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hang\Project Tempo\Templates for testing\"/>
    </mc:Choice>
  </mc:AlternateContent>
  <xr:revisionPtr revIDLastSave="0" documentId="8_{A652602C-54EB-482A-8824-DF823478743F}" xr6:coauthVersionLast="47" xr6:coauthVersionMax="47" xr10:uidLastSave="{00000000-0000-0000-0000-000000000000}"/>
  <bookViews>
    <workbookView xWindow="-5550" yWindow="-21720" windowWidth="38640" windowHeight="21120" tabRatio="769" activeTab="1" xr2:uid="{CC4FAD9C-AE7B-47D4-9714-F1F8274AC9AA}"/>
  </bookViews>
  <sheets>
    <sheet name="Introduction" sheetId="94" r:id="rId1"/>
    <sheet name="AdjustmentReview" sheetId="95" r:id="rId2"/>
    <sheet name="PL" sheetId="16" r:id="rId3"/>
    <sheet name="BS" sheetId="22" r:id="rId4"/>
    <sheet name="CF" sheetId="23" r:id="rId5"/>
    <sheet name="KPI" sheetId="24" r:id="rId6"/>
    <sheet name="DebtOverview" sheetId="101" state="hidden" r:id="rId7"/>
    <sheet name="DebtRatio" sheetId="50" state="hidden" r:id="rId8"/>
    <sheet name="Definition" sheetId="84" state="hidden" r:id="rId9"/>
    <sheet name="AdjustmtType" sheetId="80" state="hidden" r:id="rId10"/>
    <sheet name="Feedback" sheetId="104" state="hidden" r:id="rId11"/>
    <sheet name="_CF" sheetId="100" state="hidden" r:id="rId12"/>
    <sheet name="_PL" sheetId="91" state="hidden" r:id="rId13"/>
    <sheet name="_BS" sheetId="103" state="hidden" r:id="rId14"/>
    <sheet name="Developer" sheetId="68" state="hidden" r:id="rId15"/>
    <sheet name="data-consol" sheetId="108" state="hidden" r:id="rId16"/>
  </sheets>
  <definedNames>
    <definedName name="_xlnm._FilterDatabase" localSheetId="3" hidden="1">BS!$A$19:$EL$58</definedName>
    <definedName name="_xlnm._FilterDatabase" localSheetId="7" hidden="1">DebtRatio!$BC$51:$BJ$193</definedName>
    <definedName name="_xlnm._FilterDatabase" localSheetId="2" hidden="1">PL!$A$249:$FB$293</definedName>
    <definedName name="array_displayUnit">tbl_displayUnit[UnitName]</definedName>
    <definedName name="array_timeline">_xlfn.ANCHORARRAY(Developer!$B$97)</definedName>
    <definedName name="array_typeIAdj">_xlfn.ANCHORARRAY(Developer!$B$164)</definedName>
    <definedName name="COMPANY_ENTITY_ID">PM_Support[COMPANY_ENTITY_ID]</definedName>
    <definedName name="Company_selector">_xlfn.ANCHORARRAY(Developer!$J$410)</definedName>
    <definedName name="CVC.GET">_xlfn.LAMBDA(_xlpm.EntityID,_xlpm.Attribute,_xlop.Date,_xlop.Period,_xlop.Currency,_xlop.Scenario,     _xlfn.LET(         _xlpm.checkBlank, SUM(_xlfn.HSTACK(_xlpm.EntityID, _xlpm.Attribute, _xlpm.Date, _xlpm.Period, _xlpm.Scenario)="")&gt;0,         _xlpm.raw, _xldudf_CX_GET(                 _xlpm.EntityID,                 fx_attrConverter(_xlpm.Attribute),                 _xlpm.Date,                 _xlpm.Period,                 _xlpm.Currency,                 fx_scenarioConverter(_xlpm.Scenario)         ),         _xlpm.process, _xlpm.raw / fxVal_normal,         _xlpm.result, _xlfn.SWITCH(_xlpm.raw, "Error", "", "", "", _xlpm.process),         IF(_xlpm.checkBlank, val_blankRefText, _xlpm.result)     ) )</definedName>
    <definedName name="CVC.LOOKUP">_xlfn.LAMBDA(_xlpm.Attribute,_xlpm.Date,_xlop.Scenario,_xlop.Period,_xlop.NotFoundMessage,  _xlfn.LET(  _xlpm._period, IF(_xlfn.ISOMITTED(_xlpm.Period), "Month",  TRIM(_xlpm.Period)), _xlpm.IsM,  OR(  _xlpm._period = "M", _xlpm._period = "Month",  _xlpm._period = "month", _xlpm._period = "m"),  _xlpm.df, IF( _xlpm.IsM,_xlfn.ANCHORARRAY( 'data-consol'!$L$11),_xlfn.ANCHORARRAY( 'data-consol'!$A$11)),  _xlpm._nameList, _xlfn.CHOOSECOLS( _xlpm.df, 3),   _xlpm._attrList, _xlfn.CHOOSECOLS( _xlpm.df, 2),  _xlpm._scenList,_xlfn.CHOOSECOLS( _xlpm.df, 4),  _xlpm._dateList, TEXT(IF( _xlpm.IsM,_xlfn.ANCHORARRAY( 'data-consol'!$P$10),_xlfn.ANCHORARRAY( 'data-consol'!$E$10)),"YYYY/MM/DD"),  _xlpm._data, _xlfn.DROP(_xlpm.df,, 4),   _xlpm._name,TRIM(_xlpm.Attribute),   _xlpm._date, TEXT(_xlpm.Date,"YYYY/MM/DD"),   _xlpm._scen,IF(_xlfn.ISOMITTED(_xlpm.Scenario), fx_scenarioConverter("Actual"), TRIM(_xlpm.Scenario)),   _xlpm._msg,IF(_xlfn.ISOMITTED(_xlpm.NotFoundMessage),"Unkown Error",_xlpm.NotFoundMessage),   _xlpm._rid, _xlfn.XMATCH( _xlpm._name &amp; _xlpm._scen, _xlpm._attrList &amp; _xlpm._scenList, 0),   _xlpm._rid2, _xlfn.XMATCH(_xlpm._name &amp; _xlpm._scen, _xlpm._nameList &amp; _xlpm._scenList, 0),   _xlpm._cid, _xlfn.XMATCH(_xlpm._date,_xlpm._dateList,0),   _xlpm._dateErr, ISNUMBER( _xlpm._cid ) = FALSE,   _xlpm._attSceErr, ISNUMBER( _xlpm._rid ) = FALSE,    _xlpm._attSceNoErr, ISNUMBER( _xlpm._rid2 ),    _xlpm._res, _xlfn.SWITCH(    TRUE,    _xlpm._dateErr, "Date Not Found",    IFERROR( INDEX( _xlpm._data, _xlpm._rid2, _xlpm._cid ), INDEX(_xlpm._data, _xlpm._rid,_xlpm._cid) ),     _xlpm._msg,   ), IFERROR(_xlpm._res, _xlpm._msg )))</definedName>
    <definedName name="CVC.LOOKUP2">_xlfn.LAMBDA(_xlpm.Attribute,_xlpm.Date,_xlop.Scenario,_xlop.Period,_xlop.NotFoundMessage, _xlfn.LET( _xlpm._period,IF(_xlfn.ISOMITTED(_xlpm.Period), "Month", TRIM(_xlpm.Period)), _xlpm.IsM, OR( _xlpm._period = "M", _xlpm._period = "Month", _xlpm._period = "month", _xlpm._period = "m"), _xlpm.df, IF( _xlpm.IsM,_xlfn.ANCHORARRAY( 'data-consol'!$L$11),_xlfn.ANCHORARRAY( 'data-consol'!$A$11)), _xlpm._nameList, _xlfn.CHOOSECOLS( _xlpm.df, 3), _xlpm._attrList, _xlfn.CHOOSECOLS( _xlpm.df, 2), _xlpm._scenList,_xlfn.CHOOSECOLS( _xlpm.df, 4), _xlpm._dateList, TEXT(IF( _xlpm.IsM,_xlfn.ANCHORARRAY( 'data-consol'!$P$10),_xlfn.ANCHORARRAY( 'data-consol'!$E$10)),"YYYY/MM/DD"), _xlpm._data, _xlfn.DROP(_xlpm.df,, 4), _xlpm._name,TRIM(_xlpm.Attribute), _xlpm._date, TEXT(_xlpm.Date,"YYYY/MM/DD"), _xlpm._scen,IF(_xlfn.ISOMITTED(_xlpm.Scenario), fx_scenarioConverter("Actual"), TRIM(_xlpm.Scenario)), _xlpm._msg,IF(_xlfn.ISOMITTED(_xlpm.NotFoundMessage),"Unkown Error",_xlpm.NotFoundMessage), _xlpm._rid, _xlfn.XMATCH( _xlpm._name &amp; _xlpm._scen, _xlpm._attrList &amp; _xlpm._scenList, 0), _xlpm._rid2, _xlfn.XMATCH(_xlpm._name &amp; _xlpm._scen, _xlpm._nameList &amp; _xlpm._scenList, 0), _xlpm._cid, _xlfn.XMATCH(_xlpm._date,_xlpm._dateList,0), _xlpm._dateErr, ISNUMBER( _xlpm._cid ) = FALSE, _xlpm._attSceErr, ISNUMBER( _xlpm._rid ) = FALSE, _xlpm._attSceNoErr, ISNUMBER( _xlpm._rid2 ), _xlpm._res, _xlfn.SWITCH( TRUE, _xlpm._dateErr, "Date Not Found", AND( _xlpm._attSceErr,_xlpm._attSceNoErr ), INDEX( _xlpm._data, _xlpm._rid2, _xlpm._cid ), _xlpm._attSceErr, "Attribute / Scenario Not Found", INDEX(_xlpm._data, _xlpm._rid,_xlpm._cid) ), IFERROR(_xlpm._res, _xlpm._msg)))</definedName>
    <definedName name="CVC.PACK">_xlfn.LAMBDA(_xlpm.Array, _xlfn.TEXTJOIN("¶", FALSE, _xlfn.BYROW(_xlpm.Array,_xlfn.LAMBDA(_xlpm.row,_xlfn.TEXTJOIN("|",FALSE,_xlpm.row)))))</definedName>
    <definedName name="CX_ENTITY">Developer!$A$7</definedName>
    <definedName name="DATEDIFF">_xlfn.LAMBDA(_xlpm.start_date,_xlpm.end_date,_xlpm.unit,   _xlfn.LET(     _xlpm.yDiff, YEAR(_xlpm.end_date) - YEAR(_xlpm.start_date),     _xlpm.mDiff, _xlpm.yDiff * 12 + MONTH(_xlpm.end_date) - MONTH(_xlpm.start_date),     _xlpm.dDiff, _xlpm.end_date - _xlpm.start_date,     _xlpm.result,       _xlfn.SWITCH(_xlpm.unit,         "Y", INT(_xlpm.yDiff - (DATE(YEAR(_xlpm.end_date), MONTH(_xlpm.start_date), DAY(_xlpm.start_date)) &lt; _xlpm.end_date)),         "M", _xlpm.mDiff,         "D", _xlpm.dDiff,         "YM", MOD(_xlpm.mDiff, 12),         "MD", DAY(_xlpm.end_date) - DAY(_xlpm.start_date),         "YD", _xlpm.end_date - DATE(YEAR(_xlpm.end_date), MONTH(_xlpm.start_date), DAY(_xlpm.start_date)),         NA()       ),     IF(_xlpm.dDiff &lt; 0, NA(), _xlpm.result)   ) )</definedName>
    <definedName name="debt_ouput_replay_schedule">_xlfn.ANCHORARRAY(DebtOverview!$BZ$64)</definedName>
    <definedName name="debt_output_db">_xlfn.ANCHORARRAY(DebtOverview!$BK$67)</definedName>
    <definedName name="DebtRatio_Normal">DebtOverview!$C$8</definedName>
    <definedName name="ExternalData_1" localSheetId="14" hidden="1">Developer!$A$419:$D$635</definedName>
    <definedName name="ExternalData_2" localSheetId="14" hidden="1">Developer!$D$30:$F$31</definedName>
    <definedName name="fx_attrConverter">_xlfn.LAMBDA(_xlpm.Input,_xlop.EnablePOC,     _xlpm.Input)</definedName>
    <definedName name="fx_checkComp">_xlfn.LAMBDA(_xlpm.Array,     _xlfn.LET(         _xlpm.GetReq,_xlfn.CHOOSEROWS(!$Z$1:$Z$300,ROW(_xlpm.Array)),         _xlpm.IsReq,         _xlpm.GetReq=1,         _xlpm.IsOpt,         _xlpm.GetReq=-1,       _xlpm.R, ROWS(_xlpm.Array),     _xlpm.C, COLUMNS(_xlpm.Array),         _xlpm.IsUnlocked, _xlfn.MAKEARRAY(_xlpm.R, _xlpm.C, _xlfn.LAMBDA(_xlpm.i,_xlpm.j, CELL("protect", INDEX(_xlpm.Array,_xlpm.i,_xlpm.j))=0)),         _xlpm.NonBlank,_xlpm.Array&lt;&gt;"",         _xlpm.ReqProvided,SUM(--(_xlpm.IsReq*_xlpm.IsUnlocked*_xlpm.NonBlank)),         _xlpm.ReqTotal,SUM(--_xlpm.IsReq*_xlpm.IsUnlocked),         _xlpm.OptProvided,SUM(--(_xlpm.IsOpt*_xlpm.IsUnlocked*_xlpm.NonBlank)),         _xlpm.OptTotal,SUM(--_xlpm.IsOpt*_xlpm.IsUnlocked),         _xlpm.ReqDisplay, "R: "&amp;_xlpm.ReqProvided&amp;" / "&amp;_xlpm.ReqTotal,         _xlpm.OptDisplay,  "O: "&amp;_xlpm.OptProvided&amp;" / "&amp;_xlpm.OptTotal,         _xlpm.Ratio, IF(         AND(_xlpm.ReqTotal &gt; 0,          _xlpm.ReqProvided=_xlpm.ReqTotal         ),         100,(_xlpm.ReqProvided+_xlpm.OptProvided)/(_xlpm.OptTotal+_xlpm.ReqTotal)     ),         _xlpm.TextDisplay, IF(          OR(_xlpm.ReqTotal=0,_xlpm.ReqProvided=_xlpm.ReqTotal),_xlpm.OptDisplay,  _xlpm.ReqDisplay          ),         _xlfn.VSTACK(_xlpm.Ratio, _xlpm.TextDisplay)  ) )</definedName>
    <definedName name="fx_CXInputError">_xlfn.LAMBDA(_xlpm.x, SUM(_xlfn.MAP( TRIM(_xlfn.TEXTSPLIT(_xlfn.TEXTBEFORE(_xlfn.TEXTAFTER(_xlfn.FORMULATEXT(_xlpm.x),"CX.GET("),")"),",")), _xlfn.LAMBDA(_xlpm.x,IF(_xlpm.x="",FALSE,ISERROR(INDIRECT(_xlpm.x)))))))</definedName>
    <definedName name="fx_getFinYearEnd">_xlfn.LAMBDA(_xlpm.date,_xlop.yeMonth,   _xlfn.LET(     _xlpm.YE,     IF(_xlfn.ISOMITTED(_xlpm.yeMonth), 12, _xlpm.yeMonth),     _xlpm._YE, _xlfn.SWITCH(TRUE,  ISNUMBER(_xlpm.YE), _xlpm.YE, ISNUMBER(MONTH(_xlpm.YE)), MONTH(_xlpm.YE)),     _xlpm.TargetDateFY,     YEAR(       EOMONTH(         _xlpm.date,         12 - _xlpm._YE       )     ),     _xlpm.YearEnd,     EOMONTH(       DATE(         _xlpm.TargetDateFY,         _xlpm._YE,         1       ),       0     ),     _xlpm.YearEnd   ) )</definedName>
    <definedName name="fx_getIcon">_xlfn.LAMBDA(_xlpm.IconName, _xlfn.LET( _xlpm.Online, _xlfn.XLOOKUP(_xlpm.IconName, tbl_icon[Icon name],tbl_icon[Image]), _xlpm.Local, _xlfn.XLOOKUP(_xlpm.IconName, tbl_icon[Icon name],tbl_icon[local]), IF(OR(ISERROR(_xlpm.Local), _xlpm.Local=""), _xlpm.Online, _xlpm.Local)))</definedName>
    <definedName name="fx_getLTM">_xlfn.LAMBDA(_xlpm.array,_xlpm.endDate,_xlpm.periods, _xlfn.TAKE(_xlfn.DROP(_xlpm.array,, _xlfn.XMATCH(_xlpm.endDate,array_timeline,0)-_xlpm.periods),1,_xlpm.periods))</definedName>
    <definedName name="fx_getRollingDates" xml:space="preserve"> _xlfn.LAMBDA(_xlpm.as_of,_xlop.fy_end,_xlop.roll_months,_xlop.n_months,_xlop.quarter_mode,   _xlfn.LET(     _xlpm._as, EOMONTH(_xlpm.as_of,0),     _xlpm._m, IF(_xlfn.ISOMITTED(_xlpm.fy_end), 12,          IF(AND(ISNUMBER(_xlpm.fy_end), _xlpm.fy_end&gt;=1, _xlpm.fy_end&lt;=12), _xlpm.fy_end, MONTH(_xlpm.fy_end))         ),     _xlpm._fye_this, EOMONTH(DATE(YEAR(_xlpm._as), _xlpm._m, 1), 0),     _xlpm._fye_incl, IF(_xlpm._as &lt;= _xlpm._fye_this, _xlpm._fye_this, EDATE(_xlpm._fye_this, 12)),     _xlpm._roll, MAX(0, IF(_xlfn.ISOMITTED(_xlpm.roll_months), 1, _xlpm.roll_months)),     _xlpm._m2e, DATEDIF(_xlpm._as, _xlpm._fye_incl, "m"),     _xlpm._base_fye, IF(_xlpm._m2e &lt; _xlpm._roll, EDATE(_xlpm._fye_incl, 12), _xlpm._fye_incl),      _xlpm._n, IF(_xlfn.ISOMITTED(_xlpm.n_months), 49, _xlpm.n_months),     _xlpm._dates, EOMONTH(_xlpm._base_fye, _xlfn.SEQUENCE(_xlpm._n,1,-(_xlpm._n-1),1)), _xlfn.TOROW( _xlpm._dates)))</definedName>
    <definedName name="fx_hasCX">_xlfn.LAMBDA(_xlpm.x, SEARCH("CX.",_xlfn.FORMULATEXT(_xlpm.x))&gt;0)</definedName>
    <definedName name="fx_ProtectPush">TRUE</definedName>
    <definedName name="fx_scenarioConverter">_xlfn.LAMBDA(_xlpm.ScenarioDisplaytext,_xlop.EnablePOC,         _xlfn.LET(             _xlpm.Isblank,             _xlpm.ScenarioDisplaytext = "",             _xlpm.IsPocOm,             _xlfn.ISOMITTED(_xlpm.EnablePOC),             _xlpm.EnabPOC, IF(_xlpm.IsPocOm,val_enablePOC,_xlpm.EnablePOC),             _xlpm.returnCol, IF( _xlpm.EnabPOC = 1,tbl_scenarioPicker[POC], tbl_scenarioPicker[Live Data] ),             _xlpm.result,                 _xlfn.XLOOKUP( _xlpm.ScenarioDisplaytext,                 tbl_scenarioPicker[Display],                 _xlpm.returnCol,                 _xlpm.ScenarioDisplaytext             ),             _xlpm.result         )     )</definedName>
    <definedName name="fx_SignToBin">_xlfn.LAMBDA(_xlpm.SignRange, _xlfn.LET( _xlpm.Sign, _xlpm.SignRange, _xlpm.Reverse_Sign, _xlfn.SORTBY(_xlpm.Sign,_xlfn.SEQUENCE(ROWS(_xlpm.Sign)),-1), _xlpm.Scan_Sign, _xlfn.SCAN(1, _xlpm.Reverse_Sign, _xlfn.LAMBDA(_xlpm.prev,_xlpm.curr, IF(_xlpm.prev = 0, 0, _xlpm.curr))), _xlpm.Scan_reverse, _xlfn.SORTBY(_xlpm.Scan_Sign,_xlfn.SEQUENCE(ROWS(_xlpm.Sign)),-1), _xlpm.Scan_reverse ))</definedName>
    <definedName name="fx_trailingPeriods">_xlfn.LAMBDA(_xlpm.Periods,_xlpm.EndMonth, EOMONTH(_xlpm.EndMonth,_xlfn.SEQUENCE(1,_xlpm.Periods,-_xlpm.Periods+1,1)))</definedName>
    <definedName name="fxVal_normal" localSheetId="6">DebtOverview!$C$8</definedName>
    <definedName name="fxVal_normal">_xlfn.XLOOKUP( val_displayUnit, tbl_displayUnit[UnitName],tbl_displayUnit[Number], 1)</definedName>
    <definedName name="fxVal_sign">_xlfn.LAMBDA(_xlpm.ID, 1)</definedName>
    <definedName name="icon_lock">fx_getIcon("lock")</definedName>
    <definedName name="icon_unlock">fx_getIcon("unlock")</definedName>
    <definedName name="IFBLANK">_xlfn.LAMBDA(_xlpm.Primary,_xlpm.Alternative, IF(_xlpm.Primary = "", _xlpm.Alternative, _xlpm.Primary))</definedName>
    <definedName name="img_cvc">Developer!$E$158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"02/19/2025 09:12:19"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BLANKTAB">_xlfn.LAMBDA(_xlpm.tableStr, TRIM(SUBSTITUTE(SUBSTITUTE(_xlpm.tableStr, "|", ""), "¶", "")) = "")</definedName>
    <definedName name="loc_adjExample">AdjustmtType!$C$4</definedName>
    <definedName name="LTM">fx_trailingPeriods( 12, val_asOfDate )</definedName>
    <definedName name="PACK">_xlfn.LAMBDA(_xlpm.tbl, _xlfn.TEXTJOIN("¶", FALSE, _xlfn.BYROW(_xlpm.tbl,_xlfn.LAMBDA(_xlpm.row,_xlfn.TEXTJOIN("|",FALSE,_xlpm.row)))))</definedName>
    <definedName name="pqToday">pquery_today[Date]</definedName>
    <definedName name="_xlnm.Print_Area" localSheetId="13">_BS!$W$19:$CF$89</definedName>
    <definedName name="_xlnm.Print_Area" localSheetId="12">_PL!$A$1:$CV$199</definedName>
    <definedName name="_xlnm.Print_Area" localSheetId="3">BS!$W$19:$CF$88</definedName>
    <definedName name="_xlnm.Print_Area" localSheetId="4">CF!$Q$20:$CN$63</definedName>
    <definedName name="_xlnm.Print_Area" localSheetId="6">DebtOverview!$AE$3:$AU$223</definedName>
    <definedName name="_xlnm.Print_Area" localSheetId="7">DebtRatio!$R$2:$AK$200</definedName>
    <definedName name="_xlnm.Print_Area" localSheetId="8">Definition!$A$8:$H$117</definedName>
    <definedName name="_xlnm.Print_Area" localSheetId="5">KPI!$T$9:$BL$72</definedName>
    <definedName name="_xlnm.Print_Area" localSheetId="2">PL!$N$3:$CN$247</definedName>
    <definedName name="_xlnm.Print_Titles" localSheetId="12">_PL!$W:$Z,_PL!$11:$12</definedName>
    <definedName name="_xlnm.Print_Titles" localSheetId="6">DebtOverview!$3:$6</definedName>
    <definedName name="_xlnm.Print_Titles" localSheetId="7">DebtRatio!$3:$5</definedName>
    <definedName name="_xlnm.Print_Titles" localSheetId="2">PL!$W:$AC,PL!$3:$11</definedName>
    <definedName name="protectStatus">"!$O$4"</definedName>
    <definedName name="REMOVEBLANK">_xlfn.LAMBDA(_xlpm.Array, _xlfn.LET( _xlpm.TrimRng,_xlfn.TRIMRANGE(_xlpm.Array), _xlpm.IsBlank,ISBLANK(_xlpm.TrimRng), _xlpm.blankRow,_xlfn.BYROW(_xlpm.IsBlank,_xleta.AND), _xlpm.blankCol,_xlfn.BYCOL(_xlpm.IsBlank,_xleta.AND), _xlpm.result,_xlfn._xlws.FILTER(_xlfn._xlws.FILTER(_xlpm.TrimRng,NOT(_xlpm.blankRow)),NOT(_xlpm.blankCol)), _xlpm.result ))</definedName>
    <definedName name="reportingdate">Developer!$R$2</definedName>
    <definedName name="TODECIMAL">_xlfn.LAMBDA(_xlpm.Input,_xlop.NormaliseFactor, _xlfn.LET( _xlpm.Norm,IF(_xlfn.ISOMITTED(_xlpm.NormaliseFactor),1,_xlpm.NormaliseFactor), IF(ISNUMBER(_xlpm.Input),_xlpm.Input/_xlpm.Norm,_xlpm.Input)) )</definedName>
    <definedName name="UNPACK">_xlfn.LAMBDA(_xlpm.CXReturn, _xlfn.LET( _xlpm.Res, IF( _xlpm.CXReturn="","", _xlfn.TEXTSPLIT( _xlpm.CXReturn,"|","¶",FALSE ) ), IFERROR(_xlfn.NUMBERVALUE(_xlpm.Res),_xlpm.Res) ) )</definedName>
    <definedName name="UNPACK_ROW">_xlfn.LAMBDA(_xlpm.PackedString,_xlpm.Nth, IF(_xlpm.PackedString="", "", IF( ISNUMBER( SEARCH("|", _xlpm.PackedString)), INDEX(_xlfn.TEXTSPLIT(_xlpm.PackedString,"|", ,FALSE),_xlpm.Nth),_xlpm.PackedString)))</definedName>
    <definedName name="UNPIVOT">_xlfn.LAMBDA(_xlpm.Col_Header,_xlpm.Row_Header,_xlpm.Data, _xlfn.LET( _xlpm.Col_Header_count, COLUMNS( _xlpm.Col_Header), _xlpm.Row_Header_Count, ROWS( _xlpm.Row_Header), _xlpm.DataCol, _xlfn.TOCOL( _xlpm.Data), _xlpm.ID, _xlfn.SEQUENCE( ROWS( _xlpm.DataCol), 1, 0, 1), _xlpm.R_ID, MOD( _xlfn.SEQUENCE( ROWS( _xlpm.DataCol), 1, 0, 1), _xlpm.Col_Header_count)+1, _xlpm.C_ID, QUOTIENT( _xlfn.SEQUENCE(ROWS( _xlpm.DataCol), 1, 0, 1), _xlpm.Col_Header_count)+1, _xlpm.RH, _xlfn.CHOOSEROWS( _xlpm.Row_Header, _xlpm.C_ID), _xlpm.CH, _xlfn.CHOOSEROWS( TRANSPOSE(_xlpm.Col_Header), _xlpm.R_ID), _xlfn.HSTACK(_xlpm.RH, _xlpm.CH, _xlpm.DataCol) ))</definedName>
    <definedName name="val_asOfDate">PL!$AG$6</definedName>
    <definedName name="val_blankRefText">_PL!$S$12</definedName>
    <definedName name="val_company">Developer!$A$8</definedName>
    <definedName name="val_currentFYE" comment="=LAMBDA(date,financialYearEndMonth,LET( fdate,EOMONTH(date,12-financialYearEndMonth), yearEnd,EOMONTH(DATE(YEAR(fdate),financialYearEndMonth,1),0),yearEnd ) )(val_asOfDate, MONTH(CX.GET(CX_ENTITY, &quot;fiscal_year_end&quot;)))">_PL!$AK$6</definedName>
    <definedName name="val_displayUnit">PL!$AL$6</definedName>
    <definedName name="val_enablePOC">Developer!$A$11</definedName>
    <definedName name="val_priorQtrEnd">_xlfn.LET( _xlpm.GetQtr,_xlfn.LAMBDA(_xlpm.Date,EOMONTH(_xlpm.Date,3-ROUNDUP(MONTH(_xlpm.Date)/3,0)+1)), EOMONTH(_xlpm.GetQtr(val_asOfDate), -3) )</definedName>
    <definedName name="val_reportingCurrency">_PL!$AM$6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5" i="22" l="1"/>
  <c r="Y28" i="22"/>
  <c r="Y283" i="16"/>
  <c r="Y265" i="16"/>
  <c r="AE32" i="50"/>
  <c r="AD32" i="50"/>
  <c r="BD196" i="50"/>
  <c r="BD195" i="50"/>
  <c r="BD194" i="50"/>
  <c r="BD193" i="50"/>
  <c r="BD192" i="50"/>
  <c r="BD191" i="50"/>
  <c r="BD190" i="50"/>
  <c r="BD189" i="50"/>
  <c r="BD188" i="50"/>
  <c r="BD187" i="50"/>
  <c r="BD186" i="50"/>
  <c r="BD185" i="50"/>
  <c r="BD184" i="50"/>
  <c r="BC184" i="50"/>
  <c r="BD183" i="50"/>
  <c r="BC183" i="50"/>
  <c r="BH182" i="50"/>
  <c r="BD182" i="50"/>
  <c r="BH181" i="50"/>
  <c r="BD181" i="50"/>
  <c r="BD180" i="50"/>
  <c r="BC180" i="50"/>
  <c r="BD179" i="50"/>
  <c r="BC179" i="50"/>
  <c r="BH178" i="50"/>
  <c r="BD178" i="50"/>
  <c r="BH177" i="50"/>
  <c r="BD177" i="50"/>
  <c r="BH176" i="50"/>
  <c r="BD176" i="50"/>
  <c r="BI175" i="50"/>
  <c r="BH175" i="50"/>
  <c r="BD175" i="50"/>
  <c r="BI174" i="50"/>
  <c r="BH174" i="50"/>
  <c r="BD174" i="50"/>
  <c r="BI173" i="50"/>
  <c r="BH173" i="50"/>
  <c r="BD173" i="50"/>
  <c r="BI172" i="50"/>
  <c r="BH172" i="50"/>
  <c r="BC172" i="50" s="1"/>
  <c r="BD172" i="50"/>
  <c r="BH171" i="50"/>
  <c r="BD171" i="50"/>
  <c r="BD170" i="50"/>
  <c r="BC170" i="50"/>
  <c r="BD169" i="50"/>
  <c r="BC169" i="50"/>
  <c r="BH168" i="50"/>
  <c r="BD168" i="50"/>
  <c r="BH167" i="50"/>
  <c r="BD167" i="50"/>
  <c r="BH166" i="50"/>
  <c r="BD166" i="50"/>
  <c r="BI165" i="50"/>
  <c r="BH165" i="50"/>
  <c r="BD165" i="50"/>
  <c r="BI164" i="50"/>
  <c r="BD164" i="50"/>
  <c r="BI163" i="50"/>
  <c r="BH163" i="50"/>
  <c r="BD163" i="50"/>
  <c r="BI162" i="50"/>
  <c r="BH162" i="50"/>
  <c r="BC162" i="50" s="1"/>
  <c r="BD162" i="50"/>
  <c r="BH161" i="50"/>
  <c r="BD161" i="50"/>
  <c r="BD160" i="50"/>
  <c r="BC160" i="50"/>
  <c r="BD159" i="50"/>
  <c r="BC159" i="50"/>
  <c r="BH158" i="50"/>
  <c r="BD158" i="50"/>
  <c r="BH157" i="50"/>
  <c r="BD157" i="50"/>
  <c r="BH156" i="50"/>
  <c r="BD156" i="50"/>
  <c r="BI155" i="50"/>
  <c r="BH155" i="50"/>
  <c r="BD155" i="50"/>
  <c r="BI154" i="50"/>
  <c r="BH154" i="50"/>
  <c r="BD154" i="50"/>
  <c r="BI153" i="50"/>
  <c r="BH153" i="50"/>
  <c r="BD153" i="50"/>
  <c r="BI152" i="50"/>
  <c r="BH152" i="50"/>
  <c r="BC152" i="50" s="1"/>
  <c r="BD152" i="50"/>
  <c r="BH151" i="50"/>
  <c r="BD151" i="50"/>
  <c r="BD150" i="50"/>
  <c r="BC150" i="50"/>
  <c r="BD149" i="50"/>
  <c r="BC149" i="50"/>
  <c r="BH148" i="50"/>
  <c r="BD148" i="50"/>
  <c r="BH147" i="50"/>
  <c r="BD147" i="50"/>
  <c r="BH146" i="50"/>
  <c r="BD146" i="50"/>
  <c r="BI145" i="50"/>
  <c r="BH145" i="50"/>
  <c r="BD145" i="50"/>
  <c r="BI144" i="50"/>
  <c r="BH144" i="50"/>
  <c r="BD144" i="50"/>
  <c r="BI143" i="50"/>
  <c r="BH143" i="50"/>
  <c r="BD143" i="50"/>
  <c r="BI142" i="50"/>
  <c r="BH142" i="50"/>
  <c r="BC142" i="50" s="1"/>
  <c r="BD142" i="50"/>
  <c r="BI141" i="50"/>
  <c r="BH141" i="50"/>
  <c r="BC141" i="50" s="1"/>
  <c r="BD141" i="50"/>
  <c r="BH140" i="50"/>
  <c r="BC140" i="50" s="1"/>
  <c r="BD140" i="50"/>
  <c r="BI139" i="50"/>
  <c r="BH139" i="50"/>
  <c r="BC139" i="50" s="1"/>
  <c r="BD139" i="50"/>
  <c r="BI138" i="50"/>
  <c r="BH138" i="50"/>
  <c r="BC138" i="50" s="1"/>
  <c r="BD138" i="50"/>
  <c r="BI137" i="50"/>
  <c r="BH137" i="50"/>
  <c r="BC137" i="50" s="1"/>
  <c r="BD137" i="50"/>
  <c r="BH136" i="50"/>
  <c r="BD136" i="50"/>
  <c r="BH135" i="50"/>
  <c r="BD135" i="50"/>
  <c r="BH134" i="50"/>
  <c r="BD134" i="50"/>
  <c r="BH133" i="50"/>
  <c r="BD133" i="50"/>
  <c r="BH132" i="50"/>
  <c r="BD132" i="50"/>
  <c r="BH131" i="50"/>
  <c r="BD131" i="50"/>
  <c r="BH130" i="50"/>
  <c r="BD130" i="50"/>
  <c r="BH129" i="50"/>
  <c r="BD129" i="50"/>
  <c r="BH128" i="50"/>
  <c r="BD128" i="50"/>
  <c r="BH127" i="50"/>
  <c r="BD127" i="50"/>
  <c r="BH126" i="50"/>
  <c r="BD126" i="50"/>
  <c r="BH125" i="50"/>
  <c r="BD125" i="50"/>
  <c r="BH124" i="50"/>
  <c r="BD124" i="50"/>
  <c r="BH123" i="50"/>
  <c r="BD123" i="50"/>
  <c r="BH122" i="50"/>
  <c r="BD122" i="50"/>
  <c r="BD121" i="50"/>
  <c r="BC121" i="50"/>
  <c r="BD120" i="50"/>
  <c r="BC120" i="50"/>
  <c r="BH119" i="50"/>
  <c r="BD119" i="50"/>
  <c r="BH118" i="50"/>
  <c r="BD118" i="50"/>
  <c r="BH117" i="50"/>
  <c r="BD117" i="50"/>
  <c r="BH116" i="50"/>
  <c r="BD116" i="50"/>
  <c r="BH115" i="50"/>
  <c r="BD115" i="50"/>
  <c r="BH114" i="50"/>
  <c r="BD114" i="50"/>
  <c r="BH113" i="50"/>
  <c r="BD113" i="50"/>
  <c r="BH112" i="50"/>
  <c r="BD112" i="50"/>
  <c r="BH111" i="50"/>
  <c r="BD111" i="50"/>
  <c r="BI110" i="50"/>
  <c r="BH110" i="50"/>
  <c r="BD110" i="50"/>
  <c r="BH109" i="50"/>
  <c r="BD109" i="50"/>
  <c r="BH108" i="50"/>
  <c r="BD108" i="50"/>
  <c r="BH107" i="50"/>
  <c r="BC107" i="50" s="1"/>
  <c r="BD107" i="50"/>
  <c r="BH106" i="50"/>
  <c r="BC106" i="50" s="1"/>
  <c r="BD106" i="50"/>
  <c r="BH105" i="50"/>
  <c r="BC105" i="50" s="1"/>
  <c r="BD105" i="50"/>
  <c r="BH104" i="50"/>
  <c r="BC104" i="50" s="1"/>
  <c r="BD104" i="50"/>
  <c r="BH103" i="50"/>
  <c r="BD103" i="50"/>
  <c r="BH102" i="50"/>
  <c r="BD102" i="50"/>
  <c r="BH101" i="50"/>
  <c r="BD101" i="50"/>
  <c r="BH100" i="50"/>
  <c r="BC100" i="50" s="1"/>
  <c r="BD100" i="50"/>
  <c r="BH99" i="50"/>
  <c r="BC99" i="50" s="1"/>
  <c r="BD99" i="50"/>
  <c r="BH98" i="50"/>
  <c r="BC98" i="50" s="1"/>
  <c r="BD98" i="50"/>
  <c r="BC97" i="50"/>
  <c r="BD97" i="50"/>
  <c r="BH96" i="50"/>
  <c r="BC96" i="50" s="1"/>
  <c r="BD96" i="50"/>
  <c r="BH95" i="50"/>
  <c r="BC95" i="50" s="1"/>
  <c r="BD95" i="50"/>
  <c r="BH94" i="50"/>
  <c r="BC94" i="50" s="1"/>
  <c r="BD94" i="50"/>
  <c r="BH93" i="50"/>
  <c r="BC93" i="50" s="1"/>
  <c r="BD93" i="50"/>
  <c r="BH92" i="50"/>
  <c r="BC92" i="50" s="1"/>
  <c r="BD92" i="50"/>
  <c r="BD91" i="50"/>
  <c r="BD90" i="50"/>
  <c r="BC90" i="50"/>
  <c r="BD89" i="50"/>
  <c r="BD88" i="50"/>
  <c r="BD87" i="50"/>
  <c r="BD86" i="50"/>
  <c r="BD85" i="50"/>
  <c r="BD84" i="50"/>
  <c r="BD83" i="50"/>
  <c r="BD82" i="50"/>
  <c r="BC82" i="50"/>
  <c r="BD81" i="50"/>
  <c r="BD80" i="50"/>
  <c r="BD79" i="50"/>
  <c r="BD78" i="50"/>
  <c r="BD77" i="50"/>
  <c r="BD76" i="50"/>
  <c r="BH75" i="50"/>
  <c r="BC75" i="50" s="1"/>
  <c r="BD75" i="50"/>
  <c r="BH74" i="50"/>
  <c r="BC74" i="50" s="1"/>
  <c r="BD74" i="50"/>
  <c r="BH73" i="50"/>
  <c r="BC73" i="50" s="1"/>
  <c r="BD73" i="50"/>
  <c r="BD72" i="50"/>
  <c r="BC72" i="50"/>
  <c r="BD71" i="50"/>
  <c r="BD70" i="50"/>
  <c r="BD69" i="50"/>
  <c r="BD68" i="50"/>
  <c r="BD67" i="50"/>
  <c r="BD66" i="50"/>
  <c r="BD65" i="50"/>
  <c r="BC65" i="50"/>
  <c r="BD64" i="50"/>
  <c r="BC63" i="50"/>
  <c r="BD63" i="50"/>
  <c r="BD62" i="50"/>
  <c r="BC61" i="50"/>
  <c r="BD61" i="50"/>
  <c r="BC60" i="50"/>
  <c r="BD60" i="50"/>
  <c r="BC59" i="50"/>
  <c r="BD59" i="50"/>
  <c r="BC58" i="50"/>
  <c r="BD58" i="50"/>
  <c r="BD57" i="50"/>
  <c r="BC57" i="50"/>
  <c r="BD56" i="50"/>
  <c r="BC56" i="50"/>
  <c r="BD55" i="50"/>
  <c r="BC55" i="50"/>
  <c r="BJ54" i="50"/>
  <c r="BD54" i="50"/>
  <c r="BD53" i="50"/>
  <c r="BD52" i="50"/>
  <c r="E11" i="16" l="1"/>
  <c r="E10" i="16"/>
  <c r="C29" i="80"/>
  <c r="C30" i="80" s="1"/>
  <c r="C31" i="80" s="1"/>
  <c r="C32" i="80" s="1"/>
  <c r="C33" i="80" s="1"/>
  <c r="C34" i="80" s="1"/>
  <c r="C35" i="80" s="1"/>
  <c r="C36" i="80" s="1"/>
  <c r="C37" i="80" s="1"/>
  <c r="C38" i="80" s="1"/>
  <c r="C39" i="80" s="1"/>
  <c r="C40" i="80" s="1"/>
  <c r="C41" i="80" s="1"/>
  <c r="C42" i="80" s="1"/>
  <c r="C43" i="80" s="1"/>
  <c r="C44" i="80" s="1"/>
  <c r="C45" i="80" s="1"/>
  <c r="C46" i="80" s="1"/>
  <c r="C47" i="80" s="1"/>
  <c r="C48" i="80" s="1"/>
  <c r="J410" i="68" a="1"/>
  <c r="J410" i="68" s="1"/>
  <c r="A7" i="68" a="1"/>
  <c r="A7" i="68" s="1"/>
  <c r="D396" i="68" a="1"/>
  <c r="D396" i="68" l="1"/>
  <c r="M358" i="68" a="1"/>
  <c r="M358" i="68" s="1"/>
  <c r="D32" i="101" a="1"/>
  <c r="D32" i="101" s="1"/>
  <c r="D31" i="101" a="1"/>
  <c r="D31" i="101" s="1"/>
  <c r="D30" i="101" a="1"/>
  <c r="D30" i="101" s="1"/>
  <c r="D29" i="101" a="1"/>
  <c r="D29" i="101" s="1"/>
  <c r="AL213" i="101" l="1"/>
  <c r="AL212" i="101"/>
  <c r="AN194" i="101"/>
  <c r="AN193" i="101"/>
  <c r="AN192" i="101"/>
  <c r="AN191" i="101"/>
  <c r="AN190" i="101"/>
  <c r="AN189" i="101"/>
  <c r="AN188" i="101"/>
  <c r="AN187" i="101"/>
  <c r="AN186" i="101"/>
  <c r="AN185" i="101"/>
  <c r="AN184" i="101"/>
  <c r="AN175" i="101"/>
  <c r="AN174" i="101"/>
  <c r="AN173" i="101"/>
  <c r="AN172" i="101"/>
  <c r="AN171" i="101"/>
  <c r="AN170" i="101"/>
  <c r="D213" i="101" l="1" a="1"/>
  <c r="D213" i="101" s="1"/>
  <c r="BI196" i="50"/>
  <c r="BI71" i="50"/>
  <c r="D212" i="101" a="1"/>
  <c r="D212" i="101" s="1"/>
  <c r="BI85" i="50"/>
  <c r="N184" i="101" a="1"/>
  <c r="N184" i="101" l="1"/>
  <c r="AR170" i="101" l="1"/>
  <c r="AR171" i="101"/>
  <c r="AR172" i="101"/>
  <c r="AR173" i="101"/>
  <c r="AR174" i="101"/>
  <c r="AR175" i="101"/>
  <c r="AL170" i="101"/>
  <c r="AL171" i="101"/>
  <c r="AL172" i="101"/>
  <c r="AL173" i="101"/>
  <c r="AL174" i="101"/>
  <c r="AL175" i="101"/>
  <c r="AK170" i="101"/>
  <c r="AK171" i="101"/>
  <c r="AK172" i="101"/>
  <c r="AK173" i="101"/>
  <c r="AK174" i="101"/>
  <c r="AK175" i="101"/>
  <c r="AJ170" i="101"/>
  <c r="AJ171" i="101"/>
  <c r="AJ172" i="101"/>
  <c r="AJ173" i="101"/>
  <c r="AJ174" i="101"/>
  <c r="AJ175" i="101"/>
  <c r="C412" i="68" a="1"/>
  <c r="C412" i="68" s="1"/>
  <c r="BL23" i="101" l="1" a="1"/>
  <c r="BL23" i="101" s="1"/>
  <c r="AL210" i="101"/>
  <c r="C411" i="68" l="1" a="1"/>
  <c r="C411" i="68" s="1"/>
  <c r="C8" i="101"/>
  <c r="AP194" i="101"/>
  <c r="AR184" i="101"/>
  <c r="AN141" i="101"/>
  <c r="AN5" i="101"/>
  <c r="AP71" i="101" s="1"/>
  <c r="AP23" i="101" l="1"/>
  <c r="AP161" i="101"/>
  <c r="AP143" i="101"/>
  <c r="AP39" i="101"/>
  <c r="AP121" i="101"/>
  <c r="AP162" i="101"/>
  <c r="AP87" i="101"/>
  <c r="AP55" i="101"/>
  <c r="AP144" i="101"/>
  <c r="AP103" i="101"/>
  <c r="AE6" i="103" l="1"/>
  <c r="AL6" i="103"/>
  <c r="F10" i="103"/>
  <c r="Y10" i="103" a="1"/>
  <c r="Y10" i="103" s="1"/>
  <c r="F11" i="103"/>
  <c r="AD11" i="103" a="1"/>
  <c r="AD11" i="103" s="1"/>
  <c r="AD54" i="103" s="1"/>
  <c r="F12" i="103"/>
  <c r="X12" i="103" a="1"/>
  <c r="X12" i="103" s="1"/>
  <c r="Z12" i="103" a="1"/>
  <c r="Z12" i="103" s="1"/>
  <c r="AD13" i="103" a="1"/>
  <c r="AD13" i="103" s="1"/>
  <c r="AE14" i="103"/>
  <c r="AF14" i="103"/>
  <c r="AG14" i="103"/>
  <c r="AH14" i="103"/>
  <c r="AI14" i="103"/>
  <c r="AJ14" i="103"/>
  <c r="AK14" i="103"/>
  <c r="AL14" i="103"/>
  <c r="AM14" i="103"/>
  <c r="AN14" i="103"/>
  <c r="AO14" i="103"/>
  <c r="AP14" i="103"/>
  <c r="AQ14" i="103"/>
  <c r="AR14" i="103"/>
  <c r="AS14" i="103"/>
  <c r="AT14" i="103"/>
  <c r="AU14" i="103"/>
  <c r="AV14" i="103"/>
  <c r="AW14" i="103"/>
  <c r="AX14" i="103"/>
  <c r="AY14" i="103"/>
  <c r="AZ14" i="103"/>
  <c r="BA14" i="103"/>
  <c r="BB14" i="103"/>
  <c r="BC14" i="103"/>
  <c r="BD14" i="103"/>
  <c r="BE14" i="103"/>
  <c r="BF14" i="103"/>
  <c r="BG14" i="103"/>
  <c r="BH14" i="103"/>
  <c r="BI14" i="103"/>
  <c r="BJ14" i="103"/>
  <c r="BK14" i="103"/>
  <c r="BL14" i="103"/>
  <c r="BM14" i="103"/>
  <c r="BN14" i="103"/>
  <c r="W17" i="103" a="1"/>
  <c r="W17" i="103" s="1"/>
  <c r="F19" i="103"/>
  <c r="Y19" i="103"/>
  <c r="CG19" i="103" a="1"/>
  <c r="CG19" i="103" s="1"/>
  <c r="CG60" i="103" s="1"/>
  <c r="CH19" i="103" a="1"/>
  <c r="CH19" i="103" s="1"/>
  <c r="CH60" i="103" s="1"/>
  <c r="F20" i="103"/>
  <c r="Z20" i="103" a="1"/>
  <c r="Z20" i="103" s="1"/>
  <c r="F21" i="103"/>
  <c r="Z21" i="103" a="1"/>
  <c r="Z21" i="103" s="1"/>
  <c r="F22" i="103"/>
  <c r="Z22" i="103" a="1"/>
  <c r="Z22" i="103" s="1"/>
  <c r="F23" i="103"/>
  <c r="Z23" i="103" a="1"/>
  <c r="Z23" i="103" s="1"/>
  <c r="AC23" i="103" a="1"/>
  <c r="AC23" i="103" s="1"/>
  <c r="F24" i="103"/>
  <c r="Z24" i="103" a="1"/>
  <c r="Z24" i="103" s="1"/>
  <c r="F25" i="103"/>
  <c r="Z25" i="103" a="1"/>
  <c r="Z25" i="103" s="1"/>
  <c r="AC25" i="103" a="1"/>
  <c r="AC25" i="103" s="1"/>
  <c r="F26" i="103"/>
  <c r="Z26" i="103" a="1"/>
  <c r="Z26" i="103" s="1"/>
  <c r="F27" i="103"/>
  <c r="Z27" i="103" a="1"/>
  <c r="Z27" i="103" s="1"/>
  <c r="F28" i="103"/>
  <c r="Z28" i="103" a="1"/>
  <c r="Z28" i="103" s="1"/>
  <c r="F29" i="103"/>
  <c r="Z29" i="103" a="1"/>
  <c r="Z29" i="103" s="1"/>
  <c r="F30" i="103"/>
  <c r="Z30" i="103" a="1"/>
  <c r="Z30" i="103" s="1"/>
  <c r="AC30" i="103" a="1"/>
  <c r="AC30" i="103" s="1"/>
  <c r="F31" i="103"/>
  <c r="Z31" i="103" a="1"/>
  <c r="Z31" i="103" s="1"/>
  <c r="AC31" i="103" a="1"/>
  <c r="AC31" i="103" s="1"/>
  <c r="F32" i="103"/>
  <c r="Z32" i="103" a="1"/>
  <c r="Z32" i="103" s="1"/>
  <c r="AC32" i="103" a="1"/>
  <c r="AC32" i="103" s="1"/>
  <c r="F33" i="103"/>
  <c r="Z33" i="103" a="1"/>
  <c r="Z33" i="103" s="1"/>
  <c r="AC33" i="103" a="1"/>
  <c r="AC33" i="103" s="1"/>
  <c r="F34" i="103"/>
  <c r="Z34" i="103" a="1"/>
  <c r="Z34" i="103" s="1"/>
  <c r="AC34" i="103" a="1"/>
  <c r="AC34" i="103" s="1"/>
  <c r="F35" i="103"/>
  <c r="Z35" i="103" a="1"/>
  <c r="Z35" i="103" s="1"/>
  <c r="AC35" i="103" a="1"/>
  <c r="AC35" i="103" s="1"/>
  <c r="F36" i="103"/>
  <c r="Z36" i="103" a="1"/>
  <c r="Z36" i="103" s="1"/>
  <c r="F37" i="103"/>
  <c r="Z37" i="103" a="1"/>
  <c r="Z37" i="103" s="1"/>
  <c r="F38" i="103"/>
  <c r="Z38" i="103" a="1"/>
  <c r="Z38" i="103" s="1"/>
  <c r="F39" i="103"/>
  <c r="Z39" i="103" a="1"/>
  <c r="Z39" i="103" s="1"/>
  <c r="AC39" i="103" a="1"/>
  <c r="AC39" i="103" s="1"/>
  <c r="F40" i="103"/>
  <c r="Z40" i="103" a="1"/>
  <c r="Z40" i="103" s="1"/>
  <c r="F41" i="103"/>
  <c r="Z41" i="103" a="1"/>
  <c r="Z41" i="103" s="1"/>
  <c r="F42" i="103"/>
  <c r="Z42" i="103" a="1"/>
  <c r="Z42" i="103" s="1"/>
  <c r="F43" i="103"/>
  <c r="Z43" i="103" a="1"/>
  <c r="Z43" i="103" s="1"/>
  <c r="F44" i="103"/>
  <c r="Z44" i="103" a="1"/>
  <c r="Z44" i="103" s="1"/>
  <c r="F45" i="103"/>
  <c r="Z45" i="103" a="1"/>
  <c r="Z45" i="103" s="1"/>
  <c r="AC45" i="103" a="1"/>
  <c r="AC45" i="103" s="1"/>
  <c r="F46" i="103"/>
  <c r="BB46" i="103" s="1" a="1"/>
  <c r="BB46" i="103" s="1"/>
  <c r="Z46" i="103" a="1"/>
  <c r="Z46" i="103" s="1"/>
  <c r="AC46" i="103" a="1"/>
  <c r="AC46" i="103" s="1"/>
  <c r="F47" i="103"/>
  <c r="Z47" i="103" a="1"/>
  <c r="Z47" i="103" s="1"/>
  <c r="F48" i="103"/>
  <c r="Z48" i="103" a="1"/>
  <c r="Z48" i="103" s="1"/>
  <c r="F49" i="103"/>
  <c r="Z49" i="103" a="1"/>
  <c r="Z49" i="103" s="1"/>
  <c r="F50" i="103"/>
  <c r="Z50" i="103" a="1"/>
  <c r="Z50" i="103" s="1"/>
  <c r="AE56" i="103"/>
  <c r="AF56" i="103"/>
  <c r="AG56" i="103"/>
  <c r="AH56" i="103"/>
  <c r="AI56" i="103"/>
  <c r="AJ56" i="103"/>
  <c r="AK56" i="103"/>
  <c r="AL56" i="103"/>
  <c r="AM56" i="103"/>
  <c r="AN56" i="103"/>
  <c r="AO56" i="103"/>
  <c r="AP56" i="103"/>
  <c r="AQ56" i="103"/>
  <c r="AR56" i="103"/>
  <c r="AS56" i="103"/>
  <c r="AT56" i="103"/>
  <c r="AU56" i="103"/>
  <c r="AV56" i="103"/>
  <c r="AW56" i="103"/>
  <c r="AX56" i="103"/>
  <c r="AY56" i="103"/>
  <c r="AZ56" i="103"/>
  <c r="BA56" i="103"/>
  <c r="BB56" i="103"/>
  <c r="BC56" i="103"/>
  <c r="BD56" i="103"/>
  <c r="BE56" i="103"/>
  <c r="BF56" i="103"/>
  <c r="BG56" i="103"/>
  <c r="BH56" i="103"/>
  <c r="BI56" i="103"/>
  <c r="BJ56" i="103"/>
  <c r="BK56" i="103"/>
  <c r="BL56" i="103"/>
  <c r="BM56" i="103"/>
  <c r="BN56" i="103"/>
  <c r="CD56" i="103"/>
  <c r="CE56" i="103"/>
  <c r="CG56" i="103"/>
  <c r="CH56" i="103"/>
  <c r="W58" i="103" a="1"/>
  <c r="W58" i="103" s="1"/>
  <c r="Y60" i="103"/>
  <c r="B61" i="103"/>
  <c r="F61" i="103" s="1"/>
  <c r="C61" i="103"/>
  <c r="X61" i="103"/>
  <c r="Y61" i="103"/>
  <c r="Z61" i="103" a="1"/>
  <c r="Z61" i="103" s="1"/>
  <c r="AB61" i="103"/>
  <c r="B62" i="103"/>
  <c r="F62" i="103" s="1"/>
  <c r="C62" i="103"/>
  <c r="X62" i="103"/>
  <c r="Y62" i="103"/>
  <c r="Z62" i="103" a="1"/>
  <c r="Z62" i="103" s="1"/>
  <c r="AB62" i="103"/>
  <c r="B63" i="103"/>
  <c r="F63" i="103" s="1"/>
  <c r="C63" i="103"/>
  <c r="X63" i="103"/>
  <c r="Y63" i="103"/>
  <c r="Z63" i="103" a="1"/>
  <c r="Z63" i="103" s="1"/>
  <c r="AB63" i="103"/>
  <c r="B64" i="103"/>
  <c r="F64" i="103" s="1"/>
  <c r="C64" i="103"/>
  <c r="X64" i="103"/>
  <c r="Y64" i="103"/>
  <c r="Z64" i="103" a="1"/>
  <c r="Z64" i="103" s="1"/>
  <c r="AB64" i="103"/>
  <c r="B65" i="103"/>
  <c r="F65" i="103" s="1"/>
  <c r="C65" i="103"/>
  <c r="X65" i="103"/>
  <c r="Y65" i="103"/>
  <c r="Z65" i="103" a="1"/>
  <c r="Z65" i="103" s="1"/>
  <c r="AB65" i="103"/>
  <c r="B66" i="103"/>
  <c r="F66" i="103" s="1"/>
  <c r="C66" i="103"/>
  <c r="X66" i="103"/>
  <c r="Y66" i="103"/>
  <c r="Z66" i="103" a="1"/>
  <c r="Z66" i="103" s="1"/>
  <c r="AB66" i="103"/>
  <c r="B67" i="103"/>
  <c r="F67" i="103" s="1"/>
  <c r="C67" i="103"/>
  <c r="X67" i="103"/>
  <c r="Y67" i="103"/>
  <c r="Z67" i="103" a="1"/>
  <c r="Z67" i="103" s="1"/>
  <c r="AB67" i="103"/>
  <c r="B68" i="103"/>
  <c r="F68" i="103" s="1"/>
  <c r="C68" i="103"/>
  <c r="X68" i="103"/>
  <c r="Y68" i="103"/>
  <c r="Z68" i="103" a="1"/>
  <c r="Z68" i="103" s="1"/>
  <c r="AB68" i="103"/>
  <c r="B69" i="103"/>
  <c r="F69" i="103" s="1"/>
  <c r="C69" i="103"/>
  <c r="X69" i="103"/>
  <c r="Y69" i="103"/>
  <c r="Z69" i="103" a="1"/>
  <c r="Z69" i="103" s="1"/>
  <c r="AB69" i="103"/>
  <c r="B70" i="103"/>
  <c r="F70" i="103" s="1"/>
  <c r="C70" i="103"/>
  <c r="X70" i="103"/>
  <c r="Y70" i="103"/>
  <c r="Z70" i="103" a="1"/>
  <c r="Z70" i="103" s="1"/>
  <c r="AB70" i="103"/>
  <c r="B71" i="103"/>
  <c r="F71" i="103" s="1"/>
  <c r="C71" i="103"/>
  <c r="X71" i="103"/>
  <c r="Y71" i="103"/>
  <c r="Z71" i="103" a="1"/>
  <c r="Z71" i="103" s="1"/>
  <c r="AB71" i="103"/>
  <c r="B72" i="103"/>
  <c r="F72" i="103" s="1"/>
  <c r="C72" i="103"/>
  <c r="X72" i="103"/>
  <c r="Y72" i="103"/>
  <c r="Z72" i="103" a="1"/>
  <c r="Z72" i="103" s="1"/>
  <c r="AB72" i="103"/>
  <c r="B73" i="103"/>
  <c r="F73" i="103" s="1"/>
  <c r="C73" i="103"/>
  <c r="X73" i="103"/>
  <c r="Y73" i="103"/>
  <c r="Z73" i="103" a="1"/>
  <c r="Z73" i="103" s="1"/>
  <c r="AB73" i="103"/>
  <c r="B74" i="103"/>
  <c r="F74" i="103" s="1"/>
  <c r="C74" i="103"/>
  <c r="X74" i="103"/>
  <c r="Y74" i="103"/>
  <c r="Z74" i="103" a="1"/>
  <c r="Z74" i="103" s="1"/>
  <c r="AB74" i="103"/>
  <c r="B75" i="103"/>
  <c r="F75" i="103" s="1"/>
  <c r="C75" i="103"/>
  <c r="X75" i="103"/>
  <c r="Y75" i="103"/>
  <c r="Z75" i="103" a="1"/>
  <c r="Z75" i="103" s="1"/>
  <c r="AB75" i="103"/>
  <c r="B76" i="103"/>
  <c r="F76" i="103" s="1"/>
  <c r="C76" i="103"/>
  <c r="X76" i="103"/>
  <c r="Y76" i="103"/>
  <c r="Z76" i="103" a="1"/>
  <c r="Z76" i="103" s="1"/>
  <c r="AB76" i="103"/>
  <c r="B77" i="103"/>
  <c r="F77" i="103" s="1"/>
  <c r="C77" i="103"/>
  <c r="X77" i="103"/>
  <c r="Y77" i="103"/>
  <c r="Z77" i="103" a="1"/>
  <c r="Z77" i="103" s="1"/>
  <c r="AB77" i="103"/>
  <c r="B78" i="103"/>
  <c r="F78" i="103" s="1"/>
  <c r="C78" i="103"/>
  <c r="X78" i="103"/>
  <c r="Y78" i="103"/>
  <c r="Z78" i="103" a="1"/>
  <c r="Z78" i="103" s="1"/>
  <c r="AB78" i="103"/>
  <c r="B79" i="103"/>
  <c r="F79" i="103" s="1"/>
  <c r="C79" i="103"/>
  <c r="X79" i="103"/>
  <c r="Y79" i="103"/>
  <c r="Z79" i="103" a="1"/>
  <c r="Z79" i="103" s="1"/>
  <c r="AB79" i="103"/>
  <c r="B80" i="103"/>
  <c r="F80" i="103" s="1"/>
  <c r="C80" i="103"/>
  <c r="X80" i="103"/>
  <c r="Y80" i="103"/>
  <c r="Z80" i="103" a="1"/>
  <c r="Z80" i="103" s="1"/>
  <c r="AB80" i="103"/>
  <c r="B81" i="103"/>
  <c r="F81" i="103" s="1"/>
  <c r="C81" i="103"/>
  <c r="X81" i="103"/>
  <c r="Y81" i="103"/>
  <c r="Z81" i="103" a="1"/>
  <c r="Z81" i="103" s="1"/>
  <c r="AB81" i="103"/>
  <c r="B82" i="103"/>
  <c r="F82" i="103" s="1"/>
  <c r="C82" i="103"/>
  <c r="X82" i="103"/>
  <c r="Y82" i="103"/>
  <c r="Z82" i="103" a="1"/>
  <c r="Z82" i="103" s="1"/>
  <c r="AB82" i="103"/>
  <c r="B83" i="103"/>
  <c r="F83" i="103" s="1"/>
  <c r="C83" i="103"/>
  <c r="X83" i="103"/>
  <c r="Y83" i="103"/>
  <c r="Z83" i="103" a="1"/>
  <c r="Z83" i="103" s="1"/>
  <c r="AB83" i="103"/>
  <c r="B84" i="103"/>
  <c r="F84" i="103" s="1"/>
  <c r="C84" i="103"/>
  <c r="X84" i="103"/>
  <c r="Y84" i="103"/>
  <c r="Z84" i="103" a="1"/>
  <c r="Z84" i="103" s="1"/>
  <c r="AB84" i="103"/>
  <c r="B85" i="103"/>
  <c r="F85" i="103" s="1"/>
  <c r="C85" i="103"/>
  <c r="X85" i="103"/>
  <c r="Y85" i="103"/>
  <c r="Z85" i="103" a="1"/>
  <c r="Z85" i="103" s="1"/>
  <c r="AB85" i="103"/>
  <c r="B86" i="103"/>
  <c r="F86" i="103" s="1"/>
  <c r="C86" i="103"/>
  <c r="X86" i="103"/>
  <c r="Y86" i="103"/>
  <c r="Z86" i="103" a="1"/>
  <c r="Z86" i="103" s="1"/>
  <c r="AB86" i="103"/>
  <c r="B87" i="103"/>
  <c r="F87" i="103" s="1"/>
  <c r="C87" i="103"/>
  <c r="X87" i="103"/>
  <c r="Y87" i="103"/>
  <c r="Z87" i="103" a="1"/>
  <c r="Z87" i="103" s="1"/>
  <c r="AB87" i="103"/>
  <c r="B88" i="103"/>
  <c r="F88" i="103" s="1"/>
  <c r="C88" i="103"/>
  <c r="X88" i="103"/>
  <c r="Y88" i="103"/>
  <c r="Z88" i="103" a="1"/>
  <c r="Z88" i="103" s="1"/>
  <c r="AB88" i="103"/>
  <c r="B89" i="103"/>
  <c r="F89" i="103" s="1"/>
  <c r="C89" i="103"/>
  <c r="X89" i="103"/>
  <c r="Y89" i="103"/>
  <c r="Z89" i="103" a="1"/>
  <c r="Z89" i="103" s="1"/>
  <c r="AB89" i="103"/>
  <c r="B90" i="103"/>
  <c r="F90" i="103" s="1"/>
  <c r="C90" i="103"/>
  <c r="X90" i="103"/>
  <c r="Y90" i="103"/>
  <c r="Z90" i="103" a="1"/>
  <c r="Z90" i="103" s="1"/>
  <c r="AB90" i="103"/>
  <c r="B91" i="103"/>
  <c r="F91" i="103" s="1"/>
  <c r="C91" i="103"/>
  <c r="X91" i="103"/>
  <c r="Y91" i="103"/>
  <c r="Z91" i="103" a="1"/>
  <c r="Z91" i="103" s="1"/>
  <c r="AB91" i="103"/>
  <c r="Y4" i="16"/>
  <c r="X11" i="16"/>
  <c r="Z11" i="16"/>
  <c r="CG11" i="16"/>
  <c r="CH11" i="16"/>
  <c r="CJ11" i="16"/>
  <c r="CJ9" i="16" s="1" a="1"/>
  <c r="CJ9" i="16" s="1"/>
  <c r="CK11" i="16"/>
  <c r="CK9" i="16" s="1" a="1"/>
  <c r="CK9" i="16" s="1"/>
  <c r="X12" i="16" a="1"/>
  <c r="X12" i="16" s="1"/>
  <c r="Z12" i="16" a="1"/>
  <c r="Z12" i="16" s="1"/>
  <c r="AD13" i="16" a="1"/>
  <c r="AD13" i="16" s="1"/>
  <c r="AE14" i="16"/>
  <c r="AF14" i="16"/>
  <c r="AG14" i="16"/>
  <c r="AH14" i="16"/>
  <c r="AI14" i="16"/>
  <c r="AJ14" i="16"/>
  <c r="AK14" i="16"/>
  <c r="AL14" i="16"/>
  <c r="AM14" i="16"/>
  <c r="AN14" i="16"/>
  <c r="AO14" i="16"/>
  <c r="AP14" i="16"/>
  <c r="AQ14" i="16"/>
  <c r="AR14" i="16"/>
  <c r="AS14" i="16"/>
  <c r="AT14" i="16"/>
  <c r="AU14" i="16"/>
  <c r="AV14" i="16"/>
  <c r="AW14" i="16"/>
  <c r="AX14" i="16"/>
  <c r="AY14" i="16"/>
  <c r="AZ14" i="16"/>
  <c r="BA14" i="16"/>
  <c r="BB14" i="16"/>
  <c r="BC14" i="16"/>
  <c r="BD14" i="16"/>
  <c r="BE14" i="16"/>
  <c r="BF14" i="16"/>
  <c r="BG14" i="16"/>
  <c r="BH14" i="16"/>
  <c r="BI14" i="16"/>
  <c r="BJ14" i="16"/>
  <c r="BK14" i="16"/>
  <c r="BL14" i="16"/>
  <c r="BM14" i="16"/>
  <c r="BN14" i="16"/>
  <c r="X19" i="16"/>
  <c r="Y19" i="16"/>
  <c r="CM19" i="16" a="1"/>
  <c r="CM19" i="16" s="1"/>
  <c r="CN19" i="16" a="1"/>
  <c r="CN19" i="16" s="1"/>
  <c r="CP19" i="16" a="1"/>
  <c r="CP19" i="16" s="1"/>
  <c r="CQ19" i="16" a="1"/>
  <c r="CQ19" i="16" s="1"/>
  <c r="C20" i="16" a="1"/>
  <c r="C20" i="16" s="1"/>
  <c r="X20" i="16"/>
  <c r="Z20" i="16" a="1"/>
  <c r="Z20" i="16" s="1"/>
  <c r="AB20" i="16"/>
  <c r="AE54" i="103" l="1"/>
  <c r="BL54" i="103"/>
  <c r="AZ54" i="103"/>
  <c r="AY54" i="103"/>
  <c r="AP54" i="103"/>
  <c r="AW54" i="103"/>
  <c r="AT54" i="103"/>
  <c r="AS54" i="103"/>
  <c r="BN54" i="103"/>
  <c r="AR54" i="103"/>
  <c r="BH54" i="103"/>
  <c r="AM54" i="103"/>
  <c r="BG54" i="103"/>
  <c r="AK54" i="103"/>
  <c r="BF54" i="103"/>
  <c r="AJ54" i="103"/>
  <c r="BD54" i="103"/>
  <c r="AI54" i="103"/>
  <c r="BB54" i="103"/>
  <c r="AF54" i="103"/>
  <c r="BI54" i="103"/>
  <c r="AU54" i="103"/>
  <c r="AG54" i="103"/>
  <c r="BE54" i="103"/>
  <c r="AQ54" i="103"/>
  <c r="BC54" i="103"/>
  <c r="AN54" i="103"/>
  <c r="BK54" i="103"/>
  <c r="AV54" i="103"/>
  <c r="AH54" i="103"/>
  <c r="BM54" i="103"/>
  <c r="BA54" i="103"/>
  <c r="AO54" i="103"/>
  <c r="BJ54" i="103"/>
  <c r="AX54" i="103"/>
  <c r="AL54" i="103"/>
  <c r="AD60" i="103" a="1"/>
  <c r="AD60" i="103" s="1"/>
  <c r="W61" i="103" a="1"/>
  <c r="W61" i="103" s="1"/>
  <c r="W20" i="103" a="1"/>
  <c r="W20" i="103" s="1"/>
  <c r="AD19" i="103" a="1"/>
  <c r="AD19" i="103" s="1"/>
  <c r="J20" i="16"/>
  <c r="K20" i="16" s="1"/>
  <c r="C21" i="16" a="1"/>
  <c r="C21" i="16" s="1"/>
  <c r="X21" i="16"/>
  <c r="Z21" i="16" a="1"/>
  <c r="Z21" i="16" s="1"/>
  <c r="J21" i="16" s="1" a="1"/>
  <c r="J21" i="16" s="1"/>
  <c r="AB21" i="16"/>
  <c r="K21" i="16" l="1"/>
  <c r="AP19" i="103"/>
  <c r="BB19" i="103"/>
  <c r="BN19" i="103"/>
  <c r="AF19" i="103"/>
  <c r="AR19" i="103"/>
  <c r="BD19" i="103"/>
  <c r="CE19" i="103"/>
  <c r="AH19" i="103"/>
  <c r="AV19" i="103"/>
  <c r="BJ19" i="103"/>
  <c r="AJ19" i="103"/>
  <c r="AX19" i="103"/>
  <c r="BL19" i="103"/>
  <c r="AK19" i="103"/>
  <c r="AY19" i="103"/>
  <c r="BM19" i="103"/>
  <c r="AW19" i="103"/>
  <c r="AE19" i="103"/>
  <c r="AZ19" i="103"/>
  <c r="AG19" i="103"/>
  <c r="BA19" i="103"/>
  <c r="AI19" i="103"/>
  <c r="BC19" i="103"/>
  <c r="AL19" i="103"/>
  <c r="BE19" i="103"/>
  <c r="AN19" i="103"/>
  <c r="BG19" i="103"/>
  <c r="AQ19" i="103"/>
  <c r="BI19" i="103"/>
  <c r="AT19" i="103"/>
  <c r="AU19" i="103"/>
  <c r="BF19" i="103"/>
  <c r="BH19" i="103"/>
  <c r="BK19" i="103"/>
  <c r="AM19" i="103"/>
  <c r="AO19" i="103"/>
  <c r="AS19" i="103"/>
  <c r="CD19" i="103"/>
  <c r="W24" i="103"/>
  <c r="W25" i="103"/>
  <c r="W27" i="103"/>
  <c r="W32" i="103"/>
  <c r="W21" i="103"/>
  <c r="W28" i="103"/>
  <c r="W29" i="103"/>
  <c r="W33" i="103"/>
  <c r="W23" i="103"/>
  <c r="W30" i="103"/>
  <c r="W26" i="103"/>
  <c r="W31" i="103"/>
  <c r="W39" i="103"/>
  <c r="W41" i="103"/>
  <c r="W43" i="103"/>
  <c r="W45" i="103"/>
  <c r="W47" i="103"/>
  <c r="W49" i="103"/>
  <c r="W38" i="103"/>
  <c r="W34" i="103"/>
  <c r="W35" i="103"/>
  <c r="W36" i="103"/>
  <c r="W37" i="103"/>
  <c r="W22" i="103"/>
  <c r="W42" i="103"/>
  <c r="W40" i="103"/>
  <c r="W44" i="103"/>
  <c r="W48" i="103"/>
  <c r="W50" i="103"/>
  <c r="W46" i="103"/>
  <c r="W64" i="103"/>
  <c r="W68" i="103"/>
  <c r="W90" i="103"/>
  <c r="W62" i="103"/>
  <c r="W65" i="103"/>
  <c r="W67" i="103"/>
  <c r="W74" i="103"/>
  <c r="W80" i="103"/>
  <c r="W81" i="103"/>
  <c r="W63" i="103"/>
  <c r="W83" i="103"/>
  <c r="W66" i="103"/>
  <c r="W84" i="103"/>
  <c r="W72" i="103"/>
  <c r="W75" i="103"/>
  <c r="W73" i="103"/>
  <c r="W77" i="103"/>
  <c r="W76" i="103"/>
  <c r="W78" i="103"/>
  <c r="W79" i="103"/>
  <c r="W82" i="103"/>
  <c r="W87" i="103"/>
  <c r="W88" i="103"/>
  <c r="W89" i="103"/>
  <c r="W91" i="103"/>
  <c r="W69" i="103"/>
  <c r="W70" i="103"/>
  <c r="W71" i="103"/>
  <c r="W86" i="103"/>
  <c r="W85" i="103"/>
  <c r="AH60" i="103"/>
  <c r="AT60" i="103"/>
  <c r="AE60" i="103"/>
  <c r="AR60" i="103"/>
  <c r="BE60" i="103"/>
  <c r="AM60" i="103"/>
  <c r="BA60" i="103"/>
  <c r="BN60" i="103"/>
  <c r="AQ60" i="103"/>
  <c r="BF60" i="103"/>
  <c r="AK60" i="103"/>
  <c r="AY60" i="103"/>
  <c r="BL60" i="103"/>
  <c r="AL60" i="103"/>
  <c r="BD60" i="103"/>
  <c r="AS60" i="103"/>
  <c r="BK60" i="103"/>
  <c r="AU60" i="103"/>
  <c r="BM60" i="103"/>
  <c r="AI60" i="103"/>
  <c r="BH60" i="103"/>
  <c r="AJ60" i="103"/>
  <c r="BI60" i="103"/>
  <c r="AN60" i="103"/>
  <c r="BJ60" i="103"/>
  <c r="AO60" i="103"/>
  <c r="CD60" i="103"/>
  <c r="AP60" i="103"/>
  <c r="CE60" i="103"/>
  <c r="AV60" i="103"/>
  <c r="AW60" i="103"/>
  <c r="AX60" i="103"/>
  <c r="AZ60" i="103"/>
  <c r="BB60" i="103"/>
  <c r="AF60" i="103"/>
  <c r="AG60" i="103"/>
  <c r="BC60" i="103"/>
  <c r="BG60" i="103"/>
  <c r="C22" i="16" a="1"/>
  <c r="C22" i="16" s="1"/>
  <c r="X22" i="16"/>
  <c r="Z22" i="16" a="1"/>
  <c r="Z22" i="16" s="1"/>
  <c r="J22" i="16" s="1" a="1"/>
  <c r="J22" i="16" s="1"/>
  <c r="AB22" i="16"/>
  <c r="K22" i="16" l="1"/>
  <c r="C23" i="16" a="1"/>
  <c r="C23" i="16" s="1"/>
  <c r="X23" i="16"/>
  <c r="Z23" i="16" a="1"/>
  <c r="Z23" i="16" s="1"/>
  <c r="J23" i="16" s="1" a="1"/>
  <c r="J23" i="16" s="1"/>
  <c r="AB23" i="16"/>
  <c r="C24" i="16" a="1"/>
  <c r="C24" i="16" s="1"/>
  <c r="X24" i="16"/>
  <c r="Z24" i="16" a="1"/>
  <c r="Z24" i="16" s="1"/>
  <c r="J24" i="16" s="1" a="1"/>
  <c r="J24" i="16" s="1"/>
  <c r="AB24" i="16"/>
  <c r="C25" i="16" a="1"/>
  <c r="C25" i="16" s="1"/>
  <c r="X25" i="16"/>
  <c r="Z25" i="16" a="1"/>
  <c r="Z25" i="16" s="1"/>
  <c r="J25" i="16" s="1" a="1"/>
  <c r="J25" i="16" s="1"/>
  <c r="AB25" i="16"/>
  <c r="K24" i="16" l="1"/>
  <c r="K25" i="16"/>
  <c r="K23" i="16"/>
  <c r="C26" i="16" a="1"/>
  <c r="C26" i="16" s="1"/>
  <c r="X26" i="16"/>
  <c r="Z26" i="16" a="1"/>
  <c r="Z26" i="16" s="1"/>
  <c r="C27" i="16" a="1"/>
  <c r="C27" i="16" s="1"/>
  <c r="X27" i="16"/>
  <c r="Z27" i="16" a="1"/>
  <c r="Z27" i="16" s="1"/>
  <c r="J27" i="16" s="1" a="1"/>
  <c r="J27" i="16" s="1"/>
  <c r="C28" i="16" a="1"/>
  <c r="C28" i="16" s="1"/>
  <c r="X28" i="16"/>
  <c r="Z28" i="16" a="1"/>
  <c r="Z28" i="16" s="1"/>
  <c r="J28" i="16" s="1" a="1"/>
  <c r="J28" i="16" s="1"/>
  <c r="C29" i="16" a="1"/>
  <c r="C29" i="16" s="1"/>
  <c r="X29" i="16"/>
  <c r="Z29" i="16" a="1"/>
  <c r="Z29" i="16" s="1"/>
  <c r="J29" i="16" s="1" a="1"/>
  <c r="J29" i="16" s="1"/>
  <c r="C30" i="16" a="1"/>
  <c r="C30" i="16" s="1"/>
  <c r="X30" i="16"/>
  <c r="Z30" i="16" a="1"/>
  <c r="Z30" i="16" s="1"/>
  <c r="J30" i="16" s="1" a="1"/>
  <c r="J30" i="16" s="1"/>
  <c r="C31" i="16" a="1"/>
  <c r="C31" i="16" s="1"/>
  <c r="X31" i="16"/>
  <c r="Z31" i="16" a="1"/>
  <c r="Z31" i="16" s="1"/>
  <c r="J31" i="16" s="1" a="1"/>
  <c r="J31" i="16" s="1"/>
  <c r="C32" i="16" a="1"/>
  <c r="C32" i="16" s="1"/>
  <c r="X32" i="16"/>
  <c r="Z32" i="16" a="1"/>
  <c r="Z32" i="16" s="1"/>
  <c r="J32" i="16" s="1" a="1"/>
  <c r="J32" i="16" s="1"/>
  <c r="AB32" i="16"/>
  <c r="K32" i="16" l="1"/>
  <c r="J26" i="16" a="1"/>
  <c r="J26" i="16" s="1"/>
  <c r="C33" i="16" a="1"/>
  <c r="C33" i="16" s="1"/>
  <c r="X33" i="16"/>
  <c r="Z33" i="16" a="1"/>
  <c r="Z33" i="16" s="1"/>
  <c r="AB33" i="16"/>
  <c r="J33" i="16" l="1" a="1"/>
  <c r="J33" i="16" s="1"/>
  <c r="K33" i="16" s="1"/>
  <c r="C34" i="16" a="1"/>
  <c r="C34" i="16" s="1"/>
  <c r="X34" i="16"/>
  <c r="Z34" i="16" a="1"/>
  <c r="Z34" i="16" s="1"/>
  <c r="J34" i="16" s="1" a="1"/>
  <c r="J34" i="16" s="1"/>
  <c r="AB34" i="16"/>
  <c r="C35" i="16" a="1"/>
  <c r="C35" i="16" s="1"/>
  <c r="X35" i="16"/>
  <c r="Z35" i="16" a="1"/>
  <c r="Z35" i="16" s="1"/>
  <c r="J35" i="16" s="1" a="1"/>
  <c r="J35" i="16" s="1"/>
  <c r="AB35" i="16"/>
  <c r="K34" i="16" l="1"/>
  <c r="K35" i="16"/>
  <c r="C36" i="16" a="1"/>
  <c r="C36" i="16" s="1"/>
  <c r="X36" i="16"/>
  <c r="Z36" i="16" a="1"/>
  <c r="Z36" i="16" s="1"/>
  <c r="J36" i="16" s="1" a="1"/>
  <c r="J36" i="16" s="1"/>
  <c r="AB36" i="16"/>
  <c r="C37" i="16" a="1"/>
  <c r="C37" i="16" s="1"/>
  <c r="X37" i="16"/>
  <c r="Z37" i="16" a="1"/>
  <c r="Z37" i="16" s="1"/>
  <c r="J37" i="16" s="1" a="1"/>
  <c r="J37" i="16" s="1"/>
  <c r="AB37" i="16"/>
  <c r="C38" i="16" a="1"/>
  <c r="C38" i="16" s="1"/>
  <c r="X38" i="16"/>
  <c r="Z38" i="16" a="1"/>
  <c r="Z38" i="16" s="1"/>
  <c r="J38" i="16" s="1" a="1"/>
  <c r="J38" i="16" s="1"/>
  <c r="AB38" i="16"/>
  <c r="C39" i="16" a="1"/>
  <c r="C39" i="16" s="1"/>
  <c r="X39" i="16"/>
  <c r="Z39" i="16" a="1"/>
  <c r="Z39" i="16" s="1"/>
  <c r="J39" i="16" s="1" a="1"/>
  <c r="J39" i="16" s="1"/>
  <c r="AB39" i="16"/>
  <c r="C40" i="16" a="1"/>
  <c r="C40" i="16" s="1"/>
  <c r="X40" i="16"/>
  <c r="Z40" i="16" a="1"/>
  <c r="Z40" i="16" s="1"/>
  <c r="J40" i="16" s="1" a="1"/>
  <c r="J40" i="16" s="1"/>
  <c r="AB40" i="16"/>
  <c r="C41" i="16" a="1"/>
  <c r="C41" i="16" s="1"/>
  <c r="X41" i="16"/>
  <c r="Z41" i="16" a="1"/>
  <c r="Z41" i="16" s="1"/>
  <c r="J41" i="16" s="1" a="1"/>
  <c r="J41" i="16" s="1"/>
  <c r="AB41" i="16"/>
  <c r="B42" i="16"/>
  <c r="J42" i="16" a="1"/>
  <c r="J42" i="16" s="1"/>
  <c r="K42" i="16"/>
  <c r="B43" i="16"/>
  <c r="C43" i="16" a="1"/>
  <c r="C43" i="16" s="1"/>
  <c r="J43" i="16" a="1"/>
  <c r="J43" i="16" s="1"/>
  <c r="K43" i="16" s="1"/>
  <c r="B44" i="16"/>
  <c r="C44" i="16" a="1"/>
  <c r="C44" i="16" s="1"/>
  <c r="J44" i="16" a="1"/>
  <c r="J44" i="16" s="1"/>
  <c r="K44" i="16" s="1"/>
  <c r="C45" i="16" a="1"/>
  <c r="C45" i="16" s="1"/>
  <c r="K39" i="16" l="1"/>
  <c r="K41" i="16"/>
  <c r="K38" i="16"/>
  <c r="K36" i="16"/>
  <c r="K37" i="16"/>
  <c r="K40" i="16"/>
  <c r="C46" i="16" a="1"/>
  <c r="C46" i="16" s="1"/>
  <c r="C47" i="16" l="1" a="1"/>
  <c r="C47" i="16" s="1"/>
  <c r="C48" i="16" a="1"/>
  <c r="C48" i="16" s="1"/>
  <c r="C49" i="16" a="1"/>
  <c r="C49" i="16" s="1"/>
  <c r="C50" i="16" a="1"/>
  <c r="C50" i="16" s="1"/>
  <c r="C51" i="16" a="1"/>
  <c r="C51" i="16" s="1"/>
  <c r="C52" i="16" a="1"/>
  <c r="C52" i="16" s="1"/>
  <c r="C53" i="16" a="1"/>
  <c r="C53" i="16" s="1"/>
  <c r="C54" i="16" a="1"/>
  <c r="C54" i="16" s="1"/>
  <c r="B55" i="16"/>
  <c r="C55" i="16" a="1"/>
  <c r="C55" i="16" s="1"/>
  <c r="J55" i="16" a="1"/>
  <c r="J55" i="16" s="1"/>
  <c r="K55" i="16"/>
  <c r="B56" i="16"/>
  <c r="C56" i="16" a="1"/>
  <c r="C56" i="16" s="1"/>
  <c r="J56" i="16" a="1"/>
  <c r="J56" i="16" s="1"/>
  <c r="K56" i="16"/>
  <c r="C57" i="16" a="1"/>
  <c r="C57" i="16" s="1"/>
  <c r="Z57" i="16" a="1"/>
  <c r="Z57" i="16" s="1"/>
  <c r="C58" i="16" a="1"/>
  <c r="C58" i="16" s="1"/>
  <c r="Z58" i="16" a="1"/>
  <c r="Z58" i="16" s="1"/>
  <c r="J58" i="16" s="1" a="1"/>
  <c r="J58" i="16" s="1"/>
  <c r="C59" i="16" a="1"/>
  <c r="C59" i="16" s="1"/>
  <c r="Z59" i="16" a="1"/>
  <c r="Z59" i="16" s="1"/>
  <c r="J59" i="16" s="1" a="1"/>
  <c r="J59" i="16" s="1"/>
  <c r="C60" i="16" a="1"/>
  <c r="C60" i="16" s="1"/>
  <c r="E60" i="16"/>
  <c r="Z60" i="16"/>
  <c r="J60" i="16" s="1" a="1"/>
  <c r="J60" i="16" s="1"/>
  <c r="AB60" i="16" a="1"/>
  <c r="AB60" i="16" s="1"/>
  <c r="K60" i="16" s="1"/>
  <c r="AD60" i="16" a="1"/>
  <c r="AD60" i="16" s="1"/>
  <c r="CJ60" i="16" s="1" a="1"/>
  <c r="CJ60" i="16" s="1"/>
  <c r="CM60" i="16" a="1"/>
  <c r="CM60" i="16" s="1"/>
  <c r="CP60" i="16" a="1"/>
  <c r="CP60" i="16" s="1"/>
  <c r="C61" i="16" a="1"/>
  <c r="C61" i="16" s="1"/>
  <c r="E61" i="16"/>
  <c r="Z61" i="16"/>
  <c r="J61" i="16" s="1" a="1"/>
  <c r="J61" i="16" s="1"/>
  <c r="AB61" i="16" a="1"/>
  <c r="AB61" i="16" s="1"/>
  <c r="AD61" i="16" a="1"/>
  <c r="AD61" i="16" s="1"/>
  <c r="CK61" i="16" s="1" a="1"/>
  <c r="CK61" i="16" s="1"/>
  <c r="CM61" i="16" a="1"/>
  <c r="CM61" i="16" s="1"/>
  <c r="CP61" i="16" a="1"/>
  <c r="CP61" i="16" s="1"/>
  <c r="C62" i="16" a="1"/>
  <c r="C62" i="16" s="1"/>
  <c r="E62" i="16"/>
  <c r="Z62" i="16"/>
  <c r="J62" i="16" s="1" a="1"/>
  <c r="J62" i="16" s="1"/>
  <c r="AB62" i="16" a="1"/>
  <c r="AB62" i="16" s="1"/>
  <c r="AD62" i="16" a="1"/>
  <c r="AD62" i="16" s="1"/>
  <c r="CM62" i="16" a="1"/>
  <c r="CM62" i="16" s="1"/>
  <c r="CP62" i="16" a="1"/>
  <c r="CP62" i="16" s="1"/>
  <c r="C63" i="16" a="1"/>
  <c r="C63" i="16" s="1"/>
  <c r="E63" i="16"/>
  <c r="Z63" i="16"/>
  <c r="J63" i="16" s="1" a="1"/>
  <c r="J63" i="16" s="1"/>
  <c r="AB63" i="16" a="1"/>
  <c r="AB63" i="16" s="1"/>
  <c r="K63" i="16" s="1"/>
  <c r="AD63" i="16" a="1"/>
  <c r="AD63" i="16" s="1"/>
  <c r="CE63" i="16" s="1" a="1"/>
  <c r="CE63" i="16" s="1"/>
  <c r="CM63" i="16" a="1"/>
  <c r="CM63" i="16" s="1"/>
  <c r="CY63" i="16" s="1" a="1"/>
  <c r="CY63" i="16" s="1"/>
  <c r="CP63" i="16" a="1"/>
  <c r="CP63" i="16" s="1"/>
  <c r="DA63" i="16" s="1" a="1"/>
  <c r="DA63" i="16" s="1"/>
  <c r="CZ63" i="16" a="1"/>
  <c r="CZ63" i="16" s="1"/>
  <c r="DB63" i="16" a="1"/>
  <c r="DB63" i="16" s="1"/>
  <c r="DE63" i="16" a="1"/>
  <c r="DE63" i="16" s="1"/>
  <c r="DF63" i="16" a="1"/>
  <c r="DF63" i="16" s="1"/>
  <c r="DG63" i="16" a="1"/>
  <c r="DG63" i="16" s="1"/>
  <c r="DH63" i="16" a="1"/>
  <c r="DH63" i="16" s="1"/>
  <c r="DI63" i="16" a="1"/>
  <c r="DI63" i="16" s="1"/>
  <c r="DJ63" i="16" a="1"/>
  <c r="DJ63" i="16" s="1"/>
  <c r="DK63" i="16" a="1"/>
  <c r="DK63" i="16" s="1"/>
  <c r="DL63" i="16" a="1"/>
  <c r="DL63" i="16" s="1"/>
  <c r="DM63" i="16" a="1"/>
  <c r="DM63" i="16" s="1"/>
  <c r="DN63" i="16" a="1"/>
  <c r="DN63" i="16" s="1"/>
  <c r="DO63" i="16" a="1"/>
  <c r="DO63" i="16" s="1"/>
  <c r="DP63" i="16" a="1"/>
  <c r="DP63" i="16" s="1"/>
  <c r="DQ63" i="16" a="1"/>
  <c r="DQ63" i="16" s="1"/>
  <c r="DR63" i="16" a="1"/>
  <c r="DR63" i="16" s="1"/>
  <c r="DS63" i="16" a="1"/>
  <c r="DS63" i="16" s="1"/>
  <c r="DT63" i="16" a="1"/>
  <c r="DT63" i="16" s="1"/>
  <c r="DU63" i="16" a="1"/>
  <c r="DU63" i="16" s="1"/>
  <c r="DV63" i="16" a="1"/>
  <c r="DV63" i="16" s="1"/>
  <c r="DW63" i="16" a="1"/>
  <c r="DW63" i="16" s="1"/>
  <c r="DX63" i="16" a="1"/>
  <c r="DX63" i="16" s="1"/>
  <c r="DY63" i="16" a="1"/>
  <c r="DY63" i="16" s="1"/>
  <c r="DZ63" i="16" a="1"/>
  <c r="DZ63" i="16" s="1"/>
  <c r="EA63" i="16" a="1"/>
  <c r="EA63" i="16" s="1"/>
  <c r="EB63" i="16" a="1"/>
  <c r="EB63" i="16" s="1"/>
  <c r="EC63" i="16" a="1"/>
  <c r="EC63" i="16" s="1"/>
  <c r="ED63" i="16" a="1"/>
  <c r="ED63" i="16" s="1"/>
  <c r="EE63" i="16" a="1"/>
  <c r="EE63" i="16" s="1"/>
  <c r="EF63" i="16" a="1"/>
  <c r="EF63" i="16" s="1"/>
  <c r="EG63" i="16" a="1"/>
  <c r="EG63" i="16" s="1"/>
  <c r="EH63" i="16" a="1"/>
  <c r="EH63" i="16" s="1"/>
  <c r="EI63" i="16" a="1"/>
  <c r="EI63" i="16" s="1"/>
  <c r="EJ63" i="16" a="1"/>
  <c r="EJ63" i="16" s="1"/>
  <c r="EK63" i="16" a="1"/>
  <c r="EK63" i="16" s="1"/>
  <c r="EL63" i="16" a="1"/>
  <c r="EL63" i="16" s="1"/>
  <c r="EM63" i="16" a="1"/>
  <c r="EM63" i="16" s="1"/>
  <c r="EN63" i="16" a="1"/>
  <c r="EN63" i="16" s="1"/>
  <c r="C64" i="16" a="1"/>
  <c r="C64" i="16" s="1"/>
  <c r="Y64" i="16" a="1"/>
  <c r="Y64" i="16" s="1"/>
  <c r="CZ64" i="16" a="1"/>
  <c r="CZ64" i="16" s="1"/>
  <c r="DB64" i="16" a="1"/>
  <c r="DB64" i="16" s="1"/>
  <c r="DE64" i="16" a="1"/>
  <c r="DE64" i="16" s="1"/>
  <c r="DF64" i="16" a="1"/>
  <c r="DF64" i="16" s="1"/>
  <c r="DG64" i="16" a="1"/>
  <c r="DG64" i="16" s="1"/>
  <c r="DH64" i="16" a="1"/>
  <c r="DH64" i="16" s="1"/>
  <c r="DI64" i="16" a="1"/>
  <c r="DI64" i="16" s="1"/>
  <c r="DJ64" i="16" a="1"/>
  <c r="DJ64" i="16" s="1"/>
  <c r="DK64" i="16" a="1"/>
  <c r="DK64" i="16" s="1"/>
  <c r="DL64" i="16" a="1"/>
  <c r="DL64" i="16" s="1"/>
  <c r="DM64" i="16" a="1"/>
  <c r="DM64" i="16" s="1"/>
  <c r="DN64" i="16" a="1"/>
  <c r="DN64" i="16" s="1"/>
  <c r="DO64" i="16" a="1"/>
  <c r="DO64" i="16" s="1"/>
  <c r="DP64" i="16" a="1"/>
  <c r="DP64" i="16" s="1"/>
  <c r="DQ64" i="16" a="1"/>
  <c r="DQ64" i="16" s="1"/>
  <c r="DR64" i="16" a="1"/>
  <c r="DR64" i="16" s="1"/>
  <c r="DS64" i="16" a="1"/>
  <c r="DS64" i="16" s="1"/>
  <c r="DT64" i="16" a="1"/>
  <c r="DT64" i="16" s="1"/>
  <c r="DU64" i="16" a="1"/>
  <c r="DU64" i="16" s="1"/>
  <c r="DV64" i="16" a="1"/>
  <c r="DV64" i="16" s="1"/>
  <c r="DW64" i="16" a="1"/>
  <c r="DW64" i="16" s="1"/>
  <c r="DX64" i="16" a="1"/>
  <c r="DX64" i="16" s="1"/>
  <c r="DY64" i="16" a="1"/>
  <c r="DY64" i="16" s="1"/>
  <c r="DZ64" i="16" a="1"/>
  <c r="DZ64" i="16" s="1"/>
  <c r="EA64" i="16" a="1"/>
  <c r="EA64" i="16" s="1"/>
  <c r="EB64" i="16" a="1"/>
  <c r="EB64" i="16" s="1"/>
  <c r="EC64" i="16" a="1"/>
  <c r="EC64" i="16" s="1"/>
  <c r="ED64" i="16" a="1"/>
  <c r="ED64" i="16" s="1"/>
  <c r="EE64" i="16" a="1"/>
  <c r="EE64" i="16" s="1"/>
  <c r="EF64" i="16" a="1"/>
  <c r="EF64" i="16" s="1"/>
  <c r="EG64" i="16" a="1"/>
  <c r="EG64" i="16" s="1"/>
  <c r="EH64" i="16" a="1"/>
  <c r="EH64" i="16" s="1"/>
  <c r="EI64" i="16" a="1"/>
  <c r="EI64" i="16" s="1"/>
  <c r="EJ64" i="16" a="1"/>
  <c r="EJ64" i="16" s="1"/>
  <c r="EK64" i="16" a="1"/>
  <c r="EK64" i="16" s="1"/>
  <c r="EL64" i="16" a="1"/>
  <c r="EL64" i="16" s="1"/>
  <c r="EM64" i="16" a="1"/>
  <c r="EM64" i="16" s="1"/>
  <c r="EN64" i="16" a="1"/>
  <c r="EN64" i="16" s="1"/>
  <c r="C65" i="16" a="1"/>
  <c r="C65" i="16" s="1"/>
  <c r="Y65" i="16" a="1"/>
  <c r="Y65" i="16" s="1"/>
  <c r="CZ65" i="16" a="1"/>
  <c r="CZ65" i="16" s="1"/>
  <c r="DB65" i="16" a="1"/>
  <c r="DB65" i="16" s="1"/>
  <c r="DE65" i="16" a="1"/>
  <c r="DE65" i="16" s="1"/>
  <c r="DF65" i="16" a="1"/>
  <c r="DF65" i="16" s="1"/>
  <c r="DG65" i="16" a="1"/>
  <c r="DG65" i="16" s="1"/>
  <c r="DH65" i="16" a="1"/>
  <c r="DH65" i="16" s="1"/>
  <c r="DI65" i="16" a="1"/>
  <c r="DI65" i="16" s="1"/>
  <c r="DJ65" i="16" a="1"/>
  <c r="DJ65" i="16" s="1"/>
  <c r="DK65" i="16" a="1"/>
  <c r="DK65" i="16" s="1"/>
  <c r="DL65" i="16" a="1"/>
  <c r="DL65" i="16" s="1"/>
  <c r="DM65" i="16" a="1"/>
  <c r="DM65" i="16" s="1"/>
  <c r="DN65" i="16" a="1"/>
  <c r="DN65" i="16" s="1"/>
  <c r="DO65" i="16" a="1"/>
  <c r="DO65" i="16" s="1"/>
  <c r="DP65" i="16" a="1"/>
  <c r="DP65" i="16" s="1"/>
  <c r="DQ65" i="16" a="1"/>
  <c r="DQ65" i="16" s="1"/>
  <c r="DR65" i="16" a="1"/>
  <c r="DR65" i="16" s="1"/>
  <c r="DS65" i="16" a="1"/>
  <c r="DS65" i="16" s="1"/>
  <c r="DT65" i="16" a="1"/>
  <c r="DT65" i="16" s="1"/>
  <c r="DU65" i="16" a="1"/>
  <c r="DU65" i="16" s="1"/>
  <c r="DV65" i="16" a="1"/>
  <c r="DV65" i="16" s="1"/>
  <c r="DW65" i="16" a="1"/>
  <c r="DW65" i="16" s="1"/>
  <c r="DX65" i="16" a="1"/>
  <c r="DX65" i="16" s="1"/>
  <c r="DY65" i="16" a="1"/>
  <c r="DY65" i="16" s="1"/>
  <c r="DZ65" i="16" a="1"/>
  <c r="DZ65" i="16" s="1"/>
  <c r="EA65" i="16" a="1"/>
  <c r="EA65" i="16" s="1"/>
  <c r="EB65" i="16" a="1"/>
  <c r="EB65" i="16" s="1"/>
  <c r="EC65" i="16" a="1"/>
  <c r="EC65" i="16" s="1"/>
  <c r="ED65" i="16" a="1"/>
  <c r="ED65" i="16" s="1"/>
  <c r="EE65" i="16" a="1"/>
  <c r="EE65" i="16" s="1"/>
  <c r="EF65" i="16" a="1"/>
  <c r="EF65" i="16" s="1"/>
  <c r="EG65" i="16" a="1"/>
  <c r="EG65" i="16" s="1"/>
  <c r="EH65" i="16" a="1"/>
  <c r="EH65" i="16" s="1"/>
  <c r="EI65" i="16" a="1"/>
  <c r="EI65" i="16" s="1"/>
  <c r="EJ65" i="16" a="1"/>
  <c r="EJ65" i="16" s="1"/>
  <c r="EK65" i="16" a="1"/>
  <c r="EK65" i="16" s="1"/>
  <c r="EL65" i="16" a="1"/>
  <c r="EL65" i="16" s="1"/>
  <c r="EM65" i="16" a="1"/>
  <c r="EM65" i="16" s="1"/>
  <c r="EN65" i="16" a="1"/>
  <c r="EN65" i="16" s="1"/>
  <c r="C66" i="16" a="1"/>
  <c r="C66" i="16" s="1"/>
  <c r="Y66" i="16" a="1"/>
  <c r="Y66" i="16" s="1"/>
  <c r="E66" i="16" s="1"/>
  <c r="CZ66" i="16" a="1"/>
  <c r="CZ66" i="16" s="1"/>
  <c r="DB66" i="16" a="1"/>
  <c r="DB66" i="16" s="1"/>
  <c r="DE66" i="16" a="1"/>
  <c r="DE66" i="16" s="1"/>
  <c r="DF66" i="16" a="1"/>
  <c r="DF66" i="16" s="1"/>
  <c r="DG66" i="16" a="1"/>
  <c r="DG66" i="16" s="1"/>
  <c r="DH66" i="16" a="1"/>
  <c r="DH66" i="16" s="1"/>
  <c r="DI66" i="16" a="1"/>
  <c r="DI66" i="16" s="1"/>
  <c r="DJ66" i="16" a="1"/>
  <c r="DJ66" i="16" s="1"/>
  <c r="DK66" i="16" a="1"/>
  <c r="DK66" i="16" s="1"/>
  <c r="DL66" i="16" a="1"/>
  <c r="DL66" i="16" s="1"/>
  <c r="DM66" i="16" a="1"/>
  <c r="DM66" i="16" s="1"/>
  <c r="DN66" i="16" a="1"/>
  <c r="DN66" i="16" s="1"/>
  <c r="DO66" i="16" a="1"/>
  <c r="DO66" i="16" s="1"/>
  <c r="DP66" i="16" a="1"/>
  <c r="DP66" i="16" s="1"/>
  <c r="DQ66" i="16" a="1"/>
  <c r="DQ66" i="16" s="1"/>
  <c r="DR66" i="16" a="1"/>
  <c r="DR66" i="16" s="1"/>
  <c r="DS66" i="16" a="1"/>
  <c r="DS66" i="16" s="1"/>
  <c r="DT66" i="16" a="1"/>
  <c r="DT66" i="16" s="1"/>
  <c r="DU66" i="16" a="1"/>
  <c r="DU66" i="16" s="1"/>
  <c r="DV66" i="16" a="1"/>
  <c r="DV66" i="16" s="1"/>
  <c r="DW66" i="16" a="1"/>
  <c r="DW66" i="16" s="1"/>
  <c r="DX66" i="16" a="1"/>
  <c r="DX66" i="16" s="1"/>
  <c r="DY66" i="16" a="1"/>
  <c r="DY66" i="16" s="1"/>
  <c r="DZ66" i="16" a="1"/>
  <c r="DZ66" i="16" s="1"/>
  <c r="EA66" i="16" a="1"/>
  <c r="EA66" i="16" s="1"/>
  <c r="EB66" i="16" a="1"/>
  <c r="EB66" i="16" s="1"/>
  <c r="EC66" i="16" a="1"/>
  <c r="EC66" i="16" s="1"/>
  <c r="ED66" i="16" a="1"/>
  <c r="ED66" i="16" s="1"/>
  <c r="EE66" i="16" a="1"/>
  <c r="EE66" i="16" s="1"/>
  <c r="EF66" i="16" a="1"/>
  <c r="EF66" i="16" s="1"/>
  <c r="EG66" i="16" a="1"/>
  <c r="EG66" i="16" s="1"/>
  <c r="EH66" i="16" a="1"/>
  <c r="EH66" i="16" s="1"/>
  <c r="EI66" i="16" a="1"/>
  <c r="EI66" i="16" s="1"/>
  <c r="EJ66" i="16" a="1"/>
  <c r="EJ66" i="16" s="1"/>
  <c r="EK66" i="16" a="1"/>
  <c r="EK66" i="16" s="1"/>
  <c r="EL66" i="16" a="1"/>
  <c r="EL66" i="16" s="1"/>
  <c r="EM66" i="16" a="1"/>
  <c r="EM66" i="16" s="1"/>
  <c r="EN66" i="16" a="1"/>
  <c r="EN66" i="16" s="1"/>
  <c r="B67" i="16"/>
  <c r="C67" i="16" a="1"/>
  <c r="C67" i="16" s="1"/>
  <c r="K67" i="16"/>
  <c r="B68" i="16"/>
  <c r="C68" i="16" a="1"/>
  <c r="C68" i="16" s="1"/>
  <c r="K68" i="16"/>
  <c r="B70" i="16"/>
  <c r="C70" i="16" a="1"/>
  <c r="C70" i="16" s="1"/>
  <c r="K70" i="16"/>
  <c r="B71" i="16"/>
  <c r="C71" i="16" a="1"/>
  <c r="C71" i="16" s="1"/>
  <c r="K71" i="16"/>
  <c r="B72" i="16"/>
  <c r="C72" i="16" a="1"/>
  <c r="C72" i="16" s="1"/>
  <c r="K72" i="16"/>
  <c r="B73" i="16"/>
  <c r="C73" i="16" a="1"/>
  <c r="C73" i="16" s="1"/>
  <c r="K73" i="16"/>
  <c r="B74" i="16"/>
  <c r="C74" i="16" a="1"/>
  <c r="C74" i="16" s="1"/>
  <c r="K74" i="16"/>
  <c r="CG74" i="16"/>
  <c r="CH74" i="16"/>
  <c r="CJ74" i="16"/>
  <c r="CK74" i="16"/>
  <c r="C75" i="16" a="1"/>
  <c r="C75" i="16" s="1"/>
  <c r="K75" i="16"/>
  <c r="X75" i="16"/>
  <c r="Y75" i="16"/>
  <c r="B75" i="16" s="1"/>
  <c r="CM75" i="16"/>
  <c r="CN75" i="16"/>
  <c r="CP75" i="16"/>
  <c r="CQ75" i="16"/>
  <c r="C76" i="16" a="1"/>
  <c r="C76" i="16" s="1"/>
  <c r="X76" i="16"/>
  <c r="Z76" i="16" a="1"/>
  <c r="Z76" i="16" s="1"/>
  <c r="CE61" i="16" l="1" a="1"/>
  <c r="CE61" i="16" s="1"/>
  <c r="Z65" i="16"/>
  <c r="J65" i="16" s="1" a="1"/>
  <c r="J65" i="16" s="1"/>
  <c r="AB65" i="16" a="1"/>
  <c r="AB65" i="16" s="1"/>
  <c r="K65" i="16" s="1"/>
  <c r="AD65" i="16" a="1"/>
  <c r="AD65" i="16" s="1"/>
  <c r="CE65" i="16" s="1" a="1"/>
  <c r="CE65" i="16" s="1"/>
  <c r="CM65" i="16" a="1"/>
  <c r="CM65" i="16" s="1"/>
  <c r="CY65" i="16" s="1" a="1"/>
  <c r="CY65" i="16" s="1"/>
  <c r="CP65" i="16" a="1"/>
  <c r="CP65" i="16" s="1"/>
  <c r="DA65" i="16" s="1" a="1"/>
  <c r="DA65" i="16" s="1"/>
  <c r="E65" i="16"/>
  <c r="AD66" i="16" a="1"/>
  <c r="AD66" i="16" s="1"/>
  <c r="CK66" i="16" s="1" a="1"/>
  <c r="CK66" i="16" s="1"/>
  <c r="CK60" i="16" a="1"/>
  <c r="CK60" i="16" s="1"/>
  <c r="CG60" i="16" a="1"/>
  <c r="CG60" i="16" s="1"/>
  <c r="CE60" i="16" a="1"/>
  <c r="CE60" i="16" s="1"/>
  <c r="CD60" i="16" a="1"/>
  <c r="CD60" i="16" s="1"/>
  <c r="CD63" i="16" a="1"/>
  <c r="CD63" i="16" s="1"/>
  <c r="CH62" i="16" a="1"/>
  <c r="CH62" i="16" s="1"/>
  <c r="CJ62" i="16" a="1"/>
  <c r="CJ62" i="16" s="1"/>
  <c r="CK62" i="16" a="1"/>
  <c r="CK62" i="16" s="1"/>
  <c r="CD62" i="16" a="1"/>
  <c r="CD62" i="16" s="1"/>
  <c r="CE62" i="16" a="1"/>
  <c r="CE62" i="16" s="1"/>
  <c r="CG62" i="16" a="1"/>
  <c r="CG62" i="16" s="1"/>
  <c r="K61" i="16"/>
  <c r="J76" i="16" a="1"/>
  <c r="J76" i="16" s="1"/>
  <c r="E64" i="16"/>
  <c r="Z64" i="16"/>
  <c r="J64" i="16" s="1" a="1"/>
  <c r="J64" i="16" s="1"/>
  <c r="CM64" i="16" a="1"/>
  <c r="CM64" i="16" s="1"/>
  <c r="CY64" i="16" s="1" a="1"/>
  <c r="CY64" i="16" s="1"/>
  <c r="AB64" i="16" a="1"/>
  <c r="AB64" i="16" s="1"/>
  <c r="CP64" i="16" a="1"/>
  <c r="CP64" i="16" s="1"/>
  <c r="DA64" i="16" s="1" a="1"/>
  <c r="DA64" i="16" s="1"/>
  <c r="AD64" i="16" a="1"/>
  <c r="AD64" i="16" s="1"/>
  <c r="CK63" i="16" a="1"/>
  <c r="CK63" i="16" s="1"/>
  <c r="K62" i="16"/>
  <c r="CJ61" i="16" a="1"/>
  <c r="CJ61" i="16" s="1"/>
  <c r="CH60" i="16" a="1"/>
  <c r="CH60" i="16" s="1"/>
  <c r="Z66" i="16"/>
  <c r="J66" i="16" s="1" a="1"/>
  <c r="J66" i="16" s="1"/>
  <c r="CJ63" i="16" a="1"/>
  <c r="CJ63" i="16" s="1"/>
  <c r="DD63" i="16" a="1"/>
  <c r="DD63" i="16" s="1"/>
  <c r="CH63" i="16" a="1"/>
  <c r="CH63" i="16" s="1"/>
  <c r="CH61" i="16" a="1"/>
  <c r="CH61" i="16" s="1"/>
  <c r="CG63" i="16" a="1"/>
  <c r="CG63" i="16" s="1"/>
  <c r="CG61" i="16" a="1"/>
  <c r="CG61" i="16" s="1"/>
  <c r="CD61" i="16" a="1"/>
  <c r="CD61" i="16" s="1"/>
  <c r="CP66" i="16" a="1"/>
  <c r="CP66" i="16" s="1"/>
  <c r="DA66" i="16" s="1" a="1"/>
  <c r="DA66" i="16" s="1"/>
  <c r="CM66" i="16" a="1"/>
  <c r="CM66" i="16" s="1"/>
  <c r="CY66" i="16" s="1" a="1"/>
  <c r="CY66" i="16" s="1"/>
  <c r="AB66" i="16" a="1"/>
  <c r="AB66" i="16" s="1"/>
  <c r="C77" i="16" a="1"/>
  <c r="C77" i="16" s="1"/>
  <c r="X77" i="16"/>
  <c r="Z77" i="16" a="1"/>
  <c r="Z77" i="16" s="1"/>
  <c r="CH65" i="16" l="1" a="1"/>
  <c r="CH65" i="16" s="1"/>
  <c r="CK65" i="16" a="1"/>
  <c r="CK65" i="16" s="1"/>
  <c r="DD65" i="16" a="1"/>
  <c r="DD65" i="16" s="1"/>
  <c r="CD65" i="16" a="1"/>
  <c r="CD65" i="16" s="1"/>
  <c r="CJ66" i="16" a="1"/>
  <c r="CJ66" i="16" s="1"/>
  <c r="CE66" i="16" a="1"/>
  <c r="CE66" i="16" s="1"/>
  <c r="CH66" i="16" a="1"/>
  <c r="CH66" i="16" s="1"/>
  <c r="CJ65" i="16" a="1"/>
  <c r="CJ65" i="16" s="1"/>
  <c r="CG66" i="16" a="1"/>
  <c r="CG66" i="16" s="1"/>
  <c r="CG65" i="16" a="1"/>
  <c r="CG65" i="16" s="1"/>
  <c r="CD66" i="16" a="1"/>
  <c r="CD66" i="16" s="1"/>
  <c r="DD66" i="16" a="1"/>
  <c r="DD66" i="16" s="1"/>
  <c r="CD64" i="16" a="1"/>
  <c r="CD64" i="16" s="1"/>
  <c r="CH64" i="16" a="1"/>
  <c r="CH64" i="16" s="1"/>
  <c r="CE64" i="16" a="1"/>
  <c r="CE64" i="16" s="1"/>
  <c r="CG64" i="16" a="1"/>
  <c r="CG64" i="16" s="1"/>
  <c r="DD64" i="16" a="1"/>
  <c r="DD64" i="16" s="1"/>
  <c r="CJ64" i="16" a="1"/>
  <c r="CJ64" i="16" s="1"/>
  <c r="CK64" i="16" a="1"/>
  <c r="CK64" i="16" s="1"/>
  <c r="K64" i="16"/>
  <c r="J77" i="16" a="1"/>
  <c r="J77" i="16" s="1"/>
  <c r="K66" i="16"/>
  <c r="C78" i="16" a="1"/>
  <c r="C78" i="16" s="1"/>
  <c r="X78" i="16"/>
  <c r="Z78" i="16" a="1"/>
  <c r="Z78" i="16" s="1"/>
  <c r="J78" i="16" s="1" a="1"/>
  <c r="J78" i="16" s="1"/>
  <c r="C79" i="16" l="1" a="1"/>
  <c r="C79" i="16" s="1"/>
  <c r="X79" i="16"/>
  <c r="Z79" i="16" a="1"/>
  <c r="Z79" i="16" s="1"/>
  <c r="J79" i="16" s="1" a="1"/>
  <c r="J79" i="16" s="1"/>
  <c r="C80" i="16" a="1"/>
  <c r="C80" i="16" s="1"/>
  <c r="X80" i="16"/>
  <c r="Z80" i="16" a="1"/>
  <c r="Z80" i="16" s="1"/>
  <c r="J80" i="16" s="1" a="1"/>
  <c r="J80" i="16" s="1"/>
  <c r="C81" i="16" a="1"/>
  <c r="C81" i="16" s="1"/>
  <c r="X81" i="16"/>
  <c r="Z81" i="16" a="1"/>
  <c r="Z81" i="16" s="1"/>
  <c r="J81" i="16" s="1" a="1"/>
  <c r="J81" i="16" s="1"/>
  <c r="C82" i="16" l="1" a="1"/>
  <c r="C82" i="16" s="1"/>
  <c r="D82" i="16"/>
  <c r="X82" i="16"/>
  <c r="Z82" i="16" a="1"/>
  <c r="Z82" i="16" s="1"/>
  <c r="C83" i="16" a="1"/>
  <c r="C83" i="16" s="1"/>
  <c r="D83" i="16"/>
  <c r="X83" i="16"/>
  <c r="Z83" i="16" a="1"/>
  <c r="Z83" i="16" s="1"/>
  <c r="J83" i="16" s="1" a="1"/>
  <c r="J83" i="16" s="1"/>
  <c r="C84" i="16" a="1"/>
  <c r="C84" i="16" s="1"/>
  <c r="D84" i="16"/>
  <c r="X84" i="16"/>
  <c r="Z84" i="16" a="1"/>
  <c r="Z84" i="16" s="1"/>
  <c r="J84" i="16" s="1" a="1"/>
  <c r="J84" i="16" s="1"/>
  <c r="C85" i="16" a="1"/>
  <c r="C85" i="16" s="1"/>
  <c r="D85" i="16"/>
  <c r="X85" i="16"/>
  <c r="Z85" i="16" a="1"/>
  <c r="Z85" i="16" s="1"/>
  <c r="J85" i="16" s="1" a="1"/>
  <c r="J85" i="16" s="1"/>
  <c r="C86" i="16" a="1"/>
  <c r="C86" i="16" s="1"/>
  <c r="D86" i="16"/>
  <c r="X86" i="16"/>
  <c r="Z86" i="16" a="1"/>
  <c r="Z86" i="16" s="1"/>
  <c r="J86" i="16" s="1" a="1"/>
  <c r="J86" i="16" s="1"/>
  <c r="C87" i="16" a="1"/>
  <c r="C87" i="16" s="1"/>
  <c r="D87" i="16"/>
  <c r="X87" i="16"/>
  <c r="Z87" i="16" a="1"/>
  <c r="Z87" i="16" s="1"/>
  <c r="J87" i="16" s="1" a="1"/>
  <c r="J87" i="16" s="1"/>
  <c r="C88" i="16" a="1"/>
  <c r="C88" i="16" s="1"/>
  <c r="X88" i="16"/>
  <c r="Z88" i="16" a="1"/>
  <c r="Z88" i="16" s="1"/>
  <c r="J88" i="16" s="1" a="1"/>
  <c r="J88" i="16" s="1"/>
  <c r="J82" i="16" l="1" a="1"/>
  <c r="J82" i="16" s="1"/>
  <c r="C89" i="16" a="1"/>
  <c r="C89" i="16" s="1"/>
  <c r="X89" i="16"/>
  <c r="Z89" i="16" a="1"/>
  <c r="Z89" i="16" s="1"/>
  <c r="J89" i="16" l="1" a="1"/>
  <c r="J89" i="16" s="1"/>
  <c r="C90" i="16" a="1"/>
  <c r="C90" i="16" s="1"/>
  <c r="X90" i="16"/>
  <c r="Z90" i="16" a="1"/>
  <c r="Z90" i="16" s="1"/>
  <c r="C91" i="16" a="1"/>
  <c r="C91" i="16" s="1"/>
  <c r="X91" i="16"/>
  <c r="Z91" i="16" a="1"/>
  <c r="Z91" i="16" s="1"/>
  <c r="J91" i="16" s="1" a="1"/>
  <c r="J91" i="16" s="1"/>
  <c r="J90" i="16" l="1" a="1"/>
  <c r="J90" i="16" s="1"/>
  <c r="C92" i="16" a="1"/>
  <c r="C92" i="16" s="1"/>
  <c r="X92" i="16"/>
  <c r="Z92" i="16" a="1"/>
  <c r="Z92" i="16" s="1"/>
  <c r="J92" i="16" s="1" a="1"/>
  <c r="J92" i="16" s="1"/>
  <c r="C93" i="16" a="1"/>
  <c r="C93" i="16" s="1"/>
  <c r="X93" i="16"/>
  <c r="Z93" i="16" a="1"/>
  <c r="Z93" i="16" s="1"/>
  <c r="J93" i="16" s="1" a="1"/>
  <c r="J93" i="16" s="1"/>
  <c r="C94" i="16" a="1"/>
  <c r="C94" i="16" s="1"/>
  <c r="X94" i="16"/>
  <c r="Z94" i="16" a="1"/>
  <c r="Z94" i="16" s="1"/>
  <c r="J94" i="16" s="1" a="1"/>
  <c r="J94" i="16" s="1"/>
  <c r="C95" i="16" a="1"/>
  <c r="C95" i="16" s="1"/>
  <c r="X95" i="16"/>
  <c r="Z95" i="16" a="1"/>
  <c r="Z95" i="16" s="1"/>
  <c r="J95" i="16" s="1" a="1"/>
  <c r="J95" i="16" s="1"/>
  <c r="C96" i="16" a="1"/>
  <c r="C96" i="16" s="1"/>
  <c r="X96" i="16"/>
  <c r="Z96" i="16" a="1"/>
  <c r="Z96" i="16" s="1"/>
  <c r="J96" i="16" s="1" a="1"/>
  <c r="J96" i="16" s="1"/>
  <c r="C97" i="16" a="1"/>
  <c r="C97" i="16" s="1"/>
  <c r="X97" i="16"/>
  <c r="Z97" i="16" a="1"/>
  <c r="Z97" i="16" s="1"/>
  <c r="J97" i="16" s="1" a="1"/>
  <c r="J97" i="16" s="1"/>
  <c r="B98" i="16"/>
  <c r="C98" i="16" a="1"/>
  <c r="C98" i="16" s="1"/>
  <c r="J98" i="16" a="1"/>
  <c r="J98" i="16" s="1"/>
  <c r="K98" i="16"/>
  <c r="B99" i="16"/>
  <c r="C99" i="16" a="1"/>
  <c r="C99" i="16" s="1"/>
  <c r="J99" i="16" a="1"/>
  <c r="J99" i="16" s="1"/>
  <c r="K99" i="16" s="1"/>
  <c r="B100" i="16"/>
  <c r="C100" i="16" a="1"/>
  <c r="C100" i="16" s="1"/>
  <c r="J100" i="16" a="1"/>
  <c r="J100" i="16" s="1"/>
  <c r="K100" i="16" s="1"/>
  <c r="C101" i="16" a="1"/>
  <c r="C101" i="16" s="1"/>
  <c r="DA101" i="16" l="1" a="1"/>
  <c r="DA101" i="16" s="1"/>
  <c r="C102" i="16" a="1"/>
  <c r="C102" i="16" s="1"/>
  <c r="C103" i="16" l="1" a="1"/>
  <c r="C103" i="16" s="1"/>
  <c r="C104" i="16" a="1"/>
  <c r="C104" i="16" s="1"/>
  <c r="C105" i="16" a="1"/>
  <c r="C105" i="16" s="1"/>
  <c r="C106" i="16" a="1"/>
  <c r="C106" i="16" s="1"/>
  <c r="C107" i="16" a="1"/>
  <c r="C107" i="16" s="1"/>
  <c r="C108" i="16" a="1"/>
  <c r="C108" i="16" s="1"/>
  <c r="C109" i="16" a="1"/>
  <c r="C109" i="16" s="1"/>
  <c r="C110" i="16" a="1"/>
  <c r="C110" i="16" s="1"/>
  <c r="B111" i="16"/>
  <c r="C111" i="16" a="1"/>
  <c r="C111" i="16" s="1"/>
  <c r="J111" i="16" a="1"/>
  <c r="J111" i="16" s="1"/>
  <c r="K111" i="16"/>
  <c r="B112" i="16"/>
  <c r="C112" i="16" a="1"/>
  <c r="C112" i="16" s="1"/>
  <c r="J112" i="16" a="1"/>
  <c r="J112" i="16" s="1"/>
  <c r="K112" i="16"/>
  <c r="C113" i="16" a="1"/>
  <c r="C113" i="16" s="1"/>
  <c r="Z113" i="16" a="1"/>
  <c r="Z113" i="16" s="1"/>
  <c r="J113" i="16" s="1" a="1"/>
  <c r="J113" i="16" s="1"/>
  <c r="C114" i="16" a="1"/>
  <c r="C114" i="16" s="1"/>
  <c r="Z114" i="16" a="1"/>
  <c r="Z114" i="16" s="1"/>
  <c r="J114" i="16" s="1" a="1"/>
  <c r="J114" i="16" s="1"/>
  <c r="C115" i="16" a="1"/>
  <c r="C115" i="16" s="1"/>
  <c r="Z115" i="16" a="1"/>
  <c r="Z115" i="16" s="1"/>
  <c r="J115" i="16" s="1" a="1"/>
  <c r="J115" i="16" s="1"/>
  <c r="C116" i="16" a="1"/>
  <c r="C116" i="16" s="1"/>
  <c r="Z116" i="16" a="1"/>
  <c r="Z116" i="16" s="1"/>
  <c r="J116" i="16" s="1" a="1"/>
  <c r="J116" i="16" s="1"/>
  <c r="AD116" i="16" a="1"/>
  <c r="AD116" i="16" s="1"/>
  <c r="CK116" i="16" s="1" a="1"/>
  <c r="CK116" i="16" s="1"/>
  <c r="CM116" i="16" a="1"/>
  <c r="CM116" i="16" s="1"/>
  <c r="CY116" i="16" s="1" a="1"/>
  <c r="CY116" i="16" s="1"/>
  <c r="CP116" i="16" a="1"/>
  <c r="CP116" i="16" s="1"/>
  <c r="DA116" i="16" s="1" a="1"/>
  <c r="DA116" i="16" s="1"/>
  <c r="CZ116" i="16" a="1"/>
  <c r="CZ116" i="16" s="1"/>
  <c r="DB116" i="16" a="1"/>
  <c r="DB116" i="16" s="1"/>
  <c r="C117" i="16" a="1"/>
  <c r="C117" i="16" s="1"/>
  <c r="Z117" i="16" a="1"/>
  <c r="Z117" i="16" s="1"/>
  <c r="J117" i="16" s="1" a="1"/>
  <c r="J117" i="16" s="1"/>
  <c r="AD117" i="16" a="1"/>
  <c r="AD117" i="16" s="1"/>
  <c r="CK117" i="16" s="1" a="1"/>
  <c r="CK117" i="16" s="1"/>
  <c r="CM117" i="16" a="1"/>
  <c r="CM117" i="16" s="1"/>
  <c r="CY117" i="16" s="1" a="1"/>
  <c r="CY117" i="16" s="1"/>
  <c r="CP117" i="16" a="1"/>
  <c r="CP117" i="16" s="1"/>
  <c r="DA117" i="16" s="1" a="1"/>
  <c r="DA117" i="16" s="1"/>
  <c r="CZ117" i="16" a="1"/>
  <c r="CZ117" i="16" s="1"/>
  <c r="DB117" i="16" a="1"/>
  <c r="DB117" i="16" s="1"/>
  <c r="C118" i="16" a="1"/>
  <c r="C118" i="16" s="1"/>
  <c r="Z118" i="16" a="1"/>
  <c r="Z118" i="16" s="1"/>
  <c r="J118" i="16" s="1" a="1"/>
  <c r="J118" i="16" s="1"/>
  <c r="AD118" i="16" a="1"/>
  <c r="AD118" i="16" s="1"/>
  <c r="CM118" i="16" a="1"/>
  <c r="CM118" i="16" s="1"/>
  <c r="CY118" i="16" s="1" a="1"/>
  <c r="CY118" i="16" s="1"/>
  <c r="CP118" i="16" a="1"/>
  <c r="CP118" i="16" s="1"/>
  <c r="DA118" i="16" s="1" a="1"/>
  <c r="DA118" i="16" s="1"/>
  <c r="CZ118" i="16" a="1"/>
  <c r="CZ118" i="16" s="1"/>
  <c r="DB118" i="16" a="1"/>
  <c r="DB118" i="16" s="1"/>
  <c r="C119" i="16" a="1"/>
  <c r="C119" i="16" s="1"/>
  <c r="Z119" i="16" a="1"/>
  <c r="Z119" i="16" s="1"/>
  <c r="J119" i="16" s="1" a="1"/>
  <c r="J119" i="16" s="1"/>
  <c r="AD119" i="16" a="1"/>
  <c r="AD119" i="16" s="1"/>
  <c r="CG119" i="16" s="1" a="1"/>
  <c r="CG119" i="16" s="1"/>
  <c r="CM119" i="16" a="1"/>
  <c r="CM119" i="16" s="1"/>
  <c r="CY119" i="16" s="1" a="1"/>
  <c r="CY119" i="16" s="1"/>
  <c r="CP119" i="16" a="1"/>
  <c r="CP119" i="16" s="1"/>
  <c r="DA119" i="16" s="1" a="1"/>
  <c r="DA119" i="16" s="1"/>
  <c r="CZ119" i="16" a="1"/>
  <c r="CZ119" i="16" s="1"/>
  <c r="DB119" i="16" a="1"/>
  <c r="DB119" i="16" s="1"/>
  <c r="DE119" i="16" a="1"/>
  <c r="DE119" i="16" s="1"/>
  <c r="DF119" i="16" a="1"/>
  <c r="DF119" i="16" s="1"/>
  <c r="DG119" i="16" a="1"/>
  <c r="DG119" i="16" s="1"/>
  <c r="DH119" i="16" a="1"/>
  <c r="DH119" i="16" s="1"/>
  <c r="DI119" i="16" a="1"/>
  <c r="DI119" i="16" s="1"/>
  <c r="DJ119" i="16" a="1"/>
  <c r="DJ119" i="16" s="1"/>
  <c r="DK119" i="16" a="1"/>
  <c r="DK119" i="16" s="1"/>
  <c r="DL119" i="16" a="1"/>
  <c r="DL119" i="16" s="1"/>
  <c r="DM119" i="16" a="1"/>
  <c r="DM119" i="16" s="1"/>
  <c r="DN119" i="16" a="1"/>
  <c r="DN119" i="16" s="1"/>
  <c r="DO119" i="16" a="1"/>
  <c r="DO119" i="16" s="1"/>
  <c r="DP119" i="16" a="1"/>
  <c r="DP119" i="16" s="1"/>
  <c r="DQ119" i="16" a="1"/>
  <c r="DQ119" i="16" s="1"/>
  <c r="DR119" i="16" a="1"/>
  <c r="DR119" i="16" s="1"/>
  <c r="DS119" i="16" a="1"/>
  <c r="DS119" i="16" s="1"/>
  <c r="DT119" i="16" a="1"/>
  <c r="DT119" i="16" s="1"/>
  <c r="DU119" i="16" a="1"/>
  <c r="DU119" i="16" s="1"/>
  <c r="DV119" i="16" a="1"/>
  <c r="DV119" i="16" s="1"/>
  <c r="DW119" i="16" a="1"/>
  <c r="DW119" i="16" s="1"/>
  <c r="DX119" i="16" a="1"/>
  <c r="DX119" i="16" s="1"/>
  <c r="DY119" i="16" a="1"/>
  <c r="DY119" i="16" s="1"/>
  <c r="DZ119" i="16" a="1"/>
  <c r="DZ119" i="16" s="1"/>
  <c r="EA119" i="16" a="1"/>
  <c r="EA119" i="16" s="1"/>
  <c r="EB119" i="16" a="1"/>
  <c r="EB119" i="16" s="1"/>
  <c r="EC119" i="16" a="1"/>
  <c r="EC119" i="16" s="1"/>
  <c r="ED119" i="16" a="1"/>
  <c r="ED119" i="16" s="1"/>
  <c r="EE119" i="16" a="1"/>
  <c r="EE119" i="16" s="1"/>
  <c r="EF119" i="16" a="1"/>
  <c r="EF119" i="16" s="1"/>
  <c r="EG119" i="16" a="1"/>
  <c r="EG119" i="16" s="1"/>
  <c r="EH119" i="16" a="1"/>
  <c r="EH119" i="16" s="1"/>
  <c r="EI119" i="16" a="1"/>
  <c r="EI119" i="16" s="1"/>
  <c r="EJ119" i="16" a="1"/>
  <c r="EJ119" i="16" s="1"/>
  <c r="EK119" i="16" a="1"/>
  <c r="EK119" i="16" s="1"/>
  <c r="EL119" i="16" a="1"/>
  <c r="EL119" i="16" s="1"/>
  <c r="EM119" i="16" a="1"/>
  <c r="EM119" i="16" s="1"/>
  <c r="EN119" i="16" a="1"/>
  <c r="EN119" i="16" s="1"/>
  <c r="C120" i="16" a="1"/>
  <c r="C120" i="16" s="1"/>
  <c r="Z120" i="16" a="1"/>
  <c r="Z120" i="16" s="1"/>
  <c r="J120" i="16" s="1" a="1"/>
  <c r="J120" i="16" s="1"/>
  <c r="AD120" i="16" a="1"/>
  <c r="AD120" i="16" s="1"/>
  <c r="CK120" i="16" s="1" a="1"/>
  <c r="CK120" i="16" s="1"/>
  <c r="CM120" i="16" a="1"/>
  <c r="CM120" i="16" s="1"/>
  <c r="CY120" i="16" s="1" a="1"/>
  <c r="CY120" i="16" s="1"/>
  <c r="CP120" i="16" a="1"/>
  <c r="CP120" i="16" s="1"/>
  <c r="DA120" i="16" s="1" a="1"/>
  <c r="DA120" i="16" s="1"/>
  <c r="CZ120" i="16" a="1"/>
  <c r="CZ120" i="16" s="1"/>
  <c r="DB120" i="16" a="1"/>
  <c r="DB120" i="16" s="1"/>
  <c r="DE120" i="16" a="1"/>
  <c r="DE120" i="16" s="1"/>
  <c r="DF120" i="16" a="1"/>
  <c r="DF120" i="16" s="1"/>
  <c r="DG120" i="16" a="1"/>
  <c r="DG120" i="16" s="1"/>
  <c r="DH120" i="16" a="1"/>
  <c r="DH120" i="16" s="1"/>
  <c r="DI120" i="16" a="1"/>
  <c r="DI120" i="16" s="1"/>
  <c r="DJ120" i="16" a="1"/>
  <c r="DJ120" i="16" s="1"/>
  <c r="DK120" i="16" a="1"/>
  <c r="DK120" i="16" s="1"/>
  <c r="DL120" i="16" a="1"/>
  <c r="DL120" i="16" s="1"/>
  <c r="DM120" i="16" a="1"/>
  <c r="DM120" i="16" s="1"/>
  <c r="DN120" i="16" a="1"/>
  <c r="DN120" i="16" s="1"/>
  <c r="DO120" i="16" a="1"/>
  <c r="DO120" i="16" s="1"/>
  <c r="DP120" i="16" a="1"/>
  <c r="DP120" i="16" s="1"/>
  <c r="DQ120" i="16" a="1"/>
  <c r="DQ120" i="16" s="1"/>
  <c r="DR120" i="16" a="1"/>
  <c r="DR120" i="16" s="1"/>
  <c r="DS120" i="16" a="1"/>
  <c r="DS120" i="16" s="1"/>
  <c r="DT120" i="16" a="1"/>
  <c r="DT120" i="16" s="1"/>
  <c r="DU120" i="16" a="1"/>
  <c r="DU120" i="16" s="1"/>
  <c r="DV120" i="16" a="1"/>
  <c r="DV120" i="16" s="1"/>
  <c r="DW120" i="16" a="1"/>
  <c r="DW120" i="16" s="1"/>
  <c r="DX120" i="16" a="1"/>
  <c r="DX120" i="16" s="1"/>
  <c r="DY120" i="16" a="1"/>
  <c r="DY120" i="16" s="1"/>
  <c r="DZ120" i="16" a="1"/>
  <c r="DZ120" i="16" s="1"/>
  <c r="EA120" i="16" a="1"/>
  <c r="EA120" i="16" s="1"/>
  <c r="EB120" i="16" a="1"/>
  <c r="EB120" i="16" s="1"/>
  <c r="EC120" i="16" a="1"/>
  <c r="EC120" i="16" s="1"/>
  <c r="ED120" i="16" a="1"/>
  <c r="ED120" i="16" s="1"/>
  <c r="EE120" i="16" a="1"/>
  <c r="EE120" i="16" s="1"/>
  <c r="EF120" i="16" a="1"/>
  <c r="EF120" i="16" s="1"/>
  <c r="EG120" i="16" a="1"/>
  <c r="EG120" i="16" s="1"/>
  <c r="EH120" i="16" a="1"/>
  <c r="EH120" i="16" s="1"/>
  <c r="EI120" i="16" a="1"/>
  <c r="EI120" i="16" s="1"/>
  <c r="EJ120" i="16" a="1"/>
  <c r="EJ120" i="16" s="1"/>
  <c r="EK120" i="16" a="1"/>
  <c r="EK120" i="16" s="1"/>
  <c r="EL120" i="16" a="1"/>
  <c r="EL120" i="16" s="1"/>
  <c r="EM120" i="16" a="1"/>
  <c r="EM120" i="16" s="1"/>
  <c r="EN120" i="16" a="1"/>
  <c r="EN120" i="16" s="1"/>
  <c r="C121" i="16" a="1"/>
  <c r="C121" i="16" s="1"/>
  <c r="Z121" i="16" a="1"/>
  <c r="Z121" i="16" s="1"/>
  <c r="J121" i="16" s="1" a="1"/>
  <c r="J121" i="16" s="1"/>
  <c r="AD121" i="16" a="1"/>
  <c r="AD121" i="16" s="1"/>
  <c r="CM121" i="16" a="1"/>
  <c r="CM121" i="16" s="1"/>
  <c r="CY121" i="16" s="1" a="1"/>
  <c r="CY121" i="16" s="1"/>
  <c r="CP121" i="16" a="1"/>
  <c r="CP121" i="16" s="1"/>
  <c r="DA121" i="16" s="1" a="1"/>
  <c r="DA121" i="16" s="1"/>
  <c r="CZ121" i="16" a="1"/>
  <c r="CZ121" i="16" s="1"/>
  <c r="DB121" i="16" a="1"/>
  <c r="DB121" i="16" s="1"/>
  <c r="DE121" i="16" a="1"/>
  <c r="DE121" i="16" s="1"/>
  <c r="DF121" i="16" a="1"/>
  <c r="DF121" i="16" s="1"/>
  <c r="DG121" i="16" a="1"/>
  <c r="DG121" i="16" s="1"/>
  <c r="DH121" i="16" a="1"/>
  <c r="DH121" i="16" s="1"/>
  <c r="DI121" i="16" a="1"/>
  <c r="DI121" i="16" s="1"/>
  <c r="DJ121" i="16" a="1"/>
  <c r="DJ121" i="16" s="1"/>
  <c r="DK121" i="16" a="1"/>
  <c r="DK121" i="16" s="1"/>
  <c r="DL121" i="16" a="1"/>
  <c r="DL121" i="16" s="1"/>
  <c r="DM121" i="16" a="1"/>
  <c r="DM121" i="16" s="1"/>
  <c r="DN121" i="16" a="1"/>
  <c r="DN121" i="16" s="1"/>
  <c r="DO121" i="16" a="1"/>
  <c r="DO121" i="16" s="1"/>
  <c r="DP121" i="16" a="1"/>
  <c r="DP121" i="16" s="1"/>
  <c r="DQ121" i="16" a="1"/>
  <c r="DQ121" i="16" s="1"/>
  <c r="DR121" i="16" a="1"/>
  <c r="DR121" i="16" s="1"/>
  <c r="DS121" i="16" a="1"/>
  <c r="DS121" i="16" s="1"/>
  <c r="DT121" i="16" a="1"/>
  <c r="DT121" i="16" s="1"/>
  <c r="DU121" i="16" a="1"/>
  <c r="DU121" i="16" s="1"/>
  <c r="DV121" i="16" a="1"/>
  <c r="DV121" i="16" s="1"/>
  <c r="DW121" i="16" a="1"/>
  <c r="DW121" i="16" s="1"/>
  <c r="DX121" i="16" a="1"/>
  <c r="DX121" i="16" s="1"/>
  <c r="DY121" i="16" a="1"/>
  <c r="DY121" i="16" s="1"/>
  <c r="DZ121" i="16" a="1"/>
  <c r="DZ121" i="16" s="1"/>
  <c r="EA121" i="16" a="1"/>
  <c r="EA121" i="16" s="1"/>
  <c r="EB121" i="16" a="1"/>
  <c r="EB121" i="16" s="1"/>
  <c r="EC121" i="16" a="1"/>
  <c r="EC121" i="16" s="1"/>
  <c r="ED121" i="16" a="1"/>
  <c r="ED121" i="16" s="1"/>
  <c r="EE121" i="16" a="1"/>
  <c r="EE121" i="16" s="1"/>
  <c r="EF121" i="16" a="1"/>
  <c r="EF121" i="16" s="1"/>
  <c r="EG121" i="16" a="1"/>
  <c r="EG121" i="16" s="1"/>
  <c r="EH121" i="16" a="1"/>
  <c r="EH121" i="16" s="1"/>
  <c r="EI121" i="16" a="1"/>
  <c r="EI121" i="16" s="1"/>
  <c r="EJ121" i="16" a="1"/>
  <c r="EJ121" i="16" s="1"/>
  <c r="EK121" i="16" a="1"/>
  <c r="EK121" i="16" s="1"/>
  <c r="EL121" i="16" a="1"/>
  <c r="EL121" i="16" s="1"/>
  <c r="EM121" i="16" a="1"/>
  <c r="EM121" i="16" s="1"/>
  <c r="EN121" i="16" a="1"/>
  <c r="EN121" i="16" s="1"/>
  <c r="C122" i="16" a="1"/>
  <c r="C122" i="16" s="1"/>
  <c r="Z122" i="16" a="1"/>
  <c r="Z122" i="16" s="1"/>
  <c r="J122" i="16" s="1" a="1"/>
  <c r="J122" i="16" s="1"/>
  <c r="AD122" i="16" a="1"/>
  <c r="AD122" i="16" s="1"/>
  <c r="CD122" i="16" s="1" a="1"/>
  <c r="CD122" i="16" s="1"/>
  <c r="CM122" i="16" a="1"/>
  <c r="CM122" i="16" s="1"/>
  <c r="CY122" i="16" s="1" a="1"/>
  <c r="CY122" i="16" s="1"/>
  <c r="CP122" i="16" a="1"/>
  <c r="CP122" i="16" s="1"/>
  <c r="DA122" i="16" s="1" a="1"/>
  <c r="DA122" i="16" s="1"/>
  <c r="CQ122" i="16" a="1"/>
  <c r="CQ122" i="16" s="1"/>
  <c r="DB122" i="16" s="1" a="1"/>
  <c r="DB122" i="16" s="1"/>
  <c r="CZ122" i="16" a="1"/>
  <c r="CZ122" i="16" s="1"/>
  <c r="DE122" i="16" a="1"/>
  <c r="DE122" i="16" s="1"/>
  <c r="DF122" i="16" a="1"/>
  <c r="DF122" i="16" s="1"/>
  <c r="DG122" i="16" a="1"/>
  <c r="DG122" i="16" s="1"/>
  <c r="DH122" i="16" a="1"/>
  <c r="DH122" i="16" s="1"/>
  <c r="DI122" i="16" a="1"/>
  <c r="DI122" i="16" s="1"/>
  <c r="DJ122" i="16" a="1"/>
  <c r="DJ122" i="16" s="1"/>
  <c r="DK122" i="16" a="1"/>
  <c r="DK122" i="16" s="1"/>
  <c r="DL122" i="16" a="1"/>
  <c r="DL122" i="16" s="1"/>
  <c r="DM122" i="16" a="1"/>
  <c r="DM122" i="16" s="1"/>
  <c r="DN122" i="16" a="1"/>
  <c r="DN122" i="16" s="1"/>
  <c r="DO122" i="16" a="1"/>
  <c r="DO122" i="16" s="1"/>
  <c r="DP122" i="16" a="1"/>
  <c r="DP122" i="16" s="1"/>
  <c r="DQ122" i="16" a="1"/>
  <c r="DQ122" i="16" s="1"/>
  <c r="DR122" i="16" a="1"/>
  <c r="DR122" i="16" s="1"/>
  <c r="DS122" i="16" a="1"/>
  <c r="DS122" i="16" s="1"/>
  <c r="DT122" i="16" a="1"/>
  <c r="DT122" i="16" s="1"/>
  <c r="DU122" i="16" a="1"/>
  <c r="DU122" i="16" s="1"/>
  <c r="DV122" i="16" a="1"/>
  <c r="DV122" i="16" s="1"/>
  <c r="DW122" i="16" a="1"/>
  <c r="DW122" i="16" s="1"/>
  <c r="DX122" i="16" a="1"/>
  <c r="DX122" i="16" s="1"/>
  <c r="DY122" i="16" a="1"/>
  <c r="DY122" i="16" s="1"/>
  <c r="DZ122" i="16" a="1"/>
  <c r="DZ122" i="16" s="1"/>
  <c r="EA122" i="16" a="1"/>
  <c r="EA122" i="16" s="1"/>
  <c r="EB122" i="16" a="1"/>
  <c r="EB122" i="16" s="1"/>
  <c r="EC122" i="16" a="1"/>
  <c r="EC122" i="16" s="1"/>
  <c r="ED122" i="16" a="1"/>
  <c r="ED122" i="16" s="1"/>
  <c r="EE122" i="16" a="1"/>
  <c r="EE122" i="16" s="1"/>
  <c r="EF122" i="16" a="1"/>
  <c r="EF122" i="16" s="1"/>
  <c r="EG122" i="16" a="1"/>
  <c r="EG122" i="16" s="1"/>
  <c r="EH122" i="16" a="1"/>
  <c r="EH122" i="16" s="1"/>
  <c r="EI122" i="16" a="1"/>
  <c r="EI122" i="16" s="1"/>
  <c r="EJ122" i="16" a="1"/>
  <c r="EJ122" i="16" s="1"/>
  <c r="EK122" i="16" a="1"/>
  <c r="EK122" i="16" s="1"/>
  <c r="EL122" i="16" a="1"/>
  <c r="EL122" i="16" s="1"/>
  <c r="EM122" i="16" a="1"/>
  <c r="EM122" i="16" s="1"/>
  <c r="EN122" i="16" a="1"/>
  <c r="EN122" i="16" s="1"/>
  <c r="B123" i="16"/>
  <c r="C123" i="16" a="1"/>
  <c r="C123" i="16" s="1"/>
  <c r="K123" i="16"/>
  <c r="B124" i="16"/>
  <c r="C124" i="16" a="1"/>
  <c r="C124" i="16" s="1"/>
  <c r="K124" i="16"/>
  <c r="B125" i="16"/>
  <c r="C125" i="16" a="1"/>
  <c r="C125" i="16" s="1"/>
  <c r="K125" i="16"/>
  <c r="B126" i="16"/>
  <c r="C126" i="16" a="1"/>
  <c r="C126" i="16" s="1"/>
  <c r="K126" i="16"/>
  <c r="B127" i="16"/>
  <c r="C127" i="16" a="1"/>
  <c r="C127" i="16" s="1"/>
  <c r="K127" i="16"/>
  <c r="B128" i="16"/>
  <c r="C128" i="16" a="1"/>
  <c r="C128" i="16" s="1"/>
  <c r="K128" i="16"/>
  <c r="B129" i="16"/>
  <c r="C129" i="16" a="1"/>
  <c r="C129" i="16" s="1"/>
  <c r="K129" i="16"/>
  <c r="B130" i="16"/>
  <c r="C130" i="16" a="1"/>
  <c r="C130" i="16" s="1"/>
  <c r="K130" i="16"/>
  <c r="CG130" i="16"/>
  <c r="CH130" i="16"/>
  <c r="CJ130" i="16"/>
  <c r="CK130" i="16"/>
  <c r="B131" i="16"/>
  <c r="C131" i="16" a="1"/>
  <c r="C131" i="16" s="1"/>
  <c r="K131" i="16"/>
  <c r="CM131" i="16"/>
  <c r="CN131" i="16"/>
  <c r="CP131" i="16"/>
  <c r="CQ131" i="16"/>
  <c r="C132" i="16" a="1"/>
  <c r="C132" i="16" s="1"/>
  <c r="Z132" i="16"/>
  <c r="J132" i="16" s="1" a="1"/>
  <c r="J132" i="16" s="1"/>
  <c r="AB132" i="16"/>
  <c r="C133" i="16" a="1"/>
  <c r="C133" i="16" s="1"/>
  <c r="X133" i="16"/>
  <c r="Y133" i="16"/>
  <c r="AB133" i="16"/>
  <c r="CD117" i="16" l="1" a="1"/>
  <c r="CD117" i="16" s="1"/>
  <c r="CD118" i="16" a="1"/>
  <c r="CD118" i="16" s="1"/>
  <c r="CG118" i="16" a="1"/>
  <c r="CG118" i="16" s="1"/>
  <c r="DD120" i="16" a="1"/>
  <c r="DD120" i="16" s="1"/>
  <c r="CJ120" i="16" a="1"/>
  <c r="CJ120" i="16" s="1"/>
  <c r="CE120" i="16" a="1"/>
  <c r="CE120" i="16" s="1"/>
  <c r="CK110" i="16" a="1"/>
  <c r="CK110" i="16" s="1"/>
  <c r="CD120" i="16" a="1"/>
  <c r="CD120" i="16" s="1"/>
  <c r="CH122" i="16" a="1"/>
  <c r="CH122" i="16" s="1"/>
  <c r="CH118" i="16" a="1"/>
  <c r="CH118" i="16" s="1"/>
  <c r="CE118" i="16" a="1"/>
  <c r="CE118" i="16" s="1"/>
  <c r="DD122" i="16" a="1"/>
  <c r="DD122" i="16" s="1"/>
  <c r="CJ119" i="16" a="1"/>
  <c r="CJ119" i="16" s="1"/>
  <c r="K132" i="16"/>
  <c r="CJ121" i="16" a="1"/>
  <c r="CJ121" i="16" s="1"/>
  <c r="CK121" i="16" a="1"/>
  <c r="CK121" i="16" s="1"/>
  <c r="CD121" i="16" a="1"/>
  <c r="CD121" i="16" s="1"/>
  <c r="CE121" i="16" a="1"/>
  <c r="CE121" i="16" s="1"/>
  <c r="CG121" i="16" a="1"/>
  <c r="CG121" i="16" s="1"/>
  <c r="CH121" i="16" a="1"/>
  <c r="CH121" i="16" s="1"/>
  <c r="DD121" i="16" a="1"/>
  <c r="DD121" i="16" s="1"/>
  <c r="CD116" i="16" a="1"/>
  <c r="CD116" i="16" s="1"/>
  <c r="CE116" i="16" a="1"/>
  <c r="CE116" i="16" s="1"/>
  <c r="CK122" i="16" a="1"/>
  <c r="CK122" i="16" s="1"/>
  <c r="CH119" i="16" a="1"/>
  <c r="CH119" i="16" s="1"/>
  <c r="CG117" i="16" a="1"/>
  <c r="CG117" i="16" s="1"/>
  <c r="CH117" i="16" a="1"/>
  <c r="CH117" i="16" s="1"/>
  <c r="CJ110" i="16" a="1"/>
  <c r="CJ110" i="16" s="1"/>
  <c r="CJ122" i="16" a="1"/>
  <c r="CJ122" i="16" s="1"/>
  <c r="CJ118" i="16" a="1"/>
  <c r="CJ118" i="16" s="1"/>
  <c r="CK118" i="16" a="1"/>
  <c r="CK118" i="16" s="1"/>
  <c r="CD119" i="16" a="1"/>
  <c r="CD119" i="16" s="1"/>
  <c r="DD119" i="16" a="1"/>
  <c r="DD119" i="16" s="1"/>
  <c r="CE119" i="16" a="1"/>
  <c r="CE119" i="16" s="1"/>
  <c r="CG122" i="16" a="1"/>
  <c r="CG122" i="16" s="1"/>
  <c r="CJ117" i="16" a="1"/>
  <c r="CJ117" i="16" s="1"/>
  <c r="CJ116" i="16" a="1"/>
  <c r="CJ116" i="16" s="1"/>
  <c r="CH116" i="16" a="1"/>
  <c r="CH116" i="16" s="1"/>
  <c r="CE122" i="16" a="1"/>
  <c r="CE122" i="16" s="1"/>
  <c r="CG116" i="16" a="1"/>
  <c r="CG116" i="16" s="1"/>
  <c r="CG120" i="16" a="1"/>
  <c r="CG120" i="16" s="1"/>
  <c r="CH120" i="16" a="1"/>
  <c r="CH120" i="16" s="1"/>
  <c r="CK119" i="16" a="1"/>
  <c r="CK119" i="16" s="1"/>
  <c r="CE117" i="16" a="1"/>
  <c r="CE117" i="16" s="1"/>
  <c r="C134" i="16" a="1"/>
  <c r="C134" i="16" s="1"/>
  <c r="X134" i="16"/>
  <c r="Y134" i="16"/>
  <c r="AB134" i="16"/>
  <c r="C135" i="16" l="1" a="1"/>
  <c r="C135" i="16" s="1"/>
  <c r="Y135" i="16"/>
  <c r="AB135" i="16"/>
  <c r="C136" i="16" l="1" a="1"/>
  <c r="C136" i="16" s="1"/>
  <c r="Y136" i="16"/>
  <c r="AB136" i="16"/>
  <c r="Y137" i="16" l="1"/>
  <c r="AB137" i="16"/>
  <c r="CT137" i="16" a="1"/>
  <c r="CT137" i="16" s="1"/>
  <c r="CU137" i="16" a="1"/>
  <c r="CU137" i="16" s="1"/>
  <c r="CV137" i="16" a="1"/>
  <c r="CV137" i="16" s="1"/>
  <c r="CW137" i="16" a="1"/>
  <c r="CW137" i="16" s="1"/>
  <c r="C138" i="16" a="1"/>
  <c r="C138" i="16" s="1"/>
  <c r="X138" i="16"/>
  <c r="Y138" i="16"/>
  <c r="B138" i="16" s="1"/>
  <c r="Z138" i="16"/>
  <c r="J138" i="16" s="1" a="1"/>
  <c r="J138" i="16" s="1"/>
  <c r="K138" i="16" s="1"/>
  <c r="B139" i="16"/>
  <c r="C139" i="16" a="1"/>
  <c r="C139" i="16" s="1"/>
  <c r="K139" i="16"/>
  <c r="B140" i="16"/>
  <c r="C140" i="16" a="1"/>
  <c r="C140" i="16" s="1"/>
  <c r="K140" i="16"/>
  <c r="B141" i="16"/>
  <c r="C141" i="16" a="1"/>
  <c r="C141" i="16" s="1"/>
  <c r="K141" i="16"/>
  <c r="B142" i="16"/>
  <c r="C142" i="16" a="1"/>
  <c r="C142" i="16" s="1"/>
  <c r="K142" i="16"/>
  <c r="B143" i="16"/>
  <c r="C143" i="16" a="1"/>
  <c r="C143" i="16" s="1"/>
  <c r="K143" i="16"/>
  <c r="B144" i="16"/>
  <c r="C144" i="16" a="1"/>
  <c r="C144" i="16" s="1"/>
  <c r="K144" i="16"/>
  <c r="B145" i="16"/>
  <c r="C145" i="16" a="1"/>
  <c r="C145" i="16" s="1"/>
  <c r="K145" i="16"/>
  <c r="CG145" i="16"/>
  <c r="CH145" i="16"/>
  <c r="CJ145" i="16"/>
  <c r="CK145" i="16"/>
  <c r="B146" i="16"/>
  <c r="C146" i="16" a="1"/>
  <c r="C146" i="16" s="1"/>
  <c r="K146" i="16"/>
  <c r="CM146" i="16"/>
  <c r="CN146" i="16"/>
  <c r="CP146" i="16"/>
  <c r="CQ146" i="16"/>
  <c r="C147" i="16" a="1"/>
  <c r="C147" i="16" s="1"/>
  <c r="Z147" i="16"/>
  <c r="J147" i="16" s="1" a="1"/>
  <c r="J147" i="16" s="1"/>
  <c r="B148" i="16" l="1" a="1"/>
  <c r="B148" i="16" s="1"/>
  <c r="K148" i="16"/>
  <c r="CT148" i="16" s="1" a="1"/>
  <c r="CT148" i="16" s="1"/>
  <c r="X148" i="16"/>
  <c r="X149" i="16"/>
  <c r="AB149" i="16" a="1"/>
  <c r="AB149" i="16" s="1"/>
  <c r="C150" i="16" a="1"/>
  <c r="C150" i="16" s="1"/>
  <c r="K150" i="16"/>
  <c r="X150" i="16"/>
  <c r="C151" i="16" a="1"/>
  <c r="C151" i="16" s="1"/>
  <c r="X151" i="16"/>
  <c r="C152" i="16" a="1"/>
  <c r="C152" i="16" s="1"/>
  <c r="K152" i="16"/>
  <c r="X152" i="16"/>
  <c r="C153" i="16" a="1"/>
  <c r="C153" i="16" s="1"/>
  <c r="K153" i="16"/>
  <c r="X153" i="16"/>
  <c r="C154" i="16" a="1"/>
  <c r="C154" i="16" s="1"/>
  <c r="X154" i="16"/>
  <c r="B155" i="16"/>
  <c r="C155" i="16" a="1"/>
  <c r="C155" i="16" s="1"/>
  <c r="K155" i="16"/>
  <c r="B156" i="16"/>
  <c r="C156" i="16" a="1"/>
  <c r="C156" i="16" s="1"/>
  <c r="K156" i="16"/>
  <c r="B157" i="16"/>
  <c r="C157" i="16" a="1"/>
  <c r="C157" i="16" s="1"/>
  <c r="K157" i="16"/>
  <c r="B158" i="16"/>
  <c r="C158" i="16" a="1"/>
  <c r="C158" i="16" s="1"/>
  <c r="K158" i="16"/>
  <c r="B159" i="16"/>
  <c r="C159" i="16" a="1"/>
  <c r="C159" i="16" s="1"/>
  <c r="K159" i="16"/>
  <c r="CG159" i="16"/>
  <c r="CH159" i="16"/>
  <c r="CJ159" i="16"/>
  <c r="CK159" i="16"/>
  <c r="B160" i="16"/>
  <c r="C160" i="16" a="1"/>
  <c r="C160" i="16" s="1"/>
  <c r="K160" i="16"/>
  <c r="CM160" i="16"/>
  <c r="CN160" i="16"/>
  <c r="CP160" i="16"/>
  <c r="CQ160" i="16"/>
  <c r="C161" i="16" a="1"/>
  <c r="C161" i="16" s="1"/>
  <c r="Z161" i="16"/>
  <c r="J161" i="16" s="1" a="1"/>
  <c r="J161" i="16" s="1"/>
  <c r="CW148" i="16" l="1" a="1"/>
  <c r="CW148" i="16" s="1"/>
  <c r="CV148" i="16" a="1"/>
  <c r="CV148" i="16" s="1"/>
  <c r="CU148" i="16" a="1"/>
  <c r="CU148" i="16" s="1"/>
  <c r="K149" i="16"/>
  <c r="CU149" i="16" s="1" a="1"/>
  <c r="CU149" i="16" s="1"/>
  <c r="K162" i="16"/>
  <c r="CT162" i="16" s="1" a="1"/>
  <c r="CT162" i="16" s="1"/>
  <c r="X162" i="16"/>
  <c r="X163" i="16"/>
  <c r="AB163" i="16" a="1"/>
  <c r="AB163" i="16" s="1"/>
  <c r="C164" i="16" a="1"/>
  <c r="C164" i="16" s="1"/>
  <c r="K164" i="16"/>
  <c r="X164" i="16"/>
  <c r="C165" i="16" a="1"/>
  <c r="C165" i="16" s="1"/>
  <c r="X165" i="16"/>
  <c r="C166" i="16" a="1"/>
  <c r="C166" i="16" s="1"/>
  <c r="K166" i="16"/>
  <c r="X166" i="16"/>
  <c r="C167" i="16" a="1"/>
  <c r="C167" i="16" s="1"/>
  <c r="K167" i="16"/>
  <c r="X167" i="16"/>
  <c r="C168" i="16" a="1"/>
  <c r="C168" i="16" s="1"/>
  <c r="X168" i="16"/>
  <c r="B169" i="16"/>
  <c r="C169" i="16" a="1"/>
  <c r="C169" i="16" s="1"/>
  <c r="J169" i="16" a="1"/>
  <c r="J169" i="16" s="1"/>
  <c r="K169" i="16"/>
  <c r="B170" i="16"/>
  <c r="C170" i="16" a="1"/>
  <c r="C170" i="16" s="1"/>
  <c r="J170" i="16" a="1"/>
  <c r="J170" i="16" s="1"/>
  <c r="K170" i="16"/>
  <c r="B171" i="16"/>
  <c r="C171" i="16" a="1"/>
  <c r="C171" i="16" s="1"/>
  <c r="J171" i="16" a="1"/>
  <c r="J171" i="16" s="1"/>
  <c r="K171" i="16" s="1"/>
  <c r="B172" i="16"/>
  <c r="C172" i="16" a="1"/>
  <c r="C172" i="16" s="1"/>
  <c r="J172" i="16" a="1"/>
  <c r="J172" i="16" s="1"/>
  <c r="K172" i="16" s="1"/>
  <c r="B173" i="16"/>
  <c r="C173" i="16" a="1"/>
  <c r="C173" i="16" s="1"/>
  <c r="J173" i="16" a="1"/>
  <c r="J173" i="16" s="1"/>
  <c r="K173" i="16"/>
  <c r="CG173" i="16"/>
  <c r="CH173" i="16"/>
  <c r="CJ173" i="16"/>
  <c r="CK173" i="16"/>
  <c r="B174" i="16"/>
  <c r="C174" i="16" a="1"/>
  <c r="C174" i="16" s="1"/>
  <c r="J174" i="16" a="1"/>
  <c r="J174" i="16" s="1"/>
  <c r="K174" i="16"/>
  <c r="CM174" i="16"/>
  <c r="CN174" i="16"/>
  <c r="CP174" i="16"/>
  <c r="CQ174" i="16"/>
  <c r="C175" i="16" a="1"/>
  <c r="C175" i="16" s="1"/>
  <c r="Z175" i="16"/>
  <c r="J175" i="16" s="1" a="1"/>
  <c r="J175" i="16" s="1"/>
  <c r="B176" i="16" a="1"/>
  <c r="B176" i="16" s="1"/>
  <c r="K176" i="16"/>
  <c r="CW176" i="16" s="1" a="1"/>
  <c r="CW176" i="16" s="1"/>
  <c r="X176" i="16"/>
  <c r="X177" i="16"/>
  <c r="AB177" i="16" a="1"/>
  <c r="AB177" i="16" s="1"/>
  <c r="K177" i="16" s="1"/>
  <c r="C178" i="16" a="1"/>
  <c r="C178" i="16" s="1"/>
  <c r="K178" i="16"/>
  <c r="X178" i="16"/>
  <c r="C179" i="16" a="1"/>
  <c r="C179" i="16" s="1"/>
  <c r="X179" i="16"/>
  <c r="C180" i="16" a="1"/>
  <c r="C180" i="16" s="1"/>
  <c r="K180" i="16"/>
  <c r="X180" i="16"/>
  <c r="C181" i="16" a="1"/>
  <c r="C181" i="16" s="1"/>
  <c r="K181" i="16"/>
  <c r="X181" i="16"/>
  <c r="C182" i="16" a="1"/>
  <c r="C182" i="16" s="1"/>
  <c r="X182" i="16"/>
  <c r="B183" i="16"/>
  <c r="C183" i="16" a="1"/>
  <c r="C183" i="16" s="1"/>
  <c r="K183" i="16"/>
  <c r="B184" i="16"/>
  <c r="C184" i="16" a="1"/>
  <c r="C184" i="16" s="1"/>
  <c r="K184" i="16"/>
  <c r="B185" i="16"/>
  <c r="C185" i="16" a="1"/>
  <c r="C185" i="16" s="1"/>
  <c r="K185" i="16"/>
  <c r="B186" i="16"/>
  <c r="C186" i="16" a="1"/>
  <c r="C186" i="16" s="1"/>
  <c r="K186" i="16"/>
  <c r="C187" i="16" a="1"/>
  <c r="C187" i="16" s="1"/>
  <c r="K187" i="16"/>
  <c r="K188" i="16"/>
  <c r="B189" i="16"/>
  <c r="C189" i="16" a="1"/>
  <c r="C189" i="16" s="1"/>
  <c r="K189" i="16"/>
  <c r="CG189" i="16"/>
  <c r="CH189" i="16"/>
  <c r="CJ189" i="16"/>
  <c r="CK189" i="16"/>
  <c r="B190" i="16"/>
  <c r="C190" i="16" a="1"/>
  <c r="C190" i="16" s="1"/>
  <c r="K190" i="16"/>
  <c r="CM190" i="16"/>
  <c r="CN190" i="16"/>
  <c r="CP190" i="16"/>
  <c r="CQ190" i="16"/>
  <c r="C191" i="16" a="1"/>
  <c r="C191" i="16" s="1"/>
  <c r="CW149" i="16" l="1" a="1"/>
  <c r="CW149" i="16" s="1"/>
  <c r="CV149" i="16" a="1"/>
  <c r="CV149" i="16" s="1"/>
  <c r="CU177" i="16" a="1"/>
  <c r="CU177" i="16" s="1"/>
  <c r="CW177" i="16" a="1"/>
  <c r="CW177" i="16" s="1"/>
  <c r="CT177" i="16" a="1"/>
  <c r="CT177" i="16" s="1"/>
  <c r="CU162" i="16" a="1"/>
  <c r="CU162" i="16" s="1"/>
  <c r="CV176" i="16" a="1"/>
  <c r="CV176" i="16" s="1"/>
  <c r="CU176" i="16" a="1"/>
  <c r="CU176" i="16" s="1"/>
  <c r="CT149" i="16" a="1"/>
  <c r="CT149" i="16" s="1"/>
  <c r="CT176" i="16" a="1"/>
  <c r="CT176" i="16" s="1"/>
  <c r="CW162" i="16" a="1"/>
  <c r="CW162" i="16" s="1"/>
  <c r="CV162" i="16" a="1"/>
  <c r="CV162" i="16" s="1"/>
  <c r="K163" i="16"/>
  <c r="CV177" i="16" a="1"/>
  <c r="CV177" i="16" s="1"/>
  <c r="C192" i="16" a="1"/>
  <c r="C192" i="16" s="1"/>
  <c r="K192" i="16"/>
  <c r="X192" i="16"/>
  <c r="C193" i="16" a="1"/>
  <c r="C193" i="16" s="1"/>
  <c r="X193" i="16"/>
  <c r="C194" i="16" a="1"/>
  <c r="C194" i="16" s="1"/>
  <c r="K194" i="16"/>
  <c r="X194" i="16"/>
  <c r="C195" i="16" a="1"/>
  <c r="C195" i="16" s="1"/>
  <c r="X195" i="16"/>
  <c r="C196" i="16" a="1"/>
  <c r="C196" i="16" s="1"/>
  <c r="K196" i="16"/>
  <c r="X196" i="16"/>
  <c r="C197" i="16" a="1"/>
  <c r="C197" i="16" s="1"/>
  <c r="K197" i="16"/>
  <c r="X197" i="16"/>
  <c r="C198" i="16" a="1"/>
  <c r="C198" i="16" s="1"/>
  <c r="K198" i="16"/>
  <c r="X198" i="16"/>
  <c r="B199" i="16"/>
  <c r="C199" i="16" a="1"/>
  <c r="C199" i="16" s="1"/>
  <c r="K199" i="16"/>
  <c r="B200" i="16"/>
  <c r="C200" i="16" a="1"/>
  <c r="C200" i="16" s="1"/>
  <c r="K200" i="16"/>
  <c r="C201" i="16" a="1"/>
  <c r="C201" i="16" s="1"/>
  <c r="K201" i="16"/>
  <c r="K202" i="16"/>
  <c r="B203" i="16"/>
  <c r="C203" i="16" a="1"/>
  <c r="C203" i="16" s="1"/>
  <c r="K203" i="16"/>
  <c r="CG203" i="16"/>
  <c r="CH203" i="16"/>
  <c r="CJ203" i="16"/>
  <c r="CK203" i="16"/>
  <c r="B204" i="16"/>
  <c r="C204" i="16" a="1"/>
  <c r="C204" i="16" s="1"/>
  <c r="K204" i="16"/>
  <c r="CM204" i="16"/>
  <c r="CN204" i="16"/>
  <c r="CP204" i="16"/>
  <c r="CQ204" i="16"/>
  <c r="C205" i="16" a="1"/>
  <c r="C205" i="16" s="1"/>
  <c r="Z205" i="16"/>
  <c r="J205" i="16" s="1" a="1"/>
  <c r="J205" i="16" s="1"/>
  <c r="CT163" i="16" l="1" a="1"/>
  <c r="CT163" i="16" s="1"/>
  <c r="CU163" i="16" a="1"/>
  <c r="CU163" i="16" s="1"/>
  <c r="CW163" i="16" a="1"/>
  <c r="CW163" i="16" s="1"/>
  <c r="CV163" i="16" a="1"/>
  <c r="CV163" i="16" s="1"/>
  <c r="C206" i="16" a="1"/>
  <c r="C206" i="16" s="1"/>
  <c r="K206" i="16"/>
  <c r="X206" i="16"/>
  <c r="C207" i="16" a="1"/>
  <c r="C207" i="16" s="1"/>
  <c r="X207" i="16"/>
  <c r="C208" i="16" a="1"/>
  <c r="C208" i="16" s="1"/>
  <c r="K208" i="16"/>
  <c r="X208" i="16"/>
  <c r="C209" i="16" a="1"/>
  <c r="C209" i="16" s="1"/>
  <c r="X209" i="16"/>
  <c r="C210" i="16" a="1"/>
  <c r="C210" i="16" s="1"/>
  <c r="K210" i="16"/>
  <c r="X210" i="16"/>
  <c r="C211" i="16" a="1"/>
  <c r="C211" i="16" s="1"/>
  <c r="K211" i="16"/>
  <c r="X211" i="16"/>
  <c r="C212" i="16" a="1"/>
  <c r="C212" i="16" s="1"/>
  <c r="K212" i="16"/>
  <c r="X212" i="16"/>
  <c r="Z212" i="16"/>
  <c r="J212" i="16" s="1" a="1"/>
  <c r="J212" i="16" s="1"/>
  <c r="B213" i="16"/>
  <c r="C213" i="16" a="1"/>
  <c r="C213" i="16" s="1"/>
  <c r="K213" i="16"/>
  <c r="B214" i="16"/>
  <c r="C214" i="16" a="1"/>
  <c r="C214" i="16" s="1"/>
  <c r="K214" i="16"/>
  <c r="B215" i="16"/>
  <c r="C215" i="16" a="1"/>
  <c r="C215" i="16" s="1"/>
  <c r="K215" i="16"/>
  <c r="C216" i="16" a="1"/>
  <c r="C216" i="16" s="1"/>
  <c r="K216" i="16"/>
  <c r="K217" i="16"/>
  <c r="B218" i="16"/>
  <c r="C218" i="16" a="1"/>
  <c r="C218" i="16" s="1"/>
  <c r="K218" i="16"/>
  <c r="CG218" i="16"/>
  <c r="CH218" i="16"/>
  <c r="CJ218" i="16"/>
  <c r="CK218" i="16"/>
  <c r="B219" i="16"/>
  <c r="C219" i="16" a="1"/>
  <c r="C219" i="16" s="1"/>
  <c r="K219" i="16"/>
  <c r="CM219" i="16"/>
  <c r="CN219" i="16"/>
  <c r="CP219" i="16"/>
  <c r="CQ219" i="16"/>
  <c r="C220" i="16" a="1"/>
  <c r="C220" i="16" s="1"/>
  <c r="Z220" i="16"/>
  <c r="J220" i="16" s="1" a="1"/>
  <c r="J220" i="16" s="1"/>
  <c r="C221" i="16" l="1" a="1"/>
  <c r="C221" i="16" s="1"/>
  <c r="K221" i="16"/>
  <c r="X221" i="16"/>
  <c r="C222" i="16" a="1"/>
  <c r="C222" i="16" s="1"/>
  <c r="X222" i="16"/>
  <c r="C223" i="16" a="1"/>
  <c r="C223" i="16" s="1"/>
  <c r="K223" i="16"/>
  <c r="X223" i="16"/>
  <c r="C224" i="16" a="1"/>
  <c r="C224" i="16" s="1"/>
  <c r="X224" i="16"/>
  <c r="C225" i="16" a="1"/>
  <c r="C225" i="16" s="1"/>
  <c r="K225" i="16"/>
  <c r="X225" i="16"/>
  <c r="C226" i="16" a="1"/>
  <c r="C226" i="16" s="1"/>
  <c r="K226" i="16"/>
  <c r="X226" i="16"/>
  <c r="K227" i="16"/>
  <c r="X227" i="16"/>
  <c r="Z227" i="16"/>
  <c r="J227" i="16" s="1" a="1"/>
  <c r="J227" i="16" s="1"/>
  <c r="B228" i="16"/>
  <c r="C228" i="16" a="1"/>
  <c r="C228" i="16" s="1"/>
  <c r="B229" i="16"/>
  <c r="C229" i="16" a="1"/>
  <c r="C229" i="16" s="1"/>
  <c r="B230" i="16"/>
  <c r="C230" i="16" a="1"/>
  <c r="C230" i="16" s="1"/>
  <c r="K230" i="16"/>
  <c r="C231" i="16" a="1"/>
  <c r="C231" i="16" s="1"/>
  <c r="K231" i="16"/>
  <c r="K232" i="16"/>
  <c r="B233" i="16"/>
  <c r="C233" i="16" a="1"/>
  <c r="C233" i="16" s="1"/>
  <c r="K233" i="16"/>
  <c r="CG233" i="16"/>
  <c r="CH233" i="16"/>
  <c r="CJ233" i="16"/>
  <c r="CK233" i="16"/>
  <c r="B234" i="16"/>
  <c r="C234" i="16" a="1"/>
  <c r="C234" i="16" s="1"/>
  <c r="K234" i="16"/>
  <c r="CM234" i="16"/>
  <c r="CN234" i="16"/>
  <c r="CP234" i="16"/>
  <c r="CQ234" i="16"/>
  <c r="C235" i="16" a="1"/>
  <c r="C235" i="16" s="1"/>
  <c r="Z235" i="16"/>
  <c r="J235" i="16" s="1" a="1"/>
  <c r="J235" i="16" s="1"/>
  <c r="C236" i="16" l="1" a="1"/>
  <c r="C236" i="16" s="1"/>
  <c r="K236" i="16"/>
  <c r="X236" i="16"/>
  <c r="C237" i="16" a="1"/>
  <c r="C237" i="16" s="1"/>
  <c r="X237" i="16"/>
  <c r="C238" i="16" a="1"/>
  <c r="C238" i="16" s="1"/>
  <c r="K238" i="16"/>
  <c r="X238" i="16"/>
  <c r="C239" i="16" a="1"/>
  <c r="C239" i="16" s="1"/>
  <c r="X239" i="16"/>
  <c r="C240" i="16" a="1"/>
  <c r="C240" i="16" s="1"/>
  <c r="K240" i="16"/>
  <c r="X240" i="16"/>
  <c r="C241" i="16" a="1"/>
  <c r="C241" i="16" s="1"/>
  <c r="K241" i="16"/>
  <c r="X241" i="16"/>
  <c r="K242" i="16"/>
  <c r="Z242" i="16"/>
  <c r="J242" i="16" s="1" a="1"/>
  <c r="J242" i="16" s="1"/>
  <c r="CG248" i="16"/>
  <c r="CH248" i="16"/>
  <c r="CJ248" i="16"/>
  <c r="CK248" i="16"/>
  <c r="S249" i="16" a="1"/>
  <c r="S249" i="16" s="1"/>
  <c r="T249" i="16" a="1"/>
  <c r="T249" i="16" s="1"/>
  <c r="CD249" i="16" a="1"/>
  <c r="CD249" i="16" s="1"/>
  <c r="CE249" i="16" a="1"/>
  <c r="CE249" i="16" s="1"/>
  <c r="CG249" i="16" a="1"/>
  <c r="CG249" i="16" s="1"/>
  <c r="CH249" i="16" a="1"/>
  <c r="CH249" i="16" s="1"/>
  <c r="CJ249" i="16" a="1"/>
  <c r="CJ249" i="16" s="1"/>
  <c r="CK249" i="16" a="1"/>
  <c r="CK249" i="16" s="1"/>
  <c r="CM249" i="16"/>
  <c r="CN249" i="16"/>
  <c r="CP249" i="16"/>
  <c r="CQ249" i="16"/>
  <c r="K250" i="16"/>
  <c r="Z250" i="16"/>
  <c r="K251" i="16"/>
  <c r="Z251" i="16"/>
  <c r="Z252" i="16"/>
  <c r="Z253" i="16"/>
  <c r="Z254" i="16"/>
  <c r="Z255" i="16"/>
  <c r="CM258" i="16"/>
  <c r="CN258" i="16"/>
  <c r="CP258" i="16"/>
  <c r="CQ258" i="16"/>
  <c r="K259" i="16"/>
  <c r="Z259" i="16"/>
  <c r="K260" i="16"/>
  <c r="Z260" i="16"/>
  <c r="Z261" i="16"/>
  <c r="Z262" i="16"/>
  <c r="Z263" i="16"/>
  <c r="Z264" i="16"/>
  <c r="CM267" i="16"/>
  <c r="CN267" i="16"/>
  <c r="CP267" i="16"/>
  <c r="CQ267" i="16"/>
  <c r="K268" i="16"/>
  <c r="Z268" i="16"/>
  <c r="K269" i="16"/>
  <c r="Z269" i="16"/>
  <c r="Z270" i="16"/>
  <c r="Z271" i="16"/>
  <c r="Z272" i="16"/>
  <c r="Z273" i="16"/>
  <c r="CM276" i="16"/>
  <c r="CN276" i="16"/>
  <c r="CP276" i="16"/>
  <c r="CQ276" i="16"/>
  <c r="K277" i="16"/>
  <c r="CT277" i="16" s="1" a="1"/>
  <c r="CT277" i="16" s="1"/>
  <c r="Z277" i="16"/>
  <c r="K278" i="16"/>
  <c r="CU278" i="16" s="1" a="1"/>
  <c r="CU278" i="16" s="1"/>
  <c r="Z278" i="16"/>
  <c r="Z279" i="16"/>
  <c r="Z280" i="16"/>
  <c r="Z281" i="16"/>
  <c r="Z282" i="16"/>
  <c r="CM285" i="16"/>
  <c r="CN285" i="16"/>
  <c r="CP285" i="16"/>
  <c r="CQ285" i="16"/>
  <c r="K286" i="16"/>
  <c r="Z286" i="16"/>
  <c r="K287" i="16"/>
  <c r="Z287" i="16"/>
  <c r="Z288" i="16"/>
  <c r="Z289" i="16"/>
  <c r="Z290" i="16"/>
  <c r="Z291" i="16"/>
  <c r="CM294" i="16"/>
  <c r="CN294" i="16"/>
  <c r="CP294" i="16"/>
  <c r="CQ294" i="16"/>
  <c r="K295" i="16"/>
  <c r="Z295" i="16"/>
  <c r="K296" i="16"/>
  <c r="Z296" i="16"/>
  <c r="Z297" i="16"/>
  <c r="Z298" i="16"/>
  <c r="Z299" i="16"/>
  <c r="Z300" i="16"/>
  <c r="CM303" i="16"/>
  <c r="CN303" i="16"/>
  <c r="CP303" i="16"/>
  <c r="CQ303" i="16"/>
  <c r="K304" i="16"/>
  <c r="CW304" i="16" s="1" a="1"/>
  <c r="CW304" i="16" s="1"/>
  <c r="Z304" i="16"/>
  <c r="K305" i="16"/>
  <c r="CV305" i="16" s="1" a="1"/>
  <c r="CV305" i="16" s="1"/>
  <c r="Z305" i="16"/>
  <c r="Z306" i="16"/>
  <c r="Z307" i="16"/>
  <c r="Z308" i="16"/>
  <c r="Z309" i="16"/>
  <c r="CM312" i="16"/>
  <c r="CN312" i="16"/>
  <c r="CP312" i="16"/>
  <c r="CQ312" i="16"/>
  <c r="K313" i="16"/>
  <c r="Z313" i="16"/>
  <c r="K314" i="16"/>
  <c r="Z314" i="16"/>
  <c r="Z315" i="16"/>
  <c r="Z316" i="16"/>
  <c r="Z317" i="16"/>
  <c r="Z318" i="16"/>
  <c r="CM321" i="16"/>
  <c r="CN321" i="16"/>
  <c r="CP321" i="16"/>
  <c r="CQ321" i="16"/>
  <c r="K322" i="16"/>
  <c r="CV322" i="16" s="1" a="1"/>
  <c r="CV322" i="16" s="1"/>
  <c r="Z322" i="16"/>
  <c r="K323" i="16"/>
  <c r="CW323" i="16" s="1" a="1"/>
  <c r="CW323" i="16" s="1"/>
  <c r="Z323" i="16"/>
  <c r="Z324" i="16"/>
  <c r="Z325" i="16"/>
  <c r="Z326" i="16"/>
  <c r="Z327" i="16"/>
  <c r="CM330" i="16"/>
  <c r="CN330" i="16"/>
  <c r="CP330" i="16"/>
  <c r="CQ330" i="16"/>
  <c r="K331" i="16"/>
  <c r="Z331" i="16"/>
  <c r="K332" i="16"/>
  <c r="Z332" i="16"/>
  <c r="Z333" i="16"/>
  <c r="Z334" i="16"/>
  <c r="Z335" i="16"/>
  <c r="Z336" i="16"/>
  <c r="W171" i="91" a="1"/>
  <c r="W171" i="91" s="1"/>
  <c r="W157" i="91" a="1"/>
  <c r="W157" i="91" s="1"/>
  <c r="W157" i="16" s="1"/>
  <c r="W143" i="91" a="1"/>
  <c r="W143" i="91" s="1"/>
  <c r="W143" i="16" s="1"/>
  <c r="W128" i="91" a="1"/>
  <c r="W128" i="91" s="1"/>
  <c r="AG131" i="91" s="1"/>
  <c r="W72" i="91" a="1"/>
  <c r="W72" i="91" s="1"/>
  <c r="CQ19" i="91" a="1"/>
  <c r="CQ19" i="91" s="1"/>
  <c r="CQ303" i="91" s="1"/>
  <c r="CP19" i="91" a="1"/>
  <c r="CP19" i="91" s="1"/>
  <c r="CP312" i="91" s="1"/>
  <c r="CN19" i="91" a="1"/>
  <c r="CN19" i="91" s="1"/>
  <c r="CM19" i="91" a="1"/>
  <c r="CM19" i="91" s="1"/>
  <c r="W17" i="91" a="1"/>
  <c r="W17" i="91" s="1"/>
  <c r="W17" i="16" s="1"/>
  <c r="BM44" i="23"/>
  <c r="BJ44" i="23"/>
  <c r="BI44" i="23"/>
  <c r="BH44" i="23"/>
  <c r="BG44" i="23"/>
  <c r="BF44" i="23"/>
  <c r="BE44" i="23"/>
  <c r="BD44" i="23"/>
  <c r="BC44" i="23"/>
  <c r="BB44" i="23"/>
  <c r="BA44" i="23"/>
  <c r="AZ44" i="23"/>
  <c r="AY44" i="23"/>
  <c r="AX44" i="23"/>
  <c r="AW44" i="23"/>
  <c r="AV44" i="23"/>
  <c r="W41" i="100" a="1"/>
  <c r="W41" i="100" s="1"/>
  <c r="CJ44" i="100" s="1"/>
  <c r="CJ44" i="23" s="1"/>
  <c r="CN19" i="100" a="1"/>
  <c r="CN19" i="100" s="1"/>
  <c r="CN19" i="23" s="1"/>
  <c r="CM19" i="100" a="1"/>
  <c r="CM19" i="100" s="1"/>
  <c r="W17" i="100" a="1"/>
  <c r="W17" i="100" s="1"/>
  <c r="CK19" i="100" s="1"/>
  <c r="CK19" i="23" s="1"/>
  <c r="X14" i="24" a="1"/>
  <c r="X14" i="24" s="1"/>
  <c r="BN13" i="24" s="1"/>
  <c r="W58" i="22"/>
  <c r="W17" i="22"/>
  <c r="CK249" i="91"/>
  <c r="CJ249" i="91"/>
  <c r="CH249" i="91"/>
  <c r="CG249" i="91"/>
  <c r="CE249" i="91"/>
  <c r="CD249" i="91"/>
  <c r="T249" i="91"/>
  <c r="S249" i="91"/>
  <c r="CT278" i="16" l="1" a="1"/>
  <c r="CT278" i="16" s="1"/>
  <c r="CW305" i="16" a="1"/>
  <c r="CW305" i="16" s="1"/>
  <c r="CT305" i="16" a="1"/>
  <c r="CT305" i="16" s="1"/>
  <c r="CW322" i="16" a="1"/>
  <c r="CW322" i="16" s="1"/>
  <c r="CU305" i="16" a="1"/>
  <c r="CU305" i="16" s="1"/>
  <c r="CW277" i="16" a="1"/>
  <c r="CW277" i="16" s="1"/>
  <c r="CV277" i="16" a="1"/>
  <c r="CV277" i="16" s="1"/>
  <c r="CU277" i="16" a="1"/>
  <c r="CU277" i="16" s="1"/>
  <c r="CW278" i="16" a="1"/>
  <c r="CW278" i="16" s="1"/>
  <c r="CV278" i="16" a="1"/>
  <c r="CV278" i="16" s="1"/>
  <c r="BC13" i="24"/>
  <c r="BD13" i="24"/>
  <c r="BI13" i="24"/>
  <c r="AW44" i="100"/>
  <c r="AD44" i="23" s="1"/>
  <c r="BB44" i="100"/>
  <c r="AI44" i="23" s="1"/>
  <c r="W45" i="100"/>
  <c r="AT44" i="100"/>
  <c r="BK13" i="24"/>
  <c r="BL13" i="24"/>
  <c r="AD44" i="100"/>
  <c r="BE44" i="100"/>
  <c r="AL44" i="23" s="1"/>
  <c r="AK131" i="91"/>
  <c r="AN13" i="24"/>
  <c r="BP13" i="24"/>
  <c r="AG44" i="100"/>
  <c r="BI44" i="100"/>
  <c r="AP44" i="23" s="1"/>
  <c r="AW131" i="91"/>
  <c r="AR13" i="24"/>
  <c r="CD19" i="100"/>
  <c r="CD19" i="23" s="1"/>
  <c r="AK44" i="100"/>
  <c r="CE44" i="100"/>
  <c r="CE44" i="23" s="1"/>
  <c r="BK19" i="16"/>
  <c r="AY19" i="16"/>
  <c r="AM19" i="16"/>
  <c r="AS19" i="16"/>
  <c r="AG19" i="16"/>
  <c r="BJ19" i="16"/>
  <c r="AX19" i="16"/>
  <c r="AL19" i="16"/>
  <c r="CD19" i="16"/>
  <c r="AR19" i="16"/>
  <c r="BI19" i="16"/>
  <c r="AW19" i="16"/>
  <c r="AK19" i="16"/>
  <c r="BC19" i="16"/>
  <c r="BH19" i="16"/>
  <c r="AV19" i="16"/>
  <c r="AJ19" i="16"/>
  <c r="BD19" i="16"/>
  <c r="AF19" i="16"/>
  <c r="BG19" i="16"/>
  <c r="AU19" i="16"/>
  <c r="AI19" i="16"/>
  <c r="BF19" i="16"/>
  <c r="AT19" i="16"/>
  <c r="AH19" i="16"/>
  <c r="AD19" i="16"/>
  <c r="BE19" i="16"/>
  <c r="CE19" i="16"/>
  <c r="AE19" i="16"/>
  <c r="CG19" i="16" a="1"/>
  <c r="CG19" i="16" s="1"/>
  <c r="BN19" i="16"/>
  <c r="BB19" i="16"/>
  <c r="AP19" i="16"/>
  <c r="AQ19" i="16"/>
  <c r="BM19" i="16"/>
  <c r="BL19" i="16"/>
  <c r="CH19" i="16" a="1"/>
  <c r="CH19" i="16" s="1"/>
  <c r="BA19" i="16"/>
  <c r="AZ19" i="16"/>
  <c r="AO19" i="16"/>
  <c r="AN19" i="16"/>
  <c r="CK19" i="16" a="1"/>
  <c r="CK19" i="16" s="1"/>
  <c r="CJ19" i="16" a="1"/>
  <c r="CJ19" i="16" s="1"/>
  <c r="W20" i="16" a="1"/>
  <c r="W20" i="16" s="1"/>
  <c r="BI131" i="91"/>
  <c r="BD44" i="100"/>
  <c r="AK44" i="23" s="1"/>
  <c r="AK13" i="24"/>
  <c r="AQ13" i="24"/>
  <c r="CJ131" i="91"/>
  <c r="W128" i="16"/>
  <c r="AM13" i="24"/>
  <c r="BO13" i="24"/>
  <c r="AF44" i="100"/>
  <c r="BF44" i="100"/>
  <c r="AM44" i="23" s="1"/>
  <c r="AS131" i="91"/>
  <c r="AW13" i="24"/>
  <c r="CG19" i="100"/>
  <c r="CG19" i="23" s="1"/>
  <c r="AP44" i="100"/>
  <c r="CG44" i="100"/>
  <c r="CG131" i="91"/>
  <c r="AY13" i="24"/>
  <c r="CH19" i="100"/>
  <c r="CH19" i="23" s="1"/>
  <c r="AR44" i="100"/>
  <c r="CH44" i="100"/>
  <c r="CH44" i="23" s="1"/>
  <c r="BH146" i="16"/>
  <c r="AV146" i="16"/>
  <c r="AJ146" i="16"/>
  <c r="BB146" i="16"/>
  <c r="AD146" i="16"/>
  <c r="BG146" i="16"/>
  <c r="AU146" i="16"/>
  <c r="AI146" i="16"/>
  <c r="BA146" i="16"/>
  <c r="BF146" i="16"/>
  <c r="AT146" i="16"/>
  <c r="AH146" i="16"/>
  <c r="BE146" i="16"/>
  <c r="AS146" i="16"/>
  <c r="AG146" i="16"/>
  <c r="BM146" i="16"/>
  <c r="AO146" i="16"/>
  <c r="BD146" i="16"/>
  <c r="AR146" i="16"/>
  <c r="AF146" i="16"/>
  <c r="BC146" i="16"/>
  <c r="AQ146" i="16"/>
  <c r="AE146" i="16"/>
  <c r="BN146" i="16"/>
  <c r="AP146" i="16"/>
  <c r="BL146" i="16"/>
  <c r="AN146" i="16"/>
  <c r="BK146" i="16"/>
  <c r="AY146" i="16"/>
  <c r="AM146" i="16"/>
  <c r="BJ146" i="16"/>
  <c r="AX146" i="16"/>
  <c r="AL146" i="16"/>
  <c r="AZ146" i="16"/>
  <c r="AK146" i="16"/>
  <c r="BI146" i="16"/>
  <c r="AW146" i="16"/>
  <c r="W147" i="16" a="1"/>
  <c r="W147" i="16" s="1"/>
  <c r="CK146" i="16" a="1"/>
  <c r="CK146" i="16" s="1"/>
  <c r="CE146" i="16" a="1"/>
  <c r="CE146" i="16" s="1"/>
  <c r="CG146" i="16" a="1"/>
  <c r="CG146" i="16" s="1"/>
  <c r="CD146" i="16" a="1"/>
  <c r="CD146" i="16" s="1"/>
  <c r="CH146" i="16" a="1"/>
  <c r="CH146" i="16" s="1"/>
  <c r="CJ146" i="16" a="1"/>
  <c r="CJ146" i="16" s="1"/>
  <c r="AH44" i="100"/>
  <c r="BN44" i="100"/>
  <c r="AU44" i="23" s="1"/>
  <c r="BE131" i="91"/>
  <c r="AZ13" i="24"/>
  <c r="CJ19" i="100"/>
  <c r="CJ19" i="23" s="1"/>
  <c r="AS44" i="100"/>
  <c r="W17" i="23"/>
  <c r="BG160" i="16"/>
  <c r="AU160" i="16"/>
  <c r="AI160" i="16"/>
  <c r="BA160" i="16"/>
  <c r="BF160" i="16"/>
  <c r="AT160" i="16"/>
  <c r="AH160" i="16"/>
  <c r="BL160" i="16"/>
  <c r="AZ160" i="16"/>
  <c r="BE160" i="16"/>
  <c r="AS160" i="16"/>
  <c r="AG160" i="16"/>
  <c r="BM160" i="16"/>
  <c r="BD160" i="16"/>
  <c r="AR160" i="16"/>
  <c r="AF160" i="16"/>
  <c r="AO160" i="16"/>
  <c r="BC160" i="16"/>
  <c r="AQ160" i="16"/>
  <c r="AE160" i="16"/>
  <c r="BN160" i="16"/>
  <c r="BB160" i="16"/>
  <c r="AP160" i="16"/>
  <c r="AD160" i="16"/>
  <c r="AN160" i="16"/>
  <c r="BJ160" i="16"/>
  <c r="AL160" i="16"/>
  <c r="BI160" i="16"/>
  <c r="AW160" i="16"/>
  <c r="AK160" i="16"/>
  <c r="BK160" i="16"/>
  <c r="AY160" i="16"/>
  <c r="AM160" i="16"/>
  <c r="AX160" i="16"/>
  <c r="BH160" i="16"/>
  <c r="AV160" i="16"/>
  <c r="AJ160" i="16"/>
  <c r="CE160" i="16" a="1"/>
  <c r="CE160" i="16" s="1"/>
  <c r="CK160" i="16" a="1"/>
  <c r="CK160" i="16" s="1"/>
  <c r="CJ160" i="16" a="1"/>
  <c r="CJ160" i="16" s="1"/>
  <c r="CG160" i="16" a="1"/>
  <c r="CG160" i="16" s="1"/>
  <c r="CH160" i="16" a="1"/>
  <c r="CH160" i="16" s="1"/>
  <c r="CD160" i="16" a="1"/>
  <c r="CD160" i="16" s="1"/>
  <c r="W161" i="16" a="1"/>
  <c r="W161" i="16" s="1"/>
  <c r="CJ174" i="91"/>
  <c r="W171" i="16"/>
  <c r="CD75" i="91"/>
  <c r="W72" i="16"/>
  <c r="CU323" i="16" a="1"/>
  <c r="CU323" i="16" s="1"/>
  <c r="CT323" i="16" a="1"/>
  <c r="CT323" i="16" s="1"/>
  <c r="CV323" i="16" a="1"/>
  <c r="CV323" i="16" s="1"/>
  <c r="CU304" i="16" a="1"/>
  <c r="CU304" i="16" s="1"/>
  <c r="CT304" i="16" a="1"/>
  <c r="CT304" i="16" s="1"/>
  <c r="CU322" i="16" a="1"/>
  <c r="CU322" i="16" s="1"/>
  <c r="CT322" i="16" a="1"/>
  <c r="CT322" i="16" s="1"/>
  <c r="CV304" i="16" a="1"/>
  <c r="CV304" i="16" s="1"/>
  <c r="CD19" i="91"/>
  <c r="BC19" i="91"/>
  <c r="AQ19" i="91"/>
  <c r="AE19" i="91"/>
  <c r="BN19" i="91"/>
  <c r="BB19" i="91"/>
  <c r="AP19" i="91"/>
  <c r="AD19" i="91"/>
  <c r="BK19" i="91"/>
  <c r="AY19" i="91"/>
  <c r="AM19" i="91"/>
  <c r="BI19" i="91"/>
  <c r="AW19" i="91"/>
  <c r="AK19" i="91"/>
  <c r="CG19" i="91"/>
  <c r="BE19" i="91"/>
  <c r="AS19" i="91"/>
  <c r="AG19" i="91"/>
  <c r="CK19" i="91"/>
  <c r="BH19" i="91"/>
  <c r="AV19" i="91"/>
  <c r="AJ19" i="91"/>
  <c r="CJ19" i="91"/>
  <c r="BG19" i="91"/>
  <c r="AU19" i="91"/>
  <c r="AI19" i="91"/>
  <c r="CH19" i="91"/>
  <c r="BF19" i="91"/>
  <c r="AT19" i="91"/>
  <c r="AH19" i="91"/>
  <c r="BM19" i="91"/>
  <c r="BA19" i="91"/>
  <c r="AO19" i="91"/>
  <c r="CE19" i="91"/>
  <c r="BD19" i="91"/>
  <c r="AR19" i="91"/>
  <c r="AF19" i="91"/>
  <c r="AL19" i="91"/>
  <c r="AN19" i="91"/>
  <c r="AX19" i="91"/>
  <c r="AZ19" i="91"/>
  <c r="BJ19" i="91"/>
  <c r="CM44" i="100"/>
  <c r="CM44" i="23" s="1"/>
  <c r="CM19" i="23"/>
  <c r="BL19" i="91"/>
  <c r="CM190" i="91"/>
  <c r="CM75" i="91"/>
  <c r="CM249" i="91"/>
  <c r="CM160" i="91"/>
  <c r="CM234" i="91"/>
  <c r="CM146" i="91"/>
  <c r="CM204" i="91"/>
  <c r="CM219" i="91"/>
  <c r="CM131" i="91"/>
  <c r="CM174" i="91"/>
  <c r="CN174" i="91"/>
  <c r="CN249" i="91"/>
  <c r="CN160" i="91"/>
  <c r="CN234" i="91"/>
  <c r="CN146" i="91"/>
  <c r="CN219" i="91"/>
  <c r="CN131" i="91"/>
  <c r="CN204" i="91"/>
  <c r="CN190" i="91"/>
  <c r="CN75" i="91"/>
  <c r="BK146" i="91"/>
  <c r="AY146" i="91"/>
  <c r="AM146" i="91"/>
  <c r="AK146" i="91"/>
  <c r="BJ146" i="91"/>
  <c r="AX146" i="91"/>
  <c r="AL146" i="91"/>
  <c r="CK146" i="91"/>
  <c r="BH146" i="91"/>
  <c r="AV146" i="91"/>
  <c r="AJ146" i="91"/>
  <c r="CJ146" i="91"/>
  <c r="BG146" i="91"/>
  <c r="AU146" i="91"/>
  <c r="AI146" i="91"/>
  <c r="CH146" i="91"/>
  <c r="BF146" i="91"/>
  <c r="AT146" i="91"/>
  <c r="AH146" i="91"/>
  <c r="CG146" i="91"/>
  <c r="BE146" i="91"/>
  <c r="AS146" i="91"/>
  <c r="AG146" i="91"/>
  <c r="CE146" i="91"/>
  <c r="BD146" i="91"/>
  <c r="AR146" i="91"/>
  <c r="AF146" i="91"/>
  <c r="CD146" i="91"/>
  <c r="BC146" i="91"/>
  <c r="AQ146" i="91"/>
  <c r="AE146" i="91"/>
  <c r="BI146" i="91"/>
  <c r="BN146" i="91"/>
  <c r="BB146" i="91"/>
  <c r="AP146" i="91"/>
  <c r="AD146" i="91"/>
  <c r="AW146" i="91"/>
  <c r="BM146" i="91"/>
  <c r="BA146" i="91"/>
  <c r="AO146" i="91"/>
  <c r="BL146" i="91"/>
  <c r="AZ146" i="91"/>
  <c r="AN146" i="91"/>
  <c r="CD160" i="91"/>
  <c r="BC160" i="91"/>
  <c r="AQ160" i="91"/>
  <c r="AE160" i="91"/>
  <c r="BN160" i="91"/>
  <c r="BB160" i="91"/>
  <c r="AP160" i="91"/>
  <c r="AD160" i="91"/>
  <c r="BM160" i="91"/>
  <c r="BA160" i="91"/>
  <c r="AO160" i="91"/>
  <c r="BL160" i="91"/>
  <c r="AZ160" i="91"/>
  <c r="AN160" i="91"/>
  <c r="BK160" i="91"/>
  <c r="AY160" i="91"/>
  <c r="AM160" i="91"/>
  <c r="BJ160" i="91"/>
  <c r="AX160" i="91"/>
  <c r="AL160" i="91"/>
  <c r="BI160" i="91"/>
  <c r="AW160" i="91"/>
  <c r="AK160" i="91"/>
  <c r="CK160" i="91"/>
  <c r="BH160" i="91"/>
  <c r="AV160" i="91"/>
  <c r="AJ160" i="91"/>
  <c r="CJ160" i="91"/>
  <c r="BG160" i="91"/>
  <c r="AU160" i="91"/>
  <c r="AI160" i="91"/>
  <c r="CH160" i="91"/>
  <c r="BF160" i="91"/>
  <c r="AT160" i="91"/>
  <c r="AH160" i="91"/>
  <c r="CG160" i="91"/>
  <c r="BE160" i="91"/>
  <c r="AS160" i="91"/>
  <c r="AG160" i="91"/>
  <c r="CE160" i="91"/>
  <c r="BD160" i="91"/>
  <c r="AR160" i="91"/>
  <c r="AF160" i="91"/>
  <c r="AJ44" i="100"/>
  <c r="AV44" i="100"/>
  <c r="BH44" i="100"/>
  <c r="AO44" i="23" s="1"/>
  <c r="CK44" i="100"/>
  <c r="CK44" i="23" s="1"/>
  <c r="AF75" i="91"/>
  <c r="AR75" i="91"/>
  <c r="BD75" i="91"/>
  <c r="CE75" i="91"/>
  <c r="AJ131" i="91"/>
  <c r="AV131" i="91"/>
  <c r="BH131" i="91"/>
  <c r="CK131" i="91"/>
  <c r="CQ174" i="91"/>
  <c r="CQ258" i="91"/>
  <c r="CQ312" i="91"/>
  <c r="AJ174" i="91"/>
  <c r="AV174" i="91"/>
  <c r="BH174" i="91"/>
  <c r="CK174" i="91"/>
  <c r="CP190" i="91"/>
  <c r="CP267" i="91"/>
  <c r="CP321" i="91"/>
  <c r="AK174" i="91"/>
  <c r="AW174" i="91"/>
  <c r="BI174" i="91"/>
  <c r="AL44" i="100"/>
  <c r="AX44" i="100"/>
  <c r="AE44" i="23" s="1"/>
  <c r="BJ44" i="100"/>
  <c r="AQ44" i="23" s="1"/>
  <c r="CQ75" i="91"/>
  <c r="AH75" i="91"/>
  <c r="AT75" i="91"/>
  <c r="BF75" i="91"/>
  <c r="CH75" i="91"/>
  <c r="AL131" i="91"/>
  <c r="AX131" i="91"/>
  <c r="BJ131" i="91"/>
  <c r="CQ190" i="91"/>
  <c r="CQ267" i="91"/>
  <c r="CQ321" i="91"/>
  <c r="AL174" i="91"/>
  <c r="AX174" i="91"/>
  <c r="BJ174" i="91"/>
  <c r="AO75" i="91"/>
  <c r="BA75" i="91"/>
  <c r="BM75" i="91"/>
  <c r="AT13" i="24"/>
  <c r="BF13" i="24"/>
  <c r="BR13" i="24"/>
  <c r="AM44" i="100"/>
  <c r="AY44" i="100"/>
  <c r="AF44" i="23" s="1"/>
  <c r="BK44" i="100"/>
  <c r="AR44" i="23" s="1"/>
  <c r="AI75" i="91"/>
  <c r="AU75" i="91"/>
  <c r="BG75" i="91"/>
  <c r="CJ75" i="91"/>
  <c r="AM131" i="91"/>
  <c r="AY131" i="91"/>
  <c r="BK131" i="91"/>
  <c r="CP204" i="91"/>
  <c r="CP276" i="91"/>
  <c r="CP330" i="91"/>
  <c r="AM174" i="91"/>
  <c r="AY174" i="91"/>
  <c r="BK174" i="91"/>
  <c r="AI13" i="24"/>
  <c r="AU13" i="24"/>
  <c r="BG13" i="24"/>
  <c r="BS13" i="24"/>
  <c r="CN44" i="100"/>
  <c r="CN44" i="23" s="1"/>
  <c r="AN44" i="100"/>
  <c r="AZ44" i="100"/>
  <c r="AG44" i="23" s="1"/>
  <c r="BL44" i="100"/>
  <c r="AS44" i="23" s="1"/>
  <c r="AJ75" i="91"/>
  <c r="AV75" i="91"/>
  <c r="BH75" i="91"/>
  <c r="CK75" i="91"/>
  <c r="AN131" i="91"/>
  <c r="AZ131" i="91"/>
  <c r="BL131" i="91"/>
  <c r="CQ204" i="91"/>
  <c r="CQ276" i="91"/>
  <c r="CQ330" i="91"/>
  <c r="AN174" i="91"/>
  <c r="AZ174" i="91"/>
  <c r="BL174" i="91"/>
  <c r="CP75" i="91"/>
  <c r="AG75" i="91"/>
  <c r="AS75" i="91"/>
  <c r="BE75" i="91"/>
  <c r="CG75" i="91"/>
  <c r="AS13" i="24"/>
  <c r="BE13" i="24"/>
  <c r="BQ13" i="24"/>
  <c r="AJ13" i="24"/>
  <c r="AV13" i="24"/>
  <c r="BH13" i="24"/>
  <c r="AO44" i="100"/>
  <c r="BA44" i="100"/>
  <c r="AH44" i="23" s="1"/>
  <c r="BM44" i="100"/>
  <c r="AT44" i="23" s="1"/>
  <c r="AK75" i="91"/>
  <c r="AW75" i="91"/>
  <c r="BI75" i="91"/>
  <c r="AO131" i="91"/>
  <c r="BA131" i="91"/>
  <c r="BM131" i="91"/>
  <c r="CP131" i="91"/>
  <c r="CP219" i="91"/>
  <c r="CP285" i="91"/>
  <c r="AO174" i="91"/>
  <c r="BA174" i="91"/>
  <c r="BM174" i="91"/>
  <c r="AL75" i="91"/>
  <c r="AX75" i="91"/>
  <c r="BJ75" i="91"/>
  <c r="AD131" i="91"/>
  <c r="AP131" i="91"/>
  <c r="BB131" i="91"/>
  <c r="BN131" i="91"/>
  <c r="CQ131" i="91"/>
  <c r="CQ219" i="91"/>
  <c r="CQ285" i="91"/>
  <c r="AD174" i="91"/>
  <c r="AP174" i="91"/>
  <c r="BB174" i="91"/>
  <c r="BN174" i="91"/>
  <c r="AL13" i="24"/>
  <c r="AX13" i="24"/>
  <c r="BJ13" i="24"/>
  <c r="CE19" i="100"/>
  <c r="CE19" i="23" s="1"/>
  <c r="AE44" i="100"/>
  <c r="AQ44" i="100"/>
  <c r="BC44" i="100"/>
  <c r="AJ44" i="23" s="1"/>
  <c r="CD44" i="100"/>
  <c r="W41" i="23"/>
  <c r="AM75" i="91"/>
  <c r="AY75" i="91"/>
  <c r="BK75" i="91"/>
  <c r="AE131" i="91"/>
  <c r="AQ131" i="91"/>
  <c r="BC131" i="91"/>
  <c r="CD131" i="91"/>
  <c r="CP146" i="91"/>
  <c r="CP234" i="91"/>
  <c r="CP294" i="91"/>
  <c r="AE174" i="91"/>
  <c r="AQ174" i="91"/>
  <c r="BC174" i="91"/>
  <c r="CD174" i="91"/>
  <c r="AN75" i="91"/>
  <c r="AZ75" i="91"/>
  <c r="BL75" i="91"/>
  <c r="AF131" i="91"/>
  <c r="AR131" i="91"/>
  <c r="BD131" i="91"/>
  <c r="CE131" i="91"/>
  <c r="CQ146" i="91"/>
  <c r="CQ234" i="91"/>
  <c r="CQ294" i="91"/>
  <c r="AF174" i="91"/>
  <c r="AR174" i="91"/>
  <c r="BD174" i="91"/>
  <c r="CE174" i="91"/>
  <c r="CP160" i="91"/>
  <c r="CP249" i="91"/>
  <c r="CP303" i="91"/>
  <c r="AG174" i="91"/>
  <c r="AS174" i="91"/>
  <c r="BE174" i="91"/>
  <c r="CG174" i="91"/>
  <c r="AO13" i="24"/>
  <c r="BA13" i="24"/>
  <c r="BM13" i="24"/>
  <c r="AD75" i="91"/>
  <c r="AP75" i="91"/>
  <c r="BB75" i="91"/>
  <c r="BN75" i="91"/>
  <c r="AH131" i="91"/>
  <c r="AT131" i="91"/>
  <c r="BF131" i="91"/>
  <c r="CH131" i="91"/>
  <c r="CQ160" i="91"/>
  <c r="CQ249" i="91"/>
  <c r="AH174" i="91"/>
  <c r="AT174" i="91"/>
  <c r="BF174" i="91"/>
  <c r="CH174" i="91"/>
  <c r="AP13" i="24"/>
  <c r="BB13" i="24"/>
  <c r="AI44" i="100"/>
  <c r="AU44" i="100"/>
  <c r="BG44" i="100"/>
  <c r="AN44" i="23" s="1"/>
  <c r="AE75" i="91"/>
  <c r="AQ75" i="91"/>
  <c r="BC75" i="91"/>
  <c r="AI131" i="91"/>
  <c r="AU131" i="91"/>
  <c r="BG131" i="91"/>
  <c r="CP174" i="91"/>
  <c r="CP258" i="91"/>
  <c r="AI174" i="91"/>
  <c r="AU174" i="91"/>
  <c r="BG174" i="91"/>
  <c r="BD19" i="100"/>
  <c r="BD19" i="23" s="1"/>
  <c r="AR19" i="100"/>
  <c r="AR19" i="23" s="1"/>
  <c r="AF19" i="100"/>
  <c r="AF19" i="23" s="1"/>
  <c r="W20" i="100"/>
  <c r="AW19" i="100"/>
  <c r="AW19" i="23" s="1"/>
  <c r="BC19" i="100"/>
  <c r="BC19" i="23" s="1"/>
  <c r="AQ19" i="100"/>
  <c r="AQ19" i="23" s="1"/>
  <c r="AE19" i="100"/>
  <c r="AE19" i="23" s="1"/>
  <c r="AX19" i="100"/>
  <c r="AX19" i="23" s="1"/>
  <c r="BN19" i="100"/>
  <c r="BN19" i="23" s="1"/>
  <c r="BB19" i="100"/>
  <c r="BB19" i="23" s="1"/>
  <c r="AP19" i="100"/>
  <c r="AP19" i="23" s="1"/>
  <c r="AD19" i="100"/>
  <c r="AD19" i="23" s="1"/>
  <c r="AM19" i="100"/>
  <c r="AM19" i="23" s="1"/>
  <c r="AL19" i="100"/>
  <c r="AL19" i="23" s="1"/>
  <c r="BM19" i="100"/>
  <c r="BM19" i="23" s="1"/>
  <c r="BA19" i="100"/>
  <c r="BA19" i="23" s="1"/>
  <c r="AO19" i="100"/>
  <c r="AO19" i="23" s="1"/>
  <c r="AY19" i="100"/>
  <c r="AY19" i="23" s="1"/>
  <c r="BL19" i="100"/>
  <c r="BL19" i="23" s="1"/>
  <c r="AZ19" i="100"/>
  <c r="AZ19" i="23" s="1"/>
  <c r="AN19" i="100"/>
  <c r="AN19" i="23" s="1"/>
  <c r="BK19" i="100"/>
  <c r="BK19" i="23" s="1"/>
  <c r="BJ19" i="100"/>
  <c r="BJ19" i="23" s="1"/>
  <c r="BI19" i="100"/>
  <c r="BI19" i="23" s="1"/>
  <c r="AK19" i="100"/>
  <c r="AK19" i="23" s="1"/>
  <c r="BH19" i="100"/>
  <c r="BH19" i="23" s="1"/>
  <c r="AV19" i="100"/>
  <c r="AV19" i="23" s="1"/>
  <c r="AJ19" i="100"/>
  <c r="AJ19" i="23" s="1"/>
  <c r="AT19" i="100"/>
  <c r="AT19" i="23" s="1"/>
  <c r="AH19" i="100"/>
  <c r="AH19" i="23" s="1"/>
  <c r="AS19" i="100"/>
  <c r="AS19" i="23" s="1"/>
  <c r="BG19" i="100"/>
  <c r="BG19" i="23" s="1"/>
  <c r="AU19" i="100"/>
  <c r="AU19" i="23" s="1"/>
  <c r="AI19" i="100"/>
  <c r="AI19" i="23" s="1"/>
  <c r="BF19" i="100"/>
  <c r="BF19" i="23" s="1"/>
  <c r="BE19" i="100"/>
  <c r="BE19" i="23" s="1"/>
  <c r="AG19" i="100"/>
  <c r="AG19" i="23" s="1"/>
  <c r="F11" i="16" l="1" a="1"/>
  <c r="F11" i="16" s="1"/>
  <c r="F10" i="16" a="1"/>
  <c r="F10" i="16" s="1"/>
  <c r="BL44" i="23"/>
  <c r="BJ75" i="16"/>
  <c r="AX75" i="16"/>
  <c r="AL75" i="16"/>
  <c r="BD75" i="16"/>
  <c r="BI75" i="16"/>
  <c r="AW75" i="16"/>
  <c r="AK75" i="16"/>
  <c r="BC75" i="16"/>
  <c r="AE75" i="16"/>
  <c r="BH75" i="16"/>
  <c r="AV75" i="16"/>
  <c r="AJ75" i="16"/>
  <c r="BG75" i="16"/>
  <c r="AU75" i="16"/>
  <c r="AI75" i="16"/>
  <c r="AQ75" i="16"/>
  <c r="BF75" i="16"/>
  <c r="AT75" i="16"/>
  <c r="AH75" i="16"/>
  <c r="BE75" i="16"/>
  <c r="AS75" i="16"/>
  <c r="AG75" i="16"/>
  <c r="AR75" i="16"/>
  <c r="AF75" i="16"/>
  <c r="BB75" i="16"/>
  <c r="AP75" i="16"/>
  <c r="AD75" i="16"/>
  <c r="BM75" i="16"/>
  <c r="BA75" i="16"/>
  <c r="AO75" i="16"/>
  <c r="BN75" i="16"/>
  <c r="AM75" i="16"/>
  <c r="BL75" i="16"/>
  <c r="BK75" i="16"/>
  <c r="AN75" i="16"/>
  <c r="AZ75" i="16"/>
  <c r="AY75" i="16"/>
  <c r="CE75" i="16" a="1"/>
  <c r="CE75" i="16" s="1"/>
  <c r="W76" i="16" a="1"/>
  <c r="W76" i="16" s="1"/>
  <c r="CG75" i="16" a="1"/>
  <c r="CG75" i="16" s="1"/>
  <c r="CH75" i="16" a="1"/>
  <c r="CH75" i="16" s="1"/>
  <c r="CJ75" i="16" a="1"/>
  <c r="CJ75" i="16" s="1"/>
  <c r="CK75" i="16" a="1"/>
  <c r="CK75" i="16" s="1"/>
  <c r="CD75" i="16" a="1"/>
  <c r="CD75" i="16" s="1"/>
  <c r="W21" i="16"/>
  <c r="W22" i="16"/>
  <c r="W23" i="16"/>
  <c r="W24" i="16"/>
  <c r="W25" i="16"/>
  <c r="W29" i="16"/>
  <c r="W26" i="16"/>
  <c r="W27" i="16"/>
  <c r="W31" i="16"/>
  <c r="W32" i="16"/>
  <c r="W28" i="16"/>
  <c r="W30" i="16"/>
  <c r="W33" i="16"/>
  <c r="W34" i="16"/>
  <c r="W35" i="16"/>
  <c r="W45" i="16"/>
  <c r="W39" i="16"/>
  <c r="W36" i="16"/>
  <c r="W38" i="16"/>
  <c r="W40" i="16"/>
  <c r="W37" i="16"/>
  <c r="W41" i="16"/>
  <c r="W46" i="16"/>
  <c r="W59" i="16"/>
  <c r="W51" i="16"/>
  <c r="W65" i="16"/>
  <c r="W47" i="16"/>
  <c r="W52" i="16"/>
  <c r="W60" i="16"/>
  <c r="W58" i="16"/>
  <c r="W66" i="16"/>
  <c r="W61" i="16"/>
  <c r="W63" i="16"/>
  <c r="W50" i="16"/>
  <c r="W57" i="16"/>
  <c r="W48" i="16"/>
  <c r="W53" i="16"/>
  <c r="W62" i="16"/>
  <c r="W49" i="16"/>
  <c r="W54" i="16"/>
  <c r="W64" i="16"/>
  <c r="W154" i="16"/>
  <c r="W151" i="16"/>
  <c r="W153" i="16"/>
  <c r="W150" i="16"/>
  <c r="W152" i="16"/>
  <c r="BF174" i="16"/>
  <c r="AT174" i="16"/>
  <c r="AH174" i="16"/>
  <c r="BL174" i="16"/>
  <c r="BE174" i="16"/>
  <c r="AS174" i="16"/>
  <c r="AG174" i="16"/>
  <c r="AN174" i="16"/>
  <c r="BK174" i="16"/>
  <c r="AM174" i="16"/>
  <c r="BD174" i="16"/>
  <c r="AR174" i="16"/>
  <c r="AF174" i="16"/>
  <c r="BC174" i="16"/>
  <c r="AQ174" i="16"/>
  <c r="AE174" i="16"/>
  <c r="AY174" i="16"/>
  <c r="BN174" i="16"/>
  <c r="BB174" i="16"/>
  <c r="AP174" i="16"/>
  <c r="AD174" i="16"/>
  <c r="BM174" i="16"/>
  <c r="BA174" i="16"/>
  <c r="AO174" i="16"/>
  <c r="AZ174" i="16"/>
  <c r="AX174" i="16"/>
  <c r="BI174" i="16"/>
  <c r="AW174" i="16"/>
  <c r="AK174" i="16"/>
  <c r="BH174" i="16"/>
  <c r="AV174" i="16"/>
  <c r="AJ174" i="16"/>
  <c r="BJ174" i="16"/>
  <c r="AL174" i="16"/>
  <c r="BG174" i="16"/>
  <c r="AU174" i="16"/>
  <c r="AI174" i="16"/>
  <c r="CG174" i="16" a="1"/>
  <c r="CG174" i="16" s="1"/>
  <c r="CJ174" i="16" a="1"/>
  <c r="CJ174" i="16" s="1"/>
  <c r="CD174" i="16" a="1"/>
  <c r="CD174" i="16" s="1"/>
  <c r="CE174" i="16" a="1"/>
  <c r="CE174" i="16" s="1"/>
  <c r="CH174" i="16" a="1"/>
  <c r="CH174" i="16" s="1"/>
  <c r="CK174" i="16" a="1"/>
  <c r="CK174" i="16" s="1"/>
  <c r="W175" i="16" a="1"/>
  <c r="W175" i="16" s="1"/>
  <c r="W168" i="16"/>
  <c r="W167" i="16"/>
  <c r="W165" i="16"/>
  <c r="W166" i="16"/>
  <c r="W164" i="16"/>
  <c r="BI131" i="16"/>
  <c r="AW131" i="16"/>
  <c r="AK131" i="16"/>
  <c r="BH131" i="16"/>
  <c r="AV131" i="16"/>
  <c r="AJ131" i="16"/>
  <c r="BN131" i="16"/>
  <c r="AP131" i="16"/>
  <c r="BG131" i="16"/>
  <c r="AU131" i="16"/>
  <c r="AI131" i="16"/>
  <c r="BF131" i="16"/>
  <c r="AT131" i="16"/>
  <c r="AH131" i="16"/>
  <c r="BB131" i="16"/>
  <c r="AD131" i="16"/>
  <c r="BE131" i="16"/>
  <c r="AS131" i="16"/>
  <c r="AG131" i="16"/>
  <c r="BD131" i="16"/>
  <c r="AR131" i="16"/>
  <c r="AF131" i="16"/>
  <c r="BC131" i="16"/>
  <c r="AE131" i="16"/>
  <c r="BA131" i="16"/>
  <c r="AO131" i="16"/>
  <c r="BL131" i="16"/>
  <c r="AZ131" i="16"/>
  <c r="AN131" i="16"/>
  <c r="AQ131" i="16"/>
  <c r="BM131" i="16"/>
  <c r="BK131" i="16"/>
  <c r="BJ131" i="16"/>
  <c r="AY131" i="16"/>
  <c r="AX131" i="16"/>
  <c r="AM131" i="16"/>
  <c r="AL131" i="16"/>
  <c r="CH131" i="16" a="1"/>
  <c r="CH131" i="16" s="1"/>
  <c r="CK131" i="16" a="1"/>
  <c r="CK131" i="16" s="1"/>
  <c r="CG131" i="16" a="1"/>
  <c r="CG131" i="16" s="1"/>
  <c r="CE131" i="16" a="1"/>
  <c r="CE131" i="16" s="1"/>
  <c r="CJ131" i="16" a="1"/>
  <c r="CJ131" i="16" s="1"/>
  <c r="CD131" i="16" a="1"/>
  <c r="CD131" i="16" s="1"/>
  <c r="W132" i="16" a="1"/>
  <c r="W132" i="16" s="1"/>
  <c r="CG44" i="23"/>
  <c r="BN44" i="23"/>
  <c r="CD44" i="23"/>
  <c r="BK44" i="23"/>
  <c r="W77" i="16" l="1"/>
  <c r="W78" i="16"/>
  <c r="W79" i="16"/>
  <c r="W81" i="16"/>
  <c r="W80" i="16"/>
  <c r="W83" i="16"/>
  <c r="W84" i="16"/>
  <c r="W85" i="16"/>
  <c r="W87" i="16"/>
  <c r="W86" i="16"/>
  <c r="W82" i="16"/>
  <c r="W88" i="16"/>
  <c r="W89" i="16"/>
  <c r="W90" i="16"/>
  <c r="W91" i="16"/>
  <c r="W93" i="16"/>
  <c r="W101" i="16"/>
  <c r="W97" i="16"/>
  <c r="W92" i="16"/>
  <c r="W94" i="16"/>
  <c r="W95" i="16"/>
  <c r="W96" i="16"/>
  <c r="W102" i="16"/>
  <c r="W107" i="16"/>
  <c r="W113" i="16"/>
  <c r="W115" i="16"/>
  <c r="W120" i="16"/>
  <c r="W122" i="16"/>
  <c r="W103" i="16"/>
  <c r="W116" i="16"/>
  <c r="W108" i="16"/>
  <c r="W119" i="16"/>
  <c r="W104" i="16"/>
  <c r="W105" i="16"/>
  <c r="W109" i="16"/>
  <c r="W106" i="16"/>
  <c r="W121" i="16"/>
  <c r="W114" i="16"/>
  <c r="W117" i="16"/>
  <c r="W118" i="16"/>
  <c r="W110" i="16"/>
  <c r="W134" i="16"/>
  <c r="W133" i="16"/>
  <c r="W137" i="16" s="1"/>
  <c r="W135" i="16"/>
  <c r="W136" i="16"/>
  <c r="W138" i="16"/>
  <c r="W181" i="16"/>
  <c r="W178" i="16"/>
  <c r="W182" i="16"/>
  <c r="W179" i="16"/>
  <c r="W180" i="16"/>
  <c r="D159" i="68"/>
  <c r="W106" i="91"/>
  <c r="W107" i="91"/>
  <c r="W108" i="91"/>
  <c r="W109" i="91"/>
  <c r="W110" i="91"/>
  <c r="Y9" i="16" l="1"/>
  <c r="W47" i="91"/>
  <c r="W48" i="91"/>
  <c r="W49" i="91"/>
  <c r="F47" i="91"/>
  <c r="F48" i="91"/>
  <c r="F49" i="91"/>
  <c r="K332" i="91" l="1"/>
  <c r="K331" i="91"/>
  <c r="K323" i="91"/>
  <c r="K322" i="91"/>
  <c r="K314" i="91"/>
  <c r="K313" i="91"/>
  <c r="K305" i="91"/>
  <c r="K304" i="91"/>
  <c r="K296" i="91"/>
  <c r="K295" i="91"/>
  <c r="K287" i="91"/>
  <c r="K286" i="91"/>
  <c r="K278" i="91"/>
  <c r="K277" i="91"/>
  <c r="K269" i="91"/>
  <c r="K268" i="91"/>
  <c r="K260" i="91"/>
  <c r="K259" i="91"/>
  <c r="K251" i="91"/>
  <c r="K250" i="91"/>
  <c r="CK248" i="91"/>
  <c r="CJ248" i="91"/>
  <c r="CH248" i="91"/>
  <c r="CG248" i="91"/>
  <c r="F106" i="91"/>
  <c r="F107" i="91"/>
  <c r="F108" i="91"/>
  <c r="F109" i="91"/>
  <c r="F110" i="91"/>
  <c r="W122" i="91"/>
  <c r="F122" i="91"/>
  <c r="W121" i="91"/>
  <c r="F121" i="91"/>
  <c r="W120" i="91"/>
  <c r="F120" i="91"/>
  <c r="W119" i="91"/>
  <c r="F119" i="91"/>
  <c r="W66" i="91"/>
  <c r="F66" i="91"/>
  <c r="W65" i="91"/>
  <c r="F65" i="91"/>
  <c r="W64" i="91"/>
  <c r="F64" i="91"/>
  <c r="W63" i="91"/>
  <c r="F63" i="91"/>
  <c r="B121" i="16" l="1"/>
  <c r="B64" i="16"/>
  <c r="B63" i="16"/>
  <c r="B65" i="16"/>
  <c r="B66" i="16"/>
  <c r="B122" i="16"/>
  <c r="B119" i="16"/>
  <c r="B120" i="16"/>
  <c r="AT203" i="50" a="1"/>
  <c r="AT203" i="50" s="1"/>
  <c r="AM177" i="50"/>
  <c r="AM176" i="50"/>
  <c r="AM161" i="50"/>
  <c r="AM160" i="50"/>
  <c r="AM145" i="50"/>
  <c r="AM144" i="50"/>
  <c r="AM129" i="50"/>
  <c r="AM128" i="50"/>
  <c r="F53" i="91"/>
  <c r="W53" i="91"/>
  <c r="G3" i="94"/>
  <c r="Z4" i="24"/>
  <c r="Y4" i="23"/>
  <c r="Y4" i="22"/>
  <c r="Z137" i="91" a="1"/>
  <c r="Z137" i="91" s="1"/>
  <c r="Z137" i="16" s="1"/>
  <c r="J137" i="16" s="1" a="1"/>
  <c r="J137" i="16" s="1"/>
  <c r="AC137" i="91" a="1"/>
  <c r="AC137" i="91" s="1"/>
  <c r="D39" i="101" l="1" a="1"/>
  <c r="D39" i="101" s="1"/>
  <c r="D23" i="101" a="1"/>
  <c r="D23" i="101" s="1"/>
  <c r="D26" i="101" a="1"/>
  <c r="D26" i="101" s="1"/>
  <c r="G26" i="101" s="1" a="1"/>
  <c r="D124" i="101" a="1"/>
  <c r="D124" i="101" s="1"/>
  <c r="G124" i="101" s="1" a="1"/>
  <c r="AP124" i="101" s="1"/>
  <c r="D90" i="101" a="1"/>
  <c r="D90" i="101" s="1"/>
  <c r="G90" i="101" s="1" a="1"/>
  <c r="D74" i="101" a="1"/>
  <c r="D74" i="101" s="1"/>
  <c r="G74" i="101" s="1" a="1"/>
  <c r="D58" i="101" a="1"/>
  <c r="D58" i="101" s="1"/>
  <c r="G58" i="101" s="1" a="1"/>
  <c r="AP58" i="101" s="1"/>
  <c r="D42" i="101" a="1"/>
  <c r="D42" i="101" s="1"/>
  <c r="G42" i="101" s="1" a="1"/>
  <c r="D87" i="101" a="1"/>
  <c r="D87" i="101" s="1"/>
  <c r="D55" i="101" a="1"/>
  <c r="D55" i="101" s="1"/>
  <c r="D106" i="101" a="1"/>
  <c r="D106" i="101" s="1"/>
  <c r="G106" i="101" s="1" a="1"/>
  <c r="D71" i="101" a="1"/>
  <c r="D71" i="101" s="1"/>
  <c r="D103" i="101" a="1"/>
  <c r="D103" i="101" s="1"/>
  <c r="D220" i="101" a="1"/>
  <c r="D220" i="101" s="1"/>
  <c r="D210" i="101" a="1"/>
  <c r="D210" i="101" s="1"/>
  <c r="AE4" i="50" a="1"/>
  <c r="AE4" i="50" s="1"/>
  <c r="D147" i="101" a="1"/>
  <c r="D147" i="101" s="1"/>
  <c r="G147" i="101" s="1" a="1"/>
  <c r="D184" i="101" a="1"/>
  <c r="D184" i="101" s="1"/>
  <c r="G184" i="101" s="1" a="1"/>
  <c r="G203" i="101" a="1"/>
  <c r="G203" i="101" s="1"/>
  <c r="AL203" i="101" s="1"/>
  <c r="G204" i="101" a="1"/>
  <c r="G204" i="101" s="1"/>
  <c r="AL204" i="101" s="1"/>
  <c r="E29" i="91" a="1"/>
  <c r="E29" i="91" s="1"/>
  <c r="F29" i="91" s="1"/>
  <c r="D166" i="101" a="1"/>
  <c r="D166" i="101" s="1"/>
  <c r="G166" i="101" s="1" a="1"/>
  <c r="E29" i="103" a="1"/>
  <c r="E29" i="103" s="1"/>
  <c r="E31" i="103" a="1"/>
  <c r="E31" i="103" s="1"/>
  <c r="E38" i="103" a="1"/>
  <c r="E38" i="103" s="1"/>
  <c r="E66" i="103" a="1"/>
  <c r="E66" i="103" s="1"/>
  <c r="E86" i="103" a="1"/>
  <c r="E86" i="103" s="1"/>
  <c r="E22" i="103" a="1"/>
  <c r="E22" i="103" s="1"/>
  <c r="E45" i="103" a="1"/>
  <c r="E45" i="103" s="1"/>
  <c r="E47" i="103" a="1"/>
  <c r="E47" i="103" s="1"/>
  <c r="E69" i="103" a="1"/>
  <c r="E69" i="103" s="1"/>
  <c r="AE5" i="16"/>
  <c r="E27" i="103" a="1"/>
  <c r="E27" i="103" s="1"/>
  <c r="E36" i="103" a="1"/>
  <c r="E36" i="103" s="1"/>
  <c r="E43" i="103" a="1"/>
  <c r="E43" i="103" s="1"/>
  <c r="E61" i="103" a="1"/>
  <c r="E61" i="103" s="1"/>
  <c r="E72" i="103" a="1"/>
  <c r="E72" i="103" s="1"/>
  <c r="E20" i="103" a="1"/>
  <c r="E20" i="103" s="1"/>
  <c r="E25" i="103" a="1"/>
  <c r="E25" i="103" s="1"/>
  <c r="E41" i="103" a="1"/>
  <c r="E41" i="103" s="1"/>
  <c r="E34" i="103" a="1"/>
  <c r="E34" i="103" s="1"/>
  <c r="E63" i="103" a="1"/>
  <c r="E63" i="103" s="1"/>
  <c r="E32" i="103" a="1"/>
  <c r="E32" i="103" s="1"/>
  <c r="E39" i="103" a="1"/>
  <c r="E39" i="103" s="1"/>
  <c r="E50" i="103" a="1"/>
  <c r="E50" i="103" s="1"/>
  <c r="E74" i="103" a="1"/>
  <c r="E74" i="103" s="1"/>
  <c r="E88" i="103" a="1"/>
  <c r="E88" i="103" s="1"/>
  <c r="AE5" i="103"/>
  <c r="E82" i="103" a="1"/>
  <c r="E82" i="103" s="1"/>
  <c r="E21" i="103" a="1"/>
  <c r="E21" i="103" s="1"/>
  <c r="E26" i="103" a="1"/>
  <c r="E26" i="103" s="1"/>
  <c r="E35" i="103" a="1"/>
  <c r="E35" i="103" s="1"/>
  <c r="E40" i="103" a="1"/>
  <c r="E40" i="103" s="1"/>
  <c r="E42" i="103" a="1"/>
  <c r="E42" i="103" s="1"/>
  <c r="E24" i="103" a="1"/>
  <c r="E24" i="103" s="1"/>
  <c r="E70" i="103" a="1"/>
  <c r="E70" i="103" s="1"/>
  <c r="E44" i="103" a="1"/>
  <c r="E44" i="103" s="1"/>
  <c r="E28" i="103" a="1"/>
  <c r="E28" i="103" s="1"/>
  <c r="E33" i="103" a="1"/>
  <c r="E33" i="103" s="1"/>
  <c r="E79" i="103" a="1"/>
  <c r="E79" i="103" s="1"/>
  <c r="E49" i="103" a="1"/>
  <c r="E49" i="103" s="1"/>
  <c r="E23" i="103" a="1"/>
  <c r="E23" i="103" s="1"/>
  <c r="E76" i="103" a="1"/>
  <c r="E76" i="103" s="1"/>
  <c r="DD6" i="16"/>
  <c r="DD5" i="16" s="1"/>
  <c r="E46" i="103" a="1"/>
  <c r="E46" i="103" s="1"/>
  <c r="E37" i="103" a="1"/>
  <c r="E37" i="103" s="1"/>
  <c r="E67" i="103" a="1"/>
  <c r="E67" i="103" s="1"/>
  <c r="E91" i="103" a="1"/>
  <c r="E91" i="103" s="1"/>
  <c r="E48" i="103" a="1"/>
  <c r="E48" i="103" s="1"/>
  <c r="E30" i="103" a="1"/>
  <c r="E30" i="103" s="1"/>
  <c r="E80" i="103" a="1"/>
  <c r="E80" i="103" s="1"/>
  <c r="E77" i="103" a="1"/>
  <c r="E77" i="103" s="1"/>
  <c r="E68" i="103" a="1"/>
  <c r="E68" i="103" s="1"/>
  <c r="AD62" i="103" a="1"/>
  <c r="AD62" i="103" s="1"/>
  <c r="E62" i="103" a="1"/>
  <c r="E62" i="103" s="1"/>
  <c r="E65" i="103" a="1"/>
  <c r="E65" i="103" s="1"/>
  <c r="AD61" i="103" a="1"/>
  <c r="AD61" i="103" s="1"/>
  <c r="E87" i="103" a="1"/>
  <c r="E87" i="103" s="1"/>
  <c r="E83" i="103" a="1"/>
  <c r="E83" i="103" s="1"/>
  <c r="E89" i="103" a="1"/>
  <c r="E89" i="103" s="1"/>
  <c r="AD84" i="103" a="1"/>
  <c r="AD84" i="103" s="1"/>
  <c r="E85" i="103" a="1"/>
  <c r="E85" i="103" s="1"/>
  <c r="E75" i="103" a="1"/>
  <c r="E75" i="103" s="1"/>
  <c r="E81" i="103" a="1"/>
  <c r="E81" i="103" s="1"/>
  <c r="E78" i="103" a="1"/>
  <c r="E78" i="103" s="1"/>
  <c r="AD64" i="103" a="1"/>
  <c r="AD64" i="103" s="1"/>
  <c r="E90" i="103" a="1"/>
  <c r="E90" i="103" s="1"/>
  <c r="AD32" i="103" a="1"/>
  <c r="AD32" i="103" s="1"/>
  <c r="E73" i="103" a="1"/>
  <c r="E73" i="103" s="1"/>
  <c r="E64" i="103" a="1"/>
  <c r="E64" i="103" s="1"/>
  <c r="E71" i="103" a="1"/>
  <c r="E71" i="103" s="1"/>
  <c r="E84" i="103" a="1"/>
  <c r="E84" i="103" s="1"/>
  <c r="AD67" i="103" a="1"/>
  <c r="AD67" i="103" s="1"/>
  <c r="AD46" i="103" a="1"/>
  <c r="AD46" i="103" s="1"/>
  <c r="AD23" i="103" a="1"/>
  <c r="AD23" i="103" s="1"/>
  <c r="AD86" i="103" a="1"/>
  <c r="AD86" i="103" s="1"/>
  <c r="AD88" i="103" a="1"/>
  <c r="AD88" i="103" s="1"/>
  <c r="AD25" i="103" a="1"/>
  <c r="AD25" i="103" s="1"/>
  <c r="AD30" i="103" a="1"/>
  <c r="AD30" i="103" s="1"/>
  <c r="AD29" i="103" a="1"/>
  <c r="AD29" i="103" s="1"/>
  <c r="AD73" i="103" a="1"/>
  <c r="AD73" i="103" s="1"/>
  <c r="AD48" i="103" a="1"/>
  <c r="AD48" i="103" s="1"/>
  <c r="AD24" i="103" a="1"/>
  <c r="AD24" i="103" s="1"/>
  <c r="AD49" i="103" a="1"/>
  <c r="AD49" i="103" s="1"/>
  <c r="AD69" i="103" a="1"/>
  <c r="AD69" i="103" s="1"/>
  <c r="AD42" i="103" a="1"/>
  <c r="AD42" i="103" s="1"/>
  <c r="AD87" i="103" a="1"/>
  <c r="AD87" i="103" s="1"/>
  <c r="AD21" i="103" a="1"/>
  <c r="AD21" i="103" s="1"/>
  <c r="AD22" i="103" a="1"/>
  <c r="AD22" i="103" s="1"/>
  <c r="AD40" i="103" a="1"/>
  <c r="AD40" i="103" s="1"/>
  <c r="AD72" i="103" a="1"/>
  <c r="AD72" i="103" s="1"/>
  <c r="AD37" i="103" a="1"/>
  <c r="AD37" i="103" s="1"/>
  <c r="AD26" i="103" a="1"/>
  <c r="AD26" i="103" s="1"/>
  <c r="AD79" i="103" a="1"/>
  <c r="AD79" i="103" s="1"/>
  <c r="AD70" i="103" a="1"/>
  <c r="AD70" i="103" s="1"/>
  <c r="AD75" i="103" a="1"/>
  <c r="AD75" i="103" s="1"/>
  <c r="AD34" i="103" a="1"/>
  <c r="AD34" i="103" s="1"/>
  <c r="AD35" i="103" a="1"/>
  <c r="AD35" i="103" s="1"/>
  <c r="AD74" i="103" a="1"/>
  <c r="AD74" i="103" s="1"/>
  <c r="AD90" i="103" a="1"/>
  <c r="AD90" i="103" s="1"/>
  <c r="AD36" i="103" a="1"/>
  <c r="AD36" i="103" s="1"/>
  <c r="AD41" i="103" a="1"/>
  <c r="AD41" i="103" s="1"/>
  <c r="AD33" i="103" a="1"/>
  <c r="AD33" i="103" s="1"/>
  <c r="AD83" i="103" a="1"/>
  <c r="AD83" i="103" s="1"/>
  <c r="AD91" i="103" a="1"/>
  <c r="AD91" i="103" s="1"/>
  <c r="AD31" i="103" a="1"/>
  <c r="AD31" i="103" s="1"/>
  <c r="AD71" i="103" a="1"/>
  <c r="AD71" i="103" s="1"/>
  <c r="AD43" i="103" a="1"/>
  <c r="AD43" i="103" s="1"/>
  <c r="AD80" i="103" a="1"/>
  <c r="AD80" i="103" s="1"/>
  <c r="AD44" i="103" a="1"/>
  <c r="AD44" i="103" s="1"/>
  <c r="AD50" i="103" a="1"/>
  <c r="AD50" i="103" s="1"/>
  <c r="AD63" i="103" a="1"/>
  <c r="AD63" i="103" s="1"/>
  <c r="AD78" i="103" a="1"/>
  <c r="AD78" i="103" s="1"/>
  <c r="AD82" i="103" a="1"/>
  <c r="AD82" i="103" s="1"/>
  <c r="AD38" i="103" a="1"/>
  <c r="AD38" i="103" s="1"/>
  <c r="AD66" i="103" a="1"/>
  <c r="AD66" i="103" s="1"/>
  <c r="AD28" i="103" a="1"/>
  <c r="AD28" i="103" s="1"/>
  <c r="AD85" i="103" a="1"/>
  <c r="AD85" i="103" s="1"/>
  <c r="AD20" i="103" a="1"/>
  <c r="AD20" i="103" s="1"/>
  <c r="AD45" i="103" a="1"/>
  <c r="AD45" i="103" s="1"/>
  <c r="AD27" i="103" a="1"/>
  <c r="AD27" i="103" s="1"/>
  <c r="AD77" i="103" a="1"/>
  <c r="AD77" i="103" s="1"/>
  <c r="AD39" i="103" a="1"/>
  <c r="AD39" i="103" s="1"/>
  <c r="AD65" i="103" a="1"/>
  <c r="AD65" i="103" s="1"/>
  <c r="AD76" i="103" a="1"/>
  <c r="AD76" i="103" s="1"/>
  <c r="AD89" i="103" a="1"/>
  <c r="AD89" i="103" s="1"/>
  <c r="AD81" i="103" a="1"/>
  <c r="AD81" i="103" s="1"/>
  <c r="AD47" i="103" a="1"/>
  <c r="AD47" i="103" s="1"/>
  <c r="AD68" i="103" a="1"/>
  <c r="AD68" i="103" s="1"/>
  <c r="AM24" i="103" a="1"/>
  <c r="AM24" i="103" s="1"/>
  <c r="AM42" i="103" a="1"/>
  <c r="AM42" i="103" s="1"/>
  <c r="AM50" i="103" a="1"/>
  <c r="AM50" i="103" s="1"/>
  <c r="BC33" i="103" a="1"/>
  <c r="BC33" i="103" s="1"/>
  <c r="BC48" i="103" a="1"/>
  <c r="BC48" i="103" s="1"/>
  <c r="BC45" i="103" a="1"/>
  <c r="BC45" i="103" s="1"/>
  <c r="AJ50" i="103" a="1"/>
  <c r="AJ50" i="103" s="1"/>
  <c r="AJ29" i="103" a="1"/>
  <c r="AJ29" i="103" s="1"/>
  <c r="AO74" i="103" a="1"/>
  <c r="AO74" i="103" s="1"/>
  <c r="AO65" i="103" a="1"/>
  <c r="AO65" i="103" s="1"/>
  <c r="AO71" i="103" a="1"/>
  <c r="AO71" i="103" s="1"/>
  <c r="AL86" i="103" a="1"/>
  <c r="AL86" i="103" s="1"/>
  <c r="AL71" i="103" a="1"/>
  <c r="AL71" i="103" s="1"/>
  <c r="BK26" i="103" a="1"/>
  <c r="BK26" i="103" s="1"/>
  <c r="BK44" i="103" a="1"/>
  <c r="BK44" i="103" s="1"/>
  <c r="BK28" i="103" a="1"/>
  <c r="BK28" i="103" s="1"/>
  <c r="AI44" i="103" a="1"/>
  <c r="AI44" i="103" s="1"/>
  <c r="AI40" i="103" a="1"/>
  <c r="AI40" i="103" s="1"/>
  <c r="AI29" i="103" a="1"/>
  <c r="AI29" i="103" s="1"/>
  <c r="BJ45" i="103" a="1"/>
  <c r="BJ45" i="103" s="1"/>
  <c r="BJ27" i="103" a="1"/>
  <c r="BJ27" i="103" s="1"/>
  <c r="BI74" i="103" a="1"/>
  <c r="BI74" i="103" s="1"/>
  <c r="BI66" i="103" a="1"/>
  <c r="BI66" i="103" s="1"/>
  <c r="BI84" i="103" a="1"/>
  <c r="BI84" i="103" s="1"/>
  <c r="AK80" i="103" a="1"/>
  <c r="AK80" i="103" s="1"/>
  <c r="AK90" i="103" a="1"/>
  <c r="AK90" i="103" s="1"/>
  <c r="BH33" i="103" a="1"/>
  <c r="BH33" i="103" s="1"/>
  <c r="BH50" i="103" a="1"/>
  <c r="BH50" i="103" s="1"/>
  <c r="BH21" i="103" a="1"/>
  <c r="BH21" i="103" s="1"/>
  <c r="BA37" i="103" a="1"/>
  <c r="BA37" i="103" s="1"/>
  <c r="BA35" i="103" a="1"/>
  <c r="BA35" i="103" s="1"/>
  <c r="AV30" i="103" a="1"/>
  <c r="AV30" i="103" s="1"/>
  <c r="AV45" i="103" a="1"/>
  <c r="AV45" i="103" s="1"/>
  <c r="AV23" i="103" a="1"/>
  <c r="AV23" i="103" s="1"/>
  <c r="BD91" i="103" a="1"/>
  <c r="BD91" i="103" s="1"/>
  <c r="BD84" i="103" a="1"/>
  <c r="BD84" i="103" s="1"/>
  <c r="BD62" i="103" a="1"/>
  <c r="BD62" i="103" s="1"/>
  <c r="AN82" i="103" a="1"/>
  <c r="AN82" i="103" s="1"/>
  <c r="AN85" i="103" a="1"/>
  <c r="AN85" i="103" s="1"/>
  <c r="AY69" i="103" a="1"/>
  <c r="AY69" i="103" s="1"/>
  <c r="AY71" i="103" a="1"/>
  <c r="AY71" i="103" s="1"/>
  <c r="AY61" i="103" a="1"/>
  <c r="AY61" i="103" s="1"/>
  <c r="AZ87" i="103" a="1"/>
  <c r="AZ87" i="103" s="1"/>
  <c r="AZ86" i="103" a="1"/>
  <c r="AZ86" i="103" s="1"/>
  <c r="AJ72" i="103" a="1"/>
  <c r="AJ72" i="103" s="1"/>
  <c r="AJ73" i="103" a="1"/>
  <c r="AJ73" i="103" s="1"/>
  <c r="AJ77" i="103" a="1"/>
  <c r="AJ77" i="103" s="1"/>
  <c r="BF91" i="103" a="1"/>
  <c r="BF91" i="103" s="1"/>
  <c r="BF88" i="103" a="1"/>
  <c r="BF88" i="103" s="1"/>
  <c r="BF65" i="103" a="1"/>
  <c r="BF65" i="103" s="1"/>
  <c r="BF40" i="103" a="1"/>
  <c r="BF40" i="103" s="1"/>
  <c r="BF22" i="103" a="1"/>
  <c r="BF22" i="103" s="1"/>
  <c r="AG22" i="103" a="1"/>
  <c r="AG22" i="103" s="1"/>
  <c r="AG43" i="103" a="1"/>
  <c r="AG43" i="103" s="1"/>
  <c r="AG21" i="103" a="1"/>
  <c r="AG21" i="103" s="1"/>
  <c r="AH49" i="103" a="1"/>
  <c r="AH49" i="103" s="1"/>
  <c r="AH26" i="103" a="1"/>
  <c r="AH26" i="103" s="1"/>
  <c r="AU47" i="103" a="1"/>
  <c r="AU47" i="103" s="1"/>
  <c r="AU50" i="103" a="1"/>
  <c r="AU50" i="103" s="1"/>
  <c r="AU24" i="103" a="1"/>
  <c r="AU24" i="103" s="1"/>
  <c r="AZ37" i="103" a="1"/>
  <c r="AZ37" i="103" s="1"/>
  <c r="AZ38" i="103" a="1"/>
  <c r="AZ38" i="103" s="1"/>
  <c r="BJ64" i="103" a="1"/>
  <c r="BJ64" i="103" s="1"/>
  <c r="BJ79" i="103" a="1"/>
  <c r="BJ79" i="103" s="1"/>
  <c r="BJ80" i="103" a="1"/>
  <c r="BJ80" i="103" s="1"/>
  <c r="BL89" i="103" a="1"/>
  <c r="BL89" i="103" s="1"/>
  <c r="BL61" i="103" a="1"/>
  <c r="BL61" i="103" s="1"/>
  <c r="BL81" i="103" a="1"/>
  <c r="BL81" i="103" s="1"/>
  <c r="AH87" i="103" a="1"/>
  <c r="AH87" i="103" s="1"/>
  <c r="AH78" i="103" a="1"/>
  <c r="AH78" i="103" s="1"/>
  <c r="AX64" i="103" a="1"/>
  <c r="AX64" i="103" s="1"/>
  <c r="AX65" i="103" a="1"/>
  <c r="AX65" i="103" s="1"/>
  <c r="AX87" i="103" a="1"/>
  <c r="AX87" i="103" s="1"/>
  <c r="BH75" i="103" a="1"/>
  <c r="BH75" i="103" s="1"/>
  <c r="BH90" i="103" a="1"/>
  <c r="BH90" i="103" s="1"/>
  <c r="AQ69" i="103" a="1"/>
  <c r="AQ69" i="103" s="1"/>
  <c r="AQ80" i="103" a="1"/>
  <c r="AQ80" i="103" s="1"/>
  <c r="AQ88" i="103" a="1"/>
  <c r="AQ88" i="103" s="1"/>
  <c r="AW89" i="103" a="1"/>
  <c r="AW89" i="103" s="1"/>
  <c r="AW67" i="103" a="1"/>
  <c r="AW67" i="103" s="1"/>
  <c r="AW64" i="103" a="1"/>
  <c r="AW64" i="103" s="1"/>
  <c r="AI72" i="103" a="1"/>
  <c r="AI72" i="103" s="1"/>
  <c r="AI82" i="103" a="1"/>
  <c r="AI82" i="103" s="1"/>
  <c r="BN89" i="103" a="1"/>
  <c r="BN89" i="103" s="1"/>
  <c r="BN74" i="103" a="1"/>
  <c r="BN74" i="103" s="1"/>
  <c r="BN71" i="103" a="1"/>
  <c r="BN71" i="103" s="1"/>
  <c r="AT44" i="103" a="1"/>
  <c r="AT44" i="103" s="1"/>
  <c r="AT46" i="103" a="1"/>
  <c r="AT46" i="103" s="1"/>
  <c r="AE28" i="103" a="1"/>
  <c r="AE28" i="103" s="1"/>
  <c r="AE49" i="103" a="1"/>
  <c r="AE49" i="103" s="1"/>
  <c r="AE23" i="103" a="1"/>
  <c r="AE23" i="103" s="1"/>
  <c r="BD44" i="103" a="1"/>
  <c r="BD44" i="103" s="1"/>
  <c r="BD29" i="103" a="1"/>
  <c r="BD29" i="103" s="1"/>
  <c r="BC63" i="103" a="1"/>
  <c r="BC63" i="103" s="1"/>
  <c r="BC82" i="103" a="1"/>
  <c r="BC82" i="103" s="1"/>
  <c r="BC86" i="103" a="1"/>
  <c r="BC86" i="103" s="1"/>
  <c r="BM84" i="103" a="1"/>
  <c r="BM84" i="103" s="1"/>
  <c r="BM81" i="103" a="1"/>
  <c r="BM81" i="103" s="1"/>
  <c r="BM62" i="103" a="1"/>
  <c r="BM62" i="103" s="1"/>
  <c r="BA88" i="103" a="1"/>
  <c r="BA88" i="103" s="1"/>
  <c r="BA73" i="103" a="1"/>
  <c r="BA73" i="103" s="1"/>
  <c r="BI30" i="103" a="1"/>
  <c r="BI30" i="103" s="1"/>
  <c r="BI49" i="103" a="1"/>
  <c r="BI49" i="103" s="1"/>
  <c r="BI27" i="103" a="1"/>
  <c r="BI27" i="103" s="1"/>
  <c r="AW42" i="103" a="1"/>
  <c r="AW42" i="103" s="1"/>
  <c r="AW29" i="103" a="1"/>
  <c r="AW29" i="103" s="1"/>
  <c r="AR32" i="103" a="1"/>
  <c r="AR32" i="103" s="1"/>
  <c r="AR50" i="103" a="1"/>
  <c r="AR50" i="103" s="1"/>
  <c r="AR33" i="103" a="1"/>
  <c r="AR33" i="103" s="1"/>
  <c r="AT84" i="103" a="1"/>
  <c r="AT84" i="103" s="1"/>
  <c r="AT67" i="103" a="1"/>
  <c r="AT67" i="103" s="1"/>
  <c r="AT76" i="103" a="1"/>
  <c r="AT76" i="103" s="1"/>
  <c r="BG61" i="103" a="1"/>
  <c r="BG61" i="103" s="1"/>
  <c r="BG76" i="103" a="1"/>
  <c r="BG76" i="103" s="1"/>
  <c r="BB66" i="103" a="1"/>
  <c r="BB66" i="103" s="1"/>
  <c r="BB74" i="103" a="1"/>
  <c r="BB74" i="103" s="1"/>
  <c r="BB65" i="103" a="1"/>
  <c r="BB65" i="103" s="1"/>
  <c r="AG75" i="103" a="1"/>
  <c r="AG75" i="103" s="1"/>
  <c r="AG64" i="103" a="1"/>
  <c r="AG64" i="103" s="1"/>
  <c r="AV69" i="103" a="1"/>
  <c r="AV69" i="103" s="1"/>
  <c r="AV67" i="103" a="1"/>
  <c r="AV67" i="103" s="1"/>
  <c r="AV62" i="103" a="1"/>
  <c r="AV62" i="103" s="1"/>
  <c r="AU89" i="103" a="1"/>
  <c r="AU89" i="103" s="1"/>
  <c r="AU91" i="103" a="1"/>
  <c r="AU91" i="103" s="1"/>
  <c r="AM63" i="103" a="1"/>
  <c r="AM63" i="103" s="1"/>
  <c r="AM86" i="103" a="1"/>
  <c r="AM86" i="103" s="1"/>
  <c r="AM88" i="103" a="1"/>
  <c r="AM88" i="103" s="1"/>
  <c r="AQ28" i="103" a="1"/>
  <c r="AQ28" i="103" s="1"/>
  <c r="AQ35" i="103" a="1"/>
  <c r="AQ35" i="103" s="1"/>
  <c r="AQ27" i="103" a="1"/>
  <c r="AQ27" i="103" s="1"/>
  <c r="BM47" i="103" a="1"/>
  <c r="BM47" i="103" s="1"/>
  <c r="BM32" i="103" a="1"/>
  <c r="BM32" i="103" s="1"/>
  <c r="AF36" i="103" a="1"/>
  <c r="AF36" i="103" s="1"/>
  <c r="AF42" i="103" a="1"/>
  <c r="AF42" i="103" s="1"/>
  <c r="AF33" i="103" a="1"/>
  <c r="AF33" i="103" s="1"/>
  <c r="BG48" i="103" a="1"/>
  <c r="BG48" i="103" s="1"/>
  <c r="AM28" i="103" a="1"/>
  <c r="AM28" i="103" s="1"/>
  <c r="AM44" i="103" a="1"/>
  <c r="AM44" i="103" s="1"/>
  <c r="AM25" i="103" a="1"/>
  <c r="AM25" i="103" s="1"/>
  <c r="BC37" i="103" a="1"/>
  <c r="BC37" i="103" s="1"/>
  <c r="BC34" i="103" a="1"/>
  <c r="BC34" i="103" s="1"/>
  <c r="BC27" i="103" a="1"/>
  <c r="BC27" i="103" s="1"/>
  <c r="AJ33" i="103" a="1"/>
  <c r="AJ33" i="103" s="1"/>
  <c r="AJ22" i="103" a="1"/>
  <c r="AJ22" i="103" s="1"/>
  <c r="AO80" i="103" a="1"/>
  <c r="AO80" i="103" s="1"/>
  <c r="AO76" i="103" a="1"/>
  <c r="AO76" i="103" s="1"/>
  <c r="AO64" i="103" a="1"/>
  <c r="AO64" i="103" s="1"/>
  <c r="AL87" i="103" a="1"/>
  <c r="AL87" i="103" s="1"/>
  <c r="AL90" i="103" a="1"/>
  <c r="AL90" i="103" s="1"/>
  <c r="BK22" i="103" a="1"/>
  <c r="BK22" i="103" s="1"/>
  <c r="BK47" i="103" a="1"/>
  <c r="BK47" i="103" s="1"/>
  <c r="BK20" i="103" a="1"/>
  <c r="BK20" i="103" s="1"/>
  <c r="AI46" i="103" a="1"/>
  <c r="AI46" i="103" s="1"/>
  <c r="AI42" i="103" a="1"/>
  <c r="AI42" i="103" s="1"/>
  <c r="BJ26" i="103" a="1"/>
  <c r="BJ26" i="103" s="1"/>
  <c r="BJ47" i="103" a="1"/>
  <c r="BJ47" i="103" s="1"/>
  <c r="BJ28" i="103" a="1"/>
  <c r="BJ28" i="103" s="1"/>
  <c r="BI67" i="103" a="1"/>
  <c r="BI67" i="103" s="1"/>
  <c r="BI87" i="103" a="1"/>
  <c r="BI87" i="103" s="1"/>
  <c r="BI69" i="103" a="1"/>
  <c r="BI69" i="103" s="1"/>
  <c r="AK69" i="103" a="1"/>
  <c r="AK69" i="103" s="1"/>
  <c r="AK88" i="103" a="1"/>
  <c r="AK88" i="103" s="1"/>
  <c r="BH39" i="103" a="1"/>
  <c r="BH39" i="103" s="1"/>
  <c r="BH41" i="103" a="1"/>
  <c r="BH41" i="103" s="1"/>
  <c r="BH22" i="103" a="1"/>
  <c r="BH22" i="103" s="1"/>
  <c r="BA47" i="103" a="1"/>
  <c r="BA47" i="103" s="1"/>
  <c r="BA50" i="103" a="1"/>
  <c r="BA50" i="103" s="1"/>
  <c r="AV39" i="103" a="1"/>
  <c r="AV39" i="103" s="1"/>
  <c r="AV40" i="103" a="1"/>
  <c r="AV40" i="103" s="1"/>
  <c r="AV27" i="103" a="1"/>
  <c r="AV27" i="103" s="1"/>
  <c r="BD72" i="103" a="1"/>
  <c r="BD72" i="103" s="1"/>
  <c r="BD78" i="103" a="1"/>
  <c r="BD78" i="103" s="1"/>
  <c r="BD67" i="103" a="1"/>
  <c r="BD67" i="103" s="1"/>
  <c r="AN86" i="103" a="1"/>
  <c r="AN86" i="103" s="1"/>
  <c r="AN66" i="103" a="1"/>
  <c r="AN66" i="103" s="1"/>
  <c r="AY74" i="103" a="1"/>
  <c r="AY74" i="103" s="1"/>
  <c r="AY90" i="103" a="1"/>
  <c r="AY90" i="103" s="1"/>
  <c r="AY67" i="103" a="1"/>
  <c r="AY67" i="103" s="1"/>
  <c r="AZ91" i="103" a="1"/>
  <c r="AZ91" i="103" s="1"/>
  <c r="AZ82" i="103" a="1"/>
  <c r="AZ82" i="103" s="1"/>
  <c r="AJ67" i="103" a="1"/>
  <c r="AJ67" i="103" s="1"/>
  <c r="AJ71" i="103" a="1"/>
  <c r="AJ71" i="103" s="1"/>
  <c r="AJ68" i="103" a="1"/>
  <c r="AJ68" i="103" s="1"/>
  <c r="BF72" i="103" a="1"/>
  <c r="BF72" i="103" s="1"/>
  <c r="BF62" i="103" a="1"/>
  <c r="BF62" i="103" s="1"/>
  <c r="BF23" i="103" a="1"/>
  <c r="BF23" i="103" s="1"/>
  <c r="BF45" i="103" a="1"/>
  <c r="BF45" i="103" s="1"/>
  <c r="BF28" i="103" a="1"/>
  <c r="BF28" i="103" s="1"/>
  <c r="AG27" i="103" a="1"/>
  <c r="AG27" i="103" s="1"/>
  <c r="AG40" i="103" a="1"/>
  <c r="AG40" i="103" s="1"/>
  <c r="AG20" i="103" a="1"/>
  <c r="AG20" i="103" s="1"/>
  <c r="AH33" i="103" a="1"/>
  <c r="AH33" i="103" s="1"/>
  <c r="AH27" i="103" a="1"/>
  <c r="AH27" i="103" s="1"/>
  <c r="AU26" i="103" a="1"/>
  <c r="AU26" i="103" s="1"/>
  <c r="AU29" i="103" a="1"/>
  <c r="AU29" i="103" s="1"/>
  <c r="AU22" i="103" a="1"/>
  <c r="AU22" i="103" s="1"/>
  <c r="AZ35" i="103" a="1"/>
  <c r="AZ35" i="103" s="1"/>
  <c r="AZ29" i="103" a="1"/>
  <c r="AZ29" i="103" s="1"/>
  <c r="BJ89" i="103" a="1"/>
  <c r="BJ89" i="103" s="1"/>
  <c r="BJ76" i="103" a="1"/>
  <c r="BJ76" i="103" s="1"/>
  <c r="BJ90" i="103" a="1"/>
  <c r="BJ90" i="103" s="1"/>
  <c r="BL86" i="103" a="1"/>
  <c r="BL86" i="103" s="1"/>
  <c r="BL88" i="103" a="1"/>
  <c r="BL88" i="103" s="1"/>
  <c r="BL62" i="103" a="1"/>
  <c r="BL62" i="103" s="1"/>
  <c r="AH90" i="103" a="1"/>
  <c r="AH90" i="103" s="1"/>
  <c r="AH68" i="103" a="1"/>
  <c r="AH68" i="103" s="1"/>
  <c r="AX84" i="103" a="1"/>
  <c r="AX84" i="103" s="1"/>
  <c r="AX88" i="103" a="1"/>
  <c r="AX88" i="103" s="1"/>
  <c r="AX78" i="103" a="1"/>
  <c r="AX78" i="103" s="1"/>
  <c r="BH76" i="103" a="1"/>
  <c r="BH76" i="103" s="1"/>
  <c r="BH88" i="103" a="1"/>
  <c r="BH88" i="103" s="1"/>
  <c r="AQ79" i="103" a="1"/>
  <c r="AQ79" i="103" s="1"/>
  <c r="AQ73" i="103" a="1"/>
  <c r="AQ73" i="103" s="1"/>
  <c r="AQ78" i="103" a="1"/>
  <c r="AQ78" i="103" s="1"/>
  <c r="AW86" i="103" a="1"/>
  <c r="AW86" i="103" s="1"/>
  <c r="AW75" i="103" a="1"/>
  <c r="AW75" i="103" s="1"/>
  <c r="AI74" i="103" a="1"/>
  <c r="AI74" i="103" s="1"/>
  <c r="AI87" i="103" a="1"/>
  <c r="AI87" i="103" s="1"/>
  <c r="AI61" i="103" a="1"/>
  <c r="AI61" i="103" s="1"/>
  <c r="AM26" i="103" a="1"/>
  <c r="AM26" i="103" s="1"/>
  <c r="AM34" i="103" a="1"/>
  <c r="AM34" i="103" s="1"/>
  <c r="AM40" i="103" a="1"/>
  <c r="AM40" i="103" s="1"/>
  <c r="BC32" i="103" a="1"/>
  <c r="BC32" i="103" s="1"/>
  <c r="BC21" i="103" a="1"/>
  <c r="BC21" i="103" s="1"/>
  <c r="AJ34" i="103" a="1"/>
  <c r="AJ34" i="103" s="1"/>
  <c r="AJ38" i="103" a="1"/>
  <c r="AJ38" i="103" s="1"/>
  <c r="AJ31" i="103" a="1"/>
  <c r="AJ31" i="103" s="1"/>
  <c r="AO81" i="103" a="1"/>
  <c r="AO81" i="103" s="1"/>
  <c r="AO89" i="103" a="1"/>
  <c r="AO89" i="103" s="1"/>
  <c r="AO91" i="103" a="1"/>
  <c r="AO91" i="103" s="1"/>
  <c r="AL91" i="103" a="1"/>
  <c r="AL91" i="103" s="1"/>
  <c r="AL72" i="103" a="1"/>
  <c r="AL72" i="103" s="1"/>
  <c r="BK24" i="103" a="1"/>
  <c r="BK24" i="103" s="1"/>
  <c r="BK29" i="103" a="1"/>
  <c r="BK29" i="103" s="1"/>
  <c r="BK21" i="103" a="1"/>
  <c r="BK21" i="103" s="1"/>
  <c r="AI47" i="103" a="1"/>
  <c r="AI47" i="103" s="1"/>
  <c r="AI31" i="103" a="1"/>
  <c r="AI31" i="103" s="1"/>
  <c r="BJ23" i="103" a="1"/>
  <c r="BJ23" i="103" s="1"/>
  <c r="BJ46" i="103" a="1"/>
  <c r="BJ46" i="103" s="1"/>
  <c r="BJ33" i="103" a="1"/>
  <c r="BJ33" i="103" s="1"/>
  <c r="BI63" i="103" a="1"/>
  <c r="BI63" i="103" s="1"/>
  <c r="BI90" i="103" a="1"/>
  <c r="BI90" i="103" s="1"/>
  <c r="BI62" i="103" a="1"/>
  <c r="BI62" i="103" s="1"/>
  <c r="AK76" i="103" a="1"/>
  <c r="AK76" i="103" s="1"/>
  <c r="AK89" i="103" a="1"/>
  <c r="AK89" i="103" s="1"/>
  <c r="BH47" i="103" a="1"/>
  <c r="BH47" i="103" s="1"/>
  <c r="BH26" i="103" a="1"/>
  <c r="BH26" i="103" s="1"/>
  <c r="BH24" i="103" a="1"/>
  <c r="BH24" i="103" s="1"/>
  <c r="BA42" i="103" a="1"/>
  <c r="BA42" i="103" s="1"/>
  <c r="BA36" i="103" a="1"/>
  <c r="BA36" i="103" s="1"/>
  <c r="AV49" i="103" a="1"/>
  <c r="AV49" i="103" s="1"/>
  <c r="AV22" i="103" a="1"/>
  <c r="AV22" i="103" s="1"/>
  <c r="AV31" i="103" a="1"/>
  <c r="AV31" i="103" s="1"/>
  <c r="BD81" i="103" a="1"/>
  <c r="BD81" i="103" s="1"/>
  <c r="BD85" i="103" a="1"/>
  <c r="BD85" i="103" s="1"/>
  <c r="AN63" i="103" a="1"/>
  <c r="AN63" i="103" s="1"/>
  <c r="AN65" i="103" a="1"/>
  <c r="AN65" i="103" s="1"/>
  <c r="AN73" i="103" a="1"/>
  <c r="AN73" i="103" s="1"/>
  <c r="AY77" i="103" a="1"/>
  <c r="AY77" i="103" s="1"/>
  <c r="AY75" i="103" a="1"/>
  <c r="AY75" i="103" s="1"/>
  <c r="AY81" i="103" a="1"/>
  <c r="AY81" i="103" s="1"/>
  <c r="AZ85" i="103" a="1"/>
  <c r="AZ85" i="103" s="1"/>
  <c r="AZ78" i="103" a="1"/>
  <c r="AZ78" i="103" s="1"/>
  <c r="AJ89" i="103" a="1"/>
  <c r="AJ89" i="103" s="1"/>
  <c r="AJ61" i="103" a="1"/>
  <c r="AJ61" i="103" s="1"/>
  <c r="AJ75" i="103" a="1"/>
  <c r="AJ75" i="103" s="1"/>
  <c r="BF73" i="103" a="1"/>
  <c r="BF73" i="103" s="1"/>
  <c r="BF63" i="103" a="1"/>
  <c r="BF63" i="103" s="1"/>
  <c r="BF27" i="103" a="1"/>
  <c r="BF27" i="103" s="1"/>
  <c r="BF49" i="103" a="1"/>
  <c r="BF49" i="103" s="1"/>
  <c r="BF24" i="103" a="1"/>
  <c r="BF24" i="103" s="1"/>
  <c r="AG37" i="103" a="1"/>
  <c r="AG37" i="103" s="1"/>
  <c r="AG48" i="103" a="1"/>
  <c r="AG48" i="103" s="1"/>
  <c r="AG25" i="103" a="1"/>
  <c r="AG25" i="103" s="1"/>
  <c r="AH45" i="103" a="1"/>
  <c r="AH45" i="103" s="1"/>
  <c r="AH24" i="103" a="1"/>
  <c r="AH24" i="103" s="1"/>
  <c r="AU33" i="103" a="1"/>
  <c r="AU33" i="103" s="1"/>
  <c r="AU38" i="103" a="1"/>
  <c r="AU38" i="103" s="1"/>
  <c r="AU31" i="103" a="1"/>
  <c r="AU31" i="103" s="1"/>
  <c r="AZ40" i="103" a="1"/>
  <c r="AZ40" i="103" s="1"/>
  <c r="AZ50" i="103" a="1"/>
  <c r="AZ50" i="103" s="1"/>
  <c r="BJ66" i="103" a="1"/>
  <c r="BJ66" i="103" s="1"/>
  <c r="BJ74" i="103" a="1"/>
  <c r="BJ74" i="103" s="1"/>
  <c r="BJ61" i="103" a="1"/>
  <c r="BJ61" i="103" s="1"/>
  <c r="BL87" i="103" a="1"/>
  <c r="BL87" i="103" s="1"/>
  <c r="BL67" i="103" a="1"/>
  <c r="BL67" i="103" s="1"/>
  <c r="AH63" i="103" a="1"/>
  <c r="AH63" i="103" s="1"/>
  <c r="AH67" i="103" a="1"/>
  <c r="AH67" i="103" s="1"/>
  <c r="AH82" i="103" a="1"/>
  <c r="AH82" i="103" s="1"/>
  <c r="AX79" i="103" a="1"/>
  <c r="AX79" i="103" s="1"/>
  <c r="AX77" i="103" a="1"/>
  <c r="AX77" i="103" s="1"/>
  <c r="AX67" i="103" a="1"/>
  <c r="AX67" i="103" s="1"/>
  <c r="BH66" i="103" a="1"/>
  <c r="BH66" i="103" s="1"/>
  <c r="BH86" i="103" a="1"/>
  <c r="BH86" i="103" s="1"/>
  <c r="AQ64" i="103" a="1"/>
  <c r="AQ64" i="103" s="1"/>
  <c r="AQ71" i="103" a="1"/>
  <c r="AQ71" i="103" s="1"/>
  <c r="AQ77" i="103" a="1"/>
  <c r="AQ77" i="103" s="1"/>
  <c r="AW87" i="103" a="1"/>
  <c r="AW87" i="103" s="1"/>
  <c r="AW61" i="103" a="1"/>
  <c r="AW61" i="103" s="1"/>
  <c r="AI63" i="103" a="1"/>
  <c r="AI63" i="103" s="1"/>
  <c r="AI90" i="103" a="1"/>
  <c r="AI90" i="103" s="1"/>
  <c r="AI86" i="103" a="1"/>
  <c r="AI86" i="103" s="1"/>
  <c r="BN87" i="103" a="1"/>
  <c r="BN87" i="103" s="1"/>
  <c r="BN78" i="103" a="1"/>
  <c r="BN78" i="103" s="1"/>
  <c r="BN69" i="103" a="1"/>
  <c r="BN69" i="103" s="1"/>
  <c r="AT49" i="103" a="1"/>
  <c r="AT49" i="103" s="1"/>
  <c r="AT48" i="103" a="1"/>
  <c r="AT48" i="103" s="1"/>
  <c r="AE30" i="103" a="1"/>
  <c r="AE30" i="103" s="1"/>
  <c r="AE42" i="103" a="1"/>
  <c r="AE42" i="103" s="1"/>
  <c r="AE20" i="103" a="1"/>
  <c r="AE20" i="103" s="1"/>
  <c r="BD47" i="103" a="1"/>
  <c r="BD47" i="103" s="1"/>
  <c r="BD38" i="103" a="1"/>
  <c r="BD38" i="103" s="1"/>
  <c r="BC74" i="103" a="1"/>
  <c r="BC74" i="103" s="1"/>
  <c r="BC72" i="103" a="1"/>
  <c r="BC72" i="103" s="1"/>
  <c r="BC66" i="103" a="1"/>
  <c r="BC66" i="103" s="1"/>
  <c r="BM68" i="103" a="1"/>
  <c r="BM68" i="103" s="1"/>
  <c r="BM86" i="103" a="1"/>
  <c r="BM86" i="103" s="1"/>
  <c r="BA89" i="103" a="1"/>
  <c r="BA89" i="103" s="1"/>
  <c r="BA61" i="103" a="1"/>
  <c r="BA61" i="103" s="1"/>
  <c r="BA70" i="103" a="1"/>
  <c r="BA70" i="103" s="1"/>
  <c r="BI32" i="103" a="1"/>
  <c r="BI32" i="103" s="1"/>
  <c r="BI41" i="103" a="1"/>
  <c r="BI41" i="103" s="1"/>
  <c r="BI25" i="103" a="1"/>
  <c r="BI25" i="103" s="1"/>
  <c r="AW47" i="103" a="1"/>
  <c r="AW47" i="103" s="1"/>
  <c r="AW22" i="103" a="1"/>
  <c r="AW22" i="103" s="1"/>
  <c r="AR26" i="103" a="1"/>
  <c r="AR26" i="103" s="1"/>
  <c r="AR29" i="103" a="1"/>
  <c r="AR29" i="103" s="1"/>
  <c r="AR35" i="103" a="1"/>
  <c r="AR35" i="103" s="1"/>
  <c r="AT86" i="103" a="1"/>
  <c r="AT86" i="103" s="1"/>
  <c r="AT80" i="103" a="1"/>
  <c r="AT80" i="103" s="1"/>
  <c r="BG69" i="103" a="1"/>
  <c r="BG69" i="103" s="1"/>
  <c r="BG86" i="103" a="1"/>
  <c r="BG86" i="103" s="1"/>
  <c r="BG65" i="103" a="1"/>
  <c r="BG65" i="103" s="1"/>
  <c r="BB79" i="103" a="1"/>
  <c r="BB79" i="103" s="1"/>
  <c r="BB91" i="103" a="1"/>
  <c r="BB91" i="103" s="1"/>
  <c r="BB84" i="103" a="1"/>
  <c r="BB84" i="103" s="1"/>
  <c r="AG91" i="103" a="1"/>
  <c r="AG91" i="103" s="1"/>
  <c r="AG79" i="103" a="1"/>
  <c r="AG79" i="103" s="1"/>
  <c r="AV80" i="103" a="1"/>
  <c r="AV80" i="103" s="1"/>
  <c r="AV90" i="103" a="1"/>
  <c r="AV90" i="103" s="1"/>
  <c r="AV71" i="103" a="1"/>
  <c r="AV71" i="103" s="1"/>
  <c r="AU87" i="103" a="1"/>
  <c r="AU87" i="103" s="1"/>
  <c r="AU72" i="103" a="1"/>
  <c r="AU72" i="103" s="1"/>
  <c r="AM72" i="103" a="1"/>
  <c r="AM72" i="103" s="1"/>
  <c r="AM78" i="103" a="1"/>
  <c r="AM78" i="103" s="1"/>
  <c r="AM82" i="103" a="1"/>
  <c r="AM82" i="103" s="1"/>
  <c r="AQ29" i="103" a="1"/>
  <c r="AQ29" i="103" s="1"/>
  <c r="AQ48" i="103" a="1"/>
  <c r="AQ48" i="103" s="1"/>
  <c r="BM27" i="103" a="1"/>
  <c r="BM27" i="103" s="1"/>
  <c r="BM46" i="103" a="1"/>
  <c r="BM46" i="103" s="1"/>
  <c r="BM38" i="103" a="1"/>
  <c r="BM38" i="103" s="1"/>
  <c r="AF47" i="103" a="1"/>
  <c r="AF47" i="103" s="1"/>
  <c r="AF37" i="103" a="1"/>
  <c r="AF37" i="103" s="1"/>
  <c r="AF20" i="103" a="1"/>
  <c r="AF20" i="103" s="1"/>
  <c r="BG49" i="103" a="1"/>
  <c r="BG49" i="103" s="1"/>
  <c r="BG46" i="103" a="1"/>
  <c r="BG46" i="103" s="1"/>
  <c r="AM27" i="103" a="1"/>
  <c r="AM27" i="103" s="1"/>
  <c r="AM33" i="103" a="1"/>
  <c r="AM33" i="103" s="1"/>
  <c r="AM22" i="103" a="1"/>
  <c r="AM22" i="103" s="1"/>
  <c r="BC39" i="103" a="1"/>
  <c r="BC39" i="103" s="1"/>
  <c r="BC41" i="103" a="1"/>
  <c r="BC41" i="103" s="1"/>
  <c r="AJ35" i="103" a="1"/>
  <c r="AJ35" i="103" s="1"/>
  <c r="AJ21" i="103" a="1"/>
  <c r="AJ21" i="103" s="1"/>
  <c r="AJ24" i="103" a="1"/>
  <c r="AJ24" i="103" s="1"/>
  <c r="AO77" i="103" a="1"/>
  <c r="AO77" i="103" s="1"/>
  <c r="AO62" i="103" a="1"/>
  <c r="AO62" i="103" s="1"/>
  <c r="AO68" i="103" a="1"/>
  <c r="AO68" i="103" s="1"/>
  <c r="AL83" i="103" a="1"/>
  <c r="AL83" i="103" s="1"/>
  <c r="AL88" i="103" a="1"/>
  <c r="AL88" i="103" s="1"/>
  <c r="BK33" i="103" a="1"/>
  <c r="BK33" i="103" s="1"/>
  <c r="BK27" i="103" a="1"/>
  <c r="BK27" i="103" s="1"/>
  <c r="BK43" i="103" a="1"/>
  <c r="BK43" i="103" s="1"/>
  <c r="AI48" i="103" a="1"/>
  <c r="AI48" i="103" s="1"/>
  <c r="AI50" i="103" a="1"/>
  <c r="AI50" i="103" s="1"/>
  <c r="BJ24" i="103" a="1"/>
  <c r="BJ24" i="103" s="1"/>
  <c r="BJ21" i="103" a="1"/>
  <c r="BJ21" i="103" s="1"/>
  <c r="BJ35" i="103" a="1"/>
  <c r="BJ35" i="103" s="1"/>
  <c r="BI65" i="103" a="1"/>
  <c r="BI65" i="103" s="1"/>
  <c r="BI85" i="103" a="1"/>
  <c r="BI85" i="103" s="1"/>
  <c r="AK63" i="103" a="1"/>
  <c r="AK63" i="103" s="1"/>
  <c r="AK79" i="103" a="1"/>
  <c r="AK79" i="103" s="1"/>
  <c r="AK62" i="103" a="1"/>
  <c r="AK62" i="103" s="1"/>
  <c r="BH36" i="103" a="1"/>
  <c r="BH36" i="103" s="1"/>
  <c r="BH28" i="103" a="1"/>
  <c r="BH28" i="103" s="1"/>
  <c r="BH25" i="103" a="1"/>
  <c r="BH25" i="103" s="1"/>
  <c r="BA45" i="103" a="1"/>
  <c r="BA45" i="103" s="1"/>
  <c r="BA27" i="103" a="1"/>
  <c r="BA27" i="103" s="1"/>
  <c r="AV36" i="103" a="1"/>
  <c r="AV36" i="103" s="1"/>
  <c r="AV34" i="103" a="1"/>
  <c r="AV34" i="103" s="1"/>
  <c r="AV25" i="103" a="1"/>
  <c r="AV25" i="103" s="1"/>
  <c r="BD77" i="103" a="1"/>
  <c r="BD77" i="103" s="1"/>
  <c r="BD68" i="103" a="1"/>
  <c r="BD68" i="103" s="1"/>
  <c r="AN70" i="103" a="1"/>
  <c r="AN70" i="103" s="1"/>
  <c r="AN64" i="103" a="1"/>
  <c r="AN64" i="103" s="1"/>
  <c r="AN83" i="103" a="1"/>
  <c r="AN83" i="103" s="1"/>
  <c r="AY70" i="103" a="1"/>
  <c r="AY70" i="103" s="1"/>
  <c r="AY73" i="103" a="1"/>
  <c r="AY73" i="103" s="1"/>
  <c r="AY76" i="103" a="1"/>
  <c r="AY76" i="103" s="1"/>
  <c r="AZ89" i="103" a="1"/>
  <c r="AZ89" i="103" s="1"/>
  <c r="AZ76" i="103" a="1"/>
  <c r="AZ76" i="103" s="1"/>
  <c r="AJ88" i="103" a="1"/>
  <c r="AJ88" i="103" s="1"/>
  <c r="AJ86" i="103" a="1"/>
  <c r="AJ86" i="103" s="1"/>
  <c r="AJ64" i="103" a="1"/>
  <c r="AJ64" i="103" s="1"/>
  <c r="BF80" i="103" a="1"/>
  <c r="BF80" i="103" s="1"/>
  <c r="BF82" i="103" a="1"/>
  <c r="BF82" i="103" s="1"/>
  <c r="BF32" i="103" a="1"/>
  <c r="BF32" i="103" s="1"/>
  <c r="BF46" i="103" a="1"/>
  <c r="BF46" i="103" s="1"/>
  <c r="BF25" i="103" a="1"/>
  <c r="BF25" i="103" s="1"/>
  <c r="AG36" i="103" a="1"/>
  <c r="AG36" i="103" s="1"/>
  <c r="AG47" i="103" a="1"/>
  <c r="AG47" i="103" s="1"/>
  <c r="AH37" i="103" a="1"/>
  <c r="AH37" i="103" s="1"/>
  <c r="AH43" i="103" a="1"/>
  <c r="AH43" i="103" s="1"/>
  <c r="AH21" i="103" a="1"/>
  <c r="AH21" i="103" s="1"/>
  <c r="AU46" i="103" a="1"/>
  <c r="AU46" i="103" s="1"/>
  <c r="AU35" i="103" a="1"/>
  <c r="AU35" i="103" s="1"/>
  <c r="AU25" i="103" a="1"/>
  <c r="AU25" i="103" s="1"/>
  <c r="AZ43" i="103" a="1"/>
  <c r="AZ43" i="103" s="1"/>
  <c r="AZ26" i="103" a="1"/>
  <c r="AZ26" i="103" s="1"/>
  <c r="BJ81" i="103" a="1"/>
  <c r="BJ81" i="103" s="1"/>
  <c r="BJ68" i="103" a="1"/>
  <c r="BJ68" i="103" s="1"/>
  <c r="BJ85" i="103" a="1"/>
  <c r="BJ85" i="103" s="1"/>
  <c r="BL91" i="103" a="1"/>
  <c r="BL91" i="103" s="1"/>
  <c r="BL83" i="103" a="1"/>
  <c r="BL83" i="103" s="1"/>
  <c r="AH70" i="103" a="1"/>
  <c r="AH70" i="103" s="1"/>
  <c r="AH86" i="103" a="1"/>
  <c r="AH86" i="103" s="1"/>
  <c r="AH66" i="103" a="1"/>
  <c r="AH66" i="103" s="1"/>
  <c r="AX85" i="103" a="1"/>
  <c r="AX85" i="103" s="1"/>
  <c r="AX72" i="103" a="1"/>
  <c r="AX72" i="103" s="1"/>
  <c r="AX70" i="103" a="1"/>
  <c r="AX70" i="103" s="1"/>
  <c r="BH67" i="103" a="1"/>
  <c r="BH67" i="103" s="1"/>
  <c r="BH85" i="103" a="1"/>
  <c r="BH85" i="103" s="1"/>
  <c r="AQ87" i="103" a="1"/>
  <c r="AQ87" i="103" s="1"/>
  <c r="AQ61" i="103" a="1"/>
  <c r="AQ61" i="103" s="1"/>
  <c r="AQ82" i="103" a="1"/>
  <c r="AQ82" i="103" s="1"/>
  <c r="AW84" i="103" a="1"/>
  <c r="AW84" i="103" s="1"/>
  <c r="AW90" i="103" a="1"/>
  <c r="AW90" i="103" s="1"/>
  <c r="AI77" i="103" a="1"/>
  <c r="AI77" i="103" s="1"/>
  <c r="AI85" i="103" a="1"/>
  <c r="AI85" i="103" s="1"/>
  <c r="AI78" i="103" a="1"/>
  <c r="AI78" i="103" s="1"/>
  <c r="BN86" i="103" a="1"/>
  <c r="BN86" i="103" s="1"/>
  <c r="BN66" i="103" a="1"/>
  <c r="BN66" i="103" s="1"/>
  <c r="AT23" i="103" a="1"/>
  <c r="AT23" i="103" s="1"/>
  <c r="AT31" i="103" a="1"/>
  <c r="AT31" i="103" s="1"/>
  <c r="AT34" i="103" a="1"/>
  <c r="AT34" i="103" s="1"/>
  <c r="AE33" i="103" a="1"/>
  <c r="AE33" i="103" s="1"/>
  <c r="AE21" i="103" a="1"/>
  <c r="AE21" i="103" s="1"/>
  <c r="AE25" i="103" a="1"/>
  <c r="AE25" i="103" s="1"/>
  <c r="BD49" i="103" a="1"/>
  <c r="BD49" i="103" s="1"/>
  <c r="BD35" i="103" a="1"/>
  <c r="BD35" i="103" s="1"/>
  <c r="BC70" i="103" a="1"/>
  <c r="BC70" i="103" s="1"/>
  <c r="BC71" i="103" a="1"/>
  <c r="BC71" i="103" s="1"/>
  <c r="BC62" i="103" a="1"/>
  <c r="BC62" i="103" s="1"/>
  <c r="BM69" i="103" a="1"/>
  <c r="BM69" i="103" s="1"/>
  <c r="BM72" i="103" a="1"/>
  <c r="BM72" i="103" s="1"/>
  <c r="BA77" i="103" a="1"/>
  <c r="BA77" i="103" s="1"/>
  <c r="BA86" i="103" a="1"/>
  <c r="BA86" i="103" s="1"/>
  <c r="BA76" i="103" a="1"/>
  <c r="BA76" i="103" s="1"/>
  <c r="BI36" i="103" a="1"/>
  <c r="BI36" i="103" s="1"/>
  <c r="BI34" i="103" a="1"/>
  <c r="BI34" i="103" s="1"/>
  <c r="BI20" i="103" a="1"/>
  <c r="BI20" i="103" s="1"/>
  <c r="AW49" i="103" a="1"/>
  <c r="AW49" i="103" s="1"/>
  <c r="AW37" i="103" a="1"/>
  <c r="AW37" i="103" s="1"/>
  <c r="AR28" i="103" a="1"/>
  <c r="AR28" i="103" s="1"/>
  <c r="AR38" i="103" a="1"/>
  <c r="AR38" i="103" s="1"/>
  <c r="AR25" i="103" a="1"/>
  <c r="AR25" i="103" s="1"/>
  <c r="AT72" i="103" a="1"/>
  <c r="AT72" i="103" s="1"/>
  <c r="AT78" i="103" a="1"/>
  <c r="AT78" i="103" s="1"/>
  <c r="BG77" i="103" a="1"/>
  <c r="BG77" i="103" s="1"/>
  <c r="BG64" i="103" a="1"/>
  <c r="BG64" i="103" s="1"/>
  <c r="BG73" i="103" a="1"/>
  <c r="BG73" i="103" s="1"/>
  <c r="BB86" i="103" a="1"/>
  <c r="BB86" i="103" s="1"/>
  <c r="BB61" i="103" a="1"/>
  <c r="BB61" i="103" s="1"/>
  <c r="AG63" i="103" a="1"/>
  <c r="AG63" i="103" s="1"/>
  <c r="AG86" i="103" a="1"/>
  <c r="AG86" i="103" s="1"/>
  <c r="AG73" i="103" a="1"/>
  <c r="AG73" i="103" s="1"/>
  <c r="AV64" i="103" a="1"/>
  <c r="AV64" i="103" s="1"/>
  <c r="AV83" i="103" a="1"/>
  <c r="AV83" i="103" s="1"/>
  <c r="AV75" i="103" a="1"/>
  <c r="AV75" i="103" s="1"/>
  <c r="AU88" i="103" a="1"/>
  <c r="AU88" i="103" s="1"/>
  <c r="AU85" i="103" a="1"/>
  <c r="AU85" i="103" s="1"/>
  <c r="AM89" i="103" a="1"/>
  <c r="AM89" i="103" s="1"/>
  <c r="AM23" i="103" a="1"/>
  <c r="AM23" i="103" s="1"/>
  <c r="AM39" i="103" a="1"/>
  <c r="AM39" i="103" s="1"/>
  <c r="AM20" i="103" a="1"/>
  <c r="AM20" i="103" s="1"/>
  <c r="BC46" i="103" a="1"/>
  <c r="BC46" i="103" s="1"/>
  <c r="BC20" i="103" a="1"/>
  <c r="BC20" i="103" s="1"/>
  <c r="AJ39" i="103" a="1"/>
  <c r="AJ39" i="103" s="1"/>
  <c r="AJ26" i="103" a="1"/>
  <c r="AJ26" i="103" s="1"/>
  <c r="AJ28" i="103" a="1"/>
  <c r="AJ28" i="103" s="1"/>
  <c r="AO79" i="103" a="1"/>
  <c r="AO79" i="103" s="1"/>
  <c r="AO84" i="103" a="1"/>
  <c r="AO84" i="103" s="1"/>
  <c r="AL63" i="103" a="1"/>
  <c r="AL63" i="103" s="1"/>
  <c r="AL79" i="103" a="1"/>
  <c r="AL79" i="103" s="1"/>
  <c r="AL73" i="103" a="1"/>
  <c r="AL73" i="103" s="1"/>
  <c r="BK37" i="103" a="1"/>
  <c r="BK37" i="103" s="1"/>
  <c r="BK50" i="103" a="1"/>
  <c r="BK50" i="103" s="1"/>
  <c r="BK25" i="103" a="1"/>
  <c r="BK25" i="103" s="1"/>
  <c r="AI49" i="103" a="1"/>
  <c r="AI49" i="103" s="1"/>
  <c r="AI24" i="103" a="1"/>
  <c r="AI24" i="103" s="1"/>
  <c r="BJ34" i="103" a="1"/>
  <c r="BJ34" i="103" s="1"/>
  <c r="BJ41" i="103" a="1"/>
  <c r="BJ41" i="103" s="1"/>
  <c r="BJ36" i="103" a="1"/>
  <c r="BJ36" i="103" s="1"/>
  <c r="BI77" i="103" a="1"/>
  <c r="BI77" i="103" s="1"/>
  <c r="BI86" i="103" a="1"/>
  <c r="BI86" i="103" s="1"/>
  <c r="AK64" i="103" a="1"/>
  <c r="AK64" i="103" s="1"/>
  <c r="AK68" i="103" a="1"/>
  <c r="AK68" i="103" s="1"/>
  <c r="AK83" i="103" a="1"/>
  <c r="AK83" i="103" s="1"/>
  <c r="BH44" i="103" a="1"/>
  <c r="BH44" i="103" s="1"/>
  <c r="BH23" i="103" a="1"/>
  <c r="BH23" i="103" s="1"/>
  <c r="BH20" i="103" a="1"/>
  <c r="BH20" i="103" s="1"/>
  <c r="BA46" i="103" a="1"/>
  <c r="BA46" i="103" s="1"/>
  <c r="BA48" i="103" a="1"/>
  <c r="BA48" i="103" s="1"/>
  <c r="AV24" i="103" a="1"/>
  <c r="AV24" i="103" s="1"/>
  <c r="AV41" i="103" a="1"/>
  <c r="AV41" i="103" s="1"/>
  <c r="AV35" i="103" a="1"/>
  <c r="AV35" i="103" s="1"/>
  <c r="BD90" i="103" a="1"/>
  <c r="BD90" i="103" s="1"/>
  <c r="BD70" i="103" a="1"/>
  <c r="BD70" i="103" s="1"/>
  <c r="AN71" i="103" a="1"/>
  <c r="AN71" i="103" s="1"/>
  <c r="AN88" i="103" a="1"/>
  <c r="AN88" i="103" s="1"/>
  <c r="AN91" i="103" a="1"/>
  <c r="AN91" i="103" s="1"/>
  <c r="AY72" i="103" a="1"/>
  <c r="AY72" i="103" s="1"/>
  <c r="AY83" i="103" a="1"/>
  <c r="AY83" i="103" s="1"/>
  <c r="AZ64" i="103" a="1"/>
  <c r="AZ64" i="103" s="1"/>
  <c r="AZ71" i="103" a="1"/>
  <c r="AZ71" i="103" s="1"/>
  <c r="AZ90" i="103" a="1"/>
  <c r="AZ90" i="103" s="1"/>
  <c r="AJ87" i="103" a="1"/>
  <c r="AJ87" i="103" s="1"/>
  <c r="AJ81" i="103" a="1"/>
  <c r="AJ81" i="103" s="1"/>
  <c r="AJ74" i="103" a="1"/>
  <c r="AJ74" i="103" s="1"/>
  <c r="BF67" i="103" a="1"/>
  <c r="BF67" i="103" s="1"/>
  <c r="BF71" i="103" a="1"/>
  <c r="BF71" i="103" s="1"/>
  <c r="BF30" i="103" a="1"/>
  <c r="BF30" i="103" s="1"/>
  <c r="BF48" i="103" a="1"/>
  <c r="BF48" i="103" s="1"/>
  <c r="BF20" i="103" a="1"/>
  <c r="BF20" i="103" s="1"/>
  <c r="AG32" i="103" a="1"/>
  <c r="AG32" i="103" s="1"/>
  <c r="AG46" i="103" a="1"/>
  <c r="AG46" i="103" s="1"/>
  <c r="AH32" i="103" a="1"/>
  <c r="AH32" i="103" s="1"/>
  <c r="AH44" i="103" a="1"/>
  <c r="AH44" i="103" s="1"/>
  <c r="AH34" i="103" a="1"/>
  <c r="AH34" i="103" s="1"/>
  <c r="AU43" i="103" a="1"/>
  <c r="AU43" i="103" s="1"/>
  <c r="AU36" i="103" a="1"/>
  <c r="AU36" i="103" s="1"/>
  <c r="AU20" i="103" a="1"/>
  <c r="AU20" i="103" s="1"/>
  <c r="AM32" i="103" a="1"/>
  <c r="AM32" i="103" s="1"/>
  <c r="AM49" i="103" a="1"/>
  <c r="AM49" i="103" s="1"/>
  <c r="AM43" i="103" a="1"/>
  <c r="AM43" i="103" s="1"/>
  <c r="BC43" i="103" a="1"/>
  <c r="BC43" i="103" s="1"/>
  <c r="BC23" i="103" a="1"/>
  <c r="BC23" i="103" s="1"/>
  <c r="AJ40" i="103" a="1"/>
  <c r="AJ40" i="103" s="1"/>
  <c r="AJ42" i="103" a="1"/>
  <c r="AJ42" i="103" s="1"/>
  <c r="AJ32" i="103" a="1"/>
  <c r="AJ32" i="103" s="1"/>
  <c r="AO75" i="103" a="1"/>
  <c r="AO75" i="103" s="1"/>
  <c r="AO70" i="103" a="1"/>
  <c r="AO70" i="103" s="1"/>
  <c r="AL67" i="103" a="1"/>
  <c r="AL67" i="103" s="1"/>
  <c r="AL74" i="103" a="1"/>
  <c r="AL74" i="103" s="1"/>
  <c r="AL65" i="103" a="1"/>
  <c r="AL65" i="103" s="1"/>
  <c r="BK32" i="103" a="1"/>
  <c r="BK32" i="103" s="1"/>
  <c r="BK35" i="103" a="1"/>
  <c r="BK35" i="103" s="1"/>
  <c r="BK31" i="103" a="1"/>
  <c r="BK31" i="103" s="1"/>
  <c r="AI38" i="103" a="1"/>
  <c r="AI38" i="103" s="1"/>
  <c r="AI34" i="103" a="1"/>
  <c r="AI34" i="103" s="1"/>
  <c r="BJ32" i="103" a="1"/>
  <c r="BJ32" i="103" s="1"/>
  <c r="BJ38" i="103" a="1"/>
  <c r="BJ38" i="103" s="1"/>
  <c r="BJ48" i="103" a="1"/>
  <c r="BJ48" i="103" s="1"/>
  <c r="BI83" i="103" a="1"/>
  <c r="BI83" i="103" s="1"/>
  <c r="BI78" i="103" a="1"/>
  <c r="BI78" i="103" s="1"/>
  <c r="AK74" i="103" a="1"/>
  <c r="AK74" i="103" s="1"/>
  <c r="AK73" i="103" a="1"/>
  <c r="AK73" i="103" s="1"/>
  <c r="AK86" i="103" a="1"/>
  <c r="AK86" i="103" s="1"/>
  <c r="BH37" i="103" a="1"/>
  <c r="BH37" i="103" s="1"/>
  <c r="BH31" i="103" a="1"/>
  <c r="BH31" i="103" s="1"/>
  <c r="BA26" i="103" a="1"/>
  <c r="BA26" i="103" s="1"/>
  <c r="BA43" i="103" a="1"/>
  <c r="BA43" i="103" s="1"/>
  <c r="BA34" i="103" a="1"/>
  <c r="BA34" i="103" s="1"/>
  <c r="AV44" i="103" a="1"/>
  <c r="AV44" i="103" s="1"/>
  <c r="AV29" i="103" a="1"/>
  <c r="AV29" i="103" s="1"/>
  <c r="AV21" i="103" a="1"/>
  <c r="AV21" i="103" s="1"/>
  <c r="BD82" i="103" a="1"/>
  <c r="BD82" i="103" s="1"/>
  <c r="BD75" i="103" a="1"/>
  <c r="BD75" i="103" s="1"/>
  <c r="AN69" i="103" a="1"/>
  <c r="AN69" i="103" s="1"/>
  <c r="AN62" i="103" a="1"/>
  <c r="AN62" i="103" s="1"/>
  <c r="AN80" i="103" a="1"/>
  <c r="AN80" i="103" s="1"/>
  <c r="AY86" i="103" a="1"/>
  <c r="AY86" i="103" s="1"/>
  <c r="AY62" i="103" a="1"/>
  <c r="AY62" i="103" s="1"/>
  <c r="AZ70" i="103" a="1"/>
  <c r="AZ70" i="103" s="1"/>
  <c r="AZ61" i="103" a="1"/>
  <c r="AZ61" i="103" s="1"/>
  <c r="AZ65" i="103" a="1"/>
  <c r="AZ65" i="103" s="1"/>
  <c r="AJ91" i="103" a="1"/>
  <c r="AJ91" i="103" s="1"/>
  <c r="AJ62" i="103" a="1"/>
  <c r="AJ62" i="103" s="1"/>
  <c r="AJ63" i="103" a="1"/>
  <c r="AJ63" i="103" s="1"/>
  <c r="BF89" i="103" a="1"/>
  <c r="BF89" i="103" s="1"/>
  <c r="BF78" i="103" a="1"/>
  <c r="BF78" i="103" s="1"/>
  <c r="BF37" i="103" a="1"/>
  <c r="BF37" i="103" s="1"/>
  <c r="BF29" i="103" a="1"/>
  <c r="BF29" i="103" s="1"/>
  <c r="BF21" i="103" a="1"/>
  <c r="BF21" i="103" s="1"/>
  <c r="AG29" i="103" a="1"/>
  <c r="AG29" i="103" s="1"/>
  <c r="AG31" i="103" a="1"/>
  <c r="AG31" i="103" s="1"/>
  <c r="AH35" i="103" a="1"/>
  <c r="AH35" i="103" s="1"/>
  <c r="AH48" i="103" a="1"/>
  <c r="AH48" i="103" s="1"/>
  <c r="AH25" i="103" a="1"/>
  <c r="AH25" i="103" s="1"/>
  <c r="AU37" i="103" a="1"/>
  <c r="AU37" i="103" s="1"/>
  <c r="AU23" i="103" a="1"/>
  <c r="AU23" i="103" s="1"/>
  <c r="AZ32" i="103" a="1"/>
  <c r="AZ32" i="103" s="1"/>
  <c r="AZ44" i="103" a="1"/>
  <c r="AZ44" i="103" s="1"/>
  <c r="AZ22" i="103" a="1"/>
  <c r="AZ22" i="103" s="1"/>
  <c r="BJ72" i="103" a="1"/>
  <c r="BJ72" i="103" s="1"/>
  <c r="BJ82" i="103" a="1"/>
  <c r="BJ82" i="103" s="1"/>
  <c r="BJ77" i="103" a="1"/>
  <c r="BJ77" i="103" s="1"/>
  <c r="BL90" i="103" a="1"/>
  <c r="BL90" i="103" s="1"/>
  <c r="BL77" i="103" a="1"/>
  <c r="BL77" i="103" s="1"/>
  <c r="AH80" i="103" a="1"/>
  <c r="AH80" i="103" s="1"/>
  <c r="AH91" i="103" a="1"/>
  <c r="AH91" i="103" s="1"/>
  <c r="AH75" i="103" a="1"/>
  <c r="AH75" i="103" s="1"/>
  <c r="AX75" i="103" a="1"/>
  <c r="AX75" i="103" s="1"/>
  <c r="AX80" i="103" a="1"/>
  <c r="AX80" i="103" s="1"/>
  <c r="BH64" i="103" a="1"/>
  <c r="BH64" i="103" s="1"/>
  <c r="BH74" i="103" a="1"/>
  <c r="BH74" i="103" s="1"/>
  <c r="BH62" i="103" a="1"/>
  <c r="BH62" i="103" s="1"/>
  <c r="AQ91" i="103" a="1"/>
  <c r="AQ91" i="103" s="1"/>
  <c r="AQ76" i="103" a="1"/>
  <c r="AQ76" i="103" s="1"/>
  <c r="AQ65" i="103" a="1"/>
  <c r="AQ65" i="103" s="1"/>
  <c r="AW82" i="103" a="1"/>
  <c r="AW82" i="103" s="1"/>
  <c r="AW78" i="103" a="1"/>
  <c r="AW78" i="103" s="1"/>
  <c r="AI81" i="103" a="1"/>
  <c r="AI81" i="103" s="1"/>
  <c r="AI69" i="103" a="1"/>
  <c r="AI69" i="103" s="1"/>
  <c r="AI64" i="103" a="1"/>
  <c r="AI64" i="103" s="1"/>
  <c r="BN75" i="103" a="1"/>
  <c r="BN75" i="103" s="1"/>
  <c r="BN82" i="103" a="1"/>
  <c r="BN82" i="103" s="1"/>
  <c r="AT32" i="103" a="1"/>
  <c r="AT32" i="103" s="1"/>
  <c r="AT45" i="103" a="1"/>
  <c r="AT45" i="103" s="1"/>
  <c r="AT28" i="103" a="1"/>
  <c r="AT28" i="103" s="1"/>
  <c r="AE44" i="103" a="1"/>
  <c r="AE44" i="103" s="1"/>
  <c r="AE29" i="103" a="1"/>
  <c r="AE29" i="103" s="1"/>
  <c r="BD23" i="103" a="1"/>
  <c r="BD23" i="103" s="1"/>
  <c r="BD39" i="103" a="1"/>
  <c r="BD39" i="103" s="1"/>
  <c r="BD42" i="103" a="1"/>
  <c r="BD42" i="103" s="1"/>
  <c r="BC84" i="103" a="1"/>
  <c r="BC84" i="103" s="1"/>
  <c r="BC73" i="103" a="1"/>
  <c r="BC73" i="103" s="1"/>
  <c r="BC76" i="103" a="1"/>
  <c r="BC76" i="103" s="1"/>
  <c r="BM91" i="103" a="1"/>
  <c r="BM91" i="103" s="1"/>
  <c r="BM88" i="103" a="1"/>
  <c r="BM88" i="103" s="1"/>
  <c r="BA67" i="103" a="1"/>
  <c r="BA67" i="103" s="1"/>
  <c r="BA85" i="103" a="1"/>
  <c r="BA85" i="103" s="1"/>
  <c r="BA69" i="103" a="1"/>
  <c r="BA69" i="103" s="1"/>
  <c r="BI47" i="103" a="1"/>
  <c r="BI47" i="103" s="1"/>
  <c r="BI38" i="103" a="1"/>
  <c r="BI38" i="103" s="1"/>
  <c r="AW26" i="103" a="1"/>
  <c r="AW26" i="103" s="1"/>
  <c r="AW31" i="103" a="1"/>
  <c r="AW31" i="103" s="1"/>
  <c r="AW28" i="103" a="1"/>
  <c r="AW28" i="103" s="1"/>
  <c r="AR39" i="103" a="1"/>
  <c r="AR39" i="103" s="1"/>
  <c r="AR20" i="103" a="1"/>
  <c r="AR20" i="103" s="1"/>
  <c r="AR37" i="103" a="1"/>
  <c r="AR37" i="103" s="1"/>
  <c r="AT75" i="103" a="1"/>
  <c r="AT75" i="103" s="1"/>
  <c r="AT70" i="103" a="1"/>
  <c r="AT70" i="103" s="1"/>
  <c r="BG88" i="103" a="1"/>
  <c r="BG88" i="103" s="1"/>
  <c r="BG74" i="103" a="1"/>
  <c r="BG74" i="103" s="1"/>
  <c r="BG66" i="103" a="1"/>
  <c r="BG66" i="103" s="1"/>
  <c r="BB87" i="103" a="1"/>
  <c r="BB87" i="103" s="1"/>
  <c r="BB83" i="103" a="1"/>
  <c r="BB83" i="103" s="1"/>
  <c r="AG80" i="103" a="1"/>
  <c r="AG80" i="103" s="1"/>
  <c r="AG84" i="103" a="1"/>
  <c r="AG84" i="103" s="1"/>
  <c r="AG61" i="103" a="1"/>
  <c r="AG61" i="103" s="1"/>
  <c r="AV73" i="103" a="1"/>
  <c r="AV73" i="103" s="1"/>
  <c r="AV86" i="103" a="1"/>
  <c r="AV86" i="103" s="1"/>
  <c r="AU63" i="103" a="1"/>
  <c r="AU63" i="103" s="1"/>
  <c r="AU86" i="103" a="1"/>
  <c r="AU86" i="103" s="1"/>
  <c r="AU90" i="103" a="1"/>
  <c r="AU90" i="103" s="1"/>
  <c r="AM77" i="103" a="1"/>
  <c r="AM77" i="103" s="1"/>
  <c r="AM75" i="103" a="1"/>
  <c r="AM75" i="103" s="1"/>
  <c r="AM64" i="103" a="1"/>
  <c r="AM64" i="103" s="1"/>
  <c r="AQ34" i="103" a="1"/>
  <c r="AQ34" i="103" s="1"/>
  <c r="AQ50" i="103" a="1"/>
  <c r="AQ50" i="103" s="1"/>
  <c r="BM30" i="103" a="1"/>
  <c r="BM30" i="103" s="1"/>
  <c r="BM34" i="103" a="1"/>
  <c r="BM34" i="103" s="1"/>
  <c r="BM36" i="103" a="1"/>
  <c r="BM36" i="103" s="1"/>
  <c r="AF38" i="103" a="1"/>
  <c r="AF38" i="103" s="1"/>
  <c r="AF41" i="103" a="1"/>
  <c r="AF41" i="103" s="1"/>
  <c r="BG33" i="103" a="1"/>
  <c r="BG33" i="103" s="1"/>
  <c r="BG24" i="103" a="1"/>
  <c r="BG24" i="103" s="1"/>
  <c r="BG31" i="103" a="1"/>
  <c r="BG31" i="103" s="1"/>
  <c r="AY29" i="103" a="1"/>
  <c r="AY29" i="103" s="1"/>
  <c r="AY47" i="103" a="1"/>
  <c r="AY47" i="103" s="1"/>
  <c r="AY32" i="103" a="1"/>
  <c r="AY32" i="103" s="1"/>
  <c r="BN42" i="103" a="1"/>
  <c r="BN42" i="103" s="1"/>
  <c r="BN48" i="103" a="1"/>
  <c r="BN48" i="103" s="1"/>
  <c r="AE81" i="103" a="1"/>
  <c r="AE81" i="103" s="1"/>
  <c r="AE88" i="103" a="1"/>
  <c r="AE88" i="103" s="1"/>
  <c r="AE78" i="103" a="1"/>
  <c r="AE78" i="103" s="1"/>
  <c r="BK91" i="103" a="1"/>
  <c r="BK91" i="103" s="1"/>
  <c r="BK74" i="103" a="1"/>
  <c r="BK74" i="103" s="1"/>
  <c r="BE70" i="103" a="1"/>
  <c r="BE70" i="103" s="1"/>
  <c r="BE91" i="103" a="1"/>
  <c r="BE91" i="103" s="1"/>
  <c r="BE64" i="103" a="1"/>
  <c r="BE64" i="103" s="1"/>
  <c r="AF77" i="103" a="1"/>
  <c r="AF77" i="103" s="1"/>
  <c r="AF84" i="103" a="1"/>
  <c r="AF84" i="103" s="1"/>
  <c r="AP63" i="103" a="1"/>
  <c r="AP63" i="103" s="1"/>
  <c r="AP91" i="103" a="1"/>
  <c r="AP91" i="103" s="1"/>
  <c r="AP84" i="103" a="1"/>
  <c r="AP84" i="103" s="1"/>
  <c r="AS79" i="103" a="1"/>
  <c r="AS79" i="103" s="1"/>
  <c r="AS62" i="103" a="1"/>
  <c r="AS62" i="103" s="1"/>
  <c r="AS72" i="103" a="1"/>
  <c r="AS72" i="103" s="1"/>
  <c r="AR85" i="103" a="1"/>
  <c r="AR85" i="103" s="1"/>
  <c r="AR73" i="103" a="1"/>
  <c r="AR73" i="103" s="1"/>
  <c r="AN30" i="103" a="1"/>
  <c r="AN30" i="103" s="1"/>
  <c r="AN47" i="103" a="1"/>
  <c r="AN47" i="103" s="1"/>
  <c r="AN48" i="103" a="1"/>
  <c r="AN48" i="103" s="1"/>
  <c r="AK37" i="103" a="1"/>
  <c r="AK37" i="103" s="1"/>
  <c r="AK48" i="103" a="1"/>
  <c r="AK48" i="103" s="1"/>
  <c r="BB26" i="103" a="1"/>
  <c r="BB26" i="103" s="1"/>
  <c r="BB43" i="103" a="1"/>
  <c r="BB43" i="103" s="1"/>
  <c r="BB48" i="103" a="1"/>
  <c r="BB48" i="103" s="1"/>
  <c r="AS36" i="103" a="1"/>
  <c r="AS36" i="103" s="1"/>
  <c r="AS25" i="103" a="1"/>
  <c r="AS25" i="103" s="1"/>
  <c r="AM29" i="103" a="1"/>
  <c r="AM29" i="103" s="1"/>
  <c r="AM46" i="103" a="1"/>
  <c r="AM46" i="103" s="1"/>
  <c r="AM31" i="103" a="1"/>
  <c r="AM31" i="103" s="1"/>
  <c r="BC38" i="103" a="1"/>
  <c r="BC38" i="103" s="1"/>
  <c r="BC31" i="103" a="1"/>
  <c r="BC31" i="103" s="1"/>
  <c r="AJ43" i="103" a="1"/>
  <c r="AJ43" i="103" s="1"/>
  <c r="AJ25" i="103" a="1"/>
  <c r="AJ25" i="103" s="1"/>
  <c r="AJ27" i="103" a="1"/>
  <c r="AJ27" i="103" s="1"/>
  <c r="AO88" i="103" a="1"/>
  <c r="AO88" i="103" s="1"/>
  <c r="AO87" i="103" a="1"/>
  <c r="AO87" i="103" s="1"/>
  <c r="AL89" i="103" a="1"/>
  <c r="AL89" i="103" s="1"/>
  <c r="AL66" i="103" a="1"/>
  <c r="AL66" i="103" s="1"/>
  <c r="AL75" i="103" a="1"/>
  <c r="AL75" i="103" s="1"/>
  <c r="BK36" i="103" a="1"/>
  <c r="BK36" i="103" s="1"/>
  <c r="BK48" i="103" a="1"/>
  <c r="BK48" i="103" s="1"/>
  <c r="AI28" i="103" a="1"/>
  <c r="AI28" i="103" s="1"/>
  <c r="AI23" i="103" a="1"/>
  <c r="AI23" i="103" s="1"/>
  <c r="AI22" i="103" a="1"/>
  <c r="AI22" i="103" s="1"/>
  <c r="BJ22" i="103" a="1"/>
  <c r="BJ22" i="103" s="1"/>
  <c r="BJ31" i="103" a="1"/>
  <c r="BJ31" i="103" s="1"/>
  <c r="BJ30" i="103" a="1"/>
  <c r="BJ30" i="103" s="1"/>
  <c r="BI68" i="103" a="1"/>
  <c r="BI68" i="103" s="1"/>
  <c r="BI76" i="103" a="1"/>
  <c r="BI76" i="103" s="1"/>
  <c r="AK81" i="103" a="1"/>
  <c r="AK81" i="103" s="1"/>
  <c r="AK66" i="103" a="1"/>
  <c r="AK66" i="103" s="1"/>
  <c r="AK82" i="103" a="1"/>
  <c r="AK82" i="103" s="1"/>
  <c r="BH40" i="103" a="1"/>
  <c r="BH40" i="103" s="1"/>
  <c r="BH43" i="103" a="1"/>
  <c r="BH43" i="103" s="1"/>
  <c r="BA23" i="103" a="1"/>
  <c r="BA23" i="103" s="1"/>
  <c r="BA40" i="103" a="1"/>
  <c r="BA40" i="103" s="1"/>
  <c r="BA31" i="103" a="1"/>
  <c r="BA31" i="103" s="1"/>
  <c r="AV38" i="103" a="1"/>
  <c r="AV38" i="103" s="1"/>
  <c r="AV33" i="103" a="1"/>
  <c r="AV33" i="103" s="1"/>
  <c r="AV28" i="103" a="1"/>
  <c r="AV28" i="103" s="1"/>
  <c r="BD89" i="103" a="1"/>
  <c r="BD89" i="103" s="1"/>
  <c r="BD61" i="103" a="1"/>
  <c r="BD61" i="103" s="1"/>
  <c r="AN72" i="103" a="1"/>
  <c r="AN72" i="103" s="1"/>
  <c r="AN77" i="103" a="1"/>
  <c r="AN77" i="103" s="1"/>
  <c r="AN90" i="103" a="1"/>
  <c r="AN90" i="103" s="1"/>
  <c r="AY85" i="103" a="1"/>
  <c r="AY85" i="103" s="1"/>
  <c r="AY63" i="103" a="1"/>
  <c r="AY63" i="103" s="1"/>
  <c r="AZ84" i="103" a="1"/>
  <c r="AZ84" i="103" s="1"/>
  <c r="AZ74" i="103" a="1"/>
  <c r="AZ74" i="103" s="1"/>
  <c r="AZ66" i="103" a="1"/>
  <c r="AZ66" i="103" s="1"/>
  <c r="AJ82" i="103" a="1"/>
  <c r="AJ82" i="103" s="1"/>
  <c r="AJ84" i="103" a="1"/>
  <c r="AJ84" i="103" s="1"/>
  <c r="BF68" i="103" a="1"/>
  <c r="BF68" i="103" s="1"/>
  <c r="BF83" i="103" a="1"/>
  <c r="BF83" i="103" s="1"/>
  <c r="BF79" i="103" a="1"/>
  <c r="BF79" i="103" s="1"/>
  <c r="BF35" i="103" a="1"/>
  <c r="BF35" i="103" s="1"/>
  <c r="BF50" i="103" a="1"/>
  <c r="BF50" i="103" s="1"/>
  <c r="BF42" i="103" a="1"/>
  <c r="BF42" i="103" s="1"/>
  <c r="AG49" i="103" a="1"/>
  <c r="AG49" i="103" s="1"/>
  <c r="AG35" i="103" a="1"/>
  <c r="AG35" i="103" s="1"/>
  <c r="AH39" i="103" a="1"/>
  <c r="AH39" i="103" s="1"/>
  <c r="AH40" i="103" a="1"/>
  <c r="AH40" i="103" s="1"/>
  <c r="AH28" i="103" a="1"/>
  <c r="AH28" i="103" s="1"/>
  <c r="AU40" i="103" a="1"/>
  <c r="AU40" i="103" s="1"/>
  <c r="AU21" i="103" a="1"/>
  <c r="AU21" i="103" s="1"/>
  <c r="AZ23" i="103" a="1"/>
  <c r="AZ23" i="103" s="1"/>
  <c r="AZ39" i="103" a="1"/>
  <c r="AZ39" i="103" s="1"/>
  <c r="AZ24" i="103" a="1"/>
  <c r="AZ24" i="103" s="1"/>
  <c r="BJ75" i="103" a="1"/>
  <c r="BJ75" i="103" s="1"/>
  <c r="BJ73" i="103" a="1"/>
  <c r="BJ73" i="103" s="1"/>
  <c r="BJ67" i="103" a="1"/>
  <c r="BJ67" i="103" s="1"/>
  <c r="BL84" i="103" a="1"/>
  <c r="BL84" i="103" s="1"/>
  <c r="BL72" i="103" a="1"/>
  <c r="BL72" i="103" s="1"/>
  <c r="AH81" i="103" a="1"/>
  <c r="AH81" i="103" s="1"/>
  <c r="AH85" i="103" a="1"/>
  <c r="AH85" i="103" s="1"/>
  <c r="AH71" i="103" a="1"/>
  <c r="AH71" i="103" s="1"/>
  <c r="AX61" i="103" a="1"/>
  <c r="AX61" i="103" s="1"/>
  <c r="AX74" i="103" a="1"/>
  <c r="AX74" i="103" s="1"/>
  <c r="BH69" i="103" a="1"/>
  <c r="BH69" i="103" s="1"/>
  <c r="BH73" i="103" a="1"/>
  <c r="BH73" i="103" s="1"/>
  <c r="BH84" i="103" a="1"/>
  <c r="BH84" i="103" s="1"/>
  <c r="AQ85" i="103" a="1"/>
  <c r="AQ85" i="103" s="1"/>
  <c r="AQ68" i="103" a="1"/>
  <c r="AQ68" i="103" s="1"/>
  <c r="AW63" i="103" a="1"/>
  <c r="AW63" i="103" s="1"/>
  <c r="AW72" i="103" a="1"/>
  <c r="AW72" i="103" s="1"/>
  <c r="AW80" i="103" a="1"/>
  <c r="AW80" i="103" s="1"/>
  <c r="AI84" i="103" a="1"/>
  <c r="AI84" i="103" s="1"/>
  <c r="AI88" i="103" a="1"/>
  <c r="AI88" i="103" s="1"/>
  <c r="AI66" i="103" a="1"/>
  <c r="AI66" i="103" s="1"/>
  <c r="BN80" i="103" a="1"/>
  <c r="BN80" i="103" s="1"/>
  <c r="BN65" i="103" a="1"/>
  <c r="BN65" i="103" s="1"/>
  <c r="AT30" i="103" a="1"/>
  <c r="AT30" i="103" s="1"/>
  <c r="AT40" i="103" a="1"/>
  <c r="AT40" i="103" s="1"/>
  <c r="AT22" i="103" a="1"/>
  <c r="AT22" i="103" s="1"/>
  <c r="AE39" i="103" a="1"/>
  <c r="AE39" i="103" s="1"/>
  <c r="AE31" i="103" a="1"/>
  <c r="AE31" i="103" s="1"/>
  <c r="BD24" i="103" a="1"/>
  <c r="BD24" i="103" s="1"/>
  <c r="BD48" i="103" a="1"/>
  <c r="BD48" i="103" s="1"/>
  <c r="BD37" i="103" a="1"/>
  <c r="BD37" i="103" s="1"/>
  <c r="BC67" i="103" a="1"/>
  <c r="BC67" i="103" s="1"/>
  <c r="BC64" i="103" a="1"/>
  <c r="BC64" i="103" s="1"/>
  <c r="BC68" i="103" a="1"/>
  <c r="BC68" i="103" s="1"/>
  <c r="BM79" i="103" a="1"/>
  <c r="BM79" i="103" s="1"/>
  <c r="BM73" i="103" a="1"/>
  <c r="BM73" i="103" s="1"/>
  <c r="BA63" i="103" a="1"/>
  <c r="BA63" i="103" s="1"/>
  <c r="BA78" i="103" a="1"/>
  <c r="BA78" i="103" s="1"/>
  <c r="BA79" i="103" a="1"/>
  <c r="BA79" i="103" s="1"/>
  <c r="BI44" i="103" a="1"/>
  <c r="BI44" i="103" s="1"/>
  <c r="AM35" i="103" a="1"/>
  <c r="AM35" i="103" s="1"/>
  <c r="AM48" i="103" a="1"/>
  <c r="AM48" i="103" s="1"/>
  <c r="BC24" i="103" a="1"/>
  <c r="BC24" i="103" s="1"/>
  <c r="BC44" i="103" a="1"/>
  <c r="BC44" i="103" s="1"/>
  <c r="BC50" i="103" a="1"/>
  <c r="BC50" i="103" s="1"/>
  <c r="AJ44" i="103" a="1"/>
  <c r="AJ44" i="103" s="1"/>
  <c r="AJ48" i="103" a="1"/>
  <c r="AJ48" i="103" s="1"/>
  <c r="AJ36" i="103" a="1"/>
  <c r="AJ36" i="103" s="1"/>
  <c r="AO85" i="103" a="1"/>
  <c r="AO85" i="103" s="1"/>
  <c r="AO61" i="103" a="1"/>
  <c r="AO61" i="103" s="1"/>
  <c r="AL77" i="103" a="1"/>
  <c r="AL77" i="103" s="1"/>
  <c r="AL62" i="103" a="1"/>
  <c r="AL62" i="103" s="1"/>
  <c r="AL76" i="103" a="1"/>
  <c r="AL76" i="103" s="1"/>
  <c r="BK30" i="103" a="1"/>
  <c r="BK30" i="103" s="1"/>
  <c r="BK34" i="103" a="1"/>
  <c r="BK34" i="103" s="1"/>
  <c r="AI21" i="103" a="1"/>
  <c r="AI21" i="103" s="1"/>
  <c r="AI20" i="103" a="1"/>
  <c r="AI20" i="103" s="1"/>
  <c r="AI33" i="103" a="1"/>
  <c r="AI33" i="103" s="1"/>
  <c r="BJ39" i="103" a="1"/>
  <c r="BJ39" i="103" s="1"/>
  <c r="BJ50" i="103" a="1"/>
  <c r="BJ50" i="103" s="1"/>
  <c r="BJ25" i="103" a="1"/>
  <c r="BJ25" i="103" s="1"/>
  <c r="BI82" i="103" a="1"/>
  <c r="BI82" i="103" s="1"/>
  <c r="BI91" i="103" a="1"/>
  <c r="BI91" i="103" s="1"/>
  <c r="AK70" i="103" a="1"/>
  <c r="AK70" i="103" s="1"/>
  <c r="AK78" i="103" a="1"/>
  <c r="AK78" i="103" s="1"/>
  <c r="AK72" i="103" a="1"/>
  <c r="AK72" i="103" s="1"/>
  <c r="BH45" i="103" a="1"/>
  <c r="BH45" i="103" s="1"/>
  <c r="BH27" i="103" a="1"/>
  <c r="BH27" i="103" s="1"/>
  <c r="BA22" i="103" a="1"/>
  <c r="BA22" i="103" s="1"/>
  <c r="BA39" i="103" a="1"/>
  <c r="BA39" i="103" s="1"/>
  <c r="BA32" i="103" a="1"/>
  <c r="BA32" i="103" s="1"/>
  <c r="AV43" i="103" a="1"/>
  <c r="AV43" i="103" s="1"/>
  <c r="AV26" i="103" a="1"/>
  <c r="AV26" i="103" s="1"/>
  <c r="BD63" i="103" a="1"/>
  <c r="BD63" i="103" s="1"/>
  <c r="BD86" i="103" a="1"/>
  <c r="BD86" i="103" s="1"/>
  <c r="BD71" i="103" a="1"/>
  <c r="BD71" i="103" s="1"/>
  <c r="AN75" i="103" a="1"/>
  <c r="AN75" i="103" s="1"/>
  <c r="AN68" i="103" a="1"/>
  <c r="AN68" i="103" s="1"/>
  <c r="AN61" i="103" a="1"/>
  <c r="AN61" i="103" s="1"/>
  <c r="AY84" i="103" a="1"/>
  <c r="AY84" i="103" s="1"/>
  <c r="AY82" i="103" a="1"/>
  <c r="AY82" i="103" s="1"/>
  <c r="AZ67" i="103" a="1"/>
  <c r="AZ67" i="103" s="1"/>
  <c r="AZ88" i="103" a="1"/>
  <c r="AZ88" i="103" s="1"/>
  <c r="AZ75" i="103" a="1"/>
  <c r="AZ75" i="103" s="1"/>
  <c r="AJ78" i="103" a="1"/>
  <c r="AJ78" i="103" s="1"/>
  <c r="AJ70" i="103" a="1"/>
  <c r="AJ70" i="103" s="1"/>
  <c r="BF69" i="103" a="1"/>
  <c r="BF69" i="103" s="1"/>
  <c r="BF76" i="103" a="1"/>
  <c r="BF76" i="103" s="1"/>
  <c r="BF75" i="103" a="1"/>
  <c r="BF75" i="103" s="1"/>
  <c r="BF33" i="103" a="1"/>
  <c r="BF33" i="103" s="1"/>
  <c r="BF44" i="103" a="1"/>
  <c r="BF44" i="103" s="1"/>
  <c r="BF43" i="103" a="1"/>
  <c r="BF43" i="103" s="1"/>
  <c r="AG34" i="103" a="1"/>
  <c r="AG34" i="103" s="1"/>
  <c r="AG50" i="103" a="1"/>
  <c r="AG50" i="103" s="1"/>
  <c r="AH47" i="103" a="1"/>
  <c r="AH47" i="103" s="1"/>
  <c r="AH42" i="103" a="1"/>
  <c r="AH42" i="103" s="1"/>
  <c r="AH22" i="103" a="1"/>
  <c r="AH22" i="103" s="1"/>
  <c r="AU42" i="103" a="1"/>
  <c r="AU42" i="103" s="1"/>
  <c r="AU32" i="103" a="1"/>
  <c r="AU32" i="103" s="1"/>
  <c r="AZ33" i="103" a="1"/>
  <c r="AZ33" i="103" s="1"/>
  <c r="AZ47" i="103" a="1"/>
  <c r="AZ47" i="103" s="1"/>
  <c r="AZ31" i="103" a="1"/>
  <c r="AZ31" i="103" s="1"/>
  <c r="BJ63" i="103" a="1"/>
  <c r="BJ63" i="103" s="1"/>
  <c r="BJ62" i="103" a="1"/>
  <c r="BJ62" i="103" s="1"/>
  <c r="BL63" i="103" a="1"/>
  <c r="BL63" i="103" s="1"/>
  <c r="BL76" i="103" a="1"/>
  <c r="BL76" i="103" s="1"/>
  <c r="BL75" i="103" a="1"/>
  <c r="BL75" i="103" s="1"/>
  <c r="AH74" i="103" a="1"/>
  <c r="AH74" i="103" s="1"/>
  <c r="AH83" i="103" a="1"/>
  <c r="AH83" i="103" s="1"/>
  <c r="AH79" i="103" a="1"/>
  <c r="AH79" i="103" s="1"/>
  <c r="AX68" i="103" a="1"/>
  <c r="AX68" i="103" s="1"/>
  <c r="AX76" i="103" a="1"/>
  <c r="AX76" i="103" s="1"/>
  <c r="BH77" i="103" a="1"/>
  <c r="BH77" i="103" s="1"/>
  <c r="BH82" i="103" a="1"/>
  <c r="BH82" i="103" s="1"/>
  <c r="BH79" i="103" a="1"/>
  <c r="BH79" i="103" s="1"/>
  <c r="AQ84" i="103" a="1"/>
  <c r="AQ84" i="103" s="1"/>
  <c r="AQ74" i="103" a="1"/>
  <c r="AQ74" i="103" s="1"/>
  <c r="AW66" i="103" a="1"/>
  <c r="AW66" i="103" s="1"/>
  <c r="AM37" i="103" a="1"/>
  <c r="AM37" i="103" s="1"/>
  <c r="AM38" i="103" a="1"/>
  <c r="AM38" i="103" s="1"/>
  <c r="BC28" i="103" a="1"/>
  <c r="BC28" i="103" s="1"/>
  <c r="BC47" i="103" a="1"/>
  <c r="BC47" i="103" s="1"/>
  <c r="BC42" i="103" a="1"/>
  <c r="BC42" i="103" s="1"/>
  <c r="AJ47" i="103" a="1"/>
  <c r="AJ47" i="103" s="1"/>
  <c r="AJ41" i="103" a="1"/>
  <c r="AJ41" i="103" s="1"/>
  <c r="AJ30" i="103" a="1"/>
  <c r="AJ30" i="103" s="1"/>
  <c r="AO72" i="103" a="1"/>
  <c r="AO72" i="103" s="1"/>
  <c r="AO73" i="103" a="1"/>
  <c r="AO73" i="103" s="1"/>
  <c r="AL69" i="103" a="1"/>
  <c r="AL69" i="103" s="1"/>
  <c r="AL84" i="103" a="1"/>
  <c r="AL84" i="103" s="1"/>
  <c r="AL64" i="103" a="1"/>
  <c r="AL64" i="103" s="1"/>
  <c r="BK46" i="103" a="1"/>
  <c r="BK46" i="103" s="1"/>
  <c r="BK45" i="103" a="1"/>
  <c r="BK45" i="103" s="1"/>
  <c r="AI39" i="103" a="1"/>
  <c r="AI39" i="103" s="1"/>
  <c r="AI36" i="103" a="1"/>
  <c r="AI36" i="103" s="1"/>
  <c r="AI32" i="103" a="1"/>
  <c r="AI32" i="103" s="1"/>
  <c r="BJ49" i="103" a="1"/>
  <c r="BJ49" i="103" s="1"/>
  <c r="BJ40" i="103" a="1"/>
  <c r="BJ40" i="103" s="1"/>
  <c r="BI80" i="103" a="1"/>
  <c r="BI80" i="103" s="1"/>
  <c r="BI73" i="103" a="1"/>
  <c r="BI73" i="103" s="1"/>
  <c r="BI61" i="103" a="1"/>
  <c r="BI61" i="103" s="1"/>
  <c r="AK84" i="103" a="1"/>
  <c r="AK84" i="103" s="1"/>
  <c r="AK65" i="103" a="1"/>
  <c r="AK65" i="103" s="1"/>
  <c r="AK67" i="103" a="1"/>
  <c r="AK67" i="103" s="1"/>
  <c r="BH42" i="103" a="1"/>
  <c r="BH42" i="103" s="1"/>
  <c r="BH29" i="103" a="1"/>
  <c r="BH29" i="103" s="1"/>
  <c r="BA33" i="103" a="1"/>
  <c r="BA33" i="103" s="1"/>
  <c r="BA49" i="103" a="1"/>
  <c r="BA49" i="103" s="1"/>
  <c r="BA25" i="103" a="1"/>
  <c r="BA25" i="103" s="1"/>
  <c r="AV42" i="103" a="1"/>
  <c r="AV42" i="103" s="1"/>
  <c r="AV50" i="103" a="1"/>
  <c r="AV50" i="103" s="1"/>
  <c r="BD74" i="103" a="1"/>
  <c r="BD74" i="103" s="1"/>
  <c r="BD76" i="103" a="1"/>
  <c r="BD76" i="103" s="1"/>
  <c r="BD80" i="103" a="1"/>
  <c r="BD80" i="103" s="1"/>
  <c r="AN84" i="103" a="1"/>
  <c r="AN84" i="103" s="1"/>
  <c r="AN67" i="103" a="1"/>
  <c r="AN67" i="103" s="1"/>
  <c r="AN74" i="103" a="1"/>
  <c r="AN74" i="103" s="1"/>
  <c r="AY78" i="103" a="1"/>
  <c r="AY78" i="103" s="1"/>
  <c r="AY65" i="103" a="1"/>
  <c r="AY65" i="103" s="1"/>
  <c r="AZ80" i="103" a="1"/>
  <c r="AZ80" i="103" s="1"/>
  <c r="AZ69" i="103" a="1"/>
  <c r="AZ69" i="103" s="1"/>
  <c r="AZ68" i="103" a="1"/>
  <c r="AZ68" i="103" s="1"/>
  <c r="AJ85" i="103" a="1"/>
  <c r="AJ85" i="103" s="1"/>
  <c r="AJ83" i="103" a="1"/>
  <c r="AJ83" i="103" s="1"/>
  <c r="BF70" i="103" a="1"/>
  <c r="BF70" i="103" s="1"/>
  <c r="BF61" i="103" a="1"/>
  <c r="BF61" i="103" s="1"/>
  <c r="BF64" i="103" a="1"/>
  <c r="BF64" i="103" s="1"/>
  <c r="BF36" i="103" a="1"/>
  <c r="BF36" i="103" s="1"/>
  <c r="BF31" i="103" a="1"/>
  <c r="BF31" i="103" s="1"/>
  <c r="AG26" i="103" a="1"/>
  <c r="AG26" i="103" s="1"/>
  <c r="AG45" i="103" a="1"/>
  <c r="AG45" i="103" s="1"/>
  <c r="AG41" i="103" a="1"/>
  <c r="AG41" i="103" s="1"/>
  <c r="AH36" i="103" a="1"/>
  <c r="AH36" i="103" s="1"/>
  <c r="AH38" i="103" a="1"/>
  <c r="AH38" i="103" s="1"/>
  <c r="AH31" i="103" a="1"/>
  <c r="AH31" i="103" s="1"/>
  <c r="AU44" i="103" a="1"/>
  <c r="AU44" i="103" s="1"/>
  <c r="AU45" i="103" a="1"/>
  <c r="AU45" i="103" s="1"/>
  <c r="AZ27" i="103" a="1"/>
  <c r="AZ27" i="103" s="1"/>
  <c r="AZ46" i="103" a="1"/>
  <c r="AZ46" i="103" s="1"/>
  <c r="AZ25" i="103" a="1"/>
  <c r="AZ25" i="103" s="1"/>
  <c r="BJ71" i="103" a="1"/>
  <c r="BJ71" i="103" s="1"/>
  <c r="BJ83" i="103" a="1"/>
  <c r="BJ83" i="103" s="1"/>
  <c r="BL80" i="103" a="1"/>
  <c r="BL80" i="103" s="1"/>
  <c r="BL65" i="103" a="1"/>
  <c r="BL65" i="103" s="1"/>
  <c r="BL73" i="103" a="1"/>
  <c r="BL73" i="103" s="1"/>
  <c r="AH89" i="103" a="1"/>
  <c r="AH89" i="103" s="1"/>
  <c r="AH72" i="103" a="1"/>
  <c r="AH72" i="103" s="1"/>
  <c r="AH65" i="103" a="1"/>
  <c r="AH65" i="103" s="1"/>
  <c r="AX90" i="103" a="1"/>
  <c r="AX90" i="103" s="1"/>
  <c r="AX81" i="103" a="1"/>
  <c r="AX81" i="103" s="1"/>
  <c r="BH89" i="103" a="1"/>
  <c r="BH89" i="103" s="1"/>
  <c r="BH68" i="103" a="1"/>
  <c r="BH68" i="103" s="1"/>
  <c r="BH70" i="103" a="1"/>
  <c r="BH70" i="103" s="1"/>
  <c r="AQ86" i="103" a="1"/>
  <c r="AQ86" i="103" s="1"/>
  <c r="AQ90" i="103" a="1"/>
  <c r="AQ90" i="103" s="1"/>
  <c r="AW74" i="103" a="1"/>
  <c r="AW74" i="103" s="1"/>
  <c r="AW79" i="103" a="1"/>
  <c r="AW79" i="103" s="1"/>
  <c r="AW85" i="103" a="1"/>
  <c r="AW85" i="103" s="1"/>
  <c r="AI68" i="103" a="1"/>
  <c r="AI68" i="103" s="1"/>
  <c r="AI65" i="103" a="1"/>
  <c r="AI65" i="103" s="1"/>
  <c r="BN63" i="103" a="1"/>
  <c r="BN63" i="103" s="1"/>
  <c r="BN84" i="103" a="1"/>
  <c r="BN84" i="103" s="1"/>
  <c r="BN79" i="103" a="1"/>
  <c r="BN79" i="103" s="1"/>
  <c r="AT33" i="103" a="1"/>
  <c r="AT33" i="103" s="1"/>
  <c r="AT43" i="103" a="1"/>
  <c r="AT43" i="103" s="1"/>
  <c r="AT29" i="103" a="1"/>
  <c r="AT29" i="103" s="1"/>
  <c r="AE37" i="103" a="1"/>
  <c r="AE37" i="103" s="1"/>
  <c r="AE41" i="103" a="1"/>
  <c r="AE41" i="103" s="1"/>
  <c r="BD36" i="103" a="1"/>
  <c r="BD36" i="103" s="1"/>
  <c r="BD27" i="103" a="1"/>
  <c r="BD27" i="103" s="1"/>
  <c r="BD22" i="103" a="1"/>
  <c r="BD22" i="103" s="1"/>
  <c r="BC79" i="103" a="1"/>
  <c r="BC79" i="103" s="1"/>
  <c r="BC75" i="103" a="1"/>
  <c r="BC75" i="103" s="1"/>
  <c r="BM67" i="103" a="1"/>
  <c r="BM67" i="103" s="1"/>
  <c r="BM90" i="103" a="1"/>
  <c r="BM90" i="103" s="1"/>
  <c r="BM66" i="103" a="1"/>
  <c r="BM66" i="103" s="1"/>
  <c r="BA91" i="103" a="1"/>
  <c r="BA91" i="103" s="1"/>
  <c r="BA68" i="103" a="1"/>
  <c r="BA68" i="103" s="1"/>
  <c r="BA71" i="103" a="1"/>
  <c r="BA71" i="103" s="1"/>
  <c r="BI45" i="103" a="1"/>
  <c r="BI45" i="103" s="1"/>
  <c r="BI40" i="103" a="1"/>
  <c r="BI40" i="103" s="1"/>
  <c r="AW32" i="103" a="1"/>
  <c r="AW32" i="103" s="1"/>
  <c r="AW40" i="103" a="1"/>
  <c r="AW40" i="103" s="1"/>
  <c r="AW30" i="103" a="1"/>
  <c r="AW30" i="103" s="1"/>
  <c r="AR45" i="103" a="1"/>
  <c r="AR45" i="103" s="1"/>
  <c r="AR21" i="103" a="1"/>
  <c r="AR21" i="103" s="1"/>
  <c r="AT64" i="103" a="1"/>
  <c r="AT64" i="103" s="1"/>
  <c r="AT62" i="103" a="1"/>
  <c r="AT62" i="103" s="1"/>
  <c r="AT66" i="103" a="1"/>
  <c r="AT66" i="103" s="1"/>
  <c r="BG75" i="103" a="1"/>
  <c r="BG75" i="103" s="1"/>
  <c r="BG68" i="103" a="1"/>
  <c r="BG68" i="103" s="1"/>
  <c r="BB63" i="103" a="1"/>
  <c r="BB63" i="103" s="1"/>
  <c r="BB76" i="103" a="1"/>
  <c r="BB76" i="103" s="1"/>
  <c r="BB88" i="103" a="1"/>
  <c r="BB88" i="103" s="1"/>
  <c r="AG89" i="103" a="1"/>
  <c r="AG89" i="103" s="1"/>
  <c r="AG81" i="103" a="1"/>
  <c r="AG81" i="103" s="1"/>
  <c r="AG71" i="103" a="1"/>
  <c r="AG71" i="103" s="1"/>
  <c r="AV74" i="103" a="1"/>
  <c r="AV74" i="103" s="1"/>
  <c r="AV88" i="103" a="1"/>
  <c r="AV88" i="103" s="1"/>
  <c r="AU80" i="103" a="1"/>
  <c r="AU80" i="103" s="1"/>
  <c r="AU62" i="103" a="1"/>
  <c r="AU62" i="103" s="1"/>
  <c r="AU75" i="103" a="1"/>
  <c r="AU75" i="103" s="1"/>
  <c r="AM66" i="103" a="1"/>
  <c r="AM66" i="103" s="1"/>
  <c r="AM61" i="103" a="1"/>
  <c r="AM61" i="103" s="1"/>
  <c r="AQ24" i="103" a="1"/>
  <c r="AQ24" i="103" s="1"/>
  <c r="AQ39" i="103" a="1"/>
  <c r="AQ39" i="103" s="1"/>
  <c r="AQ38" i="103" a="1"/>
  <c r="AQ38" i="103" s="1"/>
  <c r="BM40" i="103" a="1"/>
  <c r="BM40" i="103" s="1"/>
  <c r="BM35" i="103" a="1"/>
  <c r="BM35" i="103" s="1"/>
  <c r="BM20" i="103" a="1"/>
  <c r="BM20" i="103" s="1"/>
  <c r="AF49" i="103" a="1"/>
  <c r="AF49" i="103" s="1"/>
  <c r="AF24" i="103" a="1"/>
  <c r="AF24" i="103" s="1"/>
  <c r="BG35" i="103" a="1"/>
  <c r="BG35" i="103" s="1"/>
  <c r="BG29" i="103" a="1"/>
  <c r="BG29" i="103" s="1"/>
  <c r="BG36" i="103" a="1"/>
  <c r="BG36" i="103" s="1"/>
  <c r="AY37" i="103" a="1"/>
  <c r="AY37" i="103" s="1"/>
  <c r="AY43" i="103" a="1"/>
  <c r="AY43" i="103" s="1"/>
  <c r="BN21" i="103" a="1"/>
  <c r="BN21" i="103" s="1"/>
  <c r="BN40" i="103" a="1"/>
  <c r="BN40" i="103" s="1"/>
  <c r="BN32" i="103" a="1"/>
  <c r="BN32" i="103" s="1"/>
  <c r="AE87" i="103" a="1"/>
  <c r="AE87" i="103" s="1"/>
  <c r="AE61" i="103" a="1"/>
  <c r="AE61" i="103" s="1"/>
  <c r="BK70" i="103" a="1"/>
  <c r="BK70" i="103" s="1"/>
  <c r="BK78" i="103" a="1"/>
  <c r="BK78" i="103" s="1"/>
  <c r="BK88" i="103" a="1"/>
  <c r="BK88" i="103" s="1"/>
  <c r="AM47" i="103" a="1"/>
  <c r="AM47" i="103" s="1"/>
  <c r="AM45" i="103" a="1"/>
  <c r="AM45" i="103" s="1"/>
  <c r="BC22" i="103" a="1"/>
  <c r="BC22" i="103" s="1"/>
  <c r="BC49" i="103" a="1"/>
  <c r="BC49" i="103" s="1"/>
  <c r="BC29" i="103" a="1"/>
  <c r="BC29" i="103" s="1"/>
  <c r="AJ46" i="103" a="1"/>
  <c r="AJ46" i="103" s="1"/>
  <c r="AJ20" i="103" a="1"/>
  <c r="AJ20" i="103" s="1"/>
  <c r="AO63" i="103" a="1"/>
  <c r="AO63" i="103" s="1"/>
  <c r="AO67" i="103" a="1"/>
  <c r="AO67" i="103" s="1"/>
  <c r="AO90" i="103" a="1"/>
  <c r="AO90" i="103" s="1"/>
  <c r="AL81" i="103" a="1"/>
  <c r="AL81" i="103" s="1"/>
  <c r="AL70" i="103" a="1"/>
  <c r="AL70" i="103" s="1"/>
  <c r="AL80" i="103" a="1"/>
  <c r="AL80" i="103" s="1"/>
  <c r="BK39" i="103" a="1"/>
  <c r="BK39" i="103" s="1"/>
  <c r="BK41" i="103" a="1"/>
  <c r="BK41" i="103" s="1"/>
  <c r="AI37" i="103" a="1"/>
  <c r="AI37" i="103" s="1"/>
  <c r="AI26" i="103" a="1"/>
  <c r="AI26" i="103" s="1"/>
  <c r="AI27" i="103" a="1"/>
  <c r="AI27" i="103" s="1"/>
  <c r="BJ42" i="103" a="1"/>
  <c r="BJ42" i="103" s="1"/>
  <c r="BJ29" i="103" a="1"/>
  <c r="BJ29" i="103" s="1"/>
  <c r="BI81" i="103" a="1"/>
  <c r="BI81" i="103" s="1"/>
  <c r="BI72" i="103" a="1"/>
  <c r="BI72" i="103" s="1"/>
  <c r="BI88" i="103" a="1"/>
  <c r="BI88" i="103" s="1"/>
  <c r="AK91" i="103" a="1"/>
  <c r="AK91" i="103" s="1"/>
  <c r="AK75" i="103" a="1"/>
  <c r="AK75" i="103" s="1"/>
  <c r="AK71" i="103" a="1"/>
  <c r="AK71" i="103" s="1"/>
  <c r="BH46" i="103" a="1"/>
  <c r="BH46" i="103" s="1"/>
  <c r="BH30" i="103" a="1"/>
  <c r="BH30" i="103" s="1"/>
  <c r="BA30" i="103" a="1"/>
  <c r="BA30" i="103" s="1"/>
  <c r="BA29" i="103" a="1"/>
  <c r="BA29" i="103" s="1"/>
  <c r="BA20" i="103" a="1"/>
  <c r="BA20" i="103" s="1"/>
  <c r="AV46" i="103" a="1"/>
  <c r="AV46" i="103" s="1"/>
  <c r="AV37" i="103" a="1"/>
  <c r="AV37" i="103" s="1"/>
  <c r="BD66" i="103" a="1"/>
  <c r="BD66" i="103" s="1"/>
  <c r="BD65" i="103" a="1"/>
  <c r="BD65" i="103" s="1"/>
  <c r="BD64" i="103" a="1"/>
  <c r="BD64" i="103" s="1"/>
  <c r="AN89" i="103" a="1"/>
  <c r="AN89" i="103" s="1"/>
  <c r="AN78" i="103" a="1"/>
  <c r="AN78" i="103" s="1"/>
  <c r="AY80" i="103" a="1"/>
  <c r="AY80" i="103" s="1"/>
  <c r="AY87" i="103" a="1"/>
  <c r="AY87" i="103" s="1"/>
  <c r="AY64" i="103" a="1"/>
  <c r="AY64" i="103" s="1"/>
  <c r="AZ81" i="103" a="1"/>
  <c r="AZ81" i="103" s="1"/>
  <c r="AZ62" i="103" a="1"/>
  <c r="AZ62" i="103" s="1"/>
  <c r="AZ72" i="103" a="1"/>
  <c r="AZ72" i="103" s="1"/>
  <c r="AJ76" i="103" a="1"/>
  <c r="AJ76" i="103" s="1"/>
  <c r="AJ90" i="103" a="1"/>
  <c r="AJ90" i="103" s="1"/>
  <c r="BF74" i="103" a="1"/>
  <c r="BF74" i="103" s="1"/>
  <c r="BF87" i="103" a="1"/>
  <c r="BF87" i="103" s="1"/>
  <c r="BF86" i="103" a="1"/>
  <c r="BF86" i="103" s="1"/>
  <c r="BF39" i="103" a="1"/>
  <c r="BF39" i="103" s="1"/>
  <c r="BF41" i="103" a="1"/>
  <c r="BF41" i="103" s="1"/>
  <c r="AG23" i="103" a="1"/>
  <c r="AG23" i="103" s="1"/>
  <c r="AG39" i="103" a="1"/>
  <c r="AG39" i="103" s="1"/>
  <c r="AG38" i="103" a="1"/>
  <c r="AG38" i="103" s="1"/>
  <c r="AH30" i="103" a="1"/>
  <c r="AH30" i="103" s="1"/>
  <c r="AH50" i="103" a="1"/>
  <c r="AH50" i="103" s="1"/>
  <c r="AH29" i="103" a="1"/>
  <c r="AH29" i="103" s="1"/>
  <c r="AU27" i="103" a="1"/>
  <c r="AU27" i="103" s="1"/>
  <c r="AU41" i="103" a="1"/>
  <c r="AU41" i="103" s="1"/>
  <c r="AZ30" i="103" a="1"/>
  <c r="AZ30" i="103" s="1"/>
  <c r="AZ48" i="103" a="1"/>
  <c r="AZ48" i="103" s="1"/>
  <c r="AZ21" i="103" a="1"/>
  <c r="AZ21" i="103" s="1"/>
  <c r="BJ91" i="103" a="1"/>
  <c r="BJ91" i="103" s="1"/>
  <c r="BJ70" i="103" a="1"/>
  <c r="BJ70" i="103" s="1"/>
  <c r="BL68" i="103" a="1"/>
  <c r="BL68" i="103" s="1"/>
  <c r="BL64" i="103" a="1"/>
  <c r="BL64" i="103" s="1"/>
  <c r="BL78" i="103" a="1"/>
  <c r="BL78" i="103" s="1"/>
  <c r="AH88" i="103" a="1"/>
  <c r="AH88" i="103" s="1"/>
  <c r="AH61" i="103" a="1"/>
  <c r="AH61" i="103" s="1"/>
  <c r="AX63" i="103" a="1"/>
  <c r="AX63" i="103" s="1"/>
  <c r="AX66" i="103" a="1"/>
  <c r="AX66" i="103" s="1"/>
  <c r="AX71" i="103" a="1"/>
  <c r="AX71" i="103" s="1"/>
  <c r="BH81" i="103" a="1"/>
  <c r="BH81" i="103" s="1"/>
  <c r="BH80" i="103" a="1"/>
  <c r="BH80" i="103" s="1"/>
  <c r="BH72" i="103" a="1"/>
  <c r="BH72" i="103" s="1"/>
  <c r="AQ75" i="103" a="1"/>
  <c r="AQ75" i="103" s="1"/>
  <c r="AQ81" i="103" a="1"/>
  <c r="AQ81" i="103" s="1"/>
  <c r="AW70" i="103" a="1"/>
  <c r="AW70" i="103" s="1"/>
  <c r="AW62" i="103" a="1"/>
  <c r="AW62" i="103" s="1"/>
  <c r="AW65" i="103" a="1"/>
  <c r="AW65" i="103" s="1"/>
  <c r="AI79" i="103" a="1"/>
  <c r="AI79" i="103" s="1"/>
  <c r="AI73" i="103" a="1"/>
  <c r="AI73" i="103" s="1"/>
  <c r="BN70" i="103" a="1"/>
  <c r="BN70" i="103" s="1"/>
  <c r="BN72" i="103" a="1"/>
  <c r="BN72" i="103" s="1"/>
  <c r="BN85" i="103" a="1"/>
  <c r="BN85" i="103" s="1"/>
  <c r="AT36" i="103" a="1"/>
  <c r="AT36" i="103" s="1"/>
  <c r="AT41" i="103" a="1"/>
  <c r="AT41" i="103" s="1"/>
  <c r="AT42" i="103" a="1"/>
  <c r="AT42" i="103" s="1"/>
  <c r="AE45" i="103" a="1"/>
  <c r="AE45" i="103" s="1"/>
  <c r="AE38" i="103" a="1"/>
  <c r="AE38" i="103" s="1"/>
  <c r="BD32" i="103" a="1"/>
  <c r="BD32" i="103" s="1"/>
  <c r="BD31" i="103" a="1"/>
  <c r="BD31" i="103" s="1"/>
  <c r="BD34" i="103" a="1"/>
  <c r="BD34" i="103" s="1"/>
  <c r="BC91" i="103" a="1"/>
  <c r="BC91" i="103" s="1"/>
  <c r="BC61" i="103" a="1"/>
  <c r="BC61" i="103" s="1"/>
  <c r="BM74" i="103" a="1"/>
  <c r="BM74" i="103" s="1"/>
  <c r="BM83" i="103" a="1"/>
  <c r="BM83" i="103" s="1"/>
  <c r="BM63" i="103" a="1"/>
  <c r="BM63" i="103" s="1"/>
  <c r="BA87" i="103" a="1"/>
  <c r="BA87" i="103" s="1"/>
  <c r="BA83" i="103" a="1"/>
  <c r="BA83" i="103" s="1"/>
  <c r="BI22" i="103" a="1"/>
  <c r="BI22" i="103" s="1"/>
  <c r="BI43" i="103" a="1"/>
  <c r="BI43" i="103" s="1"/>
  <c r="BI23" i="103" a="1"/>
  <c r="BI23" i="103" s="1"/>
  <c r="AW34" i="103" a="1"/>
  <c r="AW34" i="103" s="1"/>
  <c r="AW43" i="103" a="1"/>
  <c r="AW43" i="103" s="1"/>
  <c r="AW35" i="103" a="1"/>
  <c r="AW35" i="103" s="1"/>
  <c r="AR47" i="103" a="1"/>
  <c r="AR47" i="103" s="1"/>
  <c r="AR22" i="103" a="1"/>
  <c r="AR22" i="103" s="1"/>
  <c r="AT91" i="103" a="1"/>
  <c r="AT91" i="103" s="1"/>
  <c r="AT71" i="103" a="1"/>
  <c r="AT71" i="103" s="1"/>
  <c r="AT69" i="103" a="1"/>
  <c r="AT69" i="103" s="1"/>
  <c r="BG80" i="103" a="1"/>
  <c r="BG80" i="103" s="1"/>
  <c r="BG79" i="103" a="1"/>
  <c r="BG79" i="103" s="1"/>
  <c r="BB64" i="103" a="1"/>
  <c r="BB64" i="103" s="1"/>
  <c r="BB77" i="103" a="1"/>
  <c r="BB77" i="103" s="1"/>
  <c r="BB89" i="103" a="1"/>
  <c r="BB89" i="103" s="1"/>
  <c r="AG67" i="103" a="1"/>
  <c r="AG67" i="103" s="1"/>
  <c r="AG82" i="103" a="1"/>
  <c r="AG82" i="103" s="1"/>
  <c r="AG72" i="103" a="1"/>
  <c r="AG72" i="103" s="1"/>
  <c r="AV61" i="103" a="1"/>
  <c r="AV61" i="103" s="1"/>
  <c r="AV65" i="103" a="1"/>
  <c r="AV65" i="103" s="1"/>
  <c r="AU79" i="103" a="1"/>
  <c r="AU79" i="103" s="1"/>
  <c r="AU68" i="103" a="1"/>
  <c r="AU68" i="103" s="1"/>
  <c r="AU61" i="103" a="1"/>
  <c r="AU61" i="103" s="1"/>
  <c r="AM83" i="103" a="1"/>
  <c r="AM83" i="103" s="1"/>
  <c r="AM70" i="103" a="1"/>
  <c r="AM70" i="103" s="1"/>
  <c r="AQ22" i="103" a="1"/>
  <c r="AQ22" i="103" s="1"/>
  <c r="AQ47" i="103" a="1"/>
  <c r="AQ47" i="103" s="1"/>
  <c r="AQ23" i="103" a="1"/>
  <c r="AQ23" i="103" s="1"/>
  <c r="BM42" i="103" a="1"/>
  <c r="BM42" i="103" s="1"/>
  <c r="BM50" i="103" a="1"/>
  <c r="BM50" i="103" s="1"/>
  <c r="AF23" i="103" a="1"/>
  <c r="AF23" i="103" s="1"/>
  <c r="AF40" i="103" a="1"/>
  <c r="AF40" i="103" s="1"/>
  <c r="AF25" i="103" a="1"/>
  <c r="AF25" i="103" s="1"/>
  <c r="BG42" i="103" a="1"/>
  <c r="BG42" i="103" s="1"/>
  <c r="BG41" i="103" a="1"/>
  <c r="BG41" i="103" s="1"/>
  <c r="BG22" i="103" a="1"/>
  <c r="BG22" i="103" s="1"/>
  <c r="AY35" i="103" a="1"/>
  <c r="AY35" i="103" s="1"/>
  <c r="AY31" i="103" a="1"/>
  <c r="AY31" i="103" s="1"/>
  <c r="BN27" i="103" a="1"/>
  <c r="BN27" i="103" s="1"/>
  <c r="BN45" i="103" a="1"/>
  <c r="BN45" i="103" s="1"/>
  <c r="BN20" i="103" a="1"/>
  <c r="BN20" i="103" s="1"/>
  <c r="AE86" i="103" a="1"/>
  <c r="AE86" i="103" s="1"/>
  <c r="AE67" i="103" a="1"/>
  <c r="AE67" i="103" s="1"/>
  <c r="BK63" i="103" a="1"/>
  <c r="BK63" i="103" s="1"/>
  <c r="BK82" i="103" a="1"/>
  <c r="BK82" i="103" s="1"/>
  <c r="BK71" i="103" a="1"/>
  <c r="BK71" i="103" s="1"/>
  <c r="BE85" i="103" a="1"/>
  <c r="BE85" i="103" s="1"/>
  <c r="BE76" i="103" a="1"/>
  <c r="BE76" i="103" s="1"/>
  <c r="BE83" i="103" a="1"/>
  <c r="BE83" i="103" s="1"/>
  <c r="AF67" i="103" a="1"/>
  <c r="AF67" i="103" s="1"/>
  <c r="AF66" i="103" a="1"/>
  <c r="AF66" i="103" s="1"/>
  <c r="AP89" i="103" a="1"/>
  <c r="AP89" i="103" s="1"/>
  <c r="AP90" i="103" a="1"/>
  <c r="AP90" i="103" s="1"/>
  <c r="AM36" i="103" a="1"/>
  <c r="AM36" i="103" s="1"/>
  <c r="AM21" i="103" a="1"/>
  <c r="AM21" i="103" s="1"/>
  <c r="BC26" i="103" a="1"/>
  <c r="BC26" i="103" s="1"/>
  <c r="BC40" i="103" a="1"/>
  <c r="BC40" i="103" s="1"/>
  <c r="BC36" i="103" a="1"/>
  <c r="BC36" i="103" s="1"/>
  <c r="AJ49" i="103" a="1"/>
  <c r="AJ49" i="103" s="1"/>
  <c r="AJ23" i="103" a="1"/>
  <c r="AJ23" i="103" s="1"/>
  <c r="AO69" i="103" a="1"/>
  <c r="AO69" i="103" s="1"/>
  <c r="AO82" i="103" a="1"/>
  <c r="AO82" i="103" s="1"/>
  <c r="AO86" i="103" a="1"/>
  <c r="AO86" i="103" s="1"/>
  <c r="AL68" i="103" a="1"/>
  <c r="AL68" i="103" s="1"/>
  <c r="AL82" i="103" a="1"/>
  <c r="AL82" i="103" s="1"/>
  <c r="AL61" i="103" a="1"/>
  <c r="AL61" i="103" s="1"/>
  <c r="BK49" i="103" a="1"/>
  <c r="BK49" i="103" s="1"/>
  <c r="BK40" i="103" a="1"/>
  <c r="BK40" i="103" s="1"/>
  <c r="AI45" i="103" a="1"/>
  <c r="AI45" i="103" s="1"/>
  <c r="AI25" i="103" a="1"/>
  <c r="AI25" i="103" s="1"/>
  <c r="AI30" i="103" a="1"/>
  <c r="AI30" i="103" s="1"/>
  <c r="BJ43" i="103" a="1"/>
  <c r="BJ43" i="103" s="1"/>
  <c r="BJ37" i="103" a="1"/>
  <c r="BJ37" i="103" s="1"/>
  <c r="BI79" i="103" a="1"/>
  <c r="BI79" i="103" s="1"/>
  <c r="BI75" i="103" a="1"/>
  <c r="BI75" i="103" s="1"/>
  <c r="BI64" i="103" a="1"/>
  <c r="BI64" i="103" s="1"/>
  <c r="AK85" i="103" a="1"/>
  <c r="AK85" i="103" s="1"/>
  <c r="AK61" i="103" a="1"/>
  <c r="AK61" i="103" s="1"/>
  <c r="BH34" i="103" a="1"/>
  <c r="BH34" i="103" s="1"/>
  <c r="BH49" i="103" a="1"/>
  <c r="BH49" i="103" s="1"/>
  <c r="BH38" i="103" a="1"/>
  <c r="BH38" i="103" s="1"/>
  <c r="BA24" i="103" a="1"/>
  <c r="BA24" i="103" s="1"/>
  <c r="BA41" i="103" a="1"/>
  <c r="BA41" i="103" s="1"/>
  <c r="BA21" i="103" a="1"/>
  <c r="BA21" i="103" s="1"/>
  <c r="AV47" i="103" a="1"/>
  <c r="AV47" i="103" s="1"/>
  <c r="AV32" i="103" a="1"/>
  <c r="AV32" i="103" s="1"/>
  <c r="BD87" i="103" a="1"/>
  <c r="BD87" i="103" s="1"/>
  <c r="BD69" i="103" a="1"/>
  <c r="BD69" i="103" s="1"/>
  <c r="BD73" i="103" a="1"/>
  <c r="BD73" i="103" s="1"/>
  <c r="AN79" i="103" a="1"/>
  <c r="AN79" i="103" s="1"/>
  <c r="AN81" i="103" a="1"/>
  <c r="AN81" i="103" s="1"/>
  <c r="AY79" i="103" a="1"/>
  <c r="AY79" i="103" s="1"/>
  <c r="AY89" i="103" a="1"/>
  <c r="AY89" i="103" s="1"/>
  <c r="AY88" i="103" a="1"/>
  <c r="AY88" i="103" s="1"/>
  <c r="AZ63" i="103" a="1"/>
  <c r="AZ63" i="103" s="1"/>
  <c r="AZ73" i="103" a="1"/>
  <c r="AZ73" i="103" s="1"/>
  <c r="AZ79" i="103" a="1"/>
  <c r="AZ79" i="103" s="1"/>
  <c r="AJ66" i="103" a="1"/>
  <c r="AJ66" i="103" s="1"/>
  <c r="AJ79" i="103" a="1"/>
  <c r="AJ79" i="103" s="1"/>
  <c r="BF77" i="103" a="1"/>
  <c r="BF77" i="103" s="1"/>
  <c r="BF85" i="103" a="1"/>
  <c r="BF85" i="103" s="1"/>
  <c r="BF66" i="103" a="1"/>
  <c r="BF66" i="103" s="1"/>
  <c r="BF34" i="103" a="1"/>
  <c r="BF34" i="103" s="1"/>
  <c r="BF38" i="103" a="1"/>
  <c r="BF38" i="103" s="1"/>
  <c r="AG24" i="103" a="1"/>
  <c r="AG24" i="103" s="1"/>
  <c r="AG42" i="103" a="1"/>
  <c r="AG42" i="103" s="1"/>
  <c r="AG28" i="103" a="1"/>
  <c r="AG28" i="103" s="1"/>
  <c r="AH46" i="103" a="1"/>
  <c r="AH46" i="103" s="1"/>
  <c r="AH41" i="103" a="1"/>
  <c r="AH41" i="103" s="1"/>
  <c r="AU30" i="103" a="1"/>
  <c r="AU30" i="103" s="1"/>
  <c r="AU48" i="103" a="1"/>
  <c r="AU48" i="103" s="1"/>
  <c r="AU34" i="103" a="1"/>
  <c r="AU34" i="103" s="1"/>
  <c r="AZ34" i="103" a="1"/>
  <c r="AZ34" i="103" s="1"/>
  <c r="AZ49" i="103" a="1"/>
  <c r="AZ49" i="103" s="1"/>
  <c r="AZ28" i="103" a="1"/>
  <c r="AZ28" i="103" s="1"/>
  <c r="BJ84" i="103" a="1"/>
  <c r="BJ84" i="103" s="1"/>
  <c r="BJ87" i="103" a="1"/>
  <c r="BJ87" i="103" s="1"/>
  <c r="BL70" i="103" a="1"/>
  <c r="BL70" i="103" s="1"/>
  <c r="BL69" i="103" a="1"/>
  <c r="BL69" i="103" s="1"/>
  <c r="BL74" i="103" a="1"/>
  <c r="BL74" i="103" s="1"/>
  <c r="AH76" i="103" a="1"/>
  <c r="AH76" i="103" s="1"/>
  <c r="AH69" i="103" a="1"/>
  <c r="AH69" i="103" s="1"/>
  <c r="AX89" i="103" a="1"/>
  <c r="AX89" i="103" s="1"/>
  <c r="AX86" i="103" a="1"/>
  <c r="AX86" i="103" s="1"/>
  <c r="AX73" i="103" a="1"/>
  <c r="AX73" i="103" s="1"/>
  <c r="BH91" i="103" a="1"/>
  <c r="BH91" i="103" s="1"/>
  <c r="BH61" i="103" a="1"/>
  <c r="BH61" i="103" s="1"/>
  <c r="BH65" i="103" a="1"/>
  <c r="BH65" i="103" s="1"/>
  <c r="AQ66" i="103" a="1"/>
  <c r="AQ66" i="103" s="1"/>
  <c r="AQ67" i="103" a="1"/>
  <c r="AQ67" i="103" s="1"/>
  <c r="AW77" i="103" a="1"/>
  <c r="AW77" i="103" s="1"/>
  <c r="AW88" i="103" a="1"/>
  <c r="AW88" i="103" s="1"/>
  <c r="AW83" i="103" a="1"/>
  <c r="AW83" i="103" s="1"/>
  <c r="AI80" i="103" a="1"/>
  <c r="AI80" i="103" s="1"/>
  <c r="AM30" i="103" a="1"/>
  <c r="AM30" i="103" s="1"/>
  <c r="AM41" i="103" a="1"/>
  <c r="AM41" i="103" s="1"/>
  <c r="BC30" i="103" a="1"/>
  <c r="BC30" i="103" s="1"/>
  <c r="BC35" i="103" a="1"/>
  <c r="BC35" i="103" s="1"/>
  <c r="BC25" i="103" a="1"/>
  <c r="BC25" i="103" s="1"/>
  <c r="AJ45" i="103" a="1"/>
  <c r="AJ45" i="103" s="1"/>
  <c r="AJ37" i="103" a="1"/>
  <c r="AJ37" i="103" s="1"/>
  <c r="AO66" i="103" a="1"/>
  <c r="AO66" i="103" s="1"/>
  <c r="AO83" i="103" a="1"/>
  <c r="AO83" i="103" s="1"/>
  <c r="AO78" i="103" a="1"/>
  <c r="AO78" i="103" s="1"/>
  <c r="AL78" i="103" a="1"/>
  <c r="AL78" i="103" s="1"/>
  <c r="AL85" i="103" a="1"/>
  <c r="AL85" i="103" s="1"/>
  <c r="BK23" i="103" a="1"/>
  <c r="BK23" i="103" s="1"/>
  <c r="BK38" i="103" a="1"/>
  <c r="BK38" i="103" s="1"/>
  <c r="BK42" i="103" a="1"/>
  <c r="BK42" i="103" s="1"/>
  <c r="AI43" i="103" a="1"/>
  <c r="AI43" i="103" s="1"/>
  <c r="AI41" i="103" a="1"/>
  <c r="AI41" i="103" s="1"/>
  <c r="AI35" i="103" a="1"/>
  <c r="AI35" i="103" s="1"/>
  <c r="BJ44" i="103" a="1"/>
  <c r="BJ44" i="103" s="1"/>
  <c r="BJ20" i="103" a="1"/>
  <c r="BJ20" i="103" s="1"/>
  <c r="BI70" i="103" a="1"/>
  <c r="BI70" i="103" s="1"/>
  <c r="BI71" i="103" a="1"/>
  <c r="BI71" i="103" s="1"/>
  <c r="BI89" i="103" a="1"/>
  <c r="BI89" i="103" s="1"/>
  <c r="AK77" i="103" a="1"/>
  <c r="AK77" i="103" s="1"/>
  <c r="AK87" i="103" a="1"/>
  <c r="AK87" i="103" s="1"/>
  <c r="BH35" i="103" a="1"/>
  <c r="BH35" i="103" s="1"/>
  <c r="BH48" i="103" a="1"/>
  <c r="BH48" i="103" s="1"/>
  <c r="BH32" i="103" a="1"/>
  <c r="BH32" i="103" s="1"/>
  <c r="BA44" i="103" a="1"/>
  <c r="BA44" i="103" s="1"/>
  <c r="BA38" i="103" a="1"/>
  <c r="BA38" i="103" s="1"/>
  <c r="BA28" i="103" a="1"/>
  <c r="BA28" i="103" s="1"/>
  <c r="AV48" i="103" a="1"/>
  <c r="AV48" i="103" s="1"/>
  <c r="AV20" i="103" a="1"/>
  <c r="AV20" i="103" s="1"/>
  <c r="BD83" i="103" a="1"/>
  <c r="BD83" i="103" s="1"/>
  <c r="BD79" i="103" a="1"/>
  <c r="BD79" i="103" s="1"/>
  <c r="BD88" i="103" a="1"/>
  <c r="BD88" i="103" s="1"/>
  <c r="AN87" i="103" a="1"/>
  <c r="AN87" i="103" s="1"/>
  <c r="AN76" i="103" a="1"/>
  <c r="AN76" i="103" s="1"/>
  <c r="AY66" i="103" a="1"/>
  <c r="AY66" i="103" s="1"/>
  <c r="AY91" i="103" a="1"/>
  <c r="AY91" i="103" s="1"/>
  <c r="AY68" i="103" a="1"/>
  <c r="AY68" i="103" s="1"/>
  <c r="AZ77" i="103" a="1"/>
  <c r="AZ77" i="103" s="1"/>
  <c r="AZ83" i="103" a="1"/>
  <c r="AZ83" i="103" s="1"/>
  <c r="AJ69" i="103" a="1"/>
  <c r="AJ69" i="103" s="1"/>
  <c r="AJ80" i="103" a="1"/>
  <c r="AJ80" i="103" s="1"/>
  <c r="AJ65" i="103" a="1"/>
  <c r="AJ65" i="103" s="1"/>
  <c r="BF81" i="103" a="1"/>
  <c r="BF81" i="103" s="1"/>
  <c r="BF90" i="103" a="1"/>
  <c r="BF90" i="103" s="1"/>
  <c r="BF84" i="103" a="1"/>
  <c r="BF84" i="103" s="1"/>
  <c r="BF47" i="103" a="1"/>
  <c r="BF47" i="103" s="1"/>
  <c r="BF26" i="103" a="1"/>
  <c r="BF26" i="103" s="1"/>
  <c r="AG33" i="103" a="1"/>
  <c r="AG33" i="103" s="1"/>
  <c r="AG44" i="103" a="1"/>
  <c r="AG44" i="103" s="1"/>
  <c r="AG30" i="103" a="1"/>
  <c r="AG30" i="103" s="1"/>
  <c r="AH23" i="103" a="1"/>
  <c r="AH23" i="103" s="1"/>
  <c r="AH20" i="103" a="1"/>
  <c r="AH20" i="103" s="1"/>
  <c r="AU39" i="103" a="1"/>
  <c r="AU39" i="103" s="1"/>
  <c r="AU49" i="103" a="1"/>
  <c r="AU49" i="103" s="1"/>
  <c r="AU28" i="103" a="1"/>
  <c r="AU28" i="103" s="1"/>
  <c r="AZ36" i="103" a="1"/>
  <c r="AZ36" i="103" s="1"/>
  <c r="AZ41" i="103" a="1"/>
  <c r="AZ41" i="103" s="1"/>
  <c r="AZ45" i="103" a="1"/>
  <c r="AZ45" i="103" s="1"/>
  <c r="BJ88" i="103" a="1"/>
  <c r="BJ88" i="103" s="1"/>
  <c r="BJ78" i="103" a="1"/>
  <c r="BJ78" i="103" s="1"/>
  <c r="BL85" i="103" a="1"/>
  <c r="BL85" i="103" s="1"/>
  <c r="BL71" i="103" a="1"/>
  <c r="BL71" i="103" s="1"/>
  <c r="BL82" i="103" a="1"/>
  <c r="BL82" i="103" s="1"/>
  <c r="AH62" i="103" a="1"/>
  <c r="AH62" i="103" s="1"/>
  <c r="AH64" i="103" a="1"/>
  <c r="AH64" i="103" s="1"/>
  <c r="AX69" i="103" a="1"/>
  <c r="AX69" i="103" s="1"/>
  <c r="AX82" i="103" a="1"/>
  <c r="AX82" i="103" s="1"/>
  <c r="AX83" i="103" a="1"/>
  <c r="AX83" i="103" s="1"/>
  <c r="BH83" i="103" a="1"/>
  <c r="BH83" i="103" s="1"/>
  <c r="BH87" i="103" a="1"/>
  <c r="BH87" i="103" s="1"/>
  <c r="AQ63" i="103" a="1"/>
  <c r="AQ63" i="103" s="1"/>
  <c r="AQ62" i="103" a="1"/>
  <c r="AQ62" i="103" s="1"/>
  <c r="AQ83" i="103" a="1"/>
  <c r="AQ83" i="103" s="1"/>
  <c r="AW76" i="103" a="1"/>
  <c r="AW76" i="103" s="1"/>
  <c r="AW81" i="103" a="1"/>
  <c r="AW81" i="103" s="1"/>
  <c r="AW91" i="103" a="1"/>
  <c r="AW91" i="103" s="1"/>
  <c r="AI62" i="103" a="1"/>
  <c r="AI62" i="103" s="1"/>
  <c r="AI83" i="103" a="1"/>
  <c r="AI83" i="103" s="1"/>
  <c r="BN68" i="103" a="1"/>
  <c r="BN68" i="103" s="1"/>
  <c r="BN76" i="103" a="1"/>
  <c r="BN76" i="103" s="1"/>
  <c r="BN67" i="103" a="1"/>
  <c r="BN67" i="103" s="1"/>
  <c r="AT39" i="103" a="1"/>
  <c r="AT39" i="103" s="1"/>
  <c r="AT25" i="103" a="1"/>
  <c r="AT25" i="103" s="1"/>
  <c r="AE24" i="103" a="1"/>
  <c r="AE24" i="103" s="1"/>
  <c r="AE48" i="103" a="1"/>
  <c r="AE48" i="103" s="1"/>
  <c r="AE43" i="103" a="1"/>
  <c r="AE43" i="103" s="1"/>
  <c r="BD26" i="103" a="1"/>
  <c r="BD26" i="103" s="1"/>
  <c r="BD50" i="103" a="1"/>
  <c r="BD50" i="103" s="1"/>
  <c r="BD33" i="103" a="1"/>
  <c r="BD33" i="103" s="1"/>
  <c r="BC89" i="103" a="1"/>
  <c r="BC89" i="103" s="1"/>
  <c r="BC90" i="103" a="1"/>
  <c r="BC90" i="103" s="1"/>
  <c r="BM80" i="103" a="1"/>
  <c r="BM80" i="103" s="1"/>
  <c r="BM78" i="103" a="1"/>
  <c r="BM78" i="103" s="1"/>
  <c r="BM76" i="103" a="1"/>
  <c r="BM76" i="103" s="1"/>
  <c r="BA90" i="103" a="1"/>
  <c r="BA90" i="103" s="1"/>
  <c r="BA72" i="103" a="1"/>
  <c r="BA72" i="103" s="1"/>
  <c r="BI24" i="103" a="1"/>
  <c r="BI24" i="103" s="1"/>
  <c r="BI46" i="103" a="1"/>
  <c r="BI46" i="103" s="1"/>
  <c r="BI26" i="103" a="1"/>
  <c r="BI26" i="103" s="1"/>
  <c r="AW46" i="103" a="1"/>
  <c r="AW46" i="103" s="1"/>
  <c r="AW50" i="103" a="1"/>
  <c r="AW50" i="103" s="1"/>
  <c r="AR24" i="103" a="1"/>
  <c r="AR24" i="103" s="1"/>
  <c r="AR43" i="103" a="1"/>
  <c r="AR43" i="103" s="1"/>
  <c r="AR34" i="103" a="1"/>
  <c r="AR34" i="103" s="1"/>
  <c r="AT65" i="103" a="1"/>
  <c r="AT65" i="103" s="1"/>
  <c r="AT82" i="103" a="1"/>
  <c r="AT82" i="103" s="1"/>
  <c r="AT85" i="103" a="1"/>
  <c r="AT85" i="103" s="1"/>
  <c r="BG67" i="103" a="1"/>
  <c r="BG67" i="103" s="1"/>
  <c r="BG85" i="103" a="1"/>
  <c r="BG85" i="103" s="1"/>
  <c r="BB80" i="103" a="1"/>
  <c r="BB80" i="103" s="1"/>
  <c r="BB75" i="103" a="1"/>
  <c r="BB75" i="103" s="1"/>
  <c r="BB70" i="103" a="1"/>
  <c r="BB70" i="103" s="1"/>
  <c r="AG76" i="103" a="1"/>
  <c r="AG76" i="103" s="1"/>
  <c r="AG87" i="103" a="1"/>
  <c r="AG87" i="103" s="1"/>
  <c r="AV68" i="103" a="1"/>
  <c r="AV68" i="103" s="1"/>
  <c r="AV72" i="103" a="1"/>
  <c r="AV72" i="103" s="1"/>
  <c r="AV66" i="103" a="1"/>
  <c r="AV66" i="103" s="1"/>
  <c r="AU71" i="103" a="1"/>
  <c r="AU71" i="103" s="1"/>
  <c r="AU78" i="103" a="1"/>
  <c r="AU78" i="103" s="1"/>
  <c r="AU69" i="103" a="1"/>
  <c r="AU69" i="103" s="1"/>
  <c r="AM62" i="103" a="1"/>
  <c r="AM62" i="103" s="1"/>
  <c r="AM74" i="103" a="1"/>
  <c r="AM74" i="103" s="1"/>
  <c r="AQ33" i="103" a="1"/>
  <c r="AQ33" i="103" s="1"/>
  <c r="AQ43" i="103" a="1"/>
  <c r="AQ43" i="103" s="1"/>
  <c r="AQ42" i="103" a="1"/>
  <c r="AQ42" i="103" s="1"/>
  <c r="AZ42" i="103" a="1"/>
  <c r="AZ42" i="103" s="1"/>
  <c r="BH63" i="103" a="1"/>
  <c r="BH63" i="103" s="1"/>
  <c r="AI75" i="103" a="1"/>
  <c r="AI75" i="103" s="1"/>
  <c r="BN83" i="103" a="1"/>
  <c r="BN83" i="103" s="1"/>
  <c r="AT24" i="103" a="1"/>
  <c r="AT24" i="103" s="1"/>
  <c r="BD21" i="103" a="1"/>
  <c r="BD21" i="103" s="1"/>
  <c r="BC80" i="103" a="1"/>
  <c r="BC80" i="103" s="1"/>
  <c r="BM87" i="103" a="1"/>
  <c r="BM87" i="103" s="1"/>
  <c r="BA75" i="103" a="1"/>
  <c r="BA75" i="103" s="1"/>
  <c r="BI48" i="103" a="1"/>
  <c r="BI48" i="103" s="1"/>
  <c r="AW27" i="103" a="1"/>
  <c r="AW27" i="103" s="1"/>
  <c r="AR31" i="103" a="1"/>
  <c r="AR31" i="103" s="1"/>
  <c r="AT68" i="103" a="1"/>
  <c r="AT68" i="103" s="1"/>
  <c r="BG83" i="103" a="1"/>
  <c r="BG83" i="103" s="1"/>
  <c r="BB78" i="103" a="1"/>
  <c r="BB78" i="103" s="1"/>
  <c r="AG65" i="103" a="1"/>
  <c r="AG65" i="103" s="1"/>
  <c r="AV79" i="103" a="1"/>
  <c r="AV79" i="103" s="1"/>
  <c r="AU74" i="103" a="1"/>
  <c r="AU74" i="103" s="1"/>
  <c r="AM67" i="103" a="1"/>
  <c r="AM67" i="103" s="1"/>
  <c r="AM85" i="103" a="1"/>
  <c r="AM85" i="103" s="1"/>
  <c r="AQ45" i="103" a="1"/>
  <c r="AQ45" i="103" s="1"/>
  <c r="BM44" i="103" a="1"/>
  <c r="BM44" i="103" s="1"/>
  <c r="AF26" i="103" a="1"/>
  <c r="AF26" i="103" s="1"/>
  <c r="AF31" i="103" a="1"/>
  <c r="AF31" i="103" s="1"/>
  <c r="BG40" i="103" a="1"/>
  <c r="BG40" i="103" s="1"/>
  <c r="BG21" i="103" a="1"/>
  <c r="BG21" i="103" s="1"/>
  <c r="AY42" i="103" a="1"/>
  <c r="AY42" i="103" s="1"/>
  <c r="AY20" i="103" a="1"/>
  <c r="AY20" i="103" s="1"/>
  <c r="BN43" i="103" a="1"/>
  <c r="BN43" i="103" s="1"/>
  <c r="AE63" i="103" a="1"/>
  <c r="AE63" i="103" s="1"/>
  <c r="AE70" i="103" a="1"/>
  <c r="AE70" i="103" s="1"/>
  <c r="BK77" i="103" a="1"/>
  <c r="BK77" i="103" s="1"/>
  <c r="BK90" i="103" a="1"/>
  <c r="BK90" i="103" s="1"/>
  <c r="BE69" i="103" a="1"/>
  <c r="BE69" i="103" s="1"/>
  <c r="BE65" i="103" a="1"/>
  <c r="BE65" i="103" s="1"/>
  <c r="AF63" i="103" a="1"/>
  <c r="AF63" i="103" s="1"/>
  <c r="AF86" i="103" a="1"/>
  <c r="AF86" i="103" s="1"/>
  <c r="AF88" i="103" a="1"/>
  <c r="AF88" i="103" s="1"/>
  <c r="AP61" i="103" a="1"/>
  <c r="AP61" i="103" s="1"/>
  <c r="AP76" i="103" a="1"/>
  <c r="AP76" i="103" s="1"/>
  <c r="AS66" i="103" a="1"/>
  <c r="AS66" i="103" s="1"/>
  <c r="AS83" i="103" a="1"/>
  <c r="AS83" i="103" s="1"/>
  <c r="AR81" i="103" a="1"/>
  <c r="AR81" i="103" s="1"/>
  <c r="AR72" i="103" a="1"/>
  <c r="AR72" i="103" s="1"/>
  <c r="AR74" i="103" a="1"/>
  <c r="AR74" i="103" s="1"/>
  <c r="AN40" i="103" a="1"/>
  <c r="AN40" i="103" s="1"/>
  <c r="AN26" i="103" a="1"/>
  <c r="AN26" i="103" s="1"/>
  <c r="AK36" i="103" a="1"/>
  <c r="AK36" i="103" s="1"/>
  <c r="AK43" i="103" a="1"/>
  <c r="AK43" i="103" s="1"/>
  <c r="BB24" i="103" a="1"/>
  <c r="BB24" i="103" s="1"/>
  <c r="BB42" i="103" a="1"/>
  <c r="BB42" i="103" s="1"/>
  <c r="BB31" i="103" a="1"/>
  <c r="BB31" i="103" s="1"/>
  <c r="AS49" i="103" a="1"/>
  <c r="AS49" i="103" s="1"/>
  <c r="AS48" i="103" a="1"/>
  <c r="AS48" i="103" s="1"/>
  <c r="BE36" i="103" a="1"/>
  <c r="BE36" i="103" s="1"/>
  <c r="BE50" i="103" a="1"/>
  <c r="BE50" i="103" s="1"/>
  <c r="BE25" i="103" a="1"/>
  <c r="BE25" i="103" s="1"/>
  <c r="BL28" i="103" a="1"/>
  <c r="BL28" i="103" s="1"/>
  <c r="BL43" i="103" a="1"/>
  <c r="BL43" i="103" s="1"/>
  <c r="AP26" i="103" a="1"/>
  <c r="AP26" i="103" s="1"/>
  <c r="AP25" i="103" a="1"/>
  <c r="AP25" i="103" s="1"/>
  <c r="AP21" i="103" a="1"/>
  <c r="AP21" i="103" s="1"/>
  <c r="AO39" i="103" a="1"/>
  <c r="AO39" i="103" s="1"/>
  <c r="AO36" i="103" a="1"/>
  <c r="AO36" i="103" s="1"/>
  <c r="AL26" i="103" a="1"/>
  <c r="AL26" i="103" s="1"/>
  <c r="AL40" i="103" a="1"/>
  <c r="AL40" i="103" s="1"/>
  <c r="AL48" i="103" a="1"/>
  <c r="AL48" i="103" s="1"/>
  <c r="AX26" i="103" a="1"/>
  <c r="AX26" i="103" s="1"/>
  <c r="AX50" i="103" a="1"/>
  <c r="AX50" i="103" s="1"/>
  <c r="AX30" i="103" a="1"/>
  <c r="AX30" i="103" s="1"/>
  <c r="BL35" i="103" a="1"/>
  <c r="BL35" i="103" s="1"/>
  <c r="AZ20" i="103" a="1"/>
  <c r="AZ20" i="103" s="1"/>
  <c r="BH78" i="103" a="1"/>
  <c r="BH78" i="103" s="1"/>
  <c r="AI76" i="103" a="1"/>
  <c r="AI76" i="103" s="1"/>
  <c r="BN61" i="103" a="1"/>
  <c r="BN61" i="103" s="1"/>
  <c r="AE26" i="103" a="1"/>
  <c r="AE26" i="103" s="1"/>
  <c r="BD46" i="103" a="1"/>
  <c r="BD46" i="103" s="1"/>
  <c r="BC85" i="103" a="1"/>
  <c r="BC85" i="103" s="1"/>
  <c r="BM85" i="103" a="1"/>
  <c r="BM85" i="103" s="1"/>
  <c r="BA81" i="103" a="1"/>
  <c r="BA81" i="103" s="1"/>
  <c r="BI50" i="103" a="1"/>
  <c r="BI50" i="103" s="1"/>
  <c r="AW23" i="103" a="1"/>
  <c r="AW23" i="103" s="1"/>
  <c r="AR41" i="103" a="1"/>
  <c r="AR41" i="103" s="1"/>
  <c r="AT81" i="103" a="1"/>
  <c r="AT81" i="103" s="1"/>
  <c r="BG84" i="103" a="1"/>
  <c r="BG84" i="103" s="1"/>
  <c r="BB71" i="103" a="1"/>
  <c r="BB71" i="103" s="1"/>
  <c r="AG88" i="103" a="1"/>
  <c r="AG88" i="103" s="1"/>
  <c r="AV81" i="103" a="1"/>
  <c r="AV81" i="103" s="1"/>
  <c r="AU67" i="103" a="1"/>
  <c r="AU67" i="103" s="1"/>
  <c r="AM91" i="103" a="1"/>
  <c r="AM91" i="103" s="1"/>
  <c r="AM65" i="103" a="1"/>
  <c r="AM65" i="103" s="1"/>
  <c r="AQ31" i="103" a="1"/>
  <c r="AQ31" i="103" s="1"/>
  <c r="BM41" i="103" a="1"/>
  <c r="BM41" i="103" s="1"/>
  <c r="AF27" i="103" a="1"/>
  <c r="AF27" i="103" s="1"/>
  <c r="AF22" i="103" a="1"/>
  <c r="AF22" i="103" s="1"/>
  <c r="BG23" i="103" a="1"/>
  <c r="BG23" i="103" s="1"/>
  <c r="AY26" i="103" a="1"/>
  <c r="AY26" i="103" s="1"/>
  <c r="AY40" i="103" a="1"/>
  <c r="AY40" i="103" s="1"/>
  <c r="BN23" i="103" a="1"/>
  <c r="BN23" i="103" s="1"/>
  <c r="BN49" i="103" a="1"/>
  <c r="BN49" i="103" s="1"/>
  <c r="AE69" i="103" a="1"/>
  <c r="AE69" i="103" s="1"/>
  <c r="AE80" i="103" a="1"/>
  <c r="AE80" i="103" s="1"/>
  <c r="BK62" i="103" a="1"/>
  <c r="BK62" i="103" s="1"/>
  <c r="BK66" i="103" a="1"/>
  <c r="BK66" i="103" s="1"/>
  <c r="BE89" i="103" a="1"/>
  <c r="BE89" i="103" s="1"/>
  <c r="BE73" i="103" a="1"/>
  <c r="BE73" i="103" s="1"/>
  <c r="AF64" i="103" a="1"/>
  <c r="AF64" i="103" s="1"/>
  <c r="AF70" i="103" a="1"/>
  <c r="AF70" i="103" s="1"/>
  <c r="AF61" i="103" a="1"/>
  <c r="AF61" i="103" s="1"/>
  <c r="AP65" i="103" a="1"/>
  <c r="AP65" i="103" s="1"/>
  <c r="AP66" i="103" a="1"/>
  <c r="AP66" i="103" s="1"/>
  <c r="AS89" i="103" a="1"/>
  <c r="AS89" i="103" s="1"/>
  <c r="AS65" i="103" a="1"/>
  <c r="AS65" i="103" s="1"/>
  <c r="AR79" i="103" a="1"/>
  <c r="AR79" i="103" s="1"/>
  <c r="AR70" i="103" a="1"/>
  <c r="AR70" i="103" s="1"/>
  <c r="AR61" i="103" a="1"/>
  <c r="AR61" i="103" s="1"/>
  <c r="AN42" i="103" a="1"/>
  <c r="AN42" i="103" s="1"/>
  <c r="AN31" i="103" a="1"/>
  <c r="AN31" i="103" s="1"/>
  <c r="AK46" i="103" a="1"/>
  <c r="AK46" i="103" s="1"/>
  <c r="AK50" i="103" a="1"/>
  <c r="AK50" i="103" s="1"/>
  <c r="BB22" i="103" a="1"/>
  <c r="BB22" i="103" s="1"/>
  <c r="BB49" i="103" a="1"/>
  <c r="BB49" i="103" s="1"/>
  <c r="BB35" i="103" a="1"/>
  <c r="BB35" i="103" s="1"/>
  <c r="AS40" i="103" a="1"/>
  <c r="AS40" i="103" s="1"/>
  <c r="AS22" i="103" a="1"/>
  <c r="AS22" i="103" s="1"/>
  <c r="BE26" i="103" a="1"/>
  <c r="BE26" i="103" s="1"/>
  <c r="BE43" i="103" a="1"/>
  <c r="BE43" i="103" s="1"/>
  <c r="BE31" i="103" a="1"/>
  <c r="BE31" i="103" s="1"/>
  <c r="BL42" i="103" a="1"/>
  <c r="BL42" i="103" s="1"/>
  <c r="BL38" i="103" a="1"/>
  <c r="BL38" i="103" s="1"/>
  <c r="AP33" i="103" a="1"/>
  <c r="AP33" i="103" s="1"/>
  <c r="AP30" i="103" a="1"/>
  <c r="AP30" i="103" s="1"/>
  <c r="AP32" i="103" a="1"/>
  <c r="AP32" i="103" s="1"/>
  <c r="AO44" i="103" a="1"/>
  <c r="AO44" i="103" s="1"/>
  <c r="AO45" i="103" a="1"/>
  <c r="AO45" i="103" s="1"/>
  <c r="AL27" i="103" a="1"/>
  <c r="AL27" i="103" s="1"/>
  <c r="AL45" i="103" a="1"/>
  <c r="AL45" i="103" s="1"/>
  <c r="AL31" i="103" a="1"/>
  <c r="AL31" i="103" s="1"/>
  <c r="AX34" i="103" a="1"/>
  <c r="AX34" i="103" s="1"/>
  <c r="AX22" i="103" a="1"/>
  <c r="AX22" i="103" s="1"/>
  <c r="AX21" i="103" a="1"/>
  <c r="AX21" i="103" s="1"/>
  <c r="AP20" i="103" a="1"/>
  <c r="AP20" i="103" s="1"/>
  <c r="AO49" i="103" a="1"/>
  <c r="AO49" i="103" s="1"/>
  <c r="AO21" i="103" a="1"/>
  <c r="AO21" i="103" s="1"/>
  <c r="AL21" i="103" a="1"/>
  <c r="AL21" i="103" s="1"/>
  <c r="AL38" i="103" a="1"/>
  <c r="AL38" i="103" s="1"/>
  <c r="AL30" i="103" a="1"/>
  <c r="AL30" i="103" s="1"/>
  <c r="AX36" i="103" a="1"/>
  <c r="AX36" i="103" s="1"/>
  <c r="AX41" i="103" a="1"/>
  <c r="AX41" i="103" s="1"/>
  <c r="BL20" i="103" a="1"/>
  <c r="BL20" i="103" s="1"/>
  <c r="AL32" i="103" a="1"/>
  <c r="AL32" i="103" s="1"/>
  <c r="AX43" i="103" a="1"/>
  <c r="AX43" i="103" s="1"/>
  <c r="AT26" i="103" a="1"/>
  <c r="AT26" i="103" s="1"/>
  <c r="AR36" i="103" a="1"/>
  <c r="AR36" i="103" s="1"/>
  <c r="AG78" i="103" a="1"/>
  <c r="AG78" i="103" s="1"/>
  <c r="BG28" i="103" a="1"/>
  <c r="BG28" i="103" s="1"/>
  <c r="BN29" i="103" a="1"/>
  <c r="BN29" i="103" s="1"/>
  <c r="BK89" i="103" a="1"/>
  <c r="BK89" i="103" s="1"/>
  <c r="AF72" i="103" a="1"/>
  <c r="AF72" i="103" s="1"/>
  <c r="AR62" i="103" a="1"/>
  <c r="AR62" i="103" s="1"/>
  <c r="AK26" i="103" a="1"/>
  <c r="AK26" i="103" s="1"/>
  <c r="AS50" i="103" a="1"/>
  <c r="AS50" i="103" s="1"/>
  <c r="BE22" i="103" a="1"/>
  <c r="BE22" i="103" s="1"/>
  <c r="AO50" i="103" a="1"/>
  <c r="AO50" i="103" s="1"/>
  <c r="AX24" i="103" a="1"/>
  <c r="AX24" i="103" s="1"/>
  <c r="BJ69" i="103" a="1"/>
  <c r="BJ69" i="103" s="1"/>
  <c r="BH71" i="103" a="1"/>
  <c r="BH71" i="103" s="1"/>
  <c r="AI67" i="103" a="1"/>
  <c r="AI67" i="103" s="1"/>
  <c r="BN81" i="103" a="1"/>
  <c r="BN81" i="103" s="1"/>
  <c r="AE35" i="103" a="1"/>
  <c r="AE35" i="103" s="1"/>
  <c r="BD45" i="103" a="1"/>
  <c r="BD45" i="103" s="1"/>
  <c r="BC78" i="103" a="1"/>
  <c r="BC78" i="103" s="1"/>
  <c r="BM61" i="103" a="1"/>
  <c r="BM61" i="103" s="1"/>
  <c r="BA74" i="103" a="1"/>
  <c r="BA74" i="103" s="1"/>
  <c r="BI21" i="103" a="1"/>
  <c r="BI21" i="103" s="1"/>
  <c r="AW48" i="103" a="1"/>
  <c r="AW48" i="103" s="1"/>
  <c r="AR40" i="103" a="1"/>
  <c r="AR40" i="103" s="1"/>
  <c r="AT73" i="103" a="1"/>
  <c r="AT73" i="103" s="1"/>
  <c r="BG82" i="103" a="1"/>
  <c r="BG82" i="103" s="1"/>
  <c r="BB82" i="103" a="1"/>
  <c r="BB82" i="103" s="1"/>
  <c r="AG62" i="103" a="1"/>
  <c r="AG62" i="103" s="1"/>
  <c r="AV70" i="103" a="1"/>
  <c r="AV70" i="103" s="1"/>
  <c r="AU83" i="103" a="1"/>
  <c r="AU83" i="103" s="1"/>
  <c r="AM84" i="103" a="1"/>
  <c r="AM84" i="103" s="1"/>
  <c r="AM80" i="103" a="1"/>
  <c r="AM80" i="103" s="1"/>
  <c r="AQ41" i="103" a="1"/>
  <c r="AQ41" i="103" s="1"/>
  <c r="BM49" i="103" a="1"/>
  <c r="BM49" i="103" s="1"/>
  <c r="AF32" i="103" a="1"/>
  <c r="AF32" i="103" s="1"/>
  <c r="AF21" i="103" a="1"/>
  <c r="AF21" i="103" s="1"/>
  <c r="BG45" i="103" a="1"/>
  <c r="BG45" i="103" s="1"/>
  <c r="AY23" i="103" a="1"/>
  <c r="AY23" i="103" s="1"/>
  <c r="AY45" i="103" a="1"/>
  <c r="AY45" i="103" s="1"/>
  <c r="BN24" i="103" a="1"/>
  <c r="BN24" i="103" s="1"/>
  <c r="BN46" i="103" a="1"/>
  <c r="BN46" i="103" s="1"/>
  <c r="AE77" i="103" a="1"/>
  <c r="AE77" i="103" s="1"/>
  <c r="AE71" i="103" a="1"/>
  <c r="AE71" i="103" s="1"/>
  <c r="BK80" i="103" a="1"/>
  <c r="BK80" i="103" s="1"/>
  <c r="BK69" i="103" a="1"/>
  <c r="BK69" i="103" s="1"/>
  <c r="BE79" i="103" a="1"/>
  <c r="BE79" i="103" s="1"/>
  <c r="BE77" i="103" a="1"/>
  <c r="BE77" i="103" s="1"/>
  <c r="AF81" i="103" a="1"/>
  <c r="AF81" i="103" s="1"/>
  <c r="AF73" i="103" a="1"/>
  <c r="AF73" i="103" s="1"/>
  <c r="AF90" i="103" a="1"/>
  <c r="AF90" i="103" s="1"/>
  <c r="AP82" i="103" a="1"/>
  <c r="AP82" i="103" s="1"/>
  <c r="AP72" i="103" a="1"/>
  <c r="AP72" i="103" s="1"/>
  <c r="AS81" i="103" a="1"/>
  <c r="AS81" i="103" s="1"/>
  <c r="AS64" i="103" a="1"/>
  <c r="AS64" i="103" s="1"/>
  <c r="AR87" i="103" a="1"/>
  <c r="AR87" i="103" s="1"/>
  <c r="AR83" i="103" a="1"/>
  <c r="AR83" i="103" s="1"/>
  <c r="AN23" i="103" a="1"/>
  <c r="AN23" i="103" s="1"/>
  <c r="AN45" i="103" a="1"/>
  <c r="AN45" i="103" s="1"/>
  <c r="AN20" i="103" a="1"/>
  <c r="AN20" i="103" s="1"/>
  <c r="AK39" i="103" a="1"/>
  <c r="AK39" i="103" s="1"/>
  <c r="AK31" i="103" a="1"/>
  <c r="AK31" i="103" s="1"/>
  <c r="BB33" i="103" a="1"/>
  <c r="BB33" i="103" s="1"/>
  <c r="BB25" i="103" a="1"/>
  <c r="BB25" i="103" s="1"/>
  <c r="BB29" i="103" a="1"/>
  <c r="BB29" i="103" s="1"/>
  <c r="AS43" i="103" a="1"/>
  <c r="AS43" i="103" s="1"/>
  <c r="AS27" i="103" a="1"/>
  <c r="AS27" i="103" s="1"/>
  <c r="BE32" i="103" a="1"/>
  <c r="BE32" i="103" s="1"/>
  <c r="BE42" i="103" a="1"/>
  <c r="BE42" i="103" s="1"/>
  <c r="BE35" i="103" a="1"/>
  <c r="BE35" i="103" s="1"/>
  <c r="BL39" i="103" a="1"/>
  <c r="BL39" i="103" s="1"/>
  <c r="BL50" i="103" a="1"/>
  <c r="BL50" i="103" s="1"/>
  <c r="AP28" i="103" a="1"/>
  <c r="AP28" i="103" s="1"/>
  <c r="AP35" i="103" a="1"/>
  <c r="AP35" i="103" s="1"/>
  <c r="AE27" i="103" a="1"/>
  <c r="AE27" i="103" s="1"/>
  <c r="BG63" i="103" a="1"/>
  <c r="BG63" i="103" s="1"/>
  <c r="AQ37" i="103" a="1"/>
  <c r="AQ37" i="103" s="1"/>
  <c r="AY33" i="103" a="1"/>
  <c r="AY33" i="103" s="1"/>
  <c r="AE82" i="103" a="1"/>
  <c r="AE82" i="103" s="1"/>
  <c r="BE82" i="103" a="1"/>
  <c r="BE82" i="103" s="1"/>
  <c r="AP73" i="103" a="1"/>
  <c r="AP73" i="103" s="1"/>
  <c r="AR66" i="103" a="1"/>
  <c r="AR66" i="103" s="1"/>
  <c r="AS45" i="103" a="1"/>
  <c r="AS45" i="103" s="1"/>
  <c r="AP43" i="103" a="1"/>
  <c r="AP43" i="103" s="1"/>
  <c r="BJ65" i="103" a="1"/>
  <c r="BJ65" i="103" s="1"/>
  <c r="AQ89" i="103" a="1"/>
  <c r="AQ89" i="103" s="1"/>
  <c r="AI89" i="103" a="1"/>
  <c r="AI89" i="103" s="1"/>
  <c r="AT27" i="103" a="1"/>
  <c r="AT27" i="103" s="1"/>
  <c r="AE36" i="103" a="1"/>
  <c r="AE36" i="103" s="1"/>
  <c r="BD43" i="103" a="1"/>
  <c r="BD43" i="103" s="1"/>
  <c r="BC81" i="103" a="1"/>
  <c r="BC81" i="103" s="1"/>
  <c r="BM64" i="103" a="1"/>
  <c r="BM64" i="103" s="1"/>
  <c r="BA66" i="103" a="1"/>
  <c r="BA66" i="103" s="1"/>
  <c r="BI31" i="103" a="1"/>
  <c r="BI31" i="103" s="1"/>
  <c r="AW21" i="103" a="1"/>
  <c r="AW21" i="103" s="1"/>
  <c r="AR27" i="103" a="1"/>
  <c r="AR27" i="103" s="1"/>
  <c r="AT79" i="103" a="1"/>
  <c r="AT79" i="103" s="1"/>
  <c r="BG90" i="103" a="1"/>
  <c r="BG90" i="103" s="1"/>
  <c r="BB85" i="103" a="1"/>
  <c r="BB85" i="103" s="1"/>
  <c r="AG77" i="103" a="1"/>
  <c r="AG77" i="103" s="1"/>
  <c r="AV76" i="103" a="1"/>
  <c r="AV76" i="103" s="1"/>
  <c r="AU81" i="103" a="1"/>
  <c r="AU81" i="103" s="1"/>
  <c r="AM87" i="103" a="1"/>
  <c r="AM87" i="103" s="1"/>
  <c r="AQ26" i="103" a="1"/>
  <c r="AQ26" i="103" s="1"/>
  <c r="AQ25" i="103" a="1"/>
  <c r="AQ25" i="103" s="1"/>
  <c r="BM48" i="103" a="1"/>
  <c r="BM48" i="103" s="1"/>
  <c r="AF28" i="103" a="1"/>
  <c r="AF28" i="103" s="1"/>
  <c r="AF30" i="103" a="1"/>
  <c r="AF30" i="103" s="1"/>
  <c r="BG26" i="103" a="1"/>
  <c r="BG26" i="103" s="1"/>
  <c r="AY24" i="103" a="1"/>
  <c r="AY24" i="103" s="1"/>
  <c r="AY46" i="103" a="1"/>
  <c r="AY46" i="103" s="1"/>
  <c r="BN28" i="103" a="1"/>
  <c r="BN28" i="103" s="1"/>
  <c r="BN50" i="103" a="1"/>
  <c r="BN50" i="103" s="1"/>
  <c r="AE64" i="103" a="1"/>
  <c r="AE64" i="103" s="1"/>
  <c r="AE83" i="103" a="1"/>
  <c r="AE83" i="103" s="1"/>
  <c r="BK84" i="103" a="1"/>
  <c r="BK84" i="103" s="1"/>
  <c r="BK79" i="103" a="1"/>
  <c r="BK79" i="103" s="1"/>
  <c r="BE80" i="103" a="1"/>
  <c r="BE80" i="103" s="1"/>
  <c r="BE66" i="103" a="1"/>
  <c r="BE66" i="103" s="1"/>
  <c r="AF79" i="103" a="1"/>
  <c r="AF79" i="103" s="1"/>
  <c r="AF76" i="103" a="1"/>
  <c r="AF76" i="103" s="1"/>
  <c r="AP70" i="103" a="1"/>
  <c r="AP70" i="103" s="1"/>
  <c r="AP87" i="103" a="1"/>
  <c r="AP87" i="103" s="1"/>
  <c r="AP64" i="103" a="1"/>
  <c r="AP64" i="103" s="1"/>
  <c r="AS78" i="103" a="1"/>
  <c r="AS78" i="103" s="1"/>
  <c r="AS68" i="103" a="1"/>
  <c r="AS68" i="103" s="1"/>
  <c r="AR89" i="103" a="1"/>
  <c r="AR89" i="103" s="1"/>
  <c r="AR86" i="103" a="1"/>
  <c r="AR86" i="103" s="1"/>
  <c r="AN27" i="103" a="1"/>
  <c r="AN27" i="103" s="1"/>
  <c r="AN38" i="103" a="1"/>
  <c r="AN38" i="103" s="1"/>
  <c r="AN25" i="103" a="1"/>
  <c r="AN25" i="103" s="1"/>
  <c r="AK49" i="103" a="1"/>
  <c r="AK49" i="103" s="1"/>
  <c r="AK30" i="103" a="1"/>
  <c r="AK30" i="103" s="1"/>
  <c r="BB27" i="103" a="1"/>
  <c r="BB27" i="103" s="1"/>
  <c r="BB20" i="103" a="1"/>
  <c r="BB20" i="103" s="1"/>
  <c r="AS23" i="103" a="1"/>
  <c r="AS23" i="103" s="1"/>
  <c r="AS30" i="103" a="1"/>
  <c r="AS30" i="103" s="1"/>
  <c r="AS24" i="103" a="1"/>
  <c r="AS24" i="103" s="1"/>
  <c r="BE27" i="103" a="1"/>
  <c r="BE27" i="103" s="1"/>
  <c r="BE40" i="103" a="1"/>
  <c r="BE40" i="103" s="1"/>
  <c r="BL23" i="103" a="1"/>
  <c r="BL23" i="103" s="1"/>
  <c r="BL37" i="103" a="1"/>
  <c r="BL37" i="103" s="1"/>
  <c r="BL41" i="103" a="1"/>
  <c r="BL41" i="103" s="1"/>
  <c r="AP37" i="103" a="1"/>
  <c r="AP37" i="103" s="1"/>
  <c r="AP40" i="103" a="1"/>
  <c r="AP40" i="103" s="1"/>
  <c r="AP22" i="103" a="1"/>
  <c r="AP22" i="103" s="1"/>
  <c r="AO43" i="103" a="1"/>
  <c r="AO43" i="103" s="1"/>
  <c r="AO40" i="103" a="1"/>
  <c r="AO40" i="103" s="1"/>
  <c r="AL24" i="103" a="1"/>
  <c r="AL24" i="103" s="1"/>
  <c r="AL47" i="103" a="1"/>
  <c r="AL47" i="103" s="1"/>
  <c r="AL29" i="103" a="1"/>
  <c r="AL29" i="103" s="1"/>
  <c r="AX44" i="103" a="1"/>
  <c r="AX44" i="103" s="1"/>
  <c r="AX20" i="103" a="1"/>
  <c r="AX20" i="103" s="1"/>
  <c r="AL28" i="103" a="1"/>
  <c r="AL28" i="103" s="1"/>
  <c r="AL37" i="103" a="1"/>
  <c r="AL37" i="103" s="1"/>
  <c r="AK47" i="103" a="1"/>
  <c r="AK47" i="103" s="1"/>
  <c r="AS20" i="103" a="1"/>
  <c r="AS20" i="103" s="1"/>
  <c r="BE44" i="103" a="1"/>
  <c r="BE44" i="103" s="1"/>
  <c r="BL34" i="103" a="1"/>
  <c r="BL34" i="103" s="1"/>
  <c r="AO26" i="103" a="1"/>
  <c r="AO26" i="103" s="1"/>
  <c r="AX45" i="103" a="1"/>
  <c r="AX45" i="103" s="1"/>
  <c r="BA62" i="103" a="1"/>
  <c r="BA62" i="103" s="1"/>
  <c r="AV91" i="103" a="1"/>
  <c r="AV91" i="103" s="1"/>
  <c r="BM23" i="103" a="1"/>
  <c r="BM23" i="103" s="1"/>
  <c r="BJ86" i="103" a="1"/>
  <c r="BJ86" i="103" s="1"/>
  <c r="AQ70" i="103" a="1"/>
  <c r="AQ70" i="103" s="1"/>
  <c r="AI71" i="103" a="1"/>
  <c r="AI71" i="103" s="1"/>
  <c r="AT35" i="103" a="1"/>
  <c r="AT35" i="103" s="1"/>
  <c r="AE32" i="103" a="1"/>
  <c r="AE32" i="103" s="1"/>
  <c r="BD25" i="103" a="1"/>
  <c r="BD25" i="103" s="1"/>
  <c r="BC83" i="103" a="1"/>
  <c r="BC83" i="103" s="1"/>
  <c r="BM65" i="103" a="1"/>
  <c r="BM65" i="103" s="1"/>
  <c r="BA80" i="103" a="1"/>
  <c r="BA80" i="103" s="1"/>
  <c r="AW24" i="103" a="1"/>
  <c r="AW24" i="103" s="1"/>
  <c r="AW25" i="103" a="1"/>
  <c r="AW25" i="103" s="1"/>
  <c r="AR48" i="103" a="1"/>
  <c r="AR48" i="103" s="1"/>
  <c r="AT87" i="103" a="1"/>
  <c r="AT87" i="103" s="1"/>
  <c r="BG78" i="103" a="1"/>
  <c r="BG78" i="103" s="1"/>
  <c r="BB69" i="103" a="1"/>
  <c r="BB69" i="103" s="1"/>
  <c r="AG74" i="103" a="1"/>
  <c r="AG74" i="103" s="1"/>
  <c r="AV87" i="103" a="1"/>
  <c r="AV87" i="103" s="1"/>
  <c r="AU64" i="103" a="1"/>
  <c r="AU64" i="103" s="1"/>
  <c r="AM71" i="103" a="1"/>
  <c r="AM71" i="103" s="1"/>
  <c r="AQ32" i="103" a="1"/>
  <c r="AQ32" i="103" s="1"/>
  <c r="AQ21" i="103" a="1"/>
  <c r="AQ21" i="103" s="1"/>
  <c r="BM29" i="103" a="1"/>
  <c r="BM29" i="103" s="1"/>
  <c r="AF39" i="103" a="1"/>
  <c r="AF39" i="103" s="1"/>
  <c r="AF34" i="103" a="1"/>
  <c r="AF34" i="103" s="1"/>
  <c r="BG38" i="103" a="1"/>
  <c r="BG38" i="103" s="1"/>
  <c r="AY27" i="103" a="1"/>
  <c r="AY27" i="103" s="1"/>
  <c r="AY50" i="103" a="1"/>
  <c r="AY50" i="103" s="1"/>
  <c r="BN26" i="103" a="1"/>
  <c r="BN26" i="103" s="1"/>
  <c r="BN38" i="103" a="1"/>
  <c r="BN38" i="103" s="1"/>
  <c r="AE91" i="103" a="1"/>
  <c r="AE91" i="103" s="1"/>
  <c r="AE85" i="103" a="1"/>
  <c r="AE85" i="103" s="1"/>
  <c r="BK81" i="103" a="1"/>
  <c r="BK81" i="103" s="1"/>
  <c r="BK85" i="103" a="1"/>
  <c r="BK85" i="103" s="1"/>
  <c r="BE78" i="103" a="1"/>
  <c r="BE78" i="103" s="1"/>
  <c r="BE72" i="103" a="1"/>
  <c r="BE72" i="103" s="1"/>
  <c r="AF68" i="103" a="1"/>
  <c r="AF68" i="103" s="1"/>
  <c r="AF78" i="103" a="1"/>
  <c r="AF78" i="103" s="1"/>
  <c r="AP80" i="103" a="1"/>
  <c r="AP80" i="103" s="1"/>
  <c r="AP71" i="103" a="1"/>
  <c r="AP71" i="103" s="1"/>
  <c r="AP75" i="103" a="1"/>
  <c r="AP75" i="103" s="1"/>
  <c r="AS76" i="103" a="1"/>
  <c r="AS76" i="103" s="1"/>
  <c r="AS75" i="103" a="1"/>
  <c r="AS75" i="103" s="1"/>
  <c r="AR84" i="103" a="1"/>
  <c r="AR84" i="103" s="1"/>
  <c r="AR82" i="103" a="1"/>
  <c r="AR82" i="103" s="1"/>
  <c r="AN21" i="103" a="1"/>
  <c r="AN21" i="103" s="1"/>
  <c r="AN39" i="103" a="1"/>
  <c r="AN39" i="103" s="1"/>
  <c r="AN22" i="103" a="1"/>
  <c r="AN22" i="103" s="1"/>
  <c r="AK38" i="103" a="1"/>
  <c r="AK38" i="103" s="1"/>
  <c r="AK42" i="103" a="1"/>
  <c r="AK42" i="103" s="1"/>
  <c r="BB21" i="103" a="1"/>
  <c r="BB21" i="103" s="1"/>
  <c r="BB32" i="103" a="1"/>
  <c r="BB32" i="103" s="1"/>
  <c r="AS28" i="103" a="1"/>
  <c r="AS28" i="103" s="1"/>
  <c r="AS39" i="103" a="1"/>
  <c r="AS39" i="103" s="1"/>
  <c r="AS21" i="103" a="1"/>
  <c r="AS21" i="103" s="1"/>
  <c r="BE33" i="103" a="1"/>
  <c r="BE33" i="103" s="1"/>
  <c r="BE34" i="103" a="1"/>
  <c r="BE34" i="103" s="1"/>
  <c r="BL27" i="103" a="1"/>
  <c r="BL27" i="103" s="1"/>
  <c r="BL47" i="103" a="1"/>
  <c r="BL47" i="103" s="1"/>
  <c r="BL24" i="103" a="1"/>
  <c r="BL24" i="103" s="1"/>
  <c r="AP46" i="103" a="1"/>
  <c r="AP46" i="103" s="1"/>
  <c r="AP50" i="103" a="1"/>
  <c r="AP50" i="103" s="1"/>
  <c r="AP36" i="103" a="1"/>
  <c r="AP36" i="103" s="1"/>
  <c r="AO46" i="103" a="1"/>
  <c r="AO46" i="103" s="1"/>
  <c r="AO34" i="103" a="1"/>
  <c r="AO34" i="103" s="1"/>
  <c r="AL20" i="103" a="1"/>
  <c r="AL20" i="103" s="1"/>
  <c r="AL41" i="103" a="1"/>
  <c r="AL41" i="103" s="1"/>
  <c r="AL22" i="103" a="1"/>
  <c r="AL22" i="103" s="1"/>
  <c r="AX39" i="103" a="1"/>
  <c r="AX39" i="103" s="1"/>
  <c r="AX33" i="103" a="1"/>
  <c r="AX33" i="103" s="1"/>
  <c r="AP39" i="103" a="1"/>
  <c r="AP39" i="103" s="1"/>
  <c r="AP34" i="103" a="1"/>
  <c r="AP34" i="103" s="1"/>
  <c r="AO41" i="103" a="1"/>
  <c r="AO41" i="103" s="1"/>
  <c r="AX38" i="103" a="1"/>
  <c r="AX38" i="103" s="1"/>
  <c r="AK40" i="103" a="1"/>
  <c r="AK40" i="103" s="1"/>
  <c r="AS29" i="103" a="1"/>
  <c r="AS29" i="103" s="1"/>
  <c r="BL48" i="103" a="1"/>
  <c r="BL48" i="103" s="1"/>
  <c r="AO47" i="103" a="1"/>
  <c r="AO47" i="103" s="1"/>
  <c r="AH77" i="103" a="1"/>
  <c r="AH77" i="103" s="1"/>
  <c r="BD40" i="103" a="1"/>
  <c r="BD40" i="103" s="1"/>
  <c r="BI39" i="103" a="1"/>
  <c r="BI39" i="103" s="1"/>
  <c r="AT74" i="103" a="1"/>
  <c r="AT74" i="103" s="1"/>
  <c r="AU77" i="103" a="1"/>
  <c r="AU77" i="103" s="1"/>
  <c r="BM31" i="103" a="1"/>
  <c r="BM31" i="103" s="1"/>
  <c r="AF87" i="103" a="1"/>
  <c r="AF87" i="103" s="1"/>
  <c r="AS63" i="103" a="1"/>
  <c r="AS63" i="103" s="1"/>
  <c r="AS86" i="103" a="1"/>
  <c r="AS86" i="103" s="1"/>
  <c r="AN50" i="103" a="1"/>
  <c r="AN50" i="103" s="1"/>
  <c r="AK21" i="103" a="1"/>
  <c r="AK21" i="103" s="1"/>
  <c r="AS26" i="103" a="1"/>
  <c r="AS26" i="103" s="1"/>
  <c r="BL49" i="103" a="1"/>
  <c r="BL49" i="103" s="1"/>
  <c r="AO33" i="103" a="1"/>
  <c r="AO33" i="103" s="1"/>
  <c r="AO48" i="103" a="1"/>
  <c r="AO48" i="103" s="1"/>
  <c r="BL66" i="103" a="1"/>
  <c r="BL66" i="103" s="1"/>
  <c r="AQ72" i="103" a="1"/>
  <c r="AQ72" i="103" s="1"/>
  <c r="BN77" i="103" a="1"/>
  <c r="BN77" i="103" s="1"/>
  <c r="AT47" i="103" a="1"/>
  <c r="AT47" i="103" s="1"/>
  <c r="AE46" i="103" a="1"/>
  <c r="AE46" i="103" s="1"/>
  <c r="BD20" i="103" a="1"/>
  <c r="BD20" i="103" s="1"/>
  <c r="BC87" i="103" a="1"/>
  <c r="BC87" i="103" s="1"/>
  <c r="BM82" i="103" a="1"/>
  <c r="BM82" i="103" s="1"/>
  <c r="BI33" i="103" a="1"/>
  <c r="BI33" i="103" s="1"/>
  <c r="AW33" i="103" a="1"/>
  <c r="AW33" i="103" s="1"/>
  <c r="AW36" i="103" a="1"/>
  <c r="AW36" i="103" s="1"/>
  <c r="AR30" i="103" a="1"/>
  <c r="AR30" i="103" s="1"/>
  <c r="AT90" i="103" a="1"/>
  <c r="AT90" i="103" s="1"/>
  <c r="BG71" i="103" a="1"/>
  <c r="BG71" i="103" s="1"/>
  <c r="BB90" i="103" a="1"/>
  <c r="BB90" i="103" s="1"/>
  <c r="AG83" i="103" a="1"/>
  <c r="AG83" i="103" s="1"/>
  <c r="AV85" i="103" a="1"/>
  <c r="AV85" i="103" s="1"/>
  <c r="AU82" i="103" a="1"/>
  <c r="AU82" i="103" s="1"/>
  <c r="AM76" i="103" a="1"/>
  <c r="AM76" i="103" s="1"/>
  <c r="AQ30" i="103" a="1"/>
  <c r="AQ30" i="103" s="1"/>
  <c r="AQ20" i="103" a="1"/>
  <c r="AQ20" i="103" s="1"/>
  <c r="BM45" i="103" a="1"/>
  <c r="BM45" i="103" s="1"/>
  <c r="AF43" i="103" a="1"/>
  <c r="AF43" i="103" s="1"/>
  <c r="AF29" i="103" a="1"/>
  <c r="AF29" i="103" s="1"/>
  <c r="BG20" i="103" a="1"/>
  <c r="BG20" i="103" s="1"/>
  <c r="AY22" i="103" a="1"/>
  <c r="AY22" i="103" s="1"/>
  <c r="AY44" i="103" a="1"/>
  <c r="AY44" i="103" s="1"/>
  <c r="BN37" i="103" a="1"/>
  <c r="BN37" i="103" s="1"/>
  <c r="BN35" i="103" a="1"/>
  <c r="BN35" i="103" s="1"/>
  <c r="AE89" i="103" a="1"/>
  <c r="AE89" i="103" s="1"/>
  <c r="AE62" i="103" a="1"/>
  <c r="AE62" i="103" s="1"/>
  <c r="BK86" i="103" a="1"/>
  <c r="BK86" i="103" s="1"/>
  <c r="BK72" i="103" a="1"/>
  <c r="BK72" i="103" s="1"/>
  <c r="BE84" i="103" a="1"/>
  <c r="BE84" i="103" s="1"/>
  <c r="BE67" i="103" a="1"/>
  <c r="BE67" i="103" s="1"/>
  <c r="AF74" i="103" a="1"/>
  <c r="AF74" i="103" s="1"/>
  <c r="AF80" i="103" a="1"/>
  <c r="AF80" i="103" s="1"/>
  <c r="AP81" i="103" a="1"/>
  <c r="AP81" i="103" s="1"/>
  <c r="AP85" i="103" a="1"/>
  <c r="AP85" i="103" s="1"/>
  <c r="AS77" i="103" a="1"/>
  <c r="AS77" i="103" s="1"/>
  <c r="AS74" i="103" a="1"/>
  <c r="AS74" i="103" s="1"/>
  <c r="AS91" i="103" a="1"/>
  <c r="AS91" i="103" s="1"/>
  <c r="AR90" i="103" a="1"/>
  <c r="AR90" i="103" s="1"/>
  <c r="AR80" i="103" a="1"/>
  <c r="AR80" i="103" s="1"/>
  <c r="AN37" i="103" a="1"/>
  <c r="AN37" i="103" s="1"/>
  <c r="AN34" i="103" a="1"/>
  <c r="AN34" i="103" s="1"/>
  <c r="AN29" i="103" a="1"/>
  <c r="AN29" i="103" s="1"/>
  <c r="AK44" i="103" a="1"/>
  <c r="AK44" i="103" s="1"/>
  <c r="AK29" i="103" a="1"/>
  <c r="AK29" i="103" s="1"/>
  <c r="BB28" i="103" a="1"/>
  <c r="BB28" i="103" s="1"/>
  <c r="BB30" i="103" a="1"/>
  <c r="BB30" i="103" s="1"/>
  <c r="AS32" i="103" a="1"/>
  <c r="AS32" i="103" s="1"/>
  <c r="AS46" i="103" a="1"/>
  <c r="AS46" i="103" s="1"/>
  <c r="AS42" i="103" a="1"/>
  <c r="AS42" i="103" s="1"/>
  <c r="BE39" i="103" a="1"/>
  <c r="BE39" i="103" s="1"/>
  <c r="BE48" i="103" a="1"/>
  <c r="BE48" i="103" s="1"/>
  <c r="BL21" i="103" a="1"/>
  <c r="BL21" i="103" s="1"/>
  <c r="BL40" i="103" a="1"/>
  <c r="BL40" i="103" s="1"/>
  <c r="BL26" i="103" a="1"/>
  <c r="BL26" i="103" s="1"/>
  <c r="AO23" i="103" a="1"/>
  <c r="AO23" i="103" s="1"/>
  <c r="AO42" i="103" a="1"/>
  <c r="AO42" i="103" s="1"/>
  <c r="AL49" i="103" a="1"/>
  <c r="AL49" i="103" s="1"/>
  <c r="AX40" i="103" a="1"/>
  <c r="AX40" i="103" s="1"/>
  <c r="BB39" i="103" a="1"/>
  <c r="BB39" i="103" s="1"/>
  <c r="AS47" i="103" a="1"/>
  <c r="AS47" i="103" s="1"/>
  <c r="BE29" i="103" a="1"/>
  <c r="BE29" i="103" s="1"/>
  <c r="AP31" i="103" a="1"/>
  <c r="AP31" i="103" s="1"/>
  <c r="AL43" i="103" a="1"/>
  <c r="AL43" i="103" s="1"/>
  <c r="BN64" i="103" a="1"/>
  <c r="BN64" i="103" s="1"/>
  <c r="AW44" i="103" a="1"/>
  <c r="AW44" i="103" s="1"/>
  <c r="BB73" i="103" a="1"/>
  <c r="BB73" i="103" s="1"/>
  <c r="AF50" i="103" a="1"/>
  <c r="AF50" i="103" s="1"/>
  <c r="BN36" i="103" a="1"/>
  <c r="BN36" i="103" s="1"/>
  <c r="BK76" i="103" a="1"/>
  <c r="BK76" i="103" s="1"/>
  <c r="AS73" i="103" a="1"/>
  <c r="AS73" i="103" s="1"/>
  <c r="AK32" i="103" a="1"/>
  <c r="AK32" i="103" s="1"/>
  <c r="BB45" i="103" a="1"/>
  <c r="BB45" i="103" s="1"/>
  <c r="BL45" i="103" a="1"/>
  <c r="BL45" i="103" s="1"/>
  <c r="AL44" i="103" a="1"/>
  <c r="AL44" i="103" s="1"/>
  <c r="BL79" i="103" a="1"/>
  <c r="BL79" i="103" s="1"/>
  <c r="AW68" i="103" a="1"/>
  <c r="AW68" i="103" s="1"/>
  <c r="BN91" i="103" a="1"/>
  <c r="BN91" i="103" s="1"/>
  <c r="AT37" i="103" a="1"/>
  <c r="AT37" i="103" s="1"/>
  <c r="AE47" i="103" a="1"/>
  <c r="AE47" i="103" s="1"/>
  <c r="BD41" i="103" a="1"/>
  <c r="BD41" i="103" s="1"/>
  <c r="BC65" i="103" a="1"/>
  <c r="BC65" i="103" s="1"/>
  <c r="BM75" i="103" a="1"/>
  <c r="BM75" i="103" s="1"/>
  <c r="BI28" i="103" a="1"/>
  <c r="BI28" i="103" s="1"/>
  <c r="AW39" i="103" a="1"/>
  <c r="AW39" i="103" s="1"/>
  <c r="AR23" i="103" a="1"/>
  <c r="AR23" i="103" s="1"/>
  <c r="AT63" i="103" a="1"/>
  <c r="AT63" i="103" s="1"/>
  <c r="AT61" i="103" a="1"/>
  <c r="AT61" i="103" s="1"/>
  <c r="BG91" i="103" a="1"/>
  <c r="BG91" i="103" s="1"/>
  <c r="BB72" i="103" a="1"/>
  <c r="BB72" i="103" s="1"/>
  <c r="AG68" i="103" a="1"/>
  <c r="AG68" i="103" s="1"/>
  <c r="AV78" i="103" a="1"/>
  <c r="AV78" i="103" s="1"/>
  <c r="AU73" i="103" a="1"/>
  <c r="AU73" i="103" s="1"/>
  <c r="AM81" i="103" a="1"/>
  <c r="AM81" i="103" s="1"/>
  <c r="AQ36" i="103" a="1"/>
  <c r="AQ36" i="103" s="1"/>
  <c r="BM26" i="103" a="1"/>
  <c r="BM26" i="103" s="1"/>
  <c r="BM22" i="103" a="1"/>
  <c r="BM22" i="103" s="1"/>
  <c r="AF46" i="103" a="1"/>
  <c r="AF46" i="103" s="1"/>
  <c r="BG27" i="103" a="1"/>
  <c r="BG27" i="103" s="1"/>
  <c r="BG50" i="103" a="1"/>
  <c r="BG50" i="103" s="1"/>
  <c r="AY34" i="103" a="1"/>
  <c r="AY34" i="103" s="1"/>
  <c r="AY41" i="103" a="1"/>
  <c r="AY41" i="103" s="1"/>
  <c r="BN44" i="103" a="1"/>
  <c r="BN44" i="103" s="1"/>
  <c r="BN34" i="103" a="1"/>
  <c r="BN34" i="103" s="1"/>
  <c r="AE73" i="103" a="1"/>
  <c r="AE73" i="103" s="1"/>
  <c r="AE76" i="103" a="1"/>
  <c r="AE76" i="103" s="1"/>
  <c r="BK87" i="103" a="1"/>
  <c r="BK87" i="103" s="1"/>
  <c r="BK64" i="103" a="1"/>
  <c r="BK64" i="103" s="1"/>
  <c r="BE90" i="103" a="1"/>
  <c r="BE90" i="103" s="1"/>
  <c r="BE61" i="103" a="1"/>
  <c r="BE61" i="103" s="1"/>
  <c r="AF62" i="103" a="1"/>
  <c r="AF62" i="103" s="1"/>
  <c r="AF83" i="103" a="1"/>
  <c r="AF83" i="103" s="1"/>
  <c r="AP77" i="103" a="1"/>
  <c r="AP77" i="103" s="1"/>
  <c r="AP86" i="103" a="1"/>
  <c r="AP86" i="103" s="1"/>
  <c r="AS69" i="103" a="1"/>
  <c r="AS69" i="103" s="1"/>
  <c r="AS67" i="103" a="1"/>
  <c r="AS67" i="103" s="1"/>
  <c r="AS82" i="103" a="1"/>
  <c r="AS82" i="103" s="1"/>
  <c r="AR88" i="103" a="1"/>
  <c r="AR88" i="103" s="1"/>
  <c r="AR76" i="103" a="1"/>
  <c r="AR76" i="103" s="1"/>
  <c r="AN32" i="103" a="1"/>
  <c r="AN32" i="103" s="1"/>
  <c r="AN49" i="103" a="1"/>
  <c r="AN49" i="103" s="1"/>
  <c r="AK22" i="103" a="1"/>
  <c r="AK22" i="103" s="1"/>
  <c r="BB50" i="103" a="1"/>
  <c r="BB50" i="103" s="1"/>
  <c r="AP42" i="103" a="1"/>
  <c r="AP42" i="103" s="1"/>
  <c r="AO22" i="103" a="1"/>
  <c r="AO22" i="103" s="1"/>
  <c r="AL25" i="103" a="1"/>
  <c r="AL25" i="103" s="1"/>
  <c r="AW69" i="103" a="1"/>
  <c r="AW69" i="103" s="1"/>
  <c r="BC88" i="103" a="1"/>
  <c r="BC88" i="103" s="1"/>
  <c r="BG62" i="103" a="1"/>
  <c r="BG62" i="103" s="1"/>
  <c r="AM68" i="103" a="1"/>
  <c r="AM68" i="103" s="1"/>
  <c r="BG43" i="103" a="1"/>
  <c r="BG43" i="103" s="1"/>
  <c r="AY38" i="103" a="1"/>
  <c r="AY38" i="103" s="1"/>
  <c r="AE79" i="103" a="1"/>
  <c r="AE79" i="103" s="1"/>
  <c r="BE86" i="103" a="1"/>
  <c r="BE86" i="103" s="1"/>
  <c r="AP78" i="103" a="1"/>
  <c r="AP78" i="103" s="1"/>
  <c r="AN33" i="103" a="1"/>
  <c r="AN33" i="103" s="1"/>
  <c r="BB36" i="103" a="1"/>
  <c r="BB36" i="103" s="1"/>
  <c r="BE37" i="103" a="1"/>
  <c r="BE37" i="103" s="1"/>
  <c r="AP38" i="103" a="1"/>
  <c r="AP38" i="103" s="1"/>
  <c r="AL34" i="103" a="1"/>
  <c r="AL34" i="103" s="1"/>
  <c r="AH73" i="103" a="1"/>
  <c r="AH73" i="103" s="1"/>
  <c r="AW71" i="103" a="1"/>
  <c r="AW71" i="103" s="1"/>
  <c r="BN62" i="103" a="1"/>
  <c r="BN62" i="103" s="1"/>
  <c r="AT50" i="103" a="1"/>
  <c r="AT50" i="103" s="1"/>
  <c r="AE50" i="103" a="1"/>
  <c r="AE50" i="103" s="1"/>
  <c r="BD28" i="103" a="1"/>
  <c r="BD28" i="103" s="1"/>
  <c r="BM70" i="103" a="1"/>
  <c r="BM70" i="103" s="1"/>
  <c r="BA84" i="103" a="1"/>
  <c r="BA84" i="103" s="1"/>
  <c r="BI37" i="103" a="1"/>
  <c r="BI37" i="103" s="1"/>
  <c r="AW45" i="103" a="1"/>
  <c r="AW45" i="103" s="1"/>
  <c r="AR46" i="103" a="1"/>
  <c r="AR46" i="103" s="1"/>
  <c r="AT77" i="103" a="1"/>
  <c r="AT77" i="103" s="1"/>
  <c r="BG89" i="103" a="1"/>
  <c r="BG89" i="103" s="1"/>
  <c r="BG81" i="103" a="1"/>
  <c r="BG81" i="103" s="1"/>
  <c r="BB62" i="103" a="1"/>
  <c r="BB62" i="103" s="1"/>
  <c r="AG90" i="103" a="1"/>
  <c r="AG90" i="103" s="1"/>
  <c r="AV82" i="103" a="1"/>
  <c r="AV82" i="103" s="1"/>
  <c r="AU84" i="103" a="1"/>
  <c r="AU84" i="103" s="1"/>
  <c r="AM73" i="103" a="1"/>
  <c r="AM73" i="103" s="1"/>
  <c r="AQ49" i="103" a="1"/>
  <c r="AQ49" i="103" s="1"/>
  <c r="BM37" i="103" a="1"/>
  <c r="BM37" i="103" s="1"/>
  <c r="BM21" i="103" a="1"/>
  <c r="BM21" i="103" s="1"/>
  <c r="AF44" i="103" a="1"/>
  <c r="AF44" i="103" s="1"/>
  <c r="BG37" i="103" a="1"/>
  <c r="BG37" i="103" s="1"/>
  <c r="BG25" i="103" a="1"/>
  <c r="BG25" i="103" s="1"/>
  <c r="AY28" i="103" a="1"/>
  <c r="AY28" i="103" s="1"/>
  <c r="AY48" i="103" a="1"/>
  <c r="AY48" i="103" s="1"/>
  <c r="BN30" i="103" a="1"/>
  <c r="BN30" i="103" s="1"/>
  <c r="BN41" i="103" a="1"/>
  <c r="BN41" i="103" s="1"/>
  <c r="AE66" i="103" a="1"/>
  <c r="AE66" i="103" s="1"/>
  <c r="AE90" i="103" a="1"/>
  <c r="AE90" i="103" s="1"/>
  <c r="BK83" i="103" a="1"/>
  <c r="BK83" i="103" s="1"/>
  <c r="BK73" i="103" a="1"/>
  <c r="BK73" i="103" s="1"/>
  <c r="BE87" i="103" a="1"/>
  <c r="BE87" i="103" s="1"/>
  <c r="BE75" i="103" a="1"/>
  <c r="BE75" i="103" s="1"/>
  <c r="AF89" i="103" a="1"/>
  <c r="AF89" i="103" s="1"/>
  <c r="AF69" i="103" a="1"/>
  <c r="AF69" i="103" s="1"/>
  <c r="AP83" i="103" a="1"/>
  <c r="AP83" i="103" s="1"/>
  <c r="AP67" i="103" a="1"/>
  <c r="AP67" i="103" s="1"/>
  <c r="AS70" i="103" a="1"/>
  <c r="AS70" i="103" s="1"/>
  <c r="AS85" i="103" a="1"/>
  <c r="AS85" i="103" s="1"/>
  <c r="AS90" i="103" a="1"/>
  <c r="AS90" i="103" s="1"/>
  <c r="AR65" i="103" a="1"/>
  <c r="AR65" i="103" s="1"/>
  <c r="AR64" i="103" a="1"/>
  <c r="AR64" i="103" s="1"/>
  <c r="AN46" i="103" a="1"/>
  <c r="AN46" i="103" s="1"/>
  <c r="AN41" i="103" a="1"/>
  <c r="AN41" i="103" s="1"/>
  <c r="AK24" i="103" a="1"/>
  <c r="AK24" i="103" s="1"/>
  <c r="AK41" i="103" a="1"/>
  <c r="AK41" i="103" s="1"/>
  <c r="AK23" i="103" a="1"/>
  <c r="AK23" i="103" s="1"/>
  <c r="BB47" i="103" a="1"/>
  <c r="BB47" i="103" s="1"/>
  <c r="BB41" i="103" a="1"/>
  <c r="BB41" i="103" s="1"/>
  <c r="AS35" i="103" a="1"/>
  <c r="AS35" i="103" s="1"/>
  <c r="AS44" i="103" a="1"/>
  <c r="AS44" i="103" s="1"/>
  <c r="BE24" i="103" a="1"/>
  <c r="BE24" i="103" s="1"/>
  <c r="BE46" i="103" a="1"/>
  <c r="BE46" i="103" s="1"/>
  <c r="BE41" i="103" a="1"/>
  <c r="BE41" i="103" s="1"/>
  <c r="BL32" i="103" a="1"/>
  <c r="BL32" i="103" s="1"/>
  <c r="BL46" i="103" a="1"/>
  <c r="BL46" i="103" s="1"/>
  <c r="BL29" i="103" a="1"/>
  <c r="BL29" i="103" s="1"/>
  <c r="AP44" i="103" a="1"/>
  <c r="AP44" i="103" s="1"/>
  <c r="AP41" i="103" a="1"/>
  <c r="AP41" i="103" s="1"/>
  <c r="AO24" i="103" a="1"/>
  <c r="AO24" i="103" s="1"/>
  <c r="AO29" i="103" a="1"/>
  <c r="AO29" i="103" s="1"/>
  <c r="AO31" i="103" a="1"/>
  <c r="AO31" i="103" s="1"/>
  <c r="AL39" i="103" a="1"/>
  <c r="AL39" i="103" s="1"/>
  <c r="AL33" i="103" a="1"/>
  <c r="AL33" i="103" s="1"/>
  <c r="AX23" i="103" a="1"/>
  <c r="AX23" i="103" s="1"/>
  <c r="AX49" i="103" a="1"/>
  <c r="AX49" i="103" s="1"/>
  <c r="AX29" i="103" a="1"/>
  <c r="AX29" i="103" s="1"/>
  <c r="AO37" i="103" a="1"/>
  <c r="AO37" i="103" s="1"/>
  <c r="AO30" i="103" a="1"/>
  <c r="AO30" i="103" s="1"/>
  <c r="AL42" i="103" a="1"/>
  <c r="AL42" i="103" s="1"/>
  <c r="AX27" i="103" a="1"/>
  <c r="AX27" i="103" s="1"/>
  <c r="AX31" i="103" a="1"/>
  <c r="AX31" i="103" s="1"/>
  <c r="AX35" i="103" a="1"/>
  <c r="AX35" i="103" s="1"/>
  <c r="AO28" i="103" a="1"/>
  <c r="AO28" i="103" s="1"/>
  <c r="AL36" i="103" a="1"/>
  <c r="AL36" i="103" s="1"/>
  <c r="AX37" i="103" a="1"/>
  <c r="AX37" i="103" s="1"/>
  <c r="AH84" i="103" a="1"/>
  <c r="AH84" i="103" s="1"/>
  <c r="AW73" i="103" a="1"/>
  <c r="AW73" i="103" s="1"/>
  <c r="BN88" i="103" a="1"/>
  <c r="BN88" i="103" s="1"/>
  <c r="AT38" i="103" a="1"/>
  <c r="AT38" i="103" s="1"/>
  <c r="AE40" i="103" a="1"/>
  <c r="AE40" i="103" s="1"/>
  <c r="BD30" i="103" a="1"/>
  <c r="BD30" i="103" s="1"/>
  <c r="BM77" i="103" a="1"/>
  <c r="BM77" i="103" s="1"/>
  <c r="BA82" i="103" a="1"/>
  <c r="BA82" i="103" s="1"/>
  <c r="BI42" i="103" a="1"/>
  <c r="BI42" i="103" s="1"/>
  <c r="AW41" i="103" a="1"/>
  <c r="AW41" i="103" s="1"/>
  <c r="AR44" i="103" a="1"/>
  <c r="AR44" i="103" s="1"/>
  <c r="AT89" i="103" a="1"/>
  <c r="AT89" i="103" s="1"/>
  <c r="BG87" i="103" a="1"/>
  <c r="BG87" i="103" s="1"/>
  <c r="BB67" i="103" a="1"/>
  <c r="BB67" i="103" s="1"/>
  <c r="AG70" i="103" a="1"/>
  <c r="AG70" i="103" s="1"/>
  <c r="AG85" i="103" a="1"/>
  <c r="AG85" i="103" s="1"/>
  <c r="AV84" i="103" a="1"/>
  <c r="AV84" i="103" s="1"/>
  <c r="AU76" i="103" a="1"/>
  <c r="AU76" i="103" s="1"/>
  <c r="AM69" i="103" a="1"/>
  <c r="AM69" i="103" s="1"/>
  <c r="AQ40" i="103" a="1"/>
  <c r="AQ40" i="103" s="1"/>
  <c r="BM33" i="103" a="1"/>
  <c r="BM33" i="103" s="1"/>
  <c r="BM25" i="103" a="1"/>
  <c r="BM25" i="103" s="1"/>
  <c r="AF35" i="103" a="1"/>
  <c r="AF35" i="103" s="1"/>
  <c r="BG39" i="103" a="1"/>
  <c r="BG39" i="103" s="1"/>
  <c r="BG34" i="103" a="1"/>
  <c r="BG34" i="103" s="1"/>
  <c r="AY39" i="103" a="1"/>
  <c r="AY39" i="103" s="1"/>
  <c r="AY21" i="103" a="1"/>
  <c r="AY21" i="103" s="1"/>
  <c r="BN39" i="103" a="1"/>
  <c r="BN39" i="103" s="1"/>
  <c r="BN25" i="103" a="1"/>
  <c r="BN25" i="103" s="1"/>
  <c r="AE68" i="103" a="1"/>
  <c r="AE68" i="103" s="1"/>
  <c r="AE72" i="103" a="1"/>
  <c r="AE72" i="103" s="1"/>
  <c r="BK61" i="103" a="1"/>
  <c r="BK61" i="103" s="1"/>
  <c r="BK65" i="103" a="1"/>
  <c r="BK65" i="103" s="1"/>
  <c r="BE62" i="103" a="1"/>
  <c r="BE62" i="103" s="1"/>
  <c r="BE74" i="103" a="1"/>
  <c r="BE74" i="103" s="1"/>
  <c r="AF91" i="103" a="1"/>
  <c r="AF91" i="103" s="1"/>
  <c r="AF65" i="103" a="1"/>
  <c r="AF65" i="103" s="1"/>
  <c r="AP69" i="103" a="1"/>
  <c r="AP69" i="103" s="1"/>
  <c r="AP62" i="103" a="1"/>
  <c r="AP62" i="103" s="1"/>
  <c r="AS80" i="103" a="1"/>
  <c r="AS80" i="103" s="1"/>
  <c r="AS87" i="103" a="1"/>
  <c r="AS87" i="103" s="1"/>
  <c r="AR77" i="103" a="1"/>
  <c r="AR77" i="103" s="1"/>
  <c r="AR75" i="103" a="1"/>
  <c r="AR75" i="103" s="1"/>
  <c r="AR68" i="103" a="1"/>
  <c r="AR68" i="103" s="1"/>
  <c r="AN44" i="103" a="1"/>
  <c r="AN44" i="103" s="1"/>
  <c r="AN28" i="103" a="1"/>
  <c r="AN28" i="103" s="1"/>
  <c r="AK33" i="103" a="1"/>
  <c r="AK33" i="103" s="1"/>
  <c r="AK20" i="103" a="1"/>
  <c r="AK20" i="103" s="1"/>
  <c r="AK27" i="103" a="1"/>
  <c r="AK27" i="103" s="1"/>
  <c r="BB37" i="103" a="1"/>
  <c r="BB37" i="103" s="1"/>
  <c r="BB40" i="103" a="1"/>
  <c r="BB40" i="103" s="1"/>
  <c r="AS33" i="103" a="1"/>
  <c r="AS33" i="103" s="1"/>
  <c r="AS38" i="103" a="1"/>
  <c r="AS38" i="103" s="1"/>
  <c r="BE23" i="103" a="1"/>
  <c r="BE23" i="103" s="1"/>
  <c r="BE49" i="103" a="1"/>
  <c r="BE49" i="103" s="1"/>
  <c r="BE38" i="103" a="1"/>
  <c r="BE38" i="103" s="1"/>
  <c r="BL33" i="103" a="1"/>
  <c r="BL33" i="103" s="1"/>
  <c r="BL31" i="103" a="1"/>
  <c r="BL31" i="103" s="1"/>
  <c r="BL25" i="103" a="1"/>
  <c r="BL25" i="103" s="1"/>
  <c r="AP45" i="103" a="1"/>
  <c r="AP45" i="103" s="1"/>
  <c r="AP49" i="103" a="1"/>
  <c r="AP49" i="103" s="1"/>
  <c r="AO25" i="103" a="1"/>
  <c r="AO25" i="103" s="1"/>
  <c r="AL50" i="103" a="1"/>
  <c r="AL50" i="103" s="1"/>
  <c r="AX48" i="103" a="1"/>
  <c r="AX48" i="103" s="1"/>
  <c r="AX47" i="103" a="1"/>
  <c r="AX47" i="103" s="1"/>
  <c r="AP27" i="103" a="1"/>
  <c r="AP27" i="103" s="1"/>
  <c r="AL23" i="103" a="1"/>
  <c r="AL23" i="103" s="1"/>
  <c r="AX32" i="103" a="1"/>
  <c r="AX32" i="103" s="1"/>
  <c r="AX91" i="103" a="1"/>
  <c r="AX91" i="103" s="1"/>
  <c r="AI70" i="103" a="1"/>
  <c r="AI70" i="103" s="1"/>
  <c r="BN90" i="103" a="1"/>
  <c r="BN90" i="103" s="1"/>
  <c r="AT20" i="103" a="1"/>
  <c r="AT20" i="103" s="1"/>
  <c r="AE34" i="103" a="1"/>
  <c r="AE34" i="103" s="1"/>
  <c r="BC69" i="103" a="1"/>
  <c r="BC69" i="103" s="1"/>
  <c r="BM89" i="103" a="1"/>
  <c r="BM89" i="103" s="1"/>
  <c r="BA65" i="103" a="1"/>
  <c r="BA65" i="103" s="1"/>
  <c r="BI35" i="103" a="1"/>
  <c r="BI35" i="103" s="1"/>
  <c r="AW20" i="103" a="1"/>
  <c r="AW20" i="103" s="1"/>
  <c r="AR49" i="103" a="1"/>
  <c r="AR49" i="103" s="1"/>
  <c r="AT83" i="103" a="1"/>
  <c r="AT83" i="103" s="1"/>
  <c r="BG70" i="103" a="1"/>
  <c r="BG70" i="103" s="1"/>
  <c r="BB68" i="103" a="1"/>
  <c r="BB68" i="103" s="1"/>
  <c r="AG66" i="103" a="1"/>
  <c r="AG66" i="103" s="1"/>
  <c r="AV63" i="103" a="1"/>
  <c r="AV63" i="103" s="1"/>
  <c r="AV89" i="103" a="1"/>
  <c r="AV89" i="103" s="1"/>
  <c r="AU65" i="103" a="1"/>
  <c r="AU65" i="103" s="1"/>
  <c r="AM90" i="103" a="1"/>
  <c r="AM90" i="103" s="1"/>
  <c r="AQ44" i="103" a="1"/>
  <c r="AQ44" i="103" s="1"/>
  <c r="BM43" i="103" a="1"/>
  <c r="BM43" i="103" s="1"/>
  <c r="BM28" i="103" a="1"/>
  <c r="BM28" i="103" s="1"/>
  <c r="AF48" i="103" a="1"/>
  <c r="AF48" i="103" s="1"/>
  <c r="BG44" i="103" a="1"/>
  <c r="BG44" i="103" s="1"/>
  <c r="BG32" i="103" a="1"/>
  <c r="BG32" i="103" s="1"/>
  <c r="AY36" i="103" a="1"/>
  <c r="AY36" i="103" s="1"/>
  <c r="AY30" i="103" a="1"/>
  <c r="AY30" i="103" s="1"/>
  <c r="BN33" i="103" a="1"/>
  <c r="BN33" i="103" s="1"/>
  <c r="BN22" i="103" a="1"/>
  <c r="BN22" i="103" s="1"/>
  <c r="AE75" i="103" a="1"/>
  <c r="AE75" i="103" s="1"/>
  <c r="AE74" i="103" a="1"/>
  <c r="AE74" i="103" s="1"/>
  <c r="BK67" i="103" a="1"/>
  <c r="BK67" i="103" s="1"/>
  <c r="BK68" i="103" a="1"/>
  <c r="BK68" i="103" s="1"/>
  <c r="BE88" i="103" a="1"/>
  <c r="BE88" i="103" s="1"/>
  <c r="BE68" i="103" a="1"/>
  <c r="BE68" i="103" s="1"/>
  <c r="AF75" i="103" a="1"/>
  <c r="AF75" i="103" s="1"/>
  <c r="AF82" i="103" a="1"/>
  <c r="AF82" i="103" s="1"/>
  <c r="AP74" i="103" a="1"/>
  <c r="AP74" i="103" s="1"/>
  <c r="AP68" i="103" a="1"/>
  <c r="AP68" i="103" s="1"/>
  <c r="AS61" i="103" a="1"/>
  <c r="AS61" i="103" s="1"/>
  <c r="AS84" i="103" a="1"/>
  <c r="AS84" i="103" s="1"/>
  <c r="AR69" i="103" a="1"/>
  <c r="AR69" i="103" s="1"/>
  <c r="AR91" i="103" a="1"/>
  <c r="AR91" i="103" s="1"/>
  <c r="AR78" i="103" a="1"/>
  <c r="AR78" i="103" s="1"/>
  <c r="AN35" i="103" a="1"/>
  <c r="AN35" i="103" s="1"/>
  <c r="AN24" i="103" a="1"/>
  <c r="AN24" i="103" s="1"/>
  <c r="AK34" i="103" a="1"/>
  <c r="AK34" i="103" s="1"/>
  <c r="AK28" i="103" a="1"/>
  <c r="AK28" i="103" s="1"/>
  <c r="AK45" i="103" a="1"/>
  <c r="AK45" i="103" s="1"/>
  <c r="BB38" i="103" a="1"/>
  <c r="BB38" i="103" s="1"/>
  <c r="AS37" i="103" a="1"/>
  <c r="AS37" i="103" s="1"/>
  <c r="AS34" i="103" a="1"/>
  <c r="AS34" i="103" s="1"/>
  <c r="BE28" i="103" a="1"/>
  <c r="BE28" i="103" s="1"/>
  <c r="BE47" i="103" a="1"/>
  <c r="BE47" i="103" s="1"/>
  <c r="BE21" i="103" a="1"/>
  <c r="BE21" i="103" s="1"/>
  <c r="BL36" i="103" a="1"/>
  <c r="BL36" i="103" s="1"/>
  <c r="BL44" i="103" a="1"/>
  <c r="BL44" i="103" s="1"/>
  <c r="AP24" i="103" a="1"/>
  <c r="AP24" i="103" s="1"/>
  <c r="AP47" i="103" a="1"/>
  <c r="AP47" i="103" s="1"/>
  <c r="AP29" i="103" a="1"/>
  <c r="AP29" i="103" s="1"/>
  <c r="AO35" i="103" a="1"/>
  <c r="AO35" i="103" s="1"/>
  <c r="AO20" i="103" a="1"/>
  <c r="AO20" i="103" s="1"/>
  <c r="AO27" i="103" a="1"/>
  <c r="AO27" i="103" s="1"/>
  <c r="AL46" i="103" a="1"/>
  <c r="AL46" i="103" s="1"/>
  <c r="AL35" i="103" a="1"/>
  <c r="AL35" i="103" s="1"/>
  <c r="AX28" i="103" a="1"/>
  <c r="AX28" i="103" s="1"/>
  <c r="AP23" i="103" a="1"/>
  <c r="AP23" i="103" s="1"/>
  <c r="AP48" i="103" a="1"/>
  <c r="AP48" i="103" s="1"/>
  <c r="AO32" i="103" a="1"/>
  <c r="AO32" i="103" s="1"/>
  <c r="AX46" i="103" a="1"/>
  <c r="AX46" i="103" s="1"/>
  <c r="AX42" i="103" a="1"/>
  <c r="AX42" i="103" s="1"/>
  <c r="AX62" i="103" a="1"/>
  <c r="AX62" i="103" s="1"/>
  <c r="AI91" i="103" a="1"/>
  <c r="AI91" i="103" s="1"/>
  <c r="BN73" i="103" a="1"/>
  <c r="BN73" i="103" s="1"/>
  <c r="AT21" i="103" a="1"/>
  <c r="AT21" i="103" s="1"/>
  <c r="AE22" i="103" a="1"/>
  <c r="AE22" i="103" s="1"/>
  <c r="BC77" i="103" a="1"/>
  <c r="BC77" i="103" s="1"/>
  <c r="BM71" i="103" a="1"/>
  <c r="BM71" i="103" s="1"/>
  <c r="BA64" i="103" a="1"/>
  <c r="BA64" i="103" s="1"/>
  <c r="BI29" i="103" a="1"/>
  <c r="BI29" i="103" s="1"/>
  <c r="AW38" i="103" a="1"/>
  <c r="AW38" i="103" s="1"/>
  <c r="AR42" i="103" a="1"/>
  <c r="AR42" i="103" s="1"/>
  <c r="AT88" i="103" a="1"/>
  <c r="AT88" i="103" s="1"/>
  <c r="BG72" i="103" a="1"/>
  <c r="BG72" i="103" s="1"/>
  <c r="BB81" i="103" a="1"/>
  <c r="BB81" i="103" s="1"/>
  <c r="AG69" i="103" a="1"/>
  <c r="AG69" i="103" s="1"/>
  <c r="AV77" i="103" a="1"/>
  <c r="AV77" i="103" s="1"/>
  <c r="AU70" i="103" a="1"/>
  <c r="AU70" i="103" s="1"/>
  <c r="AU66" i="103" a="1"/>
  <c r="AU66" i="103" s="1"/>
  <c r="AM79" i="103" a="1"/>
  <c r="AM79" i="103" s="1"/>
  <c r="AQ46" i="103" a="1"/>
  <c r="AQ46" i="103" s="1"/>
  <c r="BM39" i="103" a="1"/>
  <c r="BM39" i="103" s="1"/>
  <c r="BM24" i="103" a="1"/>
  <c r="BM24" i="103" s="1"/>
  <c r="AF45" i="103" a="1"/>
  <c r="AF45" i="103" s="1"/>
  <c r="BG47" i="103" a="1"/>
  <c r="BG47" i="103" s="1"/>
  <c r="BG30" i="103" a="1"/>
  <c r="BG30" i="103" s="1"/>
  <c r="AY49" i="103" a="1"/>
  <c r="AY49" i="103" s="1"/>
  <c r="AY25" i="103" a="1"/>
  <c r="AY25" i="103" s="1"/>
  <c r="BN47" i="103" a="1"/>
  <c r="BN47" i="103" s="1"/>
  <c r="BN31" i="103" a="1"/>
  <c r="BN31" i="103" s="1"/>
  <c r="AE84" i="103" a="1"/>
  <c r="AE84" i="103" s="1"/>
  <c r="AE65" i="103" a="1"/>
  <c r="AE65" i="103" s="1"/>
  <c r="BK75" i="103" a="1"/>
  <c r="BK75" i="103" s="1"/>
  <c r="BE63" i="103" a="1"/>
  <c r="BE63" i="103" s="1"/>
  <c r="BE71" i="103" a="1"/>
  <c r="BE71" i="103" s="1"/>
  <c r="BE81" i="103" a="1"/>
  <c r="BE81" i="103" s="1"/>
  <c r="AF71" i="103" a="1"/>
  <c r="AF71" i="103" s="1"/>
  <c r="AF85" i="103" a="1"/>
  <c r="AF85" i="103" s="1"/>
  <c r="AP79" i="103" a="1"/>
  <c r="AP79" i="103" s="1"/>
  <c r="AP88" i="103" a="1"/>
  <c r="AP88" i="103" s="1"/>
  <c r="AS71" i="103" a="1"/>
  <c r="AS71" i="103" s="1"/>
  <c r="AS88" i="103" a="1"/>
  <c r="AS88" i="103" s="1"/>
  <c r="AR63" i="103" a="1"/>
  <c r="AR63" i="103" s="1"/>
  <c r="AR71" i="103" a="1"/>
  <c r="AR71" i="103" s="1"/>
  <c r="AR67" i="103" a="1"/>
  <c r="AR67" i="103" s="1"/>
  <c r="AN36" i="103" a="1"/>
  <c r="AN36" i="103" s="1"/>
  <c r="AN43" i="103" a="1"/>
  <c r="AN43" i="103" s="1"/>
  <c r="AK35" i="103" a="1"/>
  <c r="AK35" i="103" s="1"/>
  <c r="AK25" i="103" a="1"/>
  <c r="AK25" i="103" s="1"/>
  <c r="BB23" i="103" a="1"/>
  <c r="BB23" i="103" s="1"/>
  <c r="BB44" i="103" a="1"/>
  <c r="BB44" i="103" s="1"/>
  <c r="BB34" i="103" a="1"/>
  <c r="BB34" i="103" s="1"/>
  <c r="AS31" i="103" a="1"/>
  <c r="AS31" i="103" s="1"/>
  <c r="AS41" i="103" a="1"/>
  <c r="AS41" i="103" s="1"/>
  <c r="BE20" i="103" a="1"/>
  <c r="BE20" i="103" s="1"/>
  <c r="BE45" i="103" a="1"/>
  <c r="BE45" i="103" s="1"/>
  <c r="BE30" i="103" a="1"/>
  <c r="BE30" i="103" s="1"/>
  <c r="BL30" i="103" a="1"/>
  <c r="BL30" i="103" s="1"/>
  <c r="BL22" i="103" a="1"/>
  <c r="BL22" i="103" s="1"/>
  <c r="AO38" i="103" a="1"/>
  <c r="AO38" i="103" s="1"/>
  <c r="AX25" i="103" a="1"/>
  <c r="AX25" i="103" s="1"/>
  <c r="E28" i="91" a="1"/>
  <c r="E28" i="91" s="1"/>
  <c r="E27" i="91" a="1"/>
  <c r="E27" i="91" s="1"/>
  <c r="E26" i="91" a="1"/>
  <c r="E26" i="91" s="1"/>
  <c r="E23" i="91" a="1"/>
  <c r="E23" i="91" s="1"/>
  <c r="E25" i="91" a="1"/>
  <c r="E25" i="91" s="1"/>
  <c r="E24" i="91" a="1"/>
  <c r="E24" i="91" s="1"/>
  <c r="E22" i="91" a="1"/>
  <c r="E22" i="91" s="1"/>
  <c r="E21" i="91" a="1"/>
  <c r="E21" i="91" s="1"/>
  <c r="E20" i="91" a="1"/>
  <c r="E20" i="91" s="1"/>
  <c r="CD32" i="24"/>
  <c r="CC32" i="24"/>
  <c r="CB32" i="24"/>
  <c r="CA32" i="24"/>
  <c r="BZ32" i="24"/>
  <c r="BY32" i="24"/>
  <c r="BX32" i="24"/>
  <c r="BW32" i="24"/>
  <c r="BV32" i="24"/>
  <c r="BU32" i="24"/>
  <c r="AN47" i="101" l="1"/>
  <c r="AP26" i="101"/>
  <c r="AN169" i="101"/>
  <c r="AN167" i="101"/>
  <c r="AN168" i="101"/>
  <c r="AR167" i="101"/>
  <c r="AR168" i="101"/>
  <c r="AR169" i="101"/>
  <c r="AJ167" i="101"/>
  <c r="AJ168" i="101"/>
  <c r="AJ169" i="101"/>
  <c r="AK168" i="101"/>
  <c r="AL169" i="101"/>
  <c r="AK167" i="101"/>
  <c r="AK169" i="101"/>
  <c r="AL168" i="101"/>
  <c r="AL167" i="101"/>
  <c r="AN98" i="101"/>
  <c r="AN97" i="101"/>
  <c r="AN99" i="101"/>
  <c r="AN96" i="101"/>
  <c r="AN95" i="101"/>
  <c r="AN91" i="101"/>
  <c r="AN90" i="101"/>
  <c r="AN94" i="101"/>
  <c r="AN93" i="101"/>
  <c r="AN92" i="101"/>
  <c r="AN100" i="101"/>
  <c r="AN206" i="101"/>
  <c r="AP106" i="101"/>
  <c r="AN106" i="101"/>
  <c r="AN166" i="101"/>
  <c r="AN116" i="101"/>
  <c r="AN115" i="101"/>
  <c r="AN114" i="101"/>
  <c r="AN113" i="101"/>
  <c r="AN112" i="101"/>
  <c r="AN111" i="101"/>
  <c r="AN110" i="101"/>
  <c r="AN109" i="101"/>
  <c r="AN108" i="101"/>
  <c r="AN107" i="101"/>
  <c r="AN134" i="101"/>
  <c r="AN132" i="101"/>
  <c r="AN133" i="101"/>
  <c r="D203" i="101" a="1"/>
  <c r="D203" i="101" s="1"/>
  <c r="BI194" i="50"/>
  <c r="D204" i="101" a="1"/>
  <c r="D204" i="101" s="1"/>
  <c r="BI195" i="50"/>
  <c r="G26" i="101"/>
  <c r="AN154" i="101"/>
  <c r="AN155" i="101"/>
  <c r="AN149" i="101"/>
  <c r="AN148" i="101"/>
  <c r="AN147" i="101"/>
  <c r="AN156" i="101"/>
  <c r="AN157" i="101"/>
  <c r="AN153" i="101"/>
  <c r="AN152" i="101"/>
  <c r="AN151" i="101"/>
  <c r="AN150" i="101"/>
  <c r="AN67" i="101"/>
  <c r="AN68" i="101"/>
  <c r="G42" i="101"/>
  <c r="AN48" i="101"/>
  <c r="AN52" i="101"/>
  <c r="AN49" i="101"/>
  <c r="AN51" i="101"/>
  <c r="AN50" i="101"/>
  <c r="AN83" i="101"/>
  <c r="AN77" i="101"/>
  <c r="AN84" i="101"/>
  <c r="AN82" i="101"/>
  <c r="AN81" i="101"/>
  <c r="AN80" i="101"/>
  <c r="AN79" i="101"/>
  <c r="AN78" i="101"/>
  <c r="AN76" i="101"/>
  <c r="AL166" i="101"/>
  <c r="AK166" i="101"/>
  <c r="AR166" i="101"/>
  <c r="G90" i="101"/>
  <c r="AP94" i="101"/>
  <c r="AP91" i="101"/>
  <c r="AP95" i="101"/>
  <c r="AP100" i="101"/>
  <c r="AP93" i="101"/>
  <c r="AP96" i="101"/>
  <c r="AP99" i="101"/>
  <c r="AP92" i="101"/>
  <c r="AP97" i="101"/>
  <c r="AP90" i="101"/>
  <c r="AP98" i="101"/>
  <c r="G184" i="101"/>
  <c r="AK186" i="101" s="1" a="1"/>
  <c r="AK186" i="101" s="1"/>
  <c r="AP185" i="101"/>
  <c r="AP188" i="101"/>
  <c r="AP190" i="101"/>
  <c r="AP187" i="101"/>
  <c r="AP192" i="101"/>
  <c r="AP184" i="101"/>
  <c r="AP193" i="101"/>
  <c r="AP186" i="101"/>
  <c r="AP191" i="101"/>
  <c r="AK190" i="101"/>
  <c r="AP189" i="101"/>
  <c r="G147" i="101"/>
  <c r="AP157" i="101"/>
  <c r="AP147" i="101"/>
  <c r="AK153" i="101"/>
  <c r="AP150" i="101"/>
  <c r="AP156" i="101"/>
  <c r="AP155" i="101"/>
  <c r="AP153" i="101"/>
  <c r="AP152" i="101"/>
  <c r="AP151" i="101"/>
  <c r="AP154" i="101"/>
  <c r="AP149" i="101"/>
  <c r="AP148" i="101"/>
  <c r="G106" i="101"/>
  <c r="AP108" i="101"/>
  <c r="AP107" i="101"/>
  <c r="AP116" i="101"/>
  <c r="AP115" i="101"/>
  <c r="AP114" i="101"/>
  <c r="AP113" i="101"/>
  <c r="AP112" i="101"/>
  <c r="AP111" i="101"/>
  <c r="AP109" i="101"/>
  <c r="AP110" i="101"/>
  <c r="G58" i="101"/>
  <c r="AP63" i="101"/>
  <c r="AP61" i="101"/>
  <c r="AP60" i="101"/>
  <c r="AP66" i="101"/>
  <c r="AP67" i="101"/>
  <c r="AP62" i="101"/>
  <c r="AP68" i="101"/>
  <c r="AP64" i="101"/>
  <c r="AP59" i="101"/>
  <c r="AP65" i="101"/>
  <c r="AP42" i="101"/>
  <c r="AP49" i="101"/>
  <c r="AP48" i="101"/>
  <c r="AP45" i="101"/>
  <c r="AP44" i="101"/>
  <c r="AP51" i="101"/>
  <c r="AP50" i="101"/>
  <c r="AP47" i="101"/>
  <c r="AP46" i="101"/>
  <c r="AP52" i="101"/>
  <c r="AP43" i="101"/>
  <c r="G74" i="101"/>
  <c r="AP79" i="101"/>
  <c r="AP80" i="101"/>
  <c r="AP82" i="101"/>
  <c r="AP81" i="101"/>
  <c r="AP78" i="101"/>
  <c r="AP77" i="101"/>
  <c r="AP84" i="101"/>
  <c r="AP83" i="101"/>
  <c r="AP34" i="101"/>
  <c r="AP29" i="101"/>
  <c r="AP28" i="101"/>
  <c r="AP35" i="101"/>
  <c r="AP31" i="101"/>
  <c r="AP30" i="101"/>
  <c r="AP36" i="101"/>
  <c r="AP32" i="101"/>
  <c r="AP27" i="101"/>
  <c r="AP33" i="101"/>
  <c r="G124" i="101"/>
  <c r="AP128" i="101"/>
  <c r="AP134" i="101"/>
  <c r="AP125" i="101"/>
  <c r="AP131" i="101"/>
  <c r="AP130" i="101"/>
  <c r="AP129" i="101"/>
  <c r="AP127" i="101"/>
  <c r="AP126" i="101"/>
  <c r="AP133" i="101"/>
  <c r="AP132" i="101"/>
  <c r="G166" i="101"/>
  <c r="AJ166" i="101" s="1"/>
  <c r="F137" i="91"/>
  <c r="AN177" i="101" l="1"/>
  <c r="BI74" i="50"/>
  <c r="N90" i="101" a="1"/>
  <c r="N90" i="101" s="1"/>
  <c r="AZ166" i="101" a="1"/>
  <c r="AZ166" i="101" s="1"/>
  <c r="D168" i="101" s="1" a="1"/>
  <c r="D168" i="101" s="1"/>
  <c r="N106" i="101" a="1"/>
  <c r="N106" i="101" s="1"/>
  <c r="O106" i="101" s="1" a="1"/>
  <c r="BG107" i="101" s="1"/>
  <c r="BI78" i="50" a="1"/>
  <c r="BI78" i="50" s="1"/>
  <c r="BI77" i="50" a="1"/>
  <c r="BI77" i="50" s="1"/>
  <c r="BI79" i="50" s="1"/>
  <c r="N147" i="101" a="1"/>
  <c r="N147" i="101" s="1"/>
  <c r="AZ184" i="101" a="1"/>
  <c r="AZ184" i="101" s="1"/>
  <c r="D186" i="101" s="1" a="1"/>
  <c r="D186" i="101" s="1"/>
  <c r="D188" i="101" s="1" a="1"/>
  <c r="D188" i="101" s="1"/>
  <c r="N124" i="101" a="1"/>
  <c r="N26" i="101" a="1"/>
  <c r="N58" i="101" a="1"/>
  <c r="N42" i="101" a="1"/>
  <c r="O184" i="101" a="1"/>
  <c r="BG185" i="101" s="1"/>
  <c r="AQ182" i="101" s="1"/>
  <c r="N74" i="101" a="1"/>
  <c r="AN178" i="101"/>
  <c r="AB41" i="101"/>
  <c r="AN182" i="101" a="1"/>
  <c r="AN182" i="101" s="1"/>
  <c r="D182" i="101" s="1" a="1"/>
  <c r="D182" i="101" s="1"/>
  <c r="AN121" i="101" a="1"/>
  <c r="AN121" i="101" s="1"/>
  <c r="AN144" i="101" a="1"/>
  <c r="AN144" i="101" s="1"/>
  <c r="AN161" i="101"/>
  <c r="D161" i="101" s="1" a="1"/>
  <c r="D161" i="101" s="1"/>
  <c r="AN162" i="101"/>
  <c r="D273" i="68" a="1"/>
  <c r="D273" i="68" s="1"/>
  <c r="D272" i="68" a="1"/>
  <c r="D272" i="68" s="1"/>
  <c r="D270" i="68" a="1"/>
  <c r="D270" i="68" s="1"/>
  <c r="D269" i="68" a="1"/>
  <c r="D269" i="68" s="1"/>
  <c r="D268" i="68" a="1"/>
  <c r="D268" i="68" s="1"/>
  <c r="D267" i="68" a="1"/>
  <c r="D267" i="68" s="1"/>
  <c r="D266" i="68" a="1"/>
  <c r="D266" i="68" s="1"/>
  <c r="D265" i="68" a="1"/>
  <c r="D265" i="68" s="1"/>
  <c r="D264" i="68" a="1"/>
  <c r="D264" i="68" s="1"/>
  <c r="D263" i="68" a="1"/>
  <c r="D263" i="68" s="1"/>
  <c r="D254" i="68" a="1"/>
  <c r="D254" i="68" s="1"/>
  <c r="D252" i="68" a="1"/>
  <c r="D252" i="68" s="1"/>
  <c r="D250" i="68" a="1"/>
  <c r="D250" i="68" s="1"/>
  <c r="O90" i="101" l="1" a="1"/>
  <c r="BG91" i="101" s="1"/>
  <c r="D162" i="101" a="1"/>
  <c r="D162" i="101" s="1"/>
  <c r="BI192" i="50"/>
  <c r="D144" i="101" a="1"/>
  <c r="D144" i="101" s="1"/>
  <c r="BI70" i="50"/>
  <c r="BI73" i="50" s="1"/>
  <c r="BI75" i="50" s="1"/>
  <c r="O147" i="101" a="1"/>
  <c r="BG148" i="101" s="1"/>
  <c r="D187" i="101" a="1"/>
  <c r="D187" i="101" s="1"/>
  <c r="D189" i="101" a="1"/>
  <c r="D189" i="101" s="1"/>
  <c r="D190" i="101" a="1"/>
  <c r="D190" i="101" s="1"/>
  <c r="BG126" i="101" a="1"/>
  <c r="BG126" i="101" s="1"/>
  <c r="D121" i="101" a="1"/>
  <c r="D121" i="101" s="1"/>
  <c r="BG186" i="101" a="1"/>
  <c r="BG186" i="101" s="1"/>
  <c r="BG184" i="101" a="1"/>
  <c r="BG184" i="101" s="1"/>
  <c r="AO182" i="101" s="1"/>
  <c r="BG149" i="101" a="1"/>
  <c r="BG149" i="101" s="1"/>
  <c r="BG147" i="101" a="1"/>
  <c r="BG147" i="101" s="1"/>
  <c r="AQ144" i="101" s="1"/>
  <c r="BG124" i="101" a="1"/>
  <c r="BG124" i="101" s="1"/>
  <c r="AN143" i="101"/>
  <c r="N26" i="101"/>
  <c r="O26" i="101" a="1"/>
  <c r="O90" i="101"/>
  <c r="N124" i="101"/>
  <c r="O124" i="101" a="1"/>
  <c r="O74" i="101" a="1"/>
  <c r="N74" i="101"/>
  <c r="O184" i="101"/>
  <c r="N42" i="101"/>
  <c r="O42" i="101" a="1"/>
  <c r="O58" i="101" a="1"/>
  <c r="N58" i="101"/>
  <c r="O106" i="101"/>
  <c r="AR106" i="101" s="1"/>
  <c r="AR182" i="101"/>
  <c r="BI191" i="50" s="1"/>
  <c r="AR144" i="101"/>
  <c r="BI189" i="50" s="1"/>
  <c r="Z90" i="22" a="1"/>
  <c r="Z90" i="22" s="1"/>
  <c r="Y50" i="22"/>
  <c r="Y46" i="22"/>
  <c r="Y45" i="22"/>
  <c r="Y40" i="22"/>
  <c r="Y38" i="22"/>
  <c r="AI103" i="101"/>
  <c r="AI87" i="101"/>
  <c r="AI71" i="101"/>
  <c r="AI55" i="101"/>
  <c r="AI39" i="101"/>
  <c r="Y30" i="22"/>
  <c r="Y23" i="22"/>
  <c r="X90" i="22"/>
  <c r="X49" i="22"/>
  <c r="C49" i="22" a="1"/>
  <c r="C49" i="22" s="1"/>
  <c r="Z49" i="22" a="1"/>
  <c r="Z49" i="22" s="1"/>
  <c r="AB50" i="22"/>
  <c r="AB49" i="22"/>
  <c r="AB48" i="22"/>
  <c r="AB47" i="22"/>
  <c r="AB46" i="22"/>
  <c r="AB45" i="22"/>
  <c r="AB44" i="22"/>
  <c r="AB43" i="22"/>
  <c r="AB42" i="22"/>
  <c r="AB41" i="22"/>
  <c r="AB40" i="22"/>
  <c r="AB39" i="22"/>
  <c r="AB38" i="22"/>
  <c r="AB37" i="22"/>
  <c r="AB36" i="22"/>
  <c r="AB35" i="22"/>
  <c r="AB34" i="22"/>
  <c r="AB33" i="22"/>
  <c r="AB32" i="22"/>
  <c r="AB31" i="22"/>
  <c r="AB30" i="22"/>
  <c r="AB29" i="22"/>
  <c r="AB28" i="22"/>
  <c r="AB27" i="22"/>
  <c r="AB26" i="22"/>
  <c r="AB25" i="22"/>
  <c r="AB24" i="22"/>
  <c r="AB23" i="22"/>
  <c r="AB22" i="22"/>
  <c r="AB21" i="22"/>
  <c r="AB91" i="22"/>
  <c r="AB90" i="22"/>
  <c r="AB89" i="22"/>
  <c r="AB88" i="22"/>
  <c r="AB87" i="22"/>
  <c r="AB86" i="22"/>
  <c r="AB85" i="22"/>
  <c r="AB84" i="22"/>
  <c r="AB83" i="22"/>
  <c r="AB82" i="22"/>
  <c r="AB81" i="22"/>
  <c r="AB80" i="22"/>
  <c r="AB79" i="22"/>
  <c r="AB78" i="22"/>
  <c r="AB77" i="22"/>
  <c r="AB76" i="22"/>
  <c r="AB75" i="22"/>
  <c r="AB74" i="22"/>
  <c r="AB73" i="22"/>
  <c r="AB72" i="22"/>
  <c r="AB71" i="22"/>
  <c r="AB70" i="22"/>
  <c r="AB69" i="22"/>
  <c r="AB68" i="22"/>
  <c r="AB67" i="22"/>
  <c r="AB66" i="22"/>
  <c r="AB65" i="22"/>
  <c r="AB64" i="22"/>
  <c r="AB63" i="22"/>
  <c r="AB62" i="22"/>
  <c r="D143" i="101" l="1" a="1"/>
  <c r="D143" i="101" s="1"/>
  <c r="BI193" i="50"/>
  <c r="O42" i="101"/>
  <c r="AR42" i="101" s="1"/>
  <c r="BG125" i="101"/>
  <c r="AQ121" i="101" s="1"/>
  <c r="O26" i="101"/>
  <c r="BG59" i="101"/>
  <c r="O74" i="101"/>
  <c r="AR74" i="101" s="1"/>
  <c r="O147" i="101"/>
  <c r="AO121" i="101"/>
  <c r="AO144" i="101"/>
  <c r="BG43" i="101"/>
  <c r="BG75" i="101"/>
  <c r="AR26" i="101"/>
  <c r="BG27" i="101"/>
  <c r="O124" i="101"/>
  <c r="AR124" i="101" s="1"/>
  <c r="AR121" i="101" s="1"/>
  <c r="BI190" i="50" s="1"/>
  <c r="O58" i="101"/>
  <c r="AR58" i="101" s="1"/>
  <c r="D167" i="101"/>
  <c r="CK27" i="22" a="1"/>
  <c r="CK27" i="22" s="1"/>
  <c r="CN27" i="22" a="1"/>
  <c r="CN27" i="22" s="1"/>
  <c r="CM27" i="22" a="1"/>
  <c r="CM27" i="22" s="1"/>
  <c r="CL27" i="22" a="1"/>
  <c r="CL27" i="22" s="1"/>
  <c r="CK39" i="22" a="1"/>
  <c r="CK39" i="22" s="1"/>
  <c r="CN39" i="22" a="1"/>
  <c r="CN39" i="22" s="1"/>
  <c r="CM39" i="22" a="1"/>
  <c r="CM39" i="22" s="1"/>
  <c r="CL39" i="22" a="1"/>
  <c r="CL39" i="22" s="1"/>
  <c r="CN28" i="22" a="1"/>
  <c r="CN28" i="22" s="1"/>
  <c r="CM28" i="22" a="1"/>
  <c r="CM28" i="22" s="1"/>
  <c r="CL28" i="22" a="1"/>
  <c r="CL28" i="22" s="1"/>
  <c r="CK28" i="22" a="1"/>
  <c r="CK28" i="22" s="1"/>
  <c r="CN40" i="22" a="1"/>
  <c r="CN40" i="22" s="1"/>
  <c r="CM40" i="22" a="1"/>
  <c r="CM40" i="22" s="1"/>
  <c r="CL40" i="22" a="1"/>
  <c r="CL40" i="22" s="1"/>
  <c r="CK40" i="22" a="1"/>
  <c r="CK40" i="22" s="1"/>
  <c r="CL29" i="22" a="1"/>
  <c r="CL29" i="22" s="1"/>
  <c r="CK29" i="22" a="1"/>
  <c r="CK29" i="22" s="1"/>
  <c r="CN29" i="22" a="1"/>
  <c r="CN29" i="22" s="1"/>
  <c r="CM29" i="22" a="1"/>
  <c r="CM29" i="22" s="1"/>
  <c r="CM41" i="22" a="1"/>
  <c r="CM41" i="22" s="1"/>
  <c r="CL41" i="22" a="1"/>
  <c r="CL41" i="22" s="1"/>
  <c r="CN41" i="22" a="1"/>
  <c r="CN41" i="22" s="1"/>
  <c r="CK41" i="22" a="1"/>
  <c r="CK41" i="22" s="1"/>
  <c r="CM30" i="22" a="1"/>
  <c r="CM30" i="22" s="1"/>
  <c r="CN30" i="22" a="1"/>
  <c r="CN30" i="22" s="1"/>
  <c r="CL30" i="22" a="1"/>
  <c r="CL30" i="22" s="1"/>
  <c r="CK30" i="22" a="1"/>
  <c r="CK30" i="22" s="1"/>
  <c r="CK42" i="22" a="1"/>
  <c r="CK42" i="22" s="1"/>
  <c r="CM42" i="22" a="1"/>
  <c r="CM42" i="22" s="1"/>
  <c r="CL42" i="22" a="1"/>
  <c r="CL42" i="22" s="1"/>
  <c r="CN42" i="22" a="1"/>
  <c r="CN42" i="22" s="1"/>
  <c r="CK44" i="22" a="1"/>
  <c r="CK44" i="22" s="1"/>
  <c r="CN44" i="22" a="1"/>
  <c r="CN44" i="22" s="1"/>
  <c r="CM44" i="22" a="1"/>
  <c r="CM44" i="22" s="1"/>
  <c r="CL44" i="22" a="1"/>
  <c r="CL44" i="22" s="1"/>
  <c r="CN21" i="22" a="1"/>
  <c r="CN21" i="22" s="1"/>
  <c r="CM21" i="22" a="1"/>
  <c r="CM21" i="22" s="1"/>
  <c r="CL21" i="22" a="1"/>
  <c r="CL21" i="22" s="1"/>
  <c r="CK21" i="22" a="1"/>
  <c r="CK21" i="22" s="1"/>
  <c r="CN33" i="22" a="1"/>
  <c r="CN33" i="22" s="1"/>
  <c r="CK33" i="22" a="1"/>
  <c r="CK33" i="22" s="1"/>
  <c r="CM33" i="22" a="1"/>
  <c r="CM33" i="22" s="1"/>
  <c r="CL33" i="22" a="1"/>
  <c r="CL33" i="22" s="1"/>
  <c r="CN45" i="22" a="1"/>
  <c r="CN45" i="22" s="1"/>
  <c r="CL45" i="22" a="1"/>
  <c r="CL45" i="22" s="1"/>
  <c r="CK45" i="22" a="1"/>
  <c r="CK45" i="22" s="1"/>
  <c r="CM45" i="22" a="1"/>
  <c r="CM45" i="22" s="1"/>
  <c r="CK31" i="22" a="1"/>
  <c r="CK31" i="22" s="1"/>
  <c r="CL31" i="22" a="1"/>
  <c r="CL31" i="22" s="1"/>
  <c r="CM31" i="22" a="1"/>
  <c r="CM31" i="22" s="1"/>
  <c r="CN31" i="22" a="1"/>
  <c r="CN31" i="22" s="1"/>
  <c r="CN43" i="22" a="1"/>
  <c r="CN43" i="22" s="1"/>
  <c r="CM43" i="22" a="1"/>
  <c r="CM43" i="22" s="1"/>
  <c r="CL43" i="22" a="1"/>
  <c r="CL43" i="22" s="1"/>
  <c r="CK43" i="22" a="1"/>
  <c r="CK43" i="22" s="1"/>
  <c r="CL22" i="22" a="1"/>
  <c r="CL22" i="22" s="1"/>
  <c r="CK22" i="22" a="1"/>
  <c r="CK22" i="22" s="1"/>
  <c r="CN22" i="22" a="1"/>
  <c r="CN22" i="22" s="1"/>
  <c r="CM22" i="22" a="1"/>
  <c r="CM22" i="22" s="1"/>
  <c r="CL34" i="22" a="1"/>
  <c r="CL34" i="22" s="1"/>
  <c r="CN34" i="22" a="1"/>
  <c r="CN34" i="22" s="1"/>
  <c r="CM34" i="22" a="1"/>
  <c r="CM34" i="22" s="1"/>
  <c r="CK34" i="22" a="1"/>
  <c r="CK34" i="22" s="1"/>
  <c r="CN46" i="22" a="1"/>
  <c r="CN46" i="22" s="1"/>
  <c r="CM46" i="22" a="1"/>
  <c r="CM46" i="22" s="1"/>
  <c r="CL46" i="22" a="1"/>
  <c r="CL46" i="22" s="1"/>
  <c r="CK46" i="22" a="1"/>
  <c r="CK46" i="22" s="1"/>
  <c r="CL23" i="22" a="1"/>
  <c r="CL23" i="22" s="1"/>
  <c r="CK23" i="22" a="1"/>
  <c r="CK23" i="22" s="1"/>
  <c r="CN23" i="22" a="1"/>
  <c r="CN23" i="22" s="1"/>
  <c r="CM23" i="22" a="1"/>
  <c r="CM23" i="22" s="1"/>
  <c r="CN35" i="22" a="1"/>
  <c r="CN35" i="22" s="1"/>
  <c r="CM35" i="22" a="1"/>
  <c r="CM35" i="22" s="1"/>
  <c r="CL35" i="22" a="1"/>
  <c r="CL35" i="22" s="1"/>
  <c r="CK35" i="22" a="1"/>
  <c r="CK35" i="22" s="1"/>
  <c r="CM48" i="22" a="1"/>
  <c r="CM48" i="22" s="1"/>
  <c r="CL48" i="22" a="1"/>
  <c r="CL48" i="22" s="1"/>
  <c r="CN48" i="22" a="1"/>
  <c r="CN48" i="22" s="1"/>
  <c r="CK48" i="22" a="1"/>
  <c r="CK48" i="22" s="1"/>
  <c r="CN32" i="22" a="1"/>
  <c r="CN32" i="22" s="1"/>
  <c r="CM32" i="22" a="1"/>
  <c r="CM32" i="22" s="1"/>
  <c r="CL32" i="22" a="1"/>
  <c r="CL32" i="22" s="1"/>
  <c r="CK32" i="22" a="1"/>
  <c r="CK32" i="22" s="1"/>
  <c r="CN24" i="22" a="1"/>
  <c r="CN24" i="22" s="1"/>
  <c r="CM24" i="22" a="1"/>
  <c r="CM24" i="22" s="1"/>
  <c r="CK24" i="22" a="1"/>
  <c r="CK24" i="22" s="1"/>
  <c r="CL24" i="22" a="1"/>
  <c r="CL24" i="22" s="1"/>
  <c r="CL36" i="22" a="1"/>
  <c r="CL36" i="22" s="1"/>
  <c r="CN36" i="22" a="1"/>
  <c r="CN36" i="22" s="1"/>
  <c r="CM36" i="22" a="1"/>
  <c r="CM36" i="22" s="1"/>
  <c r="CK36" i="22" a="1"/>
  <c r="CK36" i="22" s="1"/>
  <c r="CK49" i="22" a="1"/>
  <c r="CK49" i="22" s="1"/>
  <c r="CM49" i="22" a="1"/>
  <c r="CM49" i="22" s="1"/>
  <c r="CL49" i="22" a="1"/>
  <c r="CL49" i="22" s="1"/>
  <c r="CN49" i="22" a="1"/>
  <c r="CN49" i="22" s="1"/>
  <c r="CN47" i="22" a="1"/>
  <c r="CN47" i="22" s="1"/>
  <c r="CM47" i="22" a="1"/>
  <c r="CM47" i="22" s="1"/>
  <c r="CL47" i="22" a="1"/>
  <c r="CL47" i="22" s="1"/>
  <c r="CK47" i="22" a="1"/>
  <c r="CK47" i="22" s="1"/>
  <c r="CM25" i="22" a="1"/>
  <c r="CM25" i="22" s="1"/>
  <c r="CL25" i="22" a="1"/>
  <c r="CL25" i="22" s="1"/>
  <c r="CK25" i="22" a="1"/>
  <c r="CK25" i="22" s="1"/>
  <c r="CN25" i="22" a="1"/>
  <c r="CN25" i="22" s="1"/>
  <c r="CM37" i="22" a="1"/>
  <c r="CM37" i="22" s="1"/>
  <c r="CL37" i="22" a="1"/>
  <c r="CL37" i="22" s="1"/>
  <c r="CN37" i="22" a="1"/>
  <c r="CN37" i="22" s="1"/>
  <c r="CK37" i="22" a="1"/>
  <c r="CK37" i="22" s="1"/>
  <c r="CN50" i="22" a="1"/>
  <c r="CN50" i="22" s="1"/>
  <c r="CM50" i="22" a="1"/>
  <c r="CM50" i="22" s="1"/>
  <c r="CL50" i="22" a="1"/>
  <c r="CL50" i="22" s="1"/>
  <c r="CK50" i="22" a="1"/>
  <c r="CK50" i="22" s="1"/>
  <c r="CM26" i="22" a="1"/>
  <c r="CM26" i="22" s="1"/>
  <c r="CN26" i="22" a="1"/>
  <c r="CN26" i="22" s="1"/>
  <c r="CK26" i="22" a="1"/>
  <c r="CK26" i="22" s="1"/>
  <c r="CL26" i="22" a="1"/>
  <c r="CL26" i="22" s="1"/>
  <c r="CN38" i="22" a="1"/>
  <c r="CN38" i="22" s="1"/>
  <c r="CM38" i="22" a="1"/>
  <c r="CM38" i="22" s="1"/>
  <c r="CL38" i="22" a="1"/>
  <c r="CL38" i="22" s="1"/>
  <c r="CK38" i="22" a="1"/>
  <c r="CK38" i="22" s="1"/>
  <c r="Y83" i="22"/>
  <c r="Y86" i="22"/>
  <c r="Y87" i="22"/>
  <c r="Y89" i="22"/>
  <c r="Y90" i="22"/>
  <c r="Y69" i="22"/>
  <c r="Y65" i="22"/>
  <c r="Y66" i="22"/>
  <c r="C81" i="22" a="1"/>
  <c r="C81" i="22" s="1"/>
  <c r="C84" i="22" a="1"/>
  <c r="C84" i="22" s="1"/>
  <c r="C71" i="22" a="1"/>
  <c r="C71" i="22" s="1"/>
  <c r="C83" i="22" a="1"/>
  <c r="C83" i="22" s="1"/>
  <c r="Y64" i="22"/>
  <c r="Y76" i="22"/>
  <c r="Y88" i="22"/>
  <c r="C72" i="22" a="1"/>
  <c r="C72" i="22" s="1"/>
  <c r="Y77" i="22"/>
  <c r="C73" i="22" a="1"/>
  <c r="C73" i="22" s="1"/>
  <c r="C85" i="22" a="1"/>
  <c r="C85" i="22" s="1"/>
  <c r="Y78" i="22"/>
  <c r="C74" i="22" a="1"/>
  <c r="C74" i="22" s="1"/>
  <c r="C86" i="22" a="1"/>
  <c r="C86" i="22" s="1"/>
  <c r="Y67" i="22"/>
  <c r="Y79" i="22"/>
  <c r="Y91" i="22"/>
  <c r="C63" i="22" a="1"/>
  <c r="C63" i="22" s="1"/>
  <c r="C75" i="22" a="1"/>
  <c r="C75" i="22" s="1"/>
  <c r="C87" i="22" a="1"/>
  <c r="C87" i="22" s="1"/>
  <c r="Y68" i="22"/>
  <c r="Y80" i="22"/>
  <c r="C62" i="22" a="1"/>
  <c r="C62" i="22" s="1"/>
  <c r="C64" i="22" a="1"/>
  <c r="C64" i="22" s="1"/>
  <c r="C76" i="22" a="1"/>
  <c r="C76" i="22" s="1"/>
  <c r="C88" i="22" a="1"/>
  <c r="C88" i="22" s="1"/>
  <c r="Y81" i="22"/>
  <c r="C66" i="22" a="1"/>
  <c r="C66" i="22" s="1"/>
  <c r="C65" i="22" a="1"/>
  <c r="C65" i="22" s="1"/>
  <c r="C77" i="22" a="1"/>
  <c r="C77" i="22" s="1"/>
  <c r="C89" i="22" a="1"/>
  <c r="C89" i="22" s="1"/>
  <c r="Y70" i="22"/>
  <c r="Y82" i="22"/>
  <c r="C67" i="22" a="1"/>
  <c r="C67" i="22" s="1"/>
  <c r="C78" i="22" a="1"/>
  <c r="C78" i="22" s="1"/>
  <c r="C90" i="22" a="1"/>
  <c r="C90" i="22" s="1"/>
  <c r="Y71" i="22"/>
  <c r="Y75" i="22"/>
  <c r="C79" i="22" a="1"/>
  <c r="C79" i="22" s="1"/>
  <c r="C91" i="22" a="1"/>
  <c r="C91" i="22" s="1"/>
  <c r="Y72" i="22"/>
  <c r="Y84" i="22"/>
  <c r="C82" i="22" a="1"/>
  <c r="C82" i="22" s="1"/>
  <c r="C68" i="22" a="1"/>
  <c r="C68" i="22" s="1"/>
  <c r="C80" i="22" a="1"/>
  <c r="C80" i="22" s="1"/>
  <c r="Y73" i="22"/>
  <c r="Y85" i="22"/>
  <c r="C70" i="22" a="1"/>
  <c r="C70" i="22" s="1"/>
  <c r="Y63" i="22"/>
  <c r="C69" i="22" a="1"/>
  <c r="C69" i="22" s="1"/>
  <c r="Y62" i="22"/>
  <c r="Y74" i="22"/>
  <c r="B49" i="22" a="1"/>
  <c r="B49" i="22" s="1"/>
  <c r="B90" i="22" a="1"/>
  <c r="B90" i="22" s="1"/>
  <c r="D171" i="101" l="1" a="1"/>
  <c r="D171" i="101" s="1"/>
  <c r="D170" i="101" a="1"/>
  <c r="D170" i="101" s="1"/>
  <c r="D169" i="101" a="1"/>
  <c r="D169" i="101" s="1"/>
  <c r="D172" i="101" a="1"/>
  <c r="D172" i="101" s="1"/>
  <c r="D343" i="68" a="1"/>
  <c r="D343" i="68" s="1"/>
  <c r="N14" i="104"/>
  <c r="W183" i="50" a="1"/>
  <c r="W183" i="50" s="1"/>
  <c r="W182" i="50" a="1"/>
  <c r="W182" i="50" s="1"/>
  <c r="W180" i="50" a="1"/>
  <c r="W180" i="50" s="1"/>
  <c r="AN174" i="50"/>
  <c r="W167" i="50" a="1"/>
  <c r="W167" i="50" s="1"/>
  <c r="W166" i="50" a="1"/>
  <c r="W166" i="50" s="1"/>
  <c r="W164" i="50" a="1"/>
  <c r="W164" i="50" s="1"/>
  <c r="AN158" i="50"/>
  <c r="W151" i="50" a="1"/>
  <c r="W151" i="50" s="1"/>
  <c r="W150" i="50" a="1"/>
  <c r="W150" i="50" s="1"/>
  <c r="W148" i="50" a="1"/>
  <c r="W148" i="50" s="1"/>
  <c r="AN142" i="50"/>
  <c r="W138" i="50" a="1"/>
  <c r="W138" i="50" s="1"/>
  <c r="W135" i="50" a="1"/>
  <c r="W135" i="50" s="1"/>
  <c r="W134" i="50" a="1"/>
  <c r="W134" i="50" s="1"/>
  <c r="W132" i="50" a="1"/>
  <c r="W132" i="50" s="1"/>
  <c r="W130" i="50" a="1"/>
  <c r="W130" i="50" s="1"/>
  <c r="W129" i="50" a="1"/>
  <c r="W129" i="50" s="1"/>
  <c r="AN126" i="50"/>
  <c r="X179" i="50" l="1"/>
  <c r="X163" i="50"/>
  <c r="Z163" i="50" s="1"/>
  <c r="X149" i="50"/>
  <c r="Z149" i="50" s="1"/>
  <c r="X147" i="50"/>
  <c r="X133" i="50"/>
  <c r="Z133" i="50" s="1"/>
  <c r="X131" i="50"/>
  <c r="BC168" i="50" l="1"/>
  <c r="BC146" i="50"/>
  <c r="BC148" i="50"/>
  <c r="BC66" i="50"/>
  <c r="BC147" i="50"/>
  <c r="BC178" i="50"/>
  <c r="BC177" i="50"/>
  <c r="BC167" i="50"/>
  <c r="BC166" i="50"/>
  <c r="BC158" i="50"/>
  <c r="BC156" i="50"/>
  <c r="BC176" i="50"/>
  <c r="BC157" i="50"/>
  <c r="AC94" i="50"/>
  <c r="AM185" i="50"/>
  <c r="AM184" i="50"/>
  <c r="AM183" i="50"/>
  <c r="AM169" i="50"/>
  <c r="AM168" i="50"/>
  <c r="AM167" i="50"/>
  <c r="AM153" i="50"/>
  <c r="AM152" i="50"/>
  <c r="AM151" i="50"/>
  <c r="AU41" i="50" a="1"/>
  <c r="AU41" i="50" s="1"/>
  <c r="AU40" i="50" a="1"/>
  <c r="AU40" i="50" s="1"/>
  <c r="AU39" i="50" a="1"/>
  <c r="AU39" i="50" s="1"/>
  <c r="AU42" i="50" a="1"/>
  <c r="AU42" i="50" s="1"/>
  <c r="AS39" i="50"/>
  <c r="AM137" i="50"/>
  <c r="AM136" i="50"/>
  <c r="AM135" i="50"/>
  <c r="AU95" i="50" a="1"/>
  <c r="AU95" i="50" s="1"/>
  <c r="AU94" i="50" a="1"/>
  <c r="AU94" i="50" s="1"/>
  <c r="AU93" i="50" a="1"/>
  <c r="AU93" i="50" s="1"/>
  <c r="AU88" i="50" a="1"/>
  <c r="AU88" i="50" s="1"/>
  <c r="AU87" i="50" a="1"/>
  <c r="AU87" i="50" s="1"/>
  <c r="AU89" i="50" a="1"/>
  <c r="AU89" i="50" s="1"/>
  <c r="AU82" i="50" a="1"/>
  <c r="AU82" i="50" s="1"/>
  <c r="AU76" i="50" a="1"/>
  <c r="AU76" i="50" s="1"/>
  <c r="AU80" i="50" a="1"/>
  <c r="AU80" i="50" s="1"/>
  <c r="AU79" i="50" a="1"/>
  <c r="AU79" i="50" s="1"/>
  <c r="AU81" i="50" a="1"/>
  <c r="AU81" i="50" s="1"/>
  <c r="AU75" i="50" a="1"/>
  <c r="AU75" i="50" s="1"/>
  <c r="AU74" i="50" a="1"/>
  <c r="AU74" i="50" s="1"/>
  <c r="AU73" i="50" a="1"/>
  <c r="AU73" i="50" s="1"/>
  <c r="AU63" i="50" a="1"/>
  <c r="AU63" i="50" s="1"/>
  <c r="AU57" i="50" a="1"/>
  <c r="AU57" i="50" s="1"/>
  <c r="AU56" i="50" a="1"/>
  <c r="AU56" i="50" s="1"/>
  <c r="AU55" i="50" a="1"/>
  <c r="AU55" i="50" s="1"/>
  <c r="AU62" i="50" a="1"/>
  <c r="AU62" i="50" s="1"/>
  <c r="AU61" i="50" a="1"/>
  <c r="AU61" i="50" s="1"/>
  <c r="AU51" i="50" a="1"/>
  <c r="AU51" i="50" s="1"/>
  <c r="AU50" i="50" a="1"/>
  <c r="AU50" i="50" s="1"/>
  <c r="AU49" i="50" a="1"/>
  <c r="AU49" i="50" s="1"/>
  <c r="AP133" i="50" l="1"/>
  <c r="AP184" i="50"/>
  <c r="AP163" i="50"/>
  <c r="AP165" i="50"/>
  <c r="AP185" i="50"/>
  <c r="AP153" i="50"/>
  <c r="AP176" i="50"/>
  <c r="AP144" i="50"/>
  <c r="AP145" i="50"/>
  <c r="AP177" i="50"/>
  <c r="AP167" i="50"/>
  <c r="AP136" i="50"/>
  <c r="AP137" i="50"/>
  <c r="AP149" i="50"/>
  <c r="AP160" i="50"/>
  <c r="AP168" i="50"/>
  <c r="AP179" i="50"/>
  <c r="AP151" i="50"/>
  <c r="AP169" i="50"/>
  <c r="AP135" i="50"/>
  <c r="AP147" i="50"/>
  <c r="AP161" i="50"/>
  <c r="AP181" i="50"/>
  <c r="AP128" i="50"/>
  <c r="AP152" i="50"/>
  <c r="AP129" i="50"/>
  <c r="AP183" i="50"/>
  <c r="AP131" i="50"/>
  <c r="AO131" i="50"/>
  <c r="AO133" i="50"/>
  <c r="Z55" i="100" l="1" a="1"/>
  <c r="Z55" i="100" s="1"/>
  <c r="Z54" i="100" a="1"/>
  <c r="Z54" i="100" s="1"/>
  <c r="Z53" i="100" a="1"/>
  <c r="Z53" i="100" s="1"/>
  <c r="Z52" i="100" a="1"/>
  <c r="Z52" i="100" s="1"/>
  <c r="Z51" i="100" a="1"/>
  <c r="Z51" i="100" s="1"/>
  <c r="Z50" i="100" a="1"/>
  <c r="Z50" i="100" s="1"/>
  <c r="Z49" i="100" a="1"/>
  <c r="Z49" i="100" s="1"/>
  <c r="Z48" i="100" a="1"/>
  <c r="Z48" i="100" s="1"/>
  <c r="Z47" i="100" a="1"/>
  <c r="Z47" i="100" s="1"/>
  <c r="Z46" i="100" a="1"/>
  <c r="Z46" i="100" s="1"/>
  <c r="Z45" i="100" a="1"/>
  <c r="Z45" i="100" s="1"/>
  <c r="Z37" i="100" a="1"/>
  <c r="Z37" i="100" s="1"/>
  <c r="Z36" i="100" a="1"/>
  <c r="Z36" i="100" s="1"/>
  <c r="Z35" i="100" a="1"/>
  <c r="Z35" i="100" s="1"/>
  <c r="Z34" i="100" a="1"/>
  <c r="Z34" i="100" s="1"/>
  <c r="Z33" i="100" a="1"/>
  <c r="Z33" i="100" s="1"/>
  <c r="Z32" i="100" a="1"/>
  <c r="Z32" i="100" s="1"/>
  <c r="Z31" i="100" a="1"/>
  <c r="Z31" i="100" s="1"/>
  <c r="Z30" i="100" a="1"/>
  <c r="Z30" i="100" s="1"/>
  <c r="Z29" i="100" a="1"/>
  <c r="Z29" i="100" s="1"/>
  <c r="Z28" i="100" a="1"/>
  <c r="Z28" i="100" s="1"/>
  <c r="Z27" i="100" a="1"/>
  <c r="Z27" i="100" s="1"/>
  <c r="Z26" i="100" a="1"/>
  <c r="Z26" i="100" s="1"/>
  <c r="Z25" i="100" a="1"/>
  <c r="Z25" i="100" s="1"/>
  <c r="Z24" i="100" a="1"/>
  <c r="Z24" i="100" s="1"/>
  <c r="Z23" i="100" a="1"/>
  <c r="Z23" i="100" s="1"/>
  <c r="Z22" i="100" a="1"/>
  <c r="Z22" i="100" s="1"/>
  <c r="Z21" i="100" a="1"/>
  <c r="Z21" i="100" s="1"/>
  <c r="Z20" i="100" a="1"/>
  <c r="Z20" i="100" s="1"/>
  <c r="Z12" i="100" a="1"/>
  <c r="Z12" i="100" s="1"/>
  <c r="Z238" i="91" a="1"/>
  <c r="Z238" i="91" s="1"/>
  <c r="Z238" i="16" s="1"/>
  <c r="J238" i="16" s="1" a="1"/>
  <c r="J238" i="16" s="1"/>
  <c r="Z237" i="91" a="1"/>
  <c r="Z237" i="91" s="1"/>
  <c r="Z237" i="16" s="1"/>
  <c r="J237" i="16" s="1" a="1"/>
  <c r="J237" i="16" s="1"/>
  <c r="Z236" i="91" a="1"/>
  <c r="Z236" i="91" s="1"/>
  <c r="Z236" i="16" s="1"/>
  <c r="J236" i="16" s="1" a="1"/>
  <c r="J236" i="16" s="1"/>
  <c r="Z226" i="91" a="1"/>
  <c r="Z226" i="91" s="1"/>
  <c r="Z226" i="16" s="1"/>
  <c r="J226" i="16" s="1" a="1"/>
  <c r="J226" i="16" s="1"/>
  <c r="Z225" i="91" a="1"/>
  <c r="Z225" i="91" s="1"/>
  <c r="Z225" i="16" s="1"/>
  <c r="J225" i="16" s="1" a="1"/>
  <c r="J225" i="16" s="1"/>
  <c r="Z224" i="91" a="1"/>
  <c r="Z224" i="91" s="1"/>
  <c r="Z224" i="16" s="1"/>
  <c r="J224" i="16" s="1" a="1"/>
  <c r="J224" i="16" s="1"/>
  <c r="Z223" i="91" a="1"/>
  <c r="Z223" i="91" s="1"/>
  <c r="Z223" i="16" s="1"/>
  <c r="J223" i="16" s="1" a="1"/>
  <c r="J223" i="16" s="1"/>
  <c r="Z222" i="91" a="1"/>
  <c r="Z222" i="91" s="1"/>
  <c r="Z222" i="16" s="1"/>
  <c r="J222" i="16" s="1" a="1"/>
  <c r="J222" i="16" s="1"/>
  <c r="Z221" i="91" a="1"/>
  <c r="Z221" i="91" s="1"/>
  <c r="Z221" i="16" s="1"/>
  <c r="J221" i="16" s="1" a="1"/>
  <c r="J221" i="16" s="1"/>
  <c r="Z211" i="91" a="1"/>
  <c r="Z211" i="91" s="1"/>
  <c r="Z211" i="16" s="1"/>
  <c r="J211" i="16" s="1" a="1"/>
  <c r="J211" i="16" s="1"/>
  <c r="Z210" i="91" a="1"/>
  <c r="Z210" i="91" s="1"/>
  <c r="Z210" i="16" s="1"/>
  <c r="J210" i="16" s="1" a="1"/>
  <c r="J210" i="16" s="1"/>
  <c r="Z209" i="91" a="1"/>
  <c r="Z209" i="91" s="1"/>
  <c r="Z209" i="16" s="1"/>
  <c r="J209" i="16" s="1" a="1"/>
  <c r="J209" i="16" s="1"/>
  <c r="Z208" i="91" a="1"/>
  <c r="Z208" i="91" s="1"/>
  <c r="Z208" i="16" s="1"/>
  <c r="J208" i="16" s="1" a="1"/>
  <c r="J208" i="16" s="1"/>
  <c r="Z207" i="91" a="1"/>
  <c r="Z207" i="91" s="1"/>
  <c r="Z207" i="16" s="1"/>
  <c r="J207" i="16" s="1" a="1"/>
  <c r="J207" i="16" s="1"/>
  <c r="Z206" i="91" a="1"/>
  <c r="Z206" i="91" s="1"/>
  <c r="Z206" i="16" s="1"/>
  <c r="J206" i="16" s="1" a="1"/>
  <c r="J206" i="16" s="1"/>
  <c r="Z198" i="91" a="1"/>
  <c r="Z198" i="91" s="1"/>
  <c r="Z198" i="16" s="1"/>
  <c r="J198" i="16" s="1" a="1"/>
  <c r="J198" i="16" s="1"/>
  <c r="Z197" i="91" a="1"/>
  <c r="Z197" i="91" s="1"/>
  <c r="Z197" i="16" s="1"/>
  <c r="J197" i="16" s="1" a="1"/>
  <c r="J197" i="16" s="1"/>
  <c r="Z196" i="91" a="1"/>
  <c r="Z196" i="91" s="1"/>
  <c r="Z196" i="16" s="1"/>
  <c r="J196" i="16" s="1" a="1"/>
  <c r="J196" i="16" s="1"/>
  <c r="Z195" i="91" a="1"/>
  <c r="Z195" i="91" s="1"/>
  <c r="Z195" i="16" s="1"/>
  <c r="J195" i="16" s="1" a="1"/>
  <c r="J195" i="16" s="1"/>
  <c r="Z194" i="91" a="1"/>
  <c r="Z194" i="91" s="1"/>
  <c r="Z194" i="16" s="1"/>
  <c r="J194" i="16" s="1" a="1"/>
  <c r="J194" i="16" s="1"/>
  <c r="Z193" i="91" a="1"/>
  <c r="Z193" i="91" s="1"/>
  <c r="Z193" i="16" s="1"/>
  <c r="J193" i="16" s="1" a="1"/>
  <c r="J193" i="16" s="1"/>
  <c r="Z192" i="91" a="1"/>
  <c r="Z192" i="91" s="1"/>
  <c r="Z192" i="16" s="1"/>
  <c r="J192" i="16" s="1" a="1"/>
  <c r="J192" i="16" s="1"/>
  <c r="Z191" i="91" a="1"/>
  <c r="Z191" i="91" s="1"/>
  <c r="Z191" i="16" s="1"/>
  <c r="J191" i="16" s="1" a="1"/>
  <c r="J191" i="16" s="1"/>
  <c r="Z182" i="91" a="1"/>
  <c r="Z182" i="91" s="1"/>
  <c r="Z182" i="16" s="1"/>
  <c r="J182" i="16" s="1" a="1"/>
  <c r="J182" i="16" s="1"/>
  <c r="K182" i="16" s="1"/>
  <c r="Z181" i="91" a="1"/>
  <c r="Z181" i="91" s="1"/>
  <c r="Z181" i="16" s="1"/>
  <c r="J181" i="16" s="1" a="1"/>
  <c r="J181" i="16" s="1"/>
  <c r="Z180" i="91" a="1"/>
  <c r="Z180" i="91" s="1"/>
  <c r="Z180" i="16" s="1"/>
  <c r="J180" i="16" s="1" a="1"/>
  <c r="J180" i="16" s="1"/>
  <c r="Z179" i="91" a="1"/>
  <c r="Z179" i="91" s="1"/>
  <c r="Z179" i="16" s="1"/>
  <c r="J179" i="16" s="1" a="1"/>
  <c r="J179" i="16" s="1"/>
  <c r="K179" i="16" s="1"/>
  <c r="Z178" i="91" a="1"/>
  <c r="Z178" i="91" s="1"/>
  <c r="Z178" i="16" s="1"/>
  <c r="J178" i="16" s="1" a="1"/>
  <c r="J178" i="16" s="1"/>
  <c r="Z177" i="91" a="1"/>
  <c r="Z177" i="91" s="1"/>
  <c r="Z177" i="16" s="1"/>
  <c r="J177" i="16" s="1" a="1"/>
  <c r="J177" i="16" s="1"/>
  <c r="Z176" i="91" a="1"/>
  <c r="Z176" i="91" s="1"/>
  <c r="Z176" i="16" s="1"/>
  <c r="J176" i="16" s="1" a="1"/>
  <c r="J176" i="16" s="1"/>
  <c r="Z168" i="91" a="1"/>
  <c r="Z168" i="91" s="1"/>
  <c r="Z168" i="16" s="1"/>
  <c r="J168" i="16" s="1" a="1"/>
  <c r="J168" i="16" s="1"/>
  <c r="K168" i="16" s="1"/>
  <c r="Z167" i="91" a="1"/>
  <c r="Z167" i="91" s="1"/>
  <c r="Z167" i="16" s="1"/>
  <c r="J167" i="16" s="1" a="1"/>
  <c r="J167" i="16" s="1"/>
  <c r="Z166" i="91" a="1"/>
  <c r="Z166" i="91" s="1"/>
  <c r="Z166" i="16" s="1"/>
  <c r="J166" i="16" s="1" a="1"/>
  <c r="J166" i="16" s="1"/>
  <c r="Z165" i="91" a="1"/>
  <c r="Z165" i="91" s="1"/>
  <c r="Z165" i="16" s="1"/>
  <c r="J165" i="16" s="1" a="1"/>
  <c r="J165" i="16" s="1"/>
  <c r="K165" i="16" s="1"/>
  <c r="Z164" i="91" a="1"/>
  <c r="Z164" i="91" s="1"/>
  <c r="Z164" i="16" s="1"/>
  <c r="J164" i="16" s="1" a="1"/>
  <c r="J164" i="16" s="1"/>
  <c r="Z163" i="91" a="1"/>
  <c r="Z163" i="91" s="1"/>
  <c r="Z163" i="16" s="1"/>
  <c r="J163" i="16" s="1" a="1"/>
  <c r="J163" i="16" s="1"/>
  <c r="Z162" i="91" a="1"/>
  <c r="Z162" i="91" s="1"/>
  <c r="Z162" i="16" s="1"/>
  <c r="J162" i="16" s="1" a="1"/>
  <c r="J162" i="16" s="1"/>
  <c r="Z154" i="91" a="1"/>
  <c r="Z154" i="91" s="1"/>
  <c r="Z154" i="16" s="1"/>
  <c r="J154" i="16" s="1" a="1"/>
  <c r="J154" i="16" s="1"/>
  <c r="K154" i="16" s="1"/>
  <c r="Z153" i="91" a="1"/>
  <c r="Z153" i="91" s="1"/>
  <c r="Z153" i="16" s="1"/>
  <c r="J153" i="16" s="1" a="1"/>
  <c r="J153" i="16" s="1"/>
  <c r="Z152" i="91" a="1"/>
  <c r="Z152" i="91" s="1"/>
  <c r="Z152" i="16" s="1"/>
  <c r="J152" i="16" s="1" a="1"/>
  <c r="J152" i="16" s="1"/>
  <c r="Z151" i="91" a="1"/>
  <c r="Z151" i="91" s="1"/>
  <c r="Z151" i="16" s="1"/>
  <c r="J151" i="16" s="1" a="1"/>
  <c r="J151" i="16" s="1"/>
  <c r="K151" i="16" s="1"/>
  <c r="Z150" i="91" a="1"/>
  <c r="Z150" i="91" s="1"/>
  <c r="Z150" i="16" s="1"/>
  <c r="J150" i="16" s="1" a="1"/>
  <c r="J150" i="16" s="1"/>
  <c r="Z149" i="91" a="1"/>
  <c r="Z149" i="91" s="1"/>
  <c r="Z149" i="16" s="1"/>
  <c r="J149" i="16" s="1" a="1"/>
  <c r="J149" i="16" s="1"/>
  <c r="Z148" i="91" a="1"/>
  <c r="Z148" i="91" s="1"/>
  <c r="Z148" i="16" s="1"/>
  <c r="J148" i="16" s="1" a="1"/>
  <c r="J148" i="16" s="1"/>
  <c r="Z136" i="91" a="1"/>
  <c r="Z136" i="91" s="1"/>
  <c r="Z136" i="16" s="1"/>
  <c r="J136" i="16" s="1" a="1"/>
  <c r="J136" i="16" s="1"/>
  <c r="K136" i="16" s="1"/>
  <c r="Z135" i="91" a="1"/>
  <c r="Z135" i="91" s="1"/>
  <c r="Z135" i="16" s="1"/>
  <c r="J135" i="16" s="1" a="1"/>
  <c r="J135" i="16" s="1"/>
  <c r="K135" i="16" s="1"/>
  <c r="Z134" i="91" a="1"/>
  <c r="Z134" i="91" s="1"/>
  <c r="Z134" i="16" s="1"/>
  <c r="J134" i="16" s="1" a="1"/>
  <c r="J134" i="16" s="1"/>
  <c r="K134" i="16" s="1"/>
  <c r="Z133" i="91" a="1"/>
  <c r="Z133" i="91" s="1"/>
  <c r="Z133" i="16" s="1"/>
  <c r="J133" i="16" s="1" a="1"/>
  <c r="J133" i="16" s="1"/>
  <c r="K133" i="16" s="1"/>
  <c r="Z97" i="91" a="1"/>
  <c r="Z97" i="91" s="1"/>
  <c r="Z96" i="91" a="1"/>
  <c r="Z96" i="91" s="1"/>
  <c r="Z95" i="91" a="1"/>
  <c r="Z95" i="91" s="1"/>
  <c r="Z94" i="91" a="1"/>
  <c r="Z94" i="91" s="1"/>
  <c r="Z93" i="91" a="1"/>
  <c r="Z93" i="91" s="1"/>
  <c r="Z92" i="91" a="1"/>
  <c r="Z92" i="91" s="1"/>
  <c r="Z91" i="91" a="1"/>
  <c r="Z91" i="91" s="1"/>
  <c r="Z90" i="91" a="1"/>
  <c r="Z90" i="91" s="1"/>
  <c r="Z89" i="91" a="1"/>
  <c r="Z89" i="91" s="1"/>
  <c r="Z88" i="91" a="1"/>
  <c r="Z88" i="91" s="1"/>
  <c r="Z87" i="91" a="1"/>
  <c r="Z87" i="91" s="1"/>
  <c r="Z86" i="91" a="1"/>
  <c r="Z86" i="91" s="1"/>
  <c r="Z85" i="91" a="1"/>
  <c r="Z85" i="91" s="1"/>
  <c r="Z84" i="91" a="1"/>
  <c r="Z84" i="91" s="1"/>
  <c r="Z83" i="91" a="1"/>
  <c r="Z83" i="91" s="1"/>
  <c r="Z82" i="91" a="1"/>
  <c r="Z82" i="91" s="1"/>
  <c r="Z81" i="91" a="1"/>
  <c r="Z81" i="91" s="1"/>
  <c r="Z80" i="91" a="1"/>
  <c r="Z80" i="91" s="1"/>
  <c r="CO79" i="91"/>
  <c r="Z79" i="91" a="1"/>
  <c r="Z79" i="91" s="1"/>
  <c r="Z78" i="91" a="1"/>
  <c r="Z78" i="91" s="1"/>
  <c r="Z77" i="91" a="1"/>
  <c r="Z77" i="91" s="1"/>
  <c r="Z76" i="91" a="1"/>
  <c r="Z76" i="91" s="1"/>
  <c r="Z58" i="91" a="1"/>
  <c r="Z58" i="91" s="1"/>
  <c r="Z57" i="91" a="1"/>
  <c r="Z57" i="91" s="1"/>
  <c r="Z45" i="91" a="1"/>
  <c r="Z45" i="91" s="1"/>
  <c r="Z45" i="16" s="1"/>
  <c r="Z101" i="16" s="1" a="1"/>
  <c r="Z101" i="16" s="1"/>
  <c r="J101" i="16" s="1" a="1"/>
  <c r="J101" i="16" s="1"/>
  <c r="Z41" i="91" a="1"/>
  <c r="Z41" i="91" s="1"/>
  <c r="Z40" i="91" a="1"/>
  <c r="Z40" i="91" s="1"/>
  <c r="Z39" i="91" a="1"/>
  <c r="Z39" i="91" s="1"/>
  <c r="Z38" i="91" a="1"/>
  <c r="Z38" i="91" s="1"/>
  <c r="Z37" i="91" a="1"/>
  <c r="Z37" i="91" s="1"/>
  <c r="Z36" i="91" a="1"/>
  <c r="Z36" i="91" s="1"/>
  <c r="Z35" i="91" a="1"/>
  <c r="Z35" i="91" s="1"/>
  <c r="Z34" i="91" a="1"/>
  <c r="Z34" i="91" s="1"/>
  <c r="Z33" i="91" a="1"/>
  <c r="Z33" i="91" s="1"/>
  <c r="Z32" i="91" a="1"/>
  <c r="Z32" i="91" s="1"/>
  <c r="Z31" i="91" a="1"/>
  <c r="Z31" i="91" s="1"/>
  <c r="Z30" i="91" a="1"/>
  <c r="Z30" i="91" s="1"/>
  <c r="Z29" i="91" a="1"/>
  <c r="Z29" i="91" s="1"/>
  <c r="Z28" i="91" a="1"/>
  <c r="Z28" i="91" s="1"/>
  <c r="Z27" i="91" a="1"/>
  <c r="Z27" i="91" s="1"/>
  <c r="Z26" i="91" a="1"/>
  <c r="Z26" i="91" s="1"/>
  <c r="Z25" i="91" a="1"/>
  <c r="Z25" i="91" s="1"/>
  <c r="Z24" i="91" a="1"/>
  <c r="Z24" i="91" s="1"/>
  <c r="CO23" i="91"/>
  <c r="Z23" i="91" a="1"/>
  <c r="Z23" i="91" s="1"/>
  <c r="Z22" i="91" a="1"/>
  <c r="Z22" i="91" s="1"/>
  <c r="Z21" i="91" a="1"/>
  <c r="Z21" i="91" s="1"/>
  <c r="Z20" i="91" a="1"/>
  <c r="Z20" i="91" s="1"/>
  <c r="Z12" i="91" a="1"/>
  <c r="Z12" i="91" s="1"/>
  <c r="Z55" i="23" a="1"/>
  <c r="Z55" i="23" s="1"/>
  <c r="Z54" i="23" a="1"/>
  <c r="Z54" i="23" s="1"/>
  <c r="Z53" i="23" a="1"/>
  <c r="Z53" i="23" s="1"/>
  <c r="Z52" i="23" a="1"/>
  <c r="Z52" i="23" s="1"/>
  <c r="Z51" i="23" a="1"/>
  <c r="Z51" i="23" s="1"/>
  <c r="Z50" i="23" a="1"/>
  <c r="Z50" i="23" s="1"/>
  <c r="Z49" i="23" a="1"/>
  <c r="Z49" i="23" s="1"/>
  <c r="Z48" i="23" a="1"/>
  <c r="Z48" i="23" s="1"/>
  <c r="Z47" i="23" a="1"/>
  <c r="Z47" i="23" s="1"/>
  <c r="Z46" i="23" a="1"/>
  <c r="Z46" i="23" s="1"/>
  <c r="Z45" i="23" a="1"/>
  <c r="Z45" i="23" s="1"/>
  <c r="Z37" i="23" a="1"/>
  <c r="Z37" i="23" s="1"/>
  <c r="Z36" i="23" a="1"/>
  <c r="Z36" i="23" s="1"/>
  <c r="Z35" i="23" a="1"/>
  <c r="Z35" i="23" s="1"/>
  <c r="Z34" i="23" a="1"/>
  <c r="Z34" i="23" s="1"/>
  <c r="Z33" i="23" a="1"/>
  <c r="Z33" i="23" s="1"/>
  <c r="Z32" i="23" a="1"/>
  <c r="Z32" i="23" s="1"/>
  <c r="Z31" i="23" a="1"/>
  <c r="Z31" i="23" s="1"/>
  <c r="Z30" i="23" a="1"/>
  <c r="Z30" i="23" s="1"/>
  <c r="Z29" i="23" a="1"/>
  <c r="Z29" i="23" s="1"/>
  <c r="Z28" i="23" a="1"/>
  <c r="Z28" i="23" s="1"/>
  <c r="Z27" i="23" a="1"/>
  <c r="Z27" i="23" s="1"/>
  <c r="Z26" i="23" a="1"/>
  <c r="Z26" i="23" s="1"/>
  <c r="Z25" i="23" a="1"/>
  <c r="Z25" i="23" s="1"/>
  <c r="Z24" i="23" a="1"/>
  <c r="Z24" i="23" s="1"/>
  <c r="Z23" i="23" a="1"/>
  <c r="Z23" i="23" s="1"/>
  <c r="Z22" i="23" a="1"/>
  <c r="Z22" i="23" s="1"/>
  <c r="Z21" i="23" a="1"/>
  <c r="Z21" i="23" s="1"/>
  <c r="Z20" i="23" a="1"/>
  <c r="Z20" i="23" s="1"/>
  <c r="Z12" i="23" a="1"/>
  <c r="Z12" i="23" s="1"/>
  <c r="Z89" i="22" a="1"/>
  <c r="Z89" i="22" s="1"/>
  <c r="Z88" i="22" a="1"/>
  <c r="Z88" i="22" s="1"/>
  <c r="Z87" i="22" a="1"/>
  <c r="Z87" i="22" s="1"/>
  <c r="Z86" i="22" a="1"/>
  <c r="Z86" i="22" s="1"/>
  <c r="Z85" i="22" a="1"/>
  <c r="Z85" i="22" s="1"/>
  <c r="Z84" i="22" a="1"/>
  <c r="Z84" i="22" s="1"/>
  <c r="Z83" i="22" a="1"/>
  <c r="Z83" i="22" s="1"/>
  <c r="Z82" i="22" a="1"/>
  <c r="Z82" i="22" s="1"/>
  <c r="Z81" i="22" a="1"/>
  <c r="Z81" i="22" s="1"/>
  <c r="Z80" i="22" a="1"/>
  <c r="Z80" i="22" s="1"/>
  <c r="Z79" i="22" a="1"/>
  <c r="Z79" i="22" s="1"/>
  <c r="Z78" i="22" a="1"/>
  <c r="Z78" i="22" s="1"/>
  <c r="Z77" i="22" a="1"/>
  <c r="Z77" i="22" s="1"/>
  <c r="Z76" i="22" a="1"/>
  <c r="Z76" i="22" s="1"/>
  <c r="Z75" i="22" a="1"/>
  <c r="Z75" i="22" s="1"/>
  <c r="Z74" i="22" a="1"/>
  <c r="Z74" i="22" s="1"/>
  <c r="Z73" i="22" a="1"/>
  <c r="Z73" i="22" s="1"/>
  <c r="Z72" i="22" a="1"/>
  <c r="Z72" i="22" s="1"/>
  <c r="Z71" i="22" a="1"/>
  <c r="Z71" i="22" s="1"/>
  <c r="Z70" i="22" a="1"/>
  <c r="Z70" i="22" s="1"/>
  <c r="Z69" i="22" a="1"/>
  <c r="Z69" i="22" s="1"/>
  <c r="Z68" i="22" a="1"/>
  <c r="Z68" i="22" s="1"/>
  <c r="Z67" i="22" a="1"/>
  <c r="Z67" i="22" s="1"/>
  <c r="Z66" i="22" a="1"/>
  <c r="Z66" i="22" s="1"/>
  <c r="Z65" i="22" a="1"/>
  <c r="Z65" i="22" s="1"/>
  <c r="Z64" i="22" a="1"/>
  <c r="Z64" i="22" s="1"/>
  <c r="Z63" i="22" a="1"/>
  <c r="Z63" i="22" s="1"/>
  <c r="Z62" i="22" a="1"/>
  <c r="Z62" i="22" s="1"/>
  <c r="Z61" i="22" a="1"/>
  <c r="Z61" i="22" s="1"/>
  <c r="Z50" i="22" a="1"/>
  <c r="Z50" i="22" s="1"/>
  <c r="Z48" i="22" a="1"/>
  <c r="Z48" i="22" s="1"/>
  <c r="Z47" i="22" a="1"/>
  <c r="Z47" i="22" s="1"/>
  <c r="Z46" i="22" a="1"/>
  <c r="Z46" i="22" s="1"/>
  <c r="Z45" i="22" a="1"/>
  <c r="Z45" i="22" s="1"/>
  <c r="Z44" i="22" a="1"/>
  <c r="Z44" i="22" s="1"/>
  <c r="Z43" i="22" a="1"/>
  <c r="Z43" i="22" s="1"/>
  <c r="Z42" i="22" a="1"/>
  <c r="Z42" i="22" s="1"/>
  <c r="Z41" i="22" a="1"/>
  <c r="Z41" i="22" s="1"/>
  <c r="Z40" i="22" a="1"/>
  <c r="Z40" i="22" s="1"/>
  <c r="Z39" i="22" a="1"/>
  <c r="Z39" i="22" s="1"/>
  <c r="Z38" i="22" a="1"/>
  <c r="Z38" i="22" s="1"/>
  <c r="Z37" i="22" a="1"/>
  <c r="Z37" i="22" s="1"/>
  <c r="Z36" i="22" a="1"/>
  <c r="Z36" i="22" s="1"/>
  <c r="Z35" i="22" a="1"/>
  <c r="Z35" i="22" s="1"/>
  <c r="Z34" i="22" a="1"/>
  <c r="Z34" i="22" s="1"/>
  <c r="Z33" i="22" a="1"/>
  <c r="Z33" i="22" s="1"/>
  <c r="Z32" i="22" a="1"/>
  <c r="Z32" i="22" s="1"/>
  <c r="Z31" i="22" a="1"/>
  <c r="Z31" i="22" s="1"/>
  <c r="Z30" i="22" a="1"/>
  <c r="Z30" i="22" s="1"/>
  <c r="Z29" i="22" a="1"/>
  <c r="Z29" i="22" s="1"/>
  <c r="Z28" i="22" a="1"/>
  <c r="Z28" i="22" s="1"/>
  <c r="Z27" i="22" a="1"/>
  <c r="Z27" i="22" s="1"/>
  <c r="Z26" i="22" a="1"/>
  <c r="Z26" i="22" s="1"/>
  <c r="Z25" i="22" a="1"/>
  <c r="Z25" i="22" s="1"/>
  <c r="Z24" i="22" a="1"/>
  <c r="Z24" i="22" s="1"/>
  <c r="Z23" i="22" a="1"/>
  <c r="Z23" i="22" s="1"/>
  <c r="Z22" i="22" a="1"/>
  <c r="Z22" i="22" s="1"/>
  <c r="Z21" i="22" a="1"/>
  <c r="Z21" i="22" s="1"/>
  <c r="Z20" i="22" a="1"/>
  <c r="Z20" i="22" s="1"/>
  <c r="Z12" i="22" a="1"/>
  <c r="Z12" i="22" s="1"/>
  <c r="Z91" i="22" a="1"/>
  <c r="Z91" i="22" s="1"/>
  <c r="Z62" i="23" a="1"/>
  <c r="Z62" i="23" s="1"/>
  <c r="Z61" i="23" a="1"/>
  <c r="Z61" i="23" s="1"/>
  <c r="Z60" i="23" a="1"/>
  <c r="Z60" i="23" s="1"/>
  <c r="Z59" i="23" a="1"/>
  <c r="Z59" i="23" s="1"/>
  <c r="Z58" i="23" a="1"/>
  <c r="Z58" i="23" s="1"/>
  <c r="Z57" i="23" a="1"/>
  <c r="Z57" i="23" s="1"/>
  <c r="Z56" i="23" a="1"/>
  <c r="Z56" i="23" s="1"/>
  <c r="Z241" i="91" a="1"/>
  <c r="Z241" i="91" s="1"/>
  <c r="Z241" i="16" s="1"/>
  <c r="J241" i="16" s="1" a="1"/>
  <c r="J241" i="16" s="1"/>
  <c r="Z240" i="91" a="1"/>
  <c r="Z240" i="91" s="1"/>
  <c r="Z240" i="16" s="1"/>
  <c r="J240" i="16" s="1" a="1"/>
  <c r="J240" i="16" s="1"/>
  <c r="Z239" i="91" a="1"/>
  <c r="Z239" i="91" s="1"/>
  <c r="Z239" i="16" s="1"/>
  <c r="J239" i="16" s="1" a="1"/>
  <c r="J239" i="16" s="1"/>
  <c r="Z62" i="100" a="1"/>
  <c r="Z62" i="100" s="1"/>
  <c r="Z61" i="100" a="1"/>
  <c r="Z61" i="100" s="1"/>
  <c r="Z60" i="100" a="1"/>
  <c r="Z60" i="100" s="1"/>
  <c r="Z59" i="100" a="1"/>
  <c r="Z59" i="100" s="1"/>
  <c r="Z58" i="100" a="1"/>
  <c r="Z58" i="100" s="1"/>
  <c r="Z57" i="100" a="1"/>
  <c r="Z57" i="100" s="1"/>
  <c r="Z56" i="100" a="1"/>
  <c r="Z56" i="100" s="1"/>
  <c r="B97" i="68" a="1"/>
  <c r="B97" i="68" l="1"/>
  <c r="AD248" i="91" l="1" a="1"/>
  <c r="AD248" i="91" s="1"/>
  <c r="AD11" i="16" a="1"/>
  <c r="AD74" i="16" a="1"/>
  <c r="AD74" i="16" s="1"/>
  <c r="AD130" i="16" a="1"/>
  <c r="AD130" i="16" s="1"/>
  <c r="AD145" i="16" a="1"/>
  <c r="AD145" i="16" s="1"/>
  <c r="AD159" i="16" a="1"/>
  <c r="AD159" i="16" s="1"/>
  <c r="AD189" i="16" a="1"/>
  <c r="AD189" i="16" s="1"/>
  <c r="AD173" i="16" a="1"/>
  <c r="AD173" i="16" s="1"/>
  <c r="AD203" i="16" a="1"/>
  <c r="AD203" i="16" s="1"/>
  <c r="AD218" i="16" a="1"/>
  <c r="AD218" i="16" s="1"/>
  <c r="AD233" i="16" a="1"/>
  <c r="AD233" i="16" s="1"/>
  <c r="AD248" i="16" a="1"/>
  <c r="AD248" i="16" s="1"/>
  <c r="F242" i="91"/>
  <c r="F241" i="91"/>
  <c r="F240" i="91"/>
  <c r="F239" i="91"/>
  <c r="F238" i="91"/>
  <c r="F237" i="91"/>
  <c r="F236" i="91"/>
  <c r="X235" i="91" a="1"/>
  <c r="X235" i="91" s="1"/>
  <c r="CK233" i="91"/>
  <c r="CJ233" i="91"/>
  <c r="CH233" i="91"/>
  <c r="CG233" i="91"/>
  <c r="AD233" i="91" a="1"/>
  <c r="AD233" i="91" s="1"/>
  <c r="AD11" i="16" l="1"/>
  <c r="BK16" i="101"/>
  <c r="AD11" i="91" a="1"/>
  <c r="F22" i="91"/>
  <c r="AD11" i="91" l="1"/>
  <c r="AD121" i="91" l="1" a="1"/>
  <c r="AD121" i="91" s="1"/>
  <c r="AD106" i="91" a="1"/>
  <c r="AD106" i="91" s="1"/>
  <c r="AD53" i="91" a="1"/>
  <c r="AD53" i="91" s="1"/>
  <c r="AD47" i="91" a="1"/>
  <c r="AD47" i="91" s="1"/>
  <c r="AD107" i="91" a="1"/>
  <c r="AD107" i="91" s="1"/>
  <c r="AD49" i="91" a="1"/>
  <c r="AD49" i="91" s="1"/>
  <c r="AD63" i="91" a="1"/>
  <c r="AD63" i="91" s="1"/>
  <c r="AD108" i="91" a="1"/>
  <c r="AD108" i="91" s="1"/>
  <c r="AD64" i="91" a="1"/>
  <c r="AD64" i="91" s="1"/>
  <c r="AD65" i="91" a="1"/>
  <c r="AD65" i="91" s="1"/>
  <c r="AD120" i="91" a="1"/>
  <c r="AD120" i="91" s="1"/>
  <c r="AD66" i="91" a="1"/>
  <c r="AD66" i="91" s="1"/>
  <c r="AD122" i="91" a="1"/>
  <c r="AD122" i="91" s="1"/>
  <c r="AD48" i="91" a="1"/>
  <c r="AD48" i="91" s="1"/>
  <c r="AD119" i="91" a="1"/>
  <c r="AD119" i="91" s="1"/>
  <c r="AD109" i="91" a="1"/>
  <c r="AD109" i="91" s="1"/>
  <c r="AD137" i="91" a="1"/>
  <c r="AD137" i="91" s="1"/>
  <c r="AD22" i="91" a="1"/>
  <c r="AD22" i="91" s="1"/>
  <c r="F62" i="91"/>
  <c r="F61" i="91"/>
  <c r="F60" i="91"/>
  <c r="F59" i="91"/>
  <c r="F58" i="91"/>
  <c r="AD59" i="91" l="1" a="1"/>
  <c r="AD59" i="91" s="1"/>
  <c r="B61" i="16"/>
  <c r="AD61" i="91" a="1"/>
  <c r="AD61" i="91" s="1"/>
  <c r="DD61" i="16" s="1" a="1"/>
  <c r="DD61" i="16" s="1"/>
  <c r="B62" i="16"/>
  <c r="AD62" i="91" a="1"/>
  <c r="AD62" i="91" s="1"/>
  <c r="DD62" i="16" s="1" a="1"/>
  <c r="DD62" i="16" s="1"/>
  <c r="AD58" i="91" a="1"/>
  <c r="AD58" i="91" s="1"/>
  <c r="B60" i="16"/>
  <c r="AD60" i="91" a="1"/>
  <c r="AD60" i="91" s="1"/>
  <c r="DD60" i="16" s="1" a="1"/>
  <c r="DD60" i="16" s="1"/>
  <c r="DD47" i="16" a="1"/>
  <c r="DD47" i="16" s="1"/>
  <c r="DD49" i="16" a="1"/>
  <c r="DD49" i="16" s="1"/>
  <c r="DD137" i="16" a="1"/>
  <c r="DD137" i="16" s="1"/>
  <c r="DD108" i="16" a="1"/>
  <c r="DD108" i="16" s="1"/>
  <c r="DD48" i="16" a="1"/>
  <c r="DD48" i="16" s="1"/>
  <c r="DD53" i="16" a="1"/>
  <c r="DD53" i="16" s="1"/>
  <c r="DD109" i="16" a="1"/>
  <c r="DD109" i="16" s="1"/>
  <c r="DD107" i="16" a="1"/>
  <c r="DD107" i="16" s="1"/>
  <c r="F116" i="91" l="1"/>
  <c r="F117" i="91"/>
  <c r="F118" i="91"/>
  <c r="F115" i="91"/>
  <c r="F114" i="91"/>
  <c r="F113" i="91"/>
  <c r="F105" i="91"/>
  <c r="F104" i="91"/>
  <c r="F103" i="91"/>
  <c r="F102" i="91"/>
  <c r="F101" i="91"/>
  <c r="AD19" i="22"/>
  <c r="W45" i="23" a="1"/>
  <c r="W45" i="23" s="1"/>
  <c r="W57" i="23" s="1"/>
  <c r="CI44" i="23"/>
  <c r="W20" i="23" a="1"/>
  <c r="W20" i="23" s="1"/>
  <c r="W37" i="23" s="1"/>
  <c r="AD60" i="22" a="1"/>
  <c r="AD60" i="22" s="1"/>
  <c r="AI60" i="22" s="1"/>
  <c r="W61" i="22" a="1"/>
  <c r="W61" i="22" s="1"/>
  <c r="W20" i="22" a="1"/>
  <c r="W20" i="22" s="1"/>
  <c r="AL6" i="91"/>
  <c r="AD102" i="91" l="1" a="1"/>
  <c r="AD102" i="91" s="1"/>
  <c r="AD101" i="91" a="1"/>
  <c r="AD101" i="91" s="1"/>
  <c r="AD104" i="91" a="1"/>
  <c r="AD104" i="91" s="1"/>
  <c r="AD115" i="91" a="1"/>
  <c r="AD115" i="91" s="1"/>
  <c r="B118" i="16"/>
  <c r="AD118" i="91" a="1"/>
  <c r="AD118" i="91" s="1"/>
  <c r="DD118" i="16" s="1" a="1"/>
  <c r="DD118" i="16" s="1"/>
  <c r="AD103" i="91" a="1"/>
  <c r="AD103" i="91" s="1"/>
  <c r="AD113" i="91" a="1"/>
  <c r="AD113" i="91" s="1"/>
  <c r="B117" i="16"/>
  <c r="AD117" i="91" a="1"/>
  <c r="AD117" i="91" s="1"/>
  <c r="DD117" i="16" s="1" a="1"/>
  <c r="DD117" i="16" s="1"/>
  <c r="AD105" i="91" a="1"/>
  <c r="AD105" i="91" s="1"/>
  <c r="AD114" i="91" a="1"/>
  <c r="AD114" i="91" s="1"/>
  <c r="B116" i="16"/>
  <c r="AD116" i="91" a="1"/>
  <c r="AD116" i="91" s="1"/>
  <c r="DD116" i="16" s="1" a="1"/>
  <c r="DD116" i="16" s="1"/>
  <c r="CG19" i="22"/>
  <c r="CG60" i="22" s="1"/>
  <c r="CH19" i="22"/>
  <c r="CH60" i="22" s="1"/>
  <c r="BR103" i="91" a="1"/>
  <c r="BR103" i="91" s="1"/>
  <c r="BQ103" i="91" a="1"/>
  <c r="BQ103" i="91" s="1"/>
  <c r="CA103" i="91" a="1"/>
  <c r="CA103" i="91" s="1"/>
  <c r="BP103" i="91" a="1"/>
  <c r="BP103" i="91" s="1"/>
  <c r="BZ103" i="91" a="1"/>
  <c r="BZ103" i="91" s="1"/>
  <c r="BX103" i="91" a="1"/>
  <c r="BX103" i="91" s="1"/>
  <c r="BW103" i="91" a="1"/>
  <c r="BW103" i="91" s="1"/>
  <c r="BV103" i="91" a="1"/>
  <c r="BV103" i="91" s="1"/>
  <c r="BU103" i="91" a="1"/>
  <c r="BU103" i="91" s="1"/>
  <c r="BT103" i="91" a="1"/>
  <c r="BT103" i="91" s="1"/>
  <c r="BS103" i="91" a="1"/>
  <c r="BS103" i="91" s="1"/>
  <c r="BO103" i="91" a="1"/>
  <c r="BO103" i="91" s="1"/>
  <c r="BY103" i="91" a="1"/>
  <c r="BY103" i="91" s="1"/>
  <c r="BS104" i="91" a="1"/>
  <c r="BS104" i="91" s="1"/>
  <c r="BP104" i="91" a="1"/>
  <c r="BP104" i="91" s="1"/>
  <c r="CA104" i="91" a="1"/>
  <c r="CA104" i="91" s="1"/>
  <c r="BO104" i="91" a="1"/>
  <c r="BO104" i="91" s="1"/>
  <c r="BZ104" i="91" a="1"/>
  <c r="BZ104" i="91" s="1"/>
  <c r="BY104" i="91" a="1"/>
  <c r="BY104" i="91" s="1"/>
  <c r="BX104" i="91" a="1"/>
  <c r="BX104" i="91" s="1"/>
  <c r="BU104" i="91" a="1"/>
  <c r="BU104" i="91" s="1"/>
  <c r="BW104" i="91" a="1"/>
  <c r="BW104" i="91" s="1"/>
  <c r="BV104" i="91" a="1"/>
  <c r="BV104" i="91" s="1"/>
  <c r="BT104" i="91" a="1"/>
  <c r="BT104" i="91" s="1"/>
  <c r="BR104" i="91" a="1"/>
  <c r="BR104" i="91" s="1"/>
  <c r="BQ104" i="91" a="1"/>
  <c r="BQ104" i="91" s="1"/>
  <c r="BR105" i="91" a="1"/>
  <c r="BR105" i="91" s="1"/>
  <c r="BY105" i="91" a="1"/>
  <c r="BY105" i="91" s="1"/>
  <c r="BO105" i="91" a="1"/>
  <c r="BO105" i="91" s="1"/>
  <c r="BX105" i="91" a="1"/>
  <c r="BX105" i="91" s="1"/>
  <c r="BW105" i="91" a="1"/>
  <c r="BW105" i="91" s="1"/>
  <c r="BS105" i="91" a="1"/>
  <c r="BS105" i="91" s="1"/>
  <c r="BQ105" i="91" a="1"/>
  <c r="BQ105" i="91" s="1"/>
  <c r="BP105" i="91" a="1"/>
  <c r="BP105" i="91" s="1"/>
  <c r="CA105" i="91" a="1"/>
  <c r="CA105" i="91" s="1"/>
  <c r="BZ105" i="91" a="1"/>
  <c r="BZ105" i="91" s="1"/>
  <c r="BV105" i="91" a="1"/>
  <c r="BV105" i="91" s="1"/>
  <c r="BU105" i="91" a="1"/>
  <c r="BU105" i="91" s="1"/>
  <c r="BT105" i="91" a="1"/>
  <c r="BT105" i="91" s="1"/>
  <c r="W82" i="22"/>
  <c r="W90" i="22"/>
  <c r="W33" i="22"/>
  <c r="W49" i="22"/>
  <c r="W62" i="23"/>
  <c r="W66" i="22"/>
  <c r="W67" i="22"/>
  <c r="W59" i="23"/>
  <c r="W68" i="22"/>
  <c r="W60" i="23"/>
  <c r="W69" i="22"/>
  <c r="W61" i="23"/>
  <c r="W72" i="22"/>
  <c r="W83" i="22"/>
  <c r="W84" i="22"/>
  <c r="W85" i="22"/>
  <c r="BG60" i="22"/>
  <c r="W86" i="22"/>
  <c r="W87" i="22"/>
  <c r="W89" i="22"/>
  <c r="CI19" i="23"/>
  <c r="AJ60" i="22"/>
  <c r="AY60" i="22"/>
  <c r="AK60" i="22"/>
  <c r="AM60" i="22"/>
  <c r="BI60" i="22"/>
  <c r="AO60" i="22"/>
  <c r="W88" i="22"/>
  <c r="AG60" i="22"/>
  <c r="AP60" i="22"/>
  <c r="BJ60" i="22"/>
  <c r="AV60" i="22"/>
  <c r="AZ60" i="22"/>
  <c r="CE60" i="22"/>
  <c r="BA60" i="22"/>
  <c r="W35" i="22"/>
  <c r="W36" i="22"/>
  <c r="BC60" i="22"/>
  <c r="AH60" i="22"/>
  <c r="BB60" i="22"/>
  <c r="W38" i="22"/>
  <c r="BD60" i="22"/>
  <c r="W47" i="23"/>
  <c r="W63" i="22"/>
  <c r="AL60" i="22"/>
  <c r="W34" i="22"/>
  <c r="W39" i="22"/>
  <c r="BE60" i="22"/>
  <c r="W58" i="23"/>
  <c r="W64" i="22"/>
  <c r="AF60" i="22"/>
  <c r="BF60" i="22"/>
  <c r="W65" i="22"/>
  <c r="W37" i="22"/>
  <c r="W23" i="23"/>
  <c r="W40" i="22"/>
  <c r="W21" i="22"/>
  <c r="W41" i="22"/>
  <c r="W27" i="23"/>
  <c r="W70" i="22"/>
  <c r="W91" i="22"/>
  <c r="W22" i="22"/>
  <c r="W42" i="22"/>
  <c r="AN60" i="22"/>
  <c r="BH60" i="22"/>
  <c r="W28" i="23"/>
  <c r="W46" i="23"/>
  <c r="W71" i="22"/>
  <c r="W21" i="23"/>
  <c r="W26" i="23"/>
  <c r="W30" i="23"/>
  <c r="W48" i="23"/>
  <c r="W73" i="22"/>
  <c r="W23" i="22"/>
  <c r="W25" i="22"/>
  <c r="W45" i="22"/>
  <c r="AQ60" i="22"/>
  <c r="BK60" i="22"/>
  <c r="W31" i="23"/>
  <c r="W49" i="23"/>
  <c r="W74" i="22"/>
  <c r="W26" i="22"/>
  <c r="W46" i="22"/>
  <c r="AR60" i="22"/>
  <c r="BL60" i="22"/>
  <c r="W32" i="23"/>
  <c r="W50" i="23"/>
  <c r="W75" i="22"/>
  <c r="W29" i="23"/>
  <c r="AS60" i="22"/>
  <c r="W76" i="22"/>
  <c r="W28" i="22"/>
  <c r="W48" i="22"/>
  <c r="AT60" i="22"/>
  <c r="BN60" i="22"/>
  <c r="W34" i="23"/>
  <c r="W52" i="23"/>
  <c r="W77" i="22"/>
  <c r="W22" i="23"/>
  <c r="W24" i="22"/>
  <c r="W44" i="22"/>
  <c r="W27" i="22"/>
  <c r="W47" i="22"/>
  <c r="BM60" i="22"/>
  <c r="W33" i="23"/>
  <c r="W51" i="23"/>
  <c r="W29" i="22"/>
  <c r="W50" i="22"/>
  <c r="AU60" i="22"/>
  <c r="CD60" i="22"/>
  <c r="W35" i="23"/>
  <c r="W53" i="23"/>
  <c r="W78" i="22"/>
  <c r="W24" i="23"/>
  <c r="W25" i="23"/>
  <c r="W43" i="22"/>
  <c r="W36" i="23"/>
  <c r="W54" i="23"/>
  <c r="W79" i="22"/>
  <c r="W55" i="23"/>
  <c r="W31" i="22"/>
  <c r="AW60" i="22"/>
  <c r="W80" i="22"/>
  <c r="W32" i="22"/>
  <c r="AX60" i="22"/>
  <c r="W56" i="23"/>
  <c r="W81" i="22"/>
  <c r="W30" i="22"/>
  <c r="AE60" i="22"/>
  <c r="W62" i="22"/>
  <c r="AZ19" i="22"/>
  <c r="AF19" i="22"/>
  <c r="AY19" i="22"/>
  <c r="AE19" i="22"/>
  <c r="CE19" i="22"/>
  <c r="AV19" i="22"/>
  <c r="CD19" i="22"/>
  <c r="AU19" i="22"/>
  <c r="AO19" i="22"/>
  <c r="BG19" i="22"/>
  <c r="AJ19" i="22"/>
  <c r="BH19" i="22"/>
  <c r="AL19" i="22"/>
  <c r="AK19" i="22"/>
  <c r="BD19" i="22"/>
  <c r="BB19" i="22"/>
  <c r="AX19" i="22"/>
  <c r="AW19" i="22"/>
  <c r="AH19" i="22"/>
  <c r="BF19" i="22"/>
  <c r="AI19" i="22"/>
  <c r="AG19" i="22"/>
  <c r="BN19" i="22"/>
  <c r="AT19" i="22"/>
  <c r="BM19" i="22"/>
  <c r="AS19" i="22"/>
  <c r="BL19" i="22"/>
  <c r="AR19" i="22"/>
  <c r="BK19" i="22"/>
  <c r="AQ19" i="22"/>
  <c r="BJ19" i="22"/>
  <c r="AP19" i="22"/>
  <c r="BI19" i="22"/>
  <c r="AN19" i="22"/>
  <c r="AM19" i="22"/>
  <c r="BE19" i="22"/>
  <c r="BC19" i="22"/>
  <c r="BA19" i="22"/>
  <c r="CI44" i="100"/>
  <c r="CI19" i="100"/>
  <c r="W37" i="100"/>
  <c r="W28" i="100"/>
  <c r="W24" i="100"/>
  <c r="W36" i="100"/>
  <c r="W33" i="100"/>
  <c r="W35" i="100"/>
  <c r="W34" i="100"/>
  <c r="W32" i="100"/>
  <c r="W27" i="100"/>
  <c r="W25" i="100"/>
  <c r="W22" i="100"/>
  <c r="W31" i="100"/>
  <c r="W30" i="100"/>
  <c r="W29" i="100"/>
  <c r="W26" i="100"/>
  <c r="W23" i="100"/>
  <c r="W21" i="100"/>
  <c r="W62" i="100"/>
  <c r="W59" i="100"/>
  <c r="W61" i="100"/>
  <c r="W58" i="100"/>
  <c r="W60" i="100"/>
  <c r="W57" i="100"/>
  <c r="W49" i="100"/>
  <c r="W46" i="100"/>
  <c r="W56" i="100"/>
  <c r="W55" i="100"/>
  <c r="W54" i="100"/>
  <c r="W53" i="100"/>
  <c r="W47" i="100"/>
  <c r="W52" i="100"/>
  <c r="W51" i="100"/>
  <c r="W50" i="100"/>
  <c r="W48" i="100"/>
  <c r="DD104" i="16" l="1" a="1"/>
  <c r="DD104" i="16" s="1"/>
  <c r="DD103" i="16" a="1"/>
  <c r="DD103" i="16" s="1"/>
  <c r="DD101" i="16" a="1"/>
  <c r="DD101" i="16" s="1"/>
  <c r="DD105" i="16" a="1"/>
  <c r="DD105" i="16" s="1"/>
  <c r="DD102" i="16" a="1"/>
  <c r="DD102" i="16" s="1"/>
  <c r="DD110" i="16" a="1"/>
  <c r="DD110" i="16" s="1"/>
  <c r="E66" i="68" a="1"/>
  <c r="E66" i="68" s="1"/>
  <c r="CN267" i="91" l="1"/>
  <c r="CN294" i="91"/>
  <c r="CN321" i="91"/>
  <c r="CN258" i="91"/>
  <c r="CN303" i="91"/>
  <c r="CN285" i="91"/>
  <c r="CN312" i="91"/>
  <c r="CN330" i="91"/>
  <c r="CN276" i="91"/>
  <c r="CM276" i="91"/>
  <c r="CM303" i="91"/>
  <c r="CM267" i="91"/>
  <c r="CM294" i="91"/>
  <c r="CM321" i="91"/>
  <c r="CM258" i="91"/>
  <c r="CM285" i="91"/>
  <c r="CM312" i="91"/>
  <c r="CM330" i="91"/>
  <c r="J44" i="104"/>
  <c r="Q2" i="104"/>
  <c r="X50" i="22" l="1"/>
  <c r="X48" i="22"/>
  <c r="X47" i="22"/>
  <c r="X46" i="22"/>
  <c r="X45" i="22"/>
  <c r="X44" i="22"/>
  <c r="X43" i="22"/>
  <c r="X42" i="22"/>
  <c r="X41" i="22"/>
  <c r="X40" i="22"/>
  <c r="X39" i="22"/>
  <c r="X38" i="22"/>
  <c r="X37" i="22"/>
  <c r="X36" i="22"/>
  <c r="X35" i="22"/>
  <c r="X34" i="22"/>
  <c r="X33" i="22"/>
  <c r="X32" i="22"/>
  <c r="X31" i="22"/>
  <c r="X30" i="22"/>
  <c r="X29" i="22"/>
  <c r="X28" i="22"/>
  <c r="X27" i="22"/>
  <c r="X26" i="22"/>
  <c r="X25" i="22"/>
  <c r="X24" i="22"/>
  <c r="X23" i="22"/>
  <c r="X91" i="22"/>
  <c r="X89" i="22"/>
  <c r="X88" i="22"/>
  <c r="X87" i="22"/>
  <c r="X86" i="22"/>
  <c r="X85" i="22"/>
  <c r="X84" i="22"/>
  <c r="X83" i="22"/>
  <c r="X82" i="22"/>
  <c r="X81" i="22"/>
  <c r="X80" i="22"/>
  <c r="X79" i="22"/>
  <c r="X78" i="22"/>
  <c r="X77" i="22"/>
  <c r="X76" i="22"/>
  <c r="X75" i="22"/>
  <c r="X74" i="22"/>
  <c r="X73" i="22"/>
  <c r="X72" i="22"/>
  <c r="X71" i="22"/>
  <c r="X70" i="22"/>
  <c r="X69" i="22"/>
  <c r="AB20" i="22"/>
  <c r="AB37" i="23"/>
  <c r="AB36" i="23"/>
  <c r="AB35" i="23"/>
  <c r="AB34" i="23"/>
  <c r="AB33" i="23"/>
  <c r="AB32" i="23"/>
  <c r="AB30" i="23"/>
  <c r="AB29" i="23"/>
  <c r="AB28" i="23"/>
  <c r="AB27" i="23"/>
  <c r="AB26" i="23"/>
  <c r="AB25" i="23"/>
  <c r="AB24" i="23"/>
  <c r="AB23" i="23"/>
  <c r="AB22" i="23"/>
  <c r="AB21" i="23"/>
  <c r="AB20" i="23"/>
  <c r="CS37" i="23" l="1" a="1"/>
  <c r="CS37" i="23" s="1"/>
  <c r="CR37" i="23" a="1"/>
  <c r="CR37" i="23" s="1"/>
  <c r="CT37" i="23" a="1"/>
  <c r="CT37" i="23" s="1"/>
  <c r="CQ37" i="23" a="1"/>
  <c r="CQ37" i="23" s="1"/>
  <c r="CQ26" i="23" a="1"/>
  <c r="CQ26" i="23" s="1"/>
  <c r="CT26" i="23" a="1"/>
  <c r="CT26" i="23" s="1"/>
  <c r="CS26" i="23" a="1"/>
  <c r="CS26" i="23" s="1"/>
  <c r="CR26" i="23" a="1"/>
  <c r="CR26" i="23" s="1"/>
  <c r="CT28" i="23" a="1"/>
  <c r="CT28" i="23" s="1"/>
  <c r="CS28" i="23" a="1"/>
  <c r="CS28" i="23" s="1"/>
  <c r="CQ28" i="23" a="1"/>
  <c r="CQ28" i="23" s="1"/>
  <c r="CR28" i="23" a="1"/>
  <c r="CR28" i="23" s="1"/>
  <c r="CT36" i="23" a="1"/>
  <c r="CT36" i="23" s="1"/>
  <c r="CS36" i="23" a="1"/>
  <c r="CS36" i="23" s="1"/>
  <c r="CR36" i="23" a="1"/>
  <c r="CR36" i="23" s="1"/>
  <c r="CQ36" i="23" a="1"/>
  <c r="CQ36" i="23" s="1"/>
  <c r="CS23" i="23" a="1"/>
  <c r="CS23" i="23" s="1"/>
  <c r="CR23" i="23" a="1"/>
  <c r="CR23" i="23" s="1"/>
  <c r="CT23" i="23" a="1"/>
  <c r="CT23" i="23" s="1"/>
  <c r="CQ23" i="23" a="1"/>
  <c r="CQ23" i="23" s="1"/>
  <c r="CR24" i="23" a="1"/>
  <c r="CR24" i="23" s="1"/>
  <c r="CT24" i="23" a="1"/>
  <c r="CT24" i="23" s="1"/>
  <c r="CS24" i="23" a="1"/>
  <c r="CS24" i="23" s="1"/>
  <c r="CQ24" i="23" a="1"/>
  <c r="CQ24" i="23" s="1"/>
  <c r="CT25" i="23" a="1"/>
  <c r="CT25" i="23" s="1"/>
  <c r="CS25" i="23" a="1"/>
  <c r="CS25" i="23" s="1"/>
  <c r="CR25" i="23" a="1"/>
  <c r="CR25" i="23" s="1"/>
  <c r="CQ25" i="23" a="1"/>
  <c r="CQ25" i="23" s="1"/>
  <c r="CR20" i="23" a="1"/>
  <c r="CR20" i="23" s="1"/>
  <c r="CT20" i="23" a="1"/>
  <c r="CT20" i="23" s="1"/>
  <c r="CQ20" i="23" a="1"/>
  <c r="CQ20" i="23" s="1"/>
  <c r="CS20" i="23" a="1"/>
  <c r="CS20" i="23" s="1"/>
  <c r="CT33" i="23" a="1"/>
  <c r="CT33" i="23" s="1"/>
  <c r="CQ33" i="23" a="1"/>
  <c r="CQ33" i="23" s="1"/>
  <c r="CS33" i="23" a="1"/>
  <c r="CS33" i="23" s="1"/>
  <c r="CR33" i="23" a="1"/>
  <c r="CR33" i="23" s="1"/>
  <c r="CT30" i="23" a="1"/>
  <c r="CT30" i="23" s="1"/>
  <c r="CS30" i="23" a="1"/>
  <c r="CS30" i="23" s="1"/>
  <c r="CR30" i="23" a="1"/>
  <c r="CR30" i="23" s="1"/>
  <c r="CQ30" i="23" a="1"/>
  <c r="CQ30" i="23" s="1"/>
  <c r="CS27" i="23" a="1"/>
  <c r="CS27" i="23" s="1"/>
  <c r="CR27" i="23" a="1"/>
  <c r="CR27" i="23" s="1"/>
  <c r="CT27" i="23" a="1"/>
  <c r="CT27" i="23" s="1"/>
  <c r="CQ27" i="23" a="1"/>
  <c r="CQ27" i="23" s="1"/>
  <c r="CT29" i="23" a="1"/>
  <c r="CT29" i="23" s="1"/>
  <c r="CS29" i="23" a="1"/>
  <c r="CS29" i="23" s="1"/>
  <c r="CR29" i="23" a="1"/>
  <c r="CR29" i="23" s="1"/>
  <c r="CQ29" i="23" a="1"/>
  <c r="CQ29" i="23" s="1"/>
  <c r="CT32" i="23" a="1"/>
  <c r="CT32" i="23" s="1"/>
  <c r="CQ32" i="23" a="1"/>
  <c r="CQ32" i="23" s="1"/>
  <c r="CR32" i="23" a="1"/>
  <c r="CR32" i="23" s="1"/>
  <c r="CS32" i="23" a="1"/>
  <c r="CS32" i="23" s="1"/>
  <c r="CS21" i="23" a="1"/>
  <c r="CS21" i="23" s="1"/>
  <c r="CR21" i="23" a="1"/>
  <c r="CR21" i="23" s="1"/>
  <c r="CT21" i="23" a="1"/>
  <c r="CT21" i="23" s="1"/>
  <c r="CQ21" i="23" a="1"/>
  <c r="CQ21" i="23" s="1"/>
  <c r="CT34" i="23" a="1"/>
  <c r="CT34" i="23" s="1"/>
  <c r="CS34" i="23" a="1"/>
  <c r="CS34" i="23" s="1"/>
  <c r="CQ34" i="23" a="1"/>
  <c r="CQ34" i="23" s="1"/>
  <c r="CR34" i="23" a="1"/>
  <c r="CR34" i="23" s="1"/>
  <c r="CT22" i="23" a="1"/>
  <c r="CT22" i="23" s="1"/>
  <c r="CR22" i="23" a="1"/>
  <c r="CR22" i="23" s="1"/>
  <c r="CS22" i="23" a="1"/>
  <c r="CS22" i="23" s="1"/>
  <c r="CQ22" i="23" a="1"/>
  <c r="CQ22" i="23" s="1"/>
  <c r="CT35" i="23" a="1"/>
  <c r="CT35" i="23" s="1"/>
  <c r="CR35" i="23" a="1"/>
  <c r="CR35" i="23" s="1"/>
  <c r="CQ35" i="23" a="1"/>
  <c r="CQ35" i="23" s="1"/>
  <c r="CS35" i="23" a="1"/>
  <c r="CS35" i="23" s="1"/>
  <c r="B96" i="68" a="1"/>
  <c r="B96" i="68" s="1"/>
  <c r="AB91" i="91" l="1"/>
  <c r="AB91" i="16" s="1"/>
  <c r="AB89" i="91"/>
  <c r="AB89" i="16" s="1"/>
  <c r="AB88" i="91"/>
  <c r="AB88" i="16" s="1"/>
  <c r="AB81" i="91"/>
  <c r="AB81" i="16" s="1"/>
  <c r="AB78" i="91"/>
  <c r="AB78" i="16" s="1"/>
  <c r="AB77" i="91"/>
  <c r="AB77" i="16" s="1"/>
  <c r="AB76" i="91"/>
  <c r="AB76" i="16" s="1"/>
  <c r="K76" i="16" l="1"/>
  <c r="K77" i="16"/>
  <c r="K81" i="16"/>
  <c r="K88" i="16"/>
  <c r="K89" i="16"/>
  <c r="K78" i="16"/>
  <c r="K91" i="16"/>
  <c r="B48" i="22" a="1"/>
  <c r="B48" i="22" s="1"/>
  <c r="S12" i="91" l="1"/>
  <c r="CM138" i="91" l="1" a="1"/>
  <c r="CM138" i="91" s="1"/>
  <c r="CN138" i="91" a="1"/>
  <c r="CN138" i="91" s="1"/>
  <c r="CP138" i="91" a="1"/>
  <c r="CP138" i="91" s="1"/>
  <c r="CQ138" i="91" a="1"/>
  <c r="CQ138" i="91" s="1"/>
  <c r="AG30" i="50"/>
  <c r="BI106" i="50" s="1"/>
  <c r="AG29" i="50"/>
  <c r="AG28" i="50"/>
  <c r="BI104" i="50" s="1"/>
  <c r="BI105" i="50" l="1"/>
  <c r="AG32" i="50"/>
  <c r="AG4" i="50"/>
  <c r="AB61" i="22" l="1"/>
  <c r="C49" i="100"/>
  <c r="F49" i="100"/>
  <c r="X49" i="100"/>
  <c r="AB49" i="100"/>
  <c r="AB49" i="23" s="1"/>
  <c r="C50" i="100"/>
  <c r="F50" i="100"/>
  <c r="AB50" i="100"/>
  <c r="AB50" i="23" s="1"/>
  <c r="C51" i="100"/>
  <c r="F51" i="100"/>
  <c r="AB51" i="100"/>
  <c r="AB51" i="23" s="1"/>
  <c r="C52" i="100"/>
  <c r="F52" i="100"/>
  <c r="AB52" i="100"/>
  <c r="AB52" i="23" s="1"/>
  <c r="C53" i="100"/>
  <c r="F53" i="100"/>
  <c r="AB53" i="100"/>
  <c r="AB53" i="23" s="1"/>
  <c r="C54" i="100"/>
  <c r="F54" i="100"/>
  <c r="AB54" i="100"/>
  <c r="AB54" i="23" s="1"/>
  <c r="C55" i="100"/>
  <c r="F55" i="100"/>
  <c r="AB55" i="100"/>
  <c r="AB55" i="23" s="1"/>
  <c r="C56" i="100"/>
  <c r="F56" i="100"/>
  <c r="AB56" i="100"/>
  <c r="C57" i="100"/>
  <c r="F57" i="100"/>
  <c r="AB57" i="100"/>
  <c r="AB57" i="23" s="1"/>
  <c r="C58" i="100"/>
  <c r="F58" i="100"/>
  <c r="AB58" i="100"/>
  <c r="AB58" i="23" s="1"/>
  <c r="C59" i="100"/>
  <c r="F59" i="100"/>
  <c r="AB59" i="100"/>
  <c r="AB59" i="23" s="1"/>
  <c r="C60" i="100"/>
  <c r="F60" i="100"/>
  <c r="AB60" i="100"/>
  <c r="AB60" i="23" s="1"/>
  <c r="C61" i="100"/>
  <c r="F61" i="100"/>
  <c r="AB61" i="100"/>
  <c r="AB61" i="23" s="1"/>
  <c r="C62" i="100"/>
  <c r="F62" i="100"/>
  <c r="AB62" i="100"/>
  <c r="AB62" i="23" s="1"/>
  <c r="F33" i="100"/>
  <c r="F34" i="100"/>
  <c r="F35" i="100"/>
  <c r="F36" i="100"/>
  <c r="F37" i="100"/>
  <c r="AD43" i="100" a="1"/>
  <c r="AD43" i="100" s="1"/>
  <c r="CG43" i="100"/>
  <c r="CH43" i="100"/>
  <c r="CJ43" i="100"/>
  <c r="CK43" i="100"/>
  <c r="Y44" i="100"/>
  <c r="C45" i="100"/>
  <c r="F45" i="100"/>
  <c r="AB45" i="100"/>
  <c r="AB45" i="23" s="1"/>
  <c r="C46" i="100"/>
  <c r="F46" i="100"/>
  <c r="AB46" i="100"/>
  <c r="AB46" i="23" s="1"/>
  <c r="C47" i="100"/>
  <c r="F47" i="100"/>
  <c r="AB47" i="100"/>
  <c r="AB47" i="23" s="1"/>
  <c r="C48" i="100"/>
  <c r="F48" i="100"/>
  <c r="AB48" i="100"/>
  <c r="AB48" i="23" s="1"/>
  <c r="F19" i="100"/>
  <c r="Y19" i="100"/>
  <c r="F20" i="100"/>
  <c r="F21" i="100"/>
  <c r="F22" i="100"/>
  <c r="F23" i="100"/>
  <c r="F24" i="100"/>
  <c r="X24" i="100"/>
  <c r="F25" i="100"/>
  <c r="F26" i="100"/>
  <c r="F27" i="100"/>
  <c r="F28" i="100"/>
  <c r="F29" i="100"/>
  <c r="F30" i="100"/>
  <c r="F31" i="100"/>
  <c r="F32" i="100"/>
  <c r="AD6" i="100"/>
  <c r="AL6" i="100"/>
  <c r="F10" i="100"/>
  <c r="F11" i="100"/>
  <c r="AD11" i="100" a="1"/>
  <c r="CG11" i="100"/>
  <c r="CH11" i="100"/>
  <c r="CJ11" i="100"/>
  <c r="CK11" i="100"/>
  <c r="F12" i="100"/>
  <c r="X12" i="100" a="1"/>
  <c r="X12" i="100" s="1"/>
  <c r="AD13" i="100" a="1"/>
  <c r="AD13" i="100" s="1"/>
  <c r="AE14" i="100"/>
  <c r="AF14" i="100"/>
  <c r="AG14" i="100"/>
  <c r="AH14" i="100"/>
  <c r="AI14" i="100"/>
  <c r="AJ14" i="100"/>
  <c r="AK14" i="100"/>
  <c r="AL14" i="100"/>
  <c r="AM14" i="100"/>
  <c r="AN14" i="100"/>
  <c r="AO14" i="100"/>
  <c r="AP14" i="100"/>
  <c r="AQ14" i="100"/>
  <c r="AR14" i="100"/>
  <c r="AS14" i="100"/>
  <c r="AT14" i="100"/>
  <c r="AU14" i="100"/>
  <c r="AV14" i="100"/>
  <c r="AW14" i="100"/>
  <c r="AX14" i="100"/>
  <c r="AY14" i="100"/>
  <c r="AZ14" i="100"/>
  <c r="BA14" i="100"/>
  <c r="BB14" i="100"/>
  <c r="BC14" i="100"/>
  <c r="BD14" i="100"/>
  <c r="BE14" i="100"/>
  <c r="BF14" i="100"/>
  <c r="BG14" i="100"/>
  <c r="BH14" i="100"/>
  <c r="BI14" i="100"/>
  <c r="BJ14" i="100"/>
  <c r="BK14" i="100"/>
  <c r="BL14" i="100"/>
  <c r="BM14" i="100"/>
  <c r="BN14" i="100"/>
  <c r="AD218" i="91" a="1"/>
  <c r="CG218" i="91"/>
  <c r="CH218" i="91"/>
  <c r="CJ218" i="91"/>
  <c r="CK218" i="91"/>
  <c r="X220" i="91" a="1"/>
  <c r="X220" i="91" s="1"/>
  <c r="X220" i="16" s="1"/>
  <c r="F221" i="91"/>
  <c r="AC221" i="91" a="1"/>
  <c r="AC221" i="91" s="1"/>
  <c r="F222" i="91"/>
  <c r="AC222" i="91" a="1"/>
  <c r="AC222" i="91" s="1"/>
  <c r="F223" i="91"/>
  <c r="AC223" i="91" a="1"/>
  <c r="AC223" i="91" s="1"/>
  <c r="F224" i="91"/>
  <c r="AC224" i="91" a="1"/>
  <c r="AC224" i="91" s="1"/>
  <c r="F225" i="91"/>
  <c r="AC225" i="91" a="1"/>
  <c r="AC225" i="91" s="1"/>
  <c r="F226" i="91"/>
  <c r="AC226" i="91" a="1"/>
  <c r="AC226" i="91" s="1"/>
  <c r="F227" i="91"/>
  <c r="AC227" i="91" a="1"/>
  <c r="AC227" i="91" s="1"/>
  <c r="F198" i="91"/>
  <c r="AC198" i="91" a="1"/>
  <c r="AC198" i="91" s="1"/>
  <c r="AD203" i="91" a="1"/>
  <c r="CG203" i="91"/>
  <c r="CH203" i="91"/>
  <c r="CJ203" i="91"/>
  <c r="CK203" i="91"/>
  <c r="X205" i="91" a="1"/>
  <c r="X205" i="91" s="1"/>
  <c r="X205" i="16" s="1"/>
  <c r="F206" i="91"/>
  <c r="AC206" i="91" a="1"/>
  <c r="AC206" i="91" s="1"/>
  <c r="F207" i="91"/>
  <c r="AC207" i="91" a="1"/>
  <c r="AC207" i="91" s="1"/>
  <c r="F208" i="91"/>
  <c r="AC208" i="91" a="1"/>
  <c r="AC208" i="91" s="1"/>
  <c r="F209" i="91"/>
  <c r="AC209" i="91" a="1"/>
  <c r="AC209" i="91" s="1"/>
  <c r="F210" i="91"/>
  <c r="AC210" i="91" a="1"/>
  <c r="AC210" i="91" s="1"/>
  <c r="F211" i="91"/>
  <c r="AC211" i="91" a="1"/>
  <c r="AC211" i="91" s="1"/>
  <c r="AC212" i="91" a="1"/>
  <c r="AC212" i="91" s="1"/>
  <c r="F180" i="91"/>
  <c r="AC180" i="91" a="1"/>
  <c r="AC180" i="91" s="1"/>
  <c r="F181" i="91"/>
  <c r="AC181" i="91" a="1"/>
  <c r="AC181" i="91" s="1"/>
  <c r="F182" i="91"/>
  <c r="AC182" i="91" a="1"/>
  <c r="AC182" i="91" s="1"/>
  <c r="AD189" i="91" a="1"/>
  <c r="CG189" i="91"/>
  <c r="CH189" i="91"/>
  <c r="CJ189" i="91"/>
  <c r="CK189" i="91"/>
  <c r="X191" i="91" a="1"/>
  <c r="X191" i="91" s="1"/>
  <c r="X191" i="16" s="1"/>
  <c r="F192" i="91"/>
  <c r="AC192" i="91" a="1"/>
  <c r="AC192" i="91" s="1"/>
  <c r="F193" i="91"/>
  <c r="AC193" i="91" a="1"/>
  <c r="AC193" i="91" s="1"/>
  <c r="F194" i="91"/>
  <c r="AC194" i="91" a="1"/>
  <c r="AC194" i="91" s="1"/>
  <c r="F195" i="91"/>
  <c r="AC195" i="91" a="1"/>
  <c r="AC195" i="91" s="1"/>
  <c r="F196" i="91"/>
  <c r="AC196" i="91" a="1"/>
  <c r="AC196" i="91" s="1"/>
  <c r="F197" i="91"/>
  <c r="AC197" i="91" a="1"/>
  <c r="AC197" i="91" s="1"/>
  <c r="F162" i="91"/>
  <c r="AC162" i="91" a="1"/>
  <c r="AC162" i="91" s="1"/>
  <c r="F163" i="91"/>
  <c r="AC163" i="91" a="1"/>
  <c r="AC163" i="91" s="1"/>
  <c r="F164" i="91"/>
  <c r="AC164" i="91" a="1"/>
  <c r="AC164" i="91" s="1"/>
  <c r="F165" i="91"/>
  <c r="AC165" i="91" a="1"/>
  <c r="AC165" i="91" s="1"/>
  <c r="F166" i="91"/>
  <c r="AC166" i="91" a="1"/>
  <c r="AC166" i="91" s="1"/>
  <c r="F167" i="91"/>
  <c r="AC167" i="91" a="1"/>
  <c r="AC167" i="91" s="1"/>
  <c r="F168" i="91"/>
  <c r="AC168" i="91" a="1"/>
  <c r="AC168" i="91" s="1"/>
  <c r="AD173" i="91" a="1"/>
  <c r="CG173" i="91"/>
  <c r="CH173" i="91"/>
  <c r="CJ173" i="91"/>
  <c r="CK173" i="91"/>
  <c r="W175" i="91"/>
  <c r="W178" i="91" s="1"/>
  <c r="X175" i="91" a="1"/>
  <c r="X175" i="91" s="1"/>
  <c r="X175" i="16" s="1"/>
  <c r="F176" i="91"/>
  <c r="AC176" i="91" a="1"/>
  <c r="AC176" i="91" s="1"/>
  <c r="F177" i="91"/>
  <c r="AC177" i="91" a="1"/>
  <c r="AC177" i="91" s="1"/>
  <c r="F178" i="91"/>
  <c r="AC178" i="91" a="1"/>
  <c r="AC178" i="91" s="1"/>
  <c r="F179" i="91"/>
  <c r="AC179" i="91" a="1"/>
  <c r="AC179" i="91" s="1"/>
  <c r="AD145" i="91" a="1"/>
  <c r="CG145" i="91"/>
  <c r="CH145" i="91"/>
  <c r="CJ145" i="91"/>
  <c r="CK145" i="91"/>
  <c r="W147" i="91"/>
  <c r="W149" i="91" s="1"/>
  <c r="W153" i="91" s="1"/>
  <c r="X147" i="91" a="1"/>
  <c r="X147" i="91" s="1"/>
  <c r="X147" i="16" s="1"/>
  <c r="F148" i="91"/>
  <c r="AC148" i="91" a="1"/>
  <c r="AC148" i="91" s="1"/>
  <c r="F149" i="91"/>
  <c r="AC149" i="91" a="1"/>
  <c r="AC149" i="91" s="1"/>
  <c r="F150" i="91"/>
  <c r="AC150" i="91" a="1"/>
  <c r="AC150" i="91" s="1"/>
  <c r="F151" i="91"/>
  <c r="AC151" i="91" a="1"/>
  <c r="AC151" i="91" s="1"/>
  <c r="F152" i="91"/>
  <c r="AC152" i="91" a="1"/>
  <c r="AC152" i="91" s="1"/>
  <c r="F153" i="91"/>
  <c r="AC153" i="91" a="1"/>
  <c r="AC153" i="91" s="1"/>
  <c r="F154" i="91"/>
  <c r="AC154" i="91" a="1"/>
  <c r="AC154" i="91" s="1"/>
  <c r="AD159" i="91" a="1"/>
  <c r="CG159" i="91"/>
  <c r="CH159" i="91"/>
  <c r="CJ159" i="91"/>
  <c r="CK159" i="91"/>
  <c r="W161" i="91"/>
  <c r="W163" i="91" s="1"/>
  <c r="W167" i="91" s="1"/>
  <c r="X161" i="91" a="1"/>
  <c r="X161" i="91" s="1"/>
  <c r="X161" i="16" s="1"/>
  <c r="Y128" i="91"/>
  <c r="AD130" i="91" a="1"/>
  <c r="CG130" i="91"/>
  <c r="CH130" i="91"/>
  <c r="CJ130" i="91"/>
  <c r="CK130" i="91"/>
  <c r="X132" i="91" a="1"/>
  <c r="X132" i="91" s="1"/>
  <c r="X132" i="16" s="1"/>
  <c r="AC132" i="91" a="1"/>
  <c r="AC132" i="91" s="1"/>
  <c r="F133" i="91"/>
  <c r="F134" i="91"/>
  <c r="F135" i="91"/>
  <c r="F136" i="91"/>
  <c r="AC138" i="91" a="1"/>
  <c r="AC138" i="91" s="1"/>
  <c r="W101" i="91"/>
  <c r="W102" i="91"/>
  <c r="W103" i="91"/>
  <c r="W104" i="91"/>
  <c r="W105" i="91"/>
  <c r="W113" i="91"/>
  <c r="W114" i="91"/>
  <c r="W115" i="91"/>
  <c r="W116" i="91"/>
  <c r="W117" i="91"/>
  <c r="W118" i="91"/>
  <c r="F81" i="91"/>
  <c r="W81" i="91"/>
  <c r="W82" i="91"/>
  <c r="W83" i="91"/>
  <c r="W84" i="91"/>
  <c r="W85" i="91"/>
  <c r="W86" i="91"/>
  <c r="W87" i="91"/>
  <c r="F88" i="91"/>
  <c r="W88" i="91"/>
  <c r="F89" i="91"/>
  <c r="W89" i="91"/>
  <c r="F90" i="91"/>
  <c r="W90" i="91"/>
  <c r="AB90" i="91"/>
  <c r="F91" i="91"/>
  <c r="W91" i="91"/>
  <c r="F92" i="91"/>
  <c r="W92" i="91"/>
  <c r="AB92" i="91"/>
  <c r="F93" i="91"/>
  <c r="W93" i="91"/>
  <c r="AB93" i="91"/>
  <c r="F94" i="91"/>
  <c r="W94" i="91"/>
  <c r="AB94" i="91"/>
  <c r="F95" i="91"/>
  <c r="W95" i="91"/>
  <c r="AB95" i="91"/>
  <c r="F96" i="91"/>
  <c r="W96" i="91"/>
  <c r="AB96" i="91"/>
  <c r="F97" i="91"/>
  <c r="W97" i="91"/>
  <c r="AB97" i="91"/>
  <c r="AC98" i="91" a="1"/>
  <c r="AC98" i="91" s="1"/>
  <c r="AC98" i="16" s="1"/>
  <c r="W59" i="91"/>
  <c r="W60" i="91"/>
  <c r="W61" i="91"/>
  <c r="W62" i="91"/>
  <c r="AD74" i="91" a="1"/>
  <c r="CG74" i="91"/>
  <c r="CH74" i="91"/>
  <c r="CJ74" i="91"/>
  <c r="CK74" i="91"/>
  <c r="Y75" i="91"/>
  <c r="AC75" i="91" a="1"/>
  <c r="AC75" i="91" s="1"/>
  <c r="F76" i="91"/>
  <c r="W76" i="91"/>
  <c r="F77" i="91"/>
  <c r="W77" i="91"/>
  <c r="F78" i="91"/>
  <c r="W78" i="91"/>
  <c r="F79" i="91"/>
  <c r="W79" i="91"/>
  <c r="AB79" i="91"/>
  <c r="F80" i="91"/>
  <c r="W80" i="91"/>
  <c r="AB80" i="91"/>
  <c r="F37" i="91"/>
  <c r="W37" i="91"/>
  <c r="AC37" i="91" a="1"/>
  <c r="AC37" i="91" s="1"/>
  <c r="F38" i="91"/>
  <c r="W38" i="91"/>
  <c r="AC38" i="91" a="1"/>
  <c r="AC38" i="91" s="1"/>
  <c r="F39" i="91"/>
  <c r="W39" i="91"/>
  <c r="AC39" i="91" a="1"/>
  <c r="AC39" i="91" s="1"/>
  <c r="F40" i="91"/>
  <c r="W40" i="91"/>
  <c r="AC40" i="91" a="1"/>
  <c r="AC40" i="91" s="1"/>
  <c r="F41" i="91"/>
  <c r="W41" i="91"/>
  <c r="AC41" i="91" a="1"/>
  <c r="AC41" i="91" s="1"/>
  <c r="F45" i="91"/>
  <c r="W45" i="91"/>
  <c r="F46" i="91"/>
  <c r="W46" i="91"/>
  <c r="F50" i="91"/>
  <c r="W50" i="91"/>
  <c r="F51" i="91"/>
  <c r="W51" i="91"/>
  <c r="F52" i="91"/>
  <c r="W52" i="91"/>
  <c r="F54" i="91"/>
  <c r="W54" i="91"/>
  <c r="F57" i="91"/>
  <c r="W57" i="91"/>
  <c r="W58" i="91"/>
  <c r="F19" i="91"/>
  <c r="Y19" i="91"/>
  <c r="F20" i="91"/>
  <c r="W20" i="91"/>
  <c r="F21" i="91"/>
  <c r="W21" i="91"/>
  <c r="W22" i="91"/>
  <c r="F23" i="91"/>
  <c r="W23" i="91"/>
  <c r="AC23" i="91" a="1"/>
  <c r="AC23" i="91" s="1"/>
  <c r="F24" i="91"/>
  <c r="W24" i="91"/>
  <c r="AC24" i="91" a="1"/>
  <c r="AC24" i="91" s="1"/>
  <c r="F25" i="91"/>
  <c r="W25" i="91"/>
  <c r="W26" i="91"/>
  <c r="W27" i="91"/>
  <c r="W28" i="91"/>
  <c r="W29" i="91"/>
  <c r="W30" i="91"/>
  <c r="W31" i="91"/>
  <c r="F32" i="91"/>
  <c r="W32" i="91"/>
  <c r="F33" i="91"/>
  <c r="W33" i="91"/>
  <c r="F34" i="91"/>
  <c r="W34" i="91"/>
  <c r="AC34" i="91" a="1"/>
  <c r="AC34" i="91" s="1"/>
  <c r="F35" i="91"/>
  <c r="W35" i="91"/>
  <c r="F36" i="91"/>
  <c r="W36" i="91"/>
  <c r="AC36" i="91" a="1"/>
  <c r="AC36" i="91" s="1"/>
  <c r="AE6" i="91"/>
  <c r="AE6" i="16" s="1"/>
  <c r="F10" i="91"/>
  <c r="CG11" i="91"/>
  <c r="CH11" i="91"/>
  <c r="CJ11" i="91"/>
  <c r="CK11" i="91"/>
  <c r="X12" i="91" a="1"/>
  <c r="X12" i="91" s="1"/>
  <c r="AD13" i="91" a="1"/>
  <c r="AE14" i="91"/>
  <c r="AF14" i="91"/>
  <c r="AG14" i="91"/>
  <c r="AH14" i="91"/>
  <c r="AI14" i="91"/>
  <c r="AJ14" i="91"/>
  <c r="AK14" i="91"/>
  <c r="AL14" i="91"/>
  <c r="AM14" i="91"/>
  <c r="AN14" i="91"/>
  <c r="AO14" i="91"/>
  <c r="AP14" i="91"/>
  <c r="AQ14" i="91"/>
  <c r="AR14" i="91"/>
  <c r="AS14" i="91"/>
  <c r="AT14" i="91"/>
  <c r="AU14" i="91"/>
  <c r="AV14" i="91"/>
  <c r="AW14" i="91"/>
  <c r="AX14" i="91"/>
  <c r="AY14" i="91"/>
  <c r="AZ14" i="91"/>
  <c r="BA14" i="91"/>
  <c r="BB14" i="91"/>
  <c r="BC14" i="91"/>
  <c r="BD14" i="91"/>
  <c r="BE14" i="91"/>
  <c r="BF14" i="91"/>
  <c r="BG14" i="91"/>
  <c r="BH14" i="91"/>
  <c r="BI14" i="91"/>
  <c r="BJ14" i="91"/>
  <c r="BK14" i="91"/>
  <c r="BL14" i="91"/>
  <c r="BM14" i="91"/>
  <c r="BN14" i="91"/>
  <c r="BI108" i="91" l="1" a="1"/>
  <c r="BI108" i="91" s="1"/>
  <c r="EI108" i="16" s="1" a="1"/>
  <c r="EI108" i="16" s="1"/>
  <c r="BI66" i="91" a="1"/>
  <c r="BI66" i="91" s="1"/>
  <c r="BI121" i="91" a="1"/>
  <c r="BI121" i="91" s="1"/>
  <c r="BI109" i="91" a="1"/>
  <c r="BI109" i="91" s="1"/>
  <c r="EI109" i="16" s="1" a="1"/>
  <c r="EI109" i="16" s="1"/>
  <c r="BI63" i="91" a="1"/>
  <c r="BI63" i="91" s="1"/>
  <c r="BI120" i="91" a="1"/>
  <c r="BI120" i="91" s="1"/>
  <c r="BI122" i="91" a="1"/>
  <c r="BI122" i="91" s="1"/>
  <c r="BI106" i="91" a="1"/>
  <c r="BI106" i="91" s="1"/>
  <c r="BI53" i="91" a="1"/>
  <c r="BI53" i="91" s="1"/>
  <c r="EI53" i="16" s="1" a="1"/>
  <c r="EI53" i="16" s="1"/>
  <c r="BI64" i="91" a="1"/>
  <c r="BI64" i="91" s="1"/>
  <c r="BI65" i="91" a="1"/>
  <c r="BI65" i="91" s="1"/>
  <c r="BI48" i="91" a="1"/>
  <c r="BI48" i="91" s="1"/>
  <c r="EI48" i="16" s="1" a="1"/>
  <c r="EI48" i="16" s="1"/>
  <c r="BI107" i="91" a="1"/>
  <c r="BI107" i="91" s="1"/>
  <c r="EI107" i="16" s="1" a="1"/>
  <c r="EI107" i="16" s="1"/>
  <c r="BI49" i="91" a="1"/>
  <c r="BI49" i="91" s="1"/>
  <c r="EI49" i="16" s="1" a="1"/>
  <c r="EI49" i="16" s="1"/>
  <c r="BI47" i="91" a="1"/>
  <c r="BI47" i="91" s="1"/>
  <c r="EI47" i="16" s="1" a="1"/>
  <c r="EI47" i="16" s="1"/>
  <c r="BI22" i="91" a="1"/>
  <c r="BI22" i="91" s="1"/>
  <c r="BI119" i="91" a="1"/>
  <c r="BI119" i="91" s="1"/>
  <c r="BI137" i="91" a="1"/>
  <c r="BI137" i="91" s="1"/>
  <c r="EI137" i="16" s="1" a="1"/>
  <c r="EI137" i="16" s="1"/>
  <c r="BI59" i="91" a="1"/>
  <c r="BI59" i="91" s="1"/>
  <c r="BI58" i="91" a="1"/>
  <c r="BI58" i="91" s="1"/>
  <c r="BI61" i="91" a="1"/>
  <c r="BI61" i="91" s="1"/>
  <c r="EI61" i="16" s="1" a="1"/>
  <c r="EI61" i="16" s="1"/>
  <c r="BI60" i="91" a="1"/>
  <c r="BI60" i="91" s="1"/>
  <c r="EI60" i="16" s="1" a="1"/>
  <c r="EI60" i="16" s="1"/>
  <c r="BI62" i="91" a="1"/>
  <c r="BI62" i="91" s="1"/>
  <c r="EI62" i="16" s="1" a="1"/>
  <c r="EI62" i="16" s="1"/>
  <c r="BI101" i="91" a="1"/>
  <c r="BI101" i="91" s="1"/>
  <c r="EI101" i="16" s="1" a="1"/>
  <c r="EI101" i="16" s="1"/>
  <c r="BI116" i="91" a="1"/>
  <c r="BI116" i="91" s="1"/>
  <c r="EI116" i="16" s="1" a="1"/>
  <c r="EI116" i="16" s="1"/>
  <c r="BI105" i="91" a="1"/>
  <c r="BI105" i="91" s="1"/>
  <c r="EI105" i="16" s="1" a="1"/>
  <c r="EI105" i="16" s="1"/>
  <c r="BI115" i="91" a="1"/>
  <c r="BI115" i="91" s="1"/>
  <c r="BI114" i="91" a="1"/>
  <c r="BI114" i="91" s="1"/>
  <c r="BI118" i="91" a="1"/>
  <c r="BI118" i="91" s="1"/>
  <c r="EI118" i="16" s="1" a="1"/>
  <c r="EI118" i="16" s="1"/>
  <c r="BI113" i="91" a="1"/>
  <c r="BI113" i="91" s="1"/>
  <c r="BI117" i="91" a="1"/>
  <c r="BI117" i="91" s="1"/>
  <c r="EI117" i="16" s="1" a="1"/>
  <c r="EI117" i="16" s="1"/>
  <c r="BI104" i="91" a="1"/>
  <c r="BI104" i="91" s="1"/>
  <c r="EI104" i="16" s="1" a="1"/>
  <c r="EI104" i="16" s="1"/>
  <c r="BI103" i="91" a="1"/>
  <c r="BI103" i="91" s="1"/>
  <c r="EI103" i="16" s="1" a="1"/>
  <c r="EI103" i="16" s="1"/>
  <c r="BI102" i="91" a="1"/>
  <c r="BI102" i="91" s="1"/>
  <c r="EI102" i="16" s="1" a="1"/>
  <c r="EI102" i="16" s="1"/>
  <c r="AO119" i="91" a="1"/>
  <c r="AO119" i="91" s="1"/>
  <c r="AO66" i="91" a="1"/>
  <c r="AO66" i="91" s="1"/>
  <c r="AO53" i="91" a="1"/>
  <c r="AO53" i="91" s="1"/>
  <c r="DO53" i="16" s="1" a="1"/>
  <c r="DO53" i="16" s="1"/>
  <c r="AO121" i="91" a="1"/>
  <c r="AO121" i="91" s="1"/>
  <c r="AO108" i="91" a="1"/>
  <c r="AO108" i="91" s="1"/>
  <c r="DO108" i="16" s="1" a="1"/>
  <c r="DO108" i="16" s="1"/>
  <c r="AO48" i="91" a="1"/>
  <c r="AO48" i="91" s="1"/>
  <c r="DO48" i="16" s="1" a="1"/>
  <c r="DO48" i="16" s="1"/>
  <c r="AO137" i="91" a="1"/>
  <c r="AO137" i="91" s="1"/>
  <c r="DO137" i="16" s="1" a="1"/>
  <c r="DO137" i="16" s="1"/>
  <c r="AO106" i="91" a="1"/>
  <c r="AO106" i="91" s="1"/>
  <c r="AO65" i="91" a="1"/>
  <c r="AO65" i="91" s="1"/>
  <c r="AO107" i="91" a="1"/>
  <c r="AO107" i="91" s="1"/>
  <c r="DO107" i="16" s="1" a="1"/>
  <c r="DO107" i="16" s="1"/>
  <c r="AO22" i="91" a="1"/>
  <c r="AO22" i="91" s="1"/>
  <c r="AO47" i="91" a="1"/>
  <c r="AO47" i="91" s="1"/>
  <c r="DO47" i="16" s="1" a="1"/>
  <c r="DO47" i="16" s="1"/>
  <c r="AO64" i="91" a="1"/>
  <c r="AO64" i="91" s="1"/>
  <c r="AO49" i="91" a="1"/>
  <c r="AO49" i="91" s="1"/>
  <c r="DO49" i="16" s="1" a="1"/>
  <c r="DO49" i="16" s="1"/>
  <c r="AO120" i="91" a="1"/>
  <c r="AO120" i="91" s="1"/>
  <c r="AO109" i="91" a="1"/>
  <c r="AO109" i="91" s="1"/>
  <c r="DO109" i="16" s="1" a="1"/>
  <c r="DO109" i="16" s="1"/>
  <c r="AO63" i="91" a="1"/>
  <c r="AO63" i="91" s="1"/>
  <c r="AO122" i="91" a="1"/>
  <c r="AO122" i="91" s="1"/>
  <c r="AO59" i="91" a="1"/>
  <c r="AO59" i="91" s="1"/>
  <c r="AO58" i="91" a="1"/>
  <c r="AO58" i="91" s="1"/>
  <c r="AO62" i="91" a="1"/>
  <c r="AO62" i="91" s="1"/>
  <c r="DO62" i="16" s="1" a="1"/>
  <c r="DO62" i="16" s="1"/>
  <c r="AO61" i="91" a="1"/>
  <c r="AO61" i="91" s="1"/>
  <c r="DO61" i="16" s="1" a="1"/>
  <c r="DO61" i="16" s="1"/>
  <c r="AO60" i="91" a="1"/>
  <c r="AO60" i="91" s="1"/>
  <c r="DO60" i="16" s="1" a="1"/>
  <c r="DO60" i="16" s="1"/>
  <c r="AO118" i="91" a="1"/>
  <c r="AO118" i="91" s="1"/>
  <c r="DO118" i="16" s="1" a="1"/>
  <c r="DO118" i="16" s="1"/>
  <c r="AO104" i="91" a="1"/>
  <c r="AO104" i="91" s="1"/>
  <c r="DO104" i="16" s="1" a="1"/>
  <c r="DO104" i="16" s="1"/>
  <c r="AO103" i="91" a="1"/>
  <c r="AO103" i="91" s="1"/>
  <c r="DO103" i="16" s="1" a="1"/>
  <c r="DO103" i="16" s="1"/>
  <c r="AO102" i="91" a="1"/>
  <c r="AO102" i="91" s="1"/>
  <c r="DO102" i="16" s="1" a="1"/>
  <c r="DO102" i="16" s="1"/>
  <c r="AO114" i="91" a="1"/>
  <c r="AO114" i="91" s="1"/>
  <c r="AO101" i="91" a="1"/>
  <c r="AO101" i="91" s="1"/>
  <c r="DO101" i="16" s="1" a="1"/>
  <c r="DO101" i="16" s="1"/>
  <c r="AO116" i="91" a="1"/>
  <c r="AO116" i="91" s="1"/>
  <c r="DO116" i="16" s="1" a="1"/>
  <c r="DO116" i="16" s="1"/>
  <c r="AO117" i="91" a="1"/>
  <c r="AO117" i="91" s="1"/>
  <c r="DO117" i="16" s="1" a="1"/>
  <c r="DO117" i="16" s="1"/>
  <c r="AO115" i="91" a="1"/>
  <c r="AO115" i="91" s="1"/>
  <c r="AO113" i="91" a="1"/>
  <c r="AO113" i="91" s="1"/>
  <c r="AO105" i="91" a="1"/>
  <c r="AO105" i="91" s="1"/>
  <c r="DO105" i="16" s="1" a="1"/>
  <c r="DO105" i="16" s="1"/>
  <c r="BM63" i="91" a="1"/>
  <c r="BM63" i="91" s="1"/>
  <c r="BM120" i="91" a="1"/>
  <c r="BM120" i="91" s="1"/>
  <c r="BM109" i="91" a="1"/>
  <c r="BM109" i="91" s="1"/>
  <c r="EM109" i="16" s="1" a="1"/>
  <c r="EM109" i="16" s="1"/>
  <c r="BM121" i="91" a="1"/>
  <c r="BM121" i="91" s="1"/>
  <c r="BM49" i="91" a="1"/>
  <c r="BM49" i="91" s="1"/>
  <c r="EM49" i="16" s="1" a="1"/>
  <c r="EM49" i="16" s="1"/>
  <c r="BM108" i="91" a="1"/>
  <c r="BM108" i="91" s="1"/>
  <c r="EM108" i="16" s="1" a="1"/>
  <c r="EM108" i="16" s="1"/>
  <c r="BM119" i="91" a="1"/>
  <c r="BM119" i="91" s="1"/>
  <c r="BM53" i="91" a="1"/>
  <c r="BM53" i="91" s="1"/>
  <c r="EM53" i="16" s="1" a="1"/>
  <c r="EM53" i="16" s="1"/>
  <c r="BM22" i="91" a="1"/>
  <c r="BM22" i="91" s="1"/>
  <c r="BM48" i="91" a="1"/>
  <c r="BM48" i="91" s="1"/>
  <c r="EM48" i="16" s="1" a="1"/>
  <c r="EM48" i="16" s="1"/>
  <c r="BM66" i="91" a="1"/>
  <c r="BM66" i="91" s="1"/>
  <c r="BM137" i="91" a="1"/>
  <c r="BM137" i="91" s="1"/>
  <c r="EM137" i="16" s="1" a="1"/>
  <c r="EM137" i="16" s="1"/>
  <c r="BM107" i="91" a="1"/>
  <c r="BM107" i="91" s="1"/>
  <c r="EM107" i="16" s="1" a="1"/>
  <c r="EM107" i="16" s="1"/>
  <c r="BM64" i="91" a="1"/>
  <c r="BM64" i="91" s="1"/>
  <c r="BM65" i="91" a="1"/>
  <c r="BM65" i="91" s="1"/>
  <c r="BM47" i="91" a="1"/>
  <c r="BM47" i="91" s="1"/>
  <c r="EM47" i="16" s="1" a="1"/>
  <c r="EM47" i="16" s="1"/>
  <c r="BM106" i="91" a="1"/>
  <c r="BM106" i="91" s="1"/>
  <c r="BM122" i="91" a="1"/>
  <c r="BM122" i="91" s="1"/>
  <c r="BM60" i="91" a="1"/>
  <c r="BM60" i="91" s="1"/>
  <c r="EM60" i="16" s="1" a="1"/>
  <c r="EM60" i="16" s="1"/>
  <c r="BM58" i="91" a="1"/>
  <c r="BM58" i="91" s="1"/>
  <c r="BM59" i="91" a="1"/>
  <c r="BM59" i="91" s="1"/>
  <c r="BM61" i="91" a="1"/>
  <c r="BM61" i="91" s="1"/>
  <c r="EM61" i="16" s="1" a="1"/>
  <c r="EM61" i="16" s="1"/>
  <c r="BM62" i="91" a="1"/>
  <c r="BM62" i="91" s="1"/>
  <c r="EM62" i="16" s="1" a="1"/>
  <c r="EM62" i="16" s="1"/>
  <c r="BM101" i="91" a="1"/>
  <c r="BM101" i="91" s="1"/>
  <c r="BM105" i="91" a="1"/>
  <c r="BM105" i="91" s="1"/>
  <c r="EM105" i="16" s="1" a="1"/>
  <c r="EM105" i="16" s="1"/>
  <c r="BM114" i="91" a="1"/>
  <c r="BM114" i="91" s="1"/>
  <c r="BM104" i="91" a="1"/>
  <c r="BM104" i="91" s="1"/>
  <c r="EM104" i="16" s="1" a="1"/>
  <c r="EM104" i="16" s="1"/>
  <c r="BM116" i="91" a="1"/>
  <c r="BM116" i="91" s="1"/>
  <c r="EM116" i="16" s="1" a="1"/>
  <c r="EM116" i="16" s="1"/>
  <c r="BM113" i="91" a="1"/>
  <c r="BM113" i="91" s="1"/>
  <c r="BM103" i="91" a="1"/>
  <c r="BM103" i="91" s="1"/>
  <c r="EM103" i="16" s="1" a="1"/>
  <c r="EM103" i="16" s="1"/>
  <c r="BM102" i="91" a="1"/>
  <c r="BM102" i="91" s="1"/>
  <c r="EM102" i="16" s="1" a="1"/>
  <c r="EM102" i="16" s="1"/>
  <c r="BM118" i="91" a="1"/>
  <c r="BM118" i="91" s="1"/>
  <c r="EM118" i="16" s="1" a="1"/>
  <c r="EM118" i="16" s="1"/>
  <c r="BM115" i="91" a="1"/>
  <c r="BM115" i="91" s="1"/>
  <c r="BM117" i="91" a="1"/>
  <c r="BM117" i="91" s="1"/>
  <c r="EM117" i="16" s="1" a="1"/>
  <c r="EM117" i="16" s="1"/>
  <c r="AQ137" i="91" a="1"/>
  <c r="AQ137" i="91" s="1"/>
  <c r="DQ137" i="16" s="1" a="1"/>
  <c r="DQ137" i="16" s="1"/>
  <c r="AQ48" i="91" a="1"/>
  <c r="AQ48" i="91" s="1"/>
  <c r="DQ48" i="16" s="1" a="1"/>
  <c r="DQ48" i="16" s="1"/>
  <c r="AQ63" i="91" a="1"/>
  <c r="AQ63" i="91" s="1"/>
  <c r="AQ106" i="91" a="1"/>
  <c r="AQ106" i="91" s="1"/>
  <c r="AQ47" i="91" a="1"/>
  <c r="AQ47" i="91" s="1"/>
  <c r="DQ47" i="16" s="1" a="1"/>
  <c r="DQ47" i="16" s="1"/>
  <c r="AQ122" i="91" a="1"/>
  <c r="AQ122" i="91" s="1"/>
  <c r="AQ120" i="91" a="1"/>
  <c r="AQ120" i="91" s="1"/>
  <c r="AQ121" i="91" a="1"/>
  <c r="AQ121" i="91" s="1"/>
  <c r="AQ49" i="91" a="1"/>
  <c r="AQ49" i="91" s="1"/>
  <c r="DQ49" i="16" s="1" a="1"/>
  <c r="DQ49" i="16" s="1"/>
  <c r="AQ107" i="91" a="1"/>
  <c r="AQ107" i="91" s="1"/>
  <c r="DQ107" i="16" s="1" a="1"/>
  <c r="DQ107" i="16" s="1"/>
  <c r="AQ108" i="91" a="1"/>
  <c r="AQ108" i="91" s="1"/>
  <c r="DQ108" i="16" s="1" a="1"/>
  <c r="DQ108" i="16" s="1"/>
  <c r="AQ109" i="91" a="1"/>
  <c r="AQ109" i="91" s="1"/>
  <c r="DQ109" i="16" s="1" a="1"/>
  <c r="DQ109" i="16" s="1"/>
  <c r="AQ65" i="91" a="1"/>
  <c r="AQ65" i="91" s="1"/>
  <c r="AQ64" i="91" a="1"/>
  <c r="AQ64" i="91" s="1"/>
  <c r="AQ119" i="91" a="1"/>
  <c r="AQ119" i="91" s="1"/>
  <c r="AQ66" i="91" a="1"/>
  <c r="AQ66" i="91" s="1"/>
  <c r="AQ53" i="91" a="1"/>
  <c r="AQ53" i="91" s="1"/>
  <c r="DQ53" i="16" s="1" a="1"/>
  <c r="DQ53" i="16" s="1"/>
  <c r="AQ22" i="91" a="1"/>
  <c r="AQ22" i="91" s="1"/>
  <c r="AQ61" i="91" a="1"/>
  <c r="AQ61" i="91" s="1"/>
  <c r="DQ61" i="16" s="1" a="1"/>
  <c r="DQ61" i="16" s="1"/>
  <c r="AQ62" i="91" a="1"/>
  <c r="AQ62" i="91" s="1"/>
  <c r="DQ62" i="16" s="1" a="1"/>
  <c r="DQ62" i="16" s="1"/>
  <c r="AQ59" i="91" a="1"/>
  <c r="AQ59" i="91" s="1"/>
  <c r="AQ60" i="91" a="1"/>
  <c r="AQ60" i="91" s="1"/>
  <c r="DQ60" i="16" s="1" a="1"/>
  <c r="DQ60" i="16" s="1"/>
  <c r="AQ58" i="91" a="1"/>
  <c r="AQ58" i="91" s="1"/>
  <c r="AQ118" i="91" a="1"/>
  <c r="AQ118" i="91" s="1"/>
  <c r="DQ118" i="16" s="1" a="1"/>
  <c r="DQ118" i="16" s="1"/>
  <c r="AQ103" i="91" a="1"/>
  <c r="AQ103" i="91" s="1"/>
  <c r="DQ103" i="16" s="1" a="1"/>
  <c r="DQ103" i="16" s="1"/>
  <c r="AQ102" i="91" a="1"/>
  <c r="AQ102" i="91" s="1"/>
  <c r="DQ102" i="16" s="1" a="1"/>
  <c r="DQ102" i="16" s="1"/>
  <c r="AQ116" i="91" a="1"/>
  <c r="AQ116" i="91" s="1"/>
  <c r="DQ116" i="16" s="1" a="1"/>
  <c r="DQ116" i="16" s="1"/>
  <c r="AQ114" i="91" a="1"/>
  <c r="AQ114" i="91" s="1"/>
  <c r="AQ117" i="91" a="1"/>
  <c r="AQ117" i="91" s="1"/>
  <c r="DQ117" i="16" s="1" a="1"/>
  <c r="DQ117" i="16" s="1"/>
  <c r="AQ115" i="91" a="1"/>
  <c r="AQ115" i="91" s="1"/>
  <c r="AQ113" i="91" a="1"/>
  <c r="AQ113" i="91" s="1"/>
  <c r="AQ105" i="91" a="1"/>
  <c r="AQ105" i="91" s="1"/>
  <c r="DQ105" i="16" s="1" a="1"/>
  <c r="DQ105" i="16" s="1"/>
  <c r="AQ101" i="91" a="1"/>
  <c r="AQ101" i="91" s="1"/>
  <c r="DQ101" i="16" s="1" a="1"/>
  <c r="DQ101" i="16" s="1"/>
  <c r="AQ104" i="91" a="1"/>
  <c r="AQ104" i="91" s="1"/>
  <c r="DQ104" i="16" s="1" a="1"/>
  <c r="DQ104" i="16" s="1"/>
  <c r="AW108" i="91" a="1"/>
  <c r="AW108" i="91" s="1"/>
  <c r="DW108" i="16" s="1" a="1"/>
  <c r="DW108" i="16" s="1"/>
  <c r="AW65" i="91" a="1"/>
  <c r="AW65" i="91" s="1"/>
  <c r="AW63" i="91" a="1"/>
  <c r="AW63" i="91" s="1"/>
  <c r="AW137" i="91" a="1"/>
  <c r="AW137" i="91" s="1"/>
  <c r="DW137" i="16" s="1" a="1"/>
  <c r="DW137" i="16" s="1"/>
  <c r="AW66" i="91" a="1"/>
  <c r="AW66" i="91" s="1"/>
  <c r="AW64" i="91" a="1"/>
  <c r="AW64" i="91" s="1"/>
  <c r="AW48" i="91" a="1"/>
  <c r="AW48" i="91" s="1"/>
  <c r="DW48" i="16" s="1" a="1"/>
  <c r="DW48" i="16" s="1"/>
  <c r="AW106" i="91" a="1"/>
  <c r="AW106" i="91" s="1"/>
  <c r="AW53" i="91" a="1"/>
  <c r="AW53" i="91" s="1"/>
  <c r="DW53" i="16" s="1" a="1"/>
  <c r="DW53" i="16" s="1"/>
  <c r="AW109" i="91" a="1"/>
  <c r="AW109" i="91" s="1"/>
  <c r="DW109" i="16" s="1" a="1"/>
  <c r="DW109" i="16" s="1"/>
  <c r="AW122" i="91" a="1"/>
  <c r="AW122" i="91" s="1"/>
  <c r="AW49" i="91" a="1"/>
  <c r="AW49" i="91" s="1"/>
  <c r="DW49" i="16" s="1" a="1"/>
  <c r="DW49" i="16" s="1"/>
  <c r="AW107" i="91" a="1"/>
  <c r="AW107" i="91" s="1"/>
  <c r="DW107" i="16" s="1" a="1"/>
  <c r="DW107" i="16" s="1"/>
  <c r="AW120" i="91" a="1"/>
  <c r="AW120" i="91" s="1"/>
  <c r="AW47" i="91" a="1"/>
  <c r="AW47" i="91" s="1"/>
  <c r="DW47" i="16" s="1" a="1"/>
  <c r="DW47" i="16" s="1"/>
  <c r="AW119" i="91" a="1"/>
  <c r="AW119" i="91" s="1"/>
  <c r="AW121" i="91" a="1"/>
  <c r="AW121" i="91" s="1"/>
  <c r="AW22" i="91" a="1"/>
  <c r="AW22" i="91" s="1"/>
  <c r="AW60" i="91" a="1"/>
  <c r="AW60" i="91" s="1"/>
  <c r="DW60" i="16" s="1" a="1"/>
  <c r="DW60" i="16" s="1"/>
  <c r="AW62" i="91" a="1"/>
  <c r="AW62" i="91" s="1"/>
  <c r="DW62" i="16" s="1" a="1"/>
  <c r="DW62" i="16" s="1"/>
  <c r="AW58" i="91" a="1"/>
  <c r="AW58" i="91" s="1"/>
  <c r="AW59" i="91" a="1"/>
  <c r="AW59" i="91" s="1"/>
  <c r="AW61" i="91" a="1"/>
  <c r="AW61" i="91" s="1"/>
  <c r="DW61" i="16" s="1" a="1"/>
  <c r="DW61" i="16" s="1"/>
  <c r="AW117" i="91" a="1"/>
  <c r="AW117" i="91" s="1"/>
  <c r="DW117" i="16" s="1" a="1"/>
  <c r="DW117" i="16" s="1"/>
  <c r="AW114" i="91" a="1"/>
  <c r="AW114" i="91" s="1"/>
  <c r="AW115" i="91" a="1"/>
  <c r="AW115" i="91" s="1"/>
  <c r="AW105" i="91" a="1"/>
  <c r="AW105" i="91" s="1"/>
  <c r="DW105" i="16" s="1" a="1"/>
  <c r="DW105" i="16" s="1"/>
  <c r="AW118" i="91" a="1"/>
  <c r="AW118" i="91" s="1"/>
  <c r="DW118" i="16" s="1" a="1"/>
  <c r="DW118" i="16" s="1"/>
  <c r="AW116" i="91" a="1"/>
  <c r="AW116" i="91" s="1"/>
  <c r="DW116" i="16" s="1" a="1"/>
  <c r="DW116" i="16" s="1"/>
  <c r="AW101" i="91" a="1"/>
  <c r="AW101" i="91" s="1"/>
  <c r="DW101" i="16" s="1" a="1"/>
  <c r="DW101" i="16" s="1"/>
  <c r="AW104" i="91" a="1"/>
  <c r="AW104" i="91" s="1"/>
  <c r="DW104" i="16" s="1" a="1"/>
  <c r="DW104" i="16" s="1"/>
  <c r="AW103" i="91" a="1"/>
  <c r="AW103" i="91" s="1"/>
  <c r="DW103" i="16" s="1" a="1"/>
  <c r="DW103" i="16" s="1"/>
  <c r="AW102" i="91" a="1"/>
  <c r="AW102" i="91" s="1"/>
  <c r="DW102" i="16" s="1" a="1"/>
  <c r="DW102" i="16" s="1"/>
  <c r="AW113" i="91" a="1"/>
  <c r="AW113" i="91" s="1"/>
  <c r="AS66" i="91" a="1"/>
  <c r="AS66" i="91" s="1"/>
  <c r="AS120" i="91" a="1"/>
  <c r="AS120" i="91" s="1"/>
  <c r="AS108" i="91" a="1"/>
  <c r="AS108" i="91" s="1"/>
  <c r="DS108" i="16" s="1" a="1"/>
  <c r="DS108" i="16" s="1"/>
  <c r="AS109" i="91" a="1"/>
  <c r="AS109" i="91" s="1"/>
  <c r="DS109" i="16" s="1" a="1"/>
  <c r="DS109" i="16" s="1"/>
  <c r="AS22" i="91" a="1"/>
  <c r="AS22" i="91" s="1"/>
  <c r="AS137" i="91" a="1"/>
  <c r="AS137" i="91" s="1"/>
  <c r="DS137" i="16" s="1" a="1"/>
  <c r="DS137" i="16" s="1"/>
  <c r="AS122" i="91" a="1"/>
  <c r="AS122" i="91" s="1"/>
  <c r="AS64" i="91" a="1"/>
  <c r="AS64" i="91" s="1"/>
  <c r="AS65" i="91" a="1"/>
  <c r="AS65" i="91" s="1"/>
  <c r="AS106" i="91" a="1"/>
  <c r="AS106" i="91" s="1"/>
  <c r="AS49" i="91" a="1"/>
  <c r="AS49" i="91" s="1"/>
  <c r="DS49" i="16" s="1" a="1"/>
  <c r="DS49" i="16" s="1"/>
  <c r="AS48" i="91" a="1"/>
  <c r="AS48" i="91" s="1"/>
  <c r="DS48" i="16" s="1" a="1"/>
  <c r="DS48" i="16" s="1"/>
  <c r="AS47" i="91" a="1"/>
  <c r="AS47" i="91" s="1"/>
  <c r="DS47" i="16" s="1" a="1"/>
  <c r="DS47" i="16" s="1"/>
  <c r="AS119" i="91" a="1"/>
  <c r="AS119" i="91" s="1"/>
  <c r="AS53" i="91" a="1"/>
  <c r="AS53" i="91" s="1"/>
  <c r="DS53" i="16" s="1" a="1"/>
  <c r="DS53" i="16" s="1"/>
  <c r="AS63" i="91" a="1"/>
  <c r="AS63" i="91" s="1"/>
  <c r="AS107" i="91" a="1"/>
  <c r="AS107" i="91" s="1"/>
  <c r="DS107" i="16" s="1" a="1"/>
  <c r="DS107" i="16" s="1"/>
  <c r="AS121" i="91" a="1"/>
  <c r="AS121" i="91" s="1"/>
  <c r="AS61" i="91" a="1"/>
  <c r="AS61" i="91" s="1"/>
  <c r="DS61" i="16" s="1" a="1"/>
  <c r="DS61" i="16" s="1"/>
  <c r="AS59" i="91" a="1"/>
  <c r="AS59" i="91" s="1"/>
  <c r="AS62" i="91" a="1"/>
  <c r="AS62" i="91" s="1"/>
  <c r="DS62" i="16" s="1" a="1"/>
  <c r="DS62" i="16" s="1"/>
  <c r="AS58" i="91" a="1"/>
  <c r="AS58" i="91" s="1"/>
  <c r="AS60" i="91" a="1"/>
  <c r="AS60" i="91" s="1"/>
  <c r="DS60" i="16" s="1" a="1"/>
  <c r="DS60" i="16" s="1"/>
  <c r="AS114" i="91" a="1"/>
  <c r="AS114" i="91" s="1"/>
  <c r="AS104" i="91" a="1"/>
  <c r="AS104" i="91" s="1"/>
  <c r="DS104" i="16" s="1" a="1"/>
  <c r="DS104" i="16" s="1"/>
  <c r="AS117" i="91" a="1"/>
  <c r="AS117" i="91" s="1"/>
  <c r="DS117" i="16" s="1" a="1"/>
  <c r="DS117" i="16" s="1"/>
  <c r="AS113" i="91" a="1"/>
  <c r="AS113" i="91" s="1"/>
  <c r="AS116" i="91" a="1"/>
  <c r="AS116" i="91" s="1"/>
  <c r="DS116" i="16" s="1" a="1"/>
  <c r="DS116" i="16" s="1"/>
  <c r="AS105" i="91" a="1"/>
  <c r="AS105" i="91" s="1"/>
  <c r="DS105" i="16" s="1" a="1"/>
  <c r="DS105" i="16" s="1"/>
  <c r="AS101" i="91" a="1"/>
  <c r="AS101" i="91" s="1"/>
  <c r="DS101" i="16" s="1" a="1"/>
  <c r="DS101" i="16" s="1"/>
  <c r="AS102" i="91" a="1"/>
  <c r="AS102" i="91" s="1"/>
  <c r="DS102" i="16" s="1" a="1"/>
  <c r="DS102" i="16" s="1"/>
  <c r="AS118" i="91" a="1"/>
  <c r="AS118" i="91" s="1"/>
  <c r="DS118" i="16" s="1" a="1"/>
  <c r="DS118" i="16" s="1"/>
  <c r="AS115" i="91" a="1"/>
  <c r="AS115" i="91" s="1"/>
  <c r="AS103" i="91" a="1"/>
  <c r="AS103" i="91" s="1"/>
  <c r="DS103" i="16" s="1" a="1"/>
  <c r="DS103" i="16" s="1"/>
  <c r="BH108" i="91" a="1"/>
  <c r="BH108" i="91" s="1"/>
  <c r="EH108" i="16" s="1" a="1"/>
  <c r="EH108" i="16" s="1"/>
  <c r="BH22" i="91" a="1"/>
  <c r="BH22" i="91" s="1"/>
  <c r="BH119" i="91" a="1"/>
  <c r="BH119" i="91" s="1"/>
  <c r="BH106" i="91" a="1"/>
  <c r="BH106" i="91" s="1"/>
  <c r="BH64" i="91" a="1"/>
  <c r="BH64" i="91" s="1"/>
  <c r="BH109" i="91" a="1"/>
  <c r="BH109" i="91" s="1"/>
  <c r="EH109" i="16" s="1" a="1"/>
  <c r="EH109" i="16" s="1"/>
  <c r="BH65" i="91" a="1"/>
  <c r="BH65" i="91" s="1"/>
  <c r="BH63" i="91" a="1"/>
  <c r="BH63" i="91" s="1"/>
  <c r="BH53" i="91" a="1"/>
  <c r="BH53" i="91" s="1"/>
  <c r="EH53" i="16" s="1" a="1"/>
  <c r="EH53" i="16" s="1"/>
  <c r="BH66" i="91" a="1"/>
  <c r="BH66" i="91" s="1"/>
  <c r="BH120" i="91" a="1"/>
  <c r="BH120" i="91" s="1"/>
  <c r="BH121" i="91" a="1"/>
  <c r="BH121" i="91" s="1"/>
  <c r="BH107" i="91" a="1"/>
  <c r="BH107" i="91" s="1"/>
  <c r="EH107" i="16" s="1" a="1"/>
  <c r="EH107" i="16" s="1"/>
  <c r="BH122" i="91" a="1"/>
  <c r="BH122" i="91" s="1"/>
  <c r="BH47" i="91" a="1"/>
  <c r="BH47" i="91" s="1"/>
  <c r="EH47" i="16" s="1" a="1"/>
  <c r="EH47" i="16" s="1"/>
  <c r="BH49" i="91" a="1"/>
  <c r="BH49" i="91" s="1"/>
  <c r="EH49" i="16" s="1" a="1"/>
  <c r="EH49" i="16" s="1"/>
  <c r="BH137" i="91" a="1"/>
  <c r="BH137" i="91" s="1"/>
  <c r="EH137" i="16" s="1" a="1"/>
  <c r="EH137" i="16" s="1"/>
  <c r="BH48" i="91" a="1"/>
  <c r="BH48" i="91" s="1"/>
  <c r="EH48" i="16" s="1" a="1"/>
  <c r="EH48" i="16" s="1"/>
  <c r="BH62" i="91" a="1"/>
  <c r="BH62" i="91" s="1"/>
  <c r="EH62" i="16" s="1" a="1"/>
  <c r="EH62" i="16" s="1"/>
  <c r="BH58" i="91" a="1"/>
  <c r="BH58" i="91" s="1"/>
  <c r="BH59" i="91" a="1"/>
  <c r="BH59" i="91" s="1"/>
  <c r="BH61" i="91" a="1"/>
  <c r="BH61" i="91" s="1"/>
  <c r="EH61" i="16" s="1" a="1"/>
  <c r="EH61" i="16" s="1"/>
  <c r="BH60" i="91" a="1"/>
  <c r="BH60" i="91" s="1"/>
  <c r="EH60" i="16" s="1" a="1"/>
  <c r="EH60" i="16" s="1"/>
  <c r="BH101" i="91" a="1"/>
  <c r="BH101" i="91" s="1"/>
  <c r="EH101" i="16" s="1" a="1"/>
  <c r="EH101" i="16" s="1"/>
  <c r="BH116" i="91" a="1"/>
  <c r="BH116" i="91" s="1"/>
  <c r="EH116" i="16" s="1" a="1"/>
  <c r="EH116" i="16" s="1"/>
  <c r="BH115" i="91" a="1"/>
  <c r="BH115" i="91" s="1"/>
  <c r="BH104" i="91" a="1"/>
  <c r="BH104" i="91" s="1"/>
  <c r="EH104" i="16" s="1" a="1"/>
  <c r="EH104" i="16" s="1"/>
  <c r="BH105" i="91" a="1"/>
  <c r="BH105" i="91" s="1"/>
  <c r="EH105" i="16" s="1" a="1"/>
  <c r="EH105" i="16" s="1"/>
  <c r="BH103" i="91" a="1"/>
  <c r="BH103" i="91" s="1"/>
  <c r="EH103" i="16" s="1" a="1"/>
  <c r="EH103" i="16" s="1"/>
  <c r="BH113" i="91" a="1"/>
  <c r="BH113" i="91" s="1"/>
  <c r="BH117" i="91" a="1"/>
  <c r="BH117" i="91" s="1"/>
  <c r="EH117" i="16" s="1" a="1"/>
  <c r="EH117" i="16" s="1"/>
  <c r="BH102" i="91" a="1"/>
  <c r="BH102" i="91" s="1"/>
  <c r="EH102" i="16" s="1" a="1"/>
  <c r="EH102" i="16" s="1"/>
  <c r="BH118" i="91" a="1"/>
  <c r="BH118" i="91" s="1"/>
  <c r="EH118" i="16" s="1" a="1"/>
  <c r="EH118" i="16" s="1"/>
  <c r="BH114" i="91" a="1"/>
  <c r="BH114" i="91" s="1"/>
  <c r="AN53" i="91" a="1"/>
  <c r="AN53" i="91" s="1"/>
  <c r="DN53" i="16" s="1" a="1"/>
  <c r="DN53" i="16" s="1"/>
  <c r="AN119" i="91" a="1"/>
  <c r="AN119" i="91" s="1"/>
  <c r="AN49" i="91" a="1"/>
  <c r="AN49" i="91" s="1"/>
  <c r="DN49" i="16" s="1" a="1"/>
  <c r="DN49" i="16" s="1"/>
  <c r="AN120" i="91" a="1"/>
  <c r="AN120" i="91" s="1"/>
  <c r="AN47" i="91" a="1"/>
  <c r="AN47" i="91" s="1"/>
  <c r="DN47" i="16" s="1" a="1"/>
  <c r="DN47" i="16" s="1"/>
  <c r="AN108" i="91" a="1"/>
  <c r="AN108" i="91" s="1"/>
  <c r="DN108" i="16" s="1" a="1"/>
  <c r="DN108" i="16" s="1"/>
  <c r="AN48" i="91" a="1"/>
  <c r="AN48" i="91" s="1"/>
  <c r="DN48" i="16" s="1" a="1"/>
  <c r="DN48" i="16" s="1"/>
  <c r="AN109" i="91" a="1"/>
  <c r="AN109" i="91" s="1"/>
  <c r="DN109" i="16" s="1" a="1"/>
  <c r="DN109" i="16" s="1"/>
  <c r="AN106" i="91" a="1"/>
  <c r="AN106" i="91" s="1"/>
  <c r="AN122" i="91" a="1"/>
  <c r="AN122" i="91" s="1"/>
  <c r="AN64" i="91" a="1"/>
  <c r="AN64" i="91" s="1"/>
  <c r="AN22" i="91" a="1"/>
  <c r="AN22" i="91" s="1"/>
  <c r="AN121" i="91" a="1"/>
  <c r="AN121" i="91" s="1"/>
  <c r="AN63" i="91" a="1"/>
  <c r="AN63" i="91" s="1"/>
  <c r="AN65" i="91" a="1"/>
  <c r="AN65" i="91" s="1"/>
  <c r="AN66" i="91" a="1"/>
  <c r="AN66" i="91" s="1"/>
  <c r="AN137" i="91" a="1"/>
  <c r="AN137" i="91" s="1"/>
  <c r="DN137" i="16" s="1" a="1"/>
  <c r="DN137" i="16" s="1"/>
  <c r="AN107" i="91" a="1"/>
  <c r="AN107" i="91" s="1"/>
  <c r="DN107" i="16" s="1" a="1"/>
  <c r="DN107" i="16" s="1"/>
  <c r="AN58" i="91" a="1"/>
  <c r="AN58" i="91" s="1"/>
  <c r="AN62" i="91" a="1"/>
  <c r="AN62" i="91" s="1"/>
  <c r="DN62" i="16" s="1" a="1"/>
  <c r="DN62" i="16" s="1"/>
  <c r="AN61" i="91" a="1"/>
  <c r="AN61" i="91" s="1"/>
  <c r="DN61" i="16" s="1" a="1"/>
  <c r="DN61" i="16" s="1"/>
  <c r="AN59" i="91" a="1"/>
  <c r="AN59" i="91" s="1"/>
  <c r="AN60" i="91" a="1"/>
  <c r="AN60" i="91" s="1"/>
  <c r="DN60" i="16" s="1" a="1"/>
  <c r="DN60" i="16" s="1"/>
  <c r="AN116" i="91" a="1"/>
  <c r="AN116" i="91" s="1"/>
  <c r="DN116" i="16" s="1" a="1"/>
  <c r="DN116" i="16" s="1"/>
  <c r="AN118" i="91" a="1"/>
  <c r="AN118" i="91" s="1"/>
  <c r="DN118" i="16" s="1" a="1"/>
  <c r="DN118" i="16" s="1"/>
  <c r="AN105" i="91" a="1"/>
  <c r="AN105" i="91" s="1"/>
  <c r="DN105" i="16" s="1" a="1"/>
  <c r="DN105" i="16" s="1"/>
  <c r="AN102" i="91" a="1"/>
  <c r="AN102" i="91" s="1"/>
  <c r="DN102" i="16" s="1" a="1"/>
  <c r="DN102" i="16" s="1"/>
  <c r="AN114" i="91" a="1"/>
  <c r="AN114" i="91" s="1"/>
  <c r="AN103" i="91" a="1"/>
  <c r="AN103" i="91" s="1"/>
  <c r="DN103" i="16" s="1" a="1"/>
  <c r="DN103" i="16" s="1"/>
  <c r="AN117" i="91" a="1"/>
  <c r="AN117" i="91" s="1"/>
  <c r="DN117" i="16" s="1" a="1"/>
  <c r="DN117" i="16" s="1"/>
  <c r="AN113" i="91" a="1"/>
  <c r="AN113" i="91" s="1"/>
  <c r="AN101" i="91" a="1"/>
  <c r="AN101" i="91" s="1"/>
  <c r="DN101" i="16" s="1" a="1"/>
  <c r="DN101" i="16" s="1"/>
  <c r="AN104" i="91" a="1"/>
  <c r="AN104" i="91" s="1"/>
  <c r="DN104" i="16" s="1" a="1"/>
  <c r="DN104" i="16" s="1"/>
  <c r="AN115" i="91" a="1"/>
  <c r="AN115" i="91" s="1"/>
  <c r="BG121" i="91" a="1"/>
  <c r="BG121" i="91" s="1"/>
  <c r="BG122" i="91" a="1"/>
  <c r="BG122" i="91" s="1"/>
  <c r="BG120" i="91" a="1"/>
  <c r="BG120" i="91" s="1"/>
  <c r="BG66" i="91" a="1"/>
  <c r="BG66" i="91" s="1"/>
  <c r="BG109" i="91" a="1"/>
  <c r="BG109" i="91" s="1"/>
  <c r="EG109" i="16" s="1" a="1"/>
  <c r="EG109" i="16" s="1"/>
  <c r="BG53" i="91" a="1"/>
  <c r="BG53" i="91" s="1"/>
  <c r="EG53" i="16" s="1" a="1"/>
  <c r="EG53" i="16" s="1"/>
  <c r="BG22" i="91" a="1"/>
  <c r="BG22" i="91" s="1"/>
  <c r="BG48" i="91" a="1"/>
  <c r="BG48" i="91" s="1"/>
  <c r="EG48" i="16" s="1" a="1"/>
  <c r="EG48" i="16" s="1"/>
  <c r="BG49" i="91" a="1"/>
  <c r="BG49" i="91" s="1"/>
  <c r="EG49" i="16" s="1" a="1"/>
  <c r="EG49" i="16" s="1"/>
  <c r="BG47" i="91" a="1"/>
  <c r="BG47" i="91" s="1"/>
  <c r="EG47" i="16" s="1" a="1"/>
  <c r="EG47" i="16" s="1"/>
  <c r="BG64" i="91" a="1"/>
  <c r="BG64" i="91" s="1"/>
  <c r="BG108" i="91" a="1"/>
  <c r="BG108" i="91" s="1"/>
  <c r="EG108" i="16" s="1" a="1"/>
  <c r="EG108" i="16" s="1"/>
  <c r="BG107" i="91" a="1"/>
  <c r="BG107" i="91" s="1"/>
  <c r="EG107" i="16" s="1" a="1"/>
  <c r="EG107" i="16" s="1"/>
  <c r="BG119" i="91" a="1"/>
  <c r="BG119" i="91" s="1"/>
  <c r="BG63" i="91" a="1"/>
  <c r="BG63" i="91" s="1"/>
  <c r="BG106" i="91" a="1"/>
  <c r="BG106" i="91" s="1"/>
  <c r="BG65" i="91" a="1"/>
  <c r="BG65" i="91" s="1"/>
  <c r="BG137" i="91" a="1"/>
  <c r="BG137" i="91" s="1"/>
  <c r="EG137" i="16" s="1" a="1"/>
  <c r="EG137" i="16" s="1"/>
  <c r="BG58" i="91" a="1"/>
  <c r="BG58" i="91" s="1"/>
  <c r="BG62" i="91" a="1"/>
  <c r="BG62" i="91" s="1"/>
  <c r="EG62" i="16" s="1" a="1"/>
  <c r="EG62" i="16" s="1"/>
  <c r="BG60" i="91" a="1"/>
  <c r="BG60" i="91" s="1"/>
  <c r="EG60" i="16" s="1" a="1"/>
  <c r="EG60" i="16" s="1"/>
  <c r="BG61" i="91" a="1"/>
  <c r="BG61" i="91" s="1"/>
  <c r="EG61" i="16" s="1" a="1"/>
  <c r="EG61" i="16" s="1"/>
  <c r="BG59" i="91" a="1"/>
  <c r="BG59" i="91" s="1"/>
  <c r="BG117" i="91" a="1"/>
  <c r="BG117" i="91" s="1"/>
  <c r="EG117" i="16" s="1" a="1"/>
  <c r="EG117" i="16" s="1"/>
  <c r="BG113" i="91" a="1"/>
  <c r="BG113" i="91" s="1"/>
  <c r="BG101" i="91" a="1"/>
  <c r="BG101" i="91" s="1"/>
  <c r="EG101" i="16" s="1" a="1"/>
  <c r="EG101" i="16" s="1"/>
  <c r="BG104" i="91" a="1"/>
  <c r="BG104" i="91" s="1"/>
  <c r="EG104" i="16" s="1" a="1"/>
  <c r="EG104" i="16" s="1"/>
  <c r="BG118" i="91" a="1"/>
  <c r="BG118" i="91" s="1"/>
  <c r="EG118" i="16" s="1" a="1"/>
  <c r="EG118" i="16" s="1"/>
  <c r="BG115" i="91" a="1"/>
  <c r="BG115" i="91" s="1"/>
  <c r="BG105" i="91" a="1"/>
  <c r="BG105" i="91" s="1"/>
  <c r="EG105" i="16" s="1" a="1"/>
  <c r="EG105" i="16" s="1"/>
  <c r="BG116" i="91" a="1"/>
  <c r="BG116" i="91" s="1"/>
  <c r="EG116" i="16" s="1" a="1"/>
  <c r="EG116" i="16" s="1"/>
  <c r="BG102" i="91" a="1"/>
  <c r="BG102" i="91" s="1"/>
  <c r="EG102" i="16" s="1" a="1"/>
  <c r="EG102" i="16" s="1"/>
  <c r="BG103" i="91" a="1"/>
  <c r="BG103" i="91" s="1"/>
  <c r="EG103" i="16" s="1" a="1"/>
  <c r="EG103" i="16" s="1"/>
  <c r="BG114" i="91" a="1"/>
  <c r="BG114" i="91" s="1"/>
  <c r="AM109" i="91" a="1"/>
  <c r="AM109" i="91" s="1"/>
  <c r="DM109" i="16" s="1" a="1"/>
  <c r="DM109" i="16" s="1"/>
  <c r="AM137" i="91" a="1"/>
  <c r="AM137" i="91" s="1"/>
  <c r="DM137" i="16" s="1" a="1"/>
  <c r="DM137" i="16" s="1"/>
  <c r="AM22" i="91" a="1"/>
  <c r="AM22" i="91" s="1"/>
  <c r="AM107" i="91" a="1"/>
  <c r="AM107" i="91" s="1"/>
  <c r="DM107" i="16" s="1" a="1"/>
  <c r="DM107" i="16" s="1"/>
  <c r="AM66" i="91" a="1"/>
  <c r="AM66" i="91" s="1"/>
  <c r="AM47" i="91" a="1"/>
  <c r="AM47" i="91" s="1"/>
  <c r="DM47" i="16" s="1" a="1"/>
  <c r="DM47" i="16" s="1"/>
  <c r="AM49" i="91" a="1"/>
  <c r="AM49" i="91" s="1"/>
  <c r="DM49" i="16" s="1" a="1"/>
  <c r="DM49" i="16" s="1"/>
  <c r="AM64" i="91" a="1"/>
  <c r="AM64" i="91" s="1"/>
  <c r="AM119" i="91" a="1"/>
  <c r="AM119" i="91" s="1"/>
  <c r="AM106" i="91" a="1"/>
  <c r="AM106" i="91" s="1"/>
  <c r="AM121" i="91" a="1"/>
  <c r="AM121" i="91" s="1"/>
  <c r="AM122" i="91" a="1"/>
  <c r="AM122" i="91" s="1"/>
  <c r="AM120" i="91" a="1"/>
  <c r="AM120" i="91" s="1"/>
  <c r="AM48" i="91" a="1"/>
  <c r="AM48" i="91" s="1"/>
  <c r="DM48" i="16" s="1" a="1"/>
  <c r="DM48" i="16" s="1"/>
  <c r="AM65" i="91" a="1"/>
  <c r="AM65" i="91" s="1"/>
  <c r="AM63" i="91" a="1"/>
  <c r="AM63" i="91" s="1"/>
  <c r="AM53" i="91" a="1"/>
  <c r="AM53" i="91" s="1"/>
  <c r="DM53" i="16" s="1" a="1"/>
  <c r="DM53" i="16" s="1"/>
  <c r="AM108" i="91" a="1"/>
  <c r="AM108" i="91" s="1"/>
  <c r="DM108" i="16" s="1" a="1"/>
  <c r="DM108" i="16" s="1"/>
  <c r="AM62" i="91" a="1"/>
  <c r="AM62" i="91" s="1"/>
  <c r="DM62" i="16" s="1" a="1"/>
  <c r="DM62" i="16" s="1"/>
  <c r="AM61" i="91" a="1"/>
  <c r="AM61" i="91" s="1"/>
  <c r="DM61" i="16" s="1" a="1"/>
  <c r="DM61" i="16" s="1"/>
  <c r="AM59" i="91" a="1"/>
  <c r="AM59" i="91" s="1"/>
  <c r="AM58" i="91" a="1"/>
  <c r="AM58" i="91" s="1"/>
  <c r="AM60" i="91" a="1"/>
  <c r="AM60" i="91" s="1"/>
  <c r="DM60" i="16" s="1" a="1"/>
  <c r="DM60" i="16" s="1"/>
  <c r="AM101" i="91" a="1"/>
  <c r="AM101" i="91" s="1"/>
  <c r="DM101" i="16" s="1" a="1"/>
  <c r="DM101" i="16" s="1"/>
  <c r="AM116" i="91" a="1"/>
  <c r="AM116" i="91" s="1"/>
  <c r="DM116" i="16" s="1" a="1"/>
  <c r="DM116" i="16" s="1"/>
  <c r="AM104" i="91" a="1"/>
  <c r="AM104" i="91" s="1"/>
  <c r="DM104" i="16" s="1" a="1"/>
  <c r="DM104" i="16" s="1"/>
  <c r="AM118" i="91" a="1"/>
  <c r="AM118" i="91" s="1"/>
  <c r="DM118" i="16" s="1" a="1"/>
  <c r="DM118" i="16" s="1"/>
  <c r="AM103" i="91" a="1"/>
  <c r="AM103" i="91" s="1"/>
  <c r="DM103" i="16" s="1" a="1"/>
  <c r="DM103" i="16" s="1"/>
  <c r="AM114" i="91" a="1"/>
  <c r="AM114" i="91" s="1"/>
  <c r="AM102" i="91" a="1"/>
  <c r="AM102" i="91" s="1"/>
  <c r="DM102" i="16" s="1" a="1"/>
  <c r="DM102" i="16" s="1"/>
  <c r="AM115" i="91" a="1"/>
  <c r="AM115" i="91" s="1"/>
  <c r="AM117" i="91" a="1"/>
  <c r="AM117" i="91" s="1"/>
  <c r="DM117" i="16" s="1" a="1"/>
  <c r="DM117" i="16" s="1"/>
  <c r="AM113" i="91" a="1"/>
  <c r="AM113" i="91" s="1"/>
  <c r="AM105" i="91" a="1"/>
  <c r="AM105" i="91" s="1"/>
  <c r="DM105" i="16" s="1" a="1"/>
  <c r="DM105" i="16" s="1"/>
  <c r="BF48" i="91" a="1"/>
  <c r="BF48" i="91" s="1"/>
  <c r="EF48" i="16" s="1" a="1"/>
  <c r="EF48" i="16" s="1"/>
  <c r="BF122" i="91" a="1"/>
  <c r="BF122" i="91" s="1"/>
  <c r="BF137" i="91" a="1"/>
  <c r="BF137" i="91" s="1"/>
  <c r="EF137" i="16" s="1" a="1"/>
  <c r="EF137" i="16" s="1"/>
  <c r="BF109" i="91" a="1"/>
  <c r="BF109" i="91" s="1"/>
  <c r="EF109" i="16" s="1" a="1"/>
  <c r="EF109" i="16" s="1"/>
  <c r="BF120" i="91" a="1"/>
  <c r="BF120" i="91" s="1"/>
  <c r="BF22" i="91" a="1"/>
  <c r="BF22" i="91" s="1"/>
  <c r="BF63" i="91" a="1"/>
  <c r="BF63" i="91" s="1"/>
  <c r="BF64" i="91" a="1"/>
  <c r="BF64" i="91" s="1"/>
  <c r="BF107" i="91" a="1"/>
  <c r="BF107" i="91" s="1"/>
  <c r="EF107" i="16" s="1" a="1"/>
  <c r="EF107" i="16" s="1"/>
  <c r="BF119" i="91" a="1"/>
  <c r="BF119" i="91" s="1"/>
  <c r="BF106" i="91" a="1"/>
  <c r="BF106" i="91" s="1"/>
  <c r="BF47" i="91" a="1"/>
  <c r="BF47" i="91" s="1"/>
  <c r="EF47" i="16" s="1" a="1"/>
  <c r="EF47" i="16" s="1"/>
  <c r="BF53" i="91" a="1"/>
  <c r="BF53" i="91" s="1"/>
  <c r="EF53" i="16" s="1" a="1"/>
  <c r="EF53" i="16" s="1"/>
  <c r="BF49" i="91" a="1"/>
  <c r="BF49" i="91" s="1"/>
  <c r="EF49" i="16" s="1" a="1"/>
  <c r="EF49" i="16" s="1"/>
  <c r="BF121" i="91" a="1"/>
  <c r="BF121" i="91" s="1"/>
  <c r="BF108" i="91" a="1"/>
  <c r="BF108" i="91" s="1"/>
  <c r="EF108" i="16" s="1" a="1"/>
  <c r="EF108" i="16" s="1"/>
  <c r="BF65" i="91" a="1"/>
  <c r="BF65" i="91" s="1"/>
  <c r="BF66" i="91" a="1"/>
  <c r="BF66" i="91" s="1"/>
  <c r="BF62" i="91" a="1"/>
  <c r="BF62" i="91" s="1"/>
  <c r="EF62" i="16" s="1" a="1"/>
  <c r="EF62" i="16" s="1"/>
  <c r="BF58" i="91" a="1"/>
  <c r="BF58" i="91" s="1"/>
  <c r="BF60" i="91" a="1"/>
  <c r="BF60" i="91" s="1"/>
  <c r="EF60" i="16" s="1" a="1"/>
  <c r="EF60" i="16" s="1"/>
  <c r="BF61" i="91" a="1"/>
  <c r="BF61" i="91" s="1"/>
  <c r="EF61" i="16" s="1" a="1"/>
  <c r="EF61" i="16" s="1"/>
  <c r="BF59" i="91" a="1"/>
  <c r="BF59" i="91" s="1"/>
  <c r="BF115" i="91" a="1"/>
  <c r="BF115" i="91" s="1"/>
  <c r="BF102" i="91" a="1"/>
  <c r="BF102" i="91" s="1"/>
  <c r="EF102" i="16" s="1" a="1"/>
  <c r="EF102" i="16" s="1"/>
  <c r="BF101" i="91" a="1"/>
  <c r="BF101" i="91" s="1"/>
  <c r="EF101" i="16" s="1" a="1"/>
  <c r="EF101" i="16" s="1"/>
  <c r="BF118" i="91" a="1"/>
  <c r="BF118" i="91" s="1"/>
  <c r="EF118" i="16" s="1" a="1"/>
  <c r="EF118" i="16" s="1"/>
  <c r="BF116" i="91" a="1"/>
  <c r="BF116" i="91" s="1"/>
  <c r="EF116" i="16" s="1" a="1"/>
  <c r="EF116" i="16" s="1"/>
  <c r="BF105" i="91" a="1"/>
  <c r="BF105" i="91" s="1"/>
  <c r="EF105" i="16" s="1" a="1"/>
  <c r="EF105" i="16" s="1"/>
  <c r="BF117" i="91" a="1"/>
  <c r="BF117" i="91" s="1"/>
  <c r="EF117" i="16" s="1" a="1"/>
  <c r="EF117" i="16" s="1"/>
  <c r="BF114" i="91" a="1"/>
  <c r="BF114" i="91" s="1"/>
  <c r="BF104" i="91" a="1"/>
  <c r="BF104" i="91" s="1"/>
  <c r="EF104" i="16" s="1" a="1"/>
  <c r="EF104" i="16" s="1"/>
  <c r="BF113" i="91" a="1"/>
  <c r="BF113" i="91" s="1"/>
  <c r="BF103" i="91" a="1"/>
  <c r="BF103" i="91" s="1"/>
  <c r="EF103" i="16" s="1" a="1"/>
  <c r="EF103" i="16" s="1"/>
  <c r="AL22" i="91" a="1"/>
  <c r="AL22" i="91" s="1"/>
  <c r="AL119" i="91" a="1"/>
  <c r="AL119" i="91" s="1"/>
  <c r="AL53" i="91" a="1"/>
  <c r="AL53" i="91" s="1"/>
  <c r="DL53" i="16" s="1" a="1"/>
  <c r="DL53" i="16" s="1"/>
  <c r="AL64" i="91" a="1"/>
  <c r="AL64" i="91" s="1"/>
  <c r="AL49" i="91" a="1"/>
  <c r="AL49" i="91" s="1"/>
  <c r="DL49" i="16" s="1" a="1"/>
  <c r="DL49" i="16" s="1"/>
  <c r="AL121" i="91" a="1"/>
  <c r="AL121" i="91" s="1"/>
  <c r="AL137" i="91" a="1"/>
  <c r="AL137" i="91" s="1"/>
  <c r="DL137" i="16" s="1" a="1"/>
  <c r="DL137" i="16" s="1"/>
  <c r="AL47" i="91" a="1"/>
  <c r="AL47" i="91" s="1"/>
  <c r="DL47" i="16" s="1" a="1"/>
  <c r="DL47" i="16" s="1"/>
  <c r="AL66" i="91" a="1"/>
  <c r="AL66" i="91" s="1"/>
  <c r="AL109" i="91" a="1"/>
  <c r="AL109" i="91" s="1"/>
  <c r="DL109" i="16" s="1" a="1"/>
  <c r="DL109" i="16" s="1"/>
  <c r="AL63" i="91" a="1"/>
  <c r="AL63" i="91" s="1"/>
  <c r="AL120" i="91" a="1"/>
  <c r="AL120" i="91" s="1"/>
  <c r="AL122" i="91" a="1"/>
  <c r="AL122" i="91" s="1"/>
  <c r="AL48" i="91" a="1"/>
  <c r="AL48" i="91" s="1"/>
  <c r="DL48" i="16" s="1" a="1"/>
  <c r="DL48" i="16" s="1"/>
  <c r="AL65" i="91" a="1"/>
  <c r="AL65" i="91" s="1"/>
  <c r="AL106" i="91" a="1"/>
  <c r="AL106" i="91" s="1"/>
  <c r="AL107" i="91" a="1"/>
  <c r="AL107" i="91" s="1"/>
  <c r="DL107" i="16" s="1" a="1"/>
  <c r="DL107" i="16" s="1"/>
  <c r="AL108" i="91" a="1"/>
  <c r="AL108" i="91" s="1"/>
  <c r="DL108" i="16" s="1" a="1"/>
  <c r="DL108" i="16" s="1"/>
  <c r="AL60" i="91" a="1"/>
  <c r="AL60" i="91" s="1"/>
  <c r="DL60" i="16" s="1" a="1"/>
  <c r="DL60" i="16" s="1"/>
  <c r="AL58" i="91" a="1"/>
  <c r="AL58" i="91" s="1"/>
  <c r="AL59" i="91" a="1"/>
  <c r="AL59" i="91" s="1"/>
  <c r="AL61" i="91" a="1"/>
  <c r="AL61" i="91" s="1"/>
  <c r="DL61" i="16" s="1" a="1"/>
  <c r="DL61" i="16" s="1"/>
  <c r="AL62" i="91" a="1"/>
  <c r="AL62" i="91" s="1"/>
  <c r="DL62" i="16" s="1" a="1"/>
  <c r="DL62" i="16" s="1"/>
  <c r="AL115" i="91" a="1"/>
  <c r="AL115" i="91" s="1"/>
  <c r="AL103" i="91" a="1"/>
  <c r="AL103" i="91" s="1"/>
  <c r="DL103" i="16" s="1" a="1"/>
  <c r="DL103" i="16" s="1"/>
  <c r="AL104" i="91" a="1"/>
  <c r="AL104" i="91" s="1"/>
  <c r="DL104" i="16" s="1" a="1"/>
  <c r="DL104" i="16" s="1"/>
  <c r="AL101" i="91" a="1"/>
  <c r="AL101" i="91" s="1"/>
  <c r="DL101" i="16" s="1" a="1"/>
  <c r="DL101" i="16" s="1"/>
  <c r="AL116" i="91" a="1"/>
  <c r="AL116" i="91" s="1"/>
  <c r="DL116" i="16" s="1" a="1"/>
  <c r="DL116" i="16" s="1"/>
  <c r="AL113" i="91" a="1"/>
  <c r="AL113" i="91" s="1"/>
  <c r="AL114" i="91" a="1"/>
  <c r="AL114" i="91" s="1"/>
  <c r="AL102" i="91" a="1"/>
  <c r="AL102" i="91" s="1"/>
  <c r="DL102" i="16" s="1" a="1"/>
  <c r="DL102" i="16" s="1"/>
  <c r="AL117" i="91" a="1"/>
  <c r="AL117" i="91" s="1"/>
  <c r="DL117" i="16" s="1" a="1"/>
  <c r="DL117" i="16" s="1"/>
  <c r="AL105" i="91" a="1"/>
  <c r="AL105" i="91" s="1"/>
  <c r="DL105" i="16" s="1" a="1"/>
  <c r="DL105" i="16" s="1"/>
  <c r="AL118" i="91" a="1"/>
  <c r="AL118" i="91" s="1"/>
  <c r="DL118" i="16" s="1" a="1"/>
  <c r="DL118" i="16" s="1"/>
  <c r="BE47" i="91" a="1"/>
  <c r="BE47" i="91" s="1"/>
  <c r="EE47" i="16" s="1" a="1"/>
  <c r="EE47" i="16" s="1"/>
  <c r="BE49" i="91" a="1"/>
  <c r="BE49" i="91" s="1"/>
  <c r="EE49" i="16" s="1" a="1"/>
  <c r="EE49" i="16" s="1"/>
  <c r="BE48" i="91" a="1"/>
  <c r="BE48" i="91" s="1"/>
  <c r="EE48" i="16" s="1" a="1"/>
  <c r="EE48" i="16" s="1"/>
  <c r="BE137" i="91" a="1"/>
  <c r="BE137" i="91" s="1"/>
  <c r="EE137" i="16" s="1" a="1"/>
  <c r="EE137" i="16" s="1"/>
  <c r="BE66" i="91" a="1"/>
  <c r="BE66" i="91" s="1"/>
  <c r="BE109" i="91" a="1"/>
  <c r="BE109" i="91" s="1"/>
  <c r="EE109" i="16" s="1" a="1"/>
  <c r="EE109" i="16" s="1"/>
  <c r="BE65" i="91" a="1"/>
  <c r="BE65" i="91" s="1"/>
  <c r="BE122" i="91" a="1"/>
  <c r="BE122" i="91" s="1"/>
  <c r="BE119" i="91" a="1"/>
  <c r="BE119" i="91" s="1"/>
  <c r="BE53" i="91" a="1"/>
  <c r="BE53" i="91" s="1"/>
  <c r="EE53" i="16" s="1" a="1"/>
  <c r="EE53" i="16" s="1"/>
  <c r="BE108" i="91" a="1"/>
  <c r="BE108" i="91" s="1"/>
  <c r="EE108" i="16" s="1" a="1"/>
  <c r="EE108" i="16" s="1"/>
  <c r="BE107" i="91" a="1"/>
  <c r="BE107" i="91" s="1"/>
  <c r="EE107" i="16" s="1" a="1"/>
  <c r="EE107" i="16" s="1"/>
  <c r="BE22" i="91" a="1"/>
  <c r="BE22" i="91" s="1"/>
  <c r="BE64" i="91" a="1"/>
  <c r="BE64" i="91" s="1"/>
  <c r="BE120" i="91" a="1"/>
  <c r="BE120" i="91" s="1"/>
  <c r="BE63" i="91" a="1"/>
  <c r="BE63" i="91" s="1"/>
  <c r="BE121" i="91" a="1"/>
  <c r="BE121" i="91" s="1"/>
  <c r="BE106" i="91" a="1"/>
  <c r="BE106" i="91" s="1"/>
  <c r="BE59" i="91" a="1"/>
  <c r="BE59" i="91" s="1"/>
  <c r="BE62" i="91" a="1"/>
  <c r="BE62" i="91" s="1"/>
  <c r="EE62" i="16" s="1" a="1"/>
  <c r="EE62" i="16" s="1"/>
  <c r="BE60" i="91" a="1"/>
  <c r="BE60" i="91" s="1"/>
  <c r="EE60" i="16" s="1" a="1"/>
  <c r="EE60" i="16" s="1"/>
  <c r="BE58" i="91" a="1"/>
  <c r="BE58" i="91" s="1"/>
  <c r="BE61" i="91" a="1"/>
  <c r="BE61" i="91" s="1"/>
  <c r="EE61" i="16" s="1" a="1"/>
  <c r="EE61" i="16" s="1"/>
  <c r="BE114" i="91" a="1"/>
  <c r="BE114" i="91" s="1"/>
  <c r="BE103" i="91" a="1"/>
  <c r="BE103" i="91" s="1"/>
  <c r="EE103" i="16" s="1" a="1"/>
  <c r="EE103" i="16" s="1"/>
  <c r="BE102" i="91" a="1"/>
  <c r="BE102" i="91" s="1"/>
  <c r="EE102" i="16" s="1" a="1"/>
  <c r="EE102" i="16" s="1"/>
  <c r="BE117" i="91" a="1"/>
  <c r="BE117" i="91" s="1"/>
  <c r="EE117" i="16" s="1" a="1"/>
  <c r="EE117" i="16" s="1"/>
  <c r="BE113" i="91" a="1"/>
  <c r="BE113" i="91" s="1"/>
  <c r="BE101" i="91" a="1"/>
  <c r="BE101" i="91" s="1"/>
  <c r="EE101" i="16" s="1" a="1"/>
  <c r="EE101" i="16" s="1"/>
  <c r="BE118" i="91" a="1"/>
  <c r="BE118" i="91" s="1"/>
  <c r="EE118" i="16" s="1" a="1"/>
  <c r="EE118" i="16" s="1"/>
  <c r="BE115" i="91" a="1"/>
  <c r="BE115" i="91" s="1"/>
  <c r="BE105" i="91" a="1"/>
  <c r="BE105" i="91" s="1"/>
  <c r="EE105" i="16" s="1" a="1"/>
  <c r="EE105" i="16" s="1"/>
  <c r="BE116" i="91" a="1"/>
  <c r="BE116" i="91" s="1"/>
  <c r="EE116" i="16" s="1" a="1"/>
  <c r="EE116" i="16" s="1"/>
  <c r="BE104" i="91" a="1"/>
  <c r="BE104" i="91" s="1"/>
  <c r="EE104" i="16" s="1" a="1"/>
  <c r="EE104" i="16" s="1"/>
  <c r="AK66" i="91" a="1"/>
  <c r="AK66" i="91" s="1"/>
  <c r="AK122" i="91" a="1"/>
  <c r="AK122" i="91" s="1"/>
  <c r="AK53" i="91" a="1"/>
  <c r="AK53" i="91" s="1"/>
  <c r="DK53" i="16" s="1" a="1"/>
  <c r="DK53" i="16" s="1"/>
  <c r="AK106" i="91" a="1"/>
  <c r="AK106" i="91" s="1"/>
  <c r="AK63" i="91" a="1"/>
  <c r="AK63" i="91" s="1"/>
  <c r="AK119" i="91" a="1"/>
  <c r="AK119" i="91" s="1"/>
  <c r="AK137" i="91" a="1"/>
  <c r="AK137" i="91" s="1"/>
  <c r="DK137" i="16" s="1" a="1"/>
  <c r="DK137" i="16" s="1"/>
  <c r="AK47" i="91" a="1"/>
  <c r="AK47" i="91" s="1"/>
  <c r="DK47" i="16" s="1" a="1"/>
  <c r="DK47" i="16" s="1"/>
  <c r="AK65" i="91" a="1"/>
  <c r="AK65" i="91" s="1"/>
  <c r="AK108" i="91" a="1"/>
  <c r="AK108" i="91" s="1"/>
  <c r="DK108" i="16" s="1" a="1"/>
  <c r="DK108" i="16" s="1"/>
  <c r="AK109" i="91" a="1"/>
  <c r="AK109" i="91" s="1"/>
  <c r="DK109" i="16" s="1" a="1"/>
  <c r="DK109" i="16" s="1"/>
  <c r="AK121" i="91" a="1"/>
  <c r="AK121" i="91" s="1"/>
  <c r="AK64" i="91" a="1"/>
  <c r="AK64" i="91" s="1"/>
  <c r="AK49" i="91" a="1"/>
  <c r="AK49" i="91" s="1"/>
  <c r="DK49" i="16" s="1" a="1"/>
  <c r="DK49" i="16" s="1"/>
  <c r="AK120" i="91" a="1"/>
  <c r="AK120" i="91" s="1"/>
  <c r="AK48" i="91" a="1"/>
  <c r="AK48" i="91" s="1"/>
  <c r="DK48" i="16" s="1" a="1"/>
  <c r="DK48" i="16" s="1"/>
  <c r="AK107" i="91" a="1"/>
  <c r="AK107" i="91" s="1"/>
  <c r="DK107" i="16" s="1" a="1"/>
  <c r="DK107" i="16" s="1"/>
  <c r="AK22" i="91" a="1"/>
  <c r="AK22" i="91" s="1"/>
  <c r="AK60" i="91" a="1"/>
  <c r="AK60" i="91" s="1"/>
  <c r="DK60" i="16" s="1" a="1"/>
  <c r="DK60" i="16" s="1"/>
  <c r="AK62" i="91" a="1"/>
  <c r="AK62" i="91" s="1"/>
  <c r="DK62" i="16" s="1" a="1"/>
  <c r="DK62" i="16" s="1"/>
  <c r="AK61" i="91" a="1"/>
  <c r="AK61" i="91" s="1"/>
  <c r="DK61" i="16" s="1" a="1"/>
  <c r="DK61" i="16" s="1"/>
  <c r="AK58" i="91" a="1"/>
  <c r="AK58" i="91" s="1"/>
  <c r="AK59" i="91" a="1"/>
  <c r="AK59" i="91" s="1"/>
  <c r="AK115" i="91" a="1"/>
  <c r="AK115" i="91" s="1"/>
  <c r="AK118" i="91" a="1"/>
  <c r="AK118" i="91" s="1"/>
  <c r="DK118" i="16" s="1" a="1"/>
  <c r="DK118" i="16" s="1"/>
  <c r="AK104" i="91" a="1"/>
  <c r="AK104" i="91" s="1"/>
  <c r="DK104" i="16" s="1" a="1"/>
  <c r="DK104" i="16" s="1"/>
  <c r="AK103" i="91" a="1"/>
  <c r="AK103" i="91" s="1"/>
  <c r="DK103" i="16" s="1" a="1"/>
  <c r="DK103" i="16" s="1"/>
  <c r="AK117" i="91" a="1"/>
  <c r="AK117" i="91" s="1"/>
  <c r="DK117" i="16" s="1" a="1"/>
  <c r="DK117" i="16" s="1"/>
  <c r="AK114" i="91" a="1"/>
  <c r="AK114" i="91" s="1"/>
  <c r="AK101" i="91" a="1"/>
  <c r="AK101" i="91" s="1"/>
  <c r="DK101" i="16" s="1" a="1"/>
  <c r="DK101" i="16" s="1"/>
  <c r="AK113" i="91" a="1"/>
  <c r="AK113" i="91" s="1"/>
  <c r="AK102" i="91" a="1"/>
  <c r="AK102" i="91" s="1"/>
  <c r="DK102" i="16" s="1" a="1"/>
  <c r="DK102" i="16" s="1"/>
  <c r="AK105" i="91" a="1"/>
  <c r="AK105" i="91" s="1"/>
  <c r="DK105" i="16" s="1" a="1"/>
  <c r="DK105" i="16" s="1"/>
  <c r="AK116" i="91" a="1"/>
  <c r="AK116" i="91" s="1"/>
  <c r="DK116" i="16" s="1" a="1"/>
  <c r="DK116" i="16" s="1"/>
  <c r="AU48" i="91" a="1"/>
  <c r="AU48" i="91" s="1"/>
  <c r="DU48" i="16" s="1" a="1"/>
  <c r="DU48" i="16" s="1"/>
  <c r="AU121" i="91" a="1"/>
  <c r="AU121" i="91" s="1"/>
  <c r="AU22" i="91" a="1"/>
  <c r="AU22" i="91" s="1"/>
  <c r="AU122" i="91" a="1"/>
  <c r="AU122" i="91" s="1"/>
  <c r="AU65" i="91" a="1"/>
  <c r="AU65" i="91" s="1"/>
  <c r="AU47" i="91" a="1"/>
  <c r="AU47" i="91" s="1"/>
  <c r="DU47" i="16" s="1" a="1"/>
  <c r="DU47" i="16" s="1"/>
  <c r="AU49" i="91" a="1"/>
  <c r="AU49" i="91" s="1"/>
  <c r="DU49" i="16" s="1" a="1"/>
  <c r="DU49" i="16" s="1"/>
  <c r="AU64" i="91" a="1"/>
  <c r="AU64" i="91" s="1"/>
  <c r="AU119" i="91" a="1"/>
  <c r="AU119" i="91" s="1"/>
  <c r="AU66" i="91" a="1"/>
  <c r="AU66" i="91" s="1"/>
  <c r="AU106" i="91" a="1"/>
  <c r="AU106" i="91" s="1"/>
  <c r="AU107" i="91" a="1"/>
  <c r="AU107" i="91" s="1"/>
  <c r="DU107" i="16" s="1" a="1"/>
  <c r="DU107" i="16" s="1"/>
  <c r="AU53" i="91" a="1"/>
  <c r="AU53" i="91" s="1"/>
  <c r="DU53" i="16" s="1" a="1"/>
  <c r="DU53" i="16" s="1"/>
  <c r="AU120" i="91" a="1"/>
  <c r="AU120" i="91" s="1"/>
  <c r="AU63" i="91" a="1"/>
  <c r="AU63" i="91" s="1"/>
  <c r="AU108" i="91" a="1"/>
  <c r="AU108" i="91" s="1"/>
  <c r="DU108" i="16" s="1" a="1"/>
  <c r="DU108" i="16" s="1"/>
  <c r="AU137" i="91" a="1"/>
  <c r="AU137" i="91" s="1"/>
  <c r="DU137" i="16" s="1" a="1"/>
  <c r="DU137" i="16" s="1"/>
  <c r="AU109" i="91" a="1"/>
  <c r="AU109" i="91" s="1"/>
  <c r="DU109" i="16" s="1" a="1"/>
  <c r="DU109" i="16" s="1"/>
  <c r="AU62" i="91" a="1"/>
  <c r="AU62" i="91" s="1"/>
  <c r="DU62" i="16" s="1" a="1"/>
  <c r="DU62" i="16" s="1"/>
  <c r="AU58" i="91" a="1"/>
  <c r="AU58" i="91" s="1"/>
  <c r="AU60" i="91" a="1"/>
  <c r="AU60" i="91" s="1"/>
  <c r="DU60" i="16" s="1" a="1"/>
  <c r="DU60" i="16" s="1"/>
  <c r="AU59" i="91" a="1"/>
  <c r="AU59" i="91" s="1"/>
  <c r="AU61" i="91" a="1"/>
  <c r="AU61" i="91" s="1"/>
  <c r="DU61" i="16" s="1" a="1"/>
  <c r="DU61" i="16" s="1"/>
  <c r="AU102" i="91" a="1"/>
  <c r="AU102" i="91" s="1"/>
  <c r="DU102" i="16" s="1" a="1"/>
  <c r="DU102" i="16" s="1"/>
  <c r="AU117" i="91" a="1"/>
  <c r="AU117" i="91" s="1"/>
  <c r="DU117" i="16" s="1" a="1"/>
  <c r="DU117" i="16" s="1"/>
  <c r="AU101" i="91" a="1"/>
  <c r="AU101" i="91" s="1"/>
  <c r="DU101" i="16" s="1" a="1"/>
  <c r="DU101" i="16" s="1"/>
  <c r="AU113" i="91" a="1"/>
  <c r="AU113" i="91" s="1"/>
  <c r="AU105" i="91" a="1"/>
  <c r="AU105" i="91" s="1"/>
  <c r="DU105" i="16" s="1" a="1"/>
  <c r="DU105" i="16" s="1"/>
  <c r="AU118" i="91" a="1"/>
  <c r="AU118" i="91" s="1"/>
  <c r="DU118" i="16" s="1" a="1"/>
  <c r="DU118" i="16" s="1"/>
  <c r="AU115" i="91" a="1"/>
  <c r="AU115" i="91" s="1"/>
  <c r="AU104" i="91" a="1"/>
  <c r="AU104" i="91" s="1"/>
  <c r="DU104" i="16" s="1" a="1"/>
  <c r="DU104" i="16" s="1"/>
  <c r="AU116" i="91" a="1"/>
  <c r="AU116" i="91" s="1"/>
  <c r="DU116" i="16" s="1" a="1"/>
  <c r="DU116" i="16" s="1"/>
  <c r="AU103" i="91" a="1"/>
  <c r="AU103" i="91" s="1"/>
  <c r="DU103" i="16" s="1" a="1"/>
  <c r="DU103" i="16" s="1"/>
  <c r="AU114" i="91" a="1"/>
  <c r="AU114" i="91" s="1"/>
  <c r="AI106" i="91" a="1"/>
  <c r="AI106" i="91" s="1"/>
  <c r="AI49" i="91" a="1"/>
  <c r="AI49" i="91" s="1"/>
  <c r="DI49" i="16" s="1" a="1"/>
  <c r="DI49" i="16" s="1"/>
  <c r="AI48" i="91" a="1"/>
  <c r="AI48" i="91" s="1"/>
  <c r="DI48" i="16" s="1" a="1"/>
  <c r="DI48" i="16" s="1"/>
  <c r="AI65" i="91" a="1"/>
  <c r="AI65" i="91" s="1"/>
  <c r="AI121" i="91" a="1"/>
  <c r="AI121" i="91" s="1"/>
  <c r="AI66" i="91" a="1"/>
  <c r="AI66" i="91" s="1"/>
  <c r="AI107" i="91" a="1"/>
  <c r="AI107" i="91" s="1"/>
  <c r="DI107" i="16" s="1" a="1"/>
  <c r="DI107" i="16" s="1"/>
  <c r="AI22" i="91" a="1"/>
  <c r="AI22" i="91" s="1"/>
  <c r="AI53" i="91" a="1"/>
  <c r="AI53" i="91" s="1"/>
  <c r="DI53" i="16" s="1" a="1"/>
  <c r="DI53" i="16" s="1"/>
  <c r="AI120" i="91" a="1"/>
  <c r="AI120" i="91" s="1"/>
  <c r="AI137" i="91" a="1"/>
  <c r="AI137" i="91" s="1"/>
  <c r="DI137" i="16" s="1" a="1"/>
  <c r="DI137" i="16" s="1"/>
  <c r="AI119" i="91" a="1"/>
  <c r="AI119" i="91" s="1"/>
  <c r="AI108" i="91" a="1"/>
  <c r="AI108" i="91" s="1"/>
  <c r="DI108" i="16" s="1" a="1"/>
  <c r="DI108" i="16" s="1"/>
  <c r="AI47" i="91" a="1"/>
  <c r="AI47" i="91" s="1"/>
  <c r="DI47" i="16" s="1" a="1"/>
  <c r="DI47" i="16" s="1"/>
  <c r="AI109" i="91" a="1"/>
  <c r="AI109" i="91" s="1"/>
  <c r="DI109" i="16" s="1" a="1"/>
  <c r="DI109" i="16" s="1"/>
  <c r="AI64" i="91" a="1"/>
  <c r="AI64" i="91" s="1"/>
  <c r="AI122" i="91" a="1"/>
  <c r="AI122" i="91" s="1"/>
  <c r="AI63" i="91" a="1"/>
  <c r="AI63" i="91" s="1"/>
  <c r="AI58" i="91" a="1"/>
  <c r="AI58" i="91" s="1"/>
  <c r="AI62" i="91" a="1"/>
  <c r="AI62" i="91" s="1"/>
  <c r="DI62" i="16" s="1" a="1"/>
  <c r="DI62" i="16" s="1"/>
  <c r="AI60" i="91" a="1"/>
  <c r="AI60" i="91" s="1"/>
  <c r="DI60" i="16" s="1" a="1"/>
  <c r="DI60" i="16" s="1"/>
  <c r="AI61" i="91" a="1"/>
  <c r="AI61" i="91" s="1"/>
  <c r="DI61" i="16" s="1" a="1"/>
  <c r="DI61" i="16" s="1"/>
  <c r="AI59" i="91" a="1"/>
  <c r="AI59" i="91" s="1"/>
  <c r="AI101" i="91" a="1"/>
  <c r="AI101" i="91" s="1"/>
  <c r="DI101" i="16" s="1" a="1"/>
  <c r="DI101" i="16" s="1"/>
  <c r="AI117" i="91" a="1"/>
  <c r="AI117" i="91" s="1"/>
  <c r="DI117" i="16" s="1" a="1"/>
  <c r="DI117" i="16" s="1"/>
  <c r="AI105" i="91" a="1"/>
  <c r="AI105" i="91" s="1"/>
  <c r="DI105" i="16" s="1" a="1"/>
  <c r="DI105" i="16" s="1"/>
  <c r="AI104" i="91" a="1"/>
  <c r="AI104" i="91" s="1"/>
  <c r="DI104" i="16" s="1" a="1"/>
  <c r="DI104" i="16" s="1"/>
  <c r="AI113" i="91" a="1"/>
  <c r="AI113" i="91" s="1"/>
  <c r="AI118" i="91" a="1"/>
  <c r="AI118" i="91" s="1"/>
  <c r="DI118" i="16" s="1" a="1"/>
  <c r="DI118" i="16" s="1"/>
  <c r="AI103" i="91" a="1"/>
  <c r="AI103" i="91" s="1"/>
  <c r="DI103" i="16" s="1" a="1"/>
  <c r="DI103" i="16" s="1"/>
  <c r="AI114" i="91" a="1"/>
  <c r="AI114" i="91" s="1"/>
  <c r="AI115" i="91" a="1"/>
  <c r="AI115" i="91" s="1"/>
  <c r="AI102" i="91" a="1"/>
  <c r="AI102" i="91" s="1"/>
  <c r="DI102" i="16" s="1" a="1"/>
  <c r="DI102" i="16" s="1"/>
  <c r="AI116" i="91" a="1"/>
  <c r="AI116" i="91" s="1"/>
  <c r="DI116" i="16" s="1" a="1"/>
  <c r="DI116" i="16" s="1"/>
  <c r="AH66" i="91" a="1"/>
  <c r="AH66" i="91" s="1"/>
  <c r="AH137" i="91" a="1"/>
  <c r="AH137" i="91" s="1"/>
  <c r="DH137" i="16" s="1" a="1"/>
  <c r="DH137" i="16" s="1"/>
  <c r="AH49" i="91" a="1"/>
  <c r="AH49" i="91" s="1"/>
  <c r="DH49" i="16" s="1" a="1"/>
  <c r="DH49" i="16" s="1"/>
  <c r="AH63" i="91" a="1"/>
  <c r="AH63" i="91" s="1"/>
  <c r="AH108" i="91" a="1"/>
  <c r="AH108" i="91" s="1"/>
  <c r="DH108" i="16" s="1" a="1"/>
  <c r="DH108" i="16" s="1"/>
  <c r="AH109" i="91" a="1"/>
  <c r="AH109" i="91" s="1"/>
  <c r="DH109" i="16" s="1" a="1"/>
  <c r="DH109" i="16" s="1"/>
  <c r="AH119" i="91" a="1"/>
  <c r="AH119" i="91" s="1"/>
  <c r="AH48" i="91" a="1"/>
  <c r="AH48" i="91" s="1"/>
  <c r="DH48" i="16" s="1" a="1"/>
  <c r="DH48" i="16" s="1"/>
  <c r="AH65" i="91" a="1"/>
  <c r="AH65" i="91" s="1"/>
  <c r="AH64" i="91" a="1"/>
  <c r="AH64" i="91" s="1"/>
  <c r="AH106" i="91" a="1"/>
  <c r="AH106" i="91" s="1"/>
  <c r="AH22" i="91" a="1"/>
  <c r="AH22" i="91" s="1"/>
  <c r="AH47" i="91" a="1"/>
  <c r="AH47" i="91" s="1"/>
  <c r="DH47" i="16" s="1" a="1"/>
  <c r="DH47" i="16" s="1"/>
  <c r="AH122" i="91" a="1"/>
  <c r="AH122" i="91" s="1"/>
  <c r="AH107" i="91" a="1"/>
  <c r="AH107" i="91" s="1"/>
  <c r="DH107" i="16" s="1" a="1"/>
  <c r="DH107" i="16" s="1"/>
  <c r="AH53" i="91" a="1"/>
  <c r="AH53" i="91" s="1"/>
  <c r="DH53" i="16" s="1" a="1"/>
  <c r="DH53" i="16" s="1"/>
  <c r="AH121" i="91" a="1"/>
  <c r="AH121" i="91" s="1"/>
  <c r="AH120" i="91" a="1"/>
  <c r="AH120" i="91" s="1"/>
  <c r="AH59" i="91" a="1"/>
  <c r="AH59" i="91" s="1"/>
  <c r="AH60" i="91" a="1"/>
  <c r="AH60" i="91" s="1"/>
  <c r="DH60" i="16" s="1" a="1"/>
  <c r="DH60" i="16" s="1"/>
  <c r="AH62" i="91" a="1"/>
  <c r="AH62" i="91" s="1"/>
  <c r="DH62" i="16" s="1" a="1"/>
  <c r="DH62" i="16" s="1"/>
  <c r="AH58" i="91" a="1"/>
  <c r="AH58" i="91" s="1"/>
  <c r="AH61" i="91" a="1"/>
  <c r="AH61" i="91" s="1"/>
  <c r="DH61" i="16" s="1" a="1"/>
  <c r="DH61" i="16" s="1"/>
  <c r="AH101" i="91" a="1"/>
  <c r="AH101" i="91" s="1"/>
  <c r="DH101" i="16" s="1" a="1"/>
  <c r="DH101" i="16" s="1"/>
  <c r="AH115" i="91" a="1"/>
  <c r="AH115" i="91" s="1"/>
  <c r="AH118" i="91" a="1"/>
  <c r="AH118" i="91" s="1"/>
  <c r="DH118" i="16" s="1" a="1"/>
  <c r="DH118" i="16" s="1"/>
  <c r="AH117" i="91" a="1"/>
  <c r="AH117" i="91" s="1"/>
  <c r="DH117" i="16" s="1" a="1"/>
  <c r="DH117" i="16" s="1"/>
  <c r="AH105" i="91" a="1"/>
  <c r="AH105" i="91" s="1"/>
  <c r="DH105" i="16" s="1" a="1"/>
  <c r="DH105" i="16" s="1"/>
  <c r="AH104" i="91" a="1"/>
  <c r="AH104" i="91" s="1"/>
  <c r="DH104" i="16" s="1" a="1"/>
  <c r="DH104" i="16" s="1"/>
  <c r="AH114" i="91" a="1"/>
  <c r="AH114" i="91" s="1"/>
  <c r="AH113" i="91" a="1"/>
  <c r="AH113" i="91" s="1"/>
  <c r="AH103" i="91" a="1"/>
  <c r="AH103" i="91" s="1"/>
  <c r="DH103" i="16" s="1" a="1"/>
  <c r="DH103" i="16" s="1"/>
  <c r="AH116" i="91" a="1"/>
  <c r="AH116" i="91" s="1"/>
  <c r="DH116" i="16" s="1" a="1"/>
  <c r="DH116" i="16" s="1"/>
  <c r="AH102" i="91" a="1"/>
  <c r="AH102" i="91" s="1"/>
  <c r="DH102" i="16" s="1" a="1"/>
  <c r="DH102" i="16" s="1"/>
  <c r="BL49" i="91" a="1"/>
  <c r="BL49" i="91" s="1"/>
  <c r="EL49" i="16" s="1" a="1"/>
  <c r="EL49" i="16" s="1"/>
  <c r="BL65" i="91" a="1"/>
  <c r="BL65" i="91" s="1"/>
  <c r="BL121" i="91" a="1"/>
  <c r="BL121" i="91" s="1"/>
  <c r="BL107" i="91" a="1"/>
  <c r="BL107" i="91" s="1"/>
  <c r="EL107" i="16" s="1" a="1"/>
  <c r="EL107" i="16" s="1"/>
  <c r="BL48" i="91" a="1"/>
  <c r="BL48" i="91" s="1"/>
  <c r="EL48" i="16" s="1" a="1"/>
  <c r="EL48" i="16" s="1"/>
  <c r="BL120" i="91" a="1"/>
  <c r="BL120" i="91" s="1"/>
  <c r="BL119" i="91" a="1"/>
  <c r="BL119" i="91" s="1"/>
  <c r="BL137" i="91" a="1"/>
  <c r="BL137" i="91" s="1"/>
  <c r="EL137" i="16" s="1" a="1"/>
  <c r="EL137" i="16" s="1"/>
  <c r="BL109" i="91" a="1"/>
  <c r="BL109" i="91" s="1"/>
  <c r="EL109" i="16" s="1" a="1"/>
  <c r="EL109" i="16" s="1"/>
  <c r="BL108" i="91" a="1"/>
  <c r="BL108" i="91" s="1"/>
  <c r="EL108" i="16" s="1" a="1"/>
  <c r="EL108" i="16" s="1"/>
  <c r="BL63" i="91" a="1"/>
  <c r="BL63" i="91" s="1"/>
  <c r="BL47" i="91" a="1"/>
  <c r="BL47" i="91" s="1"/>
  <c r="EL47" i="16" s="1" a="1"/>
  <c r="EL47" i="16" s="1"/>
  <c r="BL122" i="91" a="1"/>
  <c r="BL122" i="91" s="1"/>
  <c r="BL22" i="91" a="1"/>
  <c r="BL22" i="91" s="1"/>
  <c r="BL53" i="91" a="1"/>
  <c r="BL53" i="91" s="1"/>
  <c r="EL53" i="16" s="1" a="1"/>
  <c r="EL53" i="16" s="1"/>
  <c r="BL106" i="91" a="1"/>
  <c r="BL106" i="91" s="1"/>
  <c r="BL66" i="91" a="1"/>
  <c r="BL66" i="91" s="1"/>
  <c r="BL64" i="91" a="1"/>
  <c r="BL64" i="91" s="1"/>
  <c r="BL60" i="91" a="1"/>
  <c r="BL60" i="91" s="1"/>
  <c r="EL60" i="16" s="1" a="1"/>
  <c r="EL60" i="16" s="1"/>
  <c r="BL58" i="91" a="1"/>
  <c r="BL58" i="91" s="1"/>
  <c r="BL59" i="91" a="1"/>
  <c r="BL59" i="91" s="1"/>
  <c r="BL62" i="91" a="1"/>
  <c r="BL62" i="91" s="1"/>
  <c r="EL62" i="16" s="1" a="1"/>
  <c r="EL62" i="16" s="1"/>
  <c r="BL61" i="91" a="1"/>
  <c r="BL61" i="91" s="1"/>
  <c r="EL61" i="16" s="1" a="1"/>
  <c r="EL61" i="16" s="1"/>
  <c r="BL105" i="91" a="1"/>
  <c r="BL105" i="91" s="1"/>
  <c r="EL105" i="16" s="1" a="1"/>
  <c r="EL105" i="16" s="1"/>
  <c r="BL102" i="91" a="1"/>
  <c r="BL102" i="91" s="1"/>
  <c r="EL102" i="16" s="1" a="1"/>
  <c r="EL102" i="16" s="1"/>
  <c r="BL114" i="91" a="1"/>
  <c r="BL114" i="91" s="1"/>
  <c r="BL116" i="91" a="1"/>
  <c r="BL116" i="91" s="1"/>
  <c r="EL116" i="16" s="1" a="1"/>
  <c r="EL116" i="16" s="1"/>
  <c r="BL113" i="91" a="1"/>
  <c r="BL113" i="91" s="1"/>
  <c r="BL117" i="91" a="1"/>
  <c r="BL117" i="91" s="1"/>
  <c r="EL117" i="16" s="1" a="1"/>
  <c r="EL117" i="16" s="1"/>
  <c r="BL103" i="91" a="1"/>
  <c r="BL103" i="91" s="1"/>
  <c r="EL103" i="16" s="1" a="1"/>
  <c r="EL103" i="16" s="1"/>
  <c r="BL118" i="91" a="1"/>
  <c r="BL118" i="91" s="1"/>
  <c r="EL118" i="16" s="1" a="1"/>
  <c r="EL118" i="16" s="1"/>
  <c r="BL101" i="91" a="1"/>
  <c r="BL101" i="91" s="1"/>
  <c r="EL101" i="16" s="1" a="1"/>
  <c r="EL101" i="16" s="1"/>
  <c r="BL104" i="91" a="1"/>
  <c r="BL104" i="91" s="1"/>
  <c r="EL104" i="16" s="1" a="1"/>
  <c r="EL104" i="16" s="1"/>
  <c r="BL115" i="91" a="1"/>
  <c r="BL115" i="91" s="1"/>
  <c r="AR122" i="91" a="1"/>
  <c r="AR122" i="91" s="1"/>
  <c r="AR106" i="91" a="1"/>
  <c r="AR106" i="91" s="1"/>
  <c r="AR63" i="91" a="1"/>
  <c r="AR63" i="91" s="1"/>
  <c r="AR66" i="91" a="1"/>
  <c r="AR66" i="91" s="1"/>
  <c r="AR22" i="91" a="1"/>
  <c r="AR22" i="91" s="1"/>
  <c r="AR121" i="91" a="1"/>
  <c r="AR121" i="91" s="1"/>
  <c r="AR120" i="91" a="1"/>
  <c r="AR120" i="91" s="1"/>
  <c r="AR107" i="91" a="1"/>
  <c r="AR107" i="91" s="1"/>
  <c r="DR107" i="16" s="1" a="1"/>
  <c r="DR107" i="16" s="1"/>
  <c r="AR53" i="91" a="1"/>
  <c r="AR53" i="91" s="1"/>
  <c r="DR53" i="16" s="1" a="1"/>
  <c r="DR53" i="16" s="1"/>
  <c r="AR48" i="91" a="1"/>
  <c r="AR48" i="91" s="1"/>
  <c r="DR48" i="16" s="1" a="1"/>
  <c r="DR48" i="16" s="1"/>
  <c r="AR65" i="91" a="1"/>
  <c r="AR65" i="91" s="1"/>
  <c r="AR64" i="91" a="1"/>
  <c r="AR64" i="91" s="1"/>
  <c r="AR108" i="91" a="1"/>
  <c r="AR108" i="91" s="1"/>
  <c r="DR108" i="16" s="1" a="1"/>
  <c r="DR108" i="16" s="1"/>
  <c r="AR119" i="91" a="1"/>
  <c r="AR119" i="91" s="1"/>
  <c r="AR109" i="91" a="1"/>
  <c r="AR109" i="91" s="1"/>
  <c r="DR109" i="16" s="1" a="1"/>
  <c r="DR109" i="16" s="1"/>
  <c r="AR137" i="91" a="1"/>
  <c r="AR137" i="91" s="1"/>
  <c r="DR137" i="16" s="1" a="1"/>
  <c r="DR137" i="16" s="1"/>
  <c r="AR47" i="91" a="1"/>
  <c r="AR47" i="91" s="1"/>
  <c r="DR47" i="16" s="1" a="1"/>
  <c r="DR47" i="16" s="1"/>
  <c r="AR49" i="91" a="1"/>
  <c r="AR49" i="91" s="1"/>
  <c r="DR49" i="16" s="1" a="1"/>
  <c r="DR49" i="16" s="1"/>
  <c r="AR61" i="91" a="1"/>
  <c r="AR61" i="91" s="1"/>
  <c r="DR61" i="16" s="1" a="1"/>
  <c r="DR61" i="16" s="1"/>
  <c r="AR58" i="91" a="1"/>
  <c r="AR58" i="91" s="1"/>
  <c r="AR62" i="91" a="1"/>
  <c r="AR62" i="91" s="1"/>
  <c r="DR62" i="16" s="1" a="1"/>
  <c r="DR62" i="16" s="1"/>
  <c r="AR60" i="91" a="1"/>
  <c r="AR60" i="91" s="1"/>
  <c r="DR60" i="16" s="1" a="1"/>
  <c r="DR60" i="16" s="1"/>
  <c r="AR59" i="91" a="1"/>
  <c r="AR59" i="91" s="1"/>
  <c r="AR103" i="91" a="1"/>
  <c r="AR103" i="91" s="1"/>
  <c r="DR103" i="16" s="1" a="1"/>
  <c r="DR103" i="16" s="1"/>
  <c r="AR102" i="91" a="1"/>
  <c r="AR102" i="91" s="1"/>
  <c r="DR102" i="16" s="1" a="1"/>
  <c r="DR102" i="16" s="1"/>
  <c r="AR116" i="91" a="1"/>
  <c r="AR116" i="91" s="1"/>
  <c r="DR116" i="16" s="1" a="1"/>
  <c r="DR116" i="16" s="1"/>
  <c r="AR118" i="91" a="1"/>
  <c r="AR118" i="91" s="1"/>
  <c r="DR118" i="16" s="1" a="1"/>
  <c r="DR118" i="16" s="1"/>
  <c r="AR113" i="91" a="1"/>
  <c r="AR113" i="91" s="1"/>
  <c r="AR117" i="91" a="1"/>
  <c r="AR117" i="91" s="1"/>
  <c r="DR117" i="16" s="1" a="1"/>
  <c r="DR117" i="16" s="1"/>
  <c r="AR114" i="91" a="1"/>
  <c r="AR114" i="91" s="1"/>
  <c r="AR115" i="91" a="1"/>
  <c r="AR115" i="91" s="1"/>
  <c r="AR105" i="91" a="1"/>
  <c r="AR105" i="91" s="1"/>
  <c r="DR105" i="16" s="1" a="1"/>
  <c r="DR105" i="16" s="1"/>
  <c r="AR101" i="91" a="1"/>
  <c r="AR101" i="91" s="1"/>
  <c r="DR101" i="16" s="1" a="1"/>
  <c r="DR101" i="16" s="1"/>
  <c r="AR104" i="91" a="1"/>
  <c r="AR104" i="91" s="1"/>
  <c r="DR104" i="16" s="1" a="1"/>
  <c r="DR104" i="16" s="1"/>
  <c r="BK64" i="91" a="1"/>
  <c r="BK64" i="91" s="1"/>
  <c r="BK108" i="91" a="1"/>
  <c r="BK108" i="91" s="1"/>
  <c r="EK108" i="16" s="1" a="1"/>
  <c r="EK108" i="16" s="1"/>
  <c r="BK109" i="91" a="1"/>
  <c r="BK109" i="91" s="1"/>
  <c r="EK109" i="16" s="1" a="1"/>
  <c r="EK109" i="16" s="1"/>
  <c r="BK107" i="91" a="1"/>
  <c r="BK107" i="91" s="1"/>
  <c r="EK107" i="16" s="1" a="1"/>
  <c r="EK107" i="16" s="1"/>
  <c r="BK120" i="91" a="1"/>
  <c r="BK120" i="91" s="1"/>
  <c r="BK49" i="91" a="1"/>
  <c r="BK49" i="91" s="1"/>
  <c r="EK49" i="16" s="1" a="1"/>
  <c r="EK49" i="16" s="1"/>
  <c r="BK63" i="91" a="1"/>
  <c r="BK63" i="91" s="1"/>
  <c r="BK53" i="91" a="1"/>
  <c r="BK53" i="91" s="1"/>
  <c r="EK53" i="16" s="1" a="1"/>
  <c r="EK53" i="16" s="1"/>
  <c r="BK48" i="91" a="1"/>
  <c r="BK48" i="91" s="1"/>
  <c r="EK48" i="16" s="1" a="1"/>
  <c r="EK48" i="16" s="1"/>
  <c r="BK106" i="91" a="1"/>
  <c r="BK106" i="91" s="1"/>
  <c r="BK66" i="91" a="1"/>
  <c r="BK66" i="91" s="1"/>
  <c r="BK122" i="91" a="1"/>
  <c r="BK122" i="91" s="1"/>
  <c r="BK121" i="91" a="1"/>
  <c r="BK121" i="91" s="1"/>
  <c r="BK65" i="91" a="1"/>
  <c r="BK65" i="91" s="1"/>
  <c r="BK47" i="91" a="1"/>
  <c r="BK47" i="91" s="1"/>
  <c r="EK47" i="16" s="1" a="1"/>
  <c r="EK47" i="16" s="1"/>
  <c r="BK119" i="91" a="1"/>
  <c r="BK119" i="91" s="1"/>
  <c r="BK22" i="91" a="1"/>
  <c r="BK22" i="91" s="1"/>
  <c r="BK137" i="91" a="1"/>
  <c r="BK137" i="91" s="1"/>
  <c r="EK137" i="16" s="1" a="1"/>
  <c r="EK137" i="16" s="1"/>
  <c r="BK61" i="91" a="1"/>
  <c r="BK61" i="91" s="1"/>
  <c r="EK61" i="16" s="1" a="1"/>
  <c r="EK61" i="16" s="1"/>
  <c r="BK60" i="91" a="1"/>
  <c r="BK60" i="91" s="1"/>
  <c r="EK60" i="16" s="1" a="1"/>
  <c r="EK60" i="16" s="1"/>
  <c r="BK62" i="91" a="1"/>
  <c r="BK62" i="91" s="1"/>
  <c r="EK62" i="16" s="1" a="1"/>
  <c r="EK62" i="16" s="1"/>
  <c r="BK59" i="91" a="1"/>
  <c r="BK59" i="91" s="1"/>
  <c r="BK58" i="91" a="1"/>
  <c r="BK58" i="91" s="1"/>
  <c r="BK113" i="91" a="1"/>
  <c r="BK113" i="91" s="1"/>
  <c r="BK117" i="91" a="1"/>
  <c r="BK117" i="91" s="1"/>
  <c r="EK117" i="16" s="1" a="1"/>
  <c r="EK117" i="16" s="1"/>
  <c r="BK101" i="91" a="1"/>
  <c r="BK101" i="91" s="1"/>
  <c r="EK101" i="16" s="1" a="1"/>
  <c r="EK101" i="16" s="1"/>
  <c r="BK105" i="91" a="1"/>
  <c r="BK105" i="91" s="1"/>
  <c r="EK105" i="16" s="1" a="1"/>
  <c r="EK105" i="16" s="1"/>
  <c r="BK104" i="91" a="1"/>
  <c r="BK104" i="91" s="1"/>
  <c r="EK104" i="16" s="1" a="1"/>
  <c r="EK104" i="16" s="1"/>
  <c r="BK114" i="91" a="1"/>
  <c r="BK114" i="91" s="1"/>
  <c r="BK115" i="91" a="1"/>
  <c r="BK115" i="91" s="1"/>
  <c r="BK118" i="91" a="1"/>
  <c r="BK118" i="91" s="1"/>
  <c r="EK118" i="16" s="1" a="1"/>
  <c r="EK118" i="16" s="1"/>
  <c r="BK103" i="91" a="1"/>
  <c r="BK103" i="91" s="1"/>
  <c r="EK103" i="16" s="1" a="1"/>
  <c r="EK103" i="16" s="1"/>
  <c r="BK116" i="91" a="1"/>
  <c r="BK116" i="91" s="1"/>
  <c r="EK116" i="16" s="1" a="1"/>
  <c r="EK116" i="16" s="1"/>
  <c r="BK102" i="91" a="1"/>
  <c r="BK102" i="91" s="1"/>
  <c r="EK102" i="16" s="1" a="1"/>
  <c r="EK102" i="16" s="1"/>
  <c r="BJ65" i="91" a="1"/>
  <c r="BJ65" i="91" s="1"/>
  <c r="BJ64" i="91" a="1"/>
  <c r="BJ64" i="91" s="1"/>
  <c r="BJ109" i="91" a="1"/>
  <c r="BJ109" i="91" s="1"/>
  <c r="EJ109" i="16" s="1" a="1"/>
  <c r="EJ109" i="16" s="1"/>
  <c r="BJ66" i="91" a="1"/>
  <c r="BJ66" i="91" s="1"/>
  <c r="BJ49" i="91" a="1"/>
  <c r="BJ49" i="91" s="1"/>
  <c r="EJ49" i="16" s="1" a="1"/>
  <c r="EJ49" i="16" s="1"/>
  <c r="BJ107" i="91" a="1"/>
  <c r="BJ107" i="91" s="1"/>
  <c r="EJ107" i="16" s="1" a="1"/>
  <c r="EJ107" i="16" s="1"/>
  <c r="BJ119" i="91" a="1"/>
  <c r="BJ119" i="91" s="1"/>
  <c r="BJ47" i="91" a="1"/>
  <c r="BJ47" i="91" s="1"/>
  <c r="EJ47" i="16" s="1" a="1"/>
  <c r="EJ47" i="16" s="1"/>
  <c r="BJ106" i="91" a="1"/>
  <c r="BJ106" i="91" s="1"/>
  <c r="BJ120" i="91" a="1"/>
  <c r="BJ120" i="91" s="1"/>
  <c r="BJ122" i="91" a="1"/>
  <c r="BJ122" i="91" s="1"/>
  <c r="BJ121" i="91" a="1"/>
  <c r="BJ121" i="91" s="1"/>
  <c r="BJ53" i="91" a="1"/>
  <c r="BJ53" i="91" s="1"/>
  <c r="EJ53" i="16" s="1" a="1"/>
  <c r="EJ53" i="16" s="1"/>
  <c r="BJ63" i="91" a="1"/>
  <c r="BJ63" i="91" s="1"/>
  <c r="BJ108" i="91" a="1"/>
  <c r="BJ108" i="91" s="1"/>
  <c r="EJ108" i="16" s="1" a="1"/>
  <c r="EJ108" i="16" s="1"/>
  <c r="BJ22" i="91" a="1"/>
  <c r="BJ22" i="91" s="1"/>
  <c r="BJ48" i="91" a="1"/>
  <c r="BJ48" i="91" s="1"/>
  <c r="EJ48" i="16" s="1" a="1"/>
  <c r="EJ48" i="16" s="1"/>
  <c r="BJ137" i="91" a="1"/>
  <c r="BJ137" i="91" s="1"/>
  <c r="EJ137" i="16" s="1" a="1"/>
  <c r="EJ137" i="16" s="1"/>
  <c r="BJ62" i="91" a="1"/>
  <c r="BJ62" i="91" s="1"/>
  <c r="EJ62" i="16" s="1" a="1"/>
  <c r="EJ62" i="16" s="1"/>
  <c r="BJ61" i="91" a="1"/>
  <c r="BJ61" i="91" s="1"/>
  <c r="EJ61" i="16" s="1" a="1"/>
  <c r="EJ61" i="16" s="1"/>
  <c r="BJ60" i="91" a="1"/>
  <c r="BJ60" i="91" s="1"/>
  <c r="EJ60" i="16" s="1" a="1"/>
  <c r="EJ60" i="16" s="1"/>
  <c r="BJ58" i="91" a="1"/>
  <c r="BJ58" i="91" s="1"/>
  <c r="BJ59" i="91" a="1"/>
  <c r="BJ59" i="91" s="1"/>
  <c r="BJ116" i="91" a="1"/>
  <c r="BJ116" i="91" s="1"/>
  <c r="EJ116" i="16" s="1" a="1"/>
  <c r="EJ116" i="16" s="1"/>
  <c r="BJ114" i="91" a="1"/>
  <c r="BJ114" i="91" s="1"/>
  <c r="BJ101" i="91" a="1"/>
  <c r="BJ101" i="91" s="1"/>
  <c r="EJ101" i="16" s="1" a="1"/>
  <c r="EJ101" i="16" s="1"/>
  <c r="BJ113" i="91" a="1"/>
  <c r="BJ113" i="91" s="1"/>
  <c r="BJ117" i="91" a="1"/>
  <c r="BJ117" i="91" s="1"/>
  <c r="EJ117" i="16" s="1" a="1"/>
  <c r="EJ117" i="16" s="1"/>
  <c r="BJ105" i="91" a="1"/>
  <c r="BJ105" i="91" s="1"/>
  <c r="EJ105" i="16" s="1" a="1"/>
  <c r="EJ105" i="16" s="1"/>
  <c r="BJ104" i="91" a="1"/>
  <c r="BJ104" i="91" s="1"/>
  <c r="EJ104" i="16" s="1" a="1"/>
  <c r="EJ104" i="16" s="1"/>
  <c r="BJ103" i="91" a="1"/>
  <c r="BJ103" i="91" s="1"/>
  <c r="EJ103" i="16" s="1" a="1"/>
  <c r="EJ103" i="16" s="1"/>
  <c r="BJ102" i="91" a="1"/>
  <c r="BJ102" i="91" s="1"/>
  <c r="EJ102" i="16" s="1" a="1"/>
  <c r="EJ102" i="16" s="1"/>
  <c r="BJ118" i="91" a="1"/>
  <c r="BJ118" i="91" s="1"/>
  <c r="EJ118" i="16" s="1" a="1"/>
  <c r="EJ118" i="16" s="1"/>
  <c r="BJ115" i="91" a="1"/>
  <c r="BJ115" i="91" s="1"/>
  <c r="AP107" i="91" a="1"/>
  <c r="AP107" i="91" s="1"/>
  <c r="DP107" i="16" s="1" a="1"/>
  <c r="DP107" i="16" s="1"/>
  <c r="AP48" i="91" a="1"/>
  <c r="AP48" i="91" s="1"/>
  <c r="DP48" i="16" s="1" a="1"/>
  <c r="DP48" i="16" s="1"/>
  <c r="AP121" i="91" a="1"/>
  <c r="AP121" i="91" s="1"/>
  <c r="AP120" i="91" a="1"/>
  <c r="AP120" i="91" s="1"/>
  <c r="AP63" i="91" a="1"/>
  <c r="AP63" i="91" s="1"/>
  <c r="AP109" i="91" a="1"/>
  <c r="AP109" i="91" s="1"/>
  <c r="DP109" i="16" s="1" a="1"/>
  <c r="DP109" i="16" s="1"/>
  <c r="AP137" i="91" a="1"/>
  <c r="AP137" i="91" s="1"/>
  <c r="DP137" i="16" s="1" a="1"/>
  <c r="DP137" i="16" s="1"/>
  <c r="AP65" i="91" a="1"/>
  <c r="AP65" i="91" s="1"/>
  <c r="AP49" i="91" a="1"/>
  <c r="AP49" i="91" s="1"/>
  <c r="DP49" i="16" s="1" a="1"/>
  <c r="DP49" i="16" s="1"/>
  <c r="AP22" i="91" a="1"/>
  <c r="AP22" i="91" s="1"/>
  <c r="AP108" i="91" a="1"/>
  <c r="AP108" i="91" s="1"/>
  <c r="DP108" i="16" s="1" a="1"/>
  <c r="DP108" i="16" s="1"/>
  <c r="AP53" i="91" a="1"/>
  <c r="AP53" i="91" s="1"/>
  <c r="DP53" i="16" s="1" a="1"/>
  <c r="DP53" i="16" s="1"/>
  <c r="AP66" i="91" a="1"/>
  <c r="AP66" i="91" s="1"/>
  <c r="AP106" i="91" a="1"/>
  <c r="AP106" i="91" s="1"/>
  <c r="AP122" i="91" a="1"/>
  <c r="AP122" i="91" s="1"/>
  <c r="AP64" i="91" a="1"/>
  <c r="AP64" i="91" s="1"/>
  <c r="AP47" i="91" a="1"/>
  <c r="AP47" i="91" s="1"/>
  <c r="DP47" i="16" s="1" a="1"/>
  <c r="DP47" i="16" s="1"/>
  <c r="AP119" i="91" a="1"/>
  <c r="AP119" i="91" s="1"/>
  <c r="AP60" i="91" a="1"/>
  <c r="AP60" i="91" s="1"/>
  <c r="DP60" i="16" s="1" a="1"/>
  <c r="DP60" i="16" s="1"/>
  <c r="AP58" i="91" a="1"/>
  <c r="AP58" i="91" s="1"/>
  <c r="AP61" i="91" a="1"/>
  <c r="AP61" i="91" s="1"/>
  <c r="DP61" i="16" s="1" a="1"/>
  <c r="DP61" i="16" s="1"/>
  <c r="AP62" i="91" a="1"/>
  <c r="AP62" i="91" s="1"/>
  <c r="DP62" i="16" s="1" a="1"/>
  <c r="DP62" i="16" s="1"/>
  <c r="AP59" i="91" a="1"/>
  <c r="AP59" i="91" s="1"/>
  <c r="AP105" i="91" a="1"/>
  <c r="AP105" i="91" s="1"/>
  <c r="DP105" i="16" s="1" a="1"/>
  <c r="DP105" i="16" s="1"/>
  <c r="AP102" i="91" a="1"/>
  <c r="AP102" i="91" s="1"/>
  <c r="DP102" i="16" s="1" a="1"/>
  <c r="DP102" i="16" s="1"/>
  <c r="AP103" i="91" a="1"/>
  <c r="AP103" i="91" s="1"/>
  <c r="DP103" i="16" s="1" a="1"/>
  <c r="DP103" i="16" s="1"/>
  <c r="AP118" i="91" a="1"/>
  <c r="AP118" i="91" s="1"/>
  <c r="DP118" i="16" s="1" a="1"/>
  <c r="DP118" i="16" s="1"/>
  <c r="AP101" i="91" a="1"/>
  <c r="AP101" i="91" s="1"/>
  <c r="DP101" i="16" s="1" a="1"/>
  <c r="DP101" i="16" s="1"/>
  <c r="AP116" i="91" a="1"/>
  <c r="AP116" i="91" s="1"/>
  <c r="DP116" i="16" s="1" a="1"/>
  <c r="DP116" i="16" s="1"/>
  <c r="AP115" i="91" a="1"/>
  <c r="AP115" i="91" s="1"/>
  <c r="AP104" i="91" a="1"/>
  <c r="AP104" i="91" s="1"/>
  <c r="DP104" i="16" s="1" a="1"/>
  <c r="DP104" i="16" s="1"/>
  <c r="AP117" i="91" a="1"/>
  <c r="AP117" i="91" s="1"/>
  <c r="DP117" i="16" s="1" a="1"/>
  <c r="DP117" i="16" s="1"/>
  <c r="AP114" i="91" a="1"/>
  <c r="AP114" i="91" s="1"/>
  <c r="AP113" i="91" a="1"/>
  <c r="AP113" i="91" s="1"/>
  <c r="BD47" i="91" a="1"/>
  <c r="BD47" i="91" s="1"/>
  <c r="ED47" i="16" s="1" a="1"/>
  <c r="ED47" i="16" s="1"/>
  <c r="BD122" i="91" a="1"/>
  <c r="BD122" i="91" s="1"/>
  <c r="BD48" i="91" a="1"/>
  <c r="BD48" i="91" s="1"/>
  <c r="ED48" i="16" s="1" a="1"/>
  <c r="ED48" i="16" s="1"/>
  <c r="BD22" i="91" a="1"/>
  <c r="BD22" i="91" s="1"/>
  <c r="BD66" i="91" a="1"/>
  <c r="BD66" i="91" s="1"/>
  <c r="BD64" i="91" a="1"/>
  <c r="BD64" i="91" s="1"/>
  <c r="BD119" i="91" a="1"/>
  <c r="BD119" i="91" s="1"/>
  <c r="BD63" i="91" a="1"/>
  <c r="BD63" i="91" s="1"/>
  <c r="BD107" i="91" a="1"/>
  <c r="BD107" i="91" s="1"/>
  <c r="ED107" i="16" s="1" a="1"/>
  <c r="ED107" i="16" s="1"/>
  <c r="BD106" i="91" a="1"/>
  <c r="BD106" i="91" s="1"/>
  <c r="BD53" i="91" a="1"/>
  <c r="BD53" i="91" s="1"/>
  <c r="ED53" i="16" s="1" a="1"/>
  <c r="ED53" i="16" s="1"/>
  <c r="BD109" i="91" a="1"/>
  <c r="BD109" i="91" s="1"/>
  <c r="ED109" i="16" s="1" a="1"/>
  <c r="ED109" i="16" s="1"/>
  <c r="BD65" i="91" a="1"/>
  <c r="BD65" i="91" s="1"/>
  <c r="BD121" i="91" a="1"/>
  <c r="BD121" i="91" s="1"/>
  <c r="BD108" i="91" a="1"/>
  <c r="BD108" i="91" s="1"/>
  <c r="ED108" i="16" s="1" a="1"/>
  <c r="ED108" i="16" s="1"/>
  <c r="BD137" i="91" a="1"/>
  <c r="BD137" i="91" s="1"/>
  <c r="ED137" i="16" s="1" a="1"/>
  <c r="ED137" i="16" s="1"/>
  <c r="BD49" i="91" a="1"/>
  <c r="BD49" i="91" s="1"/>
  <c r="ED49" i="16" s="1" a="1"/>
  <c r="ED49" i="16" s="1"/>
  <c r="BD120" i="91" a="1"/>
  <c r="BD120" i="91" s="1"/>
  <c r="BD61" i="91" a="1"/>
  <c r="BD61" i="91" s="1"/>
  <c r="ED61" i="16" s="1" a="1"/>
  <c r="ED61" i="16" s="1"/>
  <c r="BD59" i="91" a="1"/>
  <c r="BD59" i="91" s="1"/>
  <c r="BD62" i="91" a="1"/>
  <c r="BD62" i="91" s="1"/>
  <c r="ED62" i="16" s="1" a="1"/>
  <c r="ED62" i="16" s="1"/>
  <c r="BD58" i="91" a="1"/>
  <c r="BD58" i="91" s="1"/>
  <c r="BD60" i="91" a="1"/>
  <c r="BD60" i="91" s="1"/>
  <c r="ED60" i="16" s="1" a="1"/>
  <c r="ED60" i="16" s="1"/>
  <c r="BD104" i="91" a="1"/>
  <c r="BD104" i="91" s="1"/>
  <c r="ED104" i="16" s="1" a="1"/>
  <c r="ED104" i="16" s="1"/>
  <c r="BD115" i="91" a="1"/>
  <c r="BD115" i="91" s="1"/>
  <c r="BD103" i="91" a="1"/>
  <c r="BD103" i="91" s="1"/>
  <c r="ED103" i="16" s="1" a="1"/>
  <c r="ED103" i="16" s="1"/>
  <c r="BD102" i="91" a="1"/>
  <c r="BD102" i="91" s="1"/>
  <c r="ED102" i="16" s="1" a="1"/>
  <c r="ED102" i="16" s="1"/>
  <c r="BD114" i="91" a="1"/>
  <c r="BD114" i="91" s="1"/>
  <c r="BD113" i="91" a="1"/>
  <c r="BD113" i="91" s="1"/>
  <c r="BD117" i="91" a="1"/>
  <c r="BD117" i="91" s="1"/>
  <c r="ED117" i="16" s="1" a="1"/>
  <c r="ED117" i="16" s="1"/>
  <c r="BD116" i="91" a="1"/>
  <c r="BD116" i="91" s="1"/>
  <c r="ED116" i="16" s="1" a="1"/>
  <c r="ED116" i="16" s="1"/>
  <c r="BD101" i="91" a="1"/>
  <c r="BD101" i="91" s="1"/>
  <c r="ED101" i="16" s="1" a="1"/>
  <c r="ED101" i="16" s="1"/>
  <c r="BD105" i="91" a="1"/>
  <c r="BD105" i="91" s="1"/>
  <c r="ED105" i="16" s="1" a="1"/>
  <c r="ED105" i="16" s="1"/>
  <c r="BD118" i="91" a="1"/>
  <c r="BD118" i="91" s="1"/>
  <c r="ED118" i="16" s="1" a="1"/>
  <c r="ED118" i="16" s="1"/>
  <c r="AJ66" i="91" a="1"/>
  <c r="AJ66" i="91" s="1"/>
  <c r="AJ63" i="91" a="1"/>
  <c r="AJ63" i="91" s="1"/>
  <c r="AJ106" i="91" a="1"/>
  <c r="AJ106" i="91" s="1"/>
  <c r="AJ122" i="91" a="1"/>
  <c r="AJ122" i="91" s="1"/>
  <c r="AJ121" i="91" a="1"/>
  <c r="AJ121" i="91" s="1"/>
  <c r="AJ64" i="91" a="1"/>
  <c r="AJ64" i="91" s="1"/>
  <c r="AJ22" i="91" a="1"/>
  <c r="AJ22" i="91" s="1"/>
  <c r="AJ48" i="91" a="1"/>
  <c r="AJ48" i="91" s="1"/>
  <c r="DJ48" i="16" s="1" a="1"/>
  <c r="DJ48" i="16" s="1"/>
  <c r="AJ53" i="91" a="1"/>
  <c r="AJ53" i="91" s="1"/>
  <c r="DJ53" i="16" s="1" a="1"/>
  <c r="DJ53" i="16" s="1"/>
  <c r="AJ137" i="91" a="1"/>
  <c r="AJ137" i="91" s="1"/>
  <c r="DJ137" i="16" s="1" a="1"/>
  <c r="DJ137" i="16" s="1"/>
  <c r="AJ65" i="91" a="1"/>
  <c r="AJ65" i="91" s="1"/>
  <c r="AJ108" i="91" a="1"/>
  <c r="AJ108" i="91" s="1"/>
  <c r="DJ108" i="16" s="1" a="1"/>
  <c r="DJ108" i="16" s="1"/>
  <c r="AJ109" i="91" a="1"/>
  <c r="AJ109" i="91" s="1"/>
  <c r="DJ109" i="16" s="1" a="1"/>
  <c r="DJ109" i="16" s="1"/>
  <c r="AJ107" i="91" a="1"/>
  <c r="AJ107" i="91" s="1"/>
  <c r="DJ107" i="16" s="1" a="1"/>
  <c r="DJ107" i="16" s="1"/>
  <c r="AJ49" i="91" a="1"/>
  <c r="AJ49" i="91" s="1"/>
  <c r="DJ49" i="16" s="1" a="1"/>
  <c r="DJ49" i="16" s="1"/>
  <c r="AJ119" i="91" a="1"/>
  <c r="AJ119" i="91" s="1"/>
  <c r="AJ120" i="91" a="1"/>
  <c r="AJ120" i="91" s="1"/>
  <c r="AJ47" i="91" a="1"/>
  <c r="AJ47" i="91" s="1"/>
  <c r="DJ47" i="16" s="1" a="1"/>
  <c r="DJ47" i="16" s="1"/>
  <c r="AJ62" i="91" a="1"/>
  <c r="AJ62" i="91" s="1"/>
  <c r="DJ62" i="16" s="1" a="1"/>
  <c r="DJ62" i="16" s="1"/>
  <c r="AJ61" i="91" a="1"/>
  <c r="AJ61" i="91" s="1"/>
  <c r="DJ61" i="16" s="1" a="1"/>
  <c r="DJ61" i="16" s="1"/>
  <c r="AJ59" i="91" a="1"/>
  <c r="AJ59" i="91" s="1"/>
  <c r="AJ58" i="91" a="1"/>
  <c r="AJ58" i="91" s="1"/>
  <c r="AJ60" i="91" a="1"/>
  <c r="AJ60" i="91" s="1"/>
  <c r="DJ60" i="16" s="1" a="1"/>
  <c r="DJ60" i="16" s="1"/>
  <c r="AJ105" i="91" a="1"/>
  <c r="AJ105" i="91" s="1"/>
  <c r="DJ105" i="16" s="1" a="1"/>
  <c r="DJ105" i="16" s="1"/>
  <c r="AJ116" i="91" a="1"/>
  <c r="AJ116" i="91" s="1"/>
  <c r="DJ116" i="16" s="1" a="1"/>
  <c r="DJ116" i="16" s="1"/>
  <c r="AJ118" i="91" a="1"/>
  <c r="AJ118" i="91" s="1"/>
  <c r="DJ118" i="16" s="1" a="1"/>
  <c r="DJ118" i="16" s="1"/>
  <c r="AJ115" i="91" a="1"/>
  <c r="AJ115" i="91" s="1"/>
  <c r="AJ117" i="91" a="1"/>
  <c r="AJ117" i="91" s="1"/>
  <c r="DJ117" i="16" s="1" a="1"/>
  <c r="DJ117" i="16" s="1"/>
  <c r="AJ104" i="91" a="1"/>
  <c r="AJ104" i="91" s="1"/>
  <c r="DJ104" i="16" s="1" a="1"/>
  <c r="DJ104" i="16" s="1"/>
  <c r="AJ114" i="91" a="1"/>
  <c r="AJ114" i="91" s="1"/>
  <c r="AJ101" i="91" a="1"/>
  <c r="AJ101" i="91" s="1"/>
  <c r="DJ101" i="16" s="1" a="1"/>
  <c r="DJ101" i="16" s="1"/>
  <c r="AJ103" i="91" a="1"/>
  <c r="AJ103" i="91" s="1"/>
  <c r="DJ103" i="16" s="1" a="1"/>
  <c r="DJ103" i="16" s="1"/>
  <c r="AJ113" i="91" a="1"/>
  <c r="AJ113" i="91" s="1"/>
  <c r="AJ102" i="91" a="1"/>
  <c r="AJ102" i="91" s="1"/>
  <c r="DJ102" i="16" s="1" a="1"/>
  <c r="DJ102" i="16" s="1"/>
  <c r="BC121" i="91" a="1"/>
  <c r="BC121" i="91" s="1"/>
  <c r="BC119" i="91" a="1"/>
  <c r="BC119" i="91" s="1"/>
  <c r="BC48" i="91" a="1"/>
  <c r="BC48" i="91" s="1"/>
  <c r="EC48" i="16" s="1" a="1"/>
  <c r="EC48" i="16" s="1"/>
  <c r="BC66" i="91" a="1"/>
  <c r="BC66" i="91" s="1"/>
  <c r="BC109" i="91" a="1"/>
  <c r="BC109" i="91" s="1"/>
  <c r="EC109" i="16" s="1" a="1"/>
  <c r="EC109" i="16" s="1"/>
  <c r="BC53" i="91" a="1"/>
  <c r="BC53" i="91" s="1"/>
  <c r="EC53" i="16" s="1" a="1"/>
  <c r="EC53" i="16" s="1"/>
  <c r="BC137" i="91" a="1"/>
  <c r="BC137" i="91" s="1"/>
  <c r="EC137" i="16" s="1" a="1"/>
  <c r="EC137" i="16" s="1"/>
  <c r="BC122" i="91" a="1"/>
  <c r="BC122" i="91" s="1"/>
  <c r="BC63" i="91" a="1"/>
  <c r="BC63" i="91" s="1"/>
  <c r="BC47" i="91" a="1"/>
  <c r="BC47" i="91" s="1"/>
  <c r="EC47" i="16" s="1" a="1"/>
  <c r="EC47" i="16" s="1"/>
  <c r="BC106" i="91" a="1"/>
  <c r="BC106" i="91" s="1"/>
  <c r="BC107" i="91" a="1"/>
  <c r="BC107" i="91" s="1"/>
  <c r="EC107" i="16" s="1" a="1"/>
  <c r="EC107" i="16" s="1"/>
  <c r="BC108" i="91" a="1"/>
  <c r="BC108" i="91" s="1"/>
  <c r="EC108" i="16" s="1" a="1"/>
  <c r="EC108" i="16" s="1"/>
  <c r="BC65" i="91" a="1"/>
  <c r="BC65" i="91" s="1"/>
  <c r="BC22" i="91" a="1"/>
  <c r="BC22" i="91" s="1"/>
  <c r="BC49" i="91" a="1"/>
  <c r="BC49" i="91" s="1"/>
  <c r="EC49" i="16" s="1" a="1"/>
  <c r="EC49" i="16" s="1"/>
  <c r="BC64" i="91" a="1"/>
  <c r="BC64" i="91" s="1"/>
  <c r="BC120" i="91" a="1"/>
  <c r="BC120" i="91" s="1"/>
  <c r="BC58" i="91" a="1"/>
  <c r="BC58" i="91" s="1"/>
  <c r="BC61" i="91" a="1"/>
  <c r="BC61" i="91" s="1"/>
  <c r="EC61" i="16" s="1" a="1"/>
  <c r="EC61" i="16" s="1"/>
  <c r="BC59" i="91" a="1"/>
  <c r="BC59" i="91" s="1"/>
  <c r="BC62" i="91" a="1"/>
  <c r="BC62" i="91" s="1"/>
  <c r="EC62" i="16" s="1" a="1"/>
  <c r="EC62" i="16" s="1"/>
  <c r="BC60" i="91" a="1"/>
  <c r="BC60" i="91" s="1"/>
  <c r="EC60" i="16" s="1" a="1"/>
  <c r="EC60" i="16" s="1"/>
  <c r="BC118" i="91" a="1"/>
  <c r="BC118" i="91" s="1"/>
  <c r="EC118" i="16" s="1" a="1"/>
  <c r="EC118" i="16" s="1"/>
  <c r="BC115" i="91" a="1"/>
  <c r="BC115" i="91" s="1"/>
  <c r="BC104" i="91" a="1"/>
  <c r="BC104" i="91" s="1"/>
  <c r="EC104" i="16" s="1" a="1"/>
  <c r="EC104" i="16" s="1"/>
  <c r="BC103" i="91" a="1"/>
  <c r="BC103" i="91" s="1"/>
  <c r="EC103" i="16" s="1" a="1"/>
  <c r="EC103" i="16" s="1"/>
  <c r="BC105" i="91" a="1"/>
  <c r="BC105" i="91" s="1"/>
  <c r="EC105" i="16" s="1" a="1"/>
  <c r="EC105" i="16" s="1"/>
  <c r="BC102" i="91" a="1"/>
  <c r="BC102" i="91" s="1"/>
  <c r="EC102" i="16" s="1" a="1"/>
  <c r="EC102" i="16" s="1"/>
  <c r="BC114" i="91" a="1"/>
  <c r="BC114" i="91" s="1"/>
  <c r="BC101" i="91" a="1"/>
  <c r="BC101" i="91" s="1"/>
  <c r="EC101" i="16" s="1" a="1"/>
  <c r="EC101" i="16" s="1"/>
  <c r="BC116" i="91" a="1"/>
  <c r="BC116" i="91" s="1"/>
  <c r="EC116" i="16" s="1" a="1"/>
  <c r="EC116" i="16" s="1"/>
  <c r="BC117" i="91" a="1"/>
  <c r="BC117" i="91" s="1"/>
  <c r="EC117" i="16" s="1" a="1"/>
  <c r="EC117" i="16" s="1"/>
  <c r="BC113" i="91" a="1"/>
  <c r="BC113" i="91" s="1"/>
  <c r="BB48" i="91" a="1"/>
  <c r="BB48" i="91" s="1"/>
  <c r="EB48" i="16" s="1" a="1"/>
  <c r="EB48" i="16" s="1"/>
  <c r="BB122" i="91" a="1"/>
  <c r="BB122" i="91" s="1"/>
  <c r="BB109" i="91" a="1"/>
  <c r="BB109" i="91" s="1"/>
  <c r="EB109" i="16" s="1" a="1"/>
  <c r="EB109" i="16" s="1"/>
  <c r="BB66" i="91" a="1"/>
  <c r="BB66" i="91" s="1"/>
  <c r="BB64" i="91" a="1"/>
  <c r="BB64" i="91" s="1"/>
  <c r="BB106" i="91" a="1"/>
  <c r="BB106" i="91" s="1"/>
  <c r="BB137" i="91" a="1"/>
  <c r="BB137" i="91" s="1"/>
  <c r="EB137" i="16" s="1" a="1"/>
  <c r="EB137" i="16" s="1"/>
  <c r="BB63" i="91" a="1"/>
  <c r="BB63" i="91" s="1"/>
  <c r="BB47" i="91" a="1"/>
  <c r="BB47" i="91" s="1"/>
  <c r="EB47" i="16" s="1" a="1"/>
  <c r="EB47" i="16" s="1"/>
  <c r="BB49" i="91" a="1"/>
  <c r="BB49" i="91" s="1"/>
  <c r="EB49" i="16" s="1" a="1"/>
  <c r="EB49" i="16" s="1"/>
  <c r="BB108" i="91" a="1"/>
  <c r="BB108" i="91" s="1"/>
  <c r="EB108" i="16" s="1" a="1"/>
  <c r="EB108" i="16" s="1"/>
  <c r="BB53" i="91" a="1"/>
  <c r="BB53" i="91" s="1"/>
  <c r="EB53" i="16" s="1" a="1"/>
  <c r="EB53" i="16" s="1"/>
  <c r="BB65" i="91" a="1"/>
  <c r="BB65" i="91" s="1"/>
  <c r="BB119" i="91" a="1"/>
  <c r="BB119" i="91" s="1"/>
  <c r="BB107" i="91" a="1"/>
  <c r="BB107" i="91" s="1"/>
  <c r="EB107" i="16" s="1" a="1"/>
  <c r="EB107" i="16" s="1"/>
  <c r="BB120" i="91" a="1"/>
  <c r="BB120" i="91" s="1"/>
  <c r="BB121" i="91" a="1"/>
  <c r="BB121" i="91" s="1"/>
  <c r="BB22" i="91" a="1"/>
  <c r="BB22" i="91" s="1"/>
  <c r="BB59" i="91" a="1"/>
  <c r="BB59" i="91" s="1"/>
  <c r="BB61" i="91" a="1"/>
  <c r="BB61" i="91" s="1"/>
  <c r="EB61" i="16" s="1" a="1"/>
  <c r="EB61" i="16" s="1"/>
  <c r="BB62" i="91" a="1"/>
  <c r="BB62" i="91" s="1"/>
  <c r="EB62" i="16" s="1" a="1"/>
  <c r="EB62" i="16" s="1"/>
  <c r="BB58" i="91" a="1"/>
  <c r="BB58" i="91" s="1"/>
  <c r="BB60" i="91" a="1"/>
  <c r="BB60" i="91" s="1"/>
  <c r="EB60" i="16" s="1" a="1"/>
  <c r="EB60" i="16" s="1"/>
  <c r="BB105" i="91" a="1"/>
  <c r="BB105" i="91" s="1"/>
  <c r="EB105" i="16" s="1" a="1"/>
  <c r="EB105" i="16" s="1"/>
  <c r="BB102" i="91" a="1"/>
  <c r="BB102" i="91" s="1"/>
  <c r="EB102" i="16" s="1" a="1"/>
  <c r="EB102" i="16" s="1"/>
  <c r="BB118" i="91" a="1"/>
  <c r="BB118" i="91" s="1"/>
  <c r="EB118" i="16" s="1" a="1"/>
  <c r="EB118" i="16" s="1"/>
  <c r="BB116" i="91" a="1"/>
  <c r="BB116" i="91" s="1"/>
  <c r="EB116" i="16" s="1" a="1"/>
  <c r="EB116" i="16" s="1"/>
  <c r="BB103" i="91" a="1"/>
  <c r="BB103" i="91" s="1"/>
  <c r="EB103" i="16" s="1" a="1"/>
  <c r="EB103" i="16" s="1"/>
  <c r="BB115" i="91" a="1"/>
  <c r="BB115" i="91" s="1"/>
  <c r="BB114" i="91" a="1"/>
  <c r="BB114" i="91" s="1"/>
  <c r="BB101" i="91" a="1"/>
  <c r="BB101" i="91" s="1"/>
  <c r="EB101" i="16" s="1" a="1"/>
  <c r="EB101" i="16" s="1"/>
  <c r="BB104" i="91" a="1"/>
  <c r="BB104" i="91" s="1"/>
  <c r="EB104" i="16" s="1" a="1"/>
  <c r="EB104" i="16" s="1"/>
  <c r="BB117" i="91" a="1"/>
  <c r="BB117" i="91" s="1"/>
  <c r="EB117" i="16" s="1" a="1"/>
  <c r="EB117" i="16" s="1"/>
  <c r="BB113" i="91" a="1"/>
  <c r="BB113" i="91" s="1"/>
  <c r="BA109" i="91" a="1"/>
  <c r="BA109" i="91" s="1"/>
  <c r="EA109" i="16" s="1" a="1"/>
  <c r="EA109" i="16" s="1"/>
  <c r="BA48" i="91" a="1"/>
  <c r="BA48" i="91" s="1"/>
  <c r="EA48" i="16" s="1" a="1"/>
  <c r="EA48" i="16" s="1"/>
  <c r="BA53" i="91" a="1"/>
  <c r="BA53" i="91" s="1"/>
  <c r="EA53" i="16" s="1" a="1"/>
  <c r="EA53" i="16" s="1"/>
  <c r="BA122" i="91" a="1"/>
  <c r="BA122" i="91" s="1"/>
  <c r="BA108" i="91" a="1"/>
  <c r="BA108" i="91" s="1"/>
  <c r="EA108" i="16" s="1" a="1"/>
  <c r="EA108" i="16" s="1"/>
  <c r="BA120" i="91" a="1"/>
  <c r="BA120" i="91" s="1"/>
  <c r="BA22" i="91" a="1"/>
  <c r="BA22" i="91" s="1"/>
  <c r="BA106" i="91" a="1"/>
  <c r="BA106" i="91" s="1"/>
  <c r="BA121" i="91" a="1"/>
  <c r="BA121" i="91" s="1"/>
  <c r="BA66" i="91" a="1"/>
  <c r="BA66" i="91" s="1"/>
  <c r="BA119" i="91" a="1"/>
  <c r="BA119" i="91" s="1"/>
  <c r="BA63" i="91" a="1"/>
  <c r="BA63" i="91" s="1"/>
  <c r="BA107" i="91" a="1"/>
  <c r="BA107" i="91" s="1"/>
  <c r="EA107" i="16" s="1" a="1"/>
  <c r="EA107" i="16" s="1"/>
  <c r="BA65" i="91" a="1"/>
  <c r="BA65" i="91" s="1"/>
  <c r="BA64" i="91" a="1"/>
  <c r="BA64" i="91" s="1"/>
  <c r="BA137" i="91" a="1"/>
  <c r="BA137" i="91" s="1"/>
  <c r="EA137" i="16" s="1" a="1"/>
  <c r="EA137" i="16" s="1"/>
  <c r="BA49" i="91" a="1"/>
  <c r="BA49" i="91" s="1"/>
  <c r="EA49" i="16" s="1" a="1"/>
  <c r="EA49" i="16" s="1"/>
  <c r="BA47" i="91" a="1"/>
  <c r="BA47" i="91" s="1"/>
  <c r="EA47" i="16" s="1" a="1"/>
  <c r="EA47" i="16" s="1"/>
  <c r="BA61" i="91" a="1"/>
  <c r="BA61" i="91" s="1"/>
  <c r="EA61" i="16" s="1" a="1"/>
  <c r="EA61" i="16" s="1"/>
  <c r="BA62" i="91" a="1"/>
  <c r="BA62" i="91" s="1"/>
  <c r="EA62" i="16" s="1" a="1"/>
  <c r="EA62" i="16" s="1"/>
  <c r="BA59" i="91" a="1"/>
  <c r="BA59" i="91" s="1"/>
  <c r="BA58" i="91" a="1"/>
  <c r="BA58" i="91" s="1"/>
  <c r="BA60" i="91" a="1"/>
  <c r="BA60" i="91" s="1"/>
  <c r="EA60" i="16" s="1" a="1"/>
  <c r="EA60" i="16" s="1"/>
  <c r="BA104" i="91" a="1"/>
  <c r="BA104" i="91" s="1"/>
  <c r="EA104" i="16" s="1" a="1"/>
  <c r="EA104" i="16" s="1"/>
  <c r="BA115" i="91" a="1"/>
  <c r="BA115" i="91" s="1"/>
  <c r="BA103" i="91" a="1"/>
  <c r="BA103" i="91" s="1"/>
  <c r="EA103" i="16" s="1" a="1"/>
  <c r="EA103" i="16" s="1"/>
  <c r="BA102" i="91" a="1"/>
  <c r="BA102" i="91" s="1"/>
  <c r="EA102" i="16" s="1" a="1"/>
  <c r="EA102" i="16" s="1"/>
  <c r="BA113" i="91" a="1"/>
  <c r="BA113" i="91" s="1"/>
  <c r="BA116" i="91" a="1"/>
  <c r="BA116" i="91" s="1"/>
  <c r="EA116" i="16" s="1" a="1"/>
  <c r="EA116" i="16" s="1"/>
  <c r="BA105" i="91" a="1"/>
  <c r="BA105" i="91" s="1"/>
  <c r="EA105" i="16" s="1" a="1"/>
  <c r="EA105" i="16" s="1"/>
  <c r="BA117" i="91" a="1"/>
  <c r="BA117" i="91" s="1"/>
  <c r="EA117" i="16" s="1" a="1"/>
  <c r="EA117" i="16" s="1"/>
  <c r="BA114" i="91" a="1"/>
  <c r="BA114" i="91" s="1"/>
  <c r="BA118" i="91" a="1"/>
  <c r="BA118" i="91" s="1"/>
  <c r="EA118" i="16" s="1" a="1"/>
  <c r="EA118" i="16" s="1"/>
  <c r="BA101" i="91" a="1"/>
  <c r="BA101" i="91" s="1"/>
  <c r="EA101" i="16" s="1" a="1"/>
  <c r="EA101" i="16" s="1"/>
  <c r="AG109" i="91" a="1"/>
  <c r="AG109" i="91" s="1"/>
  <c r="DG109" i="16" s="1" a="1"/>
  <c r="DG109" i="16" s="1"/>
  <c r="AG122" i="91" a="1"/>
  <c r="AG122" i="91" s="1"/>
  <c r="AG107" i="91" a="1"/>
  <c r="AG107" i="91" s="1"/>
  <c r="DG107" i="16" s="1" a="1"/>
  <c r="DG107" i="16" s="1"/>
  <c r="AG64" i="91" a="1"/>
  <c r="AG64" i="91" s="1"/>
  <c r="AG119" i="91" a="1"/>
  <c r="AG119" i="91" s="1"/>
  <c r="AG22" i="91" a="1"/>
  <c r="AG22" i="91" s="1"/>
  <c r="AG65" i="91" a="1"/>
  <c r="AG65" i="91" s="1"/>
  <c r="AG49" i="91" a="1"/>
  <c r="AG49" i="91" s="1"/>
  <c r="DG49" i="16" s="1" a="1"/>
  <c r="DG49" i="16" s="1"/>
  <c r="AG106" i="91" a="1"/>
  <c r="AG106" i="91" s="1"/>
  <c r="AG137" i="91" a="1"/>
  <c r="AG137" i="91" s="1"/>
  <c r="DG137" i="16" s="1" a="1"/>
  <c r="DG137" i="16" s="1"/>
  <c r="AG48" i="91" a="1"/>
  <c r="AG48" i="91" s="1"/>
  <c r="DG48" i="16" s="1" a="1"/>
  <c r="DG48" i="16" s="1"/>
  <c r="AG120" i="91" a="1"/>
  <c r="AG120" i="91" s="1"/>
  <c r="AG47" i="91" a="1"/>
  <c r="AG47" i="91" s="1"/>
  <c r="DG47" i="16" s="1" a="1"/>
  <c r="DG47" i="16" s="1"/>
  <c r="AG108" i="91" a="1"/>
  <c r="AG108" i="91" s="1"/>
  <c r="DG108" i="16" s="1" a="1"/>
  <c r="DG108" i="16" s="1"/>
  <c r="AG121" i="91" a="1"/>
  <c r="AG121" i="91" s="1"/>
  <c r="AG66" i="91" a="1"/>
  <c r="AG66" i="91" s="1"/>
  <c r="AG63" i="91" a="1"/>
  <c r="AG63" i="91" s="1"/>
  <c r="AG53" i="91" a="1"/>
  <c r="AG53" i="91" s="1"/>
  <c r="DG53" i="16" s="1" a="1"/>
  <c r="DG53" i="16" s="1"/>
  <c r="AG58" i="91" a="1"/>
  <c r="AG58" i="91" s="1"/>
  <c r="AG61" i="91" a="1"/>
  <c r="AG61" i="91" s="1"/>
  <c r="DG61" i="16" s="1" a="1"/>
  <c r="DG61" i="16" s="1"/>
  <c r="AG62" i="91" a="1"/>
  <c r="AG62" i="91" s="1"/>
  <c r="DG62" i="16" s="1" a="1"/>
  <c r="DG62" i="16" s="1"/>
  <c r="AG59" i="91" a="1"/>
  <c r="AG59" i="91" s="1"/>
  <c r="AG60" i="91" a="1"/>
  <c r="AG60" i="91" s="1"/>
  <c r="DG60" i="16" s="1" a="1"/>
  <c r="DG60" i="16" s="1"/>
  <c r="AG116" i="91" a="1"/>
  <c r="AG116" i="91" s="1"/>
  <c r="DG116" i="16" s="1" a="1"/>
  <c r="DG116" i="16" s="1"/>
  <c r="AG113" i="91" a="1"/>
  <c r="AG113" i="91" s="1"/>
  <c r="AG102" i="91" a="1"/>
  <c r="AG102" i="91" s="1"/>
  <c r="DG102" i="16" s="1" a="1"/>
  <c r="DG102" i="16" s="1"/>
  <c r="AG114" i="91" a="1"/>
  <c r="AG114" i="91" s="1"/>
  <c r="AG117" i="91" a="1"/>
  <c r="AG117" i="91" s="1"/>
  <c r="DG117" i="16" s="1" a="1"/>
  <c r="DG117" i="16" s="1"/>
  <c r="AG101" i="91" a="1"/>
  <c r="AG101" i="91" s="1"/>
  <c r="DG101" i="16" s="1" a="1"/>
  <c r="DG101" i="16" s="1"/>
  <c r="AG105" i="91" a="1"/>
  <c r="AG105" i="91" s="1"/>
  <c r="DG105" i="16" s="1" a="1"/>
  <c r="DG105" i="16" s="1"/>
  <c r="AG104" i="91" a="1"/>
  <c r="AG104" i="91" s="1"/>
  <c r="DG104" i="16" s="1" a="1"/>
  <c r="DG104" i="16" s="1"/>
  <c r="AG118" i="91" a="1"/>
  <c r="AG118" i="91" s="1"/>
  <c r="DG118" i="16" s="1" a="1"/>
  <c r="DG118" i="16" s="1"/>
  <c r="AG115" i="91" a="1"/>
  <c r="AG115" i="91" s="1"/>
  <c r="AG103" i="91" a="1"/>
  <c r="AG103" i="91" s="1"/>
  <c r="DG103" i="16" s="1" a="1"/>
  <c r="DG103" i="16" s="1"/>
  <c r="AZ119" i="91" a="1"/>
  <c r="AZ119" i="91" s="1"/>
  <c r="AZ63" i="91" a="1"/>
  <c r="AZ63" i="91" s="1"/>
  <c r="AZ49" i="91" a="1"/>
  <c r="AZ49" i="91" s="1"/>
  <c r="DZ49" i="16" s="1" a="1"/>
  <c r="DZ49" i="16" s="1"/>
  <c r="AZ137" i="91" a="1"/>
  <c r="AZ137" i="91" s="1"/>
  <c r="DZ137" i="16" s="1" a="1"/>
  <c r="DZ137" i="16" s="1"/>
  <c r="AZ64" i="91" a="1"/>
  <c r="AZ64" i="91" s="1"/>
  <c r="AZ121" i="91" a="1"/>
  <c r="AZ121" i="91" s="1"/>
  <c r="AZ120" i="91" a="1"/>
  <c r="AZ120" i="91" s="1"/>
  <c r="AZ48" i="91" a="1"/>
  <c r="AZ48" i="91" s="1"/>
  <c r="DZ48" i="16" s="1" a="1"/>
  <c r="DZ48" i="16" s="1"/>
  <c r="AZ122" i="91" a="1"/>
  <c r="AZ122" i="91" s="1"/>
  <c r="AZ22" i="91" a="1"/>
  <c r="AZ22" i="91" s="1"/>
  <c r="AZ108" i="91" a="1"/>
  <c r="AZ108" i="91" s="1"/>
  <c r="DZ108" i="16" s="1" a="1"/>
  <c r="DZ108" i="16" s="1"/>
  <c r="AZ47" i="91" a="1"/>
  <c r="AZ47" i="91" s="1"/>
  <c r="DZ47" i="16" s="1" a="1"/>
  <c r="DZ47" i="16" s="1"/>
  <c r="AZ65" i="91" a="1"/>
  <c r="AZ65" i="91" s="1"/>
  <c r="AZ53" i="91" a="1"/>
  <c r="AZ53" i="91" s="1"/>
  <c r="DZ53" i="16" s="1" a="1"/>
  <c r="DZ53" i="16" s="1"/>
  <c r="AZ107" i="91" a="1"/>
  <c r="AZ107" i="91" s="1"/>
  <c r="DZ107" i="16" s="1" a="1"/>
  <c r="DZ107" i="16" s="1"/>
  <c r="AZ66" i="91" a="1"/>
  <c r="AZ66" i="91" s="1"/>
  <c r="AZ109" i="91" a="1"/>
  <c r="AZ109" i="91" s="1"/>
  <c r="DZ109" i="16" s="1" a="1"/>
  <c r="DZ109" i="16" s="1"/>
  <c r="AZ106" i="91" a="1"/>
  <c r="AZ106" i="91" s="1"/>
  <c r="AZ60" i="91" a="1"/>
  <c r="AZ60" i="91" s="1"/>
  <c r="DZ60" i="16" s="1" a="1"/>
  <c r="DZ60" i="16" s="1"/>
  <c r="AZ61" i="91" a="1"/>
  <c r="AZ61" i="91" s="1"/>
  <c r="DZ61" i="16" s="1" a="1"/>
  <c r="DZ61" i="16" s="1"/>
  <c r="AZ59" i="91" a="1"/>
  <c r="AZ59" i="91" s="1"/>
  <c r="AZ62" i="91" a="1"/>
  <c r="AZ62" i="91" s="1"/>
  <c r="DZ62" i="16" s="1" a="1"/>
  <c r="DZ62" i="16" s="1"/>
  <c r="AZ58" i="91" a="1"/>
  <c r="AZ58" i="91" s="1"/>
  <c r="AZ113" i="91" a="1"/>
  <c r="AZ113" i="91" s="1"/>
  <c r="AZ115" i="91" a="1"/>
  <c r="AZ115" i="91" s="1"/>
  <c r="AZ105" i="91" a="1"/>
  <c r="AZ105" i="91" s="1"/>
  <c r="DZ105" i="16" s="1" a="1"/>
  <c r="DZ105" i="16" s="1"/>
  <c r="AZ102" i="91" a="1"/>
  <c r="AZ102" i="91" s="1"/>
  <c r="DZ102" i="16" s="1" a="1"/>
  <c r="DZ102" i="16" s="1"/>
  <c r="AZ116" i="91" a="1"/>
  <c r="AZ116" i="91" s="1"/>
  <c r="DZ116" i="16" s="1" a="1"/>
  <c r="DZ116" i="16" s="1"/>
  <c r="AZ114" i="91" a="1"/>
  <c r="AZ114" i="91" s="1"/>
  <c r="AZ103" i="91" a="1"/>
  <c r="AZ103" i="91" s="1"/>
  <c r="DZ103" i="16" s="1" a="1"/>
  <c r="DZ103" i="16" s="1"/>
  <c r="AZ101" i="91" a="1"/>
  <c r="AZ101" i="91" s="1"/>
  <c r="DZ101" i="16" s="1" a="1"/>
  <c r="DZ101" i="16" s="1"/>
  <c r="AZ104" i="91" a="1"/>
  <c r="AZ104" i="91" s="1"/>
  <c r="DZ104" i="16" s="1" a="1"/>
  <c r="DZ104" i="16" s="1"/>
  <c r="AZ117" i="91" a="1"/>
  <c r="AZ117" i="91" s="1"/>
  <c r="DZ117" i="16" s="1" a="1"/>
  <c r="DZ117" i="16" s="1"/>
  <c r="AZ118" i="91" a="1"/>
  <c r="AZ118" i="91" s="1"/>
  <c r="DZ118" i="16" s="1" a="1"/>
  <c r="DZ118" i="16" s="1"/>
  <c r="AF53" i="91" a="1"/>
  <c r="AF53" i="91" s="1"/>
  <c r="DF53" i="16" s="1" a="1"/>
  <c r="DF53" i="16" s="1"/>
  <c r="AF107" i="91" a="1"/>
  <c r="AF107" i="91" s="1"/>
  <c r="DF107" i="16" s="1" a="1"/>
  <c r="DF107" i="16" s="1"/>
  <c r="AF47" i="91" a="1"/>
  <c r="AF47" i="91" s="1"/>
  <c r="DF47" i="16" s="1" a="1"/>
  <c r="DF47" i="16" s="1"/>
  <c r="AF65" i="91" a="1"/>
  <c r="AF65" i="91" s="1"/>
  <c r="AF106" i="91" a="1"/>
  <c r="AF106" i="91" s="1"/>
  <c r="AF119" i="91" a="1"/>
  <c r="AF119" i="91" s="1"/>
  <c r="AF137" i="91" a="1"/>
  <c r="AF137" i="91" s="1"/>
  <c r="DF137" i="16" s="1" a="1"/>
  <c r="DF137" i="16" s="1"/>
  <c r="AF108" i="91" a="1"/>
  <c r="AF108" i="91" s="1"/>
  <c r="DF108" i="16" s="1" a="1"/>
  <c r="DF108" i="16" s="1"/>
  <c r="AF48" i="91" a="1"/>
  <c r="AF48" i="91" s="1"/>
  <c r="DF48" i="16" s="1" a="1"/>
  <c r="DF48" i="16" s="1"/>
  <c r="AF121" i="91" a="1"/>
  <c r="AF121" i="91" s="1"/>
  <c r="AF22" i="91" a="1"/>
  <c r="AF22" i="91" s="1"/>
  <c r="AF66" i="91" a="1"/>
  <c r="AF66" i="91" s="1"/>
  <c r="AF63" i="91" a="1"/>
  <c r="AF63" i="91" s="1"/>
  <c r="AF109" i="91" a="1"/>
  <c r="AF109" i="91" s="1"/>
  <c r="DF109" i="16" s="1" a="1"/>
  <c r="DF109" i="16" s="1"/>
  <c r="AF120" i="91" a="1"/>
  <c r="AF120" i="91" s="1"/>
  <c r="AF49" i="91" a="1"/>
  <c r="AF49" i="91" s="1"/>
  <c r="DF49" i="16" s="1" a="1"/>
  <c r="DF49" i="16" s="1"/>
  <c r="AF122" i="91" a="1"/>
  <c r="AF122" i="91" s="1"/>
  <c r="AF64" i="91" a="1"/>
  <c r="AF64" i="91" s="1"/>
  <c r="AF60" i="91" a="1"/>
  <c r="AF60" i="91" s="1"/>
  <c r="DF60" i="16" s="1" a="1"/>
  <c r="DF60" i="16" s="1"/>
  <c r="AF59" i="91" a="1"/>
  <c r="AF59" i="91" s="1"/>
  <c r="AF58" i="91" a="1"/>
  <c r="AF58" i="91" s="1"/>
  <c r="AF61" i="91" a="1"/>
  <c r="AF61" i="91" s="1"/>
  <c r="DF61" i="16" s="1" a="1"/>
  <c r="DF61" i="16" s="1"/>
  <c r="AF62" i="91" a="1"/>
  <c r="AF62" i="91" s="1"/>
  <c r="DF62" i="16" s="1" a="1"/>
  <c r="DF62" i="16" s="1"/>
  <c r="AF117" i="91" a="1"/>
  <c r="AF117" i="91" s="1"/>
  <c r="DF117" i="16" s="1" a="1"/>
  <c r="DF117" i="16" s="1"/>
  <c r="AF116" i="91" a="1"/>
  <c r="AF116" i="91" s="1"/>
  <c r="DF116" i="16" s="1" a="1"/>
  <c r="DF116" i="16" s="1"/>
  <c r="AF104" i="91" a="1"/>
  <c r="AF104" i="91" s="1"/>
  <c r="DF104" i="16" s="1" a="1"/>
  <c r="DF104" i="16" s="1"/>
  <c r="AF115" i="91" a="1"/>
  <c r="AF115" i="91" s="1"/>
  <c r="AF105" i="91" a="1"/>
  <c r="AF105" i="91" s="1"/>
  <c r="DF105" i="16" s="1" a="1"/>
  <c r="DF105" i="16" s="1"/>
  <c r="AF114" i="91" a="1"/>
  <c r="AF114" i="91" s="1"/>
  <c r="AF102" i="91" a="1"/>
  <c r="AF102" i="91" s="1"/>
  <c r="DF102" i="16" s="1" a="1"/>
  <c r="DF102" i="16" s="1"/>
  <c r="AF101" i="91" a="1"/>
  <c r="AF101" i="91" s="1"/>
  <c r="DF101" i="16" s="1" a="1"/>
  <c r="DF101" i="16" s="1"/>
  <c r="AF113" i="91" a="1"/>
  <c r="AF113" i="91" s="1"/>
  <c r="AF118" i="91" a="1"/>
  <c r="AF118" i="91" s="1"/>
  <c r="DF118" i="16" s="1" a="1"/>
  <c r="DF118" i="16" s="1"/>
  <c r="AF103" i="91" a="1"/>
  <c r="AF103" i="91" s="1"/>
  <c r="DF103" i="16" s="1" a="1"/>
  <c r="DF103" i="16" s="1"/>
  <c r="AY64" i="91" a="1"/>
  <c r="AY64" i="91" s="1"/>
  <c r="AY53" i="91" a="1"/>
  <c r="AY53" i="91" s="1"/>
  <c r="DY53" i="16" s="1" a="1"/>
  <c r="DY53" i="16" s="1"/>
  <c r="AY137" i="91" a="1"/>
  <c r="AY137" i="91" s="1"/>
  <c r="DY137" i="16" s="1" a="1"/>
  <c r="DY137" i="16" s="1"/>
  <c r="AY121" i="91" a="1"/>
  <c r="AY121" i="91" s="1"/>
  <c r="AY119" i="91" a="1"/>
  <c r="AY119" i="91" s="1"/>
  <c r="AY108" i="91" a="1"/>
  <c r="AY108" i="91" s="1"/>
  <c r="DY108" i="16" s="1" a="1"/>
  <c r="DY108" i="16" s="1"/>
  <c r="AY122" i="91" a="1"/>
  <c r="AY122" i="91" s="1"/>
  <c r="AY63" i="91" a="1"/>
  <c r="AY63" i="91" s="1"/>
  <c r="AY66" i="91" a="1"/>
  <c r="AY66" i="91" s="1"/>
  <c r="AY109" i="91" a="1"/>
  <c r="AY109" i="91" s="1"/>
  <c r="DY109" i="16" s="1" a="1"/>
  <c r="DY109" i="16" s="1"/>
  <c r="AY22" i="91" a="1"/>
  <c r="AY22" i="91" s="1"/>
  <c r="AY120" i="91" a="1"/>
  <c r="AY120" i="91" s="1"/>
  <c r="AY65" i="91" a="1"/>
  <c r="AY65" i="91" s="1"/>
  <c r="AY48" i="91" a="1"/>
  <c r="AY48" i="91" s="1"/>
  <c r="DY48" i="16" s="1" a="1"/>
  <c r="DY48" i="16" s="1"/>
  <c r="AY47" i="91" a="1"/>
  <c r="AY47" i="91" s="1"/>
  <c r="DY47" i="16" s="1" a="1"/>
  <c r="DY47" i="16" s="1"/>
  <c r="AY107" i="91" a="1"/>
  <c r="AY107" i="91" s="1"/>
  <c r="DY107" i="16" s="1" a="1"/>
  <c r="DY107" i="16" s="1"/>
  <c r="AY49" i="91" a="1"/>
  <c r="AY49" i="91" s="1"/>
  <c r="DY49" i="16" s="1" a="1"/>
  <c r="DY49" i="16" s="1"/>
  <c r="AY106" i="91" a="1"/>
  <c r="AY106" i="91" s="1"/>
  <c r="AY60" i="91" a="1"/>
  <c r="AY60" i="91" s="1"/>
  <c r="DY60" i="16" s="1" a="1"/>
  <c r="DY60" i="16" s="1"/>
  <c r="AY58" i="91" a="1"/>
  <c r="AY58" i="91" s="1"/>
  <c r="AY61" i="91" a="1"/>
  <c r="AY61" i="91" s="1"/>
  <c r="DY61" i="16" s="1" a="1"/>
  <c r="DY61" i="16" s="1"/>
  <c r="AY62" i="91" a="1"/>
  <c r="AY62" i="91" s="1"/>
  <c r="DY62" i="16" s="1" a="1"/>
  <c r="DY62" i="16" s="1"/>
  <c r="AY59" i="91" a="1"/>
  <c r="AY59" i="91" s="1"/>
  <c r="AY103" i="91" a="1"/>
  <c r="AY103" i="91" s="1"/>
  <c r="DY103" i="16" s="1" a="1"/>
  <c r="DY103" i="16" s="1"/>
  <c r="AY101" i="91" a="1"/>
  <c r="AY101" i="91" s="1"/>
  <c r="DY101" i="16" s="1" a="1"/>
  <c r="DY101" i="16" s="1"/>
  <c r="AY104" i="91" a="1"/>
  <c r="AY104" i="91" s="1"/>
  <c r="DY104" i="16" s="1" a="1"/>
  <c r="DY104" i="16" s="1"/>
  <c r="AY115" i="91" a="1"/>
  <c r="AY115" i="91" s="1"/>
  <c r="AY118" i="91" a="1"/>
  <c r="AY118" i="91" s="1"/>
  <c r="DY118" i="16" s="1" a="1"/>
  <c r="DY118" i="16" s="1"/>
  <c r="AY102" i="91" a="1"/>
  <c r="AY102" i="91" s="1"/>
  <c r="DY102" i="16" s="1" a="1"/>
  <c r="DY102" i="16" s="1"/>
  <c r="AY117" i="91" a="1"/>
  <c r="AY117" i="91" s="1"/>
  <c r="DY117" i="16" s="1" a="1"/>
  <c r="DY117" i="16" s="1"/>
  <c r="AY105" i="91" a="1"/>
  <c r="AY105" i="91" s="1"/>
  <c r="DY105" i="16" s="1" a="1"/>
  <c r="DY105" i="16" s="1"/>
  <c r="AY114" i="91" a="1"/>
  <c r="AY114" i="91" s="1"/>
  <c r="AY116" i="91" a="1"/>
  <c r="AY116" i="91" s="1"/>
  <c r="DY116" i="16" s="1" a="1"/>
  <c r="DY116" i="16" s="1"/>
  <c r="AY113" i="91" a="1"/>
  <c r="AY113" i="91" s="1"/>
  <c r="AE65" i="91" a="1"/>
  <c r="AE65" i="91" s="1"/>
  <c r="AE53" i="91" a="1"/>
  <c r="AE53" i="91" s="1"/>
  <c r="AE108" i="91" a="1"/>
  <c r="AE108" i="91" s="1"/>
  <c r="AE48" i="91" a="1"/>
  <c r="AE48" i="91" s="1"/>
  <c r="AE121" i="91" a="1"/>
  <c r="AE121" i="91" s="1"/>
  <c r="AE63" i="91" a="1"/>
  <c r="AE63" i="91" s="1"/>
  <c r="AE22" i="91" a="1"/>
  <c r="AE22" i="91" s="1"/>
  <c r="AE47" i="91" a="1"/>
  <c r="AE47" i="91" s="1"/>
  <c r="AE122" i="91" a="1"/>
  <c r="AE122" i="91" s="1"/>
  <c r="AE64" i="91" a="1"/>
  <c r="AE64" i="91" s="1"/>
  <c r="AE109" i="91" a="1"/>
  <c r="AE109" i="91" s="1"/>
  <c r="AE137" i="91" a="1"/>
  <c r="AE137" i="91" s="1"/>
  <c r="AE120" i="91" a="1"/>
  <c r="AE120" i="91" s="1"/>
  <c r="AE66" i="91" a="1"/>
  <c r="AE66" i="91" s="1"/>
  <c r="AE106" i="91" a="1"/>
  <c r="AE106" i="91" s="1"/>
  <c r="AE107" i="91" a="1"/>
  <c r="AE107" i="91" s="1"/>
  <c r="AE119" i="91" a="1"/>
  <c r="AE119" i="91" s="1"/>
  <c r="AE49" i="91" a="1"/>
  <c r="AE49" i="91" s="1"/>
  <c r="AE58" i="91" a="1"/>
  <c r="AE58" i="91" s="1"/>
  <c r="AE61" i="91" a="1"/>
  <c r="AE61" i="91" s="1"/>
  <c r="DE61" i="16" s="1" a="1"/>
  <c r="DE61" i="16" s="1"/>
  <c r="AE62" i="91" a="1"/>
  <c r="AE62" i="91" s="1"/>
  <c r="DE62" i="16" s="1" a="1"/>
  <c r="DE62" i="16" s="1"/>
  <c r="AE60" i="91" a="1"/>
  <c r="AE60" i="91" s="1"/>
  <c r="DE60" i="16" s="1" a="1"/>
  <c r="DE60" i="16" s="1"/>
  <c r="AE59" i="91" a="1"/>
  <c r="AE59" i="91" s="1"/>
  <c r="AE115" i="91" a="1"/>
  <c r="AE115" i="91" s="1"/>
  <c r="AE104" i="91" a="1"/>
  <c r="AE104" i="91" s="1"/>
  <c r="AE116" i="91" a="1"/>
  <c r="AE116" i="91" s="1"/>
  <c r="DE116" i="16" s="1" a="1"/>
  <c r="DE116" i="16" s="1"/>
  <c r="AE117" i="91" a="1"/>
  <c r="AE117" i="91" s="1"/>
  <c r="DE117" i="16" s="1" a="1"/>
  <c r="DE117" i="16" s="1"/>
  <c r="AE114" i="91" a="1"/>
  <c r="AE114" i="91" s="1"/>
  <c r="AE105" i="91" a="1"/>
  <c r="AE105" i="91" s="1"/>
  <c r="AE102" i="91" a="1"/>
  <c r="AE102" i="91" s="1"/>
  <c r="AE101" i="91" a="1"/>
  <c r="AE101" i="91" s="1"/>
  <c r="DE101" i="16" s="1" a="1"/>
  <c r="DE101" i="16" s="1"/>
  <c r="AE118" i="91" a="1"/>
  <c r="AE118" i="91" s="1"/>
  <c r="DE118" i="16" s="1" a="1"/>
  <c r="DE118" i="16" s="1"/>
  <c r="AE113" i="91" a="1"/>
  <c r="AE113" i="91" s="1"/>
  <c r="AE103" i="91" a="1"/>
  <c r="AE103" i="91" s="1"/>
  <c r="AX107" i="91" a="1"/>
  <c r="AX107" i="91" s="1"/>
  <c r="DX107" i="16" s="1" a="1"/>
  <c r="DX107" i="16" s="1"/>
  <c r="AX106" i="91" a="1"/>
  <c r="AX106" i="91" s="1"/>
  <c r="AX47" i="91" a="1"/>
  <c r="AX47" i="91" s="1"/>
  <c r="DX47" i="16" s="1" a="1"/>
  <c r="DX47" i="16" s="1"/>
  <c r="AX65" i="91" a="1"/>
  <c r="AX65" i="91" s="1"/>
  <c r="AX53" i="91" a="1"/>
  <c r="AX53" i="91" s="1"/>
  <c r="DX53" i="16" s="1" a="1"/>
  <c r="DX53" i="16" s="1"/>
  <c r="AX109" i="91" a="1"/>
  <c r="AX109" i="91" s="1"/>
  <c r="DX109" i="16" s="1" a="1"/>
  <c r="DX109" i="16" s="1"/>
  <c r="AX120" i="91" a="1"/>
  <c r="AX120" i="91" s="1"/>
  <c r="AX66" i="91" a="1"/>
  <c r="AX66" i="91" s="1"/>
  <c r="AX121" i="91" a="1"/>
  <c r="AX121" i="91" s="1"/>
  <c r="AX49" i="91" a="1"/>
  <c r="AX49" i="91" s="1"/>
  <c r="DX49" i="16" s="1" a="1"/>
  <c r="DX49" i="16" s="1"/>
  <c r="AX64" i="91" a="1"/>
  <c r="AX64" i="91" s="1"/>
  <c r="AX108" i="91" a="1"/>
  <c r="AX108" i="91" s="1"/>
  <c r="DX108" i="16" s="1" a="1"/>
  <c r="DX108" i="16" s="1"/>
  <c r="AX119" i="91" a="1"/>
  <c r="AX119" i="91" s="1"/>
  <c r="AX48" i="91" a="1"/>
  <c r="AX48" i="91" s="1"/>
  <c r="DX48" i="16" s="1" a="1"/>
  <c r="DX48" i="16" s="1"/>
  <c r="AX122" i="91" a="1"/>
  <c r="AX122" i="91" s="1"/>
  <c r="AX63" i="91" a="1"/>
  <c r="AX63" i="91" s="1"/>
  <c r="AX137" i="91" a="1"/>
  <c r="AX137" i="91" s="1"/>
  <c r="DX137" i="16" s="1" a="1"/>
  <c r="DX137" i="16" s="1"/>
  <c r="AX22" i="91" a="1"/>
  <c r="AX22" i="91" s="1"/>
  <c r="AX60" i="91" a="1"/>
  <c r="AX60" i="91" s="1"/>
  <c r="DX60" i="16" s="1" a="1"/>
  <c r="DX60" i="16" s="1"/>
  <c r="AX59" i="91" a="1"/>
  <c r="AX59" i="91" s="1"/>
  <c r="AX61" i="91" a="1"/>
  <c r="AX61" i="91" s="1"/>
  <c r="DX61" i="16" s="1" a="1"/>
  <c r="DX61" i="16" s="1"/>
  <c r="AX62" i="91" a="1"/>
  <c r="AX62" i="91" s="1"/>
  <c r="DX62" i="16" s="1" a="1"/>
  <c r="DX62" i="16" s="1"/>
  <c r="AX58" i="91" a="1"/>
  <c r="AX58" i="91" s="1"/>
  <c r="AX105" i="91" a="1"/>
  <c r="AX105" i="91" s="1"/>
  <c r="DX105" i="16" s="1" a="1"/>
  <c r="DX105" i="16" s="1"/>
  <c r="AX116" i="91" a="1"/>
  <c r="AX116" i="91" s="1"/>
  <c r="DX116" i="16" s="1" a="1"/>
  <c r="DX116" i="16" s="1"/>
  <c r="AX114" i="91" a="1"/>
  <c r="AX114" i="91" s="1"/>
  <c r="AX101" i="91" a="1"/>
  <c r="AX101" i="91" s="1"/>
  <c r="DX101" i="16" s="1" a="1"/>
  <c r="DX101" i="16" s="1"/>
  <c r="AX104" i="91" a="1"/>
  <c r="AX104" i="91" s="1"/>
  <c r="DX104" i="16" s="1" a="1"/>
  <c r="DX104" i="16" s="1"/>
  <c r="AX103" i="91" a="1"/>
  <c r="AX103" i="91" s="1"/>
  <c r="DX103" i="16" s="1" a="1"/>
  <c r="DX103" i="16" s="1"/>
  <c r="AX113" i="91" a="1"/>
  <c r="AX113" i="91" s="1"/>
  <c r="AX117" i="91" a="1"/>
  <c r="AX117" i="91" s="1"/>
  <c r="DX117" i="16" s="1" a="1"/>
  <c r="DX117" i="16" s="1"/>
  <c r="AX102" i="91" a="1"/>
  <c r="AX102" i="91" s="1"/>
  <c r="DX102" i="16" s="1" a="1"/>
  <c r="DX102" i="16" s="1"/>
  <c r="AX118" i="91" a="1"/>
  <c r="AX118" i="91" s="1"/>
  <c r="DX118" i="16" s="1" a="1"/>
  <c r="DX118" i="16" s="1"/>
  <c r="AX115" i="91" a="1"/>
  <c r="AX115" i="91" s="1"/>
  <c r="AV64" i="91" a="1"/>
  <c r="AV64" i="91" s="1"/>
  <c r="AV49" i="91" a="1"/>
  <c r="AV49" i="91" s="1"/>
  <c r="DV49" i="16" s="1" a="1"/>
  <c r="DV49" i="16" s="1"/>
  <c r="AV119" i="91" a="1"/>
  <c r="AV119" i="91" s="1"/>
  <c r="AV66" i="91" a="1"/>
  <c r="AV66" i="91" s="1"/>
  <c r="AV53" i="91" a="1"/>
  <c r="AV53" i="91" s="1"/>
  <c r="DV53" i="16" s="1" a="1"/>
  <c r="DV53" i="16" s="1"/>
  <c r="AV63" i="91" a="1"/>
  <c r="AV63" i="91" s="1"/>
  <c r="AV109" i="91" a="1"/>
  <c r="AV109" i="91" s="1"/>
  <c r="DV109" i="16" s="1" a="1"/>
  <c r="DV109" i="16" s="1"/>
  <c r="AV120" i="91" a="1"/>
  <c r="AV120" i="91" s="1"/>
  <c r="AV122" i="91" a="1"/>
  <c r="AV122" i="91" s="1"/>
  <c r="AV137" i="91" a="1"/>
  <c r="AV137" i="91" s="1"/>
  <c r="DV137" i="16" s="1" a="1"/>
  <c r="DV137" i="16" s="1"/>
  <c r="AV47" i="91" a="1"/>
  <c r="AV47" i="91" s="1"/>
  <c r="DV47" i="16" s="1" a="1"/>
  <c r="DV47" i="16" s="1"/>
  <c r="AV48" i="91" a="1"/>
  <c r="AV48" i="91" s="1"/>
  <c r="DV48" i="16" s="1" a="1"/>
  <c r="DV48" i="16" s="1"/>
  <c r="AV106" i="91" a="1"/>
  <c r="AV106" i="91" s="1"/>
  <c r="AV121" i="91" a="1"/>
  <c r="AV121" i="91" s="1"/>
  <c r="AV107" i="91" a="1"/>
  <c r="AV107" i="91" s="1"/>
  <c r="DV107" i="16" s="1" a="1"/>
  <c r="DV107" i="16" s="1"/>
  <c r="AV65" i="91" a="1"/>
  <c r="AV65" i="91" s="1"/>
  <c r="AV22" i="91" a="1"/>
  <c r="AV22" i="91" s="1"/>
  <c r="AV108" i="91" a="1"/>
  <c r="AV108" i="91" s="1"/>
  <c r="DV108" i="16" s="1" a="1"/>
  <c r="DV108" i="16" s="1"/>
  <c r="AV60" i="91" a="1"/>
  <c r="AV60" i="91" s="1"/>
  <c r="DV60" i="16" s="1" a="1"/>
  <c r="DV60" i="16" s="1"/>
  <c r="AV61" i="91" a="1"/>
  <c r="AV61" i="91" s="1"/>
  <c r="DV61" i="16" s="1" a="1"/>
  <c r="DV61" i="16" s="1"/>
  <c r="AV62" i="91" a="1"/>
  <c r="AV62" i="91" s="1"/>
  <c r="DV62" i="16" s="1" a="1"/>
  <c r="DV62" i="16" s="1"/>
  <c r="AV59" i="91" a="1"/>
  <c r="AV59" i="91" s="1"/>
  <c r="AV58" i="91" a="1"/>
  <c r="AV58" i="91" s="1"/>
  <c r="AV101" i="91" a="1"/>
  <c r="AV101" i="91" s="1"/>
  <c r="DV101" i="16" s="1" a="1"/>
  <c r="DV101" i="16" s="1"/>
  <c r="AV114" i="91" a="1"/>
  <c r="AV114" i="91" s="1"/>
  <c r="AV118" i="91" a="1"/>
  <c r="AV118" i="91" s="1"/>
  <c r="DV118" i="16" s="1" a="1"/>
  <c r="DV118" i="16" s="1"/>
  <c r="AV105" i="91" a="1"/>
  <c r="AV105" i="91" s="1"/>
  <c r="DV105" i="16" s="1" a="1"/>
  <c r="DV105" i="16" s="1"/>
  <c r="AV116" i="91" a="1"/>
  <c r="AV116" i="91" s="1"/>
  <c r="DV116" i="16" s="1" a="1"/>
  <c r="DV116" i="16" s="1"/>
  <c r="AV104" i="91" a="1"/>
  <c r="AV104" i="91" s="1"/>
  <c r="DV104" i="16" s="1" a="1"/>
  <c r="DV104" i="16" s="1"/>
  <c r="AV115" i="91" a="1"/>
  <c r="AV115" i="91" s="1"/>
  <c r="AV117" i="91" a="1"/>
  <c r="AV117" i="91" s="1"/>
  <c r="DV117" i="16" s="1" a="1"/>
  <c r="DV117" i="16" s="1"/>
  <c r="AV103" i="91" a="1"/>
  <c r="AV103" i="91" s="1"/>
  <c r="DV103" i="16" s="1" a="1"/>
  <c r="DV103" i="16" s="1"/>
  <c r="AV113" i="91" a="1"/>
  <c r="AV113" i="91" s="1"/>
  <c r="AV102" i="91" a="1"/>
  <c r="AV102" i="91" s="1"/>
  <c r="DV102" i="16" s="1" a="1"/>
  <c r="DV102" i="16" s="1"/>
  <c r="BN48" i="91" a="1"/>
  <c r="BN48" i="91" s="1"/>
  <c r="EN48" i="16" s="1" a="1"/>
  <c r="EN48" i="16" s="1"/>
  <c r="BN121" i="91" a="1"/>
  <c r="BN121" i="91" s="1"/>
  <c r="BN109" i="91" a="1"/>
  <c r="BN109" i="91" s="1"/>
  <c r="EN109" i="16" s="1" a="1"/>
  <c r="EN109" i="16" s="1"/>
  <c r="BN22" i="91" a="1"/>
  <c r="BN22" i="91" s="1"/>
  <c r="BN65" i="91" a="1"/>
  <c r="BN65" i="91" s="1"/>
  <c r="BN49" i="91" a="1"/>
  <c r="BN49" i="91" s="1"/>
  <c r="EN49" i="16" s="1" a="1"/>
  <c r="EN49" i="16" s="1"/>
  <c r="BN137" i="91" a="1"/>
  <c r="BN137" i="91" s="1"/>
  <c r="EN137" i="16" s="1" a="1"/>
  <c r="EN137" i="16" s="1"/>
  <c r="BN53" i="91" a="1"/>
  <c r="BN53" i="91" s="1"/>
  <c r="EN53" i="16" s="1" a="1"/>
  <c r="EN53" i="16" s="1"/>
  <c r="BN47" i="91" a="1"/>
  <c r="BN47" i="91" s="1"/>
  <c r="EN47" i="16" s="1" a="1"/>
  <c r="EN47" i="16" s="1"/>
  <c r="BN64" i="91" a="1"/>
  <c r="BN64" i="91" s="1"/>
  <c r="BN66" i="91" a="1"/>
  <c r="BN66" i="91" s="1"/>
  <c r="BN106" i="91" a="1"/>
  <c r="BN106" i="91" s="1"/>
  <c r="BN107" i="91" a="1"/>
  <c r="BN107" i="91" s="1"/>
  <c r="EN107" i="16" s="1" a="1"/>
  <c r="EN107" i="16" s="1"/>
  <c r="BN119" i="91" a="1"/>
  <c r="BN119" i="91" s="1"/>
  <c r="BN63" i="91" a="1"/>
  <c r="BN63" i="91" s="1"/>
  <c r="BN108" i="91" a="1"/>
  <c r="BN108" i="91" s="1"/>
  <c r="EN108" i="16" s="1" a="1"/>
  <c r="EN108" i="16" s="1"/>
  <c r="BN120" i="91" a="1"/>
  <c r="BN120" i="91" s="1"/>
  <c r="BN122" i="91" a="1"/>
  <c r="BN122" i="91" s="1"/>
  <c r="BN61" i="91" a="1"/>
  <c r="BN61" i="91" s="1"/>
  <c r="EN61" i="16" s="1" a="1"/>
  <c r="EN61" i="16" s="1"/>
  <c r="BN59" i="91" a="1"/>
  <c r="BN59" i="91" s="1"/>
  <c r="BN58" i="91" a="1"/>
  <c r="BN58" i="91" s="1"/>
  <c r="BN60" i="91" a="1"/>
  <c r="BN60" i="91" s="1"/>
  <c r="EN60" i="16" s="1" a="1"/>
  <c r="EN60" i="16" s="1"/>
  <c r="BN62" i="91" a="1"/>
  <c r="BN62" i="91" s="1"/>
  <c r="EN62" i="16" s="1" a="1"/>
  <c r="EN62" i="16" s="1"/>
  <c r="BN102" i="91" a="1"/>
  <c r="BN102" i="91" s="1"/>
  <c r="EN102" i="16" s="1" a="1"/>
  <c r="EN102" i="16" s="1"/>
  <c r="BN113" i="91" a="1"/>
  <c r="BN113" i="91" s="1"/>
  <c r="BN115" i="91" a="1"/>
  <c r="BN115" i="91" s="1"/>
  <c r="BN118" i="91" a="1"/>
  <c r="BN118" i="91" s="1"/>
  <c r="EN118" i="16" s="1" a="1"/>
  <c r="EN118" i="16" s="1"/>
  <c r="BN117" i="91" a="1"/>
  <c r="BN117" i="91" s="1"/>
  <c r="EN117" i="16" s="1" a="1"/>
  <c r="EN117" i="16" s="1"/>
  <c r="BN103" i="91" a="1"/>
  <c r="BN103" i="91" s="1"/>
  <c r="EN103" i="16" s="1" a="1"/>
  <c r="EN103" i="16" s="1"/>
  <c r="BN114" i="91" a="1"/>
  <c r="BN114" i="91" s="1"/>
  <c r="BN104" i="91" a="1"/>
  <c r="BN104" i="91" s="1"/>
  <c r="EN104" i="16" s="1" a="1"/>
  <c r="EN104" i="16" s="1"/>
  <c r="BN116" i="91" a="1"/>
  <c r="BN116" i="91" s="1"/>
  <c r="EN116" i="16" s="1" a="1"/>
  <c r="EN116" i="16" s="1"/>
  <c r="BN101" i="91" a="1"/>
  <c r="BN101" i="91" s="1"/>
  <c r="BN105" i="91" a="1"/>
  <c r="BN105" i="91" s="1"/>
  <c r="EN105" i="16" s="1" a="1"/>
  <c r="EN105" i="16" s="1"/>
  <c r="AT65" i="91" a="1"/>
  <c r="AT65" i="91" s="1"/>
  <c r="AT53" i="91" a="1"/>
  <c r="AT53" i="91" s="1"/>
  <c r="DT53" i="16" s="1" a="1"/>
  <c r="DT53" i="16" s="1"/>
  <c r="AT137" i="91" a="1"/>
  <c r="AT137" i="91" s="1"/>
  <c r="DT137" i="16" s="1" a="1"/>
  <c r="DT137" i="16" s="1"/>
  <c r="AT120" i="91" a="1"/>
  <c r="AT120" i="91" s="1"/>
  <c r="AT48" i="91" a="1"/>
  <c r="AT48" i="91" s="1"/>
  <c r="DT48" i="16" s="1" a="1"/>
  <c r="DT48" i="16" s="1"/>
  <c r="AT121" i="91" a="1"/>
  <c r="AT121" i="91" s="1"/>
  <c r="AT119" i="91" a="1"/>
  <c r="AT119" i="91" s="1"/>
  <c r="AT107" i="91" a="1"/>
  <c r="AT107" i="91" s="1"/>
  <c r="DT107" i="16" s="1" a="1"/>
  <c r="DT107" i="16" s="1"/>
  <c r="AT109" i="91" a="1"/>
  <c r="AT109" i="91" s="1"/>
  <c r="DT109" i="16" s="1" a="1"/>
  <c r="DT109" i="16" s="1"/>
  <c r="AT64" i="91" a="1"/>
  <c r="AT64" i="91" s="1"/>
  <c r="AT63" i="91" a="1"/>
  <c r="AT63" i="91" s="1"/>
  <c r="AT122" i="91" a="1"/>
  <c r="AT122" i="91" s="1"/>
  <c r="AT66" i="91" a="1"/>
  <c r="AT66" i="91" s="1"/>
  <c r="AT106" i="91" a="1"/>
  <c r="AT106" i="91" s="1"/>
  <c r="AT108" i="91" a="1"/>
  <c r="AT108" i="91" s="1"/>
  <c r="DT108" i="16" s="1" a="1"/>
  <c r="DT108" i="16" s="1"/>
  <c r="AT47" i="91" a="1"/>
  <c r="AT47" i="91" s="1"/>
  <c r="DT47" i="16" s="1" a="1"/>
  <c r="DT47" i="16" s="1"/>
  <c r="AT22" i="91" a="1"/>
  <c r="AT22" i="91" s="1"/>
  <c r="AT49" i="91" a="1"/>
  <c r="AT49" i="91" s="1"/>
  <c r="DT49" i="16" s="1" a="1"/>
  <c r="DT49" i="16" s="1"/>
  <c r="AT62" i="91" a="1"/>
  <c r="AT62" i="91" s="1"/>
  <c r="DT62" i="16" s="1" a="1"/>
  <c r="DT62" i="16" s="1"/>
  <c r="AT59" i="91" a="1"/>
  <c r="AT59" i="91" s="1"/>
  <c r="AT58" i="91" a="1"/>
  <c r="AT58" i="91" s="1"/>
  <c r="AT61" i="91" a="1"/>
  <c r="AT61" i="91" s="1"/>
  <c r="DT61" i="16" s="1" a="1"/>
  <c r="DT61" i="16" s="1"/>
  <c r="AT60" i="91" a="1"/>
  <c r="AT60" i="91" s="1"/>
  <c r="DT60" i="16" s="1" a="1"/>
  <c r="DT60" i="16" s="1"/>
  <c r="AT118" i="91" a="1"/>
  <c r="AT118" i="91" s="1"/>
  <c r="DT118" i="16" s="1" a="1"/>
  <c r="DT118" i="16" s="1"/>
  <c r="AT113" i="91" a="1"/>
  <c r="AT113" i="91" s="1"/>
  <c r="AT114" i="91" a="1"/>
  <c r="AT114" i="91" s="1"/>
  <c r="AT117" i="91" a="1"/>
  <c r="AT117" i="91" s="1"/>
  <c r="DT117" i="16" s="1" a="1"/>
  <c r="DT117" i="16" s="1"/>
  <c r="AT104" i="91" a="1"/>
  <c r="AT104" i="91" s="1"/>
  <c r="DT104" i="16" s="1" a="1"/>
  <c r="DT104" i="16" s="1"/>
  <c r="AT116" i="91" a="1"/>
  <c r="AT116" i="91" s="1"/>
  <c r="DT116" i="16" s="1" a="1"/>
  <c r="DT116" i="16" s="1"/>
  <c r="AT105" i="91" a="1"/>
  <c r="AT105" i="91" s="1"/>
  <c r="DT105" i="16" s="1" a="1"/>
  <c r="DT105" i="16" s="1"/>
  <c r="AT101" i="91" a="1"/>
  <c r="AT101" i="91" s="1"/>
  <c r="DT101" i="16" s="1" a="1"/>
  <c r="DT101" i="16" s="1"/>
  <c r="AT115" i="91" a="1"/>
  <c r="AT115" i="91" s="1"/>
  <c r="AT102" i="91" a="1"/>
  <c r="AT102" i="91" s="1"/>
  <c r="DT102" i="16" s="1" a="1"/>
  <c r="DT102" i="16" s="1"/>
  <c r="AT103" i="91" a="1"/>
  <c r="AT103" i="91" s="1"/>
  <c r="DT103" i="16" s="1" a="1"/>
  <c r="DT103" i="16" s="1"/>
  <c r="AC80" i="91" a="1"/>
  <c r="AC80" i="91" s="1"/>
  <c r="AB80" i="16"/>
  <c r="AC97" i="91" a="1"/>
  <c r="AC97" i="91" s="1"/>
  <c r="AB97" i="16"/>
  <c r="AC96" i="91" a="1"/>
  <c r="AC96" i="91" s="1"/>
  <c r="AB96" i="16"/>
  <c r="AX182" i="91" a="1"/>
  <c r="AX182" i="91" s="1"/>
  <c r="BJ182" i="91" a="1"/>
  <c r="BJ182" i="91" s="1"/>
  <c r="BD182" i="91" a="1"/>
  <c r="BD182" i="91" s="1"/>
  <c r="AV182" i="91" a="1"/>
  <c r="AV182" i="91" s="1"/>
  <c r="BF182" i="91" a="1"/>
  <c r="BF182" i="91" s="1"/>
  <c r="AQ182" i="91" a="1"/>
  <c r="AQ182" i="91" s="1"/>
  <c r="AT182" i="91" a="1"/>
  <c r="AT182" i="91" s="1"/>
  <c r="BC182" i="91" a="1"/>
  <c r="BC182" i="91" s="1"/>
  <c r="AI182" i="91" a="1"/>
  <c r="AI182" i="91" s="1"/>
  <c r="BH182" i="91" a="1"/>
  <c r="BH182" i="91" s="1"/>
  <c r="AL182" i="91" a="1"/>
  <c r="AL182" i="91" s="1"/>
  <c r="AK182" i="91" a="1"/>
  <c r="AK182" i="91" s="1"/>
  <c r="BN182" i="91" a="1"/>
  <c r="BN182" i="91" s="1"/>
  <c r="AS182" i="91" a="1"/>
  <c r="AS182" i="91" s="1"/>
  <c r="AD182" i="91" a="1"/>
  <c r="AD182" i="91" s="1"/>
  <c r="AO182" i="91" a="1"/>
  <c r="AO182" i="91" s="1"/>
  <c r="BI182" i="91" a="1"/>
  <c r="BI182" i="91" s="1"/>
  <c r="BM182" i="91" a="1"/>
  <c r="BM182" i="91" s="1"/>
  <c r="AF182" i="91" a="1"/>
  <c r="AF182" i="91" s="1"/>
  <c r="BA182" i="91" a="1"/>
  <c r="BA182" i="91" s="1"/>
  <c r="BB182" i="91" a="1"/>
  <c r="BB182" i="91" s="1"/>
  <c r="AE182" i="91" a="1"/>
  <c r="AE182" i="91" s="1"/>
  <c r="AP182" i="91" a="1"/>
  <c r="AP182" i="91" s="1"/>
  <c r="AZ182" i="91" a="1"/>
  <c r="AZ182" i="91" s="1"/>
  <c r="BK182" i="91" a="1"/>
  <c r="BK182" i="91" s="1"/>
  <c r="AH182" i="91" a="1"/>
  <c r="AH182" i="91" s="1"/>
  <c r="AR182" i="91" a="1"/>
  <c r="AR182" i="91" s="1"/>
  <c r="AN182" i="91" a="1"/>
  <c r="AN182" i="91" s="1"/>
  <c r="BG182" i="91" a="1"/>
  <c r="BG182" i="91" s="1"/>
  <c r="AW182" i="91" a="1"/>
  <c r="AW182" i="91" s="1"/>
  <c r="BE182" i="91" a="1"/>
  <c r="BE182" i="91" s="1"/>
  <c r="BL182" i="91" a="1"/>
  <c r="BL182" i="91" s="1"/>
  <c r="AJ182" i="91" a="1"/>
  <c r="AJ182" i="91" s="1"/>
  <c r="AM182" i="91" a="1"/>
  <c r="AM182" i="91" s="1"/>
  <c r="AY182" i="91" a="1"/>
  <c r="AY182" i="91" s="1"/>
  <c r="AU182" i="91" a="1"/>
  <c r="AU182" i="91" s="1"/>
  <c r="AG182" i="91" a="1"/>
  <c r="AG182" i="91" s="1"/>
  <c r="AC79" i="91" a="1"/>
  <c r="AC79" i="91" s="1"/>
  <c r="AB79" i="16"/>
  <c r="AC92" i="91" a="1"/>
  <c r="AC92" i="91" s="1"/>
  <c r="AB92" i="16"/>
  <c r="AC95" i="91" a="1"/>
  <c r="AC95" i="91" s="1"/>
  <c r="AB95" i="16"/>
  <c r="AK154" i="91" a="1"/>
  <c r="AK154" i="91" s="1"/>
  <c r="AM154" i="91" a="1"/>
  <c r="AM154" i="91" s="1"/>
  <c r="BA154" i="91" a="1"/>
  <c r="BA154" i="91" s="1"/>
  <c r="BH154" i="91" a="1"/>
  <c r="BH154" i="91" s="1"/>
  <c r="AI154" i="91" a="1"/>
  <c r="AI154" i="91" s="1"/>
  <c r="AJ154" i="91" a="1"/>
  <c r="AJ154" i="91" s="1"/>
  <c r="AP154" i="91" a="1"/>
  <c r="AP154" i="91" s="1"/>
  <c r="AZ154" i="91" a="1"/>
  <c r="AZ154" i="91" s="1"/>
  <c r="BE154" i="91" a="1"/>
  <c r="BE154" i="91" s="1"/>
  <c r="BL154" i="91" a="1"/>
  <c r="BL154" i="91" s="1"/>
  <c r="AO154" i="91" a="1"/>
  <c r="AO154" i="91" s="1"/>
  <c r="BK154" i="91" a="1"/>
  <c r="BK154" i="91" s="1"/>
  <c r="AX154" i="91" a="1"/>
  <c r="AX154" i="91" s="1"/>
  <c r="AG154" i="91" a="1"/>
  <c r="AG154" i="91" s="1"/>
  <c r="AS154" i="91" a="1"/>
  <c r="AS154" i="91" s="1"/>
  <c r="BG154" i="91" a="1"/>
  <c r="BG154" i="91" s="1"/>
  <c r="AE154" i="91" a="1"/>
  <c r="AE154" i="91" s="1"/>
  <c r="AR154" i="91" a="1"/>
  <c r="AR154" i="91" s="1"/>
  <c r="BD154" i="91" a="1"/>
  <c r="BD154" i="91" s="1"/>
  <c r="AY154" i="91" a="1"/>
  <c r="AY154" i="91" s="1"/>
  <c r="AV154" i="91" a="1"/>
  <c r="AV154" i="91" s="1"/>
  <c r="AF154" i="91" a="1"/>
  <c r="AF154" i="91" s="1"/>
  <c r="BF154" i="91" a="1"/>
  <c r="BF154" i="91" s="1"/>
  <c r="AN154" i="91" a="1"/>
  <c r="AN154" i="91" s="1"/>
  <c r="AT154" i="91" a="1"/>
  <c r="AT154" i="91" s="1"/>
  <c r="BJ154" i="91" a="1"/>
  <c r="BJ154" i="91" s="1"/>
  <c r="BB154" i="91" a="1"/>
  <c r="BB154" i="91" s="1"/>
  <c r="AH154" i="91" a="1"/>
  <c r="AH154" i="91" s="1"/>
  <c r="BN154" i="91" a="1"/>
  <c r="BN154" i="91" s="1"/>
  <c r="AL154" i="91" a="1"/>
  <c r="AL154" i="91" s="1"/>
  <c r="AU154" i="91" a="1"/>
  <c r="AU154" i="91" s="1"/>
  <c r="BI154" i="91" a="1"/>
  <c r="BI154" i="91" s="1"/>
  <c r="BM154" i="91" a="1"/>
  <c r="BM154" i="91" s="1"/>
  <c r="AQ154" i="91" a="1"/>
  <c r="AQ154" i="91" s="1"/>
  <c r="AW154" i="91" a="1"/>
  <c r="AW154" i="91" s="1"/>
  <c r="BC154" i="91" a="1"/>
  <c r="BC154" i="91" s="1"/>
  <c r="BG168" i="91" a="1"/>
  <c r="BG168" i="91" s="1"/>
  <c r="BF168" i="91" a="1"/>
  <c r="BF168" i="91" s="1"/>
  <c r="BH168" i="91" a="1"/>
  <c r="BH168" i="91" s="1"/>
  <c r="AU168" i="91" a="1"/>
  <c r="AU168" i="91" s="1"/>
  <c r="AQ168" i="91" a="1"/>
  <c r="AQ168" i="91" s="1"/>
  <c r="AL168" i="91" a="1"/>
  <c r="AL168" i="91" s="1"/>
  <c r="BK168" i="91" a="1"/>
  <c r="BK168" i="91" s="1"/>
  <c r="AJ168" i="91" a="1"/>
  <c r="AJ168" i="91" s="1"/>
  <c r="BN168" i="91" a="1"/>
  <c r="BN168" i="91" s="1"/>
  <c r="AO168" i="91" a="1"/>
  <c r="AO168" i="91" s="1"/>
  <c r="AR168" i="91" a="1"/>
  <c r="AR168" i="91" s="1"/>
  <c r="BM168" i="91" a="1"/>
  <c r="BM168" i="91" s="1"/>
  <c r="AX168" i="91" a="1"/>
  <c r="AX168" i="91" s="1"/>
  <c r="BA168" i="91" a="1"/>
  <c r="BA168" i="91" s="1"/>
  <c r="AI168" i="91" a="1"/>
  <c r="AI168" i="91" s="1"/>
  <c r="BC168" i="91" a="1"/>
  <c r="BC168" i="91" s="1"/>
  <c r="AP168" i="91" a="1"/>
  <c r="AP168" i="91" s="1"/>
  <c r="AK168" i="91" a="1"/>
  <c r="AK168" i="91" s="1"/>
  <c r="AV168" i="91" a="1"/>
  <c r="AV168" i="91" s="1"/>
  <c r="AE168" i="91" a="1"/>
  <c r="AE168" i="91" s="1"/>
  <c r="BE168" i="91" a="1"/>
  <c r="BE168" i="91" s="1"/>
  <c r="AY168" i="91" a="1"/>
  <c r="AY168" i="91" s="1"/>
  <c r="BJ168" i="91" a="1"/>
  <c r="BJ168" i="91" s="1"/>
  <c r="BD168" i="91" a="1"/>
  <c r="BD168" i="91" s="1"/>
  <c r="AG168" i="91" a="1"/>
  <c r="AG168" i="91" s="1"/>
  <c r="AN168" i="91" a="1"/>
  <c r="AN168" i="91" s="1"/>
  <c r="AS168" i="91" a="1"/>
  <c r="AS168" i="91" s="1"/>
  <c r="AD168" i="91" a="1"/>
  <c r="AD168" i="91" s="1"/>
  <c r="AT168" i="91" a="1"/>
  <c r="AT168" i="91" s="1"/>
  <c r="AH168" i="91" a="1"/>
  <c r="AH168" i="91" s="1"/>
  <c r="BB168" i="91" a="1"/>
  <c r="BB168" i="91" s="1"/>
  <c r="AZ168" i="91" a="1"/>
  <c r="AZ168" i="91" s="1"/>
  <c r="AW168" i="91" a="1"/>
  <c r="AW168" i="91" s="1"/>
  <c r="BI168" i="91" a="1"/>
  <c r="BI168" i="91" s="1"/>
  <c r="AF168" i="91" a="1"/>
  <c r="AF168" i="91" s="1"/>
  <c r="BL168" i="91" a="1"/>
  <c r="BL168" i="91" s="1"/>
  <c r="AM168" i="91" a="1"/>
  <c r="AM168" i="91" s="1"/>
  <c r="AC90" i="91" a="1"/>
  <c r="AC90" i="91" s="1"/>
  <c r="AB90" i="16"/>
  <c r="AC94" i="91" a="1"/>
  <c r="AC94" i="91" s="1"/>
  <c r="AB94" i="16"/>
  <c r="AC93" i="91" a="1"/>
  <c r="AC93" i="91" s="1"/>
  <c r="AB93" i="16"/>
  <c r="BJ93" i="91" a="1"/>
  <c r="BJ93" i="91" s="1"/>
  <c r="EJ93" i="16" s="1" a="1"/>
  <c r="EJ93" i="16" s="1"/>
  <c r="AZ93" i="91" a="1"/>
  <c r="AZ93" i="91" s="1"/>
  <c r="DZ93" i="16" s="1" a="1"/>
  <c r="DZ93" i="16" s="1"/>
  <c r="AQ93" i="91" a="1"/>
  <c r="AQ93" i="91" s="1"/>
  <c r="DQ93" i="16" s="1" a="1"/>
  <c r="DQ93" i="16" s="1"/>
  <c r="AG93" i="91" a="1"/>
  <c r="AG93" i="91" s="1"/>
  <c r="DG93" i="16" s="1" a="1"/>
  <c r="DG93" i="16" s="1"/>
  <c r="BL93" i="91" a="1"/>
  <c r="BL93" i="91" s="1"/>
  <c r="EL93" i="16" s="1" a="1"/>
  <c r="EL93" i="16" s="1"/>
  <c r="BB93" i="91" a="1"/>
  <c r="BB93" i="91" s="1"/>
  <c r="EB93" i="16" s="1" a="1"/>
  <c r="EB93" i="16" s="1"/>
  <c r="AR93" i="91" a="1"/>
  <c r="AR93" i="91" s="1"/>
  <c r="DR93" i="16" s="1" a="1"/>
  <c r="DR93" i="16" s="1"/>
  <c r="BK93" i="91" a="1"/>
  <c r="BK93" i="91" s="1"/>
  <c r="EK93" i="16" s="1" a="1"/>
  <c r="EK93" i="16" s="1"/>
  <c r="BA93" i="91" a="1"/>
  <c r="BA93" i="91" s="1"/>
  <c r="EA93" i="16" s="1" a="1"/>
  <c r="EA93" i="16" s="1"/>
  <c r="AP93" i="91" a="1"/>
  <c r="AP93" i="91" s="1"/>
  <c r="DP93" i="16" s="1" a="1"/>
  <c r="DP93" i="16" s="1"/>
  <c r="AF93" i="91" a="1"/>
  <c r="AF93" i="91" s="1"/>
  <c r="DF93" i="16" s="1" a="1"/>
  <c r="DF93" i="16" s="1"/>
  <c r="AY93" i="91" a="1"/>
  <c r="AY93" i="91" s="1"/>
  <c r="DY93" i="16" s="1" a="1"/>
  <c r="DY93" i="16" s="1"/>
  <c r="AO93" i="91" a="1"/>
  <c r="AO93" i="91" s="1"/>
  <c r="DO93" i="16" s="1" a="1"/>
  <c r="DO93" i="16" s="1"/>
  <c r="AE93" i="91" a="1"/>
  <c r="AE93" i="91" s="1"/>
  <c r="DE93" i="16" s="1" a="1"/>
  <c r="DE93" i="16" s="1"/>
  <c r="BI93" i="91" a="1"/>
  <c r="BI93" i="91" s="1"/>
  <c r="EI93" i="16" s="1" a="1"/>
  <c r="EI93" i="16" s="1"/>
  <c r="AX93" i="91" a="1"/>
  <c r="AX93" i="91" s="1"/>
  <c r="DX93" i="16" s="1" a="1"/>
  <c r="DX93" i="16" s="1"/>
  <c r="AW93" i="91" a="1"/>
  <c r="AW93" i="91" s="1"/>
  <c r="DW93" i="16" s="1" a="1"/>
  <c r="DW93" i="16" s="1"/>
  <c r="AN93" i="91" a="1"/>
  <c r="AN93" i="91" s="1"/>
  <c r="DN93" i="16" s="1" a="1"/>
  <c r="DN93" i="16" s="1"/>
  <c r="BH93" i="91" a="1"/>
  <c r="BH93" i="91" s="1"/>
  <c r="EH93" i="16" s="1" a="1"/>
  <c r="EH93" i="16" s="1"/>
  <c r="AM93" i="91" a="1"/>
  <c r="AM93" i="91" s="1"/>
  <c r="DM93" i="16" s="1" a="1"/>
  <c r="DM93" i="16" s="1"/>
  <c r="BF93" i="91" a="1"/>
  <c r="BF93" i="91" s="1"/>
  <c r="EF93" i="16" s="1" a="1"/>
  <c r="EF93" i="16" s="1"/>
  <c r="BE93" i="91" a="1"/>
  <c r="BE93" i="91" s="1"/>
  <c r="EE93" i="16" s="1" a="1"/>
  <c r="EE93" i="16" s="1"/>
  <c r="AT93" i="91" a="1"/>
  <c r="AT93" i="91" s="1"/>
  <c r="DT93" i="16" s="1" a="1"/>
  <c r="DT93" i="16" s="1"/>
  <c r="AJ93" i="91" a="1"/>
  <c r="AJ93" i="91" s="1"/>
  <c r="DJ93" i="16" s="1" a="1"/>
  <c r="DJ93" i="16" s="1"/>
  <c r="BN93" i="91" a="1"/>
  <c r="BN93" i="91" s="1"/>
  <c r="EN93" i="16" s="1" a="1"/>
  <c r="EN93" i="16" s="1"/>
  <c r="BD93" i="91" a="1"/>
  <c r="BD93" i="91" s="1"/>
  <c r="ED93" i="16" s="1" a="1"/>
  <c r="ED93" i="16" s="1"/>
  <c r="AI93" i="91" a="1"/>
  <c r="AI93" i="91" s="1"/>
  <c r="DI93" i="16" s="1" a="1"/>
  <c r="DI93" i="16" s="1"/>
  <c r="BM93" i="91" a="1"/>
  <c r="BM93" i="91" s="1"/>
  <c r="EM93" i="16" s="1" a="1"/>
  <c r="EM93" i="16" s="1"/>
  <c r="BC93" i="91" a="1"/>
  <c r="BC93" i="91" s="1"/>
  <c r="EC93" i="16" s="1" a="1"/>
  <c r="EC93" i="16" s="1"/>
  <c r="AS93" i="91" a="1"/>
  <c r="AS93" i="91" s="1"/>
  <c r="DS93" i="16" s="1" a="1"/>
  <c r="DS93" i="16" s="1"/>
  <c r="AH93" i="91" a="1"/>
  <c r="AH93" i="91" s="1"/>
  <c r="DH93" i="16" s="1" a="1"/>
  <c r="DH93" i="16" s="1"/>
  <c r="BG93" i="91" a="1"/>
  <c r="BG93" i="91" s="1"/>
  <c r="EG93" i="16" s="1" a="1"/>
  <c r="EG93" i="16" s="1"/>
  <c r="AV93" i="91" a="1"/>
  <c r="AV93" i="91" s="1"/>
  <c r="DV93" i="16" s="1" a="1"/>
  <c r="DV93" i="16" s="1"/>
  <c r="AU93" i="91" a="1"/>
  <c r="AU93" i="91" s="1"/>
  <c r="DU93" i="16" s="1" a="1"/>
  <c r="DU93" i="16" s="1"/>
  <c r="AD93" i="91" a="1"/>
  <c r="AD93" i="91" s="1"/>
  <c r="AK93" i="91" a="1"/>
  <c r="AK93" i="91" s="1"/>
  <c r="DK93" i="16" s="1" a="1"/>
  <c r="DK93" i="16" s="1"/>
  <c r="AL93" i="91" a="1"/>
  <c r="AL93" i="91" s="1"/>
  <c r="DL93" i="16" s="1" a="1"/>
  <c r="DL93" i="16" s="1"/>
  <c r="BE52" i="91" a="1"/>
  <c r="BE52" i="91" s="1"/>
  <c r="EE52" i="16" s="1" a="1"/>
  <c r="EE52" i="16" s="1"/>
  <c r="AS52" i="91" a="1"/>
  <c r="AS52" i="91" s="1"/>
  <c r="DS52" i="16" s="1" a="1"/>
  <c r="DS52" i="16" s="1"/>
  <c r="AG52" i="91" a="1"/>
  <c r="AG52" i="91" s="1"/>
  <c r="DG52" i="16" s="1" a="1"/>
  <c r="DG52" i="16" s="1"/>
  <c r="BC52" i="91" a="1"/>
  <c r="BC52" i="91" s="1"/>
  <c r="EC52" i="16" s="1" a="1"/>
  <c r="EC52" i="16" s="1"/>
  <c r="AQ52" i="91" a="1"/>
  <c r="AQ52" i="91" s="1"/>
  <c r="DQ52" i="16" s="1" a="1"/>
  <c r="DQ52" i="16" s="1"/>
  <c r="AE52" i="91" a="1"/>
  <c r="AE52" i="91" s="1"/>
  <c r="DE52" i="16" s="1" a="1"/>
  <c r="DE52" i="16" s="1"/>
  <c r="BD52" i="91" a="1"/>
  <c r="BD52" i="91" s="1"/>
  <c r="ED52" i="16" s="1" a="1"/>
  <c r="ED52" i="16" s="1"/>
  <c r="AO52" i="91" a="1"/>
  <c r="AO52" i="91" s="1"/>
  <c r="DO52" i="16" s="1" a="1"/>
  <c r="DO52" i="16" s="1"/>
  <c r="BB52" i="91" a="1"/>
  <c r="BB52" i="91" s="1"/>
  <c r="EB52" i="16" s="1" a="1"/>
  <c r="EB52" i="16" s="1"/>
  <c r="AN52" i="91" a="1"/>
  <c r="AN52" i="91" s="1"/>
  <c r="DN52" i="16" s="1" a="1"/>
  <c r="DN52" i="16" s="1"/>
  <c r="BA52" i="91" a="1"/>
  <c r="BA52" i="91" s="1"/>
  <c r="EA52" i="16" s="1" a="1"/>
  <c r="EA52" i="16" s="1"/>
  <c r="AM52" i="91" a="1"/>
  <c r="AM52" i="91" s="1"/>
  <c r="DM52" i="16" s="1" a="1"/>
  <c r="DM52" i="16" s="1"/>
  <c r="BN52" i="91" a="1"/>
  <c r="BN52" i="91" s="1"/>
  <c r="EN52" i="16" s="1" a="1"/>
  <c r="EN52" i="16" s="1"/>
  <c r="AZ52" i="91" a="1"/>
  <c r="AZ52" i="91" s="1"/>
  <c r="DZ52" i="16" s="1" a="1"/>
  <c r="DZ52" i="16" s="1"/>
  <c r="AL52" i="91" a="1"/>
  <c r="AL52" i="91" s="1"/>
  <c r="DL52" i="16" s="1" a="1"/>
  <c r="DL52" i="16" s="1"/>
  <c r="BM52" i="91" a="1"/>
  <c r="BM52" i="91" s="1"/>
  <c r="EM52" i="16" s="1" a="1"/>
  <c r="EM52" i="16" s="1"/>
  <c r="AY52" i="91" a="1"/>
  <c r="AY52" i="91" s="1"/>
  <c r="DY52" i="16" s="1" a="1"/>
  <c r="DY52" i="16" s="1"/>
  <c r="AK52" i="91" a="1"/>
  <c r="AK52" i="91" s="1"/>
  <c r="DK52" i="16" s="1" a="1"/>
  <c r="DK52" i="16" s="1"/>
  <c r="BL52" i="91" a="1"/>
  <c r="BL52" i="91" s="1"/>
  <c r="EL52" i="16" s="1" a="1"/>
  <c r="EL52" i="16" s="1"/>
  <c r="AX52" i="91" a="1"/>
  <c r="AX52" i="91" s="1"/>
  <c r="DX52" i="16" s="1" a="1"/>
  <c r="DX52" i="16" s="1"/>
  <c r="AJ52" i="91" a="1"/>
  <c r="AJ52" i="91" s="1"/>
  <c r="DJ52" i="16" s="1" a="1"/>
  <c r="DJ52" i="16" s="1"/>
  <c r="BI52" i="91" a="1"/>
  <c r="BI52" i="91" s="1"/>
  <c r="EI52" i="16" s="1" a="1"/>
  <c r="EI52" i="16" s="1"/>
  <c r="AU52" i="91" a="1"/>
  <c r="AU52" i="91" s="1"/>
  <c r="DU52" i="16" s="1" a="1"/>
  <c r="DU52" i="16" s="1"/>
  <c r="AF52" i="91" a="1"/>
  <c r="AF52" i="91" s="1"/>
  <c r="DF52" i="16" s="1" a="1"/>
  <c r="DF52" i="16" s="1"/>
  <c r="BH52" i="91" a="1"/>
  <c r="BH52" i="91" s="1"/>
  <c r="EH52" i="16" s="1" a="1"/>
  <c r="EH52" i="16" s="1"/>
  <c r="AT52" i="91" a="1"/>
  <c r="AT52" i="91" s="1"/>
  <c r="DT52" i="16" s="1" a="1"/>
  <c r="DT52" i="16" s="1"/>
  <c r="BG52" i="91" a="1"/>
  <c r="BG52" i="91" s="1"/>
  <c r="EG52" i="16" s="1" a="1"/>
  <c r="EG52" i="16" s="1"/>
  <c r="AR52" i="91" a="1"/>
  <c r="AR52" i="91" s="1"/>
  <c r="DR52" i="16" s="1" a="1"/>
  <c r="DR52" i="16" s="1"/>
  <c r="AP52" i="91" a="1"/>
  <c r="AP52" i="91" s="1"/>
  <c r="DP52" i="16" s="1" a="1"/>
  <c r="DP52" i="16" s="1"/>
  <c r="AI52" i="91" a="1"/>
  <c r="AI52" i="91" s="1"/>
  <c r="DI52" i="16" s="1" a="1"/>
  <c r="DI52" i="16" s="1"/>
  <c r="AD52" i="91" a="1"/>
  <c r="AD52" i="91" s="1"/>
  <c r="AH52" i="91" a="1"/>
  <c r="AH52" i="91" s="1"/>
  <c r="DH52" i="16" s="1" a="1"/>
  <c r="DH52" i="16" s="1"/>
  <c r="BK52" i="91" a="1"/>
  <c r="BK52" i="91" s="1"/>
  <c r="EK52" i="16" s="1" a="1"/>
  <c r="EK52" i="16" s="1"/>
  <c r="BJ52" i="91" a="1"/>
  <c r="BJ52" i="91" s="1"/>
  <c r="EJ52" i="16" s="1" a="1"/>
  <c r="EJ52" i="16" s="1"/>
  <c r="BF52" i="91" a="1"/>
  <c r="BF52" i="91" s="1"/>
  <c r="EF52" i="16" s="1" a="1"/>
  <c r="EF52" i="16" s="1"/>
  <c r="AW52" i="91" a="1"/>
  <c r="AW52" i="91" s="1"/>
  <c r="DW52" i="16" s="1" a="1"/>
  <c r="DW52" i="16" s="1"/>
  <c r="AV52" i="91" a="1"/>
  <c r="AV52" i="91" s="1"/>
  <c r="DV52" i="16" s="1" a="1"/>
  <c r="DV52" i="16" s="1"/>
  <c r="AV89" i="91" a="1"/>
  <c r="AV89" i="91" s="1"/>
  <c r="DV89" i="16" s="1" a="1"/>
  <c r="DV89" i="16" s="1"/>
  <c r="AN89" i="91" a="1"/>
  <c r="AN89" i="91" s="1"/>
  <c r="DN89" i="16" s="1" a="1"/>
  <c r="DN89" i="16" s="1"/>
  <c r="BF89" i="91" a="1"/>
  <c r="BF89" i="91" s="1"/>
  <c r="EF89" i="16" s="1" a="1"/>
  <c r="EF89" i="16" s="1"/>
  <c r="AK89" i="91" a="1"/>
  <c r="AK89" i="91" s="1"/>
  <c r="DK89" i="16" s="1" a="1"/>
  <c r="DK89" i="16" s="1"/>
  <c r="BD89" i="91" a="1"/>
  <c r="BD89" i="91" s="1"/>
  <c r="ED89" i="16" s="1" a="1"/>
  <c r="ED89" i="16" s="1"/>
  <c r="AS89" i="91" a="1"/>
  <c r="AS89" i="91" s="1"/>
  <c r="DS89" i="16" s="1" a="1"/>
  <c r="DS89" i="16" s="1"/>
  <c r="AI89" i="91" a="1"/>
  <c r="AI89" i="91" s="1"/>
  <c r="DI89" i="16" s="1" a="1"/>
  <c r="DI89" i="16" s="1"/>
  <c r="AH89" i="91" a="1"/>
  <c r="AH89" i="91" s="1"/>
  <c r="DH89" i="16" s="1" a="1"/>
  <c r="DH89" i="16" s="1"/>
  <c r="BN89" i="91" a="1"/>
  <c r="BN89" i="91" s="1"/>
  <c r="EN89" i="16" s="1" a="1"/>
  <c r="EN89" i="16" s="1"/>
  <c r="BC89" i="91" a="1"/>
  <c r="BC89" i="91" s="1"/>
  <c r="EC89" i="16" s="1" a="1"/>
  <c r="EC89" i="16" s="1"/>
  <c r="AR89" i="91" a="1"/>
  <c r="AR89" i="91" s="1"/>
  <c r="DR89" i="16" s="1" a="1"/>
  <c r="DR89" i="16" s="1"/>
  <c r="BM89" i="91" a="1"/>
  <c r="BM89" i="91" s="1"/>
  <c r="EM89" i="16" s="1" a="1"/>
  <c r="EM89" i="16" s="1"/>
  <c r="BB89" i="91" a="1"/>
  <c r="BB89" i="91" s="1"/>
  <c r="EB89" i="16" s="1" a="1"/>
  <c r="EB89" i="16" s="1"/>
  <c r="AQ89" i="91" a="1"/>
  <c r="AQ89" i="91" s="1"/>
  <c r="DQ89" i="16" s="1" a="1"/>
  <c r="DQ89" i="16" s="1"/>
  <c r="AG89" i="91" a="1"/>
  <c r="AG89" i="91" s="1"/>
  <c r="DG89" i="16" s="1" a="1"/>
  <c r="DG89" i="16" s="1"/>
  <c r="BI89" i="91" a="1"/>
  <c r="BI89" i="91" s="1"/>
  <c r="EI89" i="16" s="1" a="1"/>
  <c r="EI89" i="16" s="1"/>
  <c r="AX89" i="91" a="1"/>
  <c r="AX89" i="91" s="1"/>
  <c r="DX89" i="16" s="1" a="1"/>
  <c r="DX89" i="16" s="1"/>
  <c r="BG89" i="91" a="1"/>
  <c r="BG89" i="91" s="1"/>
  <c r="EG89" i="16" s="1" a="1"/>
  <c r="EG89" i="16" s="1"/>
  <c r="AU89" i="91" a="1"/>
  <c r="AU89" i="91" s="1"/>
  <c r="DU89" i="16" s="1" a="1"/>
  <c r="DU89" i="16" s="1"/>
  <c r="AL89" i="91" a="1"/>
  <c r="AL89" i="91" s="1"/>
  <c r="DL89" i="16" s="1" a="1"/>
  <c r="DL89" i="16" s="1"/>
  <c r="AP89" i="91" a="1"/>
  <c r="AP89" i="91" s="1"/>
  <c r="DP89" i="16" s="1" a="1"/>
  <c r="DP89" i="16" s="1"/>
  <c r="BL89" i="91" a="1"/>
  <c r="BL89" i="91" s="1"/>
  <c r="EL89" i="16" s="1" a="1"/>
  <c r="EL89" i="16" s="1"/>
  <c r="AO89" i="91" a="1"/>
  <c r="AO89" i="91" s="1"/>
  <c r="DO89" i="16" s="1" a="1"/>
  <c r="DO89" i="16" s="1"/>
  <c r="BK89" i="91" a="1"/>
  <c r="BK89" i="91" s="1"/>
  <c r="EK89" i="16" s="1" a="1"/>
  <c r="EK89" i="16" s="1"/>
  <c r="AM89" i="91" a="1"/>
  <c r="AM89" i="91" s="1"/>
  <c r="DM89" i="16" s="1" a="1"/>
  <c r="DM89" i="16" s="1"/>
  <c r="BA89" i="91" a="1"/>
  <c r="BA89" i="91" s="1"/>
  <c r="EA89" i="16" s="1" a="1"/>
  <c r="EA89" i="16" s="1"/>
  <c r="AZ89" i="91" a="1"/>
  <c r="AZ89" i="91" s="1"/>
  <c r="DZ89" i="16" s="1" a="1"/>
  <c r="DZ89" i="16" s="1"/>
  <c r="AY89" i="91" a="1"/>
  <c r="AY89" i="91" s="1"/>
  <c r="DY89" i="16" s="1" a="1"/>
  <c r="DY89" i="16" s="1"/>
  <c r="AW89" i="91" a="1"/>
  <c r="AW89" i="91" s="1"/>
  <c r="DW89" i="16" s="1" a="1"/>
  <c r="DW89" i="16" s="1"/>
  <c r="AT89" i="91" a="1"/>
  <c r="AT89" i="91" s="1"/>
  <c r="DT89" i="16" s="1" a="1"/>
  <c r="DT89" i="16" s="1"/>
  <c r="AJ89" i="91" a="1"/>
  <c r="AJ89" i="91" s="1"/>
  <c r="DJ89" i="16" s="1" a="1"/>
  <c r="DJ89" i="16" s="1"/>
  <c r="AD89" i="91" a="1"/>
  <c r="AD89" i="91" s="1"/>
  <c r="BJ89" i="91" a="1"/>
  <c r="BJ89" i="91" s="1"/>
  <c r="EJ89" i="16" s="1" a="1"/>
  <c r="EJ89" i="16" s="1"/>
  <c r="BH89" i="91" a="1"/>
  <c r="BH89" i="91" s="1"/>
  <c r="EH89" i="16" s="1" a="1"/>
  <c r="EH89" i="16" s="1"/>
  <c r="BE89" i="91" a="1"/>
  <c r="BE89" i="91" s="1"/>
  <c r="EE89" i="16" s="1" a="1"/>
  <c r="EE89" i="16" s="1"/>
  <c r="AF89" i="91" a="1"/>
  <c r="AF89" i="91" s="1"/>
  <c r="DF89" i="16" s="1" a="1"/>
  <c r="DF89" i="16" s="1"/>
  <c r="AE89" i="91" a="1"/>
  <c r="AE89" i="91" s="1"/>
  <c r="DE89" i="16" s="1" a="1"/>
  <c r="DE89" i="16" s="1"/>
  <c r="B135" i="16"/>
  <c r="CU135" i="16" s="1" a="1"/>
  <c r="CU135" i="16" s="1"/>
  <c r="BF135" i="91" a="1"/>
  <c r="BF135" i="91" s="1"/>
  <c r="EF135" i="16" s="1" a="1"/>
  <c r="EF135" i="16" s="1"/>
  <c r="AU135" i="91" a="1"/>
  <c r="AU135" i="91" s="1"/>
  <c r="DU135" i="16" s="1" a="1"/>
  <c r="DU135" i="16" s="1"/>
  <c r="BN135" i="91" a="1"/>
  <c r="BN135" i="91" s="1"/>
  <c r="EN135" i="16" s="1" a="1"/>
  <c r="EN135" i="16" s="1"/>
  <c r="BB135" i="91" a="1"/>
  <c r="BB135" i="91" s="1"/>
  <c r="EB135" i="16" s="1" a="1"/>
  <c r="EB135" i="16" s="1"/>
  <c r="AP135" i="91" a="1"/>
  <c r="AP135" i="91" s="1"/>
  <c r="DP135" i="16" s="1" a="1"/>
  <c r="DP135" i="16" s="1"/>
  <c r="AN135" i="91" a="1"/>
  <c r="AN135" i="91" s="1"/>
  <c r="DN135" i="16" s="1" a="1"/>
  <c r="DN135" i="16" s="1"/>
  <c r="AD135" i="91" a="1"/>
  <c r="AD135" i="91" s="1"/>
  <c r="BE135" i="91" a="1"/>
  <c r="BE135" i="91" s="1"/>
  <c r="EE135" i="16" s="1" a="1"/>
  <c r="EE135" i="16" s="1"/>
  <c r="AS135" i="91" a="1"/>
  <c r="AS135" i="91" s="1"/>
  <c r="DS135" i="16" s="1" a="1"/>
  <c r="DS135" i="16" s="1"/>
  <c r="AG135" i="91" a="1"/>
  <c r="AG135" i="91" s="1"/>
  <c r="DG135" i="16" s="1" a="1"/>
  <c r="DG135" i="16" s="1"/>
  <c r="BD135" i="91" a="1"/>
  <c r="BD135" i="91" s="1"/>
  <c r="ED135" i="16" s="1" a="1"/>
  <c r="ED135" i="16" s="1"/>
  <c r="AM135" i="91" a="1"/>
  <c r="AM135" i="91" s="1"/>
  <c r="DM135" i="16" s="1" a="1"/>
  <c r="DM135" i="16" s="1"/>
  <c r="BC135" i="91" a="1"/>
  <c r="BC135" i="91" s="1"/>
  <c r="EC135" i="16" s="1" a="1"/>
  <c r="EC135" i="16" s="1"/>
  <c r="AL135" i="91" a="1"/>
  <c r="AL135" i="91" s="1"/>
  <c r="DL135" i="16" s="1" a="1"/>
  <c r="DL135" i="16" s="1"/>
  <c r="BA135" i="91" a="1"/>
  <c r="BA135" i="91" s="1"/>
  <c r="EA135" i="16" s="1" a="1"/>
  <c r="EA135" i="16" s="1"/>
  <c r="AK135" i="91" a="1"/>
  <c r="AK135" i="91" s="1"/>
  <c r="DK135" i="16" s="1" a="1"/>
  <c r="DK135" i="16" s="1"/>
  <c r="AY135" i="91" a="1"/>
  <c r="AY135" i="91" s="1"/>
  <c r="DY135" i="16" s="1" a="1"/>
  <c r="DY135" i="16" s="1"/>
  <c r="AI135" i="91" a="1"/>
  <c r="AI135" i="91" s="1"/>
  <c r="DI135" i="16" s="1" a="1"/>
  <c r="DI135" i="16" s="1"/>
  <c r="BM135" i="91" a="1"/>
  <c r="BM135" i="91" s="1"/>
  <c r="EM135" i="16" s="1" a="1"/>
  <c r="EM135" i="16" s="1"/>
  <c r="AX135" i="91" a="1"/>
  <c r="AX135" i="91" s="1"/>
  <c r="DX135" i="16" s="1" a="1"/>
  <c r="DX135" i="16" s="1"/>
  <c r="AH135" i="91" a="1"/>
  <c r="AH135" i="91" s="1"/>
  <c r="DH135" i="16" s="1" a="1"/>
  <c r="DH135" i="16" s="1"/>
  <c r="BJ135" i="91" a="1"/>
  <c r="BJ135" i="91" s="1"/>
  <c r="EJ135" i="16" s="1" a="1"/>
  <c r="EJ135" i="16" s="1"/>
  <c r="AT135" i="91" a="1"/>
  <c r="AT135" i="91" s="1"/>
  <c r="DT135" i="16" s="1" a="1"/>
  <c r="DT135" i="16" s="1"/>
  <c r="BI135" i="91" a="1"/>
  <c r="BI135" i="91" s="1"/>
  <c r="EI135" i="16" s="1" a="1"/>
  <c r="EI135" i="16" s="1"/>
  <c r="AR135" i="91" a="1"/>
  <c r="AR135" i="91" s="1"/>
  <c r="DR135" i="16" s="1" a="1"/>
  <c r="DR135" i="16" s="1"/>
  <c r="BH135" i="91" a="1"/>
  <c r="BH135" i="91" s="1"/>
  <c r="EH135" i="16" s="1" a="1"/>
  <c r="EH135" i="16" s="1"/>
  <c r="AQ135" i="91" a="1"/>
  <c r="AQ135" i="91" s="1"/>
  <c r="DQ135" i="16" s="1" a="1"/>
  <c r="DQ135" i="16" s="1"/>
  <c r="BG135" i="91" a="1"/>
  <c r="BG135" i="91" s="1"/>
  <c r="EG135" i="16" s="1" a="1"/>
  <c r="EG135" i="16" s="1"/>
  <c r="AO135" i="91" a="1"/>
  <c r="AO135" i="91" s="1"/>
  <c r="DO135" i="16" s="1" a="1"/>
  <c r="DO135" i="16" s="1"/>
  <c r="AJ135" i="91" a="1"/>
  <c r="AJ135" i="91" s="1"/>
  <c r="DJ135" i="16" s="1" a="1"/>
  <c r="DJ135" i="16" s="1"/>
  <c r="AF135" i="91" a="1"/>
  <c r="AF135" i="91" s="1"/>
  <c r="DF135" i="16" s="1" a="1"/>
  <c r="DF135" i="16" s="1"/>
  <c r="AE135" i="91" a="1"/>
  <c r="AE135" i="91" s="1"/>
  <c r="DE135" i="16" s="1" a="1"/>
  <c r="DE135" i="16" s="1"/>
  <c r="BK135" i="91" a="1"/>
  <c r="BK135" i="91" s="1"/>
  <c r="EK135" i="16" s="1" a="1"/>
  <c r="EK135" i="16" s="1"/>
  <c r="AZ135" i="91" a="1"/>
  <c r="AZ135" i="91" s="1"/>
  <c r="DZ135" i="16" s="1" a="1"/>
  <c r="DZ135" i="16" s="1"/>
  <c r="AW135" i="91" a="1"/>
  <c r="AW135" i="91" s="1"/>
  <c r="DW135" i="16" s="1" a="1"/>
  <c r="DW135" i="16" s="1"/>
  <c r="AV135" i="91" a="1"/>
  <c r="AV135" i="91" s="1"/>
  <c r="DV135" i="16" s="1" a="1"/>
  <c r="DV135" i="16" s="1"/>
  <c r="BL135" i="91" a="1"/>
  <c r="BL135" i="91" s="1"/>
  <c r="EL135" i="16" s="1" a="1"/>
  <c r="EL135" i="16" s="1"/>
  <c r="BE50" i="91" a="1"/>
  <c r="BE50" i="91" s="1"/>
  <c r="EE50" i="16" s="1" a="1"/>
  <c r="EE50" i="16" s="1"/>
  <c r="AS50" i="91" a="1"/>
  <c r="AS50" i="91" s="1"/>
  <c r="DS50" i="16" s="1" a="1"/>
  <c r="DS50" i="16" s="1"/>
  <c r="AG50" i="91" a="1"/>
  <c r="AG50" i="91" s="1"/>
  <c r="DG50" i="16" s="1" a="1"/>
  <c r="DG50" i="16" s="1"/>
  <c r="BC50" i="91" a="1"/>
  <c r="BC50" i="91" s="1"/>
  <c r="EC50" i="16" s="1" a="1"/>
  <c r="EC50" i="16" s="1"/>
  <c r="AQ50" i="91" a="1"/>
  <c r="AQ50" i="91" s="1"/>
  <c r="DQ50" i="16" s="1" a="1"/>
  <c r="DQ50" i="16" s="1"/>
  <c r="AE50" i="91" a="1"/>
  <c r="AE50" i="91" s="1"/>
  <c r="DE50" i="16" s="1" a="1"/>
  <c r="DE50" i="16" s="1"/>
  <c r="BD50" i="91" a="1"/>
  <c r="BD50" i="91" s="1"/>
  <c r="ED50" i="16" s="1" a="1"/>
  <c r="ED50" i="16" s="1"/>
  <c r="AO50" i="91" a="1"/>
  <c r="AO50" i="91" s="1"/>
  <c r="DO50" i="16" s="1" a="1"/>
  <c r="DO50" i="16" s="1"/>
  <c r="BB50" i="91" a="1"/>
  <c r="BB50" i="91" s="1"/>
  <c r="EB50" i="16" s="1" a="1"/>
  <c r="EB50" i="16" s="1"/>
  <c r="AN50" i="91" a="1"/>
  <c r="AN50" i="91" s="1"/>
  <c r="DN50" i="16" s="1" a="1"/>
  <c r="DN50" i="16" s="1"/>
  <c r="BA50" i="91" a="1"/>
  <c r="BA50" i="91" s="1"/>
  <c r="EA50" i="16" s="1" a="1"/>
  <c r="EA50" i="16" s="1"/>
  <c r="AM50" i="91" a="1"/>
  <c r="AM50" i="91" s="1"/>
  <c r="DM50" i="16" s="1" a="1"/>
  <c r="DM50" i="16" s="1"/>
  <c r="BN50" i="91" a="1"/>
  <c r="BN50" i="91" s="1"/>
  <c r="EN50" i="16" s="1" a="1"/>
  <c r="EN50" i="16" s="1"/>
  <c r="AZ50" i="91" a="1"/>
  <c r="AZ50" i="91" s="1"/>
  <c r="DZ50" i="16" s="1" a="1"/>
  <c r="DZ50" i="16" s="1"/>
  <c r="AL50" i="91" a="1"/>
  <c r="AL50" i="91" s="1"/>
  <c r="DL50" i="16" s="1" a="1"/>
  <c r="DL50" i="16" s="1"/>
  <c r="BM50" i="91" a="1"/>
  <c r="BM50" i="91" s="1"/>
  <c r="EM50" i="16" s="1" a="1"/>
  <c r="EM50" i="16" s="1"/>
  <c r="AY50" i="91" a="1"/>
  <c r="AY50" i="91" s="1"/>
  <c r="DY50" i="16" s="1" a="1"/>
  <c r="DY50" i="16" s="1"/>
  <c r="AK50" i="91" a="1"/>
  <c r="AK50" i="91" s="1"/>
  <c r="DK50" i="16" s="1" a="1"/>
  <c r="DK50" i="16" s="1"/>
  <c r="BL50" i="91" a="1"/>
  <c r="BL50" i="91" s="1"/>
  <c r="EL50" i="16" s="1" a="1"/>
  <c r="EL50" i="16" s="1"/>
  <c r="AX50" i="91" a="1"/>
  <c r="AX50" i="91" s="1"/>
  <c r="DX50" i="16" s="1" a="1"/>
  <c r="DX50" i="16" s="1"/>
  <c r="AJ50" i="91" a="1"/>
  <c r="AJ50" i="91" s="1"/>
  <c r="DJ50" i="16" s="1" a="1"/>
  <c r="DJ50" i="16" s="1"/>
  <c r="BI50" i="91" a="1"/>
  <c r="BI50" i="91" s="1"/>
  <c r="EI50" i="16" s="1" a="1"/>
  <c r="EI50" i="16" s="1"/>
  <c r="AU50" i="91" a="1"/>
  <c r="AU50" i="91" s="1"/>
  <c r="DU50" i="16" s="1" a="1"/>
  <c r="DU50" i="16" s="1"/>
  <c r="AF50" i="91" a="1"/>
  <c r="AF50" i="91" s="1"/>
  <c r="DF50" i="16" s="1" a="1"/>
  <c r="DF50" i="16" s="1"/>
  <c r="AD50" i="91" a="1"/>
  <c r="AD50" i="91" s="1"/>
  <c r="BH50" i="91" a="1"/>
  <c r="BH50" i="91" s="1"/>
  <c r="EH50" i="16" s="1" a="1"/>
  <c r="EH50" i="16" s="1"/>
  <c r="AT50" i="91" a="1"/>
  <c r="AT50" i="91" s="1"/>
  <c r="DT50" i="16" s="1" a="1"/>
  <c r="DT50" i="16" s="1"/>
  <c r="BG50" i="91" a="1"/>
  <c r="BG50" i="91" s="1"/>
  <c r="EG50" i="16" s="1" a="1"/>
  <c r="EG50" i="16" s="1"/>
  <c r="AR50" i="91" a="1"/>
  <c r="AR50" i="91" s="1"/>
  <c r="DR50" i="16" s="1" a="1"/>
  <c r="DR50" i="16" s="1"/>
  <c r="BF50" i="91" a="1"/>
  <c r="BF50" i="91" s="1"/>
  <c r="EF50" i="16" s="1" a="1"/>
  <c r="EF50" i="16" s="1"/>
  <c r="AW50" i="91" a="1"/>
  <c r="AW50" i="91" s="1"/>
  <c r="DW50" i="16" s="1" a="1"/>
  <c r="DW50" i="16" s="1"/>
  <c r="AV50" i="91" a="1"/>
  <c r="AV50" i="91" s="1"/>
  <c r="DV50" i="16" s="1" a="1"/>
  <c r="DV50" i="16" s="1"/>
  <c r="BJ50" i="91" a="1"/>
  <c r="BJ50" i="91" s="1"/>
  <c r="EJ50" i="16" s="1" a="1"/>
  <c r="EJ50" i="16" s="1"/>
  <c r="AP50" i="91" a="1"/>
  <c r="AP50" i="91" s="1"/>
  <c r="DP50" i="16" s="1" a="1"/>
  <c r="DP50" i="16" s="1"/>
  <c r="AI50" i="91" a="1"/>
  <c r="AI50" i="91" s="1"/>
  <c r="DI50" i="16" s="1" a="1"/>
  <c r="DI50" i="16" s="1"/>
  <c r="AH50" i="91" a="1"/>
  <c r="AH50" i="91" s="1"/>
  <c r="DH50" i="16" s="1" a="1"/>
  <c r="DH50" i="16" s="1"/>
  <c r="BK50" i="91" a="1"/>
  <c r="BK50" i="91" s="1"/>
  <c r="EK50" i="16" s="1" a="1"/>
  <c r="EK50" i="16" s="1"/>
  <c r="BG181" i="91" a="1"/>
  <c r="BG181" i="91" s="1"/>
  <c r="EG181" i="16" s="1" a="1"/>
  <c r="EG181" i="16" s="1"/>
  <c r="AU181" i="91" a="1"/>
  <c r="AU181" i="91" s="1"/>
  <c r="DU181" i="16" s="1" a="1"/>
  <c r="DU181" i="16" s="1"/>
  <c r="AI181" i="91" a="1"/>
  <c r="AI181" i="91" s="1"/>
  <c r="DI181" i="16" s="1" a="1"/>
  <c r="DI181" i="16" s="1"/>
  <c r="BD181" i="91" a="1"/>
  <c r="BD181" i="91" s="1"/>
  <c r="ED181" i="16" s="1" a="1"/>
  <c r="ED181" i="16" s="1"/>
  <c r="AR181" i="91" a="1"/>
  <c r="AR181" i="91" s="1"/>
  <c r="DR181" i="16" s="1" a="1"/>
  <c r="DR181" i="16" s="1"/>
  <c r="AF181" i="91" a="1"/>
  <c r="AF181" i="91" s="1"/>
  <c r="DF181" i="16" s="1" a="1"/>
  <c r="DF181" i="16" s="1"/>
  <c r="BM181" i="91" a="1"/>
  <c r="BM181" i="91" s="1"/>
  <c r="EM181" i="16" s="1" a="1"/>
  <c r="EM181" i="16" s="1"/>
  <c r="BA181" i="91" a="1"/>
  <c r="BA181" i="91" s="1"/>
  <c r="EA181" i="16" s="1" a="1"/>
  <c r="EA181" i="16" s="1"/>
  <c r="AO181" i="91" a="1"/>
  <c r="AO181" i="91" s="1"/>
  <c r="DO181" i="16" s="1" a="1"/>
  <c r="DO181" i="16" s="1"/>
  <c r="BF181" i="91" a="1"/>
  <c r="BF181" i="91" s="1"/>
  <c r="EF181" i="16" s="1" a="1"/>
  <c r="EF181" i="16" s="1"/>
  <c r="AP181" i="91" a="1"/>
  <c r="AP181" i="91" s="1"/>
  <c r="DP181" i="16" s="1" a="1"/>
  <c r="DP181" i="16" s="1"/>
  <c r="BE181" i="91" a="1"/>
  <c r="BE181" i="91" s="1"/>
  <c r="EE181" i="16" s="1" a="1"/>
  <c r="EE181" i="16" s="1"/>
  <c r="AN181" i="91" a="1"/>
  <c r="AN181" i="91" s="1"/>
  <c r="DN181" i="16" s="1" a="1"/>
  <c r="DN181" i="16" s="1"/>
  <c r="BB181" i="91" a="1"/>
  <c r="BB181" i="91" s="1"/>
  <c r="EB181" i="16" s="1" a="1"/>
  <c r="EB181" i="16" s="1"/>
  <c r="AL181" i="91" a="1"/>
  <c r="AL181" i="91" s="1"/>
  <c r="DL181" i="16" s="1" a="1"/>
  <c r="DL181" i="16" s="1"/>
  <c r="BN181" i="91" a="1"/>
  <c r="BN181" i="91" s="1"/>
  <c r="EN181" i="16" s="1" a="1"/>
  <c r="EN181" i="16" s="1"/>
  <c r="AX181" i="91" a="1"/>
  <c r="AX181" i="91" s="1"/>
  <c r="DX181" i="16" s="1" a="1"/>
  <c r="DX181" i="16" s="1"/>
  <c r="AH181" i="91" a="1"/>
  <c r="AH181" i="91" s="1"/>
  <c r="DH181" i="16" s="1" a="1"/>
  <c r="DH181" i="16" s="1"/>
  <c r="BH181" i="91" a="1"/>
  <c r="BH181" i="91" s="1"/>
  <c r="EH181" i="16" s="1" a="1"/>
  <c r="EH181" i="16" s="1"/>
  <c r="AG181" i="91" a="1"/>
  <c r="AG181" i="91" s="1"/>
  <c r="DG181" i="16" s="1" a="1"/>
  <c r="DG181" i="16" s="1"/>
  <c r="BC181" i="91" a="1"/>
  <c r="BC181" i="91" s="1"/>
  <c r="EC181" i="16" s="1" a="1"/>
  <c r="EC181" i="16" s="1"/>
  <c r="AZ181" i="91" a="1"/>
  <c r="AZ181" i="91" s="1"/>
  <c r="DZ181" i="16" s="1" a="1"/>
  <c r="DZ181" i="16" s="1"/>
  <c r="AE181" i="91" a="1"/>
  <c r="AE181" i="91" s="1"/>
  <c r="DE181" i="16" s="1" a="1"/>
  <c r="DE181" i="16" s="1"/>
  <c r="AY181" i="91" a="1"/>
  <c r="AY181" i="91" s="1"/>
  <c r="DY181" i="16" s="1" a="1"/>
  <c r="DY181" i="16" s="1"/>
  <c r="AW181" i="91" a="1"/>
  <c r="AW181" i="91" s="1"/>
  <c r="DW181" i="16" s="1" a="1"/>
  <c r="DW181" i="16" s="1"/>
  <c r="AV181" i="91" a="1"/>
  <c r="AV181" i="91" s="1"/>
  <c r="DV181" i="16" s="1" a="1"/>
  <c r="DV181" i="16" s="1"/>
  <c r="AD181" i="91" a="1"/>
  <c r="AD181" i="91" s="1"/>
  <c r="AS181" i="91" a="1"/>
  <c r="AS181" i="91" s="1"/>
  <c r="DS181" i="16" s="1" a="1"/>
  <c r="DS181" i="16" s="1"/>
  <c r="BL181" i="91" a="1"/>
  <c r="BL181" i="91" s="1"/>
  <c r="EL181" i="16" s="1" a="1"/>
  <c r="EL181" i="16" s="1"/>
  <c r="AQ181" i="91" a="1"/>
  <c r="AQ181" i="91" s="1"/>
  <c r="DQ181" i="16" s="1" a="1"/>
  <c r="DQ181" i="16" s="1"/>
  <c r="BK181" i="91" a="1"/>
  <c r="BK181" i="91" s="1"/>
  <c r="EK181" i="16" s="1" a="1"/>
  <c r="EK181" i="16" s="1"/>
  <c r="AM181" i="91" a="1"/>
  <c r="AM181" i="91" s="1"/>
  <c r="DM181" i="16" s="1" a="1"/>
  <c r="DM181" i="16" s="1"/>
  <c r="BJ181" i="91" a="1"/>
  <c r="BJ181" i="91" s="1"/>
  <c r="EJ181" i="16" s="1" a="1"/>
  <c r="EJ181" i="16" s="1"/>
  <c r="AK181" i="91" a="1"/>
  <c r="AK181" i="91" s="1"/>
  <c r="DK181" i="16" s="1" a="1"/>
  <c r="DK181" i="16" s="1"/>
  <c r="BI181" i="91" a="1"/>
  <c r="BI181" i="91" s="1"/>
  <c r="EI181" i="16" s="1" a="1"/>
  <c r="EI181" i="16" s="1"/>
  <c r="AJ181" i="91" a="1"/>
  <c r="AJ181" i="91" s="1"/>
  <c r="DJ181" i="16" s="1" a="1"/>
  <c r="DJ181" i="16" s="1"/>
  <c r="AT181" i="91" a="1"/>
  <c r="AT181" i="91" s="1"/>
  <c r="DT181" i="16" s="1" a="1"/>
  <c r="DT181" i="16" s="1"/>
  <c r="B134" i="16"/>
  <c r="CV134" i="16" s="1" a="1"/>
  <c r="CV134" i="16" s="1"/>
  <c r="BN134" i="91" a="1"/>
  <c r="BN134" i="91" s="1"/>
  <c r="EN134" i="16" s="1" a="1"/>
  <c r="EN134" i="16" s="1"/>
  <c r="BB134" i="91" a="1"/>
  <c r="BB134" i="91" s="1"/>
  <c r="EB134" i="16" s="1" a="1"/>
  <c r="EB134" i="16" s="1"/>
  <c r="AP134" i="91" a="1"/>
  <c r="AP134" i="91" s="1"/>
  <c r="DP134" i="16" s="1" a="1"/>
  <c r="DP134" i="16" s="1"/>
  <c r="BL134" i="91" a="1"/>
  <c r="BL134" i="91" s="1"/>
  <c r="EL134" i="16" s="1" a="1"/>
  <c r="EL134" i="16" s="1"/>
  <c r="AZ134" i="91" a="1"/>
  <c r="AZ134" i="91" s="1"/>
  <c r="DZ134" i="16" s="1" a="1"/>
  <c r="DZ134" i="16" s="1"/>
  <c r="AN134" i="91" a="1"/>
  <c r="AN134" i="91" s="1"/>
  <c r="DN134" i="16" s="1" a="1"/>
  <c r="DN134" i="16" s="1"/>
  <c r="BE134" i="91" a="1"/>
  <c r="BE134" i="91" s="1"/>
  <c r="EE134" i="16" s="1" a="1"/>
  <c r="EE134" i="16" s="1"/>
  <c r="AS134" i="91" a="1"/>
  <c r="AS134" i="91" s="1"/>
  <c r="DS134" i="16" s="1" a="1"/>
  <c r="DS134" i="16" s="1"/>
  <c r="AG134" i="91" a="1"/>
  <c r="AG134" i="91" s="1"/>
  <c r="DG134" i="16" s="1" a="1"/>
  <c r="DG134" i="16" s="1"/>
  <c r="BH134" i="91" a="1"/>
  <c r="BH134" i="91" s="1"/>
  <c r="EH134" i="16" s="1" a="1"/>
  <c r="EH134" i="16" s="1"/>
  <c r="AR134" i="91" a="1"/>
  <c r="AR134" i="91" s="1"/>
  <c r="DR134" i="16" s="1" a="1"/>
  <c r="DR134" i="16" s="1"/>
  <c r="BG134" i="91" a="1"/>
  <c r="BG134" i="91" s="1"/>
  <c r="EG134" i="16" s="1" a="1"/>
  <c r="EG134" i="16" s="1"/>
  <c r="AQ134" i="91" a="1"/>
  <c r="AQ134" i="91" s="1"/>
  <c r="DQ134" i="16" s="1" a="1"/>
  <c r="DQ134" i="16" s="1"/>
  <c r="BF134" i="91" a="1"/>
  <c r="BF134" i="91" s="1"/>
  <c r="EF134" i="16" s="1" a="1"/>
  <c r="EF134" i="16" s="1"/>
  <c r="AO134" i="91" a="1"/>
  <c r="AO134" i="91" s="1"/>
  <c r="DO134" i="16" s="1" a="1"/>
  <c r="DO134" i="16" s="1"/>
  <c r="BC134" i="91" a="1"/>
  <c r="BC134" i="91" s="1"/>
  <c r="EC134" i="16" s="1" a="1"/>
  <c r="EC134" i="16" s="1"/>
  <c r="AL134" i="91" a="1"/>
  <c r="AL134" i="91" s="1"/>
  <c r="DL134" i="16" s="1" a="1"/>
  <c r="DL134" i="16" s="1"/>
  <c r="BA134" i="91" a="1"/>
  <c r="BA134" i="91" s="1"/>
  <c r="EA134" i="16" s="1" a="1"/>
  <c r="EA134" i="16" s="1"/>
  <c r="AK134" i="91" a="1"/>
  <c r="AK134" i="91" s="1"/>
  <c r="DK134" i="16" s="1" a="1"/>
  <c r="DK134" i="16" s="1"/>
  <c r="BM134" i="91" a="1"/>
  <c r="BM134" i="91" s="1"/>
  <c r="EM134" i="16" s="1" a="1"/>
  <c r="EM134" i="16" s="1"/>
  <c r="AW134" i="91" a="1"/>
  <c r="AW134" i="91" s="1"/>
  <c r="DW134" i="16" s="1" a="1"/>
  <c r="DW134" i="16" s="1"/>
  <c r="AH134" i="91" a="1"/>
  <c r="AH134" i="91" s="1"/>
  <c r="DH134" i="16" s="1" a="1"/>
  <c r="DH134" i="16" s="1"/>
  <c r="BK134" i="91" a="1"/>
  <c r="BK134" i="91" s="1"/>
  <c r="EK134" i="16" s="1" a="1"/>
  <c r="EK134" i="16" s="1"/>
  <c r="AV134" i="91" a="1"/>
  <c r="AV134" i="91" s="1"/>
  <c r="DV134" i="16" s="1" a="1"/>
  <c r="DV134" i="16" s="1"/>
  <c r="AF134" i="91" a="1"/>
  <c r="AF134" i="91" s="1"/>
  <c r="DF134" i="16" s="1" a="1"/>
  <c r="DF134" i="16" s="1"/>
  <c r="BJ134" i="91" a="1"/>
  <c r="BJ134" i="91" s="1"/>
  <c r="EJ134" i="16" s="1" a="1"/>
  <c r="EJ134" i="16" s="1"/>
  <c r="AU134" i="91" a="1"/>
  <c r="AU134" i="91" s="1"/>
  <c r="DU134" i="16" s="1" a="1"/>
  <c r="DU134" i="16" s="1"/>
  <c r="AE134" i="91" a="1"/>
  <c r="AE134" i="91" s="1"/>
  <c r="DE134" i="16" s="1" a="1"/>
  <c r="DE134" i="16" s="1"/>
  <c r="BI134" i="91" a="1"/>
  <c r="BI134" i="91" s="1"/>
  <c r="EI134" i="16" s="1" a="1"/>
  <c r="EI134" i="16" s="1"/>
  <c r="AT134" i="91" a="1"/>
  <c r="AT134" i="91" s="1"/>
  <c r="DT134" i="16" s="1" a="1"/>
  <c r="DT134" i="16" s="1"/>
  <c r="BD134" i="91" a="1"/>
  <c r="BD134" i="91" s="1"/>
  <c r="ED134" i="16" s="1" a="1"/>
  <c r="ED134" i="16" s="1"/>
  <c r="AD134" i="91" a="1"/>
  <c r="AD134" i="91" s="1"/>
  <c r="AY134" i="91" a="1"/>
  <c r="AY134" i="91" s="1"/>
  <c r="DY134" i="16" s="1" a="1"/>
  <c r="DY134" i="16" s="1"/>
  <c r="AX134" i="91" a="1"/>
  <c r="AX134" i="91" s="1"/>
  <c r="DX134" i="16" s="1" a="1"/>
  <c r="DX134" i="16" s="1"/>
  <c r="AI134" i="91" a="1"/>
  <c r="AI134" i="91" s="1"/>
  <c r="DI134" i="16" s="1" a="1"/>
  <c r="DI134" i="16" s="1"/>
  <c r="AM134" i="91" a="1"/>
  <c r="AM134" i="91" s="1"/>
  <c r="DM134" i="16" s="1" a="1"/>
  <c r="DM134" i="16" s="1"/>
  <c r="AJ134" i="91" a="1"/>
  <c r="AJ134" i="91" s="1"/>
  <c r="DJ134" i="16" s="1" a="1"/>
  <c r="DJ134" i="16" s="1"/>
  <c r="BG151" i="91" a="1"/>
  <c r="BG151" i="91" s="1"/>
  <c r="EG151" i="16" s="1" a="1"/>
  <c r="EG151" i="16" s="1"/>
  <c r="AU151" i="91" a="1"/>
  <c r="AU151" i="91" s="1"/>
  <c r="DU151" i="16" s="1" a="1"/>
  <c r="DU151" i="16" s="1"/>
  <c r="AI151" i="91" a="1"/>
  <c r="AI151" i="91" s="1"/>
  <c r="DI151" i="16" s="1" a="1"/>
  <c r="DI151" i="16" s="1"/>
  <c r="BI151" i="91" a="1"/>
  <c r="BI151" i="91" s="1"/>
  <c r="EI151" i="16" s="1" a="1"/>
  <c r="EI151" i="16" s="1"/>
  <c r="AV151" i="91" a="1"/>
  <c r="AV151" i="91" s="1"/>
  <c r="DV151" i="16" s="1" a="1"/>
  <c r="DV151" i="16" s="1"/>
  <c r="AH151" i="91" a="1"/>
  <c r="AH151" i="91" s="1"/>
  <c r="DH151" i="16" s="1" a="1"/>
  <c r="DH151" i="16" s="1"/>
  <c r="AD151" i="91" a="1"/>
  <c r="AD151" i="91" s="1"/>
  <c r="BH151" i="91" a="1"/>
  <c r="BH151" i="91" s="1"/>
  <c r="EH151" i="16" s="1" a="1"/>
  <c r="EH151" i="16" s="1"/>
  <c r="AT151" i="91" a="1"/>
  <c r="AT151" i="91" s="1"/>
  <c r="DT151" i="16" s="1" a="1"/>
  <c r="DT151" i="16" s="1"/>
  <c r="AG151" i="91" a="1"/>
  <c r="AG151" i="91" s="1"/>
  <c r="DG151" i="16" s="1" a="1"/>
  <c r="DG151" i="16" s="1"/>
  <c r="BE151" i="91" a="1"/>
  <c r="BE151" i="91" s="1"/>
  <c r="EE151" i="16" s="1" a="1"/>
  <c r="EE151" i="16" s="1"/>
  <c r="AR151" i="91" a="1"/>
  <c r="AR151" i="91" s="1"/>
  <c r="DR151" i="16" s="1" a="1"/>
  <c r="DR151" i="16" s="1"/>
  <c r="AE151" i="91" a="1"/>
  <c r="AE151" i="91" s="1"/>
  <c r="DE151" i="16" s="1" a="1"/>
  <c r="DE151" i="16" s="1"/>
  <c r="BK151" i="91" a="1"/>
  <c r="BK151" i="91" s="1"/>
  <c r="EK151" i="16" s="1" a="1"/>
  <c r="EK151" i="16" s="1"/>
  <c r="AX151" i="91" a="1"/>
  <c r="AX151" i="91" s="1"/>
  <c r="DX151" i="16" s="1" a="1"/>
  <c r="DX151" i="16" s="1"/>
  <c r="AK151" i="91" a="1"/>
  <c r="AK151" i="91" s="1"/>
  <c r="DK151" i="16" s="1" a="1"/>
  <c r="DK151" i="16" s="1"/>
  <c r="BA151" i="91" a="1"/>
  <c r="BA151" i="91" s="1"/>
  <c r="EA151" i="16" s="1" a="1"/>
  <c r="EA151" i="16" s="1"/>
  <c r="AF151" i="91" a="1"/>
  <c r="AF151" i="91" s="1"/>
  <c r="DF151" i="16" s="1" a="1"/>
  <c r="DF151" i="16" s="1"/>
  <c r="AZ151" i="91" a="1"/>
  <c r="AZ151" i="91" s="1"/>
  <c r="DZ151" i="16" s="1" a="1"/>
  <c r="DZ151" i="16" s="1"/>
  <c r="AY151" i="91" a="1"/>
  <c r="AY151" i="91" s="1"/>
  <c r="DY151" i="16" s="1" a="1"/>
  <c r="DY151" i="16" s="1"/>
  <c r="BN151" i="91" a="1"/>
  <c r="BN151" i="91" s="1"/>
  <c r="EN151" i="16" s="1" a="1"/>
  <c r="EN151" i="16" s="1"/>
  <c r="AS151" i="91" a="1"/>
  <c r="AS151" i="91" s="1"/>
  <c r="DS151" i="16" s="1" a="1"/>
  <c r="DS151" i="16" s="1"/>
  <c r="BM151" i="91" a="1"/>
  <c r="BM151" i="91" s="1"/>
  <c r="EM151" i="16" s="1" a="1"/>
  <c r="EM151" i="16" s="1"/>
  <c r="AQ151" i="91" a="1"/>
  <c r="AQ151" i="91" s="1"/>
  <c r="DQ151" i="16" s="1" a="1"/>
  <c r="DQ151" i="16" s="1"/>
  <c r="BF151" i="91" a="1"/>
  <c r="BF151" i="91" s="1"/>
  <c r="EF151" i="16" s="1" a="1"/>
  <c r="EF151" i="16" s="1"/>
  <c r="AN151" i="91" a="1"/>
  <c r="AN151" i="91" s="1"/>
  <c r="DN151" i="16" s="1" a="1"/>
  <c r="DN151" i="16" s="1"/>
  <c r="BD151" i="91" a="1"/>
  <c r="BD151" i="91" s="1"/>
  <c r="ED151" i="16" s="1" a="1"/>
  <c r="ED151" i="16" s="1"/>
  <c r="AM151" i="91" a="1"/>
  <c r="AM151" i="91" s="1"/>
  <c r="DM151" i="16" s="1" a="1"/>
  <c r="DM151" i="16" s="1"/>
  <c r="BC151" i="91" a="1"/>
  <c r="BC151" i="91" s="1"/>
  <c r="EC151" i="16" s="1" a="1"/>
  <c r="EC151" i="16" s="1"/>
  <c r="AL151" i="91" a="1"/>
  <c r="AL151" i="91" s="1"/>
  <c r="DL151" i="16" s="1" a="1"/>
  <c r="DL151" i="16" s="1"/>
  <c r="BB151" i="91" a="1"/>
  <c r="BB151" i="91" s="1"/>
  <c r="EB151" i="16" s="1" a="1"/>
  <c r="EB151" i="16" s="1"/>
  <c r="AJ151" i="91" a="1"/>
  <c r="AJ151" i="91" s="1"/>
  <c r="DJ151" i="16" s="1" a="1"/>
  <c r="DJ151" i="16" s="1"/>
  <c r="BL151" i="91" a="1"/>
  <c r="BL151" i="91" s="1"/>
  <c r="EL151" i="16" s="1" a="1"/>
  <c r="EL151" i="16" s="1"/>
  <c r="BJ151" i="91" a="1"/>
  <c r="BJ151" i="91" s="1"/>
  <c r="EJ151" i="16" s="1" a="1"/>
  <c r="EJ151" i="16" s="1"/>
  <c r="AW151" i="91" a="1"/>
  <c r="AW151" i="91" s="1"/>
  <c r="DW151" i="16" s="1" a="1"/>
  <c r="DW151" i="16" s="1"/>
  <c r="AP151" i="91" a="1"/>
  <c r="AP151" i="91" s="1"/>
  <c r="DP151" i="16" s="1" a="1"/>
  <c r="DP151" i="16" s="1"/>
  <c r="AO151" i="91" a="1"/>
  <c r="AO151" i="91" s="1"/>
  <c r="DO151" i="16" s="1" a="1"/>
  <c r="DO151" i="16" s="1"/>
  <c r="BM165" i="91" a="1"/>
  <c r="BM165" i="91" s="1"/>
  <c r="EM165" i="16" s="1" a="1"/>
  <c r="EM165" i="16" s="1"/>
  <c r="BB165" i="91" a="1"/>
  <c r="BB165" i="91" s="1"/>
  <c r="EB165" i="16" s="1" a="1"/>
  <c r="EB165" i="16" s="1"/>
  <c r="AP165" i="91" a="1"/>
  <c r="AP165" i="91" s="1"/>
  <c r="DP165" i="16" s="1" a="1"/>
  <c r="DP165" i="16" s="1"/>
  <c r="BJ165" i="91" a="1"/>
  <c r="BJ165" i="91" s="1"/>
  <c r="EJ165" i="16" s="1" a="1"/>
  <c r="EJ165" i="16" s="1"/>
  <c r="AY165" i="91" a="1"/>
  <c r="AY165" i="91" s="1"/>
  <c r="DY165" i="16" s="1" a="1"/>
  <c r="DY165" i="16" s="1"/>
  <c r="AM165" i="91" a="1"/>
  <c r="AM165" i="91" s="1"/>
  <c r="DM165" i="16" s="1" a="1"/>
  <c r="DM165" i="16" s="1"/>
  <c r="BG165" i="91" a="1"/>
  <c r="BG165" i="91" s="1"/>
  <c r="EG165" i="16" s="1" a="1"/>
  <c r="EG165" i="16" s="1"/>
  <c r="AV165" i="91" a="1"/>
  <c r="AV165" i="91" s="1"/>
  <c r="DV165" i="16" s="1" a="1"/>
  <c r="DV165" i="16" s="1"/>
  <c r="AJ165" i="91" a="1"/>
  <c r="AJ165" i="91" s="1"/>
  <c r="DJ165" i="16" s="1" a="1"/>
  <c r="DJ165" i="16" s="1"/>
  <c r="BH165" i="91" a="1"/>
  <c r="BH165" i="91" s="1"/>
  <c r="EH165" i="16" s="1" a="1"/>
  <c r="EH165" i="16" s="1"/>
  <c r="AS165" i="91" a="1"/>
  <c r="AS165" i="91" s="1"/>
  <c r="DS165" i="16" s="1" a="1"/>
  <c r="DS165" i="16" s="1"/>
  <c r="BA165" i="91" a="1"/>
  <c r="BA165" i="91" s="1"/>
  <c r="EA165" i="16" s="1" a="1"/>
  <c r="EA165" i="16" s="1"/>
  <c r="AK165" i="91" a="1"/>
  <c r="AK165" i="91" s="1"/>
  <c r="DK165" i="16" s="1" a="1"/>
  <c r="DK165" i="16" s="1"/>
  <c r="BD165" i="91" a="1"/>
  <c r="BD165" i="91" s="1"/>
  <c r="ED165" i="16" s="1" a="1"/>
  <c r="ED165" i="16" s="1"/>
  <c r="AI165" i="91" a="1"/>
  <c r="AI165" i="91" s="1"/>
  <c r="DI165" i="16" s="1" a="1"/>
  <c r="DI165" i="16" s="1"/>
  <c r="BC165" i="91" a="1"/>
  <c r="BC165" i="91" s="1"/>
  <c r="EC165" i="16" s="1" a="1"/>
  <c r="EC165" i="16" s="1"/>
  <c r="AH165" i="91" a="1"/>
  <c r="AH165" i="91" s="1"/>
  <c r="DH165" i="16" s="1" a="1"/>
  <c r="DH165" i="16" s="1"/>
  <c r="AZ165" i="91" a="1"/>
  <c r="AZ165" i="91" s="1"/>
  <c r="DZ165" i="16" s="1" a="1"/>
  <c r="DZ165" i="16" s="1"/>
  <c r="AG165" i="91" a="1"/>
  <c r="AG165" i="91" s="1"/>
  <c r="DG165" i="16" s="1" a="1"/>
  <c r="DG165" i="16" s="1"/>
  <c r="AX165" i="91" a="1"/>
  <c r="AX165" i="91" s="1"/>
  <c r="DX165" i="16" s="1" a="1"/>
  <c r="DX165" i="16" s="1"/>
  <c r="AF165" i="91" a="1"/>
  <c r="AF165" i="91" s="1"/>
  <c r="DF165" i="16" s="1" a="1"/>
  <c r="DF165" i="16" s="1"/>
  <c r="AW165" i="91" a="1"/>
  <c r="AW165" i="91" s="1"/>
  <c r="DW165" i="16" s="1" a="1"/>
  <c r="DW165" i="16" s="1"/>
  <c r="AE165" i="91" a="1"/>
  <c r="AE165" i="91" s="1"/>
  <c r="DE165" i="16" s="1" a="1"/>
  <c r="DE165" i="16" s="1"/>
  <c r="BN165" i="91" a="1"/>
  <c r="BN165" i="91" s="1"/>
  <c r="EN165" i="16" s="1" a="1"/>
  <c r="EN165" i="16" s="1"/>
  <c r="AU165" i="91" a="1"/>
  <c r="AU165" i="91" s="1"/>
  <c r="DU165" i="16" s="1" a="1"/>
  <c r="DU165" i="16" s="1"/>
  <c r="AD165" i="91" a="1"/>
  <c r="AD165" i="91" s="1"/>
  <c r="BK165" i="91" a="1"/>
  <c r="BK165" i="91" s="1"/>
  <c r="EK165" i="16" s="1" a="1"/>
  <c r="EK165" i="16" s="1"/>
  <c r="AR165" i="91" a="1"/>
  <c r="AR165" i="91" s="1"/>
  <c r="DR165" i="16" s="1" a="1"/>
  <c r="DR165" i="16" s="1"/>
  <c r="AO165" i="91" a="1"/>
  <c r="AO165" i="91" s="1"/>
  <c r="DO165" i="16" s="1" a="1"/>
  <c r="DO165" i="16" s="1"/>
  <c r="BF165" i="91" a="1"/>
  <c r="BF165" i="91" s="1"/>
  <c r="EF165" i="16" s="1" a="1"/>
  <c r="EF165" i="16" s="1"/>
  <c r="AN165" i="91" a="1"/>
  <c r="AN165" i="91" s="1"/>
  <c r="DN165" i="16" s="1" a="1"/>
  <c r="DN165" i="16" s="1"/>
  <c r="BE165" i="91" a="1"/>
  <c r="BE165" i="91" s="1"/>
  <c r="EE165" i="16" s="1" a="1"/>
  <c r="EE165" i="16" s="1"/>
  <c r="AL165" i="91" a="1"/>
  <c r="AL165" i="91" s="1"/>
  <c r="DL165" i="16" s="1" a="1"/>
  <c r="DL165" i="16" s="1"/>
  <c r="BL165" i="91" a="1"/>
  <c r="BL165" i="91" s="1"/>
  <c r="EL165" i="16" s="1" a="1"/>
  <c r="EL165" i="16" s="1"/>
  <c r="BI165" i="91" a="1"/>
  <c r="BI165" i="91" s="1"/>
  <c r="EI165" i="16" s="1" a="1"/>
  <c r="EI165" i="16" s="1"/>
  <c r="AQ165" i="91" a="1"/>
  <c r="AQ165" i="91" s="1"/>
  <c r="DQ165" i="16" s="1" a="1"/>
  <c r="DQ165" i="16" s="1"/>
  <c r="AT165" i="91" a="1"/>
  <c r="AT165" i="91" s="1"/>
  <c r="DT165" i="16" s="1" a="1"/>
  <c r="DT165" i="16" s="1"/>
  <c r="BN88" i="91" a="1"/>
  <c r="BN88" i="91" s="1"/>
  <c r="BE88" i="91" a="1"/>
  <c r="BE88" i="91" s="1"/>
  <c r="AT88" i="91" a="1"/>
  <c r="AT88" i="91" s="1"/>
  <c r="AJ88" i="91" a="1"/>
  <c r="AJ88" i="91" s="1"/>
  <c r="BK88" i="91" a="1"/>
  <c r="BK88" i="91" s="1"/>
  <c r="AO88" i="91" a="1"/>
  <c r="AO88" i="91" s="1"/>
  <c r="AY88" i="91" a="1"/>
  <c r="AY88" i="91" s="1"/>
  <c r="AN88" i="91" a="1"/>
  <c r="AN88" i="91" s="1"/>
  <c r="AD88" i="91" a="1"/>
  <c r="AD88" i="91" s="1"/>
  <c r="BI88" i="91" a="1"/>
  <c r="BI88" i="91" s="1"/>
  <c r="AX88" i="91" a="1"/>
  <c r="AX88" i="91" s="1"/>
  <c r="AM88" i="91" a="1"/>
  <c r="AM88" i="91" s="1"/>
  <c r="BH88" i="91" a="1"/>
  <c r="BH88" i="91" s="1"/>
  <c r="AW88" i="91" a="1"/>
  <c r="AW88" i="91" s="1"/>
  <c r="AL88" i="91" a="1"/>
  <c r="AL88" i="91" s="1"/>
  <c r="BG88" i="91" a="1"/>
  <c r="BG88" i="91" s="1"/>
  <c r="AV88" i="91" a="1"/>
  <c r="AV88" i="91" s="1"/>
  <c r="AK88" i="91" a="1"/>
  <c r="AK88" i="91" s="1"/>
  <c r="BM88" i="91" a="1"/>
  <c r="BM88" i="91" s="1"/>
  <c r="BC88" i="91" a="1"/>
  <c r="BC88" i="91" s="1"/>
  <c r="AR88" i="91" a="1"/>
  <c r="AR88" i="91" s="1"/>
  <c r="AG88" i="91" a="1"/>
  <c r="AG88" i="91" s="1"/>
  <c r="BA88" i="91" a="1"/>
  <c r="BA88" i="91" s="1"/>
  <c r="AP88" i="91" a="1"/>
  <c r="AP88" i="91" s="1"/>
  <c r="AE88" i="91" a="1"/>
  <c r="AE88" i="91" s="1"/>
  <c r="BD88" i="91" a="1"/>
  <c r="BD88" i="91" s="1"/>
  <c r="BB88" i="91" a="1"/>
  <c r="BB88" i="91" s="1"/>
  <c r="AZ88" i="91" a="1"/>
  <c r="AZ88" i="91" s="1"/>
  <c r="AU88" i="91" a="1"/>
  <c r="AU88" i="91" s="1"/>
  <c r="BF88" i="91" a="1"/>
  <c r="BF88" i="91" s="1"/>
  <c r="AS88" i="91" a="1"/>
  <c r="AS88" i="91" s="1"/>
  <c r="AQ88" i="91" a="1"/>
  <c r="AQ88" i="91" s="1"/>
  <c r="AI88" i="91" a="1"/>
  <c r="AI88" i="91" s="1"/>
  <c r="AF88" i="91" a="1"/>
  <c r="AF88" i="91" s="1"/>
  <c r="BL88" i="91" a="1"/>
  <c r="BL88" i="91" s="1"/>
  <c r="BJ88" i="91" a="1"/>
  <c r="BJ88" i="91" s="1"/>
  <c r="AH88" i="91" a="1"/>
  <c r="AH88" i="91" s="1"/>
  <c r="BG150" i="91" a="1"/>
  <c r="BG150" i="91" s="1"/>
  <c r="AU150" i="91" a="1"/>
  <c r="AU150" i="91" s="1"/>
  <c r="AI150" i="91" a="1"/>
  <c r="AI150" i="91" s="1"/>
  <c r="BE150" i="91" a="1"/>
  <c r="BE150" i="91" s="1"/>
  <c r="AR150" i="91" a="1"/>
  <c r="AR150" i="91" s="1"/>
  <c r="AE150" i="91" a="1"/>
  <c r="AE150" i="91" s="1"/>
  <c r="BD150" i="91" a="1"/>
  <c r="BD150" i="91" s="1"/>
  <c r="AQ150" i="91" a="1"/>
  <c r="AQ150" i="91" s="1"/>
  <c r="AD150" i="91" a="1"/>
  <c r="AD150" i="91" s="1"/>
  <c r="BB150" i="91" a="1"/>
  <c r="BB150" i="91" s="1"/>
  <c r="AO150" i="91" a="1"/>
  <c r="AO150" i="91" s="1"/>
  <c r="BH150" i="91" a="1"/>
  <c r="BH150" i="91" s="1"/>
  <c r="AT150" i="91" a="1"/>
  <c r="AT150" i="91" s="1"/>
  <c r="AG150" i="91" a="1"/>
  <c r="AG150" i="91" s="1"/>
  <c r="AX150" i="91" a="1"/>
  <c r="AX150" i="91" s="1"/>
  <c r="BN150" i="91" a="1"/>
  <c r="BN150" i="91" s="1"/>
  <c r="AW150" i="91" a="1"/>
  <c r="AW150" i="91" s="1"/>
  <c r="BM150" i="91" a="1"/>
  <c r="BM150" i="91" s="1"/>
  <c r="AV150" i="91" a="1"/>
  <c r="AV150" i="91" s="1"/>
  <c r="BK150" i="91" a="1"/>
  <c r="BK150" i="91" s="1"/>
  <c r="AP150" i="91" a="1"/>
  <c r="AP150" i="91" s="1"/>
  <c r="BJ150" i="91" a="1"/>
  <c r="BJ150" i="91" s="1"/>
  <c r="AN150" i="91" a="1"/>
  <c r="AN150" i="91" s="1"/>
  <c r="BC150" i="91" a="1"/>
  <c r="BC150" i="91" s="1"/>
  <c r="AK150" i="91" a="1"/>
  <c r="AK150" i="91" s="1"/>
  <c r="BA150" i="91" a="1"/>
  <c r="BA150" i="91" s="1"/>
  <c r="AJ150" i="91" a="1"/>
  <c r="AJ150" i="91" s="1"/>
  <c r="AZ150" i="91" a="1"/>
  <c r="AZ150" i="91" s="1"/>
  <c r="AH150" i="91" a="1"/>
  <c r="AH150" i="91" s="1"/>
  <c r="AY150" i="91" a="1"/>
  <c r="AY150" i="91" s="1"/>
  <c r="AF150" i="91" a="1"/>
  <c r="AF150" i="91" s="1"/>
  <c r="BF150" i="91" a="1"/>
  <c r="BF150" i="91" s="1"/>
  <c r="AS150" i="91" a="1"/>
  <c r="AS150" i="91" s="1"/>
  <c r="AM150" i="91" a="1"/>
  <c r="AM150" i="91" s="1"/>
  <c r="AL150" i="91" a="1"/>
  <c r="AL150" i="91" s="1"/>
  <c r="BI150" i="91" a="1"/>
  <c r="BI150" i="91" s="1"/>
  <c r="BL150" i="91" a="1"/>
  <c r="BL150" i="91" s="1"/>
  <c r="BN164" i="91" a="1"/>
  <c r="BN164" i="91" s="1"/>
  <c r="BC164" i="91" a="1"/>
  <c r="BC164" i="91" s="1"/>
  <c r="AR164" i="91" a="1"/>
  <c r="AR164" i="91" s="1"/>
  <c r="AG164" i="91" a="1"/>
  <c r="AG164" i="91" s="1"/>
  <c r="BL164" i="91" a="1"/>
  <c r="BL164" i="91" s="1"/>
  <c r="AZ164" i="91" a="1"/>
  <c r="AZ164" i="91" s="1"/>
  <c r="AO164" i="91" a="1"/>
  <c r="AO164" i="91" s="1"/>
  <c r="BI164" i="91" a="1"/>
  <c r="BI164" i="91" s="1"/>
  <c r="AW164" i="91" a="1"/>
  <c r="AW164" i="91" s="1"/>
  <c r="AL164" i="91" a="1"/>
  <c r="AL164" i="91" s="1"/>
  <c r="BM164" i="91" a="1"/>
  <c r="BM164" i="91" s="1"/>
  <c r="AX164" i="91" a="1"/>
  <c r="AX164" i="91" s="1"/>
  <c r="AI164" i="91" a="1"/>
  <c r="AI164" i="91" s="1"/>
  <c r="BF164" i="91" a="1"/>
  <c r="BF164" i="91" s="1"/>
  <c r="AQ164" i="91" a="1"/>
  <c r="AQ164" i="91" s="1"/>
  <c r="BB164" i="91" a="1"/>
  <c r="BB164" i="91" s="1"/>
  <c r="AJ164" i="91" a="1"/>
  <c r="AJ164" i="91" s="1"/>
  <c r="BA164" i="91" a="1"/>
  <c r="BA164" i="91" s="1"/>
  <c r="AY164" i="91" a="1"/>
  <c r="AY164" i="91" s="1"/>
  <c r="AH164" i="91" a="1"/>
  <c r="AH164" i="91" s="1"/>
  <c r="AV164" i="91" a="1"/>
  <c r="AV164" i="91" s="1"/>
  <c r="AF164" i="91" a="1"/>
  <c r="AF164" i="91" s="1"/>
  <c r="AU164" i="91" a="1"/>
  <c r="AU164" i="91" s="1"/>
  <c r="AE164" i="91" a="1"/>
  <c r="AE164" i="91" s="1"/>
  <c r="BJ164" i="91" a="1"/>
  <c r="BJ164" i="91" s="1"/>
  <c r="AS164" i="91" a="1"/>
  <c r="AS164" i="91" s="1"/>
  <c r="BG164" i="91" a="1"/>
  <c r="BG164" i="91" s="1"/>
  <c r="AN164" i="91" a="1"/>
  <c r="AN164" i="91" s="1"/>
  <c r="BE164" i="91" a="1"/>
  <c r="BE164" i="91" s="1"/>
  <c r="AM164" i="91" a="1"/>
  <c r="AM164" i="91" s="1"/>
  <c r="BD164" i="91" a="1"/>
  <c r="BD164" i="91" s="1"/>
  <c r="AK164" i="91" a="1"/>
  <c r="AK164" i="91" s="1"/>
  <c r="AD164" i="91" a="1"/>
  <c r="AD164" i="91" s="1"/>
  <c r="BK164" i="91" a="1"/>
  <c r="BK164" i="91" s="1"/>
  <c r="AP164" i="91" a="1"/>
  <c r="AP164" i="91" s="1"/>
  <c r="BH164" i="91" a="1"/>
  <c r="BH164" i="91" s="1"/>
  <c r="AT164" i="91" a="1"/>
  <c r="AT164" i="91" s="1"/>
  <c r="BF46" i="91" a="1"/>
  <c r="BF46" i="91" s="1"/>
  <c r="EF46" i="16" s="1" a="1"/>
  <c r="EF46" i="16" s="1"/>
  <c r="AT46" i="91" a="1"/>
  <c r="AT46" i="91" s="1"/>
  <c r="DT46" i="16" s="1" a="1"/>
  <c r="DT46" i="16" s="1"/>
  <c r="AH46" i="91" a="1"/>
  <c r="AH46" i="91" s="1"/>
  <c r="DH46" i="16" s="1" a="1"/>
  <c r="DH46" i="16" s="1"/>
  <c r="AD46" i="91" a="1"/>
  <c r="AD46" i="91" s="1"/>
  <c r="BE46" i="91" a="1"/>
  <c r="BE46" i="91" s="1"/>
  <c r="EE46" i="16" s="1" a="1"/>
  <c r="EE46" i="16" s="1"/>
  <c r="AS46" i="91" a="1"/>
  <c r="AS46" i="91" s="1"/>
  <c r="DS46" i="16" s="1" a="1"/>
  <c r="DS46" i="16" s="1"/>
  <c r="AG46" i="91" a="1"/>
  <c r="AG46" i="91" s="1"/>
  <c r="DG46" i="16" s="1" a="1"/>
  <c r="DG46" i="16" s="1"/>
  <c r="BD46" i="91" a="1"/>
  <c r="BD46" i="91" s="1"/>
  <c r="ED46" i="16" s="1" a="1"/>
  <c r="ED46" i="16" s="1"/>
  <c r="AR46" i="91" a="1"/>
  <c r="AR46" i="91" s="1"/>
  <c r="DR46" i="16" s="1" a="1"/>
  <c r="DR46" i="16" s="1"/>
  <c r="AF46" i="91" a="1"/>
  <c r="AF46" i="91" s="1"/>
  <c r="DF46" i="16" s="1" a="1"/>
  <c r="DF46" i="16" s="1"/>
  <c r="BC46" i="91" a="1"/>
  <c r="BC46" i="91" s="1"/>
  <c r="EC46" i="16" s="1" a="1"/>
  <c r="EC46" i="16" s="1"/>
  <c r="AQ46" i="91" a="1"/>
  <c r="AQ46" i="91" s="1"/>
  <c r="DQ46" i="16" s="1" a="1"/>
  <c r="DQ46" i="16" s="1"/>
  <c r="AE46" i="91" a="1"/>
  <c r="AE46" i="91" s="1"/>
  <c r="DE46" i="16" s="1" a="1"/>
  <c r="DE46" i="16" s="1"/>
  <c r="BN46" i="91" a="1"/>
  <c r="BN46" i="91" s="1"/>
  <c r="EN46" i="16" s="1" a="1"/>
  <c r="EN46" i="16" s="1"/>
  <c r="BB46" i="91" a="1"/>
  <c r="BB46" i="91" s="1"/>
  <c r="EB46" i="16" s="1" a="1"/>
  <c r="EB46" i="16" s="1"/>
  <c r="AP46" i="91" a="1"/>
  <c r="AP46" i="91" s="1"/>
  <c r="DP46" i="16" s="1" a="1"/>
  <c r="DP46" i="16" s="1"/>
  <c r="BM46" i="91" a="1"/>
  <c r="BM46" i="91" s="1"/>
  <c r="EM46" i="16" s="1" a="1"/>
  <c r="EM46" i="16" s="1"/>
  <c r="BA46" i="91" a="1"/>
  <c r="BA46" i="91" s="1"/>
  <c r="EA46" i="16" s="1" a="1"/>
  <c r="EA46" i="16" s="1"/>
  <c r="AO46" i="91" a="1"/>
  <c r="AO46" i="91" s="1"/>
  <c r="DO46" i="16" s="1" a="1"/>
  <c r="DO46" i="16" s="1"/>
  <c r="BJ46" i="91" a="1"/>
  <c r="BJ46" i="91" s="1"/>
  <c r="EJ46" i="16" s="1" a="1"/>
  <c r="EJ46" i="16" s="1"/>
  <c r="AX46" i="91" a="1"/>
  <c r="AX46" i="91" s="1"/>
  <c r="DX46" i="16" s="1" a="1"/>
  <c r="DX46" i="16" s="1"/>
  <c r="AL46" i="91" a="1"/>
  <c r="AL46" i="91" s="1"/>
  <c r="DL46" i="16" s="1" a="1"/>
  <c r="DL46" i="16" s="1"/>
  <c r="BI46" i="91" a="1"/>
  <c r="BI46" i="91" s="1"/>
  <c r="EI46" i="16" s="1" a="1"/>
  <c r="EI46" i="16" s="1"/>
  <c r="AW46" i="91" a="1"/>
  <c r="AW46" i="91" s="1"/>
  <c r="DW46" i="16" s="1" a="1"/>
  <c r="DW46" i="16" s="1"/>
  <c r="AK46" i="91" a="1"/>
  <c r="AK46" i="91" s="1"/>
  <c r="DK46" i="16" s="1" a="1"/>
  <c r="DK46" i="16" s="1"/>
  <c r="BH46" i="91" a="1"/>
  <c r="BH46" i="91" s="1"/>
  <c r="EH46" i="16" s="1" a="1"/>
  <c r="EH46" i="16" s="1"/>
  <c r="AV46" i="91" a="1"/>
  <c r="AV46" i="91" s="1"/>
  <c r="DV46" i="16" s="1" a="1"/>
  <c r="DV46" i="16" s="1"/>
  <c r="AJ46" i="91" a="1"/>
  <c r="AJ46" i="91" s="1"/>
  <c r="DJ46" i="16" s="1" a="1"/>
  <c r="DJ46" i="16" s="1"/>
  <c r="AU46" i="91" a="1"/>
  <c r="AU46" i="91" s="1"/>
  <c r="DU46" i="16" s="1" a="1"/>
  <c r="DU46" i="16" s="1"/>
  <c r="AN46" i="91" a="1"/>
  <c r="AN46" i="91" s="1"/>
  <c r="DN46" i="16" s="1" a="1"/>
  <c r="DN46" i="16" s="1"/>
  <c r="AM46" i="91" a="1"/>
  <c r="AM46" i="91" s="1"/>
  <c r="DM46" i="16" s="1" a="1"/>
  <c r="DM46" i="16" s="1"/>
  <c r="AI46" i="91" a="1"/>
  <c r="AI46" i="91" s="1"/>
  <c r="DI46" i="16" s="1" a="1"/>
  <c r="DI46" i="16" s="1"/>
  <c r="BL46" i="91" a="1"/>
  <c r="BL46" i="91" s="1"/>
  <c r="EL46" i="16" s="1" a="1"/>
  <c r="EL46" i="16" s="1"/>
  <c r="AY46" i="91" a="1"/>
  <c r="AY46" i="91" s="1"/>
  <c r="DY46" i="16" s="1" a="1"/>
  <c r="DY46" i="16" s="1"/>
  <c r="BK46" i="91" a="1"/>
  <c r="BK46" i="91" s="1"/>
  <c r="EK46" i="16" s="1" a="1"/>
  <c r="EK46" i="16" s="1"/>
  <c r="BG46" i="91" a="1"/>
  <c r="BG46" i="91" s="1"/>
  <c r="EG46" i="16" s="1" a="1"/>
  <c r="EG46" i="16" s="1"/>
  <c r="AZ46" i="91" a="1"/>
  <c r="AZ46" i="91" s="1"/>
  <c r="DZ46" i="16" s="1" a="1"/>
  <c r="DZ46" i="16" s="1"/>
  <c r="BI178" i="91" a="1"/>
  <c r="BI178" i="91" s="1"/>
  <c r="AX178" i="91" a="1"/>
  <c r="AX178" i="91" s="1"/>
  <c r="AL178" i="91" a="1"/>
  <c r="AL178" i="91" s="1"/>
  <c r="BF178" i="91" a="1"/>
  <c r="BF178" i="91" s="1"/>
  <c r="AU178" i="91" a="1"/>
  <c r="AU178" i="91" s="1"/>
  <c r="AI178" i="91" a="1"/>
  <c r="AI178" i="91" s="1"/>
  <c r="AD178" i="91" a="1"/>
  <c r="AD178" i="91" s="1"/>
  <c r="BC178" i="91" a="1"/>
  <c r="BC178" i="91" s="1"/>
  <c r="AR178" i="91" a="1"/>
  <c r="AR178" i="91" s="1"/>
  <c r="BD178" i="91" a="1"/>
  <c r="BD178" i="91" s="1"/>
  <c r="AO178" i="91" a="1"/>
  <c r="AO178" i="91" s="1"/>
  <c r="BB178" i="91" a="1"/>
  <c r="BB178" i="91" s="1"/>
  <c r="AN178" i="91" a="1"/>
  <c r="AN178" i="91" s="1"/>
  <c r="AZ178" i="91" a="1"/>
  <c r="AZ178" i="91" s="1"/>
  <c r="AK178" i="91" a="1"/>
  <c r="AK178" i="91" s="1"/>
  <c r="BL178" i="91" a="1"/>
  <c r="BL178" i="91" s="1"/>
  <c r="AW178" i="91" a="1"/>
  <c r="AW178" i="91" s="1"/>
  <c r="AG178" i="91" a="1"/>
  <c r="AG178" i="91" s="1"/>
  <c r="AV178" i="91" a="1"/>
  <c r="AV178" i="91" s="1"/>
  <c r="AT178" i="91" a="1"/>
  <c r="AT178" i="91" s="1"/>
  <c r="BN178" i="91" a="1"/>
  <c r="BN178" i="91" s="1"/>
  <c r="AS178" i="91" a="1"/>
  <c r="AS178" i="91" s="1"/>
  <c r="BM178" i="91" a="1"/>
  <c r="BM178" i="91" s="1"/>
  <c r="AQ178" i="91" a="1"/>
  <c r="AQ178" i="91" s="1"/>
  <c r="BK178" i="91" a="1"/>
  <c r="BK178" i="91" s="1"/>
  <c r="AP178" i="91" a="1"/>
  <c r="AP178" i="91" s="1"/>
  <c r="BJ178" i="91" a="1"/>
  <c r="BJ178" i="91" s="1"/>
  <c r="AM178" i="91" a="1"/>
  <c r="AM178" i="91" s="1"/>
  <c r="BG178" i="91" a="1"/>
  <c r="BG178" i="91" s="1"/>
  <c r="AH178" i="91" a="1"/>
  <c r="AH178" i="91" s="1"/>
  <c r="BE178" i="91" a="1"/>
  <c r="BE178" i="91" s="1"/>
  <c r="AF178" i="91" a="1"/>
  <c r="AF178" i="91" s="1"/>
  <c r="BA178" i="91" a="1"/>
  <c r="BA178" i="91" s="1"/>
  <c r="AE178" i="91" a="1"/>
  <c r="AE178" i="91" s="1"/>
  <c r="AY178" i="91" a="1"/>
  <c r="AY178" i="91" s="1"/>
  <c r="AJ178" i="91" a="1"/>
  <c r="AJ178" i="91" s="1"/>
  <c r="BH178" i="91" a="1"/>
  <c r="BH178" i="91" s="1"/>
  <c r="BD80" i="91" a="1"/>
  <c r="BD80" i="91" s="1"/>
  <c r="ED80" i="16" s="1" a="1"/>
  <c r="ED80" i="16" s="1"/>
  <c r="AS80" i="91" a="1"/>
  <c r="AS80" i="91" s="1"/>
  <c r="DS80" i="16" s="1" a="1"/>
  <c r="DS80" i="16" s="1"/>
  <c r="AI80" i="91" a="1"/>
  <c r="AI80" i="91" s="1"/>
  <c r="DI80" i="16" s="1" a="1"/>
  <c r="DI80" i="16" s="1"/>
  <c r="BE80" i="91" a="1"/>
  <c r="BE80" i="91" s="1"/>
  <c r="EE80" i="16" s="1" a="1"/>
  <c r="EE80" i="16" s="1"/>
  <c r="AG80" i="91" a="1"/>
  <c r="AG80" i="91" s="1"/>
  <c r="DG80" i="16" s="1" a="1"/>
  <c r="DG80" i="16" s="1"/>
  <c r="BN80" i="91" a="1"/>
  <c r="BN80" i="91" s="1"/>
  <c r="EN80" i="16" s="1" a="1"/>
  <c r="EN80" i="16" s="1"/>
  <c r="BB80" i="91" a="1"/>
  <c r="BB80" i="91" s="1"/>
  <c r="EB80" i="16" s="1" a="1"/>
  <c r="EB80" i="16" s="1"/>
  <c r="AQ80" i="91" a="1"/>
  <c r="AQ80" i="91" s="1"/>
  <c r="DQ80" i="16" s="1" a="1"/>
  <c r="DQ80" i="16" s="1"/>
  <c r="AE80" i="91" a="1"/>
  <c r="AE80" i="91" s="1"/>
  <c r="DE80" i="16" s="1" a="1"/>
  <c r="DE80" i="16" s="1"/>
  <c r="BM80" i="91" a="1"/>
  <c r="BM80" i="91" s="1"/>
  <c r="EM80" i="16" s="1" a="1"/>
  <c r="EM80" i="16" s="1"/>
  <c r="BA80" i="91" a="1"/>
  <c r="BA80" i="91" s="1"/>
  <c r="EA80" i="16" s="1" a="1"/>
  <c r="EA80" i="16" s="1"/>
  <c r="AP80" i="91" a="1"/>
  <c r="AP80" i="91" s="1"/>
  <c r="DP80" i="16" s="1" a="1"/>
  <c r="DP80" i="16" s="1"/>
  <c r="BI80" i="91" a="1"/>
  <c r="BI80" i="91" s="1"/>
  <c r="EI80" i="16" s="1" a="1"/>
  <c r="EI80" i="16" s="1"/>
  <c r="AT80" i="91" a="1"/>
  <c r="AT80" i="91" s="1"/>
  <c r="DT80" i="16" s="1" a="1"/>
  <c r="DT80" i="16" s="1"/>
  <c r="BG80" i="91" a="1"/>
  <c r="BG80" i="91" s="1"/>
  <c r="EG80" i="16" s="1" a="1"/>
  <c r="EG80" i="16" s="1"/>
  <c r="AO80" i="91" a="1"/>
  <c r="AO80" i="91" s="1"/>
  <c r="DO80" i="16" s="1" a="1"/>
  <c r="DO80" i="16" s="1"/>
  <c r="BH80" i="91" a="1"/>
  <c r="BH80" i="91" s="1"/>
  <c r="EH80" i="16" s="1" a="1"/>
  <c r="EH80" i="16" s="1"/>
  <c r="AM80" i="91" a="1"/>
  <c r="AM80" i="91" s="1"/>
  <c r="DM80" i="16" s="1" a="1"/>
  <c r="DM80" i="16" s="1"/>
  <c r="BF80" i="91" a="1"/>
  <c r="BF80" i="91" s="1"/>
  <c r="EF80" i="16" s="1" a="1"/>
  <c r="EF80" i="16" s="1"/>
  <c r="BC80" i="91" a="1"/>
  <c r="BC80" i="91" s="1"/>
  <c r="EC80" i="16" s="1" a="1"/>
  <c r="EC80" i="16" s="1"/>
  <c r="AL80" i="91" a="1"/>
  <c r="AL80" i="91" s="1"/>
  <c r="DL80" i="16" s="1" a="1"/>
  <c r="DL80" i="16" s="1"/>
  <c r="AK80" i="91" a="1"/>
  <c r="AK80" i="91" s="1"/>
  <c r="DK80" i="16" s="1" a="1"/>
  <c r="DK80" i="16" s="1"/>
  <c r="AD80" i="91" a="1"/>
  <c r="AD80" i="91" s="1"/>
  <c r="AZ80" i="91" a="1"/>
  <c r="AZ80" i="91" s="1"/>
  <c r="DZ80" i="16" s="1" a="1"/>
  <c r="DZ80" i="16" s="1"/>
  <c r="AJ80" i="91" a="1"/>
  <c r="AJ80" i="91" s="1"/>
  <c r="DJ80" i="16" s="1" a="1"/>
  <c r="DJ80" i="16" s="1"/>
  <c r="AY80" i="91" a="1"/>
  <c r="AY80" i="91" s="1"/>
  <c r="DY80" i="16" s="1" a="1"/>
  <c r="DY80" i="16" s="1"/>
  <c r="AH80" i="91" a="1"/>
  <c r="AH80" i="91" s="1"/>
  <c r="DH80" i="16" s="1" a="1"/>
  <c r="DH80" i="16" s="1"/>
  <c r="BL80" i="91" a="1"/>
  <c r="BL80" i="91" s="1"/>
  <c r="EL80" i="16" s="1" a="1"/>
  <c r="EL80" i="16" s="1"/>
  <c r="AV80" i="91" a="1"/>
  <c r="AV80" i="91" s="1"/>
  <c r="DV80" i="16" s="1" a="1"/>
  <c r="DV80" i="16" s="1"/>
  <c r="BK80" i="91" a="1"/>
  <c r="BK80" i="91" s="1"/>
  <c r="EK80" i="16" s="1" a="1"/>
  <c r="EK80" i="16" s="1"/>
  <c r="AU80" i="91" a="1"/>
  <c r="AU80" i="91" s="1"/>
  <c r="DU80" i="16" s="1" a="1"/>
  <c r="DU80" i="16" s="1"/>
  <c r="BJ80" i="91" a="1"/>
  <c r="BJ80" i="91" s="1"/>
  <c r="EJ80" i="16" s="1" a="1"/>
  <c r="EJ80" i="16" s="1"/>
  <c r="AR80" i="91" a="1"/>
  <c r="AR80" i="91" s="1"/>
  <c r="DR80" i="16" s="1" a="1"/>
  <c r="DR80" i="16" s="1"/>
  <c r="AX80" i="91" a="1"/>
  <c r="AX80" i="91" s="1"/>
  <c r="DX80" i="16" s="1" a="1"/>
  <c r="DX80" i="16" s="1"/>
  <c r="AW80" i="91" a="1"/>
  <c r="AW80" i="91" s="1"/>
  <c r="DW80" i="16" s="1" a="1"/>
  <c r="DW80" i="16" s="1"/>
  <c r="AN80" i="91" a="1"/>
  <c r="AN80" i="91" s="1"/>
  <c r="DN80" i="16" s="1" a="1"/>
  <c r="DN80" i="16" s="1"/>
  <c r="AF80" i="91" a="1"/>
  <c r="AF80" i="91" s="1"/>
  <c r="DF80" i="16" s="1" a="1"/>
  <c r="DF80" i="16" s="1"/>
  <c r="BL78" i="91" a="1"/>
  <c r="BL78" i="91" s="1"/>
  <c r="AO78" i="91" a="1"/>
  <c r="AO78" i="91" s="1"/>
  <c r="AD78" i="91" a="1"/>
  <c r="AD78" i="91" s="1"/>
  <c r="BI78" i="91" a="1"/>
  <c r="BI78" i="91" s="1"/>
  <c r="AW78" i="91" a="1"/>
  <c r="AW78" i="91" s="1"/>
  <c r="AJ78" i="91" a="1"/>
  <c r="AJ78" i="91" s="1"/>
  <c r="BG78" i="91" a="1"/>
  <c r="BG78" i="91" s="1"/>
  <c r="AU78" i="91" a="1"/>
  <c r="AU78" i="91" s="1"/>
  <c r="BF78" i="91" a="1"/>
  <c r="BF78" i="91" s="1"/>
  <c r="AT78" i="91" a="1"/>
  <c r="AT78" i="91" s="1"/>
  <c r="AH78" i="91" a="1"/>
  <c r="AH78" i="91" s="1"/>
  <c r="BA78" i="91" a="1"/>
  <c r="BA78" i="91" s="1"/>
  <c r="AK78" i="91" a="1"/>
  <c r="AK78" i="91" s="1"/>
  <c r="AY78" i="91" a="1"/>
  <c r="AY78" i="91" s="1"/>
  <c r="AG78" i="91" a="1"/>
  <c r="AG78" i="91" s="1"/>
  <c r="BJ78" i="91" a="1"/>
  <c r="BJ78" i="91" s="1"/>
  <c r="AP78" i="91" a="1"/>
  <c r="AP78" i="91" s="1"/>
  <c r="BH78" i="91" a="1"/>
  <c r="BH78" i="91" s="1"/>
  <c r="AN78" i="91" a="1"/>
  <c r="AN78" i="91" s="1"/>
  <c r="BE78" i="91" a="1"/>
  <c r="BE78" i="91" s="1"/>
  <c r="AM78" i="91" a="1"/>
  <c r="AM78" i="91" s="1"/>
  <c r="BD78" i="91" a="1"/>
  <c r="BD78" i="91" s="1"/>
  <c r="AL78" i="91" a="1"/>
  <c r="AL78" i="91" s="1"/>
  <c r="BC78" i="91" a="1"/>
  <c r="BC78" i="91" s="1"/>
  <c r="AI78" i="91" a="1"/>
  <c r="AI78" i="91" s="1"/>
  <c r="BB78" i="91" a="1"/>
  <c r="BB78" i="91" s="1"/>
  <c r="AF78" i="91" a="1"/>
  <c r="AF78" i="91" s="1"/>
  <c r="AV78" i="91" a="1"/>
  <c r="AV78" i="91" s="1"/>
  <c r="BN78" i="91" a="1"/>
  <c r="BN78" i="91" s="1"/>
  <c r="AS78" i="91" a="1"/>
  <c r="AS78" i="91" s="1"/>
  <c r="BM78" i="91" a="1"/>
  <c r="BM78" i="91" s="1"/>
  <c r="AR78" i="91" a="1"/>
  <c r="AR78" i="91" s="1"/>
  <c r="AZ78" i="91" a="1"/>
  <c r="AZ78" i="91" s="1"/>
  <c r="BK78" i="91" a="1"/>
  <c r="BK78" i="91" s="1"/>
  <c r="AX78" i="91" a="1"/>
  <c r="AX78" i="91" s="1"/>
  <c r="AQ78" i="91" a="1"/>
  <c r="AQ78" i="91" s="1"/>
  <c r="AE78" i="91" a="1"/>
  <c r="AE78" i="91" s="1"/>
  <c r="BE91" i="91" a="1"/>
  <c r="BE91" i="91" s="1"/>
  <c r="EE91" i="16" s="1" a="1"/>
  <c r="EE91" i="16" s="1"/>
  <c r="AT91" i="91" a="1"/>
  <c r="AT91" i="91" s="1"/>
  <c r="DT91" i="16" s="1" a="1"/>
  <c r="DT91" i="16" s="1"/>
  <c r="AJ91" i="91" a="1"/>
  <c r="AJ91" i="91" s="1"/>
  <c r="DJ91" i="16" s="1" a="1"/>
  <c r="DJ91" i="16" s="1"/>
  <c r="AD91" i="91" a="1"/>
  <c r="AD91" i="91" s="1"/>
  <c r="BK91" i="91" a="1"/>
  <c r="BK91" i="91" s="1"/>
  <c r="EK91" i="16" s="1" a="1"/>
  <c r="EK91" i="16" s="1"/>
  <c r="AY91" i="91" a="1"/>
  <c r="AY91" i="91" s="1"/>
  <c r="DY91" i="16" s="1" a="1"/>
  <c r="DY91" i="16" s="1"/>
  <c r="BJ91" i="91" a="1"/>
  <c r="BJ91" i="91" s="1"/>
  <c r="EJ91" i="16" s="1" a="1"/>
  <c r="EJ91" i="16" s="1"/>
  <c r="AX91" i="91" a="1"/>
  <c r="AX91" i="91" s="1"/>
  <c r="DX91" i="16" s="1" a="1"/>
  <c r="DX91" i="16" s="1"/>
  <c r="AN91" i="91" a="1"/>
  <c r="AN91" i="91" s="1"/>
  <c r="DN91" i="16" s="1" a="1"/>
  <c r="DN91" i="16" s="1"/>
  <c r="BI91" i="91" a="1"/>
  <c r="BI91" i="91" s="1"/>
  <c r="EI91" i="16" s="1" a="1"/>
  <c r="EI91" i="16" s="1"/>
  <c r="AM91" i="91" a="1"/>
  <c r="AM91" i="91" s="1"/>
  <c r="DM91" i="16" s="1" a="1"/>
  <c r="DM91" i="16" s="1"/>
  <c r="BH91" i="91" a="1"/>
  <c r="BH91" i="91" s="1"/>
  <c r="EH91" i="16" s="1" a="1"/>
  <c r="EH91" i="16" s="1"/>
  <c r="AW91" i="91" a="1"/>
  <c r="AW91" i="91" s="1"/>
  <c r="DW91" i="16" s="1" a="1"/>
  <c r="DW91" i="16" s="1"/>
  <c r="AL91" i="91" a="1"/>
  <c r="AL91" i="91" s="1"/>
  <c r="DL91" i="16" s="1" a="1"/>
  <c r="DL91" i="16" s="1"/>
  <c r="BG91" i="91" a="1"/>
  <c r="BG91" i="91" s="1"/>
  <c r="EG91" i="16" s="1" a="1"/>
  <c r="EG91" i="16" s="1"/>
  <c r="AV91" i="91" a="1"/>
  <c r="AV91" i="91" s="1"/>
  <c r="DV91" i="16" s="1" a="1"/>
  <c r="DV91" i="16" s="1"/>
  <c r="AK91" i="91" a="1"/>
  <c r="AK91" i="91" s="1"/>
  <c r="DK91" i="16" s="1" a="1"/>
  <c r="DK91" i="16" s="1"/>
  <c r="AU91" i="91" a="1"/>
  <c r="AU91" i="91" s="1"/>
  <c r="DU91" i="16" s="1" a="1"/>
  <c r="DU91" i="16" s="1"/>
  <c r="AI91" i="91" a="1"/>
  <c r="AI91" i="91" s="1"/>
  <c r="DI91" i="16" s="1" a="1"/>
  <c r="DI91" i="16" s="1"/>
  <c r="BC91" i="91" a="1"/>
  <c r="BC91" i="91" s="1"/>
  <c r="EC91" i="16" s="1" a="1"/>
  <c r="EC91" i="16" s="1"/>
  <c r="AR91" i="91" a="1"/>
  <c r="AR91" i="91" s="1"/>
  <c r="DR91" i="16" s="1" a="1"/>
  <c r="DR91" i="16" s="1"/>
  <c r="AG91" i="91" a="1"/>
  <c r="AG91" i="91" s="1"/>
  <c r="DG91" i="16" s="1" a="1"/>
  <c r="DG91" i="16" s="1"/>
  <c r="BN91" i="91" a="1"/>
  <c r="BN91" i="91" s="1"/>
  <c r="EN91" i="16" s="1" a="1"/>
  <c r="EN91" i="16" s="1"/>
  <c r="BB91" i="91" a="1"/>
  <c r="BB91" i="91" s="1"/>
  <c r="EB91" i="16" s="1" a="1"/>
  <c r="EB91" i="16" s="1"/>
  <c r="AQ91" i="91" a="1"/>
  <c r="AQ91" i="91" s="1"/>
  <c r="DQ91" i="16" s="1" a="1"/>
  <c r="DQ91" i="16" s="1"/>
  <c r="BM91" i="91" a="1"/>
  <c r="BM91" i="91" s="1"/>
  <c r="EM91" i="16" s="1" a="1"/>
  <c r="EM91" i="16" s="1"/>
  <c r="BA91" i="91" a="1"/>
  <c r="BA91" i="91" s="1"/>
  <c r="EA91" i="16" s="1" a="1"/>
  <c r="EA91" i="16" s="1"/>
  <c r="AP91" i="91" a="1"/>
  <c r="AP91" i="91" s="1"/>
  <c r="DP91" i="16" s="1" a="1"/>
  <c r="DP91" i="16" s="1"/>
  <c r="AF91" i="91" a="1"/>
  <c r="AF91" i="91" s="1"/>
  <c r="DF91" i="16" s="1" a="1"/>
  <c r="DF91" i="16" s="1"/>
  <c r="BL91" i="91" a="1"/>
  <c r="BL91" i="91" s="1"/>
  <c r="EL91" i="16" s="1" a="1"/>
  <c r="EL91" i="16" s="1"/>
  <c r="AZ91" i="91" a="1"/>
  <c r="AZ91" i="91" s="1"/>
  <c r="DZ91" i="16" s="1" a="1"/>
  <c r="DZ91" i="16" s="1"/>
  <c r="AO91" i="91" a="1"/>
  <c r="AO91" i="91" s="1"/>
  <c r="DO91" i="16" s="1" a="1"/>
  <c r="DO91" i="16" s="1"/>
  <c r="AE91" i="91" a="1"/>
  <c r="AE91" i="91" s="1"/>
  <c r="DE91" i="16" s="1" a="1"/>
  <c r="DE91" i="16" s="1"/>
  <c r="BF91" i="91" a="1"/>
  <c r="BF91" i="91" s="1"/>
  <c r="EF91" i="16" s="1" a="1"/>
  <c r="EF91" i="16" s="1"/>
  <c r="BD91" i="91" a="1"/>
  <c r="BD91" i="91" s="1"/>
  <c r="ED91" i="16" s="1" a="1"/>
  <c r="ED91" i="16" s="1"/>
  <c r="AS91" i="91" a="1"/>
  <c r="AS91" i="91" s="1"/>
  <c r="DS91" i="16" s="1" a="1"/>
  <c r="DS91" i="16" s="1"/>
  <c r="AH91" i="91" a="1"/>
  <c r="AH91" i="91" s="1"/>
  <c r="DH91" i="16" s="1" a="1"/>
  <c r="DH91" i="16" s="1"/>
  <c r="B162" i="16"/>
  <c r="BH180" i="91" a="1"/>
  <c r="BH180" i="91" s="1"/>
  <c r="EH180" i="16" s="1" a="1"/>
  <c r="EH180" i="16" s="1"/>
  <c r="AV180" i="91" a="1"/>
  <c r="AV180" i="91" s="1"/>
  <c r="DV180" i="16" s="1" a="1"/>
  <c r="DV180" i="16" s="1"/>
  <c r="AJ180" i="91" a="1"/>
  <c r="AJ180" i="91" s="1"/>
  <c r="DJ180" i="16" s="1" a="1"/>
  <c r="DJ180" i="16" s="1"/>
  <c r="BE180" i="91" a="1"/>
  <c r="BE180" i="91" s="1"/>
  <c r="EE180" i="16" s="1" a="1"/>
  <c r="EE180" i="16" s="1"/>
  <c r="AS180" i="91" a="1"/>
  <c r="AS180" i="91" s="1"/>
  <c r="DS180" i="16" s="1" a="1"/>
  <c r="DS180" i="16" s="1"/>
  <c r="AG180" i="91" a="1"/>
  <c r="AG180" i="91" s="1"/>
  <c r="DG180" i="16" s="1" a="1"/>
  <c r="DG180" i="16" s="1"/>
  <c r="BN180" i="91" a="1"/>
  <c r="BN180" i="91" s="1"/>
  <c r="EN180" i="16" s="1" a="1"/>
  <c r="EN180" i="16" s="1"/>
  <c r="BB180" i="91" a="1"/>
  <c r="BB180" i="91" s="1"/>
  <c r="EB180" i="16" s="1" a="1"/>
  <c r="EB180" i="16" s="1"/>
  <c r="AP180" i="91" a="1"/>
  <c r="AP180" i="91" s="1"/>
  <c r="DP180" i="16" s="1" a="1"/>
  <c r="DP180" i="16" s="1"/>
  <c r="BK180" i="91" a="1"/>
  <c r="BK180" i="91" s="1"/>
  <c r="EK180" i="16" s="1" a="1"/>
  <c r="EK180" i="16" s="1"/>
  <c r="AU180" i="91" a="1"/>
  <c r="AU180" i="91" s="1"/>
  <c r="DU180" i="16" s="1" a="1"/>
  <c r="DU180" i="16" s="1"/>
  <c r="AE180" i="91" a="1"/>
  <c r="AE180" i="91" s="1"/>
  <c r="DE180" i="16" s="1" a="1"/>
  <c r="DE180" i="16" s="1"/>
  <c r="BJ180" i="91" a="1"/>
  <c r="BJ180" i="91" s="1"/>
  <c r="EJ180" i="16" s="1" a="1"/>
  <c r="EJ180" i="16" s="1"/>
  <c r="AT180" i="91" a="1"/>
  <c r="AT180" i="91" s="1"/>
  <c r="DT180" i="16" s="1" a="1"/>
  <c r="DT180" i="16" s="1"/>
  <c r="BG180" i="91" a="1"/>
  <c r="BG180" i="91" s="1"/>
  <c r="EG180" i="16" s="1" a="1"/>
  <c r="EG180" i="16" s="1"/>
  <c r="AQ180" i="91" a="1"/>
  <c r="AQ180" i="91" s="1"/>
  <c r="DQ180" i="16" s="1" a="1"/>
  <c r="DQ180" i="16" s="1"/>
  <c r="AD180" i="91" a="1"/>
  <c r="AD180" i="91" s="1"/>
  <c r="BC180" i="91" a="1"/>
  <c r="BC180" i="91" s="1"/>
  <c r="EC180" i="16" s="1" a="1"/>
  <c r="EC180" i="16" s="1"/>
  <c r="AM180" i="91" a="1"/>
  <c r="AM180" i="91" s="1"/>
  <c r="DM180" i="16" s="1" a="1"/>
  <c r="DM180" i="16" s="1"/>
  <c r="AW180" i="91" a="1"/>
  <c r="AW180" i="91" s="1"/>
  <c r="DW180" i="16" s="1" a="1"/>
  <c r="DW180" i="16" s="1"/>
  <c r="AR180" i="91" a="1"/>
  <c r="AR180" i="91" s="1"/>
  <c r="DR180" i="16" s="1" a="1"/>
  <c r="DR180" i="16" s="1"/>
  <c r="AO180" i="91" a="1"/>
  <c r="AO180" i="91" s="1"/>
  <c r="DO180" i="16" s="1" a="1"/>
  <c r="DO180" i="16" s="1"/>
  <c r="BM180" i="91" a="1"/>
  <c r="BM180" i="91" s="1"/>
  <c r="EM180" i="16" s="1" a="1"/>
  <c r="EM180" i="16" s="1"/>
  <c r="AN180" i="91" a="1"/>
  <c r="AN180" i="91" s="1"/>
  <c r="DN180" i="16" s="1" a="1"/>
  <c r="DN180" i="16" s="1"/>
  <c r="BL180" i="91" a="1"/>
  <c r="BL180" i="91" s="1"/>
  <c r="EL180" i="16" s="1" a="1"/>
  <c r="EL180" i="16" s="1"/>
  <c r="AL180" i="91" a="1"/>
  <c r="AL180" i="91" s="1"/>
  <c r="DL180" i="16" s="1" a="1"/>
  <c r="DL180" i="16" s="1"/>
  <c r="BI180" i="91" a="1"/>
  <c r="BI180" i="91" s="1"/>
  <c r="EI180" i="16" s="1" a="1"/>
  <c r="EI180" i="16" s="1"/>
  <c r="AK180" i="91" a="1"/>
  <c r="AK180" i="91" s="1"/>
  <c r="DK180" i="16" s="1" a="1"/>
  <c r="DK180" i="16" s="1"/>
  <c r="BD180" i="91" a="1"/>
  <c r="BD180" i="91" s="1"/>
  <c r="ED180" i="16" s="1" a="1"/>
  <c r="ED180" i="16" s="1"/>
  <c r="AH180" i="91" a="1"/>
  <c r="AH180" i="91" s="1"/>
  <c r="DH180" i="16" s="1" a="1"/>
  <c r="DH180" i="16" s="1"/>
  <c r="BA180" i="91" a="1"/>
  <c r="BA180" i="91" s="1"/>
  <c r="EA180" i="16" s="1" a="1"/>
  <c r="EA180" i="16" s="1"/>
  <c r="AF180" i="91" a="1"/>
  <c r="AF180" i="91" s="1"/>
  <c r="DF180" i="16" s="1" a="1"/>
  <c r="DF180" i="16" s="1"/>
  <c r="AZ180" i="91" a="1"/>
  <c r="AZ180" i="91" s="1"/>
  <c r="DZ180" i="16" s="1" a="1"/>
  <c r="DZ180" i="16" s="1"/>
  <c r="AY180" i="91" a="1"/>
  <c r="AY180" i="91" s="1"/>
  <c r="DY180" i="16" s="1" a="1"/>
  <c r="DY180" i="16" s="1"/>
  <c r="AX180" i="91" a="1"/>
  <c r="AX180" i="91" s="1"/>
  <c r="DX180" i="16" s="1" a="1"/>
  <c r="DX180" i="16" s="1"/>
  <c r="BF180" i="91" a="1"/>
  <c r="BF180" i="91" s="1"/>
  <c r="EF180" i="16" s="1" a="1"/>
  <c r="EF180" i="16" s="1"/>
  <c r="AI180" i="91" a="1"/>
  <c r="AI180" i="91" s="1"/>
  <c r="DI180" i="16" s="1" a="1"/>
  <c r="DI180" i="16" s="1"/>
  <c r="BI179" i="91" a="1"/>
  <c r="BI179" i="91" s="1"/>
  <c r="EI179" i="16" s="1" a="1"/>
  <c r="EI179" i="16" s="1"/>
  <c r="AW179" i="91" a="1"/>
  <c r="AW179" i="91" s="1"/>
  <c r="DW179" i="16" s="1" a="1"/>
  <c r="DW179" i="16" s="1"/>
  <c r="AK179" i="91" a="1"/>
  <c r="AK179" i="91" s="1"/>
  <c r="DK179" i="16" s="1" a="1"/>
  <c r="DK179" i="16" s="1"/>
  <c r="BF179" i="91" a="1"/>
  <c r="BF179" i="91" s="1"/>
  <c r="EF179" i="16" s="1" a="1"/>
  <c r="EF179" i="16" s="1"/>
  <c r="AT179" i="91" a="1"/>
  <c r="AT179" i="91" s="1"/>
  <c r="DT179" i="16" s="1" a="1"/>
  <c r="DT179" i="16" s="1"/>
  <c r="AH179" i="91" a="1"/>
  <c r="AH179" i="91" s="1"/>
  <c r="DH179" i="16" s="1" a="1"/>
  <c r="DH179" i="16" s="1"/>
  <c r="BN179" i="91" a="1"/>
  <c r="BN179" i="91" s="1"/>
  <c r="EN179" i="16" s="1" a="1"/>
  <c r="EN179" i="16" s="1"/>
  <c r="BC179" i="91" a="1"/>
  <c r="BC179" i="91" s="1"/>
  <c r="EC179" i="16" s="1" a="1"/>
  <c r="EC179" i="16" s="1"/>
  <c r="AQ179" i="91" a="1"/>
  <c r="AQ179" i="91" s="1"/>
  <c r="DQ179" i="16" s="1" a="1"/>
  <c r="DQ179" i="16" s="1"/>
  <c r="AE179" i="91" a="1"/>
  <c r="AE179" i="91" s="1"/>
  <c r="DE179" i="16" s="1" a="1"/>
  <c r="DE179" i="16" s="1"/>
  <c r="AZ179" i="91" a="1"/>
  <c r="AZ179" i="91" s="1"/>
  <c r="DZ179" i="16" s="1" a="1"/>
  <c r="DZ179" i="16" s="1"/>
  <c r="AJ179" i="91" a="1"/>
  <c r="AJ179" i="91" s="1"/>
  <c r="DJ179" i="16" s="1" a="1"/>
  <c r="DJ179" i="16" s="1"/>
  <c r="BM179" i="91" a="1"/>
  <c r="BM179" i="91" s="1"/>
  <c r="EM179" i="16" s="1" a="1"/>
  <c r="EM179" i="16" s="1"/>
  <c r="AY179" i="91" a="1"/>
  <c r="AY179" i="91" s="1"/>
  <c r="DY179" i="16" s="1" a="1"/>
  <c r="DY179" i="16" s="1"/>
  <c r="AI179" i="91" a="1"/>
  <c r="AI179" i="91" s="1"/>
  <c r="DI179" i="16" s="1" a="1"/>
  <c r="DI179" i="16" s="1"/>
  <c r="BK179" i="91" a="1"/>
  <c r="BK179" i="91" s="1"/>
  <c r="EK179" i="16" s="1" a="1"/>
  <c r="EK179" i="16" s="1"/>
  <c r="AV179" i="91" a="1"/>
  <c r="AV179" i="91" s="1"/>
  <c r="DV179" i="16" s="1" a="1"/>
  <c r="DV179" i="16" s="1"/>
  <c r="AF179" i="91" a="1"/>
  <c r="AF179" i="91" s="1"/>
  <c r="DF179" i="16" s="1" a="1"/>
  <c r="DF179" i="16" s="1"/>
  <c r="BH179" i="91" a="1"/>
  <c r="BH179" i="91" s="1"/>
  <c r="EH179" i="16" s="1" a="1"/>
  <c r="EH179" i="16" s="1"/>
  <c r="AR179" i="91" a="1"/>
  <c r="AR179" i="91" s="1"/>
  <c r="DR179" i="16" s="1" a="1"/>
  <c r="DR179" i="16" s="1"/>
  <c r="BG179" i="91" a="1"/>
  <c r="BG179" i="91" s="1"/>
  <c r="EG179" i="16" s="1" a="1"/>
  <c r="EG179" i="16" s="1"/>
  <c r="AL179" i="91" a="1"/>
  <c r="AL179" i="91" s="1"/>
  <c r="DL179" i="16" s="1" a="1"/>
  <c r="DL179" i="16" s="1"/>
  <c r="BE179" i="91" a="1"/>
  <c r="BE179" i="91" s="1"/>
  <c r="EE179" i="16" s="1" a="1"/>
  <c r="EE179" i="16" s="1"/>
  <c r="AG179" i="91" a="1"/>
  <c r="AG179" i="91" s="1"/>
  <c r="DG179" i="16" s="1" a="1"/>
  <c r="DG179" i="16" s="1"/>
  <c r="BD179" i="91" a="1"/>
  <c r="BD179" i="91" s="1"/>
  <c r="ED179" i="16" s="1" a="1"/>
  <c r="ED179" i="16" s="1"/>
  <c r="BB179" i="91" a="1"/>
  <c r="BB179" i="91" s="1"/>
  <c r="EB179" i="16" s="1" a="1"/>
  <c r="EB179" i="16" s="1"/>
  <c r="BA179" i="91" a="1"/>
  <c r="BA179" i="91" s="1"/>
  <c r="EA179" i="16" s="1" a="1"/>
  <c r="EA179" i="16" s="1"/>
  <c r="AX179" i="91" a="1"/>
  <c r="AX179" i="91" s="1"/>
  <c r="DX179" i="16" s="1" a="1"/>
  <c r="DX179" i="16" s="1"/>
  <c r="AS179" i="91" a="1"/>
  <c r="AS179" i="91" s="1"/>
  <c r="DS179" i="16" s="1" a="1"/>
  <c r="DS179" i="16" s="1"/>
  <c r="AP179" i="91" a="1"/>
  <c r="AP179" i="91" s="1"/>
  <c r="DP179" i="16" s="1" a="1"/>
  <c r="DP179" i="16" s="1"/>
  <c r="BL179" i="91" a="1"/>
  <c r="BL179" i="91" s="1"/>
  <c r="EL179" i="16" s="1" a="1"/>
  <c r="EL179" i="16" s="1"/>
  <c r="AO179" i="91" a="1"/>
  <c r="AO179" i="91" s="1"/>
  <c r="DO179" i="16" s="1" a="1"/>
  <c r="DO179" i="16" s="1"/>
  <c r="BJ179" i="91" a="1"/>
  <c r="BJ179" i="91" s="1"/>
  <c r="EJ179" i="16" s="1" a="1"/>
  <c r="EJ179" i="16" s="1"/>
  <c r="AN179" i="91" a="1"/>
  <c r="AN179" i="91" s="1"/>
  <c r="DN179" i="16" s="1" a="1"/>
  <c r="DN179" i="16" s="1"/>
  <c r="AM179" i="91" a="1"/>
  <c r="AM179" i="91" s="1"/>
  <c r="DM179" i="16" s="1" a="1"/>
  <c r="DM179" i="16" s="1"/>
  <c r="AD179" i="91" a="1"/>
  <c r="AD179" i="91" s="1"/>
  <c r="AU179" i="91" a="1"/>
  <c r="AU179" i="91" s="1"/>
  <c r="DU179" i="16" s="1" a="1"/>
  <c r="DU179" i="16" s="1"/>
  <c r="BH92" i="91" a="1"/>
  <c r="BH92" i="91" s="1"/>
  <c r="AY92" i="91" a="1"/>
  <c r="AY92" i="91" s="1"/>
  <c r="AO92" i="91" a="1"/>
  <c r="AO92" i="91" s="1"/>
  <c r="AE92" i="91" a="1"/>
  <c r="AE92" i="91" s="1"/>
  <c r="BF92" i="91" a="1"/>
  <c r="BF92" i="91" s="1"/>
  <c r="AW92" i="91" a="1"/>
  <c r="AW92" i="91" s="1"/>
  <c r="AV92" i="91" a="1"/>
  <c r="AV92" i="91" s="1"/>
  <c r="AK92" i="91" a="1"/>
  <c r="AK92" i="91" s="1"/>
  <c r="BE92" i="91" a="1"/>
  <c r="BE92" i="91" s="1"/>
  <c r="AU92" i="91" a="1"/>
  <c r="AU92" i="91" s="1"/>
  <c r="AJ92" i="91" a="1"/>
  <c r="AJ92" i="91" s="1"/>
  <c r="AT92" i="91" a="1"/>
  <c r="AT92" i="91" s="1"/>
  <c r="AI92" i="91" a="1"/>
  <c r="AI92" i="91" s="1"/>
  <c r="BN92" i="91" a="1"/>
  <c r="BN92" i="91" s="1"/>
  <c r="BD92" i="91" a="1"/>
  <c r="BD92" i="91" s="1"/>
  <c r="AS92" i="91" a="1"/>
  <c r="AS92" i="91" s="1"/>
  <c r="BM92" i="91" a="1"/>
  <c r="BM92" i="91" s="1"/>
  <c r="BC92" i="91" a="1"/>
  <c r="BC92" i="91" s="1"/>
  <c r="AR92" i="91" a="1"/>
  <c r="AR92" i="91" s="1"/>
  <c r="AH92" i="91" a="1"/>
  <c r="AH92" i="91" s="1"/>
  <c r="BK92" i="91" a="1"/>
  <c r="BK92" i="91" s="1"/>
  <c r="AP92" i="91" a="1"/>
  <c r="AP92" i="91" s="1"/>
  <c r="BJ92" i="91" a="1"/>
  <c r="BJ92" i="91" s="1"/>
  <c r="AZ92" i="91" a="1"/>
  <c r="AZ92" i="91" s="1"/>
  <c r="AN92" i="91" a="1"/>
  <c r="AN92" i="91" s="1"/>
  <c r="BI92" i="91" a="1"/>
  <c r="BI92" i="91" s="1"/>
  <c r="AM92" i="91" a="1"/>
  <c r="AM92" i="91" s="1"/>
  <c r="BG92" i="91" a="1"/>
  <c r="BG92" i="91" s="1"/>
  <c r="AX92" i="91" a="1"/>
  <c r="AX92" i="91" s="1"/>
  <c r="AL92" i="91" a="1"/>
  <c r="AL92" i="91" s="1"/>
  <c r="AG92" i="91" a="1"/>
  <c r="AG92" i="91" s="1"/>
  <c r="AF92" i="91" a="1"/>
  <c r="AF92" i="91" s="1"/>
  <c r="AQ92" i="91" a="1"/>
  <c r="AQ92" i="91" s="1"/>
  <c r="BL92" i="91" a="1"/>
  <c r="BL92" i="91" s="1"/>
  <c r="BB92" i="91" a="1"/>
  <c r="BB92" i="91" s="1"/>
  <c r="AD92" i="91" a="1"/>
  <c r="AD92" i="91" s="1"/>
  <c r="BA92" i="91" a="1"/>
  <c r="BA92" i="91" s="1"/>
  <c r="B163" i="16"/>
  <c r="BG57" i="91" a="1"/>
  <c r="BG57" i="91" s="1"/>
  <c r="AU57" i="91" a="1"/>
  <c r="AU57" i="91" s="1"/>
  <c r="AI57" i="91" a="1"/>
  <c r="AI57" i="91" s="1"/>
  <c r="BE57" i="91" a="1"/>
  <c r="BE57" i="91" s="1"/>
  <c r="AS57" i="91" a="1"/>
  <c r="AS57" i="91" s="1"/>
  <c r="AG57" i="91" a="1"/>
  <c r="AG57" i="91" s="1"/>
  <c r="AD57" i="91" a="1"/>
  <c r="AD57" i="91" s="1"/>
  <c r="BA57" i="91" a="1"/>
  <c r="BA57" i="91" s="1"/>
  <c r="AM57" i="91" a="1"/>
  <c r="AM57" i="91" s="1"/>
  <c r="BN57" i="91" a="1"/>
  <c r="BN57" i="91" s="1"/>
  <c r="AZ57" i="91" a="1"/>
  <c r="AZ57" i="91" s="1"/>
  <c r="AL57" i="91" a="1"/>
  <c r="AL57" i="91" s="1"/>
  <c r="BM57" i="91" a="1"/>
  <c r="BM57" i="91" s="1"/>
  <c r="AY57" i="91" a="1"/>
  <c r="AY57" i="91" s="1"/>
  <c r="AK57" i="91" a="1"/>
  <c r="AK57" i="91" s="1"/>
  <c r="BL57" i="91" a="1"/>
  <c r="BL57" i="91" s="1"/>
  <c r="AX57" i="91" a="1"/>
  <c r="AX57" i="91" s="1"/>
  <c r="AJ57" i="91" a="1"/>
  <c r="AJ57" i="91" s="1"/>
  <c r="BK57" i="91" a="1"/>
  <c r="BK57" i="91" s="1"/>
  <c r="AW57" i="91" a="1"/>
  <c r="AW57" i="91" s="1"/>
  <c r="AH57" i="91" a="1"/>
  <c r="AH57" i="91" s="1"/>
  <c r="BJ57" i="91" a="1"/>
  <c r="BJ57" i="91" s="1"/>
  <c r="AV57" i="91" a="1"/>
  <c r="AV57" i="91" s="1"/>
  <c r="AF57" i="91" a="1"/>
  <c r="AF57" i="91" s="1"/>
  <c r="BF57" i="91" a="1"/>
  <c r="BF57" i="91" s="1"/>
  <c r="AQ57" i="91" a="1"/>
  <c r="AQ57" i="91" s="1"/>
  <c r="BD57" i="91" a="1"/>
  <c r="BD57" i="91" s="1"/>
  <c r="AP57" i="91" a="1"/>
  <c r="AP57" i="91" s="1"/>
  <c r="BC57" i="91" a="1"/>
  <c r="BC57" i="91" s="1"/>
  <c r="AO57" i="91" a="1"/>
  <c r="AO57" i="91" s="1"/>
  <c r="AN57" i="91" a="1"/>
  <c r="AN57" i="91" s="1"/>
  <c r="AE57" i="91" a="1"/>
  <c r="AE57" i="91" s="1"/>
  <c r="BI57" i="91" a="1"/>
  <c r="BI57" i="91" s="1"/>
  <c r="AR57" i="91" a="1"/>
  <c r="AR57" i="91" s="1"/>
  <c r="BH57" i="91" a="1"/>
  <c r="BH57" i="91" s="1"/>
  <c r="BB57" i="91" a="1"/>
  <c r="BB57" i="91" s="1"/>
  <c r="AT57" i="91" a="1"/>
  <c r="AT57" i="91" s="1"/>
  <c r="BF45" i="91" a="1"/>
  <c r="BF45" i="91" s="1"/>
  <c r="EF45" i="16" s="1" a="1"/>
  <c r="EF45" i="16" s="1"/>
  <c r="AT45" i="91" a="1"/>
  <c r="AT45" i="91" s="1"/>
  <c r="DT45" i="16" s="1" a="1"/>
  <c r="DT45" i="16" s="1"/>
  <c r="AH45" i="91" a="1"/>
  <c r="AH45" i="91" s="1"/>
  <c r="DH45" i="16" s="1" a="1"/>
  <c r="DH45" i="16" s="1"/>
  <c r="BE45" i="91" a="1"/>
  <c r="BE45" i="91" s="1"/>
  <c r="EE45" i="16" s="1" a="1"/>
  <c r="EE45" i="16" s="1"/>
  <c r="AS45" i="91" a="1"/>
  <c r="AS45" i="91" s="1"/>
  <c r="DS45" i="16" s="1" a="1"/>
  <c r="DS45" i="16" s="1"/>
  <c r="AG45" i="91" a="1"/>
  <c r="AG45" i="91" s="1"/>
  <c r="DG45" i="16" s="1" a="1"/>
  <c r="DG45" i="16" s="1"/>
  <c r="AD45" i="91" a="1"/>
  <c r="AD45" i="91" s="1"/>
  <c r="BD45" i="91" a="1"/>
  <c r="BD45" i="91" s="1"/>
  <c r="ED45" i="16" s="1" a="1"/>
  <c r="ED45" i="16" s="1"/>
  <c r="AR45" i="91" a="1"/>
  <c r="AR45" i="91" s="1"/>
  <c r="DR45" i="16" s="1" a="1"/>
  <c r="DR45" i="16" s="1"/>
  <c r="AF45" i="91" a="1"/>
  <c r="AF45" i="91" s="1"/>
  <c r="DF45" i="16" s="1" a="1"/>
  <c r="DF45" i="16" s="1"/>
  <c r="BC45" i="91" a="1"/>
  <c r="BC45" i="91" s="1"/>
  <c r="EC45" i="16" s="1" a="1"/>
  <c r="EC45" i="16" s="1"/>
  <c r="AQ45" i="91" a="1"/>
  <c r="AQ45" i="91" s="1"/>
  <c r="DQ45" i="16" s="1" a="1"/>
  <c r="DQ45" i="16" s="1"/>
  <c r="AE45" i="91" a="1"/>
  <c r="AE45" i="91" s="1"/>
  <c r="DE45" i="16" s="1" a="1"/>
  <c r="DE45" i="16" s="1"/>
  <c r="BN45" i="91" a="1"/>
  <c r="BN45" i="91" s="1"/>
  <c r="BB45" i="91" a="1"/>
  <c r="BB45" i="91" s="1"/>
  <c r="EB45" i="16" s="1" a="1"/>
  <c r="EB45" i="16" s="1"/>
  <c r="AP45" i="91" a="1"/>
  <c r="AP45" i="91" s="1"/>
  <c r="DP45" i="16" s="1" a="1"/>
  <c r="DP45" i="16" s="1"/>
  <c r="BM45" i="91" a="1"/>
  <c r="BM45" i="91" s="1"/>
  <c r="BA45" i="91" a="1"/>
  <c r="BA45" i="91" s="1"/>
  <c r="EA45" i="16" s="1" a="1"/>
  <c r="EA45" i="16" s="1"/>
  <c r="AO45" i="91" a="1"/>
  <c r="AO45" i="91" s="1"/>
  <c r="DO45" i="16" s="1" a="1"/>
  <c r="DO45" i="16" s="1"/>
  <c r="BJ45" i="91" a="1"/>
  <c r="BJ45" i="91" s="1"/>
  <c r="EJ45" i="16" s="1" a="1"/>
  <c r="EJ45" i="16" s="1"/>
  <c r="AX45" i="91" a="1"/>
  <c r="AX45" i="91" s="1"/>
  <c r="DX45" i="16" s="1" a="1"/>
  <c r="DX45" i="16" s="1"/>
  <c r="AL45" i="91" a="1"/>
  <c r="AL45" i="91" s="1"/>
  <c r="DL45" i="16" s="1" a="1"/>
  <c r="DL45" i="16" s="1"/>
  <c r="BI45" i="91" a="1"/>
  <c r="BI45" i="91" s="1"/>
  <c r="EI45" i="16" s="1" a="1"/>
  <c r="EI45" i="16" s="1"/>
  <c r="AW45" i="91" a="1"/>
  <c r="AW45" i="91" s="1"/>
  <c r="DW45" i="16" s="1" a="1"/>
  <c r="DW45" i="16" s="1"/>
  <c r="AK45" i="91" a="1"/>
  <c r="AK45" i="91" s="1"/>
  <c r="DK45" i="16" s="1" a="1"/>
  <c r="DK45" i="16" s="1"/>
  <c r="BH45" i="91" a="1"/>
  <c r="BH45" i="91" s="1"/>
  <c r="EH45" i="16" s="1" a="1"/>
  <c r="EH45" i="16" s="1"/>
  <c r="AV45" i="91" a="1"/>
  <c r="AV45" i="91" s="1"/>
  <c r="DV45" i="16" s="1" a="1"/>
  <c r="DV45" i="16" s="1"/>
  <c r="AJ45" i="91" a="1"/>
  <c r="AJ45" i="91" s="1"/>
  <c r="DJ45" i="16" s="1" a="1"/>
  <c r="DJ45" i="16" s="1"/>
  <c r="AI45" i="91" a="1"/>
  <c r="AI45" i="91" s="1"/>
  <c r="DI45" i="16" s="1" a="1"/>
  <c r="DI45" i="16" s="1"/>
  <c r="AM45" i="91" a="1"/>
  <c r="AM45" i="91" s="1"/>
  <c r="DM45" i="16" s="1" a="1"/>
  <c r="DM45" i="16" s="1"/>
  <c r="BL45" i="91" a="1"/>
  <c r="BL45" i="91" s="1"/>
  <c r="EL45" i="16" s="1" a="1"/>
  <c r="EL45" i="16" s="1"/>
  <c r="AZ45" i="91" a="1"/>
  <c r="AZ45" i="91" s="1"/>
  <c r="DZ45" i="16" s="1" a="1"/>
  <c r="DZ45" i="16" s="1"/>
  <c r="BK45" i="91" a="1"/>
  <c r="BK45" i="91" s="1"/>
  <c r="EK45" i="16" s="1" a="1"/>
  <c r="EK45" i="16" s="1"/>
  <c r="BG45" i="91" a="1"/>
  <c r="BG45" i="91" s="1"/>
  <c r="EG45" i="16" s="1" a="1"/>
  <c r="EG45" i="16" s="1"/>
  <c r="AY45" i="91" a="1"/>
  <c r="AY45" i="91" s="1"/>
  <c r="DY45" i="16" s="1" a="1"/>
  <c r="DY45" i="16" s="1"/>
  <c r="AU45" i="91" a="1"/>
  <c r="AU45" i="91" s="1"/>
  <c r="DU45" i="16" s="1" a="1"/>
  <c r="DU45" i="16" s="1"/>
  <c r="AN45" i="91" a="1"/>
  <c r="AN45" i="91" s="1"/>
  <c r="DN45" i="16" s="1" a="1"/>
  <c r="DN45" i="16" s="1"/>
  <c r="AW95" i="91" a="1"/>
  <c r="AW95" i="91" s="1"/>
  <c r="AN95" i="91" a="1"/>
  <c r="AN95" i="91" s="1"/>
  <c r="AE95" i="91" a="1"/>
  <c r="AE95" i="91" s="1"/>
  <c r="BN95" i="91" a="1"/>
  <c r="BN95" i="91" s="1"/>
  <c r="BE95" i="91" a="1"/>
  <c r="BE95" i="91" s="1"/>
  <c r="AJ95" i="91" a="1"/>
  <c r="AJ95" i="91" s="1"/>
  <c r="BM95" i="91" a="1"/>
  <c r="BM95" i="91" s="1"/>
  <c r="BD95" i="91" a="1"/>
  <c r="BD95" i="91" s="1"/>
  <c r="AT95" i="91" a="1"/>
  <c r="AT95" i="91" s="1"/>
  <c r="AI95" i="91" a="1"/>
  <c r="AI95" i="91" s="1"/>
  <c r="BL95" i="91" a="1"/>
  <c r="BL95" i="91" s="1"/>
  <c r="BC95" i="91" a="1"/>
  <c r="BC95" i="91" s="1"/>
  <c r="AS95" i="91" a="1"/>
  <c r="AS95" i="91" s="1"/>
  <c r="AH95" i="91" a="1"/>
  <c r="AH95" i="91" s="1"/>
  <c r="BK95" i="91" a="1"/>
  <c r="BK95" i="91" s="1"/>
  <c r="BB95" i="91" a="1"/>
  <c r="BB95" i="91" s="1"/>
  <c r="BA95" i="91" a="1"/>
  <c r="BA95" i="91" s="1"/>
  <c r="AR95" i="91" a="1"/>
  <c r="AR95" i="91" s="1"/>
  <c r="AG95" i="91" a="1"/>
  <c r="AG95" i="91" s="1"/>
  <c r="BJ95" i="91" a="1"/>
  <c r="BJ95" i="91" s="1"/>
  <c r="AZ95" i="91" a="1"/>
  <c r="AZ95" i="91" s="1"/>
  <c r="AQ95" i="91" a="1"/>
  <c r="AQ95" i="91" s="1"/>
  <c r="AF95" i="91" a="1"/>
  <c r="AF95" i="91" s="1"/>
  <c r="BH95" i="91" a="1"/>
  <c r="BH95" i="91" s="1"/>
  <c r="AM95" i="91" a="1"/>
  <c r="AM95" i="91" s="1"/>
  <c r="BG95" i="91" a="1"/>
  <c r="BG95" i="91" s="1"/>
  <c r="AL95" i="91" a="1"/>
  <c r="AL95" i="91" s="1"/>
  <c r="BF95" i="91" a="1"/>
  <c r="BF95" i="91" s="1"/>
  <c r="AV95" i="91" a="1"/>
  <c r="AV95" i="91" s="1"/>
  <c r="AK95" i="91" a="1"/>
  <c r="AK95" i="91" s="1"/>
  <c r="AU95" i="91" a="1"/>
  <c r="AU95" i="91" s="1"/>
  <c r="AY95" i="91" a="1"/>
  <c r="AY95" i="91" s="1"/>
  <c r="AX95" i="91" a="1"/>
  <c r="AX95" i="91" s="1"/>
  <c r="AD95" i="91" a="1"/>
  <c r="AD95" i="91" s="1"/>
  <c r="AP95" i="91" a="1"/>
  <c r="AP95" i="91" s="1"/>
  <c r="AO95" i="91" a="1"/>
  <c r="AO95" i="91" s="1"/>
  <c r="BI95" i="91" a="1"/>
  <c r="BI95" i="91" s="1"/>
  <c r="BJ97" i="91" a="1"/>
  <c r="BJ97" i="91" s="1"/>
  <c r="BB97" i="91" a="1"/>
  <c r="BB97" i="91" s="1"/>
  <c r="AR97" i="91" a="1"/>
  <c r="AR97" i="91" s="1"/>
  <c r="BE97" i="91" a="1"/>
  <c r="BE97" i="91" s="1"/>
  <c r="AU97" i="91" a="1"/>
  <c r="AU97" i="91" s="1"/>
  <c r="AT97" i="91" a="1"/>
  <c r="AT97" i="91" s="1"/>
  <c r="AJ97" i="91" a="1"/>
  <c r="AJ97" i="91" s="1"/>
  <c r="BN97" i="91" a="1"/>
  <c r="BN97" i="91" s="1"/>
  <c r="BD97" i="91" a="1"/>
  <c r="BD97" i="91" s="1"/>
  <c r="AI97" i="91" a="1"/>
  <c r="AI97" i="91" s="1"/>
  <c r="BM97" i="91" a="1"/>
  <c r="BM97" i="91" s="1"/>
  <c r="BC97" i="91" a="1"/>
  <c r="BC97" i="91" s="1"/>
  <c r="AS97" i="91" a="1"/>
  <c r="AS97" i="91" s="1"/>
  <c r="AH97" i="91" a="1"/>
  <c r="AH97" i="91" s="1"/>
  <c r="BL97" i="91" a="1"/>
  <c r="BL97" i="91" s="1"/>
  <c r="BK97" i="91" a="1"/>
  <c r="BK97" i="91" s="1"/>
  <c r="BA97" i="91" a="1"/>
  <c r="BA97" i="91" s="1"/>
  <c r="AQ97" i="91" a="1"/>
  <c r="AQ97" i="91" s="1"/>
  <c r="AG97" i="91" a="1"/>
  <c r="AG97" i="91" s="1"/>
  <c r="BH97" i="91" a="1"/>
  <c r="BH97" i="91" s="1"/>
  <c r="AX97" i="91" a="1"/>
  <c r="AX97" i="91" s="1"/>
  <c r="AN97" i="91" a="1"/>
  <c r="AN97" i="91" s="1"/>
  <c r="BG97" i="91" a="1"/>
  <c r="BG97" i="91" s="1"/>
  <c r="AM97" i="91" a="1"/>
  <c r="AM97" i="91" s="1"/>
  <c r="AW97" i="91" a="1"/>
  <c r="AW97" i="91" s="1"/>
  <c r="AL97" i="91" a="1"/>
  <c r="AL97" i="91" s="1"/>
  <c r="BF97" i="91" a="1"/>
  <c r="BF97" i="91" s="1"/>
  <c r="AV97" i="91" a="1"/>
  <c r="AV97" i="91" s="1"/>
  <c r="AK97" i="91" a="1"/>
  <c r="AK97" i="91" s="1"/>
  <c r="AP97" i="91" a="1"/>
  <c r="AP97" i="91" s="1"/>
  <c r="AO97" i="91" a="1"/>
  <c r="AO97" i="91" s="1"/>
  <c r="AF97" i="91" a="1"/>
  <c r="AF97" i="91" s="1"/>
  <c r="AE97" i="91" a="1"/>
  <c r="AE97" i="91" s="1"/>
  <c r="BI97" i="91" a="1"/>
  <c r="BI97" i="91" s="1"/>
  <c r="AZ97" i="91" a="1"/>
  <c r="AZ97" i="91" s="1"/>
  <c r="AY97" i="91" a="1"/>
  <c r="AY97" i="91" s="1"/>
  <c r="AD97" i="91" a="1"/>
  <c r="AD97" i="91" s="1"/>
  <c r="BN77" i="91" a="1"/>
  <c r="BN77" i="91" s="1"/>
  <c r="EN77" i="16" s="1" a="1"/>
  <c r="EN77" i="16" s="1"/>
  <c r="BD77" i="91" a="1"/>
  <c r="BD77" i="91" s="1"/>
  <c r="ED77" i="16" s="1" a="1"/>
  <c r="ED77" i="16" s="1"/>
  <c r="AS77" i="91" a="1"/>
  <c r="AS77" i="91" s="1"/>
  <c r="DS77" i="16" s="1" a="1"/>
  <c r="DS77" i="16" s="1"/>
  <c r="AH77" i="91" a="1"/>
  <c r="AH77" i="91" s="1"/>
  <c r="DH77" i="16" s="1" a="1"/>
  <c r="DH77" i="16" s="1"/>
  <c r="BI77" i="91" a="1"/>
  <c r="BI77" i="91" s="1"/>
  <c r="EI77" i="16" s="1" a="1"/>
  <c r="EI77" i="16" s="1"/>
  <c r="AK77" i="91" a="1"/>
  <c r="AK77" i="91" s="1"/>
  <c r="DK77" i="16" s="1" a="1"/>
  <c r="DK77" i="16" s="1"/>
  <c r="BG77" i="91" a="1"/>
  <c r="BG77" i="91" s="1"/>
  <c r="EG77" i="16" s="1" a="1"/>
  <c r="EG77" i="16" s="1"/>
  <c r="AV77" i="91" a="1"/>
  <c r="AV77" i="91" s="1"/>
  <c r="DV77" i="16" s="1" a="1"/>
  <c r="DV77" i="16" s="1"/>
  <c r="AJ77" i="91" a="1"/>
  <c r="AJ77" i="91" s="1"/>
  <c r="DJ77" i="16" s="1" a="1"/>
  <c r="DJ77" i="16" s="1"/>
  <c r="BF77" i="91" a="1"/>
  <c r="BF77" i="91" s="1"/>
  <c r="EF77" i="16" s="1" a="1"/>
  <c r="EF77" i="16" s="1"/>
  <c r="AU77" i="91" a="1"/>
  <c r="AU77" i="91" s="1"/>
  <c r="DU77" i="16" s="1" a="1"/>
  <c r="DU77" i="16" s="1"/>
  <c r="AI77" i="91" a="1"/>
  <c r="AI77" i="91" s="1"/>
  <c r="DI77" i="16" s="1" a="1"/>
  <c r="DI77" i="16" s="1"/>
  <c r="BE77" i="91" a="1"/>
  <c r="BE77" i="91" s="1"/>
  <c r="EE77" i="16" s="1" a="1"/>
  <c r="EE77" i="16" s="1"/>
  <c r="AO77" i="91" a="1"/>
  <c r="AO77" i="91" s="1"/>
  <c r="DO77" i="16" s="1" a="1"/>
  <c r="DO77" i="16" s="1"/>
  <c r="AD77" i="91" a="1"/>
  <c r="AD77" i="91" s="1"/>
  <c r="BB77" i="91" a="1"/>
  <c r="BB77" i="91" s="1"/>
  <c r="EB77" i="16" s="1" a="1"/>
  <c r="EB77" i="16" s="1"/>
  <c r="AM77" i="91" a="1"/>
  <c r="AM77" i="91" s="1"/>
  <c r="DM77" i="16" s="1" a="1"/>
  <c r="DM77" i="16" s="1"/>
  <c r="BH77" i="91" a="1"/>
  <c r="BH77" i="91" s="1"/>
  <c r="EH77" i="16" s="1" a="1"/>
  <c r="EH77" i="16" s="1"/>
  <c r="AN77" i="91" a="1"/>
  <c r="AN77" i="91" s="1"/>
  <c r="DN77" i="16" s="1" a="1"/>
  <c r="DN77" i="16" s="1"/>
  <c r="AL77" i="91" a="1"/>
  <c r="AL77" i="91" s="1"/>
  <c r="DL77" i="16" s="1" a="1"/>
  <c r="DL77" i="16" s="1"/>
  <c r="BC77" i="91" a="1"/>
  <c r="BC77" i="91" s="1"/>
  <c r="EC77" i="16" s="1" a="1"/>
  <c r="EC77" i="16" s="1"/>
  <c r="BA77" i="91" a="1"/>
  <c r="BA77" i="91" s="1"/>
  <c r="EA77" i="16" s="1" a="1"/>
  <c r="EA77" i="16" s="1"/>
  <c r="AG77" i="91" a="1"/>
  <c r="AG77" i="91" s="1"/>
  <c r="DG77" i="16" s="1" a="1"/>
  <c r="DG77" i="16" s="1"/>
  <c r="AZ77" i="91" a="1"/>
  <c r="AZ77" i="91" s="1"/>
  <c r="DZ77" i="16" s="1" a="1"/>
  <c r="DZ77" i="16" s="1"/>
  <c r="AF77" i="91" a="1"/>
  <c r="AF77" i="91" s="1"/>
  <c r="DF77" i="16" s="1" a="1"/>
  <c r="DF77" i="16" s="1"/>
  <c r="AY77" i="91" a="1"/>
  <c r="AY77" i="91" s="1"/>
  <c r="DY77" i="16" s="1" a="1"/>
  <c r="DY77" i="16" s="1"/>
  <c r="BL77" i="91" a="1"/>
  <c r="BL77" i="91" s="1"/>
  <c r="EL77" i="16" s="1" a="1"/>
  <c r="EL77" i="16" s="1"/>
  <c r="AT77" i="91" a="1"/>
  <c r="AT77" i="91" s="1"/>
  <c r="DT77" i="16" s="1" a="1"/>
  <c r="DT77" i="16" s="1"/>
  <c r="BK77" i="91" a="1"/>
  <c r="BK77" i="91" s="1"/>
  <c r="EK77" i="16" s="1" a="1"/>
  <c r="EK77" i="16" s="1"/>
  <c r="AR77" i="91" a="1"/>
  <c r="AR77" i="91" s="1"/>
  <c r="DR77" i="16" s="1" a="1"/>
  <c r="DR77" i="16" s="1"/>
  <c r="AQ77" i="91" a="1"/>
  <c r="AQ77" i="91" s="1"/>
  <c r="DQ77" i="16" s="1" a="1"/>
  <c r="DQ77" i="16" s="1"/>
  <c r="BJ77" i="91" a="1"/>
  <c r="BJ77" i="91" s="1"/>
  <c r="EJ77" i="16" s="1" a="1"/>
  <c r="EJ77" i="16" s="1"/>
  <c r="AX77" i="91" a="1"/>
  <c r="AX77" i="91" s="1"/>
  <c r="DX77" i="16" s="1" a="1"/>
  <c r="DX77" i="16" s="1"/>
  <c r="AW77" i="91" a="1"/>
  <c r="AW77" i="91" s="1"/>
  <c r="DW77" i="16" s="1" a="1"/>
  <c r="DW77" i="16" s="1"/>
  <c r="BM77" i="91" a="1"/>
  <c r="BM77" i="91" s="1"/>
  <c r="EM77" i="16" s="1" a="1"/>
  <c r="EM77" i="16" s="1"/>
  <c r="AP77" i="91" a="1"/>
  <c r="AP77" i="91" s="1"/>
  <c r="DP77" i="16" s="1" a="1"/>
  <c r="DP77" i="16" s="1"/>
  <c r="AE77" i="91" a="1"/>
  <c r="AE77" i="91" s="1"/>
  <c r="DE77" i="16" s="1" a="1"/>
  <c r="DE77" i="16" s="1"/>
  <c r="BI153" i="91" a="1"/>
  <c r="BI153" i="91" s="1"/>
  <c r="EI153" i="16" s="1" a="1"/>
  <c r="EI153" i="16" s="1"/>
  <c r="AW153" i="91" a="1"/>
  <c r="AW153" i="91" s="1"/>
  <c r="DW153" i="16" s="1" a="1"/>
  <c r="DW153" i="16" s="1"/>
  <c r="AK153" i="91" a="1"/>
  <c r="AK153" i="91" s="1"/>
  <c r="DK153" i="16" s="1" a="1"/>
  <c r="DK153" i="16" s="1"/>
  <c r="BF153" i="91" a="1"/>
  <c r="BF153" i="91" s="1"/>
  <c r="EF153" i="16" s="1" a="1"/>
  <c r="EF153" i="16" s="1"/>
  <c r="AT153" i="91" a="1"/>
  <c r="AT153" i="91" s="1"/>
  <c r="DT153" i="16" s="1" a="1"/>
  <c r="DT153" i="16" s="1"/>
  <c r="AH153" i="91" a="1"/>
  <c r="AH153" i="91" s="1"/>
  <c r="DH153" i="16" s="1" a="1"/>
  <c r="DH153" i="16" s="1"/>
  <c r="BN153" i="91" a="1"/>
  <c r="BN153" i="91" s="1"/>
  <c r="EN153" i="16" s="1" a="1"/>
  <c r="EN153" i="16" s="1"/>
  <c r="AZ153" i="91" a="1"/>
  <c r="AZ153" i="91" s="1"/>
  <c r="DZ153" i="16" s="1" a="1"/>
  <c r="DZ153" i="16" s="1"/>
  <c r="AL153" i="91" a="1"/>
  <c r="AL153" i="91" s="1"/>
  <c r="DL153" i="16" s="1" a="1"/>
  <c r="DL153" i="16" s="1"/>
  <c r="BH153" i="91" a="1"/>
  <c r="BH153" i="91" s="1"/>
  <c r="EH153" i="16" s="1" a="1"/>
  <c r="EH153" i="16" s="1"/>
  <c r="AR153" i="91" a="1"/>
  <c r="AR153" i="91" s="1"/>
  <c r="DR153" i="16" s="1" a="1"/>
  <c r="DR153" i="16" s="1"/>
  <c r="BG153" i="91" a="1"/>
  <c r="BG153" i="91" s="1"/>
  <c r="EG153" i="16" s="1" a="1"/>
  <c r="EG153" i="16" s="1"/>
  <c r="AQ153" i="91" a="1"/>
  <c r="AQ153" i="91" s="1"/>
  <c r="DQ153" i="16" s="1" a="1"/>
  <c r="DQ153" i="16" s="1"/>
  <c r="BD153" i="91" a="1"/>
  <c r="BD153" i="91" s="1"/>
  <c r="ED153" i="16" s="1" a="1"/>
  <c r="ED153" i="16" s="1"/>
  <c r="AO153" i="91" a="1"/>
  <c r="AO153" i="91" s="1"/>
  <c r="DO153" i="16" s="1" a="1"/>
  <c r="DO153" i="16" s="1"/>
  <c r="BK153" i="91" a="1"/>
  <c r="BK153" i="91" s="1"/>
  <c r="EK153" i="16" s="1" a="1"/>
  <c r="EK153" i="16" s="1"/>
  <c r="AU153" i="91" a="1"/>
  <c r="AU153" i="91" s="1"/>
  <c r="DU153" i="16" s="1" a="1"/>
  <c r="DU153" i="16" s="1"/>
  <c r="AE153" i="91" a="1"/>
  <c r="AE153" i="91" s="1"/>
  <c r="DE153" i="16" s="1" a="1"/>
  <c r="DE153" i="16" s="1"/>
  <c r="AD153" i="91" a="1"/>
  <c r="AD153" i="91" s="1"/>
  <c r="AP153" i="91" a="1"/>
  <c r="AP153" i="91" s="1"/>
  <c r="DP153" i="16" s="1" a="1"/>
  <c r="DP153" i="16" s="1"/>
  <c r="BM153" i="91" a="1"/>
  <c r="BM153" i="91" s="1"/>
  <c r="EM153" i="16" s="1" a="1"/>
  <c r="EM153" i="16" s="1"/>
  <c r="AN153" i="91" a="1"/>
  <c r="AN153" i="91" s="1"/>
  <c r="DN153" i="16" s="1" a="1"/>
  <c r="DN153" i="16" s="1"/>
  <c r="BL153" i="91" a="1"/>
  <c r="BL153" i="91" s="1"/>
  <c r="EL153" i="16" s="1" a="1"/>
  <c r="EL153" i="16" s="1"/>
  <c r="AM153" i="91" a="1"/>
  <c r="AM153" i="91" s="1"/>
  <c r="DM153" i="16" s="1" a="1"/>
  <c r="DM153" i="16" s="1"/>
  <c r="BE153" i="91" a="1"/>
  <c r="BE153" i="91" s="1"/>
  <c r="EE153" i="16" s="1" a="1"/>
  <c r="EE153" i="16" s="1"/>
  <c r="AI153" i="91" a="1"/>
  <c r="AI153" i="91" s="1"/>
  <c r="DI153" i="16" s="1" a="1"/>
  <c r="DI153" i="16" s="1"/>
  <c r="BC153" i="91" a="1"/>
  <c r="BC153" i="91" s="1"/>
  <c r="EC153" i="16" s="1" a="1"/>
  <c r="EC153" i="16" s="1"/>
  <c r="AG153" i="91" a="1"/>
  <c r="AG153" i="91" s="1"/>
  <c r="DG153" i="16" s="1" a="1"/>
  <c r="DG153" i="16" s="1"/>
  <c r="AY153" i="91" a="1"/>
  <c r="AY153" i="91" s="1"/>
  <c r="DY153" i="16" s="1" a="1"/>
  <c r="DY153" i="16" s="1"/>
  <c r="AX153" i="91" a="1"/>
  <c r="AX153" i="91" s="1"/>
  <c r="DX153" i="16" s="1" a="1"/>
  <c r="DX153" i="16" s="1"/>
  <c r="AV153" i="91" a="1"/>
  <c r="AV153" i="91" s="1"/>
  <c r="DV153" i="16" s="1" a="1"/>
  <c r="DV153" i="16" s="1"/>
  <c r="AS153" i="91" a="1"/>
  <c r="AS153" i="91" s="1"/>
  <c r="DS153" i="16" s="1" a="1"/>
  <c r="DS153" i="16" s="1"/>
  <c r="BJ153" i="91" a="1"/>
  <c r="BJ153" i="91" s="1"/>
  <c r="EJ153" i="16" s="1" a="1"/>
  <c r="EJ153" i="16" s="1"/>
  <c r="BB153" i="91" a="1"/>
  <c r="BB153" i="91" s="1"/>
  <c r="EB153" i="16" s="1" a="1"/>
  <c r="EB153" i="16" s="1"/>
  <c r="BA153" i="91" a="1"/>
  <c r="BA153" i="91" s="1"/>
  <c r="EA153" i="16" s="1" a="1"/>
  <c r="EA153" i="16" s="1"/>
  <c r="AJ153" i="91" a="1"/>
  <c r="AJ153" i="91" s="1"/>
  <c r="DJ153" i="16" s="1" a="1"/>
  <c r="DJ153" i="16" s="1"/>
  <c r="AF153" i="91" a="1"/>
  <c r="AF153" i="91" s="1"/>
  <c r="DF153" i="16" s="1" a="1"/>
  <c r="DF153" i="16" s="1"/>
  <c r="BI167" i="91" a="1"/>
  <c r="BI167" i="91" s="1"/>
  <c r="EI167" i="16" s="1" a="1"/>
  <c r="EI167" i="16" s="1"/>
  <c r="AX167" i="91" a="1"/>
  <c r="AX167" i="91" s="1"/>
  <c r="DX167" i="16" s="1" a="1"/>
  <c r="DX167" i="16" s="1"/>
  <c r="AL167" i="91" a="1"/>
  <c r="AL167" i="91" s="1"/>
  <c r="DL167" i="16" s="1" a="1"/>
  <c r="DL167" i="16" s="1"/>
  <c r="AU167" i="91" a="1"/>
  <c r="AU167" i="91" s="1"/>
  <c r="DU167" i="16" s="1" a="1"/>
  <c r="DU167" i="16" s="1"/>
  <c r="AI167" i="91" a="1"/>
  <c r="AI167" i="91" s="1"/>
  <c r="DI167" i="16" s="1" a="1"/>
  <c r="DI167" i="16" s="1"/>
  <c r="BD167" i="91" a="1"/>
  <c r="BD167" i="91" s="1"/>
  <c r="ED167" i="16" s="1" a="1"/>
  <c r="ED167" i="16" s="1"/>
  <c r="AR167" i="91" a="1"/>
  <c r="AR167" i="91" s="1"/>
  <c r="DR167" i="16" s="1" a="1"/>
  <c r="DR167" i="16" s="1"/>
  <c r="AF167" i="91" a="1"/>
  <c r="AF167" i="91" s="1"/>
  <c r="DF167" i="16" s="1" a="1"/>
  <c r="DF167" i="16" s="1"/>
  <c r="BL167" i="91" a="1"/>
  <c r="BL167" i="91" s="1"/>
  <c r="EL167" i="16" s="1" a="1"/>
  <c r="EL167" i="16" s="1"/>
  <c r="AW167" i="91" a="1"/>
  <c r="AW167" i="91" s="1"/>
  <c r="DW167" i="16" s="1" a="1"/>
  <c r="DW167" i="16" s="1"/>
  <c r="AG167" i="91" a="1"/>
  <c r="AG167" i="91" s="1"/>
  <c r="DG167" i="16" s="1" a="1"/>
  <c r="DG167" i="16" s="1"/>
  <c r="BE167" i="91" a="1"/>
  <c r="BE167" i="91" s="1"/>
  <c r="EE167" i="16" s="1" a="1"/>
  <c r="EE167" i="16" s="1"/>
  <c r="AO167" i="91" a="1"/>
  <c r="AO167" i="91" s="1"/>
  <c r="DO167" i="16" s="1" a="1"/>
  <c r="DO167" i="16" s="1"/>
  <c r="BC167" i="91" a="1"/>
  <c r="BC167" i="91" s="1"/>
  <c r="EC167" i="16" s="1" a="1"/>
  <c r="EC167" i="16" s="1"/>
  <c r="AK167" i="91" a="1"/>
  <c r="AK167" i="91" s="1"/>
  <c r="DK167" i="16" s="1" a="1"/>
  <c r="DK167" i="16" s="1"/>
  <c r="BB167" i="91" a="1"/>
  <c r="BB167" i="91" s="1"/>
  <c r="EB167" i="16" s="1" a="1"/>
  <c r="EB167" i="16" s="1"/>
  <c r="AJ167" i="91" a="1"/>
  <c r="AJ167" i="91" s="1"/>
  <c r="DJ167" i="16" s="1" a="1"/>
  <c r="DJ167" i="16" s="1"/>
  <c r="BA167" i="91" a="1"/>
  <c r="BA167" i="91" s="1"/>
  <c r="EA167" i="16" s="1" a="1"/>
  <c r="EA167" i="16" s="1"/>
  <c r="AH167" i="91" a="1"/>
  <c r="AH167" i="91" s="1"/>
  <c r="DH167" i="16" s="1" a="1"/>
  <c r="DH167" i="16" s="1"/>
  <c r="AZ167" i="91" a="1"/>
  <c r="AZ167" i="91" s="1"/>
  <c r="DZ167" i="16" s="1" a="1"/>
  <c r="DZ167" i="16" s="1"/>
  <c r="AE167" i="91" a="1"/>
  <c r="AE167" i="91" s="1"/>
  <c r="DE167" i="16" s="1" a="1"/>
  <c r="DE167" i="16" s="1"/>
  <c r="AY167" i="91" a="1"/>
  <c r="AY167" i="91" s="1"/>
  <c r="DY167" i="16" s="1" a="1"/>
  <c r="DY167" i="16" s="1"/>
  <c r="AD167" i="91" a="1"/>
  <c r="AD167" i="91" s="1"/>
  <c r="BN167" i="91" a="1"/>
  <c r="BN167" i="91" s="1"/>
  <c r="EN167" i="16" s="1" a="1"/>
  <c r="EN167" i="16" s="1"/>
  <c r="AV167" i="91" a="1"/>
  <c r="AV167" i="91" s="1"/>
  <c r="DV167" i="16" s="1" a="1"/>
  <c r="DV167" i="16" s="1"/>
  <c r="BK167" i="91" a="1"/>
  <c r="BK167" i="91" s="1"/>
  <c r="EK167" i="16" s="1" a="1"/>
  <c r="EK167" i="16" s="1"/>
  <c r="AS167" i="91" a="1"/>
  <c r="AS167" i="91" s="1"/>
  <c r="DS167" i="16" s="1" a="1"/>
  <c r="DS167" i="16" s="1"/>
  <c r="BH167" i="91" a="1"/>
  <c r="BH167" i="91" s="1"/>
  <c r="EH167" i="16" s="1" a="1"/>
  <c r="EH167" i="16" s="1"/>
  <c r="AP167" i="91" a="1"/>
  <c r="AP167" i="91" s="1"/>
  <c r="DP167" i="16" s="1" a="1"/>
  <c r="DP167" i="16" s="1"/>
  <c r="BG167" i="91" a="1"/>
  <c r="BG167" i="91" s="1"/>
  <c r="EG167" i="16" s="1" a="1"/>
  <c r="EG167" i="16" s="1"/>
  <c r="AN167" i="91" a="1"/>
  <c r="AN167" i="91" s="1"/>
  <c r="DN167" i="16" s="1" a="1"/>
  <c r="DN167" i="16" s="1"/>
  <c r="BF167" i="91" a="1"/>
  <c r="BF167" i="91" s="1"/>
  <c r="EF167" i="16" s="1" a="1"/>
  <c r="EF167" i="16" s="1"/>
  <c r="AM167" i="91" a="1"/>
  <c r="AM167" i="91" s="1"/>
  <c r="DM167" i="16" s="1" a="1"/>
  <c r="DM167" i="16" s="1"/>
  <c r="BM167" i="91" a="1"/>
  <c r="BM167" i="91" s="1"/>
  <c r="EM167" i="16" s="1" a="1"/>
  <c r="EM167" i="16" s="1"/>
  <c r="AQ167" i="91" a="1"/>
  <c r="AQ167" i="91" s="1"/>
  <c r="DQ167" i="16" s="1" a="1"/>
  <c r="DQ167" i="16" s="1"/>
  <c r="AT167" i="91" a="1"/>
  <c r="AT167" i="91" s="1"/>
  <c r="DT167" i="16" s="1" a="1"/>
  <c r="DT167" i="16" s="1"/>
  <c r="BJ167" i="91" a="1"/>
  <c r="BJ167" i="91" s="1"/>
  <c r="EJ167" i="16" s="1" a="1"/>
  <c r="EJ167" i="16" s="1"/>
  <c r="BE54" i="91" a="1"/>
  <c r="BE54" i="91" s="1"/>
  <c r="EE54" i="16" s="1" a="1"/>
  <c r="EE54" i="16" s="1"/>
  <c r="AS54" i="91" a="1"/>
  <c r="AS54" i="91" s="1"/>
  <c r="DS54" i="16" s="1" a="1"/>
  <c r="DS54" i="16" s="1"/>
  <c r="AG54" i="91" a="1"/>
  <c r="AG54" i="91" s="1"/>
  <c r="DG54" i="16" s="1" a="1"/>
  <c r="DG54" i="16" s="1"/>
  <c r="BC54" i="91" a="1"/>
  <c r="BC54" i="91" s="1"/>
  <c r="EC54" i="16" s="1" a="1"/>
  <c r="EC54" i="16" s="1"/>
  <c r="AQ54" i="91" a="1"/>
  <c r="AQ54" i="91" s="1"/>
  <c r="DQ54" i="16" s="1" a="1"/>
  <c r="DQ54" i="16" s="1"/>
  <c r="AE54" i="91" a="1"/>
  <c r="AE54" i="91" s="1"/>
  <c r="DE54" i="16" s="1" a="1"/>
  <c r="DE54" i="16" s="1"/>
  <c r="BD54" i="91" a="1"/>
  <c r="BD54" i="91" s="1"/>
  <c r="ED54" i="16" s="1" a="1"/>
  <c r="ED54" i="16" s="1"/>
  <c r="AO54" i="91" a="1"/>
  <c r="AO54" i="91" s="1"/>
  <c r="DO54" i="16" s="1" a="1"/>
  <c r="DO54" i="16" s="1"/>
  <c r="BB54" i="91" a="1"/>
  <c r="BB54" i="91" s="1"/>
  <c r="EB54" i="16" s="1" a="1"/>
  <c r="EB54" i="16" s="1"/>
  <c r="AN54" i="91" a="1"/>
  <c r="AN54" i="91" s="1"/>
  <c r="DN54" i="16" s="1" a="1"/>
  <c r="DN54" i="16" s="1"/>
  <c r="BA54" i="91" a="1"/>
  <c r="BA54" i="91" s="1"/>
  <c r="EA54" i="16" s="1" a="1"/>
  <c r="EA54" i="16" s="1"/>
  <c r="AM54" i="91" a="1"/>
  <c r="AM54" i="91" s="1"/>
  <c r="DM54" i="16" s="1" a="1"/>
  <c r="DM54" i="16" s="1"/>
  <c r="BN54" i="91" a="1"/>
  <c r="BN54" i="91" s="1"/>
  <c r="EN54" i="16" s="1" a="1"/>
  <c r="EN54" i="16" s="1"/>
  <c r="AZ54" i="91" a="1"/>
  <c r="AZ54" i="91" s="1"/>
  <c r="DZ54" i="16" s="1" a="1"/>
  <c r="DZ54" i="16" s="1"/>
  <c r="AL54" i="91" a="1"/>
  <c r="AL54" i="91" s="1"/>
  <c r="DL54" i="16" s="1" a="1"/>
  <c r="DL54" i="16" s="1"/>
  <c r="BM54" i="91" a="1"/>
  <c r="BM54" i="91" s="1"/>
  <c r="EM54" i="16" s="1" a="1"/>
  <c r="EM54" i="16" s="1"/>
  <c r="AY54" i="91" a="1"/>
  <c r="AY54" i="91" s="1"/>
  <c r="DY54" i="16" s="1" a="1"/>
  <c r="DY54" i="16" s="1"/>
  <c r="AK54" i="91" a="1"/>
  <c r="AK54" i="91" s="1"/>
  <c r="DK54" i="16" s="1" a="1"/>
  <c r="DK54" i="16" s="1"/>
  <c r="AD54" i="91" a="1"/>
  <c r="AD54" i="91" s="1"/>
  <c r="BL54" i="91" a="1"/>
  <c r="BL54" i="91" s="1"/>
  <c r="EL54" i="16" s="1" a="1"/>
  <c r="EL54" i="16" s="1"/>
  <c r="AX54" i="91" a="1"/>
  <c r="AX54" i="91" s="1"/>
  <c r="DX54" i="16" s="1" a="1"/>
  <c r="DX54" i="16" s="1"/>
  <c r="AJ54" i="91" a="1"/>
  <c r="AJ54" i="91" s="1"/>
  <c r="DJ54" i="16" s="1" a="1"/>
  <c r="DJ54" i="16" s="1"/>
  <c r="BI54" i="91" a="1"/>
  <c r="BI54" i="91" s="1"/>
  <c r="EI54" i="16" s="1" a="1"/>
  <c r="EI54" i="16" s="1"/>
  <c r="AU54" i="91" a="1"/>
  <c r="AU54" i="91" s="1"/>
  <c r="DU54" i="16" s="1" a="1"/>
  <c r="DU54" i="16" s="1"/>
  <c r="AF54" i="91" a="1"/>
  <c r="AF54" i="91" s="1"/>
  <c r="DF54" i="16" s="1" a="1"/>
  <c r="DF54" i="16" s="1"/>
  <c r="BH54" i="91" a="1"/>
  <c r="BH54" i="91" s="1"/>
  <c r="EH54" i="16" s="1" a="1"/>
  <c r="EH54" i="16" s="1"/>
  <c r="AT54" i="91" a="1"/>
  <c r="AT54" i="91" s="1"/>
  <c r="DT54" i="16" s="1" a="1"/>
  <c r="DT54" i="16" s="1"/>
  <c r="BG54" i="91" a="1"/>
  <c r="BG54" i="91" s="1"/>
  <c r="EG54" i="16" s="1" a="1"/>
  <c r="EG54" i="16" s="1"/>
  <c r="AR54" i="91" a="1"/>
  <c r="AR54" i="91" s="1"/>
  <c r="DR54" i="16" s="1" a="1"/>
  <c r="DR54" i="16" s="1"/>
  <c r="AH54" i="91" a="1"/>
  <c r="AH54" i="91" s="1"/>
  <c r="DH54" i="16" s="1" a="1"/>
  <c r="DH54" i="16" s="1"/>
  <c r="BK54" i="91" a="1"/>
  <c r="BK54" i="91" s="1"/>
  <c r="EK54" i="16" s="1" a="1"/>
  <c r="EK54" i="16" s="1"/>
  <c r="AW54" i="91" a="1"/>
  <c r="AW54" i="91" s="1"/>
  <c r="DW54" i="16" s="1" a="1"/>
  <c r="DW54" i="16" s="1"/>
  <c r="BJ54" i="91" a="1"/>
  <c r="BJ54" i="91" s="1"/>
  <c r="EJ54" i="16" s="1" a="1"/>
  <c r="EJ54" i="16" s="1"/>
  <c r="BF54" i="91" a="1"/>
  <c r="BF54" i="91" s="1"/>
  <c r="EF54" i="16" s="1" a="1"/>
  <c r="EF54" i="16" s="1"/>
  <c r="AV54" i="91" a="1"/>
  <c r="AV54" i="91" s="1"/>
  <c r="DV54" i="16" s="1" a="1"/>
  <c r="DV54" i="16" s="1"/>
  <c r="AP54" i="91" a="1"/>
  <c r="AP54" i="91" s="1"/>
  <c r="DP54" i="16" s="1" a="1"/>
  <c r="DP54" i="16" s="1"/>
  <c r="AI54" i="91" a="1"/>
  <c r="AI54" i="91" s="1"/>
  <c r="DI54" i="16" s="1" a="1"/>
  <c r="DI54" i="16" s="1"/>
  <c r="BK90" i="91" a="1"/>
  <c r="BK90" i="91" s="1"/>
  <c r="BA90" i="91" a="1"/>
  <c r="BA90" i="91" s="1"/>
  <c r="BN90" i="91" a="1"/>
  <c r="BN90" i="91" s="1"/>
  <c r="AH90" i="91" a="1"/>
  <c r="AH90" i="91" s="1"/>
  <c r="AD90" i="91" a="1"/>
  <c r="AD90" i="91" s="1"/>
  <c r="BM90" i="91" a="1"/>
  <c r="BM90" i="91" s="1"/>
  <c r="BC90" i="91" a="1"/>
  <c r="BC90" i="91" s="1"/>
  <c r="AR90" i="91" a="1"/>
  <c r="AR90" i="91" s="1"/>
  <c r="AG90" i="91" a="1"/>
  <c r="AG90" i="91" s="1"/>
  <c r="BL90" i="91" a="1"/>
  <c r="BL90" i="91" s="1"/>
  <c r="BB90" i="91" a="1"/>
  <c r="BB90" i="91" s="1"/>
  <c r="AQ90" i="91" a="1"/>
  <c r="AQ90" i="91" s="1"/>
  <c r="AF90" i="91" a="1"/>
  <c r="AF90" i="91" s="1"/>
  <c r="AZ90" i="91" a="1"/>
  <c r="AZ90" i="91" s="1"/>
  <c r="AP90" i="91" a="1"/>
  <c r="AP90" i="91" s="1"/>
  <c r="AE90" i="91" a="1"/>
  <c r="AE90" i="91" s="1"/>
  <c r="BJ90" i="91" a="1"/>
  <c r="BJ90" i="91" s="1"/>
  <c r="AY90" i="91" a="1"/>
  <c r="AY90" i="91" s="1"/>
  <c r="AO90" i="91" a="1"/>
  <c r="AO90" i="91" s="1"/>
  <c r="BI90" i="91" a="1"/>
  <c r="BI90" i="91" s="1"/>
  <c r="AX90" i="91" a="1"/>
  <c r="AX90" i="91" s="1"/>
  <c r="AN90" i="91" a="1"/>
  <c r="AN90" i="91" s="1"/>
  <c r="BF90" i="91" a="1"/>
  <c r="BF90" i="91" s="1"/>
  <c r="AU90" i="91" a="1"/>
  <c r="AU90" i="91" s="1"/>
  <c r="AL90" i="91" a="1"/>
  <c r="AL90" i="91" s="1"/>
  <c r="AK90" i="91" a="1"/>
  <c r="AK90" i="91" s="1"/>
  <c r="BE90" i="91" a="1"/>
  <c r="BE90" i="91" s="1"/>
  <c r="AT90" i="91" a="1"/>
  <c r="AT90" i="91" s="1"/>
  <c r="AJ90" i="91" a="1"/>
  <c r="AJ90" i="91" s="1"/>
  <c r="BD90" i="91" a="1"/>
  <c r="BD90" i="91" s="1"/>
  <c r="AS90" i="91" a="1"/>
  <c r="AS90" i="91" s="1"/>
  <c r="AI90" i="91" a="1"/>
  <c r="AI90" i="91" s="1"/>
  <c r="AM90" i="91" a="1"/>
  <c r="AM90" i="91" s="1"/>
  <c r="BH90" i="91" a="1"/>
  <c r="BH90" i="91" s="1"/>
  <c r="AV90" i="91" a="1"/>
  <c r="AV90" i="91" s="1"/>
  <c r="AW90" i="91" a="1"/>
  <c r="AW90" i="91" s="1"/>
  <c r="BG90" i="91" a="1"/>
  <c r="BG90" i="91" s="1"/>
  <c r="AO81" i="91" a="1"/>
  <c r="AO81" i="91" s="1"/>
  <c r="AE81" i="91" a="1"/>
  <c r="AE81" i="91" s="1"/>
  <c r="BM81" i="91" a="1"/>
  <c r="BM81" i="91" s="1"/>
  <c r="AR81" i="91" a="1"/>
  <c r="AR81" i="91" s="1"/>
  <c r="AG81" i="91" a="1"/>
  <c r="AG81" i="91" s="1"/>
  <c r="BL81" i="91" a="1"/>
  <c r="BL81" i="91" s="1"/>
  <c r="BA81" i="91" a="1"/>
  <c r="BA81" i="91" s="1"/>
  <c r="AP81" i="91" a="1"/>
  <c r="AP81" i="91" s="1"/>
  <c r="BK81" i="91" a="1"/>
  <c r="BK81" i="91" s="1"/>
  <c r="AZ81" i="91" a="1"/>
  <c r="AZ81" i="91" s="1"/>
  <c r="AN81" i="91" a="1"/>
  <c r="AN81" i="91" s="1"/>
  <c r="BC81" i="91" a="1"/>
  <c r="BC81" i="91" s="1"/>
  <c r="AY81" i="91" a="1"/>
  <c r="AY81" i="91" s="1"/>
  <c r="AK81" i="91" a="1"/>
  <c r="AK81" i="91" s="1"/>
  <c r="BG81" i="91" a="1"/>
  <c r="BG81" i="91" s="1"/>
  <c r="AQ81" i="91" a="1"/>
  <c r="AQ81" i="91" s="1"/>
  <c r="BF81" i="91" a="1"/>
  <c r="BF81" i="91" s="1"/>
  <c r="AM81" i="91" a="1"/>
  <c r="AM81" i="91" s="1"/>
  <c r="BE81" i="91" a="1"/>
  <c r="BE81" i="91" s="1"/>
  <c r="AL81" i="91" a="1"/>
  <c r="AL81" i="91" s="1"/>
  <c r="AD81" i="91" a="1"/>
  <c r="AD81" i="91" s="1"/>
  <c r="BD81" i="91" a="1"/>
  <c r="BD81" i="91" s="1"/>
  <c r="BB81" i="91" a="1"/>
  <c r="BB81" i="91" s="1"/>
  <c r="AJ81" i="91" a="1"/>
  <c r="AJ81" i="91" s="1"/>
  <c r="AX81" i="91" a="1"/>
  <c r="AX81" i="91" s="1"/>
  <c r="AI81" i="91" a="1"/>
  <c r="AI81" i="91" s="1"/>
  <c r="AV81" i="91" a="1"/>
  <c r="AV81" i="91" s="1"/>
  <c r="BJ81" i="91" a="1"/>
  <c r="BJ81" i="91" s="1"/>
  <c r="AU81" i="91" a="1"/>
  <c r="AU81" i="91" s="1"/>
  <c r="BI81" i="91" a="1"/>
  <c r="BI81" i="91" s="1"/>
  <c r="AT81" i="91" a="1"/>
  <c r="AT81" i="91" s="1"/>
  <c r="AF81" i="91" a="1"/>
  <c r="AF81" i="91" s="1"/>
  <c r="BN81" i="91" a="1"/>
  <c r="BN81" i="91" s="1"/>
  <c r="BH81" i="91" a="1"/>
  <c r="BH81" i="91" s="1"/>
  <c r="AW81" i="91" a="1"/>
  <c r="AW81" i="91" s="1"/>
  <c r="AS81" i="91" a="1"/>
  <c r="AS81" i="91" s="1"/>
  <c r="AH81" i="91" a="1"/>
  <c r="AH81" i="91" s="1"/>
  <c r="BE51" i="91" a="1"/>
  <c r="BE51" i="91" s="1"/>
  <c r="EE51" i="16" s="1" a="1"/>
  <c r="EE51" i="16" s="1"/>
  <c r="AS51" i="91" a="1"/>
  <c r="AS51" i="91" s="1"/>
  <c r="DS51" i="16" s="1" a="1"/>
  <c r="DS51" i="16" s="1"/>
  <c r="AG51" i="91" a="1"/>
  <c r="AG51" i="91" s="1"/>
  <c r="DG51" i="16" s="1" a="1"/>
  <c r="DG51" i="16" s="1"/>
  <c r="BC51" i="91" a="1"/>
  <c r="BC51" i="91" s="1"/>
  <c r="EC51" i="16" s="1" a="1"/>
  <c r="EC51" i="16" s="1"/>
  <c r="AQ51" i="91" a="1"/>
  <c r="AQ51" i="91" s="1"/>
  <c r="DQ51" i="16" s="1" a="1"/>
  <c r="DQ51" i="16" s="1"/>
  <c r="AE51" i="91" a="1"/>
  <c r="AE51" i="91" s="1"/>
  <c r="DE51" i="16" s="1" a="1"/>
  <c r="DE51" i="16" s="1"/>
  <c r="BK51" i="91" a="1"/>
  <c r="BK51" i="91" s="1"/>
  <c r="EK51" i="16" s="1" a="1"/>
  <c r="EK51" i="16" s="1"/>
  <c r="AW51" i="91" a="1"/>
  <c r="AW51" i="91" s="1"/>
  <c r="DW51" i="16" s="1" a="1"/>
  <c r="DW51" i="16" s="1"/>
  <c r="AI51" i="91" a="1"/>
  <c r="AI51" i="91" s="1"/>
  <c r="DI51" i="16" s="1" a="1"/>
  <c r="DI51" i="16" s="1"/>
  <c r="BJ51" i="91" a="1"/>
  <c r="BJ51" i="91" s="1"/>
  <c r="EJ51" i="16" s="1" a="1"/>
  <c r="EJ51" i="16" s="1"/>
  <c r="AV51" i="91" a="1"/>
  <c r="AV51" i="91" s="1"/>
  <c r="DV51" i="16" s="1" a="1"/>
  <c r="DV51" i="16" s="1"/>
  <c r="AH51" i="91" a="1"/>
  <c r="AH51" i="91" s="1"/>
  <c r="DH51" i="16" s="1" a="1"/>
  <c r="DH51" i="16" s="1"/>
  <c r="BI51" i="91" a="1"/>
  <c r="BI51" i="91" s="1"/>
  <c r="EI51" i="16" s="1" a="1"/>
  <c r="EI51" i="16" s="1"/>
  <c r="AU51" i="91" a="1"/>
  <c r="AU51" i="91" s="1"/>
  <c r="DU51" i="16" s="1" a="1"/>
  <c r="DU51" i="16" s="1"/>
  <c r="AF51" i="91" a="1"/>
  <c r="AF51" i="91" s="1"/>
  <c r="DF51" i="16" s="1" a="1"/>
  <c r="DF51" i="16" s="1"/>
  <c r="BH51" i="91" a="1"/>
  <c r="BH51" i="91" s="1"/>
  <c r="EH51" i="16" s="1" a="1"/>
  <c r="EH51" i="16" s="1"/>
  <c r="AT51" i="91" a="1"/>
  <c r="AT51" i="91" s="1"/>
  <c r="DT51" i="16" s="1" a="1"/>
  <c r="DT51" i="16" s="1"/>
  <c r="BG51" i="91" a="1"/>
  <c r="BG51" i="91" s="1"/>
  <c r="EG51" i="16" s="1" a="1"/>
  <c r="EG51" i="16" s="1"/>
  <c r="AR51" i="91" a="1"/>
  <c r="AR51" i="91" s="1"/>
  <c r="DR51" i="16" s="1" a="1"/>
  <c r="DR51" i="16" s="1"/>
  <c r="BF51" i="91" a="1"/>
  <c r="BF51" i="91" s="1"/>
  <c r="EF51" i="16" s="1" a="1"/>
  <c r="EF51" i="16" s="1"/>
  <c r="AP51" i="91" a="1"/>
  <c r="AP51" i="91" s="1"/>
  <c r="DP51" i="16" s="1" a="1"/>
  <c r="DP51" i="16" s="1"/>
  <c r="BA51" i="91" a="1"/>
  <c r="BA51" i="91" s="1"/>
  <c r="EA51" i="16" s="1" a="1"/>
  <c r="EA51" i="16" s="1"/>
  <c r="AM51" i="91" a="1"/>
  <c r="AM51" i="91" s="1"/>
  <c r="DM51" i="16" s="1" a="1"/>
  <c r="DM51" i="16" s="1"/>
  <c r="BN51" i="91" a="1"/>
  <c r="BN51" i="91" s="1"/>
  <c r="EN51" i="16" s="1" a="1"/>
  <c r="EN51" i="16" s="1"/>
  <c r="AZ51" i="91" a="1"/>
  <c r="AZ51" i="91" s="1"/>
  <c r="DZ51" i="16" s="1" a="1"/>
  <c r="DZ51" i="16" s="1"/>
  <c r="AL51" i="91" a="1"/>
  <c r="AL51" i="91" s="1"/>
  <c r="DL51" i="16" s="1" a="1"/>
  <c r="DL51" i="16" s="1"/>
  <c r="BM51" i="91" a="1"/>
  <c r="BM51" i="91" s="1"/>
  <c r="EM51" i="16" s="1" a="1"/>
  <c r="EM51" i="16" s="1"/>
  <c r="AY51" i="91" a="1"/>
  <c r="AY51" i="91" s="1"/>
  <c r="DY51" i="16" s="1" a="1"/>
  <c r="DY51" i="16" s="1"/>
  <c r="AK51" i="91" a="1"/>
  <c r="AK51" i="91" s="1"/>
  <c r="DK51" i="16" s="1" a="1"/>
  <c r="DK51" i="16" s="1"/>
  <c r="AD51" i="91" a="1"/>
  <c r="AD51" i="91" s="1"/>
  <c r="BL51" i="91" a="1"/>
  <c r="BL51" i="91" s="1"/>
  <c r="EL51" i="16" s="1" a="1"/>
  <c r="EL51" i="16" s="1"/>
  <c r="BD51" i="91" a="1"/>
  <c r="BD51" i="91" s="1"/>
  <c r="ED51" i="16" s="1" a="1"/>
  <c r="ED51" i="16" s="1"/>
  <c r="AO51" i="91" a="1"/>
  <c r="AO51" i="91" s="1"/>
  <c r="DO51" i="16" s="1" a="1"/>
  <c r="DO51" i="16" s="1"/>
  <c r="BB51" i="91" a="1"/>
  <c r="BB51" i="91" s="1"/>
  <c r="EB51" i="16" s="1" a="1"/>
  <c r="EB51" i="16" s="1"/>
  <c r="AX51" i="91" a="1"/>
  <c r="AX51" i="91" s="1"/>
  <c r="DX51" i="16" s="1" a="1"/>
  <c r="DX51" i="16" s="1"/>
  <c r="AN51" i="91" a="1"/>
  <c r="AN51" i="91" s="1"/>
  <c r="DN51" i="16" s="1" a="1"/>
  <c r="DN51" i="16" s="1"/>
  <c r="AJ51" i="91" a="1"/>
  <c r="AJ51" i="91" s="1"/>
  <c r="DJ51" i="16" s="1" a="1"/>
  <c r="DJ51" i="16" s="1"/>
  <c r="B133" i="16"/>
  <c r="CW133" i="16" s="1" a="1"/>
  <c r="CW133" i="16" s="1"/>
  <c r="BN133" i="91" a="1"/>
  <c r="BN133" i="91" s="1"/>
  <c r="BB133" i="91" a="1"/>
  <c r="BB133" i="91" s="1"/>
  <c r="AP133" i="91" a="1"/>
  <c r="AP133" i="91" s="1"/>
  <c r="BL133" i="91" a="1"/>
  <c r="BL133" i="91" s="1"/>
  <c r="AZ133" i="91" a="1"/>
  <c r="AZ133" i="91" s="1"/>
  <c r="AN133" i="91" a="1"/>
  <c r="AN133" i="91" s="1"/>
  <c r="BE133" i="91" a="1"/>
  <c r="BE133" i="91" s="1"/>
  <c r="AS133" i="91" a="1"/>
  <c r="AS133" i="91" s="1"/>
  <c r="AG133" i="91" a="1"/>
  <c r="AG133" i="91" s="1"/>
  <c r="BK133" i="91" a="1"/>
  <c r="BK133" i="91" s="1"/>
  <c r="AV133" i="91" a="1"/>
  <c r="AV133" i="91" s="1"/>
  <c r="AF133" i="91" a="1"/>
  <c r="AF133" i="91" s="1"/>
  <c r="BJ133" i="91" a="1"/>
  <c r="BJ133" i="91" s="1"/>
  <c r="AU133" i="91" a="1"/>
  <c r="AU133" i="91" s="1"/>
  <c r="AE133" i="91" a="1"/>
  <c r="AE133" i="91" s="1"/>
  <c r="BI133" i="91" a="1"/>
  <c r="BI133" i="91" s="1"/>
  <c r="AT133" i="91" a="1"/>
  <c r="AT133" i="91" s="1"/>
  <c r="BG133" i="91" a="1"/>
  <c r="BG133" i="91" s="1"/>
  <c r="AQ133" i="91" a="1"/>
  <c r="AQ133" i="91" s="1"/>
  <c r="AD133" i="91" a="1"/>
  <c r="AD133" i="91" s="1"/>
  <c r="BF133" i="91" a="1"/>
  <c r="BF133" i="91" s="1"/>
  <c r="AO133" i="91" a="1"/>
  <c r="AO133" i="91" s="1"/>
  <c r="BA133" i="91" a="1"/>
  <c r="BA133" i="91" s="1"/>
  <c r="AK133" i="91" a="1"/>
  <c r="AK133" i="91" s="1"/>
  <c r="AY133" i="91" a="1"/>
  <c r="AY133" i="91" s="1"/>
  <c r="AJ133" i="91" a="1"/>
  <c r="AJ133" i="91" s="1"/>
  <c r="AX133" i="91" a="1"/>
  <c r="AX133" i="91" s="1"/>
  <c r="AI133" i="91" a="1"/>
  <c r="AI133" i="91" s="1"/>
  <c r="BM133" i="91" a="1"/>
  <c r="BM133" i="91" s="1"/>
  <c r="AW133" i="91" a="1"/>
  <c r="AW133" i="91" s="1"/>
  <c r="AH133" i="91" a="1"/>
  <c r="AH133" i="91" s="1"/>
  <c r="AR133" i="91" a="1"/>
  <c r="AR133" i="91" s="1"/>
  <c r="AM133" i="91" a="1"/>
  <c r="AM133" i="91" s="1"/>
  <c r="AL133" i="91" a="1"/>
  <c r="AL133" i="91" s="1"/>
  <c r="BH133" i="91" a="1"/>
  <c r="BH133" i="91" s="1"/>
  <c r="BD133" i="91" a="1"/>
  <c r="BD133" i="91" s="1"/>
  <c r="BC133" i="91" a="1"/>
  <c r="BC133" i="91" s="1"/>
  <c r="BI96" i="91" a="1"/>
  <c r="BI96" i="91" s="1"/>
  <c r="EI96" i="16" s="1" a="1"/>
  <c r="EI96" i="16" s="1"/>
  <c r="AO96" i="91" a="1"/>
  <c r="AO96" i="91" s="1"/>
  <c r="DO96" i="16" s="1" a="1"/>
  <c r="DO96" i="16" s="1"/>
  <c r="AE96" i="91" a="1"/>
  <c r="AE96" i="91" s="1"/>
  <c r="DE96" i="16" s="1" a="1"/>
  <c r="DE96" i="16" s="1"/>
  <c r="BK96" i="91" a="1"/>
  <c r="BK96" i="91" s="1"/>
  <c r="EK96" i="16" s="1" a="1"/>
  <c r="EK96" i="16" s="1"/>
  <c r="AZ96" i="91" a="1"/>
  <c r="AZ96" i="91" s="1"/>
  <c r="DZ96" i="16" s="1" a="1"/>
  <c r="DZ96" i="16" s="1"/>
  <c r="AN96" i="91" a="1"/>
  <c r="AN96" i="91" s="1"/>
  <c r="DN96" i="16" s="1" a="1"/>
  <c r="DN96" i="16" s="1"/>
  <c r="BJ96" i="91" a="1"/>
  <c r="BJ96" i="91" s="1"/>
  <c r="EJ96" i="16" s="1" a="1"/>
  <c r="EJ96" i="16" s="1"/>
  <c r="AY96" i="91" a="1"/>
  <c r="AY96" i="91" s="1"/>
  <c r="DY96" i="16" s="1" a="1"/>
  <c r="DY96" i="16" s="1"/>
  <c r="AM96" i="91" a="1"/>
  <c r="AM96" i="91" s="1"/>
  <c r="DM96" i="16" s="1" a="1"/>
  <c r="DM96" i="16" s="1"/>
  <c r="BH96" i="91" a="1"/>
  <c r="BH96" i="91" s="1"/>
  <c r="EH96" i="16" s="1" a="1"/>
  <c r="EH96" i="16" s="1"/>
  <c r="AX96" i="91" a="1"/>
  <c r="AX96" i="91" s="1"/>
  <c r="DX96" i="16" s="1" a="1"/>
  <c r="DX96" i="16" s="1"/>
  <c r="AL96" i="91" a="1"/>
  <c r="AL96" i="91" s="1"/>
  <c r="DL96" i="16" s="1" a="1"/>
  <c r="DL96" i="16" s="1"/>
  <c r="BG96" i="91" a="1"/>
  <c r="BG96" i="91" s="1"/>
  <c r="EG96" i="16" s="1" a="1"/>
  <c r="EG96" i="16" s="1"/>
  <c r="AW96" i="91" a="1"/>
  <c r="AW96" i="91" s="1"/>
  <c r="DW96" i="16" s="1" a="1"/>
  <c r="DW96" i="16" s="1"/>
  <c r="BF96" i="91" a="1"/>
  <c r="BF96" i="91" s="1"/>
  <c r="EF96" i="16" s="1" a="1"/>
  <c r="EF96" i="16" s="1"/>
  <c r="AV96" i="91" a="1"/>
  <c r="AV96" i="91" s="1"/>
  <c r="DV96" i="16" s="1" a="1"/>
  <c r="DV96" i="16" s="1"/>
  <c r="AK96" i="91" a="1"/>
  <c r="AK96" i="91" s="1"/>
  <c r="DK96" i="16" s="1" a="1"/>
  <c r="DK96" i="16" s="1"/>
  <c r="BE96" i="91" a="1"/>
  <c r="BE96" i="91" s="1"/>
  <c r="EE96" i="16" s="1" a="1"/>
  <c r="EE96" i="16" s="1"/>
  <c r="AU96" i="91" a="1"/>
  <c r="AU96" i="91" s="1"/>
  <c r="DU96" i="16" s="1" a="1"/>
  <c r="DU96" i="16" s="1"/>
  <c r="AJ96" i="91" a="1"/>
  <c r="AJ96" i="91" s="1"/>
  <c r="DJ96" i="16" s="1" a="1"/>
  <c r="DJ96" i="16" s="1"/>
  <c r="BN96" i="91" a="1"/>
  <c r="BN96" i="91" s="1"/>
  <c r="EN96" i="16" s="1" a="1"/>
  <c r="EN96" i="16" s="1"/>
  <c r="BC96" i="91" a="1"/>
  <c r="BC96" i="91" s="1"/>
  <c r="EC96" i="16" s="1" a="1"/>
  <c r="EC96" i="16" s="1"/>
  <c r="AS96" i="91" a="1"/>
  <c r="AS96" i="91" s="1"/>
  <c r="DS96" i="16" s="1" a="1"/>
  <c r="DS96" i="16" s="1"/>
  <c r="AH96" i="91" a="1"/>
  <c r="AH96" i="91" s="1"/>
  <c r="DH96" i="16" s="1" a="1"/>
  <c r="DH96" i="16" s="1"/>
  <c r="BM96" i="91" a="1"/>
  <c r="BM96" i="91" s="1"/>
  <c r="EM96" i="16" s="1" a="1"/>
  <c r="EM96" i="16" s="1"/>
  <c r="AR96" i="91" a="1"/>
  <c r="AR96" i="91" s="1"/>
  <c r="DR96" i="16" s="1" a="1"/>
  <c r="DR96" i="16" s="1"/>
  <c r="AG96" i="91" a="1"/>
  <c r="AG96" i="91" s="1"/>
  <c r="DG96" i="16" s="1" a="1"/>
  <c r="DG96" i="16" s="1"/>
  <c r="BL96" i="91" a="1"/>
  <c r="BL96" i="91" s="1"/>
  <c r="EL96" i="16" s="1" a="1"/>
  <c r="EL96" i="16" s="1"/>
  <c r="BB96" i="91" a="1"/>
  <c r="BB96" i="91" s="1"/>
  <c r="EB96" i="16" s="1" a="1"/>
  <c r="EB96" i="16" s="1"/>
  <c r="AQ96" i="91" a="1"/>
  <c r="AQ96" i="91" s="1"/>
  <c r="DQ96" i="16" s="1" a="1"/>
  <c r="DQ96" i="16" s="1"/>
  <c r="AF96" i="91" a="1"/>
  <c r="AF96" i="91" s="1"/>
  <c r="DF96" i="16" s="1" a="1"/>
  <c r="DF96" i="16" s="1"/>
  <c r="BA96" i="91" a="1"/>
  <c r="BA96" i="91" s="1"/>
  <c r="EA96" i="16" s="1" a="1"/>
  <c r="EA96" i="16" s="1"/>
  <c r="AP96" i="91" a="1"/>
  <c r="AP96" i="91" s="1"/>
  <c r="DP96" i="16" s="1" a="1"/>
  <c r="DP96" i="16" s="1"/>
  <c r="BD96" i="91" a="1"/>
  <c r="BD96" i="91" s="1"/>
  <c r="ED96" i="16" s="1" a="1"/>
  <c r="ED96" i="16" s="1"/>
  <c r="AD96" i="91" a="1"/>
  <c r="AD96" i="91" s="1"/>
  <c r="AI96" i="91" a="1"/>
  <c r="AI96" i="91" s="1"/>
  <c r="DI96" i="16" s="1" a="1"/>
  <c r="DI96" i="16" s="1"/>
  <c r="AT96" i="91" a="1"/>
  <c r="AT96" i="91" s="1"/>
  <c r="DT96" i="16" s="1" a="1"/>
  <c r="DT96" i="16" s="1"/>
  <c r="BG76" i="91" a="1"/>
  <c r="BG76" i="91" s="1"/>
  <c r="AU76" i="91" a="1"/>
  <c r="AU76" i="91" s="1"/>
  <c r="AJ76" i="91" a="1"/>
  <c r="AJ76" i="91" s="1"/>
  <c r="BJ76" i="91" a="1"/>
  <c r="BJ76" i="91" s="1"/>
  <c r="AW76" i="91" a="1"/>
  <c r="AW76" i="91" s="1"/>
  <c r="AK76" i="91" a="1"/>
  <c r="AK76" i="91" s="1"/>
  <c r="AD76" i="91" a="1"/>
  <c r="AD76" i="91" s="1"/>
  <c r="BH76" i="91" a="1"/>
  <c r="BH76" i="91" s="1"/>
  <c r="AT76" i="91" a="1"/>
  <c r="AT76" i="91" s="1"/>
  <c r="AH76" i="91" a="1"/>
  <c r="AH76" i="91" s="1"/>
  <c r="BF76" i="91" a="1"/>
  <c r="BF76" i="91" s="1"/>
  <c r="AS76" i="91" a="1"/>
  <c r="AS76" i="91" s="1"/>
  <c r="AG76" i="91" a="1"/>
  <c r="AG76" i="91" s="1"/>
  <c r="BK76" i="91" a="1"/>
  <c r="BK76" i="91" s="1"/>
  <c r="AQ76" i="91" a="1"/>
  <c r="AQ76" i="91" s="1"/>
  <c r="BE76" i="91" a="1"/>
  <c r="BE76" i="91" s="1"/>
  <c r="AO76" i="91" a="1"/>
  <c r="AO76" i="91" s="1"/>
  <c r="BC76" i="91" a="1"/>
  <c r="BC76" i="91" s="1"/>
  <c r="AL76" i="91" a="1"/>
  <c r="AL76" i="91" s="1"/>
  <c r="BB76" i="91" a="1"/>
  <c r="BB76" i="91" s="1"/>
  <c r="AI76" i="91" a="1"/>
  <c r="AI76" i="91" s="1"/>
  <c r="BA76" i="91" a="1"/>
  <c r="BA76" i="91" s="1"/>
  <c r="AF76" i="91" a="1"/>
  <c r="AF76" i="91" s="1"/>
  <c r="AZ76" i="91" a="1"/>
  <c r="AZ76" i="91" s="1"/>
  <c r="AE76" i="91" a="1"/>
  <c r="AE76" i="91" s="1"/>
  <c r="AY76" i="91" a="1"/>
  <c r="AY76" i="91" s="1"/>
  <c r="AX76" i="91" a="1"/>
  <c r="AX76" i="91" s="1"/>
  <c r="BM76" i="91" a="1"/>
  <c r="BM76" i="91" s="1"/>
  <c r="AP76" i="91" a="1"/>
  <c r="AP76" i="91" s="1"/>
  <c r="BL76" i="91" a="1"/>
  <c r="BL76" i="91" s="1"/>
  <c r="AN76" i="91" a="1"/>
  <c r="AN76" i="91" s="1"/>
  <c r="BI76" i="91" a="1"/>
  <c r="BI76" i="91" s="1"/>
  <c r="AV76" i="91" a="1"/>
  <c r="AV76" i="91" s="1"/>
  <c r="BN76" i="91" a="1"/>
  <c r="BN76" i="91" s="1"/>
  <c r="BD76" i="91" a="1"/>
  <c r="BD76" i="91" s="1"/>
  <c r="AR76" i="91" a="1"/>
  <c r="AR76" i="91" s="1"/>
  <c r="AM76" i="91" a="1"/>
  <c r="AM76" i="91" s="1"/>
  <c r="AS94" i="91" a="1"/>
  <c r="AS94" i="91" s="1"/>
  <c r="DS94" i="16" s="1" a="1"/>
  <c r="DS94" i="16" s="1"/>
  <c r="AJ94" i="91" a="1"/>
  <c r="AJ94" i="91" s="1"/>
  <c r="DJ94" i="16" s="1" a="1"/>
  <c r="DJ94" i="16" s="1"/>
  <c r="BI94" i="91" a="1"/>
  <c r="BI94" i="91" s="1"/>
  <c r="EI94" i="16" s="1" a="1"/>
  <c r="EI94" i="16" s="1"/>
  <c r="AX94" i="91" a="1"/>
  <c r="AX94" i="91" s="1"/>
  <c r="DX94" i="16" s="1" a="1"/>
  <c r="DX94" i="16" s="1"/>
  <c r="AM94" i="91" a="1"/>
  <c r="AM94" i="91" s="1"/>
  <c r="DM94" i="16" s="1" a="1"/>
  <c r="DM94" i="16" s="1"/>
  <c r="BH94" i="91" a="1"/>
  <c r="BH94" i="91" s="1"/>
  <c r="EH94" i="16" s="1" a="1"/>
  <c r="EH94" i="16" s="1"/>
  <c r="AW94" i="91" a="1"/>
  <c r="AW94" i="91" s="1"/>
  <c r="DW94" i="16" s="1" a="1"/>
  <c r="DW94" i="16" s="1"/>
  <c r="AL94" i="91" a="1"/>
  <c r="AL94" i="91" s="1"/>
  <c r="DL94" i="16" s="1" a="1"/>
  <c r="DL94" i="16" s="1"/>
  <c r="BG94" i="91" a="1"/>
  <c r="BG94" i="91" s="1"/>
  <c r="EG94" i="16" s="1" a="1"/>
  <c r="EG94" i="16" s="1"/>
  <c r="AV94" i="91" a="1"/>
  <c r="AV94" i="91" s="1"/>
  <c r="DV94" i="16" s="1" a="1"/>
  <c r="DV94" i="16" s="1"/>
  <c r="BF94" i="91" a="1"/>
  <c r="BF94" i="91" s="1"/>
  <c r="EF94" i="16" s="1" a="1"/>
  <c r="EF94" i="16" s="1"/>
  <c r="AU94" i="91" a="1"/>
  <c r="AU94" i="91" s="1"/>
  <c r="DU94" i="16" s="1" a="1"/>
  <c r="DU94" i="16" s="1"/>
  <c r="AK94" i="91" a="1"/>
  <c r="AK94" i="91" s="1"/>
  <c r="DK94" i="16" s="1" a="1"/>
  <c r="DK94" i="16" s="1"/>
  <c r="BE94" i="91" a="1"/>
  <c r="BE94" i="91" s="1"/>
  <c r="EE94" i="16" s="1" a="1"/>
  <c r="EE94" i="16" s="1"/>
  <c r="AT94" i="91" a="1"/>
  <c r="AT94" i="91" s="1"/>
  <c r="DT94" i="16" s="1" a="1"/>
  <c r="DT94" i="16" s="1"/>
  <c r="AI94" i="91" a="1"/>
  <c r="AI94" i="91" s="1"/>
  <c r="DI94" i="16" s="1" a="1"/>
  <c r="DI94" i="16" s="1"/>
  <c r="BD94" i="91" a="1"/>
  <c r="BD94" i="91" s="1"/>
  <c r="ED94" i="16" s="1" a="1"/>
  <c r="ED94" i="16" s="1"/>
  <c r="AR94" i="91" a="1"/>
  <c r="AR94" i="91" s="1"/>
  <c r="DR94" i="16" s="1" a="1"/>
  <c r="DR94" i="16" s="1"/>
  <c r="AH94" i="91" a="1"/>
  <c r="AH94" i="91" s="1"/>
  <c r="DH94" i="16" s="1" a="1"/>
  <c r="DH94" i="16" s="1"/>
  <c r="BM94" i="91" a="1"/>
  <c r="BM94" i="91" s="1"/>
  <c r="EM94" i="16" s="1" a="1"/>
  <c r="EM94" i="16" s="1"/>
  <c r="BA94" i="91" a="1"/>
  <c r="BA94" i="91" s="1"/>
  <c r="EA94" i="16" s="1" a="1"/>
  <c r="EA94" i="16" s="1"/>
  <c r="AP94" i="91" a="1"/>
  <c r="AP94" i="91" s="1"/>
  <c r="DP94" i="16" s="1" a="1"/>
  <c r="DP94" i="16" s="1"/>
  <c r="AE94" i="91" a="1"/>
  <c r="AE94" i="91" s="1"/>
  <c r="DE94" i="16" s="1" a="1"/>
  <c r="DE94" i="16" s="1"/>
  <c r="BL94" i="91" a="1"/>
  <c r="BL94" i="91" s="1"/>
  <c r="EL94" i="16" s="1" a="1"/>
  <c r="EL94" i="16" s="1"/>
  <c r="AO94" i="91" a="1"/>
  <c r="AO94" i="91" s="1"/>
  <c r="DO94" i="16" s="1" a="1"/>
  <c r="DO94" i="16" s="1"/>
  <c r="BK94" i="91" a="1"/>
  <c r="BK94" i="91" s="1"/>
  <c r="EK94" i="16" s="1" a="1"/>
  <c r="EK94" i="16" s="1"/>
  <c r="AZ94" i="91" a="1"/>
  <c r="AZ94" i="91" s="1"/>
  <c r="DZ94" i="16" s="1" a="1"/>
  <c r="DZ94" i="16" s="1"/>
  <c r="AN94" i="91" a="1"/>
  <c r="AN94" i="91" s="1"/>
  <c r="DN94" i="16" s="1" a="1"/>
  <c r="DN94" i="16" s="1"/>
  <c r="BJ94" i="91" a="1"/>
  <c r="BJ94" i="91" s="1"/>
  <c r="EJ94" i="16" s="1" a="1"/>
  <c r="EJ94" i="16" s="1"/>
  <c r="AY94" i="91" a="1"/>
  <c r="AY94" i="91" s="1"/>
  <c r="DY94" i="16" s="1" a="1"/>
  <c r="DY94" i="16" s="1"/>
  <c r="BN94" i="91" a="1"/>
  <c r="BN94" i="91" s="1"/>
  <c r="EN94" i="16" s="1" a="1"/>
  <c r="EN94" i="16" s="1"/>
  <c r="BC94" i="91" a="1"/>
  <c r="BC94" i="91" s="1"/>
  <c r="EC94" i="16" s="1" a="1"/>
  <c r="EC94" i="16" s="1"/>
  <c r="BB94" i="91" a="1"/>
  <c r="BB94" i="91" s="1"/>
  <c r="EB94" i="16" s="1" a="1"/>
  <c r="EB94" i="16" s="1"/>
  <c r="AQ94" i="91" a="1"/>
  <c r="AQ94" i="91" s="1"/>
  <c r="DQ94" i="16" s="1" a="1"/>
  <c r="DQ94" i="16" s="1"/>
  <c r="AG94" i="91" a="1"/>
  <c r="AG94" i="91" s="1"/>
  <c r="DG94" i="16" s="1" a="1"/>
  <c r="DG94" i="16" s="1"/>
  <c r="AF94" i="91" a="1"/>
  <c r="AF94" i="91" s="1"/>
  <c r="DF94" i="16" s="1" a="1"/>
  <c r="DF94" i="16" s="1"/>
  <c r="AD94" i="91" a="1"/>
  <c r="AD94" i="91" s="1"/>
  <c r="B136" i="16"/>
  <c r="CW136" i="16" s="1" a="1"/>
  <c r="CW136" i="16" s="1"/>
  <c r="BD136" i="91" a="1"/>
  <c r="BD136" i="91" s="1"/>
  <c r="ED136" i="16" s="1" a="1"/>
  <c r="ED136" i="16" s="1"/>
  <c r="AR136" i="91" a="1"/>
  <c r="AR136" i="91" s="1"/>
  <c r="DR136" i="16" s="1" a="1"/>
  <c r="DR136" i="16" s="1"/>
  <c r="AG136" i="91" a="1"/>
  <c r="AG136" i="91" s="1"/>
  <c r="DG136" i="16" s="1" a="1"/>
  <c r="DG136" i="16" s="1"/>
  <c r="BC136" i="91" a="1"/>
  <c r="BC136" i="91" s="1"/>
  <c r="EC136" i="16" s="1" a="1"/>
  <c r="EC136" i="16" s="1"/>
  <c r="AP136" i="91" a="1"/>
  <c r="AP136" i="91" s="1"/>
  <c r="DP136" i="16" s="1" a="1"/>
  <c r="DP136" i="16" s="1"/>
  <c r="BN136" i="91" a="1"/>
  <c r="BN136" i="91" s="1"/>
  <c r="EN136" i="16" s="1" a="1"/>
  <c r="EN136" i="16" s="1"/>
  <c r="BA136" i="91" a="1"/>
  <c r="BA136" i="91" s="1"/>
  <c r="EA136" i="16" s="1" a="1"/>
  <c r="EA136" i="16" s="1"/>
  <c r="AN136" i="91" a="1"/>
  <c r="AN136" i="91" s="1"/>
  <c r="DN136" i="16" s="1" a="1"/>
  <c r="DN136" i="16" s="1"/>
  <c r="BG136" i="91" a="1"/>
  <c r="BG136" i="91" s="1"/>
  <c r="EG136" i="16" s="1" a="1"/>
  <c r="EG136" i="16" s="1"/>
  <c r="AT136" i="91" a="1"/>
  <c r="AT136" i="91" s="1"/>
  <c r="AH136" i="91" a="1"/>
  <c r="AH136" i="91" s="1"/>
  <c r="DH136" i="16" s="1" a="1"/>
  <c r="DH136" i="16" s="1"/>
  <c r="AZ136" i="91" a="1"/>
  <c r="AZ136" i="91" s="1"/>
  <c r="DZ136" i="16" s="1" a="1"/>
  <c r="DZ136" i="16" s="1"/>
  <c r="AJ136" i="91" a="1"/>
  <c r="AJ136" i="91" s="1"/>
  <c r="DJ136" i="16" s="1" a="1"/>
  <c r="DJ136" i="16" s="1"/>
  <c r="AY136" i="91" a="1"/>
  <c r="AY136" i="91" s="1"/>
  <c r="DY136" i="16" s="1" a="1"/>
  <c r="DY136" i="16" s="1"/>
  <c r="AI136" i="91" a="1"/>
  <c r="AI136" i="91" s="1"/>
  <c r="DI136" i="16" s="1" a="1"/>
  <c r="DI136" i="16" s="1"/>
  <c r="AX136" i="91" a="1"/>
  <c r="AX136" i="91" s="1"/>
  <c r="DX136" i="16" s="1" a="1"/>
  <c r="DX136" i="16" s="1"/>
  <c r="AD136" i="91" a="1"/>
  <c r="AD136" i="91" s="1"/>
  <c r="BL136" i="91" a="1"/>
  <c r="BL136" i="91" s="1"/>
  <c r="EL136" i="16" s="1" a="1"/>
  <c r="EL136" i="16" s="1"/>
  <c r="AV136" i="91" a="1"/>
  <c r="AV136" i="91" s="1"/>
  <c r="DV136" i="16" s="1" a="1"/>
  <c r="DV136" i="16" s="1"/>
  <c r="AE136" i="91" a="1"/>
  <c r="AE136" i="91" s="1"/>
  <c r="DE136" i="16" s="1" a="1"/>
  <c r="DE136" i="16" s="1"/>
  <c r="BK136" i="91" a="1"/>
  <c r="BK136" i="91" s="1"/>
  <c r="EK136" i="16" s="1" a="1"/>
  <c r="EK136" i="16" s="1"/>
  <c r="AU136" i="91" a="1"/>
  <c r="AU136" i="91" s="1"/>
  <c r="DU136" i="16" s="1" a="1"/>
  <c r="DU136" i="16" s="1"/>
  <c r="BH136" i="91" a="1"/>
  <c r="BH136" i="91" s="1"/>
  <c r="EH136" i="16" s="1" a="1"/>
  <c r="EH136" i="16" s="1"/>
  <c r="AO136" i="91" a="1"/>
  <c r="AO136" i="91" s="1"/>
  <c r="DO136" i="16" s="1" a="1"/>
  <c r="DO136" i="16" s="1"/>
  <c r="BF136" i="91" a="1"/>
  <c r="BF136" i="91" s="1"/>
  <c r="AM136" i="91" a="1"/>
  <c r="AM136" i="91" s="1"/>
  <c r="DM136" i="16" s="1" a="1"/>
  <c r="DM136" i="16" s="1"/>
  <c r="BE136" i="91" a="1"/>
  <c r="BE136" i="91" s="1"/>
  <c r="EE136" i="16" s="1" a="1"/>
  <c r="EE136" i="16" s="1"/>
  <c r="AL136" i="91" a="1"/>
  <c r="AL136" i="91" s="1"/>
  <c r="DL136" i="16" s="1" a="1"/>
  <c r="DL136" i="16" s="1"/>
  <c r="BB136" i="91" a="1"/>
  <c r="BB136" i="91" s="1"/>
  <c r="EB136" i="16" s="1" a="1"/>
  <c r="EB136" i="16" s="1"/>
  <c r="AK136" i="91" a="1"/>
  <c r="AK136" i="91" s="1"/>
  <c r="DK136" i="16" s="1" a="1"/>
  <c r="DK136" i="16" s="1"/>
  <c r="BM136" i="91" a="1"/>
  <c r="BM136" i="91" s="1"/>
  <c r="EM136" i="16" s="1" a="1"/>
  <c r="EM136" i="16" s="1"/>
  <c r="BJ136" i="91" a="1"/>
  <c r="BJ136" i="91" s="1"/>
  <c r="EJ136" i="16" s="1" a="1"/>
  <c r="EJ136" i="16" s="1"/>
  <c r="BI136" i="91" a="1"/>
  <c r="BI136" i="91" s="1"/>
  <c r="EI136" i="16" s="1" a="1"/>
  <c r="EI136" i="16" s="1"/>
  <c r="AW136" i="91" a="1"/>
  <c r="AW136" i="91" s="1"/>
  <c r="DW136" i="16" s="1" a="1"/>
  <c r="DW136" i="16" s="1"/>
  <c r="AS136" i="91" a="1"/>
  <c r="AS136" i="91" s="1"/>
  <c r="DS136" i="16" s="1" a="1"/>
  <c r="DS136" i="16" s="1"/>
  <c r="AQ136" i="91" a="1"/>
  <c r="AQ136" i="91" s="1"/>
  <c r="DQ136" i="16" s="1" a="1"/>
  <c r="DQ136" i="16" s="1"/>
  <c r="AF136" i="91" a="1"/>
  <c r="AF136" i="91" s="1"/>
  <c r="DF136" i="16" s="1" a="1"/>
  <c r="DF136" i="16" s="1"/>
  <c r="BI152" i="91" a="1"/>
  <c r="BI152" i="91" s="1"/>
  <c r="EI152" i="16" s="1" a="1"/>
  <c r="EI152" i="16" s="1"/>
  <c r="BG152" i="91" a="1"/>
  <c r="BG152" i="91" s="1"/>
  <c r="EG152" i="16" s="1" a="1"/>
  <c r="EG152" i="16" s="1"/>
  <c r="AU152" i="91" a="1"/>
  <c r="AU152" i="91" s="1"/>
  <c r="DU152" i="16" s="1" a="1"/>
  <c r="DU152" i="16" s="1"/>
  <c r="AI152" i="91" a="1"/>
  <c r="AI152" i="91" s="1"/>
  <c r="DI152" i="16" s="1" a="1"/>
  <c r="DI152" i="16" s="1"/>
  <c r="BM152" i="91" a="1"/>
  <c r="BM152" i="91" s="1"/>
  <c r="EM152" i="16" s="1" a="1"/>
  <c r="EM152" i="16" s="1"/>
  <c r="AY152" i="91" a="1"/>
  <c r="AY152" i="91" s="1"/>
  <c r="DY152" i="16" s="1" a="1"/>
  <c r="DY152" i="16" s="1"/>
  <c r="AL152" i="91" a="1"/>
  <c r="AL152" i="91" s="1"/>
  <c r="DL152" i="16" s="1" a="1"/>
  <c r="DL152" i="16" s="1"/>
  <c r="BL152" i="91" a="1"/>
  <c r="BL152" i="91" s="1"/>
  <c r="EL152" i="16" s="1" a="1"/>
  <c r="EL152" i="16" s="1"/>
  <c r="AX152" i="91" a="1"/>
  <c r="AX152" i="91" s="1"/>
  <c r="DX152" i="16" s="1" a="1"/>
  <c r="DX152" i="16" s="1"/>
  <c r="AK152" i="91" a="1"/>
  <c r="AK152" i="91" s="1"/>
  <c r="DK152" i="16" s="1" a="1"/>
  <c r="DK152" i="16" s="1"/>
  <c r="BJ152" i="91" a="1"/>
  <c r="BJ152" i="91" s="1"/>
  <c r="EJ152" i="16" s="1" a="1"/>
  <c r="EJ152" i="16" s="1"/>
  <c r="AV152" i="91" a="1"/>
  <c r="AV152" i="91" s="1"/>
  <c r="DV152" i="16" s="1" a="1"/>
  <c r="DV152" i="16" s="1"/>
  <c r="AH152" i="91" a="1"/>
  <c r="AH152" i="91" s="1"/>
  <c r="DH152" i="16" s="1" a="1"/>
  <c r="DH152" i="16" s="1"/>
  <c r="BA152" i="91" a="1"/>
  <c r="BA152" i="91" s="1"/>
  <c r="EA152" i="16" s="1" a="1"/>
  <c r="EA152" i="16" s="1"/>
  <c r="AN152" i="91" a="1"/>
  <c r="AN152" i="91" s="1"/>
  <c r="DN152" i="16" s="1" a="1"/>
  <c r="DN152" i="16" s="1"/>
  <c r="BD152" i="91" a="1"/>
  <c r="BD152" i="91" s="1"/>
  <c r="ED152" i="16" s="1" a="1"/>
  <c r="ED152" i="16" s="1"/>
  <c r="AJ152" i="91" a="1"/>
  <c r="AJ152" i="91" s="1"/>
  <c r="DJ152" i="16" s="1" a="1"/>
  <c r="DJ152" i="16" s="1"/>
  <c r="BC152" i="91" a="1"/>
  <c r="BC152" i="91" s="1"/>
  <c r="EC152" i="16" s="1" a="1"/>
  <c r="EC152" i="16" s="1"/>
  <c r="AG152" i="91" a="1"/>
  <c r="AG152" i="91" s="1"/>
  <c r="DG152" i="16" s="1" a="1"/>
  <c r="DG152" i="16" s="1"/>
  <c r="BB152" i="91" a="1"/>
  <c r="BB152" i="91" s="1"/>
  <c r="EB152" i="16" s="1" a="1"/>
  <c r="EB152" i="16" s="1"/>
  <c r="AF152" i="91" a="1"/>
  <c r="AF152" i="91" s="1"/>
  <c r="DF152" i="16" s="1" a="1"/>
  <c r="DF152" i="16" s="1"/>
  <c r="AW152" i="91" a="1"/>
  <c r="AW152" i="91" s="1"/>
  <c r="DW152" i="16" s="1" a="1"/>
  <c r="DW152" i="16" s="1"/>
  <c r="AT152" i="91" a="1"/>
  <c r="AT152" i="91" s="1"/>
  <c r="DT152" i="16" s="1" a="1"/>
  <c r="DT152" i="16" s="1"/>
  <c r="BK152" i="91" a="1"/>
  <c r="BK152" i="91" s="1"/>
  <c r="EK152" i="16" s="1" a="1"/>
  <c r="EK152" i="16" s="1"/>
  <c r="AQ152" i="91" a="1"/>
  <c r="AQ152" i="91" s="1"/>
  <c r="DQ152" i="16" s="1" a="1"/>
  <c r="DQ152" i="16" s="1"/>
  <c r="BH152" i="91" a="1"/>
  <c r="BH152" i="91" s="1"/>
  <c r="EH152" i="16" s="1" a="1"/>
  <c r="EH152" i="16" s="1"/>
  <c r="AP152" i="91" a="1"/>
  <c r="AP152" i="91" s="1"/>
  <c r="DP152" i="16" s="1" a="1"/>
  <c r="DP152" i="16" s="1"/>
  <c r="BF152" i="91" a="1"/>
  <c r="BF152" i="91" s="1"/>
  <c r="EF152" i="16" s="1" a="1"/>
  <c r="EF152" i="16" s="1"/>
  <c r="AO152" i="91" a="1"/>
  <c r="AO152" i="91" s="1"/>
  <c r="DO152" i="16" s="1" a="1"/>
  <c r="DO152" i="16" s="1"/>
  <c r="BE152" i="91" a="1"/>
  <c r="BE152" i="91" s="1"/>
  <c r="EE152" i="16" s="1" a="1"/>
  <c r="EE152" i="16" s="1"/>
  <c r="AM152" i="91" a="1"/>
  <c r="AM152" i="91" s="1"/>
  <c r="DM152" i="16" s="1" a="1"/>
  <c r="DM152" i="16" s="1"/>
  <c r="AD152" i="91" a="1"/>
  <c r="AD152" i="91" s="1"/>
  <c r="AE152" i="91" a="1"/>
  <c r="AE152" i="91" s="1"/>
  <c r="DE152" i="16" s="1" a="1"/>
  <c r="DE152" i="16" s="1"/>
  <c r="BN152" i="91" a="1"/>
  <c r="BN152" i="91" s="1"/>
  <c r="EN152" i="16" s="1" a="1"/>
  <c r="EN152" i="16" s="1"/>
  <c r="AZ152" i="91" a="1"/>
  <c r="AZ152" i="91" s="1"/>
  <c r="DZ152" i="16" s="1" a="1"/>
  <c r="DZ152" i="16" s="1"/>
  <c r="AS152" i="91" a="1"/>
  <c r="AS152" i="91" s="1"/>
  <c r="DS152" i="16" s="1" a="1"/>
  <c r="DS152" i="16" s="1"/>
  <c r="AR152" i="91" a="1"/>
  <c r="AR152" i="91" s="1"/>
  <c r="DR152" i="16" s="1" a="1"/>
  <c r="DR152" i="16" s="1"/>
  <c r="BK166" i="91" a="1"/>
  <c r="BK166" i="91" s="1"/>
  <c r="EK166" i="16" s="1" a="1"/>
  <c r="EK166" i="16" s="1"/>
  <c r="AY166" i="91" a="1"/>
  <c r="AY166" i="91" s="1"/>
  <c r="DY166" i="16" s="1" a="1"/>
  <c r="DY166" i="16" s="1"/>
  <c r="AN166" i="91" a="1"/>
  <c r="AN166" i="91" s="1"/>
  <c r="DN166" i="16" s="1" a="1"/>
  <c r="DN166" i="16" s="1"/>
  <c r="BH166" i="91" a="1"/>
  <c r="BH166" i="91" s="1"/>
  <c r="EH166" i="16" s="1" a="1"/>
  <c r="EH166" i="16" s="1"/>
  <c r="AV166" i="91" a="1"/>
  <c r="AV166" i="91" s="1"/>
  <c r="DV166" i="16" s="1" a="1"/>
  <c r="DV166" i="16" s="1"/>
  <c r="AK166" i="91" a="1"/>
  <c r="AK166" i="91" s="1"/>
  <c r="DK166" i="16" s="1" a="1"/>
  <c r="DK166" i="16" s="1"/>
  <c r="BE166" i="91" a="1"/>
  <c r="BE166" i="91" s="1"/>
  <c r="EE166" i="16" s="1" a="1"/>
  <c r="EE166" i="16" s="1"/>
  <c r="AT166" i="91" a="1"/>
  <c r="AT166" i="91" s="1"/>
  <c r="DT166" i="16" s="1" a="1"/>
  <c r="DT166" i="16" s="1"/>
  <c r="AD166" i="91" a="1"/>
  <c r="AD166" i="91" s="1"/>
  <c r="BB166" i="91" a="1"/>
  <c r="BB166" i="91" s="1"/>
  <c r="EB166" i="16" s="1" a="1"/>
  <c r="EB166" i="16" s="1"/>
  <c r="AM166" i="91" a="1"/>
  <c r="AM166" i="91" s="1"/>
  <c r="DM166" i="16" s="1" a="1"/>
  <c r="DM166" i="16" s="1"/>
  <c r="BJ166" i="91" a="1"/>
  <c r="BJ166" i="91" s="1"/>
  <c r="EJ166" i="16" s="1" a="1"/>
  <c r="EJ166" i="16" s="1"/>
  <c r="AF166" i="91" a="1"/>
  <c r="AF166" i="91" s="1"/>
  <c r="DF166" i="16" s="1" a="1"/>
  <c r="DF166" i="16" s="1"/>
  <c r="BC166" i="91" a="1"/>
  <c r="BC166" i="91" s="1"/>
  <c r="EC166" i="16" s="1" a="1"/>
  <c r="EC166" i="16" s="1"/>
  <c r="AJ166" i="91" a="1"/>
  <c r="AJ166" i="91" s="1"/>
  <c r="DJ166" i="16" s="1" a="1"/>
  <c r="DJ166" i="16" s="1"/>
  <c r="BA166" i="91" a="1"/>
  <c r="BA166" i="91" s="1"/>
  <c r="EA166" i="16" s="1" a="1"/>
  <c r="EA166" i="16" s="1"/>
  <c r="AI166" i="91" a="1"/>
  <c r="AI166" i="91" s="1"/>
  <c r="DI166" i="16" s="1" a="1"/>
  <c r="DI166" i="16" s="1"/>
  <c r="AZ166" i="91" a="1"/>
  <c r="AZ166" i="91" s="1"/>
  <c r="DZ166" i="16" s="1" a="1"/>
  <c r="DZ166" i="16" s="1"/>
  <c r="AH166" i="91" a="1"/>
  <c r="AH166" i="91" s="1"/>
  <c r="DH166" i="16" s="1" a="1"/>
  <c r="DH166" i="16" s="1"/>
  <c r="AX166" i="91" a="1"/>
  <c r="AX166" i="91" s="1"/>
  <c r="DX166" i="16" s="1" a="1"/>
  <c r="DX166" i="16" s="1"/>
  <c r="AG166" i="91" a="1"/>
  <c r="AG166" i="91" s="1"/>
  <c r="DG166" i="16" s="1" a="1"/>
  <c r="DG166" i="16" s="1"/>
  <c r="BN166" i="91" a="1"/>
  <c r="BN166" i="91" s="1"/>
  <c r="EN166" i="16" s="1" a="1"/>
  <c r="EN166" i="16" s="1"/>
  <c r="AW166" i="91" a="1"/>
  <c r="AW166" i="91" s="1"/>
  <c r="DW166" i="16" s="1" a="1"/>
  <c r="DW166" i="16" s="1"/>
  <c r="AE166" i="91" a="1"/>
  <c r="AE166" i="91" s="1"/>
  <c r="DE166" i="16" s="1" a="1"/>
  <c r="DE166" i="16" s="1"/>
  <c r="BM166" i="91" a="1"/>
  <c r="BM166" i="91" s="1"/>
  <c r="EM166" i="16" s="1" a="1"/>
  <c r="EM166" i="16" s="1"/>
  <c r="AU166" i="91" a="1"/>
  <c r="AU166" i="91" s="1"/>
  <c r="DU166" i="16" s="1" a="1"/>
  <c r="DU166" i="16" s="1"/>
  <c r="BL166" i="91" a="1"/>
  <c r="BL166" i="91" s="1"/>
  <c r="EL166" i="16" s="1" a="1"/>
  <c r="EL166" i="16" s="1"/>
  <c r="AR166" i="91" a="1"/>
  <c r="AR166" i="91" s="1"/>
  <c r="DR166" i="16" s="1" a="1"/>
  <c r="DR166" i="16" s="1"/>
  <c r="BG166" i="91" a="1"/>
  <c r="BG166" i="91" s="1"/>
  <c r="EG166" i="16" s="1" a="1"/>
  <c r="EG166" i="16" s="1"/>
  <c r="AP166" i="91" a="1"/>
  <c r="AP166" i="91" s="1"/>
  <c r="DP166" i="16" s="1" a="1"/>
  <c r="DP166" i="16" s="1"/>
  <c r="BF166" i="91" a="1"/>
  <c r="BF166" i="91" s="1"/>
  <c r="EF166" i="16" s="1" a="1"/>
  <c r="EF166" i="16" s="1"/>
  <c r="AO166" i="91" a="1"/>
  <c r="AO166" i="91" s="1"/>
  <c r="DO166" i="16" s="1" a="1"/>
  <c r="DO166" i="16" s="1"/>
  <c r="BD166" i="91" a="1"/>
  <c r="BD166" i="91" s="1"/>
  <c r="ED166" i="16" s="1" a="1"/>
  <c r="ED166" i="16" s="1"/>
  <c r="AL166" i="91" a="1"/>
  <c r="AL166" i="91" s="1"/>
  <c r="DL166" i="16" s="1" a="1"/>
  <c r="DL166" i="16" s="1"/>
  <c r="AQ166" i="91" a="1"/>
  <c r="AQ166" i="91" s="1"/>
  <c r="DQ166" i="16" s="1" a="1"/>
  <c r="DQ166" i="16" s="1"/>
  <c r="BI166" i="91" a="1"/>
  <c r="BI166" i="91" s="1"/>
  <c r="EI166" i="16" s="1" a="1"/>
  <c r="EI166" i="16" s="1"/>
  <c r="AS166" i="91" a="1"/>
  <c r="AS166" i="91" s="1"/>
  <c r="DS166" i="16" s="1" a="1"/>
  <c r="DS166" i="16" s="1"/>
  <c r="BJ25" i="91" a="1"/>
  <c r="BJ25" i="91" s="1"/>
  <c r="AO25" i="91" a="1"/>
  <c r="AO25" i="91" s="1"/>
  <c r="BI25" i="91" a="1"/>
  <c r="BI25" i="91" s="1"/>
  <c r="AY25" i="91" a="1"/>
  <c r="AY25" i="91" s="1"/>
  <c r="AN25" i="91" a="1"/>
  <c r="AN25" i="91" s="1"/>
  <c r="BH25" i="91" a="1"/>
  <c r="BH25" i="91" s="1"/>
  <c r="AX25" i="91" a="1"/>
  <c r="AX25" i="91" s="1"/>
  <c r="AM25" i="91" a="1"/>
  <c r="AM25" i="91" s="1"/>
  <c r="AW25" i="91" a="1"/>
  <c r="AW25" i="91" s="1"/>
  <c r="AL25" i="91" a="1"/>
  <c r="AL25" i="91" s="1"/>
  <c r="BG25" i="91" a="1"/>
  <c r="BG25" i="91" s="1"/>
  <c r="AV25" i="91" a="1"/>
  <c r="AV25" i="91" s="1"/>
  <c r="AK25" i="91" a="1"/>
  <c r="AK25" i="91" s="1"/>
  <c r="BF25" i="91" a="1"/>
  <c r="BF25" i="91" s="1"/>
  <c r="AU25" i="91" a="1"/>
  <c r="AU25" i="91" s="1"/>
  <c r="AJ25" i="91" a="1"/>
  <c r="AJ25" i="91" s="1"/>
  <c r="BE25" i="91" a="1"/>
  <c r="BE25" i="91" s="1"/>
  <c r="AT25" i="91" a="1"/>
  <c r="AT25" i="91" s="1"/>
  <c r="AI25" i="91" a="1"/>
  <c r="AI25" i="91" s="1"/>
  <c r="BL25" i="91" a="1"/>
  <c r="BL25" i="91" s="1"/>
  <c r="BA25" i="91" a="1"/>
  <c r="BA25" i="91" s="1"/>
  <c r="AQ25" i="91" a="1"/>
  <c r="AQ25" i="91" s="1"/>
  <c r="AE25" i="91" a="1"/>
  <c r="AE25" i="91" s="1"/>
  <c r="AP25" i="91" a="1"/>
  <c r="AP25" i="91" s="1"/>
  <c r="AH25" i="91" a="1"/>
  <c r="AH25" i="91" s="1"/>
  <c r="BN25" i="91" a="1"/>
  <c r="BN25" i="91" s="1"/>
  <c r="AG25" i="91" a="1"/>
  <c r="AG25" i="91" s="1"/>
  <c r="BM25" i="91" a="1"/>
  <c r="BM25" i="91" s="1"/>
  <c r="AF25" i="91" a="1"/>
  <c r="AF25" i="91" s="1"/>
  <c r="BK25" i="91" a="1"/>
  <c r="BK25" i="91" s="1"/>
  <c r="BD25" i="91" a="1"/>
  <c r="BD25" i="91" s="1"/>
  <c r="BC25" i="91" a="1"/>
  <c r="BC25" i="91" s="1"/>
  <c r="BB25" i="91" a="1"/>
  <c r="BB25" i="91" s="1"/>
  <c r="AZ25" i="91" a="1"/>
  <c r="AZ25" i="91" s="1"/>
  <c r="AS25" i="91" a="1"/>
  <c r="AS25" i="91" s="1"/>
  <c r="AR25" i="91" a="1"/>
  <c r="AR25" i="91" s="1"/>
  <c r="BI35" i="91" a="1"/>
  <c r="BI35" i="91" s="1"/>
  <c r="EI35" i="16" s="1" a="1"/>
  <c r="EI35" i="16" s="1"/>
  <c r="AW35" i="91" a="1"/>
  <c r="AW35" i="91" s="1"/>
  <c r="DW35" i="16" s="1" a="1"/>
  <c r="DW35" i="16" s="1"/>
  <c r="BH35" i="91" a="1"/>
  <c r="BH35" i="91" s="1"/>
  <c r="EH35" i="16" s="1" a="1"/>
  <c r="EH35" i="16" s="1"/>
  <c r="AV35" i="91" a="1"/>
  <c r="AV35" i="91" s="1"/>
  <c r="DV35" i="16" s="1" a="1"/>
  <c r="DV35" i="16" s="1"/>
  <c r="AK35" i="91" a="1"/>
  <c r="AK35" i="91" s="1"/>
  <c r="DK35" i="16" s="1" a="1"/>
  <c r="DK35" i="16" s="1"/>
  <c r="BG35" i="91" a="1"/>
  <c r="BG35" i="91" s="1"/>
  <c r="EG35" i="16" s="1" a="1"/>
  <c r="EG35" i="16" s="1"/>
  <c r="AU35" i="91" a="1"/>
  <c r="AU35" i="91" s="1"/>
  <c r="DU35" i="16" s="1" a="1"/>
  <c r="DU35" i="16" s="1"/>
  <c r="AJ35" i="91" a="1"/>
  <c r="AJ35" i="91" s="1"/>
  <c r="DJ35" i="16" s="1" a="1"/>
  <c r="DJ35" i="16" s="1"/>
  <c r="BF35" i="91" a="1"/>
  <c r="BF35" i="91" s="1"/>
  <c r="EF35" i="16" s="1" a="1"/>
  <c r="EF35" i="16" s="1"/>
  <c r="AT35" i="91" a="1"/>
  <c r="AT35" i="91" s="1"/>
  <c r="DT35" i="16" s="1" a="1"/>
  <c r="DT35" i="16" s="1"/>
  <c r="AI35" i="91" a="1"/>
  <c r="AI35" i="91" s="1"/>
  <c r="DI35" i="16" s="1" a="1"/>
  <c r="DI35" i="16" s="1"/>
  <c r="BE35" i="91" a="1"/>
  <c r="BE35" i="91" s="1"/>
  <c r="EE35" i="16" s="1" a="1"/>
  <c r="EE35" i="16" s="1"/>
  <c r="AS35" i="91" a="1"/>
  <c r="AS35" i="91" s="1"/>
  <c r="DS35" i="16" s="1" a="1"/>
  <c r="DS35" i="16" s="1"/>
  <c r="AH35" i="91" a="1"/>
  <c r="AH35" i="91" s="1"/>
  <c r="DH35" i="16" s="1" a="1"/>
  <c r="DH35" i="16" s="1"/>
  <c r="BD35" i="91" a="1"/>
  <c r="BD35" i="91" s="1"/>
  <c r="ED35" i="16" s="1" a="1"/>
  <c r="ED35" i="16" s="1"/>
  <c r="AR35" i="91" a="1"/>
  <c r="AR35" i="91" s="1"/>
  <c r="DR35" i="16" s="1" a="1"/>
  <c r="DR35" i="16" s="1"/>
  <c r="AG35" i="91" a="1"/>
  <c r="AG35" i="91" s="1"/>
  <c r="DG35" i="16" s="1" a="1"/>
  <c r="DG35" i="16" s="1"/>
  <c r="BC35" i="91" a="1"/>
  <c r="BC35" i="91" s="1"/>
  <c r="EC35" i="16" s="1" a="1"/>
  <c r="EC35" i="16" s="1"/>
  <c r="AQ35" i="91" a="1"/>
  <c r="AQ35" i="91" s="1"/>
  <c r="DQ35" i="16" s="1" a="1"/>
  <c r="DQ35" i="16" s="1"/>
  <c r="AF35" i="91" a="1"/>
  <c r="AF35" i="91" s="1"/>
  <c r="DF35" i="16" s="1" a="1"/>
  <c r="DF35" i="16" s="1"/>
  <c r="BM35" i="91" a="1"/>
  <c r="BM35" i="91" s="1"/>
  <c r="EM35" i="16" s="1" a="1"/>
  <c r="EM35" i="16" s="1"/>
  <c r="BA35" i="91" a="1"/>
  <c r="BA35" i="91" s="1"/>
  <c r="EA35" i="16" s="1" a="1"/>
  <c r="EA35" i="16" s="1"/>
  <c r="AO35" i="91" a="1"/>
  <c r="AO35" i="91" s="1"/>
  <c r="DO35" i="16" s="1" a="1"/>
  <c r="DO35" i="16" s="1"/>
  <c r="BK35" i="91" a="1"/>
  <c r="BK35" i="91" s="1"/>
  <c r="EK35" i="16" s="1" a="1"/>
  <c r="EK35" i="16" s="1"/>
  <c r="AY35" i="91" a="1"/>
  <c r="AY35" i="91" s="1"/>
  <c r="DY35" i="16" s="1" a="1"/>
  <c r="DY35" i="16" s="1"/>
  <c r="AM35" i="91" a="1"/>
  <c r="AM35" i="91" s="1"/>
  <c r="DM35" i="16" s="1" a="1"/>
  <c r="DM35" i="16" s="1"/>
  <c r="AD35" i="91" a="1"/>
  <c r="AD35" i="91" s="1"/>
  <c r="BN35" i="91" a="1"/>
  <c r="BN35" i="91" s="1"/>
  <c r="EN35" i="16" s="1" a="1"/>
  <c r="EN35" i="16" s="1"/>
  <c r="BL35" i="91" a="1"/>
  <c r="BL35" i="91" s="1"/>
  <c r="EL35" i="16" s="1" a="1"/>
  <c r="EL35" i="16" s="1"/>
  <c r="BJ35" i="91" a="1"/>
  <c r="BJ35" i="91" s="1"/>
  <c r="EJ35" i="16" s="1" a="1"/>
  <c r="EJ35" i="16" s="1"/>
  <c r="BB35" i="91" a="1"/>
  <c r="BB35" i="91" s="1"/>
  <c r="EB35" i="16" s="1" a="1"/>
  <c r="EB35" i="16" s="1"/>
  <c r="AZ35" i="91" a="1"/>
  <c r="AZ35" i="91" s="1"/>
  <c r="DZ35" i="16" s="1" a="1"/>
  <c r="DZ35" i="16" s="1"/>
  <c r="AX35" i="91" a="1"/>
  <c r="AX35" i="91" s="1"/>
  <c r="DX35" i="16" s="1" a="1"/>
  <c r="DX35" i="16" s="1"/>
  <c r="AP35" i="91" a="1"/>
  <c r="AP35" i="91" s="1"/>
  <c r="DP35" i="16" s="1" a="1"/>
  <c r="DP35" i="16" s="1"/>
  <c r="AN35" i="91" a="1"/>
  <c r="AN35" i="91" s="1"/>
  <c r="DN35" i="16" s="1" a="1"/>
  <c r="DN35" i="16" s="1"/>
  <c r="AL35" i="91" a="1"/>
  <c r="AL35" i="91" s="1"/>
  <c r="DL35" i="16" s="1" a="1"/>
  <c r="DL35" i="16" s="1"/>
  <c r="AE35" i="91" a="1"/>
  <c r="AE35" i="91" s="1"/>
  <c r="DE35" i="16" s="1" a="1"/>
  <c r="DE35" i="16" s="1"/>
  <c r="BC21" i="91" a="1"/>
  <c r="BC21" i="91" s="1"/>
  <c r="EC21" i="16" s="1" a="1"/>
  <c r="EC21" i="16" s="1"/>
  <c r="AR21" i="91" a="1"/>
  <c r="AR21" i="91" s="1"/>
  <c r="DR21" i="16" s="1" a="1"/>
  <c r="DR21" i="16" s="1"/>
  <c r="AF21" i="91" a="1"/>
  <c r="AF21" i="91" s="1"/>
  <c r="DF21" i="16" s="1" a="1"/>
  <c r="DF21" i="16" s="1"/>
  <c r="BN21" i="91" a="1"/>
  <c r="BN21" i="91" s="1"/>
  <c r="EN21" i="16" s="1" a="1"/>
  <c r="EN21" i="16" s="1"/>
  <c r="BB21" i="91" a="1"/>
  <c r="BB21" i="91" s="1"/>
  <c r="EB21" i="16" s="1" a="1"/>
  <c r="EB21" i="16" s="1"/>
  <c r="AQ21" i="91" a="1"/>
  <c r="AQ21" i="91" s="1"/>
  <c r="DQ21" i="16" s="1" a="1"/>
  <c r="DQ21" i="16" s="1"/>
  <c r="AE21" i="91" a="1"/>
  <c r="AE21" i="91" s="1"/>
  <c r="DE21" i="16" s="1" a="1"/>
  <c r="DE21" i="16" s="1"/>
  <c r="BM21" i="91" a="1"/>
  <c r="BM21" i="91" s="1"/>
  <c r="EM21" i="16" s="1" a="1"/>
  <c r="EM21" i="16" s="1"/>
  <c r="BA21" i="91" a="1"/>
  <c r="BA21" i="91" s="1"/>
  <c r="EA21" i="16" s="1" a="1"/>
  <c r="EA21" i="16" s="1"/>
  <c r="AP21" i="91" a="1"/>
  <c r="AP21" i="91" s="1"/>
  <c r="DP21" i="16" s="1" a="1"/>
  <c r="DP21" i="16" s="1"/>
  <c r="BL21" i="91" a="1"/>
  <c r="BL21" i="91" s="1"/>
  <c r="EL21" i="16" s="1" a="1"/>
  <c r="EL21" i="16" s="1"/>
  <c r="AZ21" i="91" a="1"/>
  <c r="AZ21" i="91" s="1"/>
  <c r="DZ21" i="16" s="1" a="1"/>
  <c r="DZ21" i="16" s="1"/>
  <c r="AO21" i="91" a="1"/>
  <c r="AO21" i="91" s="1"/>
  <c r="DO21" i="16" s="1" a="1"/>
  <c r="DO21" i="16" s="1"/>
  <c r="BK21" i="91" a="1"/>
  <c r="BK21" i="91" s="1"/>
  <c r="EK21" i="16" s="1" a="1"/>
  <c r="EK21" i="16" s="1"/>
  <c r="AY21" i="91" a="1"/>
  <c r="AY21" i="91" s="1"/>
  <c r="DY21" i="16" s="1" a="1"/>
  <c r="DY21" i="16" s="1"/>
  <c r="AN21" i="91" a="1"/>
  <c r="AN21" i="91" s="1"/>
  <c r="DN21" i="16" s="1" a="1"/>
  <c r="DN21" i="16" s="1"/>
  <c r="BJ21" i="91" a="1"/>
  <c r="BJ21" i="91" s="1"/>
  <c r="EJ21" i="16" s="1" a="1"/>
  <c r="EJ21" i="16" s="1"/>
  <c r="AM21" i="91" a="1"/>
  <c r="AM21" i="91" s="1"/>
  <c r="DM21" i="16" s="1" a="1"/>
  <c r="DM21" i="16" s="1"/>
  <c r="BI21" i="91" a="1"/>
  <c r="BI21" i="91" s="1"/>
  <c r="EI21" i="16" s="1" a="1"/>
  <c r="EI21" i="16" s="1"/>
  <c r="AX21" i="91" a="1"/>
  <c r="AX21" i="91" s="1"/>
  <c r="DX21" i="16" s="1" a="1"/>
  <c r="DX21" i="16" s="1"/>
  <c r="AL21" i="91" a="1"/>
  <c r="AL21" i="91" s="1"/>
  <c r="DL21" i="16" s="1" a="1"/>
  <c r="DL21" i="16" s="1"/>
  <c r="BE21" i="91" a="1"/>
  <c r="BE21" i="91" s="1"/>
  <c r="EE21" i="16" s="1" a="1"/>
  <c r="EE21" i="16" s="1"/>
  <c r="AT21" i="91" a="1"/>
  <c r="AT21" i="91" s="1"/>
  <c r="DT21" i="16" s="1" a="1"/>
  <c r="DT21" i="16" s="1"/>
  <c r="AH21" i="91" a="1"/>
  <c r="AH21" i="91" s="1"/>
  <c r="DH21" i="16" s="1" a="1"/>
  <c r="DH21" i="16" s="1"/>
  <c r="AS21" i="91" a="1"/>
  <c r="AS21" i="91" s="1"/>
  <c r="DS21" i="16" s="1" a="1"/>
  <c r="DS21" i="16" s="1"/>
  <c r="AK21" i="91" a="1"/>
  <c r="AK21" i="91" s="1"/>
  <c r="DK21" i="16" s="1" a="1"/>
  <c r="DK21" i="16" s="1"/>
  <c r="AJ21" i="91" a="1"/>
  <c r="AJ21" i="91" s="1"/>
  <c r="DJ21" i="16" s="1" a="1"/>
  <c r="DJ21" i="16" s="1"/>
  <c r="AI21" i="91" a="1"/>
  <c r="AI21" i="91" s="1"/>
  <c r="DI21" i="16" s="1" a="1"/>
  <c r="DI21" i="16" s="1"/>
  <c r="AG21" i="91" a="1"/>
  <c r="AG21" i="91" s="1"/>
  <c r="DG21" i="16" s="1" a="1"/>
  <c r="DG21" i="16" s="1"/>
  <c r="BH21" i="91" a="1"/>
  <c r="BH21" i="91" s="1"/>
  <c r="EH21" i="16" s="1" a="1"/>
  <c r="EH21" i="16" s="1"/>
  <c r="BG21" i="91" a="1"/>
  <c r="BG21" i="91" s="1"/>
  <c r="EG21" i="16" s="1" a="1"/>
  <c r="EG21" i="16" s="1"/>
  <c r="BF21" i="91" a="1"/>
  <c r="BF21" i="91" s="1"/>
  <c r="EF21" i="16" s="1" a="1"/>
  <c r="EF21" i="16" s="1"/>
  <c r="BD21" i="91" a="1"/>
  <c r="BD21" i="91" s="1"/>
  <c r="ED21" i="16" s="1" a="1"/>
  <c r="ED21" i="16" s="1"/>
  <c r="AW21" i="91" a="1"/>
  <c r="AW21" i="91" s="1"/>
  <c r="DW21" i="16" s="1" a="1"/>
  <c r="DW21" i="16" s="1"/>
  <c r="AV21" i="91" a="1"/>
  <c r="AV21" i="91" s="1"/>
  <c r="DV21" i="16" s="1" a="1"/>
  <c r="DV21" i="16" s="1"/>
  <c r="AU21" i="91" a="1"/>
  <c r="AU21" i="91" s="1"/>
  <c r="DU21" i="16" s="1" a="1"/>
  <c r="DU21" i="16" s="1"/>
  <c r="BC40" i="91" a="1"/>
  <c r="BC40" i="91" s="1"/>
  <c r="EC40" i="16" s="1" a="1"/>
  <c r="EC40" i="16" s="1"/>
  <c r="AQ40" i="91" a="1"/>
  <c r="AQ40" i="91" s="1"/>
  <c r="DQ40" i="16" s="1" a="1"/>
  <c r="DQ40" i="16" s="1"/>
  <c r="AE40" i="91" a="1"/>
  <c r="AE40" i="91" s="1"/>
  <c r="DE40" i="16" s="1" a="1"/>
  <c r="DE40" i="16" s="1"/>
  <c r="BN40" i="91" a="1"/>
  <c r="BN40" i="91" s="1"/>
  <c r="EN40" i="16" s="1" a="1"/>
  <c r="EN40" i="16" s="1"/>
  <c r="BB40" i="91" a="1"/>
  <c r="BB40" i="91" s="1"/>
  <c r="EB40" i="16" s="1" a="1"/>
  <c r="EB40" i="16" s="1"/>
  <c r="AP40" i="91" a="1"/>
  <c r="AP40" i="91" s="1"/>
  <c r="DP40" i="16" s="1" a="1"/>
  <c r="DP40" i="16" s="1"/>
  <c r="BM40" i="91" a="1"/>
  <c r="BM40" i="91" s="1"/>
  <c r="EM40" i="16" s="1" a="1"/>
  <c r="EM40" i="16" s="1"/>
  <c r="BA40" i="91" a="1"/>
  <c r="BA40" i="91" s="1"/>
  <c r="EA40" i="16" s="1" a="1"/>
  <c r="EA40" i="16" s="1"/>
  <c r="AO40" i="91" a="1"/>
  <c r="AO40" i="91" s="1"/>
  <c r="DO40" i="16" s="1" a="1"/>
  <c r="DO40" i="16" s="1"/>
  <c r="BL40" i="91" a="1"/>
  <c r="BL40" i="91" s="1"/>
  <c r="EL40" i="16" s="1" a="1"/>
  <c r="EL40" i="16" s="1"/>
  <c r="AZ40" i="91" a="1"/>
  <c r="AZ40" i="91" s="1"/>
  <c r="DZ40" i="16" s="1" a="1"/>
  <c r="DZ40" i="16" s="1"/>
  <c r="AN40" i="91" a="1"/>
  <c r="AN40" i="91" s="1"/>
  <c r="DN40" i="16" s="1" a="1"/>
  <c r="DN40" i="16" s="1"/>
  <c r="BK40" i="91" a="1"/>
  <c r="BK40" i="91" s="1"/>
  <c r="EK40" i="16" s="1" a="1"/>
  <c r="EK40" i="16" s="1"/>
  <c r="AY40" i="91" a="1"/>
  <c r="AY40" i="91" s="1"/>
  <c r="DY40" i="16" s="1" a="1"/>
  <c r="DY40" i="16" s="1"/>
  <c r="AM40" i="91" a="1"/>
  <c r="AM40" i="91" s="1"/>
  <c r="DM40" i="16" s="1" a="1"/>
  <c r="DM40" i="16" s="1"/>
  <c r="BJ40" i="91" a="1"/>
  <c r="BJ40" i="91" s="1"/>
  <c r="EJ40" i="16" s="1" a="1"/>
  <c r="EJ40" i="16" s="1"/>
  <c r="AX40" i="91" a="1"/>
  <c r="AX40" i="91" s="1"/>
  <c r="DX40" i="16" s="1" a="1"/>
  <c r="DX40" i="16" s="1"/>
  <c r="AL40" i="91" a="1"/>
  <c r="AL40" i="91" s="1"/>
  <c r="DL40" i="16" s="1" a="1"/>
  <c r="DL40" i="16" s="1"/>
  <c r="AD40" i="91" a="1"/>
  <c r="AD40" i="91" s="1"/>
  <c r="BI40" i="91" a="1"/>
  <c r="BI40" i="91" s="1"/>
  <c r="EI40" i="16" s="1" a="1"/>
  <c r="EI40" i="16" s="1"/>
  <c r="AW40" i="91" a="1"/>
  <c r="AW40" i="91" s="1"/>
  <c r="DW40" i="16" s="1" a="1"/>
  <c r="DW40" i="16" s="1"/>
  <c r="AK40" i="91" a="1"/>
  <c r="AK40" i="91" s="1"/>
  <c r="DK40" i="16" s="1" a="1"/>
  <c r="DK40" i="16" s="1"/>
  <c r="BG40" i="91" a="1"/>
  <c r="BG40" i="91" s="1"/>
  <c r="EG40" i="16" s="1" a="1"/>
  <c r="EG40" i="16" s="1"/>
  <c r="AU40" i="91" a="1"/>
  <c r="AU40" i="91" s="1"/>
  <c r="DU40" i="16" s="1" a="1"/>
  <c r="DU40" i="16" s="1"/>
  <c r="AI40" i="91" a="1"/>
  <c r="AI40" i="91" s="1"/>
  <c r="DI40" i="16" s="1" a="1"/>
  <c r="DI40" i="16" s="1"/>
  <c r="BF40" i="91" a="1"/>
  <c r="BF40" i="91" s="1"/>
  <c r="EF40" i="16" s="1" a="1"/>
  <c r="EF40" i="16" s="1"/>
  <c r="AT40" i="91" a="1"/>
  <c r="AT40" i="91" s="1"/>
  <c r="DT40" i="16" s="1" a="1"/>
  <c r="DT40" i="16" s="1"/>
  <c r="AH40" i="91" a="1"/>
  <c r="AH40" i="91" s="1"/>
  <c r="DH40" i="16" s="1" a="1"/>
  <c r="DH40" i="16" s="1"/>
  <c r="BE40" i="91" a="1"/>
  <c r="BE40" i="91" s="1"/>
  <c r="EE40" i="16" s="1" a="1"/>
  <c r="EE40" i="16" s="1"/>
  <c r="AS40" i="91" a="1"/>
  <c r="AS40" i="91" s="1"/>
  <c r="DS40" i="16" s="1" a="1"/>
  <c r="DS40" i="16" s="1"/>
  <c r="AG40" i="91" a="1"/>
  <c r="AG40" i="91" s="1"/>
  <c r="DG40" i="16" s="1" a="1"/>
  <c r="DG40" i="16" s="1"/>
  <c r="BH40" i="91" a="1"/>
  <c r="BH40" i="91" s="1"/>
  <c r="EH40" i="16" s="1" a="1"/>
  <c r="EH40" i="16" s="1"/>
  <c r="BD40" i="91" a="1"/>
  <c r="BD40" i="91" s="1"/>
  <c r="ED40" i="16" s="1" a="1"/>
  <c r="ED40" i="16" s="1"/>
  <c r="AV40" i="91" a="1"/>
  <c r="AV40" i="91" s="1"/>
  <c r="DV40" i="16" s="1" a="1"/>
  <c r="DV40" i="16" s="1"/>
  <c r="AR40" i="91" a="1"/>
  <c r="AR40" i="91" s="1"/>
  <c r="DR40" i="16" s="1" a="1"/>
  <c r="DR40" i="16" s="1"/>
  <c r="AJ40" i="91" a="1"/>
  <c r="AJ40" i="91" s="1"/>
  <c r="DJ40" i="16" s="1" a="1"/>
  <c r="DJ40" i="16" s="1"/>
  <c r="AF40" i="91" a="1"/>
  <c r="AF40" i="91" s="1"/>
  <c r="DF40" i="16" s="1" a="1"/>
  <c r="DF40" i="16" s="1"/>
  <c r="BD20" i="91" a="1"/>
  <c r="BD20" i="91" s="1"/>
  <c r="AR20" i="91" a="1"/>
  <c r="AR20" i="91" s="1"/>
  <c r="AH20" i="91" a="1"/>
  <c r="AH20" i="91" s="1"/>
  <c r="BC20" i="91" a="1"/>
  <c r="BC20" i="91" s="1"/>
  <c r="AG20" i="91" a="1"/>
  <c r="AG20" i="91" s="1"/>
  <c r="BN20" i="91" a="1"/>
  <c r="BN20" i="91" s="1"/>
  <c r="BB20" i="91" a="1"/>
  <c r="BB20" i="91" s="1"/>
  <c r="AQ20" i="91" a="1"/>
  <c r="AQ20" i="91" s="1"/>
  <c r="AF20" i="91" a="1"/>
  <c r="AF20" i="91" s="1"/>
  <c r="BM20" i="91" a="1"/>
  <c r="BM20" i="91" s="1"/>
  <c r="BA20" i="91" a="1"/>
  <c r="BA20" i="91" s="1"/>
  <c r="AP20" i="91" a="1"/>
  <c r="AP20" i="91" s="1"/>
  <c r="AE20" i="91" a="1"/>
  <c r="AE20" i="91" s="1"/>
  <c r="BL20" i="91" a="1"/>
  <c r="BL20" i="91" s="1"/>
  <c r="AZ20" i="91" a="1"/>
  <c r="AZ20" i="91" s="1"/>
  <c r="AO20" i="91" a="1"/>
  <c r="AO20" i="91" s="1"/>
  <c r="BK20" i="91" a="1"/>
  <c r="BK20" i="91" s="1"/>
  <c r="AY20" i="91" a="1"/>
  <c r="AY20" i="91" s="1"/>
  <c r="AN20" i="91" a="1"/>
  <c r="AN20" i="91" s="1"/>
  <c r="BJ20" i="91" a="1"/>
  <c r="BJ20" i="91" s="1"/>
  <c r="AX20" i="91" a="1"/>
  <c r="AX20" i="91" s="1"/>
  <c r="AM20" i="91" a="1"/>
  <c r="AM20" i="91" s="1"/>
  <c r="BF20" i="91" a="1"/>
  <c r="BF20" i="91" s="1"/>
  <c r="AT20" i="91" a="1"/>
  <c r="AT20" i="91" s="1"/>
  <c r="AS20" i="91" a="1"/>
  <c r="AS20" i="91" s="1"/>
  <c r="AL20" i="91" a="1"/>
  <c r="AL20" i="91" s="1"/>
  <c r="AK20" i="91" a="1"/>
  <c r="AK20" i="91" s="1"/>
  <c r="AJ20" i="91" a="1"/>
  <c r="AJ20" i="91" s="1"/>
  <c r="AI20" i="91" a="1"/>
  <c r="AI20" i="91" s="1"/>
  <c r="BI20" i="91" a="1"/>
  <c r="BI20" i="91" s="1"/>
  <c r="BH20" i="91" a="1"/>
  <c r="BH20" i="91" s="1"/>
  <c r="BG20" i="91" a="1"/>
  <c r="BG20" i="91" s="1"/>
  <c r="BE20" i="91" a="1"/>
  <c r="BE20" i="91" s="1"/>
  <c r="AW20" i="91" a="1"/>
  <c r="AW20" i="91" s="1"/>
  <c r="AV20" i="91" a="1"/>
  <c r="AV20" i="91" s="1"/>
  <c r="AU20" i="91" a="1"/>
  <c r="AU20" i="91" s="1"/>
  <c r="BJ33" i="91" a="1"/>
  <c r="BJ33" i="91" s="1"/>
  <c r="EJ33" i="16" s="1" a="1"/>
  <c r="EJ33" i="16" s="1"/>
  <c r="AX33" i="91" a="1"/>
  <c r="AX33" i="91" s="1"/>
  <c r="DX33" i="16" s="1" a="1"/>
  <c r="DX33" i="16" s="1"/>
  <c r="AL33" i="91" a="1"/>
  <c r="AL33" i="91" s="1"/>
  <c r="DL33" i="16" s="1" a="1"/>
  <c r="DL33" i="16" s="1"/>
  <c r="AD33" i="91" a="1"/>
  <c r="AD33" i="91" s="1"/>
  <c r="BI33" i="91" a="1"/>
  <c r="BI33" i="91" s="1"/>
  <c r="EI33" i="16" s="1" a="1"/>
  <c r="EI33" i="16" s="1"/>
  <c r="AW33" i="91" a="1"/>
  <c r="AW33" i="91" s="1"/>
  <c r="DW33" i="16" s="1" a="1"/>
  <c r="DW33" i="16" s="1"/>
  <c r="AK33" i="91" a="1"/>
  <c r="AK33" i="91" s="1"/>
  <c r="DK33" i="16" s="1" a="1"/>
  <c r="DK33" i="16" s="1"/>
  <c r="BH33" i="91" a="1"/>
  <c r="BH33" i="91" s="1"/>
  <c r="EH33" i="16" s="1" a="1"/>
  <c r="EH33" i="16" s="1"/>
  <c r="AV33" i="91" a="1"/>
  <c r="AV33" i="91" s="1"/>
  <c r="DV33" i="16" s="1" a="1"/>
  <c r="DV33" i="16" s="1"/>
  <c r="AJ33" i="91" a="1"/>
  <c r="AJ33" i="91" s="1"/>
  <c r="DJ33" i="16" s="1" a="1"/>
  <c r="DJ33" i="16" s="1"/>
  <c r="BG33" i="91" a="1"/>
  <c r="BG33" i="91" s="1"/>
  <c r="EG33" i="16" s="1" a="1"/>
  <c r="EG33" i="16" s="1"/>
  <c r="AU33" i="91" a="1"/>
  <c r="AU33" i="91" s="1"/>
  <c r="DU33" i="16" s="1" a="1"/>
  <c r="DU33" i="16" s="1"/>
  <c r="AI33" i="91" a="1"/>
  <c r="AI33" i="91" s="1"/>
  <c r="DI33" i="16" s="1" a="1"/>
  <c r="DI33" i="16" s="1"/>
  <c r="BF33" i="91" a="1"/>
  <c r="BF33" i="91" s="1"/>
  <c r="EF33" i="16" s="1" a="1"/>
  <c r="EF33" i="16" s="1"/>
  <c r="AT33" i="91" a="1"/>
  <c r="AT33" i="91" s="1"/>
  <c r="DT33" i="16" s="1" a="1"/>
  <c r="DT33" i="16" s="1"/>
  <c r="AH33" i="91" a="1"/>
  <c r="AH33" i="91" s="1"/>
  <c r="DH33" i="16" s="1" a="1"/>
  <c r="DH33" i="16" s="1"/>
  <c r="BE33" i="91" a="1"/>
  <c r="BE33" i="91" s="1"/>
  <c r="EE33" i="16" s="1" a="1"/>
  <c r="EE33" i="16" s="1"/>
  <c r="AS33" i="91" a="1"/>
  <c r="AS33" i="91" s="1"/>
  <c r="DS33" i="16" s="1" a="1"/>
  <c r="DS33" i="16" s="1"/>
  <c r="AG33" i="91" a="1"/>
  <c r="AG33" i="91" s="1"/>
  <c r="DG33" i="16" s="1" a="1"/>
  <c r="DG33" i="16" s="1"/>
  <c r="BD33" i="91" a="1"/>
  <c r="BD33" i="91" s="1"/>
  <c r="ED33" i="16" s="1" a="1"/>
  <c r="ED33" i="16" s="1"/>
  <c r="AR33" i="91" a="1"/>
  <c r="AR33" i="91" s="1"/>
  <c r="DR33" i="16" s="1" a="1"/>
  <c r="DR33" i="16" s="1"/>
  <c r="AF33" i="91" a="1"/>
  <c r="AF33" i="91" s="1"/>
  <c r="DF33" i="16" s="1" a="1"/>
  <c r="DF33" i="16" s="1"/>
  <c r="BN33" i="91" a="1"/>
  <c r="BN33" i="91" s="1"/>
  <c r="EN33" i="16" s="1" a="1"/>
  <c r="EN33" i="16" s="1"/>
  <c r="BB33" i="91" a="1"/>
  <c r="BB33" i="91" s="1"/>
  <c r="EB33" i="16" s="1" a="1"/>
  <c r="EB33" i="16" s="1"/>
  <c r="AP33" i="91" a="1"/>
  <c r="AP33" i="91" s="1"/>
  <c r="DP33" i="16" s="1" a="1"/>
  <c r="DP33" i="16" s="1"/>
  <c r="BL33" i="91" a="1"/>
  <c r="BL33" i="91" s="1"/>
  <c r="EL33" i="16" s="1" a="1"/>
  <c r="EL33" i="16" s="1"/>
  <c r="AZ33" i="91" a="1"/>
  <c r="AZ33" i="91" s="1"/>
  <c r="DZ33" i="16" s="1" a="1"/>
  <c r="DZ33" i="16" s="1"/>
  <c r="AN33" i="91" a="1"/>
  <c r="AN33" i="91" s="1"/>
  <c r="DN33" i="16" s="1" a="1"/>
  <c r="DN33" i="16" s="1"/>
  <c r="BA33" i="91" a="1"/>
  <c r="BA33" i="91" s="1"/>
  <c r="EA33" i="16" s="1" a="1"/>
  <c r="EA33" i="16" s="1"/>
  <c r="AY33" i="91" a="1"/>
  <c r="AY33" i="91" s="1"/>
  <c r="DY33" i="16" s="1" a="1"/>
  <c r="DY33" i="16" s="1"/>
  <c r="AQ33" i="91" a="1"/>
  <c r="AQ33" i="91" s="1"/>
  <c r="DQ33" i="16" s="1" a="1"/>
  <c r="DQ33" i="16" s="1"/>
  <c r="AO33" i="91" a="1"/>
  <c r="AO33" i="91" s="1"/>
  <c r="DO33" i="16" s="1" a="1"/>
  <c r="DO33" i="16" s="1"/>
  <c r="AM33" i="91" a="1"/>
  <c r="AM33" i="91" s="1"/>
  <c r="DM33" i="16" s="1" a="1"/>
  <c r="DM33" i="16" s="1"/>
  <c r="AE33" i="91" a="1"/>
  <c r="AE33" i="91" s="1"/>
  <c r="DE33" i="16" s="1" a="1"/>
  <c r="DE33" i="16" s="1"/>
  <c r="BM33" i="91" a="1"/>
  <c r="BM33" i="91" s="1"/>
  <c r="EM33" i="16" s="1" a="1"/>
  <c r="EM33" i="16" s="1"/>
  <c r="BK33" i="91" a="1"/>
  <c r="BK33" i="91" s="1"/>
  <c r="EK33" i="16" s="1" a="1"/>
  <c r="EK33" i="16" s="1"/>
  <c r="BC33" i="91" a="1"/>
  <c r="BC33" i="91" s="1"/>
  <c r="EC33" i="16" s="1" a="1"/>
  <c r="EC33" i="16" s="1"/>
  <c r="BM24" i="91" a="1"/>
  <c r="BM24" i="91" s="1"/>
  <c r="EM24" i="16" s="1" a="1"/>
  <c r="EM24" i="16" s="1"/>
  <c r="BB24" i="91" a="1"/>
  <c r="BB24" i="91" s="1"/>
  <c r="EB24" i="16" s="1" a="1"/>
  <c r="EB24" i="16" s="1"/>
  <c r="AP24" i="91" a="1"/>
  <c r="AP24" i="91" s="1"/>
  <c r="DP24" i="16" s="1" a="1"/>
  <c r="DP24" i="16" s="1"/>
  <c r="BL24" i="91" a="1"/>
  <c r="BL24" i="91" s="1"/>
  <c r="EL24" i="16" s="1" a="1"/>
  <c r="EL24" i="16" s="1"/>
  <c r="BA24" i="91" a="1"/>
  <c r="BA24" i="91" s="1"/>
  <c r="EA24" i="16" s="1" a="1"/>
  <c r="EA24" i="16" s="1"/>
  <c r="AO24" i="91" a="1"/>
  <c r="AO24" i="91" s="1"/>
  <c r="DO24" i="16" s="1" a="1"/>
  <c r="DO24" i="16" s="1"/>
  <c r="BK24" i="91" a="1"/>
  <c r="BK24" i="91" s="1"/>
  <c r="EK24" i="16" s="1" a="1"/>
  <c r="EK24" i="16" s="1"/>
  <c r="AZ24" i="91" a="1"/>
  <c r="AZ24" i="91" s="1"/>
  <c r="DZ24" i="16" s="1" a="1"/>
  <c r="DZ24" i="16" s="1"/>
  <c r="AN24" i="91" a="1"/>
  <c r="AN24" i="91" s="1"/>
  <c r="DN24" i="16" s="1" a="1"/>
  <c r="DN24" i="16" s="1"/>
  <c r="BJ24" i="91" a="1"/>
  <c r="BJ24" i="91" s="1"/>
  <c r="EJ24" i="16" s="1" a="1"/>
  <c r="EJ24" i="16" s="1"/>
  <c r="AY24" i="91" a="1"/>
  <c r="AY24" i="91" s="1"/>
  <c r="DY24" i="16" s="1" a="1"/>
  <c r="DY24" i="16" s="1"/>
  <c r="AM24" i="91" a="1"/>
  <c r="AM24" i="91" s="1"/>
  <c r="DM24" i="16" s="1" a="1"/>
  <c r="DM24" i="16" s="1"/>
  <c r="AX24" i="91" a="1"/>
  <c r="AX24" i="91" s="1"/>
  <c r="DX24" i="16" s="1" a="1"/>
  <c r="DX24" i="16" s="1"/>
  <c r="AL24" i="91" a="1"/>
  <c r="AL24" i="91" s="1"/>
  <c r="DL24" i="16" s="1" a="1"/>
  <c r="DL24" i="16" s="1"/>
  <c r="BI24" i="91" a="1"/>
  <c r="BI24" i="91" s="1"/>
  <c r="EI24" i="16" s="1" a="1"/>
  <c r="EI24" i="16" s="1"/>
  <c r="AW24" i="91" a="1"/>
  <c r="AW24" i="91" s="1"/>
  <c r="DW24" i="16" s="1" a="1"/>
  <c r="DW24" i="16" s="1"/>
  <c r="AK24" i="91" a="1"/>
  <c r="AK24" i="91" s="1"/>
  <c r="DK24" i="16" s="1" a="1"/>
  <c r="DK24" i="16" s="1"/>
  <c r="BH24" i="91" a="1"/>
  <c r="BH24" i="91" s="1"/>
  <c r="EH24" i="16" s="1" a="1"/>
  <c r="EH24" i="16" s="1"/>
  <c r="AV24" i="91" a="1"/>
  <c r="AV24" i="91" s="1"/>
  <c r="DV24" i="16" s="1" a="1"/>
  <c r="DV24" i="16" s="1"/>
  <c r="AJ24" i="91" a="1"/>
  <c r="AJ24" i="91" s="1"/>
  <c r="DJ24" i="16" s="1" a="1"/>
  <c r="DJ24" i="16" s="1"/>
  <c r="BD24" i="91" a="1"/>
  <c r="BD24" i="91" s="1"/>
  <c r="ED24" i="16" s="1" a="1"/>
  <c r="ED24" i="16" s="1"/>
  <c r="AR24" i="91" a="1"/>
  <c r="AR24" i="91" s="1"/>
  <c r="DR24" i="16" s="1" a="1"/>
  <c r="DR24" i="16" s="1"/>
  <c r="AF24" i="91" a="1"/>
  <c r="AF24" i="91" s="1"/>
  <c r="DF24" i="16" s="1" a="1"/>
  <c r="DF24" i="16" s="1"/>
  <c r="AQ24" i="91" a="1"/>
  <c r="AQ24" i="91" s="1"/>
  <c r="DQ24" i="16" s="1" a="1"/>
  <c r="DQ24" i="16" s="1"/>
  <c r="AI24" i="91" a="1"/>
  <c r="AI24" i="91" s="1"/>
  <c r="DI24" i="16" s="1" a="1"/>
  <c r="DI24" i="16" s="1"/>
  <c r="AH24" i="91" a="1"/>
  <c r="AH24" i="91" s="1"/>
  <c r="DH24" i="16" s="1" a="1"/>
  <c r="DH24" i="16" s="1"/>
  <c r="AG24" i="91" a="1"/>
  <c r="AG24" i="91" s="1"/>
  <c r="DG24" i="16" s="1" a="1"/>
  <c r="DG24" i="16" s="1"/>
  <c r="BN24" i="91" a="1"/>
  <c r="BN24" i="91" s="1"/>
  <c r="EN24" i="16" s="1" a="1"/>
  <c r="EN24" i="16" s="1"/>
  <c r="AE24" i="91" a="1"/>
  <c r="AE24" i="91" s="1"/>
  <c r="DE24" i="16" s="1" a="1"/>
  <c r="DE24" i="16" s="1"/>
  <c r="BG24" i="91" a="1"/>
  <c r="BG24" i="91" s="1"/>
  <c r="EG24" i="16" s="1" a="1"/>
  <c r="EG24" i="16" s="1"/>
  <c r="BF24" i="91" a="1"/>
  <c r="BF24" i="91" s="1"/>
  <c r="EF24" i="16" s="1" a="1"/>
  <c r="EF24" i="16" s="1"/>
  <c r="BE24" i="91" a="1"/>
  <c r="BE24" i="91" s="1"/>
  <c r="EE24" i="16" s="1" a="1"/>
  <c r="EE24" i="16" s="1"/>
  <c r="BC24" i="91" a="1"/>
  <c r="BC24" i="91" s="1"/>
  <c r="EC24" i="16" s="1" a="1"/>
  <c r="EC24" i="16" s="1"/>
  <c r="AU24" i="91" a="1"/>
  <c r="AU24" i="91" s="1"/>
  <c r="DU24" i="16" s="1" a="1"/>
  <c r="DU24" i="16" s="1"/>
  <c r="AT24" i="91" a="1"/>
  <c r="AT24" i="91" s="1"/>
  <c r="DT24" i="16" s="1" a="1"/>
  <c r="DT24" i="16" s="1"/>
  <c r="AS24" i="91" a="1"/>
  <c r="AS24" i="91" s="1"/>
  <c r="DS24" i="16" s="1" a="1"/>
  <c r="DS24" i="16" s="1"/>
  <c r="AD154" i="91" a="1"/>
  <c r="AD154" i="91" s="1"/>
  <c r="BJ34" i="91" a="1"/>
  <c r="BJ34" i="91" s="1"/>
  <c r="AX34" i="91" a="1"/>
  <c r="AX34" i="91" s="1"/>
  <c r="AL34" i="91" a="1"/>
  <c r="AL34" i="91" s="1"/>
  <c r="BI34" i="91" a="1"/>
  <c r="BI34" i="91" s="1"/>
  <c r="AW34" i="91" a="1"/>
  <c r="AW34" i="91" s="1"/>
  <c r="AK34" i="91" a="1"/>
  <c r="AK34" i="91" s="1"/>
  <c r="BH34" i="91" a="1"/>
  <c r="BH34" i="91" s="1"/>
  <c r="AV34" i="91" a="1"/>
  <c r="AV34" i="91" s="1"/>
  <c r="AJ34" i="91" a="1"/>
  <c r="AJ34" i="91" s="1"/>
  <c r="BG34" i="91" a="1"/>
  <c r="BG34" i="91" s="1"/>
  <c r="AU34" i="91" a="1"/>
  <c r="AU34" i="91" s="1"/>
  <c r="AI34" i="91" a="1"/>
  <c r="AI34" i="91" s="1"/>
  <c r="BF34" i="91" a="1"/>
  <c r="BF34" i="91" s="1"/>
  <c r="AT34" i="91" a="1"/>
  <c r="AT34" i="91" s="1"/>
  <c r="AH34" i="91" a="1"/>
  <c r="AH34" i="91" s="1"/>
  <c r="BE34" i="91" a="1"/>
  <c r="BE34" i="91" s="1"/>
  <c r="AS34" i="91" a="1"/>
  <c r="AS34" i="91" s="1"/>
  <c r="AG34" i="91" a="1"/>
  <c r="AG34" i="91" s="1"/>
  <c r="BD34" i="91" a="1"/>
  <c r="BD34" i="91" s="1"/>
  <c r="AR34" i="91" a="1"/>
  <c r="AR34" i="91" s="1"/>
  <c r="AF34" i="91" a="1"/>
  <c r="AF34" i="91" s="1"/>
  <c r="BN34" i="91" a="1"/>
  <c r="BN34" i="91" s="1"/>
  <c r="BB34" i="91" a="1"/>
  <c r="BB34" i="91" s="1"/>
  <c r="AP34" i="91" a="1"/>
  <c r="AP34" i="91" s="1"/>
  <c r="BL34" i="91" a="1"/>
  <c r="BL34" i="91" s="1"/>
  <c r="AZ34" i="91" a="1"/>
  <c r="AZ34" i="91" s="1"/>
  <c r="AN34" i="91" a="1"/>
  <c r="AN34" i="91" s="1"/>
  <c r="BM34" i="91" a="1"/>
  <c r="BM34" i="91" s="1"/>
  <c r="BK34" i="91" a="1"/>
  <c r="BK34" i="91" s="1"/>
  <c r="BC34" i="91" a="1"/>
  <c r="BC34" i="91" s="1"/>
  <c r="BA34" i="91" a="1"/>
  <c r="BA34" i="91" s="1"/>
  <c r="AY34" i="91" a="1"/>
  <c r="AY34" i="91" s="1"/>
  <c r="AQ34" i="91" a="1"/>
  <c r="AQ34" i="91" s="1"/>
  <c r="AO34" i="91" a="1"/>
  <c r="AO34" i="91" s="1"/>
  <c r="AM34" i="91" a="1"/>
  <c r="AM34" i="91" s="1"/>
  <c r="AE34" i="91" a="1"/>
  <c r="AE34" i="91" s="1"/>
  <c r="AD34" i="91" a="1"/>
  <c r="AD34" i="91" s="1"/>
  <c r="BJ32" i="91" a="1"/>
  <c r="BJ32" i="91" s="1"/>
  <c r="AX32" i="91" a="1"/>
  <c r="AX32" i="91" s="1"/>
  <c r="AL32" i="91" a="1"/>
  <c r="AL32" i="91" s="1"/>
  <c r="BI32" i="91" a="1"/>
  <c r="BI32" i="91" s="1"/>
  <c r="AW32" i="91" a="1"/>
  <c r="AW32" i="91" s="1"/>
  <c r="AK32" i="91" a="1"/>
  <c r="AK32" i="91" s="1"/>
  <c r="AD32" i="91" a="1"/>
  <c r="AD32" i="91" s="1"/>
  <c r="BH32" i="91" a="1"/>
  <c r="BH32" i="91" s="1"/>
  <c r="AV32" i="91" a="1"/>
  <c r="AV32" i="91" s="1"/>
  <c r="AJ32" i="91" a="1"/>
  <c r="AJ32" i="91" s="1"/>
  <c r="BG32" i="91" a="1"/>
  <c r="BG32" i="91" s="1"/>
  <c r="AU32" i="91" a="1"/>
  <c r="AU32" i="91" s="1"/>
  <c r="AI32" i="91" a="1"/>
  <c r="AI32" i="91" s="1"/>
  <c r="BF32" i="91" a="1"/>
  <c r="BF32" i="91" s="1"/>
  <c r="AT32" i="91" a="1"/>
  <c r="AT32" i="91" s="1"/>
  <c r="AH32" i="91" a="1"/>
  <c r="AH32" i="91" s="1"/>
  <c r="BE32" i="91" a="1"/>
  <c r="BE32" i="91" s="1"/>
  <c r="AS32" i="91" a="1"/>
  <c r="AS32" i="91" s="1"/>
  <c r="AG32" i="91" a="1"/>
  <c r="AG32" i="91" s="1"/>
  <c r="BD32" i="91" a="1"/>
  <c r="BD32" i="91" s="1"/>
  <c r="AR32" i="91" a="1"/>
  <c r="AR32" i="91" s="1"/>
  <c r="AF32" i="91" a="1"/>
  <c r="AF32" i="91" s="1"/>
  <c r="BN32" i="91" a="1"/>
  <c r="BN32" i="91" s="1"/>
  <c r="BB32" i="91" a="1"/>
  <c r="BB32" i="91" s="1"/>
  <c r="AP32" i="91" a="1"/>
  <c r="AP32" i="91" s="1"/>
  <c r="BL32" i="91" a="1"/>
  <c r="BL32" i="91" s="1"/>
  <c r="AZ32" i="91" a="1"/>
  <c r="AZ32" i="91" s="1"/>
  <c r="AN32" i="91" a="1"/>
  <c r="AN32" i="91" s="1"/>
  <c r="AO32" i="91" a="1"/>
  <c r="AO32" i="91" s="1"/>
  <c r="AM32" i="91" a="1"/>
  <c r="AM32" i="91" s="1"/>
  <c r="AE32" i="91" a="1"/>
  <c r="AE32" i="91" s="1"/>
  <c r="BM32" i="91" a="1"/>
  <c r="BM32" i="91" s="1"/>
  <c r="BK32" i="91" a="1"/>
  <c r="BK32" i="91" s="1"/>
  <c r="BC32" i="91" a="1"/>
  <c r="BC32" i="91" s="1"/>
  <c r="BA32" i="91" a="1"/>
  <c r="BA32" i="91" s="1"/>
  <c r="AY32" i="91" a="1"/>
  <c r="AY32" i="91" s="1"/>
  <c r="AQ32" i="91" a="1"/>
  <c r="AQ32" i="91" s="1"/>
  <c r="BE38" i="91" a="1"/>
  <c r="BE38" i="91" s="1"/>
  <c r="EE38" i="16" s="1" a="1"/>
  <c r="EE38" i="16" s="1"/>
  <c r="AT38" i="91" a="1"/>
  <c r="AT38" i="91" s="1"/>
  <c r="DT38" i="16" s="1" a="1"/>
  <c r="DT38" i="16" s="1"/>
  <c r="AH38" i="91" a="1"/>
  <c r="AH38" i="91" s="1"/>
  <c r="DH38" i="16" s="1" a="1"/>
  <c r="DH38" i="16" s="1"/>
  <c r="BD38" i="91" a="1"/>
  <c r="BD38" i="91" s="1"/>
  <c r="ED38" i="16" s="1" a="1"/>
  <c r="ED38" i="16" s="1"/>
  <c r="AS38" i="91" a="1"/>
  <c r="AS38" i="91" s="1"/>
  <c r="DS38" i="16" s="1" a="1"/>
  <c r="DS38" i="16" s="1"/>
  <c r="AG38" i="91" a="1"/>
  <c r="AG38" i="91" s="1"/>
  <c r="DG38" i="16" s="1" a="1"/>
  <c r="DG38" i="16" s="1"/>
  <c r="BC38" i="91" a="1"/>
  <c r="BC38" i="91" s="1"/>
  <c r="EC38" i="16" s="1" a="1"/>
  <c r="EC38" i="16" s="1"/>
  <c r="AR38" i="91" a="1"/>
  <c r="AR38" i="91" s="1"/>
  <c r="DR38" i="16" s="1" a="1"/>
  <c r="DR38" i="16" s="1"/>
  <c r="AF38" i="91" a="1"/>
  <c r="AF38" i="91" s="1"/>
  <c r="DF38" i="16" s="1" a="1"/>
  <c r="DF38" i="16" s="1"/>
  <c r="BN38" i="91" a="1"/>
  <c r="BN38" i="91" s="1"/>
  <c r="EN38" i="16" s="1" a="1"/>
  <c r="EN38" i="16" s="1"/>
  <c r="AQ38" i="91" a="1"/>
  <c r="AQ38" i="91" s="1"/>
  <c r="DQ38" i="16" s="1" a="1"/>
  <c r="DQ38" i="16" s="1"/>
  <c r="AE38" i="91" a="1"/>
  <c r="AE38" i="91" s="1"/>
  <c r="DE38" i="16" s="1" a="1"/>
  <c r="DE38" i="16" s="1"/>
  <c r="BM38" i="91" a="1"/>
  <c r="BM38" i="91" s="1"/>
  <c r="EM38" i="16" s="1" a="1"/>
  <c r="EM38" i="16" s="1"/>
  <c r="BB38" i="91" a="1"/>
  <c r="BB38" i="91" s="1"/>
  <c r="EB38" i="16" s="1" a="1"/>
  <c r="EB38" i="16" s="1"/>
  <c r="AP38" i="91" a="1"/>
  <c r="AP38" i="91" s="1"/>
  <c r="DP38" i="16" s="1" a="1"/>
  <c r="DP38" i="16" s="1"/>
  <c r="BL38" i="91" a="1"/>
  <c r="BL38" i="91" s="1"/>
  <c r="EL38" i="16" s="1" a="1"/>
  <c r="EL38" i="16" s="1"/>
  <c r="BA38" i="91" a="1"/>
  <c r="BA38" i="91" s="1"/>
  <c r="EA38" i="16" s="1" a="1"/>
  <c r="EA38" i="16" s="1"/>
  <c r="AO38" i="91" a="1"/>
  <c r="AO38" i="91" s="1"/>
  <c r="DO38" i="16" s="1" a="1"/>
  <c r="DO38" i="16" s="1"/>
  <c r="BK38" i="91" a="1"/>
  <c r="BK38" i="91" s="1"/>
  <c r="EK38" i="16" s="1" a="1"/>
  <c r="EK38" i="16" s="1"/>
  <c r="AZ38" i="91" a="1"/>
  <c r="AZ38" i="91" s="1"/>
  <c r="DZ38" i="16" s="1" a="1"/>
  <c r="DZ38" i="16" s="1"/>
  <c r="AN38" i="91" a="1"/>
  <c r="AN38" i="91" s="1"/>
  <c r="DN38" i="16" s="1" a="1"/>
  <c r="DN38" i="16" s="1"/>
  <c r="BI38" i="91" a="1"/>
  <c r="BI38" i="91" s="1"/>
  <c r="EI38" i="16" s="1" a="1"/>
  <c r="EI38" i="16" s="1"/>
  <c r="AX38" i="91" a="1"/>
  <c r="AX38" i="91" s="1"/>
  <c r="DX38" i="16" s="1" a="1"/>
  <c r="DX38" i="16" s="1"/>
  <c r="AL38" i="91" a="1"/>
  <c r="AL38" i="91" s="1"/>
  <c r="DL38" i="16" s="1" a="1"/>
  <c r="DL38" i="16" s="1"/>
  <c r="BH38" i="91" a="1"/>
  <c r="BH38" i="91" s="1"/>
  <c r="EH38" i="16" s="1" a="1"/>
  <c r="EH38" i="16" s="1"/>
  <c r="BG38" i="91" a="1"/>
  <c r="BG38" i="91" s="1"/>
  <c r="EG38" i="16" s="1" a="1"/>
  <c r="EG38" i="16" s="1"/>
  <c r="AV38" i="91" a="1"/>
  <c r="AV38" i="91" s="1"/>
  <c r="DV38" i="16" s="1" a="1"/>
  <c r="DV38" i="16" s="1"/>
  <c r="AJ38" i="91" a="1"/>
  <c r="AJ38" i="91" s="1"/>
  <c r="DJ38" i="16" s="1" a="1"/>
  <c r="DJ38" i="16" s="1"/>
  <c r="BJ38" i="91" a="1"/>
  <c r="BJ38" i="91" s="1"/>
  <c r="EJ38" i="16" s="1" a="1"/>
  <c r="EJ38" i="16" s="1"/>
  <c r="BF38" i="91" a="1"/>
  <c r="BF38" i="91" s="1"/>
  <c r="EF38" i="16" s="1" a="1"/>
  <c r="EF38" i="16" s="1"/>
  <c r="AY38" i="91" a="1"/>
  <c r="AY38" i="91" s="1"/>
  <c r="DY38" i="16" s="1" a="1"/>
  <c r="DY38" i="16" s="1"/>
  <c r="AW38" i="91" a="1"/>
  <c r="AW38" i="91" s="1"/>
  <c r="DW38" i="16" s="1" a="1"/>
  <c r="DW38" i="16" s="1"/>
  <c r="AU38" i="91" a="1"/>
  <c r="AU38" i="91" s="1"/>
  <c r="DU38" i="16" s="1" a="1"/>
  <c r="DU38" i="16" s="1"/>
  <c r="AM38" i="91" a="1"/>
  <c r="AM38" i="91" s="1"/>
  <c r="DM38" i="16" s="1" a="1"/>
  <c r="DM38" i="16" s="1"/>
  <c r="AD38" i="91" a="1"/>
  <c r="AD38" i="91" s="1"/>
  <c r="AK38" i="91" a="1"/>
  <c r="AK38" i="91" s="1"/>
  <c r="DK38" i="16" s="1" a="1"/>
  <c r="DK38" i="16" s="1"/>
  <c r="AI38" i="91" a="1"/>
  <c r="AI38" i="91" s="1"/>
  <c r="DI38" i="16" s="1" a="1"/>
  <c r="DI38" i="16" s="1"/>
  <c r="BD39" i="91" a="1"/>
  <c r="BD39" i="91" s="1"/>
  <c r="AR39" i="91" a="1"/>
  <c r="AR39" i="91" s="1"/>
  <c r="AG39" i="91" a="1"/>
  <c r="AG39" i="91" s="1"/>
  <c r="BN39" i="91" a="1"/>
  <c r="BN39" i="91" s="1"/>
  <c r="BC39" i="91" a="1"/>
  <c r="BC39" i="91" s="1"/>
  <c r="AQ39" i="91" a="1"/>
  <c r="AQ39" i="91" s="1"/>
  <c r="AF39" i="91" a="1"/>
  <c r="AF39" i="91" s="1"/>
  <c r="BM39" i="91" a="1"/>
  <c r="BM39" i="91" s="1"/>
  <c r="BB39" i="91" a="1"/>
  <c r="BB39" i="91" s="1"/>
  <c r="AP39" i="91" a="1"/>
  <c r="AP39" i="91" s="1"/>
  <c r="AE39" i="91" a="1"/>
  <c r="AE39" i="91" s="1"/>
  <c r="BL39" i="91" a="1"/>
  <c r="BL39" i="91" s="1"/>
  <c r="BA39" i="91" a="1"/>
  <c r="BA39" i="91" s="1"/>
  <c r="AO39" i="91" a="1"/>
  <c r="AO39" i="91" s="1"/>
  <c r="AZ39" i="91" a="1"/>
  <c r="AZ39" i="91" s="1"/>
  <c r="AN39" i="91" a="1"/>
  <c r="AN39" i="91" s="1"/>
  <c r="BK39" i="91" a="1"/>
  <c r="BK39" i="91" s="1"/>
  <c r="AY39" i="91" a="1"/>
  <c r="AY39" i="91" s="1"/>
  <c r="AM39" i="91" a="1"/>
  <c r="AM39" i="91" s="1"/>
  <c r="BJ39" i="91" a="1"/>
  <c r="BJ39" i="91" s="1"/>
  <c r="AX39" i="91" a="1"/>
  <c r="AX39" i="91" s="1"/>
  <c r="AL39" i="91" a="1"/>
  <c r="AL39" i="91" s="1"/>
  <c r="AD39" i="91" a="1"/>
  <c r="AD39" i="91" s="1"/>
  <c r="BH39" i="91" a="1"/>
  <c r="BH39" i="91" s="1"/>
  <c r="AV39" i="91" a="1"/>
  <c r="AV39" i="91" s="1"/>
  <c r="AJ39" i="91" a="1"/>
  <c r="AJ39" i="91" s="1"/>
  <c r="BG39" i="91" a="1"/>
  <c r="BG39" i="91" s="1"/>
  <c r="AU39" i="91" a="1"/>
  <c r="AU39" i="91" s="1"/>
  <c r="BF39" i="91" a="1"/>
  <c r="BF39" i="91" s="1"/>
  <c r="AT39" i="91" a="1"/>
  <c r="AT39" i="91" s="1"/>
  <c r="AI39" i="91" a="1"/>
  <c r="AI39" i="91" s="1"/>
  <c r="BI39" i="91" a="1"/>
  <c r="BI39" i="91" s="1"/>
  <c r="BE39" i="91" a="1"/>
  <c r="BE39" i="91" s="1"/>
  <c r="AW39" i="91" a="1"/>
  <c r="AW39" i="91" s="1"/>
  <c r="AS39" i="91" a="1"/>
  <c r="AS39" i="91" s="1"/>
  <c r="AK39" i="91" a="1"/>
  <c r="AK39" i="91" s="1"/>
  <c r="AH39" i="91" a="1"/>
  <c r="AH39" i="91" s="1"/>
  <c r="BH36" i="91" a="1"/>
  <c r="BH36" i="91" s="1"/>
  <c r="AW36" i="91" a="1"/>
  <c r="AW36" i="91" s="1"/>
  <c r="AK36" i="91" a="1"/>
  <c r="AK36" i="91" s="1"/>
  <c r="BG36" i="91" a="1"/>
  <c r="BG36" i="91" s="1"/>
  <c r="AV36" i="91" a="1"/>
  <c r="AV36" i="91" s="1"/>
  <c r="AJ36" i="91" a="1"/>
  <c r="AJ36" i="91" s="1"/>
  <c r="BF36" i="91" a="1"/>
  <c r="BF36" i="91" s="1"/>
  <c r="AU36" i="91" a="1"/>
  <c r="AU36" i="91" s="1"/>
  <c r="AI36" i="91" a="1"/>
  <c r="AI36" i="91" s="1"/>
  <c r="BE36" i="91" a="1"/>
  <c r="BE36" i="91" s="1"/>
  <c r="AT36" i="91" a="1"/>
  <c r="AT36" i="91" s="1"/>
  <c r="AH36" i="91" a="1"/>
  <c r="AH36" i="91" s="1"/>
  <c r="BD36" i="91" a="1"/>
  <c r="BD36" i="91" s="1"/>
  <c r="AS36" i="91" a="1"/>
  <c r="AS36" i="91" s="1"/>
  <c r="AG36" i="91" a="1"/>
  <c r="AG36" i="91" s="1"/>
  <c r="BC36" i="91" a="1"/>
  <c r="BC36" i="91" s="1"/>
  <c r="AR36" i="91" a="1"/>
  <c r="AR36" i="91" s="1"/>
  <c r="AF36" i="91" a="1"/>
  <c r="AF36" i="91" s="1"/>
  <c r="BN36" i="91" a="1"/>
  <c r="BN36" i="91" s="1"/>
  <c r="AQ36" i="91" a="1"/>
  <c r="AQ36" i="91" s="1"/>
  <c r="AE36" i="91" a="1"/>
  <c r="AE36" i="91" s="1"/>
  <c r="BL36" i="91" a="1"/>
  <c r="BL36" i="91" s="1"/>
  <c r="BA36" i="91" a="1"/>
  <c r="BA36" i="91" s="1"/>
  <c r="AO36" i="91" a="1"/>
  <c r="AO36" i="91" s="1"/>
  <c r="BJ36" i="91" a="1"/>
  <c r="BJ36" i="91" s="1"/>
  <c r="AY36" i="91" a="1"/>
  <c r="AY36" i="91" s="1"/>
  <c r="AM36" i="91" a="1"/>
  <c r="AM36" i="91" s="1"/>
  <c r="AN36" i="91" a="1"/>
  <c r="AN36" i="91" s="1"/>
  <c r="AL36" i="91" a="1"/>
  <c r="AL36" i="91" s="1"/>
  <c r="BM36" i="91" a="1"/>
  <c r="BM36" i="91" s="1"/>
  <c r="BK36" i="91" a="1"/>
  <c r="BK36" i="91" s="1"/>
  <c r="BI36" i="91" a="1"/>
  <c r="BI36" i="91" s="1"/>
  <c r="AD36" i="91" a="1"/>
  <c r="AD36" i="91" s="1"/>
  <c r="BB36" i="91" a="1"/>
  <c r="BB36" i="91" s="1"/>
  <c r="AZ36" i="91" a="1"/>
  <c r="AZ36" i="91" s="1"/>
  <c r="AX36" i="91" a="1"/>
  <c r="AX36" i="91" s="1"/>
  <c r="AP36" i="91" a="1"/>
  <c r="AP36" i="91" s="1"/>
  <c r="BC41" i="91" a="1"/>
  <c r="BC41" i="91" s="1"/>
  <c r="AQ41" i="91" a="1"/>
  <c r="AQ41" i="91" s="1"/>
  <c r="AE41" i="91" a="1"/>
  <c r="AE41" i="91" s="1"/>
  <c r="BN41" i="91" a="1"/>
  <c r="BN41" i="91" s="1"/>
  <c r="BB41" i="91" a="1"/>
  <c r="BB41" i="91" s="1"/>
  <c r="AP41" i="91" a="1"/>
  <c r="AP41" i="91" s="1"/>
  <c r="BM41" i="91" a="1"/>
  <c r="BM41" i="91" s="1"/>
  <c r="BA41" i="91" a="1"/>
  <c r="BA41" i="91" s="1"/>
  <c r="AO41" i="91" a="1"/>
  <c r="AO41" i="91" s="1"/>
  <c r="BL41" i="91" a="1"/>
  <c r="BL41" i="91" s="1"/>
  <c r="AZ41" i="91" a="1"/>
  <c r="AZ41" i="91" s="1"/>
  <c r="AN41" i="91" a="1"/>
  <c r="AN41" i="91" s="1"/>
  <c r="BK41" i="91" a="1"/>
  <c r="BK41" i="91" s="1"/>
  <c r="AY41" i="91" a="1"/>
  <c r="AY41" i="91" s="1"/>
  <c r="AM41" i="91" a="1"/>
  <c r="AM41" i="91" s="1"/>
  <c r="AD41" i="91" a="1"/>
  <c r="AD41" i="91" s="1"/>
  <c r="BJ41" i="91" a="1"/>
  <c r="BJ41" i="91" s="1"/>
  <c r="AX41" i="91" a="1"/>
  <c r="AX41" i="91" s="1"/>
  <c r="AL41" i="91" a="1"/>
  <c r="AL41" i="91" s="1"/>
  <c r="BI41" i="91" a="1"/>
  <c r="BI41" i="91" s="1"/>
  <c r="AW41" i="91" a="1"/>
  <c r="AW41" i="91" s="1"/>
  <c r="AK41" i="91" a="1"/>
  <c r="AK41" i="91" s="1"/>
  <c r="BG41" i="91" a="1"/>
  <c r="BG41" i="91" s="1"/>
  <c r="AU41" i="91" a="1"/>
  <c r="AU41" i="91" s="1"/>
  <c r="AI41" i="91" a="1"/>
  <c r="AI41" i="91" s="1"/>
  <c r="BF41" i="91" a="1"/>
  <c r="BF41" i="91" s="1"/>
  <c r="AT41" i="91" a="1"/>
  <c r="AT41" i="91" s="1"/>
  <c r="AH41" i="91" a="1"/>
  <c r="AH41" i="91" s="1"/>
  <c r="BE41" i="91" a="1"/>
  <c r="BE41" i="91" s="1"/>
  <c r="AS41" i="91" a="1"/>
  <c r="AS41" i="91" s="1"/>
  <c r="AG41" i="91" a="1"/>
  <c r="AG41" i="91" s="1"/>
  <c r="BH41" i="91" a="1"/>
  <c r="BH41" i="91" s="1"/>
  <c r="BD41" i="91" a="1"/>
  <c r="BD41" i="91" s="1"/>
  <c r="AV41" i="91" a="1"/>
  <c r="AV41" i="91" s="1"/>
  <c r="AR41" i="91" a="1"/>
  <c r="AR41" i="91" s="1"/>
  <c r="AJ41" i="91" a="1"/>
  <c r="AJ41" i="91" s="1"/>
  <c r="AF41" i="91" a="1"/>
  <c r="AF41" i="91" s="1"/>
  <c r="BG37" i="91" a="1"/>
  <c r="BG37" i="91" s="1"/>
  <c r="EG37" i="16" s="1" a="1"/>
  <c r="EG37" i="16" s="1"/>
  <c r="AU37" i="91" a="1"/>
  <c r="AU37" i="91" s="1"/>
  <c r="DU37" i="16" s="1" a="1"/>
  <c r="DU37" i="16" s="1"/>
  <c r="AJ37" i="91" a="1"/>
  <c r="AJ37" i="91" s="1"/>
  <c r="DJ37" i="16" s="1" a="1"/>
  <c r="DJ37" i="16" s="1"/>
  <c r="BF37" i="91" a="1"/>
  <c r="BF37" i="91" s="1"/>
  <c r="EF37" i="16" s="1" a="1"/>
  <c r="EF37" i="16" s="1"/>
  <c r="AT37" i="91" a="1"/>
  <c r="AT37" i="91" s="1"/>
  <c r="DT37" i="16" s="1" a="1"/>
  <c r="DT37" i="16" s="1"/>
  <c r="AI37" i="91" a="1"/>
  <c r="AI37" i="91" s="1"/>
  <c r="DI37" i="16" s="1" a="1"/>
  <c r="DI37" i="16" s="1"/>
  <c r="BE37" i="91" a="1"/>
  <c r="BE37" i="91" s="1"/>
  <c r="EE37" i="16" s="1" a="1"/>
  <c r="EE37" i="16" s="1"/>
  <c r="AH37" i="91" a="1"/>
  <c r="AH37" i="91" s="1"/>
  <c r="DH37" i="16" s="1" a="1"/>
  <c r="DH37" i="16" s="1"/>
  <c r="BD37" i="91" a="1"/>
  <c r="BD37" i="91" s="1"/>
  <c r="ED37" i="16" s="1" a="1"/>
  <c r="ED37" i="16" s="1"/>
  <c r="AS37" i="91" a="1"/>
  <c r="AS37" i="91" s="1"/>
  <c r="DS37" i="16" s="1" a="1"/>
  <c r="DS37" i="16" s="1"/>
  <c r="AG37" i="91" a="1"/>
  <c r="AG37" i="91" s="1"/>
  <c r="DG37" i="16" s="1" a="1"/>
  <c r="DG37" i="16" s="1"/>
  <c r="BN37" i="91" a="1"/>
  <c r="BN37" i="91" s="1"/>
  <c r="EN37" i="16" s="1" a="1"/>
  <c r="EN37" i="16" s="1"/>
  <c r="BC37" i="91" a="1"/>
  <c r="BC37" i="91" s="1"/>
  <c r="EC37" i="16" s="1" a="1"/>
  <c r="EC37" i="16" s="1"/>
  <c r="AR37" i="91" a="1"/>
  <c r="AR37" i="91" s="1"/>
  <c r="DR37" i="16" s="1" a="1"/>
  <c r="DR37" i="16" s="1"/>
  <c r="AF37" i="91" a="1"/>
  <c r="AF37" i="91" s="1"/>
  <c r="DF37" i="16" s="1" a="1"/>
  <c r="DF37" i="16" s="1"/>
  <c r="BM37" i="91" a="1"/>
  <c r="BM37" i="91" s="1"/>
  <c r="EM37" i="16" s="1" a="1"/>
  <c r="EM37" i="16" s="1"/>
  <c r="BB37" i="91" a="1"/>
  <c r="BB37" i="91" s="1"/>
  <c r="EB37" i="16" s="1" a="1"/>
  <c r="EB37" i="16" s="1"/>
  <c r="AQ37" i="91" a="1"/>
  <c r="AQ37" i="91" s="1"/>
  <c r="DQ37" i="16" s="1" a="1"/>
  <c r="DQ37" i="16" s="1"/>
  <c r="AE37" i="91" a="1"/>
  <c r="AE37" i="91" s="1"/>
  <c r="DE37" i="16" s="1" a="1"/>
  <c r="DE37" i="16" s="1"/>
  <c r="BL37" i="91" a="1"/>
  <c r="BL37" i="91" s="1"/>
  <c r="EL37" i="16" s="1" a="1"/>
  <c r="EL37" i="16" s="1"/>
  <c r="BA37" i="91" a="1"/>
  <c r="BA37" i="91" s="1"/>
  <c r="EA37" i="16" s="1" a="1"/>
  <c r="EA37" i="16" s="1"/>
  <c r="AP37" i="91" a="1"/>
  <c r="AP37" i="91" s="1"/>
  <c r="DP37" i="16" s="1" a="1"/>
  <c r="DP37" i="16" s="1"/>
  <c r="BK37" i="91" a="1"/>
  <c r="BK37" i="91" s="1"/>
  <c r="EK37" i="16" s="1" a="1"/>
  <c r="EK37" i="16" s="1"/>
  <c r="AY37" i="91" a="1"/>
  <c r="AY37" i="91" s="1"/>
  <c r="DY37" i="16" s="1" a="1"/>
  <c r="DY37" i="16" s="1"/>
  <c r="AN37" i="91" a="1"/>
  <c r="AN37" i="91" s="1"/>
  <c r="DN37" i="16" s="1" a="1"/>
  <c r="DN37" i="16" s="1"/>
  <c r="BI37" i="91" a="1"/>
  <c r="BI37" i="91" s="1"/>
  <c r="EI37" i="16" s="1" a="1"/>
  <c r="EI37" i="16" s="1"/>
  <c r="AW37" i="91" a="1"/>
  <c r="AW37" i="91" s="1"/>
  <c r="DW37" i="16" s="1" a="1"/>
  <c r="DW37" i="16" s="1"/>
  <c r="AL37" i="91" a="1"/>
  <c r="AL37" i="91" s="1"/>
  <c r="DL37" i="16" s="1" a="1"/>
  <c r="DL37" i="16" s="1"/>
  <c r="AX37" i="91" a="1"/>
  <c r="AX37" i="91" s="1"/>
  <c r="DX37" i="16" s="1" a="1"/>
  <c r="DX37" i="16" s="1"/>
  <c r="AV37" i="91" a="1"/>
  <c r="AV37" i="91" s="1"/>
  <c r="DV37" i="16" s="1" a="1"/>
  <c r="DV37" i="16" s="1"/>
  <c r="AO37" i="91" a="1"/>
  <c r="AO37" i="91" s="1"/>
  <c r="DO37" i="16" s="1" a="1"/>
  <c r="DO37" i="16" s="1"/>
  <c r="AM37" i="91" a="1"/>
  <c r="AM37" i="91" s="1"/>
  <c r="DM37" i="16" s="1" a="1"/>
  <c r="DM37" i="16" s="1"/>
  <c r="AK37" i="91" a="1"/>
  <c r="AK37" i="91" s="1"/>
  <c r="DK37" i="16" s="1" a="1"/>
  <c r="DK37" i="16" s="1"/>
  <c r="AD37" i="91" a="1"/>
  <c r="AD37" i="91" s="1"/>
  <c r="BJ37" i="91" a="1"/>
  <c r="BJ37" i="91" s="1"/>
  <c r="EJ37" i="16" s="1" a="1"/>
  <c r="EJ37" i="16" s="1"/>
  <c r="BH37" i="91" a="1"/>
  <c r="BH37" i="91" s="1"/>
  <c r="EH37" i="16" s="1" a="1"/>
  <c r="EH37" i="16" s="1"/>
  <c r="AZ37" i="91" a="1"/>
  <c r="AZ37" i="91" s="1"/>
  <c r="DZ37" i="16" s="1" a="1"/>
  <c r="DZ37" i="16" s="1"/>
  <c r="BM59" i="100" a="1"/>
  <c r="BM59" i="100" s="1"/>
  <c r="BA59" i="100" a="1"/>
  <c r="BA59" i="100" s="1"/>
  <c r="AP59" i="100" a="1"/>
  <c r="AP59" i="100" s="1"/>
  <c r="AE59" i="100" a="1"/>
  <c r="AE59" i="100" s="1"/>
  <c r="BL59" i="100" a="1"/>
  <c r="BL59" i="100" s="1"/>
  <c r="AO59" i="100" a="1"/>
  <c r="AO59" i="100" s="1"/>
  <c r="BJ59" i="100" a="1"/>
  <c r="BJ59" i="100" s="1"/>
  <c r="AY59" i="100" a="1"/>
  <c r="AY59" i="100" s="1"/>
  <c r="AM59" i="100" a="1"/>
  <c r="AM59" i="100" s="1"/>
  <c r="BF59" i="100" a="1"/>
  <c r="BF59" i="100" s="1"/>
  <c r="AU59" i="100" a="1"/>
  <c r="AU59" i="100" s="1"/>
  <c r="AI59" i="100" a="1"/>
  <c r="AI59" i="100" s="1"/>
  <c r="BH59" i="100" a="1"/>
  <c r="BH59" i="100" s="1"/>
  <c r="AR59" i="100" a="1"/>
  <c r="AR59" i="100" s="1"/>
  <c r="BG59" i="100" a="1"/>
  <c r="BG59" i="100" s="1"/>
  <c r="AQ59" i="100" a="1"/>
  <c r="AQ59" i="100" s="1"/>
  <c r="AV59" i="100" a="1"/>
  <c r="AV59" i="100" s="1"/>
  <c r="AT59" i="100" a="1"/>
  <c r="AT59" i="100" s="1"/>
  <c r="BN59" i="100" a="1"/>
  <c r="BN59" i="100" s="1"/>
  <c r="AS59" i="100" a="1"/>
  <c r="AS59" i="100" s="1"/>
  <c r="BK59" i="100" a="1"/>
  <c r="BK59" i="100" s="1"/>
  <c r="AN59" i="100" a="1"/>
  <c r="AN59" i="100" s="1"/>
  <c r="BI59" i="100" a="1"/>
  <c r="BI59" i="100" s="1"/>
  <c r="AL59" i="100" a="1"/>
  <c r="AL59" i="100" s="1"/>
  <c r="BE59" i="100" a="1"/>
  <c r="BE59" i="100" s="1"/>
  <c r="AK59" i="100" a="1"/>
  <c r="AK59" i="100" s="1"/>
  <c r="BD59" i="100" a="1"/>
  <c r="BD59" i="100" s="1"/>
  <c r="AJ59" i="100" a="1"/>
  <c r="AJ59" i="100" s="1"/>
  <c r="BC59" i="100" a="1"/>
  <c r="BC59" i="100" s="1"/>
  <c r="AH59" i="100" a="1"/>
  <c r="AH59" i="100" s="1"/>
  <c r="BB59" i="100" a="1"/>
  <c r="BB59" i="100" s="1"/>
  <c r="AG59" i="100" a="1"/>
  <c r="AG59" i="100" s="1"/>
  <c r="AZ59" i="100" a="1"/>
  <c r="AZ59" i="100" s="1"/>
  <c r="AF59" i="100" a="1"/>
  <c r="AF59" i="100" s="1"/>
  <c r="AX59" i="100" a="1"/>
  <c r="AX59" i="100" s="1"/>
  <c r="AW59" i="100" a="1"/>
  <c r="AW59" i="100" s="1"/>
  <c r="BJ30" i="100" a="1"/>
  <c r="BJ30" i="100" s="1"/>
  <c r="AY30" i="100" a="1"/>
  <c r="AY30" i="100" s="1"/>
  <c r="AM30" i="100" a="1"/>
  <c r="AM30" i="100" s="1"/>
  <c r="BI30" i="100" a="1"/>
  <c r="BI30" i="100" s="1"/>
  <c r="AX30" i="100" a="1"/>
  <c r="AX30" i="100" s="1"/>
  <c r="AL30" i="100" a="1"/>
  <c r="AL30" i="100" s="1"/>
  <c r="BH30" i="100" a="1"/>
  <c r="BH30" i="100" s="1"/>
  <c r="AW30" i="100" a="1"/>
  <c r="AW30" i="100" s="1"/>
  <c r="AK30" i="100" a="1"/>
  <c r="AK30" i="100" s="1"/>
  <c r="BG30" i="100" a="1"/>
  <c r="BG30" i="100" s="1"/>
  <c r="AV30" i="100" a="1"/>
  <c r="AV30" i="100" s="1"/>
  <c r="AJ30" i="100" a="1"/>
  <c r="AJ30" i="100" s="1"/>
  <c r="BC30" i="100" a="1"/>
  <c r="BC30" i="100" s="1"/>
  <c r="AR30" i="100" a="1"/>
  <c r="AR30" i="100" s="1"/>
  <c r="AF30" i="100" a="1"/>
  <c r="AF30" i="100" s="1"/>
  <c r="BB30" i="100" a="1"/>
  <c r="BB30" i="100" s="1"/>
  <c r="AH30" i="100" a="1"/>
  <c r="AH30" i="100" s="1"/>
  <c r="BA30" i="100" a="1"/>
  <c r="BA30" i="100" s="1"/>
  <c r="AG30" i="100" a="1"/>
  <c r="AG30" i="100" s="1"/>
  <c r="BM30" i="100" a="1"/>
  <c r="BM30" i="100" s="1"/>
  <c r="AS30" i="100" a="1"/>
  <c r="AS30" i="100" s="1"/>
  <c r="BD30" i="100" a="1"/>
  <c r="BD30" i="100" s="1"/>
  <c r="AZ30" i="100" a="1"/>
  <c r="AZ30" i="100" s="1"/>
  <c r="AU30" i="100" a="1"/>
  <c r="AU30" i="100" s="1"/>
  <c r="AT30" i="100" a="1"/>
  <c r="AT30" i="100" s="1"/>
  <c r="AQ30" i="100" a="1"/>
  <c r="AQ30" i="100" s="1"/>
  <c r="AP30" i="100" a="1"/>
  <c r="AP30" i="100" s="1"/>
  <c r="BN30" i="100" a="1"/>
  <c r="BN30" i="100" s="1"/>
  <c r="AO30" i="100" a="1"/>
  <c r="AO30" i="100" s="1"/>
  <c r="BL30" i="100" a="1"/>
  <c r="BL30" i="100" s="1"/>
  <c r="AN30" i="100" a="1"/>
  <c r="AN30" i="100" s="1"/>
  <c r="BK30" i="100" a="1"/>
  <c r="BK30" i="100" s="1"/>
  <c r="AI30" i="100" a="1"/>
  <c r="AI30" i="100" s="1"/>
  <c r="BF30" i="100" a="1"/>
  <c r="BF30" i="100" s="1"/>
  <c r="BE30" i="100" a="1"/>
  <c r="BE30" i="100" s="1"/>
  <c r="AE30" i="100" a="1"/>
  <c r="AE30" i="100" s="1"/>
  <c r="BA45" i="100" a="1"/>
  <c r="BA45" i="100" s="1"/>
  <c r="AP45" i="100" a="1"/>
  <c r="AP45" i="100" s="1"/>
  <c r="BK45" i="100" a="1"/>
  <c r="BK45" i="100" s="1"/>
  <c r="AZ45" i="100" a="1"/>
  <c r="AZ45" i="100" s="1"/>
  <c r="BN45" i="100" a="1"/>
  <c r="BN45" i="100" s="1"/>
  <c r="BB45" i="100" a="1"/>
  <c r="BB45" i="100" s="1"/>
  <c r="AN45" i="100" a="1"/>
  <c r="AN45" i="100" s="1"/>
  <c r="BM45" i="100" a="1"/>
  <c r="BM45" i="100" s="1"/>
  <c r="AY45" i="100" a="1"/>
  <c r="AY45" i="100" s="1"/>
  <c r="AM45" i="100" a="1"/>
  <c r="AM45" i="100" s="1"/>
  <c r="BL45" i="100" a="1"/>
  <c r="BL45" i="100" s="1"/>
  <c r="AX45" i="100" a="1"/>
  <c r="AX45" i="100" s="1"/>
  <c r="AL45" i="100" a="1"/>
  <c r="AL45" i="100" s="1"/>
  <c r="BJ45" i="100" a="1"/>
  <c r="BJ45" i="100" s="1"/>
  <c r="AW45" i="100" a="1"/>
  <c r="AW45" i="100" s="1"/>
  <c r="AK45" i="100" a="1"/>
  <c r="AK45" i="100" s="1"/>
  <c r="BI45" i="100" a="1"/>
  <c r="BI45" i="100" s="1"/>
  <c r="AV45" i="100" a="1"/>
  <c r="AV45" i="100" s="1"/>
  <c r="AJ45" i="100" a="1"/>
  <c r="AJ45" i="100" s="1"/>
  <c r="BH45" i="100" a="1"/>
  <c r="BH45" i="100" s="1"/>
  <c r="AU45" i="100" a="1"/>
  <c r="AU45" i="100" s="1"/>
  <c r="AI45" i="100" a="1"/>
  <c r="AI45" i="100" s="1"/>
  <c r="BG45" i="100" a="1"/>
  <c r="BG45" i="100" s="1"/>
  <c r="AH45" i="100" a="1"/>
  <c r="AH45" i="100" s="1"/>
  <c r="BF45" i="100" a="1"/>
  <c r="BF45" i="100" s="1"/>
  <c r="AT45" i="100" a="1"/>
  <c r="AT45" i="100" s="1"/>
  <c r="AG45" i="100" a="1"/>
  <c r="AG45" i="100" s="1"/>
  <c r="BE45" i="100" a="1"/>
  <c r="BE45" i="100" s="1"/>
  <c r="AS45" i="100" a="1"/>
  <c r="AS45" i="100" s="1"/>
  <c r="AF45" i="100" a="1"/>
  <c r="AF45" i="100" s="1"/>
  <c r="BD45" i="100" a="1"/>
  <c r="BD45" i="100" s="1"/>
  <c r="AR45" i="100" a="1"/>
  <c r="AR45" i="100" s="1"/>
  <c r="AE45" i="100" a="1"/>
  <c r="AE45" i="100" s="1"/>
  <c r="BC45" i="100" a="1"/>
  <c r="BC45" i="100" s="1"/>
  <c r="AQ45" i="100" a="1"/>
  <c r="AQ45" i="100" s="1"/>
  <c r="AO45" i="100" a="1"/>
  <c r="AO45" i="100" s="1"/>
  <c r="BF33" i="100" a="1"/>
  <c r="BF33" i="100" s="1"/>
  <c r="AT33" i="100" a="1"/>
  <c r="AT33" i="100" s="1"/>
  <c r="AI33" i="100" a="1"/>
  <c r="AI33" i="100" s="1"/>
  <c r="BE33" i="100" a="1"/>
  <c r="BE33" i="100" s="1"/>
  <c r="AS33" i="100" a="1"/>
  <c r="AS33" i="100" s="1"/>
  <c r="AH33" i="100" a="1"/>
  <c r="AH33" i="100" s="1"/>
  <c r="BD33" i="100" a="1"/>
  <c r="BD33" i="100" s="1"/>
  <c r="AR33" i="100" a="1"/>
  <c r="AR33" i="100" s="1"/>
  <c r="AG33" i="100" a="1"/>
  <c r="AG33" i="100" s="1"/>
  <c r="BC33" i="100" a="1"/>
  <c r="BC33" i="100" s="1"/>
  <c r="AQ33" i="100" a="1"/>
  <c r="AQ33" i="100" s="1"/>
  <c r="AF33" i="100" a="1"/>
  <c r="AF33" i="100" s="1"/>
  <c r="BK33" i="100" a="1"/>
  <c r="BK33" i="100" s="1"/>
  <c r="AY33" i="100" a="1"/>
  <c r="AY33" i="100" s="1"/>
  <c r="BM33" i="100" a="1"/>
  <c r="BM33" i="100" s="1"/>
  <c r="AU33" i="100" a="1"/>
  <c r="AU33" i="100" s="1"/>
  <c r="BL33" i="100" a="1"/>
  <c r="BL33" i="100" s="1"/>
  <c r="AP33" i="100" a="1"/>
  <c r="AP33" i="100" s="1"/>
  <c r="BB33" i="100" a="1"/>
  <c r="BB33" i="100" s="1"/>
  <c r="AK33" i="100" a="1"/>
  <c r="AK33" i="100" s="1"/>
  <c r="AZ33" i="100" a="1"/>
  <c r="AZ33" i="100" s="1"/>
  <c r="AX33" i="100" a="1"/>
  <c r="AX33" i="100" s="1"/>
  <c r="AW33" i="100" a="1"/>
  <c r="AW33" i="100" s="1"/>
  <c r="AV33" i="100" a="1"/>
  <c r="AV33" i="100" s="1"/>
  <c r="AO33" i="100" a="1"/>
  <c r="AO33" i="100" s="1"/>
  <c r="AN33" i="100" a="1"/>
  <c r="AN33" i="100" s="1"/>
  <c r="BN33" i="100" a="1"/>
  <c r="BN33" i="100" s="1"/>
  <c r="AM33" i="100" a="1"/>
  <c r="AM33" i="100" s="1"/>
  <c r="BJ33" i="100" a="1"/>
  <c r="BJ33" i="100" s="1"/>
  <c r="AL33" i="100" a="1"/>
  <c r="AL33" i="100" s="1"/>
  <c r="BI33" i="100" a="1"/>
  <c r="BI33" i="100" s="1"/>
  <c r="AJ33" i="100" a="1"/>
  <c r="AJ33" i="100" s="1"/>
  <c r="BH33" i="100" a="1"/>
  <c r="BH33" i="100" s="1"/>
  <c r="AE33" i="100" a="1"/>
  <c r="AE33" i="100" s="1"/>
  <c r="BG33" i="100" a="1"/>
  <c r="BG33" i="100" s="1"/>
  <c r="BA33" i="100" a="1"/>
  <c r="BA33" i="100" s="1"/>
  <c r="BM36" i="100" a="1"/>
  <c r="BM36" i="100" s="1"/>
  <c r="BB36" i="100" a="1"/>
  <c r="BB36" i="100" s="1"/>
  <c r="AP36" i="100" a="1"/>
  <c r="AP36" i="100" s="1"/>
  <c r="BL36" i="100" a="1"/>
  <c r="BL36" i="100" s="1"/>
  <c r="BA36" i="100" a="1"/>
  <c r="BA36" i="100" s="1"/>
  <c r="AO36" i="100" a="1"/>
  <c r="AO36" i="100" s="1"/>
  <c r="BK36" i="100" a="1"/>
  <c r="BK36" i="100" s="1"/>
  <c r="AZ36" i="100" a="1"/>
  <c r="AZ36" i="100" s="1"/>
  <c r="AN36" i="100" a="1"/>
  <c r="AN36" i="100" s="1"/>
  <c r="BJ36" i="100" a="1"/>
  <c r="BJ36" i="100" s="1"/>
  <c r="AY36" i="100" a="1"/>
  <c r="AY36" i="100" s="1"/>
  <c r="AM36" i="100" a="1"/>
  <c r="AM36" i="100" s="1"/>
  <c r="BG36" i="100" a="1"/>
  <c r="BG36" i="100" s="1"/>
  <c r="AU36" i="100" a="1"/>
  <c r="AU36" i="100" s="1"/>
  <c r="AI36" i="100" a="1"/>
  <c r="AI36" i="100" s="1"/>
  <c r="BE36" i="100" a="1"/>
  <c r="BE36" i="100" s="1"/>
  <c r="AJ36" i="100" a="1"/>
  <c r="AJ36" i="100" s="1"/>
  <c r="BD36" i="100" a="1"/>
  <c r="BD36" i="100" s="1"/>
  <c r="AH36" i="100" a="1"/>
  <c r="AH36" i="100" s="1"/>
  <c r="AT36" i="100" a="1"/>
  <c r="AT36" i="100" s="1"/>
  <c r="AW36" i="100" a="1"/>
  <c r="AW36" i="100" s="1"/>
  <c r="AV36" i="100" a="1"/>
  <c r="AV36" i="100" s="1"/>
  <c r="AS36" i="100" a="1"/>
  <c r="AS36" i="100" s="1"/>
  <c r="AR36" i="100" a="1"/>
  <c r="AR36" i="100" s="1"/>
  <c r="AQ36" i="100" a="1"/>
  <c r="AQ36" i="100" s="1"/>
  <c r="BN36" i="100" a="1"/>
  <c r="BN36" i="100" s="1"/>
  <c r="AL36" i="100" a="1"/>
  <c r="AL36" i="100" s="1"/>
  <c r="BI36" i="100" a="1"/>
  <c r="BI36" i="100" s="1"/>
  <c r="AK36" i="100" a="1"/>
  <c r="AK36" i="100" s="1"/>
  <c r="BH36" i="100" a="1"/>
  <c r="BH36" i="100" s="1"/>
  <c r="AG36" i="100" a="1"/>
  <c r="AG36" i="100" s="1"/>
  <c r="AF36" i="100" a="1"/>
  <c r="AF36" i="100" s="1"/>
  <c r="BF36" i="100" a="1"/>
  <c r="BF36" i="100" s="1"/>
  <c r="AE36" i="100" a="1"/>
  <c r="AE36" i="100" s="1"/>
  <c r="BC36" i="100" a="1"/>
  <c r="BC36" i="100" s="1"/>
  <c r="AX36" i="100" a="1"/>
  <c r="AX36" i="100" s="1"/>
  <c r="BN35" i="100" a="1"/>
  <c r="BN35" i="100" s="1"/>
  <c r="BC35" i="100" a="1"/>
  <c r="BC35" i="100" s="1"/>
  <c r="AF35" i="100" a="1"/>
  <c r="AF35" i="100" s="1"/>
  <c r="BM35" i="100" a="1"/>
  <c r="BM35" i="100" s="1"/>
  <c r="BB35" i="100" a="1"/>
  <c r="BB35" i="100" s="1"/>
  <c r="AQ35" i="100" a="1"/>
  <c r="AQ35" i="100" s="1"/>
  <c r="AE35" i="100" a="1"/>
  <c r="AE35" i="100" s="1"/>
  <c r="BL35" i="100" a="1"/>
  <c r="BL35" i="100" s="1"/>
  <c r="BA35" i="100" a="1"/>
  <c r="BA35" i="100" s="1"/>
  <c r="AP35" i="100" a="1"/>
  <c r="AP35" i="100" s="1"/>
  <c r="AZ35" i="100" a="1"/>
  <c r="AZ35" i="100" s="1"/>
  <c r="AO35" i="100" a="1"/>
  <c r="AO35" i="100" s="1"/>
  <c r="BH35" i="100" a="1"/>
  <c r="BH35" i="100" s="1"/>
  <c r="AV35" i="100" a="1"/>
  <c r="AV35" i="100" s="1"/>
  <c r="AK35" i="100" a="1"/>
  <c r="AK35" i="100" s="1"/>
  <c r="AY35" i="100" a="1"/>
  <c r="AY35" i="100" s="1"/>
  <c r="AH35" i="100" a="1"/>
  <c r="AH35" i="100" s="1"/>
  <c r="AX35" i="100" a="1"/>
  <c r="AX35" i="100" s="1"/>
  <c r="AG35" i="100" a="1"/>
  <c r="AG35" i="100" s="1"/>
  <c r="BJ35" i="100" a="1"/>
  <c r="BJ35" i="100" s="1"/>
  <c r="AR35" i="100" a="1"/>
  <c r="AR35" i="100" s="1"/>
  <c r="BG35" i="100" a="1"/>
  <c r="BG35" i="100" s="1"/>
  <c r="AI35" i="100" a="1"/>
  <c r="AI35" i="100" s="1"/>
  <c r="BF35" i="100" a="1"/>
  <c r="BF35" i="100" s="1"/>
  <c r="BE35" i="100" a="1"/>
  <c r="BE35" i="100" s="1"/>
  <c r="BD35" i="100" a="1"/>
  <c r="BD35" i="100" s="1"/>
  <c r="AW35" i="100" a="1"/>
  <c r="AW35" i="100" s="1"/>
  <c r="AU35" i="100" a="1"/>
  <c r="AU35" i="100" s="1"/>
  <c r="AT35" i="100" a="1"/>
  <c r="AT35" i="100" s="1"/>
  <c r="AS35" i="100" a="1"/>
  <c r="AS35" i="100" s="1"/>
  <c r="AN35" i="100" a="1"/>
  <c r="AN35" i="100" s="1"/>
  <c r="AM35" i="100" a="1"/>
  <c r="AM35" i="100" s="1"/>
  <c r="BK35" i="100" a="1"/>
  <c r="BK35" i="100" s="1"/>
  <c r="AL35" i="100" a="1"/>
  <c r="AL35" i="100" s="1"/>
  <c r="BI35" i="100" a="1"/>
  <c r="BI35" i="100" s="1"/>
  <c r="AJ35" i="100" a="1"/>
  <c r="AJ35" i="100" s="1"/>
  <c r="BF55" i="100" a="1"/>
  <c r="BF55" i="100" s="1"/>
  <c r="AT55" i="100" a="1"/>
  <c r="AT55" i="100" s="1"/>
  <c r="AI55" i="100" a="1"/>
  <c r="AI55" i="100" s="1"/>
  <c r="BD55" i="100" a="1"/>
  <c r="BD55" i="100" s="1"/>
  <c r="AS55" i="100" a="1"/>
  <c r="AS55" i="100" s="1"/>
  <c r="AG55" i="100" a="1"/>
  <c r="AG55" i="100" s="1"/>
  <c r="BM55" i="100" a="1"/>
  <c r="BM55" i="100" s="1"/>
  <c r="AY55" i="100" a="1"/>
  <c r="AY55" i="100" s="1"/>
  <c r="AL55" i="100" a="1"/>
  <c r="AL55" i="100" s="1"/>
  <c r="BL55" i="100" a="1"/>
  <c r="BL55" i="100" s="1"/>
  <c r="AX55" i="100" a="1"/>
  <c r="AX55" i="100" s="1"/>
  <c r="AK55" i="100" a="1"/>
  <c r="AK55" i="100" s="1"/>
  <c r="BJ55" i="100" a="1"/>
  <c r="BJ55" i="100" s="1"/>
  <c r="BI55" i="100" a="1"/>
  <c r="BI55" i="100" s="1"/>
  <c r="AR55" i="100" a="1"/>
  <c r="AR55" i="100" s="1"/>
  <c r="BH55" i="100" a="1"/>
  <c r="BH55" i="100" s="1"/>
  <c r="AQ55" i="100" a="1"/>
  <c r="AQ55" i="100" s="1"/>
  <c r="BG55" i="100" a="1"/>
  <c r="BG55" i="100" s="1"/>
  <c r="AP55" i="100" a="1"/>
  <c r="AP55" i="100" s="1"/>
  <c r="BE55" i="100" a="1"/>
  <c r="BE55" i="100" s="1"/>
  <c r="AO55" i="100" a="1"/>
  <c r="AO55" i="100" s="1"/>
  <c r="BC55" i="100" a="1"/>
  <c r="BC55" i="100" s="1"/>
  <c r="AN55" i="100" a="1"/>
  <c r="AN55" i="100" s="1"/>
  <c r="BB55" i="100" a="1"/>
  <c r="BB55" i="100" s="1"/>
  <c r="AM55" i="100" a="1"/>
  <c r="AM55" i="100" s="1"/>
  <c r="BA55" i="100" a="1"/>
  <c r="BA55" i="100" s="1"/>
  <c r="AJ55" i="100" a="1"/>
  <c r="AJ55" i="100" s="1"/>
  <c r="AZ55" i="100" a="1"/>
  <c r="AZ55" i="100" s="1"/>
  <c r="AH55" i="100" a="1"/>
  <c r="AH55" i="100" s="1"/>
  <c r="AW55" i="100" a="1"/>
  <c r="AW55" i="100" s="1"/>
  <c r="AF55" i="100" a="1"/>
  <c r="AF55" i="100" s="1"/>
  <c r="BN55" i="100" a="1"/>
  <c r="BN55" i="100" s="1"/>
  <c r="AV55" i="100" a="1"/>
  <c r="AV55" i="100" s="1"/>
  <c r="AE55" i="100" a="1"/>
  <c r="AE55" i="100" s="1"/>
  <c r="BK55" i="100" a="1"/>
  <c r="BK55" i="100" s="1"/>
  <c r="AU55" i="100" a="1"/>
  <c r="AU55" i="100" s="1"/>
  <c r="BM28" i="100" a="1"/>
  <c r="BM28" i="100" s="1"/>
  <c r="BB28" i="100" a="1"/>
  <c r="BB28" i="100" s="1"/>
  <c r="AP28" i="100" a="1"/>
  <c r="AP28" i="100" s="1"/>
  <c r="BL28" i="100" a="1"/>
  <c r="BL28" i="100" s="1"/>
  <c r="BA28" i="100" a="1"/>
  <c r="BA28" i="100" s="1"/>
  <c r="AO28" i="100" a="1"/>
  <c r="AO28" i="100" s="1"/>
  <c r="BK28" i="100" a="1"/>
  <c r="BK28" i="100" s="1"/>
  <c r="AZ28" i="100" a="1"/>
  <c r="AZ28" i="100" s="1"/>
  <c r="AN28" i="100" a="1"/>
  <c r="AN28" i="100" s="1"/>
  <c r="BJ28" i="100" a="1"/>
  <c r="BJ28" i="100" s="1"/>
  <c r="AY28" i="100" a="1"/>
  <c r="AY28" i="100" s="1"/>
  <c r="AM28" i="100" a="1"/>
  <c r="AM28" i="100" s="1"/>
  <c r="BG28" i="100" a="1"/>
  <c r="BG28" i="100" s="1"/>
  <c r="AU28" i="100" a="1"/>
  <c r="AU28" i="100" s="1"/>
  <c r="AI28" i="100" a="1"/>
  <c r="AI28" i="100" s="1"/>
  <c r="AV28" i="100" a="1"/>
  <c r="AV28" i="100" s="1"/>
  <c r="AT28" i="100" a="1"/>
  <c r="AT28" i="100" s="1"/>
  <c r="BF28" i="100" a="1"/>
  <c r="BF28" i="100" s="1"/>
  <c r="AK28" i="100" a="1"/>
  <c r="AK28" i="100" s="1"/>
  <c r="AW28" i="100" a="1"/>
  <c r="AW28" i="100" s="1"/>
  <c r="AS28" i="100" a="1"/>
  <c r="AS28" i="100" s="1"/>
  <c r="AR28" i="100" a="1"/>
  <c r="AR28" i="100" s="1"/>
  <c r="AQ28" i="100" a="1"/>
  <c r="AQ28" i="100" s="1"/>
  <c r="BN28" i="100" a="1"/>
  <c r="BN28" i="100" s="1"/>
  <c r="AL28" i="100" a="1"/>
  <c r="AL28" i="100" s="1"/>
  <c r="BI28" i="100" a="1"/>
  <c r="BI28" i="100" s="1"/>
  <c r="AJ28" i="100" a="1"/>
  <c r="AJ28" i="100" s="1"/>
  <c r="BH28" i="100" a="1"/>
  <c r="BH28" i="100" s="1"/>
  <c r="AH28" i="100" a="1"/>
  <c r="AH28" i="100" s="1"/>
  <c r="AG28" i="100" a="1"/>
  <c r="AG28" i="100" s="1"/>
  <c r="BE28" i="100" a="1"/>
  <c r="BE28" i="100" s="1"/>
  <c r="AF28" i="100" a="1"/>
  <c r="AF28" i="100" s="1"/>
  <c r="BD28" i="100" a="1"/>
  <c r="BD28" i="100" s="1"/>
  <c r="AE28" i="100" a="1"/>
  <c r="AE28" i="100" s="1"/>
  <c r="BC28" i="100" a="1"/>
  <c r="BC28" i="100" s="1"/>
  <c r="AX28" i="100" a="1"/>
  <c r="AX28" i="100" s="1"/>
  <c r="BI62" i="100" a="1"/>
  <c r="BI62" i="100" s="1"/>
  <c r="AX62" i="100" a="1"/>
  <c r="AX62" i="100" s="1"/>
  <c r="AL62" i="100" a="1"/>
  <c r="AL62" i="100" s="1"/>
  <c r="BH62" i="100" a="1"/>
  <c r="BH62" i="100" s="1"/>
  <c r="AW62" i="100" a="1"/>
  <c r="AW62" i="100" s="1"/>
  <c r="AK62" i="100" a="1"/>
  <c r="AK62" i="100" s="1"/>
  <c r="BF62" i="100" a="1"/>
  <c r="BF62" i="100" s="1"/>
  <c r="AU62" i="100" a="1"/>
  <c r="AU62" i="100" s="1"/>
  <c r="AI62" i="100" a="1"/>
  <c r="AI62" i="100" s="1"/>
  <c r="BN62" i="100" a="1"/>
  <c r="BN62" i="100" s="1"/>
  <c r="BB62" i="100" a="1"/>
  <c r="BB62" i="100" s="1"/>
  <c r="AQ62" i="100" a="1"/>
  <c r="AQ62" i="100" s="1"/>
  <c r="BD62" i="100" a="1"/>
  <c r="BD62" i="100" s="1"/>
  <c r="AN62" i="100" a="1"/>
  <c r="AN62" i="100" s="1"/>
  <c r="BC62" i="100" a="1"/>
  <c r="BC62" i="100" s="1"/>
  <c r="AM62" i="100" a="1"/>
  <c r="AM62" i="100" s="1"/>
  <c r="BL62" i="100" a="1"/>
  <c r="BL62" i="100" s="1"/>
  <c r="AR62" i="100" a="1"/>
  <c r="AR62" i="100" s="1"/>
  <c r="BK62" i="100" a="1"/>
  <c r="BK62" i="100" s="1"/>
  <c r="AP62" i="100" a="1"/>
  <c r="AP62" i="100" s="1"/>
  <c r="BJ62" i="100" a="1"/>
  <c r="BJ62" i="100" s="1"/>
  <c r="AO62" i="100" a="1"/>
  <c r="AO62" i="100" s="1"/>
  <c r="BG62" i="100" a="1"/>
  <c r="BG62" i="100" s="1"/>
  <c r="AJ62" i="100" a="1"/>
  <c r="AJ62" i="100" s="1"/>
  <c r="BE62" i="100" a="1"/>
  <c r="BE62" i="100" s="1"/>
  <c r="AH62" i="100" a="1"/>
  <c r="AH62" i="100" s="1"/>
  <c r="BA62" i="100" a="1"/>
  <c r="BA62" i="100" s="1"/>
  <c r="AG62" i="100" a="1"/>
  <c r="AG62" i="100" s="1"/>
  <c r="AF62" i="100" a="1"/>
  <c r="AF62" i="100" s="1"/>
  <c r="AZ62" i="100" a="1"/>
  <c r="AZ62" i="100" s="1"/>
  <c r="AE62" i="100" a="1"/>
  <c r="AE62" i="100" s="1"/>
  <c r="AY62" i="100" a="1"/>
  <c r="AY62" i="100" s="1"/>
  <c r="AV62" i="100" a="1"/>
  <c r="AV62" i="100" s="1"/>
  <c r="AT62" i="100" a="1"/>
  <c r="AT62" i="100" s="1"/>
  <c r="BM62" i="100" a="1"/>
  <c r="BM62" i="100" s="1"/>
  <c r="AS62" i="100" a="1"/>
  <c r="AS62" i="100" s="1"/>
  <c r="BC58" i="100" a="1"/>
  <c r="BC58" i="100" s="1"/>
  <c r="AR58" i="100" a="1"/>
  <c r="AR58" i="100" s="1"/>
  <c r="AF58" i="100" a="1"/>
  <c r="AF58" i="100" s="1"/>
  <c r="BN58" i="100" a="1"/>
  <c r="BN58" i="100" s="1"/>
  <c r="BB58" i="100" a="1"/>
  <c r="BB58" i="100" s="1"/>
  <c r="AQ58" i="100" a="1"/>
  <c r="AQ58" i="100" s="1"/>
  <c r="AE58" i="100" a="1"/>
  <c r="AE58" i="100" s="1"/>
  <c r="BL58" i="100" a="1"/>
  <c r="BL58" i="100" s="1"/>
  <c r="AZ58" i="100" a="1"/>
  <c r="AZ58" i="100" s="1"/>
  <c r="AO58" i="100" a="1"/>
  <c r="AO58" i="100" s="1"/>
  <c r="BH58" i="100" a="1"/>
  <c r="BH58" i="100" s="1"/>
  <c r="AV58" i="100" a="1"/>
  <c r="AV58" i="100" s="1"/>
  <c r="AK58" i="100" a="1"/>
  <c r="AK58" i="100" s="1"/>
  <c r="BJ58" i="100" a="1"/>
  <c r="BJ58" i="100" s="1"/>
  <c r="BI58" i="100" a="1"/>
  <c r="BI58" i="100" s="1"/>
  <c r="AS58" i="100" a="1"/>
  <c r="AS58" i="100" s="1"/>
  <c r="BK58" i="100" a="1"/>
  <c r="BK58" i="100" s="1"/>
  <c r="AN58" i="100" a="1"/>
  <c r="AN58" i="100" s="1"/>
  <c r="BG58" i="100" a="1"/>
  <c r="BG58" i="100" s="1"/>
  <c r="AM58" i="100" a="1"/>
  <c r="AM58" i="100" s="1"/>
  <c r="BF58" i="100" a="1"/>
  <c r="BF58" i="100" s="1"/>
  <c r="AL58" i="100" a="1"/>
  <c r="AL58" i="100" s="1"/>
  <c r="BE58" i="100" a="1"/>
  <c r="BE58" i="100" s="1"/>
  <c r="AJ58" i="100" a="1"/>
  <c r="AJ58" i="100" s="1"/>
  <c r="BD58" i="100" a="1"/>
  <c r="BD58" i="100" s="1"/>
  <c r="AI58" i="100" a="1"/>
  <c r="AI58" i="100" s="1"/>
  <c r="BA58" i="100" a="1"/>
  <c r="BA58" i="100" s="1"/>
  <c r="AH58" i="100" a="1"/>
  <c r="AH58" i="100" s="1"/>
  <c r="AY58" i="100" a="1"/>
  <c r="AY58" i="100" s="1"/>
  <c r="AG58" i="100" a="1"/>
  <c r="AG58" i="100" s="1"/>
  <c r="AX58" i="100" a="1"/>
  <c r="AX58" i="100" s="1"/>
  <c r="AW58" i="100" a="1"/>
  <c r="AW58" i="100" s="1"/>
  <c r="AU58" i="100" a="1"/>
  <c r="AU58" i="100" s="1"/>
  <c r="AT58" i="100" a="1"/>
  <c r="AT58" i="100" s="1"/>
  <c r="BM58" i="100" a="1"/>
  <c r="BM58" i="100" s="1"/>
  <c r="AP58" i="100" a="1"/>
  <c r="AP58" i="100" s="1"/>
  <c r="BG54" i="100" a="1"/>
  <c r="BG54" i="100" s="1"/>
  <c r="AU54" i="100" a="1"/>
  <c r="AU54" i="100" s="1"/>
  <c r="BE54" i="100" a="1"/>
  <c r="BE54" i="100" s="1"/>
  <c r="AS54" i="100" a="1"/>
  <c r="AS54" i="100" s="1"/>
  <c r="AI54" i="100" a="1"/>
  <c r="AI54" i="100" s="1"/>
  <c r="BH54" i="100" a="1"/>
  <c r="BH54" i="100" s="1"/>
  <c r="AR54" i="100" a="1"/>
  <c r="AR54" i="100" s="1"/>
  <c r="BF54" i="100" a="1"/>
  <c r="BF54" i="100" s="1"/>
  <c r="AQ54" i="100" a="1"/>
  <c r="AQ54" i="100" s="1"/>
  <c r="AF54" i="100" a="1"/>
  <c r="AF54" i="100" s="1"/>
  <c r="BM54" i="100" a="1"/>
  <c r="BM54" i="100" s="1"/>
  <c r="AW54" i="100" a="1"/>
  <c r="AW54" i="100" s="1"/>
  <c r="AG54" i="100" a="1"/>
  <c r="AG54" i="100" s="1"/>
  <c r="BL54" i="100" a="1"/>
  <c r="BL54" i="100" s="1"/>
  <c r="AV54" i="100" a="1"/>
  <c r="AV54" i="100" s="1"/>
  <c r="AE54" i="100" a="1"/>
  <c r="AE54" i="100" s="1"/>
  <c r="BK54" i="100" a="1"/>
  <c r="BK54" i="100" s="1"/>
  <c r="AT54" i="100" a="1"/>
  <c r="AT54" i="100" s="1"/>
  <c r="BJ54" i="100" a="1"/>
  <c r="BJ54" i="100" s="1"/>
  <c r="AP54" i="100" a="1"/>
  <c r="AP54" i="100" s="1"/>
  <c r="BI54" i="100" a="1"/>
  <c r="BI54" i="100" s="1"/>
  <c r="AO54" i="100" a="1"/>
  <c r="AO54" i="100" s="1"/>
  <c r="BD54" i="100" a="1"/>
  <c r="BD54" i="100" s="1"/>
  <c r="BC54" i="100" a="1"/>
  <c r="BC54" i="100" s="1"/>
  <c r="AN54" i="100" a="1"/>
  <c r="AN54" i="100" s="1"/>
  <c r="BB54" i="100" a="1"/>
  <c r="BB54" i="100" s="1"/>
  <c r="AM54" i="100" a="1"/>
  <c r="AM54" i="100" s="1"/>
  <c r="BA54" i="100" a="1"/>
  <c r="BA54" i="100" s="1"/>
  <c r="AL54" i="100" a="1"/>
  <c r="AL54" i="100" s="1"/>
  <c r="AZ54" i="100" a="1"/>
  <c r="AZ54" i="100" s="1"/>
  <c r="AK54" i="100" a="1"/>
  <c r="AK54" i="100" s="1"/>
  <c r="AY54" i="100" a="1"/>
  <c r="AY54" i="100" s="1"/>
  <c r="AJ54" i="100" a="1"/>
  <c r="AJ54" i="100" s="1"/>
  <c r="BN54" i="100" a="1"/>
  <c r="BN54" i="100" s="1"/>
  <c r="AX54" i="100" a="1"/>
  <c r="AX54" i="100" s="1"/>
  <c r="AH54" i="100" a="1"/>
  <c r="AH54" i="100" s="1"/>
  <c r="BJ50" i="100" a="1"/>
  <c r="BJ50" i="100" s="1"/>
  <c r="AZ50" i="100" a="1"/>
  <c r="AZ50" i="100" s="1"/>
  <c r="AP50" i="100" a="1"/>
  <c r="AP50" i="100" s="1"/>
  <c r="AF50" i="100" a="1"/>
  <c r="AF50" i="100" s="1"/>
  <c r="BI50" i="100" a="1"/>
  <c r="BI50" i="100" s="1"/>
  <c r="AY50" i="100" a="1"/>
  <c r="AY50" i="100" s="1"/>
  <c r="AO50" i="100" a="1"/>
  <c r="AO50" i="100" s="1"/>
  <c r="AE50" i="100" a="1"/>
  <c r="AE50" i="100" s="1"/>
  <c r="BA50" i="100" a="1"/>
  <c r="BA50" i="100" s="1"/>
  <c r="AN50" i="100" a="1"/>
  <c r="AN50" i="100" s="1"/>
  <c r="BL50" i="100" a="1"/>
  <c r="BL50" i="100" s="1"/>
  <c r="AM50" i="100" a="1"/>
  <c r="AM50" i="100" s="1"/>
  <c r="BK50" i="100" a="1"/>
  <c r="BK50" i="100" s="1"/>
  <c r="AX50" i="100" a="1"/>
  <c r="AX50" i="100" s="1"/>
  <c r="AL50" i="100" a="1"/>
  <c r="AL50" i="100" s="1"/>
  <c r="AK50" i="100" a="1"/>
  <c r="AK50" i="100" s="1"/>
  <c r="BH50" i="100" a="1"/>
  <c r="BH50" i="100" s="1"/>
  <c r="AW50" i="100" a="1"/>
  <c r="AW50" i="100" s="1"/>
  <c r="BG50" i="100" a="1"/>
  <c r="BG50" i="100" s="1"/>
  <c r="AV50" i="100" a="1"/>
  <c r="AV50" i="100" s="1"/>
  <c r="AJ50" i="100" a="1"/>
  <c r="AJ50" i="100" s="1"/>
  <c r="AU50" i="100" a="1"/>
  <c r="AU50" i="100" s="1"/>
  <c r="AI50" i="100" a="1"/>
  <c r="AI50" i="100" s="1"/>
  <c r="BF50" i="100" a="1"/>
  <c r="BF50" i="100" s="1"/>
  <c r="AT50" i="100" a="1"/>
  <c r="AT50" i="100" s="1"/>
  <c r="AH50" i="100" a="1"/>
  <c r="AH50" i="100" s="1"/>
  <c r="BE50" i="100" a="1"/>
  <c r="BE50" i="100" s="1"/>
  <c r="AS50" i="100" a="1"/>
  <c r="AS50" i="100" s="1"/>
  <c r="AG50" i="100" a="1"/>
  <c r="AG50" i="100" s="1"/>
  <c r="BD50" i="100" a="1"/>
  <c r="BD50" i="100" s="1"/>
  <c r="AR50" i="100" a="1"/>
  <c r="AR50" i="100" s="1"/>
  <c r="BN50" i="100" a="1"/>
  <c r="BN50" i="100" s="1"/>
  <c r="BC50" i="100" a="1"/>
  <c r="BC50" i="100" s="1"/>
  <c r="AQ50" i="100" a="1"/>
  <c r="AQ50" i="100" s="1"/>
  <c r="BM50" i="100" a="1"/>
  <c r="BM50" i="100" s="1"/>
  <c r="BB50" i="100" a="1"/>
  <c r="BB50" i="100" s="1"/>
  <c r="AV46" i="100" a="1"/>
  <c r="AV46" i="100" s="1"/>
  <c r="AL46" i="100" a="1"/>
  <c r="AL46" i="100" s="1"/>
  <c r="BN46" i="100" a="1"/>
  <c r="BN46" i="100" s="1"/>
  <c r="BE46" i="100" a="1"/>
  <c r="BE46" i="100" s="1"/>
  <c r="AU46" i="100" a="1"/>
  <c r="AU46" i="100" s="1"/>
  <c r="AK46" i="100" a="1"/>
  <c r="AK46" i="100" s="1"/>
  <c r="BB46" i="100" a="1"/>
  <c r="BB46" i="100" s="1"/>
  <c r="BL46" i="100" a="1"/>
  <c r="BL46" i="100" s="1"/>
  <c r="BA46" i="100" a="1"/>
  <c r="BA46" i="100" s="1"/>
  <c r="AP46" i="100" a="1"/>
  <c r="AP46" i="100" s="1"/>
  <c r="BK46" i="100" a="1"/>
  <c r="BK46" i="100" s="1"/>
  <c r="AZ46" i="100" a="1"/>
  <c r="AZ46" i="100" s="1"/>
  <c r="AO46" i="100" a="1"/>
  <c r="AO46" i="100" s="1"/>
  <c r="BJ46" i="100" a="1"/>
  <c r="BJ46" i="100" s="1"/>
  <c r="AN46" i="100" a="1"/>
  <c r="AN46" i="100" s="1"/>
  <c r="BI46" i="100" a="1"/>
  <c r="BI46" i="100" s="1"/>
  <c r="AY46" i="100" a="1"/>
  <c r="AY46" i="100" s="1"/>
  <c r="AM46" i="100" a="1"/>
  <c r="AM46" i="100" s="1"/>
  <c r="BH46" i="100" a="1"/>
  <c r="BH46" i="100" s="1"/>
  <c r="AX46" i="100" a="1"/>
  <c r="AX46" i="100" s="1"/>
  <c r="AJ46" i="100" a="1"/>
  <c r="AJ46" i="100" s="1"/>
  <c r="BG46" i="100" a="1"/>
  <c r="BG46" i="100" s="1"/>
  <c r="AW46" i="100" a="1"/>
  <c r="AW46" i="100" s="1"/>
  <c r="AI46" i="100" a="1"/>
  <c r="AI46" i="100" s="1"/>
  <c r="BF46" i="100" a="1"/>
  <c r="BF46" i="100" s="1"/>
  <c r="AT46" i="100" a="1"/>
  <c r="AT46" i="100" s="1"/>
  <c r="AH46" i="100" a="1"/>
  <c r="AH46" i="100" s="1"/>
  <c r="BD46" i="100" a="1"/>
  <c r="BD46" i="100" s="1"/>
  <c r="AS46" i="100" a="1"/>
  <c r="AS46" i="100" s="1"/>
  <c r="AG46" i="100" a="1"/>
  <c r="AG46" i="100" s="1"/>
  <c r="BC46" i="100" a="1"/>
  <c r="BC46" i="100" s="1"/>
  <c r="AR46" i="100" a="1"/>
  <c r="AR46" i="100" s="1"/>
  <c r="AF46" i="100" a="1"/>
  <c r="AF46" i="100" s="1"/>
  <c r="BM46" i="100" a="1"/>
  <c r="BM46" i="100" s="1"/>
  <c r="AQ46" i="100" a="1"/>
  <c r="AQ46" i="100" s="1"/>
  <c r="AE46" i="100" a="1"/>
  <c r="AE46" i="100" s="1"/>
  <c r="BG32" i="100" a="1"/>
  <c r="BG32" i="100" s="1"/>
  <c r="AV32" i="100" a="1"/>
  <c r="AV32" i="100" s="1"/>
  <c r="AJ32" i="100" a="1"/>
  <c r="AJ32" i="100" s="1"/>
  <c r="BF32" i="100" a="1"/>
  <c r="BF32" i="100" s="1"/>
  <c r="AU32" i="100" a="1"/>
  <c r="AU32" i="100" s="1"/>
  <c r="AI32" i="100" a="1"/>
  <c r="AI32" i="100" s="1"/>
  <c r="BE32" i="100" a="1"/>
  <c r="BE32" i="100" s="1"/>
  <c r="AT32" i="100" a="1"/>
  <c r="AT32" i="100" s="1"/>
  <c r="AH32" i="100" a="1"/>
  <c r="AH32" i="100" s="1"/>
  <c r="BD32" i="100" a="1"/>
  <c r="BD32" i="100" s="1"/>
  <c r="AS32" i="100" a="1"/>
  <c r="AS32" i="100" s="1"/>
  <c r="AG32" i="100" a="1"/>
  <c r="AG32" i="100" s="1"/>
  <c r="BL32" i="100" a="1"/>
  <c r="BL32" i="100" s="1"/>
  <c r="BA32" i="100" a="1"/>
  <c r="BA32" i="100" s="1"/>
  <c r="AO32" i="100" a="1"/>
  <c r="AO32" i="100" s="1"/>
  <c r="BJ32" i="100" a="1"/>
  <c r="BJ32" i="100" s="1"/>
  <c r="AP32" i="100" a="1"/>
  <c r="AP32" i="100" s="1"/>
  <c r="BI32" i="100" a="1"/>
  <c r="BI32" i="100" s="1"/>
  <c r="AN32" i="100" a="1"/>
  <c r="AN32" i="100" s="1"/>
  <c r="AZ32" i="100" a="1"/>
  <c r="AZ32" i="100" s="1"/>
  <c r="AE32" i="100" a="1"/>
  <c r="AE32" i="100" s="1"/>
  <c r="BK32" i="100" a="1"/>
  <c r="BK32" i="100" s="1"/>
  <c r="AK32" i="100" a="1"/>
  <c r="AK32" i="100" s="1"/>
  <c r="BH32" i="100" a="1"/>
  <c r="BH32" i="100" s="1"/>
  <c r="AF32" i="100" a="1"/>
  <c r="AF32" i="100" s="1"/>
  <c r="BC32" i="100" a="1"/>
  <c r="BC32" i="100" s="1"/>
  <c r="BB32" i="100" a="1"/>
  <c r="BB32" i="100" s="1"/>
  <c r="AY32" i="100" a="1"/>
  <c r="AY32" i="100" s="1"/>
  <c r="AX32" i="100" a="1"/>
  <c r="AX32" i="100" s="1"/>
  <c r="AW32" i="100" a="1"/>
  <c r="AW32" i="100" s="1"/>
  <c r="AR32" i="100" a="1"/>
  <c r="AR32" i="100" s="1"/>
  <c r="AQ32" i="100" a="1"/>
  <c r="AQ32" i="100" s="1"/>
  <c r="BN32" i="100" a="1"/>
  <c r="BN32" i="100" s="1"/>
  <c r="AM32" i="100" a="1"/>
  <c r="AM32" i="100" s="1"/>
  <c r="BM32" i="100" a="1"/>
  <c r="BM32" i="100" s="1"/>
  <c r="AL32" i="100" a="1"/>
  <c r="AL32" i="100" s="1"/>
  <c r="BN27" i="100" a="1"/>
  <c r="BN27" i="100" s="1"/>
  <c r="BC27" i="100" a="1"/>
  <c r="BC27" i="100" s="1"/>
  <c r="AF27" i="100" a="1"/>
  <c r="AF27" i="100" s="1"/>
  <c r="BM27" i="100" a="1"/>
  <c r="BM27" i="100" s="1"/>
  <c r="BB27" i="100" a="1"/>
  <c r="BB27" i="100" s="1"/>
  <c r="AQ27" i="100" a="1"/>
  <c r="AQ27" i="100" s="1"/>
  <c r="AE27" i="100" a="1"/>
  <c r="AE27" i="100" s="1"/>
  <c r="BL27" i="100" a="1"/>
  <c r="BL27" i="100" s="1"/>
  <c r="BA27" i="100" a="1"/>
  <c r="BA27" i="100" s="1"/>
  <c r="AP27" i="100" a="1"/>
  <c r="AP27" i="100" s="1"/>
  <c r="AZ27" i="100" a="1"/>
  <c r="AZ27" i="100" s="1"/>
  <c r="AO27" i="100" a="1"/>
  <c r="AO27" i="100" s="1"/>
  <c r="BH27" i="100" a="1"/>
  <c r="BH27" i="100" s="1"/>
  <c r="AV27" i="100" a="1"/>
  <c r="AV27" i="100" s="1"/>
  <c r="AK27" i="100" a="1"/>
  <c r="AK27" i="100" s="1"/>
  <c r="BK27" i="100" a="1"/>
  <c r="BK27" i="100" s="1"/>
  <c r="AS27" i="100" a="1"/>
  <c r="AS27" i="100" s="1"/>
  <c r="BJ27" i="100" a="1"/>
  <c r="BJ27" i="100" s="1"/>
  <c r="AR27" i="100" a="1"/>
  <c r="AR27" i="100" s="1"/>
  <c r="BD27" i="100" a="1"/>
  <c r="BD27" i="100" s="1"/>
  <c r="AI27" i="100" a="1"/>
  <c r="AI27" i="100" s="1"/>
  <c r="BF27" i="100" a="1"/>
  <c r="BF27" i="100" s="1"/>
  <c r="AG27" i="100" a="1"/>
  <c r="AG27" i="100" s="1"/>
  <c r="BE27" i="100" a="1"/>
  <c r="BE27" i="100" s="1"/>
  <c r="AY27" i="100" a="1"/>
  <c r="AY27" i="100" s="1"/>
  <c r="AX27" i="100" a="1"/>
  <c r="AX27" i="100" s="1"/>
  <c r="AW27" i="100" a="1"/>
  <c r="AW27" i="100" s="1"/>
  <c r="AU27" i="100" a="1"/>
  <c r="AU27" i="100" s="1"/>
  <c r="AT27" i="100" a="1"/>
  <c r="AT27" i="100" s="1"/>
  <c r="AN27" i="100" a="1"/>
  <c r="AN27" i="100" s="1"/>
  <c r="AM27" i="100" a="1"/>
  <c r="AM27" i="100" s="1"/>
  <c r="AL27" i="100" a="1"/>
  <c r="AL27" i="100" s="1"/>
  <c r="BI27" i="100" a="1"/>
  <c r="BI27" i="100" s="1"/>
  <c r="AJ27" i="100" a="1"/>
  <c r="AJ27" i="100" s="1"/>
  <c r="BG27" i="100" a="1"/>
  <c r="BG27" i="100" s="1"/>
  <c r="AH27" i="100" a="1"/>
  <c r="AH27" i="100" s="1"/>
  <c r="BJ48" i="100" a="1"/>
  <c r="BJ48" i="100" s="1"/>
  <c r="BA48" i="100" a="1"/>
  <c r="BA48" i="100" s="1"/>
  <c r="AR48" i="100" a="1"/>
  <c r="AR48" i="100" s="1"/>
  <c r="AG48" i="100" a="1"/>
  <c r="AG48" i="100" s="1"/>
  <c r="BI48" i="100" a="1"/>
  <c r="BI48" i="100" s="1"/>
  <c r="AZ48" i="100" a="1"/>
  <c r="AZ48" i="100" s="1"/>
  <c r="AQ48" i="100" a="1"/>
  <c r="AQ48" i="100" s="1"/>
  <c r="AF48" i="100" a="1"/>
  <c r="AF48" i="100" s="1"/>
  <c r="BK48" i="100" a="1"/>
  <c r="BK48" i="100" s="1"/>
  <c r="AY48" i="100" a="1"/>
  <c r="AY48" i="100" s="1"/>
  <c r="AM48" i="100" a="1"/>
  <c r="AM48" i="100" s="1"/>
  <c r="BH48" i="100" a="1"/>
  <c r="BH48" i="100" s="1"/>
  <c r="AL48" i="100" a="1"/>
  <c r="AL48" i="100" s="1"/>
  <c r="BG48" i="100" a="1"/>
  <c r="BG48" i="100" s="1"/>
  <c r="AX48" i="100" a="1"/>
  <c r="AX48" i="100" s="1"/>
  <c r="AK48" i="100" a="1"/>
  <c r="AK48" i="100" s="1"/>
  <c r="AW48" i="100" a="1"/>
  <c r="AW48" i="100" s="1"/>
  <c r="BF48" i="100" a="1"/>
  <c r="BF48" i="100" s="1"/>
  <c r="AV48" i="100" a="1"/>
  <c r="AV48" i="100" s="1"/>
  <c r="AJ48" i="100" a="1"/>
  <c r="AJ48" i="100" s="1"/>
  <c r="AU48" i="100" a="1"/>
  <c r="AU48" i="100" s="1"/>
  <c r="AI48" i="100" a="1"/>
  <c r="AI48" i="100" s="1"/>
  <c r="BE48" i="100" a="1"/>
  <c r="BE48" i="100" s="1"/>
  <c r="AT48" i="100" a="1"/>
  <c r="AT48" i="100" s="1"/>
  <c r="AH48" i="100" a="1"/>
  <c r="AH48" i="100" s="1"/>
  <c r="BD48" i="100" a="1"/>
  <c r="BD48" i="100" s="1"/>
  <c r="AS48" i="100" a="1"/>
  <c r="AS48" i="100" s="1"/>
  <c r="AE48" i="100" a="1"/>
  <c r="AE48" i="100" s="1"/>
  <c r="BN48" i="100" a="1"/>
  <c r="BN48" i="100" s="1"/>
  <c r="BC48" i="100" a="1"/>
  <c r="BC48" i="100" s="1"/>
  <c r="BM48" i="100" a="1"/>
  <c r="BM48" i="100" s="1"/>
  <c r="AP48" i="100" a="1"/>
  <c r="AP48" i="100" s="1"/>
  <c r="BB48" i="100" a="1"/>
  <c r="BB48" i="100" s="1"/>
  <c r="AO48" i="100" a="1"/>
  <c r="AO48" i="100" s="1"/>
  <c r="BL48" i="100" a="1"/>
  <c r="BL48" i="100" s="1"/>
  <c r="AN48" i="100" a="1"/>
  <c r="AN48" i="100" s="1"/>
  <c r="BL22" i="100" a="1"/>
  <c r="BL22" i="100" s="1"/>
  <c r="BA22" i="100" a="1"/>
  <c r="BA22" i="100" s="1"/>
  <c r="AP22" i="100" a="1"/>
  <c r="AP22" i="100" s="1"/>
  <c r="BK22" i="100" a="1"/>
  <c r="BK22" i="100" s="1"/>
  <c r="AZ22" i="100" a="1"/>
  <c r="AZ22" i="100" s="1"/>
  <c r="AO22" i="100" a="1"/>
  <c r="AO22" i="100" s="1"/>
  <c r="BJ22" i="100" a="1"/>
  <c r="BJ22" i="100" s="1"/>
  <c r="AY22" i="100" a="1"/>
  <c r="AY22" i="100" s="1"/>
  <c r="BI22" i="100" a="1"/>
  <c r="BI22" i="100" s="1"/>
  <c r="AX22" i="100" a="1"/>
  <c r="AX22" i="100" s="1"/>
  <c r="AM22" i="100" a="1"/>
  <c r="AM22" i="100" s="1"/>
  <c r="BE22" i="100" a="1"/>
  <c r="BE22" i="100" s="1"/>
  <c r="AT22" i="100" a="1"/>
  <c r="AT22" i="100" s="1"/>
  <c r="AI22" i="100" a="1"/>
  <c r="AI22" i="100" s="1"/>
  <c r="AV22" i="100" a="1"/>
  <c r="AV22" i="100" s="1"/>
  <c r="AF22" i="100" a="1"/>
  <c r="AF22" i="100" s="1"/>
  <c r="AU22" i="100" a="1"/>
  <c r="AU22" i="100" s="1"/>
  <c r="AE22" i="100" a="1"/>
  <c r="AE22" i="100" s="1"/>
  <c r="BD22" i="100" a="1"/>
  <c r="BD22" i="100" s="1"/>
  <c r="AJ22" i="100" a="1"/>
  <c r="AJ22" i="100" s="1"/>
  <c r="BC22" i="100" a="1"/>
  <c r="BC22" i="100" s="1"/>
  <c r="AH22" i="100" a="1"/>
  <c r="AH22" i="100" s="1"/>
  <c r="AG22" i="100" a="1"/>
  <c r="AG22" i="100" s="1"/>
  <c r="BB22" i="100" a="1"/>
  <c r="BB22" i="100" s="1"/>
  <c r="AW22" i="100" a="1"/>
  <c r="AW22" i="100" s="1"/>
  <c r="AS22" i="100" a="1"/>
  <c r="AS22" i="100" s="1"/>
  <c r="AR22" i="100" a="1"/>
  <c r="AR22" i="100" s="1"/>
  <c r="BN22" i="100" a="1"/>
  <c r="BN22" i="100" s="1"/>
  <c r="BM22" i="100" a="1"/>
  <c r="BM22" i="100" s="1"/>
  <c r="AQ22" i="100" a="1"/>
  <c r="AQ22" i="100" s="1"/>
  <c r="BH22" i="100" a="1"/>
  <c r="BH22" i="100" s="1"/>
  <c r="AN22" i="100" a="1"/>
  <c r="AN22" i="100" s="1"/>
  <c r="BG22" i="100" a="1"/>
  <c r="BG22" i="100" s="1"/>
  <c r="AL22" i="100" a="1"/>
  <c r="AL22" i="100" s="1"/>
  <c r="BF22" i="100" a="1"/>
  <c r="BF22" i="100" s="1"/>
  <c r="AK22" i="100" a="1"/>
  <c r="AK22" i="100" s="1"/>
  <c r="BD34" i="100" a="1"/>
  <c r="BD34" i="100" s="1"/>
  <c r="AS34" i="100" a="1"/>
  <c r="AS34" i="100" s="1"/>
  <c r="AH34" i="100" a="1"/>
  <c r="AH34" i="100" s="1"/>
  <c r="BC34" i="100" a="1"/>
  <c r="BC34" i="100" s="1"/>
  <c r="AR34" i="100" a="1"/>
  <c r="AR34" i="100" s="1"/>
  <c r="AG34" i="100" a="1"/>
  <c r="AG34" i="100" s="1"/>
  <c r="BN34" i="100" a="1"/>
  <c r="BN34" i="100" s="1"/>
  <c r="BB34" i="100" a="1"/>
  <c r="BB34" i="100" s="1"/>
  <c r="AQ34" i="100" a="1"/>
  <c r="AQ34" i="100" s="1"/>
  <c r="AF34" i="100" a="1"/>
  <c r="AF34" i="100" s="1"/>
  <c r="BM34" i="100" a="1"/>
  <c r="BM34" i="100" s="1"/>
  <c r="BA34" i="100" a="1"/>
  <c r="BA34" i="100" s="1"/>
  <c r="AP34" i="100" a="1"/>
  <c r="AP34" i="100" s="1"/>
  <c r="AE34" i="100" a="1"/>
  <c r="AE34" i="100" s="1"/>
  <c r="BI34" i="100" a="1"/>
  <c r="BI34" i="100" s="1"/>
  <c r="AW34" i="100" a="1"/>
  <c r="AW34" i="100" s="1"/>
  <c r="AL34" i="100" a="1"/>
  <c r="AL34" i="100" s="1"/>
  <c r="AV34" i="100" a="1"/>
  <c r="AV34" i="100" s="1"/>
  <c r="BG34" i="100" a="1"/>
  <c r="BG34" i="100" s="1"/>
  <c r="AM34" i="100" a="1"/>
  <c r="AM34" i="100" s="1"/>
  <c r="AO34" i="100" a="1"/>
  <c r="AO34" i="100" s="1"/>
  <c r="BL34" i="100" a="1"/>
  <c r="BL34" i="100" s="1"/>
  <c r="AN34" i="100" a="1"/>
  <c r="AN34" i="100" s="1"/>
  <c r="BK34" i="100" a="1"/>
  <c r="BK34" i="100" s="1"/>
  <c r="AK34" i="100" a="1"/>
  <c r="AK34" i="100" s="1"/>
  <c r="BJ34" i="100" a="1"/>
  <c r="BJ34" i="100" s="1"/>
  <c r="AJ34" i="100" a="1"/>
  <c r="AJ34" i="100" s="1"/>
  <c r="BH34" i="100" a="1"/>
  <c r="BH34" i="100" s="1"/>
  <c r="BF34" i="100" a="1"/>
  <c r="BF34" i="100" s="1"/>
  <c r="AI34" i="100" a="1"/>
  <c r="AI34" i="100" s="1"/>
  <c r="BE34" i="100" a="1"/>
  <c r="BE34" i="100" s="1"/>
  <c r="AZ34" i="100" a="1"/>
  <c r="AZ34" i="100" s="1"/>
  <c r="AY34" i="100" a="1"/>
  <c r="AY34" i="100" s="1"/>
  <c r="AX34" i="100" a="1"/>
  <c r="AX34" i="100" s="1"/>
  <c r="AU34" i="100" a="1"/>
  <c r="AU34" i="100" s="1"/>
  <c r="AT34" i="100" a="1"/>
  <c r="AT34" i="100" s="1"/>
  <c r="BD26" i="100" a="1"/>
  <c r="BD26" i="100" s="1"/>
  <c r="AS26" i="100" a="1"/>
  <c r="AS26" i="100" s="1"/>
  <c r="AH26" i="100" a="1"/>
  <c r="AH26" i="100" s="1"/>
  <c r="BC26" i="100" a="1"/>
  <c r="BC26" i="100" s="1"/>
  <c r="AR26" i="100" a="1"/>
  <c r="AR26" i="100" s="1"/>
  <c r="AG26" i="100" a="1"/>
  <c r="AG26" i="100" s="1"/>
  <c r="BN26" i="100" a="1"/>
  <c r="BN26" i="100" s="1"/>
  <c r="BB26" i="100" a="1"/>
  <c r="BB26" i="100" s="1"/>
  <c r="AQ26" i="100" a="1"/>
  <c r="AQ26" i="100" s="1"/>
  <c r="AF26" i="100" a="1"/>
  <c r="AF26" i="100" s="1"/>
  <c r="BM26" i="100" a="1"/>
  <c r="BM26" i="100" s="1"/>
  <c r="BA26" i="100" a="1"/>
  <c r="BA26" i="100" s="1"/>
  <c r="AP26" i="100" a="1"/>
  <c r="AP26" i="100" s="1"/>
  <c r="AE26" i="100" a="1"/>
  <c r="AE26" i="100" s="1"/>
  <c r="BI26" i="100" a="1"/>
  <c r="BI26" i="100" s="1"/>
  <c r="AW26" i="100" a="1"/>
  <c r="AW26" i="100" s="1"/>
  <c r="AL26" i="100" a="1"/>
  <c r="AL26" i="100" s="1"/>
  <c r="BH26" i="100" a="1"/>
  <c r="BH26" i="100" s="1"/>
  <c r="AN26" i="100" a="1"/>
  <c r="AN26" i="100" s="1"/>
  <c r="BG26" i="100" a="1"/>
  <c r="BG26" i="100" s="1"/>
  <c r="AM26" i="100" a="1"/>
  <c r="AM26" i="100" s="1"/>
  <c r="AX26" i="100" a="1"/>
  <c r="AX26" i="100" s="1"/>
  <c r="AO26" i="100" a="1"/>
  <c r="AO26" i="100" s="1"/>
  <c r="BL26" i="100" a="1"/>
  <c r="BL26" i="100" s="1"/>
  <c r="AK26" i="100" a="1"/>
  <c r="AK26" i="100" s="1"/>
  <c r="BK26" i="100" a="1"/>
  <c r="BK26" i="100" s="1"/>
  <c r="AJ26" i="100" a="1"/>
  <c r="AJ26" i="100" s="1"/>
  <c r="BJ26" i="100" a="1"/>
  <c r="BJ26" i="100" s="1"/>
  <c r="BF26" i="100" a="1"/>
  <c r="BF26" i="100" s="1"/>
  <c r="AI26" i="100" a="1"/>
  <c r="AI26" i="100" s="1"/>
  <c r="BE26" i="100" a="1"/>
  <c r="BE26" i="100" s="1"/>
  <c r="AZ26" i="100" a="1"/>
  <c r="AZ26" i="100" s="1"/>
  <c r="AY26" i="100" a="1"/>
  <c r="AY26" i="100" s="1"/>
  <c r="AV26" i="100" a="1"/>
  <c r="AV26" i="100" s="1"/>
  <c r="AU26" i="100" a="1"/>
  <c r="AU26" i="100" s="1"/>
  <c r="AT26" i="100" a="1"/>
  <c r="AT26" i="100" s="1"/>
  <c r="BF25" i="100" a="1"/>
  <c r="BF25" i="100" s="1"/>
  <c r="AT25" i="100" a="1"/>
  <c r="AT25" i="100" s="1"/>
  <c r="AI25" i="100" a="1"/>
  <c r="AI25" i="100" s="1"/>
  <c r="BE25" i="100" a="1"/>
  <c r="BE25" i="100" s="1"/>
  <c r="AS25" i="100" a="1"/>
  <c r="AS25" i="100" s="1"/>
  <c r="AH25" i="100" a="1"/>
  <c r="AH25" i="100" s="1"/>
  <c r="BD25" i="100" a="1"/>
  <c r="BD25" i="100" s="1"/>
  <c r="AR25" i="100" a="1"/>
  <c r="AR25" i="100" s="1"/>
  <c r="AG25" i="100" a="1"/>
  <c r="AG25" i="100" s="1"/>
  <c r="BC25" i="100" a="1"/>
  <c r="BC25" i="100" s="1"/>
  <c r="AQ25" i="100" a="1"/>
  <c r="AQ25" i="100" s="1"/>
  <c r="AF25" i="100" a="1"/>
  <c r="AF25" i="100" s="1"/>
  <c r="BK25" i="100" a="1"/>
  <c r="BK25" i="100" s="1"/>
  <c r="AY25" i="100" a="1"/>
  <c r="AY25" i="100" s="1"/>
  <c r="BG25" i="100" a="1"/>
  <c r="BG25" i="100" s="1"/>
  <c r="AL25" i="100" a="1"/>
  <c r="AL25" i="100" s="1"/>
  <c r="BB25" i="100" a="1"/>
  <c r="BB25" i="100" s="1"/>
  <c r="AK25" i="100" a="1"/>
  <c r="AK25" i="100" s="1"/>
  <c r="BN25" i="100" a="1"/>
  <c r="BN25" i="100" s="1"/>
  <c r="AV25" i="100" a="1"/>
  <c r="AV25" i="100" s="1"/>
  <c r="AX25" i="100" a="1"/>
  <c r="AX25" i="100" s="1"/>
  <c r="AW25" i="100" a="1"/>
  <c r="AW25" i="100" s="1"/>
  <c r="AU25" i="100" a="1"/>
  <c r="AU25" i="100" s="1"/>
  <c r="AP25" i="100" a="1"/>
  <c r="AP25" i="100" s="1"/>
  <c r="AO25" i="100" a="1"/>
  <c r="AO25" i="100" s="1"/>
  <c r="BM25" i="100" a="1"/>
  <c r="BM25" i="100" s="1"/>
  <c r="AN25" i="100" a="1"/>
  <c r="AN25" i="100" s="1"/>
  <c r="BL25" i="100" a="1"/>
  <c r="BL25" i="100" s="1"/>
  <c r="AM25" i="100" a="1"/>
  <c r="AM25" i="100" s="1"/>
  <c r="BJ25" i="100" a="1"/>
  <c r="BJ25" i="100" s="1"/>
  <c r="AJ25" i="100" a="1"/>
  <c r="AJ25" i="100" s="1"/>
  <c r="BI25" i="100" a="1"/>
  <c r="BI25" i="100" s="1"/>
  <c r="AE25" i="100" a="1"/>
  <c r="AE25" i="100" s="1"/>
  <c r="BH25" i="100" a="1"/>
  <c r="BH25" i="100" s="1"/>
  <c r="BA25" i="100" a="1"/>
  <c r="BA25" i="100" s="1"/>
  <c r="AZ25" i="100" a="1"/>
  <c r="AZ25" i="100" s="1"/>
  <c r="BK61" i="100" a="1"/>
  <c r="BK61" i="100" s="1"/>
  <c r="AY61" i="100" a="1"/>
  <c r="AY61" i="100" s="1"/>
  <c r="AN61" i="100" a="1"/>
  <c r="AN61" i="100" s="1"/>
  <c r="BJ61" i="100" a="1"/>
  <c r="BJ61" i="100" s="1"/>
  <c r="AX61" i="100" a="1"/>
  <c r="AX61" i="100" s="1"/>
  <c r="AM61" i="100" a="1"/>
  <c r="AM61" i="100" s="1"/>
  <c r="BH61" i="100" a="1"/>
  <c r="BH61" i="100" s="1"/>
  <c r="AV61" i="100" a="1"/>
  <c r="AV61" i="100" s="1"/>
  <c r="AK61" i="100" a="1"/>
  <c r="AK61" i="100" s="1"/>
  <c r="BD61" i="100" a="1"/>
  <c r="BD61" i="100" s="1"/>
  <c r="AS61" i="100" a="1"/>
  <c r="AS61" i="100" s="1"/>
  <c r="AG61" i="100" a="1"/>
  <c r="AG61" i="100" s="1"/>
  <c r="BF61" i="100" a="1"/>
  <c r="BF61" i="100" s="1"/>
  <c r="AP61" i="100" a="1"/>
  <c r="AP61" i="100" s="1"/>
  <c r="BE61" i="100" a="1"/>
  <c r="BE61" i="100" s="1"/>
  <c r="AO61" i="100" a="1"/>
  <c r="AO61" i="100" s="1"/>
  <c r="BG61" i="100" a="1"/>
  <c r="BG61" i="100" s="1"/>
  <c r="AJ61" i="100" a="1"/>
  <c r="AJ61" i="100" s="1"/>
  <c r="BC61" i="100" a="1"/>
  <c r="BC61" i="100" s="1"/>
  <c r="AI61" i="100" a="1"/>
  <c r="AI61" i="100" s="1"/>
  <c r="BB61" i="100" a="1"/>
  <c r="BB61" i="100" s="1"/>
  <c r="AH61" i="100" a="1"/>
  <c r="AH61" i="100" s="1"/>
  <c r="BA61" i="100" a="1"/>
  <c r="BA61" i="100" s="1"/>
  <c r="AF61" i="100" a="1"/>
  <c r="AF61" i="100" s="1"/>
  <c r="AZ61" i="100" a="1"/>
  <c r="AZ61" i="100" s="1"/>
  <c r="AE61" i="100" a="1"/>
  <c r="AE61" i="100" s="1"/>
  <c r="AW61" i="100" a="1"/>
  <c r="AW61" i="100" s="1"/>
  <c r="AU61" i="100" a="1"/>
  <c r="AU61" i="100" s="1"/>
  <c r="AT61" i="100" a="1"/>
  <c r="AT61" i="100" s="1"/>
  <c r="BN61" i="100" a="1"/>
  <c r="BN61" i="100" s="1"/>
  <c r="BM61" i="100" a="1"/>
  <c r="BM61" i="100" s="1"/>
  <c r="AR61" i="100" a="1"/>
  <c r="AR61" i="100" s="1"/>
  <c r="BL61" i="100" a="1"/>
  <c r="BL61" i="100" s="1"/>
  <c r="AQ61" i="100" a="1"/>
  <c r="AQ61" i="100" s="1"/>
  <c r="BI61" i="100" a="1"/>
  <c r="BI61" i="100" s="1"/>
  <c r="AL61" i="100" a="1"/>
  <c r="AL61" i="100" s="1"/>
  <c r="BC57" i="100" a="1"/>
  <c r="BC57" i="100" s="1"/>
  <c r="AQ57" i="100" a="1"/>
  <c r="AQ57" i="100" s="1"/>
  <c r="AF57" i="100" a="1"/>
  <c r="AF57" i="100" s="1"/>
  <c r="BM57" i="100" a="1"/>
  <c r="BM57" i="100" s="1"/>
  <c r="BA57" i="100" a="1"/>
  <c r="BA57" i="100" s="1"/>
  <c r="AO57" i="100" a="1"/>
  <c r="AO57" i="100" s="1"/>
  <c r="BI57" i="100" a="1"/>
  <c r="BI57" i="100" s="1"/>
  <c r="BK57" i="100" a="1"/>
  <c r="BK57" i="100" s="1"/>
  <c r="AV57" i="100" a="1"/>
  <c r="AV57" i="100" s="1"/>
  <c r="AI57" i="100" a="1"/>
  <c r="AI57" i="100" s="1"/>
  <c r="BJ57" i="100" a="1"/>
  <c r="BJ57" i="100" s="1"/>
  <c r="AU57" i="100" a="1"/>
  <c r="AU57" i="100" s="1"/>
  <c r="AH57" i="100" a="1"/>
  <c r="AH57" i="100" s="1"/>
  <c r="BE57" i="100" a="1"/>
  <c r="BE57" i="100" s="1"/>
  <c r="AM57" i="100" a="1"/>
  <c r="AM57" i="100" s="1"/>
  <c r="BD57" i="100" a="1"/>
  <c r="BD57" i="100" s="1"/>
  <c r="BB57" i="100" a="1"/>
  <c r="BB57" i="100" s="1"/>
  <c r="AL57" i="100" a="1"/>
  <c r="AL57" i="100" s="1"/>
  <c r="AZ57" i="100" a="1"/>
  <c r="AZ57" i="100" s="1"/>
  <c r="AK57" i="100" a="1"/>
  <c r="AK57" i="100" s="1"/>
  <c r="AY57" i="100" a="1"/>
  <c r="AY57" i="100" s="1"/>
  <c r="AJ57" i="100" a="1"/>
  <c r="AJ57" i="100" s="1"/>
  <c r="AX57" i="100" a="1"/>
  <c r="AX57" i="100" s="1"/>
  <c r="AG57" i="100" a="1"/>
  <c r="AG57" i="100" s="1"/>
  <c r="AW57" i="100" a="1"/>
  <c r="AW57" i="100" s="1"/>
  <c r="AE57" i="100" a="1"/>
  <c r="AE57" i="100" s="1"/>
  <c r="BN57" i="100" a="1"/>
  <c r="BN57" i="100" s="1"/>
  <c r="AT57" i="100" a="1"/>
  <c r="AT57" i="100" s="1"/>
  <c r="BL57" i="100" a="1"/>
  <c r="BL57" i="100" s="1"/>
  <c r="AS57" i="100" a="1"/>
  <c r="AS57" i="100" s="1"/>
  <c r="BH57" i="100" a="1"/>
  <c r="BH57" i="100" s="1"/>
  <c r="AR57" i="100" a="1"/>
  <c r="AR57" i="100" s="1"/>
  <c r="BG57" i="100" a="1"/>
  <c r="BG57" i="100" s="1"/>
  <c r="AP57" i="100" a="1"/>
  <c r="AP57" i="100" s="1"/>
  <c r="BF57" i="100" a="1"/>
  <c r="BF57" i="100" s="1"/>
  <c r="AN57" i="100" a="1"/>
  <c r="AN57" i="100" s="1"/>
  <c r="BF53" i="100" a="1"/>
  <c r="BF53" i="100" s="1"/>
  <c r="AU53" i="100" a="1"/>
  <c r="AU53" i="100" s="1"/>
  <c r="AJ53" i="100" a="1"/>
  <c r="AJ53" i="100" s="1"/>
  <c r="BE53" i="100" a="1"/>
  <c r="BE53" i="100" s="1"/>
  <c r="AT53" i="100" a="1"/>
  <c r="AT53" i="100" s="1"/>
  <c r="AI53" i="100" a="1"/>
  <c r="AI53" i="100" s="1"/>
  <c r="BC53" i="100" a="1"/>
  <c r="BC53" i="100" s="1"/>
  <c r="AP53" i="100" a="1"/>
  <c r="AP53" i="100" s="1"/>
  <c r="BB53" i="100" a="1"/>
  <c r="BB53" i="100" s="1"/>
  <c r="AO53" i="100" a="1"/>
  <c r="AO53" i="100" s="1"/>
  <c r="BN53" i="100" a="1"/>
  <c r="BN53" i="100" s="1"/>
  <c r="BA53" i="100" a="1"/>
  <c r="BA53" i="100" s="1"/>
  <c r="BM53" i="100" a="1"/>
  <c r="BM53" i="100" s="1"/>
  <c r="AZ53" i="100" a="1"/>
  <c r="AZ53" i="100" s="1"/>
  <c r="AN53" i="100" a="1"/>
  <c r="AN53" i="100" s="1"/>
  <c r="BL53" i="100" a="1"/>
  <c r="BL53" i="100" s="1"/>
  <c r="AY53" i="100" a="1"/>
  <c r="AY53" i="100" s="1"/>
  <c r="AM53" i="100" a="1"/>
  <c r="AM53" i="100" s="1"/>
  <c r="BK53" i="100" a="1"/>
  <c r="BK53" i="100" s="1"/>
  <c r="AL53" i="100" a="1"/>
  <c r="AL53" i="100" s="1"/>
  <c r="BJ53" i="100" a="1"/>
  <c r="BJ53" i="100" s="1"/>
  <c r="AX53" i="100" a="1"/>
  <c r="AX53" i="100" s="1"/>
  <c r="AK53" i="100" a="1"/>
  <c r="AK53" i="100" s="1"/>
  <c r="BI53" i="100" a="1"/>
  <c r="BI53" i="100" s="1"/>
  <c r="AW53" i="100" a="1"/>
  <c r="AW53" i="100" s="1"/>
  <c r="AH53" i="100" a="1"/>
  <c r="AH53" i="100" s="1"/>
  <c r="AV53" i="100" a="1"/>
  <c r="AV53" i="100" s="1"/>
  <c r="AG53" i="100" a="1"/>
  <c r="AG53" i="100" s="1"/>
  <c r="BH53" i="100" a="1"/>
  <c r="BH53" i="100" s="1"/>
  <c r="AS53" i="100" a="1"/>
  <c r="AS53" i="100" s="1"/>
  <c r="AF53" i="100" a="1"/>
  <c r="AF53" i="100" s="1"/>
  <c r="BG53" i="100" a="1"/>
  <c r="BG53" i="100" s="1"/>
  <c r="AR53" i="100" a="1"/>
  <c r="AR53" i="100" s="1"/>
  <c r="AE53" i="100" a="1"/>
  <c r="AE53" i="100" s="1"/>
  <c r="BD53" i="100" a="1"/>
  <c r="BD53" i="100" s="1"/>
  <c r="AQ53" i="100" a="1"/>
  <c r="AQ53" i="100" s="1"/>
  <c r="BH31" i="100" a="1"/>
  <c r="BH31" i="100" s="1"/>
  <c r="AW31" i="100" a="1"/>
  <c r="AW31" i="100" s="1"/>
  <c r="AL31" i="100" a="1"/>
  <c r="AL31" i="100" s="1"/>
  <c r="AV31" i="100" a="1"/>
  <c r="AV31" i="100" s="1"/>
  <c r="AK31" i="100" a="1"/>
  <c r="AK31" i="100" s="1"/>
  <c r="BG31" i="100" a="1"/>
  <c r="BG31" i="100" s="1"/>
  <c r="AJ31" i="100" a="1"/>
  <c r="AJ31" i="100" s="1"/>
  <c r="BF31" i="100" a="1"/>
  <c r="BF31" i="100" s="1"/>
  <c r="AU31" i="100" a="1"/>
  <c r="AU31" i="100" s="1"/>
  <c r="AI31" i="100" a="1"/>
  <c r="AI31" i="100" s="1"/>
  <c r="BM31" i="100" a="1"/>
  <c r="BM31" i="100" s="1"/>
  <c r="BB31" i="100" a="1"/>
  <c r="BB31" i="100" s="1"/>
  <c r="AQ31" i="100" a="1"/>
  <c r="AQ31" i="100" s="1"/>
  <c r="AE31" i="100" a="1"/>
  <c r="AE31" i="100" s="1"/>
  <c r="BE31" i="100" a="1"/>
  <c r="BE31" i="100" s="1"/>
  <c r="AN31" i="100" a="1"/>
  <c r="AN31" i="100" s="1"/>
  <c r="BD31" i="100" a="1"/>
  <c r="BD31" i="100" s="1"/>
  <c r="AM31" i="100" a="1"/>
  <c r="AM31" i="100" s="1"/>
  <c r="AX31" i="100" a="1"/>
  <c r="AX31" i="100" s="1"/>
  <c r="AS31" i="100" a="1"/>
  <c r="AS31" i="100" s="1"/>
  <c r="AR31" i="100" a="1"/>
  <c r="AR31" i="100" s="1"/>
  <c r="BN31" i="100" a="1"/>
  <c r="BN31" i="100" s="1"/>
  <c r="AP31" i="100" a="1"/>
  <c r="AP31" i="100" s="1"/>
  <c r="BL31" i="100" a="1"/>
  <c r="BL31" i="100" s="1"/>
  <c r="AO31" i="100" a="1"/>
  <c r="AO31" i="100" s="1"/>
  <c r="BK31" i="100" a="1"/>
  <c r="BK31" i="100" s="1"/>
  <c r="AH31" i="100" a="1"/>
  <c r="AH31" i="100" s="1"/>
  <c r="BJ31" i="100" a="1"/>
  <c r="BJ31" i="100" s="1"/>
  <c r="AG31" i="100" a="1"/>
  <c r="AG31" i="100" s="1"/>
  <c r="BI31" i="100" a="1"/>
  <c r="BI31" i="100" s="1"/>
  <c r="AF31" i="100" a="1"/>
  <c r="AF31" i="100" s="1"/>
  <c r="BC31" i="100" a="1"/>
  <c r="BC31" i="100" s="1"/>
  <c r="BA31" i="100" a="1"/>
  <c r="BA31" i="100" s="1"/>
  <c r="AZ31" i="100" a="1"/>
  <c r="AZ31" i="100" s="1"/>
  <c r="AY31" i="100" a="1"/>
  <c r="AY31" i="100" s="1"/>
  <c r="AT31" i="100" a="1"/>
  <c r="AT31" i="100" s="1"/>
  <c r="BG47" i="100" a="1"/>
  <c r="BG47" i="100" s="1"/>
  <c r="AY47" i="100" a="1"/>
  <c r="AY47" i="100" s="1"/>
  <c r="AO47" i="100" a="1"/>
  <c r="AO47" i="100" s="1"/>
  <c r="AN47" i="100" a="1"/>
  <c r="AN47" i="100" s="1"/>
  <c r="BL47" i="100" a="1"/>
  <c r="BL47" i="100" s="1"/>
  <c r="BA47" i="100" a="1"/>
  <c r="BA47" i="100" s="1"/>
  <c r="AP47" i="100" a="1"/>
  <c r="AP47" i="100" s="1"/>
  <c r="BK47" i="100" a="1"/>
  <c r="BK47" i="100" s="1"/>
  <c r="AZ47" i="100" a="1"/>
  <c r="AZ47" i="100" s="1"/>
  <c r="AM47" i="100" a="1"/>
  <c r="AM47" i="100" s="1"/>
  <c r="BJ47" i="100" a="1"/>
  <c r="BJ47" i="100" s="1"/>
  <c r="AL47" i="100" a="1"/>
  <c r="AL47" i="100" s="1"/>
  <c r="BI47" i="100" a="1"/>
  <c r="BI47" i="100" s="1"/>
  <c r="AX47" i="100" a="1"/>
  <c r="AX47" i="100" s="1"/>
  <c r="AK47" i="100" a="1"/>
  <c r="AK47" i="100" s="1"/>
  <c r="BH47" i="100" a="1"/>
  <c r="BH47" i="100" s="1"/>
  <c r="AW47" i="100" a="1"/>
  <c r="AW47" i="100" s="1"/>
  <c r="BF47" i="100" a="1"/>
  <c r="BF47" i="100" s="1"/>
  <c r="AV47" i="100" a="1"/>
  <c r="AV47" i="100" s="1"/>
  <c r="AJ47" i="100" a="1"/>
  <c r="AJ47" i="100" s="1"/>
  <c r="AU47" i="100" a="1"/>
  <c r="AU47" i="100" s="1"/>
  <c r="AI47" i="100" a="1"/>
  <c r="AI47" i="100" s="1"/>
  <c r="BE47" i="100" a="1"/>
  <c r="BE47" i="100" s="1"/>
  <c r="AT47" i="100" a="1"/>
  <c r="AT47" i="100" s="1"/>
  <c r="AH47" i="100" a="1"/>
  <c r="AH47" i="100" s="1"/>
  <c r="BD47" i="100" a="1"/>
  <c r="BD47" i="100" s="1"/>
  <c r="AS47" i="100" a="1"/>
  <c r="AS47" i="100" s="1"/>
  <c r="AG47" i="100" a="1"/>
  <c r="AG47" i="100" s="1"/>
  <c r="BN47" i="100" a="1"/>
  <c r="BN47" i="100" s="1"/>
  <c r="BC47" i="100" a="1"/>
  <c r="BC47" i="100" s="1"/>
  <c r="AF47" i="100" a="1"/>
  <c r="AF47" i="100" s="1"/>
  <c r="BM47" i="100" a="1"/>
  <c r="BM47" i="100" s="1"/>
  <c r="AR47" i="100" a="1"/>
  <c r="AR47" i="100" s="1"/>
  <c r="AE47" i="100" a="1"/>
  <c r="AE47" i="100" s="1"/>
  <c r="BB47" i="100" a="1"/>
  <c r="BB47" i="100" s="1"/>
  <c r="AQ47" i="100" a="1"/>
  <c r="AQ47" i="100" s="1"/>
  <c r="BD49" i="100" a="1"/>
  <c r="BD49" i="100" s="1"/>
  <c r="AT49" i="100" a="1"/>
  <c r="AT49" i="100" s="1"/>
  <c r="AK49" i="100" a="1"/>
  <c r="AK49" i="100" s="1"/>
  <c r="BC49" i="100" a="1"/>
  <c r="BC49" i="100" s="1"/>
  <c r="AS49" i="100" a="1"/>
  <c r="AS49" i="100" s="1"/>
  <c r="AJ49" i="100" a="1"/>
  <c r="AJ49" i="100" s="1"/>
  <c r="BK49" i="100" a="1"/>
  <c r="BK49" i="100" s="1"/>
  <c r="AX49" i="100" a="1"/>
  <c r="AX49" i="100" s="1"/>
  <c r="BJ49" i="100" a="1"/>
  <c r="BJ49" i="100" s="1"/>
  <c r="AW49" i="100" a="1"/>
  <c r="AW49" i="100" s="1"/>
  <c r="AM49" i="100" a="1"/>
  <c r="AM49" i="100" s="1"/>
  <c r="BI49" i="100" a="1"/>
  <c r="BI49" i="100" s="1"/>
  <c r="AL49" i="100" a="1"/>
  <c r="AL49" i="100" s="1"/>
  <c r="BH49" i="100" a="1"/>
  <c r="BH49" i="100" s="1"/>
  <c r="AV49" i="100" a="1"/>
  <c r="AV49" i="100" s="1"/>
  <c r="AI49" i="100" a="1"/>
  <c r="AI49" i="100" s="1"/>
  <c r="BG49" i="100" a="1"/>
  <c r="BG49" i="100" s="1"/>
  <c r="AU49" i="100" a="1"/>
  <c r="AU49" i="100" s="1"/>
  <c r="AH49" i="100" a="1"/>
  <c r="AH49" i="100" s="1"/>
  <c r="BF49" i="100" a="1"/>
  <c r="BF49" i="100" s="1"/>
  <c r="AR49" i="100" a="1"/>
  <c r="AR49" i="100" s="1"/>
  <c r="AG49" i="100" a="1"/>
  <c r="AG49" i="100" s="1"/>
  <c r="BE49" i="100" a="1"/>
  <c r="BE49" i="100" s="1"/>
  <c r="AQ49" i="100" a="1"/>
  <c r="AQ49" i="100" s="1"/>
  <c r="AF49" i="100" a="1"/>
  <c r="AF49" i="100" s="1"/>
  <c r="BB49" i="100" a="1"/>
  <c r="BB49" i="100" s="1"/>
  <c r="AE49" i="100" a="1"/>
  <c r="AE49" i="100" s="1"/>
  <c r="BA49" i="100" a="1"/>
  <c r="BA49" i="100" s="1"/>
  <c r="AP49" i="100" a="1"/>
  <c r="AP49" i="100" s="1"/>
  <c r="BN49" i="100" a="1"/>
  <c r="BN49" i="100" s="1"/>
  <c r="AO49" i="100" a="1"/>
  <c r="AO49" i="100" s="1"/>
  <c r="BM49" i="100" a="1"/>
  <c r="BM49" i="100" s="1"/>
  <c r="AZ49" i="100" a="1"/>
  <c r="AZ49" i="100" s="1"/>
  <c r="BL49" i="100" a="1"/>
  <c r="BL49" i="100" s="1"/>
  <c r="AY49" i="100" a="1"/>
  <c r="AY49" i="100" s="1"/>
  <c r="AN49" i="100" a="1"/>
  <c r="AN49" i="100" s="1"/>
  <c r="BE20" i="100" a="1"/>
  <c r="BE20" i="100" s="1"/>
  <c r="AU20" i="100" a="1"/>
  <c r="AU20" i="100" s="1"/>
  <c r="AJ20" i="100" a="1"/>
  <c r="AJ20" i="100" s="1"/>
  <c r="BD20" i="100" a="1"/>
  <c r="BD20" i="100" s="1"/>
  <c r="AT20" i="100" a="1"/>
  <c r="AT20" i="100" s="1"/>
  <c r="AI20" i="100" a="1"/>
  <c r="AI20" i="100" s="1"/>
  <c r="BM20" i="100" a="1"/>
  <c r="BM20" i="100" s="1"/>
  <c r="AR20" i="100" a="1"/>
  <c r="AR20" i="100" s="1"/>
  <c r="AH20" i="100" a="1"/>
  <c r="AH20" i="100" s="1"/>
  <c r="BI20" i="100" a="1"/>
  <c r="BI20" i="100" s="1"/>
  <c r="AO20" i="100" a="1"/>
  <c r="AO20" i="100" s="1"/>
  <c r="BA20" i="100" a="1"/>
  <c r="BA20" i="100" s="1"/>
  <c r="AL20" i="100" a="1"/>
  <c r="AL20" i="100" s="1"/>
  <c r="AZ20" i="100" a="1"/>
  <c r="AZ20" i="100" s="1"/>
  <c r="AK20" i="100" a="1"/>
  <c r="AK20" i="100" s="1"/>
  <c r="BL20" i="100" a="1"/>
  <c r="BL20" i="100" s="1"/>
  <c r="AV20" i="100" a="1"/>
  <c r="AV20" i="100" s="1"/>
  <c r="BK20" i="100" a="1"/>
  <c r="BK20" i="100" s="1"/>
  <c r="AS20" i="100" a="1"/>
  <c r="AS20" i="100" s="1"/>
  <c r="BJ20" i="100" a="1"/>
  <c r="BJ20" i="100" s="1"/>
  <c r="AQ20" i="100" a="1"/>
  <c r="AQ20" i="100" s="1"/>
  <c r="BH20" i="100" a="1"/>
  <c r="BH20" i="100" s="1"/>
  <c r="AP20" i="100" a="1"/>
  <c r="AP20" i="100" s="1"/>
  <c r="BG20" i="100" a="1"/>
  <c r="BG20" i="100" s="1"/>
  <c r="AN20" i="100" a="1"/>
  <c r="AN20" i="100" s="1"/>
  <c r="BF20" i="100" a="1"/>
  <c r="BF20" i="100" s="1"/>
  <c r="AM20" i="100" a="1"/>
  <c r="AM20" i="100" s="1"/>
  <c r="BC20" i="100" a="1"/>
  <c r="BC20" i="100" s="1"/>
  <c r="BB20" i="100" a="1"/>
  <c r="BB20" i="100" s="1"/>
  <c r="AG20" i="100" a="1"/>
  <c r="AG20" i="100" s="1"/>
  <c r="AY20" i="100" a="1"/>
  <c r="AY20" i="100" s="1"/>
  <c r="AF20" i="100" a="1"/>
  <c r="AF20" i="100" s="1"/>
  <c r="AX20" i="100" a="1"/>
  <c r="AX20" i="100" s="1"/>
  <c r="AE20" i="100" a="1"/>
  <c r="AE20" i="100" s="1"/>
  <c r="BN20" i="100" a="1"/>
  <c r="BN20" i="100" s="1"/>
  <c r="AW20" i="100" a="1"/>
  <c r="AW20" i="100" s="1"/>
  <c r="BL29" i="100" a="1"/>
  <c r="BL29" i="100" s="1"/>
  <c r="AZ29" i="100" a="1"/>
  <c r="AZ29" i="100" s="1"/>
  <c r="AN29" i="100" a="1"/>
  <c r="AN29" i="100" s="1"/>
  <c r="BK29" i="100" a="1"/>
  <c r="BK29" i="100" s="1"/>
  <c r="AY29" i="100" a="1"/>
  <c r="AY29" i="100" s="1"/>
  <c r="AM29" i="100" a="1"/>
  <c r="AM29" i="100" s="1"/>
  <c r="BJ29" i="100" a="1"/>
  <c r="BJ29" i="100" s="1"/>
  <c r="AX29" i="100" a="1"/>
  <c r="AX29" i="100" s="1"/>
  <c r="AL29" i="100" a="1"/>
  <c r="AL29" i="100" s="1"/>
  <c r="BI29" i="100" a="1"/>
  <c r="BI29" i="100" s="1"/>
  <c r="AW29" i="100" a="1"/>
  <c r="AW29" i="100" s="1"/>
  <c r="AK29" i="100" a="1"/>
  <c r="AK29" i="100" s="1"/>
  <c r="BE29" i="100" a="1"/>
  <c r="BE29" i="100" s="1"/>
  <c r="AS29" i="100" a="1"/>
  <c r="AS29" i="100" s="1"/>
  <c r="AH29" i="100" a="1"/>
  <c r="AH29" i="100" s="1"/>
  <c r="BA29" i="100" a="1"/>
  <c r="BA29" i="100" s="1"/>
  <c r="AF29" i="100" a="1"/>
  <c r="AF29" i="100" s="1"/>
  <c r="AV29" i="100" a="1"/>
  <c r="AV29" i="100" s="1"/>
  <c r="AE29" i="100" a="1"/>
  <c r="AE29" i="100" s="1"/>
  <c r="BH29" i="100" a="1"/>
  <c r="BH29" i="100" s="1"/>
  <c r="AP29" i="100" a="1"/>
  <c r="AP29" i="100" s="1"/>
  <c r="BN29" i="100" a="1"/>
  <c r="BN29" i="100" s="1"/>
  <c r="AJ29" i="100" a="1"/>
  <c r="AJ29" i="100" s="1"/>
  <c r="BM29" i="100" a="1"/>
  <c r="BM29" i="100" s="1"/>
  <c r="BG29" i="100" a="1"/>
  <c r="BG29" i="100" s="1"/>
  <c r="AI29" i="100" a="1"/>
  <c r="AI29" i="100" s="1"/>
  <c r="BF29" i="100" a="1"/>
  <c r="BF29" i="100" s="1"/>
  <c r="AG29" i="100" a="1"/>
  <c r="AG29" i="100" s="1"/>
  <c r="BD29" i="100" a="1"/>
  <c r="BD29" i="100" s="1"/>
  <c r="BC29" i="100" a="1"/>
  <c r="BC29" i="100" s="1"/>
  <c r="BB29" i="100" a="1"/>
  <c r="BB29" i="100" s="1"/>
  <c r="AU29" i="100" a="1"/>
  <c r="AU29" i="100" s="1"/>
  <c r="AT29" i="100" a="1"/>
  <c r="AT29" i="100" s="1"/>
  <c r="AR29" i="100" a="1"/>
  <c r="AR29" i="100" s="1"/>
  <c r="AQ29" i="100" a="1"/>
  <c r="AQ29" i="100" s="1"/>
  <c r="AO29" i="100" a="1"/>
  <c r="AO29" i="100" s="1"/>
  <c r="BG24" i="100" a="1"/>
  <c r="BG24" i="100" s="1"/>
  <c r="AV24" i="100" a="1"/>
  <c r="AV24" i="100" s="1"/>
  <c r="AJ24" i="100" a="1"/>
  <c r="AJ24" i="100" s="1"/>
  <c r="BF24" i="100" a="1"/>
  <c r="BF24" i="100" s="1"/>
  <c r="AU24" i="100" a="1"/>
  <c r="AU24" i="100" s="1"/>
  <c r="AI24" i="100" a="1"/>
  <c r="AI24" i="100" s="1"/>
  <c r="BE24" i="100" a="1"/>
  <c r="BE24" i="100" s="1"/>
  <c r="AT24" i="100" a="1"/>
  <c r="AT24" i="100" s="1"/>
  <c r="AH24" i="100" a="1"/>
  <c r="AH24" i="100" s="1"/>
  <c r="BD24" i="100" a="1"/>
  <c r="BD24" i="100" s="1"/>
  <c r="AS24" i="100" a="1"/>
  <c r="AS24" i="100" s="1"/>
  <c r="AG24" i="100" a="1"/>
  <c r="AG24" i="100" s="1"/>
  <c r="BL24" i="100" a="1"/>
  <c r="BL24" i="100" s="1"/>
  <c r="BA24" i="100" a="1"/>
  <c r="BA24" i="100" s="1"/>
  <c r="AO24" i="100" a="1"/>
  <c r="AO24" i="100" s="1"/>
  <c r="BB24" i="100" a="1"/>
  <c r="BB24" i="100" s="1"/>
  <c r="AF24" i="100" a="1"/>
  <c r="AF24" i="100" s="1"/>
  <c r="AZ24" i="100" a="1"/>
  <c r="AZ24" i="100" s="1"/>
  <c r="AE24" i="100" a="1"/>
  <c r="AE24" i="100" s="1"/>
  <c r="BK24" i="100" a="1"/>
  <c r="BK24" i="100" s="1"/>
  <c r="AQ24" i="100" a="1"/>
  <c r="AQ24" i="100" s="1"/>
  <c r="BI24" i="100" a="1"/>
  <c r="BI24" i="100" s="1"/>
  <c r="AK24" i="100" a="1"/>
  <c r="AK24" i="100" s="1"/>
  <c r="BH24" i="100" a="1"/>
  <c r="BH24" i="100" s="1"/>
  <c r="BC24" i="100" a="1"/>
  <c r="BC24" i="100" s="1"/>
  <c r="AY24" i="100" a="1"/>
  <c r="AY24" i="100" s="1"/>
  <c r="AX24" i="100" a="1"/>
  <c r="AX24" i="100" s="1"/>
  <c r="AW24" i="100" a="1"/>
  <c r="AW24" i="100" s="1"/>
  <c r="AR24" i="100" a="1"/>
  <c r="AR24" i="100" s="1"/>
  <c r="AP24" i="100" a="1"/>
  <c r="AP24" i="100" s="1"/>
  <c r="BN24" i="100" a="1"/>
  <c r="BN24" i="100" s="1"/>
  <c r="AN24" i="100" a="1"/>
  <c r="AN24" i="100" s="1"/>
  <c r="BM24" i="100" a="1"/>
  <c r="BM24" i="100" s="1"/>
  <c r="AM24" i="100" a="1"/>
  <c r="AM24" i="100" s="1"/>
  <c r="BJ24" i="100" a="1"/>
  <c r="BJ24" i="100" s="1"/>
  <c r="AL24" i="100" a="1"/>
  <c r="AL24" i="100" s="1"/>
  <c r="BN21" i="100" a="1"/>
  <c r="BN21" i="100" s="1"/>
  <c r="BC21" i="100" a="1"/>
  <c r="BC21" i="100" s="1"/>
  <c r="AQ21" i="100" a="1"/>
  <c r="AQ21" i="100" s="1"/>
  <c r="AF21" i="100" a="1"/>
  <c r="AF21" i="100" s="1"/>
  <c r="BM21" i="100" a="1"/>
  <c r="BM21" i="100" s="1"/>
  <c r="BB21" i="100" a="1"/>
  <c r="BB21" i="100" s="1"/>
  <c r="AP21" i="100" a="1"/>
  <c r="AP21" i="100" s="1"/>
  <c r="AE21" i="100" a="1"/>
  <c r="AE21" i="100" s="1"/>
  <c r="AZ21" i="100" a="1"/>
  <c r="AZ21" i="100" s="1"/>
  <c r="AN21" i="100" a="1"/>
  <c r="AN21" i="100" s="1"/>
  <c r="BH21" i="100" a="1"/>
  <c r="BH21" i="100" s="1"/>
  <c r="AV21" i="100" a="1"/>
  <c r="AV21" i="100" s="1"/>
  <c r="AJ21" i="100" a="1"/>
  <c r="AJ21" i="100" s="1"/>
  <c r="AX21" i="100" a="1"/>
  <c r="AX21" i="100" s="1"/>
  <c r="AH21" i="100" a="1"/>
  <c r="AH21" i="100" s="1"/>
  <c r="AW21" i="100" a="1"/>
  <c r="AW21" i="100" s="1"/>
  <c r="AG21" i="100" a="1"/>
  <c r="AG21" i="100" s="1"/>
  <c r="AY21" i="100" a="1"/>
  <c r="AY21" i="100" s="1"/>
  <c r="AU21" i="100" a="1"/>
  <c r="AU21" i="100" s="1"/>
  <c r="AT21" i="100" a="1"/>
  <c r="AT21" i="100" s="1"/>
  <c r="BL21" i="100" a="1"/>
  <c r="BL21" i="100" s="1"/>
  <c r="AS21" i="100" a="1"/>
  <c r="AS21" i="100" s="1"/>
  <c r="BK21" i="100" a="1"/>
  <c r="BK21" i="100" s="1"/>
  <c r="AR21" i="100" a="1"/>
  <c r="AR21" i="100" s="1"/>
  <c r="BJ21" i="100" a="1"/>
  <c r="BJ21" i="100" s="1"/>
  <c r="AO21" i="100" a="1"/>
  <c r="AO21" i="100" s="1"/>
  <c r="BI21" i="100" a="1"/>
  <c r="BI21" i="100" s="1"/>
  <c r="AM21" i="100" a="1"/>
  <c r="AM21" i="100" s="1"/>
  <c r="BG21" i="100" a="1"/>
  <c r="BG21" i="100" s="1"/>
  <c r="AL21" i="100" a="1"/>
  <c r="AL21" i="100" s="1"/>
  <c r="BF21" i="100" a="1"/>
  <c r="BF21" i="100" s="1"/>
  <c r="AK21" i="100" a="1"/>
  <c r="AK21" i="100" s="1"/>
  <c r="BE21" i="100" a="1"/>
  <c r="BE21" i="100" s="1"/>
  <c r="BD21" i="100" a="1"/>
  <c r="BD21" i="100" s="1"/>
  <c r="AI21" i="100" a="1"/>
  <c r="AI21" i="100" s="1"/>
  <c r="BA21" i="100" a="1"/>
  <c r="BA21" i="100" s="1"/>
  <c r="BF51" i="100" a="1"/>
  <c r="BF51" i="100" s="1"/>
  <c r="AU51" i="100" a="1"/>
  <c r="AU51" i="100" s="1"/>
  <c r="AK51" i="100" a="1"/>
  <c r="AK51" i="100" s="1"/>
  <c r="BE51" i="100" a="1"/>
  <c r="BE51" i="100" s="1"/>
  <c r="AT51" i="100" a="1"/>
  <c r="AT51" i="100" s="1"/>
  <c r="AJ51" i="100" a="1"/>
  <c r="AJ51" i="100" s="1"/>
  <c r="BM51" i="100" a="1"/>
  <c r="BM51" i="100" s="1"/>
  <c r="BA51" i="100" a="1"/>
  <c r="BA51" i="100" s="1"/>
  <c r="AO51" i="100" a="1"/>
  <c r="AO51" i="100" s="1"/>
  <c r="BL51" i="100" a="1"/>
  <c r="BL51" i="100" s="1"/>
  <c r="AZ51" i="100" a="1"/>
  <c r="AZ51" i="100" s="1"/>
  <c r="AY51" i="100" a="1"/>
  <c r="AY51" i="100" s="1"/>
  <c r="AN51" i="100" a="1"/>
  <c r="AN51" i="100" s="1"/>
  <c r="BK51" i="100" a="1"/>
  <c r="BK51" i="100" s="1"/>
  <c r="AM51" i="100" a="1"/>
  <c r="AM51" i="100" s="1"/>
  <c r="BJ51" i="100" a="1"/>
  <c r="BJ51" i="100" s="1"/>
  <c r="AX51" i="100" a="1"/>
  <c r="AX51" i="100" s="1"/>
  <c r="AL51" i="100" a="1"/>
  <c r="AL51" i="100" s="1"/>
  <c r="BI51" i="100" a="1"/>
  <c r="BI51" i="100" s="1"/>
  <c r="AW51" i="100" a="1"/>
  <c r="AW51" i="100" s="1"/>
  <c r="AI51" i="100" a="1"/>
  <c r="AI51" i="100" s="1"/>
  <c r="AV51" i="100" a="1"/>
  <c r="AV51" i="100" s="1"/>
  <c r="AH51" i="100" a="1"/>
  <c r="AH51" i="100" s="1"/>
  <c r="BH51" i="100" a="1"/>
  <c r="BH51" i="100" s="1"/>
  <c r="AS51" i="100" a="1"/>
  <c r="AS51" i="100" s="1"/>
  <c r="AG51" i="100" a="1"/>
  <c r="AG51" i="100" s="1"/>
  <c r="BG51" i="100" a="1"/>
  <c r="BG51" i="100" s="1"/>
  <c r="AR51" i="100" a="1"/>
  <c r="AR51" i="100" s="1"/>
  <c r="AF51" i="100" a="1"/>
  <c r="AF51" i="100" s="1"/>
  <c r="BD51" i="100" a="1"/>
  <c r="BD51" i="100" s="1"/>
  <c r="AQ51" i="100" a="1"/>
  <c r="AQ51" i="100" s="1"/>
  <c r="AE51" i="100" a="1"/>
  <c r="AE51" i="100" s="1"/>
  <c r="BC51" i="100" a="1"/>
  <c r="BC51" i="100" s="1"/>
  <c r="BN51" i="100" a="1"/>
  <c r="BN51" i="100" s="1"/>
  <c r="BB51" i="100" a="1"/>
  <c r="BB51" i="100" s="1"/>
  <c r="AP51" i="100" a="1"/>
  <c r="AP51" i="100" s="1"/>
  <c r="BH23" i="100" a="1"/>
  <c r="BH23" i="100" s="1"/>
  <c r="AW23" i="100" a="1"/>
  <c r="AW23" i="100" s="1"/>
  <c r="AL23" i="100" a="1"/>
  <c r="AL23" i="100" s="1"/>
  <c r="BG23" i="100" a="1"/>
  <c r="BG23" i="100" s="1"/>
  <c r="AK23" i="100" a="1"/>
  <c r="AK23" i="100" s="1"/>
  <c r="BF23" i="100" a="1"/>
  <c r="BF23" i="100" s="1"/>
  <c r="AV23" i="100" a="1"/>
  <c r="AV23" i="100" s="1"/>
  <c r="AJ23" i="100" a="1"/>
  <c r="AJ23" i="100" s="1"/>
  <c r="AU23" i="100" a="1"/>
  <c r="AU23" i="100" s="1"/>
  <c r="BM23" i="100" a="1"/>
  <c r="BM23" i="100" s="1"/>
  <c r="BB23" i="100" a="1"/>
  <c r="BB23" i="100" s="1"/>
  <c r="AQ23" i="100" a="1"/>
  <c r="AQ23" i="100" s="1"/>
  <c r="AF23" i="100" a="1"/>
  <c r="AF23" i="100" s="1"/>
  <c r="AY23" i="100" a="1"/>
  <c r="AY23" i="100" s="1"/>
  <c r="AX23" i="100" a="1"/>
  <c r="AX23" i="100" s="1"/>
  <c r="AE23" i="100" a="1"/>
  <c r="AE23" i="100" s="1"/>
  <c r="BI23" i="100" a="1"/>
  <c r="BI23" i="100" s="1"/>
  <c r="AO23" i="100" a="1"/>
  <c r="AO23" i="100" s="1"/>
  <c r="AR23" i="100" a="1"/>
  <c r="AR23" i="100" s="1"/>
  <c r="BN23" i="100" a="1"/>
  <c r="BN23" i="100" s="1"/>
  <c r="AP23" i="100" a="1"/>
  <c r="AP23" i="100" s="1"/>
  <c r="BL23" i="100" a="1"/>
  <c r="BL23" i="100" s="1"/>
  <c r="AN23" i="100" a="1"/>
  <c r="AN23" i="100" s="1"/>
  <c r="BK23" i="100" a="1"/>
  <c r="BK23" i="100" s="1"/>
  <c r="AM23" i="100" a="1"/>
  <c r="AM23" i="100" s="1"/>
  <c r="BJ23" i="100" a="1"/>
  <c r="BJ23" i="100" s="1"/>
  <c r="AI23" i="100" a="1"/>
  <c r="AI23" i="100" s="1"/>
  <c r="BE23" i="100" a="1"/>
  <c r="BE23" i="100" s="1"/>
  <c r="AH23" i="100" a="1"/>
  <c r="AH23" i="100" s="1"/>
  <c r="BD23" i="100" a="1"/>
  <c r="BD23" i="100" s="1"/>
  <c r="AG23" i="100" a="1"/>
  <c r="AG23" i="100" s="1"/>
  <c r="BC23" i="100" a="1"/>
  <c r="BC23" i="100" s="1"/>
  <c r="BA23" i="100" a="1"/>
  <c r="BA23" i="100" s="1"/>
  <c r="AZ23" i="100" a="1"/>
  <c r="AZ23" i="100" s="1"/>
  <c r="AT23" i="100" a="1"/>
  <c r="AT23" i="100" s="1"/>
  <c r="AS23" i="100" a="1"/>
  <c r="AS23" i="100" s="1"/>
  <c r="BL37" i="100" a="1"/>
  <c r="BL37" i="100" s="1"/>
  <c r="AZ37" i="100" a="1"/>
  <c r="AZ37" i="100" s="1"/>
  <c r="AN37" i="100" a="1"/>
  <c r="AN37" i="100" s="1"/>
  <c r="BK37" i="100" a="1"/>
  <c r="BK37" i="100" s="1"/>
  <c r="AY37" i="100" a="1"/>
  <c r="AY37" i="100" s="1"/>
  <c r="AM37" i="100" a="1"/>
  <c r="AM37" i="100" s="1"/>
  <c r="BJ37" i="100" a="1"/>
  <c r="BJ37" i="100" s="1"/>
  <c r="AX37" i="100" a="1"/>
  <c r="AX37" i="100" s="1"/>
  <c r="AL37" i="100" a="1"/>
  <c r="AL37" i="100" s="1"/>
  <c r="BI37" i="100" a="1"/>
  <c r="BI37" i="100" s="1"/>
  <c r="AW37" i="100" a="1"/>
  <c r="AW37" i="100" s="1"/>
  <c r="AK37" i="100" a="1"/>
  <c r="AK37" i="100" s="1"/>
  <c r="BE37" i="100" a="1"/>
  <c r="BE37" i="100" s="1"/>
  <c r="AS37" i="100" a="1"/>
  <c r="AS37" i="100" s="1"/>
  <c r="AH37" i="100" a="1"/>
  <c r="AH37" i="100" s="1"/>
  <c r="BG37" i="100" a="1"/>
  <c r="BG37" i="100" s="1"/>
  <c r="AO37" i="100" a="1"/>
  <c r="AO37" i="100" s="1"/>
  <c r="BF37" i="100" a="1"/>
  <c r="BF37" i="100" s="1"/>
  <c r="AJ37" i="100" a="1"/>
  <c r="AJ37" i="100" s="1"/>
  <c r="AV37" i="100" a="1"/>
  <c r="AV37" i="100" s="1"/>
  <c r="AE37" i="100" a="1"/>
  <c r="AE37" i="100" s="1"/>
  <c r="BN37" i="100" a="1"/>
  <c r="BN37" i="100" s="1"/>
  <c r="AP37" i="100" a="1"/>
  <c r="AP37" i="100" s="1"/>
  <c r="BM37" i="100" a="1"/>
  <c r="BM37" i="100" s="1"/>
  <c r="AI37" i="100" a="1"/>
  <c r="AI37" i="100" s="1"/>
  <c r="BH37" i="100" a="1"/>
  <c r="BH37" i="100" s="1"/>
  <c r="AG37" i="100" a="1"/>
  <c r="AG37" i="100" s="1"/>
  <c r="BD37" i="100" a="1"/>
  <c r="BD37" i="100" s="1"/>
  <c r="AF37" i="100" a="1"/>
  <c r="AF37" i="100" s="1"/>
  <c r="BC37" i="100" a="1"/>
  <c r="BC37" i="100" s="1"/>
  <c r="BB37" i="100" a="1"/>
  <c r="BB37" i="100" s="1"/>
  <c r="BA37" i="100" a="1"/>
  <c r="BA37" i="100" s="1"/>
  <c r="AU37" i="100" a="1"/>
  <c r="AU37" i="100" s="1"/>
  <c r="AT37" i="100" a="1"/>
  <c r="AT37" i="100" s="1"/>
  <c r="AR37" i="100" a="1"/>
  <c r="AR37" i="100" s="1"/>
  <c r="AQ37" i="100" a="1"/>
  <c r="AQ37" i="100" s="1"/>
  <c r="BL60" i="100" a="1"/>
  <c r="BL60" i="100" s="1"/>
  <c r="AZ60" i="100" a="1"/>
  <c r="AZ60" i="100" s="1"/>
  <c r="AN60" i="100" a="1"/>
  <c r="AN60" i="100" s="1"/>
  <c r="BK60" i="100" a="1"/>
  <c r="BK60" i="100" s="1"/>
  <c r="AY60" i="100" a="1"/>
  <c r="AY60" i="100" s="1"/>
  <c r="AM60" i="100" a="1"/>
  <c r="AM60" i="100" s="1"/>
  <c r="BI60" i="100" a="1"/>
  <c r="BI60" i="100" s="1"/>
  <c r="AW60" i="100" a="1"/>
  <c r="AW60" i="100" s="1"/>
  <c r="AL60" i="100" a="1"/>
  <c r="AL60" i="100" s="1"/>
  <c r="BE60" i="100" a="1"/>
  <c r="BE60" i="100" s="1"/>
  <c r="AS60" i="100" a="1"/>
  <c r="AS60" i="100" s="1"/>
  <c r="AH60" i="100" a="1"/>
  <c r="AH60" i="100" s="1"/>
  <c r="BG60" i="100" a="1"/>
  <c r="BG60" i="100" s="1"/>
  <c r="AP60" i="100" a="1"/>
  <c r="AP60" i="100" s="1"/>
  <c r="BF60" i="100" a="1"/>
  <c r="BF60" i="100" s="1"/>
  <c r="AO60" i="100" a="1"/>
  <c r="AO60" i="100" s="1"/>
  <c r="BA60" i="100" a="1"/>
  <c r="BA60" i="100" s="1"/>
  <c r="AF60" i="100" a="1"/>
  <c r="AF60" i="100" s="1"/>
  <c r="AX60" i="100" a="1"/>
  <c r="AX60" i="100" s="1"/>
  <c r="AE60" i="100" a="1"/>
  <c r="AE60" i="100" s="1"/>
  <c r="AV60" i="100" a="1"/>
  <c r="AV60" i="100" s="1"/>
  <c r="AU60" i="100" a="1"/>
  <c r="AU60" i="100" s="1"/>
  <c r="AT60" i="100" a="1"/>
  <c r="AT60" i="100" s="1"/>
  <c r="BN60" i="100" a="1"/>
  <c r="BN60" i="100" s="1"/>
  <c r="AR60" i="100" a="1"/>
  <c r="AR60" i="100" s="1"/>
  <c r="BM60" i="100" a="1"/>
  <c r="BM60" i="100" s="1"/>
  <c r="AQ60" i="100" a="1"/>
  <c r="AQ60" i="100" s="1"/>
  <c r="BJ60" i="100" a="1"/>
  <c r="BJ60" i="100" s="1"/>
  <c r="BH60" i="100" a="1"/>
  <c r="BH60" i="100" s="1"/>
  <c r="AK60" i="100" a="1"/>
  <c r="AK60" i="100" s="1"/>
  <c r="BD60" i="100" a="1"/>
  <c r="BD60" i="100" s="1"/>
  <c r="AJ60" i="100" a="1"/>
  <c r="AJ60" i="100" s="1"/>
  <c r="BC60" i="100" a="1"/>
  <c r="BC60" i="100" s="1"/>
  <c r="AI60" i="100" a="1"/>
  <c r="AI60" i="100" s="1"/>
  <c r="BB60" i="100" a="1"/>
  <c r="BB60" i="100" s="1"/>
  <c r="AG60" i="100" a="1"/>
  <c r="AG60" i="100" s="1"/>
  <c r="BD56" i="100" a="1"/>
  <c r="BD56" i="100" s="1"/>
  <c r="AS56" i="100" a="1"/>
  <c r="AS56" i="100" s="1"/>
  <c r="AG56" i="100" a="1"/>
  <c r="AG56" i="100" s="1"/>
  <c r="BN56" i="100" a="1"/>
  <c r="BN56" i="100" s="1"/>
  <c r="BB56" i="100" a="1"/>
  <c r="BB56" i="100" s="1"/>
  <c r="AQ56" i="100" a="1"/>
  <c r="AQ56" i="100" s="1"/>
  <c r="BE56" i="100" a="1"/>
  <c r="BE56" i="100" s="1"/>
  <c r="AP56" i="100" a="1"/>
  <c r="AP56" i="100" s="1"/>
  <c r="BC56" i="100" a="1"/>
  <c r="BC56" i="100" s="1"/>
  <c r="AO56" i="100" a="1"/>
  <c r="AO56" i="100" s="1"/>
  <c r="BH56" i="100" a="1"/>
  <c r="BH56" i="100" s="1"/>
  <c r="AR56" i="100" a="1"/>
  <c r="AR56" i="100" s="1"/>
  <c r="BG56" i="100" a="1"/>
  <c r="BG56" i="100" s="1"/>
  <c r="AN56" i="100" a="1"/>
  <c r="AN56" i="100" s="1"/>
  <c r="BF56" i="100" a="1"/>
  <c r="BF56" i="100" s="1"/>
  <c r="AM56" i="100" a="1"/>
  <c r="AM56" i="100" s="1"/>
  <c r="BA56" i="100" a="1"/>
  <c r="BA56" i="100" s="1"/>
  <c r="AL56" i="100" a="1"/>
  <c r="AL56" i="100" s="1"/>
  <c r="AK56" i="100" a="1"/>
  <c r="AK56" i="100" s="1"/>
  <c r="AZ56" i="100" a="1"/>
  <c r="AZ56" i="100" s="1"/>
  <c r="AJ56" i="100" a="1"/>
  <c r="AJ56" i="100" s="1"/>
  <c r="AY56" i="100" a="1"/>
  <c r="AY56" i="100" s="1"/>
  <c r="AI56" i="100" a="1"/>
  <c r="AI56" i="100" s="1"/>
  <c r="BM56" i="100" a="1"/>
  <c r="BM56" i="100" s="1"/>
  <c r="AX56" i="100" a="1"/>
  <c r="AX56" i="100" s="1"/>
  <c r="AH56" i="100" a="1"/>
  <c r="AH56" i="100" s="1"/>
  <c r="BL56" i="100" a="1"/>
  <c r="BL56" i="100" s="1"/>
  <c r="AW56" i="100" a="1"/>
  <c r="AW56" i="100" s="1"/>
  <c r="AF56" i="100" a="1"/>
  <c r="AF56" i="100" s="1"/>
  <c r="BK56" i="100" a="1"/>
  <c r="BK56" i="100" s="1"/>
  <c r="AV56" i="100" a="1"/>
  <c r="AV56" i="100" s="1"/>
  <c r="AE56" i="100" a="1"/>
  <c r="AE56" i="100" s="1"/>
  <c r="BJ56" i="100" a="1"/>
  <c r="BJ56" i="100" s="1"/>
  <c r="AU56" i="100" a="1"/>
  <c r="AU56" i="100" s="1"/>
  <c r="BI56" i="100" a="1"/>
  <c r="BI56" i="100" s="1"/>
  <c r="AT56" i="100" a="1"/>
  <c r="AT56" i="100" s="1"/>
  <c r="BI52" i="100" a="1"/>
  <c r="BI52" i="100" s="1"/>
  <c r="AY52" i="100" a="1"/>
  <c r="AY52" i="100" s="1"/>
  <c r="AP52" i="100" a="1"/>
  <c r="AP52" i="100" s="1"/>
  <c r="AF52" i="100" a="1"/>
  <c r="AF52" i="100" s="1"/>
  <c r="AO52" i="100" a="1"/>
  <c r="AO52" i="100" s="1"/>
  <c r="AE52" i="100" a="1"/>
  <c r="AE52" i="100" s="1"/>
  <c r="BM52" i="100" a="1"/>
  <c r="BM52" i="100" s="1"/>
  <c r="BB52" i="100" a="1"/>
  <c r="BB52" i="100" s="1"/>
  <c r="AQ52" i="100" a="1"/>
  <c r="AQ52" i="100" s="1"/>
  <c r="BA52" i="100" a="1"/>
  <c r="BA52" i="100" s="1"/>
  <c r="BL52" i="100" a="1"/>
  <c r="BL52" i="100" s="1"/>
  <c r="AZ52" i="100" a="1"/>
  <c r="AZ52" i="100" s="1"/>
  <c r="AN52" i="100" a="1"/>
  <c r="AN52" i="100" s="1"/>
  <c r="BK52" i="100" a="1"/>
  <c r="BK52" i="100" s="1"/>
  <c r="AX52" i="100" a="1"/>
  <c r="AX52" i="100" s="1"/>
  <c r="AM52" i="100" a="1"/>
  <c r="AM52" i="100" s="1"/>
  <c r="BJ52" i="100" a="1"/>
  <c r="BJ52" i="100" s="1"/>
  <c r="AL52" i="100" a="1"/>
  <c r="AL52" i="100" s="1"/>
  <c r="BH52" i="100" a="1"/>
  <c r="BH52" i="100" s="1"/>
  <c r="AW52" i="100" a="1"/>
  <c r="AW52" i="100" s="1"/>
  <c r="AK52" i="100" a="1"/>
  <c r="AK52" i="100" s="1"/>
  <c r="BG52" i="100" a="1"/>
  <c r="BG52" i="100" s="1"/>
  <c r="AV52" i="100" a="1"/>
  <c r="AV52" i="100" s="1"/>
  <c r="AJ52" i="100" a="1"/>
  <c r="AJ52" i="100" s="1"/>
  <c r="AU52" i="100" a="1"/>
  <c r="AU52" i="100" s="1"/>
  <c r="AI52" i="100" a="1"/>
  <c r="AI52" i="100" s="1"/>
  <c r="BF52" i="100" a="1"/>
  <c r="BF52" i="100" s="1"/>
  <c r="AT52" i="100" a="1"/>
  <c r="AT52" i="100" s="1"/>
  <c r="AH52" i="100" a="1"/>
  <c r="AH52" i="100" s="1"/>
  <c r="BE52" i="100" a="1"/>
  <c r="BE52" i="100" s="1"/>
  <c r="AG52" i="100" a="1"/>
  <c r="AG52" i="100" s="1"/>
  <c r="BD52" i="100" a="1"/>
  <c r="BD52" i="100" s="1"/>
  <c r="AS52" i="100" a="1"/>
  <c r="AS52" i="100" s="1"/>
  <c r="BN52" i="100" a="1"/>
  <c r="BN52" i="100" s="1"/>
  <c r="BC52" i="100" a="1"/>
  <c r="BC52" i="100" s="1"/>
  <c r="AR52" i="100" a="1"/>
  <c r="AR52" i="100" s="1"/>
  <c r="AD21" i="91" a="1"/>
  <c r="AD21" i="91" s="1"/>
  <c r="AD20" i="91" a="1"/>
  <c r="AD20" i="91" s="1"/>
  <c r="AD25" i="91" a="1"/>
  <c r="AD25" i="91" s="1"/>
  <c r="AD24" i="91" a="1"/>
  <c r="AD24" i="91" s="1"/>
  <c r="B89" i="22" a="1"/>
  <c r="B89" i="22" s="1"/>
  <c r="B63" i="22" a="1"/>
  <c r="B63" i="22" s="1"/>
  <c r="B74" i="22" a="1"/>
  <c r="B74" i="22" s="1"/>
  <c r="B68" i="22" a="1"/>
  <c r="B68" i="22" s="1"/>
  <c r="B62" i="22" a="1"/>
  <c r="B62" i="22" s="1"/>
  <c r="B87" i="22" a="1"/>
  <c r="B87" i="22" s="1"/>
  <c r="B81" i="22" a="1"/>
  <c r="B81" i="22" s="1"/>
  <c r="B83" i="22" a="1"/>
  <c r="B83" i="22" s="1"/>
  <c r="B88" i="22" a="1"/>
  <c r="B88" i="22" s="1"/>
  <c r="B73" i="22" a="1"/>
  <c r="B73" i="22" s="1"/>
  <c r="B67" i="22" a="1"/>
  <c r="B67" i="22" s="1"/>
  <c r="B86" i="22" a="1"/>
  <c r="B86" i="22" s="1"/>
  <c r="B80" i="22" a="1"/>
  <c r="B80" i="22" s="1"/>
  <c r="B70" i="22" a="1"/>
  <c r="B70" i="22" s="1"/>
  <c r="B75" i="22" a="1"/>
  <c r="B75" i="22" s="1"/>
  <c r="B69" i="22" a="1"/>
  <c r="B69" i="22" s="1"/>
  <c r="B72" i="22" a="1"/>
  <c r="B72" i="22" s="1"/>
  <c r="B66" i="22" a="1"/>
  <c r="B66" i="22" s="1"/>
  <c r="B85" i="22" a="1"/>
  <c r="B85" i="22" s="1"/>
  <c r="B79" i="22" a="1"/>
  <c r="B79" i="22" s="1"/>
  <c r="B64" i="22" a="1"/>
  <c r="B64" i="22" s="1"/>
  <c r="B76" i="22" a="1"/>
  <c r="B76" i="22" s="1"/>
  <c r="B82" i="22" a="1"/>
  <c r="B82" i="22" s="1"/>
  <c r="B77" i="22" a="1"/>
  <c r="B77" i="22" s="1"/>
  <c r="B71" i="22" a="1"/>
  <c r="B71" i="22" s="1"/>
  <c r="B65" i="22" a="1"/>
  <c r="B65" i="22" s="1"/>
  <c r="B91" i="22" a="1"/>
  <c r="B91" i="22" s="1"/>
  <c r="B84" i="22" a="1"/>
  <c r="B84" i="22" s="1"/>
  <c r="B78" i="22" a="1"/>
  <c r="B78" i="22" s="1"/>
  <c r="AD11" i="100"/>
  <c r="AD31" i="100" s="1" a="1"/>
  <c r="AD31" i="100" s="1"/>
  <c r="W164" i="91"/>
  <c r="W162" i="91"/>
  <c r="W166" i="91" s="1"/>
  <c r="AD74" i="91"/>
  <c r="W148" i="91"/>
  <c r="W152" i="91" s="1"/>
  <c r="W179" i="91"/>
  <c r="W176" i="91"/>
  <c r="W180" i="91" s="1"/>
  <c r="W165" i="91"/>
  <c r="AD13" i="91"/>
  <c r="AD145" i="91"/>
  <c r="AD130" i="91"/>
  <c r="W168" i="91"/>
  <c r="AD159" i="91"/>
  <c r="AD189" i="91"/>
  <c r="AD203" i="91"/>
  <c r="W177" i="91"/>
  <c r="W181" i="91" s="1"/>
  <c r="AD218" i="91"/>
  <c r="AD173" i="91"/>
  <c r="W154" i="91"/>
  <c r="W151" i="91"/>
  <c r="W150" i="91"/>
  <c r="W182" i="91"/>
  <c r="AZ79" i="91" l="1"/>
  <c r="AR138" i="91"/>
  <c r="CT135" i="16" a="1"/>
  <c r="CT135" i="16" s="1"/>
  <c r="AK79" i="91"/>
  <c r="AQ79" i="91"/>
  <c r="CW135" i="16" a="1"/>
  <c r="CW135" i="16" s="1"/>
  <c r="CV135" i="16" a="1"/>
  <c r="CV135" i="16" s="1"/>
  <c r="BN79" i="91"/>
  <c r="AF138" i="91"/>
  <c r="BH138" i="91"/>
  <c r="AM79" i="91"/>
  <c r="BL79" i="91"/>
  <c r="BC79" i="91"/>
  <c r="AI79" i="91"/>
  <c r="AO79" i="91"/>
  <c r="AH138" i="91"/>
  <c r="DE49" i="16" a="1"/>
  <c r="DE49" i="16" s="1"/>
  <c r="CJ49" i="16" a="1"/>
  <c r="CJ49" i="16" s="1"/>
  <c r="CK49" i="16" a="1"/>
  <c r="CK49" i="16" s="1"/>
  <c r="AV79" i="91"/>
  <c r="DE108" i="16" a="1"/>
  <c r="DE108" i="16" s="1"/>
  <c r="CK108" i="16" a="1"/>
  <c r="CK108" i="16" s="1"/>
  <c r="CJ108" i="16" a="1"/>
  <c r="CJ108" i="16" s="1"/>
  <c r="DE48" i="16" a="1"/>
  <c r="DE48" i="16" s="1"/>
  <c r="CJ48" i="16" a="1"/>
  <c r="CJ48" i="16" s="1"/>
  <c r="CK48" i="16" a="1"/>
  <c r="CK48" i="16" s="1"/>
  <c r="DE104" i="16" a="1"/>
  <c r="DE104" i="16" s="1"/>
  <c r="CJ104" i="16" a="1"/>
  <c r="CJ104" i="16" s="1"/>
  <c r="CK104" i="16" a="1"/>
  <c r="CK104" i="16" s="1"/>
  <c r="DE53" i="16" a="1"/>
  <c r="DE53" i="16" s="1"/>
  <c r="CJ53" i="16" a="1"/>
  <c r="CJ53" i="16" s="1"/>
  <c r="CK53" i="16" a="1"/>
  <c r="CK53" i="16" s="1"/>
  <c r="DE107" i="16" a="1"/>
  <c r="DE107" i="16" s="1"/>
  <c r="CJ107" i="16" a="1"/>
  <c r="CJ107" i="16" s="1"/>
  <c r="CK107" i="16" a="1"/>
  <c r="CK107" i="16" s="1"/>
  <c r="CK106" i="16" a="1"/>
  <c r="CK106" i="16" s="1"/>
  <c r="CJ106" i="16" a="1"/>
  <c r="CJ106" i="16" s="1"/>
  <c r="DE103" i="16" a="1"/>
  <c r="DE103" i="16" s="1"/>
  <c r="CJ103" i="16" a="1"/>
  <c r="CJ103" i="16" s="1"/>
  <c r="CK103" i="16" a="1"/>
  <c r="CK103" i="16" s="1"/>
  <c r="DE137" i="16" a="1"/>
  <c r="DE137" i="16" s="1"/>
  <c r="CK137" i="16" a="1"/>
  <c r="CK137" i="16" s="1"/>
  <c r="CJ137" i="16" a="1"/>
  <c r="CJ137" i="16" s="1"/>
  <c r="DE109" i="16" a="1"/>
  <c r="DE109" i="16" s="1"/>
  <c r="CK109" i="16" a="1"/>
  <c r="CK109" i="16" s="1"/>
  <c r="CJ109" i="16" a="1"/>
  <c r="CJ109" i="16" s="1"/>
  <c r="DE102" i="16" a="1"/>
  <c r="DE102" i="16" s="1"/>
  <c r="CK102" i="16" a="1"/>
  <c r="CK102" i="16" s="1"/>
  <c r="CJ102" i="16" a="1"/>
  <c r="CJ102" i="16" s="1"/>
  <c r="DE105" i="16" a="1"/>
  <c r="DE105" i="16" s="1"/>
  <c r="CJ105" i="16" a="1"/>
  <c r="CJ105" i="16" s="1"/>
  <c r="CK105" i="16" a="1"/>
  <c r="CK105" i="16" s="1"/>
  <c r="DE47" i="16" a="1"/>
  <c r="DE47" i="16" s="1"/>
  <c r="CJ47" i="16" a="1"/>
  <c r="CJ47" i="16" s="1"/>
  <c r="CK47" i="16" a="1"/>
  <c r="CK47" i="16" s="1"/>
  <c r="EB110" i="16" a="1"/>
  <c r="EB110" i="16" s="1"/>
  <c r="EH110" i="16" a="1"/>
  <c r="EH110" i="16" s="1"/>
  <c r="DT110" i="16" a="1"/>
  <c r="DT110" i="16" s="1"/>
  <c r="EA110" i="16" a="1"/>
  <c r="EA110" i="16" s="1"/>
  <c r="ED110" i="16" a="1"/>
  <c r="ED110" i="16" s="1"/>
  <c r="DF110" i="16" a="1"/>
  <c r="DF110" i="16" s="1"/>
  <c r="EK110" i="16" a="1"/>
  <c r="EK110" i="16" s="1"/>
  <c r="DM110" i="16" a="1"/>
  <c r="DM110" i="16" s="1"/>
  <c r="DX110" i="16" a="1"/>
  <c r="DX110" i="16" s="1"/>
  <c r="DH110" i="16" a="1"/>
  <c r="DH110" i="16" s="1"/>
  <c r="DS110" i="16" a="1"/>
  <c r="DS110" i="16" s="1"/>
  <c r="EM110" i="16" a="1"/>
  <c r="EM110" i="16" s="1"/>
  <c r="DY110" i="16" a="1"/>
  <c r="DY110" i="16" s="1"/>
  <c r="DJ110" i="16" a="1"/>
  <c r="DJ110" i="16" s="1"/>
  <c r="EE110" i="16" a="1"/>
  <c r="EE110" i="16" s="1"/>
  <c r="CJ101" i="16"/>
  <c r="EM101" i="16" a="1"/>
  <c r="EM101" i="16" s="1"/>
  <c r="DK110" i="16" a="1"/>
  <c r="DK110" i="16" s="1"/>
  <c r="EF110" i="16" a="1"/>
  <c r="EF110" i="16" s="1"/>
  <c r="DU110" i="16" a="1"/>
  <c r="DU110" i="16" s="1"/>
  <c r="DQ110" i="16" a="1"/>
  <c r="DQ110" i="16" s="1"/>
  <c r="EN101" i="16" a="1"/>
  <c r="EN101" i="16" s="1"/>
  <c r="CK101" i="16"/>
  <c r="EI110" i="16" a="1"/>
  <c r="EI110" i="16" s="1"/>
  <c r="DV110" i="16" a="1"/>
  <c r="DV110" i="16" s="1"/>
  <c r="DP110" i="16" a="1"/>
  <c r="DP110" i="16" s="1"/>
  <c r="EN110" i="16" a="1"/>
  <c r="EN110" i="16" s="1"/>
  <c r="EC110" i="16" a="1"/>
  <c r="EC110" i="16" s="1"/>
  <c r="EG110" i="16" a="1"/>
  <c r="EG110" i="16" s="1"/>
  <c r="DN110" i="16" a="1"/>
  <c r="DN110" i="16" s="1"/>
  <c r="DG110" i="16" a="1"/>
  <c r="DG110" i="16" s="1"/>
  <c r="EJ110" i="16" a="1"/>
  <c r="EJ110" i="16" s="1"/>
  <c r="EL110" i="16" a="1"/>
  <c r="EL110" i="16" s="1"/>
  <c r="DL110" i="16" a="1"/>
  <c r="DL110" i="16" s="1"/>
  <c r="DE110" i="16" a="1"/>
  <c r="DE110" i="16" s="1"/>
  <c r="DR110" i="16" a="1"/>
  <c r="DR110" i="16" s="1"/>
  <c r="DO110" i="16" a="1"/>
  <c r="DO110" i="16" s="1"/>
  <c r="DZ110" i="16" a="1"/>
  <c r="DZ110" i="16" s="1"/>
  <c r="DI110" i="16" a="1"/>
  <c r="DI110" i="16" s="1"/>
  <c r="DW110" i="16" a="1"/>
  <c r="DW110" i="16" s="1"/>
  <c r="AU79" i="91"/>
  <c r="BI138" i="91"/>
  <c r="AL138" i="91"/>
  <c r="DZ76" i="16" a="1"/>
  <c r="DZ76" i="16" s="1"/>
  <c r="AN138" i="91"/>
  <c r="AZ138" i="91"/>
  <c r="AR79" i="91"/>
  <c r="BA138" i="91"/>
  <c r="AS138" i="91"/>
  <c r="DN133" i="16" a="1"/>
  <c r="DN133" i="16" s="1"/>
  <c r="BF79" i="91"/>
  <c r="AT138" i="91"/>
  <c r="DR76" i="16" a="1"/>
  <c r="DR76" i="16" s="1"/>
  <c r="AJ138" i="91"/>
  <c r="AQ138" i="91"/>
  <c r="BE79" i="91"/>
  <c r="AT79" i="91"/>
  <c r="BE138" i="91"/>
  <c r="BN138" i="91"/>
  <c r="BI79" i="91"/>
  <c r="BA79" i="91"/>
  <c r="BD138" i="91"/>
  <c r="AK138" i="91"/>
  <c r="AH79" i="91"/>
  <c r="AD51" i="100" a="1"/>
  <c r="AD51" i="100" s="1"/>
  <c r="AD52" i="100" a="1"/>
  <c r="AD52" i="100" s="1"/>
  <c r="DT133" i="16" a="1"/>
  <c r="DT133" i="16" s="1"/>
  <c r="K92" i="16"/>
  <c r="K79" i="16"/>
  <c r="K93" i="16"/>
  <c r="K94" i="16"/>
  <c r="K96" i="16"/>
  <c r="K90" i="16"/>
  <c r="K97" i="16"/>
  <c r="K80" i="16"/>
  <c r="K95" i="16"/>
  <c r="BK138" i="91"/>
  <c r="AI138" i="91"/>
  <c r="CW134" i="16" a="1"/>
  <c r="CW134" i="16" s="1"/>
  <c r="AV138" i="91"/>
  <c r="BB79" i="91"/>
  <c r="AG138" i="91"/>
  <c r="AW138" i="91"/>
  <c r="AY138" i="91"/>
  <c r="DG133" i="16" a="1"/>
  <c r="DG133" i="16" s="1"/>
  <c r="DU76" i="16" a="1"/>
  <c r="DU76" i="16" s="1"/>
  <c r="DI133" i="16" a="1"/>
  <c r="DI133" i="16" s="1"/>
  <c r="EI133" i="16" a="1"/>
  <c r="EI133" i="16" s="1"/>
  <c r="CT134" i="16" a="1"/>
  <c r="CT134" i="16" s="1"/>
  <c r="CU134" i="16" a="1"/>
  <c r="CU134" i="16" s="1"/>
  <c r="CU136" i="16" a="1"/>
  <c r="CU136" i="16" s="1"/>
  <c r="AY79" i="91"/>
  <c r="BK79" i="91"/>
  <c r="BJ79" i="91"/>
  <c r="AX138" i="91"/>
  <c r="DO76" i="16" a="1"/>
  <c r="DO76" i="16" s="1"/>
  <c r="DX133" i="16" a="1"/>
  <c r="DX133" i="16" s="1"/>
  <c r="BD79" i="91"/>
  <c r="DQ76" i="16" a="1"/>
  <c r="DQ76" i="16" s="1"/>
  <c r="EJ76" i="16" a="1"/>
  <c r="EJ76" i="16" s="1"/>
  <c r="AE79" i="91"/>
  <c r="BM79" i="91"/>
  <c r="BE78" i="16"/>
  <c r="EK133" i="16" a="1"/>
  <c r="EK133" i="16" s="1"/>
  <c r="DE76" i="16" a="1"/>
  <c r="DE76" i="16" s="1"/>
  <c r="EE133" i="16" a="1"/>
  <c r="EE133" i="16" s="1"/>
  <c r="CV136" i="16" a="1"/>
  <c r="CV136" i="16" s="1"/>
  <c r="CT136" i="16" a="1"/>
  <c r="CT136" i="16" s="1"/>
  <c r="AT78" i="16"/>
  <c r="AL79" i="91"/>
  <c r="AM138" i="91"/>
  <c r="BF138" i="91"/>
  <c r="AP79" i="91"/>
  <c r="AW79" i="91"/>
  <c r="AO138" i="91"/>
  <c r="AX79" i="91"/>
  <c r="BM138" i="91"/>
  <c r="EI76" i="16" a="1"/>
  <c r="EI76" i="16" s="1"/>
  <c r="BC78" i="16"/>
  <c r="BL138" i="91"/>
  <c r="AG79" i="91"/>
  <c r="BG79" i="91"/>
  <c r="AE138" i="91"/>
  <c r="AP138" i="91"/>
  <c r="EL76" i="16" a="1"/>
  <c r="EL76" i="16" s="1"/>
  <c r="DY76" i="16" a="1"/>
  <c r="DY76" i="16" s="1"/>
  <c r="AF79" i="91"/>
  <c r="BC138" i="91"/>
  <c r="BJ138" i="91"/>
  <c r="CV133" i="16" a="1"/>
  <c r="CV133" i="16" s="1"/>
  <c r="CU133" i="16" a="1"/>
  <c r="CU133" i="16" s="1"/>
  <c r="CT133" i="16" a="1"/>
  <c r="CT133" i="16" s="1"/>
  <c r="EH133" i="16" a="1"/>
  <c r="EH133" i="16" s="1"/>
  <c r="BH79" i="91"/>
  <c r="DF133" i="16" a="1"/>
  <c r="DF133" i="16" s="1"/>
  <c r="DI76" i="16" a="1"/>
  <c r="DI76" i="16" s="1"/>
  <c r="EA133" i="16" a="1"/>
  <c r="EA133" i="16" s="1"/>
  <c r="DV133" i="16" a="1"/>
  <c r="DV133" i="16" s="1"/>
  <c r="AJ79" i="91"/>
  <c r="EN76" i="16" a="1"/>
  <c r="EN76" i="16" s="1"/>
  <c r="BA78" i="16"/>
  <c r="EF133" i="16" a="1"/>
  <c r="EF133" i="16" s="1"/>
  <c r="DR133" i="16" a="1"/>
  <c r="DR133" i="16" s="1"/>
  <c r="AK78" i="16"/>
  <c r="DK133" i="16" a="1"/>
  <c r="DK133" i="16" s="1"/>
  <c r="AS79" i="91"/>
  <c r="BB78" i="16"/>
  <c r="AV78" i="16"/>
  <c r="AP78" i="16"/>
  <c r="DH76" i="16" a="1"/>
  <c r="DH76" i="16" s="1"/>
  <c r="ED133" i="16" a="1"/>
  <c r="ED133" i="16" s="1"/>
  <c r="AN79" i="91"/>
  <c r="AU138" i="91"/>
  <c r="BB138" i="91"/>
  <c r="BG138" i="91"/>
  <c r="DZ133" i="16" a="1"/>
  <c r="DZ133" i="16" s="1"/>
  <c r="ED76" i="16" a="1"/>
  <c r="ED76" i="16" s="1"/>
  <c r="BD78" i="16"/>
  <c r="EM45" i="16" a="1"/>
  <c r="EM45" i="16" s="1"/>
  <c r="CJ45" i="16"/>
  <c r="DX178" i="16" a="1"/>
  <c r="DX178" i="16" s="1"/>
  <c r="DJ178" i="16" a="1"/>
  <c r="DJ178" i="16" s="1"/>
  <c r="DT178" i="16" a="1"/>
  <c r="DT178" i="16" s="1"/>
  <c r="CJ89" i="16" a="1"/>
  <c r="CJ89" i="16" s="1"/>
  <c r="CK89" i="16" a="1"/>
  <c r="CK89" i="16" s="1"/>
  <c r="DD89" i="16" a="1"/>
  <c r="DD89" i="16" s="1"/>
  <c r="EA164" i="16" a="1"/>
  <c r="EA164" i="16" s="1"/>
  <c r="DS164" i="16" a="1"/>
  <c r="DS164" i="16" s="1"/>
  <c r="DU164" i="16" a="1"/>
  <c r="DU164" i="16" s="1"/>
  <c r="DF150" i="16" a="1"/>
  <c r="DF150" i="16" s="1"/>
  <c r="EC150" i="16" a="1"/>
  <c r="EC150" i="16" s="1"/>
  <c r="EI150" i="16" a="1"/>
  <c r="EI150" i="16" s="1"/>
  <c r="BI23" i="91"/>
  <c r="AY23" i="91"/>
  <c r="BN23" i="91"/>
  <c r="CJ40" i="16" a="1"/>
  <c r="CJ40" i="16" s="1"/>
  <c r="CK40" i="16" a="1"/>
  <c r="CK40" i="16" s="1"/>
  <c r="DD40" i="16" a="1"/>
  <c r="DD40" i="16" s="1"/>
  <c r="AD23" i="91"/>
  <c r="EF76" i="16" a="1"/>
  <c r="EF76" i="16" s="1"/>
  <c r="BF78" i="16"/>
  <c r="DW76" i="16" a="1"/>
  <c r="DW76" i="16" s="1"/>
  <c r="AW78" i="16"/>
  <c r="AD21" i="100" a="1"/>
  <c r="AD21" i="100" s="1"/>
  <c r="AD49" i="100" a="1"/>
  <c r="AD49" i="100" s="1"/>
  <c r="CK21" i="16" a="1"/>
  <c r="CK21" i="16" s="1"/>
  <c r="CJ21" i="16" a="1"/>
  <c r="CJ21" i="16" s="1"/>
  <c r="DD21" i="16" a="1"/>
  <c r="DD21" i="16" s="1"/>
  <c r="DT136" i="16" a="1"/>
  <c r="DT136" i="16" s="1"/>
  <c r="DL76" i="16" a="1"/>
  <c r="DL76" i="16" s="1"/>
  <c r="AL78" i="16"/>
  <c r="AD24" i="100" a="1"/>
  <c r="AD24" i="100" s="1"/>
  <c r="CK179" i="16" a="1"/>
  <c r="CK179" i="16" s="1"/>
  <c r="DD179" i="16" a="1"/>
  <c r="DD179" i="16" s="1"/>
  <c r="CJ179" i="16" a="1"/>
  <c r="CJ179" i="16" s="1"/>
  <c r="EJ133" i="16" a="1"/>
  <c r="EJ133" i="16" s="1"/>
  <c r="DY133" i="16" a="1"/>
  <c r="DY133" i="16" s="1"/>
  <c r="ED178" i="16" a="1"/>
  <c r="ED178" i="16" s="1"/>
  <c r="DM178" i="16" a="1"/>
  <c r="DM178" i="16" s="1"/>
  <c r="EC178" i="16" a="1"/>
  <c r="EC178" i="16" s="1"/>
  <c r="CJ46" i="16" a="1"/>
  <c r="CJ46" i="16" s="1"/>
  <c r="CK46" i="16" a="1"/>
  <c r="CK46" i="16" s="1"/>
  <c r="DD46" i="16" a="1"/>
  <c r="DD46" i="16" s="1"/>
  <c r="AD35" i="100" a="1"/>
  <c r="AD35" i="100" s="1"/>
  <c r="DX164" i="16" a="1"/>
  <c r="DX164" i="16" s="1"/>
  <c r="EN164" i="16" a="1"/>
  <c r="EN164" i="16" s="1"/>
  <c r="DR164" i="16" a="1"/>
  <c r="DR164" i="16" s="1"/>
  <c r="EJ150" i="16" a="1"/>
  <c r="EJ150" i="16" s="1"/>
  <c r="DS150" i="16" a="1"/>
  <c r="DS150" i="16" s="1"/>
  <c r="DO150" i="16" a="1"/>
  <c r="DO150" i="16" s="1"/>
  <c r="CJ38" i="16" a="1"/>
  <c r="CJ38" i="16" s="1"/>
  <c r="CK38" i="16" a="1"/>
  <c r="CK38" i="16" s="1"/>
  <c r="DD38" i="16" a="1"/>
  <c r="DD38" i="16" s="1"/>
  <c r="CJ33" i="16" a="1"/>
  <c r="CJ33" i="16" s="1"/>
  <c r="CK33" i="16" a="1"/>
  <c r="CK33" i="16" s="1"/>
  <c r="DD33" i="16" a="1"/>
  <c r="DD33" i="16" s="1"/>
  <c r="AI23" i="91"/>
  <c r="BK23" i="91"/>
  <c r="AG23" i="91"/>
  <c r="DD134" i="16" a="1"/>
  <c r="DD134" i="16" s="1"/>
  <c r="CK134" i="16" a="1"/>
  <c r="CK134" i="16" s="1"/>
  <c r="CJ134" i="16" a="1"/>
  <c r="CJ134" i="16" s="1"/>
  <c r="DE133" i="16" a="1"/>
  <c r="DE133" i="16" s="1"/>
  <c r="DO133" i="16" a="1"/>
  <c r="DO133" i="16" s="1"/>
  <c r="CK151" i="16" a="1"/>
  <c r="CK151" i="16" s="1"/>
  <c r="DD151" i="16" a="1"/>
  <c r="DD151" i="16" s="1"/>
  <c r="CJ151" i="16" a="1"/>
  <c r="CJ151" i="16" s="1"/>
  <c r="EL178" i="16" a="1"/>
  <c r="EL178" i="16" s="1"/>
  <c r="DI178" i="16" a="1"/>
  <c r="DI178" i="16" s="1"/>
  <c r="EM178" i="16" a="1"/>
  <c r="EM178" i="16" s="1"/>
  <c r="CJ135" i="16" a="1"/>
  <c r="CJ135" i="16" s="1"/>
  <c r="CK135" i="16" a="1"/>
  <c r="CK135" i="16" s="1"/>
  <c r="DD135" i="16" a="1"/>
  <c r="DD135" i="16" s="1"/>
  <c r="DT164" i="16" a="1"/>
  <c r="DT164" i="16" s="1"/>
  <c r="DN164" i="16" a="1"/>
  <c r="DN164" i="16" s="1"/>
  <c r="DM164" i="16" a="1"/>
  <c r="DM164" i="16" s="1"/>
  <c r="EB150" i="16" a="1"/>
  <c r="EB150" i="16" s="1"/>
  <c r="EK150" i="16" a="1"/>
  <c r="EK150" i="16" s="1"/>
  <c r="DJ150" i="16" a="1"/>
  <c r="DJ150" i="16" s="1"/>
  <c r="AJ23" i="91"/>
  <c r="AO23" i="91"/>
  <c r="BC23" i="91"/>
  <c r="EB133" i="16" a="1"/>
  <c r="EB133" i="16" s="1"/>
  <c r="EG133" i="16" a="1"/>
  <c r="EG133" i="16" s="1"/>
  <c r="DU178" i="16" a="1"/>
  <c r="DU178" i="16" s="1"/>
  <c r="DP178" i="16" a="1"/>
  <c r="DP178" i="16" s="1"/>
  <c r="DS178" i="16" a="1"/>
  <c r="DS178" i="16" s="1"/>
  <c r="DD178" i="16" a="1"/>
  <c r="DD178" i="16" s="1"/>
  <c r="CJ178" i="16" a="1"/>
  <c r="CJ178" i="16" s="1"/>
  <c r="CK178" i="16" a="1"/>
  <c r="CK178" i="16" s="1"/>
  <c r="DP164" i="16" a="1"/>
  <c r="DP164" i="16" s="1"/>
  <c r="DO164" i="16" a="1"/>
  <c r="DO164" i="16" s="1"/>
  <c r="DL164" i="16" a="1"/>
  <c r="DL164" i="16" s="1"/>
  <c r="DZ150" i="16" a="1"/>
  <c r="DZ150" i="16" s="1"/>
  <c r="DE150" i="16" a="1"/>
  <c r="DE150" i="16" s="1"/>
  <c r="DI150" i="16" a="1"/>
  <c r="DI150" i="16" s="1"/>
  <c r="AK23" i="91"/>
  <c r="AZ23" i="91"/>
  <c r="AH23" i="91"/>
  <c r="AD61" i="100" a="1"/>
  <c r="AD61" i="100" s="1"/>
  <c r="DM133" i="16" a="1"/>
  <c r="DM133" i="16" s="1"/>
  <c r="DE178" i="16" a="1"/>
  <c r="DE178" i="16" s="1"/>
  <c r="EN178" i="16" a="1"/>
  <c r="EN178" i="16" s="1"/>
  <c r="EJ178" i="16" a="1"/>
  <c r="EJ178" i="16" s="1"/>
  <c r="ED164" i="16" a="1"/>
  <c r="ED164" i="16" s="1"/>
  <c r="EH164" i="16" a="1"/>
  <c r="EH164" i="16" s="1"/>
  <c r="EG164" i="16" a="1"/>
  <c r="EG164" i="16" s="1"/>
  <c r="DD164" i="16" a="1"/>
  <c r="DD164" i="16" s="1"/>
  <c r="CK164" i="16" a="1"/>
  <c r="CK164" i="16" s="1"/>
  <c r="CJ164" i="16" a="1"/>
  <c r="CJ164" i="16" s="1"/>
  <c r="DM150" i="16" a="1"/>
  <c r="DM150" i="16" s="1"/>
  <c r="DH150" i="16" a="1"/>
  <c r="DH150" i="16" s="1"/>
  <c r="EE150" i="16" a="1"/>
  <c r="EE150" i="16" s="1"/>
  <c r="AL23" i="91"/>
  <c r="BL23" i="91"/>
  <c r="AR23" i="91"/>
  <c r="DN76" i="16" a="1"/>
  <c r="DN76" i="16" s="1"/>
  <c r="AN78" i="16"/>
  <c r="AD29" i="100" a="1"/>
  <c r="AD29" i="100" s="1"/>
  <c r="AD53" i="100" a="1"/>
  <c r="AD53" i="100" s="1"/>
  <c r="AD25" i="100" a="1"/>
  <c r="AD25" i="100" s="1"/>
  <c r="DD45" i="16" a="1"/>
  <c r="DD45" i="16" s="1"/>
  <c r="DO178" i="16" a="1"/>
  <c r="DO178" i="16" s="1"/>
  <c r="DZ178" i="16" a="1"/>
  <c r="DZ178" i="16" s="1"/>
  <c r="DG178" i="16" a="1"/>
  <c r="DG178" i="16" s="1"/>
  <c r="DD50" i="16" a="1"/>
  <c r="DD50" i="16" s="1"/>
  <c r="CK50" i="16" a="1"/>
  <c r="CK50" i="16" s="1"/>
  <c r="CJ50" i="16" a="1"/>
  <c r="CJ50" i="16" s="1"/>
  <c r="CJ52" i="16" a="1"/>
  <c r="CJ52" i="16" s="1"/>
  <c r="DD52" i="16" a="1"/>
  <c r="DD52" i="16" s="1"/>
  <c r="CK52" i="16" a="1"/>
  <c r="CK52" i="16" s="1"/>
  <c r="DW164" i="16" a="1"/>
  <c r="DW164" i="16" s="1"/>
  <c r="DV164" i="16" a="1"/>
  <c r="DV164" i="16" s="1"/>
  <c r="DZ164" i="16" a="1"/>
  <c r="DZ164" i="16" s="1"/>
  <c r="DY150" i="16" a="1"/>
  <c r="DY150" i="16" s="1"/>
  <c r="DP150" i="16" a="1"/>
  <c r="DP150" i="16" s="1"/>
  <c r="EM150" i="16" a="1"/>
  <c r="EM150" i="16" s="1"/>
  <c r="CJ150" i="16" a="1"/>
  <c r="CJ150" i="16" s="1"/>
  <c r="DD150" i="16" a="1"/>
  <c r="DD150" i="16" s="1"/>
  <c r="CK150" i="16" a="1"/>
  <c r="CK150" i="16" s="1"/>
  <c r="AS23" i="91"/>
  <c r="AE23" i="91"/>
  <c r="BD23" i="91"/>
  <c r="DD35" i="16" a="1"/>
  <c r="DD35" i="16" s="1"/>
  <c r="CK35" i="16" a="1"/>
  <c r="CK35" i="16" s="1"/>
  <c r="CJ35" i="16" a="1"/>
  <c r="CJ35" i="16" s="1"/>
  <c r="AD37" i="100" a="1"/>
  <c r="AD37" i="100" s="1"/>
  <c r="EM76" i="16" a="1"/>
  <c r="EM76" i="16" s="1"/>
  <c r="BM78" i="16"/>
  <c r="BM79" i="16" s="1"/>
  <c r="DJ133" i="16" a="1"/>
  <c r="DJ133" i="16" s="1"/>
  <c r="DK178" i="16" a="1"/>
  <c r="DK178" i="16" s="1"/>
  <c r="DW178" i="16" a="1"/>
  <c r="DW178" i="16" s="1"/>
  <c r="DY178" i="16" a="1"/>
  <c r="DY178" i="16" s="1"/>
  <c r="AD50" i="100" a="1"/>
  <c r="AD50" i="100" s="1"/>
  <c r="EM164" i="16" a="1"/>
  <c r="EM164" i="16" s="1"/>
  <c r="EC164" i="16" a="1"/>
  <c r="EC164" i="16" s="1"/>
  <c r="EE164" i="16" a="1"/>
  <c r="EE164" i="16" s="1"/>
  <c r="DW150" i="16" a="1"/>
  <c r="DW150" i="16" s="1"/>
  <c r="DK150" i="16" a="1"/>
  <c r="DK150" i="16" s="1"/>
  <c r="DX150" i="16" a="1"/>
  <c r="DX150" i="16" s="1"/>
  <c r="AU23" i="91"/>
  <c r="AT23" i="91"/>
  <c r="AP23" i="91"/>
  <c r="AD56" i="100" a="1"/>
  <c r="AD56" i="100" s="1"/>
  <c r="CK165" i="16" a="1"/>
  <c r="CK165" i="16" s="1"/>
  <c r="DD165" i="16" a="1"/>
  <c r="DD165" i="16" s="1"/>
  <c r="CJ165" i="16" a="1"/>
  <c r="CJ165" i="16" s="1"/>
  <c r="DP133" i="16" a="1"/>
  <c r="DP133" i="16" s="1"/>
  <c r="EH178" i="16" a="1"/>
  <c r="EH178" i="16" s="1"/>
  <c r="DL178" i="16" a="1"/>
  <c r="DL178" i="16" s="1"/>
  <c r="EG178" i="16" a="1"/>
  <c r="EG178" i="16" s="1"/>
  <c r="CJ181" i="16" a="1"/>
  <c r="CJ181" i="16" s="1"/>
  <c r="CK181" i="16" a="1"/>
  <c r="CK181" i="16" s="1"/>
  <c r="DD181" i="16" a="1"/>
  <c r="DD181" i="16" s="1"/>
  <c r="DD96" i="16" a="1"/>
  <c r="DD96" i="16" s="1"/>
  <c r="CJ96" i="16" a="1"/>
  <c r="CJ96" i="16" s="1"/>
  <c r="CK96" i="16" a="1"/>
  <c r="CK96" i="16" s="1"/>
  <c r="DI164" i="16" a="1"/>
  <c r="DI164" i="16" s="1"/>
  <c r="DK164" i="16" a="1"/>
  <c r="DK164" i="16" s="1"/>
  <c r="DY164" i="16" a="1"/>
  <c r="DY164" i="16" s="1"/>
  <c r="DN150" i="16" a="1"/>
  <c r="DN150" i="16" s="1"/>
  <c r="EN150" i="16" a="1"/>
  <c r="EN150" i="16" s="1"/>
  <c r="EL150" i="16" a="1"/>
  <c r="EL150" i="16" s="1"/>
  <c r="AV23" i="91"/>
  <c r="BF23" i="91"/>
  <c r="BA23" i="91"/>
  <c r="CK94" i="16" a="1"/>
  <c r="CK94" i="16" s="1"/>
  <c r="DD94" i="16" a="1"/>
  <c r="DD94" i="16" s="1"/>
  <c r="CJ94" i="16" a="1"/>
  <c r="CJ94" i="16" s="1"/>
  <c r="EF136" i="16" a="1"/>
  <c r="EF136" i="16" s="1"/>
  <c r="AD23" i="100" a="1"/>
  <c r="AD23" i="100" s="1"/>
  <c r="CJ166" i="16" a="1"/>
  <c r="CJ166" i="16" s="1"/>
  <c r="CK166" i="16" a="1"/>
  <c r="CK166" i="16" s="1"/>
  <c r="DD166" i="16" a="1"/>
  <c r="DD166" i="16" s="1"/>
  <c r="CJ136" i="16" a="1"/>
  <c r="CJ136" i="16" s="1"/>
  <c r="CK136" i="16" a="1"/>
  <c r="CK136" i="16" s="1"/>
  <c r="DD136" i="16" a="1"/>
  <c r="DD136" i="16" s="1"/>
  <c r="DW133" i="16" a="1"/>
  <c r="DW133" i="16" s="1"/>
  <c r="CJ51" i="16" a="1"/>
  <c r="CJ51" i="16" s="1"/>
  <c r="CK51" i="16" a="1"/>
  <c r="CK51" i="16" s="1"/>
  <c r="DD51" i="16" a="1"/>
  <c r="DD51" i="16" s="1"/>
  <c r="DQ178" i="16" a="1"/>
  <c r="DQ178" i="16" s="1"/>
  <c r="EK178" i="16" a="1"/>
  <c r="EK178" i="16" s="1"/>
  <c r="DR178" i="16" a="1"/>
  <c r="DR178" i="16" s="1"/>
  <c r="EJ164" i="16" a="1"/>
  <c r="EJ164" i="16" s="1"/>
  <c r="DQ164" i="16" a="1"/>
  <c r="DQ164" i="16" s="1"/>
  <c r="EK164" i="16" a="1"/>
  <c r="EK164" i="16" s="1"/>
  <c r="DU150" i="16" a="1"/>
  <c r="DU150" i="16" s="1"/>
  <c r="DT150" i="16" a="1"/>
  <c r="DT150" i="16" s="1"/>
  <c r="EG150" i="16" a="1"/>
  <c r="EG150" i="16" s="1"/>
  <c r="AW23" i="91"/>
  <c r="AM23" i="91"/>
  <c r="BM23" i="91"/>
  <c r="DD76" i="16" a="1"/>
  <c r="DD76" i="16" s="1"/>
  <c r="AD78" i="16"/>
  <c r="AD79" i="16" s="1"/>
  <c r="CK77" i="16" a="1"/>
  <c r="CK77" i="16" s="1"/>
  <c r="DD77" i="16" a="1"/>
  <c r="DD77" i="16" s="1"/>
  <c r="CJ77" i="16" a="1"/>
  <c r="CJ77" i="16" s="1"/>
  <c r="DG76" i="16" a="1"/>
  <c r="DG76" i="16" s="1"/>
  <c r="AG78" i="16"/>
  <c r="CK54" i="16" a="1"/>
  <c r="CK54" i="16" s="1"/>
  <c r="CJ54" i="16" a="1"/>
  <c r="CJ54" i="16" s="1"/>
  <c r="DD54" i="16" a="1"/>
  <c r="DD54" i="16" s="1"/>
  <c r="EC133" i="16" a="1"/>
  <c r="EC133" i="16" s="1"/>
  <c r="DD133" i="16" a="1"/>
  <c r="DD133" i="16" s="1"/>
  <c r="EF178" i="16" a="1"/>
  <c r="EF178" i="16" s="1"/>
  <c r="DV178" i="16" a="1"/>
  <c r="DV178" i="16" s="1"/>
  <c r="DF178" i="16" a="1"/>
  <c r="DF178" i="16" s="1"/>
  <c r="DD80" i="16" a="1"/>
  <c r="DD80" i="16" s="1"/>
  <c r="CK80" i="16" a="1"/>
  <c r="CK80" i="16" s="1"/>
  <c r="CJ80" i="16" a="1"/>
  <c r="CJ80" i="16" s="1"/>
  <c r="DH164" i="16" a="1"/>
  <c r="DH164" i="16" s="1"/>
  <c r="DF164" i="16" a="1"/>
  <c r="DF164" i="16" s="1"/>
  <c r="EI164" i="16" a="1"/>
  <c r="EI164" i="16" s="1"/>
  <c r="DL150" i="16" a="1"/>
  <c r="DL150" i="16" s="1"/>
  <c r="DG150" i="16" a="1"/>
  <c r="DG150" i="16" s="1"/>
  <c r="DQ150" i="16" a="1"/>
  <c r="DQ150" i="16" s="1"/>
  <c r="DD93" i="16" a="1"/>
  <c r="DD93" i="16" s="1"/>
  <c r="CJ93" i="16" a="1"/>
  <c r="CJ93" i="16" s="1"/>
  <c r="CK93" i="16" a="1"/>
  <c r="CK93" i="16" s="1"/>
  <c r="BE23" i="91"/>
  <c r="AX23" i="91"/>
  <c r="AF23" i="91"/>
  <c r="CK152" i="16" a="1"/>
  <c r="CK152" i="16" s="1"/>
  <c r="CJ152" i="16" a="1"/>
  <c r="CJ152" i="16" s="1"/>
  <c r="DD152" i="16" a="1"/>
  <c r="DD152" i="16" s="1"/>
  <c r="EG76" i="16" a="1"/>
  <c r="EG76" i="16" s="1"/>
  <c r="BG78" i="16"/>
  <c r="DD24" i="16" a="1"/>
  <c r="DD24" i="16" s="1"/>
  <c r="CJ24" i="16" a="1"/>
  <c r="CJ24" i="16" s="1"/>
  <c r="CK24" i="16" a="1"/>
  <c r="CK24" i="16" s="1"/>
  <c r="DS76" i="16" a="1"/>
  <c r="DS76" i="16" s="1"/>
  <c r="AS78" i="16"/>
  <c r="EK76" i="16" a="1"/>
  <c r="EK76" i="16" s="1"/>
  <c r="BK78" i="16"/>
  <c r="DJ76" i="16" a="1"/>
  <c r="DJ76" i="16" s="1"/>
  <c r="AJ78" i="16"/>
  <c r="DD167" i="16" a="1"/>
  <c r="DD167" i="16" s="1"/>
  <c r="CJ167" i="16" a="1"/>
  <c r="CJ167" i="16" s="1"/>
  <c r="CK167" i="16" a="1"/>
  <c r="CK167" i="16" s="1"/>
  <c r="EN45" i="16" a="1"/>
  <c r="EN45" i="16" s="1"/>
  <c r="CK45" i="16"/>
  <c r="EN133" i="16" a="1"/>
  <c r="EN133" i="16" s="1"/>
  <c r="EL133" i="16" a="1"/>
  <c r="EL133" i="16" s="1"/>
  <c r="CK180" i="16" a="1"/>
  <c r="CK180" i="16" s="1"/>
  <c r="DD180" i="16" a="1"/>
  <c r="DD180" i="16" s="1"/>
  <c r="CJ180" i="16" a="1"/>
  <c r="CJ180" i="16" s="1"/>
  <c r="EA178" i="16" a="1"/>
  <c r="EA178" i="16" s="1"/>
  <c r="EE178" i="16" a="1"/>
  <c r="EE178" i="16" s="1"/>
  <c r="DH178" i="16" a="1"/>
  <c r="DH178" i="16" s="1"/>
  <c r="DE164" i="16" a="1"/>
  <c r="DE164" i="16" s="1"/>
  <c r="EB164" i="16" a="1"/>
  <c r="EB164" i="16" s="1"/>
  <c r="DJ164" i="16" a="1"/>
  <c r="DJ164" i="16" s="1"/>
  <c r="DR150" i="16" a="1"/>
  <c r="DR150" i="16" s="1"/>
  <c r="DV150" i="16" a="1"/>
  <c r="DV150" i="16" s="1"/>
  <c r="ED150" i="16" a="1"/>
  <c r="ED150" i="16" s="1"/>
  <c r="DD37" i="16" a="1"/>
  <c r="DD37" i="16" s="1"/>
  <c r="CK37" i="16" a="1"/>
  <c r="CK37" i="16" s="1"/>
  <c r="CJ37" i="16" a="1"/>
  <c r="CJ37" i="16" s="1"/>
  <c r="BG23" i="91"/>
  <c r="BJ23" i="91"/>
  <c r="AQ23" i="91"/>
  <c r="EH76" i="16" a="1"/>
  <c r="EH76" i="16" s="1"/>
  <c r="BH78" i="16"/>
  <c r="DF76" i="16" a="1"/>
  <c r="DF76" i="16" s="1"/>
  <c r="AF78" i="16"/>
  <c r="DX76" i="16" a="1"/>
  <c r="DX76" i="16" s="1"/>
  <c r="AX78" i="16"/>
  <c r="AX79" i="16" s="1"/>
  <c r="AD47" i="100" a="1"/>
  <c r="AD47" i="100" s="1"/>
  <c r="CK153" i="16" a="1"/>
  <c r="CK153" i="16" s="1"/>
  <c r="DD153" i="16" a="1"/>
  <c r="DD153" i="16" s="1"/>
  <c r="CJ153" i="16" a="1"/>
  <c r="CJ153" i="16" s="1"/>
  <c r="DU133" i="16" a="1"/>
  <c r="DU133" i="16" s="1"/>
  <c r="EM133" i="16" a="1"/>
  <c r="EM133" i="16" s="1"/>
  <c r="CJ91" i="16" a="1"/>
  <c r="CJ91" i="16" s="1"/>
  <c r="CK91" i="16" a="1"/>
  <c r="CK91" i="16" s="1"/>
  <c r="DD91" i="16" a="1"/>
  <c r="DD91" i="16" s="1"/>
  <c r="EI178" i="16" a="1"/>
  <c r="EI178" i="16" s="1"/>
  <c r="DN178" i="16" a="1"/>
  <c r="DN178" i="16" s="1"/>
  <c r="EB178" i="16" a="1"/>
  <c r="EB178" i="16" s="1"/>
  <c r="EF164" i="16" a="1"/>
  <c r="EF164" i="16" s="1"/>
  <c r="DG164" i="16" a="1"/>
  <c r="DG164" i="16" s="1"/>
  <c r="EL164" i="16" a="1"/>
  <c r="EL164" i="16" s="1"/>
  <c r="EF150" i="16" a="1"/>
  <c r="EF150" i="16" s="1"/>
  <c r="EH150" i="16" a="1"/>
  <c r="EH150" i="16" s="1"/>
  <c r="EA150" i="16" a="1"/>
  <c r="EA150" i="16" s="1"/>
  <c r="BH23" i="91"/>
  <c r="AN23" i="91"/>
  <c r="BB23" i="91"/>
  <c r="AD34" i="100" a="1"/>
  <c r="AD34" i="100" s="1"/>
  <c r="AD54" i="100" a="1"/>
  <c r="AD54" i="100" s="1"/>
  <c r="AD36" i="100" a="1"/>
  <c r="AD36" i="100" s="1"/>
  <c r="AD45" i="100" a="1"/>
  <c r="AD45" i="100" s="1"/>
  <c r="AD20" i="100" a="1"/>
  <c r="AD20" i="100" s="1"/>
  <c r="AD57" i="100" a="1"/>
  <c r="AD57" i="100" s="1"/>
  <c r="AD22" i="100" a="1"/>
  <c r="AD22" i="100" s="1"/>
  <c r="AD28" i="100" a="1"/>
  <c r="AD28" i="100" s="1"/>
  <c r="AD33" i="100" a="1"/>
  <c r="AD33" i="100" s="1"/>
  <c r="AD48" i="100" a="1"/>
  <c r="AD48" i="100" s="1"/>
  <c r="AD27" i="100" a="1"/>
  <c r="AD27" i="100" s="1"/>
  <c r="AD58" i="100" a="1"/>
  <c r="AD58" i="100" s="1"/>
  <c r="AD30" i="100" a="1"/>
  <c r="AD30" i="100" s="1"/>
  <c r="AD62" i="100" a="1"/>
  <c r="AD62" i="100" s="1"/>
  <c r="AD26" i="100" a="1"/>
  <c r="AD26" i="100" s="1"/>
  <c r="AD32" i="100" a="1"/>
  <c r="AD32" i="100" s="1"/>
  <c r="AD46" i="100" a="1"/>
  <c r="AD46" i="100" s="1"/>
  <c r="AD55" i="100" a="1"/>
  <c r="AD55" i="100" s="1"/>
  <c r="AD59" i="100" a="1"/>
  <c r="AD59" i="100" s="1"/>
  <c r="AD60" i="100" a="1"/>
  <c r="AD60" i="100" s="1"/>
  <c r="CK11" i="23"/>
  <c r="CJ11" i="23"/>
  <c r="CH11" i="23"/>
  <c r="CG11" i="23"/>
  <c r="AZ78" i="16" l="1"/>
  <c r="AZ79" i="16" s="1"/>
  <c r="AZ81" i="16" s="1"/>
  <c r="AR78" i="16"/>
  <c r="AR79" i="16" s="1"/>
  <c r="AR81" i="16" s="1"/>
  <c r="AQ78" i="16"/>
  <c r="DP76" i="16" a="1"/>
  <c r="DP76" i="16" s="1"/>
  <c r="DL133" i="16" a="1"/>
  <c r="DL133" i="16" s="1"/>
  <c r="EE76" i="16" a="1"/>
  <c r="EE76" i="16" s="1"/>
  <c r="DK76" i="16" a="1"/>
  <c r="DK76" i="16" s="1"/>
  <c r="AU78" i="16"/>
  <c r="EB76" i="16" a="1"/>
  <c r="EB76" i="16" s="1"/>
  <c r="DH133" i="16" a="1"/>
  <c r="DH133" i="16" s="1"/>
  <c r="AP79" i="16"/>
  <c r="AP81" i="16" s="1"/>
  <c r="AO78" i="16"/>
  <c r="AI78" i="16"/>
  <c r="BJ78" i="16"/>
  <c r="EC76" i="16" a="1"/>
  <c r="EC76" i="16" s="1"/>
  <c r="DQ133" i="16" a="1"/>
  <c r="DQ133" i="16" s="1"/>
  <c r="DV76" i="16" a="1"/>
  <c r="DV76" i="16" s="1"/>
  <c r="DT76" i="16" a="1"/>
  <c r="DT76" i="16" s="1"/>
  <c r="AH78" i="16"/>
  <c r="AV79" i="16"/>
  <c r="AV81" i="16" s="1"/>
  <c r="AY78" i="16"/>
  <c r="AE78" i="16"/>
  <c r="BL78" i="16"/>
  <c r="BL79" i="16" s="1"/>
  <c r="BD79" i="16"/>
  <c r="BD81" i="16" s="1"/>
  <c r="BI78" i="16"/>
  <c r="BG79" i="16"/>
  <c r="BG81" i="16" s="1"/>
  <c r="AJ79" i="16"/>
  <c r="AJ81" i="16" s="1"/>
  <c r="BK79" i="16"/>
  <c r="BK81" i="16" s="1"/>
  <c r="AG79" i="16"/>
  <c r="AG81" i="16" s="1"/>
  <c r="BC79" i="16"/>
  <c r="BC81" i="16" s="1"/>
  <c r="BB79" i="16"/>
  <c r="BB81" i="16" s="1"/>
  <c r="BM81" i="16"/>
  <c r="CK76" i="16" a="1"/>
  <c r="CK76" i="16" s="1"/>
  <c r="BE79" i="16"/>
  <c r="BE81" i="16" s="1"/>
  <c r="BN78" i="16"/>
  <c r="AT79" i="16"/>
  <c r="AT81" i="16" s="1"/>
  <c r="AS79" i="16"/>
  <c r="AS81" i="16" s="1"/>
  <c r="AX81" i="16"/>
  <c r="CJ76" i="16" a="1"/>
  <c r="CJ76" i="16" s="1"/>
  <c r="DS133" i="16" a="1"/>
  <c r="DS133" i="16" s="1"/>
  <c r="AF79" i="16"/>
  <c r="AF81" i="16" s="1"/>
  <c r="BA79" i="16"/>
  <c r="BA81" i="16" s="1"/>
  <c r="AW79" i="16"/>
  <c r="AW81" i="16" s="1"/>
  <c r="AM78" i="16"/>
  <c r="DM76" i="16" a="1"/>
  <c r="DM76" i="16" s="1"/>
  <c r="CK133" i="16" a="1"/>
  <c r="CK133" i="16" s="1"/>
  <c r="CJ133" i="16" a="1"/>
  <c r="CJ133" i="16" s="1"/>
  <c r="EA76" i="16" a="1"/>
  <c r="EA76" i="16" s="1"/>
  <c r="BF79" i="16"/>
  <c r="BF81" i="16" s="1"/>
  <c r="BH79" i="16"/>
  <c r="BH81" i="16" s="1"/>
  <c r="AK79" i="16"/>
  <c r="AK81" i="16" s="1"/>
  <c r="AL79" i="16"/>
  <c r="AL81" i="16" s="1"/>
  <c r="AN79" i="16"/>
  <c r="AN81" i="16" s="1"/>
  <c r="AD81" i="16"/>
  <c r="DX20" i="16" a="1"/>
  <c r="DX20" i="16" s="1"/>
  <c r="AX22" i="16"/>
  <c r="AX23" i="16" s="1"/>
  <c r="DP20" i="16" a="1"/>
  <c r="DP20" i="16" s="1"/>
  <c r="AP22" i="16"/>
  <c r="AP23" i="16" s="1"/>
  <c r="EN20" i="16" a="1"/>
  <c r="EN20" i="16" s="1"/>
  <c r="BN22" i="16"/>
  <c r="BN23" i="16" s="1"/>
  <c r="DM20" i="16" a="1"/>
  <c r="DM20" i="16" s="1"/>
  <c r="AM22" i="16"/>
  <c r="AM23" i="16" s="1"/>
  <c r="AM25" i="16" s="1"/>
  <c r="EA20" i="16" a="1"/>
  <c r="EA20" i="16" s="1"/>
  <c r="BA22" i="16"/>
  <c r="BA23" i="16" s="1"/>
  <c r="DI20" i="16" a="1"/>
  <c r="DI20" i="16" s="1"/>
  <c r="AI22" i="16"/>
  <c r="DE20" i="16" a="1"/>
  <c r="DE20" i="16" s="1"/>
  <c r="AE22" i="16"/>
  <c r="AE23" i="16" s="1"/>
  <c r="DN20" i="16" a="1"/>
  <c r="DN20" i="16" s="1"/>
  <c r="AN22" i="16"/>
  <c r="AN23" i="16" s="1"/>
  <c r="AN25" i="16" s="1"/>
  <c r="DT20" i="16" a="1"/>
  <c r="DT20" i="16" s="1"/>
  <c r="AT22" i="16"/>
  <c r="AT23" i="16" s="1"/>
  <c r="DR20" i="16" a="1"/>
  <c r="DR20" i="16" s="1"/>
  <c r="AR22" i="16"/>
  <c r="CK20" i="16" a="1"/>
  <c r="CK20" i="16" s="1"/>
  <c r="DD20" i="16" a="1"/>
  <c r="DD20" i="16" s="1"/>
  <c r="CJ20" i="16" a="1"/>
  <c r="CJ20" i="16" s="1"/>
  <c r="AD22" i="16"/>
  <c r="AD23" i="16" s="1"/>
  <c r="DY20" i="16" a="1"/>
  <c r="DY20" i="16" s="1"/>
  <c r="AY22" i="16"/>
  <c r="AY23" i="16" s="1"/>
  <c r="EG20" i="16" a="1"/>
  <c r="EG20" i="16" s="1"/>
  <c r="BG22" i="16"/>
  <c r="BG23" i="16" s="1"/>
  <c r="DW20" i="16" a="1"/>
  <c r="DW20" i="16" s="1"/>
  <c r="AW22" i="16"/>
  <c r="AW23" i="16" s="1"/>
  <c r="EF20" i="16" a="1"/>
  <c r="EF20" i="16" s="1"/>
  <c r="BF22" i="16"/>
  <c r="BF23" i="16" s="1"/>
  <c r="EJ20" i="16" a="1"/>
  <c r="EJ20" i="16" s="1"/>
  <c r="BJ22" i="16"/>
  <c r="BJ23" i="16" s="1"/>
  <c r="DU20" i="16" a="1"/>
  <c r="DU20" i="16" s="1"/>
  <c r="AU22" i="16"/>
  <c r="AU23" i="16" s="1"/>
  <c r="AU25" i="16" s="1"/>
  <c r="EL20" i="16" a="1"/>
  <c r="EL20" i="16" s="1"/>
  <c r="BL22" i="16"/>
  <c r="BL23" i="16" s="1"/>
  <c r="DH20" i="16" a="1"/>
  <c r="DH20" i="16" s="1"/>
  <c r="AH22" i="16"/>
  <c r="AH23" i="16" s="1"/>
  <c r="EI20" i="16" a="1"/>
  <c r="EI20" i="16" s="1"/>
  <c r="BI22" i="16"/>
  <c r="BI23" i="16" s="1"/>
  <c r="BI25" i="16" s="1"/>
  <c r="EC20" i="16" a="1"/>
  <c r="EC20" i="16" s="1"/>
  <c r="BC22" i="16"/>
  <c r="BC23" i="16" s="1"/>
  <c r="BC25" i="16" s="1"/>
  <c r="DQ20" i="16" a="1"/>
  <c r="DQ20" i="16" s="1"/>
  <c r="AQ22" i="16"/>
  <c r="AQ23" i="16" s="1"/>
  <c r="DF20" i="16" a="1"/>
  <c r="DF20" i="16" s="1"/>
  <c r="AF22" i="16"/>
  <c r="AF23" i="16" s="1"/>
  <c r="ED20" i="16" a="1"/>
  <c r="ED20" i="16" s="1"/>
  <c r="BD22" i="16"/>
  <c r="BD23" i="16" s="1"/>
  <c r="DL20" i="16" a="1"/>
  <c r="DL20" i="16" s="1"/>
  <c r="AL22" i="16"/>
  <c r="AL23" i="16" s="1"/>
  <c r="DZ20" i="16" a="1"/>
  <c r="DZ20" i="16" s="1"/>
  <c r="AZ22" i="16"/>
  <c r="AZ23" i="16" s="1"/>
  <c r="EB20" i="16" a="1"/>
  <c r="EB20" i="16" s="1"/>
  <c r="BB22" i="16"/>
  <c r="BB23" i="16" s="1"/>
  <c r="DO20" i="16" a="1"/>
  <c r="DO20" i="16" s="1"/>
  <c r="AO22" i="16"/>
  <c r="AO23" i="16" s="1"/>
  <c r="DK20" i="16" a="1"/>
  <c r="DK20" i="16" s="1"/>
  <c r="AK22" i="16"/>
  <c r="AK23" i="16" s="1"/>
  <c r="DJ20" i="16" a="1"/>
  <c r="DJ20" i="16" s="1"/>
  <c r="AJ22" i="16"/>
  <c r="AJ23" i="16" s="1"/>
  <c r="DG20" i="16" a="1"/>
  <c r="DG20" i="16" s="1"/>
  <c r="AG22" i="16"/>
  <c r="AG23" i="16" s="1"/>
  <c r="AG25" i="16" s="1"/>
  <c r="DV20" i="16" a="1"/>
  <c r="DV20" i="16" s="1"/>
  <c r="AV22" i="16"/>
  <c r="AV23" i="16" s="1"/>
  <c r="EE20" i="16" a="1"/>
  <c r="EE20" i="16" s="1"/>
  <c r="BE22" i="16"/>
  <c r="BE23" i="16" s="1"/>
  <c r="DS20" i="16" a="1"/>
  <c r="DS20" i="16" s="1"/>
  <c r="AS22" i="16"/>
  <c r="EH20" i="16" a="1"/>
  <c r="EH20" i="16" s="1"/>
  <c r="BH22" i="16"/>
  <c r="BH23" i="16" s="1"/>
  <c r="EM20" i="16" a="1"/>
  <c r="EM20" i="16" s="1"/>
  <c r="BM22" i="16"/>
  <c r="BM23" i="16" s="1"/>
  <c r="EK20" i="16" a="1"/>
  <c r="EK20" i="16" s="1"/>
  <c r="BK22" i="16"/>
  <c r="BK23" i="16" s="1"/>
  <c r="CG43" i="23"/>
  <c r="CH43" i="23"/>
  <c r="CJ43" i="23"/>
  <c r="CK43" i="23"/>
  <c r="AD21" i="24" a="1"/>
  <c r="AD21" i="24" s="1"/>
  <c r="AQ79" i="16" l="1"/>
  <c r="AQ81" i="16" s="1"/>
  <c r="AU79" i="16"/>
  <c r="AU81" i="16" s="1"/>
  <c r="AI79" i="16"/>
  <c r="AI81" i="16" s="1"/>
  <c r="AO79" i="16"/>
  <c r="AO81" i="16" s="1"/>
  <c r="BN79" i="16"/>
  <c r="BN81" i="16" s="1"/>
  <c r="AH79" i="16"/>
  <c r="AH81" i="16" s="1"/>
  <c r="BJ79" i="16"/>
  <c r="BJ81" i="16" s="1"/>
  <c r="AY79" i="16"/>
  <c r="AY81" i="16" s="1"/>
  <c r="BI79" i="16"/>
  <c r="BI81" i="16" s="1"/>
  <c r="BL81" i="16"/>
  <c r="BN25" i="16"/>
  <c r="AE79" i="16"/>
  <c r="AE81" i="16" s="1"/>
  <c r="BM25" i="16"/>
  <c r="AZ25" i="16"/>
  <c r="BH25" i="16"/>
  <c r="AM79" i="16"/>
  <c r="AM81" i="16" s="1"/>
  <c r="BB25" i="16"/>
  <c r="AR23" i="16"/>
  <c r="AR25" i="16" s="1"/>
  <c r="AI23" i="16"/>
  <c r="AI25" i="16" s="1"/>
  <c r="AP25" i="16"/>
  <c r="CK78" i="16" a="1"/>
  <c r="CK78" i="16" s="1"/>
  <c r="CK79" i="16" s="1"/>
  <c r="AS23" i="16"/>
  <c r="AS25" i="16" s="1"/>
  <c r="AJ25" i="16"/>
  <c r="AQ25" i="16"/>
  <c r="BL25" i="16"/>
  <c r="CJ78" i="16" a="1"/>
  <c r="CJ78" i="16" s="1"/>
  <c r="CJ79" i="16" s="1"/>
  <c r="AD25" i="16"/>
  <c r="AL25" i="16"/>
  <c r="BD25" i="16"/>
  <c r="BF25" i="16"/>
  <c r="AW25" i="16"/>
  <c r="BG25" i="16"/>
  <c r="AV25" i="16"/>
  <c r="AO25" i="16"/>
  <c r="BE25" i="16"/>
  <c r="AF25" i="16"/>
  <c r="AY25" i="16"/>
  <c r="AK25" i="16"/>
  <c r="AT25" i="16"/>
  <c r="AE25" i="16"/>
  <c r="BK25" i="16"/>
  <c r="AH25" i="16"/>
  <c r="BJ25" i="16"/>
  <c r="BA25" i="16"/>
  <c r="AX25" i="16"/>
  <c r="CJ22" i="16" a="1"/>
  <c r="CJ22" i="16" s="1"/>
  <c r="CJ23" i="16" s="1"/>
  <c r="CK22" i="16" a="1"/>
  <c r="CK22" i="16" s="1"/>
  <c r="CK23" i="16" s="1"/>
  <c r="AB31" i="23"/>
  <c r="AP206" i="50"/>
  <c r="Y46" i="23"/>
  <c r="AB56" i="23"/>
  <c r="CK81" i="16" l="1" a="1"/>
  <c r="CK81" i="16" s="1"/>
  <c r="CJ81" i="16" a="1"/>
  <c r="CJ81" i="16" s="1"/>
  <c r="CK25" i="16" a="1"/>
  <c r="CK25" i="16" s="1"/>
  <c r="CJ25" i="16" a="1"/>
  <c r="CJ25" i="16" s="1"/>
  <c r="CS31" i="23" a="1"/>
  <c r="CS31" i="23" s="1"/>
  <c r="CQ31" i="23" a="1"/>
  <c r="CQ31" i="23" s="1"/>
  <c r="CT31" i="23" a="1"/>
  <c r="CT31" i="23" s="1"/>
  <c r="CR31" i="23" a="1"/>
  <c r="CR31" i="23" s="1"/>
  <c r="X66" i="22"/>
  <c r="AD43" i="23" l="1" a="1"/>
  <c r="AD11" i="23" a="1"/>
  <c r="D38" i="23" a="1"/>
  <c r="D38" i="23" s="1"/>
  <c r="D39" i="23" a="1"/>
  <c r="D39" i="23" s="1"/>
  <c r="D40" i="23" a="1"/>
  <c r="D40" i="23" s="1"/>
  <c r="D41" i="23" a="1"/>
  <c r="D41" i="23" s="1"/>
  <c r="D42" i="23" a="1"/>
  <c r="D42" i="23" s="1"/>
  <c r="D43" i="23" a="1"/>
  <c r="D43" i="23" s="1"/>
  <c r="D44" i="23" a="1"/>
  <c r="D44" i="23" s="1"/>
  <c r="D51" i="22" a="1"/>
  <c r="D51" i="22" s="1"/>
  <c r="D52" i="22" a="1"/>
  <c r="D52" i="22" s="1"/>
  <c r="D53" i="22" a="1"/>
  <c r="D53" i="22" s="1"/>
  <c r="D54" i="22" a="1"/>
  <c r="D54" i="22" s="1"/>
  <c r="D55" i="22" a="1"/>
  <c r="D55" i="22" s="1"/>
  <c r="D56" i="22" a="1"/>
  <c r="D56" i="22" s="1"/>
  <c r="D57" i="22" a="1"/>
  <c r="D57" i="22" s="1"/>
  <c r="D58" i="22" a="1"/>
  <c r="D58" i="22" s="1"/>
  <c r="D60" i="22" a="1"/>
  <c r="D60" i="22" s="1"/>
  <c r="AD11" i="23" l="1"/>
  <c r="AD43" i="23"/>
  <c r="G337" i="68"/>
  <c r="P10" i="108" l="1" a="1"/>
  <c r="P10" i="108" s="1"/>
  <c r="B92" i="22" l="1" a="1"/>
  <c r="B92" i="22" s="1"/>
  <c r="C92" i="22" a="1"/>
  <c r="C92" i="22" s="1"/>
  <c r="C46" i="22" a="1"/>
  <c r="C46" i="22" s="1"/>
  <c r="C47" i="22" a="1"/>
  <c r="C47" i="22" s="1"/>
  <c r="C48" i="22" a="1"/>
  <c r="C48" i="22" s="1"/>
  <c r="C50" i="22" a="1"/>
  <c r="C50" i="22" s="1"/>
  <c r="B51" i="22" a="1"/>
  <c r="B51" i="22" s="1"/>
  <c r="C51" i="22" a="1"/>
  <c r="C51" i="22" s="1"/>
  <c r="B52" i="22" a="1"/>
  <c r="B52" i="22" s="1"/>
  <c r="C52" i="22" a="1"/>
  <c r="C52" i="22" s="1"/>
  <c r="B53" i="22" a="1"/>
  <c r="B53" i="22" s="1"/>
  <c r="C53" i="22" a="1"/>
  <c r="C53" i="22" s="1"/>
  <c r="B54" i="22" a="1"/>
  <c r="B54" i="22" s="1"/>
  <c r="C54" i="22" a="1"/>
  <c r="C54" i="22" s="1"/>
  <c r="B55" i="22" a="1"/>
  <c r="B55" i="22" s="1"/>
  <c r="C55" i="22" a="1"/>
  <c r="C55" i="22" s="1"/>
  <c r="B56" i="22" a="1"/>
  <c r="B56" i="22" s="1"/>
  <c r="C56" i="22" a="1"/>
  <c r="C56" i="22" s="1"/>
  <c r="B57" i="22" a="1"/>
  <c r="B57" i="22" s="1"/>
  <c r="C57" i="22" a="1"/>
  <c r="C57" i="22" s="1"/>
  <c r="B58" i="22" a="1"/>
  <c r="B58" i="22" s="1"/>
  <c r="C58" i="22" a="1"/>
  <c r="C58" i="22" s="1"/>
  <c r="B60" i="22" a="1"/>
  <c r="B60" i="22" s="1"/>
  <c r="C60" i="22" a="1"/>
  <c r="C60" i="22" s="1"/>
  <c r="C61" i="22" a="1"/>
  <c r="C61" i="22" s="1"/>
  <c r="C21" i="22" a="1"/>
  <c r="C21" i="22" s="1"/>
  <c r="C22" i="22" a="1"/>
  <c r="C22" i="22" s="1"/>
  <c r="C23" i="22" a="1"/>
  <c r="C23" i="22" s="1"/>
  <c r="C24" i="22" a="1"/>
  <c r="C24" i="22" s="1"/>
  <c r="C25" i="22" a="1"/>
  <c r="C25" i="22" s="1"/>
  <c r="C26" i="22" a="1"/>
  <c r="C26" i="22" s="1"/>
  <c r="C27" i="22" a="1"/>
  <c r="C27" i="22" s="1"/>
  <c r="C28" i="22" a="1"/>
  <c r="C28" i="22" s="1"/>
  <c r="C29" i="22" a="1"/>
  <c r="C29" i="22" s="1"/>
  <c r="C30" i="22" a="1"/>
  <c r="C30" i="22" s="1"/>
  <c r="C31" i="22" a="1"/>
  <c r="C31" i="22" s="1"/>
  <c r="C32" i="22" a="1"/>
  <c r="C32" i="22" s="1"/>
  <c r="C33" i="22" a="1"/>
  <c r="C33" i="22" s="1"/>
  <c r="C34" i="22" a="1"/>
  <c r="C34" i="22" s="1"/>
  <c r="C35" i="22" a="1"/>
  <c r="C35" i="22" s="1"/>
  <c r="C36" i="22" a="1"/>
  <c r="C36" i="22" s="1"/>
  <c r="C37" i="22" a="1"/>
  <c r="C37" i="22" s="1"/>
  <c r="C38" i="22" a="1"/>
  <c r="C38" i="22" s="1"/>
  <c r="C39" i="22" a="1"/>
  <c r="C39" i="22" s="1"/>
  <c r="C40" i="22" a="1"/>
  <c r="C40" i="22" s="1"/>
  <c r="C41" i="22" a="1"/>
  <c r="C41" i="22" s="1"/>
  <c r="C42" i="22" a="1"/>
  <c r="C42" i="22" s="1"/>
  <c r="C43" i="22" a="1"/>
  <c r="C43" i="22" s="1"/>
  <c r="C44" i="22" a="1"/>
  <c r="C44" i="22" s="1"/>
  <c r="C45" i="22" a="1"/>
  <c r="C45" i="22" s="1"/>
  <c r="C20" i="22" a="1"/>
  <c r="C20" i="22" s="1"/>
  <c r="C21" i="23" a="1"/>
  <c r="C21" i="23" s="1"/>
  <c r="C22" i="23" a="1"/>
  <c r="C22" i="23" s="1"/>
  <c r="C23" i="23" a="1"/>
  <c r="C23" i="23" s="1"/>
  <c r="C24" i="23" a="1"/>
  <c r="C24" i="23" s="1"/>
  <c r="C25" i="23" a="1"/>
  <c r="C25" i="23" s="1"/>
  <c r="C26" i="23" a="1"/>
  <c r="C26" i="23" s="1"/>
  <c r="C27" i="23" a="1"/>
  <c r="C27" i="23" s="1"/>
  <c r="C28" i="23" a="1"/>
  <c r="C28" i="23" s="1"/>
  <c r="C29" i="23" a="1"/>
  <c r="C29" i="23" s="1"/>
  <c r="C30" i="23" a="1"/>
  <c r="C30" i="23" s="1"/>
  <c r="C31" i="23" a="1"/>
  <c r="C31" i="23" s="1"/>
  <c r="C32" i="23" a="1"/>
  <c r="C32" i="23" s="1"/>
  <c r="C33" i="23" a="1"/>
  <c r="C33" i="23" s="1"/>
  <c r="C34" i="23" a="1"/>
  <c r="C34" i="23" s="1"/>
  <c r="C35" i="23" a="1"/>
  <c r="C35" i="23" s="1"/>
  <c r="C36" i="23" a="1"/>
  <c r="C36" i="23" s="1"/>
  <c r="C37" i="23" a="1"/>
  <c r="C37" i="23" s="1"/>
  <c r="C38" i="23" a="1"/>
  <c r="C38" i="23" s="1"/>
  <c r="C39" i="23" a="1"/>
  <c r="C39" i="23" s="1"/>
  <c r="C40" i="23" a="1"/>
  <c r="C40" i="23" s="1"/>
  <c r="C41" i="23" a="1"/>
  <c r="C41" i="23" s="1"/>
  <c r="C42" i="23" a="1"/>
  <c r="C42" i="23" s="1"/>
  <c r="C43" i="23" a="1"/>
  <c r="C43" i="23" s="1"/>
  <c r="C44" i="23" a="1"/>
  <c r="C44" i="23" s="1"/>
  <c r="C20" i="23" a="1"/>
  <c r="C20" i="23" s="1"/>
  <c r="B38" i="23" a="1"/>
  <c r="B38" i="23" s="1"/>
  <c r="B39" i="23" a="1"/>
  <c r="B39" i="23" s="1"/>
  <c r="B40" i="23" a="1"/>
  <c r="B40" i="23" s="1"/>
  <c r="B41" i="23" a="1"/>
  <c r="B41" i="23" s="1"/>
  <c r="B42" i="23" a="1"/>
  <c r="B42" i="23" s="1"/>
  <c r="B43" i="23" a="1"/>
  <c r="B43" i="23" s="1"/>
  <c r="B44" i="23" a="1"/>
  <c r="B44" i="23" s="1"/>
  <c r="F105" i="68" a="1"/>
  <c r="F105" i="68" s="1"/>
  <c r="B134" i="68" a="1"/>
  <c r="B134" i="68" s="1"/>
  <c r="D134" i="68" a="1"/>
  <c r="D134" i="68" s="1"/>
  <c r="D140" i="68"/>
  <c r="AO211" i="101" s="1" a="1"/>
  <c r="AO211" i="101" s="1"/>
  <c r="D141" i="68"/>
  <c r="D142" i="68"/>
  <c r="D143" i="68"/>
  <c r="D144" i="68"/>
  <c r="D145" i="68"/>
  <c r="D146" i="68"/>
  <c r="D147" i="68"/>
  <c r="D148" i="68"/>
  <c r="D149" i="68"/>
  <c r="D150" i="68"/>
  <c r="D151" i="68"/>
  <c r="D152" i="68"/>
  <c r="D153" i="68"/>
  <c r="D154" i="68"/>
  <c r="D155" i="68"/>
  <c r="W4" i="101" s="1" a="1"/>
  <c r="W4" i="101" s="1"/>
  <c r="D156" i="68"/>
  <c r="D157" i="68"/>
  <c r="D158" i="68"/>
  <c r="B163" i="68" a="1"/>
  <c r="F175" i="68"/>
  <c r="E262" i="68"/>
  <c r="D277" i="68" a="1"/>
  <c r="D277" i="68" s="1"/>
  <c r="D276" i="68" a="1"/>
  <c r="D276" i="68" s="1"/>
  <c r="AI4" i="50"/>
  <c r="B8" i="50" s="1"/>
  <c r="AE20" i="50"/>
  <c r="AE24" i="50"/>
  <c r="AP207" i="50"/>
  <c r="AP208" i="50"/>
  <c r="AP223" i="50"/>
  <c r="AM131" i="50"/>
  <c r="AM149" i="50"/>
  <c r="AM163" i="50"/>
  <c r="X165" i="50"/>
  <c r="AM179" i="50"/>
  <c r="X181" i="50"/>
  <c r="W181" i="50" s="1" a="1"/>
  <c r="W181" i="50" s="1"/>
  <c r="AS202" i="50"/>
  <c r="AP210" i="50"/>
  <c r="AP211" i="50"/>
  <c r="AP214" i="50"/>
  <c r="AP221" i="50"/>
  <c r="AP222" i="50"/>
  <c r="Z165" i="50" l="1"/>
  <c r="BC182" i="50"/>
  <c r="BC53" i="50"/>
  <c r="BC91" i="50"/>
  <c r="BC193" i="50"/>
  <c r="BC174" i="50"/>
  <c r="BC77" i="50"/>
  <c r="BC62" i="50"/>
  <c r="BC125" i="50"/>
  <c r="BC145" i="50"/>
  <c r="BC126" i="50"/>
  <c r="BC101" i="50"/>
  <c r="BC130" i="50"/>
  <c r="BC123" i="50"/>
  <c r="BC113" i="50"/>
  <c r="BC102" i="50"/>
  <c r="BC67" i="50"/>
  <c r="BC119" i="50"/>
  <c r="BC124" i="50"/>
  <c r="BC83" i="50"/>
  <c r="BC114" i="50"/>
  <c r="BC135" i="50"/>
  <c r="BC154" i="50"/>
  <c r="BC117" i="50"/>
  <c r="BC196" i="50"/>
  <c r="BC192" i="50"/>
  <c r="BC115" i="50"/>
  <c r="BC186" i="50"/>
  <c r="BC189" i="50"/>
  <c r="BC191" i="50"/>
  <c r="BC143" i="50"/>
  <c r="BC76" i="50"/>
  <c r="BC136" i="50"/>
  <c r="BC188" i="50"/>
  <c r="BC79" i="50"/>
  <c r="BC80" i="50"/>
  <c r="BC86" i="50"/>
  <c r="BC129" i="50"/>
  <c r="BC89" i="50"/>
  <c r="BC71" i="50"/>
  <c r="BC181" i="50"/>
  <c r="BC165" i="50"/>
  <c r="BC144" i="50"/>
  <c r="BC109" i="50"/>
  <c r="BC110" i="50"/>
  <c r="BC155" i="50"/>
  <c r="BC54" i="50"/>
  <c r="BC185" i="50"/>
  <c r="BC163" i="50"/>
  <c r="BC112" i="50"/>
  <c r="BC87" i="50"/>
  <c r="BC151" i="50"/>
  <c r="BC118" i="50"/>
  <c r="BC116" i="50"/>
  <c r="BC103" i="50"/>
  <c r="BC161" i="50"/>
  <c r="BC127" i="50"/>
  <c r="BC122" i="50"/>
  <c r="BC190" i="50"/>
  <c r="BC187" i="50"/>
  <c r="BC78" i="50"/>
  <c r="BC195" i="50"/>
  <c r="BC108" i="50"/>
  <c r="BC84" i="50"/>
  <c r="BC131" i="50"/>
  <c r="BC164" i="50"/>
  <c r="BC64" i="50"/>
  <c r="BC111" i="50"/>
  <c r="BC128" i="50"/>
  <c r="BC175" i="50"/>
  <c r="BC85" i="50"/>
  <c r="BC69" i="50"/>
  <c r="BC153" i="50"/>
  <c r="BC194" i="50"/>
  <c r="BC134" i="50"/>
  <c r="BC88" i="50"/>
  <c r="BC133" i="50"/>
  <c r="BC81" i="50"/>
  <c r="BC132" i="50"/>
  <c r="BC68" i="50"/>
  <c r="BC70" i="50"/>
  <c r="BC52" i="50"/>
  <c r="BC173" i="50"/>
  <c r="BC171" i="50"/>
  <c r="D164" i="68" a="1"/>
  <c r="D164" i="68" s="1"/>
  <c r="C164" i="68" a="1"/>
  <c r="C164" i="68" s="1"/>
  <c r="A4" i="84" a="1"/>
  <c r="A4" i="84" s="1"/>
  <c r="O4" i="103" a="1"/>
  <c r="O4" i="103" s="1"/>
  <c r="O4" i="16" a="1"/>
  <c r="O4" i="16" s="1"/>
  <c r="AC20" i="103" a="1"/>
  <c r="AC20" i="103" s="1"/>
  <c r="AC26" i="103" a="1"/>
  <c r="AC26" i="103" s="1"/>
  <c r="AC29" i="103" a="1"/>
  <c r="AC29" i="103" s="1"/>
  <c r="AC49" i="103" a="1"/>
  <c r="AC49" i="103" s="1"/>
  <c r="AC38" i="103" a="1"/>
  <c r="AC38" i="103" s="1"/>
  <c r="S15" i="103" a="1"/>
  <c r="S15" i="103" s="1"/>
  <c r="AC24" i="103" a="1"/>
  <c r="AC24" i="103" s="1"/>
  <c r="AC27" i="103" a="1"/>
  <c r="AC27" i="103" s="1"/>
  <c r="AC44" i="103" a="1"/>
  <c r="AC44" i="103" s="1"/>
  <c r="AC21" i="103" a="1"/>
  <c r="AC21" i="103" s="1"/>
  <c r="AC36" i="103" a="1"/>
  <c r="AC36" i="103" s="1"/>
  <c r="AC47" i="103" a="1"/>
  <c r="AC47" i="103" s="1"/>
  <c r="AC50" i="103" a="1"/>
  <c r="AC50" i="103" s="1"/>
  <c r="AC42" i="103" a="1"/>
  <c r="AC42" i="103" s="1"/>
  <c r="S15" i="16" a="1"/>
  <c r="S15" i="16" s="1"/>
  <c r="AC22" i="103" a="1"/>
  <c r="AC22" i="103" s="1"/>
  <c r="AC28" i="103" a="1"/>
  <c r="AC28" i="103" s="1"/>
  <c r="AC40" i="103" a="1"/>
  <c r="AC40" i="103" s="1"/>
  <c r="AC41" i="103" a="1"/>
  <c r="AC41" i="103" s="1"/>
  <c r="AC37" i="103" a="1"/>
  <c r="AC37" i="103" s="1"/>
  <c r="AC43" i="103" a="1"/>
  <c r="AC43" i="103" s="1"/>
  <c r="AC48" i="103" a="1"/>
  <c r="AC48" i="103" s="1"/>
  <c r="AC79" i="103" a="1"/>
  <c r="AC79" i="103" s="1"/>
  <c r="F146" i="68"/>
  <c r="W153" i="50" a="1"/>
  <c r="W153" i="50" s="1"/>
  <c r="W169" i="50" a="1"/>
  <c r="W169" i="50" s="1"/>
  <c r="W168" i="50" a="1"/>
  <c r="W168" i="50" s="1"/>
  <c r="W137" i="50" a="1"/>
  <c r="W137" i="50" s="1"/>
  <c r="W136" i="50" a="1"/>
  <c r="W136" i="50" s="1"/>
  <c r="W185" i="50" a="1"/>
  <c r="W185" i="50" s="1"/>
  <c r="W184" i="50" a="1"/>
  <c r="W184" i="50" s="1"/>
  <c r="W152" i="50" a="1"/>
  <c r="W152" i="50" s="1"/>
  <c r="W133" i="50" a="1"/>
  <c r="W133" i="50" s="1"/>
  <c r="W147" i="50" a="1"/>
  <c r="W147" i="50" s="1"/>
  <c r="W149" i="50" a="1"/>
  <c r="W149" i="50" s="1"/>
  <c r="W163" i="50" a="1"/>
  <c r="W163" i="50" s="1"/>
  <c r="W179" i="50" a="1"/>
  <c r="W179" i="50" s="1"/>
  <c r="W131" i="50" a="1"/>
  <c r="W131" i="50" s="1"/>
  <c r="AM165" i="50"/>
  <c r="W165" i="50" a="1"/>
  <c r="W165" i="50" s="1"/>
  <c r="AM147" i="50"/>
  <c r="AM181" i="50"/>
  <c r="AM133" i="50"/>
  <c r="AO149" i="50"/>
  <c r="S15" i="91" a="1"/>
  <c r="S15" i="91" s="1"/>
  <c r="AC78" i="91" a="1"/>
  <c r="AC78" i="91" s="1"/>
  <c r="AC91" i="91" a="1"/>
  <c r="AC91" i="91" s="1"/>
  <c r="AC89" i="91" a="1"/>
  <c r="AC89" i="91" s="1"/>
  <c r="AC88" i="91" a="1"/>
  <c r="AC88" i="91" s="1"/>
  <c r="AC81" i="91" a="1"/>
  <c r="AC81" i="91" s="1"/>
  <c r="AC77" i="91" a="1"/>
  <c r="AC77" i="91" s="1"/>
  <c r="AC76" i="91" a="1"/>
  <c r="AC76" i="91" s="1"/>
  <c r="O4" i="91" a="1"/>
  <c r="O4" i="91" s="1"/>
  <c r="O4" i="100" a="1"/>
  <c r="O4" i="100" s="1"/>
  <c r="S15" i="100" a="1"/>
  <c r="S15" i="100" s="1"/>
  <c r="AC20" i="91" a="1"/>
  <c r="AC20" i="91" s="1"/>
  <c r="AC33" i="91" a="1"/>
  <c r="AC33" i="91" s="1"/>
  <c r="AC134" i="91" a="1"/>
  <c r="AC134" i="91" s="1"/>
  <c r="AC135" i="91" a="1"/>
  <c r="AC135" i="91" s="1"/>
  <c r="AC136" i="91" a="1"/>
  <c r="AC136" i="91" s="1"/>
  <c r="AC25" i="91" a="1"/>
  <c r="AC25" i="91" s="1"/>
  <c r="AC21" i="91" a="1"/>
  <c r="AC21" i="91" s="1"/>
  <c r="AC35" i="91" a="1"/>
  <c r="AC35" i="91" s="1"/>
  <c r="AC133" i="91" a="1"/>
  <c r="AC133" i="91" s="1"/>
  <c r="AC32" i="91" a="1"/>
  <c r="AC32" i="91" s="1"/>
  <c r="AC22" i="91" a="1"/>
  <c r="AC22" i="91" s="1"/>
  <c r="AD5" i="100"/>
  <c r="AE5" i="91"/>
  <c r="A4" i="80" a="1"/>
  <c r="A4" i="80" s="1"/>
  <c r="J4" i="50" a="1"/>
  <c r="J4" i="50" s="1"/>
  <c r="P4" i="24" a="1"/>
  <c r="P4" i="24" s="1"/>
  <c r="O4" i="23" a="1"/>
  <c r="O4" i="23" s="1"/>
  <c r="O4" i="22" a="1"/>
  <c r="O4" i="22" s="1"/>
  <c r="H143" i="68" a="1"/>
  <c r="H143" i="68" s="1"/>
  <c r="B163" i="68"/>
  <c r="B182" i="68" s="1" a="1"/>
  <c r="B182" i="68" s="1"/>
  <c r="AO163" i="50"/>
  <c r="Z181" i="50"/>
  <c r="AO181" i="50" s="1"/>
  <c r="AA78" i="50"/>
  <c r="H141" i="68" a="1"/>
  <c r="H141" i="68" s="1"/>
  <c r="AA72" i="50"/>
  <c r="AA92" i="50"/>
  <c r="AA54" i="50"/>
  <c r="AA48" i="50"/>
  <c r="AA86" i="50"/>
  <c r="AA60" i="50"/>
  <c r="Z179" i="50"/>
  <c r="AO179" i="50" s="1"/>
  <c r="AO165" i="50"/>
  <c r="B61" i="22" a="1"/>
  <c r="B61" i="22" s="1"/>
  <c r="C45" i="23" a="1"/>
  <c r="C45" i="23" s="1"/>
  <c r="C46" i="23" a="1"/>
  <c r="C46" i="23" s="1"/>
  <c r="C47" i="23" a="1"/>
  <c r="C47" i="23" s="1"/>
  <c r="C48" i="23" a="1"/>
  <c r="C48" i="23" s="1"/>
  <c r="C49" i="23" a="1"/>
  <c r="C49" i="23" s="1"/>
  <c r="C50" i="23" a="1"/>
  <c r="C50" i="23" s="1"/>
  <c r="C51" i="23" a="1"/>
  <c r="C51" i="23" s="1"/>
  <c r="C52" i="23" a="1"/>
  <c r="C52" i="23" s="1"/>
  <c r="C53" i="23" a="1"/>
  <c r="C53" i="23" s="1"/>
  <c r="C54" i="23" a="1"/>
  <c r="C54" i="23" s="1"/>
  <c r="C55" i="23" a="1"/>
  <c r="C55" i="23" s="1"/>
  <c r="C56" i="23" a="1"/>
  <c r="C56" i="23" s="1"/>
  <c r="C57" i="23" a="1"/>
  <c r="C57" i="23" s="1"/>
  <c r="C58" i="23" a="1"/>
  <c r="C58" i="23" s="1"/>
  <c r="C59" i="23" a="1"/>
  <c r="C59" i="23" s="1"/>
  <c r="C60" i="23" a="1"/>
  <c r="C60" i="23" s="1"/>
  <c r="C61" i="23" a="1"/>
  <c r="C61" i="23" s="1"/>
  <c r="C62" i="23" a="1"/>
  <c r="C62" i="23" s="1"/>
  <c r="B10" i="50" a="1"/>
  <c r="B10" i="50" s="1"/>
  <c r="T4" i="24"/>
  <c r="B164" i="68" l="1" a="1"/>
  <c r="B164" i="68" s="1"/>
  <c r="CN20" i="22" a="1"/>
  <c r="CN20" i="22" s="1"/>
  <c r="CM20" i="22" a="1"/>
  <c r="CM20" i="22" s="1"/>
  <c r="CL20" i="22" a="1"/>
  <c r="CL20" i="22" s="1"/>
  <c r="CK20" i="22" a="1"/>
  <c r="CK20" i="22" s="1"/>
  <c r="F147" i="91"/>
  <c r="F175" i="91"/>
  <c r="F161" i="91"/>
  <c r="B42" i="22" a="1"/>
  <c r="B42" i="22" s="1"/>
  <c r="B47" i="22" a="1"/>
  <c r="B47" i="22" s="1"/>
  <c r="B46" i="22" a="1"/>
  <c r="B46" i="22" s="1"/>
  <c r="B41" i="22" a="1"/>
  <c r="B41" i="22" s="1"/>
  <c r="B36" i="22" a="1"/>
  <c r="B36" i="22" s="1"/>
  <c r="B31" i="22" a="1"/>
  <c r="B31" i="22" s="1"/>
  <c r="B35" i="22" a="1"/>
  <c r="B35" i="22" s="1"/>
  <c r="B30" i="22" a="1"/>
  <c r="B30" i="22" s="1"/>
  <c r="B45" i="22" a="1"/>
  <c r="B45" i="22" s="1"/>
  <c r="B40" i="22" a="1"/>
  <c r="B40" i="22" s="1"/>
  <c r="B50" i="22" a="1"/>
  <c r="B50" i="22" s="1"/>
  <c r="B44" i="22" a="1"/>
  <c r="B44" i="22" s="1"/>
  <c r="B39" i="22" a="1"/>
  <c r="B39" i="22" s="1"/>
  <c r="B34" i="22" a="1"/>
  <c r="B34" i="22" s="1"/>
  <c r="B29" i="22" a="1"/>
  <c r="B29" i="22" s="1"/>
  <c r="B43" i="22" a="1"/>
  <c r="B43" i="22" s="1"/>
  <c r="B38" i="22" a="1"/>
  <c r="B38" i="22" s="1"/>
  <c r="B33" i="22" a="1"/>
  <c r="B33" i="22" s="1"/>
  <c r="B28" i="22" a="1"/>
  <c r="B28" i="22" s="1"/>
  <c r="B37" i="22" a="1"/>
  <c r="B37" i="22" s="1"/>
  <c r="B32" i="22" a="1"/>
  <c r="B32" i="22" s="1"/>
  <c r="B53" i="23" a="1"/>
  <c r="B53" i="23" s="1"/>
  <c r="B25" i="23" a="1"/>
  <c r="B25" i="23" s="1"/>
  <c r="B25" i="22" a="1"/>
  <c r="B25" i="22" s="1"/>
  <c r="B20" i="22" a="1"/>
  <c r="B20" i="22" s="1"/>
  <c r="B24" i="23" a="1"/>
  <c r="B24" i="23" s="1"/>
  <c r="B62" i="23" a="1"/>
  <c r="B62" i="23" s="1"/>
  <c r="B52" i="23" a="1"/>
  <c r="B52" i="23" s="1"/>
  <c r="B23" i="23" a="1"/>
  <c r="B23" i="23" s="1"/>
  <c r="B22" i="23" a="1"/>
  <c r="B22" i="23" s="1"/>
  <c r="B24" i="22" a="1"/>
  <c r="B24" i="22" s="1"/>
  <c r="B45" i="23" a="1"/>
  <c r="B45" i="23" s="1"/>
  <c r="B20" i="23" a="1"/>
  <c r="B20" i="23" s="1"/>
  <c r="B26" i="23" a="1"/>
  <c r="B26" i="23" s="1"/>
  <c r="B61" i="23" a="1"/>
  <c r="B61" i="23" s="1"/>
  <c r="B51" i="23" a="1"/>
  <c r="B51" i="23" s="1"/>
  <c r="B21" i="23" a="1"/>
  <c r="B21" i="23" s="1"/>
  <c r="B60" i="23" a="1"/>
  <c r="B60" i="23" s="1"/>
  <c r="B50" i="23" a="1"/>
  <c r="B50" i="23" s="1"/>
  <c r="B27" i="23" a="1"/>
  <c r="B27" i="23" s="1"/>
  <c r="B23" i="22" a="1"/>
  <c r="B23" i="22" s="1"/>
  <c r="B49" i="23" a="1"/>
  <c r="B49" i="23" s="1"/>
  <c r="B36" i="23" a="1"/>
  <c r="B36" i="23" s="1"/>
  <c r="B59" i="23" a="1"/>
  <c r="B59" i="23" s="1"/>
  <c r="B58" i="23" a="1"/>
  <c r="B58" i="23" s="1"/>
  <c r="B35" i="23" a="1"/>
  <c r="B35" i="23" s="1"/>
  <c r="B37" i="23" a="1"/>
  <c r="B37" i="23" s="1"/>
  <c r="B48" i="23" a="1"/>
  <c r="B48" i="23" s="1"/>
  <c r="B34" i="23" a="1"/>
  <c r="B34" i="23" s="1"/>
  <c r="B27" i="22" a="1"/>
  <c r="B27" i="22" s="1"/>
  <c r="B22" i="22" a="1"/>
  <c r="B22" i="22" s="1"/>
  <c r="B57" i="23" a="1"/>
  <c r="B57" i="23" s="1"/>
  <c r="B47" i="23" a="1"/>
  <c r="B47" i="23" s="1"/>
  <c r="B32" i="23" a="1"/>
  <c r="B32" i="23" s="1"/>
  <c r="B54" i="23" a="1"/>
  <c r="B54" i="23" s="1"/>
  <c r="B33" i="23" a="1"/>
  <c r="B33" i="23" s="1"/>
  <c r="B56" i="23" a="1"/>
  <c r="B56" i="23" s="1"/>
  <c r="B31" i="23" a="1"/>
  <c r="B31" i="23" s="1"/>
  <c r="B28" i="23" a="1"/>
  <c r="B28" i="23" s="1"/>
  <c r="B46" i="23" a="1"/>
  <c r="B46" i="23" s="1"/>
  <c r="B30" i="23" a="1"/>
  <c r="B30" i="23" s="1"/>
  <c r="B55" i="23" a="1"/>
  <c r="B55" i="23" s="1"/>
  <c r="B29" i="23" a="1"/>
  <c r="B29" i="23" s="1"/>
  <c r="B26" i="22" a="1"/>
  <c r="B26" i="22" s="1"/>
  <c r="B21" i="22" a="1"/>
  <c r="B21" i="22" s="1"/>
  <c r="AE6" i="22"/>
  <c r="AL6" i="22"/>
  <c r="AD11" i="22" a="1"/>
  <c r="X12" i="22" a="1"/>
  <c r="X12" i="22" s="1"/>
  <c r="AD13" i="22" a="1"/>
  <c r="AD13" i="22" s="1"/>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S15" i="22" a="1"/>
  <c r="S15" i="22" s="1"/>
  <c r="X19" i="22"/>
  <c r="Y19" i="22"/>
  <c r="X20" i="22"/>
  <c r="X21" i="22"/>
  <c r="X22" i="22"/>
  <c r="AE56" i="22"/>
  <c r="AF56" i="22"/>
  <c r="AG56" i="22"/>
  <c r="AH56" i="22"/>
  <c r="AI56" i="22"/>
  <c r="AJ56" i="22"/>
  <c r="AK56" i="22"/>
  <c r="AL56" i="22"/>
  <c r="AM56" i="22"/>
  <c r="AN56" i="22"/>
  <c r="AO56" i="22"/>
  <c r="AP56" i="22"/>
  <c r="AQ56" i="22"/>
  <c r="AR56" i="22"/>
  <c r="AS56" i="22"/>
  <c r="AT56" i="22"/>
  <c r="AU56" i="22"/>
  <c r="AV56" i="22"/>
  <c r="AW56" i="22"/>
  <c r="AX56" i="22"/>
  <c r="AY56" i="22"/>
  <c r="AZ56" i="22"/>
  <c r="BA56" i="22"/>
  <c r="BB56" i="22"/>
  <c r="BC56" i="22"/>
  <c r="BD56" i="22"/>
  <c r="BE56" i="22"/>
  <c r="BF56" i="22"/>
  <c r="BG56" i="22"/>
  <c r="BH56" i="22"/>
  <c r="BI56" i="22"/>
  <c r="BJ56" i="22"/>
  <c r="BK56" i="22"/>
  <c r="BL56" i="22"/>
  <c r="BM56" i="22"/>
  <c r="BN56" i="22"/>
  <c r="Y60" i="22"/>
  <c r="X61" i="22"/>
  <c r="X62" i="22"/>
  <c r="X63" i="22"/>
  <c r="X64" i="22"/>
  <c r="X65" i="22"/>
  <c r="X67" i="22"/>
  <c r="X68" i="22"/>
  <c r="BF161" i="91" l="1" a="1"/>
  <c r="BF161" i="91" s="1"/>
  <c r="AT161" i="91" a="1"/>
  <c r="AT161" i="91" s="1"/>
  <c r="AH161" i="91" a="1"/>
  <c r="AH161" i="91" s="1"/>
  <c r="BN161" i="91" a="1"/>
  <c r="BN161" i="91" s="1"/>
  <c r="BC161" i="91" a="1"/>
  <c r="BC161" i="91" s="1"/>
  <c r="AQ161" i="91" a="1"/>
  <c r="AQ161" i="91" s="1"/>
  <c r="AE161" i="91" a="1"/>
  <c r="AE161" i="91" s="1"/>
  <c r="BK161" i="91" a="1"/>
  <c r="BK161" i="91" s="1"/>
  <c r="AZ161" i="91" a="1"/>
  <c r="AZ161" i="91" s="1"/>
  <c r="AN161" i="91" a="1"/>
  <c r="AN161" i="91" s="1"/>
  <c r="BE161" i="91" a="1"/>
  <c r="BE161" i="91" s="1"/>
  <c r="AO161" i="91" a="1"/>
  <c r="AO161" i="91" s="1"/>
  <c r="AD161" i="91" a="1"/>
  <c r="AD161" i="91" s="1"/>
  <c r="BL161" i="91" a="1"/>
  <c r="BL161" i="91" s="1"/>
  <c r="AW161" i="91" a="1"/>
  <c r="AW161" i="91" s="1"/>
  <c r="AG161" i="91" a="1"/>
  <c r="AG161" i="91" s="1"/>
  <c r="BB161" i="91" a="1"/>
  <c r="BB161" i="91" s="1"/>
  <c r="AJ161" i="91" a="1"/>
  <c r="AJ161" i="91" s="1"/>
  <c r="BA161" i="91" a="1"/>
  <c r="BA161" i="91" s="1"/>
  <c r="AI161" i="91" a="1"/>
  <c r="AI161" i="91" s="1"/>
  <c r="AY161" i="91" a="1"/>
  <c r="AY161" i="91" s="1"/>
  <c r="AF161" i="91" a="1"/>
  <c r="AF161" i="91" s="1"/>
  <c r="AX161" i="91" a="1"/>
  <c r="AX161" i="91" s="1"/>
  <c r="AV161" i="91" a="1"/>
  <c r="AV161" i="91" s="1"/>
  <c r="BM161" i="91" a="1"/>
  <c r="BM161" i="91" s="1"/>
  <c r="AU161" i="91" a="1"/>
  <c r="AU161" i="91" s="1"/>
  <c r="BI161" i="91" a="1"/>
  <c r="BI161" i="91" s="1"/>
  <c r="AR161" i="91" a="1"/>
  <c r="AR161" i="91" s="1"/>
  <c r="BG161" i="91" a="1"/>
  <c r="BG161" i="91" s="1"/>
  <c r="AM161" i="91" a="1"/>
  <c r="AM161" i="91" s="1"/>
  <c r="AL161" i="91" a="1"/>
  <c r="AL161" i="91" s="1"/>
  <c r="BD161" i="91" a="1"/>
  <c r="BD161" i="91" s="1"/>
  <c r="AK161" i="91" a="1"/>
  <c r="AK161" i="91" s="1"/>
  <c r="AP161" i="91" a="1"/>
  <c r="AP161" i="91" s="1"/>
  <c r="BJ161" i="91" a="1"/>
  <c r="BJ161" i="91" s="1"/>
  <c r="BH161" i="91" a="1"/>
  <c r="BH161" i="91" s="1"/>
  <c r="AS161" i="91" a="1"/>
  <c r="AS161" i="91" s="1"/>
  <c r="BK175" i="91" a="1"/>
  <c r="BK175" i="91" s="1"/>
  <c r="AY175" i="91" a="1"/>
  <c r="AY175" i="91" s="1"/>
  <c r="AM175" i="91" a="1"/>
  <c r="AM175" i="91" s="1"/>
  <c r="BH175" i="91" a="1"/>
  <c r="BH175" i="91" s="1"/>
  <c r="AV175" i="91" a="1"/>
  <c r="AV175" i="91" s="1"/>
  <c r="AJ175" i="91" a="1"/>
  <c r="AJ175" i="91" s="1"/>
  <c r="BE175" i="91" a="1"/>
  <c r="BE175" i="91" s="1"/>
  <c r="AS175" i="91" a="1"/>
  <c r="AS175" i="91" s="1"/>
  <c r="AG175" i="91" a="1"/>
  <c r="AG175" i="91" s="1"/>
  <c r="BJ175" i="91" a="1"/>
  <c r="BJ175" i="91" s="1"/>
  <c r="AT175" i="91" a="1"/>
  <c r="AT175" i="91" s="1"/>
  <c r="AE175" i="91" a="1"/>
  <c r="AE175" i="91" s="1"/>
  <c r="BI175" i="91" a="1"/>
  <c r="BI175" i="91" s="1"/>
  <c r="AR175" i="91" a="1"/>
  <c r="AR175" i="91" s="1"/>
  <c r="BF175" i="91" a="1"/>
  <c r="BF175" i="91" s="1"/>
  <c r="AP175" i="91" a="1"/>
  <c r="AP175" i="91" s="1"/>
  <c r="BB175" i="91" a="1"/>
  <c r="BB175" i="91" s="1"/>
  <c r="AL175" i="91" a="1"/>
  <c r="AL175" i="91" s="1"/>
  <c r="BL175" i="91" a="1"/>
  <c r="BL175" i="91" s="1"/>
  <c r="AK175" i="91" a="1"/>
  <c r="AK175" i="91" s="1"/>
  <c r="BG175" i="91" a="1"/>
  <c r="BG175" i="91" s="1"/>
  <c r="AI175" i="91" a="1"/>
  <c r="AI175" i="91" s="1"/>
  <c r="BD175" i="91" a="1"/>
  <c r="BD175" i="91" s="1"/>
  <c r="AH175" i="91" a="1"/>
  <c r="AH175" i="91" s="1"/>
  <c r="BC175" i="91" a="1"/>
  <c r="BC175" i="91" s="1"/>
  <c r="BA175" i="91" a="1"/>
  <c r="BA175" i="91" s="1"/>
  <c r="AF175" i="91" a="1"/>
  <c r="AF175" i="91" s="1"/>
  <c r="AZ175" i="91" a="1"/>
  <c r="AZ175" i="91" s="1"/>
  <c r="AW175" i="91" a="1"/>
  <c r="AW175" i="91" s="1"/>
  <c r="AD175" i="91" a="1"/>
  <c r="AD175" i="91" s="1"/>
  <c r="AU175" i="91" a="1"/>
  <c r="AU175" i="91" s="1"/>
  <c r="AQ175" i="91" a="1"/>
  <c r="AQ175" i="91" s="1"/>
  <c r="BN175" i="91" a="1"/>
  <c r="BN175" i="91" s="1"/>
  <c r="AO175" i="91" a="1"/>
  <c r="AO175" i="91" s="1"/>
  <c r="BM175" i="91" a="1"/>
  <c r="BM175" i="91" s="1"/>
  <c r="AN175" i="91" a="1"/>
  <c r="AN175" i="91" s="1"/>
  <c r="AX175" i="91" a="1"/>
  <c r="AX175" i="91" s="1"/>
  <c r="BG147" i="91" a="1"/>
  <c r="BG147" i="91" s="1"/>
  <c r="AU147" i="91" a="1"/>
  <c r="AU147" i="91" s="1"/>
  <c r="AI147" i="91" a="1"/>
  <c r="AI147" i="91" s="1"/>
  <c r="BB147" i="91" a="1"/>
  <c r="BB147" i="91" s="1"/>
  <c r="AO147" i="91" a="1"/>
  <c r="AO147" i="91" s="1"/>
  <c r="BN147" i="91" a="1"/>
  <c r="BN147" i="91" s="1"/>
  <c r="BA147" i="91" a="1"/>
  <c r="BA147" i="91" s="1"/>
  <c r="AN147" i="91" a="1"/>
  <c r="AN147" i="91" s="1"/>
  <c r="BL147" i="91" a="1"/>
  <c r="BL147" i="91" s="1"/>
  <c r="AY147" i="91" a="1"/>
  <c r="AY147" i="91" s="1"/>
  <c r="AL147" i="91" a="1"/>
  <c r="AL147" i="91" s="1"/>
  <c r="BD147" i="91" a="1"/>
  <c r="BD147" i="91" s="1"/>
  <c r="AQ147" i="91" a="1"/>
  <c r="AQ147" i="91" s="1"/>
  <c r="BM147" i="91" a="1"/>
  <c r="BM147" i="91" s="1"/>
  <c r="AT147" i="91" a="1"/>
  <c r="AT147" i="91" s="1"/>
  <c r="AD147" i="91" a="1"/>
  <c r="AD147" i="91" s="1"/>
  <c r="BK147" i="91" a="1"/>
  <c r="BK147" i="91" s="1"/>
  <c r="AS147" i="91" a="1"/>
  <c r="AS147" i="91" s="1"/>
  <c r="BJ147" i="91" a="1"/>
  <c r="BJ147" i="91" s="1"/>
  <c r="AR147" i="91" a="1"/>
  <c r="AR147" i="91" s="1"/>
  <c r="BH147" i="91" a="1"/>
  <c r="BH147" i="91" s="1"/>
  <c r="AM147" i="91" a="1"/>
  <c r="AM147" i="91" s="1"/>
  <c r="BF147" i="91" a="1"/>
  <c r="BF147" i="91" s="1"/>
  <c r="AK147" i="91" a="1"/>
  <c r="AK147" i="91" s="1"/>
  <c r="AZ147" i="91" a="1"/>
  <c r="AZ147" i="91" s="1"/>
  <c r="AG147" i="91" a="1"/>
  <c r="AG147" i="91" s="1"/>
  <c r="AX147" i="91" a="1"/>
  <c r="AX147" i="91" s="1"/>
  <c r="AF147" i="91" a="1"/>
  <c r="AF147" i="91" s="1"/>
  <c r="AW147" i="91" a="1"/>
  <c r="AW147" i="91" s="1"/>
  <c r="AE147" i="91" a="1"/>
  <c r="AE147" i="91" s="1"/>
  <c r="AV147" i="91" a="1"/>
  <c r="AV147" i="91" s="1"/>
  <c r="BI147" i="91" a="1"/>
  <c r="BI147" i="91" s="1"/>
  <c r="BE147" i="91" a="1"/>
  <c r="BE147" i="91" s="1"/>
  <c r="BC147" i="91" a="1"/>
  <c r="BC147" i="91" s="1"/>
  <c r="AP147" i="91" a="1"/>
  <c r="AP147" i="91" s="1"/>
  <c r="AJ147" i="91" a="1"/>
  <c r="AJ147" i="91" s="1"/>
  <c r="AH147" i="91" a="1"/>
  <c r="AH147" i="91" s="1"/>
  <c r="AF54" i="22"/>
  <c r="Y61" i="22"/>
  <c r="AE54" i="22"/>
  <c r="AY54" i="22"/>
  <c r="AU54" i="22"/>
  <c r="AQ54" i="22"/>
  <c r="AP54" i="22"/>
  <c r="AN54" i="22"/>
  <c r="AI54" i="22"/>
  <c r="AM54" i="22"/>
  <c r="BN54" i="22"/>
  <c r="BL54" i="22"/>
  <c r="BK54" i="22"/>
  <c r="AZ54" i="22"/>
  <c r="AO54" i="22"/>
  <c r="BM54" i="22"/>
  <c r="BB54" i="22"/>
  <c r="BG54" i="22"/>
  <c r="BA54" i="22"/>
  <c r="AD11" i="22"/>
  <c r="BC54" i="22"/>
  <c r="BJ54" i="22"/>
  <c r="AX54" i="22"/>
  <c r="AL54" i="22"/>
  <c r="BI54" i="22"/>
  <c r="AW54" i="22"/>
  <c r="AK54" i="22"/>
  <c r="BH54" i="22"/>
  <c r="AV54" i="22"/>
  <c r="AJ54" i="22"/>
  <c r="AT54" i="22"/>
  <c r="AH54" i="22"/>
  <c r="BF54" i="22"/>
  <c r="BE54" i="22"/>
  <c r="AS54" i="22"/>
  <c r="AG54" i="22"/>
  <c r="BD54" i="22"/>
  <c r="AR54" i="22"/>
  <c r="AE6" i="23"/>
  <c r="AL6" i="23"/>
  <c r="X12" i="23" a="1"/>
  <c r="X12" i="23" s="1"/>
  <c r="AD13" i="23" a="1"/>
  <c r="AD13" i="23" s="1"/>
  <c r="AE14" i="23"/>
  <c r="AF14" i="23"/>
  <c r="AG14" i="23"/>
  <c r="AH14" i="23"/>
  <c r="AI14" i="23"/>
  <c r="AJ14" i="23"/>
  <c r="AK14" i="23"/>
  <c r="AL14" i="23"/>
  <c r="AM14" i="23"/>
  <c r="AN14" i="23"/>
  <c r="AO14" i="23"/>
  <c r="AP14" i="23"/>
  <c r="AQ14" i="23"/>
  <c r="AR14" i="23"/>
  <c r="AS14" i="23"/>
  <c r="AT14" i="23"/>
  <c r="AU14" i="23"/>
  <c r="AV14" i="23"/>
  <c r="AW14" i="23"/>
  <c r="AX14" i="23"/>
  <c r="AY14" i="23"/>
  <c r="AZ14" i="23"/>
  <c r="BA14" i="23"/>
  <c r="BB14" i="23"/>
  <c r="BC14" i="23"/>
  <c r="BD14" i="23"/>
  <c r="BE14" i="23"/>
  <c r="BF14" i="23"/>
  <c r="BG14" i="23"/>
  <c r="BH14" i="23"/>
  <c r="BI14" i="23"/>
  <c r="BJ14" i="23"/>
  <c r="BK14" i="23"/>
  <c r="BL14" i="23"/>
  <c r="BM14" i="23"/>
  <c r="BN14" i="23"/>
  <c r="S15" i="23" a="1"/>
  <c r="S15" i="23" s="1"/>
  <c r="J21" i="23" a="1"/>
  <c r="J21" i="23" s="1"/>
  <c r="J22" i="23" a="1"/>
  <c r="J22" i="23" s="1"/>
  <c r="J23" i="23" a="1"/>
  <c r="J23" i="23" s="1"/>
  <c r="J24" i="23" a="1"/>
  <c r="J24" i="23" s="1"/>
  <c r="J25" i="23" a="1"/>
  <c r="J25" i="23" s="1"/>
  <c r="J26" i="23" a="1"/>
  <c r="J26" i="23" s="1"/>
  <c r="J27" i="23" a="1"/>
  <c r="J27" i="23" s="1"/>
  <c r="J28" i="23" a="1"/>
  <c r="J28" i="23" s="1"/>
  <c r="J29" i="23" a="1"/>
  <c r="J29" i="23" s="1"/>
  <c r="J30" i="23" a="1"/>
  <c r="J30" i="23" s="1"/>
  <c r="J31" i="23" a="1"/>
  <c r="J31" i="23" s="1"/>
  <c r="J32" i="23" a="1"/>
  <c r="J32" i="23" s="1"/>
  <c r="J33" i="23" a="1"/>
  <c r="J33" i="23" s="1"/>
  <c r="J34" i="23" a="1"/>
  <c r="J34" i="23" s="1"/>
  <c r="J35" i="23" a="1"/>
  <c r="J35" i="23" s="1"/>
  <c r="J36" i="23" a="1"/>
  <c r="J36" i="23" s="1"/>
  <c r="J37" i="23" a="1"/>
  <c r="J37" i="23" s="1"/>
  <c r="X19" i="23"/>
  <c r="Y19" i="23"/>
  <c r="X20" i="23"/>
  <c r="X21" i="23"/>
  <c r="X22" i="23"/>
  <c r="X23" i="23"/>
  <c r="X24" i="23"/>
  <c r="X25" i="23"/>
  <c r="X26" i="23"/>
  <c r="X27" i="23"/>
  <c r="X28" i="23"/>
  <c r="X29" i="23"/>
  <c r="X30" i="23"/>
  <c r="X31" i="23"/>
  <c r="X32" i="23"/>
  <c r="X33" i="23"/>
  <c r="X34" i="23"/>
  <c r="X35" i="23"/>
  <c r="X36" i="23"/>
  <c r="X37" i="23"/>
  <c r="Y44" i="23"/>
  <c r="X45" i="23"/>
  <c r="Y45" i="23"/>
  <c r="X46" i="23"/>
  <c r="X47" i="23"/>
  <c r="Y47" i="23"/>
  <c r="X48" i="23"/>
  <c r="Y48" i="23"/>
  <c r="X49" i="23"/>
  <c r="Y49" i="23"/>
  <c r="X50" i="23"/>
  <c r="Y50" i="23"/>
  <c r="X51" i="23"/>
  <c r="Y51" i="23"/>
  <c r="X52" i="23"/>
  <c r="Y52" i="23"/>
  <c r="X53" i="23"/>
  <c r="Y53" i="23"/>
  <c r="X54" i="23"/>
  <c r="Y54" i="23"/>
  <c r="X55" i="23"/>
  <c r="Y55" i="23"/>
  <c r="X56" i="23"/>
  <c r="Y56" i="23"/>
  <c r="X57" i="23"/>
  <c r="Y57" i="23"/>
  <c r="X58" i="23"/>
  <c r="Y58" i="23"/>
  <c r="X59" i="23"/>
  <c r="Y59" i="23"/>
  <c r="X60" i="23"/>
  <c r="Y60" i="23"/>
  <c r="X61" i="23"/>
  <c r="Y61" i="23"/>
  <c r="X62" i="23"/>
  <c r="Y62" i="23"/>
  <c r="J20" i="23" l="1" a="1"/>
  <c r="J20" i="23" s="1"/>
  <c r="AP216" i="50"/>
  <c r="AP215" i="50"/>
  <c r="AP219" i="50"/>
  <c r="AP213" i="50"/>
  <c r="AI15" i="24" a="1"/>
  <c r="AD54" i="22"/>
  <c r="AP218" i="50"/>
  <c r="AN218" i="50"/>
  <c r="C265" i="68"/>
  <c r="D262" i="68"/>
  <c r="AE5" i="22"/>
  <c r="AI15" i="24" l="1"/>
  <c r="AU201" i="50" l="1"/>
  <c r="AS204" i="50"/>
  <c r="AT201" i="50"/>
  <c r="AS201" i="50"/>
  <c r="AI158" i="50"/>
  <c r="AI174" i="50"/>
  <c r="AI126" i="50"/>
  <c r="Z131" i="50" s="1"/>
  <c r="AI142" i="50"/>
  <c r="Z147" i="50" l="1"/>
  <c r="AO147" i="50" s="1"/>
  <c r="CD60" i="91" l="1" a="1"/>
  <c r="CD60" i="91" s="1"/>
  <c r="CE60" i="91" a="1"/>
  <c r="CE60" i="91" s="1"/>
  <c r="CG60" i="91" a="1"/>
  <c r="CG60" i="91" s="1"/>
  <c r="CH60" i="91" a="1"/>
  <c r="CH60" i="91" s="1"/>
  <c r="CJ60" i="91" a="1"/>
  <c r="CJ60" i="91" s="1"/>
  <c r="CK60" i="91" a="1"/>
  <c r="CK60" i="91" s="1"/>
  <c r="CD61" i="91" a="1"/>
  <c r="CD61" i="91" s="1"/>
  <c r="CE61" i="91" a="1"/>
  <c r="CE61" i="91" s="1"/>
  <c r="CG61" i="91" a="1"/>
  <c r="CG61" i="91" s="1"/>
  <c r="CH61" i="91" a="1"/>
  <c r="CH61" i="91" s="1"/>
  <c r="CJ61" i="91" a="1"/>
  <c r="CJ61" i="91" s="1"/>
  <c r="CK61" i="91" a="1"/>
  <c r="CK61" i="91" s="1"/>
  <c r="CD62" i="91" a="1"/>
  <c r="CD62" i="91" s="1"/>
  <c r="CE62" i="91" a="1"/>
  <c r="CE62" i="91" s="1"/>
  <c r="CG62" i="91" a="1"/>
  <c r="CG62" i="91" s="1"/>
  <c r="CH62" i="91" a="1"/>
  <c r="CH62" i="91" s="1"/>
  <c r="CJ62" i="91" a="1"/>
  <c r="CJ62" i="91" s="1"/>
  <c r="CK62" i="91" a="1"/>
  <c r="CK62" i="91" s="1"/>
  <c r="CD63" i="91" a="1"/>
  <c r="CD63" i="91" s="1"/>
  <c r="CE63" i="91" a="1"/>
  <c r="CE63" i="91" s="1"/>
  <c r="CG63" i="91" a="1"/>
  <c r="CG63" i="91" s="1"/>
  <c r="CH63" i="91" a="1"/>
  <c r="CH63" i="91" s="1"/>
  <c r="CJ63" i="91" a="1"/>
  <c r="CJ63" i="91" s="1"/>
  <c r="CK63" i="91" a="1"/>
  <c r="CK63" i="91" s="1"/>
  <c r="CD64" i="91" a="1"/>
  <c r="CD64" i="91" s="1"/>
  <c r="CE64" i="91" a="1"/>
  <c r="CE64" i="91" s="1"/>
  <c r="CG64" i="91" a="1"/>
  <c r="CG64" i="91" s="1"/>
  <c r="CH64" i="91" a="1"/>
  <c r="CH64" i="91" s="1"/>
  <c r="CJ64" i="91" a="1"/>
  <c r="CJ64" i="91" s="1"/>
  <c r="CK64" i="91" a="1"/>
  <c r="CK64" i="91" s="1"/>
  <c r="CD65" i="91" a="1"/>
  <c r="CD65" i="91" s="1"/>
  <c r="CE65" i="91" a="1"/>
  <c r="CE65" i="91" s="1"/>
  <c r="CG65" i="91" a="1"/>
  <c r="CG65" i="91" s="1"/>
  <c r="CH65" i="91" a="1"/>
  <c r="CH65" i="91" s="1"/>
  <c r="CJ65" i="91" a="1"/>
  <c r="CJ65" i="91" s="1"/>
  <c r="CK65" i="91" a="1"/>
  <c r="CK65" i="91" s="1"/>
  <c r="CD66" i="91" a="1"/>
  <c r="CD66" i="91" s="1"/>
  <c r="CE66" i="91" a="1"/>
  <c r="CE66" i="91" s="1"/>
  <c r="CG66" i="91" a="1"/>
  <c r="CG66" i="91" s="1"/>
  <c r="CH66" i="91" a="1"/>
  <c r="CH66" i="91" s="1"/>
  <c r="CJ66" i="91" a="1"/>
  <c r="CJ66" i="91" s="1"/>
  <c r="CK66" i="91" a="1"/>
  <c r="CK66" i="91" s="1"/>
  <c r="E20" i="100" l="1" a="1"/>
  <c r="E20" i="100" s="1"/>
  <c r="Y20" i="100" s="1" a="1"/>
  <c r="Y20" i="100" s="1"/>
  <c r="Y45" i="100" s="1"/>
  <c r="E21" i="100" a="1"/>
  <c r="E21" i="100" s="1"/>
  <c r="Y21" i="100" s="1" a="1"/>
  <c r="Y21" i="100" s="1"/>
  <c r="Y46" i="100" s="1"/>
  <c r="E22" i="100" a="1"/>
  <c r="E22" i="100" s="1"/>
  <c r="Y22" i="100" s="1" a="1"/>
  <c r="Y22" i="100" s="1"/>
  <c r="Y47" i="100" s="1"/>
  <c r="E23" i="100" a="1"/>
  <c r="E23" i="100" s="1"/>
  <c r="Y23" i="100" s="1" a="1"/>
  <c r="Y23" i="100" s="1"/>
  <c r="Y48" i="100" s="1"/>
  <c r="E24" i="100" a="1"/>
  <c r="E24" i="100" s="1"/>
  <c r="Y24" i="100" s="1" a="1"/>
  <c r="Y24" i="100" s="1"/>
  <c r="Y49" i="100" s="1"/>
  <c r="E25" i="100" a="1"/>
  <c r="E25" i="100" s="1"/>
  <c r="Y25" i="100" s="1" a="1"/>
  <c r="Y25" i="100" s="1"/>
  <c r="Y50" i="100" s="1"/>
  <c r="E26" i="100" a="1"/>
  <c r="E26" i="100" s="1"/>
  <c r="Y26" i="100" s="1" a="1"/>
  <c r="Y26" i="100" s="1"/>
  <c r="Y51" i="100" s="1"/>
  <c r="E27" i="100" a="1"/>
  <c r="E27" i="100" s="1"/>
  <c r="Y27" i="100" s="1" a="1"/>
  <c r="Y27" i="100" s="1"/>
  <c r="Y52" i="100" s="1"/>
  <c r="E28" i="100" a="1"/>
  <c r="E28" i="100" s="1"/>
  <c r="Y28" i="100" s="1" a="1"/>
  <c r="Y28" i="100" s="1"/>
  <c r="Y53" i="100" s="1"/>
  <c r="E29" i="100" a="1"/>
  <c r="E29" i="100" s="1"/>
  <c r="Y29" i="100" s="1" a="1"/>
  <c r="Y29" i="100" s="1"/>
  <c r="Y54" i="100" s="1"/>
  <c r="E30" i="100" a="1"/>
  <c r="E30" i="100" s="1"/>
  <c r="Y30" i="100" s="1" a="1"/>
  <c r="Y30" i="100" s="1"/>
  <c r="Y55" i="100" s="1"/>
  <c r="E31" i="100" a="1"/>
  <c r="E31" i="100" s="1"/>
  <c r="Y31" i="100" s="1" a="1"/>
  <c r="Y31" i="100" s="1"/>
  <c r="Y56" i="100" s="1"/>
  <c r="E32" i="100" a="1"/>
  <c r="E32" i="100" s="1"/>
  <c r="Y32" i="100" s="1" a="1"/>
  <c r="Y32" i="100" s="1"/>
  <c r="Y57" i="100" s="1"/>
  <c r="E33" i="100" a="1"/>
  <c r="E33" i="100" s="1"/>
  <c r="Y33" i="100" s="1" a="1"/>
  <c r="Y33" i="100" s="1"/>
  <c r="Y58" i="100" s="1"/>
  <c r="E34" i="100" a="1"/>
  <c r="E34" i="100" s="1"/>
  <c r="Y34" i="100" s="1" a="1"/>
  <c r="Y34" i="100" s="1"/>
  <c r="Y59" i="100" s="1"/>
  <c r="E35" i="100" a="1"/>
  <c r="E35" i="100" s="1"/>
  <c r="Y35" i="100" s="1" a="1"/>
  <c r="Y35" i="100" s="1"/>
  <c r="Y60" i="100" s="1"/>
  <c r="E36" i="100" a="1"/>
  <c r="E36" i="100" s="1"/>
  <c r="Y36" i="100" s="1" a="1"/>
  <c r="Y36" i="100" s="1"/>
  <c r="Y61" i="100" s="1"/>
  <c r="E37" i="100" a="1"/>
  <c r="E37" i="100" s="1"/>
  <c r="Y37" i="100" s="1" a="1"/>
  <c r="Y37" i="100" s="1"/>
  <c r="Y62" i="100" s="1"/>
  <c r="E45" i="100" a="1"/>
  <c r="E45" i="100" s="1"/>
  <c r="E46" i="100" a="1"/>
  <c r="E46" i="100" s="1"/>
  <c r="E47" i="100" a="1"/>
  <c r="E47" i="100" s="1"/>
  <c r="E48" i="100" a="1"/>
  <c r="E48" i="100" s="1"/>
  <c r="E49" i="100" a="1"/>
  <c r="E49" i="100" s="1"/>
  <c r="E50" i="100" a="1"/>
  <c r="E50" i="100" s="1"/>
  <c r="E51" i="100" a="1"/>
  <c r="E51" i="100" s="1"/>
  <c r="E52" i="100" a="1"/>
  <c r="E52" i="100" s="1"/>
  <c r="E53" i="100" a="1"/>
  <c r="E53" i="100" s="1"/>
  <c r="E54" i="100" a="1"/>
  <c r="E54" i="100" s="1"/>
  <c r="E55" i="100" a="1"/>
  <c r="E55" i="100" s="1"/>
  <c r="E56" i="100" a="1"/>
  <c r="E56" i="100" s="1"/>
  <c r="E57" i="100" a="1"/>
  <c r="E57" i="100" s="1"/>
  <c r="E58" i="100" a="1"/>
  <c r="E58" i="100" s="1"/>
  <c r="E59" i="100" a="1"/>
  <c r="E59" i="100" s="1"/>
  <c r="E60" i="100" a="1"/>
  <c r="E60" i="100" s="1"/>
  <c r="E61" i="100" a="1"/>
  <c r="E61" i="100" s="1"/>
  <c r="E62" i="100" a="1"/>
  <c r="E62" i="100" s="1"/>
  <c r="AJ6" i="91" a="1"/>
  <c r="AJ6" i="91" s="1"/>
  <c r="AJ6" i="16" s="1"/>
  <c r="AM6" i="91" a="1"/>
  <c r="AM6" i="91" s="1"/>
  <c r="AZ90" i="101" s="1" a="1"/>
  <c r="F15" i="91" a="1"/>
  <c r="F15" i="91" s="1"/>
  <c r="F16" i="91" a="1"/>
  <c r="F16" i="91" s="1"/>
  <c r="Y20" i="91" a="1"/>
  <c r="Y20" i="91" s="1"/>
  <c r="Y21" i="91" a="1"/>
  <c r="Y21" i="91" s="1"/>
  <c r="Y22" i="91" a="1"/>
  <c r="Y22" i="91" s="1"/>
  <c r="Y23" i="91" a="1"/>
  <c r="Y23" i="91" s="1"/>
  <c r="Y24" i="91" a="1"/>
  <c r="Y24" i="91" s="1"/>
  <c r="Y25" i="91" a="1"/>
  <c r="Y25" i="91" s="1"/>
  <c r="Y26" i="91" a="1"/>
  <c r="Y26" i="91" s="1"/>
  <c r="F27" i="91"/>
  <c r="Y28" i="91" a="1"/>
  <c r="Y28" i="91" s="1"/>
  <c r="Y29" i="91" a="1"/>
  <c r="Y29" i="91" s="1"/>
  <c r="E30" i="91" a="1"/>
  <c r="E30" i="91" s="1"/>
  <c r="F30" i="91" s="1"/>
  <c r="E31" i="91" a="1"/>
  <c r="E31" i="91" s="1"/>
  <c r="F31" i="91" s="1"/>
  <c r="E32" i="91" a="1"/>
  <c r="E32" i="91" s="1"/>
  <c r="Y32" i="91" s="1" a="1"/>
  <c r="Y32" i="91" s="1"/>
  <c r="E33" i="91" a="1"/>
  <c r="E33" i="91" s="1"/>
  <c r="Y33" i="91" s="1" a="1"/>
  <c r="Y33" i="91" s="1"/>
  <c r="E34" i="91" a="1"/>
  <c r="E34" i="91" s="1"/>
  <c r="Y34" i="91" s="1" a="1"/>
  <c r="Y34" i="91" s="1"/>
  <c r="E35" i="91" a="1"/>
  <c r="E35" i="91" s="1"/>
  <c r="Y35" i="91" s="1" a="1"/>
  <c r="Y35" i="91" s="1"/>
  <c r="E36" i="91" a="1"/>
  <c r="E36" i="91" s="1"/>
  <c r="Y36" i="91" s="1" a="1"/>
  <c r="Y36" i="91" s="1"/>
  <c r="E37" i="91" a="1"/>
  <c r="E37" i="91" s="1"/>
  <c r="Y37" i="91" s="1" a="1"/>
  <c r="Y37" i="91" s="1"/>
  <c r="E38" i="91" a="1"/>
  <c r="E38" i="91" s="1"/>
  <c r="Y38" i="91" s="1" a="1"/>
  <c r="Y38" i="91" s="1"/>
  <c r="E39" i="91" a="1"/>
  <c r="E39" i="91" s="1"/>
  <c r="Y39" i="91" s="1" a="1"/>
  <c r="Y39" i="91" s="1"/>
  <c r="Y39" i="16" s="1"/>
  <c r="E40" i="91" a="1"/>
  <c r="E40" i="91" s="1"/>
  <c r="Y40" i="91" s="1" a="1"/>
  <c r="Y40" i="91" s="1"/>
  <c r="E41" i="91" a="1"/>
  <c r="E41" i="91" s="1"/>
  <c r="Y41" i="91" s="1" a="1"/>
  <c r="Y41" i="91" s="1"/>
  <c r="E45" i="91" a="1"/>
  <c r="E45" i="91" s="1"/>
  <c r="X45" i="91" s="1" a="1"/>
  <c r="X45" i="91" s="1"/>
  <c r="E46" i="91" a="1"/>
  <c r="E46" i="91" s="1"/>
  <c r="AB46" i="91" s="1" a="1"/>
  <c r="AB46" i="91" s="1"/>
  <c r="E47" i="91" a="1"/>
  <c r="E47" i="91" s="1"/>
  <c r="Y47" i="91" s="1" a="1"/>
  <c r="Y47" i="91" s="1"/>
  <c r="E48" i="91" a="1"/>
  <c r="E48" i="91" s="1"/>
  <c r="X48" i="91" s="1" a="1"/>
  <c r="X48" i="91" s="1"/>
  <c r="X48" i="16" s="1"/>
  <c r="E49" i="91" a="1"/>
  <c r="E49" i="91" s="1"/>
  <c r="E50" i="91" a="1"/>
  <c r="E50" i="91" s="1"/>
  <c r="E51" i="91" a="1"/>
  <c r="E51" i="91" s="1"/>
  <c r="E52" i="91" a="1"/>
  <c r="E52" i="91" s="1"/>
  <c r="AB52" i="91" s="1" a="1"/>
  <c r="AB52" i="91" s="1"/>
  <c r="E53" i="91" a="1"/>
  <c r="E53" i="91" s="1"/>
  <c r="Y53" i="91" s="1" a="1"/>
  <c r="Y53" i="91" s="1"/>
  <c r="E54" i="91" a="1"/>
  <c r="E54" i="91" s="1"/>
  <c r="Y54" i="91" s="1" a="1"/>
  <c r="Y54" i="91" s="1"/>
  <c r="E57" i="91" a="1"/>
  <c r="E57" i="91" s="1"/>
  <c r="E58" i="91" a="1"/>
  <c r="E58" i="91" s="1"/>
  <c r="AB58" i="91" s="1" a="1"/>
  <c r="AB58" i="91" s="1"/>
  <c r="AC58" i="91" s="1" a="1"/>
  <c r="AC58" i="91" s="1"/>
  <c r="E59" i="91" a="1"/>
  <c r="E59" i="91" s="1"/>
  <c r="E60" i="91" a="1"/>
  <c r="E60" i="91" s="1"/>
  <c r="E61" i="91" a="1"/>
  <c r="E61" i="91" s="1"/>
  <c r="X61" i="91" s="1" a="1"/>
  <c r="X61" i="91" s="1"/>
  <c r="X61" i="16" s="1"/>
  <c r="E62" i="91" a="1"/>
  <c r="E62" i="91" s="1"/>
  <c r="X62" i="91" s="1" a="1"/>
  <c r="X62" i="91" s="1"/>
  <c r="X62" i="16" s="1"/>
  <c r="E63" i="91" a="1"/>
  <c r="E63" i="91" s="1"/>
  <c r="X63" i="91" s="1" a="1"/>
  <c r="X63" i="91" s="1"/>
  <c r="X63" i="16" s="1"/>
  <c r="E64" i="91" a="1"/>
  <c r="E64" i="91" s="1"/>
  <c r="X64" i="91" s="1" a="1"/>
  <c r="X64" i="91" s="1"/>
  <c r="X64" i="16" s="1"/>
  <c r="E65" i="91" a="1"/>
  <c r="E65" i="91" s="1"/>
  <c r="X65" i="91" s="1" a="1"/>
  <c r="X65" i="91" s="1"/>
  <c r="X65" i="16" s="1"/>
  <c r="E66" i="91" a="1"/>
  <c r="E66" i="91" s="1"/>
  <c r="X66" i="91" s="1" a="1"/>
  <c r="X66" i="91" s="1"/>
  <c r="X66" i="16" s="1"/>
  <c r="E76" i="91" a="1"/>
  <c r="E76" i="91" s="1"/>
  <c r="DN79" i="16" a="1"/>
  <c r="DN79" i="16" s="1"/>
  <c r="DO79" i="16" a="1"/>
  <c r="DO79" i="16" s="1"/>
  <c r="DQ79" i="16" a="1"/>
  <c r="DQ79" i="16" s="1"/>
  <c r="DW79" i="16" a="1"/>
  <c r="DW79" i="16" s="1"/>
  <c r="DY79" i="16" a="1"/>
  <c r="DY79" i="16" s="1"/>
  <c r="E77" i="91" a="1"/>
  <c r="E77" i="91" s="1"/>
  <c r="E78" i="91" a="1"/>
  <c r="E78" i="91" s="1"/>
  <c r="E79" i="91" a="1"/>
  <c r="E79" i="91" s="1"/>
  <c r="DR79" i="16" a="1"/>
  <c r="DR79" i="16" s="1"/>
  <c r="DS79" i="16" a="1"/>
  <c r="DS79" i="16" s="1"/>
  <c r="DX79" i="16" a="1"/>
  <c r="DX79" i="16" s="1"/>
  <c r="EA79" i="16" a="1"/>
  <c r="EA79" i="16" s="1"/>
  <c r="E80" i="91" a="1"/>
  <c r="E80" i="91" s="1"/>
  <c r="E81" i="91" a="1"/>
  <c r="E81" i="91" s="1"/>
  <c r="E82" i="91" a="1"/>
  <c r="E82" i="91" s="1"/>
  <c r="F82" i="91" s="1"/>
  <c r="E83" i="91" a="1"/>
  <c r="E83" i="91" s="1"/>
  <c r="F83" i="91" s="1"/>
  <c r="E84" i="91" a="1"/>
  <c r="E84" i="91" s="1"/>
  <c r="F84" i="91" s="1"/>
  <c r="E85" i="91" a="1"/>
  <c r="E85" i="91" s="1"/>
  <c r="F85" i="91" s="1"/>
  <c r="E86" i="91" a="1"/>
  <c r="E86" i="91" s="1"/>
  <c r="F86" i="91" s="1"/>
  <c r="E87" i="91" a="1"/>
  <c r="E87" i="91" s="1"/>
  <c r="F87" i="91" s="1"/>
  <c r="E88" i="91" a="1"/>
  <c r="E88" i="91" s="1"/>
  <c r="E89" i="91" a="1"/>
  <c r="E89" i="91" s="1"/>
  <c r="E90" i="91" a="1"/>
  <c r="E90" i="91" s="1"/>
  <c r="E91" i="91" a="1"/>
  <c r="E91" i="91" s="1"/>
  <c r="E92" i="91" a="1"/>
  <c r="E92" i="91" s="1"/>
  <c r="E93" i="91" a="1"/>
  <c r="E93" i="91" s="1"/>
  <c r="E94" i="91" a="1"/>
  <c r="E94" i="91" s="1"/>
  <c r="E95" i="91" a="1"/>
  <c r="E95" i="91" s="1"/>
  <c r="E96" i="91" a="1"/>
  <c r="E96" i="91" s="1"/>
  <c r="E97" i="91" a="1"/>
  <c r="E97" i="91" s="1"/>
  <c r="E101" i="91" a="1"/>
  <c r="E101" i="91" s="1"/>
  <c r="X101" i="91" s="1" a="1"/>
  <c r="X101" i="91" s="1"/>
  <c r="X101" i="16" s="1"/>
  <c r="E102" i="91" a="1"/>
  <c r="E102" i="91" s="1"/>
  <c r="AB102" i="91" s="1" a="1"/>
  <c r="AB102" i="91" s="1"/>
  <c r="AC102" i="91" s="1" a="1"/>
  <c r="AC102" i="91" s="1"/>
  <c r="E103" i="91" a="1"/>
  <c r="E103" i="91" s="1"/>
  <c r="Y103" i="91" s="1" a="1"/>
  <c r="Y103" i="91" s="1"/>
  <c r="Z103" i="91" s="1"/>
  <c r="E104" i="91" a="1"/>
  <c r="E104" i="91" s="1"/>
  <c r="AB104" i="91" s="1" a="1"/>
  <c r="AB104" i="91" s="1"/>
  <c r="AC104" i="91" s="1" a="1"/>
  <c r="AC104" i="91" s="1"/>
  <c r="E105" i="91" a="1"/>
  <c r="E105" i="91" s="1"/>
  <c r="X105" i="91" s="1" a="1"/>
  <c r="X105" i="91" s="1"/>
  <c r="X105" i="16" s="1"/>
  <c r="E106" i="91" a="1"/>
  <c r="E106" i="91" s="1"/>
  <c r="X106" i="91" s="1" a="1"/>
  <c r="X106" i="91" s="1"/>
  <c r="X106" i="16" s="1"/>
  <c r="E107" i="91" a="1"/>
  <c r="E107" i="91" s="1"/>
  <c r="E108" i="91" a="1"/>
  <c r="E108" i="91" s="1"/>
  <c r="E109" i="91" a="1"/>
  <c r="E109" i="91" s="1"/>
  <c r="X109" i="91" s="1" a="1"/>
  <c r="X109" i="91" s="1"/>
  <c r="X109" i="16" s="1"/>
  <c r="E110" i="91" a="1"/>
  <c r="E110" i="91" s="1"/>
  <c r="X110" i="91" s="1" a="1"/>
  <c r="X110" i="91" s="1"/>
  <c r="X110" i="16" s="1"/>
  <c r="E113" i="91" a="1"/>
  <c r="E113" i="91" s="1"/>
  <c r="E114" i="91" a="1"/>
  <c r="E114" i="91" s="1"/>
  <c r="E115" i="91" a="1"/>
  <c r="E115" i="91" s="1"/>
  <c r="E116" i="91" a="1"/>
  <c r="E116" i="91" s="1"/>
  <c r="E117" i="91" a="1"/>
  <c r="E117" i="91" s="1"/>
  <c r="E118" i="91" a="1"/>
  <c r="E118" i="91" s="1"/>
  <c r="E119" i="91" a="1"/>
  <c r="E119" i="91" s="1"/>
  <c r="E120" i="91" a="1"/>
  <c r="E120" i="91" s="1"/>
  <c r="X120" i="91" s="1" a="1"/>
  <c r="X120" i="91" s="1"/>
  <c r="X120" i="16" s="1"/>
  <c r="E121" i="91" a="1"/>
  <c r="E121" i="91" s="1"/>
  <c r="X121" i="91" s="1" a="1"/>
  <c r="X121" i="91" s="1"/>
  <c r="X121" i="16" s="1"/>
  <c r="E122" i="91" a="1"/>
  <c r="E122" i="91" s="1"/>
  <c r="E132" i="91" a="1"/>
  <c r="E132" i="91" s="1"/>
  <c r="F132" i="91" s="1"/>
  <c r="Y132" i="91" a="1"/>
  <c r="Y132" i="91" s="1"/>
  <c r="E133" i="91" a="1"/>
  <c r="E133" i="91" s="1"/>
  <c r="E134" i="91" a="1"/>
  <c r="E134" i="91" s="1"/>
  <c r="E135" i="91" a="1"/>
  <c r="E135" i="91" s="1"/>
  <c r="E136" i="91" a="1"/>
  <c r="E136" i="91" s="1"/>
  <c r="E147" i="91" a="1"/>
  <c r="E147" i="91" s="1"/>
  <c r="Y147" i="91" a="1"/>
  <c r="Y147" i="91" s="1"/>
  <c r="AE199" i="91"/>
  <c r="AG199" i="91"/>
  <c r="AH199" i="91"/>
  <c r="AI199" i="91"/>
  <c r="AJ199" i="91"/>
  <c r="AL199" i="91"/>
  <c r="AN199" i="91"/>
  <c r="AS199" i="91"/>
  <c r="AZ199" i="91"/>
  <c r="BA199" i="91"/>
  <c r="BF199" i="91"/>
  <c r="BG199" i="91"/>
  <c r="BI199" i="91"/>
  <c r="BJ199" i="91"/>
  <c r="BK199" i="91"/>
  <c r="E148" i="91" a="1"/>
  <c r="E148" i="91" s="1"/>
  <c r="E149" i="91" a="1"/>
  <c r="E149" i="91" s="1"/>
  <c r="E150" i="91" a="1"/>
  <c r="E150" i="91" s="1"/>
  <c r="Y150" i="91" s="1"/>
  <c r="E151" i="91" a="1"/>
  <c r="E151" i="91" s="1"/>
  <c r="Y151" i="91" s="1"/>
  <c r="E152" i="91" a="1"/>
  <c r="E152" i="91" s="1"/>
  <c r="Y152" i="91" s="1"/>
  <c r="E153" i="91" a="1"/>
  <c r="E153" i="91" s="1"/>
  <c r="Y153" i="91" s="1"/>
  <c r="Y154" i="91" a="1"/>
  <c r="Y154" i="91" s="1"/>
  <c r="Y154" i="16" s="1"/>
  <c r="AR199" i="91"/>
  <c r="BM199" i="91"/>
  <c r="E161" i="91" a="1"/>
  <c r="E161" i="91" s="1"/>
  <c r="Y161" i="91" a="1"/>
  <c r="Y161" i="91" s="1"/>
  <c r="E162" i="91" a="1"/>
  <c r="E162" i="91" s="1"/>
  <c r="E163" i="91" a="1"/>
  <c r="E163" i="91" s="1"/>
  <c r="E164" i="91" a="1"/>
  <c r="E164" i="91" s="1"/>
  <c r="Y164" i="91" s="1"/>
  <c r="E165" i="91" a="1"/>
  <c r="E165" i="91" s="1"/>
  <c r="Y165" i="91" s="1"/>
  <c r="E166" i="91" a="1"/>
  <c r="E166" i="91" s="1"/>
  <c r="Y166" i="91" s="1"/>
  <c r="E167" i="91" a="1"/>
  <c r="E167" i="91" s="1"/>
  <c r="Y167" i="91" s="1"/>
  <c r="Y168" i="91" a="1"/>
  <c r="Y168" i="91" s="1"/>
  <c r="Y168" i="16" s="1"/>
  <c r="E175" i="91" a="1"/>
  <c r="E175" i="91" s="1"/>
  <c r="Y175" i="91" a="1"/>
  <c r="Y175" i="91" s="1"/>
  <c r="E176" i="91" a="1"/>
  <c r="E176" i="91" s="1"/>
  <c r="E177" i="91" a="1"/>
  <c r="E177" i="91" s="1"/>
  <c r="E178" i="91" a="1"/>
  <c r="E178" i="91" s="1"/>
  <c r="Y178" i="91" s="1"/>
  <c r="E179" i="91" a="1"/>
  <c r="E179" i="91" s="1"/>
  <c r="Y179" i="91" s="1"/>
  <c r="E180" i="91" a="1"/>
  <c r="E180" i="91" s="1"/>
  <c r="Y180" i="91" s="1"/>
  <c r="E181" i="91" a="1"/>
  <c r="E181" i="91" s="1"/>
  <c r="Y181" i="91" s="1"/>
  <c r="Y182" i="91" a="1"/>
  <c r="Y182" i="91" s="1"/>
  <c r="Y182" i="16" s="1"/>
  <c r="E187" i="91" a="1"/>
  <c r="E187" i="91" s="1"/>
  <c r="Y187" i="91" s="1"/>
  <c r="E188" i="91" a="1"/>
  <c r="E188" i="91" s="1"/>
  <c r="W187" i="91" s="1" a="1"/>
  <c r="W187" i="91" s="1"/>
  <c r="W187" i="16" s="1"/>
  <c r="E191" i="91" a="1"/>
  <c r="E191" i="91" s="1"/>
  <c r="F191" i="91" s="1"/>
  <c r="Y191" i="91" a="1"/>
  <c r="Y191" i="91" s="1"/>
  <c r="E192" i="91" a="1"/>
  <c r="E192" i="91" s="1"/>
  <c r="Y192" i="91" s="1" a="1"/>
  <c r="Y192" i="91" s="1"/>
  <c r="E193" i="91" a="1"/>
  <c r="E193" i="91" s="1"/>
  <c r="Y193" i="91" s="1" a="1"/>
  <c r="Y193" i="91" s="1"/>
  <c r="E194" i="91" a="1"/>
  <c r="E194" i="91" s="1"/>
  <c r="Y194" i="91" s="1" a="1"/>
  <c r="Y194" i="91" s="1"/>
  <c r="E195" i="91" a="1"/>
  <c r="E195" i="91" s="1"/>
  <c r="Y195" i="91" s="1" a="1"/>
  <c r="Y195" i="91" s="1"/>
  <c r="E196" i="91" a="1"/>
  <c r="E196" i="91" s="1"/>
  <c r="Y196" i="91" s="1" a="1"/>
  <c r="Y196" i="91" s="1"/>
  <c r="E197" i="91" a="1"/>
  <c r="E197" i="91" s="1"/>
  <c r="Y197" i="91" s="1" a="1"/>
  <c r="Y197" i="91" s="1"/>
  <c r="AK199" i="91"/>
  <c r="AM199" i="91"/>
  <c r="AO199" i="91"/>
  <c r="AP199" i="91"/>
  <c r="AT199" i="91"/>
  <c r="AW199" i="91"/>
  <c r="AX199" i="91"/>
  <c r="AY199" i="91"/>
  <c r="BE199" i="91"/>
  <c r="BL199" i="91"/>
  <c r="BN199" i="91"/>
  <c r="E201" i="91" a="1"/>
  <c r="E201" i="91" s="1"/>
  <c r="Y201" i="91" s="1"/>
  <c r="Y201" i="16" s="1"/>
  <c r="E202" i="91" a="1"/>
  <c r="E202" i="91" s="1"/>
  <c r="W201" i="91" s="1" a="1"/>
  <c r="W201" i="91" s="1"/>
  <c r="W201" i="16" s="1"/>
  <c r="E205" i="91" a="1"/>
  <c r="E205" i="91" s="1"/>
  <c r="F205" i="91" s="1"/>
  <c r="Y205" i="91" a="1"/>
  <c r="Y205" i="91" s="1"/>
  <c r="E206" i="91" a="1"/>
  <c r="E206" i="91" s="1"/>
  <c r="Y206" i="91" s="1" a="1"/>
  <c r="Y206" i="91" s="1"/>
  <c r="E207" i="91" a="1"/>
  <c r="E207" i="91" s="1"/>
  <c r="Y207" i="91" s="1" a="1"/>
  <c r="Y207" i="91" s="1"/>
  <c r="E208" i="91" a="1"/>
  <c r="E208" i="91" s="1"/>
  <c r="Y208" i="91" s="1" a="1"/>
  <c r="Y208" i="91" s="1"/>
  <c r="E209" i="91" a="1"/>
  <c r="E209" i="91" s="1"/>
  <c r="Y209" i="91" s="1" a="1"/>
  <c r="Y209" i="91" s="1"/>
  <c r="E210" i="91" a="1"/>
  <c r="E210" i="91" s="1"/>
  <c r="Y210" i="91" s="1" a="1"/>
  <c r="Y210" i="91" s="1"/>
  <c r="E211" i="91" a="1"/>
  <c r="E211" i="91" s="1"/>
  <c r="Y211" i="91" s="1" a="1"/>
  <c r="Y211" i="91" s="1"/>
  <c r="E216" i="91" a="1"/>
  <c r="E216" i="91" s="1"/>
  <c r="Y216" i="91" s="1"/>
  <c r="Y216" i="16" s="1"/>
  <c r="E217" i="91" a="1"/>
  <c r="E217" i="91" s="1"/>
  <c r="W216" i="91" s="1" a="1"/>
  <c r="W216" i="91" s="1"/>
  <c r="W216" i="16" s="1"/>
  <c r="E220" i="91" a="1"/>
  <c r="E220" i="91" s="1"/>
  <c r="F220" i="91" s="1"/>
  <c r="Y220" i="91" a="1"/>
  <c r="Y220" i="91" s="1"/>
  <c r="E221" i="91" a="1"/>
  <c r="E221" i="91" s="1"/>
  <c r="Y221" i="91" s="1" a="1"/>
  <c r="Y221" i="91" s="1"/>
  <c r="E222" i="91" a="1"/>
  <c r="E222" i="91" s="1"/>
  <c r="Y222" i="91" s="1" a="1"/>
  <c r="Y222" i="91" s="1"/>
  <c r="E223" i="91" a="1"/>
  <c r="E223" i="91" s="1"/>
  <c r="Y223" i="91" s="1" a="1"/>
  <c r="Y223" i="91" s="1"/>
  <c r="E224" i="91" a="1"/>
  <c r="E224" i="91" s="1"/>
  <c r="Y224" i="91" s="1" a="1"/>
  <c r="Y224" i="91" s="1"/>
  <c r="E225" i="91" a="1"/>
  <c r="E225" i="91" s="1"/>
  <c r="Y225" i="91" s="1" a="1"/>
  <c r="Y225" i="91" s="1"/>
  <c r="E226" i="91" a="1"/>
  <c r="E226" i="91" s="1"/>
  <c r="Y226" i="91" s="1" a="1"/>
  <c r="Y226" i="91" s="1"/>
  <c r="E231" i="91" a="1"/>
  <c r="E231" i="91" s="1"/>
  <c r="Y231" i="91" s="1"/>
  <c r="Y231" i="16" s="1"/>
  <c r="E232" i="91" a="1"/>
  <c r="E232" i="91" s="1"/>
  <c r="W231" i="91" s="1" a="1"/>
  <c r="W231" i="91" s="1"/>
  <c r="W231" i="16" s="1"/>
  <c r="E235" i="91" a="1"/>
  <c r="E235" i="91" s="1"/>
  <c r="F235" i="91" s="1"/>
  <c r="Y235" i="91" a="1"/>
  <c r="Y235" i="91" s="1"/>
  <c r="E236" i="91" a="1"/>
  <c r="E236" i="91" s="1"/>
  <c r="Y236" i="91" s="1" a="1"/>
  <c r="Y236" i="91" s="1"/>
  <c r="E237" i="91" a="1"/>
  <c r="E237" i="91" s="1"/>
  <c r="Y237" i="91" s="1" a="1"/>
  <c r="Y237" i="91" s="1"/>
  <c r="E238" i="91" a="1"/>
  <c r="E238" i="91" s="1"/>
  <c r="Y238" i="91" s="1" a="1"/>
  <c r="Y238" i="91" s="1"/>
  <c r="E239" i="91" a="1"/>
  <c r="E239" i="91" s="1"/>
  <c r="Y239" i="91" s="1" a="1"/>
  <c r="Y239" i="91" s="1"/>
  <c r="E240" i="91" a="1"/>
  <c r="E240" i="91" s="1"/>
  <c r="Y240" i="91" s="1" a="1"/>
  <c r="Y240" i="91" s="1"/>
  <c r="E241" i="91" a="1"/>
  <c r="E241" i="91" s="1"/>
  <c r="Y241" i="91" s="1" a="1"/>
  <c r="Y241" i="91" s="1"/>
  <c r="C256" i="91" a="1"/>
  <c r="C256" i="91" s="1"/>
  <c r="W249" i="91" s="1" a="1"/>
  <c r="C265" i="91" a="1"/>
  <c r="C265" i="91" s="1"/>
  <c r="W258" i="91" s="1" a="1"/>
  <c r="C274" i="91" a="1"/>
  <c r="C274" i="91" s="1"/>
  <c r="W267" i="91" s="1" a="1"/>
  <c r="C283" i="91" a="1"/>
  <c r="C283" i="91" s="1"/>
  <c r="W276" i="91" s="1" a="1"/>
  <c r="C292" i="91" a="1"/>
  <c r="C292" i="91" s="1"/>
  <c r="W285" i="91" s="1" a="1"/>
  <c r="C301" i="91" a="1"/>
  <c r="C301" i="91" s="1"/>
  <c r="W294" i="91" s="1" a="1"/>
  <c r="C310" i="91" a="1"/>
  <c r="C310" i="91" s="1"/>
  <c r="W303" i="91" s="1" a="1"/>
  <c r="C319" i="91" a="1"/>
  <c r="C319" i="91" s="1"/>
  <c r="W312" i="91" s="1" a="1"/>
  <c r="C328" i="91" a="1"/>
  <c r="C328" i="91" s="1"/>
  <c r="W321" i="91" s="1" a="1"/>
  <c r="C337" i="91" a="1"/>
  <c r="C337" i="91" s="1"/>
  <c r="W330" i="91" s="1" a="1"/>
  <c r="AZ90" i="101" l="1"/>
  <c r="D92" i="101" s="1" a="1"/>
  <c r="D92" i="101" s="1"/>
  <c r="AZ147" i="101" a="1"/>
  <c r="AZ147" i="101" s="1"/>
  <c r="D149" i="101" s="1" a="1"/>
  <c r="D149" i="101" s="1"/>
  <c r="D148" i="101" s="1"/>
  <c r="D150" i="101" s="1" a="1"/>
  <c r="D150" i="101" s="1"/>
  <c r="AZ106" i="101" a="1"/>
  <c r="Y256" i="16"/>
  <c r="Y330" i="16" a="1"/>
  <c r="Y330" i="16" s="1"/>
  <c r="W285" i="91"/>
  <c r="W285" i="16" s="1" a="1"/>
  <c r="W285" i="16" s="1"/>
  <c r="W286" i="16" s="1"/>
  <c r="W312" i="91"/>
  <c r="W312" i="16" s="1" a="1"/>
  <c r="W312" i="16" s="1"/>
  <c r="AZ26" i="101" a="1"/>
  <c r="AZ42" i="101" a="1"/>
  <c r="AZ124" i="101" a="1"/>
  <c r="AZ58" i="101" a="1"/>
  <c r="AZ74" i="101" a="1"/>
  <c r="AT173" i="101" a="1"/>
  <c r="AT173" i="101" s="1"/>
  <c r="AT170" i="101" a="1"/>
  <c r="AT170" i="101" s="1"/>
  <c r="AT172" i="101" a="1"/>
  <c r="AT172" i="101" s="1"/>
  <c r="AT171" i="101" a="1"/>
  <c r="AT171" i="101" s="1"/>
  <c r="AT168" i="101" a="1"/>
  <c r="AT168" i="101" s="1"/>
  <c r="AT175" i="101" a="1"/>
  <c r="AT175" i="101" s="1"/>
  <c r="AT174" i="101" a="1"/>
  <c r="AT174" i="101" s="1"/>
  <c r="AT169" i="101" a="1"/>
  <c r="AT169" i="101" s="1"/>
  <c r="AI199" i="101"/>
  <c r="D91" i="101"/>
  <c r="D94" i="101" s="1" a="1"/>
  <c r="D94" i="101" s="1"/>
  <c r="D180" i="68" a="1"/>
  <c r="CV26" i="16" a="1"/>
  <c r="CV26" i="16" s="1"/>
  <c r="AB26" i="16"/>
  <c r="K26" i="16" s="1"/>
  <c r="B26" i="16"/>
  <c r="CU26" i="16" a="1"/>
  <c r="CU26" i="16" s="1"/>
  <c r="CT26" i="16" a="1"/>
  <c r="CT26" i="16" s="1"/>
  <c r="CW26" i="16" a="1"/>
  <c r="CW26" i="16" s="1"/>
  <c r="Y82" i="16"/>
  <c r="AN165" i="101"/>
  <c r="AN176" i="101" s="1"/>
  <c r="BB87" i="91" a="1"/>
  <c r="BB87" i="91" s="1"/>
  <c r="EB87" i="16" s="1" a="1"/>
  <c r="EB87" i="16" s="1"/>
  <c r="AR87" i="91" a="1"/>
  <c r="AR87" i="91" s="1"/>
  <c r="DR87" i="16" s="1" a="1"/>
  <c r="DR87" i="16" s="1"/>
  <c r="BD87" i="91" a="1"/>
  <c r="BD87" i="91" s="1"/>
  <c r="ED87" i="16" s="1" a="1"/>
  <c r="ED87" i="16" s="1"/>
  <c r="BM87" i="91" a="1"/>
  <c r="BM87" i="91" s="1"/>
  <c r="EM87" i="16" s="1" a="1"/>
  <c r="EM87" i="16" s="1"/>
  <c r="BC87" i="91" a="1"/>
  <c r="BC87" i="91" s="1"/>
  <c r="EC87" i="16" s="1" a="1"/>
  <c r="EC87" i="16" s="1"/>
  <c r="AS87" i="91" a="1"/>
  <c r="AS87" i="91" s="1"/>
  <c r="DS87" i="16" s="1" a="1"/>
  <c r="DS87" i="16" s="1"/>
  <c r="AG87" i="91" a="1"/>
  <c r="AG87" i="91" s="1"/>
  <c r="DG87" i="16" s="1" a="1"/>
  <c r="DG87" i="16" s="1"/>
  <c r="BL87" i="91" a="1"/>
  <c r="BL87" i="91" s="1"/>
  <c r="EL87" i="16" s="1" a="1"/>
  <c r="EL87" i="16" s="1"/>
  <c r="AQ87" i="91" a="1"/>
  <c r="AQ87" i="91" s="1"/>
  <c r="DQ87" i="16" s="1" a="1"/>
  <c r="DQ87" i="16" s="1"/>
  <c r="AF87" i="91" a="1"/>
  <c r="AF87" i="91" s="1"/>
  <c r="DF87" i="16" s="1" a="1"/>
  <c r="DF87" i="16" s="1"/>
  <c r="AD87" i="91" a="1"/>
  <c r="AD87" i="91" s="1"/>
  <c r="BK87" i="91" a="1"/>
  <c r="BK87" i="91" s="1"/>
  <c r="EK87" i="16" s="1" a="1"/>
  <c r="EK87" i="16" s="1"/>
  <c r="BA87" i="91" a="1"/>
  <c r="BA87" i="91" s="1"/>
  <c r="EA87" i="16" s="1" a="1"/>
  <c r="EA87" i="16" s="1"/>
  <c r="AP87" i="91" a="1"/>
  <c r="AP87" i="91" s="1"/>
  <c r="DP87" i="16" s="1" a="1"/>
  <c r="DP87" i="16" s="1"/>
  <c r="AE87" i="91" a="1"/>
  <c r="AE87" i="91" s="1"/>
  <c r="DE87" i="16" s="1" a="1"/>
  <c r="DE87" i="16" s="1"/>
  <c r="BJ87" i="91" a="1"/>
  <c r="BJ87" i="91" s="1"/>
  <c r="EJ87" i="16" s="1" a="1"/>
  <c r="EJ87" i="16" s="1"/>
  <c r="AZ87" i="91" a="1"/>
  <c r="AZ87" i="91" s="1"/>
  <c r="DZ87" i="16" s="1" a="1"/>
  <c r="DZ87" i="16" s="1"/>
  <c r="AO87" i="91" a="1"/>
  <c r="AO87" i="91" s="1"/>
  <c r="DO87" i="16" s="1" a="1"/>
  <c r="DO87" i="16" s="1"/>
  <c r="BG87" i="91" a="1"/>
  <c r="BG87" i="91" s="1"/>
  <c r="EG87" i="16" s="1" a="1"/>
  <c r="EG87" i="16" s="1"/>
  <c r="BE87" i="91" a="1"/>
  <c r="BE87" i="91" s="1"/>
  <c r="EE87" i="16" s="1" a="1"/>
  <c r="EE87" i="16" s="1"/>
  <c r="AU87" i="91" a="1"/>
  <c r="AU87" i="91" s="1"/>
  <c r="DU87" i="16" s="1" a="1"/>
  <c r="DU87" i="16" s="1"/>
  <c r="AI87" i="91" a="1"/>
  <c r="AI87" i="91" s="1"/>
  <c r="DI87" i="16" s="1" a="1"/>
  <c r="DI87" i="16" s="1"/>
  <c r="AM87" i="91" a="1"/>
  <c r="AM87" i="91" s="1"/>
  <c r="DM87" i="16" s="1" a="1"/>
  <c r="DM87" i="16" s="1"/>
  <c r="BH87" i="91" a="1"/>
  <c r="BH87" i="91" s="1"/>
  <c r="EH87" i="16" s="1" a="1"/>
  <c r="EH87" i="16" s="1"/>
  <c r="AK87" i="91" a="1"/>
  <c r="AK87" i="91" s="1"/>
  <c r="DK87" i="16" s="1" a="1"/>
  <c r="DK87" i="16" s="1"/>
  <c r="AY87" i="91" a="1"/>
  <c r="AY87" i="91" s="1"/>
  <c r="DY87" i="16" s="1" a="1"/>
  <c r="DY87" i="16" s="1"/>
  <c r="AX87" i="91" a="1"/>
  <c r="AX87" i="91" s="1"/>
  <c r="DX87" i="16" s="1" a="1"/>
  <c r="DX87" i="16" s="1"/>
  <c r="AW87" i="91" a="1"/>
  <c r="AW87" i="91" s="1"/>
  <c r="DW87" i="16" s="1" a="1"/>
  <c r="DW87" i="16" s="1"/>
  <c r="AV87" i="91" a="1"/>
  <c r="AV87" i="91" s="1"/>
  <c r="DV87" i="16" s="1" a="1"/>
  <c r="DV87" i="16" s="1"/>
  <c r="AL87" i="91" a="1"/>
  <c r="AL87" i="91" s="1"/>
  <c r="DL87" i="16" s="1" a="1"/>
  <c r="DL87" i="16" s="1"/>
  <c r="BN87" i="91" a="1"/>
  <c r="BN87" i="91" s="1"/>
  <c r="EN87" i="16" s="1" a="1"/>
  <c r="EN87" i="16" s="1"/>
  <c r="AJ87" i="91" a="1"/>
  <c r="AJ87" i="91" s="1"/>
  <c r="DJ87" i="16" s="1" a="1"/>
  <c r="DJ87" i="16" s="1"/>
  <c r="BI87" i="91" a="1"/>
  <c r="BI87" i="91" s="1"/>
  <c r="EI87" i="16" s="1" a="1"/>
  <c r="EI87" i="16" s="1"/>
  <c r="AH87" i="91" a="1"/>
  <c r="AH87" i="91" s="1"/>
  <c r="DH87" i="16" s="1" a="1"/>
  <c r="DH87" i="16" s="1"/>
  <c r="AT87" i="91" a="1"/>
  <c r="AT87" i="91" s="1"/>
  <c r="DT87" i="16" s="1" a="1"/>
  <c r="DT87" i="16" s="1"/>
  <c r="BF87" i="91" a="1"/>
  <c r="BF87" i="91" s="1"/>
  <c r="EF87" i="16" s="1" a="1"/>
  <c r="EF87" i="16" s="1"/>
  <c r="AN87" i="91" a="1"/>
  <c r="AN87" i="91" s="1"/>
  <c r="DN87" i="16" s="1" a="1"/>
  <c r="DN87" i="16" s="1"/>
  <c r="BI86" i="91" a="1"/>
  <c r="BI86" i="91" s="1"/>
  <c r="EI86" i="16" s="1" a="1"/>
  <c r="EI86" i="16" s="1"/>
  <c r="AR86" i="91" a="1"/>
  <c r="AR86" i="91" s="1"/>
  <c r="AZ86" i="91" a="1"/>
  <c r="AZ86" i="91" s="1"/>
  <c r="DZ86" i="16" s="1" a="1"/>
  <c r="DZ86" i="16" s="1"/>
  <c r="AQ86" i="91" a="1"/>
  <c r="AQ86" i="91" s="1"/>
  <c r="DQ86" i="16" s="1" a="1"/>
  <c r="DQ86" i="16" s="1"/>
  <c r="AF86" i="91" a="1"/>
  <c r="AF86" i="91" s="1"/>
  <c r="DF86" i="16" s="1" a="1"/>
  <c r="DF86" i="16" s="1"/>
  <c r="BG86" i="91" a="1"/>
  <c r="BG86" i="91" s="1"/>
  <c r="EG86" i="16" s="1" a="1"/>
  <c r="EG86" i="16" s="1"/>
  <c r="AO86" i="91" a="1"/>
  <c r="AO86" i="91" s="1"/>
  <c r="DO86" i="16" s="1" a="1"/>
  <c r="DO86" i="16" s="1"/>
  <c r="AE86" i="91" a="1"/>
  <c r="AE86" i="91" s="1"/>
  <c r="DE86" i="16" s="1" a="1"/>
  <c r="DE86" i="16" s="1"/>
  <c r="BF86" i="91" a="1"/>
  <c r="BF86" i="91" s="1"/>
  <c r="EF86" i="16" s="1" a="1"/>
  <c r="EF86" i="16" s="1"/>
  <c r="AX86" i="91" a="1"/>
  <c r="AX86" i="91" s="1"/>
  <c r="DX86" i="16" s="1" a="1"/>
  <c r="DX86" i="16" s="1"/>
  <c r="AN86" i="91" a="1"/>
  <c r="AN86" i="91" s="1"/>
  <c r="DN86" i="16" s="1" a="1"/>
  <c r="DN86" i="16" s="1"/>
  <c r="AW86" i="91" a="1"/>
  <c r="AW86" i="91" s="1"/>
  <c r="DW86" i="16" s="1" a="1"/>
  <c r="DW86" i="16" s="1"/>
  <c r="BN86" i="91" a="1"/>
  <c r="BN86" i="91" s="1"/>
  <c r="EN86" i="16" s="1" a="1"/>
  <c r="EN86" i="16" s="1"/>
  <c r="BE86" i="91" a="1"/>
  <c r="BE86" i="91" s="1"/>
  <c r="EE86" i="16" s="1" a="1"/>
  <c r="EE86" i="16" s="1"/>
  <c r="BJ86" i="91" a="1"/>
  <c r="BJ86" i="91" s="1"/>
  <c r="EJ86" i="16" s="1" a="1"/>
  <c r="EJ86" i="16" s="1"/>
  <c r="BA86" i="91" a="1"/>
  <c r="BA86" i="91" s="1"/>
  <c r="EA86" i="16" s="1" a="1"/>
  <c r="EA86" i="16" s="1"/>
  <c r="BD86" i="91" a="1"/>
  <c r="BD86" i="91" s="1"/>
  <c r="ED86" i="16" s="1" a="1"/>
  <c r="ED86" i="16" s="1"/>
  <c r="AM86" i="91" a="1"/>
  <c r="AM86" i="91" s="1"/>
  <c r="DM86" i="16" s="1" a="1"/>
  <c r="DM86" i="16" s="1"/>
  <c r="AK86" i="91" a="1"/>
  <c r="AK86" i="91" s="1"/>
  <c r="DK86" i="16" s="1" a="1"/>
  <c r="DK86" i="16" s="1"/>
  <c r="BL86" i="91" a="1"/>
  <c r="BL86" i="91" s="1"/>
  <c r="EL86" i="16" s="1" a="1"/>
  <c r="EL86" i="16" s="1"/>
  <c r="AS86" i="91" a="1"/>
  <c r="AS86" i="91" s="1"/>
  <c r="DS86" i="16" s="1" a="1"/>
  <c r="DS86" i="16" s="1"/>
  <c r="BK86" i="91" a="1"/>
  <c r="BK86" i="91" s="1"/>
  <c r="EK86" i="16" s="1" a="1"/>
  <c r="EK86" i="16" s="1"/>
  <c r="AP86" i="91" a="1"/>
  <c r="AP86" i="91" s="1"/>
  <c r="DP86" i="16" s="1" a="1"/>
  <c r="DP86" i="16" s="1"/>
  <c r="BH86" i="91" a="1"/>
  <c r="BH86" i="91" s="1"/>
  <c r="EH86" i="16" s="1" a="1"/>
  <c r="EH86" i="16" s="1"/>
  <c r="AL86" i="91" a="1"/>
  <c r="AL86" i="91" s="1"/>
  <c r="DL86" i="16" s="1" a="1"/>
  <c r="DL86" i="16" s="1"/>
  <c r="AJ86" i="91" a="1"/>
  <c r="AJ86" i="91" s="1"/>
  <c r="DJ86" i="16" s="1" a="1"/>
  <c r="DJ86" i="16" s="1"/>
  <c r="AY86" i="91" a="1"/>
  <c r="AY86" i="91" s="1"/>
  <c r="DY86" i="16" s="1" a="1"/>
  <c r="DY86" i="16" s="1"/>
  <c r="AG86" i="91" a="1"/>
  <c r="AG86" i="91" s="1"/>
  <c r="DG86" i="16" s="1" a="1"/>
  <c r="DG86" i="16" s="1"/>
  <c r="AV86" i="91" a="1"/>
  <c r="AV86" i="91" s="1"/>
  <c r="DV86" i="16" s="1" a="1"/>
  <c r="DV86" i="16" s="1"/>
  <c r="AD86" i="91" a="1"/>
  <c r="AD86" i="91" s="1"/>
  <c r="AU86" i="91" a="1"/>
  <c r="AU86" i="91" s="1"/>
  <c r="DU86" i="16" s="1" a="1"/>
  <c r="DU86" i="16" s="1"/>
  <c r="AT86" i="91" a="1"/>
  <c r="AT86" i="91" s="1"/>
  <c r="DT86" i="16" s="1" a="1"/>
  <c r="DT86" i="16" s="1"/>
  <c r="AI86" i="91" a="1"/>
  <c r="AI86" i="91" s="1"/>
  <c r="DI86" i="16" s="1" a="1"/>
  <c r="DI86" i="16" s="1"/>
  <c r="AH86" i="91" a="1"/>
  <c r="AH86" i="91" s="1"/>
  <c r="DH86" i="16" s="1" a="1"/>
  <c r="DH86" i="16" s="1"/>
  <c r="BM86" i="91" a="1"/>
  <c r="BM86" i="91" s="1"/>
  <c r="EM86" i="16" s="1" a="1"/>
  <c r="EM86" i="16" s="1"/>
  <c r="BC86" i="91" a="1"/>
  <c r="BC86" i="91" s="1"/>
  <c r="EC86" i="16" s="1" a="1"/>
  <c r="EC86" i="16" s="1"/>
  <c r="BB86" i="91" a="1"/>
  <c r="BB86" i="91" s="1"/>
  <c r="EB86" i="16" s="1" a="1"/>
  <c r="EB86" i="16" s="1"/>
  <c r="BN83" i="91" a="1"/>
  <c r="BN83" i="91" s="1"/>
  <c r="EN83" i="16" s="1" a="1"/>
  <c r="EN83" i="16" s="1"/>
  <c r="BE83" i="91" a="1"/>
  <c r="BE83" i="91" s="1"/>
  <c r="EE83" i="16" s="1" a="1"/>
  <c r="EE83" i="16" s="1"/>
  <c r="BD83" i="91" a="1"/>
  <c r="BD83" i="91" s="1"/>
  <c r="ED83" i="16" s="1" a="1"/>
  <c r="ED83" i="16" s="1"/>
  <c r="AU83" i="91" a="1"/>
  <c r="AU83" i="91" s="1"/>
  <c r="DU83" i="16" s="1" a="1"/>
  <c r="DU83" i="16" s="1"/>
  <c r="AT83" i="91" a="1"/>
  <c r="AT83" i="91" s="1"/>
  <c r="DT83" i="16" s="1" a="1"/>
  <c r="DT83" i="16" s="1"/>
  <c r="AI83" i="91" a="1"/>
  <c r="AI83" i="91" s="1"/>
  <c r="DI83" i="16" s="1" a="1"/>
  <c r="DI83" i="16" s="1"/>
  <c r="BL83" i="91" a="1"/>
  <c r="BL83" i="91" s="1"/>
  <c r="EL83" i="16" s="1" a="1"/>
  <c r="EL83" i="16" s="1"/>
  <c r="BB83" i="91" a="1"/>
  <c r="BB83" i="91" s="1"/>
  <c r="EB83" i="16" s="1" a="1"/>
  <c r="EB83" i="16" s="1"/>
  <c r="AS83" i="91" a="1"/>
  <c r="AS83" i="91" s="1"/>
  <c r="DS83" i="16" s="1" a="1"/>
  <c r="DS83" i="16" s="1"/>
  <c r="AZ83" i="91" a="1"/>
  <c r="AZ83" i="91" s="1"/>
  <c r="DZ83" i="16" s="1" a="1"/>
  <c r="DZ83" i="16" s="1"/>
  <c r="AN83" i="91" a="1"/>
  <c r="AN83" i="91" s="1"/>
  <c r="DN83" i="16" s="1" a="1"/>
  <c r="DN83" i="16" s="1"/>
  <c r="BK83" i="91" a="1"/>
  <c r="BK83" i="91" s="1"/>
  <c r="EK83" i="16" s="1" a="1"/>
  <c r="EK83" i="16" s="1"/>
  <c r="AY83" i="91" a="1"/>
  <c r="AY83" i="91" s="1"/>
  <c r="DY83" i="16" s="1" a="1"/>
  <c r="DY83" i="16" s="1"/>
  <c r="AL83" i="91" a="1"/>
  <c r="AL83" i="91" s="1"/>
  <c r="DL83" i="16" s="1" a="1"/>
  <c r="DL83" i="16" s="1"/>
  <c r="BC83" i="91" a="1"/>
  <c r="BC83" i="91" s="1"/>
  <c r="EC83" i="16" s="1" a="1"/>
  <c r="EC83" i="16" s="1"/>
  <c r="AM83" i="91" a="1"/>
  <c r="AM83" i="91" s="1"/>
  <c r="DM83" i="16" s="1" a="1"/>
  <c r="DM83" i="16" s="1"/>
  <c r="AD83" i="91" a="1"/>
  <c r="AD83" i="91" s="1"/>
  <c r="BA83" i="91" a="1"/>
  <c r="BA83" i="91" s="1"/>
  <c r="EA83" i="16" s="1" a="1"/>
  <c r="EA83" i="16" s="1"/>
  <c r="AK83" i="91" a="1"/>
  <c r="AK83" i="91" s="1"/>
  <c r="DK83" i="16" s="1" a="1"/>
  <c r="DK83" i="16" s="1"/>
  <c r="AJ83" i="91" a="1"/>
  <c r="AJ83" i="91" s="1"/>
  <c r="DJ83" i="16" s="1" a="1"/>
  <c r="DJ83" i="16" s="1"/>
  <c r="AX83" i="91" a="1"/>
  <c r="AX83" i="91" s="1"/>
  <c r="DX83" i="16" s="1" a="1"/>
  <c r="DX83" i="16" s="1"/>
  <c r="AH83" i="91" a="1"/>
  <c r="AH83" i="91" s="1"/>
  <c r="DH83" i="16" s="1" a="1"/>
  <c r="DH83" i="16" s="1"/>
  <c r="BM83" i="91" a="1"/>
  <c r="BM83" i="91" s="1"/>
  <c r="EM83" i="16" s="1" a="1"/>
  <c r="EM83" i="16" s="1"/>
  <c r="AW83" i="91" a="1"/>
  <c r="AW83" i="91" s="1"/>
  <c r="DW83" i="16" s="1" a="1"/>
  <c r="DW83" i="16" s="1"/>
  <c r="AG83" i="91" a="1"/>
  <c r="AG83" i="91" s="1"/>
  <c r="DG83" i="16" s="1" a="1"/>
  <c r="DG83" i="16" s="1"/>
  <c r="BI83" i="91" a="1"/>
  <c r="BI83" i="91" s="1"/>
  <c r="EI83" i="16" s="1" a="1"/>
  <c r="EI83" i="16" s="1"/>
  <c r="AR83" i="91" a="1"/>
  <c r="AR83" i="91" s="1"/>
  <c r="DR83" i="16" s="1" a="1"/>
  <c r="DR83" i="16" s="1"/>
  <c r="BH83" i="91" a="1"/>
  <c r="BH83" i="91" s="1"/>
  <c r="EH83" i="16" s="1" a="1"/>
  <c r="EH83" i="16" s="1"/>
  <c r="AQ83" i="91" a="1"/>
  <c r="AQ83" i="91" s="1"/>
  <c r="DQ83" i="16" s="1" a="1"/>
  <c r="DQ83" i="16" s="1"/>
  <c r="BG83" i="91" a="1"/>
  <c r="BG83" i="91" s="1"/>
  <c r="EG83" i="16" s="1" a="1"/>
  <c r="EG83" i="16" s="1"/>
  <c r="AP83" i="91" a="1"/>
  <c r="AP83" i="91" s="1"/>
  <c r="DP83" i="16" s="1" a="1"/>
  <c r="DP83" i="16" s="1"/>
  <c r="AV83" i="91" a="1"/>
  <c r="AV83" i="91" s="1"/>
  <c r="DV83" i="16" s="1" a="1"/>
  <c r="DV83" i="16" s="1"/>
  <c r="BJ83" i="91" a="1"/>
  <c r="BJ83" i="91" s="1"/>
  <c r="EJ83" i="16" s="1" a="1"/>
  <c r="EJ83" i="16" s="1"/>
  <c r="AE83" i="91" a="1"/>
  <c r="AE83" i="91" s="1"/>
  <c r="DE83" i="16" s="1" a="1"/>
  <c r="DE83" i="16" s="1"/>
  <c r="BF83" i="91" a="1"/>
  <c r="BF83" i="91" s="1"/>
  <c r="EF83" i="16" s="1" a="1"/>
  <c r="EF83" i="16" s="1"/>
  <c r="AO83" i="91" a="1"/>
  <c r="AO83" i="91" s="1"/>
  <c r="DO83" i="16" s="1" a="1"/>
  <c r="DO83" i="16" s="1"/>
  <c r="AF83" i="91" a="1"/>
  <c r="AF83" i="91" s="1"/>
  <c r="DF83" i="16" s="1" a="1"/>
  <c r="DF83" i="16" s="1"/>
  <c r="BN82" i="91" a="1"/>
  <c r="BN82" i="91" s="1"/>
  <c r="BC82" i="91" a="1"/>
  <c r="BC82" i="91" s="1"/>
  <c r="AS82" i="91" a="1"/>
  <c r="AS82" i="91" s="1"/>
  <c r="AI82" i="91" a="1"/>
  <c r="AI82" i="91" s="1"/>
  <c r="BJ82" i="91" a="1"/>
  <c r="BJ82" i="91" s="1"/>
  <c r="AY82" i="91" a="1"/>
  <c r="AY82" i="91" s="1"/>
  <c r="AN82" i="91" a="1"/>
  <c r="AN82" i="91" s="1"/>
  <c r="BH82" i="91" a="1"/>
  <c r="BH82" i="91" s="1"/>
  <c r="AW82" i="91" a="1"/>
  <c r="AW82" i="91" s="1"/>
  <c r="AM82" i="91" a="1"/>
  <c r="AM82" i="91" s="1"/>
  <c r="BG82" i="91" a="1"/>
  <c r="BG82" i="91" s="1"/>
  <c r="AL82" i="91" a="1"/>
  <c r="AL82" i="91" s="1"/>
  <c r="BK82" i="91" a="1"/>
  <c r="BK82" i="91" s="1"/>
  <c r="AU82" i="91" a="1"/>
  <c r="AU82" i="91" s="1"/>
  <c r="AF82" i="91" a="1"/>
  <c r="AF82" i="91" s="1"/>
  <c r="BF82" i="91" a="1"/>
  <c r="BF82" i="91" s="1"/>
  <c r="BE82" i="91" a="1"/>
  <c r="BE82" i="91" s="1"/>
  <c r="AO82" i="91" a="1"/>
  <c r="AO82" i="91" s="1"/>
  <c r="BD82" i="91" a="1"/>
  <c r="BD82" i="91" s="1"/>
  <c r="AD82" i="91" a="1"/>
  <c r="AD82" i="91" s="1"/>
  <c r="BB82" i="91" a="1"/>
  <c r="BB82" i="91" s="1"/>
  <c r="AK82" i="91" a="1"/>
  <c r="AK82" i="91" s="1"/>
  <c r="BA82" i="91" a="1"/>
  <c r="BA82" i="91" s="1"/>
  <c r="AJ82" i="91" a="1"/>
  <c r="AJ82" i="91" s="1"/>
  <c r="AZ82" i="91" a="1"/>
  <c r="AZ82" i="91" s="1"/>
  <c r="AH82" i="91" a="1"/>
  <c r="AH82" i="91" s="1"/>
  <c r="AG82" i="91" a="1"/>
  <c r="AG82" i="91" s="1"/>
  <c r="BM82" i="91" a="1"/>
  <c r="BM82" i="91" s="1"/>
  <c r="AT82" i="91" a="1"/>
  <c r="AT82" i="91" s="1"/>
  <c r="BL82" i="91" a="1"/>
  <c r="BL82" i="91" s="1"/>
  <c r="AR82" i="91" a="1"/>
  <c r="AR82" i="91" s="1"/>
  <c r="BI82" i="91" a="1"/>
  <c r="BI82" i="91" s="1"/>
  <c r="AQ82" i="91" a="1"/>
  <c r="AQ82" i="91" s="1"/>
  <c r="AX82" i="91" a="1"/>
  <c r="AX82" i="91" s="1"/>
  <c r="AV82" i="91" a="1"/>
  <c r="AV82" i="91" s="1"/>
  <c r="AP82" i="91" a="1"/>
  <c r="AP82" i="91" s="1"/>
  <c r="AE82" i="91" a="1"/>
  <c r="AE82" i="91" s="1"/>
  <c r="BB85" i="91" a="1"/>
  <c r="BB85" i="91" s="1"/>
  <c r="EB85" i="16" s="1" a="1"/>
  <c r="EB85" i="16" s="1"/>
  <c r="AS85" i="91" a="1"/>
  <c r="AS85" i="91" s="1"/>
  <c r="DS85" i="16" s="1" a="1"/>
  <c r="DS85" i="16" s="1"/>
  <c r="BG85" i="91" a="1"/>
  <c r="BG85" i="91" s="1"/>
  <c r="EG85" i="16" s="1" a="1"/>
  <c r="EG85" i="16" s="1"/>
  <c r="AO85" i="91" a="1"/>
  <c r="AO85" i="91" s="1"/>
  <c r="DO85" i="16" s="1" a="1"/>
  <c r="DO85" i="16" s="1"/>
  <c r="BF85" i="91" a="1"/>
  <c r="BF85" i="91" s="1"/>
  <c r="EF85" i="16" s="1" a="1"/>
  <c r="EF85" i="16" s="1"/>
  <c r="AW85" i="91" a="1"/>
  <c r="AW85" i="91" s="1"/>
  <c r="DW85" i="16" s="1" a="1"/>
  <c r="DW85" i="16" s="1"/>
  <c r="AN85" i="91" a="1"/>
  <c r="AN85" i="91" s="1"/>
  <c r="DN85" i="16" s="1" a="1"/>
  <c r="DN85" i="16" s="1"/>
  <c r="AV85" i="91" a="1"/>
  <c r="AV85" i="91" s="1"/>
  <c r="DV85" i="16" s="1" a="1"/>
  <c r="DV85" i="16" s="1"/>
  <c r="AM85" i="91" a="1"/>
  <c r="AM85" i="91" s="1"/>
  <c r="DM85" i="16" s="1" a="1"/>
  <c r="DM85" i="16" s="1"/>
  <c r="BM85" i="91" a="1"/>
  <c r="BM85" i="91" s="1"/>
  <c r="EM85" i="16" s="1" a="1"/>
  <c r="EM85" i="16" s="1"/>
  <c r="BD85" i="91" a="1"/>
  <c r="BD85" i="91" s="1"/>
  <c r="ED85" i="16" s="1" a="1"/>
  <c r="ED85" i="16" s="1"/>
  <c r="AK85" i="91" a="1"/>
  <c r="AK85" i="91" s="1"/>
  <c r="DK85" i="16" s="1" a="1"/>
  <c r="DK85" i="16" s="1"/>
  <c r="BJ85" i="91" a="1"/>
  <c r="BJ85" i="91" s="1"/>
  <c r="EJ85" i="16" s="1" a="1"/>
  <c r="EJ85" i="16" s="1"/>
  <c r="AU85" i="91" a="1"/>
  <c r="AU85" i="91" s="1"/>
  <c r="DU85" i="16" s="1" a="1"/>
  <c r="DU85" i="16" s="1"/>
  <c r="BH85" i="91" a="1"/>
  <c r="BH85" i="91" s="1"/>
  <c r="EH85" i="16" s="1" a="1"/>
  <c r="EH85" i="16" s="1"/>
  <c r="AR85" i="91" a="1"/>
  <c r="AR85" i="91" s="1"/>
  <c r="DR85" i="16" s="1" a="1"/>
  <c r="DR85" i="16" s="1"/>
  <c r="AF85" i="91" a="1"/>
  <c r="AF85" i="91" s="1"/>
  <c r="DF85" i="16" s="1" a="1"/>
  <c r="DF85" i="16" s="1"/>
  <c r="AT85" i="91" a="1"/>
  <c r="AT85" i="91" s="1"/>
  <c r="DT85" i="16" s="1" a="1"/>
  <c r="DT85" i="16" s="1"/>
  <c r="BK85" i="91" a="1"/>
  <c r="BK85" i="91" s="1"/>
  <c r="EK85" i="16" s="1" a="1"/>
  <c r="EK85" i="16" s="1"/>
  <c r="BI85" i="91" a="1"/>
  <c r="BI85" i="91" s="1"/>
  <c r="EI85" i="16" s="1" a="1"/>
  <c r="EI85" i="16" s="1"/>
  <c r="AQ85" i="91" a="1"/>
  <c r="AQ85" i="91" s="1"/>
  <c r="DQ85" i="16" s="1" a="1"/>
  <c r="DQ85" i="16" s="1"/>
  <c r="BE85" i="91" a="1"/>
  <c r="BE85" i="91" s="1"/>
  <c r="EE85" i="16" s="1" a="1"/>
  <c r="EE85" i="16" s="1"/>
  <c r="AP85" i="91" a="1"/>
  <c r="AP85" i="91" s="1"/>
  <c r="DP85" i="16" s="1" a="1"/>
  <c r="DP85" i="16" s="1"/>
  <c r="BC85" i="91" a="1"/>
  <c r="BC85" i="91" s="1"/>
  <c r="EC85" i="16" s="1" a="1"/>
  <c r="EC85" i="16" s="1"/>
  <c r="AZ85" i="91" a="1"/>
  <c r="AZ85" i="91" s="1"/>
  <c r="DZ85" i="16" s="1" a="1"/>
  <c r="DZ85" i="16" s="1"/>
  <c r="AI85" i="91" a="1"/>
  <c r="AI85" i="91" s="1"/>
  <c r="DI85" i="16" s="1" a="1"/>
  <c r="DI85" i="16" s="1"/>
  <c r="AH85" i="91" a="1"/>
  <c r="AH85" i="91" s="1"/>
  <c r="DH85" i="16" s="1" a="1"/>
  <c r="DH85" i="16" s="1"/>
  <c r="BN85" i="91" a="1"/>
  <c r="BN85" i="91" s="1"/>
  <c r="EN85" i="16" s="1" a="1"/>
  <c r="EN85" i="16" s="1"/>
  <c r="AY85" i="91" a="1"/>
  <c r="AY85" i="91" s="1"/>
  <c r="DY85" i="16" s="1" a="1"/>
  <c r="DY85" i="16" s="1"/>
  <c r="AG85" i="91" a="1"/>
  <c r="AG85" i="91" s="1"/>
  <c r="DG85" i="16" s="1" a="1"/>
  <c r="DG85" i="16" s="1"/>
  <c r="AD85" i="91" a="1"/>
  <c r="AD85" i="91" s="1"/>
  <c r="BL85" i="91" a="1"/>
  <c r="BL85" i="91" s="1"/>
  <c r="EL85" i="16" s="1" a="1"/>
  <c r="EL85" i="16" s="1"/>
  <c r="AL85" i="91" a="1"/>
  <c r="AL85" i="91" s="1"/>
  <c r="DL85" i="16" s="1" a="1"/>
  <c r="DL85" i="16" s="1"/>
  <c r="BA85" i="91" a="1"/>
  <c r="BA85" i="91" s="1"/>
  <c r="EA85" i="16" s="1" a="1"/>
  <c r="EA85" i="16" s="1"/>
  <c r="AX85" i="91" a="1"/>
  <c r="AX85" i="91" s="1"/>
  <c r="DX85" i="16" s="1" a="1"/>
  <c r="DX85" i="16" s="1"/>
  <c r="AJ85" i="91" a="1"/>
  <c r="AJ85" i="91" s="1"/>
  <c r="DJ85" i="16" s="1" a="1"/>
  <c r="DJ85" i="16" s="1"/>
  <c r="AE85" i="91" a="1"/>
  <c r="AE85" i="91" s="1"/>
  <c r="DE85" i="16" s="1" a="1"/>
  <c r="DE85" i="16" s="1"/>
  <c r="AW84" i="91" a="1"/>
  <c r="AW84" i="91" s="1"/>
  <c r="DW84" i="16" s="1" a="1"/>
  <c r="DW84" i="16" s="1"/>
  <c r="AN84" i="91" a="1"/>
  <c r="AN84" i="91" s="1"/>
  <c r="DN84" i="16" s="1" a="1"/>
  <c r="DN84" i="16" s="1"/>
  <c r="AU84" i="91" a="1"/>
  <c r="AU84" i="91" s="1"/>
  <c r="DU84" i="16" s="1" a="1"/>
  <c r="DU84" i="16" s="1"/>
  <c r="AL84" i="91" a="1"/>
  <c r="AL84" i="91" s="1"/>
  <c r="DL84" i="16" s="1" a="1"/>
  <c r="DL84" i="16" s="1"/>
  <c r="BN84" i="91" a="1"/>
  <c r="BN84" i="91" s="1"/>
  <c r="EN84" i="16" s="1" a="1"/>
  <c r="EN84" i="16" s="1"/>
  <c r="BE84" i="91" a="1"/>
  <c r="BE84" i="91" s="1"/>
  <c r="EE84" i="16" s="1" a="1"/>
  <c r="EE84" i="16" s="1"/>
  <c r="AT84" i="91" a="1"/>
  <c r="AT84" i="91" s="1"/>
  <c r="DT84" i="16" s="1" a="1"/>
  <c r="DT84" i="16" s="1"/>
  <c r="BL84" i="91" a="1"/>
  <c r="BL84" i="91" s="1"/>
  <c r="EL84" i="16" s="1" a="1"/>
  <c r="EL84" i="16" s="1"/>
  <c r="BC84" i="91" a="1"/>
  <c r="BC84" i="91" s="1"/>
  <c r="EC84" i="16" s="1" a="1"/>
  <c r="EC84" i="16" s="1"/>
  <c r="BD84" i="91" a="1"/>
  <c r="BD84" i="91" s="1"/>
  <c r="ED84" i="16" s="1" a="1"/>
  <c r="ED84" i="16" s="1"/>
  <c r="AQ84" i="91" a="1"/>
  <c r="AQ84" i="91" s="1"/>
  <c r="DQ84" i="16" s="1" a="1"/>
  <c r="DQ84" i="16" s="1"/>
  <c r="AE84" i="91" a="1"/>
  <c r="AE84" i="91" s="1"/>
  <c r="DE84" i="16" s="1" a="1"/>
  <c r="DE84" i="16" s="1"/>
  <c r="BA84" i="91" a="1"/>
  <c r="BA84" i="91" s="1"/>
  <c r="EA84" i="16" s="1" a="1"/>
  <c r="EA84" i="16" s="1"/>
  <c r="AP84" i="91" a="1"/>
  <c r="AP84" i="91" s="1"/>
  <c r="DP84" i="16" s="1" a="1"/>
  <c r="DP84" i="16" s="1"/>
  <c r="BM84" i="91" a="1"/>
  <c r="BM84" i="91" s="1"/>
  <c r="EM84" i="16" s="1" a="1"/>
  <c r="EM84" i="16" s="1"/>
  <c r="AX84" i="91" a="1"/>
  <c r="AX84" i="91" s="1"/>
  <c r="DX84" i="16" s="1" a="1"/>
  <c r="DX84" i="16" s="1"/>
  <c r="AH84" i="91" a="1"/>
  <c r="AH84" i="91" s="1"/>
  <c r="DH84" i="16" s="1" a="1"/>
  <c r="DH84" i="16" s="1"/>
  <c r="BK84" i="91" a="1"/>
  <c r="BK84" i="91" s="1"/>
  <c r="EK84" i="16" s="1" a="1"/>
  <c r="EK84" i="16" s="1"/>
  <c r="AV84" i="91" a="1"/>
  <c r="AV84" i="91" s="1"/>
  <c r="DV84" i="16" s="1" a="1"/>
  <c r="DV84" i="16" s="1"/>
  <c r="AG84" i="91" a="1"/>
  <c r="AG84" i="91" s="1"/>
  <c r="DG84" i="16" s="1" a="1"/>
  <c r="DG84" i="16" s="1"/>
  <c r="BJ84" i="91" a="1"/>
  <c r="BJ84" i="91" s="1"/>
  <c r="EJ84" i="16" s="1" a="1"/>
  <c r="EJ84" i="16" s="1"/>
  <c r="AF84" i="91" a="1"/>
  <c r="AF84" i="91" s="1"/>
  <c r="DF84" i="16" s="1" a="1"/>
  <c r="DF84" i="16" s="1"/>
  <c r="BI84" i="91" a="1"/>
  <c r="BI84" i="91" s="1"/>
  <c r="EI84" i="16" s="1" a="1"/>
  <c r="EI84" i="16" s="1"/>
  <c r="AS84" i="91" a="1"/>
  <c r="AS84" i="91" s="1"/>
  <c r="DS84" i="16" s="1" a="1"/>
  <c r="DS84" i="16" s="1"/>
  <c r="AR84" i="91" a="1"/>
  <c r="AR84" i="91" s="1"/>
  <c r="DR84" i="16" s="1" a="1"/>
  <c r="DR84" i="16" s="1"/>
  <c r="BH84" i="91" a="1"/>
  <c r="BH84" i="91" s="1"/>
  <c r="EH84" i="16" s="1" a="1"/>
  <c r="EH84" i="16" s="1"/>
  <c r="BB84" i="91" a="1"/>
  <c r="BB84" i="91" s="1"/>
  <c r="EB84" i="16" s="1" a="1"/>
  <c r="EB84" i="16" s="1"/>
  <c r="AM84" i="91" a="1"/>
  <c r="AM84" i="91" s="1"/>
  <c r="DM84" i="16" s="1" a="1"/>
  <c r="DM84" i="16" s="1"/>
  <c r="AK84" i="91" a="1"/>
  <c r="AK84" i="91" s="1"/>
  <c r="DK84" i="16" s="1" a="1"/>
  <c r="DK84" i="16" s="1"/>
  <c r="AZ84" i="91" a="1"/>
  <c r="AZ84" i="91" s="1"/>
  <c r="DZ84" i="16" s="1" a="1"/>
  <c r="DZ84" i="16" s="1"/>
  <c r="AJ84" i="91" a="1"/>
  <c r="AJ84" i="91" s="1"/>
  <c r="DJ84" i="16" s="1" a="1"/>
  <c r="DJ84" i="16" s="1"/>
  <c r="AY84" i="91" a="1"/>
  <c r="AY84" i="91" s="1"/>
  <c r="DY84" i="16" s="1" a="1"/>
  <c r="DY84" i="16" s="1"/>
  <c r="AD84" i="91" a="1"/>
  <c r="AD84" i="91" s="1"/>
  <c r="AO84" i="91" a="1"/>
  <c r="AO84" i="91" s="1"/>
  <c r="DO84" i="16" s="1" a="1"/>
  <c r="DO84" i="16" s="1"/>
  <c r="AI84" i="91" a="1"/>
  <c r="AI84" i="91" s="1"/>
  <c r="DI84" i="16" s="1" a="1"/>
  <c r="DI84" i="16" s="1"/>
  <c r="BF84" i="91" a="1"/>
  <c r="BF84" i="91" s="1"/>
  <c r="EF84" i="16" s="1" a="1"/>
  <c r="EF84" i="16" s="1"/>
  <c r="BG84" i="91" a="1"/>
  <c r="BG84" i="91" s="1"/>
  <c r="EG84" i="16" s="1" a="1"/>
  <c r="EG84" i="16" s="1"/>
  <c r="AM6" i="100"/>
  <c r="AM6" i="16"/>
  <c r="AK6" i="91"/>
  <c r="BI219" i="16"/>
  <c r="AW219" i="16"/>
  <c r="AK219" i="16"/>
  <c r="BH219" i="16"/>
  <c r="AV219" i="16"/>
  <c r="AJ219" i="16"/>
  <c r="BG219" i="16"/>
  <c r="AU219" i="16"/>
  <c r="AI219" i="16"/>
  <c r="BF219" i="16"/>
  <c r="AT219" i="16"/>
  <c r="AH219" i="16"/>
  <c r="BA219" i="16"/>
  <c r="AG219" i="16"/>
  <c r="AY219" i="16"/>
  <c r="AE219" i="16"/>
  <c r="BM219" i="16"/>
  <c r="AS219" i="16"/>
  <c r="BK219" i="16"/>
  <c r="AQ219" i="16"/>
  <c r="BE219" i="16"/>
  <c r="AO219" i="16"/>
  <c r="AZ219" i="16"/>
  <c r="AF219" i="16"/>
  <c r="BJ219" i="16"/>
  <c r="AP219" i="16"/>
  <c r="AN219" i="16"/>
  <c r="BC219" i="16"/>
  <c r="AM219" i="16"/>
  <c r="BN219" i="16"/>
  <c r="AX219" i="16"/>
  <c r="AD219" i="16"/>
  <c r="BD219" i="16"/>
  <c r="BL219" i="16"/>
  <c r="AR219" i="16"/>
  <c r="BB219" i="16"/>
  <c r="AL219" i="16"/>
  <c r="CK234" i="16"/>
  <c r="BH234" i="16"/>
  <c r="AV234" i="16"/>
  <c r="AJ234" i="16"/>
  <c r="CJ234" i="16"/>
  <c r="BG234" i="16"/>
  <c r="AU234" i="16"/>
  <c r="AI234" i="16"/>
  <c r="CH234" i="16"/>
  <c r="BF234" i="16"/>
  <c r="AT234" i="16"/>
  <c r="AH234" i="16"/>
  <c r="CG234" i="16"/>
  <c r="BE234" i="16"/>
  <c r="AS234" i="16"/>
  <c r="AG234" i="16"/>
  <c r="CE234" i="16"/>
  <c r="AZ234" i="16"/>
  <c r="AF234" i="16"/>
  <c r="BN234" i="16"/>
  <c r="AX234" i="16"/>
  <c r="AD234" i="16"/>
  <c r="BL234" i="16"/>
  <c r="AR234" i="16"/>
  <c r="AO234" i="16"/>
  <c r="BD234" i="16"/>
  <c r="AM234" i="16"/>
  <c r="CD234" i="16"/>
  <c r="AY234" i="16"/>
  <c r="AE234" i="16"/>
  <c r="AP234" i="16"/>
  <c r="BI234" i="16"/>
  <c r="AN234" i="16"/>
  <c r="BC234" i="16"/>
  <c r="BB234" i="16"/>
  <c r="BM234" i="16"/>
  <c r="AW234" i="16"/>
  <c r="BJ234" i="16"/>
  <c r="BK234" i="16"/>
  <c r="AQ234" i="16"/>
  <c r="BA234" i="16"/>
  <c r="AL234" i="16"/>
  <c r="AK234" i="16"/>
  <c r="BJ204" i="16"/>
  <c r="AX204" i="16"/>
  <c r="AL204" i="16"/>
  <c r="BI204" i="16"/>
  <c r="AW204" i="16"/>
  <c r="AK204" i="16"/>
  <c r="BH204" i="16"/>
  <c r="AV204" i="16"/>
  <c r="AJ204" i="16"/>
  <c r="BG204" i="16"/>
  <c r="AU204" i="16"/>
  <c r="AI204" i="16"/>
  <c r="BB204" i="16"/>
  <c r="AH204" i="16"/>
  <c r="AZ204" i="16"/>
  <c r="AF204" i="16"/>
  <c r="BN204" i="16"/>
  <c r="AT204" i="16"/>
  <c r="AD204" i="16"/>
  <c r="BL204" i="16"/>
  <c r="AR204" i="16"/>
  <c r="BF204" i="16"/>
  <c r="AP204" i="16"/>
  <c r="BA204" i="16"/>
  <c r="AG204" i="16"/>
  <c r="BK204" i="16"/>
  <c r="AQ204" i="16"/>
  <c r="BE204" i="16"/>
  <c r="AO204" i="16"/>
  <c r="AY204" i="16"/>
  <c r="AE204" i="16"/>
  <c r="BM204" i="16"/>
  <c r="AS204" i="16"/>
  <c r="BC204" i="16"/>
  <c r="AN204" i="16"/>
  <c r="BD204" i="16"/>
  <c r="AM204" i="16"/>
  <c r="BK190" i="16"/>
  <c r="AY190" i="16"/>
  <c r="AM190" i="16"/>
  <c r="BJ190" i="16"/>
  <c r="AX190" i="16"/>
  <c r="AL190" i="16"/>
  <c r="BI190" i="16"/>
  <c r="AW190" i="16"/>
  <c r="AK190" i="16"/>
  <c r="BH190" i="16"/>
  <c r="AV190" i="16"/>
  <c r="AJ190" i="16"/>
  <c r="BC190" i="16"/>
  <c r="AI190" i="16"/>
  <c r="BA190" i="16"/>
  <c r="AG190" i="16"/>
  <c r="AU190" i="16"/>
  <c r="AE190" i="16"/>
  <c r="BM190" i="16"/>
  <c r="BG190" i="16"/>
  <c r="AQ190" i="16"/>
  <c r="BB190" i="16"/>
  <c r="AH190" i="16"/>
  <c r="AS190" i="16"/>
  <c r="BL190" i="16"/>
  <c r="AR190" i="16"/>
  <c r="BF190" i="16"/>
  <c r="AP190" i="16"/>
  <c r="AZ190" i="16"/>
  <c r="AF190" i="16"/>
  <c r="BN190" i="16"/>
  <c r="AT190" i="16"/>
  <c r="AD190" i="16"/>
  <c r="AN190" i="16"/>
  <c r="BE190" i="16"/>
  <c r="BD190" i="16"/>
  <c r="AO190" i="16"/>
  <c r="CV154" i="16" a="1"/>
  <c r="CV154" i="16" s="1"/>
  <c r="CW154" i="16" a="1"/>
  <c r="CW154" i="16" s="1"/>
  <c r="CU154" i="16" a="1"/>
  <c r="CU154" i="16" s="1"/>
  <c r="CT154" i="16" a="1"/>
  <c r="CT154" i="16" s="1"/>
  <c r="AC52" i="91" a="1"/>
  <c r="AC52" i="91" s="1"/>
  <c r="AB52" i="16"/>
  <c r="Y81" i="91"/>
  <c r="Y25" i="16"/>
  <c r="CV232" i="16" a="1"/>
  <c r="CV232" i="16" s="1"/>
  <c r="CT232" i="16" a="1"/>
  <c r="CT232" i="16" s="1"/>
  <c r="W235" i="16" a="1"/>
  <c r="W235" i="16" s="1"/>
  <c r="CU232" i="16" a="1"/>
  <c r="CU232" i="16" s="1"/>
  <c r="CW232" i="16" a="1"/>
  <c r="CW232" i="16" s="1"/>
  <c r="CV239" i="16" a="1"/>
  <c r="CV239" i="16" s="1"/>
  <c r="CW239" i="16" a="1"/>
  <c r="CW239" i="16" s="1"/>
  <c r="CT239" i="16" a="1"/>
  <c r="CT239" i="16" s="1"/>
  <c r="CU239" i="16" a="1"/>
  <c r="CU239" i="16" s="1"/>
  <c r="CV196" i="16" a="1"/>
  <c r="CV196" i="16" s="1"/>
  <c r="CW196" i="16" a="1"/>
  <c r="CW196" i="16" s="1"/>
  <c r="CT196" i="16" a="1"/>
  <c r="CT196" i="16" s="1"/>
  <c r="CU196" i="16" a="1"/>
  <c r="CU196" i="16" s="1"/>
  <c r="CW164" i="16" a="1"/>
  <c r="CW164" i="16" s="1"/>
  <c r="CT164" i="16" a="1"/>
  <c r="CT164" i="16" s="1"/>
  <c r="CU164" i="16" a="1"/>
  <c r="CU164" i="16" s="1"/>
  <c r="CV164" i="16" a="1"/>
  <c r="CV164" i="16" s="1"/>
  <c r="Y89" i="91"/>
  <c r="Y77" i="91"/>
  <c r="AB175" i="91" a="1"/>
  <c r="AB175" i="91" s="1"/>
  <c r="AC175" i="91" s="1" a="1"/>
  <c r="AC175" i="91" s="1"/>
  <c r="AB147" i="16"/>
  <c r="CT147" i="16" a="1"/>
  <c r="CT147" i="16" s="1"/>
  <c r="CV147" i="16" a="1"/>
  <c r="CV147" i="16" s="1"/>
  <c r="CW147" i="16" a="1"/>
  <c r="CW147" i="16" s="1"/>
  <c r="CU147" i="16" a="1"/>
  <c r="CU147" i="16" s="1"/>
  <c r="CV168" i="16" a="1"/>
  <c r="CV168" i="16" s="1"/>
  <c r="CU168" i="16" a="1"/>
  <c r="CU168" i="16" s="1"/>
  <c r="CT168" i="16" a="1"/>
  <c r="CT168" i="16" s="1"/>
  <c r="CW168" i="16" a="1"/>
  <c r="CW168" i="16" s="1"/>
  <c r="CU153" i="16" a="1"/>
  <c r="CU153" i="16" s="1"/>
  <c r="CV153" i="16" a="1"/>
  <c r="CV153" i="16" s="1"/>
  <c r="CW153" i="16" a="1"/>
  <c r="CW153" i="16" s="1"/>
  <c r="CT153" i="16" a="1"/>
  <c r="CT153" i="16" s="1"/>
  <c r="X297" i="16"/>
  <c r="X299" i="16"/>
  <c r="X301" i="16"/>
  <c r="Y301" i="16"/>
  <c r="X298" i="16"/>
  <c r="X296" i="16"/>
  <c r="X300" i="16"/>
  <c r="X295" i="16"/>
  <c r="CW226" i="16" a="1"/>
  <c r="CW226" i="16" s="1"/>
  <c r="CT226" i="16" a="1"/>
  <c r="CT226" i="16" s="1"/>
  <c r="CU226" i="16" a="1"/>
  <c r="CU226" i="16" s="1"/>
  <c r="CV226" i="16" a="1"/>
  <c r="CV226" i="16" s="1"/>
  <c r="CU211" i="16" a="1"/>
  <c r="CU211" i="16" s="1"/>
  <c r="CT211" i="16" a="1"/>
  <c r="CT211" i="16" s="1"/>
  <c r="CV211" i="16" a="1"/>
  <c r="CV211" i="16" s="1"/>
  <c r="CW211" i="16" a="1"/>
  <c r="CW211" i="16" s="1"/>
  <c r="CW180" i="16" a="1"/>
  <c r="CW180" i="16" s="1"/>
  <c r="CU180" i="16" a="1"/>
  <c r="CU180" i="16" s="1"/>
  <c r="CT180" i="16" a="1"/>
  <c r="CT180" i="16" s="1"/>
  <c r="CV180" i="16" a="1"/>
  <c r="CV180" i="16" s="1"/>
  <c r="CW150" i="16" a="1"/>
  <c r="CW150" i="16" s="1"/>
  <c r="CT150" i="16" a="1"/>
  <c r="CT150" i="16" s="1"/>
  <c r="CV150" i="16" a="1"/>
  <c r="CV150" i="16" s="1"/>
  <c r="CU150" i="16" a="1"/>
  <c r="CU150" i="16" s="1"/>
  <c r="X291" i="16"/>
  <c r="X290" i="16"/>
  <c r="X287" i="16"/>
  <c r="X286" i="16"/>
  <c r="X288" i="16"/>
  <c r="X289" i="16"/>
  <c r="X292" i="16"/>
  <c r="Y292" i="16"/>
  <c r="CT238" i="16" a="1"/>
  <c r="CT238" i="16" s="1"/>
  <c r="CU238" i="16" a="1"/>
  <c r="CU238" i="16" s="1"/>
  <c r="CW238" i="16" a="1"/>
  <c r="CW238" i="16" s="1"/>
  <c r="CV238" i="16" a="1"/>
  <c r="CV238" i="16" s="1"/>
  <c r="CT225" i="16" a="1"/>
  <c r="CT225" i="16" s="1"/>
  <c r="CU225" i="16" a="1"/>
  <c r="CU225" i="16" s="1"/>
  <c r="CV225" i="16" a="1"/>
  <c r="CV225" i="16" s="1"/>
  <c r="CW225" i="16" a="1"/>
  <c r="CW225" i="16" s="1"/>
  <c r="CW210" i="16" a="1"/>
  <c r="CW210" i="16" s="1"/>
  <c r="CU210" i="16" a="1"/>
  <c r="CU210" i="16" s="1"/>
  <c r="CV210" i="16" a="1"/>
  <c r="CV210" i="16" s="1"/>
  <c r="CT210" i="16" a="1"/>
  <c r="CT210" i="16" s="1"/>
  <c r="CU195" i="16" a="1"/>
  <c r="CU195" i="16" s="1"/>
  <c r="CT195" i="16" a="1"/>
  <c r="CT195" i="16" s="1"/>
  <c r="CV195" i="16" a="1"/>
  <c r="CV195" i="16" s="1"/>
  <c r="CW195" i="16" a="1"/>
  <c r="CW195" i="16" s="1"/>
  <c r="CV179" i="16" a="1"/>
  <c r="CV179" i="16" s="1"/>
  <c r="CW179" i="16" a="1"/>
  <c r="CW179" i="16" s="1"/>
  <c r="CT179" i="16" a="1"/>
  <c r="CT179" i="16" s="1"/>
  <c r="CU179" i="16" a="1"/>
  <c r="CU179" i="16" s="1"/>
  <c r="Z47" i="91"/>
  <c r="Y88" i="91"/>
  <c r="Y32" i="16"/>
  <c r="Y76" i="91"/>
  <c r="X278" i="16"/>
  <c r="X280" i="16"/>
  <c r="X282" i="16"/>
  <c r="X277" i="16"/>
  <c r="X279" i="16"/>
  <c r="X283" i="16"/>
  <c r="X281" i="16"/>
  <c r="CV237" i="16" a="1"/>
  <c r="CV237" i="16" s="1"/>
  <c r="CW237" i="16" a="1"/>
  <c r="CW237" i="16" s="1"/>
  <c r="CT237" i="16" a="1"/>
  <c r="CT237" i="16" s="1"/>
  <c r="CU237" i="16" a="1"/>
  <c r="CU237" i="16" s="1"/>
  <c r="CV224" i="16" a="1"/>
  <c r="CV224" i="16" s="1"/>
  <c r="CW224" i="16" a="1"/>
  <c r="CW224" i="16" s="1"/>
  <c r="CT224" i="16" a="1"/>
  <c r="CT224" i="16" s="1"/>
  <c r="CU224" i="16" a="1"/>
  <c r="CU224" i="16" s="1"/>
  <c r="CT209" i="16" a="1"/>
  <c r="CT209" i="16" s="1"/>
  <c r="CV209" i="16" a="1"/>
  <c r="CV209" i="16" s="1"/>
  <c r="CW209" i="16" a="1"/>
  <c r="CW209" i="16" s="1"/>
  <c r="CU209" i="16" a="1"/>
  <c r="CU209" i="16" s="1"/>
  <c r="CV194" i="16" a="1"/>
  <c r="CV194" i="16" s="1"/>
  <c r="CW194" i="16" a="1"/>
  <c r="CW194" i="16" s="1"/>
  <c r="CT194" i="16" a="1"/>
  <c r="CT194" i="16" s="1"/>
  <c r="CU194" i="16" a="1"/>
  <c r="CU194" i="16" s="1"/>
  <c r="CV178" i="16" a="1"/>
  <c r="CV178" i="16" s="1"/>
  <c r="CT178" i="16" a="1"/>
  <c r="CT178" i="16" s="1"/>
  <c r="CW178" i="16" a="1"/>
  <c r="CW178" i="16" s="1"/>
  <c r="CU178" i="16" a="1"/>
  <c r="CU178" i="16" s="1"/>
  <c r="AC46" i="91" a="1"/>
  <c r="AC46" i="91" s="1"/>
  <c r="AB46" i="16"/>
  <c r="X271" i="16"/>
  <c r="X273" i="16"/>
  <c r="X268" i="16"/>
  <c r="X272" i="16"/>
  <c r="X242" i="16"/>
  <c r="X269" i="16"/>
  <c r="X270" i="16"/>
  <c r="X274" i="16"/>
  <c r="Y274" i="16"/>
  <c r="CW208" i="16" a="1"/>
  <c r="CW208" i="16" s="1"/>
  <c r="CU208" i="16" a="1"/>
  <c r="CU208" i="16" s="1"/>
  <c r="CV208" i="16" a="1"/>
  <c r="CV208" i="16" s="1"/>
  <c r="CT208" i="16" a="1"/>
  <c r="CT208" i="16" s="1"/>
  <c r="AB161" i="16"/>
  <c r="CT161" i="16" a="1"/>
  <c r="CT161" i="16" s="1"/>
  <c r="CU161" i="16" a="1"/>
  <c r="CU161" i="16" s="1"/>
  <c r="CW161" i="16" a="1"/>
  <c r="CW161" i="16" s="1"/>
  <c r="CV161" i="16" a="1"/>
  <c r="CV161" i="16" s="1"/>
  <c r="Y42" i="91"/>
  <c r="X45" i="16"/>
  <c r="CT236" i="16" a="1"/>
  <c r="CT236" i="16" s="1"/>
  <c r="CU236" i="16" a="1"/>
  <c r="CU236" i="16" s="1"/>
  <c r="CW236" i="16" a="1"/>
  <c r="CW236" i="16" s="1"/>
  <c r="CV236" i="16" a="1"/>
  <c r="CV236" i="16" s="1"/>
  <c r="CT223" i="16" a="1"/>
  <c r="CT223" i="16" s="1"/>
  <c r="CU223" i="16" a="1"/>
  <c r="CU223" i="16" s="1"/>
  <c r="CV223" i="16" a="1"/>
  <c r="CV223" i="16" s="1"/>
  <c r="CW223" i="16" a="1"/>
  <c r="CW223" i="16" s="1"/>
  <c r="CU193" i="16" a="1"/>
  <c r="CU193" i="16" s="1"/>
  <c r="CT193" i="16" a="1"/>
  <c r="CT193" i="16" s="1"/>
  <c r="CV193" i="16" a="1"/>
  <c r="CV193" i="16" s="1"/>
  <c r="CW193" i="16" a="1"/>
  <c r="CW193" i="16" s="1"/>
  <c r="X260" i="16"/>
  <c r="X262" i="16"/>
  <c r="X264" i="16"/>
  <c r="X259" i="16"/>
  <c r="X261" i="16"/>
  <c r="X265" i="16"/>
  <c r="X263" i="16"/>
  <c r="B235" i="16"/>
  <c r="AB235" i="16"/>
  <c r="CV235" i="16" a="1"/>
  <c r="CV235" i="16" s="1"/>
  <c r="CW235" i="16" a="1"/>
  <c r="CW235" i="16" s="1"/>
  <c r="CT235" i="16" a="1"/>
  <c r="CT235" i="16" s="1"/>
  <c r="CU235" i="16" a="1"/>
  <c r="CU235" i="16" s="1"/>
  <c r="CV222" i="16" a="1"/>
  <c r="CV222" i="16" s="1"/>
  <c r="CW222" i="16" a="1"/>
  <c r="CW222" i="16" s="1"/>
  <c r="CT222" i="16" a="1"/>
  <c r="CT222" i="16" s="1"/>
  <c r="CU222" i="16" a="1"/>
  <c r="CU222" i="16" s="1"/>
  <c r="CT207" i="16" a="1"/>
  <c r="CT207" i="16" s="1"/>
  <c r="CV207" i="16" a="1"/>
  <c r="CV207" i="16" s="1"/>
  <c r="CU207" i="16" a="1"/>
  <c r="CU207" i="16" s="1"/>
  <c r="CW207" i="16" a="1"/>
  <c r="CW207" i="16" s="1"/>
  <c r="CV192" i="16" a="1"/>
  <c r="CV192" i="16" s="1"/>
  <c r="CW192" i="16" a="1"/>
  <c r="CW192" i="16" s="1"/>
  <c r="CT192" i="16" a="1"/>
  <c r="CT192" i="16" s="1"/>
  <c r="CU192" i="16" a="1"/>
  <c r="CU192" i="16" s="1"/>
  <c r="Y97" i="91"/>
  <c r="Y41" i="16"/>
  <c r="AB29" i="91"/>
  <c r="AC29" i="91" s="1" a="1"/>
  <c r="AC29" i="91" s="1"/>
  <c r="Y95" i="91"/>
  <c r="AB28" i="91"/>
  <c r="AC28" i="91" s="1" a="1"/>
  <c r="AC28" i="91" s="1"/>
  <c r="X253" i="16"/>
  <c r="X255" i="16"/>
  <c r="X256" i="16"/>
  <c r="X251" i="16"/>
  <c r="X250" i="16"/>
  <c r="X254" i="16"/>
  <c r="X252" i="16"/>
  <c r="Y94" i="91"/>
  <c r="CJ204" i="16" a="1"/>
  <c r="CJ204" i="16" s="1"/>
  <c r="CK204" i="16" a="1"/>
  <c r="CK204" i="16" s="1"/>
  <c r="W205" i="16" a="1"/>
  <c r="W205" i="16" s="1"/>
  <c r="CU202" i="16" a="1"/>
  <c r="CU202" i="16" s="1"/>
  <c r="CE204" i="16" a="1"/>
  <c r="CE204" i="16" s="1"/>
  <c r="CW202" i="16" a="1"/>
  <c r="CW202" i="16" s="1"/>
  <c r="CH204" i="16" a="1"/>
  <c r="CH204" i="16" s="1"/>
  <c r="CT202" i="16" a="1"/>
  <c r="CT202" i="16" s="1"/>
  <c r="CD204" i="16" a="1"/>
  <c r="CD204" i="16" s="1"/>
  <c r="CV202" i="16" a="1"/>
  <c r="CV202" i="16" s="1"/>
  <c r="CG204" i="16" a="1"/>
  <c r="CG204" i="16" s="1"/>
  <c r="CW206" i="16" a="1"/>
  <c r="CW206" i="16" s="1"/>
  <c r="CU206" i="16" a="1"/>
  <c r="CU206" i="16" s="1"/>
  <c r="CV206" i="16" a="1"/>
  <c r="CV206" i="16" s="1"/>
  <c r="CT206" i="16" a="1"/>
  <c r="CT206" i="16" s="1"/>
  <c r="AB220" i="16"/>
  <c r="B220" i="16"/>
  <c r="CV220" i="16" a="1"/>
  <c r="CV220" i="16" s="1"/>
  <c r="CW220" i="16" a="1"/>
  <c r="CW220" i="16" s="1"/>
  <c r="CT220" i="16" a="1"/>
  <c r="CT220" i="16" s="1"/>
  <c r="CU220" i="16" a="1"/>
  <c r="CU220" i="16" s="1"/>
  <c r="X335" i="16"/>
  <c r="X332" i="16"/>
  <c r="X336" i="16"/>
  <c r="X333" i="16"/>
  <c r="X331" i="16"/>
  <c r="Y337" i="16"/>
  <c r="X337" i="16"/>
  <c r="X334" i="16"/>
  <c r="X323" i="16"/>
  <c r="X324" i="16"/>
  <c r="X325" i="16"/>
  <c r="X328" i="16"/>
  <c r="X326" i="16"/>
  <c r="Y328" i="16"/>
  <c r="X322" i="16"/>
  <c r="X327" i="16"/>
  <c r="CT221" i="16" a="1"/>
  <c r="CT221" i="16" s="1"/>
  <c r="CU221" i="16" a="1"/>
  <c r="CU221" i="16" s="1"/>
  <c r="CV221" i="16" a="1"/>
  <c r="CV221" i="16" s="1"/>
  <c r="CW221" i="16" a="1"/>
  <c r="CW221" i="16" s="1"/>
  <c r="B205" i="16"/>
  <c r="AB205" i="16"/>
  <c r="CT205" i="16" a="1"/>
  <c r="CT205" i="16" s="1"/>
  <c r="CV205" i="16" a="1"/>
  <c r="CV205" i="16" s="1"/>
  <c r="CW205" i="16" a="1"/>
  <c r="CW205" i="16" s="1"/>
  <c r="CU205" i="16" a="1"/>
  <c r="CU205" i="16" s="1"/>
  <c r="Z53" i="91"/>
  <c r="CV188" i="16" a="1"/>
  <c r="CV188" i="16" s="1"/>
  <c r="CG190" i="16" a="1"/>
  <c r="CG190" i="16" s="1"/>
  <c r="CW188" i="16" a="1"/>
  <c r="CW188" i="16" s="1"/>
  <c r="CH190" i="16" a="1"/>
  <c r="CH190" i="16" s="1"/>
  <c r="CT188" i="16" a="1"/>
  <c r="CT188" i="16" s="1"/>
  <c r="CD190" i="16" a="1"/>
  <c r="CD190" i="16" s="1"/>
  <c r="W191" i="16" a="1"/>
  <c r="W191" i="16" s="1"/>
  <c r="CE190" i="16" a="1"/>
  <c r="CE190" i="16" s="1"/>
  <c r="CK190" i="16" a="1"/>
  <c r="CK190" i="16" s="1"/>
  <c r="CJ190" i="16" a="1"/>
  <c r="CJ190" i="16" s="1"/>
  <c r="CU188" i="16" a="1"/>
  <c r="CU188" i="16" s="1"/>
  <c r="Y93" i="91"/>
  <c r="CV167" i="16" a="1"/>
  <c r="CV167" i="16" s="1"/>
  <c r="CW167" i="16" a="1"/>
  <c r="CW167" i="16" s="1"/>
  <c r="CU167" i="16" a="1"/>
  <c r="CU167" i="16" s="1"/>
  <c r="CT167" i="16" a="1"/>
  <c r="CT167" i="16" s="1"/>
  <c r="Y92" i="91"/>
  <c r="Y36" i="16"/>
  <c r="Y80" i="91"/>
  <c r="CW241" i="16" a="1"/>
  <c r="CW241" i="16" s="1"/>
  <c r="CU241" i="16" a="1"/>
  <c r="CU241" i="16" s="1"/>
  <c r="CV241" i="16" a="1"/>
  <c r="CV241" i="16" s="1"/>
  <c r="CT241" i="16" a="1"/>
  <c r="CT241" i="16" s="1"/>
  <c r="CV182" i="16" a="1"/>
  <c r="CV182" i="16" s="1"/>
  <c r="CU182" i="16" a="1"/>
  <c r="CU182" i="16" s="1"/>
  <c r="CT182" i="16" a="1"/>
  <c r="CT182" i="16" s="1"/>
  <c r="CW182" i="16" a="1"/>
  <c r="CW182" i="16" s="1"/>
  <c r="CW166" i="16" a="1"/>
  <c r="CW166" i="16" s="1"/>
  <c r="CU166" i="16" a="1"/>
  <c r="CU166" i="16" s="1"/>
  <c r="CV166" i="16" a="1"/>
  <c r="CV166" i="16" s="1"/>
  <c r="CT166" i="16" a="1"/>
  <c r="CT166" i="16" s="1"/>
  <c r="Y91" i="91"/>
  <c r="Y79" i="91"/>
  <c r="Y23" i="16"/>
  <c r="AB191" i="91" a="1"/>
  <c r="AB191" i="91" s="1"/>
  <c r="AC191" i="91" s="1" a="1"/>
  <c r="AC191" i="91" s="1"/>
  <c r="Y96" i="91"/>
  <c r="Z54" i="91"/>
  <c r="CT187" i="16" a="1"/>
  <c r="CT187" i="16" s="1"/>
  <c r="CU187" i="16" a="1"/>
  <c r="CU187" i="16" s="1"/>
  <c r="CW187" i="16" a="1"/>
  <c r="CW187" i="16" s="1"/>
  <c r="CV187" i="16" a="1"/>
  <c r="CV187" i="16" s="1"/>
  <c r="X315" i="16"/>
  <c r="X317" i="16"/>
  <c r="X316" i="16"/>
  <c r="X318" i="16"/>
  <c r="X314" i="16"/>
  <c r="X313" i="16"/>
  <c r="Y319" i="16"/>
  <c r="X319" i="16"/>
  <c r="CW217" i="16" a="1"/>
  <c r="CW217" i="16" s="1"/>
  <c r="CH219" i="16" a="1"/>
  <c r="CH219" i="16" s="1"/>
  <c r="CG219" i="16" a="1"/>
  <c r="CG219" i="16" s="1"/>
  <c r="CJ219" i="16" a="1"/>
  <c r="CJ219" i="16" s="1"/>
  <c r="CK219" i="16" a="1"/>
  <c r="CK219" i="16" s="1"/>
  <c r="CT217" i="16" a="1"/>
  <c r="CT217" i="16" s="1"/>
  <c r="W220" i="16" a="1"/>
  <c r="W220" i="16" s="1"/>
  <c r="CV217" i="16" a="1"/>
  <c r="CV217" i="16" s="1"/>
  <c r="CE219" i="16" a="1"/>
  <c r="CE219" i="16" s="1"/>
  <c r="CU217" i="16" a="1"/>
  <c r="CU217" i="16" s="1"/>
  <c r="CD219" i="16" a="1"/>
  <c r="CD219" i="16" s="1"/>
  <c r="CU152" i="16" a="1"/>
  <c r="CU152" i="16" s="1"/>
  <c r="CW152" i="16" a="1"/>
  <c r="CW152" i="16" s="1"/>
  <c r="CT152" i="16" a="1"/>
  <c r="CT152" i="16" s="1"/>
  <c r="CV152" i="16" a="1"/>
  <c r="CV152" i="16" s="1"/>
  <c r="X305" i="16"/>
  <c r="X304" i="16"/>
  <c r="X309" i="16"/>
  <c r="X306" i="16"/>
  <c r="X307" i="16"/>
  <c r="X310" i="16"/>
  <c r="Y310" i="16"/>
  <c r="X308" i="16"/>
  <c r="CT240" i="16" a="1"/>
  <c r="CT240" i="16" s="1"/>
  <c r="CU240" i="16" a="1"/>
  <c r="CU240" i="16" s="1"/>
  <c r="CW240" i="16" a="1"/>
  <c r="CW240" i="16" s="1"/>
  <c r="CV240" i="16" a="1"/>
  <c r="CV240" i="16" s="1"/>
  <c r="CT231" i="16" a="1"/>
  <c r="CT231" i="16" s="1"/>
  <c r="CU231" i="16" a="1"/>
  <c r="CU231" i="16" s="1"/>
  <c r="CV231" i="16" a="1"/>
  <c r="CV231" i="16" s="1"/>
  <c r="B231" i="16"/>
  <c r="CW231" i="16" a="1"/>
  <c r="CW231" i="16" s="1"/>
  <c r="CU216" i="16" a="1"/>
  <c r="CU216" i="16" s="1"/>
  <c r="B216" i="16"/>
  <c r="CT216" i="16" a="1"/>
  <c r="CT216" i="16" s="1"/>
  <c r="CV216" i="16" a="1"/>
  <c r="CV216" i="16" s="1"/>
  <c r="CW216" i="16" a="1"/>
  <c r="CW216" i="16" s="1"/>
  <c r="CV201" i="16" a="1"/>
  <c r="CV201" i="16" s="1"/>
  <c r="CW201" i="16" a="1"/>
  <c r="CW201" i="16" s="1"/>
  <c r="B201" i="16"/>
  <c r="CT201" i="16" a="1"/>
  <c r="CT201" i="16" s="1"/>
  <c r="CU201" i="16" a="1"/>
  <c r="CU201" i="16" s="1"/>
  <c r="CT197" i="16" a="1"/>
  <c r="CT197" i="16" s="1"/>
  <c r="CU197" i="16" a="1"/>
  <c r="CU197" i="16" s="1"/>
  <c r="CW197" i="16" a="1"/>
  <c r="CW197" i="16" s="1"/>
  <c r="CV197" i="16" a="1"/>
  <c r="CV197" i="16" s="1"/>
  <c r="CT181" i="16" a="1"/>
  <c r="CT181" i="16" s="1"/>
  <c r="CW181" i="16" a="1"/>
  <c r="CW181" i="16" s="1"/>
  <c r="CV181" i="16" a="1"/>
  <c r="CV181" i="16" s="1"/>
  <c r="CU181" i="16" a="1"/>
  <c r="CU181" i="16" s="1"/>
  <c r="CU165" i="16" a="1"/>
  <c r="CU165" i="16" s="1"/>
  <c r="CV165" i="16" a="1"/>
  <c r="CV165" i="16" s="1"/>
  <c r="CW165" i="16" a="1"/>
  <c r="CW165" i="16" s="1"/>
  <c r="CT165" i="16" a="1"/>
  <c r="CT165" i="16" s="1"/>
  <c r="CU151" i="16" a="1"/>
  <c r="CU151" i="16" s="1"/>
  <c r="CV151" i="16" a="1"/>
  <c r="CV151" i="16" s="1"/>
  <c r="CT151" i="16" a="1"/>
  <c r="CT151" i="16" s="1"/>
  <c r="CW151" i="16" a="1"/>
  <c r="CW151" i="16" s="1"/>
  <c r="B132" i="16"/>
  <c r="CU132" i="16" a="1"/>
  <c r="CU132" i="16" s="1"/>
  <c r="CW132" i="16" a="1"/>
  <c r="CW132" i="16" s="1"/>
  <c r="CT132" i="16" a="1"/>
  <c r="CT132" i="16" s="1"/>
  <c r="CV132" i="16" a="1"/>
  <c r="CV132" i="16" s="1"/>
  <c r="Y90" i="91"/>
  <c r="Y34" i="16"/>
  <c r="Y78" i="91"/>
  <c r="Y22" i="16"/>
  <c r="AQ32" i="95"/>
  <c r="AB63" i="91" a="1"/>
  <c r="AB63" i="91" s="1"/>
  <c r="AC63" i="91" s="1" a="1"/>
  <c r="AC63" i="91" s="1"/>
  <c r="W258" i="91"/>
  <c r="W258" i="16" s="1" a="1"/>
  <c r="W258" i="16" s="1"/>
  <c r="CK267" i="91"/>
  <c r="CG267" i="91"/>
  <c r="CD267" i="91"/>
  <c r="CE267" i="91"/>
  <c r="CJ267" i="91"/>
  <c r="CH267" i="91"/>
  <c r="W330" i="91"/>
  <c r="W330" i="16" s="1" a="1"/>
  <c r="W330" i="16" s="1"/>
  <c r="CK337" i="91"/>
  <c r="CE337" i="91"/>
  <c r="CH337" i="91"/>
  <c r="CN337" i="91"/>
  <c r="CQ337" i="91"/>
  <c r="W321" i="91"/>
  <c r="W321" i="16" s="1" a="1"/>
  <c r="W321" i="16" s="1"/>
  <c r="CD330" i="91"/>
  <c r="CK330" i="91"/>
  <c r="CJ330" i="91"/>
  <c r="CE330" i="91"/>
  <c r="CG330" i="91"/>
  <c r="CH330" i="91"/>
  <c r="AK328" i="91"/>
  <c r="CK328" i="91"/>
  <c r="AH328" i="91"/>
  <c r="AW328" i="91"/>
  <c r="BF328" i="91"/>
  <c r="AF328" i="91"/>
  <c r="AI328" i="91"/>
  <c r="BM328" i="91"/>
  <c r="AR328" i="91"/>
  <c r="AL328" i="91"/>
  <c r="AX328" i="91"/>
  <c r="AE328" i="91"/>
  <c r="BL328" i="91"/>
  <c r="AQ328" i="91"/>
  <c r="AZ328" i="91"/>
  <c r="BI328" i="91"/>
  <c r="AJ328" i="91"/>
  <c r="AU328" i="91"/>
  <c r="BB328" i="91"/>
  <c r="AT328" i="91"/>
  <c r="AG328" i="91"/>
  <c r="BN328" i="91"/>
  <c r="BJ328" i="91"/>
  <c r="BE328" i="91"/>
  <c r="AP328" i="91"/>
  <c r="CH328" i="91"/>
  <c r="CN328" i="91"/>
  <c r="AN328" i="91"/>
  <c r="BH328" i="91"/>
  <c r="BG328" i="91"/>
  <c r="BD328" i="91"/>
  <c r="BA328" i="91"/>
  <c r="CQ328" i="91"/>
  <c r="CE328" i="91"/>
  <c r="BK328" i="91"/>
  <c r="AM328" i="91"/>
  <c r="AO328" i="91"/>
  <c r="BC328" i="91"/>
  <c r="AY328" i="91"/>
  <c r="AV328" i="91"/>
  <c r="AS328" i="91"/>
  <c r="CK321" i="91"/>
  <c r="CG321" i="91"/>
  <c r="CD321" i="91"/>
  <c r="CJ321" i="91"/>
  <c r="CH321" i="91"/>
  <c r="CE321" i="91"/>
  <c r="CN319" i="91"/>
  <c r="BA319" i="91"/>
  <c r="AI319" i="91"/>
  <c r="BM319" i="91"/>
  <c r="BG319" i="91"/>
  <c r="CE319" i="91"/>
  <c r="CH319" i="91"/>
  <c r="AX319" i="91"/>
  <c r="BL319" i="91"/>
  <c r="AF319" i="91"/>
  <c r="AS319" i="91"/>
  <c r="CK319" i="91"/>
  <c r="AR319" i="91"/>
  <c r="AY319" i="91"/>
  <c r="AQ319" i="91"/>
  <c r="AV319" i="91"/>
  <c r="AN319" i="91"/>
  <c r="AM319" i="91"/>
  <c r="BF319" i="91"/>
  <c r="BE319" i="91"/>
  <c r="AO319" i="91"/>
  <c r="AJ319" i="91"/>
  <c r="BN319" i="91"/>
  <c r="AE319" i="91"/>
  <c r="AG319" i="91"/>
  <c r="BC319" i="91"/>
  <c r="BK319" i="91"/>
  <c r="BJ319" i="91"/>
  <c r="AT319" i="91"/>
  <c r="AL319" i="91"/>
  <c r="AK319" i="91"/>
  <c r="AU319" i="91"/>
  <c r="CQ319" i="91"/>
  <c r="BH319" i="91"/>
  <c r="BB319" i="91"/>
  <c r="AP319" i="91"/>
  <c r="BI319" i="91"/>
  <c r="AH319" i="91"/>
  <c r="AZ319" i="91"/>
  <c r="AW319" i="91"/>
  <c r="BD319" i="91"/>
  <c r="W294" i="91"/>
  <c r="W294" i="16" s="1" a="1"/>
  <c r="W294" i="16" s="1"/>
  <c r="CK303" i="91"/>
  <c r="CG303" i="91"/>
  <c r="CD303" i="91"/>
  <c r="CH303" i="91"/>
  <c r="CJ303" i="91"/>
  <c r="CE303" i="91"/>
  <c r="BA301" i="91"/>
  <c r="BJ301" i="91"/>
  <c r="AK301" i="91"/>
  <c r="AG301" i="91"/>
  <c r="BN301" i="91"/>
  <c r="AO301" i="91"/>
  <c r="BH301" i="91"/>
  <c r="BB301" i="91"/>
  <c r="BM301" i="91"/>
  <c r="BK301" i="91"/>
  <c r="CN301" i="91"/>
  <c r="CQ301" i="91"/>
  <c r="AL301" i="91"/>
  <c r="AJ301" i="91"/>
  <c r="AF301" i="91"/>
  <c r="CE301" i="91"/>
  <c r="AU301" i="91"/>
  <c r="AH301" i="91"/>
  <c r="AV301" i="91"/>
  <c r="BC301" i="91"/>
  <c r="AM301" i="91"/>
  <c r="BI301" i="91"/>
  <c r="AQ301" i="91"/>
  <c r="AI301" i="91"/>
  <c r="AX301" i="91"/>
  <c r="CK301" i="91"/>
  <c r="CH301" i="91"/>
  <c r="BD301" i="91"/>
  <c r="BE301" i="91"/>
  <c r="BG301" i="91"/>
  <c r="AP301" i="91"/>
  <c r="AR301" i="91"/>
  <c r="AE301" i="91"/>
  <c r="AN301" i="91"/>
  <c r="AZ301" i="91"/>
  <c r="AW301" i="91"/>
  <c r="AT301" i="91"/>
  <c r="BF301" i="91"/>
  <c r="BL301" i="91"/>
  <c r="AS301" i="91"/>
  <c r="AY301" i="91"/>
  <c r="CD294" i="91"/>
  <c r="CK294" i="91"/>
  <c r="CJ294" i="91"/>
  <c r="CH294" i="91"/>
  <c r="CG294" i="91"/>
  <c r="CE294" i="91"/>
  <c r="AE292" i="91"/>
  <c r="AT292" i="91"/>
  <c r="CK292" i="91"/>
  <c r="AF292" i="91"/>
  <c r="AZ292" i="91"/>
  <c r="BH292" i="91"/>
  <c r="AJ292" i="91"/>
  <c r="AM292" i="91"/>
  <c r="CH292" i="91"/>
  <c r="BE292" i="91"/>
  <c r="AU292" i="91"/>
  <c r="AH292" i="91"/>
  <c r="AQ292" i="91"/>
  <c r="AW292" i="91"/>
  <c r="AR292" i="91"/>
  <c r="BB292" i="91"/>
  <c r="BI292" i="91"/>
  <c r="AV292" i="91"/>
  <c r="AI292" i="91"/>
  <c r="AO292" i="91"/>
  <c r="CE292" i="91"/>
  <c r="BC292" i="91"/>
  <c r="BD292" i="91"/>
  <c r="AY292" i="91"/>
  <c r="BG292" i="91"/>
  <c r="BN292" i="91"/>
  <c r="CN292" i="91"/>
  <c r="BK292" i="91"/>
  <c r="BL292" i="91"/>
  <c r="BF292" i="91"/>
  <c r="AL292" i="91"/>
  <c r="AN292" i="91"/>
  <c r="AK292" i="91"/>
  <c r="AP292" i="91"/>
  <c r="AX292" i="91"/>
  <c r="AG292" i="91"/>
  <c r="AS292" i="91"/>
  <c r="BM292" i="91"/>
  <c r="CQ292" i="91"/>
  <c r="BJ292" i="91"/>
  <c r="BA292" i="91"/>
  <c r="W303" i="91"/>
  <c r="W303" i="16" s="1" a="1"/>
  <c r="W303" i="16" s="1"/>
  <c r="CD312" i="91"/>
  <c r="CK312" i="91"/>
  <c r="CJ312" i="91"/>
  <c r="CH312" i="91"/>
  <c r="CG312" i="91"/>
  <c r="CE312" i="91"/>
  <c r="BE310" i="91"/>
  <c r="AQ310" i="91"/>
  <c r="BD310" i="91"/>
  <c r="AX310" i="91"/>
  <c r="AE310" i="91"/>
  <c r="BC310" i="91"/>
  <c r="CN310" i="91"/>
  <c r="BL310" i="91"/>
  <c r="AV310" i="91"/>
  <c r="CQ310" i="91"/>
  <c r="BK310" i="91"/>
  <c r="AZ310" i="91"/>
  <c r="BJ310" i="91"/>
  <c r="AO310" i="91"/>
  <c r="BN310" i="91"/>
  <c r="BM310" i="91"/>
  <c r="BA310" i="91"/>
  <c r="AY310" i="91"/>
  <c r="AU310" i="91"/>
  <c r="AL310" i="91"/>
  <c r="BF310" i="91"/>
  <c r="BG310" i="91"/>
  <c r="AH310" i="91"/>
  <c r="AI310" i="91"/>
  <c r="AP310" i="91"/>
  <c r="AR310" i="91"/>
  <c r="AF310" i="91"/>
  <c r="AM310" i="91"/>
  <c r="AW310" i="91"/>
  <c r="CH310" i="91"/>
  <c r="BB310" i="91"/>
  <c r="CE310" i="91"/>
  <c r="AK310" i="91"/>
  <c r="AJ310" i="91"/>
  <c r="AT310" i="91"/>
  <c r="AN310" i="91"/>
  <c r="BI310" i="91"/>
  <c r="CK310" i="91"/>
  <c r="AG310" i="91"/>
  <c r="BH310" i="91"/>
  <c r="AS310" i="91"/>
  <c r="BK219" i="91"/>
  <c r="BK220" i="91" s="1" a="1"/>
  <c r="BK220" i="91" s="1"/>
  <c r="AY219" i="91"/>
  <c r="AY220" i="91" s="1" a="1"/>
  <c r="AY220" i="91" s="1"/>
  <c r="AM219" i="91"/>
  <c r="AM220" i="91" s="1" a="1"/>
  <c r="AM220" i="91" s="1"/>
  <c r="BJ219" i="91"/>
  <c r="BJ220" i="91" s="1" a="1"/>
  <c r="BJ220" i="91" s="1"/>
  <c r="AX219" i="91"/>
  <c r="AX220" i="91" s="1" a="1"/>
  <c r="AX220" i="91" s="1"/>
  <c r="AL219" i="91"/>
  <c r="AL220" i="91" s="1" a="1"/>
  <c r="AL220" i="91" s="1"/>
  <c r="CK219" i="91"/>
  <c r="BH219" i="91"/>
  <c r="BH220" i="91" s="1" a="1"/>
  <c r="BH220" i="91" s="1"/>
  <c r="AV219" i="91"/>
  <c r="AV220" i="91" s="1" a="1"/>
  <c r="AV220" i="91" s="1"/>
  <c r="AJ219" i="91"/>
  <c r="AJ220" i="91" s="1" a="1"/>
  <c r="AJ220" i="91" s="1"/>
  <c r="CJ219" i="91"/>
  <c r="BG219" i="91"/>
  <c r="BG220" i="91" s="1" a="1"/>
  <c r="BG220" i="91" s="1"/>
  <c r="AU219" i="91"/>
  <c r="AU220" i="91" s="1" a="1"/>
  <c r="AU220" i="91" s="1"/>
  <c r="AI219" i="91"/>
  <c r="AI220" i="91" s="1" a="1"/>
  <c r="AI220" i="91" s="1"/>
  <c r="CH219" i="91"/>
  <c r="BF219" i="91"/>
  <c r="BF220" i="91" s="1" a="1"/>
  <c r="BF220" i="91" s="1"/>
  <c r="AT219" i="91"/>
  <c r="AT220" i="91" s="1" a="1"/>
  <c r="AT220" i="91" s="1"/>
  <c r="AH219" i="91"/>
  <c r="AH220" i="91" s="1" a="1"/>
  <c r="AH220" i="91" s="1"/>
  <c r="CG219" i="91"/>
  <c r="BE219" i="91"/>
  <c r="BE220" i="91" s="1" a="1"/>
  <c r="BE220" i="91" s="1"/>
  <c r="AS219" i="91"/>
  <c r="AS220" i="91" s="1" a="1"/>
  <c r="AS220" i="91" s="1"/>
  <c r="AG219" i="91"/>
  <c r="AG220" i="91" s="1" a="1"/>
  <c r="AG220" i="91" s="1"/>
  <c r="BM219" i="91"/>
  <c r="BM220" i="91" s="1" a="1"/>
  <c r="BM220" i="91" s="1"/>
  <c r="BA219" i="91"/>
  <c r="BA220" i="91" s="1" a="1"/>
  <c r="BA220" i="91" s="1"/>
  <c r="AO219" i="91"/>
  <c r="AO220" i="91" s="1" a="1"/>
  <c r="AO220" i="91" s="1"/>
  <c r="AQ219" i="91"/>
  <c r="AQ220" i="91" s="1" a="1"/>
  <c r="AQ220" i="91" s="1"/>
  <c r="CE219" i="91"/>
  <c r="AP219" i="91"/>
  <c r="AP220" i="91" s="1" a="1"/>
  <c r="AP220" i="91" s="1"/>
  <c r="CD219" i="91"/>
  <c r="AN219" i="91"/>
  <c r="AN220" i="91" s="1" a="1"/>
  <c r="AN220" i="91" s="1"/>
  <c r="BN219" i="91"/>
  <c r="BN220" i="91" s="1" a="1"/>
  <c r="BN220" i="91" s="1"/>
  <c r="AK219" i="91"/>
  <c r="AK220" i="91" s="1" a="1"/>
  <c r="AK220" i="91" s="1"/>
  <c r="BL219" i="91"/>
  <c r="BL220" i="91" s="1" a="1"/>
  <c r="BL220" i="91" s="1"/>
  <c r="AF219" i="91"/>
  <c r="AF220" i="91" s="1" a="1"/>
  <c r="AF220" i="91" s="1"/>
  <c r="BI219" i="91"/>
  <c r="BI220" i="91" s="1" a="1"/>
  <c r="BI220" i="91" s="1"/>
  <c r="AE219" i="91"/>
  <c r="AE220" i="91" s="1" a="1"/>
  <c r="AE220" i="91" s="1"/>
  <c r="BD219" i="91"/>
  <c r="BD220" i="91" s="1" a="1"/>
  <c r="BD220" i="91" s="1"/>
  <c r="AD219" i="91"/>
  <c r="AD220" i="91" s="1" a="1"/>
  <c r="AD220" i="91" s="1"/>
  <c r="BC219" i="91"/>
  <c r="BC220" i="91" s="1" a="1"/>
  <c r="BC220" i="91" s="1"/>
  <c r="BB219" i="91"/>
  <c r="BB220" i="91" s="1" a="1"/>
  <c r="BB220" i="91" s="1"/>
  <c r="AZ219" i="91"/>
  <c r="AZ220" i="91" s="1" a="1"/>
  <c r="AZ220" i="91" s="1"/>
  <c r="AW219" i="91"/>
  <c r="AW220" i="91" s="1" a="1"/>
  <c r="AW220" i="91" s="1"/>
  <c r="AR219" i="91"/>
  <c r="AR220" i="91" s="1" a="1"/>
  <c r="AR220" i="91" s="1"/>
  <c r="W276" i="91"/>
  <c r="W276" i="16" s="1" a="1"/>
  <c r="W276" i="16" s="1"/>
  <c r="CK285" i="91"/>
  <c r="CG285" i="91"/>
  <c r="CD285" i="91"/>
  <c r="CJ285" i="91"/>
  <c r="CE285" i="91"/>
  <c r="CH285" i="91"/>
  <c r="W267" i="91"/>
  <c r="W267" i="16" s="1" a="1"/>
  <c r="W267" i="16" s="1"/>
  <c r="CD276" i="91"/>
  <c r="CK276" i="91"/>
  <c r="CJ276" i="91"/>
  <c r="CH276" i="91"/>
  <c r="CG276" i="91"/>
  <c r="CE276" i="91"/>
  <c r="BI27" i="91" a="1"/>
  <c r="BI27" i="91" s="1"/>
  <c r="EI27" i="16" s="1" a="1"/>
  <c r="EI27" i="16" s="1"/>
  <c r="BA27" i="91" a="1"/>
  <c r="BA27" i="91" s="1"/>
  <c r="EA27" i="16" s="1" a="1"/>
  <c r="EA27" i="16" s="1"/>
  <c r="AR27" i="91" a="1"/>
  <c r="AR27" i="91" s="1"/>
  <c r="DR27" i="16" s="1" a="1"/>
  <c r="DR27" i="16" s="1"/>
  <c r="BH27" i="91" a="1"/>
  <c r="BH27" i="91" s="1"/>
  <c r="EH27" i="16" s="1" a="1"/>
  <c r="EH27" i="16" s="1"/>
  <c r="AZ27" i="91" a="1"/>
  <c r="AZ27" i="91" s="1"/>
  <c r="DZ27" i="16" s="1" a="1"/>
  <c r="DZ27" i="16" s="1"/>
  <c r="AI27" i="91" a="1"/>
  <c r="AI27" i="91" s="1"/>
  <c r="DI27" i="16" s="1" a="1"/>
  <c r="DI27" i="16" s="1"/>
  <c r="AQ27" i="91" a="1"/>
  <c r="AQ27" i="91" s="1"/>
  <c r="DQ27" i="16" s="1" a="1"/>
  <c r="DQ27" i="16" s="1"/>
  <c r="AH27" i="91" a="1"/>
  <c r="AH27" i="91" s="1"/>
  <c r="DH27" i="16" s="1" a="1"/>
  <c r="DH27" i="16" s="1"/>
  <c r="BG27" i="91" a="1"/>
  <c r="BG27" i="91" s="1"/>
  <c r="EG27" i="16" s="1" a="1"/>
  <c r="EG27" i="16" s="1"/>
  <c r="AY27" i="91" a="1"/>
  <c r="AY27" i="91" s="1"/>
  <c r="DY27" i="16" s="1" a="1"/>
  <c r="DY27" i="16" s="1"/>
  <c r="AP27" i="91" a="1"/>
  <c r="AP27" i="91" s="1"/>
  <c r="DP27" i="16" s="1" a="1"/>
  <c r="DP27" i="16" s="1"/>
  <c r="BN27" i="91" a="1"/>
  <c r="BN27" i="91" s="1"/>
  <c r="EN27" i="16" s="1" a="1"/>
  <c r="EN27" i="16" s="1"/>
  <c r="BF27" i="91" a="1"/>
  <c r="BF27" i="91" s="1"/>
  <c r="EF27" i="16" s="1" a="1"/>
  <c r="EF27" i="16" s="1"/>
  <c r="AX27" i="91" a="1"/>
  <c r="AX27" i="91" s="1"/>
  <c r="DX27" i="16" s="1" a="1"/>
  <c r="DX27" i="16" s="1"/>
  <c r="AO27" i="91" a="1"/>
  <c r="AO27" i="91" s="1"/>
  <c r="DO27" i="16" s="1" a="1"/>
  <c r="DO27" i="16" s="1"/>
  <c r="AG27" i="91" a="1"/>
  <c r="AG27" i="91" s="1"/>
  <c r="DG27" i="16" s="1" a="1"/>
  <c r="DG27" i="16" s="1"/>
  <c r="AN27" i="91" a="1"/>
  <c r="AN27" i="91" s="1"/>
  <c r="DN27" i="16" s="1" a="1"/>
  <c r="DN27" i="16" s="1"/>
  <c r="AF27" i="91" a="1"/>
  <c r="AF27" i="91" s="1"/>
  <c r="DF27" i="16" s="1" a="1"/>
  <c r="DF27" i="16" s="1"/>
  <c r="BM27" i="91" a="1"/>
  <c r="BM27" i="91" s="1"/>
  <c r="EM27" i="16" s="1" a="1"/>
  <c r="EM27" i="16" s="1"/>
  <c r="BE27" i="91" a="1"/>
  <c r="BE27" i="91" s="1"/>
  <c r="EE27" i="16" s="1" a="1"/>
  <c r="EE27" i="16" s="1"/>
  <c r="AW27" i="91" a="1"/>
  <c r="AW27" i="91" s="1"/>
  <c r="DW27" i="16" s="1" a="1"/>
  <c r="DW27" i="16" s="1"/>
  <c r="AD27" i="91" a="1"/>
  <c r="AD27" i="91" s="1"/>
  <c r="BJ27" i="91" a="1"/>
  <c r="BJ27" i="91" s="1"/>
  <c r="EJ27" i="16" s="1" a="1"/>
  <c r="EJ27" i="16" s="1"/>
  <c r="BB27" i="91" a="1"/>
  <c r="BB27" i="91" s="1"/>
  <c r="EB27" i="16" s="1" a="1"/>
  <c r="EB27" i="16" s="1"/>
  <c r="AK27" i="91" a="1"/>
  <c r="AK27" i="91" s="1"/>
  <c r="DK27" i="16" s="1" a="1"/>
  <c r="DK27" i="16" s="1"/>
  <c r="AJ27" i="91" a="1"/>
  <c r="AJ27" i="91" s="1"/>
  <c r="DJ27" i="16" s="1" a="1"/>
  <c r="DJ27" i="16" s="1"/>
  <c r="BD27" i="91" a="1"/>
  <c r="BD27" i="91" s="1"/>
  <c r="ED27" i="16" s="1" a="1"/>
  <c r="ED27" i="16" s="1"/>
  <c r="AE27" i="91" a="1"/>
  <c r="AE27" i="91" s="1"/>
  <c r="DE27" i="16" s="1" a="1"/>
  <c r="DE27" i="16" s="1"/>
  <c r="BC27" i="91" a="1"/>
  <c r="BC27" i="91" s="1"/>
  <c r="EC27" i="16" s="1" a="1"/>
  <c r="EC27" i="16" s="1"/>
  <c r="AV27" i="91" a="1"/>
  <c r="AV27" i="91" s="1"/>
  <c r="DV27" i="16" s="1" a="1"/>
  <c r="DV27" i="16" s="1"/>
  <c r="AU27" i="91" a="1"/>
  <c r="AU27" i="91" s="1"/>
  <c r="DU27" i="16" s="1" a="1"/>
  <c r="DU27" i="16" s="1"/>
  <c r="AT27" i="91" a="1"/>
  <c r="AT27" i="91" s="1"/>
  <c r="DT27" i="16" s="1" a="1"/>
  <c r="DT27" i="16" s="1"/>
  <c r="AS27" i="91" a="1"/>
  <c r="AS27" i="91" s="1"/>
  <c r="DS27" i="16" s="1" a="1"/>
  <c r="DS27" i="16" s="1"/>
  <c r="BL27" i="91" a="1"/>
  <c r="BL27" i="91" s="1"/>
  <c r="EL27" i="16" s="1" a="1"/>
  <c r="EL27" i="16" s="1"/>
  <c r="AM27" i="91" a="1"/>
  <c r="AM27" i="91" s="1"/>
  <c r="DM27" i="16" s="1" a="1"/>
  <c r="DM27" i="16" s="1"/>
  <c r="AL27" i="91" a="1"/>
  <c r="AL27" i="91" s="1"/>
  <c r="DL27" i="16" s="1" a="1"/>
  <c r="DL27" i="16" s="1"/>
  <c r="BK27" i="91" a="1"/>
  <c r="BK27" i="91" s="1"/>
  <c r="EK27" i="16" s="1" a="1"/>
  <c r="EK27" i="16" s="1"/>
  <c r="CJ204" i="91"/>
  <c r="BG204" i="91"/>
  <c r="BG205" i="91" s="1" a="1"/>
  <c r="BG205" i="91" s="1"/>
  <c r="CH204" i="91"/>
  <c r="BF204" i="91"/>
  <c r="BF205" i="91" s="1" a="1"/>
  <c r="BF205" i="91" s="1"/>
  <c r="CE204" i="91"/>
  <c r="BD204" i="91"/>
  <c r="BD205" i="91" s="1" a="1"/>
  <c r="BD205" i="91" s="1"/>
  <c r="CD204" i="91"/>
  <c r="BC204" i="91"/>
  <c r="BC205" i="91" s="1" a="1"/>
  <c r="BC205" i="91" s="1"/>
  <c r="BN204" i="91"/>
  <c r="BN205" i="91" s="1" a="1"/>
  <c r="BN205" i="91" s="1"/>
  <c r="BB204" i="91"/>
  <c r="BB205" i="91" s="1" a="1"/>
  <c r="BB205" i="91" s="1"/>
  <c r="BM204" i="91"/>
  <c r="BM205" i="91" s="1" a="1"/>
  <c r="BM205" i="91" s="1"/>
  <c r="BA204" i="91"/>
  <c r="BA205" i="91" s="1" a="1"/>
  <c r="BA205" i="91" s="1"/>
  <c r="BI204" i="91"/>
  <c r="BI205" i="91" s="1" a="1"/>
  <c r="BI205" i="91" s="1"/>
  <c r="AQ204" i="91"/>
  <c r="AQ205" i="91" s="1" a="1"/>
  <c r="AQ205" i="91" s="1"/>
  <c r="AE204" i="91"/>
  <c r="AE205" i="91" s="1" a="1"/>
  <c r="AE205" i="91" s="1"/>
  <c r="BH204" i="91"/>
  <c r="BH205" i="91" s="1" a="1"/>
  <c r="BH205" i="91" s="1"/>
  <c r="AP204" i="91"/>
  <c r="AP205" i="91" s="1" a="1"/>
  <c r="AP205" i="91" s="1"/>
  <c r="AD204" i="91"/>
  <c r="AD205" i="91" s="1" a="1"/>
  <c r="AD205" i="91" s="1"/>
  <c r="BE204" i="91"/>
  <c r="BE205" i="91" s="1" a="1"/>
  <c r="BE205" i="91" s="1"/>
  <c r="AO204" i="91"/>
  <c r="AO205" i="91" s="1" a="1"/>
  <c r="AO205" i="91" s="1"/>
  <c r="AZ204" i="91"/>
  <c r="AZ205" i="91" s="1" a="1"/>
  <c r="AZ205" i="91" s="1"/>
  <c r="AN204" i="91"/>
  <c r="AN205" i="91" s="1" a="1"/>
  <c r="AN205" i="91" s="1"/>
  <c r="AY204" i="91"/>
  <c r="AY205" i="91" s="1" a="1"/>
  <c r="AY205" i="91" s="1"/>
  <c r="AM204" i="91"/>
  <c r="AM205" i="91" s="1" a="1"/>
  <c r="AM205" i="91" s="1"/>
  <c r="AX204" i="91"/>
  <c r="AX205" i="91" s="1" a="1"/>
  <c r="AX205" i="91" s="1"/>
  <c r="AL204" i="91"/>
  <c r="AL205" i="91" s="1" a="1"/>
  <c r="AL205" i="91" s="1"/>
  <c r="AW204" i="91"/>
  <c r="AW205" i="91" s="1" a="1"/>
  <c r="AW205" i="91" s="1"/>
  <c r="AK204" i="91"/>
  <c r="AK205" i="91" s="1" a="1"/>
  <c r="AK205" i="91" s="1"/>
  <c r="CK204" i="91"/>
  <c r="AV204" i="91"/>
  <c r="AV205" i="91" s="1" a="1"/>
  <c r="AV205" i="91" s="1"/>
  <c r="AJ204" i="91"/>
  <c r="AJ205" i="91" s="1" a="1"/>
  <c r="AJ205" i="91" s="1"/>
  <c r="CG204" i="91"/>
  <c r="AU204" i="91"/>
  <c r="AU205" i="91" s="1" a="1"/>
  <c r="AU205" i="91" s="1"/>
  <c r="AI204" i="91"/>
  <c r="AI205" i="91" s="1" a="1"/>
  <c r="AI205" i="91" s="1"/>
  <c r="BL204" i="91"/>
  <c r="BL205" i="91" s="1" a="1"/>
  <c r="BL205" i="91" s="1"/>
  <c r="AT204" i="91"/>
  <c r="AT205" i="91" s="1" a="1"/>
  <c r="AT205" i="91" s="1"/>
  <c r="AH204" i="91"/>
  <c r="AH205" i="91" s="1" a="1"/>
  <c r="AH205" i="91" s="1"/>
  <c r="BK204" i="91"/>
  <c r="BK205" i="91" s="1" a="1"/>
  <c r="BK205" i="91" s="1"/>
  <c r="AS204" i="91"/>
  <c r="AS205" i="91" s="1" a="1"/>
  <c r="AS205" i="91" s="1"/>
  <c r="AG204" i="91"/>
  <c r="AG205" i="91" s="1" a="1"/>
  <c r="AG205" i="91" s="1"/>
  <c r="BJ204" i="91"/>
  <c r="BJ205" i="91" s="1" a="1"/>
  <c r="BJ205" i="91" s="1"/>
  <c r="AR204" i="91"/>
  <c r="AR205" i="91" s="1" a="1"/>
  <c r="AR205" i="91" s="1"/>
  <c r="AF204" i="91"/>
  <c r="AF205" i="91" s="1" a="1"/>
  <c r="AF205" i="91" s="1"/>
  <c r="CD234" i="91"/>
  <c r="BC234" i="91"/>
  <c r="BC235" i="91" s="1" a="1"/>
  <c r="BC235" i="91" s="1"/>
  <c r="AQ234" i="91"/>
  <c r="AQ235" i="91" s="1" a="1"/>
  <c r="AQ235" i="91" s="1"/>
  <c r="AE234" i="91"/>
  <c r="AE235" i="91" s="1" a="1"/>
  <c r="AE235" i="91" s="1"/>
  <c r="BN234" i="91"/>
  <c r="BN235" i="91" s="1" a="1"/>
  <c r="BN235" i="91" s="1"/>
  <c r="BB234" i="91"/>
  <c r="BB235" i="91" s="1" a="1"/>
  <c r="BB235" i="91" s="1"/>
  <c r="AP234" i="91"/>
  <c r="AP235" i="91" s="1" a="1"/>
  <c r="AP235" i="91" s="1"/>
  <c r="AD234" i="91"/>
  <c r="AD235" i="91" s="1" a="1"/>
  <c r="AD235" i="91" s="1"/>
  <c r="BM234" i="91"/>
  <c r="BM235" i="91" s="1" a="1"/>
  <c r="BM235" i="91" s="1"/>
  <c r="BA234" i="91"/>
  <c r="BA235" i="91" s="1" a="1"/>
  <c r="BA235" i="91" s="1"/>
  <c r="AO234" i="91"/>
  <c r="AO235" i="91" s="1" a="1"/>
  <c r="AO235" i="91" s="1"/>
  <c r="BL234" i="91"/>
  <c r="BL235" i="91" s="1" a="1"/>
  <c r="BL235" i="91" s="1"/>
  <c r="AZ234" i="91"/>
  <c r="AZ235" i="91" s="1" a="1"/>
  <c r="AZ235" i="91" s="1"/>
  <c r="AN234" i="91"/>
  <c r="AN235" i="91" s="1" a="1"/>
  <c r="AN235" i="91" s="1"/>
  <c r="BK234" i="91"/>
  <c r="BK235" i="91" s="1" a="1"/>
  <c r="BK235" i="91" s="1"/>
  <c r="AY234" i="91"/>
  <c r="AY235" i="91" s="1" a="1"/>
  <c r="AY235" i="91" s="1"/>
  <c r="AM234" i="91"/>
  <c r="AM235" i="91" s="1" a="1"/>
  <c r="AM235" i="91" s="1"/>
  <c r="BJ234" i="91"/>
  <c r="BJ235" i="91" s="1" a="1"/>
  <c r="BJ235" i="91" s="1"/>
  <c r="AX234" i="91"/>
  <c r="AX235" i="91" s="1" a="1"/>
  <c r="AX235" i="91" s="1"/>
  <c r="AL234" i="91"/>
  <c r="AL235" i="91" s="1" a="1"/>
  <c r="AL235" i="91" s="1"/>
  <c r="BI234" i="91"/>
  <c r="BI235" i="91" s="1" a="1"/>
  <c r="BI235" i="91" s="1"/>
  <c r="AW234" i="91"/>
  <c r="AW235" i="91" s="1" a="1"/>
  <c r="AW235" i="91" s="1"/>
  <c r="AK234" i="91"/>
  <c r="AK235" i="91" s="1" a="1"/>
  <c r="AK235" i="91" s="1"/>
  <c r="CG234" i="91"/>
  <c r="BE234" i="91"/>
  <c r="BE235" i="91" s="1" a="1"/>
  <c r="BE235" i="91" s="1"/>
  <c r="AS234" i="91"/>
  <c r="AS235" i="91" s="1" a="1"/>
  <c r="AS235" i="91" s="1"/>
  <c r="AG234" i="91"/>
  <c r="AG235" i="91" s="1" a="1"/>
  <c r="AG235" i="91" s="1"/>
  <c r="CE234" i="91"/>
  <c r="AF234" i="91"/>
  <c r="AF235" i="91" s="1" a="1"/>
  <c r="AF235" i="91" s="1"/>
  <c r="BH234" i="91"/>
  <c r="BH235" i="91" s="1" a="1"/>
  <c r="BH235" i="91" s="1"/>
  <c r="BG234" i="91"/>
  <c r="BG235" i="91" s="1" a="1"/>
  <c r="BG235" i="91" s="1"/>
  <c r="BF234" i="91"/>
  <c r="BF235" i="91" s="1" a="1"/>
  <c r="BF235" i="91" s="1"/>
  <c r="BD234" i="91"/>
  <c r="BD235" i="91" s="1" a="1"/>
  <c r="BD235" i="91" s="1"/>
  <c r="AV234" i="91"/>
  <c r="AV235" i="91" s="1" a="1"/>
  <c r="AV235" i="91" s="1"/>
  <c r="AU234" i="91"/>
  <c r="AU235" i="91" s="1" a="1"/>
  <c r="AU235" i="91" s="1"/>
  <c r="AT234" i="91"/>
  <c r="AT235" i="91" s="1" a="1"/>
  <c r="AT235" i="91" s="1"/>
  <c r="AR234" i="91"/>
  <c r="AR235" i="91" s="1" a="1"/>
  <c r="AR235" i="91" s="1"/>
  <c r="CK234" i="91"/>
  <c r="AJ234" i="91"/>
  <c r="AJ235" i="91" s="1" a="1"/>
  <c r="AJ235" i="91" s="1"/>
  <c r="CJ234" i="91"/>
  <c r="AI234" i="91"/>
  <c r="AI235" i="91" s="1" a="1"/>
  <c r="AI235" i="91" s="1"/>
  <c r="CH234" i="91"/>
  <c r="AH234" i="91"/>
  <c r="AH235" i="91" s="1" a="1"/>
  <c r="AH235" i="91" s="1"/>
  <c r="BL31" i="91" a="1"/>
  <c r="BL31" i="91" s="1"/>
  <c r="EL31" i="16" s="1" a="1"/>
  <c r="EL31" i="16" s="1"/>
  <c r="BD31" i="91" a="1"/>
  <c r="BD31" i="91" s="1"/>
  <c r="ED31" i="16" s="1" a="1"/>
  <c r="ED31" i="16" s="1"/>
  <c r="AU31" i="91" a="1"/>
  <c r="AU31" i="91" s="1"/>
  <c r="DU31" i="16" s="1" a="1"/>
  <c r="DU31" i="16" s="1"/>
  <c r="AL31" i="91" a="1"/>
  <c r="AL31" i="91" s="1"/>
  <c r="DL31" i="16" s="1" a="1"/>
  <c r="DL31" i="16" s="1"/>
  <c r="AT31" i="91" a="1"/>
  <c r="AT31" i="91" s="1"/>
  <c r="DT31" i="16" s="1" a="1"/>
  <c r="DT31" i="16" s="1"/>
  <c r="BK31" i="91" a="1"/>
  <c r="BK31" i="91" s="1"/>
  <c r="EK31" i="16" s="1" a="1"/>
  <c r="EK31" i="16" s="1"/>
  <c r="BC31" i="91" a="1"/>
  <c r="BC31" i="91" s="1"/>
  <c r="EC31" i="16" s="1" a="1"/>
  <c r="EC31" i="16" s="1"/>
  <c r="AK31" i="91" a="1"/>
  <c r="AK31" i="91" s="1"/>
  <c r="DK31" i="16" s="1" a="1"/>
  <c r="DK31" i="16" s="1"/>
  <c r="AD31" i="91" a="1"/>
  <c r="AD31" i="91" s="1"/>
  <c r="BJ31" i="91" a="1"/>
  <c r="BJ31" i="91" s="1"/>
  <c r="EJ31" i="16" s="1" a="1"/>
  <c r="EJ31" i="16" s="1"/>
  <c r="BB31" i="91" a="1"/>
  <c r="BB31" i="91" s="1"/>
  <c r="EB31" i="16" s="1" a="1"/>
  <c r="EB31" i="16" s="1"/>
  <c r="AS31" i="91" a="1"/>
  <c r="AS31" i="91" s="1"/>
  <c r="DS31" i="16" s="1" a="1"/>
  <c r="DS31" i="16" s="1"/>
  <c r="AJ31" i="91" a="1"/>
  <c r="AJ31" i="91" s="1"/>
  <c r="DJ31" i="16" s="1" a="1"/>
  <c r="DJ31" i="16" s="1"/>
  <c r="BA31" i="91" a="1"/>
  <c r="BA31" i="91" s="1"/>
  <c r="EA31" i="16" s="1" a="1"/>
  <c r="EA31" i="16" s="1"/>
  <c r="BI31" i="91" a="1"/>
  <c r="BI31" i="91" s="1"/>
  <c r="EI31" i="16" s="1" a="1"/>
  <c r="EI31" i="16" s="1"/>
  <c r="AZ31" i="91" a="1"/>
  <c r="AZ31" i="91" s="1"/>
  <c r="DZ31" i="16" s="1" a="1"/>
  <c r="DZ31" i="16" s="1"/>
  <c r="AR31" i="91" a="1"/>
  <c r="AR31" i="91" s="1"/>
  <c r="DR31" i="16" s="1" a="1"/>
  <c r="DR31" i="16" s="1"/>
  <c r="AI31" i="91" a="1"/>
  <c r="AI31" i="91" s="1"/>
  <c r="DI31" i="16" s="1" a="1"/>
  <c r="DI31" i="16" s="1"/>
  <c r="BH31" i="91" a="1"/>
  <c r="BH31" i="91" s="1"/>
  <c r="EH31" i="16" s="1" a="1"/>
  <c r="EH31" i="16" s="1"/>
  <c r="AY31" i="91" a="1"/>
  <c r="AY31" i="91" s="1"/>
  <c r="DY31" i="16" s="1" a="1"/>
  <c r="DY31" i="16" s="1"/>
  <c r="AQ31" i="91" a="1"/>
  <c r="AQ31" i="91" s="1"/>
  <c r="DQ31" i="16" s="1" a="1"/>
  <c r="DQ31" i="16" s="1"/>
  <c r="AH31" i="91" a="1"/>
  <c r="AH31" i="91" s="1"/>
  <c r="DH31" i="16" s="1" a="1"/>
  <c r="DH31" i="16" s="1"/>
  <c r="AV31" i="91" a="1"/>
  <c r="AV31" i="91" s="1"/>
  <c r="DV31" i="16" s="1" a="1"/>
  <c r="DV31" i="16" s="1"/>
  <c r="AP31" i="91" a="1"/>
  <c r="AP31" i="91" s="1"/>
  <c r="DP31" i="16" s="1" a="1"/>
  <c r="DP31" i="16" s="1"/>
  <c r="AO31" i="91" a="1"/>
  <c r="AO31" i="91" s="1"/>
  <c r="DO31" i="16" s="1" a="1"/>
  <c r="DO31" i="16" s="1"/>
  <c r="BN31" i="91" a="1"/>
  <c r="BN31" i="91" s="1"/>
  <c r="EN31" i="16" s="1" a="1"/>
  <c r="EN31" i="16" s="1"/>
  <c r="AN31" i="91" a="1"/>
  <c r="AN31" i="91" s="1"/>
  <c r="DN31" i="16" s="1" a="1"/>
  <c r="DN31" i="16" s="1"/>
  <c r="BM31" i="91" a="1"/>
  <c r="BM31" i="91" s="1"/>
  <c r="EM31" i="16" s="1" a="1"/>
  <c r="EM31" i="16" s="1"/>
  <c r="AM31" i="91" a="1"/>
  <c r="AM31" i="91" s="1"/>
  <c r="DM31" i="16" s="1" a="1"/>
  <c r="DM31" i="16" s="1"/>
  <c r="AG31" i="91" a="1"/>
  <c r="AG31" i="91" s="1"/>
  <c r="DG31" i="16" s="1" a="1"/>
  <c r="DG31" i="16" s="1"/>
  <c r="BG31" i="91" a="1"/>
  <c r="BG31" i="91" s="1"/>
  <c r="EG31" i="16" s="1" a="1"/>
  <c r="EG31" i="16" s="1"/>
  <c r="BF31" i="91" a="1"/>
  <c r="BF31" i="91" s="1"/>
  <c r="EF31" i="16" s="1" a="1"/>
  <c r="EF31" i="16" s="1"/>
  <c r="AF31" i="91" a="1"/>
  <c r="AF31" i="91" s="1"/>
  <c r="DF31" i="16" s="1" a="1"/>
  <c r="DF31" i="16" s="1"/>
  <c r="BE31" i="91" a="1"/>
  <c r="BE31" i="91" s="1"/>
  <c r="EE31" i="16" s="1" a="1"/>
  <c r="EE31" i="16" s="1"/>
  <c r="AE31" i="91" a="1"/>
  <c r="AE31" i="91" s="1"/>
  <c r="DE31" i="16" s="1" a="1"/>
  <c r="DE31" i="16" s="1"/>
  <c r="AX31" i="91" a="1"/>
  <c r="AX31" i="91" s="1"/>
  <c r="DX31" i="16" s="1" a="1"/>
  <c r="DX31" i="16" s="1"/>
  <c r="AW31" i="91" a="1"/>
  <c r="AW31" i="91" s="1"/>
  <c r="DW31" i="16" s="1" a="1"/>
  <c r="DW31" i="16" s="1"/>
  <c r="BK190" i="91"/>
  <c r="BK191" i="91" s="1" a="1"/>
  <c r="BK191" i="91" s="1"/>
  <c r="AY190" i="91"/>
  <c r="AY191" i="91" s="1" a="1"/>
  <c r="AY191" i="91" s="1"/>
  <c r="AM190" i="91"/>
  <c r="AM191" i="91" s="1" a="1"/>
  <c r="AM191" i="91" s="1"/>
  <c r="BJ190" i="91"/>
  <c r="BJ191" i="91" s="1" a="1"/>
  <c r="BJ191" i="91" s="1"/>
  <c r="AX190" i="91"/>
  <c r="AX191" i="91" s="1" a="1"/>
  <c r="AX191" i="91" s="1"/>
  <c r="AL190" i="91"/>
  <c r="AL191" i="91" s="1" a="1"/>
  <c r="AL191" i="91" s="1"/>
  <c r="BI190" i="91"/>
  <c r="BI191" i="91" s="1" a="1"/>
  <c r="BI191" i="91" s="1"/>
  <c r="AW190" i="91"/>
  <c r="AW191" i="91" s="1" a="1"/>
  <c r="AW191" i="91" s="1"/>
  <c r="AK190" i="91"/>
  <c r="AK191" i="91" s="1" a="1"/>
  <c r="AK191" i="91" s="1"/>
  <c r="CK190" i="91"/>
  <c r="BH190" i="91"/>
  <c r="BH191" i="91" s="1" a="1"/>
  <c r="BH191" i="91" s="1"/>
  <c r="AV190" i="91"/>
  <c r="AV191" i="91" s="1" a="1"/>
  <c r="AV191" i="91" s="1"/>
  <c r="AJ190" i="91"/>
  <c r="AJ191" i="91" s="1" a="1"/>
  <c r="AJ191" i="91" s="1"/>
  <c r="CJ190" i="91"/>
  <c r="BG190" i="91"/>
  <c r="BG191" i="91" s="1" a="1"/>
  <c r="BG191" i="91" s="1"/>
  <c r="AU190" i="91"/>
  <c r="AU191" i="91" s="1" a="1"/>
  <c r="AU191" i="91" s="1"/>
  <c r="AI190" i="91"/>
  <c r="AI191" i="91" s="1" a="1"/>
  <c r="AI191" i="91" s="1"/>
  <c r="CH190" i="91"/>
  <c r="BF190" i="91"/>
  <c r="BF191" i="91" s="1" a="1"/>
  <c r="BF191" i="91" s="1"/>
  <c r="AT190" i="91"/>
  <c r="AT191" i="91" s="1" a="1"/>
  <c r="AT191" i="91" s="1"/>
  <c r="AH190" i="91"/>
  <c r="AH191" i="91" s="1" a="1"/>
  <c r="AH191" i="91" s="1"/>
  <c r="CG190" i="91"/>
  <c r="BE190" i="91"/>
  <c r="BE191" i="91" s="1" a="1"/>
  <c r="BE191" i="91" s="1"/>
  <c r="AS190" i="91"/>
  <c r="AS191" i="91" s="1" a="1"/>
  <c r="AS191" i="91" s="1"/>
  <c r="AG190" i="91"/>
  <c r="AG191" i="91" s="1" a="1"/>
  <c r="AG191" i="91" s="1"/>
  <c r="CE190" i="91"/>
  <c r="BD190" i="91"/>
  <c r="BD191" i="91" s="1" a="1"/>
  <c r="BD191" i="91" s="1"/>
  <c r="AR190" i="91"/>
  <c r="AR191" i="91" s="1" a="1"/>
  <c r="AR191" i="91" s="1"/>
  <c r="AF190" i="91"/>
  <c r="AF191" i="91" s="1" a="1"/>
  <c r="AF191" i="91" s="1"/>
  <c r="CD190" i="91"/>
  <c r="BC190" i="91"/>
  <c r="BC191" i="91" s="1" a="1"/>
  <c r="BC191" i="91" s="1"/>
  <c r="AQ190" i="91"/>
  <c r="AQ191" i="91" s="1" a="1"/>
  <c r="AQ191" i="91" s="1"/>
  <c r="AE190" i="91"/>
  <c r="AE191" i="91" s="1" a="1"/>
  <c r="AE191" i="91" s="1"/>
  <c r="BN190" i="91"/>
  <c r="BN191" i="91" s="1" a="1"/>
  <c r="BN191" i="91" s="1"/>
  <c r="BB190" i="91"/>
  <c r="BB191" i="91" s="1" a="1"/>
  <c r="BB191" i="91" s="1"/>
  <c r="AP190" i="91"/>
  <c r="AP191" i="91" s="1" a="1"/>
  <c r="AP191" i="91" s="1"/>
  <c r="AD190" i="91"/>
  <c r="AD191" i="91" s="1" a="1"/>
  <c r="AD191" i="91" s="1"/>
  <c r="BM190" i="91"/>
  <c r="BM191" i="91" s="1" a="1"/>
  <c r="BM191" i="91" s="1"/>
  <c r="BA190" i="91"/>
  <c r="BA191" i="91" s="1" a="1"/>
  <c r="BA191" i="91" s="1"/>
  <c r="AO190" i="91"/>
  <c r="AO191" i="91" s="1" a="1"/>
  <c r="AO191" i="91" s="1"/>
  <c r="BL190" i="91"/>
  <c r="BL191" i="91" s="1" a="1"/>
  <c r="BL191" i="91" s="1"/>
  <c r="AZ190" i="91"/>
  <c r="AZ191" i="91" s="1" a="1"/>
  <c r="AZ191" i="91" s="1"/>
  <c r="AN190" i="91"/>
  <c r="AN191" i="91" s="1" a="1"/>
  <c r="AN191" i="91" s="1"/>
  <c r="BN30" i="91" a="1"/>
  <c r="BN30" i="91" s="1"/>
  <c r="EN30" i="16" s="1" a="1"/>
  <c r="EN30" i="16" s="1"/>
  <c r="AV30" i="91" a="1"/>
  <c r="AV30" i="91" s="1"/>
  <c r="DV30" i="16" s="1" a="1"/>
  <c r="DV30" i="16" s="1"/>
  <c r="AN30" i="91" a="1"/>
  <c r="AN30" i="91" s="1"/>
  <c r="DN30" i="16" s="1" a="1"/>
  <c r="DN30" i="16" s="1"/>
  <c r="BM30" i="91" a="1"/>
  <c r="BM30" i="91" s="1"/>
  <c r="EM30" i="16" s="1" a="1"/>
  <c r="EM30" i="16" s="1"/>
  <c r="BD30" i="91" a="1"/>
  <c r="BD30" i="91" s="1"/>
  <c r="ED30" i="16" s="1" a="1"/>
  <c r="ED30" i="16" s="1"/>
  <c r="AM30" i="91" a="1"/>
  <c r="AM30" i="91" s="1"/>
  <c r="DM30" i="16" s="1" a="1"/>
  <c r="DM30" i="16" s="1"/>
  <c r="BL30" i="91" a="1"/>
  <c r="BL30" i="91" s="1"/>
  <c r="EL30" i="16" s="1" a="1"/>
  <c r="EL30" i="16" s="1"/>
  <c r="AU30" i="91" a="1"/>
  <c r="AU30" i="91" s="1"/>
  <c r="DU30" i="16" s="1" a="1"/>
  <c r="DU30" i="16" s="1"/>
  <c r="BK30" i="91" a="1"/>
  <c r="BK30" i="91" s="1"/>
  <c r="EK30" i="16" s="1" a="1"/>
  <c r="EK30" i="16" s="1"/>
  <c r="BC30" i="91" a="1"/>
  <c r="BC30" i="91" s="1"/>
  <c r="EC30" i="16" s="1" a="1"/>
  <c r="EC30" i="16" s="1"/>
  <c r="AT30" i="91" a="1"/>
  <c r="AT30" i="91" s="1"/>
  <c r="DT30" i="16" s="1" a="1"/>
  <c r="DT30" i="16" s="1"/>
  <c r="AL30" i="91" a="1"/>
  <c r="AL30" i="91" s="1"/>
  <c r="DL30" i="16" s="1" a="1"/>
  <c r="DL30" i="16" s="1"/>
  <c r="AD30" i="91" a="1"/>
  <c r="AD30" i="91" s="1"/>
  <c r="BJ30" i="91" a="1"/>
  <c r="BJ30" i="91" s="1"/>
  <c r="EJ30" i="16" s="1" a="1"/>
  <c r="EJ30" i="16" s="1"/>
  <c r="AS30" i="91" a="1"/>
  <c r="AS30" i="91" s="1"/>
  <c r="DS30" i="16" s="1" a="1"/>
  <c r="DS30" i="16" s="1"/>
  <c r="AK30" i="91" a="1"/>
  <c r="AK30" i="91" s="1"/>
  <c r="DK30" i="16" s="1" a="1"/>
  <c r="DK30" i="16" s="1"/>
  <c r="BI30" i="91" a="1"/>
  <c r="BI30" i="91" s="1"/>
  <c r="EI30" i="16" s="1" a="1"/>
  <c r="EI30" i="16" s="1"/>
  <c r="BB30" i="91" a="1"/>
  <c r="BB30" i="91" s="1"/>
  <c r="EB30" i="16" s="1" a="1"/>
  <c r="EB30" i="16" s="1"/>
  <c r="AR30" i="91" a="1"/>
  <c r="AR30" i="91" s="1"/>
  <c r="DR30" i="16" s="1" a="1"/>
  <c r="DR30" i="16" s="1"/>
  <c r="BA30" i="91" a="1"/>
  <c r="BA30" i="91" s="1"/>
  <c r="EA30" i="16" s="1" a="1"/>
  <c r="EA30" i="16" s="1"/>
  <c r="AJ30" i="91" a="1"/>
  <c r="AJ30" i="91" s="1"/>
  <c r="DJ30" i="16" s="1" a="1"/>
  <c r="DJ30" i="16" s="1"/>
  <c r="BF30" i="91" a="1"/>
  <c r="BF30" i="91" s="1"/>
  <c r="EF30" i="16" s="1" a="1"/>
  <c r="EF30" i="16" s="1"/>
  <c r="AX30" i="91" a="1"/>
  <c r="AX30" i="91" s="1"/>
  <c r="DX30" i="16" s="1" a="1"/>
  <c r="DX30" i="16" s="1"/>
  <c r="AF30" i="91" a="1"/>
  <c r="AF30" i="91" s="1"/>
  <c r="DF30" i="16" s="1" a="1"/>
  <c r="DF30" i="16" s="1"/>
  <c r="BE30" i="91" a="1"/>
  <c r="BE30" i="91" s="1"/>
  <c r="EE30" i="16" s="1" a="1"/>
  <c r="EE30" i="16" s="1"/>
  <c r="AE30" i="91" a="1"/>
  <c r="AE30" i="91" s="1"/>
  <c r="DE30" i="16" s="1" a="1"/>
  <c r="DE30" i="16" s="1"/>
  <c r="AZ30" i="91" a="1"/>
  <c r="AZ30" i="91" s="1"/>
  <c r="DZ30" i="16" s="1" a="1"/>
  <c r="DZ30" i="16" s="1"/>
  <c r="AY30" i="91" a="1"/>
  <c r="AY30" i="91" s="1"/>
  <c r="DY30" i="16" s="1" a="1"/>
  <c r="DY30" i="16" s="1"/>
  <c r="AW30" i="91" a="1"/>
  <c r="AW30" i="91" s="1"/>
  <c r="DW30" i="16" s="1" a="1"/>
  <c r="DW30" i="16" s="1"/>
  <c r="AQ30" i="91" a="1"/>
  <c r="AQ30" i="91" s="1"/>
  <c r="DQ30" i="16" s="1" a="1"/>
  <c r="DQ30" i="16" s="1"/>
  <c r="AP30" i="91" a="1"/>
  <c r="AP30" i="91" s="1"/>
  <c r="DP30" i="16" s="1" a="1"/>
  <c r="DP30" i="16" s="1"/>
  <c r="AO30" i="91" a="1"/>
  <c r="AO30" i="91" s="1"/>
  <c r="DO30" i="16" s="1" a="1"/>
  <c r="DO30" i="16" s="1"/>
  <c r="BH30" i="91" a="1"/>
  <c r="BH30" i="91" s="1"/>
  <c r="EH30" i="16" s="1" a="1"/>
  <c r="EH30" i="16" s="1"/>
  <c r="AI30" i="91" a="1"/>
  <c r="AI30" i="91" s="1"/>
  <c r="DI30" i="16" s="1" a="1"/>
  <c r="DI30" i="16" s="1"/>
  <c r="AH30" i="91" a="1"/>
  <c r="AH30" i="91" s="1"/>
  <c r="DH30" i="16" s="1" a="1"/>
  <c r="DH30" i="16" s="1"/>
  <c r="BG30" i="91" a="1"/>
  <c r="BG30" i="91" s="1"/>
  <c r="EG30" i="16" s="1" a="1"/>
  <c r="EG30" i="16" s="1"/>
  <c r="AG30" i="91" a="1"/>
  <c r="AG30" i="91" s="1"/>
  <c r="DG30" i="16" s="1" a="1"/>
  <c r="DG30" i="16" s="1"/>
  <c r="W249" i="91"/>
  <c r="W249" i="16" s="1" a="1"/>
  <c r="W249" i="16" s="1"/>
  <c r="CJ258" i="91"/>
  <c r="CG258" i="91"/>
  <c r="CE258" i="91"/>
  <c r="CD258" i="91"/>
  <c r="CH258" i="91"/>
  <c r="CK258" i="91"/>
  <c r="AB109" i="91" a="1"/>
  <c r="AB109" i="91" s="1"/>
  <c r="X53" i="91" a="1"/>
  <c r="X53" i="91" s="1"/>
  <c r="X53" i="16" s="1"/>
  <c r="Y85" i="91"/>
  <c r="Y84" i="91"/>
  <c r="BB199" i="91"/>
  <c r="BH199" i="91"/>
  <c r="AQ199" i="91"/>
  <c r="AF199" i="91"/>
  <c r="AD138" i="91"/>
  <c r="AV199" i="91"/>
  <c r="AU199" i="91"/>
  <c r="BD199" i="91"/>
  <c r="BC199" i="91"/>
  <c r="Y121" i="91" a="1"/>
  <c r="Y121" i="91" s="1"/>
  <c r="Z121" i="91" s="1"/>
  <c r="EF79" i="16" a="1"/>
  <c r="EF79" i="16" s="1"/>
  <c r="AB122" i="91" a="1"/>
  <c r="AB122" i="91" s="1"/>
  <c r="AC122" i="91" s="1" a="1"/>
  <c r="AC122" i="91" s="1"/>
  <c r="X122" i="91" a="1"/>
  <c r="X122" i="91" s="1"/>
  <c r="X122" i="16" s="1"/>
  <c r="Y122" i="91" a="1"/>
  <c r="Y122" i="91" s="1"/>
  <c r="Z122" i="91" s="1"/>
  <c r="DU79" i="16" a="1"/>
  <c r="DU79" i="16" s="1"/>
  <c r="DJ79" i="16" a="1"/>
  <c r="DJ79" i="16" s="1"/>
  <c r="X60" i="91" a="1"/>
  <c r="X60" i="91" s="1"/>
  <c r="X60" i="16" s="1"/>
  <c r="Y60" i="91" a="1"/>
  <c r="Y60" i="91" s="1"/>
  <c r="Z60" i="91" s="1"/>
  <c r="AB60" i="91" a="1"/>
  <c r="AB60" i="91" s="1"/>
  <c r="AC60" i="91" s="1" a="1"/>
  <c r="AC60" i="91" s="1"/>
  <c r="AB161" i="91" a="1"/>
  <c r="AB161" i="91" s="1"/>
  <c r="AC161" i="91" s="1" a="1"/>
  <c r="AC161" i="91" s="1"/>
  <c r="AB119" i="91" a="1"/>
  <c r="AB119" i="91" s="1"/>
  <c r="AC119" i="91" s="1" a="1"/>
  <c r="AC119" i="91" s="1"/>
  <c r="X119" i="91" a="1"/>
  <c r="X119" i="91" s="1"/>
  <c r="X119" i="16" s="1"/>
  <c r="X117" i="91" a="1"/>
  <c r="X117" i="91" s="1"/>
  <c r="X117" i="16" s="1"/>
  <c r="Y117" i="91" a="1"/>
  <c r="Y117" i="91" s="1"/>
  <c r="Z117" i="91" s="1"/>
  <c r="AB117" i="91" a="1"/>
  <c r="AB117" i="91" s="1"/>
  <c r="AC117" i="91" s="1" a="1"/>
  <c r="AC117" i="91" s="1"/>
  <c r="DK79" i="16" a="1"/>
  <c r="DK79" i="16" s="1"/>
  <c r="EB79" i="16" a="1"/>
  <c r="EB79" i="16" s="1"/>
  <c r="X59" i="91" a="1"/>
  <c r="X59" i="91" s="1"/>
  <c r="X59" i="16" s="1"/>
  <c r="Y59" i="91" a="1"/>
  <c r="Y59" i="91" s="1"/>
  <c r="Z59" i="91" s="1"/>
  <c r="AB59" i="91" a="1"/>
  <c r="AB59" i="91" s="1"/>
  <c r="AC59" i="91" s="1" a="1"/>
  <c r="AC59" i="91" s="1"/>
  <c r="Y104" i="91" a="1"/>
  <c r="Y104" i="91" s="1"/>
  <c r="Z104" i="91" s="1"/>
  <c r="AB65" i="91" a="1"/>
  <c r="AB65" i="91" s="1"/>
  <c r="AC65" i="91" s="1" a="1"/>
  <c r="AC65" i="91" s="1"/>
  <c r="AB54" i="91" a="1"/>
  <c r="AB54" i="91" s="1"/>
  <c r="Y45" i="91" a="1"/>
  <c r="Y45" i="91" s="1"/>
  <c r="AB45" i="91" a="1"/>
  <c r="AB45" i="91" s="1"/>
  <c r="X54" i="91" a="1"/>
  <c r="X54" i="91" s="1"/>
  <c r="X54" i="16" s="1"/>
  <c r="Y46" i="91" a="1"/>
  <c r="Y46" i="91" s="1"/>
  <c r="Y30" i="91" a="1"/>
  <c r="Y30" i="91" s="1"/>
  <c r="Y63" i="91" a="1"/>
  <c r="Y63" i="91" s="1"/>
  <c r="Z63" i="91" s="1"/>
  <c r="W192" i="91"/>
  <c r="W194" i="91"/>
  <c r="W197" i="91"/>
  <c r="W198" i="91"/>
  <c r="W206" i="91"/>
  <c r="W210" i="91"/>
  <c r="X107" i="91" a="1"/>
  <c r="X107" i="91" s="1"/>
  <c r="X107" i="16" s="1"/>
  <c r="AB107" i="91" a="1"/>
  <c r="AB107" i="91" s="1"/>
  <c r="X118" i="91" a="1"/>
  <c r="X118" i="91" s="1"/>
  <c r="X118" i="16" s="1"/>
  <c r="Y118" i="91" a="1"/>
  <c r="Y118" i="91" s="1"/>
  <c r="Z118" i="91" s="1"/>
  <c r="AB118" i="91" a="1"/>
  <c r="AB118" i="91" s="1"/>
  <c r="AC118" i="91" s="1" a="1"/>
  <c r="AC118" i="91" s="1"/>
  <c r="W235" i="91"/>
  <c r="W236" i="91" s="1"/>
  <c r="W240" i="91" s="1"/>
  <c r="DP79" i="16" a="1"/>
  <c r="DP79" i="16" s="1"/>
  <c r="Y119" i="91" a="1"/>
  <c r="Y119" i="91" s="1"/>
  <c r="Z119" i="91" s="1"/>
  <c r="DM79" i="16" a="1"/>
  <c r="DM79" i="16" s="1"/>
  <c r="AB120" i="91" a="1"/>
  <c r="AB120" i="91" s="1"/>
  <c r="AC120" i="91" s="1" a="1"/>
  <c r="AC120" i="91" s="1"/>
  <c r="Y120" i="91" a="1"/>
  <c r="Y120" i="91" s="1"/>
  <c r="Z120" i="91" s="1"/>
  <c r="AB26" i="91"/>
  <c r="Y82" i="91"/>
  <c r="Y113" i="91" a="1"/>
  <c r="Y113" i="91" s="1"/>
  <c r="Z113" i="91" s="1"/>
  <c r="X113" i="91" a="1"/>
  <c r="X113" i="91" s="1"/>
  <c r="X113" i="16" s="1"/>
  <c r="X104" i="91" a="1"/>
  <c r="X104" i="91" s="1"/>
  <c r="X104" i="16" s="1"/>
  <c r="AB103" i="91" a="1"/>
  <c r="AB103" i="91" s="1"/>
  <c r="AC103" i="91" s="1" a="1"/>
  <c r="AC103" i="91" s="1"/>
  <c r="Y102" i="91" a="1"/>
  <c r="Y102" i="91" s="1"/>
  <c r="Z102" i="91" s="1"/>
  <c r="AB101" i="91" a="1"/>
  <c r="AB101" i="91" s="1"/>
  <c r="AC101" i="91" s="1" a="1"/>
  <c r="AC101" i="91" s="1"/>
  <c r="DV79" i="16" a="1"/>
  <c r="DV79" i="16" s="1"/>
  <c r="Y107" i="91" a="1"/>
  <c r="Y107" i="91" s="1"/>
  <c r="Z107" i="91" s="1"/>
  <c r="AB106" i="91" a="1"/>
  <c r="AB106" i="91" s="1"/>
  <c r="AB105" i="91" a="1"/>
  <c r="AB105" i="91" s="1"/>
  <c r="AC105" i="91" s="1" a="1"/>
  <c r="AC105" i="91" s="1"/>
  <c r="X102" i="91" a="1"/>
  <c r="X102" i="91" s="1"/>
  <c r="X102" i="16" s="1"/>
  <c r="DZ79" i="16" a="1"/>
  <c r="DZ79" i="16" s="1"/>
  <c r="Y106" i="91" a="1"/>
  <c r="Y106" i="91" s="1"/>
  <c r="Z106" i="91" s="1"/>
  <c r="DL79" i="16" a="1"/>
  <c r="DL79" i="16" s="1"/>
  <c r="F26" i="91"/>
  <c r="Y65" i="91" a="1"/>
  <c r="Y65" i="91" s="1"/>
  <c r="Z65" i="91" s="1"/>
  <c r="DT79" i="16" a="1"/>
  <c r="DT79" i="16" s="1"/>
  <c r="DF79" i="16" a="1"/>
  <c r="DF79" i="16" s="1"/>
  <c r="AB66" i="91" a="1"/>
  <c r="AB66" i="91" s="1"/>
  <c r="AC66" i="91" s="1" a="1"/>
  <c r="AC66" i="91" s="1"/>
  <c r="AD79" i="91"/>
  <c r="DD79" i="16" s="1" a="1"/>
  <c r="DD79" i="16" s="1"/>
  <c r="Y66" i="91" a="1"/>
  <c r="Y66" i="91" s="1"/>
  <c r="Z66" i="91" s="1"/>
  <c r="F28" i="91"/>
  <c r="W220" i="91"/>
  <c r="W211" i="91"/>
  <c r="W208" i="91"/>
  <c r="W205" i="91"/>
  <c r="W207" i="91"/>
  <c r="W209" i="91"/>
  <c r="W191" i="91"/>
  <c r="W195" i="91"/>
  <c r="W212" i="91"/>
  <c r="W196" i="91"/>
  <c r="W193" i="91"/>
  <c r="AB114" i="91" a="1"/>
  <c r="AB114" i="91" s="1"/>
  <c r="AC114" i="91" s="1" a="1"/>
  <c r="AC114" i="91" s="1"/>
  <c r="X114" i="91" a="1"/>
  <c r="X114" i="91" s="1"/>
  <c r="X114" i="16" s="1"/>
  <c r="Y114" i="91" a="1"/>
  <c r="Y114" i="91" s="1"/>
  <c r="Z114" i="91" s="1"/>
  <c r="X115" i="91" a="1"/>
  <c r="X115" i="91" s="1"/>
  <c r="X115" i="16" s="1"/>
  <c r="Y115" i="91" a="1"/>
  <c r="Y115" i="91" s="1"/>
  <c r="Z115" i="91" s="1"/>
  <c r="X108" i="91" a="1"/>
  <c r="X108" i="91" s="1"/>
  <c r="X108" i="16" s="1"/>
  <c r="Y108" i="91" a="1"/>
  <c r="Y108" i="91" s="1"/>
  <c r="Z108" i="91" s="1"/>
  <c r="AB108" i="91" a="1"/>
  <c r="AB108" i="91" s="1"/>
  <c r="AB121" i="91" a="1"/>
  <c r="AB121" i="91" s="1"/>
  <c r="AC121" i="91" s="1" a="1"/>
  <c r="AC121" i="91" s="1"/>
  <c r="X116" i="91" a="1"/>
  <c r="X116" i="91" s="1"/>
  <c r="X116" i="16" s="1"/>
  <c r="Y116" i="91" a="1"/>
  <c r="Y116" i="91" s="1"/>
  <c r="Z116" i="91" s="1"/>
  <c r="AB116" i="91" a="1"/>
  <c r="AB116" i="91" s="1"/>
  <c r="AC116" i="91" s="1" a="1"/>
  <c r="AC116" i="91" s="1"/>
  <c r="AB115" i="91" a="1"/>
  <c r="AB115" i="91" s="1"/>
  <c r="AC115" i="91" s="1" a="1"/>
  <c r="AC115" i="91" s="1"/>
  <c r="Y110" i="91" a="1"/>
  <c r="Y110" i="91" s="1"/>
  <c r="Z110" i="91" s="1"/>
  <c r="AB110" i="91" a="1"/>
  <c r="AB110" i="91" s="1"/>
  <c r="AC110" i="91" s="1" a="1"/>
  <c r="AC110" i="91" s="1"/>
  <c r="Y50" i="91" a="1"/>
  <c r="Y50" i="91" s="1"/>
  <c r="X50" i="91" a="1"/>
  <c r="X50" i="91" s="1"/>
  <c r="X50" i="16" s="1"/>
  <c r="AB50" i="91" a="1"/>
  <c r="AB50" i="91" s="1"/>
  <c r="X103" i="91" a="1"/>
  <c r="X103" i="91" s="1"/>
  <c r="X103" i="16" s="1"/>
  <c r="X49" i="91" a="1"/>
  <c r="X49" i="91" s="1"/>
  <c r="X49" i="16" s="1"/>
  <c r="Y49" i="91" a="1"/>
  <c r="Y49" i="91" s="1"/>
  <c r="AB49" i="91" a="1"/>
  <c r="AB49" i="91" s="1"/>
  <c r="AB49" i="16" s="1"/>
  <c r="AB113" i="91" a="1"/>
  <c r="AB113" i="91" s="1"/>
  <c r="AC113" i="91" s="1" a="1"/>
  <c r="AC113" i="91" s="1"/>
  <c r="Y109" i="91" a="1"/>
  <c r="Y109" i="91" s="1"/>
  <c r="Z109" i="91" s="1"/>
  <c r="Y105" i="91" a="1"/>
  <c r="Y105" i="91" s="1"/>
  <c r="Z105" i="91" s="1"/>
  <c r="Y101" i="91" a="1"/>
  <c r="Y101" i="91" s="1"/>
  <c r="Z101" i="91" s="1"/>
  <c r="Y64" i="91" a="1"/>
  <c r="Y64" i="91" s="1"/>
  <c r="Z64" i="91" s="1"/>
  <c r="AB64" i="91" a="1"/>
  <c r="AB64" i="91" s="1"/>
  <c r="AC64" i="91" s="1" a="1"/>
  <c r="AC64" i="91" s="1"/>
  <c r="X57" i="91" a="1"/>
  <c r="X57" i="91" s="1"/>
  <c r="X57" i="16" s="1"/>
  <c r="Y57" i="91" a="1"/>
  <c r="Y57" i="91" s="1"/>
  <c r="AB57" i="91" a="1"/>
  <c r="AB57" i="91" s="1"/>
  <c r="AC57" i="91" s="1" a="1"/>
  <c r="AC57" i="91" s="1"/>
  <c r="AB62" i="91" a="1"/>
  <c r="AB62" i="91" s="1"/>
  <c r="AC62" i="91" s="1" a="1"/>
  <c r="AC62" i="91" s="1"/>
  <c r="AB61" i="91" a="1"/>
  <c r="AB61" i="91" s="1"/>
  <c r="AC61" i="91" s="1" a="1"/>
  <c r="AC61" i="91" s="1"/>
  <c r="Y61" i="91" a="1"/>
  <c r="Y61" i="91" s="1"/>
  <c r="Z61" i="91" s="1"/>
  <c r="AB53" i="91" a="1"/>
  <c r="AB53" i="91" s="1"/>
  <c r="Y52" i="91" a="1"/>
  <c r="Y52" i="91" s="1"/>
  <c r="AB51" i="91" a="1"/>
  <c r="AB51" i="91" s="1"/>
  <c r="X51" i="91" a="1"/>
  <c r="X51" i="91" s="1"/>
  <c r="X51" i="16" s="1"/>
  <c r="Y51" i="91" a="1"/>
  <c r="Y51" i="91" s="1"/>
  <c r="Y62" i="91" a="1"/>
  <c r="Y62" i="91" s="1"/>
  <c r="Z62" i="91" s="1"/>
  <c r="X52" i="91" a="1"/>
  <c r="X52" i="91" s="1"/>
  <c r="X52" i="16" s="1"/>
  <c r="DE79" i="16" a="1"/>
  <c r="DE79" i="16" s="1"/>
  <c r="Y58" i="91" a="1"/>
  <c r="Y58" i="91" s="1"/>
  <c r="AB47" i="91" a="1"/>
  <c r="AB47" i="91" s="1"/>
  <c r="AB47" i="16" s="1"/>
  <c r="X47" i="91" a="1"/>
  <c r="X47" i="91" s="1"/>
  <c r="X47" i="16" s="1"/>
  <c r="X58" i="91" a="1"/>
  <c r="X58" i="91" s="1"/>
  <c r="X58" i="16" s="1"/>
  <c r="X46" i="91" a="1"/>
  <c r="X46" i="91" s="1"/>
  <c r="X46" i="16" s="1"/>
  <c r="AB48" i="91" a="1"/>
  <c r="AB48" i="91" s="1"/>
  <c r="AB48" i="16" s="1"/>
  <c r="Y48" i="91" a="1"/>
  <c r="Y48" i="91" s="1"/>
  <c r="Y31" i="91" a="1"/>
  <c r="Y31" i="91" s="1"/>
  <c r="Y27" i="91" a="1"/>
  <c r="Y27" i="91" s="1"/>
  <c r="CQ20" i="22" a="1"/>
  <c r="CQ20" i="22" s="1"/>
  <c r="CT20" i="22" a="1"/>
  <c r="CT20" i="22" s="1"/>
  <c r="CW20" i="22" a="1"/>
  <c r="CW20" i="22" s="1"/>
  <c r="DI20" i="22" a="1"/>
  <c r="DI20" i="22" s="1"/>
  <c r="DL20" i="22" a="1"/>
  <c r="DL20" i="22" s="1"/>
  <c r="DO20" i="22" a="1"/>
  <c r="DO20" i="22" s="1"/>
  <c r="EA20" i="22" a="1"/>
  <c r="EA20" i="22" s="1"/>
  <c r="D93" i="101" l="1" a="1"/>
  <c r="D93" i="101" s="1"/>
  <c r="D96" i="101" a="1"/>
  <c r="D96" i="101" s="1"/>
  <c r="D95" i="101" a="1"/>
  <c r="D95" i="101" s="1"/>
  <c r="W292" i="16"/>
  <c r="W287" i="16"/>
  <c r="AZ106" i="101"/>
  <c r="D108" i="101" s="1" a="1"/>
  <c r="D108" i="101" s="1"/>
  <c r="AZ124" i="101"/>
  <c r="D126" i="101" s="1" a="1"/>
  <c r="D126" i="101" s="1"/>
  <c r="AZ74" i="101"/>
  <c r="D76" i="101" s="1" a="1"/>
  <c r="D76" i="101" s="1"/>
  <c r="AZ58" i="101"/>
  <c r="D60" i="101" s="1" a="1"/>
  <c r="D60" i="101" s="1"/>
  <c r="D59" i="101" s="1"/>
  <c r="AZ42" i="101"/>
  <c r="D44" i="101" s="1" a="1"/>
  <c r="D44" i="101" s="1"/>
  <c r="D43" i="101" s="1"/>
  <c r="AZ26" i="101"/>
  <c r="D28" i="101" s="1" a="1"/>
  <c r="D28" i="101" s="1"/>
  <c r="D27" i="101" s="1"/>
  <c r="W291" i="16"/>
  <c r="W290" i="16"/>
  <c r="W289" i="16"/>
  <c r="CE294" i="16" s="1" a="1"/>
  <c r="CE294" i="16" s="1"/>
  <c r="W288" i="16"/>
  <c r="CV47" i="16" a="1"/>
  <c r="CV47" i="16" s="1"/>
  <c r="CW47" i="16" a="1"/>
  <c r="CW47" i="16" s="1"/>
  <c r="CT47" i="16" a="1"/>
  <c r="CT47" i="16" s="1"/>
  <c r="CU47" i="16" a="1"/>
  <c r="CU47" i="16" s="1"/>
  <c r="CU53" i="16" a="1"/>
  <c r="CU53" i="16" s="1"/>
  <c r="CV53" i="16" a="1"/>
  <c r="CV53" i="16" s="1"/>
  <c r="CW53" i="16" a="1"/>
  <c r="CW53" i="16" s="1"/>
  <c r="CT53" i="16" a="1"/>
  <c r="CT53" i="16" s="1"/>
  <c r="CW54" i="16" a="1"/>
  <c r="CW54" i="16" s="1"/>
  <c r="CU54" i="16" a="1"/>
  <c r="CU54" i="16" s="1"/>
  <c r="CV54" i="16" a="1"/>
  <c r="CV54" i="16" s="1"/>
  <c r="CT54" i="16" a="1"/>
  <c r="CT54" i="16" s="1"/>
  <c r="CU45" i="16" a="1"/>
  <c r="CU45" i="16" s="1"/>
  <c r="CT45" i="16" a="1"/>
  <c r="CT45" i="16" s="1"/>
  <c r="CW45" i="16" a="1"/>
  <c r="CW45" i="16" s="1"/>
  <c r="CV45" i="16" a="1"/>
  <c r="CV45" i="16" s="1"/>
  <c r="D151" i="101" a="1"/>
  <c r="D151" i="101" s="1"/>
  <c r="D152" i="101" a="1"/>
  <c r="D152" i="101" s="1"/>
  <c r="D153" i="101" a="1"/>
  <c r="D153" i="101" s="1"/>
  <c r="D185" i="101"/>
  <c r="W252" i="16"/>
  <c r="W256" i="16"/>
  <c r="W255" i="16"/>
  <c r="W254" i="16"/>
  <c r="W253" i="16"/>
  <c r="W251" i="16"/>
  <c r="W250" i="16"/>
  <c r="W334" i="16"/>
  <c r="W332" i="16"/>
  <c r="W331" i="16"/>
  <c r="W337" i="16"/>
  <c r="W336" i="16"/>
  <c r="W335" i="16"/>
  <c r="W333" i="16"/>
  <c r="W261" i="16"/>
  <c r="W259" i="16"/>
  <c r="W264" i="16"/>
  <c r="W265" i="16"/>
  <c r="W263" i="16"/>
  <c r="W262" i="16"/>
  <c r="CE267" i="16" s="1" a="1"/>
  <c r="CE267" i="16" s="1"/>
  <c r="W260" i="16"/>
  <c r="W280" i="16"/>
  <c r="CD285" i="16" s="1" a="1"/>
  <c r="CD285" i="16" s="1"/>
  <c r="W279" i="16"/>
  <c r="W281" i="16"/>
  <c r="W278" i="16"/>
  <c r="W282" i="16"/>
  <c r="W277" i="16"/>
  <c r="W283" i="16"/>
  <c r="W326" i="16"/>
  <c r="W324" i="16"/>
  <c r="W322" i="16"/>
  <c r="W325" i="16"/>
  <c r="CH330" i="16" s="1" a="1"/>
  <c r="CH330" i="16" s="1"/>
  <c r="W328" i="16"/>
  <c r="W323" i="16"/>
  <c r="W327" i="16"/>
  <c r="W297" i="16"/>
  <c r="W296" i="16"/>
  <c r="W298" i="16"/>
  <c r="CH303" i="16" s="1" a="1"/>
  <c r="CH303" i="16" s="1"/>
  <c r="W295" i="16"/>
  <c r="W300" i="16"/>
  <c r="W301" i="16"/>
  <c r="W299" i="16"/>
  <c r="W272" i="16"/>
  <c r="W273" i="16"/>
  <c r="W271" i="16"/>
  <c r="CH276" i="16" s="1" a="1"/>
  <c r="CH276" i="16" s="1"/>
  <c r="W270" i="16"/>
  <c r="W268" i="16"/>
  <c r="W274" i="16"/>
  <c r="W269" i="16"/>
  <c r="W304" i="16"/>
  <c r="W309" i="16"/>
  <c r="W308" i="16"/>
  <c r="W307" i="16"/>
  <c r="CG312" i="16" s="1" a="1"/>
  <c r="CG312" i="16" s="1"/>
  <c r="W306" i="16"/>
  <c r="W305" i="16"/>
  <c r="W310" i="16"/>
  <c r="W319" i="16"/>
  <c r="W316" i="16"/>
  <c r="CD321" i="16" s="1" a="1"/>
  <c r="CD321" i="16" s="1"/>
  <c r="W314" i="16"/>
  <c r="W318" i="16"/>
  <c r="W313" i="16"/>
  <c r="W317" i="16"/>
  <c r="W315" i="16"/>
  <c r="AM12" i="103" a="1"/>
  <c r="AM12" i="103" s="1"/>
  <c r="AD12" i="16"/>
  <c r="D180" i="68"/>
  <c r="D189" i="68" s="1" a="1"/>
  <c r="B29" i="16"/>
  <c r="B82" i="16"/>
  <c r="AB82" i="16"/>
  <c r="K82" i="16" s="1"/>
  <c r="CT82" i="16" a="1"/>
  <c r="CT82" i="16" s="1"/>
  <c r="CW82" i="16" a="1"/>
  <c r="CW82" i="16" s="1"/>
  <c r="CV82" i="16" a="1"/>
  <c r="CV82" i="16" s="1"/>
  <c r="CU82" i="16" a="1"/>
  <c r="CU82" i="16" s="1"/>
  <c r="AR15" i="100" a="1"/>
  <c r="AR15" i="100" s="1"/>
  <c r="AX15" i="100" a="1"/>
  <c r="AX15" i="100" s="1"/>
  <c r="AD15" i="100" a="1"/>
  <c r="AD15" i="100" s="1"/>
  <c r="AI15" i="91" a="1"/>
  <c r="AI15" i="91" s="1"/>
  <c r="AX12" i="91" a="1"/>
  <c r="AX12" i="91" s="1"/>
  <c r="CM11" i="91" a="1"/>
  <c r="CM11" i="91" s="1"/>
  <c r="BI15" i="91" a="1"/>
  <c r="BI15" i="91" s="1"/>
  <c r="CN43" i="100" a="1"/>
  <c r="CN43" i="100" s="1"/>
  <c r="AS20" i="95" a="1"/>
  <c r="AS20" i="95" s="1"/>
  <c r="AS21" i="95" s="1"/>
  <c r="AZ15" i="100" a="1"/>
  <c r="AZ15" i="100" s="1"/>
  <c r="AG15" i="91" a="1"/>
  <c r="AG15" i="91" s="1"/>
  <c r="AF15" i="100" a="1"/>
  <c r="AF15" i="100" s="1"/>
  <c r="CP159" i="91" a="1"/>
  <c r="CP159" i="91" s="1"/>
  <c r="BA12" i="91" a="1"/>
  <c r="BA12" i="91" s="1"/>
  <c r="AQ12" i="100" a="1"/>
  <c r="AQ12" i="100" s="1"/>
  <c r="CD143" i="91" a="1"/>
  <c r="CD143" i="91" s="1"/>
  <c r="BE15" i="100" a="1"/>
  <c r="BE15" i="100" s="1"/>
  <c r="AJ12" i="100" a="1"/>
  <c r="AJ12" i="100" s="1"/>
  <c r="CQ74" i="91" a="1"/>
  <c r="CQ74" i="91" s="1"/>
  <c r="AT15" i="100" a="1"/>
  <c r="AT15" i="100" s="1"/>
  <c r="AD12" i="100" a="1"/>
  <c r="AD12" i="100" s="1"/>
  <c r="BN15" i="91" a="1"/>
  <c r="BN15" i="91" s="1"/>
  <c r="AL12" i="100" a="1"/>
  <c r="AL12" i="100" s="1"/>
  <c r="BG12" i="91" a="1"/>
  <c r="BG12" i="91" s="1"/>
  <c r="AW12" i="100" a="1"/>
  <c r="AW12" i="100" s="1"/>
  <c r="CQ11" i="91" a="1"/>
  <c r="CQ11" i="91" s="1"/>
  <c r="CQ30" i="91" s="1" a="1"/>
  <c r="CQ30" i="91" s="1"/>
  <c r="DB30" i="16" s="1" a="1"/>
  <c r="DB30" i="16" s="1"/>
  <c r="BM12" i="100" a="1"/>
  <c r="BM12" i="100" s="1"/>
  <c r="BE12" i="91" a="1"/>
  <c r="BE12" i="91" s="1"/>
  <c r="BK15" i="100" a="1"/>
  <c r="BK15" i="100" s="1"/>
  <c r="AU12" i="91" a="1"/>
  <c r="AU12" i="91" s="1"/>
  <c r="AD12" i="91"/>
  <c r="BD12" i="91" a="1"/>
  <c r="BD12" i="91" s="1"/>
  <c r="BI12" i="91" a="1"/>
  <c r="BI12" i="91" s="1"/>
  <c r="AN12" i="100" a="1"/>
  <c r="AN12" i="100" s="1"/>
  <c r="AI12" i="100" a="1"/>
  <c r="AI12" i="100" s="1"/>
  <c r="BJ15" i="100" a="1"/>
  <c r="BJ15" i="100" s="1"/>
  <c r="AP15" i="100" a="1"/>
  <c r="AP15" i="100" s="1"/>
  <c r="BB12" i="100" a="1"/>
  <c r="BB12" i="100" s="1"/>
  <c r="BL12" i="100" a="1"/>
  <c r="BL12" i="100" s="1"/>
  <c r="AN12" i="91"/>
  <c r="BM15" i="91" a="1"/>
  <c r="BM15" i="91" s="1"/>
  <c r="AQ15" i="22" a="1"/>
  <c r="AQ15" i="22" s="1"/>
  <c r="CQ189" i="91" a="1"/>
  <c r="CQ189" i="91" s="1"/>
  <c r="AX15" i="91" a="1"/>
  <c r="AX15" i="91" s="1"/>
  <c r="AP12" i="91" a="1"/>
  <c r="AP12" i="91" s="1"/>
  <c r="CD11" i="91" a="1"/>
  <c r="CD11" i="91" s="1"/>
  <c r="CN11" i="100" a="1"/>
  <c r="CN11" i="100" s="1"/>
  <c r="CN22" i="100" s="1" a="1"/>
  <c r="CN22" i="100" s="1"/>
  <c r="CN47" i="100" s="1"/>
  <c r="AG15" i="100" a="1"/>
  <c r="AG15" i="100" s="1"/>
  <c r="BD15" i="100" a="1"/>
  <c r="BD15" i="100" s="1"/>
  <c r="AJ15" i="100" a="1"/>
  <c r="AJ15" i="100" s="1"/>
  <c r="AV12" i="100" a="1"/>
  <c r="AV12" i="100" s="1"/>
  <c r="AF15" i="91" a="1"/>
  <c r="AF15" i="91" s="1"/>
  <c r="AH15" i="22" a="1"/>
  <c r="AH15" i="22" s="1"/>
  <c r="CD187" i="91" a="1"/>
  <c r="CD187" i="91" s="1"/>
  <c r="AQ15" i="91" a="1"/>
  <c r="AQ15" i="91" s="1"/>
  <c r="CG187" i="91" a="1"/>
  <c r="CG187" i="91" s="1"/>
  <c r="CN128" i="91" a="1"/>
  <c r="CN128" i="91" s="1"/>
  <c r="AY12" i="22" a="1"/>
  <c r="AY12" i="22" s="1"/>
  <c r="BK15" i="91" a="1"/>
  <c r="BK15" i="91" s="1"/>
  <c r="BC15" i="91" a="1"/>
  <c r="BC15" i="91" s="1"/>
  <c r="AP15" i="22" a="1"/>
  <c r="AP15" i="22" s="1"/>
  <c r="BH15" i="91" a="1"/>
  <c r="BH15" i="91" s="1"/>
  <c r="AZ12" i="91" a="1"/>
  <c r="AZ12" i="91" s="1"/>
  <c r="BI15" i="100" a="1"/>
  <c r="BI15" i="100" s="1"/>
  <c r="BM15" i="100" a="1"/>
  <c r="BM15" i="100" s="1"/>
  <c r="BA12" i="100" a="1"/>
  <c r="BA12" i="100" s="1"/>
  <c r="AL12" i="91" a="1"/>
  <c r="AL12" i="91" s="1"/>
  <c r="AO15" i="91" a="1"/>
  <c r="AO15" i="91" s="1"/>
  <c r="AT15" i="91" a="1"/>
  <c r="AT15" i="91" s="1"/>
  <c r="AT12" i="91" a="1"/>
  <c r="AT12" i="91" s="1"/>
  <c r="CM43" i="100" a="1"/>
  <c r="CM43" i="100" s="1"/>
  <c r="AY15" i="100" a="1"/>
  <c r="AY15" i="100" s="1"/>
  <c r="AG12" i="100" a="1"/>
  <c r="AG12" i="100" s="1"/>
  <c r="BA15" i="100" a="1"/>
  <c r="BA15" i="100" s="1"/>
  <c r="CH12" i="91"/>
  <c r="CE11" i="91" a="1"/>
  <c r="CE11" i="91" s="1"/>
  <c r="CQ233" i="91" a="1"/>
  <c r="CQ233" i="91" s="1"/>
  <c r="AD15" i="91" a="1"/>
  <c r="AD15" i="91" s="1"/>
  <c r="BK12" i="100" a="1"/>
  <c r="BK12" i="100" s="1"/>
  <c r="CE12" i="91" a="1"/>
  <c r="CE12" i="91" s="1"/>
  <c r="BE12" i="100" a="1"/>
  <c r="BE12" i="100" s="1"/>
  <c r="AM15" i="91" a="1"/>
  <c r="AM15" i="91" s="1"/>
  <c r="BC15" i="100" a="1"/>
  <c r="BC15" i="100" s="1"/>
  <c r="BN15" i="100" a="1"/>
  <c r="BN15" i="100" s="1"/>
  <c r="BE15" i="91" a="1"/>
  <c r="BE15" i="91" s="1"/>
  <c r="CE187" i="91" a="1"/>
  <c r="CE187" i="91" s="1"/>
  <c r="AK12" i="100" a="1"/>
  <c r="AK12" i="100" s="1"/>
  <c r="AO12" i="91" a="1"/>
  <c r="AO12" i="91" s="1"/>
  <c r="BF12" i="100" a="1"/>
  <c r="BF12" i="100" s="1"/>
  <c r="AE12" i="100" a="1"/>
  <c r="AE12" i="100" s="1"/>
  <c r="AV15" i="91" a="1"/>
  <c r="AV15" i="91" s="1"/>
  <c r="AU12" i="100" a="1"/>
  <c r="AU12" i="100" s="1"/>
  <c r="AE12" i="91" a="1"/>
  <c r="AE12" i="91" s="1"/>
  <c r="BJ15" i="91" a="1"/>
  <c r="BJ15" i="91" s="1"/>
  <c r="CN11" i="91" a="1"/>
  <c r="CN11" i="91" s="1"/>
  <c r="AF12" i="100" a="1"/>
  <c r="AF12" i="100" s="1"/>
  <c r="AU15" i="100" a="1"/>
  <c r="AU15" i="100" s="1"/>
  <c r="BH12" i="91" a="1"/>
  <c r="BH12" i="91" s="1"/>
  <c r="BH15" i="100" a="1"/>
  <c r="BH15" i="100" s="1"/>
  <c r="BG15" i="91" a="1"/>
  <c r="BG15" i="91" s="1"/>
  <c r="CM12" i="91" a="1"/>
  <c r="CM12" i="91" s="1"/>
  <c r="CM11" i="100" a="1"/>
  <c r="CM11" i="100" s="1"/>
  <c r="CM25" i="100" s="1" a="1"/>
  <c r="CM25" i="100" s="1"/>
  <c r="CM50" i="100" s="1"/>
  <c r="CG12" i="100" a="1"/>
  <c r="CG12" i="100" s="1"/>
  <c r="BL15" i="91" a="1"/>
  <c r="BL15" i="91" s="1"/>
  <c r="AY15" i="22" a="1"/>
  <c r="AY15" i="22" s="1"/>
  <c r="AG12" i="91" a="1"/>
  <c r="AG12" i="91" s="1"/>
  <c r="CD246" i="91" a="1"/>
  <c r="CD246" i="91" s="1"/>
  <c r="CQ12" i="91" a="1"/>
  <c r="CQ12" i="91" s="1"/>
  <c r="CN12" i="91" a="1"/>
  <c r="CN12" i="91" s="1"/>
  <c r="AE15" i="91" a="1"/>
  <c r="AE15" i="91" s="1"/>
  <c r="CE43" i="100" a="1"/>
  <c r="CE43" i="100" s="1"/>
  <c r="BL15" i="100" a="1"/>
  <c r="BL15" i="100" s="1"/>
  <c r="AZ12" i="100" a="1"/>
  <c r="AZ12" i="100" s="1"/>
  <c r="BN12" i="100" a="1"/>
  <c r="BN12" i="100" s="1"/>
  <c r="AJ15" i="91" a="1"/>
  <c r="AJ15" i="91" s="1"/>
  <c r="CN159" i="91" a="1"/>
  <c r="CN159" i="91" s="1"/>
  <c r="AS12" i="91" a="1"/>
  <c r="AS12" i="91" s="1"/>
  <c r="BK12" i="91" a="1"/>
  <c r="BK12" i="91" s="1"/>
  <c r="CG12" i="91"/>
  <c r="BF15" i="100" a="1"/>
  <c r="BF15" i="100" s="1"/>
  <c r="AT12" i="100" a="1"/>
  <c r="AT12" i="100" s="1"/>
  <c r="AO12" i="100" a="1"/>
  <c r="AO12" i="100" s="1"/>
  <c r="AV15" i="100" a="1"/>
  <c r="AV15" i="100" s="1"/>
  <c r="BH12" i="100" a="1"/>
  <c r="BH12" i="100" s="1"/>
  <c r="AY15" i="91" a="1"/>
  <c r="AY15" i="91" s="1"/>
  <c r="AK12" i="91" a="1"/>
  <c r="AK12" i="91" s="1"/>
  <c r="BH15" i="22" a="1"/>
  <c r="BH15" i="22" s="1"/>
  <c r="CD248" i="91" a="1"/>
  <c r="CD248" i="91" s="1"/>
  <c r="BD15" i="91" a="1"/>
  <c r="BD15" i="91" s="1"/>
  <c r="AH12" i="91" a="1"/>
  <c r="AH12" i="91" s="1"/>
  <c r="BB12" i="91" a="1"/>
  <c r="BB12" i="91" s="1"/>
  <c r="AX12" i="100" a="1"/>
  <c r="AX12" i="100" s="1"/>
  <c r="BD12" i="100" a="1"/>
  <c r="BD12" i="100" s="1"/>
  <c r="BJ12" i="100" a="1"/>
  <c r="BJ12" i="100" s="1"/>
  <c r="CE11" i="100" a="1"/>
  <c r="CE11" i="100" s="1"/>
  <c r="BG15" i="100" a="1"/>
  <c r="BG15" i="100" s="1"/>
  <c r="CM248" i="91" a="1"/>
  <c r="CM248" i="91" s="1"/>
  <c r="BE15" i="22" a="1"/>
  <c r="BE15" i="22" s="1"/>
  <c r="BK12" i="22" a="1"/>
  <c r="BK12" i="22" s="1"/>
  <c r="CE201" i="91" a="1"/>
  <c r="CE201" i="91" s="1"/>
  <c r="CN233" i="91" a="1"/>
  <c r="CN233" i="91" s="1"/>
  <c r="AZ15" i="22" a="1"/>
  <c r="AZ15" i="22" s="1"/>
  <c r="CD74" i="91" a="1"/>
  <c r="CD74" i="91" s="1"/>
  <c r="AF12" i="22" a="1"/>
  <c r="AF12" i="22" s="1"/>
  <c r="AP15" i="91" a="1"/>
  <c r="AP15" i="91" s="1"/>
  <c r="AB84" i="91"/>
  <c r="AC84" i="91" s="1" a="1"/>
  <c r="AC84" i="91" s="1"/>
  <c r="BN12" i="22" a="1"/>
  <c r="BN12" i="22" s="1"/>
  <c r="CH157" i="91" a="1"/>
  <c r="CH157" i="91" s="1"/>
  <c r="CM231" i="91" a="1"/>
  <c r="CM231" i="91" s="1"/>
  <c r="CG231" i="91" a="1"/>
  <c r="CG231" i="91" s="1"/>
  <c r="CP74" i="91" a="1"/>
  <c r="CP74" i="91" s="1"/>
  <c r="AR15" i="91" a="1"/>
  <c r="AR15" i="91" s="1"/>
  <c r="AQ12" i="91" a="1"/>
  <c r="AQ12" i="91" s="1"/>
  <c r="AW12" i="91" a="1"/>
  <c r="AW12" i="91" s="1"/>
  <c r="BA15" i="91" a="1"/>
  <c r="BA15" i="91" s="1"/>
  <c r="BM12" i="91" a="1"/>
  <c r="BM12" i="91" s="1"/>
  <c r="CD43" i="100" a="1"/>
  <c r="CD43" i="100" s="1"/>
  <c r="CE12" i="100" a="1"/>
  <c r="CE12" i="100" s="1"/>
  <c r="AQ15" i="100" a="1"/>
  <c r="AQ15" i="100" s="1"/>
  <c r="AN15" i="100" a="1"/>
  <c r="AN15" i="100" s="1"/>
  <c r="AL15" i="100" a="1"/>
  <c r="AL15" i="100" s="1"/>
  <c r="BB15" i="100" a="1"/>
  <c r="BB15" i="100" s="1"/>
  <c r="AK6" i="100" a="1"/>
  <c r="AK6" i="100" s="1"/>
  <c r="AP12" i="100" a="1"/>
  <c r="AP12" i="100" s="1"/>
  <c r="AV12" i="91" a="1"/>
  <c r="AV12" i="91" s="1"/>
  <c r="AJ12" i="91" a="1"/>
  <c r="AJ12" i="91" s="1"/>
  <c r="BE12" i="22" a="1"/>
  <c r="BE12" i="22" s="1"/>
  <c r="CG143" i="91" a="1"/>
  <c r="CG143" i="91" s="1"/>
  <c r="CM203" i="91" a="1"/>
  <c r="CM203" i="91" s="1"/>
  <c r="CP216" i="91" a="1"/>
  <c r="CP216" i="91" s="1"/>
  <c r="AW15" i="91" a="1"/>
  <c r="AW15" i="91" s="1"/>
  <c r="BF15" i="91" a="1"/>
  <c r="BF15" i="91" s="1"/>
  <c r="AW12" i="22" a="1"/>
  <c r="AW12" i="22" s="1"/>
  <c r="CD130" i="91" a="1"/>
  <c r="CD130" i="91" s="1"/>
  <c r="CD201" i="91" a="1"/>
  <c r="CD201" i="91" s="1"/>
  <c r="CD203" i="91" a="1"/>
  <c r="CD203" i="91" s="1"/>
  <c r="CE145" i="91" a="1"/>
  <c r="CE145" i="91" s="1"/>
  <c r="AG15" i="22" a="1"/>
  <c r="AG15" i="22" s="1"/>
  <c r="CQ157" i="91" a="1"/>
  <c r="CQ157" i="91" s="1"/>
  <c r="CN248" i="91" a="1"/>
  <c r="CN248" i="91" s="1"/>
  <c r="CG157" i="91" a="1"/>
  <c r="CG157" i="91" s="1"/>
  <c r="CP173" i="91" a="1"/>
  <c r="CP173" i="91" s="1"/>
  <c r="AH15" i="91" a="1"/>
  <c r="AH15" i="91" s="1"/>
  <c r="AW15" i="100" a="1"/>
  <c r="AW15" i="100" s="1"/>
  <c r="BC12" i="91" a="1"/>
  <c r="BC12" i="91" s="1"/>
  <c r="AF12" i="91" a="1"/>
  <c r="AF12" i="91" s="1"/>
  <c r="AI15" i="100" a="1"/>
  <c r="AI15" i="100" s="1"/>
  <c r="AZ15" i="91" a="1"/>
  <c r="AZ15" i="91" s="1"/>
  <c r="BN12" i="91"/>
  <c r="BB15" i="91" a="1"/>
  <c r="BB15" i="91" s="1"/>
  <c r="AM12" i="91" a="1"/>
  <c r="AM12" i="91" s="1"/>
  <c r="CP11" i="91" a="1"/>
  <c r="CP11" i="91" s="1"/>
  <c r="AK15" i="100" a="1"/>
  <c r="AK15" i="100" s="1"/>
  <c r="AS15" i="100" a="1"/>
  <c r="AS15" i="100" s="1"/>
  <c r="AR12" i="100" a="1"/>
  <c r="AR12" i="100" s="1"/>
  <c r="AY12" i="100" a="1"/>
  <c r="AY12" i="100" s="1"/>
  <c r="CD12" i="100" a="1"/>
  <c r="CD12" i="100" s="1"/>
  <c r="AO15" i="100" a="1"/>
  <c r="AO15" i="100" s="1"/>
  <c r="CE246" i="91" a="1"/>
  <c r="CE246" i="91" s="1"/>
  <c r="BM12" i="22" a="1"/>
  <c r="BM12" i="22" s="1"/>
  <c r="CM145" i="91" a="1"/>
  <c r="CM145" i="91" s="1"/>
  <c r="CE159" i="91" a="1"/>
  <c r="CE159" i="91" s="1"/>
  <c r="AS15" i="91" a="1"/>
  <c r="AS15" i="91" s="1"/>
  <c r="AY12" i="91" a="1"/>
  <c r="AY12" i="91" s="1"/>
  <c r="CP12" i="91" a="1"/>
  <c r="CP12" i="91" s="1"/>
  <c r="AU15" i="91" a="1"/>
  <c r="AU15" i="91" s="1"/>
  <c r="BL12" i="91" a="1"/>
  <c r="BL12" i="91" s="1"/>
  <c r="CH12" i="100" a="1"/>
  <c r="CH12" i="100" s="1"/>
  <c r="AH15" i="100" a="1"/>
  <c r="AH15" i="100" s="1"/>
  <c r="AH12" i="100" a="1"/>
  <c r="AH12" i="100" s="1"/>
  <c r="AM15" i="100" a="1"/>
  <c r="AM15" i="100" s="1"/>
  <c r="AS12" i="100" a="1"/>
  <c r="AS12" i="100" s="1"/>
  <c r="BI12" i="100" a="1"/>
  <c r="BI12" i="100" s="1"/>
  <c r="CD12" i="91" a="1"/>
  <c r="CD12" i="91" s="1"/>
  <c r="BJ12" i="91" a="1"/>
  <c r="BJ12" i="91" s="1"/>
  <c r="CM74" i="91" a="1"/>
  <c r="CM74" i="91" s="1"/>
  <c r="CN231" i="91" a="1"/>
  <c r="CN231" i="91" s="1"/>
  <c r="AV12" i="22" a="1"/>
  <c r="AV12" i="22" s="1"/>
  <c r="CE143" i="91" a="1"/>
  <c r="CE143" i="91" s="1"/>
  <c r="CD157" i="91" a="1"/>
  <c r="CD157" i="91" s="1"/>
  <c r="AK15" i="91" a="1"/>
  <c r="AK15" i="91" s="1"/>
  <c r="AR12" i="91" a="1"/>
  <c r="AR12" i="91" s="1"/>
  <c r="AI12" i="91" a="1"/>
  <c r="AI12" i="91" s="1"/>
  <c r="AN15" i="91" a="1"/>
  <c r="AN15" i="91" s="1"/>
  <c r="AL15" i="91" a="1"/>
  <c r="AL15" i="91" s="1"/>
  <c r="BF12" i="91" a="1"/>
  <c r="BF12" i="91" s="1"/>
  <c r="BG12" i="100" a="1"/>
  <c r="BG12" i="100" s="1"/>
  <c r="CD11" i="100" a="1"/>
  <c r="CD11" i="100" s="1"/>
  <c r="AE15" i="100" a="1"/>
  <c r="AE15" i="100" s="1"/>
  <c r="CM12" i="100" a="1"/>
  <c r="CM12" i="100" s="1"/>
  <c r="AM12" i="100" a="1"/>
  <c r="AM12" i="100" s="1"/>
  <c r="BC12" i="100" a="1"/>
  <c r="BC12" i="100" s="1"/>
  <c r="CN12" i="100" a="1"/>
  <c r="CN12" i="100" s="1"/>
  <c r="CE74" i="91" a="1"/>
  <c r="CE74" i="91" s="1"/>
  <c r="CN203" i="91" a="1"/>
  <c r="CN203" i="91" s="1"/>
  <c r="AM12" i="22" a="1"/>
  <c r="AM12" i="22" s="1"/>
  <c r="CQ128" i="91" a="1"/>
  <c r="CQ128" i="91" s="1"/>
  <c r="CD145" i="91" a="1"/>
  <c r="CD145" i="91" s="1"/>
  <c r="BL12" i="22" a="1"/>
  <c r="BL12" i="22" s="1"/>
  <c r="AN15" i="16" a="1"/>
  <c r="AN15" i="16" s="1"/>
  <c r="CQ159" i="91" a="1"/>
  <c r="CQ159" i="91" s="1"/>
  <c r="AS15" i="22" a="1"/>
  <c r="AS15" i="22" s="1"/>
  <c r="CN173" i="91" a="1"/>
  <c r="CN173" i="91" s="1"/>
  <c r="CG201" i="91" a="1"/>
  <c r="CG201" i="91" s="1"/>
  <c r="AJ12" i="22" a="1"/>
  <c r="AJ12" i="22" s="1"/>
  <c r="CD231" i="91" a="1"/>
  <c r="CD231" i="91" s="1"/>
  <c r="AD12" i="22" a="1"/>
  <c r="AD12" i="22" s="1"/>
  <c r="AX15" i="22" a="1"/>
  <c r="AX15" i="22" s="1"/>
  <c r="AN15" i="22" a="1"/>
  <c r="AN15" i="22" s="1"/>
  <c r="AI12" i="22" a="1"/>
  <c r="AI12" i="22" s="1"/>
  <c r="CG128" i="91" a="1"/>
  <c r="CG128" i="91" s="1"/>
  <c r="BJ12" i="22" a="1"/>
  <c r="BJ12" i="22" s="1"/>
  <c r="AZ12" i="16" a="1"/>
  <c r="AZ12" i="16" s="1"/>
  <c r="CM159" i="91" a="1"/>
  <c r="CM159" i="91" s="1"/>
  <c r="CH12" i="22" a="1"/>
  <c r="CH12" i="22" s="1"/>
  <c r="CQ203" i="91" a="1"/>
  <c r="CQ203" i="91" s="1"/>
  <c r="CH171" i="91" a="1"/>
  <c r="CH171" i="91" s="1"/>
  <c r="CP189" i="91" a="1"/>
  <c r="CP189" i="91" s="1"/>
  <c r="CQ218" i="91" a="1"/>
  <c r="CQ218" i="91" s="1"/>
  <c r="CE128" i="91" a="1"/>
  <c r="CE128" i="91" s="1"/>
  <c r="CE12" i="22" a="1"/>
  <c r="CE12" i="22" s="1"/>
  <c r="CE233" i="91" a="1"/>
  <c r="CE233" i="91" s="1"/>
  <c r="CH231" i="91" a="1"/>
  <c r="CH231" i="91" s="1"/>
  <c r="AU15" i="22" a="1"/>
  <c r="AU15" i="22" s="1"/>
  <c r="BB15" i="22" a="1"/>
  <c r="BB15" i="22" s="1"/>
  <c r="CD189" i="91" a="1"/>
  <c r="CD189" i="91" s="1"/>
  <c r="CQ74" i="16" a="1"/>
  <c r="CQ74" i="16" s="1"/>
  <c r="CP203" i="91" a="1"/>
  <c r="CP203" i="91" s="1"/>
  <c r="AO15" i="22" a="1"/>
  <c r="AO15" i="22" s="1"/>
  <c r="AT15" i="22" a="1"/>
  <c r="AT15" i="22" s="1"/>
  <c r="BG12" i="22" a="1"/>
  <c r="BG12" i="22" s="1"/>
  <c r="AQ12" i="22" a="1"/>
  <c r="AQ12" i="22" s="1"/>
  <c r="CM74" i="16" a="1"/>
  <c r="CM74" i="16" s="1"/>
  <c r="AS15" i="103" a="1"/>
  <c r="AS15" i="103" s="1"/>
  <c r="CH201" i="91" a="1"/>
  <c r="CH201" i="91" s="1"/>
  <c r="BI15" i="16" a="1"/>
  <c r="BI15" i="16" s="1"/>
  <c r="CG171" i="91" a="1"/>
  <c r="CG171" i="91" s="1"/>
  <c r="BC15" i="22" a="1"/>
  <c r="BC15" i="22" s="1"/>
  <c r="AD15" i="22" a="1"/>
  <c r="AD15" i="22" s="1"/>
  <c r="CM218" i="91" a="1"/>
  <c r="CM218" i="91" s="1"/>
  <c r="AP12" i="22" a="1"/>
  <c r="AP12" i="22" s="1"/>
  <c r="CN201" i="91" a="1"/>
  <c r="CN201" i="91" s="1"/>
  <c r="CE173" i="91" a="1"/>
  <c r="CE173" i="91" s="1"/>
  <c r="CH187" i="91" a="1"/>
  <c r="CH187" i="91" s="1"/>
  <c r="AE15" i="22" a="1"/>
  <c r="AE15" i="22" s="1"/>
  <c r="BA15" i="22" a="1"/>
  <c r="BA15" i="22" s="1"/>
  <c r="CP128" i="91" a="1"/>
  <c r="CP128" i="91" s="1"/>
  <c r="CQ145" i="91" a="1"/>
  <c r="CQ145" i="91" s="1"/>
  <c r="CQ231" i="91" a="1"/>
  <c r="CQ231" i="91" s="1"/>
  <c r="CE248" i="91" a="1"/>
  <c r="CE248" i="91" s="1"/>
  <c r="AV15" i="22" a="1"/>
  <c r="AV15" i="22" s="1"/>
  <c r="CD216" i="91" a="1"/>
  <c r="CD216" i="91" s="1"/>
  <c r="CH143" i="91" a="1"/>
  <c r="CH143" i="91" s="1"/>
  <c r="CD171" i="91" a="1"/>
  <c r="CD171" i="91" s="1"/>
  <c r="AL12" i="22" a="1"/>
  <c r="AL12" i="22" s="1"/>
  <c r="CN157" i="91" a="1"/>
  <c r="CN157" i="91" s="1"/>
  <c r="CN74" i="91" a="1"/>
  <c r="CN74" i="91" s="1"/>
  <c r="BF12" i="22" a="1"/>
  <c r="BF12" i="22" s="1"/>
  <c r="CD173" i="91" a="1"/>
  <c r="CD173" i="91" s="1"/>
  <c r="CM143" i="91" a="1"/>
  <c r="CM143" i="91" s="1"/>
  <c r="AX12" i="22" a="1"/>
  <c r="AX12" i="22" s="1"/>
  <c r="BB12" i="22" a="1"/>
  <c r="BB12" i="22" s="1"/>
  <c r="CM189" i="91" a="1"/>
  <c r="CM189" i="91" s="1"/>
  <c r="CE203" i="91" a="1"/>
  <c r="CE203" i="91" s="1"/>
  <c r="CP231" i="91" a="1"/>
  <c r="CP231" i="91" s="1"/>
  <c r="CD12" i="22" a="1"/>
  <c r="CD12" i="22" s="1"/>
  <c r="CQ246" i="91" a="1"/>
  <c r="CQ246" i="91" s="1"/>
  <c r="CP248" i="91" a="1"/>
  <c r="CP248" i="91" s="1"/>
  <c r="CE130" i="91" a="1"/>
  <c r="CE130" i="91" s="1"/>
  <c r="CE231" i="91" a="1"/>
  <c r="CE231" i="91" s="1"/>
  <c r="CP218" i="91" a="1"/>
  <c r="CP218" i="91" s="1"/>
  <c r="CG11" i="22"/>
  <c r="CQ246" i="16" a="1"/>
  <c r="CQ246" i="16" s="1"/>
  <c r="CQ201" i="91" a="1"/>
  <c r="CQ201" i="91" s="1"/>
  <c r="CD128" i="91" a="1"/>
  <c r="CD128" i="91" s="1"/>
  <c r="CP143" i="91" a="1"/>
  <c r="CP143" i="91" s="1"/>
  <c r="CG12" i="22" a="1"/>
  <c r="CG12" i="22" s="1"/>
  <c r="CN145" i="91" a="1"/>
  <c r="CN145" i="91" s="1"/>
  <c r="CP201" i="91" a="1"/>
  <c r="CP201" i="91" s="1"/>
  <c r="CN189" i="91" a="1"/>
  <c r="CN189" i="91" s="1"/>
  <c r="CM246" i="91" a="1"/>
  <c r="CM246" i="91" s="1"/>
  <c r="CG246" i="91" a="1"/>
  <c r="CG246" i="91" s="1"/>
  <c r="CP203" i="16" a="1"/>
  <c r="CP203" i="16" s="1"/>
  <c r="AK15" i="22" a="1"/>
  <c r="AK15" i="22" s="1"/>
  <c r="CD203" i="16" a="1"/>
  <c r="CD203" i="16" s="1"/>
  <c r="CE189" i="16" a="1"/>
  <c r="CE189" i="16" s="1"/>
  <c r="CE171" i="91" a="1"/>
  <c r="CE171" i="91" s="1"/>
  <c r="CP157" i="91" a="1"/>
  <c r="CP157" i="91" s="1"/>
  <c r="BJ15" i="22" a="1"/>
  <c r="BJ15" i="22" s="1"/>
  <c r="CQ143" i="91" a="1"/>
  <c r="CQ143" i="91" s="1"/>
  <c r="AR15" i="22" a="1"/>
  <c r="AR15" i="22" s="1"/>
  <c r="CQ216" i="91" a="1"/>
  <c r="CQ216" i="91" s="1"/>
  <c r="CG187" i="16" a="1"/>
  <c r="CG187" i="16" s="1"/>
  <c r="BM15" i="103" a="1"/>
  <c r="BM15" i="103" s="1"/>
  <c r="CN159" i="16" a="1"/>
  <c r="CN159" i="16" s="1"/>
  <c r="CD157" i="16" a="1"/>
  <c r="CD157" i="16" s="1"/>
  <c r="CP231" i="16" a="1"/>
  <c r="CP231" i="16" s="1"/>
  <c r="AE12" i="16" a="1"/>
  <c r="AE12" i="16" s="1"/>
  <c r="CD233" i="16" a="1"/>
  <c r="CD233" i="16" s="1"/>
  <c r="BK15" i="16" a="1"/>
  <c r="BK15" i="16" s="1"/>
  <c r="BN15" i="22" a="1"/>
  <c r="BN15" i="22" s="1"/>
  <c r="CE233" i="16" a="1"/>
  <c r="CE233" i="16" s="1"/>
  <c r="CP12" i="16" a="1"/>
  <c r="CP12" i="16" s="1"/>
  <c r="CQ216" i="16" a="1"/>
  <c r="CQ216" i="16" s="1"/>
  <c r="BI12" i="16" a="1"/>
  <c r="BI12" i="16" s="1"/>
  <c r="BM15" i="22" a="1"/>
  <c r="BM15" i="22" s="1"/>
  <c r="CP216" i="16" a="1"/>
  <c r="CP216" i="16" s="1"/>
  <c r="CD145" i="16" a="1"/>
  <c r="CD145" i="16" s="1"/>
  <c r="AX12" i="16" a="1"/>
  <c r="AX12" i="16" s="1"/>
  <c r="CD218" i="16" a="1"/>
  <c r="CD218" i="16" s="1"/>
  <c r="CD143" i="16" a="1"/>
  <c r="CD143" i="16" s="1"/>
  <c r="BG15" i="16" a="1"/>
  <c r="BG15" i="16" s="1"/>
  <c r="CG201" i="16" a="1"/>
  <c r="CG201" i="16" s="1"/>
  <c r="CH143" i="16" a="1"/>
  <c r="CH143" i="16" s="1"/>
  <c r="AV12" i="16" a="1"/>
  <c r="AV12" i="16" s="1"/>
  <c r="CQ248" i="91" a="1"/>
  <c r="CQ248" i="91" s="1"/>
  <c r="CP233" i="91" a="1"/>
  <c r="CP233" i="91" s="1"/>
  <c r="BG15" i="22" a="1"/>
  <c r="BG15" i="22" s="1"/>
  <c r="BI15" i="22" a="1"/>
  <c r="BI15" i="22" s="1"/>
  <c r="CD11" i="22" a="1"/>
  <c r="CD11" i="22" s="1"/>
  <c r="CD20" i="103" s="1" a="1"/>
  <c r="CD20" i="103" s="1"/>
  <c r="CD159" i="91" a="1"/>
  <c r="CD159" i="91" s="1"/>
  <c r="AE12" i="22" a="1"/>
  <c r="AE12" i="22" s="1"/>
  <c r="CD233" i="91" a="1"/>
  <c r="CD233" i="91" s="1"/>
  <c r="CP246" i="91" a="1"/>
  <c r="CP246" i="91" s="1"/>
  <c r="CP248" i="16" a="1"/>
  <c r="CP248" i="16" s="1"/>
  <c r="CD189" i="16" a="1"/>
  <c r="CD189" i="16" s="1"/>
  <c r="AQ12" i="16" a="1"/>
  <c r="AQ12" i="16" s="1"/>
  <c r="BC15" i="16" a="1"/>
  <c r="BC15" i="16" s="1"/>
  <c r="CN246" i="91" a="1"/>
  <c r="CN246" i="91" s="1"/>
  <c r="CE218" i="91" a="1"/>
  <c r="CE218" i="91" s="1"/>
  <c r="CN143" i="91" a="1"/>
  <c r="CN143" i="91" s="1"/>
  <c r="AO12" i="22" a="1"/>
  <c r="AO12" i="22" s="1"/>
  <c r="CM130" i="91" a="1"/>
  <c r="CM130" i="91" s="1"/>
  <c r="AW15" i="22" a="1"/>
  <c r="AW15" i="22" s="1"/>
  <c r="CH246" i="91" a="1"/>
  <c r="CH246" i="91" s="1"/>
  <c r="AR12" i="22" a="1"/>
  <c r="AR12" i="22" s="1"/>
  <c r="CH128" i="91" a="1"/>
  <c r="CH128" i="91" s="1"/>
  <c r="AI15" i="22" a="1"/>
  <c r="AI15" i="22" s="1"/>
  <c r="CE246" i="16" a="1"/>
  <c r="CE246" i="16" s="1"/>
  <c r="CD173" i="16" a="1"/>
  <c r="CD173" i="16" s="1"/>
  <c r="AF12" i="16" a="1"/>
  <c r="AF12" i="16" s="1"/>
  <c r="BB15" i="16" a="1"/>
  <c r="BB15" i="16" s="1"/>
  <c r="AP57" i="103" a="1"/>
  <c r="AP57" i="103" s="1"/>
  <c r="CN130" i="91" a="1"/>
  <c r="CN130" i="91" s="1"/>
  <c r="AZ12" i="22" a="1"/>
  <c r="AZ12" i="22" s="1"/>
  <c r="AH12" i="22" a="1"/>
  <c r="AH12" i="22" s="1"/>
  <c r="AN12" i="22" a="1"/>
  <c r="AN12" i="22" s="1"/>
  <c r="CQ173" i="91" a="1"/>
  <c r="CQ173" i="91" s="1"/>
  <c r="BD12" i="22" a="1"/>
  <c r="BD12" i="22" s="1"/>
  <c r="AG12" i="22" a="1"/>
  <c r="AG12" i="22" s="1"/>
  <c r="CG216" i="91" a="1"/>
  <c r="CG216" i="91" s="1"/>
  <c r="CE11" i="22" a="1"/>
  <c r="CE11" i="22" s="1"/>
  <c r="CE20" i="22" s="1" a="1"/>
  <c r="CE20" i="22" s="1"/>
  <c r="AF15" i="22" a="1"/>
  <c r="AF15" i="22" s="1"/>
  <c r="CM233" i="91" a="1"/>
  <c r="CM233" i="91" s="1"/>
  <c r="BD15" i="22" a="1"/>
  <c r="BD15" i="22" s="1"/>
  <c r="CD231" i="16" a="1"/>
  <c r="CD231" i="16" s="1"/>
  <c r="CD187" i="16" a="1"/>
  <c r="CD187" i="16" s="1"/>
  <c r="CM11" i="16" a="1"/>
  <c r="CM11" i="16" s="1"/>
  <c r="AV15" i="16" a="1"/>
  <c r="AV15" i="16" s="1"/>
  <c r="BL55" i="103" a="1"/>
  <c r="BL55" i="103" s="1"/>
  <c r="AP55" i="103" a="1"/>
  <c r="AP55" i="103" s="1"/>
  <c r="AU55" i="103" a="1"/>
  <c r="AU55" i="103" s="1"/>
  <c r="CD12" i="103" a="1"/>
  <c r="CD12" i="103" s="1"/>
  <c r="AW57" i="103" a="1"/>
  <c r="AW57" i="103" s="1"/>
  <c r="BD15" i="103" a="1"/>
  <c r="BD15" i="103" s="1"/>
  <c r="BA12" i="103" a="1"/>
  <c r="BA12" i="103" s="1"/>
  <c r="CM248" i="16" a="1"/>
  <c r="CM248" i="16" s="1"/>
  <c r="CD216" i="16" a="1"/>
  <c r="CD216" i="16" s="1"/>
  <c r="CN203" i="16" a="1"/>
  <c r="CN203" i="16" s="1"/>
  <c r="CE171" i="16" a="1"/>
  <c r="CE171" i="16" s="1"/>
  <c r="CH128" i="16" a="1"/>
  <c r="CH128" i="16" s="1"/>
  <c r="BM15" i="16" a="1"/>
  <c r="BM15" i="16" s="1"/>
  <c r="AR15" i="16" a="1"/>
  <c r="AR15" i="16" s="1"/>
  <c r="AK15" i="16" a="1"/>
  <c r="AK15" i="16" s="1"/>
  <c r="BB57" i="103" a="1"/>
  <c r="BB57" i="103" s="1"/>
  <c r="AU57" i="103" a="1"/>
  <c r="AU57" i="103" s="1"/>
  <c r="CQ248" i="16" a="1"/>
  <c r="CQ248" i="16" s="1"/>
  <c r="CE218" i="16" a="1"/>
  <c r="CE218" i="16" s="1"/>
  <c r="CE201" i="16" a="1"/>
  <c r="CE201" i="16" s="1"/>
  <c r="CE157" i="16" a="1"/>
  <c r="CE157" i="16" s="1"/>
  <c r="CE128" i="16" a="1"/>
  <c r="CE128" i="16" s="1"/>
  <c r="BE15" i="16" a="1"/>
  <c r="BE15" i="16" s="1"/>
  <c r="AG15" i="16" a="1"/>
  <c r="AG15" i="16" s="1"/>
  <c r="CN12" i="16" a="1"/>
  <c r="CN12" i="16" s="1"/>
  <c r="AJ57" i="103" a="1"/>
  <c r="AJ57" i="103" s="1"/>
  <c r="AK55" i="103" a="1"/>
  <c r="AK55" i="103" s="1"/>
  <c r="CD246" i="16" a="1"/>
  <c r="CD246" i="16" s="1"/>
  <c r="CP218" i="16" a="1"/>
  <c r="CP218" i="16" s="1"/>
  <c r="CE187" i="16" a="1"/>
  <c r="CE187" i="16" s="1"/>
  <c r="CP159" i="16" a="1"/>
  <c r="CP159" i="16" s="1"/>
  <c r="CQ130" i="16" a="1"/>
  <c r="CQ130" i="16" s="1"/>
  <c r="BL15" i="16" a="1"/>
  <c r="BL15" i="16" s="1"/>
  <c r="CE12" i="16" a="1"/>
  <c r="CE12" i="16" s="1"/>
  <c r="BN15" i="16" a="1"/>
  <c r="BN15" i="16" s="1"/>
  <c r="AZ57" i="103" a="1"/>
  <c r="AZ57" i="103" s="1"/>
  <c r="CE55" i="103" a="1"/>
  <c r="CE55" i="103" s="1"/>
  <c r="CN246" i="16" a="1"/>
  <c r="CN246" i="16" s="1"/>
  <c r="CQ218" i="16" a="1"/>
  <c r="CQ218" i="16" s="1"/>
  <c r="CG171" i="16" a="1"/>
  <c r="CG171" i="16" s="1"/>
  <c r="CM159" i="16" a="1"/>
  <c r="CM159" i="16" s="1"/>
  <c r="CN74" i="16" a="1"/>
  <c r="CN74" i="16" s="1"/>
  <c r="AT15" i="16" a="1"/>
  <c r="AT15" i="16" s="1"/>
  <c r="BE12" i="16" a="1"/>
  <c r="BE12" i="16" s="1"/>
  <c r="BH15" i="16" a="1"/>
  <c r="BH15" i="16" s="1"/>
  <c r="BD57" i="103" a="1"/>
  <c r="BD57" i="103" s="1"/>
  <c r="AF55" i="103" a="1"/>
  <c r="AF55" i="103" s="1"/>
  <c r="CN218" i="91" a="1"/>
  <c r="CN218" i="91" s="1"/>
  <c r="AD12" i="103" a="1"/>
  <c r="AD12" i="103" s="1"/>
  <c r="CE12" i="103" a="1"/>
  <c r="CE12" i="103" s="1"/>
  <c r="CG231" i="16" a="1"/>
  <c r="CG231" i="16" s="1"/>
  <c r="CH216" i="16" a="1"/>
  <c r="CH216" i="16" s="1"/>
  <c r="CP189" i="16" a="1"/>
  <c r="CP189" i="16" s="1"/>
  <c r="CG143" i="16" a="1"/>
  <c r="CG143" i="16" s="1"/>
  <c r="CD74" i="16" a="1"/>
  <c r="CD74" i="16" s="1"/>
  <c r="CD101" i="16" s="1"/>
  <c r="AZ15" i="16" a="1"/>
  <c r="AZ15" i="16" s="1"/>
  <c r="AF15" i="16" a="1"/>
  <c r="AF15" i="16" s="1"/>
  <c r="CM12" i="16" a="1"/>
  <c r="CM12" i="16" s="1"/>
  <c r="BE57" i="103" a="1"/>
  <c r="BE57" i="103" s="1"/>
  <c r="CD54" i="103" a="1"/>
  <c r="CD54" i="103" s="1"/>
  <c r="AD15" i="16" a="1"/>
  <c r="AD15" i="16" s="1"/>
  <c r="CP233" i="16" a="1"/>
  <c r="CP233" i="16" s="1"/>
  <c r="CH201" i="16" a="1"/>
  <c r="CH201" i="16" s="1"/>
  <c r="CE173" i="16" a="1"/>
  <c r="CE173" i="16" s="1"/>
  <c r="CE143" i="16" a="1"/>
  <c r="CE143" i="16" s="1"/>
  <c r="BN12" i="16" a="1"/>
  <c r="BN12" i="16" s="1"/>
  <c r="CD11" i="16" a="1"/>
  <c r="CD11" i="16" s="1"/>
  <c r="CD45" i="16" s="1" a="1"/>
  <c r="CD45" i="16" s="1"/>
  <c r="BF15" i="16" a="1"/>
  <c r="BF15" i="16" s="1"/>
  <c r="BL12" i="16" a="1"/>
  <c r="BL12" i="16" s="1"/>
  <c r="CE11" i="103" a="1"/>
  <c r="CE11" i="103" s="1"/>
  <c r="BC12" i="103" a="1"/>
  <c r="BC12" i="103" s="1"/>
  <c r="CE216" i="91" a="1"/>
  <c r="CE216" i="91" s="1"/>
  <c r="CH216" i="91" a="1"/>
  <c r="CH216" i="91" s="1"/>
  <c r="CM173" i="91" a="1"/>
  <c r="CM173" i="91" s="1"/>
  <c r="CD218" i="91" a="1"/>
  <c r="CD218" i="91" s="1"/>
  <c r="AK7" i="22" a="1"/>
  <c r="AK7" i="22" s="1"/>
  <c r="AK6" i="22" s="1"/>
  <c r="CM128" i="91" a="1"/>
  <c r="CM128" i="91" s="1"/>
  <c r="CQ130" i="91" a="1"/>
  <c r="CQ130" i="91" s="1"/>
  <c r="CM216" i="91" a="1"/>
  <c r="CM216" i="91" s="1"/>
  <c r="AJ15" i="22" a="1"/>
  <c r="AJ15" i="22" s="1"/>
  <c r="AL15" i="22" a="1"/>
  <c r="AL15" i="22" s="1"/>
  <c r="CD248" i="16" a="1"/>
  <c r="CD248" i="16" s="1"/>
  <c r="CQ231" i="16" a="1"/>
  <c r="CQ231" i="16" s="1"/>
  <c r="CQ203" i="16" a="1"/>
  <c r="CQ203" i="16" s="1"/>
  <c r="CH171" i="16" a="1"/>
  <c r="CH171" i="16" s="1"/>
  <c r="CP145" i="16" a="1"/>
  <c r="CP145" i="16" s="1"/>
  <c r="AR12" i="16" a="1"/>
  <c r="AR12" i="16" s="1"/>
  <c r="AS15" i="16" a="1"/>
  <c r="AS15" i="16" s="1"/>
  <c r="AX15" i="16" a="1"/>
  <c r="AX15" i="16" s="1"/>
  <c r="BF12" i="16" a="1"/>
  <c r="BF12" i="16" s="1"/>
  <c r="BG57" i="103" a="1"/>
  <c r="BG57" i="103" s="1"/>
  <c r="CD55" i="103" a="1"/>
  <c r="CD55" i="103" s="1"/>
  <c r="AK6" i="103" a="1"/>
  <c r="AK6" i="103" s="1"/>
  <c r="CG128" i="16" a="1"/>
  <c r="CG128" i="16" s="1"/>
  <c r="AM15" i="16" a="1"/>
  <c r="AM15" i="16" s="1"/>
  <c r="AL12" i="16" a="1"/>
  <c r="AL12" i="16" s="1"/>
  <c r="AW15" i="16" a="1"/>
  <c r="AW15" i="16" s="1"/>
  <c r="AT55" i="103" a="1"/>
  <c r="AT55" i="103" s="1"/>
  <c r="AL55" i="103" a="1"/>
  <c r="AL55" i="103" s="1"/>
  <c r="AZ15" i="103" a="1"/>
  <c r="AZ15" i="103" s="1"/>
  <c r="BM57" i="103" a="1"/>
  <c r="BM57" i="103" s="1"/>
  <c r="AR55" i="103" a="1"/>
  <c r="AR55" i="103" s="1"/>
  <c r="AK12" i="103" a="1"/>
  <c r="AK12" i="103" s="1"/>
  <c r="AT15" i="103" a="1"/>
  <c r="AT15" i="103" s="1"/>
  <c r="AG15" i="103" a="1"/>
  <c r="AG15" i="103" s="1"/>
  <c r="AN12" i="103" a="1"/>
  <c r="AN12" i="103" s="1"/>
  <c r="AO55" i="103" a="1"/>
  <c r="AO55" i="103" s="1"/>
  <c r="BH15" i="103" a="1"/>
  <c r="BH15" i="103" s="1"/>
  <c r="BI57" i="103" a="1"/>
  <c r="BI57" i="103" s="1"/>
  <c r="BF12" i="103" a="1"/>
  <c r="BF12" i="103" s="1"/>
  <c r="BE55" i="103" a="1"/>
  <c r="BE55" i="103" s="1"/>
  <c r="AW12" i="103" a="1"/>
  <c r="AW12" i="103" s="1"/>
  <c r="AU12" i="22" a="1"/>
  <c r="AU12" i="22" s="1"/>
  <c r="CE248" i="16" a="1"/>
  <c r="CE248" i="16" s="1"/>
  <c r="CN233" i="16" a="1"/>
  <c r="CN233" i="16" s="1"/>
  <c r="CN218" i="16" a="1"/>
  <c r="CN218" i="16" s="1"/>
  <c r="CQ201" i="16" a="1"/>
  <c r="CQ201" i="16" s="1"/>
  <c r="CQ173" i="16" a="1"/>
  <c r="CQ173" i="16" s="1"/>
  <c r="CH157" i="16" a="1"/>
  <c r="CH157" i="16" s="1"/>
  <c r="CP130" i="16" a="1"/>
  <c r="CP130" i="16" s="1"/>
  <c r="AG12" i="16" a="1"/>
  <c r="AG12" i="16" s="1"/>
  <c r="AL15" i="16" a="1"/>
  <c r="AL15" i="16" s="1"/>
  <c r="AM12" i="16" a="1"/>
  <c r="AM12" i="16" s="1"/>
  <c r="CD12" i="16" a="1"/>
  <c r="CD12" i="16" s="1"/>
  <c r="BM12" i="16" a="1"/>
  <c r="BM12" i="16" s="1"/>
  <c r="AH12" i="16" a="1"/>
  <c r="AH12" i="16" s="1"/>
  <c r="AM55" i="103" a="1"/>
  <c r="AM55" i="103" s="1"/>
  <c r="AJ12" i="103" a="1"/>
  <c r="AJ12" i="103" s="1"/>
  <c r="BC15" i="103" a="1"/>
  <c r="BC15" i="103" s="1"/>
  <c r="AL12" i="103" a="1"/>
  <c r="AL12" i="103" s="1"/>
  <c r="AO12" i="103" a="1"/>
  <c r="AO12" i="103" s="1"/>
  <c r="CN248" i="16" a="1"/>
  <c r="CN248" i="16" s="1"/>
  <c r="CM233" i="16" a="1"/>
  <c r="CM233" i="16" s="1"/>
  <c r="CM216" i="16" a="1"/>
  <c r="CM216" i="16" s="1"/>
  <c r="CM203" i="16" a="1"/>
  <c r="CM203" i="16" s="1"/>
  <c r="CD171" i="16" a="1"/>
  <c r="CD171" i="16" s="1"/>
  <c r="CE159" i="16" a="1"/>
  <c r="CE159" i="16" s="1"/>
  <c r="CD128" i="16" a="1"/>
  <c r="CD128" i="16" s="1"/>
  <c r="CN11" i="16" a="1"/>
  <c r="CN11" i="16" s="1"/>
  <c r="CQ12" i="16" a="1"/>
  <c r="CQ12" i="16" s="1"/>
  <c r="AK6" i="16" a="1"/>
  <c r="AK6" i="16" s="1"/>
  <c r="BD12" i="16" a="1"/>
  <c r="BD12" i="16" s="1"/>
  <c r="BG12" i="16" a="1"/>
  <c r="BG12" i="16" s="1"/>
  <c r="CH12" i="16"/>
  <c r="AN55" i="103" a="1"/>
  <c r="AN55" i="103" s="1"/>
  <c r="AK57" i="103" a="1"/>
  <c r="AK57" i="103" s="1"/>
  <c r="BL12" i="103" a="1"/>
  <c r="BL12" i="103" s="1"/>
  <c r="AG57" i="103" a="1"/>
  <c r="AG57" i="103" s="1"/>
  <c r="CD11" i="103" a="1"/>
  <c r="CD11" i="103" s="1"/>
  <c r="CM157" i="91" a="1"/>
  <c r="CM157" i="91" s="1"/>
  <c r="AK12" i="22" a="1"/>
  <c r="AK12" i="22" s="1"/>
  <c r="CN216" i="91" a="1"/>
  <c r="CN216" i="91" s="1"/>
  <c r="BA12" i="22" a="1"/>
  <c r="BA12" i="22" s="1"/>
  <c r="AU20" i="95" a="1"/>
  <c r="AU20" i="95" s="1"/>
  <c r="BC12" i="22" a="1"/>
  <c r="BC12" i="22" s="1"/>
  <c r="BK15" i="22" a="1"/>
  <c r="BK15" i="22" s="1"/>
  <c r="BI12" i="22" a="1"/>
  <c r="BI12" i="22" s="1"/>
  <c r="BH12" i="22" a="1"/>
  <c r="BH12" i="22" s="1"/>
  <c r="CG246" i="16" a="1"/>
  <c r="CG246" i="16" s="1"/>
  <c r="CM231" i="16" a="1"/>
  <c r="CM231" i="16" s="1"/>
  <c r="CG216" i="16" a="1"/>
  <c r="CG216" i="16" s="1"/>
  <c r="CN201" i="16" a="1"/>
  <c r="CN201" i="16" s="1"/>
  <c r="CH187" i="16" a="1"/>
  <c r="CH187" i="16" s="1"/>
  <c r="CG157" i="16" a="1"/>
  <c r="CG157" i="16" s="1"/>
  <c r="CN130" i="16" a="1"/>
  <c r="CN130" i="16" s="1"/>
  <c r="BK12" i="16" a="1"/>
  <c r="BK12" i="16" s="1"/>
  <c r="BJ12" i="16" a="1"/>
  <c r="BJ12" i="16" s="1"/>
  <c r="CG12" i="16"/>
  <c r="AS12" i="16" a="1"/>
  <c r="AS12" i="16" s="1"/>
  <c r="AU12" i="16" a="1"/>
  <c r="AU12" i="16" s="1"/>
  <c r="CQ11" i="16" a="1"/>
  <c r="CQ11" i="16" s="1"/>
  <c r="AL57" i="103" a="1"/>
  <c r="AL57" i="103" s="1"/>
  <c r="AD15" i="103" a="1"/>
  <c r="AD15" i="103" s="1"/>
  <c r="BN55" i="103" a="1"/>
  <c r="BN55" i="103" s="1"/>
  <c r="AI12" i="103" a="1"/>
  <c r="AI12" i="103" s="1"/>
  <c r="AH15" i="103" a="1"/>
  <c r="AH15" i="103" s="1"/>
  <c r="AM15" i="103" a="1"/>
  <c r="AM15" i="103" s="1"/>
  <c r="CP246" i="16" a="1"/>
  <c r="CP246" i="16" s="1"/>
  <c r="CH231" i="16" a="1"/>
  <c r="CH231" i="16" s="1"/>
  <c r="CE216" i="16" a="1"/>
  <c r="CE216" i="16" s="1"/>
  <c r="CM201" i="16" a="1"/>
  <c r="CM201" i="16" s="1"/>
  <c r="CQ189" i="16" a="1"/>
  <c r="CQ189" i="16" s="1"/>
  <c r="CE145" i="16" a="1"/>
  <c r="CE145" i="16" s="1"/>
  <c r="CM130" i="16" a="1"/>
  <c r="CM130" i="16" s="1"/>
  <c r="BB12" i="16" a="1"/>
  <c r="BB12" i="16" s="1"/>
  <c r="AY12" i="16" a="1"/>
  <c r="AY12" i="16" s="1"/>
  <c r="BJ15" i="16" a="1"/>
  <c r="BJ15" i="16" s="1"/>
  <c r="AY15" i="16" a="1"/>
  <c r="AY15" i="16" s="1"/>
  <c r="AI12" i="16" a="1"/>
  <c r="AI12" i="16" s="1"/>
  <c r="CE11" i="16" a="1"/>
  <c r="CE11" i="16" s="1"/>
  <c r="CE45" i="16" s="1" a="1"/>
  <c r="CE45" i="16" s="1"/>
  <c r="BA57" i="103" a="1"/>
  <c r="BA57" i="103" s="1"/>
  <c r="AY55" i="103" a="1"/>
  <c r="AY55" i="103" s="1"/>
  <c r="BK15" i="103" a="1"/>
  <c r="BK15" i="103" s="1"/>
  <c r="BG15" i="103" a="1"/>
  <c r="BG15" i="103" s="1"/>
  <c r="AT12" i="103" a="1"/>
  <c r="AT12" i="103" s="1"/>
  <c r="AX12" i="103" a="1"/>
  <c r="AX12" i="103" s="1"/>
  <c r="BJ57" i="103" a="1"/>
  <c r="BJ57" i="103" s="1"/>
  <c r="BH55" i="103" a="1"/>
  <c r="BH55" i="103" s="1"/>
  <c r="BF57" i="103" a="1"/>
  <c r="BF57" i="103" s="1"/>
  <c r="AQ57" i="103" a="1"/>
  <c r="AQ57" i="103" s="1"/>
  <c r="AJ15" i="103" a="1"/>
  <c r="AJ15" i="103" s="1"/>
  <c r="AI15" i="103" a="1"/>
  <c r="AI15" i="103" s="1"/>
  <c r="CH11" i="103" a="1"/>
  <c r="CH11" i="103" s="1"/>
  <c r="CH47" i="103" s="1" a="1"/>
  <c r="CH47" i="103" s="1"/>
  <c r="CH88" i="103" s="1"/>
  <c r="AV15" i="103" a="1"/>
  <c r="AV15" i="103" s="1"/>
  <c r="CG12" i="103" a="1"/>
  <c r="CG12" i="103" s="1"/>
  <c r="BI12" i="103" a="1"/>
  <c r="BI12" i="103" s="1"/>
  <c r="BG12" i="103" a="1"/>
  <c r="BG12" i="103" s="1"/>
  <c r="AY57" i="103" a="1"/>
  <c r="AY57" i="103" s="1"/>
  <c r="AX55" i="103" a="1"/>
  <c r="AX55" i="103" s="1"/>
  <c r="BF55" i="103" a="1"/>
  <c r="BF55" i="103" s="1"/>
  <c r="CD201" i="16" a="1"/>
  <c r="CD201" i="16" s="1"/>
  <c r="CN189" i="16" a="1"/>
  <c r="CN189" i="16" s="1"/>
  <c r="CD159" i="16" a="1"/>
  <c r="CD159" i="16" s="1"/>
  <c r="CM145" i="16" a="1"/>
  <c r="CM145" i="16" s="1"/>
  <c r="CE74" i="16" a="1"/>
  <c r="CE74" i="16" s="1"/>
  <c r="CE101" i="16" s="1"/>
  <c r="BC12" i="16" a="1"/>
  <c r="BC12" i="16" s="1"/>
  <c r="AH15" i="16" a="1"/>
  <c r="AH15" i="16" s="1"/>
  <c r="BH12" i="16" a="1"/>
  <c r="BH12" i="16" s="1"/>
  <c r="AK12" i="16" a="1"/>
  <c r="AK12" i="16" s="1"/>
  <c r="BA12" i="16" a="1"/>
  <c r="BA12" i="16" s="1"/>
  <c r="AN12" i="16" a="1"/>
  <c r="AN12" i="16" s="1"/>
  <c r="CM201" i="91" a="1"/>
  <c r="CM201" i="91" s="1"/>
  <c r="CP145" i="91" a="1"/>
  <c r="CP145" i="91" s="1"/>
  <c r="AH55" i="103" a="1"/>
  <c r="AH55" i="103" s="1"/>
  <c r="BL57" i="103" a="1"/>
  <c r="BL57" i="103" s="1"/>
  <c r="BN57" i="103" a="1"/>
  <c r="BN57" i="103" s="1"/>
  <c r="AK15" i="103" a="1"/>
  <c r="AK15" i="103" s="1"/>
  <c r="BM12" i="103" a="1"/>
  <c r="BM12" i="103" s="1"/>
  <c r="AU15" i="103" a="1"/>
  <c r="AU15" i="103" s="1"/>
  <c r="BA15" i="103" a="1"/>
  <c r="BA15" i="103" s="1"/>
  <c r="BG55" i="103" a="1"/>
  <c r="BG55" i="103" s="1"/>
  <c r="CH54" i="103" a="1"/>
  <c r="CH54" i="103" s="1"/>
  <c r="AE55" i="103" a="1"/>
  <c r="AE55" i="103" s="1"/>
  <c r="AU12" i="103" a="1"/>
  <c r="AU12" i="103" s="1"/>
  <c r="AS12" i="103" a="1"/>
  <c r="AS12" i="103" s="1"/>
  <c r="BI55" i="103" a="1"/>
  <c r="BI55" i="103" s="1"/>
  <c r="AE12" i="103" a="1"/>
  <c r="AE12" i="103" s="1"/>
  <c r="CE189" i="91" a="1"/>
  <c r="CE189" i="91" s="1"/>
  <c r="BE15" i="103" a="1"/>
  <c r="BE15" i="103" s="1"/>
  <c r="AF57" i="103" a="1"/>
  <c r="AF57" i="103" s="1"/>
  <c r="AR57" i="103" a="1"/>
  <c r="AR57" i="103" s="1"/>
  <c r="AY15" i="103" a="1"/>
  <c r="AY15" i="103" s="1"/>
  <c r="AQ15" i="103" a="1"/>
  <c r="AQ15" i="103" s="1"/>
  <c r="AI55" i="103" a="1"/>
  <c r="AI55" i="103" s="1"/>
  <c r="AE57" i="103" a="1"/>
  <c r="AE57" i="103" s="1"/>
  <c r="AR15" i="103" a="1"/>
  <c r="AR15" i="103" s="1"/>
  <c r="BJ12" i="103" a="1"/>
  <c r="BJ12" i="103" s="1"/>
  <c r="CH55" i="103" a="1"/>
  <c r="CH55" i="103" s="1"/>
  <c r="AO57" i="103" a="1"/>
  <c r="AO57" i="103" s="1"/>
  <c r="AW15" i="103" a="1"/>
  <c r="AW15" i="103" s="1"/>
  <c r="AT57" i="103" a="1"/>
  <c r="AT57" i="103" s="1"/>
  <c r="AN57" i="103" a="1"/>
  <c r="AN57" i="103" s="1"/>
  <c r="CG54" i="103" a="1"/>
  <c r="CG54" i="103" s="1"/>
  <c r="BD12" i="103" a="1"/>
  <c r="BD12" i="103" s="1"/>
  <c r="CG55" i="103" a="1"/>
  <c r="CG55" i="103" s="1"/>
  <c r="BJ55" i="103" a="1"/>
  <c r="BJ55" i="103" s="1"/>
  <c r="AR12" i="103" a="1"/>
  <c r="AR12" i="103" s="1"/>
  <c r="AY12" i="103" a="1"/>
  <c r="AY12" i="103" s="1"/>
  <c r="AS55" i="103" a="1"/>
  <c r="AS55" i="103" s="1"/>
  <c r="AQ15" i="16" a="1"/>
  <c r="AQ15" i="16" s="1"/>
  <c r="AJ15" i="16" a="1"/>
  <c r="AJ15" i="16" s="1"/>
  <c r="BM55" i="103" a="1"/>
  <c r="BM55" i="103" s="1"/>
  <c r="BK57" i="103" a="1"/>
  <c r="BK57" i="103" s="1"/>
  <c r="AO15" i="103" a="1"/>
  <c r="AO15" i="103" s="1"/>
  <c r="AL15" i="103" a="1"/>
  <c r="AL15" i="103" s="1"/>
  <c r="AI57" i="103" a="1"/>
  <c r="AI57" i="103" s="1"/>
  <c r="BC57" i="103" a="1"/>
  <c r="BC57" i="103" s="1"/>
  <c r="BB55" i="103" a="1"/>
  <c r="BB55" i="103" s="1"/>
  <c r="BI15" i="103" a="1"/>
  <c r="BI15" i="103" s="1"/>
  <c r="BB15" i="103" a="1"/>
  <c r="BB15" i="103" s="1"/>
  <c r="AP12" i="103" a="1"/>
  <c r="AP12" i="103" s="1"/>
  <c r="CH12" i="103" a="1"/>
  <c r="CH12" i="103" s="1"/>
  <c r="CM246" i="16" a="1"/>
  <c r="CM246" i="16" s="1"/>
  <c r="CE231" i="16" a="1"/>
  <c r="CE231" i="16" s="1"/>
  <c r="CN216" i="16" a="1"/>
  <c r="CN216" i="16" s="1"/>
  <c r="CE203" i="16" a="1"/>
  <c r="CE203" i="16" s="1"/>
  <c r="CM189" i="16" a="1"/>
  <c r="CM189" i="16" s="1"/>
  <c r="CN173" i="16" a="1"/>
  <c r="CN173" i="16" s="1"/>
  <c r="CQ159" i="16" a="1"/>
  <c r="CQ159" i="16" s="1"/>
  <c r="CN145" i="16" a="1"/>
  <c r="CN145" i="16" s="1"/>
  <c r="CE130" i="16" a="1"/>
  <c r="CE130" i="16" s="1"/>
  <c r="AU15" i="16" a="1"/>
  <c r="AU15" i="16" s="1"/>
  <c r="BD15" i="16" a="1"/>
  <c r="BD15" i="16" s="1"/>
  <c r="BA15" i="16" a="1"/>
  <c r="BA15" i="16" s="1"/>
  <c r="AW12" i="16" a="1"/>
  <c r="AW12" i="16" s="1"/>
  <c r="CP11" i="16" a="1"/>
  <c r="CP11" i="16" s="1"/>
  <c r="AE15" i="16" a="1"/>
  <c r="AE15" i="16" s="1"/>
  <c r="AP15" i="16" a="1"/>
  <c r="AP15" i="16" s="1"/>
  <c r="CP130" i="91" a="1"/>
  <c r="CP130" i="91" s="1"/>
  <c r="AH57" i="103" a="1"/>
  <c r="AH57" i="103" s="1"/>
  <c r="AM57" i="103" a="1"/>
  <c r="AM57" i="103" s="1"/>
  <c r="BH57" i="103" a="1"/>
  <c r="BH57" i="103" s="1"/>
  <c r="AE15" i="103" a="1"/>
  <c r="AE15" i="103" s="1"/>
  <c r="AW55" i="103" a="1"/>
  <c r="AW55" i="103" s="1"/>
  <c r="AV12" i="103" a="1"/>
  <c r="AV12" i="103" s="1"/>
  <c r="AQ55" i="103" a="1"/>
  <c r="AQ55" i="103" s="1"/>
  <c r="BC55" i="103" a="1"/>
  <c r="BC55" i="103" s="1"/>
  <c r="BB12" i="103" a="1"/>
  <c r="BB12" i="103" s="1"/>
  <c r="AH12" i="103" a="1"/>
  <c r="AH12" i="103" s="1"/>
  <c r="AP15" i="103" a="1"/>
  <c r="AP15" i="103" s="1"/>
  <c r="AG55" i="103" a="1"/>
  <c r="AG55" i="103" s="1"/>
  <c r="BH12" i="103" a="1"/>
  <c r="BH12" i="103" s="1"/>
  <c r="CH246" i="16" a="1"/>
  <c r="CH246" i="16" s="1"/>
  <c r="CN231" i="16" a="1"/>
  <c r="CN231" i="16" s="1"/>
  <c r="CQ233" i="16" a="1"/>
  <c r="CQ233" i="16" s="1"/>
  <c r="CM218" i="16" a="1"/>
  <c r="CM218" i="16" s="1"/>
  <c r="CP201" i="16" a="1"/>
  <c r="CP201" i="16" s="1"/>
  <c r="CP173" i="16" a="1"/>
  <c r="CP173" i="16" s="1"/>
  <c r="CM173" i="16" a="1"/>
  <c r="CM173" i="16" s="1"/>
  <c r="CQ145" i="16" a="1"/>
  <c r="CQ145" i="16" s="1"/>
  <c r="CD130" i="16" a="1"/>
  <c r="CD130" i="16" s="1"/>
  <c r="CP74" i="16" a="1"/>
  <c r="CP74" i="16" s="1"/>
  <c r="AP12" i="16" a="1"/>
  <c r="AP12" i="16" s="1"/>
  <c r="AI15" i="16" a="1"/>
  <c r="AI15" i="16" s="1"/>
  <c r="AO15" i="16" a="1"/>
  <c r="AO15" i="16" s="1"/>
  <c r="AJ12" i="16" a="1"/>
  <c r="AJ12" i="16" s="1"/>
  <c r="AO12" i="16" a="1"/>
  <c r="AO12" i="16" s="1"/>
  <c r="AT12" i="16" a="1"/>
  <c r="AT12" i="16" s="1"/>
  <c r="AX57" i="103" a="1"/>
  <c r="AX57" i="103" s="1"/>
  <c r="AD57" i="103" a="1"/>
  <c r="AD57" i="103" s="1"/>
  <c r="AV55" i="103" a="1"/>
  <c r="AV55" i="103" s="1"/>
  <c r="AJ55" i="103" a="1"/>
  <c r="AJ55" i="103" s="1"/>
  <c r="BJ15" i="103" a="1"/>
  <c r="BJ15" i="103" s="1"/>
  <c r="AX15" i="103" a="1"/>
  <c r="AX15" i="103" s="1"/>
  <c r="BE12" i="103" a="1"/>
  <c r="BE12" i="103" s="1"/>
  <c r="AG12" i="103" a="1"/>
  <c r="AG12" i="103" s="1"/>
  <c r="AZ55" i="103" a="1"/>
  <c r="AZ55" i="103" s="1"/>
  <c r="CE54" i="103" a="1"/>
  <c r="CE54" i="103" s="1"/>
  <c r="AF15" i="103" a="1"/>
  <c r="AF15" i="103" s="1"/>
  <c r="BL15" i="103" a="1"/>
  <c r="BL15" i="103" s="1"/>
  <c r="AF12" i="103" a="1"/>
  <c r="AF12" i="103" s="1"/>
  <c r="AD55" i="103" a="1"/>
  <c r="AD55" i="103" s="1"/>
  <c r="BK55" i="103" a="1"/>
  <c r="BK55" i="103" s="1"/>
  <c r="AS57" i="103" a="1"/>
  <c r="AS57" i="103" s="1"/>
  <c r="BA55" i="103" a="1"/>
  <c r="BA55" i="103" s="1"/>
  <c r="AV57" i="103" a="1"/>
  <c r="AV57" i="103" s="1"/>
  <c r="AZ12" i="103" a="1"/>
  <c r="AZ12" i="103" s="1"/>
  <c r="BN12" i="103" a="1"/>
  <c r="BN12" i="103" s="1"/>
  <c r="AQ12" i="103" a="1"/>
  <c r="AQ12" i="103" s="1"/>
  <c r="BD55" i="103" a="1"/>
  <c r="BD55" i="103" s="1"/>
  <c r="AN15" i="103" a="1"/>
  <c r="AN15" i="103" s="1"/>
  <c r="BK12" i="103" a="1"/>
  <c r="BK12" i="103" s="1"/>
  <c r="BN15" i="103" a="1"/>
  <c r="BN15" i="103" s="1"/>
  <c r="CG11" i="103" a="1"/>
  <c r="CG11" i="103" s="1"/>
  <c r="CG48" i="103" s="1" a="1"/>
  <c r="CG48" i="103" s="1"/>
  <c r="CG89" i="103" s="1"/>
  <c r="BF15" i="103" a="1"/>
  <c r="BF15" i="103" s="1"/>
  <c r="AE193" i="91" a="1"/>
  <c r="AE193" i="91" s="1"/>
  <c r="AE197" i="91" a="1"/>
  <c r="AE197" i="91" s="1"/>
  <c r="AE196" i="91" a="1"/>
  <c r="AE196" i="91" s="1"/>
  <c r="AE195" i="91" a="1"/>
  <c r="AE195" i="91" s="1"/>
  <c r="AE194" i="91" a="1"/>
  <c r="AE194" i="91" s="1"/>
  <c r="AE192" i="91" a="1"/>
  <c r="AE192" i="91" s="1"/>
  <c r="AH197" i="91" a="1"/>
  <c r="AH197" i="91" s="1"/>
  <c r="AH196" i="91" a="1"/>
  <c r="AH196" i="91" s="1"/>
  <c r="AH193" i="91" a="1"/>
  <c r="AH193" i="91" s="1"/>
  <c r="AH195" i="91" a="1"/>
  <c r="AH195" i="91" s="1"/>
  <c r="AH194" i="91" a="1"/>
  <c r="AH194" i="91" s="1"/>
  <c r="AH192" i="91" a="1"/>
  <c r="AH192" i="91" s="1"/>
  <c r="AK195" i="91" a="1"/>
  <c r="AK195" i="91" s="1"/>
  <c r="AK193" i="91" a="1"/>
  <c r="AK193" i="91" s="1"/>
  <c r="AK194" i="91" a="1"/>
  <c r="AK194" i="91" s="1"/>
  <c r="AK192" i="91" a="1"/>
  <c r="AK192" i="91" s="1"/>
  <c r="AK197" i="91" a="1"/>
  <c r="AK197" i="91" s="1"/>
  <c r="AK196" i="91" a="1"/>
  <c r="AK196" i="91" s="1"/>
  <c r="BH237" i="91" a="1"/>
  <c r="BH237" i="91" s="1"/>
  <c r="BH240" i="91" a="1"/>
  <c r="BH240" i="91" s="1"/>
  <c r="EH240" i="16" s="1" a="1"/>
  <c r="EH240" i="16" s="1"/>
  <c r="BH241" i="91" a="1"/>
  <c r="BH241" i="91" s="1"/>
  <c r="BH239" i="91" a="1"/>
  <c r="BH239" i="91" s="1"/>
  <c r="BH236" i="91" a="1"/>
  <c r="BH236" i="91" s="1"/>
  <c r="BH238" i="91" a="1"/>
  <c r="BH238" i="91" s="1"/>
  <c r="BJ240" i="91" a="1"/>
  <c r="BJ240" i="91" s="1"/>
  <c r="EJ240" i="16" s="1" a="1"/>
  <c r="EJ240" i="16" s="1"/>
  <c r="BJ237" i="91" a="1"/>
  <c r="BJ237" i="91" s="1"/>
  <c r="BJ241" i="91" a="1"/>
  <c r="BJ241" i="91" s="1"/>
  <c r="BJ238" i="91" a="1"/>
  <c r="BJ238" i="91" s="1"/>
  <c r="BJ239" i="91" a="1"/>
  <c r="BJ239" i="91" s="1"/>
  <c r="BJ236" i="91" a="1"/>
  <c r="BJ236" i="91" s="1"/>
  <c r="BB239" i="91" a="1"/>
  <c r="BB239" i="91" s="1"/>
  <c r="BB240" i="91" a="1"/>
  <c r="BB240" i="91" s="1"/>
  <c r="EB240" i="16" s="1" a="1"/>
  <c r="EB240" i="16" s="1"/>
  <c r="BB237" i="91" a="1"/>
  <c r="BB237" i="91" s="1"/>
  <c r="BB236" i="91" a="1"/>
  <c r="BB236" i="91" s="1"/>
  <c r="BB238" i="91" a="1"/>
  <c r="BB238" i="91" s="1"/>
  <c r="BB241" i="91" a="1"/>
  <c r="BB241" i="91" s="1"/>
  <c r="AO207" i="91" a="1"/>
  <c r="AO207" i="91" s="1"/>
  <c r="DO207" i="16" s="1" a="1"/>
  <c r="DO207" i="16" s="1"/>
  <c r="AO211" i="91" a="1"/>
  <c r="AO211" i="91" s="1"/>
  <c r="DO211" i="16" s="1" a="1"/>
  <c r="DO211" i="16" s="1"/>
  <c r="AO210" i="91" a="1"/>
  <c r="AO210" i="91" s="1"/>
  <c r="DO210" i="16" s="1" a="1"/>
  <c r="DO210" i="16" s="1"/>
  <c r="AO209" i="91" a="1"/>
  <c r="AO209" i="91" s="1"/>
  <c r="DO209" i="16" s="1" a="1"/>
  <c r="DO209" i="16" s="1"/>
  <c r="AO208" i="91" a="1"/>
  <c r="AO208" i="91" s="1"/>
  <c r="DO208" i="16" s="1" a="1"/>
  <c r="DO208" i="16" s="1"/>
  <c r="AO206" i="91" a="1"/>
  <c r="AO206" i="91" s="1"/>
  <c r="BC209" i="91" a="1"/>
  <c r="BC209" i="91" s="1"/>
  <c r="EC209" i="16" s="1" a="1"/>
  <c r="EC209" i="16" s="1"/>
  <c r="BC211" i="91" a="1"/>
  <c r="BC211" i="91" s="1"/>
  <c r="EC211" i="16" s="1" a="1"/>
  <c r="EC211" i="16" s="1"/>
  <c r="BC208" i="91" a="1"/>
  <c r="BC208" i="91" s="1"/>
  <c r="EC208" i="16" s="1" a="1"/>
  <c r="EC208" i="16" s="1"/>
  <c r="BC210" i="91" a="1"/>
  <c r="BC210" i="91" s="1"/>
  <c r="EC210" i="16" s="1" a="1"/>
  <c r="EC210" i="16" s="1"/>
  <c r="BC206" i="91" a="1"/>
  <c r="BC206" i="91" s="1"/>
  <c r="BC207" i="91" a="1"/>
  <c r="BC207" i="91" s="1"/>
  <c r="EC207" i="16" s="1" a="1"/>
  <c r="EC207" i="16" s="1"/>
  <c r="BB222" i="91" a="1"/>
  <c r="BB222" i="91" s="1"/>
  <c r="BB226" i="91" a="1"/>
  <c r="BB226" i="91" s="1"/>
  <c r="BB225" i="91" a="1"/>
  <c r="BB225" i="91" s="1"/>
  <c r="BB224" i="91" a="1"/>
  <c r="BB224" i="91" s="1"/>
  <c r="BB223" i="91" a="1"/>
  <c r="BB223" i="91" s="1"/>
  <c r="BB221" i="91" a="1"/>
  <c r="BB221" i="91" s="1"/>
  <c r="AP221" i="91" a="1"/>
  <c r="AP221" i="91" s="1"/>
  <c r="AP225" i="91" a="1"/>
  <c r="AP225" i="91" s="1"/>
  <c r="AP224" i="91" a="1"/>
  <c r="AP224" i="91" s="1"/>
  <c r="AP222" i="91" a="1"/>
  <c r="AP222" i="91" s="1"/>
  <c r="AP223" i="91" a="1"/>
  <c r="AP223" i="91" s="1"/>
  <c r="AP226" i="91" a="1"/>
  <c r="AP226" i="91" s="1"/>
  <c r="BF225" i="91" a="1"/>
  <c r="BF225" i="91" s="1"/>
  <c r="BF223" i="91" a="1"/>
  <c r="BF223" i="91" s="1"/>
  <c r="BF226" i="91" a="1"/>
  <c r="BF226" i="91" s="1"/>
  <c r="BF224" i="91" a="1"/>
  <c r="BF224" i="91" s="1"/>
  <c r="BF222" i="91" a="1"/>
  <c r="BF222" i="91" s="1"/>
  <c r="BF221" i="91" a="1"/>
  <c r="BF221" i="91" s="1"/>
  <c r="BJ224" i="91" a="1"/>
  <c r="BJ224" i="91" s="1"/>
  <c r="BJ225" i="91" a="1"/>
  <c r="BJ225" i="91" s="1"/>
  <c r="BJ221" i="91" a="1"/>
  <c r="BJ221" i="91" s="1"/>
  <c r="BJ222" i="91" a="1"/>
  <c r="BJ222" i="91" s="1"/>
  <c r="BJ223" i="91" a="1"/>
  <c r="BJ223" i="91" s="1"/>
  <c r="BJ226" i="91" a="1"/>
  <c r="BJ226" i="91" s="1"/>
  <c r="AQ197" i="91" a="1"/>
  <c r="AQ197" i="91" s="1"/>
  <c r="AQ196" i="91" a="1"/>
  <c r="AQ196" i="91" s="1"/>
  <c r="AQ192" i="91" a="1"/>
  <c r="AQ192" i="91" s="1"/>
  <c r="AQ195" i="91" a="1"/>
  <c r="AQ195" i="91" s="1"/>
  <c r="AQ193" i="91" a="1"/>
  <c r="AQ193" i="91" s="1"/>
  <c r="AQ194" i="91" a="1"/>
  <c r="AQ194" i="91" s="1"/>
  <c r="AT193" i="91" a="1"/>
  <c r="AT193" i="91" s="1"/>
  <c r="AT196" i="91" a="1"/>
  <c r="AT196" i="91" s="1"/>
  <c r="AT195" i="91" a="1"/>
  <c r="AT195" i="91" s="1"/>
  <c r="AT194" i="91" a="1"/>
  <c r="AT194" i="91" s="1"/>
  <c r="AT197" i="91" a="1"/>
  <c r="AT197" i="91" s="1"/>
  <c r="AT192" i="91" a="1"/>
  <c r="AT192" i="91" s="1"/>
  <c r="AW196" i="91" a="1"/>
  <c r="AW196" i="91" s="1"/>
  <c r="AW192" i="91" a="1"/>
  <c r="AW192" i="91" s="1"/>
  <c r="AW197" i="91" a="1"/>
  <c r="AW197" i="91" s="1"/>
  <c r="AW193" i="91" a="1"/>
  <c r="AW193" i="91" s="1"/>
  <c r="AW194" i="91" a="1"/>
  <c r="AW194" i="91" s="1"/>
  <c r="AW195" i="91" a="1"/>
  <c r="AW195" i="91" s="1"/>
  <c r="AI241" i="91" a="1"/>
  <c r="AI241" i="91" s="1"/>
  <c r="AI237" i="91" a="1"/>
  <c r="AI237" i="91" s="1"/>
  <c r="AI240" i="91" a="1"/>
  <c r="AI240" i="91" s="1"/>
  <c r="DI240" i="16" s="1" a="1"/>
  <c r="DI240" i="16" s="1"/>
  <c r="AI239" i="91" a="1"/>
  <c r="AI239" i="91" s="1"/>
  <c r="AI236" i="91" a="1"/>
  <c r="AI236" i="91" s="1"/>
  <c r="AI238" i="91" a="1"/>
  <c r="AI238" i="91" s="1"/>
  <c r="AF239" i="91" a="1"/>
  <c r="AF239" i="91" s="1"/>
  <c r="AF238" i="91" a="1"/>
  <c r="AF238" i="91" s="1"/>
  <c r="AF236" i="91" a="1"/>
  <c r="AF236" i="91" s="1"/>
  <c r="AF237" i="91" a="1"/>
  <c r="AF237" i="91" s="1"/>
  <c r="AF241" i="91" a="1"/>
  <c r="AF241" i="91" s="1"/>
  <c r="AF240" i="91" a="1"/>
  <c r="AF240" i="91" s="1"/>
  <c r="DF240" i="16" s="1" a="1"/>
  <c r="DF240" i="16" s="1"/>
  <c r="AM236" i="91" a="1"/>
  <c r="AM236" i="91" s="1"/>
  <c r="AM237" i="91" a="1"/>
  <c r="AM237" i="91" s="1"/>
  <c r="AM240" i="91" a="1"/>
  <c r="AM240" i="91" s="1"/>
  <c r="DM240" i="16" s="1" a="1"/>
  <c r="DM240" i="16" s="1"/>
  <c r="AM238" i="91" a="1"/>
  <c r="AM238" i="91" s="1"/>
  <c r="AM239" i="91" a="1"/>
  <c r="AM239" i="91" s="1"/>
  <c r="AM241" i="91" a="1"/>
  <c r="AM241" i="91" s="1"/>
  <c r="BN240" i="91" a="1"/>
  <c r="BN240" i="91" s="1"/>
  <c r="EN240" i="16" s="1" a="1"/>
  <c r="EN240" i="16" s="1"/>
  <c r="BN241" i="91" a="1"/>
  <c r="BN241" i="91" s="1"/>
  <c r="BN237" i="91" a="1"/>
  <c r="BN237" i="91" s="1"/>
  <c r="BN239" i="91" a="1"/>
  <c r="BN239" i="91" s="1"/>
  <c r="BN236" i="91" a="1"/>
  <c r="BN236" i="91" s="1"/>
  <c r="BN238" i="91" a="1"/>
  <c r="BN238" i="91" s="1"/>
  <c r="AF207" i="91" a="1"/>
  <c r="AF207" i="91" s="1"/>
  <c r="AF206" i="91" a="1"/>
  <c r="AF206" i="91" s="1"/>
  <c r="AF211" i="91" a="1"/>
  <c r="AF211" i="91" s="1"/>
  <c r="AF208" i="91" a="1"/>
  <c r="AF208" i="91" s="1"/>
  <c r="AF210" i="91" a="1"/>
  <c r="AF210" i="91" s="1"/>
  <c r="AF209" i="91" a="1"/>
  <c r="AF209" i="91" s="1"/>
  <c r="AJ206" i="91" a="1"/>
  <c r="AJ206" i="91" s="1"/>
  <c r="AJ209" i="91" a="1"/>
  <c r="AJ209" i="91" s="1"/>
  <c r="DJ209" i="16" s="1" a="1"/>
  <c r="DJ209" i="16" s="1"/>
  <c r="AJ208" i="91" a="1"/>
  <c r="AJ208" i="91" s="1"/>
  <c r="DJ208" i="16" s="1" a="1"/>
  <c r="DJ208" i="16" s="1"/>
  <c r="AJ211" i="91" a="1"/>
  <c r="AJ211" i="91" s="1"/>
  <c r="DJ211" i="16" s="1" a="1"/>
  <c r="DJ211" i="16" s="1"/>
  <c r="AJ210" i="91" a="1"/>
  <c r="AJ210" i="91" s="1"/>
  <c r="DJ210" i="16" s="1" a="1"/>
  <c r="DJ210" i="16" s="1"/>
  <c r="AJ207" i="91" a="1"/>
  <c r="AJ207" i="91" s="1"/>
  <c r="DJ207" i="16" s="1" a="1"/>
  <c r="DJ207" i="16" s="1"/>
  <c r="BE208" i="91" a="1"/>
  <c r="BE208" i="91" s="1"/>
  <c r="EE208" i="16" s="1" a="1"/>
  <c r="EE208" i="16" s="1"/>
  <c r="BE210" i="91" a="1"/>
  <c r="BE210" i="91" s="1"/>
  <c r="EE210" i="16" s="1" a="1"/>
  <c r="EE210" i="16" s="1"/>
  <c r="BE209" i="91" a="1"/>
  <c r="BE209" i="91" s="1"/>
  <c r="EE209" i="16" s="1" a="1"/>
  <c r="EE209" i="16" s="1"/>
  <c r="BE206" i="91" a="1"/>
  <c r="BE206" i="91" s="1"/>
  <c r="BE207" i="91" a="1"/>
  <c r="BE207" i="91" s="1"/>
  <c r="EE207" i="16" s="1" a="1"/>
  <c r="EE207" i="16" s="1"/>
  <c r="BE211" i="91" a="1"/>
  <c r="BE211" i="91" s="1"/>
  <c r="EE211" i="16" s="1" a="1"/>
  <c r="EE211" i="16" s="1"/>
  <c r="BC221" i="91" a="1"/>
  <c r="BC221" i="91" s="1"/>
  <c r="BC226" i="91" a="1"/>
  <c r="BC226" i="91" s="1"/>
  <c r="BC224" i="91" a="1"/>
  <c r="BC224" i="91" s="1"/>
  <c r="BC225" i="91" a="1"/>
  <c r="BC225" i="91" s="1"/>
  <c r="BC223" i="91" a="1"/>
  <c r="BC223" i="91" s="1"/>
  <c r="BC222" i="91" a="1"/>
  <c r="BC222" i="91" s="1"/>
  <c r="AM223" i="91" a="1"/>
  <c r="AM223" i="91" s="1"/>
  <c r="AM226" i="91" a="1"/>
  <c r="AM226" i="91" s="1"/>
  <c r="AM221" i="91" a="1"/>
  <c r="AM221" i="91" s="1"/>
  <c r="AM225" i="91" a="1"/>
  <c r="AM225" i="91" s="1"/>
  <c r="AM222" i="91" a="1"/>
  <c r="AM222" i="91" s="1"/>
  <c r="AM224" i="91" a="1"/>
  <c r="AM224" i="91" s="1"/>
  <c r="AN193" i="91" a="1"/>
  <c r="AN193" i="91" s="1"/>
  <c r="AN195" i="91" a="1"/>
  <c r="AN195" i="91" s="1"/>
  <c r="AN196" i="91" a="1"/>
  <c r="AN196" i="91" s="1"/>
  <c r="AN194" i="91" a="1"/>
  <c r="AN194" i="91" s="1"/>
  <c r="AN192" i="91" a="1"/>
  <c r="AN192" i="91" s="1"/>
  <c r="AN197" i="91" a="1"/>
  <c r="AN197" i="91" s="1"/>
  <c r="BC197" i="91" a="1"/>
  <c r="BC197" i="91" s="1"/>
  <c r="BC193" i="91" a="1"/>
  <c r="BC193" i="91" s="1"/>
  <c r="BC195" i="91" a="1"/>
  <c r="BC195" i="91" s="1"/>
  <c r="BC192" i="91" a="1"/>
  <c r="BC192" i="91" s="1"/>
  <c r="BC194" i="91" a="1"/>
  <c r="BC194" i="91" s="1"/>
  <c r="BC196" i="91" a="1"/>
  <c r="BC196" i="91" s="1"/>
  <c r="BF197" i="91" a="1"/>
  <c r="BF197" i="91" s="1"/>
  <c r="BF193" i="91" a="1"/>
  <c r="BF193" i="91" s="1"/>
  <c r="BF195" i="91" a="1"/>
  <c r="BF195" i="91" s="1"/>
  <c r="BF196" i="91" a="1"/>
  <c r="BF196" i="91" s="1"/>
  <c r="BF192" i="91" a="1"/>
  <c r="BF192" i="91" s="1"/>
  <c r="BF194" i="91" a="1"/>
  <c r="BF194" i="91" s="1"/>
  <c r="BI197" i="91" a="1"/>
  <c r="BI197" i="91" s="1"/>
  <c r="BI192" i="91" a="1"/>
  <c r="BI192" i="91" s="1"/>
  <c r="BI196" i="91" a="1"/>
  <c r="BI196" i="91" s="1"/>
  <c r="BI195" i="91" a="1"/>
  <c r="BI195" i="91" s="1"/>
  <c r="BI193" i="91" a="1"/>
  <c r="BI193" i="91" s="1"/>
  <c r="BI194" i="91" a="1"/>
  <c r="BI194" i="91" s="1"/>
  <c r="AY236" i="91" a="1"/>
  <c r="AY236" i="91" s="1"/>
  <c r="AY241" i="91" a="1"/>
  <c r="AY241" i="91" s="1"/>
  <c r="AY239" i="91" a="1"/>
  <c r="AY239" i="91" s="1"/>
  <c r="AY240" i="91" a="1"/>
  <c r="AY240" i="91" s="1"/>
  <c r="DY240" i="16" s="1" a="1"/>
  <c r="DY240" i="16" s="1"/>
  <c r="AY238" i="91" a="1"/>
  <c r="AY238" i="91" s="1"/>
  <c r="AY237" i="91" a="1"/>
  <c r="AY237" i="91" s="1"/>
  <c r="AE237" i="91" a="1"/>
  <c r="AE237" i="91" s="1"/>
  <c r="AE239" i="91" a="1"/>
  <c r="AE239" i="91" s="1"/>
  <c r="AE238" i="91" a="1"/>
  <c r="AE238" i="91" s="1"/>
  <c r="AE240" i="91" a="1"/>
  <c r="AE240" i="91" s="1"/>
  <c r="DE240" i="16" s="1" a="1"/>
  <c r="DE240" i="16" s="1"/>
  <c r="AE241" i="91" a="1"/>
  <c r="AE241" i="91" s="1"/>
  <c r="AE236" i="91" a="1"/>
  <c r="AE236" i="91" s="1"/>
  <c r="AR211" i="91" a="1"/>
  <c r="AR211" i="91" s="1"/>
  <c r="DR211" i="16" s="1" a="1"/>
  <c r="DR211" i="16" s="1"/>
  <c r="AR208" i="91" a="1"/>
  <c r="AR208" i="91" s="1"/>
  <c r="DR208" i="16" s="1" a="1"/>
  <c r="DR208" i="16" s="1"/>
  <c r="AR207" i="91" a="1"/>
  <c r="AR207" i="91" s="1"/>
  <c r="DR207" i="16" s="1" a="1"/>
  <c r="DR207" i="16" s="1"/>
  <c r="AR209" i="91" a="1"/>
  <c r="AR209" i="91" s="1"/>
  <c r="DR209" i="16" s="1" a="1"/>
  <c r="DR209" i="16" s="1"/>
  <c r="AR210" i="91" a="1"/>
  <c r="AR210" i="91" s="1"/>
  <c r="DR210" i="16" s="1" a="1"/>
  <c r="DR210" i="16" s="1"/>
  <c r="AR206" i="91" a="1"/>
  <c r="AR206" i="91" s="1"/>
  <c r="AV206" i="91" a="1"/>
  <c r="AV206" i="91" s="1"/>
  <c r="AV211" i="91" a="1"/>
  <c r="AV211" i="91" s="1"/>
  <c r="DV211" i="16" s="1" a="1"/>
  <c r="DV211" i="16" s="1"/>
  <c r="AV208" i="91" a="1"/>
  <c r="AV208" i="91" s="1"/>
  <c r="DV208" i="16" s="1" a="1"/>
  <c r="DV208" i="16" s="1"/>
  <c r="AV207" i="91" a="1"/>
  <c r="AV207" i="91" s="1"/>
  <c r="DV207" i="16" s="1" a="1"/>
  <c r="DV207" i="16" s="1"/>
  <c r="AV209" i="91" a="1"/>
  <c r="AV209" i="91" s="1"/>
  <c r="DV209" i="16" s="1" a="1"/>
  <c r="DV209" i="16" s="1"/>
  <c r="AV210" i="91" a="1"/>
  <c r="AV210" i="91" s="1"/>
  <c r="DV210" i="16" s="1" a="1"/>
  <c r="DV210" i="16" s="1"/>
  <c r="AD206" i="91" a="1"/>
  <c r="AD206" i="91" s="1"/>
  <c r="AD211" i="91" a="1"/>
  <c r="AD211" i="91" s="1"/>
  <c r="AD210" i="91" a="1"/>
  <c r="AD210" i="91" s="1"/>
  <c r="AD209" i="91" a="1"/>
  <c r="AD209" i="91" s="1"/>
  <c r="AD208" i="91" a="1"/>
  <c r="AD208" i="91" s="1"/>
  <c r="AD207" i="91" a="1"/>
  <c r="AD207" i="91" s="1"/>
  <c r="BD210" i="91" a="1"/>
  <c r="BD210" i="91" s="1"/>
  <c r="ED210" i="16" s="1" a="1"/>
  <c r="ED210" i="16" s="1"/>
  <c r="BD208" i="91" a="1"/>
  <c r="BD208" i="91" s="1"/>
  <c r="ED208" i="16" s="1" a="1"/>
  <c r="ED208" i="16" s="1"/>
  <c r="BD211" i="91" a="1"/>
  <c r="BD211" i="91" s="1"/>
  <c r="ED211" i="16" s="1" a="1"/>
  <c r="ED211" i="16" s="1"/>
  <c r="BD209" i="91" a="1"/>
  <c r="BD209" i="91" s="1"/>
  <c r="ED209" i="16" s="1" a="1"/>
  <c r="ED209" i="16" s="1"/>
  <c r="BD207" i="91" a="1"/>
  <c r="BD207" i="91" s="1"/>
  <c r="ED207" i="16" s="1" a="1"/>
  <c r="ED207" i="16" s="1"/>
  <c r="BD206" i="91" a="1"/>
  <c r="BD206" i="91" s="1"/>
  <c r="AD222" i="91" a="1"/>
  <c r="AD222" i="91" s="1"/>
  <c r="AD221" i="91" a="1"/>
  <c r="AD221" i="91" s="1"/>
  <c r="AD226" i="91" a="1"/>
  <c r="AD226" i="91" s="1"/>
  <c r="AD224" i="91" a="1"/>
  <c r="AD224" i="91" s="1"/>
  <c r="AD225" i="91" a="1"/>
  <c r="AD225" i="91" s="1"/>
  <c r="AD223" i="91" a="1"/>
  <c r="AD223" i="91" s="1"/>
  <c r="AQ222" i="91" a="1"/>
  <c r="AQ222" i="91" s="1"/>
  <c r="AQ226" i="91" a="1"/>
  <c r="AQ226" i="91" s="1"/>
  <c r="AQ225" i="91" a="1"/>
  <c r="AQ225" i="91" s="1"/>
  <c r="AQ223" i="91" a="1"/>
  <c r="AQ223" i="91" s="1"/>
  <c r="AQ224" i="91" a="1"/>
  <c r="AQ224" i="91" s="1"/>
  <c r="AQ221" i="91" a="1"/>
  <c r="AQ221" i="91" s="1"/>
  <c r="AI222" i="91" a="1"/>
  <c r="AI222" i="91" s="1"/>
  <c r="AI225" i="91" a="1"/>
  <c r="AI225" i="91" s="1"/>
  <c r="AI223" i="91" a="1"/>
  <c r="AI223" i="91" s="1"/>
  <c r="AI226" i="91" a="1"/>
  <c r="AI226" i="91" s="1"/>
  <c r="AI221" i="91" a="1"/>
  <c r="AI221" i="91" s="1"/>
  <c r="AI224" i="91" a="1"/>
  <c r="AI224" i="91" s="1"/>
  <c r="AY222" i="91" a="1"/>
  <c r="AY222" i="91" s="1"/>
  <c r="AY226" i="91" a="1"/>
  <c r="AY226" i="91" s="1"/>
  <c r="AY223" i="91" a="1"/>
  <c r="AY223" i="91" s="1"/>
  <c r="AY221" i="91" a="1"/>
  <c r="AY221" i="91" s="1"/>
  <c r="AY224" i="91" a="1"/>
  <c r="AY224" i="91" s="1"/>
  <c r="AY225" i="91" a="1"/>
  <c r="AY225" i="91" s="1"/>
  <c r="AZ196" i="91" a="1"/>
  <c r="AZ196" i="91" s="1"/>
  <c r="AZ192" i="91" a="1"/>
  <c r="AZ192" i="91" s="1"/>
  <c r="AZ197" i="91" a="1"/>
  <c r="AZ197" i="91" s="1"/>
  <c r="AZ193" i="91" a="1"/>
  <c r="AZ193" i="91" s="1"/>
  <c r="AZ195" i="91" a="1"/>
  <c r="AZ195" i="91" s="1"/>
  <c r="AZ194" i="91" a="1"/>
  <c r="AZ194" i="91" s="1"/>
  <c r="AL196" i="91" a="1"/>
  <c r="AL196" i="91" s="1"/>
  <c r="AL192" i="91" a="1"/>
  <c r="AL192" i="91" s="1"/>
  <c r="AL193" i="91" a="1"/>
  <c r="AL193" i="91" s="1"/>
  <c r="AL197" i="91" a="1"/>
  <c r="AL197" i="91" s="1"/>
  <c r="AL194" i="91" a="1"/>
  <c r="AL194" i="91" s="1"/>
  <c r="AL195" i="91" a="1"/>
  <c r="AL195" i="91" s="1"/>
  <c r="AJ236" i="91" a="1"/>
  <c r="AJ236" i="91" s="1"/>
  <c r="AJ238" i="91" a="1"/>
  <c r="AJ238" i="91" s="1"/>
  <c r="AJ241" i="91" a="1"/>
  <c r="AJ241" i="91" s="1"/>
  <c r="AJ240" i="91" a="1"/>
  <c r="AJ240" i="91" s="1"/>
  <c r="DJ240" i="16" s="1" a="1"/>
  <c r="DJ240" i="16" s="1"/>
  <c r="AJ239" i="91" a="1"/>
  <c r="AJ239" i="91" s="1"/>
  <c r="AJ237" i="91" a="1"/>
  <c r="AJ237" i="91" s="1"/>
  <c r="AG239" i="91" a="1"/>
  <c r="AG239" i="91" s="1"/>
  <c r="AG236" i="91" a="1"/>
  <c r="AG236" i="91" s="1"/>
  <c r="AG241" i="91" a="1"/>
  <c r="AG241" i="91" s="1"/>
  <c r="AG238" i="91" a="1"/>
  <c r="AG238" i="91" s="1"/>
  <c r="AG240" i="91" a="1"/>
  <c r="AG240" i="91" s="1"/>
  <c r="DG240" i="16" s="1" a="1"/>
  <c r="DG240" i="16" s="1"/>
  <c r="AG237" i="91" a="1"/>
  <c r="AG237" i="91" s="1"/>
  <c r="BK236" i="91" a="1"/>
  <c r="BK236" i="91" s="1"/>
  <c r="BK240" i="91" a="1"/>
  <c r="BK240" i="91" s="1"/>
  <c r="EK240" i="16" s="1" a="1"/>
  <c r="EK240" i="16" s="1"/>
  <c r="BK241" i="91" a="1"/>
  <c r="BK241" i="91" s="1"/>
  <c r="BK237" i="91" a="1"/>
  <c r="BK237" i="91" s="1"/>
  <c r="BK239" i="91" a="1"/>
  <c r="BK239" i="91" s="1"/>
  <c r="BK238" i="91" a="1"/>
  <c r="BK238" i="91" s="1"/>
  <c r="AQ238" i="91" a="1"/>
  <c r="AQ238" i="91" s="1"/>
  <c r="AQ240" i="91" a="1"/>
  <c r="AQ240" i="91" s="1"/>
  <c r="DQ240" i="16" s="1" a="1"/>
  <c r="DQ240" i="16" s="1"/>
  <c r="AQ236" i="91" a="1"/>
  <c r="AQ236" i="91" s="1"/>
  <c r="AQ241" i="91" a="1"/>
  <c r="AQ241" i="91" s="1"/>
  <c r="AQ237" i="91" a="1"/>
  <c r="AQ237" i="91" s="1"/>
  <c r="AQ239" i="91" a="1"/>
  <c r="AQ239" i="91" s="1"/>
  <c r="BJ207" i="91" a="1"/>
  <c r="BJ207" i="91" s="1"/>
  <c r="BJ209" i="91" a="1"/>
  <c r="BJ209" i="91" s="1"/>
  <c r="BJ210" i="91" a="1"/>
  <c r="BJ210" i="91" s="1"/>
  <c r="BJ211" i="91" a="1"/>
  <c r="BJ211" i="91" s="1"/>
  <c r="BJ206" i="91" a="1"/>
  <c r="BJ206" i="91" s="1"/>
  <c r="BJ208" i="91" a="1"/>
  <c r="BJ208" i="91" s="1"/>
  <c r="AP211" i="91" a="1"/>
  <c r="AP211" i="91" s="1"/>
  <c r="DP211" i="16" s="1" a="1"/>
  <c r="DP211" i="16" s="1"/>
  <c r="AP209" i="91" a="1"/>
  <c r="AP209" i="91" s="1"/>
  <c r="DP209" i="16" s="1" a="1"/>
  <c r="DP209" i="16" s="1"/>
  <c r="AP210" i="91" a="1"/>
  <c r="AP210" i="91" s="1"/>
  <c r="DP210" i="16" s="1" a="1"/>
  <c r="DP210" i="16" s="1"/>
  <c r="AP208" i="91" a="1"/>
  <c r="AP208" i="91" s="1"/>
  <c r="DP208" i="16" s="1" a="1"/>
  <c r="DP208" i="16" s="1"/>
  <c r="AP207" i="91" a="1"/>
  <c r="AP207" i="91" s="1"/>
  <c r="DP207" i="16" s="1" a="1"/>
  <c r="DP207" i="16" s="1"/>
  <c r="AP206" i="91" a="1"/>
  <c r="AP206" i="91" s="1"/>
  <c r="BD224" i="91" a="1"/>
  <c r="BD224" i="91" s="1"/>
  <c r="BD222" i="91" a="1"/>
  <c r="BD222" i="91" s="1"/>
  <c r="BD225" i="91" a="1"/>
  <c r="BD225" i="91" s="1"/>
  <c r="BD223" i="91" a="1"/>
  <c r="BD223" i="91" s="1"/>
  <c r="BD221" i="91" a="1"/>
  <c r="BD221" i="91" s="1"/>
  <c r="BD226" i="91" a="1"/>
  <c r="BD226" i="91" s="1"/>
  <c r="AO224" i="91" a="1"/>
  <c r="AO224" i="91" s="1"/>
  <c r="AO221" i="91" a="1"/>
  <c r="AO221" i="91" s="1"/>
  <c r="AO222" i="91" a="1"/>
  <c r="AO222" i="91" s="1"/>
  <c r="AO225" i="91" a="1"/>
  <c r="AO225" i="91" s="1"/>
  <c r="AO223" i="91" a="1"/>
  <c r="AO223" i="91" s="1"/>
  <c r="AO226" i="91" a="1"/>
  <c r="AO226" i="91" s="1"/>
  <c r="AU223" i="91" a="1"/>
  <c r="AU223" i="91" s="1"/>
  <c r="AU221" i="91" a="1"/>
  <c r="AU221" i="91" s="1"/>
  <c r="AU222" i="91" a="1"/>
  <c r="AU222" i="91" s="1"/>
  <c r="AU226" i="91" a="1"/>
  <c r="AU226" i="91" s="1"/>
  <c r="AU225" i="91" a="1"/>
  <c r="AU225" i="91" s="1"/>
  <c r="AU224" i="91" a="1"/>
  <c r="AU224" i="91" s="1"/>
  <c r="BK221" i="91" a="1"/>
  <c r="BK221" i="91" s="1"/>
  <c r="BK226" i="91" a="1"/>
  <c r="BK226" i="91" s="1"/>
  <c r="BK225" i="91" a="1"/>
  <c r="BK225" i="91" s="1"/>
  <c r="BK223" i="91" a="1"/>
  <c r="BK223" i="91" s="1"/>
  <c r="BK222" i="91" a="1"/>
  <c r="BK222" i="91" s="1"/>
  <c r="BK224" i="91" a="1"/>
  <c r="BK224" i="91" s="1"/>
  <c r="AS241" i="91" a="1"/>
  <c r="AS241" i="91" s="1"/>
  <c r="AS240" i="91" a="1"/>
  <c r="AS240" i="91" s="1"/>
  <c r="DS240" i="16" s="1" a="1"/>
  <c r="DS240" i="16" s="1"/>
  <c r="AS236" i="91" a="1"/>
  <c r="AS236" i="91" s="1"/>
  <c r="AS237" i="91" a="1"/>
  <c r="AS237" i="91" s="1"/>
  <c r="AS239" i="91" a="1"/>
  <c r="AS239" i="91" s="1"/>
  <c r="AS238" i="91" a="1"/>
  <c r="AS238" i="91" s="1"/>
  <c r="AG210" i="91" a="1"/>
  <c r="AG210" i="91" s="1"/>
  <c r="AG209" i="91" a="1"/>
  <c r="AG209" i="91" s="1"/>
  <c r="AG206" i="91" a="1"/>
  <c r="AG206" i="91" s="1"/>
  <c r="AG208" i="91" a="1"/>
  <c r="AG208" i="91" s="1"/>
  <c r="AG207" i="91" a="1"/>
  <c r="AG207" i="91" s="1"/>
  <c r="AG211" i="91" a="1"/>
  <c r="AG211" i="91" s="1"/>
  <c r="BF208" i="91" a="1"/>
  <c r="BF208" i="91" s="1"/>
  <c r="EF208" i="16" s="1" a="1"/>
  <c r="EF208" i="16" s="1"/>
  <c r="BF210" i="91" a="1"/>
  <c r="BF210" i="91" s="1"/>
  <c r="EF210" i="16" s="1" a="1"/>
  <c r="EF210" i="16" s="1"/>
  <c r="BF207" i="91" a="1"/>
  <c r="BF207" i="91" s="1"/>
  <c r="EF207" i="16" s="1" a="1"/>
  <c r="EF207" i="16" s="1"/>
  <c r="BF206" i="91" a="1"/>
  <c r="BF206" i="91" s="1"/>
  <c r="BF211" i="91" a="1"/>
  <c r="BF211" i="91" s="1"/>
  <c r="EF211" i="16" s="1" a="1"/>
  <c r="EF211" i="16" s="1"/>
  <c r="BF209" i="91" a="1"/>
  <c r="BF209" i="91" s="1"/>
  <c r="EF209" i="16" s="1" a="1"/>
  <c r="EF209" i="16" s="1"/>
  <c r="AE226" i="91" a="1"/>
  <c r="AE226" i="91" s="1"/>
  <c r="AE224" i="91" a="1"/>
  <c r="AE224" i="91" s="1"/>
  <c r="AE223" i="91" a="1"/>
  <c r="AE223" i="91" s="1"/>
  <c r="AE225" i="91" a="1"/>
  <c r="AE225" i="91" s="1"/>
  <c r="AE221" i="91" a="1"/>
  <c r="AE221" i="91" s="1"/>
  <c r="AE222" i="91" a="1"/>
  <c r="AE222" i="91" s="1"/>
  <c r="BE241" i="91" a="1"/>
  <c r="BE241" i="91" s="1"/>
  <c r="BE237" i="91" a="1"/>
  <c r="BE237" i="91" s="1"/>
  <c r="BE238" i="91" a="1"/>
  <c r="BE238" i="91" s="1"/>
  <c r="BE240" i="91" a="1"/>
  <c r="BE240" i="91" s="1"/>
  <c r="EE240" i="16" s="1" a="1"/>
  <c r="EE240" i="16" s="1"/>
  <c r="BE236" i="91" a="1"/>
  <c r="BE236" i="91" s="1"/>
  <c r="BE239" i="91" a="1"/>
  <c r="BE239" i="91" s="1"/>
  <c r="AS210" i="91" a="1"/>
  <c r="AS210" i="91" s="1"/>
  <c r="AS207" i="91" a="1"/>
  <c r="AS207" i="91" s="1"/>
  <c r="AS208" i="91" a="1"/>
  <c r="AS208" i="91" s="1"/>
  <c r="AS211" i="91" a="1"/>
  <c r="AS211" i="91" s="1"/>
  <c r="AS206" i="91" a="1"/>
  <c r="AS206" i="91" s="1"/>
  <c r="AS209" i="91" a="1"/>
  <c r="AS209" i="91" s="1"/>
  <c r="AE207" i="91" a="1"/>
  <c r="AE207" i="91" s="1"/>
  <c r="AE208" i="91" a="1"/>
  <c r="AE208" i="91" s="1"/>
  <c r="AE209" i="91" a="1"/>
  <c r="AE209" i="91" s="1"/>
  <c r="AE206" i="91" a="1"/>
  <c r="AE206" i="91" s="1"/>
  <c r="AE211" i="91" a="1"/>
  <c r="AE211" i="91" s="1"/>
  <c r="AE210" i="91" a="1"/>
  <c r="AE210" i="91" s="1"/>
  <c r="BM225" i="91" a="1"/>
  <c r="BM225" i="91" s="1"/>
  <c r="BM221" i="91" a="1"/>
  <c r="BM221" i="91" s="1"/>
  <c r="BM223" i="91" a="1"/>
  <c r="BM223" i="91" s="1"/>
  <c r="BM226" i="91" a="1"/>
  <c r="BM226" i="91" s="1"/>
  <c r="BM222" i="91" a="1"/>
  <c r="BM222" i="91" s="1"/>
  <c r="BM224" i="91" a="1"/>
  <c r="BM224" i="91" s="1"/>
  <c r="BA193" i="91" a="1"/>
  <c r="BA193" i="91" s="1"/>
  <c r="BA195" i="91" a="1"/>
  <c r="BA195" i="91" s="1"/>
  <c r="BA192" i="91" a="1"/>
  <c r="BA192" i="91" s="1"/>
  <c r="BA194" i="91" a="1"/>
  <c r="BA194" i="91" s="1"/>
  <c r="BA197" i="91" a="1"/>
  <c r="BA197" i="91" s="1"/>
  <c r="BA196" i="91" a="1"/>
  <c r="BA196" i="91" s="1"/>
  <c r="BD196" i="91" a="1"/>
  <c r="BD196" i="91" s="1"/>
  <c r="BD197" i="91" a="1"/>
  <c r="BD197" i="91" s="1"/>
  <c r="BD194" i="91" a="1"/>
  <c r="BD194" i="91" s="1"/>
  <c r="BD192" i="91" a="1"/>
  <c r="BD192" i="91" s="1"/>
  <c r="BD195" i="91" a="1"/>
  <c r="BD195" i="91" s="1"/>
  <c r="BD193" i="91" a="1"/>
  <c r="BD193" i="91" s="1"/>
  <c r="BG193" i="91" a="1"/>
  <c r="BG193" i="91" s="1"/>
  <c r="BG197" i="91" a="1"/>
  <c r="BG197" i="91" s="1"/>
  <c r="BG192" i="91" a="1"/>
  <c r="BG192" i="91" s="1"/>
  <c r="BG195" i="91" a="1"/>
  <c r="BG195" i="91" s="1"/>
  <c r="BG194" i="91" a="1"/>
  <c r="BG194" i="91" s="1"/>
  <c r="BG196" i="91" a="1"/>
  <c r="BG196" i="91" s="1"/>
  <c r="AM193" i="91" a="1"/>
  <c r="AM193" i="91" s="1"/>
  <c r="AM194" i="91" a="1"/>
  <c r="AM194" i="91" s="1"/>
  <c r="AM195" i="91" a="1"/>
  <c r="AM195" i="91" s="1"/>
  <c r="AM192" i="91" a="1"/>
  <c r="AM192" i="91" s="1"/>
  <c r="AM196" i="91" a="1"/>
  <c r="AM196" i="91" s="1"/>
  <c r="AM197" i="91" a="1"/>
  <c r="AM197" i="91" s="1"/>
  <c r="AT240" i="91" a="1"/>
  <c r="AT240" i="91" s="1"/>
  <c r="DT240" i="16" s="1" a="1"/>
  <c r="DT240" i="16" s="1"/>
  <c r="AT241" i="91" a="1"/>
  <c r="AT241" i="91" s="1"/>
  <c r="AT236" i="91" a="1"/>
  <c r="AT236" i="91" s="1"/>
  <c r="AT238" i="91" a="1"/>
  <c r="AT238" i="91" s="1"/>
  <c r="AT237" i="91" a="1"/>
  <c r="AT237" i="91" s="1"/>
  <c r="AT239" i="91" a="1"/>
  <c r="AT239" i="91" s="1"/>
  <c r="BL238" i="91" a="1"/>
  <c r="BL238" i="91" s="1"/>
  <c r="BL241" i="91" a="1"/>
  <c r="BL241" i="91" s="1"/>
  <c r="BL239" i="91" a="1"/>
  <c r="BL239" i="91" s="1"/>
  <c r="BL237" i="91" a="1"/>
  <c r="BL237" i="91" s="1"/>
  <c r="BL236" i="91" a="1"/>
  <c r="BL236" i="91" s="1"/>
  <c r="BL240" i="91" a="1"/>
  <c r="BL240" i="91" s="1"/>
  <c r="EL240" i="16" s="1" a="1"/>
  <c r="EL240" i="16" s="1"/>
  <c r="BK210" i="91" a="1"/>
  <c r="BK210" i="91" s="1"/>
  <c r="EK210" i="16" s="1" a="1"/>
  <c r="EK210" i="16" s="1"/>
  <c r="BK209" i="91" a="1"/>
  <c r="BK209" i="91" s="1"/>
  <c r="EK209" i="16" s="1" a="1"/>
  <c r="EK209" i="16" s="1"/>
  <c r="BK207" i="91" a="1"/>
  <c r="BK207" i="91" s="1"/>
  <c r="EK207" i="16" s="1" a="1"/>
  <c r="EK207" i="16" s="1"/>
  <c r="BK206" i="91" a="1"/>
  <c r="BK206" i="91" s="1"/>
  <c r="BK211" i="91" a="1"/>
  <c r="BK211" i="91" s="1"/>
  <c r="EK211" i="16" s="1" a="1"/>
  <c r="EK211" i="16" s="1"/>
  <c r="BK208" i="91" a="1"/>
  <c r="BK208" i="91" s="1"/>
  <c r="EK208" i="16" s="1" a="1"/>
  <c r="EK208" i="16" s="1"/>
  <c r="AL207" i="91" a="1"/>
  <c r="AL207" i="91" s="1"/>
  <c r="DL207" i="16" s="1" a="1"/>
  <c r="DL207" i="16" s="1"/>
  <c r="AL209" i="91" a="1"/>
  <c r="AL209" i="91" s="1"/>
  <c r="DL209" i="16" s="1" a="1"/>
  <c r="DL209" i="16" s="1"/>
  <c r="AL206" i="91" a="1"/>
  <c r="AL206" i="91" s="1"/>
  <c r="AL211" i="91" a="1"/>
  <c r="AL211" i="91" s="1"/>
  <c r="DL211" i="16" s="1" a="1"/>
  <c r="DL211" i="16" s="1"/>
  <c r="AL208" i="91" a="1"/>
  <c r="AL208" i="91" s="1"/>
  <c r="DL208" i="16" s="1" a="1"/>
  <c r="DL208" i="16" s="1"/>
  <c r="AL210" i="91" a="1"/>
  <c r="AL210" i="91" s="1"/>
  <c r="DL210" i="16" s="1" a="1"/>
  <c r="DL210" i="16" s="1"/>
  <c r="AQ208" i="91" a="1"/>
  <c r="AQ208" i="91" s="1"/>
  <c r="DQ208" i="16" s="1" a="1"/>
  <c r="DQ208" i="16" s="1"/>
  <c r="AQ206" i="91" a="1"/>
  <c r="AQ206" i="91" s="1"/>
  <c r="AQ209" i="91" a="1"/>
  <c r="AQ209" i="91" s="1"/>
  <c r="DQ209" i="16" s="1" a="1"/>
  <c r="DQ209" i="16" s="1"/>
  <c r="AQ207" i="91" a="1"/>
  <c r="AQ207" i="91" s="1"/>
  <c r="DQ207" i="16" s="1" a="1"/>
  <c r="DQ207" i="16" s="1"/>
  <c r="AQ211" i="91" a="1"/>
  <c r="AQ211" i="91" s="1"/>
  <c r="DQ211" i="16" s="1" a="1"/>
  <c r="DQ211" i="16" s="1"/>
  <c r="AQ210" i="91" a="1"/>
  <c r="AQ210" i="91" s="1"/>
  <c r="DQ210" i="16" s="1" a="1"/>
  <c r="DQ210" i="16" s="1"/>
  <c r="BG206" i="91" a="1"/>
  <c r="BG206" i="91" s="1"/>
  <c r="BG208" i="91" a="1"/>
  <c r="BG208" i="91" s="1"/>
  <c r="EG208" i="16" s="1" a="1"/>
  <c r="EG208" i="16" s="1"/>
  <c r="BG207" i="91" a="1"/>
  <c r="BG207" i="91" s="1"/>
  <c r="EG207" i="16" s="1" a="1"/>
  <c r="EG207" i="16" s="1"/>
  <c r="BG210" i="91" a="1"/>
  <c r="BG210" i="91" s="1"/>
  <c r="EG210" i="16" s="1" a="1"/>
  <c r="EG210" i="16" s="1"/>
  <c r="BG211" i="91" a="1"/>
  <c r="BG211" i="91" s="1"/>
  <c r="EG211" i="16" s="1" a="1"/>
  <c r="EG211" i="16" s="1"/>
  <c r="BG209" i="91" a="1"/>
  <c r="BG209" i="91" s="1"/>
  <c r="EG209" i="16" s="1" a="1"/>
  <c r="EG209" i="16" s="1"/>
  <c r="AF224" i="91" a="1"/>
  <c r="AF224" i="91" s="1"/>
  <c r="AF225" i="91" a="1"/>
  <c r="AF225" i="91" s="1"/>
  <c r="AF223" i="91" a="1"/>
  <c r="AF223" i="91" s="1"/>
  <c r="AF222" i="91" a="1"/>
  <c r="AF222" i="91" s="1"/>
  <c r="AF226" i="91" a="1"/>
  <c r="AF226" i="91" s="1"/>
  <c r="AF221" i="91" a="1"/>
  <c r="AF221" i="91" s="1"/>
  <c r="AG222" i="91" a="1"/>
  <c r="AG222" i="91" s="1"/>
  <c r="AG226" i="91" a="1"/>
  <c r="AG226" i="91" s="1"/>
  <c r="AG221" i="91" a="1"/>
  <c r="AG221" i="91" s="1"/>
  <c r="AG223" i="91" a="1"/>
  <c r="AG223" i="91" s="1"/>
  <c r="AG224" i="91" a="1"/>
  <c r="AG224" i="91" s="1"/>
  <c r="AG225" i="91" a="1"/>
  <c r="AG225" i="91" s="1"/>
  <c r="AJ226" i="91" a="1"/>
  <c r="AJ226" i="91" s="1"/>
  <c r="AJ225" i="91" a="1"/>
  <c r="AJ225" i="91" s="1"/>
  <c r="AJ222" i="91" a="1"/>
  <c r="AJ222" i="91" s="1"/>
  <c r="AJ224" i="91" a="1"/>
  <c r="AJ224" i="91" s="1"/>
  <c r="AJ223" i="91" a="1"/>
  <c r="AJ223" i="91" s="1"/>
  <c r="AJ221" i="91" a="1"/>
  <c r="AJ221" i="91" s="1"/>
  <c r="AN237" i="91" a="1"/>
  <c r="AN237" i="91" s="1"/>
  <c r="AN236" i="91" a="1"/>
  <c r="AN236" i="91" s="1"/>
  <c r="AN238" i="91" a="1"/>
  <c r="AN238" i="91" s="1"/>
  <c r="AN240" i="91" a="1"/>
  <c r="AN240" i="91" s="1"/>
  <c r="DN240" i="16" s="1" a="1"/>
  <c r="DN240" i="16" s="1"/>
  <c r="AN241" i="91" a="1"/>
  <c r="AN241" i="91" s="1"/>
  <c r="AN239" i="91" a="1"/>
  <c r="AN239" i="91" s="1"/>
  <c r="BH206" i="91" a="1"/>
  <c r="BH206" i="91" s="1"/>
  <c r="BH207" i="91" a="1"/>
  <c r="BH207" i="91" s="1"/>
  <c r="EH207" i="16" s="1" a="1"/>
  <c r="EH207" i="16" s="1"/>
  <c r="BH210" i="91" a="1"/>
  <c r="BH210" i="91" s="1"/>
  <c r="EH210" i="16" s="1" a="1"/>
  <c r="EH210" i="16" s="1"/>
  <c r="BH211" i="91" a="1"/>
  <c r="BH211" i="91" s="1"/>
  <c r="EH211" i="16" s="1" a="1"/>
  <c r="EH211" i="16" s="1"/>
  <c r="BH209" i="91" a="1"/>
  <c r="BH209" i="91" s="1"/>
  <c r="EH209" i="16" s="1" a="1"/>
  <c r="EH209" i="16" s="1"/>
  <c r="BH208" i="91" a="1"/>
  <c r="BH208" i="91" s="1"/>
  <c r="EH208" i="16" s="1" a="1"/>
  <c r="EH208" i="16" s="1"/>
  <c r="BG222" i="91" a="1"/>
  <c r="BG222" i="91" s="1"/>
  <c r="BG226" i="91" a="1"/>
  <c r="BG226" i="91" s="1"/>
  <c r="BG223" i="91" a="1"/>
  <c r="BG223" i="91" s="1"/>
  <c r="BG221" i="91" a="1"/>
  <c r="BG221" i="91" s="1"/>
  <c r="BG225" i="91" a="1"/>
  <c r="BG225" i="91" s="1"/>
  <c r="BG224" i="91" a="1"/>
  <c r="BG224" i="91" s="1"/>
  <c r="AR238" i="91" a="1"/>
  <c r="AR238" i="91" s="1"/>
  <c r="AR241" i="91" a="1"/>
  <c r="AR241" i="91" s="1"/>
  <c r="AR239" i="91" a="1"/>
  <c r="AR239" i="91" s="1"/>
  <c r="AR240" i="91" a="1"/>
  <c r="AR240" i="91" s="1"/>
  <c r="DR240" i="16" s="1" a="1"/>
  <c r="DR240" i="16" s="1"/>
  <c r="AR236" i="91" a="1"/>
  <c r="AR236" i="91" s="1"/>
  <c r="AR237" i="91" a="1"/>
  <c r="AR237" i="91" s="1"/>
  <c r="AZ236" i="91" a="1"/>
  <c r="AZ236" i="91" s="1"/>
  <c r="AZ238" i="91" a="1"/>
  <c r="AZ238" i="91" s="1"/>
  <c r="AZ239" i="91" a="1"/>
  <c r="AZ239" i="91" s="1"/>
  <c r="AZ240" i="91" a="1"/>
  <c r="AZ240" i="91" s="1"/>
  <c r="DZ240" i="16" s="1" a="1"/>
  <c r="DZ240" i="16" s="1"/>
  <c r="AZ241" i="91" a="1"/>
  <c r="AZ241" i="91" s="1"/>
  <c r="AZ237" i="91" a="1"/>
  <c r="AZ237" i="91" s="1"/>
  <c r="AW210" i="91" a="1"/>
  <c r="AW210" i="91" s="1"/>
  <c r="AW209" i="91" a="1"/>
  <c r="AW209" i="91" s="1"/>
  <c r="AW208" i="91" a="1"/>
  <c r="AW208" i="91" s="1"/>
  <c r="AW207" i="91" a="1"/>
  <c r="AW207" i="91" s="1"/>
  <c r="AW206" i="91" a="1"/>
  <c r="AW206" i="91" s="1"/>
  <c r="AW211" i="91" a="1"/>
  <c r="AW211" i="91" s="1"/>
  <c r="BI224" i="91" a="1"/>
  <c r="BI224" i="91" s="1"/>
  <c r="BI226" i="91" a="1"/>
  <c r="BI226" i="91" s="1"/>
  <c r="BI223" i="91" a="1"/>
  <c r="BI223" i="91" s="1"/>
  <c r="BI221" i="91" a="1"/>
  <c r="BI221" i="91" s="1"/>
  <c r="BI225" i="91" a="1"/>
  <c r="BI225" i="91" s="1"/>
  <c r="BI222" i="91" a="1"/>
  <c r="BI222" i="91" s="1"/>
  <c r="BM192" i="91" a="1"/>
  <c r="BM192" i="91" s="1"/>
  <c r="BM195" i="91" a="1"/>
  <c r="BM195" i="91" s="1"/>
  <c r="BM193" i="91" a="1"/>
  <c r="BM193" i="91" s="1"/>
  <c r="BM194" i="91" a="1"/>
  <c r="BM194" i="91" s="1"/>
  <c r="BM197" i="91" a="1"/>
  <c r="BM197" i="91" s="1"/>
  <c r="BM196" i="91" a="1"/>
  <c r="BM196" i="91" s="1"/>
  <c r="AY195" i="91" a="1"/>
  <c r="AY195" i="91" s="1"/>
  <c r="AY194" i="91" a="1"/>
  <c r="AY194" i="91" s="1"/>
  <c r="AY192" i="91" a="1"/>
  <c r="AY192" i="91" s="1"/>
  <c r="AY197" i="91" a="1"/>
  <c r="AY197" i="91" s="1"/>
  <c r="AY193" i="91" a="1"/>
  <c r="AY193" i="91" s="1"/>
  <c r="AY196" i="91" a="1"/>
  <c r="AY196" i="91" s="1"/>
  <c r="AU240" i="91" a="1"/>
  <c r="AU240" i="91" s="1"/>
  <c r="DU240" i="16" s="1" a="1"/>
  <c r="DU240" i="16" s="1"/>
  <c r="AU238" i="91" a="1"/>
  <c r="AU238" i="91" s="1"/>
  <c r="AU236" i="91" a="1"/>
  <c r="AU236" i="91" s="1"/>
  <c r="AU239" i="91" a="1"/>
  <c r="AU239" i="91" s="1"/>
  <c r="AU241" i="91" a="1"/>
  <c r="AU241" i="91" s="1"/>
  <c r="AU237" i="91" a="1"/>
  <c r="AU237" i="91" s="1"/>
  <c r="AK240" i="91" a="1"/>
  <c r="AK240" i="91" s="1"/>
  <c r="DK240" i="16" s="1" a="1"/>
  <c r="DK240" i="16" s="1"/>
  <c r="AK239" i="91" a="1"/>
  <c r="AK239" i="91" s="1"/>
  <c r="AK238" i="91" a="1"/>
  <c r="AK238" i="91" s="1"/>
  <c r="AK241" i="91" a="1"/>
  <c r="AK241" i="91" s="1"/>
  <c r="AK237" i="91" a="1"/>
  <c r="AK237" i="91" s="1"/>
  <c r="AK236" i="91" a="1"/>
  <c r="AK236" i="91" s="1"/>
  <c r="AO239" i="91" a="1"/>
  <c r="AO239" i="91" s="1"/>
  <c r="AO241" i="91" a="1"/>
  <c r="AO241" i="91" s="1"/>
  <c r="AO240" i="91" a="1"/>
  <c r="AO240" i="91" s="1"/>
  <c r="DO240" i="16" s="1" a="1"/>
  <c r="DO240" i="16" s="1"/>
  <c r="AO237" i="91" a="1"/>
  <c r="AO237" i="91" s="1"/>
  <c r="AO238" i="91" a="1"/>
  <c r="AO238" i="91" s="1"/>
  <c r="AO236" i="91" a="1"/>
  <c r="AO236" i="91" s="1"/>
  <c r="AH209" i="91" a="1"/>
  <c r="AH209" i="91" s="1"/>
  <c r="AH208" i="91" a="1"/>
  <c r="AH208" i="91" s="1"/>
  <c r="AH210" i="91" a="1"/>
  <c r="AH210" i="91" s="1"/>
  <c r="AH207" i="91" a="1"/>
  <c r="AH207" i="91" s="1"/>
  <c r="AH206" i="91" a="1"/>
  <c r="AH206" i="91" s="1"/>
  <c r="AH211" i="91" a="1"/>
  <c r="AH211" i="91" s="1"/>
  <c r="AX210" i="91" a="1"/>
  <c r="AX210" i="91" s="1"/>
  <c r="DX210" i="16" s="1" a="1"/>
  <c r="DX210" i="16" s="1"/>
  <c r="AX209" i="91" a="1"/>
  <c r="AX209" i="91" s="1"/>
  <c r="DX209" i="16" s="1" a="1"/>
  <c r="DX209" i="16" s="1"/>
  <c r="AX207" i="91" a="1"/>
  <c r="AX207" i="91" s="1"/>
  <c r="DX207" i="16" s="1" a="1"/>
  <c r="DX207" i="16" s="1"/>
  <c r="AX206" i="91" a="1"/>
  <c r="AX206" i="91" s="1"/>
  <c r="AX208" i="91" a="1"/>
  <c r="AX208" i="91" s="1"/>
  <c r="DX208" i="16" s="1" a="1"/>
  <c r="DX208" i="16" s="1"/>
  <c r="AX211" i="91" a="1"/>
  <c r="AX211" i="91" s="1"/>
  <c r="DX211" i="16" s="1" a="1"/>
  <c r="DX211" i="16" s="1"/>
  <c r="BI208" i="91" a="1"/>
  <c r="BI208" i="91" s="1"/>
  <c r="EI208" i="16" s="1" a="1"/>
  <c r="EI208" i="16" s="1"/>
  <c r="BI207" i="91" a="1"/>
  <c r="BI207" i="91" s="1"/>
  <c r="EI207" i="16" s="1" a="1"/>
  <c r="EI207" i="16" s="1"/>
  <c r="BI211" i="91" a="1"/>
  <c r="BI211" i="91" s="1"/>
  <c r="EI211" i="16" s="1" a="1"/>
  <c r="EI211" i="16" s="1"/>
  <c r="BI210" i="91" a="1"/>
  <c r="BI210" i="91" s="1"/>
  <c r="EI210" i="16" s="1" a="1"/>
  <c r="EI210" i="16" s="1"/>
  <c r="BI209" i="91" a="1"/>
  <c r="BI209" i="91" s="1"/>
  <c r="EI209" i="16" s="1" a="1"/>
  <c r="EI209" i="16" s="1"/>
  <c r="BI206" i="91" a="1"/>
  <c r="BI206" i="91" s="1"/>
  <c r="BL223" i="91" a="1"/>
  <c r="BL223" i="91" s="1"/>
  <c r="BL222" i="91" a="1"/>
  <c r="BL222" i="91" s="1"/>
  <c r="BL224" i="91" a="1"/>
  <c r="BL224" i="91" s="1"/>
  <c r="BL225" i="91" a="1"/>
  <c r="BL225" i="91" s="1"/>
  <c r="BL221" i="91" a="1"/>
  <c r="BL221" i="91" s="1"/>
  <c r="BL226" i="91" a="1"/>
  <c r="BL226" i="91" s="1"/>
  <c r="AS221" i="91" a="1"/>
  <c r="AS221" i="91" s="1"/>
  <c r="AS224" i="91" a="1"/>
  <c r="AS224" i="91" s="1"/>
  <c r="AS222" i="91" a="1"/>
  <c r="AS222" i="91" s="1"/>
  <c r="AS223" i="91" a="1"/>
  <c r="AS223" i="91" s="1"/>
  <c r="AS226" i="91" a="1"/>
  <c r="AS226" i="91" s="1"/>
  <c r="AS225" i="91" a="1"/>
  <c r="AS225" i="91" s="1"/>
  <c r="AV225" i="91" a="1"/>
  <c r="AV225" i="91" s="1"/>
  <c r="AV224" i="91" a="1"/>
  <c r="AV224" i="91" s="1"/>
  <c r="AV223" i="91" a="1"/>
  <c r="AV223" i="91" s="1"/>
  <c r="AV226" i="91" a="1"/>
  <c r="AV226" i="91" s="1"/>
  <c r="AV221" i="91" a="1"/>
  <c r="AV221" i="91" s="1"/>
  <c r="AV222" i="91" a="1"/>
  <c r="AV222" i="91" s="1"/>
  <c r="AI197" i="91" a="1"/>
  <c r="AI197" i="91" s="1"/>
  <c r="AI193" i="91" a="1"/>
  <c r="AI193" i="91" s="1"/>
  <c r="AI195" i="91" a="1"/>
  <c r="AI195" i="91" s="1"/>
  <c r="AI194" i="91" a="1"/>
  <c r="AI194" i="91" s="1"/>
  <c r="AI196" i="91" a="1"/>
  <c r="AI196" i="91" s="1"/>
  <c r="AI192" i="91" a="1"/>
  <c r="AI192" i="91" s="1"/>
  <c r="AD193" i="91" a="1"/>
  <c r="AD193" i="91" s="1"/>
  <c r="AD194" i="91" a="1"/>
  <c r="AD194" i="91" s="1"/>
  <c r="AD196" i="91" a="1"/>
  <c r="AD196" i="91" s="1"/>
  <c r="AD195" i="91" a="1"/>
  <c r="AD195" i="91" s="1"/>
  <c r="AD197" i="91" a="1"/>
  <c r="AD197" i="91" s="1"/>
  <c r="AD192" i="91" a="1"/>
  <c r="AD192" i="91" s="1"/>
  <c r="AG195" i="91" a="1"/>
  <c r="AG195" i="91" s="1"/>
  <c r="AG193" i="91" a="1"/>
  <c r="AG193" i="91" s="1"/>
  <c r="AG194" i="91" a="1"/>
  <c r="AG194" i="91" s="1"/>
  <c r="AG192" i="91" a="1"/>
  <c r="AG192" i="91" s="1"/>
  <c r="AG197" i="91" a="1"/>
  <c r="AG197" i="91" s="1"/>
  <c r="AG196" i="91" a="1"/>
  <c r="AG196" i="91" s="1"/>
  <c r="AJ195" i="91" a="1"/>
  <c r="AJ195" i="91" s="1"/>
  <c r="AJ196" i="91" a="1"/>
  <c r="AJ196" i="91" s="1"/>
  <c r="AJ192" i="91" a="1"/>
  <c r="AJ192" i="91" s="1"/>
  <c r="AJ194" i="91" a="1"/>
  <c r="AJ194" i="91" s="1"/>
  <c r="AJ193" i="91" a="1"/>
  <c r="AJ193" i="91" s="1"/>
  <c r="AJ197" i="91" a="1"/>
  <c r="AJ197" i="91" s="1"/>
  <c r="BK195" i="91" a="1"/>
  <c r="BK195" i="91" s="1"/>
  <c r="BK192" i="91" a="1"/>
  <c r="BK192" i="91" s="1"/>
  <c r="BK194" i="91" a="1"/>
  <c r="BK194" i="91" s="1"/>
  <c r="BK196" i="91" a="1"/>
  <c r="BK196" i="91" s="1"/>
  <c r="BK197" i="91" a="1"/>
  <c r="BK197" i="91" s="1"/>
  <c r="BK193" i="91" a="1"/>
  <c r="BK193" i="91" s="1"/>
  <c r="AV237" i="91" a="1"/>
  <c r="AV237" i="91" s="1"/>
  <c r="AV236" i="91" a="1"/>
  <c r="AV236" i="91" s="1"/>
  <c r="AV241" i="91" a="1"/>
  <c r="AV241" i="91" s="1"/>
  <c r="AV238" i="91" a="1"/>
  <c r="AV238" i="91" s="1"/>
  <c r="AV240" i="91" a="1"/>
  <c r="AV240" i="91" s="1"/>
  <c r="DV240" i="16" s="1" a="1"/>
  <c r="DV240" i="16" s="1"/>
  <c r="AV239" i="91" a="1"/>
  <c r="AV239" i="91" s="1"/>
  <c r="AW237" i="91" a="1"/>
  <c r="AW237" i="91" s="1"/>
  <c r="AW239" i="91" a="1"/>
  <c r="AW239" i="91" s="1"/>
  <c r="AW240" i="91" a="1"/>
  <c r="AW240" i="91" s="1"/>
  <c r="DW240" i="16" s="1" a="1"/>
  <c r="DW240" i="16" s="1"/>
  <c r="AW238" i="91" a="1"/>
  <c r="AW238" i="91" s="1"/>
  <c r="AW236" i="91" a="1"/>
  <c r="AW236" i="91" s="1"/>
  <c r="AW241" i="91" a="1"/>
  <c r="AW241" i="91" s="1"/>
  <c r="BA239" i="91" a="1"/>
  <c r="BA239" i="91" s="1"/>
  <c r="BA236" i="91" a="1"/>
  <c r="BA236" i="91" s="1"/>
  <c r="BA240" i="91" a="1"/>
  <c r="BA240" i="91" s="1"/>
  <c r="EA240" i="16" s="1" a="1"/>
  <c r="EA240" i="16" s="1"/>
  <c r="BA241" i="91" a="1"/>
  <c r="BA241" i="91" s="1"/>
  <c r="BA237" i="91" a="1"/>
  <c r="BA237" i="91" s="1"/>
  <c r="BA238" i="91" a="1"/>
  <c r="BA238" i="91" s="1"/>
  <c r="AT209" i="91" a="1"/>
  <c r="AT209" i="91" s="1"/>
  <c r="AT208" i="91" a="1"/>
  <c r="AT208" i="91" s="1"/>
  <c r="AT210" i="91" a="1"/>
  <c r="AT210" i="91" s="1"/>
  <c r="AT207" i="91" a="1"/>
  <c r="AT207" i="91" s="1"/>
  <c r="AT206" i="91" a="1"/>
  <c r="AT206" i="91" s="1"/>
  <c r="AT211" i="91" a="1"/>
  <c r="AT211" i="91" s="1"/>
  <c r="AM208" i="91" a="1"/>
  <c r="AM208" i="91" s="1"/>
  <c r="DM208" i="16" s="1" a="1"/>
  <c r="DM208" i="16" s="1"/>
  <c r="AM207" i="91" a="1"/>
  <c r="AM207" i="91" s="1"/>
  <c r="DM207" i="16" s="1" a="1"/>
  <c r="DM207" i="16" s="1"/>
  <c r="AM211" i="91" a="1"/>
  <c r="AM211" i="91" s="1"/>
  <c r="DM211" i="16" s="1" a="1"/>
  <c r="DM211" i="16" s="1"/>
  <c r="AM210" i="91" a="1"/>
  <c r="AM210" i="91" s="1"/>
  <c r="DM210" i="16" s="1" a="1"/>
  <c r="DM210" i="16" s="1"/>
  <c r="AM209" i="91" a="1"/>
  <c r="AM209" i="91" s="1"/>
  <c r="DM209" i="16" s="1" a="1"/>
  <c r="DM209" i="16" s="1"/>
  <c r="AM206" i="91" a="1"/>
  <c r="AM206" i="91" s="1"/>
  <c r="BA209" i="91" a="1"/>
  <c r="BA209" i="91" s="1"/>
  <c r="BA210" i="91" a="1"/>
  <c r="BA210" i="91" s="1"/>
  <c r="BA207" i="91" a="1"/>
  <c r="BA207" i="91" s="1"/>
  <c r="BA206" i="91" a="1"/>
  <c r="BA206" i="91" s="1"/>
  <c r="BA208" i="91" a="1"/>
  <c r="BA208" i="91" s="1"/>
  <c r="BA211" i="91" a="1"/>
  <c r="BA211" i="91" s="1"/>
  <c r="AK222" i="91" a="1"/>
  <c r="AK222" i="91" s="1"/>
  <c r="AK225" i="91" a="1"/>
  <c r="AK225" i="91" s="1"/>
  <c r="AK223" i="91" a="1"/>
  <c r="AK223" i="91" s="1"/>
  <c r="AK226" i="91" a="1"/>
  <c r="AK226" i="91" s="1"/>
  <c r="AK221" i="91" a="1"/>
  <c r="AK221" i="91" s="1"/>
  <c r="AK224" i="91" a="1"/>
  <c r="AK224" i="91" s="1"/>
  <c r="BE224" i="91" a="1"/>
  <c r="BE224" i="91" s="1"/>
  <c r="BE226" i="91" a="1"/>
  <c r="BE226" i="91" s="1"/>
  <c r="BE225" i="91" a="1"/>
  <c r="BE225" i="91" s="1"/>
  <c r="BE222" i="91" a="1"/>
  <c r="BE222" i="91" s="1"/>
  <c r="BE221" i="91" a="1"/>
  <c r="BE221" i="91" s="1"/>
  <c r="BE223" i="91" a="1"/>
  <c r="BE223" i="91" s="1"/>
  <c r="BH225" i="91" a="1"/>
  <c r="BH225" i="91" s="1"/>
  <c r="BH224" i="91" a="1"/>
  <c r="BH224" i="91" s="1"/>
  <c r="BH226" i="91" a="1"/>
  <c r="BH226" i="91" s="1"/>
  <c r="BH223" i="91" a="1"/>
  <c r="BH223" i="91" s="1"/>
  <c r="BH221" i="91" a="1"/>
  <c r="BH221" i="91" s="1"/>
  <c r="BH222" i="91" a="1"/>
  <c r="BH222" i="91" s="1"/>
  <c r="BL196" i="91" a="1"/>
  <c r="BL196" i="91" s="1"/>
  <c r="BL192" i="91" a="1"/>
  <c r="BL192" i="91" s="1"/>
  <c r="BL197" i="91" a="1"/>
  <c r="BL197" i="91" s="1"/>
  <c r="BL193" i="91" a="1"/>
  <c r="BL193" i="91" s="1"/>
  <c r="BL195" i="91" a="1"/>
  <c r="BL195" i="91" s="1"/>
  <c r="BL194" i="91" a="1"/>
  <c r="BL194" i="91" s="1"/>
  <c r="AU195" i="91" a="1"/>
  <c r="AU195" i="91" s="1"/>
  <c r="AU196" i="91" a="1"/>
  <c r="AU196" i="91" s="1"/>
  <c r="AU193" i="91" a="1"/>
  <c r="AU193" i="91" s="1"/>
  <c r="AU197" i="91" a="1"/>
  <c r="AU197" i="91" s="1"/>
  <c r="AU194" i="91" a="1"/>
  <c r="AU194" i="91" s="1"/>
  <c r="AU192" i="91" a="1"/>
  <c r="AU192" i="91" s="1"/>
  <c r="AP195" i="91" a="1"/>
  <c r="AP195" i="91" s="1"/>
  <c r="AP194" i="91" a="1"/>
  <c r="AP194" i="91" s="1"/>
  <c r="AP197" i="91" a="1"/>
  <c r="AP197" i="91" s="1"/>
  <c r="AP192" i="91" a="1"/>
  <c r="AP192" i="91" s="1"/>
  <c r="AP193" i="91" a="1"/>
  <c r="AP193" i="91" s="1"/>
  <c r="AP196" i="91" a="1"/>
  <c r="AP196" i="91" s="1"/>
  <c r="BD239" i="91" a="1"/>
  <c r="BD239" i="91" s="1"/>
  <c r="BD236" i="91" a="1"/>
  <c r="BD236" i="91" s="1"/>
  <c r="BD238" i="91" a="1"/>
  <c r="BD238" i="91" s="1"/>
  <c r="BD241" i="91" a="1"/>
  <c r="BD241" i="91" s="1"/>
  <c r="BD237" i="91" a="1"/>
  <c r="BD237" i="91" s="1"/>
  <c r="BD240" i="91" a="1"/>
  <c r="BD240" i="91" s="1"/>
  <c r="ED240" i="16" s="1" a="1"/>
  <c r="ED240" i="16" s="1"/>
  <c r="BI236" i="91" a="1"/>
  <c r="BI236" i="91" s="1"/>
  <c r="BI241" i="91" a="1"/>
  <c r="BI241" i="91" s="1"/>
  <c r="BI240" i="91" a="1"/>
  <c r="BI240" i="91" s="1"/>
  <c r="EI240" i="16" s="1" a="1"/>
  <c r="EI240" i="16" s="1"/>
  <c r="BI237" i="91" a="1"/>
  <c r="BI237" i="91" s="1"/>
  <c r="BI239" i="91" a="1"/>
  <c r="BI239" i="91" s="1"/>
  <c r="BI238" i="91" a="1"/>
  <c r="BI238" i="91" s="1"/>
  <c r="BM237" i="91" a="1"/>
  <c r="BM237" i="91" s="1"/>
  <c r="BM238" i="91" a="1"/>
  <c r="BM238" i="91" s="1"/>
  <c r="BM240" i="91" a="1"/>
  <c r="BM240" i="91" s="1"/>
  <c r="EM240" i="16" s="1" a="1"/>
  <c r="EM240" i="16" s="1"/>
  <c r="BM241" i="91" a="1"/>
  <c r="BM241" i="91" s="1"/>
  <c r="BM239" i="91" a="1"/>
  <c r="BM239" i="91" s="1"/>
  <c r="BM236" i="91" a="1"/>
  <c r="BM236" i="91" s="1"/>
  <c r="BL208" i="91" a="1"/>
  <c r="BL208" i="91" s="1"/>
  <c r="EL208" i="16" s="1" a="1"/>
  <c r="EL208" i="16" s="1"/>
  <c r="BL206" i="91" a="1"/>
  <c r="BL206" i="91" s="1"/>
  <c r="BL211" i="91" a="1"/>
  <c r="BL211" i="91" s="1"/>
  <c r="EL211" i="16" s="1" a="1"/>
  <c r="EL211" i="16" s="1"/>
  <c r="BL209" i="91" a="1"/>
  <c r="BL209" i="91" s="1"/>
  <c r="EL209" i="16" s="1" a="1"/>
  <c r="EL209" i="16" s="1"/>
  <c r="BL210" i="91" a="1"/>
  <c r="BL210" i="91" s="1"/>
  <c r="EL210" i="16" s="1" a="1"/>
  <c r="EL210" i="16" s="1"/>
  <c r="BL207" i="91" a="1"/>
  <c r="BL207" i="91" s="1"/>
  <c r="EL207" i="16" s="1" a="1"/>
  <c r="EL207" i="16" s="1"/>
  <c r="AY208" i="91" a="1"/>
  <c r="AY208" i="91" s="1"/>
  <c r="DY208" i="16" s="1" a="1"/>
  <c r="DY208" i="16" s="1"/>
  <c r="AY209" i="91" a="1"/>
  <c r="AY209" i="91" s="1"/>
  <c r="DY209" i="16" s="1" a="1"/>
  <c r="DY209" i="16" s="1"/>
  <c r="AY211" i="91" a="1"/>
  <c r="AY211" i="91" s="1"/>
  <c r="DY211" i="16" s="1" a="1"/>
  <c r="DY211" i="16" s="1"/>
  <c r="AY210" i="91" a="1"/>
  <c r="AY210" i="91" s="1"/>
  <c r="DY210" i="16" s="1" a="1"/>
  <c r="DY210" i="16" s="1"/>
  <c r="AY206" i="91" a="1"/>
  <c r="AY206" i="91" s="1"/>
  <c r="AY207" i="91" a="1"/>
  <c r="AY207" i="91" s="1"/>
  <c r="DY207" i="16" s="1" a="1"/>
  <c r="DY207" i="16" s="1"/>
  <c r="BM207" i="91" a="1"/>
  <c r="BM207" i="91" s="1"/>
  <c r="EM207" i="16" s="1" a="1"/>
  <c r="EM207" i="16" s="1"/>
  <c r="BM209" i="91" a="1"/>
  <c r="BM209" i="91" s="1"/>
  <c r="EM209" i="16" s="1" a="1"/>
  <c r="EM209" i="16" s="1"/>
  <c r="BM210" i="91" a="1"/>
  <c r="BM210" i="91" s="1"/>
  <c r="EM210" i="16" s="1" a="1"/>
  <c r="EM210" i="16" s="1"/>
  <c r="BM208" i="91" a="1"/>
  <c r="BM208" i="91" s="1"/>
  <c r="EM208" i="16" s="1" a="1"/>
  <c r="EM208" i="16" s="1"/>
  <c r="BM206" i="91" a="1"/>
  <c r="BM206" i="91" s="1"/>
  <c r="BM211" i="91" a="1"/>
  <c r="BM211" i="91" s="1"/>
  <c r="EM211" i="16" s="1" a="1"/>
  <c r="EM211" i="16" s="1"/>
  <c r="AR225" i="91" a="1"/>
  <c r="AR225" i="91" s="1"/>
  <c r="AR223" i="91" a="1"/>
  <c r="AR223" i="91" s="1"/>
  <c r="AR226" i="91" a="1"/>
  <c r="AR226" i="91" s="1"/>
  <c r="AR224" i="91" a="1"/>
  <c r="AR224" i="91" s="1"/>
  <c r="AR221" i="91" a="1"/>
  <c r="AR221" i="91" s="1"/>
  <c r="AR222" i="91" a="1"/>
  <c r="AR222" i="91" s="1"/>
  <c r="BN221" i="91" a="1"/>
  <c r="BN221" i="91" s="1"/>
  <c r="BN222" i="91" a="1"/>
  <c r="BN222" i="91" s="1"/>
  <c r="BN225" i="91" a="1"/>
  <c r="BN225" i="91" s="1"/>
  <c r="BN223" i="91" a="1"/>
  <c r="BN223" i="91" s="1"/>
  <c r="BN226" i="91" a="1"/>
  <c r="BN226" i="91" s="1"/>
  <c r="BN224" i="91" a="1"/>
  <c r="BN224" i="91" s="1"/>
  <c r="AF192" i="91" a="1"/>
  <c r="AF192" i="91" s="1"/>
  <c r="AF197" i="91" a="1"/>
  <c r="AF197" i="91" s="1"/>
  <c r="AF194" i="91" a="1"/>
  <c r="AF194" i="91" s="1"/>
  <c r="AF193" i="91" a="1"/>
  <c r="AF193" i="91" s="1"/>
  <c r="AF196" i="91" a="1"/>
  <c r="AF196" i="91" s="1"/>
  <c r="AF195" i="91" a="1"/>
  <c r="AF195" i="91" s="1"/>
  <c r="AX195" i="91" a="1"/>
  <c r="AX195" i="91" s="1"/>
  <c r="AX192" i="91" a="1"/>
  <c r="AX192" i="91" s="1"/>
  <c r="AX196" i="91" a="1"/>
  <c r="AX196" i="91" s="1"/>
  <c r="AX197" i="91" a="1"/>
  <c r="AX197" i="91" s="1"/>
  <c r="AX193" i="91" a="1"/>
  <c r="AX193" i="91" s="1"/>
  <c r="AX194" i="91" a="1"/>
  <c r="AX194" i="91" s="1"/>
  <c r="AR194" i="91" a="1"/>
  <c r="AR194" i="91" s="1"/>
  <c r="AR192" i="91" a="1"/>
  <c r="AR192" i="91" s="1"/>
  <c r="AR197" i="91" a="1"/>
  <c r="AR197" i="91" s="1"/>
  <c r="AR196" i="91" a="1"/>
  <c r="AR196" i="91" s="1"/>
  <c r="AR193" i="91" a="1"/>
  <c r="AR193" i="91" s="1"/>
  <c r="AR195" i="91" a="1"/>
  <c r="AR195" i="91" s="1"/>
  <c r="BB194" i="91" a="1"/>
  <c r="BB194" i="91" s="1"/>
  <c r="BB193" i="91" a="1"/>
  <c r="BB193" i="91" s="1"/>
  <c r="BB197" i="91" a="1"/>
  <c r="BB197" i="91" s="1"/>
  <c r="BB192" i="91" a="1"/>
  <c r="BB192" i="91" s="1"/>
  <c r="BB196" i="91" a="1"/>
  <c r="BB196" i="91" s="1"/>
  <c r="BB195" i="91" a="1"/>
  <c r="BB195" i="91" s="1"/>
  <c r="BE192" i="91" a="1"/>
  <c r="BE192" i="91" s="1"/>
  <c r="BE197" i="91" a="1"/>
  <c r="BE197" i="91" s="1"/>
  <c r="BE196" i="91" a="1"/>
  <c r="BE196" i="91" s="1"/>
  <c r="BE193" i="91" a="1"/>
  <c r="BE193" i="91" s="1"/>
  <c r="BE195" i="91" a="1"/>
  <c r="BE195" i="91" s="1"/>
  <c r="BE194" i="91" a="1"/>
  <c r="BE194" i="91" s="1"/>
  <c r="BH192" i="91" a="1"/>
  <c r="BH192" i="91" s="1"/>
  <c r="BH193" i="91" a="1"/>
  <c r="BH193" i="91" s="1"/>
  <c r="BH195" i="91" a="1"/>
  <c r="BH195" i="91" s="1"/>
  <c r="BH194" i="91" a="1"/>
  <c r="BH194" i="91" s="1"/>
  <c r="BH196" i="91" a="1"/>
  <c r="BH196" i="91" s="1"/>
  <c r="BH197" i="91" a="1"/>
  <c r="BH197" i="91" s="1"/>
  <c r="BF237" i="91" a="1"/>
  <c r="BF237" i="91" s="1"/>
  <c r="BF239" i="91" a="1"/>
  <c r="BF239" i="91" s="1"/>
  <c r="BF238" i="91" a="1"/>
  <c r="BF238" i="91" s="1"/>
  <c r="BF241" i="91" a="1"/>
  <c r="BF241" i="91" s="1"/>
  <c r="BF240" i="91" a="1"/>
  <c r="BF240" i="91" s="1"/>
  <c r="EF240" i="16" s="1" a="1"/>
  <c r="EF240" i="16" s="1"/>
  <c r="BF236" i="91" a="1"/>
  <c r="BF236" i="91" s="1"/>
  <c r="AL239" i="91" a="1"/>
  <c r="AL239" i="91" s="1"/>
  <c r="AL241" i="91" a="1"/>
  <c r="AL241" i="91" s="1"/>
  <c r="AL236" i="91" a="1"/>
  <c r="AL236" i="91" s="1"/>
  <c r="AL237" i="91" a="1"/>
  <c r="AL237" i="91" s="1"/>
  <c r="AL240" i="91" a="1"/>
  <c r="AL240" i="91" s="1"/>
  <c r="DL240" i="16" s="1" a="1"/>
  <c r="DL240" i="16" s="1"/>
  <c r="AL238" i="91" a="1"/>
  <c r="AL238" i="91" s="1"/>
  <c r="AD238" i="91" a="1"/>
  <c r="AD238" i="91" s="1"/>
  <c r="AD237" i="91" a="1"/>
  <c r="AD237" i="91" s="1"/>
  <c r="AD239" i="91" a="1"/>
  <c r="AD239" i="91" s="1"/>
  <c r="AD236" i="91" a="1"/>
  <c r="AD236" i="91" s="1"/>
  <c r="AD240" i="91" a="1"/>
  <c r="AD240" i="91" s="1"/>
  <c r="AD241" i="91" a="1"/>
  <c r="AD241" i="91" s="1"/>
  <c r="AI206" i="91" a="1"/>
  <c r="AI206" i="91" s="1"/>
  <c r="AI209" i="91" a="1"/>
  <c r="AI209" i="91" s="1"/>
  <c r="DI209" i="16" s="1" a="1"/>
  <c r="DI209" i="16" s="1"/>
  <c r="AI211" i="91" a="1"/>
  <c r="AI211" i="91" s="1"/>
  <c r="DI211" i="16" s="1" a="1"/>
  <c r="DI211" i="16" s="1"/>
  <c r="AI207" i="91" a="1"/>
  <c r="AI207" i="91" s="1"/>
  <c r="DI207" i="16" s="1" a="1"/>
  <c r="DI207" i="16" s="1"/>
  <c r="AI208" i="91" a="1"/>
  <c r="AI208" i="91" s="1"/>
  <c r="DI208" i="16" s="1" a="1"/>
  <c r="DI208" i="16" s="1"/>
  <c r="AI210" i="91" a="1"/>
  <c r="AI210" i="91" s="1"/>
  <c r="DI210" i="16" s="1" a="1"/>
  <c r="DI210" i="16" s="1"/>
  <c r="AN208" i="91" a="1"/>
  <c r="AN208" i="91" s="1"/>
  <c r="DN208" i="16" s="1" a="1"/>
  <c r="DN208" i="16" s="1"/>
  <c r="AN211" i="91" a="1"/>
  <c r="AN211" i="91" s="1"/>
  <c r="DN211" i="16" s="1" a="1"/>
  <c r="DN211" i="16" s="1"/>
  <c r="AN206" i="91" a="1"/>
  <c r="AN206" i="91" s="1"/>
  <c r="AN210" i="91" a="1"/>
  <c r="AN210" i="91" s="1"/>
  <c r="DN210" i="16" s="1" a="1"/>
  <c r="DN210" i="16" s="1"/>
  <c r="AN207" i="91" a="1"/>
  <c r="AN207" i="91" s="1"/>
  <c r="DN207" i="16" s="1" a="1"/>
  <c r="DN207" i="16" s="1"/>
  <c r="AN209" i="91" a="1"/>
  <c r="AN209" i="91" s="1"/>
  <c r="DN209" i="16" s="1" a="1"/>
  <c r="DN209" i="16" s="1"/>
  <c r="BB207" i="91" a="1"/>
  <c r="BB207" i="91" s="1"/>
  <c r="BB210" i="91" a="1"/>
  <c r="BB210" i="91" s="1"/>
  <c r="BB211" i="91" a="1"/>
  <c r="BB211" i="91" s="1"/>
  <c r="BB208" i="91" a="1"/>
  <c r="BB208" i="91" s="1"/>
  <c r="BB209" i="91" a="1"/>
  <c r="BB209" i="91" s="1"/>
  <c r="BB206" i="91" a="1"/>
  <c r="BB206" i="91" s="1"/>
  <c r="AW226" i="91" a="1"/>
  <c r="AW226" i="91" s="1"/>
  <c r="AW224" i="91" a="1"/>
  <c r="AW224" i="91" s="1"/>
  <c r="AW221" i="91" a="1"/>
  <c r="AW221" i="91" s="1"/>
  <c r="AW225" i="91" a="1"/>
  <c r="AW225" i="91" s="1"/>
  <c r="AW222" i="91" a="1"/>
  <c r="AW222" i="91" s="1"/>
  <c r="AW223" i="91" a="1"/>
  <c r="AW223" i="91" s="1"/>
  <c r="AN223" i="91" a="1"/>
  <c r="AN223" i="91" s="1"/>
  <c r="AN221" i="91" a="1"/>
  <c r="AN221" i="91" s="1"/>
  <c r="AN226" i="91" a="1"/>
  <c r="AN226" i="91" s="1"/>
  <c r="AN224" i="91" a="1"/>
  <c r="AN224" i="91" s="1"/>
  <c r="AN225" i="91" a="1"/>
  <c r="AN225" i="91" s="1"/>
  <c r="AN222" i="91" a="1"/>
  <c r="AN222" i="91" s="1"/>
  <c r="AH224" i="91" a="1"/>
  <c r="AH224" i="91" s="1"/>
  <c r="AH225" i="91" a="1"/>
  <c r="AH225" i="91" s="1"/>
  <c r="AH222" i="91" a="1"/>
  <c r="AH222" i="91" s="1"/>
  <c r="AH223" i="91" a="1"/>
  <c r="AH223" i="91" s="1"/>
  <c r="AH221" i="91" a="1"/>
  <c r="AH221" i="91" s="1"/>
  <c r="AH226" i="91" a="1"/>
  <c r="AH226" i="91" s="1"/>
  <c r="AL226" i="91" a="1"/>
  <c r="AL226" i="91" s="1"/>
  <c r="AL223" i="91" a="1"/>
  <c r="AL223" i="91" s="1"/>
  <c r="AL222" i="91" a="1"/>
  <c r="AL222" i="91" s="1"/>
  <c r="AL224" i="91" a="1"/>
  <c r="AL224" i="91" s="1"/>
  <c r="AL225" i="91" a="1"/>
  <c r="AL225" i="91" s="1"/>
  <c r="AL221" i="91" a="1"/>
  <c r="AL221" i="91" s="1"/>
  <c r="BC241" i="91" a="1"/>
  <c r="BC241" i="91" s="1"/>
  <c r="BC239" i="91" a="1"/>
  <c r="BC239" i="91" s="1"/>
  <c r="BC238" i="91" a="1"/>
  <c r="BC238" i="91" s="1"/>
  <c r="BC240" i="91" a="1"/>
  <c r="BC240" i="91" s="1"/>
  <c r="EC240" i="16" s="1" a="1"/>
  <c r="EC240" i="16" s="1"/>
  <c r="BC236" i="91" a="1"/>
  <c r="BC236" i="91" s="1"/>
  <c r="BC237" i="91" a="1"/>
  <c r="BC237" i="91" s="1"/>
  <c r="AK211" i="91" a="1"/>
  <c r="AK211" i="91" s="1"/>
  <c r="DK211" i="16" s="1" a="1"/>
  <c r="DK211" i="16" s="1"/>
  <c r="AK206" i="91" a="1"/>
  <c r="AK206" i="91" s="1"/>
  <c r="AK210" i="91" a="1"/>
  <c r="AK210" i="91" s="1"/>
  <c r="DK210" i="16" s="1" a="1"/>
  <c r="DK210" i="16" s="1"/>
  <c r="AK208" i="91" a="1"/>
  <c r="AK208" i="91" s="1"/>
  <c r="DK208" i="16" s="1" a="1"/>
  <c r="DK208" i="16" s="1"/>
  <c r="AK207" i="91" a="1"/>
  <c r="AK207" i="91" s="1"/>
  <c r="DK207" i="16" s="1" a="1"/>
  <c r="DK207" i="16" s="1"/>
  <c r="AK209" i="91" a="1"/>
  <c r="AK209" i="91" s="1"/>
  <c r="DK209" i="16" s="1" a="1"/>
  <c r="DK209" i="16" s="1"/>
  <c r="BA224" i="91" a="1"/>
  <c r="BA224" i="91" s="1"/>
  <c r="BA226" i="91" a="1"/>
  <c r="BA226" i="91" s="1"/>
  <c r="BA225" i="91" a="1"/>
  <c r="BA225" i="91" s="1"/>
  <c r="BA222" i="91" a="1"/>
  <c r="BA222" i="91" s="1"/>
  <c r="BA223" i="91" a="1"/>
  <c r="BA223" i="91" s="1"/>
  <c r="BA221" i="91" a="1"/>
  <c r="BA221" i="91" s="1"/>
  <c r="AO193" i="91" a="1"/>
  <c r="AO193" i="91" s="1"/>
  <c r="AO194" i="91" a="1"/>
  <c r="AO194" i="91" s="1"/>
  <c r="AO196" i="91" a="1"/>
  <c r="AO196" i="91" s="1"/>
  <c r="AO195" i="91" a="1"/>
  <c r="AO195" i="91" s="1"/>
  <c r="AO192" i="91" a="1"/>
  <c r="AO192" i="91" s="1"/>
  <c r="AO197" i="91" a="1"/>
  <c r="AO197" i="91" s="1"/>
  <c r="BJ195" i="91" a="1"/>
  <c r="BJ195" i="91" s="1"/>
  <c r="BJ194" i="91" a="1"/>
  <c r="BJ194" i="91" s="1"/>
  <c r="BJ192" i="91" a="1"/>
  <c r="BJ192" i="91" s="1"/>
  <c r="BJ197" i="91" a="1"/>
  <c r="BJ197" i="91" s="1"/>
  <c r="BJ196" i="91" a="1"/>
  <c r="BJ196" i="91" s="1"/>
  <c r="BJ193" i="91" a="1"/>
  <c r="BJ193" i="91" s="1"/>
  <c r="AS195" i="91" a="1"/>
  <c r="AS195" i="91" s="1"/>
  <c r="AS194" i="91" a="1"/>
  <c r="AS194" i="91" s="1"/>
  <c r="AS192" i="91" a="1"/>
  <c r="AS192" i="91" s="1"/>
  <c r="AS193" i="91" a="1"/>
  <c r="AS193" i="91" s="1"/>
  <c r="AS197" i="91" a="1"/>
  <c r="AS197" i="91" s="1"/>
  <c r="AS196" i="91" a="1"/>
  <c r="AS196" i="91" s="1"/>
  <c r="AV195" i="91" a="1"/>
  <c r="AV195" i="91" s="1"/>
  <c r="AV192" i="91" a="1"/>
  <c r="AV192" i="91" s="1"/>
  <c r="AV196" i="91" a="1"/>
  <c r="AV196" i="91" s="1"/>
  <c r="AV197" i="91" a="1"/>
  <c r="AV197" i="91" s="1"/>
  <c r="AV193" i="91" a="1"/>
  <c r="AV193" i="91" s="1"/>
  <c r="AV194" i="91" a="1"/>
  <c r="AV194" i="91" s="1"/>
  <c r="BN192" i="91" a="1"/>
  <c r="BN192" i="91" s="1"/>
  <c r="BN193" i="91" a="1"/>
  <c r="BN193" i="91" s="1"/>
  <c r="BN197" i="91" a="1"/>
  <c r="BN197" i="91" s="1"/>
  <c r="BN196" i="91" a="1"/>
  <c r="BN196" i="91" s="1"/>
  <c r="BN194" i="91" a="1"/>
  <c r="BN194" i="91" s="1"/>
  <c r="BN195" i="91" a="1"/>
  <c r="BN195" i="91" s="1"/>
  <c r="AH241" i="91" a="1"/>
  <c r="AH241" i="91" s="1"/>
  <c r="AH237" i="91" a="1"/>
  <c r="AH237" i="91" s="1"/>
  <c r="AH239" i="91" a="1"/>
  <c r="AH239" i="91" s="1"/>
  <c r="AH240" i="91" a="1"/>
  <c r="AH240" i="91" s="1"/>
  <c r="DH240" i="16" s="1" a="1"/>
  <c r="DH240" i="16" s="1"/>
  <c r="AH238" i="91" a="1"/>
  <c r="AH238" i="91" s="1"/>
  <c r="AH236" i="91" a="1"/>
  <c r="AH236" i="91" s="1"/>
  <c r="BG238" i="91" a="1"/>
  <c r="BG238" i="91" s="1"/>
  <c r="BG236" i="91" a="1"/>
  <c r="BG236" i="91" s="1"/>
  <c r="BG241" i="91" a="1"/>
  <c r="BG241" i="91" s="1"/>
  <c r="BG240" i="91" a="1"/>
  <c r="BG240" i="91" s="1"/>
  <c r="EG240" i="16" s="1" a="1"/>
  <c r="EG240" i="16" s="1"/>
  <c r="BG237" i="91" a="1"/>
  <c r="BG237" i="91" s="1"/>
  <c r="BG239" i="91" a="1"/>
  <c r="BG239" i="91" s="1"/>
  <c r="AX238" i="91" a="1"/>
  <c r="AX238" i="91" s="1"/>
  <c r="AX237" i="91" a="1"/>
  <c r="AX237" i="91" s="1"/>
  <c r="AX236" i="91" a="1"/>
  <c r="AX236" i="91" s="1"/>
  <c r="AX240" i="91" a="1"/>
  <c r="AX240" i="91" s="1"/>
  <c r="DX240" i="16" s="1" a="1"/>
  <c r="DX240" i="16" s="1"/>
  <c r="AX241" i="91" a="1"/>
  <c r="AX241" i="91" s="1"/>
  <c r="AX239" i="91" a="1"/>
  <c r="AX239" i="91" s="1"/>
  <c r="AP240" i="91" a="1"/>
  <c r="AP240" i="91" s="1"/>
  <c r="DP240" i="16" s="1" a="1"/>
  <c r="DP240" i="16" s="1"/>
  <c r="AP239" i="91" a="1"/>
  <c r="AP239" i="91" s="1"/>
  <c r="AP237" i="91" a="1"/>
  <c r="AP237" i="91" s="1"/>
  <c r="AP236" i="91" a="1"/>
  <c r="AP236" i="91" s="1"/>
  <c r="AP238" i="91" a="1"/>
  <c r="AP238" i="91" s="1"/>
  <c r="AP241" i="91" a="1"/>
  <c r="AP241" i="91" s="1"/>
  <c r="AU209" i="91" a="1"/>
  <c r="AU209" i="91" s="1"/>
  <c r="AU210" i="91" a="1"/>
  <c r="AU210" i="91" s="1"/>
  <c r="AU207" i="91" a="1"/>
  <c r="AU207" i="91" s="1"/>
  <c r="AU206" i="91" a="1"/>
  <c r="AU206" i="91" s="1"/>
  <c r="AU211" i="91" a="1"/>
  <c r="AU211" i="91" s="1"/>
  <c r="AU208" i="91" a="1"/>
  <c r="AU208" i="91" s="1"/>
  <c r="AZ209" i="91" a="1"/>
  <c r="AZ209" i="91" s="1"/>
  <c r="DZ209" i="16" s="1" a="1"/>
  <c r="DZ209" i="16" s="1"/>
  <c r="AZ207" i="91" a="1"/>
  <c r="AZ207" i="91" s="1"/>
  <c r="DZ207" i="16" s="1" a="1"/>
  <c r="DZ207" i="16" s="1"/>
  <c r="AZ208" i="91" a="1"/>
  <c r="AZ208" i="91" s="1"/>
  <c r="DZ208" i="16" s="1" a="1"/>
  <c r="DZ208" i="16" s="1"/>
  <c r="AZ211" i="91" a="1"/>
  <c r="AZ211" i="91" s="1"/>
  <c r="DZ211" i="16" s="1" a="1"/>
  <c r="DZ211" i="16" s="1"/>
  <c r="AZ210" i="91" a="1"/>
  <c r="AZ210" i="91" s="1"/>
  <c r="DZ210" i="16" s="1" a="1"/>
  <c r="DZ210" i="16" s="1"/>
  <c r="AZ206" i="91" a="1"/>
  <c r="AZ206" i="91" s="1"/>
  <c r="BN210" i="91" a="1"/>
  <c r="BN210" i="91" s="1"/>
  <c r="BN206" i="91" a="1"/>
  <c r="BN206" i="91" s="1"/>
  <c r="BN209" i="91" a="1"/>
  <c r="BN209" i="91" s="1"/>
  <c r="BN211" i="91" a="1"/>
  <c r="BN211" i="91" s="1"/>
  <c r="BN208" i="91" a="1"/>
  <c r="BN208" i="91" s="1"/>
  <c r="BN207" i="91" a="1"/>
  <c r="BN207" i="91" s="1"/>
  <c r="AZ225" i="91" a="1"/>
  <c r="AZ225" i="91" s="1"/>
  <c r="AZ221" i="91" a="1"/>
  <c r="AZ221" i="91" s="1"/>
  <c r="AZ226" i="91" a="1"/>
  <c r="AZ226" i="91" s="1"/>
  <c r="AZ224" i="91" a="1"/>
  <c r="AZ224" i="91" s="1"/>
  <c r="AZ222" i="91" a="1"/>
  <c r="AZ222" i="91" s="1"/>
  <c r="AZ223" i="91" a="1"/>
  <c r="AZ223" i="91" s="1"/>
  <c r="AT221" i="91" a="1"/>
  <c r="AT221" i="91" s="1"/>
  <c r="AT226" i="91" a="1"/>
  <c r="AT226" i="91" s="1"/>
  <c r="AT224" i="91" a="1"/>
  <c r="AT224" i="91" s="1"/>
  <c r="AT225" i="91" a="1"/>
  <c r="AT225" i="91" s="1"/>
  <c r="AT223" i="91" a="1"/>
  <c r="AT223" i="91" s="1"/>
  <c r="AT222" i="91" a="1"/>
  <c r="AT222" i="91" s="1"/>
  <c r="AX223" i="91" a="1"/>
  <c r="AX223" i="91" s="1"/>
  <c r="AX225" i="91" a="1"/>
  <c r="AX225" i="91" s="1"/>
  <c r="AX224" i="91" a="1"/>
  <c r="AX224" i="91" s="1"/>
  <c r="AX222" i="91" a="1"/>
  <c r="AX222" i="91" s="1"/>
  <c r="AX226" i="91" a="1"/>
  <c r="AX226" i="91" s="1"/>
  <c r="AX221" i="91" a="1"/>
  <c r="AX221" i="91" s="1"/>
  <c r="CE157" i="91" a="1"/>
  <c r="CE157" i="91" s="1"/>
  <c r="BF15" i="22" a="1"/>
  <c r="BF15" i="22" s="1"/>
  <c r="BL15" i="22" a="1"/>
  <c r="BL15" i="22" s="1"/>
  <c r="CH11" i="22" a="1"/>
  <c r="CH11" i="22" s="1"/>
  <c r="AS12" i="22" a="1"/>
  <c r="AS12" i="22" s="1"/>
  <c r="AT12" i="22" a="1"/>
  <c r="AT12" i="22" s="1"/>
  <c r="AM15" i="22" a="1"/>
  <c r="AM15" i="22" s="1"/>
  <c r="AB85" i="91"/>
  <c r="AC85" i="91" s="1" a="1"/>
  <c r="AC85" i="91" s="1"/>
  <c r="EC82" i="16" a="1"/>
  <c r="EC82" i="16" s="1"/>
  <c r="BC88" i="16"/>
  <c r="BC90" i="16" s="1"/>
  <c r="DE82" i="16" a="1"/>
  <c r="DE82" i="16" s="1"/>
  <c r="AE88" i="16"/>
  <c r="EN82" i="16" a="1"/>
  <c r="EN82" i="16" s="1"/>
  <c r="BN88" i="16"/>
  <c r="ED82" i="16" a="1"/>
  <c r="ED82" i="16" s="1"/>
  <c r="BD88" i="16"/>
  <c r="BD90" i="16" s="1"/>
  <c r="DS82" i="16" a="1"/>
  <c r="DS82" i="16" s="1"/>
  <c r="AS88" i="16"/>
  <c r="EL82" i="16" a="1"/>
  <c r="EL82" i="16" s="1"/>
  <c r="BL88" i="16"/>
  <c r="EJ82" i="16" a="1"/>
  <c r="EJ82" i="16" s="1"/>
  <c r="BJ88" i="16"/>
  <c r="BJ90" i="16" s="1"/>
  <c r="DP82" i="16" a="1"/>
  <c r="DP82" i="16" s="1"/>
  <c r="AP88" i="16"/>
  <c r="DX82" i="16" a="1"/>
  <c r="DX82" i="16" s="1"/>
  <c r="AX88" i="16"/>
  <c r="EF82" i="16" a="1"/>
  <c r="EF82" i="16" s="1"/>
  <c r="BF88" i="16"/>
  <c r="BF90" i="16" s="1"/>
  <c r="DF82" i="16" a="1"/>
  <c r="DF82" i="16" s="1"/>
  <c r="AF88" i="16"/>
  <c r="AF90" i="16" s="1"/>
  <c r="AF92" i="16" s="1"/>
  <c r="AD88" i="16"/>
  <c r="AD90" i="16" s="1"/>
  <c r="DM82" i="16" a="1"/>
  <c r="DM82" i="16" s="1"/>
  <c r="AM88" i="16"/>
  <c r="DO82" i="16" a="1"/>
  <c r="DO82" i="16" s="1"/>
  <c r="AO88" i="16"/>
  <c r="EK82" i="16" a="1"/>
  <c r="EK82" i="16" s="1"/>
  <c r="BK88" i="16"/>
  <c r="BK90" i="16" s="1"/>
  <c r="DZ82" i="16" a="1"/>
  <c r="DZ82" i="16" s="1"/>
  <c r="AZ88" i="16"/>
  <c r="EB82" i="16" a="1"/>
  <c r="EB82" i="16" s="1"/>
  <c r="BB88" i="16"/>
  <c r="DK82" i="16" a="1"/>
  <c r="DK82" i="16" s="1"/>
  <c r="AK88" i="16"/>
  <c r="AK90" i="16" s="1"/>
  <c r="AK92" i="16" s="1"/>
  <c r="DN82" i="16" a="1"/>
  <c r="DN82" i="16" s="1"/>
  <c r="AN88" i="16"/>
  <c r="DR82" i="16" a="1"/>
  <c r="DR82" i="16" s="1"/>
  <c r="DQ82" i="16" a="1"/>
  <c r="DQ82" i="16" s="1"/>
  <c r="AQ88" i="16"/>
  <c r="AQ90" i="16" s="1"/>
  <c r="DH82" i="16" a="1"/>
  <c r="DH82" i="16" s="1"/>
  <c r="AH88" i="16"/>
  <c r="DV82" i="16" a="1"/>
  <c r="DV82" i="16" s="1"/>
  <c r="AV88" i="16"/>
  <c r="EG82" i="16" a="1"/>
  <c r="EG82" i="16" s="1"/>
  <c r="BG88" i="16"/>
  <c r="BG90" i="16" s="1"/>
  <c r="EH82" i="16" a="1"/>
  <c r="EH82" i="16" s="1"/>
  <c r="BH88" i="16"/>
  <c r="BH90" i="16" s="1"/>
  <c r="BH92" i="16" s="1"/>
  <c r="DJ82" i="16" a="1"/>
  <c r="DJ82" i="16" s="1"/>
  <c r="AJ88" i="16"/>
  <c r="DY82" i="16" a="1"/>
  <c r="DY82" i="16" s="1"/>
  <c r="AY88" i="16"/>
  <c r="EI82" i="16" a="1"/>
  <c r="EI82" i="16" s="1"/>
  <c r="BI88" i="16"/>
  <c r="DG82" i="16" a="1"/>
  <c r="DG82" i="16" s="1"/>
  <c r="AG88" i="16"/>
  <c r="DU82" i="16" a="1"/>
  <c r="DU82" i="16" s="1"/>
  <c r="AU88" i="16"/>
  <c r="AU90" i="16" s="1"/>
  <c r="DW82" i="16" a="1"/>
  <c r="DW82" i="16" s="1"/>
  <c r="AW88" i="16"/>
  <c r="DI82" i="16" a="1"/>
  <c r="DI82" i="16" s="1"/>
  <c r="AI88" i="16"/>
  <c r="DT82" i="16" a="1"/>
  <c r="DT82" i="16" s="1"/>
  <c r="AT88" i="16"/>
  <c r="AT90" i="16" s="1"/>
  <c r="DL82" i="16" a="1"/>
  <c r="DL82" i="16" s="1"/>
  <c r="AL88" i="16"/>
  <c r="EA82" i="16" a="1"/>
  <c r="EA82" i="16" s="1"/>
  <c r="BA88" i="16"/>
  <c r="EM82" i="16" a="1"/>
  <c r="EM82" i="16" s="1"/>
  <c r="BM88" i="16"/>
  <c r="EE82" i="16" a="1"/>
  <c r="EE82" i="16" s="1"/>
  <c r="BE88" i="16"/>
  <c r="BE90" i="16" s="1"/>
  <c r="BC72" i="91" a="1"/>
  <c r="BC72" i="91" s="1"/>
  <c r="EC79" i="16" a="1"/>
  <c r="EC79" i="16" s="1"/>
  <c r="Z49" i="91"/>
  <c r="S250" i="91" a="1"/>
  <c r="Z51" i="91"/>
  <c r="AC50" i="91" a="1"/>
  <c r="AC50" i="91" s="1"/>
  <c r="AB50" i="16"/>
  <c r="Z46" i="91"/>
  <c r="AH292" i="16"/>
  <c r="AT292" i="16"/>
  <c r="BF292" i="16"/>
  <c r="CH292" i="16"/>
  <c r="AF292" i="16"/>
  <c r="AR292" i="16"/>
  <c r="BD292" i="16"/>
  <c r="CE292" i="16"/>
  <c r="AP292" i="16"/>
  <c r="BE292" i="16"/>
  <c r="CK292" i="16"/>
  <c r="AI292" i="16"/>
  <c r="AW292" i="16"/>
  <c r="BK292" i="16"/>
  <c r="BL292" i="16"/>
  <c r="AQ292" i="16"/>
  <c r="BG292" i="16"/>
  <c r="AS292" i="16"/>
  <c r="BH292" i="16"/>
  <c r="CN292" i="16"/>
  <c r="AX292" i="16"/>
  <c r="AE292" i="16"/>
  <c r="AU292" i="16"/>
  <c r="BI292" i="16"/>
  <c r="AJ292" i="16"/>
  <c r="AG292" i="16"/>
  <c r="AV292" i="16"/>
  <c r="BJ292" i="16"/>
  <c r="CQ292" i="16"/>
  <c r="AK292" i="16"/>
  <c r="AY292" i="16"/>
  <c r="BM292" i="16"/>
  <c r="AL292" i="16"/>
  <c r="AZ292" i="16"/>
  <c r="BN292" i="16"/>
  <c r="AM292" i="16"/>
  <c r="BA292" i="16"/>
  <c r="AN292" i="16"/>
  <c r="BB292" i="16"/>
  <c r="AO292" i="16"/>
  <c r="BC292" i="16"/>
  <c r="AB31" i="16"/>
  <c r="CV31" i="16" a="1"/>
  <c r="CV31" i="16" s="1"/>
  <c r="B31" i="16"/>
  <c r="CT31" i="16" a="1"/>
  <c r="CT31" i="16" s="1"/>
  <c r="CU31" i="16" a="1"/>
  <c r="CU31" i="16" s="1"/>
  <c r="CW31" i="16" a="1"/>
  <c r="CW31" i="16" s="1"/>
  <c r="Y87" i="16"/>
  <c r="CJ84" i="16" a="1"/>
  <c r="CJ84" i="16" s="1"/>
  <c r="CK84" i="16" a="1"/>
  <c r="CK84" i="16" s="1"/>
  <c r="DD84" i="16" a="1"/>
  <c r="DD84" i="16" s="1"/>
  <c r="W222" i="16"/>
  <c r="W224" i="16"/>
  <c r="W226" i="16"/>
  <c r="W227" i="16"/>
  <c r="W223" i="16"/>
  <c r="W221" i="16"/>
  <c r="W225" i="16"/>
  <c r="Z53" i="16"/>
  <c r="B53" i="16"/>
  <c r="Y109" i="16" a="1"/>
  <c r="Y109" i="16" s="1"/>
  <c r="B38" i="16"/>
  <c r="CT38" i="16" s="1" a="1"/>
  <c r="CT38" i="16" s="1"/>
  <c r="Y94" i="16"/>
  <c r="K161" i="16"/>
  <c r="B32" i="16"/>
  <c r="CT32" i="16" s="1" a="1"/>
  <c r="CT32" i="16" s="1"/>
  <c r="Y88" i="16"/>
  <c r="AC51" i="91" a="1"/>
  <c r="AC51" i="91" s="1"/>
  <c r="AB51" i="16"/>
  <c r="Z50" i="91"/>
  <c r="AC45" i="91" a="1"/>
  <c r="AC45" i="91" s="1"/>
  <c r="AB45" i="16"/>
  <c r="B54" i="16"/>
  <c r="Z54" i="16"/>
  <c r="Y110" i="16" a="1"/>
  <c r="Y110" i="16" s="1"/>
  <c r="B24" i="16"/>
  <c r="CV24" i="16" s="1" a="1"/>
  <c r="CV24" i="16" s="1"/>
  <c r="Y80" i="16"/>
  <c r="AH337" i="16"/>
  <c r="AT337" i="16"/>
  <c r="BF337" i="16"/>
  <c r="CH337" i="16"/>
  <c r="AF337" i="16"/>
  <c r="AR337" i="16"/>
  <c r="BD337" i="16"/>
  <c r="CE337" i="16"/>
  <c r="AP337" i="16"/>
  <c r="BE337" i="16"/>
  <c r="CK337" i="16"/>
  <c r="AQ337" i="16"/>
  <c r="BG337" i="16"/>
  <c r="AS337" i="16"/>
  <c r="BH337" i="16"/>
  <c r="CN337" i="16"/>
  <c r="BK337" i="16"/>
  <c r="AE337" i="16"/>
  <c r="AU337" i="16"/>
  <c r="BI337" i="16"/>
  <c r="AV337" i="16"/>
  <c r="BJ337" i="16"/>
  <c r="AJ337" i="16"/>
  <c r="AI337" i="16"/>
  <c r="AW337" i="16"/>
  <c r="AG337" i="16"/>
  <c r="CQ337" i="16"/>
  <c r="AX337" i="16"/>
  <c r="BL337" i="16"/>
  <c r="AL337" i="16"/>
  <c r="AZ337" i="16"/>
  <c r="BN337" i="16"/>
  <c r="AY337" i="16"/>
  <c r="BA337" i="16"/>
  <c r="BB337" i="16"/>
  <c r="BC337" i="16"/>
  <c r="BM337" i="16"/>
  <c r="AK337" i="16"/>
  <c r="AM337" i="16"/>
  <c r="AN337" i="16"/>
  <c r="AO337" i="16"/>
  <c r="B25" i="16"/>
  <c r="Y81" i="16"/>
  <c r="Z52" i="91"/>
  <c r="B45" i="16"/>
  <c r="Y101" i="16" a="1"/>
  <c r="Y101" i="16" s="1"/>
  <c r="AR72" i="91" a="1"/>
  <c r="AR72" i="91" s="1"/>
  <c r="DR86" i="16" a="1"/>
  <c r="DR86" i="16" s="1"/>
  <c r="AB28" i="16"/>
  <c r="CT28" i="16" a="1"/>
  <c r="CT28" i="16" s="1"/>
  <c r="CV28" i="16" a="1"/>
  <c r="CV28" i="16" s="1"/>
  <c r="CU28" i="16" a="1"/>
  <c r="CU28" i="16" s="1"/>
  <c r="B28" i="16"/>
  <c r="CW28" i="16" a="1"/>
  <c r="CW28" i="16" s="1"/>
  <c r="Y84" i="16"/>
  <c r="X235" i="16"/>
  <c r="Z47" i="16"/>
  <c r="Z103" i="16" s="1" a="1"/>
  <c r="Z103" i="16" s="1"/>
  <c r="J103" i="16" s="1" a="1"/>
  <c r="J103" i="16" s="1"/>
  <c r="B47" i="16"/>
  <c r="Y103" i="16" a="1"/>
  <c r="Y103" i="16" s="1"/>
  <c r="AC54" i="91" a="1"/>
  <c r="AC54" i="91" s="1"/>
  <c r="AB54" i="16"/>
  <c r="DD82" i="16" a="1"/>
  <c r="DD82" i="16" s="1"/>
  <c r="CJ82" i="16" a="1"/>
  <c r="CJ82" i="16" s="1"/>
  <c r="CK82" i="16" a="1"/>
  <c r="CK82" i="16" s="1"/>
  <c r="CJ30" i="16" a="1"/>
  <c r="CJ30" i="16" s="1"/>
  <c r="CK30" i="16" a="1"/>
  <c r="CK30" i="16" s="1"/>
  <c r="DD30" i="16" a="1"/>
  <c r="DD30" i="16" s="1"/>
  <c r="AJ319" i="16"/>
  <c r="AV319" i="16"/>
  <c r="BH319" i="16"/>
  <c r="CK319" i="16"/>
  <c r="AH319" i="16"/>
  <c r="AT319" i="16"/>
  <c r="BF319" i="16"/>
  <c r="CH319" i="16"/>
  <c r="AP319" i="16"/>
  <c r="BD319" i="16"/>
  <c r="AQ319" i="16"/>
  <c r="BE319" i="16"/>
  <c r="AE319" i="16"/>
  <c r="AS319" i="16"/>
  <c r="BI319" i="16"/>
  <c r="AI319" i="16"/>
  <c r="AX319" i="16"/>
  <c r="BL319" i="16"/>
  <c r="AK319" i="16"/>
  <c r="BM319" i="16"/>
  <c r="AR319" i="16"/>
  <c r="BG319" i="16"/>
  <c r="CN319" i="16"/>
  <c r="AF319" i="16"/>
  <c r="AU319" i="16"/>
  <c r="BJ319" i="16"/>
  <c r="CQ319" i="16"/>
  <c r="AY319" i="16"/>
  <c r="AG319" i="16"/>
  <c r="AW319" i="16"/>
  <c r="BK319" i="16"/>
  <c r="AL319" i="16"/>
  <c r="AZ319" i="16"/>
  <c r="BN319" i="16"/>
  <c r="AM319" i="16"/>
  <c r="BA319" i="16"/>
  <c r="AO319" i="16"/>
  <c r="BC319" i="16"/>
  <c r="AN319" i="16"/>
  <c r="BB319" i="16"/>
  <c r="CE319" i="16"/>
  <c r="B40" i="16"/>
  <c r="CV40" i="16" s="1" a="1"/>
  <c r="CV40" i="16" s="1"/>
  <c r="Y96" i="16"/>
  <c r="B36" i="16"/>
  <c r="CU36" i="16" s="1" a="1"/>
  <c r="CU36" i="16" s="1"/>
  <c r="Y92" i="16"/>
  <c r="K235" i="16"/>
  <c r="CU175" i="16" a="1"/>
  <c r="CU175" i="16" s="1"/>
  <c r="CV175" i="16" a="1"/>
  <c r="CV175" i="16" s="1"/>
  <c r="AB175" i="16"/>
  <c r="CT175" i="16" a="1"/>
  <c r="CT175" i="16" s="1"/>
  <c r="CW175" i="16" a="1"/>
  <c r="CW175" i="16" s="1"/>
  <c r="CJ27" i="16" a="1"/>
  <c r="CJ27" i="16" s="1"/>
  <c r="CK27" i="16" a="1"/>
  <c r="CK27" i="16" s="1"/>
  <c r="DD27" i="16" a="1"/>
  <c r="DD27" i="16" s="1"/>
  <c r="B39" i="16"/>
  <c r="CV39" i="16" s="1" a="1"/>
  <c r="CV39" i="16" s="1"/>
  <c r="Y95" i="16"/>
  <c r="K147" i="16"/>
  <c r="AC53" i="91" a="1"/>
  <c r="AC53" i="91" s="1"/>
  <c r="AB53" i="16"/>
  <c r="DD86" i="16" a="1"/>
  <c r="DD86" i="16" s="1"/>
  <c r="B22" i="16"/>
  <c r="Y78" i="16"/>
  <c r="B191" i="16"/>
  <c r="AB191" i="16"/>
  <c r="CT191" i="16" a="1"/>
  <c r="CT191" i="16" s="1"/>
  <c r="CU191" i="16" a="1"/>
  <c r="CU191" i="16" s="1"/>
  <c r="CV191" i="16" a="1"/>
  <c r="CV191" i="16" s="1"/>
  <c r="CW191" i="16" a="1"/>
  <c r="CW191" i="16" s="1"/>
  <c r="W194" i="16"/>
  <c r="W196" i="16"/>
  <c r="W198" i="16"/>
  <c r="W192" i="16"/>
  <c r="W193" i="16"/>
  <c r="W195" i="16"/>
  <c r="W197" i="16"/>
  <c r="AJ301" i="16"/>
  <c r="AV301" i="16"/>
  <c r="BH301" i="16"/>
  <c r="CK301" i="16"/>
  <c r="AH301" i="16"/>
  <c r="AT301" i="16"/>
  <c r="BF301" i="16"/>
  <c r="CH301" i="16"/>
  <c r="AM301" i="16"/>
  <c r="BA301" i="16"/>
  <c r="AN301" i="16"/>
  <c r="BB301" i="16"/>
  <c r="CE301" i="16"/>
  <c r="AR301" i="16"/>
  <c r="BG301" i="16"/>
  <c r="CN301" i="16"/>
  <c r="AE301" i="16"/>
  <c r="AF301" i="16"/>
  <c r="AU301" i="16"/>
  <c r="BJ301" i="16"/>
  <c r="CQ301" i="16"/>
  <c r="AS301" i="16"/>
  <c r="AO301" i="16"/>
  <c r="BC301" i="16"/>
  <c r="BI301" i="16"/>
  <c r="AP301" i="16"/>
  <c r="BD301" i="16"/>
  <c r="AQ301" i="16"/>
  <c r="BE301" i="16"/>
  <c r="AG301" i="16"/>
  <c r="AW301" i="16"/>
  <c r="BK301" i="16"/>
  <c r="AI301" i="16"/>
  <c r="AX301" i="16"/>
  <c r="BL301" i="16"/>
  <c r="AK301" i="16"/>
  <c r="AY301" i="16"/>
  <c r="BM301" i="16"/>
  <c r="AL301" i="16"/>
  <c r="AZ301" i="16"/>
  <c r="BN301" i="16"/>
  <c r="B21" i="16"/>
  <c r="CW21" i="16" s="1" a="1"/>
  <c r="CW21" i="16" s="1"/>
  <c r="Y77" i="16"/>
  <c r="K220" i="16"/>
  <c r="W237" i="16"/>
  <c r="W239" i="16"/>
  <c r="W241" i="16"/>
  <c r="W236" i="16"/>
  <c r="W238" i="16"/>
  <c r="W242" i="16"/>
  <c r="W240" i="16"/>
  <c r="CK31" i="16" a="1"/>
  <c r="CK31" i="16" s="1"/>
  <c r="DD31" i="16" a="1"/>
  <c r="DD31" i="16" s="1"/>
  <c r="CJ31" i="16" a="1"/>
  <c r="CJ31" i="16" s="1"/>
  <c r="B34" i="16"/>
  <c r="CV34" i="16" s="1" a="1"/>
  <c r="CV34" i="16" s="1"/>
  <c r="Y90" i="16"/>
  <c r="AH310" i="16"/>
  <c r="AT310" i="16"/>
  <c r="BF310" i="16"/>
  <c r="CH310" i="16"/>
  <c r="AF310" i="16"/>
  <c r="AR310" i="16"/>
  <c r="BD310" i="16"/>
  <c r="CE310" i="16"/>
  <c r="AE310" i="16"/>
  <c r="AU310" i="16"/>
  <c r="BI310" i="16"/>
  <c r="AG310" i="16"/>
  <c r="BJ310" i="16"/>
  <c r="CQ310" i="16"/>
  <c r="AM310" i="16"/>
  <c r="BA310" i="16"/>
  <c r="AV310" i="16"/>
  <c r="AL310" i="16"/>
  <c r="BN310" i="16"/>
  <c r="AI310" i="16"/>
  <c r="AW310" i="16"/>
  <c r="BK310" i="16"/>
  <c r="AJ310" i="16"/>
  <c r="AX310" i="16"/>
  <c r="BL310" i="16"/>
  <c r="BB310" i="16"/>
  <c r="AK310" i="16"/>
  <c r="AY310" i="16"/>
  <c r="BM310" i="16"/>
  <c r="AZ310" i="16"/>
  <c r="AN310" i="16"/>
  <c r="AO310" i="16"/>
  <c r="BC310" i="16"/>
  <c r="AP310" i="16"/>
  <c r="BE310" i="16"/>
  <c r="CK310" i="16"/>
  <c r="AS310" i="16"/>
  <c r="BH310" i="16"/>
  <c r="CN310" i="16"/>
  <c r="AQ310" i="16"/>
  <c r="BG310" i="16"/>
  <c r="B23" i="16"/>
  <c r="Y79" i="16"/>
  <c r="CT29" i="16" a="1"/>
  <c r="CT29" i="16" s="1"/>
  <c r="AB29" i="16"/>
  <c r="CU29" i="16" a="1"/>
  <c r="CU29" i="16" s="1"/>
  <c r="CW29" i="16" a="1"/>
  <c r="CW29" i="16" s="1"/>
  <c r="CV29" i="16" a="1"/>
  <c r="CV29" i="16" s="1"/>
  <c r="Y85" i="16"/>
  <c r="B33" i="16"/>
  <c r="CW33" i="16" s="1" a="1"/>
  <c r="CW33" i="16" s="1"/>
  <c r="Y89" i="16"/>
  <c r="W212" i="16"/>
  <c r="W206" i="16"/>
  <c r="W208" i="16"/>
  <c r="W207" i="16"/>
  <c r="W210" i="16"/>
  <c r="W211" i="16"/>
  <c r="W209" i="16"/>
  <c r="B35" i="16"/>
  <c r="CU35" i="16" s="1" a="1"/>
  <c r="CU35" i="16" s="1"/>
  <c r="Y91" i="16"/>
  <c r="B37" i="16"/>
  <c r="CV37" i="16" s="1" a="1"/>
  <c r="CV37" i="16" s="1"/>
  <c r="Y93" i="16"/>
  <c r="AH328" i="16"/>
  <c r="AT328" i="16"/>
  <c r="BF328" i="16"/>
  <c r="CH328" i="16"/>
  <c r="AF328" i="16"/>
  <c r="AR328" i="16"/>
  <c r="BD328" i="16"/>
  <c r="CE328" i="16"/>
  <c r="AJ328" i="16"/>
  <c r="AX328" i="16"/>
  <c r="BL328" i="16"/>
  <c r="AK328" i="16"/>
  <c r="AY328" i="16"/>
  <c r="BM328" i="16"/>
  <c r="AN328" i="16"/>
  <c r="BB328" i="16"/>
  <c r="AQ328" i="16"/>
  <c r="AM328" i="16"/>
  <c r="BA328" i="16"/>
  <c r="AL328" i="16"/>
  <c r="AZ328" i="16"/>
  <c r="BN328" i="16"/>
  <c r="AP328" i="16"/>
  <c r="BE328" i="16"/>
  <c r="AO328" i="16"/>
  <c r="BC328" i="16"/>
  <c r="CK328" i="16"/>
  <c r="AS328" i="16"/>
  <c r="BH328" i="16"/>
  <c r="CN328" i="16"/>
  <c r="AE328" i="16"/>
  <c r="AU328" i="16"/>
  <c r="BI328" i="16"/>
  <c r="AG328" i="16"/>
  <c r="AI328" i="16"/>
  <c r="AW328" i="16"/>
  <c r="AV328" i="16"/>
  <c r="BG328" i="16"/>
  <c r="BJ328" i="16"/>
  <c r="BK328" i="16"/>
  <c r="CQ328" i="16"/>
  <c r="B41" i="16"/>
  <c r="CU41" i="16" s="1" a="1"/>
  <c r="CU41" i="16" s="1"/>
  <c r="Y97" i="16"/>
  <c r="Z48" i="91"/>
  <c r="AB30" i="16"/>
  <c r="CU30" i="16" a="1"/>
  <c r="CU30" i="16" s="1"/>
  <c r="CV30" i="16" a="1"/>
  <c r="CV30" i="16" s="1"/>
  <c r="CW30" i="16" a="1"/>
  <c r="CW30" i="16" s="1"/>
  <c r="CT30" i="16" a="1"/>
  <c r="CT30" i="16" s="1"/>
  <c r="B30" i="16"/>
  <c r="Y86" i="16"/>
  <c r="CK87" i="16" a="1"/>
  <c r="CK87" i="16" s="1"/>
  <c r="CJ87" i="16" a="1"/>
  <c r="CJ87" i="16" s="1"/>
  <c r="DD87" i="16" a="1"/>
  <c r="DD87" i="16" s="1"/>
  <c r="CJ85" i="16" a="1"/>
  <c r="CJ85" i="16" s="1"/>
  <c r="CK85" i="16" a="1"/>
  <c r="CK85" i="16" s="1"/>
  <c r="DD85" i="16" a="1"/>
  <c r="DD85" i="16" s="1"/>
  <c r="CK83" i="16" a="1"/>
  <c r="CK83" i="16" s="1"/>
  <c r="CJ83" i="16" a="1"/>
  <c r="CJ83" i="16" s="1"/>
  <c r="DD83" i="16" a="1"/>
  <c r="DD83" i="16" s="1"/>
  <c r="K205" i="16"/>
  <c r="B20" i="16"/>
  <c r="CU20" i="16" s="1" a="1"/>
  <c r="CU20" i="16" s="1"/>
  <c r="Y76" i="16"/>
  <c r="AG72" i="91" a="1"/>
  <c r="AG72" i="91" s="1"/>
  <c r="AN72" i="91" a="1"/>
  <c r="AN72" i="91" s="1"/>
  <c r="AB147" i="91" a="1"/>
  <c r="AB147" i="91" s="1"/>
  <c r="AC147" i="91" s="1" a="1"/>
  <c r="AC147" i="91" s="1"/>
  <c r="AO72" i="91" a="1"/>
  <c r="AO72" i="91" s="1"/>
  <c r="AB205" i="91"/>
  <c r="AC205" i="91" s="1" a="1"/>
  <c r="AC205" i="91" s="1"/>
  <c r="AB220" i="91"/>
  <c r="AC220" i="91" s="1" a="1"/>
  <c r="AC220" i="91" s="1"/>
  <c r="AB235" i="91"/>
  <c r="AY72" i="91" a="1"/>
  <c r="AY72" i="91" s="1"/>
  <c r="AJ72" i="91" a="1"/>
  <c r="AJ72" i="91" s="1"/>
  <c r="AL72" i="91" a="1"/>
  <c r="AL72" i="91" s="1"/>
  <c r="BL72" i="91" a="1"/>
  <c r="BL72" i="91" s="1"/>
  <c r="AQ72" i="91" a="1"/>
  <c r="AQ72" i="91" s="1"/>
  <c r="W237" i="91"/>
  <c r="W241" i="91" s="1"/>
  <c r="W242" i="91"/>
  <c r="BK72" i="91" a="1"/>
  <c r="BK72" i="91" s="1"/>
  <c r="AX72" i="91" a="1"/>
  <c r="AX72" i="91" s="1"/>
  <c r="AF72" i="91" a="1"/>
  <c r="AF72" i="91" s="1"/>
  <c r="AS72" i="91" a="1"/>
  <c r="AS72" i="91" s="1"/>
  <c r="BN29" i="91" a="1"/>
  <c r="BN29" i="91" s="1"/>
  <c r="EN29" i="16" s="1" a="1"/>
  <c r="EN29" i="16" s="1"/>
  <c r="AN29" i="91" a="1"/>
  <c r="AN29" i="91" s="1"/>
  <c r="DN29" i="16" s="1" a="1"/>
  <c r="DN29" i="16" s="1"/>
  <c r="BE29" i="91" a="1"/>
  <c r="BE29" i="91" s="1"/>
  <c r="EE29" i="16" s="1" a="1"/>
  <c r="EE29" i="16" s="1"/>
  <c r="AV29" i="91" a="1"/>
  <c r="AV29" i="91" s="1"/>
  <c r="DV29" i="16" s="1" a="1"/>
  <c r="DV29" i="16" s="1"/>
  <c r="AF29" i="91" a="1"/>
  <c r="AF29" i="91" s="1"/>
  <c r="DF29" i="16" s="1" a="1"/>
  <c r="DF29" i="16" s="1"/>
  <c r="BM29" i="91" a="1"/>
  <c r="BM29" i="91" s="1"/>
  <c r="EM29" i="16" s="1" a="1"/>
  <c r="EM29" i="16" s="1"/>
  <c r="BD29" i="91" a="1"/>
  <c r="BD29" i="91" s="1"/>
  <c r="ED29" i="16" s="1" a="1"/>
  <c r="ED29" i="16" s="1"/>
  <c r="AU29" i="91" a="1"/>
  <c r="AU29" i="91" s="1"/>
  <c r="DU29" i="16" s="1" a="1"/>
  <c r="DU29" i="16" s="1"/>
  <c r="AM29" i="91" a="1"/>
  <c r="AM29" i="91" s="1"/>
  <c r="DM29" i="16" s="1" a="1"/>
  <c r="DM29" i="16" s="1"/>
  <c r="BL29" i="91" a="1"/>
  <c r="BL29" i="91" s="1"/>
  <c r="EL29" i="16" s="1" a="1"/>
  <c r="EL29" i="16" s="1"/>
  <c r="AT29" i="91" a="1"/>
  <c r="AT29" i="91" s="1"/>
  <c r="DT29" i="16" s="1" a="1"/>
  <c r="DT29" i="16" s="1"/>
  <c r="AL29" i="91" a="1"/>
  <c r="AL29" i="91" s="1"/>
  <c r="DL29" i="16" s="1" a="1"/>
  <c r="DL29" i="16" s="1"/>
  <c r="AE29" i="91" a="1"/>
  <c r="AE29" i="91" s="1"/>
  <c r="DE29" i="16" s="1" a="1"/>
  <c r="DE29" i="16" s="1"/>
  <c r="BC29" i="91" a="1"/>
  <c r="BC29" i="91" s="1"/>
  <c r="EC29" i="16" s="1" a="1"/>
  <c r="EC29" i="16" s="1"/>
  <c r="AD29" i="91" a="1"/>
  <c r="AD29" i="91" s="1"/>
  <c r="BK29" i="91" a="1"/>
  <c r="BK29" i="91" s="1"/>
  <c r="EK29" i="16" s="1" a="1"/>
  <c r="EK29" i="16" s="1"/>
  <c r="BB29" i="91" a="1"/>
  <c r="BB29" i="91" s="1"/>
  <c r="EB29" i="16" s="1" a="1"/>
  <c r="EB29" i="16" s="1"/>
  <c r="AS29" i="91" a="1"/>
  <c r="AS29" i="91" s="1"/>
  <c r="DS29" i="16" s="1" a="1"/>
  <c r="DS29" i="16" s="1"/>
  <c r="AK29" i="91" a="1"/>
  <c r="AK29" i="91" s="1"/>
  <c r="DK29" i="16" s="1" a="1"/>
  <c r="DK29" i="16" s="1"/>
  <c r="BJ29" i="91" a="1"/>
  <c r="BJ29" i="91" s="1"/>
  <c r="EJ29" i="16" s="1" a="1"/>
  <c r="EJ29" i="16" s="1"/>
  <c r="BA29" i="91" a="1"/>
  <c r="BA29" i="91" s="1"/>
  <c r="EA29" i="16" s="1" a="1"/>
  <c r="EA29" i="16" s="1"/>
  <c r="AJ29" i="91" a="1"/>
  <c r="AJ29" i="91" s="1"/>
  <c r="DJ29" i="16" s="1" a="1"/>
  <c r="DJ29" i="16" s="1"/>
  <c r="BG29" i="91" a="1"/>
  <c r="BG29" i="91" s="1"/>
  <c r="EG29" i="16" s="1" a="1"/>
  <c r="EG29" i="16" s="1"/>
  <c r="AX29" i="91" a="1"/>
  <c r="AX29" i="91" s="1"/>
  <c r="DX29" i="16" s="1" a="1"/>
  <c r="DX29" i="16" s="1"/>
  <c r="AP29" i="91" a="1"/>
  <c r="AP29" i="91" s="1"/>
  <c r="DP29" i="16" s="1" a="1"/>
  <c r="DP29" i="16" s="1"/>
  <c r="AO29" i="91" a="1"/>
  <c r="AO29" i="91" s="1"/>
  <c r="DO29" i="16" s="1" a="1"/>
  <c r="DO29" i="16" s="1"/>
  <c r="BI29" i="91" a="1"/>
  <c r="BI29" i="91" s="1"/>
  <c r="EI29" i="16" s="1" a="1"/>
  <c r="EI29" i="16" s="1"/>
  <c r="AI29" i="91" a="1"/>
  <c r="AI29" i="91" s="1"/>
  <c r="DI29" i="16" s="1" a="1"/>
  <c r="DI29" i="16" s="1"/>
  <c r="BH29" i="91" a="1"/>
  <c r="BH29" i="91" s="1"/>
  <c r="EH29" i="16" s="1" a="1"/>
  <c r="EH29" i="16" s="1"/>
  <c r="AH29" i="91" a="1"/>
  <c r="AH29" i="91" s="1"/>
  <c r="DH29" i="16" s="1" a="1"/>
  <c r="DH29" i="16" s="1"/>
  <c r="BF29" i="91" a="1"/>
  <c r="BF29" i="91" s="1"/>
  <c r="EF29" i="16" s="1" a="1"/>
  <c r="EF29" i="16" s="1"/>
  <c r="AG29" i="91" a="1"/>
  <c r="AG29" i="91" s="1"/>
  <c r="DG29" i="16" s="1" a="1"/>
  <c r="DG29" i="16" s="1"/>
  <c r="AZ29" i="91" a="1"/>
  <c r="AZ29" i="91" s="1"/>
  <c r="DZ29" i="16" s="1" a="1"/>
  <c r="DZ29" i="16" s="1"/>
  <c r="AY29" i="91" a="1"/>
  <c r="AY29" i="91" s="1"/>
  <c r="DY29" i="16" s="1" a="1"/>
  <c r="DY29" i="16" s="1"/>
  <c r="AW29" i="91" a="1"/>
  <c r="AW29" i="91" s="1"/>
  <c r="DW29" i="16" s="1" a="1"/>
  <c r="DW29" i="16" s="1"/>
  <c r="AR29" i="91" a="1"/>
  <c r="AR29" i="91" s="1"/>
  <c r="DR29" i="16" s="1" a="1"/>
  <c r="DR29" i="16" s="1"/>
  <c r="AQ29" i="91" a="1"/>
  <c r="AQ29" i="91" s="1"/>
  <c r="DQ29" i="16" s="1" a="1"/>
  <c r="DQ29" i="16" s="1"/>
  <c r="W239" i="91"/>
  <c r="W238" i="91"/>
  <c r="AM72" i="91" a="1"/>
  <c r="AM72" i="91" s="1"/>
  <c r="BG72" i="91" a="1"/>
  <c r="BG72" i="91" s="1"/>
  <c r="BM72" i="91" a="1"/>
  <c r="BM72" i="91" s="1"/>
  <c r="AW72" i="91" a="1"/>
  <c r="AW72" i="91" s="1"/>
  <c r="BH72" i="91" a="1"/>
  <c r="BH72" i="91" s="1"/>
  <c r="AD72" i="91" a="1"/>
  <c r="AD72" i="91" s="1"/>
  <c r="BE72" i="91" a="1"/>
  <c r="BE72" i="91" s="1"/>
  <c r="AY28" i="91" a="1"/>
  <c r="AY28" i="91" s="1"/>
  <c r="DY28" i="16" s="1" a="1"/>
  <c r="DY28" i="16" s="1"/>
  <c r="AP28" i="91" a="1"/>
  <c r="AP28" i="91" s="1"/>
  <c r="DP28" i="16" s="1" a="1"/>
  <c r="DP28" i="16" s="1"/>
  <c r="AG28" i="91" a="1"/>
  <c r="AG28" i="91" s="1"/>
  <c r="DG28" i="16" s="1" a="1"/>
  <c r="DG28" i="16" s="1"/>
  <c r="BG28" i="91" a="1"/>
  <c r="BG28" i="91" s="1"/>
  <c r="EG28" i="16" s="1" a="1"/>
  <c r="EG28" i="16" s="1"/>
  <c r="AX28" i="91" a="1"/>
  <c r="AX28" i="91" s="1"/>
  <c r="DX28" i="16" s="1" a="1"/>
  <c r="DX28" i="16" s="1"/>
  <c r="AF28" i="91" a="1"/>
  <c r="AF28" i="91" s="1"/>
  <c r="DF28" i="16" s="1" a="1"/>
  <c r="DF28" i="16" s="1"/>
  <c r="BF28" i="91" a="1"/>
  <c r="BF28" i="91" s="1"/>
  <c r="EF28" i="16" s="1" a="1"/>
  <c r="EF28" i="16" s="1"/>
  <c r="AW28" i="91" a="1"/>
  <c r="AW28" i="91" s="1"/>
  <c r="DW28" i="16" s="1" a="1"/>
  <c r="DW28" i="16" s="1"/>
  <c r="AO28" i="91" a="1"/>
  <c r="AO28" i="91" s="1"/>
  <c r="DO28" i="16" s="1" a="1"/>
  <c r="DO28" i="16" s="1"/>
  <c r="AE28" i="91" a="1"/>
  <c r="AE28" i="91" s="1"/>
  <c r="DE28" i="16" s="1" a="1"/>
  <c r="DE28" i="16" s="1"/>
  <c r="BE28" i="91" a="1"/>
  <c r="BE28" i="91" s="1"/>
  <c r="EE28" i="16" s="1" a="1"/>
  <c r="EE28" i="16" s="1"/>
  <c r="AV28" i="91" a="1"/>
  <c r="AV28" i="91" s="1"/>
  <c r="DV28" i="16" s="1" a="1"/>
  <c r="DV28" i="16" s="1"/>
  <c r="AN28" i="91" a="1"/>
  <c r="AN28" i="91" s="1"/>
  <c r="DN28" i="16" s="1" a="1"/>
  <c r="DN28" i="16" s="1"/>
  <c r="BN28" i="91" a="1"/>
  <c r="BN28" i="91" s="1"/>
  <c r="EN28" i="16" s="1" a="1"/>
  <c r="EN28" i="16" s="1"/>
  <c r="BD28" i="91" a="1"/>
  <c r="BD28" i="91" s="1"/>
  <c r="ED28" i="16" s="1" a="1"/>
  <c r="ED28" i="16" s="1"/>
  <c r="AM28" i="91" a="1"/>
  <c r="AM28" i="91" s="1"/>
  <c r="DM28" i="16" s="1" a="1"/>
  <c r="DM28" i="16" s="1"/>
  <c r="BM28" i="91" a="1"/>
  <c r="BM28" i="91" s="1"/>
  <c r="EM28" i="16" s="1" a="1"/>
  <c r="EM28" i="16" s="1"/>
  <c r="AU28" i="91" a="1"/>
  <c r="AU28" i="91" s="1"/>
  <c r="DU28" i="16" s="1" a="1"/>
  <c r="DU28" i="16" s="1"/>
  <c r="AD28" i="91" a="1"/>
  <c r="AD28" i="91" s="1"/>
  <c r="BL28" i="91" a="1"/>
  <c r="BL28" i="91" s="1"/>
  <c r="EL28" i="16" s="1" a="1"/>
  <c r="EL28" i="16" s="1"/>
  <c r="BC28" i="91" a="1"/>
  <c r="BC28" i="91" s="1"/>
  <c r="EC28" i="16" s="1" a="1"/>
  <c r="EC28" i="16" s="1"/>
  <c r="AT28" i="91" a="1"/>
  <c r="AT28" i="91" s="1"/>
  <c r="DT28" i="16" s="1" a="1"/>
  <c r="DT28" i="16" s="1"/>
  <c r="AL28" i="91" a="1"/>
  <c r="AL28" i="91" s="1"/>
  <c r="DL28" i="16" s="1" a="1"/>
  <c r="DL28" i="16" s="1"/>
  <c r="AZ28" i="91" a="1"/>
  <c r="AZ28" i="91" s="1"/>
  <c r="DZ28" i="16" s="1" a="1"/>
  <c r="DZ28" i="16" s="1"/>
  <c r="AQ28" i="91" a="1"/>
  <c r="AQ28" i="91" s="1"/>
  <c r="DQ28" i="16" s="1" a="1"/>
  <c r="DQ28" i="16" s="1"/>
  <c r="AI28" i="91" a="1"/>
  <c r="AI28" i="91" s="1"/>
  <c r="DI28" i="16" s="1" a="1"/>
  <c r="DI28" i="16" s="1"/>
  <c r="AS28" i="91" a="1"/>
  <c r="AS28" i="91" s="1"/>
  <c r="DS28" i="16" s="1" a="1"/>
  <c r="DS28" i="16" s="1"/>
  <c r="AR28" i="91" a="1"/>
  <c r="AR28" i="91" s="1"/>
  <c r="DR28" i="16" s="1" a="1"/>
  <c r="DR28" i="16" s="1"/>
  <c r="BK28" i="91" a="1"/>
  <c r="BK28" i="91" s="1"/>
  <c r="EK28" i="16" s="1" a="1"/>
  <c r="EK28" i="16" s="1"/>
  <c r="AK28" i="91" a="1"/>
  <c r="AK28" i="91" s="1"/>
  <c r="DK28" i="16" s="1" a="1"/>
  <c r="DK28" i="16" s="1"/>
  <c r="BJ28" i="91" a="1"/>
  <c r="BJ28" i="91" s="1"/>
  <c r="EJ28" i="16" s="1" a="1"/>
  <c r="EJ28" i="16" s="1"/>
  <c r="BI28" i="91" a="1"/>
  <c r="BI28" i="91" s="1"/>
  <c r="EI28" i="16" s="1" a="1"/>
  <c r="EI28" i="16" s="1"/>
  <c r="AJ28" i="91" a="1"/>
  <c r="AJ28" i="91" s="1"/>
  <c r="DJ28" i="16" s="1" a="1"/>
  <c r="DJ28" i="16" s="1"/>
  <c r="BH28" i="91" a="1"/>
  <c r="BH28" i="91" s="1"/>
  <c r="EH28" i="16" s="1" a="1"/>
  <c r="EH28" i="16" s="1"/>
  <c r="AH28" i="91" a="1"/>
  <c r="AH28" i="91" s="1"/>
  <c r="DH28" i="16" s="1" a="1"/>
  <c r="DH28" i="16" s="1"/>
  <c r="BB28" i="91" a="1"/>
  <c r="BB28" i="91" s="1"/>
  <c r="EB28" i="16" s="1" a="1"/>
  <c r="EB28" i="16" s="1"/>
  <c r="BA28" i="91" a="1"/>
  <c r="BA28" i="91" s="1"/>
  <c r="EA28" i="16" s="1" a="1"/>
  <c r="EA28" i="16" s="1"/>
  <c r="BJ26" i="91" a="1"/>
  <c r="BJ26" i="91" s="1"/>
  <c r="AX26" i="91" a="1"/>
  <c r="AX26" i="91" s="1"/>
  <c r="AL26" i="91" a="1"/>
  <c r="AL26" i="91" s="1"/>
  <c r="BI26" i="91" a="1"/>
  <c r="BI26" i="91" s="1"/>
  <c r="AW26" i="91" a="1"/>
  <c r="AW26" i="91" s="1"/>
  <c r="AK26" i="91" a="1"/>
  <c r="AK26" i="91" s="1"/>
  <c r="BH26" i="91" a="1"/>
  <c r="BH26" i="91" s="1"/>
  <c r="AV26" i="91" a="1"/>
  <c r="AV26" i="91" s="1"/>
  <c r="AJ26" i="91" a="1"/>
  <c r="AJ26" i="91" s="1"/>
  <c r="BG26" i="91" a="1"/>
  <c r="BG26" i="91" s="1"/>
  <c r="AU26" i="91" a="1"/>
  <c r="AU26" i="91" s="1"/>
  <c r="AI26" i="91" a="1"/>
  <c r="AI26" i="91" s="1"/>
  <c r="BF26" i="91" a="1"/>
  <c r="BF26" i="91" s="1"/>
  <c r="AT26" i="91" a="1"/>
  <c r="AT26" i="91" s="1"/>
  <c r="AH26" i="91" a="1"/>
  <c r="AH26" i="91" s="1"/>
  <c r="BE26" i="91" a="1"/>
  <c r="BE26" i="91" s="1"/>
  <c r="AS26" i="91" a="1"/>
  <c r="AS26" i="91" s="1"/>
  <c r="AG26" i="91" a="1"/>
  <c r="AG26" i="91" s="1"/>
  <c r="BD26" i="91" a="1"/>
  <c r="BD26" i="91" s="1"/>
  <c r="AR26" i="91" a="1"/>
  <c r="AR26" i="91" s="1"/>
  <c r="AF26" i="91" a="1"/>
  <c r="AF26" i="91" s="1"/>
  <c r="BL26" i="91" a="1"/>
  <c r="BL26" i="91" s="1"/>
  <c r="AZ26" i="91" a="1"/>
  <c r="AZ26" i="91" s="1"/>
  <c r="AN26" i="91" a="1"/>
  <c r="AN26" i="91" s="1"/>
  <c r="AM26" i="91" a="1"/>
  <c r="AM26" i="91" s="1"/>
  <c r="AE26" i="91" a="1"/>
  <c r="AE26" i="91" s="1"/>
  <c r="BN26" i="91" a="1"/>
  <c r="BN26" i="91" s="1"/>
  <c r="BM26" i="91" a="1"/>
  <c r="BM26" i="91" s="1"/>
  <c r="BK26" i="91" a="1"/>
  <c r="BK26" i="91" s="1"/>
  <c r="BC26" i="91" a="1"/>
  <c r="BC26" i="91" s="1"/>
  <c r="BB26" i="91" a="1"/>
  <c r="BB26" i="91" s="1"/>
  <c r="BA26" i="91" a="1"/>
  <c r="BA26" i="91" s="1"/>
  <c r="AY26" i="91" a="1"/>
  <c r="AY26" i="91" s="1"/>
  <c r="AQ26" i="91" a="1"/>
  <c r="AQ26" i="91" s="1"/>
  <c r="AP26" i="91" a="1"/>
  <c r="AP26" i="91" s="1"/>
  <c r="AO26" i="91" a="1"/>
  <c r="AO26" i="91" s="1"/>
  <c r="BA72" i="91" a="1"/>
  <c r="BA72" i="91" s="1"/>
  <c r="AZ72" i="91" a="1"/>
  <c r="AZ72" i="91" s="1"/>
  <c r="BJ72" i="91" a="1"/>
  <c r="BJ72" i="91" s="1"/>
  <c r="AP72" i="91" a="1"/>
  <c r="AP72" i="91" s="1"/>
  <c r="AE72" i="91" a="1"/>
  <c r="AE72" i="91" s="1"/>
  <c r="BD72" i="91" a="1"/>
  <c r="BD72" i="91" s="1"/>
  <c r="AD26" i="91" a="1"/>
  <c r="AD26" i="91" s="1"/>
  <c r="BI72" i="91" a="1"/>
  <c r="BI72" i="91" s="1"/>
  <c r="BN72" i="91" a="1"/>
  <c r="BN72" i="91" s="1"/>
  <c r="AV72" i="91" a="1"/>
  <c r="AV72" i="91" s="1"/>
  <c r="AT72" i="91" a="1"/>
  <c r="AT72" i="91" s="1"/>
  <c r="AI72" i="91" a="1"/>
  <c r="AI72" i="91" s="1"/>
  <c r="AH72" i="91" a="1"/>
  <c r="AH72" i="91" s="1"/>
  <c r="AU72" i="91" a="1"/>
  <c r="AU72" i="91" s="1"/>
  <c r="BB72" i="91" a="1"/>
  <c r="BB72" i="91" s="1"/>
  <c r="AK72" i="91" a="1"/>
  <c r="AK72" i="91" s="1"/>
  <c r="BF72" i="91" a="1"/>
  <c r="BF72" i="91" s="1"/>
  <c r="DQ20" i="22" a="1"/>
  <c r="DQ20" i="22" s="1"/>
  <c r="CY20" i="22" a="1"/>
  <c r="CY20" i="22" s="1"/>
  <c r="AB30" i="91"/>
  <c r="Y86" i="91"/>
  <c r="DK20" i="22" a="1"/>
  <c r="DK20" i="22" s="1"/>
  <c r="CS20" i="22" a="1"/>
  <c r="CS20" i="22" s="1"/>
  <c r="AC26" i="91" a="1"/>
  <c r="AC26" i="91" s="1"/>
  <c r="AB82" i="91"/>
  <c r="AC82" i="91" s="1" a="1"/>
  <c r="AC82" i="91" s="1"/>
  <c r="DX20" i="22" a="1"/>
  <c r="DX20" i="22" s="1"/>
  <c r="DF20" i="22" a="1"/>
  <c r="DF20" i="22" s="1"/>
  <c r="DW20" i="22" a="1"/>
  <c r="DW20" i="22" s="1"/>
  <c r="DE20" i="22" a="1"/>
  <c r="DE20" i="22" s="1"/>
  <c r="DU20" i="22" a="1"/>
  <c r="DU20" i="22" s="1"/>
  <c r="DC20" i="22" a="1"/>
  <c r="DC20" i="22" s="1"/>
  <c r="DR20" i="22" a="1"/>
  <c r="DR20" i="22" s="1"/>
  <c r="CZ20" i="22" a="1"/>
  <c r="CZ20" i="22" s="1"/>
  <c r="DY20" i="22" a="1"/>
  <c r="DY20" i="22" s="1"/>
  <c r="DS20" i="22" a="1"/>
  <c r="DS20" i="22" s="1"/>
  <c r="DM20" i="22" a="1"/>
  <c r="DM20" i="22" s="1"/>
  <c r="DG20" i="22" a="1"/>
  <c r="DG20" i="22" s="1"/>
  <c r="DA20" i="22" a="1"/>
  <c r="DA20" i="22" s="1"/>
  <c r="CU20" i="22" a="1"/>
  <c r="CU20" i="22" s="1"/>
  <c r="W222" i="91"/>
  <c r="W226" i="91" s="1"/>
  <c r="W224" i="91"/>
  <c r="W223" i="91"/>
  <c r="W221" i="91"/>
  <c r="W225" i="91" s="1"/>
  <c r="W227" i="91"/>
  <c r="DV20" i="22" a="1"/>
  <c r="DV20" i="22" s="1"/>
  <c r="DP20" i="22" a="1"/>
  <c r="DP20" i="22" s="1"/>
  <c r="DJ20" i="22" a="1"/>
  <c r="DJ20" i="22" s="1"/>
  <c r="DD20" i="22" a="1"/>
  <c r="DD20" i="22" s="1"/>
  <c r="CX20" i="22" a="1"/>
  <c r="CX20" i="22" s="1"/>
  <c r="CR20" i="22" a="1"/>
  <c r="CR20" i="22" s="1"/>
  <c r="AB27" i="91"/>
  <c r="Y83" i="91"/>
  <c r="DZ20" i="22" a="1"/>
  <c r="DZ20" i="22" s="1"/>
  <c r="DT20" i="22" a="1"/>
  <c r="DT20" i="22" s="1"/>
  <c r="DN20" i="22" a="1"/>
  <c r="DN20" i="22" s="1"/>
  <c r="DH20" i="22" a="1"/>
  <c r="DH20" i="22" s="1"/>
  <c r="DB20" i="22" a="1"/>
  <c r="DB20" i="22" s="1"/>
  <c r="CV20" i="22" a="1"/>
  <c r="CV20" i="22" s="1"/>
  <c r="AB31" i="91"/>
  <c r="Y87" i="91"/>
  <c r="CR21" i="22" a="1"/>
  <c r="CR21" i="22" s="1"/>
  <c r="CS21" i="22" a="1"/>
  <c r="CS21" i="22" s="1"/>
  <c r="CT21" i="22" a="1"/>
  <c r="CT21" i="22" s="1"/>
  <c r="CV21" i="22" a="1"/>
  <c r="CV21" i="22" s="1"/>
  <c r="CW21" i="22" a="1"/>
  <c r="CW21" i="22" s="1"/>
  <c r="CX21" i="22" a="1"/>
  <c r="CX21" i="22" s="1"/>
  <c r="CY21" i="22" a="1"/>
  <c r="CY21" i="22" s="1"/>
  <c r="CZ21" i="22" a="1"/>
  <c r="CZ21" i="22" s="1"/>
  <c r="DB21" i="22" a="1"/>
  <c r="DB21" i="22" s="1"/>
  <c r="DC21" i="22" a="1"/>
  <c r="DC21" i="22" s="1"/>
  <c r="DE21" i="22" a="1"/>
  <c r="DE21" i="22" s="1"/>
  <c r="DF21" i="22" a="1"/>
  <c r="DF21" i="22" s="1"/>
  <c r="DG21" i="22" a="1"/>
  <c r="DG21" i="22" s="1"/>
  <c r="DI21" i="22" a="1"/>
  <c r="DI21" i="22" s="1"/>
  <c r="DJ21" i="22" a="1"/>
  <c r="DJ21" i="22" s="1"/>
  <c r="DK21" i="22" a="1"/>
  <c r="DK21" i="22" s="1"/>
  <c r="DL21" i="22" a="1"/>
  <c r="DL21" i="22" s="1"/>
  <c r="DM21" i="22" a="1"/>
  <c r="DM21" i="22" s="1"/>
  <c r="DN21" i="22" a="1"/>
  <c r="DN21" i="22" s="1"/>
  <c r="DO21" i="22" a="1"/>
  <c r="DO21" i="22" s="1"/>
  <c r="DQ21" i="22" a="1"/>
  <c r="DQ21" i="22" s="1"/>
  <c r="DT21" i="22" a="1"/>
  <c r="DT21" i="22" s="1"/>
  <c r="DU21" i="22" a="1"/>
  <c r="DU21" i="22" s="1"/>
  <c r="DV21" i="22" a="1"/>
  <c r="DV21" i="22" s="1"/>
  <c r="DW21" i="22" a="1"/>
  <c r="DW21" i="22" s="1"/>
  <c r="DX21" i="22" a="1"/>
  <c r="DX21" i="22" s="1"/>
  <c r="DY21" i="22" a="1"/>
  <c r="DY21" i="22" s="1"/>
  <c r="DZ21" i="22" a="1"/>
  <c r="DZ21" i="22" s="1"/>
  <c r="EA21" i="22" a="1"/>
  <c r="EA21" i="22" s="1"/>
  <c r="CH31" i="16" l="1" a="1"/>
  <c r="CH31" i="16" s="1"/>
  <c r="CE87" i="16" a="1"/>
  <c r="CE87" i="16" s="1"/>
  <c r="CH30" i="16" a="1"/>
  <c r="CH30" i="16" s="1"/>
  <c r="CG85" i="16" a="1"/>
  <c r="CG85" i="16" s="1"/>
  <c r="CH85" i="16" a="1"/>
  <c r="CH85" i="16" s="1"/>
  <c r="CD294" i="16" a="1"/>
  <c r="CD294" i="16" s="1"/>
  <c r="CG87" i="16" a="1"/>
  <c r="CG87" i="16" s="1"/>
  <c r="CH87" i="16" a="1"/>
  <c r="CH87" i="16" s="1"/>
  <c r="CK294" i="16" a="1"/>
  <c r="CK294" i="16" s="1"/>
  <c r="CG31" i="16" a="1"/>
  <c r="CG31" i="16" s="1"/>
  <c r="CG30" i="16" a="1"/>
  <c r="CG30" i="16" s="1"/>
  <c r="CE30" i="16" a="1"/>
  <c r="CE30" i="16" s="1"/>
  <c r="CE85" i="16" a="1"/>
  <c r="CE85" i="16" s="1"/>
  <c r="CE31" i="16" a="1"/>
  <c r="CE31" i="16" s="1"/>
  <c r="CG258" i="16" a="1"/>
  <c r="CG258" i="16" s="1"/>
  <c r="CD85" i="16" a="1"/>
  <c r="CD85" i="16" s="1"/>
  <c r="CD87" i="16" a="1"/>
  <c r="CD87" i="16" s="1"/>
  <c r="CD30" i="16" a="1"/>
  <c r="CD30" i="16" s="1"/>
  <c r="CJ294" i="16" a="1"/>
  <c r="CJ294" i="16" s="1"/>
  <c r="CH294" i="16" a="1"/>
  <c r="CH294" i="16" s="1"/>
  <c r="CD31" i="16" a="1"/>
  <c r="CD31" i="16" s="1"/>
  <c r="CG294" i="16" a="1"/>
  <c r="CG294" i="16" s="1"/>
  <c r="CE179" i="16" a="1"/>
  <c r="CE179" i="16" s="1"/>
  <c r="CE180" i="16" a="1"/>
  <c r="CE180" i="16" s="1"/>
  <c r="CG179" i="16" a="1"/>
  <c r="CG179" i="16" s="1"/>
  <c r="CE181" i="16" a="1"/>
  <c r="CE181" i="16" s="1"/>
  <c r="CD180" i="16" a="1"/>
  <c r="CD180" i="16" s="1"/>
  <c r="CD181" i="16" a="1"/>
  <c r="CD181" i="16" s="1"/>
  <c r="CG180" i="16" a="1"/>
  <c r="CG180" i="16" s="1"/>
  <c r="CD179" i="16" a="1"/>
  <c r="CD179" i="16" s="1"/>
  <c r="CG181" i="16" a="1"/>
  <c r="CG181" i="16" s="1"/>
  <c r="CH179" i="16" a="1"/>
  <c r="CH179" i="16" s="1"/>
  <c r="CH180" i="16" a="1"/>
  <c r="CH180" i="16" s="1"/>
  <c r="CH181" i="16" a="1"/>
  <c r="CH181" i="16" s="1"/>
  <c r="CE153" i="16" a="1"/>
  <c r="CE153" i="16" s="1"/>
  <c r="CH167" i="16" a="1"/>
  <c r="CH167" i="16" s="1"/>
  <c r="CG166" i="16" a="1"/>
  <c r="CG166" i="16" s="1"/>
  <c r="CG152" i="16" a="1"/>
  <c r="CG152" i="16" s="1"/>
  <c r="CE151" i="16" a="1"/>
  <c r="CE151" i="16" s="1"/>
  <c r="CE166" i="16" a="1"/>
  <c r="CE166" i="16" s="1"/>
  <c r="CD152" i="16" a="1"/>
  <c r="CD152" i="16" s="1"/>
  <c r="CH153" i="16" a="1"/>
  <c r="CH153" i="16" s="1"/>
  <c r="CG153" i="16" a="1"/>
  <c r="CG153" i="16" s="1"/>
  <c r="CH151" i="16" a="1"/>
  <c r="CH151" i="16" s="1"/>
  <c r="CG167" i="16" a="1"/>
  <c r="CG167" i="16" s="1"/>
  <c r="CD151" i="16" a="1"/>
  <c r="CD151" i="16" s="1"/>
  <c r="CH166" i="16" a="1"/>
  <c r="CH166" i="16" s="1"/>
  <c r="CE152" i="16" a="1"/>
  <c r="CE152" i="16" s="1"/>
  <c r="CD167" i="16" a="1"/>
  <c r="CD167" i="16" s="1"/>
  <c r="CH152" i="16" a="1"/>
  <c r="CH152" i="16" s="1"/>
  <c r="CD153" i="16" a="1"/>
  <c r="CD153" i="16" s="1"/>
  <c r="CE167" i="16" a="1"/>
  <c r="CE167" i="16" s="1"/>
  <c r="CD166" i="16" a="1"/>
  <c r="CD166" i="16" s="1"/>
  <c r="CG151" i="16" a="1"/>
  <c r="CG151" i="16" s="1"/>
  <c r="CD136" i="16" a="1"/>
  <c r="CD136" i="16" s="1"/>
  <c r="CG137" i="16" a="1"/>
  <c r="CG137" i="16" s="1"/>
  <c r="CH137" i="16" a="1"/>
  <c r="CH137" i="16" s="1"/>
  <c r="CD137" i="16" a="1"/>
  <c r="CD137" i="16" s="1"/>
  <c r="CE136" i="16" a="1"/>
  <c r="CE136" i="16" s="1"/>
  <c r="CE137" i="16" a="1"/>
  <c r="CE137" i="16" s="1"/>
  <c r="CH136" i="16" a="1"/>
  <c r="CH136" i="16" s="1"/>
  <c r="CG136" i="16" a="1"/>
  <c r="CG136" i="16" s="1"/>
  <c r="CD110" i="16" a="1"/>
  <c r="CD110" i="16" s="1"/>
  <c r="CH110" i="16" a="1"/>
  <c r="CH110" i="16" s="1"/>
  <c r="CE110" i="16" a="1"/>
  <c r="CE110" i="16" s="1"/>
  <c r="CG110" i="16" a="1"/>
  <c r="CG110" i="16" s="1"/>
  <c r="CD108" i="16" a="1"/>
  <c r="CD108" i="16" s="1"/>
  <c r="CG106" i="16" a="1"/>
  <c r="CG106" i="16" s="1"/>
  <c r="CD105" i="16" a="1"/>
  <c r="CD105" i="16" s="1"/>
  <c r="CD107" i="16" a="1"/>
  <c r="CD107" i="16" s="1"/>
  <c r="CH106" i="16" a="1"/>
  <c r="CH106" i="16" s="1"/>
  <c r="CH109" i="16" a="1"/>
  <c r="CH109" i="16" s="1"/>
  <c r="CE105" i="16" a="1"/>
  <c r="CE105" i="16" s="1"/>
  <c r="CE108" i="16" a="1"/>
  <c r="CE108" i="16" s="1"/>
  <c r="CH107" i="16" a="1"/>
  <c r="CH107" i="16" s="1"/>
  <c r="CD109" i="16" a="1"/>
  <c r="CD109" i="16" s="1"/>
  <c r="CH108" i="16" a="1"/>
  <c r="CH108" i="16" s="1"/>
  <c r="CH105" i="16" a="1"/>
  <c r="CH105" i="16" s="1"/>
  <c r="CD106" i="16" a="1"/>
  <c r="CD106" i="16" s="1"/>
  <c r="CG105" i="16" a="1"/>
  <c r="CG105" i="16" s="1"/>
  <c r="CG107" i="16" a="1"/>
  <c r="CG107" i="16" s="1"/>
  <c r="CG109" i="16" a="1"/>
  <c r="CG109" i="16" s="1"/>
  <c r="CG108" i="16" a="1"/>
  <c r="CG108" i="16" s="1"/>
  <c r="CE109" i="16" a="1"/>
  <c r="CE109" i="16" s="1"/>
  <c r="CE107" i="16" a="1"/>
  <c r="CE107" i="16" s="1"/>
  <c r="CE106" i="16" a="1"/>
  <c r="CE106" i="16" s="1"/>
  <c r="CG53" i="16" a="1"/>
  <c r="CG53" i="16" s="1"/>
  <c r="CG50" i="16" a="1"/>
  <c r="CG50" i="16" s="1"/>
  <c r="CH51" i="16" a="1"/>
  <c r="CH51" i="16" s="1"/>
  <c r="CE54" i="16" a="1"/>
  <c r="CE54" i="16" s="1"/>
  <c r="CD51" i="16" a="1"/>
  <c r="CD51" i="16" s="1"/>
  <c r="CD49" i="16" a="1"/>
  <c r="CD49" i="16" s="1"/>
  <c r="CD53" i="16" a="1"/>
  <c r="CD53" i="16" s="1"/>
  <c r="CD50" i="16" a="1"/>
  <c r="CD50" i="16" s="1"/>
  <c r="CG52" i="16" a="1"/>
  <c r="CG52" i="16" s="1"/>
  <c r="CE51" i="16" a="1"/>
  <c r="CE51" i="16" s="1"/>
  <c r="CG54" i="16" a="1"/>
  <c r="CG54" i="16" s="1"/>
  <c r="CD54" i="16" a="1"/>
  <c r="CD54" i="16" s="1"/>
  <c r="CH49" i="16" a="1"/>
  <c r="CH49" i="16" s="1"/>
  <c r="CE53" i="16" a="1"/>
  <c r="CE53" i="16" s="1"/>
  <c r="CH52" i="16" a="1"/>
  <c r="CH52" i="16" s="1"/>
  <c r="CG51" i="16" a="1"/>
  <c r="CG51" i="16" s="1"/>
  <c r="CE50" i="16" a="1"/>
  <c r="CE50" i="16" s="1"/>
  <c r="CE49" i="16" a="1"/>
  <c r="CE49" i="16" s="1"/>
  <c r="CH54" i="16" a="1"/>
  <c r="CH54" i="16" s="1"/>
  <c r="CG49" i="16" a="1"/>
  <c r="CG49" i="16" s="1"/>
  <c r="CH53" i="16" a="1"/>
  <c r="CH53" i="16" s="1"/>
  <c r="CH50" i="16" a="1"/>
  <c r="CH50" i="16" s="1"/>
  <c r="CD52" i="16" a="1"/>
  <c r="CD52" i="16" s="1"/>
  <c r="CE52" i="16" a="1"/>
  <c r="CE52" i="16" s="1"/>
  <c r="CD35" i="16" a="1"/>
  <c r="CD35" i="16" s="1"/>
  <c r="CE91" i="16" a="1"/>
  <c r="CE91" i="16" s="1"/>
  <c r="CE35" i="16" a="1"/>
  <c r="CE35" i="16" s="1"/>
  <c r="CH91" i="16" a="1"/>
  <c r="CH91" i="16" s="1"/>
  <c r="CH35" i="16" a="1"/>
  <c r="CH35" i="16" s="1"/>
  <c r="CD91" i="16" a="1"/>
  <c r="CD91" i="16" s="1"/>
  <c r="CE48" i="16" a="1"/>
  <c r="CE48" i="16" s="1"/>
  <c r="CD104" i="16" a="1"/>
  <c r="CD104" i="16" s="1"/>
  <c r="CG103" i="16" a="1"/>
  <c r="CG103" i="16" s="1"/>
  <c r="CG35" i="16" a="1"/>
  <c r="CG35" i="16" s="1"/>
  <c r="CH48" i="16" a="1"/>
  <c r="CH48" i="16" s="1"/>
  <c r="CG48" i="16" a="1"/>
  <c r="CG48" i="16" s="1"/>
  <c r="CH104" i="16" a="1"/>
  <c r="CH104" i="16" s="1"/>
  <c r="CG104" i="16" a="1"/>
  <c r="CG104" i="16" s="1"/>
  <c r="CE103" i="16" a="1"/>
  <c r="CE103" i="16" s="1"/>
  <c r="CH103" i="16" a="1"/>
  <c r="CH103" i="16" s="1"/>
  <c r="CD48" i="16" a="1"/>
  <c r="CD48" i="16" s="1"/>
  <c r="CE104" i="16" a="1"/>
  <c r="CE104" i="16" s="1"/>
  <c r="CD103" i="16" a="1"/>
  <c r="CD103" i="16" s="1"/>
  <c r="CG91" i="16" a="1"/>
  <c r="CG91" i="16" s="1"/>
  <c r="CE94" i="16" a="1"/>
  <c r="CE94" i="16" s="1"/>
  <c r="CH94" i="16" a="1"/>
  <c r="CH94" i="16" s="1"/>
  <c r="CG94" i="16" a="1"/>
  <c r="CG94" i="16" s="1"/>
  <c r="CD94" i="16" a="1"/>
  <c r="CD94" i="16" s="1"/>
  <c r="C292" i="16" a="1"/>
  <c r="C292" i="16" s="1"/>
  <c r="CU292" i="16" s="1" a="1"/>
  <c r="CU292" i="16" s="1"/>
  <c r="D107" i="101"/>
  <c r="D110" i="101" s="1" a="1"/>
  <c r="D110" i="101" s="1"/>
  <c r="D111" i="101" a="1"/>
  <c r="D111" i="101" s="1"/>
  <c r="D112" i="101" a="1"/>
  <c r="D112" i="101" s="1"/>
  <c r="D109" i="101" a="1"/>
  <c r="D109" i="101" s="1"/>
  <c r="CM31" i="91" a="1"/>
  <c r="CM31" i="91" s="1"/>
  <c r="CM87" i="16" s="1"/>
  <c r="CM29" i="91" a="1"/>
  <c r="CM29" i="91" s="1"/>
  <c r="CN30" i="91" a="1"/>
  <c r="CN30" i="91" s="1"/>
  <c r="CN26" i="91" a="1"/>
  <c r="CN26" i="91" s="1"/>
  <c r="CN29" i="91" a="1"/>
  <c r="CN29" i="91" s="1"/>
  <c r="CP30" i="91" a="1"/>
  <c r="CP30" i="91" s="1"/>
  <c r="DA30" i="16" s="1" a="1"/>
  <c r="DA30" i="16" s="1"/>
  <c r="CP28" i="91" a="1"/>
  <c r="CP28" i="91" s="1"/>
  <c r="CP26" i="91" a="1"/>
  <c r="CP26" i="91" s="1"/>
  <c r="CP29" i="91" a="1"/>
  <c r="CP29" i="91" s="1"/>
  <c r="S250" i="91"/>
  <c r="D189" i="68"/>
  <c r="CW49" i="16" a="1"/>
  <c r="CW49" i="16" s="1"/>
  <c r="CV49" i="16" a="1"/>
  <c r="CV49" i="16" s="1"/>
  <c r="CU49" i="16" a="1"/>
  <c r="CU49" i="16" s="1"/>
  <c r="CT49" i="16" a="1"/>
  <c r="CT49" i="16" s="1"/>
  <c r="CV51" i="16" a="1"/>
  <c r="CV51" i="16" s="1"/>
  <c r="CW51" i="16" a="1"/>
  <c r="CW51" i="16" s="1"/>
  <c r="CT51" i="16" a="1"/>
  <c r="CT51" i="16" s="1"/>
  <c r="CU51" i="16" a="1"/>
  <c r="CU51" i="16" s="1"/>
  <c r="CV46" i="16" a="1"/>
  <c r="CV46" i="16" s="1"/>
  <c r="CT46" i="16" a="1"/>
  <c r="CT46" i="16" s="1"/>
  <c r="CW46" i="16" a="1"/>
  <c r="CW46" i="16" s="1"/>
  <c r="CU46" i="16" a="1"/>
  <c r="CU46" i="16" s="1"/>
  <c r="CV109" i="16" a="1"/>
  <c r="CV109" i="16" s="1"/>
  <c r="CW109" i="16" a="1"/>
  <c r="CW109" i="16" s="1"/>
  <c r="CU109" i="16" a="1"/>
  <c r="CU109" i="16" s="1"/>
  <c r="CT109" i="16" a="1"/>
  <c r="CT109" i="16" s="1"/>
  <c r="CU50" i="16" a="1"/>
  <c r="CU50" i="16" s="1"/>
  <c r="CW50" i="16" a="1"/>
  <c r="CW50" i="16" s="1"/>
  <c r="CV50" i="16" a="1"/>
  <c r="CV50" i="16" s="1"/>
  <c r="CT50" i="16" a="1"/>
  <c r="CT50" i="16" s="1"/>
  <c r="CW110" i="16" a="1"/>
  <c r="CW110" i="16" s="1"/>
  <c r="CV110" i="16" a="1"/>
  <c r="CV110" i="16" s="1"/>
  <c r="CU110" i="16" a="1"/>
  <c r="CU110" i="16" s="1"/>
  <c r="CT110" i="16" a="1"/>
  <c r="CT110" i="16" s="1"/>
  <c r="CU52" i="16" a="1"/>
  <c r="CU52" i="16" s="1"/>
  <c r="CT52" i="16" a="1"/>
  <c r="CT52" i="16" s="1"/>
  <c r="CW52" i="16" a="1"/>
  <c r="CW52" i="16" s="1"/>
  <c r="CV52" i="16" a="1"/>
  <c r="CV52" i="16" s="1"/>
  <c r="CT101" i="16" a="1"/>
  <c r="CT101" i="16" s="1"/>
  <c r="CU101" i="16" a="1"/>
  <c r="CU101" i="16" s="1"/>
  <c r="CV101" i="16" a="1"/>
  <c r="CV101" i="16" s="1"/>
  <c r="CW101" i="16" a="1"/>
  <c r="CW101" i="16" s="1"/>
  <c r="CV103" i="16" a="1"/>
  <c r="CV103" i="16" s="1"/>
  <c r="CT103" i="16" a="1"/>
  <c r="CT103" i="16" s="1"/>
  <c r="CW103" i="16" a="1"/>
  <c r="CW103" i="16" s="1"/>
  <c r="CU103" i="16" a="1"/>
  <c r="CU103" i="16" s="1"/>
  <c r="CU48" i="16" a="1"/>
  <c r="CU48" i="16" s="1"/>
  <c r="CV48" i="16" a="1"/>
  <c r="CV48" i="16" s="1"/>
  <c r="CW48" i="16" a="1"/>
  <c r="CW48" i="16" s="1"/>
  <c r="CT48" i="16" a="1"/>
  <c r="CT48" i="16" s="1"/>
  <c r="CP27" i="91" a="1"/>
  <c r="CP27" i="91" s="1"/>
  <c r="CP83" i="91" s="1"/>
  <c r="CE83" i="16" a="1"/>
  <c r="CE83" i="16" s="1"/>
  <c r="CH84" i="16" a="1"/>
  <c r="CH84" i="16" s="1"/>
  <c r="CD84" i="16" a="1"/>
  <c r="CD84" i="16" s="1"/>
  <c r="CG84" i="16" a="1"/>
  <c r="CG84" i="16" s="1"/>
  <c r="CE84" i="16" a="1"/>
  <c r="CE84" i="16" s="1"/>
  <c r="CD83" i="16" a="1"/>
  <c r="CD83" i="16" s="1"/>
  <c r="CH83" i="16" a="1"/>
  <c r="CH83" i="16" s="1"/>
  <c r="CG83" i="16" a="1"/>
  <c r="CG83" i="16" s="1"/>
  <c r="CP57" i="91" a="1"/>
  <c r="CP57" i="91" s="1"/>
  <c r="CP113" i="91" s="1"/>
  <c r="CP21" i="91" a="1"/>
  <c r="CP21" i="91" s="1"/>
  <c r="DA21" i="16" s="1" a="1"/>
  <c r="DA21" i="16" s="1"/>
  <c r="CP58" i="91" a="1"/>
  <c r="CP58" i="91" s="1"/>
  <c r="CP36" i="91" a="1"/>
  <c r="CP36" i="91" s="1"/>
  <c r="CP92" i="91" s="1"/>
  <c r="CP39" i="91" a="1"/>
  <c r="CP39" i="91" s="1"/>
  <c r="CP95" i="91" s="1"/>
  <c r="CP61" i="91" a="1"/>
  <c r="CP61" i="91" s="1"/>
  <c r="DA61" i="16" s="1" a="1"/>
  <c r="DA61" i="16" s="1"/>
  <c r="CP22" i="91" a="1"/>
  <c r="CP22" i="91" s="1"/>
  <c r="CP78" i="91" s="1"/>
  <c r="CP63" i="91" a="1"/>
  <c r="CP63" i="91" s="1"/>
  <c r="D47" i="101" a="1"/>
  <c r="D47" i="101" s="1"/>
  <c r="D46" i="101" a="1"/>
  <c r="D46" i="101" s="1"/>
  <c r="D45" i="101" a="1"/>
  <c r="D45" i="101" s="1"/>
  <c r="D48" i="101" a="1"/>
  <c r="D48" i="101" s="1"/>
  <c r="D64" i="101" a="1"/>
  <c r="D64" i="101" s="1"/>
  <c r="D63" i="101" a="1"/>
  <c r="D63" i="101" s="1"/>
  <c r="D62" i="101" a="1"/>
  <c r="D62" i="101" s="1"/>
  <c r="D61" i="101" a="1"/>
  <c r="D61" i="101" s="1"/>
  <c r="D125" i="101"/>
  <c r="CJ312" i="16" a="1"/>
  <c r="CJ312" i="16" s="1"/>
  <c r="CK312" i="16" a="1"/>
  <c r="CK312" i="16" s="1"/>
  <c r="CJ258" i="16" a="1"/>
  <c r="CJ258" i="16" s="1"/>
  <c r="CG26" i="103" a="1"/>
  <c r="CG26" i="103" s="1"/>
  <c r="CG67" i="103" s="1"/>
  <c r="C274" i="16" a="1"/>
  <c r="C274" i="16" s="1"/>
  <c r="CW274" i="16" s="1" a="1"/>
  <c r="CW274" i="16" s="1"/>
  <c r="C256" i="16" a="1"/>
  <c r="C256" i="16" s="1"/>
  <c r="CU256" i="16" s="1" a="1"/>
  <c r="CU256" i="16" s="1"/>
  <c r="CD258" i="16" a="1"/>
  <c r="CD258" i="16" s="1"/>
  <c r="CN163" i="91" a="1"/>
  <c r="CN163" i="91" s="1"/>
  <c r="CZ163" i="16" s="1" a="1"/>
  <c r="CZ163" i="16" s="1"/>
  <c r="CP64" i="91" a="1"/>
  <c r="CP64" i="91" s="1"/>
  <c r="CE258" i="16" a="1"/>
  <c r="CE258" i="16" s="1"/>
  <c r="CK258" i="16" a="1"/>
  <c r="CK258" i="16" s="1"/>
  <c r="CH258" i="16" a="1"/>
  <c r="CH258" i="16" s="1"/>
  <c r="CE276" i="16" a="1"/>
  <c r="CE276" i="16" s="1"/>
  <c r="CD276" i="16" a="1"/>
  <c r="CD276" i="16" s="1"/>
  <c r="CJ276" i="16" a="1"/>
  <c r="CJ276" i="16" s="1"/>
  <c r="CN178" i="91" a="1"/>
  <c r="CN178" i="91" s="1"/>
  <c r="CZ178" i="16" s="1" a="1"/>
  <c r="CZ178" i="16" s="1"/>
  <c r="CN36" i="91" a="1"/>
  <c r="CN36" i="91" s="1"/>
  <c r="CN92" i="91" s="1"/>
  <c r="CJ285" i="16" a="1"/>
  <c r="CJ285" i="16" s="1"/>
  <c r="CG285" i="16" a="1"/>
  <c r="CG285" i="16" s="1"/>
  <c r="CE285" i="16" a="1"/>
  <c r="CE285" i="16" s="1"/>
  <c r="CK276" i="16" a="1"/>
  <c r="CK276" i="16" s="1"/>
  <c r="CG276" i="16" a="1"/>
  <c r="CG276" i="16" s="1"/>
  <c r="CH285" i="16" a="1"/>
  <c r="CH285" i="16" s="1"/>
  <c r="CE330" i="16" a="1"/>
  <c r="CE330" i="16" s="1"/>
  <c r="CK285" i="16" a="1"/>
  <c r="CK285" i="16" s="1"/>
  <c r="CD330" i="16" a="1"/>
  <c r="CD330" i="16" s="1"/>
  <c r="CM21" i="91" a="1"/>
  <c r="CM21" i="91" s="1"/>
  <c r="CY21" i="16" s="1" a="1"/>
  <c r="CY21" i="16" s="1"/>
  <c r="CP20" i="91" a="1"/>
  <c r="CP20" i="91" s="1"/>
  <c r="CP34" i="91" a="1"/>
  <c r="CP34" i="91" s="1"/>
  <c r="CP90" i="91" s="1"/>
  <c r="CG50" i="103" a="1"/>
  <c r="CG50" i="103" s="1"/>
  <c r="CG91" i="103" s="1"/>
  <c r="CP211" i="91" a="1"/>
  <c r="CP211" i="91" s="1"/>
  <c r="DA211" i="16" s="1" a="1"/>
  <c r="DA211" i="16" s="1"/>
  <c r="CM26" i="91" a="1"/>
  <c r="CM26" i="91" s="1"/>
  <c r="CM82" i="91" s="1"/>
  <c r="CM24" i="91" a="1"/>
  <c r="CM24" i="91" s="1"/>
  <c r="CM80" i="91" s="1"/>
  <c r="CN30" i="100" a="1"/>
  <c r="CN30" i="100" s="1"/>
  <c r="CN55" i="100" s="1"/>
  <c r="CP25" i="91" a="1"/>
  <c r="CP25" i="91" s="1"/>
  <c r="CP81" i="91" s="1"/>
  <c r="CG21" i="103" a="1"/>
  <c r="CG21" i="103" s="1"/>
  <c r="CG62" i="103" s="1"/>
  <c r="CN192" i="91" a="1"/>
  <c r="CN192" i="91" s="1"/>
  <c r="CZ192" i="16" s="1" a="1"/>
  <c r="CZ192" i="16" s="1"/>
  <c r="CN34" i="100" a="1"/>
  <c r="CN34" i="100" s="1"/>
  <c r="CN59" i="100" s="1"/>
  <c r="CP167" i="91" a="1"/>
  <c r="CP167" i="91" s="1"/>
  <c r="DA167" i="16" s="1" a="1"/>
  <c r="DA167" i="16" s="1"/>
  <c r="CP207" i="91" a="1"/>
  <c r="CP207" i="91" s="1"/>
  <c r="DA207" i="16" s="1" a="1"/>
  <c r="DA207" i="16" s="1"/>
  <c r="CP179" i="91" a="1"/>
  <c r="CP179" i="91" s="1"/>
  <c r="DA179" i="16" s="1" a="1"/>
  <c r="DA179" i="16" s="1"/>
  <c r="CP137" i="91" a="1"/>
  <c r="CP137" i="91" s="1"/>
  <c r="DA137" i="16" s="1" a="1"/>
  <c r="DA137" i="16" s="1"/>
  <c r="C283" i="16" a="1"/>
  <c r="C283" i="16" s="1"/>
  <c r="CT283" i="16" s="1" a="1"/>
  <c r="CT283" i="16" s="1"/>
  <c r="C328" i="16" a="1"/>
  <c r="C328" i="16" s="1"/>
  <c r="CW328" i="16" s="1" a="1"/>
  <c r="CW328" i="16" s="1"/>
  <c r="C337" i="16" a="1"/>
  <c r="C337" i="16" s="1"/>
  <c r="CT337" i="16" s="1" a="1"/>
  <c r="CT337" i="16" s="1"/>
  <c r="CG330" i="16" a="1"/>
  <c r="CG330" i="16" s="1"/>
  <c r="CD312" i="16" a="1"/>
  <c r="CD312" i="16" s="1"/>
  <c r="CH312" i="16" a="1"/>
  <c r="CH312" i="16" s="1"/>
  <c r="CE312" i="16" a="1"/>
  <c r="CE312" i="16" s="1"/>
  <c r="CJ330" i="16" a="1"/>
  <c r="CJ330" i="16" s="1"/>
  <c r="CK330" i="16" a="1"/>
  <c r="CK330" i="16" s="1"/>
  <c r="C310" i="16" a="1"/>
  <c r="C310" i="16" s="1"/>
  <c r="CU310" i="16" s="1" a="1"/>
  <c r="CU310" i="16" s="1"/>
  <c r="C301" i="16" a="1"/>
  <c r="C301" i="16" s="1"/>
  <c r="CT301" i="16" s="1" a="1"/>
  <c r="CT301" i="16" s="1"/>
  <c r="C265" i="16" a="1"/>
  <c r="C265" i="16" s="1"/>
  <c r="CW265" i="16" s="1" a="1"/>
  <c r="CW265" i="16" s="1"/>
  <c r="CG267" i="16" a="1"/>
  <c r="CG267" i="16" s="1"/>
  <c r="CD267" i="16" a="1"/>
  <c r="CD267" i="16" s="1"/>
  <c r="CK267" i="16" a="1"/>
  <c r="CK267" i="16" s="1"/>
  <c r="CJ267" i="16" a="1"/>
  <c r="CJ267" i="16" s="1"/>
  <c r="CH267" i="16" a="1"/>
  <c r="CH267" i="16" s="1"/>
  <c r="CE303" i="16" a="1"/>
  <c r="CE303" i="16" s="1"/>
  <c r="CG303" i="16" a="1"/>
  <c r="CG303" i="16" s="1"/>
  <c r="CD303" i="16" a="1"/>
  <c r="CD303" i="16" s="1"/>
  <c r="CE321" i="16" a="1"/>
  <c r="CE321" i="16" s="1"/>
  <c r="CK303" i="16" a="1"/>
  <c r="CK303" i="16" s="1"/>
  <c r="CK321" i="16" a="1"/>
  <c r="CK321" i="16" s="1"/>
  <c r="CJ303" i="16" a="1"/>
  <c r="CJ303" i="16" s="1"/>
  <c r="CN210" i="91" a="1"/>
  <c r="CN210" i="91" s="1"/>
  <c r="CZ210" i="16" s="1" a="1"/>
  <c r="CZ210" i="16" s="1"/>
  <c r="CN226" i="91" a="1"/>
  <c r="CN226" i="91" s="1"/>
  <c r="CZ226" i="16" s="1" a="1"/>
  <c r="CZ226" i="16" s="1"/>
  <c r="CN166" i="91" a="1"/>
  <c r="CN166" i="91" s="1"/>
  <c r="CZ166" i="16" s="1" a="1"/>
  <c r="CZ166" i="16" s="1"/>
  <c r="CN167" i="91" a="1"/>
  <c r="CN167" i="91" s="1"/>
  <c r="CZ167" i="16" s="1" a="1"/>
  <c r="CZ167" i="16" s="1"/>
  <c r="C319" i="16" a="1"/>
  <c r="C319" i="16" s="1"/>
  <c r="CV319" i="16" s="1" a="1"/>
  <c r="CV319" i="16" s="1"/>
  <c r="CJ321" i="16" a="1"/>
  <c r="CJ321" i="16" s="1"/>
  <c r="CH321" i="16" a="1"/>
  <c r="CH321" i="16" s="1"/>
  <c r="CG321" i="16" a="1"/>
  <c r="CG321" i="16" s="1"/>
  <c r="DG25" i="16" a="1"/>
  <c r="DG25" i="16" s="1"/>
  <c r="DD25" i="16" a="1"/>
  <c r="DD25" i="16" s="1"/>
  <c r="CU23" i="16" a="1"/>
  <c r="CU23" i="16" s="1"/>
  <c r="DD23" i="16" a="1"/>
  <c r="DD23" i="16" s="1"/>
  <c r="CW22" i="16" a="1"/>
  <c r="CW22" i="16" s="1"/>
  <c r="DD22" i="16" a="1"/>
  <c r="DD22" i="16" s="1"/>
  <c r="CP193" i="91" a="1"/>
  <c r="CP193" i="91" s="1"/>
  <c r="DA193" i="16" s="1" a="1"/>
  <c r="DA193" i="16" s="1"/>
  <c r="CP180" i="91" a="1"/>
  <c r="CP180" i="91" s="1"/>
  <c r="DA180" i="16" s="1" a="1"/>
  <c r="DA180" i="16" s="1"/>
  <c r="CG46" i="103" a="1"/>
  <c r="CG46" i="103" s="1"/>
  <c r="CG87" i="103" s="1"/>
  <c r="CG37" i="103" a="1"/>
  <c r="CG37" i="103" s="1"/>
  <c r="CG78" i="103" s="1"/>
  <c r="CP152" i="91" a="1"/>
  <c r="CP152" i="91" s="1"/>
  <c r="DA152" i="16" s="1" a="1"/>
  <c r="DA152" i="16" s="1"/>
  <c r="CP59" i="91" a="1"/>
  <c r="CP59" i="91" s="1"/>
  <c r="CG40" i="103" a="1"/>
  <c r="CG40" i="103" s="1"/>
  <c r="CG81" i="103" s="1"/>
  <c r="CP241" i="91" a="1"/>
  <c r="CP241" i="91" s="1"/>
  <c r="CG43" i="103" a="1"/>
  <c r="CG43" i="103" s="1"/>
  <c r="CG84" i="103" s="1"/>
  <c r="CP49" i="91" a="1"/>
  <c r="CP49" i="91" s="1"/>
  <c r="CP105" i="16" s="1" a="1"/>
  <c r="CP105" i="16" s="1"/>
  <c r="CD38" i="16" a="1"/>
  <c r="CD38" i="16" s="1"/>
  <c r="CG135" i="16" a="1"/>
  <c r="CG135" i="16" s="1"/>
  <c r="CE38" i="16" a="1"/>
  <c r="CE38" i="16" s="1"/>
  <c r="CH38" i="16" a="1"/>
  <c r="CH38" i="16" s="1"/>
  <c r="CE135" i="16" a="1"/>
  <c r="CE135" i="16" s="1"/>
  <c r="CH135" i="16" a="1"/>
  <c r="CH135" i="16" s="1"/>
  <c r="CG38" i="16" a="1"/>
  <c r="CG38" i="16" s="1"/>
  <c r="CD135" i="16" a="1"/>
  <c r="CD135" i="16" s="1"/>
  <c r="CG32" i="103" a="1"/>
  <c r="CG32" i="103" s="1"/>
  <c r="CG73" i="103" s="1"/>
  <c r="CG30" i="103" a="1"/>
  <c r="CG30" i="103" s="1"/>
  <c r="CG71" i="103" s="1"/>
  <c r="CG33" i="103" a="1"/>
  <c r="CG33" i="103" s="1"/>
  <c r="CG74" i="103" s="1"/>
  <c r="CG25" i="103" a="1"/>
  <c r="CG25" i="103" s="1"/>
  <c r="CG66" i="103" s="1"/>
  <c r="CG29" i="103" a="1"/>
  <c r="CG29" i="103" s="1"/>
  <c r="CG70" i="103" s="1"/>
  <c r="CG31" i="103" a="1"/>
  <c r="CG31" i="103" s="1"/>
  <c r="CG72" i="103" s="1"/>
  <c r="CG23" i="103" a="1"/>
  <c r="CG23" i="103" s="1"/>
  <c r="CG64" i="103" s="1"/>
  <c r="CG44" i="103" a="1"/>
  <c r="CG44" i="103" s="1"/>
  <c r="CG85" i="103" s="1"/>
  <c r="CG38" i="103" a="1"/>
  <c r="CG38" i="103" s="1"/>
  <c r="CG79" i="103" s="1"/>
  <c r="CG35" i="103" a="1"/>
  <c r="CG35" i="103" s="1"/>
  <c r="CG76" i="103" s="1"/>
  <c r="CG22" i="103" a="1"/>
  <c r="CG22" i="103" s="1"/>
  <c r="CG63" i="103" s="1"/>
  <c r="CG42" i="103" a="1"/>
  <c r="CG42" i="103" s="1"/>
  <c r="CG83" i="103" s="1"/>
  <c r="CP150" i="91" a="1"/>
  <c r="CP150" i="91" s="1"/>
  <c r="DA150" i="16" s="1" a="1"/>
  <c r="DA150" i="16" s="1"/>
  <c r="CP194" i="91" a="1"/>
  <c r="CP194" i="91" s="1"/>
  <c r="DA194" i="16" s="1" a="1"/>
  <c r="DA194" i="16" s="1"/>
  <c r="CP153" i="91" a="1"/>
  <c r="CP153" i="91" s="1"/>
  <c r="DA153" i="16" s="1" a="1"/>
  <c r="DA153" i="16" s="1"/>
  <c r="CP224" i="91" a="1"/>
  <c r="CP224" i="91" s="1"/>
  <c r="DA224" i="16" s="1" a="1"/>
  <c r="DA224" i="16" s="1"/>
  <c r="CP164" i="91" a="1"/>
  <c r="CP164" i="91" s="1"/>
  <c r="DA164" i="16" s="1" a="1"/>
  <c r="DA164" i="16" s="1"/>
  <c r="CP197" i="91" a="1"/>
  <c r="CP197" i="91" s="1"/>
  <c r="DA197" i="16" s="1" a="1"/>
  <c r="DA197" i="16" s="1"/>
  <c r="CP166" i="91" a="1"/>
  <c r="CP166" i="91" s="1"/>
  <c r="DA166" i="16" s="1" a="1"/>
  <c r="DA166" i="16" s="1"/>
  <c r="CP133" i="91" a="1"/>
  <c r="CP133" i="91" s="1"/>
  <c r="DA133" i="16" s="1" a="1"/>
  <c r="DA133" i="16" s="1"/>
  <c r="CP192" i="91" a="1"/>
  <c r="CP192" i="91" s="1"/>
  <c r="DA192" i="16" s="1" a="1"/>
  <c r="DA192" i="16" s="1"/>
  <c r="CP50" i="91" a="1"/>
  <c r="CP50" i="91" s="1"/>
  <c r="DA50" i="16" s="1" a="1"/>
  <c r="DA50" i="16" s="1"/>
  <c r="CP221" i="91" a="1"/>
  <c r="CP221" i="91" s="1"/>
  <c r="DA221" i="16" s="1" a="1"/>
  <c r="DA221" i="16" s="1"/>
  <c r="CP162" i="91" a="1"/>
  <c r="CP162" i="91" s="1"/>
  <c r="DA162" i="16" s="1" a="1"/>
  <c r="DA162" i="16" s="1"/>
  <c r="CP240" i="91" a="1"/>
  <c r="CP240" i="91" s="1"/>
  <c r="CP135" i="91" a="1"/>
  <c r="CP135" i="91" s="1"/>
  <c r="DA135" i="16" s="1" a="1"/>
  <c r="DA135" i="16" s="1"/>
  <c r="CP45" i="91" a="1"/>
  <c r="CP45" i="91" s="1"/>
  <c r="DA45" i="16" s="1" a="1"/>
  <c r="DA45" i="16" s="1"/>
  <c r="CG47" i="103" a="1"/>
  <c r="CG47" i="103" s="1"/>
  <c r="CG88" i="103" s="1"/>
  <c r="CQ31" i="91" a="1"/>
  <c r="CQ31" i="91" s="1"/>
  <c r="CQ87" i="16" s="1"/>
  <c r="E180" i="68" a="1"/>
  <c r="I180" i="68" a="1"/>
  <c r="F180" i="68" a="1"/>
  <c r="G180" i="68" a="1"/>
  <c r="H180" i="68" a="1"/>
  <c r="CM20" i="91" a="1"/>
  <c r="CM20" i="91" s="1"/>
  <c r="CP136" i="91" a="1"/>
  <c r="CP136" i="91" s="1"/>
  <c r="DA136" i="16" s="1" a="1"/>
  <c r="DA136" i="16" s="1"/>
  <c r="CQ27" i="91" a="1"/>
  <c r="CQ27" i="91" s="1"/>
  <c r="DB27" i="16" s="1" a="1"/>
  <c r="DB27" i="16" s="1"/>
  <c r="CQ29" i="91" a="1"/>
  <c r="CQ29" i="91" s="1"/>
  <c r="DB29" i="16" s="1" a="1"/>
  <c r="DB29" i="16" s="1"/>
  <c r="CQ26" i="91" a="1"/>
  <c r="CQ26" i="91" s="1"/>
  <c r="CQ82" i="91" s="1"/>
  <c r="CN150" i="91" a="1"/>
  <c r="CN150" i="91" s="1"/>
  <c r="CZ150" i="16" s="1" a="1"/>
  <c r="CZ150" i="16" s="1"/>
  <c r="CM135" i="91" a="1"/>
  <c r="CM135" i="91" s="1"/>
  <c r="CY135" i="16" s="1" a="1"/>
  <c r="CY135" i="16" s="1"/>
  <c r="CM27" i="91" a="1"/>
  <c r="CM27" i="91" s="1"/>
  <c r="CM83" i="91" s="1"/>
  <c r="CN66" i="91" a="1"/>
  <c r="CN66" i="91" s="1"/>
  <c r="CP149" i="91" a="1"/>
  <c r="CP149" i="91" s="1"/>
  <c r="DA149" i="16" s="1" a="1"/>
  <c r="DA149" i="16" s="1"/>
  <c r="CM30" i="91" a="1"/>
  <c r="CM30" i="91" s="1"/>
  <c r="CM86" i="16" s="1"/>
  <c r="CM28" i="91" a="1"/>
  <c r="CM28" i="91" s="1"/>
  <c r="CM84" i="91" s="1"/>
  <c r="CN28" i="91" a="1"/>
  <c r="CN28" i="91" s="1"/>
  <c r="CN84" i="91" s="1"/>
  <c r="CE20" i="103" a="1"/>
  <c r="CE20" i="103" s="1"/>
  <c r="CN48" i="91" a="1"/>
  <c r="CN48" i="91" s="1"/>
  <c r="CN104" i="16" s="1" a="1"/>
  <c r="CN104" i="16" s="1"/>
  <c r="CP52" i="91" a="1"/>
  <c r="CP52" i="91" s="1"/>
  <c r="DA52" i="16" s="1" a="1"/>
  <c r="DA52" i="16" s="1"/>
  <c r="CP31" i="91" a="1"/>
  <c r="CP31" i="91" s="1"/>
  <c r="CP87" i="91" s="1"/>
  <c r="CN60" i="91" a="1"/>
  <c r="CN60" i="91" s="1"/>
  <c r="CZ60" i="16" s="1" a="1"/>
  <c r="CZ60" i="16" s="1"/>
  <c r="CQ28" i="91" a="1"/>
  <c r="CQ28" i="91" s="1"/>
  <c r="CP225" i="91" a="1"/>
  <c r="CP225" i="91" s="1"/>
  <c r="DA225" i="16" s="1" a="1"/>
  <c r="DA225" i="16" s="1"/>
  <c r="CQ25" i="91" a="1"/>
  <c r="CQ25" i="91" s="1"/>
  <c r="CQ81" i="91" s="1"/>
  <c r="CN35" i="100" a="1"/>
  <c r="CN35" i="100" s="1"/>
  <c r="CN60" i="100" s="1"/>
  <c r="CN32" i="100" a="1"/>
  <c r="CN32" i="100" s="1"/>
  <c r="CN57" i="100" s="1"/>
  <c r="CN37" i="100" a="1"/>
  <c r="CN37" i="100" s="1"/>
  <c r="CN62" i="100" s="1"/>
  <c r="CM25" i="91" a="1"/>
  <c r="CM25" i="91" s="1"/>
  <c r="CM81" i="91" s="1"/>
  <c r="CM152" i="91" a="1"/>
  <c r="CM152" i="91" s="1"/>
  <c r="CY152" i="16" s="1" a="1"/>
  <c r="CY152" i="16" s="1"/>
  <c r="CM197" i="91" a="1"/>
  <c r="CM197" i="91" s="1"/>
  <c r="CY197" i="16" s="1" a="1"/>
  <c r="CY197" i="16" s="1"/>
  <c r="CN24" i="100" a="1"/>
  <c r="CN24" i="100" s="1"/>
  <c r="CN49" i="100" s="1"/>
  <c r="CM57" i="91" a="1"/>
  <c r="CM57" i="91" s="1"/>
  <c r="CM113" i="91" s="1"/>
  <c r="CN26" i="100" a="1"/>
  <c r="CN26" i="100" s="1"/>
  <c r="CN51" i="100" s="1"/>
  <c r="CN28" i="100" a="1"/>
  <c r="CN28" i="100" s="1"/>
  <c r="CN53" i="100" s="1"/>
  <c r="CM36" i="91" a="1"/>
  <c r="CM36" i="91" s="1"/>
  <c r="CM92" i="91" s="1"/>
  <c r="CN134" i="91" a="1"/>
  <c r="CN134" i="91" s="1"/>
  <c r="CZ134" i="16" s="1" a="1"/>
  <c r="CZ134" i="16" s="1"/>
  <c r="CN33" i="100" a="1"/>
  <c r="CN33" i="100" s="1"/>
  <c r="CN58" i="100" s="1"/>
  <c r="CP40" i="91" a="1"/>
  <c r="CP40" i="91" s="1"/>
  <c r="DA40" i="16" s="1" a="1"/>
  <c r="DA40" i="16" s="1"/>
  <c r="CN29" i="100" a="1"/>
  <c r="CN29" i="100" s="1"/>
  <c r="CN54" i="100" s="1"/>
  <c r="CN224" i="91" a="1"/>
  <c r="CN224" i="91" s="1"/>
  <c r="CZ224" i="16" s="1" a="1"/>
  <c r="CZ224" i="16" s="1"/>
  <c r="CP134" i="91" a="1"/>
  <c r="CP134" i="91" s="1"/>
  <c r="DA134" i="16" s="1" a="1"/>
  <c r="DA134" i="16" s="1"/>
  <c r="CP163" i="91" a="1"/>
  <c r="CP163" i="91" s="1"/>
  <c r="DA163" i="16" s="1" a="1"/>
  <c r="DA163" i="16" s="1"/>
  <c r="CM41" i="91" a="1"/>
  <c r="CM41" i="91" s="1"/>
  <c r="CM97" i="91" s="1"/>
  <c r="CN193" i="91" a="1"/>
  <c r="CN193" i="91" s="1"/>
  <c r="CZ193" i="16" s="1" a="1"/>
  <c r="CZ193" i="16" s="1"/>
  <c r="CP41" i="91" a="1"/>
  <c r="CP41" i="91" s="1"/>
  <c r="CP97" i="91" s="1"/>
  <c r="CN36" i="100" a="1"/>
  <c r="CN36" i="100" s="1"/>
  <c r="CN61" i="100" s="1"/>
  <c r="CN151" i="91" a="1"/>
  <c r="CN151" i="91" s="1"/>
  <c r="CZ151" i="16" s="1" a="1"/>
  <c r="CZ151" i="16" s="1"/>
  <c r="CP196" i="91" a="1"/>
  <c r="CP196" i="91" s="1"/>
  <c r="DA196" i="16" s="1" a="1"/>
  <c r="DA196" i="16" s="1"/>
  <c r="CP208" i="91" a="1"/>
  <c r="CP208" i="91" s="1"/>
  <c r="DA208" i="16" s="1" a="1"/>
  <c r="DA208" i="16" s="1"/>
  <c r="CM192" i="91" a="1"/>
  <c r="CM192" i="91" s="1"/>
  <c r="CY192" i="16" s="1" a="1"/>
  <c r="CY192" i="16" s="1"/>
  <c r="CP32" i="91" a="1"/>
  <c r="CP32" i="91" s="1"/>
  <c r="CP88" i="91" s="1"/>
  <c r="CN21" i="100" a="1"/>
  <c r="CN21" i="100" s="1"/>
  <c r="CN46" i="100" s="1"/>
  <c r="CN181" i="91" a="1"/>
  <c r="CN181" i="91" s="1"/>
  <c r="CZ181" i="16" s="1" a="1"/>
  <c r="CZ181" i="16" s="1"/>
  <c r="CP222" i="91" a="1"/>
  <c r="CP222" i="91" s="1"/>
  <c r="DA222" i="16" s="1" a="1"/>
  <c r="DA222" i="16" s="1"/>
  <c r="CP151" i="91" a="1"/>
  <c r="CP151" i="91" s="1"/>
  <c r="DA151" i="16" s="1" a="1"/>
  <c r="DA151" i="16" s="1"/>
  <c r="CN40" i="91" a="1"/>
  <c r="CN40" i="91" s="1"/>
  <c r="CN96" i="91" s="1"/>
  <c r="CN57" i="91" a="1"/>
  <c r="CN57" i="91" s="1"/>
  <c r="CN113" i="91" s="1"/>
  <c r="CP54" i="91" a="1"/>
  <c r="CP54" i="91" s="1"/>
  <c r="CP110" i="16" s="1" a="1"/>
  <c r="CP110" i="16" s="1"/>
  <c r="CP148" i="91" a="1"/>
  <c r="CP148" i="91" s="1"/>
  <c r="DA148" i="16" s="1" a="1"/>
  <c r="DA148" i="16" s="1"/>
  <c r="CP237" i="91" a="1"/>
  <c r="CP237" i="91" s="1"/>
  <c r="DA237" i="16" s="1" a="1"/>
  <c r="DA237" i="16" s="1"/>
  <c r="CM23" i="100" a="1"/>
  <c r="CM23" i="100" s="1"/>
  <c r="CM48" i="100" s="1"/>
  <c r="CM149" i="91" a="1"/>
  <c r="CM149" i="91" s="1"/>
  <c r="CY149" i="16" s="1" a="1"/>
  <c r="CY149" i="16" s="1"/>
  <c r="CD20" i="22" a="1"/>
  <c r="CD20" i="22" s="1"/>
  <c r="CM40" i="91" a="1"/>
  <c r="CM40" i="91" s="1"/>
  <c r="CY40" i="16" s="1" a="1"/>
  <c r="CY40" i="16" s="1"/>
  <c r="CM32" i="100" a="1"/>
  <c r="CM32" i="100" s="1"/>
  <c r="CM57" i="100" s="1"/>
  <c r="CM179" i="91" a="1"/>
  <c r="CM179" i="91" s="1"/>
  <c r="CY179" i="16" s="1" a="1"/>
  <c r="CY179" i="16" s="1"/>
  <c r="CM36" i="100" a="1"/>
  <c r="CM36" i="100" s="1"/>
  <c r="CM61" i="100" s="1"/>
  <c r="CM223" i="91" a="1"/>
  <c r="CM223" i="91" s="1"/>
  <c r="CY223" i="16" s="1" a="1"/>
  <c r="CY223" i="16" s="1"/>
  <c r="CM176" i="91" a="1"/>
  <c r="CM176" i="91" s="1"/>
  <c r="CY176" i="16" s="1" a="1"/>
  <c r="CY176" i="16" s="1"/>
  <c r="CN51" i="91" a="1"/>
  <c r="CN51" i="91" s="1"/>
  <c r="CN107" i="16" s="1" a="1"/>
  <c r="CN107" i="16" s="1"/>
  <c r="CQ51" i="91" a="1"/>
  <c r="CQ51" i="91" s="1"/>
  <c r="DB51" i="16" s="1" a="1"/>
  <c r="DB51" i="16" s="1"/>
  <c r="CP176" i="91" a="1"/>
  <c r="CP176" i="91" s="1"/>
  <c r="DA176" i="16" s="1" a="1"/>
  <c r="DA176" i="16" s="1"/>
  <c r="CP239" i="91" a="1"/>
  <c r="CP239" i="91" s="1"/>
  <c r="CN34" i="91" a="1"/>
  <c r="CN34" i="91" s="1"/>
  <c r="CN90" i="91" s="1"/>
  <c r="CN38" i="91" a="1"/>
  <c r="CN38" i="91" s="1"/>
  <c r="CN94" i="16" s="1"/>
  <c r="CP62" i="91" a="1"/>
  <c r="CP62" i="91" s="1"/>
  <c r="DA62" i="16" s="1" a="1"/>
  <c r="DA62" i="16" s="1"/>
  <c r="CN153" i="91" a="1"/>
  <c r="CN153" i="91" s="1"/>
  <c r="CZ153" i="16" s="1" a="1"/>
  <c r="CZ153" i="16" s="1"/>
  <c r="CP226" i="91" a="1"/>
  <c r="CP226" i="91" s="1"/>
  <c r="DA226" i="16" s="1" a="1"/>
  <c r="DA226" i="16" s="1"/>
  <c r="CP46" i="91" a="1"/>
  <c r="CP46" i="91" s="1"/>
  <c r="CP102" i="16" s="1" a="1"/>
  <c r="CP102" i="16" s="1"/>
  <c r="CP236" i="91" a="1"/>
  <c r="CP236" i="91" s="1"/>
  <c r="CM33" i="100" a="1"/>
  <c r="CM33" i="100" s="1"/>
  <c r="CM58" i="100" s="1"/>
  <c r="CN152" i="91" a="1"/>
  <c r="CN152" i="91" s="1"/>
  <c r="CZ152" i="16" s="1" a="1"/>
  <c r="CZ152" i="16" s="1"/>
  <c r="CP35" i="91" a="1"/>
  <c r="CP35" i="91" s="1"/>
  <c r="DA35" i="16" s="1" a="1"/>
  <c r="DA35" i="16" s="1"/>
  <c r="CN39" i="91" a="1"/>
  <c r="CN39" i="91" s="1"/>
  <c r="CN95" i="91" s="1"/>
  <c r="CP60" i="91" a="1"/>
  <c r="CP60" i="91" s="1"/>
  <c r="DA60" i="16" s="1" a="1"/>
  <c r="DA60" i="16" s="1"/>
  <c r="CN209" i="91" a="1"/>
  <c r="CN209" i="91" s="1"/>
  <c r="CZ209" i="16" s="1" a="1"/>
  <c r="CZ209" i="16" s="1"/>
  <c r="CP178" i="91" a="1"/>
  <c r="CP178" i="91" s="1"/>
  <c r="DA178" i="16" s="1" a="1"/>
  <c r="DA178" i="16" s="1"/>
  <c r="CP165" i="91" a="1"/>
  <c r="CP165" i="91" s="1"/>
  <c r="DA165" i="16" s="1" a="1"/>
  <c r="DA165" i="16" s="1"/>
  <c r="CP238" i="91" a="1"/>
  <c r="CP238" i="91" s="1"/>
  <c r="CN35" i="91" a="1"/>
  <c r="CN35" i="91" s="1"/>
  <c r="CZ35" i="16" s="1" a="1"/>
  <c r="CZ35" i="16" s="1"/>
  <c r="CP24" i="91" a="1"/>
  <c r="CP24" i="91" s="1"/>
  <c r="CP80" i="91" s="1"/>
  <c r="CN177" i="91" a="1"/>
  <c r="CN177" i="91" s="1"/>
  <c r="CZ177" i="16" s="1" a="1"/>
  <c r="CZ177" i="16" s="1"/>
  <c r="CQ45" i="91" a="1"/>
  <c r="CQ45" i="91" s="1"/>
  <c r="DB45" i="16" s="1" a="1"/>
  <c r="DB45" i="16" s="1"/>
  <c r="CP51" i="91" a="1"/>
  <c r="CP51" i="91" s="1"/>
  <c r="DA51" i="16" s="1" a="1"/>
  <c r="DA51" i="16" s="1"/>
  <c r="CP177" i="91" a="1"/>
  <c r="CP177" i="91" s="1"/>
  <c r="DA177" i="16" s="1" a="1"/>
  <c r="DA177" i="16" s="1"/>
  <c r="CQ37" i="91" a="1"/>
  <c r="CQ37" i="91" s="1"/>
  <c r="DB37" i="16" s="1" a="1"/>
  <c r="DB37" i="16" s="1"/>
  <c r="CQ41" i="91" a="1"/>
  <c r="CQ41" i="91" s="1"/>
  <c r="CQ97" i="91" s="1"/>
  <c r="CQ39" i="91" a="1"/>
  <c r="CQ39" i="91" s="1"/>
  <c r="CQ95" i="91" s="1"/>
  <c r="CQ22" i="91" a="1"/>
  <c r="CQ22" i="91" s="1"/>
  <c r="CQ78" i="91" s="1"/>
  <c r="CQ21" i="91" a="1"/>
  <c r="CQ21" i="91" s="1"/>
  <c r="DB21" i="16" s="1" a="1"/>
  <c r="DB21" i="16" s="1"/>
  <c r="CM24" i="100" a="1"/>
  <c r="CM24" i="100" s="1"/>
  <c r="CM49" i="100" s="1"/>
  <c r="CM26" i="100" a="1"/>
  <c r="CM26" i="100" s="1"/>
  <c r="CM51" i="100" s="1"/>
  <c r="CM22" i="100" a="1"/>
  <c r="CM22" i="100" s="1"/>
  <c r="CM47" i="100" s="1"/>
  <c r="CQ34" i="91" a="1"/>
  <c r="CQ34" i="91" s="1"/>
  <c r="CQ90" i="91" s="1"/>
  <c r="CN21" i="91" a="1"/>
  <c r="CN21" i="91" s="1"/>
  <c r="CN77" i="91" s="1"/>
  <c r="CN180" i="91" a="1"/>
  <c r="CN180" i="91" s="1"/>
  <c r="CZ180" i="16" s="1" a="1"/>
  <c r="CZ180" i="16" s="1"/>
  <c r="CN25" i="91" a="1"/>
  <c r="CN25" i="91" s="1"/>
  <c r="CN81" i="91" s="1"/>
  <c r="CM167" i="91" a="1"/>
  <c r="CM167" i="91" s="1"/>
  <c r="CY167" i="16" s="1" a="1"/>
  <c r="CY167" i="16" s="1"/>
  <c r="CN148" i="91" a="1"/>
  <c r="CN148" i="91" s="1"/>
  <c r="CZ148" i="16" s="1" a="1"/>
  <c r="CZ148" i="16" s="1"/>
  <c r="CN33" i="91" a="1"/>
  <c r="CN33" i="91" s="1"/>
  <c r="CN89" i="16" s="1"/>
  <c r="CP37" i="91" a="1"/>
  <c r="CP37" i="91" s="1"/>
  <c r="CP93" i="91" s="1"/>
  <c r="CP65" i="91" a="1"/>
  <c r="CP65" i="91" s="1"/>
  <c r="CN223" i="91" a="1"/>
  <c r="CN223" i="91" s="1"/>
  <c r="CZ223" i="16" s="1" a="1"/>
  <c r="CZ223" i="16" s="1"/>
  <c r="CP209" i="91" a="1"/>
  <c r="CP209" i="91" s="1"/>
  <c r="DA209" i="16" s="1" a="1"/>
  <c r="DA209" i="16" s="1"/>
  <c r="CP206" i="91" a="1"/>
  <c r="CP206" i="91" s="1"/>
  <c r="DA206" i="16" s="1" a="1"/>
  <c r="DA206" i="16" s="1"/>
  <c r="CP48" i="91" a="1"/>
  <c r="CP48" i="91" s="1"/>
  <c r="CP104" i="16" s="1" a="1"/>
  <c r="CP104" i="16" s="1"/>
  <c r="CH31" i="103" a="1"/>
  <c r="CH31" i="103" s="1"/>
  <c r="CH72" i="103" s="1"/>
  <c r="CN65" i="91" a="1"/>
  <c r="CN65" i="91" s="1"/>
  <c r="CN41" i="91" a="1"/>
  <c r="CN41" i="91" s="1"/>
  <c r="CN97" i="91" s="1"/>
  <c r="CP38" i="91" a="1"/>
  <c r="CP38" i="91" s="1"/>
  <c r="CP94" i="91" s="1"/>
  <c r="CP66" i="91" a="1"/>
  <c r="CP66" i="91" s="1"/>
  <c r="CN164" i="91" a="1"/>
  <c r="CN164" i="91" s="1"/>
  <c r="CZ164" i="16" s="1" a="1"/>
  <c r="CZ164" i="16" s="1"/>
  <c r="CP223" i="91" a="1"/>
  <c r="CP223" i="91" s="1"/>
  <c r="DA223" i="16" s="1" a="1"/>
  <c r="DA223" i="16" s="1"/>
  <c r="CP181" i="91" a="1"/>
  <c r="CP181" i="91" s="1"/>
  <c r="DA181" i="16" s="1" a="1"/>
  <c r="DA181" i="16" s="1"/>
  <c r="CP53" i="91" a="1"/>
  <c r="CP53" i="91" s="1"/>
  <c r="CN47" i="91" a="1"/>
  <c r="CN47" i="91" s="1"/>
  <c r="CN103" i="16" s="1" a="1"/>
  <c r="CN103" i="16" s="1"/>
  <c r="CM50" i="91" a="1"/>
  <c r="CM50" i="91" s="1"/>
  <c r="CY50" i="16" s="1" a="1"/>
  <c r="CY50" i="16" s="1"/>
  <c r="CN149" i="91" a="1"/>
  <c r="CN149" i="91" s="1"/>
  <c r="CZ149" i="16" s="1" a="1"/>
  <c r="CZ149" i="16" s="1"/>
  <c r="CN64" i="91" a="1"/>
  <c r="CN64" i="91" s="1"/>
  <c r="CM151" i="91" a="1"/>
  <c r="CM151" i="91" s="1"/>
  <c r="CY151" i="16" s="1" a="1"/>
  <c r="CY151" i="16" s="1"/>
  <c r="CN32" i="91" a="1"/>
  <c r="CN32" i="91" s="1"/>
  <c r="CN88" i="91" s="1"/>
  <c r="CM62" i="91" a="1"/>
  <c r="CM62" i="91" s="1"/>
  <c r="CY62" i="16" s="1" a="1"/>
  <c r="CY62" i="16" s="1"/>
  <c r="CN20" i="91" a="1"/>
  <c r="CN20" i="91" s="1"/>
  <c r="CZ20" i="16" s="1" a="1"/>
  <c r="CZ20" i="16" s="1"/>
  <c r="CP33" i="91" a="1"/>
  <c r="CP33" i="91" s="1"/>
  <c r="DA33" i="16" s="1" a="1"/>
  <c r="DA33" i="16" s="1"/>
  <c r="CN195" i="91" a="1"/>
  <c r="CN195" i="91" s="1"/>
  <c r="CZ195" i="16" s="1" a="1"/>
  <c r="CZ195" i="16" s="1"/>
  <c r="CP195" i="91" a="1"/>
  <c r="CP195" i="91" s="1"/>
  <c r="DA195" i="16" s="1" a="1"/>
  <c r="DA195" i="16" s="1"/>
  <c r="CP210" i="91" a="1"/>
  <c r="CP210" i="91" s="1"/>
  <c r="DA210" i="16" s="1" a="1"/>
  <c r="DA210" i="16" s="1"/>
  <c r="CP47" i="91" a="1"/>
  <c r="CP47" i="91" s="1"/>
  <c r="CP103" i="16" s="1" a="1"/>
  <c r="CP103" i="16" s="1"/>
  <c r="CQ52" i="91" a="1"/>
  <c r="CQ52" i="91" s="1"/>
  <c r="DB52" i="16" s="1" a="1"/>
  <c r="DB52" i="16" s="1"/>
  <c r="CQ24" i="91" a="1"/>
  <c r="CQ24" i="91" s="1"/>
  <c r="CQ80" i="91" s="1"/>
  <c r="CN23" i="100" a="1"/>
  <c r="CN23" i="100" s="1"/>
  <c r="CN48" i="100" s="1"/>
  <c r="CM21" i="100" a="1"/>
  <c r="CM21" i="100" s="1"/>
  <c r="CM46" i="100" s="1"/>
  <c r="CN20" i="100" a="1"/>
  <c r="CN20" i="100" s="1"/>
  <c r="CN45" i="100" s="1"/>
  <c r="CM209" i="91" a="1"/>
  <c r="CM209" i="91" s="1"/>
  <c r="CY209" i="16" s="1" a="1"/>
  <c r="CY209" i="16" s="1"/>
  <c r="CM37" i="100" a="1"/>
  <c r="CM37" i="100" s="1"/>
  <c r="CM62" i="100" s="1"/>
  <c r="CQ36" i="91" a="1"/>
  <c r="CQ36" i="91" s="1"/>
  <c r="CQ92" i="91" s="1"/>
  <c r="CN27" i="100" a="1"/>
  <c r="CN27" i="100" s="1"/>
  <c r="CN52" i="100" s="1"/>
  <c r="CM39" i="91" a="1"/>
  <c r="CM39" i="91" s="1"/>
  <c r="CM95" i="91" s="1"/>
  <c r="CN211" i="91" a="1"/>
  <c r="CN211" i="91" s="1"/>
  <c r="CZ211" i="16" s="1" a="1"/>
  <c r="CZ211" i="16" s="1"/>
  <c r="CN238" i="91" a="1"/>
  <c r="CN238" i="91" s="1"/>
  <c r="CM162" i="91" a="1"/>
  <c r="CM162" i="91" s="1"/>
  <c r="CY162" i="16" s="1" a="1"/>
  <c r="CY162" i="16" s="1"/>
  <c r="CM66" i="91" a="1"/>
  <c r="CM66" i="91" s="1"/>
  <c r="CQ40" i="91" a="1"/>
  <c r="CQ40" i="91" s="1"/>
  <c r="CH20" i="103" a="1"/>
  <c r="CH20" i="103" s="1"/>
  <c r="CH61" i="103" s="1"/>
  <c r="CQ47" i="91" a="1"/>
  <c r="CQ47" i="91" s="1"/>
  <c r="CQ103" i="16" s="1" a="1"/>
  <c r="CQ103" i="16" s="1"/>
  <c r="CM20" i="100" a="1"/>
  <c r="CM20" i="100" s="1"/>
  <c r="CM45" i="100" s="1"/>
  <c r="CM22" i="91" a="1"/>
  <c r="CM22" i="91" s="1"/>
  <c r="CM78" i="91" s="1"/>
  <c r="CM34" i="91" a="1"/>
  <c r="CM34" i="91" s="1"/>
  <c r="CM90" i="91" s="1"/>
  <c r="CM238" i="91" a="1"/>
  <c r="CM238" i="91" s="1"/>
  <c r="CM31" i="100" a="1"/>
  <c r="CM31" i="100" s="1"/>
  <c r="CM56" i="100" s="1"/>
  <c r="CN61" i="91" a="1"/>
  <c r="CN61" i="91" s="1"/>
  <c r="CZ61" i="16" s="1" a="1"/>
  <c r="CZ61" i="16" s="1"/>
  <c r="CM64" i="91" a="1"/>
  <c r="CM64" i="91" s="1"/>
  <c r="CQ20" i="91" a="1"/>
  <c r="CQ20" i="91" s="1"/>
  <c r="DB20" i="16" s="1" a="1"/>
  <c r="DB20" i="16" s="1"/>
  <c r="CN239" i="91" a="1"/>
  <c r="CN239" i="91" s="1"/>
  <c r="CM27" i="100" a="1"/>
  <c r="CM27" i="100" s="1"/>
  <c r="CM52" i="100" s="1"/>
  <c r="CQ38" i="91" a="1"/>
  <c r="CQ38" i="91" s="1"/>
  <c r="CQ94" i="91" s="1"/>
  <c r="CM38" i="91" a="1"/>
  <c r="CM38" i="91" s="1"/>
  <c r="CM94" i="16" s="1"/>
  <c r="CN176" i="91" a="1"/>
  <c r="CN176" i="91" s="1"/>
  <c r="CZ176" i="16" s="1" a="1"/>
  <c r="CZ176" i="16" s="1"/>
  <c r="CN241" i="91" a="1"/>
  <c r="CN241" i="91" s="1"/>
  <c r="CM224" i="91" a="1"/>
  <c r="CM224" i="91" s="1"/>
  <c r="CY224" i="16" s="1" a="1"/>
  <c r="CY224" i="16" s="1"/>
  <c r="CQ33" i="91" a="1"/>
  <c r="CQ33" i="91" s="1"/>
  <c r="DB33" i="16" s="1" a="1"/>
  <c r="DB33" i="16" s="1"/>
  <c r="CN31" i="100" a="1"/>
  <c r="CN31" i="100" s="1"/>
  <c r="CN56" i="100" s="1"/>
  <c r="CN196" i="91" a="1"/>
  <c r="CN196" i="91" s="1"/>
  <c r="CZ196" i="16" s="1" a="1"/>
  <c r="CZ196" i="16" s="1"/>
  <c r="CM166" i="91" a="1"/>
  <c r="CM166" i="91" s="1"/>
  <c r="CY166" i="16" s="1" a="1"/>
  <c r="CY166" i="16" s="1"/>
  <c r="CM48" i="91" a="1"/>
  <c r="CM48" i="91" s="1"/>
  <c r="CM104" i="16" s="1" a="1"/>
  <c r="CM104" i="16" s="1"/>
  <c r="CM28" i="100" a="1"/>
  <c r="CM28" i="100" s="1"/>
  <c r="CM53" i="100" s="1"/>
  <c r="CQ35" i="91" a="1"/>
  <c r="CQ35" i="91" s="1"/>
  <c r="CM37" i="91" a="1"/>
  <c r="CM37" i="91" s="1"/>
  <c r="CY37" i="16" s="1" a="1"/>
  <c r="CY37" i="16" s="1"/>
  <c r="CN46" i="91" a="1"/>
  <c r="CN46" i="91" s="1"/>
  <c r="CZ46" i="16" s="1" a="1"/>
  <c r="CZ46" i="16" s="1"/>
  <c r="CN236" i="91" a="1"/>
  <c r="CN236" i="91" s="1"/>
  <c r="CZ236" i="16" s="1" a="1"/>
  <c r="CZ236" i="16" s="1"/>
  <c r="CM150" i="91" a="1"/>
  <c r="CM150" i="91" s="1"/>
  <c r="CY150" i="16" s="1" a="1"/>
  <c r="CY150" i="16" s="1"/>
  <c r="CM30" i="100" a="1"/>
  <c r="CM30" i="100" s="1"/>
  <c r="CM55" i="100" s="1"/>
  <c r="CN25" i="100" a="1"/>
  <c r="CN25" i="100" s="1"/>
  <c r="CN50" i="100" s="1"/>
  <c r="CM33" i="91" a="1"/>
  <c r="CM33" i="91" s="1"/>
  <c r="CM35" i="91" a="1"/>
  <c r="CM35" i="91" s="1"/>
  <c r="CM91" i="91" s="1"/>
  <c r="CN222" i="91" a="1"/>
  <c r="CN222" i="91" s="1"/>
  <c r="CZ222" i="16" s="1" a="1"/>
  <c r="CZ222" i="16" s="1"/>
  <c r="CN37" i="91" a="1"/>
  <c r="CN37" i="91" s="1"/>
  <c r="CN93" i="91" s="1"/>
  <c r="CQ32" i="91" a="1"/>
  <c r="CQ32" i="91" s="1"/>
  <c r="CQ88" i="91" s="1"/>
  <c r="CM32" i="91" a="1"/>
  <c r="CM32" i="91" s="1"/>
  <c r="CM88" i="91" s="1"/>
  <c r="CN197" i="91" a="1"/>
  <c r="CN197" i="91" s="1"/>
  <c r="CZ197" i="16" s="1" a="1"/>
  <c r="CZ197" i="16" s="1"/>
  <c r="CN237" i="91" a="1"/>
  <c r="CN237" i="91" s="1"/>
  <c r="CZ237" i="16" s="1" a="1"/>
  <c r="CZ237" i="16" s="1"/>
  <c r="CM193" i="91" a="1"/>
  <c r="CM193" i="91" s="1"/>
  <c r="CY193" i="16" s="1" a="1"/>
  <c r="CY193" i="16" s="1"/>
  <c r="CQ221" i="91" a="1"/>
  <c r="CQ221" i="91" s="1"/>
  <c r="DB221" i="16" s="1" a="1"/>
  <c r="DB221" i="16" s="1"/>
  <c r="CQ194" i="91" a="1"/>
  <c r="CQ194" i="91" s="1"/>
  <c r="DB194" i="16" s="1" a="1"/>
  <c r="DB194" i="16" s="1"/>
  <c r="CQ197" i="91" a="1"/>
  <c r="CQ197" i="91" s="1"/>
  <c r="DB197" i="16" s="1" a="1"/>
  <c r="DB197" i="16" s="1"/>
  <c r="CQ166" i="91" a="1"/>
  <c r="CQ166" i="91" s="1"/>
  <c r="DB166" i="16" s="1" a="1"/>
  <c r="DB166" i="16" s="1"/>
  <c r="CQ62" i="91" a="1"/>
  <c r="CQ62" i="91" s="1"/>
  <c r="DB62" i="16" s="1" a="1"/>
  <c r="DB62" i="16" s="1"/>
  <c r="CQ64" i="91" a="1"/>
  <c r="CQ64" i="91" s="1"/>
  <c r="CQ63" i="91" a="1"/>
  <c r="CQ63" i="91" s="1"/>
  <c r="CM206" i="91" a="1"/>
  <c r="CM206" i="91" s="1"/>
  <c r="CY206" i="16" s="1" a="1"/>
  <c r="CY206" i="16" s="1"/>
  <c r="CM221" i="91" a="1"/>
  <c r="CM221" i="91" s="1"/>
  <c r="CY221" i="16" s="1" a="1"/>
  <c r="CY221" i="16" s="1"/>
  <c r="CM59" i="91" a="1"/>
  <c r="CM59" i="91" s="1"/>
  <c r="CM194" i="91" a="1"/>
  <c r="CM194" i="91" s="1"/>
  <c r="CY194" i="16" s="1" a="1"/>
  <c r="CY194" i="16" s="1"/>
  <c r="CM241" i="91" a="1"/>
  <c r="CM241" i="91" s="1"/>
  <c r="CM211" i="91" a="1"/>
  <c r="CM211" i="91" s="1"/>
  <c r="CY211" i="16" s="1" a="1"/>
  <c r="CY211" i="16" s="1"/>
  <c r="CM222" i="91" a="1"/>
  <c r="CM222" i="91" s="1"/>
  <c r="CY222" i="16" s="1" a="1"/>
  <c r="CY222" i="16" s="1"/>
  <c r="CM236" i="91" a="1"/>
  <c r="CM236" i="91" s="1"/>
  <c r="CM207" i="91" a="1"/>
  <c r="CM207" i="91" s="1"/>
  <c r="CY207" i="16" s="1" a="1"/>
  <c r="CY207" i="16" s="1"/>
  <c r="CM163" i="91" a="1"/>
  <c r="CM163" i="91" s="1"/>
  <c r="CY163" i="16" s="1" a="1"/>
  <c r="CY163" i="16" s="1"/>
  <c r="CM240" i="91" a="1"/>
  <c r="CM240" i="91" s="1"/>
  <c r="CM46" i="91" a="1"/>
  <c r="CM46" i="91" s="1"/>
  <c r="CY46" i="16" s="1" a="1"/>
  <c r="CY46" i="16" s="1"/>
  <c r="CM164" i="91" a="1"/>
  <c r="CM164" i="91" s="1"/>
  <c r="CY164" i="16" s="1" a="1"/>
  <c r="CY164" i="16" s="1"/>
  <c r="CM239" i="91" a="1"/>
  <c r="CM239" i="91" s="1"/>
  <c r="CM134" i="91" a="1"/>
  <c r="CM134" i="91" s="1"/>
  <c r="CY134" i="16" s="1" a="1"/>
  <c r="CY134" i="16" s="1"/>
  <c r="CM52" i="91" a="1"/>
  <c r="CM52" i="91" s="1"/>
  <c r="CY52" i="16" s="1" a="1"/>
  <c r="CY52" i="16" s="1"/>
  <c r="CM237" i="91" a="1"/>
  <c r="CM237" i="91" s="1"/>
  <c r="CY237" i="16" s="1" a="1"/>
  <c r="CY237" i="16" s="1"/>
  <c r="CM51" i="91" a="1"/>
  <c r="CM51" i="91" s="1"/>
  <c r="CY51" i="16" s="1" a="1"/>
  <c r="CY51" i="16" s="1"/>
  <c r="CM196" i="91" a="1"/>
  <c r="CM196" i="91" s="1"/>
  <c r="CY196" i="16" s="1" a="1"/>
  <c r="CY196" i="16" s="1"/>
  <c r="CM47" i="91" a="1"/>
  <c r="CM47" i="91" s="1"/>
  <c r="CM103" i="16" s="1" a="1"/>
  <c r="CM103" i="16" s="1"/>
  <c r="CM180" i="91" a="1"/>
  <c r="CM180" i="91" s="1"/>
  <c r="CY180" i="16" s="1" a="1"/>
  <c r="CY180" i="16" s="1"/>
  <c r="CM136" i="91" a="1"/>
  <c r="CM136" i="91" s="1"/>
  <c r="CY136" i="16" s="1" a="1"/>
  <c r="CY136" i="16" s="1"/>
  <c r="CM65" i="91" a="1"/>
  <c r="CM65" i="91" s="1"/>
  <c r="CM133" i="91" a="1"/>
  <c r="CM133" i="91" s="1"/>
  <c r="CY133" i="16" s="1" a="1"/>
  <c r="CY133" i="16" s="1"/>
  <c r="CM153" i="91" a="1"/>
  <c r="CM153" i="91" s="1"/>
  <c r="CY153" i="16" s="1" a="1"/>
  <c r="CY153" i="16" s="1"/>
  <c r="CM181" i="91" a="1"/>
  <c r="CM181" i="91" s="1"/>
  <c r="CY181" i="16" s="1" a="1"/>
  <c r="CY181" i="16" s="1"/>
  <c r="CM49" i="91" a="1"/>
  <c r="CM49" i="91" s="1"/>
  <c r="CM105" i="16" s="1" a="1"/>
  <c r="CM105" i="16" s="1"/>
  <c r="CM210" i="91" a="1"/>
  <c r="CM210" i="91" s="1"/>
  <c r="CY210" i="16" s="1" a="1"/>
  <c r="CY210" i="16" s="1"/>
  <c r="CM137" i="91" a="1"/>
  <c r="CM137" i="91" s="1"/>
  <c r="CY137" i="16" s="1" a="1"/>
  <c r="CY137" i="16" s="1"/>
  <c r="CM226" i="91" a="1"/>
  <c r="CM226" i="91" s="1"/>
  <c r="CY226" i="16" s="1" a="1"/>
  <c r="CY226" i="16" s="1"/>
  <c r="CM195" i="91" a="1"/>
  <c r="CM195" i="91" s="1"/>
  <c r="CY195" i="16" s="1" a="1"/>
  <c r="CY195" i="16" s="1"/>
  <c r="CM225" i="91" a="1"/>
  <c r="CM225" i="91" s="1"/>
  <c r="CY225" i="16" s="1" a="1"/>
  <c r="CY225" i="16" s="1"/>
  <c r="CM53" i="91" a="1"/>
  <c r="CM53" i="91" s="1"/>
  <c r="CM109" i="16" s="1" a="1"/>
  <c r="CM109" i="16" s="1"/>
  <c r="CM178" i="91" a="1"/>
  <c r="CM178" i="91" s="1"/>
  <c r="CY178" i="16" s="1" a="1"/>
  <c r="CY178" i="16" s="1"/>
  <c r="CM165" i="91" a="1"/>
  <c r="CM165" i="91" s="1"/>
  <c r="CY165" i="16" s="1" a="1"/>
  <c r="CY165" i="16" s="1"/>
  <c r="CM208" i="91" a="1"/>
  <c r="CM208" i="91" s="1"/>
  <c r="CY208" i="16" s="1" a="1"/>
  <c r="CY208" i="16" s="1"/>
  <c r="CM63" i="91" a="1"/>
  <c r="CM63" i="91" s="1"/>
  <c r="CM45" i="91" a="1"/>
  <c r="CM45" i="91" s="1"/>
  <c r="CY45" i="16" s="1" a="1"/>
  <c r="CY45" i="16" s="1"/>
  <c r="CM177" i="91" a="1"/>
  <c r="CM177" i="91" s="1"/>
  <c r="CY177" i="16" s="1" a="1"/>
  <c r="CY177" i="16" s="1"/>
  <c r="CM60" i="91" a="1"/>
  <c r="CM60" i="91" s="1"/>
  <c r="CY60" i="16" s="1" a="1"/>
  <c r="CY60" i="16" s="1"/>
  <c r="CM61" i="91" a="1"/>
  <c r="CM61" i="91" s="1"/>
  <c r="CY61" i="16" s="1" a="1"/>
  <c r="CY61" i="16" s="1"/>
  <c r="CM54" i="91" a="1"/>
  <c r="CM54" i="91" s="1"/>
  <c r="CY54" i="16" s="1" a="1"/>
  <c r="CY54" i="16" s="1"/>
  <c r="CM148" i="91" a="1"/>
  <c r="CM148" i="91" s="1"/>
  <c r="CY148" i="16" s="1" a="1"/>
  <c r="CY148" i="16" s="1"/>
  <c r="CM58" i="91" a="1"/>
  <c r="CM58" i="91" s="1"/>
  <c r="CQ135" i="91" a="1"/>
  <c r="CQ135" i="91" s="1"/>
  <c r="DB135" i="16" s="1" a="1"/>
  <c r="DB135" i="16" s="1"/>
  <c r="CQ210" i="91" a="1"/>
  <c r="CQ210" i="91" s="1"/>
  <c r="DB210" i="16" s="1" a="1"/>
  <c r="DB210" i="16" s="1"/>
  <c r="CQ236" i="91" a="1"/>
  <c r="CQ236" i="91" s="1"/>
  <c r="DB236" i="16" s="1" a="1"/>
  <c r="DB236" i="16" s="1"/>
  <c r="CQ211" i="91" a="1"/>
  <c r="CQ211" i="91" s="1"/>
  <c r="DB211" i="16" s="1" a="1"/>
  <c r="DB211" i="16" s="1"/>
  <c r="CQ136" i="91" a="1"/>
  <c r="CQ136" i="91" s="1"/>
  <c r="DB136" i="16" s="1" a="1"/>
  <c r="DB136" i="16" s="1"/>
  <c r="CQ48" i="91" a="1"/>
  <c r="CQ48" i="91" s="1"/>
  <c r="CQ104" i="16" s="1" a="1"/>
  <c r="CQ104" i="16" s="1"/>
  <c r="CQ195" i="91" a="1"/>
  <c r="CQ195" i="91" s="1"/>
  <c r="DB195" i="16" s="1" a="1"/>
  <c r="DB195" i="16" s="1"/>
  <c r="CQ208" i="91" a="1"/>
  <c r="CQ208" i="91" s="1"/>
  <c r="DB208" i="16" s="1" a="1"/>
  <c r="DB208" i="16" s="1"/>
  <c r="CQ65" i="91" a="1"/>
  <c r="CQ65" i="91" s="1"/>
  <c r="CQ46" i="91" a="1"/>
  <c r="CQ46" i="91" s="1"/>
  <c r="DB46" i="16" s="1" a="1"/>
  <c r="DB46" i="16" s="1"/>
  <c r="CQ151" i="91" a="1"/>
  <c r="CQ151" i="91" s="1"/>
  <c r="DB151" i="16" s="1" a="1"/>
  <c r="DB151" i="16" s="1"/>
  <c r="CQ137" i="91" a="1"/>
  <c r="CQ137" i="91" s="1"/>
  <c r="DB137" i="16" s="1" a="1"/>
  <c r="DB137" i="16" s="1"/>
  <c r="CQ226" i="91" a="1"/>
  <c r="CQ226" i="91" s="1"/>
  <c r="DB226" i="16" s="1" a="1"/>
  <c r="DB226" i="16" s="1"/>
  <c r="CQ133" i="91" a="1"/>
  <c r="CQ133" i="91" s="1"/>
  <c r="DB133" i="16" s="1" a="1"/>
  <c r="DB133" i="16" s="1"/>
  <c r="CQ53" i="91" a="1"/>
  <c r="CQ53" i="91" s="1"/>
  <c r="CQ109" i="16" s="1" a="1"/>
  <c r="CQ109" i="16" s="1"/>
  <c r="CQ148" i="91" a="1"/>
  <c r="CQ148" i="91" s="1"/>
  <c r="DB148" i="16" s="1" a="1"/>
  <c r="DB148" i="16" s="1"/>
  <c r="CQ193" i="91" a="1"/>
  <c r="CQ193" i="91" s="1"/>
  <c r="DB193" i="16" s="1" a="1"/>
  <c r="DB193" i="16" s="1"/>
  <c r="CQ66" i="91" a="1"/>
  <c r="CQ66" i="91" s="1"/>
  <c r="CQ224" i="91" a="1"/>
  <c r="CQ224" i="91" s="1"/>
  <c r="DB224" i="16" s="1" a="1"/>
  <c r="DB224" i="16" s="1"/>
  <c r="CQ209" i="91" a="1"/>
  <c r="CQ209" i="91" s="1"/>
  <c r="DB209" i="16" s="1" a="1"/>
  <c r="DB209" i="16" s="1"/>
  <c r="CQ152" i="91" a="1"/>
  <c r="CQ152" i="91" s="1"/>
  <c r="DB152" i="16" s="1" a="1"/>
  <c r="DB152" i="16" s="1"/>
  <c r="CQ162" i="91" a="1"/>
  <c r="CQ162" i="91" s="1"/>
  <c r="DB162" i="16" s="1" a="1"/>
  <c r="DB162" i="16" s="1"/>
  <c r="CQ153" i="91" a="1"/>
  <c r="CQ153" i="91" s="1"/>
  <c r="DB153" i="16" s="1" a="1"/>
  <c r="DB153" i="16" s="1"/>
  <c r="CQ223" i="91" a="1"/>
  <c r="CQ223" i="91" s="1"/>
  <c r="DB223" i="16" s="1" a="1"/>
  <c r="DB223" i="16" s="1"/>
  <c r="CQ180" i="91" a="1"/>
  <c r="CQ180" i="91" s="1"/>
  <c r="DB180" i="16" s="1" a="1"/>
  <c r="DB180" i="16" s="1"/>
  <c r="CQ50" i="91" a="1"/>
  <c r="CQ50" i="91" s="1"/>
  <c r="DB50" i="16" s="1" a="1"/>
  <c r="DB50" i="16" s="1"/>
  <c r="CQ149" i="91" a="1"/>
  <c r="CQ149" i="91" s="1"/>
  <c r="DB149" i="16" s="1" a="1"/>
  <c r="DB149" i="16" s="1"/>
  <c r="CQ60" i="91" a="1"/>
  <c r="CQ60" i="91" s="1"/>
  <c r="DB60" i="16" s="1" a="1"/>
  <c r="DB60" i="16" s="1"/>
  <c r="CQ225" i="91" a="1"/>
  <c r="CQ225" i="91" s="1"/>
  <c r="DB225" i="16" s="1" a="1"/>
  <c r="DB225" i="16" s="1"/>
  <c r="CQ164" i="91" a="1"/>
  <c r="CQ164" i="91" s="1"/>
  <c r="DB164" i="16" s="1" a="1"/>
  <c r="DB164" i="16" s="1"/>
  <c r="CQ58" i="91" a="1"/>
  <c r="CQ58" i="91" s="1"/>
  <c r="CQ114" i="91" s="1"/>
  <c r="CQ54" i="91" a="1"/>
  <c r="CQ54" i="91" s="1"/>
  <c r="CQ110" i="16" s="1" a="1"/>
  <c r="CQ110" i="16" s="1"/>
  <c r="CQ196" i="91" a="1"/>
  <c r="CQ196" i="91" s="1"/>
  <c r="DB196" i="16" s="1" a="1"/>
  <c r="DB196" i="16" s="1"/>
  <c r="CQ59" i="91" a="1"/>
  <c r="CQ59" i="91" s="1"/>
  <c r="CQ167" i="91" a="1"/>
  <c r="CQ167" i="91" s="1"/>
  <c r="DB167" i="16" s="1" a="1"/>
  <c r="DB167" i="16" s="1"/>
  <c r="CQ176" i="91" a="1"/>
  <c r="CQ176" i="91" s="1"/>
  <c r="DB176" i="16" s="1" a="1"/>
  <c r="DB176" i="16" s="1"/>
  <c r="CQ238" i="91" a="1"/>
  <c r="CQ238" i="91" s="1"/>
  <c r="CQ206" i="91" a="1"/>
  <c r="CQ206" i="91" s="1"/>
  <c r="DB206" i="16" s="1" a="1"/>
  <c r="DB206" i="16" s="1"/>
  <c r="CQ57" i="91" a="1"/>
  <c r="CQ57" i="91" s="1"/>
  <c r="CQ113" i="91" s="1"/>
  <c r="CQ240" i="91" a="1"/>
  <c r="CQ240" i="91" s="1"/>
  <c r="DB240" i="16" s="1" a="1"/>
  <c r="DB240" i="16" s="1"/>
  <c r="CQ150" i="91" a="1"/>
  <c r="CQ150" i="91" s="1"/>
  <c r="DB150" i="16" s="1" a="1"/>
  <c r="DB150" i="16" s="1"/>
  <c r="CQ181" i="91" a="1"/>
  <c r="CQ181" i="91" s="1"/>
  <c r="DB181" i="16" s="1" a="1"/>
  <c r="DB181" i="16" s="1"/>
  <c r="CQ241" i="91" a="1"/>
  <c r="CQ241" i="91" s="1"/>
  <c r="CQ86" i="91"/>
  <c r="CQ86" i="16"/>
  <c r="CQ163" i="91" a="1"/>
  <c r="CQ163" i="91" s="1"/>
  <c r="DB163" i="16" s="1" a="1"/>
  <c r="DB163" i="16" s="1"/>
  <c r="CQ179" i="91" a="1"/>
  <c r="CQ179" i="91" s="1"/>
  <c r="DB179" i="16" s="1" a="1"/>
  <c r="DB179" i="16" s="1"/>
  <c r="CQ178" i="91" a="1"/>
  <c r="CQ178" i="91" s="1"/>
  <c r="DB178" i="16" s="1" a="1"/>
  <c r="DB178" i="16" s="1"/>
  <c r="CQ49" i="91" a="1"/>
  <c r="CQ49" i="91" s="1"/>
  <c r="CQ105" i="16" s="1" a="1"/>
  <c r="CQ105" i="16" s="1"/>
  <c r="CQ207" i="91" a="1"/>
  <c r="CQ207" i="91" s="1"/>
  <c r="DB207" i="16" s="1" a="1"/>
  <c r="DB207" i="16" s="1"/>
  <c r="CQ192" i="91" a="1"/>
  <c r="CQ192" i="91" s="1"/>
  <c r="DB192" i="16" s="1" a="1"/>
  <c r="DB192" i="16" s="1"/>
  <c r="CQ61" i="91" a="1"/>
  <c r="CQ61" i="91" s="1"/>
  <c r="DB61" i="16" s="1" a="1"/>
  <c r="DB61" i="16" s="1"/>
  <c r="CQ134" i="91" a="1"/>
  <c r="CQ134" i="91" s="1"/>
  <c r="DB134" i="16" s="1" a="1"/>
  <c r="DB134" i="16" s="1"/>
  <c r="CQ222" i="91" a="1"/>
  <c r="CQ222" i="91" s="1"/>
  <c r="DB222" i="16" s="1" a="1"/>
  <c r="DB222" i="16" s="1"/>
  <c r="CQ237" i="91" a="1"/>
  <c r="CQ237" i="91" s="1"/>
  <c r="DB237" i="16" s="1" a="1"/>
  <c r="DB237" i="16" s="1"/>
  <c r="CQ165" i="91" a="1"/>
  <c r="CQ165" i="91" s="1"/>
  <c r="DB165" i="16" s="1" a="1"/>
  <c r="DB165" i="16" s="1"/>
  <c r="CQ177" i="91" a="1"/>
  <c r="CQ177" i="91" s="1"/>
  <c r="DB177" i="16" s="1" a="1"/>
  <c r="DB177" i="16" s="1"/>
  <c r="CQ239" i="91" a="1"/>
  <c r="CQ239" i="91" s="1"/>
  <c r="CG27" i="16" a="1"/>
  <c r="CG27" i="16" s="1"/>
  <c r="CD82" i="16" a="1"/>
  <c r="CD82" i="16" s="1"/>
  <c r="CG49" i="103" a="1"/>
  <c r="CG49" i="103" s="1"/>
  <c r="CG90" i="103" s="1"/>
  <c r="CM34" i="100" a="1"/>
  <c r="CM34" i="100" s="1"/>
  <c r="CM59" i="100" s="1"/>
  <c r="CM35" i="100" a="1"/>
  <c r="CM35" i="100" s="1"/>
  <c r="CM60" i="100" s="1"/>
  <c r="CG45" i="103" a="1"/>
  <c r="CG45" i="103" s="1"/>
  <c r="CG86" i="103" s="1"/>
  <c r="CG41" i="103" a="1"/>
  <c r="CG41" i="103" s="1"/>
  <c r="CG82" i="103" s="1"/>
  <c r="CM29" i="100" a="1"/>
  <c r="CM29" i="100" s="1"/>
  <c r="CM54" i="100" s="1"/>
  <c r="CG39" i="103" a="1"/>
  <c r="CG39" i="103" s="1"/>
  <c r="CG80" i="103" s="1"/>
  <c r="CG28" i="103" a="1"/>
  <c r="CG28" i="103" s="1"/>
  <c r="CG69" i="103" s="1"/>
  <c r="CG34" i="103" a="1"/>
  <c r="CG34" i="103" s="1"/>
  <c r="CG75" i="103" s="1"/>
  <c r="CG27" i="103" a="1"/>
  <c r="CG27" i="103" s="1"/>
  <c r="CG68" i="103" s="1"/>
  <c r="CG20" i="103" a="1"/>
  <c r="CG20" i="103" s="1"/>
  <c r="CG61" i="103" s="1"/>
  <c r="CG36" i="103" a="1"/>
  <c r="CG36" i="103" s="1"/>
  <c r="CG77" i="103" s="1"/>
  <c r="CG24" i="103" a="1"/>
  <c r="CG24" i="103" s="1"/>
  <c r="CG65" i="103" s="1"/>
  <c r="CE47" i="16" a="1"/>
  <c r="CE47" i="16" s="1"/>
  <c r="CG47" i="16" a="1"/>
  <c r="CG47" i="16" s="1"/>
  <c r="CD47" i="16" a="1"/>
  <c r="CD47" i="16" s="1"/>
  <c r="CH47" i="16" a="1"/>
  <c r="CH47" i="16" s="1"/>
  <c r="CE165" i="16" a="1"/>
  <c r="CE165" i="16" s="1"/>
  <c r="CD165" i="16" a="1"/>
  <c r="CD165" i="16" s="1"/>
  <c r="CG165" i="16" a="1"/>
  <c r="CG165" i="16" s="1"/>
  <c r="CH165" i="16" a="1"/>
  <c r="CH165" i="16" s="1"/>
  <c r="CH37" i="103" a="1"/>
  <c r="CH37" i="103" s="1"/>
  <c r="CH78" i="103" s="1"/>
  <c r="CH49" i="103" a="1"/>
  <c r="CH49" i="103" s="1"/>
  <c r="CH90" i="103" s="1"/>
  <c r="CH33" i="103" a="1"/>
  <c r="CH33" i="103" s="1"/>
  <c r="CH74" i="103" s="1"/>
  <c r="CH50" i="103" a="1"/>
  <c r="CH50" i="103" s="1"/>
  <c r="CH91" i="103" s="1"/>
  <c r="CH29" i="103" a="1"/>
  <c r="CH29" i="103" s="1"/>
  <c r="CH70" i="103" s="1"/>
  <c r="CH48" i="103" a="1"/>
  <c r="CH48" i="103" s="1"/>
  <c r="CH89" i="103" s="1"/>
  <c r="CH24" i="103" a="1"/>
  <c r="CH24" i="103" s="1"/>
  <c r="CH65" i="103" s="1"/>
  <c r="CH34" i="103" a="1"/>
  <c r="CH34" i="103" s="1"/>
  <c r="CH75" i="103" s="1"/>
  <c r="CH21" i="103" a="1"/>
  <c r="CH21" i="103" s="1"/>
  <c r="CH62" i="103" s="1"/>
  <c r="CH41" i="103" a="1"/>
  <c r="CH41" i="103" s="1"/>
  <c r="CH82" i="103" s="1"/>
  <c r="CH46" i="103" a="1"/>
  <c r="CH46" i="103" s="1"/>
  <c r="CH87" i="103" s="1"/>
  <c r="CH25" i="103" a="1"/>
  <c r="CH25" i="103" s="1"/>
  <c r="CH66" i="103" s="1"/>
  <c r="CH39" i="103" a="1"/>
  <c r="CH39" i="103" s="1"/>
  <c r="CH80" i="103" s="1"/>
  <c r="CH42" i="103" a="1"/>
  <c r="CH42" i="103" s="1"/>
  <c r="CH83" i="103" s="1"/>
  <c r="CH26" i="103" a="1"/>
  <c r="CH26" i="103" s="1"/>
  <c r="CH67" i="103" s="1"/>
  <c r="CH45" i="103" a="1"/>
  <c r="CH45" i="103" s="1"/>
  <c r="CH86" i="103" s="1"/>
  <c r="CH35" i="103" a="1"/>
  <c r="CH35" i="103" s="1"/>
  <c r="CH76" i="103" s="1"/>
  <c r="CH36" i="103" a="1"/>
  <c r="CH36" i="103" s="1"/>
  <c r="CH77" i="103" s="1"/>
  <c r="CH22" i="103" a="1"/>
  <c r="CH22" i="103" s="1"/>
  <c r="CH63" i="103" s="1"/>
  <c r="CH32" i="103" a="1"/>
  <c r="CH32" i="103" s="1"/>
  <c r="CH73" i="103" s="1"/>
  <c r="CE27" i="16" a="1"/>
  <c r="CE27" i="16" s="1"/>
  <c r="CN27" i="91" a="1"/>
  <c r="CN27" i="91" s="1"/>
  <c r="CZ27" i="16" s="1" a="1"/>
  <c r="CZ27" i="16" s="1"/>
  <c r="CG82" i="16" a="1"/>
  <c r="CG82" i="16" s="1"/>
  <c r="CN31" i="91" a="1"/>
  <c r="CN31" i="91" s="1"/>
  <c r="CH82" i="16" a="1"/>
  <c r="CH82" i="16" s="1"/>
  <c r="CH27" i="103" a="1"/>
  <c r="CH27" i="103" s="1"/>
  <c r="CH68" i="103" s="1"/>
  <c r="CH23" i="103" a="1"/>
  <c r="CH23" i="103" s="1"/>
  <c r="CH64" i="103" s="1"/>
  <c r="CH44" i="103" a="1"/>
  <c r="CH44" i="103" s="1"/>
  <c r="CH85" i="103" s="1"/>
  <c r="CN225" i="91" a="1"/>
  <c r="CN225" i="91" s="1"/>
  <c r="CZ225" i="16" s="1" a="1"/>
  <c r="CZ225" i="16" s="1"/>
  <c r="CN221" i="91" a="1"/>
  <c r="CN221" i="91" s="1"/>
  <c r="CZ221" i="16" s="1" a="1"/>
  <c r="CZ221" i="16" s="1"/>
  <c r="CN208" i="91" a="1"/>
  <c r="CN208" i="91" s="1"/>
  <c r="CZ208" i="16" s="1" a="1"/>
  <c r="CZ208" i="16" s="1"/>
  <c r="CN52" i="91" a="1"/>
  <c r="CN52" i="91" s="1"/>
  <c r="CZ52" i="16" s="1" a="1"/>
  <c r="CZ52" i="16" s="1"/>
  <c r="CN58" i="91" a="1"/>
  <c r="CN58" i="91" s="1"/>
  <c r="CN114" i="91" s="1"/>
  <c r="CN49" i="91" a="1"/>
  <c r="CN49" i="91" s="1"/>
  <c r="CN105" i="16" s="1" a="1"/>
  <c r="CN105" i="16" s="1"/>
  <c r="CE82" i="16" a="1"/>
  <c r="CE82" i="16" s="1"/>
  <c r="CN135" i="91" a="1"/>
  <c r="CN135" i="91" s="1"/>
  <c r="CZ135" i="16" s="1" a="1"/>
  <c r="CZ135" i="16" s="1"/>
  <c r="CN194" i="91" a="1"/>
  <c r="CN194" i="91" s="1"/>
  <c r="CZ194" i="16" s="1" a="1"/>
  <c r="CZ194" i="16" s="1"/>
  <c r="CN165" i="91" a="1"/>
  <c r="CN165" i="91" s="1"/>
  <c r="CZ165" i="16" s="1" a="1"/>
  <c r="CZ165" i="16" s="1"/>
  <c r="CN133" i="91" a="1"/>
  <c r="CN133" i="91" s="1"/>
  <c r="CZ133" i="16" s="1" a="1"/>
  <c r="CZ133" i="16" s="1"/>
  <c r="CN62" i="91" a="1"/>
  <c r="CN62" i="91" s="1"/>
  <c r="CZ62" i="16" s="1" a="1"/>
  <c r="CZ62" i="16" s="1"/>
  <c r="CN137" i="91" a="1"/>
  <c r="CN137" i="91" s="1"/>
  <c r="CZ137" i="16" s="1" a="1"/>
  <c r="CZ137" i="16" s="1"/>
  <c r="CH40" i="103" a="1"/>
  <c r="CH40" i="103" s="1"/>
  <c r="CH81" i="103" s="1"/>
  <c r="CH30" i="103" a="1"/>
  <c r="CH30" i="103" s="1"/>
  <c r="CH71" i="103" s="1"/>
  <c r="CH38" i="103" a="1"/>
  <c r="CH38" i="103" s="1"/>
  <c r="CH79" i="103" s="1"/>
  <c r="CN54" i="91" a="1"/>
  <c r="CN54" i="91" s="1"/>
  <c r="CZ54" i="16" s="1" a="1"/>
  <c r="CZ54" i="16" s="1"/>
  <c r="CN45" i="91" a="1"/>
  <c r="CN45" i="91" s="1"/>
  <c r="CZ45" i="16" s="1" a="1"/>
  <c r="CZ45" i="16" s="1"/>
  <c r="CN136" i="91" a="1"/>
  <c r="CN136" i="91" s="1"/>
  <c r="CZ136" i="16" s="1" a="1"/>
  <c r="CZ136" i="16" s="1"/>
  <c r="CN50" i="91" a="1"/>
  <c r="CN50" i="91" s="1"/>
  <c r="CZ50" i="16" s="1" a="1"/>
  <c r="CZ50" i="16" s="1"/>
  <c r="CN59" i="91" a="1"/>
  <c r="CN59" i="91" s="1"/>
  <c r="CN53" i="91" a="1"/>
  <c r="CN53" i="91" s="1"/>
  <c r="CN109" i="16" s="1" a="1"/>
  <c r="CN109" i="16" s="1"/>
  <c r="CZ109" i="16" s="1" a="1"/>
  <c r="CZ109" i="16" s="1"/>
  <c r="CH27" i="16" a="1"/>
  <c r="CH27" i="16" s="1"/>
  <c r="CN24" i="91" a="1"/>
  <c r="CN24" i="91" s="1"/>
  <c r="CN80" i="91" s="1"/>
  <c r="CN22" i="91" a="1"/>
  <c r="CN22" i="91" s="1"/>
  <c r="CN78" i="91" s="1"/>
  <c r="CH43" i="103" a="1"/>
  <c r="CH43" i="103" s="1"/>
  <c r="CH84" i="103" s="1"/>
  <c r="CH28" i="103" a="1"/>
  <c r="CH28" i="103" s="1"/>
  <c r="CH69" i="103" s="1"/>
  <c r="CN162" i="91" a="1"/>
  <c r="CN162" i="91" s="1"/>
  <c r="CZ162" i="16" s="1" a="1"/>
  <c r="CZ162" i="16" s="1"/>
  <c r="CN179" i="91" a="1"/>
  <c r="CN179" i="91" s="1"/>
  <c r="CZ179" i="16" s="1" a="1"/>
  <c r="CZ179" i="16" s="1"/>
  <c r="CN206" i="91" a="1"/>
  <c r="CN206" i="91" s="1"/>
  <c r="CZ206" i="16" s="1" a="1"/>
  <c r="CZ206" i="16" s="1"/>
  <c r="CN207" i="91" a="1"/>
  <c r="CN207" i="91" s="1"/>
  <c r="CZ207" i="16" s="1" a="1"/>
  <c r="CZ207" i="16" s="1"/>
  <c r="CN240" i="91" a="1"/>
  <c r="CN240" i="91" s="1"/>
  <c r="CZ240" i="16" s="1" a="1"/>
  <c r="CZ240" i="16" s="1"/>
  <c r="CN63" i="91" a="1"/>
  <c r="CN63" i="91" s="1"/>
  <c r="CG102" i="16" a="1"/>
  <c r="CG102" i="16" s="1"/>
  <c r="CH102" i="16" a="1"/>
  <c r="CH102" i="16" s="1"/>
  <c r="CD102" i="16" a="1"/>
  <c r="CD102" i="16" s="1"/>
  <c r="CE102" i="16" a="1"/>
  <c r="CE102" i="16" s="1"/>
  <c r="CH178" i="16" a="1"/>
  <c r="CH178" i="16" s="1"/>
  <c r="CE150" i="16" a="1"/>
  <c r="CE150" i="16" s="1"/>
  <c r="CD93" i="16" a="1"/>
  <c r="CD93" i="16" s="1"/>
  <c r="CE178" i="16" a="1"/>
  <c r="CE178" i="16" s="1"/>
  <c r="CH150" i="16" a="1"/>
  <c r="CH150" i="16" s="1"/>
  <c r="CE164" i="16" a="1"/>
  <c r="CE164" i="16" s="1"/>
  <c r="CH93" i="16" a="1"/>
  <c r="CH93" i="16" s="1"/>
  <c r="CG164" i="16" a="1"/>
  <c r="CG164" i="16" s="1"/>
  <c r="CD150" i="16" a="1"/>
  <c r="CD150" i="16" s="1"/>
  <c r="CD164" i="16" a="1"/>
  <c r="CD164" i="16" s="1"/>
  <c r="CG150" i="16" a="1"/>
  <c r="CG150" i="16" s="1"/>
  <c r="CE93" i="16" a="1"/>
  <c r="CE93" i="16" s="1"/>
  <c r="CD96" i="16" a="1"/>
  <c r="CD96" i="16" s="1"/>
  <c r="CG93" i="16" a="1"/>
  <c r="CG93" i="16" s="1"/>
  <c r="CH164" i="16" a="1"/>
  <c r="CH164" i="16" s="1"/>
  <c r="CE96" i="16" a="1"/>
  <c r="CE96" i="16" s="1"/>
  <c r="CD178" i="16" a="1"/>
  <c r="CD178" i="16" s="1"/>
  <c r="CG96" i="16" a="1"/>
  <c r="CG96" i="16" s="1"/>
  <c r="CG178" i="16" a="1"/>
  <c r="CG178" i="16" s="1"/>
  <c r="CH96" i="16" a="1"/>
  <c r="CH96" i="16" s="1"/>
  <c r="CD27" i="16" a="1"/>
  <c r="CD27" i="16" s="1"/>
  <c r="CW35" i="16" a="1"/>
  <c r="CW35" i="16" s="1"/>
  <c r="CV20" i="16" a="1"/>
  <c r="CV20" i="16" s="1"/>
  <c r="CE86" i="16" a="1"/>
  <c r="CE86" i="16" s="1"/>
  <c r="CJ86" i="16" a="1"/>
  <c r="CJ86" i="16" s="1"/>
  <c r="CG86" i="16" a="1"/>
  <c r="CG86" i="16" s="1"/>
  <c r="AU21" i="95"/>
  <c r="AU19" i="95"/>
  <c r="AS19" i="95" s="1"/>
  <c r="CT33" i="16" a="1"/>
  <c r="CT33" i="16" s="1"/>
  <c r="CV33" i="16" a="1"/>
  <c r="CV33" i="16" s="1"/>
  <c r="CV35" i="16" a="1"/>
  <c r="CV35" i="16" s="1"/>
  <c r="CT20" i="16" a="1"/>
  <c r="CT20" i="16" s="1"/>
  <c r="CD86" i="16" a="1"/>
  <c r="CD86" i="16" s="1"/>
  <c r="CW39" i="16" a="1"/>
  <c r="CW39" i="16" s="1"/>
  <c r="CT41" i="16" a="1"/>
  <c r="CT41" i="16" s="1"/>
  <c r="CT35" i="16" a="1"/>
  <c r="CT35" i="16" s="1"/>
  <c r="CU39" i="16" a="1"/>
  <c r="CU39" i="16" s="1"/>
  <c r="CG46" i="16" a="1"/>
  <c r="CG46" i="16" s="1"/>
  <c r="CD33" i="16" a="1"/>
  <c r="CD33" i="16" s="1"/>
  <c r="CE77" i="16" a="1"/>
  <c r="CE77" i="16" s="1"/>
  <c r="CD80" i="16" a="1"/>
  <c r="CD80" i="16" s="1"/>
  <c r="CD24" i="16" a="1"/>
  <c r="CD24" i="16" s="1"/>
  <c r="CH33" i="16" a="1"/>
  <c r="CH33" i="16" s="1"/>
  <c r="CE134" i="16" a="1"/>
  <c r="CE134" i="16" s="1"/>
  <c r="CG133" i="16" a="1"/>
  <c r="CG133" i="16" s="1"/>
  <c r="CG134" i="16" a="1"/>
  <c r="CG134" i="16" s="1"/>
  <c r="CH80" i="16" a="1"/>
  <c r="CH80" i="16" s="1"/>
  <c r="CE37" i="16" a="1"/>
  <c r="CE37" i="16" s="1"/>
  <c r="CH37" i="16" a="1"/>
  <c r="CH37" i="16" s="1"/>
  <c r="CH89" i="16" a="1"/>
  <c r="CH89" i="16" s="1"/>
  <c r="CD77" i="16" a="1"/>
  <c r="CD77" i="16" s="1"/>
  <c r="CD40" i="16" a="1"/>
  <c r="CD40" i="16" s="1"/>
  <c r="CD89" i="16" a="1"/>
  <c r="CD89" i="16" s="1"/>
  <c r="CG76" i="16" a="1"/>
  <c r="CG76" i="16" s="1"/>
  <c r="CE46" i="16" a="1"/>
  <c r="CE46" i="16" s="1"/>
  <c r="CG33" i="16" a="1"/>
  <c r="CG33" i="16" s="1"/>
  <c r="CH134" i="16" a="1"/>
  <c r="CH134" i="16" s="1"/>
  <c r="CE80" i="16" a="1"/>
  <c r="CE80" i="16" s="1"/>
  <c r="CD37" i="16" a="1"/>
  <c r="CD37" i="16" s="1"/>
  <c r="CG77" i="16" a="1"/>
  <c r="CG77" i="16" s="1"/>
  <c r="CD134" i="16" a="1"/>
  <c r="CD134" i="16" s="1"/>
  <c r="CH24" i="16" a="1"/>
  <c r="CH24" i="16" s="1"/>
  <c r="CE24" i="16" a="1"/>
  <c r="CE24" i="16" s="1"/>
  <c r="CH21" i="16" a="1"/>
  <c r="CH21" i="16" s="1"/>
  <c r="CG40" i="16" a="1"/>
  <c r="CG40" i="16" s="1"/>
  <c r="CE21" i="16" a="1"/>
  <c r="CE21" i="16" s="1"/>
  <c r="CH77" i="16" a="1"/>
  <c r="CH77" i="16" s="1"/>
  <c r="CE89" i="16" a="1"/>
  <c r="CE89" i="16" s="1"/>
  <c r="CH40" i="16" a="1"/>
  <c r="CH40" i="16" s="1"/>
  <c r="CG21" i="16" a="1"/>
  <c r="CG21" i="16" s="1"/>
  <c r="CH46" i="16" a="1"/>
  <c r="CH46" i="16" s="1"/>
  <c r="CG24" i="16" a="1"/>
  <c r="CG24" i="16" s="1"/>
  <c r="CD21" i="16" a="1"/>
  <c r="CD21" i="16" s="1"/>
  <c r="CE40" i="16" a="1"/>
  <c r="CE40" i="16" s="1"/>
  <c r="CD46" i="16" a="1"/>
  <c r="CD46" i="16" s="1"/>
  <c r="CE33" i="16" a="1"/>
  <c r="CE33" i="16" s="1"/>
  <c r="CG80" i="16" a="1"/>
  <c r="CG80" i="16" s="1"/>
  <c r="CG37" i="16" a="1"/>
  <c r="CG37" i="16" s="1"/>
  <c r="CG89" i="16" a="1"/>
  <c r="CG89" i="16" s="1"/>
  <c r="CD133" i="16" a="1"/>
  <c r="CD133" i="16" s="1"/>
  <c r="CD20" i="16" a="1"/>
  <c r="CD20" i="16" s="1"/>
  <c r="CH76" i="16" a="1"/>
  <c r="CH76" i="16" s="1"/>
  <c r="CG20" i="16" a="1"/>
  <c r="CG20" i="16" s="1"/>
  <c r="CD76" i="16" a="1"/>
  <c r="CD76" i="16" s="1"/>
  <c r="CH20" i="16" a="1"/>
  <c r="CH20" i="16" s="1"/>
  <c r="CH133" i="16" a="1"/>
  <c r="CH133" i="16" s="1"/>
  <c r="CE133" i="16" a="1"/>
  <c r="CE133" i="16" s="1"/>
  <c r="CE76" i="16" a="1"/>
  <c r="CE76" i="16" s="1"/>
  <c r="CE20" i="16" a="1"/>
  <c r="CE20" i="16" s="1"/>
  <c r="CH78" i="16" a="1"/>
  <c r="CH78" i="16" s="1"/>
  <c r="CE81" i="16" a="1"/>
  <c r="CE81" i="16" s="1"/>
  <c r="CH22" i="16" a="1"/>
  <c r="CH22" i="16" s="1"/>
  <c r="CG22" i="16" a="1"/>
  <c r="CG22" i="16" s="1"/>
  <c r="CE78" i="16" a="1"/>
  <c r="CE78" i="16" s="1"/>
  <c r="CH81" i="16" a="1"/>
  <c r="CH81" i="16" s="1"/>
  <c r="CG78" i="16" a="1"/>
  <c r="CG78" i="16" s="1"/>
  <c r="CD81" i="16" a="1"/>
  <c r="CD81" i="16" s="1"/>
  <c r="CD22" i="16" a="1"/>
  <c r="CD22" i="16" s="1"/>
  <c r="CD78" i="16" a="1"/>
  <c r="CD78" i="16" s="1"/>
  <c r="CG81" i="16" a="1"/>
  <c r="CG81" i="16" s="1"/>
  <c r="CE22" i="16" a="1"/>
  <c r="CE22" i="16" s="1"/>
  <c r="CH25" i="16" a="1"/>
  <c r="CH25" i="16" s="1"/>
  <c r="CD25" i="16" a="1"/>
  <c r="CD25" i="16" s="1"/>
  <c r="CG25" i="16" a="1"/>
  <c r="CG25" i="16" s="1"/>
  <c r="CE25" i="16" a="1"/>
  <c r="CE25" i="16" s="1"/>
  <c r="CT39" i="16" a="1"/>
  <c r="CT39" i="16" s="1"/>
  <c r="CU32" i="16" a="1"/>
  <c r="CU32" i="16" s="1"/>
  <c r="CT36" i="16" a="1"/>
  <c r="CT36" i="16" s="1"/>
  <c r="CT37" i="16" a="1"/>
  <c r="CT37" i="16" s="1"/>
  <c r="CU37" i="16" a="1"/>
  <c r="CU37" i="16" s="1"/>
  <c r="CT21" i="16" a="1"/>
  <c r="CT21" i="16" s="1"/>
  <c r="CV41" i="16" a="1"/>
  <c r="CV41" i="16" s="1"/>
  <c r="CW37" i="16" a="1"/>
  <c r="CW37" i="16" s="1"/>
  <c r="CW32" i="16" a="1"/>
  <c r="CW32" i="16" s="1"/>
  <c r="AZ90" i="16"/>
  <c r="AZ92" i="16" s="1"/>
  <c r="AS90" i="16"/>
  <c r="AS92" i="16" s="1"/>
  <c r="CT40" i="16" a="1"/>
  <c r="CT40" i="16" s="1"/>
  <c r="CV32" i="16" a="1"/>
  <c r="CV32" i="16" s="1"/>
  <c r="AR88" i="16"/>
  <c r="CJ88" i="16" s="1" a="1"/>
  <c r="CJ88" i="16" s="1"/>
  <c r="BK92" i="16"/>
  <c r="BK95" i="16" s="1"/>
  <c r="BK97" i="16" s="1"/>
  <c r="AI90" i="16"/>
  <c r="BN90" i="16"/>
  <c r="BD92" i="16"/>
  <c r="BD95" i="16" s="1"/>
  <c r="CH86" i="16" a="1"/>
  <c r="CH86" i="16" s="1"/>
  <c r="CV36" i="16" a="1"/>
  <c r="CV36" i="16" s="1"/>
  <c r="AX90" i="16"/>
  <c r="AX92" i="16" s="1"/>
  <c r="AX95" i="16" s="1"/>
  <c r="BJ92" i="16"/>
  <c r="BJ95" i="16" s="1"/>
  <c r="CW36" i="16" a="1"/>
  <c r="CW36" i="16" s="1"/>
  <c r="CW41" i="16" a="1"/>
  <c r="CW41" i="16" s="1"/>
  <c r="CU34" i="16" a="1"/>
  <c r="CU34" i="16" s="1"/>
  <c r="CK86" i="16" a="1"/>
  <c r="CK86" i="16" s="1"/>
  <c r="AL90" i="16"/>
  <c r="AP90" i="16"/>
  <c r="AE90" i="16"/>
  <c r="CT25" i="16" a="1"/>
  <c r="CT25" i="16" s="1"/>
  <c r="DI25" i="16" a="1"/>
  <c r="DI25" i="16" s="1"/>
  <c r="DJ25" i="16" a="1"/>
  <c r="DJ25" i="16" s="1"/>
  <c r="DH25" i="16" a="1"/>
  <c r="DH25" i="16" s="1"/>
  <c r="DE25" i="16" a="1"/>
  <c r="DE25" i="16" s="1"/>
  <c r="DF25" i="16" a="1"/>
  <c r="DF25" i="16" s="1"/>
  <c r="CT23" i="16" a="1"/>
  <c r="CT23" i="16" s="1"/>
  <c r="EH23" i="16" a="1"/>
  <c r="EH23" i="16" s="1"/>
  <c r="DI23" i="16" a="1"/>
  <c r="DI23" i="16" s="1"/>
  <c r="DJ23" i="16" a="1"/>
  <c r="DJ23" i="16" s="1"/>
  <c r="DM23" i="16" a="1"/>
  <c r="DM23" i="16" s="1"/>
  <c r="EK23" i="16" a="1"/>
  <c r="EK23" i="16" s="1"/>
  <c r="DZ23" i="16" a="1"/>
  <c r="DZ23" i="16" s="1"/>
  <c r="EF23" i="16" a="1"/>
  <c r="EF23" i="16" s="1"/>
  <c r="DH23" i="16" a="1"/>
  <c r="DH23" i="16" s="1"/>
  <c r="DV23" i="16" a="1"/>
  <c r="DV23" i="16" s="1"/>
  <c r="EB23" i="16" a="1"/>
  <c r="EB23" i="16" s="1"/>
  <c r="DP23" i="16" a="1"/>
  <c r="DP23" i="16" s="1"/>
  <c r="EL23" i="16" a="1"/>
  <c r="EL23" i="16" s="1"/>
  <c r="EI23" i="16" a="1"/>
  <c r="EI23" i="16" s="1"/>
  <c r="EG23" i="16" a="1"/>
  <c r="EG23" i="16" s="1"/>
  <c r="DR23" i="16" a="1"/>
  <c r="DR23" i="16" s="1"/>
  <c r="DS23" i="16" a="1"/>
  <c r="DS23" i="16" s="1"/>
  <c r="DL23" i="16" a="1"/>
  <c r="DL23" i="16" s="1"/>
  <c r="DE23" i="16" a="1"/>
  <c r="DE23" i="16" s="1"/>
  <c r="DF23" i="16" a="1"/>
  <c r="DF23" i="16" s="1"/>
  <c r="EE23" i="16" a="1"/>
  <c r="EE23" i="16" s="1"/>
  <c r="ED23" i="16" a="1"/>
  <c r="ED23" i="16" s="1"/>
  <c r="DQ23" i="16" a="1"/>
  <c r="DQ23" i="16" s="1"/>
  <c r="DU23" i="16" a="1"/>
  <c r="DU23" i="16" s="1"/>
  <c r="DX23" i="16" a="1"/>
  <c r="DX23" i="16" s="1"/>
  <c r="EC23" i="16" a="1"/>
  <c r="EC23" i="16" s="1"/>
  <c r="DT23" i="16" a="1"/>
  <c r="DT23" i="16" s="1"/>
  <c r="EM23" i="16" a="1"/>
  <c r="EM23" i="16" s="1"/>
  <c r="DY23" i="16" a="1"/>
  <c r="DY23" i="16" s="1"/>
  <c r="DN23" i="16" a="1"/>
  <c r="DN23" i="16" s="1"/>
  <c r="EA23" i="16" a="1"/>
  <c r="EA23" i="16" s="1"/>
  <c r="DO23" i="16" a="1"/>
  <c r="DO23" i="16" s="1"/>
  <c r="DG23" i="16" a="1"/>
  <c r="DG23" i="16" s="1"/>
  <c r="EN23" i="16" a="1"/>
  <c r="EN23" i="16" s="1"/>
  <c r="DK23" i="16" a="1"/>
  <c r="DK23" i="16" s="1"/>
  <c r="DW23" i="16" a="1"/>
  <c r="DW23" i="16" s="1"/>
  <c r="EJ23" i="16" a="1"/>
  <c r="EJ23" i="16" s="1"/>
  <c r="CU22" i="16" a="1"/>
  <c r="CU22" i="16" s="1"/>
  <c r="DE22" i="16" a="1"/>
  <c r="DE22" i="16" s="1"/>
  <c r="DF22" i="16" a="1"/>
  <c r="DF22" i="16" s="1"/>
  <c r="DG22" i="16" a="1"/>
  <c r="DG22" i="16" s="1"/>
  <c r="DI22" i="16" a="1"/>
  <c r="DI22" i="16" s="1"/>
  <c r="DJ22" i="16" a="1"/>
  <c r="DJ22" i="16" s="1"/>
  <c r="DH22" i="16" a="1"/>
  <c r="DH22" i="16" s="1"/>
  <c r="CW20" i="16" a="1"/>
  <c r="CW20" i="16" s="1"/>
  <c r="CD21" i="22" a="1"/>
  <c r="CD21" i="22" s="1"/>
  <c r="CD21" i="103" a="1"/>
  <c r="CD21" i="103" s="1"/>
  <c r="CE21" i="22" a="1"/>
  <c r="CE21" i="22" s="1"/>
  <c r="CE21" i="103" a="1"/>
  <c r="CE21" i="103" s="1"/>
  <c r="DO26" i="16" a="1"/>
  <c r="DO26" i="16" s="1"/>
  <c r="AO32" i="16"/>
  <c r="AW90" i="16"/>
  <c r="BA90" i="16"/>
  <c r="EM26" i="16" a="1"/>
  <c r="EM26" i="16" s="1"/>
  <c r="BM32" i="16"/>
  <c r="EE26" i="16" a="1"/>
  <c r="EE26" i="16" s="1"/>
  <c r="BE32" i="16"/>
  <c r="EI26" i="16" a="1"/>
  <c r="EI26" i="16" s="1"/>
  <c r="BI32" i="16"/>
  <c r="BI34" i="16" s="1"/>
  <c r="EN26" i="16" a="1"/>
  <c r="EN26" i="16" s="1"/>
  <c r="BN32" i="16"/>
  <c r="DH26" i="16" a="1"/>
  <c r="DH26" i="16" s="1"/>
  <c r="AH32" i="16"/>
  <c r="DH32" i="16" s="1" a="1"/>
  <c r="DH32" i="16" s="1"/>
  <c r="DL26" i="16" a="1"/>
  <c r="DL26" i="16" s="1"/>
  <c r="AL32" i="16"/>
  <c r="AL34" i="16" s="1"/>
  <c r="AL36" i="16" s="1"/>
  <c r="DE26" i="16" a="1"/>
  <c r="DE26" i="16" s="1"/>
  <c r="AE32" i="16"/>
  <c r="DE32" i="16" s="1" a="1"/>
  <c r="DE32" i="16" s="1"/>
  <c r="DT26" i="16" a="1"/>
  <c r="DT26" i="16" s="1"/>
  <c r="AT32" i="16"/>
  <c r="DX26" i="16" a="1"/>
  <c r="DX26" i="16" s="1"/>
  <c r="AX32" i="16"/>
  <c r="AX34" i="16" s="1"/>
  <c r="BI90" i="16"/>
  <c r="DN26" i="16" a="1"/>
  <c r="DN26" i="16" s="1"/>
  <c r="AN32" i="16"/>
  <c r="AN34" i="16" s="1"/>
  <c r="AD32" i="16"/>
  <c r="AD34" i="16" s="1"/>
  <c r="DP26" i="16" a="1"/>
  <c r="DP26" i="16" s="1"/>
  <c r="AP32" i="16"/>
  <c r="DZ26" i="16" a="1"/>
  <c r="DZ26" i="16" s="1"/>
  <c r="AZ32" i="16"/>
  <c r="DU26" i="16" a="1"/>
  <c r="DU26" i="16" s="1"/>
  <c r="AU32" i="16"/>
  <c r="AU34" i="16" s="1"/>
  <c r="AK95" i="16"/>
  <c r="DY26" i="16" a="1"/>
  <c r="DY26" i="16" s="1"/>
  <c r="AY32" i="16"/>
  <c r="DF26" i="16" a="1"/>
  <c r="DF26" i="16" s="1"/>
  <c r="AF32" i="16"/>
  <c r="DF32" i="16" s="1" a="1"/>
  <c r="DF32" i="16" s="1"/>
  <c r="DJ26" i="16" a="1"/>
  <c r="DJ26" i="16" s="1"/>
  <c r="AJ32" i="16"/>
  <c r="DJ32" i="16" s="1" a="1"/>
  <c r="DJ32" i="16" s="1"/>
  <c r="BE92" i="16"/>
  <c r="BE95" i="16" s="1"/>
  <c r="AT92" i="16"/>
  <c r="AT95" i="16" s="1"/>
  <c r="AT97" i="16" s="1"/>
  <c r="BG92" i="16"/>
  <c r="BG95" i="16" s="1"/>
  <c r="BG97" i="16" s="1"/>
  <c r="DI26" i="16" a="1"/>
  <c r="DI26" i="16" s="1"/>
  <c r="AI32" i="16"/>
  <c r="DI32" i="16" s="1" a="1"/>
  <c r="DI32" i="16" s="1"/>
  <c r="EB26" i="16" a="1"/>
  <c r="EB26" i="16" s="1"/>
  <c r="BB32" i="16"/>
  <c r="BB34" i="16" s="1"/>
  <c r="ED26" i="16" a="1"/>
  <c r="ED26" i="16" s="1"/>
  <c r="BD32" i="16"/>
  <c r="BD34" i="16" s="1"/>
  <c r="EH26" i="16" a="1"/>
  <c r="EH26" i="16" s="1"/>
  <c r="BH32" i="16"/>
  <c r="BH34" i="16" s="1"/>
  <c r="BH36" i="16" s="1"/>
  <c r="BC92" i="16"/>
  <c r="BB90" i="16"/>
  <c r="AO90" i="16"/>
  <c r="AQ92" i="16"/>
  <c r="DM26" i="16" a="1"/>
  <c r="DM26" i="16" s="1"/>
  <c r="AM32" i="16"/>
  <c r="EF26" i="16" a="1"/>
  <c r="EF26" i="16" s="1"/>
  <c r="BF32" i="16"/>
  <c r="EJ26" i="16" a="1"/>
  <c r="EJ26" i="16" s="1"/>
  <c r="BJ32" i="16"/>
  <c r="BH95" i="16"/>
  <c r="DQ26" i="16" a="1"/>
  <c r="DQ26" i="16" s="1"/>
  <c r="AQ32" i="16"/>
  <c r="AQ34" i="16" s="1"/>
  <c r="AQ36" i="16" s="1"/>
  <c r="EL26" i="16" a="1"/>
  <c r="EL26" i="16" s="1"/>
  <c r="BL32" i="16"/>
  <c r="BL34" i="16" s="1"/>
  <c r="EG26" i="16" a="1"/>
  <c r="EG26" i="16" s="1"/>
  <c r="BG32" i="16"/>
  <c r="BM90" i="16"/>
  <c r="AJ90" i="16"/>
  <c r="AJ92" i="16" s="1"/>
  <c r="AD92" i="16"/>
  <c r="AG90" i="16"/>
  <c r="AG92" i="16" s="1"/>
  <c r="AN90" i="16"/>
  <c r="EA26" i="16" a="1"/>
  <c r="EA26" i="16" s="1"/>
  <c r="BA32" i="16"/>
  <c r="BA34" i="16" s="1"/>
  <c r="BA36" i="16" s="1"/>
  <c r="BA39" i="16" s="1"/>
  <c r="DR26" i="16" a="1"/>
  <c r="DR26" i="16" s="1"/>
  <c r="AR32" i="16"/>
  <c r="DV26" i="16" a="1"/>
  <c r="DV26" i="16" s="1"/>
  <c r="AV32" i="16"/>
  <c r="AH90" i="16"/>
  <c r="AF95" i="16"/>
  <c r="AF97" i="16" s="1"/>
  <c r="BL90" i="16"/>
  <c r="BL92" i="16" s="1"/>
  <c r="EC26" i="16" a="1"/>
  <c r="EC26" i="16" s="1"/>
  <c r="BC32" i="16"/>
  <c r="BC34" i="16" s="1"/>
  <c r="BC36" i="16" s="1"/>
  <c r="DG26" i="16" a="1"/>
  <c r="DG26" i="16" s="1"/>
  <c r="AG32" i="16"/>
  <c r="DG32" i="16" s="1" a="1"/>
  <c r="DG32" i="16" s="1"/>
  <c r="DK26" i="16" a="1"/>
  <c r="DK26" i="16" s="1"/>
  <c r="AK32" i="16"/>
  <c r="AV90" i="16"/>
  <c r="EK26" i="16" a="1"/>
  <c r="EK26" i="16" s="1"/>
  <c r="BK32" i="16"/>
  <c r="BK34" i="16" s="1"/>
  <c r="BK36" i="16" s="1"/>
  <c r="DS26" i="16" a="1"/>
  <c r="DS26" i="16" s="1"/>
  <c r="AS32" i="16"/>
  <c r="AS34" i="16" s="1"/>
  <c r="AS36" i="16" s="1"/>
  <c r="DW26" i="16" a="1"/>
  <c r="DW26" i="16" s="1"/>
  <c r="AW32" i="16"/>
  <c r="AW34" i="16" s="1"/>
  <c r="AW36" i="16" s="1"/>
  <c r="AU92" i="16"/>
  <c r="AY90" i="16"/>
  <c r="AM90" i="16"/>
  <c r="BF92" i="16"/>
  <c r="BF95" i="16" s="1"/>
  <c r="CW38" i="16" a="1"/>
  <c r="CW38" i="16" s="1"/>
  <c r="CU40" i="16" a="1"/>
  <c r="CU40" i="16" s="1"/>
  <c r="CV38" i="16" a="1"/>
  <c r="CV38" i="16" s="1"/>
  <c r="CW40" i="16" a="1"/>
  <c r="CW40" i="16" s="1"/>
  <c r="CU38" i="16" a="1"/>
  <c r="CU38" i="16" s="1"/>
  <c r="CW34" i="16" a="1"/>
  <c r="CW34" i="16" s="1"/>
  <c r="CT34" i="16" a="1"/>
  <c r="CT34" i="16" s="1"/>
  <c r="CU33" i="16" a="1"/>
  <c r="CU33" i="16" s="1"/>
  <c r="CW23" i="16" a="1"/>
  <c r="CW23" i="16" s="1"/>
  <c r="CV23" i="16" a="1"/>
  <c r="CV23" i="16" s="1"/>
  <c r="CW25" i="16" a="1"/>
  <c r="CW25" i="16" s="1"/>
  <c r="CW24" i="16" a="1"/>
  <c r="CW24" i="16" s="1"/>
  <c r="CT22" i="16" a="1"/>
  <c r="CT22" i="16" s="1"/>
  <c r="CU25" i="16" a="1"/>
  <c r="CU25" i="16" s="1"/>
  <c r="CT24" i="16" a="1"/>
  <c r="CT24" i="16" s="1"/>
  <c r="CV25" i="16" a="1"/>
  <c r="CV25" i="16" s="1"/>
  <c r="CU24" i="16" a="1"/>
  <c r="CU24" i="16" s="1"/>
  <c r="CV21" i="16" a="1"/>
  <c r="CV21" i="16" s="1"/>
  <c r="CV22" i="16" a="1"/>
  <c r="CV22" i="16" s="1"/>
  <c r="CU21" i="16" a="1"/>
  <c r="CU21" i="16" s="1"/>
  <c r="DR206" i="16" a="1"/>
  <c r="DR206" i="16" s="1"/>
  <c r="EF206" i="16" a="1"/>
  <c r="EF206" i="16" s="1"/>
  <c r="EG206" i="16" a="1"/>
  <c r="EG206" i="16" s="1"/>
  <c r="DQ206" i="16" a="1"/>
  <c r="DQ206" i="16" s="1"/>
  <c r="DP206" i="16" a="1"/>
  <c r="DP206" i="16" s="1"/>
  <c r="DN206" i="16" a="1"/>
  <c r="DN206" i="16" s="1"/>
  <c r="CD26" i="16" a="1"/>
  <c r="CD26" i="16" s="1"/>
  <c r="DD26" i="16" a="1"/>
  <c r="DD26" i="16" s="1"/>
  <c r="CH26" i="16" a="1"/>
  <c r="CH26" i="16" s="1"/>
  <c r="CK26" i="16" a="1"/>
  <c r="CK26" i="16" s="1"/>
  <c r="CJ26" i="16" a="1"/>
  <c r="CJ26" i="16" s="1"/>
  <c r="CE26" i="16" a="1"/>
  <c r="CE26" i="16" s="1"/>
  <c r="CG26" i="16" a="1"/>
  <c r="CG26" i="16" s="1"/>
  <c r="DD209" i="16" a="1"/>
  <c r="DD209" i="16" s="1"/>
  <c r="DD223" i="16" a="1"/>
  <c r="DD223" i="16" s="1"/>
  <c r="B95" i="16"/>
  <c r="CV95" i="16" s="1" a="1"/>
  <c r="CV95" i="16" s="1"/>
  <c r="B109" i="16"/>
  <c r="AB109" i="16" a="1"/>
  <c r="AB109" i="16" s="1"/>
  <c r="B51" i="16"/>
  <c r="Z51" i="16"/>
  <c r="Y107" i="16" a="1"/>
  <c r="Y107" i="16" s="1"/>
  <c r="DY206" i="16" a="1"/>
  <c r="DY206" i="16" s="1"/>
  <c r="EC206" i="16" a="1"/>
  <c r="EC206" i="16" s="1"/>
  <c r="DJ206" i="16" a="1"/>
  <c r="DJ206" i="16" s="1"/>
  <c r="EH206" i="16" a="1"/>
  <c r="EH206" i="16" s="1"/>
  <c r="DD208" i="16" a="1"/>
  <c r="DD208" i="16" s="1"/>
  <c r="DD224" i="16" a="1"/>
  <c r="DD224" i="16" s="1"/>
  <c r="AB86" i="16"/>
  <c r="CV86" i="16" a="1"/>
  <c r="CV86" i="16" s="1"/>
  <c r="CT86" i="16" a="1"/>
  <c r="CT86" i="16" s="1"/>
  <c r="B86" i="16"/>
  <c r="CU86" i="16" a="1"/>
  <c r="CU86" i="16" s="1"/>
  <c r="CW86" i="16" a="1"/>
  <c r="CW86" i="16" s="1"/>
  <c r="K28" i="16"/>
  <c r="DX206" i="16" a="1"/>
  <c r="DX206" i="16" s="1"/>
  <c r="EE206" i="16" a="1"/>
  <c r="EE206" i="16" s="1"/>
  <c r="DO206" i="16" a="1"/>
  <c r="DO206" i="16" s="1"/>
  <c r="DD210" i="16" a="1"/>
  <c r="DD210" i="16" s="1"/>
  <c r="DD226" i="16" a="1"/>
  <c r="DD226" i="16" s="1"/>
  <c r="J54" i="16" a="1"/>
  <c r="J54" i="16" s="1"/>
  <c r="K54" i="16" s="1"/>
  <c r="Z110" i="16" a="1"/>
  <c r="Z110" i="16" s="1"/>
  <c r="J110" i="16" s="1" a="1"/>
  <c r="J110" i="16" s="1"/>
  <c r="AB27" i="16"/>
  <c r="B27" i="16"/>
  <c r="CV27" i="16" a="1"/>
  <c r="CV27" i="16" s="1"/>
  <c r="CT27" i="16" a="1"/>
  <c r="CT27" i="16" s="1"/>
  <c r="CU27" i="16" a="1"/>
  <c r="CU27" i="16" s="1"/>
  <c r="CW27" i="16" a="1"/>
  <c r="CW27" i="16" s="1"/>
  <c r="Y83" i="16"/>
  <c r="DD207" i="16" a="1"/>
  <c r="DD207" i="16" s="1"/>
  <c r="DD225" i="16" a="1"/>
  <c r="DD225" i="16" s="1"/>
  <c r="Z52" i="16"/>
  <c r="B52" i="16"/>
  <c r="Y108" i="16" a="1"/>
  <c r="Y108" i="16" s="1"/>
  <c r="B88" i="16"/>
  <c r="CT88" i="16" s="1" a="1"/>
  <c r="CT88" i="16" s="1"/>
  <c r="K31" i="16"/>
  <c r="DD206" i="16" a="1"/>
  <c r="DD206" i="16" s="1"/>
  <c r="CE241" i="16" a="1"/>
  <c r="CE241" i="16" s="1"/>
  <c r="CG241" i="16" a="1"/>
  <c r="CG241" i="16" s="1"/>
  <c r="CK241" i="16" a="1"/>
  <c r="CK241" i="16" s="1"/>
  <c r="CD241" i="16" a="1"/>
  <c r="CD241" i="16" s="1"/>
  <c r="CJ241" i="16" a="1"/>
  <c r="CJ241" i="16" s="1"/>
  <c r="CH241" i="16" a="1"/>
  <c r="CH241" i="16" s="1"/>
  <c r="CV85" i="16" a="1"/>
  <c r="CV85" i="16" s="1"/>
  <c r="CW85" i="16" a="1"/>
  <c r="CW85" i="16" s="1"/>
  <c r="CT85" i="16" a="1"/>
  <c r="CT85" i="16" s="1"/>
  <c r="B85" i="16"/>
  <c r="CU85" i="16" a="1"/>
  <c r="CU85" i="16" s="1"/>
  <c r="AB85" i="16"/>
  <c r="K175" i="16"/>
  <c r="B49" i="16"/>
  <c r="Z49" i="16"/>
  <c r="Z105" i="16" s="1" a="1"/>
  <c r="Z105" i="16" s="1"/>
  <c r="J105" i="16" s="1" a="1"/>
  <c r="J105" i="16" s="1"/>
  <c r="Y105" i="16" a="1"/>
  <c r="Y105" i="16" s="1"/>
  <c r="EK206" i="16" a="1"/>
  <c r="EK206" i="16" s="1"/>
  <c r="EL206" i="16" a="1"/>
  <c r="EL206" i="16" s="1"/>
  <c r="CJ28" i="16" a="1"/>
  <c r="CJ28" i="16" s="1"/>
  <c r="CH28" i="16" a="1"/>
  <c r="CH28" i="16" s="1"/>
  <c r="CD28" i="16" a="1"/>
  <c r="CD28" i="16" s="1"/>
  <c r="CE28" i="16" a="1"/>
  <c r="CE28" i="16" s="1"/>
  <c r="CG28" i="16" a="1"/>
  <c r="CG28" i="16" s="1"/>
  <c r="DD28" i="16" a="1"/>
  <c r="DD28" i="16" s="1"/>
  <c r="CK28" i="16" a="1"/>
  <c r="CK28" i="16" s="1"/>
  <c r="DD211" i="16" a="1"/>
  <c r="DD211" i="16" s="1"/>
  <c r="CD239" i="16" a="1"/>
  <c r="CD239" i="16" s="1"/>
  <c r="CE239" i="16" a="1"/>
  <c r="CE239" i="16" s="1"/>
  <c r="CJ239" i="16" a="1"/>
  <c r="CJ239" i="16" s="1"/>
  <c r="CK239" i="16" a="1"/>
  <c r="CK239" i="16" s="1"/>
  <c r="CG239" i="16" a="1"/>
  <c r="CG239" i="16" s="1"/>
  <c r="CH239" i="16" a="1"/>
  <c r="CH239" i="16" s="1"/>
  <c r="B93" i="16"/>
  <c r="CT93" i="16" s="1" a="1"/>
  <c r="CT93" i="16" s="1"/>
  <c r="B92" i="16"/>
  <c r="DK92" i="16" s="1" a="1"/>
  <c r="DK92" i="16" s="1"/>
  <c r="B81" i="16"/>
  <c r="B80" i="16"/>
  <c r="CV80" i="16" s="1" a="1"/>
  <c r="CV80" i="16" s="1"/>
  <c r="DV206" i="16" a="1"/>
  <c r="DV206" i="16" s="1"/>
  <c r="DD195" i="16" a="1"/>
  <c r="DD195" i="16" s="1"/>
  <c r="CJ238" i="16" a="1"/>
  <c r="CJ238" i="16" s="1"/>
  <c r="CK238" i="16" a="1"/>
  <c r="CK238" i="16" s="1"/>
  <c r="CE238" i="16" a="1"/>
  <c r="CE238" i="16" s="1"/>
  <c r="CG238" i="16" a="1"/>
  <c r="CG238" i="16" s="1"/>
  <c r="CH238" i="16" a="1"/>
  <c r="CH238" i="16" s="1"/>
  <c r="CD238" i="16" a="1"/>
  <c r="CD238" i="16" s="1"/>
  <c r="B97" i="16"/>
  <c r="CV97" i="16" s="1" a="1"/>
  <c r="CV97" i="16" s="1"/>
  <c r="B78" i="16"/>
  <c r="B103" i="16"/>
  <c r="AB103" i="16" a="1"/>
  <c r="AB103" i="16" s="1"/>
  <c r="K45" i="16"/>
  <c r="B94" i="16"/>
  <c r="CW94" i="16" s="1" a="1"/>
  <c r="CW94" i="16" s="1"/>
  <c r="J53" i="16" a="1"/>
  <c r="J53" i="16" s="1"/>
  <c r="K53" i="16" s="1"/>
  <c r="Z109" i="16" a="1"/>
  <c r="Z109" i="16" s="1"/>
  <c r="J109" i="16" s="1" a="1"/>
  <c r="J109" i="16" s="1"/>
  <c r="EI206" i="16" a="1"/>
  <c r="EI206" i="16" s="1"/>
  <c r="ED206" i="16" a="1"/>
  <c r="ED206" i="16" s="1"/>
  <c r="CH29" i="16" a="1"/>
  <c r="CH29" i="16" s="1"/>
  <c r="CJ29" i="16" a="1"/>
  <c r="CJ29" i="16" s="1"/>
  <c r="CE29" i="16" a="1"/>
  <c r="CE29" i="16" s="1"/>
  <c r="DD29" i="16" a="1"/>
  <c r="DD29" i="16" s="1"/>
  <c r="CD29" i="16" a="1"/>
  <c r="CD29" i="16" s="1"/>
  <c r="CK29" i="16" a="1"/>
  <c r="CK29" i="16" s="1"/>
  <c r="CG29" i="16" a="1"/>
  <c r="CG29" i="16" s="1"/>
  <c r="DD193" i="16" a="1"/>
  <c r="DD193" i="16" s="1"/>
  <c r="CJ240" i="16" a="1"/>
  <c r="CJ240" i="16" s="1"/>
  <c r="CK240" i="16" a="1"/>
  <c r="CK240" i="16" s="1"/>
  <c r="CE240" i="16" a="1"/>
  <c r="CE240" i="16" s="1"/>
  <c r="CH240" i="16" a="1"/>
  <c r="CH240" i="16" s="1"/>
  <c r="CD240" i="16" a="1"/>
  <c r="CD240" i="16" s="1"/>
  <c r="DD240" i="16" a="1"/>
  <c r="DD240" i="16" s="1"/>
  <c r="CG240" i="16" a="1"/>
  <c r="CG240" i="16" s="1"/>
  <c r="K30" i="16"/>
  <c r="B89" i="16"/>
  <c r="CU89" i="16" s="1" a="1"/>
  <c r="CU89" i="16" s="1"/>
  <c r="B90" i="16"/>
  <c r="CT90" i="16" s="1" a="1"/>
  <c r="CT90" i="16" s="1"/>
  <c r="B84" i="16"/>
  <c r="CU84" i="16" a="1"/>
  <c r="CU84" i="16" s="1"/>
  <c r="AB84" i="16"/>
  <c r="CV84" i="16" a="1"/>
  <c r="CV84" i="16" s="1"/>
  <c r="CT84" i="16" a="1"/>
  <c r="CT84" i="16" s="1"/>
  <c r="CW84" i="16" a="1"/>
  <c r="CW84" i="16" s="1"/>
  <c r="DD192" i="16" a="1"/>
  <c r="DD192" i="16" s="1"/>
  <c r="CD237" i="16" a="1"/>
  <c r="CD237" i="16" s="1"/>
  <c r="CE237" i="16" a="1"/>
  <c r="CE237" i="16" s="1"/>
  <c r="CG237" i="16" a="1"/>
  <c r="CG237" i="16" s="1"/>
  <c r="CJ237" i="16" a="1"/>
  <c r="CJ237" i="16" s="1"/>
  <c r="CK237" i="16" a="1"/>
  <c r="CK237" i="16" s="1"/>
  <c r="CH237" i="16" a="1"/>
  <c r="CH237" i="16" s="1"/>
  <c r="B48" i="16"/>
  <c r="Z48" i="16"/>
  <c r="Z104" i="16" s="1" a="1"/>
  <c r="Z104" i="16" s="1"/>
  <c r="J104" i="16" s="1" a="1"/>
  <c r="J104" i="16" s="1"/>
  <c r="Y104" i="16" a="1"/>
  <c r="Y104" i="16" s="1"/>
  <c r="B77" i="16"/>
  <c r="CU77" i="16" s="1" a="1"/>
  <c r="CU77" i="16" s="1"/>
  <c r="B50" i="16"/>
  <c r="Z50" i="16"/>
  <c r="Y106" i="16" a="1"/>
  <c r="Y106" i="16" s="1"/>
  <c r="B46" i="16"/>
  <c r="Z46" i="16"/>
  <c r="Y102" i="16" a="1"/>
  <c r="Y102" i="16" s="1"/>
  <c r="DL206" i="16" a="1"/>
  <c r="DL206" i="16" s="1"/>
  <c r="DM206" i="16" a="1"/>
  <c r="DM206" i="16" s="1"/>
  <c r="EM206" i="16" a="1"/>
  <c r="EM206" i="16" s="1"/>
  <c r="DD194" i="16" a="1"/>
  <c r="DD194" i="16" s="1"/>
  <c r="CJ236" i="16" a="1"/>
  <c r="CJ236" i="16" s="1"/>
  <c r="CK236" i="16" a="1"/>
  <c r="CK236" i="16" s="1"/>
  <c r="CE236" i="16" a="1"/>
  <c r="CE236" i="16" s="1"/>
  <c r="CG236" i="16" a="1"/>
  <c r="CG236" i="16" s="1"/>
  <c r="CH236" i="16" a="1"/>
  <c r="CH236" i="16" s="1"/>
  <c r="CD236" i="16" a="1"/>
  <c r="CD236" i="16" s="1"/>
  <c r="K29" i="16"/>
  <c r="B101" i="16"/>
  <c r="AB101" i="16" a="1"/>
  <c r="AB101" i="16" s="1"/>
  <c r="CT87" i="16" a="1"/>
  <c r="CT87" i="16" s="1"/>
  <c r="CW87" i="16" a="1"/>
  <c r="CW87" i="16" s="1"/>
  <c r="CV87" i="16" a="1"/>
  <c r="CV87" i="16" s="1"/>
  <c r="CU87" i="16" a="1"/>
  <c r="CU87" i="16" s="1"/>
  <c r="AB87" i="16"/>
  <c r="B87" i="16"/>
  <c r="DK206" i="16" a="1"/>
  <c r="DK206" i="16" s="1"/>
  <c r="DZ206" i="16" a="1"/>
  <c r="DZ206" i="16" s="1"/>
  <c r="DD196" i="16" a="1"/>
  <c r="DD196" i="16" s="1"/>
  <c r="DD222" i="16" a="1"/>
  <c r="DD222" i="16" s="1"/>
  <c r="B76" i="16"/>
  <c r="CU76" i="16" s="1" a="1"/>
  <c r="CU76" i="16" s="1"/>
  <c r="K191" i="16"/>
  <c r="DI206" i="16" a="1"/>
  <c r="DI206" i="16" s="1"/>
  <c r="DD197" i="16" a="1"/>
  <c r="DD197" i="16" s="1"/>
  <c r="DD221" i="16" a="1"/>
  <c r="DD221" i="16" s="1"/>
  <c r="B91" i="16"/>
  <c r="CT91" i="16" s="1" a="1"/>
  <c r="CT91" i="16" s="1"/>
  <c r="B79" i="16"/>
  <c r="DH79" i="16" s="1" a="1"/>
  <c r="DH79" i="16" s="1"/>
  <c r="B96" i="16"/>
  <c r="CV96" i="16" s="1" a="1"/>
  <c r="CV96" i="16" s="1"/>
  <c r="B110" i="16"/>
  <c r="AB110" i="16" a="1"/>
  <c r="AB110" i="16" s="1"/>
  <c r="BJ332" i="91" a="1"/>
  <c r="BJ332" i="91" s="1"/>
  <c r="T250" i="91" a="1"/>
  <c r="AD242" i="91" a="1"/>
  <c r="AD242" i="91" s="1"/>
  <c r="AI332" i="91" a="1"/>
  <c r="AI332" i="91" s="1"/>
  <c r="DP21" i="22" a="1"/>
  <c r="DP21" i="22" s="1"/>
  <c r="DD21" i="22" a="1"/>
  <c r="DD21" i="22" s="1"/>
  <c r="AH331" i="91" a="1"/>
  <c r="AH331" i="91" s="1"/>
  <c r="BD335" i="91" a="1"/>
  <c r="BD335" i="91" s="1"/>
  <c r="AM333" i="91" a="1"/>
  <c r="AM333" i="91" s="1"/>
  <c r="AD299" i="91" a="1"/>
  <c r="AD299" i="91" s="1"/>
  <c r="AY332" i="91" a="1"/>
  <c r="AY332" i="91" s="1"/>
  <c r="AD288" i="91" a="1"/>
  <c r="AD288" i="91" s="1"/>
  <c r="AL336" i="91" a="1"/>
  <c r="AL336" i="91" s="1"/>
  <c r="AD255" i="91" a="1"/>
  <c r="AD255" i="91" s="1"/>
  <c r="AJ334" i="91" a="1"/>
  <c r="AJ334" i="91" s="1"/>
  <c r="BB336" i="91" a="1"/>
  <c r="BB336" i="91" s="1"/>
  <c r="AW334" i="91" a="1"/>
  <c r="AW334" i="91" s="1"/>
  <c r="AO332" i="91" a="1"/>
  <c r="AO332" i="91" s="1"/>
  <c r="AD306" i="91" a="1"/>
  <c r="AD306" i="91" s="1"/>
  <c r="AX333" i="91" a="1"/>
  <c r="AX333" i="91" s="1"/>
  <c r="AD314" i="91" a="1"/>
  <c r="AD314" i="91" s="1"/>
  <c r="AY335" i="91" a="1"/>
  <c r="AY335" i="91" s="1"/>
  <c r="AO336" i="91" a="1"/>
  <c r="AO336" i="91" s="1"/>
  <c r="BE332" i="91" a="1"/>
  <c r="BE332" i="91" s="1"/>
  <c r="BH331" i="91" a="1"/>
  <c r="BH331" i="91" s="1"/>
  <c r="AN334" i="91" a="1"/>
  <c r="AN334" i="91" s="1"/>
  <c r="AT332" i="91" a="1"/>
  <c r="AT332" i="91" s="1"/>
  <c r="BL332" i="91" a="1"/>
  <c r="BL332" i="91" s="1"/>
  <c r="AE331" i="91" a="1"/>
  <c r="AE331" i="91" s="1"/>
  <c r="BI331" i="91" a="1"/>
  <c r="BI331" i="91" s="1"/>
  <c r="AQ332" i="91" a="1"/>
  <c r="AQ332" i="91" s="1"/>
  <c r="AD252" i="91" a="1"/>
  <c r="AV336" i="91" a="1"/>
  <c r="AV336" i="91" s="1"/>
  <c r="AL331" i="91" a="1"/>
  <c r="AL331" i="91" s="1"/>
  <c r="BC331" i="91" a="1"/>
  <c r="BC331" i="91" s="1"/>
  <c r="AY331" i="91" a="1"/>
  <c r="AY331" i="91" s="1"/>
  <c r="BN333" i="91" a="1"/>
  <c r="BN333" i="91" s="1"/>
  <c r="BM335" i="91" a="1"/>
  <c r="BM335" i="91" s="1"/>
  <c r="AE334" i="91" a="1"/>
  <c r="AE334" i="91" s="1"/>
  <c r="AE335" i="91" a="1"/>
  <c r="AE335" i="91" s="1"/>
  <c r="BB334" i="91" a="1"/>
  <c r="BB334" i="91" s="1"/>
  <c r="AS332" i="91" a="1"/>
  <c r="AS332" i="91" s="1"/>
  <c r="DH222" i="16" a="1"/>
  <c r="DH222" i="16" s="1"/>
  <c r="DH225" i="16" a="1"/>
  <c r="DH225" i="16" s="1"/>
  <c r="DH223" i="16" a="1"/>
  <c r="DH223" i="16" s="1"/>
  <c r="DH224" i="16" a="1"/>
  <c r="DH224" i="16" s="1"/>
  <c r="DH226" i="16" a="1"/>
  <c r="DH226" i="16" s="1"/>
  <c r="EG197" i="16" a="1"/>
  <c r="EG197" i="16" s="1"/>
  <c r="EG194" i="16" a="1"/>
  <c r="EG194" i="16" s="1"/>
  <c r="EG196" i="16" a="1"/>
  <c r="EG196" i="16" s="1"/>
  <c r="EG195" i="16" a="1"/>
  <c r="EG195" i="16" s="1"/>
  <c r="EG193" i="16" a="1"/>
  <c r="EG193" i="16" s="1"/>
  <c r="DF194" i="16" a="1"/>
  <c r="DF194" i="16" s="1"/>
  <c r="DF193" i="16" a="1"/>
  <c r="DF193" i="16" s="1"/>
  <c r="DF195" i="16" a="1"/>
  <c r="DF195" i="16" s="1"/>
  <c r="DF196" i="16" a="1"/>
  <c r="DF196" i="16" s="1"/>
  <c r="DF197" i="16" a="1"/>
  <c r="DF197" i="16" s="1"/>
  <c r="DS226" i="16" a="1"/>
  <c r="DS226" i="16" s="1"/>
  <c r="DS224" i="16" a="1"/>
  <c r="DS224" i="16" s="1"/>
  <c r="DS223" i="16" a="1"/>
  <c r="DS223" i="16" s="1"/>
  <c r="DS225" i="16" a="1"/>
  <c r="DS225" i="16" s="1"/>
  <c r="DS222" i="16" a="1"/>
  <c r="DS222" i="16" s="1"/>
  <c r="DH196" i="16" a="1"/>
  <c r="DH196" i="16" s="1"/>
  <c r="DH197" i="16" a="1"/>
  <c r="DH197" i="16" s="1"/>
  <c r="DH195" i="16" a="1"/>
  <c r="DH195" i="16" s="1"/>
  <c r="DH194" i="16" a="1"/>
  <c r="DH194" i="16" s="1"/>
  <c r="DH193" i="16" a="1"/>
  <c r="DH193" i="16" s="1"/>
  <c r="DU222" i="16" a="1"/>
  <c r="DU222" i="16" s="1"/>
  <c r="DU223" i="16" a="1"/>
  <c r="DU223" i="16" s="1"/>
  <c r="DU225" i="16" a="1"/>
  <c r="DU225" i="16" s="1"/>
  <c r="DU224" i="16" a="1"/>
  <c r="DU224" i="16" s="1"/>
  <c r="DU226" i="16" a="1"/>
  <c r="DU226" i="16" s="1"/>
  <c r="DG195" i="16" a="1"/>
  <c r="DG195" i="16" s="1"/>
  <c r="DG196" i="16" a="1"/>
  <c r="DG196" i="16" s="1"/>
  <c r="DG193" i="16" a="1"/>
  <c r="DG193" i="16" s="1"/>
  <c r="DG197" i="16" a="1"/>
  <c r="DG197" i="16" s="1"/>
  <c r="DG194" i="16" a="1"/>
  <c r="DG194" i="16" s="1"/>
  <c r="DF209" i="16" a="1"/>
  <c r="DF209" i="16" s="1"/>
  <c r="DF208" i="16" a="1"/>
  <c r="DF208" i="16" s="1"/>
  <c r="DF211" i="16" a="1"/>
  <c r="DF211" i="16" s="1"/>
  <c r="DF210" i="16" a="1"/>
  <c r="DF210" i="16" s="1"/>
  <c r="DF207" i="16" a="1"/>
  <c r="DF207" i="16" s="1"/>
  <c r="DP223" i="16" a="1"/>
  <c r="DP223" i="16" s="1"/>
  <c r="DP224" i="16" a="1"/>
  <c r="DP224" i="16" s="1"/>
  <c r="DP222" i="16" a="1"/>
  <c r="DP222" i="16" s="1"/>
  <c r="DP225" i="16" a="1"/>
  <c r="DP225" i="16" s="1"/>
  <c r="DP226" i="16" a="1"/>
  <c r="DP226" i="16" s="1"/>
  <c r="DE209" i="16" a="1"/>
  <c r="DE209" i="16" s="1"/>
  <c r="DE210" i="16" a="1"/>
  <c r="DE210" i="16" s="1"/>
  <c r="DE207" i="16" a="1"/>
  <c r="DE207" i="16" s="1"/>
  <c r="DE211" i="16" a="1"/>
  <c r="DE211" i="16" s="1"/>
  <c r="DE208" i="16" a="1"/>
  <c r="DE208" i="16" s="1"/>
  <c r="DH211" i="16" a="1"/>
  <c r="DH211" i="16" s="1"/>
  <c r="DH210" i="16" a="1"/>
  <c r="DH210" i="16" s="1"/>
  <c r="DH207" i="16" a="1"/>
  <c r="DH207" i="16" s="1"/>
  <c r="DH208" i="16" a="1"/>
  <c r="DH208" i="16" s="1"/>
  <c r="DH209" i="16" a="1"/>
  <c r="DH209" i="16" s="1"/>
  <c r="DM226" i="16" a="1"/>
  <c r="DM226" i="16" s="1"/>
  <c r="DM224" i="16" a="1"/>
  <c r="DM224" i="16" s="1"/>
  <c r="DM225" i="16" a="1"/>
  <c r="DM225" i="16" s="1"/>
  <c r="DM222" i="16" a="1"/>
  <c r="DM222" i="16" s="1"/>
  <c r="DM223" i="16" a="1"/>
  <c r="DM223" i="16" s="1"/>
  <c r="DJ196" i="16" a="1"/>
  <c r="DJ196" i="16" s="1"/>
  <c r="DJ194" i="16" a="1"/>
  <c r="DJ194" i="16" s="1"/>
  <c r="DJ197" i="16" a="1"/>
  <c r="DJ197" i="16" s="1"/>
  <c r="DJ195" i="16" a="1"/>
  <c r="DJ195" i="16" s="1"/>
  <c r="DJ193" i="16" a="1"/>
  <c r="DJ193" i="16" s="1"/>
  <c r="EM222" i="16" a="1"/>
  <c r="EM222" i="16" s="1"/>
  <c r="EM223" i="16" a="1"/>
  <c r="EM223" i="16" s="1"/>
  <c r="EM226" i="16" a="1"/>
  <c r="EM226" i="16" s="1"/>
  <c r="EM225" i="16" a="1"/>
  <c r="EM225" i="16" s="1"/>
  <c r="EM224" i="16" a="1"/>
  <c r="EM224" i="16" s="1"/>
  <c r="EA208" i="16" a="1"/>
  <c r="EA208" i="16" s="1"/>
  <c r="EA207" i="16" a="1"/>
  <c r="EA207" i="16" s="1"/>
  <c r="EA210" i="16" a="1"/>
  <c r="EA210" i="16" s="1"/>
  <c r="EA209" i="16" a="1"/>
  <c r="EA209" i="16" s="1"/>
  <c r="EA211" i="16" a="1"/>
  <c r="EA211" i="16" s="1"/>
  <c r="DI197" i="16" a="1"/>
  <c r="DI197" i="16" s="1"/>
  <c r="DI196" i="16" a="1"/>
  <c r="DI196" i="16" s="1"/>
  <c r="DI193" i="16" a="1"/>
  <c r="DI193" i="16" s="1"/>
  <c r="DI194" i="16" a="1"/>
  <c r="DI194" i="16" s="1"/>
  <c r="DI195" i="16" a="1"/>
  <c r="DI195" i="16" s="1"/>
  <c r="DW211" i="16" a="1"/>
  <c r="DW211" i="16" s="1"/>
  <c r="DW210" i="16" a="1"/>
  <c r="DW210" i="16" s="1"/>
  <c r="DW209" i="16" a="1"/>
  <c r="DW209" i="16" s="1"/>
  <c r="DW207" i="16" a="1"/>
  <c r="DW207" i="16" s="1"/>
  <c r="DW208" i="16" a="1"/>
  <c r="DW208" i="16" s="1"/>
  <c r="DO197" i="16" a="1"/>
  <c r="DO197" i="16" s="1"/>
  <c r="DO195" i="16" a="1"/>
  <c r="DO195" i="16" s="1"/>
  <c r="DO194" i="16" a="1"/>
  <c r="DO194" i="16" s="1"/>
  <c r="DO193" i="16" a="1"/>
  <c r="DO193" i="16" s="1"/>
  <c r="DO196" i="16" a="1"/>
  <c r="DO196" i="16" s="1"/>
  <c r="DK224" i="16" a="1"/>
  <c r="DK224" i="16" s="1"/>
  <c r="DK225" i="16" a="1"/>
  <c r="DK225" i="16" s="1"/>
  <c r="DK223" i="16" a="1"/>
  <c r="DK223" i="16" s="1"/>
  <c r="DK226" i="16" a="1"/>
  <c r="DK226" i="16" s="1"/>
  <c r="DK222" i="16" a="1"/>
  <c r="DK222" i="16" s="1"/>
  <c r="DF225" i="16" a="1"/>
  <c r="DF225" i="16" s="1"/>
  <c r="DF226" i="16" a="1"/>
  <c r="DF226" i="16" s="1"/>
  <c r="DF224" i="16" a="1"/>
  <c r="DF224" i="16" s="1"/>
  <c r="DF222" i="16" a="1"/>
  <c r="DF222" i="16" s="1"/>
  <c r="DF223" i="16" a="1"/>
  <c r="DF223" i="16" s="1"/>
  <c r="DY195" i="16" a="1"/>
  <c r="DY195" i="16" s="1"/>
  <c r="DY197" i="16" a="1"/>
  <c r="DY197" i="16" s="1"/>
  <c r="DY196" i="16" a="1"/>
  <c r="DY196" i="16" s="1"/>
  <c r="DY193" i="16" a="1"/>
  <c r="DY193" i="16" s="1"/>
  <c r="DY194" i="16" a="1"/>
  <c r="DY194" i="16" s="1"/>
  <c r="DE194" i="16" a="1"/>
  <c r="DE194" i="16" s="1"/>
  <c r="DE193" i="16" a="1"/>
  <c r="DE193" i="16" s="1"/>
  <c r="DE197" i="16" a="1"/>
  <c r="DE197" i="16" s="1"/>
  <c r="DE195" i="16" a="1"/>
  <c r="DE195" i="16" s="1"/>
  <c r="DE196" i="16" a="1"/>
  <c r="DE196" i="16" s="1"/>
  <c r="EB223" i="16" a="1"/>
  <c r="EB223" i="16" s="1"/>
  <c r="EB224" i="16" a="1"/>
  <c r="EB224" i="16" s="1"/>
  <c r="EB225" i="16" a="1"/>
  <c r="EB225" i="16" s="1"/>
  <c r="EB226" i="16" a="1"/>
  <c r="EB226" i="16" s="1"/>
  <c r="EB222" i="16" a="1"/>
  <c r="EB222" i="16" s="1"/>
  <c r="EB208" i="16" a="1"/>
  <c r="EB208" i="16" s="1"/>
  <c r="EB207" i="16" a="1"/>
  <c r="EB207" i="16" s="1"/>
  <c r="EB209" i="16" a="1"/>
  <c r="EB209" i="16" s="1"/>
  <c r="EB210" i="16" a="1"/>
  <c r="EB210" i="16" s="1"/>
  <c r="EB211" i="16" a="1"/>
  <c r="EB211" i="16" s="1"/>
  <c r="DU197" i="16" a="1"/>
  <c r="DU197" i="16" s="1"/>
  <c r="DU195" i="16" a="1"/>
  <c r="DU195" i="16" s="1"/>
  <c r="DU193" i="16" a="1"/>
  <c r="DU193" i="16" s="1"/>
  <c r="DU196" i="16" a="1"/>
  <c r="DU196" i="16" s="1"/>
  <c r="DU194" i="16" a="1"/>
  <c r="DU194" i="16" s="1"/>
  <c r="DE224" i="16" a="1"/>
  <c r="DE224" i="16" s="1"/>
  <c r="DE225" i="16" a="1"/>
  <c r="DE225" i="16" s="1"/>
  <c r="DE226" i="16" a="1"/>
  <c r="DE226" i="16" s="1"/>
  <c r="DE222" i="16" a="1"/>
  <c r="DE222" i="16" s="1"/>
  <c r="DE223" i="16" a="1"/>
  <c r="DE223" i="16" s="1"/>
  <c r="EI197" i="16" a="1"/>
  <c r="EI197" i="16" s="1"/>
  <c r="EI193" i="16" a="1"/>
  <c r="EI193" i="16" s="1"/>
  <c r="EI195" i="16" a="1"/>
  <c r="EI195" i="16" s="1"/>
  <c r="EI196" i="16" a="1"/>
  <c r="EI196" i="16" s="1"/>
  <c r="EI194" i="16" a="1"/>
  <c r="EI194" i="16" s="1"/>
  <c r="DL225" i="16" a="1"/>
  <c r="DL225" i="16" s="1"/>
  <c r="DL226" i="16" a="1"/>
  <c r="DL226" i="16" s="1"/>
  <c r="DL222" i="16" a="1"/>
  <c r="DL222" i="16" s="1"/>
  <c r="DL223" i="16" a="1"/>
  <c r="DL223" i="16" s="1"/>
  <c r="DL224" i="16" a="1"/>
  <c r="DL224" i="16" s="1"/>
  <c r="DT196" i="16" a="1"/>
  <c r="DT196" i="16" s="1"/>
  <c r="DT193" i="16" a="1"/>
  <c r="DT193" i="16" s="1"/>
  <c r="DT197" i="16" a="1"/>
  <c r="DT197" i="16" s="1"/>
  <c r="DT194" i="16" a="1"/>
  <c r="DT194" i="16" s="1"/>
  <c r="DT195" i="16" a="1"/>
  <c r="DT195" i="16" s="1"/>
  <c r="DV196" i="16" a="1"/>
  <c r="DV196" i="16" s="1"/>
  <c r="DV194" i="16" a="1"/>
  <c r="DV194" i="16" s="1"/>
  <c r="DV197" i="16" a="1"/>
  <c r="DV197" i="16" s="1"/>
  <c r="DV195" i="16" a="1"/>
  <c r="DV195" i="16" s="1"/>
  <c r="DV193" i="16" a="1"/>
  <c r="DV193" i="16" s="1"/>
  <c r="DX225" i="16" a="1"/>
  <c r="DX225" i="16" s="1"/>
  <c r="DX226" i="16" a="1"/>
  <c r="DX226" i="16" s="1"/>
  <c r="DX223" i="16" a="1"/>
  <c r="DX223" i="16" s="1"/>
  <c r="DX222" i="16" a="1"/>
  <c r="DX222" i="16" s="1"/>
  <c r="DX224" i="16" a="1"/>
  <c r="DX224" i="16" s="1"/>
  <c r="EA197" i="16" a="1"/>
  <c r="EA197" i="16" s="1"/>
  <c r="EA193" i="16" a="1"/>
  <c r="EA193" i="16" s="1"/>
  <c r="EA194" i="16" a="1"/>
  <c r="EA194" i="16" s="1"/>
  <c r="EA195" i="16" a="1"/>
  <c r="EA195" i="16" s="1"/>
  <c r="EA196" i="16" a="1"/>
  <c r="EA196" i="16" s="1"/>
  <c r="DT222" i="16" a="1"/>
  <c r="DT222" i="16" s="1"/>
  <c r="DT224" i="16" a="1"/>
  <c r="DT224" i="16" s="1"/>
  <c r="DT225" i="16" a="1"/>
  <c r="DT225" i="16" s="1"/>
  <c r="DT223" i="16" a="1"/>
  <c r="DT223" i="16" s="1"/>
  <c r="DT226" i="16" a="1"/>
  <c r="DT226" i="16" s="1"/>
  <c r="DI222" i="16" a="1"/>
  <c r="DI222" i="16" s="1"/>
  <c r="DI223" i="16" a="1"/>
  <c r="DI223" i="16" s="1"/>
  <c r="DI224" i="16" a="1"/>
  <c r="DI224" i="16" s="1"/>
  <c r="DI225" i="16" a="1"/>
  <c r="DI225" i="16" s="1"/>
  <c r="DI226" i="16" a="1"/>
  <c r="DI226" i="16" s="1"/>
  <c r="DO222" i="16" a="1"/>
  <c r="DO222" i="16" s="1"/>
  <c r="DO223" i="16" a="1"/>
  <c r="DO223" i="16" s="1"/>
  <c r="DO225" i="16" a="1"/>
  <c r="DO225" i="16" s="1"/>
  <c r="DO226" i="16" a="1"/>
  <c r="DO226" i="16" s="1"/>
  <c r="DO224" i="16" a="1"/>
  <c r="DO224" i="16" s="1"/>
  <c r="DR194" i="16" a="1"/>
  <c r="DR194" i="16" s="1"/>
  <c r="DR197" i="16" a="1"/>
  <c r="DR197" i="16" s="1"/>
  <c r="DR193" i="16" a="1"/>
  <c r="DR193" i="16" s="1"/>
  <c r="DR195" i="16" a="1"/>
  <c r="DR195" i="16" s="1"/>
  <c r="DR196" i="16" a="1"/>
  <c r="DR196" i="16" s="1"/>
  <c r="EN208" i="16" a="1"/>
  <c r="EN208" i="16" s="1"/>
  <c r="EN210" i="16" a="1"/>
  <c r="EN210" i="16" s="1"/>
  <c r="EN207" i="16" a="1"/>
  <c r="EN207" i="16" s="1"/>
  <c r="EN211" i="16" a="1"/>
  <c r="EN211" i="16" s="1"/>
  <c r="EN209" i="16" a="1"/>
  <c r="EN209" i="16" s="1"/>
  <c r="EL222" i="16" a="1"/>
  <c r="EL222" i="16" s="1"/>
  <c r="EL226" i="16" a="1"/>
  <c r="EL226" i="16" s="1"/>
  <c r="EL225" i="16" a="1"/>
  <c r="EL225" i="16" s="1"/>
  <c r="EL224" i="16" a="1"/>
  <c r="EL224" i="16" s="1"/>
  <c r="EL223" i="16" a="1"/>
  <c r="EL223" i="16" s="1"/>
  <c r="EA222" i="16" a="1"/>
  <c r="EA222" i="16" s="1"/>
  <c r="EA223" i="16" a="1"/>
  <c r="EA223" i="16" s="1"/>
  <c r="EA224" i="16" a="1"/>
  <c r="EA224" i="16" s="1"/>
  <c r="EA226" i="16" a="1"/>
  <c r="EA226" i="16" s="1"/>
  <c r="EA225" i="16" a="1"/>
  <c r="EA225" i="16" s="1"/>
  <c r="EM194" i="16" a="1"/>
  <c r="EM194" i="16" s="1"/>
  <c r="EM195" i="16" a="1"/>
  <c r="EM195" i="16" s="1"/>
  <c r="EM197" i="16" a="1"/>
  <c r="EM197" i="16" s="1"/>
  <c r="EM196" i="16" a="1"/>
  <c r="EM196" i="16" s="1"/>
  <c r="EM193" i="16" a="1"/>
  <c r="EM193" i="16" s="1"/>
  <c r="EH195" i="16" a="1"/>
  <c r="EH195" i="16" s="1"/>
  <c r="EH197" i="16" a="1"/>
  <c r="EH197" i="16" s="1"/>
  <c r="EH196" i="16" a="1"/>
  <c r="EH196" i="16" s="1"/>
  <c r="EH193" i="16" a="1"/>
  <c r="EH193" i="16" s="1"/>
  <c r="EH194" i="16" a="1"/>
  <c r="EH194" i="16" s="1"/>
  <c r="ED194" i="16" a="1"/>
  <c r="ED194" i="16" s="1"/>
  <c r="ED196" i="16" a="1"/>
  <c r="ED196" i="16" s="1"/>
  <c r="ED193" i="16" a="1"/>
  <c r="ED193" i="16" s="1"/>
  <c r="ED197" i="16" a="1"/>
  <c r="ED197" i="16" s="1"/>
  <c r="ED195" i="16" a="1"/>
  <c r="ED195" i="16" s="1"/>
  <c r="EF196" i="16" a="1"/>
  <c r="EF196" i="16" s="1"/>
  <c r="EF197" i="16" a="1"/>
  <c r="EF197" i="16" s="1"/>
  <c r="EF194" i="16" a="1"/>
  <c r="EF194" i="16" s="1"/>
  <c r="EF195" i="16" a="1"/>
  <c r="EF195" i="16" s="1"/>
  <c r="EF193" i="16" a="1"/>
  <c r="EF193" i="16" s="1"/>
  <c r="DU210" i="16" a="1"/>
  <c r="DU210" i="16" s="1"/>
  <c r="DU208" i="16" a="1"/>
  <c r="DU208" i="16" s="1"/>
  <c r="DU211" i="16" a="1"/>
  <c r="DU211" i="16" s="1"/>
  <c r="DU207" i="16" a="1"/>
  <c r="DU207" i="16" s="1"/>
  <c r="DU209" i="16" a="1"/>
  <c r="DU209" i="16" s="1"/>
  <c r="EN223" i="16" a="1"/>
  <c r="EN223" i="16" s="1"/>
  <c r="EN224" i="16" a="1"/>
  <c r="EN224" i="16" s="1"/>
  <c r="EN226" i="16" a="1"/>
  <c r="EN226" i="16" s="1"/>
  <c r="EN222" i="16" a="1"/>
  <c r="EN222" i="16" s="1"/>
  <c r="EN225" i="16" a="1"/>
  <c r="EN225" i="16" s="1"/>
  <c r="DW196" i="16" a="1"/>
  <c r="DW196" i="16" s="1"/>
  <c r="DW194" i="16" a="1"/>
  <c r="DW194" i="16" s="1"/>
  <c r="DW197" i="16" a="1"/>
  <c r="DW197" i="16" s="1"/>
  <c r="DW195" i="16" a="1"/>
  <c r="DW195" i="16" s="1"/>
  <c r="DW193" i="16" a="1"/>
  <c r="DW193" i="16" s="1"/>
  <c r="DY226" i="16" a="1"/>
  <c r="DY226" i="16" s="1"/>
  <c r="DY223" i="16" a="1"/>
  <c r="DY223" i="16" s="1"/>
  <c r="DY225" i="16" a="1"/>
  <c r="DY225" i="16" s="1"/>
  <c r="DY222" i="16" a="1"/>
  <c r="DY222" i="16" s="1"/>
  <c r="DY224" i="16" a="1"/>
  <c r="DY224" i="16" s="1"/>
  <c r="DJ223" i="16" a="1"/>
  <c r="DJ223" i="16" s="1"/>
  <c r="DJ224" i="16" a="1"/>
  <c r="DJ224" i="16" s="1"/>
  <c r="DJ226" i="16" a="1"/>
  <c r="DJ226" i="16" s="1"/>
  <c r="DJ225" i="16" a="1"/>
  <c r="DJ225" i="16" s="1"/>
  <c r="DJ222" i="16" a="1"/>
  <c r="DJ222" i="16" s="1"/>
  <c r="EB195" i="16" a="1"/>
  <c r="EB195" i="16" s="1"/>
  <c r="EB193" i="16" a="1"/>
  <c r="EB193" i="16" s="1"/>
  <c r="EB196" i="16" a="1"/>
  <c r="EB196" i="16" s="1"/>
  <c r="EB194" i="16" a="1"/>
  <c r="EB194" i="16" s="1"/>
  <c r="EB197" i="16" a="1"/>
  <c r="EB197" i="16" s="1"/>
  <c r="EI224" i="16" a="1"/>
  <c r="EI224" i="16" s="1"/>
  <c r="EI225" i="16" a="1"/>
  <c r="EI225" i="16" s="1"/>
  <c r="EI223" i="16" a="1"/>
  <c r="EI223" i="16" s="1"/>
  <c r="EI226" i="16" a="1"/>
  <c r="EI226" i="16" s="1"/>
  <c r="EI222" i="16" a="1"/>
  <c r="EI222" i="16" s="1"/>
  <c r="EH223" i="16" a="1"/>
  <c r="EH223" i="16" s="1"/>
  <c r="EH224" i="16" a="1"/>
  <c r="EH224" i="16" s="1"/>
  <c r="EH226" i="16" a="1"/>
  <c r="EH226" i="16" s="1"/>
  <c r="EH225" i="16" a="1"/>
  <c r="EH225" i="16" s="1"/>
  <c r="EH222" i="16" a="1"/>
  <c r="EH222" i="16" s="1"/>
  <c r="EF222" i="16" a="1"/>
  <c r="EF222" i="16" s="1"/>
  <c r="EF226" i="16" a="1"/>
  <c r="EF226" i="16" s="1"/>
  <c r="EF223" i="16" a="1"/>
  <c r="EF223" i="16" s="1"/>
  <c r="EF225" i="16" a="1"/>
  <c r="EF225" i="16" s="1"/>
  <c r="EF224" i="16" a="1"/>
  <c r="EF224" i="16" s="1"/>
  <c r="DW224" i="16" a="1"/>
  <c r="DW224" i="16" s="1"/>
  <c r="DW225" i="16" a="1"/>
  <c r="DW225" i="16" s="1"/>
  <c r="DW222" i="16" a="1"/>
  <c r="DW222" i="16" s="1"/>
  <c r="DW226" i="16" a="1"/>
  <c r="DW226" i="16" s="1"/>
  <c r="DW223" i="16" a="1"/>
  <c r="DW223" i="16" s="1"/>
  <c r="DN222" i="16" a="1"/>
  <c r="DN222" i="16" s="1"/>
  <c r="DN226" i="16" a="1"/>
  <c r="DN226" i="16" s="1"/>
  <c r="DN224" i="16" a="1"/>
  <c r="DN224" i="16" s="1"/>
  <c r="DN223" i="16" a="1"/>
  <c r="DN223" i="16" s="1"/>
  <c r="DN225" i="16" a="1"/>
  <c r="DN225" i="16" s="1"/>
  <c r="DP196" i="16" a="1"/>
  <c r="DP196" i="16" s="1"/>
  <c r="DP193" i="16" a="1"/>
  <c r="DP193" i="16" s="1"/>
  <c r="DP195" i="16" a="1"/>
  <c r="DP195" i="16" s="1"/>
  <c r="DP194" i="16" a="1"/>
  <c r="DP194" i="16" s="1"/>
  <c r="DP197" i="16" a="1"/>
  <c r="DP197" i="16" s="1"/>
  <c r="DM195" i="16" a="1"/>
  <c r="DM195" i="16" s="1"/>
  <c r="DM196" i="16" a="1"/>
  <c r="DM196" i="16" s="1"/>
  <c r="DM197" i="16" a="1"/>
  <c r="DM197" i="16" s="1"/>
  <c r="DM193" i="16" a="1"/>
  <c r="DM193" i="16" s="1"/>
  <c r="DM194" i="16" a="1"/>
  <c r="DM194" i="16" s="1"/>
  <c r="DQ194" i="16" a="1"/>
  <c r="DQ194" i="16" s="1"/>
  <c r="DQ193" i="16" a="1"/>
  <c r="DQ193" i="16" s="1"/>
  <c r="DQ197" i="16" a="1"/>
  <c r="DQ197" i="16" s="1"/>
  <c r="DQ195" i="16" a="1"/>
  <c r="DQ195" i="16" s="1"/>
  <c r="DQ196" i="16" a="1"/>
  <c r="DQ196" i="16" s="1"/>
  <c r="DS195" i="16" a="1"/>
  <c r="DS195" i="16" s="1"/>
  <c r="DS194" i="16" a="1"/>
  <c r="DS194" i="16" s="1"/>
  <c r="DS196" i="16" a="1"/>
  <c r="DS196" i="16" s="1"/>
  <c r="DS197" i="16" a="1"/>
  <c r="DS197" i="16" s="1"/>
  <c r="DS193" i="16" a="1"/>
  <c r="DS193" i="16" s="1"/>
  <c r="DT208" i="16" a="1"/>
  <c r="DT208" i="16" s="1"/>
  <c r="DT210" i="16" a="1"/>
  <c r="DT210" i="16" s="1"/>
  <c r="DT211" i="16" a="1"/>
  <c r="DT211" i="16" s="1"/>
  <c r="DT209" i="16" a="1"/>
  <c r="DT209" i="16" s="1"/>
  <c r="DT207" i="16" a="1"/>
  <c r="DT207" i="16" s="1"/>
  <c r="DS209" i="16" a="1"/>
  <c r="DS209" i="16" s="1"/>
  <c r="DS208" i="16" a="1"/>
  <c r="DS208" i="16" s="1"/>
  <c r="DS207" i="16" a="1"/>
  <c r="DS207" i="16" s="1"/>
  <c r="DS211" i="16" a="1"/>
  <c r="DS211" i="16" s="1"/>
  <c r="DS210" i="16" a="1"/>
  <c r="DS210" i="16" s="1"/>
  <c r="EE226" i="16" a="1"/>
  <c r="EE226" i="16" s="1"/>
  <c r="EE222" i="16" a="1"/>
  <c r="EE222" i="16" s="1"/>
  <c r="EE223" i="16" a="1"/>
  <c r="EE223" i="16" s="1"/>
  <c r="EE225" i="16" a="1"/>
  <c r="EE225" i="16" s="1"/>
  <c r="EE224" i="16" a="1"/>
  <c r="EE224" i="16" s="1"/>
  <c r="EK226" i="16" a="1"/>
  <c r="EK226" i="16" s="1"/>
  <c r="EK225" i="16" a="1"/>
  <c r="EK225" i="16" s="1"/>
  <c r="EK222" i="16" a="1"/>
  <c r="EK222" i="16" s="1"/>
  <c r="EK224" i="16" a="1"/>
  <c r="EK224" i="16" s="1"/>
  <c r="EK223" i="16" a="1"/>
  <c r="EK223" i="16" s="1"/>
  <c r="ED225" i="16" a="1"/>
  <c r="ED225" i="16" s="1"/>
  <c r="ED226" i="16" a="1"/>
  <c r="ED226" i="16" s="1"/>
  <c r="ED222" i="16" a="1"/>
  <c r="ED222" i="16" s="1"/>
  <c r="ED223" i="16" a="1"/>
  <c r="ED223" i="16" s="1"/>
  <c r="ED224" i="16" a="1"/>
  <c r="ED224" i="16" s="1"/>
  <c r="EN194" i="16" a="1"/>
  <c r="EN194" i="16" s="1"/>
  <c r="EN197" i="16" a="1"/>
  <c r="EN197" i="16" s="1"/>
  <c r="EN195" i="16" a="1"/>
  <c r="EN195" i="16" s="1"/>
  <c r="EN196" i="16" a="1"/>
  <c r="EN196" i="16" s="1"/>
  <c r="EN193" i="16" a="1"/>
  <c r="EN193" i="16" s="1"/>
  <c r="DL194" i="16" a="1"/>
  <c r="DL194" i="16" s="1"/>
  <c r="DL195" i="16" a="1"/>
  <c r="DL195" i="16" s="1"/>
  <c r="DL197" i="16" a="1"/>
  <c r="DL197" i="16" s="1"/>
  <c r="DL193" i="16" a="1"/>
  <c r="DL193" i="16" s="1"/>
  <c r="DL196" i="16" a="1"/>
  <c r="DL196" i="16" s="1"/>
  <c r="DX194" i="16" a="1"/>
  <c r="DX194" i="16" s="1"/>
  <c r="DX193" i="16" a="1"/>
  <c r="DX193" i="16" s="1"/>
  <c r="DX197" i="16" a="1"/>
  <c r="DX197" i="16" s="1"/>
  <c r="DX195" i="16" a="1"/>
  <c r="DX195" i="16" s="1"/>
  <c r="DX196" i="16" a="1"/>
  <c r="DX196" i="16" s="1"/>
  <c r="EL196" i="16" a="1"/>
  <c r="EL196" i="16" s="1"/>
  <c r="EL197" i="16" a="1"/>
  <c r="EL197" i="16" s="1"/>
  <c r="EL193" i="16" a="1"/>
  <c r="EL193" i="16" s="1"/>
  <c r="EL194" i="16" a="1"/>
  <c r="EL194" i="16" s="1"/>
  <c r="EL195" i="16" a="1"/>
  <c r="EL195" i="16" s="1"/>
  <c r="EC224" i="16" a="1"/>
  <c r="EC224" i="16" s="1"/>
  <c r="EC225" i="16" a="1"/>
  <c r="EC225" i="16" s="1"/>
  <c r="EC226" i="16" a="1"/>
  <c r="EC226" i="16" s="1"/>
  <c r="EC222" i="16" a="1"/>
  <c r="EC222" i="16" s="1"/>
  <c r="EC223" i="16" a="1"/>
  <c r="EC223" i="16" s="1"/>
  <c r="DZ222" i="16" a="1"/>
  <c r="DZ222" i="16" s="1"/>
  <c r="DZ224" i="16" a="1"/>
  <c r="DZ224" i="16" s="1"/>
  <c r="DZ225" i="16" a="1"/>
  <c r="DZ225" i="16" s="1"/>
  <c r="DZ226" i="16" a="1"/>
  <c r="DZ226" i="16" s="1"/>
  <c r="DZ223" i="16" a="1"/>
  <c r="DZ223" i="16" s="1"/>
  <c r="DV223" i="16" a="1"/>
  <c r="DV223" i="16" s="1"/>
  <c r="DV224" i="16" a="1"/>
  <c r="DV224" i="16" s="1"/>
  <c r="DV225" i="16" a="1"/>
  <c r="DV225" i="16" s="1"/>
  <c r="DV226" i="16" a="1"/>
  <c r="DV226" i="16" s="1"/>
  <c r="DV222" i="16" a="1"/>
  <c r="DV222" i="16" s="1"/>
  <c r="DR225" i="16" a="1"/>
  <c r="DR225" i="16" s="1"/>
  <c r="DR226" i="16" a="1"/>
  <c r="DR226" i="16" s="1"/>
  <c r="DR223" i="16" a="1"/>
  <c r="DR223" i="16" s="1"/>
  <c r="DR224" i="16" a="1"/>
  <c r="DR224" i="16" s="1"/>
  <c r="DR222" i="16" a="1"/>
  <c r="DR222" i="16" s="1"/>
  <c r="EE195" i="16" a="1"/>
  <c r="EE195" i="16" s="1"/>
  <c r="EE193" i="16" a="1"/>
  <c r="EE193" i="16" s="1"/>
  <c r="EE194" i="16" a="1"/>
  <c r="EE194" i="16" s="1"/>
  <c r="EE196" i="16" a="1"/>
  <c r="EE196" i="16" s="1"/>
  <c r="EE197" i="16" a="1"/>
  <c r="EE197" i="16" s="1"/>
  <c r="DK197" i="16" a="1"/>
  <c r="DK197" i="16" s="1"/>
  <c r="DK193" i="16" a="1"/>
  <c r="DK193" i="16" s="1"/>
  <c r="DK196" i="16" a="1"/>
  <c r="DK196" i="16" s="1"/>
  <c r="DK194" i="16" a="1"/>
  <c r="DK194" i="16" s="1"/>
  <c r="DK195" i="16" a="1"/>
  <c r="DK195" i="16" s="1"/>
  <c r="DZ196" i="16" a="1"/>
  <c r="DZ196" i="16" s="1"/>
  <c r="DZ194" i="16" a="1"/>
  <c r="DZ194" i="16" s="1"/>
  <c r="DZ193" i="16" a="1"/>
  <c r="DZ193" i="16" s="1"/>
  <c r="DZ195" i="16" a="1"/>
  <c r="DZ195" i="16" s="1"/>
  <c r="DZ197" i="16" a="1"/>
  <c r="DZ197" i="16" s="1"/>
  <c r="DG208" i="16" a="1"/>
  <c r="DG208" i="16" s="1"/>
  <c r="DG211" i="16" a="1"/>
  <c r="DG211" i="16" s="1"/>
  <c r="DG209" i="16" a="1"/>
  <c r="DG209" i="16" s="1"/>
  <c r="DG210" i="16" a="1"/>
  <c r="DG210" i="16" s="1"/>
  <c r="DG207" i="16" a="1"/>
  <c r="DG207" i="16" s="1"/>
  <c r="EG222" i="16" a="1"/>
  <c r="EG222" i="16" s="1"/>
  <c r="EG223" i="16" a="1"/>
  <c r="EG223" i="16" s="1"/>
  <c r="EG226" i="16" a="1"/>
  <c r="EG226" i="16" s="1"/>
  <c r="EG224" i="16" a="1"/>
  <c r="EG224" i="16" s="1"/>
  <c r="EG225" i="16" a="1"/>
  <c r="EG225" i="16" s="1"/>
  <c r="EK195" i="16" a="1"/>
  <c r="EK195" i="16" s="1"/>
  <c r="EK196" i="16" a="1"/>
  <c r="EK196" i="16" s="1"/>
  <c r="EK197" i="16" a="1"/>
  <c r="EK197" i="16" s="1"/>
  <c r="EK193" i="16" a="1"/>
  <c r="EK193" i="16" s="1"/>
  <c r="EK194" i="16" a="1"/>
  <c r="EK194" i="16" s="1"/>
  <c r="DN196" i="16" a="1"/>
  <c r="DN196" i="16" s="1"/>
  <c r="DN195" i="16" a="1"/>
  <c r="DN195" i="16" s="1"/>
  <c r="DN194" i="16" a="1"/>
  <c r="DN194" i="16" s="1"/>
  <c r="DN197" i="16" a="1"/>
  <c r="DN197" i="16" s="1"/>
  <c r="DN193" i="16" a="1"/>
  <c r="DN193" i="16" s="1"/>
  <c r="EC193" i="16" a="1"/>
  <c r="EC193" i="16" s="1"/>
  <c r="EC194" i="16" a="1"/>
  <c r="EC194" i="16" s="1"/>
  <c r="EC195" i="16" a="1"/>
  <c r="EC195" i="16" s="1"/>
  <c r="EC197" i="16" a="1"/>
  <c r="EC197" i="16" s="1"/>
  <c r="EC196" i="16" a="1"/>
  <c r="EC196" i="16" s="1"/>
  <c r="DG226" i="16" a="1"/>
  <c r="DG226" i="16" s="1"/>
  <c r="DG223" i="16" a="1"/>
  <c r="DG223" i="16" s="1"/>
  <c r="DG224" i="16" a="1"/>
  <c r="DG224" i="16" s="1"/>
  <c r="DG225" i="16" a="1"/>
  <c r="DG225" i="16" s="1"/>
  <c r="DG222" i="16" a="1"/>
  <c r="DG222" i="16" s="1"/>
  <c r="EJ194" i="16" a="1"/>
  <c r="EJ194" i="16" s="1"/>
  <c r="EJ193" i="16" a="1"/>
  <c r="EJ193" i="16" s="1"/>
  <c r="EJ195" i="16" a="1"/>
  <c r="EJ195" i="16" s="1"/>
  <c r="EJ197" i="16" a="1"/>
  <c r="EJ197" i="16" s="1"/>
  <c r="EJ196" i="16" a="1"/>
  <c r="EJ196" i="16" s="1"/>
  <c r="DQ224" i="16" a="1"/>
  <c r="DQ224" i="16" s="1"/>
  <c r="DQ225" i="16" a="1"/>
  <c r="DQ225" i="16" s="1"/>
  <c r="DQ226" i="16" a="1"/>
  <c r="DQ226" i="16" s="1"/>
  <c r="DQ223" i="16" a="1"/>
  <c r="DQ223" i="16" s="1"/>
  <c r="DQ222" i="16" a="1"/>
  <c r="DQ222" i="16" s="1"/>
  <c r="EJ225" i="16" a="1"/>
  <c r="EJ225" i="16" s="1"/>
  <c r="EJ226" i="16" a="1"/>
  <c r="EJ226" i="16" s="1"/>
  <c r="EJ224" i="16" a="1"/>
  <c r="EJ224" i="16" s="1"/>
  <c r="EJ223" i="16" a="1"/>
  <c r="EJ223" i="16" s="1"/>
  <c r="EJ222" i="16" a="1"/>
  <c r="EJ222" i="16" s="1"/>
  <c r="EJ211" i="16" a="1"/>
  <c r="EJ211" i="16" s="1"/>
  <c r="EJ210" i="16" a="1"/>
  <c r="EJ210" i="16" s="1"/>
  <c r="EJ209" i="16" a="1"/>
  <c r="EJ209" i="16" s="1"/>
  <c r="EJ207" i="16" a="1"/>
  <c r="EJ207" i="16" s="1"/>
  <c r="EJ208" i="16" a="1"/>
  <c r="EJ208" i="16" s="1"/>
  <c r="AD331" i="91" a="1"/>
  <c r="AD331" i="91" s="1"/>
  <c r="BJ335" i="91" a="1"/>
  <c r="BJ335" i="91" s="1"/>
  <c r="AS336" i="91" a="1"/>
  <c r="AS336" i="91" s="1"/>
  <c r="AQ336" i="91" a="1"/>
  <c r="AQ336" i="91" s="1"/>
  <c r="BK332" i="91" a="1"/>
  <c r="BK332" i="91" s="1"/>
  <c r="AP336" i="91" a="1"/>
  <c r="AP336" i="91" s="1"/>
  <c r="BE331" i="91" a="1"/>
  <c r="BE331" i="91" s="1"/>
  <c r="BJ333" i="91" a="1"/>
  <c r="BJ333" i="91" s="1"/>
  <c r="AD316" i="91" a="1"/>
  <c r="AD316" i="91" s="1"/>
  <c r="AX335" i="91" a="1"/>
  <c r="AX335" i="91" s="1"/>
  <c r="AD250" i="91" a="1"/>
  <c r="AH334" i="91" a="1"/>
  <c r="AH334" i="91" s="1"/>
  <c r="BK336" i="91" a="1"/>
  <c r="BK336" i="91" s="1"/>
  <c r="AP332" i="91" a="1"/>
  <c r="AP332" i="91" s="1"/>
  <c r="AK336" i="91" a="1"/>
  <c r="AK336" i="91" s="1"/>
  <c r="BL334" i="91" a="1"/>
  <c r="BL334" i="91" s="1"/>
  <c r="AH336" i="91" a="1"/>
  <c r="AH336" i="91" s="1"/>
  <c r="AK331" i="91" a="1"/>
  <c r="AK331" i="91" s="1"/>
  <c r="BB333" i="91" a="1"/>
  <c r="BB333" i="91" s="1"/>
  <c r="BF336" i="91" a="1"/>
  <c r="BF336" i="91" s="1"/>
  <c r="AL332" i="91" a="1"/>
  <c r="AL332" i="91" s="1"/>
  <c r="AM334" i="91" a="1"/>
  <c r="AM334" i="91" s="1"/>
  <c r="AD281" i="91" a="1"/>
  <c r="AN335" i="91" a="1"/>
  <c r="AN335" i="91" s="1"/>
  <c r="BC332" i="91" a="1"/>
  <c r="BC332" i="91" s="1"/>
  <c r="AT333" i="91" a="1"/>
  <c r="AT333" i="91" s="1"/>
  <c r="AQ335" i="91" a="1"/>
  <c r="AQ335" i="91" s="1"/>
  <c r="AW332" i="91" a="1"/>
  <c r="AW332" i="91" s="1"/>
  <c r="AD336" i="91" a="1"/>
  <c r="AD336" i="91" s="1"/>
  <c r="AR331" i="91" a="1"/>
  <c r="AR331" i="91" s="1"/>
  <c r="AW333" i="91" a="1"/>
  <c r="AW333" i="91" s="1"/>
  <c r="AD300" i="91" a="1"/>
  <c r="AD300" i="91" s="1"/>
  <c r="AK335" i="91" a="1"/>
  <c r="AK335" i="91" s="1"/>
  <c r="BM332" i="91" a="1"/>
  <c r="BM332" i="91" s="1"/>
  <c r="BG333" i="91" a="1"/>
  <c r="BG333" i="91" s="1"/>
  <c r="AY334" i="91" a="1"/>
  <c r="AY334" i="91" s="1"/>
  <c r="BN331" i="91" a="1"/>
  <c r="BN331" i="91" s="1"/>
  <c r="AW336" i="91" a="1"/>
  <c r="AW336" i="91" s="1"/>
  <c r="AI333" i="91" a="1"/>
  <c r="AI333" i="91" s="1"/>
  <c r="BG335" i="91" a="1"/>
  <c r="BG335" i="91" s="1"/>
  <c r="AD325" i="91" a="1"/>
  <c r="AD325" i="91" s="1"/>
  <c r="AO333" i="91" a="1"/>
  <c r="AO333" i="91" s="1"/>
  <c r="AR336" i="91" a="1"/>
  <c r="AR336" i="91" s="1"/>
  <c r="BJ331" i="91" a="1"/>
  <c r="BJ331" i="91" s="1"/>
  <c r="BF331" i="91" a="1"/>
  <c r="BF331" i="91" s="1"/>
  <c r="AV334" i="91" a="1"/>
  <c r="AV334" i="91" s="1"/>
  <c r="AX331" i="91" a="1"/>
  <c r="AX331" i="91" s="1"/>
  <c r="AN331" i="91" a="1"/>
  <c r="AN331" i="91" s="1"/>
  <c r="BD336" i="91" a="1"/>
  <c r="BD336" i="91" s="1"/>
  <c r="AD317" i="91" a="1"/>
  <c r="AD317" i="91" s="1"/>
  <c r="AD289" i="91" a="1"/>
  <c r="AD289" i="91" s="1"/>
  <c r="AJ332" i="91" a="1"/>
  <c r="AJ332" i="91" s="1"/>
  <c r="BB335" i="91" a="1"/>
  <c r="BB335" i="91" s="1"/>
  <c r="AF331" i="91" a="1"/>
  <c r="AF331" i="91" s="1"/>
  <c r="AK333" i="91" a="1"/>
  <c r="AK333" i="91" s="1"/>
  <c r="AD286" i="91" a="1"/>
  <c r="AD286" i="91" s="1"/>
  <c r="AX334" i="91" a="1"/>
  <c r="AX334" i="91" s="1"/>
  <c r="AL335" i="91" a="1"/>
  <c r="AL335" i="91" s="1"/>
  <c r="AG333" i="91" a="1"/>
  <c r="AG333" i="91" s="1"/>
  <c r="BG332" i="91" a="1"/>
  <c r="BG332" i="91" s="1"/>
  <c r="AM331" i="91" a="1"/>
  <c r="AM331" i="91" s="1"/>
  <c r="AU335" i="91" a="1"/>
  <c r="AU335" i="91" s="1"/>
  <c r="AF332" i="91" a="1"/>
  <c r="AF332" i="91" s="1"/>
  <c r="AT335" i="91" a="1"/>
  <c r="AT335" i="91" s="1"/>
  <c r="AD277" i="91" a="1"/>
  <c r="AD333" i="91" a="1"/>
  <c r="AD333" i="91" s="1"/>
  <c r="AF336" i="91" a="1"/>
  <c r="AF336" i="91" s="1"/>
  <c r="AT331" i="91" a="1"/>
  <c r="AT331" i="91" s="1"/>
  <c r="AD254" i="91" a="1"/>
  <c r="AD254" i="91" s="1"/>
  <c r="AD295" i="91" a="1"/>
  <c r="AD295" i="91" s="1"/>
  <c r="AJ336" i="91" a="1"/>
  <c r="AJ336" i="91" s="1"/>
  <c r="AD291" i="91" a="1"/>
  <c r="AD291" i="91" s="1"/>
  <c r="AT334" i="91" a="1"/>
  <c r="AT334" i="91" s="1"/>
  <c r="AD272" i="91" a="1"/>
  <c r="BG331" i="91" a="1"/>
  <c r="BG331" i="91" s="1"/>
  <c r="AO335" i="91" a="1"/>
  <c r="AO335" i="91" s="1"/>
  <c r="AD271" i="91" a="1"/>
  <c r="BH332" i="91" a="1"/>
  <c r="BH332" i="91" s="1"/>
  <c r="AD251" i="91" a="1"/>
  <c r="AI334" i="91" a="1"/>
  <c r="AI334" i="91" s="1"/>
  <c r="AV333" i="91" a="1"/>
  <c r="AV333" i="91" s="1"/>
  <c r="AR332" i="91" a="1"/>
  <c r="AR332" i="91" s="1"/>
  <c r="AX336" i="91" a="1"/>
  <c r="AX336" i="91" s="1"/>
  <c r="AD327" i="91" a="1"/>
  <c r="AD327" i="91" s="1"/>
  <c r="AG334" i="91" a="1"/>
  <c r="AG334" i="91" s="1"/>
  <c r="BI335" i="91" a="1"/>
  <c r="BI335" i="91" s="1"/>
  <c r="AH335" i="91" a="1"/>
  <c r="AH335" i="91" s="1"/>
  <c r="AD262" i="91" a="1"/>
  <c r="BA332" i="91" a="1"/>
  <c r="BA332" i="91" s="1"/>
  <c r="BE335" i="91" a="1"/>
  <c r="BE335" i="91" s="1"/>
  <c r="AI331" i="91" a="1"/>
  <c r="AI331" i="91" s="1"/>
  <c r="BM333" i="91" a="1"/>
  <c r="BM333" i="91" s="1"/>
  <c r="AZ335" i="91" a="1"/>
  <c r="AZ335" i="91" s="1"/>
  <c r="AD253" i="91" a="1"/>
  <c r="BA333" i="91" a="1"/>
  <c r="BA333" i="91" s="1"/>
  <c r="BB332" i="91" a="1"/>
  <c r="BB332" i="91" s="1"/>
  <c r="BC335" i="91" a="1"/>
  <c r="BC335" i="91" s="1"/>
  <c r="AS331" i="91" a="1"/>
  <c r="AS331" i="91" s="1"/>
  <c r="BM334" i="91" a="1"/>
  <c r="BM334" i="91" s="1"/>
  <c r="AD334" i="91" a="1"/>
  <c r="AD334" i="91" s="1"/>
  <c r="AU332" i="91" a="1"/>
  <c r="AU332" i="91" s="1"/>
  <c r="AX332" i="91" a="1"/>
  <c r="AX332" i="91" s="1"/>
  <c r="BH333" i="91" a="1"/>
  <c r="BH333" i="91" s="1"/>
  <c r="AQ331" i="91" a="1"/>
  <c r="AQ331" i="91" s="1"/>
  <c r="AD332" i="91" a="1"/>
  <c r="AD332" i="91" s="1"/>
  <c r="AV335" i="91" a="1"/>
  <c r="AV335" i="91" s="1"/>
  <c r="AD313" i="91" a="1"/>
  <c r="AD313" i="91" s="1"/>
  <c r="AE333" i="91" a="1"/>
  <c r="AE333" i="91" s="1"/>
  <c r="BH336" i="91" a="1"/>
  <c r="BH336" i="91" s="1"/>
  <c r="BH334" i="91" a="1"/>
  <c r="BH334" i="91" s="1"/>
  <c r="AK332" i="91" a="1"/>
  <c r="AK332" i="91" s="1"/>
  <c r="AM332" i="91" a="1"/>
  <c r="AM332" i="91" s="1"/>
  <c r="AR335" i="91" a="1"/>
  <c r="AR335" i="91" s="1"/>
  <c r="AD323" i="91" a="1"/>
  <c r="AD323" i="91" s="1"/>
  <c r="AD269" i="91" a="1"/>
  <c r="AH333" i="91" a="1"/>
  <c r="AH333" i="91" s="1"/>
  <c r="AG332" i="91" a="1"/>
  <c r="AG332" i="91" s="1"/>
  <c r="BC336" i="91" a="1"/>
  <c r="BC336" i="91" s="1"/>
  <c r="AP335" i="91" a="1"/>
  <c r="AP335" i="91" s="1"/>
  <c r="AG331" i="91" a="1"/>
  <c r="AG331" i="91" s="1"/>
  <c r="BA334" i="91" a="1"/>
  <c r="BA334" i="91" s="1"/>
  <c r="BL336" i="91" a="1"/>
  <c r="BL336" i="91" s="1"/>
  <c r="AH332" i="91" a="1"/>
  <c r="AH332" i="91" s="1"/>
  <c r="BN335" i="91" a="1"/>
  <c r="BN335" i="91" s="1"/>
  <c r="AU333" i="91" a="1"/>
  <c r="AU333" i="91" s="1"/>
  <c r="BI336" i="91" a="1"/>
  <c r="BI336" i="91" s="1"/>
  <c r="BA331" i="91" a="1"/>
  <c r="BA331" i="91" s="1"/>
  <c r="AJ335" i="91" a="1"/>
  <c r="AJ335" i="91" s="1"/>
  <c r="AD297" i="91" a="1"/>
  <c r="AD297" i="91" s="1"/>
  <c r="BM331" i="91" a="1"/>
  <c r="BM331" i="91" s="1"/>
  <c r="BH335" i="91" a="1"/>
  <c r="BH335" i="91" s="1"/>
  <c r="AS334" i="91" a="1"/>
  <c r="AS334" i="91" s="1"/>
  <c r="AU336" i="91" a="1"/>
  <c r="AU336" i="91" s="1"/>
  <c r="BK331" i="91" a="1"/>
  <c r="BK331" i="91" s="1"/>
  <c r="AG335" i="91" a="1"/>
  <c r="AG335" i="91" s="1"/>
  <c r="AD308" i="91" a="1"/>
  <c r="AD308" i="91" s="1"/>
  <c r="BG334" i="91" a="1"/>
  <c r="BG334" i="91" s="1"/>
  <c r="AZ332" i="91" a="1"/>
  <c r="AZ332" i="91" s="1"/>
  <c r="AW331" i="91" a="1"/>
  <c r="AW331" i="91" s="1"/>
  <c r="AI336" i="91" a="1"/>
  <c r="AI336" i="91" s="1"/>
  <c r="BC333" i="91" a="1"/>
  <c r="BC333" i="91" s="1"/>
  <c r="AD335" i="91" a="1"/>
  <c r="AD335" i="91" s="1"/>
  <c r="AD304" i="91" a="1"/>
  <c r="AD304" i="91" s="1"/>
  <c r="BK333" i="91" a="1"/>
  <c r="BK333" i="91" s="1"/>
  <c r="BA336" i="91" a="1"/>
  <c r="BA336" i="91" s="1"/>
  <c r="BD331" i="91" a="1"/>
  <c r="BD331" i="91" s="1"/>
  <c r="BI333" i="91" a="1"/>
  <c r="BI333" i="91" s="1"/>
  <c r="BF332" i="91" a="1"/>
  <c r="BF332" i="91" s="1"/>
  <c r="AY336" i="91" a="1"/>
  <c r="AY336" i="91" s="1"/>
  <c r="AO331" i="91" a="1"/>
  <c r="AO331" i="91" s="1"/>
  <c r="BJ334" i="91" a="1"/>
  <c r="BJ334" i="91" s="1"/>
  <c r="AD280" i="91" a="1"/>
  <c r="AZ331" i="91" a="1"/>
  <c r="AZ331" i="91" s="1"/>
  <c r="AI335" i="91" a="1"/>
  <c r="AI335" i="91" s="1"/>
  <c r="AF334" i="91" a="1"/>
  <c r="AF334" i="91" s="1"/>
  <c r="AG336" i="91" a="1"/>
  <c r="AG336" i="91" s="1"/>
  <c r="AV331" i="91" a="1"/>
  <c r="AV331" i="91" s="1"/>
  <c r="BC334" i="91" a="1"/>
  <c r="BC334" i="91" s="1"/>
  <c r="AD290" i="91" a="1"/>
  <c r="AD290" i="91" s="1"/>
  <c r="AE332" i="91" a="1"/>
  <c r="AE332" i="91" s="1"/>
  <c r="AU334" i="91" a="1"/>
  <c r="AU334" i="91" s="1"/>
  <c r="AD263" i="91" a="1"/>
  <c r="AD263" i="91" s="1"/>
  <c r="AD326" i="91" a="1"/>
  <c r="AD326" i="91" s="1"/>
  <c r="BI334" i="91" a="1"/>
  <c r="BI334" i="91" s="1"/>
  <c r="BD333" i="91" a="1"/>
  <c r="BD333" i="91" s="1"/>
  <c r="BF335" i="91" a="1"/>
  <c r="BF335" i="91" s="1"/>
  <c r="AJ331" i="91" a="1"/>
  <c r="AJ331" i="91" s="1"/>
  <c r="AQ334" i="91" a="1"/>
  <c r="AQ334" i="91" s="1"/>
  <c r="AD273" i="91" a="1"/>
  <c r="AD273" i="91" s="1"/>
  <c r="AD268" i="91" a="1"/>
  <c r="BF334" i="91" a="1"/>
  <c r="BF334" i="91" s="1"/>
  <c r="AT336" i="91" a="1"/>
  <c r="AT336" i="91" s="1"/>
  <c r="BN336" i="91" a="1"/>
  <c r="BN336" i="91" s="1"/>
  <c r="BD334" i="91" a="1"/>
  <c r="BD334" i="91" s="1"/>
  <c r="AO334" i="91" a="1"/>
  <c r="AO334" i="91" s="1"/>
  <c r="AF335" i="91" a="1"/>
  <c r="AF335" i="91" s="1"/>
  <c r="AL333" i="91" a="1"/>
  <c r="AL333" i="91" s="1"/>
  <c r="BA335" i="91" a="1"/>
  <c r="BA335" i="91" s="1"/>
  <c r="AD318" i="91" a="1"/>
  <c r="AD318" i="91" s="1"/>
  <c r="BJ336" i="91" a="1"/>
  <c r="BJ336" i="91" s="1"/>
  <c r="BB331" i="91" a="1"/>
  <c r="BB331" i="91" s="1"/>
  <c r="BL335" i="91" a="1"/>
  <c r="BL335" i="91" s="1"/>
  <c r="AD298" i="91" a="1"/>
  <c r="AD298" i="91" s="1"/>
  <c r="BF333" i="91" a="1"/>
  <c r="BF333" i="91" s="1"/>
  <c r="AP334" i="91" a="1"/>
  <c r="AP334" i="91" s="1"/>
  <c r="AD296" i="91" a="1"/>
  <c r="AD296" i="91" s="1"/>
  <c r="BE333" i="91" a="1"/>
  <c r="BE333" i="91" s="1"/>
  <c r="AP333" i="91" a="1"/>
  <c r="AP333" i="91" s="1"/>
  <c r="AS335" i="91" a="1"/>
  <c r="AS335" i="91" s="1"/>
  <c r="AD324" i="91" a="1"/>
  <c r="AD324" i="91" s="1"/>
  <c r="AZ333" i="91" a="1"/>
  <c r="AZ333" i="91" s="1"/>
  <c r="AD260" i="91" a="1"/>
  <c r="AL334" i="91" a="1"/>
  <c r="AL334" i="91" s="1"/>
  <c r="AU331" i="91" a="1"/>
  <c r="AU331" i="91" s="1"/>
  <c r="AD307" i="91" a="1"/>
  <c r="AD307" i="91" s="1"/>
  <c r="AD279" i="91" a="1"/>
  <c r="AD305" i="91" a="1"/>
  <c r="AD305" i="91" s="1"/>
  <c r="AJ333" i="91" a="1"/>
  <c r="AJ333" i="91" s="1"/>
  <c r="BL333" i="91" a="1"/>
  <c r="BL333" i="91" s="1"/>
  <c r="AD322" i="91" a="1"/>
  <c r="AD322" i="91" s="1"/>
  <c r="BI332" i="91" a="1"/>
  <c r="BI332" i="91" s="1"/>
  <c r="AM335" i="91" a="1"/>
  <c r="AM335" i="91" s="1"/>
  <c r="AD287" i="91" a="1"/>
  <c r="AD287" i="91" s="1"/>
  <c r="AZ336" i="91" a="1"/>
  <c r="AZ336" i="91" s="1"/>
  <c r="AP331" i="91" a="1"/>
  <c r="AP331" i="91" s="1"/>
  <c r="AW335" i="91" a="1"/>
  <c r="AW335" i="91" s="1"/>
  <c r="AD264" i="91" a="1"/>
  <c r="AD264" i="91" s="1"/>
  <c r="AR333" i="91" a="1"/>
  <c r="AR333" i="91" s="1"/>
  <c r="AN336" i="91" a="1"/>
  <c r="AN336" i="91" s="1"/>
  <c r="AD278" i="91" a="1"/>
  <c r="AN332" i="91" a="1"/>
  <c r="AN332" i="91" s="1"/>
  <c r="BD332" i="91" a="1"/>
  <c r="BD332" i="91" s="1"/>
  <c r="BE334" i="91" a="1"/>
  <c r="BE334" i="91" s="1"/>
  <c r="AD309" i="91" a="1"/>
  <c r="AD309" i="91" s="1"/>
  <c r="AN333" i="91" a="1"/>
  <c r="AN333" i="91" s="1"/>
  <c r="BN334" i="91" a="1"/>
  <c r="BN334" i="91" s="1"/>
  <c r="AD282" i="91" a="1"/>
  <c r="AD282" i="91" s="1"/>
  <c r="BK335" i="91" a="1"/>
  <c r="BK335" i="91" s="1"/>
  <c r="AQ333" i="91" a="1"/>
  <c r="AQ333" i="91" s="1"/>
  <c r="BM336" i="91" a="1"/>
  <c r="BM336" i="91" s="1"/>
  <c r="AY333" i="91" a="1"/>
  <c r="AY333" i="91" s="1"/>
  <c r="AD259" i="91" a="1"/>
  <c r="AV332" i="91" a="1"/>
  <c r="AV332" i="91" s="1"/>
  <c r="AZ334" i="91" a="1"/>
  <c r="AZ334" i="91" s="1"/>
  <c r="AD270" i="91" a="1"/>
  <c r="AM336" i="91" a="1"/>
  <c r="AM336" i="91" s="1"/>
  <c r="AD315" i="91" a="1"/>
  <c r="AD315" i="91" s="1"/>
  <c r="BK334" i="91" a="1"/>
  <c r="BK334" i="91" s="1"/>
  <c r="AE336" i="91" a="1"/>
  <c r="AE336" i="91" s="1"/>
  <c r="AF333" i="91" a="1"/>
  <c r="AF333" i="91" s="1"/>
  <c r="AK334" i="91" a="1"/>
  <c r="AK334" i="91" s="1"/>
  <c r="BE336" i="91" a="1"/>
  <c r="BE336" i="91" s="1"/>
  <c r="BG336" i="91" a="1"/>
  <c r="BG336" i="91" s="1"/>
  <c r="BL331" i="91" a="1"/>
  <c r="BL331" i="91" s="1"/>
  <c r="AR334" i="91" a="1"/>
  <c r="AR334" i="91" s="1"/>
  <c r="AD261" i="91" a="1"/>
  <c r="BN332" i="91" a="1"/>
  <c r="BN332" i="91" s="1"/>
  <c r="AS333" i="91" a="1"/>
  <c r="AS333" i="91" s="1"/>
  <c r="CU21" i="22" a="1"/>
  <c r="CU21" i="22" s="1"/>
  <c r="DA21" i="22" a="1"/>
  <c r="DA21" i="22" s="1"/>
  <c r="DS21" i="22" a="1"/>
  <c r="DS21" i="22" s="1"/>
  <c r="DR21" i="22" a="1"/>
  <c r="DR21" i="22" s="1"/>
  <c r="DH21" i="22" a="1"/>
  <c r="DH21" i="22" s="1"/>
  <c r="AC30" i="91" a="1"/>
  <c r="AC30" i="91" s="1"/>
  <c r="AB86" i="91"/>
  <c r="AC86" i="91" s="1" a="1"/>
  <c r="AC86" i="91" s="1"/>
  <c r="CQ21" i="22" a="1"/>
  <c r="CQ21" i="22" s="1"/>
  <c r="AC31" i="91" a="1"/>
  <c r="AC31" i="91" s="1"/>
  <c r="AB87" i="91"/>
  <c r="AC87" i="91" s="1" a="1"/>
  <c r="AC87" i="91" s="1"/>
  <c r="AC27" i="91" a="1"/>
  <c r="AC27" i="91" s="1"/>
  <c r="AB83" i="91"/>
  <c r="AD23" i="22"/>
  <c r="CQ23" i="22" s="1" a="1"/>
  <c r="CQ23" i="22" s="1"/>
  <c r="AE23" i="22"/>
  <c r="CR23" i="22" s="1" a="1"/>
  <c r="CR23" i="22" s="1"/>
  <c r="AF23" i="22"/>
  <c r="CS23" i="22" s="1" a="1"/>
  <c r="CS23" i="22" s="1"/>
  <c r="AG23" i="22"/>
  <c r="CT23" i="22" s="1" a="1"/>
  <c r="CT23" i="22" s="1"/>
  <c r="CX22" i="22" a="1"/>
  <c r="CX22" i="22" s="1"/>
  <c r="CY22" i="22" a="1"/>
  <c r="CY22" i="22" s="1"/>
  <c r="CZ22" i="22" a="1"/>
  <c r="CZ22" i="22" s="1"/>
  <c r="DA22" i="22" a="1"/>
  <c r="DA22" i="22" s="1"/>
  <c r="DB22" i="22" a="1"/>
  <c r="DB22" i="22" s="1"/>
  <c r="AP23" i="22"/>
  <c r="DC23" i="22" s="1" a="1"/>
  <c r="DC23" i="22" s="1"/>
  <c r="DE22" i="22" a="1"/>
  <c r="DE22" i="22" s="1"/>
  <c r="AS23" i="22"/>
  <c r="DF23" i="22" s="1" a="1"/>
  <c r="DF23" i="22" s="1"/>
  <c r="DG22" i="22" a="1"/>
  <c r="DG22" i="22" s="1"/>
  <c r="DH22" i="22" a="1"/>
  <c r="DH22" i="22" s="1"/>
  <c r="AX23" i="22"/>
  <c r="DK23" i="22" s="1" a="1"/>
  <c r="DK23" i="22" s="1"/>
  <c r="DL22" i="22" a="1"/>
  <c r="DL22" i="22" s="1"/>
  <c r="DM22" i="22" a="1"/>
  <c r="DM22" i="22" s="1"/>
  <c r="DO22" i="22" a="1"/>
  <c r="DO22" i="22" s="1"/>
  <c r="DQ22" i="22" a="1"/>
  <c r="DQ22" i="22" s="1"/>
  <c r="DS22" i="22" a="1"/>
  <c r="DS22" i="22" s="1"/>
  <c r="BG23" i="22"/>
  <c r="DT23" i="22" s="1" a="1"/>
  <c r="DT23" i="22" s="1"/>
  <c r="DU22" i="22" a="1"/>
  <c r="DU22" i="22" s="1"/>
  <c r="DW22" i="22" a="1"/>
  <c r="DW22" i="22" s="1"/>
  <c r="DX22" i="22" a="1"/>
  <c r="DX22" i="22" s="1"/>
  <c r="DY22" i="22" a="1"/>
  <c r="DY22" i="22" s="1"/>
  <c r="DZ22" i="22" a="1"/>
  <c r="DZ22" i="22" s="1"/>
  <c r="EA22" i="22" a="1"/>
  <c r="EA22" i="22" s="1"/>
  <c r="CZ103" i="16" l="1" a="1"/>
  <c r="CZ103" i="16" s="1"/>
  <c r="CY103" i="16" a="1"/>
  <c r="CY103" i="16" s="1"/>
  <c r="DB103" i="16" a="1"/>
  <c r="DB103" i="16" s="1"/>
  <c r="DB109" i="16" a="1"/>
  <c r="DB109" i="16" s="1"/>
  <c r="DA103" i="16" a="1"/>
  <c r="DA103" i="16" s="1"/>
  <c r="CT292" i="16" a="1"/>
  <c r="CT292" i="16" s="1"/>
  <c r="CW292" i="16" a="1"/>
  <c r="CW292" i="16" s="1"/>
  <c r="CV292" i="16" a="1"/>
  <c r="CV292" i="16" s="1"/>
  <c r="CP86" i="16"/>
  <c r="CP86" i="91"/>
  <c r="CM87" i="91"/>
  <c r="CY31" i="16" a="1"/>
  <c r="CY31" i="16" s="1"/>
  <c r="AW274" i="91"/>
  <c r="AK274" i="91"/>
  <c r="BM274" i="91"/>
  <c r="AU274" i="91"/>
  <c r="BB274" i="91"/>
  <c r="BL274" i="91"/>
  <c r="AQ274" i="91"/>
  <c r="AE274" i="91"/>
  <c r="BD274" i="91"/>
  <c r="AV274" i="91"/>
  <c r="BH274" i="91"/>
  <c r="AM274" i="91"/>
  <c r="AS274" i="91"/>
  <c r="BA274" i="91"/>
  <c r="AY274" i="91"/>
  <c r="BJ274" i="91"/>
  <c r="AR274" i="91"/>
  <c r="AN274" i="91"/>
  <c r="AP274" i="91"/>
  <c r="AF274" i="91"/>
  <c r="BN274" i="91"/>
  <c r="AX274" i="91"/>
  <c r="AT274" i="91"/>
  <c r="BC274" i="91"/>
  <c r="AO274" i="91"/>
  <c r="AL274" i="91"/>
  <c r="AG274" i="91"/>
  <c r="AH274" i="91"/>
  <c r="BI274" i="91"/>
  <c r="AZ274" i="91"/>
  <c r="BF274" i="91"/>
  <c r="BE274" i="91"/>
  <c r="BK274" i="91"/>
  <c r="BG274" i="91"/>
  <c r="AI274" i="91"/>
  <c r="AJ274" i="91"/>
  <c r="AD281" i="91"/>
  <c r="AD272" i="91"/>
  <c r="AD279" i="91"/>
  <c r="AD261" i="91"/>
  <c r="AD252" i="91"/>
  <c r="AD269" i="91"/>
  <c r="AD280" i="91"/>
  <c r="AD277" i="91"/>
  <c r="AD271" i="91"/>
  <c r="AD262" i="91"/>
  <c r="AD278" i="91"/>
  <c r="AD253" i="91"/>
  <c r="AD270" i="91"/>
  <c r="AD268" i="91"/>
  <c r="CN86" i="91"/>
  <c r="CM85" i="91"/>
  <c r="CZ30" i="16" a="1"/>
  <c r="CZ30" i="16" s="1"/>
  <c r="CN86" i="16"/>
  <c r="CN85" i="91"/>
  <c r="CZ29" i="16" a="1"/>
  <c r="CZ29" i="16" s="1"/>
  <c r="CP82" i="91"/>
  <c r="CP85" i="91"/>
  <c r="DA29" i="16" a="1"/>
  <c r="DA29" i="16" s="1"/>
  <c r="BB256" i="91"/>
  <c r="AY256" i="91"/>
  <c r="AQ256" i="91"/>
  <c r="BK256" i="91"/>
  <c r="AV256" i="91"/>
  <c r="AZ256" i="91"/>
  <c r="BC256" i="91"/>
  <c r="BA256" i="91"/>
  <c r="AI256" i="91"/>
  <c r="BH256" i="91"/>
  <c r="AG256" i="91"/>
  <c r="AH256" i="91"/>
  <c r="BD256" i="91"/>
  <c r="BE256" i="91"/>
  <c r="BF256" i="91"/>
  <c r="AE256" i="91"/>
  <c r="BL256" i="91"/>
  <c r="AL256" i="91"/>
  <c r="AP256" i="91"/>
  <c r="BI256" i="91"/>
  <c r="BJ256" i="91"/>
  <c r="AN256" i="91"/>
  <c r="AO256" i="91"/>
  <c r="AF256" i="91"/>
  <c r="AM256" i="91"/>
  <c r="AS256" i="91"/>
  <c r="AT256" i="91"/>
  <c r="AW256" i="91"/>
  <c r="BN256" i="91"/>
  <c r="AK256" i="91"/>
  <c r="BG256" i="91"/>
  <c r="AU256" i="91"/>
  <c r="AJ256" i="91"/>
  <c r="BM256" i="91"/>
  <c r="AX256" i="91"/>
  <c r="AR256" i="91"/>
  <c r="BJ265" i="91"/>
  <c r="AI265" i="91"/>
  <c r="AT265" i="91"/>
  <c r="AO265" i="91"/>
  <c r="BE265" i="91"/>
  <c r="AX265" i="91"/>
  <c r="BL265" i="91"/>
  <c r="AN265" i="91"/>
  <c r="AR265" i="91"/>
  <c r="AL265" i="91"/>
  <c r="BC265" i="91"/>
  <c r="AS265" i="91"/>
  <c r="AG265" i="91"/>
  <c r="BF265" i="91"/>
  <c r="BN265" i="91"/>
  <c r="BK265" i="91"/>
  <c r="BH265" i="91"/>
  <c r="AM265" i="91"/>
  <c r="BG265" i="91"/>
  <c r="AH265" i="91"/>
  <c r="AY265" i="91"/>
  <c r="AJ265" i="91"/>
  <c r="BI265" i="91"/>
  <c r="AZ265" i="91"/>
  <c r="AK265" i="91"/>
  <c r="AU265" i="91"/>
  <c r="AQ265" i="91"/>
  <c r="AE265" i="91"/>
  <c r="AW265" i="91"/>
  <c r="BA265" i="91"/>
  <c r="BB265" i="91"/>
  <c r="BM265" i="91"/>
  <c r="AF265" i="91"/>
  <c r="AP265" i="91"/>
  <c r="AV265" i="91"/>
  <c r="BD265" i="91"/>
  <c r="AD259" i="91"/>
  <c r="AD260" i="91"/>
  <c r="AD251" i="91"/>
  <c r="AD250" i="91"/>
  <c r="CN82" i="91"/>
  <c r="CP84" i="91"/>
  <c r="T250" i="91"/>
  <c r="CW107" i="16" a="1"/>
  <c r="CW107" i="16" s="1"/>
  <c r="CU107" i="16" a="1"/>
  <c r="CU107" i="16" s="1"/>
  <c r="CV107" i="16" a="1"/>
  <c r="CV107" i="16" s="1"/>
  <c r="CT107" i="16" a="1"/>
  <c r="CT107" i="16" s="1"/>
  <c r="CW108" i="16" a="1"/>
  <c r="CW108" i="16" s="1"/>
  <c r="CV108" i="16" a="1"/>
  <c r="CV108" i="16" s="1"/>
  <c r="CU108" i="16" a="1"/>
  <c r="CU108" i="16" s="1"/>
  <c r="CT108" i="16" a="1"/>
  <c r="CT108" i="16" s="1"/>
  <c r="CU105" i="16" a="1"/>
  <c r="CU105" i="16" s="1"/>
  <c r="CW105" i="16" a="1"/>
  <c r="CW105" i="16" s="1"/>
  <c r="CV105" i="16" a="1"/>
  <c r="CV105" i="16" s="1"/>
  <c r="CT105" i="16" a="1"/>
  <c r="CT105" i="16" s="1"/>
  <c r="CU104" i="16" a="1"/>
  <c r="CU104" i="16" s="1"/>
  <c r="CW104" i="16" a="1"/>
  <c r="CW104" i="16" s="1"/>
  <c r="CV104" i="16" a="1"/>
  <c r="CV104" i="16" s="1"/>
  <c r="CT104" i="16" a="1"/>
  <c r="CT104" i="16" s="1"/>
  <c r="CV106" i="16" a="1"/>
  <c r="CV106" i="16" s="1"/>
  <c r="CT106" i="16" a="1"/>
  <c r="CT106" i="16" s="1"/>
  <c r="CW106" i="16" a="1"/>
  <c r="CW106" i="16" s="1"/>
  <c r="CU106" i="16" a="1"/>
  <c r="CU106" i="16" s="1"/>
  <c r="CV102" i="16" a="1"/>
  <c r="CV102" i="16" s="1"/>
  <c r="CU102" i="16" a="1"/>
  <c r="CU102" i="16" s="1"/>
  <c r="CT102" i="16" a="1"/>
  <c r="CT102" i="16" s="1"/>
  <c r="CW102" i="16" a="1"/>
  <c r="CW102" i="16" s="1"/>
  <c r="CP77" i="16"/>
  <c r="CP114" i="91"/>
  <c r="CU274" i="16" a="1"/>
  <c r="CU274" i="16" s="1"/>
  <c r="CT274" i="16" a="1"/>
  <c r="CT274" i="16" s="1"/>
  <c r="CP22" i="16"/>
  <c r="DA22" i="16" s="1" a="1"/>
  <c r="DA22" i="16" s="1"/>
  <c r="CW256" i="16" a="1"/>
  <c r="CW256" i="16" s="1"/>
  <c r="CV274" i="16" a="1"/>
  <c r="CV274" i="16" s="1"/>
  <c r="CP77" i="91"/>
  <c r="D128" i="101" a="1"/>
  <c r="D128" i="101" s="1"/>
  <c r="D130" i="101" a="1"/>
  <c r="D130" i="101" s="1"/>
  <c r="D129" i="101" a="1"/>
  <c r="D129" i="101" s="1"/>
  <c r="D127" i="101" a="1"/>
  <c r="D127" i="101" s="1"/>
  <c r="D75" i="101"/>
  <c r="CV256" i="16" a="1"/>
  <c r="CV256" i="16" s="1"/>
  <c r="CT256" i="16" a="1"/>
  <c r="CT256" i="16" s="1"/>
  <c r="CV328" i="16" a="1"/>
  <c r="CV328" i="16" s="1"/>
  <c r="DA20" i="16" a="1"/>
  <c r="DA20" i="16" s="1"/>
  <c r="CM22" i="16"/>
  <c r="CM23" i="16" s="1"/>
  <c r="CM79" i="16" s="1"/>
  <c r="CG21" i="22" a="1"/>
  <c r="CG21" i="22" s="1"/>
  <c r="CO21" i="22" s="1" a="1"/>
  <c r="CO21" i="22" s="1"/>
  <c r="CM77" i="91"/>
  <c r="CW283" i="16" a="1"/>
  <c r="CW283" i="16" s="1"/>
  <c r="CV283" i="16" a="1"/>
  <c r="CV283" i="16" s="1"/>
  <c r="CU283" i="16" a="1"/>
  <c r="CU283" i="16" s="1"/>
  <c r="CP23" i="91"/>
  <c r="CP79" i="91" s="1"/>
  <c r="CU265" i="16" a="1"/>
  <c r="CU265" i="16" s="1"/>
  <c r="CT265" i="16" a="1"/>
  <c r="CT265" i="16" s="1"/>
  <c r="CM77" i="16"/>
  <c r="CV265" i="16" a="1"/>
  <c r="CV265" i="16" s="1"/>
  <c r="CW301" i="16" a="1"/>
  <c r="CW301" i="16" s="1"/>
  <c r="CV301" i="16" a="1"/>
  <c r="CV301" i="16" s="1"/>
  <c r="CP76" i="16"/>
  <c r="CU328" i="16" a="1"/>
  <c r="CU328" i="16" s="1"/>
  <c r="CP76" i="91"/>
  <c r="CY26" i="16" a="1"/>
  <c r="CY26" i="16" s="1"/>
  <c r="CY24" i="16" a="1"/>
  <c r="CY24" i="16" s="1"/>
  <c r="CU301" i="16" a="1"/>
  <c r="CU301" i="16" s="1"/>
  <c r="CW337" i="16" a="1"/>
  <c r="CW337" i="16" s="1"/>
  <c r="CT328" i="16" a="1"/>
  <c r="CT328" i="16" s="1"/>
  <c r="CV337" i="16" a="1"/>
  <c r="CV337" i="16" s="1"/>
  <c r="CU337" i="16" a="1"/>
  <c r="CU337" i="16" s="1"/>
  <c r="CV310" i="16" a="1"/>
  <c r="CV310" i="16" s="1"/>
  <c r="CT310" i="16" a="1"/>
  <c r="CT310" i="16" s="1"/>
  <c r="CW319" i="16" a="1"/>
  <c r="CW319" i="16" s="1"/>
  <c r="CU319" i="16" a="1"/>
  <c r="CU319" i="16" s="1"/>
  <c r="CT319" i="16" a="1"/>
  <c r="CT319" i="16" s="1"/>
  <c r="CW310" i="16" a="1"/>
  <c r="CW310" i="16" s="1"/>
  <c r="DB31" i="16" a="1"/>
  <c r="DB31" i="16" s="1"/>
  <c r="CQ87" i="91"/>
  <c r="DS78" i="16" a="1"/>
  <c r="DS78" i="16" s="1"/>
  <c r="DG78" i="16" a="1"/>
  <c r="DG78" i="16" s="1"/>
  <c r="DD78" i="16" a="1"/>
  <c r="DD78" i="16" s="1"/>
  <c r="EA78" i="16" a="1"/>
  <c r="EA78" i="16" s="1"/>
  <c r="DP78" i="16" a="1"/>
  <c r="DP78" i="16" s="1"/>
  <c r="EC78" i="16" a="1"/>
  <c r="EC78" i="16" s="1"/>
  <c r="EK78" i="16" a="1"/>
  <c r="EK78" i="16" s="1"/>
  <c r="EG78" i="16" a="1"/>
  <c r="EG78" i="16" s="1"/>
  <c r="DW78" i="16" a="1"/>
  <c r="DW78" i="16" s="1"/>
  <c r="DJ78" i="16" a="1"/>
  <c r="DJ78" i="16" s="1"/>
  <c r="DK78" i="16" a="1"/>
  <c r="DK78" i="16" s="1"/>
  <c r="EE78" i="16" a="1"/>
  <c r="EE78" i="16" s="1"/>
  <c r="DE78" i="16" a="1"/>
  <c r="DE78" i="16" s="1"/>
  <c r="DY78" i="16" a="1"/>
  <c r="DY78" i="16" s="1"/>
  <c r="DU78" i="16" a="1"/>
  <c r="DU78" i="16" s="1"/>
  <c r="DH78" i="16" a="1"/>
  <c r="DH78" i="16" s="1"/>
  <c r="EJ78" i="16" a="1"/>
  <c r="EJ78" i="16" s="1"/>
  <c r="DM78" i="16" a="1"/>
  <c r="DM78" i="16" s="1"/>
  <c r="DO78" i="16" a="1"/>
  <c r="DO78" i="16" s="1"/>
  <c r="DQ78" i="16" a="1"/>
  <c r="DQ78" i="16" s="1"/>
  <c r="DW81" i="16" a="1"/>
  <c r="DW81" i="16" s="1"/>
  <c r="EC81" i="16" a="1"/>
  <c r="EC81" i="16" s="1"/>
  <c r="ED81" i="16" a="1"/>
  <c r="ED81" i="16" s="1"/>
  <c r="DG81" i="16" a="1"/>
  <c r="DG81" i="16" s="1"/>
  <c r="DX81" i="16" a="1"/>
  <c r="DX81" i="16" s="1"/>
  <c r="DZ81" i="16" a="1"/>
  <c r="DZ81" i="16" s="1"/>
  <c r="DJ81" i="16" a="1"/>
  <c r="DJ81" i="16" s="1"/>
  <c r="DK81" i="16" a="1"/>
  <c r="DK81" i="16" s="1"/>
  <c r="DD81" i="16" a="1"/>
  <c r="DD81" i="16" s="1"/>
  <c r="EA81" i="16" a="1"/>
  <c r="EA81" i="16" s="1"/>
  <c r="EE81" i="16" a="1"/>
  <c r="EE81" i="16" s="1"/>
  <c r="EK81" i="16" a="1"/>
  <c r="EK81" i="16" s="1"/>
  <c r="EH81" i="16" a="1"/>
  <c r="EH81" i="16" s="1"/>
  <c r="DP81" i="16" a="1"/>
  <c r="DP81" i="16" s="1"/>
  <c r="DV81" i="16" a="1"/>
  <c r="DV81" i="16" s="1"/>
  <c r="DS81" i="16" a="1"/>
  <c r="DS81" i="16" s="1"/>
  <c r="EG81" i="16" a="1"/>
  <c r="EG81" i="16" s="1"/>
  <c r="DQ81" i="16" a="1"/>
  <c r="DQ81" i="16" s="1"/>
  <c r="DO81" i="16" a="1"/>
  <c r="DO81" i="16" s="1"/>
  <c r="DY81" i="16" a="1"/>
  <c r="DY81" i="16" s="1"/>
  <c r="DH81" i="16" a="1"/>
  <c r="DH81" i="16" s="1"/>
  <c r="DE81" i="16" a="1"/>
  <c r="DE81" i="16" s="1"/>
  <c r="DM81" i="16" a="1"/>
  <c r="DM81" i="16" s="1"/>
  <c r="EI81" i="16" a="1"/>
  <c r="EI81" i="16" s="1"/>
  <c r="DU81" i="16" a="1"/>
  <c r="DU81" i="16" s="1"/>
  <c r="EJ81" i="16" a="1"/>
  <c r="EJ81" i="16" s="1"/>
  <c r="DA53" i="16" a="1"/>
  <c r="DA53" i="16" s="1"/>
  <c r="CP106" i="16" a="1"/>
  <c r="CP106" i="16" s="1"/>
  <c r="CG22" i="22" a="1"/>
  <c r="CG22" i="22" s="1"/>
  <c r="CO22" i="22" s="1" a="1"/>
  <c r="CO22" i="22" s="1"/>
  <c r="CP101" i="16" a="1"/>
  <c r="CP101" i="16" s="1"/>
  <c r="DB101" i="16" s="1" a="1"/>
  <c r="DB101" i="16" s="1"/>
  <c r="EG79" i="16" a="1"/>
  <c r="EG79" i="16" s="1"/>
  <c r="EL79" i="16" a="1"/>
  <c r="EL79" i="16" s="1"/>
  <c r="EE79" i="16" a="1"/>
  <c r="EE79" i="16" s="1"/>
  <c r="EI79" i="16" a="1"/>
  <c r="EI79" i="16" s="1"/>
  <c r="EN79" i="16" a="1"/>
  <c r="EN79" i="16" s="1"/>
  <c r="EK79" i="16" a="1"/>
  <c r="EK79" i="16" s="1"/>
  <c r="ED79" i="16" a="1"/>
  <c r="ED79" i="16" s="1"/>
  <c r="CY20" i="16" a="1"/>
  <c r="CY20" i="16" s="1"/>
  <c r="CM76" i="91"/>
  <c r="CM96" i="16"/>
  <c r="CP91" i="91"/>
  <c r="CM76" i="16"/>
  <c r="CQ76" i="16"/>
  <c r="CM96" i="91"/>
  <c r="CY27" i="16" a="1"/>
  <c r="CY27" i="16" s="1"/>
  <c r="CQ85" i="16"/>
  <c r="CQ85" i="91"/>
  <c r="H180" i="68"/>
  <c r="H189" i="68" s="1" a="1"/>
  <c r="G180" i="68"/>
  <c r="G189" i="68" s="1" a="1"/>
  <c r="F180" i="68"/>
  <c r="F189" i="68" s="1" a="1"/>
  <c r="I180" i="68"/>
  <c r="I189" i="68" s="1" a="1"/>
  <c r="E180" i="68"/>
  <c r="E189" i="68" s="1" a="1"/>
  <c r="CZ28" i="16" a="1"/>
  <c r="CZ28" i="16" s="1"/>
  <c r="CQ83" i="91"/>
  <c r="CQ83" i="16"/>
  <c r="CQ82" i="16"/>
  <c r="CQ84" i="91"/>
  <c r="DA31" i="16" a="1"/>
  <c r="DA31" i="16" s="1"/>
  <c r="CY30" i="16" a="1"/>
  <c r="CY30" i="16" s="1"/>
  <c r="CP108" i="16" a="1"/>
  <c r="CP108" i="16" s="1"/>
  <c r="CN91" i="16"/>
  <c r="CY28" i="16" a="1"/>
  <c r="CY28" i="16" s="1"/>
  <c r="CM86" i="91"/>
  <c r="DA46" i="16" a="1"/>
  <c r="DA46" i="16" s="1"/>
  <c r="DA54" i="16" a="1"/>
  <c r="DA54" i="16" s="1"/>
  <c r="CZ40" i="16" a="1"/>
  <c r="CZ40" i="16" s="1"/>
  <c r="CP96" i="16"/>
  <c r="CP96" i="91"/>
  <c r="CN89" i="91"/>
  <c r="CZ33" i="16" a="1"/>
  <c r="CZ33" i="16" s="1"/>
  <c r="DA24" i="16" a="1"/>
  <c r="DA24" i="16" s="1"/>
  <c r="CP107" i="16" a="1"/>
  <c r="CP107" i="16" s="1"/>
  <c r="CN94" i="91"/>
  <c r="CZ51" i="16" a="1"/>
  <c r="CZ51" i="16" s="1"/>
  <c r="CQ107" i="16" a="1"/>
  <c r="CQ107" i="16" s="1"/>
  <c r="DB107" i="16" s="1" a="1"/>
  <c r="DB107" i="16" s="1"/>
  <c r="CQ101" i="16" a="1"/>
  <c r="CQ101" i="16" s="1"/>
  <c r="CN76" i="16"/>
  <c r="CP93" i="16"/>
  <c r="CZ38" i="16" a="1"/>
  <c r="CZ38" i="16" s="1"/>
  <c r="CP91" i="16"/>
  <c r="CN91" i="91"/>
  <c r="CN76" i="91"/>
  <c r="CM23" i="91"/>
  <c r="CM79" i="91" s="1"/>
  <c r="CN102" i="16" a="1"/>
  <c r="CN102" i="16" s="1"/>
  <c r="CQ93" i="91"/>
  <c r="CQ77" i="16"/>
  <c r="CQ22" i="16"/>
  <c r="DB22" i="16" s="1" a="1"/>
  <c r="DB22" i="16" s="1"/>
  <c r="CP109" i="16" a="1"/>
  <c r="CP109" i="16" s="1"/>
  <c r="DA109" i="16" s="1" a="1"/>
  <c r="DA109" i="16" s="1"/>
  <c r="CQ93" i="16"/>
  <c r="CP89" i="16"/>
  <c r="CZ21" i="16" a="1"/>
  <c r="CZ21" i="16" s="1"/>
  <c r="CM89" i="91"/>
  <c r="CQ108" i="16" a="1"/>
  <c r="CQ108" i="16" s="1"/>
  <c r="CM110" i="16" a="1"/>
  <c r="CM110" i="16" s="1"/>
  <c r="CQ91" i="91"/>
  <c r="CQ77" i="91"/>
  <c r="CM106" i="16" a="1"/>
  <c r="CM106" i="16" s="1"/>
  <c r="CY106" i="16" s="1" a="1"/>
  <c r="CY106" i="16" s="1"/>
  <c r="CQ76" i="91"/>
  <c r="CQ23" i="91"/>
  <c r="CQ79" i="91" s="1"/>
  <c r="CP89" i="91"/>
  <c r="DA38" i="16" a="1"/>
  <c r="DA38" i="16" s="1"/>
  <c r="CM93" i="16"/>
  <c r="CM93" i="91"/>
  <c r="DB38" i="16" a="1"/>
  <c r="DB38" i="16" s="1"/>
  <c r="CQ89" i="91"/>
  <c r="CY35" i="16" a="1"/>
  <c r="CY35" i="16" s="1"/>
  <c r="CZ37" i="16" a="1"/>
  <c r="CZ37" i="16" s="1"/>
  <c r="CQ89" i="16"/>
  <c r="CQ96" i="91"/>
  <c r="CY38" i="16" a="1"/>
  <c r="CY38" i="16" s="1"/>
  <c r="CM94" i="91"/>
  <c r="CH20" i="22" a="1"/>
  <c r="CH20" i="22" s="1"/>
  <c r="CP20" i="22" s="1" a="1"/>
  <c r="CP20" i="22" s="1"/>
  <c r="CM114" i="91"/>
  <c r="EJ79" i="16" a="1"/>
  <c r="EJ79" i="16" s="1"/>
  <c r="DI79" i="16" a="1"/>
  <c r="DI79" i="16" s="1"/>
  <c r="DB110" i="16" a="1"/>
  <c r="DB110" i="16" s="1"/>
  <c r="CG20" i="22" a="1"/>
  <c r="CG20" i="22" s="1"/>
  <c r="DB53" i="16" a="1"/>
  <c r="DB53" i="16" s="1"/>
  <c r="CM102" i="16" a="1"/>
  <c r="CM102" i="16" s="1"/>
  <c r="DB54" i="16" a="1"/>
  <c r="DB54" i="16" s="1"/>
  <c r="CQ106" i="16" a="1"/>
  <c r="CQ106" i="16" s="1"/>
  <c r="DB106" i="16" s="1" a="1"/>
  <c r="DB106" i="16" s="1"/>
  <c r="CQ102" i="16" a="1"/>
  <c r="CQ102" i="16" s="1"/>
  <c r="DB102" i="16" s="1" a="1"/>
  <c r="DB102" i="16" s="1"/>
  <c r="CY53" i="16" a="1"/>
  <c r="CY53" i="16" s="1"/>
  <c r="CH22" i="22" a="1"/>
  <c r="CH22" i="22" s="1"/>
  <c r="CP22" i="22" s="1" a="1"/>
  <c r="CP22" i="22" s="1"/>
  <c r="CM108" i="16" a="1"/>
  <c r="CM108" i="16" s="1"/>
  <c r="CM101" i="16" a="1"/>
  <c r="CM101" i="16" s="1"/>
  <c r="CM107" i="16" a="1"/>
  <c r="CM107" i="16" s="1"/>
  <c r="CP161" i="91" a="1"/>
  <c r="CN23" i="91"/>
  <c r="CN79" i="91" s="1"/>
  <c r="CU79" i="16" a="1"/>
  <c r="CU79" i="16" s="1"/>
  <c r="EM79" i="16" a="1"/>
  <c r="EM79" i="16" s="1"/>
  <c r="CH21" i="22" a="1"/>
  <c r="CH21" i="22" s="1"/>
  <c r="CP21" i="22" s="1" a="1"/>
  <c r="CP21" i="22" s="1"/>
  <c r="CN101" i="16" a="1"/>
  <c r="CN101" i="16" s="1"/>
  <c r="CZ101" i="16" s="1" a="1"/>
  <c r="CZ101" i="16" s="1"/>
  <c r="DT81" i="16" a="1"/>
  <c r="DT81" i="16" s="1"/>
  <c r="DN81" i="16" a="1"/>
  <c r="DN81" i="16" s="1"/>
  <c r="EF81" i="16" a="1"/>
  <c r="EF81" i="16" s="1"/>
  <c r="DL81" i="16" a="1"/>
  <c r="DL81" i="16" s="1"/>
  <c r="EB81" i="16" a="1"/>
  <c r="EB81" i="16" s="1"/>
  <c r="DF81" i="16" a="1"/>
  <c r="DF81" i="16" s="1"/>
  <c r="DR81" i="16" a="1"/>
  <c r="DR81" i="16" s="1"/>
  <c r="DI81" i="16" a="1"/>
  <c r="DI81" i="16" s="1"/>
  <c r="CV78" i="16" a="1"/>
  <c r="CV78" i="16" s="1"/>
  <c r="DR78" i="16" a="1"/>
  <c r="DR78" i="16" s="1"/>
  <c r="DZ78" i="16" a="1"/>
  <c r="DZ78" i="16" s="1"/>
  <c r="DN78" i="16" a="1"/>
  <c r="DN78" i="16" s="1"/>
  <c r="DT78" i="16" a="1"/>
  <c r="DT78" i="16" s="1"/>
  <c r="DF78" i="16" a="1"/>
  <c r="DF78" i="16" s="1"/>
  <c r="EH78" i="16" a="1"/>
  <c r="EH78" i="16" s="1"/>
  <c r="EF78" i="16" a="1"/>
  <c r="EF78" i="16" s="1"/>
  <c r="DL78" i="16" a="1"/>
  <c r="DL78" i="16" s="1"/>
  <c r="DV78" i="16" a="1"/>
  <c r="DV78" i="16" s="1"/>
  <c r="ED78" i="16" a="1"/>
  <c r="ED78" i="16" s="1"/>
  <c r="EB78" i="16" a="1"/>
  <c r="EB78" i="16" s="1"/>
  <c r="EI78" i="16" a="1"/>
  <c r="EI78" i="16" s="1"/>
  <c r="DI78" i="16" a="1"/>
  <c r="DI78" i="16" s="1"/>
  <c r="EG97" i="16" a="1"/>
  <c r="EG97" i="16" s="1"/>
  <c r="DT97" i="16" a="1"/>
  <c r="DT97" i="16" s="1"/>
  <c r="DI88" i="16" a="1"/>
  <c r="DI88" i="16" s="1"/>
  <c r="EE90" i="16" a="1"/>
  <c r="EE90" i="16" s="1"/>
  <c r="EK97" i="16" a="1"/>
  <c r="EK97" i="16" s="1"/>
  <c r="DU92" i="16" a="1"/>
  <c r="DU92" i="16" s="1"/>
  <c r="DO88" i="16" a="1"/>
  <c r="DO88" i="16" s="1"/>
  <c r="DM88" i="16" a="1"/>
  <c r="DM88" i="16" s="1"/>
  <c r="EA88" i="16" a="1"/>
  <c r="EA88" i="16" s="1"/>
  <c r="DG92" i="16" a="1"/>
  <c r="DG92" i="16" s="1"/>
  <c r="DF90" i="16" a="1"/>
  <c r="DF90" i="16" s="1"/>
  <c r="EL92" i="16" a="1"/>
  <c r="EL92" i="16" s="1"/>
  <c r="EC92" i="16" a="1"/>
  <c r="EC92" i="16" s="1"/>
  <c r="DD90" i="16" a="1"/>
  <c r="DD90" i="16" s="1"/>
  <c r="DU88" i="16" a="1"/>
  <c r="DU88" i="16" s="1"/>
  <c r="CN83" i="16"/>
  <c r="CN106" i="16" a="1"/>
  <c r="CN106" i="16" s="1"/>
  <c r="CN83" i="91"/>
  <c r="CN110" i="16" a="1"/>
  <c r="CN110" i="16" s="1"/>
  <c r="CZ110" i="16" s="1" a="1"/>
  <c r="CZ110" i="16" s="1"/>
  <c r="CN108" i="16" a="1"/>
  <c r="CN108" i="16" s="1"/>
  <c r="CZ53" i="16" a="1"/>
  <c r="CZ53" i="16" s="1"/>
  <c r="CZ24" i="16" a="1"/>
  <c r="CZ24" i="16" s="1"/>
  <c r="CN87" i="91"/>
  <c r="CV77" i="16" a="1"/>
  <c r="CV77" i="16" s="1"/>
  <c r="CV79" i="16" a="1"/>
  <c r="CV79" i="16" s="1"/>
  <c r="EK88" i="16" a="1"/>
  <c r="EK88" i="16" s="1"/>
  <c r="CE22" i="103" a="1"/>
  <c r="CE22" i="103" s="1"/>
  <c r="CD88" i="16" a="1"/>
  <c r="CD88" i="16" s="1"/>
  <c r="CK88" i="16" a="1"/>
  <c r="CK88" i="16" s="1"/>
  <c r="CG88" i="16" a="1"/>
  <c r="CG88" i="16" s="1"/>
  <c r="CE88" i="16" a="1"/>
  <c r="CE88" i="16" s="1"/>
  <c r="CU96" i="16" a="1"/>
  <c r="CU96" i="16" s="1"/>
  <c r="CW76" i="16" a="1"/>
  <c r="CW76" i="16" s="1"/>
  <c r="CH88" i="16" a="1"/>
  <c r="CH88" i="16" s="1"/>
  <c r="CW77" i="16" a="1"/>
  <c r="CW77" i="16" s="1"/>
  <c r="CH79" i="16"/>
  <c r="CW95" i="16" a="1"/>
  <c r="CW95" i="16" s="1"/>
  <c r="CV81" i="16" a="1"/>
  <c r="CV81" i="16" s="1"/>
  <c r="EM81" i="16" a="1"/>
  <c r="EM81" i="16" s="1"/>
  <c r="EL81" i="16" a="1"/>
  <c r="EL81" i="16" s="1"/>
  <c r="EN81" i="16" a="1"/>
  <c r="EN81" i="16" s="1"/>
  <c r="CT79" i="16" a="1"/>
  <c r="CT79" i="16" s="1"/>
  <c r="EH79" i="16" a="1"/>
  <c r="EH79" i="16" s="1"/>
  <c r="DG79" i="16" a="1"/>
  <c r="DG79" i="16" s="1"/>
  <c r="EM78" i="16" a="1"/>
  <c r="EM78" i="16" s="1"/>
  <c r="EL78" i="16" a="1"/>
  <c r="EL78" i="16" s="1"/>
  <c r="EN78" i="16" a="1"/>
  <c r="EN78" i="16" s="1"/>
  <c r="CT76" i="16" a="1"/>
  <c r="CT76" i="16" s="1"/>
  <c r="AV34" i="16"/>
  <c r="AV36" i="16" s="1"/>
  <c r="AV39" i="16" s="1"/>
  <c r="CG79" i="16"/>
  <c r="CP132" i="91" a="1"/>
  <c r="CW90" i="16" a="1"/>
  <c r="CW90" i="16" s="1"/>
  <c r="CE23" i="16"/>
  <c r="CU90" i="16" a="1"/>
  <c r="CU90" i="16" s="1"/>
  <c r="CU97" i="16" a="1"/>
  <c r="CU97" i="16" s="1"/>
  <c r="CU92" i="16" a="1"/>
  <c r="CU92" i="16" s="1"/>
  <c r="CE79" i="16"/>
  <c r="CT97" i="16" a="1"/>
  <c r="CT97" i="16" s="1"/>
  <c r="CT92" i="16" a="1"/>
  <c r="CT92" i="16" s="1"/>
  <c r="CW96" i="16" a="1"/>
  <c r="CW96" i="16" s="1"/>
  <c r="CW93" i="16" a="1"/>
  <c r="CW93" i="16" s="1"/>
  <c r="CH23" i="16"/>
  <c r="CD79" i="16"/>
  <c r="CG23" i="16"/>
  <c r="CV94" i="16" a="1"/>
  <c r="CV94" i="16" s="1"/>
  <c r="CD23" i="16"/>
  <c r="DL90" i="16" a="1"/>
  <c r="DL90" i="16" s="1"/>
  <c r="CT77" i="16" a="1"/>
  <c r="CT77" i="16" s="1"/>
  <c r="CU80" i="16" a="1"/>
  <c r="CU80" i="16" s="1"/>
  <c r="CV76" i="16" a="1"/>
  <c r="CV76" i="16" s="1"/>
  <c r="CT80" i="16" a="1"/>
  <c r="CT80" i="16" s="1"/>
  <c r="AL92" i="16"/>
  <c r="AL95" i="16" s="1"/>
  <c r="CE192" i="16" a="1"/>
  <c r="CE192" i="16" s="1"/>
  <c r="CK221" i="16" a="1"/>
  <c r="CK221" i="16" s="1"/>
  <c r="DX95" i="16" a="1"/>
  <c r="DX95" i="16" s="1"/>
  <c r="EH95" i="16" a="1"/>
  <c r="EH95" i="16" s="1"/>
  <c r="ED95" i="16" a="1"/>
  <c r="ED95" i="16" s="1"/>
  <c r="EC88" i="16" a="1"/>
  <c r="EC88" i="16" s="1"/>
  <c r="DP88" i="16" a="1"/>
  <c r="DP88" i="16" s="1"/>
  <c r="DE88" i="16" a="1"/>
  <c r="DE88" i="16" s="1"/>
  <c r="DE90" i="16" a="1"/>
  <c r="DE90" i="16" s="1"/>
  <c r="DQ88" i="16" a="1"/>
  <c r="DQ88" i="16" s="1"/>
  <c r="EF90" i="16" a="1"/>
  <c r="EF90" i="16" s="1"/>
  <c r="DF88" i="16" a="1"/>
  <c r="DF88" i="16" s="1"/>
  <c r="DS88" i="16" a="1"/>
  <c r="DS88" i="16" s="1"/>
  <c r="DF97" i="16" a="1"/>
  <c r="DF97" i="16" s="1"/>
  <c r="EE95" i="16" a="1"/>
  <c r="EE95" i="16" s="1"/>
  <c r="EC90" i="16" a="1"/>
  <c r="EC90" i="16" s="1"/>
  <c r="DP90" i="16" a="1"/>
  <c r="DP90" i="16" s="1"/>
  <c r="AP92" i="16"/>
  <c r="DP92" i="16" s="1" a="1"/>
  <c r="DP92" i="16" s="1"/>
  <c r="EJ90" i="16" a="1"/>
  <c r="EJ90" i="16" s="1"/>
  <c r="EJ88" i="16" a="1"/>
  <c r="EJ88" i="16" s="1"/>
  <c r="DR88" i="16" a="1"/>
  <c r="DR88" i="16" s="1"/>
  <c r="DZ88" i="16" a="1"/>
  <c r="DZ88" i="16" s="1"/>
  <c r="EA90" i="16" a="1"/>
  <c r="EA90" i="16" s="1"/>
  <c r="DQ90" i="16" a="1"/>
  <c r="DQ90" i="16" s="1"/>
  <c r="EF88" i="16" a="1"/>
  <c r="EF88" i="16" s="1"/>
  <c r="DV88" i="16" a="1"/>
  <c r="DV88" i="16" s="1"/>
  <c r="DG88" i="16" a="1"/>
  <c r="DG88" i="16" s="1"/>
  <c r="DU90" i="16" a="1"/>
  <c r="DU90" i="16" s="1"/>
  <c r="DK90" i="16" a="1"/>
  <c r="DK90" i="16" s="1"/>
  <c r="BI36" i="16"/>
  <c r="BI39" i="16" s="1"/>
  <c r="BA92" i="16"/>
  <c r="EA92" i="16" s="1" a="1"/>
  <c r="EA92" i="16" s="1"/>
  <c r="EH90" i="16" a="1"/>
  <c r="EH90" i="16" s="1"/>
  <c r="EN88" i="16" a="1"/>
  <c r="EN88" i="16" s="1"/>
  <c r="ED88" i="16" a="1"/>
  <c r="ED88" i="16" s="1"/>
  <c r="DY88" i="16" a="1"/>
  <c r="DY88" i="16" s="1"/>
  <c r="DL88" i="16" a="1"/>
  <c r="DL88" i="16" s="1"/>
  <c r="CV92" i="16" a="1"/>
  <c r="CV92" i="16" s="1"/>
  <c r="CU95" i="16" a="1"/>
  <c r="CU95" i="16" s="1"/>
  <c r="AE34" i="16"/>
  <c r="DE34" i="16" s="1" a="1"/>
  <c r="DE34" i="16" s="1"/>
  <c r="BJ97" i="16"/>
  <c r="EJ97" i="16" s="1" a="1"/>
  <c r="EJ97" i="16" s="1"/>
  <c r="DN88" i="16" a="1"/>
  <c r="DN88" i="16" s="1"/>
  <c r="EM88" i="16" a="1"/>
  <c r="EM88" i="16" s="1"/>
  <c r="AE92" i="16"/>
  <c r="DE92" i="16" s="1" a="1"/>
  <c r="DE92" i="16" s="1"/>
  <c r="CU91" i="16" a="1"/>
  <c r="CU91" i="16" s="1"/>
  <c r="CU94" i="16" a="1"/>
  <c r="CU94" i="16" s="1"/>
  <c r="CT95" i="16" a="1"/>
  <c r="CT95" i="16" s="1"/>
  <c r="EB88" i="16" a="1"/>
  <c r="EB88" i="16" s="1"/>
  <c r="AU36" i="16"/>
  <c r="AU39" i="16" s="1"/>
  <c r="AU41" i="16" s="1"/>
  <c r="DX90" i="16" a="1"/>
  <c r="DX90" i="16" s="1"/>
  <c r="EN90" i="16" a="1"/>
  <c r="EN90" i="16" s="1"/>
  <c r="ED90" i="16" a="1"/>
  <c r="ED90" i="16" s="1"/>
  <c r="S250" i="16" a="1"/>
  <c r="DS90" i="16" a="1"/>
  <c r="DS90" i="16" s="1"/>
  <c r="EG95" i="16" a="1"/>
  <c r="EG95" i="16" s="1"/>
  <c r="DW90" i="16" a="1"/>
  <c r="DW90" i="16" s="1"/>
  <c r="DH88" i="16" a="1"/>
  <c r="DH88" i="16" s="1"/>
  <c r="EJ95" i="16" a="1"/>
  <c r="EJ95" i="16" s="1"/>
  <c r="DZ90" i="16" a="1"/>
  <c r="DZ90" i="16" s="1"/>
  <c r="EK90" i="16" a="1"/>
  <c r="EK90" i="16" s="1"/>
  <c r="CT94" i="16" a="1"/>
  <c r="CT94" i="16" s="1"/>
  <c r="EG88" i="16" a="1"/>
  <c r="EG88" i="16" s="1"/>
  <c r="EI90" i="16" a="1"/>
  <c r="EI90" i="16" s="1"/>
  <c r="AW92" i="16"/>
  <c r="AW95" i="16" s="1"/>
  <c r="DJ88" i="16" a="1"/>
  <c r="DJ88" i="16" s="1"/>
  <c r="DX88" i="16" a="1"/>
  <c r="DX88" i="16" s="1"/>
  <c r="AR90" i="16"/>
  <c r="CK90" i="16" s="1" a="1"/>
  <c r="CK90" i="16" s="1"/>
  <c r="EG90" i="16" a="1"/>
  <c r="EG90" i="16" s="1"/>
  <c r="CV88" i="16" a="1"/>
  <c r="CV88" i="16" s="1"/>
  <c r="DT95" i="16" a="1"/>
  <c r="DT95" i="16" s="1"/>
  <c r="EI88" i="16" a="1"/>
  <c r="EI88" i="16" s="1"/>
  <c r="DW88" i="16" a="1"/>
  <c r="DW88" i="16" s="1"/>
  <c r="DK88" i="16" a="1"/>
  <c r="DK88" i="16" s="1"/>
  <c r="DT88" i="16" a="1"/>
  <c r="DT88" i="16" s="1"/>
  <c r="EH88" i="16" a="1"/>
  <c r="EH88" i="16" s="1"/>
  <c r="CT96" i="16" a="1"/>
  <c r="CT96" i="16" s="1"/>
  <c r="CV90" i="16" a="1"/>
  <c r="CV90" i="16" s="1"/>
  <c r="CU88" i="16" a="1"/>
  <c r="CU88" i="16" s="1"/>
  <c r="DD88" i="16" a="1"/>
  <c r="DD88" i="16" s="1"/>
  <c r="BD97" i="16"/>
  <c r="ED97" i="16" s="1" a="1"/>
  <c r="ED97" i="16" s="1"/>
  <c r="DT90" i="16" a="1"/>
  <c r="DT90" i="16" s="1"/>
  <c r="EL88" i="16" a="1"/>
  <c r="EL88" i="16" s="1"/>
  <c r="DI90" i="16" a="1"/>
  <c r="DI90" i="16" s="1"/>
  <c r="AI92" i="16"/>
  <c r="EE88" i="16" a="1"/>
  <c r="EE88" i="16" s="1"/>
  <c r="BN92" i="16"/>
  <c r="BN95" i="16" s="1"/>
  <c r="EN95" i="16" s="1" a="1"/>
  <c r="EN95" i="16" s="1"/>
  <c r="CW79" i="16" a="1"/>
  <c r="CW79" i="16" s="1"/>
  <c r="CW80" i="16" a="1"/>
  <c r="CW80" i="16" s="1"/>
  <c r="CW78" i="16" a="1"/>
  <c r="CW78" i="16" s="1"/>
  <c r="DX78" i="16" a="1"/>
  <c r="DX78" i="16" s="1"/>
  <c r="CD22" i="22" a="1"/>
  <c r="CD22" i="22" s="1"/>
  <c r="CD22" i="103" a="1"/>
  <c r="CD22" i="103" s="1"/>
  <c r="AN23" i="22"/>
  <c r="DA23" i="22" s="1" a="1"/>
  <c r="DA23" i="22" s="1"/>
  <c r="CJ193" i="16" a="1"/>
  <c r="CJ193" i="16" s="1"/>
  <c r="CG211" i="16" a="1"/>
  <c r="CG211" i="16" s="1"/>
  <c r="CK206" i="16" a="1"/>
  <c r="CK206" i="16" s="1"/>
  <c r="CD197" i="16" a="1"/>
  <c r="CD197" i="16" s="1"/>
  <c r="CD192" i="16" a="1"/>
  <c r="CD192" i="16" s="1"/>
  <c r="CK193" i="16" a="1"/>
  <c r="CK193" i="16" s="1"/>
  <c r="CE195" i="16" a="1"/>
  <c r="CE195" i="16" s="1"/>
  <c r="CH206" i="16" a="1"/>
  <c r="CH206" i="16" s="1"/>
  <c r="CK207" i="16" a="1"/>
  <c r="CK207" i="16" s="1"/>
  <c r="CK209" i="16" a="1"/>
  <c r="CK209" i="16" s="1"/>
  <c r="CH197" i="16" a="1"/>
  <c r="CH197" i="16" s="1"/>
  <c r="CK194" i="16" a="1"/>
  <c r="CK194" i="16" s="1"/>
  <c r="CH193" i="16" a="1"/>
  <c r="CH193" i="16" s="1"/>
  <c r="CG195" i="16" a="1"/>
  <c r="CG195" i="16" s="1"/>
  <c r="CK211" i="16" a="1"/>
  <c r="CK211" i="16" s="1"/>
  <c r="CG206" i="16" a="1"/>
  <c r="CG206" i="16" s="1"/>
  <c r="CH207" i="16" a="1"/>
  <c r="CH207" i="16" s="1"/>
  <c r="CH209" i="16" a="1"/>
  <c r="CH209" i="16" s="1"/>
  <c r="CE197" i="16" a="1"/>
  <c r="CE197" i="16" s="1"/>
  <c r="CK196" i="16" a="1"/>
  <c r="CK196" i="16" s="1"/>
  <c r="CJ194" i="16" a="1"/>
  <c r="CJ194" i="16" s="1"/>
  <c r="CE206" i="16" a="1"/>
  <c r="CE206" i="16" s="1"/>
  <c r="CG207" i="16" a="1"/>
  <c r="CG207" i="16" s="1"/>
  <c r="CG209" i="16" a="1"/>
  <c r="CG209" i="16" s="1"/>
  <c r="CH194" i="16" a="1"/>
  <c r="CH194" i="16" s="1"/>
  <c r="CD195" i="16" a="1"/>
  <c r="CD195" i="16" s="1"/>
  <c r="CE207" i="16" a="1"/>
  <c r="CE207" i="16" s="1"/>
  <c r="CG210" i="16" a="1"/>
  <c r="CG210" i="16" s="1"/>
  <c r="CK197" i="16" a="1"/>
  <c r="CK197" i="16" s="1"/>
  <c r="CJ196" i="16" a="1"/>
  <c r="CJ196" i="16" s="1"/>
  <c r="CJ208" i="16" a="1"/>
  <c r="CJ208" i="16" s="1"/>
  <c r="CE209" i="16" a="1"/>
  <c r="CE209" i="16" s="1"/>
  <c r="CE194" i="16" a="1"/>
  <c r="CE194" i="16" s="1"/>
  <c r="CJ197" i="16" a="1"/>
  <c r="CJ197" i="16" s="1"/>
  <c r="CG196" i="16" a="1"/>
  <c r="CG196" i="16" s="1"/>
  <c r="CG194" i="16" a="1"/>
  <c r="CG194" i="16" s="1"/>
  <c r="CJ195" i="16" a="1"/>
  <c r="CJ195" i="16" s="1"/>
  <c r="CD207" i="16" a="1"/>
  <c r="CD207" i="16" s="1"/>
  <c r="CJ210" i="16" a="1"/>
  <c r="CJ210" i="16" s="1"/>
  <c r="CE196" i="16" a="1"/>
  <c r="CE196" i="16" s="1"/>
  <c r="CK192" i="16" a="1"/>
  <c r="CK192" i="16" s="1"/>
  <c r="CG193" i="16" a="1"/>
  <c r="CG193" i="16" s="1"/>
  <c r="CH195" i="16" a="1"/>
  <c r="CH195" i="16" s="1"/>
  <c r="CJ207" i="16" a="1"/>
  <c r="CJ207" i="16" s="1"/>
  <c r="CD208" i="16" a="1"/>
  <c r="CD208" i="16" s="1"/>
  <c r="CD209" i="16" a="1"/>
  <c r="CD209" i="16" s="1"/>
  <c r="CH196" i="16" a="1"/>
  <c r="CH196" i="16" s="1"/>
  <c r="CD194" i="16" a="1"/>
  <c r="CD194" i="16" s="1"/>
  <c r="CJ192" i="16" a="1"/>
  <c r="CJ192" i="16" s="1"/>
  <c r="CE193" i="16" a="1"/>
  <c r="CE193" i="16" s="1"/>
  <c r="CK195" i="16" a="1"/>
  <c r="CK195" i="16" s="1"/>
  <c r="CD211" i="16" a="1"/>
  <c r="CD211" i="16" s="1"/>
  <c r="CJ206" i="16" a="1"/>
  <c r="CJ206" i="16" s="1"/>
  <c r="CD210" i="16" a="1"/>
  <c r="CD210" i="16" s="1"/>
  <c r="CK208" i="16" a="1"/>
  <c r="CK208" i="16" s="1"/>
  <c r="CJ209" i="16" a="1"/>
  <c r="CJ209" i="16" s="1"/>
  <c r="CH192" i="16" a="1"/>
  <c r="CH192" i="16" s="1"/>
  <c r="CE211" i="16" a="1"/>
  <c r="CE211" i="16" s="1"/>
  <c r="CK210" i="16" a="1"/>
  <c r="CK210" i="16" s="1"/>
  <c r="CH208" i="16" a="1"/>
  <c r="CH208" i="16" s="1"/>
  <c r="CD196" i="16" a="1"/>
  <c r="CD196" i="16" s="1"/>
  <c r="CG192" i="16" a="1"/>
  <c r="CG192" i="16" s="1"/>
  <c r="CD193" i="16" a="1"/>
  <c r="CD193" i="16" s="1"/>
  <c r="CJ211" i="16" a="1"/>
  <c r="CJ211" i="16" s="1"/>
  <c r="CD206" i="16" a="1"/>
  <c r="CD206" i="16" s="1"/>
  <c r="CH210" i="16" a="1"/>
  <c r="CH210" i="16" s="1"/>
  <c r="CG208" i="16" a="1"/>
  <c r="CG208" i="16" s="1"/>
  <c r="CG197" i="16" a="1"/>
  <c r="CG197" i="16" s="1"/>
  <c r="CH211" i="16" a="1"/>
  <c r="CH211" i="16" s="1"/>
  <c r="CE210" i="16" a="1"/>
  <c r="CE210" i="16" s="1"/>
  <c r="CE208" i="16" a="1"/>
  <c r="CE208" i="16" s="1"/>
  <c r="CK224" i="16" a="1"/>
  <c r="CK224" i="16" s="1"/>
  <c r="CJ223" i="16" a="1"/>
  <c r="CJ223" i="16" s="1"/>
  <c r="CG222" i="16" a="1"/>
  <c r="CG222" i="16" s="1"/>
  <c r="CD225" i="16" a="1"/>
  <c r="CD225" i="16" s="1"/>
  <c r="CE221" i="16" a="1"/>
  <c r="CE221" i="16" s="1"/>
  <c r="CK222" i="16" a="1"/>
  <c r="CK222" i="16" s="1"/>
  <c r="CK225" i="16" a="1"/>
  <c r="CK225" i="16" s="1"/>
  <c r="CJ224" i="16" a="1"/>
  <c r="CJ224" i="16" s="1"/>
  <c r="CH221" i="16" a="1"/>
  <c r="CH221" i="16" s="1"/>
  <c r="CE224" i="16" a="1"/>
  <c r="CE224" i="16" s="1"/>
  <c r="CG221" i="16" a="1"/>
  <c r="CG221" i="16" s="1"/>
  <c r="CJ222" i="16" a="1"/>
  <c r="CJ222" i="16" s="1"/>
  <c r="CH224" i="16" a="1"/>
  <c r="CH224" i="16" s="1"/>
  <c r="CE222" i="16" a="1"/>
  <c r="CE222" i="16" s="1"/>
  <c r="CH226" i="16" a="1"/>
  <c r="CH226" i="16" s="1"/>
  <c r="CE223" i="16" a="1"/>
  <c r="CE223" i="16" s="1"/>
  <c r="CD221" i="16" a="1"/>
  <c r="CD221" i="16" s="1"/>
  <c r="CH222" i="16" a="1"/>
  <c r="CH222" i="16" s="1"/>
  <c r="CD224" i="16" a="1"/>
  <c r="CD224" i="16" s="1"/>
  <c r="CH223" i="16" a="1"/>
  <c r="CH223" i="16" s="1"/>
  <c r="CD226" i="16" a="1"/>
  <c r="CD226" i="16" s="1"/>
  <c r="CG223" i="16" a="1"/>
  <c r="CG223" i="16" s="1"/>
  <c r="CD222" i="16" a="1"/>
  <c r="CD222" i="16" s="1"/>
  <c r="CE225" i="16" a="1"/>
  <c r="CE225" i="16" s="1"/>
  <c r="CK226" i="16" a="1"/>
  <c r="CK226" i="16" s="1"/>
  <c r="CJ221" i="16" a="1"/>
  <c r="CJ221" i="16" s="1"/>
  <c r="CJ225" i="16" a="1"/>
  <c r="CJ225" i="16" s="1"/>
  <c r="CG226" i="16" a="1"/>
  <c r="CG226" i="16" s="1"/>
  <c r="CD223" i="16" a="1"/>
  <c r="CD223" i="16" s="1"/>
  <c r="CH225" i="16" a="1"/>
  <c r="CH225" i="16" s="1"/>
  <c r="CJ226" i="16" a="1"/>
  <c r="CJ226" i="16" s="1"/>
  <c r="CK223" i="16" a="1"/>
  <c r="CK223" i="16" s="1"/>
  <c r="CG225" i="16" a="1"/>
  <c r="CG225" i="16" s="1"/>
  <c r="CE226" i="16" a="1"/>
  <c r="CE226" i="16" s="1"/>
  <c r="CG224" i="16" a="1"/>
  <c r="CG224" i="16" s="1"/>
  <c r="BK39" i="16"/>
  <c r="AL39" i="16"/>
  <c r="BH39" i="16"/>
  <c r="BH41" i="16" s="1"/>
  <c r="AS39" i="16"/>
  <c r="AS41" i="16" s="1"/>
  <c r="CU93" i="16" a="1"/>
  <c r="CU93" i="16" s="1"/>
  <c r="DY90" i="16" a="1"/>
  <c r="DY90" i="16" s="1"/>
  <c r="AY92" i="16"/>
  <c r="AY95" i="16" s="1"/>
  <c r="DY95" i="16" s="1" a="1"/>
  <c r="DY95" i="16" s="1"/>
  <c r="DD92" i="16" a="1"/>
  <c r="DD92" i="16" s="1"/>
  <c r="ED92" i="16" a="1"/>
  <c r="ED92" i="16" s="1"/>
  <c r="DD32" i="16" a="1"/>
  <c r="DD32" i="16" s="1"/>
  <c r="CE32" i="16" a="1"/>
  <c r="CE32" i="16" s="1"/>
  <c r="CH32" i="16" a="1"/>
  <c r="CH32" i="16" s="1"/>
  <c r="CG32" i="16" a="1"/>
  <c r="CG32" i="16" s="1"/>
  <c r="CK32" i="16" a="1"/>
  <c r="CK32" i="16" s="1"/>
  <c r="CJ32" i="16" a="1"/>
  <c r="CJ32" i="16" s="1"/>
  <c r="CD32" i="16" a="1"/>
  <c r="CD32" i="16" s="1"/>
  <c r="EH92" i="16" a="1"/>
  <c r="EH92" i="16" s="1"/>
  <c r="AG34" i="16"/>
  <c r="DG34" i="16" s="1" a="1"/>
  <c r="DG34" i="16" s="1"/>
  <c r="DG90" i="16" a="1"/>
  <c r="DG90" i="16" s="1"/>
  <c r="AG95" i="16"/>
  <c r="AG97" i="16" s="1"/>
  <c r="DG97" i="16" s="1" a="1"/>
  <c r="DG97" i="16" s="1"/>
  <c r="AM34" i="16"/>
  <c r="DD34" i="16" a="1"/>
  <c r="DD34" i="16" s="1"/>
  <c r="BL95" i="16"/>
  <c r="EL95" i="16" s="1" a="1"/>
  <c r="EL95" i="16" s="1"/>
  <c r="DV90" i="16" a="1"/>
  <c r="DV90" i="16" s="1"/>
  <c r="AV92" i="16"/>
  <c r="DV92" i="16" s="1" a="1"/>
  <c r="DV92" i="16" s="1"/>
  <c r="EL90" i="16" a="1"/>
  <c r="EL90" i="16" s="1"/>
  <c r="BL36" i="16"/>
  <c r="BL39" i="16" s="1"/>
  <c r="BL41" i="16" s="1"/>
  <c r="DK95" i="16" a="1"/>
  <c r="DK95" i="16" s="1"/>
  <c r="AZ34" i="16"/>
  <c r="AZ36" i="16" s="1"/>
  <c r="AZ39" i="16" s="1"/>
  <c r="AH34" i="16"/>
  <c r="DH34" i="16" s="1" a="1"/>
  <c r="DH34" i="16" s="1"/>
  <c r="CW92" i="16" a="1"/>
  <c r="CW92" i="16" s="1"/>
  <c r="CY109" i="16" a="1"/>
  <c r="CY109" i="16" s="1"/>
  <c r="EF92" i="16" a="1"/>
  <c r="EF92" i="16" s="1"/>
  <c r="AR34" i="16"/>
  <c r="AR36" i="16" s="1"/>
  <c r="AR39" i="16" s="1"/>
  <c r="DX92" i="16" a="1"/>
  <c r="DX92" i="16" s="1"/>
  <c r="AX97" i="16"/>
  <c r="DX97" i="16" s="1" a="1"/>
  <c r="DX97" i="16" s="1"/>
  <c r="BJ34" i="16"/>
  <c r="BJ36" i="16" s="1"/>
  <c r="BJ39" i="16" s="1"/>
  <c r="DZ92" i="16" a="1"/>
  <c r="DZ92" i="16" s="1"/>
  <c r="AZ95" i="16"/>
  <c r="DZ95" i="16" s="1" a="1"/>
  <c r="DZ95" i="16" s="1"/>
  <c r="DO90" i="16" a="1"/>
  <c r="DO90" i="16" s="1"/>
  <c r="AO92" i="16"/>
  <c r="AK97" i="16"/>
  <c r="DK97" i="16" s="1" a="1"/>
  <c r="DK97" i="16" s="1"/>
  <c r="AW39" i="16"/>
  <c r="AW41" i="16" s="1"/>
  <c r="DJ92" i="16" a="1"/>
  <c r="DJ92" i="16" s="1"/>
  <c r="BC39" i="16"/>
  <c r="BC41" i="16" s="1"/>
  <c r="AH92" i="16"/>
  <c r="DH92" i="16" s="1" a="1"/>
  <c r="DH92" i="16" s="1"/>
  <c r="BG34" i="16"/>
  <c r="AD95" i="16"/>
  <c r="BD36" i="16"/>
  <c r="AF34" i="16"/>
  <c r="DM90" i="16" a="1"/>
  <c r="DM90" i="16" s="1"/>
  <c r="AM92" i="16"/>
  <c r="DM92" i="16" s="1" a="1"/>
  <c r="DM92" i="16" s="1"/>
  <c r="DF95" i="16" a="1"/>
  <c r="DF95" i="16" s="1"/>
  <c r="DQ92" i="16" a="1"/>
  <c r="DQ92" i="16" s="1"/>
  <c r="DS92" i="16" a="1"/>
  <c r="DS92" i="16" s="1"/>
  <c r="AS95" i="16"/>
  <c r="AU95" i="16"/>
  <c r="AK34" i="16"/>
  <c r="DJ90" i="16" a="1"/>
  <c r="DJ90" i="16" s="1"/>
  <c r="AJ95" i="16"/>
  <c r="EG92" i="16" a="1"/>
  <c r="EG92" i="16" s="1"/>
  <c r="BI92" i="16"/>
  <c r="EF95" i="16" a="1"/>
  <c r="EF95" i="16" s="1"/>
  <c r="BF97" i="16"/>
  <c r="EF97" i="16" s="1" a="1"/>
  <c r="EF97" i="16" s="1"/>
  <c r="DH90" i="16" a="1"/>
  <c r="DH90" i="16" s="1"/>
  <c r="DN90" i="16" a="1"/>
  <c r="DN90" i="16" s="1"/>
  <c r="AN92" i="16"/>
  <c r="AN95" i="16" s="1"/>
  <c r="EB90" i="16" a="1"/>
  <c r="EB90" i="16" s="1"/>
  <c r="BB92" i="16"/>
  <c r="BC95" i="16"/>
  <c r="BC97" i="16" s="1"/>
  <c r="EC97" i="16" s="1" a="1"/>
  <c r="EC97" i="16" s="1"/>
  <c r="BA41" i="16"/>
  <c r="AQ39" i="16"/>
  <c r="EK95" i="16" a="1"/>
  <c r="EK95" i="16" s="1"/>
  <c r="AD36" i="16"/>
  <c r="AX36" i="16"/>
  <c r="AQ95" i="16"/>
  <c r="DQ95" i="16" s="1" a="1"/>
  <c r="DQ95" i="16" s="1"/>
  <c r="BF34" i="16"/>
  <c r="DT92" i="16" a="1"/>
  <c r="DT92" i="16" s="1"/>
  <c r="EK92" i="16" a="1"/>
  <c r="EK92" i="16" s="1"/>
  <c r="AP34" i="16"/>
  <c r="AP36" i="16" s="1"/>
  <c r="BE34" i="16"/>
  <c r="AO34" i="16"/>
  <c r="DF92" i="16" a="1"/>
  <c r="DF92" i="16" s="1"/>
  <c r="CV93" i="16" a="1"/>
  <c r="CV93" i="16" s="1"/>
  <c r="EM90" i="16" a="1"/>
  <c r="EM90" i="16" s="1"/>
  <c r="BM92" i="16"/>
  <c r="BM95" i="16" s="1"/>
  <c r="BB36" i="16"/>
  <c r="BB39" i="16" s="1"/>
  <c r="BB41" i="16" s="1"/>
  <c r="AI34" i="16"/>
  <c r="AN36" i="16"/>
  <c r="BN34" i="16"/>
  <c r="BH97" i="16"/>
  <c r="EH97" i="16" s="1" a="1"/>
  <c r="EH97" i="16" s="1"/>
  <c r="EE92" i="16" a="1"/>
  <c r="EE92" i="16" s="1"/>
  <c r="BE97" i="16"/>
  <c r="EE97" i="16" s="1" a="1"/>
  <c r="EE97" i="16" s="1"/>
  <c r="AJ34" i="16"/>
  <c r="DJ34" i="16" s="1" a="1"/>
  <c r="DJ34" i="16" s="1"/>
  <c r="AY34" i="16"/>
  <c r="EJ92" i="16" a="1"/>
  <c r="EJ92" i="16" s="1"/>
  <c r="AT34" i="16"/>
  <c r="BM34" i="16"/>
  <c r="CW88" i="16" a="1"/>
  <c r="CW88" i="16" s="1"/>
  <c r="CW91" i="16" a="1"/>
  <c r="CW91" i="16" s="1"/>
  <c r="CT89" i="16" a="1"/>
  <c r="CT89" i="16" s="1"/>
  <c r="CV91" i="16" a="1"/>
  <c r="CV91" i="16" s="1"/>
  <c r="CW89" i="16" a="1"/>
  <c r="CW89" i="16" s="1"/>
  <c r="CW97" i="16" a="1"/>
  <c r="CW97" i="16" s="1"/>
  <c r="CV89" i="16" a="1"/>
  <c r="CV89" i="16" s="1"/>
  <c r="CU81" i="16" a="1"/>
  <c r="CU81" i="16" s="1"/>
  <c r="CU78" i="16" a="1"/>
  <c r="CU78" i="16" s="1"/>
  <c r="CT81" i="16" a="1"/>
  <c r="CT81" i="16" s="1"/>
  <c r="CT78" i="16" a="1"/>
  <c r="CT78" i="16" s="1"/>
  <c r="CW81" i="16" a="1"/>
  <c r="CW81" i="16" s="1"/>
  <c r="DS192" i="16" a="1"/>
  <c r="DS192" i="16" s="1"/>
  <c r="DW192" i="16" a="1"/>
  <c r="DW192" i="16" s="1"/>
  <c r="ED192" i="16" a="1"/>
  <c r="ED192" i="16" s="1"/>
  <c r="DO221" i="16" a="1"/>
  <c r="DO221" i="16" s="1"/>
  <c r="DN192" i="16" a="1"/>
  <c r="DN192" i="16" s="1"/>
  <c r="K84" i="16"/>
  <c r="EG221" i="16" a="1"/>
  <c r="EG221" i="16" s="1"/>
  <c r="DX192" i="16" a="1"/>
  <c r="DX192" i="16" s="1"/>
  <c r="DZ192" i="16" a="1"/>
  <c r="DZ192" i="16" s="1"/>
  <c r="DN221" i="16" a="1"/>
  <c r="DN221" i="16" s="1"/>
  <c r="DL221" i="16" a="1"/>
  <c r="DL221" i="16" s="1"/>
  <c r="EB221" i="16" a="1"/>
  <c r="EB221" i="16" s="1"/>
  <c r="DI192" i="16" a="1"/>
  <c r="DI192" i="16" s="1"/>
  <c r="EG192" i="16" a="1"/>
  <c r="EG192" i="16" s="1"/>
  <c r="K101" i="16"/>
  <c r="J46" i="16" a="1"/>
  <c r="J46" i="16" s="1"/>
  <c r="K46" i="16" s="1"/>
  <c r="Z102" i="16" a="1"/>
  <c r="Z102" i="16" s="1"/>
  <c r="DH221" i="16" a="1"/>
  <c r="DH221" i="16" s="1"/>
  <c r="DQ221" i="16" a="1"/>
  <c r="DQ221" i="16" s="1"/>
  <c r="EC221" i="16" a="1"/>
  <c r="EC221" i="16" s="1"/>
  <c r="DT206" i="16" a="1"/>
  <c r="DT206" i="16" s="1"/>
  <c r="DU206" i="16" a="1"/>
  <c r="DU206" i="16" s="1"/>
  <c r="DU221" i="16" a="1"/>
  <c r="DU221" i="16" s="1"/>
  <c r="DP192" i="16" a="1"/>
  <c r="DP192" i="16" s="1"/>
  <c r="DT221" i="16" a="1"/>
  <c r="DT221" i="16" s="1"/>
  <c r="DX221" i="16" a="1"/>
  <c r="DX221" i="16" s="1"/>
  <c r="EM221" i="16" a="1"/>
  <c r="EM221" i="16" s="1"/>
  <c r="DP221" i="16" a="1"/>
  <c r="DP221" i="16" s="1"/>
  <c r="DS221" i="16" a="1"/>
  <c r="DS221" i="16" s="1"/>
  <c r="AB105" i="16" a="1"/>
  <c r="AB105" i="16" s="1"/>
  <c r="B105" i="16"/>
  <c r="CY105" i="16" s="1" a="1"/>
  <c r="CY105" i="16" s="1"/>
  <c r="K85" i="16"/>
  <c r="EJ206" i="16" a="1"/>
  <c r="EJ206" i="16" s="1"/>
  <c r="DS206" i="16" a="1"/>
  <c r="DS206" i="16" s="1"/>
  <c r="DJ221" i="16" a="1"/>
  <c r="DJ221" i="16" s="1"/>
  <c r="DR192" i="16" a="1"/>
  <c r="DR192" i="16" s="1"/>
  <c r="DT192" i="16" a="1"/>
  <c r="DT192" i="16" s="1"/>
  <c r="DY192" i="16" a="1"/>
  <c r="DY192" i="16" s="1"/>
  <c r="DW206" i="16" a="1"/>
  <c r="DW206" i="16" s="1"/>
  <c r="AB106" i="16" a="1"/>
  <c r="AB106" i="16" s="1"/>
  <c r="B106" i="16"/>
  <c r="EL192" i="16" a="1"/>
  <c r="EL192" i="16" s="1"/>
  <c r="DL192" i="16" a="1"/>
  <c r="DL192" i="16" s="1"/>
  <c r="EF221" i="16" a="1"/>
  <c r="EF221" i="16" s="1"/>
  <c r="EI221" i="16" a="1"/>
  <c r="EI221" i="16" s="1"/>
  <c r="EM192" i="16" a="1"/>
  <c r="EM192" i="16" s="1"/>
  <c r="DI221" i="16" a="1"/>
  <c r="DI221" i="16" s="1"/>
  <c r="DE221" i="16" a="1"/>
  <c r="DE221" i="16" s="1"/>
  <c r="DE192" i="16" a="1"/>
  <c r="DE192" i="16" s="1"/>
  <c r="DM221" i="16" a="1"/>
  <c r="DM221" i="16" s="1"/>
  <c r="K110" i="16"/>
  <c r="J50" i="16" a="1"/>
  <c r="J50" i="16" s="1"/>
  <c r="K50" i="16" s="1"/>
  <c r="Z106" i="16" a="1"/>
  <c r="Z106" i="16" s="1"/>
  <c r="J106" i="16" s="1" a="1"/>
  <c r="J106" i="16" s="1"/>
  <c r="J52" i="16" a="1"/>
  <c r="J52" i="16" s="1"/>
  <c r="K52" i="16" s="1"/>
  <c r="Z108" i="16" a="1"/>
  <c r="Z108" i="16" s="1"/>
  <c r="J108" i="16" s="1" a="1"/>
  <c r="J108" i="16" s="1"/>
  <c r="K109" i="16"/>
  <c r="EC192" i="16" a="1"/>
  <c r="EC192" i="16" s="1"/>
  <c r="DZ221" i="16" a="1"/>
  <c r="DZ221" i="16" s="1"/>
  <c r="EK221" i="16" a="1"/>
  <c r="EK221" i="16" s="1"/>
  <c r="EB206" i="16" a="1"/>
  <c r="EB206" i="16" s="1"/>
  <c r="DK221" i="16" a="1"/>
  <c r="DK221" i="16" s="1"/>
  <c r="DG192" i="16" a="1"/>
  <c r="DG192" i="16" s="1"/>
  <c r="CY33" i="16" a="1"/>
  <c r="CY33" i="16" s="1"/>
  <c r="CM89" i="16"/>
  <c r="B104" i="16"/>
  <c r="CY104" i="16" s="1" a="1"/>
  <c r="CY104" i="16" s="1"/>
  <c r="AB104" i="16" a="1"/>
  <c r="AB104" i="16" s="1"/>
  <c r="DG206" i="16" a="1"/>
  <c r="DG206" i="16" s="1"/>
  <c r="EE192" i="16" a="1"/>
  <c r="EE192" i="16" s="1"/>
  <c r="DM192" i="16" a="1"/>
  <c r="DM192" i="16" s="1"/>
  <c r="EH221" i="16" a="1"/>
  <c r="EH221" i="16" s="1"/>
  <c r="EF192" i="16" a="1"/>
  <c r="EF192" i="16" s="1"/>
  <c r="EL221" i="16" a="1"/>
  <c r="EL221" i="16" s="1"/>
  <c r="DH192" i="16" a="1"/>
  <c r="DH192" i="16" s="1"/>
  <c r="CT83" i="16" a="1"/>
  <c r="CT83" i="16" s="1"/>
  <c r="CU83" i="16" a="1"/>
  <c r="CU83" i="16" s="1"/>
  <c r="CW83" i="16" a="1"/>
  <c r="CW83" i="16" s="1"/>
  <c r="AB83" i="16"/>
  <c r="CV83" i="16" a="1"/>
  <c r="CV83" i="16" s="1"/>
  <c r="B83" i="16"/>
  <c r="B107" i="16"/>
  <c r="CZ107" i="16" s="1" a="1"/>
  <c r="CZ107" i="16" s="1"/>
  <c r="AB107" i="16" a="1"/>
  <c r="AB107" i="16" s="1"/>
  <c r="DW221" i="16" a="1"/>
  <c r="DW221" i="16" s="1"/>
  <c r="K103" i="16"/>
  <c r="EA206" i="16" a="1"/>
  <c r="EA206" i="16" s="1"/>
  <c r="DU192" i="16" a="1"/>
  <c r="DU192" i="16" s="1"/>
  <c r="DE206" i="16" a="1"/>
  <c r="DE206" i="16" s="1"/>
  <c r="DB35" i="16" a="1"/>
  <c r="DB35" i="16" s="1"/>
  <c r="CQ91" i="16"/>
  <c r="B102" i="16"/>
  <c r="DA102" i="16" s="1" a="1"/>
  <c r="DA102" i="16" s="1"/>
  <c r="AB102" i="16" a="1"/>
  <c r="AB102" i="16" s="1"/>
  <c r="J51" i="16" a="1"/>
  <c r="J51" i="16" s="1"/>
  <c r="K51" i="16" s="1"/>
  <c r="Z107" i="16" a="1"/>
  <c r="Z107" i="16" s="1"/>
  <c r="J107" i="16" s="1" a="1"/>
  <c r="J107" i="16" s="1"/>
  <c r="EN206" i="16" a="1"/>
  <c r="EN206" i="16" s="1"/>
  <c r="DF206" i="16" a="1"/>
  <c r="DF206" i="16" s="1"/>
  <c r="EK192" i="16" a="1"/>
  <c r="EK192" i="16" s="1"/>
  <c r="ED221" i="16" a="1"/>
  <c r="ED221" i="16" s="1"/>
  <c r="EB192" i="16" a="1"/>
  <c r="EB192" i="16" s="1"/>
  <c r="EH192" i="16" a="1"/>
  <c r="EH192" i="16" s="1"/>
  <c r="EI192" i="16" a="1"/>
  <c r="EI192" i="16" s="1"/>
  <c r="DV192" i="16" a="1"/>
  <c r="DV192" i="16" s="1"/>
  <c r="DF192" i="16" a="1"/>
  <c r="DF192" i="16" s="1"/>
  <c r="K87" i="16"/>
  <c r="DV221" i="16" a="1"/>
  <c r="DV221" i="16" s="1"/>
  <c r="DF221" i="16" a="1"/>
  <c r="DF221" i="16" s="1"/>
  <c r="EJ192" i="16" a="1"/>
  <c r="EJ192" i="16" s="1"/>
  <c r="AB108" i="16" a="1"/>
  <c r="AB108" i="16" s="1"/>
  <c r="B108" i="16"/>
  <c r="EA221" i="16" a="1"/>
  <c r="EA221" i="16" s="1"/>
  <c r="EA192" i="16" a="1"/>
  <c r="EA192" i="16" s="1"/>
  <c r="DR221" i="16" a="1"/>
  <c r="DR221" i="16" s="1"/>
  <c r="EJ221" i="16" a="1"/>
  <c r="EJ221" i="16" s="1"/>
  <c r="DG221" i="16" a="1"/>
  <c r="DG221" i="16" s="1"/>
  <c r="DK192" i="16" a="1"/>
  <c r="DK192" i="16" s="1"/>
  <c r="EN192" i="16" a="1"/>
  <c r="EN192" i="16" s="1"/>
  <c r="DQ192" i="16" a="1"/>
  <c r="DQ192" i="16" s="1"/>
  <c r="DH206" i="16" a="1"/>
  <c r="DH206" i="16" s="1"/>
  <c r="EE221" i="16" a="1"/>
  <c r="EE221" i="16" s="1"/>
  <c r="DY221" i="16" a="1"/>
  <c r="DY221" i="16" s="1"/>
  <c r="EN221" i="16" a="1"/>
  <c r="EN221" i="16" s="1"/>
  <c r="DO192" i="16" a="1"/>
  <c r="DO192" i="16" s="1"/>
  <c r="DJ192" i="16" a="1"/>
  <c r="DJ192" i="16" s="1"/>
  <c r="DB28" i="16" a="1"/>
  <c r="DB28" i="16" s="1"/>
  <c r="CQ84" i="16"/>
  <c r="K27" i="16"/>
  <c r="K86" i="16"/>
  <c r="DB40" i="16" a="1"/>
  <c r="DB40" i="16" s="1"/>
  <c r="CQ96" i="16"/>
  <c r="CM147" i="91" a="1"/>
  <c r="CP175" i="91" a="1"/>
  <c r="AC83" i="91" a="1"/>
  <c r="AC83" i="91" s="1"/>
  <c r="CM191" i="91" a="1"/>
  <c r="CP147" i="91" a="1"/>
  <c r="CP191" i="91" a="1"/>
  <c r="CP220" i="91" a="1"/>
  <c r="AD132" i="91" a="1"/>
  <c r="CM161" i="91" a="1"/>
  <c r="CP235" i="91" a="1"/>
  <c r="CM132" i="91" a="1"/>
  <c r="CM235" i="91" a="1"/>
  <c r="CM175" i="91" a="1"/>
  <c r="CM220" i="91" a="1"/>
  <c r="AZ23" i="22"/>
  <c r="DM23" i="22" s="1" a="1"/>
  <c r="DM23" i="22" s="1"/>
  <c r="AU23" i="22"/>
  <c r="DH23" i="22" s="1" a="1"/>
  <c r="DH23" i="22" s="1"/>
  <c r="AL23" i="22"/>
  <c r="CY23" i="22" s="1" a="1"/>
  <c r="CY23" i="22" s="1"/>
  <c r="AY337" i="91"/>
  <c r="AO23" i="22"/>
  <c r="DB23" i="22" s="1" a="1"/>
  <c r="DB23" i="22" s="1"/>
  <c r="BN23" i="22"/>
  <c r="EA23" i="22" s="1" a="1"/>
  <c r="EA23" i="22" s="1"/>
  <c r="BL23" i="22"/>
  <c r="DY23" i="22" s="1" a="1"/>
  <c r="DY23" i="22" s="1"/>
  <c r="BK23" i="22"/>
  <c r="DX23" i="22" s="1" a="1"/>
  <c r="DX23" i="22" s="1"/>
  <c r="BB23" i="22"/>
  <c r="DO23" i="22" s="1" a="1"/>
  <c r="DO23" i="22" s="1"/>
  <c r="AT23" i="22"/>
  <c r="DG23" i="22" s="1" a="1"/>
  <c r="DG23" i="22" s="1"/>
  <c r="DD22" i="22" a="1"/>
  <c r="DD22" i="22" s="1"/>
  <c r="BC23" i="22"/>
  <c r="CE22" i="22" a="1"/>
  <c r="CE22" i="22" s="1"/>
  <c r="BI337" i="91"/>
  <c r="AL337" i="91"/>
  <c r="AD319" i="91"/>
  <c r="BH337" i="91"/>
  <c r="BB337" i="91"/>
  <c r="BC337" i="91"/>
  <c r="BL337" i="91"/>
  <c r="AE337" i="91"/>
  <c r="AH337" i="91"/>
  <c r="AD337" i="91"/>
  <c r="AD310" i="91"/>
  <c r="AD198" i="91" a="1"/>
  <c r="AD198" i="91" s="1"/>
  <c r="AD199" i="91" s="1"/>
  <c r="AD227" i="91" a="1"/>
  <c r="AD227" i="91" s="1"/>
  <c r="AD212" i="91" a="1"/>
  <c r="AG213" i="91" s="1"/>
  <c r="CM205" i="91" a="1"/>
  <c r="AM337" i="91"/>
  <c r="AR337" i="91"/>
  <c r="AD328" i="91"/>
  <c r="AU337" i="91"/>
  <c r="AW337" i="91"/>
  <c r="AN337" i="91"/>
  <c r="AO337" i="91"/>
  <c r="BA337" i="91"/>
  <c r="AQ337" i="91"/>
  <c r="BE337" i="91"/>
  <c r="AD301" i="91"/>
  <c r="AK337" i="91"/>
  <c r="AJ337" i="91"/>
  <c r="AI337" i="91"/>
  <c r="AT337" i="91"/>
  <c r="AD292" i="91"/>
  <c r="BN337" i="91"/>
  <c r="BD337" i="91"/>
  <c r="AV337" i="91"/>
  <c r="BK337" i="91"/>
  <c r="AF337" i="91"/>
  <c r="AX337" i="91"/>
  <c r="AS337" i="91"/>
  <c r="CP205" i="91" a="1"/>
  <c r="AG337" i="91"/>
  <c r="BG337" i="91"/>
  <c r="BF337" i="91"/>
  <c r="BJ337" i="91"/>
  <c r="AP337" i="91"/>
  <c r="AZ337" i="91"/>
  <c r="BM337" i="91"/>
  <c r="DI22" i="22" a="1"/>
  <c r="DI22" i="22" s="1"/>
  <c r="AV23" i="22"/>
  <c r="DI23" i="22" s="1" a="1"/>
  <c r="DI23" i="22" s="1"/>
  <c r="CW22" i="22" a="1"/>
  <c r="CW22" i="22" s="1"/>
  <c r="AJ23" i="22"/>
  <c r="CW23" i="22" s="1" a="1"/>
  <c r="CW23" i="22" s="1"/>
  <c r="CV22" i="22" a="1"/>
  <c r="CV22" i="22" s="1"/>
  <c r="AI23" i="22"/>
  <c r="CV23" i="22" s="1" a="1"/>
  <c r="CV23" i="22" s="1"/>
  <c r="AH23" i="22"/>
  <c r="CU23" i="22" s="1" a="1"/>
  <c r="CU23" i="22" s="1"/>
  <c r="CU22" i="22" a="1"/>
  <c r="CU22" i="22" s="1"/>
  <c r="DR22" i="22" a="1"/>
  <c r="DR22" i="22" s="1"/>
  <c r="BE23" i="22"/>
  <c r="DR23" i="22" s="1" a="1"/>
  <c r="DR23" i="22" s="1"/>
  <c r="DN22" i="22" a="1"/>
  <c r="DN22" i="22" s="1"/>
  <c r="BA23" i="22"/>
  <c r="DN23" i="22" s="1" a="1"/>
  <c r="DN23" i="22" s="1"/>
  <c r="AY23" i="22"/>
  <c r="DL23" i="22" s="1" a="1"/>
  <c r="DL23" i="22" s="1"/>
  <c r="DC22" i="22" a="1"/>
  <c r="DC22" i="22" s="1"/>
  <c r="BH23" i="22"/>
  <c r="DU23" i="22" s="1" a="1"/>
  <c r="DU23" i="22" s="1"/>
  <c r="DV22" i="22" a="1"/>
  <c r="DV22" i="22" s="1"/>
  <c r="CT22" i="22" a="1"/>
  <c r="CT22" i="22" s="1"/>
  <c r="BD23" i="22"/>
  <c r="DQ23" i="22" s="1" a="1"/>
  <c r="DQ23" i="22" s="1"/>
  <c r="AR23" i="22"/>
  <c r="DE23" i="22" s="1" a="1"/>
  <c r="DE23" i="22" s="1"/>
  <c r="CS22" i="22" a="1"/>
  <c r="CS22" i="22" s="1"/>
  <c r="BF23" i="22"/>
  <c r="DS23" i="22" s="1" a="1"/>
  <c r="DS23" i="22" s="1"/>
  <c r="AQ23" i="22"/>
  <c r="DT22" i="22" a="1"/>
  <c r="DT22" i="22" s="1"/>
  <c r="DK22" i="22" a="1"/>
  <c r="DK22" i="22" s="1"/>
  <c r="CR22" i="22" a="1"/>
  <c r="CR22" i="22" s="1"/>
  <c r="DJ22" i="22" a="1"/>
  <c r="DJ22" i="22" s="1"/>
  <c r="BM23" i="22"/>
  <c r="DZ23" i="22" s="1" a="1"/>
  <c r="DZ23" i="22" s="1"/>
  <c r="AM23" i="22"/>
  <c r="CZ23" i="22" s="1" a="1"/>
  <c r="CZ23" i="22" s="1"/>
  <c r="BJ23" i="22"/>
  <c r="DW23" i="22" s="1" a="1"/>
  <c r="DW23" i="22" s="1"/>
  <c r="DP22" i="22" a="1"/>
  <c r="DP22" i="22" s="1"/>
  <c r="BI23" i="22"/>
  <c r="DV23" i="22" s="1" a="1"/>
  <c r="DV23" i="22" s="1"/>
  <c r="AW23" i="22"/>
  <c r="DJ23" i="22" s="1" a="1"/>
  <c r="DJ23" i="22" s="1"/>
  <c r="AK23" i="22"/>
  <c r="DF22" i="22" a="1"/>
  <c r="DF22" i="22" s="1"/>
  <c r="CQ22" i="22" a="1"/>
  <c r="CQ22" i="22" s="1"/>
  <c r="CR24" i="22" a="1"/>
  <c r="CR24" i="22" s="1"/>
  <c r="CS24" i="22" a="1"/>
  <c r="CS24" i="22" s="1"/>
  <c r="CT24" i="22" a="1"/>
  <c r="CT24" i="22" s="1"/>
  <c r="CU24" i="22" a="1"/>
  <c r="CU24" i="22" s="1"/>
  <c r="CV24" i="22" a="1"/>
  <c r="CV24" i="22" s="1"/>
  <c r="CW24" i="22" a="1"/>
  <c r="CW24" i="22" s="1"/>
  <c r="CX24" i="22" a="1"/>
  <c r="CX24" i="22" s="1"/>
  <c r="CZ24" i="22" a="1"/>
  <c r="CZ24" i="22" s="1"/>
  <c r="DB24" i="22" a="1"/>
  <c r="DB24" i="22" s="1"/>
  <c r="DC24" i="22" a="1"/>
  <c r="DC24" i="22" s="1"/>
  <c r="DE24" i="22" a="1"/>
  <c r="DE24" i="22" s="1"/>
  <c r="DG24" i="22" a="1"/>
  <c r="DG24" i="22" s="1"/>
  <c r="DH24" i="22" a="1"/>
  <c r="DH24" i="22" s="1"/>
  <c r="DI24" i="22" a="1"/>
  <c r="DI24" i="22" s="1"/>
  <c r="DJ24" i="22" a="1"/>
  <c r="DJ24" i="22" s="1"/>
  <c r="DK24" i="22" a="1"/>
  <c r="DK24" i="22" s="1"/>
  <c r="DL24" i="22" a="1"/>
  <c r="DL24" i="22" s="1"/>
  <c r="DM24" i="22" a="1"/>
  <c r="DM24" i="22" s="1"/>
  <c r="DN24" i="22" a="1"/>
  <c r="DN24" i="22" s="1"/>
  <c r="DO24" i="22" a="1"/>
  <c r="DO24" i="22" s="1"/>
  <c r="DQ24" i="22" a="1"/>
  <c r="DQ24" i="22" s="1"/>
  <c r="DR24" i="22" a="1"/>
  <c r="DR24" i="22" s="1"/>
  <c r="DS24" i="22" a="1"/>
  <c r="DS24" i="22" s="1"/>
  <c r="DT24" i="22" a="1"/>
  <c r="DT24" i="22" s="1"/>
  <c r="DU24" i="22" a="1"/>
  <c r="DU24" i="22" s="1"/>
  <c r="DV24" i="22" a="1"/>
  <c r="DV24" i="22" s="1"/>
  <c r="DW24" i="22" a="1"/>
  <c r="DW24" i="22" s="1"/>
  <c r="DX24" i="22" a="1"/>
  <c r="DX24" i="22" s="1"/>
  <c r="DY24" i="22" a="1"/>
  <c r="DY24" i="22" s="1"/>
  <c r="DZ24" i="22" a="1"/>
  <c r="DZ24" i="22" s="1"/>
  <c r="EA24" i="22" a="1"/>
  <c r="EA24" i="22" s="1"/>
  <c r="CG24" i="22" a="1"/>
  <c r="CG24" i="22" s="1"/>
  <c r="CO24" i="22" s="1" a="1"/>
  <c r="CO24" i="22" s="1"/>
  <c r="CH24" i="22" a="1"/>
  <c r="CH24" i="22" s="1"/>
  <c r="CP24" i="22" s="1" a="1"/>
  <c r="CP24" i="22" s="1"/>
  <c r="CQ25" i="22" a="1"/>
  <c r="CQ25" i="22" s="1"/>
  <c r="CR25" i="22" a="1"/>
  <c r="CR25" i="22" s="1"/>
  <c r="CS25" i="22" a="1"/>
  <c r="CS25" i="22" s="1"/>
  <c r="CT25" i="22" a="1"/>
  <c r="CT25" i="22" s="1"/>
  <c r="CU25" i="22" a="1"/>
  <c r="CU25" i="22" s="1"/>
  <c r="CV25" i="22" a="1"/>
  <c r="CV25" i="22" s="1"/>
  <c r="CW25" i="22" a="1"/>
  <c r="CW25" i="22" s="1"/>
  <c r="CX25" i="22" a="1"/>
  <c r="CX25" i="22" s="1"/>
  <c r="CY25" i="22" a="1"/>
  <c r="CY25" i="22" s="1"/>
  <c r="CZ25" i="22" a="1"/>
  <c r="CZ25" i="22" s="1"/>
  <c r="DA25" i="22" a="1"/>
  <c r="DA25" i="22" s="1"/>
  <c r="DC25" i="22" a="1"/>
  <c r="DC25" i="22" s="1"/>
  <c r="DE25" i="22" a="1"/>
  <c r="DE25" i="22" s="1"/>
  <c r="DF25" i="22" a="1"/>
  <c r="DF25" i="22" s="1"/>
  <c r="DG25" i="22" a="1"/>
  <c r="DG25" i="22" s="1"/>
  <c r="DH25" i="22" a="1"/>
  <c r="DH25" i="22" s="1"/>
  <c r="DI25" i="22" a="1"/>
  <c r="DI25" i="22" s="1"/>
  <c r="DJ25" i="22" a="1"/>
  <c r="DJ25" i="22" s="1"/>
  <c r="DK25" i="22" a="1"/>
  <c r="DK25" i="22" s="1"/>
  <c r="DL25" i="22" a="1"/>
  <c r="DL25" i="22" s="1"/>
  <c r="DM25" i="22" a="1"/>
  <c r="DM25" i="22" s="1"/>
  <c r="DN25" i="22" a="1"/>
  <c r="DN25" i="22" s="1"/>
  <c r="DO25" i="22" a="1"/>
  <c r="DO25" i="22" s="1"/>
  <c r="DQ25" i="22" a="1"/>
  <c r="DQ25" i="22" s="1"/>
  <c r="DR25" i="22" a="1"/>
  <c r="DR25" i="22" s="1"/>
  <c r="DS25" i="22" a="1"/>
  <c r="DS25" i="22" s="1"/>
  <c r="DT25" i="22" a="1"/>
  <c r="DT25" i="22" s="1"/>
  <c r="DU25" i="22" a="1"/>
  <c r="DU25" i="22" s="1"/>
  <c r="DV25" i="22" a="1"/>
  <c r="DV25" i="22" s="1"/>
  <c r="DW25" i="22" a="1"/>
  <c r="DW25" i="22" s="1"/>
  <c r="DX25" i="22" a="1"/>
  <c r="DX25" i="22" s="1"/>
  <c r="DY25" i="22" a="1"/>
  <c r="DY25" i="22" s="1"/>
  <c r="DZ25" i="22" a="1"/>
  <c r="DZ25" i="22" s="1"/>
  <c r="EA25" i="22" a="1"/>
  <c r="EA25" i="22" s="1"/>
  <c r="CG25" i="22" a="1"/>
  <c r="CG25" i="22" s="1"/>
  <c r="CO25" i="22" s="1" a="1"/>
  <c r="CO25" i="22" s="1"/>
  <c r="CH25" i="22" a="1"/>
  <c r="CH25" i="22" s="1"/>
  <c r="CP25" i="22" s="1" a="1"/>
  <c r="CP25" i="22" s="1"/>
  <c r="CZ106" i="16" l="1" a="1"/>
  <c r="CZ106" i="16" s="1"/>
  <c r="CZ102" i="16" a="1"/>
  <c r="CZ102" i="16" s="1"/>
  <c r="DA108" i="16" a="1"/>
  <c r="DA108" i="16" s="1"/>
  <c r="DA106" i="16" a="1"/>
  <c r="DA106" i="16" s="1"/>
  <c r="DB105" i="16" a="1"/>
  <c r="DB105" i="16" s="1"/>
  <c r="DA105" i="16" a="1"/>
  <c r="DA105" i="16" s="1"/>
  <c r="DB104" i="16" a="1"/>
  <c r="DB104" i="16" s="1"/>
  <c r="DA104" i="16" a="1"/>
  <c r="DA104" i="16" s="1"/>
  <c r="DD106" i="16" a="1"/>
  <c r="DD106" i="16" s="1"/>
  <c r="EN106" i="16" a="1"/>
  <c r="EN106" i="16" s="1"/>
  <c r="DV106" i="16" a="1"/>
  <c r="DV106" i="16" s="1"/>
  <c r="ED106" i="16" a="1"/>
  <c r="ED106" i="16" s="1"/>
  <c r="DS106" i="16" a="1"/>
  <c r="DS106" i="16" s="1"/>
  <c r="DO106" i="16" a="1"/>
  <c r="DO106" i="16" s="1"/>
  <c r="EB106" i="16" a="1"/>
  <c r="EB106" i="16" s="1"/>
  <c r="DF106" i="16" a="1"/>
  <c r="DF106" i="16" s="1"/>
  <c r="DR106" i="16" a="1"/>
  <c r="DR106" i="16" s="1"/>
  <c r="EC106" i="16" a="1"/>
  <c r="EC106" i="16" s="1"/>
  <c r="DJ106" i="16" a="1"/>
  <c r="DJ106" i="16" s="1"/>
  <c r="DP106" i="16" a="1"/>
  <c r="DP106" i="16" s="1"/>
  <c r="DG106" i="16" a="1"/>
  <c r="DG106" i="16" s="1"/>
  <c r="DK106" i="16" a="1"/>
  <c r="DK106" i="16" s="1"/>
  <c r="DH106" i="16" a="1"/>
  <c r="DH106" i="16" s="1"/>
  <c r="EJ106" i="16" a="1"/>
  <c r="EJ106" i="16" s="1"/>
  <c r="EK106" i="16" a="1"/>
  <c r="EK106" i="16" s="1"/>
  <c r="DI106" i="16" a="1"/>
  <c r="DI106" i="16" s="1"/>
  <c r="DL106" i="16" a="1"/>
  <c r="DL106" i="16" s="1"/>
  <c r="DX106" i="16" a="1"/>
  <c r="DX106" i="16" s="1"/>
  <c r="EG106" i="16" a="1"/>
  <c r="EG106" i="16" s="1"/>
  <c r="DU106" i="16" a="1"/>
  <c r="DU106" i="16" s="1"/>
  <c r="EM106" i="16" a="1"/>
  <c r="EM106" i="16" s="1"/>
  <c r="DZ106" i="16" a="1"/>
  <c r="DZ106" i="16" s="1"/>
  <c r="EH106" i="16" a="1"/>
  <c r="EH106" i="16" s="1"/>
  <c r="EF106" i="16" a="1"/>
  <c r="EF106" i="16" s="1"/>
  <c r="DT106" i="16" a="1"/>
  <c r="DT106" i="16" s="1"/>
  <c r="EL106" i="16" a="1"/>
  <c r="EL106" i="16" s="1"/>
  <c r="DW106" i="16" a="1"/>
  <c r="DW106" i="16" s="1"/>
  <c r="DN106" i="16" a="1"/>
  <c r="DN106" i="16" s="1"/>
  <c r="EA106" i="16" a="1"/>
  <c r="EA106" i="16" s="1"/>
  <c r="EE106" i="16" a="1"/>
  <c r="EE106" i="16" s="1"/>
  <c r="DE106" i="16" a="1"/>
  <c r="DE106" i="16" s="1"/>
  <c r="EI106" i="16" a="1"/>
  <c r="EI106" i="16" s="1"/>
  <c r="DY106" i="16" a="1"/>
  <c r="DY106" i="16" s="1"/>
  <c r="DM106" i="16" a="1"/>
  <c r="DM106" i="16" s="1"/>
  <c r="DQ106" i="16" a="1"/>
  <c r="DQ106" i="16" s="1"/>
  <c r="DA107" i="16" a="1"/>
  <c r="DA107" i="16" s="1"/>
  <c r="CZ104" i="16" a="1"/>
  <c r="CZ104" i="16" s="1"/>
  <c r="CZ108" i="16" a="1"/>
  <c r="CZ108" i="16" s="1"/>
  <c r="CY107" i="16" a="1"/>
  <c r="CY107" i="16" s="1"/>
  <c r="CZ105" i="16" a="1"/>
  <c r="CZ105" i="16" s="1"/>
  <c r="CY108" i="16" a="1"/>
  <c r="CY108" i="16" s="1"/>
  <c r="DB108" i="16" a="1"/>
  <c r="DB108" i="16" s="1"/>
  <c r="AD274" i="91"/>
  <c r="AD283" i="91"/>
  <c r="AD256" i="91"/>
  <c r="AD265" i="91"/>
  <c r="CZ26" i="16" a="1"/>
  <c r="CZ26" i="16" s="1"/>
  <c r="CN82" i="16"/>
  <c r="DA27" i="16" a="1"/>
  <c r="DA27" i="16" s="1"/>
  <c r="CP83" i="16"/>
  <c r="CP85" i="16"/>
  <c r="CQ23" i="16"/>
  <c r="DB23" i="16" s="1" a="1"/>
  <c r="DB23" i="16" s="1"/>
  <c r="CP23" i="16"/>
  <c r="DA23" i="16" s="1" a="1"/>
  <c r="DA23" i="16" s="1"/>
  <c r="CN85" i="16"/>
  <c r="CY29" i="16" a="1"/>
  <c r="CY29" i="16" s="1"/>
  <c r="CM85" i="16"/>
  <c r="DA26" i="16" a="1"/>
  <c r="DA26" i="16" s="1"/>
  <c r="CP82" i="16"/>
  <c r="DA28" i="16" a="1"/>
  <c r="DA28" i="16" s="1"/>
  <c r="CP84" i="16"/>
  <c r="CY102" i="16" a="1"/>
  <c r="CY102" i="16" s="1"/>
  <c r="CY101" i="16" a="1"/>
  <c r="CY101" i="16" s="1"/>
  <c r="DA110" i="16" a="1"/>
  <c r="DA110" i="16" s="1"/>
  <c r="H189" i="68"/>
  <c r="S250" i="16"/>
  <c r="G189" i="68"/>
  <c r="CP161" i="91"/>
  <c r="CP168" i="91" s="1" a="1"/>
  <c r="CP168" i="91" s="1"/>
  <c r="E189" i="68"/>
  <c r="I189" i="68"/>
  <c r="F189" i="68"/>
  <c r="CP78" i="16"/>
  <c r="D79" i="101" a="1"/>
  <c r="D79" i="101" s="1"/>
  <c r="D77" i="101" a="1"/>
  <c r="D77" i="101" s="1"/>
  <c r="D78" i="101" a="1"/>
  <c r="D78" i="101" s="1"/>
  <c r="D80" i="101" a="1"/>
  <c r="D80" i="101" s="1"/>
  <c r="BR23" i="101" a="1"/>
  <c r="CM82" i="16"/>
  <c r="CM25" i="16"/>
  <c r="CM81" i="16" s="1"/>
  <c r="CM78" i="16"/>
  <c r="CY22" i="16" a="1"/>
  <c r="CY22" i="16" s="1"/>
  <c r="CM80" i="16"/>
  <c r="CG23" i="22"/>
  <c r="CO23" i="22" s="1" a="1"/>
  <c r="CO23" i="22" s="1"/>
  <c r="CY23" i="16" a="1"/>
  <c r="CY23" i="16" s="1"/>
  <c r="CN84" i="16"/>
  <c r="CM83" i="16"/>
  <c r="CP254" i="91" a="1"/>
  <c r="CP254" i="91" s="1"/>
  <c r="DB26" i="16" a="1"/>
  <c r="DB26" i="16" s="1"/>
  <c r="CP87" i="16"/>
  <c r="CP326" i="91" a="1"/>
  <c r="CP326" i="91" s="1"/>
  <c r="CP297" i="91" a="1"/>
  <c r="CP297" i="91" s="1"/>
  <c r="CP307" i="91" a="1"/>
  <c r="CP307" i="91" s="1"/>
  <c r="CM305" i="91" a="1"/>
  <c r="CM305" i="91" s="1"/>
  <c r="CM84" i="16"/>
  <c r="CN96" i="16"/>
  <c r="CP300" i="91" a="1"/>
  <c r="CP300" i="91" s="1"/>
  <c r="CY110" i="16" a="1"/>
  <c r="CY110" i="16" s="1"/>
  <c r="CP278" i="91" a="1"/>
  <c r="CP80" i="16"/>
  <c r="DA37" i="16" a="1"/>
  <c r="DA37" i="16" s="1"/>
  <c r="DB24" i="16" a="1"/>
  <c r="DB24" i="16" s="1"/>
  <c r="CQ80" i="16"/>
  <c r="CQ78" i="16"/>
  <c r="CP287" i="91" a="1"/>
  <c r="CP287" i="91" s="1"/>
  <c r="CP270" i="91" a="1"/>
  <c r="CP322" i="91" a="1"/>
  <c r="CP322" i="91" s="1"/>
  <c r="CP286" i="91" a="1"/>
  <c r="CP286" i="91" s="1"/>
  <c r="CP264" i="91" a="1"/>
  <c r="CP264" i="91" s="1"/>
  <c r="CP277" i="91" a="1"/>
  <c r="CQ283" i="91" s="1"/>
  <c r="CP296" i="91" a="1"/>
  <c r="CP296" i="91" s="1"/>
  <c r="CP323" i="91" a="1"/>
  <c r="CP323" i="91" s="1"/>
  <c r="CP316" i="91" a="1"/>
  <c r="CP316" i="91" s="1"/>
  <c r="CP281" i="91" a="1"/>
  <c r="CP317" i="91" a="1"/>
  <c r="CP317" i="91" s="1"/>
  <c r="CP282" i="91" a="1"/>
  <c r="CP282" i="91" s="1"/>
  <c r="CP309" i="91" a="1"/>
  <c r="CP309" i="91" s="1"/>
  <c r="CN22" i="16"/>
  <c r="CZ22" i="16" s="1" a="1"/>
  <c r="CZ22" i="16" s="1"/>
  <c r="CP250" i="91" a="1"/>
  <c r="CP318" i="91" a="1"/>
  <c r="CP318" i="91" s="1"/>
  <c r="CM253" i="91" a="1"/>
  <c r="CP280" i="91" a="1"/>
  <c r="CM336" i="91" a="1"/>
  <c r="CM336" i="91" s="1"/>
  <c r="CP271" i="91" a="1"/>
  <c r="DB241" i="16" s="1" a="1"/>
  <c r="DB241" i="16" s="1"/>
  <c r="CN77" i="16"/>
  <c r="CP295" i="91" a="1"/>
  <c r="CP295" i="91" s="1"/>
  <c r="CP268" i="91" a="1"/>
  <c r="CQ274" i="91" s="1"/>
  <c r="CP251" i="91" a="1"/>
  <c r="CP327" i="91" a="1"/>
  <c r="CP327" i="91" s="1"/>
  <c r="CP272" i="91" a="1"/>
  <c r="CP315" i="91" a="1"/>
  <c r="CP315" i="91" s="1"/>
  <c r="CP306" i="91" a="1"/>
  <c r="CP306" i="91" s="1"/>
  <c r="CP298" i="91" a="1"/>
  <c r="CP298" i="91" s="1"/>
  <c r="CP261" i="91" a="1"/>
  <c r="CP255" i="91" a="1"/>
  <c r="CP255" i="91" s="1"/>
  <c r="CP333" i="91" a="1"/>
  <c r="CP333" i="91" s="1"/>
  <c r="CP335" i="91" a="1"/>
  <c r="CP335" i="91" s="1"/>
  <c r="CP291" i="91" a="1"/>
  <c r="CP291" i="91" s="1"/>
  <c r="CP336" i="91" a="1"/>
  <c r="CP336" i="91" s="1"/>
  <c r="CM288" i="91" a="1"/>
  <c r="CM288" i="91" s="1"/>
  <c r="CP253" i="91" a="1"/>
  <c r="CP288" i="91" a="1"/>
  <c r="CP288" i="91" s="1"/>
  <c r="CM255" i="91" a="1"/>
  <c r="CM255" i="91" s="1"/>
  <c r="CP259" i="91" a="1"/>
  <c r="CP304" i="91" a="1"/>
  <c r="CP304" i="91" s="1"/>
  <c r="CP314" i="91" a="1"/>
  <c r="CP314" i="91" s="1"/>
  <c r="CP289" i="91" a="1"/>
  <c r="CP289" i="91" s="1"/>
  <c r="CP252" i="91" a="1"/>
  <c r="CP313" i="91" a="1"/>
  <c r="CP313" i="91" s="1"/>
  <c r="CP299" i="91" a="1"/>
  <c r="CP299" i="91" s="1"/>
  <c r="CP269" i="91" a="1"/>
  <c r="CP334" i="91" a="1"/>
  <c r="CP334" i="91" s="1"/>
  <c r="CP305" i="91" a="1"/>
  <c r="CP305" i="91" s="1"/>
  <c r="CP260" i="91" a="1"/>
  <c r="CP324" i="91" a="1"/>
  <c r="CP324" i="91" s="1"/>
  <c r="CP263" i="91" a="1"/>
  <c r="CP263" i="91" s="1"/>
  <c r="CP331" i="91" a="1"/>
  <c r="CP331" i="91" s="1"/>
  <c r="CP262" i="91" a="1"/>
  <c r="CP332" i="91" a="1"/>
  <c r="CP332" i="91" s="1"/>
  <c r="CM282" i="91" a="1"/>
  <c r="CM282" i="91" s="1"/>
  <c r="CP279" i="91" a="1"/>
  <c r="CM318" i="91" a="1"/>
  <c r="CM318" i="91" s="1"/>
  <c r="CP325" i="91" a="1"/>
  <c r="CP325" i="91" s="1"/>
  <c r="CP290" i="91" a="1"/>
  <c r="CP290" i="91" s="1"/>
  <c r="CP308" i="91" a="1"/>
  <c r="CP308" i="91" s="1"/>
  <c r="CM306" i="91" a="1"/>
  <c r="CM306" i="91" s="1"/>
  <c r="CP273" i="91" a="1"/>
  <c r="CP273" i="91" s="1"/>
  <c r="CN93" i="16"/>
  <c r="CP94" i="16"/>
  <c r="CQ94" i="16"/>
  <c r="CM91" i="16"/>
  <c r="CM270" i="91" a="1"/>
  <c r="CM299" i="91" a="1"/>
  <c r="CM299" i="91" s="1"/>
  <c r="CM251" i="91" a="1"/>
  <c r="CM296" i="91" a="1"/>
  <c r="CM296" i="91" s="1"/>
  <c r="CM286" i="91" a="1"/>
  <c r="CM286" i="91" s="1"/>
  <c r="CM252" i="91" a="1"/>
  <c r="CM263" i="91" a="1"/>
  <c r="CM263" i="91" s="1"/>
  <c r="CM259" i="91" a="1"/>
  <c r="CM315" i="91" a="1"/>
  <c r="CM315" i="91" s="1"/>
  <c r="CM309" i="91" a="1"/>
  <c r="CM309" i="91" s="1"/>
  <c r="CM304" i="91" a="1"/>
  <c r="CM304" i="91" s="1"/>
  <c r="CM316" i="91" a="1"/>
  <c r="CM316" i="91" s="1"/>
  <c r="CO20" i="22" a="1"/>
  <c r="CO20" i="22" s="1"/>
  <c r="CM324" i="91" a="1"/>
  <c r="CM324" i="91" s="1"/>
  <c r="CM260" i="91" a="1"/>
  <c r="CM313" i="91" a="1"/>
  <c r="CM313" i="91" s="1"/>
  <c r="CM262" i="91" a="1"/>
  <c r="CM279" i="91" a="1"/>
  <c r="CM287" i="91" a="1"/>
  <c r="CM287" i="91" s="1"/>
  <c r="CM307" i="91" a="1"/>
  <c r="CM307" i="91" s="1"/>
  <c r="CM250" i="91" a="1"/>
  <c r="CM327" i="91" a="1"/>
  <c r="CM327" i="91" s="1"/>
  <c r="CM277" i="91" a="1"/>
  <c r="CN283" i="91" s="1"/>
  <c r="CM335" i="91" a="1"/>
  <c r="CM335" i="91" s="1"/>
  <c r="CM280" i="91" a="1"/>
  <c r="CM314" i="91" a="1"/>
  <c r="CM314" i="91" s="1"/>
  <c r="CM254" i="91" a="1"/>
  <c r="CM254" i="91" s="1"/>
  <c r="CM322" i="91" a="1"/>
  <c r="CM322" i="91" s="1"/>
  <c r="CM331" i="91" a="1"/>
  <c r="CM331" i="91" s="1"/>
  <c r="CM281" i="91" a="1"/>
  <c r="CM317" i="91" a="1"/>
  <c r="CM317" i="91" s="1"/>
  <c r="CM332" i="91" a="1"/>
  <c r="CM332" i="91" s="1"/>
  <c r="CM291" i="91" a="1"/>
  <c r="CM291" i="91" s="1"/>
  <c r="CM333" i="91" a="1"/>
  <c r="CM333" i="91" s="1"/>
  <c r="CM269" i="91" a="1"/>
  <c r="CM326" i="91" a="1"/>
  <c r="CM326" i="91" s="1"/>
  <c r="CM297" i="91" a="1"/>
  <c r="CM297" i="91" s="1"/>
  <c r="CM268" i="91" a="1"/>
  <c r="CN274" i="91" s="1"/>
  <c r="CM264" i="91" a="1"/>
  <c r="CM264" i="91" s="1"/>
  <c r="CM298" i="91" a="1"/>
  <c r="CM298" i="91" s="1"/>
  <c r="CM323" i="91" a="1"/>
  <c r="CM323" i="91" s="1"/>
  <c r="CM295" i="91" a="1"/>
  <c r="CM295" i="91" s="1"/>
  <c r="CM289" i="91" a="1"/>
  <c r="CM289" i="91" s="1"/>
  <c r="CM278" i="91" a="1"/>
  <c r="CM273" i="91" a="1"/>
  <c r="CM273" i="91" s="1"/>
  <c r="CM308" i="91" a="1"/>
  <c r="CM308" i="91" s="1"/>
  <c r="CM290" i="91" a="1"/>
  <c r="CM290" i="91" s="1"/>
  <c r="CM334" i="91" a="1"/>
  <c r="CM334" i="91" s="1"/>
  <c r="CM272" i="91" a="1"/>
  <c r="CM271" i="91" a="1"/>
  <c r="CZ241" i="16" s="1" a="1"/>
  <c r="CZ241" i="16" s="1"/>
  <c r="CH23" i="22"/>
  <c r="CP23" i="22" s="1" a="1"/>
  <c r="CP23" i="22" s="1"/>
  <c r="CM300" i="91" a="1"/>
  <c r="CM300" i="91" s="1"/>
  <c r="CM261" i="91" a="1"/>
  <c r="CM325" i="91" a="1"/>
  <c r="CM325" i="91" s="1"/>
  <c r="CD23" i="103" a="1"/>
  <c r="CD23" i="103" s="1"/>
  <c r="CN80" i="16"/>
  <c r="CZ31" i="16" a="1"/>
  <c r="CZ31" i="16" s="1"/>
  <c r="CN87" i="16"/>
  <c r="CE23" i="103" a="1"/>
  <c r="CE23" i="103" s="1"/>
  <c r="CD24" i="103" a="1"/>
  <c r="CD24" i="103" s="1"/>
  <c r="AD132" i="91"/>
  <c r="CP132" i="91"/>
  <c r="CM132" i="91"/>
  <c r="AV95" i="16"/>
  <c r="DV95" i="16" s="1" a="1"/>
  <c r="DV95" i="16" s="1"/>
  <c r="BN97" i="16"/>
  <c r="EN97" i="16" s="1" a="1"/>
  <c r="EN97" i="16" s="1"/>
  <c r="CG90" i="16" a="1"/>
  <c r="CG90" i="16" s="1"/>
  <c r="CJ90" i="16" a="1"/>
  <c r="CJ90" i="16" s="1"/>
  <c r="CD90" i="16" a="1"/>
  <c r="CD90" i="16" s="1"/>
  <c r="CH90" i="16" a="1"/>
  <c r="CH90" i="16" s="1"/>
  <c r="AZ97" i="16"/>
  <c r="DZ97" i="16" s="1" a="1"/>
  <c r="DZ97" i="16" s="1"/>
  <c r="AE36" i="16"/>
  <c r="DE36" i="16" s="1" a="1"/>
  <c r="DE36" i="16" s="1"/>
  <c r="AH213" i="91"/>
  <c r="DW92" i="16" a="1"/>
  <c r="DW92" i="16" s="1"/>
  <c r="AH36" i="16"/>
  <c r="DH36" i="16" s="1" a="1"/>
  <c r="DH36" i="16" s="1"/>
  <c r="AU213" i="91"/>
  <c r="BB213" i="91"/>
  <c r="DL92" i="16" a="1"/>
  <c r="DL92" i="16" s="1"/>
  <c r="BA213" i="91"/>
  <c r="T250" i="16" a="1"/>
  <c r="AE213" i="91"/>
  <c r="AW213" i="91"/>
  <c r="AS213" i="91"/>
  <c r="AF213" i="91"/>
  <c r="AD212" i="91"/>
  <c r="AD213" i="91" s="1"/>
  <c r="AJ213" i="91"/>
  <c r="AY213" i="91"/>
  <c r="AR213" i="91"/>
  <c r="AI213" i="91"/>
  <c r="BC213" i="91"/>
  <c r="AL213" i="91"/>
  <c r="AM213" i="91"/>
  <c r="AP213" i="91"/>
  <c r="AO213" i="91"/>
  <c r="AV213" i="91"/>
  <c r="AX213" i="91"/>
  <c r="AZ213" i="91"/>
  <c r="AN213" i="91"/>
  <c r="AK213" i="91"/>
  <c r="AQ213" i="91"/>
  <c r="AP95" i="16"/>
  <c r="DP95" i="16" s="1" a="1"/>
  <c r="DP95" i="16" s="1"/>
  <c r="AW97" i="16"/>
  <c r="DW97" i="16" s="1" a="1"/>
  <c r="DW97" i="16" s="1"/>
  <c r="AT213" i="91"/>
  <c r="EN92" i="16" a="1"/>
  <c r="EN92" i="16" s="1"/>
  <c r="DL95" i="16" a="1"/>
  <c r="DL95" i="16" s="1"/>
  <c r="AH95" i="16"/>
  <c r="DH95" i="16" s="1" a="1"/>
  <c r="DH95" i="16" s="1"/>
  <c r="BA95" i="16"/>
  <c r="EA95" i="16" s="1" a="1"/>
  <c r="EA95" i="16" s="1"/>
  <c r="AL97" i="16"/>
  <c r="DL97" i="16" s="1" a="1"/>
  <c r="DL97" i="16" s="1"/>
  <c r="DI92" i="16" a="1"/>
  <c r="DI92" i="16" s="1"/>
  <c r="AI95" i="16"/>
  <c r="DR90" i="16" a="1"/>
  <c r="DR90" i="16" s="1"/>
  <c r="AR92" i="16"/>
  <c r="CH92" i="16" s="1" a="1"/>
  <c r="CH92" i="16" s="1"/>
  <c r="AG36" i="16"/>
  <c r="DG36" i="16" s="1" a="1"/>
  <c r="DG36" i="16" s="1"/>
  <c r="CE90" i="16" a="1"/>
  <c r="CE90" i="16" s="1"/>
  <c r="AE95" i="16"/>
  <c r="DE95" i="16" s="1" a="1"/>
  <c r="DE95" i="16" s="1"/>
  <c r="CE25" i="22" a="1"/>
  <c r="CE25" i="22" s="1"/>
  <c r="CE25" i="103" a="1"/>
  <c r="CE25" i="103" s="1"/>
  <c r="CD25" i="22" a="1"/>
  <c r="CD25" i="22" s="1"/>
  <c r="CD25" i="103" a="1"/>
  <c r="CD25" i="103" s="1"/>
  <c r="CD24" i="22" a="1"/>
  <c r="CD24" i="22" s="1"/>
  <c r="CE24" i="22" a="1"/>
  <c r="CE24" i="22" s="1"/>
  <c r="CE24" i="103" a="1"/>
  <c r="CE24" i="103" s="1"/>
  <c r="EB25" i="16" a="1"/>
  <c r="EB25" i="16" s="1"/>
  <c r="EB22" i="16" a="1"/>
  <c r="EB22" i="16" s="1"/>
  <c r="EB32" i="16" a="1"/>
  <c r="EB32" i="16" s="1"/>
  <c r="EB34" i="16" a="1"/>
  <c r="EB34" i="16" s="1"/>
  <c r="DZ25" i="16" a="1"/>
  <c r="DZ25" i="16" s="1"/>
  <c r="DZ22" i="16" a="1"/>
  <c r="DZ22" i="16" s="1"/>
  <c r="DZ32" i="16" a="1"/>
  <c r="DZ32" i="16" s="1"/>
  <c r="EI22" i="16" a="1"/>
  <c r="EI22" i="16" s="1"/>
  <c r="EI25" i="16" a="1"/>
  <c r="EI25" i="16" s="1"/>
  <c r="EI34" i="16" a="1"/>
  <c r="EI34" i="16" s="1"/>
  <c r="EI32" i="16" a="1"/>
  <c r="EI32" i="16" s="1"/>
  <c r="EI36" i="16" a="1"/>
  <c r="EI36" i="16" s="1"/>
  <c r="AR41" i="16"/>
  <c r="DZ39" i="16" a="1"/>
  <c r="DZ39" i="16" s="1"/>
  <c r="AP39" i="16"/>
  <c r="DN92" i="16" a="1"/>
  <c r="DN92" i="16" s="1"/>
  <c r="AN97" i="16"/>
  <c r="DN97" i="16" s="1" a="1"/>
  <c r="DN97" i="16" s="1"/>
  <c r="AQ97" i="16"/>
  <c r="DQ97" i="16" s="1" a="1"/>
  <c r="DQ97" i="16" s="1"/>
  <c r="AX39" i="16"/>
  <c r="DW95" i="16" a="1"/>
  <c r="DW95" i="16" s="1"/>
  <c r="CG34" i="16" a="1"/>
  <c r="CG34" i="16" s="1"/>
  <c r="AM36" i="16"/>
  <c r="AT36" i="16"/>
  <c r="AN39" i="16"/>
  <c r="EB36" i="16" a="1"/>
  <c r="EB36" i="16" s="1"/>
  <c r="EM92" i="16" a="1"/>
  <c r="EM92" i="16" s="1"/>
  <c r="BM97" i="16"/>
  <c r="EM97" i="16" s="1" a="1"/>
  <c r="EM97" i="16" s="1"/>
  <c r="DN95" i="16" a="1"/>
  <c r="DN95" i="16" s="1"/>
  <c r="AQ41" i="16"/>
  <c r="DO92" i="16" a="1"/>
  <c r="DO92" i="16" s="1"/>
  <c r="AO95" i="16"/>
  <c r="CJ34" i="16" a="1"/>
  <c r="CJ34" i="16" s="1"/>
  <c r="EM95" i="16" a="1"/>
  <c r="EM95" i="16" s="1"/>
  <c r="AO36" i="16"/>
  <c r="DD36" i="16" a="1"/>
  <c r="DD36" i="16" s="1"/>
  <c r="EB39" i="16" a="1"/>
  <c r="EB39" i="16" s="1"/>
  <c r="DJ95" i="16" a="1"/>
  <c r="DJ95" i="16" s="1"/>
  <c r="AJ97" i="16"/>
  <c r="DJ97" i="16" s="1" a="1"/>
  <c r="DJ97" i="16" s="1"/>
  <c r="BG36" i="16"/>
  <c r="CE34" i="16" a="1"/>
  <c r="CE34" i="16" s="1"/>
  <c r="BE36" i="16"/>
  <c r="BD39" i="16"/>
  <c r="CD34" i="16" a="1"/>
  <c r="CD34" i="16" s="1"/>
  <c r="AK36" i="16"/>
  <c r="AK39" i="16" s="1"/>
  <c r="AY36" i="16"/>
  <c r="AY39" i="16" s="1"/>
  <c r="BL97" i="16"/>
  <c r="EL97" i="16" s="1" a="1"/>
  <c r="EL97" i="16" s="1"/>
  <c r="AL41" i="16"/>
  <c r="BK41" i="16"/>
  <c r="EB41" i="16" a="1"/>
  <c r="EB41" i="16" s="1"/>
  <c r="EI39" i="16" a="1"/>
  <c r="EI39" i="16" s="1"/>
  <c r="AJ36" i="16"/>
  <c r="EI92" i="16" a="1"/>
  <c r="EI92" i="16" s="1"/>
  <c r="BI95" i="16"/>
  <c r="CK34" i="16" a="1"/>
  <c r="CK34" i="16" s="1"/>
  <c r="DY92" i="16" a="1"/>
  <c r="DY92" i="16" s="1"/>
  <c r="AY97" i="16"/>
  <c r="DY97" i="16" s="1" a="1"/>
  <c r="DY97" i="16" s="1"/>
  <c r="EC95" i="16" a="1"/>
  <c r="EC95" i="16" s="1"/>
  <c r="CH34" i="16" a="1"/>
  <c r="CH34" i="16" s="1"/>
  <c r="DG95" i="16" a="1"/>
  <c r="DG95" i="16" s="1"/>
  <c r="BM36" i="16"/>
  <c r="BF36" i="16"/>
  <c r="EB92" i="16" a="1"/>
  <c r="EB92" i="16" s="1"/>
  <c r="BB95" i="16"/>
  <c r="DZ34" i="16" a="1"/>
  <c r="DZ34" i="16" s="1"/>
  <c r="BN36" i="16"/>
  <c r="AD39" i="16"/>
  <c r="AI36" i="16"/>
  <c r="DI36" i="16" s="1" a="1"/>
  <c r="DI36" i="16" s="1"/>
  <c r="DS95" i="16" a="1"/>
  <c r="DS95" i="16" s="1"/>
  <c r="AS97" i="16"/>
  <c r="DS97" i="16" s="1" a="1"/>
  <c r="DS97" i="16" s="1"/>
  <c r="DF34" i="16" a="1"/>
  <c r="DF34" i="16" s="1"/>
  <c r="AF36" i="16"/>
  <c r="DD95" i="16" a="1"/>
  <c r="DD95" i="16" s="1"/>
  <c r="AD97" i="16"/>
  <c r="BJ41" i="16"/>
  <c r="DI34" i="16" a="1"/>
  <c r="DI34" i="16" s="1"/>
  <c r="AV41" i="16"/>
  <c r="DZ36" i="16" a="1"/>
  <c r="DZ36" i="16" s="1"/>
  <c r="AZ41" i="16"/>
  <c r="DU95" i="16" a="1"/>
  <c r="DU95" i="16" s="1"/>
  <c r="AU97" i="16"/>
  <c r="DU97" i="16" s="1" a="1"/>
  <c r="DU97" i="16" s="1"/>
  <c r="AM95" i="16"/>
  <c r="BI41" i="16"/>
  <c r="K108" i="16"/>
  <c r="CP220" i="91"/>
  <c r="CP227" i="91" s="1"/>
  <c r="CP147" i="91"/>
  <c r="K105" i="16"/>
  <c r="CM175" i="91"/>
  <c r="CM182" i="91" s="1" a="1"/>
  <c r="CM147" i="91"/>
  <c r="K83" i="16"/>
  <c r="K104" i="16"/>
  <c r="K107" i="16"/>
  <c r="CP175" i="91"/>
  <c r="CP182" i="91" s="1" a="1"/>
  <c r="CM161" i="91"/>
  <c r="CM168" i="91" s="1" a="1"/>
  <c r="K106" i="16"/>
  <c r="J102" i="16" a="1"/>
  <c r="J102" i="16" s="1"/>
  <c r="K102" i="16" s="1"/>
  <c r="CM220" i="91"/>
  <c r="CM227" i="91" s="1"/>
  <c r="CN227" i="91"/>
  <c r="CM235" i="91"/>
  <c r="CM242" i="91" s="1"/>
  <c r="CN242" i="91"/>
  <c r="CP235" i="91"/>
  <c r="CP242" i="91" s="1"/>
  <c r="CQ242" i="91"/>
  <c r="CP191" i="91"/>
  <c r="CQ198" i="91"/>
  <c r="CM191" i="91"/>
  <c r="CN198" i="91"/>
  <c r="CQ227" i="91"/>
  <c r="DD23" i="22" a="1"/>
  <c r="DD23" i="22" s="1"/>
  <c r="CD23" i="22" a="1"/>
  <c r="CD23" i="22" s="1"/>
  <c r="DP25" i="22" a="1"/>
  <c r="DP25" i="22" s="1"/>
  <c r="DD25" i="22" a="1"/>
  <c r="DD25" i="22" s="1"/>
  <c r="DP23" i="22" a="1"/>
  <c r="DP23" i="22" s="1"/>
  <c r="CE23" i="22" a="1"/>
  <c r="CE23" i="22" s="1"/>
  <c r="DP24" i="22" a="1"/>
  <c r="DP24" i="22" s="1"/>
  <c r="DD24" i="22" a="1"/>
  <c r="DD24" i="22" s="1"/>
  <c r="CP205" i="91"/>
  <c r="CQ212" i="91"/>
  <c r="CM205" i="91"/>
  <c r="CM212" i="91" s="1"/>
  <c r="CN212" i="91"/>
  <c r="DB25" i="22" a="1"/>
  <c r="DB25" i="22" s="1"/>
  <c r="DF24" i="22" a="1"/>
  <c r="DF24" i="22" s="1"/>
  <c r="CY24" i="22" a="1"/>
  <c r="CY24" i="22" s="1"/>
  <c r="CQ24" i="22" a="1"/>
  <c r="CQ24" i="22" s="1"/>
  <c r="CX23" i="22" a="1"/>
  <c r="CX23" i="22" s="1"/>
  <c r="DA24" i="22" a="1"/>
  <c r="DA24" i="22" s="1"/>
  <c r="CR26" i="22" a="1"/>
  <c r="CR26" i="22" s="1"/>
  <c r="CT26" i="22" a="1"/>
  <c r="CT26" i="22" s="1"/>
  <c r="CU26" i="22" a="1"/>
  <c r="CU26" i="22" s="1"/>
  <c r="CV26" i="22" a="1"/>
  <c r="CV26" i="22" s="1"/>
  <c r="CW26" i="22" a="1"/>
  <c r="CW26" i="22" s="1"/>
  <c r="CX26" i="22" a="1"/>
  <c r="CX26" i="22" s="1"/>
  <c r="CY26" i="22" a="1"/>
  <c r="CY26" i="22" s="1"/>
  <c r="CZ26" i="22" a="1"/>
  <c r="CZ26" i="22" s="1"/>
  <c r="DA26" i="22" a="1"/>
  <c r="DA26" i="22" s="1"/>
  <c r="DB26" i="22" a="1"/>
  <c r="DB26" i="22" s="1"/>
  <c r="DC26" i="22" a="1"/>
  <c r="DC26" i="22" s="1"/>
  <c r="DF26" i="22" a="1"/>
  <c r="DF26" i="22" s="1"/>
  <c r="DH26" i="22" a="1"/>
  <c r="DH26" i="22" s="1"/>
  <c r="DI26" i="22" a="1"/>
  <c r="DI26" i="22" s="1"/>
  <c r="DJ26" i="22" a="1"/>
  <c r="DJ26" i="22" s="1"/>
  <c r="DK26" i="22" a="1"/>
  <c r="DK26" i="22" s="1"/>
  <c r="DL26" i="22" a="1"/>
  <c r="DL26" i="22" s="1"/>
  <c r="DM26" i="22" a="1"/>
  <c r="DM26" i="22" s="1"/>
  <c r="DN26" i="22" a="1"/>
  <c r="DN26" i="22" s="1"/>
  <c r="DO26" i="22" a="1"/>
  <c r="DO26" i="22" s="1"/>
  <c r="DR26" i="22" a="1"/>
  <c r="DR26" i="22" s="1"/>
  <c r="DS26" i="22" a="1"/>
  <c r="DS26" i="22" s="1"/>
  <c r="DT26" i="22" a="1"/>
  <c r="DT26" i="22" s="1"/>
  <c r="DU26" i="22" a="1"/>
  <c r="DU26" i="22" s="1"/>
  <c r="DV26" i="22" a="1"/>
  <c r="DV26" i="22" s="1"/>
  <c r="DW26" i="22" a="1"/>
  <c r="DW26" i="22" s="1"/>
  <c r="DX26" i="22" a="1"/>
  <c r="DX26" i="22" s="1"/>
  <c r="DY26" i="22" a="1"/>
  <c r="DY26" i="22" s="1"/>
  <c r="DZ26" i="22" a="1"/>
  <c r="DZ26" i="22" s="1"/>
  <c r="EA26" i="22" a="1"/>
  <c r="EA26" i="22" s="1"/>
  <c r="CG26" i="22" a="1"/>
  <c r="CG26" i="22" s="1"/>
  <c r="CH26" i="22" a="1"/>
  <c r="CH26" i="22" s="1"/>
  <c r="CP26" i="22" s="1" a="1"/>
  <c r="CP26" i="22" s="1"/>
  <c r="CQ79" i="16" l="1"/>
  <c r="CQ25" i="16"/>
  <c r="CQ81" i="16" s="1"/>
  <c r="CP25" i="16"/>
  <c r="CP32" i="16" s="1"/>
  <c r="CP34" i="16" s="1"/>
  <c r="CP90" i="16" s="1"/>
  <c r="CM278" i="91"/>
  <c r="CP252" i="91"/>
  <c r="CM252" i="91"/>
  <c r="CM277" i="91"/>
  <c r="CP280" i="91"/>
  <c r="CP272" i="91"/>
  <c r="CM261" i="91"/>
  <c r="CM253" i="91"/>
  <c r="CP270" i="91"/>
  <c r="CM279" i="91"/>
  <c r="CM271" i="91"/>
  <c r="CY241" i="16" s="1" a="1"/>
  <c r="CY241" i="16" s="1"/>
  <c r="CP277" i="91"/>
  <c r="CP271" i="91"/>
  <c r="DA241" i="16" s="1" a="1"/>
  <c r="DA241" i="16" s="1"/>
  <c r="CP269" i="91"/>
  <c r="CP279" i="91"/>
  <c r="CM269" i="91"/>
  <c r="CM272" i="91"/>
  <c r="CP281" i="91"/>
  <c r="CP268" i="91"/>
  <c r="CP261" i="91"/>
  <c r="CM280" i="91"/>
  <c r="CP253" i="91"/>
  <c r="CM262" i="91"/>
  <c r="CM268" i="91"/>
  <c r="CP278" i="91"/>
  <c r="CP262" i="91"/>
  <c r="CM270" i="91"/>
  <c r="CM281" i="91"/>
  <c r="CP79" i="16"/>
  <c r="CN265" i="91"/>
  <c r="CQ265" i="91"/>
  <c r="CQ256" i="91"/>
  <c r="CN256" i="91"/>
  <c r="CP251" i="91"/>
  <c r="CP250" i="91"/>
  <c r="CM251" i="91"/>
  <c r="CP259" i="91"/>
  <c r="CM259" i="91"/>
  <c r="CP260" i="91"/>
  <c r="CM250" i="91"/>
  <c r="CM260" i="91"/>
  <c r="T250" i="16"/>
  <c r="CY25" i="16" a="1"/>
  <c r="CY25" i="16" s="1"/>
  <c r="BR23" i="101"/>
  <c r="CM32" i="16"/>
  <c r="CM34" i="16" s="1"/>
  <c r="CM90" i="16" s="1"/>
  <c r="CP292" i="91"/>
  <c r="CN78" i="16"/>
  <c r="CP328" i="91"/>
  <c r="CP319" i="91"/>
  <c r="CP301" i="91"/>
  <c r="CP310" i="91"/>
  <c r="CP337" i="91"/>
  <c r="CN23" i="16"/>
  <c r="CN79" i="16" s="1"/>
  <c r="CM337" i="91"/>
  <c r="CM292" i="91"/>
  <c r="CM301" i="91"/>
  <c r="CM328" i="91"/>
  <c r="CM319" i="91"/>
  <c r="CM310" i="91"/>
  <c r="AH39" i="16"/>
  <c r="DH39" i="16" s="1" a="1"/>
  <c r="DH39" i="16" s="1"/>
  <c r="AV97" i="16"/>
  <c r="DV97" i="16" s="1" a="1"/>
  <c r="DV97" i="16" s="1"/>
  <c r="BA97" i="16"/>
  <c r="EA97" i="16" s="1" a="1"/>
  <c r="EA97" i="16" s="1"/>
  <c r="CE26" i="103" a="1"/>
  <c r="CE26" i="103" s="1"/>
  <c r="AE39" i="16"/>
  <c r="DE39" i="16" s="1" a="1"/>
  <c r="DE39" i="16" s="1"/>
  <c r="AH97" i="16"/>
  <c r="DH97" i="16" s="1" a="1"/>
  <c r="DH97" i="16" s="1"/>
  <c r="AP97" i="16"/>
  <c r="DP97" i="16" s="1" a="1"/>
  <c r="DP97" i="16" s="1"/>
  <c r="CJ92" i="16" a="1"/>
  <c r="CJ92" i="16" s="1"/>
  <c r="CE92" i="16" a="1"/>
  <c r="CE92" i="16" s="1"/>
  <c r="AR95" i="16"/>
  <c r="CJ95" i="16" s="1" a="1"/>
  <c r="CJ95" i="16" s="1"/>
  <c r="AE97" i="16"/>
  <c r="DE97" i="16" s="1" a="1"/>
  <c r="DE97" i="16" s="1"/>
  <c r="CK92" i="16" a="1"/>
  <c r="CK92" i="16" s="1"/>
  <c r="AO97" i="16"/>
  <c r="DO97" i="16" s="1" a="1"/>
  <c r="DO97" i="16" s="1"/>
  <c r="CD92" i="16" a="1"/>
  <c r="CD92" i="16" s="1"/>
  <c r="CG92" i="16" a="1"/>
  <c r="CG92" i="16" s="1"/>
  <c r="DR92" i="16" a="1"/>
  <c r="DR92" i="16" s="1"/>
  <c r="AI97" i="16"/>
  <c r="DI97" i="16" s="1" a="1"/>
  <c r="DI97" i="16" s="1"/>
  <c r="DI95" i="16" a="1"/>
  <c r="DI95" i="16" s="1"/>
  <c r="AG39" i="16"/>
  <c r="AG41" i="16" s="1"/>
  <c r="CD26" i="22" a="1"/>
  <c r="CD26" i="22" s="1"/>
  <c r="CD26" i="103" a="1"/>
  <c r="CD26" i="103" s="1"/>
  <c r="EJ22" i="16" a="1"/>
  <c r="EJ22" i="16" s="1"/>
  <c r="EJ25" i="16" a="1"/>
  <c r="EJ25" i="16" s="1"/>
  <c r="EJ32" i="16" a="1"/>
  <c r="EJ32" i="16" s="1"/>
  <c r="EJ36" i="16" a="1"/>
  <c r="EJ36" i="16" s="1"/>
  <c r="EJ34" i="16" a="1"/>
  <c r="EJ34" i="16" s="1"/>
  <c r="EJ39" i="16" a="1"/>
  <c r="EJ39" i="16" s="1"/>
  <c r="DY22" i="16" a="1"/>
  <c r="DY22" i="16" s="1"/>
  <c r="DY25" i="16" a="1"/>
  <c r="DY25" i="16" s="1"/>
  <c r="DY32" i="16" a="1"/>
  <c r="DY32" i="16" s="1"/>
  <c r="DY34" i="16" a="1"/>
  <c r="DY34" i="16" s="1"/>
  <c r="ED25" i="16" a="1"/>
  <c r="ED25" i="16" s="1"/>
  <c r="ED22" i="16" a="1"/>
  <c r="ED22" i="16" s="1"/>
  <c r="ED34" i="16" a="1"/>
  <c r="ED34" i="16" s="1"/>
  <c r="ED32" i="16" a="1"/>
  <c r="ED32" i="16" s="1"/>
  <c r="ED36" i="16" a="1"/>
  <c r="ED36" i="16" s="1"/>
  <c r="DY39" i="16" a="1"/>
  <c r="DY39" i="16" s="1"/>
  <c r="AY41" i="16"/>
  <c r="EH22" i="16" a="1"/>
  <c r="EH22" i="16" s="1"/>
  <c r="EH25" i="16" a="1"/>
  <c r="EH25" i="16" s="1"/>
  <c r="EH34" i="16" a="1"/>
  <c r="EH34" i="16" s="1"/>
  <c r="EH32" i="16" a="1"/>
  <c r="EH32" i="16" s="1"/>
  <c r="EH36" i="16" a="1"/>
  <c r="EH36" i="16" s="1"/>
  <c r="EH39" i="16" a="1"/>
  <c r="EH39" i="16" s="1"/>
  <c r="EH41" i="16" a="1"/>
  <c r="EH41" i="16" s="1"/>
  <c r="CJ36" i="16" a="1"/>
  <c r="CJ36" i="16" s="1"/>
  <c r="AN41" i="16"/>
  <c r="EB95" i="16" a="1"/>
  <c r="EB95" i="16" s="1"/>
  <c r="BB97" i="16"/>
  <c r="EB97" i="16" s="1" a="1"/>
  <c r="EB97" i="16" s="1"/>
  <c r="DF36" i="16" a="1"/>
  <c r="DF36" i="16" s="1"/>
  <c r="AF39" i="16"/>
  <c r="AF41" i="16" s="1"/>
  <c r="DD39" i="16" a="1"/>
  <c r="DD39" i="16" s="1"/>
  <c r="AD41" i="16"/>
  <c r="DD97" i="16" a="1"/>
  <c r="DD97" i="16" s="1"/>
  <c r="AI39" i="16"/>
  <c r="CE36" i="16" a="1"/>
  <c r="CE36" i="16" s="1"/>
  <c r="CP154" i="91" a="1"/>
  <c r="ED39" i="16" a="1"/>
  <c r="ED39" i="16" s="1"/>
  <c r="BD41" i="16"/>
  <c r="AT39" i="16"/>
  <c r="DZ41" i="16" a="1"/>
  <c r="DZ41" i="16" s="1"/>
  <c r="BN39" i="16"/>
  <c r="EI95" i="16" a="1"/>
  <c r="EI95" i="16" s="1"/>
  <c r="BI97" i="16"/>
  <c r="EI97" i="16" s="1" a="1"/>
  <c r="EI97" i="16" s="1"/>
  <c r="DY36" i="16" a="1"/>
  <c r="DY36" i="16" s="1"/>
  <c r="AO39" i="16"/>
  <c r="EJ41" i="16" a="1"/>
  <c r="EJ41" i="16" s="1"/>
  <c r="CD36" i="16" a="1"/>
  <c r="CD36" i="16" s="1"/>
  <c r="DO95" i="16" a="1"/>
  <c r="DO95" i="16" s="1"/>
  <c r="BG39" i="16"/>
  <c r="CM198" i="91"/>
  <c r="EI41" i="16" a="1"/>
  <c r="EI41" i="16" s="1"/>
  <c r="DM95" i="16" a="1"/>
  <c r="DM95" i="16" s="1"/>
  <c r="AM97" i="16"/>
  <c r="DM97" i="16" s="1" a="1"/>
  <c r="DM97" i="16" s="1"/>
  <c r="BM39" i="16"/>
  <c r="BF39" i="16"/>
  <c r="CG36" i="16" a="1"/>
  <c r="CG36" i="16" s="1"/>
  <c r="AM39" i="16"/>
  <c r="AX41" i="16"/>
  <c r="BE39" i="16"/>
  <c r="CK36" i="16" a="1"/>
  <c r="CK36" i="16" s="1"/>
  <c r="CM154" i="91" a="1"/>
  <c r="CM154" i="91" s="1"/>
  <c r="CP212" i="91"/>
  <c r="CP198" i="91"/>
  <c r="DJ36" i="16" a="1"/>
  <c r="DJ36" i="16" s="1"/>
  <c r="AJ39" i="16"/>
  <c r="CH36" i="16" a="1"/>
  <c r="CH36" i="16" s="1"/>
  <c r="AK41" i="16"/>
  <c r="AP41" i="16"/>
  <c r="CM182" i="91"/>
  <c r="CM168" i="91"/>
  <c r="CP182" i="91"/>
  <c r="CE26" i="22" a="1"/>
  <c r="CE26" i="22" s="1"/>
  <c r="DD26" i="22" a="1"/>
  <c r="DD26" i="22" s="1"/>
  <c r="CO26" i="22" a="1"/>
  <c r="CO26" i="22" s="1"/>
  <c r="DQ26" i="22" a="1"/>
  <c r="DQ26" i="22" s="1"/>
  <c r="DE26" i="22" a="1"/>
  <c r="DE26" i="22" s="1"/>
  <c r="CS26" i="22" a="1"/>
  <c r="CS26" i="22" s="1"/>
  <c r="DG26" i="22" a="1"/>
  <c r="DG26" i="22" s="1"/>
  <c r="DP26" i="22" a="1"/>
  <c r="DP26" i="22" s="1"/>
  <c r="CQ26" i="22" a="1"/>
  <c r="CQ26" i="22" s="1"/>
  <c r="CR27" i="22" a="1"/>
  <c r="CR27" i="22" s="1"/>
  <c r="CS27" i="22" a="1"/>
  <c r="CS27" i="22" s="1"/>
  <c r="CU27" i="22" a="1"/>
  <c r="CU27" i="22" s="1"/>
  <c r="CV27" i="22" a="1"/>
  <c r="CV27" i="22" s="1"/>
  <c r="CX27" i="22" a="1"/>
  <c r="CX27" i="22" s="1"/>
  <c r="CY27" i="22" a="1"/>
  <c r="CY27" i="22" s="1"/>
  <c r="DA27" i="22" a="1"/>
  <c r="DA27" i="22" s="1"/>
  <c r="DB27" i="22" a="1"/>
  <c r="DB27" i="22" s="1"/>
  <c r="DC27" i="22" a="1"/>
  <c r="DC27" i="22" s="1"/>
  <c r="DE27" i="22" a="1"/>
  <c r="DE27" i="22" s="1"/>
  <c r="DF27" i="22" a="1"/>
  <c r="DF27" i="22" s="1"/>
  <c r="DG27" i="22" a="1"/>
  <c r="DG27" i="22" s="1"/>
  <c r="DH27" i="22" a="1"/>
  <c r="DH27" i="22" s="1"/>
  <c r="DK27" i="22" a="1"/>
  <c r="DK27" i="22" s="1"/>
  <c r="DL27" i="22" a="1"/>
  <c r="DL27" i="22" s="1"/>
  <c r="DM27" i="22" a="1"/>
  <c r="DM27" i="22" s="1"/>
  <c r="DO27" i="22" a="1"/>
  <c r="DO27" i="22" s="1"/>
  <c r="DQ27" i="22" a="1"/>
  <c r="DQ27" i="22" s="1"/>
  <c r="DR27" i="22" a="1"/>
  <c r="DR27" i="22" s="1"/>
  <c r="DU27" i="22" a="1"/>
  <c r="DU27" i="22" s="1"/>
  <c r="DW27" i="22" a="1"/>
  <c r="DW27" i="22" s="1"/>
  <c r="DX27" i="22" a="1"/>
  <c r="DX27" i="22" s="1"/>
  <c r="DY27" i="22" a="1"/>
  <c r="DY27" i="22" s="1"/>
  <c r="DZ27" i="22" a="1"/>
  <c r="DZ27" i="22" s="1"/>
  <c r="EA27" i="22" a="1"/>
  <c r="EA27" i="22" s="1"/>
  <c r="CG27" i="22" a="1"/>
  <c r="CG27" i="22" s="1"/>
  <c r="CO27" i="22" s="1" a="1"/>
  <c r="CO27" i="22" s="1"/>
  <c r="CH27" i="22" a="1"/>
  <c r="CH27" i="22" s="1"/>
  <c r="CP36" i="16" l="1"/>
  <c r="CP92" i="16" s="1"/>
  <c r="CQ32" i="16"/>
  <c r="DB32" i="16" s="1" a="1"/>
  <c r="DB32" i="16" s="1"/>
  <c r="DA32" i="16" a="1"/>
  <c r="DA32" i="16" s="1"/>
  <c r="CP88" i="16"/>
  <c r="DB25" i="16" a="1"/>
  <c r="DB25" i="16" s="1"/>
  <c r="CP81" i="16"/>
  <c r="DA25" i="16" a="1"/>
  <c r="DA25" i="16" s="1"/>
  <c r="DA34" i="16" a="1"/>
  <c r="DA34" i="16" s="1"/>
  <c r="CM283" i="91"/>
  <c r="CP274" i="91"/>
  <c r="CP283" i="91"/>
  <c r="CM274" i="91"/>
  <c r="CM265" i="91"/>
  <c r="CM256" i="91"/>
  <c r="CP265" i="91"/>
  <c r="CP256" i="91"/>
  <c r="CY32" i="16" a="1"/>
  <c r="CY32" i="16" s="1"/>
  <c r="CY34" i="16" a="1"/>
  <c r="CY34" i="16" s="1"/>
  <c r="CM88" i="16"/>
  <c r="CP39" i="16"/>
  <c r="DA39" i="16" s="1" a="1"/>
  <c r="DA39" i="16" s="1"/>
  <c r="CM36" i="16"/>
  <c r="CM92" i="16" s="1"/>
  <c r="DA36" i="16" a="1"/>
  <c r="DA36" i="16" s="1"/>
  <c r="CQ88" i="16"/>
  <c r="CZ23" i="16" a="1"/>
  <c r="CZ23" i="16" s="1"/>
  <c r="CN25" i="16"/>
  <c r="CN81" i="16" s="1"/>
  <c r="AH41" i="16"/>
  <c r="DH41" i="16" s="1" a="1"/>
  <c r="DH41" i="16" s="1"/>
  <c r="AE41" i="16"/>
  <c r="DE41" i="16" s="1" a="1"/>
  <c r="DE41" i="16" s="1"/>
  <c r="CK95" i="16" a="1"/>
  <c r="CK95" i="16" s="1"/>
  <c r="CG95" i="16" a="1"/>
  <c r="CG95" i="16" s="1"/>
  <c r="CD95" i="16" a="1"/>
  <c r="CD95" i="16" s="1"/>
  <c r="DG41" i="16" a="1"/>
  <c r="DG41" i="16" s="1"/>
  <c r="DG39" i="16" a="1"/>
  <c r="DG39" i="16" s="1"/>
  <c r="CP154" i="91"/>
  <c r="DR95" i="16" a="1"/>
  <c r="DR95" i="16" s="1"/>
  <c r="CE95" i="16" a="1"/>
  <c r="CE95" i="16" s="1"/>
  <c r="CH95" i="16" a="1"/>
  <c r="CH95" i="16" s="1"/>
  <c r="AR97" i="16"/>
  <c r="DR97" i="16" s="1" a="1"/>
  <c r="DR97" i="16" s="1"/>
  <c r="CE27" i="22" a="1"/>
  <c r="CE27" i="22" s="1"/>
  <c r="CE27" i="103" a="1"/>
  <c r="CE27" i="103" s="1"/>
  <c r="CD27" i="22" a="1"/>
  <c r="CD27" i="22" s="1"/>
  <c r="CD27" i="103" a="1"/>
  <c r="CD27" i="103" s="1"/>
  <c r="EG25" i="16" a="1"/>
  <c r="EG25" i="16" s="1"/>
  <c r="EG22" i="16" a="1"/>
  <c r="EG22" i="16" s="1"/>
  <c r="EG32" i="16" a="1"/>
  <c r="EG32" i="16" s="1"/>
  <c r="EG34" i="16" a="1"/>
  <c r="EG34" i="16" s="1"/>
  <c r="EG36" i="16" a="1"/>
  <c r="EG36" i="16" s="1"/>
  <c r="DS25" i="16" a="1"/>
  <c r="DS25" i="16" s="1"/>
  <c r="DS22" i="16" a="1"/>
  <c r="DS22" i="16" s="1"/>
  <c r="DS32" i="16" a="1"/>
  <c r="DS32" i="16" s="1"/>
  <c r="DS36" i="16" a="1"/>
  <c r="DS36" i="16" s="1"/>
  <c r="DS34" i="16" a="1"/>
  <c r="DS34" i="16" s="1"/>
  <c r="DS41" i="16" a="1"/>
  <c r="DS41" i="16" s="1"/>
  <c r="DS39" i="16" a="1"/>
  <c r="DS39" i="16" s="1"/>
  <c r="EC22" i="16" a="1"/>
  <c r="EC22" i="16" s="1"/>
  <c r="EC25" i="16" a="1"/>
  <c r="EC25" i="16" s="1"/>
  <c r="EC34" i="16" a="1"/>
  <c r="EC34" i="16" s="1"/>
  <c r="EC36" i="16" a="1"/>
  <c r="EC36" i="16" s="1"/>
  <c r="EC32" i="16" a="1"/>
  <c r="EC32" i="16" s="1"/>
  <c r="EC41" i="16" a="1"/>
  <c r="EC41" i="16" s="1"/>
  <c r="EC39" i="16" a="1"/>
  <c r="EC39" i="16" s="1"/>
  <c r="DX22" i="16" a="1"/>
  <c r="DX22" i="16" s="1"/>
  <c r="DX25" i="16" a="1"/>
  <c r="DX25" i="16" s="1"/>
  <c r="DX34" i="16" a="1"/>
  <c r="DX34" i="16" s="1"/>
  <c r="DX32" i="16" a="1"/>
  <c r="DX32" i="16" s="1"/>
  <c r="DX36" i="16" a="1"/>
  <c r="DX36" i="16" s="1"/>
  <c r="DX39" i="16" a="1"/>
  <c r="DX39" i="16" s="1"/>
  <c r="DN25" i="16" a="1"/>
  <c r="DN25" i="16" s="1"/>
  <c r="DN22" i="16" a="1"/>
  <c r="DN22" i="16" s="1"/>
  <c r="DN32" i="16" a="1"/>
  <c r="DN32" i="16" s="1"/>
  <c r="DN34" i="16" a="1"/>
  <c r="DN34" i="16" s="1"/>
  <c r="DN36" i="16" a="1"/>
  <c r="DN36" i="16" s="1"/>
  <c r="DN39" i="16" a="1"/>
  <c r="DN39" i="16" s="1"/>
  <c r="DF41" i="16" a="1"/>
  <c r="DF41" i="16" s="1"/>
  <c r="CJ39" i="16" a="1"/>
  <c r="CJ39" i="16" s="1"/>
  <c r="DF39" i="16" a="1"/>
  <c r="DF39" i="16" s="1"/>
  <c r="CH39" i="16" a="1"/>
  <c r="CH39" i="16" s="1"/>
  <c r="CK39" i="16" a="1"/>
  <c r="CK39" i="16" s="1"/>
  <c r="BN41" i="16"/>
  <c r="BF41" i="16"/>
  <c r="EG39" i="16" a="1"/>
  <c r="EG39" i="16" s="1"/>
  <c r="BG41" i="16"/>
  <c r="CE39" i="16" a="1"/>
  <c r="CE39" i="16" s="1"/>
  <c r="DY41" i="16" a="1"/>
  <c r="DY41" i="16" s="1"/>
  <c r="CG39" i="16" a="1"/>
  <c r="CG39" i="16" s="1"/>
  <c r="AM41" i="16"/>
  <c r="ED41" i="16" a="1"/>
  <c r="ED41" i="16" s="1"/>
  <c r="CD39" i="16" a="1"/>
  <c r="CD39" i="16" s="1"/>
  <c r="DJ39" i="16" a="1"/>
  <c r="DJ39" i="16" s="1"/>
  <c r="AJ41" i="16"/>
  <c r="DN41" i="16" a="1"/>
  <c r="DN41" i="16" s="1"/>
  <c r="BE41" i="16"/>
  <c r="DX41" i="16" a="1"/>
  <c r="DX41" i="16" s="1"/>
  <c r="DI39" i="16" a="1"/>
  <c r="DI39" i="16" s="1"/>
  <c r="AI41" i="16"/>
  <c r="BM41" i="16"/>
  <c r="AO41" i="16"/>
  <c r="AT41" i="16"/>
  <c r="DD41" i="16" a="1"/>
  <c r="DD41" i="16" s="1"/>
  <c r="DD27" i="22" a="1"/>
  <c r="DD27" i="22" s="1"/>
  <c r="DP27" i="22" a="1"/>
  <c r="DP27" i="22" s="1"/>
  <c r="CP27" i="22" a="1"/>
  <c r="CP27" i="22" s="1"/>
  <c r="DN27" i="22" a="1"/>
  <c r="DN27" i="22" s="1"/>
  <c r="DT27" i="22" a="1"/>
  <c r="DT27" i="22" s="1"/>
  <c r="CZ27" i="22" a="1"/>
  <c r="CZ27" i="22" s="1"/>
  <c r="DV27" i="22" a="1"/>
  <c r="DV27" i="22" s="1"/>
  <c r="DJ27" i="22" a="1"/>
  <c r="DJ27" i="22" s="1"/>
  <c r="DI27" i="22" a="1"/>
  <c r="DI27" i="22" s="1"/>
  <c r="CW27" i="22" a="1"/>
  <c r="CW27" i="22" s="1"/>
  <c r="DS27" i="22" a="1"/>
  <c r="DS27" i="22" s="1"/>
  <c r="CT27" i="22" a="1"/>
  <c r="CT27" i="22" s="1"/>
  <c r="CQ27" i="22" a="1"/>
  <c r="CQ27" i="22" s="1"/>
  <c r="AD28" i="22"/>
  <c r="AE28" i="22"/>
  <c r="CR28" i="22" s="1" a="1"/>
  <c r="CR28" i="22" s="1"/>
  <c r="AF28" i="22"/>
  <c r="CS28" i="22" s="1" a="1"/>
  <c r="CS28" i="22" s="1"/>
  <c r="AG28" i="22"/>
  <c r="CT28" i="22" s="1" a="1"/>
  <c r="CT28" i="22" s="1"/>
  <c r="AH28" i="22"/>
  <c r="CU28" i="22" s="1" a="1"/>
  <c r="CU28" i="22" s="1"/>
  <c r="AI28" i="22"/>
  <c r="CV28" i="22" s="1" a="1"/>
  <c r="CV28" i="22" s="1"/>
  <c r="AJ28" i="22"/>
  <c r="CW28" i="22" s="1" a="1"/>
  <c r="CW28" i="22" s="1"/>
  <c r="AK28" i="22"/>
  <c r="CX28" i="22" s="1" a="1"/>
  <c r="CX28" i="22" s="1"/>
  <c r="AL28" i="22"/>
  <c r="CY28" i="22" s="1" a="1"/>
  <c r="CY28" i="22" s="1"/>
  <c r="AM28" i="22"/>
  <c r="CZ28" i="22" s="1" a="1"/>
  <c r="CZ28" i="22" s="1"/>
  <c r="AN28" i="22"/>
  <c r="AO28" i="22"/>
  <c r="DB28" i="22" s="1" a="1"/>
  <c r="DB28" i="22" s="1"/>
  <c r="AP28" i="22"/>
  <c r="DC28" i="22" s="1" a="1"/>
  <c r="DC28" i="22" s="1"/>
  <c r="AQ28" i="22"/>
  <c r="AR28" i="22"/>
  <c r="DE28" i="22" s="1" a="1"/>
  <c r="DE28" i="22" s="1"/>
  <c r="AS28" i="22"/>
  <c r="DF28" i="22" s="1" a="1"/>
  <c r="DF28" i="22" s="1"/>
  <c r="AT28" i="22"/>
  <c r="DG28" i="22" s="1" a="1"/>
  <c r="DG28" i="22" s="1"/>
  <c r="AU28" i="22"/>
  <c r="DH28" i="22" s="1" a="1"/>
  <c r="DH28" i="22" s="1"/>
  <c r="AV28" i="22"/>
  <c r="DI28" i="22" s="1" a="1"/>
  <c r="DI28" i="22" s="1"/>
  <c r="AW28" i="22"/>
  <c r="DJ28" i="22" s="1" a="1"/>
  <c r="DJ28" i="22" s="1"/>
  <c r="AX28" i="22"/>
  <c r="DK28" i="22" s="1" a="1"/>
  <c r="DK28" i="22" s="1"/>
  <c r="AY28" i="22"/>
  <c r="DL28" i="22" s="1" a="1"/>
  <c r="DL28" i="22" s="1"/>
  <c r="AZ28" i="22"/>
  <c r="DM28" i="22" s="1" a="1"/>
  <c r="DM28" i="22" s="1"/>
  <c r="BA28" i="22"/>
  <c r="DN28" i="22" s="1" a="1"/>
  <c r="DN28" i="22" s="1"/>
  <c r="BB28" i="22"/>
  <c r="DO28" i="22" s="1" a="1"/>
  <c r="DO28" i="22" s="1"/>
  <c r="BC28" i="22"/>
  <c r="BD28" i="22"/>
  <c r="DQ28" i="22" s="1" a="1"/>
  <c r="DQ28" i="22" s="1"/>
  <c r="BE28" i="22"/>
  <c r="DR28" i="22" s="1" a="1"/>
  <c r="DR28" i="22" s="1"/>
  <c r="BF28" i="22"/>
  <c r="DS28" i="22" s="1" a="1"/>
  <c r="DS28" i="22" s="1"/>
  <c r="BG28" i="22"/>
  <c r="DT28" i="22" s="1" a="1"/>
  <c r="DT28" i="22" s="1"/>
  <c r="BH28" i="22"/>
  <c r="DU28" i="22" s="1" a="1"/>
  <c r="DU28" i="22" s="1"/>
  <c r="BI28" i="22"/>
  <c r="DV28" i="22" s="1" a="1"/>
  <c r="DV28" i="22" s="1"/>
  <c r="BJ28" i="22"/>
  <c r="DW28" i="22" s="1" a="1"/>
  <c r="DW28" i="22" s="1"/>
  <c r="BK28" i="22"/>
  <c r="DX28" i="22" s="1" a="1"/>
  <c r="DX28" i="22" s="1"/>
  <c r="BL28" i="22"/>
  <c r="DY28" i="22" s="1" a="1"/>
  <c r="DY28" i="22" s="1"/>
  <c r="BM28" i="22"/>
  <c r="DZ28" i="22" s="1" a="1"/>
  <c r="DZ28" i="22" s="1"/>
  <c r="BN28" i="22"/>
  <c r="EA28" i="22" s="1" a="1"/>
  <c r="EA28" i="22" s="1"/>
  <c r="CG28" i="22"/>
  <c r="CH28" i="22"/>
  <c r="CP28" i="22" s="1" a="1"/>
  <c r="CP28" i="22" s="1"/>
  <c r="CQ34" i="16" l="1"/>
  <c r="DB34" i="16" s="1" a="1"/>
  <c r="DB34" i="16" s="1"/>
  <c r="CQ36" i="16"/>
  <c r="CQ39" i="16" s="1"/>
  <c r="CQ95" i="16" s="1"/>
  <c r="CQ90" i="16"/>
  <c r="CP41" i="16"/>
  <c r="CP97" i="16" s="1"/>
  <c r="CP95" i="16"/>
  <c r="CY36" i="16" a="1"/>
  <c r="CY36" i="16" s="1"/>
  <c r="CM39" i="16"/>
  <c r="CN32" i="16"/>
  <c r="CN88" i="16" s="1"/>
  <c r="CZ25" i="16" a="1"/>
  <c r="CZ25" i="16" s="1"/>
  <c r="CQ41" i="16"/>
  <c r="DB41" i="16" s="1" a="1"/>
  <c r="DB41" i="16" s="1"/>
  <c r="CD28" i="103" a="1"/>
  <c r="CD28" i="103" s="1"/>
  <c r="CJ97" i="16" a="1"/>
  <c r="CJ97" i="16" s="1"/>
  <c r="CD97" i="16" a="1"/>
  <c r="CD97" i="16" s="1"/>
  <c r="CG97" i="16" a="1"/>
  <c r="CG97" i="16" s="1"/>
  <c r="CD28" i="22" a="1"/>
  <c r="CD28" i="22" s="1"/>
  <c r="CD41" i="16" a="1"/>
  <c r="CD41" i="16" s="1"/>
  <c r="CK97" i="16" a="1"/>
  <c r="CK97" i="16" s="1"/>
  <c r="CH97" i="16" a="1"/>
  <c r="CH97" i="16" s="1"/>
  <c r="CE97" i="16" a="1"/>
  <c r="CE97" i="16" s="1"/>
  <c r="CG41" i="16" a="1"/>
  <c r="CG41" i="16" s="1"/>
  <c r="CE28" i="22" a="1"/>
  <c r="CE28" i="22" s="1"/>
  <c r="CE28" i="103" a="1"/>
  <c r="CE28" i="103" s="1"/>
  <c r="DO22" i="16" a="1"/>
  <c r="DO22" i="16" s="1"/>
  <c r="DO25" i="16" a="1"/>
  <c r="DO25" i="16" s="1"/>
  <c r="DO32" i="16" a="1"/>
  <c r="DO32" i="16" s="1"/>
  <c r="DO34" i="16" a="1"/>
  <c r="DO34" i="16" s="1"/>
  <c r="DO36" i="16" a="1"/>
  <c r="DO36" i="16" s="1"/>
  <c r="DO39" i="16" a="1"/>
  <c r="DO39" i="16" s="1"/>
  <c r="DR25" i="16" a="1"/>
  <c r="DR25" i="16" s="1"/>
  <c r="DR22" i="16" a="1"/>
  <c r="DR22" i="16" s="1"/>
  <c r="DR32" i="16" a="1"/>
  <c r="DR32" i="16" s="1"/>
  <c r="DR34" i="16" a="1"/>
  <c r="DR34" i="16" s="1"/>
  <c r="DR39" i="16" a="1"/>
  <c r="DR39" i="16" s="1"/>
  <c r="DR36" i="16" a="1"/>
  <c r="DR36" i="16" s="1"/>
  <c r="DR41" i="16" a="1"/>
  <c r="DR41" i="16" s="1"/>
  <c r="EE22" i="16" a="1"/>
  <c r="EE22" i="16" s="1"/>
  <c r="EE25" i="16" a="1"/>
  <c r="EE25" i="16" s="1"/>
  <c r="EE32" i="16" a="1"/>
  <c r="EE32" i="16" s="1"/>
  <c r="EE34" i="16" a="1"/>
  <c r="EE34" i="16" s="1"/>
  <c r="EE36" i="16" a="1"/>
  <c r="EE36" i="16" s="1"/>
  <c r="EE39" i="16" a="1"/>
  <c r="EE39" i="16" s="1"/>
  <c r="DM25" i="16" a="1"/>
  <c r="DM25" i="16" s="1"/>
  <c r="DM22" i="16" a="1"/>
  <c r="DM22" i="16" s="1"/>
  <c r="DM32" i="16" a="1"/>
  <c r="DM32" i="16" s="1"/>
  <c r="DM34" i="16" a="1"/>
  <c r="DM34" i="16" s="1"/>
  <c r="DM36" i="16" a="1"/>
  <c r="DM36" i="16" s="1"/>
  <c r="DM39" i="16" a="1"/>
  <c r="DM39" i="16" s="1"/>
  <c r="DU25" i="16" a="1"/>
  <c r="DU25" i="16" s="1"/>
  <c r="DU22" i="16" a="1"/>
  <c r="DU22" i="16" s="1"/>
  <c r="DU36" i="16" a="1"/>
  <c r="DU36" i="16" s="1"/>
  <c r="DU32" i="16" a="1"/>
  <c r="DU32" i="16" s="1"/>
  <c r="DU34" i="16" a="1"/>
  <c r="DU34" i="16" s="1"/>
  <c r="DU41" i="16" a="1"/>
  <c r="DU41" i="16" s="1"/>
  <c r="DU39" i="16" a="1"/>
  <c r="DU39" i="16" s="1"/>
  <c r="EK22" i="16" a="1"/>
  <c r="EK22" i="16" s="1"/>
  <c r="EK25" i="16" a="1"/>
  <c r="EK25" i="16" s="1"/>
  <c r="EK34" i="16" a="1"/>
  <c r="EK34" i="16" s="1"/>
  <c r="EK36" i="16" a="1"/>
  <c r="EK36" i="16" s="1"/>
  <c r="EK32" i="16" a="1"/>
  <c r="EK32" i="16" s="1"/>
  <c r="EK39" i="16" a="1"/>
  <c r="EK39" i="16" s="1"/>
  <c r="EK41" i="16" a="1"/>
  <c r="EK41" i="16" s="1"/>
  <c r="DL25" i="16" a="1"/>
  <c r="DL25" i="16" s="1"/>
  <c r="DL22" i="16" a="1"/>
  <c r="DL22" i="16" s="1"/>
  <c r="DL36" i="16" a="1"/>
  <c r="DL36" i="16" s="1"/>
  <c r="DL32" i="16" a="1"/>
  <c r="DL32" i="16" s="1"/>
  <c r="DL34" i="16" a="1"/>
  <c r="DL34" i="16" s="1"/>
  <c r="DL39" i="16" a="1"/>
  <c r="DL39" i="16" s="1"/>
  <c r="DL41" i="16" a="1"/>
  <c r="DL41" i="16" s="1"/>
  <c r="DK22" i="16" a="1"/>
  <c r="DK22" i="16" s="1"/>
  <c r="DK25" i="16" a="1"/>
  <c r="DK25" i="16" s="1"/>
  <c r="DK32" i="16" a="1"/>
  <c r="DK32" i="16" s="1"/>
  <c r="DK34" i="16" a="1"/>
  <c r="DK34" i="16" s="1"/>
  <c r="DK39" i="16" a="1"/>
  <c r="DK39" i="16" s="1"/>
  <c r="DK36" i="16" a="1"/>
  <c r="DK36" i="16" s="1"/>
  <c r="DK41" i="16" a="1"/>
  <c r="DK41" i="16" s="1"/>
  <c r="EF22" i="16" a="1"/>
  <c r="EF22" i="16" s="1"/>
  <c r="EF25" i="16" a="1"/>
  <c r="EF25" i="16" s="1"/>
  <c r="EF32" i="16" a="1"/>
  <c r="EF32" i="16" s="1"/>
  <c r="EF34" i="16" a="1"/>
  <c r="EF34" i="16" s="1"/>
  <c r="EF36" i="16" a="1"/>
  <c r="EF36" i="16" s="1"/>
  <c r="EF39" i="16" a="1"/>
  <c r="EF39" i="16" s="1"/>
  <c r="DW22" i="16" a="1"/>
  <c r="DW22" i="16" s="1"/>
  <c r="DW25" i="16" a="1"/>
  <c r="DW25" i="16" s="1"/>
  <c r="DW34" i="16" a="1"/>
  <c r="DW34" i="16" s="1"/>
  <c r="DW36" i="16" a="1"/>
  <c r="DW36" i="16" s="1"/>
  <c r="DW32" i="16" a="1"/>
  <c r="DW32" i="16" s="1"/>
  <c r="DW41" i="16" a="1"/>
  <c r="DW41" i="16" s="1"/>
  <c r="DW39" i="16" a="1"/>
  <c r="DW39" i="16" s="1"/>
  <c r="DI41" i="16" a="1"/>
  <c r="DI41" i="16" s="1"/>
  <c r="EE41" i="16" a="1"/>
  <c r="EE41" i="16" s="1"/>
  <c r="DM41" i="16" a="1"/>
  <c r="DM41" i="16" s="1"/>
  <c r="EG41" i="16" a="1"/>
  <c r="EG41" i="16" s="1"/>
  <c r="DJ41" i="16" a="1"/>
  <c r="DJ41" i="16" s="1"/>
  <c r="EF41" i="16" a="1"/>
  <c r="EF41" i="16" s="1"/>
  <c r="DO41" i="16" a="1"/>
  <c r="DO41" i="16" s="1"/>
  <c r="CJ41" i="16" a="1"/>
  <c r="CJ41" i="16" s="1"/>
  <c r="CK41" i="16" a="1"/>
  <c r="CK41" i="16" s="1"/>
  <c r="CH41" i="16" a="1"/>
  <c r="CH41" i="16" s="1"/>
  <c r="CE41" i="16" a="1"/>
  <c r="CE41" i="16" s="1"/>
  <c r="DP28" i="22" a="1"/>
  <c r="DP28" i="22" s="1"/>
  <c r="DD28" i="22" a="1"/>
  <c r="DD28" i="22" s="1"/>
  <c r="CO28" i="22" a="1"/>
  <c r="CO28" i="22" s="1"/>
  <c r="CQ28" i="22" a="1"/>
  <c r="CQ28" i="22" s="1"/>
  <c r="DA28" i="22" a="1"/>
  <c r="DA28" i="22" s="1"/>
  <c r="AD30" i="22"/>
  <c r="CQ30" i="22" s="1" a="1"/>
  <c r="CQ30" i="22" s="1"/>
  <c r="CR29" i="22" a="1"/>
  <c r="CR29" i="22" s="1"/>
  <c r="CS29" i="22" a="1"/>
  <c r="CS29" i="22" s="1"/>
  <c r="CT29" i="22" a="1"/>
  <c r="CT29" i="22" s="1"/>
  <c r="CU29" i="22" a="1"/>
  <c r="CU29" i="22" s="1"/>
  <c r="CV29" i="22" a="1"/>
  <c r="CV29" i="22" s="1"/>
  <c r="CW29" i="22" a="1"/>
  <c r="CW29" i="22" s="1"/>
  <c r="CX29" i="22" a="1"/>
  <c r="CX29" i="22" s="1"/>
  <c r="CY29" i="22" a="1"/>
  <c r="CY29" i="22" s="1"/>
  <c r="AM30" i="22"/>
  <c r="CZ30" i="22" s="1" a="1"/>
  <c r="CZ30" i="22" s="1"/>
  <c r="DA29" i="22" a="1"/>
  <c r="DA29" i="22" s="1"/>
  <c r="DB29" i="22" a="1"/>
  <c r="DB29" i="22" s="1"/>
  <c r="DC29" i="22" a="1"/>
  <c r="DC29" i="22" s="1"/>
  <c r="DE29" i="22" a="1"/>
  <c r="DE29" i="22" s="1"/>
  <c r="DF29" i="22" a="1"/>
  <c r="DF29" i="22" s="1"/>
  <c r="DG29" i="22" a="1"/>
  <c r="DG29" i="22" s="1"/>
  <c r="DH29" i="22" a="1"/>
  <c r="DH29" i="22" s="1"/>
  <c r="DI29" i="22" a="1"/>
  <c r="DI29" i="22" s="1"/>
  <c r="AW30" i="22"/>
  <c r="DJ30" i="22" s="1" a="1"/>
  <c r="DJ30" i="22" s="1"/>
  <c r="DK29" i="22" a="1"/>
  <c r="DK29" i="22" s="1"/>
  <c r="DL29" i="22" a="1"/>
  <c r="DL29" i="22" s="1"/>
  <c r="DM29" i="22" a="1"/>
  <c r="DM29" i="22" s="1"/>
  <c r="DN29" i="22" a="1"/>
  <c r="DN29" i="22" s="1"/>
  <c r="BB30" i="22"/>
  <c r="DO30" i="22" s="1" a="1"/>
  <c r="DO30" i="22" s="1"/>
  <c r="DQ29" i="22" a="1"/>
  <c r="DQ29" i="22" s="1"/>
  <c r="DR29" i="22" a="1"/>
  <c r="DR29" i="22" s="1"/>
  <c r="DS29" i="22" a="1"/>
  <c r="DS29" i="22" s="1"/>
  <c r="DT29" i="22" a="1"/>
  <c r="DT29" i="22" s="1"/>
  <c r="DU29" i="22" a="1"/>
  <c r="DU29" i="22" s="1"/>
  <c r="BI30" i="22"/>
  <c r="DV30" i="22" s="1" a="1"/>
  <c r="DV30" i="22" s="1"/>
  <c r="DW29" i="22" a="1"/>
  <c r="DW29" i="22" s="1"/>
  <c r="DX29" i="22" a="1"/>
  <c r="DX29" i="22" s="1"/>
  <c r="DY29" i="22" a="1"/>
  <c r="DY29" i="22" s="1"/>
  <c r="DZ29" i="22" a="1"/>
  <c r="DZ29" i="22" s="1"/>
  <c r="EA29" i="22" a="1"/>
  <c r="EA29" i="22" s="1"/>
  <c r="CG29" i="22" a="1"/>
  <c r="CG29" i="22" s="1"/>
  <c r="CO29" i="22" s="1" a="1"/>
  <c r="CO29" i="22" s="1"/>
  <c r="CH29" i="22" a="1"/>
  <c r="CH29" i="22" s="1"/>
  <c r="CH30" i="22" s="1"/>
  <c r="CP30" i="22" s="1" a="1"/>
  <c r="CP30" i="22" s="1"/>
  <c r="CR31" i="22" a="1"/>
  <c r="CR31" i="22" s="1"/>
  <c r="CS31" i="22" a="1"/>
  <c r="CS31" i="22" s="1"/>
  <c r="CT31" i="22" a="1"/>
  <c r="CT31" i="22" s="1"/>
  <c r="CU31" i="22" a="1"/>
  <c r="CU31" i="22" s="1"/>
  <c r="CV31" i="22" a="1"/>
  <c r="CV31" i="22" s="1"/>
  <c r="CX31" i="22" a="1"/>
  <c r="CX31" i="22" s="1"/>
  <c r="CY31" i="22" a="1"/>
  <c r="CY31" i="22" s="1"/>
  <c r="CZ31" i="22" a="1"/>
  <c r="CZ31" i="22" s="1"/>
  <c r="DA31" i="22" a="1"/>
  <c r="DA31" i="22" s="1"/>
  <c r="DB31" i="22" a="1"/>
  <c r="DB31" i="22" s="1"/>
  <c r="DC31" i="22" a="1"/>
  <c r="DC31" i="22" s="1"/>
  <c r="DE31" i="22" a="1"/>
  <c r="DE31" i="22" s="1"/>
  <c r="DF31" i="22" a="1"/>
  <c r="DF31" i="22" s="1"/>
  <c r="DH31" i="22" a="1"/>
  <c r="DH31" i="22" s="1"/>
  <c r="DI31" i="22" a="1"/>
  <c r="DI31" i="22" s="1"/>
  <c r="DJ31" i="22" a="1"/>
  <c r="DJ31" i="22" s="1"/>
  <c r="DK31" i="22" a="1"/>
  <c r="DK31" i="22" s="1"/>
  <c r="DL31" i="22" a="1"/>
  <c r="DL31" i="22" s="1"/>
  <c r="DM31" i="22" a="1"/>
  <c r="DM31" i="22" s="1"/>
  <c r="DN31" i="22" a="1"/>
  <c r="DN31" i="22" s="1"/>
  <c r="DQ31" i="22" a="1"/>
  <c r="DQ31" i="22" s="1"/>
  <c r="DR31" i="22" a="1"/>
  <c r="DR31" i="22" s="1"/>
  <c r="DS31" i="22" a="1"/>
  <c r="DS31" i="22" s="1"/>
  <c r="DT31" i="22" a="1"/>
  <c r="DT31" i="22" s="1"/>
  <c r="DU31" i="22" a="1"/>
  <c r="DU31" i="22" s="1"/>
  <c r="DV31" i="22" a="1"/>
  <c r="DV31" i="22" s="1"/>
  <c r="DY31" i="22" a="1"/>
  <c r="DY31" i="22" s="1"/>
  <c r="CG31" i="22" a="1"/>
  <c r="CG31" i="22" s="1"/>
  <c r="CO31" i="22" s="1" a="1"/>
  <c r="CO31" i="22" s="1"/>
  <c r="CH31" i="22" a="1"/>
  <c r="CH31" i="22" s="1"/>
  <c r="CP31" i="22" s="1" a="1"/>
  <c r="CP31" i="22" s="1"/>
  <c r="CQ32" i="22" a="1"/>
  <c r="CQ32" i="22" s="1"/>
  <c r="CR32" i="22" a="1"/>
  <c r="CR32" i="22" s="1"/>
  <c r="CS32" i="22" a="1"/>
  <c r="CS32" i="22" s="1"/>
  <c r="CT32" i="22" a="1"/>
  <c r="CT32" i="22" s="1"/>
  <c r="CU32" i="22" a="1"/>
  <c r="CU32" i="22" s="1"/>
  <c r="CV32" i="22" a="1"/>
  <c r="CV32" i="22" s="1"/>
  <c r="CW32" i="22" a="1"/>
  <c r="CW32" i="22" s="1"/>
  <c r="CX32" i="22" a="1"/>
  <c r="CX32" i="22" s="1"/>
  <c r="CY32" i="22" a="1"/>
  <c r="CY32" i="22" s="1"/>
  <c r="CZ32" i="22" a="1"/>
  <c r="CZ32" i="22" s="1"/>
  <c r="DA32" i="22" a="1"/>
  <c r="DA32" i="22" s="1"/>
  <c r="DB32" i="22" a="1"/>
  <c r="DB32" i="22" s="1"/>
  <c r="DC32" i="22" a="1"/>
  <c r="DC32" i="22" s="1"/>
  <c r="DE32" i="22" a="1"/>
  <c r="DE32" i="22" s="1"/>
  <c r="DF32" i="22" a="1"/>
  <c r="DF32" i="22" s="1"/>
  <c r="DG32" i="22" a="1"/>
  <c r="DG32" i="22" s="1"/>
  <c r="DH32" i="22" a="1"/>
  <c r="DH32" i="22" s="1"/>
  <c r="DI32" i="22" a="1"/>
  <c r="DI32" i="22" s="1"/>
  <c r="DJ32" i="22" a="1"/>
  <c r="DJ32" i="22" s="1"/>
  <c r="DK32" i="22" a="1"/>
  <c r="DK32" i="22" s="1"/>
  <c r="DL32" i="22" a="1"/>
  <c r="DL32" i="22" s="1"/>
  <c r="DM32" i="22" a="1"/>
  <c r="DM32" i="22" s="1"/>
  <c r="DN32" i="22" a="1"/>
  <c r="DN32" i="22" s="1"/>
  <c r="DO32" i="22" a="1"/>
  <c r="DO32" i="22" s="1"/>
  <c r="DQ32" i="22" a="1"/>
  <c r="DQ32" i="22" s="1"/>
  <c r="DR32" i="22" a="1"/>
  <c r="DR32" i="22" s="1"/>
  <c r="DS32" i="22" a="1"/>
  <c r="DS32" i="22" s="1"/>
  <c r="DT32" i="22" a="1"/>
  <c r="DT32" i="22" s="1"/>
  <c r="DU32" i="22" a="1"/>
  <c r="DU32" i="22" s="1"/>
  <c r="DV32" i="22" a="1"/>
  <c r="DV32" i="22" s="1"/>
  <c r="DW32" i="22" a="1"/>
  <c r="DW32" i="22" s="1"/>
  <c r="DX32" i="22" a="1"/>
  <c r="DX32" i="22" s="1"/>
  <c r="DY32" i="22" a="1"/>
  <c r="DY32" i="22" s="1"/>
  <c r="DZ32" i="22" a="1"/>
  <c r="DZ32" i="22" s="1"/>
  <c r="AN39" i="101" a="1"/>
  <c r="AN39" i="101" s="1"/>
  <c r="BG44" i="101" s="1" a="1"/>
  <c r="BG44" i="101" s="1"/>
  <c r="CG32" i="22" a="1"/>
  <c r="CG32" i="22" s="1"/>
  <c r="CO32" i="22" s="1" a="1"/>
  <c r="CO32" i="22" s="1"/>
  <c r="CH32" i="22" a="1"/>
  <c r="CH32" i="22" s="1"/>
  <c r="CP32" i="22" s="1" a="1"/>
  <c r="CP32" i="22" s="1"/>
  <c r="CQ33" i="22" a="1"/>
  <c r="CQ33" i="22" s="1"/>
  <c r="CR33" i="22" a="1"/>
  <c r="CR33" i="22" s="1"/>
  <c r="CS33" i="22" a="1"/>
  <c r="CS33" i="22" s="1"/>
  <c r="CT33" i="22" a="1"/>
  <c r="CT33" i="22" s="1"/>
  <c r="CU33" i="22" a="1"/>
  <c r="CU33" i="22" s="1"/>
  <c r="CV33" i="22" a="1"/>
  <c r="CV33" i="22" s="1"/>
  <c r="CW33" i="22" a="1"/>
  <c r="CW33" i="22" s="1"/>
  <c r="CX33" i="22" a="1"/>
  <c r="CX33" i="22" s="1"/>
  <c r="CY33" i="22" a="1"/>
  <c r="CY33" i="22" s="1"/>
  <c r="CZ33" i="22" a="1"/>
  <c r="CZ33" i="22" s="1"/>
  <c r="DA33" i="22" a="1"/>
  <c r="DA33" i="22" s="1"/>
  <c r="DB33" i="22" a="1"/>
  <c r="DB33" i="22" s="1"/>
  <c r="DC33" i="22" a="1"/>
  <c r="DC33" i="22" s="1"/>
  <c r="DE33" i="22" a="1"/>
  <c r="DE33" i="22" s="1"/>
  <c r="DF33" i="22" a="1"/>
  <c r="DF33" i="22" s="1"/>
  <c r="DG33" i="22" a="1"/>
  <c r="DG33" i="22" s="1"/>
  <c r="DH33" i="22" a="1"/>
  <c r="DH33" i="22" s="1"/>
  <c r="DI33" i="22" a="1"/>
  <c r="DI33" i="22" s="1"/>
  <c r="DJ33" i="22" a="1"/>
  <c r="DJ33" i="22" s="1"/>
  <c r="DK33" i="22" a="1"/>
  <c r="DK33" i="22" s="1"/>
  <c r="DL33" i="22" a="1"/>
  <c r="DL33" i="22" s="1"/>
  <c r="DM33" i="22" a="1"/>
  <c r="DM33" i="22" s="1"/>
  <c r="DO33" i="22" a="1"/>
  <c r="DO33" i="22" s="1"/>
  <c r="DQ33" i="22" a="1"/>
  <c r="DQ33" i="22" s="1"/>
  <c r="DR33" i="22" a="1"/>
  <c r="DR33" i="22" s="1"/>
  <c r="DS33" i="22" a="1"/>
  <c r="DS33" i="22" s="1"/>
  <c r="DT33" i="22" a="1"/>
  <c r="DT33" i="22" s="1"/>
  <c r="DU33" i="22" a="1"/>
  <c r="DU33" i="22" s="1"/>
  <c r="DV33" i="22" a="1"/>
  <c r="DV33" i="22" s="1"/>
  <c r="DW33" i="22" a="1"/>
  <c r="DW33" i="22" s="1"/>
  <c r="DX33" i="22" a="1"/>
  <c r="DX33" i="22" s="1"/>
  <c r="DY33" i="22" a="1"/>
  <c r="DY33" i="22" s="1"/>
  <c r="DZ33" i="22" a="1"/>
  <c r="DZ33" i="22" s="1"/>
  <c r="CG33" i="22" a="1"/>
  <c r="CG33" i="22" s="1"/>
  <c r="CO33" i="22" s="1" a="1"/>
  <c r="CO33" i="22" s="1"/>
  <c r="CH33" i="22" a="1"/>
  <c r="CH33" i="22" s="1"/>
  <c r="CP33" i="22" s="1" a="1"/>
  <c r="CP33" i="22" s="1"/>
  <c r="CQ34" i="22" a="1"/>
  <c r="CQ34" i="22" s="1"/>
  <c r="CR34" i="22" a="1"/>
  <c r="CR34" i="22" s="1"/>
  <c r="CS34" i="22" a="1"/>
  <c r="CS34" i="22" s="1"/>
  <c r="CT34" i="22" a="1"/>
  <c r="CT34" i="22" s="1"/>
  <c r="CU34" i="22" a="1"/>
  <c r="CU34" i="22" s="1"/>
  <c r="CV34" i="22" a="1"/>
  <c r="CV34" i="22" s="1"/>
  <c r="CW34" i="22" a="1"/>
  <c r="CW34" i="22" s="1"/>
  <c r="CX34" i="22" a="1"/>
  <c r="CX34" i="22" s="1"/>
  <c r="CY34" i="22" a="1"/>
  <c r="CY34" i="22" s="1"/>
  <c r="CZ34" i="22" a="1"/>
  <c r="CZ34" i="22" s="1"/>
  <c r="DA34" i="22" a="1"/>
  <c r="DA34" i="22" s="1"/>
  <c r="DB34" i="22" a="1"/>
  <c r="DB34" i="22" s="1"/>
  <c r="DC34" i="22" a="1"/>
  <c r="DC34" i="22" s="1"/>
  <c r="DE34" i="22" a="1"/>
  <c r="DE34" i="22" s="1"/>
  <c r="DF34" i="22" a="1"/>
  <c r="DF34" i="22" s="1"/>
  <c r="DG34" i="22" a="1"/>
  <c r="DG34" i="22" s="1"/>
  <c r="DH34" i="22" a="1"/>
  <c r="DH34" i="22" s="1"/>
  <c r="DI34" i="22" a="1"/>
  <c r="DI34" i="22" s="1"/>
  <c r="DJ34" i="22" a="1"/>
  <c r="DJ34" i="22" s="1"/>
  <c r="DK34" i="22" a="1"/>
  <c r="DK34" i="22" s="1"/>
  <c r="DL34" i="22" a="1"/>
  <c r="DL34" i="22" s="1"/>
  <c r="DN34" i="22" a="1"/>
  <c r="DN34" i="22" s="1"/>
  <c r="DO34" i="22" a="1"/>
  <c r="DO34" i="22" s="1"/>
  <c r="DQ34" i="22" a="1"/>
  <c r="DQ34" i="22" s="1"/>
  <c r="DR34" i="22" a="1"/>
  <c r="DR34" i="22" s="1"/>
  <c r="DS34" i="22" a="1"/>
  <c r="DS34" i="22" s="1"/>
  <c r="DT34" i="22" a="1"/>
  <c r="DT34" i="22" s="1"/>
  <c r="DU34" i="22" a="1"/>
  <c r="DU34" i="22" s="1"/>
  <c r="DV34" i="22" a="1"/>
  <c r="DV34" i="22" s="1"/>
  <c r="DW34" i="22" a="1"/>
  <c r="DW34" i="22" s="1"/>
  <c r="DX34" i="22" a="1"/>
  <c r="DX34" i="22" s="1"/>
  <c r="DY34" i="22" a="1"/>
  <c r="DY34" i="22" s="1"/>
  <c r="DZ34" i="22" a="1"/>
  <c r="DZ34" i="22" s="1"/>
  <c r="CG34" i="22" a="1"/>
  <c r="CG34" i="22" s="1"/>
  <c r="CO34" i="22" s="1" a="1"/>
  <c r="CO34" i="22" s="1"/>
  <c r="CH34" i="22" a="1"/>
  <c r="CH34" i="22" s="1"/>
  <c r="CP34" i="22" s="1" a="1"/>
  <c r="CP34" i="22" s="1"/>
  <c r="DB39" i="16" l="1" a="1"/>
  <c r="DB39" i="16" s="1"/>
  <c r="DB36" i="16" a="1"/>
  <c r="DB36" i="16" s="1"/>
  <c r="CQ92" i="16"/>
  <c r="DA41" i="16" a="1"/>
  <c r="DA41" i="16" s="1"/>
  <c r="BG42" i="101" a="1"/>
  <c r="BG42" i="101" s="1"/>
  <c r="DZ31" i="22" a="1"/>
  <c r="DZ31" i="22" s="1"/>
  <c r="CN34" i="16"/>
  <c r="CN90" i="16" s="1"/>
  <c r="CZ32" i="16" a="1"/>
  <c r="CZ32" i="16" s="1"/>
  <c r="CM41" i="16"/>
  <c r="CY39" i="16" a="1"/>
  <c r="CY39" i="16" s="1"/>
  <c r="CM95" i="16"/>
  <c r="CQ97" i="16"/>
  <c r="EA34" i="22" a="1"/>
  <c r="EA34" i="22" s="1"/>
  <c r="AN71" i="101" a="1"/>
  <c r="AN71" i="101" s="1"/>
  <c r="BG76" i="101" s="1" a="1"/>
  <c r="BG76" i="101" s="1"/>
  <c r="EA33" i="22" a="1"/>
  <c r="EA33" i="22" s="1"/>
  <c r="AN55" i="101" a="1"/>
  <c r="AN55" i="101" s="1"/>
  <c r="BG60" i="101" s="1" a="1"/>
  <c r="BG60" i="101" s="1"/>
  <c r="AN53" i="101" a="1"/>
  <c r="AN53" i="101" s="1"/>
  <c r="BI59" i="50" s="1"/>
  <c r="AR39" i="101"/>
  <c r="BI186" i="50" s="1"/>
  <c r="EA31" i="22" a="1"/>
  <c r="EA31" i="22" s="1"/>
  <c r="AN23" i="101" a="1"/>
  <c r="AN23" i="101" s="1"/>
  <c r="CD316" i="16" a="1"/>
  <c r="CD316" i="16" s="1"/>
  <c r="CE29" i="103" a="1"/>
  <c r="CE29" i="103" s="1"/>
  <c r="CD32" i="103" a="1"/>
  <c r="CD32" i="103" s="1"/>
  <c r="CJ296" i="16" a="1"/>
  <c r="CJ296" i="16" s="1"/>
  <c r="CG324" i="16" a="1"/>
  <c r="CG324" i="16" s="1"/>
  <c r="AV30" i="22"/>
  <c r="DI30" i="22" s="1" a="1"/>
  <c r="DI30" i="22" s="1"/>
  <c r="CD334" i="16" a="1"/>
  <c r="CD334" i="16" s="1"/>
  <c r="CD331" i="16" a="1"/>
  <c r="CD331" i="16" s="1"/>
  <c r="CJ287" i="16" a="1"/>
  <c r="CJ287" i="16" s="1"/>
  <c r="CJ272" i="16" a="1"/>
  <c r="CD307" i="16" a="1"/>
  <c r="CD307" i="16" s="1"/>
  <c r="CD333" i="16" a="1"/>
  <c r="CD333" i="16" s="1"/>
  <c r="AI30" i="22"/>
  <c r="CV30" i="22" s="1" a="1"/>
  <c r="CV30" i="22" s="1"/>
  <c r="CJ291" i="16" a="1"/>
  <c r="CJ291" i="16" s="1"/>
  <c r="CG270" i="16" a="1"/>
  <c r="CG314" i="16" a="1"/>
  <c r="CG314" i="16" s="1"/>
  <c r="CJ280" i="16" a="1"/>
  <c r="CD308" i="16" a="1"/>
  <c r="CD308" i="16" s="1"/>
  <c r="CG253" i="16" a="1"/>
  <c r="CD313" i="16" a="1"/>
  <c r="CD313" i="16" s="1"/>
  <c r="CJ250" i="16" a="1"/>
  <c r="CJ325" i="16" a="1"/>
  <c r="CJ325" i="16" s="1"/>
  <c r="CJ300" i="16" a="1"/>
  <c r="CJ300" i="16" s="1"/>
  <c r="CJ255" i="16" a="1"/>
  <c r="CJ255" i="16" s="1"/>
  <c r="CJ322" i="16" a="1"/>
  <c r="CJ322" i="16" s="1"/>
  <c r="CG332" i="16" a="1"/>
  <c r="CG332" i="16" s="1"/>
  <c r="CD272" i="16" a="1"/>
  <c r="CG290" i="16" a="1"/>
  <c r="CG290" i="16" s="1"/>
  <c r="CD259" i="16" a="1"/>
  <c r="CD271" i="16" a="1"/>
  <c r="CJ288" i="16" a="1"/>
  <c r="CJ288" i="16" s="1"/>
  <c r="CE31" i="22" a="1"/>
  <c r="CE31" i="22" s="1"/>
  <c r="CE31" i="103" a="1"/>
  <c r="CE31" i="103" s="1"/>
  <c r="CE33" i="22" a="1"/>
  <c r="CE33" i="22" s="1"/>
  <c r="CE33" i="103" a="1"/>
  <c r="CE33" i="103" s="1"/>
  <c r="CD33" i="22" a="1"/>
  <c r="CD33" i="22" s="1"/>
  <c r="CD33" i="103" a="1"/>
  <c r="CD33" i="103" s="1"/>
  <c r="CD31" i="22" a="1"/>
  <c r="CD31" i="22" s="1"/>
  <c r="CD31" i="103" a="1"/>
  <c r="CD31" i="103" s="1"/>
  <c r="CE34" i="22" a="1"/>
  <c r="CE34" i="22" s="1"/>
  <c r="CE34" i="103" a="1"/>
  <c r="CE34" i="103" s="1"/>
  <c r="CE32" i="22" a="1"/>
  <c r="CE32" i="22" s="1"/>
  <c r="CE32" i="103" a="1"/>
  <c r="CE32" i="103" s="1"/>
  <c r="CD34" i="22" a="1"/>
  <c r="CD34" i="22" s="1"/>
  <c r="CD34" i="103" a="1"/>
  <c r="CD34" i="103" s="1"/>
  <c r="AQ30" i="22"/>
  <c r="DD30" i="22" s="1" a="1"/>
  <c r="DD30" i="22" s="1"/>
  <c r="CD29" i="103" a="1"/>
  <c r="CD29" i="103" s="1"/>
  <c r="CD29" i="22" a="1"/>
  <c r="CD29" i="22" s="1"/>
  <c r="AX30" i="22"/>
  <c r="DK30" i="22" s="1" a="1"/>
  <c r="DK30" i="22" s="1"/>
  <c r="BJ30" i="22"/>
  <c r="DW30" i="22" s="1" a="1"/>
  <c r="DW30" i="22" s="1"/>
  <c r="AJ30" i="22"/>
  <c r="CW30" i="22" s="1" a="1"/>
  <c r="CW30" i="22" s="1"/>
  <c r="CG277" i="16" a="1"/>
  <c r="CH283" i="16" s="1"/>
  <c r="CD281" i="16" a="1"/>
  <c r="CD318" i="16" a="1"/>
  <c r="CD318" i="16" s="1"/>
  <c r="CG255" i="16" a="1"/>
  <c r="CG255" i="16" s="1"/>
  <c r="CD299" i="16" a="1"/>
  <c r="CD299" i="16" s="1"/>
  <c r="CD315" i="16" a="1"/>
  <c r="CD315" i="16" s="1"/>
  <c r="CD305" i="16" a="1"/>
  <c r="CD305" i="16" s="1"/>
  <c r="CG305" i="16" a="1"/>
  <c r="CG305" i="16" s="1"/>
  <c r="CD322" i="16" a="1"/>
  <c r="CD322" i="16" s="1"/>
  <c r="CG315" i="16" a="1"/>
  <c r="CG315" i="16" s="1"/>
  <c r="CD288" i="16" a="1"/>
  <c r="CD288" i="16" s="1"/>
  <c r="CD324" i="16" a="1"/>
  <c r="CD324" i="16" s="1"/>
  <c r="CD269" i="16" a="1"/>
  <c r="CD291" i="16" a="1"/>
  <c r="CD291" i="16" s="1"/>
  <c r="CG298" i="16" a="1"/>
  <c r="CG298" i="16" s="1"/>
  <c r="CD298" i="16" a="1"/>
  <c r="CD298" i="16" s="1"/>
  <c r="CD273" i="16" a="1"/>
  <c r="CD273" i="16" s="1"/>
  <c r="CG317" i="16" a="1"/>
  <c r="CG317" i="16" s="1"/>
  <c r="CD300" i="16" a="1"/>
  <c r="CD300" i="16" s="1"/>
  <c r="CD323" i="16" a="1"/>
  <c r="CD323" i="16" s="1"/>
  <c r="CG335" i="16" a="1"/>
  <c r="CG335" i="16" s="1"/>
  <c r="CD286" i="16" a="1"/>
  <c r="CD286" i="16" s="1"/>
  <c r="CD296" i="16" a="1"/>
  <c r="CD296" i="16" s="1"/>
  <c r="CD254" i="16" a="1"/>
  <c r="CD254" i="16" s="1"/>
  <c r="CG269" i="16" a="1"/>
  <c r="CD260" i="16" a="1"/>
  <c r="EL25" i="16" a="1"/>
  <c r="EL25" i="16" s="1"/>
  <c r="EL22" i="16" a="1"/>
  <c r="EL22" i="16" s="1"/>
  <c r="EL34" i="16" a="1"/>
  <c r="EL34" i="16" s="1"/>
  <c r="EL32" i="16" a="1"/>
  <c r="EL32" i="16" s="1"/>
  <c r="EL41" i="16" a="1"/>
  <c r="EL41" i="16" s="1"/>
  <c r="EL36" i="16" a="1"/>
  <c r="EL36" i="16" s="1"/>
  <c r="EL39" i="16" a="1"/>
  <c r="EL39" i="16" s="1"/>
  <c r="DQ25" i="16" a="1"/>
  <c r="DQ25" i="16" s="1"/>
  <c r="DQ22" i="16" a="1"/>
  <c r="DQ22" i="16" s="1"/>
  <c r="DQ36" i="16" a="1"/>
  <c r="DQ36" i="16" s="1"/>
  <c r="DQ32" i="16" a="1"/>
  <c r="DQ32" i="16" s="1"/>
  <c r="DQ34" i="16" a="1"/>
  <c r="DQ34" i="16" s="1"/>
  <c r="DQ39" i="16" a="1"/>
  <c r="DQ39" i="16" s="1"/>
  <c r="DQ41" i="16" a="1"/>
  <c r="DQ41" i="16" s="1"/>
  <c r="EA22" i="16" a="1"/>
  <c r="EA22" i="16" s="1"/>
  <c r="EA25" i="16" a="1"/>
  <c r="EA25" i="16" s="1"/>
  <c r="EA34" i="16" a="1"/>
  <c r="EA34" i="16" s="1"/>
  <c r="EA36" i="16" a="1"/>
  <c r="EA36" i="16" s="1"/>
  <c r="EA32" i="16" a="1"/>
  <c r="EA32" i="16" s="1"/>
  <c r="EA39" i="16" a="1"/>
  <c r="EA39" i="16" s="1"/>
  <c r="EA41" i="16" a="1"/>
  <c r="EA41" i="16" s="1"/>
  <c r="EM25" i="16" a="1"/>
  <c r="EM25" i="16" s="1"/>
  <c r="EM22" i="16" a="1"/>
  <c r="EM22" i="16" s="1"/>
  <c r="EM32" i="16" a="1"/>
  <c r="EM32" i="16" s="1"/>
  <c r="EM34" i="16" a="1"/>
  <c r="EM34" i="16" s="1"/>
  <c r="EM36" i="16" a="1"/>
  <c r="EM36" i="16" s="1"/>
  <c r="EM39" i="16" a="1"/>
  <c r="EM39" i="16" s="1"/>
  <c r="EM41" i="16" a="1"/>
  <c r="EM41" i="16" s="1"/>
  <c r="DP22" i="16" a="1"/>
  <c r="DP22" i="16" s="1"/>
  <c r="DP25" i="16" a="1"/>
  <c r="DP25" i="16" s="1"/>
  <c r="DP32" i="16" a="1"/>
  <c r="DP32" i="16" s="1"/>
  <c r="DP36" i="16" a="1"/>
  <c r="DP36" i="16" s="1"/>
  <c r="DP34" i="16" a="1"/>
  <c r="DP34" i="16" s="1"/>
  <c r="DP39" i="16" a="1"/>
  <c r="DP39" i="16" s="1"/>
  <c r="DP41" i="16" a="1"/>
  <c r="DP41" i="16" s="1"/>
  <c r="EN22" i="16" a="1"/>
  <c r="EN22" i="16" s="1"/>
  <c r="EN25" i="16" a="1"/>
  <c r="EN25" i="16" s="1"/>
  <c r="EN32" i="16" a="1"/>
  <c r="EN32" i="16" s="1"/>
  <c r="EN34" i="16" a="1"/>
  <c r="EN34" i="16" s="1"/>
  <c r="EN36" i="16" a="1"/>
  <c r="EN36" i="16" s="1"/>
  <c r="EN39" i="16" a="1"/>
  <c r="EN39" i="16" s="1"/>
  <c r="EN41" i="16" a="1"/>
  <c r="EN41" i="16" s="1"/>
  <c r="DV22" i="16" a="1"/>
  <c r="DV22" i="16" s="1"/>
  <c r="DV25" i="16" a="1"/>
  <c r="DV25" i="16" s="1"/>
  <c r="DV34" i="16" a="1"/>
  <c r="DV34" i="16" s="1"/>
  <c r="DV32" i="16" a="1"/>
  <c r="DV32" i="16" s="1"/>
  <c r="DV36" i="16" a="1"/>
  <c r="DV36" i="16" s="1"/>
  <c r="DV39" i="16" a="1"/>
  <c r="DV39" i="16" s="1"/>
  <c r="DV41" i="16" a="1"/>
  <c r="DV41" i="16" s="1"/>
  <c r="DT22" i="16" a="1"/>
  <c r="DT22" i="16" s="1"/>
  <c r="DT25" i="16" a="1"/>
  <c r="DT25" i="16" s="1"/>
  <c r="DT32" i="16" a="1"/>
  <c r="DT32" i="16" s="1"/>
  <c r="DT34" i="16" a="1"/>
  <c r="DT34" i="16" s="1"/>
  <c r="DT36" i="16" a="1"/>
  <c r="DT36" i="16" s="1"/>
  <c r="DT39" i="16" a="1"/>
  <c r="DT39" i="16" s="1"/>
  <c r="DT41" i="16" a="1"/>
  <c r="DT41" i="16" s="1"/>
  <c r="CJ324" i="16" a="1"/>
  <c r="CJ324" i="16" s="1"/>
  <c r="CJ251" i="16" a="1"/>
  <c r="CJ306" i="16" a="1"/>
  <c r="CJ306" i="16" s="1"/>
  <c r="CJ313" i="16" a="1"/>
  <c r="CJ313" i="16" s="1"/>
  <c r="CG307" i="16" a="1"/>
  <c r="CG307" i="16" s="1"/>
  <c r="CD268" i="16" a="1"/>
  <c r="CE274" i="16" s="1"/>
  <c r="CJ309" i="16" a="1"/>
  <c r="CJ309" i="16" s="1"/>
  <c r="CJ281" i="16" a="1"/>
  <c r="CJ333" i="16" a="1"/>
  <c r="CJ333" i="16" s="1"/>
  <c r="CJ290" i="16" a="1"/>
  <c r="CJ290" i="16" s="1"/>
  <c r="CD295" i="16" a="1"/>
  <c r="CD295" i="16" s="1"/>
  <c r="CD287" i="16" a="1"/>
  <c r="CD287" i="16" s="1"/>
  <c r="CJ323" i="16" a="1"/>
  <c r="CJ323" i="16" s="1"/>
  <c r="CD309" i="16" a="1"/>
  <c r="CD309" i="16" s="1"/>
  <c r="CD280" i="16" a="1"/>
  <c r="CJ334" i="16" a="1"/>
  <c r="CJ334" i="16" s="1"/>
  <c r="CD264" i="16" a="1"/>
  <c r="CD264" i="16" s="1"/>
  <c r="CJ308" i="16" a="1"/>
  <c r="CJ308" i="16" s="1"/>
  <c r="CJ289" i="16" a="1"/>
  <c r="CJ289" i="16" s="1"/>
  <c r="CJ262" i="16" a="1"/>
  <c r="CJ259" i="16" a="1"/>
  <c r="CJ305" i="16" a="1"/>
  <c r="CJ305" i="16" s="1"/>
  <c r="CJ269" i="16" a="1"/>
  <c r="CD314" i="16" a="1"/>
  <c r="CD314" i="16" s="1"/>
  <c r="CD335" i="16" a="1"/>
  <c r="CD335" i="16" s="1"/>
  <c r="CD279" i="16" a="1"/>
  <c r="CG264" i="16" a="1"/>
  <c r="CG264" i="16" s="1"/>
  <c r="CJ254" i="16" a="1"/>
  <c r="CJ254" i="16" s="1"/>
  <c r="CJ264" i="16" a="1"/>
  <c r="CJ264" i="16" s="1"/>
  <c r="CG287" i="16" a="1"/>
  <c r="CG287" i="16" s="1"/>
  <c r="CD255" i="16" a="1"/>
  <c r="CD255" i="16" s="1"/>
  <c r="CJ314" i="16" a="1"/>
  <c r="CJ314" i="16" s="1"/>
  <c r="CD278" i="16" a="1"/>
  <c r="CD253" i="16" a="1"/>
  <c r="CD277" i="16" a="1"/>
  <c r="CE283" i="16" s="1"/>
  <c r="CD306" i="16" a="1"/>
  <c r="CD306" i="16" s="1"/>
  <c r="CG279" i="16" a="1"/>
  <c r="CD325" i="16" a="1"/>
  <c r="CD325" i="16" s="1"/>
  <c r="CD270" i="16" a="1"/>
  <c r="CJ268" i="16" a="1"/>
  <c r="CK274" i="16" s="1"/>
  <c r="CD262" i="16" a="1"/>
  <c r="CJ336" i="16" a="1"/>
  <c r="CJ336" i="16" s="1"/>
  <c r="CG323" i="16" a="1"/>
  <c r="CG323" i="16" s="1"/>
  <c r="CJ318" i="16" a="1"/>
  <c r="CJ318" i="16" s="1"/>
  <c r="CD251" i="16" a="1"/>
  <c r="CJ304" i="16" a="1"/>
  <c r="CJ304" i="16" s="1"/>
  <c r="CD263" i="16" a="1"/>
  <c r="CD263" i="16" s="1"/>
  <c r="CD297" i="16" a="1"/>
  <c r="CD297" i="16" s="1"/>
  <c r="CD327" i="16" a="1"/>
  <c r="CD327" i="16" s="1"/>
  <c r="CD317" i="16" a="1"/>
  <c r="CD317" i="16" s="1"/>
  <c r="CJ335" i="16" a="1"/>
  <c r="CJ335" i="16" s="1"/>
  <c r="CJ315" i="16" a="1"/>
  <c r="CJ315" i="16" s="1"/>
  <c r="CJ263" i="16" a="1"/>
  <c r="CJ263" i="16" s="1"/>
  <c r="CJ273" i="16" a="1"/>
  <c r="CJ273" i="16" s="1"/>
  <c r="CJ316" i="16" a="1"/>
  <c r="CJ316" i="16" s="1"/>
  <c r="CJ326" i="16" a="1"/>
  <c r="CJ326" i="16" s="1"/>
  <c r="CJ307" i="16" a="1"/>
  <c r="CJ307" i="16" s="1"/>
  <c r="CJ317" i="16" a="1"/>
  <c r="CJ317" i="16" s="1"/>
  <c r="CD252" i="16" a="1"/>
  <c r="CJ278" i="16" a="1"/>
  <c r="CJ332" i="16" a="1"/>
  <c r="CJ332" i="16" s="1"/>
  <c r="CD289" i="16" a="1"/>
  <c r="CD289" i="16" s="1"/>
  <c r="CJ279" i="16" a="1"/>
  <c r="CD282" i="16" a="1"/>
  <c r="CD282" i="16" s="1"/>
  <c r="CG291" i="16" a="1"/>
  <c r="CG291" i="16" s="1"/>
  <c r="CG250" i="16" a="1"/>
  <c r="CG260" i="16" a="1"/>
  <c r="CG309" i="16" a="1"/>
  <c r="CG309" i="16" s="1"/>
  <c r="CG304" i="16" a="1"/>
  <c r="CG304" i="16" s="1"/>
  <c r="CG282" i="16" a="1"/>
  <c r="CG282" i="16" s="1"/>
  <c r="CG281" i="16" a="1"/>
  <c r="CG263" i="16" a="1"/>
  <c r="CG263" i="16" s="1"/>
  <c r="CG318" i="16" a="1"/>
  <c r="CG318" i="16" s="1"/>
  <c r="CG313" i="16" a="1"/>
  <c r="CG313" i="16" s="1"/>
  <c r="CG261" i="16" a="1"/>
  <c r="CG280" i="16" a="1"/>
  <c r="CG326" i="16" a="1"/>
  <c r="CG326" i="16" s="1"/>
  <c r="CG295" i="16" a="1"/>
  <c r="CG295" i="16" s="1"/>
  <c r="CG278" i="16" a="1"/>
  <c r="CG289" i="16" a="1"/>
  <c r="CG289" i="16" s="1"/>
  <c r="CG286" i="16" a="1"/>
  <c r="CG286" i="16" s="1"/>
  <c r="CG334" i="16" a="1"/>
  <c r="CG334" i="16" s="1"/>
  <c r="CG316" i="16" a="1"/>
  <c r="CG316" i="16" s="1"/>
  <c r="CG252" i="16" a="1"/>
  <c r="CG272" i="16" a="1"/>
  <c r="CG333" i="16" a="1"/>
  <c r="CG333" i="16" s="1"/>
  <c r="CG325" i="16" a="1"/>
  <c r="CG325" i="16" s="1"/>
  <c r="CG299" i="16" a="1"/>
  <c r="CG299" i="16" s="1"/>
  <c r="CG268" i="16" a="1"/>
  <c r="CH274" i="16" s="1"/>
  <c r="CG327" i="16" a="1"/>
  <c r="CG327" i="16" s="1"/>
  <c r="CG322" i="16" a="1"/>
  <c r="CG322" i="16" s="1"/>
  <c r="CG271" i="16" a="1"/>
  <c r="CG336" i="16" a="1"/>
  <c r="CG336" i="16" s="1"/>
  <c r="CG300" i="16" a="1"/>
  <c r="CG300" i="16" s="1"/>
  <c r="CG297" i="16" a="1"/>
  <c r="CG297" i="16" s="1"/>
  <c r="CG296" i="16" a="1"/>
  <c r="CG296" i="16" s="1"/>
  <c r="CG288" i="16" a="1"/>
  <c r="CG288" i="16" s="1"/>
  <c r="CG331" i="16" a="1"/>
  <c r="CG331" i="16" s="1"/>
  <c r="CG254" i="16" a="1"/>
  <c r="CG254" i="16" s="1"/>
  <c r="CG262" i="16" a="1"/>
  <c r="CG259" i="16" a="1"/>
  <c r="CG308" i="16" a="1"/>
  <c r="CG308" i="16" s="1"/>
  <c r="CG273" i="16" a="1"/>
  <c r="CG273" i="16" s="1"/>
  <c r="CG306" i="16" a="1"/>
  <c r="CG306" i="16" s="1"/>
  <c r="CJ298" i="16" a="1"/>
  <c r="CJ298" i="16" s="1"/>
  <c r="CJ253" i="16" a="1"/>
  <c r="CJ252" i="16" a="1"/>
  <c r="CJ261" i="16" a="1"/>
  <c r="CJ295" i="16" a="1"/>
  <c r="CJ295" i="16" s="1"/>
  <c r="CJ271" i="16" a="1"/>
  <c r="CJ282" i="16" a="1"/>
  <c r="CJ282" i="16" s="1"/>
  <c r="CJ331" i="16" a="1"/>
  <c r="CJ331" i="16" s="1"/>
  <c r="CJ277" i="16" a="1"/>
  <c r="CK283" i="16" s="1"/>
  <c r="CJ299" i="16" a="1"/>
  <c r="CJ299" i="16" s="1"/>
  <c r="CJ286" i="16" a="1"/>
  <c r="CJ286" i="16" s="1"/>
  <c r="CJ327" i="16" a="1"/>
  <c r="CJ327" i="16" s="1"/>
  <c r="CJ270" i="16" a="1"/>
  <c r="CD336" i="16" a="1"/>
  <c r="CD336" i="16" s="1"/>
  <c r="CG251" i="16" a="1"/>
  <c r="CD290" i="16" a="1"/>
  <c r="CD290" i="16" s="1"/>
  <c r="CJ297" i="16" a="1"/>
  <c r="CJ297" i="16" s="1"/>
  <c r="CD332" i="16" a="1"/>
  <c r="CD332" i="16" s="1"/>
  <c r="CD250" i="16" a="1"/>
  <c r="CD304" i="16" a="1"/>
  <c r="CD304" i="16" s="1"/>
  <c r="CJ260" i="16" a="1"/>
  <c r="CD261" i="16" a="1"/>
  <c r="CD326" i="16" a="1"/>
  <c r="CD326" i="16" s="1"/>
  <c r="AL30" i="22"/>
  <c r="CY30" i="22" s="1" a="1"/>
  <c r="CY30" i="22" s="1"/>
  <c r="CG30" i="22"/>
  <c r="CO30" i="22" s="1" a="1"/>
  <c r="CO30" i="22" s="1"/>
  <c r="BH30" i="22"/>
  <c r="DU30" i="22" s="1" a="1"/>
  <c r="DU30" i="22" s="1"/>
  <c r="AU30" i="22"/>
  <c r="DH30" i="22" s="1" a="1"/>
  <c r="DH30" i="22" s="1"/>
  <c r="BG30" i="22"/>
  <c r="DT30" i="22" s="1" a="1"/>
  <c r="DT30" i="22" s="1"/>
  <c r="BA30" i="22"/>
  <c r="DN30" i="22" s="1" a="1"/>
  <c r="DN30" i="22" s="1"/>
  <c r="AK30" i="22"/>
  <c r="CX30" i="22" s="1" a="1"/>
  <c r="CX30" i="22" s="1"/>
  <c r="BM30" i="22"/>
  <c r="DZ30" i="22" s="1" a="1"/>
  <c r="DZ30" i="22" s="1"/>
  <c r="AD35" i="22"/>
  <c r="CQ35" i="22" s="1" a="1"/>
  <c r="CQ35" i="22" s="1"/>
  <c r="BK30" i="22"/>
  <c r="DX30" i="22" s="1" a="1"/>
  <c r="DX30" i="22" s="1"/>
  <c r="AR30" i="22"/>
  <c r="DE30" i="22" s="1" a="1"/>
  <c r="DE30" i="22" s="1"/>
  <c r="BD30" i="22"/>
  <c r="DQ30" i="22" s="1" a="1"/>
  <c r="DQ30" i="22" s="1"/>
  <c r="AF30" i="22"/>
  <c r="CS30" i="22" s="1" a="1"/>
  <c r="CS30" i="22" s="1"/>
  <c r="AE30" i="22"/>
  <c r="CR30" i="22" s="1" a="1"/>
  <c r="CR30" i="22" s="1"/>
  <c r="AY30" i="22"/>
  <c r="DL30" i="22" s="1" a="1"/>
  <c r="DL30" i="22" s="1"/>
  <c r="AG30" i="22"/>
  <c r="CT30" i="22" s="1" a="1"/>
  <c r="CT30" i="22" s="1"/>
  <c r="BH35" i="22"/>
  <c r="DU35" i="22" s="1" a="1"/>
  <c r="DU35" i="22" s="1"/>
  <c r="CQ31" i="22" a="1"/>
  <c r="CQ31" i="22" s="1"/>
  <c r="CE29" i="22" a="1"/>
  <c r="CE29" i="22" s="1"/>
  <c r="AX35" i="22"/>
  <c r="DK35" i="22" s="1" a="1"/>
  <c r="DK35" i="22" s="1"/>
  <c r="AN35" i="22"/>
  <c r="DA35" i="22" s="1" a="1"/>
  <c r="DA35" i="22" s="1"/>
  <c r="AT30" i="22"/>
  <c r="DG30" i="22" s="1" a="1"/>
  <c r="DG30" i="22" s="1"/>
  <c r="AS30" i="22"/>
  <c r="DF30" i="22" s="1" a="1"/>
  <c r="DF30" i="22" s="1"/>
  <c r="AR35" i="22"/>
  <c r="DE35" i="22" s="1" a="1"/>
  <c r="DE35" i="22" s="1"/>
  <c r="AP30" i="22"/>
  <c r="DC30" i="22" s="1" a="1"/>
  <c r="DC30" i="22" s="1"/>
  <c r="CZ29" i="22" a="1"/>
  <c r="CZ29" i="22" s="1"/>
  <c r="AW35" i="22"/>
  <c r="DJ35" i="22" s="1" a="1"/>
  <c r="DJ35" i="22" s="1"/>
  <c r="AO30" i="22"/>
  <c r="DB30" i="22" s="1" a="1"/>
  <c r="DB30" i="22" s="1"/>
  <c r="BC30" i="22"/>
  <c r="BE35" i="22"/>
  <c r="DR35" i="22" s="1" a="1"/>
  <c r="DR35" i="22" s="1"/>
  <c r="BE30" i="22"/>
  <c r="DR30" i="22" s="1" a="1"/>
  <c r="DR30" i="22" s="1"/>
  <c r="BF30" i="22"/>
  <c r="DS30" i="22" s="1" a="1"/>
  <c r="DS30" i="22" s="1"/>
  <c r="BN30" i="22"/>
  <c r="EA30" i="22" s="1" a="1"/>
  <c r="EA30" i="22" s="1"/>
  <c r="DO29" i="22" a="1"/>
  <c r="DO29" i="22" s="1"/>
  <c r="AL35" i="22"/>
  <c r="CY35" i="22" s="1" a="1"/>
  <c r="CY35" i="22" s="1"/>
  <c r="AH35" i="22"/>
  <c r="CU35" i="22" s="1" a="1"/>
  <c r="CU35" i="22" s="1"/>
  <c r="AP35" i="22"/>
  <c r="DC35" i="22" s="1" a="1"/>
  <c r="DC35" i="22" s="1"/>
  <c r="BI35" i="22"/>
  <c r="DV35" i="22" s="1" a="1"/>
  <c r="DV35" i="22" s="1"/>
  <c r="AH30" i="22"/>
  <c r="CU30" i="22" s="1" a="1"/>
  <c r="CU30" i="22" s="1"/>
  <c r="DD32" i="22" a="1"/>
  <c r="DD32" i="22" s="1"/>
  <c r="DP33" i="22" a="1"/>
  <c r="DP33" i="22" s="1"/>
  <c r="DD33" i="22" a="1"/>
  <c r="DD33" i="22" s="1"/>
  <c r="DD29" i="22" a="1"/>
  <c r="DD29" i="22" s="1"/>
  <c r="DP34" i="22" a="1"/>
  <c r="DP34" i="22" s="1"/>
  <c r="DD34" i="22" a="1"/>
  <c r="DD34" i="22" s="1"/>
  <c r="DP31" i="22" a="1"/>
  <c r="DP31" i="22" s="1"/>
  <c r="DD31" i="22" a="1"/>
  <c r="DD31" i="22" s="1"/>
  <c r="CD32" i="22" a="1"/>
  <c r="CD32" i="22" s="1"/>
  <c r="DP32" i="22" a="1"/>
  <c r="DP32" i="22" s="1"/>
  <c r="CP29" i="22" a="1"/>
  <c r="CP29" i="22" s="1"/>
  <c r="CH35" i="22"/>
  <c r="CP35" i="22" s="1" a="1"/>
  <c r="CP35" i="22" s="1"/>
  <c r="DN33" i="22" a="1"/>
  <c r="DN33" i="22" s="1"/>
  <c r="BA35" i="22"/>
  <c r="DN35" i="22" s="1" a="1"/>
  <c r="DN35" i="22" s="1"/>
  <c r="AJ35" i="22"/>
  <c r="CW35" i="22" s="1" a="1"/>
  <c r="CW35" i="22" s="1"/>
  <c r="CW31" i="22" a="1"/>
  <c r="CW31" i="22" s="1"/>
  <c r="DM34" i="22" a="1"/>
  <c r="DM34" i="22" s="1"/>
  <c r="AZ35" i="22"/>
  <c r="DM35" i="22" s="1" a="1"/>
  <c r="DM35" i="22" s="1"/>
  <c r="BK35" i="22"/>
  <c r="DX35" i="22" s="1" a="1"/>
  <c r="DX35" i="22" s="1"/>
  <c r="DX31" i="22" a="1"/>
  <c r="DX31" i="22" s="1"/>
  <c r="DG31" i="22" a="1"/>
  <c r="DG31" i="22" s="1"/>
  <c r="AT35" i="22"/>
  <c r="DG35" i="22" s="1" a="1"/>
  <c r="DG35" i="22" s="1"/>
  <c r="DW31" i="22" a="1"/>
  <c r="DW31" i="22" s="1"/>
  <c r="BJ35" i="22"/>
  <c r="DW35" i="22" s="1" a="1"/>
  <c r="DW35" i="22" s="1"/>
  <c r="EA32" i="22" a="1"/>
  <c r="EA32" i="22" s="1"/>
  <c r="BN35" i="22"/>
  <c r="BI62" i="50" s="1"/>
  <c r="AQ35" i="22"/>
  <c r="BG35" i="22"/>
  <c r="DT35" i="22" s="1" a="1"/>
  <c r="DT35" i="22" s="1"/>
  <c r="BF35" i="22"/>
  <c r="DS35" i="22" s="1" a="1"/>
  <c r="DS35" i="22" s="1"/>
  <c r="AO35" i="22"/>
  <c r="DB35" i="22" s="1" a="1"/>
  <c r="DB35" i="22" s="1"/>
  <c r="DV29" i="22" a="1"/>
  <c r="DV29" i="22" s="1"/>
  <c r="DJ29" i="22" a="1"/>
  <c r="DJ29" i="22" s="1"/>
  <c r="AY35" i="22"/>
  <c r="DL35" i="22" s="1" a="1"/>
  <c r="DL35" i="22" s="1"/>
  <c r="BL30" i="22"/>
  <c r="DY30" i="22" s="1" a="1"/>
  <c r="DY30" i="22" s="1"/>
  <c r="AZ30" i="22"/>
  <c r="DM30" i="22" s="1" a="1"/>
  <c r="DM30" i="22" s="1"/>
  <c r="AN30" i="22"/>
  <c r="DA30" i="22" s="1" a="1"/>
  <c r="DA30" i="22" s="1"/>
  <c r="BL35" i="22"/>
  <c r="DY35" i="22" s="1" a="1"/>
  <c r="DY35" i="22" s="1"/>
  <c r="AF35" i="22"/>
  <c r="CS35" i="22" s="1" a="1"/>
  <c r="CS35" i="22" s="1"/>
  <c r="DP29" i="22" a="1"/>
  <c r="DP29" i="22" s="1"/>
  <c r="AV35" i="22"/>
  <c r="DI35" i="22" s="1" a="1"/>
  <c r="DI35" i="22" s="1"/>
  <c r="AE35" i="22"/>
  <c r="AM35" i="22"/>
  <c r="CZ35" i="22" s="1" a="1"/>
  <c r="CZ35" i="22" s="1"/>
  <c r="AG35" i="22"/>
  <c r="CT35" i="22" s="1" a="1"/>
  <c r="CT35" i="22" s="1"/>
  <c r="BB35" i="22"/>
  <c r="DO35" i="22" s="1" a="1"/>
  <c r="DO35" i="22" s="1"/>
  <c r="CQ29" i="22" a="1"/>
  <c r="CQ29" i="22" s="1"/>
  <c r="AK35" i="22"/>
  <c r="CX35" i="22" s="1" a="1"/>
  <c r="CX35" i="22" s="1"/>
  <c r="AS35" i="22"/>
  <c r="DF35" i="22" s="1" a="1"/>
  <c r="DF35" i="22" s="1"/>
  <c r="AU35" i="22"/>
  <c r="DH35" i="22" s="1" a="1"/>
  <c r="DH35" i="22" s="1"/>
  <c r="DO31" i="22" a="1"/>
  <c r="DO31" i="22" s="1"/>
  <c r="BC35" i="22"/>
  <c r="CG35" i="22"/>
  <c r="CO35" i="22" s="1" a="1"/>
  <c r="CO35" i="22" s="1"/>
  <c r="BD35" i="22"/>
  <c r="DQ35" i="22" s="1" a="1"/>
  <c r="DQ35" i="22" s="1"/>
  <c r="AI35" i="22"/>
  <c r="CV35" i="22" s="1" a="1"/>
  <c r="CV35" i="22" s="1"/>
  <c r="BM35" i="22"/>
  <c r="DZ35" i="22" s="1" a="1"/>
  <c r="DZ35" i="22" s="1"/>
  <c r="CR36" i="22" a="1"/>
  <c r="CR36" i="22" s="1"/>
  <c r="CS36" i="22" a="1"/>
  <c r="CS36" i="22" s="1"/>
  <c r="CT36" i="22" a="1"/>
  <c r="CT36" i="22" s="1"/>
  <c r="CU36" i="22" a="1"/>
  <c r="CU36" i="22" s="1"/>
  <c r="CV36" i="22" a="1"/>
  <c r="CV36" i="22" s="1"/>
  <c r="CW36" i="22" a="1"/>
  <c r="CW36" i="22" s="1"/>
  <c r="CX36" i="22" a="1"/>
  <c r="CX36" i="22" s="1"/>
  <c r="CY36" i="22" a="1"/>
  <c r="CY36" i="22" s="1"/>
  <c r="CZ36" i="22" a="1"/>
  <c r="CZ36" i="22" s="1"/>
  <c r="DA36" i="22" a="1"/>
  <c r="DA36" i="22" s="1"/>
  <c r="DB36" i="22" a="1"/>
  <c r="DB36" i="22" s="1"/>
  <c r="DC36" i="22" a="1"/>
  <c r="DC36" i="22" s="1"/>
  <c r="DE36" i="22" a="1"/>
  <c r="DE36" i="22" s="1"/>
  <c r="DF36" i="22" a="1"/>
  <c r="DF36" i="22" s="1"/>
  <c r="DG36" i="22" a="1"/>
  <c r="DG36" i="22" s="1"/>
  <c r="DH36" i="22" a="1"/>
  <c r="DH36" i="22" s="1"/>
  <c r="DI36" i="22" a="1"/>
  <c r="DI36" i="22" s="1"/>
  <c r="DJ36" i="22" a="1"/>
  <c r="DJ36" i="22" s="1"/>
  <c r="DK36" i="22" a="1"/>
  <c r="DK36" i="22" s="1"/>
  <c r="DL36" i="22" a="1"/>
  <c r="DL36" i="22" s="1"/>
  <c r="DM36" i="22" a="1"/>
  <c r="DM36" i="22" s="1"/>
  <c r="DN36" i="22" a="1"/>
  <c r="DN36" i="22" s="1"/>
  <c r="DO36" i="22" a="1"/>
  <c r="DO36" i="22" s="1"/>
  <c r="DQ36" i="22" a="1"/>
  <c r="DQ36" i="22" s="1"/>
  <c r="DR36" i="22" a="1"/>
  <c r="DR36" i="22" s="1"/>
  <c r="DS36" i="22" a="1"/>
  <c r="DS36" i="22" s="1"/>
  <c r="DT36" i="22" a="1"/>
  <c r="DT36" i="22" s="1"/>
  <c r="DU36" i="22" a="1"/>
  <c r="DU36" i="22" s="1"/>
  <c r="DV36" i="22" a="1"/>
  <c r="DV36" i="22" s="1"/>
  <c r="DW36" i="22" a="1"/>
  <c r="DW36" i="22" s="1"/>
  <c r="DX36" i="22" a="1"/>
  <c r="DX36" i="22" s="1"/>
  <c r="DY36" i="22" a="1"/>
  <c r="DY36" i="22" s="1"/>
  <c r="DZ36" i="22" a="1"/>
  <c r="DZ36" i="22" s="1"/>
  <c r="CG36" i="22" a="1"/>
  <c r="CG36" i="22" s="1"/>
  <c r="CO36" i="22" s="1" a="1"/>
  <c r="CO36" i="22" s="1"/>
  <c r="CH36" i="22" a="1"/>
  <c r="CH36" i="22" s="1"/>
  <c r="CP36" i="22" s="1" a="1"/>
  <c r="CP36" i="22" s="1"/>
  <c r="CJ280" i="16" l="1"/>
  <c r="CD269" i="16"/>
  <c r="CJ269" i="16"/>
  <c r="CJ277" i="16"/>
  <c r="CJ283" i="16" s="1"/>
  <c r="CD268" i="16"/>
  <c r="CD274" i="16" s="1"/>
  <c r="CJ281" i="16"/>
  <c r="CD280" i="16"/>
  <c r="CD262" i="16"/>
  <c r="CG262" i="16"/>
  <c r="CJ252" i="16"/>
  <c r="CG270" i="16"/>
  <c r="CD272" i="16"/>
  <c r="CD281" i="16"/>
  <c r="CD279" i="16"/>
  <c r="CD278" i="16"/>
  <c r="CG278" i="16"/>
  <c r="CG268" i="16"/>
  <c r="CG274" i="16" s="1"/>
  <c r="CG279" i="16"/>
  <c r="CJ279" i="16"/>
  <c r="CJ253" i="16"/>
  <c r="CJ272" i="16"/>
  <c r="CG277" i="16"/>
  <c r="CG283" i="16" s="1"/>
  <c r="CG269" i="16"/>
  <c r="CJ268" i="16"/>
  <c r="CJ274" i="16" s="1"/>
  <c r="CG281" i="16"/>
  <c r="CD253" i="16"/>
  <c r="CD252" i="16"/>
  <c r="CG280" i="16"/>
  <c r="CG272" i="16"/>
  <c r="CJ271" i="16"/>
  <c r="CD261" i="16"/>
  <c r="CD277" i="16"/>
  <c r="CD283" i="16" s="1"/>
  <c r="CJ278" i="16"/>
  <c r="CG261" i="16"/>
  <c r="CG252" i="16"/>
  <c r="CG271" i="16"/>
  <c r="CJ261" i="16"/>
  <c r="CJ270" i="16"/>
  <c r="CG253" i="16"/>
  <c r="CD271" i="16"/>
  <c r="CJ262" i="16"/>
  <c r="CD270" i="16"/>
  <c r="CK256" i="16"/>
  <c r="CH256" i="16"/>
  <c r="CH265" i="16"/>
  <c r="CE265" i="16"/>
  <c r="CK265" i="16"/>
  <c r="CE256" i="16"/>
  <c r="CJ259" i="16"/>
  <c r="CG259" i="16"/>
  <c r="CJ260" i="16"/>
  <c r="CJ251" i="16"/>
  <c r="CG250" i="16"/>
  <c r="CJ250" i="16"/>
  <c r="CJ256" i="16" s="1"/>
  <c r="CD259" i="16"/>
  <c r="CD265" i="16" s="1"/>
  <c r="CG260" i="16"/>
  <c r="CD260" i="16"/>
  <c r="CD250" i="16"/>
  <c r="CG251" i="16"/>
  <c r="CD251" i="16"/>
  <c r="BI81" i="50"/>
  <c r="BI82" i="50"/>
  <c r="BI80" i="50"/>
  <c r="BG28" i="101" a="1"/>
  <c r="BG28" i="101" s="1"/>
  <c r="CZ34" i="16" a="1"/>
  <c r="CZ34" i="16" s="1"/>
  <c r="CN36" i="16"/>
  <c r="CN39" i="16" s="1"/>
  <c r="CZ39" i="16" s="1" a="1"/>
  <c r="CZ39" i="16" s="1"/>
  <c r="BG74" i="101" a="1"/>
  <c r="BG74" i="101" s="1"/>
  <c r="AQ39" i="101"/>
  <c r="AO39" i="101"/>
  <c r="BG58" i="101" a="1"/>
  <c r="BG58" i="101" s="1"/>
  <c r="EA35" i="22" a="1"/>
  <c r="EA35" i="22" s="1"/>
  <c r="BG26" i="101" a="1"/>
  <c r="BG26" i="101" s="1"/>
  <c r="AQ23" i="101" s="1"/>
  <c r="CM97" i="16"/>
  <c r="CY41" i="16" a="1"/>
  <c r="CY41" i="16" s="1"/>
  <c r="CD35" i="103" a="1"/>
  <c r="CD35" i="103" s="1"/>
  <c r="AR23" i="101"/>
  <c r="BI185" i="50" s="1"/>
  <c r="AN37" i="101" a="1"/>
  <c r="AN37" i="101" s="1"/>
  <c r="BI58" i="50" s="1"/>
  <c r="AN69" i="101" a="1"/>
  <c r="AN69" i="101" s="1"/>
  <c r="BI60" i="50" s="1"/>
  <c r="AR55" i="101"/>
  <c r="BI187" i="50" s="1"/>
  <c r="AR71" i="101"/>
  <c r="BI188" i="50" s="1"/>
  <c r="AN85" i="101" a="1"/>
  <c r="AN85" i="101" s="1"/>
  <c r="BI61" i="50" s="1"/>
  <c r="EA36" i="22" a="1"/>
  <c r="EA36" i="22" s="1"/>
  <c r="AN87" i="101" a="1"/>
  <c r="AN87" i="101" s="1"/>
  <c r="CE35" i="103" a="1"/>
  <c r="CE35" i="103" s="1"/>
  <c r="CJ292" i="16"/>
  <c r="CD310" i="16"/>
  <c r="CJ337" i="16"/>
  <c r="CD319" i="16"/>
  <c r="CJ328" i="16"/>
  <c r="CE30" i="22" a="1"/>
  <c r="CE30" i="22" s="1"/>
  <c r="CE30" i="103" a="1"/>
  <c r="CE30" i="103" s="1"/>
  <c r="CD30" i="22" a="1"/>
  <c r="CD30" i="22" s="1"/>
  <c r="CD30" i="103" a="1"/>
  <c r="CD30" i="103" s="1"/>
  <c r="CE36" i="22" a="1"/>
  <c r="CE36" i="22" s="1"/>
  <c r="CE36" i="103" a="1"/>
  <c r="CE36" i="103" s="1"/>
  <c r="CD36" i="22" a="1"/>
  <c r="CD36" i="22" s="1"/>
  <c r="CD36" i="103" a="1"/>
  <c r="CD36" i="103" s="1"/>
  <c r="CD256" i="16"/>
  <c r="CD337" i="16"/>
  <c r="CG328" i="16"/>
  <c r="CG301" i="16"/>
  <c r="CD328" i="16"/>
  <c r="CD292" i="16"/>
  <c r="CG292" i="16"/>
  <c r="CG310" i="16"/>
  <c r="CJ310" i="16"/>
  <c r="CJ319" i="16"/>
  <c r="CG337" i="16"/>
  <c r="CG319" i="16"/>
  <c r="CJ301" i="16"/>
  <c r="CD301" i="16"/>
  <c r="DP30" i="22" a="1"/>
  <c r="DP30" i="22" s="1"/>
  <c r="DP36" i="22" a="1"/>
  <c r="DP36" i="22" s="1"/>
  <c r="DD36" i="22" a="1"/>
  <c r="DD36" i="22" s="1"/>
  <c r="DD35" i="22" a="1"/>
  <c r="DD35" i="22" s="1"/>
  <c r="CD35" i="22" a="1"/>
  <c r="CD35" i="22" s="1"/>
  <c r="DP35" i="22" a="1"/>
  <c r="DP35" i="22" s="1"/>
  <c r="CE35" i="22" a="1"/>
  <c r="CE35" i="22" s="1"/>
  <c r="CR35" i="22" a="1"/>
  <c r="CR35" i="22" s="1"/>
  <c r="CQ36" i="22" a="1"/>
  <c r="CQ36" i="22" s="1"/>
  <c r="CQ37" i="22" a="1"/>
  <c r="CQ37" i="22" s="1"/>
  <c r="CR37" i="22" a="1"/>
  <c r="CR37" i="22" s="1"/>
  <c r="CS37" i="22" a="1"/>
  <c r="CS37" i="22" s="1"/>
  <c r="CT37" i="22" a="1"/>
  <c r="CT37" i="22" s="1"/>
  <c r="CU37" i="22" a="1"/>
  <c r="CU37" i="22" s="1"/>
  <c r="AI38" i="22"/>
  <c r="CV38" i="22" s="1" a="1"/>
  <c r="CV38" i="22" s="1"/>
  <c r="AJ38" i="22"/>
  <c r="CW38" i="22" s="1" a="1"/>
  <c r="CW38" i="22" s="1"/>
  <c r="CX37" i="22" a="1"/>
  <c r="CX37" i="22" s="1"/>
  <c r="CY37" i="22" a="1"/>
  <c r="CY37" i="22" s="1"/>
  <c r="CZ37" i="22" a="1"/>
  <c r="CZ37" i="22" s="1"/>
  <c r="DA37" i="22" a="1"/>
  <c r="DA37" i="22" s="1"/>
  <c r="DB37" i="22" a="1"/>
  <c r="DB37" i="22" s="1"/>
  <c r="DC37" i="22" a="1"/>
  <c r="DC37" i="22" s="1"/>
  <c r="DE37" i="22" a="1"/>
  <c r="DE37" i="22" s="1"/>
  <c r="DF37" i="22" a="1"/>
  <c r="DF37" i="22" s="1"/>
  <c r="AT38" i="22"/>
  <c r="DG38" i="22" s="1" a="1"/>
  <c r="DG38" i="22" s="1"/>
  <c r="DH37" i="22" a="1"/>
  <c r="DH37" i="22" s="1"/>
  <c r="DI37" i="22" a="1"/>
  <c r="DI37" i="22" s="1"/>
  <c r="DJ37" i="22" a="1"/>
  <c r="DJ37" i="22" s="1"/>
  <c r="DK37" i="22" a="1"/>
  <c r="DK37" i="22" s="1"/>
  <c r="DL37" i="22" a="1"/>
  <c r="DL37" i="22" s="1"/>
  <c r="DN37" i="22" a="1"/>
  <c r="DN37" i="22" s="1"/>
  <c r="DO37" i="22" a="1"/>
  <c r="DO37" i="22" s="1"/>
  <c r="DQ37" i="22" a="1"/>
  <c r="DQ37" i="22" s="1"/>
  <c r="DR37" i="22" a="1"/>
  <c r="DR37" i="22" s="1"/>
  <c r="DS37" i="22" a="1"/>
  <c r="DS37" i="22" s="1"/>
  <c r="DT37" i="22" a="1"/>
  <c r="DT37" i="22" s="1"/>
  <c r="DU37" i="22" a="1"/>
  <c r="DU37" i="22" s="1"/>
  <c r="DV37" i="22" a="1"/>
  <c r="DV37" i="22" s="1"/>
  <c r="DW37" i="22" a="1"/>
  <c r="DW37" i="22" s="1"/>
  <c r="DX37" i="22" a="1"/>
  <c r="DX37" i="22" s="1"/>
  <c r="DY37" i="22" a="1"/>
  <c r="DY37" i="22" s="1"/>
  <c r="DZ37" i="22" a="1"/>
  <c r="DZ37" i="22" s="1"/>
  <c r="AN103" i="101" a="1"/>
  <c r="AN103" i="101" s="1"/>
  <c r="CG37" i="22" a="1"/>
  <c r="CG37" i="22" s="1"/>
  <c r="CO37" i="22" s="1" a="1"/>
  <c r="CO37" i="22" s="1"/>
  <c r="CH37" i="22" a="1"/>
  <c r="CH37" i="22" s="1"/>
  <c r="CP37" i="22" s="1" a="1"/>
  <c r="CP37" i="22" s="1"/>
  <c r="CQ39" i="22" a="1"/>
  <c r="CQ39" i="22" s="1"/>
  <c r="CR39" i="22" a="1"/>
  <c r="CR39" i="22" s="1"/>
  <c r="CS39" i="22" a="1"/>
  <c r="CS39" i="22" s="1"/>
  <c r="CT39" i="22" a="1"/>
  <c r="CT39" i="22" s="1"/>
  <c r="CU39" i="22" a="1"/>
  <c r="CU39" i="22" s="1"/>
  <c r="CV39" i="22" a="1"/>
  <c r="CV39" i="22" s="1"/>
  <c r="CW39" i="22" a="1"/>
  <c r="CW39" i="22" s="1"/>
  <c r="CX39" i="22" a="1"/>
  <c r="CX39" i="22" s="1"/>
  <c r="CY39" i="22" a="1"/>
  <c r="CY39" i="22" s="1"/>
  <c r="CZ39" i="22" a="1"/>
  <c r="CZ39" i="22" s="1"/>
  <c r="DA39" i="22" a="1"/>
  <c r="DA39" i="22" s="1"/>
  <c r="DB39" i="22" a="1"/>
  <c r="DB39" i="22" s="1"/>
  <c r="DC39" i="22" a="1"/>
  <c r="DC39" i="22" s="1"/>
  <c r="DE39" i="22" a="1"/>
  <c r="DE39" i="22" s="1"/>
  <c r="DF39" i="22" a="1"/>
  <c r="DF39" i="22" s="1"/>
  <c r="DG39" i="22" a="1"/>
  <c r="DG39" i="22" s="1"/>
  <c r="DH39" i="22" a="1"/>
  <c r="DH39" i="22" s="1"/>
  <c r="DI39" i="22" a="1"/>
  <c r="DI39" i="22" s="1"/>
  <c r="DJ39" i="22" a="1"/>
  <c r="DJ39" i="22" s="1"/>
  <c r="DK39" i="22" a="1"/>
  <c r="DK39" i="22" s="1"/>
  <c r="DL39" i="22" a="1"/>
  <c r="DL39" i="22" s="1"/>
  <c r="DM39" i="22" a="1"/>
  <c r="DM39" i="22" s="1"/>
  <c r="DN39" i="22" a="1"/>
  <c r="DN39" i="22" s="1"/>
  <c r="DO39" i="22" a="1"/>
  <c r="DO39" i="22" s="1"/>
  <c r="DQ39" i="22" a="1"/>
  <c r="DQ39" i="22" s="1"/>
  <c r="DR39" i="22" a="1"/>
  <c r="DR39" i="22" s="1"/>
  <c r="DS39" i="22" a="1"/>
  <c r="DS39" i="22" s="1"/>
  <c r="DT39" i="22" a="1"/>
  <c r="DT39" i="22" s="1"/>
  <c r="DU39" i="22" a="1"/>
  <c r="DU39" i="22" s="1"/>
  <c r="DV39" i="22" a="1"/>
  <c r="DV39" i="22" s="1"/>
  <c r="DW39" i="22" a="1"/>
  <c r="DW39" i="22" s="1"/>
  <c r="DX39" i="22" a="1"/>
  <c r="DX39" i="22" s="1"/>
  <c r="DY39" i="22" a="1"/>
  <c r="DY39" i="22" s="1"/>
  <c r="DZ39" i="22" a="1"/>
  <c r="DZ39" i="22" s="1"/>
  <c r="BI67" i="50" a="1"/>
  <c r="BI67" i="50" s="1"/>
  <c r="CG39" i="22" a="1"/>
  <c r="CG39" i="22" s="1"/>
  <c r="CO39" i="22" s="1" a="1"/>
  <c r="CO39" i="22" s="1"/>
  <c r="CH39" i="22" a="1"/>
  <c r="CH39" i="22" s="1"/>
  <c r="CP39" i="22" s="1" a="1"/>
  <c r="CP39" i="22" s="1"/>
  <c r="CG265" i="16" l="1"/>
  <c r="CG256" i="16"/>
  <c r="CJ265" i="16"/>
  <c r="CN41" i="16"/>
  <c r="CZ41" i="16" s="1" a="1"/>
  <c r="CZ41" i="16" s="1"/>
  <c r="CN92" i="16"/>
  <c r="BG92" i="101" a="1"/>
  <c r="BG92" i="101" s="1"/>
  <c r="BG108" i="101" a="1"/>
  <c r="BG108" i="101" s="1"/>
  <c r="BM23" i="101" a="1"/>
  <c r="BM23" i="101" s="1"/>
  <c r="BK67" i="101" s="1" a="1"/>
  <c r="CN95" i="16"/>
  <c r="CZ36" i="16" a="1"/>
  <c r="CZ36" i="16" s="1"/>
  <c r="AO23" i="101"/>
  <c r="AQ71" i="101"/>
  <c r="AO71" i="101"/>
  <c r="AQ55" i="101"/>
  <c r="AO55" i="101"/>
  <c r="EA39" i="22" a="1"/>
  <c r="EA39" i="22" s="1"/>
  <c r="BG106" i="101" a="1"/>
  <c r="BG106" i="101" s="1"/>
  <c r="BG90" i="101" a="1"/>
  <c r="BG90" i="101" s="1"/>
  <c r="AL211" i="101"/>
  <c r="AN101" i="101" a="1"/>
  <c r="AN101" i="101" s="1"/>
  <c r="BI64" i="50" s="1"/>
  <c r="AR19" i="101"/>
  <c r="EA37" i="22" a="1"/>
  <c r="EA37" i="22" s="1"/>
  <c r="AE38" i="22"/>
  <c r="CR38" i="22" s="1" a="1"/>
  <c r="CR38" i="22" s="1"/>
  <c r="AV38" i="22"/>
  <c r="DI38" i="22" s="1" a="1"/>
  <c r="DI38" i="22" s="1"/>
  <c r="AD38" i="22"/>
  <c r="CQ38" i="22" s="1" a="1"/>
  <c r="CQ38" i="22" s="1"/>
  <c r="BL38" i="22"/>
  <c r="DY38" i="22" s="1" a="1"/>
  <c r="DY38" i="22" s="1"/>
  <c r="AG38" i="22"/>
  <c r="CT38" i="22" s="1" a="1"/>
  <c r="CT38" i="22" s="1"/>
  <c r="CE37" i="22" a="1"/>
  <c r="CE37" i="22" s="1"/>
  <c r="CE37" i="103" a="1"/>
  <c r="CE37" i="103" s="1"/>
  <c r="CD37" i="22" a="1"/>
  <c r="CD37" i="22" s="1"/>
  <c r="CD37" i="103" a="1"/>
  <c r="CD37" i="103" s="1"/>
  <c r="CE39" i="22" a="1"/>
  <c r="CE39" i="22" s="1"/>
  <c r="CE39" i="103" a="1"/>
  <c r="CE39" i="103" s="1"/>
  <c r="CD39" i="22" a="1"/>
  <c r="CD39" i="22" s="1"/>
  <c r="CD39" i="103" a="1"/>
  <c r="CD39" i="103" s="1"/>
  <c r="BD38" i="22"/>
  <c r="DQ38" i="22" s="1" a="1"/>
  <c r="DQ38" i="22" s="1"/>
  <c r="AQ38" i="22"/>
  <c r="AQ40" i="22" s="1"/>
  <c r="AP38" i="22"/>
  <c r="DC38" i="22" s="1" a="1"/>
  <c r="DC38" i="22" s="1"/>
  <c r="AN38" i="22"/>
  <c r="DA38" i="22" s="1" a="1"/>
  <c r="DA38" i="22" s="1"/>
  <c r="BF38" i="22"/>
  <c r="DS38" i="22" s="1" a="1"/>
  <c r="DS38" i="22" s="1"/>
  <c r="BK38" i="22"/>
  <c r="DX38" i="22" s="1" a="1"/>
  <c r="DX38" i="22" s="1"/>
  <c r="CW37" i="22" a="1"/>
  <c r="CW37" i="22" s="1"/>
  <c r="BA38" i="22"/>
  <c r="DN38" i="22" s="1" a="1"/>
  <c r="DN38" i="22" s="1"/>
  <c r="BB38" i="22"/>
  <c r="DO38" i="22" s="1" a="1"/>
  <c r="DO38" i="22" s="1"/>
  <c r="BG38" i="22"/>
  <c r="DT38" i="22" s="1" a="1"/>
  <c r="DT38" i="22" s="1"/>
  <c r="BM38" i="22"/>
  <c r="DZ38" i="22" s="1" a="1"/>
  <c r="DZ38" i="22" s="1"/>
  <c r="DG37" i="22" a="1"/>
  <c r="DG37" i="22" s="1"/>
  <c r="CG38" i="22"/>
  <c r="CO38" i="22" s="1" a="1"/>
  <c r="CO38" i="22" s="1"/>
  <c r="CH38" i="22"/>
  <c r="CP38" i="22" s="1" a="1"/>
  <c r="CP38" i="22" s="1"/>
  <c r="DM37" i="22" a="1"/>
  <c r="DM37" i="22" s="1"/>
  <c r="AZ38" i="22"/>
  <c r="DM38" i="22" s="1" a="1"/>
  <c r="DM38" i="22" s="1"/>
  <c r="BN38" i="22"/>
  <c r="BI66" i="50" s="1" a="1"/>
  <c r="BI66" i="50" s="1"/>
  <c r="BE38" i="22"/>
  <c r="DR38" i="22" s="1" a="1"/>
  <c r="DR38" i="22" s="1"/>
  <c r="CV37" i="22" a="1"/>
  <c r="CV37" i="22" s="1"/>
  <c r="AL38" i="22"/>
  <c r="CY38" i="22" s="1" a="1"/>
  <c r="CY38" i="22" s="1"/>
  <c r="AH38" i="22"/>
  <c r="CU38" i="22" s="1" a="1"/>
  <c r="CU38" i="22" s="1"/>
  <c r="AX38" i="22"/>
  <c r="DK38" i="22" s="1" a="1"/>
  <c r="DK38" i="22" s="1"/>
  <c r="AU38" i="22"/>
  <c r="DH38" i="22" s="1" a="1"/>
  <c r="DH38" i="22" s="1"/>
  <c r="BJ38" i="22"/>
  <c r="DW38" i="22" s="1" a="1"/>
  <c r="DW38" i="22" s="1"/>
  <c r="BI38" i="22"/>
  <c r="DV38" i="22" s="1" a="1"/>
  <c r="DV38" i="22" s="1"/>
  <c r="BH38" i="22"/>
  <c r="DU38" i="22" s="1" a="1"/>
  <c r="DU38" i="22" s="1"/>
  <c r="AS38" i="22"/>
  <c r="DF38" i="22" s="1" a="1"/>
  <c r="DF38" i="22" s="1"/>
  <c r="AY38" i="22"/>
  <c r="DL38" i="22" s="1" a="1"/>
  <c r="DL38" i="22" s="1"/>
  <c r="AM38" i="22"/>
  <c r="CZ38" i="22" s="1" a="1"/>
  <c r="CZ38" i="22" s="1"/>
  <c r="BC38" i="22"/>
  <c r="AW38" i="22"/>
  <c r="DJ38" i="22" s="1" a="1"/>
  <c r="DJ38" i="22" s="1"/>
  <c r="AK38" i="22"/>
  <c r="CX38" i="22" s="1" a="1"/>
  <c r="CX38" i="22" s="1"/>
  <c r="AR38" i="22"/>
  <c r="DE38" i="22" s="1" a="1"/>
  <c r="DE38" i="22" s="1"/>
  <c r="AF38" i="22"/>
  <c r="CS38" i="22" s="1" a="1"/>
  <c r="CS38" i="22" s="1"/>
  <c r="AO38" i="22"/>
  <c r="DB38" i="22" s="1" a="1"/>
  <c r="DB38" i="22" s="1"/>
  <c r="DP37" i="22" a="1"/>
  <c r="DP37" i="22" s="1"/>
  <c r="DD37" i="22" a="1"/>
  <c r="DD37" i="22" s="1"/>
  <c r="DP39" i="22" a="1"/>
  <c r="DP39" i="22" s="1"/>
  <c r="DD39" i="22" a="1"/>
  <c r="DD39" i="22" s="1"/>
  <c r="AI40" i="22"/>
  <c r="CV40" i="22" s="1" a="1"/>
  <c r="CV40" i="22" s="1"/>
  <c r="AJ40" i="22"/>
  <c r="CW40" i="22" s="1" a="1"/>
  <c r="CW40" i="22" s="1"/>
  <c r="AT40" i="22"/>
  <c r="DG40" i="22" s="1" a="1"/>
  <c r="DG40" i="22" s="1"/>
  <c r="D211" i="101" l="1" a="1"/>
  <c r="D211" i="101" s="1"/>
  <c r="BI84" i="50"/>
  <c r="AN215" i="101"/>
  <c r="BI86" i="50" s="1"/>
  <c r="BI76" i="50"/>
  <c r="BI69" i="50"/>
  <c r="BK67" i="101"/>
  <c r="BK54" i="101" s="1" a="1"/>
  <c r="CN97" i="16"/>
  <c r="AO87" i="101"/>
  <c r="AQ87" i="101"/>
  <c r="AO103" i="101"/>
  <c r="AQ103" i="101"/>
  <c r="EA38" i="22" a="1"/>
  <c r="EA38" i="22" s="1"/>
  <c r="AE40" i="22"/>
  <c r="CR40" i="22" s="1" a="1"/>
  <c r="CR40" i="22" s="1"/>
  <c r="AR103" i="101"/>
  <c r="AN117" i="101" a="1"/>
  <c r="AN117" i="101" s="1"/>
  <c r="BI63" i="50" s="1"/>
  <c r="BD40" i="22"/>
  <c r="DQ40" i="22" s="1" a="1"/>
  <c r="DQ40" i="22" s="1"/>
  <c r="AV40" i="22"/>
  <c r="DI40" i="22" s="1" a="1"/>
  <c r="DI40" i="22" s="1"/>
  <c r="AD40" i="22"/>
  <c r="CQ40" i="22" s="1" a="1"/>
  <c r="CQ40" i="22" s="1"/>
  <c r="BF40" i="22"/>
  <c r="DS40" i="22" s="1" a="1"/>
  <c r="DS40" i="22" s="1"/>
  <c r="DD38" i="22" a="1"/>
  <c r="DD38" i="22" s="1"/>
  <c r="AG40" i="22"/>
  <c r="CT40" i="22" s="1" a="1"/>
  <c r="CT40" i="22" s="1"/>
  <c r="BL40" i="22"/>
  <c r="DY40" i="22" s="1" a="1"/>
  <c r="DY40" i="22" s="1"/>
  <c r="BI40" i="22"/>
  <c r="DV40" i="22" s="1" a="1"/>
  <c r="DV40" i="22" s="1"/>
  <c r="BG40" i="22"/>
  <c r="DT40" i="22" s="1" a="1"/>
  <c r="DT40" i="22" s="1"/>
  <c r="BA40" i="22"/>
  <c r="DN40" i="22" s="1" a="1"/>
  <c r="DN40" i="22" s="1"/>
  <c r="BC40" i="22"/>
  <c r="DP40" i="22" s="1" a="1"/>
  <c r="DP40" i="22" s="1"/>
  <c r="CE38" i="103" a="1"/>
  <c r="CE38" i="103" s="1"/>
  <c r="CD38" i="22" a="1"/>
  <c r="CD38" i="22" s="1"/>
  <c r="CD38" i="103" a="1"/>
  <c r="CD38" i="103" s="1"/>
  <c r="AR40" i="22"/>
  <c r="DE40" i="22" s="1" a="1"/>
  <c r="DE40" i="22" s="1"/>
  <c r="AP40" i="22"/>
  <c r="DC40" i="22" s="1" a="1"/>
  <c r="DC40" i="22" s="1"/>
  <c r="BB40" i="22"/>
  <c r="DO40" i="22" s="1" a="1"/>
  <c r="DO40" i="22" s="1"/>
  <c r="BM40" i="22"/>
  <c r="DZ40" i="22" s="1" a="1"/>
  <c r="DZ40" i="22" s="1"/>
  <c r="BK40" i="22"/>
  <c r="DX40" i="22" s="1" a="1"/>
  <c r="DX40" i="22" s="1"/>
  <c r="AN40" i="22"/>
  <c r="DA40" i="22" s="1" a="1"/>
  <c r="DA40" i="22" s="1"/>
  <c r="BE40" i="22"/>
  <c r="DR40" i="22" s="1" a="1"/>
  <c r="DR40" i="22" s="1"/>
  <c r="AM40" i="22"/>
  <c r="CZ40" i="22" s="1" a="1"/>
  <c r="CZ40" i="22" s="1"/>
  <c r="CH40" i="22"/>
  <c r="CP40" i="22" s="1" a="1"/>
  <c r="CP40" i="22" s="1"/>
  <c r="CG40" i="22"/>
  <c r="CO40" i="22" s="1" a="1"/>
  <c r="CO40" i="22" s="1"/>
  <c r="AL40" i="22"/>
  <c r="CY40" i="22" s="1" a="1"/>
  <c r="CY40" i="22" s="1"/>
  <c r="AZ40" i="22"/>
  <c r="DM40" i="22" s="1" a="1"/>
  <c r="DM40" i="22" s="1"/>
  <c r="AY40" i="22"/>
  <c r="DL40" i="22" s="1" a="1"/>
  <c r="DL40" i="22" s="1"/>
  <c r="AH40" i="22"/>
  <c r="CU40" i="22" s="1" a="1"/>
  <c r="CU40" i="22" s="1"/>
  <c r="BN40" i="22"/>
  <c r="BI68" i="50" s="1" a="1"/>
  <c r="BI68" i="50" s="1"/>
  <c r="AU40" i="22"/>
  <c r="DH40" i="22" s="1" a="1"/>
  <c r="DH40" i="22" s="1"/>
  <c r="AF40" i="22"/>
  <c r="CS40" i="22" s="1" a="1"/>
  <c r="CS40" i="22" s="1"/>
  <c r="BH40" i="22"/>
  <c r="DU40" i="22" s="1" a="1"/>
  <c r="DU40" i="22" s="1"/>
  <c r="AS40" i="22"/>
  <c r="DF40" i="22" s="1" a="1"/>
  <c r="DF40" i="22" s="1"/>
  <c r="AO40" i="22"/>
  <c r="DB40" i="22" s="1" a="1"/>
  <c r="DB40" i="22" s="1"/>
  <c r="AX40" i="22"/>
  <c r="DK40" i="22" s="1" a="1"/>
  <c r="DK40" i="22" s="1"/>
  <c r="BJ40" i="22"/>
  <c r="DW40" i="22" s="1" a="1"/>
  <c r="DW40" i="22" s="1"/>
  <c r="AW40" i="22"/>
  <c r="DJ40" i="22" s="1" a="1"/>
  <c r="DJ40" i="22" s="1"/>
  <c r="AK40" i="22"/>
  <c r="CX40" i="22" s="1" a="1"/>
  <c r="CX40" i="22" s="1"/>
  <c r="CE38" i="22" a="1"/>
  <c r="CE38" i="22" s="1"/>
  <c r="DP38" i="22" a="1"/>
  <c r="DP38" i="22" s="1"/>
  <c r="DD40" i="22" a="1"/>
  <c r="DD40" i="22" s="1"/>
  <c r="CQ41" i="22" a="1"/>
  <c r="CQ41" i="22" s="1"/>
  <c r="CR41" i="22" a="1"/>
  <c r="CR41" i="22" s="1"/>
  <c r="CS41" i="22" a="1"/>
  <c r="CS41" i="22" s="1"/>
  <c r="CT41" i="22" a="1"/>
  <c r="CT41" i="22" s="1"/>
  <c r="CU41" i="22" a="1"/>
  <c r="CU41" i="22" s="1"/>
  <c r="CV41" i="22" a="1"/>
  <c r="CV41" i="22" s="1"/>
  <c r="CW41" i="22" a="1"/>
  <c r="CW41" i="22" s="1"/>
  <c r="CX41" i="22" a="1"/>
  <c r="CX41" i="22" s="1"/>
  <c r="CY41" i="22" a="1"/>
  <c r="CY41" i="22" s="1"/>
  <c r="CZ41" i="22" a="1"/>
  <c r="CZ41" i="22" s="1"/>
  <c r="DA41" i="22" a="1"/>
  <c r="DA41" i="22" s="1"/>
  <c r="DB41" i="22" a="1"/>
  <c r="DB41" i="22" s="1"/>
  <c r="DC41" i="22" a="1"/>
  <c r="DC41" i="22" s="1"/>
  <c r="DE41" i="22" a="1"/>
  <c r="DE41" i="22" s="1"/>
  <c r="DF41" i="22" a="1"/>
  <c r="DF41" i="22" s="1"/>
  <c r="DG41" i="22" a="1"/>
  <c r="DG41" i="22" s="1"/>
  <c r="DH41" i="22" a="1"/>
  <c r="DH41" i="22" s="1"/>
  <c r="DI41" i="22" a="1"/>
  <c r="DI41" i="22" s="1"/>
  <c r="DJ41" i="22" a="1"/>
  <c r="DJ41" i="22" s="1"/>
  <c r="DK41" i="22" a="1"/>
  <c r="DK41" i="22" s="1"/>
  <c r="DL41" i="22" a="1"/>
  <c r="DL41" i="22" s="1"/>
  <c r="DM41" i="22" a="1"/>
  <c r="DM41" i="22" s="1"/>
  <c r="DN41" i="22" a="1"/>
  <c r="DN41" i="22" s="1"/>
  <c r="DO41" i="22" a="1"/>
  <c r="DO41" i="22" s="1"/>
  <c r="DQ41" i="22" a="1"/>
  <c r="DQ41" i="22" s="1"/>
  <c r="DR41" i="22" a="1"/>
  <c r="DR41" i="22" s="1"/>
  <c r="DS41" i="22" a="1"/>
  <c r="DS41" i="22" s="1"/>
  <c r="DT41" i="22" a="1"/>
  <c r="DT41" i="22" s="1"/>
  <c r="DU41" i="22" a="1"/>
  <c r="DU41" i="22" s="1"/>
  <c r="DV41" i="22" a="1"/>
  <c r="DV41" i="22" s="1"/>
  <c r="DW41" i="22" a="1"/>
  <c r="DW41" i="22" s="1"/>
  <c r="DX41" i="22" a="1"/>
  <c r="DX41" i="22" s="1"/>
  <c r="DY41" i="22" a="1"/>
  <c r="DY41" i="22" s="1"/>
  <c r="DZ41" i="22" a="1"/>
  <c r="DZ41" i="22" s="1"/>
  <c r="EA41" i="22" a="1"/>
  <c r="EA41" i="22" s="1"/>
  <c r="CG41" i="22" a="1"/>
  <c r="CG41" i="22" s="1"/>
  <c r="CO41" i="22" s="1" a="1"/>
  <c r="CO41" i="22" s="1"/>
  <c r="CH41" i="22" a="1"/>
  <c r="CH41" i="22" s="1"/>
  <c r="CP41" i="22" s="1" a="1"/>
  <c r="CP41" i="22" s="1"/>
  <c r="CQ42" i="22" a="1"/>
  <c r="CQ42" i="22" s="1"/>
  <c r="CR42" i="22" a="1"/>
  <c r="CR42" i="22" s="1"/>
  <c r="CS42" i="22" a="1"/>
  <c r="CS42" i="22" s="1"/>
  <c r="CT42" i="22" a="1"/>
  <c r="CT42" i="22" s="1"/>
  <c r="CU42" i="22" a="1"/>
  <c r="CU42" i="22" s="1"/>
  <c r="CV42" i="22" a="1"/>
  <c r="CV42" i="22" s="1"/>
  <c r="CW42" i="22" a="1"/>
  <c r="CW42" i="22" s="1"/>
  <c r="CX42" i="22" a="1"/>
  <c r="CX42" i="22" s="1"/>
  <c r="CY42" i="22" a="1"/>
  <c r="CY42" i="22" s="1"/>
  <c r="CZ42" i="22" a="1"/>
  <c r="CZ42" i="22" s="1"/>
  <c r="DA42" i="22" a="1"/>
  <c r="DA42" i="22" s="1"/>
  <c r="DB42" i="22" a="1"/>
  <c r="DB42" i="22" s="1"/>
  <c r="DC42" i="22" a="1"/>
  <c r="DC42" i="22" s="1"/>
  <c r="DE42" i="22" a="1"/>
  <c r="DE42" i="22" s="1"/>
  <c r="DF42" i="22" a="1"/>
  <c r="DF42" i="22" s="1"/>
  <c r="DG42" i="22" a="1"/>
  <c r="DG42" i="22" s="1"/>
  <c r="DH42" i="22" a="1"/>
  <c r="DH42" i="22" s="1"/>
  <c r="DI42" i="22" a="1"/>
  <c r="DI42" i="22" s="1"/>
  <c r="DJ42" i="22" a="1"/>
  <c r="DJ42" i="22" s="1"/>
  <c r="DK42" i="22" a="1"/>
  <c r="DK42" i="22" s="1"/>
  <c r="DL42" i="22" a="1"/>
  <c r="DL42" i="22" s="1"/>
  <c r="DM42" i="22" a="1"/>
  <c r="DM42" i="22" s="1"/>
  <c r="DN42" i="22" a="1"/>
  <c r="DN42" i="22" s="1"/>
  <c r="DO42" i="22" a="1"/>
  <c r="DO42" i="22" s="1"/>
  <c r="DQ42" i="22" a="1"/>
  <c r="DQ42" i="22" s="1"/>
  <c r="DR42" i="22" a="1"/>
  <c r="DR42" i="22" s="1"/>
  <c r="DS42" i="22" a="1"/>
  <c r="DS42" i="22" s="1"/>
  <c r="DT42" i="22" a="1"/>
  <c r="DT42" i="22" s="1"/>
  <c r="DU42" i="22" a="1"/>
  <c r="DU42" i="22" s="1"/>
  <c r="DV42" i="22" a="1"/>
  <c r="DV42" i="22" s="1"/>
  <c r="DW42" i="22" a="1"/>
  <c r="DW42" i="22" s="1"/>
  <c r="DX42" i="22" a="1"/>
  <c r="DX42" i="22" s="1"/>
  <c r="DY42" i="22" a="1"/>
  <c r="DY42" i="22" s="1"/>
  <c r="EA42" i="22" a="1"/>
  <c r="EA42" i="22" s="1"/>
  <c r="CG42" i="22" a="1"/>
  <c r="CG42" i="22" s="1"/>
  <c r="CO42" i="22" s="1" a="1"/>
  <c r="CO42" i="22" s="1"/>
  <c r="CH42" i="22" a="1"/>
  <c r="CH42" i="22" s="1"/>
  <c r="CP42" i="22" s="1" a="1"/>
  <c r="CP42" i="22" s="1"/>
  <c r="CQ43" i="22" a="1"/>
  <c r="CQ43" i="22" s="1"/>
  <c r="CR43" i="22" a="1"/>
  <c r="CR43" i="22" s="1"/>
  <c r="CS43" i="22" a="1"/>
  <c r="CS43" i="22" s="1"/>
  <c r="CT43" i="22" a="1"/>
  <c r="CT43" i="22" s="1"/>
  <c r="CU43" i="22" a="1"/>
  <c r="CU43" i="22" s="1"/>
  <c r="CV43" i="22" a="1"/>
  <c r="CV43" i="22" s="1"/>
  <c r="CW43" i="22" a="1"/>
  <c r="CW43" i="22" s="1"/>
  <c r="CY43" i="22" a="1"/>
  <c r="CY43" i="22" s="1"/>
  <c r="CZ43" i="22" a="1"/>
  <c r="CZ43" i="22" s="1"/>
  <c r="DA43" i="22" a="1"/>
  <c r="DA43" i="22" s="1"/>
  <c r="DB43" i="22" a="1"/>
  <c r="DB43" i="22" s="1"/>
  <c r="DC43" i="22" a="1"/>
  <c r="DC43" i="22" s="1"/>
  <c r="DE43" i="22" a="1"/>
  <c r="DE43" i="22" s="1"/>
  <c r="DF43" i="22" a="1"/>
  <c r="DF43" i="22" s="1"/>
  <c r="DG43" i="22" a="1"/>
  <c r="DG43" i="22" s="1"/>
  <c r="DH43" i="22" a="1"/>
  <c r="DH43" i="22" s="1"/>
  <c r="DI43" i="22" a="1"/>
  <c r="DI43" i="22" s="1"/>
  <c r="DJ43" i="22" a="1"/>
  <c r="DJ43" i="22" s="1"/>
  <c r="DK43" i="22" a="1"/>
  <c r="DK43" i="22" s="1"/>
  <c r="DL43" i="22" a="1"/>
  <c r="DL43" i="22" s="1"/>
  <c r="DM43" i="22" a="1"/>
  <c r="DM43" i="22" s="1"/>
  <c r="DO43" i="22" a="1"/>
  <c r="DO43" i="22" s="1"/>
  <c r="DQ43" i="22" a="1"/>
  <c r="DQ43" i="22" s="1"/>
  <c r="DR43" i="22" a="1"/>
  <c r="DR43" i="22" s="1"/>
  <c r="DS43" i="22" a="1"/>
  <c r="DS43" i="22" s="1"/>
  <c r="DT43" i="22" a="1"/>
  <c r="DT43" i="22" s="1"/>
  <c r="DU43" i="22" a="1"/>
  <c r="DU43" i="22" s="1"/>
  <c r="DV43" i="22" a="1"/>
  <c r="DV43" i="22" s="1"/>
  <c r="DW43" i="22" a="1"/>
  <c r="DW43" i="22" s="1"/>
  <c r="DX43" i="22" a="1"/>
  <c r="DX43" i="22" s="1"/>
  <c r="DY43" i="22" a="1"/>
  <c r="DY43" i="22" s="1"/>
  <c r="EA43" i="22" a="1"/>
  <c r="EA43" i="22" s="1"/>
  <c r="CG43" i="22" a="1"/>
  <c r="CG43" i="22" s="1"/>
  <c r="CO43" i="22" s="1" a="1"/>
  <c r="CO43" i="22" s="1"/>
  <c r="CH43" i="22" a="1"/>
  <c r="CH43" i="22" s="1"/>
  <c r="CP43" i="22" s="1" a="1"/>
  <c r="CP43" i="22" s="1"/>
  <c r="CQ44" i="22" a="1"/>
  <c r="CQ44" i="22" s="1"/>
  <c r="CS44" i="22" a="1"/>
  <c r="CS44" i="22" s="1"/>
  <c r="CT44" i="22" a="1"/>
  <c r="CT44" i="22" s="1"/>
  <c r="CU44" i="22" a="1"/>
  <c r="CU44" i="22" s="1"/>
  <c r="CV44" i="22" a="1"/>
  <c r="CV44" i="22" s="1"/>
  <c r="CW44" i="22" a="1"/>
  <c r="CW44" i="22" s="1"/>
  <c r="CX44" i="22" a="1"/>
  <c r="CX44" i="22" s="1"/>
  <c r="CY44" i="22" a="1"/>
  <c r="CY44" i="22" s="1"/>
  <c r="DA44" i="22" a="1"/>
  <c r="DA44" i="22" s="1"/>
  <c r="DB44" i="22" a="1"/>
  <c r="DB44" i="22" s="1"/>
  <c r="DC44" i="22" a="1"/>
  <c r="DC44" i="22" s="1"/>
  <c r="DE44" i="22" a="1"/>
  <c r="DE44" i="22" s="1"/>
  <c r="DF44" i="22" a="1"/>
  <c r="DF44" i="22" s="1"/>
  <c r="DG44" i="22" a="1"/>
  <c r="DG44" i="22" s="1"/>
  <c r="DH44" i="22" a="1"/>
  <c r="DH44" i="22" s="1"/>
  <c r="DI44" i="22" a="1"/>
  <c r="DI44" i="22" s="1"/>
  <c r="DJ44" i="22" a="1"/>
  <c r="DJ44" i="22" s="1"/>
  <c r="DK44" i="22" a="1"/>
  <c r="DK44" i="22" s="1"/>
  <c r="DL44" i="22" a="1"/>
  <c r="DL44" i="22" s="1"/>
  <c r="DM44" i="22" a="1"/>
  <c r="DM44" i="22" s="1"/>
  <c r="DN44" i="22" a="1"/>
  <c r="DN44" i="22" s="1"/>
  <c r="DO44" i="22" a="1"/>
  <c r="DO44" i="22" s="1"/>
  <c r="DR44" i="22" a="1"/>
  <c r="DR44" i="22" s="1"/>
  <c r="DS44" i="22" a="1"/>
  <c r="DS44" i="22" s="1"/>
  <c r="DT44" i="22" a="1"/>
  <c r="DT44" i="22" s="1"/>
  <c r="DU44" i="22" a="1"/>
  <c r="DU44" i="22" s="1"/>
  <c r="DV44" i="22" a="1"/>
  <c r="DV44" i="22" s="1"/>
  <c r="DW44" i="22" a="1"/>
  <c r="DW44" i="22" s="1"/>
  <c r="DX44" i="22" a="1"/>
  <c r="DX44" i="22" s="1"/>
  <c r="DY44" i="22" a="1"/>
  <c r="DY44" i="22" s="1"/>
  <c r="DZ44" i="22" a="1"/>
  <c r="DZ44" i="22" s="1"/>
  <c r="EA44" i="22" a="1"/>
  <c r="EA44" i="22" s="1"/>
  <c r="CG44" i="22" a="1"/>
  <c r="CG44" i="22" s="1"/>
  <c r="CO44" i="22" s="1" a="1"/>
  <c r="CO44" i="22" s="1"/>
  <c r="CH44" i="22" a="1"/>
  <c r="CH44" i="22" s="1"/>
  <c r="CP44" i="22" s="1" a="1"/>
  <c r="CP44" i="22" s="1"/>
  <c r="BK54" i="101" l="1"/>
  <c r="BL34" i="101" s="1" a="1"/>
  <c r="BL44" i="101" a="1"/>
  <c r="BL42" i="101" a="1"/>
  <c r="BL42" i="101" s="1"/>
  <c r="BL46" i="101" a="1"/>
  <c r="BL43" i="101" a="1"/>
  <c r="BL43" i="101" s="1"/>
  <c r="BL35" i="101" a="1"/>
  <c r="BL45" i="101" a="1"/>
  <c r="BL45" i="101" s="1"/>
  <c r="BL37" i="101" a="1"/>
  <c r="BL38" i="101" a="1"/>
  <c r="BL39" i="101" a="1"/>
  <c r="BL40" i="101" a="1"/>
  <c r="BL40" i="101" s="1"/>
  <c r="BL41" i="101" a="1"/>
  <c r="BL41" i="101" s="1"/>
  <c r="DZ42" i="22" a="1"/>
  <c r="DZ42" i="22" s="1"/>
  <c r="C13" i="50" a="1"/>
  <c r="C13" i="50" s="1"/>
  <c r="EA40" i="22" a="1"/>
  <c r="EA40" i="22" s="1"/>
  <c r="D215" i="101" a="1"/>
  <c r="D215" i="101" s="1"/>
  <c r="CD40" i="103" a="1"/>
  <c r="CD40" i="103" s="1"/>
  <c r="CD42" i="22" a="1"/>
  <c r="CD42" i="22" s="1"/>
  <c r="CD42" i="103" a="1"/>
  <c r="CD42" i="103" s="1"/>
  <c r="CD43" i="103" a="1"/>
  <c r="CD43" i="103" s="1"/>
  <c r="CD40" i="22" a="1"/>
  <c r="CD40" i="22" s="1"/>
  <c r="CE44" i="103" a="1"/>
  <c r="CE44" i="103" s="1"/>
  <c r="CE43" i="22" a="1"/>
  <c r="CE43" i="22" s="1"/>
  <c r="CE43" i="103" a="1"/>
  <c r="CE43" i="103" s="1"/>
  <c r="CE42" i="22" a="1"/>
  <c r="CE42" i="22" s="1"/>
  <c r="CE42" i="103" a="1"/>
  <c r="CE42" i="103" s="1"/>
  <c r="CE41" i="22" a="1"/>
  <c r="CE41" i="22" s="1"/>
  <c r="CE41" i="103" a="1"/>
  <c r="CE41" i="103" s="1"/>
  <c r="CD41" i="22" a="1"/>
  <c r="CD41" i="22" s="1"/>
  <c r="CD41" i="103" a="1"/>
  <c r="CD41" i="103" s="1"/>
  <c r="CD44" i="22" a="1"/>
  <c r="CD44" i="22" s="1"/>
  <c r="CD44" i="103" a="1"/>
  <c r="CD44" i="103" s="1"/>
  <c r="CE40" i="22" a="1"/>
  <c r="CE40" i="22" s="1"/>
  <c r="CE40" i="103" a="1"/>
  <c r="CE40" i="103" s="1"/>
  <c r="AH45" i="22"/>
  <c r="CU45" i="22" s="1" a="1"/>
  <c r="CU45" i="22" s="1"/>
  <c r="CD43" i="22" a="1"/>
  <c r="CD43" i="22" s="1"/>
  <c r="AD45" i="22"/>
  <c r="CQ45" i="22" s="1" a="1"/>
  <c r="CQ45" i="22" s="1"/>
  <c r="AN45" i="22"/>
  <c r="DA45" i="22" s="1" a="1"/>
  <c r="DA45" i="22" s="1"/>
  <c r="AI45" i="22"/>
  <c r="CV45" i="22" s="1" a="1"/>
  <c r="CV45" i="22" s="1"/>
  <c r="AF45" i="22"/>
  <c r="CS45" i="22" s="1" a="1"/>
  <c r="CS45" i="22" s="1"/>
  <c r="AK45" i="22"/>
  <c r="CX45" i="22" s="1" a="1"/>
  <c r="CX45" i="22" s="1"/>
  <c r="BL45" i="22"/>
  <c r="DY45" i="22" s="1" a="1"/>
  <c r="DY45" i="22" s="1"/>
  <c r="DD44" i="22" a="1"/>
  <c r="DD44" i="22" s="1"/>
  <c r="BC45" i="22"/>
  <c r="AZ45" i="22"/>
  <c r="DM45" i="22" s="1" a="1"/>
  <c r="DM45" i="22" s="1"/>
  <c r="AT45" i="22"/>
  <c r="BM45" i="22"/>
  <c r="DZ45" i="22" s="1" a="1"/>
  <c r="DZ45" i="22" s="1"/>
  <c r="BA45" i="22"/>
  <c r="DN45" i="22" s="1" a="1"/>
  <c r="DN45" i="22" s="1"/>
  <c r="AO45" i="22"/>
  <c r="DB45" i="22" s="1" a="1"/>
  <c r="DB45" i="22" s="1"/>
  <c r="BH45" i="22"/>
  <c r="AP45" i="22"/>
  <c r="DC45" i="22" s="1" a="1"/>
  <c r="DC45" i="22" s="1"/>
  <c r="DZ43" i="22" a="1"/>
  <c r="DZ43" i="22" s="1"/>
  <c r="BF45" i="22"/>
  <c r="DN43" i="22" a="1"/>
  <c r="DN43" i="22" s="1"/>
  <c r="AL45" i="22"/>
  <c r="CY45" i="22" s="1" a="1"/>
  <c r="CY45" i="22" s="1"/>
  <c r="BJ45" i="22"/>
  <c r="DW45" i="22" s="1" a="1"/>
  <c r="DW45" i="22" s="1"/>
  <c r="BE45" i="22"/>
  <c r="AM45" i="22"/>
  <c r="CZ45" i="22" s="1" a="1"/>
  <c r="CZ45" i="22" s="1"/>
  <c r="CX43" i="22" a="1"/>
  <c r="CX43" i="22" s="1"/>
  <c r="AJ45" i="22"/>
  <c r="CW45" i="22" s="1" a="1"/>
  <c r="CW45" i="22" s="1"/>
  <c r="BN45" i="22"/>
  <c r="EA45" i="22" s="1" a="1"/>
  <c r="EA45" i="22" s="1"/>
  <c r="AX45" i="22"/>
  <c r="DK45" i="22" s="1" a="1"/>
  <c r="DK45" i="22" s="1"/>
  <c r="AG45" i="22"/>
  <c r="CT45" i="22" s="1" a="1"/>
  <c r="CT45" i="22" s="1"/>
  <c r="AV45" i="22"/>
  <c r="DI45" i="22" s="1" a="1"/>
  <c r="DI45" i="22" s="1"/>
  <c r="BB45" i="22"/>
  <c r="DO45" i="22" s="1" a="1"/>
  <c r="DO45" i="22" s="1"/>
  <c r="AY45" i="22"/>
  <c r="DL45" i="22" s="1" a="1"/>
  <c r="DL45" i="22" s="1"/>
  <c r="AU45" i="22"/>
  <c r="AE45" i="22"/>
  <c r="CR45" i="22" s="1" a="1"/>
  <c r="CR45" i="22" s="1"/>
  <c r="DD43" i="22" a="1"/>
  <c r="DD43" i="22" s="1"/>
  <c r="DP42" i="22" a="1"/>
  <c r="DP42" i="22" s="1"/>
  <c r="DD42" i="22" a="1"/>
  <c r="DD42" i="22" s="1"/>
  <c r="AR45" i="22"/>
  <c r="DP44" i="22" a="1"/>
  <c r="DP44" i="22" s="1"/>
  <c r="CE44" i="22" a="1"/>
  <c r="CE44" i="22" s="1"/>
  <c r="BD45" i="22"/>
  <c r="DQ45" i="22" s="1" a="1"/>
  <c r="DQ45" i="22" s="1"/>
  <c r="DP41" i="22" a="1"/>
  <c r="DP41" i="22" s="1"/>
  <c r="DD41" i="22" a="1"/>
  <c r="DD41" i="22" s="1"/>
  <c r="AQ45" i="22"/>
  <c r="DP43" i="22" a="1"/>
  <c r="DP43" i="22" s="1"/>
  <c r="CH45" i="22"/>
  <c r="CP45" i="22" s="1" a="1"/>
  <c r="CP45" i="22" s="1"/>
  <c r="CG45" i="22"/>
  <c r="CO45" i="22" s="1" a="1"/>
  <c r="CO45" i="22" s="1"/>
  <c r="DQ44" i="22" a="1"/>
  <c r="DQ44" i="22" s="1"/>
  <c r="BI45" i="22"/>
  <c r="AW45" i="22"/>
  <c r="BG45" i="22"/>
  <c r="CR44" i="22" a="1"/>
  <c r="CR44" i="22" s="1"/>
  <c r="CZ44" i="22" a="1"/>
  <c r="CZ44" i="22" s="1"/>
  <c r="AS45" i="22"/>
  <c r="BK45" i="22"/>
  <c r="CR47" i="22" a="1"/>
  <c r="CR47" i="22" s="1"/>
  <c r="CS47" i="22" a="1"/>
  <c r="CS47" i="22" s="1"/>
  <c r="CT47" i="22" a="1"/>
  <c r="CT47" i="22" s="1"/>
  <c r="CU47" i="22" a="1"/>
  <c r="CU47" i="22" s="1"/>
  <c r="CV47" i="22" a="1"/>
  <c r="CV47" i="22" s="1"/>
  <c r="CW47" i="22" a="1"/>
  <c r="CW47" i="22" s="1"/>
  <c r="CX47" i="22" a="1"/>
  <c r="CX47" i="22" s="1"/>
  <c r="CY47" i="22" a="1"/>
  <c r="CY47" i="22" s="1"/>
  <c r="CZ47" i="22" a="1"/>
  <c r="CZ47" i="22" s="1"/>
  <c r="DA47" i="22" a="1"/>
  <c r="DA47" i="22" s="1"/>
  <c r="DB47" i="22" a="1"/>
  <c r="DB47" i="22" s="1"/>
  <c r="DC47" i="22" a="1"/>
  <c r="DC47" i="22" s="1"/>
  <c r="DE47" i="22" a="1"/>
  <c r="DE47" i="22" s="1"/>
  <c r="DF47" i="22" a="1"/>
  <c r="DF47" i="22" s="1"/>
  <c r="DG47" i="22" a="1"/>
  <c r="DG47" i="22" s="1"/>
  <c r="DH47" i="22" a="1"/>
  <c r="DH47" i="22" s="1"/>
  <c r="DI47" i="22" a="1"/>
  <c r="DI47" i="22" s="1"/>
  <c r="DJ47" i="22" a="1"/>
  <c r="DJ47" i="22" s="1"/>
  <c r="DK47" i="22" a="1"/>
  <c r="DK47" i="22" s="1"/>
  <c r="DL47" i="22" a="1"/>
  <c r="DL47" i="22" s="1"/>
  <c r="DM47" i="22" a="1"/>
  <c r="DM47" i="22" s="1"/>
  <c r="DN47" i="22" a="1"/>
  <c r="DN47" i="22" s="1"/>
  <c r="DO47" i="22" a="1"/>
  <c r="DO47" i="22" s="1"/>
  <c r="DQ47" i="22" a="1"/>
  <c r="DQ47" i="22" s="1"/>
  <c r="DR47" i="22" a="1"/>
  <c r="DR47" i="22" s="1"/>
  <c r="DS47" i="22" a="1"/>
  <c r="DS47" i="22" s="1"/>
  <c r="DT47" i="22" a="1"/>
  <c r="DT47" i="22" s="1"/>
  <c r="DU47" i="22" a="1"/>
  <c r="DU47" i="22" s="1"/>
  <c r="DV47" i="22" a="1"/>
  <c r="DV47" i="22" s="1"/>
  <c r="DW47" i="22" a="1"/>
  <c r="DW47" i="22" s="1"/>
  <c r="DX47" i="22" a="1"/>
  <c r="DX47" i="22" s="1"/>
  <c r="DY47" i="22" a="1"/>
  <c r="DY47" i="22" s="1"/>
  <c r="DZ47" i="22" a="1"/>
  <c r="DZ47" i="22" s="1"/>
  <c r="EA47" i="22" a="1"/>
  <c r="EA47" i="22" s="1"/>
  <c r="CG47" i="22" a="1"/>
  <c r="CG47" i="22" s="1"/>
  <c r="CO47" i="22" s="1" a="1"/>
  <c r="CO47" i="22" s="1"/>
  <c r="CH47" i="22" a="1"/>
  <c r="CH47" i="22" s="1"/>
  <c r="CP47" i="22" s="1" a="1"/>
  <c r="CP47" i="22" s="1"/>
  <c r="BL36" i="101" l="1" a="1"/>
  <c r="BL38" i="101"/>
  <c r="BL44" i="101"/>
  <c r="BL46" i="101"/>
  <c r="BL35" i="101"/>
  <c r="BL37" i="101"/>
  <c r="BL34" i="101"/>
  <c r="BL39" i="101"/>
  <c r="AH46" i="22"/>
  <c r="CU46" i="22" s="1" a="1"/>
  <c r="CU46" i="22" s="1"/>
  <c r="BL46" i="22"/>
  <c r="DY46" i="22" s="1" a="1"/>
  <c r="DY46" i="22" s="1"/>
  <c r="CD47" i="22" a="1"/>
  <c r="CD47" i="22" s="1"/>
  <c r="CD47" i="103" a="1"/>
  <c r="CD47" i="103" s="1"/>
  <c r="CE45" i="22" a="1"/>
  <c r="CE45" i="22" s="1"/>
  <c r="CE45" i="103" a="1"/>
  <c r="CE45" i="103" s="1"/>
  <c r="CE47" i="22" a="1"/>
  <c r="CE47" i="22" s="1"/>
  <c r="CE47" i="103" a="1"/>
  <c r="CE47" i="103" s="1"/>
  <c r="DD45" i="22" a="1"/>
  <c r="DD45" i="22" s="1"/>
  <c r="CD45" i="103" a="1"/>
  <c r="CD45" i="103" s="1"/>
  <c r="AF46" i="22"/>
  <c r="CS46" i="22" s="1" a="1"/>
  <c r="CS46" i="22" s="1"/>
  <c r="AJ46" i="22"/>
  <c r="CW46" i="22" s="1" a="1"/>
  <c r="CW46" i="22" s="1"/>
  <c r="AI46" i="22"/>
  <c r="CV46" i="22" s="1" a="1"/>
  <c r="CV46" i="22" s="1"/>
  <c r="AN46" i="22"/>
  <c r="DA46" i="22" s="1" a="1"/>
  <c r="DA46" i="22" s="1"/>
  <c r="AQ46" i="22"/>
  <c r="AM46" i="22"/>
  <c r="CZ46" i="22" s="1" a="1"/>
  <c r="CZ46" i="22" s="1"/>
  <c r="AK46" i="22"/>
  <c r="CX46" i="22" s="1" a="1"/>
  <c r="CX46" i="22" s="1"/>
  <c r="AP46" i="22"/>
  <c r="DC46" i="22" s="1" a="1"/>
  <c r="DC46" i="22" s="1"/>
  <c r="BM46" i="22"/>
  <c r="DZ46" i="22" s="1" a="1"/>
  <c r="DZ46" i="22" s="1"/>
  <c r="BA46" i="22"/>
  <c r="DN46" i="22" s="1" a="1"/>
  <c r="DN46" i="22" s="1"/>
  <c r="AG46" i="22"/>
  <c r="CT46" i="22" s="1" a="1"/>
  <c r="CT46" i="22" s="1"/>
  <c r="AD46" i="22"/>
  <c r="CQ46" i="22" s="1" a="1"/>
  <c r="CQ46" i="22" s="1"/>
  <c r="BJ46" i="22"/>
  <c r="DW46" i="22" s="1" a="1"/>
  <c r="DW46" i="22" s="1"/>
  <c r="AZ46" i="22"/>
  <c r="DM46" i="22" s="1" a="1"/>
  <c r="DM46" i="22" s="1"/>
  <c r="DP45" i="22" a="1"/>
  <c r="DP45" i="22" s="1"/>
  <c r="DR45" i="22" a="1"/>
  <c r="DR45" i="22" s="1"/>
  <c r="BE46" i="22"/>
  <c r="DR46" i="22" s="1" a="1"/>
  <c r="DR46" i="22" s="1"/>
  <c r="BD46" i="22"/>
  <c r="DQ46" i="22" s="1" a="1"/>
  <c r="DQ46" i="22" s="1"/>
  <c r="DG45" i="22" a="1"/>
  <c r="DG45" i="22" s="1"/>
  <c r="AT46" i="22"/>
  <c r="DG46" i="22" s="1" a="1"/>
  <c r="DG46" i="22" s="1"/>
  <c r="BC46" i="22"/>
  <c r="AO46" i="22"/>
  <c r="DB46" i="22" s="1" a="1"/>
  <c r="DB46" i="22" s="1"/>
  <c r="AX46" i="22"/>
  <c r="DK46" i="22" s="1" a="1"/>
  <c r="DK46" i="22" s="1"/>
  <c r="DH45" i="22" a="1"/>
  <c r="DH45" i="22" s="1"/>
  <c r="AU46" i="22"/>
  <c r="DH46" i="22" s="1" a="1"/>
  <c r="DH46" i="22" s="1"/>
  <c r="AY46" i="22"/>
  <c r="DL46" i="22" s="1" a="1"/>
  <c r="DL46" i="22" s="1"/>
  <c r="DS45" i="22" a="1"/>
  <c r="DS45" i="22" s="1"/>
  <c r="BF46" i="22"/>
  <c r="DS46" i="22" s="1" a="1"/>
  <c r="DS46" i="22" s="1"/>
  <c r="DE45" i="22" a="1"/>
  <c r="DE45" i="22" s="1"/>
  <c r="AR46" i="22"/>
  <c r="DE46" i="22" s="1" a="1"/>
  <c r="DE46" i="22" s="1"/>
  <c r="AV46" i="22"/>
  <c r="DI46" i="22" s="1" a="1"/>
  <c r="DI46" i="22" s="1"/>
  <c r="AL46" i="22"/>
  <c r="CY46" i="22" s="1" a="1"/>
  <c r="CY46" i="22" s="1"/>
  <c r="BB46" i="22"/>
  <c r="DO46" i="22" s="1" a="1"/>
  <c r="DO46" i="22" s="1"/>
  <c r="AE46" i="22"/>
  <c r="CR46" i="22" s="1" a="1"/>
  <c r="CR46" i="22" s="1"/>
  <c r="DU45" i="22" a="1"/>
  <c r="DU45" i="22" s="1"/>
  <c r="BH46" i="22"/>
  <c r="DU46" i="22" s="1" a="1"/>
  <c r="DU46" i="22" s="1"/>
  <c r="BN46" i="22"/>
  <c r="EA46" i="22" s="1" a="1"/>
  <c r="EA46" i="22" s="1"/>
  <c r="DD47" i="22" a="1"/>
  <c r="DD47" i="22" s="1"/>
  <c r="CD45" i="22" a="1"/>
  <c r="CD45" i="22" s="1"/>
  <c r="DP47" i="22" a="1"/>
  <c r="DP47" i="22" s="1"/>
  <c r="CG46" i="22"/>
  <c r="CO46" i="22" s="1" a="1"/>
  <c r="CO46" i="22" s="1"/>
  <c r="CH46" i="22"/>
  <c r="CP46" i="22" s="1" a="1"/>
  <c r="CP46" i="22" s="1"/>
  <c r="CQ47" i="22" a="1"/>
  <c r="CQ47" i="22" s="1"/>
  <c r="DT45" i="22" a="1"/>
  <c r="DT45" i="22" s="1"/>
  <c r="BG46" i="22"/>
  <c r="DT46" i="22" s="1" a="1"/>
  <c r="DT46" i="22" s="1"/>
  <c r="AW46" i="22"/>
  <c r="DJ46" i="22" s="1" a="1"/>
  <c r="DJ46" i="22" s="1"/>
  <c r="DJ45" i="22" a="1"/>
  <c r="DJ45" i="22" s="1"/>
  <c r="DV45" i="22" a="1"/>
  <c r="DV45" i="22" s="1"/>
  <c r="BI46" i="22"/>
  <c r="DV46" i="22" s="1" a="1"/>
  <c r="DV46" i="22" s="1"/>
  <c r="DX45" i="22" a="1"/>
  <c r="DX45" i="22" s="1"/>
  <c r="BK46" i="22"/>
  <c r="DX46" i="22" s="1" a="1"/>
  <c r="DX46" i="22" s="1"/>
  <c r="DF45" i="22" a="1"/>
  <c r="DF45" i="22" s="1"/>
  <c r="AS46" i="22"/>
  <c r="DF46" i="22" s="1" a="1"/>
  <c r="DF46" i="22" s="1"/>
  <c r="CQ48" i="22" a="1"/>
  <c r="CQ48" i="22" s="1"/>
  <c r="CR48" i="22" a="1"/>
  <c r="CR48" i="22" s="1"/>
  <c r="CS48" i="22" a="1"/>
  <c r="CS48" i="22" s="1"/>
  <c r="CT48" i="22" a="1"/>
  <c r="CT48" i="22" s="1"/>
  <c r="CU48" i="22" a="1"/>
  <c r="CU48" i="22" s="1"/>
  <c r="CV48" i="22" a="1"/>
  <c r="CV48" i="22" s="1"/>
  <c r="CW48" i="22" a="1"/>
  <c r="CW48" i="22" s="1"/>
  <c r="CX48" i="22" a="1"/>
  <c r="CX48" i="22" s="1"/>
  <c r="CY48" i="22" a="1"/>
  <c r="CY48" i="22" s="1"/>
  <c r="CZ48" i="22" a="1"/>
  <c r="CZ48" i="22" s="1"/>
  <c r="DA48" i="22" a="1"/>
  <c r="DA48" i="22" s="1"/>
  <c r="DB48" i="22" a="1"/>
  <c r="DB48" i="22" s="1"/>
  <c r="DC48" i="22" a="1"/>
  <c r="DC48" i="22" s="1"/>
  <c r="DE48" i="22" a="1"/>
  <c r="DE48" i="22" s="1"/>
  <c r="DF48" i="22" a="1"/>
  <c r="DF48" i="22" s="1"/>
  <c r="DG48" i="22" a="1"/>
  <c r="DG48" i="22" s="1"/>
  <c r="DH48" i="22" a="1"/>
  <c r="DH48" i="22" s="1"/>
  <c r="DI48" i="22" a="1"/>
  <c r="DI48" i="22" s="1"/>
  <c r="DJ48" i="22" a="1"/>
  <c r="DJ48" i="22" s="1"/>
  <c r="DK48" i="22" a="1"/>
  <c r="DK48" i="22" s="1"/>
  <c r="DL48" i="22" a="1"/>
  <c r="DL48" i="22" s="1"/>
  <c r="DM48" i="22" a="1"/>
  <c r="DM48" i="22" s="1"/>
  <c r="DN48" i="22" a="1"/>
  <c r="DN48" i="22" s="1"/>
  <c r="DO48" i="22" a="1"/>
  <c r="DO48" i="22" s="1"/>
  <c r="DQ48" i="22" a="1"/>
  <c r="DQ48" i="22" s="1"/>
  <c r="DR48" i="22" a="1"/>
  <c r="DR48" i="22" s="1"/>
  <c r="DS48" i="22" a="1"/>
  <c r="DS48" i="22" s="1"/>
  <c r="DT48" i="22" a="1"/>
  <c r="DT48" i="22" s="1"/>
  <c r="DU48" i="22" a="1"/>
  <c r="DU48" i="22" s="1"/>
  <c r="DV48" i="22" a="1"/>
  <c r="DV48" i="22" s="1"/>
  <c r="DW48" i="22" a="1"/>
  <c r="DW48" i="22" s="1"/>
  <c r="DX48" i="22" a="1"/>
  <c r="DX48" i="22" s="1"/>
  <c r="DY48" i="22" a="1"/>
  <c r="DY48" i="22" s="1"/>
  <c r="DZ48" i="22" a="1"/>
  <c r="DZ48" i="22" s="1"/>
  <c r="EA48" i="22" a="1"/>
  <c r="EA48" i="22" s="1"/>
  <c r="CG48" i="22" a="1"/>
  <c r="CG48" i="22" s="1"/>
  <c r="CO48" i="22" s="1" a="1"/>
  <c r="CO48" i="22" s="1"/>
  <c r="CH48" i="22" a="1"/>
  <c r="CH48" i="22" s="1"/>
  <c r="CP48" i="22" s="1" a="1"/>
  <c r="CP48" i="22" s="1"/>
  <c r="CR49" i="22" a="1"/>
  <c r="CR49" i="22" s="1"/>
  <c r="CS49" i="22" a="1"/>
  <c r="CS49" i="22" s="1"/>
  <c r="CT49" i="22" a="1"/>
  <c r="CT49" i="22" s="1"/>
  <c r="CU49" i="22" a="1"/>
  <c r="CU49" i="22" s="1"/>
  <c r="CV49" i="22" a="1"/>
  <c r="CV49" i="22" s="1"/>
  <c r="CW49" i="22" a="1"/>
  <c r="CW49" i="22" s="1"/>
  <c r="CX49" i="22" a="1"/>
  <c r="CX49" i="22" s="1"/>
  <c r="CY49" i="22" a="1"/>
  <c r="CY49" i="22" s="1"/>
  <c r="CZ49" i="22" a="1"/>
  <c r="CZ49" i="22" s="1"/>
  <c r="DA49" i="22" a="1"/>
  <c r="DA49" i="22" s="1"/>
  <c r="DB49" i="22" a="1"/>
  <c r="DB49" i="22" s="1"/>
  <c r="DC49" i="22" a="1"/>
  <c r="DC49" i="22" s="1"/>
  <c r="DE49" i="22" a="1"/>
  <c r="DE49" i="22" s="1"/>
  <c r="DF49" i="22" a="1"/>
  <c r="DF49" i="22" s="1"/>
  <c r="DG49" i="22" a="1"/>
  <c r="DG49" i="22" s="1"/>
  <c r="DH49" i="22" a="1"/>
  <c r="DH49" i="22" s="1"/>
  <c r="DI49" i="22" a="1"/>
  <c r="DI49" i="22" s="1"/>
  <c r="DJ49" i="22" a="1"/>
  <c r="DJ49" i="22" s="1"/>
  <c r="DK49" i="22" a="1"/>
  <c r="DK49" i="22" s="1"/>
  <c r="DL49" i="22" a="1"/>
  <c r="DL49" i="22" s="1"/>
  <c r="DM49" i="22" a="1"/>
  <c r="DM49" i="22" s="1"/>
  <c r="DN49" i="22" a="1"/>
  <c r="DN49" i="22" s="1"/>
  <c r="DO49" i="22" a="1"/>
  <c r="DO49" i="22" s="1"/>
  <c r="DQ49" i="22" a="1"/>
  <c r="DQ49" i="22" s="1"/>
  <c r="DR49" i="22" a="1"/>
  <c r="DR49" i="22" s="1"/>
  <c r="DS49" i="22" a="1"/>
  <c r="DS49" i="22" s="1"/>
  <c r="DT49" i="22" a="1"/>
  <c r="DT49" i="22" s="1"/>
  <c r="DU49" i="22" a="1"/>
  <c r="DU49" i="22" s="1"/>
  <c r="DV49" i="22" a="1"/>
  <c r="DV49" i="22" s="1"/>
  <c r="DW49" i="22" a="1"/>
  <c r="DW49" i="22" s="1"/>
  <c r="DX49" i="22" a="1"/>
  <c r="DX49" i="22" s="1"/>
  <c r="DY49" i="22" a="1"/>
  <c r="DY49" i="22" s="1"/>
  <c r="DZ49" i="22" a="1"/>
  <c r="DZ49" i="22" s="1"/>
  <c r="EA49" i="22" a="1"/>
  <c r="EA49" i="22" s="1"/>
  <c r="CG49" i="22" a="1"/>
  <c r="CG49" i="22" s="1"/>
  <c r="CO49" i="22" s="1" a="1"/>
  <c r="CO49" i="22" s="1"/>
  <c r="CH49" i="22" a="1"/>
  <c r="CH49" i="22" s="1"/>
  <c r="CP49" i="22" s="1" a="1"/>
  <c r="CP49" i="22" s="1"/>
  <c r="BL36" i="101" l="1"/>
  <c r="CE49" i="103" a="1"/>
  <c r="CE49" i="103" s="1"/>
  <c r="CE48" i="103" a="1"/>
  <c r="CE48" i="103" s="1"/>
  <c r="CD46" i="103" a="1"/>
  <c r="CD46" i="103" s="1"/>
  <c r="CD46" i="22" a="1"/>
  <c r="CD46" i="22" s="1"/>
  <c r="DD46" i="22" a="1"/>
  <c r="DD46" i="22" s="1"/>
  <c r="CD48" i="22" a="1"/>
  <c r="CD48" i="22" s="1"/>
  <c r="CD48" i="103" a="1"/>
  <c r="CD48" i="103" s="1"/>
  <c r="DP46" i="22" a="1"/>
  <c r="DP46" i="22" s="1"/>
  <c r="CE46" i="103" a="1"/>
  <c r="CE46" i="103" s="1"/>
  <c r="CD49" i="22" a="1"/>
  <c r="CD49" i="22" s="1"/>
  <c r="CD49" i="103" a="1"/>
  <c r="CD49" i="103" s="1"/>
  <c r="DP49" i="22" a="1"/>
  <c r="DP49" i="22" s="1"/>
  <c r="DP48" i="22" a="1"/>
  <c r="DP48" i="22" s="1"/>
  <c r="CE46" i="22" a="1"/>
  <c r="CE46" i="22" s="1"/>
  <c r="CE48" i="22" a="1"/>
  <c r="CE48" i="22" s="1"/>
  <c r="CE49" i="22" a="1"/>
  <c r="CE49" i="22" s="1"/>
  <c r="DD49" i="22" a="1"/>
  <c r="DD49" i="22" s="1"/>
  <c r="DD48" i="22" a="1"/>
  <c r="DD48" i="22" s="1"/>
  <c r="CQ49" i="22" a="1"/>
  <c r="CQ49" i="22" s="1"/>
  <c r="AD50" i="22"/>
  <c r="CQ50" i="22" s="1" a="1"/>
  <c r="CQ50" i="22" s="1"/>
  <c r="AE50" i="22"/>
  <c r="CR50" i="22" s="1" a="1"/>
  <c r="CR50" i="22" s="1"/>
  <c r="AF50" i="22"/>
  <c r="CS50" i="22" s="1" a="1"/>
  <c r="CS50" i="22" s="1"/>
  <c r="AG50" i="22"/>
  <c r="CT50" i="22" s="1" a="1"/>
  <c r="CT50" i="22" s="1"/>
  <c r="AH50" i="22"/>
  <c r="CU50" i="22" s="1" a="1"/>
  <c r="CU50" i="22" s="1"/>
  <c r="AI50" i="22"/>
  <c r="AJ50" i="22"/>
  <c r="CW50" i="22" s="1" a="1"/>
  <c r="CW50" i="22" s="1"/>
  <c r="AK50" i="22"/>
  <c r="CX50" i="22" s="1" a="1"/>
  <c r="CX50" i="22" s="1"/>
  <c r="AL50" i="22"/>
  <c r="CY50" i="22" s="1" a="1"/>
  <c r="CY50" i="22" s="1"/>
  <c r="AM50" i="22"/>
  <c r="AN50" i="22"/>
  <c r="AO50" i="22"/>
  <c r="DB50" i="22" s="1" a="1"/>
  <c r="DB50" i="22" s="1"/>
  <c r="AP50" i="22"/>
  <c r="AQ50" i="22"/>
  <c r="AR50" i="22"/>
  <c r="AS50" i="22"/>
  <c r="AT50" i="22"/>
  <c r="DG50" i="22" s="1" a="1"/>
  <c r="DG50" i="22" s="1"/>
  <c r="AU50" i="22"/>
  <c r="DH50" i="22" s="1" a="1"/>
  <c r="DH50" i="22" s="1"/>
  <c r="AV50" i="22"/>
  <c r="AW50" i="22"/>
  <c r="AX50" i="22"/>
  <c r="AY50" i="22"/>
  <c r="AZ50" i="22"/>
  <c r="BA50" i="22"/>
  <c r="DN50" i="22" s="1" a="1"/>
  <c r="DN50" i="22" s="1"/>
  <c r="BB50" i="22"/>
  <c r="BC50" i="22"/>
  <c r="BD50" i="22"/>
  <c r="BE50" i="22"/>
  <c r="BF50" i="22"/>
  <c r="BG50" i="22"/>
  <c r="DT50" i="22" s="1" a="1"/>
  <c r="DT50" i="22" s="1"/>
  <c r="BH50" i="22"/>
  <c r="BI50" i="22"/>
  <c r="BJ50" i="22"/>
  <c r="BK50" i="22"/>
  <c r="BL50" i="22"/>
  <c r="BM50" i="22"/>
  <c r="DZ50" i="22" s="1" a="1"/>
  <c r="DZ50" i="22" s="1"/>
  <c r="BN50" i="22"/>
  <c r="CG50" i="22"/>
  <c r="CH50" i="22"/>
  <c r="CD54" i="22" a="1"/>
  <c r="CD54" i="22" s="1"/>
  <c r="CE54" i="22" a="1"/>
  <c r="CE54" i="22" s="1"/>
  <c r="CG54" i="22" a="1"/>
  <c r="CG54" i="22" s="1"/>
  <c r="CH54" i="22" a="1"/>
  <c r="CH54" i="22" s="1"/>
  <c r="AD55" i="22" a="1"/>
  <c r="AD55" i="22" s="1"/>
  <c r="AE55" i="22" a="1"/>
  <c r="AE55" i="22" s="1"/>
  <c r="AF55" i="22" a="1"/>
  <c r="AF55" i="22" s="1"/>
  <c r="AG55" i="22" a="1"/>
  <c r="AG55" i="22" s="1"/>
  <c r="AH55" i="22" a="1"/>
  <c r="AH55" i="22" s="1"/>
  <c r="AI55" i="22" a="1"/>
  <c r="AI55" i="22" s="1"/>
  <c r="AJ55" i="22" a="1"/>
  <c r="AJ55" i="22" s="1"/>
  <c r="AK55" i="22" a="1"/>
  <c r="AK55" i="22" s="1"/>
  <c r="AL55" i="22" a="1"/>
  <c r="AL55" i="22" s="1"/>
  <c r="AM55" i="22" a="1"/>
  <c r="AM55" i="22" s="1"/>
  <c r="AN55" i="22" a="1"/>
  <c r="AN55" i="22" s="1"/>
  <c r="AO55" i="22" a="1"/>
  <c r="AO55" i="22" s="1"/>
  <c r="AP55" i="22" a="1"/>
  <c r="AP55" i="22" s="1"/>
  <c r="AQ55" i="22" a="1"/>
  <c r="AQ55" i="22" s="1"/>
  <c r="AR55" i="22" a="1"/>
  <c r="AR55" i="22" s="1"/>
  <c r="AS55" i="22" a="1"/>
  <c r="AS55" i="22" s="1"/>
  <c r="AT55" i="22" a="1"/>
  <c r="AT55" i="22" s="1"/>
  <c r="AU55" i="22" a="1"/>
  <c r="AU55" i="22" s="1"/>
  <c r="AV55" i="22" a="1"/>
  <c r="AV55" i="22" s="1"/>
  <c r="AW55" i="22" a="1"/>
  <c r="AW55" i="22" s="1"/>
  <c r="AX55" i="22" a="1"/>
  <c r="AX55" i="22" s="1"/>
  <c r="AY55" i="22" a="1"/>
  <c r="AY55" i="22" s="1"/>
  <c r="AZ55" i="22" a="1"/>
  <c r="AZ55" i="22" s="1"/>
  <c r="BA55" i="22" a="1"/>
  <c r="BA55" i="22" s="1"/>
  <c r="BB55" i="22" a="1"/>
  <c r="BB55" i="22" s="1"/>
  <c r="BC55" i="22" a="1"/>
  <c r="BC55" i="22" s="1"/>
  <c r="BD55" i="22" a="1"/>
  <c r="BD55" i="22" s="1"/>
  <c r="BE55" i="22" a="1"/>
  <c r="BE55" i="22" s="1"/>
  <c r="BF55" i="22" a="1"/>
  <c r="BF55" i="22" s="1"/>
  <c r="BG55" i="22" a="1"/>
  <c r="BG55" i="22" s="1"/>
  <c r="BH55" i="22" a="1"/>
  <c r="BH55" i="22" s="1"/>
  <c r="BI55" i="22" a="1"/>
  <c r="BI55" i="22" s="1"/>
  <c r="BJ55" i="22" a="1"/>
  <c r="BJ55" i="22" s="1"/>
  <c r="BK55" i="22" a="1"/>
  <c r="BK55" i="22" s="1"/>
  <c r="BL55" i="22" a="1"/>
  <c r="BL55" i="22" s="1"/>
  <c r="BM55" i="22" a="1"/>
  <c r="BM55" i="22" s="1"/>
  <c r="BN55" i="22" a="1"/>
  <c r="BN55" i="22" s="1"/>
  <c r="CD55" i="22" a="1"/>
  <c r="CD55" i="22" s="1"/>
  <c r="CE55" i="22" a="1"/>
  <c r="CE55" i="22" s="1"/>
  <c r="CG55" i="22" a="1"/>
  <c r="CG55" i="22" s="1"/>
  <c r="CH55" i="22" a="1"/>
  <c r="CH55" i="22" s="1"/>
  <c r="AD57" i="22" a="1"/>
  <c r="AD57" i="22" s="1"/>
  <c r="AE57" i="22" a="1"/>
  <c r="AE57" i="22" s="1"/>
  <c r="AF57" i="22" a="1"/>
  <c r="AF57" i="22" s="1"/>
  <c r="AG57" i="22" a="1"/>
  <c r="AG57" i="22" s="1"/>
  <c r="AH57" i="22" a="1"/>
  <c r="AH57" i="22" s="1"/>
  <c r="AI57" i="22" a="1"/>
  <c r="AI57" i="22" s="1"/>
  <c r="AJ57" i="22" a="1"/>
  <c r="AJ57" i="22" s="1"/>
  <c r="AK57" i="22" a="1"/>
  <c r="AK57" i="22" s="1"/>
  <c r="AL57" i="22" a="1"/>
  <c r="AL57" i="22" s="1"/>
  <c r="AM57" i="22" a="1"/>
  <c r="AM57" i="22" s="1"/>
  <c r="AN57" i="22" a="1"/>
  <c r="AN57" i="22" s="1"/>
  <c r="AO57" i="22" a="1"/>
  <c r="AO57" i="22" s="1"/>
  <c r="AP57" i="22" a="1"/>
  <c r="AP57" i="22" s="1"/>
  <c r="AQ57" i="22" a="1"/>
  <c r="AQ57" i="22" s="1"/>
  <c r="AR57" i="22" a="1"/>
  <c r="AR57" i="22" s="1"/>
  <c r="AS57" i="22" a="1"/>
  <c r="AS57" i="22" s="1"/>
  <c r="AT57" i="22" a="1"/>
  <c r="AT57" i="22" s="1"/>
  <c r="AU57" i="22" a="1"/>
  <c r="AU57" i="22" s="1"/>
  <c r="AV57" i="22" a="1"/>
  <c r="AV57" i="22" s="1"/>
  <c r="AW57" i="22" a="1"/>
  <c r="AW57" i="22" s="1"/>
  <c r="AX57" i="22" a="1"/>
  <c r="AX57" i="22" s="1"/>
  <c r="AY57" i="22" a="1"/>
  <c r="AY57" i="22" s="1"/>
  <c r="AZ57" i="22" a="1"/>
  <c r="AZ57" i="22" s="1"/>
  <c r="BA57" i="22" a="1"/>
  <c r="BA57" i="22" s="1"/>
  <c r="BB57" i="22" a="1"/>
  <c r="BB57" i="22" s="1"/>
  <c r="BC57" i="22" a="1"/>
  <c r="BC57" i="22" s="1"/>
  <c r="BD57" i="22" a="1"/>
  <c r="BD57" i="22" s="1"/>
  <c r="BE57" i="22" a="1"/>
  <c r="BE57" i="22" s="1"/>
  <c r="BF57" i="22" a="1"/>
  <c r="BF57" i="22" s="1"/>
  <c r="BG57" i="22" a="1"/>
  <c r="BG57" i="22" s="1"/>
  <c r="BH57" i="22" a="1"/>
  <c r="BH57" i="22" s="1"/>
  <c r="BI57" i="22" a="1"/>
  <c r="BI57" i="22" s="1"/>
  <c r="BJ57" i="22" a="1"/>
  <c r="BJ57" i="22" s="1"/>
  <c r="BK57" i="22" a="1"/>
  <c r="BK57" i="22" s="1"/>
  <c r="BL57" i="22" a="1"/>
  <c r="BL57" i="22" s="1"/>
  <c r="BM57" i="22" a="1"/>
  <c r="BM57" i="22" s="1"/>
  <c r="BN57" i="22" a="1"/>
  <c r="BN57" i="22" s="1"/>
  <c r="CD50" i="103" l="1" a="1"/>
  <c r="CD50" i="103" s="1"/>
  <c r="CE50" i="103" a="1"/>
  <c r="CE50" i="103" s="1"/>
  <c r="CD50" i="22" a="1"/>
  <c r="CD50" i="22" s="1"/>
  <c r="DD50" i="22" a="1"/>
  <c r="DD50" i="22" s="1"/>
  <c r="CE50" i="22" a="1"/>
  <c r="CE50" i="22" s="1"/>
  <c r="CP50" i="22" a="1"/>
  <c r="CP50" i="22" s="1"/>
  <c r="CO50" i="22" a="1"/>
  <c r="CO50" i="22" s="1"/>
  <c r="CV50" i="22" a="1"/>
  <c r="CV50" i="22" s="1"/>
  <c r="DQ50" i="22" a="1"/>
  <c r="DQ50" i="22" s="1"/>
  <c r="DX50" i="22" a="1"/>
  <c r="DX50" i="22" s="1"/>
  <c r="DL50" i="22" a="1"/>
  <c r="DL50" i="22" s="1"/>
  <c r="CZ50" i="22" a="1"/>
  <c r="CZ50" i="22" s="1"/>
  <c r="DI50" i="22" a="1"/>
  <c r="DI50" i="22" s="1"/>
  <c r="DW50" i="22" a="1"/>
  <c r="DW50" i="22" s="1"/>
  <c r="DK50" i="22" a="1"/>
  <c r="DK50" i="22" s="1"/>
  <c r="DV50" i="22" a="1"/>
  <c r="DV50" i="22" s="1"/>
  <c r="DJ50" i="22" a="1"/>
  <c r="DJ50" i="22" s="1"/>
  <c r="DE50" i="22" a="1"/>
  <c r="DE50" i="22" s="1"/>
  <c r="DR50" i="22" a="1"/>
  <c r="DR50" i="22" s="1"/>
  <c r="DS50" i="22" a="1"/>
  <c r="DS50" i="22" s="1"/>
  <c r="EA50" i="22" a="1"/>
  <c r="EA50" i="22" s="1"/>
  <c r="DO50" i="22" a="1"/>
  <c r="DO50" i="22" s="1"/>
  <c r="DC50" i="22" a="1"/>
  <c r="DC50" i="22" s="1"/>
  <c r="DF50" i="22" a="1"/>
  <c r="DF50" i="22" s="1"/>
  <c r="DU50" i="22" a="1"/>
  <c r="DU50" i="22" s="1"/>
  <c r="DP50" i="22" a="1"/>
  <c r="DP50" i="22" s="1"/>
  <c r="DY50" i="22" a="1"/>
  <c r="DY50" i="22" s="1"/>
  <c r="DM50" i="22" a="1"/>
  <c r="DM50" i="22" s="1"/>
  <c r="DA50" i="22" a="1"/>
  <c r="DA50" i="22" s="1"/>
  <c r="CQ61" i="22" a="1"/>
  <c r="CQ61" i="22" s="1"/>
  <c r="CR61" i="22" a="1"/>
  <c r="CR61" i="22" s="1"/>
  <c r="CS61" i="22" a="1"/>
  <c r="CS61" i="22" s="1"/>
  <c r="CT61" i="22" a="1"/>
  <c r="CT61" i="22" s="1"/>
  <c r="CV61" i="22" a="1"/>
  <c r="CV61" i="22" s="1"/>
  <c r="CX61" i="22" a="1"/>
  <c r="CX61" i="22" s="1"/>
  <c r="CZ61" i="22" a="1"/>
  <c r="CZ61" i="22" s="1"/>
  <c r="DC61" i="22" a="1"/>
  <c r="DC61" i="22" s="1"/>
  <c r="DE61" i="22" a="1"/>
  <c r="DE61" i="22" s="1"/>
  <c r="DF61" i="22" a="1"/>
  <c r="DF61" i="22" s="1"/>
  <c r="DK61" i="22" a="1"/>
  <c r="DK61" i="22" s="1"/>
  <c r="DO61" i="22" a="1"/>
  <c r="DO61" i="22" s="1"/>
  <c r="DU61" i="22" a="1"/>
  <c r="DU61" i="22" s="1"/>
  <c r="DV61" i="22" a="1"/>
  <c r="DV61" i="22" s="1"/>
  <c r="CG61" i="22"/>
  <c r="CH61" i="22"/>
  <c r="CE61" i="103" l="1" a="1"/>
  <c r="CE61" i="103" s="1"/>
  <c r="CD61" i="103" a="1"/>
  <c r="CD61" i="103" s="1"/>
  <c r="CD61" i="22" a="1"/>
  <c r="CD61" i="22" s="1"/>
  <c r="DD61" i="22" a="1"/>
  <c r="DD61" i="22" s="1"/>
  <c r="CE61" i="22" a="1"/>
  <c r="CE61" i="22" s="1"/>
  <c r="DI61" i="22" a="1"/>
  <c r="DI61" i="22" s="1"/>
  <c r="EA61" i="22" a="1"/>
  <c r="EA61" i="22" s="1"/>
  <c r="CW61" i="22" a="1"/>
  <c r="CW61" i="22" s="1"/>
  <c r="DP61" i="22" a="1"/>
  <c r="DP61" i="22" s="1"/>
  <c r="DQ61" i="22" a="1"/>
  <c r="DQ61" i="22" s="1"/>
  <c r="DJ61" i="22" a="1"/>
  <c r="DJ61" i="22" s="1"/>
  <c r="DY61" i="22" a="1"/>
  <c r="DY61" i="22" s="1"/>
  <c r="DS61" i="22" a="1"/>
  <c r="DS61" i="22" s="1"/>
  <c r="DM61" i="22" a="1"/>
  <c r="DM61" i="22" s="1"/>
  <c r="DG61" i="22" a="1"/>
  <c r="DG61" i="22" s="1"/>
  <c r="DA61" i="22" a="1"/>
  <c r="DA61" i="22" s="1"/>
  <c r="CU61" i="22" a="1"/>
  <c r="CU61" i="22" s="1"/>
  <c r="DR61" i="22" a="1"/>
  <c r="DR61" i="22" s="1"/>
  <c r="DL61" i="22" a="1"/>
  <c r="DL61" i="22" s="1"/>
  <c r="CY61" i="22" a="1"/>
  <c r="CY61" i="22" s="1"/>
  <c r="DZ61" i="22" a="1"/>
  <c r="DZ61" i="22" s="1"/>
  <c r="DT61" i="22" a="1"/>
  <c r="DT61" i="22" s="1"/>
  <c r="DN61" i="22" a="1"/>
  <c r="DN61" i="22" s="1"/>
  <c r="DH61" i="22" a="1"/>
  <c r="DH61" i="22" s="1"/>
  <c r="DB61" i="22" a="1"/>
  <c r="DB61" i="22" s="1"/>
  <c r="DX61" i="22" a="1"/>
  <c r="DX61" i="22" s="1"/>
  <c r="DW61" i="22" a="1"/>
  <c r="DW61" i="22" s="1"/>
  <c r="CQ62" i="22" a="1"/>
  <c r="CQ62" i="22" s="1"/>
  <c r="CR62" i="22" a="1"/>
  <c r="CR62" i="22" s="1"/>
  <c r="CT62" i="22" a="1"/>
  <c r="CT62" i="22" s="1"/>
  <c r="CU62" i="22" a="1"/>
  <c r="CU62" i="22" s="1"/>
  <c r="CV62" i="22" a="1"/>
  <c r="CV62" i="22" s="1"/>
  <c r="CW62" i="22" a="1"/>
  <c r="CW62" i="22" s="1"/>
  <c r="CX62" i="22" a="1"/>
  <c r="CX62" i="22" s="1"/>
  <c r="CY62" i="22" a="1"/>
  <c r="CY62" i="22" s="1"/>
  <c r="CZ62" i="22" a="1"/>
  <c r="CZ62" i="22" s="1"/>
  <c r="DA62" i="22" a="1"/>
  <c r="DA62" i="22" s="1"/>
  <c r="DB62" i="22" a="1"/>
  <c r="DB62" i="22" s="1"/>
  <c r="DC62" i="22" a="1"/>
  <c r="DC62" i="22" s="1"/>
  <c r="DE62" i="22" a="1"/>
  <c r="DE62" i="22" s="1"/>
  <c r="DF62" i="22" a="1"/>
  <c r="DF62" i="22" s="1"/>
  <c r="DG62" i="22" a="1"/>
  <c r="DG62" i="22" s="1"/>
  <c r="DH62" i="22" a="1"/>
  <c r="DH62" i="22" s="1"/>
  <c r="DI62" i="22" a="1"/>
  <c r="DI62" i="22" s="1"/>
  <c r="DJ62" i="22" a="1"/>
  <c r="DJ62" i="22" s="1"/>
  <c r="DK62" i="22" a="1"/>
  <c r="DK62" i="22" s="1"/>
  <c r="DL62" i="22" a="1"/>
  <c r="DL62" i="22" s="1"/>
  <c r="DM62" i="22" a="1"/>
  <c r="DM62" i="22" s="1"/>
  <c r="DN62" i="22" a="1"/>
  <c r="DN62" i="22" s="1"/>
  <c r="DO62" i="22" a="1"/>
  <c r="DO62" i="22" s="1"/>
  <c r="DQ62" i="22" a="1"/>
  <c r="DQ62" i="22" s="1"/>
  <c r="DR62" i="22" a="1"/>
  <c r="DR62" i="22" s="1"/>
  <c r="DS62" i="22" a="1"/>
  <c r="DS62" i="22" s="1"/>
  <c r="DT62" i="22" a="1"/>
  <c r="DT62" i="22" s="1"/>
  <c r="DU62" i="22" a="1"/>
  <c r="DU62" i="22" s="1"/>
  <c r="DV62" i="22" a="1"/>
  <c r="DV62" i="22" s="1"/>
  <c r="DW62" i="22" a="1"/>
  <c r="DW62" i="22" s="1"/>
  <c r="DX62" i="22" a="1"/>
  <c r="DX62" i="22" s="1"/>
  <c r="DY62" i="22" a="1"/>
  <c r="DY62" i="22" s="1"/>
  <c r="DZ62" i="22" a="1"/>
  <c r="DZ62" i="22" s="1"/>
  <c r="EA62" i="22" a="1"/>
  <c r="EA62" i="22" s="1"/>
  <c r="CG62" i="22"/>
  <c r="CH62" i="22"/>
  <c r="CE62" i="103" l="1" a="1"/>
  <c r="CE62" i="103" s="1"/>
  <c r="CD62" i="22" a="1"/>
  <c r="CD62" i="22" s="1"/>
  <c r="CD62" i="103" a="1"/>
  <c r="CD62" i="103" s="1"/>
  <c r="DP62" i="22" a="1"/>
  <c r="DP62" i="22" s="1"/>
  <c r="DD62" i="22" a="1"/>
  <c r="DD62" i="22" s="1"/>
  <c r="CE62" i="22" a="1"/>
  <c r="CE62" i="22" s="1"/>
  <c r="CS62" i="22" a="1"/>
  <c r="CS62" i="22" s="1"/>
  <c r="AG64" i="22"/>
  <c r="CT64" i="22" s="1" a="1"/>
  <c r="CT64" i="22" s="1"/>
  <c r="CU63" i="22" a="1"/>
  <c r="CU63" i="22" s="1"/>
  <c r="CV63" i="22" a="1"/>
  <c r="CV63" i="22" s="1"/>
  <c r="CW63" i="22" a="1"/>
  <c r="CW63" i="22" s="1"/>
  <c r="CX63" i="22" a="1"/>
  <c r="CX63" i="22" s="1"/>
  <c r="CY63" i="22" a="1"/>
  <c r="CY63" i="22" s="1"/>
  <c r="CZ63" i="22" a="1"/>
  <c r="CZ63" i="22" s="1"/>
  <c r="AP64" i="22"/>
  <c r="DC64" i="22" s="1" a="1"/>
  <c r="DC64" i="22" s="1"/>
  <c r="DF63" i="22" a="1"/>
  <c r="DF63" i="22" s="1"/>
  <c r="DG63" i="22" a="1"/>
  <c r="DG63" i="22" s="1"/>
  <c r="DH63" i="22" a="1"/>
  <c r="DH63" i="22" s="1"/>
  <c r="AV64" i="22"/>
  <c r="DJ63" i="22" a="1"/>
  <c r="DJ63" i="22" s="1"/>
  <c r="AX64" i="22"/>
  <c r="DK64" i="22" s="1" a="1"/>
  <c r="DK64" i="22" s="1"/>
  <c r="DL63" i="22" a="1"/>
  <c r="DL63" i="22" s="1"/>
  <c r="DN63" i="22" a="1"/>
  <c r="DN63" i="22" s="1"/>
  <c r="BD64" i="22"/>
  <c r="DQ64" i="22" s="1" a="1"/>
  <c r="DQ64" i="22" s="1"/>
  <c r="BE64" i="22"/>
  <c r="DR64" i="22" s="1" a="1"/>
  <c r="DR64" i="22" s="1"/>
  <c r="DS63" i="22" a="1"/>
  <c r="DS63" i="22" s="1"/>
  <c r="DT63" i="22" a="1"/>
  <c r="DT63" i="22" s="1"/>
  <c r="DU63" i="22" a="1"/>
  <c r="DU63" i="22" s="1"/>
  <c r="DV63" i="22" a="1"/>
  <c r="DV63" i="22" s="1"/>
  <c r="DW63" i="22" a="1"/>
  <c r="DW63" i="22" s="1"/>
  <c r="DX63" i="22" a="1"/>
  <c r="DX63" i="22" s="1"/>
  <c r="EA63" i="22" a="1"/>
  <c r="EA63" i="22" s="1"/>
  <c r="CG63" i="22"/>
  <c r="CH63" i="22"/>
  <c r="CG64" i="22"/>
  <c r="CH64" i="22"/>
  <c r="CD63" i="103" l="1" a="1"/>
  <c r="CD63" i="103" s="1"/>
  <c r="CE63" i="22" a="1"/>
  <c r="CE63" i="22" s="1"/>
  <c r="CE63" i="103" a="1"/>
  <c r="CE63" i="103" s="1"/>
  <c r="AM64" i="22"/>
  <c r="CZ64" i="22" s="1" a="1"/>
  <c r="CZ64" i="22" s="1"/>
  <c r="AH64" i="22"/>
  <c r="CU64" i="22" s="1" a="1"/>
  <c r="CU64" i="22" s="1"/>
  <c r="AS64" i="22"/>
  <c r="DF64" i="22" s="1" a="1"/>
  <c r="DF64" i="22" s="1"/>
  <c r="CD63" i="22" a="1"/>
  <c r="CD63" i="22" s="1"/>
  <c r="BJ64" i="22"/>
  <c r="DW64" i="22" s="1" a="1"/>
  <c r="DW64" i="22" s="1"/>
  <c r="DD63" i="22" a="1"/>
  <c r="DD63" i="22" s="1"/>
  <c r="AU64" i="22"/>
  <c r="DH64" i="22" s="1" a="1"/>
  <c r="DH64" i="22" s="1"/>
  <c r="BF64" i="22"/>
  <c r="DS64" i="22" s="1" a="1"/>
  <c r="DS64" i="22" s="1"/>
  <c r="AT64" i="22"/>
  <c r="DG64" i="22" s="1" a="1"/>
  <c r="DG64" i="22" s="1"/>
  <c r="BG64" i="22"/>
  <c r="DT64" i="22" s="1" a="1"/>
  <c r="DT64" i="22" s="1"/>
  <c r="AJ64" i="22"/>
  <c r="CW64" i="22" s="1" a="1"/>
  <c r="CW64" i="22" s="1"/>
  <c r="AI64" i="22"/>
  <c r="CV64" i="22" s="1" a="1"/>
  <c r="CV64" i="22" s="1"/>
  <c r="CT63" i="22" a="1"/>
  <c r="CT63" i="22" s="1"/>
  <c r="AW64" i="22"/>
  <c r="DJ64" i="22" s="1" a="1"/>
  <c r="DJ64" i="22" s="1"/>
  <c r="DP63" i="22" a="1"/>
  <c r="DP63" i="22" s="1"/>
  <c r="DI64" i="22" a="1"/>
  <c r="DI64" i="22" s="1"/>
  <c r="DO63" i="22" a="1"/>
  <c r="DO63" i="22" s="1"/>
  <c r="DZ63" i="22" a="1"/>
  <c r="DZ63" i="22" s="1"/>
  <c r="DA63" i="22" a="1"/>
  <c r="DA63" i="22" s="1"/>
  <c r="CS63" i="22" a="1"/>
  <c r="CS63" i="22" s="1"/>
  <c r="BN64" i="22"/>
  <c r="EA64" i="22" s="1" a="1"/>
  <c r="EA64" i="22" s="1"/>
  <c r="BB64" i="22"/>
  <c r="DO64" i="22" s="1" a="1"/>
  <c r="DO64" i="22" s="1"/>
  <c r="AD64" i="22"/>
  <c r="AY64" i="22"/>
  <c r="AL64" i="22"/>
  <c r="CY64" i="22" s="1" a="1"/>
  <c r="CY64" i="22" s="1"/>
  <c r="DK63" i="22" a="1"/>
  <c r="DK63" i="22" s="1"/>
  <c r="CQ63" i="22" a="1"/>
  <c r="CQ63" i="22" s="1"/>
  <c r="DC63" i="22" a="1"/>
  <c r="DC63" i="22" s="1"/>
  <c r="DB63" i="22" a="1"/>
  <c r="DB63" i="22" s="1"/>
  <c r="AQ64" i="22"/>
  <c r="AE64" i="22"/>
  <c r="CR64" i="22" s="1" a="1"/>
  <c r="CR64" i="22" s="1"/>
  <c r="DM63" i="22" a="1"/>
  <c r="DM63" i="22" s="1"/>
  <c r="BK64" i="22"/>
  <c r="DX64" i="22" s="1" a="1"/>
  <c r="DX64" i="22" s="1"/>
  <c r="DQ63" i="22" a="1"/>
  <c r="DQ63" i="22" s="1"/>
  <c r="CR63" i="22" a="1"/>
  <c r="CR63" i="22" s="1"/>
  <c r="AK64" i="22"/>
  <c r="CX64" i="22" s="1" a="1"/>
  <c r="CX64" i="22" s="1"/>
  <c r="DI63" i="22" a="1"/>
  <c r="DI63" i="22" s="1"/>
  <c r="AR64" i="22"/>
  <c r="DE64" i="22" s="1" a="1"/>
  <c r="DE64" i="22" s="1"/>
  <c r="AF64" i="22"/>
  <c r="CS64" i="22" s="1" a="1"/>
  <c r="CS64" i="22" s="1"/>
  <c r="BC64" i="22"/>
  <c r="DY63" i="22" a="1"/>
  <c r="DY63" i="22" s="1"/>
  <c r="BM64" i="22"/>
  <c r="DZ64" i="22" s="1" a="1"/>
  <c r="DZ64" i="22" s="1"/>
  <c r="BA64" i="22"/>
  <c r="DN64" i="22" s="1" a="1"/>
  <c r="DN64" i="22" s="1"/>
  <c r="AO64" i="22"/>
  <c r="DB64" i="22" s="1" a="1"/>
  <c r="DB64" i="22" s="1"/>
  <c r="BL64" i="22"/>
  <c r="DY64" i="22" s="1" a="1"/>
  <c r="DY64" i="22" s="1"/>
  <c r="AZ64" i="22"/>
  <c r="DM64" i="22" s="1" a="1"/>
  <c r="DM64" i="22" s="1"/>
  <c r="AN64" i="22"/>
  <c r="DA64" i="22" s="1" a="1"/>
  <c r="DA64" i="22" s="1"/>
  <c r="BI64" i="22"/>
  <c r="DV64" i="22" s="1" a="1"/>
  <c r="DV64" i="22" s="1"/>
  <c r="BH64" i="22"/>
  <c r="DU64" i="22" s="1" a="1"/>
  <c r="DU64" i="22" s="1"/>
  <c r="DR63" i="22" a="1"/>
  <c r="DR63" i="22" s="1"/>
  <c r="DE63" i="22" a="1"/>
  <c r="DE63" i="22" s="1"/>
  <c r="CQ65" i="22" a="1"/>
  <c r="CQ65" i="22" s="1"/>
  <c r="CR65" i="22" a="1"/>
  <c r="CR65" i="22" s="1"/>
  <c r="CS65" i="22" a="1"/>
  <c r="CS65" i="22" s="1"/>
  <c r="CT65" i="22" a="1"/>
  <c r="CT65" i="22" s="1"/>
  <c r="CW65" i="22" a="1"/>
  <c r="CW65" i="22" s="1"/>
  <c r="CX65" i="22" a="1"/>
  <c r="CX65" i="22" s="1"/>
  <c r="CY65" i="22" a="1"/>
  <c r="CY65" i="22" s="1"/>
  <c r="DA65" i="22" a="1"/>
  <c r="DA65" i="22" s="1"/>
  <c r="DB65" i="22" a="1"/>
  <c r="DB65" i="22" s="1"/>
  <c r="DC65" i="22" a="1"/>
  <c r="DC65" i="22" s="1"/>
  <c r="DE65" i="22" a="1"/>
  <c r="DE65" i="22" s="1"/>
  <c r="DF65" i="22" a="1"/>
  <c r="DF65" i="22" s="1"/>
  <c r="DG65" i="22" a="1"/>
  <c r="DG65" i="22" s="1"/>
  <c r="DH65" i="22" a="1"/>
  <c r="DH65" i="22" s="1"/>
  <c r="DI65" i="22" a="1"/>
  <c r="DI65" i="22" s="1"/>
  <c r="DJ65" i="22" a="1"/>
  <c r="DJ65" i="22" s="1"/>
  <c r="DK65" i="22" a="1"/>
  <c r="DK65" i="22" s="1"/>
  <c r="DL65" i="22" a="1"/>
  <c r="DL65" i="22" s="1"/>
  <c r="DM65" i="22" a="1"/>
  <c r="DM65" i="22" s="1"/>
  <c r="DN65" i="22" a="1"/>
  <c r="DN65" i="22" s="1"/>
  <c r="DO65" i="22" a="1"/>
  <c r="DO65" i="22" s="1"/>
  <c r="DR65" i="22" a="1"/>
  <c r="DR65" i="22" s="1"/>
  <c r="DS65" i="22" a="1"/>
  <c r="DS65" i="22" s="1"/>
  <c r="DT65" i="22" a="1"/>
  <c r="DT65" i="22" s="1"/>
  <c r="DU65" i="22" a="1"/>
  <c r="DU65" i="22" s="1"/>
  <c r="DV65" i="22" a="1"/>
  <c r="DV65" i="22" s="1"/>
  <c r="DW65" i="22" a="1"/>
  <c r="DW65" i="22" s="1"/>
  <c r="DX65" i="22" a="1"/>
  <c r="DX65" i="22" s="1"/>
  <c r="DY65" i="22" a="1"/>
  <c r="DY65" i="22" s="1"/>
  <c r="DZ65" i="22" a="1"/>
  <c r="DZ65" i="22" s="1"/>
  <c r="EA65" i="22" a="1"/>
  <c r="EA65" i="22" s="1"/>
  <c r="CG65" i="22"/>
  <c r="CH65" i="22"/>
  <c r="CS66" i="22" a="1"/>
  <c r="CS66" i="22" s="1"/>
  <c r="CT66" i="22" a="1"/>
  <c r="CT66" i="22" s="1"/>
  <c r="CU66" i="22" a="1"/>
  <c r="CU66" i="22" s="1"/>
  <c r="CV66" i="22" a="1"/>
  <c r="CV66" i="22" s="1"/>
  <c r="CW66" i="22" a="1"/>
  <c r="CW66" i="22" s="1"/>
  <c r="CX66" i="22" a="1"/>
  <c r="CX66" i="22" s="1"/>
  <c r="CY66" i="22" a="1"/>
  <c r="CY66" i="22" s="1"/>
  <c r="CZ66" i="22" a="1"/>
  <c r="CZ66" i="22" s="1"/>
  <c r="DA66" i="22" a="1"/>
  <c r="DA66" i="22" s="1"/>
  <c r="DB66" i="22" a="1"/>
  <c r="DB66" i="22" s="1"/>
  <c r="DC66" i="22" a="1"/>
  <c r="DC66" i="22" s="1"/>
  <c r="DE66" i="22" a="1"/>
  <c r="DE66" i="22" s="1"/>
  <c r="DF66" i="22" a="1"/>
  <c r="DF66" i="22" s="1"/>
  <c r="DG66" i="22" a="1"/>
  <c r="DG66" i="22" s="1"/>
  <c r="DH66" i="22" a="1"/>
  <c r="DH66" i="22" s="1"/>
  <c r="DI66" i="22" a="1"/>
  <c r="DI66" i="22" s="1"/>
  <c r="DJ66" i="22" a="1"/>
  <c r="DJ66" i="22" s="1"/>
  <c r="DK66" i="22" a="1"/>
  <c r="DK66" i="22" s="1"/>
  <c r="DL66" i="22" a="1"/>
  <c r="DL66" i="22" s="1"/>
  <c r="DM66" i="22" a="1"/>
  <c r="DM66" i="22" s="1"/>
  <c r="DN66" i="22" a="1"/>
  <c r="DN66" i="22" s="1"/>
  <c r="DO66" i="22" a="1"/>
  <c r="DO66" i="22" s="1"/>
  <c r="DQ66" i="22" a="1"/>
  <c r="DQ66" i="22" s="1"/>
  <c r="DR66" i="22" a="1"/>
  <c r="DR66" i="22" s="1"/>
  <c r="DS66" i="22" a="1"/>
  <c r="DS66" i="22" s="1"/>
  <c r="DT66" i="22" a="1"/>
  <c r="DT66" i="22" s="1"/>
  <c r="DU66" i="22" a="1"/>
  <c r="DU66" i="22" s="1"/>
  <c r="DV66" i="22" a="1"/>
  <c r="DV66" i="22" s="1"/>
  <c r="DW66" i="22" a="1"/>
  <c r="DW66" i="22" s="1"/>
  <c r="DX66" i="22" a="1"/>
  <c r="DX66" i="22" s="1"/>
  <c r="DY66" i="22" a="1"/>
  <c r="DY66" i="22" s="1"/>
  <c r="DZ66" i="22" a="1"/>
  <c r="DZ66" i="22" s="1"/>
  <c r="EA66" i="22" a="1"/>
  <c r="EA66" i="22" s="1"/>
  <c r="CG66" i="22"/>
  <c r="CH66" i="22"/>
  <c r="CE64" i="103" l="1" a="1"/>
  <c r="CE64" i="103" s="1"/>
  <c r="CD64" i="103" a="1"/>
  <c r="CD64" i="103" s="1"/>
  <c r="CE65" i="103" a="1"/>
  <c r="CE65" i="103" s="1"/>
  <c r="CD65" i="103" a="1"/>
  <c r="CD65" i="103" s="1"/>
  <c r="CE66" i="22" a="1"/>
  <c r="CE66" i="22" s="1"/>
  <c r="CE66" i="103" a="1"/>
  <c r="CE66" i="103" s="1"/>
  <c r="CD66" i="22" a="1"/>
  <c r="CD66" i="22" s="1"/>
  <c r="CD66" i="103" a="1"/>
  <c r="CD66" i="103" s="1"/>
  <c r="CD65" i="22" a="1"/>
  <c r="CD65" i="22" s="1"/>
  <c r="DP66" i="22" a="1"/>
  <c r="DP66" i="22" s="1"/>
  <c r="CE65" i="22" a="1"/>
  <c r="CE65" i="22" s="1"/>
  <c r="DD64" i="22" a="1"/>
  <c r="DD64" i="22" s="1"/>
  <c r="CD64" i="22" a="1"/>
  <c r="CD64" i="22" s="1"/>
  <c r="DP65" i="22" a="1"/>
  <c r="DP65" i="22" s="1"/>
  <c r="CE64" i="22" a="1"/>
  <c r="CE64" i="22" s="1"/>
  <c r="DD66" i="22" a="1"/>
  <c r="DD66" i="22" s="1"/>
  <c r="DD65" i="22" a="1"/>
  <c r="DD65" i="22" s="1"/>
  <c r="DP64" i="22" a="1"/>
  <c r="DP64" i="22" s="1"/>
  <c r="CZ65" i="22" a="1"/>
  <c r="CZ65" i="22" s="1"/>
  <c r="DL64" i="22" a="1"/>
  <c r="DL64" i="22" s="1"/>
  <c r="CV65" i="22" a="1"/>
  <c r="CV65" i="22" s="1"/>
  <c r="CQ64" i="22" a="1"/>
  <c r="CQ64" i="22" s="1"/>
  <c r="CR66" i="22" a="1"/>
  <c r="CR66" i="22" s="1"/>
  <c r="CQ66" i="22" a="1"/>
  <c r="CQ66" i="22" s="1"/>
  <c r="DQ65" i="22" a="1"/>
  <c r="DQ65" i="22" s="1"/>
  <c r="CU65" i="22" a="1"/>
  <c r="CU65" i="22" s="1"/>
  <c r="CR67" i="22" a="1"/>
  <c r="CR67" i="22" s="1"/>
  <c r="CS67" i="22" a="1"/>
  <c r="CS67" i="22" s="1"/>
  <c r="CT67" i="22" a="1"/>
  <c r="CT67" i="22" s="1"/>
  <c r="CU67" i="22" a="1"/>
  <c r="CU67" i="22" s="1"/>
  <c r="CV67" i="22" a="1"/>
  <c r="CV67" i="22" s="1"/>
  <c r="CW67" i="22" a="1"/>
  <c r="CW67" i="22" s="1"/>
  <c r="CY67" i="22" a="1"/>
  <c r="CY67" i="22" s="1"/>
  <c r="CZ67" i="22" a="1"/>
  <c r="CZ67" i="22" s="1"/>
  <c r="DA67" i="22" a="1"/>
  <c r="DA67" i="22" s="1"/>
  <c r="DB67" i="22" a="1"/>
  <c r="DB67" i="22" s="1"/>
  <c r="DC67" i="22" a="1"/>
  <c r="DC67" i="22" s="1"/>
  <c r="DE67" i="22" a="1"/>
  <c r="DE67" i="22" s="1"/>
  <c r="DF67" i="22" a="1"/>
  <c r="DF67" i="22" s="1"/>
  <c r="DG67" i="22" a="1"/>
  <c r="DG67" i="22" s="1"/>
  <c r="DH67" i="22" a="1"/>
  <c r="DH67" i="22" s="1"/>
  <c r="DI67" i="22" a="1"/>
  <c r="DI67" i="22" s="1"/>
  <c r="DJ67" i="22" a="1"/>
  <c r="DJ67" i="22" s="1"/>
  <c r="DL67" i="22" a="1"/>
  <c r="DL67" i="22" s="1"/>
  <c r="DM67" i="22" a="1"/>
  <c r="DM67" i="22" s="1"/>
  <c r="DN67" i="22" a="1"/>
  <c r="DN67" i="22" s="1"/>
  <c r="DO67" i="22" a="1"/>
  <c r="DO67" i="22" s="1"/>
  <c r="DQ67" i="22" a="1"/>
  <c r="DQ67" i="22" s="1"/>
  <c r="DS67" i="22" a="1"/>
  <c r="DS67" i="22" s="1"/>
  <c r="DT67" i="22" a="1"/>
  <c r="DT67" i="22" s="1"/>
  <c r="DU67" i="22" a="1"/>
  <c r="DU67" i="22" s="1"/>
  <c r="DZ67" i="22" a="1"/>
  <c r="DZ67" i="22" s="1"/>
  <c r="EA67" i="22" a="1"/>
  <c r="EA67" i="22" s="1"/>
  <c r="CG67" i="22"/>
  <c r="CH67" i="22"/>
  <c r="CD67" i="103" l="1" a="1"/>
  <c r="CD67" i="103" s="1"/>
  <c r="CE67" i="22" a="1"/>
  <c r="CE67" i="22" s="1"/>
  <c r="CE67" i="103" a="1"/>
  <c r="CE67" i="103" s="1"/>
  <c r="DP67" i="22" a="1"/>
  <c r="DP67" i="22" s="1"/>
  <c r="DD67" i="22" a="1"/>
  <c r="DD67" i="22" s="1"/>
  <c r="CD67" i="22" a="1"/>
  <c r="CD67" i="22" s="1"/>
  <c r="DK67" i="22" a="1"/>
  <c r="DK67" i="22" s="1"/>
  <c r="CQ67" i="22" a="1"/>
  <c r="CQ67" i="22" s="1"/>
  <c r="DW67" i="22" a="1"/>
  <c r="DW67" i="22" s="1"/>
  <c r="DV67" i="22" a="1"/>
  <c r="DV67" i="22" s="1"/>
  <c r="CX67" i="22" a="1"/>
  <c r="CX67" i="22" s="1"/>
  <c r="DR67" i="22" a="1"/>
  <c r="DR67" i="22" s="1"/>
  <c r="DY67" i="22" a="1"/>
  <c r="DY67" i="22" s="1"/>
  <c r="DX67" i="22" a="1"/>
  <c r="DX67" i="22" s="1"/>
  <c r="CQ68" i="22" a="1"/>
  <c r="CQ68" i="22" s="1"/>
  <c r="CR68" i="22" a="1"/>
  <c r="CR68" i="22" s="1"/>
  <c r="CS68" i="22" a="1"/>
  <c r="CS68" i="22" s="1"/>
  <c r="CT68" i="22" a="1"/>
  <c r="CT68" i="22" s="1"/>
  <c r="CV68" i="22" a="1"/>
  <c r="CV68" i="22" s="1"/>
  <c r="CW68" i="22" a="1"/>
  <c r="CW68" i="22" s="1"/>
  <c r="CX68" i="22" a="1"/>
  <c r="CX68" i="22" s="1"/>
  <c r="CY68" i="22" a="1"/>
  <c r="CY68" i="22" s="1"/>
  <c r="CZ68" i="22" a="1"/>
  <c r="CZ68" i="22" s="1"/>
  <c r="DA68" i="22" a="1"/>
  <c r="DA68" i="22" s="1"/>
  <c r="DC68" i="22" a="1"/>
  <c r="DC68" i="22" s="1"/>
  <c r="DE68" i="22" a="1"/>
  <c r="DE68" i="22" s="1"/>
  <c r="DF68" i="22" a="1"/>
  <c r="DF68" i="22" s="1"/>
  <c r="DG68" i="22" a="1"/>
  <c r="DG68" i="22" s="1"/>
  <c r="DI68" i="22" a="1"/>
  <c r="DI68" i="22" s="1"/>
  <c r="DJ68" i="22" a="1"/>
  <c r="DJ68" i="22" s="1"/>
  <c r="DK68" i="22" a="1"/>
  <c r="DK68" i="22" s="1"/>
  <c r="DN68" i="22" a="1"/>
  <c r="DN68" i="22" s="1"/>
  <c r="DO68" i="22" a="1"/>
  <c r="DO68" i="22" s="1"/>
  <c r="DQ68" i="22" a="1"/>
  <c r="DQ68" i="22" s="1"/>
  <c r="DR68" i="22" a="1"/>
  <c r="DR68" i="22" s="1"/>
  <c r="DS68" i="22" a="1"/>
  <c r="DS68" i="22" s="1"/>
  <c r="DT68" i="22" a="1"/>
  <c r="DT68" i="22" s="1"/>
  <c r="DU68" i="22" a="1"/>
  <c r="DU68" i="22" s="1"/>
  <c r="DV68" i="22" a="1"/>
  <c r="DV68" i="22" s="1"/>
  <c r="DW68" i="22" a="1"/>
  <c r="DW68" i="22" s="1"/>
  <c r="DX68" i="22" a="1"/>
  <c r="DX68" i="22" s="1"/>
  <c r="DY68" i="22" a="1"/>
  <c r="DY68" i="22" s="1"/>
  <c r="DZ68" i="22" a="1"/>
  <c r="DZ68" i="22" s="1"/>
  <c r="EA68" i="22" a="1"/>
  <c r="EA68" i="22" s="1"/>
  <c r="CG68" i="22"/>
  <c r="CH68" i="22"/>
  <c r="CD68" i="103" l="1" a="1"/>
  <c r="CD68" i="103" s="1"/>
  <c r="CD68" i="22" a="1"/>
  <c r="CD68" i="22" s="1"/>
  <c r="CE68" i="22" a="1"/>
  <c r="CE68" i="22" s="1"/>
  <c r="CE68" i="103" a="1"/>
  <c r="CE68" i="103" s="1"/>
  <c r="DP68" i="22" a="1"/>
  <c r="DP68" i="22" s="1"/>
  <c r="DD68" i="22" a="1"/>
  <c r="DD68" i="22" s="1"/>
  <c r="DM68" i="22" a="1"/>
  <c r="DM68" i="22" s="1"/>
  <c r="DL68" i="22" a="1"/>
  <c r="DL68" i="22" s="1"/>
  <c r="DH68" i="22" a="1"/>
  <c r="DH68" i="22" s="1"/>
  <c r="CU68" i="22" a="1"/>
  <c r="CU68" i="22" s="1"/>
  <c r="DB68" i="22" a="1"/>
  <c r="DB68" i="22" s="1"/>
  <c r="AD69" i="22"/>
  <c r="AE69" i="22"/>
  <c r="CR69" i="22" s="1" a="1"/>
  <c r="CR69" i="22" s="1"/>
  <c r="AF69" i="22"/>
  <c r="CS69" i="22" s="1" a="1"/>
  <c r="CS69" i="22" s="1"/>
  <c r="AG69" i="22"/>
  <c r="CT69" i="22" s="1" a="1"/>
  <c r="CT69" i="22" s="1"/>
  <c r="AH69" i="22"/>
  <c r="CU69" i="22" s="1" a="1"/>
  <c r="CU69" i="22" s="1"/>
  <c r="AI69" i="22"/>
  <c r="CV69" i="22" s="1" a="1"/>
  <c r="CV69" i="22" s="1"/>
  <c r="AJ69" i="22"/>
  <c r="CW69" i="22" s="1" a="1"/>
  <c r="CW69" i="22" s="1"/>
  <c r="AK69" i="22"/>
  <c r="CX69" i="22" s="1" a="1"/>
  <c r="CX69" i="22" s="1"/>
  <c r="AL69" i="22"/>
  <c r="CY69" i="22" s="1" a="1"/>
  <c r="CY69" i="22" s="1"/>
  <c r="AM69" i="22"/>
  <c r="CZ69" i="22" s="1" a="1"/>
  <c r="CZ69" i="22" s="1"/>
  <c r="AN69" i="22"/>
  <c r="DA69" i="22" s="1" a="1"/>
  <c r="DA69" i="22" s="1"/>
  <c r="AO69" i="22"/>
  <c r="DB69" i="22" s="1" a="1"/>
  <c r="DB69" i="22" s="1"/>
  <c r="AP69" i="22"/>
  <c r="DC69" i="22" s="1" a="1"/>
  <c r="DC69" i="22" s="1"/>
  <c r="AQ69" i="22"/>
  <c r="AR69" i="22"/>
  <c r="DE69" i="22" s="1" a="1"/>
  <c r="DE69" i="22" s="1"/>
  <c r="AS69" i="22"/>
  <c r="DF69" i="22" s="1" a="1"/>
  <c r="DF69" i="22" s="1"/>
  <c r="AT69" i="22"/>
  <c r="DG69" i="22" s="1" a="1"/>
  <c r="DG69" i="22" s="1"/>
  <c r="AU69" i="22"/>
  <c r="DH69" i="22" s="1" a="1"/>
  <c r="DH69" i="22" s="1"/>
  <c r="AV69" i="22"/>
  <c r="DI69" i="22" s="1" a="1"/>
  <c r="DI69" i="22" s="1"/>
  <c r="AW69" i="22"/>
  <c r="DJ69" i="22" s="1" a="1"/>
  <c r="DJ69" i="22" s="1"/>
  <c r="AX69" i="22"/>
  <c r="DK69" i="22" s="1" a="1"/>
  <c r="DK69" i="22" s="1"/>
  <c r="AY69" i="22"/>
  <c r="DL69" i="22" s="1" a="1"/>
  <c r="DL69" i="22" s="1"/>
  <c r="AZ69" i="22"/>
  <c r="DM69" i="22" s="1" a="1"/>
  <c r="DM69" i="22" s="1"/>
  <c r="BA69" i="22"/>
  <c r="DN69" i="22" s="1" a="1"/>
  <c r="DN69" i="22" s="1"/>
  <c r="BB69" i="22"/>
  <c r="DO69" i="22" s="1" a="1"/>
  <c r="DO69" i="22" s="1"/>
  <c r="BC69" i="22"/>
  <c r="BD69" i="22"/>
  <c r="DQ69" i="22" s="1" a="1"/>
  <c r="DQ69" i="22" s="1"/>
  <c r="BE69" i="22"/>
  <c r="BF69" i="22"/>
  <c r="DS69" i="22" s="1" a="1"/>
  <c r="DS69" i="22" s="1"/>
  <c r="BG69" i="22"/>
  <c r="DT69" i="22" s="1" a="1"/>
  <c r="DT69" i="22" s="1"/>
  <c r="BH69" i="22"/>
  <c r="DU69" i="22" s="1" a="1"/>
  <c r="DU69" i="22" s="1"/>
  <c r="BI69" i="22"/>
  <c r="DV69" i="22" s="1" a="1"/>
  <c r="DV69" i="22" s="1"/>
  <c r="BJ69" i="22"/>
  <c r="DW69" i="22" s="1" a="1"/>
  <c r="DW69" i="22" s="1"/>
  <c r="BK69" i="22"/>
  <c r="BL69" i="22"/>
  <c r="DY69" i="22" s="1" a="1"/>
  <c r="DY69" i="22" s="1"/>
  <c r="BM69" i="22"/>
  <c r="DZ69" i="22" s="1" a="1"/>
  <c r="DZ69" i="22" s="1"/>
  <c r="BN69" i="22"/>
  <c r="EA69" i="22" s="1" a="1"/>
  <c r="EA69" i="22" s="1"/>
  <c r="CG69" i="22"/>
  <c r="CH69" i="22"/>
  <c r="CE69" i="103" l="1" a="1"/>
  <c r="CE69" i="103" s="1"/>
  <c r="CD69" i="103" a="1"/>
  <c r="CD69" i="103" s="1"/>
  <c r="CD69" i="22" a="1"/>
  <c r="CD69" i="22" s="1"/>
  <c r="CE69" i="22" a="1"/>
  <c r="CE69" i="22" s="1"/>
  <c r="DD69" i="22" a="1"/>
  <c r="DD69" i="22" s="1"/>
  <c r="DP69" i="22" a="1"/>
  <c r="DP69" i="22" s="1"/>
  <c r="DR69" i="22" a="1"/>
  <c r="DR69" i="22" s="1"/>
  <c r="DX69" i="22" a="1"/>
  <c r="DX69" i="22" s="1"/>
  <c r="CQ69" i="22" a="1"/>
  <c r="CQ69" i="22" s="1"/>
  <c r="CQ70" i="22" a="1"/>
  <c r="CQ70" i="22" s="1"/>
  <c r="AE71" i="22"/>
  <c r="CR71" i="22" s="1" a="1"/>
  <c r="CR71" i="22" s="1"/>
  <c r="CS70" i="22" a="1"/>
  <c r="CS70" i="22" s="1"/>
  <c r="CT70" i="22" a="1"/>
  <c r="CT70" i="22" s="1"/>
  <c r="CU70" i="22" a="1"/>
  <c r="CU70" i="22" s="1"/>
  <c r="AI71" i="22"/>
  <c r="CV71" i="22" s="1" a="1"/>
  <c r="CV71" i="22" s="1"/>
  <c r="CW70" i="22" a="1"/>
  <c r="CW70" i="22" s="1"/>
  <c r="CX70" i="22" a="1"/>
  <c r="CX70" i="22" s="1"/>
  <c r="AL71" i="22"/>
  <c r="CY71" i="22" s="1" a="1"/>
  <c r="CY71" i="22" s="1"/>
  <c r="CZ70" i="22" a="1"/>
  <c r="CZ70" i="22" s="1"/>
  <c r="DA70" i="22" a="1"/>
  <c r="DA70" i="22" s="1"/>
  <c r="AO71" i="22"/>
  <c r="DB71" i="22" s="1" a="1"/>
  <c r="DB71" i="22" s="1"/>
  <c r="DC70" i="22" a="1"/>
  <c r="DC70" i="22" s="1"/>
  <c r="DE70" i="22" a="1"/>
  <c r="DE70" i="22" s="1"/>
  <c r="DF70" i="22" a="1"/>
  <c r="DF70" i="22" s="1"/>
  <c r="DG70" i="22" a="1"/>
  <c r="DG70" i="22" s="1"/>
  <c r="DH70" i="22" a="1"/>
  <c r="DH70" i="22" s="1"/>
  <c r="DI70" i="22" a="1"/>
  <c r="DI70" i="22" s="1"/>
  <c r="DJ70" i="22" a="1"/>
  <c r="DJ70" i="22" s="1"/>
  <c r="DK70" i="22" a="1"/>
  <c r="DK70" i="22" s="1"/>
  <c r="DL70" i="22" a="1"/>
  <c r="DL70" i="22" s="1"/>
  <c r="AZ71" i="22"/>
  <c r="DM71" i="22" s="1" a="1"/>
  <c r="DM71" i="22" s="1"/>
  <c r="DN70" i="22" a="1"/>
  <c r="DN70" i="22" s="1"/>
  <c r="DO70" i="22" a="1"/>
  <c r="DO70" i="22" s="1"/>
  <c r="DQ70" i="22" a="1"/>
  <c r="DQ70" i="22" s="1"/>
  <c r="DR70" i="22" a="1"/>
  <c r="DR70" i="22" s="1"/>
  <c r="DS70" i="22" a="1"/>
  <c r="DS70" i="22" s="1"/>
  <c r="DT70" i="22" a="1"/>
  <c r="DT70" i="22" s="1"/>
  <c r="DU70" i="22" a="1"/>
  <c r="DU70" i="22" s="1"/>
  <c r="DV70" i="22" a="1"/>
  <c r="DV70" i="22" s="1"/>
  <c r="BJ71" i="22"/>
  <c r="DW71" i="22" s="1" a="1"/>
  <c r="DW71" i="22" s="1"/>
  <c r="BK71" i="22"/>
  <c r="DX71" i="22" s="1" a="1"/>
  <c r="DX71" i="22" s="1"/>
  <c r="BL71" i="22"/>
  <c r="DY71" i="22" s="1" a="1"/>
  <c r="DY71" i="22" s="1"/>
  <c r="DZ70" i="22" a="1"/>
  <c r="DZ70" i="22" s="1"/>
  <c r="EA70" i="22" a="1"/>
  <c r="EA70" i="22" s="1"/>
  <c r="CG70" i="22"/>
  <c r="CH70" i="22"/>
  <c r="CG71" i="22"/>
  <c r="CH71" i="22"/>
  <c r="CQ72" i="22" a="1"/>
  <c r="CQ72" i="22" s="1"/>
  <c r="CR72" i="22" a="1"/>
  <c r="CR72" i="22" s="1"/>
  <c r="CS72" i="22" a="1"/>
  <c r="CS72" i="22" s="1"/>
  <c r="CT72" i="22" a="1"/>
  <c r="CT72" i="22" s="1"/>
  <c r="CU72" i="22" a="1"/>
  <c r="CU72" i="22" s="1"/>
  <c r="CV72" i="22" a="1"/>
  <c r="CV72" i="22" s="1"/>
  <c r="CW72" i="22" a="1"/>
  <c r="CW72" i="22" s="1"/>
  <c r="CX72" i="22" a="1"/>
  <c r="CX72" i="22" s="1"/>
  <c r="CY72" i="22" a="1"/>
  <c r="CY72" i="22" s="1"/>
  <c r="CZ72" i="22" a="1"/>
  <c r="CZ72" i="22" s="1"/>
  <c r="DA72" i="22" a="1"/>
  <c r="DA72" i="22" s="1"/>
  <c r="DB72" i="22" a="1"/>
  <c r="DB72" i="22" s="1"/>
  <c r="DC72" i="22" a="1"/>
  <c r="DC72" i="22" s="1"/>
  <c r="DE72" i="22" a="1"/>
  <c r="DE72" i="22" s="1"/>
  <c r="DF72" i="22" a="1"/>
  <c r="DF72" i="22" s="1"/>
  <c r="DG72" i="22" a="1"/>
  <c r="DG72" i="22" s="1"/>
  <c r="DI72" i="22" a="1"/>
  <c r="DI72" i="22" s="1"/>
  <c r="DJ72" i="22" a="1"/>
  <c r="DJ72" i="22" s="1"/>
  <c r="DK72" i="22" a="1"/>
  <c r="DK72" i="22" s="1"/>
  <c r="DL72" i="22" a="1"/>
  <c r="DL72" i="22" s="1"/>
  <c r="DM72" i="22" a="1"/>
  <c r="DM72" i="22" s="1"/>
  <c r="DN72" i="22" a="1"/>
  <c r="DN72" i="22" s="1"/>
  <c r="DO72" i="22" a="1"/>
  <c r="DO72" i="22" s="1"/>
  <c r="DQ72" i="22" a="1"/>
  <c r="DQ72" i="22" s="1"/>
  <c r="DR72" i="22" a="1"/>
  <c r="DR72" i="22" s="1"/>
  <c r="DS72" i="22" a="1"/>
  <c r="DS72" i="22" s="1"/>
  <c r="DV72" i="22" a="1"/>
  <c r="DV72" i="22" s="1"/>
  <c r="DW72" i="22" a="1"/>
  <c r="DW72" i="22" s="1"/>
  <c r="DX72" i="22" a="1"/>
  <c r="DX72" i="22" s="1"/>
  <c r="DY72" i="22" a="1"/>
  <c r="DY72" i="22" s="1"/>
  <c r="DZ72" i="22" a="1"/>
  <c r="DZ72" i="22" s="1"/>
  <c r="EA72" i="22" a="1"/>
  <c r="EA72" i="22" s="1"/>
  <c r="CG72" i="22"/>
  <c r="CH72" i="22"/>
  <c r="CQ73" i="22" a="1"/>
  <c r="CQ73" i="22" s="1"/>
  <c r="CR73" i="22" a="1"/>
  <c r="CR73" i="22" s="1"/>
  <c r="CS73" i="22" a="1"/>
  <c r="CS73" i="22" s="1"/>
  <c r="CT73" i="22" a="1"/>
  <c r="CT73" i="22" s="1"/>
  <c r="CU73" i="22" a="1"/>
  <c r="CU73" i="22" s="1"/>
  <c r="CV73" i="22" a="1"/>
  <c r="CV73" i="22" s="1"/>
  <c r="CW73" i="22" a="1"/>
  <c r="CW73" i="22" s="1"/>
  <c r="CX73" i="22" a="1"/>
  <c r="CX73" i="22" s="1"/>
  <c r="CY73" i="22" a="1"/>
  <c r="CY73" i="22" s="1"/>
  <c r="CZ73" i="22" a="1"/>
  <c r="CZ73" i="22" s="1"/>
  <c r="DA73" i="22" a="1"/>
  <c r="DA73" i="22" s="1"/>
  <c r="DB73" i="22" a="1"/>
  <c r="DB73" i="22" s="1"/>
  <c r="DC73" i="22" a="1"/>
  <c r="DC73" i="22" s="1"/>
  <c r="DE73" i="22" a="1"/>
  <c r="DE73" i="22" s="1"/>
  <c r="DF73" i="22" a="1"/>
  <c r="DF73" i="22" s="1"/>
  <c r="DG73" i="22" a="1"/>
  <c r="DG73" i="22" s="1"/>
  <c r="DH73" i="22" a="1"/>
  <c r="DH73" i="22" s="1"/>
  <c r="DI73" i="22" a="1"/>
  <c r="DI73" i="22" s="1"/>
  <c r="DJ73" i="22" a="1"/>
  <c r="DJ73" i="22" s="1"/>
  <c r="DK73" i="22" a="1"/>
  <c r="DK73" i="22" s="1"/>
  <c r="DL73" i="22" a="1"/>
  <c r="DL73" i="22" s="1"/>
  <c r="DM73" i="22" a="1"/>
  <c r="DM73" i="22" s="1"/>
  <c r="DN73" i="22" a="1"/>
  <c r="DN73" i="22" s="1"/>
  <c r="DO73" i="22" a="1"/>
  <c r="DO73" i="22" s="1"/>
  <c r="DQ73" i="22" a="1"/>
  <c r="DQ73" i="22" s="1"/>
  <c r="DR73" i="22" a="1"/>
  <c r="DR73" i="22" s="1"/>
  <c r="DS73" i="22" a="1"/>
  <c r="DS73" i="22" s="1"/>
  <c r="DT73" i="22" a="1"/>
  <c r="DT73" i="22" s="1"/>
  <c r="DU73" i="22" a="1"/>
  <c r="DU73" i="22" s="1"/>
  <c r="DW73" i="22" a="1"/>
  <c r="DW73" i="22" s="1"/>
  <c r="DX73" i="22" a="1"/>
  <c r="DX73" i="22" s="1"/>
  <c r="DY73" i="22" a="1"/>
  <c r="DY73" i="22" s="1"/>
  <c r="DZ73" i="22" a="1"/>
  <c r="DZ73" i="22" s="1"/>
  <c r="EA73" i="22" a="1"/>
  <c r="EA73" i="22" s="1"/>
  <c r="CG73" i="22"/>
  <c r="CH73" i="22"/>
  <c r="CQ74" i="22" a="1"/>
  <c r="CQ74" i="22" s="1"/>
  <c r="CR74" i="22" a="1"/>
  <c r="CR74" i="22" s="1"/>
  <c r="CS74" i="22" a="1"/>
  <c r="CS74" i="22" s="1"/>
  <c r="CT74" i="22" a="1"/>
  <c r="CT74" i="22" s="1"/>
  <c r="CU74" i="22" a="1"/>
  <c r="CU74" i="22" s="1"/>
  <c r="CV74" i="22" a="1"/>
  <c r="CV74" i="22" s="1"/>
  <c r="CW74" i="22" a="1"/>
  <c r="CW74" i="22" s="1"/>
  <c r="CY74" i="22" a="1"/>
  <c r="CY74" i="22" s="1"/>
  <c r="CZ74" i="22" a="1"/>
  <c r="CZ74" i="22" s="1"/>
  <c r="DA74" i="22" a="1"/>
  <c r="DA74" i="22" s="1"/>
  <c r="DB74" i="22" a="1"/>
  <c r="DB74" i="22" s="1"/>
  <c r="DC74" i="22" a="1"/>
  <c r="DC74" i="22" s="1"/>
  <c r="DE74" i="22" a="1"/>
  <c r="DE74" i="22" s="1"/>
  <c r="DF74" i="22" a="1"/>
  <c r="DF74" i="22" s="1"/>
  <c r="DG74" i="22" a="1"/>
  <c r="DG74" i="22" s="1"/>
  <c r="DH74" i="22" a="1"/>
  <c r="DH74" i="22" s="1"/>
  <c r="DI74" i="22" a="1"/>
  <c r="DI74" i="22" s="1"/>
  <c r="DJ74" i="22" a="1"/>
  <c r="DJ74" i="22" s="1"/>
  <c r="DK74" i="22" a="1"/>
  <c r="DK74" i="22" s="1"/>
  <c r="DL74" i="22" a="1"/>
  <c r="DL74" i="22" s="1"/>
  <c r="DM74" i="22" a="1"/>
  <c r="DM74" i="22" s="1"/>
  <c r="DN74" i="22" a="1"/>
  <c r="DN74" i="22" s="1"/>
  <c r="DO74" i="22" a="1"/>
  <c r="DO74" i="22" s="1"/>
  <c r="DQ74" i="22" a="1"/>
  <c r="DQ74" i="22" s="1"/>
  <c r="DR74" i="22" a="1"/>
  <c r="DR74" i="22" s="1"/>
  <c r="DS74" i="22" a="1"/>
  <c r="DS74" i="22" s="1"/>
  <c r="DT74" i="22" a="1"/>
  <c r="DT74" i="22" s="1"/>
  <c r="DU74" i="22" a="1"/>
  <c r="DU74" i="22" s="1"/>
  <c r="DV74" i="22" a="1"/>
  <c r="DV74" i="22" s="1"/>
  <c r="DW74" i="22" a="1"/>
  <c r="DW74" i="22" s="1"/>
  <c r="DX74" i="22" a="1"/>
  <c r="DX74" i="22" s="1"/>
  <c r="DY74" i="22" a="1"/>
  <c r="DY74" i="22" s="1"/>
  <c r="DZ74" i="22" a="1"/>
  <c r="DZ74" i="22" s="1"/>
  <c r="EA74" i="22" a="1"/>
  <c r="EA74" i="22" s="1"/>
  <c r="CG74" i="22"/>
  <c r="CH74" i="22"/>
  <c r="CQ75" i="22" a="1"/>
  <c r="CQ75" i="22" s="1"/>
  <c r="CR75" i="22" a="1"/>
  <c r="CR75" i="22" s="1"/>
  <c r="CS75" i="22" a="1"/>
  <c r="CS75" i="22" s="1"/>
  <c r="CT75" i="22" a="1"/>
  <c r="CT75" i="22" s="1"/>
  <c r="CU75" i="22" a="1"/>
  <c r="CU75" i="22" s="1"/>
  <c r="CV75" i="22" a="1"/>
  <c r="CV75" i="22" s="1"/>
  <c r="CW75" i="22" a="1"/>
  <c r="CW75" i="22" s="1"/>
  <c r="CX75" i="22" a="1"/>
  <c r="CX75" i="22" s="1"/>
  <c r="CY75" i="22" a="1"/>
  <c r="CY75" i="22" s="1"/>
  <c r="CZ75" i="22" a="1"/>
  <c r="CZ75" i="22" s="1"/>
  <c r="DA75" i="22" a="1"/>
  <c r="DA75" i="22" s="1"/>
  <c r="DB75" i="22" a="1"/>
  <c r="DB75" i="22" s="1"/>
  <c r="DC75" i="22" a="1"/>
  <c r="DC75" i="22" s="1"/>
  <c r="DE75" i="22" a="1"/>
  <c r="DE75" i="22" s="1"/>
  <c r="DF75" i="22" a="1"/>
  <c r="DF75" i="22" s="1"/>
  <c r="DG75" i="22" a="1"/>
  <c r="DG75" i="22" s="1"/>
  <c r="DH75" i="22" a="1"/>
  <c r="DH75" i="22" s="1"/>
  <c r="DI75" i="22" a="1"/>
  <c r="DI75" i="22" s="1"/>
  <c r="DJ75" i="22" a="1"/>
  <c r="DJ75" i="22" s="1"/>
  <c r="DK75" i="22" a="1"/>
  <c r="DK75" i="22" s="1"/>
  <c r="DL75" i="22" a="1"/>
  <c r="DL75" i="22" s="1"/>
  <c r="DM75" i="22" a="1"/>
  <c r="DM75" i="22" s="1"/>
  <c r="DN75" i="22" a="1"/>
  <c r="DN75" i="22" s="1"/>
  <c r="DO75" i="22" a="1"/>
  <c r="DO75" i="22" s="1"/>
  <c r="DQ75" i="22" a="1"/>
  <c r="DQ75" i="22" s="1"/>
  <c r="DR75" i="22" a="1"/>
  <c r="DR75" i="22" s="1"/>
  <c r="DS75" i="22" a="1"/>
  <c r="DS75" i="22" s="1"/>
  <c r="DT75" i="22" a="1"/>
  <c r="DT75" i="22" s="1"/>
  <c r="DU75" i="22" a="1"/>
  <c r="DU75" i="22" s="1"/>
  <c r="DV75" i="22" a="1"/>
  <c r="DV75" i="22" s="1"/>
  <c r="DW75" i="22" a="1"/>
  <c r="DW75" i="22" s="1"/>
  <c r="DX75" i="22" a="1"/>
  <c r="DX75" i="22" s="1"/>
  <c r="DY75" i="22" a="1"/>
  <c r="DY75" i="22" s="1"/>
  <c r="DZ75" i="22" a="1"/>
  <c r="DZ75" i="22" s="1"/>
  <c r="EA75" i="22" a="1"/>
  <c r="EA75" i="22" s="1"/>
  <c r="CG75" i="22"/>
  <c r="CH75" i="22"/>
  <c r="CG76" i="22"/>
  <c r="CH76" i="22"/>
  <c r="BD71" i="22" l="1"/>
  <c r="DQ71" i="22" s="1" a="1"/>
  <c r="DQ71" i="22" s="1"/>
  <c r="AF71" i="22"/>
  <c r="CS71" i="22" s="1" a="1"/>
  <c r="CS71" i="22" s="1"/>
  <c r="CD72" i="103" a="1"/>
  <c r="CD72" i="103" s="1"/>
  <c r="CD70" i="103" a="1"/>
  <c r="CD70" i="103" s="1"/>
  <c r="CD74" i="103" a="1"/>
  <c r="CD74" i="103" s="1"/>
  <c r="CE73" i="103" a="1"/>
  <c r="CE73" i="103" s="1"/>
  <c r="BE71" i="22"/>
  <c r="DR71" i="22" s="1" a="1"/>
  <c r="DR71" i="22" s="1"/>
  <c r="AG71" i="22"/>
  <c r="CT71" i="22" s="1" a="1"/>
  <c r="CT71" i="22" s="1"/>
  <c r="AN71" i="22"/>
  <c r="DA71" i="22" s="1" a="1"/>
  <c r="DA71" i="22" s="1"/>
  <c r="CD70" i="22" a="1"/>
  <c r="CD70" i="22" s="1"/>
  <c r="AS71" i="22"/>
  <c r="DF71" i="22" s="1" a="1"/>
  <c r="DF71" i="22" s="1"/>
  <c r="AT71" i="22"/>
  <c r="DG71" i="22" s="1" a="1"/>
  <c r="DG71" i="22" s="1"/>
  <c r="AR71" i="22"/>
  <c r="DE71" i="22" s="1" a="1"/>
  <c r="DE71" i="22" s="1"/>
  <c r="AM71" i="22"/>
  <c r="CZ71" i="22" s="1" a="1"/>
  <c r="CZ71" i="22" s="1"/>
  <c r="CE73" i="22" a="1"/>
  <c r="CE73" i="22" s="1"/>
  <c r="AK71" i="22"/>
  <c r="CX71" i="22" s="1" a="1"/>
  <c r="CX71" i="22" s="1"/>
  <c r="BI71" i="22"/>
  <c r="DV71" i="22" s="1" a="1"/>
  <c r="DV71" i="22" s="1"/>
  <c r="BF71" i="22"/>
  <c r="DS71" i="22" s="1" a="1"/>
  <c r="DS71" i="22" s="1"/>
  <c r="AD71" i="22"/>
  <c r="CQ71" i="22" s="1" a="1"/>
  <c r="CQ71" i="22" s="1"/>
  <c r="CE75" i="22" a="1"/>
  <c r="CE75" i="22" s="1"/>
  <c r="CE75" i="103" a="1"/>
  <c r="CE75" i="103" s="1"/>
  <c r="CE74" i="22" a="1"/>
  <c r="CE74" i="22" s="1"/>
  <c r="CE74" i="103" a="1"/>
  <c r="CE74" i="103" s="1"/>
  <c r="CE70" i="22" a="1"/>
  <c r="CE70" i="22" s="1"/>
  <c r="CE70" i="103" a="1"/>
  <c r="CE70" i="103" s="1"/>
  <c r="CD73" i="22" a="1"/>
  <c r="CD73" i="22" s="1"/>
  <c r="CD73" i="103" a="1"/>
  <c r="CD73" i="103" s="1"/>
  <c r="CE72" i="22" a="1"/>
  <c r="CE72" i="22" s="1"/>
  <c r="CE72" i="103" a="1"/>
  <c r="CE72" i="103" s="1"/>
  <c r="CD75" i="22" a="1"/>
  <c r="CD75" i="22" s="1"/>
  <c r="CD75" i="103" a="1"/>
  <c r="CD75" i="103" s="1"/>
  <c r="BB76" i="22"/>
  <c r="DO76" i="22" s="1" a="1"/>
  <c r="DO76" i="22" s="1"/>
  <c r="AJ71" i="22"/>
  <c r="CW71" i="22" s="1" a="1"/>
  <c r="CW71" i="22" s="1"/>
  <c r="AW71" i="22"/>
  <c r="DJ71" i="22" s="1" a="1"/>
  <c r="DJ71" i="22" s="1"/>
  <c r="AY71" i="22"/>
  <c r="DL71" i="22" s="1" a="1"/>
  <c r="DL71" i="22" s="1"/>
  <c r="BA76" i="22"/>
  <c r="DN76" i="22" s="1" a="1"/>
  <c r="DN76" i="22" s="1"/>
  <c r="CR70" i="22" a="1"/>
  <c r="CR70" i="22" s="1"/>
  <c r="AH71" i="22"/>
  <c r="CU71" i="22" s="1" a="1"/>
  <c r="CU71" i="22" s="1"/>
  <c r="DB70" i="22" a="1"/>
  <c r="DB70" i="22" s="1"/>
  <c r="AH76" i="22"/>
  <c r="CU76" i="22" s="1" a="1"/>
  <c r="CU76" i="22" s="1"/>
  <c r="DD72" i="22" a="1"/>
  <c r="DD72" i="22" s="1"/>
  <c r="CD72" i="22" a="1"/>
  <c r="CD72" i="22" s="1"/>
  <c r="AV71" i="22"/>
  <c r="DI71" i="22" s="1" a="1"/>
  <c r="DI71" i="22" s="1"/>
  <c r="BN76" i="22"/>
  <c r="EA76" i="22" s="1" a="1"/>
  <c r="EA76" i="22" s="1"/>
  <c r="DX70" i="22" a="1"/>
  <c r="DX70" i="22" s="1"/>
  <c r="BJ76" i="22"/>
  <c r="DW76" i="22" s="1" a="1"/>
  <c r="DW76" i="22" s="1"/>
  <c r="AL76" i="22"/>
  <c r="CY76" i="22" s="1" a="1"/>
  <c r="CY76" i="22" s="1"/>
  <c r="BH71" i="22"/>
  <c r="DU71" i="22" s="1" a="1"/>
  <c r="DU71" i="22" s="1"/>
  <c r="BI76" i="22"/>
  <c r="DV76" i="22" s="1" a="1"/>
  <c r="DV76" i="22" s="1"/>
  <c r="DD74" i="22" a="1"/>
  <c r="DD74" i="22" s="1"/>
  <c r="CD74" i="22" a="1"/>
  <c r="CD74" i="22" s="1"/>
  <c r="DP74" i="22" a="1"/>
  <c r="DP74" i="22" s="1"/>
  <c r="DP73" i="22" a="1"/>
  <c r="DP73" i="22" s="1"/>
  <c r="DD73" i="22" a="1"/>
  <c r="DD73" i="22" s="1"/>
  <c r="DP72" i="22" a="1"/>
  <c r="DP72" i="22" s="1"/>
  <c r="DP70" i="22" a="1"/>
  <c r="DP70" i="22" s="1"/>
  <c r="DD70" i="22" a="1"/>
  <c r="DD70" i="22" s="1"/>
  <c r="DP75" i="22" a="1"/>
  <c r="DP75" i="22" s="1"/>
  <c r="AT76" i="22"/>
  <c r="DG76" i="22" s="1" a="1"/>
  <c r="DG76" i="22" s="1"/>
  <c r="DD75" i="22" a="1"/>
  <c r="DD75" i="22" s="1"/>
  <c r="CX74" i="22" a="1"/>
  <c r="CX74" i="22" s="1"/>
  <c r="AK76" i="22"/>
  <c r="CX76" i="22" s="1" a="1"/>
  <c r="CX76" i="22" s="1"/>
  <c r="BM71" i="22"/>
  <c r="DZ71" i="22" s="1" a="1"/>
  <c r="DZ71" i="22" s="1"/>
  <c r="BA71" i="22"/>
  <c r="DN71" i="22" s="1" a="1"/>
  <c r="DN71" i="22" s="1"/>
  <c r="CY70" i="22" a="1"/>
  <c r="CY70" i="22" s="1"/>
  <c r="AY76" i="22"/>
  <c r="DL76" i="22" s="1" a="1"/>
  <c r="DL76" i="22" s="1"/>
  <c r="AG76" i="22"/>
  <c r="CT76" i="22" s="1" a="1"/>
  <c r="CT76" i="22" s="1"/>
  <c r="DW70" i="22" a="1"/>
  <c r="DW70" i="22" s="1"/>
  <c r="AX76" i="22"/>
  <c r="DK76" i="22" s="1" a="1"/>
  <c r="DK76" i="22" s="1"/>
  <c r="AD76" i="22"/>
  <c r="AE76" i="22"/>
  <c r="CR76" i="22" s="1" a="1"/>
  <c r="CR76" i="22" s="1"/>
  <c r="AX71" i="22"/>
  <c r="DK71" i="22" s="1" a="1"/>
  <c r="DK71" i="22" s="1"/>
  <c r="CV70" i="22" a="1"/>
  <c r="CV70" i="22" s="1"/>
  <c r="DY70" i="22" a="1"/>
  <c r="DY70" i="22" s="1"/>
  <c r="DM70" i="22" a="1"/>
  <c r="DM70" i="22" s="1"/>
  <c r="AW76" i="22"/>
  <c r="DJ76" i="22" s="1" a="1"/>
  <c r="DJ76" i="22" s="1"/>
  <c r="DV73" i="22" a="1"/>
  <c r="DV73" i="22" s="1"/>
  <c r="AV76" i="22"/>
  <c r="DI76" i="22" s="1" a="1"/>
  <c r="DI76" i="22" s="1"/>
  <c r="BG71" i="22"/>
  <c r="DT71" i="22" s="1" a="1"/>
  <c r="DT71" i="22" s="1"/>
  <c r="AU71" i="22"/>
  <c r="DH71" i="22" s="1" a="1"/>
  <c r="DH71" i="22" s="1"/>
  <c r="BM76" i="22"/>
  <c r="DZ76" i="22" s="1" a="1"/>
  <c r="DZ76" i="22" s="1"/>
  <c r="AQ76" i="22"/>
  <c r="AS76" i="22"/>
  <c r="DF76" i="22" s="1" a="1"/>
  <c r="DF76" i="22" s="1"/>
  <c r="BF76" i="22"/>
  <c r="DS76" i="22" s="1" a="1"/>
  <c r="DS76" i="22" s="1"/>
  <c r="AP76" i="22"/>
  <c r="DC76" i="22" s="1" a="1"/>
  <c r="DC76" i="22" s="1"/>
  <c r="BH76" i="22"/>
  <c r="DU76" i="22" s="1" a="1"/>
  <c r="DU76" i="22" s="1"/>
  <c r="BE76" i="22"/>
  <c r="DR76" i="22" s="1" a="1"/>
  <c r="DR76" i="22" s="1"/>
  <c r="AO76" i="22"/>
  <c r="DB76" i="22" s="1" a="1"/>
  <c r="DB76" i="22" s="1"/>
  <c r="BG76" i="22"/>
  <c r="DT76" i="22" s="1" a="1"/>
  <c r="DT76" i="22" s="1"/>
  <c r="AU76" i="22"/>
  <c r="DH76" i="22" s="1" a="1"/>
  <c r="DH76" i="22" s="1"/>
  <c r="BC71" i="22"/>
  <c r="AQ71" i="22"/>
  <c r="BC76" i="22"/>
  <c r="AI76" i="22"/>
  <c r="CV76" i="22" s="1" a="1"/>
  <c r="CV76" i="22" s="1"/>
  <c r="BN71" i="22"/>
  <c r="EA71" i="22" s="1" a="1"/>
  <c r="EA71" i="22" s="1"/>
  <c r="BB71" i="22"/>
  <c r="DO71" i="22" s="1" a="1"/>
  <c r="DO71" i="22" s="1"/>
  <c r="AP71" i="22"/>
  <c r="DC71" i="22" s="1" a="1"/>
  <c r="DC71" i="22" s="1"/>
  <c r="BD76" i="22"/>
  <c r="DQ76" i="22" s="1" a="1"/>
  <c r="DQ76" i="22" s="1"/>
  <c r="AM76" i="22"/>
  <c r="CZ76" i="22" s="1" a="1"/>
  <c r="CZ76" i="22" s="1"/>
  <c r="AJ76" i="22"/>
  <c r="CW76" i="22" s="1" a="1"/>
  <c r="CW76" i="22" s="1"/>
  <c r="DU72" i="22" a="1"/>
  <c r="DU72" i="22" s="1"/>
  <c r="BK76" i="22"/>
  <c r="DX76" i="22" s="1" a="1"/>
  <c r="DX76" i="22" s="1"/>
  <c r="AF76" i="22"/>
  <c r="CS76" i="22" s="1" a="1"/>
  <c r="CS76" i="22" s="1"/>
  <c r="AR76" i="22"/>
  <c r="DE76" i="22" s="1" a="1"/>
  <c r="DE76" i="22" s="1"/>
  <c r="DT72" i="22" a="1"/>
  <c r="DT72" i="22" s="1"/>
  <c r="DH72" i="22" a="1"/>
  <c r="DH72" i="22" s="1"/>
  <c r="BL76" i="22"/>
  <c r="DY76" i="22" s="1" a="1"/>
  <c r="DY76" i="22" s="1"/>
  <c r="AZ76" i="22"/>
  <c r="DM76" i="22" s="1" a="1"/>
  <c r="DM76" i="22" s="1"/>
  <c r="AN76" i="22"/>
  <c r="DA76" i="22" s="1" a="1"/>
  <c r="DA76" i="22" s="1"/>
  <c r="CQ77" i="22" a="1"/>
  <c r="CQ77" i="22" s="1"/>
  <c r="CR77" i="22" a="1"/>
  <c r="CR77" i="22" s="1"/>
  <c r="CS77" i="22" a="1"/>
  <c r="CS77" i="22" s="1"/>
  <c r="CT77" i="22" a="1"/>
  <c r="CT77" i="22" s="1"/>
  <c r="CU77" i="22" a="1"/>
  <c r="CU77" i="22" s="1"/>
  <c r="CV77" i="22" a="1"/>
  <c r="CV77" i="22" s="1"/>
  <c r="CW77" i="22" a="1"/>
  <c r="CW77" i="22" s="1"/>
  <c r="CX77" i="22" a="1"/>
  <c r="CX77" i="22" s="1"/>
  <c r="CY77" i="22" a="1"/>
  <c r="CY77" i="22" s="1"/>
  <c r="CZ77" i="22" a="1"/>
  <c r="CZ77" i="22" s="1"/>
  <c r="DA77" i="22" a="1"/>
  <c r="DA77" i="22" s="1"/>
  <c r="DB77" i="22" a="1"/>
  <c r="DB77" i="22" s="1"/>
  <c r="DC77" i="22" a="1"/>
  <c r="DC77" i="22" s="1"/>
  <c r="DE77" i="22" a="1"/>
  <c r="DE77" i="22" s="1"/>
  <c r="DF77" i="22" a="1"/>
  <c r="DF77" i="22" s="1"/>
  <c r="DG77" i="22" a="1"/>
  <c r="DG77" i="22" s="1"/>
  <c r="DH77" i="22" a="1"/>
  <c r="DH77" i="22" s="1"/>
  <c r="DI77" i="22" a="1"/>
  <c r="DI77" i="22" s="1"/>
  <c r="DJ77" i="22" a="1"/>
  <c r="DJ77" i="22" s="1"/>
  <c r="DK77" i="22" a="1"/>
  <c r="DK77" i="22" s="1"/>
  <c r="DL77" i="22" a="1"/>
  <c r="DL77" i="22" s="1"/>
  <c r="DM77" i="22" a="1"/>
  <c r="DM77" i="22" s="1"/>
  <c r="DN77" i="22" a="1"/>
  <c r="DN77" i="22" s="1"/>
  <c r="DO77" i="22" a="1"/>
  <c r="DO77" i="22" s="1"/>
  <c r="DQ77" i="22" a="1"/>
  <c r="DQ77" i="22" s="1"/>
  <c r="DR77" i="22" a="1"/>
  <c r="DR77" i="22" s="1"/>
  <c r="DS77" i="22" a="1"/>
  <c r="DS77" i="22" s="1"/>
  <c r="DT77" i="22" a="1"/>
  <c r="DT77" i="22" s="1"/>
  <c r="DU77" i="22" a="1"/>
  <c r="DU77" i="22" s="1"/>
  <c r="DV77" i="22" a="1"/>
  <c r="DV77" i="22" s="1"/>
  <c r="DW77" i="22" a="1"/>
  <c r="DW77" i="22" s="1"/>
  <c r="DX77" i="22" a="1"/>
  <c r="DX77" i="22" s="1"/>
  <c r="DY77" i="22" a="1"/>
  <c r="DY77" i="22" s="1"/>
  <c r="DZ77" i="22" a="1"/>
  <c r="DZ77" i="22" s="1"/>
  <c r="EA77" i="22" a="1"/>
  <c r="EA77" i="22" s="1"/>
  <c r="CG77" i="22"/>
  <c r="CH77" i="22"/>
  <c r="CE71" i="103" l="1" a="1"/>
  <c r="CE71" i="103" s="1"/>
  <c r="CD71" i="103" a="1"/>
  <c r="CD71" i="103" s="1"/>
  <c r="CE76" i="103" a="1"/>
  <c r="CE76" i="103" s="1"/>
  <c r="CD76" i="103" a="1"/>
  <c r="CD76" i="103" s="1"/>
  <c r="CD77" i="103" a="1"/>
  <c r="CD77" i="103" s="1"/>
  <c r="CE77" i="22" a="1"/>
  <c r="CE77" i="22" s="1"/>
  <c r="CE77" i="103" a="1"/>
  <c r="CE77" i="103" s="1"/>
  <c r="CD77" i="22" a="1"/>
  <c r="CD77" i="22" s="1"/>
  <c r="DD77" i="22" a="1"/>
  <c r="DD77" i="22" s="1"/>
  <c r="DD76" i="22" a="1"/>
  <c r="DD76" i="22" s="1"/>
  <c r="CD76" i="22" a="1"/>
  <c r="CD76" i="22" s="1"/>
  <c r="DP76" i="22" a="1"/>
  <c r="DP76" i="22" s="1"/>
  <c r="CE76" i="22" a="1"/>
  <c r="CE76" i="22" s="1"/>
  <c r="DD71" i="22" a="1"/>
  <c r="DD71" i="22" s="1"/>
  <c r="CD71" i="22" a="1"/>
  <c r="CD71" i="22" s="1"/>
  <c r="DP71" i="22" a="1"/>
  <c r="DP71" i="22" s="1"/>
  <c r="CE71" i="22" a="1"/>
  <c r="CE71" i="22" s="1"/>
  <c r="DP77" i="22" a="1"/>
  <c r="DP77" i="22" s="1"/>
  <c r="CQ76" i="22" a="1"/>
  <c r="CQ76" i="22" s="1"/>
  <c r="AD79" i="22"/>
  <c r="CR78" i="22" a="1"/>
  <c r="CR78" i="22" s="1"/>
  <c r="CS78" i="22" a="1"/>
  <c r="CS78" i="22" s="1"/>
  <c r="CT78" i="22" a="1"/>
  <c r="CT78" i="22" s="1"/>
  <c r="CU78" i="22" a="1"/>
  <c r="CU78" i="22" s="1"/>
  <c r="CV78" i="22" a="1"/>
  <c r="CV78" i="22" s="1"/>
  <c r="CW78" i="22" a="1"/>
  <c r="CW78" i="22" s="1"/>
  <c r="CX78" i="22" a="1"/>
  <c r="CX78" i="22" s="1"/>
  <c r="CY78" i="22" a="1"/>
  <c r="CY78" i="22" s="1"/>
  <c r="CZ78" i="22" a="1"/>
  <c r="CZ78" i="22" s="1"/>
  <c r="DA78" i="22" a="1"/>
  <c r="DA78" i="22" s="1"/>
  <c r="DB78" i="22" a="1"/>
  <c r="DB78" i="22" s="1"/>
  <c r="DC78" i="22" a="1"/>
  <c r="DC78" i="22" s="1"/>
  <c r="DE78" i="22" a="1"/>
  <c r="DE78" i="22" s="1"/>
  <c r="DF78" i="22" a="1"/>
  <c r="DF78" i="22" s="1"/>
  <c r="DG78" i="22" a="1"/>
  <c r="DG78" i="22" s="1"/>
  <c r="DH78" i="22" a="1"/>
  <c r="DH78" i="22" s="1"/>
  <c r="DI78" i="22" a="1"/>
  <c r="DI78" i="22" s="1"/>
  <c r="DJ78" i="22" a="1"/>
  <c r="DJ78" i="22" s="1"/>
  <c r="DK78" i="22" a="1"/>
  <c r="DK78" i="22" s="1"/>
  <c r="DL78" i="22" a="1"/>
  <c r="DL78" i="22" s="1"/>
  <c r="DM78" i="22" a="1"/>
  <c r="DM78" i="22" s="1"/>
  <c r="DN78" i="22" a="1"/>
  <c r="DN78" i="22" s="1"/>
  <c r="DO78" i="22" a="1"/>
  <c r="DO78" i="22" s="1"/>
  <c r="DQ78" i="22" a="1"/>
  <c r="DQ78" i="22" s="1"/>
  <c r="DR78" i="22" a="1"/>
  <c r="DR78" i="22" s="1"/>
  <c r="DS78" i="22" a="1"/>
  <c r="DS78" i="22" s="1"/>
  <c r="DT78" i="22" a="1"/>
  <c r="DT78" i="22" s="1"/>
  <c r="DU78" i="22" a="1"/>
  <c r="DU78" i="22" s="1"/>
  <c r="DV78" i="22" a="1"/>
  <c r="DV78" i="22" s="1"/>
  <c r="DW78" i="22" a="1"/>
  <c r="DW78" i="22" s="1"/>
  <c r="DX78" i="22" a="1"/>
  <c r="DX78" i="22" s="1"/>
  <c r="DY78" i="22" a="1"/>
  <c r="DY78" i="22" s="1"/>
  <c r="DZ78" i="22" a="1"/>
  <c r="DZ78" i="22" s="1"/>
  <c r="EA78" i="22" a="1"/>
  <c r="EA78" i="22" s="1"/>
  <c r="CG78" i="22"/>
  <c r="CH78" i="22"/>
  <c r="CG79" i="22"/>
  <c r="CH79" i="22"/>
  <c r="CQ80" i="22" a="1"/>
  <c r="CQ80" i="22" s="1"/>
  <c r="CR80" i="22" a="1"/>
  <c r="CR80" i="22" s="1"/>
  <c r="CS80" i="22" a="1"/>
  <c r="CS80" i="22" s="1"/>
  <c r="CT80" i="22" a="1"/>
  <c r="CT80" i="22" s="1"/>
  <c r="CU80" i="22" a="1"/>
  <c r="CU80" i="22" s="1"/>
  <c r="CV80" i="22" a="1"/>
  <c r="CV80" i="22" s="1"/>
  <c r="CW80" i="22" a="1"/>
  <c r="CW80" i="22" s="1"/>
  <c r="CX80" i="22" a="1"/>
  <c r="CX80" i="22" s="1"/>
  <c r="CY80" i="22" a="1"/>
  <c r="CY80" i="22" s="1"/>
  <c r="CZ80" i="22" a="1"/>
  <c r="CZ80" i="22" s="1"/>
  <c r="DA80" i="22" a="1"/>
  <c r="DA80" i="22" s="1"/>
  <c r="DB80" i="22" a="1"/>
  <c r="DB80" i="22" s="1"/>
  <c r="DC80" i="22" a="1"/>
  <c r="DC80" i="22" s="1"/>
  <c r="DE80" i="22" a="1"/>
  <c r="DE80" i="22" s="1"/>
  <c r="DF80" i="22" a="1"/>
  <c r="DF80" i="22" s="1"/>
  <c r="DG80" i="22" a="1"/>
  <c r="DG80" i="22" s="1"/>
  <c r="DH80" i="22" a="1"/>
  <c r="DH80" i="22" s="1"/>
  <c r="DI80" i="22" a="1"/>
  <c r="DI80" i="22" s="1"/>
  <c r="DK80" i="22" a="1"/>
  <c r="DK80" i="22" s="1"/>
  <c r="DM80" i="22" a="1"/>
  <c r="DM80" i="22" s="1"/>
  <c r="DN80" i="22" a="1"/>
  <c r="DN80" i="22" s="1"/>
  <c r="DO80" i="22" a="1"/>
  <c r="DO80" i="22" s="1"/>
  <c r="DQ80" i="22" a="1"/>
  <c r="DQ80" i="22" s="1"/>
  <c r="DR80" i="22" a="1"/>
  <c r="DR80" i="22" s="1"/>
  <c r="DS80" i="22" a="1"/>
  <c r="DS80" i="22" s="1"/>
  <c r="DT80" i="22" a="1"/>
  <c r="DT80" i="22" s="1"/>
  <c r="DU80" i="22" a="1"/>
  <c r="DU80" i="22" s="1"/>
  <c r="DV80" i="22" a="1"/>
  <c r="DV80" i="22" s="1"/>
  <c r="DW80" i="22" a="1"/>
  <c r="DW80" i="22" s="1"/>
  <c r="DX80" i="22" a="1"/>
  <c r="DX80" i="22" s="1"/>
  <c r="DY80" i="22" a="1"/>
  <c r="DY80" i="22" s="1"/>
  <c r="DZ80" i="22" a="1"/>
  <c r="DZ80" i="22" s="1"/>
  <c r="EA80" i="22" a="1"/>
  <c r="EA80" i="22" s="1"/>
  <c r="CG80" i="22"/>
  <c r="CH80" i="22"/>
  <c r="CG81" i="22"/>
  <c r="CH81" i="22"/>
  <c r="CQ82" i="22" a="1"/>
  <c r="CQ82" i="22" s="1"/>
  <c r="CR82" i="22" a="1"/>
  <c r="CR82" i="22" s="1"/>
  <c r="CS82" i="22" a="1"/>
  <c r="CS82" i="22" s="1"/>
  <c r="CT82" i="22" a="1"/>
  <c r="CT82" i="22" s="1"/>
  <c r="CU82" i="22" a="1"/>
  <c r="CU82" i="22" s="1"/>
  <c r="CV82" i="22" a="1"/>
  <c r="CV82" i="22" s="1"/>
  <c r="CW82" i="22" a="1"/>
  <c r="CW82" i="22" s="1"/>
  <c r="CX82" i="22" a="1"/>
  <c r="CX82" i="22" s="1"/>
  <c r="CY82" i="22" a="1"/>
  <c r="CY82" i="22" s="1"/>
  <c r="CZ82" i="22" a="1"/>
  <c r="CZ82" i="22" s="1"/>
  <c r="DA82" i="22" a="1"/>
  <c r="DA82" i="22" s="1"/>
  <c r="DB82" i="22" a="1"/>
  <c r="DB82" i="22" s="1"/>
  <c r="DC82" i="22" a="1"/>
  <c r="DC82" i="22" s="1"/>
  <c r="DE82" i="22" a="1"/>
  <c r="DE82" i="22" s="1"/>
  <c r="DF82" i="22" a="1"/>
  <c r="DF82" i="22" s="1"/>
  <c r="DG82" i="22" a="1"/>
  <c r="DG82" i="22" s="1"/>
  <c r="DH82" i="22" a="1"/>
  <c r="DH82" i="22" s="1"/>
  <c r="DI82" i="22" a="1"/>
  <c r="DI82" i="22" s="1"/>
  <c r="DJ82" i="22" a="1"/>
  <c r="DJ82" i="22" s="1"/>
  <c r="DK82" i="22" a="1"/>
  <c r="DK82" i="22" s="1"/>
  <c r="DL82" i="22" a="1"/>
  <c r="DL82" i="22" s="1"/>
  <c r="DM82" i="22" a="1"/>
  <c r="DM82" i="22" s="1"/>
  <c r="DN82" i="22" a="1"/>
  <c r="DN82" i="22" s="1"/>
  <c r="DO82" i="22" a="1"/>
  <c r="DO82" i="22" s="1"/>
  <c r="DQ82" i="22" a="1"/>
  <c r="DQ82" i="22" s="1"/>
  <c r="DR82" i="22" a="1"/>
  <c r="DR82" i="22" s="1"/>
  <c r="DS82" i="22" a="1"/>
  <c r="DS82" i="22" s="1"/>
  <c r="DT82" i="22" a="1"/>
  <c r="DT82" i="22" s="1"/>
  <c r="DU82" i="22" a="1"/>
  <c r="DU82" i="22" s="1"/>
  <c r="DV82" i="22" a="1"/>
  <c r="DV82" i="22" s="1"/>
  <c r="DW82" i="22" a="1"/>
  <c r="DW82" i="22" s="1"/>
  <c r="DX82" i="22" a="1"/>
  <c r="DX82" i="22" s="1"/>
  <c r="DY82" i="22" a="1"/>
  <c r="DY82" i="22" s="1"/>
  <c r="DZ82" i="22" a="1"/>
  <c r="DZ82" i="22" s="1"/>
  <c r="EA82" i="22" a="1"/>
  <c r="EA82" i="22" s="1"/>
  <c r="CG82" i="22"/>
  <c r="CH82" i="22"/>
  <c r="AN79" i="22" l="1"/>
  <c r="DA79" i="22" s="1" a="1"/>
  <c r="DA79" i="22" s="1"/>
  <c r="CE80" i="103" a="1"/>
  <c r="CE80" i="103" s="1"/>
  <c r="CD80" i="103" a="1"/>
  <c r="CD80" i="103" s="1"/>
  <c r="AO79" i="22"/>
  <c r="DB79" i="22" s="1" a="1"/>
  <c r="DB79" i="22" s="1"/>
  <c r="CE78" i="22" a="1"/>
  <c r="CE78" i="22" s="1"/>
  <c r="CD82" i="103" a="1"/>
  <c r="CD82" i="103" s="1"/>
  <c r="AK79" i="22"/>
  <c r="CX79" i="22" s="1" a="1"/>
  <c r="CX79" i="22" s="1"/>
  <c r="AG79" i="22"/>
  <c r="CT79" i="22" s="1" a="1"/>
  <c r="CT79" i="22" s="1"/>
  <c r="CD80" i="22" a="1"/>
  <c r="CD80" i="22" s="1"/>
  <c r="AW79" i="22"/>
  <c r="DJ79" i="22" s="1" a="1"/>
  <c r="DJ79" i="22" s="1"/>
  <c r="AS79" i="22"/>
  <c r="DF79" i="22" s="1" a="1"/>
  <c r="DF79" i="22" s="1"/>
  <c r="BI79" i="22"/>
  <c r="DV79" i="22" s="1" a="1"/>
  <c r="DV79" i="22" s="1"/>
  <c r="BM79" i="22"/>
  <c r="DZ79" i="22" s="1" a="1"/>
  <c r="DZ79" i="22" s="1"/>
  <c r="BC79" i="22"/>
  <c r="CE78" i="103" a="1"/>
  <c r="CE78" i="103" s="1"/>
  <c r="AQ79" i="22"/>
  <c r="DD79" i="22" s="1" a="1"/>
  <c r="DD79" i="22" s="1"/>
  <c r="CD78" i="103" a="1"/>
  <c r="CD78" i="103" s="1"/>
  <c r="CE82" i="22" a="1"/>
  <c r="CE82" i="22" s="1"/>
  <c r="CE82" i="103" a="1"/>
  <c r="CE82" i="103" s="1"/>
  <c r="AZ79" i="22"/>
  <c r="DM79" i="22" s="1" a="1"/>
  <c r="DM79" i="22" s="1"/>
  <c r="BE79" i="22"/>
  <c r="DR79" i="22" s="1" a="1"/>
  <c r="DR79" i="22" s="1"/>
  <c r="BK79" i="22"/>
  <c r="DX79" i="22" s="1" a="1"/>
  <c r="DX79" i="22" s="1"/>
  <c r="BG79" i="22"/>
  <c r="DT79" i="22" s="1" a="1"/>
  <c r="DT79" i="22" s="1"/>
  <c r="AM79" i="22"/>
  <c r="CZ79" i="22" s="1" a="1"/>
  <c r="CZ79" i="22" s="1"/>
  <c r="AU79" i="22"/>
  <c r="DH79" i="22" s="1" a="1"/>
  <c r="DH79" i="22" s="1"/>
  <c r="BL79" i="22"/>
  <c r="DY79" i="22" s="1" a="1"/>
  <c r="DY79" i="22" s="1"/>
  <c r="AL79" i="22"/>
  <c r="AH79" i="22"/>
  <c r="CU79" i="22" s="1" a="1"/>
  <c r="CU79" i="22" s="1"/>
  <c r="BA79" i="22"/>
  <c r="DN79" i="22" s="1" a="1"/>
  <c r="DN79" i="22" s="1"/>
  <c r="AI79" i="22"/>
  <c r="CV79" i="22" s="1" a="1"/>
  <c r="CV79" i="22" s="1"/>
  <c r="AY79" i="22"/>
  <c r="DL79" i="22" s="1" a="1"/>
  <c r="DL79" i="22" s="1"/>
  <c r="AX79" i="22"/>
  <c r="DK79" i="22" s="1" a="1"/>
  <c r="DK79" i="22" s="1"/>
  <c r="DD80" i="22" a="1"/>
  <c r="DD80" i="22" s="1"/>
  <c r="CE80" i="22" a="1"/>
  <c r="CE80" i="22" s="1"/>
  <c r="DL80" i="22" a="1"/>
  <c r="DL80" i="22" s="1"/>
  <c r="AF79" i="22"/>
  <c r="CS79" i="22" s="1" a="1"/>
  <c r="CS79" i="22" s="1"/>
  <c r="BJ79" i="22"/>
  <c r="AE79" i="22"/>
  <c r="AR79" i="22"/>
  <c r="DE79" i="22" s="1" a="1"/>
  <c r="DE79" i="22" s="1"/>
  <c r="CD78" i="22" a="1"/>
  <c r="CD78" i="22" s="1"/>
  <c r="BD79" i="22"/>
  <c r="DQ79" i="22" s="1" a="1"/>
  <c r="DQ79" i="22" s="1"/>
  <c r="DP80" i="22" a="1"/>
  <c r="DP80" i="22" s="1"/>
  <c r="DJ80" i="22" a="1"/>
  <c r="DJ80" i="22" s="1"/>
  <c r="CQ79" i="22" a="1"/>
  <c r="CQ79" i="22" s="1"/>
  <c r="AD81" i="22"/>
  <c r="CQ81" i="22" s="1" a="1"/>
  <c r="CQ81" i="22" s="1"/>
  <c r="BF79" i="22"/>
  <c r="AT79" i="22"/>
  <c r="CQ78" i="22" a="1"/>
  <c r="CQ78" i="22" s="1"/>
  <c r="BN79" i="22"/>
  <c r="BB79" i="22"/>
  <c r="AP79" i="22"/>
  <c r="BH79" i="22"/>
  <c r="AV79" i="22"/>
  <c r="AJ79" i="22"/>
  <c r="DD82" i="22" a="1"/>
  <c r="DD82" i="22" s="1"/>
  <c r="CD82" i="22" a="1"/>
  <c r="CD82" i="22" s="1"/>
  <c r="DP78" i="22" a="1"/>
  <c r="DP78" i="22" s="1"/>
  <c r="DD78" i="22" a="1"/>
  <c r="DD78" i="22" s="1"/>
  <c r="DP82" i="22" a="1"/>
  <c r="DP82" i="22" s="1"/>
  <c r="CQ83" i="22" a="1"/>
  <c r="CQ83" i="22" s="1"/>
  <c r="CR83" i="22" a="1"/>
  <c r="CR83" i="22" s="1"/>
  <c r="CS83" i="22" a="1"/>
  <c r="CS83" i="22" s="1"/>
  <c r="CT83" i="22" a="1"/>
  <c r="CT83" i="22" s="1"/>
  <c r="CU83" i="22" a="1"/>
  <c r="CU83" i="22" s="1"/>
  <c r="CV83" i="22" a="1"/>
  <c r="CV83" i="22" s="1"/>
  <c r="CW83" i="22" a="1"/>
  <c r="CW83" i="22" s="1"/>
  <c r="CY83" i="22" a="1"/>
  <c r="CY83" i="22" s="1"/>
  <c r="CZ83" i="22" a="1"/>
  <c r="CZ83" i="22" s="1"/>
  <c r="DA83" i="22" a="1"/>
  <c r="DA83" i="22" s="1"/>
  <c r="DB83" i="22" a="1"/>
  <c r="DB83" i="22" s="1"/>
  <c r="DC83" i="22" a="1"/>
  <c r="DC83" i="22" s="1"/>
  <c r="DE83" i="22" a="1"/>
  <c r="DE83" i="22" s="1"/>
  <c r="DF83" i="22" a="1"/>
  <c r="DF83" i="22" s="1"/>
  <c r="DG83" i="22" a="1"/>
  <c r="DG83" i="22" s="1"/>
  <c r="DH83" i="22" a="1"/>
  <c r="DH83" i="22" s="1"/>
  <c r="DI83" i="22" a="1"/>
  <c r="DI83" i="22" s="1"/>
  <c r="DJ83" i="22" a="1"/>
  <c r="DJ83" i="22" s="1"/>
  <c r="DK83" i="22" a="1"/>
  <c r="DK83" i="22" s="1"/>
  <c r="DL83" i="22" a="1"/>
  <c r="DL83" i="22" s="1"/>
  <c r="DM83" i="22" a="1"/>
  <c r="DM83" i="22" s="1"/>
  <c r="DN83" i="22" a="1"/>
  <c r="DN83" i="22" s="1"/>
  <c r="DO83" i="22" a="1"/>
  <c r="DO83" i="22" s="1"/>
  <c r="DQ83" i="22" a="1"/>
  <c r="DQ83" i="22" s="1"/>
  <c r="DR83" i="22" a="1"/>
  <c r="DR83" i="22" s="1"/>
  <c r="DS83" i="22" a="1"/>
  <c r="DS83" i="22" s="1"/>
  <c r="DT83" i="22" a="1"/>
  <c r="DT83" i="22" s="1"/>
  <c r="DU83" i="22" a="1"/>
  <c r="DU83" i="22" s="1"/>
  <c r="DV83" i="22" a="1"/>
  <c r="DV83" i="22" s="1"/>
  <c r="DW83" i="22" a="1"/>
  <c r="DW83" i="22" s="1"/>
  <c r="DX83" i="22" a="1"/>
  <c r="DX83" i="22" s="1"/>
  <c r="DY83" i="22" a="1"/>
  <c r="DY83" i="22" s="1"/>
  <c r="DZ83" i="22" a="1"/>
  <c r="DZ83" i="22" s="1"/>
  <c r="EA83" i="22" a="1"/>
  <c r="EA83" i="22" s="1"/>
  <c r="CG83" i="22"/>
  <c r="CH83" i="22"/>
  <c r="CR84" i="22" a="1"/>
  <c r="CR84" i="22" s="1"/>
  <c r="CS84" i="22" a="1"/>
  <c r="CS84" i="22" s="1"/>
  <c r="CU84" i="22" a="1"/>
  <c r="CU84" i="22" s="1"/>
  <c r="CV84" i="22" a="1"/>
  <c r="CV84" i="22" s="1"/>
  <c r="CW84" i="22" a="1"/>
  <c r="CW84" i="22" s="1"/>
  <c r="CX84" i="22" a="1"/>
  <c r="CX84" i="22" s="1"/>
  <c r="CY84" i="22" a="1"/>
  <c r="CY84" i="22" s="1"/>
  <c r="CZ84" i="22" a="1"/>
  <c r="CZ84" i="22" s="1"/>
  <c r="DA84" i="22" a="1"/>
  <c r="DA84" i="22" s="1"/>
  <c r="DB84" i="22" a="1"/>
  <c r="DB84" i="22" s="1"/>
  <c r="DC84" i="22" a="1"/>
  <c r="DC84" i="22" s="1"/>
  <c r="DE84" i="22" a="1"/>
  <c r="DE84" i="22" s="1"/>
  <c r="DF84" i="22" a="1"/>
  <c r="DF84" i="22" s="1"/>
  <c r="DG84" i="22" a="1"/>
  <c r="DG84" i="22" s="1"/>
  <c r="DH84" i="22" a="1"/>
  <c r="DH84" i="22" s="1"/>
  <c r="DI84" i="22" a="1"/>
  <c r="DI84" i="22" s="1"/>
  <c r="DJ84" i="22" a="1"/>
  <c r="DJ84" i="22" s="1"/>
  <c r="DK84" i="22" a="1"/>
  <c r="DK84" i="22" s="1"/>
  <c r="DL84" i="22" a="1"/>
  <c r="DL84" i="22" s="1"/>
  <c r="DM84" i="22" a="1"/>
  <c r="DM84" i="22" s="1"/>
  <c r="DN84" i="22" a="1"/>
  <c r="DN84" i="22" s="1"/>
  <c r="DO84" i="22" a="1"/>
  <c r="DO84" i="22" s="1"/>
  <c r="DQ84" i="22" a="1"/>
  <c r="DQ84" i="22" s="1"/>
  <c r="DR84" i="22" a="1"/>
  <c r="DR84" i="22" s="1"/>
  <c r="DS84" i="22" a="1"/>
  <c r="DS84" i="22" s="1"/>
  <c r="DT84" i="22" a="1"/>
  <c r="DT84" i="22" s="1"/>
  <c r="DU84" i="22" a="1"/>
  <c r="DU84" i="22" s="1"/>
  <c r="DV84" i="22" a="1"/>
  <c r="DV84" i="22" s="1"/>
  <c r="DW84" i="22" a="1"/>
  <c r="DW84" i="22" s="1"/>
  <c r="DX84" i="22" a="1"/>
  <c r="DX84" i="22" s="1"/>
  <c r="DY84" i="22" a="1"/>
  <c r="DY84" i="22" s="1"/>
  <c r="DZ84" i="22" a="1"/>
  <c r="DZ84" i="22" s="1"/>
  <c r="EA84" i="22" a="1"/>
  <c r="EA84" i="22" s="1"/>
  <c r="CG84" i="22"/>
  <c r="CH84" i="22"/>
  <c r="CQ85" i="22" a="1"/>
  <c r="CQ85" i="22" s="1"/>
  <c r="CR85" i="22" a="1"/>
  <c r="CR85" i="22" s="1"/>
  <c r="CS85" i="22" a="1"/>
  <c r="CS85" i="22" s="1"/>
  <c r="CT85" i="22" a="1"/>
  <c r="CT85" i="22" s="1"/>
  <c r="CU85" i="22" a="1"/>
  <c r="CU85" i="22" s="1"/>
  <c r="CV85" i="22" a="1"/>
  <c r="CV85" i="22" s="1"/>
  <c r="CX85" i="22" a="1"/>
  <c r="CX85" i="22" s="1"/>
  <c r="CY85" i="22" a="1"/>
  <c r="CY85" i="22" s="1"/>
  <c r="CZ85" i="22" a="1"/>
  <c r="CZ85" i="22" s="1"/>
  <c r="DA85" i="22" a="1"/>
  <c r="DA85" i="22" s="1"/>
  <c r="DB85" i="22" a="1"/>
  <c r="DB85" i="22" s="1"/>
  <c r="DC85" i="22" a="1"/>
  <c r="DC85" i="22" s="1"/>
  <c r="DE85" i="22" a="1"/>
  <c r="DE85" i="22" s="1"/>
  <c r="DF85" i="22" a="1"/>
  <c r="DF85" i="22" s="1"/>
  <c r="DG85" i="22" a="1"/>
  <c r="DG85" i="22" s="1"/>
  <c r="DH85" i="22" a="1"/>
  <c r="DH85" i="22" s="1"/>
  <c r="DI85" i="22" a="1"/>
  <c r="DI85" i="22" s="1"/>
  <c r="DJ85" i="22" a="1"/>
  <c r="DJ85" i="22" s="1"/>
  <c r="DK85" i="22" a="1"/>
  <c r="DK85" i="22" s="1"/>
  <c r="DL85" i="22" a="1"/>
  <c r="DL85" i="22" s="1"/>
  <c r="DM85" i="22" a="1"/>
  <c r="DM85" i="22" s="1"/>
  <c r="DN85" i="22" a="1"/>
  <c r="DN85" i="22" s="1"/>
  <c r="DO85" i="22" a="1"/>
  <c r="DO85" i="22" s="1"/>
  <c r="DQ85" i="22" a="1"/>
  <c r="DQ85" i="22" s="1"/>
  <c r="DR85" i="22" a="1"/>
  <c r="DR85" i="22" s="1"/>
  <c r="DS85" i="22" a="1"/>
  <c r="DS85" i="22" s="1"/>
  <c r="DT85" i="22" a="1"/>
  <c r="DT85" i="22" s="1"/>
  <c r="DV85" i="22" a="1"/>
  <c r="DV85" i="22" s="1"/>
  <c r="DW85" i="22" a="1"/>
  <c r="DW85" i="22" s="1"/>
  <c r="DX85" i="22" a="1"/>
  <c r="DX85" i="22" s="1"/>
  <c r="DY85" i="22" a="1"/>
  <c r="DY85" i="22" s="1"/>
  <c r="DZ85" i="22" a="1"/>
  <c r="DZ85" i="22" s="1"/>
  <c r="EA85" i="22" a="1"/>
  <c r="EA85" i="22" s="1"/>
  <c r="CG85" i="22"/>
  <c r="CH85" i="22"/>
  <c r="CG86" i="22"/>
  <c r="CH86" i="22"/>
  <c r="CG87" i="22"/>
  <c r="CH87" i="22"/>
  <c r="AN81" i="22" l="1"/>
  <c r="DA81" i="22" s="1" a="1"/>
  <c r="DA81" i="22" s="1"/>
  <c r="AW81" i="22"/>
  <c r="DJ81" i="22" s="1" a="1"/>
  <c r="DJ81" i="22" s="1"/>
  <c r="AO81" i="22"/>
  <c r="DB81" i="22" s="1" a="1"/>
  <c r="DB81" i="22" s="1"/>
  <c r="AS81" i="22"/>
  <c r="DF81" i="22" s="1" a="1"/>
  <c r="DF81" i="22" s="1"/>
  <c r="CE84" i="103" a="1"/>
  <c r="CE84" i="103" s="1"/>
  <c r="CD84" i="103" a="1"/>
  <c r="CD84" i="103" s="1"/>
  <c r="AG81" i="22"/>
  <c r="CT81" i="22" s="1" a="1"/>
  <c r="CT81" i="22" s="1"/>
  <c r="AK81" i="22"/>
  <c r="CX81" i="22" s="1" a="1"/>
  <c r="CX81" i="22" s="1"/>
  <c r="CD83" i="103" a="1"/>
  <c r="CD83" i="103" s="1"/>
  <c r="CE79" i="103" a="1"/>
  <c r="CE79" i="103" s="1"/>
  <c r="BM81" i="22"/>
  <c r="DZ81" i="22" s="1" a="1"/>
  <c r="DZ81" i="22" s="1"/>
  <c r="BI81" i="22"/>
  <c r="DV81" i="22" s="1" a="1"/>
  <c r="DV81" i="22" s="1"/>
  <c r="BA81" i="22"/>
  <c r="DN81" i="22" s="1" a="1"/>
  <c r="DN81" i="22" s="1"/>
  <c r="AM81" i="22"/>
  <c r="CZ81" i="22" s="1" a="1"/>
  <c r="CZ81" i="22" s="1"/>
  <c r="CD84" i="22" a="1"/>
  <c r="CD84" i="22" s="1"/>
  <c r="CE79" i="22" a="1"/>
  <c r="CE79" i="22" s="1"/>
  <c r="BL81" i="22"/>
  <c r="DY81" i="22" s="1" a="1"/>
  <c r="DY81" i="22" s="1"/>
  <c r="CD83" i="22" a="1"/>
  <c r="CD83" i="22" s="1"/>
  <c r="BG81" i="22"/>
  <c r="DT81" i="22" s="1" a="1"/>
  <c r="DT81" i="22" s="1"/>
  <c r="AQ81" i="22"/>
  <c r="DD81" i="22" s="1" a="1"/>
  <c r="DD81" i="22" s="1"/>
  <c r="AH81" i="22"/>
  <c r="CU81" i="22" s="1" a="1"/>
  <c r="CU81" i="22" s="1"/>
  <c r="BC81" i="22"/>
  <c r="DP79" i="22" a="1"/>
  <c r="DP79" i="22" s="1"/>
  <c r="AZ81" i="22"/>
  <c r="DM81" i="22" s="1" a="1"/>
  <c r="DM81" i="22" s="1"/>
  <c r="BK81" i="22"/>
  <c r="DX81" i="22" s="1" a="1"/>
  <c r="DX81" i="22" s="1"/>
  <c r="AF81" i="22"/>
  <c r="CS81" i="22" s="1" a="1"/>
  <c r="CS81" i="22" s="1"/>
  <c r="AX81" i="22"/>
  <c r="DK81" i="22" s="1" a="1"/>
  <c r="DK81" i="22" s="1"/>
  <c r="AU81" i="22"/>
  <c r="DH81" i="22" s="1" a="1"/>
  <c r="DH81" i="22" s="1"/>
  <c r="AR81" i="22"/>
  <c r="DE81" i="22" s="1" a="1"/>
  <c r="DE81" i="22" s="1"/>
  <c r="BE81" i="22"/>
  <c r="DR81" i="22" s="1" a="1"/>
  <c r="DR81" i="22" s="1"/>
  <c r="AN86" i="22"/>
  <c r="DA86" i="22" s="1" a="1"/>
  <c r="DA86" i="22" s="1"/>
  <c r="CE85" i="22" a="1"/>
  <c r="CE85" i="22" s="1"/>
  <c r="CE85" i="103" a="1"/>
  <c r="CE85" i="103" s="1"/>
  <c r="CD85" i="22" a="1"/>
  <c r="CD85" i="22" s="1"/>
  <c r="CD85" i="103" a="1"/>
  <c r="CD85" i="103" s="1"/>
  <c r="CD79" i="22" a="1"/>
  <c r="CD79" i="22" s="1"/>
  <c r="CD79" i="103" a="1"/>
  <c r="CD79" i="103" s="1"/>
  <c r="CE83" i="22" a="1"/>
  <c r="CE83" i="22" s="1"/>
  <c r="CE83" i="103" a="1"/>
  <c r="CE83" i="103" s="1"/>
  <c r="AI81" i="22"/>
  <c r="CV81" i="22" s="1" a="1"/>
  <c r="CV81" i="22" s="1"/>
  <c r="AI86" i="22"/>
  <c r="BD81" i="22"/>
  <c r="DQ81" i="22" s="1" a="1"/>
  <c r="DQ81" i="22" s="1"/>
  <c r="AG86" i="22"/>
  <c r="CT86" i="22" s="1" a="1"/>
  <c r="CT86" i="22" s="1"/>
  <c r="AK86" i="22"/>
  <c r="CY79" i="22" a="1"/>
  <c r="CY79" i="22" s="1"/>
  <c r="AL81" i="22"/>
  <c r="CY81" i="22" s="1" a="1"/>
  <c r="CY81" i="22" s="1"/>
  <c r="DP84" i="22" a="1"/>
  <c r="DP84" i="22" s="1"/>
  <c r="AD86" i="22"/>
  <c r="CQ86" i="22" s="1" a="1"/>
  <c r="CQ86" i="22" s="1"/>
  <c r="BA86" i="22"/>
  <c r="DN86" i="22" s="1" a="1"/>
  <c r="DN86" i="22" s="1"/>
  <c r="AL86" i="22"/>
  <c r="CY86" i="22" s="1" a="1"/>
  <c r="CY86" i="22" s="1"/>
  <c r="BM86" i="22"/>
  <c r="DZ86" i="22" s="1" a="1"/>
  <c r="DZ86" i="22" s="1"/>
  <c r="AX86" i="22"/>
  <c r="DK86" i="22" s="1" a="1"/>
  <c r="DK86" i="22" s="1"/>
  <c r="AO86" i="22"/>
  <c r="DB86" i="22" s="1" a="1"/>
  <c r="DB86" i="22" s="1"/>
  <c r="CE84" i="22" a="1"/>
  <c r="CE84" i="22" s="1"/>
  <c r="AY81" i="22"/>
  <c r="DL81" i="22" s="1" a="1"/>
  <c r="DL81" i="22" s="1"/>
  <c r="CT84" i="22" a="1"/>
  <c r="CT84" i="22" s="1"/>
  <c r="BG86" i="22"/>
  <c r="DT86" i="22" s="1" a="1"/>
  <c r="DT86" i="22" s="1"/>
  <c r="BL86" i="22"/>
  <c r="DY86" i="22" s="1" a="1"/>
  <c r="DY86" i="22" s="1"/>
  <c r="CR79" i="22" a="1"/>
  <c r="CR79" i="22" s="1"/>
  <c r="AE81" i="22"/>
  <c r="CR81" i="22" s="1" a="1"/>
  <c r="CR81" i="22" s="1"/>
  <c r="DW79" i="22" a="1"/>
  <c r="DW79" i="22" s="1"/>
  <c r="BJ81" i="22"/>
  <c r="DW81" i="22" s="1" a="1"/>
  <c r="DW81" i="22" s="1"/>
  <c r="AU86" i="22"/>
  <c r="DD84" i="22" a="1"/>
  <c r="DD84" i="22" s="1"/>
  <c r="AW86" i="22"/>
  <c r="DJ86" i="22" s="1" a="1"/>
  <c r="DJ86" i="22" s="1"/>
  <c r="BK86" i="22"/>
  <c r="BJ86" i="22"/>
  <c r="DW86" i="22" s="1" a="1"/>
  <c r="DW86" i="22" s="1"/>
  <c r="AT86" i="22"/>
  <c r="DG86" i="22" s="1" a="1"/>
  <c r="DG86" i="22" s="1"/>
  <c r="AE86" i="22"/>
  <c r="CQ84" i="22" a="1"/>
  <c r="CQ84" i="22" s="1"/>
  <c r="DC79" i="22" a="1"/>
  <c r="DC79" i="22" s="1"/>
  <c r="AP81" i="22"/>
  <c r="DC81" i="22" s="1" a="1"/>
  <c r="DC81" i="22" s="1"/>
  <c r="AH86" i="22"/>
  <c r="CU86" i="22" s="1" a="1"/>
  <c r="CU86" i="22" s="1"/>
  <c r="AF86" i="22"/>
  <c r="CS86" i="22" s="1" a="1"/>
  <c r="CS86" i="22" s="1"/>
  <c r="BI86" i="22"/>
  <c r="AS86" i="22"/>
  <c r="DF86" i="22" s="1" a="1"/>
  <c r="DF86" i="22" s="1"/>
  <c r="DO79" i="22" a="1"/>
  <c r="DO79" i="22" s="1"/>
  <c r="BB81" i="22"/>
  <c r="DO81" i="22" s="1" a="1"/>
  <c r="DO81" i="22" s="1"/>
  <c r="DG79" i="22" a="1"/>
  <c r="DG79" i="22" s="1"/>
  <c r="AT81" i="22"/>
  <c r="AR86" i="22"/>
  <c r="DE86" i="22" s="1" a="1"/>
  <c r="DE86" i="22" s="1"/>
  <c r="EA79" i="22" a="1"/>
  <c r="EA79" i="22" s="1"/>
  <c r="BN81" i="22"/>
  <c r="EA81" i="22" s="1" a="1"/>
  <c r="EA81" i="22" s="1"/>
  <c r="DS79" i="22" a="1"/>
  <c r="DS79" i="22" s="1"/>
  <c r="BF81" i="22"/>
  <c r="AY86" i="22"/>
  <c r="DL86" i="22" s="1" a="1"/>
  <c r="DL86" i="22" s="1"/>
  <c r="CX83" i="22" a="1"/>
  <c r="CX83" i="22" s="1"/>
  <c r="BF86" i="22"/>
  <c r="DS86" i="22" s="1" a="1"/>
  <c r="DS86" i="22" s="1"/>
  <c r="BE86" i="22"/>
  <c r="CW79" i="22" a="1"/>
  <c r="CW79" i="22" s="1"/>
  <c r="AJ81" i="22"/>
  <c r="CW81" i="22" s="1" a="1"/>
  <c r="CW81" i="22" s="1"/>
  <c r="BD86" i="22"/>
  <c r="DQ86" i="22" s="1" a="1"/>
  <c r="DQ86" i="22" s="1"/>
  <c r="AM86" i="22"/>
  <c r="DI79" i="22" a="1"/>
  <c r="DI79" i="22" s="1"/>
  <c r="AV81" i="22"/>
  <c r="DI81" i="22" s="1" a="1"/>
  <c r="DI81" i="22" s="1"/>
  <c r="AZ86" i="22"/>
  <c r="DM86" i="22" s="1" a="1"/>
  <c r="DM86" i="22" s="1"/>
  <c r="DU79" i="22" a="1"/>
  <c r="DU79" i="22" s="1"/>
  <c r="BH81" i="22"/>
  <c r="DU81" i="22" s="1" a="1"/>
  <c r="DU81" i="22" s="1"/>
  <c r="DD85" i="22" a="1"/>
  <c r="DD85" i="22" s="1"/>
  <c r="AQ86" i="22"/>
  <c r="DP83" i="22" a="1"/>
  <c r="DP83" i="22" s="1"/>
  <c r="BC86" i="22"/>
  <c r="DD83" i="22" a="1"/>
  <c r="DD83" i="22" s="1"/>
  <c r="BH86" i="22"/>
  <c r="DU86" i="22" s="1" a="1"/>
  <c r="DU86" i="22" s="1"/>
  <c r="AV86" i="22"/>
  <c r="DI86" i="22" s="1" a="1"/>
  <c r="DI86" i="22" s="1"/>
  <c r="AJ86" i="22"/>
  <c r="DU85" i="22" a="1"/>
  <c r="DU85" i="22" s="1"/>
  <c r="CW85" i="22" a="1"/>
  <c r="CW85" i="22" s="1"/>
  <c r="DP85" i="22" a="1"/>
  <c r="DP85" i="22" s="1"/>
  <c r="BN86" i="22"/>
  <c r="EA86" i="22" s="1" a="1"/>
  <c r="EA86" i="22" s="1"/>
  <c r="BB86" i="22"/>
  <c r="DO86" i="22" s="1" a="1"/>
  <c r="DO86" i="22" s="1"/>
  <c r="AP86" i="22"/>
  <c r="DC86" i="22" s="1" a="1"/>
  <c r="DC86" i="22" s="1"/>
  <c r="CQ88" i="22" a="1"/>
  <c r="CQ88" i="22" s="1"/>
  <c r="CR88" i="22" a="1"/>
  <c r="CR88" i="22" s="1"/>
  <c r="CS88" i="22" a="1"/>
  <c r="CS88" i="22" s="1"/>
  <c r="CT88" i="22" a="1"/>
  <c r="CT88" i="22" s="1"/>
  <c r="CU88" i="22" a="1"/>
  <c r="CU88" i="22" s="1"/>
  <c r="CV88" i="22" a="1"/>
  <c r="CV88" i="22" s="1"/>
  <c r="CW88" i="22" a="1"/>
  <c r="CW88" i="22" s="1"/>
  <c r="CX88" i="22" a="1"/>
  <c r="CX88" i="22" s="1"/>
  <c r="CY88" i="22" a="1"/>
  <c r="CY88" i="22" s="1"/>
  <c r="CZ88" i="22" a="1"/>
  <c r="CZ88" i="22" s="1"/>
  <c r="DA88" i="22" a="1"/>
  <c r="DA88" i="22" s="1"/>
  <c r="DB88" i="22" a="1"/>
  <c r="DB88" i="22" s="1"/>
  <c r="DC88" i="22" a="1"/>
  <c r="DC88" i="22" s="1"/>
  <c r="DE88" i="22" a="1"/>
  <c r="DE88" i="22" s="1"/>
  <c r="DF88" i="22" a="1"/>
  <c r="DF88" i="22" s="1"/>
  <c r="DG88" i="22" a="1"/>
  <c r="DG88" i="22" s="1"/>
  <c r="DH88" i="22" a="1"/>
  <c r="DH88" i="22" s="1"/>
  <c r="DI88" i="22" a="1"/>
  <c r="DI88" i="22" s="1"/>
  <c r="DJ88" i="22" a="1"/>
  <c r="DJ88" i="22" s="1"/>
  <c r="DK88" i="22" a="1"/>
  <c r="DK88" i="22" s="1"/>
  <c r="DL88" i="22" a="1"/>
  <c r="DL88" i="22" s="1"/>
  <c r="DM88" i="22" a="1"/>
  <c r="DM88" i="22" s="1"/>
  <c r="DN88" i="22" a="1"/>
  <c r="DN88" i="22" s="1"/>
  <c r="DO88" i="22" a="1"/>
  <c r="DO88" i="22" s="1"/>
  <c r="DQ88" i="22" a="1"/>
  <c r="DQ88" i="22" s="1"/>
  <c r="DR88" i="22" a="1"/>
  <c r="DR88" i="22" s="1"/>
  <c r="DS88" i="22" a="1"/>
  <c r="DS88" i="22" s="1"/>
  <c r="DT88" i="22" a="1"/>
  <c r="DT88" i="22" s="1"/>
  <c r="DU88" i="22" a="1"/>
  <c r="DU88" i="22" s="1"/>
  <c r="DV88" i="22" a="1"/>
  <c r="DV88" i="22" s="1"/>
  <c r="DW88" i="22" a="1"/>
  <c r="DW88" i="22" s="1"/>
  <c r="DX88" i="22" a="1"/>
  <c r="DX88" i="22" s="1"/>
  <c r="DY88" i="22" a="1"/>
  <c r="DY88" i="22" s="1"/>
  <c r="DZ88" i="22" a="1"/>
  <c r="DZ88" i="22" s="1"/>
  <c r="EA88" i="22" a="1"/>
  <c r="EA88" i="22" s="1"/>
  <c r="CG88" i="22"/>
  <c r="CH88" i="22"/>
  <c r="AK87" i="22" l="1"/>
  <c r="CX87" i="22" s="1" a="1"/>
  <c r="CX87" i="22" s="1"/>
  <c r="BE87" i="22"/>
  <c r="DR87" i="22" s="1" a="1"/>
  <c r="DR87" i="22" s="1"/>
  <c r="AN87" i="22"/>
  <c r="DA87" i="22" s="1" a="1"/>
  <c r="DA87" i="22" s="1"/>
  <c r="CD81" i="103" a="1"/>
  <c r="CD81" i="103" s="1"/>
  <c r="AG87" i="22"/>
  <c r="CT87" i="22" s="1" a="1"/>
  <c r="CT87" i="22" s="1"/>
  <c r="AW87" i="22"/>
  <c r="DJ87" i="22" s="1" a="1"/>
  <c r="DJ87" i="22" s="1"/>
  <c r="AM87" i="22"/>
  <c r="CZ87" i="22" s="1" a="1"/>
  <c r="CZ87" i="22" s="1"/>
  <c r="CE88" i="103" a="1"/>
  <c r="CE88" i="103" s="1"/>
  <c r="CD88" i="103" a="1"/>
  <c r="CD88" i="103" s="1"/>
  <c r="CE81" i="103" a="1"/>
  <c r="CE81" i="103" s="1"/>
  <c r="AI87" i="22"/>
  <c r="CV87" i="22" s="1" a="1"/>
  <c r="CV87" i="22" s="1"/>
  <c r="AO87" i="22"/>
  <c r="DB87" i="22" s="1" a="1"/>
  <c r="DB87" i="22" s="1"/>
  <c r="CD81" i="22" a="1"/>
  <c r="CD81" i="22" s="1"/>
  <c r="CE81" i="22" a="1"/>
  <c r="CE81" i="22" s="1"/>
  <c r="AL87" i="22"/>
  <c r="CY87" i="22" s="1" a="1"/>
  <c r="CY87" i="22" s="1"/>
  <c r="DP81" i="22" a="1"/>
  <c r="DP81" i="22" s="1"/>
  <c r="AR87" i="22"/>
  <c r="DE87" i="22" s="1" a="1"/>
  <c r="DE87" i="22" s="1"/>
  <c r="BK87" i="22"/>
  <c r="DX87" i="22" s="1" a="1"/>
  <c r="DX87" i="22" s="1"/>
  <c r="BG87" i="22"/>
  <c r="DT87" i="22" s="1" a="1"/>
  <c r="DT87" i="22" s="1"/>
  <c r="AU87" i="22"/>
  <c r="DH87" i="22" s="1" a="1"/>
  <c r="DH87" i="22" s="1"/>
  <c r="CV86" i="22" a="1"/>
  <c r="CV86" i="22" s="1"/>
  <c r="AS87" i="22"/>
  <c r="DF87" i="22" s="1" a="1"/>
  <c r="DF87" i="22" s="1"/>
  <c r="AX87" i="22"/>
  <c r="DK87" i="22" s="1" a="1"/>
  <c r="DK87" i="22" s="1"/>
  <c r="BC87" i="22"/>
  <c r="CE86" i="103" a="1"/>
  <c r="CE86" i="103" s="1"/>
  <c r="DD86" i="22" a="1"/>
  <c r="DD86" i="22" s="1"/>
  <c r="CD86" i="103" a="1"/>
  <c r="CD86" i="103" s="1"/>
  <c r="CX86" i="22" a="1"/>
  <c r="CX86" i="22" s="1"/>
  <c r="BA87" i="22"/>
  <c r="DN87" i="22" s="1" a="1"/>
  <c r="DN87" i="22" s="1"/>
  <c r="AD87" i="22"/>
  <c r="CQ87" i="22" s="1" a="1"/>
  <c r="CQ87" i="22" s="1"/>
  <c r="DX86" i="22" a="1"/>
  <c r="DX86" i="22" s="1"/>
  <c r="BM87" i="22"/>
  <c r="DZ87" i="22" s="1" a="1"/>
  <c r="DZ87" i="22" s="1"/>
  <c r="BL87" i="22"/>
  <c r="DY87" i="22" s="1" a="1"/>
  <c r="DY87" i="22" s="1"/>
  <c r="CD88" i="22" a="1"/>
  <c r="CD88" i="22" s="1"/>
  <c r="CE88" i="22" a="1"/>
  <c r="CE88" i="22" s="1"/>
  <c r="BJ87" i="22"/>
  <c r="DW87" i="22" s="1" a="1"/>
  <c r="DW87" i="22" s="1"/>
  <c r="AY87" i="22"/>
  <c r="DL87" i="22" s="1" a="1"/>
  <c r="DL87" i="22" s="1"/>
  <c r="AZ87" i="22"/>
  <c r="DM87" i="22" s="1" a="1"/>
  <c r="DM87" i="22" s="1"/>
  <c r="DH86" i="22" a="1"/>
  <c r="DH86" i="22" s="1"/>
  <c r="AQ87" i="22"/>
  <c r="AP87" i="22"/>
  <c r="DC87" i="22" s="1" a="1"/>
  <c r="DC87" i="22" s="1"/>
  <c r="AV87" i="22"/>
  <c r="DI87" i="22" s="1" a="1"/>
  <c r="DI87" i="22" s="1"/>
  <c r="AH87" i="22"/>
  <c r="CU87" i="22" s="1" a="1"/>
  <c r="CU87" i="22" s="1"/>
  <c r="BB87" i="22"/>
  <c r="DO87" i="22" s="1" a="1"/>
  <c r="DO87" i="22" s="1"/>
  <c r="DR86" i="22" a="1"/>
  <c r="DR86" i="22" s="1"/>
  <c r="CZ86" i="22" a="1"/>
  <c r="CZ86" i="22" s="1"/>
  <c r="DG81" i="22" a="1"/>
  <c r="DG81" i="22" s="1"/>
  <c r="AT87" i="22"/>
  <c r="DG87" i="22" s="1" a="1"/>
  <c r="DG87" i="22" s="1"/>
  <c r="CR86" i="22" a="1"/>
  <c r="CR86" i="22" s="1"/>
  <c r="AE87" i="22"/>
  <c r="CR87" i="22" s="1" a="1"/>
  <c r="CR87" i="22" s="1"/>
  <c r="DD88" i="22" a="1"/>
  <c r="DD88" i="22" s="1"/>
  <c r="AF87" i="22"/>
  <c r="CS87" i="22" s="1" a="1"/>
  <c r="CS87" i="22" s="1"/>
  <c r="BI87" i="22"/>
  <c r="DV87" i="22" s="1" a="1"/>
  <c r="DV87" i="22" s="1"/>
  <c r="DV86" i="22" a="1"/>
  <c r="DV86" i="22" s="1"/>
  <c r="BD87" i="22"/>
  <c r="DQ87" i="22" s="1" a="1"/>
  <c r="DQ87" i="22" s="1"/>
  <c r="DS81" i="22" a="1"/>
  <c r="DS81" i="22" s="1"/>
  <c r="BF87" i="22"/>
  <c r="DS87" i="22" s="1" a="1"/>
  <c r="DS87" i="22" s="1"/>
  <c r="CE86" i="22" a="1"/>
  <c r="CE86" i="22" s="1"/>
  <c r="CD86" i="22" a="1"/>
  <c r="CD86" i="22" s="1"/>
  <c r="DP88" i="22" a="1"/>
  <c r="DP88" i="22" s="1"/>
  <c r="DP86" i="22" a="1"/>
  <c r="DP86" i="22" s="1"/>
  <c r="BN87" i="22"/>
  <c r="EA87" i="22" s="1" a="1"/>
  <c r="EA87" i="22" s="1"/>
  <c r="CW86" i="22" a="1"/>
  <c r="CW86" i="22" s="1"/>
  <c r="BH87" i="22"/>
  <c r="DU87" i="22" s="1" a="1"/>
  <c r="DU87" i="22" s="1"/>
  <c r="AJ87" i="22"/>
  <c r="CW87" i="22" s="1" a="1"/>
  <c r="CW87" i="22" s="1"/>
  <c r="CQ89" i="22" a="1"/>
  <c r="CQ89" i="22" s="1"/>
  <c r="CR89" i="22" a="1"/>
  <c r="CR89" i="22" s="1"/>
  <c r="CS89" i="22" a="1"/>
  <c r="CS89" i="22" s="1"/>
  <c r="CT89" i="22" a="1"/>
  <c r="CT89" i="22" s="1"/>
  <c r="CU89" i="22" a="1"/>
  <c r="CU89" i="22" s="1"/>
  <c r="CV89" i="22" a="1"/>
  <c r="CV89" i="22" s="1"/>
  <c r="CW89" i="22" a="1"/>
  <c r="CW89" i="22" s="1"/>
  <c r="CX89" i="22" a="1"/>
  <c r="CX89" i="22" s="1"/>
  <c r="CY89" i="22" a="1"/>
  <c r="CY89" i="22" s="1"/>
  <c r="CZ89" i="22" a="1"/>
  <c r="CZ89" i="22" s="1"/>
  <c r="DA89" i="22" a="1"/>
  <c r="DA89" i="22" s="1"/>
  <c r="DB89" i="22" a="1"/>
  <c r="DB89" i="22" s="1"/>
  <c r="DC89" i="22" a="1"/>
  <c r="DC89" i="22" s="1"/>
  <c r="DE89" i="22" a="1"/>
  <c r="DE89" i="22" s="1"/>
  <c r="DF89" i="22" a="1"/>
  <c r="DF89" i="22" s="1"/>
  <c r="DG89" i="22" a="1"/>
  <c r="DG89" i="22" s="1"/>
  <c r="DH89" i="22" a="1"/>
  <c r="DH89" i="22" s="1"/>
  <c r="DI89" i="22" a="1"/>
  <c r="DI89" i="22" s="1"/>
  <c r="DJ89" i="22" a="1"/>
  <c r="DJ89" i="22" s="1"/>
  <c r="DK89" i="22" a="1"/>
  <c r="DK89" i="22" s="1"/>
  <c r="DM89" i="22" a="1"/>
  <c r="DM89" i="22" s="1"/>
  <c r="DN89" i="22" a="1"/>
  <c r="DN89" i="22" s="1"/>
  <c r="DO89" i="22" a="1"/>
  <c r="DO89" i="22" s="1"/>
  <c r="DQ89" i="22" a="1"/>
  <c r="DQ89" i="22" s="1"/>
  <c r="DR89" i="22" a="1"/>
  <c r="DR89" i="22" s="1"/>
  <c r="DS89" i="22" a="1"/>
  <c r="DS89" i="22" s="1"/>
  <c r="DT89" i="22" a="1"/>
  <c r="DT89" i="22" s="1"/>
  <c r="DU89" i="22" a="1"/>
  <c r="DU89" i="22" s="1"/>
  <c r="DV89" i="22" a="1"/>
  <c r="DV89" i="22" s="1"/>
  <c r="DW89" i="22" a="1"/>
  <c r="DW89" i="22" s="1"/>
  <c r="DX89" i="22" a="1"/>
  <c r="DX89" i="22" s="1"/>
  <c r="DY89" i="22" a="1"/>
  <c r="DY89" i="22" s="1"/>
  <c r="DZ89" i="22" a="1"/>
  <c r="DZ89" i="22" s="1"/>
  <c r="EA89" i="22" a="1"/>
  <c r="EA89" i="22" s="1"/>
  <c r="CG89" i="22"/>
  <c r="CH89" i="22"/>
  <c r="CG90" i="22"/>
  <c r="CH90" i="22"/>
  <c r="CG91" i="22"/>
  <c r="CH91" i="22"/>
  <c r="AK6" i="23" a="1"/>
  <c r="AK6" i="23" s="1"/>
  <c r="AM6" i="23"/>
  <c r="CD11" i="23" a="1"/>
  <c r="CD11" i="23" s="1"/>
  <c r="CE11" i="23" a="1"/>
  <c r="CE11" i="23" s="1"/>
  <c r="CM11" i="23" a="1"/>
  <c r="CM11" i="23" s="1"/>
  <c r="CN11" i="23" a="1"/>
  <c r="CN11" i="23" s="1"/>
  <c r="AD12" i="23" a="1"/>
  <c r="AD12" i="23" s="1"/>
  <c r="AE12" i="23" a="1"/>
  <c r="AE12" i="23" s="1"/>
  <c r="AF12" i="23" a="1"/>
  <c r="AF12" i="23" s="1"/>
  <c r="AG12" i="23" a="1"/>
  <c r="AG12" i="23" s="1"/>
  <c r="AH12" i="23" a="1"/>
  <c r="AH12" i="23" s="1"/>
  <c r="AI12" i="23" a="1"/>
  <c r="AI12" i="23" s="1"/>
  <c r="AJ12" i="23" a="1"/>
  <c r="AJ12" i="23" s="1"/>
  <c r="AK12" i="23" a="1"/>
  <c r="AK12" i="23" s="1"/>
  <c r="AL12" i="23" a="1"/>
  <c r="AL12" i="23" s="1"/>
  <c r="AM12" i="23" a="1"/>
  <c r="AM12" i="23" s="1"/>
  <c r="AN12" i="23" a="1"/>
  <c r="AN12" i="23" s="1"/>
  <c r="AO12" i="23" a="1"/>
  <c r="AO12" i="23" s="1"/>
  <c r="AP12" i="23" a="1"/>
  <c r="AP12" i="23" s="1"/>
  <c r="AQ12" i="23" a="1"/>
  <c r="AQ12" i="23" s="1"/>
  <c r="AR12" i="23" a="1"/>
  <c r="AR12" i="23" s="1"/>
  <c r="AS12" i="23" a="1"/>
  <c r="AS12" i="23" s="1"/>
  <c r="AT12" i="23" a="1"/>
  <c r="AT12" i="23" s="1"/>
  <c r="AU12" i="23" a="1"/>
  <c r="AU12" i="23" s="1"/>
  <c r="AV12" i="23" a="1"/>
  <c r="AV12" i="23" s="1"/>
  <c r="AW12" i="23" a="1"/>
  <c r="AW12" i="23" s="1"/>
  <c r="AX12" i="23" a="1"/>
  <c r="AX12" i="23" s="1"/>
  <c r="AY12" i="23" a="1"/>
  <c r="AY12" i="23" s="1"/>
  <c r="AZ12" i="23" a="1"/>
  <c r="AZ12" i="23" s="1"/>
  <c r="BA12" i="23" a="1"/>
  <c r="BA12" i="23" s="1"/>
  <c r="BB12" i="23" a="1"/>
  <c r="BB12" i="23" s="1"/>
  <c r="BC12" i="23" a="1"/>
  <c r="BC12" i="23" s="1"/>
  <c r="BD12" i="23" a="1"/>
  <c r="BD12" i="23" s="1"/>
  <c r="BE12" i="23" a="1"/>
  <c r="BE12" i="23" s="1"/>
  <c r="BF12" i="23" a="1"/>
  <c r="BF12" i="23" s="1"/>
  <c r="BG12" i="23" a="1"/>
  <c r="BG12" i="23" s="1"/>
  <c r="BH12" i="23" a="1"/>
  <c r="BH12" i="23" s="1"/>
  <c r="BI12" i="23" a="1"/>
  <c r="BI12" i="23" s="1"/>
  <c r="BJ12" i="23" a="1"/>
  <c r="BJ12" i="23" s="1"/>
  <c r="BK12" i="23" a="1"/>
  <c r="BK12" i="23" s="1"/>
  <c r="BL12" i="23" a="1"/>
  <c r="BL12" i="23" s="1"/>
  <c r="BM12" i="23" a="1"/>
  <c r="BM12" i="23" s="1"/>
  <c r="BN12" i="23" a="1"/>
  <c r="BN12" i="23" s="1"/>
  <c r="CD12" i="23" a="1"/>
  <c r="CD12" i="23" s="1"/>
  <c r="CE12" i="23" a="1"/>
  <c r="CE12" i="23" s="1"/>
  <c r="CG12" i="23" a="1"/>
  <c r="CG12" i="23" s="1"/>
  <c r="CH12" i="23" a="1"/>
  <c r="CH12" i="23" s="1"/>
  <c r="CM12" i="23" a="1"/>
  <c r="CM12" i="23" s="1"/>
  <c r="CN12" i="23" a="1"/>
  <c r="CN12" i="23" s="1"/>
  <c r="AD15" i="23" a="1"/>
  <c r="AD15" i="23" s="1"/>
  <c r="AE15" i="23" a="1"/>
  <c r="AE15" i="23" s="1"/>
  <c r="AF15" i="23" a="1"/>
  <c r="AF15" i="23" s="1"/>
  <c r="AG15" i="23" a="1"/>
  <c r="AG15" i="23" s="1"/>
  <c r="AH15" i="23" a="1"/>
  <c r="AH15" i="23" s="1"/>
  <c r="AI15" i="23" a="1"/>
  <c r="AI15" i="23" s="1"/>
  <c r="AJ15" i="23" a="1"/>
  <c r="AJ15" i="23" s="1"/>
  <c r="AK15" i="23" a="1"/>
  <c r="AK15" i="23" s="1"/>
  <c r="AL15" i="23" a="1"/>
  <c r="AL15" i="23" s="1"/>
  <c r="AM15" i="23" a="1"/>
  <c r="AM15" i="23" s="1"/>
  <c r="AN15" i="23" a="1"/>
  <c r="AN15" i="23" s="1"/>
  <c r="AO15" i="23" a="1"/>
  <c r="AO15" i="23" s="1"/>
  <c r="AP15" i="23" a="1"/>
  <c r="AP15" i="23" s="1"/>
  <c r="AQ15" i="23" a="1"/>
  <c r="AQ15" i="23" s="1"/>
  <c r="AR15" i="23" a="1"/>
  <c r="AR15" i="23" s="1"/>
  <c r="AS15" i="23" a="1"/>
  <c r="AS15" i="23" s="1"/>
  <c r="AT15" i="23" a="1"/>
  <c r="AT15" i="23" s="1"/>
  <c r="AU15" i="23" a="1"/>
  <c r="AU15" i="23" s="1"/>
  <c r="AV15" i="23" a="1"/>
  <c r="AV15" i="23" s="1"/>
  <c r="AW15" i="23" a="1"/>
  <c r="AW15" i="23" s="1"/>
  <c r="AX15" i="23" a="1"/>
  <c r="AX15" i="23" s="1"/>
  <c r="AY15" i="23" a="1"/>
  <c r="AY15" i="23" s="1"/>
  <c r="AZ15" i="23" a="1"/>
  <c r="AZ15" i="23" s="1"/>
  <c r="BA15" i="23" a="1"/>
  <c r="BA15" i="23" s="1"/>
  <c r="BB15" i="23" a="1"/>
  <c r="BB15" i="23" s="1"/>
  <c r="BC15" i="23" a="1"/>
  <c r="BC15" i="23" s="1"/>
  <c r="BD15" i="23" a="1"/>
  <c r="BD15" i="23" s="1"/>
  <c r="BE15" i="23" a="1"/>
  <c r="BE15" i="23" s="1"/>
  <c r="BF15" i="23" a="1"/>
  <c r="BF15" i="23" s="1"/>
  <c r="BG15" i="23" a="1"/>
  <c r="BG15" i="23" s="1"/>
  <c r="BH15" i="23" a="1"/>
  <c r="BH15" i="23" s="1"/>
  <c r="BI15" i="23" a="1"/>
  <c r="BI15" i="23" s="1"/>
  <c r="BJ15" i="23" a="1"/>
  <c r="BJ15" i="23" s="1"/>
  <c r="BK15" i="23" a="1"/>
  <c r="BK15" i="23" s="1"/>
  <c r="BL15" i="23" a="1"/>
  <c r="BL15" i="23" s="1"/>
  <c r="BM15" i="23" a="1"/>
  <c r="BM15" i="23" s="1"/>
  <c r="BN15" i="23" a="1"/>
  <c r="BN15" i="23" s="1"/>
  <c r="CE87" i="103" l="1" a="1"/>
  <c r="CE87" i="103" s="1"/>
  <c r="CE90" i="103" a="1"/>
  <c r="CE90" i="103" s="1"/>
  <c r="CD89" i="103" a="1"/>
  <c r="CD89" i="103" s="1"/>
  <c r="CD87" i="22" a="1"/>
  <c r="CD87" i="22" s="1"/>
  <c r="CD90" i="103" a="1"/>
  <c r="CD90" i="103" s="1"/>
  <c r="AG91" i="22"/>
  <c r="CT91" i="22" s="1" a="1"/>
  <c r="CT91" i="22" s="1"/>
  <c r="CD89" i="22" a="1"/>
  <c r="CD89" i="22" s="1"/>
  <c r="AV91" i="22"/>
  <c r="DI91" i="22" s="1" a="1"/>
  <c r="DI91" i="22" s="1"/>
  <c r="AJ91" i="22"/>
  <c r="CW91" i="22" s="1" a="1"/>
  <c r="CW91" i="22" s="1"/>
  <c r="CE87" i="22" a="1"/>
  <c r="CE87" i="22" s="1"/>
  <c r="DP87" i="22" a="1"/>
  <c r="DP87" i="22" s="1"/>
  <c r="CE89" i="22" a="1"/>
  <c r="CE89" i="22" s="1"/>
  <c r="CE89" i="103" a="1"/>
  <c r="CE89" i="103" s="1"/>
  <c r="DD87" i="22" a="1"/>
  <c r="DD87" i="22" s="1"/>
  <c r="CD87" i="103" a="1"/>
  <c r="CD87" i="103" s="1"/>
  <c r="AL91" i="22"/>
  <c r="CY91" i="22" s="1" a="1"/>
  <c r="CY91" i="22" s="1"/>
  <c r="BJ91" i="22"/>
  <c r="DW91" i="22" s="1" a="1"/>
  <c r="DW91" i="22" s="1"/>
  <c r="AX91" i="22"/>
  <c r="DK91" i="22" s="1" a="1"/>
  <c r="DK91" i="22" s="1"/>
  <c r="AZ91" i="22"/>
  <c r="DM91" i="22" s="1" a="1"/>
  <c r="DM91" i="22" s="1"/>
  <c r="BD91" i="22"/>
  <c r="DQ91" i="22" s="1" a="1"/>
  <c r="DQ91" i="22" s="1"/>
  <c r="AR91" i="22"/>
  <c r="DE91" i="22" s="1" a="1"/>
  <c r="DE91" i="22" s="1"/>
  <c r="AF91" i="22"/>
  <c r="CS91" i="22" s="1" a="1"/>
  <c r="CS91" i="22" s="1"/>
  <c r="AI91" i="22"/>
  <c r="CV91" i="22" s="1" a="1"/>
  <c r="CV91" i="22" s="1"/>
  <c r="AN91" i="22"/>
  <c r="DA91" i="22" s="1" a="1"/>
  <c r="DA91" i="22" s="1"/>
  <c r="AM91" i="22"/>
  <c r="CZ91" i="22" s="1" a="1"/>
  <c r="CZ91" i="22" s="1"/>
  <c r="AY91" i="22"/>
  <c r="DL91" i="22" s="1" a="1"/>
  <c r="DL91" i="22" s="1"/>
  <c r="AQ91" i="22"/>
  <c r="BM91" i="22"/>
  <c r="DZ91" i="22" s="1" a="1"/>
  <c r="DZ91" i="22" s="1"/>
  <c r="BK91" i="22"/>
  <c r="DX91" i="22" s="1" a="1"/>
  <c r="DX91" i="22" s="1"/>
  <c r="BC91" i="22"/>
  <c r="DL89" i="22" a="1"/>
  <c r="DL89" i="22" s="1"/>
  <c r="BA91" i="22"/>
  <c r="DN91" i="22" s="1" a="1"/>
  <c r="DN91" i="22" s="1"/>
  <c r="BL91" i="22"/>
  <c r="DY91" i="22" s="1" a="1"/>
  <c r="DY91" i="22" s="1"/>
  <c r="AO91" i="22"/>
  <c r="DB91" i="22" s="1" a="1"/>
  <c r="DB91" i="22" s="1"/>
  <c r="AE91" i="22"/>
  <c r="CR91" i="22" s="1" a="1"/>
  <c r="CR91" i="22" s="1"/>
  <c r="BB91" i="22"/>
  <c r="DO91" i="22" s="1" a="1"/>
  <c r="DO91" i="22" s="1"/>
  <c r="AS91" i="22"/>
  <c r="DF91" i="22" s="1" a="1"/>
  <c r="DF91" i="22" s="1"/>
  <c r="CD90" i="22" a="1"/>
  <c r="CD90" i="22" s="1"/>
  <c r="AP91" i="22"/>
  <c r="DC91" i="22" s="1" a="1"/>
  <c r="DC91" i="22" s="1"/>
  <c r="AD91" i="22"/>
  <c r="CQ91" i="22" s="1" a="1"/>
  <c r="CQ91" i="22" s="1"/>
  <c r="BE91" i="22"/>
  <c r="DR91" i="22" s="1" a="1"/>
  <c r="DR91" i="22" s="1"/>
  <c r="BN91" i="22"/>
  <c r="EA91" i="22" s="1" a="1"/>
  <c r="EA91" i="22" s="1"/>
  <c r="BI91" i="22"/>
  <c r="DV91" i="22" s="1" a="1"/>
  <c r="DV91" i="22" s="1"/>
  <c r="AW91" i="22"/>
  <c r="DJ91" i="22" s="1" a="1"/>
  <c r="DJ91" i="22" s="1"/>
  <c r="AK91" i="22"/>
  <c r="CX91" i="22" s="1" a="1"/>
  <c r="CX91" i="22" s="1"/>
  <c r="BH91" i="22"/>
  <c r="DU91" i="22" s="1" a="1"/>
  <c r="DU91" i="22" s="1"/>
  <c r="AU91" i="22"/>
  <c r="DH91" i="22" s="1" a="1"/>
  <c r="DH91" i="22" s="1"/>
  <c r="BG91" i="22"/>
  <c r="DT91" i="22" s="1" a="1"/>
  <c r="DT91" i="22" s="1"/>
  <c r="BF91" i="22"/>
  <c r="DS91" i="22" s="1" a="1"/>
  <c r="DS91" i="22" s="1"/>
  <c r="AT91" i="22"/>
  <c r="DG91" i="22" s="1" a="1"/>
  <c r="DG91" i="22" s="1"/>
  <c r="AH91" i="22"/>
  <c r="CU91" i="22" s="1" a="1"/>
  <c r="CU91" i="22" s="1"/>
  <c r="CE90" i="22" a="1"/>
  <c r="CE90" i="22" s="1"/>
  <c r="DP89" i="22" a="1"/>
  <c r="DP89" i="22" s="1"/>
  <c r="DD89" i="22" a="1"/>
  <c r="DD89" i="22" s="1"/>
  <c r="CW21" i="23" a="1"/>
  <c r="CW21" i="23" s="1"/>
  <c r="CX21" i="23" a="1"/>
  <c r="CX21" i="23" s="1"/>
  <c r="CY21" i="23" a="1"/>
  <c r="CY21" i="23" s="1"/>
  <c r="CZ21" i="23" a="1"/>
  <c r="CZ21" i="23" s="1"/>
  <c r="DC21" i="23" a="1"/>
  <c r="DC21" i="23" s="1"/>
  <c r="DD21" i="23" a="1"/>
  <c r="DD21" i="23" s="1"/>
  <c r="DE21" i="23" a="1"/>
  <c r="DE21" i="23" s="1"/>
  <c r="DF21" i="23" a="1"/>
  <c r="DF21" i="23" s="1"/>
  <c r="DG21" i="23" a="1"/>
  <c r="DG21" i="23" s="1"/>
  <c r="DH21" i="23" a="1"/>
  <c r="DH21" i="23" s="1"/>
  <c r="DI21" i="23" a="1"/>
  <c r="DI21" i="23" s="1"/>
  <c r="DJ21" i="23" a="1"/>
  <c r="DJ21" i="23" s="1"/>
  <c r="DK21" i="23" a="1"/>
  <c r="DK21" i="23" s="1"/>
  <c r="DL21" i="23" a="1"/>
  <c r="DL21" i="23" s="1"/>
  <c r="DM21" i="23" a="1"/>
  <c r="DM21" i="23" s="1"/>
  <c r="DN21" i="23" a="1"/>
  <c r="DN21" i="23" s="1"/>
  <c r="DO21" i="23" a="1"/>
  <c r="DO21" i="23" s="1"/>
  <c r="DP21" i="23" a="1"/>
  <c r="DP21" i="23" s="1"/>
  <c r="DQ21" i="23" a="1"/>
  <c r="DQ21" i="23" s="1"/>
  <c r="DR21" i="23" a="1"/>
  <c r="DR21" i="23" s="1"/>
  <c r="DS21" i="23" a="1"/>
  <c r="DS21" i="23" s="1"/>
  <c r="DT21" i="23" a="1"/>
  <c r="DT21" i="23" s="1"/>
  <c r="DU21" i="23" a="1"/>
  <c r="DU21" i="23" s="1"/>
  <c r="DV21" i="23" a="1"/>
  <c r="DV21" i="23" s="1"/>
  <c r="DW21" i="23" a="1"/>
  <c r="DW21" i="23" s="1"/>
  <c r="DX21" i="23" a="1"/>
  <c r="DX21" i="23" s="1"/>
  <c r="DY21" i="23" a="1"/>
  <c r="DY21" i="23" s="1"/>
  <c r="DZ21" i="23" a="1"/>
  <c r="DZ21" i="23" s="1"/>
  <c r="EA21" i="23" a="1"/>
  <c r="EA21" i="23" s="1"/>
  <c r="EB21" i="23" a="1"/>
  <c r="EB21" i="23" s="1"/>
  <c r="EC21" i="23" a="1"/>
  <c r="EC21" i="23" s="1"/>
  <c r="ED21" i="23" a="1"/>
  <c r="ED21" i="23" s="1"/>
  <c r="EE21" i="23" a="1"/>
  <c r="EE21" i="23" s="1"/>
  <c r="EF21" i="23" a="1"/>
  <c r="EF21" i="23" s="1"/>
  <c r="EG21" i="23" a="1"/>
  <c r="EG21" i="23" s="1"/>
  <c r="CM21" i="23" a="1"/>
  <c r="CM21" i="23" s="1"/>
  <c r="CU21" i="23" s="1" a="1"/>
  <c r="CU21" i="23" s="1"/>
  <c r="CN21" i="23" a="1"/>
  <c r="CN21" i="23" s="1"/>
  <c r="CV21" i="23" s="1" a="1"/>
  <c r="CV21" i="23" s="1"/>
  <c r="CE91" i="103" l="1" a="1"/>
  <c r="CE91" i="103" s="1"/>
  <c r="CD91" i="103" a="1"/>
  <c r="CD91" i="103" s="1"/>
  <c r="CE91" i="22" a="1"/>
  <c r="CE91" i="22" s="1"/>
  <c r="DD91" i="22" a="1"/>
  <c r="DD91" i="22" s="1"/>
  <c r="CD91" i="22" a="1"/>
  <c r="CD91" i="22" s="1"/>
  <c r="DP91" i="22" a="1"/>
  <c r="DP91" i="22" s="1"/>
  <c r="CJ21" i="23" a="1"/>
  <c r="CJ21" i="23" s="1"/>
  <c r="CD21" i="23" a="1"/>
  <c r="CD21" i="23" s="1"/>
  <c r="CK21" i="23" a="1"/>
  <c r="CK21" i="23" s="1"/>
  <c r="CG21" i="23" a="1"/>
  <c r="CG21" i="23" s="1"/>
  <c r="DB21" i="23" a="1"/>
  <c r="DB21" i="23" s="1"/>
  <c r="CE21" i="23" a="1"/>
  <c r="CE21" i="23" s="1"/>
  <c r="DA21" i="23" a="1"/>
  <c r="DA21" i="23" s="1"/>
  <c r="CH21" i="23" a="1"/>
  <c r="CH21" i="23" s="1"/>
  <c r="CH21" i="100" a="1"/>
  <c r="CH21" i="100" s="1"/>
  <c r="CJ21" i="100" a="1"/>
  <c r="CJ21" i="100" s="1"/>
  <c r="CK21" i="100" a="1"/>
  <c r="CK21" i="100" s="1"/>
  <c r="CD21" i="100" a="1"/>
  <c r="CD21" i="100" s="1"/>
  <c r="CE21" i="100" a="1"/>
  <c r="CE21" i="100" s="1"/>
  <c r="CG21" i="100" a="1"/>
  <c r="CG21" i="100" s="1"/>
  <c r="CW22" i="23" a="1"/>
  <c r="CW22" i="23" s="1"/>
  <c r="CX22" i="23" a="1"/>
  <c r="CX22" i="23" s="1"/>
  <c r="CZ22" i="23" a="1"/>
  <c r="CZ22" i="23" s="1"/>
  <c r="DA22" i="23" a="1"/>
  <c r="DA22" i="23" s="1"/>
  <c r="DB22" i="23" a="1"/>
  <c r="DB22" i="23" s="1"/>
  <c r="DC22" i="23" a="1"/>
  <c r="DC22" i="23" s="1"/>
  <c r="DD22" i="23" a="1"/>
  <c r="DD22" i="23" s="1"/>
  <c r="DE22" i="23" a="1"/>
  <c r="DE22" i="23" s="1"/>
  <c r="DF22" i="23" a="1"/>
  <c r="DF22" i="23" s="1"/>
  <c r="DG22" i="23" a="1"/>
  <c r="DG22" i="23" s="1"/>
  <c r="DH22" i="23" a="1"/>
  <c r="DH22" i="23" s="1"/>
  <c r="DI22" i="23" a="1"/>
  <c r="DI22" i="23" s="1"/>
  <c r="DJ22" i="23" a="1"/>
  <c r="DJ22" i="23" s="1"/>
  <c r="DK22" i="23" a="1"/>
  <c r="DK22" i="23" s="1"/>
  <c r="DL22" i="23" a="1"/>
  <c r="DL22" i="23" s="1"/>
  <c r="DM22" i="23" a="1"/>
  <c r="DM22" i="23" s="1"/>
  <c r="DN22" i="23" a="1"/>
  <c r="DN22" i="23" s="1"/>
  <c r="DO22" i="23" a="1"/>
  <c r="DO22" i="23" s="1"/>
  <c r="DP22" i="23" a="1"/>
  <c r="DP22" i="23" s="1"/>
  <c r="DQ22" i="23" a="1"/>
  <c r="DQ22" i="23" s="1"/>
  <c r="DR22" i="23" a="1"/>
  <c r="DR22" i="23" s="1"/>
  <c r="DS22" i="23" a="1"/>
  <c r="DS22" i="23" s="1"/>
  <c r="DT22" i="23" a="1"/>
  <c r="DT22" i="23" s="1"/>
  <c r="DU22" i="23" a="1"/>
  <c r="DU22" i="23" s="1"/>
  <c r="DV22" i="23" a="1"/>
  <c r="DV22" i="23" s="1"/>
  <c r="DW22" i="23" a="1"/>
  <c r="DW22" i="23" s="1"/>
  <c r="DX22" i="23" a="1"/>
  <c r="DX22" i="23" s="1"/>
  <c r="DY22" i="23" a="1"/>
  <c r="DY22" i="23" s="1"/>
  <c r="DZ22" i="23" a="1"/>
  <c r="DZ22" i="23" s="1"/>
  <c r="EA22" i="23" a="1"/>
  <c r="EA22" i="23" s="1"/>
  <c r="EB22" i="23" a="1"/>
  <c r="EB22" i="23" s="1"/>
  <c r="EC22" i="23" a="1"/>
  <c r="EC22" i="23" s="1"/>
  <c r="ED22" i="23" a="1"/>
  <c r="ED22" i="23" s="1"/>
  <c r="EE22" i="23" a="1"/>
  <c r="EE22" i="23" s="1"/>
  <c r="EF22" i="23" a="1"/>
  <c r="EF22" i="23" s="1"/>
  <c r="EG22" i="23" a="1"/>
  <c r="EG22" i="23" s="1"/>
  <c r="CM22" i="23" a="1"/>
  <c r="CM22" i="23" s="1"/>
  <c r="CU22" i="23" s="1" a="1"/>
  <c r="CU22" i="23" s="1"/>
  <c r="CN22" i="23" a="1"/>
  <c r="CN22" i="23" s="1"/>
  <c r="CV22" i="23" s="1" a="1"/>
  <c r="CV22" i="23" s="1"/>
  <c r="CE22" i="23" l="1" a="1"/>
  <c r="CE22" i="23" s="1"/>
  <c r="CY22" i="23" a="1"/>
  <c r="CY22" i="23" s="1"/>
  <c r="CJ22" i="23" a="1"/>
  <c r="CJ22" i="23" s="1"/>
  <c r="CH22" i="23" a="1"/>
  <c r="CH22" i="23" s="1"/>
  <c r="CD22" i="23" a="1"/>
  <c r="CD22" i="23" s="1"/>
  <c r="CK22" i="23" a="1"/>
  <c r="CK22" i="23" s="1"/>
  <c r="CG22" i="23" a="1"/>
  <c r="CG22" i="23" s="1"/>
  <c r="CD22" i="100" a="1"/>
  <c r="CD22" i="100" s="1"/>
  <c r="CG22" i="100" a="1"/>
  <c r="CG22" i="100" s="1"/>
  <c r="CH22" i="100" a="1"/>
  <c r="CH22" i="100" s="1"/>
  <c r="CJ22" i="100" a="1"/>
  <c r="CJ22" i="100" s="1"/>
  <c r="CK22" i="100" a="1"/>
  <c r="CK22" i="100" s="1"/>
  <c r="CE22" i="100" a="1"/>
  <c r="CE22" i="100" s="1"/>
  <c r="CX23" i="23" a="1"/>
  <c r="CX23" i="23" s="1"/>
  <c r="CY23" i="23" a="1"/>
  <c r="CY23" i="23" s="1"/>
  <c r="CZ23" i="23" a="1"/>
  <c r="CZ23" i="23" s="1"/>
  <c r="DA23" i="23" a="1"/>
  <c r="DA23" i="23" s="1"/>
  <c r="DB23" i="23" a="1"/>
  <c r="DB23" i="23" s="1"/>
  <c r="DC23" i="23" a="1"/>
  <c r="DC23" i="23" s="1"/>
  <c r="DD23" i="23" a="1"/>
  <c r="DD23" i="23" s="1"/>
  <c r="DE23" i="23" a="1"/>
  <c r="DE23" i="23" s="1"/>
  <c r="DF23" i="23" a="1"/>
  <c r="DF23" i="23" s="1"/>
  <c r="DG23" i="23" a="1"/>
  <c r="DG23" i="23" s="1"/>
  <c r="DH23" i="23" a="1"/>
  <c r="DH23" i="23" s="1"/>
  <c r="DI23" i="23" a="1"/>
  <c r="DI23" i="23" s="1"/>
  <c r="DJ23" i="23" a="1"/>
  <c r="DJ23" i="23" s="1"/>
  <c r="DK23" i="23" a="1"/>
  <c r="DK23" i="23" s="1"/>
  <c r="DL23" i="23" a="1"/>
  <c r="DL23" i="23" s="1"/>
  <c r="DM23" i="23" a="1"/>
  <c r="DM23" i="23" s="1"/>
  <c r="DN23" i="23" a="1"/>
  <c r="DN23" i="23" s="1"/>
  <c r="DO23" i="23" a="1"/>
  <c r="DO23" i="23" s="1"/>
  <c r="DP23" i="23" a="1"/>
  <c r="DP23" i="23" s="1"/>
  <c r="DQ23" i="23" a="1"/>
  <c r="DQ23" i="23" s="1"/>
  <c r="DR23" i="23" a="1"/>
  <c r="DR23" i="23" s="1"/>
  <c r="DS23" i="23" a="1"/>
  <c r="DS23" i="23" s="1"/>
  <c r="DT23" i="23" a="1"/>
  <c r="DT23" i="23" s="1"/>
  <c r="DU23" i="23" a="1"/>
  <c r="DU23" i="23" s="1"/>
  <c r="DV23" i="23" a="1"/>
  <c r="DV23" i="23" s="1"/>
  <c r="DW23" i="23" a="1"/>
  <c r="DW23" i="23" s="1"/>
  <c r="DX23" i="23" a="1"/>
  <c r="DX23" i="23" s="1"/>
  <c r="DY23" i="23" a="1"/>
  <c r="DY23" i="23" s="1"/>
  <c r="DZ23" i="23" a="1"/>
  <c r="DZ23" i="23" s="1"/>
  <c r="EA23" i="23" a="1"/>
  <c r="EA23" i="23" s="1"/>
  <c r="EB23" i="23" a="1"/>
  <c r="EB23" i="23" s="1"/>
  <c r="EC23" i="23" a="1"/>
  <c r="EC23" i="23" s="1"/>
  <c r="ED23" i="23" a="1"/>
  <c r="ED23" i="23" s="1"/>
  <c r="EE23" i="23" a="1"/>
  <c r="EE23" i="23" s="1"/>
  <c r="EF23" i="23" a="1"/>
  <c r="EF23" i="23" s="1"/>
  <c r="EG23" i="23" a="1"/>
  <c r="EG23" i="23" s="1"/>
  <c r="CM23" i="23" a="1"/>
  <c r="CM23" i="23" s="1"/>
  <c r="CU23" i="23" s="1" a="1"/>
  <c r="CU23" i="23" s="1"/>
  <c r="CN23" i="23" a="1"/>
  <c r="CN23" i="23" s="1"/>
  <c r="CV23" i="23" s="1" a="1"/>
  <c r="CV23" i="23" s="1"/>
  <c r="CD23" i="23" l="1" a="1"/>
  <c r="CD23" i="23" s="1"/>
  <c r="CW23" i="23" a="1"/>
  <c r="CW23" i="23" s="1"/>
  <c r="CK23" i="23" a="1"/>
  <c r="CK23" i="23" s="1"/>
  <c r="CJ23" i="23" a="1"/>
  <c r="CJ23" i="23" s="1"/>
  <c r="CH23" i="23" a="1"/>
  <c r="CH23" i="23" s="1"/>
  <c r="CG23" i="23" a="1"/>
  <c r="CG23" i="23" s="1"/>
  <c r="CE23" i="23" a="1"/>
  <c r="CE23" i="23" s="1"/>
  <c r="CH23" i="100" a="1"/>
  <c r="CH23" i="100" s="1"/>
  <c r="CK23" i="100" a="1"/>
  <c r="CK23" i="100" s="1"/>
  <c r="CD23" i="100" a="1"/>
  <c r="CD23" i="100" s="1"/>
  <c r="CE23" i="100" a="1"/>
  <c r="CE23" i="100" s="1"/>
  <c r="CG23" i="100" a="1"/>
  <c r="CG23" i="100" s="1"/>
  <c r="CJ23" i="100" a="1"/>
  <c r="CJ23" i="100" s="1"/>
  <c r="CW25" i="23" a="1"/>
  <c r="CW25" i="23" s="1"/>
  <c r="CX25" i="23" a="1"/>
  <c r="CX25" i="23" s="1"/>
  <c r="CY25" i="23" a="1"/>
  <c r="CY25" i="23" s="1"/>
  <c r="CZ25" i="23" a="1"/>
  <c r="CZ25" i="23" s="1"/>
  <c r="DA25" i="23" a="1"/>
  <c r="DA25" i="23" s="1"/>
  <c r="DB25" i="23" a="1"/>
  <c r="DB25" i="23" s="1"/>
  <c r="DC25" i="23" a="1"/>
  <c r="DC25" i="23" s="1"/>
  <c r="DE25" i="23" a="1"/>
  <c r="DE25" i="23" s="1"/>
  <c r="DF25" i="23" a="1"/>
  <c r="DF25" i="23" s="1"/>
  <c r="DG25" i="23" a="1"/>
  <c r="DG25" i="23" s="1"/>
  <c r="DH25" i="23" a="1"/>
  <c r="DH25" i="23" s="1"/>
  <c r="DI25" i="23" a="1"/>
  <c r="DI25" i="23" s="1"/>
  <c r="DJ25" i="23" a="1"/>
  <c r="DJ25" i="23" s="1"/>
  <c r="DK25" i="23" a="1"/>
  <c r="DK25" i="23" s="1"/>
  <c r="DL25" i="23" a="1"/>
  <c r="DL25" i="23" s="1"/>
  <c r="DM25" i="23" a="1"/>
  <c r="DM25" i="23" s="1"/>
  <c r="DN25" i="23" a="1"/>
  <c r="DN25" i="23" s="1"/>
  <c r="DO25" i="23" a="1"/>
  <c r="DO25" i="23" s="1"/>
  <c r="DP25" i="23" a="1"/>
  <c r="DP25" i="23" s="1"/>
  <c r="DQ25" i="23" a="1"/>
  <c r="DQ25" i="23" s="1"/>
  <c r="DR25" i="23" a="1"/>
  <c r="DR25" i="23" s="1"/>
  <c r="DS25" i="23" a="1"/>
  <c r="DS25" i="23" s="1"/>
  <c r="DT25" i="23" a="1"/>
  <c r="DT25" i="23" s="1"/>
  <c r="DU25" i="23" a="1"/>
  <c r="DU25" i="23" s="1"/>
  <c r="DV25" i="23" a="1"/>
  <c r="DV25" i="23" s="1"/>
  <c r="DW25" i="23" a="1"/>
  <c r="DW25" i="23" s="1"/>
  <c r="DX25" i="23" a="1"/>
  <c r="DX25" i="23" s="1"/>
  <c r="DY25" i="23" a="1"/>
  <c r="DY25" i="23" s="1"/>
  <c r="DZ25" i="23" a="1"/>
  <c r="DZ25" i="23" s="1"/>
  <c r="EA25" i="23" a="1"/>
  <c r="EA25" i="23" s="1"/>
  <c r="EB25" i="23" a="1"/>
  <c r="EB25" i="23" s="1"/>
  <c r="EC25" i="23" a="1"/>
  <c r="EC25" i="23" s="1"/>
  <c r="ED25" i="23" a="1"/>
  <c r="ED25" i="23" s="1"/>
  <c r="EE25" i="23" a="1"/>
  <c r="EE25" i="23" s="1"/>
  <c r="EF25" i="23" a="1"/>
  <c r="EF25" i="23" s="1"/>
  <c r="EG25" i="23" a="1"/>
  <c r="EG25" i="23" s="1"/>
  <c r="CM25" i="23" a="1"/>
  <c r="CM25" i="23" s="1"/>
  <c r="CU25" i="23" s="1" a="1"/>
  <c r="CU25" i="23" s="1"/>
  <c r="CN25" i="23" a="1"/>
  <c r="CN25" i="23" s="1"/>
  <c r="CV25" i="23" s="1" a="1"/>
  <c r="CV25" i="23" s="1"/>
  <c r="CD25" i="23" l="1" a="1"/>
  <c r="CD25" i="23" s="1"/>
  <c r="CK25" i="23" a="1"/>
  <c r="CK25" i="23" s="1"/>
  <c r="CJ25" i="23" a="1"/>
  <c r="CJ25" i="23" s="1"/>
  <c r="CH25" i="23" a="1"/>
  <c r="CH25" i="23" s="1"/>
  <c r="CG25" i="23" a="1"/>
  <c r="CG25" i="23" s="1"/>
  <c r="DD25" i="23" a="1"/>
  <c r="DD25" i="23" s="1"/>
  <c r="CE25" i="23" a="1"/>
  <c r="CE25" i="23" s="1"/>
  <c r="CG25" i="100" a="1"/>
  <c r="CG25" i="100" s="1"/>
  <c r="CH25" i="100" a="1"/>
  <c r="CH25" i="100" s="1"/>
  <c r="CJ25" i="100" a="1"/>
  <c r="CJ25" i="100" s="1"/>
  <c r="CD25" i="100" a="1"/>
  <c r="CD25" i="100" s="1"/>
  <c r="CE25" i="100" a="1"/>
  <c r="CE25" i="100" s="1"/>
  <c r="CK25" i="100" a="1"/>
  <c r="CK25" i="100" s="1"/>
  <c r="CW26" i="23" a="1"/>
  <c r="CW26" i="23" s="1"/>
  <c r="CX26" i="23" a="1"/>
  <c r="CX26" i="23" s="1"/>
  <c r="CY26" i="23" a="1"/>
  <c r="CY26" i="23" s="1"/>
  <c r="CZ26" i="23" a="1"/>
  <c r="CZ26" i="23" s="1"/>
  <c r="DA26" i="23" a="1"/>
  <c r="DA26" i="23" s="1"/>
  <c r="DB26" i="23" a="1"/>
  <c r="DB26" i="23" s="1"/>
  <c r="DC26" i="23" a="1"/>
  <c r="DC26" i="23" s="1"/>
  <c r="DD26" i="23" a="1"/>
  <c r="DD26" i="23" s="1"/>
  <c r="DE26" i="23" a="1"/>
  <c r="DE26" i="23" s="1"/>
  <c r="DF26" i="23" a="1"/>
  <c r="DF26" i="23" s="1"/>
  <c r="DG26" i="23" a="1"/>
  <c r="DG26" i="23" s="1"/>
  <c r="DH26" i="23" a="1"/>
  <c r="DH26" i="23" s="1"/>
  <c r="DI26" i="23" a="1"/>
  <c r="DI26" i="23" s="1"/>
  <c r="DJ26" i="23" a="1"/>
  <c r="DJ26" i="23" s="1"/>
  <c r="DK26" i="23" a="1"/>
  <c r="DK26" i="23" s="1"/>
  <c r="DL26" i="23" a="1"/>
  <c r="DL26" i="23" s="1"/>
  <c r="DM26" i="23" a="1"/>
  <c r="DM26" i="23" s="1"/>
  <c r="DN26" i="23" a="1"/>
  <c r="DN26" i="23" s="1"/>
  <c r="DO26" i="23" a="1"/>
  <c r="DO26" i="23" s="1"/>
  <c r="DP26" i="23" a="1"/>
  <c r="DP26" i="23" s="1"/>
  <c r="DQ26" i="23" a="1"/>
  <c r="DQ26" i="23" s="1"/>
  <c r="DR26" i="23" a="1"/>
  <c r="DR26" i="23" s="1"/>
  <c r="DS26" i="23" a="1"/>
  <c r="DS26" i="23" s="1"/>
  <c r="DT26" i="23" a="1"/>
  <c r="DT26" i="23" s="1"/>
  <c r="DU26" i="23" a="1"/>
  <c r="DU26" i="23" s="1"/>
  <c r="DV26" i="23" a="1"/>
  <c r="DV26" i="23" s="1"/>
  <c r="DW26" i="23" a="1"/>
  <c r="DW26" i="23" s="1"/>
  <c r="DX26" i="23" a="1"/>
  <c r="DX26" i="23" s="1"/>
  <c r="DY26" i="23" a="1"/>
  <c r="DY26" i="23" s="1"/>
  <c r="DZ26" i="23" a="1"/>
  <c r="DZ26" i="23" s="1"/>
  <c r="EA26" i="23" a="1"/>
  <c r="EA26" i="23" s="1"/>
  <c r="EB26" i="23" a="1"/>
  <c r="EB26" i="23" s="1"/>
  <c r="EC26" i="23" a="1"/>
  <c r="EC26" i="23" s="1"/>
  <c r="ED26" i="23" a="1"/>
  <c r="ED26" i="23" s="1"/>
  <c r="EE26" i="23" a="1"/>
  <c r="EE26" i="23" s="1"/>
  <c r="EG26" i="23" a="1"/>
  <c r="EG26" i="23" s="1"/>
  <c r="CM26" i="23" a="1"/>
  <c r="CM26" i="23" s="1"/>
  <c r="CU26" i="23" s="1" a="1"/>
  <c r="CU26" i="23" s="1"/>
  <c r="CN26" i="23" a="1"/>
  <c r="CN26" i="23" s="1"/>
  <c r="CV26" i="23" s="1" a="1"/>
  <c r="CV26" i="23" s="1"/>
  <c r="CD26" i="23" l="1" a="1"/>
  <c r="CD26" i="23" s="1"/>
  <c r="EF26" i="23" a="1"/>
  <c r="EF26" i="23" s="1"/>
  <c r="CK26" i="23" a="1"/>
  <c r="CK26" i="23" s="1"/>
  <c r="CJ26" i="23" a="1"/>
  <c r="CJ26" i="23" s="1"/>
  <c r="CH26" i="23" a="1"/>
  <c r="CH26" i="23" s="1"/>
  <c r="CG26" i="23" a="1"/>
  <c r="CG26" i="23" s="1"/>
  <c r="CE26" i="23" a="1"/>
  <c r="CE26" i="23" s="1"/>
  <c r="CE26" i="100" a="1"/>
  <c r="CE26" i="100" s="1"/>
  <c r="CG26" i="100" a="1"/>
  <c r="CG26" i="100" s="1"/>
  <c r="CH26" i="100" a="1"/>
  <c r="CH26" i="100" s="1"/>
  <c r="CK26" i="100" a="1"/>
  <c r="CK26" i="100" s="1"/>
  <c r="CD26" i="100" a="1"/>
  <c r="CD26" i="100" s="1"/>
  <c r="CJ26" i="100" a="1"/>
  <c r="CJ26" i="100" s="1"/>
  <c r="CW27" i="23" a="1"/>
  <c r="CW27" i="23" s="1"/>
  <c r="CX27" i="23" a="1"/>
  <c r="CX27" i="23" s="1"/>
  <c r="CY27" i="23" a="1"/>
  <c r="CY27" i="23" s="1"/>
  <c r="DA27" i="23" a="1"/>
  <c r="DA27" i="23" s="1"/>
  <c r="DB27" i="23" a="1"/>
  <c r="DB27" i="23" s="1"/>
  <c r="DC27" i="23" a="1"/>
  <c r="DC27" i="23" s="1"/>
  <c r="DD27" i="23" a="1"/>
  <c r="DD27" i="23" s="1"/>
  <c r="DE27" i="23" a="1"/>
  <c r="DE27" i="23" s="1"/>
  <c r="DF27" i="23" a="1"/>
  <c r="DF27" i="23" s="1"/>
  <c r="DG27" i="23" a="1"/>
  <c r="DG27" i="23" s="1"/>
  <c r="DH27" i="23" a="1"/>
  <c r="DH27" i="23" s="1"/>
  <c r="DI27" i="23" a="1"/>
  <c r="DI27" i="23" s="1"/>
  <c r="DJ27" i="23" a="1"/>
  <c r="DJ27" i="23" s="1"/>
  <c r="DK27" i="23" a="1"/>
  <c r="DK27" i="23" s="1"/>
  <c r="DL27" i="23" a="1"/>
  <c r="DL27" i="23" s="1"/>
  <c r="DM27" i="23" a="1"/>
  <c r="DM27" i="23" s="1"/>
  <c r="DN27" i="23" a="1"/>
  <c r="DN27" i="23" s="1"/>
  <c r="DO27" i="23" a="1"/>
  <c r="DO27" i="23" s="1"/>
  <c r="DP27" i="23" a="1"/>
  <c r="DP27" i="23" s="1"/>
  <c r="DQ27" i="23" a="1"/>
  <c r="DQ27" i="23" s="1"/>
  <c r="DR27" i="23" a="1"/>
  <c r="DR27" i="23" s="1"/>
  <c r="DS27" i="23" a="1"/>
  <c r="DS27" i="23" s="1"/>
  <c r="DT27" i="23" a="1"/>
  <c r="DT27" i="23" s="1"/>
  <c r="DU27" i="23" a="1"/>
  <c r="DU27" i="23" s="1"/>
  <c r="DV27" i="23" a="1"/>
  <c r="DV27" i="23" s="1"/>
  <c r="DW27" i="23" a="1"/>
  <c r="DW27" i="23" s="1"/>
  <c r="DX27" i="23" a="1"/>
  <c r="DX27" i="23" s="1"/>
  <c r="DY27" i="23" a="1"/>
  <c r="DY27" i="23" s="1"/>
  <c r="DZ27" i="23" a="1"/>
  <c r="DZ27" i="23" s="1"/>
  <c r="EA27" i="23" a="1"/>
  <c r="EA27" i="23" s="1"/>
  <c r="EB27" i="23" a="1"/>
  <c r="EB27" i="23" s="1"/>
  <c r="EC27" i="23" a="1"/>
  <c r="EC27" i="23" s="1"/>
  <c r="ED27" i="23" a="1"/>
  <c r="ED27" i="23" s="1"/>
  <c r="EE27" i="23" a="1"/>
  <c r="EE27" i="23" s="1"/>
  <c r="EF27" i="23" a="1"/>
  <c r="EF27" i="23" s="1"/>
  <c r="EG27" i="23" a="1"/>
  <c r="EG27" i="23" s="1"/>
  <c r="CM27" i="23" a="1"/>
  <c r="CM27" i="23" s="1"/>
  <c r="CU27" i="23" s="1" a="1"/>
  <c r="CU27" i="23" s="1"/>
  <c r="CN27" i="23" a="1"/>
  <c r="CN27" i="23" s="1"/>
  <c r="CV27" i="23" s="1" a="1"/>
  <c r="CV27" i="23" s="1"/>
  <c r="CJ27" i="23" l="1" a="1"/>
  <c r="CJ27" i="23" s="1"/>
  <c r="CD27" i="23" a="1"/>
  <c r="CD27" i="23" s="1"/>
  <c r="CE27" i="23" a="1"/>
  <c r="CE27" i="23" s="1"/>
  <c r="CZ27" i="23" a="1"/>
  <c r="CZ27" i="23" s="1"/>
  <c r="CH27" i="23" a="1"/>
  <c r="CH27" i="23" s="1"/>
  <c r="CD27" i="100" a="1"/>
  <c r="CD27" i="100" s="1"/>
  <c r="CJ27" i="100" a="1"/>
  <c r="CJ27" i="100" s="1"/>
  <c r="CK27" i="100" a="1"/>
  <c r="CK27" i="100" s="1"/>
  <c r="CE27" i="100" a="1"/>
  <c r="CE27" i="100" s="1"/>
  <c r="CG27" i="100" a="1"/>
  <c r="CG27" i="100" s="1"/>
  <c r="CH27" i="100" a="1"/>
  <c r="CH27" i="100" s="1"/>
  <c r="CK27" i="23" a="1"/>
  <c r="CK27" i="23" s="1"/>
  <c r="CG27" i="23" a="1"/>
  <c r="CG27" i="23" s="1"/>
  <c r="CW29" i="23" a="1"/>
  <c r="CW29" i="23" s="1"/>
  <c r="CX29" i="23" a="1"/>
  <c r="CX29" i="23" s="1"/>
  <c r="CY29" i="23" a="1"/>
  <c r="CY29" i="23" s="1"/>
  <c r="CZ29" i="23" a="1"/>
  <c r="CZ29" i="23" s="1"/>
  <c r="DA29" i="23" a="1"/>
  <c r="DA29" i="23" s="1"/>
  <c r="DB29" i="23" a="1"/>
  <c r="DB29" i="23" s="1"/>
  <c r="DC29" i="23" a="1"/>
  <c r="DC29" i="23" s="1"/>
  <c r="DD29" i="23" a="1"/>
  <c r="DD29" i="23" s="1"/>
  <c r="DE29" i="23" a="1"/>
  <c r="DE29" i="23" s="1"/>
  <c r="DF29" i="23" a="1"/>
  <c r="DF29" i="23" s="1"/>
  <c r="DG29" i="23" a="1"/>
  <c r="DG29" i="23" s="1"/>
  <c r="DH29" i="23" a="1"/>
  <c r="DH29" i="23" s="1"/>
  <c r="DI29" i="23" a="1"/>
  <c r="DI29" i="23" s="1"/>
  <c r="DJ29" i="23" a="1"/>
  <c r="DJ29" i="23" s="1"/>
  <c r="DK29" i="23" a="1"/>
  <c r="DK29" i="23" s="1"/>
  <c r="DL29" i="23" a="1"/>
  <c r="DL29" i="23" s="1"/>
  <c r="DM29" i="23" a="1"/>
  <c r="DM29" i="23" s="1"/>
  <c r="DN29" i="23" a="1"/>
  <c r="DN29" i="23" s="1"/>
  <c r="DO29" i="23" a="1"/>
  <c r="DO29" i="23" s="1"/>
  <c r="DP29" i="23" a="1"/>
  <c r="DP29" i="23" s="1"/>
  <c r="DQ29" i="23" a="1"/>
  <c r="DQ29" i="23" s="1"/>
  <c r="DR29" i="23" a="1"/>
  <c r="DR29" i="23" s="1"/>
  <c r="DS29" i="23" a="1"/>
  <c r="DS29" i="23" s="1"/>
  <c r="DT29" i="23" a="1"/>
  <c r="DT29" i="23" s="1"/>
  <c r="DU29" i="23" a="1"/>
  <c r="DU29" i="23" s="1"/>
  <c r="DV29" i="23" a="1"/>
  <c r="DV29" i="23" s="1"/>
  <c r="DW29" i="23" a="1"/>
  <c r="DW29" i="23" s="1"/>
  <c r="DX29" i="23" a="1"/>
  <c r="DX29" i="23" s="1"/>
  <c r="DY29" i="23" a="1"/>
  <c r="DY29" i="23" s="1"/>
  <c r="DZ29" i="23" a="1"/>
  <c r="DZ29" i="23" s="1"/>
  <c r="EA29" i="23" a="1"/>
  <c r="EA29" i="23" s="1"/>
  <c r="EB29" i="23" a="1"/>
  <c r="EB29" i="23" s="1"/>
  <c r="EC29" i="23" a="1"/>
  <c r="EC29" i="23" s="1"/>
  <c r="ED29" i="23" a="1"/>
  <c r="ED29" i="23" s="1"/>
  <c r="EE29" i="23" a="1"/>
  <c r="EE29" i="23" s="1"/>
  <c r="EF29" i="23" a="1"/>
  <c r="EF29" i="23" s="1"/>
  <c r="EG29" i="23" a="1"/>
  <c r="EG29" i="23" s="1"/>
  <c r="CM29" i="23" a="1"/>
  <c r="CM29" i="23" s="1"/>
  <c r="CU29" i="23" s="1" a="1"/>
  <c r="CU29" i="23" s="1"/>
  <c r="CN29" i="23" a="1"/>
  <c r="CN29" i="23" s="1"/>
  <c r="CV29" i="23" s="1" a="1"/>
  <c r="CV29" i="23" s="1"/>
  <c r="CK29" i="23" l="1" a="1"/>
  <c r="CK29" i="23" s="1"/>
  <c r="CJ29" i="23" a="1"/>
  <c r="CJ29" i="23" s="1"/>
  <c r="CH29" i="23" a="1"/>
  <c r="CH29" i="23" s="1"/>
  <c r="CG29" i="23" a="1"/>
  <c r="CG29" i="23" s="1"/>
  <c r="CE29" i="23" a="1"/>
  <c r="CE29" i="23" s="1"/>
  <c r="CD29" i="23" a="1"/>
  <c r="CD29" i="23" s="1"/>
  <c r="CJ29" i="100" a="1"/>
  <c r="CJ29" i="100" s="1"/>
  <c r="CK29" i="100" a="1"/>
  <c r="CK29" i="100" s="1"/>
  <c r="CE29" i="100" a="1"/>
  <c r="CE29" i="100" s="1"/>
  <c r="CG29" i="100" a="1"/>
  <c r="CG29" i="100" s="1"/>
  <c r="CH29" i="100" a="1"/>
  <c r="CH29" i="100" s="1"/>
  <c r="CD29" i="100" a="1"/>
  <c r="CD29" i="100" s="1"/>
  <c r="CW30" i="23" a="1"/>
  <c r="CW30" i="23" s="1"/>
  <c r="CX30" i="23" a="1"/>
  <c r="CX30" i="23" s="1"/>
  <c r="CY30" i="23" a="1"/>
  <c r="CY30" i="23" s="1"/>
  <c r="CZ30" i="23" a="1"/>
  <c r="CZ30" i="23" s="1"/>
  <c r="DA30" i="23" a="1"/>
  <c r="DA30" i="23" s="1"/>
  <c r="DB30" i="23" a="1"/>
  <c r="DB30" i="23" s="1"/>
  <c r="DC30" i="23" a="1"/>
  <c r="DC30" i="23" s="1"/>
  <c r="DD30" i="23" a="1"/>
  <c r="DD30" i="23" s="1"/>
  <c r="DE30" i="23" a="1"/>
  <c r="DE30" i="23" s="1"/>
  <c r="DF30" i="23" a="1"/>
  <c r="DF30" i="23" s="1"/>
  <c r="DG30" i="23" a="1"/>
  <c r="DG30" i="23" s="1"/>
  <c r="DH30" i="23" a="1"/>
  <c r="DH30" i="23" s="1"/>
  <c r="DI30" i="23" a="1"/>
  <c r="DI30" i="23" s="1"/>
  <c r="DJ30" i="23" a="1"/>
  <c r="DJ30" i="23" s="1"/>
  <c r="DK30" i="23" a="1"/>
  <c r="DK30" i="23" s="1"/>
  <c r="DL30" i="23" a="1"/>
  <c r="DL30" i="23" s="1"/>
  <c r="DM30" i="23" a="1"/>
  <c r="DM30" i="23" s="1"/>
  <c r="DN30" i="23" a="1"/>
  <c r="DN30" i="23" s="1"/>
  <c r="DO30" i="23" a="1"/>
  <c r="DO30" i="23" s="1"/>
  <c r="DP30" i="23" a="1"/>
  <c r="DP30" i="23" s="1"/>
  <c r="DQ30" i="23" a="1"/>
  <c r="DQ30" i="23" s="1"/>
  <c r="DR30" i="23" a="1"/>
  <c r="DR30" i="23" s="1"/>
  <c r="DS30" i="23" a="1"/>
  <c r="DS30" i="23" s="1"/>
  <c r="DT30" i="23" a="1"/>
  <c r="DT30" i="23" s="1"/>
  <c r="DU30" i="23" a="1"/>
  <c r="DU30" i="23" s="1"/>
  <c r="DV30" i="23" a="1"/>
  <c r="DV30" i="23" s="1"/>
  <c r="DW30" i="23" a="1"/>
  <c r="DW30" i="23" s="1"/>
  <c r="DX30" i="23" a="1"/>
  <c r="DX30" i="23" s="1"/>
  <c r="DY30" i="23" a="1"/>
  <c r="DY30" i="23" s="1"/>
  <c r="DZ30" i="23" a="1"/>
  <c r="DZ30" i="23" s="1"/>
  <c r="EA30" i="23" a="1"/>
  <c r="EA30" i="23" s="1"/>
  <c r="EB30" i="23" a="1"/>
  <c r="EB30" i="23" s="1"/>
  <c r="EC30" i="23" a="1"/>
  <c r="EC30" i="23" s="1"/>
  <c r="ED30" i="23" a="1"/>
  <c r="ED30" i="23" s="1"/>
  <c r="EE30" i="23" a="1"/>
  <c r="EE30" i="23" s="1"/>
  <c r="EF30" i="23" a="1"/>
  <c r="EF30" i="23" s="1"/>
  <c r="EG30" i="23" a="1"/>
  <c r="EG30" i="23" s="1"/>
  <c r="CM30" i="23" a="1"/>
  <c r="CM30" i="23" s="1"/>
  <c r="CU30" i="23" s="1" a="1"/>
  <c r="CU30" i="23" s="1"/>
  <c r="CN30" i="23" a="1"/>
  <c r="CN30" i="23" s="1"/>
  <c r="CV30" i="23" s="1" a="1"/>
  <c r="CV30" i="23" s="1"/>
  <c r="CH30" i="23" l="1" a="1"/>
  <c r="CH30" i="23" s="1"/>
  <c r="CJ30" i="23" a="1"/>
  <c r="CJ30" i="23" s="1"/>
  <c r="CK30" i="23" a="1"/>
  <c r="CK30" i="23" s="1"/>
  <c r="CG30" i="23" a="1"/>
  <c r="CG30" i="23" s="1"/>
  <c r="CD30" i="23" a="1"/>
  <c r="CD30" i="23" s="1"/>
  <c r="CE30" i="23" a="1"/>
  <c r="CE30" i="23" s="1"/>
  <c r="CH30" i="100" a="1"/>
  <c r="CH30" i="100" s="1"/>
  <c r="CD30" i="100" a="1"/>
  <c r="CD30" i="100" s="1"/>
  <c r="CE30" i="100" a="1"/>
  <c r="CE30" i="100" s="1"/>
  <c r="CG30" i="100" a="1"/>
  <c r="CG30" i="100" s="1"/>
  <c r="CK30" i="100" a="1"/>
  <c r="CK30" i="100" s="1"/>
  <c r="CJ30" i="100" a="1"/>
  <c r="CJ30" i="100" s="1"/>
  <c r="CW32" i="23" a="1"/>
  <c r="CW32" i="23" s="1"/>
  <c r="CX32" i="23" a="1"/>
  <c r="CX32" i="23" s="1"/>
  <c r="CY32" i="23" a="1"/>
  <c r="CY32" i="23" s="1"/>
  <c r="CZ32" i="23" a="1"/>
  <c r="CZ32" i="23" s="1"/>
  <c r="DA32" i="23" a="1"/>
  <c r="DA32" i="23" s="1"/>
  <c r="DB32" i="23" a="1"/>
  <c r="DB32" i="23" s="1"/>
  <c r="DD32" i="23" a="1"/>
  <c r="DD32" i="23" s="1"/>
  <c r="DE32" i="23" a="1"/>
  <c r="DE32" i="23" s="1"/>
  <c r="DF32" i="23" a="1"/>
  <c r="DF32" i="23" s="1"/>
  <c r="DG32" i="23" a="1"/>
  <c r="DG32" i="23" s="1"/>
  <c r="DH32" i="23" a="1"/>
  <c r="DH32" i="23" s="1"/>
  <c r="DI32" i="23" a="1"/>
  <c r="DI32" i="23" s="1"/>
  <c r="DJ32" i="23" a="1"/>
  <c r="DJ32" i="23" s="1"/>
  <c r="DK32" i="23" a="1"/>
  <c r="DK32" i="23" s="1"/>
  <c r="DL32" i="23" a="1"/>
  <c r="DL32" i="23" s="1"/>
  <c r="DM32" i="23" a="1"/>
  <c r="DM32" i="23" s="1"/>
  <c r="DN32" i="23" a="1"/>
  <c r="DN32" i="23" s="1"/>
  <c r="DO32" i="23" a="1"/>
  <c r="DO32" i="23" s="1"/>
  <c r="DP32" i="23" a="1"/>
  <c r="DP32" i="23" s="1"/>
  <c r="DQ32" i="23" a="1"/>
  <c r="DQ32" i="23" s="1"/>
  <c r="DR32" i="23" a="1"/>
  <c r="DR32" i="23" s="1"/>
  <c r="DS32" i="23" a="1"/>
  <c r="DS32" i="23" s="1"/>
  <c r="DT32" i="23" a="1"/>
  <c r="DT32" i="23" s="1"/>
  <c r="DU32" i="23" a="1"/>
  <c r="DU32" i="23" s="1"/>
  <c r="DV32" i="23" a="1"/>
  <c r="DV32" i="23" s="1"/>
  <c r="DW32" i="23" a="1"/>
  <c r="DW32" i="23" s="1"/>
  <c r="DX32" i="23" a="1"/>
  <c r="DX32" i="23" s="1"/>
  <c r="DY32" i="23" a="1"/>
  <c r="DY32" i="23" s="1"/>
  <c r="DZ32" i="23" a="1"/>
  <c r="DZ32" i="23" s="1"/>
  <c r="EA32" i="23" a="1"/>
  <c r="EA32" i="23" s="1"/>
  <c r="EB32" i="23" a="1"/>
  <c r="EB32" i="23" s="1"/>
  <c r="EC32" i="23" a="1"/>
  <c r="EC32" i="23" s="1"/>
  <c r="ED32" i="23" a="1"/>
  <c r="ED32" i="23" s="1"/>
  <c r="EE32" i="23" a="1"/>
  <c r="EE32" i="23" s="1"/>
  <c r="EF32" i="23" a="1"/>
  <c r="EF32" i="23" s="1"/>
  <c r="EG32" i="23" a="1"/>
  <c r="EG32" i="23" s="1"/>
  <c r="CM32" i="23" a="1"/>
  <c r="CM32" i="23" s="1"/>
  <c r="CU32" i="23" s="1" a="1"/>
  <c r="CU32" i="23" s="1"/>
  <c r="CN32" i="23" a="1"/>
  <c r="CN32" i="23" s="1"/>
  <c r="CV32" i="23" s="1" a="1"/>
  <c r="CV32" i="23" s="1"/>
  <c r="CE32" i="23" l="1" a="1"/>
  <c r="CE32" i="23" s="1"/>
  <c r="DC32" i="23" a="1"/>
  <c r="DC32" i="23" s="1"/>
  <c r="CJ32" i="23" a="1"/>
  <c r="CJ32" i="23" s="1"/>
  <c r="CH32" i="23" a="1"/>
  <c r="CH32" i="23" s="1"/>
  <c r="CK32" i="23" a="1"/>
  <c r="CK32" i="23" s="1"/>
  <c r="CG32" i="23" a="1"/>
  <c r="CG32" i="23" s="1"/>
  <c r="CD32" i="23" a="1"/>
  <c r="CD32" i="23" s="1"/>
  <c r="CD32" i="100" a="1"/>
  <c r="CD32" i="100" s="1"/>
  <c r="CE32" i="100" a="1"/>
  <c r="CE32" i="100" s="1"/>
  <c r="CJ32" i="100" a="1"/>
  <c r="CJ32" i="100" s="1"/>
  <c r="CK32" i="100" a="1"/>
  <c r="CK32" i="100" s="1"/>
  <c r="CG32" i="100" a="1"/>
  <c r="CG32" i="100" s="1"/>
  <c r="CH32" i="100" a="1"/>
  <c r="CH32" i="100" s="1"/>
  <c r="CW33" i="23" a="1"/>
  <c r="CW33" i="23" s="1"/>
  <c r="CX33" i="23" a="1"/>
  <c r="CX33" i="23" s="1"/>
  <c r="CY33" i="23" a="1"/>
  <c r="CY33" i="23" s="1"/>
  <c r="CZ33" i="23" a="1"/>
  <c r="CZ33" i="23" s="1"/>
  <c r="DA33" i="23" a="1"/>
  <c r="DA33" i="23" s="1"/>
  <c r="DB33" i="23" a="1"/>
  <c r="DB33" i="23" s="1"/>
  <c r="DD33" i="23" a="1"/>
  <c r="DD33" i="23" s="1"/>
  <c r="DE33" i="23" a="1"/>
  <c r="DE33" i="23" s="1"/>
  <c r="DF33" i="23" a="1"/>
  <c r="DF33" i="23" s="1"/>
  <c r="DG33" i="23" a="1"/>
  <c r="DG33" i="23" s="1"/>
  <c r="DH33" i="23" a="1"/>
  <c r="DH33" i="23" s="1"/>
  <c r="DI33" i="23" a="1"/>
  <c r="DI33" i="23" s="1"/>
  <c r="DJ33" i="23" a="1"/>
  <c r="DJ33" i="23" s="1"/>
  <c r="DK33" i="23" a="1"/>
  <c r="DK33" i="23" s="1"/>
  <c r="DL33" i="23" a="1"/>
  <c r="DL33" i="23" s="1"/>
  <c r="DM33" i="23" a="1"/>
  <c r="DM33" i="23" s="1"/>
  <c r="DN33" i="23" a="1"/>
  <c r="DN33" i="23" s="1"/>
  <c r="DO33" i="23" a="1"/>
  <c r="DO33" i="23" s="1"/>
  <c r="DP33" i="23" a="1"/>
  <c r="DP33" i="23" s="1"/>
  <c r="DQ33" i="23" a="1"/>
  <c r="DQ33" i="23" s="1"/>
  <c r="DR33" i="23" a="1"/>
  <c r="DR33" i="23" s="1"/>
  <c r="DS33" i="23" a="1"/>
  <c r="DS33" i="23" s="1"/>
  <c r="DT33" i="23" a="1"/>
  <c r="DT33" i="23" s="1"/>
  <c r="DU33" i="23" a="1"/>
  <c r="DU33" i="23" s="1"/>
  <c r="DV33" i="23" a="1"/>
  <c r="DV33" i="23" s="1"/>
  <c r="DW33" i="23" a="1"/>
  <c r="DW33" i="23" s="1"/>
  <c r="DX33" i="23" a="1"/>
  <c r="DX33" i="23" s="1"/>
  <c r="DY33" i="23" a="1"/>
  <c r="DY33" i="23" s="1"/>
  <c r="DZ33" i="23" a="1"/>
  <c r="DZ33" i="23" s="1"/>
  <c r="EA33" i="23" a="1"/>
  <c r="EA33" i="23" s="1"/>
  <c r="EB33" i="23" a="1"/>
  <c r="EB33" i="23" s="1"/>
  <c r="EC33" i="23" a="1"/>
  <c r="EC33" i="23" s="1"/>
  <c r="ED33" i="23" a="1"/>
  <c r="ED33" i="23" s="1"/>
  <c r="EE33" i="23" a="1"/>
  <c r="EE33" i="23" s="1"/>
  <c r="EF33" i="23" a="1"/>
  <c r="EF33" i="23" s="1"/>
  <c r="EG33" i="23" a="1"/>
  <c r="EG33" i="23" s="1"/>
  <c r="CM33" i="23" a="1"/>
  <c r="CM33" i="23" s="1"/>
  <c r="CU33" i="23" s="1" a="1"/>
  <c r="CU33" i="23" s="1"/>
  <c r="CN33" i="23" a="1"/>
  <c r="CN33" i="23" s="1"/>
  <c r="CV33" i="23" s="1" a="1"/>
  <c r="CV33" i="23" s="1"/>
  <c r="CK33" i="23" l="1" a="1"/>
  <c r="CK33" i="23" s="1"/>
  <c r="CJ33" i="23" a="1"/>
  <c r="CJ33" i="23" s="1"/>
  <c r="CH33" i="23" a="1"/>
  <c r="CH33" i="23" s="1"/>
  <c r="CG33" i="23" a="1"/>
  <c r="CG33" i="23" s="1"/>
  <c r="CE33" i="23" a="1"/>
  <c r="CE33" i="23" s="1"/>
  <c r="DC33" i="23" a="1"/>
  <c r="DC33" i="23" s="1"/>
  <c r="CD33" i="23" a="1"/>
  <c r="CD33" i="23" s="1"/>
  <c r="CD33" i="100" a="1"/>
  <c r="CD33" i="100" s="1"/>
  <c r="CH33" i="100" a="1"/>
  <c r="CH33" i="100" s="1"/>
  <c r="CJ33" i="100" a="1"/>
  <c r="CJ33" i="100" s="1"/>
  <c r="CK33" i="100" a="1"/>
  <c r="CK33" i="100" s="1"/>
  <c r="CE33" i="100" a="1"/>
  <c r="CE33" i="100" s="1"/>
  <c r="CG33" i="100" a="1"/>
  <c r="CG33" i="100" s="1"/>
  <c r="CW34" i="23" a="1"/>
  <c r="CW34" i="23" s="1"/>
  <c r="CX34" i="23" a="1"/>
  <c r="CX34" i="23" s="1"/>
  <c r="CY34" i="23" a="1"/>
  <c r="CY34" i="23" s="1"/>
  <c r="CZ34" i="23" a="1"/>
  <c r="CZ34" i="23" s="1"/>
  <c r="DA34" i="23" a="1"/>
  <c r="DA34" i="23" s="1"/>
  <c r="DB34" i="23" a="1"/>
  <c r="DB34" i="23" s="1"/>
  <c r="DC34" i="23" a="1"/>
  <c r="DC34" i="23" s="1"/>
  <c r="DE34" i="23" a="1"/>
  <c r="DE34" i="23" s="1"/>
  <c r="DF34" i="23" a="1"/>
  <c r="DF34" i="23" s="1"/>
  <c r="DG34" i="23" a="1"/>
  <c r="DG34" i="23" s="1"/>
  <c r="DH34" i="23" a="1"/>
  <c r="DH34" i="23" s="1"/>
  <c r="DI34" i="23" a="1"/>
  <c r="DI34" i="23" s="1"/>
  <c r="DJ34" i="23" a="1"/>
  <c r="DJ34" i="23" s="1"/>
  <c r="DK34" i="23" a="1"/>
  <c r="DK34" i="23" s="1"/>
  <c r="DL34" i="23" a="1"/>
  <c r="DL34" i="23" s="1"/>
  <c r="DM34" i="23" a="1"/>
  <c r="DM34" i="23" s="1"/>
  <c r="DN34" i="23" a="1"/>
  <c r="DN34" i="23" s="1"/>
  <c r="DO34" i="23" a="1"/>
  <c r="DO34" i="23" s="1"/>
  <c r="DP34" i="23" a="1"/>
  <c r="DP34" i="23" s="1"/>
  <c r="DQ34" i="23" a="1"/>
  <c r="DQ34" i="23" s="1"/>
  <c r="DR34" i="23" a="1"/>
  <c r="DR34" i="23" s="1"/>
  <c r="DS34" i="23" a="1"/>
  <c r="DS34" i="23" s="1"/>
  <c r="DT34" i="23" a="1"/>
  <c r="DT34" i="23" s="1"/>
  <c r="DU34" i="23" a="1"/>
  <c r="DU34" i="23" s="1"/>
  <c r="DV34" i="23" a="1"/>
  <c r="DV34" i="23" s="1"/>
  <c r="DW34" i="23" a="1"/>
  <c r="DW34" i="23" s="1"/>
  <c r="DX34" i="23" a="1"/>
  <c r="DX34" i="23" s="1"/>
  <c r="DY34" i="23" a="1"/>
  <c r="DY34" i="23" s="1"/>
  <c r="DZ34" i="23" a="1"/>
  <c r="DZ34" i="23" s="1"/>
  <c r="EA34" i="23" a="1"/>
  <c r="EA34" i="23" s="1"/>
  <c r="EB34" i="23" a="1"/>
  <c r="EB34" i="23" s="1"/>
  <c r="EC34" i="23" a="1"/>
  <c r="EC34" i="23" s="1"/>
  <c r="ED34" i="23" a="1"/>
  <c r="ED34" i="23" s="1"/>
  <c r="EE34" i="23" a="1"/>
  <c r="EE34" i="23" s="1"/>
  <c r="EF34" i="23" a="1"/>
  <c r="EF34" i="23" s="1"/>
  <c r="EG34" i="23" a="1"/>
  <c r="EG34" i="23" s="1"/>
  <c r="CM34" i="23" a="1"/>
  <c r="CM34" i="23" s="1"/>
  <c r="CU34" i="23" s="1" a="1"/>
  <c r="CU34" i="23" s="1"/>
  <c r="CN34" i="23" a="1"/>
  <c r="CN34" i="23" s="1"/>
  <c r="CV34" i="23" s="1" a="1"/>
  <c r="CV34" i="23" s="1"/>
  <c r="CD34" i="23" l="1" a="1"/>
  <c r="CD34" i="23" s="1"/>
  <c r="CK34" i="23" a="1"/>
  <c r="CK34" i="23" s="1"/>
  <c r="CJ34" i="23" a="1"/>
  <c r="CJ34" i="23" s="1"/>
  <c r="CH34" i="23" a="1"/>
  <c r="CH34" i="23" s="1"/>
  <c r="CE34" i="23" a="1"/>
  <c r="CE34" i="23" s="1"/>
  <c r="DD34" i="23" a="1"/>
  <c r="DD34" i="23" s="1"/>
  <c r="CG34" i="23" a="1"/>
  <c r="CG34" i="23" s="1"/>
  <c r="CG34" i="100" a="1"/>
  <c r="CG34" i="100" s="1"/>
  <c r="CH34" i="100" a="1"/>
  <c r="CH34" i="100" s="1"/>
  <c r="CJ34" i="100" a="1"/>
  <c r="CJ34" i="100" s="1"/>
  <c r="CK34" i="100" a="1"/>
  <c r="CK34" i="100" s="1"/>
  <c r="CD34" i="100" a="1"/>
  <c r="CD34" i="100" s="1"/>
  <c r="CE34" i="100" a="1"/>
  <c r="CE34" i="100" s="1"/>
  <c r="CW35" i="23" a="1"/>
  <c r="CW35" i="23" s="1"/>
  <c r="CX35" i="23" a="1"/>
  <c r="CX35" i="23" s="1"/>
  <c r="CY35" i="23" a="1"/>
  <c r="CY35" i="23" s="1"/>
  <c r="CZ35" i="23" a="1"/>
  <c r="CZ35" i="23" s="1"/>
  <c r="DA35" i="23" a="1"/>
  <c r="DA35" i="23" s="1"/>
  <c r="DB35" i="23" a="1"/>
  <c r="DB35" i="23" s="1"/>
  <c r="DC35" i="23" a="1"/>
  <c r="DC35" i="23" s="1"/>
  <c r="DD35" i="23" a="1"/>
  <c r="DD35" i="23" s="1"/>
  <c r="DF35" i="23" a="1"/>
  <c r="DF35" i="23" s="1"/>
  <c r="DG35" i="23" a="1"/>
  <c r="DG35" i="23" s="1"/>
  <c r="DH35" i="23" a="1"/>
  <c r="DH35" i="23" s="1"/>
  <c r="DI35" i="23" a="1"/>
  <c r="DI35" i="23" s="1"/>
  <c r="DJ35" i="23" a="1"/>
  <c r="DJ35" i="23" s="1"/>
  <c r="DK35" i="23" a="1"/>
  <c r="DK35" i="23" s="1"/>
  <c r="DL35" i="23" a="1"/>
  <c r="DL35" i="23" s="1"/>
  <c r="DM35" i="23" a="1"/>
  <c r="DM35" i="23" s="1"/>
  <c r="DN35" i="23" a="1"/>
  <c r="DN35" i="23" s="1"/>
  <c r="DO35" i="23" a="1"/>
  <c r="DO35" i="23" s="1"/>
  <c r="DP35" i="23" a="1"/>
  <c r="DP35" i="23" s="1"/>
  <c r="DQ35" i="23" a="1"/>
  <c r="DQ35" i="23" s="1"/>
  <c r="DR35" i="23" a="1"/>
  <c r="DR35" i="23" s="1"/>
  <c r="DS35" i="23" a="1"/>
  <c r="DS35" i="23" s="1"/>
  <c r="DT35" i="23" a="1"/>
  <c r="DT35" i="23" s="1"/>
  <c r="DU35" i="23" a="1"/>
  <c r="DU35" i="23" s="1"/>
  <c r="DV35" i="23" a="1"/>
  <c r="DV35" i="23" s="1"/>
  <c r="DW35" i="23" a="1"/>
  <c r="DW35" i="23" s="1"/>
  <c r="DX35" i="23" a="1"/>
  <c r="DX35" i="23" s="1"/>
  <c r="DY35" i="23" a="1"/>
  <c r="DY35" i="23" s="1"/>
  <c r="DZ35" i="23" a="1"/>
  <c r="DZ35" i="23" s="1"/>
  <c r="EA35" i="23" a="1"/>
  <c r="EA35" i="23" s="1"/>
  <c r="EB35" i="23" a="1"/>
  <c r="EB35" i="23" s="1"/>
  <c r="EC35" i="23" a="1"/>
  <c r="EC35" i="23" s="1"/>
  <c r="ED35" i="23" a="1"/>
  <c r="ED35" i="23" s="1"/>
  <c r="EE35" i="23" a="1"/>
  <c r="EE35" i="23" s="1"/>
  <c r="EF35" i="23" a="1"/>
  <c r="EF35" i="23" s="1"/>
  <c r="EG35" i="23" a="1"/>
  <c r="EG35" i="23" s="1"/>
  <c r="CM35" i="23" a="1"/>
  <c r="CM35" i="23" s="1"/>
  <c r="CU35" i="23" s="1" a="1"/>
  <c r="CU35" i="23" s="1"/>
  <c r="CN35" i="23" a="1"/>
  <c r="CN35" i="23" s="1"/>
  <c r="CV35" i="23" s="1" a="1"/>
  <c r="CV35" i="23" s="1"/>
  <c r="CD35" i="23" l="1" a="1"/>
  <c r="CD35" i="23" s="1"/>
  <c r="DE35" i="23" a="1"/>
  <c r="DE35" i="23" s="1"/>
  <c r="CK35" i="23" a="1"/>
  <c r="CK35" i="23" s="1"/>
  <c r="CJ35" i="23" a="1"/>
  <c r="CJ35" i="23" s="1"/>
  <c r="CG35" i="23" a="1"/>
  <c r="CG35" i="23" s="1"/>
  <c r="CE35" i="23" a="1"/>
  <c r="CE35" i="23" s="1"/>
  <c r="CH35" i="23" a="1"/>
  <c r="CH35" i="23" s="1"/>
  <c r="CJ35" i="100" a="1"/>
  <c r="CJ35" i="100" s="1"/>
  <c r="CK35" i="100" a="1"/>
  <c r="CK35" i="100" s="1"/>
  <c r="CD35" i="100" a="1"/>
  <c r="CD35" i="100" s="1"/>
  <c r="CE35" i="100" a="1"/>
  <c r="CE35" i="100" s="1"/>
  <c r="CG35" i="100" a="1"/>
  <c r="CG35" i="100" s="1"/>
  <c r="CH35" i="100" a="1"/>
  <c r="CH35" i="100" s="1"/>
  <c r="CD43" i="23" l="1" a="1"/>
  <c r="CD43" i="23" s="1"/>
  <c r="CE43" i="23" a="1"/>
  <c r="CE43" i="23" s="1"/>
  <c r="CM43" i="23" a="1"/>
  <c r="CM43" i="23" s="1"/>
  <c r="CN43" i="23" a="1"/>
  <c r="CN43" i="23" s="1"/>
  <c r="CW46" i="23" a="1"/>
  <c r="CW46" i="23" s="1"/>
  <c r="CX46" i="23" a="1"/>
  <c r="CX46" i="23" s="1"/>
  <c r="CY46" i="23" a="1"/>
  <c r="CY46" i="23" s="1"/>
  <c r="CZ46" i="23" a="1"/>
  <c r="CZ46" i="23" s="1"/>
  <c r="DA46" i="23" a="1"/>
  <c r="DA46" i="23" s="1"/>
  <c r="DB46" i="23" a="1"/>
  <c r="DB46" i="23" s="1"/>
  <c r="DC46" i="23" a="1"/>
  <c r="DC46" i="23" s="1"/>
  <c r="DD46" i="23" a="1"/>
  <c r="DD46" i="23" s="1"/>
  <c r="DE46" i="23" a="1"/>
  <c r="DE46" i="23" s="1"/>
  <c r="DF46" i="23" a="1"/>
  <c r="DF46" i="23" s="1"/>
  <c r="DG46" i="23" a="1"/>
  <c r="DG46" i="23" s="1"/>
  <c r="DH46" i="23" a="1"/>
  <c r="DH46" i="23" s="1"/>
  <c r="DI46" i="23" a="1"/>
  <c r="DI46" i="23" s="1"/>
  <c r="DJ46" i="23" a="1"/>
  <c r="DJ46" i="23" s="1"/>
  <c r="DK46" i="23" a="1"/>
  <c r="DK46" i="23" s="1"/>
  <c r="DL46" i="23" a="1"/>
  <c r="DL46" i="23" s="1"/>
  <c r="DM46" i="23" a="1"/>
  <c r="DM46" i="23" s="1"/>
  <c r="DN46" i="23" a="1"/>
  <c r="DN46" i="23" s="1"/>
  <c r="DO46" i="23" a="1"/>
  <c r="DO46" i="23" s="1"/>
  <c r="DP46" i="23" a="1"/>
  <c r="DP46" i="23" s="1"/>
  <c r="DQ46" i="23" a="1"/>
  <c r="DQ46" i="23" s="1"/>
  <c r="DR46" i="23" a="1"/>
  <c r="DR46" i="23" s="1"/>
  <c r="DS46" i="23" a="1"/>
  <c r="DS46" i="23" s="1"/>
  <c r="DT46" i="23" a="1"/>
  <c r="DT46" i="23" s="1"/>
  <c r="DU46" i="23" a="1"/>
  <c r="DU46" i="23" s="1"/>
  <c r="DV46" i="23" a="1"/>
  <c r="DV46" i="23" s="1"/>
  <c r="DW46" i="23" a="1"/>
  <c r="DW46" i="23" s="1"/>
  <c r="DX46" i="23" a="1"/>
  <c r="DX46" i="23" s="1"/>
  <c r="DY46" i="23" a="1"/>
  <c r="DY46" i="23" s="1"/>
  <c r="DZ46" i="23" a="1"/>
  <c r="DZ46" i="23" s="1"/>
  <c r="EA46" i="23" a="1"/>
  <c r="EA46" i="23" s="1"/>
  <c r="EB46" i="23" a="1"/>
  <c r="EB46" i="23" s="1"/>
  <c r="EC46" i="23" a="1"/>
  <c r="EC46" i="23" s="1"/>
  <c r="ED46" i="23" a="1"/>
  <c r="ED46" i="23" s="1"/>
  <c r="EE46" i="23" a="1"/>
  <c r="EE46" i="23" s="1"/>
  <c r="EF46" i="23" a="1"/>
  <c r="EF46" i="23" s="1"/>
  <c r="EG46" i="23" a="1"/>
  <c r="EG46" i="23" s="1"/>
  <c r="CM46" i="23"/>
  <c r="CN46" i="23"/>
  <c r="CD46" i="23" l="1" a="1"/>
  <c r="CD46" i="23" s="1"/>
  <c r="CK46" i="23" a="1"/>
  <c r="CK46" i="23" s="1"/>
  <c r="CJ46" i="23" a="1"/>
  <c r="CJ46" i="23" s="1"/>
  <c r="CG46" i="23" a="1"/>
  <c r="CG46" i="23" s="1"/>
  <c r="CE46" i="23" a="1"/>
  <c r="CE46" i="23" s="1"/>
  <c r="CH46" i="23" a="1"/>
  <c r="CH46" i="23" s="1"/>
  <c r="CG46" i="100" a="1"/>
  <c r="CG46" i="100" s="1"/>
  <c r="CH46" i="100" a="1"/>
  <c r="CH46" i="100" s="1"/>
  <c r="CJ46" i="100" a="1"/>
  <c r="CJ46" i="100" s="1"/>
  <c r="CK46" i="100" a="1"/>
  <c r="CK46" i="100" s="1"/>
  <c r="CD46" i="100" a="1"/>
  <c r="CD46" i="100" s="1"/>
  <c r="CE46" i="100" a="1"/>
  <c r="CE46" i="100" s="1"/>
  <c r="CX47" i="23" a="1"/>
  <c r="CX47" i="23" s="1"/>
  <c r="CY47" i="23" a="1"/>
  <c r="CY47" i="23" s="1"/>
  <c r="CZ47" i="23" a="1"/>
  <c r="CZ47" i="23" s="1"/>
  <c r="DA47" i="23" a="1"/>
  <c r="DA47" i="23" s="1"/>
  <c r="DB47" i="23" a="1"/>
  <c r="DB47" i="23" s="1"/>
  <c r="DC47" i="23" a="1"/>
  <c r="DC47" i="23" s="1"/>
  <c r="DD47" i="23" a="1"/>
  <c r="DD47" i="23" s="1"/>
  <c r="DE47" i="23" a="1"/>
  <c r="DE47" i="23" s="1"/>
  <c r="DF47" i="23" a="1"/>
  <c r="DF47" i="23" s="1"/>
  <c r="DG47" i="23" a="1"/>
  <c r="DG47" i="23" s="1"/>
  <c r="DH47" i="23" a="1"/>
  <c r="DH47" i="23" s="1"/>
  <c r="DI47" i="23" a="1"/>
  <c r="DI47" i="23" s="1"/>
  <c r="DK47" i="23" a="1"/>
  <c r="DK47" i="23" s="1"/>
  <c r="DL47" i="23" a="1"/>
  <c r="DL47" i="23" s="1"/>
  <c r="DM47" i="23" a="1"/>
  <c r="DM47" i="23" s="1"/>
  <c r="DN47" i="23" a="1"/>
  <c r="DN47" i="23" s="1"/>
  <c r="DO47" i="23" a="1"/>
  <c r="DO47" i="23" s="1"/>
  <c r="DP47" i="23" a="1"/>
  <c r="DP47" i="23" s="1"/>
  <c r="DQ47" i="23" a="1"/>
  <c r="DQ47" i="23" s="1"/>
  <c r="DR47" i="23" a="1"/>
  <c r="DR47" i="23" s="1"/>
  <c r="DS47" i="23" a="1"/>
  <c r="DS47" i="23" s="1"/>
  <c r="DT47" i="23" a="1"/>
  <c r="DT47" i="23" s="1"/>
  <c r="DU47" i="23" a="1"/>
  <c r="DU47" i="23" s="1"/>
  <c r="DV47" i="23" a="1"/>
  <c r="DV47" i="23" s="1"/>
  <c r="DW47" i="23" a="1"/>
  <c r="DW47" i="23" s="1"/>
  <c r="DX47" i="23" a="1"/>
  <c r="DX47" i="23" s="1"/>
  <c r="DY47" i="23" a="1"/>
  <c r="DY47" i="23" s="1"/>
  <c r="DZ47" i="23" a="1"/>
  <c r="DZ47" i="23" s="1"/>
  <c r="EA47" i="23" a="1"/>
  <c r="EA47" i="23" s="1"/>
  <c r="EB47" i="23" a="1"/>
  <c r="EB47" i="23" s="1"/>
  <c r="EC47" i="23" a="1"/>
  <c r="EC47" i="23" s="1"/>
  <c r="ED47" i="23" a="1"/>
  <c r="ED47" i="23" s="1"/>
  <c r="EE47" i="23" a="1"/>
  <c r="EE47" i="23" s="1"/>
  <c r="EF47" i="23" a="1"/>
  <c r="EF47" i="23" s="1"/>
  <c r="EG47" i="23" a="1"/>
  <c r="EG47" i="23" s="1"/>
  <c r="CM47" i="23"/>
  <c r="CN47" i="23"/>
  <c r="CH47" i="23" l="1" a="1"/>
  <c r="CH47" i="23" s="1"/>
  <c r="CG47" i="23" a="1"/>
  <c r="CG47" i="23" s="1"/>
  <c r="CW47" i="23" a="1"/>
  <c r="CW47" i="23" s="1"/>
  <c r="CE47" i="23" a="1"/>
  <c r="CE47" i="23" s="1"/>
  <c r="DJ47" i="23" a="1"/>
  <c r="DJ47" i="23" s="1"/>
  <c r="CK47" i="23" a="1"/>
  <c r="CK47" i="23" s="1"/>
  <c r="CJ47" i="23" a="1"/>
  <c r="CJ47" i="23" s="1"/>
  <c r="CD47" i="23" a="1"/>
  <c r="CD47" i="23" s="1"/>
  <c r="CG47" i="100" a="1"/>
  <c r="CG47" i="100" s="1"/>
  <c r="CH47" i="100" a="1"/>
  <c r="CH47" i="100" s="1"/>
  <c r="CJ47" i="100" a="1"/>
  <c r="CJ47" i="100" s="1"/>
  <c r="CK47" i="100" a="1"/>
  <c r="CK47" i="100" s="1"/>
  <c r="CD47" i="100" a="1"/>
  <c r="CD47" i="100" s="1"/>
  <c r="CE47" i="100" a="1"/>
  <c r="CE47" i="100" s="1"/>
  <c r="CW48" i="23" a="1"/>
  <c r="CW48" i="23" s="1"/>
  <c r="CX48" i="23" a="1"/>
  <c r="CX48" i="23" s="1"/>
  <c r="CY48" i="23" a="1"/>
  <c r="CY48" i="23" s="1"/>
  <c r="CZ48" i="23" a="1"/>
  <c r="CZ48" i="23" s="1"/>
  <c r="DA48" i="23" a="1"/>
  <c r="DA48" i="23" s="1"/>
  <c r="DC48" i="23" a="1"/>
  <c r="DC48" i="23" s="1"/>
  <c r="DD48" i="23" a="1"/>
  <c r="DD48" i="23" s="1"/>
  <c r="DE48" i="23" a="1"/>
  <c r="DE48" i="23" s="1"/>
  <c r="DF48" i="23" a="1"/>
  <c r="DF48" i="23" s="1"/>
  <c r="DG48" i="23" a="1"/>
  <c r="DG48" i="23" s="1"/>
  <c r="DH48" i="23" a="1"/>
  <c r="DH48" i="23" s="1"/>
  <c r="DI48" i="23" a="1"/>
  <c r="DI48" i="23" s="1"/>
  <c r="DJ48" i="23" a="1"/>
  <c r="DJ48" i="23" s="1"/>
  <c r="DK48" i="23" a="1"/>
  <c r="DK48" i="23" s="1"/>
  <c r="DL48" i="23" a="1"/>
  <c r="DL48" i="23" s="1"/>
  <c r="DM48" i="23" a="1"/>
  <c r="DM48" i="23" s="1"/>
  <c r="DN48" i="23" a="1"/>
  <c r="DN48" i="23" s="1"/>
  <c r="DO48" i="23" a="1"/>
  <c r="DO48" i="23" s="1"/>
  <c r="DP48" i="23" a="1"/>
  <c r="DP48" i="23" s="1"/>
  <c r="DQ48" i="23" a="1"/>
  <c r="DQ48" i="23" s="1"/>
  <c r="DR48" i="23" a="1"/>
  <c r="DR48" i="23" s="1"/>
  <c r="DS48" i="23" a="1"/>
  <c r="DS48" i="23" s="1"/>
  <c r="DT48" i="23" a="1"/>
  <c r="DT48" i="23" s="1"/>
  <c r="DU48" i="23" a="1"/>
  <c r="DU48" i="23" s="1"/>
  <c r="DV48" i="23" a="1"/>
  <c r="DV48" i="23" s="1"/>
  <c r="DW48" i="23" a="1"/>
  <c r="DW48" i="23" s="1"/>
  <c r="DX48" i="23" a="1"/>
  <c r="DX48" i="23" s="1"/>
  <c r="DY48" i="23" a="1"/>
  <c r="DY48" i="23" s="1"/>
  <c r="DZ48" i="23" a="1"/>
  <c r="DZ48" i="23" s="1"/>
  <c r="EA48" i="23" a="1"/>
  <c r="EA48" i="23" s="1"/>
  <c r="EB48" i="23" a="1"/>
  <c r="EB48" i="23" s="1"/>
  <c r="EC48" i="23" a="1"/>
  <c r="EC48" i="23" s="1"/>
  <c r="ED48" i="23" a="1"/>
  <c r="ED48" i="23" s="1"/>
  <c r="EE48" i="23" a="1"/>
  <c r="EE48" i="23" s="1"/>
  <c r="EF48" i="23" a="1"/>
  <c r="EF48" i="23" s="1"/>
  <c r="EG48" i="23" a="1"/>
  <c r="EG48" i="23" s="1"/>
  <c r="CM48" i="23"/>
  <c r="CN48" i="23"/>
  <c r="CH48" i="23" l="1" a="1"/>
  <c r="CH48" i="23" s="1"/>
  <c r="CJ48" i="23" a="1"/>
  <c r="CJ48" i="23" s="1"/>
  <c r="DB48" i="23" a="1"/>
  <c r="DB48" i="23" s="1"/>
  <c r="CK48" i="23" a="1"/>
  <c r="CK48" i="23" s="1"/>
  <c r="CG48" i="23" a="1"/>
  <c r="CG48" i="23" s="1"/>
  <c r="CE48" i="23" a="1"/>
  <c r="CE48" i="23" s="1"/>
  <c r="CD48" i="23" a="1"/>
  <c r="CD48" i="23" s="1"/>
  <c r="CE48" i="100" a="1"/>
  <c r="CE48" i="100" s="1"/>
  <c r="CG48" i="100" a="1"/>
  <c r="CG48" i="100" s="1"/>
  <c r="CH48" i="100" a="1"/>
  <c r="CH48" i="100" s="1"/>
  <c r="CJ48" i="100" a="1"/>
  <c r="CJ48" i="100" s="1"/>
  <c r="CK48" i="100" a="1"/>
  <c r="CK48" i="100" s="1"/>
  <c r="CD48" i="100" a="1"/>
  <c r="CD48" i="100" s="1"/>
  <c r="CW50" i="23" a="1"/>
  <c r="CW50" i="23" s="1"/>
  <c r="CX50" i="23" a="1"/>
  <c r="CX50" i="23" s="1"/>
  <c r="CY50" i="23" a="1"/>
  <c r="CY50" i="23" s="1"/>
  <c r="CZ50" i="23" a="1"/>
  <c r="CZ50" i="23" s="1"/>
  <c r="DA50" i="23" a="1"/>
  <c r="DA50" i="23" s="1"/>
  <c r="DB50" i="23" a="1"/>
  <c r="DB50" i="23" s="1"/>
  <c r="DC50" i="23" a="1"/>
  <c r="DC50" i="23" s="1"/>
  <c r="DD50" i="23" a="1"/>
  <c r="DD50" i="23" s="1"/>
  <c r="DE50" i="23" a="1"/>
  <c r="DE50" i="23" s="1"/>
  <c r="DF50" i="23" a="1"/>
  <c r="DF50" i="23" s="1"/>
  <c r="DG50" i="23" a="1"/>
  <c r="DG50" i="23" s="1"/>
  <c r="DH50" i="23" a="1"/>
  <c r="DH50" i="23" s="1"/>
  <c r="DI50" i="23" a="1"/>
  <c r="DI50" i="23" s="1"/>
  <c r="DJ50" i="23" a="1"/>
  <c r="DJ50" i="23" s="1"/>
  <c r="DK50" i="23" a="1"/>
  <c r="DK50" i="23" s="1"/>
  <c r="DL50" i="23" a="1"/>
  <c r="DL50" i="23" s="1"/>
  <c r="DM50" i="23" a="1"/>
  <c r="DM50" i="23" s="1"/>
  <c r="DN50" i="23" a="1"/>
  <c r="DN50" i="23" s="1"/>
  <c r="DO50" i="23" a="1"/>
  <c r="DO50" i="23" s="1"/>
  <c r="DP50" i="23" a="1"/>
  <c r="DP50" i="23" s="1"/>
  <c r="DQ50" i="23" a="1"/>
  <c r="DQ50" i="23" s="1"/>
  <c r="DR50" i="23" a="1"/>
  <c r="DR50" i="23" s="1"/>
  <c r="DS50" i="23" a="1"/>
  <c r="DS50" i="23" s="1"/>
  <c r="DT50" i="23" a="1"/>
  <c r="DT50" i="23" s="1"/>
  <c r="DU50" i="23" a="1"/>
  <c r="DU50" i="23" s="1"/>
  <c r="DV50" i="23" a="1"/>
  <c r="DV50" i="23" s="1"/>
  <c r="DW50" i="23" a="1"/>
  <c r="DW50" i="23" s="1"/>
  <c r="DX50" i="23" a="1"/>
  <c r="DX50" i="23" s="1"/>
  <c r="DY50" i="23" a="1"/>
  <c r="DY50" i="23" s="1"/>
  <c r="DZ50" i="23" a="1"/>
  <c r="DZ50" i="23" s="1"/>
  <c r="EA50" i="23" a="1"/>
  <c r="EA50" i="23" s="1"/>
  <c r="EB50" i="23" a="1"/>
  <c r="EB50" i="23" s="1"/>
  <c r="EC50" i="23" a="1"/>
  <c r="EC50" i="23" s="1"/>
  <c r="ED50" i="23" a="1"/>
  <c r="ED50" i="23" s="1"/>
  <c r="EE50" i="23" a="1"/>
  <c r="EE50" i="23" s="1"/>
  <c r="EF50" i="23" a="1"/>
  <c r="EF50" i="23" s="1"/>
  <c r="EG50" i="23" a="1"/>
  <c r="EG50" i="23" s="1"/>
  <c r="CM50" i="23"/>
  <c r="CN50" i="23"/>
  <c r="CK50" i="23" l="1" a="1"/>
  <c r="CK50" i="23" s="1"/>
  <c r="CJ50" i="23" a="1"/>
  <c r="CJ50" i="23" s="1"/>
  <c r="CH50" i="23" a="1"/>
  <c r="CH50" i="23" s="1"/>
  <c r="CG50" i="23" a="1"/>
  <c r="CG50" i="23" s="1"/>
  <c r="CE50" i="23" a="1"/>
  <c r="CE50" i="23" s="1"/>
  <c r="CD50" i="23" a="1"/>
  <c r="CD50" i="23" s="1"/>
  <c r="CD50" i="100" a="1"/>
  <c r="CD50" i="100" s="1"/>
  <c r="CE50" i="100" a="1"/>
  <c r="CE50" i="100" s="1"/>
  <c r="CG50" i="100" a="1"/>
  <c r="CG50" i="100" s="1"/>
  <c r="CH50" i="100" a="1"/>
  <c r="CH50" i="100" s="1"/>
  <c r="CJ50" i="100" a="1"/>
  <c r="CJ50" i="100" s="1"/>
  <c r="CK50" i="100" a="1"/>
  <c r="CK50" i="100" s="1"/>
  <c r="CW51" i="23" a="1"/>
  <c r="CW51" i="23" s="1"/>
  <c r="CX51" i="23" a="1"/>
  <c r="CX51" i="23" s="1"/>
  <c r="CY51" i="23" a="1"/>
  <c r="CY51" i="23" s="1"/>
  <c r="CZ51" i="23" a="1"/>
  <c r="CZ51" i="23" s="1"/>
  <c r="DA51" i="23" a="1"/>
  <c r="DA51" i="23" s="1"/>
  <c r="DB51" i="23" a="1"/>
  <c r="DB51" i="23" s="1"/>
  <c r="DC51" i="23" a="1"/>
  <c r="DC51" i="23" s="1"/>
  <c r="DD51" i="23" a="1"/>
  <c r="DD51" i="23" s="1"/>
  <c r="DE51" i="23" a="1"/>
  <c r="DE51" i="23" s="1"/>
  <c r="DF51" i="23" a="1"/>
  <c r="DF51" i="23" s="1"/>
  <c r="DH51" i="23" a="1"/>
  <c r="DH51" i="23" s="1"/>
  <c r="DI51" i="23" a="1"/>
  <c r="DI51" i="23" s="1"/>
  <c r="DK51" i="23" a="1"/>
  <c r="DK51" i="23" s="1"/>
  <c r="DL51" i="23" a="1"/>
  <c r="DL51" i="23" s="1"/>
  <c r="DM51" i="23" a="1"/>
  <c r="DM51" i="23" s="1"/>
  <c r="DN51" i="23" a="1"/>
  <c r="DN51" i="23" s="1"/>
  <c r="DO51" i="23" a="1"/>
  <c r="DO51" i="23" s="1"/>
  <c r="DP51" i="23" a="1"/>
  <c r="DP51" i="23" s="1"/>
  <c r="DQ51" i="23" a="1"/>
  <c r="DQ51" i="23" s="1"/>
  <c r="DR51" i="23" a="1"/>
  <c r="DR51" i="23" s="1"/>
  <c r="DS51" i="23" a="1"/>
  <c r="DS51" i="23" s="1"/>
  <c r="DT51" i="23" a="1"/>
  <c r="DT51" i="23" s="1"/>
  <c r="DU51" i="23" a="1"/>
  <c r="DU51" i="23" s="1"/>
  <c r="DV51" i="23" a="1"/>
  <c r="DV51" i="23" s="1"/>
  <c r="DW51" i="23" a="1"/>
  <c r="DW51" i="23" s="1"/>
  <c r="DX51" i="23" a="1"/>
  <c r="DX51" i="23" s="1"/>
  <c r="DY51" i="23" a="1"/>
  <c r="DY51" i="23" s="1"/>
  <c r="DZ51" i="23" a="1"/>
  <c r="DZ51" i="23" s="1"/>
  <c r="EA51" i="23" a="1"/>
  <c r="EA51" i="23" s="1"/>
  <c r="EB51" i="23" a="1"/>
  <c r="EB51" i="23" s="1"/>
  <c r="EC51" i="23" a="1"/>
  <c r="EC51" i="23" s="1"/>
  <c r="ED51" i="23" a="1"/>
  <c r="ED51" i="23" s="1"/>
  <c r="EE51" i="23" a="1"/>
  <c r="EE51" i="23" s="1"/>
  <c r="EF51" i="23" a="1"/>
  <c r="EF51" i="23" s="1"/>
  <c r="EG51" i="23" a="1"/>
  <c r="EG51" i="23" s="1"/>
  <c r="CM51" i="23"/>
  <c r="CN51" i="23"/>
  <c r="CE51" i="23" l="1" a="1"/>
  <c r="CE51" i="23" s="1"/>
  <c r="CK51" i="23" a="1"/>
  <c r="CK51" i="23" s="1"/>
  <c r="DG51" i="23" a="1"/>
  <c r="DG51" i="23" s="1"/>
  <c r="CG51" i="23" a="1"/>
  <c r="CG51" i="23" s="1"/>
  <c r="CH51" i="23" a="1"/>
  <c r="CH51" i="23" s="1"/>
  <c r="DJ51" i="23" a="1"/>
  <c r="DJ51" i="23" s="1"/>
  <c r="CD51" i="23" a="1"/>
  <c r="CD51" i="23" s="1"/>
  <c r="CJ51" i="23" a="1"/>
  <c r="CJ51" i="23" s="1"/>
  <c r="CG51" i="100" a="1"/>
  <c r="CG51" i="100" s="1"/>
  <c r="CH51" i="100" a="1"/>
  <c r="CH51" i="100" s="1"/>
  <c r="CJ51" i="100" a="1"/>
  <c r="CJ51" i="100" s="1"/>
  <c r="CK51" i="100" a="1"/>
  <c r="CK51" i="100" s="1"/>
  <c r="CD51" i="100" a="1"/>
  <c r="CD51" i="100" s="1"/>
  <c r="CE51" i="100" a="1"/>
  <c r="CE51" i="100" s="1"/>
  <c r="CW52" i="23" a="1"/>
  <c r="CW52" i="23" s="1"/>
  <c r="CX52" i="23" a="1"/>
  <c r="CX52" i="23" s="1"/>
  <c r="CY52" i="23" a="1"/>
  <c r="CY52" i="23" s="1"/>
  <c r="CZ52" i="23" a="1"/>
  <c r="CZ52" i="23" s="1"/>
  <c r="DA52" i="23" a="1"/>
  <c r="DA52" i="23" s="1"/>
  <c r="DB52" i="23" a="1"/>
  <c r="DB52" i="23" s="1"/>
  <c r="DC52" i="23" a="1"/>
  <c r="DC52" i="23" s="1"/>
  <c r="DD52" i="23" a="1"/>
  <c r="DD52" i="23" s="1"/>
  <c r="DE52" i="23" a="1"/>
  <c r="DE52" i="23" s="1"/>
  <c r="DF52" i="23" a="1"/>
  <c r="DF52" i="23" s="1"/>
  <c r="DG52" i="23" a="1"/>
  <c r="DG52" i="23" s="1"/>
  <c r="DH52" i="23" a="1"/>
  <c r="DH52" i="23" s="1"/>
  <c r="DI52" i="23" a="1"/>
  <c r="DI52" i="23" s="1"/>
  <c r="DJ52" i="23" a="1"/>
  <c r="DJ52" i="23" s="1"/>
  <c r="DK52" i="23" a="1"/>
  <c r="DK52" i="23" s="1"/>
  <c r="DL52" i="23" a="1"/>
  <c r="DL52" i="23" s="1"/>
  <c r="DM52" i="23" a="1"/>
  <c r="DM52" i="23" s="1"/>
  <c r="DN52" i="23" a="1"/>
  <c r="DN52" i="23" s="1"/>
  <c r="DO52" i="23" a="1"/>
  <c r="DO52" i="23" s="1"/>
  <c r="DP52" i="23" a="1"/>
  <c r="DP52" i="23" s="1"/>
  <c r="DQ52" i="23" a="1"/>
  <c r="DQ52" i="23" s="1"/>
  <c r="DR52" i="23" a="1"/>
  <c r="DR52" i="23" s="1"/>
  <c r="DS52" i="23" a="1"/>
  <c r="DS52" i="23" s="1"/>
  <c r="DT52" i="23" a="1"/>
  <c r="DT52" i="23" s="1"/>
  <c r="DU52" i="23" a="1"/>
  <c r="DU52" i="23" s="1"/>
  <c r="DV52" i="23" a="1"/>
  <c r="DV52" i="23" s="1"/>
  <c r="DW52" i="23" a="1"/>
  <c r="DW52" i="23" s="1"/>
  <c r="DX52" i="23" a="1"/>
  <c r="DX52" i="23" s="1"/>
  <c r="DY52" i="23" a="1"/>
  <c r="DY52" i="23" s="1"/>
  <c r="DZ52" i="23" a="1"/>
  <c r="DZ52" i="23" s="1"/>
  <c r="EA52" i="23" a="1"/>
  <c r="EA52" i="23" s="1"/>
  <c r="EB52" i="23" a="1"/>
  <c r="EB52" i="23" s="1"/>
  <c r="EC52" i="23" a="1"/>
  <c r="EC52" i="23" s="1"/>
  <c r="ED52" i="23" a="1"/>
  <c r="ED52" i="23" s="1"/>
  <c r="EE52" i="23" a="1"/>
  <c r="EE52" i="23" s="1"/>
  <c r="EF52" i="23" a="1"/>
  <c r="EF52" i="23" s="1"/>
  <c r="EG52" i="23" a="1"/>
  <c r="EG52" i="23" s="1"/>
  <c r="CM52" i="23"/>
  <c r="CN52" i="23"/>
  <c r="CK52" i="23" l="1" a="1"/>
  <c r="CK52" i="23" s="1"/>
  <c r="CJ52" i="23" a="1"/>
  <c r="CJ52" i="23" s="1"/>
  <c r="CH52" i="23" a="1"/>
  <c r="CH52" i="23" s="1"/>
  <c r="CG52" i="23" a="1"/>
  <c r="CG52" i="23" s="1"/>
  <c r="CE52" i="23" a="1"/>
  <c r="CE52" i="23" s="1"/>
  <c r="CD52" i="23" a="1"/>
  <c r="CD52" i="23" s="1"/>
  <c r="CK52" i="100" a="1"/>
  <c r="CK52" i="100" s="1"/>
  <c r="CD52" i="100" a="1"/>
  <c r="CD52" i="100" s="1"/>
  <c r="CE52" i="100" a="1"/>
  <c r="CE52" i="100" s="1"/>
  <c r="CG52" i="100" a="1"/>
  <c r="CG52" i="100" s="1"/>
  <c r="CH52" i="100" a="1"/>
  <c r="CH52" i="100" s="1"/>
  <c r="CJ52" i="100" a="1"/>
  <c r="CJ52" i="100" s="1"/>
  <c r="CW54" i="23" a="1"/>
  <c r="CW54" i="23" s="1"/>
  <c r="CX54" i="23" a="1"/>
  <c r="CX54" i="23" s="1"/>
  <c r="CY54" i="23" a="1"/>
  <c r="CY54" i="23" s="1"/>
  <c r="CZ54" i="23" a="1"/>
  <c r="CZ54" i="23" s="1"/>
  <c r="DA54" i="23" a="1"/>
  <c r="DA54" i="23" s="1"/>
  <c r="DB54" i="23" a="1"/>
  <c r="DB54" i="23" s="1"/>
  <c r="DC54" i="23" a="1"/>
  <c r="DC54" i="23" s="1"/>
  <c r="DD54" i="23" a="1"/>
  <c r="DD54" i="23" s="1"/>
  <c r="DE54" i="23" a="1"/>
  <c r="DE54" i="23" s="1"/>
  <c r="DF54" i="23" a="1"/>
  <c r="DF54" i="23" s="1"/>
  <c r="DG54" i="23" a="1"/>
  <c r="DG54" i="23" s="1"/>
  <c r="DH54" i="23" a="1"/>
  <c r="DH54" i="23" s="1"/>
  <c r="DI54" i="23" a="1"/>
  <c r="DI54" i="23" s="1"/>
  <c r="DJ54" i="23" a="1"/>
  <c r="DJ54" i="23" s="1"/>
  <c r="DK54" i="23" a="1"/>
  <c r="DK54" i="23" s="1"/>
  <c r="DL54" i="23" a="1"/>
  <c r="DL54" i="23" s="1"/>
  <c r="DM54" i="23" a="1"/>
  <c r="DM54" i="23" s="1"/>
  <c r="DN54" i="23" a="1"/>
  <c r="DN54" i="23" s="1"/>
  <c r="DO54" i="23" a="1"/>
  <c r="DO54" i="23" s="1"/>
  <c r="DP54" i="23" a="1"/>
  <c r="DP54" i="23" s="1"/>
  <c r="DQ54" i="23" a="1"/>
  <c r="DQ54" i="23" s="1"/>
  <c r="DR54" i="23" a="1"/>
  <c r="DR54" i="23" s="1"/>
  <c r="DS54" i="23" a="1"/>
  <c r="DS54" i="23" s="1"/>
  <c r="DT54" i="23" a="1"/>
  <c r="DT54" i="23" s="1"/>
  <c r="DU54" i="23" a="1"/>
  <c r="DU54" i="23" s="1"/>
  <c r="DV54" i="23" a="1"/>
  <c r="DV54" i="23" s="1"/>
  <c r="DW54" i="23" a="1"/>
  <c r="DW54" i="23" s="1"/>
  <c r="DX54" i="23" a="1"/>
  <c r="DX54" i="23" s="1"/>
  <c r="DY54" i="23" a="1"/>
  <c r="DY54" i="23" s="1"/>
  <c r="DZ54" i="23" a="1"/>
  <c r="DZ54" i="23" s="1"/>
  <c r="EA54" i="23" a="1"/>
  <c r="EA54" i="23" s="1"/>
  <c r="EB54" i="23" a="1"/>
  <c r="EB54" i="23" s="1"/>
  <c r="EC54" i="23" a="1"/>
  <c r="EC54" i="23" s="1"/>
  <c r="ED54" i="23" a="1"/>
  <c r="ED54" i="23" s="1"/>
  <c r="EE54" i="23" a="1"/>
  <c r="EE54" i="23" s="1"/>
  <c r="EF54" i="23" a="1"/>
  <c r="EF54" i="23" s="1"/>
  <c r="EG54" i="23" a="1"/>
  <c r="EG54" i="23" s="1"/>
  <c r="CM54" i="23"/>
  <c r="CN54" i="23"/>
  <c r="CK54" i="23" l="1" a="1"/>
  <c r="CK54" i="23" s="1"/>
  <c r="CJ54" i="23" a="1"/>
  <c r="CJ54" i="23" s="1"/>
  <c r="CH54" i="23" a="1"/>
  <c r="CH54" i="23" s="1"/>
  <c r="CG54" i="23" a="1"/>
  <c r="CG54" i="23" s="1"/>
  <c r="CE54" i="23" a="1"/>
  <c r="CE54" i="23" s="1"/>
  <c r="CD54" i="23" a="1"/>
  <c r="CD54" i="23" s="1"/>
  <c r="CJ54" i="100" a="1"/>
  <c r="CJ54" i="100" s="1"/>
  <c r="CD54" i="100" a="1"/>
  <c r="CD54" i="100" s="1"/>
  <c r="CE54" i="100" a="1"/>
  <c r="CE54" i="100" s="1"/>
  <c r="CG54" i="100" a="1"/>
  <c r="CG54" i="100" s="1"/>
  <c r="CH54" i="100" a="1"/>
  <c r="CH54" i="100" s="1"/>
  <c r="CK54" i="100" a="1"/>
  <c r="CK54" i="100" s="1"/>
  <c r="CW55" i="23" a="1"/>
  <c r="CW55" i="23" s="1"/>
  <c r="CX55" i="23" a="1"/>
  <c r="CX55" i="23" s="1"/>
  <c r="CY55" i="23" a="1"/>
  <c r="CY55" i="23" s="1"/>
  <c r="CZ55" i="23" a="1"/>
  <c r="CZ55" i="23" s="1"/>
  <c r="DA55" i="23" a="1"/>
  <c r="DA55" i="23" s="1"/>
  <c r="DB55" i="23" a="1"/>
  <c r="DB55" i="23" s="1"/>
  <c r="DC55" i="23" a="1"/>
  <c r="DC55" i="23" s="1"/>
  <c r="DD55" i="23" a="1"/>
  <c r="DD55" i="23" s="1"/>
  <c r="DE55" i="23" a="1"/>
  <c r="DE55" i="23" s="1"/>
  <c r="DF55" i="23" a="1"/>
  <c r="DF55" i="23" s="1"/>
  <c r="DG55" i="23" a="1"/>
  <c r="DG55" i="23" s="1"/>
  <c r="DH55" i="23" a="1"/>
  <c r="DH55" i="23" s="1"/>
  <c r="DI55" i="23" a="1"/>
  <c r="DI55" i="23" s="1"/>
  <c r="DJ55" i="23" a="1"/>
  <c r="DJ55" i="23" s="1"/>
  <c r="DK55" i="23" a="1"/>
  <c r="DK55" i="23" s="1"/>
  <c r="DL55" i="23" a="1"/>
  <c r="DL55" i="23" s="1"/>
  <c r="DM55" i="23" a="1"/>
  <c r="DM55" i="23" s="1"/>
  <c r="DN55" i="23" a="1"/>
  <c r="DN55" i="23" s="1"/>
  <c r="DO55" i="23" a="1"/>
  <c r="DO55" i="23" s="1"/>
  <c r="DP55" i="23" a="1"/>
  <c r="DP55" i="23" s="1"/>
  <c r="DQ55" i="23" a="1"/>
  <c r="DQ55" i="23" s="1"/>
  <c r="DR55" i="23" a="1"/>
  <c r="DR55" i="23" s="1"/>
  <c r="DS55" i="23" a="1"/>
  <c r="DS55" i="23" s="1"/>
  <c r="DV55" i="23" a="1"/>
  <c r="DV55" i="23" s="1"/>
  <c r="DW55" i="23" a="1"/>
  <c r="DW55" i="23" s="1"/>
  <c r="DX55" i="23" a="1"/>
  <c r="DX55" i="23" s="1"/>
  <c r="DY55" i="23" a="1"/>
  <c r="DY55" i="23" s="1"/>
  <c r="DZ55" i="23" a="1"/>
  <c r="DZ55" i="23" s="1"/>
  <c r="EA55" i="23" a="1"/>
  <c r="EA55" i="23" s="1"/>
  <c r="EB55" i="23" a="1"/>
  <c r="EB55" i="23" s="1"/>
  <c r="EC55" i="23" a="1"/>
  <c r="EC55" i="23" s="1"/>
  <c r="ED55" i="23" a="1"/>
  <c r="ED55" i="23" s="1"/>
  <c r="EE55" i="23" a="1"/>
  <c r="EE55" i="23" s="1"/>
  <c r="EF55" i="23" a="1"/>
  <c r="EF55" i="23" s="1"/>
  <c r="EG55" i="23" a="1"/>
  <c r="EG55" i="23" s="1"/>
  <c r="CM55" i="23"/>
  <c r="CN55" i="23"/>
  <c r="CD55" i="23" l="1" a="1"/>
  <c r="CD55" i="23" s="1"/>
  <c r="CH55" i="23" a="1"/>
  <c r="CH55" i="23" s="1"/>
  <c r="CG55" i="23" a="1"/>
  <c r="CG55" i="23" s="1"/>
  <c r="DT55" i="23" a="1"/>
  <c r="DT55" i="23" s="1"/>
  <c r="DU55" i="23" a="1"/>
  <c r="DU55" i="23" s="1"/>
  <c r="CE55" i="23" a="1"/>
  <c r="CE55" i="23" s="1"/>
  <c r="CJ55" i="23" a="1"/>
  <c r="CJ55" i="23" s="1"/>
  <c r="CK55" i="23" a="1"/>
  <c r="CK55" i="23" s="1"/>
  <c r="CD55" i="100" a="1"/>
  <c r="CD55" i="100" s="1"/>
  <c r="CE55" i="100" a="1"/>
  <c r="CE55" i="100" s="1"/>
  <c r="CG55" i="100" a="1"/>
  <c r="CG55" i="100" s="1"/>
  <c r="CH55" i="100" a="1"/>
  <c r="CH55" i="100" s="1"/>
  <c r="CJ55" i="100" a="1"/>
  <c r="CJ55" i="100" s="1"/>
  <c r="CK55" i="100" a="1"/>
  <c r="CK55" i="100" s="1"/>
  <c r="CW57" i="23" a="1"/>
  <c r="CW57" i="23" s="1"/>
  <c r="CX57" i="23" a="1"/>
  <c r="CX57" i="23" s="1"/>
  <c r="CY57" i="23" a="1"/>
  <c r="CY57" i="23" s="1"/>
  <c r="CZ57" i="23" a="1"/>
  <c r="CZ57" i="23" s="1"/>
  <c r="DA57" i="23" a="1"/>
  <c r="DA57" i="23" s="1"/>
  <c r="DB57" i="23" a="1"/>
  <c r="DB57" i="23" s="1"/>
  <c r="DC57" i="23" a="1"/>
  <c r="DC57" i="23" s="1"/>
  <c r="DD57" i="23" a="1"/>
  <c r="DD57" i="23" s="1"/>
  <c r="DE57" i="23" a="1"/>
  <c r="DE57" i="23" s="1"/>
  <c r="DF57" i="23" a="1"/>
  <c r="DF57" i="23" s="1"/>
  <c r="DG57" i="23" a="1"/>
  <c r="DG57" i="23" s="1"/>
  <c r="DH57" i="23" a="1"/>
  <c r="DH57" i="23" s="1"/>
  <c r="DI57" i="23" a="1"/>
  <c r="DI57" i="23" s="1"/>
  <c r="DJ57" i="23" a="1"/>
  <c r="DJ57" i="23" s="1"/>
  <c r="DK57" i="23" a="1"/>
  <c r="DK57" i="23" s="1"/>
  <c r="DL57" i="23" a="1"/>
  <c r="DL57" i="23" s="1"/>
  <c r="DM57" i="23" a="1"/>
  <c r="DM57" i="23" s="1"/>
  <c r="DN57" i="23" a="1"/>
  <c r="DN57" i="23" s="1"/>
  <c r="DO57" i="23" a="1"/>
  <c r="DO57" i="23" s="1"/>
  <c r="DP57" i="23" a="1"/>
  <c r="DP57" i="23" s="1"/>
  <c r="DQ57" i="23" a="1"/>
  <c r="DQ57" i="23" s="1"/>
  <c r="DR57" i="23" a="1"/>
  <c r="DR57" i="23" s="1"/>
  <c r="DS57" i="23" a="1"/>
  <c r="DS57" i="23" s="1"/>
  <c r="DT57" i="23" a="1"/>
  <c r="DT57" i="23" s="1"/>
  <c r="DU57" i="23" a="1"/>
  <c r="DU57" i="23" s="1"/>
  <c r="DV57" i="23" a="1"/>
  <c r="DV57" i="23" s="1"/>
  <c r="DW57" i="23" a="1"/>
  <c r="DW57" i="23" s="1"/>
  <c r="DX57" i="23" a="1"/>
  <c r="DX57" i="23" s="1"/>
  <c r="DY57" i="23" a="1"/>
  <c r="DY57" i="23" s="1"/>
  <c r="DZ57" i="23" a="1"/>
  <c r="DZ57" i="23" s="1"/>
  <c r="EA57" i="23" a="1"/>
  <c r="EA57" i="23" s="1"/>
  <c r="EB57" i="23" a="1"/>
  <c r="EB57" i="23" s="1"/>
  <c r="EC57" i="23" a="1"/>
  <c r="EC57" i="23" s="1"/>
  <c r="ED57" i="23" a="1"/>
  <c r="ED57" i="23" s="1"/>
  <c r="EE57" i="23" a="1"/>
  <c r="EE57" i="23" s="1"/>
  <c r="EF57" i="23" a="1"/>
  <c r="EF57" i="23" s="1"/>
  <c r="EG57" i="23" a="1"/>
  <c r="EG57" i="23" s="1"/>
  <c r="CM57" i="23"/>
  <c r="CN57" i="23"/>
  <c r="CE57" i="23" l="1" a="1"/>
  <c r="CE57" i="23" s="1"/>
  <c r="CK57" i="23" a="1"/>
  <c r="CK57" i="23" s="1"/>
  <c r="CJ57" i="23" a="1"/>
  <c r="CJ57" i="23" s="1"/>
  <c r="CH57" i="23" a="1"/>
  <c r="CH57" i="23" s="1"/>
  <c r="CG57" i="23" a="1"/>
  <c r="CG57" i="23" s="1"/>
  <c r="CD57" i="23" a="1"/>
  <c r="CD57" i="23" s="1"/>
  <c r="CK57" i="100" a="1"/>
  <c r="CK57" i="100" s="1"/>
  <c r="CE57" i="100" a="1"/>
  <c r="CE57" i="100" s="1"/>
  <c r="CG57" i="100" a="1"/>
  <c r="CG57" i="100" s="1"/>
  <c r="CH57" i="100" a="1"/>
  <c r="CH57" i="100" s="1"/>
  <c r="CD57" i="100" a="1"/>
  <c r="CD57" i="100" s="1"/>
  <c r="CJ57" i="100" a="1"/>
  <c r="CJ57" i="100" s="1"/>
  <c r="CW58" i="23" a="1"/>
  <c r="CW58" i="23" s="1"/>
  <c r="CX58" i="23" a="1"/>
  <c r="CX58" i="23" s="1"/>
  <c r="CY58" i="23" a="1"/>
  <c r="CY58" i="23" s="1"/>
  <c r="CZ58" i="23" a="1"/>
  <c r="CZ58" i="23" s="1"/>
  <c r="DA58" i="23" a="1"/>
  <c r="DA58" i="23" s="1"/>
  <c r="DB58" i="23" a="1"/>
  <c r="DB58" i="23" s="1"/>
  <c r="DC58" i="23" a="1"/>
  <c r="DC58" i="23" s="1"/>
  <c r="DD58" i="23" a="1"/>
  <c r="DD58" i="23" s="1"/>
  <c r="DE58" i="23" a="1"/>
  <c r="DE58" i="23" s="1"/>
  <c r="DF58" i="23" a="1"/>
  <c r="DF58" i="23" s="1"/>
  <c r="DH58" i="23" a="1"/>
  <c r="DH58" i="23" s="1"/>
  <c r="DI58" i="23" a="1"/>
  <c r="DI58" i="23" s="1"/>
  <c r="DJ58" i="23" a="1"/>
  <c r="DJ58" i="23" s="1"/>
  <c r="DK58" i="23" a="1"/>
  <c r="DK58" i="23" s="1"/>
  <c r="DL58" i="23" a="1"/>
  <c r="DL58" i="23" s="1"/>
  <c r="DM58" i="23" a="1"/>
  <c r="DM58" i="23" s="1"/>
  <c r="DN58" i="23" a="1"/>
  <c r="DN58" i="23" s="1"/>
  <c r="DO58" i="23" a="1"/>
  <c r="DO58" i="23" s="1"/>
  <c r="DP58" i="23" a="1"/>
  <c r="DP58" i="23" s="1"/>
  <c r="DQ58" i="23" a="1"/>
  <c r="DQ58" i="23" s="1"/>
  <c r="DR58" i="23" a="1"/>
  <c r="DR58" i="23" s="1"/>
  <c r="DS58" i="23" a="1"/>
  <c r="DS58" i="23" s="1"/>
  <c r="DT58" i="23" a="1"/>
  <c r="DT58" i="23" s="1"/>
  <c r="DU58" i="23" a="1"/>
  <c r="DU58" i="23" s="1"/>
  <c r="DV58" i="23" a="1"/>
  <c r="DV58" i="23" s="1"/>
  <c r="DW58" i="23" a="1"/>
  <c r="DW58" i="23" s="1"/>
  <c r="DX58" i="23" a="1"/>
  <c r="DX58" i="23" s="1"/>
  <c r="DY58" i="23" a="1"/>
  <c r="DY58" i="23" s="1"/>
  <c r="DZ58" i="23" a="1"/>
  <c r="DZ58" i="23" s="1"/>
  <c r="EA58" i="23" a="1"/>
  <c r="EA58" i="23" s="1"/>
  <c r="EB58" i="23" a="1"/>
  <c r="EB58" i="23" s="1"/>
  <c r="EC58" i="23" a="1"/>
  <c r="EC58" i="23" s="1"/>
  <c r="ED58" i="23" a="1"/>
  <c r="ED58" i="23" s="1"/>
  <c r="EE58" i="23" a="1"/>
  <c r="EE58" i="23" s="1"/>
  <c r="EF58" i="23" a="1"/>
  <c r="EF58" i="23" s="1"/>
  <c r="EG58" i="23" a="1"/>
  <c r="EG58" i="23" s="1"/>
  <c r="CM58" i="23"/>
  <c r="CN58" i="23"/>
  <c r="CD58" i="23" l="1" a="1"/>
  <c r="CD58" i="23" s="1"/>
  <c r="CK58" i="23" a="1"/>
  <c r="CK58" i="23" s="1"/>
  <c r="CH58" i="23" a="1"/>
  <c r="CH58" i="23" s="1"/>
  <c r="CJ58" i="23" a="1"/>
  <c r="CJ58" i="23" s="1"/>
  <c r="CG58" i="23" a="1"/>
  <c r="CG58" i="23" s="1"/>
  <c r="DG58" i="23" a="1"/>
  <c r="DG58" i="23" s="1"/>
  <c r="CE58" i="23" a="1"/>
  <c r="CE58" i="23" s="1"/>
  <c r="CJ58" i="100" a="1"/>
  <c r="CJ58" i="100" s="1"/>
  <c r="CD58" i="100" a="1"/>
  <c r="CD58" i="100" s="1"/>
  <c r="CE58" i="100" a="1"/>
  <c r="CE58" i="100" s="1"/>
  <c r="CG58" i="100" a="1"/>
  <c r="CG58" i="100" s="1"/>
  <c r="CH58" i="100" a="1"/>
  <c r="CH58" i="100" s="1"/>
  <c r="CK58" i="100" a="1"/>
  <c r="CK58" i="100" s="1"/>
  <c r="CW59" i="23" a="1"/>
  <c r="CW59" i="23" s="1"/>
  <c r="CX59" i="23" a="1"/>
  <c r="CX59" i="23" s="1"/>
  <c r="CY59" i="23" a="1"/>
  <c r="CY59" i="23" s="1"/>
  <c r="CZ59" i="23" a="1"/>
  <c r="CZ59" i="23" s="1"/>
  <c r="DA59" i="23" a="1"/>
  <c r="DA59" i="23" s="1"/>
  <c r="DB59" i="23" a="1"/>
  <c r="DB59" i="23" s="1"/>
  <c r="DC59" i="23" a="1"/>
  <c r="DC59" i="23" s="1"/>
  <c r="DD59" i="23" a="1"/>
  <c r="DD59" i="23" s="1"/>
  <c r="DE59" i="23" a="1"/>
  <c r="DE59" i="23" s="1"/>
  <c r="DF59" i="23" a="1"/>
  <c r="DF59" i="23" s="1"/>
  <c r="DG59" i="23" a="1"/>
  <c r="DG59" i="23" s="1"/>
  <c r="DH59" i="23" a="1"/>
  <c r="DH59" i="23" s="1"/>
  <c r="DI59" i="23" a="1"/>
  <c r="DI59" i="23" s="1"/>
  <c r="DJ59" i="23" a="1"/>
  <c r="DJ59" i="23" s="1"/>
  <c r="DK59" i="23" a="1"/>
  <c r="DK59" i="23" s="1"/>
  <c r="DL59" i="23" a="1"/>
  <c r="DL59" i="23" s="1"/>
  <c r="DM59" i="23" a="1"/>
  <c r="DM59" i="23" s="1"/>
  <c r="DN59" i="23" a="1"/>
  <c r="DN59" i="23" s="1"/>
  <c r="DO59" i="23" a="1"/>
  <c r="DO59" i="23" s="1"/>
  <c r="DP59" i="23" a="1"/>
  <c r="DP59" i="23" s="1"/>
  <c r="DQ59" i="23" a="1"/>
  <c r="DQ59" i="23" s="1"/>
  <c r="DR59" i="23" a="1"/>
  <c r="DR59" i="23" s="1"/>
  <c r="DS59" i="23" a="1"/>
  <c r="DS59" i="23" s="1"/>
  <c r="DT59" i="23" a="1"/>
  <c r="DT59" i="23" s="1"/>
  <c r="DU59" i="23" a="1"/>
  <c r="DU59" i="23" s="1"/>
  <c r="DV59" i="23" a="1"/>
  <c r="DV59" i="23" s="1"/>
  <c r="DW59" i="23" a="1"/>
  <c r="DW59" i="23" s="1"/>
  <c r="DX59" i="23" a="1"/>
  <c r="DX59" i="23" s="1"/>
  <c r="DY59" i="23" a="1"/>
  <c r="DY59" i="23" s="1"/>
  <c r="DZ59" i="23" a="1"/>
  <c r="DZ59" i="23" s="1"/>
  <c r="EA59" i="23" a="1"/>
  <c r="EA59" i="23" s="1"/>
  <c r="EB59" i="23" a="1"/>
  <c r="EB59" i="23" s="1"/>
  <c r="EC59" i="23" a="1"/>
  <c r="EC59" i="23" s="1"/>
  <c r="ED59" i="23" a="1"/>
  <c r="ED59" i="23" s="1"/>
  <c r="EE59" i="23" a="1"/>
  <c r="EE59" i="23" s="1"/>
  <c r="EF59" i="23" a="1"/>
  <c r="EF59" i="23" s="1"/>
  <c r="EG59" i="23" a="1"/>
  <c r="EG59" i="23" s="1"/>
  <c r="CM59" i="23"/>
  <c r="CN59" i="23"/>
  <c r="CG59" i="23" l="1" a="1"/>
  <c r="CG59" i="23" s="1"/>
  <c r="CK59" i="23" a="1"/>
  <c r="CK59" i="23" s="1"/>
  <c r="CE59" i="23" a="1"/>
  <c r="CE59" i="23" s="1"/>
  <c r="CJ59" i="23" a="1"/>
  <c r="CJ59" i="23" s="1"/>
  <c r="CH59" i="23" a="1"/>
  <c r="CH59" i="23" s="1"/>
  <c r="CD59" i="23" a="1"/>
  <c r="CD59" i="23" s="1"/>
  <c r="CD59" i="100" a="1"/>
  <c r="CD59" i="100" s="1"/>
  <c r="CE59" i="100" a="1"/>
  <c r="CE59" i="100" s="1"/>
  <c r="CG59" i="100" a="1"/>
  <c r="CG59" i="100" s="1"/>
  <c r="CH59" i="100" a="1"/>
  <c r="CH59" i="100" s="1"/>
  <c r="CJ59" i="100" a="1"/>
  <c r="CJ59" i="100" s="1"/>
  <c r="CK59" i="100" a="1"/>
  <c r="CK59" i="100" s="1"/>
  <c r="CW60" i="23" a="1"/>
  <c r="CW60" i="23" s="1"/>
  <c r="CX60" i="23" a="1"/>
  <c r="CX60" i="23" s="1"/>
  <c r="CY60" i="23" a="1"/>
  <c r="CY60" i="23" s="1"/>
  <c r="CZ60" i="23" a="1"/>
  <c r="CZ60" i="23" s="1"/>
  <c r="DA60" i="23" a="1"/>
  <c r="DA60" i="23" s="1"/>
  <c r="DB60" i="23" a="1"/>
  <c r="DB60" i="23" s="1"/>
  <c r="DC60" i="23" a="1"/>
  <c r="DC60" i="23" s="1"/>
  <c r="DD60" i="23" a="1"/>
  <c r="DD60" i="23" s="1"/>
  <c r="DE60" i="23" a="1"/>
  <c r="DE60" i="23" s="1"/>
  <c r="DF60" i="23" a="1"/>
  <c r="DF60" i="23" s="1"/>
  <c r="DG60" i="23" a="1"/>
  <c r="DG60" i="23" s="1"/>
  <c r="DH60" i="23" a="1"/>
  <c r="DH60" i="23" s="1"/>
  <c r="DI60" i="23" a="1"/>
  <c r="DI60" i="23" s="1"/>
  <c r="DK60" i="23" a="1"/>
  <c r="DK60" i="23" s="1"/>
  <c r="DL60" i="23" a="1"/>
  <c r="DL60" i="23" s="1"/>
  <c r="DM60" i="23" a="1"/>
  <c r="DM60" i="23" s="1"/>
  <c r="DN60" i="23" a="1"/>
  <c r="DN60" i="23" s="1"/>
  <c r="DO60" i="23" a="1"/>
  <c r="DO60" i="23" s="1"/>
  <c r="DP60" i="23" a="1"/>
  <c r="DP60" i="23" s="1"/>
  <c r="DQ60" i="23" a="1"/>
  <c r="DQ60" i="23" s="1"/>
  <c r="DR60" i="23" a="1"/>
  <c r="DR60" i="23" s="1"/>
  <c r="DS60" i="23" a="1"/>
  <c r="DS60" i="23" s="1"/>
  <c r="DT60" i="23" a="1"/>
  <c r="DT60" i="23" s="1"/>
  <c r="DU60" i="23" a="1"/>
  <c r="DU60" i="23" s="1"/>
  <c r="DV60" i="23" a="1"/>
  <c r="DV60" i="23" s="1"/>
  <c r="DW60" i="23" a="1"/>
  <c r="DW60" i="23" s="1"/>
  <c r="DX60" i="23" a="1"/>
  <c r="DX60" i="23" s="1"/>
  <c r="DY60" i="23" a="1"/>
  <c r="DY60" i="23" s="1"/>
  <c r="DZ60" i="23" a="1"/>
  <c r="DZ60" i="23" s="1"/>
  <c r="EA60" i="23" a="1"/>
  <c r="EA60" i="23" s="1"/>
  <c r="EB60" i="23" a="1"/>
  <c r="EB60" i="23" s="1"/>
  <c r="EC60" i="23" a="1"/>
  <c r="EC60" i="23" s="1"/>
  <c r="ED60" i="23" a="1"/>
  <c r="ED60" i="23" s="1"/>
  <c r="EE60" i="23" a="1"/>
  <c r="EE60" i="23" s="1"/>
  <c r="EF60" i="23" a="1"/>
  <c r="EF60" i="23" s="1"/>
  <c r="EG60" i="23" a="1"/>
  <c r="EG60" i="23" s="1"/>
  <c r="CM60" i="23"/>
  <c r="CN60" i="23"/>
  <c r="CG60" i="23" l="1" a="1"/>
  <c r="CG60" i="23" s="1"/>
  <c r="CD60" i="23" a="1"/>
  <c r="CD60" i="23" s="1"/>
  <c r="CH60" i="23" a="1"/>
  <c r="CH60" i="23" s="1"/>
  <c r="CE60" i="23" a="1"/>
  <c r="CE60" i="23" s="1"/>
  <c r="DJ60" i="23" a="1"/>
  <c r="DJ60" i="23" s="1"/>
  <c r="CK60" i="23" a="1"/>
  <c r="CK60" i="23" s="1"/>
  <c r="CJ60" i="23" a="1"/>
  <c r="CJ60" i="23" s="1"/>
  <c r="CE60" i="100" a="1"/>
  <c r="CE60" i="100" s="1"/>
  <c r="CG60" i="100" a="1"/>
  <c r="CG60" i="100" s="1"/>
  <c r="CH60" i="100" a="1"/>
  <c r="CH60" i="100" s="1"/>
  <c r="CJ60" i="100" a="1"/>
  <c r="CJ60" i="100" s="1"/>
  <c r="CK60" i="100" a="1"/>
  <c r="CK60" i="100" s="1"/>
  <c r="CD60" i="100" a="1"/>
  <c r="CD60" i="100" s="1"/>
  <c r="E10" i="108" l="1" a="1"/>
  <c r="AH4" i="50"/>
  <c r="W10" i="50"/>
  <c r="B13" i="50" a="1"/>
  <c r="B13" i="50" s="1"/>
  <c r="AX49" i="50" a="1"/>
  <c r="AX49" i="50" s="1"/>
  <c r="AC49" i="50" s="1"/>
  <c r="AP49" i="50" s="1" a="1"/>
  <c r="AP49" i="50" s="1"/>
  <c r="AY49" i="50" a="1"/>
  <c r="AY49" i="50" s="1"/>
  <c r="AZ49" i="50" a="1"/>
  <c r="AZ49" i="50" s="1"/>
  <c r="AE49" i="50" s="1"/>
  <c r="AX50" i="50" a="1"/>
  <c r="AX50" i="50" s="1"/>
  <c r="AY50" i="50" a="1"/>
  <c r="AY50" i="50" s="1"/>
  <c r="AZ50" i="50" a="1"/>
  <c r="AZ50" i="50" s="1"/>
  <c r="AE50" i="50" s="1"/>
  <c r="AY51" i="50" a="1"/>
  <c r="AY51" i="50" s="1"/>
  <c r="AZ51" i="50" a="1"/>
  <c r="AZ51" i="50" s="1"/>
  <c r="AX55" i="50" a="1"/>
  <c r="AX55" i="50" s="1"/>
  <c r="AC55" i="50" s="1"/>
  <c r="AP55" i="50" s="1" a="1"/>
  <c r="AP55" i="50" s="1"/>
  <c r="AY55" i="50" a="1"/>
  <c r="AY55" i="50" s="1"/>
  <c r="AZ55" i="50" a="1"/>
  <c r="AZ55" i="50" s="1"/>
  <c r="AE55" i="50" s="1"/>
  <c r="AX56" i="50" a="1"/>
  <c r="AX56" i="50" s="1"/>
  <c r="AC56" i="50" s="1"/>
  <c r="AP56" i="50" s="1" a="1"/>
  <c r="AP56" i="50" s="1"/>
  <c r="AY56" i="50" a="1"/>
  <c r="AY56" i="50" s="1"/>
  <c r="AZ56" i="50" a="1"/>
  <c r="AZ56" i="50" s="1"/>
  <c r="AE56" i="50" s="1"/>
  <c r="AY57" i="50" a="1"/>
  <c r="AY57" i="50" s="1"/>
  <c r="AZ57" i="50" a="1"/>
  <c r="AZ57" i="50" s="1"/>
  <c r="AX61" i="50" a="1"/>
  <c r="AX61" i="50" s="1"/>
  <c r="AC61" i="50" s="1"/>
  <c r="AP61" i="50" s="1" a="1"/>
  <c r="AP61" i="50" s="1"/>
  <c r="AY61" i="50" a="1"/>
  <c r="AY61" i="50" s="1"/>
  <c r="AZ61" i="50" a="1"/>
  <c r="AZ61" i="50" s="1"/>
  <c r="AE61" i="50" s="1"/>
  <c r="AX62" i="50" a="1"/>
  <c r="AX62" i="50" s="1"/>
  <c r="AC62" i="50" s="1"/>
  <c r="AP62" i="50" s="1" a="1"/>
  <c r="AP62" i="50" s="1"/>
  <c r="AY62" i="50" a="1"/>
  <c r="AY62" i="50" s="1"/>
  <c r="AZ62" i="50" a="1"/>
  <c r="AZ62" i="50" s="1"/>
  <c r="AE62" i="50" s="1"/>
  <c r="AY63" i="50" a="1"/>
  <c r="AY63" i="50" s="1"/>
  <c r="AZ63" i="50" a="1"/>
  <c r="AZ63" i="50" s="1"/>
  <c r="AX73" i="50" a="1"/>
  <c r="AX73" i="50" s="1"/>
  <c r="AC73" i="50" s="1"/>
  <c r="AP73" i="50" s="1" a="1"/>
  <c r="AP73" i="50" s="1"/>
  <c r="AY73" i="50" a="1"/>
  <c r="AY73" i="50" s="1"/>
  <c r="AZ73" i="50" a="1"/>
  <c r="AZ73" i="50" s="1"/>
  <c r="AE73" i="50" s="1"/>
  <c r="AX74" i="50" a="1"/>
  <c r="AX74" i="50" s="1"/>
  <c r="AY74" i="50" a="1"/>
  <c r="AY74" i="50" s="1"/>
  <c r="AZ74" i="50" a="1"/>
  <c r="AZ74" i="50" s="1"/>
  <c r="AE74" i="50" s="1"/>
  <c r="AX75" i="50" a="1"/>
  <c r="AX75" i="50" s="1"/>
  <c r="AC75" i="50" s="1"/>
  <c r="AP75" i="50" s="1" a="1"/>
  <c r="AP75" i="50" s="1"/>
  <c r="AY75" i="50" a="1"/>
  <c r="AY75" i="50" s="1"/>
  <c r="AZ75" i="50" a="1"/>
  <c r="AZ75" i="50" s="1"/>
  <c r="AE75" i="50" s="1"/>
  <c r="AY76" i="50" a="1"/>
  <c r="AY76" i="50" s="1"/>
  <c r="AZ76" i="50" a="1"/>
  <c r="AZ76" i="50" s="1"/>
  <c r="AX79" i="50" a="1"/>
  <c r="AX79" i="50" s="1"/>
  <c r="AC79" i="50" s="1"/>
  <c r="AP79" i="50" s="1" a="1"/>
  <c r="AP79" i="50" s="1"/>
  <c r="AY79" i="50" a="1"/>
  <c r="AY79" i="50" s="1"/>
  <c r="AZ79" i="50" a="1"/>
  <c r="AZ79" i="50" s="1"/>
  <c r="AE79" i="50" s="1"/>
  <c r="AX80" i="50" a="1"/>
  <c r="AX80" i="50" s="1"/>
  <c r="AC80" i="50" s="1"/>
  <c r="AP80" i="50" s="1" a="1"/>
  <c r="AP80" i="50" s="1"/>
  <c r="AY80" i="50" a="1"/>
  <c r="AY80" i="50" s="1"/>
  <c r="AZ80" i="50" a="1"/>
  <c r="AZ80" i="50" s="1"/>
  <c r="AE80" i="50" s="1"/>
  <c r="AX81" i="50" a="1"/>
  <c r="AX81" i="50" s="1"/>
  <c r="AC81" i="50" s="1"/>
  <c r="AP81" i="50" s="1" a="1"/>
  <c r="AP81" i="50" s="1"/>
  <c r="AY81" i="50" a="1"/>
  <c r="AY81" i="50" s="1"/>
  <c r="AZ81" i="50" a="1"/>
  <c r="AZ81" i="50" s="1"/>
  <c r="AE81" i="50" s="1"/>
  <c r="AY82" i="50" a="1"/>
  <c r="AY82" i="50" s="1"/>
  <c r="AZ82" i="50" a="1"/>
  <c r="AZ82" i="50" s="1"/>
  <c r="AX87" i="50" a="1"/>
  <c r="AX87" i="50" s="1"/>
  <c r="AC87" i="50" s="1"/>
  <c r="AP87" i="50" s="1" a="1"/>
  <c r="AP87" i="50" s="1"/>
  <c r="AY87" i="50" a="1"/>
  <c r="AY87" i="50" s="1"/>
  <c r="AZ87" i="50" a="1"/>
  <c r="AZ87" i="50" s="1"/>
  <c r="AE87" i="50" s="1"/>
  <c r="AX88" i="50" a="1"/>
  <c r="AX88" i="50" s="1"/>
  <c r="AC88" i="50" s="1"/>
  <c r="AP88" i="50" s="1" a="1"/>
  <c r="AP88" i="50" s="1"/>
  <c r="AY88" i="50" a="1"/>
  <c r="AY88" i="50" s="1"/>
  <c r="AZ88" i="50" a="1"/>
  <c r="AZ88" i="50" s="1"/>
  <c r="AE88" i="50" s="1"/>
  <c r="AY89" i="50" a="1"/>
  <c r="AY89" i="50" s="1"/>
  <c r="AZ89" i="50" a="1"/>
  <c r="AZ89" i="50" s="1"/>
  <c r="AX93" i="50" a="1"/>
  <c r="AX93" i="50" s="1"/>
  <c r="AC93" i="50" s="1"/>
  <c r="AP93" i="50" s="1" a="1"/>
  <c r="AP93" i="50" s="1"/>
  <c r="AY93" i="50" a="1"/>
  <c r="AY93" i="50" s="1"/>
  <c r="AZ93" i="50" a="1"/>
  <c r="AZ93" i="50" s="1"/>
  <c r="AE93" i="50" s="1"/>
  <c r="AP94" i="50" a="1"/>
  <c r="AP94" i="50" s="1"/>
  <c r="AY94" i="50" a="1"/>
  <c r="AY94" i="50" s="1"/>
  <c r="AZ94" i="50" a="1"/>
  <c r="AZ94" i="50" s="1"/>
  <c r="AE94" i="50" s="1"/>
  <c r="AY95" i="50" a="1"/>
  <c r="AY95" i="50" s="1"/>
  <c r="AZ95" i="50" a="1"/>
  <c r="AZ95" i="50" s="1"/>
  <c r="AX101" i="50" a="1"/>
  <c r="AX101" i="50" s="1"/>
  <c r="W101" i="50" s="1"/>
  <c r="AQ126" i="50" a="1"/>
  <c r="AQ126" i="50" s="1"/>
  <c r="AS126" i="50" a="1"/>
  <c r="AS126" i="50" s="1"/>
  <c r="AT126" i="50" a="1"/>
  <c r="AT126" i="50" s="1"/>
  <c r="AQ128" i="50" a="1"/>
  <c r="AQ128" i="50" s="1"/>
  <c r="AS128" i="50" a="1"/>
  <c r="AS128" i="50" s="1"/>
  <c r="AT128" i="50" a="1"/>
  <c r="AT128" i="50" s="1"/>
  <c r="AQ129" i="50" a="1"/>
  <c r="AQ129" i="50" s="1"/>
  <c r="AS129" i="50" a="1"/>
  <c r="AS129" i="50" s="1"/>
  <c r="AT129" i="50" a="1"/>
  <c r="AT129" i="50" s="1"/>
  <c r="AS131" i="50" a="1"/>
  <c r="AS131" i="50" s="1"/>
  <c r="AA131" i="50" s="1"/>
  <c r="AT131" i="50" a="1"/>
  <c r="AT131" i="50" s="1"/>
  <c r="AS133" i="50" a="1"/>
  <c r="AS133" i="50" s="1"/>
  <c r="AA133" i="50" s="1"/>
  <c r="AT133" i="50" a="1"/>
  <c r="AT133" i="50" s="1"/>
  <c r="AS135" i="50" a="1"/>
  <c r="AS135" i="50" s="1"/>
  <c r="AT135" i="50" a="1"/>
  <c r="AT135" i="50" s="1"/>
  <c r="AS136" i="50" a="1"/>
  <c r="AS136" i="50" s="1"/>
  <c r="AT136" i="50" a="1"/>
  <c r="AT136" i="50" s="1"/>
  <c r="AS137" i="50" a="1"/>
  <c r="AS137" i="50" s="1"/>
  <c r="AT137" i="50" a="1"/>
  <c r="AT137" i="50" s="1"/>
  <c r="AS139" i="50" a="1"/>
  <c r="AS139" i="50" s="1"/>
  <c r="AT139" i="50" a="1"/>
  <c r="AT139" i="50" s="1"/>
  <c r="AQ142" i="50" a="1"/>
  <c r="AQ142" i="50" s="1"/>
  <c r="AS142" i="50" a="1"/>
  <c r="AS142" i="50" s="1"/>
  <c r="AT142" i="50" a="1"/>
  <c r="AT142" i="50" s="1"/>
  <c r="AQ144" i="50" a="1"/>
  <c r="AQ144" i="50" s="1"/>
  <c r="AS144" i="50" a="1"/>
  <c r="AS144" i="50" s="1"/>
  <c r="AT144" i="50" a="1"/>
  <c r="AT144" i="50" s="1"/>
  <c r="AQ145" i="50" a="1"/>
  <c r="AQ145" i="50" s="1"/>
  <c r="AS145" i="50" a="1"/>
  <c r="AS145" i="50" s="1"/>
  <c r="AT145" i="50" a="1"/>
  <c r="AT145" i="50" s="1"/>
  <c r="AS147" i="50" a="1"/>
  <c r="AS147" i="50" s="1"/>
  <c r="AT147" i="50" a="1"/>
  <c r="AT147" i="50" s="1"/>
  <c r="AS149" i="50" a="1"/>
  <c r="AS149" i="50" s="1"/>
  <c r="AT149" i="50" a="1"/>
  <c r="AT149" i="50" s="1"/>
  <c r="AS151" i="50" a="1"/>
  <c r="AS151" i="50" s="1"/>
  <c r="AT151" i="50" a="1"/>
  <c r="AT151" i="50" s="1"/>
  <c r="AS152" i="50" a="1"/>
  <c r="AS152" i="50" s="1"/>
  <c r="AT152" i="50" a="1"/>
  <c r="AT152" i="50" s="1"/>
  <c r="AS153" i="50" a="1"/>
  <c r="AS153" i="50" s="1"/>
  <c r="AT153" i="50" a="1"/>
  <c r="AT153" i="50" s="1"/>
  <c r="AS155" i="50" a="1"/>
  <c r="AS155" i="50" s="1"/>
  <c r="AT155" i="50" a="1"/>
  <c r="AT155" i="50" s="1"/>
  <c r="AQ158" i="50" a="1"/>
  <c r="AQ158" i="50" s="1"/>
  <c r="AS158" i="50" a="1"/>
  <c r="AS158" i="50" s="1"/>
  <c r="AT158" i="50" a="1"/>
  <c r="AT158" i="50" s="1"/>
  <c r="AQ160" i="50" a="1"/>
  <c r="AQ160" i="50" s="1"/>
  <c r="AS160" i="50" a="1"/>
  <c r="AS160" i="50" s="1"/>
  <c r="AT160" i="50" a="1"/>
  <c r="AT160" i="50" s="1"/>
  <c r="AQ161" i="50" a="1"/>
  <c r="AQ161" i="50" s="1"/>
  <c r="AS161" i="50" a="1"/>
  <c r="AS161" i="50" s="1"/>
  <c r="AT161" i="50" a="1"/>
  <c r="AT161" i="50" s="1"/>
  <c r="AS163" i="50" a="1"/>
  <c r="AS163" i="50" s="1"/>
  <c r="AA163" i="50" s="1"/>
  <c r="AT163" i="50" a="1"/>
  <c r="AT163" i="50" s="1"/>
  <c r="AS165" i="50" a="1"/>
  <c r="AS165" i="50" s="1"/>
  <c r="AA165" i="50" s="1"/>
  <c r="AQ165" i="50" s="1" a="1"/>
  <c r="AQ165" i="50" s="1"/>
  <c r="AT165" i="50" a="1"/>
  <c r="AT165" i="50" s="1"/>
  <c r="AS167" i="50" a="1"/>
  <c r="AS167" i="50" s="1"/>
  <c r="AT167" i="50" a="1"/>
  <c r="AT167" i="50" s="1"/>
  <c r="AS168" i="50" a="1"/>
  <c r="AS168" i="50" s="1"/>
  <c r="AT168" i="50" a="1"/>
  <c r="AT168" i="50" s="1"/>
  <c r="AS169" i="50" a="1"/>
  <c r="AS169" i="50" s="1"/>
  <c r="AT169" i="50" a="1"/>
  <c r="AT169" i="50" s="1"/>
  <c r="AS171" i="50" a="1"/>
  <c r="AS171" i="50" s="1"/>
  <c r="AT171" i="50" a="1"/>
  <c r="AT171" i="50" s="1"/>
  <c r="AQ174" i="50" a="1"/>
  <c r="AQ174" i="50" s="1"/>
  <c r="AS174" i="50" a="1"/>
  <c r="AS174" i="50" s="1"/>
  <c r="AT174" i="50" a="1"/>
  <c r="AT174" i="50" s="1"/>
  <c r="AQ176" i="50" a="1"/>
  <c r="AQ176" i="50" s="1"/>
  <c r="AS176" i="50" a="1"/>
  <c r="AS176" i="50" s="1"/>
  <c r="AT176" i="50" a="1"/>
  <c r="AT176" i="50" s="1"/>
  <c r="AQ177" i="50" a="1"/>
  <c r="AQ177" i="50" s="1"/>
  <c r="AS177" i="50" a="1"/>
  <c r="AS177" i="50" s="1"/>
  <c r="AT177" i="50" a="1"/>
  <c r="AT177" i="50" s="1"/>
  <c r="AS179" i="50" a="1"/>
  <c r="AS179" i="50" s="1"/>
  <c r="AA179" i="50" s="1"/>
  <c r="AT179" i="50" a="1"/>
  <c r="AT179" i="50" s="1"/>
  <c r="AS181" i="50" a="1"/>
  <c r="AS181" i="50" s="1"/>
  <c r="AA181" i="50" s="1"/>
  <c r="AQ181" i="50" s="1" a="1"/>
  <c r="AQ181" i="50" s="1"/>
  <c r="AT181" i="50" a="1"/>
  <c r="AT181" i="50" s="1"/>
  <c r="AS183" i="50" a="1"/>
  <c r="AS183" i="50" s="1"/>
  <c r="AT183" i="50" a="1"/>
  <c r="AT183" i="50" s="1"/>
  <c r="AS184" i="50" a="1"/>
  <c r="AS184" i="50" s="1"/>
  <c r="AT184" i="50" a="1"/>
  <c r="AT184" i="50" s="1"/>
  <c r="AS185" i="50" a="1"/>
  <c r="AS185" i="50" s="1"/>
  <c r="AT185" i="50" a="1"/>
  <c r="AT185" i="50" s="1"/>
  <c r="AS187" i="50" a="1"/>
  <c r="AS187" i="50" s="1"/>
  <c r="AT187" i="50" a="1"/>
  <c r="AT187" i="50" s="1"/>
  <c r="AS191" i="50" a="1"/>
  <c r="AS191" i="50" s="1"/>
  <c r="BI182" i="50" s="1"/>
  <c r="AT191" i="50" a="1"/>
  <c r="AT191" i="50" s="1"/>
  <c r="AX201" i="50" a="1"/>
  <c r="AX201" i="50" s="1"/>
  <c r="AX222" i="50" s="1" a="1"/>
  <c r="AX222" i="50" s="1"/>
  <c r="AY201" i="50" a="1"/>
  <c r="AY201" i="50" s="1"/>
  <c r="AY222" i="50" s="1" a="1"/>
  <c r="AY222" i="50" s="1"/>
  <c r="AX206" i="50"/>
  <c r="AS221" i="50" a="1"/>
  <c r="AS221" i="50" s="1"/>
  <c r="AT221" i="50" a="1"/>
  <c r="AT221" i="50" s="1"/>
  <c r="AU221" i="50" a="1"/>
  <c r="AU221" i="50" s="1"/>
  <c r="AS222" i="50" a="1"/>
  <c r="AS222" i="50" s="1"/>
  <c r="AT222" i="50" a="1"/>
  <c r="AT222" i="50" s="1"/>
  <c r="AU222" i="50" a="1"/>
  <c r="AU222" i="50" s="1"/>
  <c r="AS223" i="50" a="1"/>
  <c r="AS223" i="50" s="1"/>
  <c r="AT223" i="50" a="1"/>
  <c r="AT223" i="50" s="1"/>
  <c r="AU223" i="50" a="1"/>
  <c r="AU223" i="50" s="1"/>
  <c r="AS224" i="50" a="1"/>
  <c r="AS224" i="50" s="1"/>
  <c r="AT224" i="50" a="1"/>
  <c r="AT224" i="50" s="1"/>
  <c r="AU224" i="50" a="1"/>
  <c r="AU224" i="50" s="1"/>
  <c r="AV224" i="50" a="1"/>
  <c r="AV224" i="50" s="1"/>
  <c r="A17" i="68" a="1"/>
  <c r="A17" i="68" s="1"/>
  <c r="A21" i="68" a="1"/>
  <c r="A21" i="68" s="1"/>
  <c r="D255" i="68" s="1"/>
  <c r="E71" i="68" s="1"/>
  <c r="A24" i="68" a="1"/>
  <c r="A24" i="68" s="1"/>
  <c r="D251" i="68" s="1"/>
  <c r="AM6" i="103" s="1"/>
  <c r="B98" i="68" a="1"/>
  <c r="B98" i="68" s="1"/>
  <c r="D248" i="68" a="1"/>
  <c r="D248" i="68" s="1"/>
  <c r="D249" i="68" a="1"/>
  <c r="D249" i="68" s="1"/>
  <c r="A384" i="68" a="1"/>
  <c r="D15" i="24"/>
  <c r="AI17" i="24" a="1"/>
  <c r="AI17" i="24" s="1"/>
  <c r="AJ17" i="24" a="1"/>
  <c r="AJ17" i="24" s="1"/>
  <c r="AK17" i="24" a="1"/>
  <c r="AK17" i="24" s="1"/>
  <c r="AL17" i="24" a="1"/>
  <c r="AL17" i="24" s="1"/>
  <c r="AM17" i="24" a="1"/>
  <c r="AM17" i="24" s="1"/>
  <c r="AN17" i="24" a="1"/>
  <c r="AN17" i="24" s="1"/>
  <c r="AO17" i="24" a="1"/>
  <c r="AO17" i="24" s="1"/>
  <c r="AP17" i="24" a="1"/>
  <c r="AP17" i="24" s="1"/>
  <c r="AQ17" i="24" a="1"/>
  <c r="AQ17" i="24" s="1"/>
  <c r="AR17" i="24" a="1"/>
  <c r="AR17" i="24" s="1"/>
  <c r="AS17" i="24" a="1"/>
  <c r="AS17" i="24" s="1"/>
  <c r="AT17" i="24" a="1"/>
  <c r="AT17" i="24" s="1"/>
  <c r="AU17" i="24" a="1"/>
  <c r="AU17" i="24" s="1"/>
  <c r="AV17" i="24" a="1"/>
  <c r="AV17" i="24" s="1"/>
  <c r="AW17" i="24" a="1"/>
  <c r="AW17" i="24" s="1"/>
  <c r="AX17" i="24" a="1"/>
  <c r="AX17" i="24" s="1"/>
  <c r="AY17" i="24" a="1"/>
  <c r="AY17" i="24" s="1"/>
  <c r="AZ17" i="24" a="1"/>
  <c r="AZ17" i="24" s="1"/>
  <c r="BA17" i="24" a="1"/>
  <c r="BA17" i="24" s="1"/>
  <c r="BB17" i="24" a="1"/>
  <c r="BB17" i="24" s="1"/>
  <c r="BC17" i="24" a="1"/>
  <c r="BC17" i="24" s="1"/>
  <c r="BD17" i="24" a="1"/>
  <c r="BD17" i="24" s="1"/>
  <c r="BE17" i="24" a="1"/>
  <c r="BE17" i="24" s="1"/>
  <c r="BF17" i="24" a="1"/>
  <c r="BF17" i="24" s="1"/>
  <c r="BG17" i="24" a="1"/>
  <c r="BG17" i="24" s="1"/>
  <c r="BH17" i="24" a="1"/>
  <c r="BH17" i="24" s="1"/>
  <c r="BI17" i="24" a="1"/>
  <c r="BI17" i="24" s="1"/>
  <c r="BJ17" i="24" a="1"/>
  <c r="BJ17" i="24" s="1"/>
  <c r="BK17" i="24" a="1"/>
  <c r="BK17" i="24" s="1"/>
  <c r="BL17" i="24" a="1"/>
  <c r="BL17" i="24" s="1"/>
  <c r="BM17" i="24" a="1"/>
  <c r="BM17" i="24" s="1"/>
  <c r="BN17" i="24" a="1"/>
  <c r="BN17" i="24" s="1"/>
  <c r="BO17" i="24" a="1"/>
  <c r="BO17" i="24" s="1"/>
  <c r="BP17" i="24" a="1"/>
  <c r="BP17" i="24" s="1"/>
  <c r="BQ17" i="24" a="1"/>
  <c r="BQ17" i="24" s="1"/>
  <c r="BR17" i="24" a="1"/>
  <c r="BR17" i="24" s="1"/>
  <c r="BS17" i="24" a="1"/>
  <c r="BS17" i="24" s="1"/>
  <c r="AI18" i="24" a="1"/>
  <c r="AI18" i="24" s="1"/>
  <c r="AJ18" i="24" a="1"/>
  <c r="AJ18" i="24" s="1"/>
  <c r="AK18" i="24" a="1"/>
  <c r="AK18" i="24" s="1"/>
  <c r="AL18" i="24" a="1"/>
  <c r="AL18" i="24" s="1"/>
  <c r="AM18" i="24" a="1"/>
  <c r="AM18" i="24" s="1"/>
  <c r="AN18" i="24" a="1"/>
  <c r="AN18" i="24" s="1"/>
  <c r="AO18" i="24" a="1"/>
  <c r="AO18" i="24" s="1"/>
  <c r="AP18" i="24" a="1"/>
  <c r="AP18" i="24" s="1"/>
  <c r="AQ18" i="24" a="1"/>
  <c r="AQ18" i="24" s="1"/>
  <c r="AR18" i="24" a="1"/>
  <c r="AR18" i="24" s="1"/>
  <c r="AS18" i="24" a="1"/>
  <c r="AS18" i="24" s="1"/>
  <c r="AT18" i="24" a="1"/>
  <c r="AT18" i="24" s="1"/>
  <c r="AU18" i="24" a="1"/>
  <c r="AU18" i="24" s="1"/>
  <c r="AV18" i="24" a="1"/>
  <c r="AV18" i="24" s="1"/>
  <c r="AW18" i="24" a="1"/>
  <c r="AW18" i="24" s="1"/>
  <c r="AX18" i="24" a="1"/>
  <c r="AX18" i="24" s="1"/>
  <c r="AY18" i="24" a="1"/>
  <c r="AY18" i="24" s="1"/>
  <c r="AZ18" i="24" a="1"/>
  <c r="AZ18" i="24" s="1"/>
  <c r="BA18" i="24" a="1"/>
  <c r="BA18" i="24" s="1"/>
  <c r="BB18" i="24" a="1"/>
  <c r="BB18" i="24" s="1"/>
  <c r="BC18" i="24" a="1"/>
  <c r="BC18" i="24" s="1"/>
  <c r="BD18" i="24" a="1"/>
  <c r="BD18" i="24" s="1"/>
  <c r="BE18" i="24" a="1"/>
  <c r="BE18" i="24" s="1"/>
  <c r="BF18" i="24" a="1"/>
  <c r="BF18" i="24" s="1"/>
  <c r="BG18" i="24" a="1"/>
  <c r="BG18" i="24" s="1"/>
  <c r="BH18" i="24" a="1"/>
  <c r="BH18" i="24" s="1"/>
  <c r="BI18" i="24" a="1"/>
  <c r="BI18" i="24" s="1"/>
  <c r="BJ18" i="24" a="1"/>
  <c r="BJ18" i="24" s="1"/>
  <c r="BK18" i="24" a="1"/>
  <c r="BK18" i="24" s="1"/>
  <c r="BL18" i="24" a="1"/>
  <c r="BL18" i="24" s="1"/>
  <c r="BM18" i="24" a="1"/>
  <c r="BM18" i="24" s="1"/>
  <c r="BN18" i="24" a="1"/>
  <c r="BN18" i="24" s="1"/>
  <c r="BO18" i="24" a="1"/>
  <c r="BO18" i="24" s="1"/>
  <c r="BP18" i="24" a="1"/>
  <c r="BP18" i="24" s="1"/>
  <c r="BQ18" i="24" a="1"/>
  <c r="BQ18" i="24" s="1"/>
  <c r="BR18" i="24" a="1"/>
  <c r="BR18" i="24" s="1"/>
  <c r="BS18" i="24" a="1"/>
  <c r="BS18" i="24" s="1"/>
  <c r="BX34" i="24" a="1"/>
  <c r="BX34" i="24" s="1"/>
  <c r="J34" i="24"/>
  <c r="BV35" i="24" a="1"/>
  <c r="BV35" i="24" s="1"/>
  <c r="J35" i="24"/>
  <c r="CB35" i="24" a="1"/>
  <c r="CB35" i="24" s="1"/>
  <c r="CD35" i="24" a="1"/>
  <c r="CD35" i="24" s="1"/>
  <c r="BU36" i="24" a="1"/>
  <c r="BU36" i="24" s="1"/>
  <c r="BX36" i="24" a="1"/>
  <c r="BX36" i="24" s="1"/>
  <c r="BY36" i="24" a="1"/>
  <c r="BY36" i="24" s="1"/>
  <c r="CB36" i="24" a="1"/>
  <c r="CB36" i="24" s="1"/>
  <c r="BW37" i="24" a="1"/>
  <c r="BW37" i="24" s="1"/>
  <c r="BX37" i="24" a="1"/>
  <c r="BX37" i="24" s="1"/>
  <c r="BY37" i="24" a="1"/>
  <c r="BY37" i="24" s="1"/>
  <c r="CB37" i="24" a="1"/>
  <c r="CB37" i="24" s="1"/>
  <c r="CD37" i="24" a="1"/>
  <c r="CD37" i="24" s="1"/>
  <c r="CA38" i="24" a="1"/>
  <c r="CA38" i="24" s="1"/>
  <c r="CC38" i="24" a="1"/>
  <c r="CC38" i="24" s="1"/>
  <c r="BU39" i="24" a="1"/>
  <c r="BU39" i="24" s="1"/>
  <c r="BX39" i="24" a="1"/>
  <c r="BX39" i="24" s="1"/>
  <c r="J39" i="24"/>
  <c r="CA39" i="24" a="1"/>
  <c r="CA39" i="24" s="1"/>
  <c r="BX40" i="24" a="1"/>
  <c r="BX40" i="24" s="1"/>
  <c r="J40" i="24"/>
  <c r="CA40" i="24" a="1"/>
  <c r="CA40" i="24" s="1"/>
  <c r="CD40" i="24" a="1"/>
  <c r="CD40" i="24" s="1"/>
  <c r="J41" i="24"/>
  <c r="CB41" i="24" a="1"/>
  <c r="CB41" i="24" s="1"/>
  <c r="CC41" i="24" a="1"/>
  <c r="CC41" i="24" s="1"/>
  <c r="BV42" i="24" a="1"/>
  <c r="BV42" i="24" s="1"/>
  <c r="BY42" i="24" a="1"/>
  <c r="BY42" i="24" s="1"/>
  <c r="CA42" i="24" a="1"/>
  <c r="CA42" i="24" s="1"/>
  <c r="CC42" i="24" a="1"/>
  <c r="CC42" i="24" s="1"/>
  <c r="BY43" i="24" a="1"/>
  <c r="BY43" i="24" s="1"/>
  <c r="CA43" i="24" a="1"/>
  <c r="CA43" i="24" s="1"/>
  <c r="BZ44" i="24" a="1"/>
  <c r="BZ44" i="24" s="1"/>
  <c r="CA44" i="24" a="1"/>
  <c r="CA44" i="24" s="1"/>
  <c r="CC44" i="24" a="1"/>
  <c r="CC44" i="24" s="1"/>
  <c r="BV45" i="24" a="1"/>
  <c r="BV45" i="24" s="1"/>
  <c r="J45" i="24"/>
  <c r="CB45" i="24" a="1"/>
  <c r="CB45" i="24" s="1"/>
  <c r="CC45" i="24" a="1"/>
  <c r="CC45" i="24" s="1"/>
  <c r="BZ46" i="24" a="1"/>
  <c r="BZ46" i="24" s="1"/>
  <c r="CA46" i="24" a="1"/>
  <c r="CA46" i="24" s="1"/>
  <c r="CC46" i="24" a="1"/>
  <c r="CC46" i="24" s="1"/>
  <c r="BY47" i="24" a="1"/>
  <c r="BY47" i="24" s="1"/>
  <c r="CA47" i="24" a="1"/>
  <c r="CA47" i="24" s="1"/>
  <c r="CD47" i="24" a="1"/>
  <c r="CD47" i="24" s="1"/>
  <c r="BX48" i="24" a="1"/>
  <c r="BX48" i="24" s="1"/>
  <c r="CA48" i="24" a="1"/>
  <c r="CA48" i="24" s="1"/>
  <c r="CB49" i="24" a="1"/>
  <c r="CB49" i="24" s="1"/>
  <c r="CD49" i="24" a="1"/>
  <c r="CD49" i="24" s="1"/>
  <c r="AS33" i="95"/>
  <c r="AU33" i="95"/>
  <c r="AC50" i="50" l="1"/>
  <c r="AP50" i="50" s="1" a="1"/>
  <c r="AP50" i="50" s="1"/>
  <c r="BI120" i="50"/>
  <c r="BI136" i="50"/>
  <c r="E10" i="108"/>
  <c r="A384" i="68"/>
  <c r="AQ191" i="50" a="1"/>
  <c r="AQ191" i="50" s="1"/>
  <c r="AP101" i="50" a="1"/>
  <c r="AP101" i="50" s="1"/>
  <c r="AW222" i="50"/>
  <c r="DJ34" i="24" a="1"/>
  <c r="DJ34" i="24" s="1"/>
  <c r="CL40" i="24" a="1"/>
  <c r="CL40" i="24" s="1"/>
  <c r="BV37" i="24" a="1"/>
  <c r="BV37" i="24" s="1"/>
  <c r="CV34" i="24" a="1"/>
  <c r="CV34" i="24" s="1"/>
  <c r="CC47" i="24" a="1"/>
  <c r="CC47" i="24" s="1"/>
  <c r="DO45" i="24" a="1"/>
  <c r="DO45" i="24" s="1"/>
  <c r="CD41" i="24" a="1"/>
  <c r="CD41" i="24" s="1"/>
  <c r="DN45" i="24" a="1"/>
  <c r="DN45" i="24" s="1"/>
  <c r="DB45" i="24" a="1"/>
  <c r="DB45" i="24" s="1"/>
  <c r="CW34" i="24" a="1"/>
  <c r="CW34" i="24" s="1"/>
  <c r="BV36" i="24" a="1"/>
  <c r="BV36" i="24" s="1"/>
  <c r="CB34" i="24" a="1"/>
  <c r="CB34" i="24" s="1"/>
  <c r="CA34" i="24" a="1"/>
  <c r="CA34" i="24" s="1"/>
  <c r="DL40" i="24" a="1"/>
  <c r="DL40" i="24" s="1"/>
  <c r="CN40" i="24" a="1"/>
  <c r="CN40" i="24" s="1"/>
  <c r="DL34" i="24" a="1"/>
  <c r="DL34" i="24" s="1"/>
  <c r="AE95" i="50"/>
  <c r="DI40" i="24" a="1"/>
  <c r="DI40" i="24" s="1"/>
  <c r="CK40" i="24" a="1"/>
  <c r="CK40" i="24" s="1"/>
  <c r="BV39" i="24" a="1"/>
  <c r="BV39" i="24" s="1"/>
  <c r="I12" i="24" a="1"/>
  <c r="I12" i="24" s="1"/>
  <c r="CU40" i="24" a="1"/>
  <c r="CU40" i="24" s="1"/>
  <c r="BZ34" i="24" a="1"/>
  <c r="BZ34" i="24" s="1"/>
  <c r="CU34" i="24" a="1"/>
  <c r="CU34" i="24" s="1"/>
  <c r="BY34" i="24" a="1"/>
  <c r="BY34" i="24" s="1"/>
  <c r="CD44" i="24" a="1"/>
  <c r="CD44" i="24" s="1"/>
  <c r="DE40" i="24" a="1"/>
  <c r="DE40" i="24" s="1"/>
  <c r="CG40" i="24" a="1"/>
  <c r="CG40" i="24" s="1"/>
  <c r="BW34" i="24" a="1"/>
  <c r="BW34" i="24" s="1"/>
  <c r="CS34" i="24" a="1"/>
  <c r="CS34" i="24" s="1"/>
  <c r="DD40" i="24" a="1"/>
  <c r="DD40" i="24" s="1"/>
  <c r="BV34" i="24" a="1"/>
  <c r="BV34" i="24" s="1"/>
  <c r="DC40" i="24" a="1"/>
  <c r="DC40" i="24" s="1"/>
  <c r="DO34" i="24" a="1"/>
  <c r="DO34" i="24" s="1"/>
  <c r="CH35" i="24" a="1"/>
  <c r="CH35" i="24" s="1"/>
  <c r="AQ131" i="50" a="1"/>
  <c r="AQ131" i="50" s="1"/>
  <c r="AA135" i="50" a="1"/>
  <c r="AA135" i="50" s="1"/>
  <c r="BI146" i="50" s="1"/>
  <c r="CN41" i="24" a="1"/>
  <c r="CN41" i="24" s="1"/>
  <c r="CZ40" i="24" a="1"/>
  <c r="CZ40" i="24" s="1"/>
  <c r="CY35" i="24" a="1"/>
  <c r="CY35" i="24" s="1"/>
  <c r="CT35" i="24" a="1"/>
  <c r="CT35" i="24" s="1"/>
  <c r="CG35" i="24" a="1"/>
  <c r="CG35" i="24" s="1"/>
  <c r="CS41" i="24" a="1"/>
  <c r="CS41" i="24" s="1"/>
  <c r="DH34" i="24" a="1"/>
  <c r="DH34" i="24" s="1"/>
  <c r="DF34" i="24" a="1"/>
  <c r="DF34" i="24" s="1"/>
  <c r="CL34" i="24" a="1"/>
  <c r="CL34" i="24" s="1"/>
  <c r="CN45" i="24" a="1"/>
  <c r="CN45" i="24" s="1"/>
  <c r="DD34" i="24" a="1"/>
  <c r="DD34" i="24" s="1"/>
  <c r="CK34" i="24" a="1"/>
  <c r="CK34" i="24" s="1"/>
  <c r="CP35" i="24" a="1"/>
  <c r="CP35" i="24" s="1"/>
  <c r="CP34" i="24" a="1"/>
  <c r="CP34" i="24" s="1"/>
  <c r="DG34" i="24" a="1"/>
  <c r="DG34" i="24" s="1"/>
  <c r="CJ40" i="24" a="1"/>
  <c r="CJ40" i="24" s="1"/>
  <c r="DB34" i="24" a="1"/>
  <c r="DB34" i="24" s="1"/>
  <c r="CJ34" i="24" a="1"/>
  <c r="CJ34" i="24" s="1"/>
  <c r="DI34" i="24" a="1"/>
  <c r="DI34" i="24" s="1"/>
  <c r="DN35" i="24" a="1"/>
  <c r="DN35" i="24" s="1"/>
  <c r="CZ34" i="24" a="1"/>
  <c r="CZ34" i="24" s="1"/>
  <c r="CH34" i="24" a="1"/>
  <c r="CH34" i="24" s="1"/>
  <c r="CM35" i="24" a="1"/>
  <c r="CM35" i="24" s="1"/>
  <c r="BU35" i="24" a="1"/>
  <c r="BU35" i="24" s="1"/>
  <c r="CN34" i="24" a="1"/>
  <c r="CN34" i="24" s="1"/>
  <c r="BU34" i="24" a="1"/>
  <c r="BU34" i="24" s="1"/>
  <c r="CM34" i="24" a="1"/>
  <c r="CM34" i="24" s="1"/>
  <c r="DB35" i="24" a="1"/>
  <c r="DB35" i="24" s="1"/>
  <c r="CY34" i="24" a="1"/>
  <c r="CY34" i="24" s="1"/>
  <c r="CF34" i="24" a="1"/>
  <c r="CF34" i="24" s="1"/>
  <c r="BV43" i="24" a="1"/>
  <c r="BV43" i="24" s="1"/>
  <c r="BX43" i="24" a="1"/>
  <c r="BX43" i="24" s="1"/>
  <c r="CP39" i="24" a="1"/>
  <c r="CP39" i="24" s="1"/>
  <c r="CT39" i="24" a="1"/>
  <c r="CT39" i="24" s="1"/>
  <c r="CH39" i="24" a="1"/>
  <c r="CH39" i="24" s="1"/>
  <c r="J44" i="24"/>
  <c r="DC44" i="24" s="1" a="1"/>
  <c r="DC44" i="24" s="1"/>
  <c r="DO40" i="24" a="1"/>
  <c r="DO40" i="24" s="1"/>
  <c r="CY40" i="24" a="1"/>
  <c r="CY40" i="24" s="1"/>
  <c r="CI40" i="24" a="1"/>
  <c r="CI40" i="24" s="1"/>
  <c r="CA35" i="24" a="1"/>
  <c r="CA35" i="24" s="1"/>
  <c r="CJ39" i="24" a="1"/>
  <c r="CJ39" i="24" s="1"/>
  <c r="BU41" i="24" a="1"/>
  <c r="BU41" i="24" s="1"/>
  <c r="DM40" i="24" a="1"/>
  <c r="DM40" i="24" s="1"/>
  <c r="CX40" i="24" a="1"/>
  <c r="CX40" i="24" s="1"/>
  <c r="CH40" i="24" a="1"/>
  <c r="CH40" i="24" s="1"/>
  <c r="CC37" i="24" a="1"/>
  <c r="CC37" i="24" s="1"/>
  <c r="BY35" i="24" a="1"/>
  <c r="BY35" i="24" s="1"/>
  <c r="CA37" i="24" a="1"/>
  <c r="CA37" i="24" s="1"/>
  <c r="CT40" i="24" a="1"/>
  <c r="CT40" i="24" s="1"/>
  <c r="CF40" i="24" a="1"/>
  <c r="CF40" i="24" s="1"/>
  <c r="DH35" i="24" a="1"/>
  <c r="DH35" i="24" s="1"/>
  <c r="CJ41" i="24" a="1"/>
  <c r="CJ41" i="24" s="1"/>
  <c r="CM45" i="24" a="1"/>
  <c r="CM45" i="24" s="1"/>
  <c r="DJ40" i="24" a="1"/>
  <c r="DJ40" i="24" s="1"/>
  <c r="CS40" i="24" a="1"/>
  <c r="CS40" i="24" s="1"/>
  <c r="CE40" i="24" a="1"/>
  <c r="CE40" i="24" s="1"/>
  <c r="BU38" i="24" a="1"/>
  <c r="BU38" i="24" s="1"/>
  <c r="DE35" i="24" a="1"/>
  <c r="DE35" i="24" s="1"/>
  <c r="AA167" i="50" a="1"/>
  <c r="AA167" i="50" s="1"/>
  <c r="BI166" i="50" s="1"/>
  <c r="BV48" i="24" a="1"/>
  <c r="BV48" i="24" s="1"/>
  <c r="CF45" i="24" a="1"/>
  <c r="CF45" i="24" s="1"/>
  <c r="DG40" i="24" a="1"/>
  <c r="DG40" i="24" s="1"/>
  <c r="CR40" i="24" a="1"/>
  <c r="CR40" i="24" s="1"/>
  <c r="BW40" i="24" a="1"/>
  <c r="BW40" i="24" s="1"/>
  <c r="DM39" i="24" a="1"/>
  <c r="DM39" i="24" s="1"/>
  <c r="BY44" i="24" a="1"/>
  <c r="BY44" i="24" s="1"/>
  <c r="CB43" i="24" a="1"/>
  <c r="CB43" i="24" s="1"/>
  <c r="J43" i="24"/>
  <c r="CO43" i="24" s="1" a="1"/>
  <c r="CO43" i="24" s="1"/>
  <c r="DF40" i="24" a="1"/>
  <c r="DF40" i="24" s="1"/>
  <c r="CQ40" i="24" a="1"/>
  <c r="CQ40" i="24" s="1"/>
  <c r="BU40" i="24" a="1"/>
  <c r="BU40" i="24" s="1"/>
  <c r="DE39" i="24" a="1"/>
  <c r="DE39" i="24" s="1"/>
  <c r="CV35" i="24" a="1"/>
  <c r="CV35" i="24" s="1"/>
  <c r="AX224" i="50" a="1"/>
  <c r="AX224" i="50" s="1"/>
  <c r="AX221" i="50" a="1"/>
  <c r="AX221" i="50" s="1"/>
  <c r="CA49" i="24" a="1"/>
  <c r="CA49" i="24" s="1"/>
  <c r="CD46" i="24" a="1"/>
  <c r="CD46" i="24" s="1"/>
  <c r="DM45" i="24" a="1"/>
  <c r="DM45" i="24" s="1"/>
  <c r="CE45" i="24" a="1"/>
  <c r="CE45" i="24" s="1"/>
  <c r="CB44" i="24" a="1"/>
  <c r="CB44" i="24" s="1"/>
  <c r="BZ43" i="24" a="1"/>
  <c r="BZ43" i="24" s="1"/>
  <c r="CG39" i="24" a="1"/>
  <c r="CG39" i="24" s="1"/>
  <c r="DE34" i="24" a="1"/>
  <c r="DE34" i="24" s="1"/>
  <c r="CT34" i="24" a="1"/>
  <c r="CT34" i="24" s="1"/>
  <c r="CI34" i="24" a="1"/>
  <c r="CI34" i="24" s="1"/>
  <c r="DL45" i="24" a="1"/>
  <c r="DL45" i="24" s="1"/>
  <c r="CB46" i="24" a="1"/>
  <c r="CB46" i="24" s="1"/>
  <c r="DK45" i="24" a="1"/>
  <c r="DK45" i="24" s="1"/>
  <c r="DM41" i="24" a="1"/>
  <c r="DM41" i="24" s="1"/>
  <c r="DJ39" i="24" a="1"/>
  <c r="DJ39" i="24" s="1"/>
  <c r="DN34" i="24" a="1"/>
  <c r="DN34" i="24" s="1"/>
  <c r="DC34" i="24" a="1"/>
  <c r="DC34" i="24" s="1"/>
  <c r="CR34" i="24" a="1"/>
  <c r="CR34" i="24" s="1"/>
  <c r="AY223" i="50" a="1"/>
  <c r="AY223" i="50" s="1"/>
  <c r="BU48" i="24" a="1"/>
  <c r="BU48" i="24" s="1"/>
  <c r="DN41" i="24" a="1"/>
  <c r="DN41" i="24" s="1"/>
  <c r="DD45" i="24" a="1"/>
  <c r="DD45" i="24" s="1"/>
  <c r="DH41" i="24" a="1"/>
  <c r="DH41" i="24" s="1"/>
  <c r="DK40" i="24" a="1"/>
  <c r="DK40" i="24" s="1"/>
  <c r="DA40" i="24" a="1"/>
  <c r="DA40" i="24" s="1"/>
  <c r="CO40" i="24" a="1"/>
  <c r="CO40" i="24" s="1"/>
  <c r="CC40" i="24" a="1"/>
  <c r="CC40" i="24" s="1"/>
  <c r="DH39" i="24" a="1"/>
  <c r="DH39" i="24" s="1"/>
  <c r="CB38" i="24" a="1"/>
  <c r="CB38" i="24" s="1"/>
  <c r="DL35" i="24" a="1"/>
  <c r="DL35" i="24" s="1"/>
  <c r="BZ35" i="24" a="1"/>
  <c r="BZ35" i="24" s="1"/>
  <c r="DM34" i="24" a="1"/>
  <c r="DM34" i="24" s="1"/>
  <c r="CQ34" i="24" a="1"/>
  <c r="CQ34" i="24" s="1"/>
  <c r="CG34" i="24" a="1"/>
  <c r="CG34" i="24" s="1"/>
  <c r="BU46" i="24" a="1"/>
  <c r="BU46" i="24" s="1"/>
  <c r="CY45" i="24" a="1"/>
  <c r="CY45" i="24" s="1"/>
  <c r="CM41" i="24" a="1"/>
  <c r="CM41" i="24" s="1"/>
  <c r="DB39" i="24" a="1"/>
  <c r="DB39" i="24" s="1"/>
  <c r="BU37" i="24" a="1"/>
  <c r="BU37" i="24" s="1"/>
  <c r="BX35" i="24" a="1"/>
  <c r="BX35" i="24" s="1"/>
  <c r="DK34" i="24" a="1"/>
  <c r="DK34" i="24" s="1"/>
  <c r="DA34" i="24" a="1"/>
  <c r="DA34" i="24" s="1"/>
  <c r="CO34" i="24" a="1"/>
  <c r="CO34" i="24" s="1"/>
  <c r="CE34" i="24" a="1"/>
  <c r="CE34" i="24" s="1"/>
  <c r="CB47" i="24" a="1"/>
  <c r="CB47" i="24" s="1"/>
  <c r="CR45" i="24" a="1"/>
  <c r="CR45" i="24" s="1"/>
  <c r="CK41" i="24" a="1"/>
  <c r="CK41" i="24" s="1"/>
  <c r="CU39" i="24" a="1"/>
  <c r="CU39" i="24" s="1"/>
  <c r="CQ45" i="24" a="1"/>
  <c r="CQ45" i="24" s="1"/>
  <c r="BW48" i="24" a="1"/>
  <c r="BW48" i="24" s="1"/>
  <c r="CO45" i="24" a="1"/>
  <c r="CO45" i="24" s="1"/>
  <c r="BX42" i="24" a="1"/>
  <c r="BX42" i="24" s="1"/>
  <c r="CS39" i="24" a="1"/>
  <c r="CS39" i="24" s="1"/>
  <c r="BZ36" i="24" a="1"/>
  <c r="BZ36" i="24" s="1"/>
  <c r="CX34" i="24" a="1"/>
  <c r="CX34" i="24" s="1"/>
  <c r="X34" i="24" a="1"/>
  <c r="X34" i="24" s="1"/>
  <c r="BV44" i="24" a="1"/>
  <c r="BV44" i="24" s="1"/>
  <c r="BX44" i="24" a="1"/>
  <c r="BX44" i="24" s="1"/>
  <c r="J49" i="24"/>
  <c r="CG49" i="24" s="1" a="1"/>
  <c r="CG49" i="24" s="1"/>
  <c r="BY49" i="24" a="1"/>
  <c r="BY49" i="24" s="1"/>
  <c r="BZ49" i="24" a="1"/>
  <c r="BZ49" i="24" s="1"/>
  <c r="DO44" i="24" a="1"/>
  <c r="DO44" i="24" s="1"/>
  <c r="BX49" i="24" a="1"/>
  <c r="BX49" i="24" s="1"/>
  <c r="BV49" i="24" a="1"/>
  <c r="BV49" i="24" s="1"/>
  <c r="BU49" i="24" a="1"/>
  <c r="BU49" i="24" s="1"/>
  <c r="CC48" i="24" a="1"/>
  <c r="CC48" i="24" s="1"/>
  <c r="CD48" i="24" a="1"/>
  <c r="CD48" i="24" s="1"/>
  <c r="J46" i="24"/>
  <c r="DH46" i="24" s="1" a="1"/>
  <c r="DH46" i="24" s="1"/>
  <c r="BY46" i="24" a="1"/>
  <c r="BY46" i="24" s="1"/>
  <c r="BV46" i="24" a="1"/>
  <c r="BV46" i="24" s="1"/>
  <c r="BX46" i="24" a="1"/>
  <c r="BX46" i="24" s="1"/>
  <c r="BW46" i="24" a="1"/>
  <c r="BW46" i="24" s="1"/>
  <c r="BY48" i="24" a="1"/>
  <c r="BY48" i="24" s="1"/>
  <c r="J48" i="24"/>
  <c r="CG48" i="24" s="1" a="1"/>
  <c r="CG48" i="24" s="1"/>
  <c r="CS49" i="24" a="1"/>
  <c r="CS49" i="24" s="1"/>
  <c r="BV41" i="24" a="1"/>
  <c r="BV41" i="24" s="1"/>
  <c r="BX41" i="24" a="1"/>
  <c r="BX41" i="24" s="1"/>
  <c r="CC36" i="24" a="1"/>
  <c r="CC36" i="24" s="1"/>
  <c r="CD36" i="24" a="1"/>
  <c r="CD36" i="24" s="1"/>
  <c r="BV47" i="24" a="1"/>
  <c r="BV47" i="24" s="1"/>
  <c r="BX47" i="24" a="1"/>
  <c r="BX47" i="24" s="1"/>
  <c r="J38" i="24"/>
  <c r="CS38" i="24" s="1" a="1"/>
  <c r="CS38" i="24" s="1"/>
  <c r="BY38" i="24" a="1"/>
  <c r="BY38" i="24" s="1"/>
  <c r="CD34" i="24" a="1"/>
  <c r="CD34" i="24" s="1"/>
  <c r="CC34" i="24" a="1"/>
  <c r="CC34" i="24" s="1"/>
  <c r="BU43" i="24" a="1"/>
  <c r="BU43" i="24" s="1"/>
  <c r="BU42" i="24" a="1"/>
  <c r="BU42" i="24" s="1"/>
  <c r="DO41" i="24" a="1"/>
  <c r="DO41" i="24" s="1"/>
  <c r="DI39" i="24" a="1"/>
  <c r="DI39" i="24" s="1"/>
  <c r="CI39" i="24" a="1"/>
  <c r="CI39" i="24" s="1"/>
  <c r="BX38" i="24" a="1"/>
  <c r="BX38" i="24" s="1"/>
  <c r="BV38" i="24" a="1"/>
  <c r="BV38" i="24" s="1"/>
  <c r="CR41" i="24" a="1"/>
  <c r="CR41" i="24" s="1"/>
  <c r="CO41" i="24" a="1"/>
  <c r="CO41" i="24" s="1"/>
  <c r="DI41" i="24" a="1"/>
  <c r="DI41" i="24" s="1"/>
  <c r="CP41" i="24" a="1"/>
  <c r="CP41" i="24" s="1"/>
  <c r="DK41" i="24" a="1"/>
  <c r="DK41" i="24" s="1"/>
  <c r="CQ41" i="24" a="1"/>
  <c r="CQ41" i="24" s="1"/>
  <c r="DL41" i="24" a="1"/>
  <c r="DL41" i="24" s="1"/>
  <c r="CV39" i="24" a="1"/>
  <c r="CV39" i="24" s="1"/>
  <c r="DF39" i="24" a="1"/>
  <c r="DF39" i="24" s="1"/>
  <c r="DO39" i="24" a="1"/>
  <c r="DO39" i="24" s="1"/>
  <c r="CN39" i="24" a="1"/>
  <c r="CN39" i="24" s="1"/>
  <c r="CW39" i="24" a="1"/>
  <c r="CW39" i="24" s="1"/>
  <c r="CE39" i="24" a="1"/>
  <c r="CE39" i="24" s="1"/>
  <c r="CX39" i="24" a="1"/>
  <c r="CX39" i="24" s="1"/>
  <c r="DG39" i="24" a="1"/>
  <c r="DG39" i="24" s="1"/>
  <c r="DG41" i="24" a="1"/>
  <c r="DG41" i="24" s="1"/>
  <c r="CI41" i="24" a="1"/>
  <c r="CI41" i="24" s="1"/>
  <c r="CB40" i="24" a="1"/>
  <c r="CB40" i="24" s="1"/>
  <c r="DD39" i="24" a="1"/>
  <c r="DD39" i="24" s="1"/>
  <c r="CR39" i="24" a="1"/>
  <c r="CR39" i="24" s="1"/>
  <c r="CF39" i="24" a="1"/>
  <c r="CF39" i="24" s="1"/>
  <c r="CA36" i="24" a="1"/>
  <c r="CA36" i="24" s="1"/>
  <c r="CD43" i="24" a="1"/>
  <c r="CD43" i="24" s="1"/>
  <c r="CC43" i="24" a="1"/>
  <c r="CC43" i="24" s="1"/>
  <c r="CB48" i="24" a="1"/>
  <c r="CB48" i="24" s="1"/>
  <c r="BU47" i="24" a="1"/>
  <c r="BU47" i="24" s="1"/>
  <c r="CI45" i="24" a="1"/>
  <c r="CI45" i="24" s="1"/>
  <c r="CZ45" i="24" a="1"/>
  <c r="CZ45" i="24" s="1"/>
  <c r="DD41" i="24" a="1"/>
  <c r="DD41" i="24" s="1"/>
  <c r="CF41" i="24" a="1"/>
  <c r="CF41" i="24" s="1"/>
  <c r="DN39" i="24" a="1"/>
  <c r="DN39" i="24" s="1"/>
  <c r="DC39" i="24" a="1"/>
  <c r="DC39" i="24" s="1"/>
  <c r="CQ39" i="24" a="1"/>
  <c r="CQ39" i="24" s="1"/>
  <c r="CD38" i="24" a="1"/>
  <c r="CD38" i="24" s="1"/>
  <c r="CD45" i="24" a="1"/>
  <c r="CD45" i="24" s="1"/>
  <c r="DB41" i="24" a="1"/>
  <c r="DB41" i="24" s="1"/>
  <c r="CB39" i="24" a="1"/>
  <c r="CB39" i="24" s="1"/>
  <c r="CC35" i="24" a="1"/>
  <c r="CC35" i="24" s="1"/>
  <c r="CD42" i="24" a="1"/>
  <c r="CD42" i="24" s="1"/>
  <c r="DA41" i="24" a="1"/>
  <c r="DA41" i="24" s="1"/>
  <c r="DA39" i="24" a="1"/>
  <c r="DA39" i="24" s="1"/>
  <c r="CO39" i="24" a="1"/>
  <c r="CO39" i="24" s="1"/>
  <c r="BU44" i="24" a="1"/>
  <c r="BU44" i="24" s="1"/>
  <c r="CY41" i="24" a="1"/>
  <c r="CY41" i="24" s="1"/>
  <c r="CA41" i="24" a="1"/>
  <c r="CA41" i="24" s="1"/>
  <c r="DL39" i="24" a="1"/>
  <c r="DL39" i="24" s="1"/>
  <c r="CZ39" i="24" a="1"/>
  <c r="CZ39" i="24" s="1"/>
  <c r="CM39" i="24" a="1"/>
  <c r="CM39" i="24" s="1"/>
  <c r="BW47" i="24" a="1"/>
  <c r="BW47" i="24" s="1"/>
  <c r="DA45" i="24" a="1"/>
  <c r="DA45" i="24" s="1"/>
  <c r="CA45" i="24" a="1"/>
  <c r="CA45" i="24" s="1"/>
  <c r="CH44" i="24" a="1"/>
  <c r="CH44" i="24" s="1"/>
  <c r="BW43" i="24" a="1"/>
  <c r="BW43" i="24" s="1"/>
  <c r="CW41" i="24" a="1"/>
  <c r="CW41" i="24" s="1"/>
  <c r="CL39" i="24" a="1"/>
  <c r="CL39" i="24" s="1"/>
  <c r="BW39" i="24" a="1"/>
  <c r="BW39" i="24" s="1"/>
  <c r="BZ38" i="24" a="1"/>
  <c r="BZ38" i="24" s="1"/>
  <c r="BW42" i="24" a="1"/>
  <c r="BW42" i="24" s="1"/>
  <c r="DK39" i="24" a="1"/>
  <c r="DK39" i="24" s="1"/>
  <c r="CY39" i="24" a="1"/>
  <c r="CY39" i="24" s="1"/>
  <c r="CK39" i="24" a="1"/>
  <c r="CK39" i="24" s="1"/>
  <c r="CC39" i="24" a="1"/>
  <c r="CC39" i="24" s="1"/>
  <c r="CD39" i="24" a="1"/>
  <c r="CD39" i="24" s="1"/>
  <c r="AX223" i="50" a="1"/>
  <c r="AX223" i="50" s="1"/>
  <c r="CW40" i="24" a="1"/>
  <c r="CW40" i="24" s="1"/>
  <c r="CM40" i="24" a="1"/>
  <c r="CM40" i="24" s="1"/>
  <c r="CJ35" i="24" a="1"/>
  <c r="CJ35" i="24" s="1"/>
  <c r="J36" i="24"/>
  <c r="CF36" i="24" s="1" a="1"/>
  <c r="CF36" i="24" s="1"/>
  <c r="AW201" i="50"/>
  <c r="AW224" i="50" s="1" a="1"/>
  <c r="AW224" i="50" s="1"/>
  <c r="BW36" i="24" a="1"/>
  <c r="BW36" i="24" s="1"/>
  <c r="CI49" i="24" a="1"/>
  <c r="CI49" i="24" s="1"/>
  <c r="CC49" i="24" a="1"/>
  <c r="CC49" i="24" s="1"/>
  <c r="BW49" i="24" a="1"/>
  <c r="BW49" i="24" s="1"/>
  <c r="J47" i="24"/>
  <c r="DF47" i="24" s="1" a="1"/>
  <c r="DF47" i="24" s="1"/>
  <c r="AA168" i="50"/>
  <c r="BI167" i="50" s="1"/>
  <c r="AQ163" i="50" a="1"/>
  <c r="AQ163" i="50" s="1"/>
  <c r="AA169" i="50"/>
  <c r="BI168" i="50" s="1"/>
  <c r="DH45" i="24" a="1"/>
  <c r="DH45" i="24" s="1"/>
  <c r="CU45" i="24" a="1"/>
  <c r="CU45" i="24" s="1"/>
  <c r="CH45" i="24" a="1"/>
  <c r="CH45" i="24" s="1"/>
  <c r="BU45" i="24" a="1"/>
  <c r="BU45" i="24" s="1"/>
  <c r="CS44" i="24" a="1"/>
  <c r="CS44" i="24" s="1"/>
  <c r="DF41" i="24" a="1"/>
  <c r="DF41" i="24" s="1"/>
  <c r="CX41" i="24" a="1"/>
  <c r="CX41" i="24" s="1"/>
  <c r="CH41" i="24" a="1"/>
  <c r="CH41" i="24" s="1"/>
  <c r="BZ41" i="24" a="1"/>
  <c r="BZ41" i="24" s="1"/>
  <c r="DF35" i="24" a="1"/>
  <c r="DF35" i="24" s="1"/>
  <c r="CN35" i="24" a="1"/>
  <c r="CN35" i="24" s="1"/>
  <c r="AT33" i="95"/>
  <c r="BY41" i="24" a="1"/>
  <c r="BY41" i="24" s="1"/>
  <c r="DG45" i="24" a="1"/>
  <c r="DG45" i="24" s="1"/>
  <c r="CT45" i="24" a="1"/>
  <c r="CT45" i="24" s="1"/>
  <c r="CG45" i="24" a="1"/>
  <c r="CG45" i="24" s="1"/>
  <c r="BZ45" i="24" a="1"/>
  <c r="BZ45" i="24" s="1"/>
  <c r="DE41" i="24" a="1"/>
  <c r="DE41" i="24" s="1"/>
  <c r="CV41" i="24" a="1"/>
  <c r="CV41" i="24" s="1"/>
  <c r="CG41" i="24" a="1"/>
  <c r="CG41" i="24" s="1"/>
  <c r="BV40" i="24" a="1"/>
  <c r="BV40" i="24" s="1"/>
  <c r="BZ37" i="24" a="1"/>
  <c r="BZ37" i="24" s="1"/>
  <c r="J37" i="24"/>
  <c r="DM37" i="24" s="1" a="1"/>
  <c r="DM37" i="24" s="1"/>
  <c r="BZ48" i="24" a="1"/>
  <c r="BZ48" i="24" s="1"/>
  <c r="DF45" i="24" a="1"/>
  <c r="DF45" i="24" s="1"/>
  <c r="CS45" i="24" a="1"/>
  <c r="CS45" i="24" s="1"/>
  <c r="CL45" i="24" a="1"/>
  <c r="CL45" i="24" s="1"/>
  <c r="BY45" i="24" a="1"/>
  <c r="BY45" i="24" s="1"/>
  <c r="CW44" i="24" a="1"/>
  <c r="CW44" i="24" s="1"/>
  <c r="CJ44" i="24" a="1"/>
  <c r="CJ44" i="24" s="1"/>
  <c r="BW44" i="24" a="1"/>
  <c r="BW44" i="24" s="1"/>
  <c r="DC41" i="24" a="1"/>
  <c r="DC41" i="24" s="1"/>
  <c r="CU41" i="24" a="1"/>
  <c r="CU41" i="24" s="1"/>
  <c r="CE41" i="24" a="1"/>
  <c r="CE41" i="24" s="1"/>
  <c r="BW41" i="24" a="1"/>
  <c r="BW41" i="24" s="1"/>
  <c r="CZ35" i="24" a="1"/>
  <c r="CZ35" i="24" s="1"/>
  <c r="AM6" i="22"/>
  <c r="DE45" i="24" a="1"/>
  <c r="DE45" i="24" s="1"/>
  <c r="CX45" i="24" a="1"/>
  <c r="CX45" i="24" s="1"/>
  <c r="CK45" i="24" a="1"/>
  <c r="CK45" i="24" s="1"/>
  <c r="BX45" i="24" a="1"/>
  <c r="BX45" i="24" s="1"/>
  <c r="CV44" i="24" a="1"/>
  <c r="CV44" i="24" s="1"/>
  <c r="CB42" i="24" a="1"/>
  <c r="CB42" i="24" s="1"/>
  <c r="DJ41" i="24" a="1"/>
  <c r="DJ41" i="24" s="1"/>
  <c r="CT41" i="24" a="1"/>
  <c r="CT41" i="24" s="1"/>
  <c r="CL41" i="24" a="1"/>
  <c r="CL41" i="24" s="1"/>
  <c r="CE35" i="24" a="1"/>
  <c r="CE35" i="24" s="1"/>
  <c r="CK35" i="24" a="1"/>
  <c r="CK35" i="24" s="1"/>
  <c r="CQ35" i="24" a="1"/>
  <c r="CQ35" i="24" s="1"/>
  <c r="CW35" i="24" a="1"/>
  <c r="CW35" i="24" s="1"/>
  <c r="DC35" i="24" a="1"/>
  <c r="DC35" i="24" s="1"/>
  <c r="DI35" i="24" a="1"/>
  <c r="DI35" i="24" s="1"/>
  <c r="DO35" i="24" a="1"/>
  <c r="DO35" i="24" s="1"/>
  <c r="CF35" i="24" a="1"/>
  <c r="CF35" i="24" s="1"/>
  <c r="CL35" i="24" a="1"/>
  <c r="CL35" i="24" s="1"/>
  <c r="CR35" i="24" a="1"/>
  <c r="CR35" i="24" s="1"/>
  <c r="CX35" i="24" a="1"/>
  <c r="CX35" i="24" s="1"/>
  <c r="DD35" i="24" a="1"/>
  <c r="DD35" i="24" s="1"/>
  <c r="DJ35" i="24" a="1"/>
  <c r="DJ35" i="24" s="1"/>
  <c r="BW35" i="24" a="1"/>
  <c r="BW35" i="24" s="1"/>
  <c r="CI35" i="24" a="1"/>
  <c r="CI35" i="24" s="1"/>
  <c r="CO35" i="24" a="1"/>
  <c r="CO35" i="24" s="1"/>
  <c r="CU35" i="24" a="1"/>
  <c r="CU35" i="24" s="1"/>
  <c r="DA35" i="24" a="1"/>
  <c r="DA35" i="24" s="1"/>
  <c r="DG35" i="24" a="1"/>
  <c r="DG35" i="24" s="1"/>
  <c r="DM35" i="24" a="1"/>
  <c r="DM35" i="24" s="1"/>
  <c r="CF44" i="24" a="1"/>
  <c r="CF44" i="24" s="1"/>
  <c r="CR44" i="24" a="1"/>
  <c r="CR44" i="24" s="1"/>
  <c r="CX44" i="24" a="1"/>
  <c r="CX44" i="24" s="1"/>
  <c r="BY40" i="24" a="1"/>
  <c r="BY40" i="24" s="1"/>
  <c r="BZ40" i="24" a="1"/>
  <c r="BZ40" i="24" s="1"/>
  <c r="AA183" i="50" a="1"/>
  <c r="AA183" i="50" s="1"/>
  <c r="BI176" i="50" s="1"/>
  <c r="AA185" i="50"/>
  <c r="BI178" i="50" s="1"/>
  <c r="AA136" i="50"/>
  <c r="BI147" i="50" s="1"/>
  <c r="AG128" i="50"/>
  <c r="BI151" i="50" s="1"/>
  <c r="AA137" i="50"/>
  <c r="BI148" i="50" s="1"/>
  <c r="AQ133" i="50" a="1"/>
  <c r="AQ133" i="50" s="1"/>
  <c r="J42" i="24"/>
  <c r="DF42" i="24" s="1" a="1"/>
  <c r="DF42" i="24" s="1"/>
  <c r="BZ39" i="24" a="1"/>
  <c r="BZ39" i="24" s="1"/>
  <c r="AG176" i="50"/>
  <c r="BI181" i="50" s="1"/>
  <c r="AG160" i="50"/>
  <c r="BI171" i="50" s="1"/>
  <c r="CR49" i="24" a="1"/>
  <c r="CR49" i="24" s="1"/>
  <c r="CL49" i="24" a="1"/>
  <c r="CL49" i="24" s="1"/>
  <c r="CE49" i="24" a="1"/>
  <c r="CE49" i="24" s="1"/>
  <c r="BZ47" i="24" a="1"/>
  <c r="BZ47" i="24" s="1"/>
  <c r="DJ45" i="24" a="1"/>
  <c r="DJ45" i="24" s="1"/>
  <c r="CW45" i="24" a="1"/>
  <c r="CW45" i="24" s="1"/>
  <c r="CJ45" i="24" a="1"/>
  <c r="CJ45" i="24" s="1"/>
  <c r="BW45" i="24" a="1"/>
  <c r="BW45" i="24" s="1"/>
  <c r="CV49" i="24" a="1"/>
  <c r="CV49" i="24" s="1"/>
  <c r="DC45" i="24" a="1"/>
  <c r="DC45" i="24" s="1"/>
  <c r="CP45" i="24" a="1"/>
  <c r="CP45" i="24" s="1"/>
  <c r="DN44" i="24" a="1"/>
  <c r="DN44" i="24" s="1"/>
  <c r="DA44" i="24" a="1"/>
  <c r="DA44" i="24" s="1"/>
  <c r="CN44" i="24" a="1"/>
  <c r="CN44" i="24" s="1"/>
  <c r="CZ41" i="24" a="1"/>
  <c r="CZ41" i="24" s="1"/>
  <c r="BY39" i="24" a="1"/>
  <c r="BY39" i="24" s="1"/>
  <c r="DK35" i="24" a="1"/>
  <c r="DK35" i="24" s="1"/>
  <c r="CS35" i="24" a="1"/>
  <c r="CS35" i="24" s="1"/>
  <c r="AQ179" i="50" a="1"/>
  <c r="AQ179" i="50" s="1"/>
  <c r="DI45" i="24" a="1"/>
  <c r="DI45" i="24" s="1"/>
  <c r="CV45" i="24" a="1"/>
  <c r="CV45" i="24" s="1"/>
  <c r="DG44" i="24" a="1"/>
  <c r="DG44" i="24" s="1"/>
  <c r="CT44" i="24" a="1"/>
  <c r="CT44" i="24" s="1"/>
  <c r="CG44" i="24" a="1"/>
  <c r="CG44" i="24" s="1"/>
  <c r="BZ42" i="24" a="1"/>
  <c r="BZ42" i="24" s="1"/>
  <c r="AA184" i="50"/>
  <c r="BI177" i="50" s="1"/>
  <c r="DN40" i="24" a="1"/>
  <c r="DN40" i="24" s="1"/>
  <c r="DH40" i="24" a="1"/>
  <c r="DH40" i="24" s="1"/>
  <c r="DB40" i="24" a="1"/>
  <c r="DB40" i="24" s="1"/>
  <c r="CV40" i="24" a="1"/>
  <c r="CV40" i="24" s="1"/>
  <c r="CP40" i="24" a="1"/>
  <c r="CP40" i="24" s="1"/>
  <c r="BW38" i="24" a="1"/>
  <c r="BW38" i="24" s="1"/>
  <c r="AC74" i="50"/>
  <c r="AY224" i="50" a="1"/>
  <c r="AY224" i="50" s="1"/>
  <c r="AY221" i="50" a="1"/>
  <c r="AY221" i="50" s="1"/>
  <c r="DI44" i="24" l="1" a="1"/>
  <c r="DI44" i="24" s="1"/>
  <c r="CM44" i="24" a="1"/>
  <c r="CM44" i="24" s="1"/>
  <c r="DI49" i="24" a="1"/>
  <c r="DI49" i="24" s="1"/>
  <c r="CP49" i="24" a="1"/>
  <c r="CP49" i="24" s="1"/>
  <c r="CF49" i="24" a="1"/>
  <c r="CF49" i="24" s="1"/>
  <c r="DO49" i="24" a="1"/>
  <c r="DO49" i="24" s="1"/>
  <c r="CO49" i="24" a="1"/>
  <c r="CO49" i="24" s="1"/>
  <c r="CN49" i="24" a="1"/>
  <c r="CN49" i="24" s="1"/>
  <c r="CH49" i="24" a="1"/>
  <c r="CH49" i="24" s="1"/>
  <c r="DI47" i="24" a="1"/>
  <c r="DI47" i="24" s="1"/>
  <c r="CP48" i="24" a="1"/>
  <c r="CP48" i="24" s="1"/>
  <c r="CU49" i="24" a="1"/>
  <c r="CU49" i="24" s="1"/>
  <c r="CY49" i="24" a="1"/>
  <c r="CY49" i="24" s="1"/>
  <c r="DH49" i="24" a="1"/>
  <c r="DH49" i="24" s="1"/>
  <c r="DB48" i="24" a="1"/>
  <c r="DB48" i="24" s="1"/>
  <c r="DD49" i="24" a="1"/>
  <c r="DD49" i="24" s="1"/>
  <c r="CQ49" i="24" a="1"/>
  <c r="CQ49" i="24" s="1"/>
  <c r="DI48" i="24" a="1"/>
  <c r="DI48" i="24" s="1"/>
  <c r="CL48" i="24" a="1"/>
  <c r="CL48" i="24" s="1"/>
  <c r="CZ49" i="24" a="1"/>
  <c r="CZ49" i="24" s="1"/>
  <c r="DA49" i="24" a="1"/>
  <c r="DA49" i="24" s="1"/>
  <c r="CJ49" i="24" a="1"/>
  <c r="CJ49" i="24" s="1"/>
  <c r="DL48" i="24" a="1"/>
  <c r="DL48" i="24" s="1"/>
  <c r="CQ48" i="24" a="1"/>
  <c r="CQ48" i="24" s="1"/>
  <c r="CX49" i="24" a="1"/>
  <c r="CX49" i="24" s="1"/>
  <c r="CT49" i="24" a="1"/>
  <c r="CT49" i="24" s="1"/>
  <c r="DH48" i="24" a="1"/>
  <c r="DH48" i="24" s="1"/>
  <c r="CR48" i="24" a="1"/>
  <c r="CR48" i="24" s="1"/>
  <c r="DF49" i="24" a="1"/>
  <c r="DF49" i="24" s="1"/>
  <c r="DG49" i="24" a="1"/>
  <c r="DG49" i="24" s="1"/>
  <c r="DF48" i="24" a="1"/>
  <c r="DF48" i="24" s="1"/>
  <c r="CW46" i="24" a="1"/>
  <c r="CW46" i="24" s="1"/>
  <c r="DB49" i="24" a="1"/>
  <c r="DB49" i="24" s="1"/>
  <c r="CV48" i="24" a="1"/>
  <c r="CV48" i="24" s="1"/>
  <c r="CK49" i="24" a="1"/>
  <c r="CK49" i="24" s="1"/>
  <c r="DC48" i="24" a="1"/>
  <c r="DC48" i="24" s="1"/>
  <c r="DN49" i="24" a="1"/>
  <c r="DN49" i="24" s="1"/>
  <c r="DJ49" i="24" a="1"/>
  <c r="DJ49" i="24" s="1"/>
  <c r="CW49" i="24" a="1"/>
  <c r="CW49" i="24" s="1"/>
  <c r="DN48" i="24" a="1"/>
  <c r="DN48" i="24" s="1"/>
  <c r="DC49" i="24" a="1"/>
  <c r="DC49" i="24" s="1"/>
  <c r="DL49" i="24" a="1"/>
  <c r="DL49" i="24" s="1"/>
  <c r="DM49" i="24" a="1"/>
  <c r="DM49" i="24" s="1"/>
  <c r="CX48" i="24" a="1"/>
  <c r="CX48" i="24" s="1"/>
  <c r="CM48" i="24" a="1"/>
  <c r="CM48" i="24" s="1"/>
  <c r="CS46" i="24" a="1"/>
  <c r="CS46" i="24" s="1"/>
  <c r="DK49" i="24" a="1"/>
  <c r="DK49" i="24" s="1"/>
  <c r="CT48" i="24" a="1"/>
  <c r="CT48" i="24" s="1"/>
  <c r="DD48" i="24" a="1"/>
  <c r="DD48" i="24" s="1"/>
  <c r="DE49" i="24" a="1"/>
  <c r="DE49" i="24" s="1"/>
  <c r="CY48" i="24" a="1"/>
  <c r="CY48" i="24" s="1"/>
  <c r="CE48" i="24" a="1"/>
  <c r="CE48" i="24" s="1"/>
  <c r="CK48" i="24" a="1"/>
  <c r="CK48" i="24" s="1"/>
  <c r="CS48" i="24" a="1"/>
  <c r="CS48" i="24" s="1"/>
  <c r="CM49" i="24" a="1"/>
  <c r="CM49" i="24" s="1"/>
  <c r="CZ48" i="24" a="1"/>
  <c r="CZ48" i="24" s="1"/>
  <c r="CI48" i="24" a="1"/>
  <c r="CI48" i="24" s="1"/>
  <c r="CS47" i="24" a="1"/>
  <c r="CS47" i="24" s="1"/>
  <c r="CM46" i="24" a="1"/>
  <c r="CM46" i="24" s="1"/>
  <c r="DO48" i="24" a="1"/>
  <c r="DO48" i="24" s="1"/>
  <c r="CF48" i="24" a="1"/>
  <c r="CF48" i="24" s="1"/>
  <c r="CT46" i="24" a="1"/>
  <c r="CT46" i="24" s="1"/>
  <c r="CY44" i="24" a="1"/>
  <c r="CY44" i="24" s="1"/>
  <c r="DK48" i="24" a="1"/>
  <c r="DK48" i="24" s="1"/>
  <c r="CO48" i="24" a="1"/>
  <c r="CO48" i="24" s="1"/>
  <c r="CU47" i="24" a="1"/>
  <c r="CU47" i="24" s="1"/>
  <c r="DM46" i="24" a="1"/>
  <c r="DM46" i="24" s="1"/>
  <c r="CN48" i="24" a="1"/>
  <c r="CN48" i="24" s="1"/>
  <c r="DM48" i="24" a="1"/>
  <c r="DM48" i="24" s="1"/>
  <c r="CU48" i="24" a="1"/>
  <c r="CU48" i="24" s="1"/>
  <c r="DA48" i="24" a="1"/>
  <c r="DA48" i="24" s="1"/>
  <c r="CH48" i="24" a="1"/>
  <c r="CH48" i="24" s="1"/>
  <c r="DL43" i="24" a="1"/>
  <c r="DL43" i="24" s="1"/>
  <c r="DK46" i="24" a="1"/>
  <c r="DK46" i="24" s="1"/>
  <c r="DG48" i="24" a="1"/>
  <c r="DG48" i="24" s="1"/>
  <c r="CJ48" i="24" a="1"/>
  <c r="CJ48" i="24" s="1"/>
  <c r="DB46" i="24" a="1"/>
  <c r="DB46" i="24" s="1"/>
  <c r="CW48" i="24" a="1"/>
  <c r="CW48" i="24" s="1"/>
  <c r="DJ48" i="24" a="1"/>
  <c r="DJ48" i="24" s="1"/>
  <c r="DE48" i="24" a="1"/>
  <c r="DE48" i="24" s="1"/>
  <c r="DN43" i="24" a="1"/>
  <c r="DN43" i="24" s="1"/>
  <c r="CQ46" i="24" a="1"/>
  <c r="CQ46" i="24" s="1"/>
  <c r="DD37" i="24" a="1"/>
  <c r="DD37" i="24" s="1"/>
  <c r="CG47" i="24" a="1"/>
  <c r="CG47" i="24" s="1"/>
  <c r="DJ37" i="24" a="1"/>
  <c r="DJ37" i="24" s="1"/>
  <c r="CX47" i="24" a="1"/>
  <c r="CX47" i="24" s="1"/>
  <c r="CN47" i="24" a="1"/>
  <c r="CN47" i="24" s="1"/>
  <c r="CO47" i="24" a="1"/>
  <c r="CO47" i="24" s="1"/>
  <c r="CL47" i="24" a="1"/>
  <c r="CL47" i="24" s="1"/>
  <c r="CQ47" i="24" a="1"/>
  <c r="CQ47" i="24" s="1"/>
  <c r="DK47" i="24" a="1"/>
  <c r="DK47" i="24" s="1"/>
  <c r="DA47" i="24" a="1"/>
  <c r="DA47" i="24" s="1"/>
  <c r="CX37" i="24" a="1"/>
  <c r="CX37" i="24" s="1"/>
  <c r="CZ47" i="24" a="1"/>
  <c r="CZ47" i="24" s="1"/>
  <c r="DM47" i="24" a="1"/>
  <c r="DM47" i="24" s="1"/>
  <c r="DE47" i="24" a="1"/>
  <c r="DE47" i="24" s="1"/>
  <c r="DN47" i="24" a="1"/>
  <c r="DN47" i="24" s="1"/>
  <c r="DC47" i="24" a="1"/>
  <c r="DC47" i="24" s="1"/>
  <c r="DJ47" i="24" a="1"/>
  <c r="DJ47" i="24" s="1"/>
  <c r="CW47" i="24" a="1"/>
  <c r="CW47" i="24" s="1"/>
  <c r="DO42" i="24" a="1"/>
  <c r="DO42" i="24" s="1"/>
  <c r="CM47" i="24" a="1"/>
  <c r="CM47" i="24" s="1"/>
  <c r="CJ47" i="24" a="1"/>
  <c r="CJ47" i="24" s="1"/>
  <c r="DO46" i="24" a="1"/>
  <c r="DO46" i="24" s="1"/>
  <c r="CR47" i="24" a="1"/>
  <c r="CR47" i="24" s="1"/>
  <c r="CI47" i="24" a="1"/>
  <c r="CI47" i="24" s="1"/>
  <c r="CE47" i="24" a="1"/>
  <c r="CE47" i="24" s="1"/>
  <c r="DO47" i="24" a="1"/>
  <c r="DO47" i="24" s="1"/>
  <c r="CY47" i="24" a="1"/>
  <c r="CY47" i="24" s="1"/>
  <c r="CK47" i="24" a="1"/>
  <c r="CK47" i="24" s="1"/>
  <c r="CP47" i="24" a="1"/>
  <c r="CP47" i="24" s="1"/>
  <c r="DB38" i="24" a="1"/>
  <c r="DB38" i="24" s="1"/>
  <c r="CT47" i="24" a="1"/>
  <c r="CT47" i="24" s="1"/>
  <c r="DG47" i="24" a="1"/>
  <c r="DG47" i="24" s="1"/>
  <c r="CH47" i="24" a="1"/>
  <c r="CH47" i="24" s="1"/>
  <c r="CV47" i="24" a="1"/>
  <c r="CV47" i="24" s="1"/>
  <c r="DL47" i="24" a="1"/>
  <c r="DL47" i="24" s="1"/>
  <c r="DD47" i="24" a="1"/>
  <c r="DD47" i="24" s="1"/>
  <c r="DB47" i="24" a="1"/>
  <c r="DB47" i="24" s="1"/>
  <c r="CF47" i="24" a="1"/>
  <c r="CF47" i="24" s="1"/>
  <c r="DH47" i="24" a="1"/>
  <c r="DH47" i="24" s="1"/>
  <c r="CK44" i="24" a="1"/>
  <c r="CK44" i="24" s="1"/>
  <c r="CP44" i="24" a="1"/>
  <c r="CP44" i="24" s="1"/>
  <c r="DN46" i="24" a="1"/>
  <c r="DN46" i="24" s="1"/>
  <c r="CU46" i="24" a="1"/>
  <c r="CU46" i="24" s="1"/>
  <c r="CP46" i="24" a="1"/>
  <c r="CP46" i="24" s="1"/>
  <c r="CQ44" i="24" a="1"/>
  <c r="CQ44" i="24" s="1"/>
  <c r="CL46" i="24" a="1"/>
  <c r="CL46" i="24" s="1"/>
  <c r="CJ46" i="24" a="1"/>
  <c r="CJ46" i="24" s="1"/>
  <c r="CH46" i="24" a="1"/>
  <c r="CH46" i="24" s="1"/>
  <c r="CZ46" i="24" a="1"/>
  <c r="CZ46" i="24" s="1"/>
  <c r="CE46" i="24" a="1"/>
  <c r="CE46" i="24" s="1"/>
  <c r="CL44" i="24" a="1"/>
  <c r="CL44" i="24" s="1"/>
  <c r="DE44" i="24" a="1"/>
  <c r="DE44" i="24" s="1"/>
  <c r="CK43" i="24" a="1"/>
  <c r="CK43" i="24" s="1"/>
  <c r="DJ43" i="24" a="1"/>
  <c r="DJ43" i="24" s="1"/>
  <c r="DD46" i="24" a="1"/>
  <c r="DD46" i="24" s="1"/>
  <c r="CK46" i="24" a="1"/>
  <c r="CK46" i="24" s="1"/>
  <c r="CF46" i="24" a="1"/>
  <c r="CF46" i="24" s="1"/>
  <c r="DH44" i="24" a="1"/>
  <c r="DH44" i="24" s="1"/>
  <c r="CY46" i="24" a="1"/>
  <c r="CY46" i="24" s="1"/>
  <c r="DI46" i="24" a="1"/>
  <c r="DI46" i="24" s="1"/>
  <c r="DG46" i="24" a="1"/>
  <c r="DG46" i="24" s="1"/>
  <c r="CI46" i="24" a="1"/>
  <c r="CI46" i="24" s="1"/>
  <c r="DL46" i="24" a="1"/>
  <c r="DL46" i="24" s="1"/>
  <c r="DA46" i="24" a="1"/>
  <c r="DA46" i="24" s="1"/>
  <c r="DF46" i="24" a="1"/>
  <c r="DF46" i="24" s="1"/>
  <c r="CR46" i="24" a="1"/>
  <c r="CR46" i="24" s="1"/>
  <c r="CV46" i="24" a="1"/>
  <c r="CV46" i="24" s="1"/>
  <c r="CZ44" i="24" a="1"/>
  <c r="CZ44" i="24" s="1"/>
  <c r="CN46" i="24" a="1"/>
  <c r="CN46" i="24" s="1"/>
  <c r="CX46" i="24" a="1"/>
  <c r="CX46" i="24" s="1"/>
  <c r="DE46" i="24" a="1"/>
  <c r="DE46" i="24" s="1"/>
  <c r="DC46" i="24" a="1"/>
  <c r="DC46" i="24" s="1"/>
  <c r="CG46" i="24" a="1"/>
  <c r="CG46" i="24" s="1"/>
  <c r="DJ46" i="24" a="1"/>
  <c r="DJ46" i="24" s="1"/>
  <c r="CO46" i="24" a="1"/>
  <c r="CO46" i="24" s="1"/>
  <c r="CG42" i="24" a="1"/>
  <c r="CG42" i="24" s="1"/>
  <c r="CL42" i="24" a="1"/>
  <c r="CL42" i="24" s="1"/>
  <c r="CE44" i="24" a="1"/>
  <c r="CE44" i="24" s="1"/>
  <c r="DK44" i="24" a="1"/>
  <c r="DK44" i="24" s="1"/>
  <c r="DB44" i="24" a="1"/>
  <c r="DB44" i="24" s="1"/>
  <c r="CI44" i="24" a="1"/>
  <c r="CI44" i="24" s="1"/>
  <c r="CR43" i="24" a="1"/>
  <c r="CR43" i="24" s="1"/>
  <c r="CT43" i="24" a="1"/>
  <c r="CT43" i="24" s="1"/>
  <c r="DA43" i="24" a="1"/>
  <c r="DA43" i="24" s="1"/>
  <c r="DM43" i="24" a="1"/>
  <c r="DM43" i="24" s="1"/>
  <c r="CU43" i="24" a="1"/>
  <c r="CU43" i="24" s="1"/>
  <c r="CW43" i="24" a="1"/>
  <c r="CW43" i="24" s="1"/>
  <c r="CF43" i="24" a="1"/>
  <c r="CF43" i="24" s="1"/>
  <c r="CH43" i="24" a="1"/>
  <c r="CH43" i="24" s="1"/>
  <c r="CY43" i="24" a="1"/>
  <c r="CY43" i="24" s="1"/>
  <c r="DB43" i="24" a="1"/>
  <c r="DB43" i="24" s="1"/>
  <c r="CN43" i="24" a="1"/>
  <c r="CN43" i="24" s="1"/>
  <c r="CZ43" i="24" a="1"/>
  <c r="CZ43" i="24" s="1"/>
  <c r="DI38" i="24" a="1"/>
  <c r="DI38" i="24" s="1"/>
  <c r="DJ44" i="24" a="1"/>
  <c r="DJ44" i="24" s="1"/>
  <c r="DF44" i="24" a="1"/>
  <c r="DF44" i="24" s="1"/>
  <c r="DL44" i="24" a="1"/>
  <c r="DL44" i="24" s="1"/>
  <c r="CO44" i="24" a="1"/>
  <c r="CO44" i="24" s="1"/>
  <c r="CU44" i="24" a="1"/>
  <c r="CU44" i="24" s="1"/>
  <c r="CV43" i="24" a="1"/>
  <c r="CV43" i="24" s="1"/>
  <c r="DO43" i="24" a="1"/>
  <c r="DO43" i="24" s="1"/>
  <c r="CX43" i="24" a="1"/>
  <c r="CX43" i="24" s="1"/>
  <c r="CL43" i="24" a="1"/>
  <c r="CL43" i="24" s="1"/>
  <c r="DH43" i="24" a="1"/>
  <c r="DH43" i="24" s="1"/>
  <c r="DI43" i="24" a="1"/>
  <c r="DI43" i="24" s="1"/>
  <c r="DD43" i="24" a="1"/>
  <c r="DD43" i="24" s="1"/>
  <c r="DF43" i="24" a="1"/>
  <c r="DF43" i="24" s="1"/>
  <c r="DC43" i="24" a="1"/>
  <c r="DC43" i="24" s="1"/>
  <c r="DD44" i="24" a="1"/>
  <c r="DD44" i="24" s="1"/>
  <c r="CJ43" i="24" a="1"/>
  <c r="CJ43" i="24" s="1"/>
  <c r="DM44" i="24" a="1"/>
  <c r="DM44" i="24" s="1"/>
  <c r="CG43" i="24" a="1"/>
  <c r="CG43" i="24" s="1"/>
  <c r="CM43" i="24" a="1"/>
  <c r="CM43" i="24" s="1"/>
  <c r="CQ43" i="24" a="1"/>
  <c r="CQ43" i="24" s="1"/>
  <c r="CS43" i="24" a="1"/>
  <c r="CS43" i="24" s="1"/>
  <c r="DE43" i="24" a="1"/>
  <c r="DE43" i="24" s="1"/>
  <c r="CP43" i="24" a="1"/>
  <c r="CP43" i="24" s="1"/>
  <c r="CV42" i="24" a="1"/>
  <c r="CV42" i="24" s="1"/>
  <c r="DL42" i="24" a="1"/>
  <c r="DL42" i="24" s="1"/>
  <c r="CS42" i="24" a="1"/>
  <c r="CS42" i="24" s="1"/>
  <c r="DK43" i="24" a="1"/>
  <c r="DK43" i="24" s="1"/>
  <c r="CE43" i="24" a="1"/>
  <c r="CE43" i="24" s="1"/>
  <c r="CX42" i="24" a="1"/>
  <c r="CX42" i="24" s="1"/>
  <c r="DG43" i="24" a="1"/>
  <c r="DG43" i="24" s="1"/>
  <c r="CI43" i="24" a="1"/>
  <c r="CI43" i="24" s="1"/>
  <c r="DH42" i="24" a="1"/>
  <c r="DH42" i="24" s="1"/>
  <c r="CU42" i="24" a="1"/>
  <c r="CU42" i="24" s="1"/>
  <c r="DD42" i="24" a="1"/>
  <c r="DD42" i="24" s="1"/>
  <c r="CQ42" i="24" a="1"/>
  <c r="CQ42" i="24" s="1"/>
  <c r="DI42" i="24" a="1"/>
  <c r="DI42" i="24" s="1"/>
  <c r="CM42" i="24" a="1"/>
  <c r="CM42" i="24" s="1"/>
  <c r="CN42" i="24" a="1"/>
  <c r="CN42" i="24" s="1"/>
  <c r="CO42" i="24" a="1"/>
  <c r="CO42" i="24" s="1"/>
  <c r="CH42" i="24" a="1"/>
  <c r="CH42" i="24" s="1"/>
  <c r="CT42" i="24" a="1"/>
  <c r="CT42" i="24" s="1"/>
  <c r="DE42" i="24" a="1"/>
  <c r="DE42" i="24" s="1"/>
  <c r="CJ42" i="24" a="1"/>
  <c r="CJ42" i="24" s="1"/>
  <c r="DM42" i="24" a="1"/>
  <c r="DM42" i="24" s="1"/>
  <c r="CE42" i="24" a="1"/>
  <c r="CE42" i="24" s="1"/>
  <c r="DG42" i="24" a="1"/>
  <c r="DG42" i="24" s="1"/>
  <c r="CR42" i="24" a="1"/>
  <c r="CR42" i="24" s="1"/>
  <c r="CY42" i="24" a="1"/>
  <c r="CY42" i="24" s="1"/>
  <c r="DJ42" i="24" a="1"/>
  <c r="DJ42" i="24" s="1"/>
  <c r="CK42" i="24" a="1"/>
  <c r="CK42" i="24" s="1"/>
  <c r="CW42" i="24" a="1"/>
  <c r="CW42" i="24" s="1"/>
  <c r="CZ42" i="24" a="1"/>
  <c r="CZ42" i="24" s="1"/>
  <c r="CP42" i="24" a="1"/>
  <c r="CP42" i="24" s="1"/>
  <c r="CF42" i="24" a="1"/>
  <c r="CF42" i="24" s="1"/>
  <c r="DB42" i="24" a="1"/>
  <c r="DB42" i="24" s="1"/>
  <c r="CR38" i="24" a="1"/>
  <c r="CR38" i="24" s="1"/>
  <c r="CR37" i="24" a="1"/>
  <c r="CR37" i="24" s="1"/>
  <c r="DC42" i="24" a="1"/>
  <c r="DC42" i="24" s="1"/>
  <c r="DK42" i="24" a="1"/>
  <c r="DK42" i="24" s="1"/>
  <c r="DA42" i="24" a="1"/>
  <c r="DA42" i="24" s="1"/>
  <c r="CI42" i="24" a="1"/>
  <c r="CI42" i="24" s="1"/>
  <c r="DN42" i="24" a="1"/>
  <c r="DN42" i="24" s="1"/>
  <c r="DG38" i="24" a="1"/>
  <c r="DG38" i="24" s="1"/>
  <c r="CX38" i="24" a="1"/>
  <c r="CX38" i="24" s="1"/>
  <c r="DD38" i="24" a="1"/>
  <c r="DD38" i="24" s="1"/>
  <c r="DN38" i="24" a="1"/>
  <c r="DN38" i="24" s="1"/>
  <c r="DH36" i="24" a="1"/>
  <c r="DH36" i="24" s="1"/>
  <c r="CN38" i="24" a="1"/>
  <c r="CN38" i="24" s="1"/>
  <c r="DL38" i="24" a="1"/>
  <c r="DL38" i="24" s="1"/>
  <c r="CT38" i="24" a="1"/>
  <c r="CT38" i="24" s="1"/>
  <c r="CZ38" i="24" a="1"/>
  <c r="CZ38" i="24" s="1"/>
  <c r="CE38" i="24" a="1"/>
  <c r="CE38" i="24" s="1"/>
  <c r="CF38" i="24" a="1"/>
  <c r="CF38" i="24" s="1"/>
  <c r="DF38" i="24" a="1"/>
  <c r="DF38" i="24" s="1"/>
  <c r="DM38" i="24" a="1"/>
  <c r="DM38" i="24" s="1"/>
  <c r="DH38" i="24" a="1"/>
  <c r="DH38" i="24" s="1"/>
  <c r="DJ38" i="24" a="1"/>
  <c r="DJ38" i="24" s="1"/>
  <c r="CU36" i="24" a="1"/>
  <c r="CU36" i="24" s="1"/>
  <c r="CK38" i="24" a="1"/>
  <c r="CK38" i="24" s="1"/>
  <c r="CN36" i="24" a="1"/>
  <c r="CN36" i="24" s="1"/>
  <c r="CY38" i="24" a="1"/>
  <c r="CY38" i="24" s="1"/>
  <c r="DO38" i="24" a="1"/>
  <c r="DO38" i="24" s="1"/>
  <c r="CI38" i="24" a="1"/>
  <c r="CI38" i="24" s="1"/>
  <c r="CO38" i="24" a="1"/>
  <c r="CO38" i="24" s="1"/>
  <c r="CJ38" i="24" a="1"/>
  <c r="CJ38" i="24" s="1"/>
  <c r="CU38" i="24" a="1"/>
  <c r="CU38" i="24" s="1"/>
  <c r="CP38" i="24" a="1"/>
  <c r="CP38" i="24" s="1"/>
  <c r="DO36" i="24" a="1"/>
  <c r="DO36" i="24" s="1"/>
  <c r="DE38" i="24" a="1"/>
  <c r="DE38" i="24" s="1"/>
  <c r="DK38" i="24" a="1"/>
  <c r="DK38" i="24" s="1"/>
  <c r="CM38" i="24" a="1"/>
  <c r="CM38" i="24" s="1"/>
  <c r="CG38" i="24" a="1"/>
  <c r="CG38" i="24" s="1"/>
  <c r="CQ38" i="24" a="1"/>
  <c r="CQ38" i="24" s="1"/>
  <c r="CW38" i="24" a="1"/>
  <c r="CW38" i="24" s="1"/>
  <c r="CL38" i="24" a="1"/>
  <c r="CL38" i="24" s="1"/>
  <c r="DA38" i="24" a="1"/>
  <c r="DA38" i="24" s="1"/>
  <c r="CV38" i="24" a="1"/>
  <c r="CV38" i="24" s="1"/>
  <c r="DC38" i="24" a="1"/>
  <c r="DC38" i="24" s="1"/>
  <c r="DK37" i="24" a="1"/>
  <c r="DK37" i="24" s="1"/>
  <c r="CH38" i="24" a="1"/>
  <c r="CH38" i="24" s="1"/>
  <c r="CM36" i="24" a="1"/>
  <c r="CM36" i="24" s="1"/>
  <c r="CQ36" i="24" a="1"/>
  <c r="CQ36" i="24" s="1"/>
  <c r="DB36" i="24" a="1"/>
  <c r="DB36" i="24" s="1"/>
  <c r="CO36" i="24" a="1"/>
  <c r="CO36" i="24" s="1"/>
  <c r="CH36" i="24" a="1"/>
  <c r="CH36" i="24" s="1"/>
  <c r="DI36" i="24" a="1"/>
  <c r="DI36" i="24" s="1"/>
  <c r="CV36" i="24" a="1"/>
  <c r="CV36" i="24" s="1"/>
  <c r="DJ36" i="24" a="1"/>
  <c r="DJ36" i="24" s="1"/>
  <c r="CP36" i="24" a="1"/>
  <c r="CP36" i="24" s="1"/>
  <c r="DD36" i="24" a="1"/>
  <c r="DD36" i="24" s="1"/>
  <c r="DE36" i="24" a="1"/>
  <c r="DE36" i="24" s="1"/>
  <c r="DL36" i="24" a="1"/>
  <c r="DL36" i="24" s="1"/>
  <c r="CY36" i="24" a="1"/>
  <c r="CY36" i="24" s="1"/>
  <c r="DM36" i="24" a="1"/>
  <c r="DM36" i="24" s="1"/>
  <c r="DF36" i="24" a="1"/>
  <c r="DF36" i="24" s="1"/>
  <c r="CR36" i="24" a="1"/>
  <c r="CR36" i="24" s="1"/>
  <c r="CK36" i="24" a="1"/>
  <c r="CK36" i="24" s="1"/>
  <c r="DG36" i="24" a="1"/>
  <c r="DG36" i="24" s="1"/>
  <c r="CZ36" i="24" a="1"/>
  <c r="CZ36" i="24" s="1"/>
  <c r="CL36" i="24" a="1"/>
  <c r="CL36" i="24" s="1"/>
  <c r="CE36" i="24" a="1"/>
  <c r="CE36" i="24" s="1"/>
  <c r="CS36" i="24" a="1"/>
  <c r="CS36" i="24" s="1"/>
  <c r="CI36" i="24" a="1"/>
  <c r="CI36" i="24" s="1"/>
  <c r="DC36" i="24" a="1"/>
  <c r="DC36" i="24" s="1"/>
  <c r="DK36" i="24" a="1"/>
  <c r="DK36" i="24" s="1"/>
  <c r="CW36" i="24" a="1"/>
  <c r="CW36" i="24" s="1"/>
  <c r="CG36" i="24" a="1"/>
  <c r="CG36" i="24" s="1"/>
  <c r="CJ36" i="24" a="1"/>
  <c r="CJ36" i="24" s="1"/>
  <c r="CX36" i="24" a="1"/>
  <c r="CX36" i="24" s="1"/>
  <c r="DN36" i="24" a="1"/>
  <c r="DN36" i="24" s="1"/>
  <c r="DA36" i="24" a="1"/>
  <c r="DA36" i="24" s="1"/>
  <c r="CT36" i="24" a="1"/>
  <c r="CT36" i="24" s="1"/>
  <c r="AQ135" i="50" a="1"/>
  <c r="AQ135" i="50" s="1"/>
  <c r="AQ184" i="50" a="1"/>
  <c r="AQ184" i="50" s="1"/>
  <c r="AQ137" i="50" a="1"/>
  <c r="AQ137" i="50" s="1"/>
  <c r="AQ139" i="50" a="1"/>
  <c r="AQ139" i="50" s="1"/>
  <c r="AQ171" i="50" a="1"/>
  <c r="AQ171" i="50" s="1"/>
  <c r="AQ187" i="50" a="1"/>
  <c r="AQ187" i="50" s="1"/>
  <c r="AQ185" i="50" a="1"/>
  <c r="AQ185" i="50" s="1"/>
  <c r="AQ169" i="50" a="1"/>
  <c r="AQ169" i="50" s="1"/>
  <c r="AQ183" i="50" a="1"/>
  <c r="AQ183" i="50" s="1"/>
  <c r="AQ136" i="50" a="1"/>
  <c r="AQ136" i="50" s="1"/>
  <c r="AQ167" i="50" a="1"/>
  <c r="AQ167" i="50" s="1"/>
  <c r="AQ168" i="50" a="1"/>
  <c r="AQ168" i="50" s="1"/>
  <c r="DN37" i="24" a="1"/>
  <c r="DN37" i="24" s="1"/>
  <c r="CK37" i="24" a="1"/>
  <c r="CK37" i="24" s="1"/>
  <c r="DF37" i="24" a="1"/>
  <c r="DF37" i="24" s="1"/>
  <c r="CO37" i="24" a="1"/>
  <c r="CO37" i="24" s="1"/>
  <c r="CQ37" i="24" a="1"/>
  <c r="CQ37" i="24" s="1"/>
  <c r="CY37" i="24" a="1"/>
  <c r="CY37" i="24" s="1"/>
  <c r="CP37" i="24" a="1"/>
  <c r="CP37" i="24" s="1"/>
  <c r="CJ37" i="24" a="1"/>
  <c r="CJ37" i="24" s="1"/>
  <c r="CZ37" i="24" a="1"/>
  <c r="CZ37" i="24" s="1"/>
  <c r="CT37" i="24" a="1"/>
  <c r="CT37" i="24" s="1"/>
  <c r="DG37" i="24" a="1"/>
  <c r="DG37" i="24" s="1"/>
  <c r="DB37" i="24" a="1"/>
  <c r="DB37" i="24" s="1"/>
  <c r="CL37" i="24" a="1"/>
  <c r="CL37" i="24" s="1"/>
  <c r="DO37" i="24" a="1"/>
  <c r="DO37" i="24" s="1"/>
  <c r="CH37" i="24" a="1"/>
  <c r="CH37" i="24" s="1"/>
  <c r="DE37" i="24" a="1"/>
  <c r="DE37" i="24" s="1"/>
  <c r="DA37" i="24" a="1"/>
  <c r="DA37" i="24" s="1"/>
  <c r="CE37" i="24" a="1"/>
  <c r="CE37" i="24" s="1"/>
  <c r="CS37" i="24" a="1"/>
  <c r="CS37" i="24" s="1"/>
  <c r="CG37" i="24" a="1"/>
  <c r="CG37" i="24" s="1"/>
  <c r="DH37" i="24" a="1"/>
  <c r="DH37" i="24" s="1"/>
  <c r="CW37" i="24" a="1"/>
  <c r="CW37" i="24" s="1"/>
  <c r="CF37" i="24" a="1"/>
  <c r="CF37" i="24" s="1"/>
  <c r="DI37" i="24" a="1"/>
  <c r="DI37" i="24" s="1"/>
  <c r="DC37" i="24" a="1"/>
  <c r="DC37" i="24" s="1"/>
  <c r="CI37" i="24" a="1"/>
  <c r="CI37" i="24" s="1"/>
  <c r="CM37" i="24" a="1"/>
  <c r="CM37" i="24" s="1"/>
  <c r="CU37" i="24" a="1"/>
  <c r="CU37" i="24" s="1"/>
  <c r="DL37" i="24" a="1"/>
  <c r="DL37" i="24" s="1"/>
  <c r="CN37" i="24" a="1"/>
  <c r="CN37" i="24" s="1"/>
  <c r="CV37" i="24" a="1"/>
  <c r="CV37" i="24" s="1"/>
  <c r="AW221" i="50"/>
  <c r="AW223" i="50"/>
  <c r="CH20" i="91" a="1"/>
  <c r="CH20" i="91" s="1"/>
  <c r="CK20" i="91" a="1"/>
  <c r="CK20" i="91" s="1"/>
  <c r="CD20" i="91" a="1"/>
  <c r="CD20" i="91" s="1"/>
  <c r="CE20" i="91" a="1"/>
  <c r="CE20" i="91" s="1"/>
  <c r="CG20" i="91" a="1"/>
  <c r="CG20" i="91" s="1"/>
  <c r="CJ20" i="91" a="1"/>
  <c r="CJ20" i="91" s="1"/>
  <c r="BU30" i="24" l="1" a="1"/>
  <c r="BU30" i="24" s="1"/>
  <c r="CD21" i="91" a="1"/>
  <c r="CD21" i="91" s="1"/>
  <c r="CG21" i="91" a="1"/>
  <c r="CG21" i="91" s="1"/>
  <c r="CE21" i="91" a="1"/>
  <c r="CE21" i="91" s="1"/>
  <c r="CH21" i="91" a="1"/>
  <c r="CH21" i="91" s="1"/>
  <c r="CJ21" i="91" a="1"/>
  <c r="CJ21" i="91" s="1"/>
  <c r="CK21" i="91" a="1"/>
  <c r="CK21" i="91" s="1"/>
  <c r="AX20" i="23" l="1"/>
  <c r="BA20" i="23"/>
  <c r="AZ20" i="23"/>
  <c r="CJ24" i="91" a="1"/>
  <c r="CJ24" i="91" s="1"/>
  <c r="CK24" i="91" a="1"/>
  <c r="CK24" i="91" s="1"/>
  <c r="CD24" i="91" a="1"/>
  <c r="CD24" i="91" s="1"/>
  <c r="CE24" i="91" a="1"/>
  <c r="CE24" i="91" s="1"/>
  <c r="CG24" i="91" a="1"/>
  <c r="CG24" i="91" s="1"/>
  <c r="CH24" i="91" a="1"/>
  <c r="CH24" i="91" s="1"/>
  <c r="CE22" i="91" a="1"/>
  <c r="CE22" i="91" s="1"/>
  <c r="CE23" i="91" s="1"/>
  <c r="CG22" i="91" a="1"/>
  <c r="CG22" i="91" s="1"/>
  <c r="CH22" i="91" a="1"/>
  <c r="CH22" i="91" s="1"/>
  <c r="CH23" i="91" s="1"/>
  <c r="CJ22" i="91" a="1"/>
  <c r="CJ22" i="91" s="1"/>
  <c r="CK22" i="91" a="1"/>
  <c r="CK22" i="91" s="1"/>
  <c r="CK23" i="91" s="1"/>
  <c r="CD22" i="91" a="1"/>
  <c r="CD22" i="91" s="1"/>
  <c r="AE20" i="23"/>
  <c r="AF20" i="23"/>
  <c r="AH20" i="23"/>
  <c r="AJ20" i="23"/>
  <c r="AM20" i="23"/>
  <c r="AO20" i="23"/>
  <c r="AV20" i="23"/>
  <c r="AY20" i="23"/>
  <c r="BC20" i="23"/>
  <c r="BD20" i="23"/>
  <c r="BE20" i="23"/>
  <c r="BG20" i="23"/>
  <c r="BH20" i="23"/>
  <c r="BI20" i="23"/>
  <c r="BK20" i="23"/>
  <c r="BM20" i="23"/>
  <c r="BN20" i="23"/>
  <c r="CM20" i="23"/>
  <c r="CN20" i="23"/>
  <c r="AU20" i="23" l="1"/>
  <c r="AU24" i="23" s="1"/>
  <c r="DN24" i="23" s="1" a="1"/>
  <c r="DN24" i="23" s="1"/>
  <c r="AT20" i="23"/>
  <c r="DM20" i="23" s="1" a="1"/>
  <c r="DM20" i="23" s="1"/>
  <c r="BL20" i="23"/>
  <c r="EE20" i="23" s="1" a="1"/>
  <c r="EE20" i="23" s="1"/>
  <c r="AQ20" i="23"/>
  <c r="DJ20" i="23" s="1" a="1"/>
  <c r="DJ20" i="23" s="1"/>
  <c r="BF20" i="23"/>
  <c r="BF24" i="23" s="1"/>
  <c r="DY24" i="23" s="1" a="1"/>
  <c r="DY24" i="23" s="1"/>
  <c r="AR20" i="23"/>
  <c r="DK20" i="23" s="1" a="1"/>
  <c r="DK20" i="23" s="1"/>
  <c r="AK20" i="23"/>
  <c r="AK24" i="23" s="1"/>
  <c r="DD24" i="23" s="1" a="1"/>
  <c r="DD24" i="23" s="1"/>
  <c r="AL20" i="23"/>
  <c r="DE20" i="23" s="1" a="1"/>
  <c r="DE20" i="23" s="1"/>
  <c r="AI20" i="23"/>
  <c r="DB20" i="23" s="1" a="1"/>
  <c r="DB20" i="23" s="1"/>
  <c r="BJ20" i="23"/>
  <c r="BJ24" i="23" s="1"/>
  <c r="EC24" i="23" s="1" a="1"/>
  <c r="EC24" i="23" s="1"/>
  <c r="AW20" i="23"/>
  <c r="AW24" i="23" s="1"/>
  <c r="DP24" i="23" s="1" a="1"/>
  <c r="DP24" i="23" s="1"/>
  <c r="AP20" i="23"/>
  <c r="AP24" i="23" s="1"/>
  <c r="DI24" i="23" s="1" a="1"/>
  <c r="DI24" i="23" s="1"/>
  <c r="AS20" i="23"/>
  <c r="AS24" i="23" s="1"/>
  <c r="DL24" i="23" s="1" a="1"/>
  <c r="DL24" i="23" s="1"/>
  <c r="AN20" i="23"/>
  <c r="DG20" i="23" s="1" a="1"/>
  <c r="DG20" i="23" s="1"/>
  <c r="CJ23" i="91"/>
  <c r="CG23" i="91"/>
  <c r="BB20" i="23"/>
  <c r="BB24" i="23" s="1"/>
  <c r="DU24" i="23" s="1" a="1"/>
  <c r="DU24" i="23" s="1"/>
  <c r="CD23" i="91"/>
  <c r="CH31" i="91" a="1"/>
  <c r="CH31" i="91" s="1"/>
  <c r="CJ31" i="91" a="1"/>
  <c r="CJ31" i="91" s="1"/>
  <c r="CK31" i="91" a="1"/>
  <c r="CK31" i="91" s="1"/>
  <c r="CD31" i="91" a="1"/>
  <c r="CD31" i="91" s="1"/>
  <c r="CE31" i="91" a="1"/>
  <c r="CE31" i="91" s="1"/>
  <c r="CG31" i="91" a="1"/>
  <c r="CG31" i="91" s="1"/>
  <c r="CH29" i="91" a="1"/>
  <c r="CH29" i="91" s="1"/>
  <c r="CJ29" i="91" a="1"/>
  <c r="CJ29" i="91" s="1"/>
  <c r="CD29" i="91" a="1"/>
  <c r="CD29" i="91" s="1"/>
  <c r="CE29" i="91" a="1"/>
  <c r="CE29" i="91" s="1"/>
  <c r="CG29" i="91" a="1"/>
  <c r="CG29" i="91" s="1"/>
  <c r="CK29" i="91" a="1"/>
  <c r="CK29" i="91" s="1"/>
  <c r="CD26" i="91" a="1"/>
  <c r="CD26" i="91" s="1"/>
  <c r="CE26" i="91" a="1"/>
  <c r="CE26" i="91" s="1"/>
  <c r="CG26" i="91" a="1"/>
  <c r="CG26" i="91" s="1"/>
  <c r="CJ26" i="91" a="1"/>
  <c r="CJ26" i="91" s="1"/>
  <c r="CK26" i="91" a="1"/>
  <c r="CK26" i="91" s="1"/>
  <c r="CH26" i="91" a="1"/>
  <c r="CH26" i="91" s="1"/>
  <c r="CH27" i="91" a="1"/>
  <c r="CH27" i="91" s="1"/>
  <c r="CJ27" i="91" a="1"/>
  <c r="CJ27" i="91" s="1"/>
  <c r="CE27" i="91" a="1"/>
  <c r="CE27" i="91" s="1"/>
  <c r="CK27" i="91" a="1"/>
  <c r="CK27" i="91" s="1"/>
  <c r="CD27" i="91" a="1"/>
  <c r="CD27" i="91" s="1"/>
  <c r="CG27" i="91" a="1"/>
  <c r="CG27" i="91" s="1"/>
  <c r="CD30" i="91" a="1"/>
  <c r="CD30" i="91" s="1"/>
  <c r="CE30" i="91" a="1"/>
  <c r="CE30" i="91" s="1"/>
  <c r="CK30" i="91" a="1"/>
  <c r="CK30" i="91" s="1"/>
  <c r="CG30" i="91" a="1"/>
  <c r="CG30" i="91" s="1"/>
  <c r="CH30" i="91" a="1"/>
  <c r="CH30" i="91" s="1"/>
  <c r="CJ30" i="91" a="1"/>
  <c r="CJ30" i="91" s="1"/>
  <c r="CD28" i="91" a="1"/>
  <c r="CD28" i="91" s="1"/>
  <c r="CE28" i="91" a="1"/>
  <c r="CE28" i="91" s="1"/>
  <c r="CH28" i="91" a="1"/>
  <c r="CH28" i="91" s="1"/>
  <c r="CJ28" i="91" a="1"/>
  <c r="CJ28" i="91" s="1"/>
  <c r="CK28" i="91" a="1"/>
  <c r="CK28" i="91" s="1"/>
  <c r="CG28" i="91" a="1"/>
  <c r="CG28" i="91" s="1"/>
  <c r="CU20" i="23" a="1"/>
  <c r="CU20" i="23" s="1"/>
  <c r="CM24" i="23"/>
  <c r="CM28" i="23" s="1"/>
  <c r="CM45" i="23"/>
  <c r="DV20" i="23" a="1"/>
  <c r="DV20" i="23" s="1"/>
  <c r="BC24" i="23"/>
  <c r="DV24" i="23" s="1" a="1"/>
  <c r="DV24" i="23" s="1"/>
  <c r="CX20" i="23" a="1"/>
  <c r="CX20" i="23" s="1"/>
  <c r="AE24" i="23"/>
  <c r="CX24" i="23" s="1" a="1"/>
  <c r="CX24" i="23" s="1"/>
  <c r="EG20" i="23" a="1"/>
  <c r="EG20" i="23" s="1"/>
  <c r="BN24" i="23"/>
  <c r="EG24" i="23" s="1" a="1"/>
  <c r="EG24" i="23" s="1"/>
  <c r="AD20" i="23"/>
  <c r="EF20" i="23" a="1"/>
  <c r="EF20" i="23" s="1"/>
  <c r="BM24" i="23"/>
  <c r="EF24" i="23" s="1" a="1"/>
  <c r="EF24" i="23" s="1"/>
  <c r="DT20" i="23" a="1"/>
  <c r="DT20" i="23" s="1"/>
  <c r="BA24" i="23"/>
  <c r="DT24" i="23" s="1" a="1"/>
  <c r="DT24" i="23" s="1"/>
  <c r="DH20" i="23" a="1"/>
  <c r="DH20" i="23" s="1"/>
  <c r="AO24" i="23"/>
  <c r="DH24" i="23" s="1" a="1"/>
  <c r="DH24" i="23" s="1"/>
  <c r="DS20" i="23" a="1"/>
  <c r="DS20" i="23" s="1"/>
  <c r="AZ24" i="23"/>
  <c r="DS24" i="23" s="1" a="1"/>
  <c r="DS24" i="23" s="1"/>
  <c r="ED20" i="23" a="1"/>
  <c r="ED20" i="23" s="1"/>
  <c r="BK24" i="23"/>
  <c r="ED24" i="23" s="1" a="1"/>
  <c r="ED24" i="23" s="1"/>
  <c r="DR20" i="23" a="1"/>
  <c r="DR20" i="23" s="1"/>
  <c r="AY24" i="23"/>
  <c r="DR24" i="23" s="1" a="1"/>
  <c r="DR24" i="23" s="1"/>
  <c r="DF20" i="23" a="1"/>
  <c r="DF20" i="23" s="1"/>
  <c r="AM24" i="23"/>
  <c r="DF24" i="23" s="1" a="1"/>
  <c r="DF24" i="23" s="1"/>
  <c r="DQ20" i="23" a="1"/>
  <c r="DQ20" i="23" s="1"/>
  <c r="AX24" i="23"/>
  <c r="DQ24" i="23" s="1" a="1"/>
  <c r="DQ24" i="23" s="1"/>
  <c r="EB20" i="23" a="1"/>
  <c r="EB20" i="23" s="1"/>
  <c r="BI24" i="23"/>
  <c r="EB24" i="23" s="1" a="1"/>
  <c r="EB24" i="23" s="1"/>
  <c r="DZ20" i="23" a="1"/>
  <c r="DZ20" i="23" s="1"/>
  <c r="BG24" i="23"/>
  <c r="DZ24" i="23" s="1" a="1"/>
  <c r="DZ24" i="23" s="1"/>
  <c r="EA20" i="23" a="1"/>
  <c r="EA20" i="23" s="1"/>
  <c r="BH24" i="23"/>
  <c r="EA24" i="23" s="1" a="1"/>
  <c r="EA24" i="23" s="1"/>
  <c r="DA20" i="23" a="1"/>
  <c r="DA20" i="23" s="1"/>
  <c r="AH24" i="23"/>
  <c r="DA24" i="23" s="1" a="1"/>
  <c r="DA24" i="23" s="1"/>
  <c r="DO20" i="23" a="1"/>
  <c r="DO20" i="23" s="1"/>
  <c r="AV24" i="23"/>
  <c r="DO24" i="23" s="1" a="1"/>
  <c r="DO24" i="23" s="1"/>
  <c r="DX20" i="23" a="1"/>
  <c r="DX20" i="23" s="1"/>
  <c r="BE24" i="23"/>
  <c r="DX24" i="23" s="1" a="1"/>
  <c r="DX24" i="23" s="1"/>
  <c r="DC20" i="23" a="1"/>
  <c r="DC20" i="23" s="1"/>
  <c r="AJ24" i="23"/>
  <c r="DC24" i="23" s="1" a="1"/>
  <c r="DC24" i="23" s="1"/>
  <c r="CV20" i="23" a="1"/>
  <c r="CV20" i="23" s="1"/>
  <c r="CN24" i="23"/>
  <c r="CN45" i="23"/>
  <c r="DW20" i="23" a="1"/>
  <c r="DW20" i="23" s="1"/>
  <c r="BD24" i="23"/>
  <c r="DW24" i="23" s="1" a="1"/>
  <c r="DW24" i="23" s="1"/>
  <c r="CY20" i="23" a="1"/>
  <c r="CY20" i="23" s="1"/>
  <c r="AF24" i="23"/>
  <c r="CY24" i="23" s="1" a="1"/>
  <c r="CY24" i="23" s="1"/>
  <c r="DN20" i="23" l="1" a="1"/>
  <c r="DN20" i="23" s="1"/>
  <c r="BL24" i="23"/>
  <c r="EE24" i="23" s="1" a="1"/>
  <c r="EE24" i="23" s="1"/>
  <c r="AT24" i="23"/>
  <c r="DM24" i="23" s="1" a="1"/>
  <c r="DM24" i="23" s="1"/>
  <c r="DY20" i="23" a="1"/>
  <c r="DY20" i="23" s="1"/>
  <c r="AL24" i="23"/>
  <c r="DE24" i="23" s="1" a="1"/>
  <c r="DE24" i="23" s="1"/>
  <c r="DD20" i="23" a="1"/>
  <c r="DD20" i="23" s="1"/>
  <c r="DL20" i="23" a="1"/>
  <c r="DL20" i="23" s="1"/>
  <c r="AR24" i="23"/>
  <c r="DK24" i="23" s="1" a="1"/>
  <c r="DK24" i="23" s="1"/>
  <c r="AQ24" i="23"/>
  <c r="DJ24" i="23" s="1" a="1"/>
  <c r="DJ24" i="23" s="1"/>
  <c r="DP20" i="23" a="1"/>
  <c r="DP20" i="23" s="1"/>
  <c r="AI24" i="23"/>
  <c r="DB24" i="23" s="1" a="1"/>
  <c r="DB24" i="23" s="1"/>
  <c r="CJ25" i="91" a="1"/>
  <c r="CJ25" i="91" s="1"/>
  <c r="CK25" i="91" a="1"/>
  <c r="CK25" i="91" s="1"/>
  <c r="CG25" i="91" a="1"/>
  <c r="CG25" i="91" s="1"/>
  <c r="CD25" i="91" a="1"/>
  <c r="CD25" i="91" s="1"/>
  <c r="CH25" i="91" a="1"/>
  <c r="CH25" i="91" s="1"/>
  <c r="EC20" i="23" a="1"/>
  <c r="EC20" i="23" s="1"/>
  <c r="CE25" i="91" a="1"/>
  <c r="CE25" i="91" s="1"/>
  <c r="DI20" i="23" a="1"/>
  <c r="DI20" i="23" s="1"/>
  <c r="AN24" i="23"/>
  <c r="DG24" i="23" s="1" a="1"/>
  <c r="DG24" i="23" s="1"/>
  <c r="BI28" i="23"/>
  <c r="EB28" i="23" s="1" a="1"/>
  <c r="EB28" i="23" s="1"/>
  <c r="BJ28" i="23"/>
  <c r="EC28" i="23" s="1" a="1"/>
  <c r="EC28" i="23" s="1"/>
  <c r="AW28" i="23"/>
  <c r="DP28" i="23" s="1" a="1"/>
  <c r="DP28" i="23" s="1"/>
  <c r="BM28" i="23"/>
  <c r="EF28" i="23" s="1" a="1"/>
  <c r="EF28" i="23" s="1"/>
  <c r="AS28" i="23"/>
  <c r="DL28" i="23" s="1" a="1"/>
  <c r="DL28" i="23" s="1"/>
  <c r="AK28" i="23"/>
  <c r="DD28" i="23" s="1" a="1"/>
  <c r="DD28" i="23" s="1"/>
  <c r="BA28" i="23"/>
  <c r="DT28" i="23" s="1" a="1"/>
  <c r="DT28" i="23" s="1"/>
  <c r="BL28" i="23"/>
  <c r="EE28" i="23" s="1" a="1"/>
  <c r="EE28" i="23" s="1"/>
  <c r="AO28" i="23"/>
  <c r="DH28" i="23" s="1" a="1"/>
  <c r="DH28" i="23" s="1"/>
  <c r="AX28" i="23"/>
  <c r="DQ28" i="23" s="1" a="1"/>
  <c r="DQ28" i="23" s="1"/>
  <c r="AZ28" i="23"/>
  <c r="DS28" i="23" s="1" a="1"/>
  <c r="DS28" i="23" s="1"/>
  <c r="DU20" i="23" a="1"/>
  <c r="DU20" i="23" s="1"/>
  <c r="BE28" i="23"/>
  <c r="DX28" i="23" s="1" a="1"/>
  <c r="DX28" i="23" s="1"/>
  <c r="CM31" i="23"/>
  <c r="CN28" i="23"/>
  <c r="CN31" i="23" s="1"/>
  <c r="CN36" i="23" s="1"/>
  <c r="AV28" i="23"/>
  <c r="BH28" i="23"/>
  <c r="BH31" i="23" s="1"/>
  <c r="AU28" i="23"/>
  <c r="AM28" i="23"/>
  <c r="DF28" i="23" s="1" a="1"/>
  <c r="DF28" i="23" s="1"/>
  <c r="BK28" i="23"/>
  <c r="ED28" i="23" s="1" a="1"/>
  <c r="ED28" i="23" s="1"/>
  <c r="BB28" i="23"/>
  <c r="AE28" i="23"/>
  <c r="BC28" i="23"/>
  <c r="AG20" i="23"/>
  <c r="CE20" i="23" s="1" a="1"/>
  <c r="CE20" i="23" s="1"/>
  <c r="AF28" i="23"/>
  <c r="BD28" i="23"/>
  <c r="AH28" i="23"/>
  <c r="BF28" i="23"/>
  <c r="AJ28" i="23"/>
  <c r="DC28" i="23" s="1" a="1"/>
  <c r="DC28" i="23" s="1"/>
  <c r="BG28" i="23"/>
  <c r="DZ28" i="23" s="1" a="1"/>
  <c r="DZ28" i="23" s="1"/>
  <c r="AY28" i="23"/>
  <c r="DR28" i="23" s="1" a="1"/>
  <c r="DR28" i="23" s="1"/>
  <c r="AP28" i="23"/>
  <c r="DI28" i="23" s="1" a="1"/>
  <c r="DI28" i="23" s="1"/>
  <c r="BN28" i="23"/>
  <c r="EG28" i="23" s="1" a="1"/>
  <c r="EG28" i="23" s="1"/>
  <c r="CW20" i="23" a="1"/>
  <c r="CW20" i="23" s="1"/>
  <c r="AD24" i="23"/>
  <c r="AD28" i="23" s="1"/>
  <c r="CU28" i="23" a="1"/>
  <c r="CU28" i="23" s="1"/>
  <c r="CM53" i="23"/>
  <c r="CU24" i="23" a="1"/>
  <c r="CU24" i="23" s="1"/>
  <c r="CM49" i="23"/>
  <c r="CV24" i="23" a="1"/>
  <c r="CV24" i="23" s="1"/>
  <c r="CN49" i="23"/>
  <c r="AT28" i="23" l="1"/>
  <c r="DM28" i="23" s="1" a="1"/>
  <c r="DM28" i="23" s="1"/>
  <c r="AQ28" i="23"/>
  <c r="DJ28" i="23" s="1" a="1"/>
  <c r="DJ28" i="23" s="1"/>
  <c r="AL28" i="23"/>
  <c r="DE28" i="23" s="1" a="1"/>
  <c r="DE28" i="23" s="1"/>
  <c r="AR28" i="23"/>
  <c r="DK28" i="23" s="1" a="1"/>
  <c r="DK28" i="23" s="1"/>
  <c r="CM36" i="23"/>
  <c r="CM37" i="23" s="1"/>
  <c r="CV36" i="23" a="1"/>
  <c r="CV36" i="23" s="1"/>
  <c r="CN61" i="23"/>
  <c r="AI28" i="23"/>
  <c r="DB28" i="23" s="1" a="1"/>
  <c r="DB28" i="23" s="1"/>
  <c r="CG20" i="23" a="1"/>
  <c r="CG20" i="23" s="1"/>
  <c r="CJ20" i="23" a="1"/>
  <c r="CJ20" i="23" s="1"/>
  <c r="CD20" i="23" a="1"/>
  <c r="CD20" i="23" s="1"/>
  <c r="CH20" i="23" a="1"/>
  <c r="CH20" i="23" s="1"/>
  <c r="CK20" i="100" a="1"/>
  <c r="CK20" i="100" s="1"/>
  <c r="CH20" i="100" a="1"/>
  <c r="CH20" i="100" s="1"/>
  <c r="CE20" i="100" a="1"/>
  <c r="CE20" i="100" s="1"/>
  <c r="BI31" i="23"/>
  <c r="BI36" i="23" s="1"/>
  <c r="BJ31" i="23"/>
  <c r="EC31" i="23" s="1" a="1"/>
  <c r="EC31" i="23" s="1"/>
  <c r="CK20" i="23" a="1"/>
  <c r="CK20" i="23" s="1"/>
  <c r="CG20" i="100" a="1"/>
  <c r="CG20" i="100" s="1"/>
  <c r="AN28" i="23"/>
  <c r="DG28" i="23" s="1" a="1"/>
  <c r="DG28" i="23" s="1"/>
  <c r="CH32" i="91" a="1"/>
  <c r="CH32" i="91" s="1"/>
  <c r="CD32" i="91" a="1"/>
  <c r="CD32" i="91" s="1"/>
  <c r="CK32" i="91" a="1"/>
  <c r="CK32" i="91" s="1"/>
  <c r="CG32" i="91" a="1"/>
  <c r="CG32" i="91" s="1"/>
  <c r="CJ20" i="100" a="1"/>
  <c r="CJ20" i="100" s="1"/>
  <c r="CJ32" i="91" a="1"/>
  <c r="CJ32" i="91" s="1"/>
  <c r="BM31" i="23"/>
  <c r="EF31" i="23" s="1" a="1"/>
  <c r="EF31" i="23" s="1"/>
  <c r="CE32" i="91" a="1"/>
  <c r="CE32" i="91" s="1"/>
  <c r="AO31" i="23"/>
  <c r="AO36" i="23" s="1"/>
  <c r="AS31" i="23"/>
  <c r="AS36" i="23" s="1"/>
  <c r="DL36" i="23" s="1" a="1"/>
  <c r="DL36" i="23" s="1"/>
  <c r="AW31" i="23"/>
  <c r="DP31" i="23" s="1" a="1"/>
  <c r="DP31" i="23" s="1"/>
  <c r="AK31" i="23"/>
  <c r="DD31" i="23" s="1" a="1"/>
  <c r="DD31" i="23" s="1"/>
  <c r="AX31" i="23"/>
  <c r="DQ31" i="23" s="1" a="1"/>
  <c r="DQ31" i="23" s="1"/>
  <c r="CN53" i="23"/>
  <c r="CV28" i="23" a="1"/>
  <c r="CV28" i="23" s="1"/>
  <c r="CD20" i="100" a="1"/>
  <c r="CD20" i="100" s="1"/>
  <c r="BG31" i="23"/>
  <c r="DZ31" i="23" s="1" a="1"/>
  <c r="DZ31" i="23" s="1"/>
  <c r="CM56" i="23"/>
  <c r="CU31" i="23" a="1"/>
  <c r="CU31" i="23" s="1"/>
  <c r="BL31" i="23"/>
  <c r="BA31" i="23"/>
  <c r="BE31" i="23"/>
  <c r="DX31" i="23" s="1" a="1"/>
  <c r="DX31" i="23" s="1"/>
  <c r="AZ31" i="23"/>
  <c r="CV31" i="23" a="1"/>
  <c r="CV31" i="23" s="1"/>
  <c r="CN56" i="23"/>
  <c r="CN37" i="23"/>
  <c r="AD31" i="23"/>
  <c r="CW31" i="23" s="1" a="1"/>
  <c r="CW31" i="23" s="1"/>
  <c r="AQ31" i="23"/>
  <c r="AE31" i="23"/>
  <c r="BN31" i="23"/>
  <c r="BB31" i="23"/>
  <c r="AP31" i="23"/>
  <c r="DN28" i="23" a="1"/>
  <c r="DN28" i="23" s="1"/>
  <c r="CZ20" i="23" a="1"/>
  <c r="CZ20" i="23" s="1"/>
  <c r="AG24" i="23"/>
  <c r="CZ24" i="23" s="1" a="1"/>
  <c r="CZ24" i="23" s="1"/>
  <c r="EA28" i="23" a="1"/>
  <c r="EA28" i="23" s="1"/>
  <c r="BK31" i="23"/>
  <c r="AY31" i="23"/>
  <c r="AM31" i="23"/>
  <c r="AU31" i="23"/>
  <c r="DW28" i="23" a="1"/>
  <c r="DW28" i="23" s="1"/>
  <c r="BD31" i="23"/>
  <c r="DV28" i="23" a="1"/>
  <c r="DV28" i="23" s="1"/>
  <c r="EA31" i="23" a="1"/>
  <c r="EA31" i="23" s="1"/>
  <c r="BH36" i="23"/>
  <c r="EA36" i="23" s="1" a="1"/>
  <c r="EA36" i="23" s="1"/>
  <c r="DY28" i="23" a="1"/>
  <c r="DY28" i="23" s="1"/>
  <c r="BF31" i="23"/>
  <c r="CY28" i="23" a="1"/>
  <c r="CY28" i="23" s="1"/>
  <c r="AF31" i="23"/>
  <c r="CX28" i="23" a="1"/>
  <c r="CX28" i="23" s="1"/>
  <c r="AT31" i="23"/>
  <c r="DA28" i="23" a="1"/>
  <c r="DA28" i="23" s="1"/>
  <c r="AH31" i="23"/>
  <c r="DU28" i="23" a="1"/>
  <c r="DU28" i="23" s="1"/>
  <c r="DO28" i="23" a="1"/>
  <c r="DO28" i="23" s="1"/>
  <c r="AV31" i="23"/>
  <c r="AJ31" i="23"/>
  <c r="BC31" i="23"/>
  <c r="CW28" i="23" a="1"/>
  <c r="CW28" i="23" s="1"/>
  <c r="CD33" i="91" a="1"/>
  <c r="CD33" i="91" s="1"/>
  <c r="CE33" i="91" a="1"/>
  <c r="CE33" i="91" s="1"/>
  <c r="CG33" i="91" a="1"/>
  <c r="CG33" i="91" s="1"/>
  <c r="CH33" i="91" a="1"/>
  <c r="CH33" i="91" s="1"/>
  <c r="CJ33" i="91" a="1"/>
  <c r="CJ33" i="91" s="1"/>
  <c r="CK33" i="91" a="1"/>
  <c r="CK33" i="91" s="1"/>
  <c r="CW24" i="23" a="1"/>
  <c r="CW24" i="23" s="1"/>
  <c r="CD45" i="91" a="1"/>
  <c r="CD45" i="91" s="1"/>
  <c r="CJ45" i="91"/>
  <c r="CK45" i="91"/>
  <c r="AR31" i="23" l="1"/>
  <c r="DK31" i="23" s="1" a="1"/>
  <c r="DK31" i="23" s="1"/>
  <c r="AL31" i="23"/>
  <c r="DE31" i="23" s="1" a="1"/>
  <c r="DE31" i="23" s="1"/>
  <c r="AI31" i="23"/>
  <c r="DB31" i="23" s="1" a="1"/>
  <c r="DB31" i="23" s="1"/>
  <c r="EB31" i="23" a="1"/>
  <c r="EB31" i="23" s="1"/>
  <c r="CU37" i="23" a="1"/>
  <c r="CU37" i="23" s="1"/>
  <c r="CM62" i="23"/>
  <c r="CU36" i="23" a="1"/>
  <c r="CU36" i="23" s="1"/>
  <c r="CM61" i="23"/>
  <c r="BJ36" i="23"/>
  <c r="EC36" i="23" s="1" a="1"/>
  <c r="EC36" i="23" s="1"/>
  <c r="AW36" i="23"/>
  <c r="DP36" i="23" s="1" a="1"/>
  <c r="DP36" i="23" s="1"/>
  <c r="AX36" i="23"/>
  <c r="AX37" i="23" s="1"/>
  <c r="DQ37" i="23" s="1" a="1"/>
  <c r="DQ37" i="23" s="1"/>
  <c r="CD24" i="23" a="1"/>
  <c r="CD24" i="23" s="1"/>
  <c r="BE36" i="23"/>
  <c r="DX36" i="23" s="1" a="1"/>
  <c r="DX36" i="23" s="1"/>
  <c r="CJ24" i="23" a="1"/>
  <c r="CJ24" i="23" s="1"/>
  <c r="AN31" i="23"/>
  <c r="DG31" i="23" s="1" a="1"/>
  <c r="DG31" i="23" s="1"/>
  <c r="BM36" i="23"/>
  <c r="EF36" i="23" s="1" a="1"/>
  <c r="EF36" i="23" s="1"/>
  <c r="DH31" i="23" a="1"/>
  <c r="DH31" i="23" s="1"/>
  <c r="DL31" i="23" a="1"/>
  <c r="DL31" i="23" s="1"/>
  <c r="CE34" i="91" a="1"/>
  <c r="CE34" i="91" s="1"/>
  <c r="BG36" i="23"/>
  <c r="DZ36" i="23" s="1" a="1"/>
  <c r="DZ36" i="23" s="1"/>
  <c r="CH24" i="23" a="1"/>
  <c r="CH24" i="23" s="1"/>
  <c r="CG24" i="23" a="1"/>
  <c r="CG24" i="23" s="1"/>
  <c r="CG24" i="100" a="1"/>
  <c r="CG24" i="100" s="1"/>
  <c r="CK24" i="100" a="1"/>
  <c r="CK24" i="100" s="1"/>
  <c r="CJ24" i="100" a="1"/>
  <c r="CJ24" i="100" s="1"/>
  <c r="CK24" i="23" a="1"/>
  <c r="CK24" i="23" s="1"/>
  <c r="CD24" i="100" a="1"/>
  <c r="CD24" i="100" s="1"/>
  <c r="AK36" i="23"/>
  <c r="DD36" i="23" s="1" a="1"/>
  <c r="DD36" i="23" s="1"/>
  <c r="CH24" i="100" a="1"/>
  <c r="CH24" i="100" s="1"/>
  <c r="CE24" i="100" a="1"/>
  <c r="CE24" i="100" s="1"/>
  <c r="CE24" i="23" a="1"/>
  <c r="CE24" i="23" s="1"/>
  <c r="AS37" i="23"/>
  <c r="DL37" i="23" s="1" a="1"/>
  <c r="DL37" i="23" s="1"/>
  <c r="CD34" i="91" a="1"/>
  <c r="CD34" i="91" s="1"/>
  <c r="CK34" i="91" a="1"/>
  <c r="CK34" i="91" s="1"/>
  <c r="CJ34" i="91" a="1"/>
  <c r="CJ34" i="91" s="1"/>
  <c r="CH34" i="91" a="1"/>
  <c r="CH34" i="91" s="1"/>
  <c r="CG34" i="91" a="1"/>
  <c r="CG34" i="91" s="1"/>
  <c r="DT31" i="23" a="1"/>
  <c r="DT31" i="23" s="1"/>
  <c r="BA36" i="23"/>
  <c r="EE31" i="23" a="1"/>
  <c r="EE31" i="23" s="1"/>
  <c r="BL36" i="23"/>
  <c r="EE36" i="23" s="1" a="1"/>
  <c r="EE36" i="23" s="1"/>
  <c r="DS31" i="23" a="1"/>
  <c r="DS31" i="23" s="1"/>
  <c r="AZ36" i="23"/>
  <c r="DS36" i="23" s="1" a="1"/>
  <c r="DS36" i="23" s="1"/>
  <c r="CN62" i="23"/>
  <c r="CV37" i="23" a="1"/>
  <c r="CV37" i="23" s="1"/>
  <c r="B34" i="50" a="1"/>
  <c r="B34" i="50" s="1"/>
  <c r="DO31" i="23" a="1"/>
  <c r="DO31" i="23" s="1"/>
  <c r="AV36" i="23"/>
  <c r="ED31" i="23" a="1"/>
  <c r="ED31" i="23" s="1"/>
  <c r="BK36" i="23"/>
  <c r="ED36" i="23" s="1" a="1"/>
  <c r="ED36" i="23" s="1"/>
  <c r="DI31" i="23" a="1"/>
  <c r="DI31" i="23" s="1"/>
  <c r="AP36" i="23"/>
  <c r="CE45" i="91" a="1"/>
  <c r="CE45" i="91" s="1"/>
  <c r="DM31" i="23" a="1"/>
  <c r="DM31" i="23" s="1"/>
  <c r="AT36" i="23"/>
  <c r="AT37" i="23" s="1"/>
  <c r="DM37" i="23" s="1" a="1"/>
  <c r="DM37" i="23" s="1"/>
  <c r="DY31" i="23" a="1"/>
  <c r="DY31" i="23" s="1"/>
  <c r="BF36" i="23"/>
  <c r="DY36" i="23" s="1" a="1"/>
  <c r="DY36" i="23" s="1"/>
  <c r="DU31" i="23" a="1"/>
  <c r="DU31" i="23" s="1"/>
  <c r="BB36" i="23"/>
  <c r="BB37" i="23" s="1"/>
  <c r="DU37" i="23" s="1" a="1"/>
  <c r="DU37" i="23" s="1"/>
  <c r="DW31" i="23" a="1"/>
  <c r="DW31" i="23" s="1"/>
  <c r="BD36" i="23"/>
  <c r="EB36" i="23" a="1"/>
  <c r="EB36" i="23" s="1"/>
  <c r="BI37" i="23"/>
  <c r="EB37" i="23" s="1" a="1"/>
  <c r="EB37" i="23" s="1"/>
  <c r="AP217" i="50"/>
  <c r="DC31" i="23" a="1"/>
  <c r="DC31" i="23" s="1"/>
  <c r="AJ36" i="23"/>
  <c r="DC36" i="23" s="1" a="1"/>
  <c r="DC36" i="23" s="1"/>
  <c r="DH36" i="23" a="1"/>
  <c r="DH36" i="23" s="1"/>
  <c r="AO37" i="23"/>
  <c r="DH37" i="23" s="1" a="1"/>
  <c r="DH37" i="23" s="1"/>
  <c r="AG28" i="23"/>
  <c r="EG31" i="23" a="1"/>
  <c r="EG31" i="23" s="1"/>
  <c r="BN36" i="23"/>
  <c r="CY31" i="23" a="1"/>
  <c r="CY31" i="23" s="1"/>
  <c r="AF36" i="23"/>
  <c r="CY36" i="23" s="1" a="1"/>
  <c r="CY36" i="23" s="1"/>
  <c r="BH37" i="23"/>
  <c r="EA37" i="23" s="1" a="1"/>
  <c r="EA37" i="23" s="1"/>
  <c r="DR31" i="23" a="1"/>
  <c r="DR31" i="23" s="1"/>
  <c r="AY36" i="23"/>
  <c r="CX31" i="23" a="1"/>
  <c r="CX31" i="23" s="1"/>
  <c r="AE36" i="23"/>
  <c r="AE37" i="23" s="1"/>
  <c r="CX37" i="23" s="1" a="1"/>
  <c r="CX37" i="23" s="1"/>
  <c r="DA31" i="23" a="1"/>
  <c r="DA31" i="23" s="1"/>
  <c r="AH36" i="23"/>
  <c r="DN31" i="23" a="1"/>
  <c r="DN31" i="23" s="1"/>
  <c r="AU36" i="23"/>
  <c r="DN36" i="23" s="1" a="1"/>
  <c r="DN36" i="23" s="1"/>
  <c r="DF31" i="23" a="1"/>
  <c r="DF31" i="23" s="1"/>
  <c r="AM36" i="23"/>
  <c r="DJ31" i="23" a="1"/>
  <c r="DJ31" i="23" s="1"/>
  <c r="AQ36" i="23"/>
  <c r="DV31" i="23" a="1"/>
  <c r="DV31" i="23" s="1"/>
  <c r="BC36" i="23"/>
  <c r="DV36" i="23" s="1" a="1"/>
  <c r="DV36" i="23" s="1"/>
  <c r="CE52" i="91" a="1"/>
  <c r="CE52" i="91" s="1"/>
  <c r="CG52" i="91" a="1"/>
  <c r="CG52" i="91" s="1"/>
  <c r="CH52" i="91" a="1"/>
  <c r="CH52" i="91" s="1"/>
  <c r="CD52" i="91" a="1"/>
  <c r="CD52" i="91" s="1"/>
  <c r="CJ52" i="91" a="1"/>
  <c r="CJ52" i="91" s="1"/>
  <c r="CK52" i="91" a="1"/>
  <c r="CK52" i="91" s="1"/>
  <c r="CD46" i="91" a="1"/>
  <c r="CD46" i="91" s="1"/>
  <c r="CE46" i="91" a="1"/>
  <c r="CE46" i="91" s="1"/>
  <c r="CG46" i="91" a="1"/>
  <c r="CG46" i="91" s="1"/>
  <c r="CH46" i="91" a="1"/>
  <c r="CH46" i="91" s="1"/>
  <c r="CJ46" i="91" a="1"/>
  <c r="CJ46" i="91" s="1"/>
  <c r="CK46" i="91" a="1"/>
  <c r="CK46" i="91" s="1"/>
  <c r="CK54" i="91" a="1"/>
  <c r="CK54" i="91" s="1"/>
  <c r="CD54" i="91" a="1"/>
  <c r="CD54" i="91" s="1"/>
  <c r="CH54" i="91" a="1"/>
  <c r="CH54" i="91" s="1"/>
  <c r="CJ54" i="91" a="1"/>
  <c r="CJ54" i="91" s="1"/>
  <c r="CE54" i="91" a="1"/>
  <c r="CE54" i="91" s="1"/>
  <c r="CG54" i="91" a="1"/>
  <c r="CG54" i="91" s="1"/>
  <c r="CJ35" i="91" a="1"/>
  <c r="CJ35" i="91" s="1"/>
  <c r="CK35" i="91" a="1"/>
  <c r="CK35" i="91" s="1"/>
  <c r="CD35" i="91" a="1"/>
  <c r="CD35" i="91" s="1"/>
  <c r="CE35" i="91" a="1"/>
  <c r="CE35" i="91" s="1"/>
  <c r="CG35" i="91" a="1"/>
  <c r="CG35" i="91" s="1"/>
  <c r="CH35" i="91" a="1"/>
  <c r="CH35" i="91" s="1"/>
  <c r="CE38" i="91" a="1"/>
  <c r="CE38" i="91" s="1"/>
  <c r="CG38" i="91" a="1"/>
  <c r="CG38" i="91" s="1"/>
  <c r="CH38" i="91" a="1"/>
  <c r="CH38" i="91" s="1"/>
  <c r="CJ38" i="91" a="1"/>
  <c r="CJ38" i="91" s="1"/>
  <c r="CK38" i="91" a="1"/>
  <c r="CK38" i="91" s="1"/>
  <c r="CD38" i="91" a="1"/>
  <c r="CD38" i="91" s="1"/>
  <c r="CK40" i="91" a="1"/>
  <c r="CK40" i="91" s="1"/>
  <c r="CD40" i="91" a="1"/>
  <c r="CD40" i="91" s="1"/>
  <c r="CE40" i="91" a="1"/>
  <c r="CE40" i="91" s="1"/>
  <c r="CG40" i="91" a="1"/>
  <c r="CG40" i="91" s="1"/>
  <c r="CH40" i="91" a="1"/>
  <c r="CH40" i="91" s="1"/>
  <c r="CJ40" i="91" a="1"/>
  <c r="CJ40" i="91" s="1"/>
  <c r="CE51" i="91" a="1"/>
  <c r="CE51" i="91" s="1"/>
  <c r="CG51" i="91" a="1"/>
  <c r="CG51" i="91" s="1"/>
  <c r="CH51" i="91" a="1"/>
  <c r="CH51" i="91" s="1"/>
  <c r="CK51" i="91" a="1"/>
  <c r="CK51" i="91" s="1"/>
  <c r="CD51" i="91" a="1"/>
  <c r="CD51" i="91" s="1"/>
  <c r="CJ51" i="91" a="1"/>
  <c r="CJ51" i="91" s="1"/>
  <c r="CJ53" i="91" a="1"/>
  <c r="CJ53" i="91" s="1"/>
  <c r="CD53" i="91" a="1"/>
  <c r="CD53" i="91" s="1"/>
  <c r="CE53" i="91" a="1"/>
  <c r="CE53" i="91" s="1"/>
  <c r="CG53" i="91" a="1"/>
  <c r="CG53" i="91" s="1"/>
  <c r="CH53" i="91" a="1"/>
  <c r="CH53" i="91" s="1"/>
  <c r="CK53" i="91" a="1"/>
  <c r="CK53" i="91" s="1"/>
  <c r="CD49" i="91" a="1"/>
  <c r="CD49" i="91" s="1"/>
  <c r="CG49" i="91" a="1"/>
  <c r="CG49" i="91" s="1"/>
  <c r="CH49" i="91" a="1"/>
  <c r="CH49" i="91" s="1"/>
  <c r="CJ49" i="91" a="1"/>
  <c r="CJ49" i="91" s="1"/>
  <c r="CK49" i="91" a="1"/>
  <c r="CK49" i="91" s="1"/>
  <c r="CE49" i="91" a="1"/>
  <c r="CE49" i="91" s="1"/>
  <c r="CG37" i="91" a="1"/>
  <c r="CG37" i="91" s="1"/>
  <c r="CH37" i="91" a="1"/>
  <c r="CH37" i="91" s="1"/>
  <c r="CJ37" i="91" a="1"/>
  <c r="CJ37" i="91" s="1"/>
  <c r="CK37" i="91" a="1"/>
  <c r="CK37" i="91" s="1"/>
  <c r="CD37" i="91" a="1"/>
  <c r="CD37" i="91" s="1"/>
  <c r="CE37" i="91" a="1"/>
  <c r="CE37" i="91" s="1"/>
  <c r="CK48" i="91" a="1"/>
  <c r="CK48" i="91" s="1"/>
  <c r="CD48" i="91" a="1"/>
  <c r="CD48" i="91" s="1"/>
  <c r="CE48" i="91" a="1"/>
  <c r="CE48" i="91" s="1"/>
  <c r="CG48" i="91" a="1"/>
  <c r="CG48" i="91" s="1"/>
  <c r="CH48" i="91" a="1"/>
  <c r="CH48" i="91" s="1"/>
  <c r="CJ48" i="91" a="1"/>
  <c r="CJ48" i="91" s="1"/>
  <c r="CE47" i="91" a="1"/>
  <c r="CE47" i="91" s="1"/>
  <c r="CJ47" i="91" a="1"/>
  <c r="CJ47" i="91" s="1"/>
  <c r="CK47" i="91" a="1"/>
  <c r="CK47" i="91" s="1"/>
  <c r="CD47" i="91" a="1"/>
  <c r="CD47" i="91" s="1"/>
  <c r="CG47" i="91" a="1"/>
  <c r="CG47" i="91" s="1"/>
  <c r="CH47" i="91" a="1"/>
  <c r="CH47" i="91" s="1"/>
  <c r="CH50" i="91" a="1"/>
  <c r="CH50" i="91" s="1"/>
  <c r="CJ50" i="91" a="1"/>
  <c r="CJ50" i="91" s="1"/>
  <c r="CK50" i="91" a="1"/>
  <c r="CK50" i="91" s="1"/>
  <c r="CD50" i="91" a="1"/>
  <c r="CD50" i="91" s="1"/>
  <c r="CG50" i="91" a="1"/>
  <c r="CG50" i="91" s="1"/>
  <c r="CE50" i="91" a="1"/>
  <c r="CE50" i="91" s="1"/>
  <c r="AR36" i="23" l="1"/>
  <c r="DK36" i="23" s="1" a="1"/>
  <c r="DK36" i="23" s="1"/>
  <c r="AL36" i="23"/>
  <c r="DE36" i="23" s="1" a="1"/>
  <c r="DE36" i="23" s="1"/>
  <c r="AI36" i="23"/>
  <c r="DB36" i="23" s="1" a="1"/>
  <c r="DB36" i="23" s="1"/>
  <c r="BM37" i="23"/>
  <c r="EF37" i="23" s="1" a="1"/>
  <c r="EF37" i="23" s="1"/>
  <c r="AK37" i="23"/>
  <c r="DD37" i="23" s="1" a="1"/>
  <c r="DD37" i="23" s="1"/>
  <c r="BJ37" i="23"/>
  <c r="EC37" i="23" s="1" a="1"/>
  <c r="EC37" i="23" s="1"/>
  <c r="AW37" i="23"/>
  <c r="DP37" i="23" s="1" a="1"/>
  <c r="DP37" i="23" s="1"/>
  <c r="DQ36" i="23" a="1"/>
  <c r="DQ36" i="23" s="1"/>
  <c r="AN36" i="23"/>
  <c r="DG36" i="23" s="1" a="1"/>
  <c r="DG36" i="23" s="1"/>
  <c r="BE37" i="23"/>
  <c r="DX37" i="23" s="1" a="1"/>
  <c r="DX37" i="23" s="1"/>
  <c r="BG37" i="23"/>
  <c r="DZ37" i="23" s="1" a="1"/>
  <c r="DZ37" i="23" s="1"/>
  <c r="CD36" i="91" a="1"/>
  <c r="CD36" i="91" s="1"/>
  <c r="CJ36" i="91" a="1"/>
  <c r="CJ36" i="91" s="1"/>
  <c r="CK36" i="91" a="1"/>
  <c r="CK36" i="91" s="1"/>
  <c r="CH36" i="91" a="1"/>
  <c r="CH36" i="91" s="1"/>
  <c r="CG36" i="91" a="1"/>
  <c r="CG36" i="91" s="1"/>
  <c r="CE36" i="91" a="1"/>
  <c r="CE36" i="91" s="1"/>
  <c r="AZ37" i="23"/>
  <c r="DS37" i="23" s="1" a="1"/>
  <c r="DS37" i="23" s="1"/>
  <c r="DT36" i="23" a="1"/>
  <c r="DT36" i="23" s="1"/>
  <c r="BA37" i="23"/>
  <c r="DT37" i="23" s="1" a="1"/>
  <c r="DT37" i="23" s="1"/>
  <c r="BL37" i="23"/>
  <c r="EE37" i="23" s="1" a="1"/>
  <c r="EE37" i="23" s="1"/>
  <c r="BK37" i="23"/>
  <c r="ED37" i="23" s="1" a="1"/>
  <c r="ED37" i="23" s="1"/>
  <c r="AU37" i="23"/>
  <c r="DN37" i="23" s="1" a="1"/>
  <c r="DN37" i="23" s="1"/>
  <c r="DO36" i="23" a="1"/>
  <c r="DO36" i="23" s="1"/>
  <c r="AV37" i="23"/>
  <c r="DO37" i="23" s="1" a="1"/>
  <c r="DO37" i="23" s="1"/>
  <c r="DA36" i="23" a="1"/>
  <c r="DA36" i="23" s="1"/>
  <c r="CZ28" i="23" a="1"/>
  <c r="CZ28" i="23" s="1"/>
  <c r="CG28" i="23" a="1"/>
  <c r="CG28" i="23" s="1"/>
  <c r="CH28" i="23" a="1"/>
  <c r="CH28" i="23" s="1"/>
  <c r="CD28" i="23" a="1"/>
  <c r="CD28" i="23" s="1"/>
  <c r="CJ28" i="23" a="1"/>
  <c r="CJ28" i="23" s="1"/>
  <c r="CK28" i="100" a="1"/>
  <c r="CK28" i="100" s="1"/>
  <c r="CK28" i="23" a="1"/>
  <c r="CK28" i="23" s="1"/>
  <c r="AG31" i="23"/>
  <c r="CG28" i="100" a="1"/>
  <c r="CG28" i="100" s="1"/>
  <c r="CH28" i="100" a="1"/>
  <c r="CH28" i="100" s="1"/>
  <c r="CJ28" i="100" a="1"/>
  <c r="CJ28" i="100" s="1"/>
  <c r="CD28" i="100" a="1"/>
  <c r="CD28" i="100" s="1"/>
  <c r="CE28" i="100" a="1"/>
  <c r="CE28" i="100" s="1"/>
  <c r="CE28" i="23" a="1"/>
  <c r="CE28" i="23" s="1"/>
  <c r="AH37" i="23"/>
  <c r="DA37" i="23" s="1" a="1"/>
  <c r="DA37" i="23" s="1"/>
  <c r="AF37" i="23"/>
  <c r="DJ36" i="23" a="1"/>
  <c r="DJ36" i="23" s="1"/>
  <c r="AQ37" i="23"/>
  <c r="DJ37" i="23" s="1" a="1"/>
  <c r="DJ37" i="23" s="1"/>
  <c r="DI36" i="23" a="1"/>
  <c r="DI36" i="23" s="1"/>
  <c r="AP37" i="23"/>
  <c r="DI37" i="23" s="1" a="1"/>
  <c r="DI37" i="23" s="1"/>
  <c r="DU36" i="23" a="1"/>
  <c r="DU36" i="23" s="1"/>
  <c r="BC37" i="23"/>
  <c r="DV37" i="23" s="1" a="1"/>
  <c r="DV37" i="23" s="1"/>
  <c r="BF37" i="23"/>
  <c r="CX36" i="23" a="1"/>
  <c r="CX36" i="23" s="1"/>
  <c r="DF36" i="23" a="1"/>
  <c r="DF36" i="23" s="1"/>
  <c r="AM37" i="23"/>
  <c r="DM36" i="23" a="1"/>
  <c r="DM36" i="23" s="1"/>
  <c r="DW36" i="23" a="1"/>
  <c r="DW36" i="23" s="1"/>
  <c r="BD37" i="23"/>
  <c r="AJ37" i="23"/>
  <c r="DR36" i="23" a="1"/>
  <c r="DR36" i="23" s="1"/>
  <c r="AY37" i="23"/>
  <c r="DR37" i="23" s="1" a="1"/>
  <c r="DR37" i="23" s="1"/>
  <c r="EG36" i="23" a="1"/>
  <c r="EG36" i="23" s="1"/>
  <c r="BN37" i="23"/>
  <c r="EG37" i="23" s="1" a="1"/>
  <c r="EG37" i="23" s="1"/>
  <c r="CE76" i="91" a="1"/>
  <c r="CE76" i="91" s="1"/>
  <c r="CG76" i="91" a="1"/>
  <c r="CG76" i="91" s="1"/>
  <c r="CH76" i="91" a="1"/>
  <c r="CH76" i="91" s="1"/>
  <c r="CJ76" i="91" a="1"/>
  <c r="CJ76" i="91" s="1"/>
  <c r="CK76" i="91" a="1"/>
  <c r="CK76" i="91" s="1"/>
  <c r="CD76" i="91" a="1"/>
  <c r="CD76" i="91" s="1"/>
  <c r="AI37" i="23" l="1"/>
  <c r="DB37" i="23" s="1" a="1"/>
  <c r="DB37" i="23" s="1"/>
  <c r="AR37" i="23"/>
  <c r="DK37" i="23" s="1" a="1"/>
  <c r="DK37" i="23" s="1"/>
  <c r="AL37" i="23"/>
  <c r="DE37" i="23" s="1" a="1"/>
  <c r="DE37" i="23" s="1"/>
  <c r="AN37" i="23"/>
  <c r="DG37" i="23" s="1" a="1"/>
  <c r="DG37" i="23" s="1"/>
  <c r="CH39" i="91" a="1"/>
  <c r="CH39" i="91" s="1"/>
  <c r="CG39" i="91" a="1"/>
  <c r="CG39" i="91" s="1"/>
  <c r="CD39" i="91" a="1"/>
  <c r="CD39" i="91" s="1"/>
  <c r="CE39" i="91" a="1"/>
  <c r="CE39" i="91" s="1"/>
  <c r="CK39" i="91" a="1"/>
  <c r="CK39" i="91" s="1"/>
  <c r="CJ39" i="91" a="1"/>
  <c r="CJ39" i="91" s="1"/>
  <c r="DF37" i="23" a="1"/>
  <c r="DF37" i="23" s="1"/>
  <c r="DC37" i="23" a="1"/>
  <c r="DC37" i="23" s="1"/>
  <c r="CY37" i="23" a="1"/>
  <c r="CY37" i="23" s="1"/>
  <c r="DW37" i="23" a="1"/>
  <c r="DW37" i="23" s="1"/>
  <c r="CZ31" i="23" a="1"/>
  <c r="CZ31" i="23" s="1"/>
  <c r="AG36" i="23"/>
  <c r="CZ36" i="23" s="1" a="1"/>
  <c r="CZ36" i="23" s="1"/>
  <c r="CK31" i="23" a="1"/>
  <c r="CK31" i="23" s="1"/>
  <c r="CG31" i="100" a="1"/>
  <c r="CG31" i="100" s="1"/>
  <c r="CD31" i="23" a="1"/>
  <c r="CD31" i="23" s="1"/>
  <c r="CK31" i="100" a="1"/>
  <c r="CK31" i="100" s="1"/>
  <c r="CD31" i="100" a="1"/>
  <c r="CD31" i="100" s="1"/>
  <c r="CE31" i="100" a="1"/>
  <c r="CE31" i="100" s="1"/>
  <c r="CH31" i="100" a="1"/>
  <c r="CH31" i="100" s="1"/>
  <c r="CE31" i="23" a="1"/>
  <c r="CE31" i="23" s="1"/>
  <c r="CG31" i="23" a="1"/>
  <c r="CG31" i="23" s="1"/>
  <c r="CH31" i="23" a="1"/>
  <c r="CH31" i="23" s="1"/>
  <c r="CJ31" i="23" a="1"/>
  <c r="CJ31" i="23" s="1"/>
  <c r="CJ31" i="100" a="1"/>
  <c r="CJ31" i="100" s="1"/>
  <c r="DY37" i="23" a="1"/>
  <c r="DY37" i="23" s="1"/>
  <c r="CD77" i="91" a="1"/>
  <c r="CD77" i="91" s="1"/>
  <c r="CE77" i="91" a="1"/>
  <c r="CE77" i="91" s="1"/>
  <c r="CG77" i="91" a="1"/>
  <c r="CG77" i="91" s="1"/>
  <c r="CH77" i="91" a="1"/>
  <c r="CH77" i="91" s="1"/>
  <c r="CJ77" i="91" a="1"/>
  <c r="CJ77" i="91" s="1"/>
  <c r="CK77" i="91" a="1"/>
  <c r="CK77" i="91" s="1"/>
  <c r="CK41" i="91" l="1" a="1"/>
  <c r="CK41" i="91" s="1"/>
  <c r="CE41" i="91" a="1"/>
  <c r="CE41" i="91" s="1"/>
  <c r="AG37" i="23"/>
  <c r="CZ37" i="23" s="1" a="1"/>
  <c r="CZ37" i="23" s="1"/>
  <c r="CH41" i="91" a="1"/>
  <c r="CH41" i="91" s="1"/>
  <c r="CD41" i="91" a="1"/>
  <c r="CD41" i="91" s="1"/>
  <c r="CG41" i="91" a="1"/>
  <c r="CG41" i="91" s="1"/>
  <c r="BI45" i="23"/>
  <c r="BD45" i="23"/>
  <c r="CJ41" i="91" a="1"/>
  <c r="CJ41" i="91" s="1"/>
  <c r="CG80" i="91" a="1"/>
  <c r="CG80" i="91" s="1"/>
  <c r="CH80" i="91" a="1"/>
  <c r="CH80" i="91" s="1"/>
  <c r="CJ80" i="91" a="1"/>
  <c r="CJ80" i="91" s="1"/>
  <c r="CK80" i="91" a="1"/>
  <c r="CK80" i="91" s="1"/>
  <c r="CD80" i="91" a="1"/>
  <c r="CD80" i="91" s="1"/>
  <c r="CE80" i="91" a="1"/>
  <c r="CE80" i="91" s="1"/>
  <c r="CJ78" i="91" a="1"/>
  <c r="CJ78" i="91" s="1"/>
  <c r="CJ79" i="91" s="1"/>
  <c r="CK78" i="91" a="1"/>
  <c r="CK78" i="91" s="1"/>
  <c r="CK79" i="91" s="1"/>
  <c r="CH78" i="91" a="1"/>
  <c r="CH78" i="91" s="1"/>
  <c r="CH79" i="91" s="1"/>
  <c r="CD78" i="91" a="1"/>
  <c r="CD78" i="91" s="1"/>
  <c r="CD79" i="91" s="1"/>
  <c r="CE78" i="91" a="1"/>
  <c r="CE78" i="91" s="1"/>
  <c r="CE79" i="91" s="1"/>
  <c r="CG78" i="91" a="1"/>
  <c r="CG78" i="91" s="1"/>
  <c r="AE45" i="23"/>
  <c r="AF45" i="23"/>
  <c r="AG45" i="23"/>
  <c r="AH45" i="23"/>
  <c r="AI45" i="23"/>
  <c r="AJ45" i="23"/>
  <c r="AK45" i="23"/>
  <c r="AL45" i="23"/>
  <c r="AM45" i="23"/>
  <c r="AN45" i="23"/>
  <c r="AO45" i="23"/>
  <c r="AP45" i="23"/>
  <c r="AQ45" i="23"/>
  <c r="AR45" i="23"/>
  <c r="AS45" i="23"/>
  <c r="AT45" i="23"/>
  <c r="AU45" i="23"/>
  <c r="AW45" i="23"/>
  <c r="AX45" i="23"/>
  <c r="AY45" i="23"/>
  <c r="AZ45" i="23"/>
  <c r="BA45" i="23"/>
  <c r="BB45" i="23"/>
  <c r="BC45" i="23"/>
  <c r="BE45" i="23"/>
  <c r="BF45" i="23"/>
  <c r="BG45" i="23"/>
  <c r="BH45" i="23"/>
  <c r="BJ45" i="23"/>
  <c r="BL45" i="23"/>
  <c r="BN45" i="23"/>
  <c r="BM45" i="23" l="1"/>
  <c r="EF45" i="23" s="1" a="1"/>
  <c r="EF45" i="23" s="1"/>
  <c r="CG79" i="91"/>
  <c r="AV45" i="23"/>
  <c r="AV49" i="23" s="1"/>
  <c r="DO49" i="23" s="1" a="1"/>
  <c r="DO49" i="23" s="1"/>
  <c r="DZ45" i="23" a="1"/>
  <c r="DZ45" i="23" s="1"/>
  <c r="BG49" i="23"/>
  <c r="DZ49" i="23" s="1" a="1"/>
  <c r="DZ49" i="23" s="1"/>
  <c r="DN45" i="23" a="1"/>
  <c r="DN45" i="23" s="1"/>
  <c r="AU49" i="23"/>
  <c r="DN49" i="23" s="1" a="1"/>
  <c r="DN49" i="23" s="1"/>
  <c r="DB45" i="23" a="1"/>
  <c r="DB45" i="23" s="1"/>
  <c r="AI49" i="23"/>
  <c r="DB49" i="23" s="1" a="1"/>
  <c r="DB49" i="23" s="1"/>
  <c r="DY45" i="23" a="1"/>
  <c r="DY45" i="23" s="1"/>
  <c r="BF49" i="23"/>
  <c r="DY49" i="23" s="1" a="1"/>
  <c r="DY49" i="23" s="1"/>
  <c r="DM45" i="23" a="1"/>
  <c r="DM45" i="23" s="1"/>
  <c r="AT49" i="23"/>
  <c r="DM49" i="23" s="1" a="1"/>
  <c r="DM49" i="23" s="1"/>
  <c r="DA45" i="23" a="1"/>
  <c r="DA45" i="23" s="1"/>
  <c r="AH49" i="23"/>
  <c r="DA49" i="23" s="1" a="1"/>
  <c r="DA49" i="23" s="1"/>
  <c r="DX45" i="23" a="1"/>
  <c r="DX45" i="23" s="1"/>
  <c r="BE49" i="23"/>
  <c r="DX49" i="23" s="1" a="1"/>
  <c r="DX49" i="23" s="1"/>
  <c r="DL45" i="23" a="1"/>
  <c r="DL45" i="23" s="1"/>
  <c r="AS49" i="23"/>
  <c r="DL49" i="23" s="1" a="1"/>
  <c r="DL49" i="23" s="1"/>
  <c r="CZ45" i="23" a="1"/>
  <c r="CZ45" i="23" s="1"/>
  <c r="AG49" i="23"/>
  <c r="CZ49" i="23" s="1" a="1"/>
  <c r="CZ49" i="23" s="1"/>
  <c r="DW45" i="23" a="1"/>
  <c r="DW45" i="23" s="1"/>
  <c r="BD49" i="23"/>
  <c r="DW49" i="23" s="1" a="1"/>
  <c r="DW49" i="23" s="1"/>
  <c r="DK45" i="23" a="1"/>
  <c r="DK45" i="23" s="1"/>
  <c r="AR49" i="23"/>
  <c r="DK49" i="23" s="1" a="1"/>
  <c r="DK49" i="23" s="1"/>
  <c r="CY45" i="23" a="1"/>
  <c r="CY45" i="23" s="1"/>
  <c r="AF49" i="23"/>
  <c r="CY49" i="23" s="1" a="1"/>
  <c r="CY49" i="23" s="1"/>
  <c r="DV45" i="23" a="1"/>
  <c r="DV45" i="23" s="1"/>
  <c r="BC49" i="23"/>
  <c r="DV49" i="23" s="1" a="1"/>
  <c r="DV49" i="23" s="1"/>
  <c r="DJ45" i="23" a="1"/>
  <c r="DJ45" i="23" s="1"/>
  <c r="AQ49" i="23"/>
  <c r="DJ49" i="23" s="1" a="1"/>
  <c r="DJ49" i="23" s="1"/>
  <c r="CX45" i="23" a="1"/>
  <c r="CX45" i="23" s="1"/>
  <c r="AE49" i="23"/>
  <c r="CX49" i="23" s="1" a="1"/>
  <c r="CX49" i="23" s="1"/>
  <c r="EG45" i="23" a="1"/>
  <c r="EG45" i="23" s="1"/>
  <c r="BN49" i="23"/>
  <c r="EG49" i="23" s="1" a="1"/>
  <c r="EG49" i="23" s="1"/>
  <c r="DU45" i="23" a="1"/>
  <c r="DU45" i="23" s="1"/>
  <c r="BB49" i="23"/>
  <c r="DU49" i="23" s="1" a="1"/>
  <c r="DU49" i="23" s="1"/>
  <c r="DI45" i="23" a="1"/>
  <c r="DI45" i="23" s="1"/>
  <c r="AP49" i="23"/>
  <c r="DI49" i="23" s="1" a="1"/>
  <c r="DI49" i="23" s="1"/>
  <c r="CG81" i="91" a="1"/>
  <c r="CG81" i="91" s="1"/>
  <c r="AD45" i="23"/>
  <c r="DT45" i="23" a="1"/>
  <c r="DT45" i="23" s="1"/>
  <c r="BA49" i="23"/>
  <c r="DT49" i="23" s="1" a="1"/>
  <c r="DT49" i="23" s="1"/>
  <c r="DH45" i="23" a="1"/>
  <c r="DH45" i="23" s="1"/>
  <c r="AO49" i="23"/>
  <c r="DH49" i="23" s="1" a="1"/>
  <c r="DH49" i="23" s="1"/>
  <c r="EE45" i="23" a="1"/>
  <c r="EE45" i="23" s="1"/>
  <c r="BL49" i="23"/>
  <c r="EE49" i="23" s="1" a="1"/>
  <c r="EE49" i="23" s="1"/>
  <c r="DS45" i="23" a="1"/>
  <c r="DS45" i="23" s="1"/>
  <c r="AZ49" i="23"/>
  <c r="DS49" i="23" s="1" a="1"/>
  <c r="DS49" i="23" s="1"/>
  <c r="DG45" i="23" a="1"/>
  <c r="DG45" i="23" s="1"/>
  <c r="AN49" i="23"/>
  <c r="DG49" i="23" s="1" a="1"/>
  <c r="DG49" i="23" s="1"/>
  <c r="DR45" i="23" a="1"/>
  <c r="DR45" i="23" s="1"/>
  <c r="AY49" i="23"/>
  <c r="DR49" i="23" s="1" a="1"/>
  <c r="DR49" i="23" s="1"/>
  <c r="DF45" i="23" a="1"/>
  <c r="DF45" i="23" s="1"/>
  <c r="AM49" i="23"/>
  <c r="DF49" i="23" s="1" a="1"/>
  <c r="DF49" i="23" s="1"/>
  <c r="CJ85" i="91" a="1"/>
  <c r="CJ85" i="91" s="1"/>
  <c r="CK85" i="91" a="1"/>
  <c r="CK85" i="91" s="1"/>
  <c r="CD85" i="91" a="1"/>
  <c r="CD85" i="91" s="1"/>
  <c r="CE85" i="91" a="1"/>
  <c r="CE85" i="91" s="1"/>
  <c r="CG85" i="91" a="1"/>
  <c r="CG85" i="91" s="1"/>
  <c r="CH85" i="91" a="1"/>
  <c r="CH85" i="91" s="1"/>
  <c r="CJ84" i="91" a="1"/>
  <c r="CJ84" i="91" s="1"/>
  <c r="CK84" i="91" a="1"/>
  <c r="CK84" i="91" s="1"/>
  <c r="CD84" i="91" a="1"/>
  <c r="CD84" i="91" s="1"/>
  <c r="CE84" i="91" a="1"/>
  <c r="CE84" i="91" s="1"/>
  <c r="CG84" i="91" a="1"/>
  <c r="CG84" i="91" s="1"/>
  <c r="CH84" i="91" a="1"/>
  <c r="CH84" i="91" s="1"/>
  <c r="CD82" i="91" a="1"/>
  <c r="CD82" i="91" s="1"/>
  <c r="CE82" i="91" a="1"/>
  <c r="CE82" i="91" s="1"/>
  <c r="CG82" i="91" a="1"/>
  <c r="CG82" i="91" s="1"/>
  <c r="CH82" i="91" a="1"/>
  <c r="CH82" i="91" s="1"/>
  <c r="CJ82" i="91" a="1"/>
  <c r="CJ82" i="91" s="1"/>
  <c r="CK82" i="91" a="1"/>
  <c r="CK82" i="91" s="1"/>
  <c r="EC45" i="23" a="1"/>
  <c r="EC45" i="23" s="1"/>
  <c r="BJ49" i="23"/>
  <c r="EC49" i="23" s="1" a="1"/>
  <c r="EC49" i="23" s="1"/>
  <c r="CD86" i="91" a="1"/>
  <c r="CD86" i="91" s="1"/>
  <c r="CE86" i="91" a="1"/>
  <c r="CE86" i="91" s="1"/>
  <c r="CG86" i="91" a="1"/>
  <c r="CG86" i="91" s="1"/>
  <c r="CH86" i="91" a="1"/>
  <c r="CH86" i="91" s="1"/>
  <c r="CJ86" i="91" a="1"/>
  <c r="CJ86" i="91" s="1"/>
  <c r="CK86" i="91" a="1"/>
  <c r="CK86" i="91" s="1"/>
  <c r="CK83" i="91" a="1"/>
  <c r="CK83" i="91" s="1"/>
  <c r="CD83" i="91" a="1"/>
  <c r="CD83" i="91" s="1"/>
  <c r="CG83" i="91" a="1"/>
  <c r="CG83" i="91" s="1"/>
  <c r="CH83" i="91" a="1"/>
  <c r="CH83" i="91" s="1"/>
  <c r="CJ83" i="91" a="1"/>
  <c r="CJ83" i="91" s="1"/>
  <c r="CE83" i="91" a="1"/>
  <c r="CE83" i="91" s="1"/>
  <c r="DE45" i="23" a="1"/>
  <c r="DE45" i="23" s="1"/>
  <c r="AL49" i="23"/>
  <c r="DE49" i="23" s="1" a="1"/>
  <c r="DE49" i="23" s="1"/>
  <c r="EB45" i="23" a="1"/>
  <c r="EB45" i="23" s="1"/>
  <c r="BI49" i="23"/>
  <c r="EB49" i="23" s="1" a="1"/>
  <c r="EB49" i="23" s="1"/>
  <c r="DP45" i="23" a="1"/>
  <c r="DP45" i="23" s="1"/>
  <c r="AW49" i="23"/>
  <c r="DP49" i="23" s="1" a="1"/>
  <c r="DP49" i="23" s="1"/>
  <c r="DD45" i="23" a="1"/>
  <c r="DD45" i="23" s="1"/>
  <c r="AK49" i="23"/>
  <c r="DD49" i="23" s="1" a="1"/>
  <c r="DD49" i="23" s="1"/>
  <c r="CH87" i="91" a="1"/>
  <c r="CH87" i="91" s="1"/>
  <c r="CJ87" i="91" a="1"/>
  <c r="CJ87" i="91" s="1"/>
  <c r="CG87" i="91" a="1"/>
  <c r="CG87" i="91" s="1"/>
  <c r="CK87" i="91" a="1"/>
  <c r="CK87" i="91" s="1"/>
  <c r="CD87" i="91" a="1"/>
  <c r="CD87" i="91" s="1"/>
  <c r="CE87" i="91" a="1"/>
  <c r="CE87" i="91" s="1"/>
  <c r="DQ45" i="23" a="1"/>
  <c r="DQ45" i="23" s="1"/>
  <c r="AX49" i="23"/>
  <c r="DQ49" i="23" s="1" a="1"/>
  <c r="DQ49" i="23" s="1"/>
  <c r="EA45" i="23" a="1"/>
  <c r="EA45" i="23" s="1"/>
  <c r="BH49" i="23"/>
  <c r="EA49" i="23" s="1" a="1"/>
  <c r="EA49" i="23" s="1"/>
  <c r="DC45" i="23" a="1"/>
  <c r="DC45" i="23" s="1"/>
  <c r="AJ49" i="23"/>
  <c r="DC49" i="23" s="1" a="1"/>
  <c r="DC49" i="23" s="1"/>
  <c r="BM49" i="23" l="1"/>
  <c r="EF49" i="23" s="1" a="1"/>
  <c r="EF49" i="23" s="1"/>
  <c r="AO53" i="23"/>
  <c r="DH53" i="23" s="1" a="1"/>
  <c r="DH53" i="23" s="1"/>
  <c r="DO45" i="23" a="1"/>
  <c r="DO45" i="23" s="1"/>
  <c r="BJ53" i="23"/>
  <c r="EC53" i="23" s="1" a="1"/>
  <c r="EC53" i="23" s="1"/>
  <c r="CJ81" i="91" a="1"/>
  <c r="CJ81" i="91" s="1"/>
  <c r="CH81" i="91" a="1"/>
  <c r="CH81" i="91" s="1"/>
  <c r="CK81" i="91" a="1"/>
  <c r="CK81" i="91" s="1"/>
  <c r="CE81" i="91" a="1"/>
  <c r="CE81" i="91" s="1"/>
  <c r="CD81" i="91" a="1"/>
  <c r="CD81" i="91" s="1"/>
  <c r="BD53" i="23"/>
  <c r="DW53" i="23" s="1" a="1"/>
  <c r="DW53" i="23" s="1"/>
  <c r="BB53" i="23"/>
  <c r="DU53" i="23" s="1" a="1"/>
  <c r="DU53" i="23" s="1"/>
  <c r="BN53" i="23"/>
  <c r="EG53" i="23" s="1" a="1"/>
  <c r="EG53" i="23" s="1"/>
  <c r="AS53" i="23"/>
  <c r="DL53" i="23" s="1" a="1"/>
  <c r="DL53" i="23" s="1"/>
  <c r="BI53" i="23"/>
  <c r="EB53" i="23" s="1" a="1"/>
  <c r="EB53" i="23" s="1"/>
  <c r="BF53" i="23"/>
  <c r="DY53" i="23" s="1" a="1"/>
  <c r="DY53" i="23" s="1"/>
  <c r="AX53" i="23"/>
  <c r="DQ53" i="23" s="1" a="1"/>
  <c r="DQ53" i="23" s="1"/>
  <c r="BE53" i="23"/>
  <c r="DX53" i="23" s="1" a="1"/>
  <c r="DX53" i="23" s="1"/>
  <c r="AP53" i="23"/>
  <c r="DI53" i="23" s="1" a="1"/>
  <c r="DI53" i="23" s="1"/>
  <c r="AH53" i="23"/>
  <c r="DA53" i="23" s="1" a="1"/>
  <c r="DA53" i="23" s="1"/>
  <c r="AY53" i="23"/>
  <c r="DR53" i="23" s="1" a="1"/>
  <c r="DR53" i="23" s="1"/>
  <c r="AV53" i="23"/>
  <c r="DO53" i="23" s="1" a="1"/>
  <c r="DO53" i="23" s="1"/>
  <c r="BA53" i="23"/>
  <c r="DT53" i="23" s="1" a="1"/>
  <c r="DT53" i="23" s="1"/>
  <c r="AT53" i="23"/>
  <c r="DM53" i="23" s="1" a="1"/>
  <c r="DM53" i="23" s="1"/>
  <c r="AE53" i="23"/>
  <c r="CX53" i="23" s="1" a="1"/>
  <c r="CX53" i="23" s="1"/>
  <c r="AM53" i="23"/>
  <c r="DF53" i="23" s="1" a="1"/>
  <c r="DF53" i="23" s="1"/>
  <c r="BG53" i="23"/>
  <c r="DZ53" i="23" s="1" a="1"/>
  <c r="DZ53" i="23" s="1"/>
  <c r="AF53" i="23"/>
  <c r="CY53" i="23" s="1" a="1"/>
  <c r="CY53" i="23" s="1"/>
  <c r="BH53" i="23"/>
  <c r="EA53" i="23" s="1" a="1"/>
  <c r="EA53" i="23" s="1"/>
  <c r="AK53" i="23"/>
  <c r="DD53" i="23" s="1" a="1"/>
  <c r="DD53" i="23" s="1"/>
  <c r="AR53" i="23"/>
  <c r="DK53" i="23" s="1" a="1"/>
  <c r="DK53" i="23" s="1"/>
  <c r="AW53" i="23"/>
  <c r="DP53" i="23" s="1" a="1"/>
  <c r="DP53" i="23" s="1"/>
  <c r="BC53" i="23"/>
  <c r="DV53" i="23" s="1" a="1"/>
  <c r="DV53" i="23" s="1"/>
  <c r="AJ53" i="23"/>
  <c r="DC53" i="23" s="1" a="1"/>
  <c r="DC53" i="23" s="1"/>
  <c r="AG53" i="23"/>
  <c r="CZ53" i="23" s="1" a="1"/>
  <c r="CZ53" i="23" s="1"/>
  <c r="AL53" i="23"/>
  <c r="DE53" i="23" s="1" a="1"/>
  <c r="DE53" i="23" s="1"/>
  <c r="AZ53" i="23"/>
  <c r="AZ56" i="23" s="1"/>
  <c r="DS56" i="23" s="1" a="1"/>
  <c r="DS56" i="23" s="1"/>
  <c r="AQ53" i="23"/>
  <c r="DJ53" i="23" s="1" a="1"/>
  <c r="DJ53" i="23" s="1"/>
  <c r="AI53" i="23"/>
  <c r="BK45" i="23"/>
  <c r="CG45" i="100" s="1" a="1"/>
  <c r="CG45" i="100" s="1"/>
  <c r="AN53" i="23"/>
  <c r="DG53" i="23" s="1" a="1"/>
  <c r="DG53" i="23" s="1"/>
  <c r="BL53" i="23"/>
  <c r="EE53" i="23" s="1" a="1"/>
  <c r="EE53" i="23" s="1"/>
  <c r="AU53" i="23"/>
  <c r="AU56" i="23" s="1"/>
  <c r="CK88" i="91" a="1"/>
  <c r="CK88" i="91" s="1"/>
  <c r="CD88" i="91" a="1"/>
  <c r="CD88" i="91" s="1"/>
  <c r="CE88" i="91" a="1"/>
  <c r="CE88" i="91" s="1"/>
  <c r="CG88" i="91" a="1"/>
  <c r="CG88" i="91" s="1"/>
  <c r="CH88" i="91" a="1"/>
  <c r="CH88" i="91" s="1"/>
  <c r="CJ88" i="91" a="1"/>
  <c r="CJ88" i="91" s="1"/>
  <c r="CW45" i="23" a="1"/>
  <c r="CW45" i="23" s="1"/>
  <c r="AD49" i="23"/>
  <c r="AD53" i="23" s="1"/>
  <c r="BM53" i="23" l="1"/>
  <c r="BJ56" i="23"/>
  <c r="EC56" i="23" s="1" a="1"/>
  <c r="EC56" i="23" s="1"/>
  <c r="BD56" i="23"/>
  <c r="BD61" i="23" s="1"/>
  <c r="DW61" i="23" s="1" a="1"/>
  <c r="DW61" i="23" s="1"/>
  <c r="AO56" i="23"/>
  <c r="AO61" i="23" s="1"/>
  <c r="DH61" i="23" s="1" a="1"/>
  <c r="DH61" i="23" s="1"/>
  <c r="BN56" i="23"/>
  <c r="BN61" i="23" s="1"/>
  <c r="EG61" i="23" s="1" a="1"/>
  <c r="EG61" i="23" s="1"/>
  <c r="CH45" i="100" a="1"/>
  <c r="CH45" i="100" s="1"/>
  <c r="BI56" i="23"/>
  <c r="EB56" i="23" s="1" a="1"/>
  <c r="EB56" i="23" s="1"/>
  <c r="BB56" i="23"/>
  <c r="DU56" i="23" s="1" a="1"/>
  <c r="DU56" i="23" s="1"/>
  <c r="CJ45" i="23" a="1"/>
  <c r="CJ45" i="23" s="1"/>
  <c r="CE45" i="23" a="1"/>
  <c r="CE45" i="23" s="1"/>
  <c r="BF56" i="23"/>
  <c r="DY56" i="23" s="1" a="1"/>
  <c r="DY56" i="23" s="1"/>
  <c r="CG45" i="23" a="1"/>
  <c r="CG45" i="23" s="1"/>
  <c r="CD45" i="23" a="1"/>
  <c r="CD45" i="23" s="1"/>
  <c r="CH45" i="23" a="1"/>
  <c r="CH45" i="23" s="1"/>
  <c r="CK45" i="23" a="1"/>
  <c r="CK45" i="23" s="1"/>
  <c r="CK45" i="100" a="1"/>
  <c r="CK45" i="100" s="1"/>
  <c r="CE45" i="100" a="1"/>
  <c r="CE45" i="100" s="1"/>
  <c r="CJ45" i="100" a="1"/>
  <c r="CJ45" i="100" s="1"/>
  <c r="CD45" i="100" a="1"/>
  <c r="CD45" i="100" s="1"/>
  <c r="AE56" i="23"/>
  <c r="CX56" i="23" s="1" a="1"/>
  <c r="CX56" i="23" s="1"/>
  <c r="AT56" i="23"/>
  <c r="DM56" i="23" s="1" a="1"/>
  <c r="DM56" i="23" s="1"/>
  <c r="AH56" i="23"/>
  <c r="DA56" i="23" s="1" a="1"/>
  <c r="DA56" i="23" s="1"/>
  <c r="BE56" i="23"/>
  <c r="BE61" i="23" s="1"/>
  <c r="DX61" i="23" s="1" a="1"/>
  <c r="DX61" i="23" s="1"/>
  <c r="AF56" i="23"/>
  <c r="CY56" i="23" s="1" a="1"/>
  <c r="CY56" i="23" s="1"/>
  <c r="AG56" i="23"/>
  <c r="CZ56" i="23" s="1" a="1"/>
  <c r="CZ56" i="23" s="1"/>
  <c r="AR56" i="23"/>
  <c r="DK56" i="23" s="1" a="1"/>
  <c r="DK56" i="23" s="1"/>
  <c r="AV56" i="23"/>
  <c r="DO56" i="23" s="1" a="1"/>
  <c r="DO56" i="23" s="1"/>
  <c r="AS56" i="23"/>
  <c r="AP56" i="23"/>
  <c r="DI56" i="23" s="1" a="1"/>
  <c r="DI56" i="23" s="1"/>
  <c r="AX56" i="23"/>
  <c r="DQ56" i="23" s="1" a="1"/>
  <c r="DQ56" i="23" s="1"/>
  <c r="AK56" i="23"/>
  <c r="DD56" i="23" s="1" a="1"/>
  <c r="DD56" i="23" s="1"/>
  <c r="AY56" i="23"/>
  <c r="DR56" i="23" s="1" a="1"/>
  <c r="DR56" i="23" s="1"/>
  <c r="BG56" i="23"/>
  <c r="DZ56" i="23" s="1" a="1"/>
  <c r="DZ56" i="23" s="1"/>
  <c r="BA56" i="23"/>
  <c r="DT56" i="23" s="1" a="1"/>
  <c r="DT56" i="23" s="1"/>
  <c r="AW56" i="23"/>
  <c r="BC56" i="23"/>
  <c r="DV56" i="23" s="1" a="1"/>
  <c r="DV56" i="23" s="1"/>
  <c r="AM56" i="23"/>
  <c r="DF56" i="23" s="1" a="1"/>
  <c r="DF56" i="23" s="1"/>
  <c r="BH56" i="23"/>
  <c r="AZ61" i="23"/>
  <c r="DS61" i="23" s="1" a="1"/>
  <c r="DS61" i="23" s="1"/>
  <c r="AQ56" i="23"/>
  <c r="AD56" i="23"/>
  <c r="CW56" i="23" s="1" a="1"/>
  <c r="CW56" i="23" s="1"/>
  <c r="AJ56" i="23"/>
  <c r="AL56" i="23"/>
  <c r="DS53" i="23" a="1"/>
  <c r="DS53" i="23" s="1"/>
  <c r="DB53" i="23" a="1"/>
  <c r="DB53" i="23" s="1"/>
  <c r="AI56" i="23"/>
  <c r="BL56" i="23"/>
  <c r="AN56" i="23"/>
  <c r="DN53" i="23" a="1"/>
  <c r="DN53" i="23" s="1"/>
  <c r="DN56" i="23" a="1"/>
  <c r="DN56" i="23" s="1"/>
  <c r="AU61" i="23"/>
  <c r="DN61" i="23" s="1" a="1"/>
  <c r="DN61" i="23" s="1"/>
  <c r="ED45" i="23" a="1"/>
  <c r="ED45" i="23" s="1"/>
  <c r="BK49" i="23"/>
  <c r="ED49" i="23" s="1" a="1"/>
  <c r="ED49" i="23" s="1"/>
  <c r="CD89" i="91" a="1"/>
  <c r="CD89" i="91" s="1"/>
  <c r="CE89" i="91" a="1"/>
  <c r="CE89" i="91" s="1"/>
  <c r="CG89" i="91" a="1"/>
  <c r="CG89" i="91" s="1"/>
  <c r="CH89" i="91" a="1"/>
  <c r="CH89" i="91" s="1"/>
  <c r="CJ89" i="91" a="1"/>
  <c r="CJ89" i="91" s="1"/>
  <c r="CK89" i="91" a="1"/>
  <c r="CK89" i="91" s="1"/>
  <c r="CW53" i="23" a="1"/>
  <c r="CW53" i="23" s="1"/>
  <c r="CW49" i="23" a="1"/>
  <c r="CW49" i="23" s="1"/>
  <c r="CJ101" i="91"/>
  <c r="CK101" i="91"/>
  <c r="EF53" i="23" l="1" a="1"/>
  <c r="EF53" i="23" s="1"/>
  <c r="BM56" i="23"/>
  <c r="EF56" i="23" s="1" a="1"/>
  <c r="EF56" i="23" s="1"/>
  <c r="BJ61" i="23"/>
  <c r="BJ62" i="23" s="1"/>
  <c r="EC62" i="23" s="1" a="1"/>
  <c r="EC62" i="23" s="1"/>
  <c r="BI61" i="23"/>
  <c r="BI62" i="23" s="1"/>
  <c r="EB62" i="23" s="1" a="1"/>
  <c r="EB62" i="23" s="1"/>
  <c r="DH56" i="23" a="1"/>
  <c r="DH56" i="23" s="1"/>
  <c r="AO62" i="23"/>
  <c r="DH62" i="23" s="1" a="1"/>
  <c r="DH62" i="23" s="1"/>
  <c r="DW56" i="23" a="1"/>
  <c r="DW56" i="23" s="1"/>
  <c r="BB61" i="23"/>
  <c r="DU61" i="23" s="1" a="1"/>
  <c r="DU61" i="23" s="1"/>
  <c r="EG56" i="23" a="1"/>
  <c r="EG56" i="23" s="1"/>
  <c r="AH61" i="23"/>
  <c r="DA61" i="23" s="1" a="1"/>
  <c r="DA61" i="23" s="1"/>
  <c r="BF61" i="23"/>
  <c r="DY61" i="23" s="1" a="1"/>
  <c r="DY61" i="23" s="1"/>
  <c r="AT61" i="23"/>
  <c r="DM61" i="23" s="1" a="1"/>
  <c r="DM61" i="23" s="1"/>
  <c r="CH49" i="100" a="1"/>
  <c r="CH49" i="100" s="1"/>
  <c r="AE61" i="23"/>
  <c r="CX61" i="23" s="1" a="1"/>
  <c r="CX61" i="23" s="1"/>
  <c r="BG61" i="23"/>
  <c r="DZ61" i="23" s="1" a="1"/>
  <c r="DZ61" i="23" s="1"/>
  <c r="CE49" i="100" a="1"/>
  <c r="CE49" i="100" s="1"/>
  <c r="AK61" i="23"/>
  <c r="AK62" i="23" s="1"/>
  <c r="DD62" i="23" s="1" a="1"/>
  <c r="DD62" i="23" s="1"/>
  <c r="AF61" i="23"/>
  <c r="CY61" i="23" s="1" a="1"/>
  <c r="CY61" i="23" s="1"/>
  <c r="AV61" i="23"/>
  <c r="AV62" i="23" s="1"/>
  <c r="DO62" i="23" s="1" a="1"/>
  <c r="DO62" i="23" s="1"/>
  <c r="CG49" i="23" a="1"/>
  <c r="CG49" i="23" s="1"/>
  <c r="DX56" i="23" a="1"/>
  <c r="DX56" i="23" s="1"/>
  <c r="CJ49" i="23" a="1"/>
  <c r="CJ49" i="23" s="1"/>
  <c r="AG61" i="23"/>
  <c r="CZ61" i="23" s="1" a="1"/>
  <c r="CZ61" i="23" s="1"/>
  <c r="AX61" i="23"/>
  <c r="DQ61" i="23" s="1" a="1"/>
  <c r="DQ61" i="23" s="1"/>
  <c r="AR61" i="23"/>
  <c r="DK61" i="23" s="1" a="1"/>
  <c r="DK61" i="23" s="1"/>
  <c r="CK49" i="23" a="1"/>
  <c r="CK49" i="23" s="1"/>
  <c r="CD49" i="100" a="1"/>
  <c r="CD49" i="100" s="1"/>
  <c r="CK49" i="100" a="1"/>
  <c r="CK49" i="100" s="1"/>
  <c r="CJ49" i="100" a="1"/>
  <c r="CJ49" i="100" s="1"/>
  <c r="CE90" i="91" a="1"/>
  <c r="CE90" i="91" s="1"/>
  <c r="CK90" i="91" a="1"/>
  <c r="CK90" i="91" s="1"/>
  <c r="CH49" i="23" a="1"/>
  <c r="CH49" i="23" s="1"/>
  <c r="CJ90" i="91" a="1"/>
  <c r="CJ90" i="91" s="1"/>
  <c r="CH90" i="91" a="1"/>
  <c r="CH90" i="91" s="1"/>
  <c r="CG49" i="100" a="1"/>
  <c r="CG49" i="100" s="1"/>
  <c r="CG90" i="91" a="1"/>
  <c r="CG90" i="91" s="1"/>
  <c r="CE49" i="23" a="1"/>
  <c r="CE49" i="23" s="1"/>
  <c r="CD90" i="91" a="1"/>
  <c r="CD90" i="91" s="1"/>
  <c r="CD49" i="23" a="1"/>
  <c r="CD49" i="23" s="1"/>
  <c r="AP61" i="23"/>
  <c r="DI61" i="23" s="1" a="1"/>
  <c r="DI61" i="23" s="1"/>
  <c r="DL56" i="23" a="1"/>
  <c r="DL56" i="23" s="1"/>
  <c r="AS61" i="23"/>
  <c r="BA61" i="23"/>
  <c r="DT61" i="23" s="1" a="1"/>
  <c r="DT61" i="23" s="1"/>
  <c r="AZ62" i="23"/>
  <c r="DS62" i="23" s="1" a="1"/>
  <c r="DS62" i="23" s="1"/>
  <c r="AY61" i="23"/>
  <c r="BC61" i="23"/>
  <c r="DV61" i="23" s="1" a="1"/>
  <c r="DV61" i="23" s="1"/>
  <c r="AM61" i="23"/>
  <c r="DP56" i="23" a="1"/>
  <c r="DP56" i="23" s="1"/>
  <c r="AW61" i="23"/>
  <c r="BE62" i="23"/>
  <c r="DX62" i="23" s="1" a="1"/>
  <c r="DX62" i="23" s="1"/>
  <c r="BK53" i="23"/>
  <c r="EA56" i="23" a="1"/>
  <c r="EA56" i="23" s="1"/>
  <c r="BH61" i="23"/>
  <c r="AU62" i="23"/>
  <c r="DN62" i="23" s="1" a="1"/>
  <c r="DN62" i="23" s="1"/>
  <c r="AQ61" i="23"/>
  <c r="DJ61" i="23" s="1" a="1"/>
  <c r="DJ61" i="23" s="1"/>
  <c r="DJ56" i="23" a="1"/>
  <c r="DJ56" i="23" s="1"/>
  <c r="DE56" i="23" a="1"/>
  <c r="DE56" i="23" s="1"/>
  <c r="AL61" i="23"/>
  <c r="DC56" i="23" a="1"/>
  <c r="DC56" i="23" s="1"/>
  <c r="AJ61" i="23"/>
  <c r="BN62" i="23"/>
  <c r="EG62" i="23" s="1" a="1"/>
  <c r="EG62" i="23" s="1"/>
  <c r="CE101" i="91"/>
  <c r="CD101" i="91"/>
  <c r="DG56" i="23" a="1"/>
  <c r="DG56" i="23" s="1"/>
  <c r="AN61" i="23"/>
  <c r="EE56" i="23" a="1"/>
  <c r="EE56" i="23" s="1"/>
  <c r="BL61" i="23"/>
  <c r="BD62" i="23"/>
  <c r="DW62" i="23" s="1" a="1"/>
  <c r="DW62" i="23" s="1"/>
  <c r="DB56" i="23" a="1"/>
  <c r="DB56" i="23" s="1"/>
  <c r="AI61" i="23"/>
  <c r="AI62" i="23" s="1"/>
  <c r="DB62" i="23" s="1" a="1"/>
  <c r="DB62" i="23" s="1"/>
  <c r="CH94" i="91" a="1"/>
  <c r="CH94" i="91" s="1"/>
  <c r="CJ94" i="91" a="1"/>
  <c r="CJ94" i="91" s="1"/>
  <c r="CK94" i="91" a="1"/>
  <c r="CK94" i="91" s="1"/>
  <c r="CD94" i="91" a="1"/>
  <c r="CD94" i="91" s="1"/>
  <c r="CE94" i="91" a="1"/>
  <c r="CE94" i="91" s="1"/>
  <c r="CG94" i="91" a="1"/>
  <c r="CG94" i="91" s="1"/>
  <c r="CJ91" i="91" a="1"/>
  <c r="CJ91" i="91" s="1"/>
  <c r="CG91" i="91" a="1"/>
  <c r="CG91" i="91" s="1"/>
  <c r="CH91" i="91" a="1"/>
  <c r="CH91" i="91" s="1"/>
  <c r="CK91" i="91" a="1"/>
  <c r="CK91" i="91" s="1"/>
  <c r="CD91" i="91" a="1"/>
  <c r="CD91" i="91" s="1"/>
  <c r="CE91" i="91" a="1"/>
  <c r="CE91" i="91" s="1"/>
  <c r="CD96" i="91" a="1"/>
  <c r="CD96" i="91" s="1"/>
  <c r="CG96" i="91" a="1"/>
  <c r="CG96" i="91" s="1"/>
  <c r="CH96" i="91" a="1"/>
  <c r="CH96" i="91" s="1"/>
  <c r="CJ96" i="91" a="1"/>
  <c r="CJ96" i="91" s="1"/>
  <c r="CK96" i="91" a="1"/>
  <c r="CK96" i="91" s="1"/>
  <c r="CE96" i="91" a="1"/>
  <c r="CE96" i="91" s="1"/>
  <c r="CK104" i="91" a="1"/>
  <c r="CK104" i="91" s="1"/>
  <c r="CD104" i="91" a="1"/>
  <c r="CD104" i="91" s="1"/>
  <c r="CE104" i="91" a="1"/>
  <c r="CE104" i="91" s="1"/>
  <c r="CG104" i="91" a="1"/>
  <c r="CG104" i="91" s="1"/>
  <c r="CH104" i="91" a="1"/>
  <c r="CH104" i="91" s="1"/>
  <c r="CJ104" i="91" a="1"/>
  <c r="CJ104" i="91" s="1"/>
  <c r="CG102" i="91" a="1"/>
  <c r="CG102" i="91" s="1"/>
  <c r="CH102" i="91" a="1"/>
  <c r="CH102" i="91" s="1"/>
  <c r="CJ102" i="91" a="1"/>
  <c r="CJ102" i="91" s="1"/>
  <c r="CK102" i="91" a="1"/>
  <c r="CK102" i="91" s="1"/>
  <c r="CD102" i="91" a="1"/>
  <c r="CD102" i="91" s="1"/>
  <c r="CE102" i="91" a="1"/>
  <c r="CE102" i="91" s="1"/>
  <c r="CD105" i="91" a="1"/>
  <c r="CD105" i="91" s="1"/>
  <c r="CE105" i="91" a="1"/>
  <c r="CE105" i="91" s="1"/>
  <c r="CH105" i="91" a="1"/>
  <c r="CH105" i="91" s="1"/>
  <c r="CG105" i="91" a="1"/>
  <c r="CG105" i="91" s="1"/>
  <c r="CJ105" i="91" a="1"/>
  <c r="CJ105" i="91" s="1"/>
  <c r="CK105" i="91" a="1"/>
  <c r="CK105" i="91" s="1"/>
  <c r="CE93" i="91" a="1"/>
  <c r="CE93" i="91" s="1"/>
  <c r="CJ93" i="91" a="1"/>
  <c r="CJ93" i="91" s="1"/>
  <c r="CK93" i="91" a="1"/>
  <c r="CK93" i="91" s="1"/>
  <c r="CD93" i="91" a="1"/>
  <c r="CD93" i="91" s="1"/>
  <c r="CG93" i="91" a="1"/>
  <c r="CG93" i="91" s="1"/>
  <c r="CH93" i="91" a="1"/>
  <c r="CH93" i="91" s="1"/>
  <c r="CH103" i="91" a="1"/>
  <c r="CH103" i="91" s="1"/>
  <c r="CJ103" i="91" a="1"/>
  <c r="CJ103" i="91" s="1"/>
  <c r="CD103" i="91" a="1"/>
  <c r="CD103" i="91" s="1"/>
  <c r="CK103" i="91" a="1"/>
  <c r="CK103" i="91" s="1"/>
  <c r="CE103" i="91" a="1"/>
  <c r="CE103" i="91" s="1"/>
  <c r="CG103" i="91" a="1"/>
  <c r="CG103" i="91" s="1"/>
  <c r="BM61" i="23" l="1"/>
  <c r="EF61" i="23" s="1" a="1"/>
  <c r="EF61" i="23" s="1"/>
  <c r="EC61" i="23" a="1"/>
  <c r="EC61" i="23" s="1"/>
  <c r="EB61" i="23" a="1"/>
  <c r="EB61" i="23" s="1"/>
  <c r="BB62" i="23"/>
  <c r="DU62" i="23" s="1" a="1"/>
  <c r="DU62" i="23" s="1"/>
  <c r="BF62" i="23"/>
  <c r="DY62" i="23" s="1" a="1"/>
  <c r="DY62" i="23" s="1"/>
  <c r="AH62" i="23"/>
  <c r="DA62" i="23" s="1" a="1"/>
  <c r="DA62" i="23" s="1"/>
  <c r="BG62" i="23"/>
  <c r="DZ62" i="23" s="1" a="1"/>
  <c r="DZ62" i="23" s="1"/>
  <c r="AT62" i="23"/>
  <c r="DM62" i="23" s="1" a="1"/>
  <c r="DM62" i="23" s="1"/>
  <c r="DO61" i="23" a="1"/>
  <c r="DO61" i="23" s="1"/>
  <c r="AG62" i="23"/>
  <c r="CZ62" i="23" s="1" a="1"/>
  <c r="CZ62" i="23" s="1"/>
  <c r="DD61" i="23" a="1"/>
  <c r="DD61" i="23" s="1"/>
  <c r="AF62" i="23"/>
  <c r="CY62" i="23" s="1" a="1"/>
  <c r="CY62" i="23" s="1"/>
  <c r="AE62" i="23"/>
  <c r="CX62" i="23" s="1" a="1"/>
  <c r="CX62" i="23" s="1"/>
  <c r="AR62" i="23"/>
  <c r="DK62" i="23" s="1" a="1"/>
  <c r="DK62" i="23" s="1"/>
  <c r="AX62" i="23"/>
  <c r="DQ62" i="23" s="1" a="1"/>
  <c r="DQ62" i="23" s="1"/>
  <c r="AP62" i="23"/>
  <c r="DI62" i="23" s="1" a="1"/>
  <c r="DI62" i="23" s="1"/>
  <c r="BA62" i="23"/>
  <c r="DT62" i="23" s="1" a="1"/>
  <c r="DT62" i="23" s="1"/>
  <c r="CK92" i="91" a="1"/>
  <c r="CK92" i="91" s="1"/>
  <c r="CD92" i="91" a="1"/>
  <c r="CD92" i="91" s="1"/>
  <c r="CJ92" i="91" a="1"/>
  <c r="CJ92" i="91" s="1"/>
  <c r="CH92" i="91" a="1"/>
  <c r="CH92" i="91" s="1"/>
  <c r="CG92" i="91" a="1"/>
  <c r="CG92" i="91" s="1"/>
  <c r="CE92" i="91" a="1"/>
  <c r="CE92" i="91" s="1"/>
  <c r="DR61" i="23" a="1"/>
  <c r="DR61" i="23" s="1"/>
  <c r="AY62" i="23"/>
  <c r="DR62" i="23" s="1" a="1"/>
  <c r="DR62" i="23" s="1"/>
  <c r="DF61" i="23" a="1"/>
  <c r="DF61" i="23" s="1"/>
  <c r="AM62" i="23"/>
  <c r="DF62" i="23" s="1" a="1"/>
  <c r="DF62" i="23" s="1"/>
  <c r="BC62" i="23"/>
  <c r="DV62" i="23" s="1" a="1"/>
  <c r="DV62" i="23" s="1"/>
  <c r="DL61" i="23" a="1"/>
  <c r="DL61" i="23" s="1"/>
  <c r="AS62" i="23"/>
  <c r="DL62" i="23" s="1" a="1"/>
  <c r="DL62" i="23" s="1"/>
  <c r="AQ62" i="23"/>
  <c r="DJ62" i="23" s="1" a="1"/>
  <c r="DJ62" i="23" s="1"/>
  <c r="ED53" i="23" a="1"/>
  <c r="ED53" i="23" s="1"/>
  <c r="CD53" i="100" a="1"/>
  <c r="CD53" i="100" s="1"/>
  <c r="CG53" i="23" a="1"/>
  <c r="CG53" i="23" s="1"/>
  <c r="CH53" i="23" a="1"/>
  <c r="CH53" i="23" s="1"/>
  <c r="CJ53" i="23" a="1"/>
  <c r="CJ53" i="23" s="1"/>
  <c r="CK53" i="23" a="1"/>
  <c r="CK53" i="23" s="1"/>
  <c r="CD53" i="23" a="1"/>
  <c r="CD53" i="23" s="1"/>
  <c r="CE53" i="23" a="1"/>
  <c r="CE53" i="23" s="1"/>
  <c r="CE53" i="100" a="1"/>
  <c r="CE53" i="100" s="1"/>
  <c r="CK53" i="100" a="1"/>
  <c r="CK53" i="100" s="1"/>
  <c r="CG53" i="100" a="1"/>
  <c r="CG53" i="100" s="1"/>
  <c r="CH53" i="100" a="1"/>
  <c r="CH53" i="100" s="1"/>
  <c r="CJ53" i="100" a="1"/>
  <c r="CJ53" i="100" s="1"/>
  <c r="DP61" i="23" a="1"/>
  <c r="DP61" i="23" s="1"/>
  <c r="AW62" i="23"/>
  <c r="DP62" i="23" s="1" a="1"/>
  <c r="DP62" i="23" s="1"/>
  <c r="BM62" i="23"/>
  <c r="EF62" i="23" s="1" a="1"/>
  <c r="EF62" i="23" s="1"/>
  <c r="EA61" i="23" a="1"/>
  <c r="EA61" i="23" s="1"/>
  <c r="BH62" i="23"/>
  <c r="EA62" i="23" s="1" a="1"/>
  <c r="EA62" i="23" s="1"/>
  <c r="BK56" i="23"/>
  <c r="DC61" i="23" a="1"/>
  <c r="DC61" i="23" s="1"/>
  <c r="AJ62" i="23"/>
  <c r="DC62" i="23" s="1" a="1"/>
  <c r="DC62" i="23" s="1"/>
  <c r="DE61" i="23" a="1"/>
  <c r="DE61" i="23" s="1"/>
  <c r="AL62" i="23"/>
  <c r="DE62" i="23" s="1" a="1"/>
  <c r="DE62" i="23" s="1"/>
  <c r="DB61" i="23" a="1"/>
  <c r="DB61" i="23" s="1"/>
  <c r="DG61" i="23" a="1"/>
  <c r="DG61" i="23" s="1"/>
  <c r="AN62" i="23"/>
  <c r="DG62" i="23" s="1" a="1"/>
  <c r="DG62" i="23" s="1"/>
  <c r="EE61" i="23" a="1"/>
  <c r="EE61" i="23" s="1"/>
  <c r="BL62" i="23"/>
  <c r="EE62" i="23" s="1" a="1"/>
  <c r="EE62" i="23" s="1"/>
  <c r="CD133" i="91" a="1"/>
  <c r="CD133" i="91" s="1"/>
  <c r="CE133" i="91" a="1"/>
  <c r="CE133" i="91" s="1"/>
  <c r="CJ133" i="91" a="1"/>
  <c r="CJ133" i="91" s="1"/>
  <c r="CK133" i="91" a="1"/>
  <c r="CK133" i="91" s="1"/>
  <c r="CG133" i="91" a="1"/>
  <c r="CG133" i="91" s="1"/>
  <c r="CH133" i="91" a="1"/>
  <c r="CH133" i="91" s="1"/>
  <c r="CD95" i="91" l="1" a="1"/>
  <c r="CD95" i="91" s="1"/>
  <c r="CE95" i="91" a="1"/>
  <c r="CE95" i="91" s="1"/>
  <c r="CH95" i="91" a="1"/>
  <c r="CH95" i="91" s="1"/>
  <c r="CK95" i="91" a="1"/>
  <c r="CK95" i="91" s="1"/>
  <c r="CJ56" i="23" a="1"/>
  <c r="CJ56" i="23" s="1"/>
  <c r="CK56" i="23" a="1"/>
  <c r="CK56" i="23" s="1"/>
  <c r="CD56" i="23" a="1"/>
  <c r="CD56" i="23" s="1"/>
  <c r="CE56" i="23" a="1"/>
  <c r="CE56" i="23" s="1"/>
  <c r="CG56" i="23" a="1"/>
  <c r="CG56" i="23" s="1"/>
  <c r="CH56" i="23" a="1"/>
  <c r="CH56" i="23" s="1"/>
  <c r="CH56" i="100" a="1"/>
  <c r="CH56" i="100" s="1"/>
  <c r="CK56" i="100" a="1"/>
  <c r="CK56" i="100" s="1"/>
  <c r="CG56" i="100" a="1"/>
  <c r="CG56" i="100" s="1"/>
  <c r="CJ56" i="100" a="1"/>
  <c r="CJ56" i="100" s="1"/>
  <c r="CE56" i="100" a="1"/>
  <c r="CE56" i="100" s="1"/>
  <c r="CD56" i="100" a="1"/>
  <c r="CD56" i="100" s="1"/>
  <c r="CJ95" i="91" a="1"/>
  <c r="CJ95" i="91" s="1"/>
  <c r="CG95" i="91" a="1"/>
  <c r="CG95" i="91" s="1"/>
  <c r="BK61" i="23"/>
  <c r="ED61" i="23" s="1" a="1"/>
  <c r="ED61" i="23" s="1"/>
  <c r="ED56" i="23" a="1"/>
  <c r="ED56" i="23" s="1"/>
  <c r="CD134" i="91" a="1"/>
  <c r="CD134" i="91" s="1"/>
  <c r="CE134" i="91" a="1"/>
  <c r="CE134" i="91" s="1"/>
  <c r="CG134" i="91" a="1"/>
  <c r="CG134" i="91" s="1"/>
  <c r="CH134" i="91" a="1"/>
  <c r="CH134" i="91" s="1"/>
  <c r="CJ134" i="91" a="1"/>
  <c r="CJ134" i="91" s="1"/>
  <c r="CK134" i="91" a="1"/>
  <c r="CK134" i="91" s="1"/>
  <c r="CK97" i="91" l="1" a="1"/>
  <c r="CK97" i="91" s="1"/>
  <c r="CG97" i="91" a="1"/>
  <c r="CG97" i="91" s="1"/>
  <c r="CE97" i="91" a="1"/>
  <c r="CE97" i="91" s="1"/>
  <c r="CD97" i="91" a="1"/>
  <c r="CD97" i="91" s="1"/>
  <c r="CD336" i="91" s="1" a="1"/>
  <c r="CD336" i="91" s="1"/>
  <c r="CJ97" i="91" a="1"/>
  <c r="CJ97" i="91" s="1"/>
  <c r="CJ336" i="91" s="1" a="1"/>
  <c r="CJ336" i="91" s="1"/>
  <c r="CH97" i="91" a="1"/>
  <c r="CH97" i="91" s="1"/>
  <c r="BK62" i="23"/>
  <c r="ED62" i="23" s="1" a="1"/>
  <c r="ED62" i="23" s="1"/>
  <c r="CD135" i="91" a="1"/>
  <c r="CD135" i="91" s="1"/>
  <c r="CE135" i="91" a="1"/>
  <c r="CE135" i="91" s="1"/>
  <c r="CG135" i="91" a="1"/>
  <c r="CG135" i="91" s="1"/>
  <c r="CJ135" i="91" a="1"/>
  <c r="CJ135" i="91" s="1"/>
  <c r="CK135" i="91" a="1"/>
  <c r="CK135" i="91" s="1"/>
  <c r="CH135" i="91" a="1"/>
  <c r="CH135" i="91" s="1"/>
  <c r="AU37" i="95" a="1"/>
  <c r="AU37" i="95" s="1"/>
  <c r="AU35" i="95" a="1"/>
  <c r="AU35" i="95" s="1"/>
  <c r="CG309" i="91" l="1" a="1"/>
  <c r="CG309" i="91" s="1"/>
  <c r="CG255" i="91" a="1"/>
  <c r="CG255" i="91" s="1"/>
  <c r="CG288" i="91" a="1"/>
  <c r="CG288" i="91" s="1"/>
  <c r="CD250" i="91" a="1"/>
  <c r="CG262" i="91" a="1"/>
  <c r="CD315" i="91" a="1"/>
  <c r="CD315" i="91" s="1"/>
  <c r="CJ313" i="91" a="1"/>
  <c r="CJ313" i="91" s="1"/>
  <c r="CJ332" i="91" a="1"/>
  <c r="CJ332" i="91" s="1"/>
  <c r="CJ297" i="91" a="1"/>
  <c r="CJ297" i="91" s="1"/>
  <c r="CJ296" i="91" a="1"/>
  <c r="CJ296" i="91" s="1"/>
  <c r="CJ286" i="91" a="1"/>
  <c r="CJ286" i="91" s="1"/>
  <c r="CG252" i="91" a="1"/>
  <c r="CJ308" i="91" a="1"/>
  <c r="CJ308" i="91" s="1"/>
  <c r="CG272" i="91" a="1"/>
  <c r="CJ280" i="91" a="1"/>
  <c r="CG335" i="91" a="1"/>
  <c r="CG335" i="91" s="1"/>
  <c r="CJ278" i="91" a="1"/>
  <c r="CD324" i="91" a="1"/>
  <c r="CD324" i="91" s="1"/>
  <c r="CJ251" i="91" a="1"/>
  <c r="CJ324" i="91" a="1"/>
  <c r="CJ324" i="91" s="1"/>
  <c r="CD253" i="91" a="1"/>
  <c r="CG298" i="91" a="1"/>
  <c r="CG298" i="91" s="1"/>
  <c r="CJ277" i="91" a="1"/>
  <c r="CK283" i="91" s="1"/>
  <c r="CJ299" i="91" a="1"/>
  <c r="CJ299" i="91" s="1"/>
  <c r="CJ272" i="91" a="1"/>
  <c r="CG308" i="91" a="1"/>
  <c r="CG308" i="91" s="1"/>
  <c r="CJ255" i="91" a="1"/>
  <c r="CJ255" i="91" s="1"/>
  <c r="CJ279" i="91" a="1"/>
  <c r="CJ300" i="91" a="1"/>
  <c r="CJ300" i="91" s="1"/>
  <c r="CJ259" i="91" a="1"/>
  <c r="CG307" i="91" a="1"/>
  <c r="CG307" i="91" s="1"/>
  <c r="CJ323" i="91" a="1"/>
  <c r="CJ323" i="91" s="1"/>
  <c r="CG277" i="91" a="1"/>
  <c r="CH283" i="91" s="1"/>
  <c r="CG322" i="91" a="1"/>
  <c r="CG322" i="91" s="1"/>
  <c r="CJ291" i="91" a="1"/>
  <c r="CJ291" i="91" s="1"/>
  <c r="CJ268" i="91" a="1"/>
  <c r="CK274" i="91" s="1"/>
  <c r="CJ335" i="91" a="1"/>
  <c r="CJ335" i="91" s="1"/>
  <c r="CG304" i="91" a="1"/>
  <c r="CG304" i="91" s="1"/>
  <c r="CD296" i="91" a="1"/>
  <c r="CD296" i="91" s="1"/>
  <c r="CG325" i="91" a="1"/>
  <c r="CG325" i="91" s="1"/>
  <c r="CJ305" i="91" a="1"/>
  <c r="CJ305" i="91" s="1"/>
  <c r="CJ287" i="91" a="1"/>
  <c r="CJ287" i="91" s="1"/>
  <c r="CJ314" i="91" a="1"/>
  <c r="CJ314" i="91" s="1"/>
  <c r="CJ260" i="91" a="1"/>
  <c r="CG289" i="91" a="1"/>
  <c r="CG289" i="91" s="1"/>
  <c r="CJ253" i="91" a="1"/>
  <c r="CD272" i="91" a="1"/>
  <c r="CD326" i="91" a="1"/>
  <c r="CD326" i="91" s="1"/>
  <c r="CG264" i="91" a="1"/>
  <c r="CG264" i="91" s="1"/>
  <c r="CD269" i="91" a="1"/>
  <c r="CG268" i="91" a="1"/>
  <c r="CH274" i="91" s="1"/>
  <c r="CJ325" i="91" a="1"/>
  <c r="CJ325" i="91" s="1"/>
  <c r="CJ252" i="91" a="1"/>
  <c r="CJ322" i="91" a="1"/>
  <c r="CJ322" i="91" s="1"/>
  <c r="CJ315" i="91" a="1"/>
  <c r="CJ315" i="91" s="1"/>
  <c r="CG251" i="91" a="1"/>
  <c r="CJ269" i="91" a="1"/>
  <c r="CG333" i="91" a="1"/>
  <c r="CG333" i="91" s="1"/>
  <c r="CG314" i="91" a="1"/>
  <c r="CG314" i="91" s="1"/>
  <c r="CJ331" i="91" a="1"/>
  <c r="CJ331" i="91" s="1"/>
  <c r="CG290" i="91" a="1"/>
  <c r="CG290" i="91" s="1"/>
  <c r="CG324" i="91" a="1"/>
  <c r="CG324" i="91" s="1"/>
  <c r="CJ298" i="91" a="1"/>
  <c r="CJ298" i="91" s="1"/>
  <c r="CG336" i="91" a="1"/>
  <c r="CG336" i="91" s="1"/>
  <c r="CG318" i="91" a="1"/>
  <c r="CG318" i="91" s="1"/>
  <c r="CJ295" i="91" a="1"/>
  <c r="CJ295" i="91" s="1"/>
  <c r="CJ309" i="91" a="1"/>
  <c r="CJ309" i="91" s="1"/>
  <c r="CJ263" i="91" a="1"/>
  <c r="CJ263" i="91" s="1"/>
  <c r="CD261" i="91" a="1"/>
  <c r="CJ254" i="91" a="1"/>
  <c r="CJ254" i="91" s="1"/>
  <c r="CJ318" i="91" a="1"/>
  <c r="CJ318" i="91" s="1"/>
  <c r="CG306" i="91" a="1"/>
  <c r="CG306" i="91" s="1"/>
  <c r="CG282" i="91" a="1"/>
  <c r="CG282" i="91" s="1"/>
  <c r="CJ270" i="91" a="1"/>
  <c r="CJ307" i="91" a="1"/>
  <c r="CJ307" i="91" s="1"/>
  <c r="CJ334" i="91" a="1"/>
  <c r="CJ334" i="91" s="1"/>
  <c r="CG305" i="91" a="1"/>
  <c r="CG305" i="91" s="1"/>
  <c r="CG286" i="91" a="1"/>
  <c r="CG286" i="91" s="1"/>
  <c r="CG297" i="91" a="1"/>
  <c r="CG297" i="91" s="1"/>
  <c r="CJ288" i="91" a="1"/>
  <c r="CJ288" i="91" s="1"/>
  <c r="CJ316" i="91" a="1"/>
  <c r="CJ316" i="91" s="1"/>
  <c r="CJ326" i="91" a="1"/>
  <c r="CJ326" i="91" s="1"/>
  <c r="CG299" i="91" a="1"/>
  <c r="CG299" i="91" s="1"/>
  <c r="CJ264" i="91" a="1"/>
  <c r="CJ264" i="91" s="1"/>
  <c r="CJ273" i="91" a="1"/>
  <c r="CJ273" i="91" s="1"/>
  <c r="CD318" i="91" a="1"/>
  <c r="CD318" i="91" s="1"/>
  <c r="CG287" i="91" a="1"/>
  <c r="CG287" i="91" s="1"/>
  <c r="CG269" i="91" a="1"/>
  <c r="CJ262" i="91" a="1"/>
  <c r="CJ282" i="91" a="1"/>
  <c r="CJ282" i="91" s="1"/>
  <c r="CG313" i="91" a="1"/>
  <c r="CG313" i="91" s="1"/>
  <c r="CJ327" i="91" a="1"/>
  <c r="CJ327" i="91" s="1"/>
  <c r="CG278" i="91" a="1"/>
  <c r="CG281" i="91" a="1"/>
  <c r="CJ290" i="91" a="1"/>
  <c r="CJ290" i="91" s="1"/>
  <c r="CJ306" i="91" a="1"/>
  <c r="CJ306" i="91" s="1"/>
  <c r="CJ250" i="91" a="1"/>
  <c r="CG260" i="91" a="1"/>
  <c r="CJ281" i="91" a="1"/>
  <c r="CJ304" i="91" a="1"/>
  <c r="CJ304" i="91" s="1"/>
  <c r="CJ261" i="91" a="1"/>
  <c r="CD322" i="91" a="1"/>
  <c r="CD322" i="91" s="1"/>
  <c r="CD280" i="91" a="1"/>
  <c r="CG334" i="91" a="1"/>
  <c r="CG334" i="91" s="1"/>
  <c r="CG263" i="91" a="1"/>
  <c r="CG263" i="91" s="1"/>
  <c r="CJ317" i="91" a="1"/>
  <c r="CJ317" i="91" s="1"/>
  <c r="CJ271" i="91" a="1"/>
  <c r="CJ289" i="91" a="1"/>
  <c r="CJ289" i="91" s="1"/>
  <c r="CG291" i="91" a="1"/>
  <c r="CG291" i="91" s="1"/>
  <c r="CJ333" i="91" a="1"/>
  <c r="CJ333" i="91" s="1"/>
  <c r="AT36" i="95" a="1"/>
  <c r="AT36" i="95" s="1"/>
  <c r="CD314" i="91" a="1"/>
  <c r="CD314" i="91" s="1"/>
  <c r="CD252" i="91" a="1"/>
  <c r="CD254" i="91" a="1"/>
  <c r="CD254" i="91" s="1"/>
  <c r="CD268" i="91" a="1"/>
  <c r="CE274" i="91" s="1"/>
  <c r="CD264" i="91" a="1"/>
  <c r="CD264" i="91" s="1"/>
  <c r="CD260" i="91" a="1"/>
  <c r="CD300" i="91" a="1"/>
  <c r="CD300" i="91" s="1"/>
  <c r="CD262" i="91" a="1"/>
  <c r="CD295" i="91" a="1"/>
  <c r="CD295" i="91" s="1"/>
  <c r="CD290" i="91" a="1"/>
  <c r="CD290" i="91" s="1"/>
  <c r="CD334" i="91" a="1"/>
  <c r="CD334" i="91" s="1"/>
  <c r="CD286" i="91" a="1"/>
  <c r="CD286" i="91" s="1"/>
  <c r="CD299" i="91" a="1"/>
  <c r="CD299" i="91" s="1"/>
  <c r="CD331" i="91" a="1"/>
  <c r="CD331" i="91" s="1"/>
  <c r="CD298" i="91" a="1"/>
  <c r="CD298" i="91" s="1"/>
  <c r="CD251" i="91" a="1"/>
  <c r="CD307" i="91" a="1"/>
  <c r="CD307" i="91" s="1"/>
  <c r="CD316" i="91" a="1"/>
  <c r="CD316" i="91" s="1"/>
  <c r="CD325" i="91" a="1"/>
  <c r="CD325" i="91" s="1"/>
  <c r="CD255" i="91" a="1"/>
  <c r="CD255" i="91" s="1"/>
  <c r="CD277" i="91" a="1"/>
  <c r="CE283" i="91" s="1"/>
  <c r="CD297" i="91" a="1"/>
  <c r="CD297" i="91" s="1"/>
  <c r="CD305" i="91" a="1"/>
  <c r="CD305" i="91" s="1"/>
  <c r="CD332" i="91" a="1"/>
  <c r="CD332" i="91" s="1"/>
  <c r="CD288" i="91" a="1"/>
  <c r="CD288" i="91" s="1"/>
  <c r="CD291" i="91" a="1"/>
  <c r="CD291" i="91" s="1"/>
  <c r="CD327" i="91" a="1"/>
  <c r="CD327" i="91" s="1"/>
  <c r="CD259" i="91" a="1"/>
  <c r="CD289" i="91" a="1"/>
  <c r="CD289" i="91" s="1"/>
  <c r="CD309" i="91" a="1"/>
  <c r="CD309" i="91" s="1"/>
  <c r="CD323" i="91" a="1"/>
  <c r="CD323" i="91" s="1"/>
  <c r="CD287" i="91" a="1"/>
  <c r="CD287" i="91" s="1"/>
  <c r="CD273" i="91" a="1"/>
  <c r="CD273" i="91" s="1"/>
  <c r="CD313" i="91" a="1"/>
  <c r="CD313" i="91" s="1"/>
  <c r="CG259" i="91" a="1"/>
  <c r="CG271" i="91" a="1"/>
  <c r="CG279" i="91" a="1"/>
  <c r="CG315" i="91" a="1"/>
  <c r="CG315" i="91" s="1"/>
  <c r="CG326" i="91" a="1"/>
  <c r="CG326" i="91" s="1"/>
  <c r="CG254" i="91" a="1"/>
  <c r="CG254" i="91" s="1"/>
  <c r="CG332" i="91" a="1"/>
  <c r="CG332" i="91" s="1"/>
  <c r="CG280" i="91" a="1"/>
  <c r="CG317" i="91" a="1"/>
  <c r="CG317" i="91" s="1"/>
  <c r="CG295" i="91" a="1"/>
  <c r="CG295" i="91" s="1"/>
  <c r="CG296" i="91" a="1"/>
  <c r="CG296" i="91" s="1"/>
  <c r="CG250" i="91" a="1"/>
  <c r="CG316" i="91" a="1"/>
  <c r="CG316" i="91" s="1"/>
  <c r="CG253" i="91" a="1"/>
  <c r="CG327" i="91" a="1"/>
  <c r="CG327" i="91" s="1"/>
  <c r="CG270" i="91" a="1"/>
  <c r="CG273" i="91" a="1"/>
  <c r="CG273" i="91" s="1"/>
  <c r="CG331" i="91" a="1"/>
  <c r="CG331" i="91" s="1"/>
  <c r="CG261" i="91" a="1"/>
  <c r="CG323" i="91" a="1"/>
  <c r="CG323" i="91" s="1"/>
  <c r="CG300" i="91" a="1"/>
  <c r="CG300" i="91" s="1"/>
  <c r="CD335" i="91" a="1"/>
  <c r="CD335" i="91" s="1"/>
  <c r="CD317" i="91" a="1"/>
  <c r="CD317" i="91" s="1"/>
  <c r="CD263" i="91" a="1"/>
  <c r="CD263" i="91" s="1"/>
  <c r="CD304" i="91" a="1"/>
  <c r="CD304" i="91" s="1"/>
  <c r="CD270" i="91" a="1"/>
  <c r="CD306" i="91" a="1"/>
  <c r="CD306" i="91" s="1"/>
  <c r="CD271" i="91" a="1"/>
  <c r="CD308" i="91" a="1"/>
  <c r="CD308" i="91" s="1"/>
  <c r="CD282" i="91" a="1"/>
  <c r="CD282" i="91" s="1"/>
  <c r="CD281" i="91" a="1"/>
  <c r="CD279" i="91" a="1"/>
  <c r="CD333" i="91" a="1"/>
  <c r="CD333" i="91" s="1"/>
  <c r="CD278" i="91" a="1"/>
  <c r="AT34" i="95" a="1"/>
  <c r="AT34" i="95" s="1"/>
  <c r="AU39" i="95" a="1"/>
  <c r="AU39" i="95" s="1"/>
  <c r="AU38" i="95" a="1"/>
  <c r="AU38" i="95" s="1"/>
  <c r="AT37" i="95" a="1"/>
  <c r="AT37" i="95" s="1"/>
  <c r="AT39" i="95" a="1"/>
  <c r="AT39" i="95" s="1"/>
  <c r="AT38" i="95" a="1"/>
  <c r="AT38" i="95" s="1"/>
  <c r="AU36" i="95" a="1"/>
  <c r="AU36" i="95" s="1"/>
  <c r="AT35" i="95" a="1"/>
  <c r="AT35" i="95" s="1"/>
  <c r="CE241" i="91" a="1"/>
  <c r="CE241" i="91" s="1"/>
  <c r="CJ241" i="91" a="1"/>
  <c r="CJ241" i="91" s="1"/>
  <c r="CK241" i="91" a="1"/>
  <c r="CK241" i="91" s="1"/>
  <c r="CD241" i="91" a="1"/>
  <c r="CD241" i="91" s="1"/>
  <c r="CG241" i="91" a="1"/>
  <c r="CG241" i="91" s="1"/>
  <c r="CH241" i="91" a="1"/>
  <c r="CH241" i="91" s="1"/>
  <c r="CE238" i="91" a="1"/>
  <c r="CE238" i="91" s="1"/>
  <c r="CK238" i="91" a="1"/>
  <c r="CK238" i="91" s="1"/>
  <c r="CH238" i="91" a="1"/>
  <c r="CH238" i="91" s="1"/>
  <c r="CJ238" i="91" a="1"/>
  <c r="CJ238" i="91" s="1"/>
  <c r="CD238" i="91" a="1"/>
  <c r="CD238" i="91" s="1"/>
  <c r="CG238" i="91" a="1"/>
  <c r="CG238" i="91" s="1"/>
  <c r="CH225" i="91" a="1"/>
  <c r="CH225" i="91" s="1"/>
  <c r="CJ225" i="91" a="1"/>
  <c r="CJ225" i="91" s="1"/>
  <c r="CD225" i="91" a="1"/>
  <c r="CD225" i="91" s="1"/>
  <c r="CE225" i="91" a="1"/>
  <c r="CE225" i="91" s="1"/>
  <c r="CG225" i="91" a="1"/>
  <c r="CG225" i="91" s="1"/>
  <c r="CK225" i="91" a="1"/>
  <c r="CK225" i="91" s="1"/>
  <c r="CK240" i="91" a="1"/>
  <c r="CK240" i="91" s="1"/>
  <c r="CD240" i="91" a="1"/>
  <c r="CD240" i="91" s="1"/>
  <c r="CE240" i="91" a="1"/>
  <c r="CE240" i="91" s="1"/>
  <c r="CG240" i="91" a="1"/>
  <c r="CG240" i="91" s="1"/>
  <c r="CH240" i="91" a="1"/>
  <c r="CH240" i="91" s="1"/>
  <c r="CJ240" i="91" a="1"/>
  <c r="CJ240" i="91" s="1"/>
  <c r="CG239" i="91" a="1"/>
  <c r="CG239" i="91" s="1"/>
  <c r="CE239" i="91" a="1"/>
  <c r="CE239" i="91" s="1"/>
  <c r="CH239" i="91" a="1"/>
  <c r="CH239" i="91" s="1"/>
  <c r="CJ239" i="91" a="1"/>
  <c r="CJ239" i="91" s="1"/>
  <c r="CK239" i="91" a="1"/>
  <c r="CK239" i="91" s="1"/>
  <c r="CD239" i="91" a="1"/>
  <c r="CD239" i="91" s="1"/>
  <c r="CG236" i="91" a="1"/>
  <c r="CG236" i="91" s="1"/>
  <c r="CD236" i="91" a="1"/>
  <c r="CD236" i="91" s="1"/>
  <c r="CJ236" i="91" a="1"/>
  <c r="CJ236" i="91" s="1"/>
  <c r="CK236" i="91" a="1"/>
  <c r="CK236" i="91" s="1"/>
  <c r="CE236" i="91" a="1"/>
  <c r="CE236" i="91" s="1"/>
  <c r="CH236" i="91" a="1"/>
  <c r="CH236" i="91" s="1"/>
  <c r="CK211" i="91" a="1"/>
  <c r="CK211" i="91" s="1"/>
  <c r="CG211" i="91" a="1"/>
  <c r="CG211" i="91" s="1"/>
  <c r="CH211" i="91" a="1"/>
  <c r="CH211" i="91" s="1"/>
  <c r="CJ211" i="91" a="1"/>
  <c r="CJ211" i="91" s="1"/>
  <c r="CE211" i="91" a="1"/>
  <c r="CE211" i="91" s="1"/>
  <c r="CD211" i="91" a="1"/>
  <c r="CD211" i="91" s="1"/>
  <c r="CD224" i="91" a="1"/>
  <c r="CD224" i="91" s="1"/>
  <c r="CE224" i="91" a="1"/>
  <c r="CE224" i="91" s="1"/>
  <c r="CK224" i="91" a="1"/>
  <c r="CK224" i="91" s="1"/>
  <c r="CG224" i="91" a="1"/>
  <c r="CG224" i="91" s="1"/>
  <c r="CH224" i="91" a="1"/>
  <c r="CH224" i="91" s="1"/>
  <c r="CJ224" i="91" a="1"/>
  <c r="CJ224" i="91" s="1"/>
  <c r="CJ193" i="91" a="1"/>
  <c r="CJ193" i="91" s="1"/>
  <c r="CD193" i="91" a="1"/>
  <c r="CD193" i="91" s="1"/>
  <c r="CH193" i="91" a="1"/>
  <c r="CH193" i="91" s="1"/>
  <c r="CK193" i="91" a="1"/>
  <c r="CK193" i="91" s="1"/>
  <c r="CG193" i="91" a="1"/>
  <c r="CG193" i="91" s="1"/>
  <c r="CE193" i="91" a="1"/>
  <c r="CE193" i="91" s="1"/>
  <c r="CH237" i="91" a="1"/>
  <c r="CH237" i="91" s="1"/>
  <c r="CK237" i="91" a="1"/>
  <c r="CK237" i="91" s="1"/>
  <c r="CE237" i="91" a="1"/>
  <c r="CE237" i="91" s="1"/>
  <c r="CG237" i="91" a="1"/>
  <c r="CG237" i="91" s="1"/>
  <c r="CJ237" i="91" a="1"/>
  <c r="CJ237" i="91" s="1"/>
  <c r="CD237" i="91" a="1"/>
  <c r="CD237" i="91" s="1"/>
  <c r="CJ223" i="91" a="1"/>
  <c r="CJ223" i="91" s="1"/>
  <c r="CK223" i="91" a="1"/>
  <c r="CK223" i="91" s="1"/>
  <c r="CE223" i="91" a="1"/>
  <c r="CE223" i="91" s="1"/>
  <c r="CG223" i="91" a="1"/>
  <c r="CG223" i="91" s="1"/>
  <c r="CH223" i="91" a="1"/>
  <c r="CH223" i="91" s="1"/>
  <c r="CD223" i="91" a="1"/>
  <c r="CD223" i="91" s="1"/>
  <c r="CH226" i="91" a="1"/>
  <c r="CH226" i="91" s="1"/>
  <c r="CD226" i="91" a="1"/>
  <c r="CD226" i="91" s="1"/>
  <c r="CJ226" i="91" a="1"/>
  <c r="CJ226" i="91" s="1"/>
  <c r="CE226" i="91" a="1"/>
  <c r="CE226" i="91" s="1"/>
  <c r="CG226" i="91" a="1"/>
  <c r="CG226" i="91" s="1"/>
  <c r="CK226" i="91" a="1"/>
  <c r="CK226" i="91" s="1"/>
  <c r="CJ197" i="91" a="1"/>
  <c r="CJ197" i="91" s="1"/>
  <c r="CK197" i="91" a="1"/>
  <c r="CK197" i="91" s="1"/>
  <c r="CD197" i="91" a="1"/>
  <c r="CD197" i="91" s="1"/>
  <c r="CE197" i="91" a="1"/>
  <c r="CE197" i="91" s="1"/>
  <c r="CG197" i="91" a="1"/>
  <c r="CG197" i="91" s="1"/>
  <c r="CH197" i="91" a="1"/>
  <c r="CH197" i="91" s="1"/>
  <c r="CH195" i="91" a="1"/>
  <c r="CH195" i="91" s="1"/>
  <c r="CK195" i="91" a="1"/>
  <c r="CK195" i="91" s="1"/>
  <c r="CE195" i="91" a="1"/>
  <c r="CE195" i="91" s="1"/>
  <c r="CG195" i="91" a="1"/>
  <c r="CG195" i="91" s="1"/>
  <c r="CJ195" i="91" a="1"/>
  <c r="CJ195" i="91" s="1"/>
  <c r="CD195" i="91" a="1"/>
  <c r="CD195" i="91" s="1"/>
  <c r="CD180" i="91" a="1"/>
  <c r="CD180" i="91" s="1"/>
  <c r="CK180" i="91" a="1"/>
  <c r="CK180" i="91" s="1"/>
  <c r="CG180" i="91" a="1"/>
  <c r="CG180" i="91" s="1"/>
  <c r="CH180" i="91" a="1"/>
  <c r="CH180" i="91" s="1"/>
  <c r="CJ180" i="91" a="1"/>
  <c r="CJ180" i="91" s="1"/>
  <c r="CE180" i="91" a="1"/>
  <c r="CE180" i="91" s="1"/>
  <c r="CH208" i="91" a="1"/>
  <c r="CH208" i="91" s="1"/>
  <c r="CJ208" i="91" a="1"/>
  <c r="CJ208" i="91" s="1"/>
  <c r="CG208" i="91" a="1"/>
  <c r="CG208" i="91" s="1"/>
  <c r="CK208" i="91" a="1"/>
  <c r="CK208" i="91" s="1"/>
  <c r="CD208" i="91" a="1"/>
  <c r="CD208" i="91" s="1"/>
  <c r="CE208" i="91" a="1"/>
  <c r="CE208" i="91" s="1"/>
  <c r="CJ221" i="91" a="1"/>
  <c r="CJ221" i="91" s="1"/>
  <c r="CK221" i="91" a="1"/>
  <c r="CK221" i="91" s="1"/>
  <c r="CD221" i="91" a="1"/>
  <c r="CD221" i="91" s="1"/>
  <c r="CH221" i="91" a="1"/>
  <c r="CH221" i="91" s="1"/>
  <c r="CE221" i="91" a="1"/>
  <c r="CE221" i="91" s="1"/>
  <c r="CG221" i="91" a="1"/>
  <c r="CG221" i="91" s="1"/>
  <c r="CK207" i="91" a="1"/>
  <c r="CK207" i="91" s="1"/>
  <c r="CE207" i="91" a="1"/>
  <c r="CE207" i="91" s="1"/>
  <c r="CD207" i="91" a="1"/>
  <c r="CD207" i="91" s="1"/>
  <c r="CG207" i="91" a="1"/>
  <c r="CG207" i="91" s="1"/>
  <c r="CH207" i="91" a="1"/>
  <c r="CH207" i="91" s="1"/>
  <c r="CJ207" i="91" a="1"/>
  <c r="CJ207" i="91" s="1"/>
  <c r="CJ206" i="91" a="1"/>
  <c r="CJ206" i="91" s="1"/>
  <c r="CK206" i="91" a="1"/>
  <c r="CK206" i="91" s="1"/>
  <c r="CD206" i="91" a="1"/>
  <c r="CD206" i="91" s="1"/>
  <c r="CE206" i="91" a="1"/>
  <c r="CE206" i="91" s="1"/>
  <c r="CH206" i="91" a="1"/>
  <c r="CH206" i="91" s="1"/>
  <c r="CG206" i="91" a="1"/>
  <c r="CG206" i="91" s="1"/>
  <c r="CK194" i="91" a="1"/>
  <c r="CK194" i="91" s="1"/>
  <c r="CG194" i="91" a="1"/>
  <c r="CG194" i="91" s="1"/>
  <c r="CH194" i="91" a="1"/>
  <c r="CH194" i="91" s="1"/>
  <c r="CD194" i="91" a="1"/>
  <c r="CD194" i="91" s="1"/>
  <c r="CE194" i="91" a="1"/>
  <c r="CE194" i="91" s="1"/>
  <c r="CJ194" i="91" a="1"/>
  <c r="CJ194" i="91" s="1"/>
  <c r="CH210" i="91" a="1"/>
  <c r="CH210" i="91" s="1"/>
  <c r="CJ210" i="91" a="1"/>
  <c r="CJ210" i="91" s="1"/>
  <c r="CK210" i="91" a="1"/>
  <c r="CK210" i="91" s="1"/>
  <c r="CE210" i="91" a="1"/>
  <c r="CE210" i="91" s="1"/>
  <c r="CD210" i="91" a="1"/>
  <c r="CD210" i="91" s="1"/>
  <c r="CG210" i="91" a="1"/>
  <c r="CG210" i="91" s="1"/>
  <c r="CG181" i="91" a="1"/>
  <c r="CG181" i="91" s="1"/>
  <c r="CJ181" i="91" a="1"/>
  <c r="CJ181" i="91" s="1"/>
  <c r="CD181" i="91" a="1"/>
  <c r="CD181" i="91" s="1"/>
  <c r="CE181" i="91" a="1"/>
  <c r="CE181" i="91" s="1"/>
  <c r="CH181" i="91" a="1"/>
  <c r="CH181" i="91" s="1"/>
  <c r="CK181" i="91" a="1"/>
  <c r="CK181" i="91" s="1"/>
  <c r="CH222" i="91" a="1"/>
  <c r="CH222" i="91" s="1"/>
  <c r="CE222" i="91" a="1"/>
  <c r="CE222" i="91" s="1"/>
  <c r="CG222" i="91" a="1"/>
  <c r="CG222" i="91" s="1"/>
  <c r="CD222" i="91" a="1"/>
  <c r="CD222" i="91" s="1"/>
  <c r="CJ222" i="91" a="1"/>
  <c r="CJ222" i="91" s="1"/>
  <c r="CK222" i="91" a="1"/>
  <c r="CK222" i="91" s="1"/>
  <c r="CG192" i="91" a="1"/>
  <c r="CG192" i="91" s="1"/>
  <c r="CE192" i="91" a="1"/>
  <c r="CE192" i="91" s="1"/>
  <c r="CH192" i="91" a="1"/>
  <c r="CH192" i="91" s="1"/>
  <c r="CJ192" i="91" a="1"/>
  <c r="CJ192" i="91" s="1"/>
  <c r="CD192" i="91" a="1"/>
  <c r="CD192" i="91" s="1"/>
  <c r="CK192" i="91" a="1"/>
  <c r="CK192" i="91" s="1"/>
  <c r="CD150" i="91" a="1"/>
  <c r="CD150" i="91" s="1"/>
  <c r="CE150" i="91" a="1"/>
  <c r="CE150" i="91" s="1"/>
  <c r="CH150" i="91" a="1"/>
  <c r="CH150" i="91" s="1"/>
  <c r="CG150" i="91" a="1"/>
  <c r="CG150" i="91" s="1"/>
  <c r="CJ150" i="91" a="1"/>
  <c r="CJ150" i="91" s="1"/>
  <c r="CK150" i="91" a="1"/>
  <c r="CK150" i="91" s="1"/>
  <c r="CG209" i="91" a="1"/>
  <c r="CG209" i="91" s="1"/>
  <c r="CD209" i="91" a="1"/>
  <c r="CD209" i="91" s="1"/>
  <c r="CK209" i="91" a="1"/>
  <c r="CK209" i="91" s="1"/>
  <c r="CH209" i="91" a="1"/>
  <c r="CH209" i="91" s="1"/>
  <c r="CJ209" i="91" a="1"/>
  <c r="CJ209" i="91" s="1"/>
  <c r="CE209" i="91" a="1"/>
  <c r="CE209" i="91" s="1"/>
  <c r="CG196" i="91" a="1"/>
  <c r="CG196" i="91" s="1"/>
  <c r="CE196" i="91" a="1"/>
  <c r="CE196" i="91" s="1"/>
  <c r="CK196" i="91" a="1"/>
  <c r="CK196" i="91" s="1"/>
  <c r="CH196" i="91" a="1"/>
  <c r="CH196" i="91" s="1"/>
  <c r="CJ196" i="91" a="1"/>
  <c r="CJ196" i="91" s="1"/>
  <c r="CD196" i="91" a="1"/>
  <c r="CD196" i="91" s="1"/>
  <c r="CD179" i="91" a="1"/>
  <c r="CD179" i="91" s="1"/>
  <c r="CE179" i="91" a="1"/>
  <c r="CE179" i="91" s="1"/>
  <c r="CH179" i="91" a="1"/>
  <c r="CH179" i="91" s="1"/>
  <c r="CJ179" i="91" a="1"/>
  <c r="CJ179" i="91" s="1"/>
  <c r="CK179" i="91" a="1"/>
  <c r="CK179" i="91" s="1"/>
  <c r="CG179" i="91" a="1"/>
  <c r="CG179" i="91" s="1"/>
  <c r="CG152" i="91" a="1"/>
  <c r="CG152" i="91" s="1"/>
  <c r="CJ152" i="91" a="1"/>
  <c r="CJ152" i="91" s="1"/>
  <c r="CK152" i="91" a="1"/>
  <c r="CK152" i="91" s="1"/>
  <c r="CD152" i="91" a="1"/>
  <c r="CD152" i="91" s="1"/>
  <c r="CE152" i="91" a="1"/>
  <c r="CE152" i="91" s="1"/>
  <c r="CH152" i="91" a="1"/>
  <c r="CH152" i="91" s="1"/>
  <c r="CE136" i="91" a="1"/>
  <c r="CE136" i="91" s="1"/>
  <c r="CH136" i="91" a="1"/>
  <c r="CH136" i="91" s="1"/>
  <c r="CJ136" i="91" a="1"/>
  <c r="CJ136" i="91" s="1"/>
  <c r="CK136" i="91" a="1"/>
  <c r="CK136" i="91" s="1"/>
  <c r="CD136" i="91" a="1"/>
  <c r="CD136" i="91" s="1"/>
  <c r="CG136" i="91" a="1"/>
  <c r="CG136" i="91" s="1"/>
  <c r="CK178" i="91" a="1"/>
  <c r="CK178" i="91" s="1"/>
  <c r="CE178" i="91" a="1"/>
  <c r="CE178" i="91" s="1"/>
  <c r="CD178" i="91" a="1"/>
  <c r="CD178" i="91" s="1"/>
  <c r="CG178" i="91" a="1"/>
  <c r="CG178" i="91" s="1"/>
  <c r="CJ178" i="91" a="1"/>
  <c r="CJ178" i="91" s="1"/>
  <c r="CH178" i="91" a="1"/>
  <c r="CH178" i="91" s="1"/>
  <c r="CK167" i="91" a="1"/>
  <c r="CK167" i="91" s="1"/>
  <c r="CD167" i="91" a="1"/>
  <c r="CD167" i="91" s="1"/>
  <c r="CG167" i="91" a="1"/>
  <c r="CG167" i="91" s="1"/>
  <c r="CH167" i="91" a="1"/>
  <c r="CH167" i="91" s="1"/>
  <c r="CJ167" i="91" a="1"/>
  <c r="CJ167" i="91" s="1"/>
  <c r="CE167" i="91" a="1"/>
  <c r="CE167" i="91" s="1"/>
  <c r="CG166" i="91" a="1"/>
  <c r="CG166" i="91" s="1"/>
  <c r="CJ166" i="91" a="1"/>
  <c r="CJ166" i="91" s="1"/>
  <c r="CK166" i="91" a="1"/>
  <c r="CK166" i="91" s="1"/>
  <c r="CE166" i="91" a="1"/>
  <c r="CE166" i="91" s="1"/>
  <c r="CH166" i="91" a="1"/>
  <c r="CH166" i="91" s="1"/>
  <c r="CD166" i="91" a="1"/>
  <c r="CD166" i="91" s="1"/>
  <c r="CE153" i="91" a="1"/>
  <c r="CE153" i="91" s="1"/>
  <c r="CG153" i="91" a="1"/>
  <c r="CG153" i="91" s="1"/>
  <c r="CJ153" i="91" a="1"/>
  <c r="CJ153" i="91" s="1"/>
  <c r="CK153" i="91" a="1"/>
  <c r="CK153" i="91" s="1"/>
  <c r="CH153" i="91" a="1"/>
  <c r="CH153" i="91" s="1"/>
  <c r="CD153" i="91" a="1"/>
  <c r="CD153" i="91" s="1"/>
  <c r="CJ165" i="91" a="1"/>
  <c r="CJ165" i="91" s="1"/>
  <c r="CK165" i="91" a="1"/>
  <c r="CK165" i="91" s="1"/>
  <c r="CE165" i="91" a="1"/>
  <c r="CE165" i="91" s="1"/>
  <c r="CH165" i="91" a="1"/>
  <c r="CH165" i="91" s="1"/>
  <c r="CG165" i="91" a="1"/>
  <c r="CG165" i="91" s="1"/>
  <c r="CD165" i="91" a="1"/>
  <c r="CD165" i="91" s="1"/>
  <c r="CD164" i="91" a="1"/>
  <c r="CD164" i="91" s="1"/>
  <c r="CG164" i="91" a="1"/>
  <c r="CG164" i="91" s="1"/>
  <c r="CE164" i="91" a="1"/>
  <c r="CE164" i="91" s="1"/>
  <c r="CH164" i="91" a="1"/>
  <c r="CH164" i="91" s="1"/>
  <c r="CK164" i="91" a="1"/>
  <c r="CK164" i="91" s="1"/>
  <c r="CJ164" i="91" a="1"/>
  <c r="CJ164" i="91" s="1"/>
  <c r="CE137" i="91" a="1"/>
  <c r="CE137" i="91" s="1"/>
  <c r="CG137" i="91" a="1"/>
  <c r="CG137" i="91" s="1"/>
  <c r="CH137" i="91" a="1"/>
  <c r="CH137" i="91" s="1"/>
  <c r="CK137" i="91" a="1"/>
  <c r="CK137" i="91" s="1"/>
  <c r="CD137" i="91" a="1"/>
  <c r="CD137" i="91" s="1"/>
  <c r="CJ137" i="91" a="1"/>
  <c r="CJ137" i="91" s="1"/>
  <c r="AU34" i="95" a="1"/>
  <c r="AU34" i="95" s="1"/>
  <c r="CG151" i="91" a="1"/>
  <c r="CG151" i="91" s="1"/>
  <c r="CH151" i="91" a="1"/>
  <c r="CH151" i="91" s="1"/>
  <c r="CD151" i="91" a="1"/>
  <c r="CD151" i="91" s="1"/>
  <c r="CE151" i="91" a="1"/>
  <c r="CE151" i="91" s="1"/>
  <c r="CK151" i="91" a="1"/>
  <c r="CK151" i="91" s="1"/>
  <c r="CJ151" i="91" a="1"/>
  <c r="CJ151" i="91" s="1"/>
  <c r="CJ281" i="91" l="1"/>
  <c r="CG271" i="91"/>
  <c r="CD271" i="91"/>
  <c r="CJ252" i="91"/>
  <c r="CG270" i="91"/>
  <c r="CJ253" i="91"/>
  <c r="CJ270" i="91"/>
  <c r="CG280" i="91"/>
  <c r="CG272" i="91"/>
  <c r="CG277" i="91"/>
  <c r="CG269" i="91"/>
  <c r="CD277" i="91"/>
  <c r="CD281" i="91"/>
  <c r="CG252" i="91"/>
  <c r="CJ278" i="91"/>
  <c r="CD272" i="91"/>
  <c r="CG281" i="91"/>
  <c r="CD280" i="91"/>
  <c r="CD252" i="91"/>
  <c r="CG279" i="91"/>
  <c r="CD279" i="91"/>
  <c r="CJ268" i="91"/>
  <c r="CG268" i="91"/>
  <c r="CD261" i="91"/>
  <c r="CG278" i="91"/>
  <c r="CG253" i="91"/>
  <c r="CG262" i="91"/>
  <c r="CJ272" i="91"/>
  <c r="CJ269" i="91"/>
  <c r="CJ261" i="91"/>
  <c r="CD262" i="91"/>
  <c r="CD278" i="91"/>
  <c r="CD253" i="91"/>
  <c r="CJ279" i="91"/>
  <c r="CJ271" i="91"/>
  <c r="CD270" i="91"/>
  <c r="CJ280" i="91"/>
  <c r="CJ277" i="91"/>
  <c r="CD269" i="91"/>
  <c r="CJ262" i="91"/>
  <c r="CD268" i="91"/>
  <c r="CG261" i="91"/>
  <c r="CH256" i="91"/>
  <c r="CK256" i="91"/>
  <c r="CE256" i="91"/>
  <c r="CE265" i="91"/>
  <c r="CK265" i="91"/>
  <c r="CH265" i="91"/>
  <c r="CJ259" i="91"/>
  <c r="CG259" i="91"/>
  <c r="CJ260" i="91"/>
  <c r="CJ250" i="91"/>
  <c r="CG260" i="91"/>
  <c r="CD260" i="91"/>
  <c r="CD259" i="91"/>
  <c r="CG250" i="91"/>
  <c r="CG251" i="91"/>
  <c r="CD250" i="91"/>
  <c r="CJ251" i="91"/>
  <c r="CD251" i="91"/>
  <c r="CJ337" i="91"/>
  <c r="CG310" i="91"/>
  <c r="CJ310" i="91"/>
  <c r="CJ328" i="91"/>
  <c r="CJ319" i="91"/>
  <c r="CG292" i="91"/>
  <c r="CJ301" i="91"/>
  <c r="CJ292" i="91"/>
  <c r="CD328" i="91"/>
  <c r="CD319" i="91"/>
  <c r="CG319" i="91"/>
  <c r="CD310" i="91"/>
  <c r="CG301" i="91"/>
  <c r="CG328" i="91"/>
  <c r="CD292" i="91"/>
  <c r="CD301" i="91"/>
  <c r="CG337" i="91"/>
  <c r="CD337" i="91"/>
  <c r="CD256" i="91" l="1"/>
  <c r="CG274" i="91"/>
  <c r="CG283" i="91"/>
  <c r="CD283" i="91"/>
  <c r="CJ283" i="91"/>
  <c r="CJ274" i="91"/>
  <c r="CD274" i="91"/>
  <c r="CD265" i="91"/>
  <c r="CG256" i="91"/>
  <c r="CJ256" i="91"/>
  <c r="CG265" i="91"/>
  <c r="CJ265" i="91"/>
  <c r="AD17" i="103" a="1"/>
  <c r="AE17" i="103" a="1"/>
  <c r="AF17" i="103" a="1"/>
  <c r="AG17" i="103" a="1"/>
  <c r="AH17" i="103" a="1"/>
  <c r="AI17" i="103" a="1"/>
  <c r="AJ17" i="103" a="1"/>
  <c r="AK17" i="103" a="1"/>
  <c r="AL17" i="103" a="1"/>
  <c r="AM17" i="103" a="1"/>
  <c r="AN17" i="103" a="1"/>
  <c r="AO17" i="103" a="1"/>
  <c r="AP17" i="103" a="1"/>
  <c r="AQ17" i="103" a="1"/>
  <c r="AR17" i="103" a="1"/>
  <c r="AS17" i="103" a="1"/>
  <c r="AT17" i="103" a="1"/>
  <c r="AU17" i="103" a="1"/>
  <c r="AV17" i="103" a="1"/>
  <c r="AW17" i="103" a="1"/>
  <c r="AX17" i="103" a="1"/>
  <c r="AY17" i="103" a="1"/>
  <c r="AZ17" i="103" a="1"/>
  <c r="BA17" i="103" a="1"/>
  <c r="BB17" i="103" a="1"/>
  <c r="BC17" i="103" a="1"/>
  <c r="BD17" i="103" a="1"/>
  <c r="BE17" i="103" a="1"/>
  <c r="BF17" i="103" a="1"/>
  <c r="BG17" i="103" a="1"/>
  <c r="BH17" i="103" a="1"/>
  <c r="BI17" i="103" a="1"/>
  <c r="BJ17" i="103" a="1"/>
  <c r="BK17" i="103" a="1"/>
  <c r="BL17" i="103" a="1"/>
  <c r="BM17" i="103" a="1"/>
  <c r="BN17" i="103" a="1"/>
  <c r="AD58" i="103" a="1"/>
  <c r="AE58" i="103" a="1"/>
  <c r="AF58" i="103" a="1"/>
  <c r="AG58" i="103" a="1"/>
  <c r="AH58" i="103" a="1"/>
  <c r="AI58" i="103" a="1"/>
  <c r="AJ58" i="103" a="1"/>
  <c r="AK58" i="103" a="1"/>
  <c r="AL58" i="103" a="1"/>
  <c r="AM58" i="103" a="1"/>
  <c r="AN58" i="103" a="1"/>
  <c r="AO58" i="103" a="1"/>
  <c r="AP58" i="103" a="1"/>
  <c r="AQ58" i="103" a="1"/>
  <c r="AR58" i="103" a="1"/>
  <c r="AS58" i="103" a="1"/>
  <c r="AT58" i="103" a="1"/>
  <c r="AU58" i="103" a="1"/>
  <c r="AV58" i="103" a="1"/>
  <c r="AW58" i="103" a="1"/>
  <c r="AX58" i="103" a="1"/>
  <c r="AY58" i="103" a="1"/>
  <c r="AZ58" i="103" a="1"/>
  <c r="BA58" i="103" a="1"/>
  <c r="BB58" i="103" a="1"/>
  <c r="BC58" i="103" a="1"/>
  <c r="BD58" i="103" a="1"/>
  <c r="BE58" i="103" a="1"/>
  <c r="BF58" i="103" a="1"/>
  <c r="BG58" i="103" a="1"/>
  <c r="BH58" i="103" a="1"/>
  <c r="BI58" i="103" a="1"/>
  <c r="BJ58" i="103" a="1"/>
  <c r="BK58" i="103" a="1"/>
  <c r="BL58" i="103" a="1"/>
  <c r="BM58" i="103" a="1"/>
  <c r="BN58" i="103" a="1"/>
  <c r="CG58" i="103" a="1"/>
  <c r="CH58" i="103" a="1"/>
  <c r="E259" i="91" a="1"/>
  <c r="E259" i="91" s="1"/>
  <c r="E260" i="91" a="1"/>
  <c r="E260" i="91" s="1"/>
  <c r="E304" i="91" a="1"/>
  <c r="E304" i="91" s="1"/>
  <c r="E305" i="91" a="1"/>
  <c r="E305" i="91" s="1"/>
  <c r="E313" i="91" a="1"/>
  <c r="E313" i="91" s="1"/>
  <c r="E314" i="91" a="1"/>
  <c r="E314" i="91" s="1"/>
  <c r="E322" i="91" a="1"/>
  <c r="E322" i="91" s="1"/>
  <c r="E323" i="91" a="1"/>
  <c r="E323" i="91" s="1"/>
  <c r="E331" i="91" a="1"/>
  <c r="E331" i="91" s="1"/>
  <c r="E332" i="91" a="1"/>
  <c r="E332" i="91" s="1"/>
  <c r="AD17" i="22" a="1"/>
  <c r="AE17" i="22" a="1"/>
  <c r="AF17" i="22" a="1"/>
  <c r="AG17" i="22" a="1"/>
  <c r="AH17" i="22" a="1"/>
  <c r="AI17" i="22" a="1"/>
  <c r="AJ17" i="22" a="1"/>
  <c r="AK17" i="22" a="1"/>
  <c r="AL17" i="22" a="1"/>
  <c r="AM17" i="22" a="1"/>
  <c r="AN17" i="22" a="1"/>
  <c r="AO17" i="22" a="1"/>
  <c r="AP17" i="22" a="1"/>
  <c r="AQ17" i="22" a="1"/>
  <c r="AR17" i="22" a="1"/>
  <c r="AS17" i="22" a="1"/>
  <c r="AT17" i="22" a="1"/>
  <c r="AU17" i="22" a="1"/>
  <c r="AV17" i="22" a="1"/>
  <c r="AW17" i="22" a="1"/>
  <c r="AX17" i="22" a="1"/>
  <c r="AY17" i="22" a="1"/>
  <c r="AZ17" i="22" a="1"/>
  <c r="BA17" i="22" a="1"/>
  <c r="BB17" i="22" a="1"/>
  <c r="BC17" i="22" a="1"/>
  <c r="BD17" i="22" a="1"/>
  <c r="BE17" i="22" a="1"/>
  <c r="BF17" i="22" a="1"/>
  <c r="BG17" i="22" a="1"/>
  <c r="BH17" i="22" a="1"/>
  <c r="BI17" i="22" a="1"/>
  <c r="BJ17" i="22" a="1"/>
  <c r="BK17" i="22" a="1"/>
  <c r="BL17" i="22" a="1"/>
  <c r="BM17" i="22" a="1"/>
  <c r="BN17" i="22" a="1"/>
  <c r="CG17" i="22" a="1"/>
  <c r="CH17" i="22" a="1"/>
  <c r="CK19" i="22" a="1"/>
  <c r="CK19" i="22" s="1"/>
  <c r="CL19" i="22" a="1"/>
  <c r="CL19" i="22" s="1"/>
  <c r="CM19" i="22" a="1"/>
  <c r="CM19" i="22" s="1"/>
  <c r="CN19" i="22" a="1"/>
  <c r="CN19" i="22" s="1"/>
  <c r="CO19" i="22" a="1"/>
  <c r="CO19" i="22" s="1"/>
  <c r="CP19" i="22" a="1"/>
  <c r="CP19" i="22" s="1"/>
  <c r="CQ19" i="22" a="1"/>
  <c r="CQ19" i="22" s="1"/>
  <c r="CR19" i="22" a="1"/>
  <c r="CR19" i="22" s="1"/>
  <c r="CS19" i="22" a="1"/>
  <c r="CS19" i="22" s="1"/>
  <c r="CT19" i="22" a="1"/>
  <c r="CT19" i="22" s="1"/>
  <c r="CU19" i="22" a="1"/>
  <c r="CU19" i="22" s="1"/>
  <c r="CV19" i="22" a="1"/>
  <c r="CV19" i="22" s="1"/>
  <c r="CW19" i="22" a="1"/>
  <c r="CW19" i="22" s="1"/>
  <c r="CX19" i="22" a="1"/>
  <c r="CX19" i="22" s="1"/>
  <c r="CY19" i="22" a="1"/>
  <c r="CY19" i="22" s="1"/>
  <c r="CZ19" i="22" a="1"/>
  <c r="CZ19" i="22" s="1"/>
  <c r="DA19" i="22" a="1"/>
  <c r="DA19" i="22" s="1"/>
  <c r="DB19" i="22" a="1"/>
  <c r="DB19" i="22" s="1"/>
  <c r="DC19" i="22" a="1"/>
  <c r="DC19" i="22" s="1"/>
  <c r="DD19" i="22" a="1"/>
  <c r="DD19" i="22" s="1"/>
  <c r="DE19" i="22" a="1"/>
  <c r="DE19" i="22" s="1"/>
  <c r="DF19" i="22" a="1"/>
  <c r="DF19" i="22" s="1"/>
  <c r="DG19" i="22" a="1"/>
  <c r="DG19" i="22" s="1"/>
  <c r="DH19" i="22" a="1"/>
  <c r="DH19" i="22" s="1"/>
  <c r="DI19" i="22" a="1"/>
  <c r="DI19" i="22" s="1"/>
  <c r="DJ19" i="22" a="1"/>
  <c r="DJ19" i="22" s="1"/>
  <c r="DK19" i="22" a="1"/>
  <c r="DK19" i="22" s="1"/>
  <c r="DL19" i="22" a="1"/>
  <c r="DL19" i="22" s="1"/>
  <c r="DM19" i="22" a="1"/>
  <c r="DM19" i="22" s="1"/>
  <c r="DN19" i="22" a="1"/>
  <c r="DN19" i="22" s="1"/>
  <c r="DO19" i="22" a="1"/>
  <c r="DO19" i="22" s="1"/>
  <c r="DP19" i="22" a="1"/>
  <c r="DP19" i="22" s="1"/>
  <c r="DQ19" i="22" a="1"/>
  <c r="DQ19" i="22" s="1"/>
  <c r="DR19" i="22" a="1"/>
  <c r="DR19" i="22" s="1"/>
  <c r="DS19" i="22" a="1"/>
  <c r="DS19" i="22" s="1"/>
  <c r="DT19" i="22" a="1"/>
  <c r="DT19" i="22" s="1"/>
  <c r="DU19" i="22" a="1"/>
  <c r="DU19" i="22" s="1"/>
  <c r="DV19" i="22" a="1"/>
  <c r="DV19" i="22" s="1"/>
  <c r="DW19" i="22" a="1"/>
  <c r="DW19" i="22" s="1"/>
  <c r="DX19" i="22" a="1"/>
  <c r="DX19" i="22" s="1"/>
  <c r="DY19" i="22" a="1"/>
  <c r="DY19" i="22" s="1"/>
  <c r="DZ19" i="22" a="1"/>
  <c r="DZ19" i="22" s="1"/>
  <c r="EA19" i="22" a="1"/>
  <c r="EA19" i="22" s="1"/>
  <c r="E20" i="22" a="1"/>
  <c r="E21" i="22" a="1"/>
  <c r="E22" i="22" a="1"/>
  <c r="E23" i="22" a="1"/>
  <c r="AC23" i="22" a="1"/>
  <c r="AC23" i="22" s="1"/>
  <c r="E24" i="22" a="1"/>
  <c r="E25" i="22" a="1"/>
  <c r="AC25" i="22" a="1"/>
  <c r="AC25" i="22" s="1"/>
  <c r="E26" i="22" a="1"/>
  <c r="E27" i="22" a="1"/>
  <c r="E28" i="22" a="1"/>
  <c r="E29" i="22" a="1"/>
  <c r="E30" i="22" a="1"/>
  <c r="AC30" i="22" a="1"/>
  <c r="AC30" i="22" s="1"/>
  <c r="E31" i="22" a="1"/>
  <c r="AC31" i="22" a="1"/>
  <c r="AC31" i="22" s="1"/>
  <c r="E32" i="22" a="1"/>
  <c r="AC32" i="22" a="1"/>
  <c r="AC32" i="22" s="1"/>
  <c r="E33" i="22" a="1"/>
  <c r="AC33" i="22" a="1"/>
  <c r="AC33" i="22" s="1"/>
  <c r="E34" i="22" a="1"/>
  <c r="AC34" i="22" a="1"/>
  <c r="AC34" i="22" s="1"/>
  <c r="E35" i="22" a="1"/>
  <c r="AC35" i="22" a="1"/>
  <c r="AC35" i="22" s="1"/>
  <c r="E36" i="22" a="1"/>
  <c r="E37" i="22" a="1"/>
  <c r="E38" i="22" a="1"/>
  <c r="E39" i="22" a="1"/>
  <c r="AC39" i="22" a="1"/>
  <c r="AC39" i="22" s="1"/>
  <c r="E40" i="22" a="1"/>
  <c r="AC40" i="22" a="1"/>
  <c r="AC22" i="22" a="1"/>
  <c r="AC27" i="22" a="1"/>
  <c r="AC24" i="22" a="1"/>
  <c r="AC21" i="22" a="1"/>
  <c r="AC37" i="22" a="1"/>
  <c r="AC28" i="22" a="1"/>
  <c r="AC26" i="22" a="1"/>
  <c r="AC29" i="22" a="1"/>
  <c r="AC36" i="22" a="1"/>
  <c r="AC38" i="22" a="1"/>
  <c r="AC20" i="22" a="1"/>
  <c r="AD17" i="103" l="1"/>
  <c r="AQ17" i="103"/>
  <c r="BI17" i="103"/>
  <c r="AI58" i="103"/>
  <c r="AR58" i="103"/>
  <c r="BM58" i="103"/>
  <c r="BA17" i="22"/>
  <c r="BJ17" i="22"/>
  <c r="E31" i="22"/>
  <c r="AM58" i="103"/>
  <c r="AN58" i="103"/>
  <c r="AO58" i="103"/>
  <c r="AP58" i="103"/>
  <c r="BF58" i="103"/>
  <c r="BN58" i="103"/>
  <c r="BK17" i="22"/>
  <c r="E25" i="22"/>
  <c r="AI17" i="22"/>
  <c r="AJ17" i="22"/>
  <c r="AK17" i="22"/>
  <c r="AL17" i="22"/>
  <c r="AM17" i="22"/>
  <c r="AN17" i="22"/>
  <c r="AO17" i="22"/>
  <c r="AP17" i="22"/>
  <c r="AQ17" i="22"/>
  <c r="AR17" i="22"/>
  <c r="AS17" i="22"/>
  <c r="AT17" i="22"/>
  <c r="AU17" i="22"/>
  <c r="AV17" i="22"/>
  <c r="BC17" i="22"/>
  <c r="CH17" i="22"/>
  <c r="E27" i="22"/>
  <c r="E20" i="22"/>
  <c r="E21" i="22"/>
  <c r="E22" i="22"/>
  <c r="E29" i="22"/>
  <c r="E32" i="22"/>
  <c r="E33" i="22"/>
  <c r="E34" i="22"/>
  <c r="E35" i="22"/>
  <c r="E36" i="22"/>
  <c r="E39" i="22"/>
  <c r="AH17" i="103"/>
  <c r="AP17" i="103"/>
  <c r="AX17" i="103"/>
  <c r="BK17" i="103"/>
  <c r="AG58" i="103"/>
  <c r="AL58" i="103"/>
  <c r="BH58" i="103"/>
  <c r="BL58" i="103"/>
  <c r="AE17" i="22"/>
  <c r="AY17" i="22"/>
  <c r="BM17" i="22"/>
  <c r="E40" i="22"/>
  <c r="AF17" i="103"/>
  <c r="AM17" i="103"/>
  <c r="AV17" i="103"/>
  <c r="AZ17" i="103"/>
  <c r="BH17" i="103"/>
  <c r="AF58" i="103"/>
  <c r="AV58" i="103"/>
  <c r="BJ58" i="103"/>
  <c r="AG17" i="22"/>
  <c r="AX17" i="22"/>
  <c r="BL17" i="22"/>
  <c r="E38" i="22"/>
  <c r="AG17" i="103"/>
  <c r="AO17" i="103"/>
  <c r="AY17" i="103"/>
  <c r="BG17" i="103"/>
  <c r="BM17" i="103"/>
  <c r="AW58" i="103"/>
  <c r="BA58" i="103"/>
  <c r="BE58" i="103"/>
  <c r="CG58" i="103"/>
  <c r="AD17" i="22"/>
  <c r="AH17" i="22"/>
  <c r="BB17" i="22"/>
  <c r="BH17" i="22"/>
  <c r="CG17" i="22"/>
  <c r="E30" i="22"/>
  <c r="AK17" i="103"/>
  <c r="AU17" i="103"/>
  <c r="BB17" i="103"/>
  <c r="BN17" i="103"/>
  <c r="AU58" i="103"/>
  <c r="AZ58" i="103"/>
  <c r="BD58" i="103"/>
  <c r="CH58" i="103"/>
  <c r="BE17" i="22"/>
  <c r="E28" i="22"/>
  <c r="AJ17" i="103"/>
  <c r="AR17" i="103"/>
  <c r="BE17" i="103"/>
  <c r="AH58" i="103"/>
  <c r="AK58" i="103"/>
  <c r="AY58" i="103"/>
  <c r="BC58" i="103"/>
  <c r="BK58" i="103"/>
  <c r="AW17" i="22"/>
  <c r="BI17" i="22"/>
  <c r="E23" i="22"/>
  <c r="AL17" i="103"/>
  <c r="AT17" i="103"/>
  <c r="BC17" i="103"/>
  <c r="BL17" i="103"/>
  <c r="AJ58" i="103"/>
  <c r="AQ58" i="103"/>
  <c r="AX58" i="103"/>
  <c r="BB58" i="103"/>
  <c r="BG58" i="103"/>
  <c r="BF17" i="22"/>
  <c r="E26" i="22"/>
  <c r="AI17" i="103"/>
  <c r="AS17" i="103"/>
  <c r="BF17" i="103"/>
  <c r="AD58" i="103"/>
  <c r="AT58" i="103"/>
  <c r="BI58" i="103"/>
  <c r="AZ17" i="22"/>
  <c r="BG17" i="22"/>
  <c r="E24" i="22"/>
  <c r="AE17" i="103"/>
  <c r="AN17" i="103"/>
  <c r="AW17" i="103"/>
  <c r="BA17" i="103"/>
  <c r="BD17" i="103"/>
  <c r="BJ17" i="103"/>
  <c r="AE58" i="103"/>
  <c r="AS58" i="103"/>
  <c r="AF17" i="22"/>
  <c r="BD17" i="22"/>
  <c r="BN17" i="22"/>
  <c r="E37" i="22"/>
  <c r="AC38" i="22"/>
  <c r="AC28" i="22"/>
  <c r="AC21" i="22"/>
  <c r="AC29" i="22"/>
  <c r="AC37" i="22"/>
  <c r="AC27" i="22"/>
  <c r="AC22" i="22"/>
  <c r="AC36" i="22"/>
  <c r="AC26" i="22"/>
  <c r="AC20" i="22"/>
  <c r="AC24" i="22"/>
  <c r="AC40" i="22"/>
  <c r="E41" i="22" a="1"/>
  <c r="AC41" i="22" a="1"/>
  <c r="AD36" i="23" l="1" a="1"/>
  <c r="AD36" i="23" s="1"/>
  <c r="AD61" i="23" a="1"/>
  <c r="AD61" i="23" s="1"/>
  <c r="E41" i="22"/>
  <c r="AC41" i="22"/>
  <c r="E42" i="22" a="1"/>
  <c r="AC42" i="22" a="1"/>
  <c r="CJ36" i="23" l="1" a="1"/>
  <c r="CJ36" i="23" s="1"/>
  <c r="CG36" i="23" a="1"/>
  <c r="CG36" i="23" s="1"/>
  <c r="CH36" i="23" a="1"/>
  <c r="CH36" i="23" s="1"/>
  <c r="CK36" i="100" a="1"/>
  <c r="CK36" i="100" s="1"/>
  <c r="CH36" i="100" a="1"/>
  <c r="CH36" i="100" s="1"/>
  <c r="CE36" i="23" a="1"/>
  <c r="CE36" i="23" s="1"/>
  <c r="CE36" i="100" a="1"/>
  <c r="CE36" i="100" s="1"/>
  <c r="CJ36" i="100" a="1"/>
  <c r="CJ36" i="100" s="1"/>
  <c r="AD37" i="23"/>
  <c r="CD36" i="100" a="1"/>
  <c r="CD36" i="100" s="1"/>
  <c r="CG36" i="100" a="1"/>
  <c r="CG36" i="100" s="1"/>
  <c r="CK36" i="23" a="1"/>
  <c r="CK36" i="23" s="1"/>
  <c r="CD36" i="23" a="1"/>
  <c r="CD36" i="23" s="1"/>
  <c r="CW36" i="23" a="1"/>
  <c r="CW36" i="23" s="1"/>
  <c r="AD62" i="23"/>
  <c r="CG61" i="100" a="1"/>
  <c r="CG61" i="100" s="1"/>
  <c r="CG61" i="23" a="1"/>
  <c r="CG61" i="23" s="1"/>
  <c r="CE61" i="100" a="1"/>
  <c r="CE61" i="100" s="1"/>
  <c r="CK61" i="100" a="1"/>
  <c r="CK61" i="100" s="1"/>
  <c r="CJ61" i="23" a="1"/>
  <c r="CJ61" i="23" s="1"/>
  <c r="CK61" i="23" a="1"/>
  <c r="CK61" i="23" s="1"/>
  <c r="CJ61" i="100" a="1"/>
  <c r="CJ61" i="100" s="1"/>
  <c r="CD61" i="23" a="1"/>
  <c r="CD61" i="23" s="1"/>
  <c r="CH61" i="23" a="1"/>
  <c r="CH61" i="23" s="1"/>
  <c r="CE61" i="23" a="1"/>
  <c r="CE61" i="23" s="1"/>
  <c r="CW61" i="23" a="1"/>
  <c r="CW61" i="23" s="1"/>
  <c r="CH61" i="100" a="1"/>
  <c r="CH61" i="100" s="1"/>
  <c r="CD61" i="100" a="1"/>
  <c r="CD61" i="100" s="1"/>
  <c r="E42" i="22"/>
  <c r="AC42" i="22"/>
  <c r="E43" i="22" a="1"/>
  <c r="E44" i="22" a="1"/>
  <c r="E45" i="22" a="1"/>
  <c r="AC45" i="22" a="1"/>
  <c r="AC45" i="22" s="1"/>
  <c r="E46" i="22" a="1"/>
  <c r="AC46" i="22" a="1"/>
  <c r="AC46" i="22" s="1"/>
  <c r="E47" i="22" a="1"/>
  <c r="E48" i="22" a="1"/>
  <c r="E49" i="22" a="1"/>
  <c r="E50" i="22" a="1"/>
  <c r="AD58" i="22" a="1"/>
  <c r="AE58" i="22" a="1"/>
  <c r="AF58" i="22" a="1"/>
  <c r="AG58" i="22" a="1"/>
  <c r="AH58" i="22" a="1"/>
  <c r="AI58" i="22" a="1"/>
  <c r="AJ58" i="22" a="1"/>
  <c r="AK58" i="22" a="1"/>
  <c r="AL58" i="22" a="1"/>
  <c r="AM58" i="22" a="1"/>
  <c r="AN58" i="22" a="1"/>
  <c r="AO58" i="22" a="1"/>
  <c r="AP58" i="22" a="1"/>
  <c r="AQ58" i="22" a="1"/>
  <c r="AR58" i="22" a="1"/>
  <c r="AS58" i="22" a="1"/>
  <c r="AT58" i="22" a="1"/>
  <c r="AU58" i="22" a="1"/>
  <c r="AV58" i="22" a="1"/>
  <c r="AW58" i="22" a="1"/>
  <c r="AX58" i="22" a="1"/>
  <c r="AY58" i="22" a="1"/>
  <c r="AZ58" i="22" a="1"/>
  <c r="BA58" i="22" a="1"/>
  <c r="BB58" i="22" a="1"/>
  <c r="BC58" i="22" a="1"/>
  <c r="BD58" i="22" a="1"/>
  <c r="BE58" i="22" a="1"/>
  <c r="BF58" i="22" a="1"/>
  <c r="BG58" i="22" a="1"/>
  <c r="BH58" i="22" a="1"/>
  <c r="BI58" i="22" a="1"/>
  <c r="BJ58" i="22" a="1"/>
  <c r="BK58" i="22" a="1"/>
  <c r="BL58" i="22" a="1"/>
  <c r="BM58" i="22" a="1"/>
  <c r="BN58" i="22" a="1"/>
  <c r="CG58" i="22" a="1"/>
  <c r="CG58" i="22" s="1"/>
  <c r="CH58" i="22" a="1"/>
  <c r="CH58" i="22" s="1"/>
  <c r="E61" i="22" a="1"/>
  <c r="E62" i="22" a="1"/>
  <c r="E63" i="22" a="1"/>
  <c r="E64" i="22" a="1"/>
  <c r="AC64" i="22" a="1"/>
  <c r="AC64" i="22" s="1"/>
  <c r="E65" i="22" a="1"/>
  <c r="E66" i="22" a="1"/>
  <c r="AC66" i="22" a="1"/>
  <c r="AC66" i="22" s="1"/>
  <c r="E67" i="22" a="1"/>
  <c r="E68" i="22" a="1"/>
  <c r="E69" i="22" a="1"/>
  <c r="E70" i="22" a="1"/>
  <c r="E71" i="22" a="1"/>
  <c r="AC71" i="22" a="1"/>
  <c r="AC71" i="22" s="1"/>
  <c r="E72" i="22" a="1"/>
  <c r="AC72" i="22" a="1"/>
  <c r="AC72" i="22" s="1"/>
  <c r="E73" i="22" a="1"/>
  <c r="AC73" i="22" a="1"/>
  <c r="AC73" i="22" s="1"/>
  <c r="E74" i="22" a="1"/>
  <c r="AC74" i="22" a="1"/>
  <c r="AC74" i="22" s="1"/>
  <c r="E75" i="22" a="1"/>
  <c r="AC75" i="22" a="1"/>
  <c r="AC75" i="22" s="1"/>
  <c r="E76" i="22" a="1"/>
  <c r="AC76" i="22" a="1"/>
  <c r="AC76" i="22" s="1"/>
  <c r="E77" i="22" a="1"/>
  <c r="E78" i="22" a="1"/>
  <c r="E79" i="22" a="1"/>
  <c r="E80" i="22" a="1"/>
  <c r="AC80" i="22" a="1"/>
  <c r="AC80" i="22" s="1"/>
  <c r="E81" i="22" a="1"/>
  <c r="E82" i="22" a="1"/>
  <c r="E83" i="22" a="1"/>
  <c r="E84" i="22" a="1"/>
  <c r="E85" i="22" a="1"/>
  <c r="E86" i="22" a="1"/>
  <c r="AC86" i="22" a="1"/>
  <c r="AC86" i="22" s="1"/>
  <c r="E87" i="22" a="1"/>
  <c r="AC87" i="22" a="1"/>
  <c r="AC87" i="22" s="1"/>
  <c r="E88" i="22" a="1"/>
  <c r="E89" i="22" a="1"/>
  <c r="E90" i="22" a="1"/>
  <c r="E91" i="22" a="1"/>
  <c r="AE17" i="23" a="1"/>
  <c r="AF17" i="23" a="1"/>
  <c r="AG17" i="23" a="1"/>
  <c r="AH17" i="23" a="1"/>
  <c r="AI17" i="23" a="1"/>
  <c r="AJ17" i="23" a="1"/>
  <c r="AK17" i="23" a="1"/>
  <c r="AL17" i="23" a="1"/>
  <c r="AM17" i="23" a="1"/>
  <c r="AN17" i="23" a="1"/>
  <c r="AO17" i="23" a="1"/>
  <c r="AP17" i="23" a="1"/>
  <c r="AQ17" i="23" a="1"/>
  <c r="AR17" i="23" a="1"/>
  <c r="AS17" i="23" a="1"/>
  <c r="AT17" i="23" a="1"/>
  <c r="AU17" i="23" a="1"/>
  <c r="AV17" i="23" a="1"/>
  <c r="AW17" i="23" a="1"/>
  <c r="AX17" i="23" a="1"/>
  <c r="AY17" i="23" a="1"/>
  <c r="AZ17" i="23" a="1"/>
  <c r="BA17" i="23" a="1"/>
  <c r="BB17" i="23" a="1"/>
  <c r="BC17" i="23" a="1"/>
  <c r="BD17" i="23" a="1"/>
  <c r="BE17" i="23" a="1"/>
  <c r="BF17" i="23" a="1"/>
  <c r="BG17" i="23" a="1"/>
  <c r="BH17" i="23" a="1"/>
  <c r="BI17" i="23" a="1"/>
  <c r="BJ17" i="23" a="1"/>
  <c r="BK17" i="23" a="1"/>
  <c r="BL17" i="23" a="1"/>
  <c r="BM17" i="23" a="1"/>
  <c r="BN17" i="23" a="1"/>
  <c r="CM17" i="23" a="1"/>
  <c r="CN17" i="23" a="1"/>
  <c r="CQ19" i="23" a="1"/>
  <c r="CQ19" i="23" s="1"/>
  <c r="CR19" i="23" a="1"/>
  <c r="CR19" i="23" s="1"/>
  <c r="CS19" i="23" a="1"/>
  <c r="CS19" i="23" s="1"/>
  <c r="CT19" i="23" a="1"/>
  <c r="CT19" i="23" s="1"/>
  <c r="CU19" i="23" a="1"/>
  <c r="CU19" i="23" s="1"/>
  <c r="CV19" i="23" a="1"/>
  <c r="CV19" i="23" s="1"/>
  <c r="CW19" i="23" a="1"/>
  <c r="CW19" i="23" s="1"/>
  <c r="CX19" i="23" a="1"/>
  <c r="CX19" i="23" s="1"/>
  <c r="CY19" i="23" a="1"/>
  <c r="CY19" i="23" s="1"/>
  <c r="CZ19" i="23" a="1"/>
  <c r="CZ19" i="23" s="1"/>
  <c r="DA19" i="23" a="1"/>
  <c r="DA19" i="23" s="1"/>
  <c r="DB19" i="23" a="1"/>
  <c r="DB19" i="23" s="1"/>
  <c r="DC19" i="23" a="1"/>
  <c r="DC19" i="23" s="1"/>
  <c r="DD19" i="23" a="1"/>
  <c r="DD19" i="23" s="1"/>
  <c r="DE19" i="23" a="1"/>
  <c r="DE19" i="23" s="1"/>
  <c r="DF19" i="23" a="1"/>
  <c r="DF19" i="23" s="1"/>
  <c r="DG19" i="23" a="1"/>
  <c r="DG19" i="23" s="1"/>
  <c r="DH19" i="23" a="1"/>
  <c r="DH19" i="23" s="1"/>
  <c r="DI19" i="23" a="1"/>
  <c r="DI19" i="23" s="1"/>
  <c r="DJ19" i="23" a="1"/>
  <c r="DJ19" i="23" s="1"/>
  <c r="DK19" i="23" a="1"/>
  <c r="DK19" i="23" s="1"/>
  <c r="DL19" i="23" a="1"/>
  <c r="DL19" i="23" s="1"/>
  <c r="DM19" i="23" a="1"/>
  <c r="DM19" i="23" s="1"/>
  <c r="DN19" i="23" a="1"/>
  <c r="DN19" i="23" s="1"/>
  <c r="DO19" i="23" a="1"/>
  <c r="DO19" i="23" s="1"/>
  <c r="DP19" i="23" a="1"/>
  <c r="DP19" i="23" s="1"/>
  <c r="DQ19" i="23" a="1"/>
  <c r="DQ19" i="23" s="1"/>
  <c r="DR19" i="23" a="1"/>
  <c r="DR19" i="23" s="1"/>
  <c r="DS19" i="23" a="1"/>
  <c r="DS19" i="23" s="1"/>
  <c r="DT19" i="23" a="1"/>
  <c r="DT19" i="23" s="1"/>
  <c r="DU19" i="23" a="1"/>
  <c r="DU19" i="23" s="1"/>
  <c r="DV19" i="23" a="1"/>
  <c r="DV19" i="23" s="1"/>
  <c r="DW19" i="23" a="1"/>
  <c r="DW19" i="23" s="1"/>
  <c r="DX19" i="23" a="1"/>
  <c r="DX19" i="23" s="1"/>
  <c r="DY19" i="23" a="1"/>
  <c r="DY19" i="23" s="1"/>
  <c r="DZ19" i="23" a="1"/>
  <c r="DZ19" i="23" s="1"/>
  <c r="EA19" i="23" a="1"/>
  <c r="EA19" i="23" s="1"/>
  <c r="EB19" i="23" a="1"/>
  <c r="EB19" i="23" s="1"/>
  <c r="EC19" i="23" a="1"/>
  <c r="EC19" i="23" s="1"/>
  <c r="ED19" i="23" a="1"/>
  <c r="ED19" i="23" s="1"/>
  <c r="EE19" i="23" a="1"/>
  <c r="EE19" i="23" s="1"/>
  <c r="EF19" i="23" a="1"/>
  <c r="EF19" i="23" s="1"/>
  <c r="EG19" i="23" a="1"/>
  <c r="EG19" i="23" s="1"/>
  <c r="AC31" i="23" a="1"/>
  <c r="AC31" i="23" s="1"/>
  <c r="AE41" i="23" a="1"/>
  <c r="AF41" i="23" a="1"/>
  <c r="AG41" i="23" a="1"/>
  <c r="AH41" i="23" a="1"/>
  <c r="AI41" i="23" a="1"/>
  <c r="AJ41" i="23" a="1"/>
  <c r="AK41" i="23" a="1"/>
  <c r="AL41" i="23" a="1"/>
  <c r="AM41" i="23" a="1"/>
  <c r="AN41" i="23" a="1"/>
  <c r="AO41" i="23" a="1"/>
  <c r="AP41" i="23" a="1"/>
  <c r="AQ41" i="23" a="1"/>
  <c r="AR41" i="23" a="1"/>
  <c r="AS41" i="23" a="1"/>
  <c r="AT41" i="23" a="1"/>
  <c r="AU41" i="23" a="1"/>
  <c r="AV41" i="23" a="1"/>
  <c r="AW41" i="23" a="1"/>
  <c r="AX41" i="23" a="1"/>
  <c r="AY41" i="23" a="1"/>
  <c r="AZ41" i="23" a="1"/>
  <c r="BA41" i="23" a="1"/>
  <c r="BB41" i="23" a="1"/>
  <c r="BC41" i="23" a="1"/>
  <c r="BD41" i="23" a="1"/>
  <c r="BE41" i="23" a="1"/>
  <c r="BF41" i="23" a="1"/>
  <c r="BG41" i="23" a="1"/>
  <c r="BH41" i="23" a="1"/>
  <c r="BI41" i="23" a="1"/>
  <c r="BJ41" i="23" a="1"/>
  <c r="BK41" i="23" a="1"/>
  <c r="BL41" i="23" a="1"/>
  <c r="BM41" i="23" a="1"/>
  <c r="BN41" i="23" a="1"/>
  <c r="AC56" i="23" a="1"/>
  <c r="AC56" i="23" s="1"/>
  <c r="F262" i="68" a="1"/>
  <c r="F262" i="68" s="1"/>
  <c r="BU33" i="24" a="1"/>
  <c r="BU33" i="24" s="1"/>
  <c r="BV33" i="24" a="1"/>
  <c r="BV33" i="24" s="1"/>
  <c r="BW33" i="24" a="1"/>
  <c r="BW33" i="24" s="1"/>
  <c r="BX33" i="24" a="1"/>
  <c r="BX33" i="24" s="1"/>
  <c r="BY33" i="24" a="1"/>
  <c r="BY33" i="24" s="1"/>
  <c r="BZ33" i="24" a="1"/>
  <c r="BZ33" i="24" s="1"/>
  <c r="CA33" i="24" a="1"/>
  <c r="CA33" i="24" s="1"/>
  <c r="CB33" i="24" a="1"/>
  <c r="CB33" i="24" s="1"/>
  <c r="CC33" i="24" a="1"/>
  <c r="CC33" i="24" s="1"/>
  <c r="CD33" i="24" a="1"/>
  <c r="CD33" i="24" s="1"/>
  <c r="CE33" i="24" a="1"/>
  <c r="CE33" i="24" s="1"/>
  <c r="CF33" i="24" a="1"/>
  <c r="CF33" i="24" s="1"/>
  <c r="CG33" i="24" a="1"/>
  <c r="CG33" i="24" s="1"/>
  <c r="CH33" i="24" a="1"/>
  <c r="CH33" i="24" s="1"/>
  <c r="CI33" i="24" a="1"/>
  <c r="CI33" i="24" s="1"/>
  <c r="CJ33" i="24" a="1"/>
  <c r="CJ33" i="24" s="1"/>
  <c r="CK33" i="24" a="1"/>
  <c r="CK33" i="24" s="1"/>
  <c r="CL33" i="24" a="1"/>
  <c r="CL33" i="24" s="1"/>
  <c r="CM33" i="24" a="1"/>
  <c r="CM33" i="24" s="1"/>
  <c r="CN33" i="24" a="1"/>
  <c r="CN33" i="24" s="1"/>
  <c r="CO33" i="24" a="1"/>
  <c r="CO33" i="24" s="1"/>
  <c r="CP33" i="24" a="1"/>
  <c r="CP33" i="24" s="1"/>
  <c r="CQ33" i="24" a="1"/>
  <c r="CQ33" i="24" s="1"/>
  <c r="CR33" i="24" a="1"/>
  <c r="CR33" i="24" s="1"/>
  <c r="CS33" i="24" a="1"/>
  <c r="CS33" i="24" s="1"/>
  <c r="CT33" i="24" a="1"/>
  <c r="CT33" i="24" s="1"/>
  <c r="CU33" i="24" a="1"/>
  <c r="CU33" i="24" s="1"/>
  <c r="CV33" i="24" a="1"/>
  <c r="CV33" i="24" s="1"/>
  <c r="CW33" i="24" a="1"/>
  <c r="CW33" i="24" s="1"/>
  <c r="CX33" i="24" a="1"/>
  <c r="CX33" i="24" s="1"/>
  <c r="CY33" i="24" a="1"/>
  <c r="CY33" i="24" s="1"/>
  <c r="CZ33" i="24" a="1"/>
  <c r="CZ33" i="24" s="1"/>
  <c r="DA33" i="24" a="1"/>
  <c r="DA33" i="24" s="1"/>
  <c r="DB33" i="24" a="1"/>
  <c r="DB33" i="24" s="1"/>
  <c r="DC33" i="24" a="1"/>
  <c r="DC33" i="24" s="1"/>
  <c r="DD33" i="24" a="1"/>
  <c r="DD33" i="24" s="1"/>
  <c r="DE33" i="24" a="1"/>
  <c r="DE33" i="24" s="1"/>
  <c r="DF33" i="24" a="1"/>
  <c r="DF33" i="24" s="1"/>
  <c r="DG33" i="24" a="1"/>
  <c r="DG33" i="24" s="1"/>
  <c r="DH33" i="24" a="1"/>
  <c r="DH33" i="24" s="1"/>
  <c r="DI33" i="24" a="1"/>
  <c r="DI33" i="24" s="1"/>
  <c r="DJ33" i="24" a="1"/>
  <c r="DJ33" i="24" s="1"/>
  <c r="DK33" i="24" a="1"/>
  <c r="DK33" i="24" s="1"/>
  <c r="DL33" i="24" a="1"/>
  <c r="DL33" i="24" s="1"/>
  <c r="DM33" i="24" a="1"/>
  <c r="DM33" i="24" s="1"/>
  <c r="DN33" i="24" a="1"/>
  <c r="DN33" i="24" s="1"/>
  <c r="DO33" i="24" a="1"/>
  <c r="DO33" i="24" s="1"/>
  <c r="AD17" i="16" a="1"/>
  <c r="AE17" i="16" a="1"/>
  <c r="AF17" i="16" a="1"/>
  <c r="AG17" i="16" a="1"/>
  <c r="AH17" i="16" a="1"/>
  <c r="AI17" i="16" a="1"/>
  <c r="AJ17" i="16" a="1"/>
  <c r="AK17" i="16" a="1"/>
  <c r="AL17" i="16" a="1"/>
  <c r="AM17" i="16" a="1"/>
  <c r="AN17" i="16" a="1"/>
  <c r="AO17" i="16" a="1"/>
  <c r="AP17" i="16" a="1"/>
  <c r="AQ17" i="16" a="1"/>
  <c r="AR17" i="16" a="1"/>
  <c r="AS17" i="16" a="1"/>
  <c r="AT17" i="16" a="1"/>
  <c r="AU17" i="16" a="1"/>
  <c r="AV17" i="16" a="1"/>
  <c r="AW17" i="16" a="1"/>
  <c r="AX17" i="16" a="1"/>
  <c r="AY17" i="16" a="1"/>
  <c r="AZ17" i="16" a="1"/>
  <c r="BA17" i="16" a="1"/>
  <c r="BB17" i="16" a="1"/>
  <c r="BC17" i="16" a="1"/>
  <c r="BD17" i="16" a="1"/>
  <c r="BE17" i="16" a="1"/>
  <c r="BF17" i="16" a="1"/>
  <c r="BG17" i="16" a="1"/>
  <c r="BH17" i="16" a="1"/>
  <c r="BI17" i="16" a="1"/>
  <c r="BJ17" i="16" a="1"/>
  <c r="BK17" i="16" a="1"/>
  <c r="BL17" i="16" a="1"/>
  <c r="BM17" i="16" a="1"/>
  <c r="BN17" i="16" a="1"/>
  <c r="CM17" i="16" a="1"/>
  <c r="CN17" i="16" a="1"/>
  <c r="CP17" i="16" a="1"/>
  <c r="CQ17" i="16" a="1"/>
  <c r="CT19" i="16" a="1"/>
  <c r="CT19" i="16" s="1"/>
  <c r="CU19" i="16" a="1"/>
  <c r="CU19" i="16" s="1"/>
  <c r="CV19" i="16" a="1"/>
  <c r="CV19" i="16" s="1"/>
  <c r="CW19" i="16" a="1"/>
  <c r="CW19" i="16" s="1"/>
  <c r="CY19" i="16" a="1"/>
  <c r="CY19" i="16" s="1"/>
  <c r="CZ19" i="16" a="1"/>
  <c r="CZ19" i="16" s="1"/>
  <c r="DA19" i="16" a="1"/>
  <c r="DA19" i="16" s="1"/>
  <c r="DB19" i="16" a="1"/>
  <c r="DB19" i="16" s="1"/>
  <c r="DD19" i="16" a="1"/>
  <c r="DD19" i="16" s="1"/>
  <c r="DE19" i="16" a="1"/>
  <c r="DE19" i="16" s="1"/>
  <c r="DF19" i="16" a="1"/>
  <c r="DF19" i="16" s="1"/>
  <c r="DG19" i="16" a="1"/>
  <c r="DG19" i="16" s="1"/>
  <c r="DH19" i="16" a="1"/>
  <c r="DH19" i="16" s="1"/>
  <c r="DI19" i="16" a="1"/>
  <c r="DI19" i="16" s="1"/>
  <c r="DJ19" i="16" a="1"/>
  <c r="DJ19" i="16" s="1"/>
  <c r="DK19" i="16" a="1"/>
  <c r="DK19" i="16" s="1"/>
  <c r="DL19" i="16" a="1"/>
  <c r="DL19" i="16" s="1"/>
  <c r="DM19" i="16" a="1"/>
  <c r="DM19" i="16" s="1"/>
  <c r="DN19" i="16" a="1"/>
  <c r="DN19" i="16" s="1"/>
  <c r="DO19" i="16" a="1"/>
  <c r="DO19" i="16" s="1"/>
  <c r="DP19" i="16" a="1"/>
  <c r="DP19" i="16" s="1"/>
  <c r="DQ19" i="16" a="1"/>
  <c r="DQ19" i="16" s="1"/>
  <c r="DR19" i="16" a="1"/>
  <c r="DR19" i="16" s="1"/>
  <c r="DS19" i="16" a="1"/>
  <c r="DS19" i="16" s="1"/>
  <c r="DT19" i="16" a="1"/>
  <c r="DT19" i="16" s="1"/>
  <c r="DU19" i="16" a="1"/>
  <c r="DU19" i="16" s="1"/>
  <c r="DV19" i="16" a="1"/>
  <c r="DV19" i="16" s="1"/>
  <c r="DW19" i="16" a="1"/>
  <c r="DW19" i="16" s="1"/>
  <c r="DX19" i="16" a="1"/>
  <c r="DX19" i="16" s="1"/>
  <c r="DY19" i="16" a="1"/>
  <c r="DY19" i="16" s="1"/>
  <c r="DZ19" i="16" a="1"/>
  <c r="DZ19" i="16" s="1"/>
  <c r="EA19" i="16" a="1"/>
  <c r="EA19" i="16" s="1"/>
  <c r="EB19" i="16" a="1"/>
  <c r="EB19" i="16" s="1"/>
  <c r="EC19" i="16" a="1"/>
  <c r="EC19" i="16" s="1"/>
  <c r="ED19" i="16" a="1"/>
  <c r="ED19" i="16" s="1"/>
  <c r="EE19" i="16" a="1"/>
  <c r="EE19" i="16" s="1"/>
  <c r="EF19" i="16" a="1"/>
  <c r="EF19" i="16" s="1"/>
  <c r="EG19" i="16" a="1"/>
  <c r="EG19" i="16" s="1"/>
  <c r="EH19" i="16" a="1"/>
  <c r="EH19" i="16" s="1"/>
  <c r="EI19" i="16" a="1"/>
  <c r="EI19" i="16" s="1"/>
  <c r="EJ19" i="16" a="1"/>
  <c r="EJ19" i="16" s="1"/>
  <c r="EK19" i="16" a="1"/>
  <c r="EK19" i="16" s="1"/>
  <c r="EL19" i="16" a="1"/>
  <c r="EL19" i="16" s="1"/>
  <c r="EM19" i="16" a="1"/>
  <c r="EM19" i="16" s="1"/>
  <c r="EN19" i="16" a="1"/>
  <c r="EN19" i="16" s="1"/>
  <c r="E20" i="16" a="1"/>
  <c r="AC61" i="22" a="1"/>
  <c r="AC32" i="23" a="1"/>
  <c r="AC59" i="23" a="1"/>
  <c r="AC44" i="22" a="1"/>
  <c r="AC90" i="22" a="1"/>
  <c r="AC58" i="23" a="1"/>
  <c r="AC54" i="23" a="1"/>
  <c r="AC47" i="22" a="1"/>
  <c r="AC85" i="22" a="1"/>
  <c r="AC29" i="23" a="1"/>
  <c r="AC55" i="23" a="1"/>
  <c r="AC26" i="23" a="1"/>
  <c r="AC52" i="23" a="1"/>
  <c r="AC88" i="22" a="1"/>
  <c r="AC20" i="16" a="1"/>
  <c r="AC23" i="23" a="1"/>
  <c r="AC69" i="22" a="1"/>
  <c r="AC84" i="22" a="1"/>
  <c r="AC33" i="23" a="1"/>
  <c r="AC30" i="23" a="1"/>
  <c r="AC53" i="23" a="1"/>
  <c r="AC62" i="22" a="1"/>
  <c r="AC91" i="22" a="1"/>
  <c r="AC65" i="22" a="1"/>
  <c r="AC51" i="23" a="1"/>
  <c r="AC60" i="23" a="1"/>
  <c r="AC89" i="22" a="1"/>
  <c r="AC81" i="22" a="1"/>
  <c r="AC68" i="22" a="1"/>
  <c r="AC20" i="23" a="1"/>
  <c r="AC78" i="22" a="1"/>
  <c r="AC83" i="22" a="1"/>
  <c r="AC57" i="23" a="1"/>
  <c r="AC77" i="22" a="1"/>
  <c r="AC49" i="22" a="1"/>
  <c r="AC61" i="23" a="1"/>
  <c r="AC50" i="23" a="1"/>
  <c r="AC50" i="22" a="1"/>
  <c r="AC25" i="23" a="1"/>
  <c r="AC49" i="23" a="1"/>
  <c r="AC43" i="22" a="1"/>
  <c r="AC28" i="23" a="1"/>
  <c r="AC47" i="23" a="1"/>
  <c r="AC62" i="23" a="1"/>
  <c r="AC22" i="23" a="1"/>
  <c r="AC63" i="22" a="1"/>
  <c r="AC34" i="23" a="1"/>
  <c r="AC45" i="23" a="1"/>
  <c r="AC36" i="23" a="1"/>
  <c r="AC21" i="23" a="1"/>
  <c r="AC24" i="23" a="1"/>
  <c r="AC27" i="23" a="1"/>
  <c r="AC79" i="22" a="1"/>
  <c r="AC70" i="22" a="1"/>
  <c r="AC35" i="23" a="1"/>
  <c r="AC67" i="22" a="1"/>
  <c r="AC46" i="23" a="1"/>
  <c r="AC48" i="23" a="1"/>
  <c r="AC82" i="22" a="1"/>
  <c r="AC48" i="22" a="1"/>
  <c r="AC37" i="23" a="1"/>
  <c r="AD17" i="23" l="1" a="1"/>
  <c r="CJ37" i="100" a="1"/>
  <c r="CJ37" i="100" s="1"/>
  <c r="CG37" i="23" a="1"/>
  <c r="CG37" i="23" s="1"/>
  <c r="CW37" i="23" a="1"/>
  <c r="CW37" i="23" s="1"/>
  <c r="CJ37" i="23" a="1"/>
  <c r="CJ37" i="23" s="1"/>
  <c r="CK37" i="23" a="1"/>
  <c r="CK37" i="23" s="1"/>
  <c r="CE37" i="23" a="1"/>
  <c r="CE37" i="23" s="1"/>
  <c r="CG37" i="100" a="1"/>
  <c r="CG37" i="100" s="1"/>
  <c r="CD37" i="23" a="1"/>
  <c r="CD37" i="23" s="1"/>
  <c r="CH37" i="23" a="1"/>
  <c r="CH37" i="23" s="1"/>
  <c r="CK37" i="100" a="1"/>
  <c r="CK37" i="100" s="1"/>
  <c r="CD37" i="100" a="1"/>
  <c r="CD37" i="100" s="1"/>
  <c r="CE37" i="100" a="1"/>
  <c r="CE37" i="100" s="1"/>
  <c r="CH37" i="100" a="1"/>
  <c r="CH37" i="100" s="1"/>
  <c r="CE62" i="23" a="1"/>
  <c r="CE62" i="23" s="1"/>
  <c r="CH62" i="100" a="1"/>
  <c r="CH62" i="100" s="1"/>
  <c r="CD62" i="23" a="1"/>
  <c r="CD62" i="23" s="1"/>
  <c r="CG62" i="23" a="1"/>
  <c r="CG62" i="23" s="1"/>
  <c r="CH62" i="23" a="1"/>
  <c r="CH62" i="23" s="1"/>
  <c r="CK62" i="100" a="1"/>
  <c r="CK62" i="100" s="1"/>
  <c r="CW62" i="23" a="1"/>
  <c r="CW62" i="23" s="1"/>
  <c r="CD62" i="100" a="1"/>
  <c r="CD62" i="100" s="1"/>
  <c r="CG62" i="100" a="1"/>
  <c r="CG62" i="100" s="1"/>
  <c r="CK62" i="23" a="1"/>
  <c r="CK62" i="23" s="1"/>
  <c r="CE62" i="100" a="1"/>
  <c r="CE62" i="100" s="1"/>
  <c r="CJ62" i="23" a="1"/>
  <c r="CJ62" i="23" s="1"/>
  <c r="AD41" i="23" a="1"/>
  <c r="CJ62" i="100" a="1"/>
  <c r="CJ62" i="100" s="1"/>
  <c r="E43" i="22"/>
  <c r="AJ58" i="22"/>
  <c r="AO58" i="22"/>
  <c r="AV58" i="22"/>
  <c r="BF58" i="22"/>
  <c r="E64" i="22"/>
  <c r="E77" i="22"/>
  <c r="E89" i="22"/>
  <c r="E61" i="22"/>
  <c r="E62" i="22"/>
  <c r="E73" i="22"/>
  <c r="E82" i="22"/>
  <c r="BG17" i="23"/>
  <c r="BE41" i="23"/>
  <c r="AU17" i="16"/>
  <c r="BM17" i="23"/>
  <c r="BN17" i="23"/>
  <c r="CM17" i="23"/>
  <c r="CN17" i="23"/>
  <c r="AE41" i="23"/>
  <c r="AF41" i="23"/>
  <c r="AG41" i="23"/>
  <c r="AH41" i="23"/>
  <c r="AI41" i="23"/>
  <c r="AJ41" i="23"/>
  <c r="AK41" i="23"/>
  <c r="AL41" i="23"/>
  <c r="AM41" i="23"/>
  <c r="AN41" i="23"/>
  <c r="AO41" i="23"/>
  <c r="AP41" i="23"/>
  <c r="AQ41" i="23"/>
  <c r="AR41" i="23"/>
  <c r="AS41" i="23"/>
  <c r="AT41" i="23"/>
  <c r="AU41" i="23"/>
  <c r="AV41" i="23"/>
  <c r="AW41" i="23"/>
  <c r="AX41" i="23"/>
  <c r="AY41" i="23"/>
  <c r="AZ41" i="23"/>
  <c r="BA41" i="23"/>
  <c r="BB41" i="23"/>
  <c r="AR17" i="16"/>
  <c r="BH41" i="23"/>
  <c r="BI41" i="23"/>
  <c r="BJ41" i="23"/>
  <c r="BK41" i="23"/>
  <c r="BL41" i="23"/>
  <c r="BM41" i="23"/>
  <c r="BN41" i="23"/>
  <c r="AD17" i="16"/>
  <c r="AE17" i="16"/>
  <c r="AF17" i="16"/>
  <c r="AG17" i="16"/>
  <c r="AH17" i="16"/>
  <c r="AI17" i="16"/>
  <c r="AJ17" i="16"/>
  <c r="AK17" i="16"/>
  <c r="AQ17" i="16"/>
  <c r="AX17" i="16"/>
  <c r="AY17" i="16"/>
  <c r="AZ17" i="16"/>
  <c r="BA17" i="16"/>
  <c r="BB17" i="16"/>
  <c r="BC17" i="16"/>
  <c r="BD17" i="16"/>
  <c r="BE17" i="16"/>
  <c r="BF17" i="16"/>
  <c r="BG17" i="16"/>
  <c r="BH17" i="16"/>
  <c r="BI17" i="16"/>
  <c r="BJ17" i="16"/>
  <c r="BK17" i="16"/>
  <c r="BL17" i="16"/>
  <c r="BM17" i="16"/>
  <c r="BN17" i="16"/>
  <c r="CM17" i="16"/>
  <c r="CN17" i="16"/>
  <c r="CP17" i="16"/>
  <c r="CQ17" i="16"/>
  <c r="E20" i="16"/>
  <c r="BM58" i="22"/>
  <c r="E63" i="22"/>
  <c r="E85" i="22"/>
  <c r="AG17" i="23"/>
  <c r="AJ17" i="23"/>
  <c r="AN17" i="23"/>
  <c r="AR17" i="23"/>
  <c r="AW17" i="23"/>
  <c r="BB17" i="23"/>
  <c r="BL17" i="23"/>
  <c r="AL17" i="16"/>
  <c r="AS17" i="16"/>
  <c r="AF58" i="22"/>
  <c r="AI58" i="22"/>
  <c r="AR58" i="22"/>
  <c r="AY58" i="22"/>
  <c r="BI58" i="22"/>
  <c r="E72" i="22"/>
  <c r="AE17" i="23"/>
  <c r="AH17" i="23"/>
  <c r="AK17" i="23"/>
  <c r="AP17" i="23"/>
  <c r="AX17" i="23"/>
  <c r="BJ17" i="23"/>
  <c r="AT17" i="16"/>
  <c r="E47" i="22"/>
  <c r="AH58" i="22"/>
  <c r="AZ58" i="22"/>
  <c r="BD58" i="22"/>
  <c r="E67" i="22"/>
  <c r="E87" i="22"/>
  <c r="AL17" i="23"/>
  <c r="AQ17" i="23"/>
  <c r="BF17" i="23"/>
  <c r="BD41" i="23"/>
  <c r="AV17" i="16"/>
  <c r="E48" i="22"/>
  <c r="AL58" i="22"/>
  <c r="AW58" i="22"/>
  <c r="BH58" i="22"/>
  <c r="E70" i="22"/>
  <c r="E79" i="22"/>
  <c r="AF17" i="23"/>
  <c r="AI17" i="23"/>
  <c r="AV17" i="23"/>
  <c r="BH17" i="23"/>
  <c r="BF41" i="23"/>
  <c r="E49" i="22"/>
  <c r="BA58" i="22"/>
  <c r="BN58" i="22"/>
  <c r="E69" i="22"/>
  <c r="E75" i="22"/>
  <c r="E80" i="22"/>
  <c r="E84" i="22"/>
  <c r="E91" i="22"/>
  <c r="AN17" i="16"/>
  <c r="E45" i="22"/>
  <c r="AG58" i="22"/>
  <c r="AM58" i="22"/>
  <c r="AT58" i="22"/>
  <c r="BB58" i="22"/>
  <c r="BJ58" i="22"/>
  <c r="E65" i="22"/>
  <c r="E74" i="22"/>
  <c r="E83" i="22"/>
  <c r="AM17" i="23"/>
  <c r="AU17" i="23"/>
  <c r="BE17" i="23"/>
  <c r="BG41" i="23"/>
  <c r="AW17" i="16"/>
  <c r="AE58" i="22"/>
  <c r="AK58" i="22"/>
  <c r="AQ58" i="22"/>
  <c r="AU58" i="22"/>
  <c r="BC58" i="22"/>
  <c r="BK58" i="22"/>
  <c r="E66" i="22"/>
  <c r="E76" i="22"/>
  <c r="E86" i="22"/>
  <c r="E90" i="22"/>
  <c r="AO17" i="23"/>
  <c r="AS17" i="23"/>
  <c r="AZ17" i="23"/>
  <c r="BA17" i="23"/>
  <c r="BD17" i="23"/>
  <c r="BK17" i="23"/>
  <c r="BC41" i="23"/>
  <c r="AP17" i="16"/>
  <c r="E46" i="22"/>
  <c r="AD58" i="22"/>
  <c r="AN58" i="22"/>
  <c r="AS58" i="22"/>
  <c r="BE58" i="22"/>
  <c r="BL58" i="22"/>
  <c r="E68" i="22"/>
  <c r="E78" i="22"/>
  <c r="E88" i="22"/>
  <c r="AY17" i="23"/>
  <c r="BI17" i="23"/>
  <c r="AM17" i="16"/>
  <c r="E44" i="22"/>
  <c r="E50" i="22"/>
  <c r="AP58" i="22"/>
  <c r="AX58" i="22"/>
  <c r="BG58" i="22"/>
  <c r="E71" i="22"/>
  <c r="E81" i="22"/>
  <c r="AT17" i="23"/>
  <c r="BC17" i="23"/>
  <c r="AO17" i="16"/>
  <c r="AC49" i="23"/>
  <c r="AC35" i="23"/>
  <c r="AC34" i="23"/>
  <c r="AC59" i="23"/>
  <c r="AC21" i="23"/>
  <c r="AC58" i="23"/>
  <c r="AC26" i="23"/>
  <c r="AC20" i="23"/>
  <c r="AC82" i="22"/>
  <c r="AC63" i="22"/>
  <c r="AC50" i="22"/>
  <c r="AC36" i="23"/>
  <c r="AC61" i="23"/>
  <c r="AC23" i="23"/>
  <c r="AC22" i="23"/>
  <c r="AC53" i="23"/>
  <c r="AC83" i="22"/>
  <c r="AC51" i="23"/>
  <c r="AC45" i="23"/>
  <c r="AC32" i="23"/>
  <c r="AC57" i="23"/>
  <c r="AC25" i="23"/>
  <c r="AC90" i="22"/>
  <c r="AC77" i="22"/>
  <c r="AC67" i="22"/>
  <c r="AC62" i="23"/>
  <c r="AC48" i="23"/>
  <c r="AC50" i="23"/>
  <c r="AC37" i="23"/>
  <c r="AC85" i="22"/>
  <c r="AC81" i="22"/>
  <c r="AC62" i="22"/>
  <c r="AC49" i="22"/>
  <c r="AC30" i="23"/>
  <c r="AC24" i="23"/>
  <c r="AC44" i="22"/>
  <c r="AC89" i="22"/>
  <c r="AC70" i="22"/>
  <c r="AC84" i="22"/>
  <c r="AC61" i="22"/>
  <c r="AC48" i="22"/>
  <c r="AC65" i="22"/>
  <c r="AC43" i="22"/>
  <c r="AC60" i="23"/>
  <c r="AC88" i="22"/>
  <c r="AC79" i="22"/>
  <c r="AC69" i="22"/>
  <c r="AC54" i="23"/>
  <c r="AC28" i="23"/>
  <c r="AC47" i="22"/>
  <c r="AC55" i="23"/>
  <c r="AC29" i="23"/>
  <c r="AC47" i="23"/>
  <c r="AC27" i="23"/>
  <c r="AC52" i="23"/>
  <c r="AC46" i="23"/>
  <c r="AC33" i="23"/>
  <c r="AC91" i="22"/>
  <c r="AC78" i="22"/>
  <c r="AC68" i="22"/>
  <c r="AC20" i="16"/>
  <c r="E21" i="16" a="1"/>
  <c r="AC21" i="16" a="1"/>
  <c r="AD17" i="23" l="1"/>
  <c r="AD41" i="23"/>
  <c r="AY210" i="50" a="1"/>
  <c r="AY210" i="50" s="1"/>
  <c r="AY207" i="50" a="1"/>
  <c r="AY207" i="50" s="1"/>
  <c r="AY208" i="50" a="1"/>
  <c r="AY208" i="50" s="1"/>
  <c r="AY211" i="50" a="1"/>
  <c r="AY211" i="50" s="1"/>
  <c r="AY206" i="50" a="1"/>
  <c r="AY206" i="50" s="1"/>
  <c r="AX210" i="50" a="1"/>
  <c r="AX210" i="50" s="1"/>
  <c r="AX211" i="50" a="1"/>
  <c r="AX211" i="50" s="1"/>
  <c r="AX207" i="50" a="1"/>
  <c r="AX207" i="50" s="1"/>
  <c r="AX208" i="50" a="1"/>
  <c r="AX208" i="50" s="1"/>
  <c r="AT210" i="50" a="1"/>
  <c r="AT210" i="50" s="1"/>
  <c r="AT211" i="50" a="1"/>
  <c r="AT211" i="50" s="1"/>
  <c r="AT206" i="50" a="1"/>
  <c r="AT206" i="50" s="1"/>
  <c r="AT208" i="50" a="1"/>
  <c r="AT208" i="50" s="1"/>
  <c r="E21" i="16"/>
  <c r="AC21" i="16"/>
  <c r="E22" i="16" a="1"/>
  <c r="E23" i="16" a="1"/>
  <c r="AC23" i="16" a="1"/>
  <c r="AC23" i="16" s="1"/>
  <c r="E24" i="16" a="1"/>
  <c r="AC24" i="16" a="1"/>
  <c r="AC24" i="16" s="1"/>
  <c r="E25" i="16" a="1"/>
  <c r="E26" i="16" a="1"/>
  <c r="AC26" i="16" a="1"/>
  <c r="AC26" i="16" s="1"/>
  <c r="E27" i="16" a="1"/>
  <c r="AC27" i="16" a="1"/>
  <c r="AC27" i="16" s="1"/>
  <c r="E28" i="16" a="1"/>
  <c r="AC28" i="16" a="1"/>
  <c r="AC28" i="16" s="1"/>
  <c r="E29" i="16" a="1"/>
  <c r="AC29" i="16" a="1"/>
  <c r="AC29" i="16" s="1"/>
  <c r="E30" i="16" a="1"/>
  <c r="AC30" i="16" a="1"/>
  <c r="AC30" i="16" s="1"/>
  <c r="E31" i="16" a="1"/>
  <c r="AC31" i="16" a="1"/>
  <c r="AC31" i="16" s="1"/>
  <c r="E32" i="16" a="1"/>
  <c r="E33" i="16" a="1"/>
  <c r="E34" i="16" a="1"/>
  <c r="AC34" i="16" a="1"/>
  <c r="AC34" i="16" s="1"/>
  <c r="E35" i="16" a="1"/>
  <c r="E36" i="16" a="1"/>
  <c r="AC36" i="16" a="1"/>
  <c r="AC36" i="16" s="1"/>
  <c r="E37" i="16" a="1"/>
  <c r="AC37" i="16" a="1"/>
  <c r="AC37" i="16" s="1"/>
  <c r="E38" i="16" a="1"/>
  <c r="AC38" i="16" a="1"/>
  <c r="AC38" i="16" s="1"/>
  <c r="E39" i="16" a="1"/>
  <c r="AC39" i="16" a="1"/>
  <c r="AC39" i="16" s="1"/>
  <c r="E40" i="16" a="1"/>
  <c r="AC40" i="16" a="1"/>
  <c r="AC40" i="16" s="1"/>
  <c r="E41" i="16" a="1"/>
  <c r="AC41" i="16" a="1"/>
  <c r="AC41" i="16" s="1"/>
  <c r="AD43" i="16" a="1"/>
  <c r="AE43" i="16" a="1"/>
  <c r="AF43" i="16" a="1"/>
  <c r="AG43" i="16" a="1"/>
  <c r="AH43" i="16" a="1"/>
  <c r="AI43" i="16" a="1"/>
  <c r="AJ43" i="16" a="1"/>
  <c r="AK43" i="16" a="1"/>
  <c r="AL43" i="16" a="1"/>
  <c r="AM43" i="16" a="1"/>
  <c r="AN43" i="16" a="1"/>
  <c r="AO43" i="16" a="1"/>
  <c r="AP43" i="16" a="1"/>
  <c r="AQ43" i="16" a="1"/>
  <c r="AR43" i="16" a="1"/>
  <c r="AS43" i="16" a="1"/>
  <c r="AT43" i="16" a="1"/>
  <c r="AU43" i="16" a="1"/>
  <c r="AV43" i="16" a="1"/>
  <c r="AW43" i="16" a="1"/>
  <c r="AX43" i="16" a="1"/>
  <c r="AY43" i="16" a="1"/>
  <c r="AZ43" i="16" a="1"/>
  <c r="BA43" i="16" a="1"/>
  <c r="BB43" i="16" a="1"/>
  <c r="BC43" i="16" a="1"/>
  <c r="BD43" i="16" a="1"/>
  <c r="BE43" i="16" a="1"/>
  <c r="BF43" i="16" a="1"/>
  <c r="BG43" i="16" a="1"/>
  <c r="BH43" i="16" a="1"/>
  <c r="BI43" i="16" a="1"/>
  <c r="BJ43" i="16" a="1"/>
  <c r="BK43" i="16" a="1"/>
  <c r="BL43" i="16" a="1"/>
  <c r="BM43" i="16" a="1"/>
  <c r="BN43" i="16" a="1"/>
  <c r="CM43" i="16" a="1"/>
  <c r="CN43" i="16" a="1"/>
  <c r="CP43" i="16" a="1"/>
  <c r="CQ43" i="16" a="1"/>
  <c r="E45" i="16" a="1"/>
  <c r="AC45" i="16" a="1"/>
  <c r="AC25" i="16" a="1"/>
  <c r="AC35" i="16" a="1"/>
  <c r="AC22" i="16" a="1"/>
  <c r="AC33" i="16" a="1"/>
  <c r="AC32" i="16" a="1"/>
  <c r="AW211" i="50" l="1"/>
  <c r="AW207" i="50"/>
  <c r="AW210" i="50"/>
  <c r="AW206" i="50"/>
  <c r="AY209" i="50"/>
  <c r="AX209" i="50"/>
  <c r="AW208" i="50"/>
  <c r="AT209" i="50"/>
  <c r="E30" i="16"/>
  <c r="BK43" i="16"/>
  <c r="AN43" i="16"/>
  <c r="AO43" i="16"/>
  <c r="AP43" i="16"/>
  <c r="AQ43" i="16"/>
  <c r="AR43" i="16"/>
  <c r="AS43" i="16"/>
  <c r="AT43" i="16"/>
  <c r="AU43" i="16"/>
  <c r="AV43" i="16"/>
  <c r="AW43" i="16"/>
  <c r="AX43" i="16"/>
  <c r="AY43" i="16"/>
  <c r="AZ43" i="16"/>
  <c r="BA43" i="16"/>
  <c r="BB43" i="16"/>
  <c r="BD43" i="16"/>
  <c r="BJ43" i="16"/>
  <c r="CP43" i="16"/>
  <c r="E23" i="16"/>
  <c r="E37" i="16"/>
  <c r="AH43" i="16"/>
  <c r="AL43" i="16"/>
  <c r="BC43" i="16"/>
  <c r="BG43" i="16"/>
  <c r="BM43" i="16"/>
  <c r="CQ43" i="16"/>
  <c r="E25" i="16"/>
  <c r="E36" i="16"/>
  <c r="E27" i="16"/>
  <c r="BH43" i="16"/>
  <c r="CM43" i="16"/>
  <c r="E45" i="16"/>
  <c r="E28" i="16"/>
  <c r="E35" i="16"/>
  <c r="E41" i="16"/>
  <c r="E32" i="16"/>
  <c r="E39" i="16"/>
  <c r="E22" i="16"/>
  <c r="E38" i="16"/>
  <c r="E29" i="16"/>
  <c r="AD43" i="16"/>
  <c r="AG43" i="16"/>
  <c r="AM43" i="16"/>
  <c r="BI43" i="16"/>
  <c r="CN43" i="16"/>
  <c r="E31" i="16"/>
  <c r="AF43" i="16"/>
  <c r="AK43" i="16"/>
  <c r="BN43" i="16"/>
  <c r="E26" i="16"/>
  <c r="E34" i="16"/>
  <c r="AJ43" i="16"/>
  <c r="BE43" i="16"/>
  <c r="BL43" i="16"/>
  <c r="E33" i="16"/>
  <c r="AE43" i="16"/>
  <c r="AI43" i="16"/>
  <c r="BF43" i="16"/>
  <c r="E24" i="16"/>
  <c r="E40" i="16"/>
  <c r="AC25" i="16"/>
  <c r="AC35" i="16"/>
  <c r="AC33" i="16"/>
  <c r="AC22" i="16"/>
  <c r="AC32" i="16"/>
  <c r="AC45" i="16"/>
  <c r="AC50" i="16" a="1"/>
  <c r="AC50" i="16" s="1"/>
  <c r="AC51" i="16" a="1"/>
  <c r="AC51" i="16" s="1"/>
  <c r="AC52" i="16" a="1"/>
  <c r="AC52" i="16" s="1"/>
  <c r="AC53" i="16" a="1"/>
  <c r="AC53" i="16" s="1"/>
  <c r="AC54" i="16" a="1"/>
  <c r="AC54" i="16" s="1"/>
  <c r="Y57" i="16" a="1"/>
  <c r="AA60" i="16" a="1"/>
  <c r="AA60" i="16" s="1"/>
  <c r="AC60" i="16" a="1"/>
  <c r="AC60" i="16" s="1"/>
  <c r="AA61" i="16" a="1"/>
  <c r="AA61" i="16" s="1"/>
  <c r="AC61" i="16" a="1"/>
  <c r="AC61" i="16" s="1"/>
  <c r="AA62" i="16" a="1"/>
  <c r="AA62" i="16" s="1"/>
  <c r="AC62" i="16" a="1"/>
  <c r="AC62" i="16" s="1"/>
  <c r="AA63" i="16" a="1"/>
  <c r="AA63" i="16" s="1"/>
  <c r="AC63" i="16" a="1"/>
  <c r="AC63" i="16" s="1"/>
  <c r="AA64" i="16" a="1"/>
  <c r="AA64" i="16" s="1"/>
  <c r="AC64" i="16" a="1"/>
  <c r="AC64" i="16" s="1"/>
  <c r="AA65" i="16" a="1"/>
  <c r="AA65" i="16" s="1"/>
  <c r="AC65" i="16" a="1"/>
  <c r="AC65" i="16" s="1"/>
  <c r="AA66" i="16" a="1"/>
  <c r="AA66" i="16" s="1"/>
  <c r="AC66" i="16" a="1"/>
  <c r="AC66" i="16" s="1"/>
  <c r="AD72" i="16" a="1"/>
  <c r="AE72" i="16" a="1"/>
  <c r="AF72" i="16" a="1"/>
  <c r="AG72" i="16" a="1"/>
  <c r="AH72" i="16" a="1"/>
  <c r="AI72" i="16" a="1"/>
  <c r="AJ72" i="16" a="1"/>
  <c r="AK72" i="16" a="1"/>
  <c r="AL72" i="16" a="1"/>
  <c r="AM72" i="16" a="1"/>
  <c r="AN72" i="16" a="1"/>
  <c r="AO72" i="16" a="1"/>
  <c r="AP72" i="16" a="1"/>
  <c r="AQ72" i="16" a="1"/>
  <c r="AR72" i="16" a="1"/>
  <c r="AS72" i="16" a="1"/>
  <c r="AT72" i="16" a="1"/>
  <c r="AU72" i="16" a="1"/>
  <c r="AV72" i="16" a="1"/>
  <c r="AW72" i="16" a="1"/>
  <c r="AX72" i="16" a="1"/>
  <c r="AY72" i="16" a="1"/>
  <c r="AZ72" i="16" a="1"/>
  <c r="BA72" i="16" a="1"/>
  <c r="BB72" i="16" a="1"/>
  <c r="BC72" i="16" a="1"/>
  <c r="BD72" i="16" a="1"/>
  <c r="BE72" i="16" a="1"/>
  <c r="BF72" i="16" a="1"/>
  <c r="BG72" i="16" a="1"/>
  <c r="BH72" i="16" a="1"/>
  <c r="BI72" i="16" a="1"/>
  <c r="BJ72" i="16" a="1"/>
  <c r="BK72" i="16" a="1"/>
  <c r="BL72" i="16" a="1"/>
  <c r="BM72" i="16" a="1"/>
  <c r="BN72" i="16" a="1"/>
  <c r="E76" i="16" a="1"/>
  <c r="AC46" i="16" a="1"/>
  <c r="AC76" i="16" a="1"/>
  <c r="AW209" i="50" l="1"/>
  <c r="AA58" i="16" a="1"/>
  <c r="AA58" i="16" s="1"/>
  <c r="AA59" i="16" a="1"/>
  <c r="AA59" i="16" s="1"/>
  <c r="AB59" i="16" a="1"/>
  <c r="AB59" i="16" s="1"/>
  <c r="AB58" i="16" a="1"/>
  <c r="AB58" i="16" s="1"/>
  <c r="B58" i="16"/>
  <c r="B59" i="16"/>
  <c r="Y57" i="16"/>
  <c r="AP72" i="16"/>
  <c r="AI72" i="16"/>
  <c r="AV72" i="16"/>
  <c r="BG72" i="16"/>
  <c r="AR72" i="16"/>
  <c r="BB72" i="16"/>
  <c r="AM72" i="16"/>
  <c r="AX72" i="16"/>
  <c r="AL72" i="16"/>
  <c r="BA72" i="16"/>
  <c r="AN72" i="16"/>
  <c r="BM72" i="16"/>
  <c r="AJ72" i="16"/>
  <c r="BN72" i="16"/>
  <c r="AD72" i="16"/>
  <c r="BH72" i="16"/>
  <c r="AG72" i="16"/>
  <c r="AS72" i="16"/>
  <c r="BC72" i="16"/>
  <c r="BK72" i="16"/>
  <c r="AF72" i="16"/>
  <c r="AQ72" i="16"/>
  <c r="AW72" i="16"/>
  <c r="BD72" i="16"/>
  <c r="BI72" i="16"/>
  <c r="AO72" i="16"/>
  <c r="AY72" i="16"/>
  <c r="BL72" i="16"/>
  <c r="AE72" i="16"/>
  <c r="AT72" i="16"/>
  <c r="BE72" i="16"/>
  <c r="AH72" i="16"/>
  <c r="AZ72" i="16"/>
  <c r="BJ72" i="16"/>
  <c r="AK72" i="16"/>
  <c r="AU72" i="16"/>
  <c r="BF72" i="16"/>
  <c r="E76" i="16"/>
  <c r="AC46" i="16"/>
  <c r="AC76" i="16"/>
  <c r="E77" i="16" a="1"/>
  <c r="AC77" i="16" a="1"/>
  <c r="AA57" i="16" l="1" a="1"/>
  <c r="AA57" i="16" s="1"/>
  <c r="AB57" i="16" a="1"/>
  <c r="AB57" i="16" s="1"/>
  <c r="B57" i="16"/>
  <c r="AC59" i="16" a="1"/>
  <c r="AC59" i="16" s="1"/>
  <c r="K59" i="16"/>
  <c r="AC58" i="16" a="1"/>
  <c r="AC58" i="16" s="1"/>
  <c r="K58" i="16"/>
  <c r="E77" i="16"/>
  <c r="AC77" i="16"/>
  <c r="E78" i="16" a="1"/>
  <c r="E79" i="16" a="1"/>
  <c r="AC79" i="16" a="1"/>
  <c r="AC79" i="16" s="1"/>
  <c r="E80" i="16" a="1"/>
  <c r="AC80" i="16" a="1"/>
  <c r="AC80" i="16" s="1"/>
  <c r="E81" i="16" a="1"/>
  <c r="E82" i="16" a="1"/>
  <c r="AC82" i="16" a="1"/>
  <c r="AC82" i="16" s="1"/>
  <c r="E83" i="16" a="1"/>
  <c r="AC83" i="16" a="1"/>
  <c r="AC83" i="16" s="1"/>
  <c r="E84" i="16" a="1"/>
  <c r="AC84" i="16" a="1"/>
  <c r="AC84" i="16" s="1"/>
  <c r="E85" i="16" a="1"/>
  <c r="AC85" i="16" a="1"/>
  <c r="AC85" i="16" s="1"/>
  <c r="E86" i="16" a="1"/>
  <c r="AC86" i="16" a="1"/>
  <c r="AC86" i="16" s="1"/>
  <c r="E87" i="16" a="1"/>
  <c r="AC87" i="16" a="1"/>
  <c r="AC87" i="16" s="1"/>
  <c r="E88" i="16" a="1"/>
  <c r="E89" i="16" a="1"/>
  <c r="E90" i="16" a="1"/>
  <c r="AC90" i="16" a="1"/>
  <c r="AC90" i="16" s="1"/>
  <c r="E91" i="16" a="1"/>
  <c r="E92" i="16" a="1"/>
  <c r="AC92" i="16" a="1"/>
  <c r="AC92" i="16" s="1"/>
  <c r="E93" i="16" a="1"/>
  <c r="AC93" i="16" a="1"/>
  <c r="AC93" i="16" s="1"/>
  <c r="E94" i="16" a="1"/>
  <c r="AC94" i="16" a="1"/>
  <c r="AC94" i="16" s="1"/>
  <c r="E95" i="16" a="1"/>
  <c r="AC95" i="16" a="1"/>
  <c r="AC95" i="16" s="1"/>
  <c r="E96" i="16" a="1"/>
  <c r="AC96" i="16" a="1"/>
  <c r="AC96" i="16" s="1"/>
  <c r="E97" i="16" a="1"/>
  <c r="AC97" i="16" a="1"/>
  <c r="AC97" i="16" s="1"/>
  <c r="AD99" i="16" a="1"/>
  <c r="AE99" i="16" a="1"/>
  <c r="AF99" i="16" a="1"/>
  <c r="AG99" i="16" a="1"/>
  <c r="AH99" i="16" a="1"/>
  <c r="AI99" i="16" a="1"/>
  <c r="AJ99" i="16" a="1"/>
  <c r="AK99" i="16" a="1"/>
  <c r="AL99" i="16" a="1"/>
  <c r="AM99" i="16" a="1"/>
  <c r="AN99" i="16" a="1"/>
  <c r="AO99" i="16" a="1"/>
  <c r="AP99" i="16" a="1"/>
  <c r="AQ99" i="16" a="1"/>
  <c r="AR99" i="16" a="1"/>
  <c r="AS99" i="16" a="1"/>
  <c r="AT99" i="16" a="1"/>
  <c r="AU99" i="16" a="1"/>
  <c r="AV99" i="16" a="1"/>
  <c r="AW99" i="16" a="1"/>
  <c r="AX99" i="16" a="1"/>
  <c r="AY99" i="16" a="1"/>
  <c r="AZ99" i="16" a="1"/>
  <c r="BA99" i="16" a="1"/>
  <c r="BB99" i="16" a="1"/>
  <c r="BC99" i="16" a="1"/>
  <c r="BD99" i="16" a="1"/>
  <c r="BE99" i="16" a="1"/>
  <c r="BF99" i="16" a="1"/>
  <c r="BG99" i="16" a="1"/>
  <c r="BH99" i="16" a="1"/>
  <c r="BI99" i="16" a="1"/>
  <c r="BJ99" i="16" a="1"/>
  <c r="BK99" i="16" a="1"/>
  <c r="BL99" i="16" a="1"/>
  <c r="BM99" i="16" a="1"/>
  <c r="BN99" i="16" a="1"/>
  <c r="E101" i="16" a="1"/>
  <c r="E102" i="16" a="1"/>
  <c r="E103" i="16" a="1"/>
  <c r="AC103" i="16" a="1"/>
  <c r="AC103" i="16" s="1"/>
  <c r="E104" i="16" a="1"/>
  <c r="AC104" i="16" a="1"/>
  <c r="AC104" i="16" s="1"/>
  <c r="E105" i="16" a="1"/>
  <c r="AC105" i="16" a="1"/>
  <c r="AC105" i="16" s="1"/>
  <c r="E106" i="16" a="1"/>
  <c r="AC106" i="16" a="1"/>
  <c r="AC106" i="16" s="1"/>
  <c r="E107" i="16" a="1"/>
  <c r="AC107" i="16" a="1"/>
  <c r="AC107" i="16" s="1"/>
  <c r="E108" i="16" a="1"/>
  <c r="AC108" i="16" a="1"/>
  <c r="AC108" i="16" s="1"/>
  <c r="E109" i="16" a="1"/>
  <c r="AC109" i="16" a="1"/>
  <c r="AC109" i="16" s="1"/>
  <c r="E110" i="16" a="1"/>
  <c r="AC110" i="16" a="1"/>
  <c r="AC110" i="16" s="1"/>
  <c r="Y113" i="16" a="1"/>
  <c r="E116" i="16" a="1"/>
  <c r="E116" i="16" s="1"/>
  <c r="AA116" i="16" a="1"/>
  <c r="AA116" i="16" s="1"/>
  <c r="E117" i="16" a="1"/>
  <c r="E117" i="16" s="1"/>
  <c r="AA117" i="16" a="1"/>
  <c r="AA117" i="16" s="1"/>
  <c r="E118" i="16" a="1"/>
  <c r="E118" i="16" s="1"/>
  <c r="AA118" i="16" a="1"/>
  <c r="AA118" i="16" s="1"/>
  <c r="E119" i="16" a="1"/>
  <c r="E119" i="16" s="1"/>
  <c r="AA119" i="16" a="1"/>
  <c r="AA119" i="16" s="1"/>
  <c r="E120" i="16" a="1"/>
  <c r="E120" i="16" s="1"/>
  <c r="AA120" i="16" a="1"/>
  <c r="AA120" i="16" s="1"/>
  <c r="E121" i="16" a="1"/>
  <c r="E121" i="16" s="1"/>
  <c r="AA121" i="16" a="1"/>
  <c r="AA121" i="16" s="1"/>
  <c r="E122" i="16" a="1"/>
  <c r="E122" i="16" s="1"/>
  <c r="AA122" i="16" a="1"/>
  <c r="AA122" i="16" s="1"/>
  <c r="AD128" i="16" a="1"/>
  <c r="AE128" i="16" a="1"/>
  <c r="AF128" i="16" a="1"/>
  <c r="AG128" i="16" a="1"/>
  <c r="AH128" i="16" a="1"/>
  <c r="AI128" i="16" a="1"/>
  <c r="AJ128" i="16" a="1"/>
  <c r="AK128" i="16" a="1"/>
  <c r="AL128" i="16" a="1"/>
  <c r="AM128" i="16" a="1"/>
  <c r="AN128" i="16" a="1"/>
  <c r="AO128" i="16" a="1"/>
  <c r="AP128" i="16" a="1"/>
  <c r="AQ128" i="16" a="1"/>
  <c r="AR128" i="16" a="1"/>
  <c r="AS128" i="16" a="1"/>
  <c r="AT128" i="16" a="1"/>
  <c r="AU128" i="16" a="1"/>
  <c r="AV128" i="16" a="1"/>
  <c r="AW128" i="16" a="1"/>
  <c r="AX128" i="16" a="1"/>
  <c r="AY128" i="16" a="1"/>
  <c r="AZ128" i="16" a="1"/>
  <c r="BA128" i="16" a="1"/>
  <c r="BB128" i="16" a="1"/>
  <c r="BC128" i="16" a="1"/>
  <c r="BD128" i="16" a="1"/>
  <c r="BE128" i="16" a="1"/>
  <c r="BF128" i="16" a="1"/>
  <c r="BG128" i="16" a="1"/>
  <c r="BH128" i="16" a="1"/>
  <c r="BI128" i="16" a="1"/>
  <c r="BJ128" i="16" a="1"/>
  <c r="BK128" i="16" a="1"/>
  <c r="BL128" i="16" a="1"/>
  <c r="BM128" i="16" a="1"/>
  <c r="BN128" i="16" a="1"/>
  <c r="CM128" i="16" a="1"/>
  <c r="CN128" i="16" a="1"/>
  <c r="CP128" i="16" a="1"/>
  <c r="CQ128" i="16" a="1"/>
  <c r="AC132" i="16" a="1"/>
  <c r="AC132" i="16" s="1"/>
  <c r="E133" i="16" a="1"/>
  <c r="AC101" i="16" a="1"/>
  <c r="AC102" i="16" a="1"/>
  <c r="AC133" i="16" a="1"/>
  <c r="AC78" i="16" a="1"/>
  <c r="AC88" i="16" a="1"/>
  <c r="AC89" i="16" a="1"/>
  <c r="AC81" i="16" a="1"/>
  <c r="AC91" i="16" a="1"/>
  <c r="K57" i="16" l="1"/>
  <c r="AC57" i="16" a="1"/>
  <c r="AC57" i="16" s="1"/>
  <c r="AA114" i="16" a="1"/>
  <c r="AA114" i="16" s="1"/>
  <c r="AA115" i="16" a="1"/>
  <c r="AA115" i="16" s="1"/>
  <c r="B115" i="16"/>
  <c r="B114" i="16"/>
  <c r="Y113" i="16"/>
  <c r="E82" i="16"/>
  <c r="E94" i="16"/>
  <c r="E80" i="16"/>
  <c r="E92" i="16"/>
  <c r="E86" i="16"/>
  <c r="E90" i="16"/>
  <c r="AD99" i="16"/>
  <c r="AE99" i="16"/>
  <c r="AF99" i="16"/>
  <c r="AG99" i="16"/>
  <c r="AJ99" i="16"/>
  <c r="AL99" i="16"/>
  <c r="AN99" i="16"/>
  <c r="AQ99" i="16"/>
  <c r="E102" i="16"/>
  <c r="AR99" i="16"/>
  <c r="AS99" i="16"/>
  <c r="AT99" i="16"/>
  <c r="AU99" i="16"/>
  <c r="AV99" i="16"/>
  <c r="AW99" i="16"/>
  <c r="AX99" i="16"/>
  <c r="AY99" i="16"/>
  <c r="AZ99" i="16"/>
  <c r="BA99" i="16"/>
  <c r="BB99" i="16"/>
  <c r="BC99" i="16"/>
  <c r="BD99" i="16"/>
  <c r="BE99" i="16"/>
  <c r="BF99" i="16"/>
  <c r="BG99" i="16"/>
  <c r="BH99" i="16"/>
  <c r="BI99" i="16"/>
  <c r="BJ99" i="16"/>
  <c r="BK99" i="16"/>
  <c r="BL99" i="16"/>
  <c r="BM99" i="16"/>
  <c r="BN99" i="16"/>
  <c r="E101" i="16"/>
  <c r="E108" i="16"/>
  <c r="E109" i="16"/>
  <c r="E110" i="16"/>
  <c r="AM128" i="16"/>
  <c r="AN128" i="16"/>
  <c r="AO128" i="16"/>
  <c r="AP128" i="16"/>
  <c r="AQ128" i="16"/>
  <c r="AR128" i="16"/>
  <c r="AS128" i="16"/>
  <c r="AT128" i="16"/>
  <c r="AU128" i="16"/>
  <c r="AV128" i="16"/>
  <c r="AW128" i="16"/>
  <c r="AX128" i="16"/>
  <c r="AY128" i="16"/>
  <c r="AZ128" i="16"/>
  <c r="BA128" i="16"/>
  <c r="BB128" i="16"/>
  <c r="BC128" i="16"/>
  <c r="BD128" i="16"/>
  <c r="BE128" i="16"/>
  <c r="BF128" i="16"/>
  <c r="BG128" i="16"/>
  <c r="BH128" i="16"/>
  <c r="BI128" i="16"/>
  <c r="BJ128" i="16"/>
  <c r="BK128" i="16"/>
  <c r="BL128" i="16"/>
  <c r="BM128" i="16"/>
  <c r="BN128" i="16"/>
  <c r="CM128" i="16"/>
  <c r="CN128" i="16"/>
  <c r="CP128" i="16"/>
  <c r="CQ128" i="16"/>
  <c r="E133" i="16"/>
  <c r="E88" i="16"/>
  <c r="AH99" i="16"/>
  <c r="AK99" i="16"/>
  <c r="AM99" i="16"/>
  <c r="AP99" i="16"/>
  <c r="E103" i="16"/>
  <c r="E107" i="16"/>
  <c r="E81" i="16"/>
  <c r="E93" i="16"/>
  <c r="AH128" i="16"/>
  <c r="AI128" i="16"/>
  <c r="AJ128" i="16"/>
  <c r="E84" i="16"/>
  <c r="E97" i="16"/>
  <c r="E78" i="16"/>
  <c r="E89" i="16"/>
  <c r="E104" i="16"/>
  <c r="AD128" i="16"/>
  <c r="AE128" i="16"/>
  <c r="AF128" i="16"/>
  <c r="AG128" i="16"/>
  <c r="AK128" i="16"/>
  <c r="E83" i="16"/>
  <c r="E95" i="16"/>
  <c r="E87" i="16"/>
  <c r="AI99" i="16"/>
  <c r="AO99" i="16"/>
  <c r="E105" i="16"/>
  <c r="AL128" i="16"/>
  <c r="E85" i="16"/>
  <c r="E96" i="16"/>
  <c r="E79" i="16"/>
  <c r="E91" i="16"/>
  <c r="E106" i="16"/>
  <c r="AC102" i="16"/>
  <c r="AC101" i="16"/>
  <c r="AC89" i="16"/>
  <c r="AC78" i="16"/>
  <c r="AC88" i="16"/>
  <c r="AC81" i="16"/>
  <c r="AC91" i="16"/>
  <c r="AC133" i="16"/>
  <c r="E134" i="16" a="1"/>
  <c r="AC134" i="16" a="1"/>
  <c r="AD250" i="16" l="1" a="1"/>
  <c r="AD250" i="16" s="1"/>
  <c r="AD253" i="16" a="1"/>
  <c r="AD253" i="16" s="1"/>
  <c r="AD254" i="16" a="1"/>
  <c r="AD254" i="16" s="1"/>
  <c r="AD252" i="16" a="1"/>
  <c r="AD252" i="16" s="1"/>
  <c r="AD251" i="16" a="1"/>
  <c r="AD251" i="16" s="1"/>
  <c r="AD255" i="16" a="1"/>
  <c r="AD255" i="16" s="1"/>
  <c r="AA113" i="16" a="1"/>
  <c r="AA113" i="16" s="1"/>
  <c r="AB113" i="16" a="1"/>
  <c r="B113" i="16"/>
  <c r="E134" i="16"/>
  <c r="AC134" i="16"/>
  <c r="E135" i="16" a="1"/>
  <c r="AC135" i="16" a="1"/>
  <c r="AC115" i="16" l="1" a="1"/>
  <c r="AC115" i="16" s="1"/>
  <c r="AC119" i="16" a="1"/>
  <c r="AC119" i="16" s="1"/>
  <c r="AC121" i="16" a="1"/>
  <c r="AC121" i="16" s="1"/>
  <c r="AC116" i="16" a="1"/>
  <c r="AC116" i="16" s="1"/>
  <c r="AC120" i="16" a="1"/>
  <c r="AC120" i="16" s="1"/>
  <c r="AC118" i="16" a="1"/>
  <c r="AC118" i="16" s="1"/>
  <c r="K114" i="16"/>
  <c r="AC114" i="16" a="1"/>
  <c r="AC114" i="16" s="1"/>
  <c r="K120" i="16"/>
  <c r="K115" i="16"/>
  <c r="K122" i="16"/>
  <c r="K117" i="16"/>
  <c r="K118" i="16"/>
  <c r="AC122" i="16" a="1"/>
  <c r="AC122" i="16" s="1"/>
  <c r="AC117" i="16" a="1"/>
  <c r="AC117" i="16" s="1"/>
  <c r="K119" i="16"/>
  <c r="K116" i="16"/>
  <c r="AB113" i="16"/>
  <c r="K121" i="16"/>
  <c r="E135" i="16"/>
  <c r="CP132" i="16" a="1"/>
  <c r="CM132" i="16" a="1"/>
  <c r="AD132" i="16" a="1"/>
  <c r="CM147" i="16" a="1"/>
  <c r="CP147" i="16" a="1"/>
  <c r="AD147" i="16" a="1"/>
  <c r="AC135" i="16"/>
  <c r="E136" i="16" a="1"/>
  <c r="AC136" i="16" a="1"/>
  <c r="AD220" i="16" l="1" a="1"/>
  <c r="AC113" i="16" a="1"/>
  <c r="AC113" i="16" s="1"/>
  <c r="AD191" i="16" a="1"/>
  <c r="CM205" i="16" a="1"/>
  <c r="AD205" i="16" a="1"/>
  <c r="CP220" i="16" a="1"/>
  <c r="CP191" i="16" a="1"/>
  <c r="CP205" i="16" a="1"/>
  <c r="CM191" i="16" a="1"/>
  <c r="CM220" i="16" a="1"/>
  <c r="D283" i="68" a="1"/>
  <c r="K113" i="16"/>
  <c r="E136" i="16"/>
  <c r="CM132" i="16"/>
  <c r="CN138" i="16"/>
  <c r="CZ132" i="16" a="1"/>
  <c r="CZ132" i="16" s="1"/>
  <c r="AK138" i="16"/>
  <c r="BK138" i="16"/>
  <c r="AG138" i="16"/>
  <c r="AW138" i="16"/>
  <c r="BA138" i="16"/>
  <c r="AS138" i="16"/>
  <c r="BI138" i="16"/>
  <c r="AE138" i="16"/>
  <c r="BE138" i="16"/>
  <c r="AO138" i="16"/>
  <c r="AN138" i="16"/>
  <c r="AU138" i="16"/>
  <c r="AI138" i="16"/>
  <c r="AZ138" i="16"/>
  <c r="AH138" i="16"/>
  <c r="AL138" i="16"/>
  <c r="BL138" i="16"/>
  <c r="AT138" i="16"/>
  <c r="AD132" i="16"/>
  <c r="AX138" i="16"/>
  <c r="BM138" i="16"/>
  <c r="BF138" i="16"/>
  <c r="AJ138" i="16"/>
  <c r="BJ138" i="16"/>
  <c r="BB138" i="16"/>
  <c r="AV138" i="16"/>
  <c r="AP138" i="16"/>
  <c r="BC138" i="16"/>
  <c r="BH138" i="16"/>
  <c r="AQ138" i="16"/>
  <c r="AF138" i="16"/>
  <c r="BN138" i="16"/>
  <c r="AM138" i="16"/>
  <c r="AR138" i="16"/>
  <c r="BG138" i="16"/>
  <c r="AY138" i="16"/>
  <c r="BD138" i="16"/>
  <c r="DK132" i="16" a="1"/>
  <c r="DK132" i="16" s="1"/>
  <c r="DS132" i="16" a="1"/>
  <c r="DS132" i="16" s="1"/>
  <c r="DQ132" i="16" a="1"/>
  <c r="DQ132" i="16" s="1"/>
  <c r="DV132" i="16" a="1"/>
  <c r="DV132" i="16" s="1"/>
  <c r="DO132" i="16" a="1"/>
  <c r="DO132" i="16" s="1"/>
  <c r="EK132" i="16" a="1"/>
  <c r="EK132" i="16" s="1"/>
  <c r="EI132" i="16" a="1"/>
  <c r="EI132" i="16" s="1"/>
  <c r="DP132" i="16" a="1"/>
  <c r="DP132" i="16" s="1"/>
  <c r="EE132" i="16" a="1"/>
  <c r="EE132" i="16" s="1"/>
  <c r="DR132" i="16" a="1"/>
  <c r="DR132" i="16" s="1"/>
  <c r="DL132" i="16" a="1"/>
  <c r="DL132" i="16" s="1"/>
  <c r="DY132" i="16" a="1"/>
  <c r="DY132" i="16" s="1"/>
  <c r="ED132" i="16" a="1"/>
  <c r="ED132" i="16" s="1"/>
  <c r="DW132" i="16" a="1"/>
  <c r="DW132" i="16" s="1"/>
  <c r="DU132" i="16" a="1"/>
  <c r="DU132" i="16" s="1"/>
  <c r="DT132" i="16" a="1"/>
  <c r="DT132" i="16" s="1"/>
  <c r="DX132" i="16" a="1"/>
  <c r="DX132" i="16" s="1"/>
  <c r="EN132" i="16" a="1"/>
  <c r="EN132" i="16" s="1"/>
  <c r="EG132" i="16" a="1"/>
  <c r="EG132" i="16" s="1"/>
  <c r="EA132" i="16" a="1"/>
  <c r="EA132" i="16" s="1"/>
  <c r="EC132" i="16" a="1"/>
  <c r="EC132" i="16" s="1"/>
  <c r="DE132" i="16" a="1"/>
  <c r="DE132" i="16" s="1"/>
  <c r="EL132" i="16" a="1"/>
  <c r="EL132" i="16" s="1"/>
  <c r="EM132" i="16" a="1"/>
  <c r="EM132" i="16" s="1"/>
  <c r="DI132" i="16" a="1"/>
  <c r="DI132" i="16" s="1"/>
  <c r="EJ132" i="16" a="1"/>
  <c r="EJ132" i="16" s="1"/>
  <c r="EF132" i="16" a="1"/>
  <c r="EF132" i="16" s="1"/>
  <c r="DZ132" i="16" a="1"/>
  <c r="DZ132" i="16" s="1"/>
  <c r="EH132" i="16" a="1"/>
  <c r="EH132" i="16" s="1"/>
  <c r="DJ132" i="16" a="1"/>
  <c r="DJ132" i="16" s="1"/>
  <c r="DN132" i="16" a="1"/>
  <c r="DN132" i="16" s="1"/>
  <c r="DF132" i="16" a="1"/>
  <c r="DF132" i="16" s="1"/>
  <c r="DM132" i="16" a="1"/>
  <c r="DM132" i="16" s="1"/>
  <c r="EB132" i="16" a="1"/>
  <c r="EB132" i="16" s="1"/>
  <c r="DH132" i="16" a="1"/>
  <c r="DH132" i="16" s="1"/>
  <c r="DG132" i="16" a="1"/>
  <c r="DG132" i="16" s="1"/>
  <c r="CP132" i="16"/>
  <c r="CQ138" i="16"/>
  <c r="DB132" i="16" a="1"/>
  <c r="DB132" i="16" s="1"/>
  <c r="DW147" i="16" a="1"/>
  <c r="DW147" i="16" s="1"/>
  <c r="EK147" i="16" a="1"/>
  <c r="EK147" i="16" s="1"/>
  <c r="DY147" i="16" a="1"/>
  <c r="DY147" i="16" s="1"/>
  <c r="DS147" i="16" a="1"/>
  <c r="DS147" i="16" s="1"/>
  <c r="DV147" i="16" a="1"/>
  <c r="DV147" i="16" s="1"/>
  <c r="DM147" i="16" a="1"/>
  <c r="DM147" i="16" s="1"/>
  <c r="DZ147" i="16" a="1"/>
  <c r="DZ147" i="16" s="1"/>
  <c r="DH147" i="16" a="1"/>
  <c r="DH147" i="16" s="1"/>
  <c r="DR147" i="16" a="1"/>
  <c r="DR147" i="16" s="1"/>
  <c r="EJ147" i="16" a="1"/>
  <c r="EJ147" i="16" s="1"/>
  <c r="DT147" i="16" a="1"/>
  <c r="DT147" i="16" s="1"/>
  <c r="EN147" i="16" a="1"/>
  <c r="EN147" i="16" s="1"/>
  <c r="DL147" i="16" a="1"/>
  <c r="DL147" i="16" s="1"/>
  <c r="DX147" i="16" a="1"/>
  <c r="DX147" i="16" s="1"/>
  <c r="DQ147" i="16" a="1"/>
  <c r="DQ147" i="16" s="1"/>
  <c r="EL147" i="16" a="1"/>
  <c r="EL147" i="16" s="1"/>
  <c r="DK147" i="16" a="1"/>
  <c r="DK147" i="16" s="1"/>
  <c r="EB147" i="16" a="1"/>
  <c r="EB147" i="16" s="1"/>
  <c r="EE147" i="16" a="1"/>
  <c r="EE147" i="16" s="1"/>
  <c r="EC147" i="16" a="1"/>
  <c r="EC147" i="16" s="1"/>
  <c r="EH147" i="16" a="1"/>
  <c r="EH147" i="16" s="1"/>
  <c r="DP147" i="16" a="1"/>
  <c r="DP147" i="16" s="1"/>
  <c r="EA147" i="16" a="1"/>
  <c r="EA147" i="16" s="1"/>
  <c r="DF147" i="16" a="1"/>
  <c r="DF147" i="16" s="1"/>
  <c r="EG147" i="16" a="1"/>
  <c r="EG147" i="16" s="1"/>
  <c r="DG147" i="16" a="1"/>
  <c r="DG147" i="16" s="1"/>
  <c r="DE147" i="16" a="1"/>
  <c r="DE147" i="16" s="1"/>
  <c r="ED147" i="16" a="1"/>
  <c r="ED147" i="16" s="1"/>
  <c r="AD147" i="16"/>
  <c r="EI147" i="16" a="1"/>
  <c r="EI147" i="16" s="1"/>
  <c r="DN147" i="16" a="1"/>
  <c r="DN147" i="16" s="1"/>
  <c r="EM147" i="16" a="1"/>
  <c r="EM147" i="16" s="1"/>
  <c r="DJ147" i="16" a="1"/>
  <c r="DJ147" i="16" s="1"/>
  <c r="DU147" i="16" a="1"/>
  <c r="DU147" i="16" s="1"/>
  <c r="DO147" i="16" a="1"/>
  <c r="DO147" i="16" s="1"/>
  <c r="DI147" i="16" a="1"/>
  <c r="DI147" i="16" s="1"/>
  <c r="EF147" i="16" a="1"/>
  <c r="EF147" i="16" s="1"/>
  <c r="CP147" i="16"/>
  <c r="DB147" i="16" a="1"/>
  <c r="DB147" i="16" s="1"/>
  <c r="CM147" i="16"/>
  <c r="CZ147" i="16" a="1"/>
  <c r="CZ147" i="16" s="1"/>
  <c r="AC136" i="16"/>
  <c r="E137" i="16" a="1"/>
  <c r="AC137" i="16" a="1"/>
  <c r="AC137" i="16" s="1"/>
  <c r="AC138" i="16" a="1"/>
  <c r="AC138" i="16" s="1"/>
  <c r="AD143" i="16" a="1"/>
  <c r="AE143" i="16" a="1"/>
  <c r="AF143" i="16" a="1"/>
  <c r="AG143" i="16" a="1"/>
  <c r="AH143" i="16" a="1"/>
  <c r="AI143" i="16" a="1"/>
  <c r="AJ143" i="16" a="1"/>
  <c r="AK143" i="16" a="1"/>
  <c r="AL143" i="16" a="1"/>
  <c r="AM143" i="16" a="1"/>
  <c r="AN143" i="16" a="1"/>
  <c r="AO143" i="16" a="1"/>
  <c r="AP143" i="16" a="1"/>
  <c r="AQ143" i="16" a="1"/>
  <c r="AR143" i="16" a="1"/>
  <c r="AS143" i="16" a="1"/>
  <c r="AT143" i="16" a="1"/>
  <c r="AU143" i="16" a="1"/>
  <c r="AV143" i="16" a="1"/>
  <c r="AW143" i="16" a="1"/>
  <c r="AX143" i="16" a="1"/>
  <c r="AY143" i="16" a="1"/>
  <c r="AZ143" i="16" a="1"/>
  <c r="BA143" i="16" a="1"/>
  <c r="BB143" i="16" a="1"/>
  <c r="BC143" i="16" a="1"/>
  <c r="BD143" i="16" a="1"/>
  <c r="BE143" i="16" a="1"/>
  <c r="BF143" i="16" a="1"/>
  <c r="BG143" i="16" a="1"/>
  <c r="BH143" i="16" a="1"/>
  <c r="BI143" i="16" a="1"/>
  <c r="BJ143" i="16" a="1"/>
  <c r="BK143" i="16" a="1"/>
  <c r="BL143" i="16" a="1"/>
  <c r="BM143" i="16" a="1"/>
  <c r="BN143" i="16" a="1"/>
  <c r="CM143" i="16" a="1"/>
  <c r="CN143" i="16" a="1"/>
  <c r="CP143" i="16" a="1"/>
  <c r="CQ143" i="16" a="1"/>
  <c r="AC147" i="16" a="1"/>
  <c r="AD220" i="16" l="1"/>
  <c r="CE220" i="91" s="1" a="1"/>
  <c r="CE220" i="91" s="1"/>
  <c r="CE227" i="91" s="1"/>
  <c r="CP205" i="16"/>
  <c r="CM205" i="16"/>
  <c r="CM220" i="16"/>
  <c r="CZ220" i="16" a="1"/>
  <c r="CZ220" i="16" s="1"/>
  <c r="CN227" i="16"/>
  <c r="CM191" i="16"/>
  <c r="CN198" i="16"/>
  <c r="CP191" i="16"/>
  <c r="DB191" i="16" a="1"/>
  <c r="DB191" i="16" s="1"/>
  <c r="CQ198" i="16"/>
  <c r="CP220" i="16"/>
  <c r="DB220" i="16" a="1"/>
  <c r="DB220" i="16" s="1"/>
  <c r="CQ227" i="16"/>
  <c r="AD205" i="16"/>
  <c r="DO205" i="16" a="1"/>
  <c r="DO205" i="16" s="1"/>
  <c r="DM205" i="16" a="1"/>
  <c r="DM205" i="16" s="1"/>
  <c r="DF205" i="16" a="1"/>
  <c r="DF205" i="16" s="1"/>
  <c r="DZ205" i="16" a="1"/>
  <c r="DZ205" i="16" s="1"/>
  <c r="EH205" i="16" a="1"/>
  <c r="EH205" i="16" s="1"/>
  <c r="DQ205" i="16" a="1"/>
  <c r="DQ205" i="16" s="1"/>
  <c r="DP205" i="16" a="1"/>
  <c r="DP205" i="16" s="1"/>
  <c r="AT212" i="16"/>
  <c r="EN205" i="16" a="1"/>
  <c r="EN205" i="16" s="1"/>
  <c r="EG205" i="16" a="1"/>
  <c r="EG205" i="16" s="1"/>
  <c r="AR212" i="16"/>
  <c r="DT205" i="16" a="1"/>
  <c r="DT205" i="16" s="1"/>
  <c r="DW205" i="16" a="1"/>
  <c r="DW205" i="16" s="1"/>
  <c r="AK212" i="16"/>
  <c r="AV212" i="16"/>
  <c r="DS205" i="16" a="1"/>
  <c r="DS205" i="16" s="1"/>
  <c r="AI212" i="16"/>
  <c r="BE212" i="16"/>
  <c r="AS212" i="16"/>
  <c r="AY212" i="16"/>
  <c r="BI212" i="16"/>
  <c r="AF212" i="16"/>
  <c r="AL212" i="16"/>
  <c r="BB212" i="16"/>
  <c r="AJ212" i="16"/>
  <c r="EF205" i="16" a="1"/>
  <c r="EF205" i="16" s="1"/>
  <c r="AN212" i="16"/>
  <c r="AQ212" i="16"/>
  <c r="DV205" i="16" a="1"/>
  <c r="DV205" i="16" s="1"/>
  <c r="DI205" i="16" a="1"/>
  <c r="DI205" i="16" s="1"/>
  <c r="AD191" i="16"/>
  <c r="EJ191" i="16" a="1"/>
  <c r="EJ191" i="16" s="1"/>
  <c r="EE191" i="16" a="1"/>
  <c r="EE191" i="16" s="1"/>
  <c r="DX191" i="16" a="1"/>
  <c r="DX191" i="16" s="1"/>
  <c r="BH198" i="16"/>
  <c r="AG198" i="16"/>
  <c r="BK198" i="16"/>
  <c r="EG191" i="16" a="1"/>
  <c r="EG191" i="16" s="1"/>
  <c r="DZ191" i="16" a="1"/>
  <c r="DZ191" i="16" s="1"/>
  <c r="DK191" i="16" a="1"/>
  <c r="DK191" i="16" s="1"/>
  <c r="BB198" i="16"/>
  <c r="BN198" i="16"/>
  <c r="AW198" i="16"/>
  <c r="DF191" i="16" a="1"/>
  <c r="DF191" i="16" s="1"/>
  <c r="DG191" i="16" a="1"/>
  <c r="DG191" i="16" s="1"/>
  <c r="DP191" i="16" a="1"/>
  <c r="DP191" i="16" s="1"/>
  <c r="BG198" i="16"/>
  <c r="AN198" i="16"/>
  <c r="AL198" i="16"/>
  <c r="BN227" i="16"/>
  <c r="EI220" i="16" a="1"/>
  <c r="EI220" i="16" s="1"/>
  <c r="DB205" i="16" a="1"/>
  <c r="DB205" i="16" s="1"/>
  <c r="AQ198" i="16"/>
  <c r="DY205" i="16" a="1"/>
  <c r="DY205" i="16" s="1"/>
  <c r="AO212" i="16"/>
  <c r="DH205" i="16" a="1"/>
  <c r="DH205" i="16" s="1"/>
  <c r="AM212" i="16"/>
  <c r="BJ212" i="16"/>
  <c r="AK227" i="16"/>
  <c r="AM227" i="16"/>
  <c r="BL227" i="16"/>
  <c r="EC220" i="16" a="1"/>
  <c r="EC220" i="16" s="1"/>
  <c r="EG220" i="16" a="1"/>
  <c r="EG220" i="16" s="1"/>
  <c r="DP220" i="16" a="1"/>
  <c r="DP220" i="16" s="1"/>
  <c r="CQ212" i="16"/>
  <c r="AP198" i="16"/>
  <c r="AS198" i="16"/>
  <c r="AO198" i="16"/>
  <c r="ED191" i="16" a="1"/>
  <c r="ED191" i="16" s="1"/>
  <c r="DQ191" i="16" a="1"/>
  <c r="DQ191" i="16" s="1"/>
  <c r="EK191" i="16" a="1"/>
  <c r="EK191" i="16" s="1"/>
  <c r="AX212" i="16"/>
  <c r="BC212" i="16"/>
  <c r="BL212" i="16"/>
  <c r="DN205" i="16" a="1"/>
  <c r="DN205" i="16" s="1"/>
  <c r="AH212" i="16"/>
  <c r="BG212" i="16"/>
  <c r="DM220" i="16" a="1"/>
  <c r="DM220" i="16" s="1"/>
  <c r="DO191" i="16" a="1"/>
  <c r="DO191" i="16" s="1"/>
  <c r="BG227" i="16"/>
  <c r="AO227" i="16"/>
  <c r="BF227" i="16"/>
  <c r="ED220" i="16" a="1"/>
  <c r="ED220" i="16" s="1"/>
  <c r="DJ220" i="16" a="1"/>
  <c r="DJ220" i="16" s="1"/>
  <c r="DQ220" i="16" a="1"/>
  <c r="DQ220" i="16" s="1"/>
  <c r="CZ191" i="16" a="1"/>
  <c r="CZ191" i="16" s="1"/>
  <c r="BC198" i="16"/>
  <c r="AY198" i="16"/>
  <c r="BM198" i="16"/>
  <c r="DY191" i="16" a="1"/>
  <c r="DY191" i="16" s="1"/>
  <c r="DW191" i="16" a="1"/>
  <c r="DW191" i="16" s="1"/>
  <c r="DL191" i="16" a="1"/>
  <c r="DL191" i="16" s="1"/>
  <c r="AU212" i="16"/>
  <c r="BA212" i="16"/>
  <c r="BM212" i="16"/>
  <c r="EK205" i="16" a="1"/>
  <c r="EK205" i="16" s="1"/>
  <c r="EA205" i="16" a="1"/>
  <c r="EA205" i="16" s="1"/>
  <c r="AG212" i="16"/>
  <c r="AF227" i="16"/>
  <c r="AX227" i="16"/>
  <c r="AJ227" i="16"/>
  <c r="DN220" i="16" a="1"/>
  <c r="DN220" i="16" s="1"/>
  <c r="DU220" i="16" a="1"/>
  <c r="DU220" i="16" s="1"/>
  <c r="EA220" i="16" a="1"/>
  <c r="EA220" i="16" s="1"/>
  <c r="BJ198" i="16"/>
  <c r="AI198" i="16"/>
  <c r="BD198" i="16"/>
  <c r="EN191" i="16" a="1"/>
  <c r="EN191" i="16" s="1"/>
  <c r="EH191" i="16" a="1"/>
  <c r="EH191" i="16" s="1"/>
  <c r="DI191" i="16" a="1"/>
  <c r="DI191" i="16" s="1"/>
  <c r="CN212" i="16"/>
  <c r="BD212" i="16"/>
  <c r="BN212" i="16"/>
  <c r="DU205" i="16" a="1"/>
  <c r="DU205" i="16" s="1"/>
  <c r="BK212" i="16"/>
  <c r="EB205" i="16" a="1"/>
  <c r="EB205" i="16" s="1"/>
  <c r="DE205" i="16" a="1"/>
  <c r="DE205" i="16" s="1"/>
  <c r="BD227" i="16"/>
  <c r="AU227" i="16"/>
  <c r="BC227" i="16"/>
  <c r="DY220" i="16" a="1"/>
  <c r="DY220" i="16" s="1"/>
  <c r="DS220" i="16" a="1"/>
  <c r="DS220" i="16" s="1"/>
  <c r="DF220" i="16" a="1"/>
  <c r="DF220" i="16" s="1"/>
  <c r="AH198" i="16"/>
  <c r="BE198" i="16"/>
  <c r="AZ198" i="16"/>
  <c r="EB191" i="16" a="1"/>
  <c r="EB191" i="16" s="1"/>
  <c r="DU191" i="16" a="1"/>
  <c r="DU191" i="16" s="1"/>
  <c r="EC191" i="16" a="1"/>
  <c r="EC191" i="16" s="1"/>
  <c r="CZ205" i="16" a="1"/>
  <c r="CZ205" i="16" s="1"/>
  <c r="DR205" i="16" a="1"/>
  <c r="DR205" i="16" s="1"/>
  <c r="ED205" i="16" a="1"/>
  <c r="ED205" i="16" s="1"/>
  <c r="DG205" i="16" a="1"/>
  <c r="DG205" i="16" s="1"/>
  <c r="AW212" i="16"/>
  <c r="EC205" i="16" a="1"/>
  <c r="EC205" i="16" s="1"/>
  <c r="EJ205" i="16" a="1"/>
  <c r="EJ205" i="16" s="1"/>
  <c r="AQ227" i="16"/>
  <c r="BI227" i="16"/>
  <c r="DW220" i="16" a="1"/>
  <c r="DW220" i="16" s="1"/>
  <c r="BF198" i="16"/>
  <c r="AK198" i="16"/>
  <c r="EL191" i="16" a="1"/>
  <c r="EL191" i="16" s="1"/>
  <c r="DE191" i="16" a="1"/>
  <c r="DE191" i="16" s="1"/>
  <c r="DJ205" i="16" a="1"/>
  <c r="DJ205" i="16" s="1"/>
  <c r="BK227" i="16"/>
  <c r="BA227" i="16"/>
  <c r="BM227" i="16"/>
  <c r="EN220" i="16" a="1"/>
  <c r="EN220" i="16" s="1"/>
  <c r="DH220" i="16" a="1"/>
  <c r="DH220" i="16" s="1"/>
  <c r="DV220" i="16" a="1"/>
  <c r="DV220" i="16" s="1"/>
  <c r="BA198" i="16"/>
  <c r="BL198" i="16"/>
  <c r="AE198" i="16"/>
  <c r="EF191" i="16" a="1"/>
  <c r="EF191" i="16" s="1"/>
  <c r="DS191" i="16" a="1"/>
  <c r="DS191" i="16" s="1"/>
  <c r="DM191" i="16" a="1"/>
  <c r="DM191" i="16" s="1"/>
  <c r="DX205" i="16" a="1"/>
  <c r="DX205" i="16" s="1"/>
  <c r="BH212" i="16"/>
  <c r="EE205" i="16" a="1"/>
  <c r="EE205" i="16" s="1"/>
  <c r="DL205" i="16" a="1"/>
  <c r="DL205" i="16" s="1"/>
  <c r="BF212" i="16"/>
  <c r="EM205" i="16" a="1"/>
  <c r="EM205" i="16" s="1"/>
  <c r="AE227" i="16"/>
  <c r="AR227" i="16"/>
  <c r="BH227" i="16"/>
  <c r="DT220" i="16" a="1"/>
  <c r="DT220" i="16" s="1"/>
  <c r="DR220" i="16" a="1"/>
  <c r="DR220" i="16" s="1"/>
  <c r="EH220" i="16" a="1"/>
  <c r="EH220" i="16" s="1"/>
  <c r="AM198" i="16"/>
  <c r="AX198" i="16"/>
  <c r="AV198" i="16"/>
  <c r="DR191" i="16" a="1"/>
  <c r="DR191" i="16" s="1"/>
  <c r="DT191" i="16" a="1"/>
  <c r="DT191" i="16" s="1"/>
  <c r="EM191" i="16" a="1"/>
  <c r="EM191" i="16" s="1"/>
  <c r="AP212" i="16"/>
  <c r="EI205" i="16" a="1"/>
  <c r="EI205" i="16" s="1"/>
  <c r="AE212" i="16"/>
  <c r="EL205" i="16" a="1"/>
  <c r="EL205" i="16" s="1"/>
  <c r="DK205" i="16" a="1"/>
  <c r="DK205" i="16" s="1"/>
  <c r="AZ212" i="16"/>
  <c r="AV227" i="16"/>
  <c r="AT227" i="16"/>
  <c r="BB227" i="16"/>
  <c r="DK220" i="16" a="1"/>
  <c r="DK220" i="16" s="1"/>
  <c r="DZ220" i="16" a="1"/>
  <c r="DZ220" i="16" s="1"/>
  <c r="EB220" i="16" a="1"/>
  <c r="EB220" i="16" s="1"/>
  <c r="AR198" i="16"/>
  <c r="AJ198" i="16"/>
  <c r="AF198" i="16"/>
  <c r="DV191" i="16" a="1"/>
  <c r="DV191" i="16" s="1"/>
  <c r="EI191" i="16" a="1"/>
  <c r="EI191" i="16" s="1"/>
  <c r="EA191" i="16" a="1"/>
  <c r="EA191" i="16" s="1"/>
  <c r="AZ227" i="16"/>
  <c r="AW227" i="16"/>
  <c r="AL227" i="16"/>
  <c r="DG220" i="16" a="1"/>
  <c r="DG220" i="16" s="1"/>
  <c r="EK220" i="16" a="1"/>
  <c r="EK220" i="16" s="1"/>
  <c r="EM220" i="16" a="1"/>
  <c r="EM220" i="16" s="1"/>
  <c r="BI198" i="16"/>
  <c r="AU198" i="16"/>
  <c r="AT198" i="16"/>
  <c r="DN191" i="16" a="1"/>
  <c r="DN191" i="16" s="1"/>
  <c r="DJ191" i="16" a="1"/>
  <c r="DJ191" i="16" s="1"/>
  <c r="DH191" i="16" a="1"/>
  <c r="DH191" i="16" s="1"/>
  <c r="AN227" i="16"/>
  <c r="AI227" i="16"/>
  <c r="AG227" i="16"/>
  <c r="EF220" i="16" a="1"/>
  <c r="EF220" i="16" s="1"/>
  <c r="DI220" i="16" a="1"/>
  <c r="DI220" i="16" s="1"/>
  <c r="DO220" i="16" a="1"/>
  <c r="DO220" i="16" s="1"/>
  <c r="AY227" i="16"/>
  <c r="AH227" i="16"/>
  <c r="BJ227" i="16"/>
  <c r="EE220" i="16" a="1"/>
  <c r="EE220" i="16" s="1"/>
  <c r="EL220" i="16" a="1"/>
  <c r="EL220" i="16" s="1"/>
  <c r="DX220" i="16" a="1"/>
  <c r="DX220" i="16" s="1"/>
  <c r="BE227" i="16"/>
  <c r="AP227" i="16"/>
  <c r="AS227" i="16"/>
  <c r="DE220" i="16" a="1"/>
  <c r="DE220" i="16" s="1"/>
  <c r="DL220" i="16" a="1"/>
  <c r="DL220" i="16" s="1"/>
  <c r="EJ220" i="16" a="1"/>
  <c r="EJ220" i="16" s="1"/>
  <c r="D283" i="68"/>
  <c r="F283" i="68" s="1" a="1"/>
  <c r="AI143" i="16"/>
  <c r="AM143" i="16"/>
  <c r="AW143" i="16"/>
  <c r="BE143" i="16"/>
  <c r="CN143" i="16"/>
  <c r="AD143" i="16"/>
  <c r="AP143" i="16"/>
  <c r="AX143" i="16"/>
  <c r="BG143" i="16"/>
  <c r="CQ143" i="16"/>
  <c r="AS143" i="16"/>
  <c r="BH143" i="16"/>
  <c r="AE143" i="16"/>
  <c r="AL143" i="16"/>
  <c r="AT143" i="16"/>
  <c r="BA143" i="16"/>
  <c r="BC143" i="16"/>
  <c r="BJ143" i="16"/>
  <c r="BN143" i="16"/>
  <c r="AF143" i="16"/>
  <c r="AN143" i="16"/>
  <c r="AV143" i="16"/>
  <c r="BD143" i="16"/>
  <c r="CM143" i="16"/>
  <c r="AG143" i="16"/>
  <c r="AK143" i="16"/>
  <c r="AU143" i="16"/>
  <c r="BB143" i="16"/>
  <c r="BF143" i="16"/>
  <c r="BM143" i="16"/>
  <c r="AH143" i="16"/>
  <c r="AO143" i="16"/>
  <c r="AY143" i="16"/>
  <c r="BI143" i="16"/>
  <c r="CP143" i="16"/>
  <c r="AR143" i="16"/>
  <c r="BL143" i="16"/>
  <c r="AJ143" i="16"/>
  <c r="AQ143" i="16"/>
  <c r="AZ143" i="16"/>
  <c r="BK143" i="16"/>
  <c r="E137" i="16"/>
  <c r="CD132" i="16" a="1"/>
  <c r="CD132" i="16" s="1"/>
  <c r="CG132" i="16" a="1"/>
  <c r="CG132" i="16" s="1"/>
  <c r="AD138" i="16"/>
  <c r="CK132" i="16" a="1"/>
  <c r="CK132" i="16" s="1"/>
  <c r="CJ132" i="16" a="1"/>
  <c r="CJ132" i="16" s="1"/>
  <c r="CH132" i="16" a="1"/>
  <c r="CH132" i="16" s="1"/>
  <c r="CE132" i="16" a="1"/>
  <c r="CE132" i="16" s="1"/>
  <c r="DD132" i="16" a="1"/>
  <c r="DD132" i="16" s="1"/>
  <c r="CD132" i="91" a="1"/>
  <c r="CD132" i="91" s="1"/>
  <c r="CK132" i="91" a="1"/>
  <c r="CK132" i="91" s="1"/>
  <c r="CJ132" i="91" a="1"/>
  <c r="CJ132" i="91" s="1"/>
  <c r="CH132" i="91" a="1"/>
  <c r="CH132" i="91" s="1"/>
  <c r="CG132" i="91" a="1"/>
  <c r="CG132" i="91" s="1"/>
  <c r="CE132" i="91" a="1"/>
  <c r="CE132" i="91" s="1"/>
  <c r="CM138" i="16"/>
  <c r="CY132" i="16" a="1"/>
  <c r="CY132" i="16" s="1"/>
  <c r="CK220" i="91" a="1"/>
  <c r="CK220" i="91" s="1"/>
  <c r="CK227" i="91" s="1"/>
  <c r="CP138" i="16"/>
  <c r="DA132" i="16" a="1"/>
  <c r="DA132" i="16" s="1"/>
  <c r="CG147" i="16" a="1"/>
  <c r="CG147" i="16" s="1"/>
  <c r="CH147" i="16" a="1"/>
  <c r="CH147" i="16" s="1"/>
  <c r="DD147" i="16" a="1"/>
  <c r="DD147" i="16" s="1"/>
  <c r="AD154" i="16" a="1"/>
  <c r="CD147" i="16" a="1"/>
  <c r="CD147" i="16" s="1"/>
  <c r="CJ147" i="16" a="1"/>
  <c r="CJ147" i="16" s="1"/>
  <c r="CE147" i="16" a="1"/>
  <c r="CE147" i="16" s="1"/>
  <c r="CK147" i="16" a="1"/>
  <c r="CK147" i="16" s="1"/>
  <c r="CG147" i="91" a="1"/>
  <c r="CG147" i="91" s="1"/>
  <c r="CJ147" i="91" a="1"/>
  <c r="CJ147" i="91" s="1"/>
  <c r="CE147" i="91" a="1"/>
  <c r="CE147" i="91" s="1"/>
  <c r="CK147" i="91" a="1"/>
  <c r="CK147" i="91" s="1"/>
  <c r="CD147" i="91" a="1"/>
  <c r="CD147" i="91" s="1"/>
  <c r="CH147" i="91" a="1"/>
  <c r="CH147" i="91" s="1"/>
  <c r="CM154" i="16" a="1"/>
  <c r="CY147" i="16" a="1"/>
  <c r="CY147" i="16" s="1"/>
  <c r="CP154" i="16" a="1"/>
  <c r="DA147" i="16" a="1"/>
  <c r="DA147" i="16" s="1"/>
  <c r="AC147" i="16"/>
  <c r="E148" i="16" a="1"/>
  <c r="AC148" i="16" a="1"/>
  <c r="AC148" i="16" s="1"/>
  <c r="E149" i="16" a="1"/>
  <c r="AC149" i="16" a="1"/>
  <c r="AC149" i="16" s="1"/>
  <c r="E150" i="16" a="1"/>
  <c r="AC150" i="16" a="1"/>
  <c r="AC150" i="16" s="1"/>
  <c r="E151" i="16" a="1"/>
  <c r="AC151" i="16" a="1"/>
  <c r="AC151" i="16" s="1"/>
  <c r="E152" i="16" a="1"/>
  <c r="AC152" i="16" a="1"/>
  <c r="AC152" i="16" s="1"/>
  <c r="E153" i="16" a="1"/>
  <c r="AC153" i="16" a="1"/>
  <c r="AC153" i="16" s="1"/>
  <c r="AC154" i="16" a="1"/>
  <c r="AC154" i="16" s="1"/>
  <c r="AD157" i="16" a="1"/>
  <c r="AE157" i="16" a="1"/>
  <c r="AF157" i="16" a="1"/>
  <c r="AG157" i="16" a="1"/>
  <c r="AH157" i="16" a="1"/>
  <c r="AI157" i="16" a="1"/>
  <c r="AJ157" i="16" a="1"/>
  <c r="AK157" i="16" a="1"/>
  <c r="AL157" i="16" a="1"/>
  <c r="AM157" i="16" a="1"/>
  <c r="AN157" i="16" a="1"/>
  <c r="AO157" i="16" a="1"/>
  <c r="AP157" i="16" a="1"/>
  <c r="AQ157" i="16" a="1"/>
  <c r="AR157" i="16" a="1"/>
  <c r="AS157" i="16" a="1"/>
  <c r="AT157" i="16" a="1"/>
  <c r="AU157" i="16" a="1"/>
  <c r="AV157" i="16" a="1"/>
  <c r="AW157" i="16" a="1"/>
  <c r="AX157" i="16" a="1"/>
  <c r="AY157" i="16" a="1"/>
  <c r="AZ157" i="16" a="1"/>
  <c r="BA157" i="16" a="1"/>
  <c r="BB157" i="16" a="1"/>
  <c r="BC157" i="16" a="1"/>
  <c r="BD157" i="16" a="1"/>
  <c r="BE157" i="16" a="1"/>
  <c r="BF157" i="16" a="1"/>
  <c r="BG157" i="16" a="1"/>
  <c r="BH157" i="16" a="1"/>
  <c r="BI157" i="16" a="1"/>
  <c r="BJ157" i="16" a="1"/>
  <c r="BK157" i="16" a="1"/>
  <c r="BL157" i="16" a="1"/>
  <c r="BM157" i="16" a="1"/>
  <c r="BN157" i="16" a="1"/>
  <c r="CM157" i="16" a="1"/>
  <c r="CN157" i="16" a="1"/>
  <c r="CP157" i="16" a="1"/>
  <c r="CQ157" i="16" a="1"/>
  <c r="AC161" i="16" a="1"/>
  <c r="CJ220" i="91" l="1" a="1"/>
  <c r="CJ220" i="91" s="1"/>
  <c r="CJ227" i="91" s="1"/>
  <c r="CH220" i="91" a="1"/>
  <c r="CH220" i="91" s="1"/>
  <c r="CH227" i="91" s="1"/>
  <c r="CM212" i="16"/>
  <c r="CY205" i="16" a="1"/>
  <c r="CY205" i="16" s="1"/>
  <c r="CP227" i="16"/>
  <c r="DA220" i="16" a="1"/>
  <c r="DA220" i="16" s="1"/>
  <c r="CP212" i="16"/>
  <c r="DA205" i="16" a="1"/>
  <c r="DA205" i="16" s="1"/>
  <c r="CM227" i="16"/>
  <c r="CY220" i="16" a="1"/>
  <c r="CY220" i="16" s="1"/>
  <c r="DD220" i="16" a="1"/>
  <c r="DD220" i="16" s="1"/>
  <c r="CE220" i="16" a="1"/>
  <c r="CE220" i="16" s="1"/>
  <c r="CJ220" i="16" a="1"/>
  <c r="CJ220" i="16" s="1"/>
  <c r="CG220" i="16" a="1"/>
  <c r="CG220" i="16" s="1"/>
  <c r="CH220" i="16" a="1"/>
  <c r="CH220" i="16" s="1"/>
  <c r="CD220" i="16" a="1"/>
  <c r="CD220" i="16" s="1"/>
  <c r="AD227" i="16"/>
  <c r="CK227" i="16" s="1" a="1"/>
  <c r="CK227" i="16" s="1"/>
  <c r="CK220" i="16" a="1"/>
  <c r="CK220" i="16" s="1"/>
  <c r="CG220" i="91" a="1"/>
  <c r="CG220" i="91" s="1"/>
  <c r="CG227" i="91" s="1"/>
  <c r="CD220" i="91" a="1"/>
  <c r="CD220" i="91" s="1"/>
  <c r="CD227" i="91" s="1"/>
  <c r="CD191" i="16" a="1"/>
  <c r="CD191" i="16" s="1"/>
  <c r="DD191" i="16" a="1"/>
  <c r="DD191" i="16" s="1"/>
  <c r="CJ191" i="16" a="1"/>
  <c r="CJ191" i="16" s="1"/>
  <c r="CH191" i="16" a="1"/>
  <c r="CH191" i="16" s="1"/>
  <c r="CG191" i="16" a="1"/>
  <c r="CG191" i="16" s="1"/>
  <c r="AD198" i="16"/>
  <c r="CK198" i="16" s="1" a="1"/>
  <c r="CK198" i="16" s="1"/>
  <c r="CE191" i="16" a="1"/>
  <c r="CE191" i="16" s="1"/>
  <c r="CK191" i="16" a="1"/>
  <c r="CK191" i="16" s="1"/>
  <c r="CD205" i="16" a="1"/>
  <c r="CD205" i="16" s="1"/>
  <c r="CD205" i="91" a="1"/>
  <c r="CD205" i="91" s="1"/>
  <c r="CD212" i="91" s="1"/>
  <c r="CD191" i="91" a="1"/>
  <c r="CD191" i="91" s="1"/>
  <c r="CD198" i="91" s="1"/>
  <c r="CE191" i="91" a="1"/>
  <c r="CE191" i="91" s="1"/>
  <c r="CE198" i="91" s="1"/>
  <c r="CJ191" i="91" a="1"/>
  <c r="CJ191" i="91" s="1"/>
  <c r="CJ198" i="91" s="1"/>
  <c r="CH191" i="91" a="1"/>
  <c r="CH191" i="91" s="1"/>
  <c r="CH198" i="91" s="1"/>
  <c r="CY191" i="16" a="1"/>
  <c r="CY191" i="16" s="1"/>
  <c r="CM198" i="16"/>
  <c r="CP198" i="16"/>
  <c r="DA191" i="16" a="1"/>
  <c r="DA191" i="16" s="1"/>
  <c r="CG191" i="91" a="1"/>
  <c r="CG191" i="91" s="1"/>
  <c r="CG198" i="91" s="1"/>
  <c r="CK191" i="91" a="1"/>
  <c r="CK191" i="91" s="1"/>
  <c r="CK198" i="91" s="1"/>
  <c r="CG205" i="91" a="1"/>
  <c r="CG205" i="91" s="1"/>
  <c r="CG212" i="91" s="1"/>
  <c r="CJ205" i="91" a="1"/>
  <c r="CJ205" i="91" s="1"/>
  <c r="CJ212" i="91" s="1"/>
  <c r="CK205" i="91" a="1"/>
  <c r="CK205" i="91" s="1"/>
  <c r="CK212" i="91" s="1"/>
  <c r="AD212" i="16"/>
  <c r="CH205" i="16" a="1"/>
  <c r="CH205" i="16" s="1"/>
  <c r="CJ205" i="16" a="1"/>
  <c r="CJ205" i="16" s="1"/>
  <c r="DD205" i="16" a="1"/>
  <c r="DD205" i="16" s="1"/>
  <c r="CE205" i="16" a="1"/>
  <c r="CE205" i="16" s="1"/>
  <c r="CK205" i="16" a="1"/>
  <c r="CK205" i="16" s="1"/>
  <c r="CH205" i="91" a="1"/>
  <c r="CH205" i="91" s="1"/>
  <c r="CH212" i="91" s="1"/>
  <c r="CG205" i="16" a="1"/>
  <c r="CG205" i="16" s="1"/>
  <c r="CE205" i="91" a="1"/>
  <c r="CE205" i="91" s="1"/>
  <c r="CE212" i="91" s="1"/>
  <c r="F283" i="68"/>
  <c r="B282" i="68" s="1" a="1"/>
  <c r="E150" i="16"/>
  <c r="AD157" i="16"/>
  <c r="AG157" i="16"/>
  <c r="AJ157" i="16"/>
  <c r="AM157" i="16"/>
  <c r="AN157" i="16"/>
  <c r="AX157" i="16"/>
  <c r="BC157" i="16"/>
  <c r="BH157" i="16"/>
  <c r="BM157" i="16"/>
  <c r="CQ157" i="16"/>
  <c r="AR157" i="16"/>
  <c r="AS157" i="16"/>
  <c r="AT157" i="16"/>
  <c r="AU157" i="16"/>
  <c r="AV157" i="16"/>
  <c r="AW157" i="16"/>
  <c r="BA157" i="16"/>
  <c r="BG157" i="16"/>
  <c r="BL157" i="16"/>
  <c r="E148" i="16"/>
  <c r="AE157" i="16"/>
  <c r="AH157" i="16"/>
  <c r="AK157" i="16"/>
  <c r="AP157" i="16"/>
  <c r="AZ157" i="16"/>
  <c r="BF157" i="16"/>
  <c r="CM157" i="16"/>
  <c r="E149" i="16"/>
  <c r="AQ157" i="16"/>
  <c r="AY157" i="16"/>
  <c r="BD157" i="16"/>
  <c r="BE157" i="16"/>
  <c r="BI157" i="16"/>
  <c r="BJ157" i="16"/>
  <c r="BN157" i="16"/>
  <c r="CP157" i="16"/>
  <c r="E152" i="16"/>
  <c r="E151" i="16"/>
  <c r="E153" i="16"/>
  <c r="AF157" i="16"/>
  <c r="AI157" i="16"/>
  <c r="AL157" i="16"/>
  <c r="AO157" i="16"/>
  <c r="BB157" i="16"/>
  <c r="BK157" i="16"/>
  <c r="CN157" i="16"/>
  <c r="E132" i="16" a="1"/>
  <c r="E132" i="16" s="1"/>
  <c r="E147" i="16" a="1"/>
  <c r="CH138" i="16" a="1"/>
  <c r="CH138" i="16" s="1"/>
  <c r="CE138" i="16" a="1"/>
  <c r="CE138" i="16" s="1"/>
  <c r="CG138" i="16" a="1"/>
  <c r="CG138" i="16" s="1"/>
  <c r="CK138" i="16"/>
  <c r="CD138" i="16" a="1"/>
  <c r="CD138" i="16" s="1"/>
  <c r="CJ138" i="16"/>
  <c r="CK138" i="91" a="1"/>
  <c r="CK138" i="91" s="1"/>
  <c r="CJ138" i="91" a="1"/>
  <c r="CJ138" i="91" s="1"/>
  <c r="CG138" i="91" a="1"/>
  <c r="CG138" i="91" s="1"/>
  <c r="CH138" i="91" a="1"/>
  <c r="CH138" i="91" s="1"/>
  <c r="CD138" i="91" a="1"/>
  <c r="CD138" i="91" s="1"/>
  <c r="CE138" i="91" a="1"/>
  <c r="CE138" i="91" s="1"/>
  <c r="EM154" i="16" a="1"/>
  <c r="EM154" i="16" s="1"/>
  <c r="DE154" i="16" a="1"/>
  <c r="DE154" i="16" s="1"/>
  <c r="DW154" i="16" a="1"/>
  <c r="DW154" i="16" s="1"/>
  <c r="EG154" i="16" a="1"/>
  <c r="EG154" i="16" s="1"/>
  <c r="EL154" i="16" a="1"/>
  <c r="EL154" i="16" s="1"/>
  <c r="DF154" i="16" a="1"/>
  <c r="DF154" i="16" s="1"/>
  <c r="DJ154" i="16" a="1"/>
  <c r="DJ154" i="16" s="1"/>
  <c r="EK154" i="16" a="1"/>
  <c r="EK154" i="16" s="1"/>
  <c r="DV154" i="16" a="1"/>
  <c r="DV154" i="16" s="1"/>
  <c r="EF154" i="16" a="1"/>
  <c r="EF154" i="16" s="1"/>
  <c r="DO154" i="16" a="1"/>
  <c r="DO154" i="16" s="1"/>
  <c r="AD154" i="16"/>
  <c r="DQ154" i="16" a="1"/>
  <c r="DQ154" i="16" s="1"/>
  <c r="DP154" i="16" a="1"/>
  <c r="DP154" i="16" s="1"/>
  <c r="DN154" i="16" a="1"/>
  <c r="DN154" i="16" s="1"/>
  <c r="ED154" i="16" a="1"/>
  <c r="ED154" i="16" s="1"/>
  <c r="EJ154" i="16" a="1"/>
  <c r="EJ154" i="16" s="1"/>
  <c r="DH154" i="16" a="1"/>
  <c r="DH154" i="16" s="1"/>
  <c r="EN154" i="16" a="1"/>
  <c r="EN154" i="16" s="1"/>
  <c r="DS154" i="16" a="1"/>
  <c r="DS154" i="16" s="1"/>
  <c r="DZ154" i="16" a="1"/>
  <c r="DZ154" i="16" s="1"/>
  <c r="EI154" i="16" a="1"/>
  <c r="EI154" i="16" s="1"/>
  <c r="EE154" i="16" a="1"/>
  <c r="EE154" i="16" s="1"/>
  <c r="DU154" i="16" a="1"/>
  <c r="DU154" i="16" s="1"/>
  <c r="EA154" i="16" a="1"/>
  <c r="EA154" i="16" s="1"/>
  <c r="DI154" i="16" a="1"/>
  <c r="DI154" i="16" s="1"/>
  <c r="DK154" i="16" a="1"/>
  <c r="DK154" i="16" s="1"/>
  <c r="DY154" i="16" a="1"/>
  <c r="DY154" i="16" s="1"/>
  <c r="DL154" i="16" a="1"/>
  <c r="DL154" i="16" s="1"/>
  <c r="EB154" i="16" a="1"/>
  <c r="EB154" i="16" s="1"/>
  <c r="EH154" i="16" a="1"/>
  <c r="EH154" i="16" s="1"/>
  <c r="DM154" i="16" a="1"/>
  <c r="DM154" i="16" s="1"/>
  <c r="DG154" i="16" a="1"/>
  <c r="DG154" i="16" s="1"/>
  <c r="DR154" i="16" a="1"/>
  <c r="DR154" i="16" s="1"/>
  <c r="EC154" i="16" a="1"/>
  <c r="EC154" i="16" s="1"/>
  <c r="DT154" i="16" a="1"/>
  <c r="DT154" i="16" s="1"/>
  <c r="DX154" i="16" a="1"/>
  <c r="DX154" i="16" s="1"/>
  <c r="CG154" i="91" a="1"/>
  <c r="CG154" i="91" s="1"/>
  <c r="CJ154" i="91" a="1"/>
  <c r="CJ154" i="91" s="1"/>
  <c r="CP154" i="16"/>
  <c r="DA154" i="16" s="1" a="1"/>
  <c r="DA154" i="16" s="1"/>
  <c r="DB154" i="16" a="1"/>
  <c r="DB154" i="16" s="1"/>
  <c r="CM154" i="16"/>
  <c r="CY154" i="16" s="1" a="1"/>
  <c r="CY154" i="16" s="1"/>
  <c r="CZ154" i="16" a="1"/>
  <c r="CZ154" i="16" s="1"/>
  <c r="CD154" i="91" a="1"/>
  <c r="CD154" i="91" s="1"/>
  <c r="AC161" i="16"/>
  <c r="E162" i="16" a="1"/>
  <c r="AC162" i="16" a="1"/>
  <c r="AC162" i="16" s="1"/>
  <c r="E163" i="16" a="1"/>
  <c r="AC163" i="16" a="1"/>
  <c r="AC163" i="16" s="1"/>
  <c r="E164" i="16" a="1"/>
  <c r="AC164" i="16" a="1"/>
  <c r="AC164" i="16" s="1"/>
  <c r="E165" i="16" a="1"/>
  <c r="AC165" i="16" a="1"/>
  <c r="AC165" i="16" s="1"/>
  <c r="E166" i="16" a="1"/>
  <c r="AC166" i="16" a="1"/>
  <c r="AC166" i="16" s="1"/>
  <c r="E167" i="16" a="1"/>
  <c r="AC167" i="16" a="1"/>
  <c r="AC167" i="16" s="1"/>
  <c r="AC168" i="16" a="1"/>
  <c r="AC168" i="16" s="1"/>
  <c r="AD171" i="16" a="1"/>
  <c r="AE171" i="16" a="1"/>
  <c r="AF171" i="16" a="1"/>
  <c r="AG171" i="16" a="1"/>
  <c r="AH171" i="16" a="1"/>
  <c r="AI171" i="16" a="1"/>
  <c r="AJ171" i="16" a="1"/>
  <c r="AK171" i="16" a="1"/>
  <c r="AL171" i="16" a="1"/>
  <c r="AM171" i="16" a="1"/>
  <c r="AN171" i="16" a="1"/>
  <c r="AO171" i="16" a="1"/>
  <c r="AP171" i="16" a="1"/>
  <c r="AQ171" i="16" a="1"/>
  <c r="AR171" i="16" a="1"/>
  <c r="AS171" i="16" a="1"/>
  <c r="AT171" i="16" a="1"/>
  <c r="AU171" i="16" a="1"/>
  <c r="AV171" i="16" a="1"/>
  <c r="AW171" i="16" a="1"/>
  <c r="AX171" i="16" a="1"/>
  <c r="AY171" i="16" a="1"/>
  <c r="AZ171" i="16" a="1"/>
  <c r="BA171" i="16" a="1"/>
  <c r="BB171" i="16" a="1"/>
  <c r="BC171" i="16" a="1"/>
  <c r="BD171" i="16" a="1"/>
  <c r="BE171" i="16" a="1"/>
  <c r="BF171" i="16" a="1"/>
  <c r="BG171" i="16" a="1"/>
  <c r="BH171" i="16" a="1"/>
  <c r="BI171" i="16" a="1"/>
  <c r="BJ171" i="16" a="1"/>
  <c r="BK171" i="16" a="1"/>
  <c r="BL171" i="16" a="1"/>
  <c r="BM171" i="16" a="1"/>
  <c r="BN171" i="16" a="1"/>
  <c r="CM171" i="16" a="1"/>
  <c r="CN171" i="16" a="1"/>
  <c r="CP171" i="16" a="1"/>
  <c r="CQ171" i="16" a="1"/>
  <c r="AC175" i="16" a="1"/>
  <c r="CD227" i="16" l="1" a="1"/>
  <c r="CD227" i="16" s="1"/>
  <c r="CH227" i="16" a="1"/>
  <c r="CH227" i="16" s="1"/>
  <c r="CG227" i="16" a="1"/>
  <c r="CG227" i="16" s="1"/>
  <c r="CJ227" i="16" a="1"/>
  <c r="CJ227" i="16" s="1"/>
  <c r="CE227" i="16" a="1"/>
  <c r="CE227" i="16" s="1"/>
  <c r="CD198" i="16" a="1"/>
  <c r="CD198" i="16" s="1"/>
  <c r="CE198" i="16" a="1"/>
  <c r="CE198" i="16" s="1"/>
  <c r="CJ198" i="16" a="1"/>
  <c r="CJ198" i="16" s="1"/>
  <c r="CG198" i="16" a="1"/>
  <c r="CG198" i="16" s="1"/>
  <c r="CH198" i="16" a="1"/>
  <c r="CH198" i="16" s="1"/>
  <c r="CK212" i="16" a="1"/>
  <c r="CK212" i="16" s="1"/>
  <c r="CD212" i="16" a="1"/>
  <c r="CD212" i="16" s="1"/>
  <c r="CH212" i="16" a="1"/>
  <c r="CH212" i="16" s="1"/>
  <c r="B282" i="68"/>
  <c r="CE212" i="16" a="1"/>
  <c r="CE212" i="16" s="1"/>
  <c r="CG212" i="16" a="1"/>
  <c r="CG212" i="16" s="1"/>
  <c r="CJ212" i="16" a="1"/>
  <c r="CJ212" i="16" s="1"/>
  <c r="AE171" i="16"/>
  <c r="AF171" i="16"/>
  <c r="AJ171" i="16"/>
  <c r="AN171" i="16"/>
  <c r="BI171" i="16"/>
  <c r="E164" i="16"/>
  <c r="AH171" i="16"/>
  <c r="AM171" i="16"/>
  <c r="AQ171" i="16"/>
  <c r="AU171" i="16"/>
  <c r="AZ171" i="16"/>
  <c r="E162" i="16"/>
  <c r="BF171" i="16"/>
  <c r="BJ171" i="16"/>
  <c r="BK171" i="16"/>
  <c r="BL171" i="16"/>
  <c r="BM171" i="16"/>
  <c r="BN171" i="16"/>
  <c r="CM171" i="16"/>
  <c r="CN171" i="16"/>
  <c r="CP171" i="16"/>
  <c r="E147" i="16"/>
  <c r="AO171" i="16"/>
  <c r="AS171" i="16"/>
  <c r="AW171" i="16"/>
  <c r="AY171" i="16"/>
  <c r="BA171" i="16"/>
  <c r="BD171" i="16"/>
  <c r="BG171" i="16"/>
  <c r="CQ171" i="16"/>
  <c r="E163" i="16"/>
  <c r="AD171" i="16"/>
  <c r="AG171" i="16"/>
  <c r="AK171" i="16"/>
  <c r="AP171" i="16"/>
  <c r="AT171" i="16"/>
  <c r="AX171" i="16"/>
  <c r="BB171" i="16"/>
  <c r="BE171" i="16"/>
  <c r="AI171" i="16"/>
  <c r="AL171" i="16"/>
  <c r="AR171" i="16"/>
  <c r="AV171" i="16"/>
  <c r="BC171" i="16"/>
  <c r="BH171" i="16"/>
  <c r="E165" i="16"/>
  <c r="E166" i="16"/>
  <c r="E167" i="16"/>
  <c r="E138" i="16" a="1"/>
  <c r="E138" i="16" s="1"/>
  <c r="CE154" i="16" a="1"/>
  <c r="CE154" i="16" s="1"/>
  <c r="AS37" i="95" s="1" a="1"/>
  <c r="AS37" i="95" s="1"/>
  <c r="CK154" i="16" a="1"/>
  <c r="CK154" i="16" s="1"/>
  <c r="DD154" i="16" a="1"/>
  <c r="DD154" i="16" s="1"/>
  <c r="CG154" i="16" a="1"/>
  <c r="CG154" i="16" s="1"/>
  <c r="CJ154" i="16" a="1"/>
  <c r="CJ154" i="16" s="1"/>
  <c r="CH154" i="16" a="1"/>
  <c r="CH154" i="16" s="1"/>
  <c r="CD154" i="16" a="1"/>
  <c r="CD154" i="16" s="1"/>
  <c r="AC175" i="16"/>
  <c r="E176" i="16" a="1"/>
  <c r="AC176" i="16" a="1"/>
  <c r="AC176" i="16" s="1"/>
  <c r="E177" i="16" a="1"/>
  <c r="AC177" i="16" a="1"/>
  <c r="AC177" i="16" s="1"/>
  <c r="E178" i="16" a="1"/>
  <c r="AC178" i="16" a="1"/>
  <c r="AC178" i="16" s="1"/>
  <c r="E179" i="16" a="1"/>
  <c r="AC179" i="16" a="1"/>
  <c r="AC179" i="16" s="1"/>
  <c r="E180" i="16" a="1"/>
  <c r="AC180" i="16" a="1"/>
  <c r="AC180" i="16" s="1"/>
  <c r="E181" i="16" a="1"/>
  <c r="AC181" i="16" a="1"/>
  <c r="AC181" i="16" s="1"/>
  <c r="AC182" i="16" a="1"/>
  <c r="AC182" i="16" s="1"/>
  <c r="AD187" i="16" a="1"/>
  <c r="AE187" i="16" a="1"/>
  <c r="AF187" i="16" a="1"/>
  <c r="AG187" i="16" a="1"/>
  <c r="AH187" i="16" a="1"/>
  <c r="AI187" i="16" a="1"/>
  <c r="AJ187" i="16" a="1"/>
  <c r="AK187" i="16" a="1"/>
  <c r="AL187" i="16" a="1"/>
  <c r="AM187" i="16" a="1"/>
  <c r="AN187" i="16" a="1"/>
  <c r="AO187" i="16" a="1"/>
  <c r="AP187" i="16" a="1"/>
  <c r="AQ187" i="16" a="1"/>
  <c r="AR187" i="16" a="1"/>
  <c r="AS187" i="16" a="1"/>
  <c r="AT187" i="16" a="1"/>
  <c r="AU187" i="16" a="1"/>
  <c r="AV187" i="16" a="1"/>
  <c r="AW187" i="16" a="1"/>
  <c r="AX187" i="16" a="1"/>
  <c r="AY187" i="16" a="1"/>
  <c r="AZ187" i="16" a="1"/>
  <c r="BA187" i="16" a="1"/>
  <c r="BB187" i="16" a="1"/>
  <c r="BC187" i="16" a="1"/>
  <c r="BD187" i="16" a="1"/>
  <c r="BE187" i="16" a="1"/>
  <c r="BF187" i="16" a="1"/>
  <c r="BG187" i="16" a="1"/>
  <c r="BH187" i="16" a="1"/>
  <c r="BI187" i="16" a="1"/>
  <c r="BJ187" i="16" a="1"/>
  <c r="BK187" i="16" a="1"/>
  <c r="BL187" i="16" a="1"/>
  <c r="BM187" i="16" a="1"/>
  <c r="BN187" i="16" a="1"/>
  <c r="CM187" i="16" a="1"/>
  <c r="CN187" i="16" a="1"/>
  <c r="CP187" i="16" a="1"/>
  <c r="CQ187" i="16" a="1"/>
  <c r="E191" i="16" a="1"/>
  <c r="AC191" i="16" a="1"/>
  <c r="E178" i="16" l="1"/>
  <c r="BK187" i="16"/>
  <c r="BM187" i="16"/>
  <c r="E191" i="16"/>
  <c r="E176" i="16"/>
  <c r="AU187" i="16"/>
  <c r="BB187" i="16"/>
  <c r="BI187" i="16"/>
  <c r="CN187" i="16"/>
  <c r="E181" i="16"/>
  <c r="AZ187" i="16"/>
  <c r="BF187" i="16"/>
  <c r="AK187" i="16"/>
  <c r="AP187" i="16"/>
  <c r="AX187" i="16"/>
  <c r="BD187" i="16"/>
  <c r="BH187" i="16"/>
  <c r="BJ187" i="16"/>
  <c r="CP187" i="16"/>
  <c r="BG187" i="16"/>
  <c r="CM187" i="16"/>
  <c r="AD187" i="16"/>
  <c r="AG187" i="16"/>
  <c r="AJ187" i="16"/>
  <c r="AL187" i="16"/>
  <c r="AN187" i="16"/>
  <c r="AO187" i="16"/>
  <c r="AQ187" i="16"/>
  <c r="AT187" i="16"/>
  <c r="AY187" i="16"/>
  <c r="BC187" i="16"/>
  <c r="E177" i="16"/>
  <c r="E179" i="16"/>
  <c r="AE187" i="16"/>
  <c r="AH187" i="16"/>
  <c r="AM187" i="16"/>
  <c r="AR187" i="16"/>
  <c r="AW187" i="16"/>
  <c r="BN187" i="16"/>
  <c r="E180" i="16"/>
  <c r="AF187" i="16"/>
  <c r="AI187" i="16"/>
  <c r="BL187" i="16"/>
  <c r="CQ187" i="16"/>
  <c r="AS187" i="16"/>
  <c r="AV187" i="16"/>
  <c r="BA187" i="16"/>
  <c r="BE187" i="16"/>
  <c r="E154" i="16" a="1"/>
  <c r="E154" i="16" s="1"/>
  <c r="AC191" i="16"/>
  <c r="E192" i="16" a="1"/>
  <c r="AC192" i="16" a="1"/>
  <c r="AC192" i="16" s="1"/>
  <c r="E193" i="16" a="1"/>
  <c r="E194" i="16" a="1"/>
  <c r="AC194" i="16" a="1"/>
  <c r="AC194" i="16" s="1"/>
  <c r="E195" i="16" a="1"/>
  <c r="AB195" i="16" a="1"/>
  <c r="AB195" i="16" s="1"/>
  <c r="E196" i="16" a="1"/>
  <c r="AC196" i="16" a="1"/>
  <c r="AC196" i="16" s="1"/>
  <c r="E197" i="16" a="1"/>
  <c r="AC197" i="16" a="1"/>
  <c r="AC197" i="16" s="1"/>
  <c r="E198" i="16" a="1"/>
  <c r="E198" i="16" s="1"/>
  <c r="AC198" i="16" a="1"/>
  <c r="AC198" i="16" s="1"/>
  <c r="AD201" i="16" a="1"/>
  <c r="AE201" i="16" a="1"/>
  <c r="AF201" i="16" a="1"/>
  <c r="AG201" i="16" a="1"/>
  <c r="AH201" i="16" a="1"/>
  <c r="AI201" i="16" a="1"/>
  <c r="AJ201" i="16" a="1"/>
  <c r="AK201" i="16" a="1"/>
  <c r="AL201" i="16" a="1"/>
  <c r="AM201" i="16" a="1"/>
  <c r="AN201" i="16" a="1"/>
  <c r="AO201" i="16" a="1"/>
  <c r="AP201" i="16" a="1"/>
  <c r="AQ201" i="16" a="1"/>
  <c r="AR201" i="16" a="1"/>
  <c r="AS201" i="16" a="1"/>
  <c r="AT201" i="16" a="1"/>
  <c r="AU201" i="16" a="1"/>
  <c r="AV201" i="16" a="1"/>
  <c r="AW201" i="16" a="1"/>
  <c r="AX201" i="16" a="1"/>
  <c r="AY201" i="16" a="1"/>
  <c r="AZ201" i="16" a="1"/>
  <c r="BA201" i="16" a="1"/>
  <c r="BB201" i="16" a="1"/>
  <c r="BC201" i="16" a="1"/>
  <c r="BD201" i="16" a="1"/>
  <c r="BE201" i="16" a="1"/>
  <c r="BF201" i="16" a="1"/>
  <c r="BG201" i="16" a="1"/>
  <c r="BH201" i="16" a="1"/>
  <c r="BI201" i="16" a="1"/>
  <c r="BJ201" i="16" a="1"/>
  <c r="BK201" i="16" a="1"/>
  <c r="BL201" i="16" a="1"/>
  <c r="BM201" i="16" a="1"/>
  <c r="BN201" i="16" a="1"/>
  <c r="E205" i="16" a="1"/>
  <c r="AC205" i="16" a="1"/>
  <c r="E192" i="16" l="1"/>
  <c r="AE201" i="16"/>
  <c r="AI201" i="16"/>
  <c r="AL201" i="16"/>
  <c r="AO201" i="16"/>
  <c r="AP201" i="16"/>
  <c r="AT201" i="16"/>
  <c r="AX201" i="16"/>
  <c r="BC201" i="16"/>
  <c r="BF201" i="16"/>
  <c r="BK201" i="16"/>
  <c r="E205" i="16"/>
  <c r="E195" i="16"/>
  <c r="AS201" i="16"/>
  <c r="AW201" i="16"/>
  <c r="BB201" i="16"/>
  <c r="BE201" i="16"/>
  <c r="BJ201" i="16"/>
  <c r="BN201" i="16"/>
  <c r="E197" i="16"/>
  <c r="E193" i="16"/>
  <c r="AZ201" i="16"/>
  <c r="BI201" i="16"/>
  <c r="E194" i="16"/>
  <c r="E196" i="16"/>
  <c r="AF201" i="16"/>
  <c r="AH201" i="16"/>
  <c r="AK201" i="16"/>
  <c r="AN201" i="16"/>
  <c r="AR201" i="16"/>
  <c r="AU201" i="16"/>
  <c r="AY201" i="16"/>
  <c r="BD201" i="16"/>
  <c r="BH201" i="16"/>
  <c r="BL201" i="16"/>
  <c r="AD201" i="16"/>
  <c r="AG201" i="16"/>
  <c r="AJ201" i="16"/>
  <c r="AM201" i="16"/>
  <c r="AQ201" i="16"/>
  <c r="AV201" i="16"/>
  <c r="BA201" i="16"/>
  <c r="BG201" i="16"/>
  <c r="BM201" i="16"/>
  <c r="K195" i="16"/>
  <c r="AC195" i="16" a="1"/>
  <c r="AC195" i="16" s="1"/>
  <c r="AB193" i="16" a="1"/>
  <c r="AB193" i="16" s="1"/>
  <c r="AC205" i="16"/>
  <c r="E206" i="16" a="1"/>
  <c r="AC206" i="16" a="1"/>
  <c r="AC206" i="16" s="1"/>
  <c r="E207" i="16" a="1"/>
  <c r="E208" i="16" a="1"/>
  <c r="AC208" i="16" a="1"/>
  <c r="AC208" i="16" s="1"/>
  <c r="E209" i="16" a="1"/>
  <c r="AB209" i="16" a="1"/>
  <c r="AB209" i="16" s="1"/>
  <c r="E210" i="16" a="1"/>
  <c r="AC210" i="16" a="1"/>
  <c r="AC210" i="16" s="1"/>
  <c r="E211" i="16" a="1"/>
  <c r="AC211" i="16" a="1"/>
  <c r="AC211" i="16" s="1"/>
  <c r="E212" i="16" a="1"/>
  <c r="E212" i="16" s="1"/>
  <c r="AC212" i="16" a="1"/>
  <c r="AC212" i="16" s="1"/>
  <c r="AD216" i="16" a="1"/>
  <c r="AE216" i="16" a="1"/>
  <c r="AF216" i="16" a="1"/>
  <c r="AG216" i="16" a="1"/>
  <c r="AH216" i="16" a="1"/>
  <c r="AI216" i="16" a="1"/>
  <c r="AJ216" i="16" a="1"/>
  <c r="AK216" i="16" a="1"/>
  <c r="AL216" i="16" a="1"/>
  <c r="AM216" i="16" a="1"/>
  <c r="AN216" i="16" a="1"/>
  <c r="AO216" i="16" a="1"/>
  <c r="AP216" i="16" a="1"/>
  <c r="AQ216" i="16" a="1"/>
  <c r="AR216" i="16" a="1"/>
  <c r="AS216" i="16" a="1"/>
  <c r="AT216" i="16" a="1"/>
  <c r="AU216" i="16" a="1"/>
  <c r="AV216" i="16" a="1"/>
  <c r="AW216" i="16" a="1"/>
  <c r="AX216" i="16" a="1"/>
  <c r="AY216" i="16" a="1"/>
  <c r="AZ216" i="16" a="1"/>
  <c r="BA216" i="16" a="1"/>
  <c r="BB216" i="16" a="1"/>
  <c r="BC216" i="16" a="1"/>
  <c r="BD216" i="16" a="1"/>
  <c r="BE216" i="16" a="1"/>
  <c r="BF216" i="16" a="1"/>
  <c r="BG216" i="16" a="1"/>
  <c r="BH216" i="16" a="1"/>
  <c r="BI216" i="16" a="1"/>
  <c r="BJ216" i="16" a="1"/>
  <c r="BK216" i="16" a="1"/>
  <c r="BL216" i="16" a="1"/>
  <c r="BM216" i="16" a="1"/>
  <c r="BN216" i="16" a="1"/>
  <c r="E220" i="16" a="1"/>
  <c r="AC220" i="16" a="1"/>
  <c r="E210" i="16" l="1"/>
  <c r="BI216" i="16"/>
  <c r="BJ216" i="16"/>
  <c r="AD216" i="16"/>
  <c r="AE216" i="16"/>
  <c r="AH216" i="16"/>
  <c r="AK216" i="16"/>
  <c r="AN216" i="16"/>
  <c r="AP216" i="16"/>
  <c r="AU216" i="16"/>
  <c r="AW216" i="16"/>
  <c r="AZ216" i="16"/>
  <c r="BA216" i="16"/>
  <c r="BF216" i="16"/>
  <c r="BM216" i="16"/>
  <c r="E209" i="16"/>
  <c r="BE216" i="16"/>
  <c r="BK216" i="16"/>
  <c r="BN216" i="16"/>
  <c r="E207" i="16"/>
  <c r="AJ216" i="16"/>
  <c r="AO216" i="16"/>
  <c r="AS216" i="16"/>
  <c r="AV216" i="16"/>
  <c r="AX216" i="16"/>
  <c r="BC216" i="16"/>
  <c r="BL216" i="16"/>
  <c r="E208" i="16"/>
  <c r="AG216" i="16"/>
  <c r="AL216" i="16"/>
  <c r="AR216" i="16"/>
  <c r="AY216" i="16"/>
  <c r="BD216" i="16"/>
  <c r="BH216" i="16"/>
  <c r="AF216" i="16"/>
  <c r="AI216" i="16"/>
  <c r="AM216" i="16"/>
  <c r="AQ216" i="16"/>
  <c r="AT216" i="16"/>
  <c r="BB216" i="16"/>
  <c r="BG216" i="16"/>
  <c r="E220" i="16"/>
  <c r="E206" i="16"/>
  <c r="E211" i="16"/>
  <c r="K209" i="16"/>
  <c r="AB207" i="16" a="1"/>
  <c r="AB207" i="16" s="1"/>
  <c r="AC209" i="16" a="1"/>
  <c r="AC209" i="16" s="1"/>
  <c r="K193" i="16"/>
  <c r="AC193" i="16" a="1"/>
  <c r="AC193" i="16" s="1"/>
  <c r="AC220" i="16"/>
  <c r="E221" i="16" a="1"/>
  <c r="AC221" i="16" a="1"/>
  <c r="AC221" i="16" s="1"/>
  <c r="E222" i="16" a="1"/>
  <c r="E223" i="16" a="1"/>
  <c r="AC223" i="16" a="1"/>
  <c r="AC223" i="16" s="1"/>
  <c r="E224" i="16" a="1"/>
  <c r="AB224" i="16" a="1"/>
  <c r="AB224" i="16" s="1"/>
  <c r="E225" i="16" a="1"/>
  <c r="AC225" i="16" a="1"/>
  <c r="AC225" i="16" s="1"/>
  <c r="E226" i="16" a="1"/>
  <c r="AC226" i="16" a="1"/>
  <c r="AC226" i="16" s="1"/>
  <c r="E227" i="16" a="1"/>
  <c r="E227" i="16" s="1"/>
  <c r="AC227" i="16" a="1"/>
  <c r="AC227" i="16" s="1"/>
  <c r="AD231" i="16" a="1"/>
  <c r="AE231" i="16" a="1"/>
  <c r="AF231" i="16" a="1"/>
  <c r="AG231" i="16" a="1"/>
  <c r="AH231" i="16" a="1"/>
  <c r="AI231" i="16" a="1"/>
  <c r="AJ231" i="16" a="1"/>
  <c r="AK231" i="16" a="1"/>
  <c r="AL231" i="16" a="1"/>
  <c r="AM231" i="16" a="1"/>
  <c r="AN231" i="16" a="1"/>
  <c r="AO231" i="16" a="1"/>
  <c r="AP231" i="16" a="1"/>
  <c r="AQ231" i="16" a="1"/>
  <c r="AR231" i="16" a="1"/>
  <c r="AS231" i="16" a="1"/>
  <c r="AT231" i="16" a="1"/>
  <c r="AU231" i="16" a="1"/>
  <c r="AV231" i="16" a="1"/>
  <c r="AW231" i="16" a="1"/>
  <c r="AX231" i="16" a="1"/>
  <c r="AY231" i="16" a="1"/>
  <c r="AZ231" i="16" a="1"/>
  <c r="BA231" i="16" a="1"/>
  <c r="BB231" i="16" a="1"/>
  <c r="BC231" i="16" a="1"/>
  <c r="BD231" i="16" a="1"/>
  <c r="BE231" i="16" a="1"/>
  <c r="BF231" i="16" a="1"/>
  <c r="BG231" i="16" a="1"/>
  <c r="BH231" i="16" a="1"/>
  <c r="BI231" i="16" a="1"/>
  <c r="BJ231" i="16" a="1"/>
  <c r="BK231" i="16" a="1"/>
  <c r="BL231" i="16" a="1"/>
  <c r="BM231" i="16" a="1"/>
  <c r="BN231" i="16" a="1"/>
  <c r="E236" i="16" a="1"/>
  <c r="AC236" i="16" a="1"/>
  <c r="AC236" i="16" s="1"/>
  <c r="E237" i="16" a="1"/>
  <c r="E238" i="16" a="1"/>
  <c r="AC238" i="16" a="1"/>
  <c r="AC238" i="16" s="1"/>
  <c r="E239" i="16" a="1"/>
  <c r="AB239" i="16" a="1"/>
  <c r="AB239" i="16" s="1"/>
  <c r="E240" i="16" a="1"/>
  <c r="AC240" i="16" a="1"/>
  <c r="AC240" i="16" s="1"/>
  <c r="E241" i="16" a="1"/>
  <c r="AC241" i="16" a="1"/>
  <c r="AC241" i="16" s="1"/>
  <c r="AC242" i="16" a="1"/>
  <c r="AC242" i="16" s="1"/>
  <c r="AC249" i="16" a="1"/>
  <c r="AC249" i="16" s="1"/>
  <c r="AD249" i="16" a="1"/>
  <c r="AD249" i="16" s="1"/>
  <c r="AE249" i="16" a="1"/>
  <c r="AE249" i="16" s="1"/>
  <c r="AF249" i="16" a="1"/>
  <c r="AF249" i="16" s="1"/>
  <c r="AG249" i="16" a="1"/>
  <c r="AG249" i="16" s="1"/>
  <c r="AH249" i="16" a="1"/>
  <c r="AH249" i="16" s="1"/>
  <c r="AI249" i="16" a="1"/>
  <c r="AI249" i="16" s="1"/>
  <c r="AJ249" i="16" a="1"/>
  <c r="AJ249" i="16" s="1"/>
  <c r="AK249" i="16" a="1"/>
  <c r="AK249" i="16" s="1"/>
  <c r="AL249" i="16" a="1"/>
  <c r="AL249" i="16" s="1"/>
  <c r="AM249" i="16" a="1"/>
  <c r="AM249" i="16" s="1"/>
  <c r="AN249" i="16" a="1"/>
  <c r="AN249" i="16" s="1"/>
  <c r="AO249" i="16" a="1"/>
  <c r="AO249" i="16" s="1"/>
  <c r="AP249" i="16" a="1"/>
  <c r="AP249" i="16" s="1"/>
  <c r="AQ249" i="16" a="1"/>
  <c r="AQ249" i="16" s="1"/>
  <c r="AR249" i="16" a="1"/>
  <c r="AR249" i="16" s="1"/>
  <c r="AS249" i="16" a="1"/>
  <c r="AS249" i="16" s="1"/>
  <c r="AT249" i="16" a="1"/>
  <c r="AT249" i="16" s="1"/>
  <c r="AU249" i="16" a="1"/>
  <c r="AU249" i="16" s="1"/>
  <c r="AV249" i="16" a="1"/>
  <c r="AV249" i="16" s="1"/>
  <c r="AW249" i="16" a="1"/>
  <c r="AW249" i="16" s="1"/>
  <c r="AX249" i="16" a="1"/>
  <c r="AX249" i="16" s="1"/>
  <c r="AY249" i="16" a="1"/>
  <c r="AY249" i="16" s="1"/>
  <c r="AZ249" i="16" a="1"/>
  <c r="AZ249" i="16" s="1"/>
  <c r="BA249" i="16" a="1"/>
  <c r="BA249" i="16" s="1"/>
  <c r="BB249" i="16" a="1"/>
  <c r="BB249" i="16" s="1"/>
  <c r="BC249" i="16" a="1"/>
  <c r="BC249" i="16" s="1"/>
  <c r="BD249" i="16" a="1"/>
  <c r="BD249" i="16" s="1"/>
  <c r="BE249" i="16" a="1"/>
  <c r="BE249" i="16" s="1"/>
  <c r="BF249" i="16" a="1"/>
  <c r="BF249" i="16" s="1"/>
  <c r="BG249" i="16" a="1"/>
  <c r="BG249" i="16" s="1"/>
  <c r="BH249" i="16" a="1"/>
  <c r="BH249" i="16" s="1"/>
  <c r="BI249" i="16" a="1"/>
  <c r="BI249" i="16" s="1"/>
  <c r="BJ249" i="16" a="1"/>
  <c r="BJ249" i="16" s="1"/>
  <c r="BK249" i="16" a="1"/>
  <c r="BK249" i="16" s="1"/>
  <c r="BL249" i="16" a="1"/>
  <c r="BL249" i="16" s="1"/>
  <c r="BM249" i="16" a="1"/>
  <c r="BM249" i="16" s="1"/>
  <c r="BN249" i="16" a="1"/>
  <c r="BN249" i="16" s="1"/>
  <c r="AC250" i="16" a="1"/>
  <c r="AC250" i="16" s="1"/>
  <c r="CM250" i="16" a="1"/>
  <c r="CP250" i="16" a="1"/>
  <c r="AC251" i="16" a="1"/>
  <c r="AC251" i="16" s="1"/>
  <c r="CM251" i="16" a="1"/>
  <c r="CP251" i="16" a="1"/>
  <c r="CM252" i="16" a="1"/>
  <c r="CP252" i="16" a="1"/>
  <c r="CM253" i="16" a="1"/>
  <c r="CP253" i="16" a="1"/>
  <c r="CM254" i="16" a="1"/>
  <c r="CM254" i="16" s="1"/>
  <c r="CP254" i="16" a="1"/>
  <c r="CP254" i="16" s="1"/>
  <c r="CM255" i="16" a="1"/>
  <c r="CM255" i="16" s="1"/>
  <c r="CP255" i="16" a="1"/>
  <c r="CP255" i="16" s="1"/>
  <c r="AC256" i="16" a="1"/>
  <c r="AC256" i="16" s="1"/>
  <c r="AC258" i="16" a="1"/>
  <c r="AC258" i="16" s="1"/>
  <c r="AD258" i="16" a="1"/>
  <c r="AD258" i="16" s="1"/>
  <c r="AE258" i="16" a="1"/>
  <c r="AE258" i="16" s="1"/>
  <c r="AF258" i="16" a="1"/>
  <c r="AF258" i="16" s="1"/>
  <c r="AG258" i="16" a="1"/>
  <c r="AG258" i="16" s="1"/>
  <c r="AH258" i="16" a="1"/>
  <c r="AH258" i="16" s="1"/>
  <c r="AI258" i="16" a="1"/>
  <c r="AI258" i="16" s="1"/>
  <c r="AJ258" i="16" a="1"/>
  <c r="AJ258" i="16" s="1"/>
  <c r="AK258" i="16" a="1"/>
  <c r="AK258" i="16" s="1"/>
  <c r="AL258" i="16" a="1"/>
  <c r="AL258" i="16" s="1"/>
  <c r="AM258" i="16" a="1"/>
  <c r="AM258" i="16" s="1"/>
  <c r="AN258" i="16" a="1"/>
  <c r="AN258" i="16" s="1"/>
  <c r="AO258" i="16" a="1"/>
  <c r="AO258" i="16" s="1"/>
  <c r="AP258" i="16" a="1"/>
  <c r="AP258" i="16" s="1"/>
  <c r="AQ258" i="16" a="1"/>
  <c r="AQ258" i="16" s="1"/>
  <c r="AR258" i="16" a="1"/>
  <c r="AR258" i="16" s="1"/>
  <c r="AS258" i="16" a="1"/>
  <c r="AS258" i="16" s="1"/>
  <c r="AT258" i="16" a="1"/>
  <c r="AT258" i="16" s="1"/>
  <c r="AU258" i="16" a="1"/>
  <c r="AU258" i="16" s="1"/>
  <c r="AV258" i="16" a="1"/>
  <c r="AV258" i="16" s="1"/>
  <c r="AW258" i="16" a="1"/>
  <c r="AW258" i="16" s="1"/>
  <c r="AX258" i="16" a="1"/>
  <c r="AX258" i="16" s="1"/>
  <c r="AY258" i="16" a="1"/>
  <c r="AY258" i="16" s="1"/>
  <c r="AZ258" i="16" a="1"/>
  <c r="AZ258" i="16" s="1"/>
  <c r="BA258" i="16" a="1"/>
  <c r="BA258" i="16" s="1"/>
  <c r="BB258" i="16" a="1"/>
  <c r="BB258" i="16" s="1"/>
  <c r="BC258" i="16" a="1"/>
  <c r="BC258" i="16" s="1"/>
  <c r="BD258" i="16" a="1"/>
  <c r="BD258" i="16" s="1"/>
  <c r="BE258" i="16" a="1"/>
  <c r="BE258" i="16" s="1"/>
  <c r="BF258" i="16" a="1"/>
  <c r="BF258" i="16" s="1"/>
  <c r="BG258" i="16" a="1"/>
  <c r="BG258" i="16" s="1"/>
  <c r="BH258" i="16" a="1"/>
  <c r="BH258" i="16" s="1"/>
  <c r="BI258" i="16" a="1"/>
  <c r="BI258" i="16" s="1"/>
  <c r="BJ258" i="16" a="1"/>
  <c r="BJ258" i="16" s="1"/>
  <c r="BK258" i="16" a="1"/>
  <c r="BK258" i="16" s="1"/>
  <c r="BL258" i="16" a="1"/>
  <c r="BL258" i="16" s="1"/>
  <c r="BM258" i="16" a="1"/>
  <c r="BM258" i="16" s="1"/>
  <c r="BN258" i="16" a="1"/>
  <c r="BN258" i="16" s="1"/>
  <c r="AC259" i="16" a="1"/>
  <c r="AC259" i="16" s="1"/>
  <c r="CM259" i="16" a="1"/>
  <c r="CP259" i="16" a="1"/>
  <c r="AC260" i="16" a="1"/>
  <c r="AC260" i="16" s="1"/>
  <c r="CM260" i="16" a="1"/>
  <c r="CP260" i="16" a="1"/>
  <c r="CM261" i="16" a="1"/>
  <c r="CP261" i="16" a="1"/>
  <c r="CM262" i="16" a="1"/>
  <c r="CP262" i="16" a="1"/>
  <c r="CM263" i="16" a="1"/>
  <c r="CM263" i="16" s="1"/>
  <c r="CP263" i="16" a="1"/>
  <c r="CP263" i="16" s="1"/>
  <c r="CM264" i="16" a="1"/>
  <c r="CM264" i="16" s="1"/>
  <c r="CP264" i="16" a="1"/>
  <c r="CP264" i="16" s="1"/>
  <c r="AC265" i="16" a="1"/>
  <c r="AC265" i="16" s="1"/>
  <c r="AC267" i="16" a="1"/>
  <c r="AC267" i="16" s="1"/>
  <c r="AD267" i="16" a="1"/>
  <c r="AD267" i="16" s="1"/>
  <c r="AE267" i="16" a="1"/>
  <c r="AE267" i="16" s="1"/>
  <c r="AF267" i="16" a="1"/>
  <c r="AF267" i="16" s="1"/>
  <c r="AG267" i="16" a="1"/>
  <c r="AG267" i="16" s="1"/>
  <c r="AH267" i="16" a="1"/>
  <c r="AH267" i="16" s="1"/>
  <c r="AI267" i="16" a="1"/>
  <c r="AI267" i="16" s="1"/>
  <c r="AJ267" i="16" a="1"/>
  <c r="AJ267" i="16" s="1"/>
  <c r="AK267" i="16" a="1"/>
  <c r="AK267" i="16" s="1"/>
  <c r="AL267" i="16" a="1"/>
  <c r="AL267" i="16" s="1"/>
  <c r="AM267" i="16" a="1"/>
  <c r="AM267" i="16" s="1"/>
  <c r="AN267" i="16" a="1"/>
  <c r="AN267" i="16" s="1"/>
  <c r="AO267" i="16" a="1"/>
  <c r="AO267" i="16" s="1"/>
  <c r="AP267" i="16" a="1"/>
  <c r="AP267" i="16" s="1"/>
  <c r="AQ267" i="16" a="1"/>
  <c r="AQ267" i="16" s="1"/>
  <c r="AR267" i="16" a="1"/>
  <c r="AR267" i="16" s="1"/>
  <c r="AS267" i="16" a="1"/>
  <c r="AS267" i="16" s="1"/>
  <c r="AT267" i="16" a="1"/>
  <c r="AT267" i="16" s="1"/>
  <c r="AU267" i="16" a="1"/>
  <c r="AU267" i="16" s="1"/>
  <c r="AV267" i="16" a="1"/>
  <c r="AV267" i="16" s="1"/>
  <c r="AW267" i="16" a="1"/>
  <c r="AW267" i="16" s="1"/>
  <c r="AX267" i="16" a="1"/>
  <c r="AX267" i="16" s="1"/>
  <c r="AY267" i="16" a="1"/>
  <c r="AY267" i="16" s="1"/>
  <c r="AZ267" i="16" a="1"/>
  <c r="AZ267" i="16" s="1"/>
  <c r="BA267" i="16" a="1"/>
  <c r="BA267" i="16" s="1"/>
  <c r="BB267" i="16" a="1"/>
  <c r="BB267" i="16" s="1"/>
  <c r="BC267" i="16" a="1"/>
  <c r="BC267" i="16" s="1"/>
  <c r="BD267" i="16" a="1"/>
  <c r="BD267" i="16" s="1"/>
  <c r="BE267" i="16" a="1"/>
  <c r="BE267" i="16" s="1"/>
  <c r="BF267" i="16" a="1"/>
  <c r="BF267" i="16" s="1"/>
  <c r="BG267" i="16" a="1"/>
  <c r="BG267" i="16" s="1"/>
  <c r="BH267" i="16" a="1"/>
  <c r="BH267" i="16" s="1"/>
  <c r="BI267" i="16" a="1"/>
  <c r="BI267" i="16" s="1"/>
  <c r="BJ267" i="16" a="1"/>
  <c r="BJ267" i="16" s="1"/>
  <c r="BK267" i="16" a="1"/>
  <c r="BK267" i="16" s="1"/>
  <c r="BL267" i="16" a="1"/>
  <c r="BL267" i="16" s="1"/>
  <c r="BM267" i="16" a="1"/>
  <c r="BM267" i="16" s="1"/>
  <c r="BN267" i="16" a="1"/>
  <c r="BN267" i="16" s="1"/>
  <c r="AC268" i="16" a="1"/>
  <c r="AC268" i="16" s="1"/>
  <c r="AD268" i="16" a="1"/>
  <c r="CM268" i="16" a="1"/>
  <c r="CP268" i="16" a="1"/>
  <c r="AC269" i="16" a="1"/>
  <c r="AC269" i="16" s="1"/>
  <c r="AD269" i="16" a="1"/>
  <c r="CM269" i="16" a="1"/>
  <c r="CP269" i="16" a="1"/>
  <c r="AD270" i="16" a="1"/>
  <c r="CM270" i="16" a="1"/>
  <c r="CP270" i="16" a="1"/>
  <c r="AD271" i="16" a="1"/>
  <c r="CM271" i="16" a="1"/>
  <c r="CP271" i="16" a="1"/>
  <c r="AD272" i="16" a="1"/>
  <c r="CM272" i="16" a="1"/>
  <c r="CP272" i="16" a="1"/>
  <c r="AD273" i="16" a="1"/>
  <c r="AD273" i="16" s="1"/>
  <c r="CM273" i="16" a="1"/>
  <c r="CM273" i="16" s="1"/>
  <c r="CP273" i="16" a="1"/>
  <c r="CP273" i="16" s="1"/>
  <c r="AC274" i="16" a="1"/>
  <c r="AC274" i="16" s="1"/>
  <c r="AC276" i="16" a="1"/>
  <c r="AC276" i="16" s="1"/>
  <c r="AD276" i="16" a="1"/>
  <c r="AD276" i="16" s="1"/>
  <c r="AE276" i="16" a="1"/>
  <c r="AE276" i="16" s="1"/>
  <c r="AF276" i="16" a="1"/>
  <c r="AF276" i="16" s="1"/>
  <c r="AG276" i="16" a="1"/>
  <c r="AG276" i="16" s="1"/>
  <c r="AH276" i="16" a="1"/>
  <c r="AH276" i="16" s="1"/>
  <c r="AI276" i="16" a="1"/>
  <c r="AI276" i="16" s="1"/>
  <c r="AJ276" i="16" a="1"/>
  <c r="AJ276" i="16" s="1"/>
  <c r="AK276" i="16" a="1"/>
  <c r="AK276" i="16" s="1"/>
  <c r="AL276" i="16" a="1"/>
  <c r="AL276" i="16" s="1"/>
  <c r="AM276" i="16" a="1"/>
  <c r="AM276" i="16" s="1"/>
  <c r="AN276" i="16" a="1"/>
  <c r="AN276" i="16" s="1"/>
  <c r="AO276" i="16" a="1"/>
  <c r="AO276" i="16" s="1"/>
  <c r="AP276" i="16" a="1"/>
  <c r="AP276" i="16" s="1"/>
  <c r="AQ276" i="16" a="1"/>
  <c r="AQ276" i="16" s="1"/>
  <c r="AR276" i="16" a="1"/>
  <c r="AR276" i="16" s="1"/>
  <c r="AS276" i="16" a="1"/>
  <c r="AS276" i="16" s="1"/>
  <c r="AT276" i="16" a="1"/>
  <c r="AT276" i="16" s="1"/>
  <c r="AU276" i="16" a="1"/>
  <c r="AU276" i="16" s="1"/>
  <c r="AV276" i="16" a="1"/>
  <c r="AV276" i="16" s="1"/>
  <c r="AW276" i="16" a="1"/>
  <c r="AW276" i="16" s="1"/>
  <c r="AX276" i="16" a="1"/>
  <c r="AX276" i="16" s="1"/>
  <c r="AY276" i="16" a="1"/>
  <c r="AY276" i="16" s="1"/>
  <c r="AZ276" i="16" a="1"/>
  <c r="AZ276" i="16" s="1"/>
  <c r="BA276" i="16" a="1"/>
  <c r="BA276" i="16" s="1"/>
  <c r="BB276" i="16" a="1"/>
  <c r="BB276" i="16" s="1"/>
  <c r="BC276" i="16" a="1"/>
  <c r="BC276" i="16" s="1"/>
  <c r="BD276" i="16" a="1"/>
  <c r="BD276" i="16" s="1"/>
  <c r="BE276" i="16" a="1"/>
  <c r="BE276" i="16" s="1"/>
  <c r="BF276" i="16" a="1"/>
  <c r="BF276" i="16" s="1"/>
  <c r="BG276" i="16" a="1"/>
  <c r="BG276" i="16" s="1"/>
  <c r="BH276" i="16" a="1"/>
  <c r="BH276" i="16" s="1"/>
  <c r="BI276" i="16" a="1"/>
  <c r="BI276" i="16" s="1"/>
  <c r="BJ276" i="16" a="1"/>
  <c r="BJ276" i="16" s="1"/>
  <c r="BK276" i="16" a="1"/>
  <c r="BK276" i="16" s="1"/>
  <c r="BL276" i="16" a="1"/>
  <c r="BL276" i="16" s="1"/>
  <c r="BM276" i="16" a="1"/>
  <c r="BM276" i="16" s="1"/>
  <c r="BN276" i="16" a="1"/>
  <c r="BN276" i="16" s="1"/>
  <c r="AC277" i="16" a="1"/>
  <c r="AC277" i="16" s="1"/>
  <c r="AD277" i="16" a="1"/>
  <c r="CM277" i="16" a="1"/>
  <c r="CP277" i="16" a="1"/>
  <c r="AC278" i="16" a="1"/>
  <c r="AC278" i="16" s="1"/>
  <c r="AD278" i="16" a="1"/>
  <c r="CM278" i="16" a="1"/>
  <c r="CP278" i="16" a="1"/>
  <c r="AD279" i="16" a="1"/>
  <c r="CM279" i="16" a="1"/>
  <c r="CP279" i="16" a="1"/>
  <c r="AD280" i="16" a="1"/>
  <c r="CM280" i="16" a="1"/>
  <c r="CP280" i="16" a="1"/>
  <c r="AD281" i="16" a="1"/>
  <c r="CM281" i="16" a="1"/>
  <c r="CP281" i="16" a="1"/>
  <c r="AD282" i="16" a="1"/>
  <c r="AD282" i="16" s="1"/>
  <c r="CM282" i="16" a="1"/>
  <c r="CM282" i="16" s="1"/>
  <c r="CP282" i="16" a="1"/>
  <c r="CP282" i="16" s="1"/>
  <c r="AC283" i="16" a="1"/>
  <c r="AC283" i="16" s="1"/>
  <c r="AC285" i="16" a="1"/>
  <c r="AC285" i="16" s="1"/>
  <c r="AD285" i="16" a="1"/>
  <c r="AD285" i="16" s="1"/>
  <c r="DD241" i="16" s="1" a="1"/>
  <c r="DD241" i="16" s="1"/>
  <c r="AE285" i="16" a="1"/>
  <c r="AE285" i="16" s="1"/>
  <c r="DE241" i="16" s="1" a="1"/>
  <c r="DE241" i="16" s="1"/>
  <c r="AF285" i="16" a="1"/>
  <c r="AF285" i="16" s="1"/>
  <c r="DF241" i="16" s="1" a="1"/>
  <c r="DF241" i="16" s="1"/>
  <c r="AG285" i="16" a="1"/>
  <c r="AG285" i="16" s="1"/>
  <c r="DG241" i="16" s="1" a="1"/>
  <c r="DG241" i="16" s="1"/>
  <c r="AH285" i="16" a="1"/>
  <c r="AH285" i="16" s="1"/>
  <c r="DH241" i="16" s="1" a="1"/>
  <c r="DH241" i="16" s="1"/>
  <c r="AI285" i="16" a="1"/>
  <c r="AI285" i="16" s="1"/>
  <c r="DI241" i="16" s="1" a="1"/>
  <c r="DI241" i="16" s="1"/>
  <c r="AJ285" i="16" a="1"/>
  <c r="AJ285" i="16" s="1"/>
  <c r="DJ241" i="16" s="1" a="1"/>
  <c r="DJ241" i="16" s="1"/>
  <c r="AK285" i="16" a="1"/>
  <c r="AK285" i="16" s="1"/>
  <c r="DK241" i="16" s="1" a="1"/>
  <c r="DK241" i="16" s="1"/>
  <c r="AL285" i="16" a="1"/>
  <c r="AL285" i="16" s="1"/>
  <c r="DL241" i="16" s="1" a="1"/>
  <c r="DL241" i="16" s="1"/>
  <c r="AM285" i="16" a="1"/>
  <c r="AM285" i="16" s="1"/>
  <c r="DM241" i="16" s="1" a="1"/>
  <c r="DM241" i="16" s="1"/>
  <c r="AN285" i="16" a="1"/>
  <c r="AN285" i="16" s="1"/>
  <c r="DN241" i="16" s="1" a="1"/>
  <c r="DN241" i="16" s="1"/>
  <c r="AO285" i="16" a="1"/>
  <c r="AO285" i="16" s="1"/>
  <c r="DO241" i="16" s="1" a="1"/>
  <c r="DO241" i="16" s="1"/>
  <c r="AP285" i="16" a="1"/>
  <c r="AP285" i="16" s="1"/>
  <c r="DP241" i="16" s="1" a="1"/>
  <c r="DP241" i="16" s="1"/>
  <c r="AQ285" i="16" a="1"/>
  <c r="AQ285" i="16" s="1"/>
  <c r="DQ241" i="16" s="1" a="1"/>
  <c r="DQ241" i="16" s="1"/>
  <c r="AR285" i="16" a="1"/>
  <c r="AR285" i="16" s="1"/>
  <c r="DR241" i="16" s="1" a="1"/>
  <c r="DR241" i="16" s="1"/>
  <c r="AS285" i="16" a="1"/>
  <c r="AS285" i="16" s="1"/>
  <c r="DS241" i="16" s="1" a="1"/>
  <c r="DS241" i="16" s="1"/>
  <c r="AT285" i="16" a="1"/>
  <c r="AT285" i="16" s="1"/>
  <c r="DT241" i="16" s="1" a="1"/>
  <c r="DT241" i="16" s="1"/>
  <c r="AU285" i="16" a="1"/>
  <c r="AU285" i="16" s="1"/>
  <c r="DU241" i="16" s="1" a="1"/>
  <c r="DU241" i="16" s="1"/>
  <c r="AV285" i="16" a="1"/>
  <c r="AV285" i="16" s="1"/>
  <c r="DV241" i="16" s="1" a="1"/>
  <c r="DV241" i="16" s="1"/>
  <c r="AW285" i="16" a="1"/>
  <c r="AW285" i="16" s="1"/>
  <c r="DW241" i="16" s="1" a="1"/>
  <c r="DW241" i="16" s="1"/>
  <c r="AX285" i="16" a="1"/>
  <c r="AX285" i="16" s="1"/>
  <c r="DX241" i="16" s="1" a="1"/>
  <c r="DX241" i="16" s="1"/>
  <c r="AY285" i="16" a="1"/>
  <c r="AY285" i="16" s="1"/>
  <c r="DY241" i="16" s="1" a="1"/>
  <c r="DY241" i="16" s="1"/>
  <c r="AZ285" i="16" a="1"/>
  <c r="AZ285" i="16" s="1"/>
  <c r="DZ241" i="16" s="1" a="1"/>
  <c r="DZ241" i="16" s="1"/>
  <c r="BA285" i="16" a="1"/>
  <c r="BA285" i="16" s="1"/>
  <c r="EA241" i="16" s="1" a="1"/>
  <c r="EA241" i="16" s="1"/>
  <c r="BB285" i="16" a="1"/>
  <c r="BB285" i="16" s="1"/>
  <c r="EB241" i="16" s="1" a="1"/>
  <c r="EB241" i="16" s="1"/>
  <c r="BC285" i="16" a="1"/>
  <c r="BC285" i="16" s="1"/>
  <c r="EC241" i="16" s="1" a="1"/>
  <c r="EC241" i="16" s="1"/>
  <c r="BD285" i="16" a="1"/>
  <c r="BD285" i="16" s="1"/>
  <c r="ED241" i="16" s="1" a="1"/>
  <c r="ED241" i="16" s="1"/>
  <c r="BE285" i="16" a="1"/>
  <c r="BE285" i="16" s="1"/>
  <c r="EE241" i="16" s="1" a="1"/>
  <c r="EE241" i="16" s="1"/>
  <c r="BF285" i="16" a="1"/>
  <c r="BF285" i="16" s="1"/>
  <c r="EF241" i="16" s="1" a="1"/>
  <c r="EF241" i="16" s="1"/>
  <c r="BG285" i="16" a="1"/>
  <c r="BG285" i="16" s="1"/>
  <c r="EG241" i="16" s="1" a="1"/>
  <c r="EG241" i="16" s="1"/>
  <c r="BH285" i="16" a="1"/>
  <c r="BH285" i="16" s="1"/>
  <c r="EH241" i="16" s="1" a="1"/>
  <c r="EH241" i="16" s="1"/>
  <c r="BI285" i="16" a="1"/>
  <c r="BI285" i="16" s="1"/>
  <c r="EI241" i="16" s="1" a="1"/>
  <c r="EI241" i="16" s="1"/>
  <c r="BJ285" i="16" a="1"/>
  <c r="BJ285" i="16" s="1"/>
  <c r="EJ241" i="16" s="1" a="1"/>
  <c r="EJ241" i="16" s="1"/>
  <c r="BK285" i="16" a="1"/>
  <c r="BK285" i="16" s="1"/>
  <c r="EK241" i="16" s="1" a="1"/>
  <c r="EK241" i="16" s="1"/>
  <c r="BL285" i="16" a="1"/>
  <c r="BL285" i="16" s="1"/>
  <c r="EL241" i="16" s="1" a="1"/>
  <c r="EL241" i="16" s="1"/>
  <c r="BM285" i="16" a="1"/>
  <c r="BM285" i="16" s="1"/>
  <c r="EM241" i="16" s="1" a="1"/>
  <c r="EM241" i="16" s="1"/>
  <c r="BN285" i="16" a="1"/>
  <c r="BN285" i="16" s="1"/>
  <c r="EN241" i="16" s="1" a="1"/>
  <c r="EN241" i="16" s="1"/>
  <c r="AC286" i="16" a="1"/>
  <c r="AC286" i="16" s="1"/>
  <c r="AD286" i="16" a="1"/>
  <c r="AD286" i="16" s="1"/>
  <c r="CM286" i="16" a="1"/>
  <c r="CM286" i="16" s="1"/>
  <c r="CP286" i="16" a="1"/>
  <c r="CP286" i="16" s="1"/>
  <c r="AC287" i="16" a="1"/>
  <c r="AC287" i="16" s="1"/>
  <c r="AD287" i="16" a="1"/>
  <c r="AD287" i="16" s="1"/>
  <c r="CM287" i="16" a="1"/>
  <c r="CM287" i="16" s="1"/>
  <c r="CP287" i="16" a="1"/>
  <c r="CP287" i="16" s="1"/>
  <c r="AD288" i="16" a="1"/>
  <c r="AD288" i="16" s="1"/>
  <c r="CM288" i="16" a="1"/>
  <c r="CM288" i="16" s="1"/>
  <c r="CP288" i="16" a="1"/>
  <c r="CP288" i="16" s="1"/>
  <c r="AD289" i="16" a="1"/>
  <c r="AD289" i="16" s="1"/>
  <c r="CM289" i="16" a="1"/>
  <c r="CM289" i="16" s="1"/>
  <c r="CP289" i="16" a="1"/>
  <c r="CP289" i="16" s="1"/>
  <c r="AD290" i="16" a="1"/>
  <c r="AD290" i="16" s="1"/>
  <c r="CM290" i="16" a="1"/>
  <c r="CM290" i="16" s="1"/>
  <c r="CP290" i="16" a="1"/>
  <c r="CP290" i="16" s="1"/>
  <c r="AD291" i="16" a="1"/>
  <c r="AD291" i="16" s="1"/>
  <c r="CM291" i="16" a="1"/>
  <c r="CM291" i="16" s="1"/>
  <c r="CY236" i="16" s="1" a="1"/>
  <c r="CY236" i="16" s="1"/>
  <c r="CP291" i="16" a="1"/>
  <c r="CP291" i="16" s="1"/>
  <c r="DA236" i="16" s="1" a="1"/>
  <c r="DA236" i="16" s="1"/>
  <c r="AC292" i="16" a="1"/>
  <c r="AC292" i="16" s="1"/>
  <c r="AC294" i="16" a="1"/>
  <c r="AC294" i="16" s="1"/>
  <c r="AD294" i="16" a="1"/>
  <c r="AD294" i="16" s="1"/>
  <c r="AE294" i="16" a="1"/>
  <c r="AE294" i="16" s="1"/>
  <c r="AF294" i="16" a="1"/>
  <c r="AF294" i="16" s="1"/>
  <c r="AG294" i="16" a="1"/>
  <c r="AG294" i="16" s="1"/>
  <c r="AH294" i="16" a="1"/>
  <c r="AH294" i="16" s="1"/>
  <c r="AI294" i="16" a="1"/>
  <c r="AI294" i="16" s="1"/>
  <c r="AJ294" i="16" a="1"/>
  <c r="AJ294" i="16" s="1"/>
  <c r="AK294" i="16" a="1"/>
  <c r="AK294" i="16" s="1"/>
  <c r="AL294" i="16" a="1"/>
  <c r="AL294" i="16" s="1"/>
  <c r="AM294" i="16" a="1"/>
  <c r="AM294" i="16" s="1"/>
  <c r="AN294" i="16" a="1"/>
  <c r="AN294" i="16" s="1"/>
  <c r="AO294" i="16" a="1"/>
  <c r="AO294" i="16" s="1"/>
  <c r="AP294" i="16" a="1"/>
  <c r="AP294" i="16" s="1"/>
  <c r="AQ294" i="16" a="1"/>
  <c r="AQ294" i="16" s="1"/>
  <c r="AR294" i="16" a="1"/>
  <c r="AR294" i="16" s="1"/>
  <c r="AS294" i="16" a="1"/>
  <c r="AS294" i="16" s="1"/>
  <c r="AT294" i="16" a="1"/>
  <c r="AT294" i="16" s="1"/>
  <c r="AU294" i="16" a="1"/>
  <c r="AU294" i="16" s="1"/>
  <c r="AV294" i="16" a="1"/>
  <c r="AV294" i="16" s="1"/>
  <c r="AW294" i="16" a="1"/>
  <c r="AW294" i="16" s="1"/>
  <c r="AX294" i="16" a="1"/>
  <c r="AX294" i="16" s="1"/>
  <c r="AY294" i="16" a="1"/>
  <c r="AY294" i="16" s="1"/>
  <c r="AZ294" i="16" a="1"/>
  <c r="AZ294" i="16" s="1"/>
  <c r="BA294" i="16" a="1"/>
  <c r="BA294" i="16" s="1"/>
  <c r="BB294" i="16" a="1"/>
  <c r="BB294" i="16" s="1"/>
  <c r="BC294" i="16" a="1"/>
  <c r="BC294" i="16" s="1"/>
  <c r="BD294" i="16" a="1"/>
  <c r="BD294" i="16" s="1"/>
  <c r="BE294" i="16" a="1"/>
  <c r="BE294" i="16" s="1"/>
  <c r="BF294" i="16" a="1"/>
  <c r="BF294" i="16" s="1"/>
  <c r="BG294" i="16" a="1"/>
  <c r="BG294" i="16" s="1"/>
  <c r="BH294" i="16" a="1"/>
  <c r="BH294" i="16" s="1"/>
  <c r="BI294" i="16" a="1"/>
  <c r="BI294" i="16" s="1"/>
  <c r="BJ294" i="16" a="1"/>
  <c r="BJ294" i="16" s="1"/>
  <c r="BK294" i="16" a="1"/>
  <c r="BK294" i="16" s="1"/>
  <c r="BL294" i="16" a="1"/>
  <c r="BL294" i="16" s="1"/>
  <c r="BM294" i="16" a="1"/>
  <c r="BM294" i="16" s="1"/>
  <c r="BN294" i="16" a="1"/>
  <c r="BN294" i="16" s="1"/>
  <c r="AC295" i="16" a="1"/>
  <c r="AC295" i="16" s="1"/>
  <c r="AD295" i="16" a="1"/>
  <c r="AD295" i="16" s="1"/>
  <c r="CM295" i="16" a="1"/>
  <c r="CM295" i="16" s="1"/>
  <c r="CP295" i="16" a="1"/>
  <c r="CP295" i="16" s="1"/>
  <c r="AC296" i="16" a="1"/>
  <c r="AC296" i="16" s="1"/>
  <c r="AD296" i="16" a="1"/>
  <c r="AD296" i="16" s="1"/>
  <c r="CM296" i="16" a="1"/>
  <c r="CM296" i="16" s="1"/>
  <c r="CP296" i="16" a="1"/>
  <c r="CP296" i="16" s="1"/>
  <c r="AD297" i="16" a="1"/>
  <c r="AD297" i="16" s="1"/>
  <c r="CM297" i="16" a="1"/>
  <c r="CM297" i="16" s="1"/>
  <c r="CP297" i="16" a="1"/>
  <c r="CP297" i="16" s="1"/>
  <c r="AD298" i="16" a="1"/>
  <c r="AD298" i="16" s="1"/>
  <c r="CM298" i="16" a="1"/>
  <c r="CM298" i="16" s="1"/>
  <c r="CP298" i="16" a="1"/>
  <c r="CP298" i="16" s="1"/>
  <c r="AD299" i="16" a="1"/>
  <c r="AD299" i="16" s="1"/>
  <c r="CM299" i="16" a="1"/>
  <c r="CM299" i="16" s="1"/>
  <c r="CP299" i="16" a="1"/>
  <c r="CP299" i="16" s="1"/>
  <c r="AD300" i="16" a="1"/>
  <c r="AD300" i="16" s="1"/>
  <c r="CM300" i="16" a="1"/>
  <c r="CM300" i="16" s="1"/>
  <c r="CP300" i="16" a="1"/>
  <c r="CP300" i="16" s="1"/>
  <c r="AC301" i="16" a="1"/>
  <c r="AC301" i="16" s="1"/>
  <c r="AC303" i="16" a="1"/>
  <c r="AC303" i="16" s="1"/>
  <c r="AD303" i="16" a="1"/>
  <c r="AD303" i="16" s="1"/>
  <c r="AE303" i="16" a="1"/>
  <c r="AE303" i="16" s="1"/>
  <c r="AF303" i="16" a="1"/>
  <c r="AF303" i="16" s="1"/>
  <c r="AG303" i="16" a="1"/>
  <c r="AG303" i="16" s="1"/>
  <c r="AH303" i="16" a="1"/>
  <c r="AH303" i="16" s="1"/>
  <c r="AI303" i="16" a="1"/>
  <c r="AI303" i="16" s="1"/>
  <c r="AJ303" i="16" a="1"/>
  <c r="AJ303" i="16" s="1"/>
  <c r="AK303" i="16" a="1"/>
  <c r="AK303" i="16" s="1"/>
  <c r="AL303" i="16" a="1"/>
  <c r="AL303" i="16" s="1"/>
  <c r="AM303" i="16" a="1"/>
  <c r="AM303" i="16" s="1"/>
  <c r="AN303" i="16" a="1"/>
  <c r="AN303" i="16" s="1"/>
  <c r="AO303" i="16" a="1"/>
  <c r="AO303" i="16" s="1"/>
  <c r="AP303" i="16" a="1"/>
  <c r="AP303" i="16" s="1"/>
  <c r="AQ303" i="16" a="1"/>
  <c r="AQ303" i="16" s="1"/>
  <c r="AR303" i="16" a="1"/>
  <c r="AR303" i="16" s="1"/>
  <c r="AS303" i="16" a="1"/>
  <c r="AS303" i="16" s="1"/>
  <c r="AT303" i="16" a="1"/>
  <c r="AT303" i="16" s="1"/>
  <c r="AU303" i="16" a="1"/>
  <c r="AU303" i="16" s="1"/>
  <c r="AV303" i="16" a="1"/>
  <c r="AV303" i="16" s="1"/>
  <c r="AW303" i="16" a="1"/>
  <c r="AW303" i="16" s="1"/>
  <c r="AX303" i="16" a="1"/>
  <c r="AX303" i="16" s="1"/>
  <c r="AY303" i="16" a="1"/>
  <c r="AY303" i="16" s="1"/>
  <c r="AZ303" i="16" a="1"/>
  <c r="AZ303" i="16" s="1"/>
  <c r="BA303" i="16" a="1"/>
  <c r="BA303" i="16" s="1"/>
  <c r="BB303" i="16" a="1"/>
  <c r="BB303" i="16" s="1"/>
  <c r="BC303" i="16" a="1"/>
  <c r="BC303" i="16" s="1"/>
  <c r="BD303" i="16" a="1"/>
  <c r="BD303" i="16" s="1"/>
  <c r="BE303" i="16" a="1"/>
  <c r="BE303" i="16" s="1"/>
  <c r="BF303" i="16" a="1"/>
  <c r="BF303" i="16" s="1"/>
  <c r="BG303" i="16" a="1"/>
  <c r="BG303" i="16" s="1"/>
  <c r="BH303" i="16" a="1"/>
  <c r="BH303" i="16" s="1"/>
  <c r="BI303" i="16" a="1"/>
  <c r="BI303" i="16" s="1"/>
  <c r="BJ303" i="16" a="1"/>
  <c r="BJ303" i="16" s="1"/>
  <c r="BK303" i="16" a="1"/>
  <c r="BK303" i="16" s="1"/>
  <c r="BL303" i="16" a="1"/>
  <c r="BL303" i="16" s="1"/>
  <c r="BM303" i="16" a="1"/>
  <c r="BM303" i="16" s="1"/>
  <c r="BN303" i="16" a="1"/>
  <c r="BN303" i="16" s="1"/>
  <c r="AC304" i="16" a="1"/>
  <c r="AC304" i="16" s="1"/>
  <c r="AD304" i="16" a="1"/>
  <c r="AD304" i="16" s="1"/>
  <c r="CM304" i="16" a="1"/>
  <c r="CM304" i="16" s="1"/>
  <c r="CP304" i="16" a="1"/>
  <c r="CP304" i="16" s="1"/>
  <c r="AC305" i="16" a="1"/>
  <c r="AC305" i="16" s="1"/>
  <c r="AD305" i="16" a="1"/>
  <c r="AD305" i="16" s="1"/>
  <c r="CM305" i="16" a="1"/>
  <c r="CM305" i="16" s="1"/>
  <c r="CP305" i="16" a="1"/>
  <c r="CP305" i="16" s="1"/>
  <c r="AD306" i="16" a="1"/>
  <c r="AD306" i="16" s="1"/>
  <c r="CM306" i="16" a="1"/>
  <c r="CM306" i="16" s="1"/>
  <c r="CP306" i="16" a="1"/>
  <c r="CP306" i="16" s="1"/>
  <c r="AD307" i="16" a="1"/>
  <c r="AD307" i="16" s="1"/>
  <c r="CM307" i="16" a="1"/>
  <c r="CM307" i="16" s="1"/>
  <c r="CP307" i="16" a="1"/>
  <c r="CP307" i="16" s="1"/>
  <c r="AD308" i="16" a="1"/>
  <c r="AD308" i="16" s="1"/>
  <c r="CM308" i="16" a="1"/>
  <c r="CM308" i="16" s="1"/>
  <c r="CP308" i="16" a="1"/>
  <c r="CP308" i="16" s="1"/>
  <c r="AD309" i="16" a="1"/>
  <c r="AD309" i="16" s="1"/>
  <c r="CM309" i="16" a="1"/>
  <c r="CM309" i="16" s="1"/>
  <c r="CP309" i="16" a="1"/>
  <c r="CP309" i="16" s="1"/>
  <c r="AC310" i="16" a="1"/>
  <c r="AC310" i="16" s="1"/>
  <c r="AC312" i="16" a="1"/>
  <c r="AC312" i="16" s="1"/>
  <c r="AD312" i="16" a="1"/>
  <c r="AD312" i="16" s="1"/>
  <c r="AE312" i="16" a="1"/>
  <c r="AE312" i="16" s="1"/>
  <c r="AF312" i="16" a="1"/>
  <c r="AF312" i="16" s="1"/>
  <c r="AG312" i="16" a="1"/>
  <c r="AG312" i="16" s="1"/>
  <c r="AH312" i="16" a="1"/>
  <c r="AH312" i="16" s="1"/>
  <c r="AI312" i="16" a="1"/>
  <c r="AI312" i="16" s="1"/>
  <c r="AJ312" i="16" a="1"/>
  <c r="AJ312" i="16" s="1"/>
  <c r="AK312" i="16" a="1"/>
  <c r="AK312" i="16" s="1"/>
  <c r="AL312" i="16" a="1"/>
  <c r="AL312" i="16" s="1"/>
  <c r="AM312" i="16" a="1"/>
  <c r="AM312" i="16" s="1"/>
  <c r="AN312" i="16" a="1"/>
  <c r="AN312" i="16" s="1"/>
  <c r="AO312" i="16" a="1"/>
  <c r="AO312" i="16" s="1"/>
  <c r="AP312" i="16" a="1"/>
  <c r="AP312" i="16" s="1"/>
  <c r="AQ312" i="16" a="1"/>
  <c r="AQ312" i="16" s="1"/>
  <c r="AR312" i="16" a="1"/>
  <c r="AR312" i="16" s="1"/>
  <c r="AS312" i="16" a="1"/>
  <c r="AS312" i="16" s="1"/>
  <c r="AT312" i="16" a="1"/>
  <c r="AT312" i="16" s="1"/>
  <c r="AU312" i="16" a="1"/>
  <c r="AU312" i="16" s="1"/>
  <c r="AV312" i="16" a="1"/>
  <c r="AV312" i="16" s="1"/>
  <c r="AW312" i="16" a="1"/>
  <c r="AW312" i="16" s="1"/>
  <c r="AX312" i="16" a="1"/>
  <c r="AX312" i="16" s="1"/>
  <c r="AY312" i="16" a="1"/>
  <c r="AY312" i="16" s="1"/>
  <c r="AZ312" i="16" a="1"/>
  <c r="AZ312" i="16" s="1"/>
  <c r="BA312" i="16" a="1"/>
  <c r="BA312" i="16" s="1"/>
  <c r="BB312" i="16" a="1"/>
  <c r="BB312" i="16" s="1"/>
  <c r="BC312" i="16" a="1"/>
  <c r="BC312" i="16" s="1"/>
  <c r="BD312" i="16" a="1"/>
  <c r="BD312" i="16" s="1"/>
  <c r="BE312" i="16" a="1"/>
  <c r="BE312" i="16" s="1"/>
  <c r="BF312" i="16" a="1"/>
  <c r="BF312" i="16" s="1"/>
  <c r="BG312" i="16" a="1"/>
  <c r="BG312" i="16" s="1"/>
  <c r="BH312" i="16" a="1"/>
  <c r="BH312" i="16" s="1"/>
  <c r="BI312" i="16" a="1"/>
  <c r="BI312" i="16" s="1"/>
  <c r="BJ312" i="16" a="1"/>
  <c r="BJ312" i="16" s="1"/>
  <c r="BK312" i="16" a="1"/>
  <c r="BK312" i="16" s="1"/>
  <c r="BL312" i="16" a="1"/>
  <c r="BL312" i="16" s="1"/>
  <c r="BM312" i="16" a="1"/>
  <c r="BM312" i="16" s="1"/>
  <c r="BN312" i="16" a="1"/>
  <c r="BN312" i="16" s="1"/>
  <c r="AC313" i="16" a="1"/>
  <c r="AC313" i="16" s="1"/>
  <c r="AD313" i="16" a="1"/>
  <c r="AD313" i="16" s="1"/>
  <c r="CM313" i="16" a="1"/>
  <c r="CM313" i="16" s="1"/>
  <c r="CP313" i="16" a="1"/>
  <c r="CP313" i="16" s="1"/>
  <c r="AC314" i="16" a="1"/>
  <c r="AC314" i="16" s="1"/>
  <c r="AD314" i="16" a="1"/>
  <c r="AD314" i="16" s="1"/>
  <c r="CM314" i="16" a="1"/>
  <c r="CM314" i="16" s="1"/>
  <c r="CP314" i="16" a="1"/>
  <c r="CP314" i="16" s="1"/>
  <c r="AD315" i="16" a="1"/>
  <c r="AD315" i="16" s="1"/>
  <c r="CM315" i="16" a="1"/>
  <c r="CM315" i="16" s="1"/>
  <c r="CP315" i="16" a="1"/>
  <c r="CP315" i="16" s="1"/>
  <c r="AD316" i="16" a="1"/>
  <c r="AD316" i="16" s="1"/>
  <c r="CM316" i="16" a="1"/>
  <c r="CM316" i="16" s="1"/>
  <c r="CP316" i="16" a="1"/>
  <c r="CP316" i="16" s="1"/>
  <c r="AD317" i="16" a="1"/>
  <c r="AD317" i="16" s="1"/>
  <c r="CM317" i="16" a="1"/>
  <c r="CM317" i="16" s="1"/>
  <c r="CP317" i="16" a="1"/>
  <c r="CP317" i="16" s="1"/>
  <c r="AD318" i="16" a="1"/>
  <c r="AD318" i="16" s="1"/>
  <c r="CM318" i="16" a="1"/>
  <c r="CM318" i="16" s="1"/>
  <c r="CP318" i="16" a="1"/>
  <c r="CP318" i="16" s="1"/>
  <c r="AC319" i="16" a="1"/>
  <c r="AC319" i="16" s="1"/>
  <c r="AC321" i="16" a="1"/>
  <c r="AC321" i="16" s="1"/>
  <c r="AD321" i="16" a="1"/>
  <c r="AD321" i="16" s="1"/>
  <c r="AE321" i="16" a="1"/>
  <c r="AE321" i="16" s="1"/>
  <c r="AF321" i="16" a="1"/>
  <c r="AF321" i="16" s="1"/>
  <c r="AG321" i="16" a="1"/>
  <c r="AG321" i="16" s="1"/>
  <c r="AH321" i="16" a="1"/>
  <c r="AH321" i="16" s="1"/>
  <c r="AI321" i="16" a="1"/>
  <c r="AI321" i="16" s="1"/>
  <c r="AJ321" i="16" a="1"/>
  <c r="AJ321" i="16" s="1"/>
  <c r="AK321" i="16" a="1"/>
  <c r="AK321" i="16" s="1"/>
  <c r="AL321" i="16" a="1"/>
  <c r="AL321" i="16" s="1"/>
  <c r="AM321" i="16" a="1"/>
  <c r="AM321" i="16" s="1"/>
  <c r="AN321" i="16" a="1"/>
  <c r="AN321" i="16" s="1"/>
  <c r="AO321" i="16" a="1"/>
  <c r="AO321" i="16" s="1"/>
  <c r="AP321" i="16" a="1"/>
  <c r="AP321" i="16" s="1"/>
  <c r="AQ321" i="16" a="1"/>
  <c r="AQ321" i="16" s="1"/>
  <c r="AR321" i="16" a="1"/>
  <c r="AR321" i="16" s="1"/>
  <c r="AS321" i="16" a="1"/>
  <c r="AS321" i="16" s="1"/>
  <c r="AT321" i="16" a="1"/>
  <c r="AT321" i="16" s="1"/>
  <c r="AU321" i="16" a="1"/>
  <c r="AU321" i="16" s="1"/>
  <c r="AV321" i="16" a="1"/>
  <c r="AV321" i="16" s="1"/>
  <c r="AW321" i="16" a="1"/>
  <c r="AW321" i="16" s="1"/>
  <c r="AX321" i="16" a="1"/>
  <c r="AX321" i="16" s="1"/>
  <c r="AY321" i="16" a="1"/>
  <c r="AY321" i="16" s="1"/>
  <c r="AZ321" i="16" a="1"/>
  <c r="AZ321" i="16" s="1"/>
  <c r="BA321" i="16" a="1"/>
  <c r="BA321" i="16" s="1"/>
  <c r="BB321" i="16" a="1"/>
  <c r="BB321" i="16" s="1"/>
  <c r="BC321" i="16" a="1"/>
  <c r="BC321" i="16" s="1"/>
  <c r="BD321" i="16" a="1"/>
  <c r="BD321" i="16" s="1"/>
  <c r="BE321" i="16" a="1"/>
  <c r="BE321" i="16" s="1"/>
  <c r="BF321" i="16" a="1"/>
  <c r="BF321" i="16" s="1"/>
  <c r="BG321" i="16" a="1"/>
  <c r="BG321" i="16" s="1"/>
  <c r="BH321" i="16" a="1"/>
  <c r="BH321" i="16" s="1"/>
  <c r="BI321" i="16" a="1"/>
  <c r="BI321" i="16" s="1"/>
  <c r="BJ321" i="16" a="1"/>
  <c r="BJ321" i="16" s="1"/>
  <c r="BK321" i="16" a="1"/>
  <c r="BK321" i="16" s="1"/>
  <c r="BL321" i="16" a="1"/>
  <c r="BL321" i="16" s="1"/>
  <c r="BM321" i="16" a="1"/>
  <c r="BM321" i="16" s="1"/>
  <c r="BN321" i="16" a="1"/>
  <c r="BN321" i="16" s="1"/>
  <c r="AC322" i="16" a="1"/>
  <c r="AC322" i="16" s="1"/>
  <c r="AD322" i="16" a="1"/>
  <c r="AD322" i="16" s="1"/>
  <c r="CM322" i="16" a="1"/>
  <c r="CM322" i="16" s="1"/>
  <c r="CP322" i="16" a="1"/>
  <c r="CP322" i="16" s="1"/>
  <c r="AC323" i="16" a="1"/>
  <c r="AC323" i="16" s="1"/>
  <c r="AD323" i="16" a="1"/>
  <c r="AD323" i="16" s="1"/>
  <c r="CM323" i="16" a="1"/>
  <c r="CM323" i="16" s="1"/>
  <c r="CP323" i="16" a="1"/>
  <c r="CP323" i="16" s="1"/>
  <c r="AD324" i="16" a="1"/>
  <c r="AD324" i="16" s="1"/>
  <c r="CM324" i="16" a="1"/>
  <c r="CM324" i="16" s="1"/>
  <c r="CP324" i="16" a="1"/>
  <c r="CP324" i="16" s="1"/>
  <c r="AD325" i="16" a="1"/>
  <c r="AD325" i="16" s="1"/>
  <c r="CM325" i="16" a="1"/>
  <c r="CM325" i="16" s="1"/>
  <c r="CP325" i="16" a="1"/>
  <c r="CP325" i="16" s="1"/>
  <c r="AD326" i="16" a="1"/>
  <c r="AD326" i="16" s="1"/>
  <c r="CM326" i="16" a="1"/>
  <c r="CM326" i="16" s="1"/>
  <c r="CP326" i="16" a="1"/>
  <c r="CP326" i="16" s="1"/>
  <c r="AD327" i="16" a="1"/>
  <c r="AD327" i="16" s="1"/>
  <c r="CM327" i="16" a="1"/>
  <c r="CM327" i="16" s="1"/>
  <c r="CP327" i="16" a="1"/>
  <c r="CP327" i="16" s="1"/>
  <c r="AC328" i="16" a="1"/>
  <c r="AC328" i="16" s="1"/>
  <c r="AC330" i="16" a="1"/>
  <c r="AC330" i="16" s="1"/>
  <c r="AD330" i="16" a="1"/>
  <c r="AD330" i="16" s="1"/>
  <c r="AE330" i="16" a="1"/>
  <c r="AE330" i="16" s="1"/>
  <c r="AF330" i="16" a="1"/>
  <c r="AF330" i="16" s="1"/>
  <c r="AG330" i="16" a="1"/>
  <c r="AG330" i="16" s="1"/>
  <c r="AH330" i="16" a="1"/>
  <c r="AH330" i="16" s="1"/>
  <c r="AI330" i="16" a="1"/>
  <c r="AI330" i="16" s="1"/>
  <c r="AJ330" i="16" a="1"/>
  <c r="AJ330" i="16" s="1"/>
  <c r="AK330" i="16" a="1"/>
  <c r="AK330" i="16" s="1"/>
  <c r="AL330" i="16" a="1"/>
  <c r="AL330" i="16" s="1"/>
  <c r="AM330" i="16" a="1"/>
  <c r="AM330" i="16" s="1"/>
  <c r="AN330" i="16" a="1"/>
  <c r="AN330" i="16" s="1"/>
  <c r="AO330" i="16" a="1"/>
  <c r="AO330" i="16" s="1"/>
  <c r="AP330" i="16" a="1"/>
  <c r="AP330" i="16" s="1"/>
  <c r="AQ330" i="16" a="1"/>
  <c r="AQ330" i="16" s="1"/>
  <c r="AR330" i="16" a="1"/>
  <c r="AR330" i="16" s="1"/>
  <c r="AS330" i="16" a="1"/>
  <c r="AS330" i="16" s="1"/>
  <c r="AT330" i="16" a="1"/>
  <c r="AT330" i="16" s="1"/>
  <c r="AU330" i="16" a="1"/>
  <c r="AU330" i="16" s="1"/>
  <c r="AV330" i="16" a="1"/>
  <c r="AV330" i="16" s="1"/>
  <c r="AW330" i="16" a="1"/>
  <c r="AW330" i="16" s="1"/>
  <c r="AX330" i="16" a="1"/>
  <c r="AX330" i="16" s="1"/>
  <c r="AY330" i="16" a="1"/>
  <c r="AY330" i="16" s="1"/>
  <c r="AZ330" i="16" a="1"/>
  <c r="AZ330" i="16" s="1"/>
  <c r="BA330" i="16" a="1"/>
  <c r="BA330" i="16" s="1"/>
  <c r="BB330" i="16" a="1"/>
  <c r="BB330" i="16" s="1"/>
  <c r="BC330" i="16" a="1"/>
  <c r="BC330" i="16" s="1"/>
  <c r="BD330" i="16" a="1"/>
  <c r="BD330" i="16" s="1"/>
  <c r="BE330" i="16" a="1"/>
  <c r="BE330" i="16" s="1"/>
  <c r="BF330" i="16" a="1"/>
  <c r="BF330" i="16" s="1"/>
  <c r="BG330" i="16" a="1"/>
  <c r="BG330" i="16" s="1"/>
  <c r="BH330" i="16" a="1"/>
  <c r="BH330" i="16" s="1"/>
  <c r="BI330" i="16" a="1"/>
  <c r="BI330" i="16" s="1"/>
  <c r="BJ330" i="16" a="1"/>
  <c r="BJ330" i="16" s="1"/>
  <c r="BK330" i="16" a="1"/>
  <c r="BK330" i="16" s="1"/>
  <c r="BL330" i="16" a="1"/>
  <c r="BL330" i="16" s="1"/>
  <c r="BM330" i="16" a="1"/>
  <c r="BM330" i="16" s="1"/>
  <c r="BN330" i="16" a="1"/>
  <c r="BN330" i="16" s="1"/>
  <c r="AC331" i="16" a="1"/>
  <c r="AC331" i="16" s="1"/>
  <c r="AD331" i="16" a="1"/>
  <c r="AD331" i="16" s="1"/>
  <c r="CM331" i="16" a="1"/>
  <c r="CM331" i="16" s="1"/>
  <c r="CP331" i="16" a="1"/>
  <c r="CP331" i="16" s="1"/>
  <c r="AC332" i="16" a="1"/>
  <c r="AC332" i="16" s="1"/>
  <c r="AD332" i="16" a="1"/>
  <c r="AD332" i="16" s="1"/>
  <c r="CM332" i="16" a="1"/>
  <c r="CM332" i="16" s="1"/>
  <c r="CP332" i="16" a="1"/>
  <c r="CP332" i="16" s="1"/>
  <c r="AD333" i="16" a="1"/>
  <c r="AD333" i="16" s="1"/>
  <c r="CM333" i="16" a="1"/>
  <c r="CM333" i="16" s="1"/>
  <c r="CP333" i="16" a="1"/>
  <c r="CP333" i="16" s="1"/>
  <c r="AD334" i="16" a="1"/>
  <c r="AD334" i="16" s="1"/>
  <c r="CM334" i="16" a="1"/>
  <c r="CM334" i="16" s="1"/>
  <c r="CP334" i="16" a="1"/>
  <c r="CP334" i="16" s="1"/>
  <c r="AD335" i="16" a="1"/>
  <c r="AD335" i="16" s="1"/>
  <c r="CM335" i="16" a="1"/>
  <c r="CM335" i="16" s="1"/>
  <c r="CP335" i="16" a="1"/>
  <c r="CP335" i="16" s="1"/>
  <c r="AD336" i="16" a="1"/>
  <c r="AD336" i="16" s="1"/>
  <c r="CM336" i="16" a="1"/>
  <c r="CM336" i="16" s="1"/>
  <c r="CP336" i="16" a="1"/>
  <c r="CP336" i="16" s="1"/>
  <c r="AC337" i="16" a="1"/>
  <c r="AC337" i="16" s="1"/>
  <c r="AC235" i="16" a="1"/>
  <c r="CZ239" i="16" l="1" a="1"/>
  <c r="CZ239" i="16" s="1"/>
  <c r="DB239" i="16" a="1"/>
  <c r="DB239" i="16" s="1"/>
  <c r="CZ238" i="16" a="1"/>
  <c r="CZ238" i="16" s="1"/>
  <c r="DB238" i="16" a="1"/>
  <c r="DB238" i="16" s="1"/>
  <c r="CN274" i="16"/>
  <c r="CN283" i="16"/>
  <c r="CQ283" i="16"/>
  <c r="CQ274" i="16"/>
  <c r="DX236" i="16" a="1"/>
  <c r="DX236" i="16" s="1"/>
  <c r="EM236" i="16" a="1"/>
  <c r="EM236" i="16" s="1"/>
  <c r="DP236" i="16" a="1"/>
  <c r="DP236" i="16" s="1"/>
  <c r="EC236" i="16" a="1"/>
  <c r="EC236" i="16" s="1"/>
  <c r="EG236" i="16" a="1"/>
  <c r="EG236" i="16" s="1"/>
  <c r="DH236" i="16" a="1"/>
  <c r="DH236" i="16" s="1"/>
  <c r="EC237" i="16" a="1"/>
  <c r="EC237" i="16" s="1"/>
  <c r="DX237" i="16" a="1"/>
  <c r="DX237" i="16" s="1"/>
  <c r="EG237" i="16" a="1"/>
  <c r="EG237" i="16" s="1"/>
  <c r="DP237" i="16" a="1"/>
  <c r="DP237" i="16" s="1"/>
  <c r="DH237" i="16" a="1"/>
  <c r="DH237" i="16" s="1"/>
  <c r="DH238" i="16" a="1"/>
  <c r="DH238" i="16" s="1"/>
  <c r="EG238" i="16" a="1"/>
  <c r="EG238" i="16" s="1"/>
  <c r="DP238" i="16" a="1"/>
  <c r="DP238" i="16" s="1"/>
  <c r="EM238" i="16" a="1"/>
  <c r="EM238" i="16" s="1"/>
  <c r="EC238" i="16" a="1"/>
  <c r="EC238" i="16" s="1"/>
  <c r="DX238" i="16" a="1"/>
  <c r="DX238" i="16" s="1"/>
  <c r="CM279" i="16"/>
  <c r="CY239" i="16" s="1" a="1"/>
  <c r="CY239" i="16" s="1"/>
  <c r="CM252" i="16"/>
  <c r="CP252" i="16"/>
  <c r="CM253" i="16"/>
  <c r="CP253" i="16"/>
  <c r="CM261" i="16"/>
  <c r="CP261" i="16"/>
  <c r="CM262" i="16"/>
  <c r="CP262" i="16"/>
  <c r="CM268" i="16"/>
  <c r="CM269" i="16"/>
  <c r="CP270" i="16"/>
  <c r="CP279" i="16"/>
  <c r="DA239" i="16" s="1" a="1"/>
  <c r="DA239" i="16" s="1"/>
  <c r="CP280" i="16"/>
  <c r="DA238" i="16" s="1" a="1"/>
  <c r="DA238" i="16" s="1"/>
  <c r="CM272" i="16"/>
  <c r="CP278" i="16"/>
  <c r="CP281" i="16"/>
  <c r="CP271" i="16"/>
  <c r="CP277" i="16"/>
  <c r="CP283" i="16" s="1"/>
  <c r="CP114" i="16" s="1" a="1"/>
  <c r="CM278" i="16"/>
  <c r="CP269" i="16"/>
  <c r="CM271" i="16"/>
  <c r="CM277" i="16"/>
  <c r="CM283" i="16" s="1"/>
  <c r="CM114" i="16" s="1" a="1"/>
  <c r="CM281" i="16"/>
  <c r="CP268" i="16"/>
  <c r="CM270" i="16"/>
  <c r="CP272" i="16"/>
  <c r="CM280" i="16"/>
  <c r="CY238" i="16" s="1" a="1"/>
  <c r="CY238" i="16" s="1"/>
  <c r="AH274" i="16"/>
  <c r="AV274" i="16"/>
  <c r="BL274" i="16"/>
  <c r="AW274" i="16"/>
  <c r="BG274" i="16"/>
  <c r="AK274" i="16"/>
  <c r="BM274" i="16"/>
  <c r="AT274" i="16"/>
  <c r="BF274" i="16"/>
  <c r="AI274" i="16"/>
  <c r="AU274" i="16"/>
  <c r="AP274" i="16"/>
  <c r="BB274" i="16"/>
  <c r="BN274" i="16"/>
  <c r="AF274" i="16"/>
  <c r="AR274" i="16"/>
  <c r="BD274" i="16"/>
  <c r="AE274" i="16"/>
  <c r="AX274" i="16"/>
  <c r="BE274" i="16"/>
  <c r="AN274" i="16"/>
  <c r="BH274" i="16"/>
  <c r="AG274" i="16"/>
  <c r="AY274" i="16"/>
  <c r="AM274" i="16"/>
  <c r="AJ274" i="16"/>
  <c r="AZ274" i="16"/>
  <c r="BA274" i="16"/>
  <c r="AL274" i="16"/>
  <c r="BC274" i="16"/>
  <c r="AO274" i="16"/>
  <c r="BI274" i="16"/>
  <c r="AQ274" i="16"/>
  <c r="BJ274" i="16"/>
  <c r="AS274" i="16"/>
  <c r="BK274" i="16"/>
  <c r="BN283" i="16"/>
  <c r="EN239" i="16" s="1" a="1"/>
  <c r="EN239" i="16" s="1"/>
  <c r="AG283" i="16"/>
  <c r="DG239" i="16" s="1" a="1"/>
  <c r="DG239" i="16" s="1"/>
  <c r="AU283" i="16"/>
  <c r="DU239" i="16" s="1" a="1"/>
  <c r="DU239" i="16" s="1"/>
  <c r="BI283" i="16"/>
  <c r="EI239" i="16" s="1" a="1"/>
  <c r="EI239" i="16" s="1"/>
  <c r="AF283" i="16"/>
  <c r="DF239" i="16" s="1" a="1"/>
  <c r="DF239" i="16" s="1"/>
  <c r="AR283" i="16"/>
  <c r="DR239" i="16" s="1" a="1"/>
  <c r="DR239" i="16" s="1"/>
  <c r="BD283" i="16"/>
  <c r="ED239" i="16" s="1" a="1"/>
  <c r="ED239" i="16" s="1"/>
  <c r="AP283" i="16"/>
  <c r="DP239" i="16" s="1" a="1"/>
  <c r="DP239" i="16" s="1"/>
  <c r="BB283" i="16"/>
  <c r="EB239" i="16" s="1" a="1"/>
  <c r="EB239" i="16" s="1"/>
  <c r="BH283" i="16"/>
  <c r="EH239" i="16" s="1" a="1"/>
  <c r="EH239" i="16" s="1"/>
  <c r="AH283" i="16"/>
  <c r="DH239" i="16" s="1" a="1"/>
  <c r="DH239" i="16" s="1"/>
  <c r="AV283" i="16"/>
  <c r="DV239" i="16" s="1" a="1"/>
  <c r="DV239" i="16" s="1"/>
  <c r="BJ283" i="16"/>
  <c r="EJ239" i="16" s="1" a="1"/>
  <c r="EJ239" i="16" s="1"/>
  <c r="AI283" i="16"/>
  <c r="DI239" i="16" s="1" a="1"/>
  <c r="DI239" i="16" s="1"/>
  <c r="AW283" i="16"/>
  <c r="DW239" i="16" s="1" a="1"/>
  <c r="DW239" i="16" s="1"/>
  <c r="BK283" i="16"/>
  <c r="EK239" i="16" s="1" a="1"/>
  <c r="EK239" i="16" s="1"/>
  <c r="AM283" i="16"/>
  <c r="DM239" i="16" s="1" a="1"/>
  <c r="DM239" i="16" s="1"/>
  <c r="AJ283" i="16"/>
  <c r="DJ239" i="16" s="1" a="1"/>
  <c r="DJ239" i="16" s="1"/>
  <c r="AX283" i="16"/>
  <c r="DX239" i="16" s="1" a="1"/>
  <c r="DX239" i="16" s="1"/>
  <c r="BL283" i="16"/>
  <c r="EL239" i="16" s="1" a="1"/>
  <c r="EL239" i="16" s="1"/>
  <c r="AK283" i="16"/>
  <c r="DK239" i="16" s="1" a="1"/>
  <c r="DK239" i="16" s="1"/>
  <c r="AY283" i="16"/>
  <c r="DY239" i="16" s="1" a="1"/>
  <c r="DY239" i="16" s="1"/>
  <c r="BM283" i="16"/>
  <c r="EM239" i="16" s="1" a="1"/>
  <c r="EM239" i="16" s="1"/>
  <c r="BA283" i="16"/>
  <c r="EA239" i="16" s="1" a="1"/>
  <c r="EA239" i="16" s="1"/>
  <c r="AL283" i="16"/>
  <c r="DL239" i="16" s="1" a="1"/>
  <c r="DL239" i="16" s="1"/>
  <c r="AZ283" i="16"/>
  <c r="DZ239" i="16" s="1" a="1"/>
  <c r="DZ239" i="16" s="1"/>
  <c r="AN283" i="16"/>
  <c r="DN239" i="16" s="1" a="1"/>
  <c r="DN239" i="16" s="1"/>
  <c r="BC283" i="16"/>
  <c r="EC239" i="16" s="1" a="1"/>
  <c r="EC239" i="16" s="1"/>
  <c r="AO283" i="16"/>
  <c r="DO239" i="16" s="1" a="1"/>
  <c r="DO239" i="16" s="1"/>
  <c r="BE283" i="16"/>
  <c r="EE239" i="16" s="1" a="1"/>
  <c r="EE239" i="16" s="1"/>
  <c r="AQ283" i="16"/>
  <c r="DQ239" i="16" s="1" a="1"/>
  <c r="DQ239" i="16" s="1"/>
  <c r="BF283" i="16"/>
  <c r="EF239" i="16" s="1" a="1"/>
  <c r="EF239" i="16" s="1"/>
  <c r="AS283" i="16"/>
  <c r="DS239" i="16" s="1" a="1"/>
  <c r="DS239" i="16" s="1"/>
  <c r="BG283" i="16"/>
  <c r="EG239" i="16" s="1" a="1"/>
  <c r="EG239" i="16" s="1"/>
  <c r="AE283" i="16"/>
  <c r="DE239" i="16" s="1" a="1"/>
  <c r="DE239" i="16" s="1"/>
  <c r="AT283" i="16"/>
  <c r="DT239" i="16" s="1" a="1"/>
  <c r="DT239" i="16" s="1"/>
  <c r="EE236" i="16" a="1"/>
  <c r="EE236" i="16" s="1"/>
  <c r="DF236" i="16" a="1"/>
  <c r="DF236" i="16" s="1"/>
  <c r="EK236" i="16" a="1"/>
  <c r="EK236" i="16" s="1"/>
  <c r="EH236" i="16" a="1"/>
  <c r="EH236" i="16" s="1"/>
  <c r="DV236" i="16" a="1"/>
  <c r="DV236" i="16" s="1"/>
  <c r="DL236" i="16" a="1"/>
  <c r="DL236" i="16" s="1"/>
  <c r="EB236" i="16" a="1"/>
  <c r="EB236" i="16" s="1"/>
  <c r="DT236" i="16" a="1"/>
  <c r="DT236" i="16" s="1"/>
  <c r="EL236" i="16" a="1"/>
  <c r="EL236" i="16" s="1"/>
  <c r="DW236" i="16" a="1"/>
  <c r="DW236" i="16" s="1"/>
  <c r="DS236" i="16" a="1"/>
  <c r="DS236" i="16" s="1"/>
  <c r="EJ236" i="16" a="1"/>
  <c r="EJ236" i="16" s="1"/>
  <c r="DI236" i="16" a="1"/>
  <c r="DI236" i="16" s="1"/>
  <c r="DU236" i="16" a="1"/>
  <c r="DU236" i="16" s="1"/>
  <c r="DN236" i="16" a="1"/>
  <c r="DN236" i="16" s="1"/>
  <c r="DK236" i="16" a="1"/>
  <c r="DK236" i="16" s="1"/>
  <c r="DE236" i="16" a="1"/>
  <c r="DE236" i="16" s="1"/>
  <c r="DM236" i="16" a="1"/>
  <c r="DM236" i="16" s="1"/>
  <c r="ED236" i="16" a="1"/>
  <c r="ED236" i="16" s="1"/>
  <c r="DQ236" i="16" a="1"/>
  <c r="DQ236" i="16" s="1"/>
  <c r="DG236" i="16" a="1"/>
  <c r="DG236" i="16" s="1"/>
  <c r="EI236" i="16" a="1"/>
  <c r="EI236" i="16" s="1"/>
  <c r="DZ236" i="16" a="1"/>
  <c r="DZ236" i="16" s="1"/>
  <c r="EN236" i="16" a="1"/>
  <c r="EN236" i="16" s="1"/>
  <c r="DY236" i="16" a="1"/>
  <c r="DY236" i="16" s="1"/>
  <c r="DJ236" i="16" a="1"/>
  <c r="DJ236" i="16" s="1"/>
  <c r="EA236" i="16" a="1"/>
  <c r="EA236" i="16" s="1"/>
  <c r="DR236" i="16" a="1"/>
  <c r="DR236" i="16" s="1"/>
  <c r="EF236" i="16" a="1"/>
  <c r="EF236" i="16" s="1"/>
  <c r="DO236" i="16" a="1"/>
  <c r="DO236" i="16" s="1"/>
  <c r="DM237" i="16" a="1"/>
  <c r="DM237" i="16" s="1"/>
  <c r="DL237" i="16" a="1"/>
  <c r="DL237" i="16" s="1"/>
  <c r="DQ237" i="16" a="1"/>
  <c r="DQ237" i="16" s="1"/>
  <c r="EF237" i="16" a="1"/>
  <c r="EF237" i="16" s="1"/>
  <c r="EJ237" i="16" a="1"/>
  <c r="EJ237" i="16" s="1"/>
  <c r="DT237" i="16" a="1"/>
  <c r="DT237" i="16" s="1"/>
  <c r="DK237" i="16" a="1"/>
  <c r="DK237" i="16" s="1"/>
  <c r="EE237" i="16" a="1"/>
  <c r="EE237" i="16" s="1"/>
  <c r="DV237" i="16" a="1"/>
  <c r="DV237" i="16" s="1"/>
  <c r="EA237" i="16" a="1"/>
  <c r="EA237" i="16" s="1"/>
  <c r="ED237" i="16" a="1"/>
  <c r="ED237" i="16" s="1"/>
  <c r="EB237" i="16" a="1"/>
  <c r="EB237" i="16" s="1"/>
  <c r="DJ237" i="16" a="1"/>
  <c r="DJ237" i="16" s="1"/>
  <c r="EH237" i="16" a="1"/>
  <c r="EH237" i="16" s="1"/>
  <c r="DO237" i="16" a="1"/>
  <c r="DO237" i="16" s="1"/>
  <c r="DF237" i="16" a="1"/>
  <c r="DF237" i="16" s="1"/>
  <c r="DY237" i="16" a="1"/>
  <c r="DY237" i="16" s="1"/>
  <c r="DN237" i="16" a="1"/>
  <c r="DN237" i="16" s="1"/>
  <c r="DW237" i="16" a="1"/>
  <c r="DW237" i="16" s="1"/>
  <c r="DZ237" i="16" a="1"/>
  <c r="DZ237" i="16" s="1"/>
  <c r="DG237" i="16" a="1"/>
  <c r="DG237" i="16" s="1"/>
  <c r="DI237" i="16" a="1"/>
  <c r="DI237" i="16" s="1"/>
  <c r="EN237" i="16" a="1"/>
  <c r="EN237" i="16" s="1"/>
  <c r="DE237" i="16" a="1"/>
  <c r="DE237" i="16" s="1"/>
  <c r="EK237" i="16" a="1"/>
  <c r="EK237" i="16" s="1"/>
  <c r="DS237" i="16" a="1"/>
  <c r="DS237" i="16" s="1"/>
  <c r="EL237" i="16" a="1"/>
  <c r="EL237" i="16" s="1"/>
  <c r="DR237" i="16" a="1"/>
  <c r="DR237" i="16" s="1"/>
  <c r="DU237" i="16" a="1"/>
  <c r="DU237" i="16" s="1"/>
  <c r="EM237" i="16" a="1"/>
  <c r="EM237" i="16" s="1"/>
  <c r="EI237" i="16" a="1"/>
  <c r="EI237" i="16" s="1"/>
  <c r="DL238" i="16" a="1"/>
  <c r="DL238" i="16" s="1"/>
  <c r="EB238" i="16" a="1"/>
  <c r="EB238" i="16" s="1"/>
  <c r="DF238" i="16" a="1"/>
  <c r="DF238" i="16" s="1"/>
  <c r="DY238" i="16" a="1"/>
  <c r="DY238" i="16" s="1"/>
  <c r="EH238" i="16" a="1"/>
  <c r="EH238" i="16" s="1"/>
  <c r="DI238" i="16" a="1"/>
  <c r="DI238" i="16" s="1"/>
  <c r="EN238" i="16" a="1"/>
  <c r="EN238" i="16" s="1"/>
  <c r="DJ238" i="16" a="1"/>
  <c r="DJ238" i="16" s="1"/>
  <c r="EK238" i="16" a="1"/>
  <c r="EK238" i="16" s="1"/>
  <c r="EF238" i="16" a="1"/>
  <c r="EF238" i="16" s="1"/>
  <c r="EL238" i="16" a="1"/>
  <c r="EL238" i="16" s="1"/>
  <c r="DR238" i="16" a="1"/>
  <c r="DR238" i="16" s="1"/>
  <c r="DK238" i="16" a="1"/>
  <c r="DK238" i="16" s="1"/>
  <c r="ED238" i="16" a="1"/>
  <c r="ED238" i="16" s="1"/>
  <c r="DV238" i="16" a="1"/>
  <c r="DV238" i="16" s="1"/>
  <c r="EE238" i="16" a="1"/>
  <c r="EE238" i="16" s="1"/>
  <c r="DE238" i="16" a="1"/>
  <c r="DE238" i="16" s="1"/>
  <c r="DW238" i="16" a="1"/>
  <c r="DW238" i="16" s="1"/>
  <c r="EI238" i="16" a="1"/>
  <c r="EI238" i="16" s="1"/>
  <c r="EJ238" i="16" a="1"/>
  <c r="EJ238" i="16" s="1"/>
  <c r="DN238" i="16" a="1"/>
  <c r="DN238" i="16" s="1"/>
  <c r="DM238" i="16" a="1"/>
  <c r="DM238" i="16" s="1"/>
  <c r="DZ238" i="16" a="1"/>
  <c r="DZ238" i="16" s="1"/>
  <c r="DS238" i="16" a="1"/>
  <c r="DS238" i="16" s="1"/>
  <c r="DU238" i="16" a="1"/>
  <c r="DU238" i="16" s="1"/>
  <c r="DQ238" i="16" a="1"/>
  <c r="DQ238" i="16" s="1"/>
  <c r="DO238" i="16" a="1"/>
  <c r="DO238" i="16" s="1"/>
  <c r="EA238" i="16" a="1"/>
  <c r="EA238" i="16" s="1"/>
  <c r="DT238" i="16" a="1"/>
  <c r="DT238" i="16" s="1"/>
  <c r="DG238" i="16" a="1"/>
  <c r="DG238" i="16" s="1"/>
  <c r="AD268" i="16"/>
  <c r="AD270" i="16"/>
  <c r="AD271" i="16"/>
  <c r="AD272" i="16"/>
  <c r="AD277" i="16"/>
  <c r="E277" i="16" s="1" a="1"/>
  <c r="AD278" i="16"/>
  <c r="DD236" i="16" s="1" a="1"/>
  <c r="DD236" i="16" s="1"/>
  <c r="AD279" i="16"/>
  <c r="DD237" i="16" s="1" a="1"/>
  <c r="DD237" i="16" s="1"/>
  <c r="AD280" i="16"/>
  <c r="DD238" i="16" s="1" a="1"/>
  <c r="DD238" i="16" s="1"/>
  <c r="AD281" i="16"/>
  <c r="AD269" i="16"/>
  <c r="E269" i="16" s="1" a="1"/>
  <c r="CN256" i="16"/>
  <c r="CQ256" i="16"/>
  <c r="CN265" i="16"/>
  <c r="CQ265" i="16"/>
  <c r="BI256" i="16"/>
  <c r="AN256" i="16"/>
  <c r="BL256" i="16"/>
  <c r="AO256" i="16"/>
  <c r="AM256" i="16"/>
  <c r="AS256" i="16"/>
  <c r="AU256" i="16"/>
  <c r="AY256" i="16"/>
  <c r="AH256" i="16"/>
  <c r="BK256" i="16"/>
  <c r="BH256" i="16"/>
  <c r="BM256" i="16"/>
  <c r="AP256" i="16"/>
  <c r="BB256" i="16"/>
  <c r="BN256" i="16"/>
  <c r="AE256" i="16"/>
  <c r="AQ256" i="16"/>
  <c r="BC256" i="16"/>
  <c r="AF256" i="16"/>
  <c r="AR256" i="16"/>
  <c r="BD256" i="16"/>
  <c r="AK256" i="16"/>
  <c r="AW256" i="16"/>
  <c r="AL256" i="16"/>
  <c r="BJ256" i="16"/>
  <c r="AZ256" i="16"/>
  <c r="BA256" i="16"/>
  <c r="BE256" i="16"/>
  <c r="AG256" i="16"/>
  <c r="AI256" i="16"/>
  <c r="AX256" i="16"/>
  <c r="AJ256" i="16"/>
  <c r="AT256" i="16"/>
  <c r="AV256" i="16"/>
  <c r="BF256" i="16"/>
  <c r="BG256" i="16"/>
  <c r="E250" i="16" a="1"/>
  <c r="CM251" i="16"/>
  <c r="CM259" i="16"/>
  <c r="CP259" i="16"/>
  <c r="CM260" i="16"/>
  <c r="CP260" i="16"/>
  <c r="CP250" i="16"/>
  <c r="CP251" i="16"/>
  <c r="CM250" i="16"/>
  <c r="AD59" i="16" a="1"/>
  <c r="CP59" i="16" a="1"/>
  <c r="CP115" i="16" a="1"/>
  <c r="CM59" i="16" a="1"/>
  <c r="CM115" i="16" a="1"/>
  <c r="BD231" i="16"/>
  <c r="BI231" i="16"/>
  <c r="BL231" i="16"/>
  <c r="E238" i="16"/>
  <c r="E240" i="16"/>
  <c r="E222" i="16"/>
  <c r="E224" i="16"/>
  <c r="AE231" i="16"/>
  <c r="AH231" i="16"/>
  <c r="AJ231" i="16"/>
  <c r="AL231" i="16"/>
  <c r="AN231" i="16"/>
  <c r="AP231" i="16"/>
  <c r="AR231" i="16"/>
  <c r="AT231" i="16"/>
  <c r="AV231" i="16"/>
  <c r="AX231" i="16"/>
  <c r="AZ231" i="16"/>
  <c r="BB231" i="16"/>
  <c r="BE231" i="16"/>
  <c r="BG231" i="16"/>
  <c r="BJ231" i="16"/>
  <c r="BM231" i="16"/>
  <c r="E237" i="16"/>
  <c r="E241" i="16"/>
  <c r="E221" i="16"/>
  <c r="E223" i="16"/>
  <c r="E225" i="16"/>
  <c r="E226" i="16"/>
  <c r="AD231" i="16"/>
  <c r="AF231" i="16"/>
  <c r="AG231" i="16"/>
  <c r="AI231" i="16"/>
  <c r="AK231" i="16"/>
  <c r="AM231" i="16"/>
  <c r="AO231" i="16"/>
  <c r="AQ231" i="16"/>
  <c r="AS231" i="16"/>
  <c r="AU231" i="16"/>
  <c r="AW231" i="16"/>
  <c r="AY231" i="16"/>
  <c r="BA231" i="16"/>
  <c r="BC231" i="16"/>
  <c r="BF231" i="16"/>
  <c r="BH231" i="16"/>
  <c r="BK231" i="16"/>
  <c r="BN231" i="16"/>
  <c r="E236" i="16"/>
  <c r="E239" i="16"/>
  <c r="AC235" i="16"/>
  <c r="AD292" i="16"/>
  <c r="CP292" i="16"/>
  <c r="DA240" i="16" s="1" a="1"/>
  <c r="DA240" i="16" s="1"/>
  <c r="E287" i="16" a="1"/>
  <c r="CP319" i="16"/>
  <c r="CP301" i="16"/>
  <c r="CM301" i="16"/>
  <c r="CP328" i="16"/>
  <c r="CP337" i="16"/>
  <c r="CP274" i="16"/>
  <c r="CP58" i="16" s="1" a="1"/>
  <c r="E314" i="16" a="1"/>
  <c r="E305" i="16" a="1"/>
  <c r="CP310" i="16"/>
  <c r="E286" i="16" a="1"/>
  <c r="E332" i="16" a="1"/>
  <c r="E296" i="16" a="1"/>
  <c r="AD310" i="16"/>
  <c r="E304" i="16" a="1"/>
  <c r="E322" i="16" a="1"/>
  <c r="CM328" i="16"/>
  <c r="CM337" i="16"/>
  <c r="E323" i="16" a="1"/>
  <c r="AD328" i="16"/>
  <c r="E331" i="16" a="1"/>
  <c r="AD337" i="16"/>
  <c r="CM319" i="16"/>
  <c r="E313" i="16" a="1"/>
  <c r="CM292" i="16"/>
  <c r="CY240" i="16" s="1" a="1"/>
  <c r="CY240" i="16" s="1"/>
  <c r="K239" i="16"/>
  <c r="AC239" i="16" a="1"/>
  <c r="AC239" i="16" s="1"/>
  <c r="AB237" i="16" a="1"/>
  <c r="AB237" i="16" s="1"/>
  <c r="CM310" i="16"/>
  <c r="AD301" i="16"/>
  <c r="E295" i="16" a="1"/>
  <c r="CM274" i="16"/>
  <c r="CM58" i="16" s="1" a="1"/>
  <c r="E268" i="16" a="1"/>
  <c r="AB222" i="16" a="1"/>
  <c r="AB222" i="16" s="1"/>
  <c r="AC224" i="16" a="1"/>
  <c r="AC224" i="16" s="1"/>
  <c r="K224" i="16"/>
  <c r="AD319" i="16"/>
  <c r="K207" i="16"/>
  <c r="AC207" i="16" a="1"/>
  <c r="AC207" i="16" s="1"/>
  <c r="E278" i="16" l="1" a="1"/>
  <c r="E278" i="16" s="1"/>
  <c r="AD274" i="16"/>
  <c r="AD58" i="16" s="1" a="1"/>
  <c r="EN58" i="16" s="1" a="1"/>
  <c r="EN58" i="16" s="1"/>
  <c r="AD283" i="16"/>
  <c r="DD239" i="16" s="1" a="1"/>
  <c r="DD239" i="16" s="1"/>
  <c r="DB114" i="16" a="1"/>
  <c r="DB114" i="16" s="1"/>
  <c r="DB115" i="16" a="1"/>
  <c r="DB115" i="16" s="1"/>
  <c r="CZ59" i="16" a="1"/>
  <c r="CZ59" i="16" s="1"/>
  <c r="DB58" i="16" a="1"/>
  <c r="DB58" i="16" s="1"/>
  <c r="DB59" i="16" a="1"/>
  <c r="DB59" i="16" s="1"/>
  <c r="CZ58" i="16" a="1"/>
  <c r="CZ58" i="16" s="1"/>
  <c r="CZ114" i="16" a="1"/>
  <c r="CZ114" i="16" s="1"/>
  <c r="CZ115" i="16" a="1"/>
  <c r="CZ115" i="16" s="1"/>
  <c r="E251" i="16" a="1"/>
  <c r="AD256" i="16"/>
  <c r="AD264" i="16" s="1" a="1"/>
  <c r="AD264" i="16" s="1"/>
  <c r="CM256" i="16"/>
  <c r="CM57" i="16" s="1" a="1"/>
  <c r="CP265" i="16"/>
  <c r="CP113" i="16" s="1" a="1"/>
  <c r="CM265" i="16"/>
  <c r="CM113" i="16" s="1" a="1"/>
  <c r="CP256" i="16"/>
  <c r="CP57" i="16" s="1" a="1"/>
  <c r="DK59" i="16" a="1"/>
  <c r="DK59" i="16" s="1"/>
  <c r="DM59" i="16" a="1"/>
  <c r="DM59" i="16" s="1"/>
  <c r="EF59" i="16" a="1"/>
  <c r="EF59" i="16" s="1"/>
  <c r="DL59" i="16" a="1"/>
  <c r="DL59" i="16" s="1"/>
  <c r="EE59" i="16" a="1"/>
  <c r="EE59" i="16" s="1"/>
  <c r="DO59" i="16" a="1"/>
  <c r="DO59" i="16" s="1"/>
  <c r="DU59" i="16" a="1"/>
  <c r="DU59" i="16" s="1"/>
  <c r="DI59" i="16" a="1"/>
  <c r="DI59" i="16" s="1"/>
  <c r="DH59" i="16" a="1"/>
  <c r="DH59" i="16" s="1"/>
  <c r="EL59" i="16" a="1"/>
  <c r="EL59" i="16" s="1"/>
  <c r="DV59" i="16" a="1"/>
  <c r="DV59" i="16" s="1"/>
  <c r="DR59" i="16" a="1"/>
  <c r="DR59" i="16" s="1"/>
  <c r="EK59" i="16" a="1"/>
  <c r="EK59" i="16" s="1"/>
  <c r="EJ59" i="16" a="1"/>
  <c r="EJ59" i="16" s="1"/>
  <c r="DP59" i="16" a="1"/>
  <c r="DP59" i="16" s="1"/>
  <c r="ED59" i="16" a="1"/>
  <c r="ED59" i="16" s="1"/>
  <c r="DJ59" i="16" a="1"/>
  <c r="DJ59" i="16" s="1"/>
  <c r="EC59" i="16" a="1"/>
  <c r="EC59" i="16" s="1"/>
  <c r="EB59" i="16" a="1"/>
  <c r="EB59" i="16" s="1"/>
  <c r="EA59" i="16" a="1"/>
  <c r="EA59" i="16" s="1"/>
  <c r="DG59" i="16" a="1"/>
  <c r="DG59" i="16" s="1"/>
  <c r="DY59" i="16" a="1"/>
  <c r="DY59" i="16" s="1"/>
  <c r="DF59" i="16" a="1"/>
  <c r="DF59" i="16" s="1"/>
  <c r="EM59" i="16" a="1"/>
  <c r="EM59" i="16" s="1"/>
  <c r="DQ59" i="16" a="1"/>
  <c r="DQ59" i="16" s="1"/>
  <c r="EN59" i="16" a="1"/>
  <c r="EN59" i="16" s="1"/>
  <c r="DW59" i="16" a="1"/>
  <c r="DW59" i="16" s="1"/>
  <c r="DS59" i="16" a="1"/>
  <c r="DS59" i="16" s="1"/>
  <c r="DE59" i="16" a="1"/>
  <c r="DE59" i="16" s="1"/>
  <c r="EH59" i="16" a="1"/>
  <c r="EH59" i="16" s="1"/>
  <c r="DT59" i="16" a="1"/>
  <c r="DT59" i="16" s="1"/>
  <c r="DZ59" i="16" a="1"/>
  <c r="DZ59" i="16" s="1"/>
  <c r="DX59" i="16" a="1"/>
  <c r="DX59" i="16" s="1"/>
  <c r="EI59" i="16" a="1"/>
  <c r="EI59" i="16" s="1"/>
  <c r="DN59" i="16" a="1"/>
  <c r="DN59" i="16" s="1"/>
  <c r="EG59" i="16" a="1"/>
  <c r="EG59" i="16" s="1"/>
  <c r="AD59" i="16"/>
  <c r="CM59" i="16"/>
  <c r="CY59" i="16" s="1" a="1"/>
  <c r="CY59" i="16" s="1"/>
  <c r="CP114" i="16"/>
  <c r="DA114" i="16" s="1" a="1"/>
  <c r="DA114" i="16" s="1"/>
  <c r="CM58" i="16"/>
  <c r="CY58" i="16" s="1" a="1"/>
  <c r="CY58" i="16" s="1"/>
  <c r="CP115" i="16"/>
  <c r="DA115" i="16" s="1" a="1"/>
  <c r="DA115" i="16" s="1"/>
  <c r="CP59" i="16"/>
  <c r="DA59" i="16" s="1" a="1"/>
  <c r="DA59" i="16" s="1"/>
  <c r="CM114" i="16"/>
  <c r="CY114" i="16" s="1" a="1"/>
  <c r="CY114" i="16" s="1"/>
  <c r="CP58" i="16"/>
  <c r="DA58" i="16" s="1" a="1"/>
  <c r="DA58" i="16" s="1"/>
  <c r="CM115" i="16"/>
  <c r="CY115" i="16" s="1" a="1"/>
  <c r="CY115" i="16" s="1"/>
  <c r="E269" i="16"/>
  <c r="E268" i="16"/>
  <c r="E332" i="16"/>
  <c r="E323" i="16"/>
  <c r="E295" i="16"/>
  <c r="E322" i="16"/>
  <c r="E313" i="16"/>
  <c r="E314" i="16"/>
  <c r="E250" i="16"/>
  <c r="E305" i="16"/>
  <c r="E304" i="16"/>
  <c r="E287" i="16"/>
  <c r="E286" i="16"/>
  <c r="E296" i="16"/>
  <c r="E331" i="16"/>
  <c r="E277" i="16"/>
  <c r="K237" i="16"/>
  <c r="AC237" i="16" a="1"/>
  <c r="AC237" i="16" s="1"/>
  <c r="K222" i="16"/>
  <c r="AA280" i="16" a="1"/>
  <c r="AA280" i="16" s="1"/>
  <c r="AA252" i="16" a="1"/>
  <c r="AA252" i="16" s="1"/>
  <c r="AA255" i="16" a="1"/>
  <c r="AA255" i="16" s="1"/>
  <c r="AA268" i="16" a="1"/>
  <c r="AA268" i="16" s="1"/>
  <c r="AA269" i="16" a="1"/>
  <c r="AA269" i="16" s="1"/>
  <c r="AC222" i="16" a="1"/>
  <c r="AC222" i="16" s="1"/>
  <c r="AA262" i="16" a="1"/>
  <c r="AA262" i="16" s="1"/>
  <c r="AA250" i="16" a="1"/>
  <c r="AA250" i="16" s="1"/>
  <c r="AA251" i="16" a="1"/>
  <c r="AA251" i="16" s="1"/>
  <c r="AA272" i="16" a="1"/>
  <c r="AA272" i="16" s="1"/>
  <c r="AA279" i="16" a="1"/>
  <c r="AA279" i="16" s="1"/>
  <c r="AA282" i="16" a="1"/>
  <c r="AA282" i="16" s="1"/>
  <c r="AA295" i="16" a="1"/>
  <c r="AA295" i="16" s="1"/>
  <c r="AA296" i="16" a="1"/>
  <c r="AA296" i="16" s="1"/>
  <c r="AA317" i="16" a="1"/>
  <c r="AA317" i="16" s="1"/>
  <c r="AA254" i="16" a="1"/>
  <c r="AA254" i="16" s="1"/>
  <c r="AA289" i="16" a="1"/>
  <c r="AA289" i="16" s="1"/>
  <c r="AA261" i="16" a="1"/>
  <c r="AA261" i="16" s="1"/>
  <c r="AA264" i="16" a="1"/>
  <c r="AA264" i="16" s="1"/>
  <c r="AA277" i="16" a="1"/>
  <c r="AA277" i="16" s="1"/>
  <c r="AA278" i="16" a="1"/>
  <c r="AA278" i="16" s="1"/>
  <c r="AA299" i="16" a="1"/>
  <c r="AA299" i="16" s="1"/>
  <c r="AA271" i="16" a="1"/>
  <c r="AA271" i="16" s="1"/>
  <c r="AA259" i="16" a="1"/>
  <c r="AA259" i="16" s="1"/>
  <c r="AA260" i="16" a="1"/>
  <c r="AA260" i="16" s="1"/>
  <c r="AA281" i="16" a="1"/>
  <c r="AA281" i="16" s="1"/>
  <c r="AA253" i="16" a="1"/>
  <c r="AA253" i="16" s="1"/>
  <c r="AA263" i="16" a="1"/>
  <c r="AA263" i="16" s="1"/>
  <c r="AA298" i="16" a="1"/>
  <c r="AA298" i="16" s="1"/>
  <c r="AA327" i="16" a="1"/>
  <c r="AA327" i="16" s="1"/>
  <c r="AA316" i="16" a="1"/>
  <c r="AA316" i="16" s="1"/>
  <c r="AA308" i="16" a="1"/>
  <c r="AA308" i="16" s="1"/>
  <c r="AA336" i="16" a="1"/>
  <c r="AA336" i="16" s="1"/>
  <c r="AA326" i="16" a="1"/>
  <c r="AA326" i="16" s="1"/>
  <c r="AA291" i="16" a="1"/>
  <c r="AA291" i="16" s="1"/>
  <c r="AA304" i="16" a="1"/>
  <c r="AA304" i="16" s="1"/>
  <c r="AA288" i="16" a="1"/>
  <c r="AA288" i="16" s="1"/>
  <c r="AA306" i="16" a="1"/>
  <c r="AA306" i="16" s="1"/>
  <c r="AA324" i="16" a="1"/>
  <c r="AA324" i="16" s="1"/>
  <c r="AA331" i="16" a="1"/>
  <c r="AA331" i="16" s="1"/>
  <c r="AA315" i="16" a="1"/>
  <c r="AA315" i="16" s="1"/>
  <c r="AA286" i="16" a="1"/>
  <c r="AA286" i="16" s="1"/>
  <c r="AA318" i="16" a="1"/>
  <c r="AA318" i="16" s="1"/>
  <c r="AA332" i="16" a="1"/>
  <c r="AA332" i="16" s="1"/>
  <c r="AA300" i="16" a="1"/>
  <c r="AA300" i="16" s="1"/>
  <c r="AA309" i="16" a="1"/>
  <c r="AA309" i="16" s="1"/>
  <c r="AA273" i="16" a="1"/>
  <c r="AA273" i="16" s="1"/>
  <c r="AA335" i="16" a="1"/>
  <c r="AA335" i="16" s="1"/>
  <c r="AA313" i="16" a="1"/>
  <c r="AA313" i="16" s="1"/>
  <c r="AA297" i="16" a="1"/>
  <c r="AA297" i="16" s="1"/>
  <c r="AA314" i="16" a="1"/>
  <c r="AA314" i="16" s="1"/>
  <c r="AA323" i="16" a="1"/>
  <c r="AA323" i="16" s="1"/>
  <c r="AA270" i="16" a="1"/>
  <c r="AA270" i="16" s="1"/>
  <c r="AA307" i="16" a="1"/>
  <c r="AA307" i="16" s="1"/>
  <c r="AA305" i="16" a="1"/>
  <c r="AA305" i="16" s="1"/>
  <c r="AA322" i="16" a="1"/>
  <c r="AA322" i="16" s="1"/>
  <c r="AA287" i="16" a="1"/>
  <c r="AA287" i="16" s="1"/>
  <c r="AA290" i="16" a="1"/>
  <c r="AA290" i="16" s="1"/>
  <c r="AA325" i="16" a="1"/>
  <c r="AA325" i="16" s="1"/>
  <c r="AA334" i="16" a="1"/>
  <c r="AA334" i="16" s="1"/>
  <c r="AA333" i="16" a="1"/>
  <c r="AA333" i="16" s="1"/>
  <c r="AD262" i="16" a="1"/>
  <c r="AD261" i="16" a="1"/>
  <c r="AD57" i="16" l="1" a="1"/>
  <c r="AD57" i="16" s="1"/>
  <c r="AD259" i="16" a="1"/>
  <c r="AD259" i="16" s="1"/>
  <c r="AD260" i="16" a="1"/>
  <c r="AD260" i="16" s="1"/>
  <c r="E260" i="16" s="1" a="1"/>
  <c r="AD263" i="16" a="1"/>
  <c r="AD263" i="16" s="1"/>
  <c r="EM58" i="16" a="1"/>
  <c r="EM58" i="16" s="1"/>
  <c r="EB58" i="16" a="1"/>
  <c r="EB58" i="16" s="1"/>
  <c r="DO58" i="16" a="1"/>
  <c r="DO58" i="16" s="1"/>
  <c r="DN58" i="16" a="1"/>
  <c r="DN58" i="16" s="1"/>
  <c r="DP58" i="16" a="1"/>
  <c r="DP58" i="16" s="1"/>
  <c r="AD58" i="16"/>
  <c r="CH58" i="91" s="1" a="1"/>
  <c r="CH58" i="91" s="1"/>
  <c r="DS58" i="16" a="1"/>
  <c r="DS58" i="16" s="1"/>
  <c r="EI58" i="16" a="1"/>
  <c r="EI58" i="16" s="1"/>
  <c r="EC58" i="16" a="1"/>
  <c r="EC58" i="16" s="1"/>
  <c r="EJ58" i="16" a="1"/>
  <c r="EJ58" i="16" s="1"/>
  <c r="DJ58" i="16" a="1"/>
  <c r="DJ58" i="16" s="1"/>
  <c r="EK58" i="16" a="1"/>
  <c r="EK58" i="16" s="1"/>
  <c r="DW58" i="16" a="1"/>
  <c r="DW58" i="16" s="1"/>
  <c r="DT58" i="16" a="1"/>
  <c r="DT58" i="16" s="1"/>
  <c r="ED58" i="16" a="1"/>
  <c r="ED58" i="16" s="1"/>
  <c r="DQ58" i="16" a="1"/>
  <c r="DQ58" i="16" s="1"/>
  <c r="DM58" i="16" a="1"/>
  <c r="DM58" i="16" s="1"/>
  <c r="DG58" i="16" a="1"/>
  <c r="DG58" i="16" s="1"/>
  <c r="EH58" i="16" a="1"/>
  <c r="EH58" i="16" s="1"/>
  <c r="EE58" i="16" a="1"/>
  <c r="EE58" i="16" s="1"/>
  <c r="DR58" i="16" a="1"/>
  <c r="DR58" i="16" s="1"/>
  <c r="DU58" i="16" a="1"/>
  <c r="DU58" i="16" s="1"/>
  <c r="DI58" i="16" a="1"/>
  <c r="DI58" i="16" s="1"/>
  <c r="DY58" i="16" a="1"/>
  <c r="DY58" i="16" s="1"/>
  <c r="DH58" i="16" a="1"/>
  <c r="DH58" i="16" s="1"/>
  <c r="EL58" i="16" a="1"/>
  <c r="EL58" i="16" s="1"/>
  <c r="DV58" i="16" a="1"/>
  <c r="DV58" i="16" s="1"/>
  <c r="DK58" i="16" a="1"/>
  <c r="DK58" i="16" s="1"/>
  <c r="EA58" i="16" a="1"/>
  <c r="EA58" i="16" s="1"/>
  <c r="EF58" i="16" a="1"/>
  <c r="EF58" i="16" s="1"/>
  <c r="DL58" i="16" a="1"/>
  <c r="DL58" i="16" s="1"/>
  <c r="EG58" i="16" a="1"/>
  <c r="EG58" i="16" s="1"/>
  <c r="DZ58" i="16" a="1"/>
  <c r="DZ58" i="16" s="1"/>
  <c r="DF58" i="16" a="1"/>
  <c r="DF58" i="16" s="1"/>
  <c r="DE58" i="16" a="1"/>
  <c r="DE58" i="16" s="1"/>
  <c r="DX58" i="16" a="1"/>
  <c r="DX58" i="16" s="1"/>
  <c r="AD261" i="16"/>
  <c r="AD262" i="16"/>
  <c r="E251" i="16"/>
  <c r="DB113" i="16" a="1"/>
  <c r="DB113" i="16" s="1"/>
  <c r="CP113" i="16"/>
  <c r="DA113" i="16" s="1" a="1"/>
  <c r="DA113" i="16" s="1"/>
  <c r="CZ113" i="16" a="1"/>
  <c r="CZ113" i="16" s="1"/>
  <c r="CM113" i="16"/>
  <c r="CY113" i="16" s="1" a="1"/>
  <c r="CY113" i="16" s="1"/>
  <c r="AT217" i="50" a="1"/>
  <c r="AT217" i="50" s="1"/>
  <c r="AU218" i="50" a="1"/>
  <c r="AU218" i="50" s="1"/>
  <c r="DY57" i="16" a="1"/>
  <c r="DY57" i="16" s="1"/>
  <c r="DO57" i="16" a="1"/>
  <c r="DO57" i="16" s="1"/>
  <c r="AU215" i="50" a="1"/>
  <c r="AU215" i="50" s="1"/>
  <c r="AT215" i="50" a="1"/>
  <c r="AT215" i="50" s="1"/>
  <c r="AU217" i="50" a="1"/>
  <c r="AU217" i="50" s="1"/>
  <c r="AT218" i="50" a="1"/>
  <c r="AT218" i="50" s="1"/>
  <c r="AU219" i="50" a="1"/>
  <c r="AU219" i="50" s="1"/>
  <c r="AU216" i="50" a="1"/>
  <c r="AU216" i="50" s="1"/>
  <c r="AU213" i="50" a="1"/>
  <c r="AU213" i="50" s="1"/>
  <c r="EE57" i="16" a="1"/>
  <c r="EE57" i="16" s="1"/>
  <c r="EM57" i="16" a="1"/>
  <c r="EM57" i="16" s="1"/>
  <c r="AU214" i="50" a="1"/>
  <c r="AU214" i="50" s="1"/>
  <c r="AT213" i="50" a="1"/>
  <c r="AT213" i="50" s="1"/>
  <c r="EK57" i="16" a="1"/>
  <c r="EK57" i="16" s="1"/>
  <c r="DJ57" i="16" a="1"/>
  <c r="DJ57" i="16" s="1"/>
  <c r="AT214" i="50" a="1"/>
  <c r="AT214" i="50" s="1"/>
  <c r="DP57" i="16" a="1"/>
  <c r="DP57" i="16" s="1"/>
  <c r="DH57" i="16" a="1"/>
  <c r="DH57" i="16" s="1"/>
  <c r="DV57" i="16" a="1"/>
  <c r="DV57" i="16" s="1"/>
  <c r="DF57" i="16" a="1"/>
  <c r="DF57" i="16" s="1"/>
  <c r="DN57" i="16" a="1"/>
  <c r="DN57" i="16" s="1"/>
  <c r="EB57" i="16" a="1"/>
  <c r="EB57" i="16" s="1"/>
  <c r="AT216" i="50" a="1"/>
  <c r="AT216" i="50" s="1"/>
  <c r="AT219" i="50" a="1"/>
  <c r="AT219" i="50" s="1"/>
  <c r="DL57" i="16" a="1"/>
  <c r="DL57" i="16" s="1"/>
  <c r="DT57" i="16" a="1"/>
  <c r="DT57" i="16" s="1"/>
  <c r="EH57" i="16" a="1"/>
  <c r="EH57" i="16" s="1"/>
  <c r="DR57" i="16" a="1"/>
  <c r="DR57" i="16" s="1"/>
  <c r="DZ57" i="16" a="1"/>
  <c r="DZ57" i="16" s="1"/>
  <c r="EN57" i="16" a="1"/>
  <c r="EN57" i="16" s="1"/>
  <c r="DX57" i="16" a="1"/>
  <c r="DX57" i="16" s="1"/>
  <c r="EF57" i="16" a="1"/>
  <c r="EF57" i="16" s="1"/>
  <c r="DQ57" i="16" a="1"/>
  <c r="DQ57" i="16" s="1"/>
  <c r="ED57" i="16" a="1"/>
  <c r="ED57" i="16" s="1"/>
  <c r="EL57" i="16" a="1"/>
  <c r="EL57" i="16" s="1"/>
  <c r="DE57" i="16" a="1"/>
  <c r="DE57" i="16" s="1"/>
  <c r="EJ57" i="16" a="1"/>
  <c r="EJ57" i="16" s="1"/>
  <c r="DI57" i="16" a="1"/>
  <c r="DI57" i="16" s="1"/>
  <c r="DK57" i="16" a="1"/>
  <c r="DK57" i="16" s="1"/>
  <c r="DG57" i="16" a="1"/>
  <c r="DG57" i="16" s="1"/>
  <c r="DU57" i="16" a="1"/>
  <c r="DU57" i="16" s="1"/>
  <c r="DW57" i="16" a="1"/>
  <c r="DW57" i="16" s="1"/>
  <c r="DM57" i="16" a="1"/>
  <c r="DM57" i="16" s="1"/>
  <c r="EA57" i="16" a="1"/>
  <c r="EA57" i="16" s="1"/>
  <c r="EC57" i="16" a="1"/>
  <c r="EC57" i="16" s="1"/>
  <c r="DS57" i="16" a="1"/>
  <c r="DS57" i="16" s="1"/>
  <c r="EG57" i="16" a="1"/>
  <c r="EG57" i="16" s="1"/>
  <c r="EI57" i="16" a="1"/>
  <c r="EI57" i="16" s="1"/>
  <c r="CM57" i="16"/>
  <c r="CZ57" i="16" a="1"/>
  <c r="CZ57" i="16" s="1"/>
  <c r="CP57" i="16"/>
  <c r="DB57" i="16" a="1"/>
  <c r="DB57" i="16" s="1"/>
  <c r="CK59" i="91" a="1"/>
  <c r="CK59" i="91" s="1"/>
  <c r="CH59" i="16" a="1"/>
  <c r="CH59" i="16" s="1"/>
  <c r="CE59" i="91" a="1"/>
  <c r="CE59" i="91" s="1"/>
  <c r="CK59" i="16" a="1"/>
  <c r="CK59" i="16" s="1"/>
  <c r="CG59" i="16" a="1"/>
  <c r="CG59" i="16" s="1"/>
  <c r="CJ59" i="16" a="1"/>
  <c r="CJ59" i="16" s="1"/>
  <c r="CJ59" i="91" a="1"/>
  <c r="CJ59" i="91" s="1"/>
  <c r="CG59" i="91" a="1"/>
  <c r="CG59" i="91" s="1"/>
  <c r="CD59" i="91" a="1"/>
  <c r="CD59" i="91" s="1"/>
  <c r="CD59" i="16" a="1"/>
  <c r="CD59" i="16" s="1"/>
  <c r="CE59" i="16" a="1"/>
  <c r="CE59" i="16" s="1"/>
  <c r="DD59" i="16" a="1"/>
  <c r="DD59" i="16" s="1"/>
  <c r="CH59" i="91" a="1"/>
  <c r="CH59" i="91" s="1"/>
  <c r="AD115" i="16" a="1"/>
  <c r="AD114" i="16" a="1"/>
  <c r="AS265" i="16"/>
  <c r="BI265" i="16"/>
  <c r="BK265" i="16"/>
  <c r="BC265" i="16"/>
  <c r="AZ265" i="16"/>
  <c r="BL265" i="16"/>
  <c r="BA265" i="16"/>
  <c r="AG265" i="16"/>
  <c r="AI265" i="16"/>
  <c r="AE265" i="16"/>
  <c r="AV265" i="16"/>
  <c r="BG265" i="16"/>
  <c r="BH265" i="16"/>
  <c r="BM265" i="16"/>
  <c r="BJ265" i="16"/>
  <c r="BE265" i="16"/>
  <c r="BN265" i="16"/>
  <c r="AW265" i="16"/>
  <c r="AT265" i="16"/>
  <c r="AK265" i="16"/>
  <c r="BB265" i="16"/>
  <c r="AR265" i="16"/>
  <c r="BF265" i="16"/>
  <c r="BD265" i="16"/>
  <c r="AM265" i="16"/>
  <c r="AY265" i="16"/>
  <c r="AN265" i="16"/>
  <c r="AQ265" i="16"/>
  <c r="AL265" i="16"/>
  <c r="AX265" i="16"/>
  <c r="AH265" i="16"/>
  <c r="AJ265" i="16"/>
  <c r="AF265" i="16"/>
  <c r="AP265" i="16"/>
  <c r="AO265" i="16"/>
  <c r="AU265" i="16"/>
  <c r="CH58" i="16" l="1" a="1"/>
  <c r="CH58" i="16" s="1"/>
  <c r="CJ58" i="16" a="1"/>
  <c r="CJ58" i="16" s="1"/>
  <c r="CK58" i="16" a="1"/>
  <c r="CK58" i="16" s="1"/>
  <c r="CD58" i="91" a="1"/>
  <c r="CD58" i="91" s="1"/>
  <c r="CJ58" i="91" a="1"/>
  <c r="CJ58" i="91" s="1"/>
  <c r="CG58" i="91" a="1"/>
  <c r="CG58" i="91" s="1"/>
  <c r="CE58" i="16" a="1"/>
  <c r="CE58" i="16" s="1"/>
  <c r="CD58" i="16" a="1"/>
  <c r="CD58" i="16" s="1"/>
  <c r="DD58" i="16" a="1"/>
  <c r="DD58" i="16" s="1"/>
  <c r="CK58" i="91" a="1"/>
  <c r="CK58" i="91" s="1"/>
  <c r="CE58" i="91" a="1"/>
  <c r="CE58" i="91" s="1"/>
  <c r="CG58" i="16" a="1"/>
  <c r="CG58" i="16" s="1"/>
  <c r="AD175" i="16" a="1"/>
  <c r="AD161" i="16" a="1"/>
  <c r="AD235" i="16" a="1"/>
  <c r="CM161" i="16" a="1"/>
  <c r="CM235" i="16" a="1"/>
  <c r="CP161" i="16" a="1"/>
  <c r="CP235" i="16" a="1"/>
  <c r="CY57" i="16" a="1"/>
  <c r="CY57" i="16" s="1"/>
  <c r="CM175" i="16" a="1"/>
  <c r="E260" i="16"/>
  <c r="CK57" i="91" a="1"/>
  <c r="CK57" i="91" s="1"/>
  <c r="CH57" i="91" a="1"/>
  <c r="CH57" i="91" s="1"/>
  <c r="DD57" i="16" a="1"/>
  <c r="DD57" i="16" s="1"/>
  <c r="CG57" i="16" a="1"/>
  <c r="CG57" i="16" s="1"/>
  <c r="CK57" i="16" a="1"/>
  <c r="CK57" i="16" s="1"/>
  <c r="CE57" i="16" a="1"/>
  <c r="CE57" i="16" s="1"/>
  <c r="CD57" i="91" a="1"/>
  <c r="CD57" i="91" s="1"/>
  <c r="CJ57" i="16" a="1"/>
  <c r="CJ57" i="16" s="1"/>
  <c r="CH57" i="16" a="1"/>
  <c r="CH57" i="16" s="1"/>
  <c r="CJ57" i="91" a="1"/>
  <c r="CJ57" i="91" s="1"/>
  <c r="CG57" i="91" a="1"/>
  <c r="CG57" i="91" s="1"/>
  <c r="CD57" i="16" a="1"/>
  <c r="CD57" i="16" s="1"/>
  <c r="CE57" i="91" a="1"/>
  <c r="CE57" i="91" s="1"/>
  <c r="DA57" i="16" a="1"/>
  <c r="DA57" i="16" s="1"/>
  <c r="CP175" i="16" a="1"/>
  <c r="AD265" i="16"/>
  <c r="AD113" i="16" s="1" a="1"/>
  <c r="EI115" i="16" a="1"/>
  <c r="EI115" i="16" s="1"/>
  <c r="DO115" i="16" a="1"/>
  <c r="DO115" i="16" s="1"/>
  <c r="EM115" i="16" a="1"/>
  <c r="EM115" i="16" s="1"/>
  <c r="DQ115" i="16" a="1"/>
  <c r="DQ115" i="16" s="1"/>
  <c r="DW115" i="16" a="1"/>
  <c r="DW115" i="16" s="1"/>
  <c r="DS115" i="16" a="1"/>
  <c r="DS115" i="16" s="1"/>
  <c r="EH115" i="16" a="1"/>
  <c r="EH115" i="16" s="1"/>
  <c r="DN115" i="16" a="1"/>
  <c r="DN115" i="16" s="1"/>
  <c r="EG115" i="16" a="1"/>
  <c r="EG115" i="16" s="1"/>
  <c r="DM115" i="16" a="1"/>
  <c r="DM115" i="16" s="1"/>
  <c r="EF115" i="16" a="1"/>
  <c r="EF115" i="16" s="1"/>
  <c r="DL115" i="16" a="1"/>
  <c r="DL115" i="16" s="1"/>
  <c r="EE115" i="16" a="1"/>
  <c r="EE115" i="16" s="1"/>
  <c r="DK115" i="16" a="1"/>
  <c r="DK115" i="16" s="1"/>
  <c r="DU115" i="16" a="1"/>
  <c r="DU115" i="16" s="1"/>
  <c r="DI115" i="16" a="1"/>
  <c r="DI115" i="16" s="1"/>
  <c r="DH115" i="16" a="1"/>
  <c r="DH115" i="16" s="1"/>
  <c r="EL115" i="16" a="1"/>
  <c r="EL115" i="16" s="1"/>
  <c r="DR115" i="16" a="1"/>
  <c r="DR115" i="16" s="1"/>
  <c r="EK115" i="16" a="1"/>
  <c r="EK115" i="16" s="1"/>
  <c r="EJ115" i="16" a="1"/>
  <c r="EJ115" i="16" s="1"/>
  <c r="DP115" i="16" a="1"/>
  <c r="DP115" i="16" s="1"/>
  <c r="ED115" i="16" a="1"/>
  <c r="ED115" i="16" s="1"/>
  <c r="DJ115" i="16" a="1"/>
  <c r="DJ115" i="16" s="1"/>
  <c r="EC115" i="16" a="1"/>
  <c r="EC115" i="16" s="1"/>
  <c r="EB115" i="16" a="1"/>
  <c r="EB115" i="16" s="1"/>
  <c r="EA115" i="16" a="1"/>
  <c r="EA115" i="16" s="1"/>
  <c r="DG115" i="16" a="1"/>
  <c r="DG115" i="16" s="1"/>
  <c r="DZ115" i="16" a="1"/>
  <c r="DZ115" i="16" s="1"/>
  <c r="DF115" i="16" a="1"/>
  <c r="DF115" i="16" s="1"/>
  <c r="DY115" i="16" a="1"/>
  <c r="DY115" i="16" s="1"/>
  <c r="DE115" i="16" a="1"/>
  <c r="DE115" i="16" s="1"/>
  <c r="DX115" i="16" a="1"/>
  <c r="DX115" i="16" s="1"/>
  <c r="DV115" i="16" a="1"/>
  <c r="DV115" i="16" s="1"/>
  <c r="EN115" i="16" a="1"/>
  <c r="EN115" i="16" s="1"/>
  <c r="DT115" i="16" a="1"/>
  <c r="DT115" i="16" s="1"/>
  <c r="EK114" i="16" a="1"/>
  <c r="EK114" i="16" s="1"/>
  <c r="EM114" i="16" a="1"/>
  <c r="EM114" i="16" s="1"/>
  <c r="DJ114" i="16" a="1"/>
  <c r="DJ114" i="16" s="1"/>
  <c r="EF114" i="16" a="1"/>
  <c r="EF114" i="16" s="1"/>
  <c r="DU114" i="16" a="1"/>
  <c r="DU114" i="16" s="1"/>
  <c r="DV114" i="16" a="1"/>
  <c r="DV114" i="16" s="1"/>
  <c r="EN114" i="16" a="1"/>
  <c r="EN114" i="16" s="1"/>
  <c r="EG114" i="16" a="1"/>
  <c r="EG114" i="16" s="1"/>
  <c r="DG114" i="16" a="1"/>
  <c r="DG114" i="16" s="1"/>
  <c r="EL114" i="16" a="1"/>
  <c r="EL114" i="16" s="1"/>
  <c r="DE114" i="16" a="1"/>
  <c r="DE114" i="16" s="1"/>
  <c r="DZ114" i="16" a="1"/>
  <c r="DZ114" i="16" s="1"/>
  <c r="DW114" i="16" a="1"/>
  <c r="DW114" i="16" s="1"/>
  <c r="EB114" i="16" a="1"/>
  <c r="EB114" i="16" s="1"/>
  <c r="EH114" i="16" a="1"/>
  <c r="EH114" i="16" s="1"/>
  <c r="DT114" i="16" a="1"/>
  <c r="DT114" i="16" s="1"/>
  <c r="EA114" i="16" a="1"/>
  <c r="EA114" i="16" s="1"/>
  <c r="ED114" i="16" a="1"/>
  <c r="ED114" i="16" s="1"/>
  <c r="DF114" i="16" a="1"/>
  <c r="DF114" i="16" s="1"/>
  <c r="DM114" i="16" a="1"/>
  <c r="DM114" i="16" s="1"/>
  <c r="DX114" i="16" a="1"/>
  <c r="DX114" i="16" s="1"/>
  <c r="DH114" i="16" a="1"/>
  <c r="DH114" i="16" s="1"/>
  <c r="DS114" i="16" a="1"/>
  <c r="DS114" i="16" s="1"/>
  <c r="DY114" i="16" a="1"/>
  <c r="DY114" i="16" s="1"/>
  <c r="EE114" i="16" a="1"/>
  <c r="EE114" i="16" s="1"/>
  <c r="DK114" i="16" a="1"/>
  <c r="DK114" i="16" s="1"/>
  <c r="DQ114" i="16" a="1"/>
  <c r="DQ114" i="16" s="1"/>
  <c r="EI114" i="16" a="1"/>
  <c r="EI114" i="16" s="1"/>
  <c r="DP114" i="16" a="1"/>
  <c r="DP114" i="16" s="1"/>
  <c r="EC114" i="16" a="1"/>
  <c r="EC114" i="16" s="1"/>
  <c r="DN114" i="16" a="1"/>
  <c r="DN114" i="16" s="1"/>
  <c r="EJ114" i="16" a="1"/>
  <c r="EJ114" i="16" s="1"/>
  <c r="DL114" i="16" a="1"/>
  <c r="DL114" i="16" s="1"/>
  <c r="DR114" i="16" a="1"/>
  <c r="DR114" i="16" s="1"/>
  <c r="DO114" i="16" a="1"/>
  <c r="DO114" i="16" s="1"/>
  <c r="DI114" i="16" a="1"/>
  <c r="DI114" i="16" s="1"/>
  <c r="AD114" i="16"/>
  <c r="AD115" i="16"/>
  <c r="CD115" i="16" s="1" a="1"/>
  <c r="CD115" i="16" s="1"/>
  <c r="E114" i="16" a="1"/>
  <c r="E114" i="16" s="1"/>
  <c r="E259" i="16" a="1"/>
  <c r="CZ161" i="16" l="1" a="1"/>
  <c r="CZ161" i="16" s="1"/>
  <c r="DB161" i="16" a="1"/>
  <c r="DB161" i="16" s="1"/>
  <c r="DG175" i="16" a="1"/>
  <c r="DG175" i="16" s="1"/>
  <c r="EI175" i="16" a="1"/>
  <c r="EI175" i="16" s="1"/>
  <c r="EH175" i="16" a="1"/>
  <c r="EH175" i="16" s="1"/>
  <c r="DJ175" i="16" a="1"/>
  <c r="DJ175" i="16" s="1"/>
  <c r="EK175" i="16" a="1"/>
  <c r="EK175" i="16" s="1"/>
  <c r="DI175" i="16" a="1"/>
  <c r="DI175" i="16" s="1"/>
  <c r="EF175" i="16" a="1"/>
  <c r="EF175" i="16" s="1"/>
  <c r="DQ175" i="16" a="1"/>
  <c r="DQ175" i="16" s="1"/>
  <c r="DF175" i="16" a="1"/>
  <c r="DF175" i="16" s="1"/>
  <c r="DX175" i="16" a="1"/>
  <c r="DX175" i="16" s="1"/>
  <c r="EL175" i="16" a="1"/>
  <c r="EL175" i="16" s="1"/>
  <c r="EJ175" i="16" a="1"/>
  <c r="EJ175" i="16" s="1"/>
  <c r="DU175" i="16" a="1"/>
  <c r="DU175" i="16" s="1"/>
  <c r="EC175" i="16" a="1"/>
  <c r="EC175" i="16" s="1"/>
  <c r="DL175" i="16" a="1"/>
  <c r="DL175" i="16" s="1"/>
  <c r="DZ175" i="16" a="1"/>
  <c r="DZ175" i="16" s="1"/>
  <c r="EA175" i="16" a="1"/>
  <c r="EA175" i="16" s="1"/>
  <c r="DM175" i="16" a="1"/>
  <c r="DM175" i="16" s="1"/>
  <c r="DP175" i="16" a="1"/>
  <c r="DP175" i="16" s="1"/>
  <c r="AD175" i="16"/>
  <c r="CD175" i="91" s="1" a="1"/>
  <c r="CD175" i="91" s="1"/>
  <c r="DS175" i="16" a="1"/>
  <c r="DS175" i="16" s="1"/>
  <c r="DO175" i="16" a="1"/>
  <c r="DO175" i="16" s="1"/>
  <c r="EE175" i="16" a="1"/>
  <c r="EE175" i="16" s="1"/>
  <c r="DK175" i="16" a="1"/>
  <c r="DK175" i="16" s="1"/>
  <c r="DW175" i="16" a="1"/>
  <c r="DW175" i="16" s="1"/>
  <c r="EB175" i="16" a="1"/>
  <c r="EB175" i="16" s="1"/>
  <c r="DR175" i="16" a="1"/>
  <c r="DR175" i="16" s="1"/>
  <c r="DE175" i="16" a="1"/>
  <c r="DE175" i="16" s="1"/>
  <c r="EM175" i="16" a="1"/>
  <c r="EM175" i="16" s="1"/>
  <c r="DV175" i="16" a="1"/>
  <c r="DV175" i="16" s="1"/>
  <c r="DT175" i="16" a="1"/>
  <c r="DT175" i="16" s="1"/>
  <c r="DN175" i="16" a="1"/>
  <c r="DN175" i="16" s="1"/>
  <c r="ED175" i="16" a="1"/>
  <c r="ED175" i="16" s="1"/>
  <c r="DY175" i="16" a="1"/>
  <c r="DY175" i="16" s="1"/>
  <c r="EG175" i="16" a="1"/>
  <c r="EG175" i="16" s="1"/>
  <c r="EN175" i="16" a="1"/>
  <c r="EN175" i="16" s="1"/>
  <c r="DH175" i="16" a="1"/>
  <c r="DH175" i="16" s="1"/>
  <c r="CZ235" i="16" a="1"/>
  <c r="CZ235" i="16" s="1"/>
  <c r="CN242" i="16"/>
  <c r="DB235" i="16" a="1"/>
  <c r="DB235" i="16" s="1"/>
  <c r="CQ242" i="16"/>
  <c r="CM161" i="16"/>
  <c r="CM235" i="16"/>
  <c r="CP161" i="16"/>
  <c r="CP235" i="16"/>
  <c r="DY161" i="16" a="1"/>
  <c r="DY161" i="16" s="1"/>
  <c r="DV161" i="16" a="1"/>
  <c r="DV161" i="16" s="1"/>
  <c r="DR161" i="16" a="1"/>
  <c r="DR161" i="16" s="1"/>
  <c r="EL161" i="16" a="1"/>
  <c r="EL161" i="16" s="1"/>
  <c r="EM161" i="16" a="1"/>
  <c r="EM161" i="16" s="1"/>
  <c r="DU161" i="16" a="1"/>
  <c r="DU161" i="16" s="1"/>
  <c r="DI161" i="16" a="1"/>
  <c r="DI161" i="16" s="1"/>
  <c r="EI161" i="16" a="1"/>
  <c r="EI161" i="16" s="1"/>
  <c r="DZ161" i="16" a="1"/>
  <c r="DZ161" i="16" s="1"/>
  <c r="EC161" i="16" a="1"/>
  <c r="EC161" i="16" s="1"/>
  <c r="DS161" i="16" a="1"/>
  <c r="DS161" i="16" s="1"/>
  <c r="EB161" i="16" a="1"/>
  <c r="EB161" i="16" s="1"/>
  <c r="DT161" i="16" a="1"/>
  <c r="DT161" i="16" s="1"/>
  <c r="EG161" i="16" a="1"/>
  <c r="EG161" i="16" s="1"/>
  <c r="DM161" i="16" a="1"/>
  <c r="DM161" i="16" s="1"/>
  <c r="DN161" i="16" a="1"/>
  <c r="DN161" i="16" s="1"/>
  <c r="DK161" i="16" a="1"/>
  <c r="DK161" i="16" s="1"/>
  <c r="DX161" i="16" a="1"/>
  <c r="DX161" i="16" s="1"/>
  <c r="EE161" i="16" a="1"/>
  <c r="EE161" i="16" s="1"/>
  <c r="DO161" i="16" a="1"/>
  <c r="DO161" i="16" s="1"/>
  <c r="EN161" i="16" a="1"/>
  <c r="EN161" i="16" s="1"/>
  <c r="ED161" i="16" a="1"/>
  <c r="ED161" i="16" s="1"/>
  <c r="DJ161" i="16" a="1"/>
  <c r="DJ161" i="16" s="1"/>
  <c r="DW161" i="16" a="1"/>
  <c r="DW161" i="16" s="1"/>
  <c r="DL161" i="16" a="1"/>
  <c r="DL161" i="16" s="1"/>
  <c r="EK161" i="16" a="1"/>
  <c r="EK161" i="16" s="1"/>
  <c r="DH161" i="16" a="1"/>
  <c r="DH161" i="16" s="1"/>
  <c r="DQ161" i="16" a="1"/>
  <c r="DQ161" i="16" s="1"/>
  <c r="EA161" i="16" a="1"/>
  <c r="EA161" i="16" s="1"/>
  <c r="DF161" i="16" a="1"/>
  <c r="DF161" i="16" s="1"/>
  <c r="DE161" i="16" a="1"/>
  <c r="DE161" i="16" s="1"/>
  <c r="DP161" i="16" a="1"/>
  <c r="DP161" i="16" s="1"/>
  <c r="EJ161" i="16" a="1"/>
  <c r="EJ161" i="16" s="1"/>
  <c r="EH161" i="16" a="1"/>
  <c r="EH161" i="16" s="1"/>
  <c r="EF161" i="16" a="1"/>
  <c r="EF161" i="16" s="1"/>
  <c r="DG161" i="16" a="1"/>
  <c r="DG161" i="16" s="1"/>
  <c r="AS242" i="16"/>
  <c r="DF235" i="16" a="1"/>
  <c r="DF235" i="16" s="1"/>
  <c r="AZ242" i="16"/>
  <c r="DH235" i="16" a="1"/>
  <c r="DH235" i="16" s="1"/>
  <c r="BM242" i="16"/>
  <c r="AG242" i="16"/>
  <c r="AQ242" i="16"/>
  <c r="DG235" i="16" a="1"/>
  <c r="DG235" i="16" s="1"/>
  <c r="DJ235" i="16" a="1"/>
  <c r="DJ235" i="16" s="1"/>
  <c r="BK242" i="16"/>
  <c r="AY242" i="16"/>
  <c r="BJ242" i="16"/>
  <c r="DS235" i="16" a="1"/>
  <c r="DS235" i="16" s="1"/>
  <c r="EA235" i="16" a="1"/>
  <c r="EA235" i="16" s="1"/>
  <c r="AX242" i="16"/>
  <c r="EH235" i="16" a="1"/>
  <c r="EH235" i="16" s="1"/>
  <c r="AM242" i="16"/>
  <c r="BD242" i="16"/>
  <c r="AF242" i="16"/>
  <c r="EM235" i="16" a="1"/>
  <c r="EM235" i="16" s="1"/>
  <c r="DO235" i="16" a="1"/>
  <c r="DO235" i="16" s="1"/>
  <c r="DN235" i="16" a="1"/>
  <c r="DN235" i="16" s="1"/>
  <c r="BN242" i="16"/>
  <c r="DX235" i="16" a="1"/>
  <c r="DX235" i="16" s="1"/>
  <c r="DP235" i="16" a="1"/>
  <c r="DP235" i="16" s="1"/>
  <c r="BI242" i="16"/>
  <c r="EI235" i="16" a="1"/>
  <c r="EI235" i="16" s="1"/>
  <c r="AK242" i="16"/>
  <c r="AL242" i="16"/>
  <c r="DZ235" i="16" a="1"/>
  <c r="DZ235" i="16" s="1"/>
  <c r="BC242" i="16"/>
  <c r="BA242" i="16"/>
  <c r="AR242" i="16"/>
  <c r="EB235" i="16" a="1"/>
  <c r="EB235" i="16" s="1"/>
  <c r="DE235" i="16" a="1"/>
  <c r="DE235" i="16" s="1"/>
  <c r="DU235" i="16" a="1"/>
  <c r="DU235" i="16" s="1"/>
  <c r="EN235" i="16" a="1"/>
  <c r="EN235" i="16" s="1"/>
  <c r="BG242" i="16"/>
  <c r="AW242" i="16"/>
  <c r="AH242" i="16"/>
  <c r="DR235" i="16" a="1"/>
  <c r="DR235" i="16" s="1"/>
  <c r="EG235" i="16" a="1"/>
  <c r="EG235" i="16" s="1"/>
  <c r="EF235" i="16" a="1"/>
  <c r="EF235" i="16" s="1"/>
  <c r="DI235" i="16" a="1"/>
  <c r="DI235" i="16" s="1"/>
  <c r="DL235" i="16" a="1"/>
  <c r="DL235" i="16" s="1"/>
  <c r="BL242" i="16"/>
  <c r="DQ235" i="16" a="1"/>
  <c r="DQ235" i="16" s="1"/>
  <c r="AN242" i="16"/>
  <c r="AV242" i="16"/>
  <c r="AP242" i="16"/>
  <c r="EL235" i="16" a="1"/>
  <c r="EL235" i="16" s="1"/>
  <c r="EE235" i="16" a="1"/>
  <c r="EE235" i="16" s="1"/>
  <c r="ED235" i="16" a="1"/>
  <c r="ED235" i="16" s="1"/>
  <c r="DT235" i="16" a="1"/>
  <c r="DT235" i="16" s="1"/>
  <c r="EJ235" i="16" a="1"/>
  <c r="EJ235" i="16" s="1"/>
  <c r="BB242" i="16"/>
  <c r="AT242" i="16"/>
  <c r="BH242" i="16"/>
  <c r="BF242" i="16"/>
  <c r="EK235" i="16" a="1"/>
  <c r="EK235" i="16" s="1"/>
  <c r="DM235" i="16" a="1"/>
  <c r="DM235" i="16" s="1"/>
  <c r="EC235" i="16" a="1"/>
  <c r="EC235" i="16" s="1"/>
  <c r="BE242" i="16"/>
  <c r="AU242" i="16"/>
  <c r="DV235" i="16" a="1"/>
  <c r="DV235" i="16" s="1"/>
  <c r="AO242" i="16"/>
  <c r="AI242" i="16"/>
  <c r="AE242" i="16"/>
  <c r="DW235" i="16" a="1"/>
  <c r="DW235" i="16" s="1"/>
  <c r="DK235" i="16" a="1"/>
  <c r="DK235" i="16" s="1"/>
  <c r="DY235" i="16" a="1"/>
  <c r="DY235" i="16" s="1"/>
  <c r="AJ242" i="16"/>
  <c r="AD235" i="16"/>
  <c r="AD161" i="16"/>
  <c r="CE161" i="91" s="1" a="1"/>
  <c r="CE161" i="91" s="1"/>
  <c r="CZ175" i="16" a="1"/>
  <c r="CZ175" i="16" s="1"/>
  <c r="CM175" i="16"/>
  <c r="DB175" i="16" a="1"/>
  <c r="DB175" i="16" s="1"/>
  <c r="CP175" i="16"/>
  <c r="CJ114" i="16" a="1"/>
  <c r="CJ114" i="16" s="1"/>
  <c r="CK114" i="16" a="1"/>
  <c r="CK114" i="16" s="1"/>
  <c r="CD114" i="16" a="1"/>
  <c r="CD114" i="16" s="1"/>
  <c r="CE114" i="16" a="1"/>
  <c r="CE114" i="16" s="1"/>
  <c r="CG114" i="16" a="1"/>
  <c r="CG114" i="16" s="1"/>
  <c r="CH114" i="16" a="1"/>
  <c r="CH114" i="16" s="1"/>
  <c r="CJ115" i="16" a="1"/>
  <c r="CJ115" i="16" s="1"/>
  <c r="CH115" i="16" a="1"/>
  <c r="CH115" i="16" s="1"/>
  <c r="CG115" i="16" a="1"/>
  <c r="CG115" i="16" s="1"/>
  <c r="CE115" i="16" a="1"/>
  <c r="CE115" i="16" s="1"/>
  <c r="CK115" i="16" a="1"/>
  <c r="CK115" i="16" s="1"/>
  <c r="DD115" i="16" a="1"/>
  <c r="DD115" i="16" s="1"/>
  <c r="DD114" i="16" a="1"/>
  <c r="DD114" i="16" s="1"/>
  <c r="CG114" i="91" a="1"/>
  <c r="CG114" i="91" s="1"/>
  <c r="CH114" i="91" a="1"/>
  <c r="CH114" i="91" s="1"/>
  <c r="CD114" i="91" a="1"/>
  <c r="CD114" i="91" s="1"/>
  <c r="CK114" i="91" a="1"/>
  <c r="CK114" i="91" s="1"/>
  <c r="CJ114" i="91" a="1"/>
  <c r="CJ114" i="91" s="1"/>
  <c r="CE114" i="91" a="1"/>
  <c r="CE114" i="91" s="1"/>
  <c r="DL113" i="16" a="1"/>
  <c r="DL113" i="16" s="1"/>
  <c r="EJ113" i="16" a="1"/>
  <c r="EJ113" i="16" s="1"/>
  <c r="DG113" i="16" a="1"/>
  <c r="DG113" i="16" s="1"/>
  <c r="DM113" i="16" a="1"/>
  <c r="DM113" i="16" s="1"/>
  <c r="DS113" i="16" a="1"/>
  <c r="DS113" i="16" s="1"/>
  <c r="DY113" i="16" a="1"/>
  <c r="DY113" i="16" s="1"/>
  <c r="EE113" i="16" a="1"/>
  <c r="EE113" i="16" s="1"/>
  <c r="EK113" i="16" a="1"/>
  <c r="EK113" i="16" s="1"/>
  <c r="DH113" i="16" a="1"/>
  <c r="DH113" i="16" s="1"/>
  <c r="EL113" i="16" a="1"/>
  <c r="EL113" i="16" s="1"/>
  <c r="DJ113" i="16" a="1"/>
  <c r="DJ113" i="16" s="1"/>
  <c r="DP113" i="16" a="1"/>
  <c r="DP113" i="16" s="1"/>
  <c r="DV113" i="16" a="1"/>
  <c r="DV113" i="16" s="1"/>
  <c r="EB113" i="16" a="1"/>
  <c r="EB113" i="16" s="1"/>
  <c r="EH113" i="16" a="1"/>
  <c r="EH113" i="16" s="1"/>
  <c r="EN113" i="16" a="1"/>
  <c r="EN113" i="16" s="1"/>
  <c r="DT113" i="16" a="1"/>
  <c r="DT113" i="16" s="1"/>
  <c r="EF113" i="16" a="1"/>
  <c r="EF113" i="16" s="1"/>
  <c r="DE113" i="16" a="1"/>
  <c r="DE113" i="16" s="1"/>
  <c r="DK113" i="16" a="1"/>
  <c r="DK113" i="16" s="1"/>
  <c r="DQ113" i="16" a="1"/>
  <c r="DQ113" i="16" s="1"/>
  <c r="DN113" i="16" a="1"/>
  <c r="DN113" i="16" s="1"/>
  <c r="EC113" i="16" a="1"/>
  <c r="EC113" i="16" s="1"/>
  <c r="EI113" i="16" a="1"/>
  <c r="EI113" i="16" s="1"/>
  <c r="DF113" i="16" a="1"/>
  <c r="DF113" i="16" s="1"/>
  <c r="DR113" i="16" a="1"/>
  <c r="DR113" i="16" s="1"/>
  <c r="DX113" i="16" a="1"/>
  <c r="DX113" i="16" s="1"/>
  <c r="ED113" i="16" a="1"/>
  <c r="ED113" i="16" s="1"/>
  <c r="DZ113" i="16" a="1"/>
  <c r="DZ113" i="16" s="1"/>
  <c r="EM113" i="16" a="1"/>
  <c r="EM113" i="16" s="1"/>
  <c r="EG113" i="16" a="1"/>
  <c r="EG113" i="16" s="1"/>
  <c r="EA113" i="16" a="1"/>
  <c r="EA113" i="16" s="1"/>
  <c r="DU113" i="16" a="1"/>
  <c r="DU113" i="16" s="1"/>
  <c r="DO113" i="16" a="1"/>
  <c r="DO113" i="16" s="1"/>
  <c r="DI113" i="16" a="1"/>
  <c r="DI113" i="16" s="1"/>
  <c r="DW113" i="16" a="1"/>
  <c r="DW113" i="16" s="1"/>
  <c r="AD113" i="16"/>
  <c r="E113" i="16" a="1"/>
  <c r="E113" i="16" s="1"/>
  <c r="E259" i="16"/>
  <c r="CK161" i="91" l="1" a="1"/>
  <c r="CK161" i="91" s="1"/>
  <c r="CJ161" i="91" a="1"/>
  <c r="CJ161" i="91" s="1"/>
  <c r="CG161" i="91" a="1"/>
  <c r="CG161" i="91" s="1"/>
  <c r="CD161" i="91" a="1"/>
  <c r="CD161" i="91" s="1"/>
  <c r="CD168" i="91" s="1" a="1"/>
  <c r="CD168" i="91" s="1"/>
  <c r="CM168" i="16" a="1"/>
  <c r="CZ168" i="16" s="1" a="1"/>
  <c r="CZ168" i="16" s="1"/>
  <c r="CY161" i="16" a="1"/>
  <c r="CY161" i="16" s="1"/>
  <c r="CH175" i="91" a="1"/>
  <c r="CH175" i="91" s="1"/>
  <c r="CJ175" i="91" a="1"/>
  <c r="CJ175" i="91" s="1"/>
  <c r="CK175" i="91" a="1"/>
  <c r="CK175" i="91" s="1"/>
  <c r="CJ175" i="16" a="1"/>
  <c r="CJ175" i="16" s="1"/>
  <c r="CE175" i="91" a="1"/>
  <c r="CE175" i="91" s="1"/>
  <c r="CD182" i="91" s="1" a="1"/>
  <c r="CD182" i="91" s="1"/>
  <c r="CG175" i="91" a="1"/>
  <c r="CG175" i="91" s="1"/>
  <c r="CH175" i="16" a="1"/>
  <c r="CH175" i="16" s="1"/>
  <c r="DD175" i="16" a="1"/>
  <c r="DD175" i="16" s="1"/>
  <c r="CE175" i="16" a="1"/>
  <c r="CE175" i="16" s="1"/>
  <c r="AD182" i="16" a="1"/>
  <c r="CK175" i="16" a="1"/>
  <c r="CK175" i="16" s="1"/>
  <c r="CD175" i="16" a="1"/>
  <c r="CD175" i="16" s="1"/>
  <c r="CG175" i="16" a="1"/>
  <c r="CG175" i="16" s="1"/>
  <c r="CM242" i="16"/>
  <c r="CY235" i="16" a="1"/>
  <c r="CY235" i="16" s="1"/>
  <c r="CP168" i="16" a="1"/>
  <c r="DA161" i="16" a="1"/>
  <c r="DA161" i="16" s="1"/>
  <c r="DA235" i="16" a="1"/>
  <c r="DA235" i="16" s="1"/>
  <c r="CP242" i="16"/>
  <c r="CH161" i="91" a="1"/>
  <c r="CH161" i="91" s="1"/>
  <c r="CJ161" i="16" a="1"/>
  <c r="CJ161" i="16" s="1"/>
  <c r="CE161" i="16" a="1"/>
  <c r="CE161" i="16" s="1"/>
  <c r="CH161" i="16" a="1"/>
  <c r="CH161" i="16" s="1"/>
  <c r="DD161" i="16" a="1"/>
  <c r="DD161" i="16" s="1"/>
  <c r="CG161" i="16" a="1"/>
  <c r="CG161" i="16" s="1"/>
  <c r="DD235" i="16" a="1"/>
  <c r="DD235" i="16" s="1"/>
  <c r="CG235" i="91" a="1"/>
  <c r="CG235" i="91" s="1"/>
  <c r="CG242" i="91" s="1"/>
  <c r="CD235" i="16" a="1"/>
  <c r="CD235" i="16" s="1"/>
  <c r="E235" i="16" s="1" a="1"/>
  <c r="CE235" i="91" a="1"/>
  <c r="CE235" i="91" s="1"/>
  <c r="CE242" i="91" s="1"/>
  <c r="CD235" i="91" a="1"/>
  <c r="CD235" i="91" s="1"/>
  <c r="CD242" i="91" s="1"/>
  <c r="CG235" i="16" a="1"/>
  <c r="CG235" i="16" s="1"/>
  <c r="CH235" i="16" a="1"/>
  <c r="CH235" i="16" s="1"/>
  <c r="CK235" i="91" a="1"/>
  <c r="CK235" i="91" s="1"/>
  <c r="CK242" i="91" s="1"/>
  <c r="CE235" i="16" a="1"/>
  <c r="CE235" i="16" s="1"/>
  <c r="CJ235" i="16" a="1"/>
  <c r="CJ235" i="16" s="1"/>
  <c r="CH235" i="91" a="1"/>
  <c r="CH235" i="91" s="1"/>
  <c r="CH242" i="91" s="1"/>
  <c r="CJ235" i="91" a="1"/>
  <c r="CJ235" i="91" s="1"/>
  <c r="CJ242" i="91" s="1"/>
  <c r="CK235" i="16" a="1"/>
  <c r="CK235" i="16" s="1"/>
  <c r="AD242" i="16"/>
  <c r="CJ242" i="16" s="1" a="1"/>
  <c r="CJ242" i="16" s="1"/>
  <c r="CK161" i="16" a="1"/>
  <c r="CK161" i="16" s="1"/>
  <c r="AD168" i="16" a="1"/>
  <c r="CD161" i="16" a="1"/>
  <c r="CD161" i="16" s="1"/>
  <c r="E161" i="16" s="1" a="1"/>
  <c r="CM182" i="16" a="1"/>
  <c r="CZ182" i="16" s="1" a="1"/>
  <c r="CZ182" i="16" s="1"/>
  <c r="CY175" i="16" a="1"/>
  <c r="CY175" i="16" s="1"/>
  <c r="E175" i="16" a="1"/>
  <c r="E115" i="16" a="1"/>
  <c r="E115" i="16" s="1"/>
  <c r="CP182" i="16" a="1"/>
  <c r="DA175" i="16" a="1"/>
  <c r="DA175" i="16" s="1"/>
  <c r="CK113" i="16" a="1"/>
  <c r="CK113" i="16" s="1"/>
  <c r="CK113" i="91" a="1"/>
  <c r="CK113" i="91" s="1"/>
  <c r="CH113" i="16" a="1"/>
  <c r="CH113" i="16" s="1"/>
  <c r="CJ113" i="91" a="1"/>
  <c r="CJ113" i="91" s="1"/>
  <c r="CE113" i="16" a="1"/>
  <c r="CE113" i="16" s="1"/>
  <c r="DD113" i="16" a="1"/>
  <c r="DD113" i="16" s="1"/>
  <c r="CJ113" i="16" a="1"/>
  <c r="CJ113" i="16" s="1"/>
  <c r="CG113" i="16" a="1"/>
  <c r="CG113" i="16" s="1"/>
  <c r="CD113" i="16" a="1"/>
  <c r="CD113" i="16" s="1"/>
  <c r="CJ168" i="91" l="1" a="1"/>
  <c r="CJ168" i="91" s="1"/>
  <c r="CG182" i="91" a="1"/>
  <c r="CG182" i="91" s="1"/>
  <c r="CJ182" i="91" a="1"/>
  <c r="CJ182" i="91" s="1"/>
  <c r="CG168" i="91" a="1"/>
  <c r="CG168" i="91" s="1"/>
  <c r="CM168" i="16"/>
  <c r="CY168" i="16" s="1" a="1"/>
  <c r="CY168" i="16" s="1"/>
  <c r="EH182" i="16" a="1"/>
  <c r="EH182" i="16" s="1"/>
  <c r="DH182" i="16" a="1"/>
  <c r="DH182" i="16" s="1"/>
  <c r="DM182" i="16" a="1"/>
  <c r="DM182" i="16" s="1"/>
  <c r="EF182" i="16" a="1"/>
  <c r="EF182" i="16" s="1"/>
  <c r="ED182" i="16" a="1"/>
  <c r="ED182" i="16" s="1"/>
  <c r="DO182" i="16" a="1"/>
  <c r="DO182" i="16" s="1"/>
  <c r="EB182" i="16" a="1"/>
  <c r="EB182" i="16" s="1"/>
  <c r="DI182" i="16" a="1"/>
  <c r="DI182" i="16" s="1"/>
  <c r="DQ182" i="16" a="1"/>
  <c r="DQ182" i="16" s="1"/>
  <c r="EG182" i="16" a="1"/>
  <c r="EG182" i="16" s="1"/>
  <c r="EA182" i="16" a="1"/>
  <c r="EA182" i="16" s="1"/>
  <c r="DP182" i="16" a="1"/>
  <c r="DP182" i="16" s="1"/>
  <c r="DK182" i="16" a="1"/>
  <c r="DK182" i="16" s="1"/>
  <c r="DR182" i="16" a="1"/>
  <c r="DR182" i="16" s="1"/>
  <c r="DU182" i="16" a="1"/>
  <c r="DU182" i="16" s="1"/>
  <c r="DJ182" i="16" a="1"/>
  <c r="DJ182" i="16" s="1"/>
  <c r="DE182" i="16" a="1"/>
  <c r="DE182" i="16" s="1"/>
  <c r="EJ182" i="16" a="1"/>
  <c r="EJ182" i="16" s="1"/>
  <c r="DX182" i="16" a="1"/>
  <c r="DX182" i="16" s="1"/>
  <c r="DT182" i="16" a="1"/>
  <c r="DT182" i="16" s="1"/>
  <c r="DN182" i="16" a="1"/>
  <c r="DN182" i="16" s="1"/>
  <c r="DV182" i="16" a="1"/>
  <c r="DV182" i="16" s="1"/>
  <c r="DF182" i="16" a="1"/>
  <c r="DF182" i="16" s="1"/>
  <c r="EE182" i="16" a="1"/>
  <c r="EE182" i="16" s="1"/>
  <c r="EI182" i="16" a="1"/>
  <c r="EI182" i="16" s="1"/>
  <c r="EN182" i="16" a="1"/>
  <c r="EN182" i="16" s="1"/>
  <c r="EL182" i="16" a="1"/>
  <c r="EL182" i="16" s="1"/>
  <c r="DG182" i="16" a="1"/>
  <c r="DG182" i="16" s="1"/>
  <c r="DY182" i="16" a="1"/>
  <c r="DY182" i="16" s="1"/>
  <c r="DW182" i="16" a="1"/>
  <c r="DW182" i="16" s="1"/>
  <c r="EM182" i="16" a="1"/>
  <c r="EM182" i="16" s="1"/>
  <c r="EC182" i="16" a="1"/>
  <c r="EC182" i="16" s="1"/>
  <c r="DS182" i="16" a="1"/>
  <c r="DS182" i="16" s="1"/>
  <c r="DZ182" i="16" a="1"/>
  <c r="DZ182" i="16" s="1"/>
  <c r="EK182" i="16" a="1"/>
  <c r="EK182" i="16" s="1"/>
  <c r="DL182" i="16" a="1"/>
  <c r="DL182" i="16" s="1"/>
  <c r="AD182" i="16"/>
  <c r="DB168" i="16" a="1"/>
  <c r="DB168" i="16" s="1"/>
  <c r="CP168" i="16"/>
  <c r="DA168" i="16" s="1" a="1"/>
  <c r="DA168" i="16" s="1"/>
  <c r="AD168" i="16"/>
  <c r="L11" i="108" s="1" a="1"/>
  <c r="E161" i="16"/>
  <c r="E235" i="16"/>
  <c r="CK242" i="16" a="1"/>
  <c r="CK242" i="16" s="1"/>
  <c r="CE242" i="16" a="1"/>
  <c r="CE242" i="16" s="1"/>
  <c r="CH242" i="16" a="1"/>
  <c r="CH242" i="16" s="1"/>
  <c r="CD242" i="16" a="1"/>
  <c r="CD242" i="16" s="1"/>
  <c r="CG242" i="16" a="1"/>
  <c r="CG242" i="16" s="1"/>
  <c r="DU168" i="16" a="1"/>
  <c r="DU168" i="16" s="1"/>
  <c r="EL168" i="16" a="1"/>
  <c r="EL168" i="16" s="1"/>
  <c r="EE168" i="16" a="1"/>
  <c r="EE168" i="16" s="1"/>
  <c r="DN168" i="16" a="1"/>
  <c r="DN168" i="16" s="1"/>
  <c r="EK168" i="16" a="1"/>
  <c r="EK168" i="16" s="1"/>
  <c r="DF168" i="16" a="1"/>
  <c r="DF168" i="16" s="1"/>
  <c r="DP168" i="16" a="1"/>
  <c r="DP168" i="16" s="1"/>
  <c r="EF168" i="16" a="1"/>
  <c r="EF168" i="16" s="1"/>
  <c r="DY168" i="16" a="1"/>
  <c r="DY168" i="16" s="1"/>
  <c r="DK168" i="16" a="1"/>
  <c r="DK168" i="16" s="1"/>
  <c r="DR168" i="16" a="1"/>
  <c r="DR168" i="16" s="1"/>
  <c r="DO168" i="16" a="1"/>
  <c r="DO168" i="16" s="1"/>
  <c r="EH168" i="16" a="1"/>
  <c r="EH168" i="16" s="1"/>
  <c r="DV168" i="16" a="1"/>
  <c r="DV168" i="16" s="1"/>
  <c r="EI168" i="16" a="1"/>
  <c r="EI168" i="16" s="1"/>
  <c r="DX168" i="16" a="1"/>
  <c r="DX168" i="16" s="1"/>
  <c r="DE168" i="16" a="1"/>
  <c r="DE168" i="16" s="1"/>
  <c r="EC168" i="16" a="1"/>
  <c r="EC168" i="16" s="1"/>
  <c r="EM168" i="16" a="1"/>
  <c r="EM168" i="16" s="1"/>
  <c r="DW168" i="16" a="1"/>
  <c r="DW168" i="16" s="1"/>
  <c r="EB168" i="16" a="1"/>
  <c r="EB168" i="16" s="1"/>
  <c r="ED168" i="16" a="1"/>
  <c r="ED168" i="16" s="1"/>
  <c r="DQ168" i="16" a="1"/>
  <c r="DQ168" i="16" s="1"/>
  <c r="EN168" i="16" a="1"/>
  <c r="EN168" i="16" s="1"/>
  <c r="EG168" i="16" a="1"/>
  <c r="EG168" i="16" s="1"/>
  <c r="DT168" i="16" a="1"/>
  <c r="DT168" i="16" s="1"/>
  <c r="DI168" i="16" a="1"/>
  <c r="DI168" i="16" s="1"/>
  <c r="DH168" i="16" a="1"/>
  <c r="DH168" i="16" s="1"/>
  <c r="EA168" i="16" a="1"/>
  <c r="EA168" i="16" s="1"/>
  <c r="DG168" i="16" a="1"/>
  <c r="DG168" i="16" s="1"/>
  <c r="EJ168" i="16" a="1"/>
  <c r="EJ168" i="16" s="1"/>
  <c r="DL168" i="16" a="1"/>
  <c r="DL168" i="16" s="1"/>
  <c r="DS168" i="16" a="1"/>
  <c r="DS168" i="16" s="1"/>
  <c r="DZ168" i="16" a="1"/>
  <c r="DZ168" i="16" s="1"/>
  <c r="DJ168" i="16" a="1"/>
  <c r="DJ168" i="16" s="1"/>
  <c r="DM168" i="16" a="1"/>
  <c r="DM168" i="16" s="1"/>
  <c r="AY214" i="50" a="1"/>
  <c r="AY214" i="50" s="1"/>
  <c r="AY217" i="50" a="1"/>
  <c r="AY217" i="50" s="1"/>
  <c r="AY215" i="50" a="1"/>
  <c r="AY215" i="50" s="1"/>
  <c r="AY219" i="50" a="1"/>
  <c r="AY219" i="50" s="1"/>
  <c r="AW219" i="50" s="1"/>
  <c r="AY218" i="50" a="1"/>
  <c r="AY218" i="50" s="1"/>
  <c r="AW218" i="50" s="1"/>
  <c r="AY213" i="50" a="1"/>
  <c r="AY213" i="50" s="1"/>
  <c r="AY216" i="50" a="1"/>
  <c r="AY216" i="50" s="1"/>
  <c r="CM182" i="16"/>
  <c r="E175" i="16"/>
  <c r="CP182" i="16"/>
  <c r="DA182" i="16" s="1" a="1"/>
  <c r="DA182" i="16" s="1"/>
  <c r="DB182" i="16" a="1"/>
  <c r="DB182" i="16" s="1"/>
  <c r="A11" i="108" a="1"/>
  <c r="AD87" i="50"/>
  <c r="E242" i="16" l="1" a="1"/>
  <c r="E242" i="16" s="1"/>
  <c r="CE168" i="16" a="1"/>
  <c r="CE168" i="16" s="1"/>
  <c r="AS38" i="95" s="1" a="1"/>
  <c r="AS38" i="95" s="1"/>
  <c r="CG168" i="16" a="1"/>
  <c r="CG168" i="16" s="1"/>
  <c r="CJ182" i="16" a="1"/>
  <c r="CJ182" i="16" s="1"/>
  <c r="DD182" i="16" a="1"/>
  <c r="DD182" i="16" s="1"/>
  <c r="CH182" i="16" a="1"/>
  <c r="CH182" i="16" s="1"/>
  <c r="CD182" i="16" a="1"/>
  <c r="CD182" i="16" s="1"/>
  <c r="CK182" i="16" a="1"/>
  <c r="CK182" i="16" s="1"/>
  <c r="CE182" i="16" a="1"/>
  <c r="CE182" i="16" s="1"/>
  <c r="AS39" i="95" s="1" a="1"/>
  <c r="AS39" i="95" s="1"/>
  <c r="CG182" i="16" a="1"/>
  <c r="CG182" i="16" s="1"/>
  <c r="AA49" i="50" a="1"/>
  <c r="AA49" i="50" s="1"/>
  <c r="AD49" i="50" s="1"/>
  <c r="BI111" i="50" s="1"/>
  <c r="AA80" i="50" a="1"/>
  <c r="AA80" i="50" s="1"/>
  <c r="AD80" i="50" s="1"/>
  <c r="L11" i="108"/>
  <c r="AD15" i="50" s="1" a="1"/>
  <c r="AD15" i="50" s="1"/>
  <c r="AG15" i="50" s="1"/>
  <c r="AD13" i="50" a="1"/>
  <c r="AD13" i="50" s="1"/>
  <c r="AG13" i="50" s="1"/>
  <c r="AD34" i="50" a="1"/>
  <c r="AD34" i="50" s="1"/>
  <c r="AG34" i="50" s="1"/>
  <c r="CJ168" i="16" a="1"/>
  <c r="CJ168" i="16" s="1"/>
  <c r="CK168" i="16" a="1"/>
  <c r="CK168" i="16" s="1"/>
  <c r="DD168" i="16" a="1"/>
  <c r="DD168" i="16" s="1"/>
  <c r="CH168" i="16" a="1"/>
  <c r="CH168" i="16" s="1"/>
  <c r="CD168" i="16" a="1"/>
  <c r="CD168" i="16" s="1"/>
  <c r="AX214" i="50" a="1"/>
  <c r="AX214" i="50" s="1"/>
  <c r="AW214" i="50" s="1"/>
  <c r="AX213" i="50" a="1"/>
  <c r="AX213" i="50" s="1"/>
  <c r="AD17" i="50" a="1"/>
  <c r="AD17" i="50" s="1"/>
  <c r="AG17" i="50" s="1"/>
  <c r="AA79" i="50" a="1"/>
  <c r="AA79" i="50" s="1"/>
  <c r="AD79" i="50" s="1"/>
  <c r="BI122" i="50" s="1"/>
  <c r="CY182" i="16" a="1"/>
  <c r="CY182" i="16" s="1"/>
  <c r="AX216" i="50" a="1"/>
  <c r="AX216" i="50" s="1"/>
  <c r="AX218" i="50" a="1"/>
  <c r="AX218" i="50" s="1"/>
  <c r="AX219" i="50" a="1"/>
  <c r="AX219" i="50" s="1"/>
  <c r="AX215" i="50" a="1"/>
  <c r="AX215" i="50" s="1"/>
  <c r="AX217" i="50" a="1"/>
  <c r="AX217" i="50" s="1"/>
  <c r="AW217" i="50" s="1"/>
  <c r="AA50" i="50" a="1"/>
  <c r="AA50" i="50" s="1"/>
  <c r="AD50" i="50" s="1"/>
  <c r="AA61" i="50" a="1"/>
  <c r="AA61" i="50" s="1"/>
  <c r="AD61" i="50" s="1"/>
  <c r="BI117" i="50" s="1"/>
  <c r="AD14" i="50" a="1"/>
  <c r="AD14" i="50" s="1"/>
  <c r="AG14" i="50" s="1"/>
  <c r="AT207" i="50" a="1"/>
  <c r="AD18" i="50" a="1"/>
  <c r="AD18" i="50" s="1"/>
  <c r="AG18" i="50" s="1"/>
  <c r="AA62" i="50" a="1"/>
  <c r="AA62" i="50" s="1"/>
  <c r="AD62" i="50" s="1"/>
  <c r="AD22" i="50" a="1"/>
  <c r="AD22" i="50" s="1"/>
  <c r="AG22" i="50" s="1"/>
  <c r="BI99" i="50" s="1"/>
  <c r="AA81" i="50" a="1"/>
  <c r="AA81" i="50" s="1"/>
  <c r="AD81" i="50" s="1"/>
  <c r="AW216" i="50"/>
  <c r="AW213" i="50"/>
  <c r="AW215" i="50"/>
  <c r="AD16" i="50" a="1"/>
  <c r="AD16" i="50" s="1"/>
  <c r="AG16" i="50" s="1"/>
  <c r="BI95" i="50" s="1"/>
  <c r="AA88" i="50"/>
  <c r="AD88" i="50" s="1"/>
  <c r="A11" i="108"/>
  <c r="AA75" i="50" s="1" a="1"/>
  <c r="AA75" i="50" s="1"/>
  <c r="AD75" i="50" s="1"/>
  <c r="BI97" i="50"/>
  <c r="AV87" i="50" a="1"/>
  <c r="AV87" i="50" s="1"/>
  <c r="BI130" i="50"/>
  <c r="BI93" i="50"/>
  <c r="BI96" i="50"/>
  <c r="AV49" i="50" a="1"/>
  <c r="AV49" i="50" s="1"/>
  <c r="D206" i="101" a="1"/>
  <c r="D206" i="101" s="1"/>
  <c r="BI83" i="50"/>
  <c r="AN216" i="101"/>
  <c r="BI87" i="50" s="1"/>
  <c r="AN220" i="101"/>
  <c r="AH18" i="50" l="1"/>
  <c r="E182" i="16" a="1"/>
  <c r="E182" i="16" s="1"/>
  <c r="E168" i="16" a="1"/>
  <c r="E168" i="16" s="1"/>
  <c r="AH14" i="50"/>
  <c r="AD51" i="50"/>
  <c r="BI113" i="50" s="1"/>
  <c r="AH17" i="50"/>
  <c r="AV80" i="50" a="1"/>
  <c r="AV80" i="50" s="1"/>
  <c r="BI123" i="50"/>
  <c r="AA149" i="50"/>
  <c r="AQ149" i="50" s="1" a="1"/>
  <c r="AQ149" i="50" s="1"/>
  <c r="BI101" i="50"/>
  <c r="AH15" i="50"/>
  <c r="BI131" i="50"/>
  <c r="AD89" i="50"/>
  <c r="AT207" i="50"/>
  <c r="AV79" i="50" a="1"/>
  <c r="AV79" i="50" s="1"/>
  <c r="AD82" i="50"/>
  <c r="AD63" i="50"/>
  <c r="AA56" i="50" a="1"/>
  <c r="AA56" i="50" s="1"/>
  <c r="AD56" i="50" s="1"/>
  <c r="AV56" i="50" s="1" a="1"/>
  <c r="AV56" i="50" s="1"/>
  <c r="AA55" i="50" a="1"/>
  <c r="AA55" i="50" s="1"/>
  <c r="AD55" i="50" s="1"/>
  <c r="BI114" i="50" s="1"/>
  <c r="AA94" i="50"/>
  <c r="AD94" i="50" s="1"/>
  <c r="AA74" i="50" a="1"/>
  <c r="AA74" i="50" s="1"/>
  <c r="AD74" i="50" s="1"/>
  <c r="BI127" i="50" s="1"/>
  <c r="AV50" i="50" a="1"/>
  <c r="AV50" i="50" s="1"/>
  <c r="AV61" i="50" a="1"/>
  <c r="AV61" i="50" s="1"/>
  <c r="AA73" i="50" a="1"/>
  <c r="AA73" i="50" s="1"/>
  <c r="AD73" i="50" s="1"/>
  <c r="BI112" i="50"/>
  <c r="AA93" i="50"/>
  <c r="AD93" i="50" s="1"/>
  <c r="BI133" i="50" s="1"/>
  <c r="BI124" i="50"/>
  <c r="AV81" i="50" a="1"/>
  <c r="AV81" i="50" s="1"/>
  <c r="BI94" i="50"/>
  <c r="BI118" i="50"/>
  <c r="AV62" i="50" a="1"/>
  <c r="AV62" i="50" s="1"/>
  <c r="AV88" i="50" a="1"/>
  <c r="AV88" i="50" s="1"/>
  <c r="AH16" i="50"/>
  <c r="AD20" i="50"/>
  <c r="AD24" i="50"/>
  <c r="AN221" i="101"/>
  <c r="BI89" i="50" s="1"/>
  <c r="BI88" i="50"/>
  <c r="AH32" i="50"/>
  <c r="AI32" i="50"/>
  <c r="BI109" i="50" s="1"/>
  <c r="BI128" i="50"/>
  <c r="AV75" i="50" a="1"/>
  <c r="AV75" i="50" s="1"/>
  <c r="AV51" i="50" a="1"/>
  <c r="AV51" i="50" s="1"/>
  <c r="AH13" i="50"/>
  <c r="BI92" i="50"/>
  <c r="BI91" i="50" s="1"/>
  <c r="AG24" i="50"/>
  <c r="AG20" i="50"/>
  <c r="AD117" i="50"/>
  <c r="BI140" i="50" s="1"/>
  <c r="AV94" i="50" l="1" a="1"/>
  <c r="AV94" i="50" s="1"/>
  <c r="AD95" i="50"/>
  <c r="BI135" i="50" s="1"/>
  <c r="AV89" i="50" a="1"/>
  <c r="AV89" i="50" s="1"/>
  <c r="BI132" i="50"/>
  <c r="AV82" i="50" a="1"/>
  <c r="AV82" i="50" s="1"/>
  <c r="BI125" i="50"/>
  <c r="AV63" i="50" a="1"/>
  <c r="AV63" i="50" s="1"/>
  <c r="BI119" i="50"/>
  <c r="AD76" i="50"/>
  <c r="BI134" i="50"/>
  <c r="AV74" i="50" a="1"/>
  <c r="AV74" i="50" s="1"/>
  <c r="BI115" i="50"/>
  <c r="AV55" i="50" a="1"/>
  <c r="AV55" i="50" s="1"/>
  <c r="AD57" i="50"/>
  <c r="BI116" i="50" s="1"/>
  <c r="BI126" i="50"/>
  <c r="AV73" i="50" a="1"/>
  <c r="AV73" i="50" s="1"/>
  <c r="AV93" i="50" a="1"/>
  <c r="AV93" i="50" s="1"/>
  <c r="AA147" i="50"/>
  <c r="AG144" i="50" s="1"/>
  <c r="BI100" i="50"/>
  <c r="AI24" i="50"/>
  <c r="BI103" i="50" s="1"/>
  <c r="BI98" i="50"/>
  <c r="AH20" i="50"/>
  <c r="BI102" i="50" s="1"/>
  <c r="BI129" i="50" l="1"/>
  <c r="AV76" i="50" a="1"/>
  <c r="AV76" i="50" s="1"/>
  <c r="AV57" i="50" a="1"/>
  <c r="AV57" i="50" s="1"/>
  <c r="AV95" i="50" a="1"/>
  <c r="AV95" i="50" s="1"/>
  <c r="AA153" i="50"/>
  <c r="AA152" i="50"/>
  <c r="BI108" i="50"/>
  <c r="BI107" i="50"/>
  <c r="AQ147" i="50" a="1"/>
  <c r="AQ147" i="50" s="1"/>
  <c r="AA151" i="50" a="1"/>
  <c r="AA151" i="50" s="1"/>
  <c r="AQ155" i="50" a="1"/>
  <c r="AQ155" i="50" s="1"/>
  <c r="BI161" i="50"/>
  <c r="AQ153" i="50" l="1" a="1"/>
  <c r="AQ153" i="50" s="1"/>
  <c r="BI158" i="50"/>
  <c r="BI157" i="50"/>
  <c r="AQ152" i="50" a="1"/>
  <c r="AQ152" i="50" s="1"/>
  <c r="BI156" i="50"/>
  <c r="AQ151" i="50" a="1"/>
  <c r="AQ151" i="5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D10E33-ED6F-4F2B-A9AC-E97032ADBA09}" keepAlive="1" name="Query - PM Support" description="Connection to the 'PM Support' query in the workbook." type="5" refreshedVersion="8" background="1" refreshOnLoad="1" saveData="1">
    <dbPr connection="Provider=Microsoft.Mashup.OleDb.1;Data Source=$Workbook$;Location=&quot;PM Support&quot;;Extended Properties=&quot;&quot;" command="SELECT * FROM [PM Support]"/>
  </connection>
  <connection id="2" xr16:uid="{3E49A01B-798D-408B-98F4-D54B77038207}" keepAlive="1" interval="30" name="Query - pquery_today" description="Connection to the 'pquery_today' query in the workbook." type="5" refreshedVersion="8" background="1" refreshOnLoad="1" saveData="1">
    <dbPr connection="Provider=Microsoft.Mashup.OleDb.1;Data Source=$Workbook$;Location=pquery_today;Extended Properties=&quot;&quot;" command="SELECT * FROM [pquery_toda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<sst xmlns="http://schemas.openxmlformats.org/spreadsheetml/2006/main" count="4978" uniqueCount="2204">
  <si>
    <t>Introduction to the Monthly Flash Sheets</t>
  </si>
  <si>
    <t>Introduction</t>
  </si>
  <si>
    <t xml:space="preserve"> Core Financial Data Collection</t>
  </si>
  <si>
    <t>Key Performance Indicators (KPIs)</t>
  </si>
  <si>
    <t>Debt Analysis Section</t>
  </si>
  <si>
    <t>DO NOT SKIP</t>
  </si>
  <si>
    <t>Flash Data</t>
  </si>
  <si>
    <t>Like-for-Like Adjustments Review</t>
  </si>
  <si>
    <t>Perimeter changes distort year-over-year comparisons. LFL adjustments hold the perimeter constant so you compare the same businesses across periods—either by:
&gt; Excluding acquired/disposed contributions in the comparison window, or
&gt; Restating the base period on a pro-forma basis to simulate today’s perimeter.</t>
  </si>
  <si>
    <r>
      <rPr>
        <b/>
        <sz val="14"/>
        <color theme="4" tint="0.39997558519241921"/>
        <rFont val="Arial"/>
        <family val="2"/>
        <scheme val="minor"/>
      </rPr>
      <t xml:space="preserve">Example. </t>
    </r>
    <r>
      <rPr>
        <sz val="14"/>
        <color theme="1"/>
        <rFont val="Arial"/>
        <family val="2"/>
        <scheme val="minor"/>
      </rPr>
      <t>If we bought a business in May, we will add last year’s May–Dec sales as if we’d owned it then. Either way, we’re comparing the same footprint across both years.</t>
    </r>
  </si>
  <si>
    <t>Past FY</t>
  </si>
  <si>
    <t>FY Ending</t>
  </si>
  <si>
    <t>FY Starting</t>
  </si>
  <si>
    <t>Branch</t>
  </si>
  <si>
    <t>Metric</t>
  </si>
  <si>
    <t>NO</t>
  </si>
  <si>
    <t>Top Line</t>
  </si>
  <si>
    <t>Earning</t>
  </si>
  <si>
    <t>Valuation</t>
  </si>
  <si>
    <t>YES</t>
  </si>
  <si>
    <t>Example 1: Deal closed in May 2025, not reflected in the FY2025 Budget.</t>
  </si>
  <si>
    <t>Example 2: Portfolio company budgeting a perimeter change for an add-on expected to happen during the year, not yet closed.</t>
  </si>
  <si>
    <t>L</t>
  </si>
  <si>
    <t>USER GUIDE</t>
  </si>
  <si>
    <t>Template Version Push</t>
  </si>
  <si>
    <t>Worksheet Completion Guidance</t>
  </si>
  <si>
    <t>Profit and Loss (OpCo)</t>
  </si>
  <si>
    <t>As of Date</t>
  </si>
  <si>
    <t>Fiscal Year End</t>
  </si>
  <si>
    <t>Current FYE</t>
  </si>
  <si>
    <t>Unit</t>
  </si>
  <si>
    <t>Currency</t>
  </si>
  <si>
    <t>Hide grouping to minimise</t>
  </si>
  <si>
    <t>Millions</t>
  </si>
  <si>
    <t xml:space="preserve">Annual Summary </t>
  </si>
  <si>
    <t>Forward Looking Data Collection</t>
  </si>
  <si>
    <t>Developer Console</t>
  </si>
  <si>
    <t>Colour</t>
  </si>
  <si>
    <t>Format</t>
  </si>
  <si>
    <t>Unpivot</t>
  </si>
  <si>
    <t>Push?</t>
  </si>
  <si>
    <t>Full Financial Year</t>
  </si>
  <si>
    <t>Financial Year To Date</t>
  </si>
  <si>
    <t>Last 12 Months</t>
  </si>
  <si>
    <t>Current FY</t>
  </si>
  <si>
    <t>Next FY</t>
  </si>
  <si>
    <t>PUSH NOTICE</t>
  </si>
  <si>
    <t>Financial Period Ending</t>
  </si>
  <si>
    <t xml:space="preserve">As part of process, the push operation should push Field values to CX against the folloiwng parameters Task month (as of date) and the month following. 
</t>
  </si>
  <si>
    <t>Input (White shading, black font)</t>
  </si>
  <si>
    <t>Refer to the definitions in columns X–Y for all mandatory fields.</t>
  </si>
  <si>
    <t>Dropdown</t>
  </si>
  <si>
    <t>Required</t>
  </si>
  <si>
    <t>Financial Period</t>
  </si>
  <si>
    <t>LTM</t>
  </si>
  <si>
    <t xml:space="preserve">As 
</t>
  </si>
  <si>
    <t>2-blue</t>
  </si>
  <si>
    <t>1 num</t>
  </si>
  <si>
    <t xml:space="preserve"> 1 Req, 0 Opt, -1 Auto</t>
  </si>
  <si>
    <t>Formula (Off-blue shading, blue font)</t>
  </si>
  <si>
    <t>Summary type of formula</t>
  </si>
  <si>
    <t>Sign</t>
  </si>
  <si>
    <t>a</t>
  </si>
  <si>
    <t>Optional</t>
  </si>
  <si>
    <t>Months prior</t>
  </si>
  <si>
    <t>FY</t>
  </si>
  <si>
    <t>Show Unprotected Cell</t>
  </si>
  <si>
    <t>Modify with caution!</t>
  </si>
  <si>
    <t>2 pct</t>
  </si>
  <si>
    <t>Blank - not upload</t>
  </si>
  <si>
    <t>Formula (Grey shading, black font)</t>
  </si>
  <si>
    <t>Prefilled formula</t>
  </si>
  <si>
    <t>Total/Ref</t>
  </si>
  <si>
    <t>Calculated</t>
  </si>
  <si>
    <t>Period Type</t>
  </si>
  <si>
    <t>Month</t>
  </si>
  <si>
    <t>FYTD</t>
  </si>
  <si>
    <t>Column below used for filtering dropdown in segments</t>
  </si>
  <si>
    <t>3 date</t>
  </si>
  <si>
    <t>(Icon Only) Suggesting Definition for the term is available</t>
  </si>
  <si>
    <t>Conditional formatting</t>
  </si>
  <si>
    <t>Monthly P&amp;L</t>
  </si>
  <si>
    <t>[Required]</t>
  </si>
  <si>
    <t>Completion Indicator</t>
  </si>
  <si>
    <t>Type: Completed / Total</t>
  </si>
  <si>
    <t>Metric Attribute</t>
  </si>
  <si>
    <t>Field Attribute</t>
  </si>
  <si>
    <t>Utility Column (Prefilled Text) - Please ignore</t>
  </si>
  <si>
    <t>TOTAL</t>
  </si>
  <si>
    <t>NOT BLANK</t>
  </si>
  <si>
    <t>TYPE</t>
  </si>
  <si>
    <t>BgFill</t>
  </si>
  <si>
    <t>Fmt</t>
  </si>
  <si>
    <t>To Push</t>
  </si>
  <si>
    <t>Scenario</t>
  </si>
  <si>
    <t>CVC Standard P&amp;L A/C</t>
  </si>
  <si>
    <t>F</t>
  </si>
  <si>
    <t>Please select or type in or leave as blank (1)</t>
  </si>
  <si>
    <t>Please select or type in or leave as blank (2)</t>
  </si>
  <si>
    <t>Please select or type in or leave as blank (3)</t>
  </si>
  <si>
    <t>Please select or type in or leave as blank (4)</t>
  </si>
  <si>
    <t>Please select or type in or leave as blank (5)</t>
  </si>
  <si>
    <t>Please select or type in or leave as blank (6)</t>
  </si>
  <si>
    <t>Actual</t>
  </si>
  <si>
    <t>Key P&amp;L Metrics (Manual Input)</t>
  </si>
  <si>
    <t>Key P&amp;L Metrics (Automatic calculation)</t>
  </si>
  <si>
    <t xml:space="preserve">Budget </t>
  </si>
  <si>
    <t>Financial Preiod Ending</t>
  </si>
  <si>
    <t>Top Line Breakdown</t>
  </si>
  <si>
    <t>Year to Date</t>
  </si>
  <si>
    <t>Top Line Organic Growth</t>
  </si>
  <si>
    <t>Breakdown</t>
  </si>
  <si>
    <t>C</t>
  </si>
  <si>
    <t>Please select your Top Line Metric</t>
  </si>
  <si>
    <t>o/w Organic Volume Growth - LTM</t>
  </si>
  <si>
    <t>Check Total</t>
  </si>
  <si>
    <t>Like-for-Like Adjustments (Current Perimeter)</t>
  </si>
  <si>
    <t>Top Line Metric</t>
  </si>
  <si>
    <t>Adjustment Steps</t>
  </si>
  <si>
    <t>Revenue Top Line Amount</t>
  </si>
  <si>
    <t>Annual Adjustment Only - Remove change perimeter adjustment in budget for deal not closed yet</t>
  </si>
  <si>
    <t>Annual Adjustment Only - Add change perimeter adjustment in budget for deal Closed but not included in budget</t>
  </si>
  <si>
    <t>Lfl Revenue Adjustment - Amount 3</t>
  </si>
  <si>
    <t>Select, enter text or leave as blank.</t>
  </si>
  <si>
    <t>Lfl Revenue Adjustment - Amount 4</t>
  </si>
  <si>
    <t>Don't forget Annual Budget section!</t>
  </si>
  <si>
    <t>Lfl Revenue Adjustment - Amount 5</t>
  </si>
  <si>
    <t>Lfl Revenue Adjustment - Amount 6</t>
  </si>
  <si>
    <t>Lfl Revenue Amount</t>
  </si>
  <si>
    <t>Please name your Like-for-Like Revenue</t>
  </si>
  <si>
    <t>Like-for-Like Revenue</t>
  </si>
  <si>
    <r>
      <t>Earning Metric</t>
    </r>
    <r>
      <rPr>
        <b/>
        <sz val="16"/>
        <rFont val="Arial"/>
        <family val="2"/>
        <scheme val="minor"/>
      </rPr>
      <t xml:space="preserve"> </t>
    </r>
    <r>
      <rPr>
        <sz val="16"/>
        <rFont val="Arial"/>
        <family val="2"/>
        <scheme val="minor"/>
      </rPr>
      <t>(i.e. Adjusted EBITDA)</t>
    </r>
  </si>
  <si>
    <t>Earning Metric Amount</t>
  </si>
  <si>
    <t>Please select your Earning Metric</t>
  </si>
  <si>
    <t>Annual Adjustment Only - Remove change perimeter adjustment in budget for deal not closed yet (Earning)</t>
  </si>
  <si>
    <t>Annual Adjustment Only - Add change perimeter adjustment in budget for deal Closed but not included in budget (Earning)</t>
  </si>
  <si>
    <t>Earning Metric Adjustment Type II - Amount 3</t>
  </si>
  <si>
    <t>Earning Metric Adjustment Type II - Amount 4</t>
  </si>
  <si>
    <t>Earning Metric Adjustment Type II - Amount 5</t>
  </si>
  <si>
    <t>Earning Metric Adjustment Type II - Amount 6</t>
  </si>
  <si>
    <t>Adjusted Earning Amount</t>
  </si>
  <si>
    <t>Please name your Like-for-like Earning Metric</t>
  </si>
  <si>
    <t>Adjusted Earning</t>
  </si>
  <si>
    <t>Valuation Metric</t>
  </si>
  <si>
    <t>Valuation Metric Amount</t>
  </si>
  <si>
    <t>Please select your Valuation Metric</t>
  </si>
  <si>
    <t>Annual Adjustment Only - Remove change perimeter adjustment in budget for deal not closed yet (Valuation)</t>
  </si>
  <si>
    <t>Annual Adjustment Only - Add change perimeter adjustment in budget for deal Closed but not included in budget (Valuation)</t>
  </si>
  <si>
    <t>Valuation Metric Adjustment Type II - Amount 3</t>
  </si>
  <si>
    <t>Valuation Metric Adjustment Type II - Amount 4</t>
  </si>
  <si>
    <t>Valuation Metric Adjustment Type II - Amount 5</t>
  </si>
  <si>
    <t>Valuation Metric Adjustment Type II - Amount 6</t>
  </si>
  <si>
    <t>Adjusted Valuation Amount</t>
  </si>
  <si>
    <t>Please name your Like-for-like Valuation Metric</t>
  </si>
  <si>
    <t>Segment Analysis</t>
  </si>
  <si>
    <t>Select</t>
  </si>
  <si>
    <t>Untitled Segmentation I</t>
  </si>
  <si>
    <t>[Optional]</t>
  </si>
  <si>
    <t>Segment I Scenario</t>
  </si>
  <si>
    <t>Segments Structure</t>
  </si>
  <si>
    <t>Please select the metric for segmentation</t>
  </si>
  <si>
    <t>Segment I Breakdown - Amount 1</t>
  </si>
  <si>
    <t>Segment I Breakdown - Amount 2</t>
  </si>
  <si>
    <t>Segment I Breakdown - Amount 3</t>
  </si>
  <si>
    <t>Segment I Breakdown - Amount 4</t>
  </si>
  <si>
    <t>Segment I Breakdown - Amount 5</t>
  </si>
  <si>
    <t>Segment I Breakdown - Amount 6</t>
  </si>
  <si>
    <t>Check Sum</t>
  </si>
  <si>
    <t>▾Select</t>
  </si>
  <si>
    <t>Untitled Segmentation II</t>
  </si>
  <si>
    <t>Segment II Scenario</t>
  </si>
  <si>
    <t>Segment II Breakdown - Amount 1</t>
  </si>
  <si>
    <t>Segment II Breakdown - Amount 2</t>
  </si>
  <si>
    <t>Segment II Breakdown - Amount 3</t>
  </si>
  <si>
    <t>Segment II Breakdown - Amount 4</t>
  </si>
  <si>
    <t>Segment II Breakdown - Amount 5</t>
  </si>
  <si>
    <t>Segment II Breakdown - Amount 6</t>
  </si>
  <si>
    <t>Untitled Segmentation III</t>
  </si>
  <si>
    <t>Segment III Scenario</t>
  </si>
  <si>
    <t>Segment III Breakdown - Amount 1</t>
  </si>
  <si>
    <t>Segment III Breakdown - Amount 2</t>
  </si>
  <si>
    <t>Segment III Breakdown - Amount 3</t>
  </si>
  <si>
    <t>Segment III Breakdown - Amount 4</t>
  </si>
  <si>
    <t>Segment III Breakdown - Amount 5</t>
  </si>
  <si>
    <t>Segment III Breakdown - Amount 6</t>
  </si>
  <si>
    <t>Untitled Segmentation IV</t>
  </si>
  <si>
    <t>Segment IV Scenario</t>
  </si>
  <si>
    <t>Segment IV Breakdown - Amount 1</t>
  </si>
  <si>
    <t>Segment IV Breakdown - Amount 2</t>
  </si>
  <si>
    <t>Segment IV Breakdown - Amount 3</t>
  </si>
  <si>
    <t>Segment IV Breakdown - Amount 4</t>
  </si>
  <si>
    <t>Segment IV Breakdown - Amount 5</t>
  </si>
  <si>
    <t>Segment IV Breakdown - Amount 6</t>
  </si>
  <si>
    <t>c</t>
  </si>
  <si>
    <t>Calculation Definition</t>
  </si>
  <si>
    <t xml:space="preserve">Selectable for Actual </t>
  </si>
  <si>
    <t>Selectable for Budget</t>
  </si>
  <si>
    <t>Actual*</t>
  </si>
  <si>
    <t>Custom Metric 1 - Calculation (Actual)</t>
  </si>
  <si>
    <t>Note</t>
  </si>
  <si>
    <t>Adjusted EBITDA</t>
  </si>
  <si>
    <t>Adjusted EBITDAC</t>
  </si>
  <si>
    <t>Budget*</t>
  </si>
  <si>
    <t>Custom Metric 1 - Calculation (Budget)</t>
  </si>
  <si>
    <t>Custom Metric 2 - Calculation (Actual)</t>
  </si>
  <si>
    <t>Adjusted EBITDAX</t>
  </si>
  <si>
    <t>Custom Metric 2 - Calculation (Budget)</t>
  </si>
  <si>
    <t>Custom Metric 3 - Calculation (Actual)</t>
  </si>
  <si>
    <t>Reported EBITDA</t>
  </si>
  <si>
    <t>Reported EBIT</t>
  </si>
  <si>
    <t>Adjusted EBIT</t>
  </si>
  <si>
    <t>Custom Metric 3 - Calculation (Budget)</t>
  </si>
  <si>
    <t>Custom Metric 4 - Calculation (Actual)</t>
  </si>
  <si>
    <t>Please select a metric to start</t>
  </si>
  <si>
    <t xml:space="preserve">Please select suitable scenarios and signs </t>
  </si>
  <si>
    <t>Please name your custom metric</t>
  </si>
  <si>
    <t>Custom Metric 4 - Calculation (Budget)</t>
  </si>
  <si>
    <t>Custom Metric 5 - Calculation (Actual)</t>
  </si>
  <si>
    <t>Custom Metric 5 - Calculation (Budget)</t>
  </si>
  <si>
    <t>$L$1:$BX$93</t>
  </si>
  <si>
    <t>Balance Sheet (OpCo)</t>
  </si>
  <si>
    <t>Section Objectives</t>
  </si>
  <si>
    <t xml:space="preserve"> Current FY</t>
  </si>
  <si>
    <t>Assistance</t>
  </si>
  <si>
    <t>Completion</t>
  </si>
  <si>
    <t>As of</t>
  </si>
  <si>
    <t>Monthly Balance Sheet</t>
  </si>
  <si>
    <t>CVC Internal Account</t>
  </si>
  <si>
    <t>f</t>
  </si>
  <si>
    <t>l</t>
  </si>
  <si>
    <t>Financial Calendar Month</t>
  </si>
  <si>
    <t>Budget</t>
  </si>
  <si>
    <t>$L$1:$CD$66</t>
  </si>
  <si>
    <t>Cash Flow (OpCo)</t>
  </si>
  <si>
    <t>Company</t>
  </si>
  <si>
    <t>Display Unit</t>
  </si>
  <si>
    <t>Check Suspecious Cell Reference</t>
  </si>
  <si>
    <t>Monthly Cash Flow</t>
  </si>
  <si>
    <t>Non-Cash Adjustments</t>
  </si>
  <si>
    <t>(Increase)/Decrease in NWC</t>
  </si>
  <si>
    <t>Other Operating Cash Flows</t>
  </si>
  <si>
    <t>Operating Cash Flow</t>
  </si>
  <si>
    <t>Cash Tax</t>
  </si>
  <si>
    <t>Capex</t>
  </si>
  <si>
    <t>Exceptional/VCP/One-off Cash Flows</t>
  </si>
  <si>
    <t>UnLevered Free Cash Flow (UFCF)</t>
  </si>
  <si>
    <t>Cash Interest Expense (CIE)</t>
  </si>
  <si>
    <t>Principal Repayments</t>
  </si>
  <si>
    <t>Levered Free Cash Flow (LFCF)</t>
  </si>
  <si>
    <t>Financing Proceeds</t>
  </si>
  <si>
    <t>M&amp;A</t>
  </si>
  <si>
    <t>Dividend payments</t>
  </si>
  <si>
    <t>Other Financing Cash Flows</t>
  </si>
  <si>
    <t>Unreconciled Cash Flows</t>
  </si>
  <si>
    <t>Net Cash Flow</t>
  </si>
  <si>
    <t>K</t>
  </si>
  <si>
    <t>$L$1:$BS$52</t>
  </si>
  <si>
    <t> </t>
  </si>
  <si>
    <t>KPIs (OpCo)</t>
  </si>
  <si>
    <t>Integer</t>
  </si>
  <si>
    <t>_(#,##0_);(###0); _(0_)</t>
  </si>
  <si>
    <t>Step 1: Align on objectives</t>
  </si>
  <si>
    <t>Monthly Reported KPIs</t>
  </si>
  <si>
    <t>Formatting</t>
  </si>
  <si>
    <t>Code</t>
  </si>
  <si>
    <t>Formula Example</t>
  </si>
  <si>
    <t>Please report all currency KPIs in the same unit (e.g.  Millions, Thousands) as used in the PL sheet for consistency between data sets.</t>
  </si>
  <si>
    <t>In case of acquisitions and other large perimeter changes, please realign (overwrite) the past KPIs values.</t>
  </si>
  <si>
    <t>Date</t>
  </si>
  <si>
    <t>mmm-yy</t>
  </si>
  <si>
    <t>If historical values of each KPI before the start of current financial year are not available, Please leave them as blank, and start your series from the start of current financial year.</t>
  </si>
  <si>
    <t>Decimal</t>
  </si>
  <si>
    <t>_(#,##0.0_);(###0); _(0.0_)</t>
  </si>
  <si>
    <t xml:space="preserve">For Segmental Reporting, please use the KPI title to capture the segments. </t>
  </si>
  <si>
    <t>Percentage</t>
  </si>
  <si>
    <t>_(0.0%_); (0.0%); _(0.0%_)</t>
  </si>
  <si>
    <t>Step 2: Determine Scope of KPIs</t>
  </si>
  <si>
    <t>Title</t>
  </si>
  <si>
    <t>Time Period</t>
  </si>
  <si>
    <t>Data Type</t>
  </si>
  <si>
    <t>Comparison Period</t>
  </si>
  <si>
    <t>Roll Up Method</t>
  </si>
  <si>
    <t>Binary</t>
  </si>
  <si>
    <t>TRUE;; FALSE</t>
  </si>
  <si>
    <t>Multiple</t>
  </si>
  <si>
    <t>_(0.0x_); (0.0x); _(0.0x_)</t>
  </si>
  <si>
    <t>&gt;&gt;</t>
  </si>
  <si>
    <t>Options &gt;&gt;</t>
  </si>
  <si>
    <t>Please select</t>
  </si>
  <si>
    <t>As of (Point in Time)</t>
  </si>
  <si>
    <t>Current vs Previous Month</t>
  </si>
  <si>
    <t>Sum</t>
  </si>
  <si>
    <t>Current Month</t>
  </si>
  <si>
    <t>Current vs 2 Months Ago</t>
  </si>
  <si>
    <t>Last Value</t>
  </si>
  <si>
    <t>Current Quarter to Date</t>
  </si>
  <si>
    <t>Current vs 3 Months Ago</t>
  </si>
  <si>
    <t>First Value</t>
  </si>
  <si>
    <t>Calendar Year to Date</t>
  </si>
  <si>
    <t>Current vs Same Period Last Year</t>
  </si>
  <si>
    <t>Average (Mean)</t>
  </si>
  <si>
    <t>Financial Year to Date</t>
  </si>
  <si>
    <t>Current vs Previous Full Year</t>
  </si>
  <si>
    <t>Max/Min</t>
  </si>
  <si>
    <t>L3M (Trailing)</t>
  </si>
  <si>
    <t>No comparison required</t>
  </si>
  <si>
    <t>Medium</t>
  </si>
  <si>
    <t>LTM (Rolling)</t>
  </si>
  <si>
    <t>Ratio</t>
  </si>
  <si>
    <t>Last Calendar Year</t>
  </si>
  <si>
    <t>Count</t>
  </si>
  <si>
    <t>Last Financial Year</t>
  </si>
  <si>
    <t>Cannot roll-up</t>
  </si>
  <si>
    <t>Shading</t>
  </si>
  <si>
    <t>Example1</t>
  </si>
  <si>
    <t>ARR (12 month rolling sum) (£m)</t>
  </si>
  <si>
    <t>KPI Label 1</t>
  </si>
  <si>
    <t>Monthly KPI Item 1</t>
  </si>
  <si>
    <t>KPI Collect Period 1</t>
  </si>
  <si>
    <t>KPI Data Type 1</t>
  </si>
  <si>
    <t>KPI Value 1</t>
  </si>
  <si>
    <t>KPI Comparison 1</t>
  </si>
  <si>
    <t>KPI Roll Up 1</t>
  </si>
  <si>
    <t>Step 3: Identify Frequency &amp; Data Format</t>
  </si>
  <si>
    <t>KPI Label 2</t>
  </si>
  <si>
    <t>Monthly KPI Item 2</t>
  </si>
  <si>
    <t>KPI Collect Period 2</t>
  </si>
  <si>
    <t>KPI Data Type 2</t>
  </si>
  <si>
    <t>KPI Value 2</t>
  </si>
  <si>
    <t>KPI Comparison 2</t>
  </si>
  <si>
    <t>KPI Roll Up 2</t>
  </si>
  <si>
    <t>KPI Label 3</t>
  </si>
  <si>
    <t>Monthly KPI Item 3</t>
  </si>
  <si>
    <t>KPI Collect Period 3</t>
  </si>
  <si>
    <t>KPI Data Type 3</t>
  </si>
  <si>
    <t>KPI Value 3</t>
  </si>
  <si>
    <t>KPI Comparison 3</t>
  </si>
  <si>
    <t>KPI Roll Up 3</t>
  </si>
  <si>
    <t>KPI Label 4</t>
  </si>
  <si>
    <t>Monthly KPI Item 4</t>
  </si>
  <si>
    <t>KPI Collect Period 4</t>
  </si>
  <si>
    <t>KPI Data Type 4</t>
  </si>
  <si>
    <t>KPI Value 4</t>
  </si>
  <si>
    <t>KPI Comparison 4</t>
  </si>
  <si>
    <t>KPI Roll Up 4</t>
  </si>
  <si>
    <t>KPI Label 5</t>
  </si>
  <si>
    <t>Monthly KPI Item 5</t>
  </si>
  <si>
    <t>KPI Collect Period 5</t>
  </si>
  <si>
    <t>KPI Data Type 5</t>
  </si>
  <si>
    <t>KPI Value 5</t>
  </si>
  <si>
    <t>KPI Comparison 5</t>
  </si>
  <si>
    <t>KPI Roll Up 5</t>
  </si>
  <si>
    <t>KPI Label 6</t>
  </si>
  <si>
    <t>Monthly KPI Item 6</t>
  </si>
  <si>
    <t>KPI Collect Period 6</t>
  </si>
  <si>
    <t>KPI Data Type 6</t>
  </si>
  <si>
    <t>KPI Value 6</t>
  </si>
  <si>
    <t>KPI Comparison 6</t>
  </si>
  <si>
    <t>KPI Roll Up 6</t>
  </si>
  <si>
    <t>KPI Label 7</t>
  </si>
  <si>
    <t>Monthly KPI Item 7</t>
  </si>
  <si>
    <t>KPI Collect Period 7</t>
  </si>
  <si>
    <t>KPI Data Type 7</t>
  </si>
  <si>
    <t>KPI Value 7</t>
  </si>
  <si>
    <t>KPI Comparison 7</t>
  </si>
  <si>
    <t>KPI Roll Up 7</t>
  </si>
  <si>
    <t>KPI Label 8</t>
  </si>
  <si>
    <t>Monthly KPI Item 8</t>
  </si>
  <si>
    <t>KPI Collect Period 8</t>
  </si>
  <si>
    <t>KPI Data Type 8</t>
  </si>
  <si>
    <t>KPI Value 8</t>
  </si>
  <si>
    <t>KPI Comparison 8</t>
  </si>
  <si>
    <t>KPI Roll Up 8</t>
  </si>
  <si>
    <t>KPI Label 9</t>
  </si>
  <si>
    <t>Monthly KPI Item 9</t>
  </si>
  <si>
    <t>KPI Collect Period 9</t>
  </si>
  <si>
    <t>KPI Data Type 9</t>
  </si>
  <si>
    <t>KPI Value 9</t>
  </si>
  <si>
    <t>KPI Comparison 9</t>
  </si>
  <si>
    <t>KPI Roll Up 9</t>
  </si>
  <si>
    <t>Other Important Notes</t>
  </si>
  <si>
    <t>KPI Label 10</t>
  </si>
  <si>
    <t>Monthly KPI Item 10</t>
  </si>
  <si>
    <t>KPI Collect Period 10</t>
  </si>
  <si>
    <t>KPI Data Type 10</t>
  </si>
  <si>
    <t>KPI Value 10</t>
  </si>
  <si>
    <t>KPI Comparison 10</t>
  </si>
  <si>
    <t>KPI Roll Up 10</t>
  </si>
  <si>
    <t>KPI Label 11</t>
  </si>
  <si>
    <t>Monthly KPI Item 11</t>
  </si>
  <si>
    <t>KPI Collect Period 11</t>
  </si>
  <si>
    <t>KPI Data Type 11</t>
  </si>
  <si>
    <t>KPI Value 11</t>
  </si>
  <si>
    <t>KPI Comparison 11</t>
  </si>
  <si>
    <t>KPI Roll Up 11</t>
  </si>
  <si>
    <t>KPI Label 12</t>
  </si>
  <si>
    <t>Monthly KPI Item 12</t>
  </si>
  <si>
    <t>KPI Collect Period 12</t>
  </si>
  <si>
    <t>KPI Data Type 12</t>
  </si>
  <si>
    <t>KPI Value 12</t>
  </si>
  <si>
    <t>KPI Comparison 12</t>
  </si>
  <si>
    <t>KPI Roll Up 12</t>
  </si>
  <si>
    <t>KPI Label 13</t>
  </si>
  <si>
    <t>Monthly KPI Item 13</t>
  </si>
  <si>
    <t>KPI Collect Period 13</t>
  </si>
  <si>
    <t>KPI Data Type 13</t>
  </si>
  <si>
    <t>KPI Value 13</t>
  </si>
  <si>
    <t>KPI Comparison 13</t>
  </si>
  <si>
    <t>KPI Roll Up 13</t>
  </si>
  <si>
    <t>KPI Label 14</t>
  </si>
  <si>
    <t>Monthly KPI Item 14</t>
  </si>
  <si>
    <t>KPI Collect Period 14</t>
  </si>
  <si>
    <t>KPI Data Type 14</t>
  </si>
  <si>
    <t>KPI Value 14</t>
  </si>
  <si>
    <t>KPI Comparison 14</t>
  </si>
  <si>
    <t>KPI Roll Up 14</t>
  </si>
  <si>
    <t>KPI Label 15</t>
  </si>
  <si>
    <t>Monthly KPI Item 15</t>
  </si>
  <si>
    <t>KPI Collect Period 15</t>
  </si>
  <si>
    <t>KPI Data Type 15</t>
  </si>
  <si>
    <t>KPI Value 15</t>
  </si>
  <si>
    <t>KPI Comparison 15</t>
  </si>
  <si>
    <t>KPI Roll Up 15</t>
  </si>
  <si>
    <t>KPI Label 16</t>
  </si>
  <si>
    <t>Monthly KPI Item 16</t>
  </si>
  <si>
    <t>KPI Collect Period 16</t>
  </si>
  <si>
    <t>KPI Data Type 16</t>
  </si>
  <si>
    <t>KPI Value 16</t>
  </si>
  <si>
    <t>KPI Comparison 16</t>
  </si>
  <si>
    <t>KPI Roll Up 16</t>
  </si>
  <si>
    <t>Normal =</t>
  </si>
  <si>
    <t>Type</t>
  </si>
  <si>
    <t>Senior instrument(s) amortising: e.g. Term Loan A</t>
  </si>
  <si>
    <t>Senior Instrument(s) 1</t>
  </si>
  <si>
    <t>Junior Instrument(s)</t>
  </si>
  <si>
    <t>Others Instrument(s)</t>
  </si>
  <si>
    <t>Accrued Interest</t>
  </si>
  <si>
    <t>Drawn RCF</t>
  </si>
  <si>
    <t>$G$1:$AL$243</t>
  </si>
  <si>
    <t>Debt Covenant Checks</t>
  </si>
  <si>
    <t>Leverage Analysis</t>
  </si>
  <si>
    <t>OpCo | Gross Debt and Net Leverage</t>
  </si>
  <si>
    <t>Relevance</t>
  </si>
  <si>
    <t>OpCo</t>
  </si>
  <si>
    <t>Adjustments</t>
  </si>
  <si>
    <t>Total</t>
  </si>
  <si>
    <t>Gross Leverage</t>
  </si>
  <si>
    <t>Senior Instrument(S) Amortising</t>
  </si>
  <si>
    <r>
      <rPr>
        <b/>
        <sz val="12"/>
        <color theme="1"/>
        <rFont val="Arial"/>
        <family val="2"/>
        <scheme val="minor"/>
      </rPr>
      <t>Senior instrument(s)</t>
    </r>
    <r>
      <rPr>
        <sz val="12"/>
        <color theme="1"/>
        <rFont val="Arial"/>
        <family val="2"/>
        <scheme val="minor"/>
      </rPr>
      <t xml:space="preserve"> </t>
    </r>
    <r>
      <rPr>
        <b/>
        <sz val="12"/>
        <color theme="1"/>
        <rFont val="Arial"/>
        <family val="2"/>
        <scheme val="minor"/>
      </rPr>
      <t>amortising</t>
    </r>
    <r>
      <rPr>
        <sz val="12"/>
        <color theme="1"/>
        <rFont val="Arial"/>
        <family val="2"/>
        <scheme val="minor"/>
      </rPr>
      <t>: e.g. Term Loan A</t>
    </r>
  </si>
  <si>
    <t>Debt</t>
  </si>
  <si>
    <t>Senior Instrument(S) 1</t>
  </si>
  <si>
    <r>
      <rPr>
        <b/>
        <sz val="12"/>
        <color theme="1"/>
        <rFont val="Arial"/>
        <family val="2"/>
        <scheme val="minor"/>
      </rPr>
      <t>Senior Instrument(s):</t>
    </r>
    <r>
      <rPr>
        <sz val="12"/>
        <color theme="1"/>
        <rFont val="Arial"/>
        <family val="2"/>
        <scheme val="minor"/>
      </rPr>
      <t xml:space="preserve"> e.g. Term Loan B or Senior Secured Notes</t>
    </r>
  </si>
  <si>
    <t>Junior Instrument(S)</t>
  </si>
  <si>
    <r>
      <rPr>
        <b/>
        <sz val="12"/>
        <color theme="1"/>
        <rFont val="Arial"/>
        <family val="2"/>
        <scheme val="minor"/>
      </rPr>
      <t>Junior Instrument(s):</t>
    </r>
    <r>
      <rPr>
        <sz val="12"/>
        <color theme="1"/>
        <rFont val="Arial"/>
        <family val="2"/>
        <scheme val="minor"/>
      </rPr>
      <t xml:space="preserve"> e.g. Second Lien (Junior) or Unsecured Notes</t>
    </r>
  </si>
  <si>
    <t>IFRS-16 Lease Liabilities (on BS)</t>
  </si>
  <si>
    <t>Cash &amp; Equivalents</t>
  </si>
  <si>
    <t>Cash and Equivalents</t>
  </si>
  <si>
    <t>Cash</t>
  </si>
  <si>
    <t xml:space="preserve">  </t>
  </si>
  <si>
    <t>HoldCo | Look Through Levearage</t>
  </si>
  <si>
    <t>HoldCo</t>
  </si>
  <si>
    <t>Look through / ownership %</t>
  </si>
  <si>
    <t>Other</t>
  </si>
  <si>
    <t>Gross Debt for leverage - Holdco</t>
  </si>
  <si>
    <t>Cash and Equivalents - Holdco</t>
  </si>
  <si>
    <t>LTM Adjusted EBITDA (OpCo)</t>
  </si>
  <si>
    <t>Comments</t>
  </si>
  <si>
    <t>Period_display</t>
  </si>
  <si>
    <t>CX Period</t>
  </si>
  <si>
    <t>CX Scenario</t>
  </si>
  <si>
    <t>Actual L3M(A)</t>
  </si>
  <si>
    <t>Quarter</t>
  </si>
  <si>
    <t>Actual LTM</t>
  </si>
  <si>
    <t>LE</t>
  </si>
  <si>
    <t>Liquidity Analysis</t>
  </si>
  <si>
    <t>Interest Cover Ratio (ICR)</t>
  </si>
  <si>
    <t>PUSH Data</t>
  </si>
  <si>
    <t>GET Data</t>
  </si>
  <si>
    <t>Interest Cover Ratio - LTM</t>
  </si>
  <si>
    <t>Prior Quarter End</t>
  </si>
  <si>
    <t>Adj</t>
  </si>
  <si>
    <t>PreQ</t>
  </si>
  <si>
    <t>LTM Cash Interest Expense</t>
  </si>
  <si>
    <t>Cash Interest Expense - Adjustment (Debt Ratio)</t>
  </si>
  <si>
    <t>Cash Interest Expense - Adjusted Amount (Debt Ratio)</t>
  </si>
  <si>
    <t>LTM Adjusted EBITDA</t>
  </si>
  <si>
    <t>Adjusted EBITDA - Adjustment (Debt Ratio)</t>
  </si>
  <si>
    <t>Adjusted EBITDA - Adjusted Amount (Debt Ratio)</t>
  </si>
  <si>
    <t>Interest Cover Ratio (LTM)</t>
  </si>
  <si>
    <t>Interest Cover Ratio</t>
  </si>
  <si>
    <t>Interest Cover Ratio - Current FY Latest Estimate</t>
  </si>
  <si>
    <t>Cash Interest Expense</t>
  </si>
  <si>
    <t>Latest Est.</t>
  </si>
  <si>
    <t>FY Latest Estimate Cash Interest Expense</t>
  </si>
  <si>
    <t>FY Latest Estimate Adjusted EBITDA</t>
  </si>
  <si>
    <t>Interest Cover Ratio (Current FY Latest Estimate)</t>
  </si>
  <si>
    <t>Interest Cover Ratio - L3M Annualised</t>
  </si>
  <si>
    <t>L3M Annualised Cash Interest Expense</t>
  </si>
  <si>
    <t>L3M Annualised Adjusted EBITDA</t>
  </si>
  <si>
    <t>Interest Cover Ratio (L3M Annualised)</t>
  </si>
  <si>
    <t xml:space="preserve">Interest Cover Ratio </t>
  </si>
  <si>
    <t>Debt Service Cover Ratio (DSCR)</t>
  </si>
  <si>
    <t>Debt Service Cover Ratio - Current FY Latest Estimate</t>
  </si>
  <si>
    <t>Free Cash Flow to Firm</t>
  </si>
  <si>
    <t>FY Latest Estimate Free Cash Flow</t>
  </si>
  <si>
    <t>Unlevered Free Cash Flow (UFCF) - Adjustment (Debt Ratio)</t>
  </si>
  <si>
    <t>Unlevered Free Cash Flow (UFCF) - Adjusted Amount (Debt Ratio)</t>
  </si>
  <si>
    <t>Pinciple Payment</t>
  </si>
  <si>
    <t>FY Latest Estimate Principal Repayments</t>
  </si>
  <si>
    <t>Principal Repayments - Adjustment (Debt Ratio)</t>
  </si>
  <si>
    <t>Principal Repayments  - Adjusted Amount (Debt Ratio)</t>
  </si>
  <si>
    <t>Debt Service Cover Ratio (Current FY Latest Estimate)</t>
  </si>
  <si>
    <t>Debt Service Cover Ratio</t>
  </si>
  <si>
    <t>Debt Service Cover Ratio - LTM</t>
  </si>
  <si>
    <t>LTM Reported Free Cash Flow</t>
  </si>
  <si>
    <t>LTM  Principal Repayments</t>
  </si>
  <si>
    <t>Debt Service Cover Ratio (LTM)</t>
  </si>
  <si>
    <r>
      <t>Annualised Recurring Revenue (ARR) Cover Ratio</t>
    </r>
    <r>
      <rPr>
        <b/>
        <sz val="16"/>
        <color theme="2" tint="-0.749992370372631"/>
        <rFont val="Arial"/>
        <family val="2"/>
        <scheme val="minor"/>
      </rPr>
      <t xml:space="preserve"> </t>
    </r>
    <r>
      <rPr>
        <i/>
        <sz val="12"/>
        <color theme="2" tint="-0.749992370372631"/>
        <rFont val="Arial"/>
        <family val="2"/>
        <scheme val="minor"/>
      </rPr>
      <t>For Growth Funds Mainly</t>
    </r>
  </si>
  <si>
    <t>Annualised Recurring Revenue Cover Ratio - LTM</t>
  </si>
  <si>
    <t>Annual Recurring Revenue</t>
  </si>
  <si>
    <t>Annualised Recurring Revenue</t>
  </si>
  <si>
    <t>Annualised Recurring Revenue - Adjustment (Debt Ratio)</t>
  </si>
  <si>
    <t>Annualised Recurring Revenue - Adjusted Amount (Debt Ratio)</t>
  </si>
  <si>
    <t>Net (Debt)/Cash</t>
  </si>
  <si>
    <t>As of Jun-25</t>
  </si>
  <si>
    <t>Net debt / (Cash) for leverage</t>
  </si>
  <si>
    <t>Net (Debt) / Cash - Adjustment (Debt Ratio)</t>
  </si>
  <si>
    <t>Net (Debt) / Cash - Adjusted Amount (Debt Ratio)</t>
  </si>
  <si>
    <t>Annualised Recurring Revenue / Net Debt Cover Ratio (LTM)</t>
  </si>
  <si>
    <t>Annualised Recurring Revenue / Net Debt Cover Ratio</t>
  </si>
  <si>
    <t>ARR Cover Ratio - Current FY Latest Estimate</t>
  </si>
  <si>
    <t>ARR / Net Debt Cover Ratio (Current FY Latest Estimate)</t>
  </si>
  <si>
    <t>Liquidity Analysis - Comments</t>
  </si>
  <si>
    <t>Covenant Monitoring</t>
  </si>
  <si>
    <t>Before we start…</t>
  </si>
  <si>
    <t>Please answer the following questions about Maintenance vs Springing Covenants</t>
  </si>
  <si>
    <r>
      <t xml:space="preserve">1. Does the loan package contains any </t>
    </r>
    <r>
      <rPr>
        <b/>
        <sz val="12"/>
        <color theme="1"/>
        <rFont val="Arial"/>
        <family val="2"/>
        <scheme val="minor"/>
      </rPr>
      <t>Maintenance covenants</t>
    </r>
    <r>
      <rPr>
        <sz val="12"/>
        <color theme="1"/>
        <rFont val="Arial"/>
        <family val="2"/>
        <scheme val="minor"/>
      </rPr>
      <t>?</t>
    </r>
  </si>
  <si>
    <r>
      <t xml:space="preserve">2. Is there a </t>
    </r>
    <r>
      <rPr>
        <b/>
        <sz val="12"/>
        <color theme="1"/>
        <rFont val="Arial"/>
        <family val="2"/>
        <scheme val="minor"/>
      </rPr>
      <t xml:space="preserve">Springing covenant </t>
    </r>
    <r>
      <rPr>
        <sz val="12"/>
        <color theme="1"/>
        <rFont val="Arial"/>
        <family val="2"/>
        <scheme val="minor"/>
      </rPr>
      <t>on the RCF?</t>
    </r>
  </si>
  <si>
    <t>&lt;&lt; If you have a mantainance covenant then you typically won't have a springing covenant.</t>
  </si>
  <si>
    <t>3. Springing threshold (% RCF drawn):</t>
  </si>
  <si>
    <t>&lt;&lt; Deal teams to add % and have Cap Markets team confirm. Typically 35% or 40%</t>
  </si>
  <si>
    <t>4. Total RCF Drawn %</t>
  </si>
  <si>
    <t>5. Is the Springing covenants "Springing into effect"</t>
  </si>
  <si>
    <t>&lt;&lt; Automatic formula; if % RCF Drawn &gt; Springing threshold, then the covenant(s) are tested.</t>
  </si>
  <si>
    <t>Covenant &amp; Headrooms</t>
  </si>
  <si>
    <t>USD in Millions</t>
  </si>
  <si>
    <t>Get PrevQ</t>
  </si>
  <si>
    <t>Gross Leverage Ratio</t>
  </si>
  <si>
    <t>Covenant 1</t>
  </si>
  <si>
    <t>Covenant level</t>
  </si>
  <si>
    <t>Look Fwd Covenant Level</t>
  </si>
  <si>
    <t>Summary</t>
  </si>
  <si>
    <t>Current</t>
  </si>
  <si>
    <t>Previous</t>
  </si>
  <si>
    <t>Change</t>
  </si>
  <si>
    <t>%</t>
  </si>
  <si>
    <t>Covenant Headroom</t>
  </si>
  <si>
    <t>Covenant Headroom %</t>
  </si>
  <si>
    <t>Covenant 1 - Textbox</t>
  </si>
  <si>
    <t>Net Leverage Ratio</t>
  </si>
  <si>
    <t>Period</t>
  </si>
  <si>
    <t xml:space="preserve"> </t>
  </si>
  <si>
    <t>Debt Service Coverage Ratio (DSCR)</t>
  </si>
  <si>
    <t>Interest Coverage Ratio</t>
  </si>
  <si>
    <t>Covenant - Comments</t>
  </si>
  <si>
    <t>Date Ending</t>
  </si>
  <si>
    <t>Statement / Label</t>
  </si>
  <si>
    <t>Attribute</t>
  </si>
  <si>
    <t>L3M</t>
  </si>
  <si>
    <t>FY Lastest Est.</t>
  </si>
  <si>
    <t>Original Budget</t>
  </si>
  <si>
    <t>CASH FLOW</t>
  </si>
  <si>
    <t>CF</t>
  </si>
  <si>
    <t>Debt Service</t>
  </si>
  <si>
    <t>PROFIT &amp; LOSS</t>
  </si>
  <si>
    <t>Reported Net Revenue</t>
  </si>
  <si>
    <t>PL</t>
  </si>
  <si>
    <t>Pro Forma Adjusted EBITDA</t>
  </si>
  <si>
    <t>Tax</t>
  </si>
  <si>
    <t>BALANCE SHEET</t>
  </si>
  <si>
    <t>Gross External Debt</t>
  </si>
  <si>
    <t>BS</t>
  </si>
  <si>
    <t>Net External Debt</t>
  </si>
  <si>
    <t>Cash &amp; Equivalent</t>
  </si>
  <si>
    <t>Debt Covenant</t>
  </si>
  <si>
    <t>Base</t>
  </si>
  <si>
    <t>Description</t>
  </si>
  <si>
    <t>Nominator</t>
  </si>
  <si>
    <t>Denominator</t>
  </si>
  <si>
    <t>Target Metric</t>
  </si>
  <si>
    <t>Direction</t>
  </si>
  <si>
    <t>X-Net</t>
  </si>
  <si>
    <t>x-Gross</t>
  </si>
  <si>
    <t>&lt;=</t>
  </si>
  <si>
    <t xml:space="preserve">1 when higher is better and </t>
  </si>
  <si>
    <t>ARR</t>
  </si>
  <si>
    <t>Annual Recurring Revenue Leverage Ratio</t>
  </si>
  <si>
    <t>-1 when lower is better.</t>
  </si>
  <si>
    <t>ICR</t>
  </si>
  <si>
    <t>DSCR</t>
  </si>
  <si>
    <t>Definition</t>
  </si>
  <si>
    <t xml:space="preserve">The metrics  ("bold blue" shown in column B) are the standardised CVC metrics that should be reported on the Flash Output sheet.  </t>
  </si>
  <si>
    <t>You should map to these lines and use these labels wherever possible. Financial Services deals are the typical exception.</t>
  </si>
  <si>
    <t>Standardised CVC Metrics</t>
  </si>
  <si>
    <t>Order</t>
  </si>
  <si>
    <t>Term</t>
  </si>
  <si>
    <t>Statement</t>
  </si>
  <si>
    <t>Notes (If you have any questions, please leave them here)</t>
  </si>
  <si>
    <t>PROFIT &amp; LOSS STATEMENT</t>
  </si>
  <si>
    <t>PL01</t>
  </si>
  <si>
    <t>Net Revenue</t>
  </si>
  <si>
    <t>P&amp;L</t>
  </si>
  <si>
    <t>Total Portco net revenue: revenue across all business lines, geographies, subsisdiaries, etc. and net off any discounts or refunds</t>
  </si>
  <si>
    <t>PL02</t>
  </si>
  <si>
    <t>of which Inorganic Top Line</t>
  </si>
  <si>
    <t>Relates mainly to M&amp;A e.g. acquired revenues.</t>
  </si>
  <si>
    <t>PL03</t>
  </si>
  <si>
    <t>of which Organic Top Line</t>
  </si>
  <si>
    <t>Revenues generated from within a company that are a direct result of the firm's existing operations (e.g. typically at the time of FIR).</t>
  </si>
  <si>
    <t>The definition of “Organic” will vary by investment, but should best reflect the way you look at and can track the business. We would typically expect it to be relative to the FIR perimeter (thus non-organic revenue would typically be zero for initial flash reports unless it involves some immediate M&amp;A, for instance). For older investments, if you have had significant M&amp;A older than 24 months, it is at your discretion if this is absorbed into the organic business (as long as historical periods are LFL).</t>
  </si>
  <si>
    <t>PL04</t>
  </si>
  <si>
    <t>Revenue Volume</t>
  </si>
  <si>
    <t>Volumes sold in physical units or service equivalents (unit of measure must be consistent across periods).</t>
  </si>
  <si>
    <t>PL05</t>
  </si>
  <si>
    <t>of which Organic Top Line  Volume Growth</t>
  </si>
  <si>
    <t xml:space="preserve"> volumes sold in units from existing operations   (Unit of measure to be defined)</t>
  </si>
  <si>
    <t>PL06</t>
  </si>
  <si>
    <t>Annual Recurring Revenue (Rolling 12 months sum)</t>
  </si>
  <si>
    <t>Consistent, predictable stream of income ( such as  long-term contracts and subscriptions) excluding one-off and non-recurring revenue.
ARR loan convenants typically include certain growth rate or minimises churn.</t>
  </si>
  <si>
    <t>PL07</t>
  </si>
  <si>
    <t>of which Organic Top Line Volume Growth (YTD)</t>
  </si>
  <si>
    <t>PL08</t>
  </si>
  <si>
    <t>Revenue Volume Growth</t>
  </si>
  <si>
    <t>Average increase of volumes sold (in %)</t>
  </si>
  <si>
    <t>PL09</t>
  </si>
  <si>
    <t>of which Organic Revenue Volume Growth</t>
  </si>
  <si>
    <t>As above, but for the firm's existing operations (typically at the time of FIR).</t>
  </si>
  <si>
    <t>PL10</t>
  </si>
  <si>
    <t>Cost of Sales</t>
  </si>
  <si>
    <t>Cost of Sales or Cost of Goods Sold (COGS): All direct labor and direct materials costs, as well as factory overhead charges</t>
  </si>
  <si>
    <t>PL11</t>
  </si>
  <si>
    <t>Gross Profit</t>
  </si>
  <si>
    <t>= Revenue - Cost of Sales</t>
  </si>
  <si>
    <t>PL12</t>
  </si>
  <si>
    <t>Total Operating Costs (Excl. D&amp;A)</t>
  </si>
  <si>
    <t>Key categories typically include Selling General and Administrative (SG&amp;A), Marketing, People (Salaries and other compensations e.g. bonus, pensions, insurance, car policy, etc.), Non-People (such as rent and utilities for the headquarters, IT expenses) etc.</t>
  </si>
  <si>
    <r>
      <t xml:space="preserve">There is no requirement to split total operating costs in your Input sheet, however, you may wish to break it down if the VCP is targeting specific buckets of cost, or to show the main fixed / variable categories when explaining trends. </t>
    </r>
    <r>
      <rPr>
        <u/>
        <sz val="12"/>
        <color theme="1"/>
        <rFont val="Arial"/>
        <family val="2"/>
        <scheme val="minor"/>
      </rPr>
      <t>Please ensure you keep the row called "Total Operating costs" if you do.</t>
    </r>
  </si>
  <si>
    <t>PL13</t>
  </si>
  <si>
    <t>= Gross profit - Operating costs</t>
  </si>
  <si>
    <t>Reported EBITDA, before any add backs (e.g. fully loaded for any exceptional cost) should be shown on your Flash output sheet (LTM, YTD and L1M). This is irrespective of whether this is on a like-for-like (LFL) basis for any acquisitions.</t>
  </si>
  <si>
    <t>PL14</t>
  </si>
  <si>
    <t>Depreciation</t>
  </si>
  <si>
    <t>Depreciation represents the estimated reduction in value of fixed assets within a fiscal year</t>
  </si>
  <si>
    <t>PL15</t>
  </si>
  <si>
    <t>EBITA</t>
  </si>
  <si>
    <t>= EBITDA - Depreciation</t>
  </si>
  <si>
    <t>PL16</t>
  </si>
  <si>
    <t>Amortization</t>
  </si>
  <si>
    <t xml:space="preserve">Amortization of intangibles </t>
  </si>
  <si>
    <t>PL17</t>
  </si>
  <si>
    <t>EBIT</t>
  </si>
  <si>
    <t>= EBITA - Amortization</t>
  </si>
  <si>
    <t>PL18</t>
  </si>
  <si>
    <t>EBITDA Adjustments</t>
  </si>
  <si>
    <t>Removal of various one-time, irregular, and non-recurring items from EBITDA to get a normalized number to facilate comparison across years/ companies/ etc. 
Please review table Adjustment Type before you start completing this item.</t>
  </si>
  <si>
    <t>PL19</t>
  </si>
  <si>
    <t>= EBITDA +/- adjustments (Type I)</t>
  </si>
  <si>
    <r>
      <t>Adjusted</t>
    </r>
    <r>
      <rPr>
        <sz val="12"/>
        <color theme="1"/>
        <rFont val="Arial"/>
        <family val="2"/>
        <scheme val="minor"/>
      </rPr>
      <t xml:space="preserve"> EBITDA should adjust Reported EBITDA for one off costs or revenues and should exclude exceptional/VCP costs that are non-recurring</t>
    </r>
  </si>
  <si>
    <t>PL20</t>
  </si>
  <si>
    <t xml:space="preserve"> Adjusted EBITDA %</t>
  </si>
  <si>
    <t>= Adjusted EBITDA / Revenue</t>
  </si>
  <si>
    <t>PL21</t>
  </si>
  <si>
    <t>= Adjusted EBITDA - Amortisation - Depreciation</t>
  </si>
  <si>
    <t>PL22</t>
  </si>
  <si>
    <t>Like for Like Adjusted Revenue</t>
  </si>
  <si>
    <t>This is Revenue updated to account for the pre-acquisition financials of add-ons, or to adjust historical periods for discontinued operations / sold business units etc.</t>
  </si>
  <si>
    <t>Should only be added if you can not update all the underlying monthly financial metrics in the Input sheet to include pre-acquisition financials for all periods.</t>
  </si>
  <si>
    <t>PL23</t>
  </si>
  <si>
    <t>Like for Like Adjusted EBITDA</t>
  </si>
  <si>
    <t>Adjusted EBITDA updated to account for the pre-acquisition financials of add-ons, or to adjust historical periods for discontinued operations / sold business units etc.
= Adjusted EBITDA +/- Adjustments (Type II)</t>
  </si>
  <si>
    <t>PL24</t>
  </si>
  <si>
    <t>Cash EBITDA</t>
  </si>
  <si>
    <t>EBITDA adjusted for working capital movements, exceptional cash items, and provisions. Reflects true cash-generating operating profitability.</t>
  </si>
  <si>
    <t>PL25</t>
  </si>
  <si>
    <t>Adjusted EBITDA -  Capex</t>
  </si>
  <si>
    <t>PL26</t>
  </si>
  <si>
    <t>Earnings Before Interest, Taxes, Depreciation, Amortisation, and Capitalised costs. 
EBITDAC = EBITDA + Capitalised costs 
Adds back capitalised costs (like internal development or project-related expenses that are recorded as assets). offering a more “cash-like” picture of earnings before accounting for those capitalised expenditures that don’t immediately hit the P&amp;L.</t>
  </si>
  <si>
    <t>PL27</t>
  </si>
  <si>
    <t>Actual tax payments made to tax authorities in a given period (monthly, quarterly, annually), in cash terms.</t>
  </si>
  <si>
    <t>PL28</t>
  </si>
  <si>
    <t>Capitalised Costs</t>
  </si>
  <si>
    <t>Expenses that are recorded as assets on the balance sheet rather than immediately expensed on the income statement; typically relate to expenditures that provide long-term benefits—like developing software, constructing buildings, or acquiring equipment—and are gradually expensed through depreciation or amortisation over their useful life.</t>
  </si>
  <si>
    <t>BS01</t>
  </si>
  <si>
    <t>Fixed assets</t>
  </si>
  <si>
    <t>Balance Sheet</t>
  </si>
  <si>
    <t>- Tangible fixed assets: Property, Plant, and Equipment (PP&amp;E). The line item is noted net of accumulated depreciation. All PP&amp;E is depreciable except for Land</t>
  </si>
  <si>
    <t>BS02</t>
  </si>
  <si>
    <t>Intangible assets</t>
  </si>
  <si>
    <t>- Identifiable intangible assets include patents, licenses, and secret formulas
-  Unidentifiable intangible assets include brand and goodwill</t>
  </si>
  <si>
    <t xml:space="preserve">If it is not possible to separate intangible assets from the fixed asset, please either make reasonable estimation or report it within fixed assets and leave this blank. </t>
  </si>
  <si>
    <t>BS03</t>
  </si>
  <si>
    <t>Net Working Capital (NWC)</t>
  </si>
  <si>
    <t>Accounts Receivable + Inventory – Accounts Payable</t>
  </si>
  <si>
    <t>BS04</t>
  </si>
  <si>
    <t>Other Non-current Assets</t>
  </si>
  <si>
    <t>Long-term assets not classified under above listed items. long-term deposits, long-term prepayments, and investments.</t>
  </si>
  <si>
    <t>BS05</t>
  </si>
  <si>
    <t>Trade Receivables</t>
  </si>
  <si>
    <t>Amount customers owe for goods/services delivered.</t>
  </si>
  <si>
    <t>BS06</t>
  </si>
  <si>
    <t>Interest expense incurred but not yet paid.</t>
  </si>
  <si>
    <t>BS07</t>
  </si>
  <si>
    <t>Deferred Tax Assets / Liabilities</t>
  </si>
  <si>
    <t>Timing differences in recognition of tax vs. accounting income. 
(detailed model may be required in M&amp;A (affects purchase price) if material.; Track expiry of DTAs.</t>
  </si>
  <si>
    <t>BS08</t>
  </si>
  <si>
    <t>Other debt Like Items (on BS)</t>
  </si>
  <si>
    <t>Non-standard liabilities treated as debt equivalents (e.g., earn-outs, factoring).</t>
  </si>
  <si>
    <t>Identify in transaction DD (purchase price adjustments).
Monitor off-balance-sheet obligations.</t>
  </si>
  <si>
    <t>BS09</t>
  </si>
  <si>
    <t>Revolving Credit Facility. Credit line drawn from revolving facility.</t>
  </si>
  <si>
    <t>BS10</t>
  </si>
  <si>
    <t>Accounts Payables</t>
  </si>
  <si>
    <t>Amount owed to suppliers.</t>
  </si>
  <si>
    <t>BS11</t>
  </si>
  <si>
    <t>Capitalised Fees</t>
  </si>
  <si>
    <t>Upfront debt issuance costs capitalized and amortized over the loan life.</t>
  </si>
  <si>
    <t>BS12</t>
  </si>
  <si>
    <t>Inventory</t>
  </si>
  <si>
    <t>Raw materials, WIP, finished goods held for sale.</t>
  </si>
  <si>
    <t>BS13</t>
  </si>
  <si>
    <t>Other Net Working Capital</t>
  </si>
  <si>
    <t>Non-trade current assets/liabilities (like prepaid expenses, accrued expenses).</t>
  </si>
  <si>
    <t>BS14</t>
  </si>
  <si>
    <t>Other assets</t>
  </si>
  <si>
    <t>Assets not captured in PP&amp;E, intangibles, or NWC (e.g., deferred tax assets, long-term investments, prepaid expenses).</t>
  </si>
  <si>
    <t>BS15</t>
  </si>
  <si>
    <t xml:space="preserve">Please split out the major components, including: Senior Debt, Junior Debt, Drawn RCF, Accrued Interest. </t>
  </si>
  <si>
    <t>Please consider the splits required as part of the Capital Structure Mertrics sheet (required quaterly).</t>
  </si>
  <si>
    <t>BS16</t>
  </si>
  <si>
    <t>Cash and Cash Equivalents covering assets that have short-term maturities under three months or assets that the company can liquidate on short notice, such as marketable securities</t>
  </si>
  <si>
    <t>On the Input sheet: Please ensure that the movement in the cash balance each period equals the Net cash flow in the CF statement.</t>
  </si>
  <si>
    <t>BS17</t>
  </si>
  <si>
    <t xml:space="preserve">= (-) Gross External Debt + Cash and Equivalents </t>
  </si>
  <si>
    <t>BS18</t>
  </si>
  <si>
    <t>Pension Liabilities (on BS)</t>
  </si>
  <si>
    <t>Present value of defined benefit obligations less fair value of plan assets.</t>
  </si>
  <si>
    <t>BS19</t>
  </si>
  <si>
    <t>Lease obligations recognized on-balance sheet under IFRS-16, discounted at incremental borrowing rate.</t>
  </si>
  <si>
    <t>If report on and IFRS basis</t>
  </si>
  <si>
    <t>BS20</t>
  </si>
  <si>
    <t>Total Debt Like Items (on BS)</t>
  </si>
  <si>
    <t>Obligations of debt-like nature reducing enterprise value, for example pensions, lease liabilities, earn-outs, customer prepayments</t>
  </si>
  <si>
    <t>Please list out any other debt like items that are included in banking / covenant defitions separately.</t>
  </si>
  <si>
    <t>BS21</t>
  </si>
  <si>
    <t>= Net External Debt - Debt Like Items</t>
  </si>
  <si>
    <t>BS22</t>
  </si>
  <si>
    <t>Leverage</t>
  </si>
  <si>
    <t>= Net (Debt) cash / LTM Adjusted EBITDA</t>
  </si>
  <si>
    <t>Check that you are happy with the simple calculation of Leverage on the Flash output sheet, which should be formula driven.  This is a simpler calculation than what is required on the quarterly Cap Sturucture sheet (which should align to facility agreements where possible).</t>
  </si>
  <si>
    <t>BS23</t>
  </si>
  <si>
    <t>Other Liabilities</t>
  </si>
  <si>
    <t>Non-debt, non-pension obligations such as deferred tax liabilities, long-term provisions not included elsewhere.</t>
  </si>
  <si>
    <t>BS24</t>
  </si>
  <si>
    <t>Preferred Equity</t>
  </si>
  <si>
    <t>Equity that ranks senior to common equity but junior to debt, typically providing investors with priority returns or distributions before common shareholders.</t>
  </si>
  <si>
    <t>BS25</t>
  </si>
  <si>
    <t>Net assets / Total equity</t>
  </si>
  <si>
    <t>= Fixed &amp; Intangible assets + NWC + other assets + Net (Debt)/cash + Debt like items + other liabilities</t>
  </si>
  <si>
    <t>BS26</t>
  </si>
  <si>
    <t>Balance sheet check</t>
  </si>
  <si>
    <t>Please ensure that the Balance shet balances.</t>
  </si>
  <si>
    <t>CASH FLOW STATEMENT</t>
  </si>
  <si>
    <t>CF01</t>
  </si>
  <si>
    <t>Cash Flow</t>
  </si>
  <si>
    <t>Same as above</t>
  </si>
  <si>
    <t>CF02</t>
  </si>
  <si>
    <t>Add-back of non-cash P&amp;L items: depreciation, amortization, share-based comp, FX revaluations, impairments.</t>
  </si>
  <si>
    <t>CF03</t>
  </si>
  <si>
    <t>Net working capital for the current period – net working capital for the previous period</t>
  </si>
  <si>
    <t>CF04</t>
  </si>
  <si>
    <t>Miscellaneous operating items</t>
  </si>
  <si>
    <t>CF05</t>
  </si>
  <si>
    <t>The amount of cash generated (or used) by a company’s core business operations during a given period.</t>
  </si>
  <si>
    <t>CF06</t>
  </si>
  <si>
    <t>CF07</t>
  </si>
  <si>
    <t>Capital expenditures (CapEx) are funds used to acquire, upgrade, and maintain physical assets such as property, plants, buildings, technology, or equipment</t>
  </si>
  <si>
    <t>CF08</t>
  </si>
  <si>
    <t>Cash flows that are non-recurring, unusual, or exceptional in nature, which do not reflect the ongoing, sustainable performance of the business.</t>
  </si>
  <si>
    <t>VCP - Value Creation Plan</t>
  </si>
  <si>
    <t>CF09</t>
  </si>
  <si>
    <t>Unlevered Free Cash Flow (UFCF)</t>
  </si>
  <si>
    <t>(EBITDA - NWC - Capex - Cash Tax - VCP and exceptional costs) e.g. UFCF is before Financing proceeds, Principal repayments, Cash Interest Expense, M&amp;A cash flows.</t>
  </si>
  <si>
    <t>Please ensure that you align to the CVC definition of Unlevered Free Cash Flow (UFCF) e.g. before Financing = (EBITDA - NWC - Capex - Cash Tax - VCP).</t>
  </si>
  <si>
    <t>CF10</t>
  </si>
  <si>
    <t>Interest payable on any borrowings—bonds, loans, convertible debt or lines of credit</t>
  </si>
  <si>
    <t>CF11</t>
  </si>
  <si>
    <t>Principal repayments</t>
  </si>
  <si>
    <t>Cash outflows for the repayment of the original amount borrowed (the principal), excluding interest.</t>
  </si>
  <si>
    <t>CF12</t>
  </si>
  <si>
    <t>Financing proceeds</t>
  </si>
  <si>
    <t>Cash inflows from raising new capital.</t>
  </si>
  <si>
    <t>CF13</t>
  </si>
  <si>
    <t>Cash flows related to acquisitions and divestitures.</t>
  </si>
  <si>
    <t>CF14</t>
  </si>
  <si>
    <t>Cash outflows to shareholders as a return on equity.</t>
  </si>
  <si>
    <t>CF15</t>
  </si>
  <si>
    <t>Residual category for financing-related cash movements not captured above.</t>
  </si>
  <si>
    <t>CF16</t>
  </si>
  <si>
    <t>CF17</t>
  </si>
  <si>
    <t>A balancing or control line item in the cash flow statement that captures differences between the calculated “Net Cash Flow” and the actual movement in the cash balance.</t>
  </si>
  <si>
    <t>This is a check line that should equal zero each period: Please ensure that the movement in the cash balance each period equals the Net cash flow in the CF.</t>
  </si>
  <si>
    <t>OTHERS</t>
  </si>
  <si>
    <t>OT01</t>
  </si>
  <si>
    <t>Covenant Limit</t>
  </si>
  <si>
    <t>Others</t>
  </si>
  <si>
    <t>The threshold or limit specified in the debt covenant (e.g., maximum leverage ratio, minimum interest coverage ratio).</t>
  </si>
  <si>
    <t>OT02</t>
  </si>
  <si>
    <t xml:space="preserve">
Threshold limit to satisfy Convenat limit</t>
  </si>
  <si>
    <t>OT03</t>
  </si>
  <si>
    <t>Headroom / Actual Financial Metric, (e.g. Adjustd EBITDA)
Actual Financial Metric: The company’s current value for the metric being measured (e.g., current leverage ratio or interest coverage ratio).</t>
  </si>
  <si>
    <t>OT04</t>
  </si>
  <si>
    <t>Annual Recurring Revenue (Rolling 12 months)</t>
  </si>
  <si>
    <t>The total value of recurring revenue streams (such as subscriptions, maintenance fees, or long-term service contracts) measured over the past 12 months.</t>
  </si>
  <si>
    <t>OT05</t>
  </si>
  <si>
    <t>OT06</t>
  </si>
  <si>
    <t>DSCR = Operating Cash Flow (or EBITDA – capex – cash taxes, depending on covenant) ÷ (Cash Interest + Principal Repayments)</t>
  </si>
  <si>
    <t>OT07</t>
  </si>
  <si>
    <t>Interest Rate Cover Ratio</t>
  </si>
  <si>
    <t>ICR = EBITDA ÷ Cash Interest Expense</t>
  </si>
  <si>
    <t>Valuation Adjustment Types</t>
  </si>
  <si>
    <t>Return</t>
  </si>
  <si>
    <t>EBITDA Adjustment</t>
  </si>
  <si>
    <t>How does this table of information flow into the model</t>
  </si>
  <si>
    <t>No.</t>
  </si>
  <si>
    <t>Category</t>
  </si>
  <si>
    <t>Items</t>
  </si>
  <si>
    <t>Type Name</t>
  </si>
  <si>
    <t>Descriptions / Examples</t>
  </si>
  <si>
    <t>One-off Income / Expenses</t>
  </si>
  <si>
    <t>Legal settlements</t>
  </si>
  <si>
    <t>Type I</t>
  </si>
  <si>
    <t>Earning Adjustments</t>
  </si>
  <si>
    <t>One-time legal settlements</t>
  </si>
  <si>
    <t>Environmental or Regulatory Costs</t>
  </si>
  <si>
    <t>One-time remediation or compliance expenses</t>
  </si>
  <si>
    <t>Extraordinary Items</t>
  </si>
  <si>
    <t>Gains or losses that arise from events or transactions that are both unusual in nature and infrequent in occurrence. Evidence and justifications must be supplied.</t>
  </si>
  <si>
    <t>Restructuring costs</t>
  </si>
  <si>
    <t>One-off restructuring costs</t>
  </si>
  <si>
    <t>Non-recurring professional fees</t>
  </si>
  <si>
    <t>Non-recurring consulting fees</t>
  </si>
  <si>
    <t>Covid Impacts</t>
  </si>
  <si>
    <t>COVID-related temporary impacts (if still applicable)</t>
  </si>
  <si>
    <t>Non-core Operations</t>
  </si>
  <si>
    <t>Non-core Income / Expenses</t>
  </si>
  <si>
    <t>Gains or losses on asset sales</t>
  </si>
  <si>
    <t>Discontinued operations / start-ups</t>
  </si>
  <si>
    <t>Income / loss (amortisations) from discontinued operations.</t>
  </si>
  <si>
    <t>Non-Cash Items</t>
  </si>
  <si>
    <t>Stock-based compensation</t>
  </si>
  <si>
    <t>FX related (Unrealised Gains)</t>
  </si>
  <si>
    <t>Unrealized foreign exchange gains/losses</t>
  </si>
  <si>
    <t>Impairments</t>
  </si>
  <si>
    <t>Impairments, write-ups and write-off (e.g., goodwill, intangible assets)</t>
  </si>
  <si>
    <t>M&amp;A / Transaction Items</t>
  </si>
  <si>
    <t>M&amp;A / Transaction Fees</t>
  </si>
  <si>
    <t>Due diligence, advisory, legal, or transaction-related fees because of its one off nature</t>
  </si>
  <si>
    <t>Management Incentive Cost (incl. Earn-Out)</t>
  </si>
  <si>
    <t>Like-for-Like Adjustments</t>
  </si>
  <si>
    <t xml:space="preserve">Contingent consideration expense. </t>
  </si>
  <si>
    <t>Accouting Policy Related</t>
  </si>
  <si>
    <t>Accounting Adjustments (incl. IFRS16 Adjustments)</t>
  </si>
  <si>
    <t>Type II</t>
  </si>
  <si>
    <t>Adding back gross (pre-tax) lease expense to EBITDA. 
Liability also needs to be captured by a debt like item</t>
  </si>
  <si>
    <t>Pro Forma M&amp;A Adjustments</t>
  </si>
  <si>
    <t>Full year impact of M&amp;A (incl. Spin-off)</t>
  </si>
  <si>
    <t>Full-year impact of acquisitions or divestitures closed mid-year</t>
  </si>
  <si>
    <t>Run-Rate Adjustments</t>
  </si>
  <si>
    <t>Future cost saving</t>
  </si>
  <si>
    <t>Type III</t>
  </si>
  <si>
    <t>Valuation Adjustments</t>
  </si>
  <si>
    <t>Cost savings from recent restructuring not yet reflected in full-year EBITDA</t>
  </si>
  <si>
    <t>Future synergies</t>
  </si>
  <si>
    <t>Synergies expected from recent acquisitions</t>
  </si>
  <si>
    <t>Future performance result from pricing change</t>
  </si>
  <si>
    <t>Contractual price increases or margin improvements in effect post-period-end</t>
  </si>
  <si>
    <t>Cyclical Industry (Business Cyle) Bias</t>
  </si>
  <si>
    <t xml:space="preserve">This type of adjustments are not perfectly captured in our model strucutre, currently is a known limitation of this model. </t>
  </si>
  <si>
    <t>Other GAAP/IFRS Adjustments</t>
  </si>
  <si>
    <t>LfL Adjustments (Current Perimeter)</t>
  </si>
  <si>
    <t>Adjustments required for other non-GAAP standareds adopted.</t>
  </si>
  <si>
    <t>Full year impact of spin-off</t>
  </si>
  <si>
    <t>Integration costs of acquisitions because of its one-off nature</t>
  </si>
  <si>
    <t>Removing past effect of PPA</t>
  </si>
  <si>
    <t>Removing distortion from Purchase price accounting in M&amp;A transactions.</t>
  </si>
  <si>
    <t>Contractual profitability shift</t>
  </si>
  <si>
    <t>Contract wins or losses that affect future profitability</t>
  </si>
  <si>
    <t>File Name</t>
  </si>
  <si>
    <t>Url</t>
  </si>
  <si>
    <t>https://forms.office.com/e/3H3SF4mRFH</t>
  </si>
  <si>
    <t>CONTROL</t>
  </si>
  <si>
    <t>Critical Variables</t>
  </si>
  <si>
    <t>Epicor</t>
  </si>
  <si>
    <t>POC</t>
  </si>
  <si>
    <t>Timeline Switch</t>
  </si>
  <si>
    <t>Latest Available</t>
  </si>
  <si>
    <t>Reporting Currency</t>
  </si>
  <si>
    <t>Scrollable lock</t>
  </si>
  <si>
    <t>Display Units</t>
  </si>
  <si>
    <t>UnitName</t>
  </si>
  <si>
    <t>Number</t>
  </si>
  <si>
    <t>Thousands</t>
  </si>
  <si>
    <t>Billions</t>
  </si>
  <si>
    <t>Please select the metric for seg</t>
  </si>
  <si>
    <t>Please select or type in or leave as blank</t>
  </si>
  <si>
    <t>Date Picker / Timeline</t>
  </si>
  <si>
    <t>Date Picker</t>
  </si>
  <si>
    <t>Timeline</t>
  </si>
  <si>
    <t>Timeline 2</t>
  </si>
  <si>
    <t>Scenarios</t>
  </si>
  <si>
    <t>Live Data</t>
  </si>
  <si>
    <t>Display</t>
  </si>
  <si>
    <t>=fx_getScenario(RowID)</t>
  </si>
  <si>
    <t>LE*</t>
  </si>
  <si>
    <t>Original Budget*</t>
  </si>
  <si>
    <t>Currency name</t>
  </si>
  <si>
    <t>Symbol</t>
  </si>
  <si>
    <t>Format string</t>
  </si>
  <si>
    <t>USD</t>
  </si>
  <si>
    <t>Dollars</t>
  </si>
  <si>
    <t>$</t>
  </si>
  <si>
    <t>_($ #,##0.0_);($ #,##0.0);_($ 0.0_)</t>
  </si>
  <si>
    <t>GBP</t>
  </si>
  <si>
    <t>Pound</t>
  </si>
  <si>
    <t>£</t>
  </si>
  <si>
    <t>_(£ #,##0.0_);(£ #,##0.0);_(£ 0.0_)</t>
  </si>
  <si>
    <t>EUR</t>
  </si>
  <si>
    <t>Euro</t>
  </si>
  <si>
    <t>€</t>
  </si>
  <si>
    <t>_(€ #,##0.0_);(€ #,##0.0);_(€ 0.0_)</t>
  </si>
  <si>
    <t>JPY</t>
  </si>
  <si>
    <t>Japanese Yen</t>
  </si>
  <si>
    <t>¥</t>
  </si>
  <si>
    <t>_(¥ #,##0.0_);(¥ #,##0.0);_(¥ 0.0_)</t>
  </si>
  <si>
    <t>CHF</t>
  </si>
  <si>
    <t>Swiss franc</t>
  </si>
  <si>
    <t>SFr</t>
  </si>
  <si>
    <t>_(SFr #,##0.0_);(SFr #,##0.0);_(SFr 0.0_)</t>
  </si>
  <si>
    <t>PL Dropdown Options</t>
  </si>
  <si>
    <t>Revenue Proxy Metric</t>
  </si>
  <si>
    <t>Earning Metric</t>
  </si>
  <si>
    <t>Please select your Metric</t>
  </si>
  <si>
    <t>Other (please specify here)</t>
  </si>
  <si>
    <t>Please select your Revenue Proxy</t>
  </si>
  <si>
    <t>icon</t>
  </si>
  <si>
    <t>Icon name</t>
  </si>
  <si>
    <t>SRC</t>
  </si>
  <si>
    <t>Image</t>
  </si>
  <si>
    <t>local</t>
  </si>
  <si>
    <t>fx_getIcon(name)</t>
  </si>
  <si>
    <t>find</t>
  </si>
  <si>
    <t>https://img.icons8.com/ios/50/search--v1.png</t>
  </si>
  <si>
    <t>good</t>
  </si>
  <si>
    <t>https://img.icons8.com/fluency/48/thumb-up.png</t>
  </si>
  <si>
    <t>quotation</t>
  </si>
  <si>
    <t>https://img.icons8.com/ios-filled/50/quote-right.png</t>
  </si>
  <si>
    <t>right</t>
  </si>
  <si>
    <t>https://img.icons8.com/ios-glyphs/30/circled-right.png</t>
  </si>
  <si>
    <t>up</t>
  </si>
  <si>
    <t>https://img.icons8.com/ios-glyphs/90/circled-up-2.png</t>
  </si>
  <si>
    <t>down</t>
  </si>
  <si>
    <t>https://img.icons8.com/ios-glyphs/90/circled-down-2.png</t>
  </si>
  <si>
    <t>left</t>
  </si>
  <si>
    <t>https://img.icons8.com/ios-glyphs/90/circled-left.png</t>
  </si>
  <si>
    <t>plus</t>
  </si>
  <si>
    <t>https://img.icons8.com/ios-glyphs/90/add--v1.png</t>
  </si>
  <si>
    <t>alert</t>
  </si>
  <si>
    <t>https://img.icons8.com/ios-glyphs/90/error--v1.png</t>
  </si>
  <si>
    <t>link</t>
  </si>
  <si>
    <t>https://img.icons8.com/ios-glyphs/90/link--v1.png</t>
  </si>
  <si>
    <t>https://img.icons8.com/ios-glyphs/90/settings--v1.png</t>
  </si>
  <si>
    <t>edit</t>
  </si>
  <si>
    <t>https://img.icons8.com/ios-glyphs/90/edit--v1.png</t>
  </si>
  <si>
    <t>question</t>
  </si>
  <si>
    <t>https://img.icons8.com/ios-glyphs/90/help.png</t>
  </si>
  <si>
    <t>information</t>
  </si>
  <si>
    <t>https://img.icons8.com/ios-glyphs/90/info--v1.png</t>
  </si>
  <si>
    <t>tick</t>
  </si>
  <si>
    <t>https://img.icons8.com/ios-glyphs/90/ok--v1.png</t>
  </si>
  <si>
    <t>lock</t>
  </si>
  <si>
    <t>https://img.icons8.com/ios-glyphs/90/lock--v1.png</t>
  </si>
  <si>
    <t>unlock</t>
  </si>
  <si>
    <t>https://img.icons8.com/ios-glyphs/90/unlock.png</t>
  </si>
  <si>
    <t>select</t>
  </si>
  <si>
    <t>https://img.icons8.com/ios/50/expand-arrow--v2.png</t>
  </si>
  <si>
    <t>cvc</t>
  </si>
  <si>
    <t>https://www.cvc.com/media/w5tlvw0e/blue-logo.png</t>
  </si>
  <si>
    <t>view</t>
  </si>
  <si>
    <t>https://img.icons8.com/ios-glyphs/30/view-file.png</t>
  </si>
  <si>
    <t>Type I Adjustments Dropdown</t>
  </si>
  <si>
    <t>Data Validation String</t>
  </si>
  <si>
    <t>=XLOOKUP(TypeString,'Developer'!$B$157#,'Developer'!$B$158:'Developer'!$D$158,"")</t>
  </si>
  <si>
    <t>Named Ranges</t>
  </si>
  <si>
    <t>array_typeIAdj</t>
  </si>
  <si>
    <t>Please select from options</t>
  </si>
  <si>
    <t>array_typeIIAdj</t>
  </si>
  <si>
    <t>Type II Adjustment Dropdown</t>
  </si>
  <si>
    <t>Topline Metric</t>
  </si>
  <si>
    <t>Select, enter text or leave as blank</t>
  </si>
  <si>
    <t>Accounting Adjustments (incl. IFRS16 Adjustments)(Topline)</t>
  </si>
  <si>
    <t>Accounting Adjustments (incl. IFRS16 Adjustments)(Earning)</t>
  </si>
  <si>
    <t>Accounting Adjustments (incl. IFRS16 Adjustments)(Valuation)</t>
  </si>
  <si>
    <t>Full year impact of M&amp;A (incl. Spin-off) (Topline)</t>
  </si>
  <si>
    <t>Full year impact of M&amp;A (incl. Spin-off) (Earning)</t>
  </si>
  <si>
    <t>Full year impact of M&amp;A (incl. Spin-off) (Valuation)</t>
  </si>
  <si>
    <t>Excluding pending (not closed) deals (Annual Only) (Topline)</t>
  </si>
  <si>
    <t>Excluding pending (not closed) deals (Annual Only) (Earning)</t>
  </si>
  <si>
    <t>Excluding pending (not closed) deals (Annual Only) (Valuation)</t>
  </si>
  <si>
    <t>Including closed (not budgeted) deals (Annual Only) (Topline)</t>
  </si>
  <si>
    <t>Including closed (not budgeted) deals (Annual Only) (Earning)</t>
  </si>
  <si>
    <t>Including closed (not budgeted) deals (Annual Only) (Valuation)</t>
  </si>
  <si>
    <t>fx_countFxContains(Array, String)</t>
  </si>
  <si>
    <t>Scans the formula string of each cell in an array to check whether any contains the string. Returns 1 if positive, case insensitive</t>
  </si>
  <si>
    <t>=LAMBDA(Array,String,
    REDUCE(
        0,
        Array,
        LAMBDA(prev,current,
            prev+
            IFERROR(
                IF(
                    SEARCH(String,FORMULATEXT(current)) &gt; 0, 1, 0
                ),
                0
            )
        )
    )
)</t>
  </si>
  <si>
    <t>fx_countIsBlank(Array)</t>
  </si>
  <si>
    <t xml:space="preserve">Scans an given array to check whether any element is blank (empty string). </t>
  </si>
  <si>
    <t>=LAMBDA(array, reduce(0, array, LAMBDA(prev, current, prev +if(current="", 1, 0))))</t>
  </si>
  <si>
    <t>General Standing Sheet</t>
  </si>
  <si>
    <t>Function with Values</t>
  </si>
  <si>
    <t>Source</t>
  </si>
  <si>
    <t>Specify Field</t>
  </si>
  <si>
    <t>Company Field</t>
  </si>
  <si>
    <t>Company Name &amp; Team</t>
  </si>
  <si>
    <t>Chronograph</t>
  </si>
  <si>
    <t>display_name</t>
  </si>
  <si>
    <t>Type Of company</t>
  </si>
  <si>
    <t>is_public</t>
  </si>
  <si>
    <t>Fund Field</t>
  </si>
  <si>
    <t>Fund(s)</t>
  </si>
  <si>
    <t>fund:display_name</t>
  </si>
  <si>
    <t>Company Reporting Currency</t>
  </si>
  <si>
    <t>reporting_currency</t>
  </si>
  <si>
    <t>Main Fund Currency</t>
  </si>
  <si>
    <t>funds:reporting_currency</t>
  </si>
  <si>
    <t>Investment Field</t>
  </si>
  <si>
    <t>Investment Date</t>
  </si>
  <si>
    <t>Investment Date (POC)</t>
  </si>
  <si>
    <t>Financial year End</t>
  </si>
  <si>
    <t>Financial_year_end</t>
  </si>
  <si>
    <t>Business Description</t>
  </si>
  <si>
    <t>Medical claim mgmt services focused on IMEs for the workers compensation, automobile accident, and other end markets</t>
  </si>
  <si>
    <t>eFront</t>
  </si>
  <si>
    <t>External Classification</t>
  </si>
  <si>
    <t>What's this? Portfolio Classification? Green, red</t>
  </si>
  <si>
    <t xml:space="preserve">Deal Team </t>
  </si>
  <si>
    <t>DealTeam</t>
  </si>
  <si>
    <t>US, Healthcare, UK</t>
  </si>
  <si>
    <t>Sector / CPS Sector</t>
  </si>
  <si>
    <t>InvestmentOfficers</t>
  </si>
  <si>
    <t>Sylvia Qiu</t>
  </si>
  <si>
    <t>Deal Team</t>
  </si>
  <si>
    <t>AlternativeOfficer</t>
  </si>
  <si>
    <t>Bowen Chow</t>
  </si>
  <si>
    <t>MTMPreparedBy</t>
  </si>
  <si>
    <t>Sylvia Qiu, Steve Low &amp; Bowen Chow</t>
  </si>
  <si>
    <t>IPV</t>
  </si>
  <si>
    <t>Investment Metrics</t>
  </si>
  <si>
    <t>Date Entry</t>
  </si>
  <si>
    <t>Multiple At Entry</t>
  </si>
  <si>
    <t>Net Multiple at Entry (POC)</t>
  </si>
  <si>
    <t>Basis At Entry</t>
  </si>
  <si>
    <t>Basis of Entry (POC)</t>
  </si>
  <si>
    <t>Basis Amount Entry (POC)</t>
  </si>
  <si>
    <t>Gross Multiple at entry</t>
  </si>
  <si>
    <t>Gross Multiple at Entry (POC)</t>
  </si>
  <si>
    <t>Discount At entry</t>
  </si>
  <si>
    <t>Discount at Entry (POC)</t>
  </si>
  <si>
    <t>Net Multiple At entry</t>
  </si>
  <si>
    <t>Enterprise Value At entry</t>
  </si>
  <si>
    <t>Entry EV</t>
  </si>
  <si>
    <t>Net Debt At entry</t>
  </si>
  <si>
    <t>Net Debt at Entry (POC)</t>
  </si>
  <si>
    <t>FIR Expected Exit Year</t>
  </si>
  <si>
    <t>Exit Year [Base Case]</t>
  </si>
  <si>
    <t>FIR Expected MoM(LCY)</t>
  </si>
  <si>
    <t>MoM (Multiple of Money) FIR (POC)</t>
  </si>
  <si>
    <t>FIR Expected IRR(LCY)</t>
  </si>
  <si>
    <t>IRR (Internal Rate of Return) FIR (POC)</t>
  </si>
  <si>
    <t>FX Rates</t>
  </si>
  <si>
    <t>LCY to FCY FX rate (Current)</t>
  </si>
  <si>
    <t>IPV/Ask Vals team for orig source</t>
  </si>
  <si>
    <t>Investment Field (Time Series)</t>
  </si>
  <si>
    <t>CVC Diluted Ownership</t>
  </si>
  <si>
    <t>Valuation Date (current quarter end)</t>
  </si>
  <si>
    <t>Valuation Date (Last quarter end)</t>
  </si>
  <si>
    <t>Segmentation</t>
  </si>
  <si>
    <t>Preliminary List From PL</t>
  </si>
  <si>
    <t>Remove Following Itesm</t>
  </si>
  <si>
    <t>Add Prompt</t>
  </si>
  <si>
    <t>Top Line Name</t>
  </si>
  <si>
    <t>FORMULA</t>
  </si>
  <si>
    <t>Name</t>
  </si>
  <si>
    <t>Fetch data from staging</t>
  </si>
  <si>
    <t>LAMBDA</t>
  </si>
  <si>
    <t>CVC.GET</t>
  </si>
  <si>
    <t>Conditional Fomatting</t>
  </si>
  <si>
    <t>N/A</t>
  </si>
  <si>
    <t>Custom Metric Dropdown</t>
  </si>
  <si>
    <t>Company Picker</t>
  </si>
  <si>
    <t>COMPANY_NAME</t>
  </si>
  <si>
    <t>COMPANY_ENTITY_ID</t>
  </si>
  <si>
    <t>COMPANY_FISCAL_YEAR_END</t>
  </si>
  <si>
    <t>COMPANY_LOGO_URL</t>
  </si>
  <si>
    <t>Graphics test</t>
  </si>
  <si>
    <t>A Bathing Ape</t>
  </si>
  <si>
    <t>7ArUAIRq</t>
  </si>
  <si>
    <t>February 28</t>
  </si>
  <si>
    <t>ABG</t>
  </si>
  <si>
    <t>NXBCMIPD</t>
  </si>
  <si>
    <t>December 31</t>
  </si>
  <si>
    <t>ACB</t>
  </si>
  <si>
    <t>knzCbIkp</t>
  </si>
  <si>
    <t/>
  </si>
  <si>
    <t>AHAM</t>
  </si>
  <si>
    <t>knzCbIkz</t>
  </si>
  <si>
    <t>Aavas Financiers</t>
  </si>
  <si>
    <t>5ArUGIlw</t>
  </si>
  <si>
    <t>March 31</t>
  </si>
  <si>
    <t>Acronis</t>
  </si>
  <si>
    <t>MYdIBILK</t>
  </si>
  <si>
    <t>Advantage Solutions</t>
  </si>
  <si>
    <t>boqT9IGz</t>
  </si>
  <si>
    <t>Ahlsell</t>
  </si>
  <si>
    <t>PdGhEIWj</t>
  </si>
  <si>
    <t>Airalo</t>
  </si>
  <si>
    <t>rnWC6IYb</t>
  </si>
  <si>
    <t>Aleph</t>
  </si>
  <si>
    <t>RkbhNIgk</t>
  </si>
  <si>
    <t>Alvogen</t>
  </si>
  <si>
    <t>knzCbI2p</t>
  </si>
  <si>
    <t>Anchor Glass</t>
  </si>
  <si>
    <t>W06f9IkG</t>
  </si>
  <si>
    <t>Anqore</t>
  </si>
  <si>
    <t>OpzFxIBe</t>
  </si>
  <si>
    <t>April</t>
  </si>
  <si>
    <t>Q7ECAIqBk</t>
  </si>
  <si>
    <t>Arteria Networks</t>
  </si>
  <si>
    <t>gMXcDIX2k</t>
  </si>
  <si>
    <t>Asplundh</t>
  </si>
  <si>
    <t>xnyCnIYz</t>
  </si>
  <si>
    <t>Australian Venue Co</t>
  </si>
  <si>
    <t>5ArUGIDKW</t>
  </si>
  <si>
    <t>Avast</t>
  </si>
  <si>
    <t>W06f9IrPl</t>
  </si>
  <si>
    <t>Away Resorts</t>
  </si>
  <si>
    <t>RkbhNIbo</t>
  </si>
  <si>
    <t>BIP</t>
  </si>
  <si>
    <t>RkbhNIyX</t>
  </si>
  <si>
    <t>Bamboo Insurance</t>
  </si>
  <si>
    <t>eM6cAIWeO</t>
  </si>
  <si>
    <t>Bolt</t>
  </si>
  <si>
    <t>6nrCGIXao</t>
  </si>
  <si>
    <t>Breitling</t>
  </si>
  <si>
    <t>2ANUwI7P</t>
  </si>
  <si>
    <t>Bruin Sports Capital</t>
  </si>
  <si>
    <t>W06f9IbR</t>
  </si>
  <si>
    <t>C1</t>
  </si>
  <si>
    <t>0AnU0IKj</t>
  </si>
  <si>
    <t>CFGI</t>
  </si>
  <si>
    <t>PdGhEIPY</t>
  </si>
  <si>
    <t>Cary Group</t>
  </si>
  <si>
    <t>rnWC6IAo</t>
  </si>
  <si>
    <t>ChemicaInvest</t>
  </si>
  <si>
    <t>6nrCGI5</t>
  </si>
  <si>
    <t>Cohizon Life Sciences</t>
  </si>
  <si>
    <t>mnoC0I4m</t>
  </si>
  <si>
    <t>Comarch</t>
  </si>
  <si>
    <t>xnyCnIyb</t>
  </si>
  <si>
    <t>CompuGroup Medical</t>
  </si>
  <si>
    <t>ZypcrI2r</t>
  </si>
  <si>
    <t>Continental Foods</t>
  </si>
  <si>
    <t>YMXc5IMNv</t>
  </si>
  <si>
    <t>Cooper Consumer Health</t>
  </si>
  <si>
    <t>ynoCZIeo</t>
  </si>
  <si>
    <t>Corialis</t>
  </si>
  <si>
    <t>9ArUyIJW</t>
  </si>
  <si>
    <t>D-Marin</t>
  </si>
  <si>
    <t>XMYcYI6</t>
  </si>
  <si>
    <t>DFE Pharma</t>
  </si>
  <si>
    <t>MYdIBI7k</t>
  </si>
  <si>
    <t>DKV Mobility</t>
  </si>
  <si>
    <t>GbgFqIP</t>
  </si>
  <si>
    <t>DOC Generici</t>
  </si>
  <si>
    <t>XMYcYI6mM</t>
  </si>
  <si>
    <t>DTI</t>
  </si>
  <si>
    <t>pnqCvIjB0</t>
  </si>
  <si>
    <t>Dale Underwriting Partners</t>
  </si>
  <si>
    <t>KWXhLIN7</t>
  </si>
  <si>
    <t>Delly's</t>
  </si>
  <si>
    <t>ZypcrIJP</t>
  </si>
  <si>
    <t>Deoleo</t>
  </si>
  <si>
    <t>RkbhNIK7</t>
  </si>
  <si>
    <t>Domestic &amp; General</t>
  </si>
  <si>
    <t>L6pfZImY</t>
  </si>
  <si>
    <t>Douglas</t>
  </si>
  <si>
    <t>znRCxIK</t>
  </si>
  <si>
    <t>September 30</t>
  </si>
  <si>
    <t>Dream Games</t>
  </si>
  <si>
    <t>pnqCvIGa</t>
  </si>
  <si>
    <t>EcoVadis</t>
  </si>
  <si>
    <t>xnyCnIAB</t>
  </si>
  <si>
    <t>Elsan</t>
  </si>
  <si>
    <t>4ArUkIMY</t>
  </si>
  <si>
    <t>aMQc7I9a</t>
  </si>
  <si>
    <t>Ethniki Insurance</t>
  </si>
  <si>
    <t>DzbFGIEZ</t>
  </si>
  <si>
    <t>Etraveli</t>
  </si>
  <si>
    <t>dKWixIbz</t>
  </si>
  <si>
    <t>ExamWorks</t>
  </si>
  <si>
    <t>xnyCnIRR</t>
  </si>
  <si>
    <t>Exolum</t>
  </si>
  <si>
    <t>aMQc7IpJ</t>
  </si>
  <si>
    <t>Fast Logistics Group</t>
  </si>
  <si>
    <t>wldfeIZz</t>
  </si>
  <si>
    <t>Fidelis</t>
  </si>
  <si>
    <t>EGQCXIx</t>
  </si>
  <si>
    <t>FineToday</t>
  </si>
  <si>
    <t>YMXc5Ibn</t>
  </si>
  <si>
    <t>FutureLife</t>
  </si>
  <si>
    <t>aMQc7Inx</t>
  </si>
  <si>
    <t>GEMS Education</t>
  </si>
  <si>
    <t>eM6cAI0B</t>
  </si>
  <si>
    <t>August 31</t>
  </si>
  <si>
    <t>GLI</t>
  </si>
  <si>
    <t>XMYcYIBo</t>
  </si>
  <si>
    <t>Gaming1</t>
  </si>
  <si>
    <t>eM6cAIl0</t>
  </si>
  <si>
    <t>Genetic</t>
  </si>
  <si>
    <t>6nrCGIgm</t>
  </si>
  <si>
    <t>Good Choice</t>
  </si>
  <si>
    <t>PdGhEILO</t>
  </si>
  <si>
    <t>Gridspertise</t>
  </si>
  <si>
    <t>mnoC0Ibd</t>
  </si>
  <si>
    <t>Grupo GSH</t>
  </si>
  <si>
    <t>gMXcDIXAB</t>
  </si>
  <si>
    <t>Gujarat Titans</t>
  </si>
  <si>
    <t>wldfeIZQ</t>
  </si>
  <si>
    <t>Hargreaves Lansdown</t>
  </si>
  <si>
    <t>eM6cAIXM</t>
  </si>
  <si>
    <t>June 30</t>
  </si>
  <si>
    <t>HealthCare Global Enterprises</t>
  </si>
  <si>
    <t>PdGhEILq</t>
  </si>
  <si>
    <t>Hellenic Healthcare Group</t>
  </si>
  <si>
    <t>jMBcDIGR</t>
  </si>
  <si>
    <t>Hempel</t>
  </si>
  <si>
    <t>6nrCGIyL</t>
  </si>
  <si>
    <t>Hermes</t>
  </si>
  <si>
    <t>OpzFxIEP</t>
  </si>
  <si>
    <t>Icario</t>
  </si>
  <si>
    <t>ZypcrIOx</t>
  </si>
  <si>
    <t>International Schools Partnership</t>
  </si>
  <si>
    <t>onQCYIqBg</t>
  </si>
  <si>
    <t>Jagex</t>
  </si>
  <si>
    <t>wldfeI6G</t>
  </si>
  <si>
    <t>Jinuo Roadside Assistance</t>
  </si>
  <si>
    <t>5ArUGI99</t>
  </si>
  <si>
    <t>La Piadineria</t>
  </si>
  <si>
    <t>PdGhEIEg</t>
  </si>
  <si>
    <t>LaLiga</t>
  </si>
  <si>
    <t>AOosOI9d</t>
  </si>
  <si>
    <t>Ligue 1</t>
  </si>
  <si>
    <t>MYdIBIEK</t>
  </si>
  <si>
    <t>Lipton</t>
  </si>
  <si>
    <t>5ArUGILm</t>
  </si>
  <si>
    <t>M Group</t>
  </si>
  <si>
    <t>L6pfZIQm</t>
  </si>
  <si>
    <t>MBR</t>
  </si>
  <si>
    <t>eM6cAIY9</t>
  </si>
  <si>
    <t>Macromill</t>
  </si>
  <si>
    <t>eM6cAI4Y</t>
  </si>
  <si>
    <t>Mandom Corporation</t>
  </si>
  <si>
    <t>YMXc5IMgz</t>
  </si>
  <si>
    <t>Maticmind</t>
  </si>
  <si>
    <t>4ArUkILX</t>
  </si>
  <si>
    <t>MedRisk</t>
  </si>
  <si>
    <t>rnWC6IJE</t>
  </si>
  <si>
    <t>MediaOcean</t>
  </si>
  <si>
    <t>W06f9Ia</t>
  </si>
  <si>
    <t>Medivet</t>
  </si>
  <si>
    <t>0AnU0IAj</t>
  </si>
  <si>
    <t>April 30</t>
  </si>
  <si>
    <t>Mehiläinen</t>
  </si>
  <si>
    <t>ZypcrIeM</t>
  </si>
  <si>
    <t>Messer Industries</t>
  </si>
  <si>
    <t>9ArUyIjm9</t>
  </si>
  <si>
    <t>Monbake</t>
  </si>
  <si>
    <t>W06f9IJ2</t>
  </si>
  <si>
    <t>Moove</t>
  </si>
  <si>
    <t>KWXhLIJe</t>
  </si>
  <si>
    <t>Moto</t>
  </si>
  <si>
    <t>mnoC0Ira</t>
  </si>
  <si>
    <t>Multiversity</t>
  </si>
  <si>
    <t>MYdIBIa6</t>
  </si>
  <si>
    <t>NTL</t>
  </si>
  <si>
    <t>xnyCnIpx</t>
  </si>
  <si>
    <t>Namecheap</t>
  </si>
  <si>
    <t>ZypcrIRmo</t>
  </si>
  <si>
    <t>Naturgy</t>
  </si>
  <si>
    <t>qngCqIWW</t>
  </si>
  <si>
    <t>Neolith</t>
  </si>
  <si>
    <t>ynoCZI6o</t>
  </si>
  <si>
    <t>Neptune</t>
  </si>
  <si>
    <t>pnqCvIy</t>
  </si>
  <si>
    <t>NewDay</t>
  </si>
  <si>
    <t>boqT9IY</t>
  </si>
  <si>
    <t>Nirvana</t>
  </si>
  <si>
    <t>aMQc7I5E</t>
  </si>
  <si>
    <t>Oanda Global Corp</t>
  </si>
  <si>
    <t>eM6cAIQr</t>
  </si>
  <si>
    <t>Odevo</t>
  </si>
  <si>
    <t>AOosOIML</t>
  </si>
  <si>
    <t>Omada</t>
  </si>
  <si>
    <t>YMXc5IBn</t>
  </si>
  <si>
    <t>Ontic</t>
  </si>
  <si>
    <t>xnyCnIbj</t>
  </si>
  <si>
    <t>PDC Brands</t>
  </si>
  <si>
    <t>JgYCpIY0</t>
  </si>
  <si>
    <t>PIC</t>
  </si>
  <si>
    <t>AOosOIbx</t>
  </si>
  <si>
    <t>PKP Energetyka</t>
  </si>
  <si>
    <t>DzbFGIYW</t>
  </si>
  <si>
    <t>PPC</t>
  </si>
  <si>
    <t>L6pfZIze</t>
  </si>
  <si>
    <t>Packeta</t>
  </si>
  <si>
    <t>5ArUGIX6</t>
  </si>
  <si>
    <t>Panzani</t>
  </si>
  <si>
    <t>L6pfZIoY</t>
  </si>
  <si>
    <t>Partner in Pet Food</t>
  </si>
  <si>
    <t>MYdIBIod</t>
  </si>
  <si>
    <t>Paysafe</t>
  </si>
  <si>
    <t>wldfeI4z</t>
  </si>
  <si>
    <t>Petco</t>
  </si>
  <si>
    <t>gMXcDIor</t>
  </si>
  <si>
    <t>January 31</t>
  </si>
  <si>
    <t>PharmaResearch</t>
  </si>
  <si>
    <t>aMQc7IBR</t>
  </si>
  <si>
    <t>Phuong Chau</t>
  </si>
  <si>
    <t>xnyCnIpn</t>
  </si>
  <si>
    <t>Plus Company</t>
  </si>
  <si>
    <t>aMQc7I5Z</t>
  </si>
  <si>
    <t>Premier Rugby</t>
  </si>
  <si>
    <t>JgYCpIvv</t>
  </si>
  <si>
    <t>QA</t>
  </si>
  <si>
    <t>nnbCYINW</t>
  </si>
  <si>
    <t>May 31</t>
  </si>
  <si>
    <t>QSR</t>
  </si>
  <si>
    <t>mnoC0I4y</t>
  </si>
  <si>
    <t>RAC</t>
  </si>
  <si>
    <t>ynoCZIop</t>
  </si>
  <si>
    <t>RGI</t>
  </si>
  <si>
    <t>OpzFxIxP</t>
  </si>
  <si>
    <t>RKE</t>
  </si>
  <si>
    <t>MYdIBIdo</t>
  </si>
  <si>
    <t>Radwell</t>
  </si>
  <si>
    <t>Q7ECAI2</t>
  </si>
  <si>
    <t>Rayner Surgical Group Ltd</t>
  </si>
  <si>
    <t>DzbFGI9Z</t>
  </si>
  <si>
    <t>Razer</t>
  </si>
  <si>
    <t>eM6cAIQp</t>
  </si>
  <si>
    <t>Recordati</t>
  </si>
  <si>
    <t>KWXhLIvm</t>
  </si>
  <si>
    <t>Republic Finance</t>
  </si>
  <si>
    <t>nnbCYId9</t>
  </si>
  <si>
    <t>Resurs</t>
  </si>
  <si>
    <t>DzbFGI7P</t>
  </si>
  <si>
    <t>Riraku</t>
  </si>
  <si>
    <t>AOosOIZk</t>
  </si>
  <si>
    <t>RiverStone International</t>
  </si>
  <si>
    <t>0AnU0I4n</t>
  </si>
  <si>
    <t>Rossini (Recordati Holdco)</t>
  </si>
  <si>
    <t>jMBcDINn</t>
  </si>
  <si>
    <t>SD Worx</t>
  </si>
  <si>
    <t>AOosOIjX</t>
  </si>
  <si>
    <t>SEARI</t>
  </si>
  <si>
    <t>AOosOIZO</t>
  </si>
  <si>
    <t>STARK Group</t>
  </si>
  <si>
    <t>9ArUyImQ</t>
  </si>
  <si>
    <t>July 31</t>
  </si>
  <si>
    <t>Samator Indo Gas</t>
  </si>
  <si>
    <t>knzCbIXp</t>
  </si>
  <si>
    <t>Scan Global Logistics</t>
  </si>
  <si>
    <t>XMYcYIl2</t>
  </si>
  <si>
    <t>Sebia</t>
  </si>
  <si>
    <t>4ArUkI4P</t>
  </si>
  <si>
    <t>SheerID</t>
  </si>
  <si>
    <t>OpzFxI6K</t>
  </si>
  <si>
    <t>Siloam</t>
  </si>
  <si>
    <t>7ArUAIRQ</t>
  </si>
  <si>
    <t>Six Nations</t>
  </si>
  <si>
    <t>lnGCRIj2</t>
  </si>
  <si>
    <t>Skroutz</t>
  </si>
  <si>
    <t>2ANUwIxr</t>
  </si>
  <si>
    <t>Skybox Security</t>
  </si>
  <si>
    <t>pnqCvIaX</t>
  </si>
  <si>
    <t>Smiths Detection</t>
  </si>
  <si>
    <t>5ArUGIDzq</t>
  </si>
  <si>
    <t>Sogelink</t>
  </si>
  <si>
    <t>0AnU0IBm</t>
  </si>
  <si>
    <t>Sogo Medical Group</t>
  </si>
  <si>
    <t>gMXcDIJp</t>
  </si>
  <si>
    <t>Soho Global Health</t>
  </si>
  <si>
    <t>XMYcYIp2</t>
  </si>
  <si>
    <t>Sonae MC</t>
  </si>
  <si>
    <t>DzbFGIPm</t>
  </si>
  <si>
    <t>Spectrum Medical</t>
  </si>
  <si>
    <t>rnWC6IvE</t>
  </si>
  <si>
    <t>Star Vision</t>
  </si>
  <si>
    <t>mnoC0Ilq</t>
  </si>
  <si>
    <t>Stock Spirits</t>
  </si>
  <si>
    <t>ZypcrIqM</t>
  </si>
  <si>
    <t>Sunday Natural</t>
  </si>
  <si>
    <t>5ArUGI4p</t>
  </si>
  <si>
    <t>SuperStruct</t>
  </si>
  <si>
    <t>dKWixINx</t>
  </si>
  <si>
    <t>Synsam</t>
  </si>
  <si>
    <t>5ArUGIPN</t>
  </si>
  <si>
    <t>Syntegon</t>
  </si>
  <si>
    <t>jMBcDId6</t>
  </si>
  <si>
    <t>System C</t>
  </si>
  <si>
    <t>JgYCpI5x</t>
  </si>
  <si>
    <t>TMF Group</t>
  </si>
  <si>
    <t>BKGiwIWM</t>
  </si>
  <si>
    <t>TOPdesk</t>
  </si>
  <si>
    <t>xnyCnIx2</t>
  </si>
  <si>
    <t>TRY Group</t>
  </si>
  <si>
    <t>pnqCvI2X</t>
  </si>
  <si>
    <t>TechInsights</t>
  </si>
  <si>
    <t>PdGhEIlO</t>
  </si>
  <si>
    <t>Tendam</t>
  </si>
  <si>
    <t>lnGCRIPB</t>
  </si>
  <si>
    <t>Teneo</t>
  </si>
  <si>
    <t>nnbCYIQl</t>
  </si>
  <si>
    <t>The Medical City</t>
  </si>
  <si>
    <t>7ArUAIAP</t>
  </si>
  <si>
    <t>The Quality Group</t>
  </si>
  <si>
    <t>KWXhLIke</t>
  </si>
  <si>
    <t>Therakos</t>
  </si>
  <si>
    <t>OpzFxIRD</t>
  </si>
  <si>
    <t>Theramex</t>
  </si>
  <si>
    <t>qngCqIk</t>
  </si>
  <si>
    <t>Therme Horizon</t>
  </si>
  <si>
    <t>W06f9Irq7</t>
  </si>
  <si>
    <t>Tipico</t>
  </si>
  <si>
    <t>lnGCRI6A</t>
  </si>
  <si>
    <t>UAX</t>
  </si>
  <si>
    <t>gMXcDIl</t>
  </si>
  <si>
    <t>URUS</t>
  </si>
  <si>
    <t>rnWC6Im9</t>
  </si>
  <si>
    <t>Unily</t>
  </si>
  <si>
    <t>KWXhLIrm</t>
  </si>
  <si>
    <t>United Rugby Championship</t>
  </si>
  <si>
    <t>nnbCYIgD</t>
  </si>
  <si>
    <t>United Rugby Holdings</t>
  </si>
  <si>
    <t>vnpCXIZz</t>
  </si>
  <si>
    <t>UnitedLex Corp</t>
  </si>
  <si>
    <t>4ArUkIzv</t>
  </si>
  <si>
    <t>Unity</t>
  </si>
  <si>
    <t>Q7ECAINr</t>
  </si>
  <si>
    <t>VelocityEHS</t>
  </si>
  <si>
    <t>rnWC6Ibo</t>
  </si>
  <si>
    <t>Veritext</t>
  </si>
  <si>
    <t>ynoCZIqN</t>
  </si>
  <si>
    <t>Vitalia</t>
  </si>
  <si>
    <t>vnpCXIdP</t>
  </si>
  <si>
    <t>Vitech</t>
  </si>
  <si>
    <t>RkbhNIWA</t>
  </si>
  <si>
    <t>Vivartia</t>
  </si>
  <si>
    <t>onQCYIoE</t>
  </si>
  <si>
    <t>Vivartia (Arabatzis)</t>
  </si>
  <si>
    <t>2ANUwI4W</t>
  </si>
  <si>
    <t>Vivartia (Barbastathis)</t>
  </si>
  <si>
    <t>BKGiwI2O</t>
  </si>
  <si>
    <t>Vivartia (Delta)</t>
  </si>
  <si>
    <t>znRCxIzA</t>
  </si>
  <si>
    <t>Vivartia (Dodoni)</t>
  </si>
  <si>
    <t>MYdIBIkN</t>
  </si>
  <si>
    <t>Vivartia (Goody's Everest)</t>
  </si>
  <si>
    <t>GbgFqI6G</t>
  </si>
  <si>
    <t>Volleyball World</t>
  </si>
  <si>
    <t>onQCYIr5</t>
  </si>
  <si>
    <t>WTA</t>
  </si>
  <si>
    <t>7ArUAIoQ</t>
  </si>
  <si>
    <t>WWEX</t>
  </si>
  <si>
    <t>9ArUyINQ</t>
  </si>
  <si>
    <t>WebPros</t>
  </si>
  <si>
    <t>dKWixIwb</t>
  </si>
  <si>
    <t>Wireless Logic</t>
  </si>
  <si>
    <t>DzbFGIAM</t>
  </si>
  <si>
    <t>WithSecure</t>
  </si>
  <si>
    <t>ynoCZIJP0</t>
  </si>
  <si>
    <t>World of Talents</t>
  </si>
  <si>
    <t>knzCbIAO</t>
  </si>
  <si>
    <t>YiKang Pharmacy</t>
  </si>
  <si>
    <t>dKWixIdb</t>
  </si>
  <si>
    <t>Zabka</t>
  </si>
  <si>
    <t>NXBCMIrG</t>
  </si>
  <si>
    <t>twoday</t>
  </si>
  <si>
    <t>2ANUwIMr</t>
  </si>
  <si>
    <t>Staging: Profit and Loss (OpCo)</t>
  </si>
  <si>
    <t>CVC CX Metric Names</t>
  </si>
  <si>
    <t>CX Field Names</t>
  </si>
  <si>
    <t>CX Field Values</t>
  </si>
  <si>
    <t>Require</t>
  </si>
  <si>
    <t>Static Internal CVC COA</t>
  </si>
  <si>
    <t>Static values</t>
  </si>
  <si>
    <t>Formula driven  (No need update)</t>
  </si>
  <si>
    <t>Static metric names as a starting point</t>
  </si>
  <si>
    <t>Combining the dynamic and semi-dynamic fields (custom label - company specific row headers)</t>
  </si>
  <si>
    <t xml:space="preserve">Custom Company View
CXGET( Col C) </t>
  </si>
  <si>
    <t>Final Attribute Names to Fetch Numerical Data</t>
  </si>
  <si>
    <t>Financial Month</t>
  </si>
  <si>
    <t>Page Data Staging</t>
  </si>
  <si>
    <t>Global (Metric Name)</t>
  </si>
  <si>
    <t>Custom Label (Field Name)</t>
  </si>
  <si>
    <t>Custom Label (Field Value)</t>
  </si>
  <si>
    <t>DataFmt</t>
  </si>
  <si>
    <t>Req</t>
  </si>
  <si>
    <t>Net Revenue (Company View)</t>
  </si>
  <si>
    <t>PL Main ▸ Actual</t>
  </si>
  <si>
    <t>Cost of Sales (Company View)</t>
  </si>
  <si>
    <t>Gross Profit (Company View)</t>
  </si>
  <si>
    <t>Gross Margin %</t>
  </si>
  <si>
    <t>Gross Margin % (Company View)</t>
  </si>
  <si>
    <t>Operating Costs</t>
  </si>
  <si>
    <t>Operating Costs (Company View)</t>
  </si>
  <si>
    <t>Reported EBITDA (Company View)</t>
  </si>
  <si>
    <t>EBITDA Adjustment Type I - Label 1</t>
  </si>
  <si>
    <t>EBITDA Adjustment Type I - Label 2</t>
  </si>
  <si>
    <t>EBITDA Adjustment Type I - Label 3</t>
  </si>
  <si>
    <t>EBITDA Adjustment Type I - Label 4</t>
  </si>
  <si>
    <t>EBITDA Adjustment Type I - Label 5</t>
  </si>
  <si>
    <t>EBITDA Adjustment Type I - Label 6</t>
  </si>
  <si>
    <t>Adjusted EBITDA (Company View)</t>
  </si>
  <si>
    <t>Depreciation (Company View)</t>
  </si>
  <si>
    <t>Reported EBITA</t>
  </si>
  <si>
    <t>Reported EBITA (Company View)</t>
  </si>
  <si>
    <t>Amortization (Company View)</t>
  </si>
  <si>
    <t>Reported EBIT (Company View)</t>
  </si>
  <si>
    <t>Interest Expense</t>
  </si>
  <si>
    <t>Interest Expense (Company View)</t>
  </si>
  <si>
    <t>Other Items</t>
  </si>
  <si>
    <t>Other Items (Company View)</t>
  </si>
  <si>
    <t>Reported PBT</t>
  </si>
  <si>
    <t>Reported PBT (Company View)</t>
  </si>
  <si>
    <t>Tax (Company View)</t>
  </si>
  <si>
    <t>Net Profit</t>
  </si>
  <si>
    <t>Net Profit (Company View)</t>
  </si>
  <si>
    <t>Annual Recurring Revenue (Rolling 12 months) (Company View)</t>
  </si>
  <si>
    <t>PL Custom Metrics ▸ Actual</t>
  </si>
  <si>
    <t>Custom Metric Amount 1</t>
  </si>
  <si>
    <t>Custom Metric - Label 1</t>
  </si>
  <si>
    <t>Custom Metric Amount 2</t>
  </si>
  <si>
    <t>Custom Metric - Label 2</t>
  </si>
  <si>
    <t>Custom Metric Amount 3</t>
  </si>
  <si>
    <t>Custom Metric - Label 3</t>
  </si>
  <si>
    <t>Custom Metric Amount 4</t>
  </si>
  <si>
    <t>Custom Metric - Label 4</t>
  </si>
  <si>
    <t>Custom Metric Amount 5</t>
  </si>
  <si>
    <t>Custom Metric - Label 5</t>
  </si>
  <si>
    <t>Custom Metric Amount 6</t>
  </si>
  <si>
    <t>Custom Metric - Label 6</t>
  </si>
  <si>
    <t>Custom Metric Amount 7</t>
  </si>
  <si>
    <t>Custom Metric - Label 7</t>
  </si>
  <si>
    <t>Custom Metric Amount 8</t>
  </si>
  <si>
    <t>Custom Metric - Label 8</t>
  </si>
  <si>
    <t>Custom Metric Amount 9</t>
  </si>
  <si>
    <t>Custom Metric - Label 9</t>
  </si>
  <si>
    <t>Custom Metric Amount 1 [Calculated]</t>
  </si>
  <si>
    <t>Custom Metric - Label 1 [Calculated]</t>
  </si>
  <si>
    <t>PL Custom Metrics ▸ Actual (Automatic)</t>
  </si>
  <si>
    <t>Custom Metric Amount 2 [Calculated]</t>
  </si>
  <si>
    <t>Custom Metric - Label 2 [Calculated]</t>
  </si>
  <si>
    <t>Custom Metric Amount 3 [Calculated]</t>
  </si>
  <si>
    <t>Custom Metric - Label 3 [Calculated]</t>
  </si>
  <si>
    <t>Custom Metric Amount 4 [Calculated]</t>
  </si>
  <si>
    <t>Custom Metric - Label 4 [Calculated]</t>
  </si>
  <si>
    <t>Custom Metric Amount 5 [Calculated]</t>
  </si>
  <si>
    <t>Custom Metric - Label 5 [Calculated]</t>
  </si>
  <si>
    <t>Custom Metric Amount 6 [Calculated]</t>
  </si>
  <si>
    <t>Custom Metric - Label 6 [Calculated]</t>
  </si>
  <si>
    <t>Custom Metric Amount 7 [Calculated]</t>
  </si>
  <si>
    <t>Custom Metric - Label 7 [Calculated]</t>
  </si>
  <si>
    <t>Custom Metric Amount 8 [Calculated]</t>
  </si>
  <si>
    <t>Custom Metric - Label 8 [Calculated]</t>
  </si>
  <si>
    <t>Custom Metric Amount 9 [Calculated]</t>
  </si>
  <si>
    <t>Custom Metric - Label 9 [Calculated]</t>
  </si>
  <si>
    <t>Custom Metric Amount 10 [Calculated]</t>
  </si>
  <si>
    <t>Custom Metric - Label 10 [Calculated]</t>
  </si>
  <si>
    <t>PL Main ▸ Budget</t>
  </si>
  <si>
    <t>PL Custom Metrics ▸ Budget</t>
  </si>
  <si>
    <t>PL Custom Metrics ▸ Budget (Automatic)</t>
  </si>
  <si>
    <t>Organic Growth Breakdown Top Line Label</t>
  </si>
  <si>
    <t>o/w Inorganic Revenue</t>
  </si>
  <si>
    <t>o/w Organic Revenue</t>
  </si>
  <si>
    <t>o/w Organic Volume Growth</t>
  </si>
  <si>
    <t>o/w Organic Volume Growth - YTD</t>
  </si>
  <si>
    <t>of which Organic Top Line Volume Growth (LTM)</t>
  </si>
  <si>
    <t>Revenue Top Line Label</t>
  </si>
  <si>
    <t>Like-for-Like Adjustments (Top Line)</t>
  </si>
  <si>
    <t>Lfl Revenue Adjustment - Label 3</t>
  </si>
  <si>
    <t>Lfl Revenue Adjustment - Label 4</t>
  </si>
  <si>
    <t>Lfl Revenue Adjustment - Label 5</t>
  </si>
  <si>
    <t>Lfl Revenue Adjustment - Label 6</t>
  </si>
  <si>
    <t>Lfl Revenue Label</t>
  </si>
  <si>
    <t>Earning Metric (i.e. Adjusted EBITDA)</t>
  </si>
  <si>
    <t>Like-for-Like Adjustments (Earning)</t>
  </si>
  <si>
    <t>Earning Metric Label</t>
  </si>
  <si>
    <t>Earning Metric Adjustment Type II - Label 3</t>
  </si>
  <si>
    <t>Earning Metric Adjustment Type II - Label 4</t>
  </si>
  <si>
    <t>Earning Metric Adjustment Type II - Label 5</t>
  </si>
  <si>
    <t>Earning Metric Adjustment Type II - Label 6</t>
  </si>
  <si>
    <t>Adjusted Earning Label</t>
  </si>
  <si>
    <t>Like-for-Like Adjustments (Valuation)</t>
  </si>
  <si>
    <t>Valuation Metric Label</t>
  </si>
  <si>
    <t>Valuation Metric Adjustment Type II - Label 3</t>
  </si>
  <si>
    <t>Valuation Metric Adjustment Type II - Label 4</t>
  </si>
  <si>
    <t>Valuation Metric Adjustment Type II - Label 5</t>
  </si>
  <si>
    <t>Valuation Metric Adjustment Type II - Label 6</t>
  </si>
  <si>
    <t>Adjusted Valuation Label</t>
  </si>
  <si>
    <t>Segment I Name</t>
  </si>
  <si>
    <t>Segment I Breakdown Top Line Label</t>
  </si>
  <si>
    <t>Segment Analysis 1</t>
  </si>
  <si>
    <t>Segment I Breakdown - Label 1</t>
  </si>
  <si>
    <t>Segment I Breakdown - Label 2</t>
  </si>
  <si>
    <t>Segment I Breakdown - Label 3</t>
  </si>
  <si>
    <t>Segment I Breakdown - Label 4</t>
  </si>
  <si>
    <t>Segment I Breakdown - Label 5</t>
  </si>
  <si>
    <t>Segment I Breakdown - Label 6</t>
  </si>
  <si>
    <t>Sum of above Segments</t>
  </si>
  <si>
    <t>Segment II Name</t>
  </si>
  <si>
    <t>Segment Analysis 2</t>
  </si>
  <si>
    <t>Segment II Breakdown Top Line Label</t>
  </si>
  <si>
    <t>Segment II Breakdown - Label 1</t>
  </si>
  <si>
    <t>Segment II Breakdown - Label 2</t>
  </si>
  <si>
    <t>Segment II Breakdown - Label 3</t>
  </si>
  <si>
    <t>Segment II Breakdown - Label 4</t>
  </si>
  <si>
    <t>Segment II Breakdown - Label 5</t>
  </si>
  <si>
    <t>Segment II Breakdown - Label 6</t>
  </si>
  <si>
    <t>Segment III Name</t>
  </si>
  <si>
    <t>Segment Analysis 3</t>
  </si>
  <si>
    <t>Segment III Breakdown Top Line Label</t>
  </si>
  <si>
    <t>Segment III Breakdown - Label 1</t>
  </si>
  <si>
    <t>Segment III Breakdown - Label 2</t>
  </si>
  <si>
    <t>Segment III Breakdown - Label 3</t>
  </si>
  <si>
    <t>Segment III Breakdown - Label 4</t>
  </si>
  <si>
    <t>Segment III Breakdown - Label 5</t>
  </si>
  <si>
    <t>Segment III Breakdown - Label 6</t>
  </si>
  <si>
    <t>Segment IV Name</t>
  </si>
  <si>
    <t>Segment Analysis 4</t>
  </si>
  <si>
    <t>Segment IV Breakdown Top Line Label</t>
  </si>
  <si>
    <t>Segment IV Breakdown - Label 1</t>
  </si>
  <si>
    <t>Segment IV Breakdown - Label 2</t>
  </si>
  <si>
    <t>Segment IV Breakdown - Label 3</t>
  </si>
  <si>
    <t>Segment IV Breakdown - Label 4</t>
  </si>
  <si>
    <t>Segment IV Breakdown - Label 5</t>
  </si>
  <si>
    <t>Segment IV Breakdown - Label 6</t>
  </si>
  <si>
    <t>FY Budget &amp; Latest Estimate</t>
  </si>
  <si>
    <t>Custom Company View</t>
  </si>
  <si>
    <t>Query return from Col C</t>
  </si>
  <si>
    <t>CVC Standard CF A/C</t>
  </si>
  <si>
    <t>Non-Cash Adjustments (Company View)</t>
  </si>
  <si>
    <t>(Increase)/Decrease in NWC (Company View)</t>
  </si>
  <si>
    <t>Other Operating Cash Flows (Company View)</t>
  </si>
  <si>
    <t>Operating Cash Flow (Company View)</t>
  </si>
  <si>
    <t>Cash Tax (Company View)</t>
  </si>
  <si>
    <t>Capex (Company View)</t>
  </si>
  <si>
    <t>Exceptional/VCP/One-off Cash Flows (Company View)</t>
  </si>
  <si>
    <t>Unlevered Free Cash Flow (UFCF) (Company View)</t>
  </si>
  <si>
    <t>Cash Interest Expense (CIE) (Company View)</t>
  </si>
  <si>
    <t>Principal Repayments (Company View)</t>
  </si>
  <si>
    <t>Levered Free Cash Flow (LFCF) (Company View)</t>
  </si>
  <si>
    <t>Financing Proceeds (Company View)</t>
  </si>
  <si>
    <t>M&amp;A (Company View)</t>
  </si>
  <si>
    <t>Dividend Payments</t>
  </si>
  <si>
    <t>Dividend Payments (Company View)</t>
  </si>
  <si>
    <t>Other Financing Cash Flows (Company View)</t>
  </si>
  <si>
    <t>Unreconciled Cash Flows (Company View)</t>
  </si>
  <si>
    <t>Net Cash Flow (Company View)</t>
  </si>
  <si>
    <t>FY Budget</t>
  </si>
  <si>
    <t>BS1</t>
  </si>
  <si>
    <t>Fixed Assets</t>
  </si>
  <si>
    <t>Fixed Asset (Company View)</t>
  </si>
  <si>
    <t>BS2</t>
  </si>
  <si>
    <t>Intangible Assets</t>
  </si>
  <si>
    <t>Intangible Asset (Company View)</t>
  </si>
  <si>
    <t>BS3</t>
  </si>
  <si>
    <t>Other Non-current Asset (Company View)</t>
  </si>
  <si>
    <t>BS4</t>
  </si>
  <si>
    <t>Non-Current Assets</t>
  </si>
  <si>
    <t>Non-Current Asset (Company View)</t>
  </si>
  <si>
    <t>BS5</t>
  </si>
  <si>
    <t>Trade Receivable (Company View)</t>
  </si>
  <si>
    <t>BS6</t>
  </si>
  <si>
    <t>Accounts Payable</t>
  </si>
  <si>
    <t>Accounts Payable (Company View)</t>
  </si>
  <si>
    <t>BS7</t>
  </si>
  <si>
    <t>Inventory (Company View)</t>
  </si>
  <si>
    <t>BS8</t>
  </si>
  <si>
    <t>Other Net Working Capital (Company View)</t>
  </si>
  <si>
    <t>BS9</t>
  </si>
  <si>
    <t>Net Working Capital (NWC) (Company View)</t>
  </si>
  <si>
    <t>Other Assets</t>
  </si>
  <si>
    <t>Other Assets (Company View)</t>
  </si>
  <si>
    <t>Net Capital Employed</t>
  </si>
  <si>
    <t>Net Capital Employed (Company View)</t>
  </si>
  <si>
    <t>Senior Instrument(s) Amortising</t>
  </si>
  <si>
    <t>Senior Instrument(S) Amortising (Company View)</t>
  </si>
  <si>
    <t>Senior Instrument(S) 1 (Company View)</t>
  </si>
  <si>
    <t>Senior Instrument(s): e.g. Term Loan B or Senior Secured Notes</t>
  </si>
  <si>
    <t>Junior Instrument(S) (Company View)</t>
  </si>
  <si>
    <t>Junior Instrument(s): e.g. Second Lien (Junior) or Unsecured Notes</t>
  </si>
  <si>
    <t>Others Instrument(s) (Company View)</t>
  </si>
  <si>
    <t>Gross External Acquisition / Refi Debt</t>
  </si>
  <si>
    <t>Gross External Acquisition / Refi Debt (Company View)</t>
  </si>
  <si>
    <t>Accrued Interest (Company View)</t>
  </si>
  <si>
    <t>Drawn RCF (Company View)</t>
  </si>
  <si>
    <t>Gross External Debt (Company View)</t>
  </si>
  <si>
    <t>Cash &amp; Equivalents (Company View)</t>
  </si>
  <si>
    <t>Net External Debt (Company View)</t>
  </si>
  <si>
    <t>Pension Liabilities (on BS) (Company View)</t>
  </si>
  <si>
    <t>IFRS-16 Lease Liabilities (on BS) (Company View)</t>
  </si>
  <si>
    <t>Deferred Tax Assets / Liabilities (on BS)</t>
  </si>
  <si>
    <t>Deferred Tax Assets / Liabilities (Company View)</t>
  </si>
  <si>
    <t>Other debt Like items (on BS)</t>
  </si>
  <si>
    <t>Other debt Like items (on BS) (Company View)</t>
  </si>
  <si>
    <t>BS27</t>
  </si>
  <si>
    <t>Potential Debt Like Items (on BS)</t>
  </si>
  <si>
    <t>Potential Debt Like Items (Company View)</t>
  </si>
  <si>
    <t>Potential Debt Like Items</t>
  </si>
  <si>
    <t>Net (Debt) / Cash</t>
  </si>
  <si>
    <t>Net (Debt) / Cash (Company View)</t>
  </si>
  <si>
    <t>Net Debt / (Cash)</t>
  </si>
  <si>
    <t>Capitalised Fees (Company View)</t>
  </si>
  <si>
    <t>BS28</t>
  </si>
  <si>
    <t>Other Liabilities (Company View)</t>
  </si>
  <si>
    <t>Preferred Equity (Company View)</t>
  </si>
  <si>
    <t>BS29</t>
  </si>
  <si>
    <t>Net Assets / Total Equity</t>
  </si>
  <si>
    <t>Net Assets / Total Equity (Company View)</t>
  </si>
  <si>
    <t>BSB1</t>
  </si>
  <si>
    <t>BSB2</t>
  </si>
  <si>
    <t>BSB3</t>
  </si>
  <si>
    <t>BSB4</t>
  </si>
  <si>
    <t>BSB5</t>
  </si>
  <si>
    <t>BSB6</t>
  </si>
  <si>
    <t>BSB7</t>
  </si>
  <si>
    <t>BSB8</t>
  </si>
  <si>
    <t>BSB9</t>
  </si>
  <si>
    <t>BSB10</t>
  </si>
  <si>
    <t>BSB11</t>
  </si>
  <si>
    <t>BSB17</t>
  </si>
  <si>
    <t>BSB18</t>
  </si>
  <si>
    <t>BSB19</t>
  </si>
  <si>
    <t>BSB20</t>
  </si>
  <si>
    <t>BSB14</t>
  </si>
  <si>
    <t>BSB21</t>
  </si>
  <si>
    <t>BSB22</t>
  </si>
  <si>
    <t>ANNUAL</t>
  </si>
  <si>
    <t>MONTH</t>
  </si>
  <si>
    <t>Attributes</t>
  </si>
  <si>
    <t>Display Name</t>
  </si>
  <si>
    <t>DateValue</t>
  </si>
  <si>
    <t>Date/Value</t>
  </si>
  <si>
    <t>DateTime</t>
  </si>
  <si>
    <t>Time</t>
  </si>
  <si>
    <t>W</t>
  </si>
  <si>
    <t>$AB$1:$BD$211</t>
  </si>
  <si>
    <t>As Of Date</t>
  </si>
  <si>
    <t>Debt Repayment Schedule</t>
  </si>
  <si>
    <t>Objective</t>
  </si>
  <si>
    <t>Operating Company</t>
  </si>
  <si>
    <t>Expand (on row headers) to add/display repayment schedule.</t>
  </si>
  <si>
    <t>Opco | Debt</t>
  </si>
  <si>
    <t>Weighted Maturity (years) of Gross Acquisition debt</t>
  </si>
  <si>
    <t>LegalEntity</t>
  </si>
  <si>
    <t>Lookthrough</t>
  </si>
  <si>
    <t>Amt</t>
  </si>
  <si>
    <t>Weight</t>
  </si>
  <si>
    <t>Outstanding Balance</t>
  </si>
  <si>
    <t>Weight Avg Maturity</t>
  </si>
  <si>
    <t>Senior instrument(s) amortising</t>
  </si>
  <si>
    <t>Scheduled Amount</t>
  </si>
  <si>
    <t>Repayment Date</t>
  </si>
  <si>
    <t>Weight'd Avg Maturity</t>
  </si>
  <si>
    <t>Senior instrument(s) amortising Line</t>
  </si>
  <si>
    <t>YEARS REMAINING</t>
  </si>
  <si>
    <t>Senior Instrument(s) 1 Line</t>
  </si>
  <si>
    <t>Junior Instrument(s) Line</t>
  </si>
  <si>
    <t>Others Instrument(s) Line</t>
  </si>
  <si>
    <t>n/a</t>
  </si>
  <si>
    <t>Accrued Interest Line</t>
  </si>
  <si>
    <t>Drawn RCF Line</t>
  </si>
  <si>
    <t>Opco | Hedging Position</t>
  </si>
  <si>
    <t>OpCo Hedged / Fixed Rate Acquisition Debt</t>
  </si>
  <si>
    <t>Hedged /Fixed Rate Acquisition Debt</t>
  </si>
  <si>
    <t>Maturity Date</t>
  </si>
  <si>
    <t>Hedged /Fixed Rate Acquisition Debt Line</t>
  </si>
  <si>
    <r>
      <t xml:space="preserve">Holding Company </t>
    </r>
    <r>
      <rPr>
        <b/>
        <sz val="26"/>
        <color rgb="FFC00000"/>
        <rFont val="Arial"/>
        <family val="2"/>
        <scheme val="minor"/>
      </rPr>
      <t>(Monthly Task)</t>
    </r>
  </si>
  <si>
    <t>HoldCo | Debt &amp; Other Liabilities</t>
  </si>
  <si>
    <t>Holdco External Debt</t>
  </si>
  <si>
    <t>Holdco External Debt &amp; Others</t>
  </si>
  <si>
    <t>Holdco External Debt - Look Through Amount</t>
  </si>
  <si>
    <t>Holdco External Debt &amp; Others (Lookthrough)</t>
  </si>
  <si>
    <t>Holdco External Debt Line</t>
  </si>
  <si>
    <t>Legal Enttiy Name</t>
  </si>
  <si>
    <t>Legal name</t>
  </si>
  <si>
    <t>Look Through-ownership</t>
  </si>
  <si>
    <t>Holdco | RCF &amp; Cash</t>
  </si>
  <si>
    <t>HoldCo Drawn RCF and Cash</t>
  </si>
  <si>
    <t>HoldCo Drawn RCF and Cash - Look Through Amount</t>
  </si>
  <si>
    <t>HoldCo Draw RCF and Cash Look Through (for Fund Level Analysis)</t>
  </si>
  <si>
    <t>Entity</t>
  </si>
  <si>
    <t>Nominating Currency</t>
  </si>
  <si>
    <t>Amount Previous Collection</t>
  </si>
  <si>
    <t>HoldCo Drawn RCF and Cash Line</t>
  </si>
  <si>
    <t>HoldCo | Hedging Position</t>
  </si>
  <si>
    <t>HoldCo Hedged / Fixed Rate Acquisition Debt</t>
  </si>
  <si>
    <t>HoldCo Hedged /Fixed Rate Acquisition Debt Line</t>
  </si>
  <si>
    <t>Revolving Credit Facility (RCF) Analysis</t>
  </si>
  <si>
    <t>RCF Total Size</t>
  </si>
  <si>
    <t>Total Revolving Credit Facility - OpCo</t>
  </si>
  <si>
    <t>Total Revolving Credit Facility - HoldCo</t>
  </si>
  <si>
    <t xml:space="preserve">   </t>
  </si>
  <si>
    <t>Total RCF Size</t>
  </si>
  <si>
    <t>RCF Total Drawn &amp; Committed</t>
  </si>
  <si>
    <t>RCF drawn - OpCo</t>
  </si>
  <si>
    <t>RCF Drawn in Cash - OpCo</t>
  </si>
  <si>
    <t>RCF committed in LCs/Guarantees - OpCo</t>
  </si>
  <si>
    <t>Drawn RCF - HoldCo</t>
  </si>
  <si>
    <t>RCF drawn - Holdco</t>
  </si>
  <si>
    <t>Total RCF Drawn</t>
  </si>
  <si>
    <t>Total RCF Drawn %</t>
  </si>
  <si>
    <t>Total RCF Available</t>
  </si>
  <si>
    <t>RCF Total Available</t>
  </si>
  <si>
    <t>Total Available</t>
  </si>
  <si>
    <t>Total Available %</t>
  </si>
  <si>
    <t>Budget||Custom Metric 1 - Calculation (Budget)¶Budget|1|Please select a metric to start¶Budget|-1|Please select suitable scenarios and signs ¶Budget|1|¶Budget|1|¶Budget|1|¶Budget|1|¶Budget|0|Please name your custom metric</t>
  </si>
  <si>
    <t>Actual||Custom Metric 1 - Calculation (Actual)¶Actual|1|Please select a metric to start¶Actual|-1|Please select suitable scenarios and signs ¶Actual|1|¶Actual|1|¶Actual|1|¶Actual|1|¶Actual|0|Please name your custom metric</t>
  </si>
  <si>
    <t>Actual||Custom Metric 2 - Calculation (Actual)¶Actual|1|Please select a metric to start¶Actual|-1|Please select suitable scenarios and signs ¶Actual|1|¶Actual|1|¶Actual|1|¶Actual|1|¶Actual|0|Please name your custom metric</t>
  </si>
  <si>
    <t>Budget||Custom Metric 2 - Calculation (Budget)¶Budget|1|Please select a metric to start¶Budget|-1|Please select suitable scenarios and signs ¶Budget|1|¶Budget|1|¶Budget|1|¶Budget|1|¶Budget|0|Please name your custom metric</t>
  </si>
  <si>
    <t>Actual||Custom Metric 3 - Calculation (Actual)¶Actual|1|Please select a metric to start¶Actual|-1|Please select suitable scenarios and signs ¶Actual|1|¶Actual|1|¶Actual|1|¶Actual|1|¶Actual|0|Please name your custom metric</t>
  </si>
  <si>
    <t>Budget||Custom Metric 3 - Calculation (Budget)¶Budget|1|Please select a metric to start¶Budget|-1|Please select suitable scenarios and signs ¶Budget|1|¶Budget|1|¶Budget|1|¶Budget|1|¶Budget|0|Please name your custom metric</t>
  </si>
  <si>
    <t>Actual||Custom Metric 4 - Calculation (Actual)¶Actual|1|Please select a metric to start¶Actual|-1|Please select suitable scenarios and signs ¶Actual|1|¶Actual|1|¶Actual|1|¶Actual|1|¶Actual|0|Please name your custom metric</t>
  </si>
  <si>
    <t>Budget||Custom Metric 4 - Calculation (Budget)¶Budget|1|Please select a metric to start¶Budget|-1|Please select suitable scenarios and signs ¶Budget|1|¶Budget|1|¶Budget|1|¶Budget|1|¶Budget|0|Please name your custom metric</t>
  </si>
  <si>
    <t>Actual||Custom Metric 5 - Calculation (Actual)¶Actual|1|Please select a metric to start¶Actual|-1|Please select suitable scenarios and signs ¶Actual|1|¶Actual|1|¶Actual|1|¶Actual|1|¶Actual|0|Please name your custom metric</t>
  </si>
  <si>
    <t>Budget||Custom Metric 5 - Calculation (Budget)¶Budget|1|Please select a metric to start¶Budget|-1|Please select suitable scenarios and signs ¶Budget|1|¶Budget|1|¶Budget|1|¶Budget|1|¶Budget|0|Please name your custom metric</t>
  </si>
  <si>
    <t>2025-12-23T03:33:24.755Z</t>
  </si>
  <si>
    <t>unprotected</t>
  </si>
  <si>
    <t>CX Connected (Power Query)</t>
  </si>
  <si>
    <t>Manually Added Entry</t>
  </si>
  <si>
    <t>vnpCXIKbr</t>
  </si>
  <si>
    <t>Default Company Logo</t>
  </si>
  <si>
    <t>CX Object Attribute</t>
  </si>
  <si>
    <t>Line Type</t>
  </si>
  <si>
    <t>PUSHABLE?</t>
  </si>
  <si>
    <t>Actions</t>
  </si>
  <si>
    <t>CXPUSH</t>
  </si>
  <si>
    <t>CX PUSH</t>
  </si>
  <si>
    <t>Attributes &amp; Data Actions</t>
  </si>
  <si>
    <t>Years Away</t>
  </si>
  <si>
    <t>VALUE TO PUSH</t>
  </si>
  <si>
    <t>PUSH PREVIEW</t>
  </si>
  <si>
    <t>SINGLE TABULAR: REPAYMENT SCHEDULE</t>
  </si>
  <si>
    <t>PUSH Testing</t>
  </si>
  <si>
    <t>Data Staging (From CX GET)</t>
  </si>
  <si>
    <t>INSTRUMENT AMT</t>
  </si>
  <si>
    <t>CF SCHEDULE</t>
  </si>
  <si>
    <t>BALANCE AMT</t>
  </si>
  <si>
    <t>INSTRUMENT AMT (LOOK_THRU)</t>
  </si>
  <si>
    <t>CXGET</t>
  </si>
  <si>
    <t>Index</t>
  </si>
  <si>
    <t>Fund</t>
  </si>
  <si>
    <t>LCY</t>
  </si>
  <si>
    <t>Flash date</t>
  </si>
  <si>
    <t>IO completed date:</t>
  </si>
  <si>
    <t>Flash checks</t>
  </si>
  <si>
    <t>Consol checks</t>
  </si>
  <si>
    <t>Other: Please describe</t>
  </si>
  <si>
    <t>Gross External Acquisition debt</t>
  </si>
  <si>
    <t>Accrued Interest (if not captured above)</t>
  </si>
  <si>
    <t>Other debt</t>
  </si>
  <si>
    <t>Gross External Debt - Opco</t>
  </si>
  <si>
    <t>(-) Cash and Equivalents - Opco</t>
  </si>
  <si>
    <t>Net External Debt - Opco</t>
  </si>
  <si>
    <t>Weighted Maturity (years) of Gross Acquisition debt:</t>
  </si>
  <si>
    <t>Gross External Debt - Holdco</t>
  </si>
  <si>
    <t>(-) Cash and Equivalents - Holdco</t>
  </si>
  <si>
    <t>Net External Debt - Holdco</t>
  </si>
  <si>
    <t>Weighted Maturity (years) of Gross Acquisition debt (incl Holdco):</t>
  </si>
  <si>
    <t>Hedged/Fixed Rate Debt - Opco</t>
  </si>
  <si>
    <t>Hedged/Fixed Rate Debt - Holdco</t>
  </si>
  <si>
    <t>Hedged/Fixed Rate Acquisition Debt - Opco + Holdco</t>
  </si>
  <si>
    <t>Total RCF size</t>
  </si>
  <si>
    <t xml:space="preserve"> of which drawn in Cash</t>
  </si>
  <si>
    <t xml:space="preserve"> of which committed in LCs/ Guarantees</t>
  </si>
  <si>
    <t>Comments - Maturity, Hedging and RCF</t>
  </si>
  <si>
    <t>Senior Debt</t>
  </si>
  <si>
    <t>Junior Debt</t>
  </si>
  <si>
    <t>Other Debt</t>
  </si>
  <si>
    <t>Leases (if reporting on an IFRS-16 basis)</t>
  </si>
  <si>
    <t>Gross Debt for leverage</t>
  </si>
  <si>
    <t>(-) Cash and Equivalents</t>
  </si>
  <si>
    <t>Net Debt / (Cash) for leverage</t>
  </si>
  <si>
    <t>Net Leverage - Opco</t>
  </si>
  <si>
    <t>Net Leverage - Holdco</t>
  </si>
  <si>
    <t>Comments - Leverage</t>
  </si>
  <si>
    <t>Interest Coverage Ratio (LTM)</t>
  </si>
  <si>
    <t>FY Forecast Cash Interest Expense</t>
  </si>
  <si>
    <t>FY Forecast Adjusted EBITDA</t>
  </si>
  <si>
    <t>Interest Coverage Ratio (FY Forecast)</t>
  </si>
  <si>
    <t>Interest Coverage ratio (LQA)</t>
  </si>
  <si>
    <t>Comment if seasonal / lumpiness / exceptional</t>
  </si>
  <si>
    <t>FY Forecast Free Cash Flow</t>
  </si>
  <si>
    <t>FY Forecast Principal Repayments</t>
  </si>
  <si>
    <t>LTM Debt Service Cover Ratio (FY Forecast)</t>
  </si>
  <si>
    <t>ARR / Net Debt Cover Ratio - LTM</t>
  </si>
  <si>
    <t>ARR / Net Debt Cover Ratio</t>
  </si>
  <si>
    <t>Comments - Liquidity</t>
  </si>
  <si>
    <t>Does the deal have  1 or more Maintenance covenants?</t>
  </si>
  <si>
    <t>Is there a Springing covenant on the RCF?</t>
  </si>
  <si>
    <t>Springing threshold (% RCF drawn):</t>
  </si>
  <si>
    <t>If Springing covenant: Covenant tested? (Y/N)</t>
  </si>
  <si>
    <t>Covenant based on:</t>
  </si>
  <si>
    <t>Covenant level:</t>
  </si>
  <si>
    <t>Look forward Covenant level:</t>
  </si>
  <si>
    <t>Comments - Covenants</t>
  </si>
  <si>
    <t>Sum of error checks (please check if not zero):</t>
  </si>
  <si>
    <t>RESULT</t>
  </si>
  <si>
    <t>wldfeIdOY</t>
  </si>
  <si>
    <t>Dummy</t>
  </si>
  <si>
    <t>Prev Label</t>
  </si>
  <si>
    <t>funds:display_name</t>
  </si>
  <si>
    <t>Total Net Debt for leverage (OpCo)</t>
  </si>
  <si>
    <t>Total Net Debt for leverage (HoldCo)</t>
  </si>
  <si>
    <t>Total Gross Debt for leverage (OpCo)</t>
  </si>
  <si>
    <t>Cash and Equivalents (OpCo)</t>
  </si>
  <si>
    <t>RCF</t>
  </si>
  <si>
    <t>DebtOverview</t>
  </si>
  <si>
    <t>Page/ Source</t>
  </si>
  <si>
    <r>
      <t>Net Leverage</t>
    </r>
    <r>
      <rPr>
        <b/>
        <u val="singleAccounting"/>
        <sz val="11"/>
        <color theme="2" tint="-0.749992370372631"/>
        <rFont val="Arial"/>
        <family val="2"/>
        <scheme val="minor"/>
      </rPr>
      <t xml:space="preserve"> (OpCo)</t>
    </r>
  </si>
  <si>
    <r>
      <t xml:space="preserve">Net Leverage </t>
    </r>
    <r>
      <rPr>
        <b/>
        <u val="singleAccounting"/>
        <sz val="10"/>
        <color theme="2" tint="-0.749992370372631"/>
        <rFont val="Arial"/>
        <family val="2"/>
        <scheme val="minor"/>
      </rPr>
      <t>(HoldCo)</t>
    </r>
  </si>
  <si>
    <t>Liquidity Comments</t>
  </si>
  <si>
    <t>Comment</t>
  </si>
  <si>
    <t>Covenant Basis</t>
  </si>
  <si>
    <t>CF Dated</t>
  </si>
  <si>
    <t>Total add-up</t>
  </si>
  <si>
    <t>Not Used</t>
  </si>
  <si>
    <t>Linked Value</t>
  </si>
  <si>
    <t>Weight Avg Maturity - Senior instrument(s) amortising: e.g. Term Loan A</t>
  </si>
  <si>
    <t>Weight Avg Maturity - Senior Instrument(s): e.g. Term Loan B or Senior Secured Notes</t>
  </si>
  <si>
    <t>Weight Avg Maturity - Junior Instrument(s): e.g. Second Lien (Junior) or Unsecured Notes</t>
  </si>
  <si>
    <t>Weight Avg Maturity - Others Instrument(s)</t>
  </si>
  <si>
    <t>Weight Avg Maturity - Holdco External Debt &amp; Others</t>
  </si>
  <si>
    <t>Weight Avg Maturity - Hedged /Fixed Rate Acquisition Debt</t>
  </si>
  <si>
    <t>Weight Avg Maturity - HoldCo Hedged / Fixed Rate Acquisition Debt</t>
  </si>
  <si>
    <t>of which drawn in Cash - OpCo</t>
  </si>
  <si>
    <t>of which committed in LCs/Guarantees - OpCo</t>
  </si>
  <si>
    <t>DebtRatio</t>
  </si>
  <si>
    <t>New Index</t>
  </si>
  <si>
    <t>INCLUSION</t>
  </si>
  <si>
    <t>List of Target Instruments</t>
  </si>
  <si>
    <t>CF Pivot</t>
  </si>
  <si>
    <t>Tabular Database</t>
  </si>
  <si>
    <t>Page Navigation</t>
  </si>
  <si>
    <t>B - D</t>
  </si>
  <si>
    <t>CX Get Staging</t>
  </si>
  <si>
    <t>G - O</t>
  </si>
  <si>
    <t>Main Screen User</t>
  </si>
  <si>
    <t>V-AS</t>
  </si>
  <si>
    <t>Push Preview</t>
  </si>
  <si>
    <t>AZ - BG</t>
  </si>
  <si>
    <t>Single Table output</t>
  </si>
  <si>
    <t>Pivot by year summary</t>
  </si>
  <si>
    <t>Configuration</t>
  </si>
  <si>
    <t>BJ - CD</t>
  </si>
  <si>
    <t>CODE</t>
  </si>
  <si>
    <t>OPCO-EXTDEBT-SI1</t>
  </si>
  <si>
    <t>OPCO-EXTDEBT-SI2</t>
  </si>
  <si>
    <t>OPCO-EXTDEBT-JUN</t>
  </si>
  <si>
    <t>OPCO-EXTDEBT-OTHER</t>
  </si>
  <si>
    <t>PARENT</t>
  </si>
  <si>
    <t>OPCO-EXTDEBT-GROSSEXTDEBT</t>
  </si>
  <si>
    <t>HOLDCO-EXTDEBT</t>
  </si>
  <si>
    <t>HOLDCO-DRAWNRCF</t>
  </si>
  <si>
    <t>MEMO-FIXEDDEBT-OPCO</t>
  </si>
  <si>
    <t>MEMO-FIXEDDEBT-HOLDCO</t>
  </si>
  <si>
    <t>MEMO-FIXEDDEBT-ACQDEBT</t>
  </si>
  <si>
    <t>HOLDCO-GROSSEXTDEBT</t>
  </si>
  <si>
    <t>HOLDCO-OTHER</t>
  </si>
  <si>
    <t>Company Selector</t>
  </si>
  <si>
    <t>Capitalized development costs (IAS 38)</t>
  </si>
  <si>
    <t>Accounting Policy Related</t>
  </si>
  <si>
    <t>Capitalized commissions (IFRS 15)</t>
  </si>
  <si>
    <t>Capitalised software development costs</t>
  </si>
  <si>
    <t>Deferred sales commissions / contract acquisition costs</t>
  </si>
  <si>
    <t>Push</t>
  </si>
  <si>
    <t>Flash Task Date Push</t>
  </si>
  <si>
    <t>https://chronograph-documents-cvc.s3-accelerate.amazonaws.com/production/images/clearbit_logo__bape_com-1684152625460.png?X-Amz-Algorithm=AWS4-HMAC-SHA256&amp;X-Amz-Credential=AKIAYPPVAWWRDQNNAUFH%2F20260126%2Feu-west-2%2Fs3%2Faws4_request&amp;X-Amz-Date=20260126T030001Z&amp;X-Amz-Expires=604800&amp;X-Amz-Signature=2eab579c190d2f682312bf16b773b1a8c1aae6f526eca4a6a074c89b22e7005b&amp;X-Amz-SignedHeaders=host</t>
  </si>
  <si>
    <t>https://chronograph-documents-cvc.s3-accelerate.amazonaws.com/production/images/clearbit_logo__authentic_com-1678111235066.png?X-Amz-Algorithm=AWS4-HMAC-SHA256&amp;X-Amz-Credential=AKIAYPPVAWWRDQNNAUFH%2F20260126%2Feu-west-2%2Fs3%2Faws4_request&amp;X-Amz-Date=20260126T030001Z&amp;X-Amz-Expires=604800&amp;X-Amz-Signature=00d874cd77f4b2ee54e3b4f5384418c5ea21412c851868a848767c2cfd37f350&amp;X-Amz-SignedHeaders=host</t>
  </si>
  <si>
    <t>https://chronograph-documents-cvc.s3-accelerate.amazonaws.com/production/images/acb-1684164870948.png?X-Amz-Algorithm=AWS4-HMAC-SHA256&amp;X-Amz-Credential=AKIAYPPVAWWRDQNNAUFH%2F20260126%2Feu-west-2%2Fs3%2Faws4_request&amp;X-Amz-Date=20260126T030001Z&amp;X-Amz-Expires=604800&amp;X-Amz-Signature=b523202c3c9ccad68d054a15a5132e9d8a55b8f8e79fbe569098acc986a70f55&amp;X-Amz-SignedHeaders=host</t>
  </si>
  <si>
    <t>https://chronograph-documents-cvc.s3-accelerate.amazonaws.com/production/images/aham-capital-262x137px-1684165614535.png?X-Amz-Algorithm=AWS4-HMAC-SHA256&amp;X-Amz-Credential=AKIAYPPVAWWRDQNNAUFH%2F20260126%2Feu-west-2%2Fs3%2Faws4_request&amp;X-Amz-Date=20260126T030001Z&amp;X-Amz-Expires=604800&amp;X-Amz-Signature=01a04ce82edb7984eff3dece6a76732008c161443518728819826fef47ab97a4&amp;X-Amz-SignedHeaders=host</t>
  </si>
  <si>
    <t>https://chronograph-documents-cvc.s3-accelerate.amazonaws.com/production/images/aavas-logo-1743072113606.png?X-Amz-Algorithm=AWS4-HMAC-SHA256&amp;X-Amz-Credential=AKIAYPPVAWWRDQNNAUFH%2F20260126%2Feu-west-2%2Fs3%2Faws4_request&amp;X-Amz-Date=20260126T030001Z&amp;X-Amz-Expires=604800&amp;X-Amz-Signature=51e6d2d04a6faa31fe16c3bcedb4acabeb264b1057298ad55e9e95daa07b4e6e&amp;X-Amz-SignedHeaders=host</t>
  </si>
  <si>
    <t>https://chronograph-documents-cvc.s3-accelerate.amazonaws.com/production/images/clearbit_logo__www_acronis.com-1677172255437.png?X-Amz-Algorithm=AWS4-HMAC-SHA256&amp;X-Amz-Credential=AKIAYPPVAWWRDQNNAUFH%2F20260126%2Feu-west-2%2Fs3%2Faws4_request&amp;X-Amz-Date=20260126T030001Z&amp;X-Amz-Expires=604800&amp;X-Amz-Signature=d46a44829430240cd9f42d2b1ef87661d026d9243b8fee187113a33f25aff01a&amp;X-Amz-SignedHeaders=host</t>
  </si>
  <si>
    <t>https://chronograph-documents-cvc.s3-accelerate.amazonaws.com/production/images/advantage-1687956863300.png?X-Amz-Algorithm=AWS4-HMAC-SHA256&amp;X-Amz-Credential=AKIAYPPVAWWRDQNNAUFH%2F20260126%2Feu-west-2%2Fs3%2Faws4_request&amp;X-Amz-Date=20260126T030001Z&amp;X-Amz-Expires=604800&amp;X-Amz-Signature=f6a66f0c92a0d303f0803a66d84e074a308597398ae7603990cd6ddeb5453253&amp;X-Amz-SignedHeaders=host</t>
  </si>
  <si>
    <t>https://chronograph-documents-cvc.s3-accelerate.amazonaws.com/production/images/clearbit_logo__www_ahlsell.com-1677172284051.png?X-Amz-Algorithm=AWS4-HMAC-SHA256&amp;X-Amz-Credential=AKIAYPPVAWWRDQNNAUFH%2F20260126%2Feu-west-2%2Fs3%2Faws4_request&amp;X-Amz-Date=20260126T030001Z&amp;X-Amz-Expires=604800&amp;X-Amz-Signature=3a8e81615ddc53923c540542bf93eec4c0ea0b092a7e176d6c35b2f71ea715f9&amp;X-Amz-SignedHeaders=host</t>
  </si>
  <si>
    <t>https://chronograph-documents-cvc.s3-accelerate.amazonaws.com/production/images/clearbit_logo__www_airalo.com-1752136900893.png?X-Amz-Algorithm=AWS4-HMAC-SHA256&amp;X-Amz-Credential=AKIAYPPVAWWRDQNNAUFH%2F20260126%2Feu-west-2%2Fs3%2Faws4_request&amp;X-Amz-Date=20260126T030001Z&amp;X-Amz-Expires=604800&amp;X-Amz-Signature=f28b2be77ac04113b4d413abf075aa56857450047d39f532fdf93297ba53e09e&amp;X-Amz-SignedHeaders=host</t>
  </si>
  <si>
    <t>https://chronograph-documents-cvc.s3-accelerate.amazonaws.com/production/images/clearbit_logo__aleph_com-1678111245629.png?X-Amz-Algorithm=AWS4-HMAC-SHA256&amp;X-Amz-Credential=AKIAYPPVAWWRDQNNAUFH%2F20260126%2Feu-west-2%2Fs3%2Faws4_request&amp;X-Amz-Date=20260126T030001Z&amp;X-Amz-Expires=604800&amp;X-Amz-Signature=0fb644d30497fd3ef0209a0dfeadca8faff844d9e1092d938407d50a0ed6b8b6&amp;X-Amz-SignedHeaders=host</t>
  </si>
  <si>
    <t>https://chronograph-documents-cvc.s3-accelerate.amazonaws.com/production/images/alvogen-1687956795144.png?X-Amz-Algorithm=AWS4-HMAC-SHA256&amp;X-Amz-Credential=AKIAYPPVAWWRDQNNAUFH%2F20260126%2Feu-west-2%2Fs3%2Faws4_request&amp;X-Amz-Date=20260126T030001Z&amp;X-Amz-Expires=604800&amp;X-Amz-Signature=be3028a93c2bbbb4e7765814155714e188ab815b0a0758f921f67c1856b3586c&amp;X-Amz-SignedHeaders=host</t>
  </si>
  <si>
    <t>https://chronograph-documents-cvc.s3-accelerate.amazonaws.com/production/images/clearbit_logo__anchorglass_com-1663061469637.png?X-Amz-Algorithm=AWS4-HMAC-SHA256&amp;X-Amz-Credential=AKIAYPPVAWWRDQNNAUFH%2F20260126%2Feu-west-2%2Fs3%2Faws4_request&amp;X-Amz-Date=20260126T030001Z&amp;X-Amz-Expires=604800&amp;X-Amz-Signature=582c98b3f30a2e3f5f515996ece8a4cbabcfb04f9a48c6bccd145cf56479c038&amp;X-Amz-SignedHeaders=host</t>
  </si>
  <si>
    <t>https://chronograph-documents-cvc.s3-accelerate.amazonaws.com/production/images/AnQore-Colour-Logo-1678462932000.png?X-Amz-Algorithm=AWS4-HMAC-SHA256&amp;X-Amz-Credential=AKIAYPPVAWWRDQNNAUFH%2F20260126%2Feu-west-2%2Fs3%2Faws4_request&amp;X-Amz-Date=20260126T030001Z&amp;X-Amz-Expires=604800&amp;X-Amz-Signature=56f6a1f4d51bc8aa81c33142c9d01c710728a4ee925b600d4f015887d8a2eb78&amp;X-Amz-SignedHeaders=host</t>
  </si>
  <si>
    <t>https://chronograph-documents-cvc.s3-accelerate.amazonaws.com/production/images/clearbit_logo__www_aprilasia.com-1757585822533.png?X-Amz-Algorithm=AWS4-HMAC-SHA256&amp;X-Amz-Credential=AKIAYPPVAWWRDQNNAUFH%2F20260126%2Feu-west-2%2Fs3%2Faws4_request&amp;X-Amz-Date=20260126T030001Z&amp;X-Amz-Expires=604800&amp;X-Amz-Signature=b4d99ea712d702ce6a09c84bb4bfba4f3acd460e816d909fc27de8e5ef5c6d76&amp;X-Amz-SignedHeaders=host</t>
  </si>
  <si>
    <t>https://chronograph-documents-cvc.s3-accelerate.amazonaws.com/production/images/clearbit_logo__www_arteria-net.com-1757586262803.png?X-Amz-Algorithm=AWS4-HMAC-SHA256&amp;X-Amz-Credential=AKIAYPPVAWWRDQNNAUFH%2F20260126%2Feu-west-2%2Fs3%2Faws4_request&amp;X-Amz-Date=20260126T030001Z&amp;X-Amz-Expires=604800&amp;X-Amz-Signature=2cf38ac59cd752ebd0c6b90271aef47c17e8c6460c106e7395c56fdd55a9aed5&amp;X-Amz-SignedHeaders=host</t>
  </si>
  <si>
    <t>https://chronograph-documents-cvc.s3-accelerate.amazonaws.com/production/images/clearbit_logo__asplundh_com-1677237878514.png?X-Amz-Algorithm=AWS4-HMAC-SHA256&amp;X-Amz-Credential=AKIAYPPVAWWRDQNNAUFH%2F20260126%2Feu-west-2%2Fs3%2Faws4_request&amp;X-Amz-Date=20260126T030001Z&amp;X-Amz-Expires=604800&amp;X-Amz-Signature=bd5bff751b47d858670b6524d7f65e9f03ca19c60e628dec0343c53418aa241c&amp;X-Amz-SignedHeaders=host</t>
  </si>
  <si>
    <t>https://chronograph-documents-cvc.s3-accelerate.amazonaws.com/production/images/clearbit_logo__www_ausvenueco.com.au-1755269055929.png?X-Amz-Algorithm=AWS4-HMAC-SHA256&amp;X-Amz-Credential=AKIAYPPVAWWRDQNNAUFH%2F20260126%2Feu-west-2%2Fs3%2Faws4_request&amp;X-Amz-Date=20260126T030001Z&amp;X-Amz-Expires=604800&amp;X-Amz-Signature=e8ef86ec78532044b16357ed513edad8ab3967961e2230eca6dc63194496d4ac&amp;X-Amz-SignedHeaders=host</t>
  </si>
  <si>
    <t>https://chronograph-documents-cvc.s3-accelerate.amazonaws.com/production/images/clearbit_logo__www_avast.com-1757586277106.png?X-Amz-Algorithm=AWS4-HMAC-SHA256&amp;X-Amz-Credential=AKIAYPPVAWWRDQNNAUFH%2F20260126%2Feu-west-2%2Fs3%2Faws4_request&amp;X-Amz-Date=20260126T030001Z&amp;X-Amz-Expires=604800&amp;X-Amz-Signature=3b49aa8dc9db873f626a7733603b41f0b36fda8997c82483361faa3efa6a61d2&amp;X-Amz-SignedHeaders=host</t>
  </si>
  <si>
    <t>https://chronograph-documents-cvc.s3-accelerate.amazonaws.com/production/images/clearbit_logo__www_awayresorts.co.uk-1663057558163.png?X-Amz-Algorithm=AWS4-HMAC-SHA256&amp;X-Amz-Credential=AKIAYPPVAWWRDQNNAUFH%2F20260126%2Feu-west-2%2Fs3%2Faws4_request&amp;X-Amz-Date=20260126T030001Z&amp;X-Amz-Expires=604800&amp;X-Amz-Signature=766231ed9b10e57f820ee0061d81f7cfbab6e488a9c3f34071ce4ea7ebcd3b6b&amp;X-Amz-SignedHeaders=host</t>
  </si>
  <si>
    <t>https://chronograph-documents-cvc.s3-accelerate.amazonaws.com/production/images/clearbit_logo__www_bip-group.com-1676975861704.png?X-Amz-Algorithm=AWS4-HMAC-SHA256&amp;X-Amz-Credential=AKIAYPPVAWWRDQNNAUFH%2F20260126%2Feu-west-2%2Fs3%2Faws4_request&amp;X-Amz-Date=20260126T030001Z&amp;X-Amz-Expires=604800&amp;X-Amz-Signature=96204c422dc76a45900d4261d07138ced0f99093cb25b00720e4b53553dde167&amp;X-Amz-SignedHeaders=host</t>
  </si>
  <si>
    <t>https://chronograph-documents-cvc.s3-accelerate.amazonaws.com/production/images/clearbit_logo__bambooinsurance_com-1762180032093.png?X-Amz-Algorithm=AWS4-HMAC-SHA256&amp;X-Amz-Credential=AKIAYPPVAWWRDQNNAUFH%2F20260126%2Feu-west-2%2Fs3%2Faws4_request&amp;X-Amz-Date=20260126T030001Z&amp;X-Amz-Expires=604800&amp;X-Amz-Signature=aa64c15ca3d975263a614b4c1cd4abbef79376395f96b8e50c281a4cc5023af9&amp;X-Amz-SignedHeaders=host</t>
  </si>
  <si>
    <t>https://chronograph-documents-cvc.s3-accelerate.amazonaws.com/production/images/F1FQgkjG53MM5I2j83xwel0nd3E1615465363465_200x200-1757586427890.png?X-Amz-Algorithm=AWS4-HMAC-SHA256&amp;X-Amz-Credential=AKIAYPPVAWWRDQNNAUFH%2F20260126%2Feu-west-2%2Fs3%2Faws4_request&amp;X-Amz-Date=20260126T030001Z&amp;X-Amz-Expires=604800&amp;X-Amz-Signature=2147230c62aa257a21b3e5d1301780849476d932e143d0f74bdcfccc9a7a50c8&amp;X-Amz-SignedHeaders=host</t>
  </si>
  <si>
    <t>https://chronograph-documents-cvc.s3-accelerate.amazonaws.com/production/images/clearbit_logo__www_breitling.com-1677246155832.png?X-Amz-Algorithm=AWS4-HMAC-SHA256&amp;X-Amz-Credential=AKIAYPPVAWWRDQNNAUFH%2F20260126%2Feu-west-2%2Fs3%2Faws4_request&amp;X-Amz-Date=20260126T030001Z&amp;X-Amz-Expires=604800&amp;X-Amz-Signature=515e5cfe1a6e373202a7a447dd8a62c77a5cebfe338df42afb996e69f3b19c4a&amp;X-Amz-SignedHeaders=host</t>
  </si>
  <si>
    <t>https://chronograph-documents-cvc.s3-accelerate.amazonaws.com/production/images/bruin-1687956917372.png?X-Amz-Algorithm=AWS4-HMAC-SHA256&amp;X-Amz-Credential=AKIAYPPVAWWRDQNNAUFH%2F20260126%2Feu-west-2%2Fs3%2Faws4_request&amp;X-Amz-Date=20260126T030001Z&amp;X-Amz-Expires=604800&amp;X-Amz-Signature=83376479ef15fa6f8b9f968417fb1c0f6bb5ba0df20c1f7b5918f72766772178&amp;X-Amz-SignedHeaders=host</t>
  </si>
  <si>
    <t>https://chronograph-documents-cvc.s3-accelerate.amazonaws.com/production/images/clearbit_logo__www_convergeone.com-1677172327043.png?X-Amz-Algorithm=AWS4-HMAC-SHA256&amp;X-Amz-Credential=AKIAYPPVAWWRDQNNAUFH%2F20260126%2Feu-west-2%2Fs3%2Faws4_request&amp;X-Amz-Date=20260126T030001Z&amp;X-Amz-Expires=604800&amp;X-Amz-Signature=e27ab70e9d1afd6583c7f452d63df1c73b0e10b5b8608041dd11a00bb60ffd09&amp;X-Amz-SignedHeaders=host</t>
  </si>
  <si>
    <t>https://chronograph-documents-cvc.s3-accelerate.amazonaws.com/production/images/clearbit_logo__www_cfgi.com-1677248311745.png?X-Amz-Algorithm=AWS4-HMAC-SHA256&amp;X-Amz-Credential=AKIAYPPVAWWRDQNNAUFH%2F20260126%2Feu-west-2%2Fs3%2Faws4_request&amp;X-Amz-Date=20260126T030001Z&amp;X-Amz-Expires=604800&amp;X-Amz-Signature=730a33618a629efaa609e2e87935d7bc9df910b0396c9ed7e89a21ec84e533f1&amp;X-Amz-SignedHeaders=host</t>
  </si>
  <si>
    <t>https://chronograph-documents-cvc.s3-accelerate.amazonaws.com/production/images/cary-group-1677496782328.png?X-Amz-Algorithm=AWS4-HMAC-SHA256&amp;X-Amz-Credential=AKIAYPPVAWWRDQNNAUFH%2F20260126%2Feu-west-2%2Fs3%2Faws4_request&amp;X-Amz-Date=20260126T030001Z&amp;X-Amz-Expires=604800&amp;X-Amz-Signature=af7c03edc0e509a2579a5fec7f15105fc2b6b6ef3dac909c6c9aee3e491bf80f&amp;X-Amz-SignedHeaders=host</t>
  </si>
  <si>
    <t>https://chronograph-documents-cvc.s3-accelerate.amazonaws.com/production/images/anqore-1677497327436.png?X-Amz-Algorithm=AWS4-HMAC-SHA256&amp;X-Amz-Credential=AKIAYPPVAWWRDQNNAUFH%2F20260126%2Feu-west-2%2Fs3%2Faws4_request&amp;X-Amz-Date=20260126T030001Z&amp;X-Amz-Expires=604800&amp;X-Amz-Signature=0cbf8a422765e70f5bff92b9b7a36d3a646a4441de09af1017ef1b00866412e4&amp;X-Amz-SignedHeaders=host</t>
  </si>
  <si>
    <t>https://chronograph-documents-cvc.s3-accelerate.amazonaws.com/production/images/clearbit_logo__www_comarch.com-1734020484518.png?X-Amz-Algorithm=AWS4-HMAC-SHA256&amp;X-Amz-Credential=AKIAYPPVAWWRDQNNAUFH%2F20260126%2Feu-west-2%2Fs3%2Faws4_request&amp;X-Amz-Date=20260126T030001Z&amp;X-Amz-Expires=604800&amp;X-Amz-Signature=e03da1b16c1acb684a805c03308057f100529e408940e587c4792341861bcb70&amp;X-Amz-SignedHeaders=host</t>
  </si>
  <si>
    <t>https://chronograph-documents-cvc.s3-accelerate.amazonaws.com/production/images/clearbit_logo__www_cgm.com-1736766781075.png?X-Amz-Algorithm=AWS4-HMAC-SHA256&amp;X-Amz-Credential=AKIAYPPVAWWRDQNNAUFH%2F20260126%2Feu-west-2%2Fs3%2Faws4_request&amp;X-Amz-Date=20260126T030001Z&amp;X-Amz-Expires=604800&amp;X-Amz-Signature=5603d77a550e86e7428028ccbab773d20a504d90ce9583acda47b31a409f1345&amp;X-Amz-SignedHeaders=host</t>
  </si>
  <si>
    <t>https://chronograph-documents-cvc.s3-accelerate.amazonaws.com/production/images/clearbit_logo__continental_food.co.uk-1757586558866.png?X-Amz-Algorithm=AWS4-HMAC-SHA256&amp;X-Amz-Credential=AKIAYPPVAWWRDQNNAUFH%2F20260126%2Feu-west-2%2Fs3%2Faws4_request&amp;X-Amz-Date=20260126T030001Z&amp;X-Amz-Expires=604800&amp;X-Amz-Signature=7873572c447d969bb28be9ebb92871288fc869a900d9b79550f5f7baceb36103&amp;X-Amz-SignedHeaders=host</t>
  </si>
  <si>
    <t>https://chronograph-documents-cvc.s3-accelerate.amazonaws.com/production/images/cooper-fond-200px-1677172391916.png?X-Amz-Algorithm=AWS4-HMAC-SHA256&amp;X-Amz-Credential=AKIAYPPVAWWRDQNNAUFH%2F20260126%2Feu-west-2%2Fs3%2Faws4_request&amp;X-Amz-Date=20260126T030001Z&amp;X-Amz-Expires=604800&amp;X-Amz-Signature=60235c7ac3532aaaa860b4acf12fb57d779db58c1a354d2998fc166833d974b2&amp;X-Amz-SignedHeaders=host</t>
  </si>
  <si>
    <t>https://chronograph-documents-cvc.s3-accelerate.amazonaws.com/production/images/clearbit_logo__www_corialis-group.com-1677246168626.png?X-Amz-Algorithm=AWS4-HMAC-SHA256&amp;X-Amz-Credential=AKIAYPPVAWWRDQNNAUFH%2F20260126%2Feu-west-2%2Fs3%2Faws4_request&amp;X-Amz-Date=20260126T030001Z&amp;X-Amz-Expires=604800&amp;X-Amz-Signature=a93ceb570a8793306f3a70ffa875cd059ffd11d6d0d9e2041fdeffecef13c07e&amp;X-Amz-SignedHeaders=host</t>
  </si>
  <si>
    <t>https://chronograph-documents-cvc.s3-accelerate.amazonaws.com/production/images/fbShareCommon-1653053460964.png?X-Amz-Algorithm=AWS4-HMAC-SHA256&amp;X-Amz-Credential=AKIAYPPVAWWRDQNNAUFH%2F20260126%2Feu-west-2%2Fs3%2Faws4_request&amp;X-Amz-Date=20260126T030001Z&amp;X-Amz-Expires=604800&amp;X-Amz-Signature=fdb5eacd0bc6791725c332fed81bcc2e71b0c21c016c1de748838d4b87a5ef93&amp;X-Amz-SignedHeaders=host</t>
  </si>
  <si>
    <t>https://chronograph-documents-cvc.s3-accelerate.amazonaws.com/production/images/clearbit_logo__dfepharma_com-1677245114389.png?X-Amz-Algorithm=AWS4-HMAC-SHA256&amp;X-Amz-Credential=AKIAYPPVAWWRDQNNAUFH%2F20260126%2Feu-west-2%2Fs3%2Faws4_request&amp;X-Amz-Date=20260126T030001Z&amp;X-Amz-Expires=604800&amp;X-Amz-Signature=ef7853ae6061de2a01acc85520ef85eb848b2ffac4ce138d2ff465b84dbe888b&amp;X-Amz-SignedHeaders=host</t>
  </si>
  <si>
    <t>DIF PUSH Testing</t>
  </si>
  <si>
    <t>9ArUyIjoW</t>
  </si>
  <si>
    <t>https://chronograph-documents-cvc.s3-accelerate.amazonaws.com/production/images/image-1660318448300.png?X-Amz-Algorithm=AWS4-HMAC-SHA256&amp;X-Amz-Credential=AKIAYPPVAWWRDQNNAUFH%2F20260126%2Feu-west-2%2Fs3%2Faws4_request&amp;X-Amz-Date=20260126T030001Z&amp;X-Amz-Expires=604800&amp;X-Amz-Signature=d3ef9fee5624bdb7e832c5484dc657870a47c2dd12a38acad3a2c21d3cc039d2&amp;X-Amz-SignedHeaders=host</t>
  </si>
  <si>
    <t>https://chronograph-documents-cvc.s3-accelerate.amazonaws.com/production/images/channels4_profile-1757586736165.jpg?X-Amz-Algorithm=AWS4-HMAC-SHA256&amp;X-Amz-Credential=AKIAYPPVAWWRDQNNAUFH%2F20260126%2Feu-west-2%2Fs3%2Faws4_request&amp;X-Amz-Date=20260126T030001Z&amp;X-Amz-Expires=604800&amp;X-Amz-Signature=3b41bc8f3c8f1e649ba87ee3a8b6bb363fbd9176b6385f3143b03e57198f5bd6&amp;X-Amz-SignedHeaders=host</t>
  </si>
  <si>
    <t>https://chronograph-documents-cvc.s3-accelerate.amazonaws.com/production/images/OIP-1757586869621.jfif?X-Amz-Algorithm=AWS4-HMAC-SHA256&amp;X-Amz-Credential=AKIAYPPVAWWRDQNNAUFH%2F20260126%2Feu-west-2%2Fs3%2Faws4_request&amp;X-Amz-Date=20260126T030001Z&amp;X-Amz-Expires=604800&amp;X-Amz-Signature=3a7036fe1c1a7f397c1b8c25ce1d52e995fed964bc8fa80eebc4141e1882d6fe&amp;X-Amz-SignedHeaders=host</t>
  </si>
  <si>
    <t>https://chronograph-documents-cvc.s3-accelerate.amazonaws.com/production/images/clearbit_logo__www_daleuw.com-1706114994011.png?X-Amz-Algorithm=AWS4-HMAC-SHA256&amp;X-Amz-Credential=AKIAYPPVAWWRDQNNAUFH%2F20260126%2Feu-west-2%2Fs3%2Faws4_request&amp;X-Amz-Date=20260126T030001Z&amp;X-Amz-Expires=604800&amp;X-Amz-Signature=96b2b9abce36be8032dfe62382a5661a0f93c7d81e6ee3ac6640028ce8b8ddb0&amp;X-Amz-SignedHeaders=host</t>
  </si>
  <si>
    <t>https://chronograph-documents-cvc.s3-accelerate.amazonaws.com/production/images/clearbit_logo__www_dellys.com.br-1706630550174.png?X-Amz-Algorithm=AWS4-HMAC-SHA256&amp;X-Amz-Credential=AKIAYPPVAWWRDQNNAUFH%2F20260126%2Feu-west-2%2Fs3%2Faws4_request&amp;X-Amz-Date=20260126T030001Z&amp;X-Amz-Expires=604800&amp;X-Amz-Signature=e9f8a9edd5954d97f74f3788afb14671dc7f491300f3396c498b9b01d9701d2f&amp;X-Amz-SignedHeaders=host</t>
  </si>
  <si>
    <t>https://chronograph-documents-cvc.s3-accelerate.amazonaws.com/production/images/clearbit_logo__deoleo_com-1677246243644.png?X-Amz-Algorithm=AWS4-HMAC-SHA256&amp;X-Amz-Credential=AKIAYPPVAWWRDQNNAUFH%2F20260126%2Feu-west-2%2Fs3%2Faws4_request&amp;X-Amz-Date=20260126T030001Z&amp;X-Amz-Expires=604800&amp;X-Amz-Signature=5d4c2c3c45876a4bebb9089cdb2eeba3d14ad59a0385b3bf6b3f1e93758e38dd&amp;X-Amz-SignedHeaders=host</t>
  </si>
  <si>
    <t>https://chronograph-documents-cvc.s3-accelerate.amazonaws.com/production/images/clearbit_logo__www_domesticandgeneral.com-1677247548895.png?X-Amz-Algorithm=AWS4-HMAC-SHA256&amp;X-Amz-Credential=AKIAYPPVAWWRDQNNAUFH%2F20260126%2Feu-west-2%2Fs3%2Faws4_request&amp;X-Amz-Date=20260126T030001Z&amp;X-Amz-Expires=604800&amp;X-Amz-Signature=de41911b01cd46635c8ba9c9e9be5d79efbcea9b7091d7771b8c34fbcdc1f7c5&amp;X-Amz-SignedHeaders=host</t>
  </si>
  <si>
    <t>https://chronograph-documents-cvc.s3-accelerate.amazonaws.com/production/images/clearbit_logo__corporate_douglas.de-1660236338750.png?X-Amz-Algorithm=AWS4-HMAC-SHA256&amp;X-Amz-Credential=AKIAYPPVAWWRDQNNAUFH%2F20260126%2Feu-west-2%2Fs3%2Faws4_request&amp;X-Amz-Date=20260126T030001Z&amp;X-Amz-Expires=604800&amp;X-Amz-Signature=1d1b08613e6ec8e1c51aa53a97d5b91d49c732d37c9ae671f3d516f238f0d9f8&amp;X-Amz-SignedHeaders=host</t>
  </si>
  <si>
    <t>https://chronograph-documents-cvc.s3-accelerate.amazonaws.com/production/images/clearbit_logo__www_dreamgames.com-1748972416481.png?X-Amz-Algorithm=AWS4-HMAC-SHA256&amp;X-Amz-Credential=AKIAYPPVAWWRDQNNAUFH%2F20260126%2Feu-west-2%2Fs3%2Faws4_request&amp;X-Amz-Date=20260126T030001Z&amp;X-Amz-Expires=604800&amp;X-Amz-Signature=41cfd2917d5c9cd95f04309e356b9522cd1d4ab36c4644b68928940719181f2b&amp;X-Amz-SignedHeaders=host</t>
  </si>
  <si>
    <t>https://chronograph-documents-cvc.s3-accelerate.amazonaws.com/production/images/clearbit_logo__ecovadis_com-1677245590032.png?X-Amz-Algorithm=AWS4-HMAC-SHA256&amp;X-Amz-Credential=AKIAYPPVAWWRDQNNAUFH%2F20260126%2Feu-west-2%2Fs3%2Faws4_request&amp;X-Amz-Date=20260126T030001Z&amp;X-Amz-Expires=604800&amp;X-Amz-Signature=9dbfeccf26d991f7a7c7221508c0aa222c6dc3b572e4128e52f0068e067e160b&amp;X-Amz-SignedHeaders=host</t>
  </si>
  <si>
    <t>https://chronograph-documents-cvc.s3-accelerate.amazonaws.com/production/images/clearbit_logo__www_elsan.care-1677245132113.png?X-Amz-Algorithm=AWS4-HMAC-SHA256&amp;X-Amz-Credential=AKIAYPPVAWWRDQNNAUFH%2F20260126%2Feu-west-2%2Fs3%2Faws4_request&amp;X-Amz-Date=20260126T030001Z&amp;X-Amz-Expires=604800&amp;X-Amz-Signature=c5a6904315f34cd14df5894ecefbc7711bc767bc2c11eb224f4b23489072f5e7&amp;X-Amz-SignedHeaders=host</t>
  </si>
  <si>
    <t>https://chronograph-documents-cvc.s3-accelerate.amazonaws.com/production/images/clearbit_logo__www_epicor.com-1734020535660.png?X-Amz-Algorithm=AWS4-HMAC-SHA256&amp;X-Amz-Credential=AKIAYPPVAWWRDQNNAUFH%2F20260126%2Feu-west-2%2Fs3%2Faws4_request&amp;X-Amz-Date=20260126T030001Z&amp;X-Amz-Expires=604800&amp;X-Amz-Signature=94e2107d89fa7dae8498e439d2411905881ec84de25c05dca4900146e5e1f40b&amp;X-Amz-SignedHeaders=host</t>
  </si>
  <si>
    <t>https://chronograph-documents-cvc.s3-accelerate.amazonaws.com/production/images/clearbit_logo__www_ethnikiinsurance.com-1677247572867.png?X-Amz-Algorithm=AWS4-HMAC-SHA256&amp;X-Amz-Credential=AKIAYPPVAWWRDQNNAUFH%2F20260126%2Feu-west-2%2Fs3%2Faws4_request&amp;X-Amz-Date=20260126T030001Z&amp;X-Amz-Expires=604800&amp;X-Amz-Signature=c86087608554e066019c3181e102b6269d7c2053fa5bdd059e3cc694aa0a5f29&amp;X-Amz-SignedHeaders=host</t>
  </si>
  <si>
    <t>https://chronograph-documents-cvc.s3-accelerate.amazonaws.com/production/images/clearbit_logo__www_etraveligroup.com-1707210986201.png?X-Amz-Algorithm=AWS4-HMAC-SHA256&amp;X-Amz-Credential=AKIAYPPVAWWRDQNNAUFH%2F20260126%2Feu-west-2%2Fs3%2Faws4_request&amp;X-Amz-Date=20260126T030001Z&amp;X-Amz-Expires=604800&amp;X-Amz-Signature=ed5e91840f9da9c196a18863b0081c92626dd09d979e529449611cba7d3440ca&amp;X-Amz-SignedHeaders=host</t>
  </si>
  <si>
    <t>https://chronograph-documents-cvc.s3-accelerate.amazonaws.com/production/images/examworks-1677248360143.png?X-Amz-Algorithm=AWS4-HMAC-SHA256&amp;X-Amz-Credential=AKIAYPPVAWWRDQNNAUFH%2F20260126%2Feu-west-2%2Fs3%2Faws4_request&amp;X-Amz-Date=20260126T030001Z&amp;X-Amz-Expires=604800&amp;X-Amz-Signature=f8a78456d7bb30c24480d9416d67c6abc98e271c29b93d28a28adcc2518e8366&amp;X-Amz-SignedHeaders=host</t>
  </si>
  <si>
    <t>https://chronograph-documents-cvc.s3-accelerate.amazonaws.com/production/images/clearbit_logo__exolum_com-1677244474595.png?X-Amz-Algorithm=AWS4-HMAC-SHA256&amp;X-Amz-Credential=AKIAYPPVAWWRDQNNAUFH%2F20260126%2Feu-west-2%2Fs3%2Faws4_request&amp;X-Amz-Date=20260126T030001Z&amp;X-Amz-Expires=604800&amp;X-Amz-Signature=f22cd7d8d4272fed231817dac4ed0935be252f2cfd8c777c2e8674fcaa3d2ade&amp;X-Amz-SignedHeaders=host</t>
  </si>
  <si>
    <t>https://chronograph-documents-cvc.s3-accelerate.amazonaws.com/production/images/fast-1684164906287.png?X-Amz-Algorithm=AWS4-HMAC-SHA256&amp;X-Amz-Credential=AKIAYPPVAWWRDQNNAUFH%2F20260126%2Feu-west-2%2Fs3%2Faws4_request&amp;X-Amz-Date=20260126T030001Z&amp;X-Amz-Expires=604800&amp;X-Amz-Signature=ca6e722d2b1a3b6a563cd3dd3e27697e0125a17266432e16fa055380e903c0cf&amp;X-Amz-SignedHeaders=host</t>
  </si>
  <si>
    <t>https://chronograph-documents-cvc.s3-accelerate.amazonaws.com/production/images/fidelis-logo-1660240829817.png?X-Amz-Algorithm=AWS4-HMAC-SHA256&amp;X-Amz-Credential=AKIAYPPVAWWRDQNNAUFH%2F20260126%2Feu-west-2%2Fs3%2Faws4_request&amp;X-Amz-Date=20260126T030001Z&amp;X-Amz-Expires=604800&amp;X-Amz-Signature=cd6f0d738eccd43c42d21c39babed05f0aa205da34b39f4ca91258ffb2242fbb&amp;X-Amz-SignedHeaders=host</t>
  </si>
  <si>
    <t>https://chronograph-documents-cvc.s3-accelerate.amazonaws.com/production/images/fine-today-1684166014620.png?X-Amz-Algorithm=AWS4-HMAC-SHA256&amp;X-Amz-Credential=AKIAYPPVAWWRDQNNAUFH%2F20260126%2Feu-west-2%2Fs3%2Faws4_request&amp;X-Amz-Date=20260126T030001Z&amp;X-Amz-Expires=604800&amp;X-Amz-Signature=12894bb5dbd0769b42237b33fb485d360c98e0e209ef3a5c80d3c8abec2b361a&amp;X-Amz-SignedHeaders=host</t>
  </si>
  <si>
    <t>https://chronograph-documents-cvc.s3-accelerate.amazonaws.com/production/images/futurelife-1677248388612.png?X-Amz-Algorithm=AWS4-HMAC-SHA256&amp;X-Amz-Credential=AKIAYPPVAWWRDQNNAUFH%2F20260126%2Feu-west-2%2Fs3%2Faws4_request&amp;X-Amz-Date=20260126T030001Z&amp;X-Amz-Expires=604800&amp;X-Amz-Signature=b68ca0d1e4ff73d430cb7274245fd2601b4883fc14517c249533a75206e2f39c&amp;X-Amz-SignedHeaders=host</t>
  </si>
  <si>
    <t>https://chronograph-documents-cvc.s3-accelerate.amazonaws.com/production/images/clearbit_logo__www_gemseducation.com-1677244516722.png?X-Amz-Algorithm=AWS4-HMAC-SHA256&amp;X-Amz-Credential=AKIAYPPVAWWRDQNNAUFH%2F20260126%2Feu-west-2%2Fs3%2Faws4_request&amp;X-Amz-Date=20260126T030001Z&amp;X-Amz-Expires=604800&amp;X-Amz-Signature=8bcf8d867445351846ce5a2f3d9ff6c59dab0bc21e035100f18e736f64764a59&amp;X-Amz-SignedHeaders=host</t>
  </si>
  <si>
    <t>https://chronograph-documents-cvc.s3-accelerate.amazonaws.com/production/images/clearbit_logo__gaminglabs_com-1748972262359.png?X-Amz-Algorithm=AWS4-HMAC-SHA256&amp;X-Amz-Credential=AKIAYPPVAWWRDQNNAUFH%2F20260126%2Feu-west-2%2Fs3%2Faws4_request&amp;X-Amz-Date=20260126T030001Z&amp;X-Amz-Expires=604800&amp;X-Amz-Signature=ddbb9698ede98b43bb8ca2e0865b7ad29a14976696510431857d236b8cedf839&amp;X-Amz-SignedHeaders=host</t>
  </si>
  <si>
    <t>https://chronograph-documents-cvc.s3-accelerate.amazonaws.com/production/images/clearbit_logo__www_gaming1.com-1677248410623.png?X-Amz-Algorithm=AWS4-HMAC-SHA256&amp;X-Amz-Credential=AKIAYPPVAWWRDQNNAUFH%2F20260126%2Feu-west-2%2Fs3%2Faws4_request&amp;X-Amz-Date=20260126T030001Z&amp;X-Amz-Expires=604800&amp;X-Amz-Signature=036703c66620ccd671600b664eed1e5a27d54262e122ffa0fcc1d16d549ac778&amp;X-Amz-SignedHeaders=host</t>
  </si>
  <si>
    <t>https://chronograph-documents-cvc.s3-accelerate.amazonaws.com/production/images/genetic-1687957241693.png?X-Amz-Algorithm=AWS4-HMAC-SHA256&amp;X-Amz-Credential=AKIAYPPVAWWRDQNNAUFH%2F20260126%2Feu-west-2%2Fs3%2Faws4_request&amp;X-Amz-Date=20260126T030001Z&amp;X-Amz-Expires=604800&amp;X-Amz-Signature=33325d4252166333411e0839abade8527b5a9a2ac394fd5adbb451bf825d639c&amp;X-Amz-SignedHeaders=host</t>
  </si>
  <si>
    <t>https://chronograph-documents-cvc.s3-accelerate.amazonaws.com/production/images/good-choice-1684164938868.png?X-Amz-Algorithm=AWS4-HMAC-SHA256&amp;X-Amz-Credential=AKIAYPPVAWWRDQNNAUFH%2F20260126%2Feu-west-2%2Fs3%2Faws4_request&amp;X-Amz-Date=20260126T030001Z&amp;X-Amz-Expires=604800&amp;X-Amz-Signature=b4b6356c0ea8fdb3b4b5c873be7bc1c7f5a7ec9769326d78d6fc5fe4b77e1b72&amp;X-Amz-SignedHeaders=host</t>
  </si>
  <si>
    <t>https://chronograph-documents-cvc.s3-accelerate.amazonaws.com/production/images/clearbit_logo__www_gridspertise.com-1677248904499.png?X-Amz-Algorithm=AWS4-HMAC-SHA256&amp;X-Amz-Credential=AKIAYPPVAWWRDQNNAUFH%2F20260126%2Feu-west-2%2Fs3%2Faws4_request&amp;X-Amz-Date=20260126T030001Z&amp;X-Amz-Expires=604800&amp;X-Amz-Signature=d856d1c99dffd492a80a09b08a8e3deac01919ba575a246480cee037ad87c709&amp;X-Amz-SignedHeaders=host</t>
  </si>
  <si>
    <t>https://chronograph-documents-cvc.s3-accelerate.amazonaws.com/production/images/clearbit_logo__www_grupogsh.com-1755269238565.png?X-Amz-Algorithm=AWS4-HMAC-SHA256&amp;X-Amz-Credential=AKIAYPPVAWWRDQNNAUFH%2F20260126%2Feu-west-2%2Fs3%2Faws4_request&amp;X-Amz-Date=20260126T030001Z&amp;X-Amz-Expires=604800&amp;X-Amz-Signature=e826467212027e897f4bf6f3847cee6f3e60d4cc9e146254b5f7659457845593&amp;X-Amz-SignedHeaders=host</t>
  </si>
  <si>
    <t>https://chronograph-documents-cvc.s3-accelerate.amazonaws.com/production/images/clearbit_logo__www_gujarattitansipl.com-1684152653346.png?X-Amz-Algorithm=AWS4-HMAC-SHA256&amp;X-Amz-Credential=AKIAYPPVAWWRDQNNAUFH%2F20260126%2Feu-west-2%2Fs3%2Faws4_request&amp;X-Amz-Date=20260126T030001Z&amp;X-Amz-Expires=604800&amp;X-Amz-Signature=1054216d653920fe4ec030d0d8614f0b943586002d381b2b2fe02761b464a6fb&amp;X-Amz-SignedHeaders=host</t>
  </si>
  <si>
    <t>https://chronograph-documents-cvc.s3-accelerate.amazonaws.com/production/images/clearbit_logo__www_hl.co.uk-1734020598795.png?X-Amz-Algorithm=AWS4-HMAC-SHA256&amp;X-Amz-Credential=AKIAYPPVAWWRDQNNAUFH%2F20260126%2Feu-west-2%2Fs3%2Faws4_request&amp;X-Amz-Date=20260126T030001Z&amp;X-Amz-Expires=604800&amp;X-Amz-Signature=8aa8c736c390a7641128a4e889573cc29dbb0bc52ac11b2e1030949cfa78a323&amp;X-Amz-SignedHeaders=host</t>
  </si>
  <si>
    <t>https://chronograph-documents-cvc.s3-accelerate.amazonaws.com/production/images/healthcare-global-1684165672004.png?X-Amz-Algorithm=AWS4-HMAC-SHA256&amp;X-Amz-Credential=AKIAYPPVAWWRDQNNAUFH%2F20260126%2Feu-west-2%2Fs3%2Faws4_request&amp;X-Amz-Date=20260126T030001Z&amp;X-Amz-Expires=604800&amp;X-Amz-Signature=19e34a4a36b9e2a7775a970ae7f5606dfb0673879ffc8b324b730881e1b95abe&amp;X-Amz-SignedHeaders=host</t>
  </si>
  <si>
    <t>https://chronograph-documents-cvc.s3-accelerate.amazonaws.com/production/images/hhg-1677247394991.png?X-Amz-Algorithm=AWS4-HMAC-SHA256&amp;X-Amz-Credential=AKIAYPPVAWWRDQNNAUFH%2F20260126%2Feu-west-2%2Fs3%2Faws4_request&amp;X-Amz-Date=20260126T030001Z&amp;X-Amz-Expires=604800&amp;X-Amz-Signature=b6d9ae092119d06f47ec1903a1be1f6dbfc5a12e55b113f94a03d6b55da36100&amp;X-Amz-SignedHeaders=host</t>
  </si>
  <si>
    <t>https://chronograph-documents-cvc.s3-accelerate.amazonaws.com/production/images/clearbit_logo__www_hempel.com-1728402299004.png?X-Amz-Algorithm=AWS4-HMAC-SHA256&amp;X-Amz-Credential=AKIAYPPVAWWRDQNNAUFH%2F20260126%2Feu-west-2%2Fs3%2Faws4_request&amp;X-Amz-Date=20260126T030001Z&amp;X-Amz-Expires=604800&amp;X-Amz-Signature=56a0a762a8e45b8760032b1c417c0bb942317d52ed1c45ccf89ba1e4668532fd&amp;X-Amz-SignedHeaders=host</t>
  </si>
  <si>
    <t>https://chronograph-documents-cvc.s3-accelerate.amazonaws.com/production/images/hermes-1677247606140.png?X-Amz-Algorithm=AWS4-HMAC-SHA256&amp;X-Amz-Credential=AKIAYPPVAWWRDQNNAUFH%2F20260126%2Feu-west-2%2Fs3%2Faws4_request&amp;X-Amz-Date=20260126T030001Z&amp;X-Amz-Expires=604800&amp;X-Amz-Signature=ce81976c603b75bfb161e35b43ac5eb284fe5a1e99ab7488ae5fdcc7283989bc&amp;X-Amz-SignedHeaders=host</t>
  </si>
  <si>
    <t>https://chronograph-documents-cvc.s3-accelerate.amazonaws.com/production/images/clearbit_logo__icariohealth_com-1677245605932.png?X-Amz-Algorithm=AWS4-HMAC-SHA256&amp;X-Amz-Credential=AKIAYPPVAWWRDQNNAUFH%2F20260126%2Feu-west-2%2Fs3%2Faws4_request&amp;X-Amz-Date=20260126T030001Z&amp;X-Amz-Expires=604800&amp;X-Amz-Signature=d929cd6870c2131feefd739a144eec3f05e5c0c8da53124643c13ae91d21bfb6&amp;X-Amz-SignedHeaders=host</t>
  </si>
  <si>
    <t>https://chronograph-documents-cvc.s3-accelerate.amazonaws.com/production/images/clearbit_logo__internationalschoolspartnership_com-1759742623789.png?X-Amz-Algorithm=AWS4-HMAC-SHA256&amp;X-Amz-Credential=AKIAYPPVAWWRDQNNAUFH%2F20260126%2Feu-west-2%2Fs3%2Faws4_request&amp;X-Amz-Date=20260126T030001Z&amp;X-Amz-Expires=604800&amp;X-Amz-Signature=6c6837f1de90554aae9464cd0b7449fbf5c1e3eaada2250bfa35095c1d64f86a&amp;X-Amz-SignedHeaders=host</t>
  </si>
  <si>
    <t>https://chronograph-documents-cvc.s3-accelerate.amazonaws.com/production/images/clearbit_logo__www_jagex.com-1718612935669.png?X-Amz-Algorithm=AWS4-HMAC-SHA256&amp;X-Amz-Credential=AKIAYPPVAWWRDQNNAUFH%2F20260126%2Feu-west-2%2Fs3%2Faws4_request&amp;X-Amz-Date=20260126T030001Z&amp;X-Amz-Expires=604800&amp;X-Amz-Signature=c92b485797528c6e48060b57fd331f69ca8f747ea5aac72d684b0b45939a8de9&amp;X-Amz-SignedHeaders=host</t>
  </si>
  <si>
    <t>https://chronograph-documents-cvc.s3-accelerate.amazonaws.com/production/images/fujian-jinuo-logo-white-1684165720298.png?X-Amz-Algorithm=AWS4-HMAC-SHA256&amp;X-Amz-Credential=AKIAYPPVAWWRDQNNAUFH%2F20260126%2Feu-west-2%2Fs3%2Faws4_request&amp;X-Amz-Date=20260126T030001Z&amp;X-Amz-Expires=604800&amp;X-Amz-Signature=93e1a8454ac24f3678403dbbacf664f4b97802cddc7fc4b84d07d71b00529dfa&amp;X-Amz-SignedHeaders=host</t>
  </si>
  <si>
    <t>https://chronograph-documents-cvc.s3-accelerate.amazonaws.com/production/images/clearbit_logo__www_lapiadineria.com-1718612975024.png?X-Amz-Algorithm=AWS4-HMAC-SHA256&amp;X-Amz-Credential=AKIAYPPVAWWRDQNNAUFH%2F20260126%2Feu-west-2%2Fs3%2Faws4_request&amp;X-Amz-Date=20260126T030001Z&amp;X-Amz-Expires=604800&amp;X-Amz-Signature=99f4ab40afab4bae007d3a53b02ab987b7bd3c009a16b3ead99b313c023a4eb1&amp;X-Amz-SignedHeaders=host</t>
  </si>
  <si>
    <t>https://chronograph-documents-cvc.s3-accelerate.amazonaws.com/production/images/clearbit_logo__www_laliga.com-1677248441944.png?X-Amz-Algorithm=AWS4-HMAC-SHA256&amp;X-Amz-Credential=AKIAYPPVAWWRDQNNAUFH%2F20260126%2Feu-west-2%2Fs3%2Faws4_request&amp;X-Amz-Date=20260126T030001Z&amp;X-Amz-Expires=604800&amp;X-Amz-Signature=42be49d962fd5514337e407840beddc6f95ad732b2719efc9785dbb1d56c7028&amp;X-Amz-SignedHeaders=host</t>
  </si>
  <si>
    <t>https://chronograph-documents-cvc.s3-accelerate.amazonaws.com/production/images/clearbit_logo__www_lfp.fr-1677248471344.png?X-Amz-Algorithm=AWS4-HMAC-SHA256&amp;X-Amz-Credential=AKIAYPPVAWWRDQNNAUFH%2F20260126%2Feu-west-2%2Fs3%2Faws4_request&amp;X-Amz-Date=20260126T030001Z&amp;X-Amz-Expires=604800&amp;X-Amz-Signature=b12608d39806e4c54dadb422407438381b3864e4257edd1b0947c8d832b05cfe&amp;X-Amz-SignedHeaders=host</t>
  </si>
  <si>
    <t>https://chronograph-documents-cvc.s3-accelerate.amazonaws.com/production/images/clearbit_logo__ekaterratea_com-1677248331488.png?X-Amz-Algorithm=AWS4-HMAC-SHA256&amp;X-Amz-Credential=AKIAYPPVAWWRDQNNAUFH%2F20260126%2Feu-west-2%2Fs3%2Faws4_request&amp;X-Amz-Date=20260126T030001Z&amp;X-Amz-Expires=604800&amp;X-Amz-Signature=cf6ef50509d48ebe1eaf6bcfab96f575a1a0d06dee23f6950b35aa3d7543d9bd&amp;X-Amz-SignedHeaders=host</t>
  </si>
  <si>
    <t>https://chronograph-documents-cvc.s3-accelerate.amazonaws.com/production/images/mgroup_primarylogo_gradient_bluetext_rgb-1744885417666.png?X-Amz-Algorithm=AWS4-HMAC-SHA256&amp;X-Amz-Credential=AKIAYPPVAWWRDQNNAUFH%2F20260126%2Feu-west-2%2Fs3%2Faws4_request&amp;X-Amz-Date=20260126T030001Z&amp;X-Amz-Expires=604800&amp;X-Amz-Signature=e88a1962d7f7f565f58c4aa86293870694f8127ae431f9da0f9f0182368b3baa&amp;X-Amz-SignedHeaders=host</t>
  </si>
  <si>
    <t>https://chronograph-documents-cvc.s3-accelerate.amazonaws.com/production/images/clearbit_logo__www_prochiz.com-1707236192399.png?X-Amz-Algorithm=AWS4-HMAC-SHA256&amp;X-Amz-Credential=AKIAYPPVAWWRDQNNAUFH%2F20260126%2Feu-west-2%2Fs3%2Faws4_request&amp;X-Amz-Date=20260126T030001Z&amp;X-Amz-Expires=604800&amp;X-Amz-Signature=896631d3d48c5ad5765d0a3e89b22a83278c94dd72c2a84e48a9c5fe85a6f413&amp;X-Amz-SignedHeaders=host</t>
  </si>
  <si>
    <t>https://chronograph-documents-cvc.s3-accelerate.amazonaws.com/production/images/clearbit_logo__group_macromill.com-1744021460146.png?X-Amz-Algorithm=AWS4-HMAC-SHA256&amp;X-Amz-Credential=AKIAYPPVAWWRDQNNAUFH%2F20260126%2Feu-west-2%2Fs3%2Faws4_request&amp;X-Amz-Date=20260126T030001Z&amp;X-Amz-Expires=604800&amp;X-Amz-Signature=ebe7753e49b4252dc3b4b9b2af6bdb7fb9d8b1d5a65d0701712abe1bfcf8da48&amp;X-Amz-SignedHeaders=host</t>
  </si>
  <si>
    <t>https://chronograph-documents-cvc.s3-accelerate.amazonaws.com/production/images/clearbit_logo__www_mandom.co.jp-1758100163511.png?X-Amz-Algorithm=AWS4-HMAC-SHA256&amp;X-Amz-Credential=AKIAYPPVAWWRDQNNAUFH%2F20260126%2Feu-west-2%2Fs3%2Faws4_request&amp;X-Amz-Date=20260126T030001Z&amp;X-Amz-Expires=604800&amp;X-Amz-Signature=0f238bb728a88192c37be9b1d25053fcadc6938465e8e5e64fc7b4062dbbe6bc&amp;X-Amz-SignedHeaders=host</t>
  </si>
  <si>
    <t>https://chronograph-documents-cvc.s3-accelerate.amazonaws.com/production/images/clearbit_logo__www_maticmind.it-1677248490335.png?X-Amz-Algorithm=AWS4-HMAC-SHA256&amp;X-Amz-Credential=AKIAYPPVAWWRDQNNAUFH%2F20260126%2Feu-west-2%2Fs3%2Faws4_request&amp;X-Amz-Date=20260126T030001Z&amp;X-Amz-Expires=604800&amp;X-Amz-Signature=f04d7dce8b9d0d2ea196b2d23a49633334e3fd2df07ba7e1a8663dff08af4363&amp;X-Amz-SignedHeaders=host</t>
  </si>
  <si>
    <t>https://chronograph-documents-cvc.s3-accelerate.amazonaws.com/production/images/medrisk-1677247646279.png?X-Amz-Algorithm=AWS4-HMAC-SHA256&amp;X-Amz-Credential=AKIAYPPVAWWRDQNNAUFH%2F20260126%2Feu-west-2%2Fs3%2Faws4_request&amp;X-Amz-Date=20260126T030001Z&amp;X-Amz-Expires=604800&amp;X-Amz-Signature=966c8beb3a140600d2005df8fc5deedc574c20c9cfee88524e689dd187679314&amp;X-Amz-SignedHeaders=host</t>
  </si>
  <si>
    <t>https://chronograph-documents-cvc.s3-accelerate.amazonaws.com/production/images/f79d0954d1c938093f99d902d49b01185acd9ba5-1660319668583.png?X-Amz-Algorithm=AWS4-HMAC-SHA256&amp;X-Amz-Credential=AKIAYPPVAWWRDQNNAUFH%2F20260126%2Feu-west-2%2Fs3%2Faws4_request&amp;X-Amz-Date=20260126T030001Z&amp;X-Amz-Expires=604800&amp;X-Amz-Signature=f2101f993a398c1eeb57a41c029cabb71fc9cc53ad9f2d39bc5c6f08c69ed5e2&amp;X-Amz-SignedHeaders=host</t>
  </si>
  <si>
    <t>https://chronograph-documents-cvc.s3-accelerate.amazonaws.com/production/images/medivet-1677248519897.png?X-Amz-Algorithm=AWS4-HMAC-SHA256&amp;X-Amz-Credential=AKIAYPPVAWWRDQNNAUFH%2F20260126%2Feu-west-2%2Fs3%2Faws4_request&amp;X-Amz-Date=20260126T030001Z&amp;X-Amz-Expires=604800&amp;X-Amz-Signature=214eb52827df9513013eb2c125f1e0a8ad71c70e7f4982a61fca8cc0c994e758&amp;X-Amz-SignedHeaders=host</t>
  </si>
  <si>
    <t>https://chronograph-documents-cvc.s3-accelerate.amazonaws.com/production/images/clearbit_logo__www_mehilainen.fi-1677247670043.png?X-Amz-Algorithm=AWS4-HMAC-SHA256&amp;X-Amz-Credential=AKIAYPPVAWWRDQNNAUFH%2F20260126%2Feu-west-2%2Fs3%2Faws4_request&amp;X-Amz-Date=20260126T030001Z&amp;X-Amz-Expires=604800&amp;X-Amz-Signature=1cb16890b2ffdf5b1dd7e87b1260898cac51239ed6981251abde34477980ac7b&amp;X-Amz-SignedHeaders=host</t>
  </si>
  <si>
    <t>https://chronograph-documents-cvc.s3-accelerate.amazonaws.com/production/images/clearbit_logo__www_messergroup.com-1757673549473.png?X-Amz-Algorithm=AWS4-HMAC-SHA256&amp;X-Amz-Credential=AKIAYPPVAWWRDQNNAUFH%2F20260126%2Feu-west-2%2Fs3%2Faws4_request&amp;X-Amz-Date=20260126T030001Z&amp;X-Amz-Expires=604800&amp;X-Amz-Signature=4fb0ba17e9d312d024dfa0b4d263a2a2c406499d8eb678c25e7ea6463543b719&amp;X-Amz-SignedHeaders=host</t>
  </si>
  <si>
    <t>https://chronograph-documents-cvc.s3-accelerate.amazonaws.com/production/images/clearbit_logo__www_monbake.com-1728398833944.png?X-Amz-Algorithm=AWS4-HMAC-SHA256&amp;X-Amz-Credential=AKIAYPPVAWWRDQNNAUFH%2F20260126%2Feu-west-2%2Fs3%2Faws4_request&amp;X-Amz-Date=20260126T030001Z&amp;X-Amz-Expires=604800&amp;X-Amz-Signature=17b457e94dc790b9d9f7fdbc55f4a9c6e2400ec751dd7b3e516d89a8866a7cf0&amp;X-Amz-SignedHeaders=host</t>
  </si>
  <si>
    <t>https://chronograph-documents-cvc.s3-accelerate.amazonaws.com/production/images/moove-1677247711728.png?X-Amz-Algorithm=AWS4-HMAC-SHA256&amp;X-Amz-Credential=AKIAYPPVAWWRDQNNAUFH%2F20260126%2Feu-west-2%2Fs3%2Faws4_request&amp;X-Amz-Date=20260126T030001Z&amp;X-Amz-Expires=604800&amp;X-Amz-Signature=c38e444c5be4a630618a0e6684eb1d4af717306fb31b45879de7b136390f5f81&amp;X-Amz-SignedHeaders=host</t>
  </si>
  <si>
    <t>https://chronograph-documents-cvc.s3-accelerate.amazonaws.com/production/images/clearbit_logo__moto_way.com-1677244704201.png?X-Amz-Algorithm=AWS4-HMAC-SHA256&amp;X-Amz-Credential=AKIAYPPVAWWRDQNNAUFH%2F20260126%2Feu-west-2%2Fs3%2Faws4_request&amp;X-Amz-Date=20260126T030001Z&amp;X-Amz-Expires=604800&amp;X-Amz-Signature=74acedd29aacae20a979bc24817f559c946f4ed97c242a2672f2e85502c90472&amp;X-Amz-SignedHeaders=host</t>
  </si>
  <si>
    <t>https://chronograph-documents-cvc.s3-accelerate.amazonaws.com/production/images/multiversity-1683719276098.png?X-Amz-Algorithm=AWS4-HMAC-SHA256&amp;X-Amz-Credential=AKIAYPPVAWWRDQNNAUFH%2F20260126%2Feu-west-2%2Fs3%2Faws4_request&amp;X-Amz-Date=20260126T030001Z&amp;X-Amz-Expires=604800&amp;X-Amz-Signature=7c0ced254a3f00c91ae6c4a12a022e59a2586f1ac8ad6fd1c093ee32b56c5b6f&amp;X-Amz-SignedHeaders=host</t>
  </si>
  <si>
    <t>https://chronograph-documents-cvc.s3-accelerate.amazonaws.com/production/images/ngern-tid-lor-1684165061213.png?X-Amz-Algorithm=AWS4-HMAC-SHA256&amp;X-Amz-Credential=AKIAYPPVAWWRDQNNAUFH%2F20260126%2Feu-west-2%2Fs3%2Faws4_request&amp;X-Amz-Date=20260126T030001Z&amp;X-Amz-Expires=604800&amp;X-Amz-Signature=efe7be06ce140190e5594a65925a119b636d49ada6ff9c3ed8066a7546618be6&amp;X-Amz-SignedHeaders=host</t>
  </si>
  <si>
    <t>https://chronograph-documents-cvc.s3-accelerate.amazonaws.com/production/images/Screenshot%202025-11-10%20135133-1762782738184.png?X-Amz-Algorithm=AWS4-HMAC-SHA256&amp;X-Amz-Credential=AKIAYPPVAWWRDQNNAUFH%2F20260126%2Feu-west-2%2Fs3%2Faws4_request&amp;X-Amz-Date=20260126T030001Z&amp;X-Amz-Expires=604800&amp;X-Amz-Signature=2ee952814bfec4f255c733edd11534232a306a56e5cf1430b79d12420b45e306&amp;X-Amz-SignedHeaders=host</t>
  </si>
  <si>
    <t>https://chronograph-documents-cvc.s3-accelerate.amazonaws.com/production/images/naturgy-1687956895327.png?X-Amz-Algorithm=AWS4-HMAC-SHA256&amp;X-Amz-Credential=AKIAYPPVAWWRDQNNAUFH%2F20260126%2Feu-west-2%2Fs3%2Faws4_request&amp;X-Amz-Date=20260126T030001Z&amp;X-Amz-Expires=604800&amp;X-Amz-Signature=5e7b6303f8b1099cb55fc1dbde0d57047fad665824a8b02391a75d6c9f83f0df&amp;X-Amz-SignedHeaders=host</t>
  </si>
  <si>
    <t>https://chronograph-documents-cvc.s3-accelerate.amazonaws.com/production/images/clearbit_logo__www_neolith.com-1677248543680.png?X-Amz-Algorithm=AWS4-HMAC-SHA256&amp;X-Amz-Credential=AKIAYPPVAWWRDQNNAUFH%2F20260126%2Feu-west-2%2Fs3%2Faws4_request&amp;X-Amz-Date=20260126T030001Z&amp;X-Amz-Expires=604800&amp;X-Amz-Signature=a2d59b76ca8b78aef57d498373dc07f664ebdb695c3ae378e6d09ac78412bc80&amp;X-Amz-SignedHeaders=host</t>
  </si>
  <si>
    <t>https://chronograph-documents-cvc.s3-accelerate.amazonaws.com/production/images/clearbit_logo__www_neptuneenergy.com-1652986213913.png?X-Amz-Algorithm=AWS4-HMAC-SHA256&amp;X-Amz-Credential=AKIAYPPVAWWRDQNNAUFH%2F20260126%2Feu-west-2%2Fs3%2Faws4_request&amp;X-Amz-Date=20260126T030001Z&amp;X-Amz-Expires=604800&amp;X-Amz-Signature=a16fe5521df6e83f392a45ef58dae4bbaa428efc2c3696e5a75d64c32bf56664&amp;X-Amz-SignedHeaders=host</t>
  </si>
  <si>
    <t>https://chronograph-documents-cvc.s3-accelerate.amazonaws.com/production/images/clearbit_logo__www_newday.co.uk-1660313296278.png?X-Amz-Algorithm=AWS4-HMAC-SHA256&amp;X-Amz-Credential=AKIAYPPVAWWRDQNNAUFH%2F20260126%2Feu-west-2%2Fs3%2Faws4_request&amp;X-Amz-Date=20260126T030001Z&amp;X-Amz-Expires=604800&amp;X-Amz-Signature=3882f82163cc2e7183e4ce6fc8db99d223429e98f054d0fd71c9c52ca83e0394&amp;X-Amz-SignedHeaders=host</t>
  </si>
  <si>
    <t>https://chronograph-documents-cvc.s3-accelerate.amazonaws.com/production/images/nirvana-1684165027317.png?X-Amz-Algorithm=AWS4-HMAC-SHA256&amp;X-Amz-Credential=AKIAYPPVAWWRDQNNAUFH%2F20260126%2Feu-west-2%2Fs3%2Faws4_request&amp;X-Amz-Date=20260126T030001Z&amp;X-Amz-Expires=604800&amp;X-Amz-Signature=90d0d10121375d670d4e05b8699414e3c9d70deafb5ecad2612f68a1f0872ed0&amp;X-Amz-SignedHeaders=host</t>
  </si>
  <si>
    <t>https://chronograph-documents-cvc.s3-accelerate.amazonaws.com/production/images/clearbit_logo__www_oanda.com-1684165375092.png?X-Amz-Algorithm=AWS4-HMAC-SHA256&amp;X-Amz-Credential=AKIAYPPVAWWRDQNNAUFH%2F20260126%2Feu-west-2%2Fs3%2Faws4_request&amp;X-Amz-Date=20260126T030001Z&amp;X-Amz-Expires=604800&amp;X-Amz-Signature=3f23923012b3eba31d1b636d3acee0a58dea0fa6acd4dfbfb507c9416765e16d&amp;X-Amz-SignedHeaders=host</t>
  </si>
  <si>
    <t>https://chronograph-documents-cvc.s3-accelerate.amazonaws.com/production/images/clearbit_logo__odevo_com-1734020677164.png?X-Amz-Algorithm=AWS4-HMAC-SHA256&amp;X-Amz-Credential=AKIAYPPVAWWRDQNNAUFH%2F20260126%2Feu-west-2%2Fs3%2Faws4_request&amp;X-Amz-Date=20260126T030001Z&amp;X-Amz-Expires=604800&amp;X-Amz-Signature=1072b804f4c41c3c25160a48f276be037364c4df15d39924ec2f600e6f6c2682&amp;X-Amz-SignedHeaders=host</t>
  </si>
  <si>
    <t>https://chronograph-documents-cvc.s3-accelerate.amazonaws.com/production/images/omada-1687957151570.png?X-Amz-Algorithm=AWS4-HMAC-SHA256&amp;X-Amz-Credential=AKIAYPPVAWWRDQNNAUFH%2F20260126%2Feu-west-2%2Fs3%2Faws4_request&amp;X-Amz-Date=20260126T030001Z&amp;X-Amz-Expires=604800&amp;X-Amz-Signature=107b641a1b3ff2c901be351bb996e5898e76025442d336a05dde404a804a07b5&amp;X-Amz-SignedHeaders=host</t>
  </si>
  <si>
    <t>https://chronograph-documents-cvc.s3-accelerate.amazonaws.com/production/images/clearbit_logo__www_ontic.com-1678456332610.png?X-Amz-Algorithm=AWS4-HMAC-SHA256&amp;X-Amz-Credential=AKIAYPPVAWWRDQNNAUFH%2F20260126%2Feu-west-2%2Fs3%2Faws4_request&amp;X-Amz-Date=20260126T030001Z&amp;X-Amz-Expires=604800&amp;X-Amz-Signature=43c9869841ed02c83642ffc4d9250871910a5e7ab99f8cef58c0b31a027c3c2e&amp;X-Amz-SignedHeaders=host</t>
  </si>
  <si>
    <t>https://chronograph-documents-cvc.s3-accelerate.amazonaws.com/production/images/clearbit_logo__www_pdcwellness.com-1677246189899.png?X-Amz-Algorithm=AWS4-HMAC-SHA256&amp;X-Amz-Credential=AKIAYPPVAWWRDQNNAUFH%2F20260126%2Feu-west-2%2Fs3%2Faws4_request&amp;X-Amz-Date=20260126T030001Z&amp;X-Amz-Expires=604800&amp;X-Amz-Signature=05d7f8838c895e887805499d2d6e8214c107c7e7cb603165b046774d64a21bd8&amp;X-Amz-SignedHeaders=host</t>
  </si>
  <si>
    <t>https://chronograph-documents-cvc.s3-accelerate.amazonaws.com/production/images/clearbit_logo__www_pensioncorporation.com-1677244712243.png?X-Amz-Algorithm=AWS4-HMAC-SHA256&amp;X-Amz-Credential=AKIAYPPVAWWRDQNNAUFH%2F20260126%2Feu-west-2%2Fs3%2Faws4_request&amp;X-Amz-Date=20260126T030001Z&amp;X-Amz-Expires=604800&amp;X-Amz-Signature=3854b7000d90c9f1fe54ff1bf1d7c4431bcf5107165c4e3d3edf076dbb726c4b&amp;X-Amz-SignedHeaders=host</t>
  </si>
  <si>
    <t>https://chronograph-documents-cvc.s3-accelerate.amazonaws.com/production/images/clearbit_logo__www_dei.gr-1677245189445.png?X-Amz-Algorithm=AWS4-HMAC-SHA256&amp;X-Amz-Credential=AKIAYPPVAWWRDQNNAUFH%2F20260126%2Feu-west-2%2Fs3%2Faws4_request&amp;X-Amz-Date=20260126T030001Z&amp;X-Amz-Expires=604800&amp;X-Amz-Signature=98853898eb0026c4806ea79980e79fd82c1cfbd46677b874d3dd05c8a953933e&amp;X-Amz-SignedHeaders=host</t>
  </si>
  <si>
    <t>https://chronograph-documents-cvc.s3-accelerate.amazonaws.com/production/images/clearbit_logo__tracking_packeta.com-1713172687341.png?X-Amz-Algorithm=AWS4-HMAC-SHA256&amp;X-Amz-Credential=AKIAYPPVAWWRDQNNAUFH%2F20260126%2Feu-west-2%2Fs3%2Faws4_request&amp;X-Amz-Date=20260126T030001Z&amp;X-Amz-Expires=604800&amp;X-Amz-Signature=bb03dc4785697e58306400352d80f462d38d4a26f9e1576132c2f40ff753e966&amp;X-Amz-SignedHeaders=host</t>
  </si>
  <si>
    <t>https://chronograph-documents-cvc.s3-accelerate.amazonaws.com/production/images/panzani-1677248571108.png?X-Amz-Algorithm=AWS4-HMAC-SHA256&amp;X-Amz-Credential=AKIAYPPVAWWRDQNNAUFH%2F20260126%2Feu-west-2%2Fs3%2Faws4_request&amp;X-Amz-Date=20260126T030001Z&amp;X-Amz-Expires=604800&amp;X-Amz-Signature=522327c3c4040a28d866881c3855b996c427bb5f8782668922978d8ab9bb4113&amp;X-Amz-SignedHeaders=host</t>
  </si>
  <si>
    <t>https://chronograph-documents-cvc.s3-accelerate.amazonaws.com/production/images/clearbit_logo__ppfeurope_com-1734020719603.png?X-Amz-Algorithm=AWS4-HMAC-SHA256&amp;X-Amz-Credential=AKIAYPPVAWWRDQNNAUFH%2F20260126%2Feu-west-2%2Fs3%2Faws4_request&amp;X-Amz-Date=20260126T030001Z&amp;X-Amz-Expires=604800&amp;X-Amz-Signature=9a1287a0ee5a5dfbcfbbef161c480e984667801826fceceb3c2b5af2f0ecc38a&amp;X-Amz-SignedHeaders=host</t>
  </si>
  <si>
    <t>https://chronograph-documents-cvc.s3-accelerate.amazonaws.com/production/images/paysafe-1687956834353.png?X-Amz-Algorithm=AWS4-HMAC-SHA256&amp;X-Amz-Credential=AKIAYPPVAWWRDQNNAUFH%2F20260126%2Feu-west-2%2Fs3%2Faws4_request&amp;X-Amz-Date=20260126T030001Z&amp;X-Amz-Expires=604800&amp;X-Amz-Signature=6962279f0362abb208fcc19fbf0e34ee2f87005a3eb29a4d3ca88e192cbb6168&amp;X-Amz-SignedHeaders=host</t>
  </si>
  <si>
    <t>https://chronograph-documents-cvc.s3-accelerate.amazonaws.com/production/images/petco-1687956769895.png?X-Amz-Algorithm=AWS4-HMAC-SHA256&amp;X-Amz-Credential=AKIAYPPVAWWRDQNNAUFH%2F20260126%2Feu-west-2%2Fs3%2Faws4_request&amp;X-Amz-Date=20260126T030001Z&amp;X-Amz-Expires=604800&amp;X-Amz-Signature=39505c25352d587b3b6cd43afcdf92ed29170627e793cd4aa0e029ed68b36ed6&amp;X-Amz-SignedHeaders=host</t>
  </si>
  <si>
    <t>https://chronograph-documents-cvc.s3-accelerate.amazonaws.com/production/images/pharmaresearch-logo-2-1746527019912.png?X-Amz-Algorithm=AWS4-HMAC-SHA256&amp;X-Amz-Credential=AKIAYPPVAWWRDQNNAUFH%2F20260126%2Feu-west-2%2Fs3%2Faws4_request&amp;X-Amz-Date=20260126T030001Z&amp;X-Amz-Expires=604800&amp;X-Amz-Signature=0993dd74049158970db0fc0fff32f4e4512fec639c44128f3b72da74acf93386&amp;X-Amz-SignedHeaders=host</t>
  </si>
  <si>
    <t>https://chronograph-documents-cvc.s3-accelerate.amazonaws.com/production/images/phuong-chau-1684165759025.png?X-Amz-Algorithm=AWS4-HMAC-SHA256&amp;X-Amz-Credential=AKIAYPPVAWWRDQNNAUFH%2F20260126%2Feu-west-2%2Fs3%2Faws4_request&amp;X-Amz-Date=20260126T030001Z&amp;X-Amz-Expires=604800&amp;X-Amz-Signature=819bd016788a6cacfd4a6a0ecea66d7802e46560e3f7b0b1cebf6ce4c42bd547&amp;X-Amz-SignedHeaders=host</t>
  </si>
  <si>
    <t>https://chronograph-documents-cvc.s3-accelerate.amazonaws.com/production/images/clearbit_logo__www_pluscompany.com-1684152711991.png?X-Amz-Algorithm=AWS4-HMAC-SHA256&amp;X-Amz-Credential=AKIAYPPVAWWRDQNNAUFH%2F20260126%2Feu-west-2%2Fs3%2Faws4_request&amp;X-Amz-Date=20260126T030001Z&amp;X-Amz-Expires=604800&amp;X-Amz-Signature=36e73221c5ce473ff2d05e7f50489468ef2e1800226937c594e5fbe572391638&amp;X-Amz-SignedHeaders=host</t>
  </si>
  <si>
    <t>https://chronograph-documents-cvc.s3-accelerate.amazonaws.com/production/images/premiership-rugby-1687956942275.png?X-Amz-Algorithm=AWS4-HMAC-SHA256&amp;X-Amz-Credential=AKIAYPPVAWWRDQNNAUFH%2F20260126%2Feu-west-2%2Fs3%2Faws4_request&amp;X-Amz-Date=20260126T030001Z&amp;X-Amz-Expires=604800&amp;X-Amz-Signature=c111b6bc0eaf418de41980c49342be7284549caf6349b68a156b72293e324327&amp;X-Amz-SignedHeaders=host</t>
  </si>
  <si>
    <t>https://chronograph-documents-cvc.s3-accelerate.amazonaws.com/production/images/clearbit_logo__www_qa.com-1680250560795.png?X-Amz-Algorithm=AWS4-HMAC-SHA256&amp;X-Amz-Credential=AKIAYPPVAWWRDQNNAUFH%2F20260126%2Feu-west-2%2Fs3%2Faws4_request&amp;X-Amz-Date=20260126T030001Z&amp;X-Amz-Expires=604800&amp;X-Amz-Signature=47e14c015faff23f704671d68f29bf1bf0d35666f49f8cb1e9f17a9532bc7b52&amp;X-Amz-SignedHeaders=host</t>
  </si>
  <si>
    <t>https://chronograph-documents-cvc.s3-accelerate.amazonaws.com/production/images/clearbit_logo__qsrbrands_com-1684165298069.png?X-Amz-Algorithm=AWS4-HMAC-SHA256&amp;X-Amz-Credential=AKIAYPPVAWWRDQNNAUFH%2F20260126%2Feu-west-2%2Fs3%2Faws4_request&amp;X-Amz-Date=20260126T030001Z&amp;X-Amz-Expires=604800&amp;X-Amz-Signature=5702864e75786296226ed2d21b5dc1452ac216bcb6d0689ce2829646c182962a&amp;X-Amz-SignedHeaders=host</t>
  </si>
  <si>
    <t>https://chronograph-documents-cvc.s3-accelerate.amazonaws.com/production/images/clearbit_logo__www_rac.co.uk-1680511094498.png?X-Amz-Algorithm=AWS4-HMAC-SHA256&amp;X-Amz-Credential=AKIAYPPVAWWRDQNNAUFH%2F20260126%2Feu-west-2%2Fs3%2Faws4_request&amp;X-Amz-Date=20260126T030001Z&amp;X-Amz-Expires=604800&amp;X-Amz-Signature=2198e7c8adeb5edca9f90e4e8c849768dc9aa8b38fc73348a5c0f860bf29f186&amp;X-Amz-SignedHeaders=host</t>
  </si>
  <si>
    <t>https://chronograph-documents-cvc.s3-accelerate.amazonaws.com/production/images/clearbit_logo__www_rgigroup.com-1677248619947.png?X-Amz-Algorithm=AWS4-HMAC-SHA256&amp;X-Amz-Credential=AKIAYPPVAWWRDQNNAUFH%2F20260126%2Feu-west-2%2Fs3%2Faws4_request&amp;X-Amz-Date=20260126T030001Z&amp;X-Amz-Expires=604800&amp;X-Amz-Signature=4b46da7d81b0b810814595be19e18edb578b8b70d7404e33fa0c7478f2ff5c75&amp;X-Amz-SignedHeaders=host</t>
  </si>
  <si>
    <t>https://chronograph-documents-cvc.s3-accelerate.amazonaws.com/production/images/rke-1684165460675.png?X-Amz-Algorithm=AWS4-HMAC-SHA256&amp;X-Amz-Credential=AKIAYPPVAWWRDQNNAUFH%2F20260126%2Feu-west-2%2Fs3%2Faws4_request&amp;X-Amz-Date=20260126T030001Z&amp;X-Amz-Expires=604800&amp;X-Amz-Signature=183ef8ee1a555fe19256e9b8195ae95fda04e4cc1d24b0dc327b7d7950a1c7ee&amp;X-Amz-SignedHeaders=host</t>
  </si>
  <si>
    <t>https://chronograph-documents-cvc.s3-accelerate.amazonaws.com/production/images/clearbit_logo__www_radwell.com-1660319136305.png?X-Amz-Algorithm=AWS4-HMAC-SHA256&amp;X-Amz-Credential=AKIAYPPVAWWRDQNNAUFH%2F20260126%2Feu-west-2%2Fs3%2Faws4_request&amp;X-Amz-Date=20260126T030001Z&amp;X-Amz-Expires=604800&amp;X-Amz-Signature=790a9e205aa172a5496890da7229d61b6cebec313cc023e8bf18abf2f66a6a27&amp;X-Amz-SignedHeaders=host</t>
  </si>
  <si>
    <t>https://chronograph-documents-cvc.s3-accelerate.amazonaws.com/production/images/clearbit_logo__rayner_com-1677248595259.png?X-Amz-Algorithm=AWS4-HMAC-SHA256&amp;X-Amz-Credential=AKIAYPPVAWWRDQNNAUFH%2F20260126%2Feu-west-2%2Fs3%2Faws4_request&amp;X-Amz-Date=20260126T030001Z&amp;X-Amz-Expires=604800&amp;X-Amz-Signature=8ab94325bf71b6ba0f6e2ada957286938fa7bfe107554f1c4bca4d9ed011b187&amp;X-Amz-SignedHeaders=host</t>
  </si>
  <si>
    <t>https://chronograph-documents-cvc.s3-accelerate.amazonaws.com/production/images/clearbit_logo__www_razer.com-1684152723982.png?X-Amz-Algorithm=AWS4-HMAC-SHA256&amp;X-Amz-Credential=AKIAYPPVAWWRDQNNAUFH%2F20260126%2Feu-west-2%2Fs3%2Faws4_request&amp;X-Amz-Date=20260126T030001Z&amp;X-Amz-Expires=604800&amp;X-Amz-Signature=cd4d8a3d32449a845e4d1d61f840783ff7e8b29c49a900719c80d9aa162935fa&amp;X-Amz-SignedHeaders=host</t>
  </si>
  <si>
    <t>https://chronograph-documents-cvc.s3-accelerate.amazonaws.com/production/images/recordati-1677497288642.png?X-Amz-Algorithm=AWS4-HMAC-SHA256&amp;X-Amz-Credential=AKIAYPPVAWWRDQNNAUFH%2F20260126%2Feu-west-2%2Fs3%2Faws4_request&amp;X-Amz-Date=20260126T030001Z&amp;X-Amz-Expires=604800&amp;X-Amz-Signature=2342fb5fadc44fb5fd4a48ec0702f67843b59a7513676e806904291f59c6e76c&amp;X-Amz-SignedHeaders=host</t>
  </si>
  <si>
    <t>https://chronograph-documents-cvc.s3-accelerate.amazonaws.com/production/images/clearbit_logo__www_republicfinance.com-1677246199030.png?X-Amz-Algorithm=AWS4-HMAC-SHA256&amp;X-Amz-Credential=AKIAYPPVAWWRDQNNAUFH%2F20260126%2Feu-west-2%2Fs3%2Faws4_request&amp;X-Amz-Date=20260126T030001Z&amp;X-Amz-Expires=604800&amp;X-Amz-Signature=7bd9c356521308b12baa72042e06b957e38e13acacd1c19955ce18417805b290&amp;X-Amz-SignedHeaders=host</t>
  </si>
  <si>
    <t>https://chronograph-documents-cvc.s3-accelerate.amazonaws.com/production/images/clearbit_logo__www_resursbank.se-1728402355232.png?X-Amz-Algorithm=AWS4-HMAC-SHA256&amp;X-Amz-Credential=AKIAYPPVAWWRDQNNAUFH%2F20260126%2Feu-west-2%2Fs3%2Faws4_request&amp;X-Amz-Date=20260126T030001Z&amp;X-Amz-Expires=604800&amp;X-Amz-Signature=1b7b3b646d43b54eba41eabfa04759b8c79dbc8d9231631f95c1567e349931d5&amp;X-Amz-SignedHeaders=host</t>
  </si>
  <si>
    <t>https://chronograph-documents-cvc.s3-accelerate.amazonaws.com/production/images/clearbit_logo__www_relxle.com-1684165420130.png?X-Amz-Algorithm=AWS4-HMAC-SHA256&amp;X-Amz-Credential=AKIAYPPVAWWRDQNNAUFH%2F20260126%2Feu-west-2%2Fs3%2Faws4_request&amp;X-Amz-Date=20260126T030001Z&amp;X-Amz-Expires=604800&amp;X-Amz-Signature=3fe85c7bf620128d0022594d80f2a2ffcde83d0ca63a0e7398d270283492c471&amp;X-Amz-SignedHeaders=host</t>
  </si>
  <si>
    <t>https://chronograph-documents-cvc.s3-accelerate.amazonaws.com/production/images/riverstone-logo-1677247125584.png?X-Amz-Algorithm=AWS4-HMAC-SHA256&amp;X-Amz-Credential=AKIAYPPVAWWRDQNNAUFH%2F20260126%2Feu-west-2%2Fs3%2Faws4_request&amp;X-Amz-Date=20260126T030001Z&amp;X-Amz-Expires=604800&amp;X-Amz-Signature=5ddab38bb3b6308f2418483bc50b7c3706052c7669c2c11e18ba17f9d6d36284&amp;X-Amz-SignedHeaders=host</t>
  </si>
  <si>
    <t>https://chronograph-documents-cvc.s3-accelerate.amazonaws.com/production/images/clearbit_logo__www_sdworx.com-1706115009125.png?X-Amz-Algorithm=AWS4-HMAC-SHA256&amp;X-Amz-Credential=AKIAYPPVAWWRDQNNAUFH%2F20260126%2Feu-west-2%2Fs3%2Faws4_request&amp;X-Amz-Date=20260126T030001Z&amp;X-Amz-Expires=604800&amp;X-Amz-Signature=4521e57bd46ee341cb9e4ab0a5dcc20d90d82bafb0f7d54cbfc8b4cab95e28f5&amp;X-Amz-SignedHeaders=host</t>
  </si>
  <si>
    <t>https://chronograph-documents-cvc.s3-accelerate.amazonaws.com/production/images/SEARI-1684166676623.png?X-Amz-Algorithm=AWS4-HMAC-SHA256&amp;X-Amz-Credential=AKIAYPPVAWWRDQNNAUFH%2F20260126%2Feu-west-2%2Fs3%2Faws4_request&amp;X-Amz-Date=20260126T030001Z&amp;X-Amz-Expires=604800&amp;X-Amz-Signature=51006c7d6f7032f62bba2f17c3d1313ecfb932c8d1ed2da2a722ff49704cccca&amp;X-Amz-SignedHeaders=host</t>
  </si>
  <si>
    <t>https://chronograph-documents-cvc.s3-accelerate.amazonaws.com/production/images/clearbit_logo__starkgroup_dk-1677247790640.png?X-Amz-Algorithm=AWS4-HMAC-SHA256&amp;X-Amz-Credential=AKIAYPPVAWWRDQNNAUFH%2F20260126%2Feu-west-2%2Fs3%2Faws4_request&amp;X-Amz-Date=20260126T030001Z&amp;X-Amz-Expires=604800&amp;X-Amz-Signature=9356a4203653669afd8bc763eb907d4f055661f55f6703aa1a5b05c9fb3e0b18&amp;X-Amz-SignedHeaders=host</t>
  </si>
  <si>
    <t>https://chronograph-documents-cvc.s3-accelerate.amazonaws.com/production/images/samator_indo_gas_master_logo_final-1686923546835.png?X-Amz-Algorithm=AWS4-HMAC-SHA256&amp;X-Amz-Credential=AKIAYPPVAWWRDQNNAUFH%2F20260126%2Feu-west-2%2Fs3%2Faws4_request&amp;X-Amz-Date=20260126T030001Z&amp;X-Amz-Expires=604800&amp;X-Amz-Signature=1efe3bc40338b8ae1cedaf12808b08545fbc7f33bb66324dbf15ccfe670c84ab&amp;X-Amz-SignedHeaders=host</t>
  </si>
  <si>
    <t>https://chronograph-documents-cvc.s3-accelerate.amazonaws.com/production/images/scan-global-logistics-262x137-1687957089422.png?X-Amz-Algorithm=AWS4-HMAC-SHA256&amp;X-Amz-Credential=AKIAYPPVAWWRDQNNAUFH%2F20260126%2Feu-west-2%2Fs3%2Faws4_request&amp;X-Amz-Date=20260126T030001Z&amp;X-Amz-Expires=604800&amp;X-Amz-Signature=0accb631949af097e2b3184b0637241d05eff6a408268889c5cde11fa80c2f4e&amp;X-Amz-SignedHeaders=host</t>
  </si>
  <si>
    <t>https://chronograph-documents-cvc.s3-accelerate.amazonaws.com/production/images/clearbit_logo__www_sebia.com-1683719891268.png?X-Amz-Algorithm=AWS4-HMAC-SHA256&amp;X-Amz-Credential=AKIAYPPVAWWRDQNNAUFH%2F20260126%2Feu-west-2%2Fs3%2Faws4_request&amp;X-Amz-Date=20260126T030001Z&amp;X-Amz-Expires=604800&amp;X-Amz-Signature=647a375d65b86df827c9614640b2edafddfaac9e0c30a1e75077403b58e25d59&amp;X-Amz-SignedHeaders=host</t>
  </si>
  <si>
    <t>https://chronograph-documents-cvc.s3-accelerate.amazonaws.com/production/images/clearbit_logo__www_sheerid.com-1677245331236.png?X-Amz-Algorithm=AWS4-HMAC-SHA256&amp;X-Amz-Credential=AKIAYPPVAWWRDQNNAUFH%2F20260126%2Feu-west-2%2Fs3%2Faws4_request&amp;X-Amz-Date=20260126T030001Z&amp;X-Amz-Expires=604800&amp;X-Amz-Signature=e3ca6e21726f6739c26daeef4b9ce3088aeb2df54bf05aa26beb66c20bc29e76&amp;X-Amz-SignedHeaders=host</t>
  </si>
  <si>
    <t>https://chronograph-documents-cvc.s3-accelerate.amazonaws.com/production/images/clearbit_logo__www_siloamhospitals.com-1684165498173.png?X-Amz-Algorithm=AWS4-HMAC-SHA256&amp;X-Amz-Credential=AKIAYPPVAWWRDQNNAUFH%2F20260126%2Feu-west-2%2Fs3%2Faws4_request&amp;X-Amz-Date=20260126T030001Z&amp;X-Amz-Expires=604800&amp;X-Amz-Signature=ad1cc9bc22db71ea21caaa09606fbff04a9c31fcf80e882f5cf64822d640071c&amp;X-Amz-SignedHeaders=host</t>
  </si>
  <si>
    <t>https://chronograph-documents-cvc.s3-accelerate.amazonaws.com/production/images/six-nations-1687956966753.png?X-Amz-Algorithm=AWS4-HMAC-SHA256&amp;X-Amz-Credential=AKIAYPPVAWWRDQNNAUFH%2F20260126%2Feu-west-2%2Fs3%2Faws4_request&amp;X-Amz-Date=20260126T030001Z&amp;X-Amz-Expires=604800&amp;X-Amz-Signature=458b224f189bd993f05c1f8ce2ae5d87df0d047738ad939c80cfd2e22b95c7b2&amp;X-Amz-SignedHeaders=host</t>
  </si>
  <si>
    <t>https://chronograph-documents-cvc.s3-accelerate.amazonaws.com/production/images/skroutz-1677247762752.png?X-Amz-Algorithm=AWS4-HMAC-SHA256&amp;X-Amz-Credential=AKIAYPPVAWWRDQNNAUFH%2F20260126%2Feu-west-2%2Fs3%2Faws4_request&amp;X-Amz-Date=20260126T030001Z&amp;X-Amz-Expires=604800&amp;X-Amz-Signature=99f9f5b97dd3f05636ee337d4cdcbecbcd52ff78c0228b6607772ae8b9eaf5f4&amp;X-Amz-SignedHeaders=host</t>
  </si>
  <si>
    <t>https://chronograph-documents-cvc.s3-accelerate.amazonaws.com/production/images/skybox-1687957173497.png?X-Amz-Algorithm=AWS4-HMAC-SHA256&amp;X-Amz-Credential=AKIAYPPVAWWRDQNNAUFH%2F20260126%2Feu-west-2%2Fs3%2Faws4_request&amp;X-Amz-Date=20260126T030001Z&amp;X-Amz-Expires=604800&amp;X-Amz-Signature=380b85bf16f0c1eb7fe45ef42aeda0822846c1bffcc919db3f67392d972a00ea&amp;X-Amz-SignedHeaders=host</t>
  </si>
  <si>
    <t>https://chronograph-documents-cvc.s3-accelerate.amazonaws.com/production/images/clearbit_logo__www_smithsdetection.com-1764785220238.png?X-Amz-Algorithm=AWS4-HMAC-SHA256&amp;X-Amz-Credential=AKIAYPPVAWWRDQNNAUFH%2F20260126%2Feu-west-2%2Fs3%2Faws4_request&amp;X-Amz-Date=20260126T030001Z&amp;X-Amz-Expires=604800&amp;X-Amz-Signature=b3ab4fc54a501badd7855a96f25086fa17fa2741729e973bafe509ea95cffd3f&amp;X-Amz-SignedHeaders=host</t>
  </si>
  <si>
    <t>https://chronograph-documents-cvc.s3-accelerate.amazonaws.com/production/images/clearbit_logo__www_sogelink.com-1717758349940.png?X-Amz-Algorithm=AWS4-HMAC-SHA256&amp;X-Amz-Credential=AKIAYPPVAWWRDQNNAUFH%2F20260126%2Feu-west-2%2Fs3%2Faws4_request&amp;X-Amz-Date=20260126T030001Z&amp;X-Amz-Expires=604800&amp;X-Amz-Signature=f6b2a2b4ee8afc5d18a5574d4f1d35c89d7f5538aae4fb1bedd74c24fd41260c&amp;X-Amz-SignedHeaders=host</t>
  </si>
  <si>
    <t>https://chronograph-documents-cvc.s3-accelerate.amazonaws.com/production/images/clearbit_logo__www_sogo-medical.co.jp-1728290451579.png?X-Amz-Algorithm=AWS4-HMAC-SHA256&amp;X-Amz-Credential=AKIAYPPVAWWRDQNNAUFH%2F20260126%2Feu-west-2%2Fs3%2Faws4_request&amp;X-Amz-Date=20260126T030001Z&amp;X-Amz-Expires=604800&amp;X-Amz-Signature=68066041246425ccaf7e5b0456dc00ecc0120176523fd9db616e985637e80955&amp;X-Amz-SignedHeaders=host</t>
  </si>
  <si>
    <t>https://chronograph-documents-cvc.s3-accelerate.amazonaws.com/production/images/clearbit_logo__www_sohoglobalhealth.com-1684166223419.png?X-Amz-Algorithm=AWS4-HMAC-SHA256&amp;X-Amz-Credential=AKIAYPPVAWWRDQNNAUFH%2F20260126%2Feu-west-2%2Fs3%2Faws4_request&amp;X-Amz-Date=20260126T030001Z&amp;X-Amz-Expires=604800&amp;X-Amz-Signature=633f69a43496892c261349012da27f0b070727db87f3ca4870ad65b66d05b8db&amp;X-Amz-SignedHeaders=host</t>
  </si>
  <si>
    <t>https://chronograph-documents-cvc.s3-accelerate.amazonaws.com/production/images/sonae-mc-1677247186662.png?X-Amz-Algorithm=AWS4-HMAC-SHA256&amp;X-Amz-Credential=AKIAYPPVAWWRDQNNAUFH%2F20260126%2Feu-west-2%2Fs3%2Faws4_request&amp;X-Amz-Date=20260126T030001Z&amp;X-Amz-Expires=604800&amp;X-Amz-Signature=5e9e9306c4a22d1b62519f1ce5be288bcde49ebc5c1c6681aac39b146ce1322d&amp;X-Amz-SignedHeaders=host</t>
  </si>
  <si>
    <t>https://chronograph-documents-cvc.s3-accelerate.amazonaws.com/production/images/clearbit_logo__www_spectrummedical.com-1677248640452.png?X-Amz-Algorithm=AWS4-HMAC-SHA256&amp;X-Amz-Credential=AKIAYPPVAWWRDQNNAUFH%2F20260126%2Feu-west-2%2Fs3%2Faws4_request&amp;X-Amz-Date=20260126T030001Z&amp;X-Amz-Expires=604800&amp;X-Amz-Signature=b19b6a4cd9770cb0f48e60750cbc928235cf1af001a4331012ba99d877b5e29c&amp;X-Amz-SignedHeaders=host</t>
  </si>
  <si>
    <t>https://chronograph-documents-cvc.s3-accelerate.amazonaws.com/production/images/star-vision-website-logo-v2-1746527050455.png?X-Amz-Algorithm=AWS4-HMAC-SHA256&amp;X-Amz-Credential=AKIAYPPVAWWRDQNNAUFH%2F20260126%2Feu-west-2%2Fs3%2Faws4_request&amp;X-Amz-Date=20260126T030001Z&amp;X-Amz-Expires=604800&amp;X-Amz-Signature=c86e71068124fa4e46a760f2cd82639d83710a92382c6d10e2dfa876e728f9dc&amp;X-Amz-SignedHeaders=host</t>
  </si>
  <si>
    <t>https://chronograph-documents-cvc.s3-accelerate.amazonaws.com/production/images/STOCK-logo-1737048491064.png?X-Amz-Algorithm=AWS4-HMAC-SHA256&amp;X-Amz-Credential=AKIAYPPVAWWRDQNNAUFH%2F20260126%2Feu-west-2%2Fs3%2Faws4_request&amp;X-Amz-Date=20260126T030001Z&amp;X-Amz-Expires=604800&amp;X-Amz-Signature=fed9376437decd12f12827841de6d210643c1e7aea5ceb4e2701efc244c3e868&amp;X-Amz-SignedHeaders=host</t>
  </si>
  <si>
    <t>https://chronograph-documents-cvc.s3-accelerate.amazonaws.com/production/images/clearbit_logo__www_sunday.de-1718612951741.png?X-Amz-Algorithm=AWS4-HMAC-SHA256&amp;X-Amz-Credential=AKIAYPPVAWWRDQNNAUFH%2F20260126%2Feu-west-2%2Fs3%2Faws4_request&amp;X-Amz-Date=20260126T030001Z&amp;X-Amz-Expires=604800&amp;X-Amz-Signature=fb251e97bde1ba820dd876b3ca5e5904d5fcbec2065b997192151b0fba287c64&amp;X-Amz-SignedHeaders=host</t>
  </si>
  <si>
    <t>https://chronograph-documents-cvc.s3-accelerate.amazonaws.com/production/images/superstruct-logo-for-website-1-1736255238526.png?X-Amz-Algorithm=AWS4-HMAC-SHA256&amp;X-Amz-Credential=AKIAYPPVAWWRDQNNAUFH%2F20260126%2Feu-west-2%2Fs3%2Faws4_request&amp;X-Amz-Date=20260126T030001Z&amp;X-Amz-Expires=604800&amp;X-Amz-Signature=3ac1b7026961417dee8d49083652b14aa0305c0478a00be51f5395c74d448101&amp;X-Amz-SignedHeaders=host</t>
  </si>
  <si>
    <t>https://chronograph-documents-cvc.s3-accelerate.amazonaws.com/production/images/synsam-1687956740373.png?X-Amz-Algorithm=AWS4-HMAC-SHA256&amp;X-Amz-Credential=AKIAYPPVAWWRDQNNAUFH%2F20260126%2Feu-west-2%2Fs3%2Faws4_request&amp;X-Amz-Date=20260126T030001Z&amp;X-Amz-Expires=604800&amp;X-Amz-Signature=9efeb48e26fb65ef7e3f51daae2c275290bd4404110126e494e46b93e524e826&amp;X-Amz-SignedHeaders=host</t>
  </si>
  <si>
    <t>https://chronograph-documents-cvc.s3-accelerate.amazonaws.com/production/images/clearbit_logo__www_syntegon.com-1677247813587.png?X-Amz-Algorithm=AWS4-HMAC-SHA256&amp;X-Amz-Credential=AKIAYPPVAWWRDQNNAUFH%2F20260126%2Feu-west-2%2Fs3%2Faws4_request&amp;X-Amz-Date=20260126T030001Z&amp;X-Amz-Expires=604800&amp;X-Amz-Signature=c5bcc45b26cab369b7fad25dc2248d8d1c1388baa70bdfef3850350bcdbc1f19&amp;X-Amz-SignedHeaders=host</t>
  </si>
  <si>
    <t>https://chronograph-documents-cvc.s3-accelerate.amazonaws.com/production/images/System%20C%20new%20logo%20%28002%29-1715241933821.png?X-Amz-Algorithm=AWS4-HMAC-SHA256&amp;X-Amz-Credential=AKIAYPPVAWWRDQNNAUFH%2F20260126%2Feu-west-2%2Fs3%2Faws4_request&amp;X-Amz-Date=20260126T030001Z&amp;X-Amz-Expires=604800&amp;X-Amz-Signature=b9b8cf57b68208a093e1fbc4f68a65f8a57a3632a3cb0f648f33a5811cf410c7&amp;X-Amz-SignedHeaders=host</t>
  </si>
  <si>
    <t>https://chronograph-documents-cvc.s3-accelerate.amazonaws.com/production/images/clearbit_logo__www_tmf-group.com-1677245086145.png?X-Amz-Algorithm=AWS4-HMAC-SHA256&amp;X-Amz-Credential=AKIAYPPVAWWRDQNNAUFH%2F20260126%2Feu-west-2%2Fs3%2Faws4_request&amp;X-Amz-Date=20260126T030001Z&amp;X-Amz-Expires=604800&amp;X-Amz-Signature=829e3a37c1e590c9a4ec9874fe858e3470c276302ce1bbba008ebd133d5849bc&amp;X-Amz-SignedHeaders=host</t>
  </si>
  <si>
    <t>https://chronograph-documents-cvc.s3-accelerate.amazonaws.com/production/images/clearbit_logo__www_topdesk.com-1718612885369.png?X-Amz-Algorithm=AWS4-HMAC-SHA256&amp;X-Amz-Credential=AKIAYPPVAWWRDQNNAUFH%2F20260126%2Feu-west-2%2Fs3%2Faws4_request&amp;X-Amz-Date=20260126T030001Z&amp;X-Amz-Expires=604800&amp;X-Amz-Signature=fe923829cfbd8a4299b3f90249713f9a417ab998c0c23924124b7be746f1ad32&amp;X-Amz-SignedHeaders=host</t>
  </si>
  <si>
    <t>https://chronograph-documents-cvc.s3-accelerate.amazonaws.com/production/images/try-group-1684166265729.png?X-Amz-Algorithm=AWS4-HMAC-SHA256&amp;X-Amz-Credential=AKIAYPPVAWWRDQNNAUFH%2F20260126%2Feu-west-2%2Fs3%2Faws4_request&amp;X-Amz-Date=20260126T030001Z&amp;X-Amz-Expires=604800&amp;X-Amz-Signature=ecefac8a9a284bb24e040f64d133f534edec01017c67311437ad1489a4f75e00&amp;X-Amz-SignedHeaders=host</t>
  </si>
  <si>
    <t>https://chronograph-documents-cvc.s3-accelerate.amazonaws.com/production/images/techinsights-1687957208949.png?X-Amz-Algorithm=AWS4-HMAC-SHA256&amp;X-Amz-Credential=AKIAYPPVAWWRDQNNAUFH%2F20260126%2Feu-west-2%2Fs3%2Faws4_request&amp;X-Amz-Date=20260126T030001Z&amp;X-Amz-Expires=604800&amp;X-Amz-Signature=b3b2a59015c21ab2936662ce2799be6b0173ca0aa61133aa138ed1bfd4b60d66&amp;X-Amz-SignedHeaders=host</t>
  </si>
  <si>
    <t>https://chronograph-documents-cvc.s3-accelerate.amazonaws.com/production/images/clearbit_logo__www_tendam.es-1677246210500.png?X-Amz-Algorithm=AWS4-HMAC-SHA256&amp;X-Amz-Credential=AKIAYPPVAWWRDQNNAUFH%2F20260126%2Feu-west-2%2Fs3%2Faws4_request&amp;X-Amz-Date=20260126T030001Z&amp;X-Amz-Expires=604800&amp;X-Amz-Signature=8dda147916260147a9afb80ade4c49878bd07e13222f3421cc894291770c41a5&amp;X-Amz-SignedHeaders=host</t>
  </si>
  <si>
    <t>https://chronograph-documents-cvc.s3-accelerate.amazonaws.com/production/images/clearbit_logo__www_teneo.com-1677247873770.png?X-Amz-Algorithm=AWS4-HMAC-SHA256&amp;X-Amz-Credential=AKIAYPPVAWWRDQNNAUFH%2F20260126%2Feu-west-2%2Fs3%2Faws4_request&amp;X-Amz-Date=20260126T030001Z&amp;X-Amz-Expires=604800&amp;X-Amz-Signature=b20db92cadf0f1380166c640dcc1ac86156f3b8d1adf396b5bd0ad967b5b012f&amp;X-Amz-SignedHeaders=host</t>
  </si>
  <si>
    <t>https://chronograph-documents-cvc.s3-accelerate.amazonaws.com/production/images/TMC-Logo-Wout-Tagline-1698916096809.png?X-Amz-Algorithm=AWS4-HMAC-SHA256&amp;X-Amz-Credential=AKIAYPPVAWWRDQNNAUFH%2F20260126%2Feu-west-2%2Fs3%2Faws4_request&amp;X-Amz-Date=20260126T030001Z&amp;X-Amz-Expires=604800&amp;X-Amz-Signature=3e21b71ac28a735509c7e4254369a431d5a7d38e0540ab34679277e0746a32f9&amp;X-Amz-SignedHeaders=host</t>
  </si>
  <si>
    <t>https://chronograph-documents-cvc.s3-accelerate.amazonaws.com/production/images/quality-group-1677248733798.png?X-Amz-Algorithm=AWS4-HMAC-SHA256&amp;X-Amz-Credential=AKIAYPPVAWWRDQNNAUFH%2F20260126%2Feu-west-2%2Fs3%2Faws4_request&amp;X-Amz-Date=20260126T030001Z&amp;X-Amz-Expires=604800&amp;X-Amz-Signature=cc5dd59dfab97d7cd7d28c2503b2772fe398286ac1725d96dd6bd3d5c82a1204&amp;X-Amz-SignedHeaders=host</t>
  </si>
  <si>
    <t>https://chronograph-documents-cvc.s3-accelerate.amazonaws.com/production/images/clearbit_logo__www_therakos.com-1728402490100.png?X-Amz-Algorithm=AWS4-HMAC-SHA256&amp;X-Amz-Credential=AKIAYPPVAWWRDQNNAUFH%2F20260126%2Feu-west-2%2Fs3%2Faws4_request&amp;X-Amz-Date=20260126T030001Z&amp;X-Amz-Expires=604800&amp;X-Amz-Signature=4338027ca6f3993576d45093afd2ce3d1809b78fc57331367cb090415d33cb22&amp;X-Amz-SignedHeaders=host</t>
  </si>
  <si>
    <t>https://chronograph-documents-cvc.s3-accelerate.amazonaws.com/production/images/download-1660317910885.png?X-Amz-Algorithm=AWS4-HMAC-SHA256&amp;X-Amz-Credential=AKIAYPPVAWWRDQNNAUFH%2F20260126%2Feu-west-2%2Fs3%2Faws4_request&amp;X-Amz-Date=20260126T030001Z&amp;X-Amz-Expires=604800&amp;X-Amz-Signature=25296ebf4e0df5c4a1b3eb4edec7a3898e4ca0f82c7ad7d3d2f6acab6a5a25aa&amp;X-Amz-SignedHeaders=host</t>
  </si>
  <si>
    <t>https://chronograph-documents-cvc.s3-accelerate.amazonaws.com/production/images/Capture-1761690574813.JPG?X-Amz-Algorithm=AWS4-HMAC-SHA256&amp;X-Amz-Credential=AKIAYPPVAWWRDQNNAUFH%2F20260126%2Feu-west-2%2Fs3%2Faws4_request&amp;X-Amz-Date=20260126T030001Z&amp;X-Amz-Expires=604800&amp;X-Amz-Signature=e5f72e34ecc9a3591c0fb0b4c5ba615df1081c15364151464717c4fc76e3b6c8&amp;X-Amz-SignedHeaders=host</t>
  </si>
  <si>
    <t>https://chronograph-documents-cvc.s3-accelerate.amazonaws.com/production/images/tipico-1677247910852.png?X-Amz-Algorithm=AWS4-HMAC-SHA256&amp;X-Amz-Credential=AKIAYPPVAWWRDQNNAUFH%2F20260126%2Feu-west-2%2Fs3%2Faws4_request&amp;X-Amz-Date=20260126T030001Z&amp;X-Amz-Expires=604800&amp;X-Amz-Signature=7cf4018a86dded1151e6d0acebe78679c357ccc2d88553c856830ce5caa55a1d&amp;X-Amz-SignedHeaders=host</t>
  </si>
  <si>
    <t>https://chronograph-documents-cvc.s3-accelerate.amazonaws.com/production/images/5fb42699e7858e76aafb731e_LOGO-UAX-2016-OK-14-300x212-1660318895500.png?X-Amz-Algorithm=AWS4-HMAC-SHA256&amp;X-Amz-Credential=AKIAYPPVAWWRDQNNAUFH%2F20260126%2Feu-west-2%2Fs3%2Faws4_request&amp;X-Amz-Date=20260126T030001Z&amp;X-Amz-Expires=604800&amp;X-Amz-Signature=3476de956c42cfdcd042df3193a034ed55d11558d0a8fb0ab046fad8c1e55bb8&amp;X-Amz-SignedHeaders=host</t>
  </si>
  <si>
    <t>https://chronograph-documents-cvc.s3-accelerate.amazonaws.com/production/images/clearbit_logo__www_urus.org-1728402562080.png?X-Amz-Algorithm=AWS4-HMAC-SHA256&amp;X-Amz-Credential=AKIAYPPVAWWRDQNNAUFH%2F20260126%2Feu-west-2%2Fs3%2Faws4_request&amp;X-Amz-Date=20260126T030001Z&amp;X-Amz-Expires=604800&amp;X-Amz-Signature=75810bfd1b6f3550ab677e69e7442e281deac7eeeb44c122121238549825677f&amp;X-Amz-SignedHeaders=host</t>
  </si>
  <si>
    <t>https://chronograph-documents-cvc.s3-accelerate.amazonaws.com/production/images/clearbit_logo__www_unily.com-1677245621632.png?X-Amz-Algorithm=AWS4-HMAC-SHA256&amp;X-Amz-Credential=AKIAYPPVAWWRDQNNAUFH%2F20260126%2Feu-west-2%2Fs3%2Faws4_request&amp;X-Amz-Date=20260126T030001Z&amp;X-Amz-Expires=604800&amp;X-Amz-Signature=0e50200044dae3217af58d6882a640780baf681f1ee205c0d3cbb89f2b751ede&amp;X-Amz-SignedHeaders=host</t>
  </si>
  <si>
    <t>https://chronograph-documents-cvc.s3-accelerate.amazonaws.com/production/images/urc-1687957312500.png?X-Amz-Algorithm=AWS4-HMAC-SHA256&amp;X-Amz-Credential=AKIAYPPVAWWRDQNNAUFH%2F20260126%2Feu-west-2%2Fs3%2Faws4_request&amp;X-Amz-Date=20260126T030001Z&amp;X-Amz-Expires=604800&amp;X-Amz-Signature=efbee954216945a10db68d14d958e3199f1c630e1a6e21db28fc184a1250eb9c&amp;X-Amz-SignedHeaders=host</t>
  </si>
  <si>
    <t>https://chronograph-documents-cvc.s3-accelerate.amazonaws.com/production/images/clearbit_logo__www_unitedrugby.com-1677247940579.png?X-Amz-Algorithm=AWS4-HMAC-SHA256&amp;X-Amz-Credential=AKIAYPPVAWWRDQNNAUFH%2F20260126%2Feu-west-2%2Fs3%2Faws4_request&amp;X-Amz-Date=20260126T030001Z&amp;X-Amz-Expires=604800&amp;X-Amz-Signature=42ae958e0d9ef366a383a56a755f76907fd998d12a3e8fc27c1118e0f599a5cf&amp;X-Amz-SignedHeaders=host</t>
  </si>
  <si>
    <t>https://chronograph-documents-cvc.s3-accelerate.amazonaws.com/production/images/clearbit_logo__www_unitedlex.com-1684165547137.png?X-Amz-Algorithm=AWS4-HMAC-SHA256&amp;X-Amz-Credential=AKIAYPPVAWWRDQNNAUFH%2F20260126%2Feu-west-2%2Fs3%2Faws4_request&amp;X-Amz-Date=20260126T030001Z&amp;X-Amz-Expires=604800&amp;X-Amz-Signature=3b23134c302067fc91c5910d497b84dc2f00d59173db6d07f2dc0f7482d834d6&amp;X-Amz-SignedHeaders=host</t>
  </si>
  <si>
    <t>https://chronograph-documents-cvc.s3-accelerate.amazonaws.com/production/images/ironsource-1687957368385.png?X-Amz-Algorithm=AWS4-HMAC-SHA256&amp;X-Amz-Credential=AKIAYPPVAWWRDQNNAUFH%2F20260126%2Feu-west-2%2Fs3%2Faws4_request&amp;X-Amz-Date=20260126T030001Z&amp;X-Amz-Expires=604800&amp;X-Amz-Signature=c35d9f4237d0f34099bc627235795690af983d5704e2cfdd83e87f7192c99604&amp;X-Amz-SignedHeaders=host</t>
  </si>
  <si>
    <t>https://chronograph-documents-cvc.s3-accelerate.amazonaws.com/production/images/clearbit_logo__www_ehs.com-1677245340542.png?X-Amz-Algorithm=AWS4-HMAC-SHA256&amp;X-Amz-Credential=AKIAYPPVAWWRDQNNAUFH%2F20260126%2Feu-west-2%2Fs3%2Faws4_request&amp;X-Amz-Date=20260126T030001Z&amp;X-Amz-Expires=604800&amp;X-Amz-Signature=d14e2a14c3e2b80cf07a7abbbf17ff1b22b6792078c0ab220f2cd6ec830ac78b&amp;X-Amz-SignedHeaders=host</t>
  </si>
  <si>
    <t>https://chronograph-documents-cvc.s3-accelerate.amazonaws.com/production/images/clearbit_logo__www_veritext.com-1677245170146.png?X-Amz-Algorithm=AWS4-HMAC-SHA256&amp;X-Amz-Credential=AKIAYPPVAWWRDQNNAUFH%2F20260126%2Feu-west-2%2Fs3%2Faws4_request&amp;X-Amz-Date=20260126T030001Z&amp;X-Amz-Expires=604800&amp;X-Amz-Signature=a150f4b7d8e7edb97a33991bf6881fe08dcfa93b18c5ac24cdb12aa39d5d1a8b&amp;X-Amz-SignedHeaders=host</t>
  </si>
  <si>
    <t>https://chronograph-documents-cvc.s3-accelerate.amazonaws.com/production/images/clearbit_logo__www_vitaliahome.es-1677247462241.png?X-Amz-Algorithm=AWS4-HMAC-SHA256&amp;X-Amz-Credential=AKIAYPPVAWWRDQNNAUFH%2F20260126%2Feu-west-2%2Fs3%2Faws4_request&amp;X-Amz-Date=20260126T030001Z&amp;X-Amz-Expires=604800&amp;X-Amz-Signature=4c6ad962643edc4ca2a36d7c1f7ab40ac32d2e9a2200c625af20aa85bb907761&amp;X-Amz-SignedHeaders=host</t>
  </si>
  <si>
    <t>https://chronograph-documents-cvc.s3-accelerate.amazonaws.com/production/images/clearbit_logo__www_vitechinc.com-1677248037647.png?X-Amz-Algorithm=AWS4-HMAC-SHA256&amp;X-Amz-Credential=AKIAYPPVAWWRDQNNAUFH%2F20260126%2Feu-west-2%2Fs3%2Faws4_request&amp;X-Amz-Date=20260126T030001Z&amp;X-Amz-Expires=604800&amp;X-Amz-Signature=b9ed1bc212467b1bc2af8af554339e963ac088be25e0822dae643bc14e26e42a&amp;X-Amz-SignedHeaders=host</t>
  </si>
  <si>
    <t>https://chronograph-documents-cvc.s3-accelerate.amazonaws.com/production/images/vivartia-1687957028570.png?X-Amz-Algorithm=AWS4-HMAC-SHA256&amp;X-Amz-Credential=AKIAYPPVAWWRDQNNAUFH%2F20260126%2Feu-west-2%2Fs3%2Faws4_request&amp;X-Amz-Date=20260126T030001Z&amp;X-Amz-Expires=604800&amp;X-Amz-Signature=7028ff16e12e1694c00ce2e1860df506f4760874ba7818b72a1f1e9352137265&amp;X-Amz-SignedHeaders=host</t>
  </si>
  <si>
    <t>https://chronograph-documents-cvc.s3-accelerate.amazonaws.com/production/images/barba-1687957450562.png?X-Amz-Algorithm=AWS4-HMAC-SHA256&amp;X-Amz-Credential=AKIAYPPVAWWRDQNNAUFH%2F20260126%2Feu-west-2%2Fs3%2Faws4_request&amp;X-Amz-Date=20260126T030001Z&amp;X-Amz-Expires=604800&amp;X-Amz-Signature=6e73697c510ee434deb2c7a4d79f40d71b0074cb06de08164b56c6cd3eec98c5&amp;X-Amz-SignedHeaders=host</t>
  </si>
  <si>
    <t>https://chronograph-documents-cvc.s3-accelerate.amazonaws.com/production/images/delta-1687957575865.png?X-Amz-Algorithm=AWS4-HMAC-SHA256&amp;X-Amz-Credential=AKIAYPPVAWWRDQNNAUFH%2F20260126%2Feu-west-2%2Fs3%2Faws4_request&amp;X-Amz-Date=20260126T030001Z&amp;X-Amz-Expires=604800&amp;X-Amz-Signature=912dad92a339ff70e08d1be3c41c70e4256d215d2b2145b1d63377a064ac2ae5&amp;X-Amz-SignedHeaders=host</t>
  </si>
  <si>
    <t>https://chronograph-documents-cvc.s3-accelerate.amazonaws.com/production/images/clearbit_logo__dodoni_com-1706114976835.png?X-Amz-Algorithm=AWS4-HMAC-SHA256&amp;X-Amz-Credential=AKIAYPPVAWWRDQNNAUFH%2F20260126%2Feu-west-2%2Fs3%2Faws4_request&amp;X-Amz-Date=20260126T030001Z&amp;X-Amz-Expires=604800&amp;X-Amz-Signature=806f2bf8624f9e00003ee32e6866c73d837d180a00d5795164fd0998794dc1ea&amp;X-Amz-SignedHeaders=host</t>
  </si>
  <si>
    <t>https://chronograph-documents-cvc.s3-accelerate.amazonaws.com/production/images/Screenshot%202023-06-28%20140841-1687957740554.png?X-Amz-Algorithm=AWS4-HMAC-SHA256&amp;X-Amz-Credential=AKIAYPPVAWWRDQNNAUFH%2F20260126%2Feu-west-2%2Fs3%2Faws4_request&amp;X-Amz-Date=20260126T030001Z&amp;X-Amz-Expires=604800&amp;X-Amz-Signature=a87e97bdc3e3b2cdfe9dbcf73a9ffcb0516a7798c714960551c07c00fc0c4a18&amp;X-Amz-SignedHeaders=host</t>
  </si>
  <si>
    <t>https://chronograph-documents-cvc.s3-accelerate.amazonaws.com/production/images/clearbit_logo__en_volleyballworld.com-1677248061436.png?X-Amz-Algorithm=AWS4-HMAC-SHA256&amp;X-Amz-Credential=AKIAYPPVAWWRDQNNAUFH%2F20260126%2Feu-west-2%2Fs3%2Faws4_request&amp;X-Amz-Date=20260126T030001Z&amp;X-Amz-Expires=604800&amp;X-Amz-Signature=b7104bfb5458bf53e497fd950b2f58f8e0031ffd5451413dc2dd26d854891444&amp;X-Amz-SignedHeaders=host</t>
  </si>
  <si>
    <t>https://chronograph-documents-cvc.s3-accelerate.amazonaws.com/production/images/wta-logo-1-1687957120757.png?X-Amz-Algorithm=AWS4-HMAC-SHA256&amp;X-Amz-Credential=AKIAYPPVAWWRDQNNAUFH%2F20260126%2Feu-west-2%2Fs3%2Faws4_request&amp;X-Amz-Date=20260126T030001Z&amp;X-Amz-Expires=604800&amp;X-Amz-Signature=d399dc2e2ef5535bb6cfd3331d782828eb66e2d68a4852e1f93856a9e4e15596&amp;X-Amz-SignedHeaders=host</t>
  </si>
  <si>
    <t>https://chronograph-documents-cvc.s3-accelerate.amazonaws.com/production/images/clearbit_logo__wwex_com-1677248836436.png?X-Amz-Algorithm=AWS4-HMAC-SHA256&amp;X-Amz-Credential=AKIAYPPVAWWRDQNNAUFH%2F20260126%2Feu-west-2%2Fs3%2Faws4_request&amp;X-Amz-Date=20260126T030001Z&amp;X-Amz-Expires=604800&amp;X-Amz-Signature=03843257c8b186b1b292a0502b886a006ac05312b6e16af581e4f83370f45969&amp;X-Amz-SignedHeaders=host</t>
  </si>
  <si>
    <t>https://chronograph-documents-cvc.s3-accelerate.amazonaws.com/production/images/webpros-1687956997997.png?X-Amz-Algorithm=AWS4-HMAC-SHA256&amp;X-Amz-Credential=AKIAYPPVAWWRDQNNAUFH%2F20260126%2Feu-west-2%2Fs3%2Faws4_request&amp;X-Amz-Date=20260126T030001Z&amp;X-Amz-Expires=604800&amp;X-Amz-Signature=f6abb8c6a295824fe6b8da86c4df4a255a3f9fc717044a3fab75aa8b891f2d04&amp;X-Amz-SignedHeaders=host</t>
  </si>
  <si>
    <t>https://chronograph-documents-cvc.s3-accelerate.amazonaws.com/production/images/clearbit_logo__www_withsecure.com-1761746041931.png?X-Amz-Algorithm=AWS4-HMAC-SHA256&amp;X-Amz-Credential=AKIAYPPVAWWRDQNNAUFH%2F20260126%2Feu-west-2%2Fs3%2Faws4_request&amp;X-Amz-Date=20260126T030001Z&amp;X-Amz-Expires=604800&amp;X-Amz-Signature=07445dd8eb288c55b85e673a41c65a38ee8ca30b8397aa81161554d9732abb28&amp;X-Amz-SignedHeaders=host</t>
  </si>
  <si>
    <t>https://chronograph-documents-cvc.s3-accelerate.amazonaws.com/production/images/clearbit_logo__www_houseoftalents.be-1718612916979.png?X-Amz-Algorithm=AWS4-HMAC-SHA256&amp;X-Amz-Credential=AKIAYPPVAWWRDQNNAUFH%2F20260126%2Feu-west-2%2Fs3%2Faws4_request&amp;X-Amz-Date=20260126T030001Z&amp;X-Amz-Expires=604800&amp;X-Amz-Signature=e93118dda5a912300be051cd10ebd07b8dbc4b43e8bedb0b50174cdb38228ad6&amp;X-Amz-SignedHeaders=host</t>
  </si>
  <si>
    <t>https://chronograph-documents-cvc.s3-accelerate.amazonaws.com/production/images/yikang-1684166490114.png?X-Amz-Algorithm=AWS4-HMAC-SHA256&amp;X-Amz-Credential=AKIAYPPVAWWRDQNNAUFH%2F20260126%2Feu-west-2%2Fs3%2Faws4_request&amp;X-Amz-Date=20260126T030001Z&amp;X-Amz-Expires=604800&amp;X-Amz-Signature=0dcc084c43af09e97f6ae171b4080170d0a333ddc15b3ec6776fadaa3e62485f&amp;X-Amz-SignedHeaders=host</t>
  </si>
  <si>
    <t>https://chronograph-documents-cvc.s3-accelerate.amazonaws.com/production/images/zabka-1677247486350.png?X-Amz-Algorithm=AWS4-HMAC-SHA256&amp;X-Amz-Credential=AKIAYPPVAWWRDQNNAUFH%2F20260126%2Feu-west-2%2Fs3%2Faws4_request&amp;X-Amz-Date=20260126T030001Z&amp;X-Amz-Expires=604800&amp;X-Amz-Signature=c9d4be36c0814f8b21e281fd957297243c37dc3577ca56a156646c1eb80d1ba5&amp;X-Amz-SignedHeaders=host</t>
  </si>
  <si>
    <t>https://chronograph-documents-cvc.s3-accelerate.amazonaws.com/production/images/twoday-1677248763831.png?X-Amz-Algorithm=AWS4-HMAC-SHA256&amp;X-Amz-Credential=AKIAYPPVAWWRDQNNAUFH%2F20260126%2Feu-west-2%2Fs3%2Faws4_request&amp;X-Amz-Date=20260126T030001Z&amp;X-Amz-Expires=604800&amp;X-Amz-Signature=acdf2ce3b606155e24af5a7170fb2da9f7d66dbf828a01e3c73d364b8a5d46c4&amp;X-Amz-SignedHeaders=host</t>
  </si>
  <si>
    <t>Cap Structure Extract</t>
  </si>
  <si>
    <t>Portco</t>
  </si>
  <si>
    <t>Label</t>
  </si>
  <si>
    <t>Sum of above</t>
  </si>
  <si>
    <t>Hedged/Fixed Rate Debt - Opco %</t>
  </si>
  <si>
    <t>Hedged/Fixed Rate Debt - Holdco %</t>
  </si>
  <si>
    <t>Hedged/Fixed Rate Acquisition Debt - Opco + Holdco %</t>
  </si>
  <si>
    <t>Senior instrument(s) amortising: e.g. Term Loan A + Senior Instrument(s): e.g. Term Loan B or Senior Secured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</si>
</sst>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 #,##0.00_-;_-* &quot;-&quot;??_-;_-@_-"/>
    <numFmt numFmtId="164" formatCode="#,##0.0_);\(#,##0.0\);0.0_)"/>
    <numFmt numFmtId="165" formatCode="#,##0.0"/>
    <numFmt numFmtId="166" formatCode="#,##0;\(#,##0\)"/>
    <numFmt numFmtId="167" formatCode="0.0"/>
    <numFmt numFmtId="168" formatCode="0.0%"/>
    <numFmt numFmtId="169" formatCode="0.0\x"/>
    <numFmt numFmtId="170" formatCode="0.00\x"/>
    <numFmt numFmtId="171" formatCode="_-* #,##0_-;\-* #,##0_-;_-* &quot;-&quot;??_-;_-@_-"/>
    <numFmt numFmtId="172" formatCode="#,##0_);\(#,##0\);0_)"/>
    <numFmt numFmtId="173" formatCode="#,##0.0;\(#,##0.0\);\-"/>
    <numFmt numFmtId="174" formatCode="* _(#,##0.0_)_%\ ;* \(#,##0.0\)_%\ ;\ \(* &quot;-&quot;??\);_(@_)"/>
    <numFmt numFmtId="175" formatCode="* _(#,##0.0_)_%\ ;* \(#,##0.0\)_%\ ;\ _(* &quot;-&quot;??_);_(@_)"/>
    <numFmt numFmtId="176" formatCode="&quot;FY&quot;####"/>
    <numFmt numFmtId="177" formatCode="_-* #,##0.0_-;\-* #,##0.0_-;_-* &quot;-&quot;??_-;_-@_-"/>
    <numFmt numFmtId="178" formatCode="* _(#,##0.0_)_%\ ;* \(#,##0.0\)_%\ ;"/>
    <numFmt numFmtId="179" formatCode="_(#,##0.0_)_%\ ;\(#,##0.0\)_%\ ;\ _(&quot;-&quot;??_);_(@_)"/>
    <numFmt numFmtId="180" formatCode="&quot;As of&quot;\ mmm\ yyyy"/>
    <numFmt numFmtId="181" formatCode="#,##0.0;\(#,##0.0\);&quot;manual input&quot;"/>
    <numFmt numFmtId="182" formatCode="\'* _(&quot;+&quot;0.0\ &quot;ppt&quot;_);[Red]* \(0.0\ &quot;ppt&quot;\)"/>
    <numFmt numFmtId="183" formatCode="_(#,##0.0_)_%_0\ ;\ \(#,##0.0\)_%_0\ ;\ _(\ &quot;-&quot;_)_%_0"/>
    <numFmt numFmtId="184" formatCode="* _(0.0%_)_0_0_0;\ * \(0.0%\)_0_0_0"/>
    <numFmt numFmtId="185" formatCode="_(#,##0.0_)_%_0\ ;\ \(#,##0.0\)_%_0\ ;\ _(\ &quot;-&quot;_)_%_0\ "/>
    <numFmt numFmtId="186" formatCode="_(* #,##0.0_)_%;* \(#,##0.0\)_%;_-??_-;_-@_-"/>
    <numFmt numFmtId="187" formatCode="_-[$£-809]* #,##0.00_-;\-[$£-809]* #,##0.00_-;_-[$£-809]* &quot;-&quot;??_-;_-@_-"/>
    <numFmt numFmtId="188" formatCode="* _(0%_);[Red]* \(0%\);_-??_-;_-@_-"/>
    <numFmt numFmtId="189" formatCode="* _(#,##0.0_)_%\ ;\(#,##0.0\)_%\ ;\ _(&quot;-&quot;??_);@* "/>
    <numFmt numFmtId="190" formatCode="#,##0.0\x;\(#,##0.0\x\);_-0.0\x_)??;_-&quot;Not Specified&quot;_-"/>
    <numFmt numFmtId="191" formatCode="#,##0.0;\(#,##0.0\x\);_-0.0_)??;_-&quot;Not Specified&quot;_-"/>
    <numFmt numFmtId="192" formatCode="&quot;AS OF &quot;mmm\-yy"/>
    <numFmt numFmtId="193" formatCode="&quot;Enabled&quot;;;&quot;Disabled&quot;"/>
    <numFmt numFmtId="194" formatCode="&quot;(+)&quot;;&quot;(−)&quot;;&quot;(=)&quot;;"/>
    <numFmt numFmtId="195" formatCode="#,##0.0;\(#,##0.0\)"/>
    <numFmt numFmtId="196" formatCode="_(* #,##0.0_)_%;_(* \(#,##0.0\)_%;_-??_-;_-@_-"/>
    <numFmt numFmtId="197" formatCode="&quot;(+)&quot;;&quot;(−)&quot;;&quot;(=)&quot;;&quot;(±)&quot;"/>
    <numFmt numFmtId="198" formatCode="#,##0.0_x_)_%;\(#,##0.0\)_x_)_%;_-0.0\x_)??_-"/>
    <numFmt numFmtId="199" formatCode="#,##0.0\x_);\(#,##0.0\)\x_-;_-0.0\x_)??_-;_-@_-"/>
    <numFmt numFmtId="200" formatCode="#,##0.0\x_)_%;\(#,##0.0\)\x_)_%;_-0.0\x_)??_-;_-&quot;n/a&quot;"/>
    <numFmt numFmtId="201" formatCode="_(* #,##0.0_);* \(#,##0.0\);_-??_-;_-@_-"/>
    <numFmt numFmtId="202" formatCode="_(* #,##0.0_);* \(#,##0.0\);&quot;n/a&quot;"/>
    <numFmt numFmtId="203" formatCode="_(* #,##0.0_);_(* \(#,##0.0\);_(* 0.0_);_-@_-"/>
    <numFmt numFmtId="204" formatCode="#\ 0\ /\ 8"/>
    <numFmt numFmtId="205" formatCode="* #,##0.0\x_);* \(#,##0.0\x\)_-;_-* 0.0\x_)??_-;_-@_-"/>
    <numFmt numFmtId="206" formatCode="_(* #,##0.0_);* \(#,##0.0\);_-0.0_-;_-@_-"/>
    <numFmt numFmtId="207" formatCode="_(* #,##0.0\x_);* \(#,##0.0\x\);_(0.0\x_)"/>
    <numFmt numFmtId="208" formatCode="_(0.0%_);\(0.0%\);_-0.0%_-;_-@_-"/>
    <numFmt numFmtId="209" formatCode="_(#,##0.0_);\(#,##0.0\);_(0.0_);_-@_-"/>
    <numFmt numFmtId="210" formatCode="m\ \P"/>
    <numFmt numFmtId="211" formatCode="* #,##0.0_x_);* \(#,##0.0\)\x_-;_-0.0_)??_-;* _-@_-_%_%_%"/>
    <numFmt numFmtId="212" formatCode="_(#,##0.0\x_);_(\(#,##0.0\x\);_-??_-;_-@_-"/>
    <numFmt numFmtId="213" formatCode="mmm\ yyyy"/>
    <numFmt numFmtId="214" formatCode="_-* #,##0.0_-;\-* #,##0.0_-;_-* &quot;-&quot;?_-;_-@_-"/>
    <numFmt numFmtId="215" formatCode="[$-F400]h:mm:ss\ AM/PM"/>
    <numFmt numFmtId="216" formatCode="yyyy\-mm\-dd;@"/>
    <numFmt numFmtId="217" formatCode="_(0%_);\(0%\);_-0%_-;_-@_-"/>
  </numFmts>
  <fonts count="246">
    <font>
      <sz val="12"/>
      <color theme="1"/>
      <name val="Arial"/>
      <family val="2"/>
      <scheme val="minor"/>
    </font>
    <font>
      <sz val="14"/>
      <color theme="1"/>
      <name val="Arial"/>
      <family val="2"/>
      <scheme val="minor"/>
    </font>
    <font>
      <sz val="11"/>
      <color theme="1"/>
      <name val="Arial"/>
      <family val="2"/>
      <scheme val="minor"/>
    </font>
    <font>
      <sz val="14"/>
      <color theme="1"/>
      <name val="Arial"/>
      <family val="2"/>
      <scheme val="minor"/>
    </font>
    <font>
      <sz val="14"/>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theme="1"/>
      <name val="Arial"/>
      <family val="2"/>
      <scheme val="minor"/>
    </font>
    <font>
      <sz val="11"/>
      <color theme="1"/>
      <name val="Arial"/>
      <family val="2"/>
      <scheme val="minor"/>
    </font>
    <font>
      <b/>
      <sz val="11"/>
      <color theme="1"/>
      <name val="Arial"/>
      <family val="2"/>
      <scheme val="minor"/>
    </font>
    <font>
      <sz val="8"/>
      <color theme="1"/>
      <name val="Arial"/>
      <family val="2"/>
      <scheme val="minor"/>
    </font>
    <font>
      <b/>
      <sz val="12"/>
      <color theme="1"/>
      <name val="Arial"/>
      <family val="2"/>
      <scheme val="minor"/>
    </font>
    <font>
      <b/>
      <sz val="10"/>
      <color theme="1"/>
      <name val="Arial"/>
      <family val="2"/>
      <scheme val="minor"/>
    </font>
    <font>
      <b/>
      <sz val="14"/>
      <color theme="1"/>
      <name val="Arial"/>
      <family val="2"/>
      <scheme val="minor"/>
    </font>
    <font>
      <i/>
      <sz val="11"/>
      <color theme="1"/>
      <name val="Arial"/>
      <family val="2"/>
      <scheme val="minor"/>
    </font>
    <font>
      <sz val="10"/>
      <name val="Arial"/>
      <family val="2"/>
    </font>
    <font>
      <b/>
      <sz val="12"/>
      <color theme="0"/>
      <name val="Arial"/>
      <family val="2"/>
      <scheme val="minor"/>
    </font>
    <font>
      <sz val="12"/>
      <color rgb="FFFF0000"/>
      <name val="Arial"/>
      <family val="2"/>
      <scheme val="minor"/>
    </font>
    <font>
      <sz val="12"/>
      <color theme="0"/>
      <name val="Arial"/>
      <family val="2"/>
      <scheme val="minor"/>
    </font>
    <font>
      <b/>
      <sz val="12"/>
      <color theme="3"/>
      <name val="Arial"/>
      <family val="2"/>
      <scheme val="minor"/>
    </font>
    <font>
      <sz val="12"/>
      <color theme="3"/>
      <name val="Arial"/>
      <family val="2"/>
      <scheme val="minor"/>
    </font>
    <font>
      <i/>
      <sz val="12"/>
      <color theme="1"/>
      <name val="Arial"/>
      <family val="2"/>
      <scheme val="minor"/>
    </font>
    <font>
      <i/>
      <sz val="11"/>
      <color theme="3"/>
      <name val="Arial"/>
      <family val="2"/>
      <scheme val="minor"/>
    </font>
    <font>
      <sz val="12"/>
      <color theme="0" tint="-0.14999847407452621"/>
      <name val="Arial"/>
      <family val="2"/>
      <scheme val="minor"/>
    </font>
    <font>
      <b/>
      <sz val="12"/>
      <color rgb="FF002060"/>
      <name val="Arial"/>
      <family val="2"/>
      <scheme val="minor"/>
    </font>
    <font>
      <sz val="12"/>
      <color rgb="FF002060"/>
      <name val="Arial"/>
      <family val="2"/>
      <scheme val="minor"/>
    </font>
    <font>
      <b/>
      <sz val="12"/>
      <color theme="4"/>
      <name val="Arial"/>
      <family val="2"/>
      <scheme val="minor"/>
    </font>
    <font>
      <sz val="12"/>
      <color theme="4"/>
      <name val="Arial"/>
      <family val="2"/>
      <scheme val="minor"/>
    </font>
    <font>
      <b/>
      <sz val="14"/>
      <color theme="4"/>
      <name val="Arial"/>
      <family val="2"/>
      <scheme val="minor"/>
    </font>
    <font>
      <sz val="28"/>
      <color theme="3"/>
      <name val="Source Serif 4 Medium (Headings"/>
    </font>
    <font>
      <sz val="12"/>
      <color rgb="FF000000"/>
      <name val="Arial"/>
      <family val="2"/>
      <scheme val="minor"/>
    </font>
    <font>
      <b/>
      <sz val="12"/>
      <color rgb="FF000000"/>
      <name val="Arial"/>
      <family val="2"/>
      <scheme val="minor"/>
    </font>
    <font>
      <b/>
      <sz val="20"/>
      <color theme="1"/>
      <name val="Arial"/>
      <family val="2"/>
      <scheme val="minor"/>
    </font>
    <font>
      <sz val="10"/>
      <color theme="1"/>
      <name val="Arial"/>
      <family val="2"/>
      <scheme val="minor"/>
    </font>
    <font>
      <sz val="10"/>
      <color rgb="FFFF0000"/>
      <name val="Arial"/>
      <family val="2"/>
      <scheme val="minor"/>
    </font>
    <font>
      <sz val="10"/>
      <color theme="3"/>
      <name val="Arial"/>
      <family val="2"/>
      <scheme val="minor"/>
    </font>
    <font>
      <i/>
      <sz val="10"/>
      <color theme="1"/>
      <name val="Arial"/>
      <family val="2"/>
      <scheme val="minor"/>
    </font>
    <font>
      <b/>
      <sz val="20"/>
      <color theme="3"/>
      <name val="Arial"/>
      <family val="2"/>
      <scheme val="minor"/>
    </font>
    <font>
      <sz val="12"/>
      <name val="Arial"/>
      <family val="2"/>
      <scheme val="minor"/>
    </font>
    <font>
      <b/>
      <sz val="10"/>
      <color theme="3"/>
      <name val="Arial"/>
      <family val="2"/>
      <scheme val="minor"/>
    </font>
    <font>
      <i/>
      <sz val="12"/>
      <color theme="4"/>
      <name val="Arial"/>
      <family val="2"/>
      <scheme val="minor"/>
    </font>
    <font>
      <sz val="12"/>
      <color theme="1" tint="0.79998168889431442"/>
      <name val="Arial"/>
      <family val="2"/>
      <scheme val="minor"/>
    </font>
    <font>
      <sz val="11"/>
      <color theme="1" tint="0.79998168889431442"/>
      <name val="Arial"/>
      <family val="2"/>
      <scheme val="minor"/>
    </font>
    <font>
      <sz val="8"/>
      <name val="Arial"/>
      <family val="2"/>
      <scheme val="minor"/>
    </font>
    <font>
      <b/>
      <sz val="16"/>
      <color theme="1"/>
      <name val="Arial"/>
      <family val="2"/>
      <scheme val="minor"/>
    </font>
    <font>
      <sz val="11"/>
      <name val="Arial"/>
      <family val="2"/>
      <scheme val="minor"/>
    </font>
    <font>
      <i/>
      <sz val="12"/>
      <name val="Arial"/>
      <family val="2"/>
      <scheme val="minor"/>
    </font>
    <font>
      <i/>
      <sz val="12"/>
      <color rgb="FFFF0000"/>
      <name val="Arial"/>
      <family val="2"/>
      <scheme val="minor"/>
    </font>
    <font>
      <b/>
      <sz val="11"/>
      <color theme="0"/>
      <name val="Arial"/>
      <family val="2"/>
      <scheme val="minor"/>
    </font>
    <font>
      <sz val="11"/>
      <color theme="0"/>
      <name val="Arial"/>
      <family val="2"/>
      <scheme val="minor"/>
    </font>
    <font>
      <sz val="14"/>
      <color theme="1"/>
      <name val="Arial"/>
      <family val="2"/>
      <scheme val="minor"/>
    </font>
    <font>
      <b/>
      <sz val="12"/>
      <name val="Arial"/>
      <family val="2"/>
      <scheme val="minor"/>
    </font>
    <font>
      <b/>
      <sz val="11"/>
      <name val="Arial"/>
      <family val="2"/>
      <scheme val="minor"/>
    </font>
    <font>
      <sz val="14"/>
      <name val="Arial"/>
      <family val="2"/>
      <scheme val="minor"/>
    </font>
    <font>
      <b/>
      <sz val="18"/>
      <color theme="1"/>
      <name val="Arial"/>
      <family val="2"/>
      <scheme val="minor"/>
    </font>
    <font>
      <b/>
      <sz val="11"/>
      <color theme="4" tint="0.39994506668294322"/>
      <name val="Arial"/>
      <family val="2"/>
      <scheme val="minor"/>
    </font>
    <font>
      <sz val="12"/>
      <color rgb="FF343434"/>
      <name val="Arial"/>
      <family val="2"/>
      <scheme val="minor"/>
    </font>
    <font>
      <sz val="20"/>
      <color theme="1" tint="-0.249977111117893"/>
      <name val="Arial"/>
      <family val="2"/>
      <scheme val="minor"/>
    </font>
    <font>
      <sz val="28"/>
      <color theme="3"/>
      <name val="Arial"/>
      <family val="2"/>
      <scheme val="minor"/>
    </font>
    <font>
      <sz val="12"/>
      <color theme="2" tint="-0.749992370372631"/>
      <name val="Arial"/>
      <family val="2"/>
      <scheme val="minor"/>
    </font>
    <font>
      <sz val="12"/>
      <color theme="2" tint="-0.499984740745262"/>
      <name val="Arial"/>
      <family val="2"/>
      <scheme val="minor"/>
    </font>
    <font>
      <sz val="12"/>
      <color theme="1" tint="0.39997558519241921"/>
      <name val="Arial"/>
      <family val="2"/>
      <scheme val="minor"/>
    </font>
    <font>
      <b/>
      <sz val="12"/>
      <color theme="1" tint="-0.249977111117893"/>
      <name val="Arial"/>
      <family val="2"/>
      <scheme val="minor"/>
    </font>
    <font>
      <sz val="12"/>
      <color theme="1" tint="-0.249977111117893"/>
      <name val="Arial"/>
      <family val="2"/>
      <scheme val="minor"/>
    </font>
    <font>
      <b/>
      <sz val="16"/>
      <color theme="0"/>
      <name val="Arial"/>
      <family val="2"/>
      <scheme val="minor"/>
    </font>
    <font>
      <sz val="12"/>
      <color theme="0" tint="-0.499984740745262"/>
      <name val="Arial"/>
      <family val="2"/>
      <scheme val="minor"/>
    </font>
    <font>
      <b/>
      <sz val="14"/>
      <color theme="0"/>
      <name val="Arial"/>
      <family val="2"/>
      <scheme val="minor"/>
    </font>
    <font>
      <b/>
      <sz val="12"/>
      <color theme="2" tint="-0.749992370372631"/>
      <name val="Arial"/>
      <family val="2"/>
      <scheme val="minor"/>
    </font>
    <font>
      <sz val="9"/>
      <color theme="1"/>
      <name val="Arial"/>
      <family val="2"/>
      <scheme val="minor"/>
    </font>
    <font>
      <b/>
      <sz val="14"/>
      <name val="Arial"/>
      <family val="2"/>
      <scheme val="minor"/>
    </font>
    <font>
      <b/>
      <sz val="14"/>
      <color theme="1" tint="-0.249977111117893"/>
      <name val="Arial"/>
      <family val="2"/>
      <scheme val="minor"/>
    </font>
    <font>
      <b/>
      <sz val="16"/>
      <color theme="3"/>
      <name val="Arial"/>
      <family val="2"/>
      <scheme val="minor"/>
    </font>
    <font>
      <b/>
      <sz val="12"/>
      <color theme="1" tint="0.39997558519241921"/>
      <name val="Arial"/>
      <family val="2"/>
      <scheme val="minor"/>
    </font>
    <font>
      <b/>
      <sz val="12"/>
      <color theme="1" tint="-0.499984740745262"/>
      <name val="Arial"/>
      <family val="2"/>
      <scheme val="minor"/>
    </font>
    <font>
      <i/>
      <sz val="11"/>
      <color theme="2" tint="-0.749992370372631"/>
      <name val="Arial"/>
      <family val="2"/>
      <scheme val="minor"/>
    </font>
    <font>
      <sz val="26"/>
      <color theme="1"/>
      <name val="Arial"/>
      <family val="2"/>
      <scheme val="minor"/>
    </font>
    <font>
      <sz val="36"/>
      <color theme="3"/>
      <name val="Arial"/>
      <family val="2"/>
      <scheme val="minor"/>
    </font>
    <font>
      <b/>
      <sz val="12"/>
      <color rgb="FF0070C0"/>
      <name val="Arial"/>
      <family val="2"/>
      <scheme val="minor"/>
    </font>
    <font>
      <sz val="12"/>
      <color rgb="FFE4E8E5"/>
      <name val="Arial"/>
      <family val="2"/>
      <scheme val="minor"/>
    </font>
    <font>
      <b/>
      <sz val="16"/>
      <color theme="2" tint="-0.749961851863155"/>
      <name val="Arial"/>
      <family val="2"/>
      <scheme val="minor"/>
    </font>
    <font>
      <sz val="12"/>
      <color rgb="FFA20000"/>
      <name val="Arial"/>
      <family val="2"/>
      <scheme val="minor"/>
    </font>
    <font>
      <sz val="12"/>
      <color rgb="FF6B6B6B"/>
      <name val="Arial"/>
      <family val="2"/>
      <scheme val="minor"/>
    </font>
    <font>
      <b/>
      <sz val="11"/>
      <color theme="3"/>
      <name val="Arial"/>
      <family val="2"/>
      <scheme val="minor"/>
    </font>
    <font>
      <sz val="18"/>
      <color theme="1"/>
      <name val="Arial"/>
      <family val="2"/>
      <scheme val="minor"/>
    </font>
    <font>
      <u/>
      <sz val="12"/>
      <color rgb="FF0066FF"/>
      <name val="Arial"/>
      <family val="2"/>
      <scheme val="minor"/>
    </font>
    <font>
      <b/>
      <sz val="18"/>
      <name val="Arial"/>
      <family val="2"/>
      <scheme val="minor"/>
    </font>
    <font>
      <b/>
      <sz val="15"/>
      <color theme="3"/>
      <name val="Arial"/>
      <family val="2"/>
      <scheme val="minor"/>
    </font>
    <font>
      <b/>
      <sz val="20"/>
      <color theme="2" tint="-0.89992980742820516"/>
      <name val="Arial"/>
      <family val="2"/>
      <scheme val="minor"/>
    </font>
    <font>
      <b/>
      <sz val="13"/>
      <color theme="3"/>
      <name val="Arial"/>
      <family val="2"/>
      <scheme val="minor"/>
    </font>
    <font>
      <b/>
      <sz val="20"/>
      <color rgb="FF0C4F88"/>
      <name val="Arial"/>
      <family val="2"/>
      <scheme val="minor"/>
    </font>
    <font>
      <b/>
      <u val="singleAccounting"/>
      <sz val="18"/>
      <color theme="1"/>
      <name val="Arial"/>
      <family val="2"/>
      <scheme val="minor"/>
    </font>
    <font>
      <u/>
      <sz val="11"/>
      <color rgb="FF0066FF"/>
      <name val="Arial"/>
      <family val="2"/>
      <scheme val="minor"/>
    </font>
    <font>
      <sz val="12"/>
      <color rgb="FF3F3F76"/>
      <name val="Arial"/>
      <family val="2"/>
      <scheme val="minor"/>
    </font>
    <font>
      <b/>
      <u/>
      <sz val="12"/>
      <color theme="1"/>
      <name val="Arial"/>
      <family val="2"/>
      <scheme val="minor"/>
    </font>
    <font>
      <b/>
      <sz val="16"/>
      <color theme="2" tint="-0.89992980742820516"/>
      <name val="Arial"/>
      <family val="2"/>
      <scheme val="minor"/>
    </font>
    <font>
      <b/>
      <sz val="14"/>
      <color theme="1"/>
      <name val="Arial"/>
      <family val="2"/>
    </font>
    <font>
      <b/>
      <u/>
      <sz val="12"/>
      <name val="Arial"/>
      <family val="2"/>
      <scheme val="minor"/>
    </font>
    <font>
      <u/>
      <sz val="12"/>
      <name val="Arial"/>
      <family val="2"/>
      <scheme val="minor"/>
    </font>
    <font>
      <b/>
      <sz val="12"/>
      <color rgb="FFFFFFFF"/>
      <name val="Arial"/>
      <family val="2"/>
      <scheme val="minor"/>
    </font>
    <font>
      <sz val="12"/>
      <color rgb="FFFFFFFF"/>
      <name val="Arial"/>
      <family val="2"/>
      <scheme val="minor"/>
    </font>
    <font>
      <i/>
      <sz val="12"/>
      <color rgb="FF000000"/>
      <name val="Arial"/>
      <family val="2"/>
      <scheme val="minor"/>
    </font>
    <font>
      <b/>
      <sz val="14"/>
      <color rgb="FFC00000"/>
      <name val="Arial"/>
      <family val="2"/>
      <scheme val="minor"/>
    </font>
    <font>
      <sz val="28"/>
      <color theme="1"/>
      <name val="Arial"/>
      <family val="2"/>
      <scheme val="minor"/>
    </font>
    <font>
      <b/>
      <u val="singleAccounting"/>
      <sz val="14"/>
      <color theme="1"/>
      <name val="Arial"/>
      <family val="2"/>
      <scheme val="minor"/>
    </font>
    <font>
      <sz val="18"/>
      <color theme="0"/>
      <name val="Arial"/>
      <family val="2"/>
      <scheme val="minor"/>
    </font>
    <font>
      <b/>
      <sz val="12"/>
      <color rgb="FFC00000"/>
      <name val="Arial"/>
      <family val="2"/>
      <scheme val="minor"/>
    </font>
    <font>
      <sz val="11"/>
      <color theme="2" tint="-0.89999084444715716"/>
      <name val="Arial"/>
      <family val="2"/>
      <scheme val="minor"/>
    </font>
    <font>
      <sz val="12"/>
      <color theme="2" tint="-0.89999084444715716"/>
      <name val="Arial"/>
      <family val="2"/>
      <scheme val="minor"/>
    </font>
    <font>
      <b/>
      <sz val="16"/>
      <color theme="2" tint="-0.749992370372631"/>
      <name val="Arial"/>
      <family val="2"/>
      <scheme val="minor"/>
    </font>
    <font>
      <sz val="18"/>
      <color rgb="FFE4E8E5"/>
      <name val="Arial"/>
      <family val="2"/>
      <scheme val="minor"/>
    </font>
    <font>
      <b/>
      <sz val="16"/>
      <name val="Arial"/>
      <family val="2"/>
      <scheme val="minor"/>
    </font>
    <font>
      <i/>
      <sz val="10"/>
      <color theme="1" tint="0.39997558519241921"/>
      <name val="Arial Narrow"/>
      <family val="2"/>
    </font>
    <font>
      <b/>
      <u/>
      <sz val="12"/>
      <color theme="2" tint="-0.749992370372631"/>
      <name val="Arial"/>
      <family val="2"/>
      <scheme val="minor"/>
    </font>
    <font>
      <b/>
      <u/>
      <sz val="12"/>
      <color theme="0"/>
      <name val="Arial"/>
      <family val="2"/>
      <scheme val="minor"/>
    </font>
    <font>
      <u/>
      <sz val="12"/>
      <color theme="0"/>
      <name val="Arial"/>
      <family val="2"/>
      <scheme val="minor"/>
    </font>
    <font>
      <sz val="14"/>
      <color theme="0"/>
      <name val="Arial"/>
      <family val="2"/>
      <scheme val="minor"/>
    </font>
    <font>
      <b/>
      <sz val="12"/>
      <color theme="2" tint="-0.499984740745262"/>
      <name val="Arial"/>
      <family val="2"/>
      <scheme val="minor"/>
    </font>
    <font>
      <b/>
      <sz val="12"/>
      <color theme="2" tint="-9.9978637043366805E-2"/>
      <name val="Arial"/>
      <family val="2"/>
      <scheme val="minor"/>
    </font>
    <font>
      <b/>
      <sz val="26"/>
      <color theme="1"/>
      <name val="Arial"/>
      <family val="2"/>
      <scheme val="minor"/>
    </font>
    <font>
      <sz val="10"/>
      <color theme="2" tint="-0.499984740745262"/>
      <name val="Arial"/>
      <family val="2"/>
      <scheme val="minor"/>
    </font>
    <font>
      <b/>
      <u val="singleAccounting"/>
      <sz val="12"/>
      <name val="Arial"/>
      <family val="2"/>
      <scheme val="minor"/>
    </font>
    <font>
      <b/>
      <sz val="11"/>
      <color theme="4"/>
      <name val="Arial"/>
      <family val="2"/>
      <scheme val="minor"/>
    </font>
    <font>
      <b/>
      <u val="singleAccounting"/>
      <sz val="16"/>
      <color theme="1"/>
      <name val="Arial"/>
      <family val="2"/>
      <scheme val="minor"/>
    </font>
    <font>
      <b/>
      <i/>
      <sz val="11"/>
      <color theme="7"/>
      <name val="Arial"/>
      <family val="2"/>
      <scheme val="minor"/>
    </font>
    <font>
      <b/>
      <u val="singleAccounting"/>
      <sz val="11"/>
      <name val="Arial"/>
      <family val="2"/>
      <scheme val="minor"/>
    </font>
    <font>
      <sz val="11"/>
      <color rgb="FF002060"/>
      <name val="Arial"/>
      <family val="2"/>
      <scheme val="minor"/>
    </font>
    <font>
      <sz val="11"/>
      <color theme="3"/>
      <name val="Arial"/>
      <family val="2"/>
      <scheme val="minor"/>
    </font>
    <font>
      <i/>
      <sz val="12"/>
      <color theme="2" tint="-0.749992370372631"/>
      <name val="Arial"/>
      <family val="2"/>
      <scheme val="minor"/>
    </font>
    <font>
      <b/>
      <sz val="20"/>
      <color theme="2" tint="-0.749992370372631"/>
      <name val="Arial"/>
      <family val="2"/>
      <scheme val="minor"/>
    </font>
    <font>
      <sz val="10"/>
      <color theme="0"/>
      <name val="Arial"/>
      <family val="2"/>
      <scheme val="minor"/>
    </font>
    <font>
      <sz val="20"/>
      <name val="Arial"/>
      <family val="2"/>
      <scheme val="minor"/>
    </font>
    <font>
      <sz val="10"/>
      <color theme="2" tint="-0.749992370372631"/>
      <name val="Arial"/>
      <family val="2"/>
      <scheme val="minor"/>
    </font>
    <font>
      <sz val="11"/>
      <color theme="2" tint="-0.89992980742820516"/>
      <name val="Arial"/>
      <family val="2"/>
      <scheme val="minor"/>
    </font>
    <font>
      <b/>
      <sz val="36"/>
      <color theme="1"/>
      <name val="Arial"/>
      <family val="2"/>
      <scheme val="minor"/>
    </font>
    <font>
      <b/>
      <sz val="26"/>
      <name val="Arial"/>
      <family val="2"/>
      <scheme val="minor"/>
    </font>
    <font>
      <sz val="36"/>
      <color rgb="FF26264C"/>
      <name val="Arial"/>
      <family val="2"/>
      <scheme val="minor"/>
    </font>
    <font>
      <sz val="12"/>
      <color theme="2" tint="-0.89992980742820516"/>
      <name val="Arial"/>
      <family val="2"/>
      <scheme val="minor"/>
    </font>
    <font>
      <sz val="16"/>
      <color theme="1"/>
      <name val="Arial"/>
      <family val="2"/>
      <scheme val="minor"/>
    </font>
    <font>
      <sz val="14"/>
      <color rgb="FFFF0000"/>
      <name val="Arial"/>
      <family val="2"/>
      <scheme val="minor"/>
    </font>
    <font>
      <b/>
      <u val="singleAccounting"/>
      <sz val="11"/>
      <color theme="2" tint="-0.749992370372631"/>
      <name val="Arial"/>
      <family val="2"/>
      <scheme val="minor"/>
    </font>
    <font>
      <sz val="36"/>
      <color rgb="FF0C4F88"/>
      <name val="Arial"/>
      <family val="2"/>
      <scheme val="minor"/>
    </font>
    <font>
      <sz val="11"/>
      <color theme="2" tint="-0.499984740745262"/>
      <name val="Arial"/>
      <family val="2"/>
      <scheme val="minor"/>
    </font>
    <font>
      <sz val="11"/>
      <color theme="1" tint="0.39997558519241921"/>
      <name val="Arial"/>
      <family val="2"/>
      <scheme val="minor"/>
    </font>
    <font>
      <b/>
      <u val="singleAccounting"/>
      <sz val="11"/>
      <color theme="7" tint="-0.499984740745262"/>
      <name val="Arial"/>
      <family val="2"/>
      <scheme val="minor"/>
    </font>
    <font>
      <b/>
      <sz val="11"/>
      <color theme="7" tint="-0.499984740745262"/>
      <name val="Arial"/>
      <family val="2"/>
      <scheme val="minor"/>
    </font>
    <font>
      <sz val="12"/>
      <color rgb="FF666666"/>
      <name val="Arial"/>
      <family val="2"/>
      <scheme val="minor"/>
    </font>
    <font>
      <b/>
      <sz val="10"/>
      <color theme="0"/>
      <name val="Arial"/>
      <family val="2"/>
      <scheme val="minor"/>
    </font>
    <font>
      <b/>
      <u/>
      <sz val="10"/>
      <color theme="1"/>
      <name val="Arial"/>
      <family val="2"/>
      <scheme val="minor"/>
    </font>
    <font>
      <sz val="12"/>
      <color theme="7" tint="-0.249977111117893"/>
      <name val="Arial"/>
      <family val="2"/>
      <scheme val="minor"/>
    </font>
    <font>
      <sz val="9"/>
      <color rgb="FFE12D39"/>
      <name val="Courier New"/>
      <family val="3"/>
    </font>
    <font>
      <b/>
      <sz val="22"/>
      <name val="Arial"/>
      <family val="2"/>
      <scheme val="minor"/>
    </font>
    <font>
      <b/>
      <sz val="12"/>
      <color theme="1" tint="0.79998168889431442"/>
      <name val="Arial"/>
      <family val="2"/>
      <scheme val="minor"/>
    </font>
    <font>
      <b/>
      <sz val="12"/>
      <color rgb="FF6B6B6B"/>
      <name val="Arial"/>
      <family val="2"/>
      <scheme val="minor"/>
    </font>
    <font>
      <b/>
      <sz val="12"/>
      <color theme="2" tint="-0.89999084444715716"/>
      <name val="Arial"/>
      <family val="2"/>
      <scheme val="minor"/>
    </font>
    <font>
      <b/>
      <sz val="22"/>
      <color theme="7"/>
      <name val="Arial"/>
      <family val="2"/>
      <scheme val="minor"/>
    </font>
    <font>
      <sz val="12"/>
      <color rgb="FFFF99CC"/>
      <name val="Arial"/>
      <family val="2"/>
      <scheme val="minor"/>
    </font>
    <font>
      <sz val="12"/>
      <color theme="0" tint="-0.34998626667073579"/>
      <name val="Arial"/>
      <family val="2"/>
      <scheme val="minor"/>
    </font>
    <font>
      <b/>
      <strike/>
      <sz val="14"/>
      <color theme="0"/>
      <name val="Arial"/>
      <family val="2"/>
      <scheme val="minor"/>
    </font>
    <font>
      <sz val="12"/>
      <color rgb="FFC00000"/>
      <name val="Arial"/>
      <family val="2"/>
      <scheme val="minor"/>
    </font>
    <font>
      <b/>
      <sz val="14"/>
      <color theme="1" tint="0.39997558519241921"/>
      <name val="Arial"/>
      <family val="2"/>
      <scheme val="minor"/>
    </font>
    <font>
      <sz val="36"/>
      <color theme="2" tint="-0.499984740745262"/>
      <name val="Arial"/>
      <family val="2"/>
      <scheme val="minor"/>
    </font>
    <font>
      <b/>
      <sz val="14"/>
      <color theme="2" tint="-0.499984740745262"/>
      <name val="Arial"/>
      <family val="2"/>
      <scheme val="minor"/>
    </font>
    <font>
      <sz val="11"/>
      <color theme="0" tint="-0.14999847407452621"/>
      <name val="Arial"/>
      <family val="2"/>
      <scheme val="minor"/>
    </font>
    <font>
      <b/>
      <sz val="11"/>
      <color theme="7" tint="0.39997558519241921"/>
      <name val="Arial"/>
      <family val="2"/>
      <scheme val="minor"/>
    </font>
    <font>
      <sz val="12"/>
      <color theme="2" tint="-0.249977111117893"/>
      <name val="Arial"/>
      <family val="2"/>
      <scheme val="minor"/>
    </font>
    <font>
      <i/>
      <sz val="14"/>
      <color theme="2" tint="-0.749992370372631"/>
      <name val="Arial"/>
      <family val="2"/>
      <scheme val="minor"/>
    </font>
    <font>
      <b/>
      <sz val="11"/>
      <color rgb="FFFF99CC"/>
      <name val="Arial"/>
      <family val="2"/>
      <scheme val="minor"/>
    </font>
    <font>
      <b/>
      <sz val="14"/>
      <color theme="2" tint="-0.749961851863155"/>
      <name val="Arial"/>
      <family val="2"/>
      <scheme val="minor"/>
    </font>
    <font>
      <b/>
      <sz val="14"/>
      <color theme="7" tint="-0.499984740745262"/>
      <name val="Arial"/>
      <family val="2"/>
      <scheme val="minor"/>
    </font>
    <font>
      <sz val="14"/>
      <color theme="7" tint="-0.499984740745262"/>
      <name val="Arial"/>
      <family val="2"/>
      <scheme val="minor"/>
    </font>
    <font>
      <b/>
      <u val="singleAccounting"/>
      <sz val="14"/>
      <color theme="2" tint="-0.749992370372631"/>
      <name val="Arial"/>
      <family val="2"/>
      <scheme val="minor"/>
    </font>
    <font>
      <sz val="11"/>
      <color theme="2" tint="-0.749992370372631"/>
      <name val="Arial"/>
      <family val="2"/>
      <scheme val="minor"/>
    </font>
    <font>
      <sz val="10"/>
      <name val="Arial"/>
      <family val="2"/>
      <scheme val="minor"/>
    </font>
    <font>
      <b/>
      <sz val="10"/>
      <color theme="4"/>
      <name val="Arial"/>
      <family val="2"/>
      <scheme val="minor"/>
    </font>
    <font>
      <i/>
      <sz val="12"/>
      <color rgb="FFC00000"/>
      <name val="Arial"/>
      <family val="2"/>
      <scheme val="minor"/>
    </font>
    <font>
      <b/>
      <sz val="16"/>
      <color rgb="FFFF0000"/>
      <name val="Arial"/>
      <family val="2"/>
      <scheme val="minor"/>
    </font>
    <font>
      <sz val="18"/>
      <color theme="6" tint="-0.499984740745262"/>
      <name val="Arial"/>
      <family val="2"/>
      <scheme val="minor"/>
    </font>
    <font>
      <b/>
      <sz val="12"/>
      <color theme="7" tint="-0.499984740745262"/>
      <name val="Arial"/>
      <family val="2"/>
      <scheme val="minor"/>
    </font>
    <font>
      <sz val="16"/>
      <name val="Arial"/>
      <family val="2"/>
      <scheme val="minor"/>
    </font>
    <font>
      <sz val="11"/>
      <color theme="2" tint="-0.249977111117893"/>
      <name val="Arial"/>
      <family val="2"/>
      <scheme val="minor"/>
    </font>
    <font>
      <b/>
      <u val="singleAccounting"/>
      <sz val="12"/>
      <color theme="0"/>
      <name val="Arial"/>
      <family val="2"/>
      <scheme val="minor"/>
    </font>
    <font>
      <sz val="12"/>
      <color theme="7" tint="-0.499984740745262"/>
      <name val="Arial"/>
      <family val="2"/>
      <scheme val="minor"/>
    </font>
    <font>
      <b/>
      <u val="singleAccounting"/>
      <sz val="14"/>
      <color theme="0"/>
      <name val="Arial"/>
      <family val="2"/>
      <scheme val="minor"/>
    </font>
    <font>
      <b/>
      <sz val="11"/>
      <color theme="2" tint="-0.89992980742820516"/>
      <name val="Arial"/>
      <family val="2"/>
      <scheme val="minor"/>
    </font>
    <font>
      <b/>
      <sz val="12"/>
      <color theme="2" tint="-0.89992980742820516"/>
      <name val="Arial"/>
      <family val="2"/>
      <scheme val="minor"/>
    </font>
    <font>
      <b/>
      <sz val="14"/>
      <color theme="2" tint="-0.749992370372631"/>
      <name val="Arial"/>
      <family val="2"/>
      <scheme val="minor"/>
    </font>
    <font>
      <sz val="14"/>
      <color theme="2" tint="-0.749992370372631"/>
      <name val="Arial"/>
      <family val="2"/>
      <scheme val="minor"/>
    </font>
    <font>
      <b/>
      <sz val="12"/>
      <color theme="7"/>
      <name val="Arial"/>
      <family val="2"/>
      <scheme val="minor"/>
    </font>
    <font>
      <b/>
      <sz val="10"/>
      <color theme="2" tint="-0.499984740745262"/>
      <name val="Arial"/>
      <family val="2"/>
      <scheme val="minor"/>
    </font>
    <font>
      <b/>
      <sz val="14"/>
      <color theme="4" tint="0.39997558519241921"/>
      <name val="Arial"/>
      <family val="2"/>
      <scheme val="minor"/>
    </font>
    <font>
      <i/>
      <sz val="12"/>
      <color theme="2"/>
      <name val="Arial"/>
      <family val="2"/>
      <scheme val="minor"/>
    </font>
    <font>
      <sz val="12"/>
      <color theme="0" tint="-4.9989318521683403E-2"/>
      <name val="Arial"/>
      <family val="2"/>
      <scheme val="minor"/>
    </font>
    <font>
      <sz val="12"/>
      <color theme="0" tint="-0.249977111117893"/>
      <name val="Arial"/>
      <family val="2"/>
      <scheme val="minor"/>
    </font>
    <font>
      <b/>
      <sz val="14"/>
      <color theme="0" tint="-0.249977111117893"/>
      <name val="Arial"/>
      <family val="2"/>
      <scheme val="minor"/>
    </font>
    <font>
      <b/>
      <sz val="14"/>
      <color theme="0" tint="-4.9989318521683403E-2"/>
      <name val="Arial"/>
      <family val="2"/>
      <scheme val="minor"/>
    </font>
    <font>
      <sz val="16"/>
      <color theme="0"/>
      <name val="Arial"/>
      <family val="2"/>
      <scheme val="minor"/>
    </font>
    <font>
      <sz val="20"/>
      <color theme="0"/>
      <name val="Arial"/>
      <family val="2"/>
      <scheme val="minor"/>
    </font>
    <font>
      <sz val="12"/>
      <color theme="7" tint="0.39997558519241921"/>
      <name val="Arial"/>
      <family val="2"/>
      <scheme val="minor"/>
    </font>
    <font>
      <sz val="22"/>
      <color theme="0"/>
      <name val="Arial"/>
      <family val="2"/>
      <scheme val="minor"/>
    </font>
    <font>
      <sz val="24"/>
      <color theme="1"/>
      <name val="Arial"/>
      <family val="2"/>
      <scheme val="minor"/>
    </font>
    <font>
      <sz val="24"/>
      <color theme="1" tint="-0.249977111117893"/>
      <name val="Arial"/>
      <family val="2"/>
      <scheme val="minor"/>
    </font>
    <font>
      <b/>
      <u val="singleAccounting"/>
      <sz val="14"/>
      <name val="Arial"/>
      <family val="2"/>
      <scheme val="minor"/>
    </font>
    <font>
      <b/>
      <sz val="12"/>
      <color theme="0" tint="-0.34998626667073579"/>
      <name val="Arial"/>
      <family val="2"/>
      <scheme val="minor"/>
    </font>
    <font>
      <b/>
      <sz val="14"/>
      <color theme="4" tint="-0.249977111117893"/>
      <name val="Arial"/>
      <family val="2"/>
      <scheme val="minor"/>
    </font>
    <font>
      <b/>
      <sz val="12"/>
      <color theme="4" tint="-0.249977111117893"/>
      <name val="Arial"/>
      <family val="2"/>
      <scheme val="minor"/>
    </font>
    <font>
      <sz val="10"/>
      <color theme="7" tint="0.39997558519241921"/>
      <name val="Arial"/>
      <family val="2"/>
      <scheme val="minor"/>
    </font>
    <font>
      <sz val="11"/>
      <color theme="8" tint="0.39997558519241921"/>
      <name val="Arial"/>
      <family val="2"/>
      <scheme val="minor"/>
    </font>
    <font>
      <sz val="12"/>
      <color theme="8" tint="0.39997558519241921"/>
      <name val="Arial"/>
      <family val="2"/>
      <scheme val="minor"/>
    </font>
    <font>
      <sz val="10"/>
      <color theme="8" tint="0.39997558519241921"/>
      <name val="Arial"/>
      <family val="2"/>
      <scheme val="minor"/>
    </font>
    <font>
      <sz val="12"/>
      <color rgb="FFFF9999"/>
      <name val="Arial"/>
      <family val="2"/>
      <scheme val="minor"/>
    </font>
    <font>
      <sz val="11"/>
      <color rgb="FFFF9999"/>
      <name val="Arial"/>
      <family val="2"/>
      <scheme val="minor"/>
    </font>
    <font>
      <sz val="10"/>
      <color rgb="FFFF9999"/>
      <name val="Arial"/>
      <family val="2"/>
      <scheme val="minor"/>
    </font>
    <font>
      <u/>
      <sz val="12"/>
      <color theme="1"/>
      <name val="Arial"/>
      <family val="2"/>
      <scheme val="minor"/>
    </font>
    <font>
      <sz val="12"/>
      <color theme="3"/>
      <name val="Source Serif 4 Medium (Headings"/>
    </font>
    <font>
      <b/>
      <u val="singleAccounting"/>
      <sz val="12"/>
      <color theme="7" tint="-0.499984740745262"/>
      <name val="Arial"/>
      <family val="2"/>
      <scheme val="minor"/>
    </font>
    <font>
      <b/>
      <sz val="12"/>
      <color rgb="FFFF0000"/>
      <name val="Arial"/>
      <family val="2"/>
      <scheme val="minor"/>
    </font>
    <font>
      <b/>
      <sz val="18"/>
      <color theme="8" tint="0.39994506668294322"/>
      <name val="Arial"/>
      <family val="2"/>
      <scheme val="minor"/>
    </font>
    <font>
      <sz val="12"/>
      <color theme="7"/>
      <name val="Arial"/>
      <family val="2"/>
      <scheme val="minor"/>
    </font>
    <font>
      <u val="singleAccounting"/>
      <sz val="12"/>
      <name val="Arial"/>
      <family val="2"/>
      <scheme val="minor"/>
    </font>
    <font>
      <b/>
      <sz val="10"/>
      <name val="Arial"/>
      <family val="2"/>
      <scheme val="minor"/>
    </font>
    <font>
      <sz val="12"/>
      <color rgb="FF00B050"/>
      <name val="Arial"/>
      <family val="2"/>
      <scheme val="minor"/>
    </font>
    <font>
      <i/>
      <sz val="28"/>
      <color rgb="FFFF0000"/>
      <name val="Arial"/>
      <family val="2"/>
      <scheme val="minor"/>
    </font>
    <font>
      <b/>
      <sz val="28"/>
      <color theme="0"/>
      <name val="Arial"/>
      <family val="2"/>
      <scheme val="minor"/>
    </font>
    <font>
      <b/>
      <sz val="26"/>
      <color theme="0"/>
      <name val="Arial"/>
      <family val="2"/>
      <scheme val="minor"/>
    </font>
    <font>
      <sz val="22"/>
      <color theme="1"/>
      <name val="Arial"/>
      <family val="2"/>
      <scheme val="minor"/>
    </font>
    <font>
      <b/>
      <sz val="26"/>
      <color rgb="FFC00000"/>
      <name val="Arial"/>
      <family val="2"/>
      <scheme val="minor"/>
    </font>
    <font>
      <sz val="16"/>
      <color theme="2" tint="-0.499984740745262"/>
      <name val="Arial"/>
      <family val="2"/>
      <scheme val="minor"/>
    </font>
    <font>
      <sz val="16"/>
      <color theme="0" tint="-0.249977111117893"/>
      <name val="Arial"/>
      <family val="2"/>
      <scheme val="minor"/>
    </font>
    <font>
      <sz val="36"/>
      <color theme="0"/>
      <name val="Arial"/>
      <family val="2"/>
      <scheme val="minor"/>
    </font>
    <font>
      <sz val="10"/>
      <color theme="2" tint="-0.249977111117893"/>
      <name val="Arial"/>
      <family val="2"/>
      <scheme val="minor"/>
    </font>
    <font>
      <sz val="10"/>
      <color theme="7" tint="0.79998168889431442"/>
      <name val="Arial"/>
      <family val="2"/>
      <scheme val="minor"/>
    </font>
    <font>
      <b/>
      <sz val="10"/>
      <color theme="8" tint="0.39997558519241921"/>
      <name val="Arial"/>
      <family val="2"/>
      <scheme val="minor"/>
    </font>
    <font>
      <sz val="14"/>
      <color theme="2" tint="-0.499984740745262"/>
      <name val="Arial"/>
      <family val="2"/>
      <scheme val="minor"/>
    </font>
    <font>
      <sz val="10"/>
      <color rgb="FFFFFFFF"/>
      <name val="Arial"/>
      <family val="2"/>
      <scheme val="minor"/>
    </font>
    <font>
      <b/>
      <sz val="11"/>
      <color theme="2" tint="-0.499984740745262"/>
      <name val="Arial"/>
      <family val="2"/>
      <scheme val="minor"/>
    </font>
    <font>
      <sz val="12"/>
      <color rgb="FF009174"/>
      <name val="Arial"/>
      <family val="2"/>
      <scheme val="minor"/>
    </font>
    <font>
      <b/>
      <u val="singleAccounting"/>
      <sz val="10"/>
      <color theme="2" tint="-0.749992370372631"/>
      <name val="Arial"/>
      <family val="2"/>
      <scheme val="minor"/>
    </font>
    <font>
      <sz val="11"/>
      <color theme="2"/>
      <name val="Arial"/>
      <family val="2"/>
      <scheme val="minor"/>
    </font>
    <font>
      <sz val="12"/>
      <color theme="2"/>
      <name val="Arial"/>
      <family val="2"/>
      <scheme val="minor"/>
    </font>
    <font>
      <sz val="10"/>
      <color theme="2"/>
      <name val="Arial"/>
      <family val="2"/>
      <scheme val="minor"/>
    </font>
    <font>
      <sz val="18"/>
      <color theme="2"/>
      <name val="Arial"/>
      <family val="2"/>
      <scheme val="minor"/>
    </font>
    <font>
      <sz val="18"/>
      <color theme="2" tint="-9.9978637043366805E-2"/>
      <name val="Arial"/>
      <family val="2"/>
      <scheme val="minor"/>
    </font>
    <font>
      <sz val="12"/>
      <color rgb="FF343434"/>
      <name val="Arial"/>
      <family val="2"/>
    </font>
    <font>
      <sz val="12"/>
      <color rgb="FF383838"/>
      <name val="Arial"/>
      <family val="2"/>
    </font>
  </fonts>
  <fills count="9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theme="6"/>
        <bgColor indexed="64"/>
      </patternFill>
    </fill>
    <fill>
      <patternFill patternType="solid">
        <fgColor rgb="FFF2F2F2"/>
        <bgColor indexed="64"/>
      </patternFill>
    </fill>
    <fill>
      <patternFill patternType="solid">
        <fgColor theme="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rgb="FF0070C0"/>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4"/>
        <bgColor indexed="64"/>
      </patternFill>
    </fill>
    <fill>
      <patternFill patternType="solid">
        <fgColor theme="2"/>
        <bgColor indexed="64"/>
      </patternFill>
    </fill>
    <fill>
      <patternFill patternType="solid">
        <fgColor theme="6" tint="-9.9978637043366805E-2"/>
        <bgColor indexed="64"/>
      </patternFill>
    </fill>
    <fill>
      <patternFill patternType="solid">
        <fgColor theme="2" tint="-9.9978637043366805E-2"/>
        <bgColor indexed="64"/>
      </patternFill>
    </fill>
    <fill>
      <patternFill patternType="solid">
        <fgColor rgb="FFE2E2E2"/>
        <bgColor indexed="64"/>
      </patternFill>
    </fill>
    <fill>
      <patternFill patternType="solid">
        <fgColor theme="2" tint="-0.749992370372631"/>
        <bgColor indexed="64"/>
      </patternFill>
    </fill>
    <fill>
      <patternFill patternType="solid">
        <fgColor theme="7" tint="0.39997558519241921"/>
        <bgColor indexed="64"/>
      </patternFill>
    </fill>
    <fill>
      <patternFill patternType="solid">
        <fgColor rgb="FFFFCC99"/>
      </patternFill>
    </fill>
    <fill>
      <patternFill patternType="solid">
        <fgColor rgb="FFD1F7FF"/>
        <bgColor rgb="FF000000"/>
      </patternFill>
    </fill>
    <fill>
      <patternFill patternType="solid">
        <fgColor rgb="FFFFD9D9"/>
        <bgColor rgb="FF000000"/>
      </patternFill>
    </fill>
    <fill>
      <patternFill patternType="solid">
        <fgColor theme="3"/>
        <bgColor rgb="FF000000"/>
      </patternFill>
    </fill>
    <fill>
      <patternFill patternType="solid">
        <fgColor theme="3" tint="-0.249977111117893"/>
        <bgColor indexed="64"/>
      </patternFill>
    </fill>
    <fill>
      <patternFill patternType="darkUp">
        <fgColor theme="5"/>
        <bgColor theme="0" tint="-4.9989318521683403E-2"/>
      </patternFill>
    </fill>
    <fill>
      <patternFill patternType="solid">
        <fgColor theme="0" tint="-4.9989318521683403E-2"/>
        <bgColor theme="5"/>
      </patternFill>
    </fill>
    <fill>
      <patternFill patternType="solid">
        <fgColor theme="0" tint="-4.9989318521683403E-2"/>
        <bgColor auto="1"/>
      </patternFill>
    </fill>
    <fill>
      <patternFill patternType="solid">
        <fgColor theme="6"/>
        <bgColor rgb="FF000000"/>
      </patternFill>
    </fill>
    <fill>
      <patternFill patternType="solid">
        <fgColor theme="0" tint="-4.9989318521683403E-2"/>
        <bgColor theme="0"/>
      </patternFill>
    </fill>
    <fill>
      <patternFill patternType="darkUp">
        <fgColor theme="2"/>
        <bgColor theme="0" tint="-4.9989318521683403E-2"/>
      </patternFill>
    </fill>
    <fill>
      <patternFill patternType="solid">
        <fgColor theme="2" tint="-0.89999084444715716"/>
        <bgColor indexed="64"/>
      </patternFill>
    </fill>
    <fill>
      <patternFill patternType="solid">
        <fgColor theme="0" tint="-4.9989318521683403E-2"/>
        <bgColor rgb="FF000000"/>
      </patternFill>
    </fill>
    <fill>
      <patternFill patternType="solid">
        <fgColor rgb="FFDCDCDC"/>
        <bgColor indexed="64"/>
      </patternFill>
    </fill>
    <fill>
      <patternFill patternType="solid">
        <fgColor rgb="FFC2D9D1"/>
        <bgColor indexed="64"/>
      </patternFill>
    </fill>
    <fill>
      <patternFill patternType="solid">
        <fgColor rgb="FFE3EDE9"/>
        <bgColor indexed="64"/>
      </patternFill>
    </fill>
    <fill>
      <patternFill patternType="darkUp">
        <fgColor theme="1" tint="0.59996337778862885"/>
        <bgColor theme="0" tint="-4.9989318521683403E-2"/>
      </patternFill>
    </fill>
    <fill>
      <patternFill patternType="lightUp">
        <fgColor theme="1"/>
        <bgColor theme="0" tint="-4.9989318521683403E-2"/>
      </patternFill>
    </fill>
    <fill>
      <patternFill patternType="solid">
        <fgColor theme="7"/>
        <bgColor indexed="64"/>
      </patternFill>
    </fill>
    <fill>
      <patternFill patternType="solid">
        <fgColor rgb="FFB1CFC4"/>
        <bgColor indexed="64"/>
      </patternFill>
    </fill>
    <fill>
      <patternFill patternType="solid">
        <fgColor rgb="FFD4E4DE"/>
        <bgColor indexed="64"/>
      </patternFill>
    </fill>
    <fill>
      <patternFill patternType="lightUp">
        <fgColor theme="2" tint="-0.499984740745262"/>
        <bgColor theme="0" tint="-4.9989318521683403E-2"/>
      </patternFill>
    </fill>
    <fill>
      <patternFill patternType="solid">
        <fgColor theme="6"/>
        <bgColor theme="0"/>
      </patternFill>
    </fill>
    <fill>
      <patternFill patternType="solid">
        <fgColor rgb="FFECECEC"/>
        <bgColor indexed="64"/>
      </patternFill>
    </fill>
    <fill>
      <patternFill patternType="lightUp">
        <fgColor theme="2" tint="-0.499984740745262"/>
        <bgColor theme="1" tint="-0.499984740745262"/>
      </patternFill>
    </fill>
    <fill>
      <patternFill patternType="solid">
        <fgColor theme="7" tint="-0.249977111117893"/>
        <bgColor indexed="64"/>
      </patternFill>
    </fill>
    <fill>
      <patternFill patternType="solid">
        <fgColor theme="7" tint="-0.499984740745262"/>
        <bgColor indexed="64"/>
      </patternFill>
    </fill>
    <fill>
      <patternFill patternType="lightUp">
        <fgColor theme="6" tint="-0.499984740745262"/>
        <bgColor theme="2"/>
      </patternFill>
    </fill>
    <fill>
      <patternFill patternType="solid">
        <fgColor theme="5" tint="0.39994506668294322"/>
        <bgColor indexed="64"/>
      </patternFill>
    </fill>
    <fill>
      <patternFill patternType="solid">
        <fgColor theme="3" tint="0.39997558519241921"/>
        <bgColor indexed="64"/>
      </patternFill>
    </fill>
    <fill>
      <patternFill patternType="solid">
        <fgColor rgb="FF009174"/>
        <bgColor indexed="64"/>
      </patternFill>
    </fill>
    <fill>
      <patternFill patternType="solid">
        <fgColor rgb="FF009174"/>
        <bgColor rgb="FF000000"/>
      </patternFill>
    </fill>
    <fill>
      <patternFill patternType="lightUp">
        <fgColor theme="6" tint="-0.499984740745262"/>
        <bgColor theme="0" tint="-4.9989318521683403E-2"/>
      </patternFill>
    </fill>
    <fill>
      <patternFill patternType="solid">
        <fgColor rgb="FFC00000"/>
        <bgColor indexed="64"/>
      </patternFill>
    </fill>
    <fill>
      <patternFill patternType="solid">
        <fgColor rgb="FFD1DCC6"/>
        <bgColor theme="0"/>
      </patternFill>
    </fill>
    <fill>
      <patternFill patternType="solid">
        <fgColor rgb="FFD1DCC6"/>
        <bgColor indexed="64"/>
      </patternFill>
    </fill>
    <fill>
      <patternFill patternType="solid">
        <fgColor rgb="FFE3E1D9"/>
        <bgColor indexed="64"/>
      </patternFill>
    </fill>
    <fill>
      <patternFill patternType="solid">
        <fgColor rgb="FFF2EFE6"/>
        <bgColor indexed="64"/>
      </patternFill>
    </fill>
    <fill>
      <patternFill patternType="solid">
        <fgColor rgb="FFEAE6E0"/>
        <bgColor indexed="64"/>
      </patternFill>
    </fill>
    <fill>
      <patternFill patternType="solid">
        <fgColor theme="8" tint="-0.499984740745262"/>
        <bgColor indexed="64"/>
      </patternFill>
    </fill>
    <fill>
      <patternFill patternType="solid">
        <fgColor rgb="FFD9E1C1"/>
        <bgColor indexed="64"/>
      </patternFill>
    </fill>
    <fill>
      <patternFill patternType="lightUp">
        <fgColor theme="4" tint="0.39994506668294322"/>
        <bgColor theme="1" tint="-0.499984740745262"/>
      </patternFill>
    </fill>
    <fill>
      <patternFill patternType="lightGrid">
        <fgColor theme="7"/>
        <bgColor theme="1" tint="-0.499984740745262"/>
      </patternFill>
    </fill>
    <fill>
      <patternFill patternType="solid">
        <fgColor theme="8"/>
        <bgColor indexed="64"/>
      </patternFill>
    </fill>
    <fill>
      <patternFill patternType="solid">
        <fgColor rgb="FFFF0000"/>
        <bgColor indexed="64"/>
      </patternFill>
    </fill>
    <fill>
      <patternFill patternType="lightUp">
        <fgColor theme="2" tint="-0.499984740745262"/>
        <bgColor theme="1"/>
      </patternFill>
    </fill>
    <fill>
      <patternFill patternType="solid">
        <fgColor theme="2" tint="-0.749992370372631"/>
        <bgColor theme="0"/>
      </patternFill>
    </fill>
    <fill>
      <patternFill patternType="solid">
        <fgColor theme="2" tint="-0.89999084444715716"/>
        <bgColor theme="0"/>
      </patternFill>
    </fill>
    <fill>
      <patternFill patternType="solid">
        <fgColor theme="2"/>
        <bgColor theme="0"/>
      </patternFill>
    </fill>
    <fill>
      <patternFill patternType="solid">
        <fgColor theme="3"/>
        <bgColor theme="0"/>
      </patternFill>
    </fill>
    <fill>
      <patternFill patternType="solid">
        <fgColor theme="3" tint="-0.249977111117893"/>
        <bgColor theme="0"/>
      </patternFill>
    </fill>
    <fill>
      <patternFill patternType="solid">
        <fgColor rgb="FFCCDAE6"/>
        <bgColor theme="0"/>
      </patternFill>
    </fill>
    <fill>
      <patternFill patternType="solid">
        <fgColor rgb="FFBECEAE"/>
        <bgColor theme="0"/>
      </patternFill>
    </fill>
    <fill>
      <patternFill patternType="solid">
        <fgColor rgb="FFCCDAE6"/>
        <bgColor indexed="64"/>
      </patternFill>
    </fill>
    <fill>
      <patternFill patternType="solid">
        <fgColor rgb="FFBECEAE"/>
        <bgColor indexed="64"/>
      </patternFill>
    </fill>
    <fill>
      <patternFill patternType="darkUp">
        <fgColor theme="2"/>
        <bgColor rgb="FFD1DCC6"/>
      </patternFill>
    </fill>
    <fill>
      <patternFill patternType="solid">
        <fgColor rgb="FFFFFF00"/>
        <bgColor indexed="64"/>
      </patternFill>
    </fill>
    <fill>
      <patternFill patternType="solid">
        <fgColor theme="7" tint="0.79998168889431442"/>
        <bgColor indexed="64"/>
      </patternFill>
    </fill>
    <fill>
      <patternFill patternType="solid">
        <fgColor rgb="FF99D0D8"/>
        <bgColor indexed="64"/>
      </patternFill>
    </fill>
    <fill>
      <patternFill patternType="solid">
        <fgColor rgb="FFB6CADB"/>
        <bgColor indexed="64"/>
      </patternFill>
    </fill>
    <fill>
      <patternFill patternType="solid">
        <fgColor theme="5" tint="-0.499984740745262"/>
        <bgColor indexed="64"/>
      </patternFill>
    </fill>
    <fill>
      <patternFill patternType="solid">
        <fgColor theme="3" tint="-0.499984740745262"/>
        <bgColor indexed="64"/>
      </patternFill>
    </fill>
    <fill>
      <patternFill patternType="lightUp">
        <fgColor theme="0" tint="-4.9989318521683403E-2"/>
        <bgColor theme="0" tint="-4.9989318521683403E-2"/>
      </patternFill>
    </fill>
    <fill>
      <patternFill patternType="solid">
        <fgColor rgb="FF00738B"/>
        <bgColor indexed="64"/>
      </patternFill>
    </fill>
    <fill>
      <patternFill patternType="solid">
        <fgColor rgb="FFFF9999"/>
        <bgColor indexed="64"/>
      </patternFill>
    </fill>
    <fill>
      <patternFill patternType="solid">
        <fgColor theme="0" tint="-4.9989318521683403E-2"/>
        <bgColor theme="2" tint="-0.499984740745262"/>
      </patternFill>
    </fill>
    <fill>
      <patternFill patternType="solid">
        <fgColor rgb="FFEAEAEA"/>
        <bgColor indexed="64"/>
      </patternFill>
    </fill>
    <fill>
      <patternFill patternType="solid">
        <fgColor rgb="FFFBFBFB"/>
        <bgColor indexed="64"/>
      </patternFill>
    </fill>
    <fill>
      <patternFill patternType="solid">
        <fgColor rgb="FFFFC000"/>
        <bgColor indexed="64"/>
      </patternFill>
    </fill>
    <fill>
      <patternFill patternType="solid">
        <fgColor theme="4"/>
        <bgColor theme="4"/>
      </patternFill>
    </fill>
    <fill>
      <patternFill patternType="darkDown">
        <fgColor theme="1" tint="-0.499984740745262"/>
        <bgColor theme="2" tint="-0.499984740745262"/>
      </patternFill>
    </fill>
    <fill>
      <patternFill patternType="solid">
        <fgColor theme="2" tint="-0.499984740745262"/>
        <bgColor indexed="64"/>
      </patternFill>
    </fill>
    <fill>
      <patternFill patternType="solid">
        <fgColor theme="6" tint="-0.89999084444715716"/>
        <bgColor indexed="64"/>
      </patternFill>
    </fill>
    <fill>
      <patternFill patternType="solid">
        <fgColor rgb="FF161616"/>
        <bgColor rgb="FF000000"/>
      </patternFill>
    </fill>
    <fill>
      <patternFill patternType="solid">
        <fgColor rgb="FFFFFFFF"/>
        <bgColor rgb="FF000000"/>
      </patternFill>
    </fill>
    <fill>
      <patternFill patternType="solid">
        <fgColor theme="0"/>
        <bgColor rgb="FF000000"/>
      </patternFill>
    </fill>
  </fills>
  <borders count="162">
    <border>
      <left/>
      <right/>
      <top/>
      <bottom/>
      <diagonal/>
    </border>
    <border>
      <left/>
      <right/>
      <top style="thin">
        <color indexed="64"/>
      </top>
      <bottom/>
      <diagonal/>
    </border>
    <border>
      <left/>
      <right/>
      <top/>
      <bottom style="thin">
        <color indexed="64"/>
      </bottom>
      <diagonal/>
    </border>
    <border>
      <left/>
      <right style="thin">
        <color auto="1"/>
      </right>
      <top/>
      <bottom/>
      <diagonal/>
    </border>
    <border>
      <left/>
      <right/>
      <top style="thin">
        <color theme="2"/>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style="medium">
        <color theme="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right/>
      <top style="thin">
        <color theme="0" tint="-0.14996795556505021"/>
      </top>
      <bottom/>
      <diagonal/>
    </border>
    <border>
      <left style="thick">
        <color theme="4"/>
      </left>
      <right/>
      <top/>
      <bottom/>
      <diagonal/>
    </border>
    <border>
      <left/>
      <right style="thin">
        <color rgb="FF0070C0"/>
      </right>
      <top/>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bottom/>
      <diagonal/>
    </border>
    <border>
      <left style="thin">
        <color theme="0" tint="-0.14999847407452621"/>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diagonal/>
    </border>
    <border>
      <left style="thin">
        <color theme="0" tint="-0.14999847407452621"/>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14999847407452621"/>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4659260841701"/>
      </left>
      <right style="thin">
        <color theme="0" tint="-0.249977111117893"/>
      </right>
      <top style="thin">
        <color theme="0" tint="-0.24994659260841701"/>
      </top>
      <bottom style="thin">
        <color theme="0" tint="-0.24994659260841701"/>
      </bottom>
      <diagonal/>
    </border>
    <border>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bottom style="thin">
        <color theme="0" tint="-0.24994659260841701"/>
      </bottom>
      <diagonal/>
    </border>
    <border>
      <left/>
      <right style="thin">
        <color theme="3"/>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FF9999"/>
      </left>
      <right style="thin">
        <color rgb="FFFF9999"/>
      </right>
      <top style="thin">
        <color rgb="FFFF9999"/>
      </top>
      <bottom style="thin">
        <color rgb="FFFF9999"/>
      </bottom>
      <diagonal/>
    </border>
    <border>
      <left/>
      <right/>
      <top style="thin">
        <color theme="0" tint="-0.14999847407452621"/>
      </top>
      <bottom style="thin">
        <color theme="0" tint="-0.14999847407452621"/>
      </bottom>
      <diagonal/>
    </border>
    <border>
      <left style="thin">
        <color theme="0" tint="-0.14999847407452621"/>
      </left>
      <right/>
      <top style="thin">
        <color theme="0" tint="-0.249977111117893"/>
      </top>
      <bottom style="thin">
        <color theme="0" tint="-0.14999847407452621"/>
      </bottom>
      <diagonal/>
    </border>
    <border>
      <left/>
      <right style="thin">
        <color theme="0" tint="-0.14999847407452621"/>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3"/>
      </left>
      <right/>
      <top/>
      <bottom/>
      <diagonal/>
    </border>
    <border>
      <left style="thin">
        <color rgb="FF7F7F7F"/>
      </left>
      <right style="thin">
        <color rgb="FF7F7F7F"/>
      </right>
      <top style="thin">
        <color rgb="FF7F7F7F"/>
      </top>
      <bottom style="thin">
        <color rgb="FF7F7F7F"/>
      </bottom>
      <diagonal/>
    </border>
    <border>
      <left/>
      <right/>
      <top style="thin">
        <color rgb="FF8FC7F5"/>
      </top>
      <bottom style="thin">
        <color rgb="FF8FC7F5"/>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8" tint="0.39994506668294322"/>
      </top>
      <bottom/>
      <diagonal/>
    </border>
    <border>
      <left style="thin">
        <color rgb="FF6AE6FF"/>
      </left>
      <right style="thin">
        <color rgb="FF6AE6FF"/>
      </right>
      <top/>
      <bottom/>
      <diagonal/>
    </border>
    <border>
      <left/>
      <right/>
      <top style="thin">
        <color theme="4"/>
      </top>
      <bottom style="double">
        <color theme="4"/>
      </bottom>
      <diagonal/>
    </border>
    <border>
      <left style="thin">
        <color theme="0" tint="-0.14993743705557422"/>
      </left>
      <right style="thin">
        <color theme="0" tint="-0.14993743705557422"/>
      </right>
      <top/>
      <bottom/>
      <diagonal/>
    </border>
    <border>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14993743705557422"/>
      </left>
      <right style="thin">
        <color theme="0" tint="-0.249977111117893"/>
      </right>
      <top/>
      <bottom/>
      <diagonal/>
    </border>
    <border>
      <left/>
      <right style="thin">
        <color theme="0" tint="-0.14993743705557422"/>
      </right>
      <top/>
      <bottom/>
      <diagonal/>
    </border>
    <border>
      <left/>
      <right/>
      <top/>
      <bottom style="thin">
        <color theme="0"/>
      </bottom>
      <diagonal/>
    </border>
    <border>
      <left/>
      <right/>
      <top style="thin">
        <color theme="0" tint="-0.14999847407452621"/>
      </top>
      <bottom style="thin">
        <color theme="0"/>
      </bottom>
      <diagonal/>
    </border>
    <border>
      <left/>
      <right style="thin">
        <color theme="0" tint="-0.14996795556505021"/>
      </right>
      <top style="thin">
        <color theme="0" tint="-0.14996795556505021"/>
      </top>
      <bottom style="thin">
        <color theme="0" tint="-0.14996795556505021"/>
      </bottom>
      <diagonal/>
    </border>
    <border>
      <left style="thin">
        <color theme="0" tint="-0.249977111117893"/>
      </left>
      <right/>
      <top style="thin">
        <color theme="0" tint="-0.249977111117893"/>
      </top>
      <bottom style="thin">
        <color theme="0" tint="-0.24994659260841701"/>
      </bottom>
      <diagonal/>
    </border>
    <border>
      <left/>
      <right style="thin">
        <color theme="0" tint="-0.249977111117893"/>
      </right>
      <top style="thin">
        <color theme="0" tint="-0.249977111117893"/>
      </top>
      <bottom style="thin">
        <color theme="0" tint="-0.24994659260841701"/>
      </bottom>
      <diagonal/>
    </border>
    <border>
      <left/>
      <right/>
      <top style="thin">
        <color indexed="64"/>
      </top>
      <bottom style="thin">
        <color theme="0" tint="-0.249977111117893"/>
      </bottom>
      <diagonal/>
    </border>
    <border>
      <left/>
      <right/>
      <top style="thin">
        <color theme="0" tint="-0.14996795556505021"/>
      </top>
      <bottom style="thin">
        <color theme="0" tint="-0.249977111117893"/>
      </bottom>
      <diagonal/>
    </border>
    <border>
      <left style="medium">
        <color indexed="64"/>
      </left>
      <right style="medium">
        <color indexed="64"/>
      </right>
      <top style="medium">
        <color indexed="64"/>
      </top>
      <bottom style="medium">
        <color indexed="64"/>
      </bottom>
      <diagonal/>
    </border>
    <border>
      <left/>
      <right style="thin">
        <color theme="0" tint="-0.24994659260841701"/>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theme="4" tint="0.59996337778862885"/>
      </left>
      <right/>
      <top style="thin">
        <color theme="4" tint="0.59996337778862885"/>
      </top>
      <bottom style="thin">
        <color theme="4" tint="0.59996337778862885"/>
      </bottom>
      <diagonal/>
    </border>
    <border>
      <left/>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right/>
      <top/>
      <bottom style="thin">
        <color theme="2" tint="-0.499984740745262"/>
      </bottom>
      <diagonal/>
    </border>
    <border>
      <left style="thick">
        <color theme="3"/>
      </left>
      <right/>
      <top style="thin">
        <color theme="0" tint="-0.249977111117893"/>
      </top>
      <bottom/>
      <diagonal/>
    </border>
    <border>
      <left style="thick">
        <color theme="3"/>
      </left>
      <right/>
      <top/>
      <bottom/>
      <diagonal/>
    </border>
    <border>
      <left style="thick">
        <color theme="3"/>
      </left>
      <right/>
      <top/>
      <bottom style="thin">
        <color theme="0" tint="-0.249977111117893"/>
      </bottom>
      <diagonal/>
    </border>
    <border>
      <left/>
      <right style="thick">
        <color theme="3"/>
      </right>
      <top/>
      <bottom/>
      <diagonal/>
    </border>
    <border>
      <left style="thick">
        <color auto="1"/>
      </left>
      <right/>
      <top/>
      <bottom/>
      <diagonal/>
    </border>
    <border>
      <left style="thick">
        <color auto="1"/>
      </left>
      <right/>
      <top/>
      <bottom style="thin">
        <color theme="0" tint="-0.24994659260841701"/>
      </bottom>
      <diagonal/>
    </border>
    <border>
      <left style="thick">
        <color theme="7"/>
      </left>
      <right/>
      <top/>
      <bottom/>
      <diagonal/>
    </border>
    <border>
      <left style="thick">
        <color theme="2" tint="-0.89996032593768116"/>
      </left>
      <right/>
      <top style="thin">
        <color theme="0" tint="-0.249977111117893"/>
      </top>
      <bottom/>
      <diagonal/>
    </border>
    <border>
      <left style="thick">
        <color theme="2" tint="-0.89996032593768116"/>
      </left>
      <right/>
      <top/>
      <bottom/>
      <diagonal/>
    </border>
    <border>
      <left/>
      <right/>
      <top style="thin">
        <color rgb="FF000000"/>
      </top>
      <bottom/>
      <diagonal/>
    </border>
    <border>
      <left style="thin">
        <color rgb="FF81B1A0"/>
      </left>
      <right style="thin">
        <color rgb="FF81B1A0"/>
      </right>
      <top style="thin">
        <color rgb="FF81B1A0"/>
      </top>
      <bottom style="thin">
        <color rgb="FF81B1A0"/>
      </bottom>
      <diagonal/>
    </border>
    <border>
      <left style="thin">
        <color rgb="FF81B1A0"/>
      </left>
      <right style="thin">
        <color rgb="FF81B1A0"/>
      </right>
      <top style="thin">
        <color rgb="FF81B1A0"/>
      </top>
      <bottom/>
      <diagonal/>
    </border>
    <border>
      <left style="thin">
        <color rgb="FF81B1A0"/>
      </left>
      <right style="thin">
        <color rgb="FF81B1A0"/>
      </right>
      <top/>
      <bottom/>
      <diagonal/>
    </border>
    <border>
      <left style="thin">
        <color rgb="FF81B1A0"/>
      </left>
      <right style="thin">
        <color rgb="FF81B1A0"/>
      </right>
      <top/>
      <bottom style="thin">
        <color rgb="FF81B1A0"/>
      </bottom>
      <diagonal/>
    </border>
    <border>
      <left style="thin">
        <color theme="0" tint="-0.249977111117893"/>
      </left>
      <right style="thin">
        <color rgb="FF81B1A0"/>
      </right>
      <top/>
      <bottom/>
      <diagonal/>
    </border>
    <border>
      <left/>
      <right style="thin">
        <color rgb="FF81B1A0"/>
      </right>
      <top style="thin">
        <color rgb="FF81B1A0"/>
      </top>
      <bottom/>
      <diagonal/>
    </border>
    <border>
      <left/>
      <right style="thin">
        <color rgb="FF81B1A0"/>
      </right>
      <top/>
      <bottom/>
      <diagonal/>
    </border>
    <border>
      <left/>
      <right style="thin">
        <color rgb="FF81B1A0"/>
      </right>
      <top/>
      <bottom style="thin">
        <color rgb="FF81B1A0"/>
      </bottom>
      <diagonal/>
    </border>
    <border>
      <left style="thin">
        <color rgb="FF81B1A0"/>
      </left>
      <right/>
      <top style="thin">
        <color rgb="FF81B1A0"/>
      </top>
      <bottom style="thin">
        <color rgb="FF81B1A0"/>
      </bottom>
      <diagonal/>
    </border>
    <border>
      <left/>
      <right/>
      <top style="thin">
        <color theme="0" tint="-0.24994659260841701"/>
      </top>
      <bottom/>
      <diagonal/>
    </border>
    <border>
      <left style="thin">
        <color theme="0" tint="-0.249977111117893"/>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77111117893"/>
      </bottom>
      <diagonal/>
    </border>
    <border>
      <left style="thin">
        <color theme="0" tint="-0.24994659260841701"/>
      </left>
      <right style="thin">
        <color theme="0" tint="-0.249977111117893"/>
      </right>
      <top style="thin">
        <color theme="0" tint="-0.24994659260841701"/>
      </top>
      <bottom style="thin">
        <color theme="0" tint="-0.249977111117893"/>
      </bottom>
      <diagonal/>
    </border>
    <border>
      <left style="thin">
        <color theme="0" tint="-0.249977111117893"/>
      </left>
      <right style="thin">
        <color theme="2"/>
      </right>
      <top style="thin">
        <color theme="2"/>
      </top>
      <bottom/>
      <diagonal/>
    </border>
    <border>
      <left style="thin">
        <color theme="0" tint="-0.249977111117893"/>
      </left>
      <right style="thin">
        <color theme="2"/>
      </right>
      <top/>
      <bottom style="thin">
        <color theme="2"/>
      </bottom>
      <diagonal/>
    </border>
    <border>
      <left style="thin">
        <color theme="0" tint="-0.14996795556505021"/>
      </left>
      <right/>
      <top style="thin">
        <color theme="0" tint="-0.14996795556505021"/>
      </top>
      <bottom style="thin">
        <color theme="0" tint="-0.14996795556505021"/>
      </bottom>
      <diagonal/>
    </border>
    <border>
      <left style="thin">
        <color rgb="FF7BB78B"/>
      </left>
      <right/>
      <top style="thin">
        <color rgb="FF7BB78B"/>
      </top>
      <bottom style="thin">
        <color rgb="FF7BB78B"/>
      </bottom>
      <diagonal/>
    </border>
    <border>
      <left/>
      <right style="thin">
        <color rgb="FF7BB78B"/>
      </right>
      <top style="thin">
        <color rgb="FF7BB78B"/>
      </top>
      <bottom style="thin">
        <color rgb="FF7BB78B"/>
      </bottom>
      <diagonal/>
    </border>
    <border>
      <left/>
      <right/>
      <top style="thin">
        <color rgb="FF7BB78B"/>
      </top>
      <bottom style="thin">
        <color rgb="FF7BB78B"/>
      </bottom>
      <diagonal/>
    </border>
    <border>
      <left/>
      <right/>
      <top style="thin">
        <color theme="3" tint="0.39994506668294322"/>
      </top>
      <bottom style="thin">
        <color theme="3" tint="0.39994506668294322"/>
      </bottom>
      <diagonal/>
    </border>
    <border>
      <left/>
      <right/>
      <top/>
      <bottom style="thin">
        <color theme="1" tint="0.39997558519241921"/>
      </bottom>
      <diagonal/>
    </border>
    <border>
      <left/>
      <right style="thin">
        <color theme="0" tint="-0.14996795556505021"/>
      </right>
      <top/>
      <bottom style="thin">
        <color theme="0" tint="-0.249977111117893"/>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top/>
      <bottom/>
      <diagonal/>
    </border>
    <border>
      <left style="thin">
        <color theme="0" tint="-0.24994659260841701"/>
      </left>
      <right/>
      <top style="thin">
        <color theme="0" tint="-0.249977111117893"/>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7" tint="-0.499984740745262"/>
      </left>
      <right style="thin">
        <color theme="7" tint="-0.499984740745262"/>
      </right>
      <top style="thin">
        <color theme="7" tint="-0.499984740745262"/>
      </top>
      <bottom style="thin">
        <color theme="7" tint="-0.499984740745262"/>
      </bottom>
      <diagonal/>
    </border>
    <border>
      <left/>
      <right/>
      <top style="thin">
        <color theme="0" tint="-0.249977111117893"/>
      </top>
      <bottom style="thin">
        <color theme="0" tint="-0.14996795556505021"/>
      </bottom>
      <diagonal/>
    </border>
    <border>
      <left style="thick">
        <color theme="7"/>
      </left>
      <right/>
      <top style="thin">
        <color theme="0" tint="-0.24994659260841701"/>
      </top>
      <bottom/>
      <diagonal/>
    </border>
    <border>
      <left style="thick">
        <color theme="7"/>
      </left>
      <right/>
      <top style="thin">
        <color theme="0" tint="-0.249977111117893"/>
      </top>
      <bottom/>
      <diagonal/>
    </border>
    <border>
      <left style="thick">
        <color theme="7"/>
      </left>
      <right/>
      <top/>
      <bottom style="thin">
        <color theme="0" tint="-0.249977111117893"/>
      </bottom>
      <diagonal/>
    </border>
    <border>
      <left/>
      <right/>
      <top style="thin">
        <color theme="3" tint="0.39994506668294322"/>
      </top>
      <bottom style="thin">
        <color theme="0" tint="-0.249977111117893"/>
      </bottom>
      <diagonal/>
    </border>
    <border>
      <left style="thin">
        <color theme="0" tint="-0.249977111117893"/>
      </left>
      <right style="thin">
        <color theme="0" tint="-0.14996795556505021"/>
      </right>
      <top style="thin">
        <color theme="0" tint="-0.14996795556505021"/>
      </top>
      <bottom style="thin">
        <color theme="0" tint="-0.249977111117893"/>
      </bottom>
      <diagonal/>
    </border>
    <border>
      <left style="thin">
        <color theme="0" tint="-0.249977111117893"/>
      </left>
      <right style="thin">
        <color theme="0" tint="-0.14996795556505021"/>
      </right>
      <top style="thin">
        <color theme="0" tint="-0.249977111117893"/>
      </top>
      <bottom style="thin">
        <color theme="0" tint="-0.249977111117893"/>
      </bottom>
      <diagonal/>
    </border>
    <border>
      <left style="thin">
        <color theme="0" tint="-0.14996795556505021"/>
      </left>
      <right style="thin">
        <color theme="0" tint="-0.249977111117893"/>
      </right>
      <top style="thin">
        <color theme="0" tint="-0.249977111117893"/>
      </top>
      <bottom style="thin">
        <color theme="0" tint="-0.249977111117893"/>
      </bottom>
      <diagonal/>
    </border>
    <border>
      <left style="thin">
        <color theme="0" tint="-0.14996795556505021"/>
      </left>
      <right style="thin">
        <color theme="0" tint="-0.249977111117893"/>
      </right>
      <top style="thin">
        <color theme="0" tint="-0.14996795556505021"/>
      </top>
      <bottom style="thin">
        <color theme="0" tint="-0.249977111117893"/>
      </bottom>
      <diagonal/>
    </border>
    <border>
      <left style="thin">
        <color theme="0" tint="-0.249977111117893"/>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77111117893"/>
      </right>
      <top/>
      <bottom style="thin">
        <color theme="0" tint="-0.24994659260841701"/>
      </bottom>
      <diagonal/>
    </border>
    <border>
      <left style="thin">
        <color theme="0" tint="-0.249977111117893"/>
      </left>
      <right style="thin">
        <color theme="0" tint="-0.14999847407452621"/>
      </right>
      <top/>
      <bottom style="thin">
        <color theme="0" tint="-0.14999847407452621"/>
      </bottom>
      <diagonal/>
    </border>
    <border>
      <left style="thin">
        <color theme="0" tint="-0.14999847407452621"/>
      </left>
      <right style="thin">
        <color theme="0" tint="-0.249977111117893"/>
      </right>
      <top style="thin">
        <color theme="0" tint="-0.249977111117893"/>
      </top>
      <bottom/>
      <diagonal/>
    </border>
    <border>
      <left style="dashDot">
        <color rgb="FFC00000"/>
      </left>
      <right style="thin">
        <color theme="0" tint="-0.249977111117893"/>
      </right>
      <top style="dashDot">
        <color rgb="FFC00000"/>
      </top>
      <bottom style="dashDot">
        <color rgb="FFC00000"/>
      </bottom>
      <diagonal/>
    </border>
    <border>
      <left style="thin">
        <color theme="0" tint="-0.249977111117893"/>
      </left>
      <right style="thin">
        <color theme="0" tint="-0.249977111117893"/>
      </right>
      <top style="dashDot">
        <color rgb="FFC00000"/>
      </top>
      <bottom style="dashDot">
        <color rgb="FFC00000"/>
      </bottom>
      <diagonal/>
    </border>
    <border>
      <left style="thin">
        <color theme="0" tint="-0.249977111117893"/>
      </left>
      <right/>
      <top style="dashDot">
        <color rgb="FFC00000"/>
      </top>
      <bottom style="dashDot">
        <color rgb="FFC00000"/>
      </bottom>
      <diagonal/>
    </border>
    <border>
      <left/>
      <right/>
      <top style="dashDot">
        <color rgb="FFC00000"/>
      </top>
      <bottom style="dashDot">
        <color rgb="FFC00000"/>
      </bottom>
      <diagonal/>
    </border>
    <border>
      <left/>
      <right style="dashDot">
        <color rgb="FFC00000"/>
      </right>
      <top style="dashDot">
        <color rgb="FFC00000"/>
      </top>
      <bottom style="dashDot">
        <color rgb="FFC00000"/>
      </bottom>
      <diagonal/>
    </border>
    <border>
      <left style="thin">
        <color theme="0" tint="-0.249977111117893"/>
      </left>
      <right style="thin">
        <color theme="0" tint="-0.24994659260841701"/>
      </right>
      <top style="thin">
        <color theme="0" tint="-0.24994659260841701"/>
      </top>
      <bottom style="thin">
        <color theme="0" tint="-0.249977111117893"/>
      </bottom>
      <diagonal/>
    </border>
    <border>
      <left style="thin">
        <color theme="0" tint="-0.249977111117893"/>
      </left>
      <right style="thin">
        <color theme="0" tint="-0.249977111117893"/>
      </right>
      <top style="thin">
        <color theme="0" tint="-0.14996795556505021"/>
      </top>
      <bottom style="thin">
        <color theme="0" tint="-0.249977111117893"/>
      </bottom>
      <diagonal/>
    </border>
    <border>
      <left style="thin">
        <color theme="0" tint="-0.24994659260841701"/>
      </left>
      <right/>
      <top style="thin">
        <color theme="0" tint="-0.14996795556505021"/>
      </top>
      <bottom/>
      <diagonal/>
    </border>
    <border>
      <left/>
      <right style="thin">
        <color theme="0" tint="-0.14999847407452621"/>
      </right>
      <top style="thin">
        <color theme="0" tint="-0.14996795556505021"/>
      </top>
      <bottom/>
      <diagonal/>
    </border>
    <border>
      <left style="thin">
        <color theme="0" tint="-0.249977111117893"/>
      </left>
      <right style="thin">
        <color theme="0" tint="-0.24994659260841701"/>
      </right>
      <top/>
      <bottom style="thin">
        <color theme="0" tint="-0.24994659260841701"/>
      </bottom>
      <diagonal/>
    </border>
    <border>
      <left style="thin">
        <color theme="0" tint="-0.249977111117893"/>
      </left>
      <right style="thin">
        <color theme="0" tint="-0.24994659260841701"/>
      </right>
      <top/>
      <bottom style="thin">
        <color theme="0" tint="-0.249977111117893"/>
      </bottom>
      <diagonal/>
    </border>
    <border>
      <left style="thin">
        <color theme="0" tint="-0.24994659260841701"/>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2" tint="-9.9978637043366805E-2"/>
      </bottom>
      <diagonal/>
    </border>
    <border>
      <left/>
      <right style="thin">
        <color theme="0" tint="-0.249977111117893"/>
      </right>
      <top style="thin">
        <color theme="0" tint="-0.249977111117893"/>
      </top>
      <bottom style="thin">
        <color theme="2" tint="-9.9978637043366805E-2"/>
      </bottom>
      <diagonal/>
    </border>
    <border>
      <left/>
      <right/>
      <top style="thin">
        <color theme="0" tint="-0.249977111117893"/>
      </top>
      <bottom style="thin">
        <color theme="2" tint="-9.9978637043366805E-2"/>
      </bottom>
      <diagonal/>
    </border>
    <border>
      <left/>
      <right/>
      <top style="thin">
        <color theme="2" tint="-9.9978637043366805E-2"/>
      </top>
      <bottom/>
      <diagonal/>
    </border>
    <border>
      <left/>
      <right/>
      <top style="thin">
        <color theme="2" tint="-9.9978637043366805E-2"/>
      </top>
      <bottom style="thin">
        <color theme="0" tint="-0.249977111117893"/>
      </bottom>
      <diagonal/>
    </border>
    <border>
      <left/>
      <right style="thin">
        <color theme="0" tint="-0.34998626667073579"/>
      </right>
      <top style="thin">
        <color theme="0" tint="-0.34998626667073579"/>
      </top>
      <bottom style="thin">
        <color theme="0" tint="-0.249977111117893"/>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249977111117893"/>
      </bottom>
      <diagonal/>
    </border>
    <border>
      <left style="thin">
        <color theme="0" tint="-0.34998626667073579"/>
      </left>
      <right style="thin">
        <color theme="0" tint="-0.34998626667073579"/>
      </right>
      <top/>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right/>
      <top style="thin">
        <color theme="0" tint="-0.24994659260841701"/>
      </top>
      <bottom style="thin">
        <color theme="0" tint="-0.249977111117893"/>
      </bottom>
      <diagonal/>
    </border>
    <border>
      <left style="thin">
        <color theme="0" tint="-0.249977111117893"/>
      </left>
      <right style="thin">
        <color theme="0" tint="-0.24994659260841701"/>
      </right>
      <top style="thin">
        <color theme="0" tint="-0.249977111117893"/>
      </top>
      <bottom style="thin">
        <color theme="0" tint="-0.249977111117893"/>
      </bottom>
      <diagonal/>
    </border>
    <border>
      <left style="thin">
        <color theme="2" tint="-9.9978637043366805E-2"/>
      </left>
      <right/>
      <top style="thin">
        <color theme="0" tint="-0.249977111117893"/>
      </top>
      <bottom style="thin">
        <color theme="0" tint="-0.249977111117893"/>
      </bottom>
      <diagonal/>
    </border>
    <border>
      <left/>
      <right style="thin">
        <color theme="3"/>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7" tint="-0.24994659260841701"/>
      </left>
      <right style="thin">
        <color theme="7" tint="-0.24994659260841701"/>
      </right>
      <top/>
      <bottom/>
      <diagonal/>
    </border>
    <border>
      <left/>
      <right style="thin">
        <color theme="7" tint="-0.24994659260841701"/>
      </right>
      <top/>
      <bottom/>
      <diagonal/>
    </border>
    <border>
      <left style="thin">
        <color theme="0" tint="-0.249977111117893"/>
      </left>
      <right style="thin">
        <color theme="0" tint="-0.249977111117893"/>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14999847407452621"/>
      </bottom>
      <diagonal/>
    </border>
    <border>
      <left/>
      <right style="thin">
        <color theme="0" tint="-0.14996795556505021"/>
      </right>
      <top style="thin">
        <color theme="0" tint="-0.14996795556505021"/>
      </top>
      <bottom/>
      <diagonal/>
    </border>
    <border>
      <left/>
      <right style="thin">
        <color theme="0" tint="-0.24994659260841701"/>
      </right>
      <top/>
      <bottom style="thin">
        <color theme="0" tint="-0.249977111117893"/>
      </bottom>
      <diagonal/>
    </border>
    <border>
      <left/>
      <right style="thin">
        <color theme="0" tint="-0.24994659260841701"/>
      </right>
      <top style="thin">
        <color theme="0" tint="-0.249977111117893"/>
      </top>
      <bottom/>
      <diagonal/>
    </border>
    <border>
      <left style="thin">
        <color theme="4"/>
      </left>
      <right/>
      <top/>
      <bottom/>
      <diagonal/>
    </border>
    <border>
      <left/>
      <right/>
      <top/>
      <bottom style="thin">
        <color theme="2" tint="-0.749992370372631"/>
      </bottom>
      <diagonal/>
    </border>
    <border>
      <left style="thin">
        <color rgb="FFD9D9D9"/>
      </left>
      <right style="thin">
        <color rgb="FFD9D9D9"/>
      </right>
      <top style="thin">
        <color rgb="FFD9D9D9"/>
      </top>
      <bottom style="thin">
        <color rgb="FFD9D9D9"/>
      </bottom>
      <diagonal/>
    </border>
  </borders>
  <cellStyleXfs count="62">
    <xf numFmtId="0" fontId="0" fillId="0" borderId="0" applyNumberFormat="0" applyFill="0" applyBorder="0">
      <alignment horizontal="left" vertical="center"/>
    </xf>
    <xf numFmtId="43" fontId="10" fillId="0" borderId="0" applyFont="0" applyFill="0" applyBorder="0" applyAlignment="0" applyProtection="0"/>
    <xf numFmtId="208" fontId="6" fillId="0" borderId="0" applyFont="0" applyFill="0" applyBorder="0" applyAlignment="0" applyProtection="0"/>
    <xf numFmtId="0" fontId="93" fillId="0" borderId="0" applyNumberFormat="0" applyFont="0" applyFill="0" applyBorder="0" applyProtection="0">
      <alignment horizontal="center" vertical="center" shrinkToFit="1"/>
    </xf>
    <xf numFmtId="0" fontId="9" fillId="3" borderId="46" applyNumberFormat="0" applyAlignment="0">
      <alignment horizontal="left" indent="1"/>
    </xf>
    <xf numFmtId="174" fontId="9" fillId="2" borderId="0" applyNumberFormat="0" applyFont="0" applyAlignment="0">
      <alignment horizontal="left" indent="1"/>
    </xf>
    <xf numFmtId="179" fontId="9" fillId="2" borderId="0">
      <alignment horizontal="center"/>
    </xf>
    <xf numFmtId="175" fontId="9" fillId="3" borderId="46">
      <alignment horizontal="right"/>
      <protection locked="0"/>
    </xf>
    <xf numFmtId="0" fontId="86" fillId="0" borderId="0" applyNumberFormat="0" applyFill="0" applyBorder="0" applyAlignment="0" applyProtection="0">
      <alignment horizontal="left" vertical="center" indent="1"/>
    </xf>
    <xf numFmtId="0" fontId="78" fillId="0" borderId="0">
      <alignment horizontal="left" vertical="center" indent="1"/>
    </xf>
    <xf numFmtId="0" fontId="77" fillId="3" borderId="0" applyNumberFormat="0" applyFill="0">
      <alignment horizontal="left" vertical="center"/>
    </xf>
    <xf numFmtId="0" fontId="89" fillId="0" borderId="16" applyNumberFormat="0" applyFill="0" applyBorder="0">
      <alignment vertical="center"/>
    </xf>
    <xf numFmtId="0" fontId="92" fillId="15" borderId="17" applyNumberFormat="0">
      <alignment horizontal="left" vertical="center" indent="2"/>
    </xf>
    <xf numFmtId="0" fontId="81" fillId="0" borderId="16" applyNumberFormat="0" applyFill="0" applyProtection="0">
      <alignment horizontal="left" vertical="center"/>
    </xf>
    <xf numFmtId="0" fontId="9" fillId="3" borderId="46" applyNumberFormat="0">
      <alignment horizontal="center" vertical="center"/>
      <protection locked="0"/>
    </xf>
    <xf numFmtId="0" fontId="15" fillId="0" borderId="0" applyNumberFormat="0" applyFill="0" applyProtection="0">
      <alignment horizontal="left" vertical="center"/>
    </xf>
    <xf numFmtId="0" fontId="57" fillId="11" borderId="0" applyNumberFormat="0" applyBorder="0" applyProtection="0">
      <alignment horizontal="center" vertical="center"/>
    </xf>
    <xf numFmtId="182" fontId="9" fillId="0" borderId="0" applyFont="0" applyFill="0" applyBorder="0" applyAlignment="0" applyProtection="0">
      <alignment horizontal="left" vertical="center"/>
    </xf>
    <xf numFmtId="0" fontId="58" fillId="3" borderId="46" applyNumberFormat="0" applyFont="0" applyAlignment="0">
      <alignment horizontal="left" vertical="center"/>
      <protection locked="0"/>
    </xf>
    <xf numFmtId="178" fontId="9" fillId="2" borderId="0" applyNumberFormat="0" applyFont="0" applyAlignment="0">
      <alignment horizontal="left" indent="1"/>
    </xf>
    <xf numFmtId="17" fontId="35" fillId="0" borderId="0" applyFont="0" applyFill="0" applyBorder="0" applyProtection="0">
      <alignment horizontal="center" vertical="center"/>
    </xf>
    <xf numFmtId="183" fontId="8" fillId="0" borderId="0" applyFont="0" applyFill="0" applyBorder="0" applyAlignment="0" applyProtection="0"/>
    <xf numFmtId="0" fontId="9" fillId="2" borderId="11" applyNumberFormat="0" applyFont="0" applyFill="0" applyAlignment="0" applyProtection="0">
      <alignment horizontal="left" vertical="center" indent="1"/>
    </xf>
    <xf numFmtId="0" fontId="59" fillId="2" borderId="18" applyNumberFormat="0" applyFont="0" applyFill="0" applyAlignment="0" applyProtection="0">
      <alignment horizontal="left" vertical="top"/>
    </xf>
    <xf numFmtId="0" fontId="19" fillId="23" borderId="33">
      <alignment horizontal="left" vertical="center" wrapText="1"/>
    </xf>
    <xf numFmtId="0" fontId="9" fillId="22" borderId="48">
      <alignment horizontal="left" vertical="center" wrapText="1" shrinkToFit="1"/>
    </xf>
    <xf numFmtId="181" fontId="32" fillId="3" borderId="46">
      <alignment horizontal="left" vertical="top" readingOrder="1"/>
      <protection locked="0"/>
    </xf>
    <xf numFmtId="0" fontId="84" fillId="0" borderId="0" applyNumberFormat="0" applyFill="0" applyBorder="0" applyAlignment="0" applyProtection="0"/>
    <xf numFmtId="0" fontId="73" fillId="5" borderId="0" applyAlignment="0">
      <alignment vertical="center"/>
    </xf>
    <xf numFmtId="0" fontId="71" fillId="2" borderId="4">
      <alignment horizontal="left" vertical="center"/>
    </xf>
    <xf numFmtId="0" fontId="87" fillId="5" borderId="42" applyFont="0" applyAlignment="0">
      <alignment horizontal="left" vertical="center"/>
    </xf>
    <xf numFmtId="0" fontId="88" fillId="0" borderId="43" applyNumberFormat="0" applyFill="0" applyAlignment="0" applyProtection="0"/>
    <xf numFmtId="0" fontId="90" fillId="0" borderId="44" applyNumberFormat="0" applyFill="0" applyAlignment="0" applyProtection="0"/>
    <xf numFmtId="0" fontId="91" fillId="2" borderId="16" applyBorder="0">
      <alignment vertical="center"/>
    </xf>
    <xf numFmtId="0" fontId="84" fillId="0" borderId="45" applyNumberFormat="0" applyFill="0" applyAlignment="0" applyProtection="0"/>
    <xf numFmtId="0" fontId="94" fillId="21" borderId="41" applyNumberFormat="0" applyAlignment="0" applyProtection="0"/>
    <xf numFmtId="0" fontId="8" fillId="0" borderId="0"/>
    <xf numFmtId="184" fontId="17" fillId="0" borderId="0" applyFont="0" applyFill="0" applyBorder="0" applyProtection="0">
      <alignment horizontal="left" vertical="center" indent="2"/>
    </xf>
    <xf numFmtId="185" fontId="40" fillId="2" borderId="0" applyNumberFormat="0" applyFont="0" applyBorder="0" applyAlignment="0">
      <alignment horizontal="center" vertical="center"/>
      <protection locked="0" hidden="1"/>
    </xf>
    <xf numFmtId="206" fontId="95" fillId="2" borderId="0" applyFont="0" applyFill="0" applyBorder="0" applyAlignment="0" applyProtection="0">
      <alignment horizontal="center" vertical="center"/>
      <protection hidden="1"/>
    </xf>
    <xf numFmtId="0" fontId="9" fillId="22" borderId="47" applyNumberFormat="0" applyFont="0" applyFill="0" applyAlignment="0" applyProtection="0">
      <alignment horizontal="left" vertical="center" wrapText="1" shrinkToFit="1"/>
    </xf>
    <xf numFmtId="0" fontId="13" fillId="0" borderId="49" applyNumberFormat="0" applyFill="0" applyAlignment="0" applyProtection="0"/>
    <xf numFmtId="0" fontId="15" fillId="0" borderId="16" applyNumberFormat="0" applyFont="0" applyFill="0" applyAlignment="0" applyProtection="0">
      <alignment horizontal="left" vertical="center"/>
    </xf>
    <xf numFmtId="173" fontId="96" fillId="2" borderId="16" applyNumberFormat="0" applyBorder="0" applyAlignment="0">
      <alignment horizontal="left" vertical="center"/>
    </xf>
    <xf numFmtId="205" fontId="97" fillId="2" borderId="12" applyFont="0" applyFill="0" applyBorder="0" applyAlignment="0">
      <alignment horizontal="center"/>
    </xf>
    <xf numFmtId="201" fontId="95" fillId="2" borderId="0" applyFont="0" applyFill="0" applyBorder="0" applyAlignment="0" applyProtection="0">
      <alignment horizontal="center" vertical="center"/>
      <protection hidden="1"/>
    </xf>
    <xf numFmtId="0" fontId="16" fillId="26" borderId="0" applyNumberFormat="0" applyFont="0" applyBorder="0" applyAlignment="0">
      <alignment horizontal="left" indent="1"/>
      <protection locked="0"/>
    </xf>
    <xf numFmtId="0" fontId="9" fillId="42" borderId="0" applyNumberFormat="0" applyFont="0" applyBorder="0" applyAlignment="0">
      <alignment horizontal="left" vertical="center" indent="1"/>
    </xf>
    <xf numFmtId="207" fontId="97" fillId="2" borderId="12" applyFont="0" applyFill="0" applyBorder="0" applyAlignment="0">
      <alignment horizontal="center"/>
    </xf>
    <xf numFmtId="43" fontId="7" fillId="0" borderId="0" applyFont="0" applyFill="0" applyBorder="0" applyAlignment="0" applyProtection="0"/>
    <xf numFmtId="0" fontId="40" fillId="3" borderId="5" applyNumberFormat="0" applyFont="0" applyFill="0" applyBorder="0" applyAlignment="0">
      <alignment horizontal="left" vertical="center" indent="1"/>
    </xf>
    <xf numFmtId="0" fontId="40" fillId="3" borderId="69" applyNumberFormat="0" applyFont="0" applyFill="0" applyBorder="0" applyAlignment="0">
      <alignment horizontal="left" vertical="center" indent="1"/>
      <protection locked="0"/>
    </xf>
    <xf numFmtId="197" fontId="9" fillId="2" borderId="0" applyFont="0" applyFill="0" applyBorder="0" applyAlignment="0" applyProtection="0">
      <alignment horizontal="center" vertical="center"/>
    </xf>
    <xf numFmtId="211" fontId="61" fillId="6" borderId="0" applyFont="0" applyFill="0" applyBorder="0" applyAlignment="0" applyProtection="0">
      <alignment horizontal="right" vertical="center" readingOrder="1"/>
      <protection hidden="1"/>
    </xf>
    <xf numFmtId="0" fontId="73" fillId="49" borderId="103" applyAlignment="0">
      <alignment vertical="center"/>
    </xf>
    <xf numFmtId="0" fontId="53" fillId="44" borderId="25" applyNumberFormat="0" applyFont="0" applyBorder="0" applyAlignment="0">
      <alignment horizontal="left" vertical="center" shrinkToFit="1"/>
    </xf>
    <xf numFmtId="0" fontId="72" fillId="57" borderId="38" applyNumberFormat="0" applyFont="0" applyBorder="0" applyAlignment="0">
      <alignment horizontal="center" vertical="center"/>
    </xf>
    <xf numFmtId="0" fontId="15" fillId="58" borderId="9" applyNumberFormat="0" applyFont="0" applyBorder="0" applyAlignment="0">
      <alignment horizontal="left" vertical="center"/>
    </xf>
    <xf numFmtId="0" fontId="29" fillId="59" borderId="6" applyNumberFormat="0" applyFont="0" applyBorder="0" applyAlignment="0" applyProtection="0">
      <alignment horizontal="center" vertical="center"/>
    </xf>
    <xf numFmtId="209" fontId="95" fillId="2" borderId="0" applyFont="0" applyFill="0" applyBorder="0" applyAlignment="0" applyProtection="0">
      <alignment horizontal="center" vertical="center"/>
      <protection hidden="1"/>
    </xf>
    <xf numFmtId="213" fontId="35" fillId="0" borderId="0" applyFont="0" applyFill="0" applyBorder="0" applyProtection="0">
      <alignment horizontal="center" vertical="center"/>
    </xf>
    <xf numFmtId="0" fontId="9" fillId="91" borderId="0" applyFont="0" applyBorder="0" applyAlignment="0">
      <alignment horizontal="left" vertical="center" indent="1"/>
    </xf>
  </cellStyleXfs>
  <cellXfs count="3171">
    <xf numFmtId="0" fontId="0" fillId="0" borderId="0" xfId="0">
      <alignment horizontal="left" vertical="center"/>
    </xf>
    <xf numFmtId="0" fontId="13" fillId="0" borderId="0" xfId="0" applyFont="1">
      <alignment horizontal="left" vertical="center"/>
    </xf>
    <xf numFmtId="0" fontId="0" fillId="3" borderId="0" xfId="0" applyFill="1">
      <alignment horizontal="left" vertical="center"/>
    </xf>
    <xf numFmtId="0" fontId="0" fillId="2" borderId="0" xfId="0" applyFill="1">
      <alignment horizontal="left" vertical="center"/>
    </xf>
    <xf numFmtId="14" fontId="0" fillId="0" borderId="0" xfId="0" applyNumberFormat="1">
      <alignment horizontal="left" vertical="center"/>
    </xf>
    <xf numFmtId="0" fontId="12" fillId="3" borderId="0" xfId="0" applyFont="1" applyFill="1">
      <alignment horizontal="left" vertical="center"/>
    </xf>
    <xf numFmtId="171" fontId="9" fillId="0" borderId="0" xfId="1" applyNumberFormat="1" applyFont="1"/>
    <xf numFmtId="171" fontId="9" fillId="0" borderId="0" xfId="1" applyNumberFormat="1" applyFont="1" applyFill="1"/>
    <xf numFmtId="0" fontId="0" fillId="3" borderId="0" xfId="0" applyFill="1" applyAlignment="1">
      <alignment horizontal="left" vertical="center" wrapText="1"/>
    </xf>
    <xf numFmtId="0" fontId="51" fillId="0" borderId="0" xfId="0" applyFont="1">
      <alignment horizontal="left" vertical="center"/>
    </xf>
    <xf numFmtId="0" fontId="52" fillId="0" borderId="0" xfId="0" applyFont="1">
      <alignment horizontal="left" vertical="center"/>
    </xf>
    <xf numFmtId="0" fontId="0" fillId="0" borderId="0" xfId="0" applyAlignment="1">
      <alignment horizontal="left" vertical="top"/>
    </xf>
    <xf numFmtId="171" fontId="9" fillId="0" borderId="0" xfId="1" applyNumberFormat="1" applyFont="1" applyFill="1" applyAlignment="1">
      <alignment horizontal="center"/>
    </xf>
    <xf numFmtId="0" fontId="0" fillId="2" borderId="6" xfId="0" applyFill="1" applyBorder="1">
      <alignment horizontal="left" vertical="center"/>
    </xf>
    <xf numFmtId="0" fontId="0" fillId="3" borderId="7" xfId="0" applyFill="1" applyBorder="1">
      <alignment horizontal="left" vertical="center"/>
    </xf>
    <xf numFmtId="0" fontId="0" fillId="3" borderId="8" xfId="0" applyFill="1" applyBorder="1">
      <alignment horizontal="left" vertical="center"/>
    </xf>
    <xf numFmtId="0" fontId="0" fillId="3" borderId="9" xfId="0" applyFill="1" applyBorder="1">
      <alignment horizontal="left" vertical="center"/>
    </xf>
    <xf numFmtId="0" fontId="0" fillId="3" borderId="10" xfId="0" applyFill="1" applyBorder="1">
      <alignment horizontal="left" vertical="center"/>
    </xf>
    <xf numFmtId="0" fontId="0" fillId="3" borderId="6" xfId="0" applyFill="1" applyBorder="1">
      <alignment horizontal="left" vertical="center"/>
    </xf>
    <xf numFmtId="0" fontId="0" fillId="2" borderId="8" xfId="0" applyFill="1" applyBorder="1">
      <alignment horizontal="left" vertical="center"/>
    </xf>
    <xf numFmtId="0" fontId="0" fillId="6" borderId="9" xfId="0" applyFill="1" applyBorder="1">
      <alignment horizontal="left" vertical="center"/>
    </xf>
    <xf numFmtId="0" fontId="28" fillId="2" borderId="0" xfId="0" applyFont="1" applyFill="1" applyAlignment="1">
      <alignment vertical="top" wrapText="1"/>
    </xf>
    <xf numFmtId="171" fontId="9" fillId="3" borderId="0" xfId="1" applyNumberFormat="1" applyFont="1" applyFill="1" applyBorder="1"/>
    <xf numFmtId="0" fontId="77" fillId="6" borderId="0" xfId="10" applyFill="1">
      <alignment horizontal="left" vertical="center"/>
    </xf>
    <xf numFmtId="0" fontId="77" fillId="2" borderId="0" xfId="10" applyFill="1">
      <alignment horizontal="left" vertical="center"/>
    </xf>
    <xf numFmtId="0" fontId="78" fillId="2" borderId="0" xfId="9" applyFill="1" applyAlignment="1">
      <alignment horizontal="left" vertical="center"/>
    </xf>
    <xf numFmtId="17" fontId="62" fillId="6" borderId="0" xfId="20" applyFont="1" applyFill="1" applyBorder="1">
      <alignment horizontal="center" vertical="center"/>
    </xf>
    <xf numFmtId="0" fontId="30" fillId="6" borderId="9" xfId="0" quotePrefix="1" applyFont="1" applyFill="1" applyBorder="1" applyAlignment="1">
      <alignment horizontal="center"/>
    </xf>
    <xf numFmtId="17" fontId="62" fillId="6" borderId="21" xfId="20" applyFont="1" applyFill="1" applyBorder="1">
      <alignment horizontal="center" vertical="center"/>
    </xf>
    <xf numFmtId="0" fontId="64" fillId="6" borderId="10" xfId="0" applyFont="1" applyFill="1" applyBorder="1" applyAlignment="1">
      <alignment horizontal="center"/>
    </xf>
    <xf numFmtId="0" fontId="68" fillId="13" borderId="0" xfId="0" applyFont="1" applyFill="1" applyAlignment="1">
      <alignment horizontal="center"/>
    </xf>
    <xf numFmtId="0" fontId="0" fillId="0" borderId="0" xfId="0" applyAlignment="1">
      <alignment horizontal="left" vertical="center" shrinkToFit="1"/>
    </xf>
    <xf numFmtId="0" fontId="68" fillId="13" borderId="0" xfId="0" applyFont="1" applyFill="1" applyAlignment="1">
      <alignment horizontal="center" shrinkToFit="1"/>
    </xf>
    <xf numFmtId="0" fontId="0" fillId="2" borderId="9" xfId="0" applyFill="1" applyBorder="1">
      <alignment horizontal="left" vertical="center"/>
    </xf>
    <xf numFmtId="0" fontId="0" fillId="2" borderId="21" xfId="0" applyFill="1" applyBorder="1">
      <alignment horizontal="left" vertical="center"/>
    </xf>
    <xf numFmtId="0" fontId="53" fillId="2" borderId="12" xfId="0" applyFont="1" applyFill="1" applyBorder="1" applyAlignment="1">
      <alignment horizontal="center" vertical="center"/>
    </xf>
    <xf numFmtId="0" fontId="0" fillId="3" borderId="20" xfId="0" applyFill="1" applyBorder="1">
      <alignment horizontal="left" vertical="center"/>
    </xf>
    <xf numFmtId="0" fontId="0" fillId="0" borderId="0" xfId="0" applyAlignment="1">
      <alignment horizontal="center" vertical="center"/>
    </xf>
    <xf numFmtId="0" fontId="0" fillId="3" borderId="19" xfId="0" applyFill="1" applyBorder="1">
      <alignment horizontal="left" vertical="center"/>
    </xf>
    <xf numFmtId="0" fontId="0" fillId="3" borderId="21" xfId="0" applyFill="1" applyBorder="1">
      <alignment horizontal="left" vertical="center"/>
    </xf>
    <xf numFmtId="0" fontId="0" fillId="2" borderId="10" xfId="0" applyFill="1" applyBorder="1">
      <alignment horizontal="left" vertical="center"/>
    </xf>
    <xf numFmtId="0" fontId="0" fillId="2" borderId="20" xfId="0" applyFill="1" applyBorder="1">
      <alignment horizontal="left" vertical="center"/>
    </xf>
    <xf numFmtId="164" fontId="53" fillId="2" borderId="12" xfId="0" applyNumberFormat="1" applyFont="1" applyFill="1" applyBorder="1" applyAlignment="1" applyProtection="1">
      <alignment horizontal="center" vertical="center"/>
      <protection locked="0"/>
    </xf>
    <xf numFmtId="173" fontId="40" fillId="17" borderId="5" xfId="0" applyNumberFormat="1" applyFont="1" applyFill="1" applyBorder="1" applyAlignment="1">
      <alignment horizontal="center"/>
    </xf>
    <xf numFmtId="0" fontId="0" fillId="0" borderId="25" xfId="0" applyBorder="1">
      <alignment horizontal="left" vertical="center"/>
    </xf>
    <xf numFmtId="0" fontId="9" fillId="0" borderId="0" xfId="0" applyFont="1" applyFill="1">
      <alignment horizontal="left" vertical="center"/>
    </xf>
    <xf numFmtId="17" fontId="62" fillId="6" borderId="21" xfId="0" applyNumberFormat="1" applyFont="1" applyFill="1" applyBorder="1" applyAlignment="1">
      <alignment horizontal="center" vertical="center"/>
    </xf>
    <xf numFmtId="0" fontId="0" fillId="0" borderId="20" xfId="0" applyBorder="1">
      <alignment horizontal="left" vertical="center"/>
    </xf>
    <xf numFmtId="176" fontId="18" fillId="2" borderId="9" xfId="0" applyNumberFormat="1" applyFont="1" applyFill="1" applyBorder="1" applyAlignment="1">
      <alignment horizontal="center"/>
    </xf>
    <xf numFmtId="176" fontId="28" fillId="2" borderId="21" xfId="0" applyNumberFormat="1" applyFont="1" applyFill="1" applyBorder="1" applyAlignment="1">
      <alignment horizontal="center"/>
    </xf>
    <xf numFmtId="0" fontId="53" fillId="2" borderId="9" xfId="0" applyFont="1" applyFill="1" applyBorder="1" applyAlignment="1">
      <alignment horizontal="center"/>
    </xf>
    <xf numFmtId="0" fontId="0" fillId="14" borderId="0" xfId="0" applyFill="1">
      <alignment horizontal="left" vertical="center"/>
    </xf>
    <xf numFmtId="0" fontId="0" fillId="3" borderId="31" xfId="0" applyFill="1" applyBorder="1">
      <alignment horizontal="left" vertical="center"/>
    </xf>
    <xf numFmtId="0" fontId="71" fillId="2" borderId="24" xfId="0" applyFont="1" applyFill="1" applyBorder="1" applyAlignment="1">
      <alignment shrinkToFit="1"/>
    </xf>
    <xf numFmtId="0" fontId="71" fillId="2" borderId="35" xfId="0" applyFont="1" applyFill="1" applyBorder="1" applyAlignment="1">
      <alignment shrinkToFit="1"/>
    </xf>
    <xf numFmtId="0" fontId="71" fillId="2" borderId="36" xfId="0" applyFont="1" applyFill="1" applyBorder="1" applyAlignment="1">
      <alignment shrinkToFit="1"/>
    </xf>
    <xf numFmtId="0" fontId="9" fillId="2" borderId="9" xfId="0" applyFont="1" applyFill="1" applyBorder="1">
      <alignment horizontal="left" vertical="center"/>
    </xf>
    <xf numFmtId="0" fontId="53" fillId="2" borderId="9" xfId="0" applyFont="1" applyFill="1" applyBorder="1" applyAlignment="1"/>
    <xf numFmtId="0" fontId="40" fillId="2" borderId="9" xfId="0" applyFont="1" applyFill="1" applyBorder="1" applyAlignment="1">
      <alignment horizontal="center"/>
    </xf>
    <xf numFmtId="0" fontId="20" fillId="19" borderId="0" xfId="0" applyFont="1" applyFill="1">
      <alignment horizontal="left" vertical="center"/>
    </xf>
    <xf numFmtId="0" fontId="20" fillId="19" borderId="0" xfId="0" applyFont="1" applyFill="1" applyAlignment="1">
      <alignment vertical="top"/>
    </xf>
    <xf numFmtId="171" fontId="20" fillId="19" borderId="0" xfId="1" applyNumberFormat="1" applyFont="1" applyFill="1" applyAlignment="1">
      <alignment horizontal="left" vertical="center"/>
    </xf>
    <xf numFmtId="1" fontId="62" fillId="6" borderId="14" xfId="1" applyNumberFormat="1" applyFont="1" applyFill="1" applyBorder="1" applyAlignment="1">
      <alignment horizontal="center" vertical="center"/>
    </xf>
    <xf numFmtId="1" fontId="62" fillId="6" borderId="0" xfId="1" applyNumberFormat="1" applyFont="1" applyFill="1" applyBorder="1" applyAlignment="1">
      <alignment horizontal="center" vertical="center"/>
    </xf>
    <xf numFmtId="1" fontId="62" fillId="6" borderId="21" xfId="1" applyNumberFormat="1" applyFont="1" applyFill="1" applyBorder="1" applyAlignment="1">
      <alignment horizontal="center" vertical="center"/>
    </xf>
    <xf numFmtId="173" fontId="18" fillId="19" borderId="0" xfId="0" applyNumberFormat="1" applyFont="1" applyFill="1" applyAlignment="1">
      <alignment horizontal="center" vertical="top" readingOrder="1"/>
    </xf>
    <xf numFmtId="0" fontId="20" fillId="19" borderId="0" xfId="0" applyFont="1" applyFill="1" applyAlignment="1">
      <alignment horizontal="center" vertical="top"/>
    </xf>
    <xf numFmtId="208" fontId="20" fillId="19" borderId="0" xfId="2" applyFont="1" applyFill="1" applyBorder="1" applyAlignment="1" applyProtection="1">
      <alignment horizontal="center" vertical="top" readingOrder="1"/>
    </xf>
    <xf numFmtId="0" fontId="9" fillId="3" borderId="7" xfId="0" applyFont="1" applyFill="1" applyBorder="1">
      <alignment horizontal="left" vertical="center"/>
    </xf>
    <xf numFmtId="0" fontId="22" fillId="3" borderId="8" xfId="0" applyFont="1" applyFill="1" applyBorder="1" applyAlignment="1">
      <alignment horizontal="right"/>
    </xf>
    <xf numFmtId="0" fontId="9" fillId="3" borderId="8" xfId="0" applyFont="1" applyFill="1" applyBorder="1" applyAlignment="1">
      <alignment wrapText="1"/>
    </xf>
    <xf numFmtId="0" fontId="9" fillId="3" borderId="8" xfId="0" applyFont="1" applyFill="1" applyBorder="1" applyAlignment="1">
      <alignment horizontal="left"/>
    </xf>
    <xf numFmtId="0" fontId="9" fillId="3" borderId="9" xfId="0" applyFont="1" applyFill="1" applyBorder="1">
      <alignment horizontal="left" vertical="center"/>
    </xf>
    <xf numFmtId="0" fontId="9" fillId="3" borderId="10" xfId="0" applyFont="1" applyFill="1" applyBorder="1">
      <alignment horizontal="left" vertical="center"/>
    </xf>
    <xf numFmtId="0" fontId="22" fillId="3" borderId="6" xfId="0" applyFont="1" applyFill="1" applyBorder="1" applyAlignment="1">
      <alignment horizontal="right"/>
    </xf>
    <xf numFmtId="0" fontId="31" fillId="3" borderId="6" xfId="0" applyFont="1" applyFill="1" applyBorder="1" applyAlignment="1">
      <alignment wrapText="1"/>
    </xf>
    <xf numFmtId="0" fontId="9" fillId="3" borderId="6" xfId="0" applyFont="1" applyFill="1" applyBorder="1" applyAlignment="1">
      <alignment horizontal="left"/>
    </xf>
    <xf numFmtId="0" fontId="0" fillId="19" borderId="0" xfId="0" applyFill="1">
      <alignment horizontal="left" vertical="center"/>
    </xf>
    <xf numFmtId="0" fontId="9" fillId="3" borderId="8" xfId="0" applyFont="1" applyFill="1" applyBorder="1">
      <alignment horizontal="left" vertical="center"/>
    </xf>
    <xf numFmtId="0" fontId="31" fillId="3" borderId="6" xfId="0" applyFont="1" applyFill="1" applyBorder="1">
      <alignment horizontal="left" vertical="center"/>
    </xf>
    <xf numFmtId="0" fontId="63" fillId="13" borderId="0" xfId="0" applyFont="1" applyFill="1">
      <alignment horizontal="left" vertical="center"/>
    </xf>
    <xf numFmtId="0" fontId="51" fillId="19" borderId="0" xfId="0" applyFont="1" applyFill="1">
      <alignment horizontal="left" vertical="center"/>
    </xf>
    <xf numFmtId="0" fontId="18" fillId="19" borderId="0" xfId="0" applyFont="1" applyFill="1" applyAlignment="1">
      <alignment horizontal="center" vertical="top"/>
    </xf>
    <xf numFmtId="208" fontId="20" fillId="19" borderId="0" xfId="2" applyFont="1" applyFill="1" applyAlignment="1" applyProtection="1">
      <alignment horizontal="center" vertical="top" readingOrder="1"/>
      <protection locked="0"/>
    </xf>
    <xf numFmtId="0" fontId="22" fillId="3" borderId="20" xfId="0" applyFont="1" applyFill="1" applyBorder="1">
      <alignment horizontal="left" vertical="center"/>
    </xf>
    <xf numFmtId="0" fontId="0" fillId="2" borderId="13" xfId="0" applyFill="1" applyBorder="1">
      <alignment horizontal="left" vertical="center"/>
    </xf>
    <xf numFmtId="179" fontId="40" fillId="2" borderId="0" xfId="14" quotePrefix="1" applyNumberFormat="1" applyFont="1" applyFill="1" applyBorder="1" applyAlignment="1">
      <alignment horizontal="center" vertical="center" wrapText="1"/>
      <protection locked="0"/>
    </xf>
    <xf numFmtId="0" fontId="0" fillId="2" borderId="40" xfId="0" applyFill="1" applyBorder="1">
      <alignment horizontal="left" vertical="center"/>
    </xf>
    <xf numFmtId="0" fontId="0" fillId="2" borderId="0" xfId="0" applyFill="1" applyBorder="1">
      <alignment horizontal="left" vertical="center"/>
    </xf>
    <xf numFmtId="0" fontId="82" fillId="3" borderId="0" xfId="0" applyFont="1" applyFill="1" applyAlignment="1">
      <alignment horizontal="center" vertical="center"/>
    </xf>
    <xf numFmtId="1" fontId="0" fillId="6" borderId="20" xfId="0" applyNumberFormat="1" applyFill="1" applyBorder="1" applyAlignment="1">
      <alignment horizontal="center" vertical="center"/>
    </xf>
    <xf numFmtId="0" fontId="83" fillId="2" borderId="9" xfId="0" applyFont="1" applyFill="1" applyBorder="1" applyAlignment="1">
      <alignment horizontal="center"/>
    </xf>
    <xf numFmtId="0" fontId="11" fillId="0" borderId="0" xfId="0" applyFont="1" applyAlignment="1">
      <alignment horizontal="left" vertical="top"/>
    </xf>
    <xf numFmtId="164" fontId="53" fillId="3" borderId="0" xfId="0" applyNumberFormat="1" applyFont="1" applyFill="1" applyBorder="1" applyAlignment="1" applyProtection="1">
      <alignment horizontal="center" vertical="center"/>
      <protection locked="0"/>
    </xf>
    <xf numFmtId="0" fontId="78" fillId="3" borderId="9" xfId="9" applyFill="1" applyBorder="1" applyAlignment="1">
      <alignment horizontal="left" vertical="center" shrinkToFit="1"/>
    </xf>
    <xf numFmtId="0" fontId="71" fillId="2" borderId="0" xfId="0" applyFont="1" applyFill="1" applyBorder="1" applyAlignment="1">
      <alignment horizontal="center" shrinkToFit="1"/>
    </xf>
    <xf numFmtId="0" fontId="71" fillId="2" borderId="0" xfId="0" applyFont="1" applyFill="1" applyBorder="1" applyAlignment="1">
      <alignment horizontal="left" shrinkToFit="1"/>
    </xf>
    <xf numFmtId="0" fontId="40" fillId="2" borderId="0" xfId="0" applyFont="1" applyFill="1" applyBorder="1">
      <alignment horizontal="left" vertical="center"/>
    </xf>
    <xf numFmtId="0" fontId="0" fillId="0" borderId="0" xfId="0" quotePrefix="1">
      <alignment horizontal="left" vertical="center"/>
    </xf>
    <xf numFmtId="0" fontId="22" fillId="0" borderId="0" xfId="0" quotePrefix="1" applyFont="1">
      <alignment horizontal="left" vertical="center"/>
    </xf>
    <xf numFmtId="0" fontId="13" fillId="2" borderId="14" xfId="0" applyFont="1" applyFill="1" applyBorder="1">
      <alignment horizontal="left" vertical="center"/>
    </xf>
    <xf numFmtId="0" fontId="0" fillId="3" borderId="0" xfId="0" applyFill="1" applyBorder="1">
      <alignment horizontal="left" vertical="center"/>
    </xf>
    <xf numFmtId="0" fontId="40" fillId="2" borderId="6" xfId="0" applyFont="1" applyFill="1" applyBorder="1" applyAlignment="1">
      <alignment horizontal="left" vertical="center" wrapText="1" indent="1"/>
    </xf>
    <xf numFmtId="0" fontId="0" fillId="2" borderId="13" xfId="0" applyFill="1" applyBorder="1" applyAlignment="1">
      <alignment horizontal="left" vertical="center" wrapText="1" indent="1"/>
    </xf>
    <xf numFmtId="0" fontId="0" fillId="2" borderId="0" xfId="0" applyFill="1" applyAlignment="1">
      <alignment horizontal="left" vertical="center" wrapText="1" indent="1"/>
    </xf>
    <xf numFmtId="0" fontId="0" fillId="2" borderId="14" xfId="0" applyFill="1" applyBorder="1" applyAlignment="1">
      <alignment horizontal="left" vertical="center" wrapText="1" indent="1"/>
    </xf>
    <xf numFmtId="0" fontId="0" fillId="0" borderId="0" xfId="0" applyAlignment="1">
      <alignment horizontal="left" vertical="center" wrapText="1" indent="1"/>
    </xf>
    <xf numFmtId="0" fontId="22" fillId="3" borderId="6" xfId="0" applyFont="1" applyFill="1" applyBorder="1" applyAlignment="1">
      <alignment horizontal="right" vertical="center" indent="1"/>
    </xf>
    <xf numFmtId="0" fontId="0" fillId="0" borderId="0" xfId="0" applyBorder="1">
      <alignment horizontal="left" vertical="center"/>
    </xf>
    <xf numFmtId="0" fontId="0" fillId="0" borderId="27" xfId="0" quotePrefix="1" applyBorder="1">
      <alignment horizontal="left" vertical="center"/>
    </xf>
    <xf numFmtId="0" fontId="0" fillId="0" borderId="29" xfId="0" applyBorder="1">
      <alignment horizontal="left" vertical="center"/>
    </xf>
    <xf numFmtId="0" fontId="0" fillId="0" borderId="12" xfId="0" applyBorder="1">
      <alignment horizontal="left" vertical="center"/>
    </xf>
    <xf numFmtId="0" fontId="40" fillId="2" borderId="0" xfId="0" applyFont="1" applyFill="1" applyAlignment="1">
      <alignment horizontal="left" vertical="center" wrapText="1" indent="1"/>
    </xf>
    <xf numFmtId="0" fontId="40" fillId="2" borderId="8" xfId="0" applyFont="1" applyFill="1" applyBorder="1" applyAlignment="1">
      <alignment horizontal="left" vertical="center" wrapText="1" indent="1"/>
    </xf>
    <xf numFmtId="0" fontId="40" fillId="2" borderId="14" xfId="0" applyFont="1" applyFill="1" applyBorder="1" applyAlignment="1">
      <alignment horizontal="left" vertical="center" wrapText="1" indent="1"/>
    </xf>
    <xf numFmtId="0" fontId="0" fillId="0" borderId="0" xfId="0" applyFill="1" applyBorder="1">
      <alignment horizontal="left" vertical="center"/>
    </xf>
    <xf numFmtId="0" fontId="13" fillId="0" borderId="6" xfId="0" applyFont="1" applyBorder="1">
      <alignment horizontal="left" vertical="center"/>
    </xf>
    <xf numFmtId="0" fontId="68" fillId="13" borderId="0" xfId="0" applyFont="1" applyFill="1" applyAlignment="1">
      <alignment horizontal="left"/>
    </xf>
    <xf numFmtId="0" fontId="68" fillId="13" borderId="0" xfId="0" applyFont="1" applyFill="1" applyAlignment="1">
      <alignment horizontal="left" shrinkToFit="1"/>
    </xf>
    <xf numFmtId="0" fontId="28" fillId="5" borderId="0" xfId="0" applyFont="1" applyFill="1" applyBorder="1">
      <alignment horizontal="left" vertical="center"/>
    </xf>
    <xf numFmtId="0" fontId="0" fillId="0" borderId="0" xfId="0" applyAlignment="1">
      <alignment horizontal="left" vertical="top" wrapText="1"/>
    </xf>
    <xf numFmtId="0" fontId="13" fillId="0" borderId="0" xfId="0" applyFont="1" applyAlignment="1">
      <alignment horizontal="left" vertical="top"/>
    </xf>
    <xf numFmtId="0" fontId="46" fillId="15" borderId="17" xfId="12" applyFont="1">
      <alignment horizontal="left" vertical="center" indent="2"/>
    </xf>
    <xf numFmtId="0" fontId="78" fillId="3" borderId="0" xfId="9" applyFill="1" applyAlignment="1">
      <alignment horizontal="center" vertical="center" shrinkToFit="1"/>
    </xf>
    <xf numFmtId="0" fontId="0" fillId="2" borderId="6" xfId="0" applyFill="1" applyBorder="1" applyAlignment="1">
      <alignment horizontal="center" vertical="center"/>
    </xf>
    <xf numFmtId="0" fontId="0" fillId="2" borderId="25" xfId="0" applyFill="1" applyBorder="1" applyAlignment="1">
      <alignment horizontal="center" vertical="center"/>
    </xf>
    <xf numFmtId="0" fontId="0" fillId="3" borderId="0" xfId="0" applyFill="1" applyBorder="1" applyAlignment="1">
      <alignment horizontal="center" vertical="center"/>
    </xf>
    <xf numFmtId="0" fontId="83" fillId="2" borderId="0" xfId="0" applyFont="1" applyFill="1" applyBorder="1" applyAlignment="1">
      <alignment horizontal="center"/>
    </xf>
    <xf numFmtId="0" fontId="0" fillId="2" borderId="0" xfId="0" applyFill="1" applyBorder="1" applyAlignment="1">
      <alignment horizontal="center" vertical="center"/>
    </xf>
    <xf numFmtId="0" fontId="100" fillId="24" borderId="51" xfId="0" applyFont="1" applyFill="1" applyBorder="1" applyAlignment="1">
      <alignment horizontal="center" vertical="center" readingOrder="1"/>
    </xf>
    <xf numFmtId="0" fontId="100" fillId="24" borderId="30" xfId="0" applyFont="1" applyFill="1" applyBorder="1" applyAlignment="1">
      <alignment horizontal="center" vertical="center" readingOrder="1"/>
    </xf>
    <xf numFmtId="0" fontId="101" fillId="24" borderId="30" xfId="0" applyFont="1" applyFill="1" applyBorder="1" applyAlignment="1">
      <alignment horizontal="center" vertical="center" wrapText="1" readingOrder="1"/>
    </xf>
    <xf numFmtId="0" fontId="101" fillId="24" borderId="52" xfId="0" applyFont="1" applyFill="1" applyBorder="1" applyAlignment="1">
      <alignment horizontal="center" vertical="center" wrapText="1" readingOrder="1"/>
    </xf>
    <xf numFmtId="0" fontId="28" fillId="0" borderId="5" xfId="0" applyFont="1" applyBorder="1" applyAlignment="1">
      <alignment horizontal="left" vertical="center" wrapText="1" readingOrder="1"/>
    </xf>
    <xf numFmtId="0" fontId="32" fillId="0" borderId="5" xfId="0" applyFont="1" applyBorder="1" applyAlignment="1">
      <alignment horizontal="left" vertical="center" wrapText="1" readingOrder="1"/>
    </xf>
    <xf numFmtId="0" fontId="32" fillId="0" borderId="23" xfId="0" applyFont="1" applyBorder="1" applyAlignment="1">
      <alignment horizontal="left" vertical="center" wrapText="1" readingOrder="1"/>
    </xf>
    <xf numFmtId="0" fontId="13" fillId="2" borderId="0" xfId="0" applyFont="1" applyFill="1" applyBorder="1">
      <alignment horizontal="left" vertical="center"/>
    </xf>
    <xf numFmtId="0" fontId="0" fillId="4" borderId="0" xfId="0" applyFill="1" applyBorder="1">
      <alignment horizontal="left" vertical="center"/>
    </xf>
    <xf numFmtId="0" fontId="9" fillId="3" borderId="0" xfId="0" applyFont="1" applyFill="1" applyBorder="1">
      <alignment horizontal="left" vertical="center"/>
    </xf>
    <xf numFmtId="168" fontId="0" fillId="3" borderId="0" xfId="2" applyNumberFormat="1" applyFont="1" applyFill="1" applyBorder="1" applyAlignment="1">
      <alignment horizontal="right" vertical="center"/>
    </xf>
    <xf numFmtId="0" fontId="82" fillId="3" borderId="0" xfId="0" applyFont="1" applyFill="1" applyBorder="1" applyAlignment="1">
      <alignment horizontal="center" vertical="center"/>
    </xf>
    <xf numFmtId="0" fontId="9" fillId="6" borderId="0" xfId="0" applyFont="1" applyFill="1" applyBorder="1">
      <alignment horizontal="left" vertical="center"/>
    </xf>
    <xf numFmtId="0" fontId="43" fillId="3" borderId="7" xfId="0" applyFont="1" applyFill="1" applyBorder="1" applyAlignment="1">
      <alignment horizontal="center" vertical="center"/>
    </xf>
    <xf numFmtId="0" fontId="43" fillId="3" borderId="8" xfId="0" applyFont="1" applyFill="1" applyBorder="1">
      <alignment horizontal="left" vertical="center"/>
    </xf>
    <xf numFmtId="0" fontId="43" fillId="3" borderId="8" xfId="0" applyFont="1" applyFill="1" applyBorder="1" applyAlignment="1">
      <alignment horizontal="center" vertical="center"/>
    </xf>
    <xf numFmtId="14" fontId="16" fillId="3" borderId="0" xfId="0" applyNumberFormat="1" applyFont="1" applyFill="1" applyBorder="1">
      <alignment horizontal="left" vertical="center"/>
    </xf>
    <xf numFmtId="43" fontId="9" fillId="3" borderId="0" xfId="0" applyNumberFormat="1" applyFont="1" applyFill="1" applyBorder="1">
      <alignment horizontal="left" vertical="center"/>
    </xf>
    <xf numFmtId="166" fontId="34" fillId="0" borderId="0" xfId="0" applyNumberFormat="1" applyFont="1" applyBorder="1" applyAlignment="1">
      <alignment horizontal="center" vertical="center" readingOrder="1"/>
    </xf>
    <xf numFmtId="0" fontId="19" fillId="3" borderId="0" xfId="0" applyFont="1" applyFill="1" applyBorder="1">
      <alignment horizontal="left" vertical="center"/>
    </xf>
    <xf numFmtId="0" fontId="0" fillId="3" borderId="10" xfId="0" applyFill="1" applyBorder="1" applyAlignment="1">
      <alignment horizontal="center" vertical="center"/>
    </xf>
    <xf numFmtId="0" fontId="0" fillId="3" borderId="6" xfId="0" applyFill="1" applyBorder="1" applyAlignment="1">
      <alignment horizontal="center" vertical="center"/>
    </xf>
    <xf numFmtId="0" fontId="0" fillId="14" borderId="0" xfId="0" applyFill="1" applyBorder="1">
      <alignment horizontal="left" vertical="center"/>
    </xf>
    <xf numFmtId="14" fontId="34" fillId="3" borderId="8" xfId="0" applyNumberFormat="1" applyFont="1" applyFill="1" applyBorder="1" applyAlignment="1">
      <alignment horizontal="center"/>
    </xf>
    <xf numFmtId="0" fontId="0" fillId="3" borderId="0" xfId="0" applyFill="1" applyBorder="1" applyAlignment="1">
      <alignment vertical="center"/>
    </xf>
    <xf numFmtId="14" fontId="34" fillId="3" borderId="0" xfId="0" applyNumberFormat="1" applyFont="1" applyFill="1" applyBorder="1">
      <alignment horizontal="left" vertical="center"/>
    </xf>
    <xf numFmtId="0" fontId="103" fillId="2" borderId="0" xfId="0" applyFont="1" applyFill="1" applyBorder="1">
      <alignment horizontal="left" vertical="center"/>
    </xf>
    <xf numFmtId="168" fontId="83" fillId="2" borderId="9" xfId="2" applyNumberFormat="1" applyFont="1" applyFill="1" applyBorder="1" applyAlignment="1">
      <alignment horizontal="center"/>
    </xf>
    <xf numFmtId="0" fontId="9" fillId="2" borderId="0" xfId="0" applyFont="1" applyFill="1" applyBorder="1">
      <alignment horizontal="left" vertical="center"/>
    </xf>
    <xf numFmtId="0" fontId="0" fillId="25" borderId="9" xfId="0" applyFill="1" applyBorder="1">
      <alignment horizontal="left" vertical="center"/>
    </xf>
    <xf numFmtId="0" fontId="0" fillId="3" borderId="12" xfId="0" applyFill="1" applyBorder="1">
      <alignment horizontal="left" vertical="center"/>
    </xf>
    <xf numFmtId="0" fontId="89" fillId="3" borderId="0" xfId="11" applyFill="1" applyBorder="1" applyAlignment="1">
      <alignment horizontal="left" vertical="center"/>
    </xf>
    <xf numFmtId="0" fontId="30" fillId="6" borderId="9" xfId="0" quotePrefix="1" applyFont="1" applyFill="1" applyBorder="1">
      <alignment horizontal="left" vertical="center"/>
    </xf>
    <xf numFmtId="0" fontId="53" fillId="2" borderId="0" xfId="0" applyFont="1" applyFill="1" applyBorder="1" applyAlignment="1">
      <alignment horizontal="left" vertical="center" shrinkToFit="1"/>
    </xf>
    <xf numFmtId="0" fontId="71" fillId="2" borderId="0" xfId="0" applyFont="1" applyFill="1" applyBorder="1" applyAlignment="1">
      <alignment horizontal="left" vertical="center" shrinkToFit="1"/>
    </xf>
    <xf numFmtId="206" fontId="23" fillId="6" borderId="0" xfId="39" applyFont="1" applyFill="1" applyBorder="1" applyAlignment="1" applyProtection="1">
      <alignment horizontal="center" vertical="center"/>
    </xf>
    <xf numFmtId="0" fontId="29" fillId="6" borderId="9" xfId="0" applyFont="1" applyFill="1" applyBorder="1" applyAlignment="1">
      <alignment horizontal="center" vertical="center"/>
    </xf>
    <xf numFmtId="183" fontId="0" fillId="2" borderId="0" xfId="21" applyFont="1" applyFill="1" applyBorder="1" applyAlignment="1">
      <alignment horizontal="left" vertical="center"/>
    </xf>
    <xf numFmtId="0" fontId="0" fillId="6" borderId="25" xfId="0" applyFill="1" applyBorder="1" applyAlignment="1">
      <alignment horizontal="center" vertical="center"/>
    </xf>
    <xf numFmtId="0" fontId="77" fillId="2" borderId="0" xfId="10" applyFill="1" applyAlignment="1">
      <alignment vertical="center"/>
    </xf>
    <xf numFmtId="0" fontId="78" fillId="3" borderId="0" xfId="9" applyFill="1">
      <alignment horizontal="left" vertical="center" indent="1"/>
    </xf>
    <xf numFmtId="176" fontId="18" fillId="2" borderId="0" xfId="0" applyNumberFormat="1" applyFont="1" applyFill="1" applyBorder="1" applyAlignment="1">
      <alignment horizontal="center"/>
    </xf>
    <xf numFmtId="183" fontId="40" fillId="6" borderId="0" xfId="21" applyFont="1" applyFill="1" applyBorder="1" applyAlignment="1">
      <alignment horizontal="center"/>
    </xf>
    <xf numFmtId="0" fontId="53" fillId="2" borderId="0" xfId="0" applyFont="1" applyFill="1" applyBorder="1" applyAlignment="1">
      <alignment horizontal="center"/>
    </xf>
    <xf numFmtId="176" fontId="13" fillId="2" borderId="0" xfId="0" applyNumberFormat="1" applyFont="1" applyFill="1" applyBorder="1" applyAlignment="1">
      <alignment horizontal="center"/>
    </xf>
    <xf numFmtId="176" fontId="18" fillId="2" borderId="21" xfId="0" applyNumberFormat="1" applyFont="1" applyFill="1" applyBorder="1" applyAlignment="1">
      <alignment horizontal="center"/>
    </xf>
    <xf numFmtId="0" fontId="63" fillId="2" borderId="21" xfId="0" applyFont="1" applyFill="1" applyBorder="1">
      <alignment horizontal="left" vertical="center"/>
    </xf>
    <xf numFmtId="183" fontId="20" fillId="2" borderId="9" xfId="21" applyFont="1" applyFill="1" applyBorder="1" applyAlignment="1">
      <alignment horizontal="center"/>
    </xf>
    <xf numFmtId="206" fontId="65" fillId="6" borderId="0" xfId="39" applyFont="1" applyFill="1" applyBorder="1" applyAlignment="1" applyProtection="1">
      <alignment horizontal="center"/>
    </xf>
    <xf numFmtId="206" fontId="65" fillId="2" borderId="0" xfId="39" applyFont="1" applyFill="1" applyBorder="1" applyAlignment="1" applyProtection="1">
      <alignment horizontal="center"/>
    </xf>
    <xf numFmtId="206" fontId="0" fillId="2" borderId="0" xfId="39" applyFont="1" applyFill="1" applyBorder="1" applyAlignment="1" applyProtection="1">
      <alignment horizontal="left" vertical="center" indent="1"/>
    </xf>
    <xf numFmtId="17" fontId="64" fillId="2" borderId="9" xfId="20" applyFont="1" applyFill="1" applyBorder="1">
      <alignment horizontal="center" vertical="center"/>
    </xf>
    <xf numFmtId="14" fontId="40" fillId="6" borderId="9" xfId="0" applyNumberFormat="1" applyFont="1" applyFill="1" applyBorder="1" applyAlignment="1">
      <alignment horizontal="center"/>
    </xf>
    <xf numFmtId="206" fontId="53" fillId="2" borderId="0" xfId="39" applyFont="1" applyFill="1" applyBorder="1" applyAlignment="1" applyProtection="1">
      <alignment horizontal="center"/>
    </xf>
    <xf numFmtId="17" fontId="64" fillId="6" borderId="9" xfId="20" applyFont="1" applyFill="1" applyBorder="1" applyAlignment="1">
      <alignment horizontal="left" vertical="center"/>
    </xf>
    <xf numFmtId="206" fontId="21" fillId="2" borderId="0" xfId="39" applyFont="1" applyFill="1" applyBorder="1" applyAlignment="1" applyProtection="1">
      <alignment horizontal="center"/>
    </xf>
    <xf numFmtId="0" fontId="71" fillId="2" borderId="6" xfId="0" applyFont="1" applyFill="1" applyBorder="1" applyAlignment="1">
      <alignment horizontal="center" shrinkToFit="1"/>
    </xf>
    <xf numFmtId="0" fontId="30" fillId="6" borderId="0" xfId="0" quotePrefix="1" applyFont="1" applyFill="1" applyBorder="1">
      <alignment horizontal="left" vertical="center"/>
    </xf>
    <xf numFmtId="0" fontId="108" fillId="0" borderId="0" xfId="0" quotePrefix="1" applyFont="1">
      <alignment horizontal="left" vertical="center"/>
    </xf>
    <xf numFmtId="0" fontId="109" fillId="0" borderId="0" xfId="0" applyFont="1">
      <alignment horizontal="left" vertical="center"/>
    </xf>
    <xf numFmtId="176" fontId="74" fillId="2" borderId="7" xfId="0" applyNumberFormat="1" applyFont="1" applyFill="1" applyBorder="1" applyAlignment="1">
      <alignment horizontal="center"/>
    </xf>
    <xf numFmtId="176" fontId="74" fillId="2" borderId="19"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19" xfId="0" applyNumberFormat="1" applyFont="1" applyFill="1" applyBorder="1" applyAlignment="1">
      <alignment horizontal="center"/>
    </xf>
    <xf numFmtId="0" fontId="40" fillId="2" borderId="25" xfId="0" applyFont="1" applyFill="1" applyBorder="1">
      <alignment horizontal="left" vertical="center"/>
    </xf>
    <xf numFmtId="0" fontId="71" fillId="2" borderId="25" xfId="0" applyFont="1" applyFill="1" applyBorder="1" applyAlignment="1">
      <alignment horizontal="center" shrinkToFit="1"/>
    </xf>
    <xf numFmtId="0" fontId="29" fillId="2" borderId="25" xfId="0" applyFont="1" applyFill="1" applyBorder="1" applyAlignment="1">
      <alignment horizontal="center" vertical="center"/>
    </xf>
    <xf numFmtId="0" fontId="110" fillId="2" borderId="27" xfId="0" applyFont="1" applyFill="1" applyBorder="1">
      <alignment horizontal="left" vertical="center"/>
    </xf>
    <xf numFmtId="0" fontId="0" fillId="3" borderId="21" xfId="0" applyFill="1" applyBorder="1" applyAlignment="1">
      <alignment horizontal="center" vertical="center"/>
    </xf>
    <xf numFmtId="0" fontId="0" fillId="2" borderId="9" xfId="0" applyFill="1" applyBorder="1" applyAlignment="1">
      <alignment horizontal="center" vertical="center"/>
    </xf>
    <xf numFmtId="17" fontId="53" fillId="2" borderId="0" xfId="20" applyFont="1" applyFill="1" applyBorder="1">
      <alignment horizontal="center" vertical="center"/>
    </xf>
    <xf numFmtId="0" fontId="0" fillId="2" borderId="21" xfId="0" applyFill="1" applyBorder="1" applyAlignment="1">
      <alignment horizontal="center" vertical="center"/>
    </xf>
    <xf numFmtId="1" fontId="0" fillId="6" borderId="25" xfId="0" applyNumberFormat="1" applyFill="1" applyBorder="1" applyAlignment="1">
      <alignment horizontal="center" vertical="center"/>
    </xf>
    <xf numFmtId="0" fontId="77" fillId="3" borderId="9" xfId="10" applyFill="1" applyBorder="1" applyAlignment="1">
      <alignment vertical="center"/>
    </xf>
    <xf numFmtId="176" fontId="21" fillId="7" borderId="9" xfId="0" applyNumberFormat="1" applyFont="1" applyFill="1" applyBorder="1" applyAlignment="1">
      <alignment horizontal="center" vertical="center"/>
    </xf>
    <xf numFmtId="176" fontId="21" fillId="7" borderId="21" xfId="0" applyNumberFormat="1" applyFont="1" applyFill="1" applyBorder="1" applyAlignment="1">
      <alignment horizontal="center" vertical="center"/>
    </xf>
    <xf numFmtId="176" fontId="18" fillId="4" borderId="9" xfId="0" applyNumberFormat="1" applyFont="1" applyFill="1" applyBorder="1" applyAlignment="1">
      <alignment horizontal="center" vertical="center"/>
    </xf>
    <xf numFmtId="176" fontId="18" fillId="4" borderId="21" xfId="0" applyNumberFormat="1" applyFont="1" applyFill="1" applyBorder="1" applyAlignment="1">
      <alignment horizontal="center" vertical="center"/>
    </xf>
    <xf numFmtId="176" fontId="18" fillId="2" borderId="0" xfId="0" applyNumberFormat="1" applyFont="1" applyFill="1" applyBorder="1" applyAlignment="1">
      <alignment horizontal="center" vertical="center"/>
    </xf>
    <xf numFmtId="176" fontId="18" fillId="10" borderId="9" xfId="0" applyNumberFormat="1" applyFont="1" applyFill="1" applyBorder="1" applyAlignment="1">
      <alignment horizontal="center" vertical="center"/>
    </xf>
    <xf numFmtId="176" fontId="18" fillId="10" borderId="21" xfId="0" applyNumberFormat="1" applyFont="1" applyFill="1" applyBorder="1" applyAlignment="1">
      <alignment horizontal="center" vertical="center"/>
    </xf>
    <xf numFmtId="0" fontId="78" fillId="3" borderId="0" xfId="9" applyFill="1" applyAlignment="1">
      <alignment vertical="center"/>
    </xf>
    <xf numFmtId="0" fontId="0" fillId="0" borderId="0" xfId="0" applyFill="1">
      <alignment horizontal="left" vertical="center"/>
    </xf>
    <xf numFmtId="0" fontId="28" fillId="0" borderId="53" xfId="0" applyFont="1" applyFill="1" applyBorder="1" applyAlignment="1">
      <alignment horizontal="center" vertical="center" wrapText="1" readingOrder="1"/>
    </xf>
    <xf numFmtId="0" fontId="28" fillId="0" borderId="5" xfId="0" applyFont="1" applyFill="1" applyBorder="1" applyAlignment="1">
      <alignment horizontal="left" vertical="center" wrapText="1" readingOrder="1"/>
    </xf>
    <xf numFmtId="0" fontId="28" fillId="0" borderId="5" xfId="0" applyFont="1" applyFill="1" applyBorder="1" applyAlignment="1">
      <alignment horizontal="center" vertical="center" wrapText="1" readingOrder="1"/>
    </xf>
    <xf numFmtId="0" fontId="32" fillId="0" borderId="5" xfId="0" applyFont="1" applyFill="1" applyBorder="1" applyAlignment="1">
      <alignment horizontal="left" vertical="center" wrapText="1" readingOrder="1"/>
    </xf>
    <xf numFmtId="0" fontId="28" fillId="0" borderId="5" xfId="0" applyFont="1" applyFill="1" applyBorder="1" applyAlignment="1">
      <alignment horizontal="left" vertical="center" wrapText="1" indent="1" readingOrder="1"/>
    </xf>
    <xf numFmtId="0" fontId="32" fillId="0" borderId="5" xfId="0" applyFont="1" applyFill="1" applyBorder="1" applyAlignment="1">
      <alignment horizontal="left" vertical="center" wrapText="1" indent="1" readingOrder="1"/>
    </xf>
    <xf numFmtId="0" fontId="28" fillId="0" borderId="5" xfId="0" applyFont="1" applyFill="1" applyBorder="1" applyAlignment="1">
      <alignment horizontal="left" vertical="center" wrapText="1" indent="2" readingOrder="1"/>
    </xf>
    <xf numFmtId="0" fontId="32" fillId="0" borderId="5" xfId="0" quotePrefix="1" applyFont="1" applyFill="1" applyBorder="1" applyAlignment="1">
      <alignment horizontal="left" vertical="center" wrapText="1" readingOrder="1"/>
    </xf>
    <xf numFmtId="0" fontId="102" fillId="0" borderId="5" xfId="0" applyFont="1" applyFill="1" applyBorder="1" applyAlignment="1">
      <alignment horizontal="left" vertical="center" wrapText="1" readingOrder="1"/>
    </xf>
    <xf numFmtId="0" fontId="102" fillId="0" borderId="5" xfId="0" quotePrefix="1" applyFont="1" applyFill="1" applyBorder="1" applyAlignment="1">
      <alignment horizontal="left" vertical="center" wrapText="1" readingOrder="1"/>
    </xf>
    <xf numFmtId="0" fontId="18" fillId="4" borderId="0" xfId="0" applyFont="1" applyFill="1">
      <alignment horizontal="left" vertical="center"/>
    </xf>
    <xf numFmtId="0" fontId="18" fillId="4" borderId="14" xfId="0" applyFont="1" applyFill="1" applyBorder="1">
      <alignment horizontal="left" vertical="center"/>
    </xf>
    <xf numFmtId="0" fontId="40" fillId="2" borderId="0" xfId="0" applyFont="1" applyFill="1" applyBorder="1" applyAlignment="1">
      <alignment horizontal="left" vertical="center" wrapText="1" indent="1"/>
    </xf>
    <xf numFmtId="0" fontId="80" fillId="0" borderId="0" xfId="0" applyFont="1" applyFill="1">
      <alignment horizontal="left" vertical="center"/>
    </xf>
    <xf numFmtId="0" fontId="20" fillId="2" borderId="7" xfId="0" applyFont="1" applyFill="1" applyBorder="1">
      <alignment horizontal="left" vertical="center"/>
    </xf>
    <xf numFmtId="0" fontId="0" fillId="2" borderId="19" xfId="0" applyFill="1" applyBorder="1">
      <alignment horizontal="left" vertical="center"/>
    </xf>
    <xf numFmtId="0" fontId="20" fillId="2" borderId="9" xfId="0" applyFont="1" applyFill="1" applyBorder="1">
      <alignment horizontal="left" vertical="center"/>
    </xf>
    <xf numFmtId="0" fontId="11" fillId="2" borderId="0" xfId="0" quotePrefix="1" applyFont="1" applyFill="1" applyBorder="1">
      <alignment horizontal="left" vertical="center"/>
    </xf>
    <xf numFmtId="0" fontId="11" fillId="2" borderId="0" xfId="0" applyFont="1" applyFill="1" applyBorder="1">
      <alignment horizontal="left" vertical="center"/>
    </xf>
    <xf numFmtId="0" fontId="111" fillId="0" borderId="0" xfId="0" applyFont="1" applyFill="1">
      <alignment horizontal="left" vertical="center"/>
    </xf>
    <xf numFmtId="0" fontId="106" fillId="2" borderId="9" xfId="0" applyFont="1" applyFill="1" applyBorder="1">
      <alignment horizontal="left" vertical="center"/>
    </xf>
    <xf numFmtId="0" fontId="85" fillId="2" borderId="0" xfId="0" applyFont="1" applyFill="1" applyBorder="1">
      <alignment horizontal="left" vertical="center"/>
    </xf>
    <xf numFmtId="0" fontId="85" fillId="2" borderId="21" xfId="0" applyFont="1" applyFill="1" applyBorder="1">
      <alignment horizontal="left" vertical="center"/>
    </xf>
    <xf numFmtId="0" fontId="85" fillId="0" borderId="0" xfId="0" applyFont="1">
      <alignment horizontal="left" vertical="center"/>
    </xf>
    <xf numFmtId="0" fontId="89" fillId="2" borderId="0" xfId="11" applyFill="1" applyBorder="1">
      <alignment vertical="center"/>
    </xf>
    <xf numFmtId="0" fontId="89" fillId="0" borderId="0" xfId="11" applyFill="1" applyBorder="1">
      <alignment vertical="center"/>
    </xf>
    <xf numFmtId="0" fontId="89" fillId="2" borderId="9" xfId="11" applyFill="1" applyBorder="1">
      <alignment vertical="center"/>
    </xf>
    <xf numFmtId="0" fontId="89" fillId="2" borderId="16" xfId="11" applyFill="1" applyBorder="1">
      <alignment vertical="center"/>
    </xf>
    <xf numFmtId="0" fontId="89" fillId="2" borderId="21" xfId="11" applyFill="1" applyBorder="1">
      <alignment vertical="center"/>
    </xf>
    <xf numFmtId="0" fontId="89" fillId="0" borderId="0" xfId="11" applyBorder="1">
      <alignment vertical="center"/>
    </xf>
    <xf numFmtId="0" fontId="89" fillId="2" borderId="16" xfId="42" applyFont="1" applyFill="1" applyAlignment="1">
      <alignment vertical="center"/>
    </xf>
    <xf numFmtId="0" fontId="89" fillId="2" borderId="16" xfId="11" applyFill="1">
      <alignment vertical="center"/>
    </xf>
    <xf numFmtId="0" fontId="9" fillId="19" borderId="0" xfId="0" applyFont="1" applyFill="1">
      <alignment horizontal="left" vertical="center"/>
    </xf>
    <xf numFmtId="171" fontId="51" fillId="19" borderId="0" xfId="1" applyNumberFormat="1" applyFont="1" applyFill="1" applyBorder="1" applyAlignment="1">
      <alignment horizontal="left" vertical="center" shrinkToFit="1"/>
    </xf>
    <xf numFmtId="171" fontId="51" fillId="13" borderId="0" xfId="0" applyNumberFormat="1" applyFont="1" applyFill="1" applyBorder="1">
      <alignment horizontal="left" vertical="center"/>
    </xf>
    <xf numFmtId="171" fontId="20" fillId="19" borderId="0" xfId="1" applyNumberFormat="1" applyFont="1" applyFill="1" applyBorder="1" applyAlignment="1">
      <alignment horizontal="left" vertical="center"/>
    </xf>
    <xf numFmtId="0" fontId="20" fillId="19" borderId="0" xfId="0" applyFont="1" applyFill="1" applyBorder="1" applyAlignment="1">
      <alignment horizontal="center" vertical="center"/>
    </xf>
    <xf numFmtId="0" fontId="51" fillId="19" borderId="0" xfId="0" applyFont="1" applyFill="1" applyBorder="1">
      <alignment horizontal="left" vertical="center"/>
    </xf>
    <xf numFmtId="0" fontId="51" fillId="13" borderId="0" xfId="0" applyFont="1" applyFill="1" applyBorder="1">
      <alignment horizontal="left" vertical="center"/>
    </xf>
    <xf numFmtId="171" fontId="51" fillId="19" borderId="0" xfId="1" applyNumberFormat="1" applyFont="1" applyFill="1" applyBorder="1" applyAlignment="1"/>
    <xf numFmtId="173" fontId="9" fillId="6" borderId="0" xfId="0" applyNumberFormat="1" applyFont="1" applyFill="1" applyBorder="1" applyAlignment="1">
      <alignment vertical="center"/>
    </xf>
    <xf numFmtId="173" fontId="0" fillId="6" borderId="0" xfId="0" applyNumberFormat="1" applyFill="1" applyBorder="1" applyAlignment="1">
      <alignment vertical="center"/>
    </xf>
    <xf numFmtId="173" fontId="113" fillId="6" borderId="0" xfId="0" applyNumberFormat="1" applyFont="1" applyFill="1" applyBorder="1" applyAlignment="1">
      <alignment vertical="top"/>
    </xf>
    <xf numFmtId="0" fontId="0" fillId="0" borderId="19" xfId="0" applyBorder="1">
      <alignment horizontal="left" vertical="center"/>
    </xf>
    <xf numFmtId="0" fontId="22" fillId="29" borderId="5" xfId="0" applyFont="1" applyFill="1" applyBorder="1" applyAlignment="1">
      <alignment horizontal="left" vertical="center" wrapText="1" readingOrder="1"/>
    </xf>
    <xf numFmtId="0" fontId="21" fillId="29" borderId="53" xfId="0" applyFont="1" applyFill="1" applyBorder="1" applyAlignment="1">
      <alignment horizontal="left" vertical="center" wrapText="1" readingOrder="1"/>
    </xf>
    <xf numFmtId="0" fontId="21" fillId="29" borderId="5" xfId="0" applyFont="1" applyFill="1" applyBorder="1" applyAlignment="1">
      <alignment horizontal="center" vertical="center" wrapText="1" readingOrder="1"/>
    </xf>
    <xf numFmtId="0" fontId="21" fillId="29" borderId="5" xfId="0" applyFont="1" applyFill="1" applyBorder="1" applyAlignment="1">
      <alignment horizontal="left" vertical="center" wrapText="1" readingOrder="1"/>
    </xf>
    <xf numFmtId="0" fontId="100" fillId="29" borderId="5" xfId="0" applyFont="1" applyFill="1" applyBorder="1" applyAlignment="1">
      <alignment horizontal="center" vertical="center" readingOrder="1"/>
    </xf>
    <xf numFmtId="0" fontId="101" fillId="29" borderId="5" xfId="0" applyFont="1" applyFill="1" applyBorder="1" applyAlignment="1">
      <alignment horizontal="left" vertical="center" wrapText="1" readingOrder="1"/>
    </xf>
    <xf numFmtId="0" fontId="21" fillId="29" borderId="5" xfId="0" applyFont="1" applyFill="1" applyBorder="1" applyAlignment="1">
      <alignment horizontal="left" vertical="center" readingOrder="1"/>
    </xf>
    <xf numFmtId="0" fontId="21" fillId="29" borderId="5" xfId="0" applyFont="1" applyFill="1" applyBorder="1" applyAlignment="1">
      <alignment horizontal="center" vertical="center" readingOrder="1"/>
    </xf>
    <xf numFmtId="0" fontId="78" fillId="3" borderId="0" xfId="9" applyFill="1" applyAlignment="1">
      <alignment horizontal="left" vertical="center" shrinkToFit="1"/>
    </xf>
    <xf numFmtId="0" fontId="9" fillId="6" borderId="9" xfId="0" applyFont="1" applyFill="1" applyBorder="1">
      <alignment horizontal="left" vertical="center"/>
    </xf>
    <xf numFmtId="0" fontId="40" fillId="2" borderId="6" xfId="0" applyFont="1" applyFill="1" applyBorder="1" applyAlignment="1">
      <alignment horizontal="left" vertical="center" shrinkToFit="1"/>
    </xf>
    <xf numFmtId="0" fontId="40" fillId="2" borderId="25" xfId="0" applyFont="1" applyFill="1" applyBorder="1" applyAlignment="1">
      <alignment horizontal="left" vertical="center" shrinkToFit="1"/>
    </xf>
    <xf numFmtId="0" fontId="83" fillId="2" borderId="10" xfId="0" applyFont="1" applyFill="1" applyBorder="1" applyAlignment="1">
      <alignment horizontal="center"/>
    </xf>
    <xf numFmtId="0" fontId="83" fillId="2" borderId="7" xfId="0" applyFont="1" applyFill="1" applyBorder="1" applyAlignment="1">
      <alignment horizontal="center"/>
    </xf>
    <xf numFmtId="0" fontId="28" fillId="5" borderId="6" xfId="0" applyFont="1" applyFill="1" applyBorder="1">
      <alignment horizontal="left" vertical="center"/>
    </xf>
    <xf numFmtId="0" fontId="103" fillId="2" borderId="25" xfId="0" applyFont="1" applyFill="1" applyBorder="1">
      <alignment horizontal="left" vertical="center"/>
    </xf>
    <xf numFmtId="0" fontId="72" fillId="6" borderId="12" xfId="0" applyFont="1" applyFill="1" applyBorder="1" applyAlignment="1">
      <alignment horizontal="center" vertical="center"/>
    </xf>
    <xf numFmtId="0" fontId="40" fillId="2" borderId="0" xfId="0" applyFont="1" applyFill="1" applyBorder="1" applyAlignment="1">
      <alignment horizontal="left" vertical="center" shrinkToFit="1"/>
    </xf>
    <xf numFmtId="183" fontId="40" fillId="6" borderId="0" xfId="21" applyFont="1" applyFill="1" applyBorder="1" applyAlignment="1">
      <alignment horizontal="right"/>
    </xf>
    <xf numFmtId="0" fontId="0" fillId="2" borderId="29" xfId="0" applyFill="1" applyBorder="1" applyAlignment="1">
      <alignment horizontal="center" vertical="center"/>
    </xf>
    <xf numFmtId="0" fontId="0" fillId="30" borderId="0" xfId="47" applyFont="1" applyFill="1" applyBorder="1" applyAlignment="1">
      <alignment horizontal="left" vertical="center" indent="1"/>
    </xf>
    <xf numFmtId="186" fontId="28" fillId="30" borderId="0" xfId="47" applyNumberFormat="1" applyFont="1" applyFill="1" applyBorder="1" applyAlignment="1">
      <alignment horizontal="center" vertical="center"/>
    </xf>
    <xf numFmtId="0" fontId="23" fillId="30" borderId="0" xfId="47" applyFont="1" applyFill="1" applyBorder="1" applyAlignment="1">
      <alignment horizontal="center" vertical="center"/>
    </xf>
    <xf numFmtId="0" fontId="71" fillId="6" borderId="27" xfId="0" applyFont="1" applyFill="1" applyBorder="1" applyAlignment="1">
      <alignment vertical="center" wrapText="1"/>
    </xf>
    <xf numFmtId="0" fontId="28" fillId="5" borderId="25" xfId="0" applyFont="1" applyFill="1" applyBorder="1">
      <alignment horizontal="left" vertical="center"/>
    </xf>
    <xf numFmtId="0" fontId="71" fillId="2" borderId="8" xfId="0" applyFont="1" applyFill="1" applyBorder="1" applyAlignment="1">
      <alignment horizontal="center" shrinkToFit="1"/>
    </xf>
    <xf numFmtId="1" fontId="0" fillId="6" borderId="29" xfId="0" applyNumberFormat="1" applyFill="1" applyBorder="1" applyAlignment="1">
      <alignment horizontal="center" vertical="center"/>
    </xf>
    <xf numFmtId="0" fontId="30" fillId="2" borderId="9" xfId="0" applyFont="1" applyFill="1" applyBorder="1" applyAlignment="1">
      <alignment horizontal="center"/>
    </xf>
    <xf numFmtId="173" fontId="13" fillId="2" borderId="0" xfId="0" applyNumberFormat="1" applyFont="1" applyFill="1" applyBorder="1" applyAlignment="1">
      <alignment horizontal="left"/>
    </xf>
    <xf numFmtId="0" fontId="13" fillId="2" borderId="9" xfId="0" applyFont="1" applyFill="1" applyBorder="1">
      <alignment horizontal="left" vertical="center"/>
    </xf>
    <xf numFmtId="0" fontId="0" fillId="0" borderId="0" xfId="0" applyNumberFormat="1">
      <alignment horizontal="left" vertical="center"/>
    </xf>
    <xf numFmtId="0" fontId="0" fillId="3" borderId="12" xfId="0" applyFill="1" applyBorder="1" applyAlignment="1">
      <alignment horizontal="center" vertical="center"/>
    </xf>
    <xf numFmtId="0" fontId="0" fillId="14" borderId="59" xfId="0" applyFill="1" applyBorder="1">
      <alignment horizontal="left" vertical="center"/>
    </xf>
    <xf numFmtId="0" fontId="0" fillId="15" borderId="0" xfId="0" applyFill="1" applyBorder="1">
      <alignment horizontal="left" vertical="center"/>
    </xf>
    <xf numFmtId="0" fontId="0" fillId="15" borderId="59" xfId="0" applyFill="1" applyBorder="1">
      <alignment horizontal="left" vertical="center"/>
    </xf>
    <xf numFmtId="0" fontId="0" fillId="15" borderId="60" xfId="0" applyFill="1" applyBorder="1">
      <alignment horizontal="left" vertical="center"/>
    </xf>
    <xf numFmtId="208" fontId="0" fillId="2" borderId="0" xfId="2" applyFont="1" applyFill="1" applyBorder="1" applyAlignment="1">
      <alignment horizontal="left" vertical="center" indent="1"/>
    </xf>
    <xf numFmtId="0" fontId="0" fillId="28" borderId="0" xfId="47" applyFont="1" applyFill="1" applyBorder="1" applyAlignment="1">
      <alignment horizontal="left" vertical="center" indent="1"/>
    </xf>
    <xf numFmtId="186" fontId="53" fillId="28" borderId="0" xfId="47" applyNumberFormat="1" applyFont="1" applyFill="1" applyBorder="1" applyAlignment="1">
      <alignment horizontal="center"/>
    </xf>
    <xf numFmtId="0" fontId="53" fillId="28" borderId="0" xfId="47" applyFont="1" applyFill="1" applyBorder="1" applyAlignment="1">
      <alignment horizontal="center"/>
    </xf>
    <xf numFmtId="14" fontId="40" fillId="6" borderId="0" xfId="0" applyNumberFormat="1" applyFont="1" applyFill="1" applyBorder="1" applyAlignment="1">
      <alignment horizontal="center"/>
    </xf>
    <xf numFmtId="179" fontId="21" fillId="2" borderId="0" xfId="21" quotePrefix="1" applyNumberFormat="1" applyFont="1" applyFill="1" applyBorder="1" applyAlignment="1">
      <alignment horizontal="center" vertical="center" wrapText="1"/>
    </xf>
    <xf numFmtId="17" fontId="64" fillId="2" borderId="9" xfId="20" applyFont="1" applyFill="1" applyBorder="1" applyAlignment="1">
      <alignment horizontal="left" vertical="center"/>
    </xf>
    <xf numFmtId="179" fontId="40" fillId="2" borderId="9" xfId="14" quotePrefix="1" applyNumberFormat="1" applyFont="1" applyFill="1" applyBorder="1" applyAlignment="1">
      <alignment horizontal="center" vertical="center" wrapText="1"/>
      <protection locked="0"/>
    </xf>
    <xf numFmtId="0" fontId="0" fillId="2" borderId="39" xfId="0" applyFill="1" applyBorder="1" applyAlignment="1">
      <alignment horizontal="center" vertical="center"/>
    </xf>
    <xf numFmtId="0" fontId="0" fillId="2" borderId="7" xfId="0" applyFill="1" applyBorder="1">
      <alignment horizontal="left" vertical="center"/>
    </xf>
    <xf numFmtId="0" fontId="31" fillId="3" borderId="0" xfId="0" applyFont="1" applyFill="1" applyBorder="1">
      <alignment horizontal="left" vertical="center"/>
    </xf>
    <xf numFmtId="0" fontId="9" fillId="3" borderId="0" xfId="0" applyFont="1" applyFill="1" applyBorder="1" applyAlignment="1">
      <alignment wrapText="1"/>
    </xf>
    <xf numFmtId="0" fontId="9" fillId="6" borderId="0" xfId="0" applyFont="1" applyFill="1" applyBorder="1" applyAlignment="1">
      <alignment wrapText="1"/>
    </xf>
    <xf numFmtId="0" fontId="9" fillId="6" borderId="0" xfId="0" applyFont="1" applyFill="1" applyBorder="1" applyAlignment="1">
      <alignment vertical="top"/>
    </xf>
    <xf numFmtId="171" fontId="20" fillId="19" borderId="0" xfId="1" applyNumberFormat="1" applyFont="1" applyFill="1" applyAlignment="1">
      <alignment horizontal="left" vertical="center" indent="1"/>
    </xf>
    <xf numFmtId="173" fontId="9" fillId="6" borderId="0" xfId="0" applyNumberFormat="1" applyFont="1" applyFill="1" applyBorder="1" applyAlignment="1">
      <alignment vertical="center" wrapText="1"/>
    </xf>
    <xf numFmtId="173" fontId="113" fillId="2" borderId="0" xfId="0" applyNumberFormat="1" applyFont="1" applyFill="1" applyBorder="1" applyAlignment="1">
      <alignment vertical="top" wrapText="1"/>
    </xf>
    <xf numFmtId="43" fontId="20" fillId="19" borderId="0" xfId="1" applyFont="1" applyFill="1" applyAlignment="1">
      <alignment horizontal="left" vertical="center" indent="1"/>
    </xf>
    <xf numFmtId="0" fontId="13" fillId="2" borderId="0" xfId="0" applyFont="1" applyFill="1" applyBorder="1" applyAlignment="1">
      <alignment vertical="center" wrapText="1"/>
    </xf>
    <xf numFmtId="173" fontId="63" fillId="6" borderId="0" xfId="0" applyNumberFormat="1" applyFont="1" applyFill="1" applyBorder="1" applyAlignment="1">
      <alignment vertical="top" wrapText="1"/>
    </xf>
    <xf numFmtId="173" fontId="63" fillId="6" borderId="6" xfId="0" applyNumberFormat="1" applyFont="1" applyFill="1" applyBorder="1" applyAlignment="1">
      <alignment vertical="top" wrapText="1"/>
    </xf>
    <xf numFmtId="173" fontId="9" fillId="6" borderId="0" xfId="0" applyNumberFormat="1" applyFont="1" applyFill="1" applyBorder="1" applyAlignment="1">
      <alignment vertical="top"/>
    </xf>
    <xf numFmtId="173" fontId="9" fillId="6" borderId="0" xfId="0" applyNumberFormat="1" applyFont="1" applyFill="1" applyBorder="1" applyAlignment="1">
      <alignment vertical="top" wrapText="1"/>
    </xf>
    <xf numFmtId="0" fontId="20" fillId="19" borderId="0" xfId="0" applyFont="1" applyFill="1" applyAlignment="1">
      <alignment vertical="center"/>
    </xf>
    <xf numFmtId="0" fontId="22" fillId="3" borderId="0" xfId="0" applyFont="1" applyFill="1" applyBorder="1" applyAlignment="1">
      <alignment horizontal="right"/>
    </xf>
    <xf numFmtId="0" fontId="77" fillId="2" borderId="0" xfId="42" applyFont="1" applyFill="1" applyBorder="1">
      <alignment horizontal="left" vertical="center"/>
    </xf>
    <xf numFmtId="0" fontId="31" fillId="3" borderId="0" xfId="0" applyFont="1" applyFill="1" applyBorder="1" applyAlignment="1">
      <alignment wrapText="1"/>
    </xf>
    <xf numFmtId="0" fontId="22" fillId="6" borderId="0" xfId="0" applyFont="1" applyFill="1" applyBorder="1" applyAlignment="1">
      <alignment horizontal="right"/>
    </xf>
    <xf numFmtId="0" fontId="22" fillId="2" borderId="0" xfId="0" applyFont="1" applyFill="1" applyBorder="1" applyAlignment="1">
      <alignment horizontal="right"/>
    </xf>
    <xf numFmtId="0" fontId="9" fillId="6" borderId="0" xfId="0" applyFont="1" applyFill="1" applyBorder="1" applyAlignment="1">
      <alignment horizontal="left"/>
    </xf>
    <xf numFmtId="0" fontId="22" fillId="14" borderId="0" xfId="0" applyFont="1" applyFill="1" applyBorder="1" applyAlignment="1">
      <alignment horizontal="right" vertical="top"/>
    </xf>
    <xf numFmtId="0" fontId="22" fillId="2" borderId="0" xfId="0" applyFont="1" applyFill="1" applyBorder="1" applyAlignment="1">
      <alignment horizontal="right" vertical="top"/>
    </xf>
    <xf numFmtId="0" fontId="0" fillId="6" borderId="0" xfId="0" applyFill="1" applyBorder="1">
      <alignment horizontal="left" vertical="center"/>
    </xf>
    <xf numFmtId="0" fontId="38" fillId="6" borderId="0" xfId="0" applyFont="1" applyFill="1" applyBorder="1" applyAlignment="1">
      <alignment vertical="top"/>
    </xf>
    <xf numFmtId="0" fontId="0" fillId="2" borderId="0" xfId="0" applyFill="1" applyBorder="1" applyAlignment="1">
      <alignment vertical="top"/>
    </xf>
    <xf numFmtId="0" fontId="0" fillId="2" borderId="0" xfId="0" applyFill="1" applyBorder="1" applyAlignment="1">
      <alignment wrapText="1"/>
    </xf>
    <xf numFmtId="0" fontId="0" fillId="2" borderId="0" xfId="0" applyFill="1" applyBorder="1" applyAlignment="1">
      <alignment vertical="center" wrapText="1"/>
    </xf>
    <xf numFmtId="0" fontId="9" fillId="6" borderId="0" xfId="0" applyFont="1" applyFill="1" applyBorder="1" applyAlignment="1">
      <alignment vertical="top" wrapText="1"/>
    </xf>
    <xf numFmtId="0" fontId="9" fillId="6" borderId="0" xfId="0" applyFont="1" applyFill="1" applyBorder="1" applyAlignment="1">
      <alignment horizontal="left" vertical="top"/>
    </xf>
    <xf numFmtId="0" fontId="9" fillId="6" borderId="0" xfId="0" applyFont="1" applyFill="1" applyBorder="1" applyAlignment="1">
      <alignment horizontal="center" vertical="top"/>
    </xf>
    <xf numFmtId="169" fontId="33" fillId="6" borderId="0" xfId="0" applyNumberFormat="1" applyFont="1" applyFill="1" applyBorder="1" applyAlignment="1">
      <alignment horizontal="center" vertical="top" readingOrder="1"/>
    </xf>
    <xf numFmtId="0" fontId="13" fillId="6" borderId="0" xfId="0" applyFont="1" applyFill="1" applyBorder="1" applyAlignment="1">
      <alignment vertical="top"/>
    </xf>
    <xf numFmtId="0" fontId="13" fillId="6" borderId="0" xfId="0" applyFont="1" applyFill="1" applyBorder="1" applyAlignment="1">
      <alignment vertical="top" wrapText="1"/>
    </xf>
    <xf numFmtId="169" fontId="33" fillId="6" borderId="0" xfId="0" applyNumberFormat="1" applyFont="1" applyFill="1" applyBorder="1" applyAlignment="1">
      <alignment horizontal="left" vertical="top" readingOrder="1"/>
    </xf>
    <xf numFmtId="0" fontId="53" fillId="6" borderId="0" xfId="0" applyFont="1" applyFill="1" applyBorder="1" applyAlignment="1">
      <alignment vertical="top"/>
    </xf>
    <xf numFmtId="0" fontId="21" fillId="6" borderId="0" xfId="0" applyFont="1" applyFill="1" applyBorder="1" applyAlignment="1">
      <alignment vertical="top"/>
    </xf>
    <xf numFmtId="0" fontId="21" fillId="6" borderId="0" xfId="0" applyFont="1" applyFill="1" applyBorder="1" applyAlignment="1">
      <alignment vertical="top" wrapText="1"/>
    </xf>
    <xf numFmtId="0" fontId="13" fillId="6" borderId="0" xfId="0" applyFont="1" applyFill="1" applyBorder="1" applyAlignment="1">
      <alignment horizontal="left" vertical="top"/>
    </xf>
    <xf numFmtId="0" fontId="38" fillId="6" borderId="0" xfId="0" applyFont="1" applyFill="1" applyBorder="1" applyAlignment="1">
      <alignment vertical="top" wrapText="1"/>
    </xf>
    <xf numFmtId="167" fontId="9" fillId="6" borderId="0" xfId="0" applyNumberFormat="1" applyFont="1" applyFill="1" applyBorder="1" applyAlignment="1">
      <alignment horizontal="left" vertical="top"/>
    </xf>
    <xf numFmtId="0" fontId="22" fillId="6" borderId="0" xfId="0" applyFont="1" applyFill="1" applyBorder="1" applyAlignment="1">
      <alignment horizontal="right" vertical="top"/>
    </xf>
    <xf numFmtId="0" fontId="76" fillId="6" borderId="0" xfId="0" applyFont="1" applyFill="1" applyBorder="1" applyAlignment="1">
      <alignment vertical="top"/>
    </xf>
    <xf numFmtId="0" fontId="24" fillId="6" borderId="0" xfId="0" applyFont="1" applyFill="1" applyBorder="1" applyAlignment="1">
      <alignment vertical="top" wrapText="1"/>
    </xf>
    <xf numFmtId="0" fontId="35" fillId="6" borderId="0" xfId="0" applyFont="1" applyFill="1" applyBorder="1" applyAlignment="1">
      <alignment vertical="top"/>
    </xf>
    <xf numFmtId="0" fontId="36" fillId="6" borderId="0" xfId="0" applyFont="1" applyFill="1" applyBorder="1" applyAlignment="1">
      <alignment vertical="top"/>
    </xf>
    <xf numFmtId="173" fontId="0" fillId="6" borderId="0" xfId="0" applyNumberFormat="1" applyFill="1" applyBorder="1" applyAlignment="1">
      <alignment vertical="top"/>
    </xf>
    <xf numFmtId="0" fontId="9" fillId="2" borderId="0" xfId="0" applyFont="1" applyFill="1" applyBorder="1" applyAlignment="1">
      <alignment wrapText="1"/>
    </xf>
    <xf numFmtId="173" fontId="69" fillId="15" borderId="0" xfId="0" applyNumberFormat="1" applyFont="1" applyFill="1" applyBorder="1" applyAlignment="1">
      <alignment vertical="top"/>
    </xf>
    <xf numFmtId="173" fontId="69" fillId="15" borderId="0" xfId="0" applyNumberFormat="1" applyFont="1" applyFill="1" applyBorder="1" applyAlignment="1">
      <alignment vertical="top" wrapText="1"/>
    </xf>
    <xf numFmtId="173" fontId="69" fillId="15" borderId="0" xfId="0" applyNumberFormat="1" applyFont="1" applyFill="1" applyBorder="1" applyAlignment="1">
      <alignment horizontal="right" vertical="top" wrapText="1"/>
    </xf>
    <xf numFmtId="0" fontId="23" fillId="6" borderId="0" xfId="0" applyFont="1" applyFill="1" applyBorder="1" applyAlignment="1">
      <alignment horizontal="left" vertical="top"/>
    </xf>
    <xf numFmtId="167" fontId="23" fillId="6" borderId="0" xfId="0" applyNumberFormat="1" applyFont="1" applyFill="1" applyBorder="1" applyAlignment="1">
      <alignment horizontal="left" vertical="top"/>
    </xf>
    <xf numFmtId="0" fontId="23" fillId="6" borderId="0" xfId="0" applyFont="1" applyFill="1" applyBorder="1" applyAlignment="1">
      <alignment vertical="top"/>
    </xf>
    <xf numFmtId="0" fontId="23" fillId="6" borderId="0" xfId="0" applyFont="1" applyFill="1" applyBorder="1" applyAlignment="1">
      <alignment vertical="top" wrapText="1"/>
    </xf>
    <xf numFmtId="0" fontId="39" fillId="6" borderId="0" xfId="0" applyFont="1" applyFill="1" applyBorder="1" applyAlignment="1">
      <alignment vertical="top" wrapText="1"/>
    </xf>
    <xf numFmtId="0" fontId="20" fillId="2" borderId="0" xfId="0" applyFont="1" applyFill="1" applyBorder="1" applyAlignment="1">
      <alignment horizontal="right"/>
    </xf>
    <xf numFmtId="173" fontId="13" fillId="6" borderId="0" xfId="0" applyNumberFormat="1" applyFont="1" applyFill="1" applyBorder="1" applyAlignment="1">
      <alignment vertical="top"/>
    </xf>
    <xf numFmtId="0" fontId="9" fillId="2" borderId="0" xfId="0" applyFont="1" applyFill="1" applyBorder="1" applyAlignment="1">
      <alignment horizontal="left"/>
    </xf>
    <xf numFmtId="0" fontId="13" fillId="6" borderId="0" xfId="0" applyFont="1" applyFill="1" applyBorder="1" applyAlignment="1">
      <alignment horizontal="center" vertical="top"/>
    </xf>
    <xf numFmtId="0" fontId="22" fillId="6" borderId="0" xfId="0" applyFont="1" applyFill="1" applyBorder="1" applyAlignment="1">
      <alignment horizontal="right" vertical="center"/>
    </xf>
    <xf numFmtId="0" fontId="22" fillId="2" borderId="0" xfId="0" applyFont="1" applyFill="1" applyBorder="1" applyAlignment="1">
      <alignment horizontal="right" vertical="center"/>
    </xf>
    <xf numFmtId="173" fontId="61" fillId="2" borderId="0" xfId="0" applyNumberFormat="1" applyFont="1" applyFill="1" applyBorder="1" applyAlignment="1">
      <alignment vertical="center"/>
    </xf>
    <xf numFmtId="173" fontId="61" fillId="2" borderId="0" xfId="0" applyNumberFormat="1" applyFont="1" applyFill="1" applyBorder="1">
      <alignment horizontal="left" vertical="center"/>
    </xf>
    <xf numFmtId="173" fontId="61" fillId="6" borderId="0" xfId="0" applyNumberFormat="1" applyFont="1" applyFill="1" applyBorder="1" applyAlignment="1">
      <alignment vertical="center"/>
    </xf>
    <xf numFmtId="172" fontId="32" fillId="6" borderId="0" xfId="0" applyNumberFormat="1" applyFont="1" applyFill="1" applyBorder="1" applyAlignment="1">
      <alignment horizontal="left" vertical="top" readingOrder="1"/>
    </xf>
    <xf numFmtId="0" fontId="22" fillId="2" borderId="6" xfId="0" applyFont="1" applyFill="1" applyBorder="1" applyAlignment="1">
      <alignment horizontal="right"/>
    </xf>
    <xf numFmtId="173" fontId="113" fillId="2" borderId="9" xfId="0" applyNumberFormat="1" applyFont="1" applyFill="1" applyBorder="1" applyAlignment="1">
      <alignment vertical="top" wrapText="1"/>
    </xf>
    <xf numFmtId="0" fontId="0" fillId="3" borderId="8" xfId="0" applyFill="1" applyBorder="1" applyAlignment="1">
      <alignment horizontal="right" vertical="center"/>
    </xf>
    <xf numFmtId="0" fontId="46" fillId="3" borderId="12" xfId="0" applyFont="1" applyFill="1" applyBorder="1" applyAlignment="1">
      <alignment horizontal="center" vertical="center"/>
    </xf>
    <xf numFmtId="0" fontId="0" fillId="10" borderId="7" xfId="0" applyFill="1" applyBorder="1">
      <alignment horizontal="left" vertical="center"/>
    </xf>
    <xf numFmtId="0" fontId="0" fillId="10" borderId="9" xfId="0" applyFill="1" applyBorder="1">
      <alignment horizontal="left" vertical="center"/>
    </xf>
    <xf numFmtId="0" fontId="0" fillId="32" borderId="0" xfId="0" applyFill="1" applyBorder="1">
      <alignment horizontal="left" vertical="center"/>
    </xf>
    <xf numFmtId="17" fontId="53" fillId="2" borderId="25" xfId="20" applyFont="1" applyFill="1" applyBorder="1">
      <alignment horizontal="center" vertical="center"/>
    </xf>
    <xf numFmtId="17" fontId="53" fillId="2" borderId="29" xfId="20" applyFont="1" applyFill="1" applyBorder="1">
      <alignment horizontal="center" vertical="center"/>
    </xf>
    <xf numFmtId="14" fontId="40" fillId="2" borderId="7" xfId="0" applyNumberFormat="1" applyFont="1" applyFill="1" applyBorder="1" applyAlignment="1">
      <alignment horizontal="center"/>
    </xf>
    <xf numFmtId="0" fontId="40" fillId="2" borderId="8" xfId="0" applyFont="1" applyFill="1" applyBorder="1">
      <alignment horizontal="left" vertical="center"/>
    </xf>
    <xf numFmtId="0" fontId="40" fillId="2" borderId="8" xfId="0" applyFont="1" applyFill="1" applyBorder="1" applyAlignment="1">
      <alignment horizontal="center" vertical="center"/>
    </xf>
    <xf numFmtId="14" fontId="40" fillId="2" borderId="8" xfId="0" applyNumberFormat="1" applyFont="1" applyFill="1" applyBorder="1">
      <alignment horizontal="left" vertical="center"/>
    </xf>
    <xf numFmtId="0" fontId="40" fillId="2" borderId="8" xfId="0" applyFont="1" applyFill="1" applyBorder="1" applyAlignment="1">
      <alignment horizontal="center"/>
    </xf>
    <xf numFmtId="0" fontId="40" fillId="2" borderId="19" xfId="0" applyFont="1" applyFill="1" applyBorder="1">
      <alignment horizontal="left" vertical="center"/>
    </xf>
    <xf numFmtId="0" fontId="40" fillId="2" borderId="0" xfId="0" applyFont="1" applyFill="1" applyBorder="1" applyAlignment="1">
      <alignment horizontal="center" vertical="center"/>
    </xf>
    <xf numFmtId="0" fontId="40" fillId="2" borderId="0" xfId="0" applyFont="1" applyFill="1" applyBorder="1" applyAlignment="1">
      <alignment horizontal="center"/>
    </xf>
    <xf numFmtId="0" fontId="40" fillId="2" borderId="21" xfId="0" applyFont="1" applyFill="1" applyBorder="1">
      <alignment horizontal="left" vertical="center"/>
    </xf>
    <xf numFmtId="1" fontId="40" fillId="2" borderId="14" xfId="1" applyNumberFormat="1" applyFont="1" applyFill="1" applyBorder="1" applyAlignment="1">
      <alignment horizontal="center" vertical="center"/>
    </xf>
    <xf numFmtId="1" fontId="40" fillId="2" borderId="21" xfId="1" applyNumberFormat="1" applyFont="1" applyFill="1" applyBorder="1" applyAlignment="1">
      <alignment horizontal="center" vertical="center"/>
    </xf>
    <xf numFmtId="1" fontId="40" fillId="2" borderId="0" xfId="0" applyNumberFormat="1" applyFont="1" applyFill="1" applyBorder="1" applyAlignment="1">
      <alignment horizontal="center" vertical="center"/>
    </xf>
    <xf numFmtId="1" fontId="40" fillId="2" borderId="21" xfId="0" applyNumberFormat="1" applyFont="1" applyFill="1" applyBorder="1" applyAlignment="1">
      <alignment horizontal="center" vertical="center"/>
    </xf>
    <xf numFmtId="0" fontId="77" fillId="6" borderId="0" xfId="42" applyFont="1" applyFill="1" applyBorder="1">
      <alignment horizontal="left" vertical="center"/>
    </xf>
    <xf numFmtId="0" fontId="95" fillId="5" borderId="0" xfId="0" applyFont="1" applyFill="1" applyBorder="1" applyAlignment="1">
      <alignment vertical="top"/>
    </xf>
    <xf numFmtId="0" fontId="77" fillId="5" borderId="0" xfId="42" applyFont="1" applyFill="1" applyBorder="1">
      <alignment horizontal="left" vertical="center"/>
    </xf>
    <xf numFmtId="0" fontId="22" fillId="5" borderId="0" xfId="0" applyFont="1" applyFill="1" applyBorder="1" applyAlignment="1">
      <alignment horizontal="right"/>
    </xf>
    <xf numFmtId="0" fontId="13" fillId="5" borderId="0" xfId="0" applyFont="1" applyFill="1" applyBorder="1" applyAlignment="1">
      <alignment vertical="center" wrapText="1"/>
    </xf>
    <xf numFmtId="0" fontId="0" fillId="5" borderId="0" xfId="0" applyFill="1" applyBorder="1" applyAlignment="1">
      <alignment vertical="center" wrapText="1"/>
    </xf>
    <xf numFmtId="0" fontId="46" fillId="2" borderId="0" xfId="0" applyFont="1" applyFill="1" applyBorder="1" applyAlignment="1">
      <alignment vertical="top"/>
    </xf>
    <xf numFmtId="0" fontId="0" fillId="5" borderId="0" xfId="0" applyFill="1" applyBorder="1" applyAlignment="1">
      <alignment horizontal="center" vertical="center"/>
    </xf>
    <xf numFmtId="0" fontId="130" fillId="6" borderId="0" xfId="0" applyFont="1" applyFill="1" applyBorder="1" applyAlignment="1">
      <alignment vertical="top"/>
    </xf>
    <xf numFmtId="0" fontId="68" fillId="13" borderId="0" xfId="0" applyFont="1" applyFill="1" applyAlignment="1">
      <alignment horizontal="centerContinuous" vertical="center"/>
    </xf>
    <xf numFmtId="0" fontId="61" fillId="2" borderId="0" xfId="0" applyFont="1" applyFill="1" applyBorder="1" applyAlignment="1"/>
    <xf numFmtId="0" fontId="61" fillId="2" borderId="6" xfId="0" applyFont="1" applyFill="1" applyBorder="1" applyAlignment="1"/>
    <xf numFmtId="0" fontId="20" fillId="13" borderId="0" xfId="0" applyFont="1" applyFill="1" applyBorder="1" applyAlignment="1">
      <alignment horizontal="center" vertical="center"/>
    </xf>
    <xf numFmtId="0" fontId="134" fillId="2" borderId="0" xfId="11" applyFont="1" applyFill="1" applyBorder="1">
      <alignment vertical="center"/>
    </xf>
    <xf numFmtId="0" fontId="0" fillId="0" borderId="23" xfId="0" applyBorder="1" applyAlignment="1">
      <alignment horizontal="left" vertical="center" wrapText="1" readingOrder="1"/>
    </xf>
    <xf numFmtId="0" fontId="32" fillId="5" borderId="5" xfId="0" applyFont="1" applyFill="1" applyBorder="1" applyAlignment="1">
      <alignment horizontal="left" vertical="center" wrapText="1" readingOrder="1"/>
    </xf>
    <xf numFmtId="0" fontId="9" fillId="32" borderId="0" xfId="0" applyFont="1" applyFill="1" applyProtection="1">
      <alignment horizontal="left" vertical="center"/>
      <protection hidden="1"/>
    </xf>
    <xf numFmtId="0" fontId="9" fillId="0" borderId="0" xfId="0" applyFont="1" applyProtection="1">
      <alignment horizontal="left" vertical="center"/>
      <protection hidden="1"/>
    </xf>
    <xf numFmtId="0" fontId="9" fillId="0" borderId="0" xfId="0" applyFont="1" applyAlignment="1" applyProtection="1">
      <alignment wrapText="1"/>
      <protection hidden="1"/>
    </xf>
    <xf numFmtId="0" fontId="9" fillId="0" borderId="0" xfId="0" applyFont="1" applyAlignment="1" applyProtection="1">
      <alignment horizontal="center" vertical="center"/>
      <protection hidden="1"/>
    </xf>
    <xf numFmtId="0" fontId="9" fillId="3" borderId="0" xfId="0" applyFont="1" applyFill="1" applyProtection="1">
      <alignment horizontal="left" vertical="center"/>
      <protection hidden="1"/>
    </xf>
    <xf numFmtId="0" fontId="29" fillId="3" borderId="8" xfId="0" applyFont="1" applyFill="1" applyBorder="1" applyAlignment="1" applyProtection="1">
      <alignment horizontal="right"/>
      <protection hidden="1"/>
    </xf>
    <xf numFmtId="0" fontId="9" fillId="3" borderId="8" xfId="0" applyFont="1" applyFill="1" applyBorder="1" applyProtection="1">
      <alignment horizontal="left" vertical="center"/>
      <protection hidden="1"/>
    </xf>
    <xf numFmtId="0" fontId="9" fillId="3" borderId="8" xfId="0" applyFont="1" applyFill="1" applyBorder="1" applyAlignment="1" applyProtection="1">
      <alignment wrapText="1"/>
      <protection hidden="1"/>
    </xf>
    <xf numFmtId="0" fontId="9" fillId="3" borderId="19" xfId="0" applyFont="1" applyFill="1" applyBorder="1" applyAlignment="1" applyProtection="1">
      <alignment horizontal="center" vertical="center"/>
      <protection hidden="1"/>
    </xf>
    <xf numFmtId="0" fontId="29" fillId="3" borderId="0" xfId="0" applyFont="1" applyFill="1" applyBorder="1" applyAlignment="1" applyProtection="1">
      <alignment horizontal="right"/>
      <protection hidden="1"/>
    </xf>
    <xf numFmtId="0" fontId="9" fillId="3" borderId="0" xfId="0" applyFont="1" applyFill="1" applyBorder="1" applyProtection="1">
      <alignment horizontal="left" vertical="center"/>
      <protection hidden="1"/>
    </xf>
    <xf numFmtId="0" fontId="0" fillId="3" borderId="0" xfId="0" applyFill="1" applyBorder="1" applyAlignment="1" applyProtection="1">
      <alignment horizontal="right" vertical="center"/>
      <protection hidden="1"/>
    </xf>
    <xf numFmtId="0" fontId="9" fillId="3" borderId="0" xfId="0" applyFont="1" applyFill="1" applyBorder="1" applyAlignment="1" applyProtection="1">
      <alignment wrapText="1"/>
      <protection hidden="1"/>
    </xf>
    <xf numFmtId="0" fontId="9" fillId="3" borderId="21" xfId="0" applyFont="1" applyFill="1" applyBorder="1" applyAlignment="1" applyProtection="1">
      <alignment horizontal="center" vertical="center"/>
      <protection hidden="1"/>
    </xf>
    <xf numFmtId="0" fontId="9" fillId="3" borderId="9" xfId="0" applyFont="1" applyFill="1" applyBorder="1" applyProtection="1">
      <alignment horizontal="left" vertical="center"/>
      <protection hidden="1"/>
    </xf>
    <xf numFmtId="0" fontId="31" fillId="3" borderId="0" xfId="0" applyFont="1" applyFill="1" applyBorder="1" applyProtection="1">
      <alignment horizontal="left" vertical="center"/>
      <protection hidden="1"/>
    </xf>
    <xf numFmtId="0" fontId="46" fillId="3" borderId="0" xfId="0" applyFont="1" applyFill="1" applyBorder="1" applyAlignment="1" applyProtection="1">
      <alignment horizontal="center" vertical="center"/>
      <protection hidden="1"/>
    </xf>
    <xf numFmtId="0" fontId="9" fillId="3" borderId="10" xfId="0" applyFont="1" applyFill="1" applyBorder="1" applyProtection="1">
      <alignment horizontal="left" vertical="center"/>
      <protection hidden="1"/>
    </xf>
    <xf numFmtId="0" fontId="9" fillId="3" borderId="6" xfId="0" applyFont="1" applyFill="1" applyBorder="1" applyProtection="1">
      <alignment horizontal="left" vertical="center"/>
      <protection hidden="1"/>
    </xf>
    <xf numFmtId="0" fontId="31" fillId="3" borderId="6" xfId="0" applyFont="1" applyFill="1" applyBorder="1" applyProtection="1">
      <alignment horizontal="left" vertical="center"/>
      <protection hidden="1"/>
    </xf>
    <xf numFmtId="0" fontId="9" fillId="3" borderId="6" xfId="0" applyFont="1" applyFill="1" applyBorder="1" applyAlignment="1" applyProtection="1">
      <alignment wrapText="1"/>
      <protection hidden="1"/>
    </xf>
    <xf numFmtId="0" fontId="9" fillId="6" borderId="7" xfId="0" applyFont="1" applyFill="1" applyBorder="1" applyProtection="1">
      <alignment horizontal="left" vertical="center"/>
      <protection hidden="1"/>
    </xf>
    <xf numFmtId="0" fontId="9" fillId="6" borderId="8" xfId="0" applyFont="1" applyFill="1" applyBorder="1" applyProtection="1">
      <alignment horizontal="left" vertical="center"/>
      <protection hidden="1"/>
    </xf>
    <xf numFmtId="0" fontId="9" fillId="6" borderId="9" xfId="0" applyFont="1" applyFill="1" applyBorder="1" applyProtection="1">
      <alignment horizontal="left" vertical="center"/>
      <protection hidden="1"/>
    </xf>
    <xf numFmtId="0" fontId="9" fillId="6" borderId="0" xfId="0" applyFont="1" applyFill="1" applyBorder="1" applyProtection="1">
      <alignment horizontal="left" vertical="center"/>
      <protection hidden="1"/>
    </xf>
    <xf numFmtId="0" fontId="9" fillId="6" borderId="0" xfId="0" applyFont="1" applyFill="1" applyBorder="1" applyAlignment="1" applyProtection="1">
      <alignment wrapText="1"/>
      <protection hidden="1"/>
    </xf>
    <xf numFmtId="0" fontId="9" fillId="2" borderId="0" xfId="0" applyFont="1" applyFill="1" applyProtection="1">
      <alignment horizontal="left" vertical="center"/>
      <protection hidden="1"/>
    </xf>
    <xf numFmtId="0" fontId="9" fillId="6" borderId="21" xfId="0" applyFont="1" applyFill="1" applyBorder="1" applyAlignment="1" applyProtection="1">
      <alignment horizontal="center" vertical="center"/>
      <protection hidden="1"/>
    </xf>
    <xf numFmtId="0" fontId="9" fillId="2" borderId="0" xfId="0" applyFont="1" applyFill="1" applyBorder="1" applyAlignment="1" applyProtection="1">
      <alignment horizontal="center" vertical="center"/>
      <protection hidden="1"/>
    </xf>
    <xf numFmtId="0" fontId="61" fillId="2" borderId="0" xfId="10" applyFont="1" applyFill="1" applyProtection="1">
      <alignment horizontal="left" vertical="center"/>
      <protection hidden="1"/>
    </xf>
    <xf numFmtId="0" fontId="29" fillId="6" borderId="0" xfId="0" applyFont="1" applyFill="1" applyBorder="1" applyAlignment="1" applyProtection="1">
      <alignment horizontal="right"/>
      <protection hidden="1"/>
    </xf>
    <xf numFmtId="0" fontId="121" fillId="6" borderId="0" xfId="0" applyFont="1" applyFill="1" applyBorder="1" applyProtection="1">
      <alignment horizontal="left" vertical="center"/>
      <protection hidden="1"/>
    </xf>
    <xf numFmtId="0" fontId="9" fillId="2" borderId="0" xfId="0" applyFont="1" applyFill="1" applyBorder="1" applyProtection="1">
      <alignment horizontal="left" vertical="center"/>
      <protection hidden="1"/>
    </xf>
    <xf numFmtId="0" fontId="22" fillId="6" borderId="9" xfId="0" applyFont="1" applyFill="1" applyBorder="1" applyProtection="1">
      <alignment horizontal="left" vertical="center"/>
      <protection hidden="1"/>
    </xf>
    <xf numFmtId="0" fontId="22" fillId="6" borderId="0" xfId="0" applyFont="1" applyFill="1" applyBorder="1" applyProtection="1">
      <alignment horizontal="left" vertical="center"/>
      <protection hidden="1"/>
    </xf>
    <xf numFmtId="0" fontId="120" fillId="6" borderId="0" xfId="10" applyFont="1" applyFill="1" applyAlignment="1" applyProtection="1">
      <alignment horizontal="right" vertical="center"/>
      <protection hidden="1"/>
    </xf>
    <xf numFmtId="0" fontId="89" fillId="6" borderId="16" xfId="42" applyFont="1" applyFill="1" applyAlignment="1" applyProtection="1">
      <alignment vertical="center"/>
      <protection hidden="1"/>
    </xf>
    <xf numFmtId="0" fontId="22" fillId="6" borderId="16" xfId="42" applyFont="1" applyFill="1" applyAlignment="1" applyProtection="1">
      <alignment horizontal="left" vertical="center" indent="1"/>
      <protection hidden="1"/>
    </xf>
    <xf numFmtId="0" fontId="22" fillId="6" borderId="16" xfId="42" applyFont="1" applyFill="1" applyAlignment="1" applyProtection="1">
      <alignment wrapText="1"/>
      <protection hidden="1"/>
    </xf>
    <xf numFmtId="0" fontId="22" fillId="2" borderId="16" xfId="42" applyFont="1" applyFill="1" applyAlignment="1" applyProtection="1">
      <alignment horizontal="left" vertical="center" indent="1"/>
      <protection hidden="1"/>
    </xf>
    <xf numFmtId="0" fontId="22" fillId="6" borderId="21" xfId="0" applyFont="1" applyFill="1" applyBorder="1" applyAlignment="1" applyProtection="1">
      <alignment horizontal="center" vertical="center"/>
      <protection hidden="1"/>
    </xf>
    <xf numFmtId="0" fontId="89" fillId="6" borderId="0" xfId="42" applyFont="1" applyFill="1" applyBorder="1" applyAlignment="1" applyProtection="1">
      <alignment vertical="center"/>
      <protection hidden="1"/>
    </xf>
    <xf numFmtId="0" fontId="22" fillId="6" borderId="0" xfId="42" applyFont="1" applyFill="1" applyBorder="1" applyAlignment="1" applyProtection="1">
      <alignment horizontal="left" vertical="center" indent="1"/>
      <protection hidden="1"/>
    </xf>
    <xf numFmtId="0" fontId="0" fillId="2" borderId="0" xfId="0" applyFill="1" applyProtection="1">
      <alignment horizontal="left" vertical="center"/>
      <protection hidden="1"/>
    </xf>
    <xf numFmtId="0" fontId="28" fillId="6" borderId="0" xfId="0" applyFont="1" applyFill="1" applyBorder="1" applyAlignment="1" applyProtection="1">
      <alignment horizontal="right"/>
      <protection hidden="1"/>
    </xf>
    <xf numFmtId="0" fontId="22" fillId="2" borderId="0" xfId="0" applyFont="1" applyFill="1" applyBorder="1" applyProtection="1">
      <alignment horizontal="left" vertical="center"/>
      <protection hidden="1"/>
    </xf>
    <xf numFmtId="180" fontId="122" fillId="6" borderId="0" xfId="0" applyNumberFormat="1" applyFont="1" applyFill="1" applyBorder="1" applyAlignment="1" applyProtection="1">
      <alignment horizontal="center" wrapText="1"/>
      <protection hidden="1"/>
    </xf>
    <xf numFmtId="0" fontId="21" fillId="6" borderId="0" xfId="0" applyFont="1" applyFill="1" applyBorder="1" applyAlignment="1" applyProtection="1">
      <alignment horizontal="center"/>
      <protection hidden="1"/>
    </xf>
    <xf numFmtId="166" fontId="29" fillId="6" borderId="0" xfId="0" applyNumberFormat="1" applyFont="1" applyFill="1" applyBorder="1" applyAlignment="1" applyProtection="1">
      <alignment horizontal="right"/>
      <protection hidden="1"/>
    </xf>
    <xf numFmtId="0" fontId="0" fillId="2" borderId="0" xfId="0" applyFill="1" applyBorder="1" applyAlignment="1" applyProtection="1">
      <alignment horizontal="center"/>
      <protection hidden="1"/>
    </xf>
    <xf numFmtId="205" fontId="9" fillId="2" borderId="0" xfId="44" applyFont="1" applyBorder="1" applyAlignment="1" applyProtection="1">
      <alignment horizontal="left" vertical="center" indent="1"/>
      <protection hidden="1"/>
    </xf>
    <xf numFmtId="0" fontId="54" fillId="5" borderId="8" xfId="0" applyFont="1" applyFill="1" applyBorder="1" applyProtection="1">
      <alignment horizontal="left" vertical="center"/>
      <protection hidden="1"/>
    </xf>
    <xf numFmtId="0" fontId="11" fillId="5" borderId="8" xfId="0" applyFont="1" applyFill="1" applyBorder="1" applyProtection="1">
      <alignment horizontal="left" vertical="center"/>
      <protection hidden="1"/>
    </xf>
    <xf numFmtId="180" fontId="126" fillId="5" borderId="8" xfId="0" applyNumberFormat="1" applyFont="1" applyFill="1" applyBorder="1" applyAlignment="1" applyProtection="1">
      <alignment horizontal="center" wrapText="1"/>
      <protection hidden="1"/>
    </xf>
    <xf numFmtId="205" fontId="26" fillId="5" borderId="19" xfId="44" applyFont="1" applyFill="1" applyBorder="1" applyAlignment="1" applyProtection="1">
      <alignment horizontal="center"/>
      <protection hidden="1"/>
    </xf>
    <xf numFmtId="0" fontId="9" fillId="5" borderId="0" xfId="0" applyFont="1" applyFill="1" applyBorder="1" applyProtection="1">
      <alignment horizontal="left" vertical="center"/>
      <protection hidden="1"/>
    </xf>
    <xf numFmtId="180" fontId="54" fillId="5" borderId="0" xfId="0" applyNumberFormat="1" applyFont="1" applyFill="1" applyBorder="1" applyAlignment="1" applyProtection="1">
      <alignment horizontal="center" wrapText="1"/>
      <protection hidden="1"/>
    </xf>
    <xf numFmtId="15" fontId="40" fillId="5" borderId="0" xfId="14" applyNumberFormat="1" applyFont="1" applyFill="1" applyBorder="1" applyAlignment="1" applyProtection="1">
      <alignment horizontal="center"/>
      <protection hidden="1"/>
    </xf>
    <xf numFmtId="180" fontId="54" fillId="5" borderId="64" xfId="0" applyNumberFormat="1" applyFont="1" applyFill="1" applyBorder="1" applyAlignment="1" applyProtection="1">
      <alignment horizontal="center" shrinkToFit="1"/>
      <protection hidden="1"/>
    </xf>
    <xf numFmtId="205" fontId="26" fillId="5" borderId="21" xfId="44" applyFont="1" applyFill="1" applyBorder="1" applyAlignment="1" applyProtection="1">
      <alignment horizontal="center"/>
      <protection hidden="1"/>
    </xf>
    <xf numFmtId="188" fontId="40" fillId="5" borderId="0" xfId="2" quotePrefix="1" applyNumberFormat="1" applyFont="1" applyFill="1" applyBorder="1" applyAlignment="1" applyProtection="1">
      <alignment horizontal="center" wrapText="1"/>
      <protection hidden="1"/>
    </xf>
    <xf numFmtId="0" fontId="35" fillId="5" borderId="6" xfId="0" applyFont="1" applyFill="1" applyBorder="1" applyProtection="1">
      <alignment horizontal="left" vertical="center"/>
      <protection hidden="1"/>
    </xf>
    <xf numFmtId="0" fontId="9" fillId="5" borderId="6" xfId="0" applyFont="1" applyFill="1" applyBorder="1" applyProtection="1">
      <alignment horizontal="left" vertical="center"/>
      <protection hidden="1"/>
    </xf>
    <xf numFmtId="166" fontId="13" fillId="5" borderId="6" xfId="0" applyNumberFormat="1" applyFont="1" applyFill="1" applyBorder="1" applyAlignment="1" applyProtection="1">
      <alignment horizontal="right"/>
      <protection hidden="1"/>
    </xf>
    <xf numFmtId="166" fontId="28" fillId="5" borderId="6" xfId="0" applyNumberFormat="1" applyFont="1" applyFill="1" applyBorder="1" applyAlignment="1" applyProtection="1">
      <alignment horizontal="center" wrapText="1"/>
      <protection hidden="1"/>
    </xf>
    <xf numFmtId="14" fontId="35" fillId="5" borderId="20" xfId="0" applyNumberFormat="1" applyFont="1" applyFill="1" applyBorder="1" applyAlignment="1" applyProtection="1">
      <alignment horizontal="right"/>
      <protection hidden="1"/>
    </xf>
    <xf numFmtId="0" fontId="35" fillId="2" borderId="0" xfId="0" applyFont="1" applyFill="1" applyBorder="1" applyProtection="1">
      <alignment horizontal="left" vertical="center"/>
      <protection hidden="1"/>
    </xf>
    <xf numFmtId="166" fontId="28" fillId="2" borderId="0" xfId="0" applyNumberFormat="1" applyFont="1" applyFill="1" applyBorder="1" applyAlignment="1" applyProtection="1">
      <alignment horizontal="center" wrapText="1"/>
      <protection hidden="1"/>
    </xf>
    <xf numFmtId="166" fontId="13" fillId="2" borderId="0" xfId="0" applyNumberFormat="1" applyFont="1" applyFill="1" applyBorder="1" applyAlignment="1" applyProtection="1">
      <alignment horizontal="right"/>
      <protection hidden="1"/>
    </xf>
    <xf numFmtId="177" fontId="124" fillId="2" borderId="0" xfId="1" applyNumberFormat="1" applyFont="1" applyFill="1" applyBorder="1" applyAlignment="1" applyProtection="1">
      <alignment horizontal="center" vertical="center" wrapText="1"/>
      <protection hidden="1"/>
    </xf>
    <xf numFmtId="0" fontId="35" fillId="6" borderId="0" xfId="0" applyFont="1" applyFill="1" applyBorder="1" applyProtection="1">
      <alignment horizontal="left" vertical="center"/>
      <protection hidden="1"/>
    </xf>
    <xf numFmtId="166" fontId="22" fillId="6" borderId="0" xfId="0" applyNumberFormat="1" applyFont="1" applyFill="1" applyBorder="1" applyAlignment="1" applyProtection="1">
      <alignment horizontal="center" wrapText="1"/>
      <protection hidden="1"/>
    </xf>
    <xf numFmtId="166" fontId="27" fillId="6" borderId="0" xfId="0" applyNumberFormat="1" applyFont="1" applyFill="1" applyBorder="1" applyAlignment="1" applyProtection="1">
      <alignment horizontal="center"/>
      <protection hidden="1"/>
    </xf>
    <xf numFmtId="14" fontId="9" fillId="6" borderId="0" xfId="0" applyNumberFormat="1" applyFont="1" applyFill="1" applyBorder="1" applyAlignment="1" applyProtection="1">
      <alignment horizontal="center"/>
      <protection hidden="1"/>
    </xf>
    <xf numFmtId="14" fontId="9" fillId="6" borderId="0" xfId="0" applyNumberFormat="1" applyFont="1" applyFill="1" applyBorder="1" applyAlignment="1" applyProtection="1">
      <alignment horizontal="right"/>
      <protection hidden="1"/>
    </xf>
    <xf numFmtId="166" fontId="9" fillId="6" borderId="0" xfId="0" applyNumberFormat="1" applyFont="1" applyFill="1" applyBorder="1" applyAlignment="1" applyProtection="1">
      <alignment horizontal="center"/>
      <protection hidden="1"/>
    </xf>
    <xf numFmtId="43" fontId="9" fillId="6" borderId="0" xfId="1" applyFont="1" applyFill="1" applyBorder="1" applyAlignment="1" applyProtection="1">
      <alignment vertical="top"/>
      <protection hidden="1"/>
    </xf>
    <xf numFmtId="0" fontId="0" fillId="2" borderId="0" xfId="0" applyFill="1" applyBorder="1" applyAlignment="1" applyProtection="1">
      <alignment horizontal="center" vertical="center"/>
      <protection hidden="1"/>
    </xf>
    <xf numFmtId="166" fontId="28" fillId="2" borderId="0" xfId="0" applyNumberFormat="1" applyFont="1" applyFill="1" applyBorder="1" applyAlignment="1" applyProtection="1">
      <alignment horizontal="right" vertical="center"/>
      <protection hidden="1"/>
    </xf>
    <xf numFmtId="43" fontId="9" fillId="6" borderId="0" xfId="1" applyFont="1" applyFill="1" applyBorder="1" applyAlignment="1" applyProtection="1">
      <alignment vertical="center"/>
      <protection hidden="1"/>
    </xf>
    <xf numFmtId="166" fontId="29" fillId="2" borderId="0" xfId="0" applyNumberFormat="1" applyFont="1" applyFill="1" applyBorder="1" applyAlignment="1" applyProtection="1">
      <alignment horizontal="right"/>
      <protection hidden="1"/>
    </xf>
    <xf numFmtId="166" fontId="14" fillId="6" borderId="0" xfId="0" applyNumberFormat="1" applyFont="1" applyFill="1" applyBorder="1" applyAlignment="1" applyProtection="1">
      <alignment horizontal="right"/>
      <protection hidden="1"/>
    </xf>
    <xf numFmtId="14" fontId="41" fillId="6" borderId="0" xfId="0" applyNumberFormat="1" applyFont="1" applyFill="1" applyBorder="1" applyAlignment="1" applyProtection="1">
      <alignment horizontal="center"/>
      <protection hidden="1"/>
    </xf>
    <xf numFmtId="166" fontId="22" fillId="2" borderId="0" xfId="0" applyNumberFormat="1" applyFont="1" applyFill="1" applyBorder="1" applyAlignment="1" applyProtection="1">
      <alignment horizontal="center" wrapText="1"/>
      <protection hidden="1"/>
    </xf>
    <xf numFmtId="14" fontId="35" fillId="6" borderId="0" xfId="0" applyNumberFormat="1" applyFont="1" applyFill="1" applyBorder="1" applyAlignment="1" applyProtection="1">
      <alignment horizontal="right"/>
      <protection hidden="1"/>
    </xf>
    <xf numFmtId="166" fontId="35" fillId="6" borderId="0" xfId="0" applyNumberFormat="1" applyFont="1" applyFill="1" applyBorder="1" applyAlignment="1" applyProtection="1">
      <alignment horizontal="center"/>
      <protection hidden="1"/>
    </xf>
    <xf numFmtId="0" fontId="21" fillId="2" borderId="0" xfId="0" applyFont="1" applyFill="1" applyBorder="1" applyAlignment="1" applyProtection="1">
      <alignment vertical="top"/>
      <protection hidden="1"/>
    </xf>
    <xf numFmtId="206" fontId="21" fillId="2" borderId="0" xfId="39" applyFont="1" applyFill="1" applyBorder="1" applyAlignment="1" applyProtection="1">
      <alignment horizontal="center"/>
      <protection hidden="1"/>
    </xf>
    <xf numFmtId="0" fontId="40" fillId="6" borderId="65" xfId="42" applyFont="1" applyFill="1" applyBorder="1" applyAlignment="1" applyProtection="1">
      <alignment horizontal="center" vertical="center" wrapText="1"/>
      <protection hidden="1"/>
    </xf>
    <xf numFmtId="0" fontId="13" fillId="2" borderId="0" xfId="0" applyFont="1" applyFill="1" applyProtection="1">
      <alignment horizontal="left" vertical="center"/>
      <protection hidden="1"/>
    </xf>
    <xf numFmtId="0" fontId="138" fillId="2" borderId="0" xfId="11" applyFont="1" applyFill="1" applyBorder="1">
      <alignment vertical="center"/>
    </xf>
    <xf numFmtId="0" fontId="133" fillId="2" borderId="0" xfId="0" applyFont="1" applyFill="1" applyBorder="1" applyAlignment="1">
      <alignment horizontal="left"/>
    </xf>
    <xf numFmtId="0" fontId="133" fillId="2" borderId="0" xfId="0" applyFont="1" applyFill="1" applyBorder="1" applyAlignment="1">
      <alignment horizontal="center"/>
    </xf>
    <xf numFmtId="0" fontId="21" fillId="2" borderId="6" xfId="0" applyFont="1" applyFill="1" applyBorder="1" applyAlignment="1">
      <alignment horizontal="right"/>
    </xf>
    <xf numFmtId="166" fontId="123" fillId="5" borderId="19" xfId="0" applyNumberFormat="1" applyFont="1" applyFill="1" applyBorder="1" applyAlignment="1" applyProtection="1">
      <alignment horizontal="right"/>
      <protection hidden="1"/>
    </xf>
    <xf numFmtId="14" fontId="14" fillId="5" borderId="21" xfId="0" applyNumberFormat="1" applyFont="1" applyFill="1" applyBorder="1" applyAlignment="1" applyProtection="1">
      <alignment horizontal="right"/>
      <protection hidden="1"/>
    </xf>
    <xf numFmtId="14" fontId="35" fillId="5" borderId="21" xfId="0" applyNumberFormat="1" applyFont="1" applyFill="1" applyBorder="1" applyAlignment="1" applyProtection="1">
      <alignment horizontal="right"/>
      <protection hidden="1"/>
    </xf>
    <xf numFmtId="15" fontId="40" fillId="5" borderId="8" xfId="14" applyNumberFormat="1" applyFont="1" applyFill="1" applyBorder="1" applyAlignment="1" applyProtection="1">
      <alignment horizontal="center"/>
      <protection hidden="1"/>
    </xf>
    <xf numFmtId="177" fontId="14" fillId="2" borderId="39" xfId="1" applyNumberFormat="1" applyFont="1" applyFill="1" applyBorder="1" applyAlignment="1" applyProtection="1">
      <alignment horizontal="center" vertical="center" wrapText="1"/>
      <protection hidden="1"/>
    </xf>
    <xf numFmtId="191" fontId="135" fillId="2" borderId="39" xfId="39" applyNumberFormat="1" applyFont="1" applyFill="1" applyBorder="1" applyAlignment="1" applyProtection="1">
      <alignment horizontal="center" vertical="center" wrapText="1"/>
      <protection hidden="1"/>
    </xf>
    <xf numFmtId="191" fontId="135" fillId="2" borderId="38" xfId="39" applyNumberFormat="1" applyFont="1" applyFill="1" applyBorder="1" applyAlignment="1" applyProtection="1">
      <alignment horizontal="center" vertical="center" wrapText="1"/>
      <protection hidden="1"/>
    </xf>
    <xf numFmtId="177" fontId="124" fillId="5" borderId="6" xfId="1" applyNumberFormat="1" applyFont="1" applyFill="1" applyBorder="1" applyAlignment="1" applyProtection="1">
      <alignment horizontal="center" vertical="center" wrapText="1"/>
      <protection hidden="1"/>
    </xf>
    <xf numFmtId="180" fontId="126" fillId="5" borderId="8" xfId="0" applyNumberFormat="1" applyFont="1" applyFill="1" applyBorder="1" applyAlignment="1" applyProtection="1">
      <alignment horizontal="center" shrinkToFit="1"/>
      <protection hidden="1"/>
    </xf>
    <xf numFmtId="0" fontId="40" fillId="2" borderId="0" xfId="0" applyFont="1" applyFill="1" applyAlignment="1">
      <alignment horizontal="left" vertical="top" wrapText="1" indent="1"/>
    </xf>
    <xf numFmtId="0" fontId="40" fillId="2" borderId="0" xfId="0" applyFont="1" applyFill="1" applyBorder="1" applyAlignment="1">
      <alignment horizontal="left" vertical="center" indent="3"/>
    </xf>
    <xf numFmtId="0" fontId="68" fillId="13" borderId="0" xfId="0" applyFont="1" applyFill="1" applyAlignment="1">
      <alignment horizontal="center" vertical="center"/>
    </xf>
    <xf numFmtId="0" fontId="0" fillId="0" borderId="66" xfId="0" applyBorder="1">
      <alignment horizontal="left" vertical="center"/>
    </xf>
    <xf numFmtId="0" fontId="32" fillId="33" borderId="5" xfId="0" applyFont="1" applyFill="1" applyBorder="1" applyAlignment="1">
      <alignment horizontal="left" vertical="center" wrapText="1" readingOrder="1"/>
    </xf>
    <xf numFmtId="0" fontId="32" fillId="2" borderId="5" xfId="0" applyFont="1" applyFill="1" applyBorder="1" applyAlignment="1">
      <alignment horizontal="left" vertical="center" wrapText="1" readingOrder="1"/>
    </xf>
    <xf numFmtId="180" fontId="126" fillId="15" borderId="8" xfId="0" applyNumberFormat="1" applyFont="1" applyFill="1" applyBorder="1" applyAlignment="1" applyProtection="1">
      <alignment horizontal="center" wrapText="1"/>
      <protection hidden="1"/>
    </xf>
    <xf numFmtId="0" fontId="9" fillId="15" borderId="0" xfId="0" applyFont="1" applyFill="1" applyBorder="1" applyProtection="1">
      <alignment horizontal="left" vertical="center"/>
      <protection hidden="1"/>
    </xf>
    <xf numFmtId="15" fontId="40" fillId="15" borderId="8" xfId="14" applyNumberFormat="1" applyFont="1" applyFill="1" applyBorder="1" applyAlignment="1" applyProtection="1">
      <alignment horizontal="center"/>
      <protection hidden="1"/>
    </xf>
    <xf numFmtId="180" fontId="126" fillId="15" borderId="8" xfId="0" applyNumberFormat="1" applyFont="1" applyFill="1" applyBorder="1" applyAlignment="1" applyProtection="1">
      <alignment horizontal="center" shrinkToFit="1"/>
      <protection hidden="1"/>
    </xf>
    <xf numFmtId="188" fontId="40" fillId="15" borderId="0" xfId="2" quotePrefix="1" applyNumberFormat="1" applyFont="1" applyFill="1" applyBorder="1" applyAlignment="1" applyProtection="1">
      <alignment horizontal="center" wrapText="1"/>
      <protection hidden="1"/>
    </xf>
    <xf numFmtId="208" fontId="40" fillId="15" borderId="0" xfId="2" quotePrefix="1" applyFont="1" applyFill="1" applyBorder="1" applyAlignment="1" applyProtection="1">
      <alignment horizontal="center" wrapText="1"/>
      <protection hidden="1"/>
    </xf>
    <xf numFmtId="0" fontId="53" fillId="2" borderId="0" xfId="0" applyFont="1" applyFill="1" applyAlignment="1">
      <alignment horizontal="left" vertical="top"/>
    </xf>
    <xf numFmtId="0" fontId="0" fillId="2" borderId="0" xfId="0" applyFill="1" applyAlignment="1">
      <alignment horizontal="left" vertical="top" wrapText="1"/>
    </xf>
    <xf numFmtId="0" fontId="40" fillId="2" borderId="0" xfId="0" applyFont="1" applyFill="1" applyAlignment="1">
      <alignment horizontal="left" vertical="top"/>
    </xf>
    <xf numFmtId="0" fontId="115" fillId="2" borderId="0" xfId="0" applyFont="1" applyFill="1" applyAlignment="1">
      <alignment horizontal="left" vertical="top"/>
    </xf>
    <xf numFmtId="0" fontId="98" fillId="2" borderId="0" xfId="0" applyFont="1" applyFill="1" applyAlignment="1">
      <alignment horizontal="left" vertical="top"/>
    </xf>
    <xf numFmtId="0" fontId="20" fillId="2" borderId="0" xfId="0" applyFont="1" applyFill="1" applyAlignment="1">
      <alignment horizontal="left" vertical="top"/>
    </xf>
    <xf numFmtId="0" fontId="18" fillId="2" borderId="0" xfId="0" applyFont="1" applyFill="1" applyAlignment="1">
      <alignment horizontal="left" vertical="top"/>
    </xf>
    <xf numFmtId="0" fontId="116" fillId="2" borderId="0" xfId="0" applyFont="1" applyFill="1" applyAlignment="1">
      <alignment horizontal="left" vertical="top"/>
    </xf>
    <xf numFmtId="0" fontId="99" fillId="2" borderId="0" xfId="0" applyFont="1" applyFill="1" applyAlignment="1">
      <alignment horizontal="left" vertical="top"/>
    </xf>
    <xf numFmtId="0" fontId="13" fillId="2" borderId="0" xfId="0" applyFont="1" applyFill="1" applyAlignment="1">
      <alignment horizontal="left" vertical="top"/>
    </xf>
    <xf numFmtId="0" fontId="0" fillId="2" borderId="0" xfId="0" applyFill="1" applyAlignment="1">
      <alignment horizontal="left" vertical="top"/>
    </xf>
    <xf numFmtId="0" fontId="13" fillId="2" borderId="0" xfId="0" applyFont="1" applyFill="1" applyAlignment="1">
      <alignment horizontal="left" vertical="top" wrapText="1"/>
    </xf>
    <xf numFmtId="0" fontId="11" fillId="2" borderId="0" xfId="0" applyFont="1" applyFill="1" applyAlignment="1">
      <alignment horizontal="left" vertical="top"/>
    </xf>
    <xf numFmtId="0" fontId="22" fillId="3" borderId="6" xfId="0" applyFont="1" applyFill="1" applyBorder="1">
      <alignment horizontal="left" vertical="center"/>
    </xf>
    <xf numFmtId="0" fontId="89" fillId="6" borderId="0" xfId="11" applyFill="1" applyBorder="1">
      <alignment vertical="center"/>
    </xf>
    <xf numFmtId="0" fontId="43" fillId="3" borderId="8" xfId="0" applyFont="1" applyFill="1" applyBorder="1" applyAlignment="1">
      <alignment horizontal="right" vertical="center"/>
    </xf>
    <xf numFmtId="0" fontId="69" fillId="2" borderId="25" xfId="0" applyFont="1" applyFill="1" applyBorder="1" applyAlignment="1">
      <alignment horizontal="right" vertical="center"/>
    </xf>
    <xf numFmtId="0" fontId="0" fillId="0" borderId="0" xfId="0" applyAlignment="1">
      <alignment horizontal="right" vertical="center"/>
    </xf>
    <xf numFmtId="0" fontId="0" fillId="2" borderId="10" xfId="0" applyFill="1" applyBorder="1" applyAlignment="1">
      <alignment horizontal="center" vertical="center"/>
    </xf>
    <xf numFmtId="0" fontId="0" fillId="3" borderId="0" xfId="0" applyFill="1" applyAlignment="1">
      <alignment horizontal="center" vertical="center"/>
    </xf>
    <xf numFmtId="0" fontId="53" fillId="3" borderId="0" xfId="0" applyFont="1" applyFill="1">
      <alignment horizontal="left" vertical="center"/>
    </xf>
    <xf numFmtId="206" fontId="0" fillId="2" borderId="5" xfId="39" applyFont="1" applyFill="1" applyBorder="1" applyAlignment="1" applyProtection="1">
      <alignment horizontal="right" vertical="center"/>
      <protection hidden="1"/>
    </xf>
    <xf numFmtId="1" fontId="0" fillId="6" borderId="0" xfId="0" applyNumberFormat="1" applyFill="1" applyBorder="1" applyAlignment="1">
      <alignment horizontal="center" vertical="center"/>
    </xf>
    <xf numFmtId="0" fontId="13" fillId="2" borderId="0" xfId="0" applyFont="1" applyFill="1" applyBorder="1" applyAlignment="1">
      <alignment horizontal="right" vertical="center"/>
    </xf>
    <xf numFmtId="0" fontId="110" fillId="2" borderId="6" xfId="0" applyFont="1" applyFill="1" applyBorder="1">
      <alignment horizontal="left" vertical="center"/>
    </xf>
    <xf numFmtId="0" fontId="40" fillId="2" borderId="6" xfId="0" applyFont="1" applyFill="1" applyBorder="1">
      <alignment horizontal="left" vertical="center"/>
    </xf>
    <xf numFmtId="194" fontId="0" fillId="2" borderId="0" xfId="0" applyNumberFormat="1" applyFill="1" applyBorder="1" applyAlignment="1">
      <alignment horizontal="center" vertical="center"/>
    </xf>
    <xf numFmtId="194" fontId="0" fillId="2" borderId="25" xfId="0" applyNumberFormat="1" applyFill="1" applyBorder="1" applyAlignment="1">
      <alignment horizontal="center" vertical="center"/>
    </xf>
    <xf numFmtId="0" fontId="13" fillId="2" borderId="25" xfId="0" applyFont="1" applyFill="1" applyBorder="1" applyAlignment="1">
      <alignment horizontal="right" vertical="center"/>
    </xf>
    <xf numFmtId="0" fontId="13" fillId="2" borderId="25" xfId="0" applyFont="1" applyFill="1" applyBorder="1" applyAlignment="1">
      <alignment horizontal="center" vertical="center"/>
    </xf>
    <xf numFmtId="0" fontId="40" fillId="2" borderId="25" xfId="3" applyFont="1" applyFill="1" applyBorder="1">
      <alignment horizontal="center" vertical="center" shrinkToFit="1"/>
    </xf>
    <xf numFmtId="0" fontId="70" fillId="3" borderId="0" xfId="0" applyFont="1" applyFill="1" applyBorder="1" applyAlignment="1">
      <alignment horizontal="center" vertical="center"/>
    </xf>
    <xf numFmtId="206" fontId="0" fillId="2" borderId="53" xfId="39" applyFont="1" applyFill="1" applyBorder="1" applyAlignment="1" applyProtection="1">
      <alignment horizontal="right" vertical="center"/>
      <protection hidden="1"/>
    </xf>
    <xf numFmtId="0" fontId="0" fillId="2" borderId="8" xfId="0" applyFill="1" applyBorder="1" applyAlignment="1">
      <alignment horizontal="center" vertical="center"/>
    </xf>
    <xf numFmtId="0" fontId="83" fillId="2" borderId="39" xfId="0" applyFont="1" applyFill="1" applyBorder="1" applyAlignment="1">
      <alignment horizontal="center"/>
    </xf>
    <xf numFmtId="0" fontId="83" fillId="2" borderId="38" xfId="0" applyFont="1" applyFill="1" applyBorder="1" applyAlignment="1">
      <alignment horizontal="center"/>
    </xf>
    <xf numFmtId="0" fontId="13" fillId="2" borderId="8" xfId="0" applyFont="1" applyFill="1" applyBorder="1" applyAlignment="1">
      <alignment horizontal="right" vertical="center"/>
    </xf>
    <xf numFmtId="0" fontId="83" fillId="2" borderId="37" xfId="0" applyFont="1" applyFill="1" applyBorder="1" applyAlignment="1">
      <alignment horizontal="center"/>
    </xf>
    <xf numFmtId="0" fontId="13" fillId="2" borderId="8" xfId="0" applyFont="1" applyFill="1" applyBorder="1">
      <alignment horizontal="left" vertical="center"/>
    </xf>
    <xf numFmtId="206" fontId="0" fillId="2" borderId="12" xfId="39" applyFont="1" applyFill="1" applyBorder="1" applyAlignment="1" applyProtection="1">
      <alignment horizontal="center"/>
    </xf>
    <xf numFmtId="0" fontId="70" fillId="3" borderId="0" xfId="0" applyFont="1" applyFill="1" applyBorder="1" applyAlignment="1">
      <alignment vertical="center"/>
    </xf>
    <xf numFmtId="0" fontId="15" fillId="6" borderId="25" xfId="0" applyFont="1" applyFill="1" applyBorder="1" applyAlignment="1">
      <alignment vertical="center" wrapText="1"/>
    </xf>
    <xf numFmtId="206" fontId="0" fillId="2" borderId="69" xfId="39" applyFont="1" applyFill="1" applyBorder="1" applyAlignment="1" applyProtection="1">
      <alignment horizontal="right" vertical="center"/>
      <protection hidden="1"/>
    </xf>
    <xf numFmtId="0" fontId="0" fillId="2" borderId="6" xfId="0" applyFill="1" applyBorder="1" applyAlignment="1" applyProtection="1">
      <alignment horizontal="center" vertical="center"/>
      <protection hidden="1"/>
    </xf>
    <xf numFmtId="1" fontId="40" fillId="2" borderId="0" xfId="0" applyNumberFormat="1" applyFont="1" applyFill="1" applyBorder="1">
      <alignment horizontal="left" vertical="center"/>
    </xf>
    <xf numFmtId="0" fontId="15" fillId="34" borderId="12" xfId="0" applyFont="1" applyFill="1" applyBorder="1" applyAlignment="1">
      <alignment horizontal="center" vertical="center"/>
    </xf>
    <xf numFmtId="206" fontId="0" fillId="2" borderId="0" xfId="39" applyFont="1" applyFill="1" applyBorder="1" applyAlignment="1" applyProtection="1">
      <alignment horizontal="center"/>
    </xf>
    <xf numFmtId="176" fontId="13" fillId="2" borderId="27" xfId="0" applyNumberFormat="1" applyFont="1" applyFill="1" applyBorder="1" applyAlignment="1">
      <alignment horizontal="center"/>
    </xf>
    <xf numFmtId="176" fontId="13" fillId="2" borderId="29" xfId="0" applyNumberFormat="1" applyFont="1" applyFill="1" applyBorder="1" applyAlignment="1">
      <alignment horizontal="center"/>
    </xf>
    <xf numFmtId="176" fontId="119" fillId="31" borderId="27" xfId="46" applyNumberFormat="1" applyFont="1" applyFill="1" applyBorder="1" applyAlignment="1">
      <alignment horizontal="center"/>
      <protection locked="0"/>
    </xf>
    <xf numFmtId="176" fontId="119" fillId="31" borderId="29" xfId="46" applyNumberFormat="1" applyFont="1" applyFill="1" applyBorder="1" applyAlignment="1">
      <alignment horizontal="center"/>
      <protection locked="0"/>
    </xf>
    <xf numFmtId="206" fontId="21" fillId="5" borderId="38" xfId="39" applyFont="1" applyFill="1" applyBorder="1" applyAlignment="1" applyProtection="1">
      <alignment horizontal="left" vertical="center"/>
    </xf>
    <xf numFmtId="0" fontId="68" fillId="13" borderId="0" xfId="0" applyFont="1" applyFill="1" applyAlignment="1">
      <alignment horizontal="center" vertical="center" shrinkToFit="1"/>
    </xf>
    <xf numFmtId="0" fontId="0" fillId="13" borderId="0" xfId="0" applyFill="1">
      <alignment horizontal="left" vertical="center"/>
    </xf>
    <xf numFmtId="0" fontId="20" fillId="13" borderId="0" xfId="0" applyFont="1" applyFill="1" applyBorder="1">
      <alignment horizontal="left" vertical="center"/>
    </xf>
    <xf numFmtId="0" fontId="20" fillId="13" borderId="6" xfId="0" applyFont="1" applyFill="1" applyBorder="1">
      <alignment horizontal="left" vertical="center"/>
    </xf>
    <xf numFmtId="0" fontId="20" fillId="13" borderId="6" xfId="0" applyFont="1" applyFill="1" applyBorder="1" applyAlignment="1">
      <alignment horizontal="center" vertical="center"/>
    </xf>
    <xf numFmtId="0" fontId="20" fillId="13" borderId="0" xfId="0" applyFont="1" applyFill="1">
      <alignment horizontal="left" vertical="center"/>
    </xf>
    <xf numFmtId="0" fontId="20" fillId="13" borderId="0" xfId="0" applyFont="1" applyFill="1" applyAlignment="1">
      <alignment horizontal="center" vertical="center"/>
    </xf>
    <xf numFmtId="0" fontId="20" fillId="13" borderId="0" xfId="0" applyFont="1" applyFill="1" applyAlignment="1">
      <alignment horizontal="center" vertical="center"/>
      <extLst>
        <ext xmlns:xfpb="http://schemas.microsoft.com/office/spreadsheetml/2022/featurepropertybag" uri="{C7286773-470A-42A8-94C5-96B5CB345126}">
          <xfpb:xfComplement i="0"/>
        </ext>
      </extLst>
    </xf>
    <xf numFmtId="0" fontId="20" fillId="13" borderId="0" xfId="0" applyFont="1" applyFill="1" applyBorder="1" applyAlignment="1">
      <alignment horizontal="left" vertical="center" shrinkToFit="1"/>
    </xf>
    <xf numFmtId="0" fontId="20" fillId="13" borderId="0" xfId="0" applyFont="1" applyFill="1" applyBorder="1" applyAlignment="1">
      <alignment horizontal="center" vertical="center"/>
      <extLst>
        <ext xmlns:xfpb="http://schemas.microsoft.com/office/spreadsheetml/2022/featurepropertybag" uri="{C7286773-470A-42A8-94C5-96B5CB345126}">
          <xfpb:xfComplement i="0"/>
        </ext>
      </extLst>
    </xf>
    <xf numFmtId="0" fontId="117" fillId="13" borderId="0" xfId="0" applyFont="1" applyFill="1" applyAlignment="1">
      <alignment horizontal="center" vertical="center" shrinkToFit="1"/>
    </xf>
    <xf numFmtId="0" fontId="68" fillId="13" borderId="0" xfId="0" applyFont="1" applyFill="1" applyAlignment="1">
      <alignment horizontal="left" vertical="center" shrinkToFit="1"/>
    </xf>
    <xf numFmtId="0" fontId="50" fillId="13" borderId="0" xfId="0" applyFont="1" applyFill="1" applyAlignment="1">
      <alignment horizontal="center" vertical="center"/>
    </xf>
    <xf numFmtId="0" fontId="68" fillId="13" borderId="0" xfId="0" applyFont="1" applyFill="1" applyBorder="1" applyAlignment="1">
      <alignment horizontal="center" vertical="center"/>
    </xf>
    <xf numFmtId="0" fontId="68" fillId="13" borderId="0" xfId="0" applyFont="1" applyFill="1" applyBorder="1" applyAlignment="1">
      <alignment horizontal="center"/>
    </xf>
    <xf numFmtId="0" fontId="20" fillId="0" borderId="0" xfId="0" applyFont="1" applyAlignment="1">
      <alignment horizontal="center" vertical="center"/>
    </xf>
    <xf numFmtId="0" fontId="68" fillId="13" borderId="73" xfId="0" applyFont="1" applyFill="1" applyBorder="1" applyAlignment="1">
      <alignment horizontal="center" vertical="center"/>
    </xf>
    <xf numFmtId="0" fontId="20" fillId="13" borderId="73" xfId="0" applyFont="1" applyFill="1" applyBorder="1" applyAlignment="1">
      <alignment horizontal="center" vertical="center"/>
    </xf>
    <xf numFmtId="0" fontId="40" fillId="2" borderId="12" xfId="0" applyFont="1" applyFill="1" applyBorder="1">
      <alignment horizontal="left" vertical="center"/>
    </xf>
    <xf numFmtId="0" fontId="48" fillId="27" borderId="0" xfId="46" applyFont="1" applyFill="1" applyBorder="1" applyAlignment="1">
      <alignment horizontal="left" vertical="center" indent="1"/>
      <protection locked="0"/>
    </xf>
    <xf numFmtId="0" fontId="0" fillId="10" borderId="0" xfId="0" applyFill="1">
      <alignment horizontal="left" vertical="center"/>
    </xf>
    <xf numFmtId="0" fontId="78" fillId="3" borderId="0" xfId="9" applyFill="1" applyAlignment="1">
      <alignment horizontal="right" vertical="center" shrinkToFit="1"/>
    </xf>
    <xf numFmtId="0" fontId="62" fillId="2" borderId="0" xfId="10" applyFont="1" applyFill="1" applyProtection="1">
      <alignment horizontal="left" vertical="center"/>
      <protection hidden="1"/>
    </xf>
    <xf numFmtId="0" fontId="15" fillId="6" borderId="6" xfId="15" applyFill="1" applyBorder="1" applyProtection="1">
      <alignment horizontal="left" vertical="center"/>
      <protection hidden="1"/>
    </xf>
    <xf numFmtId="0" fontId="13" fillId="6" borderId="6" xfId="0" applyFont="1" applyFill="1" applyBorder="1" applyProtection="1">
      <alignment horizontal="left" vertical="center"/>
      <protection hidden="1"/>
    </xf>
    <xf numFmtId="0" fontId="0" fillId="2" borderId="6" xfId="0" applyFill="1" applyBorder="1" applyAlignment="1" applyProtection="1">
      <alignment horizontal="center"/>
      <protection hidden="1"/>
    </xf>
    <xf numFmtId="205" fontId="26" fillId="2" borderId="6" xfId="44" applyFont="1" applyBorder="1" applyAlignment="1" applyProtection="1">
      <alignment horizontal="center"/>
      <protection hidden="1"/>
    </xf>
    <xf numFmtId="0" fontId="53" fillId="6" borderId="6" xfId="42" applyFont="1" applyFill="1" applyBorder="1" applyAlignment="1" applyProtection="1">
      <alignment horizontal="center" vertical="center" wrapText="1"/>
      <protection hidden="1"/>
    </xf>
    <xf numFmtId="0" fontId="21" fillId="6" borderId="0" xfId="42" applyFont="1" applyFill="1" applyBorder="1" applyAlignment="1" applyProtection="1">
      <alignment wrapText="1"/>
      <protection hidden="1"/>
    </xf>
    <xf numFmtId="0" fontId="21" fillId="2" borderId="0" xfId="42" applyFont="1" applyFill="1" applyBorder="1" applyAlignment="1" applyProtection="1">
      <alignment horizontal="left" vertical="center" indent="1"/>
      <protection hidden="1"/>
    </xf>
    <xf numFmtId="0" fontId="54" fillId="5" borderId="0" xfId="0" applyFont="1" applyFill="1" applyBorder="1" applyProtection="1">
      <alignment horizontal="left" vertical="center"/>
      <protection hidden="1"/>
    </xf>
    <xf numFmtId="0" fontId="11" fillId="5" borderId="0" xfId="0" applyFont="1" applyFill="1" applyBorder="1" applyProtection="1">
      <alignment horizontal="left" vertical="center"/>
      <protection hidden="1"/>
    </xf>
    <xf numFmtId="180" fontId="126" fillId="5" borderId="0" xfId="0" applyNumberFormat="1" applyFont="1" applyFill="1" applyBorder="1" applyAlignment="1" applyProtection="1">
      <alignment horizontal="center" wrapText="1"/>
      <protection hidden="1"/>
    </xf>
    <xf numFmtId="166" fontId="123" fillId="5" borderId="21" xfId="0" applyNumberFormat="1" applyFont="1" applyFill="1" applyBorder="1" applyAlignment="1" applyProtection="1">
      <alignment horizontal="right"/>
      <protection hidden="1"/>
    </xf>
    <xf numFmtId="17" fontId="121" fillId="2" borderId="39" xfId="20" applyFont="1" applyFill="1" applyBorder="1" applyProtection="1">
      <alignment horizontal="center" vertical="center"/>
      <protection hidden="1"/>
    </xf>
    <xf numFmtId="0" fontId="54" fillId="5" borderId="74" xfId="0" applyFont="1" applyFill="1" applyBorder="1" applyProtection="1">
      <alignment horizontal="left" vertical="center"/>
      <protection hidden="1"/>
    </xf>
    <xf numFmtId="0" fontId="35" fillId="5" borderId="76" xfId="0" applyFont="1" applyFill="1" applyBorder="1" applyProtection="1">
      <alignment horizontal="left" vertical="center"/>
      <protection hidden="1"/>
    </xf>
    <xf numFmtId="166" fontId="50" fillId="2" borderId="77" xfId="0" applyNumberFormat="1" applyFont="1" applyFill="1" applyBorder="1" applyAlignment="1" applyProtection="1">
      <alignment horizontal="right"/>
      <protection hidden="1"/>
    </xf>
    <xf numFmtId="166" fontId="20" fillId="2" borderId="77" xfId="0" applyNumberFormat="1" applyFont="1" applyFill="1" applyBorder="1" applyAlignment="1" applyProtection="1">
      <alignment horizontal="right"/>
      <protection hidden="1"/>
    </xf>
    <xf numFmtId="177" fontId="35" fillId="2" borderId="39" xfId="1" applyNumberFormat="1" applyFont="1" applyFill="1" applyBorder="1" applyAlignment="1" applyProtection="1">
      <alignment horizontal="center" vertical="center" wrapText="1"/>
      <protection hidden="1"/>
    </xf>
    <xf numFmtId="166" fontId="123" fillId="2" borderId="0" xfId="0" applyNumberFormat="1" applyFont="1" applyFill="1" applyBorder="1" applyAlignment="1" applyProtection="1">
      <alignment horizontal="right"/>
      <protection hidden="1"/>
    </xf>
    <xf numFmtId="0" fontId="54" fillId="15" borderId="0" xfId="0" applyFont="1" applyFill="1" applyBorder="1" applyProtection="1">
      <alignment horizontal="left" vertical="center"/>
      <protection hidden="1"/>
    </xf>
    <xf numFmtId="0" fontId="54" fillId="15" borderId="78" xfId="0" applyFont="1" applyFill="1" applyBorder="1" applyProtection="1">
      <alignment horizontal="left" vertical="center"/>
      <protection hidden="1"/>
    </xf>
    <xf numFmtId="0" fontId="35" fillId="15" borderId="78" xfId="0" applyFont="1" applyFill="1" applyBorder="1" applyAlignment="1" applyProtection="1">
      <alignment vertical="top"/>
      <protection hidden="1"/>
    </xf>
    <xf numFmtId="166" fontId="27" fillId="15" borderId="55" xfId="0" applyNumberFormat="1" applyFont="1" applyFill="1" applyBorder="1" applyAlignment="1" applyProtection="1">
      <alignment horizontal="center" vertical="center"/>
      <protection hidden="1"/>
    </xf>
    <xf numFmtId="0" fontId="35" fillId="15" borderId="79" xfId="0" applyFont="1" applyFill="1" applyBorder="1" applyAlignment="1" applyProtection="1">
      <alignment vertical="top"/>
      <protection hidden="1"/>
    </xf>
    <xf numFmtId="0" fontId="35" fillId="15" borderId="68" xfId="0" applyFont="1" applyFill="1" applyBorder="1" applyProtection="1">
      <alignment horizontal="left" vertical="center"/>
      <protection hidden="1"/>
    </xf>
    <xf numFmtId="166" fontId="27" fillId="15" borderId="51" xfId="0" applyNumberFormat="1" applyFont="1" applyFill="1" applyBorder="1" applyAlignment="1" applyProtection="1">
      <alignment horizontal="center"/>
      <protection hidden="1"/>
    </xf>
    <xf numFmtId="14" fontId="14" fillId="15" borderId="67" xfId="0" applyNumberFormat="1" applyFont="1" applyFill="1" applyBorder="1" applyAlignment="1" applyProtection="1">
      <alignment horizontal="right"/>
      <protection hidden="1"/>
    </xf>
    <xf numFmtId="14" fontId="35" fillId="15" borderId="67" xfId="0" applyNumberFormat="1" applyFont="1" applyFill="1" applyBorder="1" applyAlignment="1" applyProtection="1">
      <alignment horizontal="right"/>
      <protection hidden="1"/>
    </xf>
    <xf numFmtId="0" fontId="35" fillId="15" borderId="79" xfId="0" applyFont="1" applyFill="1" applyBorder="1" applyProtection="1">
      <alignment horizontal="left" vertical="center"/>
      <protection hidden="1"/>
    </xf>
    <xf numFmtId="0" fontId="9" fillId="15" borderId="68" xfId="0" applyFont="1" applyFill="1" applyBorder="1" applyProtection="1">
      <alignment horizontal="left" vertical="center"/>
      <protection hidden="1"/>
    </xf>
    <xf numFmtId="166" fontId="28" fillId="15" borderId="68" xfId="0" applyNumberFormat="1" applyFont="1" applyFill="1" applyBorder="1" applyAlignment="1" applyProtection="1">
      <alignment horizontal="center" wrapText="1"/>
      <protection hidden="1"/>
    </xf>
    <xf numFmtId="166" fontId="13" fillId="15" borderId="68" xfId="0" applyNumberFormat="1" applyFont="1" applyFill="1" applyBorder="1" applyAlignment="1" applyProtection="1">
      <alignment horizontal="right"/>
      <protection hidden="1"/>
    </xf>
    <xf numFmtId="177" fontId="124" fillId="15" borderId="68" xfId="1" applyNumberFormat="1" applyFont="1" applyFill="1" applyBorder="1" applyAlignment="1" applyProtection="1">
      <alignment horizontal="center" vertical="center" wrapText="1"/>
      <protection hidden="1"/>
    </xf>
    <xf numFmtId="14" fontId="35" fillId="15" borderId="51" xfId="0" applyNumberFormat="1" applyFont="1" applyFill="1" applyBorder="1" applyAlignment="1" applyProtection="1">
      <alignment horizontal="right"/>
      <protection hidden="1"/>
    </xf>
    <xf numFmtId="0" fontId="11" fillId="15" borderId="0" xfId="0" applyFont="1" applyFill="1" applyBorder="1" applyProtection="1">
      <alignment horizontal="left" vertical="center"/>
      <protection hidden="1"/>
    </xf>
    <xf numFmtId="180" fontId="126" fillId="15" borderId="0" xfId="0" applyNumberFormat="1" applyFont="1" applyFill="1" applyBorder="1" applyAlignment="1" applyProtection="1">
      <alignment horizontal="center" vertical="center" wrapText="1"/>
      <protection hidden="1"/>
    </xf>
    <xf numFmtId="0" fontId="35" fillId="36" borderId="80" xfId="0" applyFont="1" applyFill="1" applyBorder="1" applyProtection="1">
      <alignment horizontal="left" vertical="center"/>
      <protection hidden="1"/>
    </xf>
    <xf numFmtId="0" fontId="40" fillId="36" borderId="0" xfId="0" applyFont="1" applyFill="1" applyBorder="1" applyAlignment="1" applyProtection="1">
      <alignment horizontal="center" vertical="center"/>
      <protection hidden="1"/>
    </xf>
    <xf numFmtId="208" fontId="40" fillId="36" borderId="0" xfId="2" quotePrefix="1" applyFont="1" applyFill="1" applyBorder="1" applyAlignment="1" applyProtection="1">
      <alignment horizontal="center" wrapText="1"/>
      <protection hidden="1"/>
    </xf>
    <xf numFmtId="166" fontId="27" fillId="36" borderId="67" xfId="0" applyNumberFormat="1" applyFont="1" applyFill="1" applyBorder="1" applyAlignment="1" applyProtection="1">
      <alignment horizontal="center"/>
      <protection hidden="1"/>
    </xf>
    <xf numFmtId="0" fontId="35" fillId="36" borderId="68" xfId="0" applyFont="1" applyFill="1" applyBorder="1" applyProtection="1">
      <alignment horizontal="left" vertical="center"/>
      <protection hidden="1"/>
    </xf>
    <xf numFmtId="0" fontId="9" fillId="36" borderId="68" xfId="0" applyFont="1" applyFill="1" applyBorder="1" applyProtection="1">
      <alignment horizontal="left" vertical="center"/>
      <protection hidden="1"/>
    </xf>
    <xf numFmtId="166" fontId="13" fillId="36" borderId="68" xfId="0" applyNumberFormat="1" applyFont="1" applyFill="1" applyBorder="1" applyAlignment="1" applyProtection="1">
      <alignment horizontal="right"/>
      <protection hidden="1"/>
    </xf>
    <xf numFmtId="166" fontId="27" fillId="36" borderId="51" xfId="0" applyNumberFormat="1" applyFont="1" applyFill="1" applyBorder="1" applyAlignment="1" applyProtection="1">
      <alignment horizontal="center"/>
      <protection hidden="1"/>
    </xf>
    <xf numFmtId="171" fontId="45" fillId="15" borderId="0" xfId="1" applyNumberFormat="1" applyFont="1" applyFill="1" applyBorder="1" applyAlignment="1" applyProtection="1">
      <alignment horizontal="center"/>
      <protection hidden="1"/>
    </xf>
    <xf numFmtId="171" fontId="45" fillId="5" borderId="0" xfId="1" applyNumberFormat="1" applyFont="1" applyFill="1" applyBorder="1" applyAlignment="1" applyProtection="1">
      <alignment horizontal="center"/>
      <protection hidden="1"/>
    </xf>
    <xf numFmtId="166" fontId="22" fillId="36" borderId="0" xfId="0" applyNumberFormat="1" applyFont="1" applyFill="1" applyBorder="1" applyAlignment="1" applyProtection="1">
      <alignment horizontal="center" wrapText="1"/>
      <protection hidden="1"/>
    </xf>
    <xf numFmtId="171" fontId="45" fillId="36" borderId="0" xfId="1" applyNumberFormat="1" applyFont="1" applyFill="1" applyBorder="1" applyAlignment="1" applyProtection="1">
      <alignment horizontal="center"/>
      <protection hidden="1"/>
    </xf>
    <xf numFmtId="166" fontId="27" fillId="36" borderId="21" xfId="0" applyNumberFormat="1" applyFont="1" applyFill="1" applyBorder="1" applyAlignment="1" applyProtection="1">
      <alignment horizontal="center"/>
      <protection hidden="1"/>
    </xf>
    <xf numFmtId="0" fontId="35" fillId="36" borderId="6" xfId="0" applyFont="1" applyFill="1" applyBorder="1" applyProtection="1">
      <alignment horizontal="left" vertical="center"/>
      <protection hidden="1"/>
    </xf>
    <xf numFmtId="166" fontId="22" fillId="36" borderId="6" xfId="0" applyNumberFormat="1" applyFont="1" applyFill="1" applyBorder="1" applyAlignment="1" applyProtection="1">
      <alignment horizontal="center" wrapText="1"/>
      <protection hidden="1"/>
    </xf>
    <xf numFmtId="166" fontId="13" fillId="36" borderId="6" xfId="0" applyNumberFormat="1" applyFont="1" applyFill="1" applyBorder="1" applyAlignment="1" applyProtection="1">
      <alignment horizontal="right"/>
      <protection hidden="1"/>
    </xf>
    <xf numFmtId="177" fontId="124" fillId="36" borderId="6" xfId="1" applyNumberFormat="1" applyFont="1" applyFill="1" applyBorder="1" applyAlignment="1" applyProtection="1">
      <alignment horizontal="center" vertical="center"/>
      <protection hidden="1"/>
    </xf>
    <xf numFmtId="166" fontId="27" fillId="36" borderId="20" xfId="0" applyNumberFormat="1" applyFont="1" applyFill="1" applyBorder="1" applyAlignment="1" applyProtection="1">
      <alignment horizontal="center"/>
      <protection hidden="1"/>
    </xf>
    <xf numFmtId="0" fontId="22" fillId="4" borderId="0" xfId="0" applyFont="1" applyFill="1" applyBorder="1" applyProtection="1">
      <alignment horizontal="left" vertical="center"/>
      <protection hidden="1"/>
    </xf>
    <xf numFmtId="0" fontId="120" fillId="4" borderId="0" xfId="10" applyFont="1" applyFill="1" applyAlignment="1" applyProtection="1">
      <alignment horizontal="right" vertical="center"/>
      <protection hidden="1"/>
    </xf>
    <xf numFmtId="0" fontId="22" fillId="7" borderId="0" xfId="0" applyFont="1" applyFill="1" applyBorder="1" applyProtection="1">
      <alignment horizontal="left" vertical="center"/>
      <protection hidden="1"/>
    </xf>
    <xf numFmtId="0" fontId="120" fillId="7" borderId="0" xfId="10" applyFont="1" applyFill="1" applyAlignment="1" applyProtection="1">
      <alignment horizontal="right" vertical="center"/>
      <protection hidden="1"/>
    </xf>
    <xf numFmtId="0" fontId="54" fillId="5" borderId="75" xfId="0" applyFont="1" applyFill="1" applyBorder="1" applyProtection="1">
      <alignment horizontal="left" vertical="center"/>
      <protection hidden="1"/>
    </xf>
    <xf numFmtId="0" fontId="9" fillId="4" borderId="0" xfId="0" applyFont="1" applyFill="1" applyBorder="1" applyProtection="1">
      <alignment horizontal="left" vertical="center"/>
      <protection hidden="1"/>
    </xf>
    <xf numFmtId="0" fontId="9" fillId="4" borderId="0" xfId="0" applyFont="1" applyFill="1" applyProtection="1">
      <alignment horizontal="left" vertical="center"/>
      <protection hidden="1"/>
    </xf>
    <xf numFmtId="0" fontId="9" fillId="2" borderId="0" xfId="0" applyFont="1" applyFill="1" applyBorder="1" applyAlignment="1" applyProtection="1">
      <alignment vertical="center"/>
      <protection hidden="1"/>
    </xf>
    <xf numFmtId="0" fontId="9" fillId="4" borderId="0" xfId="0" applyFont="1" applyFill="1" applyBorder="1" applyAlignment="1" applyProtection="1">
      <alignment vertical="center"/>
      <protection hidden="1"/>
    </xf>
    <xf numFmtId="0" fontId="9" fillId="2" borderId="40" xfId="0" applyFont="1" applyFill="1" applyBorder="1" applyAlignment="1" applyProtection="1">
      <alignment horizontal="center" vertical="center"/>
      <protection hidden="1"/>
    </xf>
    <xf numFmtId="0" fontId="29" fillId="6" borderId="40" xfId="0" applyFont="1" applyFill="1" applyBorder="1" applyAlignment="1" applyProtection="1">
      <alignment horizontal="right"/>
      <protection hidden="1"/>
    </xf>
    <xf numFmtId="167" fontId="28" fillId="6" borderId="40" xfId="0" applyNumberFormat="1" applyFont="1" applyFill="1" applyBorder="1" applyAlignment="1" applyProtection="1">
      <alignment horizontal="right"/>
      <protection hidden="1"/>
    </xf>
    <xf numFmtId="166" fontId="123" fillId="6" borderId="40" xfId="0" applyNumberFormat="1" applyFont="1" applyFill="1" applyBorder="1" applyAlignment="1" applyProtection="1">
      <alignment horizontal="right"/>
      <protection hidden="1"/>
    </xf>
    <xf numFmtId="166" fontId="29" fillId="6" borderId="40" xfId="0" applyNumberFormat="1" applyFont="1" applyFill="1" applyBorder="1" applyAlignment="1" applyProtection="1">
      <alignment horizontal="right"/>
      <protection hidden="1"/>
    </xf>
    <xf numFmtId="166" fontId="28" fillId="2" borderId="40" xfId="0" applyNumberFormat="1" applyFont="1" applyFill="1" applyBorder="1" applyAlignment="1" applyProtection="1">
      <alignment horizontal="right" vertical="center"/>
      <protection hidden="1"/>
    </xf>
    <xf numFmtId="166" fontId="29" fillId="2" borderId="40" xfId="0" applyNumberFormat="1" applyFont="1" applyFill="1" applyBorder="1" applyAlignment="1" applyProtection="1">
      <alignment horizontal="right"/>
      <protection hidden="1"/>
    </xf>
    <xf numFmtId="166" fontId="123" fillId="2" borderId="40" xfId="0" applyNumberFormat="1" applyFont="1" applyFill="1" applyBorder="1" applyAlignment="1" applyProtection="1">
      <alignment horizontal="right"/>
      <protection hidden="1"/>
    </xf>
    <xf numFmtId="0" fontId="15" fillId="6" borderId="6" xfId="0" applyFont="1" applyFill="1" applyBorder="1" applyProtection="1">
      <alignment horizontal="left" vertical="center"/>
      <protection hidden="1"/>
    </xf>
    <xf numFmtId="180" fontId="141" fillId="15" borderId="0" xfId="0" applyNumberFormat="1" applyFont="1" applyFill="1" applyBorder="1" applyAlignment="1" applyProtection="1">
      <alignment horizontal="center" vertical="center" wrapText="1"/>
      <protection hidden="1"/>
    </xf>
    <xf numFmtId="180" fontId="141" fillId="15" borderId="0" xfId="0" applyNumberFormat="1" applyFont="1" applyFill="1" applyBorder="1" applyAlignment="1" applyProtection="1">
      <alignment horizontal="center" shrinkToFit="1"/>
      <protection hidden="1"/>
    </xf>
    <xf numFmtId="0" fontId="15" fillId="2" borderId="0" xfId="0" applyFont="1" applyFill="1" applyBorder="1" applyProtection="1">
      <alignment horizontal="left" vertical="center"/>
      <protection hidden="1"/>
    </xf>
    <xf numFmtId="166" fontId="14" fillId="2" borderId="0" xfId="0" applyNumberFormat="1" applyFont="1" applyFill="1" applyBorder="1" applyAlignment="1" applyProtection="1">
      <alignment horizontal="right"/>
      <protection hidden="1"/>
    </xf>
    <xf numFmtId="0" fontId="22" fillId="2" borderId="0" xfId="0" applyFont="1" applyFill="1" applyBorder="1" applyAlignment="1" applyProtection="1">
      <alignment vertical="top"/>
      <protection hidden="1"/>
    </xf>
    <xf numFmtId="206" fontId="40" fillId="2" borderId="0" xfId="39" applyFont="1" applyFill="1" applyBorder="1" applyAlignment="1" applyProtection="1">
      <alignment horizontal="center"/>
      <protection hidden="1"/>
    </xf>
    <xf numFmtId="206" fontId="22" fillId="2" borderId="0" xfId="39" applyFont="1" applyFill="1" applyBorder="1" applyAlignment="1" applyProtection="1">
      <alignment horizontal="center"/>
      <protection hidden="1"/>
    </xf>
    <xf numFmtId="206" fontId="22" fillId="2" borderId="0" xfId="39" applyFont="1" applyFill="1" applyBorder="1" applyAlignment="1" applyProtection="1">
      <alignment horizontal="center" wrapText="1"/>
      <protection hidden="1"/>
    </xf>
    <xf numFmtId="0" fontId="9" fillId="2" borderId="0" xfId="0" applyFont="1" applyFill="1" applyBorder="1" applyAlignment="1" applyProtection="1">
      <alignment vertical="top"/>
      <protection hidden="1"/>
    </xf>
    <xf numFmtId="0" fontId="22" fillId="2" borderId="0" xfId="0" applyFont="1" applyFill="1" applyBorder="1" applyAlignment="1" applyProtection="1">
      <alignment vertical="top" wrapText="1"/>
      <protection hidden="1"/>
    </xf>
    <xf numFmtId="0" fontId="9" fillId="2" borderId="0" xfId="0" applyFont="1" applyFill="1" applyBorder="1" applyAlignment="1" applyProtection="1">
      <alignment horizontal="center"/>
      <protection hidden="1"/>
    </xf>
    <xf numFmtId="166" fontId="27" fillId="2" borderId="0" xfId="0" applyNumberFormat="1" applyFont="1" applyFill="1" applyBorder="1" applyAlignment="1" applyProtection="1">
      <alignment horizontal="left"/>
      <protection hidden="1"/>
    </xf>
    <xf numFmtId="0" fontId="35" fillId="2" borderId="8" xfId="42" applyFont="1" applyFill="1" applyBorder="1" applyAlignment="1" applyProtection="1">
      <alignment horizontal="left" vertical="center" indent="1"/>
      <protection hidden="1"/>
    </xf>
    <xf numFmtId="0" fontId="9" fillId="2" borderId="8" xfId="42" applyFont="1" applyFill="1" applyBorder="1" applyAlignment="1" applyProtection="1">
      <alignment horizontal="left" vertical="center" indent="1"/>
      <protection hidden="1"/>
    </xf>
    <xf numFmtId="166" fontId="22" fillId="2" borderId="8" xfId="42" applyNumberFormat="1" applyFont="1" applyFill="1" applyBorder="1" applyAlignment="1" applyProtection="1">
      <alignment horizontal="center" wrapText="1"/>
      <protection hidden="1"/>
    </xf>
    <xf numFmtId="166" fontId="14" fillId="2" borderId="8" xfId="42" applyNumberFormat="1" applyFont="1" applyFill="1" applyBorder="1" applyAlignment="1" applyProtection="1">
      <alignment horizontal="right"/>
      <protection hidden="1"/>
    </xf>
    <xf numFmtId="14" fontId="41" fillId="2" borderId="8" xfId="42" applyNumberFormat="1" applyFont="1" applyFill="1" applyBorder="1" applyAlignment="1" applyProtection="1">
      <alignment horizontal="center"/>
      <protection hidden="1"/>
    </xf>
    <xf numFmtId="14" fontId="35" fillId="6" borderId="19" xfId="0" applyNumberFormat="1" applyFont="1" applyFill="1" applyBorder="1" applyAlignment="1" applyProtection="1">
      <alignment horizontal="right"/>
      <protection hidden="1"/>
    </xf>
    <xf numFmtId="0" fontId="9" fillId="6" borderId="21" xfId="0" applyFont="1" applyFill="1" applyBorder="1" applyAlignment="1" applyProtection="1">
      <alignment horizontal="center"/>
      <protection hidden="1"/>
    </xf>
    <xf numFmtId="166" fontId="27" fillId="6" borderId="21" xfId="0" applyNumberFormat="1" applyFont="1" applyFill="1" applyBorder="1" applyAlignment="1" applyProtection="1">
      <alignment horizontal="left"/>
      <protection hidden="1"/>
    </xf>
    <xf numFmtId="0" fontId="35" fillId="2" borderId="81" xfId="0" applyFont="1" applyFill="1" applyBorder="1" applyAlignment="1" applyProtection="1">
      <alignment vertical="top"/>
      <protection hidden="1"/>
    </xf>
    <xf numFmtId="0" fontId="35" fillId="2" borderId="82" xfId="0" applyFont="1" applyFill="1" applyBorder="1" applyAlignment="1" applyProtection="1">
      <alignment vertical="top"/>
      <protection hidden="1"/>
    </xf>
    <xf numFmtId="180" fontId="126" fillId="15" borderId="0" xfId="0" applyNumberFormat="1" applyFont="1" applyFill="1" applyBorder="1" applyAlignment="1" applyProtection="1">
      <alignment horizontal="center" wrapText="1"/>
      <protection hidden="1"/>
    </xf>
    <xf numFmtId="166" fontId="123" fillId="15" borderId="67" xfId="0" applyNumberFormat="1" applyFont="1" applyFill="1" applyBorder="1" applyAlignment="1" applyProtection="1">
      <alignment horizontal="right"/>
      <protection hidden="1"/>
    </xf>
    <xf numFmtId="195" fontId="53" fillId="6" borderId="6" xfId="0" applyNumberFormat="1" applyFont="1" applyFill="1" applyBorder="1" applyAlignment="1" applyProtection="1">
      <alignment horizontal="center"/>
      <protection hidden="1"/>
    </xf>
    <xf numFmtId="0" fontId="15" fillId="13" borderId="0" xfId="0" applyFont="1" applyFill="1" applyAlignment="1">
      <alignment horizontal="left" shrinkToFit="1"/>
    </xf>
    <xf numFmtId="0" fontId="15" fillId="13" borderId="0" xfId="0" applyFont="1" applyFill="1" applyAlignment="1">
      <alignment horizontal="center" shrinkToFit="1"/>
    </xf>
    <xf numFmtId="0" fontId="0" fillId="13" borderId="0" xfId="0" applyFill="1" applyAlignment="1">
      <alignment horizontal="left" vertical="center" shrinkToFit="1"/>
    </xf>
    <xf numFmtId="0" fontId="15" fillId="13" borderId="6" xfId="0" applyFont="1" applyFill="1" applyBorder="1" applyAlignment="1">
      <alignment horizontal="center" shrinkToFit="1"/>
    </xf>
    <xf numFmtId="43" fontId="20" fillId="13" borderId="0" xfId="1" applyFont="1" applyFill="1" applyAlignment="1">
      <alignment horizontal="left" vertical="center" indent="1"/>
    </xf>
    <xf numFmtId="0" fontId="0" fillId="13" borderId="0" xfId="0" applyFill="1" applyBorder="1" applyAlignment="1">
      <alignment horizontal="left" vertical="center" shrinkToFit="1"/>
    </xf>
    <xf numFmtId="0" fontId="68" fillId="13" borderId="0" xfId="0" applyFont="1" applyFill="1" applyBorder="1" applyAlignment="1">
      <alignment horizontal="center" vertical="center" shrinkToFit="1"/>
    </xf>
    <xf numFmtId="0" fontId="78" fillId="3" borderId="9" xfId="9" applyFill="1" applyBorder="1" applyAlignment="1">
      <alignment horizontal="left" vertical="center"/>
    </xf>
    <xf numFmtId="206" fontId="0" fillId="2" borderId="19" xfId="39" applyFont="1" applyFill="1" applyBorder="1" applyAlignment="1" applyProtection="1">
      <alignment horizontal="right" vertical="center"/>
      <protection hidden="1"/>
    </xf>
    <xf numFmtId="206" fontId="0" fillId="2" borderId="27" xfId="39" applyFont="1" applyFill="1" applyBorder="1" applyAlignment="1" applyProtection="1">
      <alignment horizontal="center"/>
    </xf>
    <xf numFmtId="206" fontId="0" fillId="2" borderId="29" xfId="39" applyFont="1" applyFill="1" applyBorder="1" applyAlignment="1" applyProtection="1">
      <alignment horizontal="center"/>
    </xf>
    <xf numFmtId="0" fontId="20" fillId="19" borderId="6" xfId="0" applyFont="1" applyFill="1" applyBorder="1" applyAlignment="1">
      <alignment horizontal="center" vertical="top"/>
    </xf>
    <xf numFmtId="0" fontId="69" fillId="2" borderId="0" xfId="0" applyFont="1" applyFill="1" applyBorder="1" applyAlignment="1"/>
    <xf numFmtId="0" fontId="25" fillId="6" borderId="0" xfId="0" applyFont="1" applyFill="1" applyBorder="1">
      <alignment horizontal="left" vertical="center"/>
    </xf>
    <xf numFmtId="0" fontId="25" fillId="6" borderId="0" xfId="0" applyFont="1" applyFill="1" applyBorder="1" applyAlignment="1">
      <alignment horizontal="center"/>
    </xf>
    <xf numFmtId="0" fontId="68" fillId="2" borderId="0" xfId="0" applyFont="1" applyFill="1" applyBorder="1" applyAlignment="1">
      <alignment horizontal="center" shrinkToFit="1"/>
    </xf>
    <xf numFmtId="14" fontId="144" fillId="3" borderId="0" xfId="0" applyNumberFormat="1" applyFont="1" applyFill="1" applyBorder="1" applyAlignment="1">
      <alignment horizontal="center" vertical="center"/>
    </xf>
    <xf numFmtId="0" fontId="61" fillId="2" borderId="12" xfId="10" applyFont="1" applyFill="1" applyBorder="1" applyAlignment="1">
      <alignment horizontal="center" vertical="center"/>
    </xf>
    <xf numFmtId="0" fontId="0" fillId="2" borderId="12" xfId="0" applyFill="1" applyBorder="1">
      <alignment horizontal="left" vertical="center"/>
    </xf>
    <xf numFmtId="0" fontId="13" fillId="2" borderId="27" xfId="0" applyFont="1" applyFill="1" applyBorder="1" applyAlignment="1">
      <alignment horizontal="center" vertical="center"/>
    </xf>
    <xf numFmtId="0" fontId="13" fillId="2" borderId="25" xfId="0" applyFont="1" applyFill="1" applyBorder="1" applyAlignment="1">
      <alignment horizontal="center" vertical="center" wrapText="1"/>
    </xf>
    <xf numFmtId="0" fontId="146" fillId="36" borderId="0" xfId="0" applyFont="1" applyFill="1" applyBorder="1" applyProtection="1">
      <alignment horizontal="left" vertical="center"/>
      <protection hidden="1"/>
    </xf>
    <xf numFmtId="180" fontId="145" fillId="36" borderId="0" xfId="0" applyNumberFormat="1" applyFont="1" applyFill="1" applyBorder="1" applyAlignment="1" applyProtection="1">
      <alignment horizontal="center" wrapText="1"/>
      <protection hidden="1"/>
    </xf>
    <xf numFmtId="0" fontId="13" fillId="9" borderId="12" xfId="10" applyFont="1" applyFill="1" applyBorder="1" applyAlignment="1">
      <alignment horizontal="center" vertical="center"/>
    </xf>
    <xf numFmtId="0" fontId="0" fillId="0" borderId="0" xfId="3" applyFont="1">
      <alignment horizontal="center" vertical="center" shrinkToFit="1"/>
    </xf>
    <xf numFmtId="0" fontId="13" fillId="9" borderId="7" xfId="0" applyFont="1" applyFill="1" applyBorder="1" applyAlignment="1">
      <alignment horizontal="center" vertical="center"/>
    </xf>
    <xf numFmtId="0" fontId="147" fillId="0" borderId="0" xfId="0" applyFont="1">
      <alignment horizontal="left" vertical="center"/>
    </xf>
    <xf numFmtId="0" fontId="71" fillId="38" borderId="12" xfId="0" applyFont="1" applyFill="1" applyBorder="1" applyAlignment="1">
      <alignment horizontal="left" shrinkToFit="1"/>
    </xf>
    <xf numFmtId="0" fontId="68" fillId="13" borderId="6" xfId="0" applyFont="1" applyFill="1" applyBorder="1" applyAlignment="1">
      <alignment horizontal="center" shrinkToFit="1"/>
    </xf>
    <xf numFmtId="14" fontId="89" fillId="6" borderId="0" xfId="11" applyNumberFormat="1" applyFill="1" applyBorder="1">
      <alignment vertical="center"/>
    </xf>
    <xf numFmtId="17" fontId="0" fillId="0" borderId="0" xfId="20" applyFont="1">
      <alignment horizontal="center" vertical="center"/>
    </xf>
    <xf numFmtId="0" fontId="148" fillId="13" borderId="0" xfId="0" applyFont="1" applyFill="1" applyAlignment="1">
      <alignment vertical="center" shrinkToFit="1"/>
    </xf>
    <xf numFmtId="0" fontId="22" fillId="6" borderId="0" xfId="0" applyFont="1" applyFill="1" applyProtection="1">
      <alignment horizontal="left" vertical="center"/>
      <protection hidden="1"/>
    </xf>
    <xf numFmtId="166" fontId="29" fillId="2" borderId="0" xfId="0" applyNumberFormat="1" applyFont="1" applyFill="1" applyAlignment="1" applyProtection="1">
      <alignment horizontal="right"/>
      <protection hidden="1"/>
    </xf>
    <xf numFmtId="43" fontId="0" fillId="6" borderId="0" xfId="1" applyFont="1" applyFill="1" applyAlignment="1" applyProtection="1">
      <alignment vertical="top"/>
      <protection hidden="1"/>
    </xf>
    <xf numFmtId="0" fontId="0" fillId="6" borderId="0" xfId="0" applyFill="1" applyProtection="1">
      <alignment horizontal="left" vertical="center"/>
      <protection hidden="1"/>
    </xf>
    <xf numFmtId="0" fontId="0" fillId="6" borderId="21" xfId="0" applyFill="1" applyBorder="1" applyAlignment="1" applyProtection="1">
      <alignment horizontal="center" vertical="center"/>
      <protection hidden="1"/>
    </xf>
    <xf numFmtId="0" fontId="13" fillId="35" borderId="6" xfId="0" applyFont="1" applyFill="1" applyBorder="1">
      <alignment horizontal="left" vertical="center"/>
    </xf>
    <xf numFmtId="0" fontId="13" fillId="35" borderId="9" xfId="0" applyFont="1" applyFill="1" applyBorder="1" applyAlignment="1">
      <alignment vertical="center" wrapText="1"/>
    </xf>
    <xf numFmtId="0" fontId="13" fillId="35" borderId="0" xfId="0" applyFont="1" applyFill="1" applyBorder="1">
      <alignment horizontal="left" vertical="center"/>
    </xf>
    <xf numFmtId="0" fontId="68" fillId="13" borderId="0" xfId="0" applyFont="1" applyFill="1" applyBorder="1" applyAlignment="1">
      <alignment horizontal="center" shrinkToFit="1"/>
    </xf>
    <xf numFmtId="0" fontId="151" fillId="0" borderId="0" xfId="0" applyFont="1">
      <alignment horizontal="left" vertical="center"/>
    </xf>
    <xf numFmtId="0" fontId="0" fillId="3" borderId="12" xfId="3" applyFont="1" applyFill="1" applyBorder="1">
      <alignment horizontal="center" vertical="center" shrinkToFit="1"/>
    </xf>
    <xf numFmtId="0" fontId="78" fillId="3" borderId="0" xfId="9" applyFill="1" applyAlignment="1">
      <alignment horizontal="left" vertical="center"/>
    </xf>
    <xf numFmtId="166" fontId="27" fillId="6" borderId="25" xfId="0" applyNumberFormat="1" applyFont="1" applyFill="1" applyBorder="1" applyAlignment="1" applyProtection="1">
      <alignment horizontal="center"/>
      <protection hidden="1"/>
    </xf>
    <xf numFmtId="0" fontId="152" fillId="33" borderId="0" xfId="25" applyFont="1" applyFill="1" applyBorder="1" applyAlignment="1">
      <alignment vertical="center" wrapText="1" shrinkToFit="1"/>
    </xf>
    <xf numFmtId="0" fontId="152" fillId="33" borderId="25" xfId="25" applyFont="1" applyFill="1" applyBorder="1" applyAlignment="1">
      <alignment vertical="center" wrapText="1" shrinkToFit="1"/>
    </xf>
    <xf numFmtId="0" fontId="13" fillId="6" borderId="0" xfId="0" applyFont="1" applyFill="1" applyBorder="1" applyProtection="1">
      <alignment horizontal="left" vertical="center"/>
      <protection hidden="1"/>
    </xf>
    <xf numFmtId="17" fontId="9" fillId="2" borderId="0" xfId="0" applyNumberFormat="1" applyFont="1" applyFill="1" applyBorder="1" applyAlignment="1" applyProtection="1">
      <alignment horizontal="center" vertical="center"/>
      <protection hidden="1"/>
    </xf>
    <xf numFmtId="195" fontId="53" fillId="6" borderId="0" xfId="0" applyNumberFormat="1" applyFont="1" applyFill="1" applyBorder="1" applyAlignment="1" applyProtection="1">
      <alignment horizontal="center"/>
      <protection hidden="1"/>
    </xf>
    <xf numFmtId="166" fontId="127" fillId="36" borderId="21" xfId="0" applyNumberFormat="1" applyFont="1" applyFill="1" applyBorder="1" applyAlignment="1" applyProtection="1">
      <alignment horizontal="center"/>
      <protection hidden="1"/>
    </xf>
    <xf numFmtId="0" fontId="15" fillId="6" borderId="0" xfId="0" applyFont="1" applyFill="1" applyBorder="1" applyProtection="1">
      <alignment horizontal="left" vertical="center"/>
      <protection hidden="1"/>
    </xf>
    <xf numFmtId="0" fontId="35" fillId="36" borderId="8" xfId="0" applyFont="1" applyFill="1" applyBorder="1" applyProtection="1">
      <alignment horizontal="left" vertical="center"/>
      <protection hidden="1"/>
    </xf>
    <xf numFmtId="0" fontId="9" fillId="36" borderId="8" xfId="0" applyFont="1" applyFill="1" applyBorder="1" applyProtection="1">
      <alignment horizontal="left" vertical="center"/>
      <protection hidden="1"/>
    </xf>
    <xf numFmtId="166" fontId="22" fillId="36" borderId="8" xfId="0" applyNumberFormat="1" applyFont="1" applyFill="1" applyBorder="1" applyAlignment="1" applyProtection="1">
      <alignment horizontal="center" wrapText="1"/>
      <protection hidden="1"/>
    </xf>
    <xf numFmtId="166" fontId="13" fillId="36" borderId="8" xfId="0" applyNumberFormat="1" applyFont="1" applyFill="1" applyBorder="1" applyAlignment="1" applyProtection="1">
      <alignment horizontal="right"/>
      <protection hidden="1"/>
    </xf>
    <xf numFmtId="166" fontId="27" fillId="36" borderId="19" xfId="0" applyNumberFormat="1" applyFont="1" applyFill="1" applyBorder="1" applyAlignment="1" applyProtection="1">
      <alignment horizontal="center"/>
      <protection hidden="1"/>
    </xf>
    <xf numFmtId="173" fontId="0" fillId="6" borderId="0" xfId="0" applyNumberFormat="1" applyFill="1" applyBorder="1" applyAlignment="1">
      <alignment vertical="top" wrapText="1"/>
    </xf>
    <xf numFmtId="173" fontId="0" fillId="6" borderId="6" xfId="0" applyNumberFormat="1" applyFill="1" applyBorder="1" applyAlignment="1">
      <alignment vertical="top" wrapText="1"/>
    </xf>
    <xf numFmtId="0" fontId="18" fillId="39" borderId="0" xfId="0" applyFont="1" applyFill="1" applyBorder="1" applyAlignment="1">
      <alignment horizontal="left" vertical="center" wrapText="1" indent="1"/>
    </xf>
    <xf numFmtId="0" fontId="72" fillId="6" borderId="27" xfId="0" applyFont="1" applyFill="1" applyBorder="1" applyAlignment="1">
      <alignment horizontal="center" vertical="center"/>
    </xf>
    <xf numFmtId="0" fontId="30" fillId="6" borderId="0" xfId="0" applyFont="1" applyFill="1" applyBorder="1" applyAlignment="1">
      <alignment horizontal="center"/>
    </xf>
    <xf numFmtId="0" fontId="64" fillId="6" borderId="6" xfId="0" applyFont="1" applyFill="1" applyBorder="1" applyAlignment="1">
      <alignment horizontal="center"/>
    </xf>
    <xf numFmtId="0" fontId="67" fillId="2" borderId="0" xfId="0" applyFont="1" applyFill="1" applyBorder="1" applyAlignment="1">
      <alignment horizontal="center"/>
    </xf>
    <xf numFmtId="0" fontId="29" fillId="2" borderId="0" xfId="0" applyFont="1" applyFill="1" applyBorder="1">
      <alignment horizontal="left" vertical="center"/>
    </xf>
    <xf numFmtId="0" fontId="15" fillId="34" borderId="27" xfId="0" applyFont="1" applyFill="1" applyBorder="1" applyAlignment="1">
      <alignment horizontal="center" vertical="center"/>
    </xf>
    <xf numFmtId="0" fontId="15" fillId="6" borderId="25" xfId="0" applyFont="1" applyFill="1" applyBorder="1" applyAlignment="1">
      <alignment horizontal="left" vertical="center" wrapText="1"/>
    </xf>
    <xf numFmtId="196" fontId="21" fillId="5" borderId="6" xfId="45" quotePrefix="1" applyNumberFormat="1" applyFont="1" applyFill="1" applyBorder="1" applyAlignment="1" applyProtection="1">
      <alignment horizontal="right" vertical="center" wrapText="1"/>
    </xf>
    <xf numFmtId="196" fontId="21" fillId="5" borderId="20" xfId="45" quotePrefix="1" applyNumberFormat="1" applyFont="1" applyFill="1" applyBorder="1" applyAlignment="1" applyProtection="1">
      <alignment horizontal="right" vertical="center" wrapText="1"/>
    </xf>
    <xf numFmtId="196" fontId="21" fillId="5" borderId="38" xfId="1" applyNumberFormat="1" applyFont="1" applyFill="1" applyBorder="1" applyAlignment="1" applyProtection="1">
      <alignment horizontal="right" vertical="center" wrapText="1"/>
    </xf>
    <xf numFmtId="197" fontId="0" fillId="2" borderId="0" xfId="0" applyNumberFormat="1" applyFill="1" applyBorder="1" applyAlignment="1">
      <alignment horizontal="center" vertical="center"/>
    </xf>
    <xf numFmtId="0" fontId="71" fillId="2" borderId="27" xfId="0" applyFont="1" applyFill="1" applyBorder="1" applyAlignment="1">
      <alignment horizontal="left" vertical="center" wrapText="1"/>
    </xf>
    <xf numFmtId="186" fontId="0" fillId="42" borderId="5" xfId="47" applyNumberFormat="1" applyFont="1" applyBorder="1" applyAlignment="1">
      <alignment horizontal="right" vertical="center"/>
    </xf>
    <xf numFmtId="0" fontId="13" fillId="6" borderId="25" xfId="10" applyFont="1" applyFill="1" applyBorder="1">
      <alignment horizontal="left" vertical="center"/>
    </xf>
    <xf numFmtId="0" fontId="13" fillId="0" borderId="0" xfId="0" applyFont="1" applyAlignment="1">
      <alignment horizontal="right" vertical="center"/>
    </xf>
    <xf numFmtId="0" fontId="153" fillId="3" borderId="8" xfId="0" applyFont="1" applyFill="1" applyBorder="1" applyAlignment="1">
      <alignment horizontal="right" vertical="center"/>
    </xf>
    <xf numFmtId="0" fontId="0" fillId="3" borderId="9" xfId="0" applyFill="1" applyBorder="1" applyAlignment="1">
      <alignment horizontal="center" vertical="center"/>
    </xf>
    <xf numFmtId="0" fontId="13" fillId="3" borderId="0" xfId="0" applyFont="1" applyFill="1" applyBorder="1" applyAlignment="1">
      <alignment horizontal="right" vertical="center"/>
    </xf>
    <xf numFmtId="43" fontId="0" fillId="3" borderId="0" xfId="0" applyNumberFormat="1" applyFill="1" applyBorder="1">
      <alignment horizontal="left" vertical="center"/>
    </xf>
    <xf numFmtId="171" fontId="0" fillId="3" borderId="0" xfId="1" applyNumberFormat="1" applyFont="1" applyFill="1" applyBorder="1"/>
    <xf numFmtId="0" fontId="81" fillId="16" borderId="70" xfId="13" applyFill="1" applyBorder="1">
      <alignment horizontal="left" vertical="center"/>
    </xf>
    <xf numFmtId="0" fontId="77" fillId="16" borderId="71" xfId="10" applyFill="1" applyBorder="1" applyAlignment="1">
      <alignment vertical="center"/>
    </xf>
    <xf numFmtId="0" fontId="78" fillId="16" borderId="71" xfId="9" applyFill="1" applyBorder="1">
      <alignment horizontal="left" vertical="center" indent="1"/>
    </xf>
    <xf numFmtId="0" fontId="0" fillId="16" borderId="71" xfId="0" applyFill="1" applyBorder="1">
      <alignment horizontal="left" vertical="center"/>
    </xf>
    <xf numFmtId="0" fontId="78" fillId="16" borderId="71" xfId="9" applyFill="1" applyBorder="1" applyAlignment="1">
      <alignment vertical="center"/>
    </xf>
    <xf numFmtId="0" fontId="78" fillId="16" borderId="72" xfId="9" applyFill="1" applyBorder="1" applyAlignment="1">
      <alignment vertical="center"/>
    </xf>
    <xf numFmtId="0" fontId="13" fillId="3" borderId="6" xfId="0" applyFont="1" applyFill="1" applyBorder="1" applyAlignment="1">
      <alignment horizontal="right" vertical="center"/>
    </xf>
    <xf numFmtId="0" fontId="53" fillId="2" borderId="8" xfId="0" applyFont="1" applyFill="1" applyBorder="1" applyAlignment="1">
      <alignment horizontal="right" vertical="center"/>
    </xf>
    <xf numFmtId="206" fontId="0" fillId="2" borderId="9" xfId="39" applyFont="1" applyFill="1" applyBorder="1" applyAlignment="1" applyProtection="1">
      <alignment horizontal="right" vertical="center"/>
      <protection locked="0"/>
    </xf>
    <xf numFmtId="206" fontId="0" fillId="2" borderId="21" xfId="39" applyFont="1" applyFill="1" applyBorder="1" applyAlignment="1" applyProtection="1">
      <alignment horizontal="right" vertical="center"/>
      <protection locked="0"/>
    </xf>
    <xf numFmtId="14" fontId="0" fillId="2" borderId="0" xfId="0" applyNumberFormat="1" applyFill="1" applyBorder="1">
      <alignment horizontal="left" vertical="center"/>
    </xf>
    <xf numFmtId="14" fontId="0" fillId="2" borderId="0" xfId="0" applyNumberFormat="1" applyFill="1" applyBorder="1" applyAlignment="1">
      <alignment horizontal="center"/>
    </xf>
    <xf numFmtId="0" fontId="0" fillId="2" borderId="0" xfId="0" applyFill="1" applyBorder="1" applyAlignment="1">
      <alignment horizontal="center"/>
    </xf>
    <xf numFmtId="0" fontId="107" fillId="2" borderId="8" xfId="0" applyFont="1" applyFill="1" applyBorder="1" applyAlignment="1">
      <alignment horizontal="right" vertical="center"/>
    </xf>
    <xf numFmtId="0" fontId="0" fillId="13" borderId="6" xfId="0" applyFill="1" applyBorder="1" applyAlignment="1">
      <alignment horizontal="left" vertical="center" shrinkToFit="1"/>
    </xf>
    <xf numFmtId="206" fontId="0" fillId="2" borderId="0" xfId="39" applyFont="1" applyFill="1" applyBorder="1" applyAlignment="1" applyProtection="1">
      <alignment horizontal="right" vertical="center"/>
      <protection locked="0"/>
    </xf>
    <xf numFmtId="0" fontId="0" fillId="2" borderId="20" xfId="0" applyFill="1" applyBorder="1" applyAlignment="1">
      <alignment horizontal="center" vertical="center"/>
    </xf>
    <xf numFmtId="0" fontId="13" fillId="6" borderId="0" xfId="10" applyFont="1" applyFill="1" applyAlignment="1">
      <alignment horizontal="right" vertical="center"/>
    </xf>
    <xf numFmtId="0" fontId="69" fillId="2" borderId="0" xfId="0" applyFont="1" applyFill="1" applyBorder="1" applyAlignment="1">
      <alignment horizontal="right" vertical="center"/>
    </xf>
    <xf numFmtId="0" fontId="13" fillId="6" borderId="25" xfId="10" applyFont="1" applyFill="1" applyBorder="1" applyAlignment="1">
      <alignment horizontal="right" vertical="center"/>
    </xf>
    <xf numFmtId="0" fontId="154" fillId="2" borderId="0" xfId="0" applyFont="1" applyFill="1" applyBorder="1" applyAlignment="1">
      <alignment horizontal="right"/>
    </xf>
    <xf numFmtId="173" fontId="13" fillId="2" borderId="0" xfId="0" applyNumberFormat="1" applyFont="1" applyFill="1" applyBorder="1" applyAlignment="1">
      <alignment horizontal="right"/>
    </xf>
    <xf numFmtId="186" fontId="0" fillId="42" borderId="23" xfId="47" applyNumberFormat="1" applyFont="1" applyBorder="1" applyAlignment="1">
      <alignment horizontal="right" vertical="center"/>
    </xf>
    <xf numFmtId="0" fontId="0" fillId="6" borderId="9" xfId="0" applyFill="1" applyBorder="1" applyAlignment="1">
      <alignment horizontal="center" vertical="center"/>
    </xf>
    <xf numFmtId="0" fontId="13" fillId="6" borderId="0" xfId="0" applyFont="1" applyFill="1" applyBorder="1" applyAlignment="1">
      <alignment horizontal="right" vertical="center"/>
    </xf>
    <xf numFmtId="179" fontId="0" fillId="6" borderId="0" xfId="0" applyNumberFormat="1" applyFill="1" applyBorder="1" applyAlignment="1">
      <alignment horizontal="center"/>
    </xf>
    <xf numFmtId="179" fontId="0" fillId="2" borderId="9" xfId="0" applyNumberFormat="1" applyFill="1" applyBorder="1" applyAlignment="1">
      <alignment horizontal="center"/>
    </xf>
    <xf numFmtId="0" fontId="53" fillId="6" borderId="25" xfId="0" applyFont="1" applyFill="1" applyBorder="1" applyAlignment="1">
      <alignment horizontal="right" vertical="center" wrapText="1"/>
    </xf>
    <xf numFmtId="206" fontId="0" fillId="2" borderId="0" xfId="39" applyFont="1" applyFill="1" applyBorder="1" applyAlignment="1" applyProtection="1">
      <alignment horizontal="center" vertical="center"/>
      <protection locked="0"/>
    </xf>
    <xf numFmtId="0" fontId="61" fillId="2" borderId="0" xfId="0" quotePrefix="1" applyFont="1" applyFill="1" applyBorder="1">
      <alignment horizontal="left" vertical="center"/>
    </xf>
    <xf numFmtId="0" fontId="34" fillId="2" borderId="0" xfId="12" applyFont="1" applyFill="1" applyBorder="1" applyAlignment="1">
      <alignment vertical="center"/>
    </xf>
    <xf numFmtId="0" fontId="46" fillId="2" borderId="0" xfId="12" applyFont="1" applyFill="1" applyBorder="1" applyAlignment="1">
      <alignment vertical="center"/>
    </xf>
    <xf numFmtId="0" fontId="12" fillId="2" borderId="0" xfId="0" applyFont="1" applyFill="1" applyBorder="1">
      <alignment horizontal="left" vertical="center"/>
    </xf>
    <xf numFmtId="0" fontId="107" fillId="2" borderId="8" xfId="0" applyFont="1" applyFill="1" applyBorder="1">
      <alignment horizontal="left" vertical="center"/>
    </xf>
    <xf numFmtId="0" fontId="9" fillId="3" borderId="0" xfId="0" applyFont="1" applyFill="1" applyBorder="1" applyAlignment="1">
      <alignment horizontal="center" vertical="center"/>
    </xf>
    <xf numFmtId="208" fontId="9" fillId="2" borderId="0" xfId="2" applyFont="1" applyFill="1" applyBorder="1"/>
    <xf numFmtId="197" fontId="0" fillId="2" borderId="0" xfId="52" applyFont="1" applyFill="1" applyBorder="1" applyAlignment="1">
      <alignment horizontal="center" vertical="center"/>
    </xf>
    <xf numFmtId="0" fontId="40" fillId="2" borderId="9" xfId="0" applyFont="1" applyFill="1" applyBorder="1" applyAlignment="1">
      <alignment horizontal="center" vertical="center"/>
    </xf>
    <xf numFmtId="43" fontId="156" fillId="33" borderId="29" xfId="25" applyNumberFormat="1" applyFont="1" applyFill="1" applyBorder="1" applyAlignment="1">
      <alignment horizontal="center" vertical="center" wrapText="1" shrinkToFit="1"/>
    </xf>
    <xf numFmtId="0" fontId="15" fillId="13" borderId="0" xfId="0" applyFont="1" applyFill="1" applyBorder="1" applyAlignment="1">
      <alignment horizontal="center" shrinkToFit="1"/>
    </xf>
    <xf numFmtId="43" fontId="20" fillId="13" borderId="0" xfId="1" applyFont="1" applyFill="1" applyBorder="1" applyAlignment="1">
      <alignment horizontal="left" vertical="center" indent="1"/>
    </xf>
    <xf numFmtId="168" fontId="0" fillId="13" borderId="0" xfId="2" applyNumberFormat="1" applyFont="1" applyFill="1" applyBorder="1" applyAlignment="1">
      <alignment horizontal="left" vertical="center" shrinkToFit="1"/>
    </xf>
    <xf numFmtId="17" fontId="47" fillId="15" borderId="0" xfId="20" applyFont="1" applyFill="1" applyBorder="1" applyProtection="1">
      <alignment horizontal="center" vertical="center"/>
      <protection hidden="1"/>
    </xf>
    <xf numFmtId="17" fontId="121" fillId="15" borderId="0" xfId="20" applyFont="1" applyFill="1" applyBorder="1" applyProtection="1">
      <alignment horizontal="center" vertical="center"/>
      <protection hidden="1"/>
    </xf>
    <xf numFmtId="197" fontId="0" fillId="2" borderId="39" xfId="0" applyNumberFormat="1" applyFill="1" applyBorder="1" applyAlignment="1">
      <alignment horizontal="center" vertical="center"/>
    </xf>
    <xf numFmtId="0" fontId="0" fillId="2" borderId="12" xfId="0" applyFill="1" applyBorder="1" applyAlignment="1">
      <alignment horizontal="center" vertical="center"/>
    </xf>
    <xf numFmtId="0" fontId="40" fillId="2" borderId="8" xfId="3" applyFont="1" applyFill="1" applyBorder="1">
      <alignment horizontal="center" vertical="center" shrinkToFit="1"/>
    </xf>
    <xf numFmtId="0" fontId="40" fillId="3" borderId="12" xfId="0" applyFont="1" applyFill="1" applyBorder="1">
      <alignment horizontal="left" vertical="center"/>
    </xf>
    <xf numFmtId="0" fontId="40" fillId="5" borderId="12" xfId="0" applyFont="1" applyFill="1" applyBorder="1">
      <alignment horizontal="left" vertical="center"/>
    </xf>
    <xf numFmtId="0" fontId="40" fillId="3" borderId="12" xfId="0" applyFont="1" applyFill="1" applyBorder="1" applyAlignment="1">
      <alignment horizontal="center" vertical="center"/>
    </xf>
    <xf numFmtId="0" fontId="20" fillId="0" borderId="0" xfId="0" applyFont="1" applyBorder="1" applyAlignment="1">
      <alignment horizontal="center" vertical="center"/>
    </xf>
    <xf numFmtId="0" fontId="0" fillId="0" borderId="0" xfId="0" applyBorder="1" applyAlignment="1">
      <alignment horizontal="center" vertical="center"/>
    </xf>
    <xf numFmtId="0" fontId="18" fillId="13" borderId="0" xfId="0" applyFont="1" applyFill="1" applyBorder="1" applyAlignment="1">
      <alignment horizontal="center" vertical="center"/>
    </xf>
    <xf numFmtId="0" fontId="68" fillId="13" borderId="0" xfId="0" applyFont="1" applyFill="1" applyBorder="1" applyAlignment="1">
      <alignment horizontal="left" wrapText="1" shrinkToFit="1"/>
    </xf>
    <xf numFmtId="0" fontId="13" fillId="2" borderId="8" xfId="0" applyFont="1" applyFill="1" applyBorder="1" applyAlignment="1">
      <alignment horizontal="center" vertical="center" wrapText="1"/>
    </xf>
    <xf numFmtId="0" fontId="13" fillId="2" borderId="8" xfId="0" applyFont="1" applyFill="1" applyBorder="1" applyAlignment="1">
      <alignment horizontal="center" vertical="center"/>
    </xf>
    <xf numFmtId="0" fontId="18" fillId="13" borderId="0" xfId="0" applyFont="1" applyFill="1" applyAlignment="1">
      <alignment horizontal="center" shrinkToFit="1"/>
    </xf>
    <xf numFmtId="0" fontId="18" fillId="39" borderId="0" xfId="0" quotePrefix="1" applyFont="1" applyFill="1" applyBorder="1">
      <alignment horizontal="left" vertical="center"/>
    </xf>
    <xf numFmtId="0" fontId="18" fillId="39" borderId="0" xfId="0" applyFont="1" applyFill="1" applyBorder="1">
      <alignment horizontal="left" vertical="center"/>
    </xf>
    <xf numFmtId="0" fontId="18" fillId="35" borderId="7" xfId="0" quotePrefix="1" applyFont="1" applyFill="1" applyBorder="1">
      <alignment horizontal="left" vertical="center"/>
    </xf>
    <xf numFmtId="0" fontId="18" fillId="35" borderId="8" xfId="0" applyFont="1" applyFill="1" applyBorder="1">
      <alignment horizontal="left" vertical="center"/>
    </xf>
    <xf numFmtId="0" fontId="18" fillId="35" borderId="25" xfId="0" applyFont="1" applyFill="1" applyBorder="1" applyAlignment="1">
      <alignment horizontal="left" vertical="center" wrapText="1" indent="1"/>
    </xf>
    <xf numFmtId="0" fontId="18" fillId="35" borderId="19" xfId="0" applyFont="1" applyFill="1" applyBorder="1" applyAlignment="1">
      <alignment horizontal="left" vertical="center" wrapText="1" indent="1"/>
    </xf>
    <xf numFmtId="0" fontId="0" fillId="35" borderId="21" xfId="0" applyFill="1" applyBorder="1" applyAlignment="1">
      <alignment vertical="center" wrapText="1"/>
    </xf>
    <xf numFmtId="0" fontId="0" fillId="35" borderId="21" xfId="0" applyFill="1" applyBorder="1">
      <alignment horizontal="left" vertical="center"/>
    </xf>
    <xf numFmtId="0" fontId="13" fillId="35" borderId="9" xfId="0" applyFont="1" applyFill="1" applyBorder="1">
      <alignment horizontal="left" vertical="center"/>
    </xf>
    <xf numFmtId="0" fontId="13" fillId="35" borderId="10" xfId="0" applyFont="1" applyFill="1" applyBorder="1">
      <alignment horizontal="left" vertical="center"/>
    </xf>
    <xf numFmtId="0" fontId="13" fillId="35" borderId="20" xfId="0" applyFont="1" applyFill="1" applyBorder="1" applyAlignment="1">
      <alignment vertical="center" wrapText="1"/>
    </xf>
    <xf numFmtId="180" fontId="145" fillId="36" borderId="8" xfId="0" applyNumberFormat="1" applyFont="1" applyFill="1" applyBorder="1" applyAlignment="1" applyProtection="1">
      <alignment horizontal="center" wrapText="1"/>
      <protection hidden="1"/>
    </xf>
    <xf numFmtId="186" fontId="0" fillId="42" borderId="30" xfId="47" applyNumberFormat="1" applyFont="1" applyBorder="1" applyAlignment="1">
      <alignment horizontal="right" vertical="center"/>
    </xf>
    <xf numFmtId="176" fontId="22" fillId="7" borderId="9" xfId="0" applyNumberFormat="1" applyFont="1" applyFill="1" applyBorder="1" applyAlignment="1">
      <alignment horizontal="center" vertical="center"/>
    </xf>
    <xf numFmtId="176" fontId="22" fillId="7" borderId="21" xfId="0" applyNumberFormat="1" applyFont="1" applyFill="1" applyBorder="1" applyAlignment="1">
      <alignment horizontal="center" vertical="center"/>
    </xf>
    <xf numFmtId="0" fontId="44" fillId="3" borderId="8" xfId="0" applyFont="1" applyFill="1" applyBorder="1" applyAlignment="1">
      <alignment horizontal="right" vertical="center"/>
    </xf>
    <xf numFmtId="0" fontId="47" fillId="2" borderId="8" xfId="0" applyFont="1" applyFill="1" applyBorder="1" applyAlignment="1">
      <alignment horizontal="right" vertical="center"/>
    </xf>
    <xf numFmtId="0" fontId="47" fillId="2" borderId="0" xfId="0" quotePrefix="1" applyFont="1" applyFill="1" applyBorder="1" applyAlignment="1">
      <alignment horizontal="right" vertical="center"/>
    </xf>
    <xf numFmtId="0" fontId="117" fillId="13" borderId="0" xfId="0" applyFont="1" applyFill="1" applyBorder="1" applyAlignment="1">
      <alignment vertical="top" wrapText="1"/>
    </xf>
    <xf numFmtId="0" fontId="158" fillId="13" borderId="0" xfId="0" applyFont="1" applyFill="1" applyBorder="1" applyAlignment="1">
      <alignment horizontal="left" vertical="top" wrapText="1"/>
    </xf>
    <xf numFmtId="0" fontId="15" fillId="13" borderId="0" xfId="0" applyFont="1" applyFill="1" applyBorder="1" applyAlignment="1">
      <alignment horizontal="center" vertical="center"/>
    </xf>
    <xf numFmtId="0" fontId="68" fillId="13" borderId="0" xfId="0" applyFont="1" applyFill="1" applyBorder="1" applyAlignment="1">
      <alignment vertical="top" wrapText="1"/>
    </xf>
    <xf numFmtId="0" fontId="68" fillId="13" borderId="0" xfId="0" applyFont="1" applyFill="1" applyBorder="1" applyAlignment="1">
      <alignment vertical="top" textRotation="90" wrapText="1"/>
    </xf>
    <xf numFmtId="0" fontId="68" fillId="13" borderId="73" xfId="0" applyFont="1" applyFill="1" applyBorder="1" applyAlignment="1">
      <alignment vertical="top" wrapText="1"/>
    </xf>
    <xf numFmtId="0" fontId="50" fillId="13" borderId="0" xfId="0" applyFont="1" applyFill="1" applyAlignment="1">
      <alignment horizontal="center" vertical="center" shrinkToFit="1"/>
    </xf>
    <xf numFmtId="0" fontId="68" fillId="13" borderId="0" xfId="0" applyFont="1" applyFill="1" applyBorder="1" applyAlignment="1">
      <alignment vertical="top"/>
    </xf>
    <xf numFmtId="0" fontId="68" fillId="13" borderId="0" xfId="0" applyFont="1" applyFill="1" applyBorder="1" applyAlignment="1">
      <alignment vertical="center" shrinkToFit="1"/>
    </xf>
    <xf numFmtId="206" fontId="0" fillId="2" borderId="30" xfId="39" applyFont="1" applyFill="1" applyBorder="1" applyAlignment="1" applyProtection="1">
      <alignment horizontal="right" vertical="center"/>
      <protection hidden="1"/>
    </xf>
    <xf numFmtId="0" fontId="110" fillId="2" borderId="8" xfId="0" applyFont="1" applyFill="1" applyBorder="1">
      <alignment horizontal="left" vertical="center"/>
    </xf>
    <xf numFmtId="197" fontId="0" fillId="2" borderId="39" xfId="52" applyFont="1" applyFill="1" applyBorder="1" applyAlignment="1">
      <alignment horizontal="center" vertical="center"/>
    </xf>
    <xf numFmtId="0" fontId="61" fillId="2" borderId="8" xfId="0" applyFont="1" applyFill="1" applyBorder="1">
      <alignment horizontal="left" vertical="center"/>
    </xf>
    <xf numFmtId="1" fontId="0" fillId="6" borderId="8" xfId="0" applyNumberFormat="1" applyFill="1" applyBorder="1" applyAlignment="1">
      <alignment horizontal="center" vertical="center"/>
    </xf>
    <xf numFmtId="0" fontId="160" fillId="2" borderId="0" xfId="0" applyFont="1" applyFill="1" applyBorder="1" applyAlignment="1">
      <alignment horizontal="right" vertical="center"/>
    </xf>
    <xf numFmtId="0" fontId="61" fillId="2" borderId="0" xfId="0" applyFont="1" applyFill="1" applyBorder="1" applyAlignment="1">
      <alignment horizontal="right" vertical="center"/>
    </xf>
    <xf numFmtId="0" fontId="0" fillId="2" borderId="38" xfId="0" applyFill="1" applyBorder="1" applyAlignment="1">
      <alignment horizontal="center" vertical="center"/>
    </xf>
    <xf numFmtId="0" fontId="62" fillId="2" borderId="0" xfId="0" quotePrefix="1" applyFont="1" applyFill="1" applyBorder="1" applyAlignment="1">
      <alignment horizontal="right" vertical="center"/>
    </xf>
    <xf numFmtId="0" fontId="140" fillId="6" borderId="0" xfId="10" applyFont="1" applyFill="1">
      <alignment horizontal="left" vertical="center"/>
    </xf>
    <xf numFmtId="0" fontId="13" fillId="2" borderId="0" xfId="10" applyFont="1" applyFill="1" applyAlignment="1">
      <alignment horizontal="right" vertical="center"/>
    </xf>
    <xf numFmtId="0" fontId="107" fillId="2" borderId="25" xfId="0" applyFont="1" applyFill="1" applyBorder="1">
      <alignment horizontal="left" vertical="center"/>
    </xf>
    <xf numFmtId="0" fontId="63" fillId="2" borderId="8" xfId="0" applyFont="1" applyFill="1" applyBorder="1">
      <alignment horizontal="left" vertical="center"/>
    </xf>
    <xf numFmtId="0" fontId="161" fillId="2" borderId="8" xfId="0" applyFont="1" applyFill="1" applyBorder="1" applyAlignment="1">
      <alignment horizontal="center" shrinkToFit="1"/>
    </xf>
    <xf numFmtId="0" fontId="63" fillId="2" borderId="0" xfId="0" applyFont="1" applyFill="1" applyBorder="1">
      <alignment horizontal="left" vertical="center"/>
    </xf>
    <xf numFmtId="0" fontId="63" fillId="2" borderId="0" xfId="0" applyFont="1" applyFill="1" applyBorder="1" applyAlignment="1">
      <alignment horizontal="center" vertical="center"/>
    </xf>
    <xf numFmtId="1" fontId="63" fillId="2" borderId="14" xfId="1" applyNumberFormat="1" applyFont="1" applyFill="1" applyBorder="1" applyAlignment="1">
      <alignment horizontal="center" vertical="center"/>
    </xf>
    <xf numFmtId="1" fontId="63" fillId="2" borderId="21" xfId="1" applyNumberFormat="1" applyFont="1" applyFill="1" applyBorder="1" applyAlignment="1">
      <alignment horizontal="center" vertical="center"/>
    </xf>
    <xf numFmtId="17" fontId="63" fillId="2" borderId="58" xfId="0" applyNumberFormat="1" applyFont="1" applyFill="1" applyBorder="1" applyAlignment="1">
      <alignment horizontal="center" vertical="center"/>
    </xf>
    <xf numFmtId="17" fontId="63" fillId="2" borderId="50" xfId="0" applyNumberFormat="1" applyFont="1" applyFill="1" applyBorder="1" applyAlignment="1">
      <alignment horizontal="center" vertical="center"/>
    </xf>
    <xf numFmtId="17" fontId="63" fillId="2" borderId="57" xfId="0" applyNumberFormat="1" applyFont="1" applyFill="1" applyBorder="1" applyAlignment="1">
      <alignment horizontal="center" vertical="center"/>
    </xf>
    <xf numFmtId="0" fontId="29" fillId="2" borderId="8" xfId="0" applyFont="1" applyFill="1" applyBorder="1" applyAlignment="1">
      <alignment horizontal="center" vertical="center"/>
    </xf>
    <xf numFmtId="0" fontId="0" fillId="2" borderId="19" xfId="0" applyFill="1" applyBorder="1" applyAlignment="1">
      <alignment horizontal="center" vertical="center"/>
    </xf>
    <xf numFmtId="0" fontId="0" fillId="2" borderId="7" xfId="0" applyFill="1" applyBorder="1" applyAlignment="1">
      <alignment horizontal="center" vertical="center"/>
    </xf>
    <xf numFmtId="0" fontId="0" fillId="3" borderId="27" xfId="0" applyFill="1" applyBorder="1">
      <alignment horizontal="left" vertical="center"/>
    </xf>
    <xf numFmtId="0" fontId="62" fillId="0" borderId="0" xfId="0" applyFont="1" applyAlignment="1">
      <alignment horizontal="center" vertical="center"/>
    </xf>
    <xf numFmtId="0" fontId="62" fillId="3" borderId="8" xfId="0" applyFont="1" applyFill="1" applyBorder="1" applyAlignment="1">
      <alignment horizontal="center" vertical="center"/>
    </xf>
    <xf numFmtId="0" fontId="62" fillId="3" borderId="0" xfId="0" applyFont="1" applyFill="1" applyBorder="1" applyAlignment="1">
      <alignment horizontal="center" vertical="center"/>
    </xf>
    <xf numFmtId="0" fontId="62" fillId="2" borderId="8" xfId="0" applyFont="1" applyFill="1" applyBorder="1" applyAlignment="1">
      <alignment horizontal="center" vertical="center"/>
    </xf>
    <xf numFmtId="197" fontId="62" fillId="2" borderId="39" xfId="0" applyNumberFormat="1" applyFont="1" applyFill="1" applyBorder="1" applyAlignment="1">
      <alignment horizontal="center" vertical="center"/>
    </xf>
    <xf numFmtId="0" fontId="62" fillId="2" borderId="0" xfId="0" applyFont="1" applyFill="1" applyBorder="1">
      <alignment horizontal="left" vertical="center"/>
    </xf>
    <xf numFmtId="0" fontId="118" fillId="2" borderId="12" xfId="0" applyFont="1" applyFill="1" applyBorder="1" applyAlignment="1">
      <alignment horizontal="center" vertical="center"/>
    </xf>
    <xf numFmtId="194" fontId="62" fillId="2" borderId="0" xfId="0" applyNumberFormat="1" applyFont="1" applyFill="1" applyBorder="1" applyAlignment="1">
      <alignment horizontal="center" vertical="center"/>
    </xf>
    <xf numFmtId="206" fontId="62" fillId="2" borderId="0" xfId="39" applyFont="1" applyFill="1" applyBorder="1" applyAlignment="1" applyProtection="1">
      <alignment horizontal="right" vertical="center"/>
      <protection locked="0"/>
    </xf>
    <xf numFmtId="194" fontId="62" fillId="2" borderId="25" xfId="0" applyNumberFormat="1" applyFont="1" applyFill="1" applyBorder="1" applyAlignment="1">
      <alignment horizontal="center" vertical="center"/>
    </xf>
    <xf numFmtId="194" fontId="62" fillId="2" borderId="8" xfId="0" applyNumberFormat="1" applyFont="1" applyFill="1" applyBorder="1" applyAlignment="1">
      <alignment horizontal="center" vertical="center"/>
    </xf>
    <xf numFmtId="197" fontId="62" fillId="2" borderId="12" xfId="0" applyNumberFormat="1" applyFont="1" applyFill="1" applyBorder="1" applyAlignment="1">
      <alignment horizontal="center" vertical="center"/>
    </xf>
    <xf numFmtId="197" fontId="62" fillId="2" borderId="39" xfId="2" applyNumberFormat="1" applyFont="1" applyFill="1" applyBorder="1" applyAlignment="1" applyProtection="1">
      <alignment horizontal="center" vertical="center"/>
    </xf>
    <xf numFmtId="197" fontId="62" fillId="2" borderId="38" xfId="0" applyNumberFormat="1" applyFont="1" applyFill="1" applyBorder="1" applyAlignment="1">
      <alignment horizontal="center" vertical="center"/>
    </xf>
    <xf numFmtId="194" fontId="62" fillId="2" borderId="39" xfId="0" applyNumberFormat="1" applyFont="1" applyFill="1" applyBorder="1" applyAlignment="1">
      <alignment horizontal="center" vertical="center"/>
    </xf>
    <xf numFmtId="194" fontId="62" fillId="2" borderId="38" xfId="0" applyNumberFormat="1" applyFont="1" applyFill="1" applyBorder="1" applyAlignment="1">
      <alignment horizontal="center" vertical="center"/>
    </xf>
    <xf numFmtId="194" fontId="62" fillId="2" borderId="12" xfId="0" applyNumberFormat="1" applyFont="1" applyFill="1" applyBorder="1" applyAlignment="1">
      <alignment horizontal="center" vertical="center"/>
    </xf>
    <xf numFmtId="194" fontId="118" fillId="2" borderId="39" xfId="0" applyNumberFormat="1" applyFont="1" applyFill="1" applyBorder="1" applyAlignment="1">
      <alignment horizontal="center"/>
    </xf>
    <xf numFmtId="194" fontId="62" fillId="2" borderId="0" xfId="0" applyNumberFormat="1" applyFont="1" applyFill="1" applyBorder="1" applyAlignment="1">
      <alignment horizontal="center"/>
    </xf>
    <xf numFmtId="194" fontId="62" fillId="2" borderId="7" xfId="0" applyNumberFormat="1" applyFont="1" applyFill="1" applyBorder="1" applyAlignment="1">
      <alignment horizontal="center" vertical="center"/>
    </xf>
    <xf numFmtId="194" fontId="118" fillId="2" borderId="39" xfId="3" applyNumberFormat="1" applyFont="1" applyFill="1" applyBorder="1">
      <alignment horizontal="center" vertical="center" shrinkToFit="1"/>
    </xf>
    <xf numFmtId="194" fontId="118" fillId="2" borderId="0" xfId="0" applyNumberFormat="1" applyFont="1" applyFill="1" applyBorder="1" applyAlignment="1">
      <alignment horizontal="center"/>
    </xf>
    <xf numFmtId="0" fontId="62" fillId="0" borderId="0" xfId="0" applyFont="1">
      <alignment horizontal="left" vertical="center"/>
    </xf>
    <xf numFmtId="173" fontId="53" fillId="18" borderId="19" xfId="0" applyNumberFormat="1" applyFont="1" applyFill="1" applyBorder="1">
      <alignment horizontal="left" vertical="center"/>
    </xf>
    <xf numFmtId="0" fontId="53" fillId="18" borderId="20" xfId="0" applyFont="1" applyFill="1" applyBorder="1">
      <alignment horizontal="left" vertical="center"/>
    </xf>
    <xf numFmtId="0" fontId="40" fillId="27" borderId="21" xfId="46" applyFont="1" applyFill="1" applyBorder="1" applyAlignment="1">
      <alignment horizontal="left" vertical="center" indent="1"/>
      <protection locked="0"/>
    </xf>
    <xf numFmtId="0" fontId="28" fillId="5" borderId="20" xfId="0" applyFont="1" applyFill="1" applyBorder="1">
      <alignment horizontal="left" vertical="center"/>
    </xf>
    <xf numFmtId="194" fontId="143" fillId="2" borderId="0" xfId="0" applyNumberFormat="1" applyFont="1" applyFill="1" applyBorder="1" applyAlignment="1">
      <alignment horizontal="center" vertical="center"/>
    </xf>
    <xf numFmtId="197" fontId="62" fillId="2" borderId="0" xfId="0" applyNumberFormat="1" applyFont="1" applyFill="1" applyBorder="1" applyAlignment="1">
      <alignment horizontal="center" vertical="center"/>
    </xf>
    <xf numFmtId="0" fontId="62" fillId="2" borderId="9" xfId="0" quotePrefix="1" applyFont="1" applyFill="1" applyBorder="1" applyAlignment="1">
      <alignment horizontal="right" vertical="center"/>
    </xf>
    <xf numFmtId="2" fontId="0" fillId="3" borderId="5" xfId="39" applyNumberFormat="1" applyFont="1" applyFill="1" applyBorder="1" applyAlignment="1" applyProtection="1">
      <alignment horizontal="right" vertical="center"/>
      <protection locked="0" hidden="1"/>
    </xf>
    <xf numFmtId="0" fontId="0" fillId="3" borderId="27" xfId="51" applyFont="1" applyFill="1" applyBorder="1">
      <alignment horizontal="left" vertical="center" indent="1"/>
      <protection locked="0"/>
    </xf>
    <xf numFmtId="0" fontId="71" fillId="2" borderId="7" xfId="0" applyFont="1" applyFill="1" applyBorder="1" applyAlignment="1">
      <alignment horizontal="left" vertical="center" wrapText="1"/>
    </xf>
    <xf numFmtId="197" fontId="40" fillId="2" borderId="39" xfId="0" applyNumberFormat="1" applyFont="1" applyFill="1" applyBorder="1" applyAlignment="1">
      <alignment horizontal="center" vertical="center"/>
    </xf>
    <xf numFmtId="0" fontId="0" fillId="27" borderId="0" xfId="46" applyFont="1" applyFill="1" applyBorder="1" applyAlignment="1" applyProtection="1">
      <alignment horizontal="center" vertical="center"/>
    </xf>
    <xf numFmtId="0" fontId="0" fillId="3" borderId="12" xfId="0" applyFill="1" applyBorder="1" applyProtection="1">
      <alignment horizontal="left" vertical="center"/>
      <protection locked="0"/>
    </xf>
    <xf numFmtId="0" fontId="0" fillId="3" borderId="12" xfId="51" applyFont="1" applyFill="1" applyBorder="1">
      <alignment horizontal="left" vertical="center" indent="1"/>
      <protection locked="0"/>
    </xf>
    <xf numFmtId="0" fontId="0" fillId="5" borderId="12" xfId="0" applyFill="1" applyBorder="1">
      <alignment horizontal="left" vertical="center"/>
    </xf>
    <xf numFmtId="2" fontId="0" fillId="3" borderId="5" xfId="50" applyNumberFormat="1" applyFont="1" applyFill="1" applyBorder="1" applyAlignment="1">
      <alignment horizontal="right" vertical="center"/>
    </xf>
    <xf numFmtId="186" fontId="0" fillId="3" borderId="5" xfId="50" applyNumberFormat="1" applyFont="1" applyFill="1" applyBorder="1" applyAlignment="1">
      <alignment horizontal="right" vertical="center"/>
    </xf>
    <xf numFmtId="186" fontId="0" fillId="3" borderId="37" xfId="51" applyNumberFormat="1" applyFont="1" applyFill="1" applyBorder="1" applyAlignment="1">
      <alignment horizontal="right"/>
      <protection locked="0"/>
    </xf>
    <xf numFmtId="0" fontId="0" fillId="0" borderId="0" xfId="50" applyFont="1" applyFill="1" applyBorder="1">
      <alignment horizontal="left" vertical="center" indent="1"/>
    </xf>
    <xf numFmtId="0" fontId="83" fillId="2" borderId="9" xfId="50" applyFont="1" applyFill="1" applyBorder="1" applyAlignment="1">
      <alignment horizontal="center"/>
    </xf>
    <xf numFmtId="0" fontId="0" fillId="3" borderId="12" xfId="50" applyFont="1" applyFill="1" applyBorder="1">
      <alignment horizontal="left" vertical="center" indent="1"/>
    </xf>
    <xf numFmtId="0" fontId="0" fillId="2" borderId="21" xfId="50" applyFont="1" applyFill="1" applyBorder="1" applyAlignment="1">
      <alignment horizontal="center" vertical="center"/>
    </xf>
    <xf numFmtId="0" fontId="0" fillId="2" borderId="0" xfId="50" applyFont="1" applyFill="1" applyBorder="1">
      <alignment horizontal="left" vertical="center" indent="1"/>
    </xf>
    <xf numFmtId="0" fontId="0" fillId="2" borderId="21" xfId="50" applyFont="1" applyFill="1" applyBorder="1">
      <alignment horizontal="left" vertical="center" indent="1"/>
    </xf>
    <xf numFmtId="0" fontId="0" fillId="2" borderId="9" xfId="50" applyFont="1" applyFill="1" applyBorder="1">
      <alignment horizontal="left" vertical="center" indent="1"/>
    </xf>
    <xf numFmtId="186" fontId="0" fillId="2" borderId="12" xfId="50" applyNumberFormat="1" applyFont="1" applyFill="1" applyBorder="1" applyAlignment="1">
      <alignment horizontal="center"/>
    </xf>
    <xf numFmtId="0" fontId="0" fillId="2" borderId="20" xfId="50" applyFont="1" applyFill="1" applyBorder="1">
      <alignment horizontal="left" vertical="center" indent="1"/>
    </xf>
    <xf numFmtId="0" fontId="63" fillId="2" borderId="39" xfId="0" applyFont="1" applyFill="1" applyBorder="1" applyAlignment="1">
      <alignment horizontal="center"/>
    </xf>
    <xf numFmtId="168" fontId="63" fillId="2" borderId="39" xfId="2" applyNumberFormat="1" applyFont="1" applyFill="1" applyBorder="1" applyAlignment="1">
      <alignment horizontal="center"/>
    </xf>
    <xf numFmtId="0" fontId="63" fillId="2" borderId="9" xfId="0" applyFont="1" applyFill="1" applyBorder="1" applyAlignment="1">
      <alignment horizontal="center"/>
    </xf>
    <xf numFmtId="0" fontId="63" fillId="2" borderId="7" xfId="0" applyFont="1" applyFill="1" applyBorder="1" applyAlignment="1">
      <alignment horizontal="center"/>
    </xf>
    <xf numFmtId="0" fontId="63" fillId="2" borderId="10" xfId="0" applyFont="1" applyFill="1" applyBorder="1" applyAlignment="1">
      <alignment horizontal="center"/>
    </xf>
    <xf numFmtId="2" fontId="0" fillId="3" borderId="28" xfId="50" applyNumberFormat="1" applyFont="1" applyFill="1" applyBorder="1" applyAlignment="1">
      <alignment horizontal="right" vertical="center"/>
    </xf>
    <xf numFmtId="2" fontId="0" fillId="3" borderId="95" xfId="50" applyNumberFormat="1" applyFont="1" applyFill="1" applyBorder="1" applyAlignment="1">
      <alignment horizontal="right" vertical="center"/>
    </xf>
    <xf numFmtId="2" fontId="0" fillId="3" borderId="96" xfId="50" applyNumberFormat="1" applyFont="1" applyFill="1" applyBorder="1" applyAlignment="1">
      <alignment horizontal="right" vertical="center"/>
    </xf>
    <xf numFmtId="0" fontId="30" fillId="6" borderId="9" xfId="0" applyFont="1" applyFill="1" applyBorder="1" applyAlignment="1">
      <alignment horizontal="center"/>
    </xf>
    <xf numFmtId="0" fontId="13" fillId="6" borderId="8" xfId="0" applyFont="1" applyFill="1" applyBorder="1" applyAlignment="1">
      <alignment horizontal="right" vertical="center"/>
    </xf>
    <xf numFmtId="0" fontId="0" fillId="14" borderId="97" xfId="0" applyFill="1" applyBorder="1" applyAlignment="1">
      <alignment horizontal="center"/>
    </xf>
    <xf numFmtId="0" fontId="46" fillId="3" borderId="0" xfId="0" applyFont="1" applyFill="1" applyBorder="1" applyAlignment="1">
      <alignment horizontal="center" vertical="center"/>
    </xf>
    <xf numFmtId="0" fontId="0" fillId="14" borderId="98" xfId="0" applyFill="1" applyBorder="1" applyAlignment="1">
      <alignment horizontal="center"/>
    </xf>
    <xf numFmtId="17" fontId="62" fillId="6" borderId="0" xfId="0" applyNumberFormat="1" applyFont="1" applyFill="1" applyBorder="1" applyAlignment="1">
      <alignment horizontal="center" vertical="center"/>
    </xf>
    <xf numFmtId="0" fontId="67" fillId="2" borderId="9" xfId="0" applyFont="1" applyFill="1" applyBorder="1" applyAlignment="1">
      <alignment horizontal="center"/>
    </xf>
    <xf numFmtId="0" fontId="0" fillId="3" borderId="10" xfId="0" applyFill="1" applyBorder="1" applyAlignment="1">
      <alignment vertical="center"/>
    </xf>
    <xf numFmtId="0" fontId="0" fillId="3" borderId="6" xfId="0" applyFill="1" applyBorder="1" applyAlignment="1">
      <alignment vertical="center"/>
    </xf>
    <xf numFmtId="0" fontId="0" fillId="2" borderId="6" xfId="0" applyFill="1" applyBorder="1" applyAlignment="1">
      <alignment vertical="center"/>
    </xf>
    <xf numFmtId="0" fontId="0" fillId="2" borderId="20" xfId="0" applyFill="1" applyBorder="1" applyAlignment="1">
      <alignment vertical="center"/>
    </xf>
    <xf numFmtId="0" fontId="0" fillId="2" borderId="10" xfId="0" applyFill="1" applyBorder="1" applyAlignment="1">
      <alignment vertical="center"/>
    </xf>
    <xf numFmtId="0" fontId="12" fillId="2" borderId="0" xfId="50" applyFont="1" applyFill="1" applyBorder="1">
      <alignment horizontal="left" vertical="center" indent="1"/>
    </xf>
    <xf numFmtId="0" fontId="160" fillId="2" borderId="0" xfId="50" applyFont="1" applyFill="1" applyBorder="1" applyAlignment="1">
      <alignment horizontal="right" vertical="center"/>
    </xf>
    <xf numFmtId="0" fontId="61" fillId="2" borderId="0" xfId="50" applyFont="1" applyFill="1" applyBorder="1" applyAlignment="1">
      <alignment horizontal="right" vertical="center"/>
    </xf>
    <xf numFmtId="0" fontId="62" fillId="2" borderId="0" xfId="50" quotePrefix="1" applyFont="1" applyFill="1" applyBorder="1" applyAlignment="1">
      <alignment horizontal="right" vertical="center"/>
    </xf>
    <xf numFmtId="0" fontId="22" fillId="2" borderId="0" xfId="50" applyFont="1" applyFill="1" applyBorder="1" applyAlignment="1">
      <alignment horizontal="center"/>
    </xf>
    <xf numFmtId="165" fontId="22" fillId="2" borderId="0" xfId="50" applyNumberFormat="1" applyFont="1" applyFill="1" applyBorder="1" applyAlignment="1">
      <alignment horizontal="center"/>
    </xf>
    <xf numFmtId="165" fontId="22" fillId="2" borderId="14" xfId="50" applyNumberFormat="1" applyFont="1" applyFill="1" applyBorder="1" applyAlignment="1">
      <alignment horizontal="center"/>
    </xf>
    <xf numFmtId="0" fontId="40" fillId="2" borderId="9" xfId="50" applyFont="1" applyFill="1" applyBorder="1" applyAlignment="1">
      <alignment horizontal="center"/>
    </xf>
    <xf numFmtId="0" fontId="53" fillId="2" borderId="9" xfId="50" applyFont="1" applyFill="1" applyBorder="1" applyAlignment="1">
      <alignment horizontal="center"/>
    </xf>
    <xf numFmtId="0" fontId="22" fillId="2" borderId="14" xfId="50" applyFont="1" applyFill="1" applyBorder="1" applyAlignment="1">
      <alignment horizontal="center"/>
    </xf>
    <xf numFmtId="17" fontId="62" fillId="6" borderId="0" xfId="50" applyNumberFormat="1" applyFont="1" applyFill="1" applyBorder="1" applyAlignment="1">
      <alignment horizontal="center" vertical="center"/>
    </xf>
    <xf numFmtId="168" fontId="83" fillId="2" borderId="9" xfId="50" applyNumberFormat="1" applyFont="1" applyFill="1" applyBorder="1" applyAlignment="1">
      <alignment horizontal="center"/>
    </xf>
    <xf numFmtId="0" fontId="83" fillId="2" borderId="10" xfId="50" applyFont="1" applyFill="1" applyBorder="1" applyAlignment="1">
      <alignment horizontal="center"/>
    </xf>
    <xf numFmtId="1" fontId="0" fillId="6" borderId="10" xfId="0" applyNumberFormat="1" applyFill="1" applyBorder="1" applyAlignment="1">
      <alignment horizontal="center" vertical="center"/>
    </xf>
    <xf numFmtId="0" fontId="0" fillId="2" borderId="21" xfId="0" applyFill="1" applyBorder="1" applyAlignment="1">
      <alignment horizontal="center" vertical="center" indent="1"/>
    </xf>
    <xf numFmtId="0" fontId="0" fillId="0" borderId="0" xfId="0" applyAlignment="1">
      <alignment horizontal="center" vertical="center" indent="1"/>
    </xf>
    <xf numFmtId="0" fontId="0" fillId="2" borderId="9" xfId="0" applyFill="1" applyBorder="1" applyAlignment="1">
      <alignment horizontal="center" vertical="center" indent="1"/>
    </xf>
    <xf numFmtId="0" fontId="0" fillId="2" borderId="0" xfId="0" applyFill="1" applyBorder="1" applyAlignment="1">
      <alignment horizontal="center" vertical="center" indent="1"/>
    </xf>
    <xf numFmtId="173" fontId="61" fillId="2" borderId="8" xfId="0" applyNumberFormat="1" applyFont="1" applyFill="1" applyBorder="1">
      <alignment horizontal="left" vertical="center"/>
    </xf>
    <xf numFmtId="173" fontId="0" fillId="6" borderId="0" xfId="0" applyNumberFormat="1" applyFill="1" applyBorder="1" applyAlignment="1">
      <alignment horizontal="left" vertical="top"/>
    </xf>
    <xf numFmtId="173" fontId="13" fillId="6" borderId="0" xfId="0" applyNumberFormat="1" applyFont="1" applyFill="1" applyBorder="1" applyAlignment="1">
      <alignment horizontal="left" vertical="top"/>
    </xf>
    <xf numFmtId="0" fontId="21" fillId="5" borderId="25" xfId="0" applyFont="1" applyFill="1" applyBorder="1">
      <alignment horizontal="left" vertical="center"/>
    </xf>
    <xf numFmtId="0" fontId="40" fillId="44" borderId="27" xfId="0" quotePrefix="1" applyFont="1" applyFill="1" applyBorder="1" applyAlignment="1">
      <alignment horizontal="center" vertical="center"/>
    </xf>
    <xf numFmtId="0" fontId="53" fillId="44" borderId="25" xfId="0" applyFont="1" applyFill="1" applyBorder="1" applyAlignment="1">
      <alignment horizontal="right" vertical="center"/>
    </xf>
    <xf numFmtId="0" fontId="40" fillId="44" borderId="25" xfId="0" applyFont="1" applyFill="1" applyBorder="1" applyAlignment="1">
      <alignment horizontal="center" vertical="center"/>
    </xf>
    <xf numFmtId="0" fontId="53" fillId="44" borderId="25" xfId="0" applyFont="1" applyFill="1" applyBorder="1" applyAlignment="1">
      <alignment horizontal="left" vertical="center" shrinkToFit="1"/>
    </xf>
    <xf numFmtId="0" fontId="71" fillId="44" borderId="25" xfId="0" applyFont="1" applyFill="1" applyBorder="1" applyAlignment="1">
      <alignment horizontal="center" vertical="center" shrinkToFit="1"/>
    </xf>
    <xf numFmtId="17" fontId="53" fillId="44" borderId="25" xfId="20" applyFont="1" applyFill="1" applyBorder="1">
      <alignment horizontal="center" vertical="center"/>
    </xf>
    <xf numFmtId="17" fontId="53" fillId="44" borderId="29" xfId="20" applyFont="1" applyFill="1" applyBorder="1">
      <alignment horizontal="center" vertical="center"/>
    </xf>
    <xf numFmtId="0" fontId="0" fillId="0" borderId="21" xfId="0" applyBorder="1">
      <alignment horizontal="left" vertical="center"/>
    </xf>
    <xf numFmtId="0" fontId="53" fillId="6" borderId="65" xfId="42" applyFont="1" applyFill="1" applyBorder="1" applyAlignment="1" applyProtection="1">
      <alignment horizontal="center" vertical="center" wrapText="1"/>
      <protection hidden="1"/>
    </xf>
    <xf numFmtId="0" fontId="21" fillId="6" borderId="16" xfId="42" applyFont="1" applyFill="1" applyAlignment="1" applyProtection="1">
      <alignment wrapText="1"/>
      <protection hidden="1"/>
    </xf>
    <xf numFmtId="17" fontId="13" fillId="44" borderId="27" xfId="20" applyFont="1" applyFill="1" applyBorder="1">
      <alignment horizontal="center" vertical="center"/>
    </xf>
    <xf numFmtId="17" fontId="13" fillId="44" borderId="29" xfId="20" applyFont="1" applyFill="1" applyBorder="1">
      <alignment horizontal="center" vertical="center"/>
    </xf>
    <xf numFmtId="17" fontId="53" fillId="44" borderId="27" xfId="20" applyFont="1" applyFill="1" applyBorder="1">
      <alignment horizontal="center" vertical="center"/>
    </xf>
    <xf numFmtId="0" fontId="40" fillId="44" borderId="25" xfId="0" applyFont="1" applyFill="1" applyBorder="1" applyAlignment="1">
      <alignment horizontal="left" vertical="center" shrinkToFit="1"/>
    </xf>
    <xf numFmtId="0" fontId="77" fillId="3" borderId="0" xfId="10" applyFill="1" applyAlignment="1">
      <alignment vertical="center"/>
    </xf>
    <xf numFmtId="0" fontId="22" fillId="2" borderId="0" xfId="0" applyFont="1" applyFill="1" applyBorder="1" applyAlignment="1">
      <alignment horizontal="center"/>
    </xf>
    <xf numFmtId="0" fontId="0" fillId="2" borderId="10" xfId="50" applyFont="1" applyFill="1" applyBorder="1">
      <alignment horizontal="left" vertical="center" indent="1"/>
    </xf>
    <xf numFmtId="0" fontId="21" fillId="3" borderId="0" xfId="9" applyFont="1" applyFill="1" applyAlignment="1">
      <alignment horizontal="right" vertical="center" shrinkToFit="1"/>
    </xf>
    <xf numFmtId="0" fontId="53" fillId="2" borderId="0" xfId="10" applyFont="1" applyFill="1" applyAlignment="1">
      <alignment horizontal="right" vertical="center"/>
    </xf>
    <xf numFmtId="0" fontId="77" fillId="6" borderId="0" xfId="10" applyFill="1" applyAlignment="1">
      <alignment vertical="center"/>
    </xf>
    <xf numFmtId="0" fontId="61" fillId="2" borderId="0" xfId="0" applyFont="1" applyFill="1" applyBorder="1">
      <alignment horizontal="left" vertical="center"/>
    </xf>
    <xf numFmtId="0" fontId="128" fillId="3" borderId="0" xfId="9" applyFont="1" applyFill="1" applyAlignment="1">
      <alignment horizontal="right" vertical="center" shrinkToFit="1"/>
    </xf>
    <xf numFmtId="0" fontId="47" fillId="2" borderId="0" xfId="10" applyFont="1" applyFill="1" applyAlignment="1">
      <alignment horizontal="right" vertical="center"/>
    </xf>
    <xf numFmtId="0" fontId="0" fillId="3" borderId="20" xfId="0" applyFill="1" applyBorder="1" applyAlignment="1">
      <alignment vertical="center"/>
    </xf>
    <xf numFmtId="0" fontId="162" fillId="3" borderId="0" xfId="9" applyFont="1" applyFill="1" applyAlignment="1">
      <alignment horizontal="left" vertical="center" shrinkToFit="1"/>
    </xf>
    <xf numFmtId="0" fontId="162" fillId="3" borderId="0" xfId="9" applyFont="1" applyFill="1" applyAlignment="1">
      <alignment horizontal="center" vertical="center" shrinkToFit="1"/>
    </xf>
    <xf numFmtId="1" fontId="0" fillId="2" borderId="0" xfId="0" applyNumberFormat="1" applyFill="1" applyBorder="1">
      <alignment horizontal="left" vertical="center"/>
    </xf>
    <xf numFmtId="0" fontId="71" fillId="2" borderId="10" xfId="0" applyFont="1" applyFill="1" applyBorder="1" applyAlignment="1">
      <alignment horizontal="center"/>
    </xf>
    <xf numFmtId="0" fontId="40" fillId="2" borderId="6" xfId="0" applyFont="1" applyFill="1" applyBorder="1" applyAlignment="1">
      <alignment horizontal="center" vertical="center"/>
    </xf>
    <xf numFmtId="0" fontId="40" fillId="2" borderId="6" xfId="0" quotePrefix="1" applyFont="1" applyFill="1" applyBorder="1">
      <alignment horizontal="left" vertical="center"/>
    </xf>
    <xf numFmtId="0" fontId="53" fillId="2" borderId="6" xfId="0" quotePrefix="1" applyFont="1" applyFill="1" applyBorder="1" applyAlignment="1">
      <alignment horizontal="right" vertical="center"/>
    </xf>
    <xf numFmtId="1" fontId="40" fillId="2" borderId="6" xfId="0" applyNumberFormat="1" applyFont="1" applyFill="1" applyBorder="1" applyAlignment="1">
      <alignment horizontal="center" vertical="center"/>
    </xf>
    <xf numFmtId="1" fontId="40" fillId="2" borderId="20" xfId="0" applyNumberFormat="1" applyFont="1" applyFill="1" applyBorder="1" applyAlignment="1">
      <alignment horizontal="center" vertical="center"/>
    </xf>
    <xf numFmtId="0" fontId="63" fillId="2" borderId="6" xfId="0" applyFont="1" applyFill="1" applyBorder="1">
      <alignment horizontal="left" vertical="center"/>
    </xf>
    <xf numFmtId="0" fontId="13" fillId="0" borderId="0" xfId="0" applyFont="1" applyAlignment="1">
      <alignment horizontal="center" vertical="center"/>
    </xf>
    <xf numFmtId="194" fontId="62" fillId="11" borderId="39" xfId="0" applyNumberFormat="1" applyFont="1" applyFill="1" applyBorder="1" applyAlignment="1">
      <alignment horizontal="center" vertical="center"/>
    </xf>
    <xf numFmtId="0" fontId="164" fillId="13" borderId="0" xfId="0" applyFont="1" applyFill="1">
      <alignment horizontal="left" vertical="center"/>
    </xf>
    <xf numFmtId="0" fontId="0" fillId="19" borderId="0" xfId="0" applyFill="1" applyBorder="1">
      <alignment horizontal="left" vertical="center"/>
    </xf>
    <xf numFmtId="173" fontId="69" fillId="2" borderId="0" xfId="0" applyNumberFormat="1" applyFont="1" applyFill="1" applyBorder="1" applyAlignment="1">
      <alignment vertical="top"/>
    </xf>
    <xf numFmtId="173" fontId="69" fillId="2" borderId="0" xfId="0" applyNumberFormat="1" applyFont="1" applyFill="1" applyBorder="1" applyAlignment="1">
      <alignment vertical="top" wrapText="1"/>
    </xf>
    <xf numFmtId="173" fontId="9" fillId="15" borderId="0" xfId="0" applyNumberFormat="1" applyFont="1" applyFill="1" applyBorder="1" applyAlignment="1">
      <alignment vertical="top" wrapText="1"/>
    </xf>
    <xf numFmtId="206" fontId="69" fillId="2" borderId="0" xfId="39" applyFont="1" applyFill="1" applyBorder="1" applyAlignment="1" applyProtection="1">
      <alignment horizontal="center" vertical="top" readingOrder="1"/>
    </xf>
    <xf numFmtId="173" fontId="69" fillId="2" borderId="0" xfId="0" applyNumberFormat="1" applyFont="1" applyFill="1" applyBorder="1" applyAlignment="1">
      <alignment horizontal="center" vertical="top" readingOrder="1"/>
    </xf>
    <xf numFmtId="171" fontId="51" fillId="32" borderId="0" xfId="1" applyNumberFormat="1" applyFont="1" applyFill="1" applyBorder="1" applyAlignment="1"/>
    <xf numFmtId="0" fontId="25" fillId="19" borderId="0" xfId="0" applyFont="1" applyFill="1">
      <alignment horizontal="left" vertical="center"/>
    </xf>
    <xf numFmtId="0" fontId="164" fillId="19" borderId="0" xfId="0" applyFont="1" applyFill="1">
      <alignment horizontal="left" vertical="center"/>
    </xf>
    <xf numFmtId="0" fontId="165" fillId="13" borderId="0" xfId="0" applyFont="1" applyFill="1">
      <alignment horizontal="left" vertical="center"/>
    </xf>
    <xf numFmtId="0" fontId="20" fillId="19" borderId="0" xfId="0" applyFont="1" applyFill="1" applyBorder="1" applyAlignment="1">
      <alignment horizontal="center" vertical="center" wrapText="1"/>
    </xf>
    <xf numFmtId="171" fontId="51" fillId="4" borderId="0" xfId="1" applyNumberFormat="1" applyFont="1" applyFill="1" applyBorder="1"/>
    <xf numFmtId="17" fontId="75" fillId="20" borderId="0" xfId="20" applyFont="1" applyFill="1" applyBorder="1">
      <alignment horizontal="center" vertical="center"/>
    </xf>
    <xf numFmtId="17" fontId="18" fillId="46" borderId="0" xfId="20" applyFont="1" applyFill="1" applyBorder="1">
      <alignment horizontal="center" vertical="center"/>
    </xf>
    <xf numFmtId="17" fontId="18" fillId="47" borderId="0" xfId="20" applyFont="1" applyFill="1" applyBorder="1">
      <alignment horizontal="center" vertical="center"/>
    </xf>
    <xf numFmtId="0" fontId="63" fillId="13" borderId="0" xfId="0" applyFont="1" applyFill="1" applyBorder="1">
      <alignment horizontal="left" vertical="center"/>
    </xf>
    <xf numFmtId="0" fontId="164" fillId="13" borderId="0" xfId="0" applyFont="1" applyFill="1" applyBorder="1">
      <alignment horizontal="left" vertical="center"/>
    </xf>
    <xf numFmtId="0" fontId="164" fillId="19" borderId="0" xfId="0" applyFont="1" applyFill="1" applyBorder="1">
      <alignment horizontal="left" vertical="center"/>
    </xf>
    <xf numFmtId="0" fontId="25" fillId="19" borderId="0" xfId="0" applyFont="1" applyFill="1" applyBorder="1">
      <alignment horizontal="left" vertical="center"/>
    </xf>
    <xf numFmtId="0" fontId="9" fillId="2" borderId="0" xfId="0" applyFont="1" applyFill="1" applyBorder="1" applyAlignment="1">
      <alignment horizontal="center" wrapText="1"/>
    </xf>
    <xf numFmtId="197" fontId="0" fillId="44" borderId="39" xfId="0" applyNumberFormat="1" applyFill="1" applyBorder="1" applyAlignment="1">
      <alignment horizontal="center" vertical="center"/>
    </xf>
    <xf numFmtId="9" fontId="58" fillId="3" borderId="46" xfId="51" applyNumberFormat="1" applyFont="1" applyBorder="1" applyAlignment="1">
      <alignment horizontal="center" vertical="top"/>
      <protection locked="0"/>
    </xf>
    <xf numFmtId="0" fontId="20" fillId="19" borderId="0" xfId="0" applyFont="1" applyFill="1" applyAlignment="1">
      <alignment horizontal="left" vertical="top"/>
    </xf>
    <xf numFmtId="173" fontId="18" fillId="19" borderId="0" xfId="0" applyNumberFormat="1" applyFont="1" applyFill="1" applyAlignment="1">
      <alignment horizontal="left" vertical="top" readingOrder="1"/>
    </xf>
    <xf numFmtId="0" fontId="51" fillId="13" borderId="0" xfId="0" applyFont="1" applyFill="1" applyBorder="1" applyAlignment="1">
      <alignment horizontal="center" vertical="center"/>
    </xf>
    <xf numFmtId="0" fontId="51" fillId="13" borderId="0" xfId="0" applyFont="1" applyFill="1" applyBorder="1" applyAlignment="1">
      <alignment horizontal="right" vertical="center"/>
    </xf>
    <xf numFmtId="0" fontId="51" fillId="19" borderId="0" xfId="0" applyFont="1" applyFill="1" applyBorder="1" applyAlignment="1">
      <alignment horizontal="right" vertical="center"/>
    </xf>
    <xf numFmtId="0" fontId="51" fillId="19" borderId="0" xfId="0" applyFont="1" applyFill="1" applyBorder="1" applyAlignment="1">
      <alignment horizontal="right" vertical="center" wrapText="1"/>
    </xf>
    <xf numFmtId="0" fontId="51" fillId="19" borderId="0" xfId="0" applyFont="1" applyFill="1" applyBorder="1" applyAlignment="1">
      <alignment horizontal="left" vertical="center" indent="4"/>
    </xf>
    <xf numFmtId="198" fontId="61" fillId="6" borderId="0" xfId="50" applyNumberFormat="1" applyFont="1" applyFill="1" applyBorder="1" applyAlignment="1">
      <alignment horizontal="right" vertical="center" readingOrder="1"/>
    </xf>
    <xf numFmtId="198" fontId="63" fillId="6" borderId="0" xfId="0" applyNumberFormat="1" applyFont="1" applyFill="1" applyBorder="1" applyAlignment="1">
      <alignment vertical="top" wrapText="1"/>
    </xf>
    <xf numFmtId="198" fontId="63" fillId="6" borderId="6" xfId="0" applyNumberFormat="1" applyFont="1" applyFill="1" applyBorder="1" applyAlignment="1">
      <alignment vertical="top" wrapText="1"/>
    </xf>
    <xf numFmtId="198" fontId="9" fillId="6" borderId="0" xfId="0" applyNumberFormat="1" applyFont="1" applyFill="1" applyBorder="1" applyAlignment="1">
      <alignment horizontal="left" vertical="top"/>
    </xf>
    <xf numFmtId="0" fontId="69" fillId="2" borderId="6" xfId="0" applyNumberFormat="1" applyFont="1" applyFill="1" applyBorder="1" applyAlignment="1">
      <alignment horizontal="center" vertical="top"/>
    </xf>
    <xf numFmtId="189" fontId="69" fillId="2" borderId="6" xfId="0" applyNumberFormat="1" applyFont="1" applyFill="1" applyBorder="1" applyAlignment="1">
      <alignment vertical="top"/>
    </xf>
    <xf numFmtId="0" fontId="61" fillId="2" borderId="0" xfId="0" applyFont="1" applyFill="1" applyBorder="1" applyAlignment="1">
      <alignment horizontal="center"/>
    </xf>
    <xf numFmtId="0" fontId="167" fillId="6" borderId="0" xfId="0" applyFont="1" applyFill="1" applyBorder="1">
      <alignment horizontal="left" vertical="center"/>
    </xf>
    <xf numFmtId="0" fontId="29" fillId="19" borderId="0" xfId="0" applyFont="1" applyFill="1">
      <alignment horizontal="left" vertical="center"/>
    </xf>
    <xf numFmtId="0" fontId="29" fillId="19" borderId="0" xfId="0" applyFont="1" applyFill="1" applyAlignment="1">
      <alignment vertical="center"/>
    </xf>
    <xf numFmtId="0" fontId="29" fillId="0" borderId="0" xfId="0" applyFont="1" applyFill="1">
      <alignment horizontal="left" vertical="center"/>
    </xf>
    <xf numFmtId="0" fontId="29" fillId="2" borderId="9" xfId="0" applyFont="1" applyFill="1" applyBorder="1">
      <alignment horizontal="left" vertical="center"/>
    </xf>
    <xf numFmtId="0" fontId="29" fillId="6" borderId="0" xfId="0" applyFont="1" applyFill="1" applyBorder="1" applyAlignment="1">
      <alignment horizontal="right"/>
    </xf>
    <xf numFmtId="0" fontId="29" fillId="2" borderId="0" xfId="0" applyFont="1" applyFill="1" applyBorder="1" applyAlignment="1">
      <alignment horizontal="right"/>
    </xf>
    <xf numFmtId="0" fontId="28" fillId="6" borderId="0" xfId="0" applyFont="1" applyFill="1" applyBorder="1" applyAlignment="1">
      <alignment vertical="top" wrapText="1"/>
    </xf>
    <xf numFmtId="0" fontId="28" fillId="6" borderId="0" xfId="0" applyFont="1" applyFill="1" applyBorder="1" applyAlignment="1">
      <alignment horizontal="center" vertical="top"/>
    </xf>
    <xf numFmtId="211" fontId="61" fillId="6" borderId="0" xfId="53" applyFont="1" applyFill="1" applyBorder="1" applyAlignment="1">
      <alignment horizontal="right" vertical="center" readingOrder="1"/>
      <protection hidden="1"/>
    </xf>
    <xf numFmtId="211" fontId="22" fillId="2" borderId="0" xfId="53" applyFont="1" applyFill="1" applyBorder="1" applyAlignment="1" applyProtection="1">
      <alignment horizontal="right"/>
    </xf>
    <xf numFmtId="211" fontId="61" fillId="6" borderId="0" xfId="53" applyFont="1" applyFill="1" applyBorder="1" applyAlignment="1">
      <alignment horizontal="center" vertical="center" readingOrder="1"/>
      <protection hidden="1"/>
    </xf>
    <xf numFmtId="173" fontId="9" fillId="6" borderId="0" xfId="0" applyNumberFormat="1" applyFont="1" applyFill="1" applyBorder="1" applyAlignment="1">
      <alignment horizontal="right" vertical="top"/>
    </xf>
    <xf numFmtId="0" fontId="0" fillId="0" borderId="5" xfId="0" applyBorder="1" applyAlignment="1">
      <alignment horizontal="left" vertical="center" wrapText="1" readingOrder="1"/>
    </xf>
    <xf numFmtId="173" fontId="53" fillId="15" borderId="0" xfId="0" applyNumberFormat="1" applyFont="1" applyFill="1" applyBorder="1" applyAlignment="1">
      <alignment vertical="center"/>
    </xf>
    <xf numFmtId="173" fontId="40" fillId="15" borderId="0" xfId="0" applyNumberFormat="1" applyFont="1" applyFill="1" applyBorder="1" applyAlignment="1">
      <alignment vertical="center"/>
    </xf>
    <xf numFmtId="0" fontId="25" fillId="32" borderId="0" xfId="0" applyFont="1" applyFill="1">
      <alignment horizontal="left" vertical="center"/>
    </xf>
    <xf numFmtId="171" fontId="51" fillId="32" borderId="0" xfId="1" applyNumberFormat="1" applyFont="1" applyFill="1" applyBorder="1" applyAlignment="1">
      <alignment horizontal="left" vertical="center" shrinkToFit="1"/>
    </xf>
    <xf numFmtId="0" fontId="168" fillId="13" borderId="0" xfId="0" applyFont="1" applyFill="1">
      <alignment horizontal="left" vertical="center"/>
    </xf>
    <xf numFmtId="0" fontId="0" fillId="3" borderId="0" xfId="0" applyFill="1" applyBorder="1" applyAlignment="1">
      <alignment horizontal="right" vertical="center"/>
    </xf>
    <xf numFmtId="0" fontId="53" fillId="9" borderId="12" xfId="0" applyFont="1" applyFill="1" applyBorder="1" applyAlignment="1">
      <alignment horizontal="center" vertical="center"/>
    </xf>
    <xf numFmtId="0" fontId="53" fillId="9" borderId="7" xfId="0" applyFont="1" applyFill="1" applyBorder="1" applyAlignment="1">
      <alignment horizontal="center" vertical="center"/>
    </xf>
    <xf numFmtId="0" fontId="77" fillId="6" borderId="13" xfId="10" applyFill="1" applyBorder="1">
      <alignment horizontal="left" vertical="center"/>
    </xf>
    <xf numFmtId="0" fontId="66" fillId="10" borderId="24" xfId="10" applyFont="1" applyFill="1" applyBorder="1" applyAlignment="1">
      <alignment horizontal="center" vertical="center"/>
    </xf>
    <xf numFmtId="0" fontId="69" fillId="2" borderId="0" xfId="0" applyFont="1" applyFill="1" applyBorder="1">
      <alignment horizontal="left" vertical="center"/>
    </xf>
    <xf numFmtId="0" fontId="61" fillId="2" borderId="22" xfId="10" applyFont="1" applyFill="1" applyBorder="1" applyAlignment="1">
      <alignment horizontal="center" vertical="center"/>
    </xf>
    <xf numFmtId="208" fontId="9" fillId="2" borderId="13" xfId="2" applyFont="1" applyFill="1" applyBorder="1"/>
    <xf numFmtId="0" fontId="0" fillId="13" borderId="0" xfId="0" applyFill="1" applyBorder="1">
      <alignment horizontal="left" vertical="center"/>
    </xf>
    <xf numFmtId="0" fontId="0" fillId="13" borderId="0" xfId="0" applyFill="1" applyBorder="1" applyAlignment="1">
      <alignment horizontal="center" vertical="center"/>
    </xf>
    <xf numFmtId="0" fontId="148" fillId="13" borderId="0" xfId="0" applyFont="1" applyFill="1" applyBorder="1" applyAlignment="1">
      <alignment vertical="center" shrinkToFit="1"/>
    </xf>
    <xf numFmtId="0" fontId="68" fillId="13" borderId="0" xfId="0" applyFont="1" applyFill="1" applyBorder="1" applyAlignment="1">
      <alignment horizontal="left"/>
    </xf>
    <xf numFmtId="0" fontId="15" fillId="13" borderId="0" xfId="0" applyFont="1" applyFill="1" applyBorder="1" applyAlignment="1">
      <alignment vertical="top" wrapText="1"/>
    </xf>
    <xf numFmtId="176" fontId="18" fillId="39" borderId="9" xfId="0" applyNumberFormat="1" applyFont="1" applyFill="1" applyBorder="1" applyAlignment="1">
      <alignment horizontal="center" vertical="center"/>
    </xf>
    <xf numFmtId="176" fontId="18" fillId="39" borderId="21" xfId="0" applyNumberFormat="1" applyFont="1" applyFill="1" applyBorder="1" applyAlignment="1">
      <alignment horizontal="center" vertical="center"/>
    </xf>
    <xf numFmtId="0" fontId="0" fillId="32" borderId="0" xfId="0" applyFill="1">
      <alignment horizontal="left" vertical="center"/>
    </xf>
    <xf numFmtId="0" fontId="20" fillId="32" borderId="0" xfId="0" applyFont="1" applyFill="1">
      <alignment horizontal="left" vertical="center"/>
    </xf>
    <xf numFmtId="0" fontId="20" fillId="10" borderId="0" xfId="0" applyFont="1" applyFill="1">
      <alignment horizontal="left" vertical="center"/>
    </xf>
    <xf numFmtId="0" fontId="151" fillId="0" borderId="0" xfId="3" applyFont="1">
      <alignment horizontal="center" vertical="center" shrinkToFit="1"/>
    </xf>
    <xf numFmtId="0" fontId="169" fillId="16" borderId="70" xfId="13" applyFont="1" applyFill="1" applyBorder="1">
      <alignment horizontal="left" vertical="center"/>
    </xf>
    <xf numFmtId="14" fontId="13" fillId="3" borderId="12" xfId="50" applyNumberFormat="1" applyFont="1" applyFill="1" applyBorder="1" applyAlignment="1">
      <alignment horizontal="center" vertical="center"/>
    </xf>
    <xf numFmtId="164" fontId="53" fillId="3" borderId="12" xfId="50" applyNumberFormat="1" applyFont="1" applyFill="1" applyBorder="1" applyAlignment="1">
      <alignment horizontal="center" vertical="center"/>
    </xf>
    <xf numFmtId="164" fontId="53" fillId="3" borderId="12" xfId="50" applyNumberFormat="1" applyFont="1" applyFill="1" applyBorder="1" applyAlignment="1">
      <alignment horizontal="center" vertical="center" shrinkToFit="1"/>
    </xf>
    <xf numFmtId="0" fontId="9" fillId="6" borderId="21" xfId="0" applyFont="1" applyFill="1" applyBorder="1">
      <alignment horizontal="left" vertical="center"/>
    </xf>
    <xf numFmtId="0" fontId="81" fillId="6" borderId="21" xfId="42" applyFont="1" applyFill="1" applyBorder="1">
      <alignment horizontal="left" vertical="center"/>
    </xf>
    <xf numFmtId="0" fontId="77" fillId="6" borderId="21" xfId="10" applyFill="1" applyBorder="1">
      <alignment horizontal="left" vertical="center"/>
    </xf>
    <xf numFmtId="0" fontId="9" fillId="6" borderId="21" xfId="0" applyFont="1" applyFill="1" applyBorder="1" applyAlignment="1">
      <alignment vertical="top"/>
    </xf>
    <xf numFmtId="0" fontId="13" fillId="6" borderId="21" xfId="0" applyFont="1" applyFill="1" applyBorder="1" applyAlignment="1">
      <alignment vertical="top"/>
    </xf>
    <xf numFmtId="0" fontId="77" fillId="2" borderId="21" xfId="42" applyFont="1" applyFill="1" applyBorder="1">
      <alignment horizontal="left" vertical="center"/>
    </xf>
    <xf numFmtId="0" fontId="9" fillId="2" borderId="21" xfId="0" applyFont="1" applyFill="1" applyBorder="1">
      <alignment horizontal="left" vertical="center"/>
    </xf>
    <xf numFmtId="0" fontId="9" fillId="6" borderId="21" xfId="0" applyFont="1" applyFill="1" applyBorder="1" applyAlignment="1">
      <alignment horizontal="center" vertical="top"/>
    </xf>
    <xf numFmtId="0" fontId="73" fillId="5" borderId="42" xfId="30" applyFont="1" applyAlignment="1">
      <alignment vertical="top"/>
    </xf>
    <xf numFmtId="0" fontId="13" fillId="6" borderId="21" xfId="0" applyFont="1" applyFill="1" applyBorder="1" applyAlignment="1">
      <alignment horizontal="center" vertical="top"/>
    </xf>
    <xf numFmtId="0" fontId="9" fillId="6" borderId="21" xfId="0" applyFont="1" applyFill="1" applyBorder="1" applyAlignment="1">
      <alignment horizontal="center" vertical="center"/>
    </xf>
    <xf numFmtId="0" fontId="29" fillId="6" borderId="21" xfId="0" applyFont="1" applyFill="1" applyBorder="1" applyAlignment="1">
      <alignment horizontal="center" vertical="top"/>
    </xf>
    <xf numFmtId="0" fontId="73" fillId="5" borderId="42" xfId="30" applyFont="1" applyAlignment="1">
      <alignment vertical="center"/>
    </xf>
    <xf numFmtId="0" fontId="9" fillId="3" borderId="19" xfId="0" applyFont="1" applyFill="1" applyBorder="1">
      <alignment horizontal="left" vertical="center"/>
    </xf>
    <xf numFmtId="0" fontId="9" fillId="3" borderId="20" xfId="0" applyFont="1" applyFill="1" applyBorder="1">
      <alignment horizontal="left" vertical="center"/>
    </xf>
    <xf numFmtId="205" fontId="61" fillId="2" borderId="0" xfId="44" applyFont="1" applyBorder="1" applyAlignment="1">
      <alignment horizontal="center" vertical="top" readingOrder="1"/>
    </xf>
    <xf numFmtId="170" fontId="61" fillId="2" borderId="0" xfId="0" applyNumberFormat="1" applyFont="1" applyFill="1" applyBorder="1" applyAlignment="1">
      <alignment horizontal="center" vertical="center" readingOrder="1"/>
    </xf>
    <xf numFmtId="173" fontId="69" fillId="44" borderId="39" xfId="0" applyNumberFormat="1" applyFont="1" applyFill="1" applyBorder="1" applyAlignment="1">
      <alignment vertical="top"/>
    </xf>
    <xf numFmtId="0" fontId="172" fillId="2" borderId="0" xfId="0" applyFont="1" applyFill="1" applyBorder="1" applyAlignment="1">
      <alignment horizontal="center" vertical="top"/>
    </xf>
    <xf numFmtId="43" fontId="20" fillId="19" borderId="0" xfId="1" applyFont="1" applyFill="1" applyAlignment="1">
      <alignment horizontal="right" vertical="center"/>
    </xf>
    <xf numFmtId="0" fontId="73" fillId="5" borderId="42" xfId="30" applyFont="1" applyAlignment="1">
      <alignment horizontal="left" vertical="center"/>
    </xf>
    <xf numFmtId="173" fontId="53" fillId="15" borderId="0" xfId="0" applyNumberFormat="1" applyFont="1" applyFill="1" applyBorder="1" applyAlignment="1">
      <alignment vertical="top"/>
    </xf>
    <xf numFmtId="173" fontId="53" fillId="15" borderId="0" xfId="0" applyNumberFormat="1" applyFont="1" applyFill="1" applyBorder="1" applyAlignment="1">
      <alignment vertical="top" wrapText="1"/>
    </xf>
    <xf numFmtId="0" fontId="20" fillId="19" borderId="6" xfId="0" applyFont="1" applyFill="1" applyBorder="1">
      <alignment horizontal="left" vertical="center"/>
    </xf>
    <xf numFmtId="0" fontId="20" fillId="19" borderId="6" xfId="0" applyFont="1" applyFill="1" applyBorder="1" applyAlignment="1">
      <alignment vertical="center"/>
    </xf>
    <xf numFmtId="0" fontId="51" fillId="19" borderId="6" xfId="0" applyFont="1" applyFill="1" applyBorder="1">
      <alignment horizontal="left" vertical="center"/>
    </xf>
    <xf numFmtId="0" fontId="20" fillId="19" borderId="0" xfId="0" applyFont="1" applyFill="1" applyBorder="1">
      <alignment horizontal="left" vertical="center"/>
    </xf>
    <xf numFmtId="171" fontId="20" fillId="19" borderId="6" xfId="1" applyNumberFormat="1" applyFont="1" applyFill="1" applyBorder="1" applyAlignment="1">
      <alignment horizontal="left" vertical="center"/>
    </xf>
    <xf numFmtId="0" fontId="128" fillId="2" borderId="0" xfId="0" applyFont="1" applyFill="1" applyBorder="1" applyAlignment="1">
      <alignment horizontal="right"/>
    </xf>
    <xf numFmtId="0" fontId="9" fillId="3" borderId="8" xfId="0" applyFont="1" applyFill="1" applyBorder="1" applyAlignment="1">
      <alignment horizontal="right" vertical="center"/>
    </xf>
    <xf numFmtId="202" fontId="22" fillId="2" borderId="0" xfId="0" applyNumberFormat="1" applyFont="1" applyFill="1" applyBorder="1" applyAlignment="1">
      <alignment horizontal="right" vertical="top"/>
    </xf>
    <xf numFmtId="202" fontId="69" fillId="2" borderId="0" xfId="0" applyNumberFormat="1" applyFont="1" applyFill="1" applyBorder="1" applyAlignment="1">
      <alignment horizontal="right" vertical="top" wrapText="1"/>
    </xf>
    <xf numFmtId="202" fontId="9" fillId="2" borderId="0" xfId="0" applyNumberFormat="1" applyFont="1" applyFill="1" applyBorder="1" applyAlignment="1">
      <alignment horizontal="right" wrapText="1"/>
    </xf>
    <xf numFmtId="202" fontId="9" fillId="6" borderId="0" xfId="0" applyNumberFormat="1" applyFont="1" applyFill="1" applyBorder="1" applyAlignment="1">
      <alignment horizontal="right" vertical="top"/>
    </xf>
    <xf numFmtId="0" fontId="20" fillId="19" borderId="6" xfId="0" applyFont="1" applyFill="1" applyBorder="1" applyAlignment="1">
      <alignment horizontal="right" vertical="center" indent="1"/>
    </xf>
    <xf numFmtId="0" fontId="20" fillId="19" borderId="25" xfId="0" applyFont="1" applyFill="1" applyBorder="1">
      <alignment horizontal="left" vertical="center"/>
    </xf>
    <xf numFmtId="0" fontId="0" fillId="19" borderId="25" xfId="0" applyFill="1" applyBorder="1">
      <alignment horizontal="left" vertical="center"/>
    </xf>
    <xf numFmtId="0" fontId="73" fillId="49" borderId="103" xfId="54" applyAlignment="1">
      <alignment horizontal="left" vertical="center" indent="1"/>
    </xf>
    <xf numFmtId="164" fontId="53" fillId="2" borderId="12" xfId="50" applyNumberFormat="1" applyFont="1" applyFill="1" applyBorder="1" applyAlignment="1">
      <alignment horizontal="center" vertical="center"/>
    </xf>
    <xf numFmtId="0" fontId="18" fillId="13" borderId="104" xfId="0" applyFont="1" applyFill="1" applyBorder="1" applyAlignment="1">
      <alignment vertical="center"/>
    </xf>
    <xf numFmtId="0" fontId="21" fillId="5" borderId="27" xfId="0" applyFont="1" applyFill="1" applyBorder="1" applyProtection="1">
      <alignment horizontal="left" vertical="center"/>
      <protection locked="0"/>
    </xf>
    <xf numFmtId="0" fontId="48" fillId="27" borderId="0" xfId="50" applyFont="1" applyFill="1" applyBorder="1" applyAlignment="1">
      <alignment horizontal="left" vertical="center" indent="1"/>
    </xf>
    <xf numFmtId="0" fontId="107" fillId="2" borderId="0" xfId="0" applyFont="1" applyFill="1" applyBorder="1">
      <alignment horizontal="left" vertical="center"/>
    </xf>
    <xf numFmtId="0" fontId="103" fillId="27" borderId="0" xfId="50" applyFont="1" applyFill="1" applyBorder="1" applyAlignment="1">
      <alignment horizontal="center" vertical="center"/>
    </xf>
    <xf numFmtId="0" fontId="103" fillId="27" borderId="0" xfId="50" applyFont="1" applyFill="1" applyBorder="1" applyAlignment="1">
      <alignment horizontal="left" vertical="center" indent="1"/>
    </xf>
    <xf numFmtId="2" fontId="0" fillId="2" borderId="5" xfId="39" applyNumberFormat="1" applyFont="1" applyFill="1" applyBorder="1" applyAlignment="1" applyProtection="1">
      <alignment horizontal="right" vertical="center"/>
      <protection locked="0" hidden="1"/>
    </xf>
    <xf numFmtId="0" fontId="0" fillId="18" borderId="27" xfId="0" applyFill="1" applyBorder="1">
      <alignment horizontal="left" vertical="center"/>
    </xf>
    <xf numFmtId="0" fontId="0" fillId="2" borderId="27" xfId="0" applyFill="1" applyBorder="1">
      <alignment horizontal="left" vertical="center"/>
    </xf>
    <xf numFmtId="0" fontId="0" fillId="18" borderId="7" xfId="0" applyFill="1" applyBorder="1">
      <alignment horizontal="left" vertical="center"/>
    </xf>
    <xf numFmtId="0" fontId="0" fillId="18" borderId="10" xfId="0" applyFill="1" applyBorder="1">
      <alignment horizontal="left" vertical="center"/>
    </xf>
    <xf numFmtId="206" fontId="0" fillId="3" borderId="12" xfId="39" applyFont="1" applyFill="1" applyBorder="1" applyAlignment="1" applyProtection="1">
      <alignment horizontal="center"/>
    </xf>
    <xf numFmtId="0" fontId="0" fillId="27" borderId="105" xfId="46" applyFont="1" applyFill="1" applyBorder="1" applyAlignment="1" applyProtection="1">
      <alignment horizontal="center" vertical="center"/>
    </xf>
    <xf numFmtId="0" fontId="160" fillId="2" borderId="0" xfId="0" applyFont="1" applyFill="1" applyBorder="1">
      <alignment horizontal="left" vertical="center"/>
    </xf>
    <xf numFmtId="2" fontId="0" fillId="2" borderId="5" xfId="39" applyNumberFormat="1" applyFont="1" applyFill="1" applyBorder="1" applyAlignment="1" applyProtection="1">
      <alignment horizontal="center" vertical="center"/>
      <protection locked="0" hidden="1"/>
    </xf>
    <xf numFmtId="0" fontId="21" fillId="29" borderId="53" xfId="0" applyFont="1" applyFill="1" applyBorder="1" applyAlignment="1">
      <alignment horizontal="center" vertical="center" wrapText="1" readingOrder="1"/>
    </xf>
    <xf numFmtId="175" fontId="9" fillId="3" borderId="46" xfId="7" applyProtection="1">
      <alignment horizontal="right"/>
    </xf>
    <xf numFmtId="0" fontId="139" fillId="3" borderId="9" xfId="0" applyFont="1" applyFill="1" applyBorder="1">
      <alignment horizontal="left" vertical="center"/>
    </xf>
    <xf numFmtId="0" fontId="13" fillId="2" borderId="0" xfId="0" applyFont="1" applyFill="1" applyBorder="1" applyAlignment="1">
      <alignment horizontal="center" vertical="center"/>
    </xf>
    <xf numFmtId="0" fontId="15" fillId="35" borderId="88" xfId="0" applyFont="1" applyFill="1" applyBorder="1" applyAlignment="1">
      <alignment horizontal="left" vertical="center" wrapText="1" indent="2"/>
    </xf>
    <xf numFmtId="0" fontId="11" fillId="35" borderId="88" xfId="0" applyFont="1" applyFill="1" applyBorder="1" applyAlignment="1">
      <alignment horizontal="center" vertical="center" wrapText="1"/>
    </xf>
    <xf numFmtId="14" fontId="34" fillId="3" borderId="0" xfId="0" applyNumberFormat="1" applyFont="1" applyFill="1" applyBorder="1" applyAlignment="1">
      <alignment horizontal="center"/>
    </xf>
    <xf numFmtId="0" fontId="35" fillId="2" borderId="0" xfId="42" applyFont="1" applyFill="1" applyBorder="1">
      <alignment horizontal="left" vertical="center"/>
    </xf>
    <xf numFmtId="9" fontId="58" fillId="3" borderId="106" xfId="51" applyNumberFormat="1" applyFont="1" applyBorder="1" applyAlignment="1">
      <alignment horizontal="center" vertical="top"/>
      <protection locked="0"/>
    </xf>
    <xf numFmtId="179" fontId="9" fillId="2" borderId="5" xfId="6" applyBorder="1">
      <alignment horizontal="center"/>
    </xf>
    <xf numFmtId="179" fontId="9" fillId="2" borderId="5" xfId="6" applyBorder="1" applyAlignment="1">
      <alignment horizontal="center" vertical="center"/>
    </xf>
    <xf numFmtId="0" fontId="43" fillId="3" borderId="108" xfId="0" applyFont="1" applyFill="1" applyBorder="1" applyAlignment="1">
      <alignment horizontal="center" vertical="center"/>
    </xf>
    <xf numFmtId="0" fontId="78" fillId="3" borderId="107" xfId="9" applyFill="1" applyBorder="1" applyAlignment="1">
      <alignment vertical="center"/>
    </xf>
    <xf numFmtId="0" fontId="9" fillId="3" borderId="107" xfId="0" applyFont="1" applyFill="1" applyBorder="1" applyAlignment="1">
      <alignment horizontal="center" vertical="center"/>
    </xf>
    <xf numFmtId="17" fontId="9" fillId="2" borderId="12" xfId="20" applyFont="1" applyFill="1" applyBorder="1">
      <alignment horizontal="center" vertical="center"/>
    </xf>
    <xf numFmtId="179" fontId="9" fillId="2" borderId="12" xfId="6" applyBorder="1" applyAlignment="1">
      <alignment horizontal="center" vertical="center"/>
    </xf>
    <xf numFmtId="14" fontId="51" fillId="3" borderId="0" xfId="0" applyNumberFormat="1" applyFont="1" applyFill="1" applyBorder="1" applyAlignment="1">
      <alignment horizontal="center" vertical="center"/>
    </xf>
    <xf numFmtId="0" fontId="0" fillId="6" borderId="27" xfId="0" applyFill="1" applyBorder="1">
      <alignment horizontal="left" vertical="center"/>
    </xf>
    <xf numFmtId="0" fontId="71" fillId="38" borderId="39" xfId="0" applyFont="1" applyFill="1" applyBorder="1" applyAlignment="1">
      <alignment horizontal="left" shrinkToFit="1"/>
    </xf>
    <xf numFmtId="0" fontId="53" fillId="3" borderId="99" xfId="18" applyFont="1" applyBorder="1" applyAlignment="1">
      <alignment horizontal="left" vertical="center"/>
      <protection locked="0"/>
    </xf>
    <xf numFmtId="0" fontId="0" fillId="18" borderId="25" xfId="0" applyFill="1" applyBorder="1">
      <alignment horizontal="left" vertical="center"/>
    </xf>
    <xf numFmtId="0" fontId="29" fillId="6" borderId="6" xfId="0" applyFont="1" applyFill="1" applyBorder="1" applyAlignment="1">
      <alignment horizontal="center" vertical="center"/>
    </xf>
    <xf numFmtId="0" fontId="0" fillId="18" borderId="25" xfId="0" applyFill="1" applyBorder="1" applyAlignment="1">
      <alignment horizontal="center" vertical="center"/>
    </xf>
    <xf numFmtId="0" fontId="29" fillId="2" borderId="0" xfId="0" applyFont="1" applyFill="1" applyBorder="1" applyAlignment="1">
      <alignment horizontal="center" vertical="center"/>
    </xf>
    <xf numFmtId="0" fontId="28" fillId="5" borderId="25" xfId="0" applyFont="1" applyFill="1" applyBorder="1" applyAlignment="1">
      <alignment horizontal="center" vertical="center"/>
    </xf>
    <xf numFmtId="0" fontId="0" fillId="2" borderId="20" xfId="50" applyFont="1" applyFill="1" applyBorder="1" applyAlignment="1">
      <alignment horizontal="center" vertical="center"/>
    </xf>
    <xf numFmtId="186" fontId="0" fillId="3" borderId="95" xfId="50" applyNumberFormat="1" applyFont="1" applyFill="1" applyBorder="1" applyAlignment="1">
      <alignment horizontal="right" vertical="center"/>
    </xf>
    <xf numFmtId="175" fontId="9" fillId="3" borderId="12" xfId="50" applyNumberFormat="1" applyFont="1" applyBorder="1" applyAlignment="1">
      <alignment horizontal="right"/>
    </xf>
    <xf numFmtId="0" fontId="0" fillId="2" borderId="0" xfId="0" applyFill="1" applyBorder="1" applyAlignment="1">
      <alignment horizontal="right" vertical="center" indent="1"/>
    </xf>
    <xf numFmtId="208" fontId="0" fillId="2" borderId="0" xfId="2" applyFont="1" applyFill="1" applyBorder="1" applyAlignment="1">
      <alignment horizontal="right" vertical="center" indent="1"/>
    </xf>
    <xf numFmtId="2" fontId="0" fillId="3" borderId="5" xfId="39" applyNumberFormat="1" applyFont="1" applyFill="1" applyBorder="1" applyAlignment="1" applyProtection="1">
      <alignment horizontal="center" vertical="center"/>
      <protection locked="0" hidden="1"/>
    </xf>
    <xf numFmtId="17" fontId="13" fillId="2" borderId="0" xfId="0" applyNumberFormat="1" applyFont="1" applyFill="1" applyBorder="1" applyAlignment="1" applyProtection="1">
      <alignment horizontal="center" vertical="center"/>
      <protection hidden="1"/>
    </xf>
    <xf numFmtId="0" fontId="35" fillId="36" borderId="0" xfId="0" applyFont="1" applyFill="1" applyBorder="1" applyProtection="1">
      <alignment horizontal="left" vertical="center"/>
      <protection hidden="1"/>
    </xf>
    <xf numFmtId="0" fontId="9" fillId="36" borderId="0" xfId="0" applyFont="1" applyFill="1" applyBorder="1" applyProtection="1">
      <alignment horizontal="left" vertical="center"/>
      <protection hidden="1"/>
    </xf>
    <xf numFmtId="166" fontId="13" fillId="36" borderId="0" xfId="0" applyNumberFormat="1" applyFont="1" applyFill="1" applyBorder="1" applyAlignment="1" applyProtection="1">
      <alignment horizontal="right"/>
      <protection hidden="1"/>
    </xf>
    <xf numFmtId="0" fontId="40" fillId="2" borderId="0" xfId="0" applyFont="1" applyFill="1" applyBorder="1" applyAlignment="1" applyProtection="1">
      <alignment horizontal="center" vertical="center"/>
      <protection hidden="1"/>
    </xf>
    <xf numFmtId="0" fontId="125" fillId="36" borderId="112" xfId="0" applyFont="1" applyFill="1" applyBorder="1" applyProtection="1">
      <alignment horizontal="left" vertical="center"/>
      <protection hidden="1"/>
    </xf>
    <xf numFmtId="0" fontId="149" fillId="36" borderId="93" xfId="0" applyFont="1" applyFill="1" applyBorder="1" applyAlignment="1" applyProtection="1">
      <alignment vertical="center"/>
      <protection hidden="1"/>
    </xf>
    <xf numFmtId="0" fontId="11" fillId="36" borderId="93" xfId="0" applyFont="1" applyFill="1" applyBorder="1" applyProtection="1">
      <alignment horizontal="left" vertical="center"/>
      <protection hidden="1"/>
    </xf>
    <xf numFmtId="180" fontId="141" fillId="36" borderId="93" xfId="0" applyNumberFormat="1" applyFont="1" applyFill="1" applyBorder="1" applyAlignment="1" applyProtection="1">
      <alignment horizontal="center" wrapText="1"/>
      <protection hidden="1"/>
    </xf>
    <xf numFmtId="166" fontId="127" fillId="36" borderId="55" xfId="0" applyNumberFormat="1" applyFont="1" applyFill="1" applyBorder="1" applyAlignment="1" applyProtection="1">
      <alignment horizontal="center"/>
      <protection hidden="1"/>
    </xf>
    <xf numFmtId="0" fontId="0" fillId="36" borderId="0" xfId="0" applyFill="1" applyBorder="1">
      <alignment horizontal="left" vertical="center"/>
    </xf>
    <xf numFmtId="208" fontId="40" fillId="36" borderId="0" xfId="2" applyFont="1" applyFill="1" applyBorder="1" applyAlignment="1" applyProtection="1">
      <alignment horizontal="center" wrapText="1"/>
      <protection hidden="1"/>
    </xf>
    <xf numFmtId="0" fontId="35" fillId="36" borderId="113" xfId="0" applyFont="1" applyFill="1" applyBorder="1" applyProtection="1">
      <alignment horizontal="left" vertical="center"/>
      <protection hidden="1"/>
    </xf>
    <xf numFmtId="0" fontId="35" fillId="36" borderId="114" xfId="0" applyFont="1" applyFill="1" applyBorder="1" applyProtection="1">
      <alignment horizontal="left" vertical="center"/>
      <protection hidden="1"/>
    </xf>
    <xf numFmtId="173" fontId="69" fillId="53" borderId="0" xfId="0" applyNumberFormat="1" applyFont="1" applyFill="1" applyBorder="1" applyAlignment="1" applyProtection="1">
      <alignment horizontal="center" vertical="top" readingOrder="1"/>
      <protection locked="0"/>
    </xf>
    <xf numFmtId="0" fontId="73" fillId="8" borderId="115" xfId="54" applyFill="1" applyBorder="1" applyAlignment="1">
      <alignment horizontal="left" vertical="center" indent="1"/>
    </xf>
    <xf numFmtId="0" fontId="177" fillId="8" borderId="115" xfId="54" applyFont="1" applyFill="1" applyBorder="1" applyAlignment="1">
      <alignment horizontal="left" vertical="center" indent="1"/>
    </xf>
    <xf numFmtId="0" fontId="139" fillId="2" borderId="0" xfId="0" applyFont="1" applyFill="1" applyBorder="1" applyAlignment="1">
      <alignment vertical="top" wrapText="1"/>
    </xf>
    <xf numFmtId="0" fontId="0" fillId="2" borderId="0" xfId="0" applyFill="1" applyBorder="1" applyAlignment="1">
      <alignment vertical="top" wrapText="1"/>
    </xf>
    <xf numFmtId="0" fontId="178" fillId="3" borderId="0" xfId="0" applyFont="1" applyFill="1" applyBorder="1">
      <alignment horizontal="left" vertical="center"/>
    </xf>
    <xf numFmtId="17" fontId="0" fillId="2" borderId="0" xfId="20" applyFont="1" applyFill="1" applyBorder="1">
      <alignment horizontal="center" vertical="center"/>
    </xf>
    <xf numFmtId="176" fontId="79" fillId="2" borderId="0" xfId="0" applyNumberFormat="1" applyFont="1" applyFill="1" applyBorder="1" applyAlignment="1">
      <alignment horizontal="center" vertical="center"/>
    </xf>
    <xf numFmtId="175" fontId="9" fillId="3" borderId="116" xfId="7" applyBorder="1" applyProtection="1">
      <alignment horizontal="right"/>
    </xf>
    <xf numFmtId="0" fontId="21" fillId="2" borderId="9" xfId="0" quotePrefix="1" applyFont="1" applyFill="1" applyBorder="1" applyAlignment="1">
      <alignment horizontal="right" vertical="center"/>
    </xf>
    <xf numFmtId="0" fontId="0" fillId="3" borderId="27" xfId="51" applyFont="1" applyFill="1" applyBorder="1" applyProtection="1">
      <alignment horizontal="left" vertical="center" indent="1"/>
    </xf>
    <xf numFmtId="17" fontId="28" fillId="6" borderId="34" xfId="20" applyFont="1" applyFill="1" applyBorder="1">
      <alignment horizontal="center" vertical="center"/>
    </xf>
    <xf numFmtId="0" fontId="18" fillId="51" borderId="10" xfId="0" applyFont="1" applyFill="1" applyBorder="1" applyAlignment="1">
      <alignment horizontal="center" vertical="center"/>
    </xf>
    <xf numFmtId="0" fontId="18" fillId="51" borderId="20" xfId="0" applyFont="1" applyFill="1" applyBorder="1" applyAlignment="1">
      <alignment horizontal="center" vertical="center"/>
    </xf>
    <xf numFmtId="176" fontId="179" fillId="56" borderId="9" xfId="0" applyNumberFormat="1" applyFont="1" applyFill="1" applyBorder="1" applyAlignment="1">
      <alignment horizontal="center" vertical="center"/>
    </xf>
    <xf numFmtId="175" fontId="9" fillId="3" borderId="117" xfId="7" applyBorder="1" applyProtection="1">
      <alignment horizontal="right"/>
    </xf>
    <xf numFmtId="175" fontId="9" fillId="3" borderId="118" xfId="7" applyBorder="1" applyProtection="1">
      <alignment horizontal="right"/>
    </xf>
    <xf numFmtId="175" fontId="9" fillId="3" borderId="119" xfId="7" applyBorder="1" applyProtection="1">
      <alignment horizontal="right"/>
    </xf>
    <xf numFmtId="0" fontId="0" fillId="3" borderId="69" xfId="50" applyFont="1" applyBorder="1">
      <alignment horizontal="left" vertical="center" indent="1"/>
    </xf>
    <xf numFmtId="0" fontId="74" fillId="2" borderId="0" xfId="0" applyFont="1" applyFill="1" applyBorder="1">
      <alignment horizontal="left" vertical="center"/>
    </xf>
    <xf numFmtId="0" fontId="170" fillId="56" borderId="100" xfId="13" applyFont="1" applyFill="1" applyBorder="1">
      <alignment horizontal="left" vertical="center"/>
    </xf>
    <xf numFmtId="0" fontId="171" fillId="56" borderId="102" xfId="9" applyFont="1" applyFill="1" applyBorder="1" applyAlignment="1">
      <alignment vertical="center"/>
    </xf>
    <xf numFmtId="0" fontId="171" fillId="56" borderId="101" xfId="9" applyFont="1" applyFill="1" applyBorder="1" applyAlignment="1">
      <alignment vertical="center"/>
    </xf>
    <xf numFmtId="203" fontId="40" fillId="2" borderId="0" xfId="0" applyNumberFormat="1" applyFont="1" applyFill="1" applyBorder="1">
      <alignment horizontal="left" vertical="center"/>
    </xf>
    <xf numFmtId="2" fontId="0" fillId="3" borderId="53" xfId="50" applyNumberFormat="1" applyFont="1" applyFill="1" applyBorder="1" applyAlignment="1">
      <alignment horizontal="right" vertical="center"/>
    </xf>
    <xf numFmtId="1" fontId="166" fillId="2" borderId="0" xfId="0" applyNumberFormat="1" applyFont="1" applyFill="1" applyBorder="1" applyAlignment="1">
      <alignment horizontal="center" vertical="center"/>
    </xf>
    <xf numFmtId="1" fontId="0" fillId="2" borderId="21" xfId="0" applyNumberFormat="1" applyFill="1" applyBorder="1">
      <alignment horizontal="left" vertical="center"/>
    </xf>
    <xf numFmtId="0" fontId="0" fillId="2" borderId="21" xfId="0" applyFill="1" applyBorder="1" applyAlignment="1">
      <alignment horizontal="center"/>
    </xf>
    <xf numFmtId="0" fontId="107" fillId="2" borderId="0" xfId="0" applyFont="1" applyFill="1" applyBorder="1" applyAlignment="1">
      <alignment horizontal="right" vertical="center"/>
    </xf>
    <xf numFmtId="1" fontId="0" fillId="6" borderId="19" xfId="0" applyNumberFormat="1" applyFill="1" applyBorder="1" applyAlignment="1">
      <alignment horizontal="center" vertical="center"/>
    </xf>
    <xf numFmtId="0" fontId="107" fillId="2" borderId="6" xfId="0" applyFont="1" applyFill="1" applyBorder="1">
      <alignment horizontal="left" vertical="center"/>
    </xf>
    <xf numFmtId="0" fontId="62" fillId="2" borderId="6" xfId="0" applyFont="1" applyFill="1" applyBorder="1" applyAlignment="1">
      <alignment horizontal="center" vertical="center"/>
    </xf>
    <xf numFmtId="0" fontId="29" fillId="2" borderId="10" xfId="0" applyFont="1" applyFill="1" applyBorder="1" applyAlignment="1">
      <alignment horizontal="center" vertical="center"/>
    </xf>
    <xf numFmtId="0" fontId="66" fillId="10" borderId="7" xfId="10" applyFont="1" applyFill="1" applyBorder="1" applyAlignment="1">
      <alignment horizontal="center" vertical="center"/>
    </xf>
    <xf numFmtId="0" fontId="62" fillId="2" borderId="21" xfId="0" applyFont="1" applyFill="1" applyBorder="1" applyAlignment="1">
      <alignment horizontal="center" vertical="center"/>
    </xf>
    <xf numFmtId="186" fontId="0" fillId="3" borderId="39" xfId="51" applyNumberFormat="1" applyFont="1" applyFill="1" applyBorder="1" applyAlignment="1">
      <alignment horizontal="right"/>
      <protection locked="0"/>
    </xf>
    <xf numFmtId="0" fontId="0" fillId="3" borderId="38" xfId="0" applyFill="1" applyBorder="1">
      <alignment horizontal="left" vertical="center"/>
    </xf>
    <xf numFmtId="2" fontId="0" fillId="3" borderId="30" xfId="50" applyNumberFormat="1" applyFont="1" applyFill="1" applyBorder="1" applyAlignment="1">
      <alignment horizontal="right" vertical="center"/>
    </xf>
    <xf numFmtId="2" fontId="0" fillId="3" borderId="121" xfId="50" applyNumberFormat="1" applyFont="1" applyFill="1" applyBorder="1" applyAlignment="1">
      <alignment horizontal="right" vertical="center"/>
    </xf>
    <xf numFmtId="0" fontId="53" fillId="44" borderId="27" xfId="55" applyBorder="1" applyAlignment="1">
      <alignment horizontal="center" vertical="center"/>
    </xf>
    <xf numFmtId="0" fontId="53" fillId="44" borderId="25" xfId="55" applyBorder="1" applyAlignment="1">
      <alignment horizontal="left" vertical="center"/>
    </xf>
    <xf numFmtId="0" fontId="53" fillId="44" borderId="25" xfId="55" applyBorder="1" applyAlignment="1">
      <alignment horizontal="center" vertical="center"/>
    </xf>
    <xf numFmtId="0" fontId="53" fillId="44" borderId="29" xfId="55" applyBorder="1" applyAlignment="1">
      <alignment horizontal="center" vertical="center"/>
    </xf>
    <xf numFmtId="0" fontId="53" fillId="44" borderId="25" xfId="55" applyBorder="1" applyAlignment="1">
      <alignment horizontal="left" vertical="center" indent="1"/>
    </xf>
    <xf numFmtId="186" fontId="53" fillId="44" borderId="25" xfId="55" applyNumberFormat="1" applyBorder="1" applyAlignment="1">
      <alignment horizontal="center" vertical="center"/>
    </xf>
    <xf numFmtId="186" fontId="53" fillId="44" borderId="29" xfId="55" applyNumberFormat="1" applyBorder="1" applyAlignment="1">
      <alignment horizontal="center" vertical="center"/>
    </xf>
    <xf numFmtId="197" fontId="53" fillId="44" borderId="6" xfId="55" applyNumberFormat="1" applyBorder="1" applyAlignment="1">
      <alignment horizontal="center" vertical="center"/>
    </xf>
    <xf numFmtId="0" fontId="53" fillId="44" borderId="6" xfId="55" applyBorder="1" applyAlignment="1">
      <alignment horizontal="left" vertical="center"/>
    </xf>
    <xf numFmtId="0" fontId="29" fillId="2" borderId="7" xfId="0" applyFont="1" applyFill="1" applyBorder="1" applyAlignment="1">
      <alignment horizontal="center" vertical="center"/>
    </xf>
    <xf numFmtId="176" fontId="18" fillId="2" borderId="7" xfId="0" applyNumberFormat="1" applyFont="1" applyFill="1" applyBorder="1" applyAlignment="1">
      <alignment horizontal="center"/>
    </xf>
    <xf numFmtId="176" fontId="28" fillId="2" borderId="19" xfId="0" applyNumberFormat="1" applyFont="1" applyFill="1" applyBorder="1" applyAlignment="1">
      <alignment horizontal="center"/>
    </xf>
    <xf numFmtId="176" fontId="18" fillId="2" borderId="9" xfId="0" applyNumberFormat="1" applyFont="1" applyFill="1" applyBorder="1" applyAlignment="1">
      <alignment horizontal="center" vertical="center"/>
    </xf>
    <xf numFmtId="176" fontId="28" fillId="2" borderId="21" xfId="0" applyNumberFormat="1" applyFont="1" applyFill="1" applyBorder="1" applyAlignment="1">
      <alignment horizontal="center" vertical="center"/>
    </xf>
    <xf numFmtId="176" fontId="119" fillId="31" borderId="7" xfId="46" applyNumberFormat="1" applyFont="1" applyFill="1" applyBorder="1" applyAlignment="1">
      <alignment horizontal="center"/>
      <protection locked="0"/>
    </xf>
    <xf numFmtId="176" fontId="119" fillId="31" borderId="19" xfId="46" applyNumberFormat="1" applyFont="1" applyFill="1" applyBorder="1" applyAlignment="1">
      <alignment horizontal="center"/>
      <protection locked="0"/>
    </xf>
    <xf numFmtId="0" fontId="0" fillId="0" borderId="7" xfId="0" applyBorder="1">
      <alignment horizontal="left" vertical="center"/>
    </xf>
    <xf numFmtId="0" fontId="0" fillId="0" borderId="9" xfId="0" applyBorder="1">
      <alignment horizontal="left" vertical="center"/>
    </xf>
    <xf numFmtId="0" fontId="0" fillId="0" borderId="10" xfId="0" applyBorder="1">
      <alignment horizontal="left" vertical="center"/>
    </xf>
    <xf numFmtId="43" fontId="20" fillId="13" borderId="0" xfId="1" applyFont="1" applyFill="1" applyAlignment="1">
      <alignment horizontal="center" vertical="center"/>
    </xf>
    <xf numFmtId="0" fontId="0" fillId="25" borderId="9" xfId="0" applyFill="1" applyBorder="1" applyAlignment="1">
      <alignment horizontal="center" vertical="center"/>
    </xf>
    <xf numFmtId="0" fontId="0" fillId="3" borderId="31" xfId="0" applyFill="1" applyBorder="1" applyAlignment="1">
      <alignment horizontal="center" vertical="center"/>
    </xf>
    <xf numFmtId="0" fontId="62" fillId="6" borderId="7" xfId="0" applyFont="1" applyFill="1" applyBorder="1" applyAlignment="1">
      <alignment horizontal="center" vertical="center"/>
    </xf>
    <xf numFmtId="0" fontId="107" fillId="6" borderId="8" xfId="0" applyFont="1" applyFill="1" applyBorder="1">
      <alignment horizontal="left" vertical="center"/>
    </xf>
    <xf numFmtId="0" fontId="71" fillId="6" borderId="8" xfId="0" applyFont="1" applyFill="1" applyBorder="1" applyAlignment="1">
      <alignment horizontal="center" shrinkToFit="1"/>
    </xf>
    <xf numFmtId="0" fontId="62" fillId="6" borderId="10" xfId="0" applyFont="1" applyFill="1" applyBorder="1" applyAlignment="1">
      <alignment horizontal="center" vertical="center"/>
    </xf>
    <xf numFmtId="0" fontId="107" fillId="6" borderId="6" xfId="0" applyFont="1" applyFill="1" applyBorder="1">
      <alignment horizontal="left" vertical="center"/>
    </xf>
    <xf numFmtId="0" fontId="71" fillId="6" borderId="6" xfId="0" applyFont="1" applyFill="1" applyBorder="1" applyAlignment="1">
      <alignment horizontal="center" shrinkToFit="1"/>
    </xf>
    <xf numFmtId="204" fontId="181" fillId="6" borderId="6" xfId="0" applyNumberFormat="1" applyFont="1" applyFill="1" applyBorder="1" applyAlignment="1">
      <alignment horizontal="center" vertical="center"/>
    </xf>
    <xf numFmtId="0" fontId="53" fillId="44" borderId="8" xfId="55" applyBorder="1" applyAlignment="1">
      <alignment horizontal="center" vertical="center"/>
    </xf>
    <xf numFmtId="0" fontId="118" fillId="2" borderId="7" xfId="0" applyFont="1" applyFill="1" applyBorder="1" applyAlignment="1">
      <alignment horizontal="center" vertical="center"/>
    </xf>
    <xf numFmtId="0" fontId="118" fillId="2" borderId="10" xfId="0" applyFont="1" applyFill="1" applyBorder="1" applyAlignment="1">
      <alignment horizontal="center" vertical="center"/>
    </xf>
    <xf numFmtId="0" fontId="15" fillId="6" borderId="7" xfId="0" applyFont="1" applyFill="1" applyBorder="1" applyAlignment="1">
      <alignment horizontal="left" vertical="center" wrapText="1"/>
    </xf>
    <xf numFmtId="0" fontId="53" fillId="44" borderId="8" xfId="55" applyBorder="1" applyAlignment="1">
      <alignment horizontal="left" vertical="center"/>
    </xf>
    <xf numFmtId="0" fontId="53" fillId="44" borderId="8" xfId="55" applyBorder="1" applyAlignment="1">
      <alignment horizontal="center" shrinkToFit="1"/>
    </xf>
    <xf numFmtId="1" fontId="53" fillId="44" borderId="8" xfId="55" applyNumberFormat="1" applyBorder="1" applyAlignment="1">
      <alignment horizontal="center" vertical="center"/>
    </xf>
    <xf numFmtId="1" fontId="53" fillId="44" borderId="19" xfId="55" applyNumberFormat="1" applyBorder="1" applyAlignment="1">
      <alignment horizontal="center" vertical="center"/>
    </xf>
    <xf numFmtId="0" fontId="53" fillId="44" borderId="6" xfId="55" applyBorder="1" applyAlignment="1">
      <alignment horizontal="center" shrinkToFit="1"/>
    </xf>
    <xf numFmtId="0" fontId="53" fillId="44" borderId="8" xfId="55" applyBorder="1" applyAlignment="1">
      <alignment vertical="center"/>
    </xf>
    <xf numFmtId="206" fontId="0" fillId="2" borderId="38" xfId="39" applyFont="1" applyFill="1" applyBorder="1" applyAlignment="1" applyProtection="1">
      <alignment horizontal="center"/>
    </xf>
    <xf numFmtId="176" fontId="53" fillId="44" borderId="7" xfId="55" applyNumberFormat="1" applyBorder="1" applyAlignment="1">
      <alignment horizontal="center"/>
    </xf>
    <xf numFmtId="176" fontId="53" fillId="44" borderId="19" xfId="55" applyNumberFormat="1" applyBorder="1" applyAlignment="1">
      <alignment horizontal="center"/>
    </xf>
    <xf numFmtId="176" fontId="53" fillId="44" borderId="10" xfId="55" applyNumberFormat="1" applyBorder="1" applyAlignment="1">
      <alignment horizontal="center"/>
    </xf>
    <xf numFmtId="176" fontId="53" fillId="44" borderId="20" xfId="55" applyNumberFormat="1" applyBorder="1" applyAlignment="1">
      <alignment horizontal="center"/>
    </xf>
    <xf numFmtId="1" fontId="53" fillId="44" borderId="7" xfId="55" applyNumberFormat="1" applyBorder="1" applyAlignment="1">
      <alignment horizontal="center" vertical="center"/>
    </xf>
    <xf numFmtId="206" fontId="40" fillId="2" borderId="0" xfId="39" applyFont="1" applyFill="1" applyBorder="1" applyAlignment="1" applyProtection="1">
      <alignment horizontal="right" vertical="center"/>
      <protection locked="0"/>
    </xf>
    <xf numFmtId="43" fontId="166" fillId="2" borderId="0" xfId="1" applyFont="1" applyFill="1" applyBorder="1" applyAlignment="1">
      <alignment horizontal="center" vertical="center"/>
    </xf>
    <xf numFmtId="43" fontId="181" fillId="6" borderId="6" xfId="1" applyFont="1" applyFill="1" applyBorder="1" applyAlignment="1">
      <alignment horizontal="center" vertical="center"/>
    </xf>
    <xf numFmtId="1" fontId="29" fillId="6" borderId="8" xfId="0" applyNumberFormat="1" applyFont="1" applyFill="1" applyBorder="1" applyAlignment="1">
      <alignment horizontal="center" vertical="center"/>
    </xf>
    <xf numFmtId="0" fontId="0" fillId="2" borderId="39" xfId="3" applyFont="1" applyFill="1" applyBorder="1">
      <alignment horizontal="center" vertical="center" shrinkToFit="1"/>
    </xf>
    <xf numFmtId="197" fontId="53" fillId="44" borderId="8" xfId="55" applyNumberFormat="1" applyBorder="1" applyAlignment="1">
      <alignment vertical="center"/>
    </xf>
    <xf numFmtId="0" fontId="53" fillId="44" borderId="7" xfId="55" applyBorder="1" applyAlignment="1">
      <alignment vertical="center"/>
    </xf>
    <xf numFmtId="0" fontId="62" fillId="13" borderId="0" xfId="0" applyFont="1" applyFill="1" applyBorder="1" applyAlignment="1">
      <alignment horizontal="center" vertical="center"/>
    </xf>
    <xf numFmtId="0" fontId="62" fillId="25" borderId="9" xfId="0" applyFont="1" applyFill="1" applyBorder="1" applyAlignment="1">
      <alignment horizontal="center" vertical="center"/>
    </xf>
    <xf numFmtId="0" fontId="62" fillId="3" borderId="0" xfId="0" applyFont="1" applyFill="1" applyAlignment="1">
      <alignment horizontal="center" vertical="center"/>
    </xf>
    <xf numFmtId="0" fontId="62" fillId="3" borderId="31" xfId="0" applyFont="1" applyFill="1" applyBorder="1" applyAlignment="1">
      <alignment horizontal="center" vertical="center"/>
    </xf>
    <xf numFmtId="0" fontId="62" fillId="3" borderId="21" xfId="0" applyFont="1" applyFill="1" applyBorder="1" applyAlignment="1">
      <alignment horizontal="center" vertical="center"/>
    </xf>
    <xf numFmtId="0" fontId="163" fillId="6" borderId="10" xfId="0" applyFont="1" applyFill="1" applyBorder="1" applyAlignment="1">
      <alignment horizontal="center" vertical="center" wrapText="1"/>
    </xf>
    <xf numFmtId="0" fontId="118" fillId="2" borderId="6" xfId="0" applyFont="1" applyFill="1" applyBorder="1" applyAlignment="1">
      <alignment horizontal="center" vertical="center"/>
    </xf>
    <xf numFmtId="0" fontId="62" fillId="2" borderId="6" xfId="3" applyFont="1" applyFill="1" applyBorder="1">
      <alignment horizontal="center" vertical="center" shrinkToFit="1"/>
    </xf>
    <xf numFmtId="43" fontId="143" fillId="6" borderId="6" xfId="1" applyFont="1" applyFill="1" applyBorder="1" applyAlignment="1">
      <alignment horizontal="center" vertical="center"/>
    </xf>
    <xf numFmtId="206" fontId="62" fillId="2" borderId="6" xfId="39" applyFont="1" applyFill="1" applyBorder="1" applyAlignment="1" applyProtection="1">
      <alignment horizontal="center" vertical="center"/>
      <protection hidden="1"/>
    </xf>
    <xf numFmtId="206" fontId="62" fillId="2" borderId="20" xfId="39" applyFont="1" applyFill="1" applyBorder="1" applyAlignment="1" applyProtection="1">
      <alignment horizontal="center" vertical="center"/>
      <protection hidden="1"/>
    </xf>
    <xf numFmtId="0" fontId="62" fillId="2" borderId="9" xfId="0" applyFont="1" applyFill="1" applyBorder="1" applyAlignment="1">
      <alignment horizontal="center" vertical="center"/>
    </xf>
    <xf numFmtId="0" fontId="62" fillId="2" borderId="0" xfId="0" applyFont="1" applyFill="1" applyAlignment="1">
      <alignment horizontal="center" vertical="center"/>
    </xf>
    <xf numFmtId="0" fontId="63" fillId="2" borderId="37" xfId="0" applyFont="1" applyFill="1" applyBorder="1" applyAlignment="1">
      <alignment horizontal="center"/>
    </xf>
    <xf numFmtId="168" fontId="83" fillId="2" borderId="39" xfId="50" applyNumberFormat="1" applyFont="1" applyFill="1" applyBorder="1" applyAlignment="1">
      <alignment horizontal="center"/>
    </xf>
    <xf numFmtId="168" fontId="83" fillId="2" borderId="38" xfId="50" applyNumberFormat="1" applyFont="1" applyFill="1" applyBorder="1" applyAlignment="1">
      <alignment horizontal="center"/>
    </xf>
    <xf numFmtId="197" fontId="0" fillId="2" borderId="37" xfId="52" applyFont="1" applyFill="1" applyBorder="1" applyAlignment="1">
      <alignment horizontal="center" vertical="center"/>
    </xf>
    <xf numFmtId="197" fontId="0" fillId="2" borderId="39" xfId="50" applyNumberFormat="1" applyFont="1" applyFill="1" applyBorder="1" applyAlignment="1">
      <alignment horizontal="center" vertical="center"/>
    </xf>
    <xf numFmtId="197" fontId="0" fillId="2" borderId="38" xfId="50" applyNumberFormat="1" applyFont="1" applyFill="1" applyBorder="1" applyAlignment="1">
      <alignment horizontal="center" vertical="center"/>
    </xf>
    <xf numFmtId="0" fontId="53" fillId="3" borderId="12" xfId="1" applyNumberFormat="1" applyFont="1" applyFill="1" applyBorder="1" applyAlignment="1" applyProtection="1">
      <alignment horizontal="center" vertical="center"/>
    </xf>
    <xf numFmtId="0" fontId="148" fillId="13" borderId="0" xfId="0" applyFont="1" applyFill="1" applyAlignment="1">
      <alignment horizontal="center" vertical="center"/>
    </xf>
    <xf numFmtId="0" fontId="148" fillId="13" borderId="0" xfId="0" applyFont="1" applyFill="1" applyAlignment="1">
      <alignment horizontal="center"/>
    </xf>
    <xf numFmtId="0" fontId="68" fillId="13" borderId="0" xfId="0" applyFont="1" applyFill="1" applyBorder="1" applyAlignment="1">
      <alignment horizontal="centerContinuous" vertical="center"/>
    </xf>
    <xf numFmtId="0" fontId="174" fillId="13" borderId="0" xfId="0" applyFont="1" applyFill="1" applyBorder="1" applyAlignment="1">
      <alignment horizontal="center" vertical="center" shrinkToFit="1"/>
    </xf>
    <xf numFmtId="0" fontId="148" fillId="13" borderId="0" xfId="0" applyFont="1" applyFill="1" applyBorder="1" applyAlignment="1">
      <alignment horizontal="center" vertical="center"/>
    </xf>
    <xf numFmtId="0" fontId="148" fillId="13" borderId="0" xfId="0" applyFont="1" applyFill="1" applyBorder="1" applyAlignment="1">
      <alignment horizontal="center" shrinkToFit="1"/>
    </xf>
    <xf numFmtId="0" fontId="68" fillId="13" borderId="0" xfId="0" applyFont="1" applyFill="1" applyBorder="1" applyAlignment="1">
      <alignment horizontal="centerContinuous" vertical="center" shrinkToFit="1"/>
    </xf>
    <xf numFmtId="0" fontId="175" fillId="13" borderId="0" xfId="0" applyFont="1" applyFill="1" applyBorder="1" applyAlignment="1">
      <alignment horizontal="center" vertical="center" shrinkToFit="1"/>
    </xf>
    <xf numFmtId="0" fontId="148" fillId="13" borderId="0" xfId="0" applyFont="1" applyFill="1" applyBorder="1" applyAlignment="1">
      <alignment horizontal="center" vertical="center" shrinkToFit="1"/>
    </xf>
    <xf numFmtId="0" fontId="68" fillId="13" borderId="104" xfId="0" applyFont="1" applyFill="1" applyBorder="1" applyAlignment="1">
      <alignment vertical="top" wrapText="1"/>
    </xf>
    <xf numFmtId="193" fontId="20" fillId="13" borderId="104" xfId="0" applyNumberFormat="1" applyFont="1" applyFill="1" applyBorder="1" applyAlignment="1">
      <alignment horizontal="center" vertical="center" shrinkToFit="1"/>
    </xf>
    <xf numFmtId="193" fontId="20" fillId="13" borderId="0" xfId="0" applyNumberFormat="1" applyFont="1" applyFill="1" applyBorder="1" applyAlignment="1">
      <alignment horizontal="center" vertical="center" shrinkToFit="1"/>
    </xf>
    <xf numFmtId="0" fontId="18" fillId="13" borderId="104" xfId="0" applyFont="1" applyFill="1" applyBorder="1" applyAlignment="1">
      <alignment horizontal="right" vertical="center"/>
    </xf>
    <xf numFmtId="0" fontId="153" fillId="13" borderId="0" xfId="0" applyFont="1" applyFill="1" applyBorder="1">
      <alignment horizontal="left" vertical="center"/>
    </xf>
    <xf numFmtId="0" fontId="68" fillId="13" borderId="0" xfId="0" applyFont="1" applyFill="1" applyBorder="1" applyAlignment="1">
      <alignment vertical="center" textRotation="90" wrapText="1"/>
    </xf>
    <xf numFmtId="0" fontId="68" fillId="13" borderId="0" xfId="0" applyFont="1" applyFill="1" applyBorder="1" applyAlignment="1">
      <alignment vertical="center" wrapText="1"/>
    </xf>
    <xf numFmtId="0" fontId="158" fillId="13" borderId="0" xfId="0" applyFont="1" applyFill="1" applyBorder="1" applyAlignment="1">
      <alignment vertical="top" wrapText="1"/>
    </xf>
    <xf numFmtId="0" fontId="0" fillId="2" borderId="0" xfId="0" applyFill="1" applyBorder="1" applyAlignment="1">
      <alignment horizontal="right" vertical="center"/>
    </xf>
    <xf numFmtId="0" fontId="20" fillId="50" borderId="0" xfId="0" applyFont="1" applyFill="1" applyAlignment="1">
      <alignment horizontal="center" vertical="center"/>
    </xf>
    <xf numFmtId="0" fontId="159" fillId="13" borderId="0" xfId="0" applyFont="1" applyFill="1" applyBorder="1" applyAlignment="1">
      <alignment vertical="center" shrinkToFit="1"/>
    </xf>
    <xf numFmtId="0" fontId="20" fillId="13" borderId="15" xfId="0" applyFont="1" applyFill="1" applyBorder="1" applyAlignment="1">
      <alignment horizontal="left" vertical="center" shrinkToFit="1"/>
    </xf>
    <xf numFmtId="0" fontId="20" fillId="13" borderId="15" xfId="0" applyFont="1" applyFill="1" applyBorder="1">
      <alignment horizontal="left" vertical="center"/>
    </xf>
    <xf numFmtId="0" fontId="0" fillId="32" borderId="15" xfId="0" applyFill="1" applyBorder="1">
      <alignment horizontal="left" vertical="center"/>
    </xf>
    <xf numFmtId="0" fontId="20" fillId="13" borderId="15" xfId="0" applyFont="1" applyFill="1" applyBorder="1" applyAlignment="1">
      <alignment horizontal="center" vertical="center"/>
    </xf>
    <xf numFmtId="0" fontId="20" fillId="13" borderId="15" xfId="0" applyFont="1" applyFill="1" applyBorder="1" applyAlignment="1">
      <alignment horizontal="center" vertical="center"/>
      <extLst>
        <ext xmlns:xfpb="http://schemas.microsoft.com/office/spreadsheetml/2022/featurepropertybag" uri="{C7286773-470A-42A8-94C5-96B5CB345126}">
          <xfpb:xfComplement i="0"/>
        </ext>
      </extLst>
    </xf>
    <xf numFmtId="0" fontId="20" fillId="13" borderId="0" xfId="0" applyFont="1" applyFill="1" applyAlignment="1">
      <alignment horizontal="left" vertical="center" shrinkToFit="1"/>
    </xf>
    <xf numFmtId="0" fontId="20" fillId="60" borderId="0" xfId="0" applyFont="1" applyFill="1" applyAlignment="1">
      <alignment horizontal="center" vertical="center"/>
    </xf>
    <xf numFmtId="168" fontId="0" fillId="32" borderId="0" xfId="2" applyNumberFormat="1" applyFont="1" applyFill="1" applyAlignment="1" applyProtection="1">
      <alignment horizontal="right" vertical="center" indent="1"/>
    </xf>
    <xf numFmtId="0" fontId="13" fillId="2" borderId="0" xfId="0" applyFont="1" applyFill="1" applyBorder="1" applyAlignment="1">
      <alignment horizontal="right" vertical="center" indent="1"/>
    </xf>
    <xf numFmtId="0" fontId="20" fillId="60" borderId="0" xfId="0" applyFont="1" applyFill="1" applyBorder="1" applyAlignment="1">
      <alignment horizontal="center" vertical="center"/>
    </xf>
    <xf numFmtId="0" fontId="20" fillId="32" borderId="0" xfId="0" applyFont="1" applyFill="1" applyBorder="1">
      <alignment horizontal="left" vertical="center"/>
    </xf>
    <xf numFmtId="0" fontId="20" fillId="13" borderId="73" xfId="0" applyFont="1" applyFill="1" applyBorder="1">
      <alignment horizontal="left" vertical="center"/>
    </xf>
    <xf numFmtId="0" fontId="20" fillId="13" borderId="104" xfId="0" applyFont="1" applyFill="1" applyBorder="1">
      <alignment horizontal="left" vertical="center"/>
    </xf>
    <xf numFmtId="0" fontId="0" fillId="2" borderId="21" xfId="0" applyFill="1" applyBorder="1" applyAlignment="1">
      <alignment horizontal="right" vertical="center"/>
    </xf>
    <xf numFmtId="43" fontId="20" fillId="13" borderId="0" xfId="1" applyFont="1" applyFill="1" applyBorder="1" applyAlignment="1" applyProtection="1">
      <alignment horizontal="left" vertical="center" indent="1"/>
    </xf>
    <xf numFmtId="43" fontId="20" fillId="13" borderId="6" xfId="1" applyFont="1" applyFill="1" applyBorder="1" applyAlignment="1" applyProtection="1">
      <alignment horizontal="left" vertical="center" indent="1"/>
    </xf>
    <xf numFmtId="0" fontId="68" fillId="60" borderId="0" xfId="0" applyFont="1" applyFill="1" applyAlignment="1">
      <alignment horizontal="center" vertical="center" shrinkToFit="1"/>
    </xf>
    <xf numFmtId="0" fontId="68" fillId="13" borderId="73" xfId="0" applyFont="1" applyFill="1" applyBorder="1" applyAlignment="1">
      <alignment horizontal="center"/>
    </xf>
    <xf numFmtId="0" fontId="0" fillId="2" borderId="25" xfId="0" applyFill="1" applyBorder="1">
      <alignment horizontal="left" vertical="center"/>
    </xf>
    <xf numFmtId="0" fontId="20" fillId="13" borderId="73" xfId="0" applyFont="1" applyFill="1" applyBorder="1" applyAlignment="1">
      <alignment horizontal="center" vertical="center"/>
      <extLst>
        <ext xmlns:xfpb="http://schemas.microsoft.com/office/spreadsheetml/2022/featurepropertybag" uri="{C7286773-470A-42A8-94C5-96B5CB345126}">
          <xfpb:xfComplement i="0"/>
        </ext>
      </extLst>
    </xf>
    <xf numFmtId="0" fontId="29" fillId="2" borderId="9" xfId="0" applyFont="1" applyFill="1" applyBorder="1" applyAlignment="1">
      <alignment horizontal="center" vertical="center"/>
    </xf>
    <xf numFmtId="187" fontId="105" fillId="2" borderId="27" xfId="10" applyNumberFormat="1" applyFont="1" applyFill="1" applyBorder="1" applyAlignment="1">
      <alignment horizontal="center" vertical="center"/>
    </xf>
    <xf numFmtId="187" fontId="105" fillId="2" borderId="29" xfId="10" applyNumberFormat="1" applyFont="1" applyFill="1" applyBorder="1" applyAlignment="1">
      <alignment horizontal="center" vertical="center"/>
    </xf>
    <xf numFmtId="176" fontId="179" fillId="56" borderId="21" xfId="0" applyNumberFormat="1" applyFont="1" applyFill="1" applyBorder="1" applyAlignment="1">
      <alignment horizontal="center" vertical="center"/>
    </xf>
    <xf numFmtId="176" fontId="18" fillId="5" borderId="9" xfId="0" applyNumberFormat="1" applyFont="1" applyFill="1" applyBorder="1" applyAlignment="1">
      <alignment horizontal="center"/>
    </xf>
    <xf numFmtId="176" fontId="28" fillId="5" borderId="21" xfId="0" applyNumberFormat="1" applyFont="1" applyFill="1" applyBorder="1" applyAlignment="1">
      <alignment horizontal="center"/>
    </xf>
    <xf numFmtId="176" fontId="21" fillId="5" borderId="9" xfId="0" applyNumberFormat="1" applyFont="1" applyFill="1" applyBorder="1" applyAlignment="1">
      <alignment horizontal="center" vertical="center"/>
    </xf>
    <xf numFmtId="176" fontId="21" fillId="5" borderId="21" xfId="0" applyNumberFormat="1" applyFont="1" applyFill="1" applyBorder="1" applyAlignment="1">
      <alignment horizontal="center" vertical="center"/>
    </xf>
    <xf numFmtId="0" fontId="40" fillId="30" borderId="7" xfId="47" applyFont="1" applyFill="1" applyBorder="1" applyAlignment="1">
      <alignment horizontal="center" vertical="center"/>
    </xf>
    <xf numFmtId="0" fontId="40" fillId="30" borderId="19" xfId="47" applyFont="1" applyFill="1" applyBorder="1" applyAlignment="1">
      <alignment horizontal="center" vertical="center"/>
    </xf>
    <xf numFmtId="0" fontId="48" fillId="30" borderId="0" xfId="47" applyFont="1" applyFill="1" applyBorder="1" applyAlignment="1">
      <alignment horizontal="center" vertical="center"/>
    </xf>
    <xf numFmtId="176" fontId="18" fillId="10" borderId="9" xfId="0" applyNumberFormat="1" applyFont="1" applyFill="1" applyBorder="1" applyAlignment="1">
      <alignment horizontal="center"/>
    </xf>
    <xf numFmtId="176" fontId="18" fillId="10" borderId="21" xfId="0" applyNumberFormat="1" applyFont="1" applyFill="1" applyBorder="1" applyAlignment="1">
      <alignment horizontal="center"/>
    </xf>
    <xf numFmtId="176" fontId="18" fillId="14" borderId="9" xfId="0" applyNumberFormat="1" applyFont="1" applyFill="1" applyBorder="1" applyAlignment="1">
      <alignment horizontal="center" vertical="center"/>
    </xf>
    <xf numFmtId="176" fontId="18" fillId="14" borderId="21" xfId="0" applyNumberFormat="1" applyFont="1" applyFill="1" applyBorder="1" applyAlignment="1">
      <alignment horizontal="center" vertical="center"/>
    </xf>
    <xf numFmtId="176" fontId="18" fillId="14" borderId="9" xfId="0" applyNumberFormat="1" applyFont="1" applyFill="1" applyBorder="1" applyAlignment="1">
      <alignment horizontal="center"/>
    </xf>
    <xf numFmtId="176" fontId="18" fillId="14" borderId="21" xfId="0" applyNumberFormat="1" applyFont="1" applyFill="1" applyBorder="1" applyAlignment="1">
      <alignment horizontal="center"/>
    </xf>
    <xf numFmtId="206" fontId="22" fillId="2" borderId="0" xfId="39" applyFont="1" applyFill="1" applyBorder="1" applyAlignment="1" applyProtection="1">
      <alignment horizontal="center"/>
    </xf>
    <xf numFmtId="186" fontId="9" fillId="2" borderId="12" xfId="50" applyNumberFormat="1" applyFont="1" applyFill="1" applyBorder="1" applyAlignment="1">
      <alignment horizontal="center"/>
    </xf>
    <xf numFmtId="0" fontId="9" fillId="2" borderId="0" xfId="50" applyFont="1" applyFill="1" applyBorder="1">
      <alignment horizontal="left" vertical="center" indent="1"/>
    </xf>
    <xf numFmtId="206" fontId="40" fillId="2" borderId="0" xfId="39" applyFont="1" applyFill="1" applyBorder="1" applyAlignment="1" applyProtection="1">
      <alignment horizontal="center"/>
    </xf>
    <xf numFmtId="0" fontId="43" fillId="3" borderId="0" xfId="0" applyFont="1" applyFill="1" applyBorder="1">
      <alignment horizontal="left" vertical="center"/>
    </xf>
    <xf numFmtId="0" fontId="68" fillId="13" borderId="0" xfId="0" applyFont="1" applyFill="1" applyBorder="1" applyAlignment="1">
      <alignment horizontal="left" shrinkToFit="1"/>
    </xf>
    <xf numFmtId="0" fontId="55" fillId="13" borderId="0" xfId="0" applyFont="1" applyFill="1" applyBorder="1" applyAlignment="1">
      <alignment horizontal="center" vertical="center" shrinkToFit="1"/>
    </xf>
    <xf numFmtId="0" fontId="30" fillId="13" borderId="0" xfId="0" applyFont="1" applyFill="1" applyBorder="1" applyAlignment="1">
      <alignment horizontal="center" vertical="center" shrinkToFit="1"/>
    </xf>
    <xf numFmtId="17" fontId="28" fillId="6" borderId="25" xfId="20" applyFont="1" applyFill="1" applyBorder="1">
      <alignment horizontal="center" vertical="center"/>
    </xf>
    <xf numFmtId="0" fontId="150" fillId="40" borderId="92" xfId="0" applyFont="1" applyFill="1" applyBorder="1" applyAlignment="1">
      <alignment horizontal="left" vertical="center" wrapText="1" indent="1"/>
    </xf>
    <xf numFmtId="0" fontId="0" fillId="35" borderId="85" xfId="0" applyFill="1" applyBorder="1">
      <alignment horizontal="left" vertical="center"/>
    </xf>
    <xf numFmtId="0" fontId="0" fillId="35" borderId="86" xfId="0" applyFill="1" applyBorder="1">
      <alignment horizontal="left" vertical="center"/>
    </xf>
    <xf numFmtId="0" fontId="150" fillId="40" borderId="85" xfId="0" applyFont="1" applyFill="1" applyBorder="1" applyAlignment="1">
      <alignment horizontal="left" vertical="center" wrapText="1" indent="1"/>
    </xf>
    <xf numFmtId="0" fontId="0" fillId="35" borderId="87" xfId="0" applyFill="1" applyBorder="1">
      <alignment horizontal="left" vertical="center"/>
    </xf>
    <xf numFmtId="0" fontId="13" fillId="35" borderId="0" xfId="0" applyFont="1" applyFill="1" applyBorder="1" applyAlignment="1">
      <alignment horizontal="left" vertical="center" indent="2"/>
    </xf>
    <xf numFmtId="0" fontId="150" fillId="40" borderId="89" xfId="0" applyFont="1" applyFill="1" applyBorder="1" applyAlignment="1">
      <alignment horizontal="left" vertical="center" wrapText="1" indent="1"/>
    </xf>
    <xf numFmtId="0" fontId="0" fillId="35" borderId="89" xfId="0" applyFill="1" applyBorder="1">
      <alignment horizontal="left" vertical="center"/>
    </xf>
    <xf numFmtId="0" fontId="0" fillId="35" borderId="90" xfId="0" applyFill="1" applyBorder="1">
      <alignment horizontal="left" vertical="center"/>
    </xf>
    <xf numFmtId="0" fontId="0" fillId="35" borderId="91" xfId="0" applyFill="1" applyBorder="1">
      <alignment horizontal="left" vertical="center"/>
    </xf>
    <xf numFmtId="0" fontId="150" fillId="40" borderId="84" xfId="0" applyFont="1" applyFill="1" applyBorder="1" applyAlignment="1">
      <alignment horizontal="left" vertical="center" wrapText="1" indent="1"/>
    </xf>
    <xf numFmtId="0" fontId="50" fillId="13" borderId="0" xfId="0" applyFont="1" applyFill="1" applyBorder="1" applyAlignment="1">
      <alignment horizontal="centerContinuous" vertical="center"/>
    </xf>
    <xf numFmtId="0" fontId="50" fillId="13" borderId="0" xfId="0" applyFont="1" applyFill="1" applyBorder="1" applyAlignment="1">
      <alignment horizontal="center" vertical="center"/>
    </xf>
    <xf numFmtId="0" fontId="6" fillId="0" borderId="0" xfId="0" applyFont="1">
      <alignment horizontal="left" vertical="center"/>
    </xf>
    <xf numFmtId="0" fontId="185" fillId="2" borderId="13" xfId="11" applyFont="1" applyFill="1" applyBorder="1">
      <alignment vertical="center"/>
    </xf>
    <xf numFmtId="0" fontId="185" fillId="2" borderId="0" xfId="11" applyFont="1" applyFill="1" applyBorder="1">
      <alignment vertical="center"/>
    </xf>
    <xf numFmtId="0" fontId="185" fillId="6" borderId="0" xfId="11" applyFont="1" applyFill="1" applyBorder="1">
      <alignment vertical="center"/>
    </xf>
    <xf numFmtId="14" fontId="185" fillId="6" borderId="0" xfId="11" applyNumberFormat="1" applyFont="1" applyFill="1" applyBorder="1">
      <alignment vertical="center"/>
    </xf>
    <xf numFmtId="0" fontId="164" fillId="6" borderId="0" xfId="0" applyFont="1" applyFill="1" applyBorder="1" applyAlignment="1">
      <alignment horizontal="center"/>
    </xf>
    <xf numFmtId="0" fontId="18" fillId="13" borderId="0" xfId="0" applyFont="1" applyFill="1" applyBorder="1" applyAlignment="1">
      <alignment horizontal="centerContinuous" vertical="center"/>
    </xf>
    <xf numFmtId="0" fontId="18" fillId="13" borderId="0" xfId="0" applyFont="1" applyFill="1" applyAlignment="1">
      <alignment horizontal="center" vertical="center" shrinkToFit="1"/>
    </xf>
    <xf numFmtId="0" fontId="186" fillId="2" borderId="0" xfId="11" applyFont="1" applyFill="1" applyBorder="1">
      <alignment vertical="center"/>
    </xf>
    <xf numFmtId="0" fontId="186" fillId="6" borderId="0" xfId="11" applyFont="1" applyFill="1" applyBorder="1">
      <alignment vertical="center"/>
    </xf>
    <xf numFmtId="14" fontId="186" fillId="6" borderId="0" xfId="11" applyNumberFormat="1" applyFont="1" applyFill="1" applyBorder="1">
      <alignment vertical="center"/>
    </xf>
    <xf numFmtId="0" fontId="138" fillId="2" borderId="13" xfId="11" applyFont="1" applyFill="1" applyBorder="1" applyAlignment="1">
      <alignment horizontal="center" vertical="center"/>
    </xf>
    <xf numFmtId="0" fontId="9" fillId="6" borderId="0" xfId="10" applyFont="1" applyFill="1">
      <alignment horizontal="left" vertical="center"/>
    </xf>
    <xf numFmtId="0" fontId="9" fillId="37" borderId="123" xfId="10" applyFont="1" applyFill="1" applyBorder="1" applyAlignment="1">
      <alignment horizontal="center" vertical="center"/>
    </xf>
    <xf numFmtId="0" fontId="9" fillId="37" borderId="37" xfId="10" applyFont="1" applyFill="1" applyBorder="1" applyAlignment="1">
      <alignment horizontal="center" vertical="center"/>
    </xf>
    <xf numFmtId="0" fontId="71" fillId="38" borderId="37" xfId="0" applyFont="1" applyFill="1" applyBorder="1" applyAlignment="1">
      <alignment horizontal="left" shrinkToFit="1"/>
    </xf>
    <xf numFmtId="0" fontId="61" fillId="2" borderId="26" xfId="10" applyFont="1" applyFill="1" applyBorder="1" applyAlignment="1">
      <alignment horizontal="center" vertical="center"/>
    </xf>
    <xf numFmtId="0" fontId="61" fillId="2" borderId="38" xfId="10" applyFont="1" applyFill="1" applyBorder="1" applyAlignment="1">
      <alignment horizontal="center" vertical="center"/>
    </xf>
    <xf numFmtId="0" fontId="107" fillId="2" borderId="124" xfId="10" applyFont="1" applyFill="1" applyBorder="1" applyAlignment="1">
      <alignment horizontal="center" vertical="center"/>
    </xf>
    <xf numFmtId="0" fontId="107" fillId="2" borderId="125" xfId="10" applyFont="1" applyFill="1" applyBorder="1" applyAlignment="1">
      <alignment horizontal="center" vertical="center"/>
    </xf>
    <xf numFmtId="0" fontId="0" fillId="2" borderId="125" xfId="0" applyFill="1" applyBorder="1">
      <alignment horizontal="left" vertical="center"/>
    </xf>
    <xf numFmtId="0" fontId="9" fillId="2" borderId="125" xfId="0" applyFont="1" applyFill="1" applyBorder="1">
      <alignment horizontal="left" vertical="center"/>
    </xf>
    <xf numFmtId="0" fontId="72" fillId="6" borderId="126" xfId="0" applyFont="1" applyFill="1" applyBorder="1">
      <alignment horizontal="left" vertical="center"/>
    </xf>
    <xf numFmtId="201" fontId="71" fillId="2" borderId="127" xfId="45" applyFont="1" applyFill="1" applyBorder="1" applyAlignment="1" applyProtection="1">
      <alignment horizontal="left" shrinkToFit="1"/>
    </xf>
    <xf numFmtId="201" fontId="71" fillId="2" borderId="128" xfId="45" applyFont="1" applyFill="1" applyBorder="1" applyAlignment="1" applyProtection="1">
      <alignment horizontal="left" shrinkToFit="1"/>
    </xf>
    <xf numFmtId="0" fontId="0" fillId="41" borderId="12" xfId="0" applyFill="1" applyBorder="1" applyProtection="1">
      <alignment horizontal="left" vertical="center"/>
      <protection hidden="1"/>
    </xf>
    <xf numFmtId="0" fontId="9" fillId="41" borderId="12" xfId="0" applyFont="1" applyFill="1" applyBorder="1" applyProtection="1">
      <alignment horizontal="left" vertical="center"/>
      <protection hidden="1"/>
    </xf>
    <xf numFmtId="0" fontId="53" fillId="3" borderId="38" xfId="42" applyFont="1" applyFill="1" applyBorder="1" applyAlignment="1" applyProtection="1">
      <alignment horizontal="center" vertical="center" shrinkToFit="1"/>
      <protection hidden="1"/>
    </xf>
    <xf numFmtId="207" fontId="61" fillId="2" borderId="32" xfId="48" applyFont="1" applyBorder="1" applyAlignment="1">
      <alignment horizontal="right" vertical="top" readingOrder="1"/>
    </xf>
    <xf numFmtId="206" fontId="61" fillId="2" borderId="109" xfId="39" applyFont="1" applyBorder="1" applyAlignment="1" applyProtection="1">
      <alignment horizontal="right" vertical="top" readingOrder="1"/>
    </xf>
    <xf numFmtId="206" fontId="61" fillId="6" borderId="32" xfId="39" applyFont="1" applyFill="1" applyBorder="1" applyAlignment="1" applyProtection="1">
      <alignment horizontal="right" vertical="top" readingOrder="1"/>
    </xf>
    <xf numFmtId="206" fontId="69" fillId="15" borderId="0" xfId="39" applyFont="1" applyFill="1" applyBorder="1" applyAlignment="1" applyProtection="1">
      <alignment horizontal="right" vertical="top" readingOrder="1"/>
    </xf>
    <xf numFmtId="206" fontId="22" fillId="2" borderId="0" xfId="39" applyFont="1" applyFill="1" applyBorder="1" applyAlignment="1" applyProtection="1">
      <alignment horizontal="right" vertical="top"/>
    </xf>
    <xf numFmtId="202" fontId="172" fillId="2" borderId="0" xfId="0" applyNumberFormat="1" applyFont="1" applyFill="1" applyBorder="1" applyAlignment="1">
      <alignment horizontal="center" vertical="top"/>
    </xf>
    <xf numFmtId="207" fontId="69" fillId="15" borderId="0" xfId="48" applyFont="1" applyFill="1" applyBorder="1" applyAlignment="1">
      <alignment horizontal="center" vertical="top" readingOrder="1"/>
    </xf>
    <xf numFmtId="207" fontId="53" fillId="15" borderId="0" xfId="48" applyFont="1" applyFill="1" applyBorder="1" applyAlignment="1">
      <alignment horizontal="center" vertical="top" readingOrder="1"/>
    </xf>
    <xf numFmtId="206" fontId="69" fillId="2" borderId="0" xfId="39" applyFont="1" applyFill="1" applyBorder="1" applyAlignment="1" applyProtection="1">
      <alignment vertical="top"/>
    </xf>
    <xf numFmtId="0" fontId="62" fillId="2" borderId="0" xfId="0" applyFont="1" applyFill="1" applyBorder="1" applyAlignment="1">
      <alignment horizontal="center" wrapText="1"/>
    </xf>
    <xf numFmtId="0" fontId="9" fillId="15" borderId="0" xfId="0" applyFont="1" applyFill="1" applyBorder="1" applyAlignment="1">
      <alignment horizontal="center" wrapText="1"/>
    </xf>
    <xf numFmtId="207" fontId="33" fillId="15" borderId="0" xfId="48" applyFont="1" applyFill="1" applyBorder="1" applyAlignment="1">
      <alignment horizontal="center" vertical="top" readingOrder="1"/>
    </xf>
    <xf numFmtId="206" fontId="69" fillId="2" borderId="0" xfId="39" applyFont="1" applyFill="1" applyBorder="1" applyAlignment="1">
      <alignment horizontal="center" vertical="center" readingOrder="1"/>
      <protection hidden="1"/>
    </xf>
    <xf numFmtId="0" fontId="133" fillId="15" borderId="6" xfId="0" applyFont="1" applyFill="1" applyBorder="1" applyAlignment="1">
      <alignment horizontal="center"/>
    </xf>
    <xf numFmtId="0" fontId="22" fillId="15" borderId="8" xfId="0" applyFont="1" applyFill="1" applyBorder="1" applyAlignment="1">
      <alignment horizontal="right"/>
    </xf>
    <xf numFmtId="0" fontId="9" fillId="15" borderId="19" xfId="0" applyFont="1" applyFill="1" applyBorder="1">
      <alignment horizontal="left" vertical="center"/>
    </xf>
    <xf numFmtId="0" fontId="22" fillId="15" borderId="0" xfId="0" applyFont="1" applyFill="1" applyBorder="1" applyAlignment="1">
      <alignment horizontal="right"/>
    </xf>
    <xf numFmtId="17" fontId="69" fillId="15" borderId="0" xfId="20" applyFont="1" applyFill="1" applyBorder="1">
      <alignment horizontal="center" vertical="center"/>
    </xf>
    <xf numFmtId="17" fontId="110" fillId="15" borderId="0" xfId="20" applyFont="1" applyFill="1" applyBorder="1">
      <alignment horizontal="center" vertical="center"/>
    </xf>
    <xf numFmtId="0" fontId="9" fillId="15" borderId="21" xfId="0" applyFont="1" applyFill="1" applyBorder="1">
      <alignment horizontal="left" vertical="center"/>
    </xf>
    <xf numFmtId="0" fontId="9" fillId="15" borderId="20" xfId="0" applyFont="1" applyFill="1" applyBorder="1">
      <alignment horizontal="left" vertical="center"/>
    </xf>
    <xf numFmtId="0" fontId="22" fillId="15" borderId="6" xfId="0" applyFont="1" applyFill="1" applyBorder="1" applyAlignment="1">
      <alignment horizontal="right"/>
    </xf>
    <xf numFmtId="199" fontId="69" fillId="2" borderId="0" xfId="44" applyNumberFormat="1" applyFont="1" applyFill="1" applyBorder="1" applyAlignment="1">
      <alignment horizontal="right"/>
    </xf>
    <xf numFmtId="199" fontId="69" fillId="2" borderId="0" xfId="44" applyNumberFormat="1" applyFont="1" applyFill="1" applyBorder="1" applyAlignment="1"/>
    <xf numFmtId="206" fontId="69" fillId="2" borderId="0" xfId="39" applyFont="1" applyFill="1" applyBorder="1" applyAlignment="1">
      <alignment vertical="center" readingOrder="1"/>
      <protection hidden="1"/>
    </xf>
    <xf numFmtId="208" fontId="69" fillId="2" borderId="0" xfId="2" applyFont="1" applyFill="1" applyBorder="1" applyAlignment="1" applyProtection="1">
      <alignment horizontal="right" vertical="center"/>
    </xf>
    <xf numFmtId="206" fontId="61" fillId="2" borderId="12" xfId="39" applyFont="1" applyFill="1" applyBorder="1" applyAlignment="1" applyProtection="1">
      <alignment horizontal="right"/>
    </xf>
    <xf numFmtId="0" fontId="69" fillId="2" borderId="0" xfId="0" applyFont="1" applyFill="1" applyBorder="1" applyAlignment="1">
      <alignment horizontal="center"/>
    </xf>
    <xf numFmtId="0" fontId="22" fillId="2" borderId="12" xfId="0" applyFont="1" applyFill="1" applyBorder="1" applyAlignment="1">
      <alignment horizontal="right"/>
    </xf>
    <xf numFmtId="0" fontId="22" fillId="2" borderId="27" xfId="0" applyFont="1" applyFill="1" applyBorder="1" applyAlignment="1">
      <alignment horizontal="right"/>
    </xf>
    <xf numFmtId="0" fontId="188" fillId="9" borderId="6" xfId="0" applyFont="1" applyFill="1" applyBorder="1" applyAlignment="1">
      <alignment horizontal="left"/>
    </xf>
    <xf numFmtId="206" fontId="61" fillId="2" borderId="27" xfId="39" applyFont="1" applyFill="1" applyBorder="1" applyAlignment="1" applyProtection="1">
      <alignment horizontal="right"/>
    </xf>
    <xf numFmtId="0" fontId="58" fillId="3" borderId="29" xfId="18" applyBorder="1" applyAlignment="1">
      <alignment horizontal="center" vertical="center"/>
      <protection locked="0"/>
    </xf>
    <xf numFmtId="0" fontId="133" fillId="2" borderId="9" xfId="0" applyFont="1" applyFill="1" applyBorder="1" applyAlignment="1">
      <alignment horizontal="left"/>
    </xf>
    <xf numFmtId="0" fontId="22" fillId="2" borderId="9" xfId="0" applyFont="1" applyFill="1" applyBorder="1" applyAlignment="1">
      <alignment horizontal="right"/>
    </xf>
    <xf numFmtId="0" fontId="69" fillId="2" borderId="9" xfId="0" applyFont="1" applyFill="1" applyBorder="1" applyAlignment="1"/>
    <xf numFmtId="0" fontId="61" fillId="2" borderId="9" xfId="0" applyFont="1" applyFill="1" applyBorder="1" applyAlignment="1"/>
    <xf numFmtId="0" fontId="61" fillId="2" borderId="10" xfId="0" applyFont="1" applyFill="1" applyBorder="1" applyAlignment="1"/>
    <xf numFmtId="0" fontId="187" fillId="2" borderId="9" xfId="0" applyFont="1" applyFill="1" applyBorder="1" applyAlignment="1"/>
    <xf numFmtId="199" fontId="69" fillId="2" borderId="12" xfId="44" applyNumberFormat="1" applyFont="1" applyFill="1" applyBorder="1" applyAlignment="1">
      <alignment horizontal="right"/>
    </xf>
    <xf numFmtId="206" fontId="69" fillId="2" borderId="12" xfId="39" applyFont="1" applyFill="1" applyBorder="1" applyAlignment="1">
      <alignment horizontal="right" vertical="center" readingOrder="1"/>
      <protection hidden="1"/>
    </xf>
    <xf numFmtId="208" fontId="69" fillId="2" borderId="12" xfId="2" applyFont="1" applyFill="1" applyBorder="1" applyAlignment="1" applyProtection="1">
      <alignment horizontal="right" vertical="center"/>
    </xf>
    <xf numFmtId="0" fontId="69" fillId="2" borderId="0" xfId="0" applyNumberFormat="1" applyFont="1" applyFill="1" applyBorder="1" applyAlignment="1">
      <alignment horizontal="center" vertical="top"/>
    </xf>
    <xf numFmtId="0" fontId="133" fillId="15" borderId="0" xfId="0" applyFont="1" applyFill="1" applyBorder="1" applyAlignment="1">
      <alignment horizontal="center"/>
    </xf>
    <xf numFmtId="0" fontId="128" fillId="15" borderId="6" xfId="0" applyFont="1" applyFill="1" applyBorder="1" applyAlignment="1">
      <alignment horizontal="right"/>
    </xf>
    <xf numFmtId="0" fontId="133" fillId="15" borderId="0" xfId="0" applyFont="1" applyFill="1" applyBorder="1">
      <alignment horizontal="left" vertical="center"/>
    </xf>
    <xf numFmtId="0" fontId="188" fillId="9" borderId="0" xfId="0" applyFont="1" applyFill="1" applyBorder="1" applyAlignment="1">
      <alignment horizontal="left"/>
    </xf>
    <xf numFmtId="0" fontId="35" fillId="2" borderId="0" xfId="42" applyFont="1" applyFill="1" applyBorder="1" applyAlignment="1" applyProtection="1">
      <alignment horizontal="left" vertical="center" indent="1"/>
      <protection hidden="1"/>
    </xf>
    <xf numFmtId="0" fontId="9" fillId="2" borderId="0" xfId="42" applyFont="1" applyFill="1" applyBorder="1" applyAlignment="1" applyProtection="1">
      <alignment horizontal="left" vertical="center" indent="1"/>
      <protection hidden="1"/>
    </xf>
    <xf numFmtId="166" fontId="22" fillId="2" borderId="0" xfId="42" applyNumberFormat="1" applyFont="1" applyFill="1" applyBorder="1" applyAlignment="1" applyProtection="1">
      <alignment horizontal="center" wrapText="1"/>
      <protection hidden="1"/>
    </xf>
    <xf numFmtId="166" fontId="14" fillId="2" borderId="0" xfId="42" applyNumberFormat="1" applyFont="1" applyFill="1" applyBorder="1" applyAlignment="1" applyProtection="1">
      <alignment horizontal="right"/>
      <protection hidden="1"/>
    </xf>
    <xf numFmtId="14" fontId="41" fillId="2" borderId="0" xfId="42" applyNumberFormat="1" applyFont="1" applyFill="1" applyBorder="1" applyAlignment="1" applyProtection="1">
      <alignment horizontal="center"/>
      <protection hidden="1"/>
    </xf>
    <xf numFmtId="14" fontId="35" fillId="6" borderId="21" xfId="0" applyNumberFormat="1" applyFont="1" applyFill="1" applyBorder="1" applyAlignment="1" applyProtection="1">
      <alignment horizontal="right"/>
      <protection hidden="1"/>
    </xf>
    <xf numFmtId="17" fontId="106" fillId="10" borderId="27" xfId="20" applyFont="1" applyFill="1" applyBorder="1">
      <alignment horizontal="center" vertical="center"/>
    </xf>
    <xf numFmtId="0" fontId="68" fillId="4" borderId="29" xfId="0" applyFont="1" applyFill="1" applyBorder="1" applyAlignment="1">
      <alignment horizontal="center" vertical="center"/>
    </xf>
    <xf numFmtId="17" fontId="106" fillId="3" borderId="0" xfId="20" applyFont="1" applyFill="1" applyBorder="1">
      <alignment horizontal="center" vertical="center"/>
    </xf>
    <xf numFmtId="0" fontId="20" fillId="13" borderId="0" xfId="0" applyFont="1" applyFill="1" applyAlignment="1">
      <alignment horizontal="center" vertical="center" wrapText="1"/>
    </xf>
    <xf numFmtId="206" fontId="0" fillId="2" borderId="12" xfId="39" applyFont="1" applyFill="1" applyBorder="1" applyAlignment="1" applyProtection="1">
      <alignment horizontal="right"/>
    </xf>
    <xf numFmtId="206" fontId="0" fillId="2" borderId="39" xfId="39" applyFont="1" applyFill="1" applyBorder="1" applyAlignment="1" applyProtection="1">
      <alignment horizontal="right"/>
    </xf>
    <xf numFmtId="186" fontId="28" fillId="30" borderId="0" xfId="47" applyNumberFormat="1" applyFont="1" applyFill="1" applyBorder="1" applyAlignment="1">
      <alignment horizontal="right" vertical="center"/>
    </xf>
    <xf numFmtId="176" fontId="189" fillId="36" borderId="9" xfId="0" applyNumberFormat="1" applyFont="1" applyFill="1" applyBorder="1" applyAlignment="1">
      <alignment horizontal="center" vertical="center"/>
    </xf>
    <xf numFmtId="176" fontId="189" fillId="36" borderId="21" xfId="0" applyNumberFormat="1" applyFont="1" applyFill="1" applyBorder="1" applyAlignment="1">
      <alignment horizontal="center" vertical="center"/>
    </xf>
    <xf numFmtId="204" fontId="61" fillId="44" borderId="10" xfId="55" applyNumberFormat="1" applyFont="1" applyBorder="1" applyAlignment="1">
      <alignment horizontal="center" vertical="center"/>
    </xf>
    <xf numFmtId="204" fontId="61" fillId="44" borderId="20" xfId="55" applyNumberFormat="1" applyFont="1" applyBorder="1" applyAlignment="1">
      <alignment horizontal="center" vertical="center"/>
    </xf>
    <xf numFmtId="0" fontId="120" fillId="2" borderId="0" xfId="10" applyFont="1" applyFill="1" applyAlignment="1">
      <alignment horizontal="right" vertical="center"/>
    </xf>
    <xf numFmtId="206" fontId="21" fillId="2" borderId="0" xfId="39" applyFont="1" applyFill="1" applyBorder="1" applyAlignment="1" applyProtection="1">
      <alignment horizontal="right"/>
    </xf>
    <xf numFmtId="187" fontId="105" fillId="2" borderId="0" xfId="10" applyNumberFormat="1" applyFont="1" applyFill="1" applyAlignment="1">
      <alignment horizontal="right" vertical="center"/>
    </xf>
    <xf numFmtId="0" fontId="77" fillId="2" borderId="0" xfId="10" applyFill="1" applyAlignment="1">
      <alignment horizontal="right" vertical="center"/>
    </xf>
    <xf numFmtId="0" fontId="15" fillId="2" borderId="0" xfId="10" applyFont="1" applyFill="1" applyAlignment="1">
      <alignment horizontal="right" vertical="center"/>
    </xf>
    <xf numFmtId="0" fontId="15" fillId="2" borderId="0" xfId="0" applyFont="1" applyFill="1" applyBorder="1" applyAlignment="1">
      <alignment horizontal="right" vertical="center" indent="1"/>
    </xf>
    <xf numFmtId="0" fontId="20" fillId="39" borderId="0" xfId="0" applyFont="1" applyFill="1">
      <alignment horizontal="left" vertical="center"/>
    </xf>
    <xf numFmtId="0" fontId="13" fillId="61" borderId="2" xfId="0" applyFont="1" applyFill="1" applyBorder="1">
      <alignment horizontal="left" vertical="center"/>
    </xf>
    <xf numFmtId="0" fontId="0" fillId="0" borderId="0" xfId="0" applyAlignment="1">
      <alignment horizontal="right" vertical="center" indent="1"/>
    </xf>
    <xf numFmtId="1" fontId="173" fillId="6" borderId="0" xfId="0" applyNumberFormat="1" applyFont="1" applyFill="1" applyBorder="1" applyAlignment="1">
      <alignment horizontal="center" vertical="center"/>
    </xf>
    <xf numFmtId="1" fontId="173" fillId="6" borderId="21" xfId="0" applyNumberFormat="1" applyFont="1" applyFill="1" applyBorder="1" applyAlignment="1">
      <alignment horizontal="center" vertical="center"/>
    </xf>
    <xf numFmtId="0" fontId="110" fillId="2" borderId="0" xfId="0" applyFont="1" applyFill="1" applyBorder="1">
      <alignment horizontal="left" vertical="center"/>
    </xf>
    <xf numFmtId="187" fontId="105" fillId="2" borderId="9" xfId="10" applyNumberFormat="1" applyFont="1" applyFill="1" applyBorder="1" applyAlignment="1">
      <alignment horizontal="right" vertical="center"/>
    </xf>
    <xf numFmtId="187" fontId="105" fillId="2" borderId="21" xfId="10" applyNumberFormat="1" applyFont="1" applyFill="1" applyBorder="1" applyAlignment="1">
      <alignment horizontal="right" vertical="center"/>
    </xf>
    <xf numFmtId="164" fontId="53" fillId="2" borderId="12" xfId="0" applyNumberFormat="1" applyFont="1" applyFill="1" applyBorder="1" applyAlignment="1">
      <alignment horizontal="center" vertical="center"/>
    </xf>
    <xf numFmtId="14" fontId="0" fillId="3" borderId="12" xfId="0" applyNumberFormat="1" applyFill="1" applyBorder="1" applyAlignment="1">
      <alignment horizontal="center" vertical="center"/>
    </xf>
    <xf numFmtId="0" fontId="0" fillId="2" borderId="9" xfId="0" applyFill="1" applyBorder="1" applyAlignment="1">
      <alignment horizontal="right" vertical="center"/>
    </xf>
    <xf numFmtId="186" fontId="20" fillId="12" borderId="5" xfId="50" applyNumberFormat="1" applyFont="1" applyFill="1" applyBorder="1" applyAlignment="1">
      <alignment horizontal="right"/>
    </xf>
    <xf numFmtId="186" fontId="40" fillId="17" borderId="5" xfId="50" applyNumberFormat="1" applyFont="1" applyFill="1" applyBorder="1" applyAlignment="1">
      <alignment horizontal="right"/>
    </xf>
    <xf numFmtId="186" fontId="40" fillId="17" borderId="28" xfId="50" applyNumberFormat="1" applyFont="1" applyFill="1" applyBorder="1" applyAlignment="1">
      <alignment horizontal="right"/>
    </xf>
    <xf numFmtId="0" fontId="40" fillId="2" borderId="21" xfId="0" applyFont="1" applyFill="1" applyBorder="1" applyAlignment="1">
      <alignment horizontal="right" vertical="center"/>
    </xf>
    <xf numFmtId="0" fontId="40" fillId="2" borderId="0" xfId="0" applyFont="1" applyFill="1" applyBorder="1" applyAlignment="1">
      <alignment horizontal="right" vertical="center"/>
    </xf>
    <xf numFmtId="173" fontId="42" fillId="2" borderId="0" xfId="0" applyNumberFormat="1" applyFont="1" applyFill="1" applyBorder="1" applyAlignment="1">
      <alignment horizontal="right"/>
    </xf>
    <xf numFmtId="0" fontId="71" fillId="2" borderId="0" xfId="0" applyFont="1" applyFill="1" applyBorder="1" applyAlignment="1">
      <alignment horizontal="right" shrinkToFit="1"/>
    </xf>
    <xf numFmtId="0" fontId="29" fillId="2" borderId="0" xfId="0" applyFont="1" applyFill="1" applyBorder="1" applyAlignment="1">
      <alignment horizontal="right" vertical="center"/>
    </xf>
    <xf numFmtId="0" fontId="53" fillId="2" borderId="9" xfId="0" applyFont="1" applyFill="1" applyBorder="1" applyAlignment="1">
      <alignment horizontal="right"/>
    </xf>
    <xf numFmtId="17" fontId="21" fillId="7" borderId="9" xfId="20" applyFont="1" applyFill="1" applyBorder="1" applyAlignment="1">
      <alignment horizontal="right" vertical="center"/>
    </xf>
    <xf numFmtId="17" fontId="21" fillId="7" borderId="21" xfId="20" applyFont="1" applyFill="1" applyBorder="1" applyAlignment="1">
      <alignment horizontal="right" vertical="center"/>
    </xf>
    <xf numFmtId="17" fontId="0" fillId="2" borderId="0" xfId="20" applyFont="1" applyFill="1" applyBorder="1" applyAlignment="1">
      <alignment horizontal="right" vertical="center"/>
    </xf>
    <xf numFmtId="17" fontId="18" fillId="4" borderId="9" xfId="20" applyFont="1" applyFill="1" applyBorder="1" applyAlignment="1">
      <alignment horizontal="right" vertical="center"/>
    </xf>
    <xf numFmtId="17" fontId="18" fillId="4" borderId="21" xfId="20" applyFont="1" applyFill="1" applyBorder="1" applyAlignment="1">
      <alignment horizontal="right" vertical="center"/>
    </xf>
    <xf numFmtId="17" fontId="18" fillId="2" borderId="0" xfId="20" applyFont="1" applyFill="1" applyBorder="1" applyAlignment="1">
      <alignment horizontal="right" vertical="center"/>
    </xf>
    <xf numFmtId="17" fontId="18" fillId="10" borderId="9" xfId="20" applyFont="1" applyFill="1" applyBorder="1" applyAlignment="1">
      <alignment horizontal="right" vertical="center"/>
    </xf>
    <xf numFmtId="17" fontId="18" fillId="10" borderId="21" xfId="20" applyFont="1" applyFill="1" applyBorder="1" applyAlignment="1">
      <alignment horizontal="right" vertical="center"/>
    </xf>
    <xf numFmtId="0" fontId="107" fillId="6" borderId="6" xfId="0" applyFont="1" applyFill="1" applyBorder="1" applyAlignment="1">
      <alignment horizontal="center" vertical="center"/>
    </xf>
    <xf numFmtId="197" fontId="53" fillId="44" borderId="25" xfId="55" applyNumberFormat="1" applyBorder="1" applyAlignment="1">
      <alignment horizontal="center" vertical="center"/>
    </xf>
    <xf numFmtId="0" fontId="153" fillId="3" borderId="8" xfId="0" applyFont="1" applyFill="1" applyBorder="1" applyAlignment="1">
      <alignment horizontal="center" vertical="center"/>
    </xf>
    <xf numFmtId="0" fontId="13" fillId="3" borderId="0" xfId="0" applyFont="1" applyFill="1" applyBorder="1" applyAlignment="1">
      <alignment horizontal="center" vertical="center"/>
    </xf>
    <xf numFmtId="0" fontId="21" fillId="3" borderId="0" xfId="9" applyFont="1" applyFill="1" applyAlignment="1">
      <alignment horizontal="center" vertical="center" shrinkToFit="1"/>
    </xf>
    <xf numFmtId="0" fontId="53" fillId="2" borderId="8" xfId="0" applyFont="1" applyFill="1" applyBorder="1" applyAlignment="1">
      <alignment horizontal="center" vertical="center"/>
    </xf>
    <xf numFmtId="0" fontId="53" fillId="2" borderId="0" xfId="10" applyFont="1" applyFill="1" applyAlignment="1">
      <alignment horizontal="center" vertical="center"/>
    </xf>
    <xf numFmtId="0" fontId="107" fillId="6" borderId="0" xfId="0" applyFont="1" applyFill="1" applyBorder="1" applyAlignment="1">
      <alignment horizontal="center" vertical="center"/>
    </xf>
    <xf numFmtId="0" fontId="53" fillId="2" borderId="25" xfId="55" applyFill="1" applyBorder="1" applyAlignment="1">
      <alignment horizontal="center" vertical="center"/>
    </xf>
    <xf numFmtId="1" fontId="0" fillId="6" borderId="7" xfId="0" applyNumberFormat="1" applyFill="1" applyBorder="1" applyAlignment="1">
      <alignment horizontal="center" vertical="center"/>
    </xf>
    <xf numFmtId="204" fontId="181" fillId="6" borderId="10" xfId="0" applyNumberFormat="1" applyFont="1" applyFill="1" applyBorder="1" applyAlignment="1">
      <alignment horizontal="center" vertical="center"/>
    </xf>
    <xf numFmtId="204" fontId="181" fillId="6" borderId="20" xfId="0" applyNumberFormat="1" applyFont="1" applyFill="1" applyBorder="1" applyAlignment="1">
      <alignment horizontal="center" vertical="center"/>
    </xf>
    <xf numFmtId="206" fontId="0" fillId="2" borderId="28" xfId="39" applyFont="1" applyFill="1" applyBorder="1" applyAlignment="1" applyProtection="1">
      <alignment horizontal="right" vertical="center"/>
      <protection hidden="1"/>
    </xf>
    <xf numFmtId="173" fontId="40" fillId="17" borderId="120" xfId="0" applyNumberFormat="1" applyFont="1" applyFill="1" applyBorder="1" applyAlignment="1">
      <alignment horizontal="right"/>
    </xf>
    <xf numFmtId="173" fontId="40" fillId="17" borderId="28" xfId="0" applyNumberFormat="1" applyFont="1" applyFill="1" applyBorder="1" applyAlignment="1">
      <alignment horizontal="right"/>
    </xf>
    <xf numFmtId="206" fontId="0" fillId="2" borderId="96" xfId="39" applyFont="1" applyFill="1" applyBorder="1" applyAlignment="1" applyProtection="1">
      <alignment horizontal="right" vertical="center"/>
      <protection hidden="1"/>
    </xf>
    <xf numFmtId="0" fontId="83" fillId="2" borderId="9" xfId="0" applyFont="1" applyFill="1" applyBorder="1" applyAlignment="1">
      <alignment horizontal="center" vertical="center"/>
    </xf>
    <xf numFmtId="175" fontId="0" fillId="2" borderId="0" xfId="7" applyFont="1" applyFill="1" applyBorder="1" applyAlignment="1" applyProtection="1">
      <alignment vertical="center" wrapText="1"/>
      <protection hidden="1"/>
    </xf>
    <xf numFmtId="0" fontId="40" fillId="0" borderId="5" xfId="0" applyFont="1" applyFill="1" applyBorder="1" applyAlignment="1">
      <alignment horizontal="left" vertical="center" wrapText="1" readingOrder="1"/>
    </xf>
    <xf numFmtId="175" fontId="0" fillId="2" borderId="130" xfId="7" applyFont="1" applyFill="1" applyBorder="1" applyAlignment="1" applyProtection="1">
      <alignment vertical="center" wrapText="1"/>
      <protection hidden="1"/>
    </xf>
    <xf numFmtId="0" fontId="9" fillId="3" borderId="7" xfId="0" applyFont="1" applyFill="1" applyBorder="1" applyProtection="1">
      <alignment horizontal="left" vertical="center"/>
      <protection hidden="1"/>
    </xf>
    <xf numFmtId="0" fontId="137" fillId="3" borderId="0" xfId="9" applyFont="1" applyFill="1" applyProtection="1">
      <alignment horizontal="left" vertical="center" indent="1"/>
      <protection hidden="1"/>
    </xf>
    <xf numFmtId="0" fontId="78" fillId="3" borderId="0" xfId="9" applyFill="1" applyProtection="1">
      <alignment horizontal="left" vertical="center" indent="1"/>
      <protection hidden="1"/>
    </xf>
    <xf numFmtId="180" fontId="54" fillId="5" borderId="64" xfId="0" applyNumberFormat="1" applyFont="1" applyFill="1" applyBorder="1" applyAlignment="1" applyProtection="1">
      <alignment horizontal="center" vertical="center" wrapText="1"/>
      <protection hidden="1"/>
    </xf>
    <xf numFmtId="209" fontId="9" fillId="6" borderId="8" xfId="59" applyFont="1" applyFill="1" applyBorder="1" applyAlignment="1" applyProtection="1">
      <alignment horizontal="center" vertical="center"/>
      <protection hidden="1"/>
    </xf>
    <xf numFmtId="209" fontId="112" fillId="6" borderId="0" xfId="59" applyFont="1" applyFill="1" applyBorder="1" applyAlignment="1" applyProtection="1">
      <alignment horizontal="center" vertical="center" wrapText="1"/>
      <protection hidden="1"/>
    </xf>
    <xf numFmtId="209" fontId="152" fillId="33" borderId="0" xfId="59" applyFont="1" applyFill="1" applyBorder="1" applyAlignment="1" applyProtection="1">
      <alignment horizontal="center" vertical="center" wrapText="1" shrinkToFit="1"/>
    </xf>
    <xf numFmtId="209" fontId="53" fillId="6" borderId="6" xfId="59" applyFont="1" applyFill="1" applyBorder="1" applyAlignment="1" applyProtection="1">
      <alignment horizontal="center" vertical="center" wrapText="1"/>
      <protection hidden="1"/>
    </xf>
    <xf numFmtId="209" fontId="22" fillId="6" borderId="0" xfId="59" applyFont="1" applyFill="1" applyBorder="1" applyAlignment="1" applyProtection="1">
      <alignment horizontal="center" vertical="center"/>
      <protection hidden="1"/>
    </xf>
    <xf numFmtId="209" fontId="11" fillId="5" borderId="8" xfId="59" applyFont="1" applyFill="1" applyBorder="1" applyAlignment="1" applyProtection="1">
      <alignment horizontal="center" vertical="center"/>
      <protection hidden="1"/>
    </xf>
    <xf numFmtId="209" fontId="54" fillId="5" borderId="64" xfId="59" applyFont="1" applyFill="1" applyBorder="1" applyAlignment="1" applyProtection="1">
      <alignment horizontal="center" vertical="center" wrapText="1"/>
      <protection hidden="1"/>
    </xf>
    <xf numFmtId="209" fontId="13" fillId="5" borderId="6" xfId="59" applyFont="1" applyFill="1" applyBorder="1" applyAlignment="1" applyProtection="1">
      <alignment horizontal="center" vertical="center"/>
      <protection hidden="1"/>
    </xf>
    <xf numFmtId="209" fontId="11" fillId="5" borderId="0" xfId="59" applyFont="1" applyFill="1" applyBorder="1" applyAlignment="1" applyProtection="1">
      <alignment horizontal="center" vertical="center"/>
      <protection hidden="1"/>
    </xf>
    <xf numFmtId="209" fontId="126" fillId="5" borderId="8" xfId="59" applyFont="1" applyFill="1" applyBorder="1" applyAlignment="1" applyProtection="1">
      <alignment horizontal="center" vertical="center" wrapText="1"/>
      <protection hidden="1"/>
    </xf>
    <xf numFmtId="209" fontId="11" fillId="15" borderId="0" xfId="59" applyFont="1" applyFill="1" applyBorder="1" applyAlignment="1" applyProtection="1">
      <alignment horizontal="center" vertical="center"/>
      <protection hidden="1"/>
    </xf>
    <xf numFmtId="209" fontId="53" fillId="6" borderId="65" xfId="59" applyFont="1" applyFill="1" applyBorder="1" applyAlignment="1" applyProtection="1">
      <alignment horizontal="center" vertical="center" wrapText="1"/>
      <protection hidden="1"/>
    </xf>
    <xf numFmtId="209" fontId="9" fillId="36" borderId="68" xfId="59" applyFont="1" applyFill="1" applyBorder="1" applyAlignment="1" applyProtection="1">
      <alignment horizontal="center" vertical="center"/>
      <protection hidden="1"/>
    </xf>
    <xf numFmtId="209" fontId="141" fillId="15" borderId="0" xfId="59" applyFont="1" applyFill="1" applyBorder="1" applyAlignment="1" applyProtection="1">
      <alignment horizontal="center" vertical="center" wrapText="1"/>
      <protection hidden="1"/>
    </xf>
    <xf numFmtId="209" fontId="35" fillId="15" borderId="68" xfId="59" applyFont="1" applyFill="1" applyBorder="1" applyAlignment="1" applyProtection="1">
      <alignment horizontal="center" vertical="center"/>
      <protection hidden="1"/>
    </xf>
    <xf numFmtId="0" fontId="9" fillId="3" borderId="21" xfId="0" applyFont="1" applyFill="1" applyBorder="1" applyProtection="1">
      <alignment horizontal="left" vertical="center"/>
      <protection hidden="1"/>
    </xf>
    <xf numFmtId="0" fontId="9" fillId="3" borderId="20" xfId="0" applyFont="1" applyFill="1" applyBorder="1" applyProtection="1">
      <alignment horizontal="left" vertical="center"/>
      <protection hidden="1"/>
    </xf>
    <xf numFmtId="43" fontId="0" fillId="13" borderId="0" xfId="1" applyFont="1" applyFill="1" applyBorder="1" applyAlignment="1">
      <alignment horizontal="left" vertical="center" indent="1"/>
    </xf>
    <xf numFmtId="43" fontId="0" fillId="13" borderId="0" xfId="1" applyFont="1" applyFill="1" applyBorder="1" applyAlignment="1">
      <alignment horizontal="center" vertical="center"/>
    </xf>
    <xf numFmtId="43" fontId="63" fillId="13" borderId="0" xfId="1" applyFont="1" applyFill="1" applyBorder="1" applyAlignment="1">
      <alignment horizontal="left" vertical="center" indent="1"/>
    </xf>
    <xf numFmtId="43" fontId="20" fillId="13" borderId="6" xfId="1" applyFont="1" applyFill="1" applyBorder="1" applyAlignment="1">
      <alignment horizontal="left" vertical="center" indent="1"/>
    </xf>
    <xf numFmtId="43" fontId="51" fillId="13" borderId="6" xfId="1" applyFont="1" applyFill="1" applyBorder="1" applyAlignment="1">
      <alignment vertical="center" shrinkToFit="1"/>
    </xf>
    <xf numFmtId="0" fontId="20" fillId="62" borderId="0" xfId="0" applyFont="1" applyFill="1">
      <alignment horizontal="left" vertical="center"/>
    </xf>
    <xf numFmtId="0" fontId="20" fillId="62" borderId="0" xfId="0" applyFont="1" applyFill="1" applyBorder="1">
      <alignment horizontal="left" vertical="center"/>
    </xf>
    <xf numFmtId="0" fontId="117" fillId="13" borderId="0" xfId="0" applyFont="1" applyFill="1" applyBorder="1" applyAlignment="1">
      <alignment horizontal="center" vertical="center" shrinkToFit="1"/>
    </xf>
    <xf numFmtId="0" fontId="18" fillId="13" borderId="0" xfId="0" applyFont="1" applyFill="1" applyBorder="1" applyAlignment="1">
      <alignment horizontal="right" vertical="center"/>
    </xf>
    <xf numFmtId="206" fontId="0" fillId="3" borderId="23" xfId="39" applyFont="1" applyFill="1" applyBorder="1" applyAlignment="1" applyProtection="1">
      <alignment horizontal="right" vertical="center"/>
      <protection locked="0" hidden="1"/>
    </xf>
    <xf numFmtId="0" fontId="58" fillId="3" borderId="46" xfId="51" applyFont="1" applyBorder="1" applyAlignment="1">
      <alignment horizontal="left" vertical="center"/>
      <protection locked="0"/>
    </xf>
    <xf numFmtId="175" fontId="0" fillId="3" borderId="46" xfId="51" applyNumberFormat="1" applyFont="1" applyBorder="1" applyAlignment="1">
      <alignment horizontal="left"/>
      <protection locked="0"/>
    </xf>
    <xf numFmtId="175" fontId="0" fillId="3" borderId="99" xfId="51" applyNumberFormat="1" applyFont="1" applyBorder="1" applyAlignment="1">
      <alignment horizontal="left" vertical="center"/>
      <protection locked="0"/>
    </xf>
    <xf numFmtId="206" fontId="61" fillId="3" borderId="30" xfId="51" applyNumberFormat="1" applyFont="1" applyFill="1" applyBorder="1" applyAlignment="1">
      <alignment horizontal="right" vertical="center"/>
      <protection locked="0"/>
    </xf>
    <xf numFmtId="181" fontId="32" fillId="3" borderId="61" xfId="51" applyNumberFormat="1" applyFont="1" applyBorder="1" applyAlignment="1">
      <alignment horizontal="center" vertical="top" readingOrder="1"/>
      <protection locked="0"/>
    </xf>
    <xf numFmtId="198" fontId="9" fillId="6" borderId="0" xfId="0" applyNumberFormat="1" applyFont="1" applyFill="1" applyBorder="1" applyAlignment="1">
      <alignment horizontal="right" vertical="top"/>
    </xf>
    <xf numFmtId="198" fontId="63" fillId="6" borderId="0" xfId="0" applyNumberFormat="1" applyFont="1" applyFill="1" applyBorder="1" applyAlignment="1">
      <alignment horizontal="right" vertical="top" wrapText="1"/>
    </xf>
    <xf numFmtId="198" fontId="63" fillId="6" borderId="6" xfId="0" applyNumberFormat="1" applyFont="1" applyFill="1" applyBorder="1" applyAlignment="1">
      <alignment horizontal="right" vertical="top" wrapText="1"/>
    </xf>
    <xf numFmtId="0" fontId="9" fillId="2" borderId="0" xfId="0" applyFont="1" applyFill="1" applyBorder="1" applyAlignment="1">
      <alignment horizontal="right" wrapText="1"/>
    </xf>
    <xf numFmtId="0" fontId="38" fillId="6" borderId="0" xfId="0" applyFont="1" applyFill="1" applyBorder="1" applyAlignment="1">
      <alignment horizontal="right" vertical="top" wrapText="1"/>
    </xf>
    <xf numFmtId="0" fontId="73" fillId="5" borderId="42" xfId="30" applyFont="1" applyAlignment="1">
      <alignment horizontal="right" vertical="top"/>
    </xf>
    <xf numFmtId="0" fontId="9" fillId="6" borderId="0" xfId="0" applyFont="1" applyFill="1" applyBorder="1" applyAlignment="1">
      <alignment horizontal="right" vertical="top" wrapText="1"/>
    </xf>
    <xf numFmtId="0" fontId="13" fillId="6" borderId="0" xfId="0" applyFont="1" applyFill="1" applyBorder="1" applyAlignment="1">
      <alignment horizontal="right" vertical="top" wrapText="1"/>
    </xf>
    <xf numFmtId="0" fontId="61" fillId="3" borderId="38" xfId="51" applyFont="1" applyFill="1" applyBorder="1" applyAlignment="1">
      <alignment horizontal="left" vertical="center"/>
      <protection locked="0"/>
    </xf>
    <xf numFmtId="0" fontId="61" fillId="3" borderId="12" xfId="51" applyFont="1" applyFill="1" applyBorder="1" applyAlignment="1">
      <alignment vertical="center"/>
      <protection locked="0"/>
    </xf>
    <xf numFmtId="0" fontId="61" fillId="3" borderId="12" xfId="51" applyFont="1" applyFill="1" applyBorder="1" applyAlignment="1">
      <alignment horizontal="left" vertical="center"/>
      <protection locked="0"/>
    </xf>
    <xf numFmtId="0" fontId="61" fillId="3" borderId="12" xfId="51" applyFont="1" applyFill="1" applyBorder="1" applyAlignment="1">
      <alignment horizontal="left" vertical="center" indent="1"/>
      <protection locked="0"/>
    </xf>
    <xf numFmtId="0" fontId="61" fillId="3" borderId="29" xfId="51" applyFont="1" applyFill="1" applyBorder="1" applyAlignment="1">
      <alignment horizontal="left" vertical="center"/>
      <protection locked="0"/>
    </xf>
    <xf numFmtId="0" fontId="62" fillId="13" borderId="0" xfId="0" applyFont="1" applyFill="1">
      <alignment horizontal="left" vertical="center"/>
    </xf>
    <xf numFmtId="0" fontId="190" fillId="13" borderId="0" xfId="0" applyFont="1" applyFill="1" applyAlignment="1">
      <alignment vertical="center" shrinkToFit="1"/>
    </xf>
    <xf numFmtId="0" fontId="62" fillId="25" borderId="9" xfId="0" applyFont="1" applyFill="1" applyBorder="1">
      <alignment horizontal="left" vertical="center"/>
    </xf>
    <xf numFmtId="0" fontId="62" fillId="3" borderId="0" xfId="0" applyFont="1" applyFill="1" applyBorder="1">
      <alignment horizontal="left" vertical="center"/>
    </xf>
    <xf numFmtId="0" fontId="62" fillId="3" borderId="21" xfId="0" applyFont="1" applyFill="1" applyBorder="1">
      <alignment horizontal="left" vertical="center"/>
    </xf>
    <xf numFmtId="0" fontId="118" fillId="2" borderId="6" xfId="0" applyFont="1" applyFill="1" applyBorder="1" applyAlignment="1">
      <alignment horizontal="right" vertical="center"/>
    </xf>
    <xf numFmtId="0" fontId="163" fillId="2" borderId="6" xfId="0" applyFont="1" applyFill="1" applyBorder="1" applyAlignment="1">
      <alignment horizontal="center" shrinkToFit="1"/>
    </xf>
    <xf numFmtId="0" fontId="62" fillId="2" borderId="6" xfId="0" applyFont="1" applyFill="1" applyBorder="1">
      <alignment horizontal="left" vertical="center"/>
    </xf>
    <xf numFmtId="1" fontId="62" fillId="6" borderId="6" xfId="0" applyNumberFormat="1" applyFont="1" applyFill="1" applyBorder="1" applyAlignment="1">
      <alignment horizontal="center" vertical="center"/>
    </xf>
    <xf numFmtId="1" fontId="62" fillId="6" borderId="20" xfId="0" applyNumberFormat="1" applyFont="1" applyFill="1" applyBorder="1" applyAlignment="1">
      <alignment horizontal="center" vertical="center"/>
    </xf>
    <xf numFmtId="0" fontId="62" fillId="2" borderId="21" xfId="50" applyFont="1" applyFill="1" applyBorder="1">
      <alignment horizontal="left" vertical="center" indent="1"/>
    </xf>
    <xf numFmtId="0" fontId="62" fillId="0" borderId="0" xfId="50" applyFont="1" applyFill="1" applyBorder="1">
      <alignment horizontal="left" vertical="center" indent="1"/>
    </xf>
    <xf numFmtId="0" fontId="62" fillId="2" borderId="9" xfId="50" applyFont="1" applyFill="1" applyBorder="1">
      <alignment horizontal="left" vertical="center" indent="1"/>
    </xf>
    <xf numFmtId="176" fontId="118" fillId="2" borderId="10" xfId="0" applyNumberFormat="1" applyFont="1" applyFill="1" applyBorder="1" applyAlignment="1">
      <alignment horizontal="center"/>
    </xf>
    <xf numFmtId="176" fontId="118" fillId="2" borderId="20" xfId="0" applyNumberFormat="1" applyFont="1" applyFill="1" applyBorder="1" applyAlignment="1">
      <alignment horizontal="center"/>
    </xf>
    <xf numFmtId="176" fontId="62" fillId="2" borderId="10" xfId="0" applyNumberFormat="1" applyFont="1" applyFill="1" applyBorder="1" applyAlignment="1">
      <alignment horizontal="center"/>
    </xf>
    <xf numFmtId="176" fontId="62" fillId="2" borderId="20" xfId="0" applyNumberFormat="1" applyFont="1" applyFill="1" applyBorder="1" applyAlignment="1">
      <alignment horizontal="center"/>
    </xf>
    <xf numFmtId="0" fontId="163" fillId="13" borderId="0" xfId="0" applyFont="1" applyFill="1" applyAlignment="1">
      <alignment horizontal="center" shrinkToFit="1"/>
    </xf>
    <xf numFmtId="0" fontId="62" fillId="13" borderId="0" xfId="0" applyFont="1" applyFill="1" applyBorder="1">
      <alignment horizontal="left" vertical="center"/>
    </xf>
    <xf numFmtId="0" fontId="0" fillId="0" borderId="0" xfId="0" applyNumberFormat="1" applyAlignment="1">
      <alignment horizontal="center" vertical="center"/>
    </xf>
    <xf numFmtId="0" fontId="13" fillId="3" borderId="12" xfId="0" applyFont="1" applyFill="1" applyBorder="1" applyAlignment="1" applyProtection="1">
      <alignment horizontal="center" vertical="center"/>
      <protection hidden="1"/>
    </xf>
    <xf numFmtId="164" fontId="53" fillId="2" borderId="12" xfId="0" applyNumberFormat="1" applyFont="1" applyFill="1" applyBorder="1" applyAlignment="1" applyProtection="1">
      <alignment horizontal="center" vertical="center"/>
      <protection hidden="1"/>
    </xf>
    <xf numFmtId="0" fontId="0" fillId="2" borderId="12" xfId="50" applyFont="1" applyFill="1" applyBorder="1">
      <alignment horizontal="left" vertical="center" indent="1"/>
    </xf>
    <xf numFmtId="208" fontId="58" fillId="3" borderId="46" xfId="2" applyFont="1" applyFill="1" applyBorder="1" applyAlignment="1" applyProtection="1">
      <alignment horizontal="center" vertical="center"/>
      <protection locked="0" hidden="1"/>
    </xf>
    <xf numFmtId="206" fontId="9" fillId="3" borderId="46" xfId="39" applyFont="1" applyFill="1" applyBorder="1" applyAlignment="1" applyProtection="1">
      <alignment horizontal="right"/>
      <protection locked="0" hidden="1"/>
    </xf>
    <xf numFmtId="206" fontId="61" fillId="3" borderId="61" xfId="39" applyFont="1" applyFill="1" applyBorder="1" applyAlignment="1" applyProtection="1">
      <alignment horizontal="right" vertical="top" readingOrder="1"/>
      <protection locked="0" hidden="1"/>
    </xf>
    <xf numFmtId="206" fontId="61" fillId="3" borderId="46" xfId="39" applyFont="1" applyFill="1" applyBorder="1" applyAlignment="1" applyProtection="1">
      <alignment horizontal="right" vertical="top" readingOrder="1"/>
      <protection locked="0" hidden="1"/>
    </xf>
    <xf numFmtId="190" fontId="58" fillId="3" borderId="46" xfId="48" applyNumberFormat="1" applyFont="1" applyFill="1" applyBorder="1" applyAlignment="1" applyProtection="1">
      <alignment horizontal="center" vertical="center"/>
      <protection locked="0"/>
    </xf>
    <xf numFmtId="190" fontId="58" fillId="3" borderId="99" xfId="48" applyNumberFormat="1" applyFont="1" applyFill="1" applyBorder="1" applyAlignment="1" applyProtection="1">
      <alignment horizontal="center" vertical="center"/>
      <protection locked="0"/>
    </xf>
    <xf numFmtId="0" fontId="58" fillId="3" borderId="29" xfId="18" applyBorder="1" applyAlignment="1" applyProtection="1">
      <alignment horizontal="center" vertical="center"/>
      <protection locked="0" hidden="1"/>
    </xf>
    <xf numFmtId="210" fontId="62" fillId="6" borderId="0" xfId="20" applyNumberFormat="1" applyFont="1" applyFill="1" applyBorder="1">
      <alignment horizontal="center" vertical="center"/>
    </xf>
    <xf numFmtId="210" fontId="62" fillId="6" borderId="21" xfId="20" applyNumberFormat="1" applyFont="1" applyFill="1" applyBorder="1">
      <alignment horizontal="center" vertical="center"/>
    </xf>
    <xf numFmtId="210" fontId="63" fillId="2" borderId="8" xfId="20" applyNumberFormat="1" applyFont="1" applyFill="1" applyBorder="1">
      <alignment horizontal="center" vertical="center"/>
    </xf>
    <xf numFmtId="210" fontId="63" fillId="2" borderId="19" xfId="20" applyNumberFormat="1" applyFont="1" applyFill="1" applyBorder="1">
      <alignment horizontal="center" vertical="center"/>
    </xf>
    <xf numFmtId="0" fontId="104" fillId="3" borderId="0" xfId="9" applyFont="1" applyFill="1" applyAlignment="1">
      <alignment vertical="center"/>
    </xf>
    <xf numFmtId="0" fontId="50" fillId="13" borderId="0" xfId="0" applyFont="1" applyFill="1" applyBorder="1" applyAlignment="1">
      <alignment vertical="center" wrapText="1"/>
    </xf>
    <xf numFmtId="0" fontId="51" fillId="13" borderId="0" xfId="0" applyFont="1" applyFill="1" applyAlignment="1">
      <alignment horizontal="center" vertical="center"/>
    </xf>
    <xf numFmtId="0" fontId="0" fillId="2" borderId="131" xfId="0" applyFill="1" applyBorder="1" applyAlignment="1">
      <alignment horizontal="left" vertical="center" wrapText="1" indent="1"/>
    </xf>
    <xf numFmtId="0" fontId="0" fillId="2" borderId="16" xfId="0" applyFill="1" applyBorder="1" applyAlignment="1">
      <alignment horizontal="left" vertical="center" wrapText="1" indent="1"/>
    </xf>
    <xf numFmtId="0" fontId="40" fillId="2" borderId="16" xfId="0" applyFont="1" applyFill="1" applyBorder="1" applyAlignment="1">
      <alignment horizontal="left" vertical="center" wrapText="1" indent="1"/>
    </xf>
    <xf numFmtId="0" fontId="40" fillId="2" borderId="65" xfId="0" applyFont="1" applyFill="1" applyBorder="1" applyAlignment="1">
      <alignment horizontal="left" vertical="center" wrapText="1" indent="1"/>
    </xf>
    <xf numFmtId="0" fontId="40" fillId="2" borderId="16" xfId="0" applyFont="1" applyFill="1" applyBorder="1" applyAlignment="1">
      <alignment horizontal="left" vertical="top" wrapText="1" indent="1"/>
    </xf>
    <xf numFmtId="0" fontId="40" fillId="2" borderId="132" xfId="0" applyFont="1" applyFill="1" applyBorder="1" applyAlignment="1">
      <alignment horizontal="left" vertical="center" wrapText="1" indent="1"/>
    </xf>
    <xf numFmtId="0" fontId="83" fillId="2" borderId="16" xfId="0" applyFont="1" applyFill="1" applyBorder="1" applyAlignment="1">
      <alignment horizontal="left" vertical="center" wrapText="1" indent="1"/>
    </xf>
    <xf numFmtId="0" fontId="192" fillId="13" borderId="0" xfId="0" applyFont="1" applyFill="1">
      <alignment horizontal="left" vertical="center"/>
    </xf>
    <xf numFmtId="0" fontId="192" fillId="32" borderId="0" xfId="0" applyFont="1" applyFill="1">
      <alignment horizontal="left" vertical="center"/>
    </xf>
    <xf numFmtId="0" fontId="35" fillId="0" borderId="0" xfId="0" applyFont="1">
      <alignment horizontal="left" vertical="center"/>
    </xf>
    <xf numFmtId="0" fontId="35" fillId="0" borderId="12" xfId="0" applyFont="1" applyBorder="1">
      <alignment horizontal="left" vertical="center"/>
    </xf>
    <xf numFmtId="0" fontId="35" fillId="0" borderId="25" xfId="0" applyFont="1" applyBorder="1">
      <alignment horizontal="left" vertical="center"/>
    </xf>
    <xf numFmtId="0" fontId="35" fillId="0" borderId="29" xfId="0" applyFont="1" applyBorder="1">
      <alignment horizontal="left" vertical="center"/>
    </xf>
    <xf numFmtId="0" fontId="35" fillId="0" borderId="0" xfId="0" applyFont="1" applyBorder="1">
      <alignment horizontal="left" vertical="center"/>
    </xf>
    <xf numFmtId="0" fontId="35" fillId="0" borderId="6" xfId="0" applyFont="1" applyBorder="1">
      <alignment horizontal="left" vertical="center"/>
    </xf>
    <xf numFmtId="0" fontId="0" fillId="0" borderId="27" xfId="0" applyBorder="1">
      <alignment horizontal="left" vertical="center"/>
    </xf>
    <xf numFmtId="0" fontId="195" fillId="13" borderId="0" xfId="0" applyFont="1" applyFill="1" applyBorder="1" applyAlignment="1">
      <alignment horizontal="center" shrinkToFit="1"/>
    </xf>
    <xf numFmtId="0" fontId="194" fillId="13" borderId="0" xfId="0" applyFont="1" applyFill="1" applyAlignment="1">
      <alignment horizontal="left" vertical="center" shrinkToFit="1"/>
    </xf>
    <xf numFmtId="0" fontId="194" fillId="13" borderId="0" xfId="0" applyFont="1" applyFill="1" applyBorder="1" applyAlignment="1">
      <alignment horizontal="left" vertical="center" shrinkToFit="1"/>
    </xf>
    <xf numFmtId="0" fontId="195" fillId="13" borderId="0" xfId="0" applyFont="1" applyFill="1" applyAlignment="1">
      <alignment horizontal="left" vertical="center" shrinkToFit="1"/>
    </xf>
    <xf numFmtId="0" fontId="195" fillId="13" borderId="0" xfId="0" applyFont="1" applyFill="1" applyBorder="1" applyAlignment="1">
      <alignment horizontal="left" vertical="center" shrinkToFit="1"/>
    </xf>
    <xf numFmtId="0" fontId="71" fillId="2" borderId="6" xfId="0" applyFont="1" applyFill="1" applyBorder="1" applyAlignment="1">
      <alignment horizontal="left" vertical="center" shrinkToFit="1"/>
    </xf>
    <xf numFmtId="0" fontId="63" fillId="6" borderId="8" xfId="0" applyFont="1" applyFill="1" applyBorder="1">
      <alignment horizontal="left" vertical="center"/>
    </xf>
    <xf numFmtId="0" fontId="63" fillId="6" borderId="6" xfId="0" applyFont="1" applyFill="1" applyBorder="1">
      <alignment horizontal="left" vertical="center"/>
    </xf>
    <xf numFmtId="0" fontId="155" fillId="2" borderId="8" xfId="0" applyFont="1" applyFill="1" applyBorder="1">
      <alignment horizontal="left" vertical="center"/>
    </xf>
    <xf numFmtId="0" fontId="71" fillId="2" borderId="8" xfId="0" applyFont="1" applyFill="1" applyBorder="1" applyAlignment="1">
      <alignment horizontal="left" vertical="center" shrinkToFit="1"/>
    </xf>
    <xf numFmtId="17" fontId="53" fillId="44" borderId="6" xfId="20" applyFont="1" applyFill="1" applyBorder="1">
      <alignment horizontal="center" vertical="center"/>
    </xf>
    <xf numFmtId="17" fontId="53" fillId="44" borderId="20" xfId="20" applyFont="1" applyFill="1" applyBorder="1">
      <alignment horizontal="center" vertical="center"/>
    </xf>
    <xf numFmtId="0" fontId="155" fillId="2" borderId="6" xfId="0" applyFont="1" applyFill="1" applyBorder="1">
      <alignment horizontal="left" vertical="center"/>
    </xf>
    <xf numFmtId="0" fontId="29" fillId="2" borderId="6" xfId="0" applyFont="1" applyFill="1" applyBorder="1" applyAlignment="1">
      <alignment horizontal="center" vertical="center"/>
    </xf>
    <xf numFmtId="0" fontId="148" fillId="62" borderId="0" xfId="0" applyFont="1" applyFill="1" applyBorder="1" applyAlignment="1">
      <alignment vertical="center" shrinkToFit="1"/>
    </xf>
    <xf numFmtId="0" fontId="20" fillId="62" borderId="0" xfId="0" applyFont="1" applyFill="1" applyBorder="1" applyAlignment="1">
      <alignment horizontal="center" vertical="center"/>
    </xf>
    <xf numFmtId="43" fontId="20" fillId="62" borderId="0" xfId="0" applyNumberFormat="1" applyFont="1" applyFill="1" applyBorder="1">
      <alignment horizontal="left" vertical="center"/>
    </xf>
    <xf numFmtId="0" fontId="193" fillId="0" borderId="0" xfId="0" applyFont="1" applyBorder="1" applyAlignment="1">
      <alignment horizontal="left" vertical="center" shrinkToFit="1"/>
    </xf>
    <xf numFmtId="0" fontId="196" fillId="13" borderId="0" xfId="0" applyFont="1" applyFill="1" applyBorder="1" applyAlignment="1">
      <alignment horizontal="left" shrinkToFit="1"/>
    </xf>
    <xf numFmtId="0" fontId="196" fillId="13" borderId="0" xfId="0" applyFont="1" applyFill="1" applyBorder="1" applyAlignment="1">
      <alignment horizontal="center" vertical="center"/>
    </xf>
    <xf numFmtId="0" fontId="196" fillId="13" borderId="0" xfId="0" applyFont="1" applyFill="1" applyBorder="1" applyAlignment="1">
      <alignment vertical="top" wrapText="1"/>
    </xf>
    <xf numFmtId="0" fontId="196" fillId="13" borderId="0" xfId="0" applyFont="1" applyFill="1" applyBorder="1" applyAlignment="1">
      <alignment horizontal="center" shrinkToFit="1"/>
    </xf>
    <xf numFmtId="0" fontId="193" fillId="13" borderId="0" xfId="0" applyFont="1" applyFill="1" applyBorder="1" applyAlignment="1">
      <alignment horizontal="left" vertical="center" shrinkToFit="1"/>
    </xf>
    <xf numFmtId="168" fontId="193" fillId="13" borderId="0" xfId="2" applyNumberFormat="1" applyFont="1" applyFill="1" applyBorder="1" applyAlignment="1">
      <alignment horizontal="center" vertical="center" shrinkToFit="1"/>
    </xf>
    <xf numFmtId="1" fontId="63" fillId="6" borderId="0" xfId="0" applyNumberFormat="1" applyFont="1" applyFill="1" applyBorder="1" applyAlignment="1">
      <alignment horizontal="center" vertical="center"/>
    </xf>
    <xf numFmtId="1" fontId="63" fillId="6" borderId="21" xfId="0" applyNumberFormat="1" applyFont="1" applyFill="1" applyBorder="1" applyAlignment="1">
      <alignment horizontal="center" vertical="center"/>
    </xf>
    <xf numFmtId="2" fontId="61" fillId="3" borderId="133" xfId="51" applyNumberFormat="1" applyFont="1" applyFill="1" applyBorder="1" applyAlignment="1">
      <alignment horizontal="right" vertical="center"/>
      <protection locked="0"/>
    </xf>
    <xf numFmtId="2" fontId="61" fillId="3" borderId="121" xfId="51" applyNumberFormat="1" applyFont="1" applyFill="1" applyBorder="1" applyAlignment="1">
      <alignment horizontal="right" vertical="center"/>
      <protection locked="0"/>
    </xf>
    <xf numFmtId="186" fontId="0" fillId="42" borderId="134" xfId="47" applyNumberFormat="1" applyFont="1" applyBorder="1" applyAlignment="1">
      <alignment horizontal="right" vertical="center"/>
    </xf>
    <xf numFmtId="186" fontId="0" fillId="42" borderId="135" xfId="47" applyNumberFormat="1" applyFont="1" applyBorder="1" applyAlignment="1">
      <alignment horizontal="right" vertical="center"/>
    </xf>
    <xf numFmtId="206" fontId="62" fillId="2" borderId="10" xfId="39" applyFont="1" applyFill="1" applyBorder="1" applyAlignment="1" applyProtection="1">
      <alignment horizontal="center" vertical="center"/>
      <protection hidden="1"/>
    </xf>
    <xf numFmtId="186" fontId="0" fillId="42" borderId="129" xfId="47" applyNumberFormat="1" applyFont="1" applyBorder="1" applyAlignment="1">
      <alignment horizontal="right" vertical="center"/>
    </xf>
    <xf numFmtId="186" fontId="0" fillId="42" borderId="96" xfId="47" applyNumberFormat="1" applyFont="1" applyBorder="1" applyAlignment="1">
      <alignment horizontal="right" vertical="center"/>
    </xf>
    <xf numFmtId="206" fontId="0" fillId="2" borderId="122" xfId="39" applyFont="1" applyFill="1" applyBorder="1" applyAlignment="1" applyProtection="1">
      <alignment horizontal="right"/>
    </xf>
    <xf numFmtId="206" fontId="63" fillId="2" borderId="10" xfId="39" applyFont="1" applyFill="1" applyBorder="1" applyAlignment="1" applyProtection="1">
      <alignment horizontal="center" vertical="center"/>
      <protection hidden="1"/>
    </xf>
    <xf numFmtId="206" fontId="63" fillId="2" borderId="20" xfId="39" applyFont="1" applyFill="1" applyBorder="1" applyAlignment="1" applyProtection="1">
      <alignment horizontal="center" vertical="center"/>
      <protection hidden="1"/>
    </xf>
    <xf numFmtId="204" fontId="144" fillId="56" borderId="6" xfId="0" applyNumberFormat="1" applyFont="1" applyFill="1" applyBorder="1" applyAlignment="1">
      <alignment horizontal="center" vertical="center"/>
    </xf>
    <xf numFmtId="179" fontId="0" fillId="2" borderId="12" xfId="6" applyFont="1" applyBorder="1" applyAlignment="1">
      <alignment horizontal="right"/>
    </xf>
    <xf numFmtId="0" fontId="0" fillId="2" borderId="0" xfId="0" applyFill="1" applyAlignment="1">
      <alignment horizontal="right" vertical="center"/>
    </xf>
    <xf numFmtId="186" fontId="0" fillId="42" borderId="12" xfId="47" applyNumberFormat="1" applyFont="1" applyBorder="1" applyAlignment="1">
      <alignment horizontal="right" vertical="center"/>
    </xf>
    <xf numFmtId="1" fontId="0" fillId="56" borderId="9" xfId="0" applyNumberFormat="1" applyFill="1" applyBorder="1" applyAlignment="1">
      <alignment horizontal="center" vertical="center"/>
    </xf>
    <xf numFmtId="1" fontId="0" fillId="56" borderId="21" xfId="0" applyNumberFormat="1" applyFill="1" applyBorder="1" applyAlignment="1">
      <alignment horizontal="center" vertical="center"/>
    </xf>
    <xf numFmtId="204" fontId="144" fillId="56" borderId="10" xfId="0" applyNumberFormat="1" applyFont="1" applyFill="1" applyBorder="1" applyAlignment="1">
      <alignment horizontal="center" vertical="center"/>
    </xf>
    <xf numFmtId="204" fontId="144" fillId="56" borderId="20" xfId="0" applyNumberFormat="1" applyFont="1" applyFill="1" applyBorder="1" applyAlignment="1">
      <alignment horizontal="center" vertical="center"/>
    </xf>
    <xf numFmtId="186" fontId="0" fillId="3" borderId="30" xfId="50" applyNumberFormat="1" applyFont="1" applyFill="1" applyBorder="1" applyAlignment="1">
      <alignment horizontal="right" vertical="center"/>
    </xf>
    <xf numFmtId="186" fontId="0" fillId="3" borderId="12" xfId="51" applyNumberFormat="1" applyFont="1" applyFill="1" applyBorder="1" applyAlignment="1">
      <alignment horizontal="right"/>
      <protection locked="0"/>
    </xf>
    <xf numFmtId="186" fontId="53" fillId="44" borderId="8" xfId="55" applyNumberFormat="1" applyBorder="1" applyAlignment="1">
      <alignment horizontal="center" vertical="center"/>
    </xf>
    <xf numFmtId="0" fontId="5" fillId="0" borderId="0" xfId="0" applyFont="1">
      <alignment horizontal="left" vertical="center"/>
    </xf>
    <xf numFmtId="0" fontId="0" fillId="0" borderId="9" xfId="0" applyFill="1" applyBorder="1" applyAlignment="1">
      <alignment vertical="center"/>
    </xf>
    <xf numFmtId="43" fontId="197" fillId="13" borderId="0" xfId="1" applyFont="1" applyFill="1" applyBorder="1" applyAlignment="1">
      <alignment horizontal="left" vertical="center" indent="1"/>
    </xf>
    <xf numFmtId="43" fontId="198" fillId="13" borderId="0" xfId="1" applyFont="1" applyFill="1" applyBorder="1" applyAlignment="1">
      <alignment horizontal="left" indent="1"/>
    </xf>
    <xf numFmtId="0" fontId="49" fillId="32" borderId="0" xfId="0" applyFont="1" applyFill="1" applyProtection="1">
      <alignment horizontal="left" vertical="center"/>
      <protection hidden="1"/>
    </xf>
    <xf numFmtId="0" fontId="35" fillId="32" borderId="0" xfId="0" applyFont="1" applyFill="1" applyProtection="1">
      <alignment horizontal="left" vertical="center"/>
      <protection hidden="1"/>
    </xf>
    <xf numFmtId="0" fontId="51" fillId="32" borderId="0" xfId="0" applyFont="1" applyFill="1" applyBorder="1" applyProtection="1">
      <alignment horizontal="left" vertical="center"/>
      <protection hidden="1"/>
    </xf>
    <xf numFmtId="43" fontId="200" fillId="13" borderId="0" xfId="1" applyFont="1" applyFill="1" applyBorder="1" applyAlignment="1">
      <alignment horizontal="left" indent="1"/>
    </xf>
    <xf numFmtId="0" fontId="5" fillId="10" borderId="9" xfId="0" applyFont="1" applyFill="1" applyBorder="1">
      <alignment horizontal="left" vertical="center"/>
    </xf>
    <xf numFmtId="0" fontId="5" fillId="3" borderId="0" xfId="0" applyFont="1" applyFill="1" applyBorder="1">
      <alignment horizontal="left" vertical="center"/>
    </xf>
    <xf numFmtId="0" fontId="5" fillId="32" borderId="0" xfId="0" applyFont="1" applyFill="1" applyBorder="1">
      <alignment horizontal="left" vertical="center"/>
    </xf>
    <xf numFmtId="0" fontId="5" fillId="3" borderId="21" xfId="0" applyFont="1" applyFill="1" applyBorder="1">
      <alignment horizontal="left" vertical="center"/>
    </xf>
    <xf numFmtId="0" fontId="5" fillId="0" borderId="0" xfId="0" applyFont="1" applyAlignment="1">
      <alignment horizontal="right" vertical="center"/>
    </xf>
    <xf numFmtId="0" fontId="5" fillId="3" borderId="0" xfId="0" applyFont="1" applyFill="1" applyBorder="1" applyAlignment="1">
      <alignment horizontal="right" vertical="center"/>
    </xf>
    <xf numFmtId="0" fontId="5" fillId="3" borderId="6" xfId="0" applyFont="1" applyFill="1" applyBorder="1" applyAlignment="1">
      <alignment horizontal="right" vertical="center"/>
    </xf>
    <xf numFmtId="0" fontId="5" fillId="2" borderId="0" xfId="0" applyFont="1" applyFill="1" applyBorder="1" applyAlignment="1">
      <alignment horizontal="right" vertical="center"/>
    </xf>
    <xf numFmtId="0" fontId="5" fillId="3" borderId="6" xfId="0" applyFont="1" applyFill="1" applyBorder="1" applyAlignment="1">
      <alignment vertical="center"/>
    </xf>
    <xf numFmtId="0" fontId="0" fillId="4" borderId="0" xfId="0" applyFill="1">
      <alignment horizontal="left" vertical="center"/>
    </xf>
    <xf numFmtId="0" fontId="117" fillId="10" borderId="141" xfId="0" applyFont="1" applyFill="1" applyBorder="1" applyAlignment="1">
      <alignment horizontal="left" shrinkToFit="1"/>
    </xf>
    <xf numFmtId="0" fontId="20" fillId="10" borderId="142" xfId="0" applyFont="1" applyFill="1" applyBorder="1">
      <alignment horizontal="left" vertical="center"/>
    </xf>
    <xf numFmtId="0" fontId="117" fillId="10" borderId="143" xfId="0" applyFont="1" applyFill="1" applyBorder="1" applyAlignment="1">
      <alignment horizontal="left" shrinkToFit="1"/>
    </xf>
    <xf numFmtId="0" fontId="20" fillId="10" borderId="144" xfId="0" applyFont="1" applyFill="1" applyBorder="1">
      <alignment horizontal="left" vertical="center"/>
    </xf>
    <xf numFmtId="0" fontId="18" fillId="13" borderId="142" xfId="0" applyFont="1" applyFill="1" applyBorder="1" applyAlignment="1">
      <alignment horizontal="left"/>
    </xf>
    <xf numFmtId="43" fontId="51" fillId="13" borderId="0" xfId="1" applyFont="1" applyFill="1" applyBorder="1" applyAlignment="1">
      <alignment vertical="center" shrinkToFit="1"/>
    </xf>
    <xf numFmtId="0" fontId="194" fillId="66" borderId="0" xfId="47" applyFont="1" applyFill="1" applyBorder="1" applyAlignment="1">
      <alignment horizontal="left" vertical="center" shrinkToFit="1"/>
    </xf>
    <xf numFmtId="43" fontId="20" fillId="66" borderId="0" xfId="47" applyNumberFormat="1" applyFont="1" applyFill="1" applyBorder="1" applyAlignment="1">
      <alignment horizontal="left" vertical="center" indent="1"/>
    </xf>
    <xf numFmtId="0" fontId="20" fillId="66" borderId="0" xfId="47" applyFont="1" applyFill="1" applyBorder="1">
      <alignment horizontal="left" vertical="center" indent="1"/>
    </xf>
    <xf numFmtId="0" fontId="20" fillId="66" borderId="0" xfId="47" applyFont="1" applyFill="1" applyBorder="1" applyAlignment="1">
      <alignment horizontal="center" vertical="center"/>
    </xf>
    <xf numFmtId="0" fontId="15" fillId="66" borderId="0" xfId="47" applyFont="1" applyFill="1" applyBorder="1" applyAlignment="1">
      <alignment horizontal="center" shrinkToFit="1"/>
    </xf>
    <xf numFmtId="43" fontId="51" fillId="66" borderId="0" xfId="47" applyNumberFormat="1" applyFont="1" applyFill="1" applyBorder="1" applyAlignment="1">
      <alignment vertical="center" shrinkToFit="1"/>
    </xf>
    <xf numFmtId="0" fontId="18" fillId="35" borderId="8" xfId="0" quotePrefix="1" applyFont="1" applyFill="1" applyBorder="1">
      <alignment horizontal="left" vertical="center"/>
    </xf>
    <xf numFmtId="0" fontId="13" fillId="35" borderId="0" xfId="0" applyFont="1" applyFill="1" applyBorder="1" applyAlignment="1">
      <alignment vertical="center" wrapText="1"/>
    </xf>
    <xf numFmtId="0" fontId="11" fillId="35" borderId="90" xfId="0" applyFont="1" applyFill="1" applyBorder="1" applyAlignment="1">
      <alignment horizontal="center" vertical="center" wrapText="1"/>
    </xf>
    <xf numFmtId="0" fontId="15" fillId="35" borderId="90" xfId="0" applyFont="1" applyFill="1" applyBorder="1" applyAlignment="1">
      <alignment horizontal="left" vertical="center" wrapText="1" indent="2"/>
    </xf>
    <xf numFmtId="176" fontId="179" fillId="56" borderId="10" xfId="0" applyNumberFormat="1" applyFont="1" applyFill="1" applyBorder="1" applyAlignment="1">
      <alignment horizontal="center" vertical="center"/>
    </xf>
    <xf numFmtId="176" fontId="179" fillId="56" borderId="20" xfId="0" applyNumberFormat="1" applyFont="1" applyFill="1" applyBorder="1" applyAlignment="1">
      <alignment horizontal="center" vertical="center"/>
    </xf>
    <xf numFmtId="204" fontId="181" fillId="56" borderId="9" xfId="0" applyNumberFormat="1" applyFont="1" applyFill="1" applyBorder="1" applyAlignment="1">
      <alignment horizontal="center" vertical="center"/>
    </xf>
    <xf numFmtId="204" fontId="181" fillId="56" borderId="21" xfId="0" applyNumberFormat="1" applyFont="1" applyFill="1" applyBorder="1" applyAlignment="1">
      <alignment horizontal="center" vertical="center"/>
    </xf>
    <xf numFmtId="17" fontId="18" fillId="68" borderId="10" xfId="47" applyNumberFormat="1" applyFont="1" applyFill="1" applyBorder="1" applyAlignment="1">
      <alignment horizontal="center" vertical="center"/>
    </xf>
    <xf numFmtId="17" fontId="18" fillId="68" borderId="20" xfId="47" applyNumberFormat="1" applyFont="1" applyFill="1" applyBorder="1" applyAlignment="1">
      <alignment horizontal="center" vertical="center"/>
    </xf>
    <xf numFmtId="0" fontId="40" fillId="69" borderId="27" xfId="47" applyFont="1" applyFill="1" applyBorder="1" applyAlignment="1">
      <alignment horizontal="center" vertical="center"/>
    </xf>
    <xf numFmtId="0" fontId="40" fillId="69" borderId="29" xfId="47" applyFont="1" applyFill="1" applyBorder="1" applyAlignment="1">
      <alignment horizontal="center" vertical="center"/>
    </xf>
    <xf numFmtId="0" fontId="40" fillId="30" borderId="9" xfId="47" applyFont="1" applyFill="1" applyBorder="1" applyAlignment="1">
      <alignment horizontal="center" vertical="center"/>
    </xf>
    <xf numFmtId="0" fontId="40" fillId="30" borderId="21" xfId="47" applyFont="1" applyFill="1" applyBorder="1" applyAlignment="1">
      <alignment horizontal="center" vertical="center"/>
    </xf>
    <xf numFmtId="17" fontId="18" fillId="71" borderId="0" xfId="47" applyNumberFormat="1" applyFont="1" applyFill="1" applyBorder="1" applyAlignment="1">
      <alignment horizontal="center" vertical="center"/>
    </xf>
    <xf numFmtId="17" fontId="53" fillId="72" borderId="10" xfId="47" applyNumberFormat="1" applyFont="1" applyFill="1" applyBorder="1" applyAlignment="1">
      <alignment horizontal="center" vertical="center"/>
    </xf>
    <xf numFmtId="17" fontId="53" fillId="72" borderId="20" xfId="47" applyNumberFormat="1" applyFont="1" applyFill="1" applyBorder="1" applyAlignment="1">
      <alignment horizontal="center" vertical="center"/>
    </xf>
    <xf numFmtId="17" fontId="53" fillId="73" borderId="10" xfId="47" applyNumberFormat="1" applyFont="1" applyFill="1" applyBorder="1" applyAlignment="1">
      <alignment horizontal="center" vertical="center"/>
    </xf>
    <xf numFmtId="17" fontId="53" fillId="73" borderId="20" xfId="47" applyNumberFormat="1" applyFont="1" applyFill="1" applyBorder="1" applyAlignment="1">
      <alignment horizontal="center" vertical="center"/>
    </xf>
    <xf numFmtId="176" fontId="53" fillId="74" borderId="10" xfId="0" applyNumberFormat="1" applyFont="1" applyFill="1" applyBorder="1" applyAlignment="1">
      <alignment horizontal="center" vertical="center"/>
    </xf>
    <xf numFmtId="176" fontId="53" fillId="74" borderId="20" xfId="0" applyNumberFormat="1" applyFont="1" applyFill="1" applyBorder="1" applyAlignment="1">
      <alignment horizontal="center" vertical="center"/>
    </xf>
    <xf numFmtId="17" fontId="53" fillId="43" borderId="9" xfId="47" applyNumberFormat="1" applyFont="1" applyFill="1" applyBorder="1" applyAlignment="1">
      <alignment horizontal="center" vertical="center"/>
    </xf>
    <xf numFmtId="17" fontId="53" fillId="43" borderId="21" xfId="47" applyNumberFormat="1" applyFont="1" applyFill="1" applyBorder="1" applyAlignment="1">
      <alignment horizontal="center" vertical="center"/>
    </xf>
    <xf numFmtId="176" fontId="18" fillId="32" borderId="10" xfId="0" applyNumberFormat="1" applyFont="1" applyFill="1" applyBorder="1" applyAlignment="1">
      <alignment horizontal="center" vertical="center"/>
    </xf>
    <xf numFmtId="176" fontId="18" fillId="32" borderId="20" xfId="0" applyNumberFormat="1" applyFont="1" applyFill="1" applyBorder="1" applyAlignment="1">
      <alignment horizontal="center" vertical="center"/>
    </xf>
    <xf numFmtId="176" fontId="53" fillId="75" borderId="10" xfId="0" applyNumberFormat="1" applyFont="1" applyFill="1" applyBorder="1" applyAlignment="1">
      <alignment horizontal="center" vertical="center"/>
    </xf>
    <xf numFmtId="176" fontId="53" fillId="75" borderId="20" xfId="0" applyNumberFormat="1" applyFont="1" applyFill="1" applyBorder="1" applyAlignment="1">
      <alignment horizontal="center" vertical="center"/>
    </xf>
    <xf numFmtId="17" fontId="53" fillId="55" borderId="9" xfId="47" applyNumberFormat="1" applyFont="1" applyFill="1" applyBorder="1" applyAlignment="1">
      <alignment horizontal="center" vertical="center"/>
    </xf>
    <xf numFmtId="17" fontId="53" fillId="55" borderId="21" xfId="47" applyNumberFormat="1" applyFont="1" applyFill="1" applyBorder="1" applyAlignment="1">
      <alignment horizontal="center" vertical="center"/>
    </xf>
    <xf numFmtId="17" fontId="18" fillId="67" borderId="9" xfId="47" applyNumberFormat="1" applyFont="1" applyFill="1" applyBorder="1" applyAlignment="1">
      <alignment horizontal="center" vertical="center"/>
    </xf>
    <xf numFmtId="17" fontId="18" fillId="67" borderId="21" xfId="47" applyNumberFormat="1" applyFont="1" applyFill="1" applyBorder="1" applyAlignment="1">
      <alignment horizontal="center" vertical="center"/>
    </xf>
    <xf numFmtId="17" fontId="18" fillId="70" borderId="9" xfId="47" applyNumberFormat="1" applyFont="1" applyFill="1" applyBorder="1" applyAlignment="1">
      <alignment horizontal="center" vertical="center"/>
    </xf>
    <xf numFmtId="17" fontId="18" fillId="70" borderId="21" xfId="47" applyNumberFormat="1" applyFont="1" applyFill="1" applyBorder="1" applyAlignment="1">
      <alignment horizontal="center" vertical="center"/>
    </xf>
    <xf numFmtId="176" fontId="18" fillId="25" borderId="10" xfId="0" applyNumberFormat="1" applyFont="1" applyFill="1" applyBorder="1" applyAlignment="1">
      <alignment horizontal="center" vertical="center"/>
    </xf>
    <xf numFmtId="176" fontId="18" fillId="25" borderId="20" xfId="0" applyNumberFormat="1" applyFont="1" applyFill="1" applyBorder="1" applyAlignment="1">
      <alignment horizontal="center" vertical="center"/>
    </xf>
    <xf numFmtId="176" fontId="53" fillId="44" borderId="27" xfId="55" applyNumberFormat="1" applyBorder="1" applyAlignment="1">
      <alignment horizontal="center"/>
    </xf>
    <xf numFmtId="176" fontId="53" fillId="44" borderId="29" xfId="55" applyNumberFormat="1" applyBorder="1" applyAlignment="1">
      <alignment horizontal="center"/>
    </xf>
    <xf numFmtId="206" fontId="0" fillId="2" borderId="7" xfId="39" applyFont="1" applyFill="1" applyBorder="1" applyAlignment="1" applyProtection="1">
      <alignment horizontal="center"/>
    </xf>
    <xf numFmtId="206" fontId="62" fillId="2" borderId="10" xfId="39" applyFont="1" applyFill="1" applyBorder="1" applyAlignment="1" applyProtection="1">
      <alignment horizontal="center"/>
    </xf>
    <xf numFmtId="206" fontId="0" fillId="2" borderId="19" xfId="39" applyFont="1" applyFill="1" applyBorder="1" applyAlignment="1" applyProtection="1">
      <alignment horizontal="center"/>
    </xf>
    <xf numFmtId="206" fontId="62" fillId="2" borderId="20" xfId="39" applyFont="1" applyFill="1" applyBorder="1" applyAlignment="1" applyProtection="1">
      <alignment horizontal="center"/>
    </xf>
    <xf numFmtId="0" fontId="0" fillId="5" borderId="9" xfId="0" applyFill="1" applyBorder="1">
      <alignment horizontal="left" vertical="center"/>
    </xf>
    <xf numFmtId="0" fontId="0" fillId="5" borderId="21" xfId="0" applyFill="1" applyBorder="1">
      <alignment horizontal="left" vertical="center"/>
    </xf>
    <xf numFmtId="176" fontId="18" fillId="4" borderId="9" xfId="0" applyNumberFormat="1" applyFont="1" applyFill="1" applyBorder="1" applyAlignment="1">
      <alignment horizontal="center"/>
    </xf>
    <xf numFmtId="176" fontId="18" fillId="4" borderId="21" xfId="0" applyNumberFormat="1" applyFont="1" applyFill="1" applyBorder="1" applyAlignment="1">
      <alignment horizontal="center"/>
    </xf>
    <xf numFmtId="0" fontId="20" fillId="4" borderId="9" xfId="0" applyFont="1" applyFill="1" applyBorder="1">
      <alignment horizontal="left" vertical="center"/>
    </xf>
    <xf numFmtId="0" fontId="20" fillId="4" borderId="21" xfId="0" applyFont="1" applyFill="1" applyBorder="1">
      <alignment horizontal="left" vertical="center"/>
    </xf>
    <xf numFmtId="176" fontId="18" fillId="19" borderId="9" xfId="0" applyNumberFormat="1" applyFont="1" applyFill="1" applyBorder="1" applyAlignment="1">
      <alignment horizontal="center"/>
    </xf>
    <xf numFmtId="176" fontId="18" fillId="19" borderId="21" xfId="0" applyNumberFormat="1" applyFont="1" applyFill="1" applyBorder="1" applyAlignment="1">
      <alignment horizontal="center"/>
    </xf>
    <xf numFmtId="0" fontId="0" fillId="19" borderId="9" xfId="0" applyFill="1" applyBorder="1">
      <alignment horizontal="left" vertical="center"/>
    </xf>
    <xf numFmtId="0" fontId="0" fillId="19" borderId="21" xfId="0" applyFill="1" applyBorder="1">
      <alignment horizontal="left" vertical="center"/>
    </xf>
    <xf numFmtId="176" fontId="28" fillId="19" borderId="21" xfId="0" applyNumberFormat="1" applyFont="1" applyFill="1" applyBorder="1" applyAlignment="1">
      <alignment horizontal="center"/>
    </xf>
    <xf numFmtId="176" fontId="53" fillId="5" borderId="9" xfId="0" applyNumberFormat="1" applyFont="1" applyFill="1" applyBorder="1" applyAlignment="1">
      <alignment horizontal="center" vertical="center"/>
    </xf>
    <xf numFmtId="176" fontId="53" fillId="5" borderId="21" xfId="0" applyNumberFormat="1" applyFont="1" applyFill="1" applyBorder="1" applyAlignment="1">
      <alignment horizontal="center" vertical="center"/>
    </xf>
    <xf numFmtId="176" fontId="13" fillId="5" borderId="9" xfId="0" applyNumberFormat="1" applyFont="1" applyFill="1" applyBorder="1" applyAlignment="1">
      <alignment horizontal="center"/>
    </xf>
    <xf numFmtId="176" fontId="13" fillId="5" borderId="21" xfId="0" applyNumberFormat="1" applyFont="1" applyFill="1" applyBorder="1" applyAlignment="1">
      <alignment horizontal="center"/>
    </xf>
    <xf numFmtId="176" fontId="74" fillId="19" borderId="9" xfId="0" applyNumberFormat="1" applyFont="1" applyFill="1" applyBorder="1" applyAlignment="1">
      <alignment horizontal="center"/>
    </xf>
    <xf numFmtId="176" fontId="74" fillId="19" borderId="21" xfId="0" applyNumberFormat="1" applyFont="1" applyFill="1" applyBorder="1" applyAlignment="1">
      <alignment horizontal="center"/>
    </xf>
    <xf numFmtId="176" fontId="18" fillId="19" borderId="9" xfId="0" applyNumberFormat="1" applyFont="1" applyFill="1" applyBorder="1" applyAlignment="1">
      <alignment horizontal="center" vertical="center"/>
    </xf>
    <xf numFmtId="176" fontId="18" fillId="19" borderId="21" xfId="0" applyNumberFormat="1" applyFont="1" applyFill="1" applyBorder="1" applyAlignment="1">
      <alignment horizontal="center" vertical="center"/>
    </xf>
    <xf numFmtId="176" fontId="53" fillId="56" borderId="9" xfId="0" applyNumberFormat="1" applyFont="1" applyFill="1" applyBorder="1" applyAlignment="1">
      <alignment horizontal="center" vertical="center"/>
    </xf>
    <xf numFmtId="176" fontId="53" fillId="56" borderId="21" xfId="0" applyNumberFormat="1" applyFont="1" applyFill="1" applyBorder="1" applyAlignment="1">
      <alignment horizontal="center" vertical="center"/>
    </xf>
    <xf numFmtId="176" fontId="18" fillId="56" borderId="9" xfId="0" applyNumberFormat="1" applyFont="1" applyFill="1" applyBorder="1" applyAlignment="1">
      <alignment horizontal="center"/>
    </xf>
    <xf numFmtId="176" fontId="18" fillId="56" borderId="21" xfId="0" applyNumberFormat="1" applyFont="1" applyFill="1" applyBorder="1" applyAlignment="1">
      <alignment horizontal="center"/>
    </xf>
    <xf numFmtId="176" fontId="119" fillId="76" borderId="9" xfId="46" applyNumberFormat="1" applyFont="1" applyFill="1" applyBorder="1" applyAlignment="1">
      <alignment horizontal="center"/>
      <protection locked="0"/>
    </xf>
    <xf numFmtId="176" fontId="119" fillId="76" borderId="21" xfId="46" applyNumberFormat="1" applyFont="1" applyFill="1" applyBorder="1" applyAlignment="1">
      <alignment horizontal="center"/>
      <protection locked="0"/>
    </xf>
    <xf numFmtId="176" fontId="28" fillId="56" borderId="21" xfId="0" applyNumberFormat="1" applyFont="1" applyFill="1" applyBorder="1" applyAlignment="1">
      <alignment horizontal="center"/>
    </xf>
    <xf numFmtId="204" fontId="47" fillId="56" borderId="10" xfId="0" applyNumberFormat="1" applyFont="1" applyFill="1" applyBorder="1" applyAlignment="1">
      <alignment horizontal="center" vertical="center"/>
    </xf>
    <xf numFmtId="204" fontId="47" fillId="56" borderId="20" xfId="0" applyNumberFormat="1" applyFont="1" applyFill="1" applyBorder="1" applyAlignment="1">
      <alignment horizontal="center" vertical="center"/>
    </xf>
    <xf numFmtId="0" fontId="0" fillId="56" borderId="9" xfId="0" applyFill="1" applyBorder="1">
      <alignment horizontal="left" vertical="center"/>
    </xf>
    <xf numFmtId="0" fontId="0" fillId="56" borderId="21" xfId="0" applyFill="1" applyBorder="1">
      <alignment horizontal="left" vertical="center"/>
    </xf>
    <xf numFmtId="206" fontId="0" fillId="2" borderId="38" xfId="39" applyFont="1" applyFill="1" applyBorder="1" applyAlignment="1" applyProtection="1">
      <alignment horizontal="right"/>
    </xf>
    <xf numFmtId="187" fontId="105" fillId="5" borderId="9" xfId="10" applyNumberFormat="1" applyFont="1" applyFill="1" applyBorder="1" applyAlignment="1">
      <alignment horizontal="right" vertical="center"/>
    </xf>
    <xf numFmtId="187" fontId="105" fillId="5" borderId="21" xfId="10" applyNumberFormat="1" applyFont="1" applyFill="1" applyBorder="1" applyAlignment="1">
      <alignment horizontal="right" vertical="center"/>
    </xf>
    <xf numFmtId="187" fontId="184" fillId="4" borderId="9" xfId="10" applyNumberFormat="1" applyFont="1" applyFill="1" applyBorder="1" applyAlignment="1">
      <alignment horizontal="right" vertical="center"/>
    </xf>
    <xf numFmtId="187" fontId="184" fillId="4" borderId="21" xfId="10" applyNumberFormat="1" applyFont="1" applyFill="1" applyBorder="1" applyAlignment="1">
      <alignment horizontal="right" vertical="center"/>
    </xf>
    <xf numFmtId="187" fontId="184" fillId="19" borderId="9" xfId="10" applyNumberFormat="1" applyFont="1" applyFill="1" applyBorder="1" applyAlignment="1">
      <alignment horizontal="right" vertical="center"/>
    </xf>
    <xf numFmtId="187" fontId="184" fillId="19" borderId="21" xfId="10" applyNumberFormat="1" applyFont="1" applyFill="1" applyBorder="1" applyAlignment="1">
      <alignment horizontal="right" vertical="center"/>
    </xf>
    <xf numFmtId="17" fontId="21" fillId="7" borderId="9" xfId="20" applyFont="1" applyFill="1" applyBorder="1">
      <alignment horizontal="center" vertical="center"/>
    </xf>
    <xf numFmtId="17" fontId="21" fillId="7" borderId="21" xfId="20" applyFont="1" applyFill="1" applyBorder="1">
      <alignment horizontal="center" vertical="center"/>
    </xf>
    <xf numFmtId="17" fontId="18" fillId="2" borderId="0" xfId="20" applyFont="1" applyFill="1" applyBorder="1">
      <alignment horizontal="center" vertical="center"/>
    </xf>
    <xf numFmtId="17" fontId="18" fillId="25" borderId="9" xfId="20" applyFont="1" applyFill="1" applyBorder="1">
      <alignment horizontal="center" vertical="center"/>
    </xf>
    <xf numFmtId="17" fontId="18" fillId="25" borderId="21" xfId="20" applyFont="1" applyFill="1" applyBorder="1">
      <alignment horizontal="center" vertical="center"/>
    </xf>
    <xf numFmtId="17" fontId="18" fillId="32" borderId="9" xfId="20" applyFont="1" applyFill="1" applyBorder="1">
      <alignment horizontal="center" vertical="center"/>
    </xf>
    <xf numFmtId="17" fontId="18" fillId="32" borderId="21" xfId="20" applyFont="1" applyFill="1" applyBorder="1">
      <alignment horizontal="center" vertical="center"/>
    </xf>
    <xf numFmtId="187" fontId="105" fillId="56" borderId="9" xfId="10" applyNumberFormat="1" applyFont="1" applyFill="1" applyBorder="1" applyAlignment="1">
      <alignment horizontal="right" vertical="center"/>
    </xf>
    <xf numFmtId="187" fontId="105" fillId="56" borderId="21" xfId="10" applyNumberFormat="1" applyFont="1" applyFill="1" applyBorder="1" applyAlignment="1">
      <alignment horizontal="right" vertical="center"/>
    </xf>
    <xf numFmtId="17" fontId="53" fillId="56" borderId="10" xfId="20" applyFont="1" applyFill="1" applyBorder="1">
      <alignment horizontal="center" vertical="center"/>
    </xf>
    <xf numFmtId="17" fontId="53" fillId="56" borderId="20" xfId="20" applyFont="1" applyFill="1" applyBorder="1">
      <alignment horizontal="center" vertical="center"/>
    </xf>
    <xf numFmtId="176" fontId="118" fillId="5" borderId="10" xfId="0" applyNumberFormat="1" applyFont="1" applyFill="1" applyBorder="1" applyAlignment="1">
      <alignment horizontal="center"/>
    </xf>
    <xf numFmtId="176" fontId="118" fillId="5" borderId="20" xfId="0" applyNumberFormat="1" applyFont="1" applyFill="1" applyBorder="1" applyAlignment="1">
      <alignment horizontal="center"/>
    </xf>
    <xf numFmtId="176" fontId="53" fillId="56" borderId="9" xfId="0" applyNumberFormat="1" applyFont="1" applyFill="1" applyBorder="1" applyAlignment="1">
      <alignment horizontal="center"/>
    </xf>
    <xf numFmtId="176" fontId="53" fillId="56" borderId="21" xfId="0" applyNumberFormat="1" applyFont="1" applyFill="1" applyBorder="1" applyAlignment="1">
      <alignment horizontal="center"/>
    </xf>
    <xf numFmtId="176" fontId="40" fillId="56" borderId="10" xfId="0" applyNumberFormat="1" applyFont="1" applyFill="1" applyBorder="1" applyAlignment="1">
      <alignment horizontal="center"/>
    </xf>
    <xf numFmtId="176" fontId="40" fillId="56" borderId="20" xfId="0" applyNumberFormat="1" applyFont="1" applyFill="1" applyBorder="1" applyAlignment="1">
      <alignment horizontal="center"/>
    </xf>
    <xf numFmtId="17" fontId="53" fillId="56" borderId="9" xfId="20" applyFont="1" applyFill="1" applyBorder="1">
      <alignment horizontal="center" vertical="center"/>
    </xf>
    <xf numFmtId="17" fontId="53" fillId="56" borderId="21" xfId="20" applyFont="1" applyFill="1" applyBorder="1">
      <alignment horizontal="center" vertical="center"/>
    </xf>
    <xf numFmtId="1" fontId="40" fillId="56" borderId="9" xfId="0" applyNumberFormat="1" applyFont="1" applyFill="1" applyBorder="1" applyAlignment="1">
      <alignment horizontal="center" vertical="center"/>
    </xf>
    <xf numFmtId="201" fontId="53" fillId="7" borderId="10" xfId="55" applyNumberFormat="1" applyFill="1" applyBorder="1" applyAlignment="1">
      <alignment horizontal="center" vertical="center"/>
    </xf>
    <xf numFmtId="201" fontId="53" fillId="7" borderId="20" xfId="55" applyNumberFormat="1" applyFill="1" applyBorder="1" applyAlignment="1">
      <alignment horizontal="center" vertical="center"/>
    </xf>
    <xf numFmtId="0" fontId="0" fillId="2" borderId="20" xfId="0" applyFill="1" applyBorder="1" applyAlignment="1">
      <alignment horizontal="center"/>
    </xf>
    <xf numFmtId="17" fontId="62" fillId="6" borderId="19" xfId="50" applyNumberFormat="1" applyFont="1" applyFill="1" applyBorder="1" applyAlignment="1">
      <alignment horizontal="center" vertical="center"/>
    </xf>
    <xf numFmtId="17" fontId="62" fillId="6" borderId="21" xfId="50" applyNumberFormat="1" applyFont="1" applyFill="1" applyBorder="1" applyAlignment="1">
      <alignment horizontal="center" vertical="center"/>
    </xf>
    <xf numFmtId="1" fontId="0" fillId="6" borderId="21" xfId="0" applyNumberFormat="1" applyFill="1" applyBorder="1" applyAlignment="1">
      <alignment horizontal="center" vertical="center"/>
    </xf>
    <xf numFmtId="0" fontId="0" fillId="2" borderId="147" xfId="0" applyFill="1" applyBorder="1">
      <alignment horizontal="left" vertical="center"/>
    </xf>
    <xf numFmtId="0" fontId="0" fillId="2" borderId="37" xfId="50" applyFont="1" applyFill="1" applyBorder="1">
      <alignment horizontal="left" vertical="center" indent="1"/>
    </xf>
    <xf numFmtId="0" fontId="83" fillId="2" borderId="93" xfId="0" applyFont="1" applyFill="1" applyBorder="1" applyAlignment="1">
      <alignment horizontal="center"/>
    </xf>
    <xf numFmtId="0" fontId="0" fillId="2" borderId="93" xfId="0" applyFill="1" applyBorder="1" applyAlignment="1">
      <alignment horizontal="center" vertical="center"/>
    </xf>
    <xf numFmtId="0" fontId="13" fillId="9" borderId="22" xfId="10" applyFont="1" applyFill="1" applyBorder="1" applyAlignment="1">
      <alignment horizontal="left" vertical="center" indent="1"/>
    </xf>
    <xf numFmtId="14" fontId="0" fillId="2" borderId="12" xfId="50" applyNumberFormat="1" applyFont="1" applyFill="1" applyBorder="1" applyAlignment="1">
      <alignment horizontal="center" vertical="center"/>
    </xf>
    <xf numFmtId="0" fontId="0" fillId="2" borderId="12" xfId="50" applyFont="1" applyFill="1" applyBorder="1" applyAlignment="1">
      <alignment horizontal="center" vertical="center" shrinkToFit="1"/>
    </xf>
    <xf numFmtId="0" fontId="12" fillId="2" borderId="8" xfId="50" applyFont="1" applyFill="1" applyBorder="1">
      <alignment horizontal="left" vertical="center" indent="1"/>
    </xf>
    <xf numFmtId="0" fontId="12" fillId="2" borderId="6" xfId="50" applyFont="1" applyFill="1" applyBorder="1">
      <alignment horizontal="left" vertical="center" indent="1"/>
    </xf>
    <xf numFmtId="0" fontId="40" fillId="44" borderId="27" xfId="0" applyFont="1" applyFill="1" applyBorder="1" applyAlignment="1">
      <alignment horizontal="center" vertical="center"/>
    </xf>
    <xf numFmtId="0" fontId="40" fillId="44" borderId="8" xfId="0" applyFont="1" applyFill="1" applyBorder="1" applyAlignment="1">
      <alignment horizontal="center" vertical="center"/>
    </xf>
    <xf numFmtId="0" fontId="53" fillId="44" borderId="8" xfId="0" applyFont="1" applyFill="1" applyBorder="1" applyAlignment="1">
      <alignment horizontal="right" vertical="center"/>
    </xf>
    <xf numFmtId="0" fontId="160" fillId="2" borderId="8" xfId="50" applyFont="1" applyFill="1" applyBorder="1" applyAlignment="1">
      <alignment horizontal="right" vertical="center"/>
    </xf>
    <xf numFmtId="0" fontId="62" fillId="2" borderId="6" xfId="50" quotePrefix="1" applyFont="1" applyFill="1" applyBorder="1" applyAlignment="1">
      <alignment horizontal="right" vertical="center"/>
    </xf>
    <xf numFmtId="0" fontId="18" fillId="51" borderId="27" xfId="0" applyFont="1" applyFill="1" applyBorder="1" applyAlignment="1">
      <alignment horizontal="center" vertical="center"/>
    </xf>
    <xf numFmtId="2" fontId="0" fillId="3" borderId="148" xfId="50" applyNumberFormat="1" applyFont="1" applyFill="1" applyBorder="1" applyAlignment="1">
      <alignment horizontal="right" vertical="center"/>
    </xf>
    <xf numFmtId="0" fontId="0" fillId="3" borderId="27" xfId="50" applyFont="1" applyFill="1" applyBorder="1">
      <alignment horizontal="left" vertical="center" indent="1"/>
    </xf>
    <xf numFmtId="43" fontId="20" fillId="19" borderId="0" xfId="1" applyFont="1" applyFill="1" applyBorder="1" applyAlignment="1">
      <alignment horizontal="right" vertical="center" indent="1"/>
    </xf>
    <xf numFmtId="43" fontId="20" fillId="19" borderId="0" xfId="1" applyFont="1" applyFill="1" applyAlignment="1">
      <alignment horizontal="right" vertical="center" indent="1"/>
    </xf>
    <xf numFmtId="43" fontId="0" fillId="19" borderId="0" xfId="1" applyFont="1" applyFill="1" applyAlignment="1">
      <alignment horizontal="left" vertical="center" indent="1"/>
    </xf>
    <xf numFmtId="0" fontId="20" fillId="13" borderId="8" xfId="0" applyFont="1" applyFill="1" applyBorder="1">
      <alignment horizontal="left" vertical="center"/>
    </xf>
    <xf numFmtId="14" fontId="20" fillId="13" borderId="8" xfId="0" applyNumberFormat="1" applyFont="1" applyFill="1" applyBorder="1">
      <alignment horizontal="left" vertical="center"/>
    </xf>
    <xf numFmtId="164" fontId="53" fillId="2" borderId="12" xfId="50" applyNumberFormat="1" applyFont="1" applyFill="1" applyBorder="1" applyAlignment="1">
      <alignment horizontal="center" vertical="center" shrinkToFit="1"/>
    </xf>
    <xf numFmtId="17" fontId="13" fillId="2" borderId="12" xfId="20" applyFont="1" applyFill="1" applyBorder="1" applyProtection="1">
      <alignment horizontal="center" vertical="center"/>
      <protection hidden="1"/>
    </xf>
    <xf numFmtId="17" fontId="0" fillId="3" borderId="12" xfId="0" applyNumberFormat="1" applyFill="1" applyBorder="1" applyAlignment="1">
      <alignment horizontal="center" vertical="center"/>
    </xf>
    <xf numFmtId="0" fontId="72" fillId="6" borderId="38" xfId="0" applyFont="1" applyFill="1" applyBorder="1" applyProtection="1">
      <alignment horizontal="left" vertical="center"/>
      <protection hidden="1"/>
    </xf>
    <xf numFmtId="0" fontId="71" fillId="6" borderId="0" xfId="0" applyFont="1" applyFill="1" applyBorder="1" applyProtection="1">
      <alignment horizontal="left" vertical="center"/>
      <protection hidden="1"/>
    </xf>
    <xf numFmtId="197" fontId="0" fillId="2" borderId="38" xfId="0" applyNumberFormat="1" applyFill="1" applyBorder="1" applyAlignment="1">
      <alignment horizontal="center" vertical="center"/>
    </xf>
    <xf numFmtId="0" fontId="34" fillId="3" borderId="0" xfId="12" applyFont="1" applyFill="1" applyBorder="1" applyAlignment="1">
      <alignment vertical="center"/>
    </xf>
    <xf numFmtId="0" fontId="46" fillId="3" borderId="0" xfId="12" applyFont="1" applyFill="1" applyBorder="1" applyAlignment="1">
      <alignment vertical="center"/>
    </xf>
    <xf numFmtId="0" fontId="0" fillId="3" borderId="59" xfId="0" applyFill="1" applyBorder="1">
      <alignment horizontal="left" vertical="center"/>
    </xf>
    <xf numFmtId="176" fontId="53" fillId="2" borderId="9" xfId="0" applyNumberFormat="1" applyFont="1" applyFill="1" applyBorder="1" applyAlignment="1">
      <alignment horizontal="center"/>
    </xf>
    <xf numFmtId="176" fontId="53" fillId="2" borderId="21" xfId="0" applyNumberFormat="1" applyFont="1" applyFill="1" applyBorder="1" applyAlignment="1">
      <alignment horizontal="center"/>
    </xf>
    <xf numFmtId="0" fontId="53" fillId="3" borderId="99" xfId="51" applyFont="1" applyFill="1" applyBorder="1" applyAlignment="1">
      <alignment horizontal="left" vertical="center"/>
      <protection locked="0"/>
    </xf>
    <xf numFmtId="0" fontId="0" fillId="3" borderId="9" xfId="0" applyFill="1" applyBorder="1" applyAlignment="1">
      <alignment horizontal="center"/>
    </xf>
    <xf numFmtId="1" fontId="40" fillId="2" borderId="0" xfId="1" applyNumberFormat="1" applyFont="1" applyFill="1" applyBorder="1" applyAlignment="1">
      <alignment horizontal="center" vertical="center"/>
    </xf>
    <xf numFmtId="1" fontId="63" fillId="6" borderId="20" xfId="0" applyNumberFormat="1" applyFont="1" applyFill="1" applyBorder="1" applyAlignment="1">
      <alignment horizontal="center" vertical="center"/>
    </xf>
    <xf numFmtId="176" fontId="206" fillId="2" borderId="9" xfId="0" applyNumberFormat="1" applyFont="1" applyFill="1" applyBorder="1" applyAlignment="1">
      <alignment horizontal="center"/>
    </xf>
    <xf numFmtId="173" fontId="42" fillId="2" borderId="0" xfId="0" applyNumberFormat="1" applyFont="1" applyFill="1" applyBorder="1" applyAlignment="1">
      <alignment horizontal="center"/>
    </xf>
    <xf numFmtId="206" fontId="0" fillId="2" borderId="0" xfId="39" applyFont="1" applyFill="1" applyBorder="1" applyAlignment="1" applyProtection="1">
      <alignment horizontal="right" vertical="center"/>
      <protection hidden="1"/>
    </xf>
    <xf numFmtId="0" fontId="193" fillId="13" borderId="0" xfId="0" applyFont="1" applyFill="1" applyBorder="1" applyAlignment="1">
      <alignment horizontal="left" vertical="center" shrinkToFit="1"/>
      <extLst>
        <ext xmlns:xfpb="http://schemas.microsoft.com/office/spreadsheetml/2022/featurepropertybag" uri="{C7286773-470A-42A8-94C5-96B5CB345126}">
          <xfpb:xfComplement i="0"/>
        </ext>
      </extLst>
    </xf>
    <xf numFmtId="209" fontId="53" fillId="2" borderId="12" xfId="50" applyNumberFormat="1" applyFont="1" applyFill="1" applyBorder="1" applyAlignment="1">
      <alignment horizontal="center" vertical="center"/>
    </xf>
    <xf numFmtId="0" fontId="9" fillId="3" borderId="0" xfId="50" applyFont="1" applyFill="1" applyBorder="1" applyAlignment="1">
      <alignment wrapText="1"/>
    </xf>
    <xf numFmtId="43" fontId="20" fillId="19" borderId="0" xfId="1" applyFont="1" applyFill="1" applyBorder="1" applyAlignment="1">
      <alignment horizontal="left" vertical="center" indent="1"/>
    </xf>
    <xf numFmtId="0" fontId="20" fillId="19" borderId="0" xfId="0" applyFont="1" applyFill="1" applyAlignment="1">
      <alignment horizontal="right" vertical="center" indent="1"/>
      <extLst>
        <ext xmlns:xfpb="http://schemas.microsoft.com/office/spreadsheetml/2022/featurepropertybag" uri="{C7286773-470A-42A8-94C5-96B5CB345126}">
          <xfpb:xfComplement i="0"/>
        </ext>
      </extLst>
    </xf>
    <xf numFmtId="173" fontId="69" fillId="48" borderId="0" xfId="0" applyNumberFormat="1" applyFont="1" applyFill="1" applyBorder="1" applyAlignment="1">
      <alignment horizontal="center" vertical="top" readingOrder="1"/>
    </xf>
    <xf numFmtId="206" fontId="69" fillId="2" borderId="0" xfId="39" applyFont="1" applyFill="1" applyBorder="1" applyAlignment="1" applyProtection="1">
      <alignment horizontal="left" vertical="top" readingOrder="1"/>
    </xf>
    <xf numFmtId="198" fontId="53" fillId="15" borderId="0" xfId="0" applyNumberFormat="1" applyFont="1" applyFill="1" applyBorder="1" applyAlignment="1">
      <alignment horizontal="left" vertical="top" readingOrder="1"/>
    </xf>
    <xf numFmtId="173" fontId="53" fillId="15" borderId="0" xfId="0" applyNumberFormat="1" applyFont="1" applyFill="1" applyBorder="1" applyAlignment="1">
      <alignment horizontal="right" vertical="top" readingOrder="1"/>
    </xf>
    <xf numFmtId="198" fontId="53" fillId="2" borderId="0" xfId="0" applyNumberFormat="1" applyFont="1" applyFill="1" applyBorder="1" applyAlignment="1">
      <alignment horizontal="right" vertical="top" readingOrder="1"/>
    </xf>
    <xf numFmtId="198" fontId="53" fillId="2" borderId="0" xfId="0" applyNumberFormat="1" applyFont="1" applyFill="1" applyBorder="1" applyAlignment="1">
      <alignment horizontal="left" vertical="top" readingOrder="1"/>
    </xf>
    <xf numFmtId="173" fontId="53" fillId="2" borderId="0" xfId="0" applyNumberFormat="1" applyFont="1" applyFill="1" applyBorder="1" applyAlignment="1">
      <alignment horizontal="right" vertical="top" readingOrder="1"/>
    </xf>
    <xf numFmtId="173" fontId="53" fillId="15" borderId="0" xfId="0" applyNumberFormat="1" applyFont="1" applyFill="1" applyBorder="1" applyAlignment="1">
      <alignment horizontal="left" vertical="top" readingOrder="1"/>
    </xf>
    <xf numFmtId="211" fontId="53" fillId="15" borderId="0" xfId="53" applyFont="1" applyFill="1" applyBorder="1" applyAlignment="1" applyProtection="1">
      <alignment horizontal="left" vertical="top" readingOrder="1"/>
    </xf>
    <xf numFmtId="0" fontId="77" fillId="3" borderId="0" xfId="10" applyNumberFormat="1" applyFill="1" applyAlignment="1">
      <alignment vertical="center"/>
    </xf>
    <xf numFmtId="0" fontId="193" fillId="13" borderId="0"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63" fillId="6" borderId="6" xfId="0" applyFont="1" applyFill="1" applyBorder="1" applyProtection="1">
      <alignment horizontal="left" vertical="center"/>
      <protection locked="0"/>
    </xf>
    <xf numFmtId="0" fontId="0" fillId="2" borderId="27" xfId="0" applyFill="1" applyBorder="1" applyAlignment="1">
      <alignment horizontal="center" vertical="center"/>
    </xf>
    <xf numFmtId="0" fontId="0" fillId="2" borderId="1" xfId="0" applyFill="1" applyBorder="1">
      <alignment horizontal="left" vertical="center"/>
    </xf>
    <xf numFmtId="206" fontId="0" fillId="42" borderId="1" xfId="47" applyNumberFormat="1" applyFont="1" applyBorder="1" applyAlignment="1">
      <alignment horizontal="right" vertical="center" indent="1"/>
    </xf>
    <xf numFmtId="206" fontId="0" fillId="2" borderId="1" xfId="39" applyFont="1" applyFill="1" applyBorder="1" applyAlignment="1" applyProtection="1">
      <alignment horizontal="right" vertical="center" indent="1"/>
    </xf>
    <xf numFmtId="206" fontId="0" fillId="42" borderId="0" xfId="47" applyNumberFormat="1" applyFont="1" applyBorder="1" applyAlignment="1">
      <alignment horizontal="right" vertical="center" indent="1"/>
    </xf>
    <xf numFmtId="206" fontId="0" fillId="2" borderId="0" xfId="39" applyFont="1" applyFill="1" applyBorder="1" applyAlignment="1" applyProtection="1">
      <alignment horizontal="right" vertical="center" indent="1"/>
    </xf>
    <xf numFmtId="0" fontId="0" fillId="2" borderId="2" xfId="0" applyFill="1" applyBorder="1">
      <alignment horizontal="left" vertical="center"/>
    </xf>
    <xf numFmtId="206" fontId="0" fillId="2" borderId="2" xfId="39" applyFont="1" applyFill="1" applyBorder="1" applyAlignment="1" applyProtection="1">
      <alignment horizontal="right" vertical="center" indent="1"/>
    </xf>
    <xf numFmtId="0" fontId="13" fillId="6" borderId="0" xfId="0" applyFont="1" applyFill="1" applyBorder="1" applyAlignment="1">
      <alignment vertical="center" wrapText="1"/>
    </xf>
    <xf numFmtId="0" fontId="142" fillId="3" borderId="0" xfId="9" applyFont="1" applyFill="1" applyAlignment="1">
      <alignment horizontal="left" vertical="center"/>
    </xf>
    <xf numFmtId="0" fontId="56" fillId="2" borderId="0" xfId="0" applyFont="1" applyFill="1" applyBorder="1">
      <alignment horizontal="left" vertical="center"/>
    </xf>
    <xf numFmtId="0" fontId="0" fillId="3" borderId="150" xfId="0" applyFill="1" applyBorder="1">
      <alignment horizontal="left" vertical="center"/>
    </xf>
    <xf numFmtId="43" fontId="164" fillId="19" borderId="0" xfId="0" applyNumberFormat="1" applyFont="1" applyFill="1" applyBorder="1">
      <alignment horizontal="left" vertical="center"/>
    </xf>
    <xf numFmtId="0" fontId="18" fillId="47" borderId="0" xfId="0" applyFont="1" applyFill="1" applyAlignment="1">
      <alignment horizontal="center" vertical="center"/>
    </xf>
    <xf numFmtId="17" fontId="0" fillId="20" borderId="0" xfId="20" applyFont="1" applyFill="1" applyAlignment="1">
      <alignment vertical="center"/>
    </xf>
    <xf numFmtId="17" fontId="0" fillId="78" borderId="0" xfId="20" applyFont="1" applyFill="1">
      <alignment horizontal="center" vertical="center"/>
    </xf>
    <xf numFmtId="0" fontId="53" fillId="7" borderId="151" xfId="0" applyFont="1" applyFill="1" applyBorder="1" applyAlignment="1">
      <alignment horizontal="center" vertical="center"/>
    </xf>
    <xf numFmtId="0" fontId="0" fillId="79" borderId="151" xfId="0" applyFill="1" applyBorder="1" applyAlignment="1">
      <alignment vertical="center"/>
    </xf>
    <xf numFmtId="2" fontId="0" fillId="0" borderId="0" xfId="0" applyNumberFormat="1" applyAlignment="1">
      <alignment horizontal="center" vertical="center"/>
    </xf>
    <xf numFmtId="0" fontId="18" fillId="39" borderId="151" xfId="0" applyFont="1" applyFill="1" applyBorder="1" applyAlignment="1">
      <alignment horizontal="center" vertical="center"/>
    </xf>
    <xf numFmtId="0" fontId="40" fillId="0" borderId="12" xfId="0" applyFont="1" applyFill="1" applyBorder="1">
      <alignment horizontal="left" vertical="center"/>
    </xf>
    <xf numFmtId="0" fontId="0" fillId="80" borderId="151" xfId="0" applyFill="1" applyBorder="1" applyAlignment="1">
      <alignment vertical="center"/>
    </xf>
    <xf numFmtId="0" fontId="18" fillId="64" borderId="151" xfId="0" applyFont="1" applyFill="1" applyBorder="1" applyAlignment="1">
      <alignment horizontal="center" vertical="center"/>
    </xf>
    <xf numFmtId="43" fontId="20" fillId="13" borderId="0" xfId="1" applyFont="1" applyFill="1" applyBorder="1" applyAlignment="1">
      <alignment vertical="center"/>
    </xf>
    <xf numFmtId="0" fontId="0" fillId="2" borderId="125" xfId="0" applyFill="1" applyBorder="1" applyAlignment="1">
      <alignment vertical="center"/>
    </xf>
    <xf numFmtId="0" fontId="61" fillId="3" borderId="38" xfId="51" applyFont="1" applyFill="1" applyBorder="1" applyAlignment="1">
      <alignment vertical="center"/>
      <protection locked="0"/>
    </xf>
    <xf numFmtId="0" fontId="0" fillId="3" borderId="0" xfId="0" applyFill="1" applyAlignment="1" applyProtection="1">
      <alignment vertical="center" wrapText="1"/>
      <protection locked="0" hidden="1"/>
    </xf>
    <xf numFmtId="0" fontId="61" fillId="3" borderId="12" xfId="51" applyFont="1" applyFill="1" applyBorder="1" applyAlignment="1">
      <alignment vertical="center" wrapText="1"/>
      <protection locked="0"/>
    </xf>
    <xf numFmtId="0" fontId="9" fillId="2" borderId="125" xfId="0" applyFont="1" applyFill="1" applyBorder="1" applyAlignment="1">
      <alignment vertical="center"/>
    </xf>
    <xf numFmtId="0" fontId="61" fillId="3" borderId="27" xfId="51" applyFont="1" applyFill="1" applyBorder="1" applyAlignment="1">
      <alignment vertical="center"/>
      <protection locked="0"/>
    </xf>
    <xf numFmtId="0" fontId="20" fillId="13" borderId="0" xfId="0" applyFont="1" applyFill="1" applyBorder="1" applyAlignment="1">
      <alignment vertical="center"/>
    </xf>
    <xf numFmtId="2" fontId="40" fillId="3" borderId="38" xfId="51" applyNumberFormat="1" applyFont="1" applyFill="1" applyBorder="1" applyAlignment="1">
      <alignment horizontal="right" vertical="center" shrinkToFit="1"/>
      <protection locked="0"/>
    </xf>
    <xf numFmtId="0" fontId="201" fillId="0" borderId="0" xfId="0" applyFont="1">
      <alignment horizontal="left" vertical="center"/>
    </xf>
    <xf numFmtId="0" fontId="46" fillId="0" borderId="0" xfId="0" applyFont="1" applyAlignment="1">
      <alignment vertical="center"/>
    </xf>
    <xf numFmtId="0" fontId="68" fillId="13" borderId="0" xfId="0" applyFont="1" applyFill="1" applyBorder="1" applyAlignment="1">
      <alignment horizontal="center" vertical="top" textRotation="90" wrapText="1"/>
    </xf>
    <xf numFmtId="171" fontId="20" fillId="13" borderId="0" xfId="0" applyNumberFormat="1" applyFont="1" applyFill="1" applyAlignment="1">
      <alignment horizontal="center" vertical="center"/>
    </xf>
    <xf numFmtId="0" fontId="68" fillId="13" borderId="0" xfId="0" applyFont="1" applyFill="1" applyBorder="1" applyAlignment="1">
      <alignment horizontal="center" vertical="top" wrapText="1"/>
    </xf>
    <xf numFmtId="0" fontId="117" fillId="13" borderId="0" xfId="0" applyFont="1" applyFill="1" applyBorder="1" applyAlignment="1">
      <alignment horizontal="center" vertical="top" wrapText="1"/>
    </xf>
    <xf numFmtId="0" fontId="68" fillId="13" borderId="0" xfId="0" applyFont="1" applyFill="1" applyBorder="1" applyAlignment="1">
      <alignment horizontal="center" vertical="top"/>
    </xf>
    <xf numFmtId="43" fontId="18" fillId="47" borderId="0" xfId="1" applyFont="1" applyFill="1" applyAlignment="1">
      <alignment horizontal="center" vertical="center"/>
    </xf>
    <xf numFmtId="171" fontId="20" fillId="13" borderId="0" xfId="1" applyNumberFormat="1" applyFont="1" applyFill="1" applyAlignment="1">
      <alignment horizontal="center" vertical="center"/>
    </xf>
    <xf numFmtId="43" fontId="20" fillId="13" borderId="0" xfId="1" applyFont="1" applyFill="1" applyBorder="1" applyAlignment="1">
      <alignment horizontal="center" vertical="center"/>
    </xf>
    <xf numFmtId="0" fontId="18" fillId="81" borderId="0" xfId="0" applyFont="1" applyFill="1" applyBorder="1" applyAlignment="1">
      <alignment horizontal="right" vertical="center"/>
    </xf>
    <xf numFmtId="0" fontId="199" fillId="32" borderId="0" xfId="0" applyFont="1" applyFill="1" applyBorder="1" applyProtection="1">
      <alignment horizontal="left" vertical="center"/>
      <protection hidden="1"/>
    </xf>
    <xf numFmtId="0" fontId="199" fillId="32" borderId="0" xfId="0" applyFont="1" applyFill="1" applyProtection="1">
      <alignment horizontal="left" vertical="center"/>
      <protection hidden="1"/>
    </xf>
    <xf numFmtId="17" fontId="199" fillId="32" borderId="0" xfId="20" applyFont="1" applyFill="1" applyProtection="1">
      <alignment horizontal="center" vertical="center"/>
      <protection hidden="1"/>
    </xf>
    <xf numFmtId="17" fontId="207" fillId="32" borderId="0" xfId="20" applyFont="1" applyFill="1" applyProtection="1">
      <alignment horizontal="center" vertical="center"/>
      <protection hidden="1"/>
    </xf>
    <xf numFmtId="17" fontId="207" fillId="32" borderId="0" xfId="20" applyFont="1" applyFill="1" applyBorder="1" applyProtection="1">
      <alignment horizontal="center" vertical="center"/>
      <protection hidden="1"/>
    </xf>
    <xf numFmtId="206" fontId="199" fillId="32" borderId="0" xfId="39" applyFont="1" applyFill="1" applyAlignment="1" applyProtection="1">
      <alignment horizontal="left" vertical="center" indent="1"/>
      <protection hidden="1"/>
    </xf>
    <xf numFmtId="0" fontId="209" fillId="82" borderId="0" xfId="0" applyFont="1" applyFill="1" applyBorder="1" applyProtection="1">
      <alignment horizontal="left" vertical="center"/>
      <protection hidden="1"/>
    </xf>
    <xf numFmtId="43" fontId="131" fillId="32" borderId="0" xfId="1" applyFont="1" applyFill="1" applyBorder="1" applyAlignment="1" applyProtection="1">
      <alignment horizontal="left" vertical="center"/>
      <protection hidden="1"/>
    </xf>
    <xf numFmtId="0" fontId="20" fillId="32" borderId="0" xfId="0" applyFont="1" applyFill="1" applyBorder="1" applyProtection="1">
      <alignment horizontal="left" vertical="center"/>
      <protection hidden="1"/>
    </xf>
    <xf numFmtId="188" fontId="20" fillId="32" borderId="0" xfId="2" quotePrefix="1" applyNumberFormat="1" applyFont="1" applyFill="1" applyBorder="1" applyAlignment="1" applyProtection="1">
      <alignment horizontal="center" wrapText="1"/>
      <protection hidden="1"/>
    </xf>
    <xf numFmtId="2" fontId="20" fillId="32" borderId="0" xfId="2" applyNumberFormat="1" applyFont="1" applyFill="1" applyBorder="1" applyAlignment="1" applyProtection="1">
      <alignment horizontal="center" wrapText="1"/>
      <protection hidden="1"/>
    </xf>
    <xf numFmtId="0" fontId="20" fillId="32" borderId="0" xfId="0" applyFont="1" applyFill="1" applyBorder="1" applyAlignment="1" applyProtection="1">
      <alignment vertical="center"/>
      <protection hidden="1"/>
    </xf>
    <xf numFmtId="0" fontId="20" fillId="32" borderId="0" xfId="1" quotePrefix="1" applyNumberFormat="1" applyFont="1" applyFill="1" applyBorder="1" applyAlignment="1" applyProtection="1">
      <alignment vertical="center" wrapText="1"/>
      <protection hidden="1"/>
    </xf>
    <xf numFmtId="0" fontId="50" fillId="32" borderId="0" xfId="0" applyFont="1" applyFill="1" applyBorder="1" applyProtection="1">
      <alignment horizontal="left" vertical="center"/>
      <protection hidden="1"/>
    </xf>
    <xf numFmtId="171" fontId="20" fillId="32" borderId="0" xfId="1" quotePrefix="1" applyNumberFormat="1" applyFont="1" applyFill="1" applyBorder="1" applyAlignment="1" applyProtection="1">
      <alignment vertical="center" wrapText="1"/>
      <protection hidden="1"/>
    </xf>
    <xf numFmtId="188" fontId="20" fillId="32" borderId="0" xfId="2" quotePrefix="1" applyNumberFormat="1" applyFont="1" applyFill="1" applyBorder="1" applyAlignment="1" applyProtection="1">
      <alignment vertical="center" wrapText="1"/>
      <protection hidden="1"/>
    </xf>
    <xf numFmtId="0" fontId="63" fillId="32" borderId="0" xfId="0" applyFont="1" applyFill="1" applyProtection="1">
      <alignment horizontal="left" vertical="center"/>
      <protection hidden="1"/>
    </xf>
    <xf numFmtId="171" fontId="51" fillId="19" borderId="0" xfId="0" applyNumberFormat="1" applyFont="1" applyFill="1" applyBorder="1" applyAlignment="1">
      <alignment horizontal="center" vertical="center"/>
    </xf>
    <xf numFmtId="171" fontId="51" fillId="19" borderId="0" xfId="1" applyNumberFormat="1" applyFont="1" applyFill="1" applyBorder="1" applyAlignment="1">
      <alignment horizontal="center" vertical="center" shrinkToFit="1"/>
    </xf>
    <xf numFmtId="171" fontId="51" fillId="13" borderId="0" xfId="0" applyNumberFormat="1" applyFont="1" applyFill="1" applyBorder="1" applyAlignment="1">
      <alignment horizontal="center" vertical="center"/>
    </xf>
    <xf numFmtId="171" fontId="51" fillId="10" borderId="0" xfId="1" applyNumberFormat="1" applyFont="1" applyFill="1" applyBorder="1" applyAlignment="1">
      <alignment horizontal="center" vertical="center" shrinkToFit="1"/>
    </xf>
    <xf numFmtId="171" fontId="51" fillId="19" borderId="3" xfId="1" applyNumberFormat="1" applyFont="1" applyFill="1" applyBorder="1" applyAlignment="1">
      <alignment horizontal="center" vertical="center" shrinkToFit="1"/>
    </xf>
    <xf numFmtId="0" fontId="25" fillId="19" borderId="0" xfId="0" applyFont="1" applyFill="1" applyAlignment="1">
      <alignment horizontal="center" vertical="center"/>
    </xf>
    <xf numFmtId="171" fontId="51" fillId="19" borderId="0" xfId="1" applyNumberFormat="1" applyFont="1" applyFill="1" applyBorder="1" applyAlignment="1">
      <alignment horizontal="center"/>
    </xf>
    <xf numFmtId="43" fontId="117" fillId="13" borderId="0" xfId="1" applyFont="1" applyFill="1" applyBorder="1" applyAlignment="1">
      <alignment horizontal="left" vertical="center"/>
    </xf>
    <xf numFmtId="0" fontId="55" fillId="44" borderId="27" xfId="0" quotePrefix="1" applyFont="1" applyFill="1" applyBorder="1" applyAlignment="1">
      <alignment horizontal="center" vertical="center"/>
    </xf>
    <xf numFmtId="0" fontId="71" fillId="44" borderId="25" xfId="0" applyFont="1" applyFill="1" applyBorder="1" applyAlignment="1">
      <alignment horizontal="right" vertical="center"/>
    </xf>
    <xf numFmtId="0" fontId="55" fillId="44" borderId="25" xfId="0" applyFont="1" applyFill="1" applyBorder="1" applyAlignment="1">
      <alignment horizontal="center" vertical="center"/>
    </xf>
    <xf numFmtId="0" fontId="71" fillId="44" borderId="25" xfId="0" applyFont="1" applyFill="1" applyBorder="1" applyAlignment="1">
      <alignment horizontal="left" vertical="center" shrinkToFit="1"/>
    </xf>
    <xf numFmtId="17" fontId="71" fillId="44" borderId="25" xfId="20" applyFont="1" applyFill="1" applyBorder="1">
      <alignment horizontal="center" vertical="center"/>
    </xf>
    <xf numFmtId="17" fontId="71" fillId="44" borderId="29" xfId="20" applyFont="1" applyFill="1" applyBorder="1">
      <alignment horizontal="center" vertical="center"/>
    </xf>
    <xf numFmtId="0" fontId="55" fillId="2" borderId="21" xfId="0" applyFont="1" applyFill="1" applyBorder="1">
      <alignment horizontal="left" vertical="center"/>
    </xf>
    <xf numFmtId="17" fontId="71" fillId="43" borderId="9" xfId="47" applyNumberFormat="1" applyFont="1" applyFill="1" applyBorder="1" applyAlignment="1">
      <alignment horizontal="center" vertical="center"/>
    </xf>
    <xf numFmtId="17" fontId="71" fillId="43" borderId="21" xfId="47" applyNumberFormat="1" applyFont="1" applyFill="1" applyBorder="1" applyAlignment="1">
      <alignment horizontal="center" vertical="center"/>
    </xf>
    <xf numFmtId="186" fontId="30" fillId="30" borderId="0" xfId="47" applyNumberFormat="1" applyFont="1" applyFill="1" applyBorder="1" applyAlignment="1">
      <alignment horizontal="center" vertical="center"/>
    </xf>
    <xf numFmtId="17" fontId="68" fillId="70" borderId="9" xfId="47" applyNumberFormat="1" applyFont="1" applyFill="1" applyBorder="1" applyAlignment="1">
      <alignment horizontal="center" vertical="center"/>
    </xf>
    <xf numFmtId="17" fontId="68" fillId="70" borderId="21" xfId="47" applyNumberFormat="1" applyFont="1" applyFill="1" applyBorder="1" applyAlignment="1">
      <alignment horizontal="center" vertical="center"/>
    </xf>
    <xf numFmtId="17" fontId="68" fillId="67" borderId="9" xfId="47" applyNumberFormat="1" applyFont="1" applyFill="1" applyBorder="1" applyAlignment="1">
      <alignment horizontal="center" vertical="center"/>
    </xf>
    <xf numFmtId="17" fontId="68" fillId="67" borderId="21" xfId="47" applyNumberFormat="1" applyFont="1" applyFill="1" applyBorder="1" applyAlignment="1">
      <alignment horizontal="center" vertical="center"/>
    </xf>
    <xf numFmtId="17" fontId="71" fillId="55" borderId="9" xfId="47" applyNumberFormat="1" applyFont="1" applyFill="1" applyBorder="1" applyAlignment="1">
      <alignment horizontal="center" vertical="center"/>
    </xf>
    <xf numFmtId="17" fontId="71" fillId="55" borderId="21" xfId="47" applyNumberFormat="1" applyFont="1" applyFill="1" applyBorder="1" applyAlignment="1">
      <alignment horizontal="center" vertical="center"/>
    </xf>
    <xf numFmtId="0" fontId="13" fillId="29" borderId="54" xfId="0" applyFont="1" applyFill="1" applyBorder="1" applyAlignment="1" applyProtection="1">
      <alignment horizontal="left" vertical="top" wrapText="1" readingOrder="1"/>
      <protection locked="0"/>
    </xf>
    <xf numFmtId="0" fontId="0" fillId="0" borderId="54" xfId="0" applyFill="1" applyBorder="1" applyAlignment="1" applyProtection="1">
      <alignment horizontal="left" vertical="top" wrapText="1" readingOrder="1"/>
      <protection locked="0"/>
    </xf>
    <xf numFmtId="0" fontId="23" fillId="0" borderId="54" xfId="0" applyFont="1" applyFill="1" applyBorder="1" applyAlignment="1" applyProtection="1">
      <alignment horizontal="left" vertical="top" wrapText="1" readingOrder="1"/>
      <protection locked="0"/>
    </xf>
    <xf numFmtId="0" fontId="0" fillId="29" borderId="54" xfId="0" applyFill="1" applyBorder="1" applyAlignment="1" applyProtection="1">
      <alignment horizontal="left" vertical="top" wrapText="1" readingOrder="1"/>
      <protection locked="0"/>
    </xf>
    <xf numFmtId="0" fontId="0" fillId="0" borderId="54" xfId="0" quotePrefix="1" applyFill="1" applyBorder="1" applyAlignment="1" applyProtection="1">
      <alignment horizontal="left" vertical="top" wrapText="1" readingOrder="1"/>
      <protection locked="0"/>
    </xf>
    <xf numFmtId="0" fontId="0" fillId="0" borderId="54" xfId="0" applyBorder="1" applyAlignment="1" applyProtection="1">
      <alignment horizontal="left" vertical="top" wrapText="1" readingOrder="1"/>
      <protection locked="0"/>
    </xf>
    <xf numFmtId="0" fontId="0" fillId="0" borderId="56" xfId="0" applyBorder="1" applyAlignment="1" applyProtection="1">
      <alignment horizontal="left" vertical="top" wrapText="1" readingOrder="1"/>
      <protection locked="0"/>
    </xf>
    <xf numFmtId="0" fontId="0" fillId="5" borderId="54" xfId="0" applyFill="1" applyBorder="1" applyAlignment="1" applyProtection="1">
      <alignment horizontal="left" vertical="top" wrapText="1" readingOrder="1"/>
      <protection locked="0"/>
    </xf>
    <xf numFmtId="0" fontId="0" fillId="2" borderId="54" xfId="0" applyFill="1" applyBorder="1" applyAlignment="1" applyProtection="1">
      <alignment horizontal="left" vertical="top" wrapText="1" readingOrder="1"/>
      <protection locked="0"/>
    </xf>
    <xf numFmtId="0" fontId="20" fillId="81" borderId="6" xfId="0" applyFont="1" applyFill="1" applyBorder="1" applyAlignment="1">
      <alignment horizontal="center" vertical="center"/>
    </xf>
    <xf numFmtId="175" fontId="9" fillId="3" borderId="118" xfId="7" applyBorder="1" applyAlignment="1" applyProtection="1">
      <alignment horizontal="center"/>
    </xf>
    <xf numFmtId="175" fontId="9" fillId="3" borderId="117" xfId="7" applyBorder="1" applyAlignment="1" applyProtection="1">
      <alignment horizontal="center"/>
    </xf>
    <xf numFmtId="2" fontId="0" fillId="2" borderId="5" xfId="39" applyNumberFormat="1" applyFont="1" applyFill="1" applyBorder="1" applyAlignment="1" applyProtection="1">
      <alignment horizontal="center" vertical="center"/>
    </xf>
    <xf numFmtId="194" fontId="62" fillId="26" borderId="39" xfId="46" applyNumberFormat="1" applyFont="1" applyBorder="1" applyAlignment="1" applyProtection="1">
      <alignment horizontal="center" vertical="center"/>
    </xf>
    <xf numFmtId="1" fontId="62" fillId="2" borderId="14" xfId="1" applyNumberFormat="1" applyFont="1" applyFill="1" applyBorder="1" applyAlignment="1">
      <alignment horizontal="center" vertical="center"/>
    </xf>
    <xf numFmtId="1" fontId="62" fillId="2" borderId="21" xfId="1" applyNumberFormat="1" applyFont="1" applyFill="1" applyBorder="1" applyAlignment="1">
      <alignment horizontal="center" vertical="center"/>
    </xf>
    <xf numFmtId="206" fontId="21" fillId="5" borderId="12" xfId="39" applyFont="1" applyFill="1" applyBorder="1" applyAlignment="1" applyProtection="1">
      <alignment horizontal="center" vertical="center"/>
    </xf>
    <xf numFmtId="43" fontId="0" fillId="2" borderId="0" xfId="0" applyNumberFormat="1" applyFill="1" applyBorder="1" applyAlignment="1">
      <alignment horizontal="right" vertical="center"/>
    </xf>
    <xf numFmtId="206" fontId="0" fillId="77" borderId="12" xfId="39" applyFont="1" applyFill="1" applyBorder="1" applyAlignment="1" applyProtection="1">
      <alignment horizontal="right"/>
    </xf>
    <xf numFmtId="176" fontId="204" fillId="76" borderId="9" xfId="46" applyNumberFormat="1" applyFont="1" applyFill="1" applyBorder="1" applyAlignment="1" applyProtection="1">
      <alignment horizontal="center"/>
    </xf>
    <xf numFmtId="176" fontId="204" fillId="76" borderId="21" xfId="46" applyNumberFormat="1" applyFont="1" applyFill="1" applyBorder="1" applyAlignment="1" applyProtection="1">
      <alignment horizontal="center"/>
    </xf>
    <xf numFmtId="209" fontId="58" fillId="3" borderId="46" xfId="59" applyFont="1" applyFill="1" applyBorder="1" applyAlignment="1" applyProtection="1">
      <alignment horizontal="center" vertical="center" wrapText="1"/>
      <protection locked="0"/>
    </xf>
    <xf numFmtId="209" fontId="9" fillId="0" borderId="0" xfId="59" applyFont="1" applyFill="1" applyAlignment="1" applyProtection="1">
      <alignment horizontal="center" vertical="center" wrapText="1"/>
      <protection hidden="1"/>
    </xf>
    <xf numFmtId="209" fontId="9" fillId="3" borderId="8" xfId="59" applyFont="1" applyFill="1" applyBorder="1" applyAlignment="1" applyProtection="1">
      <alignment horizontal="center" vertical="center" wrapText="1"/>
      <protection hidden="1"/>
    </xf>
    <xf numFmtId="17" fontId="71" fillId="2" borderId="12" xfId="20" applyFont="1" applyFill="1" applyBorder="1" applyProtection="1">
      <alignment horizontal="center" vertical="center"/>
      <protection hidden="1"/>
    </xf>
    <xf numFmtId="209" fontId="9" fillId="3" borderId="6" xfId="59" applyFont="1" applyFill="1" applyBorder="1" applyAlignment="1" applyProtection="1">
      <alignment horizontal="center" vertical="center" wrapText="1"/>
      <protection hidden="1"/>
    </xf>
    <xf numFmtId="209" fontId="9" fillId="6" borderId="0" xfId="59" applyFont="1" applyFill="1" applyBorder="1" applyAlignment="1" applyProtection="1">
      <alignment horizontal="center" vertical="center" wrapText="1"/>
      <protection hidden="1"/>
    </xf>
    <xf numFmtId="209" fontId="71" fillId="2" borderId="6" xfId="59" quotePrefix="1" applyFont="1" applyFill="1" applyBorder="1" applyAlignment="1" applyProtection="1">
      <alignment horizontal="center" vertical="center" wrapText="1"/>
      <protection hidden="1"/>
    </xf>
    <xf numFmtId="209" fontId="28" fillId="2" borderId="0" xfId="59" applyFont="1" applyFill="1" applyBorder="1" applyAlignment="1" applyProtection="1">
      <alignment horizontal="center" vertical="center" wrapText="1"/>
      <protection hidden="1"/>
    </xf>
    <xf numFmtId="209" fontId="22" fillId="6" borderId="0" xfId="59" applyFont="1" applyFill="1" applyBorder="1" applyAlignment="1" applyProtection="1">
      <alignment horizontal="center" vertical="center" wrapText="1"/>
      <protection hidden="1"/>
    </xf>
    <xf numFmtId="209" fontId="22" fillId="6" borderId="16" xfId="59" applyFont="1" applyFill="1" applyBorder="1" applyAlignment="1" applyProtection="1">
      <alignment horizontal="center" vertical="center" wrapText="1"/>
      <protection hidden="1"/>
    </xf>
    <xf numFmtId="209" fontId="126" fillId="15" borderId="111" xfId="59" applyFont="1" applyFill="1" applyBorder="1" applyAlignment="1" applyProtection="1">
      <alignment horizontal="center" vertical="center" wrapText="1"/>
      <protection hidden="1"/>
    </xf>
    <xf numFmtId="209" fontId="53" fillId="15" borderId="68" xfId="59" applyFont="1" applyFill="1" applyBorder="1" applyAlignment="1" applyProtection="1">
      <alignment horizontal="center" vertical="center" wrapText="1"/>
      <protection hidden="1"/>
    </xf>
    <xf numFmtId="209" fontId="29" fillId="6" borderId="0" xfId="59" applyFont="1" applyFill="1" applyBorder="1" applyAlignment="1" applyProtection="1">
      <alignment horizontal="center" vertical="center"/>
      <protection hidden="1"/>
    </xf>
    <xf numFmtId="209" fontId="71" fillId="2" borderId="0" xfId="59" quotePrefix="1" applyFont="1" applyFill="1" applyBorder="1" applyAlignment="1" applyProtection="1">
      <alignment horizontal="center" vertical="center" wrapText="1"/>
      <protection hidden="1"/>
    </xf>
    <xf numFmtId="209" fontId="141" fillId="36" borderId="93" xfId="59" applyFont="1" applyFill="1" applyBorder="1" applyAlignment="1" applyProtection="1">
      <alignment horizontal="center" vertical="center" wrapText="1"/>
      <protection hidden="1"/>
    </xf>
    <xf numFmtId="209" fontId="22" fillId="36" borderId="8" xfId="59" applyFont="1" applyFill="1" applyBorder="1" applyAlignment="1" applyProtection="1">
      <alignment horizontal="center" vertical="center" wrapText="1"/>
      <protection hidden="1"/>
    </xf>
    <xf numFmtId="209" fontId="145" fillId="36" borderId="0" xfId="59" applyFont="1" applyFill="1" applyBorder="1" applyAlignment="1" applyProtection="1">
      <alignment horizontal="center" vertical="center" wrapText="1"/>
      <protection hidden="1"/>
    </xf>
    <xf numFmtId="209" fontId="22" fillId="2" borderId="8" xfId="59" applyFont="1" applyFill="1" applyBorder="1" applyAlignment="1" applyProtection="1">
      <alignment horizontal="center" vertical="center" wrapText="1"/>
      <protection hidden="1"/>
    </xf>
    <xf numFmtId="186" fontId="40" fillId="2" borderId="12" xfId="51" applyNumberFormat="1" applyFont="1" applyFill="1" applyBorder="1" applyAlignment="1">
      <alignment horizontal="right"/>
      <protection locked="0"/>
    </xf>
    <xf numFmtId="186" fontId="40" fillId="3" borderId="12" xfId="51" applyNumberFormat="1" applyFont="1" applyFill="1" applyBorder="1" applyAlignment="1">
      <alignment horizontal="right"/>
      <protection locked="0"/>
    </xf>
    <xf numFmtId="0" fontId="0" fillId="3" borderId="8" xfId="0" applyFill="1" applyBorder="1" applyAlignment="1">
      <alignment horizontal="center" vertical="center"/>
    </xf>
    <xf numFmtId="0" fontId="40" fillId="44" borderId="25" xfId="0" applyFont="1" applyFill="1" applyBorder="1" applyAlignment="1">
      <alignment horizontal="center" vertical="center" shrinkToFit="1"/>
    </xf>
    <xf numFmtId="0" fontId="61" fillId="2" borderId="8" xfId="0" applyFont="1" applyFill="1" applyBorder="1" applyAlignment="1">
      <alignment horizontal="center" vertical="center"/>
    </xf>
    <xf numFmtId="0" fontId="61" fillId="2" borderId="0" xfId="0" applyFont="1" applyFill="1" applyBorder="1" applyAlignment="1">
      <alignment horizontal="center" vertical="center"/>
    </xf>
    <xf numFmtId="0" fontId="12" fillId="2" borderId="0" xfId="0" applyFont="1" applyFill="1" applyBorder="1" applyAlignment="1">
      <alignment horizontal="center" vertical="center"/>
    </xf>
    <xf numFmtId="186" fontId="40" fillId="3" borderId="38" xfId="51" applyNumberFormat="1" applyFont="1" applyFill="1" applyBorder="1" applyAlignment="1">
      <alignment horizontal="right"/>
      <protection locked="0"/>
    </xf>
    <xf numFmtId="179" fontId="21" fillId="5" borderId="12" xfId="21" applyNumberFormat="1" applyFont="1" applyFill="1" applyBorder="1" applyAlignment="1">
      <alignment horizontal="center" vertical="center" wrapText="1"/>
    </xf>
    <xf numFmtId="0" fontId="0" fillId="0" borderId="0" xfId="0" applyProtection="1">
      <alignment horizontal="left" vertical="center"/>
      <protection hidden="1"/>
    </xf>
    <xf numFmtId="0" fontId="0" fillId="3" borderId="8" xfId="0" applyFill="1" applyBorder="1" applyProtection="1">
      <alignment horizontal="left" vertical="center"/>
      <protection hidden="1"/>
    </xf>
    <xf numFmtId="0" fontId="0" fillId="3" borderId="0" xfId="0" applyFill="1" applyBorder="1" applyProtection="1">
      <alignment horizontal="left" vertical="center"/>
      <protection hidden="1"/>
    </xf>
    <xf numFmtId="0" fontId="215" fillId="3" borderId="0" xfId="0" applyFont="1" applyFill="1" applyBorder="1" applyProtection="1">
      <alignment horizontal="left" vertical="center"/>
      <protection hidden="1"/>
    </xf>
    <xf numFmtId="0" fontId="215" fillId="3" borderId="6" xfId="0" applyFont="1" applyFill="1" applyBorder="1" applyProtection="1">
      <alignment horizontal="left" vertical="center"/>
      <protection hidden="1"/>
    </xf>
    <xf numFmtId="0" fontId="0" fillId="6" borderId="8" xfId="0" applyFill="1" applyBorder="1" applyProtection="1">
      <alignment horizontal="left" vertical="center"/>
      <protection hidden="1"/>
    </xf>
    <xf numFmtId="0" fontId="0" fillId="2" borderId="0" xfId="10" applyFont="1" applyFill="1" applyProtection="1">
      <alignment horizontal="left" vertical="center"/>
      <protection hidden="1"/>
    </xf>
    <xf numFmtId="0" fontId="62" fillId="6" borderId="0" xfId="0" applyFont="1" applyFill="1" applyBorder="1" applyProtection="1">
      <alignment horizontal="left" vertical="center"/>
      <protection hidden="1"/>
    </xf>
    <xf numFmtId="0" fontId="0" fillId="2" borderId="0" xfId="0" applyFill="1" applyBorder="1" applyProtection="1">
      <alignment horizontal="left" vertical="center"/>
      <protection hidden="1"/>
    </xf>
    <xf numFmtId="0" fontId="53" fillId="33" borderId="0" xfId="25" applyFont="1" applyFill="1" applyBorder="1">
      <alignment horizontal="left" vertical="center" wrapText="1" shrinkToFit="1"/>
    </xf>
    <xf numFmtId="0" fontId="186" fillId="6" borderId="0" xfId="42" applyFont="1" applyFill="1" applyBorder="1" applyAlignment="1" applyProtection="1">
      <alignment vertical="center"/>
      <protection hidden="1"/>
    </xf>
    <xf numFmtId="0" fontId="13" fillId="6" borderId="6" xfId="15" applyFont="1" applyFill="1" applyBorder="1" applyProtection="1">
      <alignment horizontal="left" vertical="center"/>
      <protection hidden="1"/>
    </xf>
    <xf numFmtId="0" fontId="98" fillId="5" borderId="8" xfId="0" applyFont="1" applyFill="1" applyBorder="1" applyProtection="1">
      <alignment horizontal="left" vertical="center"/>
      <protection hidden="1"/>
    </xf>
    <xf numFmtId="0" fontId="53" fillId="5" borderId="8" xfId="0" applyFont="1" applyFill="1" applyBorder="1" applyProtection="1">
      <alignment horizontal="left" vertical="center"/>
      <protection hidden="1"/>
    </xf>
    <xf numFmtId="0" fontId="98" fillId="5" borderId="0" xfId="0" applyFont="1" applyFill="1" applyBorder="1" applyProtection="1">
      <alignment horizontal="left" vertical="center"/>
      <protection hidden="1"/>
    </xf>
    <xf numFmtId="0" fontId="53" fillId="5" borderId="0" xfId="0" applyFont="1" applyFill="1" applyBorder="1" applyProtection="1">
      <alignment horizontal="left" vertical="center"/>
      <protection hidden="1"/>
    </xf>
    <xf numFmtId="0" fontId="0" fillId="5" borderId="6" xfId="0" applyFill="1" applyBorder="1" applyProtection="1">
      <alignment horizontal="left" vertical="center"/>
      <protection hidden="1"/>
    </xf>
    <xf numFmtId="0" fontId="0" fillId="6" borderId="0" xfId="0" applyFill="1" applyBorder="1" applyProtection="1">
      <alignment horizontal="left" vertical="center"/>
      <protection hidden="1"/>
    </xf>
    <xf numFmtId="0" fontId="186" fillId="6" borderId="16" xfId="42" applyFont="1" applyFill="1" applyAlignment="1" applyProtection="1">
      <alignment vertical="center"/>
      <protection hidden="1"/>
    </xf>
    <xf numFmtId="0" fontId="53" fillId="15" borderId="0" xfId="0" applyFont="1" applyFill="1" applyBorder="1" applyProtection="1">
      <alignment horizontal="left" vertical="center"/>
      <protection hidden="1"/>
    </xf>
    <xf numFmtId="192" fontId="40" fillId="15" borderId="0" xfId="20" applyNumberFormat="1" applyFont="1" applyFill="1" applyBorder="1" applyProtection="1">
      <alignment horizontal="center" vertical="center"/>
      <protection hidden="1"/>
    </xf>
    <xf numFmtId="17" fontId="40" fillId="15" borderId="0" xfId="20" applyFont="1" applyFill="1" applyBorder="1" applyProtection="1">
      <alignment horizontal="center" vertical="center"/>
      <protection hidden="1"/>
    </xf>
    <xf numFmtId="192" fontId="62" fillId="15" borderId="0" xfId="20" applyNumberFormat="1" applyFont="1" applyFill="1" applyBorder="1" applyProtection="1">
      <alignment horizontal="center" vertical="center"/>
      <protection hidden="1"/>
    </xf>
    <xf numFmtId="17" fontId="62" fillId="15" borderId="0" xfId="20" applyFont="1" applyFill="1" applyBorder="1" applyProtection="1">
      <alignment horizontal="center" vertical="center"/>
      <protection hidden="1"/>
    </xf>
    <xf numFmtId="0" fontId="0" fillId="15" borderId="68" xfId="0" applyFill="1" applyBorder="1" applyProtection="1">
      <alignment horizontal="left" vertical="center"/>
      <protection hidden="1"/>
    </xf>
    <xf numFmtId="0" fontId="53" fillId="36" borderId="93" xfId="0" applyFont="1" applyFill="1" applyBorder="1" applyProtection="1">
      <alignment horizontal="left" vertical="center"/>
      <protection hidden="1"/>
    </xf>
    <xf numFmtId="0" fontId="0" fillId="36" borderId="93" xfId="0" applyFill="1" applyBorder="1">
      <alignment horizontal="left" vertical="center"/>
    </xf>
    <xf numFmtId="0" fontId="53" fillId="36" borderId="0" xfId="0" applyFont="1" applyFill="1" applyBorder="1" applyProtection="1">
      <alignment horizontal="left" vertical="center"/>
      <protection hidden="1"/>
    </xf>
    <xf numFmtId="0" fontId="0" fillId="36" borderId="0" xfId="0" applyFill="1" applyBorder="1" applyProtection="1">
      <alignment horizontal="left" vertical="center"/>
      <protection hidden="1"/>
    </xf>
    <xf numFmtId="180" fontId="179" fillId="36" borderId="0" xfId="0" applyNumberFormat="1" applyFont="1" applyFill="1" applyBorder="1" applyAlignment="1" applyProtection="1">
      <alignment horizontal="left" wrapText="1"/>
      <protection hidden="1"/>
    </xf>
    <xf numFmtId="0" fontId="0" fillId="36" borderId="0" xfId="0" applyFill="1" applyBorder="1" applyAlignment="1" applyProtection="1">
      <alignment vertical="center"/>
      <protection hidden="1"/>
    </xf>
    <xf numFmtId="0" fontId="13" fillId="36" borderId="0" xfId="0" applyFont="1" applyFill="1" applyBorder="1" applyAlignment="1" applyProtection="1">
      <alignment vertical="center"/>
      <protection hidden="1"/>
    </xf>
    <xf numFmtId="0" fontId="0" fillId="36" borderId="68" xfId="0" applyFill="1" applyBorder="1" applyProtection="1">
      <alignment horizontal="left" vertical="center"/>
      <protection hidden="1"/>
    </xf>
    <xf numFmtId="0" fontId="0" fillId="36" borderId="8" xfId="0" applyFill="1" applyBorder="1" applyProtection="1">
      <alignment horizontal="left" vertical="center"/>
      <protection hidden="1"/>
    </xf>
    <xf numFmtId="180" fontId="216" fillId="36" borderId="0" xfId="0" applyNumberFormat="1" applyFont="1" applyFill="1" applyBorder="1" applyAlignment="1" applyProtection="1">
      <alignment horizontal="left" wrapText="1"/>
      <protection hidden="1"/>
    </xf>
    <xf numFmtId="0" fontId="0" fillId="36" borderId="6" xfId="0" applyFill="1" applyBorder="1" applyProtection="1">
      <alignment horizontal="left" vertical="center"/>
      <protection hidden="1"/>
    </xf>
    <xf numFmtId="3" fontId="53" fillId="15" borderId="0" xfId="39" applyNumberFormat="1" applyFont="1" applyFill="1" applyBorder="1" applyAlignment="1" applyProtection="1">
      <alignment vertical="center"/>
      <protection hidden="1"/>
    </xf>
    <xf numFmtId="180" fontId="179" fillId="15" borderId="0" xfId="0" applyNumberFormat="1" applyFont="1" applyFill="1" applyBorder="1" applyAlignment="1" applyProtection="1">
      <alignment horizontal="left" wrapText="1"/>
      <protection hidden="1"/>
    </xf>
    <xf numFmtId="188" fontId="0" fillId="3" borderId="12" xfId="51" applyNumberFormat="1" applyFont="1" applyFill="1" applyBorder="1" applyAlignment="1">
      <alignment horizontal="center" vertical="center"/>
      <protection locked="0"/>
    </xf>
    <xf numFmtId="0" fontId="0" fillId="15" borderId="0" xfId="0" applyFill="1" applyBorder="1" applyAlignment="1" applyProtection="1">
      <alignment vertical="center"/>
      <protection hidden="1"/>
    </xf>
    <xf numFmtId="0" fontId="0" fillId="15" borderId="0" xfId="0" applyFill="1" applyBorder="1" applyProtection="1">
      <alignment horizontal="left" vertical="center"/>
      <protection hidden="1"/>
    </xf>
    <xf numFmtId="0" fontId="0" fillId="2" borderId="8" xfId="42" applyFont="1" applyFill="1" applyBorder="1" applyAlignment="1" applyProtection="1">
      <alignment horizontal="left" vertical="center" indent="1"/>
      <protection hidden="1"/>
    </xf>
    <xf numFmtId="0" fontId="13" fillId="2" borderId="0" xfId="0" applyFont="1" applyFill="1" applyBorder="1" applyProtection="1">
      <alignment horizontal="left" vertical="center"/>
      <protection hidden="1"/>
    </xf>
    <xf numFmtId="0" fontId="0" fillId="2" borderId="0" xfId="42" applyFont="1" applyFill="1" applyBorder="1" applyAlignment="1" applyProtection="1">
      <alignment horizontal="left" vertical="center" indent="1"/>
      <protection hidden="1"/>
    </xf>
    <xf numFmtId="0" fontId="0" fillId="2" borderId="0" xfId="0" applyFill="1" applyBorder="1" applyAlignment="1" applyProtection="1">
      <alignment horizontal="left" vertical="top" indent="2"/>
      <protection hidden="1"/>
    </xf>
    <xf numFmtId="0" fontId="0" fillId="2" borderId="0" xfId="0" applyFill="1" applyBorder="1" applyAlignment="1" applyProtection="1">
      <alignment vertical="top"/>
      <protection hidden="1"/>
    </xf>
    <xf numFmtId="166" fontId="13" fillId="2" borderId="0" xfId="42" applyNumberFormat="1" applyFont="1" applyFill="1" applyBorder="1" applyAlignment="1" applyProtection="1">
      <alignment horizontal="right"/>
      <protection hidden="1"/>
    </xf>
    <xf numFmtId="208" fontId="0" fillId="3" borderId="12" xfId="2" applyFont="1" applyFill="1" applyBorder="1" applyAlignment="1" applyProtection="1">
      <alignment horizontal="center" vertical="center"/>
      <protection locked="0" hidden="1"/>
    </xf>
    <xf numFmtId="0" fontId="0" fillId="3" borderId="12" xfId="51" applyFont="1" applyFill="1" applyBorder="1" applyAlignment="1">
      <alignment horizontal="center" vertical="center"/>
      <protection locked="0"/>
    </xf>
    <xf numFmtId="0" fontId="0" fillId="25" borderId="39" xfId="0" applyFill="1" applyBorder="1">
      <alignment horizontal="left" vertical="center"/>
    </xf>
    <xf numFmtId="0" fontId="0" fillId="25" borderId="38" xfId="0" applyFill="1" applyBorder="1">
      <alignment horizontal="left" vertical="center"/>
    </xf>
    <xf numFmtId="0" fontId="0" fillId="10" borderId="0" xfId="0" applyFill="1" applyBorder="1">
      <alignment horizontal="left" vertical="center"/>
    </xf>
    <xf numFmtId="0" fontId="158" fillId="0" borderId="0" xfId="0" applyFont="1">
      <alignment horizontal="left" vertical="center"/>
    </xf>
    <xf numFmtId="0" fontId="158" fillId="0" borderId="0" xfId="0" applyFont="1" applyFill="1">
      <alignment horizontal="left" vertical="center"/>
    </xf>
    <xf numFmtId="0" fontId="158" fillId="0" borderId="0" xfId="0" applyFont="1" applyBorder="1" applyAlignment="1">
      <alignment horizontal="left" vertical="center" shrinkToFit="1"/>
    </xf>
    <xf numFmtId="0" fontId="158" fillId="0" borderId="0" xfId="0" applyFont="1" applyBorder="1">
      <alignment horizontal="left" vertical="center"/>
    </xf>
    <xf numFmtId="0" fontId="158" fillId="0" borderId="0" xfId="0" applyFont="1" applyAlignment="1">
      <alignment horizontal="left" vertical="center" shrinkToFit="1"/>
    </xf>
    <xf numFmtId="0" fontId="61" fillId="3" borderId="21" xfId="51" applyFont="1" applyFill="1" applyBorder="1" applyAlignment="1">
      <alignment horizontal="left" vertical="center" indent="1"/>
      <protection locked="0"/>
    </xf>
    <xf numFmtId="0" fontId="61" fillId="3" borderId="38" xfId="51" applyFont="1" applyFill="1" applyBorder="1" applyAlignment="1">
      <alignment horizontal="left" vertical="center" indent="1"/>
      <protection locked="0"/>
    </xf>
    <xf numFmtId="0" fontId="89" fillId="2" borderId="13" xfId="11" applyFill="1" applyBorder="1" applyAlignment="1">
      <alignment horizontal="left" vertical="center" indent="2"/>
    </xf>
    <xf numFmtId="0" fontId="13" fillId="2" borderId="12" xfId="10" applyFont="1" applyFill="1" applyBorder="1" applyAlignment="1">
      <alignment horizontal="center" vertical="center"/>
    </xf>
    <xf numFmtId="197" fontId="0" fillId="2" borderId="37" xfId="0" applyNumberFormat="1" applyFill="1" applyBorder="1" applyAlignment="1">
      <alignment horizontal="center" vertical="center"/>
    </xf>
    <xf numFmtId="2" fontId="0" fillId="0" borderId="0" xfId="0" quotePrefix="1" applyNumberFormat="1" applyAlignment="1">
      <alignment horizontal="center" vertical="center" wrapText="1"/>
    </xf>
    <xf numFmtId="0" fontId="21" fillId="33" borderId="5" xfId="0" applyFont="1" applyFill="1" applyBorder="1" applyAlignment="1">
      <alignment horizontal="center" vertical="center" wrapText="1" readingOrder="1"/>
    </xf>
    <xf numFmtId="0" fontId="28" fillId="33" borderId="53" xfId="0" applyFont="1" applyFill="1" applyBorder="1" applyAlignment="1">
      <alignment horizontal="center" vertical="center" wrapText="1" readingOrder="1"/>
    </xf>
    <xf numFmtId="0" fontId="21" fillId="33" borderId="0" xfId="0" applyFont="1" applyFill="1" applyBorder="1" applyAlignment="1">
      <alignment horizontal="center" vertical="center" wrapText="1" readingOrder="1"/>
    </xf>
    <xf numFmtId="175" fontId="9" fillId="3" borderId="12" xfId="7" applyBorder="1" applyProtection="1">
      <alignment horizontal="right"/>
    </xf>
    <xf numFmtId="175" fontId="9" fillId="3" borderId="12" xfId="7" applyBorder="1" applyAlignment="1" applyProtection="1">
      <alignment horizontal="center"/>
    </xf>
    <xf numFmtId="175" fontId="9" fillId="65" borderId="12" xfId="7" applyFill="1" applyBorder="1" applyProtection="1">
      <alignment horizontal="right"/>
    </xf>
    <xf numFmtId="206" fontId="0" fillId="2" borderId="38" xfId="39" applyFont="1" applyFill="1" applyBorder="1" applyAlignment="1" applyProtection="1">
      <alignment horizontal="center"/>
      <protection locked="0"/>
    </xf>
    <xf numFmtId="179" fontId="40" fillId="2" borderId="9" xfId="14" quotePrefix="1" applyNumberFormat="1" applyFont="1" applyFill="1" applyBorder="1" applyAlignment="1" applyProtection="1">
      <alignment horizontal="center" vertical="center" wrapText="1"/>
    </xf>
    <xf numFmtId="179" fontId="9" fillId="3" borderId="12" xfId="6" applyFill="1" applyBorder="1" applyAlignment="1" applyProtection="1">
      <alignment horizontal="center" vertical="center"/>
      <protection locked="0"/>
    </xf>
    <xf numFmtId="17" fontId="0" fillId="3" borderId="12" xfId="20" applyFont="1" applyFill="1" applyBorder="1" applyProtection="1">
      <alignment horizontal="center" vertical="center"/>
    </xf>
    <xf numFmtId="0" fontId="0" fillId="3" borderId="12" xfId="51" applyFont="1" applyFill="1" applyBorder="1" applyProtection="1">
      <alignment horizontal="left" vertical="center" indent="1"/>
    </xf>
    <xf numFmtId="186" fontId="0" fillId="3" borderId="39" xfId="51" applyNumberFormat="1" applyFont="1" applyFill="1" applyBorder="1" applyAlignment="1" applyProtection="1">
      <alignment horizontal="right"/>
    </xf>
    <xf numFmtId="186" fontId="0" fillId="3" borderId="37" xfId="51" applyNumberFormat="1" applyFont="1" applyFill="1" applyBorder="1" applyAlignment="1" applyProtection="1">
      <alignment horizontal="right"/>
    </xf>
    <xf numFmtId="0" fontId="0" fillId="6" borderId="0" xfId="0" applyFill="1" applyBorder="1" applyAlignment="1">
      <alignment horizontal="center" vertical="center"/>
    </xf>
    <xf numFmtId="179" fontId="0" fillId="2" borderId="0" xfId="0" applyNumberFormat="1" applyFill="1" applyBorder="1" applyAlignment="1">
      <alignment horizontal="center"/>
    </xf>
    <xf numFmtId="210" fontId="61" fillId="6" borderId="0" xfId="20" applyNumberFormat="1" applyFont="1" applyFill="1" applyBorder="1">
      <alignment horizontal="center" vertical="center"/>
    </xf>
    <xf numFmtId="210" fontId="61" fillId="6" borderId="21" xfId="20" applyNumberFormat="1" applyFont="1" applyFill="1" applyBorder="1">
      <alignment horizontal="center" vertical="center"/>
    </xf>
    <xf numFmtId="1" fontId="61" fillId="6" borderId="14" xfId="1" applyNumberFormat="1" applyFont="1" applyFill="1" applyBorder="1" applyAlignment="1">
      <alignment horizontal="center" vertical="center"/>
    </xf>
    <xf numFmtId="1" fontId="61" fillId="6" borderId="0" xfId="1" applyNumberFormat="1" applyFont="1" applyFill="1" applyBorder="1" applyAlignment="1">
      <alignment horizontal="center" vertical="center"/>
    </xf>
    <xf numFmtId="1" fontId="61" fillId="6" borderId="21" xfId="1" applyNumberFormat="1" applyFont="1" applyFill="1" applyBorder="1" applyAlignment="1">
      <alignment horizontal="center" vertical="center"/>
    </xf>
    <xf numFmtId="17" fontId="61" fillId="6" borderId="0" xfId="0" applyNumberFormat="1" applyFont="1" applyFill="1" applyBorder="1" applyAlignment="1">
      <alignment horizontal="center" vertical="center"/>
    </xf>
    <xf numFmtId="17" fontId="61" fillId="6" borderId="21" xfId="0" applyNumberFormat="1" applyFont="1" applyFill="1" applyBorder="1" applyAlignment="1">
      <alignment horizontal="center" vertical="center"/>
    </xf>
    <xf numFmtId="194" fontId="173" fillId="2" borderId="0" xfId="0" applyNumberFormat="1" applyFont="1" applyFill="1" applyBorder="1" applyAlignment="1">
      <alignment horizontal="center" vertical="center"/>
    </xf>
    <xf numFmtId="197" fontId="61" fillId="2" borderId="0" xfId="0" applyNumberFormat="1" applyFont="1" applyFill="1" applyBorder="1" applyAlignment="1">
      <alignment horizontal="center" vertical="center"/>
    </xf>
    <xf numFmtId="197" fontId="61" fillId="2" borderId="39" xfId="0" applyNumberFormat="1" applyFont="1" applyFill="1" applyBorder="1" applyAlignment="1">
      <alignment horizontal="center" vertical="center"/>
    </xf>
    <xf numFmtId="197" fontId="61" fillId="2" borderId="39" xfId="2" applyNumberFormat="1" applyFont="1" applyFill="1" applyBorder="1" applyAlignment="1" applyProtection="1">
      <alignment horizontal="center" vertical="center"/>
    </xf>
    <xf numFmtId="0" fontId="20" fillId="13" borderId="0" xfId="1" applyNumberFormat="1" applyFont="1" applyFill="1" applyAlignment="1">
      <alignment horizontal="left" vertical="center" indent="1"/>
    </xf>
    <xf numFmtId="0" fontId="20" fillId="13" borderId="0" xfId="1" applyNumberFormat="1" applyFont="1" applyFill="1" applyBorder="1" applyAlignment="1">
      <alignment horizontal="left" vertical="center" indent="1"/>
    </xf>
    <xf numFmtId="0" fontId="20" fillId="84" borderId="151" xfId="0" applyFont="1" applyFill="1" applyBorder="1" applyAlignment="1">
      <alignment vertical="center"/>
    </xf>
    <xf numFmtId="0" fontId="0" fillId="51" borderId="151" xfId="0" applyFill="1" applyBorder="1" applyAlignment="1">
      <alignment vertical="center"/>
    </xf>
    <xf numFmtId="0" fontId="186" fillId="2" borderId="0" xfId="11" applyFont="1" applyFill="1" applyBorder="1" applyAlignment="1">
      <alignment horizontal="center" vertical="center"/>
    </xf>
    <xf numFmtId="14" fontId="0" fillId="0" borderId="0" xfId="0" applyNumberFormat="1" applyAlignment="1">
      <alignment horizontal="center" vertical="center"/>
    </xf>
    <xf numFmtId="0" fontId="18" fillId="64" borderId="151" xfId="0" applyFont="1" applyFill="1" applyBorder="1" applyAlignment="1">
      <alignment vertical="center"/>
    </xf>
    <xf numFmtId="17" fontId="53" fillId="44" borderId="21" xfId="20" applyFont="1" applyFill="1" applyBorder="1">
      <alignment horizontal="center" vertical="center"/>
    </xf>
    <xf numFmtId="210" fontId="63" fillId="2" borderId="21" xfId="20" applyNumberFormat="1" applyFont="1" applyFill="1" applyBorder="1">
      <alignment horizontal="center" vertical="center"/>
    </xf>
    <xf numFmtId="17" fontId="63" fillId="2" borderId="21" xfId="0" applyNumberFormat="1" applyFont="1" applyFill="1" applyBorder="1" applyAlignment="1">
      <alignment horizontal="center" vertical="center"/>
    </xf>
    <xf numFmtId="204" fontId="181" fillId="6" borderId="21" xfId="0" applyNumberFormat="1" applyFont="1" applyFill="1" applyBorder="1" applyAlignment="1">
      <alignment horizontal="center" vertical="center"/>
    </xf>
    <xf numFmtId="0" fontId="53" fillId="44" borderId="21" xfId="55" applyBorder="1" applyAlignment="1">
      <alignment horizontal="center" vertical="center"/>
    </xf>
    <xf numFmtId="186" fontId="0" fillId="3" borderId="21" xfId="51" applyNumberFormat="1" applyFont="1" applyFill="1" applyBorder="1" applyAlignment="1">
      <alignment horizontal="right"/>
      <protection locked="0"/>
    </xf>
    <xf numFmtId="2" fontId="0" fillId="3" borderId="0" xfId="50" applyNumberFormat="1" applyFont="1" applyFill="1" applyBorder="1" applyAlignment="1">
      <alignment horizontal="right" vertical="center"/>
    </xf>
    <xf numFmtId="43" fontId="181" fillId="6" borderId="0" xfId="1" applyFont="1" applyFill="1" applyBorder="1" applyAlignment="1">
      <alignment horizontal="center" vertical="center"/>
    </xf>
    <xf numFmtId="1" fontId="53" fillId="44" borderId="21" xfId="55" applyNumberFormat="1" applyBorder="1" applyAlignment="1">
      <alignment horizontal="center" vertical="center"/>
    </xf>
    <xf numFmtId="204" fontId="181" fillId="6" borderId="0" xfId="0" applyNumberFormat="1" applyFont="1" applyFill="1" applyBorder="1" applyAlignment="1">
      <alignment horizontal="center" vertical="center"/>
    </xf>
    <xf numFmtId="0" fontId="62" fillId="6" borderId="21" xfId="0" applyFont="1" applyFill="1" applyBorder="1" applyAlignment="1">
      <alignment horizontal="center" vertical="center"/>
    </xf>
    <xf numFmtId="186" fontId="40" fillId="2" borderId="21" xfId="51" applyNumberFormat="1" applyFont="1" applyFill="1" applyBorder="1" applyAlignment="1">
      <alignment horizontal="right"/>
      <protection locked="0"/>
    </xf>
    <xf numFmtId="206" fontId="62" fillId="2" borderId="21" xfId="39" applyFont="1" applyFill="1" applyBorder="1" applyAlignment="1" applyProtection="1">
      <alignment horizontal="center" vertical="center"/>
      <protection hidden="1"/>
    </xf>
    <xf numFmtId="186" fontId="40" fillId="3" borderId="21" xfId="51" applyNumberFormat="1" applyFont="1" applyFill="1" applyBorder="1" applyAlignment="1">
      <alignment horizontal="right"/>
      <protection locked="0"/>
    </xf>
    <xf numFmtId="186" fontId="0" fillId="42" borderId="0" xfId="47" applyNumberFormat="1" applyFont="1" applyBorder="1" applyAlignment="1">
      <alignment horizontal="right" vertical="center"/>
    </xf>
    <xf numFmtId="196" fontId="21" fillId="5" borderId="21" xfId="1" applyNumberFormat="1" applyFont="1" applyFill="1" applyBorder="1" applyAlignment="1" applyProtection="1">
      <alignment horizontal="right" vertical="center" wrapText="1"/>
    </xf>
    <xf numFmtId="196" fontId="21" fillId="5" borderId="21" xfId="45" quotePrefix="1" applyNumberFormat="1" applyFont="1" applyFill="1" applyBorder="1" applyAlignment="1" applyProtection="1">
      <alignment horizontal="right" vertical="center" wrapText="1"/>
    </xf>
    <xf numFmtId="2" fontId="0" fillId="3" borderId="0" xfId="39" applyNumberFormat="1" applyFont="1" applyFill="1" applyBorder="1" applyAlignment="1" applyProtection="1">
      <alignment horizontal="right" vertical="center"/>
      <protection locked="0" hidden="1"/>
    </xf>
    <xf numFmtId="2" fontId="0" fillId="2" borderId="0" xfId="39" applyNumberFormat="1" applyFont="1" applyFill="1" applyBorder="1" applyAlignment="1" applyProtection="1">
      <alignment horizontal="center" vertical="center"/>
      <protection locked="0" hidden="1"/>
    </xf>
    <xf numFmtId="2" fontId="0" fillId="3" borderId="0" xfId="39" applyNumberFormat="1" applyFont="1" applyFill="1" applyBorder="1" applyAlignment="1" applyProtection="1">
      <alignment horizontal="center" vertical="center"/>
      <protection locked="0" hidden="1"/>
    </xf>
    <xf numFmtId="179" fontId="21" fillId="5" borderId="21" xfId="21" applyNumberFormat="1" applyFont="1" applyFill="1" applyBorder="1" applyAlignment="1">
      <alignment horizontal="center" vertical="center" wrapText="1"/>
    </xf>
    <xf numFmtId="17" fontId="53" fillId="2" borderId="21" xfId="20" applyFont="1" applyFill="1" applyBorder="1">
      <alignment horizontal="center" vertical="center"/>
    </xf>
    <xf numFmtId="186" fontId="53" fillId="44" borderId="21" xfId="55" applyNumberFormat="1" applyBorder="1" applyAlignment="1">
      <alignment horizontal="center" vertical="center"/>
    </xf>
    <xf numFmtId="1" fontId="62" fillId="6" borderId="21" xfId="0" applyNumberFormat="1" applyFont="1" applyFill="1" applyBorder="1" applyAlignment="1">
      <alignment horizontal="center" vertical="center"/>
    </xf>
    <xf numFmtId="2" fontId="0" fillId="3" borderId="21" xfId="50" applyNumberFormat="1" applyFont="1" applyFill="1" applyBorder="1" applyAlignment="1">
      <alignment horizontal="right" vertical="center"/>
    </xf>
    <xf numFmtId="206" fontId="0" fillId="3" borderId="0" xfId="39" applyFont="1" applyFill="1" applyBorder="1" applyAlignment="1" applyProtection="1">
      <alignment horizontal="right" vertical="center"/>
      <protection locked="0" hidden="1"/>
    </xf>
    <xf numFmtId="186" fontId="40" fillId="17" borderId="21" xfId="50" applyNumberFormat="1" applyFont="1" applyFill="1" applyBorder="1" applyAlignment="1">
      <alignment horizontal="right"/>
    </xf>
    <xf numFmtId="186" fontId="0" fillId="3" borderId="0" xfId="50" applyNumberFormat="1" applyFont="1" applyFill="1" applyBorder="1" applyAlignment="1">
      <alignment horizontal="right" vertical="center"/>
    </xf>
    <xf numFmtId="186" fontId="0" fillId="3" borderId="20" xfId="51" applyNumberFormat="1" applyFont="1" applyFill="1" applyBorder="1" applyAlignment="1">
      <alignment horizontal="right"/>
      <protection locked="0"/>
    </xf>
    <xf numFmtId="17" fontId="71" fillId="44" borderId="21" xfId="20" applyFont="1" applyFill="1" applyBorder="1">
      <alignment horizontal="center" vertical="center"/>
    </xf>
    <xf numFmtId="2" fontId="0" fillId="2" borderId="0" xfId="39" applyNumberFormat="1" applyFont="1" applyFill="1" applyBorder="1" applyAlignment="1" applyProtection="1">
      <alignment horizontal="center" vertical="center"/>
    </xf>
    <xf numFmtId="2" fontId="0" fillId="0" borderId="0" xfId="0" applyNumberFormat="1" applyFill="1" applyBorder="1" applyAlignment="1">
      <alignment horizontal="center" vertical="center"/>
    </xf>
    <xf numFmtId="186" fontId="0" fillId="2" borderId="12" xfId="50" applyNumberFormat="1" applyFont="1" applyFill="1" applyBorder="1" applyAlignment="1">
      <alignment horizontal="right"/>
    </xf>
    <xf numFmtId="186" fontId="9" fillId="2" borderId="12" xfId="50" applyNumberFormat="1" applyFont="1" applyFill="1" applyBorder="1" applyAlignment="1">
      <alignment horizontal="right"/>
    </xf>
    <xf numFmtId="186" fontId="0" fillId="2" borderId="12" xfId="51" applyNumberFormat="1" applyFont="1" applyFill="1" applyBorder="1" applyAlignment="1" applyProtection="1">
      <alignment horizontal="right"/>
      <protection hidden="1"/>
    </xf>
    <xf numFmtId="0" fontId="157" fillId="13" borderId="0" xfId="0" applyFont="1" applyFill="1">
      <alignment horizontal="left" vertical="center"/>
    </xf>
    <xf numFmtId="0" fontId="20" fillId="45" borderId="0" xfId="0" applyFont="1" applyFill="1">
      <alignment horizontal="left" vertical="center"/>
    </xf>
    <xf numFmtId="0" fontId="159" fillId="13" borderId="0" xfId="0" applyFont="1" applyFill="1" applyBorder="1" applyAlignment="1">
      <alignment horizontal="left" vertical="center" shrinkToFit="1"/>
    </xf>
    <xf numFmtId="43" fontId="20" fillId="13" borderId="0" xfId="1" applyFont="1" applyFill="1" applyAlignment="1" applyProtection="1">
      <alignment horizontal="left" vertical="center"/>
    </xf>
    <xf numFmtId="0" fontId="157" fillId="13" borderId="6" xfId="0" applyFont="1" applyFill="1" applyBorder="1">
      <alignment horizontal="left" vertical="center"/>
    </xf>
    <xf numFmtId="43" fontId="20" fillId="13" borderId="6" xfId="1" applyFont="1" applyFill="1" applyBorder="1" applyAlignment="1" applyProtection="1">
      <alignment horizontal="left" vertical="center"/>
    </xf>
    <xf numFmtId="0" fontId="157" fillId="13" borderId="0" xfId="0" applyFont="1" applyFill="1" applyBorder="1">
      <alignment horizontal="left" vertical="center"/>
    </xf>
    <xf numFmtId="2" fontId="70" fillId="3" borderId="0" xfId="0" applyNumberFormat="1" applyFont="1" applyFill="1" applyBorder="1" applyAlignment="1">
      <alignment vertical="center"/>
    </xf>
    <xf numFmtId="0" fontId="217" fillId="6" borderId="9" xfId="0" applyFont="1" applyFill="1" applyBorder="1" applyAlignment="1">
      <alignment horizontal="center" vertical="center"/>
    </xf>
    <xf numFmtId="0" fontId="0" fillId="25" borderId="0" xfId="0" applyFill="1" applyBorder="1">
      <alignment horizontal="left" vertical="center"/>
    </xf>
    <xf numFmtId="171" fontId="20" fillId="13" borderId="0" xfId="1" applyNumberFormat="1" applyFont="1" applyFill="1" applyBorder="1" applyAlignment="1">
      <alignment horizontal="center" vertical="center"/>
    </xf>
    <xf numFmtId="0" fontId="5" fillId="2" borderId="19" xfId="0" applyFont="1" applyFill="1" applyBorder="1" applyAlignment="1">
      <alignment horizontal="center" vertical="center"/>
    </xf>
    <xf numFmtId="194" fontId="118" fillId="5" borderId="39" xfId="0" applyNumberFormat="1" applyFont="1" applyFill="1" applyBorder="1" applyAlignment="1">
      <alignment horizontal="center"/>
    </xf>
    <xf numFmtId="0" fontId="0" fillId="5" borderId="25" xfId="0" applyFill="1" applyBorder="1" applyAlignment="1">
      <alignment horizontal="center" vertical="center"/>
    </xf>
    <xf numFmtId="0" fontId="21" fillId="5" borderId="7" xfId="0" applyFont="1" applyFill="1" applyBorder="1" applyAlignment="1">
      <alignment horizontal="center" vertical="center"/>
    </xf>
    <xf numFmtId="0" fontId="21" fillId="5" borderId="19" xfId="0" applyFont="1" applyFill="1" applyBorder="1" applyAlignment="1">
      <alignment horizontal="center" vertical="center"/>
    </xf>
    <xf numFmtId="0" fontId="21" fillId="5" borderId="27" xfId="0" applyFont="1" applyFill="1" applyBorder="1">
      <alignment horizontal="left" vertical="center"/>
    </xf>
    <xf numFmtId="0" fontId="0" fillId="0" borderId="27" xfId="0" applyFill="1" applyBorder="1">
      <alignment horizontal="left" vertical="center"/>
    </xf>
    <xf numFmtId="0" fontId="13" fillId="2" borderId="0" xfId="0" applyFont="1" applyFill="1" applyBorder="1" applyAlignment="1" applyProtection="1">
      <alignment horizontal="left" vertical="top" indent="2"/>
      <protection hidden="1"/>
    </xf>
    <xf numFmtId="0" fontId="23" fillId="2" borderId="0" xfId="0" applyFont="1" applyFill="1" applyBorder="1" applyAlignment="1" applyProtection="1">
      <alignment horizontal="left" vertical="top" indent="4"/>
      <protection hidden="1"/>
    </xf>
    <xf numFmtId="0" fontId="53" fillId="2" borderId="0" xfId="0" applyFont="1" applyFill="1" applyBorder="1" applyAlignment="1" applyProtection="1">
      <alignment horizontal="left" vertical="center" indent="2"/>
      <protection hidden="1"/>
    </xf>
    <xf numFmtId="0" fontId="219" fillId="2" borderId="0" xfId="0" applyFont="1" applyFill="1" applyBorder="1" applyAlignment="1" applyProtection="1">
      <alignment vertical="top"/>
      <protection hidden="1"/>
    </xf>
    <xf numFmtId="0" fontId="219" fillId="2" borderId="0" xfId="0" applyFont="1" applyFill="1" applyBorder="1" applyAlignment="1" applyProtection="1">
      <alignment horizontal="center" vertical="center"/>
      <protection hidden="1"/>
    </xf>
    <xf numFmtId="0" fontId="53" fillId="2" borderId="0" xfId="0" applyFont="1" applyFill="1" applyBorder="1" applyAlignment="1" applyProtection="1">
      <alignment horizontal="left" vertical="top" indent="2"/>
      <protection hidden="1"/>
    </xf>
    <xf numFmtId="209" fontId="79" fillId="2" borderId="0" xfId="59" applyFont="1" applyFill="1" applyBorder="1" applyAlignment="1" applyProtection="1">
      <alignment horizontal="center" vertical="center" wrapText="1"/>
      <protection hidden="1"/>
    </xf>
    <xf numFmtId="206" fontId="209" fillId="82" borderId="0" xfId="39" applyFont="1" applyFill="1" applyBorder="1" applyAlignment="1" applyProtection="1">
      <alignment horizontal="left" vertical="center" indent="1"/>
      <protection hidden="1"/>
    </xf>
    <xf numFmtId="17" fontId="209" fillId="82" borderId="0" xfId="20" applyFont="1" applyFill="1" applyBorder="1" applyProtection="1">
      <alignment horizontal="center" vertical="center"/>
      <protection hidden="1"/>
    </xf>
    <xf numFmtId="206" fontId="22" fillId="2" borderId="12" xfId="39" applyFont="1" applyFill="1" applyBorder="1" applyAlignment="1" applyProtection="1">
      <alignment horizontal="right" vertical="center"/>
    </xf>
    <xf numFmtId="179" fontId="22" fillId="2" borderId="21" xfId="21" applyNumberFormat="1" applyFont="1" applyFill="1" applyBorder="1" applyAlignment="1">
      <alignment horizontal="center" vertical="center" wrapText="1"/>
    </xf>
    <xf numFmtId="206" fontId="9" fillId="2" borderId="12" xfId="39" applyFont="1" applyFill="1" applyBorder="1" applyAlignment="1" applyProtection="1">
      <alignment horizontal="right"/>
    </xf>
    <xf numFmtId="0" fontId="18" fillId="2" borderId="6" xfId="19" applyNumberFormat="1" applyFont="1" applyBorder="1" applyAlignment="1">
      <alignment horizontal="left" vertical="center"/>
    </xf>
    <xf numFmtId="0" fontId="13" fillId="2" borderId="6" xfId="19" applyNumberFormat="1" applyFont="1" applyBorder="1" applyAlignment="1">
      <alignment horizontal="center" vertical="center"/>
    </xf>
    <xf numFmtId="0" fontId="117" fillId="2" borderId="6" xfId="0" applyFont="1" applyFill="1" applyBorder="1" applyAlignment="1" applyProtection="1">
      <alignment horizontal="center" vertical="center"/>
      <protection hidden="1"/>
    </xf>
    <xf numFmtId="0" fontId="117" fillId="2" borderId="6" xfId="0" applyFont="1" applyFill="1" applyBorder="1" applyProtection="1">
      <alignment horizontal="left" vertical="center"/>
      <protection hidden="1"/>
    </xf>
    <xf numFmtId="208" fontId="129" fillId="2" borderId="0" xfId="2" applyFont="1" applyFill="1" applyBorder="1" applyAlignment="1" applyProtection="1">
      <alignment horizontal="center" vertical="center"/>
      <protection hidden="1"/>
    </xf>
    <xf numFmtId="206" fontId="220" fillId="2" borderId="0" xfId="39" quotePrefix="1" applyFont="1" applyFill="1" applyBorder="1" applyAlignment="1" applyProtection="1">
      <alignment horizontal="center" wrapText="1"/>
      <protection locked="0"/>
    </xf>
    <xf numFmtId="208" fontId="61" fillId="2" borderId="0" xfId="2" applyFont="1" applyFill="1" applyBorder="1" applyAlignment="1" applyProtection="1">
      <alignment horizontal="center" vertical="center"/>
      <protection hidden="1"/>
    </xf>
    <xf numFmtId="209" fontId="15" fillId="2" borderId="0" xfId="59" applyFont="1" applyFill="1" applyBorder="1" applyAlignment="1" applyProtection="1">
      <alignment horizontal="center" vertical="center" wrapText="1"/>
      <protection hidden="1"/>
    </xf>
    <xf numFmtId="209" fontId="40" fillId="2" borderId="0" xfId="51" quotePrefix="1" applyNumberFormat="1" applyFont="1" applyFill="1" applyBorder="1" applyAlignment="1" applyProtection="1">
      <alignment horizontal="center" vertical="center" wrapText="1"/>
    </xf>
    <xf numFmtId="209" fontId="15" fillId="2" borderId="0" xfId="51" quotePrefix="1" applyNumberFormat="1" applyFont="1" applyFill="1" applyBorder="1" applyAlignment="1" applyProtection="1">
      <alignment horizontal="center" vertical="center" wrapText="1"/>
    </xf>
    <xf numFmtId="0" fontId="129" fillId="2" borderId="0" xfId="0" applyFont="1" applyFill="1" applyBorder="1" applyAlignment="1" applyProtection="1">
      <alignment horizontal="left" vertical="top" indent="4"/>
      <protection hidden="1"/>
    </xf>
    <xf numFmtId="0" fontId="40" fillId="3" borderId="155" xfId="51" applyNumberFormat="1" applyFont="1" applyFill="1" applyBorder="1" applyAlignment="1">
      <alignment horizontal="center" vertical="center" wrapText="1"/>
      <protection locked="0"/>
    </xf>
    <xf numFmtId="0" fontId="62" fillId="3" borderId="12"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39" fillId="6" borderId="0" xfId="1" applyFont="1" applyFill="1" applyBorder="1" applyAlignment="1">
      <alignment vertical="top" wrapText="1"/>
    </xf>
    <xf numFmtId="14" fontId="13" fillId="6" borderId="0" xfId="0" applyNumberFormat="1" applyFont="1" applyFill="1" applyBorder="1" applyAlignment="1">
      <alignment horizontal="center" vertical="top"/>
    </xf>
    <xf numFmtId="201" fontId="61" fillId="6" borderId="0" xfId="45" applyFont="1" applyFill="1" applyBorder="1" applyAlignment="1">
      <alignment horizontal="right" vertical="center" readingOrder="1"/>
      <protection hidden="1"/>
    </xf>
    <xf numFmtId="206" fontId="61" fillId="6" borderId="0" xfId="39" applyFont="1" applyFill="1" applyBorder="1" applyAlignment="1">
      <alignment horizontal="right" vertical="center" readingOrder="1"/>
      <protection hidden="1"/>
    </xf>
    <xf numFmtId="0" fontId="34" fillId="6" borderId="0" xfId="0" applyFont="1" applyFill="1" applyBorder="1">
      <alignment horizontal="left" vertical="center"/>
    </xf>
    <xf numFmtId="206" fontId="40" fillId="6" borderId="0" xfId="39" applyFont="1" applyFill="1" applyBorder="1" applyAlignment="1">
      <alignment horizontal="right" vertical="center" readingOrder="1"/>
      <protection hidden="1"/>
    </xf>
    <xf numFmtId="0" fontId="177" fillId="2" borderId="0" xfId="11" applyFont="1" applyFill="1" applyBorder="1">
      <alignment vertical="center"/>
    </xf>
    <xf numFmtId="173" fontId="53" fillId="15" borderId="0" xfId="0" applyNumberFormat="1" applyFont="1" applyFill="1" applyBorder="1" applyAlignment="1">
      <alignment horizontal="center" vertical="top"/>
    </xf>
    <xf numFmtId="189" fontId="69" fillId="2" borderId="6" xfId="0" applyNumberFormat="1" applyFont="1" applyFill="1" applyBorder="1" applyAlignment="1">
      <alignment horizontal="center" vertical="top"/>
    </xf>
    <xf numFmtId="189" fontId="69" fillId="2" borderId="6" xfId="0" applyNumberFormat="1" applyFont="1" applyFill="1" applyBorder="1" applyAlignment="1">
      <alignment horizontal="left" vertical="top"/>
    </xf>
    <xf numFmtId="211" fontId="61" fillId="6" borderId="0" xfId="53" applyFont="1" applyFill="1" applyBorder="1" applyAlignment="1">
      <alignment horizontal="left" vertical="center" readingOrder="1"/>
      <protection hidden="1"/>
    </xf>
    <xf numFmtId="198" fontId="53" fillId="15" borderId="0" xfId="0" applyNumberFormat="1" applyFont="1" applyFill="1" applyBorder="1" applyAlignment="1">
      <alignment horizontal="center" vertical="top" readingOrder="1"/>
    </xf>
    <xf numFmtId="173" fontId="9" fillId="6" borderId="0" xfId="0" applyNumberFormat="1" applyFont="1" applyFill="1" applyBorder="1" applyAlignment="1">
      <alignment horizontal="left" vertical="top"/>
    </xf>
    <xf numFmtId="0" fontId="132" fillId="15" borderId="0" xfId="0" applyFont="1" applyFill="1" applyBorder="1" applyAlignment="1">
      <alignment vertical="center"/>
    </xf>
    <xf numFmtId="0" fontId="180" fillId="15" borderId="9" xfId="0" applyFont="1" applyFill="1" applyBorder="1" applyAlignment="1">
      <alignment vertical="center"/>
    </xf>
    <xf numFmtId="0" fontId="40" fillId="15" borderId="0" xfId="0" applyFont="1" applyFill="1" applyBorder="1" applyAlignment="1">
      <alignment horizontal="center" vertical="center"/>
    </xf>
    <xf numFmtId="0" fontId="61" fillId="15" borderId="0" xfId="0" applyFont="1" applyFill="1" applyBorder="1" applyAlignment="1">
      <alignment horizontal="center" vertical="center"/>
    </xf>
    <xf numFmtId="0" fontId="61" fillId="2" borderId="6" xfId="0" applyFont="1" applyFill="1" applyBorder="1" applyAlignment="1">
      <alignment horizontal="center"/>
    </xf>
    <xf numFmtId="0" fontId="40" fillId="15" borderId="6" xfId="0" applyFont="1" applyFill="1" applyBorder="1" applyAlignment="1">
      <alignment horizontal="center"/>
    </xf>
    <xf numFmtId="0" fontId="55" fillId="15" borderId="0" xfId="0" applyFont="1" applyFill="1" applyBorder="1" applyAlignment="1">
      <alignment vertical="center"/>
    </xf>
    <xf numFmtId="0" fontId="22" fillId="15" borderId="0" xfId="0" applyFont="1" applyFill="1" applyBorder="1">
      <alignment horizontal="left" vertical="center"/>
    </xf>
    <xf numFmtId="0" fontId="20" fillId="11" borderId="0" xfId="0" applyFont="1" applyFill="1" applyBorder="1">
      <alignment horizontal="left" vertical="center"/>
    </xf>
    <xf numFmtId="198" fontId="53" fillId="2" borderId="0" xfId="0" applyNumberFormat="1" applyFont="1" applyFill="1" applyBorder="1" applyAlignment="1">
      <alignment horizontal="center" vertical="top" readingOrder="1"/>
    </xf>
    <xf numFmtId="198" fontId="9" fillId="6" borderId="0" xfId="0" applyNumberFormat="1" applyFont="1" applyFill="1" applyBorder="1" applyAlignment="1">
      <alignment horizontal="center" vertical="top"/>
    </xf>
    <xf numFmtId="0" fontId="73" fillId="6" borderId="0" xfId="0" applyFont="1" applyFill="1" applyBorder="1" applyAlignment="1">
      <alignment vertical="top" wrapText="1"/>
    </xf>
    <xf numFmtId="17" fontId="39" fillId="6" borderId="0" xfId="20" applyFont="1" applyFill="1" applyBorder="1">
      <alignment horizontal="center" vertical="center"/>
    </xf>
    <xf numFmtId="206" fontId="61" fillId="3" borderId="12" xfId="39" applyFont="1" applyFill="1" applyBorder="1" applyAlignment="1">
      <alignment horizontal="right" vertical="center" readingOrder="1"/>
      <protection hidden="1"/>
    </xf>
    <xf numFmtId="207" fontId="221" fillId="3" borderId="12" xfId="48" applyFont="1" applyFill="1" applyBorder="1" applyAlignment="1">
      <alignment horizontal="right" vertical="center" readingOrder="1"/>
    </xf>
    <xf numFmtId="206" fontId="20" fillId="11" borderId="12" xfId="39" applyFont="1" applyFill="1" applyBorder="1" applyAlignment="1">
      <alignment horizontal="right" vertical="center" readingOrder="1"/>
      <protection hidden="1"/>
    </xf>
    <xf numFmtId="0" fontId="13" fillId="2" borderId="0" xfId="0" applyFont="1" applyFill="1">
      <alignment horizontal="left" vertical="center"/>
    </xf>
    <xf numFmtId="17" fontId="13" fillId="30" borderId="12" xfId="20" applyFont="1" applyFill="1" applyBorder="1" applyProtection="1">
      <alignment horizontal="center" vertical="center"/>
      <protection locked="0"/>
    </xf>
    <xf numFmtId="207" fontId="221" fillId="2" borderId="12" xfId="48" applyFont="1" applyFill="1" applyBorder="1" applyAlignment="1">
      <alignment horizontal="right" vertical="center" readingOrder="1"/>
    </xf>
    <xf numFmtId="207" fontId="71" fillId="2" borderId="12" xfId="48" applyFont="1" applyFill="1" applyBorder="1" applyAlignment="1">
      <alignment horizontal="right" vertical="center" readingOrder="1"/>
    </xf>
    <xf numFmtId="0" fontId="0" fillId="15" borderId="0" xfId="0" applyFill="1">
      <alignment horizontal="left" vertical="center"/>
    </xf>
    <xf numFmtId="206" fontId="61" fillId="7" borderId="12" xfId="39" applyFont="1" applyFill="1" applyBorder="1" applyAlignment="1">
      <alignment horizontal="right" vertical="center" readingOrder="1"/>
      <protection hidden="1"/>
    </xf>
    <xf numFmtId="206" fontId="20" fillId="2" borderId="12" xfId="39" applyFont="1" applyFill="1" applyBorder="1" applyAlignment="1">
      <alignment horizontal="right" vertical="center" readingOrder="1"/>
      <protection hidden="1"/>
    </xf>
    <xf numFmtId="173" fontId="13" fillId="30" borderId="0" xfId="46" applyNumberFormat="1" applyFont="1" applyFill="1" applyBorder="1" applyAlignment="1">
      <alignment vertical="top" wrapText="1"/>
      <protection locked="0"/>
    </xf>
    <xf numFmtId="209" fontId="61" fillId="6" borderId="0" xfId="59" applyFont="1" applyFill="1" applyBorder="1" applyAlignment="1">
      <alignment horizontal="center" vertical="center" readingOrder="1"/>
      <protection hidden="1"/>
    </xf>
    <xf numFmtId="0" fontId="13" fillId="6" borderId="0" xfId="0" applyFont="1" applyFill="1" applyBorder="1" applyAlignment="1">
      <alignment horizontal="center" vertical="top" wrapText="1"/>
    </xf>
    <xf numFmtId="209" fontId="22" fillId="2" borderId="0" xfId="59" applyFont="1" applyFill="1" applyBorder="1" applyAlignment="1" applyProtection="1">
      <alignment horizontal="center"/>
    </xf>
    <xf numFmtId="0" fontId="38" fillId="6" borderId="0" xfId="0" applyFont="1" applyFill="1" applyBorder="1" applyAlignment="1">
      <alignment horizontal="center" vertical="top" wrapText="1"/>
    </xf>
    <xf numFmtId="209" fontId="39" fillId="6" borderId="0" xfId="59" applyFont="1" applyFill="1" applyBorder="1" applyAlignment="1" applyProtection="1">
      <alignment horizontal="center" vertical="top" wrapText="1"/>
    </xf>
    <xf numFmtId="209" fontId="73" fillId="5" borderId="42" xfId="59" applyFont="1" applyFill="1" applyBorder="1" applyAlignment="1" applyProtection="1">
      <alignment horizontal="center" vertical="top"/>
    </xf>
    <xf numFmtId="209" fontId="13" fillId="6" borderId="0" xfId="59" applyFont="1" applyFill="1" applyBorder="1" applyAlignment="1" applyProtection="1">
      <alignment horizontal="center" vertical="top" wrapText="1"/>
    </xf>
    <xf numFmtId="209" fontId="61" fillId="6" borderId="0" xfId="59" applyFont="1" applyFill="1" applyBorder="1" applyAlignment="1" applyProtection="1">
      <alignment horizontal="center" vertical="center" readingOrder="1"/>
    </xf>
    <xf numFmtId="0" fontId="69" fillId="2" borderId="25" xfId="0" applyNumberFormat="1" applyFont="1" applyFill="1" applyBorder="1" applyAlignment="1">
      <alignment horizontal="right" vertical="top"/>
    </xf>
    <xf numFmtId="0" fontId="69" fillId="2" borderId="25" xfId="0" applyNumberFormat="1" applyFont="1" applyFill="1" applyBorder="1" applyAlignment="1">
      <alignment horizontal="center" vertical="top"/>
    </xf>
    <xf numFmtId="209" fontId="69" fillId="2" borderId="25" xfId="59" applyFont="1" applyFill="1" applyBorder="1" applyAlignment="1" applyProtection="1">
      <alignment horizontal="center" vertical="top"/>
    </xf>
    <xf numFmtId="197" fontId="62" fillId="2" borderId="27" xfId="0" applyNumberFormat="1" applyFont="1" applyFill="1" applyBorder="1" applyAlignment="1">
      <alignment horizontal="center" vertical="center"/>
    </xf>
    <xf numFmtId="197" fontId="62" fillId="87" borderId="27" xfId="0" applyNumberFormat="1" applyFont="1" applyFill="1" applyBorder="1" applyAlignment="1">
      <alignment horizontal="center" vertical="center"/>
    </xf>
    <xf numFmtId="197" fontId="62" fillId="87" borderId="39" xfId="0" applyNumberFormat="1" applyFont="1" applyFill="1" applyBorder="1" applyAlignment="1">
      <alignment horizontal="center" vertical="center"/>
    </xf>
    <xf numFmtId="197" fontId="62" fillId="87" borderId="38" xfId="0" applyNumberFormat="1" applyFont="1" applyFill="1" applyBorder="1" applyAlignment="1">
      <alignment horizontal="center" vertical="center"/>
    </xf>
    <xf numFmtId="0" fontId="69" fillId="87" borderId="25" xfId="0" applyNumberFormat="1" applyFont="1" applyFill="1" applyBorder="1" applyAlignment="1">
      <alignment horizontal="right" vertical="top"/>
    </xf>
    <xf numFmtId="0" fontId="69" fillId="87" borderId="25" xfId="0" applyNumberFormat="1" applyFont="1" applyFill="1" applyBorder="1" applyAlignment="1">
      <alignment horizontal="center" vertical="top"/>
    </xf>
    <xf numFmtId="209" fontId="69" fillId="87" borderId="25" xfId="59" applyFont="1" applyFill="1" applyBorder="1" applyAlignment="1" applyProtection="1">
      <alignment horizontal="center" vertical="top"/>
    </xf>
    <xf numFmtId="189" fontId="114" fillId="87" borderId="25" xfId="0" applyNumberFormat="1" applyFont="1" applyFill="1" applyBorder="1" applyAlignment="1">
      <alignment vertical="top"/>
    </xf>
    <xf numFmtId="181" fontId="32" fillId="3" borderId="156" xfId="51" applyNumberFormat="1" applyFont="1" applyBorder="1" applyAlignment="1">
      <alignment horizontal="center" vertical="top" readingOrder="1"/>
      <protection locked="0"/>
    </xf>
    <xf numFmtId="173" fontId="53" fillId="87" borderId="27" xfId="0" applyNumberFormat="1" applyFont="1" applyFill="1" applyBorder="1" applyAlignment="1">
      <alignment vertical="top"/>
    </xf>
    <xf numFmtId="173" fontId="53" fillId="87" borderId="25" xfId="0" applyNumberFormat="1" applyFont="1" applyFill="1" applyBorder="1" applyAlignment="1">
      <alignment vertical="top" wrapText="1"/>
    </xf>
    <xf numFmtId="0" fontId="53" fillId="87" borderId="25" xfId="0" applyFont="1" applyFill="1" applyBorder="1" applyAlignment="1">
      <alignment wrapText="1"/>
    </xf>
    <xf numFmtId="211" fontId="53" fillId="87" borderId="25" xfId="53" applyFont="1" applyFill="1" applyBorder="1" applyAlignment="1" applyProtection="1">
      <alignment horizontal="right" vertical="top" readingOrder="1"/>
    </xf>
    <xf numFmtId="211" fontId="53" fillId="87" borderId="25" xfId="53" applyFont="1" applyFill="1" applyBorder="1" applyAlignment="1" applyProtection="1">
      <alignment horizontal="left" vertical="top" readingOrder="1"/>
    </xf>
    <xf numFmtId="173" fontId="53" fillId="87" borderId="25" xfId="0" applyNumberFormat="1" applyFont="1" applyFill="1" applyBorder="1" applyAlignment="1">
      <alignment horizontal="left" vertical="top" readingOrder="1"/>
    </xf>
    <xf numFmtId="200" fontId="53" fillId="87" borderId="25" xfId="48" applyNumberFormat="1" applyFont="1" applyFill="1" applyBorder="1" applyAlignment="1">
      <alignment horizontal="center" vertical="center" readingOrder="1"/>
    </xf>
    <xf numFmtId="198" fontId="53" fillId="87" borderId="25" xfId="0" applyNumberFormat="1" applyFont="1" applyFill="1" applyBorder="1" applyAlignment="1">
      <alignment horizontal="right" vertical="top" readingOrder="1"/>
    </xf>
    <xf numFmtId="198" fontId="53" fillId="87" borderId="25" xfId="0" applyNumberFormat="1" applyFont="1" applyFill="1" applyBorder="1" applyAlignment="1">
      <alignment horizontal="left" vertical="top" readingOrder="1"/>
    </xf>
    <xf numFmtId="200" fontId="53" fillId="87" borderId="25" xfId="48" applyNumberFormat="1" applyFont="1" applyFill="1" applyBorder="1" applyAlignment="1">
      <alignment horizontal="right" vertical="center" readingOrder="1"/>
    </xf>
    <xf numFmtId="0" fontId="69" fillId="87" borderId="25" xfId="0" applyNumberFormat="1" applyFont="1" applyFill="1" applyBorder="1" applyAlignment="1">
      <alignment horizontal="right" vertical="center"/>
    </xf>
    <xf numFmtId="0" fontId="69" fillId="87" borderId="25" xfId="0" applyNumberFormat="1" applyFont="1" applyFill="1" applyBorder="1" applyAlignment="1">
      <alignment horizontal="center" vertical="center"/>
    </xf>
    <xf numFmtId="209" fontId="69" fillId="87" borderId="25" xfId="59" applyFont="1" applyFill="1" applyBorder="1" applyAlignment="1" applyProtection="1">
      <alignment horizontal="center" vertical="center"/>
    </xf>
    <xf numFmtId="0" fontId="22" fillId="87" borderId="0" xfId="0" applyFont="1" applyFill="1" applyBorder="1" applyAlignment="1">
      <alignment horizontal="right"/>
    </xf>
    <xf numFmtId="0" fontId="22" fillId="5" borderId="0" xfId="0" applyFont="1" applyFill="1" applyBorder="1" applyAlignment="1">
      <alignment horizontal="right" vertical="top"/>
    </xf>
    <xf numFmtId="0" fontId="0" fillId="5" borderId="0" xfId="0" applyFill="1" applyBorder="1">
      <alignment horizontal="left" vertical="center"/>
    </xf>
    <xf numFmtId="0" fontId="0" fillId="87" borderId="0" xfId="0" applyFill="1" applyBorder="1" applyAlignment="1">
      <alignment horizontal="center" vertical="center"/>
    </xf>
    <xf numFmtId="0" fontId="22" fillId="87" borderId="8" xfId="0" applyFont="1" applyFill="1" applyBorder="1" applyAlignment="1">
      <alignment horizontal="right"/>
    </xf>
    <xf numFmtId="0" fontId="132" fillId="87" borderId="39" xfId="0" applyFont="1" applyFill="1" applyBorder="1" applyAlignment="1">
      <alignment vertical="center"/>
    </xf>
    <xf numFmtId="0" fontId="133" fillId="87" borderId="0" xfId="0" applyFont="1" applyFill="1" applyBorder="1" applyAlignment="1">
      <alignment horizontal="center"/>
    </xf>
    <xf numFmtId="0" fontId="133" fillId="87" borderId="0" xfId="0" applyFont="1" applyFill="1" applyBorder="1">
      <alignment horizontal="left" vertical="center"/>
    </xf>
    <xf numFmtId="0" fontId="22" fillId="87" borderId="6" xfId="0" applyFont="1" applyFill="1" applyBorder="1" applyAlignment="1">
      <alignment horizontal="right"/>
    </xf>
    <xf numFmtId="17" fontId="69" fillId="87" borderId="0" xfId="20" applyFont="1" applyFill="1" applyBorder="1">
      <alignment horizontal="center" vertical="center"/>
    </xf>
    <xf numFmtId="17" fontId="110" fillId="87" borderId="0" xfId="20" applyFont="1" applyFill="1" applyBorder="1">
      <alignment horizontal="center" vertical="center"/>
    </xf>
    <xf numFmtId="0" fontId="9" fillId="87" borderId="19" xfId="0" applyFont="1" applyFill="1" applyBorder="1">
      <alignment horizontal="left" vertical="center"/>
    </xf>
    <xf numFmtId="0" fontId="9" fillId="87" borderId="21" xfId="0" applyFont="1" applyFill="1" applyBorder="1">
      <alignment horizontal="left" vertical="center"/>
    </xf>
    <xf numFmtId="0" fontId="9" fillId="87" borderId="20" xfId="0" applyFont="1" applyFill="1" applyBorder="1">
      <alignment horizontal="left" vertical="center"/>
    </xf>
    <xf numFmtId="0" fontId="22" fillId="87" borderId="7" xfId="0" applyFont="1" applyFill="1" applyBorder="1" applyAlignment="1">
      <alignment horizontal="right"/>
    </xf>
    <xf numFmtId="0" fontId="22" fillId="87" borderId="9" xfId="0" applyFont="1" applyFill="1" applyBorder="1" applyAlignment="1">
      <alignment horizontal="right"/>
    </xf>
    <xf numFmtId="0" fontId="22" fillId="87" borderId="10" xfId="0" applyFont="1" applyFill="1" applyBorder="1" applyAlignment="1">
      <alignment horizontal="right"/>
    </xf>
    <xf numFmtId="0" fontId="0" fillId="87" borderId="0" xfId="0" applyFill="1" applyBorder="1">
      <alignment horizontal="left" vertical="center"/>
    </xf>
    <xf numFmtId="181" fontId="32" fillId="2" borderId="0" xfId="51" applyNumberFormat="1" applyFont="1" applyFill="1" applyBorder="1" applyAlignment="1">
      <alignment horizontal="center" vertical="top" readingOrder="1"/>
      <protection locked="0"/>
    </xf>
    <xf numFmtId="181" fontId="32" fillId="3" borderId="12" xfId="51" applyNumberFormat="1" applyFont="1" applyBorder="1" applyAlignment="1">
      <alignment horizontal="center" vertical="top" readingOrder="1"/>
      <protection locked="0"/>
    </xf>
    <xf numFmtId="206" fontId="61" fillId="2" borderId="32" xfId="39" applyFont="1" applyFill="1" applyBorder="1" applyAlignment="1" applyProtection="1">
      <alignment horizontal="center" vertical="center" readingOrder="1"/>
      <protection locked="0" hidden="1"/>
    </xf>
    <xf numFmtId="212" fontId="53" fillId="87" borderId="25" xfId="44" applyNumberFormat="1" applyFont="1" applyFill="1" applyBorder="1" applyAlignment="1">
      <alignment horizontal="center" vertical="center" readingOrder="1"/>
    </xf>
    <xf numFmtId="173" fontId="53" fillId="87" borderId="25" xfId="0" applyNumberFormat="1" applyFont="1" applyFill="1" applyBorder="1" applyAlignment="1">
      <alignment horizontal="center" vertical="top" readingOrder="1"/>
    </xf>
    <xf numFmtId="0" fontId="20" fillId="3" borderId="0" xfId="0" applyFont="1" applyFill="1">
      <alignment horizontal="left" vertical="center"/>
    </xf>
    <xf numFmtId="0" fontId="0" fillId="3" borderId="0" xfId="0" applyFill="1" applyAlignment="1">
      <alignment horizontal="right" vertical="center" indent="1"/>
    </xf>
    <xf numFmtId="0" fontId="46" fillId="3" borderId="0" xfId="0" applyFont="1" applyFill="1">
      <alignment horizontal="left" vertical="center"/>
    </xf>
    <xf numFmtId="0" fontId="0" fillId="3" borderId="0" xfId="3" applyFont="1" applyFill="1" applyAlignment="1">
      <alignment horizontal="left" vertical="center"/>
    </xf>
    <xf numFmtId="0" fontId="19" fillId="0" borderId="0" xfId="0" applyFont="1">
      <alignment horizontal="left" vertical="center"/>
    </xf>
    <xf numFmtId="0" fontId="20" fillId="4" borderId="0" xfId="0" applyFont="1" applyFill="1">
      <alignment horizontal="left" vertical="center"/>
    </xf>
    <xf numFmtId="0" fontId="51" fillId="4" borderId="0" xfId="0" applyFont="1" applyFill="1">
      <alignment horizontal="left" vertical="center"/>
    </xf>
    <xf numFmtId="0" fontId="131" fillId="4" borderId="6" xfId="0" applyFont="1" applyFill="1" applyBorder="1">
      <alignment horizontal="left" vertical="center"/>
    </xf>
    <xf numFmtId="14" fontId="98" fillId="5" borderId="0" xfId="0" applyNumberFormat="1" applyFont="1" applyFill="1" applyBorder="1" applyProtection="1">
      <alignment horizontal="left" vertical="center"/>
      <protection hidden="1"/>
    </xf>
    <xf numFmtId="14" fontId="22" fillId="6" borderId="0" xfId="0" applyNumberFormat="1" applyFont="1" applyFill="1" applyBorder="1" applyProtection="1">
      <alignment horizontal="left" vertical="center"/>
      <protection hidden="1"/>
    </xf>
    <xf numFmtId="0" fontId="69" fillId="87" borderId="25" xfId="0" applyFont="1" applyFill="1" applyBorder="1" applyAlignment="1">
      <alignment horizontal="right" vertical="center"/>
    </xf>
    <xf numFmtId="213" fontId="13" fillId="2" borderId="6" xfId="60" applyFont="1" applyFill="1" applyBorder="1" applyProtection="1">
      <alignment horizontal="center" vertical="center"/>
      <protection hidden="1"/>
    </xf>
    <xf numFmtId="213" fontId="58" fillId="3" borderId="46" xfId="60" applyFont="1" applyFill="1" applyBorder="1" applyProtection="1">
      <alignment horizontal="center" vertical="center"/>
      <protection locked="0"/>
    </xf>
    <xf numFmtId="213" fontId="13" fillId="2" borderId="0" xfId="60" applyFont="1" applyFill="1" applyBorder="1" applyProtection="1">
      <alignment horizontal="center" vertical="center"/>
      <protection hidden="1"/>
    </xf>
    <xf numFmtId="213" fontId="0" fillId="3" borderId="0" xfId="60" applyFont="1" applyFill="1" applyBorder="1">
      <alignment horizontal="center" vertical="center"/>
    </xf>
    <xf numFmtId="0" fontId="13" fillId="79" borderId="151" xfId="0" applyFont="1" applyFill="1" applyBorder="1" applyAlignment="1">
      <alignment vertical="center"/>
    </xf>
    <xf numFmtId="0" fontId="0" fillId="3" borderId="0" xfId="51" applyFont="1" applyFill="1" applyBorder="1" applyAlignment="1">
      <alignment vertical="center"/>
      <protection locked="0"/>
    </xf>
    <xf numFmtId="0" fontId="61" fillId="3" borderId="25" xfId="51" applyFont="1" applyFill="1" applyBorder="1" applyAlignment="1">
      <alignment vertical="center"/>
      <protection locked="0"/>
    </xf>
    <xf numFmtId="186" fontId="0" fillId="3" borderId="0" xfId="51" applyNumberFormat="1" applyFont="1" applyFill="1" applyBorder="1" applyAlignment="1">
      <alignment horizontal="right"/>
      <protection locked="0"/>
    </xf>
    <xf numFmtId="0" fontId="0" fillId="2" borderId="157" xfId="0" applyFill="1" applyBorder="1">
      <alignment horizontal="left" vertical="center"/>
    </xf>
    <xf numFmtId="206" fontId="0" fillId="3" borderId="23" xfId="39" applyFont="1" applyFill="1" applyBorder="1" applyAlignment="1" applyProtection="1">
      <alignment horizontal="right" vertical="center"/>
      <protection locked="0"/>
    </xf>
    <xf numFmtId="214" fontId="0" fillId="0" borderId="0" xfId="0" applyNumberFormat="1">
      <alignment horizontal="left" vertical="center"/>
    </xf>
    <xf numFmtId="0" fontId="223" fillId="3" borderId="0" xfId="9" applyFont="1" applyFill="1" applyAlignment="1">
      <alignment vertical="center"/>
    </xf>
    <xf numFmtId="0" fontId="20" fillId="13" borderId="1" xfId="0" applyFont="1" applyFill="1" applyBorder="1">
      <alignment horizontal="left" vertical="center"/>
    </xf>
    <xf numFmtId="206" fontId="69" fillId="3" borderId="12" xfId="39" applyFont="1" applyFill="1" applyBorder="1" applyAlignment="1" applyProtection="1">
      <alignment horizontal="right" vertical="center" readingOrder="1"/>
      <protection locked="0"/>
    </xf>
    <xf numFmtId="206" fontId="22" fillId="2" borderId="0" xfId="39" applyFont="1" applyFill="1" applyBorder="1" applyAlignment="1" applyProtection="1">
      <alignment horizontal="right"/>
    </xf>
    <xf numFmtId="206" fontId="22" fillId="2" borderId="6" xfId="39" applyFont="1" applyFill="1" applyBorder="1" applyAlignment="1" applyProtection="1">
      <alignment horizontal="right"/>
    </xf>
    <xf numFmtId="43" fontId="0" fillId="3" borderId="0" xfId="1" applyFont="1" applyFill="1" applyAlignment="1">
      <alignment horizontal="left" vertical="center"/>
    </xf>
    <xf numFmtId="1" fontId="0" fillId="0" borderId="0" xfId="0" applyNumberFormat="1" applyProtection="1">
      <alignment horizontal="left" vertical="center"/>
      <protection locked="0"/>
    </xf>
    <xf numFmtId="171" fontId="0" fillId="0" borderId="0" xfId="1" applyNumberFormat="1" applyFont="1" applyAlignment="1" applyProtection="1">
      <alignment horizontal="center" vertical="center"/>
    </xf>
    <xf numFmtId="1" fontId="0" fillId="0" borderId="0" xfId="0" applyNumberFormat="1">
      <alignment horizontal="left" vertical="center"/>
    </xf>
    <xf numFmtId="0" fontId="0" fillId="0" borderId="0" xfId="0" applyProtection="1">
      <alignment horizontal="left" vertical="center"/>
      <protection locked="0"/>
    </xf>
    <xf numFmtId="17" fontId="0" fillId="0" borderId="0" xfId="20" applyFont="1" applyAlignment="1" applyProtection="1">
      <alignment horizontal="left" vertical="center"/>
      <protection locked="0"/>
    </xf>
    <xf numFmtId="171" fontId="0" fillId="0" borderId="0" xfId="1" applyNumberFormat="1" applyFont="1" applyAlignment="1" applyProtection="1">
      <alignment horizontal="center" vertical="center"/>
      <protection locked="0"/>
    </xf>
    <xf numFmtId="1" fontId="222" fillId="2" borderId="0" xfId="0" applyNumberFormat="1" applyFont="1" applyFill="1" applyProtection="1">
      <alignment horizontal="left" vertical="center"/>
      <protection locked="0"/>
    </xf>
    <xf numFmtId="0" fontId="222" fillId="2" borderId="0" xfId="0" applyFont="1" applyFill="1" applyProtection="1">
      <alignment horizontal="left" vertical="center"/>
      <protection locked="0"/>
    </xf>
    <xf numFmtId="17" fontId="222" fillId="2" borderId="0" xfId="20" applyFont="1" applyFill="1" applyAlignment="1" applyProtection="1">
      <alignment horizontal="left" vertical="center"/>
      <protection locked="0"/>
    </xf>
    <xf numFmtId="171" fontId="222" fillId="2" borderId="0" xfId="1" applyNumberFormat="1" applyFont="1" applyFill="1" applyAlignment="1" applyProtection="1">
      <alignment horizontal="center" vertical="center"/>
      <protection locked="0"/>
    </xf>
    <xf numFmtId="0" fontId="13" fillId="0" borderId="0" xfId="0" applyFont="1" applyProtection="1">
      <alignment horizontal="left" vertical="center"/>
      <protection locked="0"/>
    </xf>
    <xf numFmtId="171" fontId="13" fillId="0" borderId="0" xfId="1" applyNumberFormat="1" applyFont="1" applyAlignment="1" applyProtection="1">
      <alignment horizontal="center" vertical="center"/>
      <protection locked="0"/>
    </xf>
    <xf numFmtId="14" fontId="13" fillId="0" borderId="0" xfId="0" applyNumberFormat="1" applyFont="1" applyProtection="1">
      <alignment horizontal="left" vertical="center"/>
      <protection locked="0"/>
    </xf>
    <xf numFmtId="43" fontId="0" fillId="0" borderId="0" xfId="1" applyFont="1" applyAlignment="1" applyProtection="1">
      <alignment horizontal="center" vertical="center"/>
      <protection locked="0"/>
    </xf>
    <xf numFmtId="17" fontId="0" fillId="0" borderId="0" xfId="20" applyFont="1" applyProtection="1">
      <alignment horizontal="center" vertical="center"/>
      <protection locked="0"/>
    </xf>
    <xf numFmtId="43" fontId="0" fillId="0" borderId="0" xfId="1" applyFont="1" applyAlignment="1" applyProtection="1">
      <alignment horizontal="left" vertical="center"/>
      <protection locked="0"/>
    </xf>
    <xf numFmtId="14" fontId="0" fillId="0" borderId="0" xfId="0" applyNumberFormat="1" applyProtection="1">
      <alignment horizontal="left" vertical="center"/>
      <protection locked="0"/>
    </xf>
    <xf numFmtId="194" fontId="0" fillId="2" borderId="6" xfId="0" applyNumberFormat="1" applyFill="1" applyBorder="1" applyAlignment="1">
      <alignment horizontal="center" vertical="center"/>
    </xf>
    <xf numFmtId="187" fontId="184" fillId="10" borderId="7" xfId="10" applyNumberFormat="1" applyFont="1" applyFill="1" applyBorder="1" applyAlignment="1">
      <alignment horizontal="right" vertical="center"/>
    </xf>
    <xf numFmtId="187" fontId="184" fillId="10" borderId="19" xfId="10" applyNumberFormat="1" applyFont="1" applyFill="1" applyBorder="1" applyAlignment="1">
      <alignment horizontal="right" vertical="center"/>
    </xf>
    <xf numFmtId="187" fontId="105" fillId="56" borderId="27" xfId="10" applyNumberFormat="1" applyFont="1" applyFill="1" applyBorder="1" applyAlignment="1">
      <alignment horizontal="right" vertical="center"/>
    </xf>
    <xf numFmtId="187" fontId="105" fillId="56" borderId="29" xfId="10" applyNumberFormat="1" applyFont="1" applyFill="1" applyBorder="1" applyAlignment="1">
      <alignment horizontal="right" vertical="center"/>
    </xf>
    <xf numFmtId="187" fontId="105" fillId="5" borderId="7" xfId="10" applyNumberFormat="1" applyFont="1" applyFill="1" applyBorder="1" applyAlignment="1">
      <alignment horizontal="right" vertical="center"/>
    </xf>
    <xf numFmtId="187" fontId="105" fillId="5" borderId="19" xfId="10" applyNumberFormat="1" applyFont="1" applyFill="1" applyBorder="1" applyAlignment="1">
      <alignment horizontal="right" vertical="center"/>
    </xf>
    <xf numFmtId="187" fontId="184" fillId="4" borderId="7" xfId="10" applyNumberFormat="1" applyFont="1" applyFill="1" applyBorder="1" applyAlignment="1">
      <alignment horizontal="right" vertical="center"/>
    </xf>
    <xf numFmtId="187" fontId="184" fillId="4" borderId="19" xfId="10" applyNumberFormat="1" applyFont="1" applyFill="1" applyBorder="1" applyAlignment="1">
      <alignment horizontal="right" vertical="center"/>
    </xf>
    <xf numFmtId="0" fontId="53" fillId="2" borderId="0" xfId="18" applyFont="1" applyFill="1" applyBorder="1" applyAlignment="1">
      <alignment horizontal="left" vertical="center"/>
      <protection locked="0"/>
    </xf>
    <xf numFmtId="0" fontId="5" fillId="2" borderId="0" xfId="0" applyFont="1" applyFill="1" applyBorder="1" applyAlignment="1">
      <alignment horizontal="center" vertical="center"/>
    </xf>
    <xf numFmtId="206" fontId="22" fillId="2" borderId="0" xfId="39" applyFont="1" applyFill="1" applyBorder="1" applyAlignment="1" applyProtection="1">
      <alignment horizontal="right" vertical="center"/>
    </xf>
    <xf numFmtId="179" fontId="22" fillId="2" borderId="0" xfId="21" applyNumberFormat="1" applyFont="1" applyFill="1" applyBorder="1" applyAlignment="1">
      <alignment horizontal="center" vertical="center" wrapText="1"/>
    </xf>
    <xf numFmtId="206" fontId="9" fillId="2" borderId="0" xfId="39" applyFont="1" applyFill="1" applyBorder="1" applyAlignment="1" applyProtection="1">
      <alignment horizontal="right"/>
    </xf>
    <xf numFmtId="175" fontId="9" fillId="2" borderId="0" xfId="7" applyFill="1" applyBorder="1" applyProtection="1">
      <alignment horizontal="right"/>
    </xf>
    <xf numFmtId="2" fontId="0" fillId="0" borderId="0" xfId="0" quotePrefix="1" applyNumberFormat="1" applyBorder="1" applyAlignment="1">
      <alignment horizontal="center" vertical="center" wrapText="1"/>
    </xf>
    <xf numFmtId="0" fontId="5" fillId="2" borderId="27" xfId="0" applyFont="1" applyFill="1" applyBorder="1" applyAlignment="1">
      <alignment horizontal="center" vertical="center"/>
    </xf>
    <xf numFmtId="0" fontId="5" fillId="2" borderId="29" xfId="0" applyFont="1" applyFill="1" applyBorder="1" applyAlignment="1">
      <alignment horizontal="center" vertical="center"/>
    </xf>
    <xf numFmtId="0" fontId="0" fillId="3" borderId="0" xfId="0" quotePrefix="1" applyFill="1" applyBorder="1">
      <alignment horizontal="left" vertical="center"/>
    </xf>
    <xf numFmtId="197" fontId="61" fillId="5" borderId="38" xfId="0" applyNumberFormat="1" applyFont="1" applyFill="1" applyBorder="1" applyAlignment="1">
      <alignment horizontal="center" vertical="center"/>
    </xf>
    <xf numFmtId="0" fontId="53" fillId="2" borderId="119" xfId="18" applyFont="1" applyFill="1" applyBorder="1" applyAlignment="1">
      <alignment horizontal="left" vertical="center"/>
      <protection locked="0"/>
    </xf>
    <xf numFmtId="0" fontId="53" fillId="5" borderId="99" xfId="18" applyFont="1" applyFill="1" applyBorder="1" applyAlignment="1" applyProtection="1">
      <alignment horizontal="left" vertical="center"/>
    </xf>
    <xf numFmtId="0" fontId="13" fillId="2" borderId="9" xfId="0" applyFont="1" applyFill="1" applyBorder="1" applyAlignment="1" applyProtection="1">
      <alignment horizontal="center"/>
      <protection locked="0"/>
    </xf>
    <xf numFmtId="0" fontId="63" fillId="2" borderId="9" xfId="0" applyFont="1" applyFill="1" applyBorder="1" applyAlignment="1" applyProtection="1">
      <alignment horizontal="center"/>
      <protection locked="0"/>
    </xf>
    <xf numFmtId="0" fontId="63" fillId="2" borderId="38" xfId="0" applyFont="1" applyFill="1" applyBorder="1" applyAlignment="1" applyProtection="1">
      <alignment horizontal="center"/>
      <protection locked="0"/>
    </xf>
    <xf numFmtId="0" fontId="20" fillId="13" borderId="0" xfId="1" quotePrefix="1" applyNumberFormat="1" applyFont="1" applyFill="1" applyBorder="1" applyAlignment="1">
      <alignment horizontal="left" vertical="center" indent="1"/>
    </xf>
    <xf numFmtId="0" fontId="83" fillId="2" borderId="25" xfId="0" applyFont="1" applyFill="1" applyBorder="1" applyAlignment="1">
      <alignment horizontal="center"/>
    </xf>
    <xf numFmtId="197" fontId="61" fillId="2" borderId="25" xfId="0" applyNumberFormat="1" applyFont="1" applyFill="1" applyBorder="1" applyAlignment="1">
      <alignment horizontal="center" vertical="center"/>
    </xf>
    <xf numFmtId="0" fontId="53" fillId="2" borderId="25" xfId="18" applyFont="1" applyFill="1" applyBorder="1" applyAlignment="1">
      <alignment horizontal="left" vertical="center"/>
      <protection locked="0"/>
    </xf>
    <xf numFmtId="0" fontId="53" fillId="3" borderId="146" xfId="18" applyFont="1" applyBorder="1" applyAlignment="1">
      <alignment horizontal="left" vertical="center"/>
      <protection locked="0"/>
    </xf>
    <xf numFmtId="0" fontId="53" fillId="5" borderId="118" xfId="18" applyFont="1" applyFill="1" applyBorder="1" applyAlignment="1" applyProtection="1">
      <alignment horizontal="left" vertical="center"/>
    </xf>
    <xf numFmtId="0" fontId="21" fillId="5" borderId="27" xfId="0" applyFont="1" applyFill="1" applyBorder="1" applyAlignment="1">
      <alignment horizontal="center" vertical="center"/>
    </xf>
    <xf numFmtId="0" fontId="68" fillId="13" borderId="6" xfId="0" applyFont="1" applyFill="1" applyBorder="1" applyAlignment="1">
      <alignment vertical="top"/>
    </xf>
    <xf numFmtId="0" fontId="20" fillId="13" borderId="6"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2" borderId="0" xfId="0" applyFont="1" applyFill="1" applyBorder="1" applyAlignment="1">
      <alignment vertical="top" wrapText="1"/>
    </xf>
    <xf numFmtId="0" fontId="4" fillId="2" borderId="0" xfId="0" applyFont="1" applyFill="1" applyBorder="1" applyAlignment="1">
      <alignment horizontal="left" vertical="top" wrapText="1"/>
    </xf>
    <xf numFmtId="43" fontId="4" fillId="13" borderId="0" xfId="1" applyFont="1" applyFill="1" applyBorder="1" applyAlignment="1">
      <alignment horizontal="center" vertical="center"/>
    </xf>
    <xf numFmtId="0" fontId="4" fillId="13" borderId="0" xfId="0" applyFont="1" applyFill="1">
      <alignment horizontal="left" vertical="center"/>
    </xf>
    <xf numFmtId="0" fontId="4" fillId="0" borderId="0" xfId="0" applyFont="1">
      <alignment horizontal="left" vertical="center"/>
    </xf>
    <xf numFmtId="0" fontId="4" fillId="3" borderId="0" xfId="0" applyFont="1" applyFill="1" applyBorder="1">
      <alignment horizontal="left" vertical="center"/>
    </xf>
    <xf numFmtId="0" fontId="4" fillId="3" borderId="0" xfId="0" applyFont="1" applyFill="1" applyBorder="1" applyAlignment="1">
      <alignment horizontal="center" vertical="center"/>
    </xf>
    <xf numFmtId="0" fontId="4" fillId="3" borderId="0" xfId="0" applyFont="1" applyFill="1">
      <alignment horizontal="left" vertical="center"/>
    </xf>
    <xf numFmtId="0" fontId="4" fillId="3" borderId="21" xfId="0" applyFont="1" applyFill="1" applyBorder="1" applyAlignment="1">
      <alignment horizontal="center" vertical="center"/>
    </xf>
    <xf numFmtId="0" fontId="4" fillId="2" borderId="9" xfId="0" applyFont="1" applyFill="1" applyBorder="1" applyAlignment="1">
      <alignment horizontal="center" vertical="center"/>
    </xf>
    <xf numFmtId="0" fontId="4" fillId="30" borderId="0" xfId="47" applyFont="1" applyFill="1" applyBorder="1" applyAlignment="1">
      <alignment horizontal="left" vertical="center" indent="1"/>
    </xf>
    <xf numFmtId="0" fontId="4" fillId="2" borderId="0" xfId="0" applyFont="1" applyFill="1" applyBorder="1">
      <alignment horizontal="left" vertical="center"/>
    </xf>
    <xf numFmtId="0" fontId="4" fillId="2" borderId="21" xfId="0" applyFont="1" applyFill="1" applyBorder="1" applyAlignment="1">
      <alignment horizontal="center" vertical="center"/>
    </xf>
    <xf numFmtId="0" fontId="4" fillId="2" borderId="0" xfId="0" applyFont="1" applyFill="1" applyBorder="1" applyAlignment="1">
      <alignment horizontal="right" vertical="center" indent="1"/>
    </xf>
    <xf numFmtId="0" fontId="4" fillId="2" borderId="0" xfId="42" applyFont="1" applyFill="1" applyBorder="1">
      <alignment horizontal="left" vertical="center"/>
    </xf>
    <xf numFmtId="17" fontId="4" fillId="0" borderId="0" xfId="20" applyFont="1">
      <alignment horizontal="center" vertical="center"/>
    </xf>
    <xf numFmtId="17" fontId="4" fillId="78" borderId="0" xfId="20" applyFont="1" applyFill="1">
      <alignment horizontal="center" vertical="center"/>
    </xf>
    <xf numFmtId="2" fontId="0" fillId="2" borderId="30" xfId="51" applyNumberFormat="1" applyFont="1" applyFill="1" applyBorder="1" applyAlignment="1" applyProtection="1">
      <alignment horizontal="right" vertical="center"/>
    </xf>
    <xf numFmtId="17" fontId="71" fillId="44" borderId="25" xfId="20" applyFont="1" applyFill="1" applyBorder="1" applyProtection="1">
      <alignment horizontal="center" vertical="center"/>
    </xf>
    <xf numFmtId="17" fontId="71" fillId="44" borderId="29" xfId="20" applyFont="1" applyFill="1" applyBorder="1" applyProtection="1">
      <alignment horizontal="center" vertical="center"/>
    </xf>
    <xf numFmtId="17" fontId="71" fillId="44" borderId="21" xfId="20" applyFont="1" applyFill="1" applyBorder="1" applyProtection="1">
      <alignment horizontal="center" vertical="center"/>
    </xf>
    <xf numFmtId="17" fontId="53" fillId="44" borderId="6" xfId="20" applyFont="1" applyFill="1" applyBorder="1" applyProtection="1">
      <alignment horizontal="center" vertical="center"/>
    </xf>
    <xf numFmtId="179" fontId="22" fillId="2" borderId="21" xfId="21" applyNumberFormat="1" applyFont="1" applyFill="1" applyBorder="1" applyAlignment="1" applyProtection="1">
      <alignment horizontal="center" vertical="center" wrapText="1"/>
    </xf>
    <xf numFmtId="179" fontId="22" fillId="2" borderId="0" xfId="21" applyNumberFormat="1" applyFont="1" applyFill="1" applyBorder="1" applyAlignment="1" applyProtection="1">
      <alignment horizontal="center" vertical="center" wrapText="1"/>
    </xf>
    <xf numFmtId="0" fontId="63" fillId="88" borderId="9" xfId="0" applyFont="1" applyFill="1" applyBorder="1" applyAlignment="1" applyProtection="1">
      <alignment horizontal="center"/>
      <protection locked="0"/>
    </xf>
    <xf numFmtId="0" fontId="63" fillId="88" borderId="38" xfId="0" applyFont="1" applyFill="1" applyBorder="1" applyAlignment="1" applyProtection="1">
      <alignment horizontal="center"/>
      <protection locked="0"/>
    </xf>
    <xf numFmtId="43" fontId="53" fillId="3" borderId="146" xfId="1" applyFont="1" applyFill="1" applyBorder="1" applyAlignment="1" applyProtection="1">
      <alignment horizontal="left" vertical="center"/>
      <protection locked="0"/>
    </xf>
    <xf numFmtId="43" fontId="53" fillId="3" borderId="99" xfId="1" applyFont="1" applyFill="1" applyBorder="1" applyAlignment="1" applyProtection="1">
      <alignment horizontal="left" vertical="center"/>
      <protection locked="0"/>
    </xf>
    <xf numFmtId="43" fontId="62" fillId="2" borderId="0" xfId="1" applyFont="1" applyFill="1" applyBorder="1" applyAlignment="1">
      <alignment horizontal="left" vertical="center"/>
    </xf>
    <xf numFmtId="43" fontId="0" fillId="2" borderId="0" xfId="1" applyFont="1" applyFill="1" applyBorder="1" applyAlignment="1">
      <alignment horizontal="left" vertical="center"/>
    </xf>
    <xf numFmtId="197" fontId="62" fillId="2" borderId="39" xfId="0" quotePrefix="1" applyNumberFormat="1" applyFont="1" applyFill="1" applyBorder="1" applyAlignment="1">
      <alignment horizontal="center" vertical="center" wrapText="1"/>
    </xf>
    <xf numFmtId="0" fontId="40" fillId="2" borderId="68" xfId="0" applyFont="1" applyFill="1" applyBorder="1">
      <alignment horizontal="left" vertical="center"/>
    </xf>
    <xf numFmtId="2" fontId="0" fillId="3" borderId="30" xfId="51" applyNumberFormat="1" applyFont="1" applyFill="1" applyBorder="1" applyAlignment="1" applyProtection="1">
      <alignment horizontal="right" vertical="center"/>
    </xf>
    <xf numFmtId="197" fontId="61" fillId="3" borderId="39" xfId="0" applyNumberFormat="1" applyFont="1" applyFill="1" applyBorder="1" applyAlignment="1" applyProtection="1">
      <alignment horizontal="center" vertical="center"/>
      <protection locked="0"/>
    </xf>
    <xf numFmtId="197" fontId="61" fillId="5" borderId="38" xfId="0" applyNumberFormat="1" applyFont="1" applyFill="1" applyBorder="1" applyAlignment="1" applyProtection="1">
      <alignment horizontal="center" vertical="center"/>
      <protection locked="0"/>
    </xf>
    <xf numFmtId="0" fontId="0" fillId="2" borderId="27" xfId="0" quotePrefix="1" applyFill="1" applyBorder="1">
      <alignment horizontal="left" vertical="center"/>
    </xf>
    <xf numFmtId="2" fontId="0" fillId="2" borderId="5" xfId="39" applyNumberFormat="1" applyFont="1" applyFill="1" applyBorder="1" applyAlignment="1" applyProtection="1">
      <alignment horizontal="right" vertical="center"/>
    </xf>
    <xf numFmtId="2" fontId="0" fillId="3" borderId="5" xfId="39" applyNumberFormat="1" applyFont="1" applyFill="1" applyBorder="1" applyAlignment="1" applyProtection="1">
      <alignment horizontal="right" vertical="center"/>
    </xf>
    <xf numFmtId="0" fontId="40" fillId="0" borderId="0" xfId="0" applyFont="1" applyAlignment="1">
      <alignment horizontal="left" vertical="center" shrinkToFit="1"/>
    </xf>
    <xf numFmtId="43" fontId="0" fillId="0" borderId="0" xfId="1" applyFont="1" applyAlignment="1" applyProtection="1">
      <alignment horizontal="left" vertical="center" indent="1"/>
    </xf>
    <xf numFmtId="0" fontId="40" fillId="0" borderId="0" xfId="0" applyFont="1">
      <alignment horizontal="left" vertical="center"/>
    </xf>
    <xf numFmtId="17" fontId="0" fillId="0" borderId="0" xfId="0" applyNumberFormat="1">
      <alignment horizontal="left" vertical="center"/>
    </xf>
    <xf numFmtId="0" fontId="0" fillId="0" borderId="0" xfId="0" quotePrefix="1" applyAlignment="1">
      <alignment horizontal="center" vertical="center" wrapText="1"/>
    </xf>
    <xf numFmtId="0" fontId="0" fillId="3" borderId="0" xfId="0" quotePrefix="1" applyFill="1" applyBorder="1" applyAlignment="1">
      <alignment horizontal="left" vertical="center" wrapText="1"/>
    </xf>
    <xf numFmtId="171" fontId="0" fillId="3" borderId="0" xfId="1" applyNumberFormat="1" applyFont="1" applyFill="1" applyBorder="1" applyProtection="1"/>
    <xf numFmtId="0" fontId="218" fillId="10" borderId="0" xfId="3" applyFont="1" applyFill="1" applyProtection="1">
      <alignment horizontal="center" vertical="center" shrinkToFit="1"/>
    </xf>
    <xf numFmtId="0" fontId="195" fillId="13" borderId="0" xfId="0" applyFont="1" applyFill="1" applyBorder="1" applyAlignment="1">
      <alignment horizontal="left" shrinkToFit="1"/>
    </xf>
    <xf numFmtId="43" fontId="68" fillId="13" borderId="0" xfId="1" applyFont="1" applyFill="1" applyBorder="1" applyAlignment="1" applyProtection="1">
      <alignment horizontal="left"/>
    </xf>
    <xf numFmtId="17" fontId="9" fillId="2" borderId="12" xfId="20" applyFont="1" applyFill="1" applyBorder="1" applyProtection="1">
      <alignment horizontal="center" vertical="center"/>
    </xf>
    <xf numFmtId="0" fontId="195" fillId="13" borderId="0" xfId="0" applyFont="1" applyFill="1" applyBorder="1" applyAlignment="1">
      <alignment horizontal="center" vertical="center"/>
    </xf>
    <xf numFmtId="43" fontId="68" fillId="13" borderId="0" xfId="1" applyFont="1" applyFill="1" applyBorder="1" applyAlignment="1" applyProtection="1">
      <alignment horizontal="center" vertical="center"/>
    </xf>
    <xf numFmtId="0" fontId="55" fillId="13" borderId="0" xfId="0" applyFont="1" applyFill="1" applyAlignment="1">
      <alignment horizontal="center" vertical="center" shrinkToFit="1"/>
    </xf>
    <xf numFmtId="0" fontId="18" fillId="13" borderId="0" xfId="0" applyFont="1" applyFill="1" applyAlignment="1">
      <alignment horizontal="center" vertical="center"/>
    </xf>
    <xf numFmtId="0" fontId="37" fillId="3" borderId="0" xfId="9" applyFont="1" applyFill="1" applyAlignment="1">
      <alignment horizontal="left" vertical="center"/>
    </xf>
    <xf numFmtId="0" fontId="81" fillId="16" borderId="70" xfId="13" applyFill="1" applyBorder="1" applyProtection="1">
      <alignment horizontal="left" vertical="center"/>
    </xf>
    <xf numFmtId="0" fontId="170" fillId="56" borderId="100" xfId="13" applyFont="1" applyFill="1" applyBorder="1" applyProtection="1">
      <alignment horizontal="left" vertical="center"/>
    </xf>
    <xf numFmtId="43" fontId="68" fillId="13" borderId="0" xfId="1" applyFont="1" applyFill="1" applyBorder="1" applyAlignment="1" applyProtection="1">
      <alignment horizontal="center" vertical="center" shrinkToFit="1"/>
    </xf>
    <xf numFmtId="0" fontId="30" fillId="13" borderId="0" xfId="0" applyFont="1" applyFill="1" applyAlignment="1">
      <alignment horizontal="center" vertical="center" shrinkToFit="1"/>
    </xf>
    <xf numFmtId="2" fontId="0" fillId="3" borderId="0" xfId="0" applyNumberFormat="1" applyFill="1" applyBorder="1">
      <alignment horizontal="left" vertical="center"/>
    </xf>
    <xf numFmtId="0" fontId="202" fillId="2" borderId="8" xfId="0" applyFont="1" applyFill="1" applyBorder="1">
      <alignment horizontal="left" vertical="center"/>
    </xf>
    <xf numFmtId="171" fontId="40" fillId="2" borderId="8" xfId="1" applyNumberFormat="1" applyFont="1" applyFill="1" applyBorder="1" applyAlignment="1" applyProtection="1">
      <alignment horizontal="left" vertical="center"/>
    </xf>
    <xf numFmtId="0" fontId="195" fillId="13" borderId="0" xfId="0" applyFont="1" applyFill="1" applyBorder="1" applyAlignment="1">
      <alignment vertical="top" wrapText="1"/>
    </xf>
    <xf numFmtId="43" fontId="200" fillId="13" borderId="0" xfId="1" applyFont="1" applyFill="1" applyBorder="1" applyAlignment="1" applyProtection="1">
      <alignment horizontal="left" vertical="center"/>
    </xf>
    <xf numFmtId="43" fontId="0" fillId="13" borderId="0" xfId="1" applyFont="1" applyFill="1" applyBorder="1" applyAlignment="1" applyProtection="1">
      <alignment horizontal="left" vertical="center" indent="1"/>
    </xf>
    <xf numFmtId="0" fontId="18" fillId="13" borderId="104" xfId="0" applyFont="1" applyFill="1" applyBorder="1">
      <alignment horizontal="left" vertical="center"/>
    </xf>
    <xf numFmtId="43" fontId="117" fillId="13" borderId="0" xfId="1" applyFont="1" applyFill="1" applyBorder="1" applyAlignment="1" applyProtection="1">
      <alignment horizontal="left" vertical="center"/>
    </xf>
    <xf numFmtId="43" fontId="4" fillId="13" borderId="0" xfId="1" applyFont="1" applyFill="1" applyBorder="1" applyAlignment="1" applyProtection="1">
      <alignment horizontal="center" vertical="center"/>
    </xf>
    <xf numFmtId="0" fontId="117" fillId="13" borderId="0" xfId="0" applyFont="1" applyFill="1" applyBorder="1">
      <alignment horizontal="left" vertical="center"/>
    </xf>
    <xf numFmtId="0" fontId="4" fillId="10" borderId="9" xfId="0" applyFont="1" applyFill="1" applyBorder="1">
      <alignment horizontal="left" vertical="center"/>
    </xf>
    <xf numFmtId="0" fontId="4" fillId="0" borderId="0" xfId="0" applyFont="1" applyFill="1" applyBorder="1">
      <alignment horizontal="left" vertical="center"/>
    </xf>
    <xf numFmtId="43" fontId="20" fillId="13" borderId="0" xfId="1" applyFont="1" applyFill="1" applyBorder="1" applyAlignment="1" applyProtection="1">
      <alignment vertical="center" wrapText="1"/>
    </xf>
    <xf numFmtId="43" fontId="20" fillId="13" borderId="0" xfId="1" applyFont="1" applyFill="1" applyBorder="1" applyAlignment="1" applyProtection="1">
      <alignment horizontal="left" vertical="center" wrapText="1"/>
    </xf>
    <xf numFmtId="210" fontId="63" fillId="2" borderId="8" xfId="20" applyNumberFormat="1" applyFont="1" applyFill="1" applyBorder="1" applyProtection="1">
      <alignment horizontal="center" vertical="center"/>
    </xf>
    <xf numFmtId="210" fontId="63" fillId="2" borderId="19" xfId="20" applyNumberFormat="1" applyFont="1" applyFill="1" applyBorder="1" applyProtection="1">
      <alignment horizontal="center" vertical="center"/>
    </xf>
    <xf numFmtId="210" fontId="63" fillId="2" borderId="21" xfId="20" applyNumberFormat="1" applyFont="1" applyFill="1" applyBorder="1" applyProtection="1">
      <alignment horizontal="center" vertical="center"/>
    </xf>
    <xf numFmtId="43" fontId="0" fillId="13" borderId="0" xfId="1" applyFont="1" applyFill="1" applyBorder="1" applyAlignment="1" applyProtection="1">
      <alignment horizontal="left" vertical="center" wrapText="1" indent="1"/>
    </xf>
    <xf numFmtId="168" fontId="0" fillId="3" borderId="0" xfId="2" applyNumberFormat="1" applyFont="1" applyFill="1" applyBorder="1" applyAlignment="1" applyProtection="1">
      <alignment horizontal="right" vertical="center"/>
    </xf>
    <xf numFmtId="0" fontId="61" fillId="2" borderId="9" xfId="0" quotePrefix="1" applyFont="1" applyFill="1" applyBorder="1" applyAlignment="1">
      <alignment horizontal="right" vertical="center"/>
    </xf>
    <xf numFmtId="1" fontId="63" fillId="2" borderId="14" xfId="1" applyNumberFormat="1" applyFont="1" applyFill="1" applyBorder="1" applyAlignment="1" applyProtection="1">
      <alignment horizontal="center" vertical="center"/>
    </xf>
    <xf numFmtId="1" fontId="63" fillId="2" borderId="21" xfId="1" applyNumberFormat="1" applyFont="1" applyFill="1" applyBorder="1" applyAlignment="1" applyProtection="1">
      <alignment horizontal="center" vertical="center"/>
    </xf>
    <xf numFmtId="0" fontId="195" fillId="13" borderId="0" xfId="0" applyFont="1" applyFill="1" applyBorder="1" applyAlignment="1">
      <alignment horizontal="center" shrinkToFit="1"/>
      <extLst>
        <ext xmlns:xfpb="http://schemas.microsoft.com/office/spreadsheetml/2022/featurepropertybag" uri="{C7286773-470A-42A8-94C5-96B5CB345126}">
          <xfpb:xfComplement i="0"/>
        </ext>
      </extLst>
    </xf>
    <xf numFmtId="43" fontId="63" fillId="13" borderId="0" xfId="1" applyFont="1" applyFill="1" applyBorder="1" applyAlignment="1" applyProtection="1">
      <alignment horizontal="left" vertical="center" indent="1"/>
    </xf>
    <xf numFmtId="0" fontId="18" fillId="13" borderId="0" xfId="0" applyFont="1" applyFill="1" applyBorder="1">
      <alignment horizontal="left" vertical="center"/>
    </xf>
    <xf numFmtId="0" fontId="61" fillId="2" borderId="0" xfId="0" quotePrefix="1" applyFont="1" applyFill="1" applyBorder="1" applyAlignment="1">
      <alignment horizontal="right" vertical="center"/>
    </xf>
    <xf numFmtId="43" fontId="20" fillId="13" borderId="0" xfId="1" applyFont="1" applyFill="1" applyAlignment="1" applyProtection="1">
      <alignment horizontal="left" vertical="center" indent="1"/>
    </xf>
    <xf numFmtId="43" fontId="166" fillId="2" borderId="0" xfId="1" applyFont="1" applyFill="1" applyBorder="1" applyAlignment="1" applyProtection="1">
      <alignment horizontal="center" vertical="center"/>
    </xf>
    <xf numFmtId="0" fontId="46" fillId="0" borderId="0" xfId="0" applyFont="1" applyFill="1" applyBorder="1" applyAlignment="1">
      <alignment vertical="center"/>
    </xf>
    <xf numFmtId="0" fontId="195" fillId="13" borderId="0" xfId="0" applyFont="1" applyFill="1" applyAlignment="1">
      <alignment horizontal="center" shrinkToFit="1"/>
    </xf>
    <xf numFmtId="43" fontId="148" fillId="13" borderId="0" xfId="1" applyFont="1" applyFill="1" applyAlignment="1" applyProtection="1">
      <alignment vertical="center" shrinkToFit="1"/>
    </xf>
    <xf numFmtId="171" fontId="117" fillId="13" borderId="0" xfId="0" applyNumberFormat="1" applyFont="1" applyFill="1" applyBorder="1" applyAlignment="1">
      <alignment horizontal="center" vertical="top" wrapText="1"/>
    </xf>
    <xf numFmtId="204" fontId="61" fillId="6" borderId="6" xfId="0" applyNumberFormat="1" applyFont="1" applyFill="1" applyBorder="1" applyAlignment="1">
      <alignment horizontal="center" vertical="center"/>
    </xf>
    <xf numFmtId="204" fontId="61" fillId="6" borderId="20" xfId="0" applyNumberFormat="1" applyFont="1" applyFill="1" applyBorder="1" applyAlignment="1">
      <alignment horizontal="center" vertical="center"/>
    </xf>
    <xf numFmtId="204" fontId="61" fillId="6" borderId="21" xfId="0" applyNumberFormat="1" applyFont="1" applyFill="1" applyBorder="1" applyAlignment="1">
      <alignment horizontal="center" vertical="center"/>
    </xf>
    <xf numFmtId="0" fontId="195" fillId="13" borderId="6" xfId="0" applyFont="1" applyFill="1" applyBorder="1" applyAlignment="1">
      <alignment horizontal="center" shrinkToFit="1"/>
    </xf>
    <xf numFmtId="43" fontId="51" fillId="13" borderId="6" xfId="1" applyFont="1" applyFill="1" applyBorder="1" applyAlignment="1" applyProtection="1">
      <alignment vertical="center" shrinkToFit="1"/>
    </xf>
    <xf numFmtId="43" fontId="18" fillId="47" borderId="0" xfId="1" applyFont="1" applyFill="1" applyAlignment="1" applyProtection="1">
      <alignment horizontal="center" vertical="center"/>
    </xf>
    <xf numFmtId="0" fontId="18" fillId="0" borderId="0" xfId="0" applyFont="1" applyFill="1" applyBorder="1" applyAlignment="1">
      <alignment vertical="center"/>
    </xf>
    <xf numFmtId="0" fontId="18" fillId="39" borderId="151" xfId="0" applyFont="1" applyFill="1" applyBorder="1" applyAlignment="1">
      <alignment vertical="center"/>
    </xf>
    <xf numFmtId="0" fontId="40" fillId="7" borderId="151" xfId="0" applyFont="1" applyFill="1" applyBorder="1" applyAlignment="1">
      <alignment horizontal="center" vertical="center"/>
    </xf>
    <xf numFmtId="0" fontId="20" fillId="13" borderId="0" xfId="1" applyNumberFormat="1" applyFont="1" applyFill="1" applyAlignment="1" applyProtection="1">
      <alignment horizontal="left" vertical="center" indent="1"/>
    </xf>
    <xf numFmtId="171" fontId="20" fillId="13" borderId="0" xfId="1" applyNumberFormat="1" applyFont="1" applyFill="1" applyAlignment="1" applyProtection="1">
      <alignment horizontal="center" vertical="center"/>
    </xf>
    <xf numFmtId="2" fontId="0" fillId="3" borderId="30" xfId="51" applyNumberFormat="1" applyFont="1" applyFill="1" applyBorder="1" applyAlignment="1">
      <alignment horizontal="right" vertical="center"/>
      <protection locked="0"/>
    </xf>
    <xf numFmtId="2" fontId="0" fillId="3" borderId="0" xfId="51" applyNumberFormat="1" applyFont="1" applyFill="1" applyBorder="1" applyAlignment="1">
      <alignment horizontal="right" vertical="center"/>
      <protection locked="0"/>
    </xf>
    <xf numFmtId="0" fontId="20" fillId="0" borderId="0" xfId="0" applyFont="1" applyFill="1" applyBorder="1" applyAlignment="1">
      <alignment vertical="center"/>
    </xf>
    <xf numFmtId="0" fontId="20" fillId="51" borderId="151" xfId="0" applyFont="1" applyFill="1" applyBorder="1" applyAlignment="1">
      <alignment vertical="center"/>
    </xf>
    <xf numFmtId="0" fontId="0" fillId="7" borderId="151" xfId="0" applyFill="1" applyBorder="1" applyAlignment="1">
      <alignment vertical="center"/>
    </xf>
    <xf numFmtId="175" fontId="9" fillId="3" borderId="12" xfId="50" applyNumberFormat="1" applyFont="1" applyFill="1" applyBorder="1" applyAlignment="1">
      <alignment horizontal="right"/>
    </xf>
    <xf numFmtId="0" fontId="40" fillId="85" borderId="151" xfId="0" applyFont="1" applyFill="1" applyBorder="1" applyAlignment="1">
      <alignment vertical="center"/>
    </xf>
    <xf numFmtId="0" fontId="0" fillId="2" borderId="29" xfId="3" applyFont="1" applyFill="1" applyBorder="1" applyProtection="1">
      <alignment horizontal="center" vertical="center" shrinkToFit="1"/>
    </xf>
    <xf numFmtId="0" fontId="194" fillId="13" borderId="6" xfId="0" applyFont="1" applyFill="1" applyBorder="1" applyAlignment="1">
      <alignment horizontal="left" vertical="center" shrinkToFit="1"/>
    </xf>
    <xf numFmtId="0" fontId="20" fillId="13" borderId="6" xfId="1" applyNumberFormat="1" applyFont="1" applyFill="1" applyBorder="1" applyAlignment="1" applyProtection="1">
      <alignment horizontal="left" vertical="center" indent="1"/>
    </xf>
    <xf numFmtId="0" fontId="20" fillId="62" borderId="6" xfId="0" applyFont="1" applyFill="1" applyBorder="1">
      <alignment horizontal="left" vertical="center"/>
    </xf>
    <xf numFmtId="197" fontId="61" fillId="2" borderId="38" xfId="0" applyNumberFormat="1" applyFont="1" applyFill="1" applyBorder="1" applyAlignment="1">
      <alignment horizontal="center" vertical="center"/>
    </xf>
    <xf numFmtId="43" fontId="20" fillId="13" borderId="0" xfId="1" applyFont="1" applyFill="1" applyAlignment="1" applyProtection="1">
      <alignment horizontal="center" vertical="center"/>
    </xf>
    <xf numFmtId="2" fontId="20" fillId="13" borderId="0" xfId="0" applyNumberFormat="1" applyFont="1" applyFill="1" applyBorder="1" applyAlignment="1">
      <alignment horizontal="center" vertical="center"/>
    </xf>
    <xf numFmtId="183" fontId="20" fillId="2" borderId="9" xfId="21" applyFont="1" applyFill="1" applyBorder="1" applyAlignment="1" applyProtection="1">
      <alignment horizontal="center"/>
    </xf>
    <xf numFmtId="183" fontId="40" fillId="6" borderId="0" xfId="21" applyFont="1" applyFill="1" applyBorder="1" applyAlignment="1" applyProtection="1">
      <alignment horizontal="right"/>
    </xf>
    <xf numFmtId="183" fontId="40" fillId="6" borderId="0" xfId="21" applyFont="1" applyFill="1" applyBorder="1" applyAlignment="1" applyProtection="1">
      <alignment horizontal="center"/>
    </xf>
    <xf numFmtId="0" fontId="148" fillId="62" borderId="0" xfId="0" applyFont="1" applyFill="1" applyAlignment="1">
      <alignment vertical="center" shrinkToFit="1"/>
    </xf>
    <xf numFmtId="0" fontId="68" fillId="13" borderId="0" xfId="0" applyFont="1" applyFill="1" applyAlignment="1">
      <alignment horizontal="center" vertical="top"/>
    </xf>
    <xf numFmtId="0" fontId="63" fillId="6" borderId="8" xfId="0" applyFont="1" applyFill="1" applyBorder="1" applyAlignment="1">
      <alignment horizontal="center" vertical="center"/>
    </xf>
    <xf numFmtId="0" fontId="63" fillId="6" borderId="6" xfId="0" applyFont="1" applyFill="1" applyBorder="1" applyAlignment="1">
      <alignment horizontal="center" vertical="center"/>
    </xf>
    <xf numFmtId="43" fontId="61" fillId="6" borderId="6" xfId="1" applyFont="1" applyFill="1" applyBorder="1" applyAlignment="1" applyProtection="1">
      <alignment horizontal="center" vertical="center"/>
    </xf>
    <xf numFmtId="43" fontId="61" fillId="6" borderId="20" xfId="1" applyFont="1" applyFill="1" applyBorder="1" applyAlignment="1" applyProtection="1">
      <alignment horizontal="center" vertical="center"/>
    </xf>
    <xf numFmtId="43" fontId="61" fillId="6" borderId="21" xfId="1" applyFont="1" applyFill="1" applyBorder="1" applyAlignment="1" applyProtection="1">
      <alignment horizontal="center" vertical="center"/>
    </xf>
    <xf numFmtId="2" fontId="20" fillId="4" borderId="0" xfId="0" applyNumberFormat="1" applyFont="1" applyFill="1" applyAlignment="1">
      <alignment horizontal="center" vertical="center"/>
    </xf>
    <xf numFmtId="0" fontId="0" fillId="3" borderId="27" xfId="51" applyFont="1" applyFill="1" applyBorder="1" applyAlignment="1">
      <alignment horizontal="left" vertical="center"/>
      <protection locked="0"/>
    </xf>
    <xf numFmtId="0" fontId="0" fillId="2" borderId="136" xfId="0" applyFill="1" applyBorder="1">
      <alignment horizontal="left" vertical="center"/>
    </xf>
    <xf numFmtId="0" fontId="0" fillId="2" borderId="137" xfId="0" applyFill="1" applyBorder="1" applyAlignment="1">
      <alignment horizontal="center" vertical="center"/>
    </xf>
    <xf numFmtId="186" fontId="0" fillId="42" borderId="38" xfId="47" applyNumberFormat="1" applyFont="1" applyBorder="1" applyAlignment="1">
      <alignment horizontal="center"/>
    </xf>
    <xf numFmtId="2" fontId="0" fillId="2" borderId="0" xfId="51" applyNumberFormat="1" applyFont="1" applyFill="1" applyBorder="1" applyAlignment="1">
      <alignment horizontal="right" vertical="center"/>
      <protection locked="0"/>
    </xf>
    <xf numFmtId="194" fontId="0" fillId="2" borderId="149" xfId="0" applyNumberFormat="1" applyFill="1" applyBorder="1" applyAlignment="1">
      <alignment horizontal="center" vertical="center"/>
    </xf>
    <xf numFmtId="194" fontId="0" fillId="2" borderId="140" xfId="0" applyNumberFormat="1" applyFill="1" applyBorder="1" applyAlignment="1">
      <alignment horizontal="center" vertical="center"/>
    </xf>
    <xf numFmtId="183" fontId="0" fillId="2" borderId="0" xfId="21" applyFont="1" applyFill="1" applyBorder="1" applyAlignment="1" applyProtection="1">
      <alignment horizontal="left" vertical="center"/>
    </xf>
    <xf numFmtId="197" fontId="53" fillId="44" borderId="25" xfId="55" applyNumberFormat="1" applyBorder="1" applyAlignment="1">
      <alignment vertical="center"/>
    </xf>
    <xf numFmtId="0" fontId="53" fillId="44" borderId="138" xfId="55" applyBorder="1" applyAlignment="1">
      <alignment vertical="center"/>
    </xf>
    <xf numFmtId="1" fontId="53" fillId="44" borderId="27" xfId="55" applyNumberFormat="1" applyBorder="1" applyAlignment="1">
      <alignment horizontal="center" vertical="center"/>
    </xf>
    <xf numFmtId="1" fontId="53" fillId="44" borderId="29" xfId="55" applyNumberFormat="1" applyBorder="1" applyAlignment="1">
      <alignment horizontal="center" vertical="center"/>
    </xf>
    <xf numFmtId="179" fontId="0" fillId="2" borderId="12" xfId="6" applyFont="1" applyBorder="1" applyAlignment="1"/>
    <xf numFmtId="179" fontId="0" fillId="2" borderId="21" xfId="6" applyFont="1" applyBorder="1">
      <alignment horizontal="center"/>
    </xf>
    <xf numFmtId="0" fontId="0" fillId="86" borderId="0" xfId="0" applyFill="1" applyBorder="1">
      <alignment horizontal="left" vertical="center"/>
    </xf>
    <xf numFmtId="206" fontId="0" fillId="2" borderId="7" xfId="39" applyFont="1" applyFill="1" applyBorder="1" applyAlignment="1" applyProtection="1">
      <alignment horizontal="right" vertical="center"/>
    </xf>
    <xf numFmtId="206" fontId="62" fillId="2" borderId="8" xfId="39" applyFont="1" applyFill="1" applyBorder="1" applyAlignment="1" applyProtection="1">
      <alignment horizontal="right" vertical="center"/>
    </xf>
    <xf numFmtId="206" fontId="40" fillId="2" borderId="139" xfId="39" applyFont="1" applyFill="1" applyBorder="1" applyAlignment="1" applyProtection="1">
      <alignment horizontal="right" vertical="center"/>
    </xf>
    <xf numFmtId="206" fontId="0" fillId="2" borderId="0" xfId="39" applyFont="1" applyFill="1" applyBorder="1" applyAlignment="1" applyProtection="1">
      <alignment horizontal="right" vertical="center"/>
    </xf>
    <xf numFmtId="206" fontId="0" fillId="2" borderId="139" xfId="39" applyFont="1" applyFill="1" applyBorder="1" applyAlignment="1" applyProtection="1">
      <alignment horizontal="right" vertical="center"/>
    </xf>
    <xf numFmtId="206" fontId="0" fillId="2" borderId="139" xfId="39" applyFont="1" applyFill="1" applyBorder="1" applyAlignment="1" applyProtection="1">
      <alignment horizontal="center" vertical="center"/>
    </xf>
    <xf numFmtId="206" fontId="0" fillId="2" borderId="9" xfId="39" applyFont="1" applyFill="1" applyBorder="1" applyAlignment="1" applyProtection="1">
      <alignment horizontal="right" vertical="center"/>
    </xf>
    <xf numFmtId="206" fontId="62" fillId="2" borderId="0" xfId="39" applyFont="1" applyFill="1" applyBorder="1" applyAlignment="1" applyProtection="1">
      <alignment horizontal="right" vertical="center"/>
    </xf>
    <xf numFmtId="206" fontId="40" fillId="2" borderId="0" xfId="39" applyFont="1" applyFill="1" applyBorder="1" applyAlignment="1" applyProtection="1">
      <alignment horizontal="right" vertical="center"/>
    </xf>
    <xf numFmtId="206" fontId="0" fillId="2" borderId="0" xfId="39" applyFont="1" applyFill="1" applyBorder="1" applyAlignment="1" applyProtection="1">
      <alignment horizontal="center" vertical="center"/>
    </xf>
    <xf numFmtId="204" fontId="47" fillId="56" borderId="9" xfId="0" applyNumberFormat="1" applyFont="1" applyFill="1" applyBorder="1" applyAlignment="1">
      <alignment horizontal="center" vertical="center"/>
    </xf>
    <xf numFmtId="204" fontId="47" fillId="56" borderId="21" xfId="0" applyNumberFormat="1" applyFont="1" applyFill="1" applyBorder="1" applyAlignment="1">
      <alignment horizontal="center" vertical="center"/>
    </xf>
    <xf numFmtId="17" fontId="53" fillId="44" borderId="25" xfId="20" applyFont="1" applyFill="1" applyBorder="1" applyProtection="1">
      <alignment horizontal="center" vertical="center"/>
    </xf>
    <xf numFmtId="17" fontId="53" fillId="44" borderId="29" xfId="20" applyFont="1" applyFill="1" applyBorder="1" applyProtection="1">
      <alignment horizontal="center" vertical="center"/>
    </xf>
    <xf numFmtId="17" fontId="53" fillId="44" borderId="21" xfId="20" applyFont="1" applyFill="1" applyBorder="1" applyProtection="1">
      <alignment horizontal="center" vertical="center"/>
    </xf>
    <xf numFmtId="17" fontId="64" fillId="2" borderId="9" xfId="20" applyFont="1" applyFill="1" applyBorder="1" applyProtection="1">
      <alignment horizontal="center" vertical="center"/>
    </xf>
    <xf numFmtId="17" fontId="53" fillId="55" borderId="10" xfId="47" applyNumberFormat="1" applyFont="1" applyFill="1" applyBorder="1" applyAlignment="1">
      <alignment horizontal="center" vertical="center"/>
    </xf>
    <xf numFmtId="17" fontId="53" fillId="55" borderId="20" xfId="47" applyNumberFormat="1" applyFont="1" applyFill="1" applyBorder="1" applyAlignment="1">
      <alignment horizontal="center" vertical="center"/>
    </xf>
    <xf numFmtId="197" fontId="61" fillId="2" borderId="12" xfId="0" applyNumberFormat="1" applyFont="1" applyFill="1" applyBorder="1" applyAlignment="1">
      <alignment horizontal="center" vertical="center"/>
    </xf>
    <xf numFmtId="0" fontId="61" fillId="6" borderId="21" xfId="0" applyFont="1" applyFill="1" applyBorder="1" applyAlignment="1">
      <alignment horizontal="center" vertical="center"/>
    </xf>
    <xf numFmtId="0" fontId="20" fillId="13" borderId="0" xfId="1" applyNumberFormat="1" applyFont="1" applyFill="1" applyAlignment="1" applyProtection="1">
      <alignment horizontal="left" vertical="center"/>
    </xf>
    <xf numFmtId="168" fontId="194" fillId="13" borderId="0" xfId="2" applyNumberFormat="1" applyFont="1" applyFill="1" applyAlignment="1" applyProtection="1">
      <alignment horizontal="center" vertical="center" shrinkToFit="1"/>
    </xf>
    <xf numFmtId="0" fontId="20" fillId="62" borderId="0" xfId="0" applyFont="1" applyFill="1" applyAlignment="1">
      <alignment horizontal="center" vertical="center"/>
    </xf>
    <xf numFmtId="175" fontId="9" fillId="2" borderId="12" xfId="50" applyNumberFormat="1" applyFont="1" applyFill="1" applyBorder="1" applyAlignment="1">
      <alignment horizontal="right"/>
    </xf>
    <xf numFmtId="0" fontId="0" fillId="85" borderId="151" xfId="0" applyFill="1" applyBorder="1" applyAlignment="1">
      <alignment vertical="center"/>
    </xf>
    <xf numFmtId="43" fontId="20" fillId="62" borderId="0" xfId="0" applyNumberFormat="1" applyFont="1" applyFill="1">
      <alignment horizontal="left" vertical="center"/>
    </xf>
    <xf numFmtId="0" fontId="0" fillId="2" borderId="27" xfId="3" applyFont="1" applyFill="1" applyBorder="1" applyAlignment="1" applyProtection="1">
      <alignment horizontal="left" vertical="center" indent="1" shrinkToFit="1"/>
    </xf>
    <xf numFmtId="0" fontId="0" fillId="2" borderId="29" xfId="0" applyFill="1" applyBorder="1">
      <alignment horizontal="left" vertical="center"/>
    </xf>
    <xf numFmtId="0" fontId="20" fillId="13" borderId="6" xfId="1" applyNumberFormat="1" applyFont="1" applyFill="1" applyBorder="1" applyAlignment="1" applyProtection="1">
      <alignment horizontal="left" vertical="center"/>
    </xf>
    <xf numFmtId="206" fontId="0" fillId="2" borderId="19" xfId="39" applyFont="1" applyFill="1" applyBorder="1" applyAlignment="1" applyProtection="1">
      <alignment horizontal="right" vertical="center"/>
    </xf>
    <xf numFmtId="1" fontId="0" fillId="6" borderId="37" xfId="0" applyNumberFormat="1" applyFill="1" applyBorder="1" applyAlignment="1">
      <alignment horizontal="center" vertical="center"/>
    </xf>
    <xf numFmtId="0" fontId="194" fillId="13" borderId="0" xfId="0" applyFont="1" applyFill="1" applyBorder="1" applyAlignment="1">
      <alignment horizontal="center" vertical="center" shrinkToFit="1"/>
    </xf>
    <xf numFmtId="0" fontId="62" fillId="62" borderId="0" xfId="0" applyFont="1" applyFill="1" applyAlignment="1">
      <alignment horizontal="center" vertical="center"/>
    </xf>
    <xf numFmtId="43" fontId="62" fillId="13" borderId="0" xfId="1" applyFont="1" applyFill="1" applyAlignment="1" applyProtection="1">
      <alignment horizontal="center" vertical="center"/>
    </xf>
    <xf numFmtId="0" fontId="62" fillId="13" borderId="0" xfId="0" applyFont="1" applyFill="1" applyAlignment="1">
      <alignment horizontal="center" vertical="center"/>
    </xf>
    <xf numFmtId="206" fontId="61" fillId="2" borderId="6" xfId="39" applyFont="1" applyFill="1" applyBorder="1" applyAlignment="1" applyProtection="1">
      <alignment horizontal="center" vertical="center"/>
    </xf>
    <xf numFmtId="206" fontId="61" fillId="2" borderId="20" xfId="39" applyFont="1" applyFill="1" applyBorder="1" applyAlignment="1" applyProtection="1">
      <alignment horizontal="center" vertical="center"/>
    </xf>
    <xf numFmtId="206" fontId="61" fillId="2" borderId="21" xfId="39" applyFont="1" applyFill="1" applyBorder="1" applyAlignment="1" applyProtection="1">
      <alignment horizontal="center" vertical="center"/>
    </xf>
    <xf numFmtId="206" fontId="62" fillId="2" borderId="20" xfId="39" applyFont="1" applyFill="1" applyBorder="1" applyAlignment="1" applyProtection="1">
      <alignment horizontal="center" vertical="center"/>
    </xf>
    <xf numFmtId="206" fontId="63" fillId="2" borderId="10" xfId="39" applyFont="1" applyFill="1" applyBorder="1" applyAlignment="1" applyProtection="1">
      <alignment horizontal="center" vertical="center"/>
    </xf>
    <xf numFmtId="206" fontId="63" fillId="2" borderId="38" xfId="39" applyFont="1" applyFill="1" applyBorder="1" applyAlignment="1" applyProtection="1">
      <alignment horizontal="center" vertical="center"/>
    </xf>
    <xf numFmtId="206" fontId="62" fillId="2" borderId="10" xfId="39" applyFont="1" applyFill="1" applyBorder="1" applyAlignment="1" applyProtection="1">
      <alignment horizontal="center" vertical="center"/>
    </xf>
    <xf numFmtId="194" fontId="61" fillId="2" borderId="39" xfId="0" applyNumberFormat="1" applyFont="1" applyFill="1" applyBorder="1" applyAlignment="1">
      <alignment horizontal="center" vertical="center"/>
    </xf>
    <xf numFmtId="0" fontId="40" fillId="3" borderId="68" xfId="0" applyFont="1" applyFill="1" applyBorder="1">
      <alignment horizontal="left" vertical="center"/>
    </xf>
    <xf numFmtId="0" fontId="0" fillId="2" borderId="69" xfId="0" applyFill="1" applyBorder="1">
      <alignment horizontal="left" vertical="center"/>
    </xf>
    <xf numFmtId="0" fontId="20" fillId="47" borderId="151" xfId="0" applyFont="1" applyFill="1" applyBorder="1" applyAlignment="1">
      <alignment vertical="center"/>
    </xf>
    <xf numFmtId="186" fontId="0" fillId="83" borderId="53" xfId="47" applyNumberFormat="1" applyFont="1" applyFill="1" applyBorder="1" applyAlignment="1">
      <alignment horizontal="center" vertical="center"/>
    </xf>
    <xf numFmtId="183" fontId="40" fillId="2" borderId="0" xfId="21" applyFont="1" applyFill="1" applyBorder="1" applyAlignment="1" applyProtection="1">
      <alignment horizontal="right"/>
    </xf>
    <xf numFmtId="183" fontId="40" fillId="2" borderId="0" xfId="21" applyFont="1" applyFill="1" applyBorder="1" applyAlignment="1" applyProtection="1">
      <alignment horizontal="center"/>
    </xf>
    <xf numFmtId="0" fontId="53" fillId="44" borderId="7" xfId="55" applyBorder="1" applyAlignment="1">
      <alignment horizontal="center" vertical="center"/>
    </xf>
    <xf numFmtId="206" fontId="0" fillId="2" borderId="69" xfId="39" applyFont="1" applyFill="1" applyBorder="1" applyAlignment="1" applyProtection="1">
      <alignment horizontal="right" vertical="center"/>
    </xf>
    <xf numFmtId="206" fontId="0" fillId="2" borderId="53" xfId="39" applyFont="1" applyFill="1" applyBorder="1" applyAlignment="1" applyProtection="1">
      <alignment horizontal="right" vertical="center"/>
    </xf>
    <xf numFmtId="179" fontId="0" fillId="2" borderId="21" xfId="6" applyFont="1" applyBorder="1" applyAlignment="1">
      <alignment horizontal="right"/>
    </xf>
    <xf numFmtId="186" fontId="0" fillId="83" borderId="94" xfId="47" applyNumberFormat="1" applyFont="1" applyFill="1" applyBorder="1" applyAlignment="1">
      <alignment horizontal="right" vertical="center"/>
    </xf>
    <xf numFmtId="186" fontId="0" fillId="83" borderId="154" xfId="47" applyNumberFormat="1" applyFont="1" applyFill="1" applyBorder="1" applyAlignment="1">
      <alignment horizontal="right" vertical="center"/>
    </xf>
    <xf numFmtId="186" fontId="0" fillId="83" borderId="21" xfId="47" applyNumberFormat="1" applyFont="1" applyFill="1" applyBorder="1" applyAlignment="1">
      <alignment horizontal="right" vertical="center"/>
    </xf>
    <xf numFmtId="0" fontId="20" fillId="13" borderId="0" xfId="1" applyNumberFormat="1" applyFont="1" applyFill="1" applyBorder="1" applyAlignment="1" applyProtection="1">
      <alignment horizontal="left" vertical="center"/>
    </xf>
    <xf numFmtId="186" fontId="0" fillId="83" borderId="38" xfId="47" applyNumberFormat="1" applyFont="1" applyFill="1" applyBorder="1" applyAlignment="1">
      <alignment horizontal="right" vertical="center"/>
    </xf>
    <xf numFmtId="0" fontId="201" fillId="6" borderId="0" xfId="10" applyFont="1" applyFill="1">
      <alignment horizontal="left" vertical="center"/>
    </xf>
    <xf numFmtId="0" fontId="20" fillId="13" borderId="0" xfId="1" applyNumberFormat="1" applyFont="1" applyFill="1" applyBorder="1" applyAlignment="1" applyProtection="1">
      <alignment horizontal="left" vertical="center" indent="1"/>
    </xf>
    <xf numFmtId="17" fontId="53" fillId="44" borderId="20" xfId="20" applyFont="1" applyFill="1" applyBorder="1" applyProtection="1">
      <alignment horizontal="center" vertical="center"/>
    </xf>
    <xf numFmtId="17" fontId="64" fillId="6" borderId="9" xfId="20" applyFont="1" applyFill="1" applyBorder="1" applyAlignment="1" applyProtection="1">
      <alignment horizontal="left" vertical="center"/>
    </xf>
    <xf numFmtId="17" fontId="53" fillId="2" borderId="27" xfId="20" applyFont="1" applyFill="1" applyBorder="1" applyProtection="1">
      <alignment horizontal="center" vertical="center"/>
    </xf>
    <xf numFmtId="17" fontId="53" fillId="2" borderId="25" xfId="20" applyFont="1" applyFill="1" applyBorder="1" applyProtection="1">
      <alignment horizontal="center" vertical="center"/>
    </xf>
    <xf numFmtId="43" fontId="20" fillId="13" borderId="6" xfId="1" applyFont="1" applyFill="1" applyBorder="1" applyAlignment="1" applyProtection="1">
      <alignment horizontal="center" vertical="center"/>
    </xf>
    <xf numFmtId="0" fontId="68" fillId="13" borderId="6" xfId="0" applyFont="1" applyFill="1" applyBorder="1" applyAlignment="1">
      <alignment horizontal="center" vertical="center"/>
    </xf>
    <xf numFmtId="0" fontId="0" fillId="2" borderId="158" xfId="0" applyFill="1" applyBorder="1" applyAlignment="1">
      <alignment horizontal="center" vertical="center"/>
    </xf>
    <xf numFmtId="0" fontId="0" fillId="2" borderId="67" xfId="0" applyFill="1" applyBorder="1" applyAlignment="1">
      <alignment horizontal="center" vertical="center"/>
    </xf>
    <xf numFmtId="208" fontId="0" fillId="2" borderId="0" xfId="2" applyFont="1" applyFill="1" applyBorder="1" applyAlignment="1" applyProtection="1">
      <alignment horizontal="right" vertical="center" indent="1"/>
    </xf>
    <xf numFmtId="0" fontId="0" fillId="2" borderId="157" xfId="0" applyFill="1" applyBorder="1" applyAlignment="1">
      <alignment horizontal="center" vertical="center"/>
    </xf>
    <xf numFmtId="194" fontId="61" fillId="2" borderId="38" xfId="0" applyNumberFormat="1" applyFont="1" applyFill="1" applyBorder="1" applyAlignment="1">
      <alignment horizontal="center" vertical="center"/>
    </xf>
    <xf numFmtId="0" fontId="77" fillId="2" borderId="0" xfId="50" applyFont="1" applyFill="1" applyBorder="1" applyAlignment="1">
      <alignment horizontal="left" vertical="center"/>
    </xf>
    <xf numFmtId="0" fontId="13" fillId="2" borderId="0" xfId="50" applyFont="1" applyFill="1" applyBorder="1" applyAlignment="1">
      <alignment horizontal="right" vertical="center"/>
    </xf>
    <xf numFmtId="0" fontId="40" fillId="2" borderId="0" xfId="50" applyFont="1" applyFill="1" applyBorder="1">
      <alignment horizontal="left" vertical="center" indent="1"/>
    </xf>
    <xf numFmtId="0" fontId="62" fillId="2" borderId="0" xfId="50" applyFont="1" applyFill="1" applyBorder="1" applyAlignment="1">
      <alignment horizontal="left" vertical="center"/>
    </xf>
    <xf numFmtId="0" fontId="0" fillId="2" borderId="0" xfId="50" applyFont="1" applyFill="1" applyBorder="1" applyAlignment="1">
      <alignment horizontal="center" vertical="center"/>
    </xf>
    <xf numFmtId="0" fontId="83" fillId="2" borderId="0" xfId="50" applyFont="1" applyFill="1" applyBorder="1" applyAlignment="1">
      <alignment horizontal="center"/>
    </xf>
    <xf numFmtId="0" fontId="154" fillId="2" borderId="0" xfId="50" applyFont="1" applyFill="1" applyBorder="1" applyAlignment="1">
      <alignment horizontal="right"/>
    </xf>
    <xf numFmtId="179" fontId="40" fillId="2" borderId="0" xfId="50" quotePrefix="1" applyNumberFormat="1" applyFont="1" applyFill="1" applyBorder="1" applyAlignment="1">
      <alignment horizontal="center" vertical="center" wrapText="1"/>
    </xf>
    <xf numFmtId="17" fontId="64" fillId="6" borderId="9" xfId="50" applyNumberFormat="1" applyFont="1" applyFill="1" applyBorder="1" applyAlignment="1">
      <alignment horizontal="left" vertical="center"/>
    </xf>
    <xf numFmtId="17" fontId="179" fillId="2" borderId="27" xfId="20" applyFont="1" applyFill="1" applyBorder="1" applyProtection="1">
      <alignment horizontal="center" vertical="center"/>
    </xf>
    <xf numFmtId="17" fontId="179" fillId="2" borderId="25" xfId="20" applyFont="1" applyFill="1" applyBorder="1" applyProtection="1">
      <alignment horizontal="center" vertical="center"/>
    </xf>
    <xf numFmtId="17" fontId="179" fillId="2" borderId="10" xfId="20" applyFont="1" applyFill="1" applyBorder="1" applyProtection="1">
      <alignment horizontal="center" vertical="center"/>
    </xf>
    <xf numFmtId="2" fontId="0" fillId="2" borderId="5" xfId="50" applyNumberFormat="1" applyFont="1" applyFill="1" applyBorder="1" applyAlignment="1">
      <alignment horizontal="right" vertical="center"/>
    </xf>
    <xf numFmtId="206" fontId="0" fillId="2" borderId="12" xfId="50" applyNumberFormat="1" applyFont="1" applyFill="1" applyBorder="1" applyAlignment="1">
      <alignment horizontal="right"/>
    </xf>
    <xf numFmtId="0" fontId="40" fillId="0" borderId="0" xfId="0" applyFont="1" applyFill="1" applyBorder="1" applyAlignment="1">
      <alignment vertical="center"/>
    </xf>
    <xf numFmtId="0" fontId="199" fillId="63" borderId="0" xfId="1" applyNumberFormat="1" applyFont="1" applyFill="1" applyAlignment="1" applyProtection="1">
      <alignment horizontal="left" vertical="center"/>
    </xf>
    <xf numFmtId="0" fontId="20" fillId="63" borderId="0" xfId="1" applyNumberFormat="1" applyFont="1" applyFill="1" applyAlignment="1" applyProtection="1">
      <alignment horizontal="left" vertical="center" indent="1"/>
    </xf>
    <xf numFmtId="0" fontId="83" fillId="42" borderId="9" xfId="47" applyFont="1" applyBorder="1" applyAlignment="1">
      <alignment horizontal="center" vertical="center"/>
    </xf>
    <xf numFmtId="175" fontId="0" fillId="2" borderId="130" xfId="7" applyFont="1" applyFill="1" applyBorder="1" applyAlignment="1" applyProtection="1">
      <alignment vertical="center" wrapText="1"/>
    </xf>
    <xf numFmtId="0" fontId="40" fillId="27" borderId="21" xfId="46" applyFont="1" applyFill="1" applyBorder="1" applyAlignment="1" applyProtection="1">
      <alignment horizontal="left" vertical="center" indent="1"/>
    </xf>
    <xf numFmtId="179" fontId="40" fillId="2" borderId="9" xfId="50" quotePrefix="1" applyNumberFormat="1" applyFont="1" applyFill="1" applyBorder="1" applyAlignment="1">
      <alignment horizontal="center" vertical="center" wrapText="1"/>
    </xf>
    <xf numFmtId="175" fontId="0" fillId="2" borderId="0" xfId="7" applyFont="1" applyFill="1" applyBorder="1" applyAlignment="1" applyProtection="1">
      <alignment vertical="center" wrapText="1"/>
    </xf>
    <xf numFmtId="175" fontId="13" fillId="2" borderId="99" xfId="51" applyNumberFormat="1" applyFont="1" applyFill="1" applyBorder="1" applyAlignment="1">
      <alignment horizontal="left" vertical="center"/>
      <protection locked="0"/>
    </xf>
    <xf numFmtId="0" fontId="205" fillId="27" borderId="0" xfId="50" applyFont="1" applyFill="1" applyBorder="1" applyAlignment="1">
      <alignment horizontal="center" vertical="center"/>
    </xf>
    <xf numFmtId="0" fontId="20" fillId="13" borderId="0" xfId="1" applyNumberFormat="1" applyFont="1" applyFill="1" applyAlignment="1" applyProtection="1">
      <alignment vertical="center"/>
    </xf>
    <xf numFmtId="2" fontId="0" fillId="3" borderId="0" xfId="39" applyNumberFormat="1" applyFont="1" applyFill="1" applyBorder="1" applyAlignment="1" applyProtection="1">
      <alignment horizontal="right" vertical="center"/>
      <protection locked="0"/>
    </xf>
    <xf numFmtId="17" fontId="64" fillId="2" borderId="9" xfId="50" applyNumberFormat="1" applyFont="1" applyFill="1" applyBorder="1" applyAlignment="1">
      <alignment horizontal="left" vertical="center"/>
    </xf>
    <xf numFmtId="17" fontId="179" fillId="2" borderId="20" xfId="20" applyFont="1" applyFill="1" applyBorder="1" applyProtection="1">
      <alignment horizontal="center" vertical="center"/>
    </xf>
    <xf numFmtId="0" fontId="183" fillId="2" borderId="0" xfId="0" applyFont="1" applyFill="1" applyBorder="1">
      <alignment horizontal="left" vertical="center"/>
    </xf>
    <xf numFmtId="17" fontId="179" fillId="2" borderId="29" xfId="20" applyFont="1" applyFill="1" applyBorder="1" applyProtection="1">
      <alignment horizontal="center" vertical="center"/>
    </xf>
    <xf numFmtId="194" fontId="0" fillId="2" borderId="39" xfId="0" applyNumberFormat="1" applyFill="1" applyBorder="1" applyAlignment="1">
      <alignment horizontal="center" vertical="center"/>
    </xf>
    <xf numFmtId="0" fontId="53" fillId="5" borderId="99" xfId="18" applyFont="1" applyFill="1" applyBorder="1" applyAlignment="1">
      <alignment horizontal="left" vertical="center"/>
      <protection locked="0"/>
    </xf>
    <xf numFmtId="2" fontId="0" fillId="3" borderId="0" xfId="39" applyNumberFormat="1" applyFont="1" applyFill="1" applyBorder="1" applyAlignment="1" applyProtection="1">
      <alignment horizontal="right" vertical="center"/>
    </xf>
    <xf numFmtId="0" fontId="199" fillId="63" borderId="0" xfId="1" applyNumberFormat="1" applyFont="1" applyFill="1" applyAlignment="1" applyProtection="1">
      <alignment horizontal="left" vertical="center" indent="1"/>
    </xf>
    <xf numFmtId="175" fontId="9" fillId="3" borderId="99" xfId="51" applyNumberFormat="1" applyFont="1" applyBorder="1" applyAlignment="1">
      <alignment horizontal="left" vertical="center"/>
      <protection locked="0"/>
    </xf>
    <xf numFmtId="17" fontId="64" fillId="2" borderId="9" xfId="20" applyFont="1" applyFill="1" applyBorder="1" applyAlignment="1" applyProtection="1">
      <alignment horizontal="left" vertical="center"/>
    </xf>
    <xf numFmtId="194" fontId="118" fillId="2" borderId="39" xfId="3" applyNumberFormat="1" applyFont="1" applyFill="1" applyBorder="1" applyProtection="1">
      <alignment horizontal="center" vertical="center" shrinkToFit="1"/>
    </xf>
    <xf numFmtId="0" fontId="53" fillId="6" borderId="8" xfId="0" applyFont="1" applyFill="1" applyBorder="1">
      <alignment horizontal="left" vertical="center"/>
    </xf>
    <xf numFmtId="2" fontId="0" fillId="2" borderId="5" xfId="50" applyNumberFormat="1" applyFont="1" applyFill="1" applyBorder="1" applyAlignment="1">
      <alignment horizontal="center" vertical="center"/>
    </xf>
    <xf numFmtId="175" fontId="9" fillId="3" borderId="46" xfId="51" applyNumberFormat="1" applyFont="1" applyBorder="1" applyAlignment="1">
      <alignment horizontal="left"/>
      <protection locked="0"/>
    </xf>
    <xf numFmtId="0" fontId="48" fillId="27" borderId="0" xfId="46" applyFont="1" applyFill="1" applyBorder="1" applyAlignment="1" applyProtection="1">
      <alignment horizontal="left" vertical="center" indent="1"/>
    </xf>
    <xf numFmtId="0" fontId="83" fillId="2" borderId="39" xfId="0" applyFont="1" applyFill="1" applyBorder="1" applyAlignment="1">
      <alignment horizontal="center" vertical="center"/>
    </xf>
    <xf numFmtId="0" fontId="83" fillId="2" borderId="38" xfId="0" applyFont="1" applyFill="1" applyBorder="1" applyAlignment="1">
      <alignment horizontal="center" vertical="center"/>
    </xf>
    <xf numFmtId="2" fontId="0" fillId="2" borderId="0" xfId="50" applyNumberFormat="1" applyFont="1" applyFill="1" applyBorder="1" applyAlignment="1">
      <alignment horizontal="center" vertical="center"/>
    </xf>
    <xf numFmtId="179" fontId="21" fillId="2" borderId="0" xfId="21" quotePrefix="1" applyNumberFormat="1" applyFont="1" applyFill="1" applyBorder="1" applyAlignment="1" applyProtection="1">
      <alignment horizontal="center" vertical="center" wrapText="1"/>
    </xf>
    <xf numFmtId="194" fontId="62" fillId="2" borderId="0" xfId="0" applyNumberFormat="1" applyFont="1" applyFill="1" applyAlignment="1">
      <alignment horizontal="center" vertical="center"/>
    </xf>
    <xf numFmtId="0" fontId="0" fillId="18" borderId="25" xfId="50" applyFont="1" applyFill="1" applyBorder="1" applyAlignment="1">
      <alignment horizontal="center" vertical="center"/>
    </xf>
    <xf numFmtId="2" fontId="0" fillId="3" borderId="5" xfId="50" applyNumberFormat="1" applyFont="1" applyFill="1" applyBorder="1" applyAlignment="1">
      <alignment horizontal="center" vertical="center"/>
    </xf>
    <xf numFmtId="2" fontId="0" fillId="3" borderId="0" xfId="50" applyNumberFormat="1" applyFont="1" applyFill="1" applyBorder="1" applyAlignment="1">
      <alignment horizontal="center" vertical="center"/>
    </xf>
    <xf numFmtId="179" fontId="21" fillId="5" borderId="21" xfId="21" applyNumberFormat="1" applyFont="1" applyFill="1" applyBorder="1" applyAlignment="1" applyProtection="1">
      <alignment horizontal="center" vertical="center" wrapText="1"/>
    </xf>
    <xf numFmtId="2" fontId="0" fillId="2" borderId="5" xfId="39" applyNumberFormat="1" applyFont="1" applyFill="1" applyBorder="1" applyAlignment="1" applyProtection="1">
      <alignment horizontal="center" vertical="center"/>
      <protection locked="0"/>
    </xf>
    <xf numFmtId="2" fontId="0" fillId="3" borderId="5" xfId="39" applyNumberFormat="1" applyFont="1" applyFill="1" applyBorder="1" applyAlignment="1" applyProtection="1">
      <alignment horizontal="center" vertical="center"/>
      <protection locked="0"/>
    </xf>
    <xf numFmtId="2" fontId="0" fillId="3" borderId="0" xfId="39" applyNumberFormat="1" applyFont="1" applyFill="1" applyBorder="1" applyAlignment="1" applyProtection="1">
      <alignment horizontal="center" vertical="center"/>
      <protection locked="0"/>
    </xf>
    <xf numFmtId="43" fontId="20" fillId="13" borderId="0" xfId="1" applyFont="1" applyFill="1" applyBorder="1" applyAlignment="1" applyProtection="1">
      <alignment horizontal="center" vertical="center"/>
    </xf>
    <xf numFmtId="0" fontId="20" fillId="13" borderId="0" xfId="1" quotePrefix="1" applyNumberFormat="1" applyFont="1" applyFill="1" applyBorder="1" applyAlignment="1" applyProtection="1">
      <alignment horizontal="left" vertical="center" indent="1"/>
    </xf>
    <xf numFmtId="171" fontId="20" fillId="13" borderId="0" xfId="1" applyNumberFormat="1" applyFont="1" applyFill="1" applyBorder="1" applyAlignment="1" applyProtection="1">
      <alignment horizontal="center" vertical="center"/>
    </xf>
    <xf numFmtId="194" fontId="118" fillId="5" borderId="12" xfId="0" applyNumberFormat="1" applyFont="1" applyFill="1" applyBorder="1" applyAlignment="1">
      <alignment horizontal="center"/>
    </xf>
    <xf numFmtId="0" fontId="21" fillId="5" borderId="2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0" xfId="0" applyFont="1" applyFill="1" applyBorder="1" applyAlignment="1">
      <alignment horizontal="center" vertical="center"/>
    </xf>
    <xf numFmtId="206" fontId="0" fillId="3" borderId="38" xfId="39" applyFont="1" applyFill="1" applyBorder="1" applyAlignment="1" applyProtection="1">
      <alignment horizontal="center"/>
    </xf>
    <xf numFmtId="206" fontId="0" fillId="3" borderId="12" xfId="39" applyFont="1" applyFill="1" applyBorder="1" applyAlignment="1" applyProtection="1">
      <alignment horizontal="right"/>
    </xf>
    <xf numFmtId="43" fontId="71" fillId="2" borderId="0" xfId="0" applyNumberFormat="1" applyFont="1" applyFill="1" applyBorder="1" applyAlignment="1">
      <alignment horizontal="right" shrinkToFit="1"/>
    </xf>
    <xf numFmtId="0" fontId="20" fillId="4" borderId="151" xfId="0" applyFont="1" applyFill="1" applyBorder="1" applyAlignment="1">
      <alignment horizontal="center" vertical="center"/>
    </xf>
    <xf numFmtId="0" fontId="40" fillId="89" borderId="151" xfId="0" applyFont="1" applyFill="1" applyBorder="1" applyAlignment="1">
      <alignment vertical="center"/>
    </xf>
    <xf numFmtId="14" fontId="0" fillId="0" borderId="0" xfId="1" applyNumberFormat="1" applyFont="1" applyAlignment="1" applyProtection="1">
      <alignment horizontal="left" vertical="center" indent="1"/>
    </xf>
    <xf numFmtId="22" fontId="0" fillId="0" borderId="0" xfId="0" applyNumberFormat="1">
      <alignment horizontal="left" vertical="center"/>
    </xf>
    <xf numFmtId="215" fontId="0" fillId="0" borderId="0" xfId="0" applyNumberFormat="1">
      <alignment horizontal="left" vertical="center"/>
    </xf>
    <xf numFmtId="0" fontId="18" fillId="13" borderId="0" xfId="1" applyNumberFormat="1" applyFont="1" applyFill="1" applyAlignment="1" applyProtection="1">
      <alignment horizontal="left" vertical="center" indent="1"/>
    </xf>
    <xf numFmtId="0" fontId="18" fillId="13" borderId="0" xfId="1" applyNumberFormat="1" applyFont="1" applyFill="1" applyAlignment="1" applyProtection="1">
      <alignment horizontal="left" vertical="center"/>
    </xf>
    <xf numFmtId="0" fontId="13" fillId="6" borderId="25" xfId="0" applyFont="1" applyFill="1" applyBorder="1" applyAlignment="1">
      <alignment horizontal="center" vertical="center"/>
    </xf>
    <xf numFmtId="0" fontId="0" fillId="2" borderId="0" xfId="50" applyFont="1" applyFill="1" applyBorder="1" applyAlignment="1">
      <alignment vertical="center"/>
    </xf>
    <xf numFmtId="0" fontId="0" fillId="3" borderId="38" xfId="51" applyFont="1" applyFill="1" applyBorder="1" applyAlignment="1">
      <alignment vertical="center"/>
      <protection locked="0"/>
    </xf>
    <xf numFmtId="0" fontId="0" fillId="2" borderId="21" xfId="0" applyFill="1" applyBorder="1" applyAlignment="1">
      <alignment vertical="center"/>
    </xf>
    <xf numFmtId="0" fontId="0" fillId="2" borderId="0" xfId="0" applyFill="1" applyBorder="1" applyAlignment="1">
      <alignment vertical="center"/>
    </xf>
    <xf numFmtId="0" fontId="0" fillId="3" borderId="12" xfId="51" applyFont="1" applyFill="1" applyBorder="1" applyAlignment="1">
      <alignment vertical="center"/>
      <protection locked="0"/>
    </xf>
    <xf numFmtId="0" fontId="0" fillId="3" borderId="12" xfId="50" applyFont="1" applyFill="1" applyBorder="1" applyAlignment="1">
      <alignment vertical="center"/>
    </xf>
    <xf numFmtId="0" fontId="0" fillId="2" borderId="21" xfId="50" applyFont="1" applyFill="1" applyBorder="1" applyAlignment="1">
      <alignment vertical="center"/>
    </xf>
    <xf numFmtId="0" fontId="0" fillId="2" borderId="38" xfId="50" applyFont="1" applyFill="1" applyBorder="1" applyAlignment="1">
      <alignment vertical="center"/>
    </xf>
    <xf numFmtId="0" fontId="0" fillId="2" borderId="12" xfId="50" applyFont="1" applyFill="1" applyBorder="1" applyAlignment="1">
      <alignment vertical="center"/>
    </xf>
    <xf numFmtId="0" fontId="118" fillId="6" borderId="25" xfId="0" applyFont="1" applyFill="1" applyBorder="1" applyAlignment="1">
      <alignment horizontal="center" vertical="center"/>
    </xf>
    <xf numFmtId="0" fontId="118" fillId="6" borderId="29" xfId="0" applyFont="1" applyFill="1" applyBorder="1" applyAlignment="1">
      <alignment horizontal="center" vertical="center"/>
    </xf>
    <xf numFmtId="1" fontId="0" fillId="0" borderId="0" xfId="0" applyNumberFormat="1" applyFill="1" applyProtection="1">
      <alignment horizontal="left" vertical="center"/>
      <protection locked="0"/>
    </xf>
    <xf numFmtId="0" fontId="0" fillId="0" borderId="0" xfId="0" applyFill="1" applyProtection="1">
      <alignment horizontal="left" vertical="center"/>
      <protection locked="0"/>
    </xf>
    <xf numFmtId="17" fontId="0" fillId="0" borderId="0" xfId="20" applyFont="1" applyFill="1" applyAlignment="1" applyProtection="1">
      <alignment horizontal="left" vertical="center"/>
      <protection locked="0"/>
    </xf>
    <xf numFmtId="17" fontId="0" fillId="0" borderId="0" xfId="0" applyNumberFormat="1" applyFill="1" applyProtection="1">
      <alignment horizontal="left" vertical="center"/>
      <protection locked="0"/>
    </xf>
    <xf numFmtId="171" fontId="0" fillId="0" borderId="0" xfId="1" applyNumberFormat="1" applyFont="1" applyFill="1" applyAlignment="1" applyProtection="1">
      <alignment horizontal="center" vertical="center"/>
      <protection locked="0"/>
    </xf>
    <xf numFmtId="17" fontId="0" fillId="0" borderId="0" xfId="20" applyFont="1" applyFill="1" applyProtection="1">
      <alignment horizontal="center" vertical="center"/>
      <protection locked="0"/>
    </xf>
    <xf numFmtId="0" fontId="69" fillId="6" borderId="25" xfId="0" applyFont="1" applyFill="1" applyBorder="1" applyAlignment="1">
      <alignment horizontal="center" vertical="center"/>
    </xf>
    <xf numFmtId="0" fontId="13" fillId="6" borderId="8" xfId="0" applyFont="1" applyFill="1" applyBorder="1" applyAlignment="1">
      <alignment horizontal="center" vertical="center"/>
    </xf>
    <xf numFmtId="2" fontId="0" fillId="2" borderId="5" xfId="50" applyNumberFormat="1" applyFont="1" applyFill="1" applyBorder="1" applyAlignment="1">
      <alignment vertical="center"/>
    </xf>
    <xf numFmtId="206" fontId="21" fillId="5" borderId="12" xfId="39" applyFont="1" applyFill="1" applyBorder="1" applyAlignment="1" applyProtection="1">
      <alignment horizontal="right" vertical="center"/>
    </xf>
    <xf numFmtId="179" fontId="21" fillId="5" borderId="12" xfId="21" applyNumberFormat="1" applyFont="1" applyFill="1" applyBorder="1" applyAlignment="1" applyProtection="1">
      <alignment horizontal="right" vertical="center" wrapText="1"/>
    </xf>
    <xf numFmtId="43" fontId="226" fillId="0" borderId="151" xfId="1" applyFont="1" applyBorder="1" applyAlignment="1" applyProtection="1">
      <alignment horizontal="center" vertical="center"/>
    </xf>
    <xf numFmtId="0" fontId="77" fillId="2" borderId="0" xfId="10" applyFill="1" applyProtection="1">
      <alignment horizontal="left" vertical="center"/>
      <protection hidden="1"/>
    </xf>
    <xf numFmtId="191" fontId="135" fillId="15" borderId="0" xfId="39" applyNumberFormat="1" applyFont="1" applyFill="1" applyBorder="1" applyAlignment="1" applyProtection="1">
      <alignment horizontal="center" vertical="center" wrapText="1"/>
      <protection hidden="1"/>
    </xf>
    <xf numFmtId="0" fontId="152" fillId="33" borderId="0" xfId="25" applyFont="1" applyFill="1" applyBorder="1">
      <alignment horizontal="left" vertical="center" wrapText="1" shrinkToFit="1"/>
    </xf>
    <xf numFmtId="3" fontId="53" fillId="15" borderId="0" xfId="39" applyNumberFormat="1" applyFont="1" applyFill="1" applyBorder="1" applyAlignment="1" applyProtection="1">
      <alignment horizontal="center" vertical="center"/>
      <protection hidden="1"/>
    </xf>
    <xf numFmtId="0" fontId="3" fillId="6" borderId="0" xfId="0" applyFont="1" applyFill="1" applyBorder="1" applyProtection="1">
      <alignment horizontal="left" vertical="center"/>
      <protection hidden="1"/>
    </xf>
    <xf numFmtId="0" fontId="3" fillId="2" borderId="6" xfId="19" applyNumberFormat="1" applyFont="1" applyBorder="1" applyAlignment="1">
      <alignment horizontal="left" vertical="center"/>
    </xf>
    <xf numFmtId="0" fontId="3" fillId="2" borderId="6" xfId="0" applyFont="1" applyFill="1" applyBorder="1" applyProtection="1">
      <alignment horizontal="left" vertical="center"/>
      <protection hidden="1"/>
    </xf>
    <xf numFmtId="209" fontId="3" fillId="2" borderId="6" xfId="51" quotePrefix="1" applyNumberFormat="1" applyFont="1" applyFill="1" applyBorder="1" applyAlignment="1" applyProtection="1">
      <alignment horizontal="center" vertical="center" wrapText="1"/>
    </xf>
    <xf numFmtId="0" fontId="2" fillId="6" borderId="9" xfId="0" applyFont="1" applyFill="1" applyBorder="1" applyProtection="1">
      <alignment horizontal="left" vertical="center"/>
      <protection hidden="1"/>
    </xf>
    <xf numFmtId="0" fontId="2" fillId="6" borderId="0" xfId="0" applyFont="1" applyFill="1" applyBorder="1" applyProtection="1">
      <alignment horizontal="left" vertical="center"/>
      <protection hidden="1"/>
    </xf>
    <xf numFmtId="0" fontId="2" fillId="2" borderId="21" xfId="0" applyFont="1" applyFill="1" applyBorder="1" applyAlignment="1" applyProtection="1">
      <alignment horizontal="center"/>
      <protection hidden="1"/>
    </xf>
    <xf numFmtId="43" fontId="2" fillId="6" borderId="0" xfId="1" applyFont="1" applyFill="1" applyBorder="1" applyAlignment="1" applyProtection="1">
      <alignment vertical="top"/>
      <protection hidden="1"/>
    </xf>
    <xf numFmtId="0" fontId="2" fillId="6" borderId="21" xfId="0" applyFont="1" applyFill="1" applyBorder="1" applyAlignment="1" applyProtection="1">
      <alignment horizontal="center" vertical="center"/>
      <protection hidden="1"/>
    </xf>
    <xf numFmtId="2" fontId="0" fillId="77" borderId="30" xfId="51" applyNumberFormat="1" applyFont="1" applyFill="1" applyBorder="1" applyAlignment="1" applyProtection="1">
      <alignment horizontal="right" vertical="center"/>
    </xf>
    <xf numFmtId="0" fontId="13" fillId="3" borderId="155" xfId="0" applyFont="1" applyFill="1" applyBorder="1" applyAlignment="1" applyProtection="1">
      <alignment horizontal="center"/>
      <protection locked="0"/>
    </xf>
    <xf numFmtId="0" fontId="228" fillId="0" borderId="0" xfId="0" applyFont="1">
      <alignment horizontal="left" vertical="center"/>
    </xf>
    <xf numFmtId="0" fontId="18" fillId="90" borderId="159" xfId="0" applyFont="1" applyFill="1" applyBorder="1">
      <alignment horizontal="left" vertical="center"/>
    </xf>
    <xf numFmtId="0" fontId="18" fillId="90" borderId="0" xfId="0" applyFont="1" applyFill="1" applyBorder="1">
      <alignment horizontal="left" vertical="center"/>
    </xf>
    <xf numFmtId="0" fontId="20" fillId="32" borderId="0" xfId="0" applyFont="1" applyFill="1" applyProtection="1">
      <alignment horizontal="left" vertical="center"/>
      <protection hidden="1"/>
    </xf>
    <xf numFmtId="0" fontId="172" fillId="2" borderId="0" xfId="0" applyFont="1" applyFill="1" applyBorder="1" applyAlignment="1">
      <alignment horizontal="left" vertical="top"/>
    </xf>
    <xf numFmtId="0" fontId="106" fillId="32" borderId="0" xfId="0" applyFont="1" applyFill="1" applyProtection="1">
      <alignment horizontal="left" vertical="center"/>
      <protection hidden="1"/>
    </xf>
    <xf numFmtId="0" fontId="207" fillId="32" borderId="0" xfId="0" applyFont="1" applyFill="1" applyProtection="1">
      <alignment horizontal="left" vertical="center"/>
      <protection hidden="1"/>
    </xf>
    <xf numFmtId="0" fontId="131" fillId="12" borderId="0" xfId="0" applyFont="1" applyFill="1" applyBorder="1" applyProtection="1">
      <alignment horizontal="left" vertical="center"/>
      <protection hidden="1"/>
    </xf>
    <xf numFmtId="0" fontId="207" fillId="32" borderId="0" xfId="0" applyFont="1" applyFill="1" applyBorder="1" applyProtection="1">
      <alignment horizontal="left" vertical="center"/>
      <protection hidden="1"/>
    </xf>
    <xf numFmtId="0" fontId="131" fillId="32" borderId="0" xfId="0" applyFont="1" applyFill="1" applyBorder="1" applyProtection="1">
      <alignment horizontal="left" vertical="center"/>
      <protection hidden="1"/>
    </xf>
    <xf numFmtId="2" fontId="131" fillId="32" borderId="0" xfId="2" applyNumberFormat="1" applyFont="1" applyFill="1" applyBorder="1" applyAlignment="1" applyProtection="1">
      <alignment horizontal="center" wrapText="1"/>
      <protection hidden="1"/>
    </xf>
    <xf numFmtId="171" fontId="131" fillId="32" borderId="0" xfId="1" quotePrefix="1" applyNumberFormat="1" applyFont="1" applyFill="1" applyBorder="1" applyAlignment="1" applyProtection="1">
      <alignment vertical="center" wrapText="1"/>
      <protection hidden="1"/>
    </xf>
    <xf numFmtId="188" fontId="131" fillId="32" borderId="0" xfId="2" quotePrefix="1" applyNumberFormat="1" applyFont="1" applyFill="1" applyBorder="1" applyAlignment="1" applyProtection="1">
      <alignment vertical="center" wrapText="1"/>
      <protection hidden="1"/>
    </xf>
    <xf numFmtId="0" fontId="148" fillId="32" borderId="0" xfId="0" applyFont="1" applyFill="1" applyBorder="1" applyProtection="1">
      <alignment horizontal="left" vertical="center"/>
      <protection hidden="1"/>
    </xf>
    <xf numFmtId="0" fontId="230" fillId="32" borderId="0" xfId="9" applyFont="1" applyFill="1" applyProtection="1">
      <alignment horizontal="left" vertical="center" indent="1"/>
      <protection hidden="1"/>
    </xf>
    <xf numFmtId="0" fontId="194" fillId="32" borderId="0" xfId="0" applyFont="1" applyFill="1" applyAlignment="1" applyProtection="1">
      <alignment horizontal="left" vertical="center" shrinkToFit="1"/>
      <protection hidden="1"/>
    </xf>
    <xf numFmtId="0" fontId="0" fillId="32" borderId="0" xfId="0" applyFill="1" applyProtection="1">
      <alignment horizontal="left" vertical="center"/>
      <protection hidden="1"/>
    </xf>
    <xf numFmtId="0" fontId="194" fillId="32" borderId="0" xfId="0" quotePrefix="1" applyFont="1" applyFill="1" applyProtection="1">
      <alignment horizontal="left" vertical="center"/>
      <protection hidden="1"/>
    </xf>
    <xf numFmtId="171" fontId="199" fillId="32" borderId="0" xfId="1" applyNumberFormat="1" applyFont="1" applyFill="1" applyAlignment="1" applyProtection="1">
      <alignment horizontal="left" vertical="top"/>
      <protection hidden="1"/>
    </xf>
    <xf numFmtId="43" fontId="20" fillId="13" borderId="0" xfId="1" applyFont="1" applyFill="1" applyBorder="1" applyAlignment="1" applyProtection="1">
      <alignment horizontal="left" vertical="center" indent="1"/>
      <protection hidden="1"/>
    </xf>
    <xf numFmtId="0" fontId="229" fillId="32" borderId="0" xfId="0" applyFont="1" applyFill="1" applyAlignment="1" applyProtection="1">
      <alignment horizontal="left" vertical="center" shrinkToFit="1"/>
      <protection hidden="1"/>
    </xf>
    <xf numFmtId="171" fontId="106" fillId="32" borderId="0" xfId="1" applyNumberFormat="1" applyFont="1" applyFill="1" applyAlignment="1" applyProtection="1">
      <alignment horizontal="left" vertical="center"/>
      <protection hidden="1"/>
    </xf>
    <xf numFmtId="0" fontId="20" fillId="91" borderId="0" xfId="61" applyFont="1" applyBorder="1" applyAlignment="1" applyProtection="1">
      <alignment horizontal="center" wrapText="1"/>
      <protection hidden="1"/>
    </xf>
    <xf numFmtId="0" fontId="208" fillId="19" borderId="0" xfId="0" applyFont="1" applyFill="1" applyBorder="1" applyProtection="1">
      <alignment horizontal="left" vertical="center"/>
      <protection hidden="1"/>
    </xf>
    <xf numFmtId="17" fontId="209" fillId="19" borderId="0" xfId="20" applyFont="1" applyFill="1" applyBorder="1" applyProtection="1">
      <alignment horizontal="center" vertical="center"/>
      <protection hidden="1"/>
    </xf>
    <xf numFmtId="171" fontId="209" fillId="19" borderId="0" xfId="1" applyNumberFormat="1" applyFont="1" applyFill="1" applyBorder="1" applyAlignment="1" applyProtection="1">
      <alignment horizontal="left" vertical="top"/>
      <protection hidden="1"/>
    </xf>
    <xf numFmtId="206" fontId="209" fillId="19" borderId="0" xfId="39" applyFont="1" applyFill="1" applyBorder="1" applyAlignment="1" applyProtection="1">
      <alignment horizontal="left" vertical="center" indent="1"/>
      <protection hidden="1"/>
    </xf>
    <xf numFmtId="17" fontId="210" fillId="19" borderId="0" xfId="20" applyFont="1" applyFill="1" applyBorder="1" applyProtection="1">
      <alignment horizontal="center" vertical="center"/>
      <protection hidden="1"/>
    </xf>
    <xf numFmtId="0" fontId="209" fillId="19" borderId="0" xfId="0" applyFont="1" applyFill="1" applyBorder="1" applyProtection="1">
      <alignment horizontal="left" vertical="center"/>
      <protection hidden="1"/>
    </xf>
    <xf numFmtId="188" fontId="209" fillId="19" borderId="0" xfId="2" applyNumberFormat="1" applyFont="1" applyFill="1" applyBorder="1" applyAlignment="1" applyProtection="1">
      <alignment vertical="center" wrapText="1"/>
      <protection hidden="1"/>
    </xf>
    <xf numFmtId="188" fontId="209" fillId="19" borderId="0" xfId="2" quotePrefix="1" applyNumberFormat="1" applyFont="1" applyFill="1" applyBorder="1" applyAlignment="1" applyProtection="1">
      <alignment horizontal="center" wrapText="1"/>
      <protection hidden="1"/>
    </xf>
    <xf numFmtId="188" fontId="209" fillId="19" borderId="0" xfId="2" applyNumberFormat="1" applyFont="1" applyFill="1" applyBorder="1" applyAlignment="1" applyProtection="1">
      <alignment horizontal="center" wrapText="1"/>
      <protection hidden="1"/>
    </xf>
    <xf numFmtId="188" fontId="209" fillId="19" borderId="0" xfId="2" applyNumberFormat="1" applyFont="1" applyFill="1" applyBorder="1" applyAlignment="1" applyProtection="1">
      <alignment horizontal="center" vertical="center" wrapText="1"/>
      <protection hidden="1"/>
    </xf>
    <xf numFmtId="188" fontId="209" fillId="19" borderId="0" xfId="2" applyNumberFormat="1" applyFont="1" applyFill="1" applyBorder="1" applyAlignment="1" applyProtection="1">
      <alignment vertical="center"/>
      <protection hidden="1"/>
    </xf>
    <xf numFmtId="188" fontId="209" fillId="19" borderId="0" xfId="2" quotePrefix="1" applyNumberFormat="1" applyFont="1" applyFill="1" applyBorder="1" applyAlignment="1" applyProtection="1">
      <alignment horizontal="center" vertical="center" wrapText="1"/>
      <protection hidden="1"/>
    </xf>
    <xf numFmtId="188" fontId="209" fillId="19" borderId="0" xfId="2" quotePrefix="1" applyNumberFormat="1" applyFont="1" applyFill="1" applyBorder="1" applyAlignment="1" applyProtection="1">
      <alignment vertical="center" wrapText="1"/>
      <protection hidden="1"/>
    </xf>
    <xf numFmtId="188" fontId="209" fillId="19" borderId="0" xfId="2" quotePrefix="1" applyNumberFormat="1" applyFont="1" applyFill="1" applyBorder="1" applyAlignment="1" applyProtection="1">
      <alignment wrapText="1"/>
      <protection hidden="1"/>
    </xf>
    <xf numFmtId="0" fontId="209" fillId="19" borderId="0" xfId="0" applyFont="1" applyFill="1" applyBorder="1" applyAlignment="1" applyProtection="1">
      <alignment vertical="center"/>
      <protection hidden="1"/>
    </xf>
    <xf numFmtId="188" fontId="209" fillId="19" borderId="0" xfId="2" applyNumberFormat="1" applyFont="1" applyFill="1" applyBorder="1" applyAlignment="1" applyProtection="1">
      <alignment horizontal="left" wrapText="1"/>
      <protection hidden="1"/>
    </xf>
    <xf numFmtId="208" fontId="209" fillId="19" borderId="0" xfId="2" quotePrefix="1" applyFont="1" applyFill="1" applyBorder="1" applyAlignment="1" applyProtection="1">
      <alignment horizontal="center" wrapText="1"/>
      <protection hidden="1"/>
    </xf>
    <xf numFmtId="0" fontId="209" fillId="19" borderId="0" xfId="0" applyFont="1" applyFill="1" applyBorder="1" applyAlignment="1" applyProtection="1">
      <alignment horizontal="left" vertical="top" indent="1"/>
      <protection hidden="1"/>
    </xf>
    <xf numFmtId="188" fontId="209" fillId="19" borderId="0" xfId="2" applyNumberFormat="1" applyFont="1" applyFill="1" applyBorder="1" applyAlignment="1" applyProtection="1">
      <alignment horizontal="left" vertical="top" wrapText="1"/>
      <protection hidden="1"/>
    </xf>
    <xf numFmtId="206" fontId="209" fillId="19" borderId="0" xfId="39" applyFont="1" applyFill="1" applyBorder="1" applyAlignment="1" applyProtection="1">
      <alignment vertical="center" wrapText="1"/>
      <protection hidden="1"/>
    </xf>
    <xf numFmtId="0" fontId="44" fillId="19" borderId="0" xfId="0" applyFont="1" applyFill="1" applyBorder="1" applyAlignment="1" applyProtection="1">
      <alignment horizontal="center" vertical="center"/>
      <protection hidden="1"/>
    </xf>
    <xf numFmtId="188" fontId="43" fillId="19" borderId="0" xfId="2" quotePrefix="1" applyNumberFormat="1" applyFont="1" applyFill="1" applyBorder="1" applyAlignment="1" applyProtection="1">
      <alignment horizontal="center" vertical="center" wrapText="1"/>
      <protection hidden="1"/>
    </xf>
    <xf numFmtId="208" fontId="43" fillId="19" borderId="0" xfId="2" applyFont="1" applyFill="1" applyBorder="1" applyAlignment="1" applyProtection="1">
      <alignment horizontal="center" vertical="center" wrapText="1"/>
      <protection hidden="1"/>
    </xf>
    <xf numFmtId="206" fontId="43" fillId="19" borderId="0" xfId="39" applyFont="1" applyFill="1" applyBorder="1" applyAlignment="1" applyProtection="1">
      <alignment horizontal="center" vertical="center" wrapText="1"/>
      <protection hidden="1"/>
    </xf>
    <xf numFmtId="17" fontId="43" fillId="19" borderId="0" xfId="20" applyFont="1" applyFill="1" applyBorder="1" applyProtection="1">
      <alignment horizontal="center" vertical="center"/>
      <protection hidden="1"/>
    </xf>
    <xf numFmtId="0" fontId="68" fillId="32" borderId="12" xfId="0" applyFont="1" applyFill="1" applyBorder="1" applyProtection="1">
      <alignment horizontal="left" vertical="center"/>
      <protection hidden="1"/>
    </xf>
    <xf numFmtId="0" fontId="194" fillId="32" borderId="0" xfId="0" applyFont="1" applyFill="1" applyAlignment="1" applyProtection="1">
      <alignment horizontal="center" vertical="center" shrinkToFit="1"/>
      <protection hidden="1"/>
      <extLst>
        <ext xmlns:xfpb="http://schemas.microsoft.com/office/spreadsheetml/2022/featurepropertybag" uri="{C7286773-470A-42A8-94C5-96B5CB345126}">
          <xfpb:xfComplement i="0"/>
        </ext>
      </extLst>
    </xf>
    <xf numFmtId="171" fontId="106" fillId="19" borderId="0" xfId="1" applyNumberFormat="1" applyFont="1" applyFill="1" applyAlignment="1" applyProtection="1">
      <alignment vertical="center"/>
      <protection hidden="1"/>
    </xf>
    <xf numFmtId="0" fontId="213" fillId="12" borderId="0" xfId="0" applyFont="1" applyFill="1" applyBorder="1" applyProtection="1">
      <alignment horizontal="left" vertical="center"/>
      <protection hidden="1"/>
    </xf>
    <xf numFmtId="208" fontId="211" fillId="12" borderId="0" xfId="2" applyFont="1" applyFill="1" applyBorder="1" applyAlignment="1" applyProtection="1">
      <alignment horizontal="left" vertical="center" indent="1"/>
      <protection hidden="1"/>
    </xf>
    <xf numFmtId="0" fontId="211" fillId="12" borderId="0" xfId="0" applyFont="1" applyFill="1" applyBorder="1">
      <alignment horizontal="left" vertical="center"/>
    </xf>
    <xf numFmtId="0" fontId="212" fillId="12" borderId="0" xfId="0" applyFont="1" applyFill="1" applyBorder="1" applyProtection="1">
      <alignment horizontal="left" vertical="center"/>
      <protection hidden="1"/>
    </xf>
    <xf numFmtId="208" fontId="211" fillId="12" borderId="0" xfId="2" quotePrefix="1" applyFont="1" applyFill="1" applyBorder="1" applyAlignment="1" applyProtection="1">
      <alignment horizontal="center" wrapText="1"/>
      <protection hidden="1"/>
    </xf>
    <xf numFmtId="43" fontId="213" fillId="12" borderId="0" xfId="1" applyFont="1" applyFill="1" applyBorder="1" applyAlignment="1" applyProtection="1">
      <alignment horizontal="left" vertical="center" indent="1"/>
      <protection hidden="1"/>
    </xf>
    <xf numFmtId="208" fontId="211" fillId="12" borderId="0" xfId="2" applyFont="1" applyFill="1" applyBorder="1" applyAlignment="1" applyProtection="1">
      <alignment horizontal="center" wrapText="1"/>
      <protection hidden="1"/>
    </xf>
    <xf numFmtId="43" fontId="211" fillId="12" borderId="0" xfId="1" applyFont="1" applyFill="1" applyBorder="1" applyAlignment="1" applyProtection="1">
      <alignment horizontal="center" wrapText="1"/>
      <protection hidden="1"/>
    </xf>
    <xf numFmtId="208" fontId="212" fillId="12" borderId="0" xfId="2" applyFont="1" applyFill="1" applyBorder="1" applyAlignment="1" applyProtection="1">
      <alignment horizontal="left" vertical="center" indent="1"/>
      <protection hidden="1"/>
    </xf>
    <xf numFmtId="43" fontId="212" fillId="12" borderId="0" xfId="1" applyFont="1" applyFill="1" applyBorder="1" applyAlignment="1" applyProtection="1">
      <alignment horizontal="left" vertical="center" indent="1"/>
      <protection hidden="1"/>
    </xf>
    <xf numFmtId="43" fontId="211" fillId="12" borderId="0" xfId="1" applyFont="1" applyFill="1" applyBorder="1" applyAlignment="1" applyProtection="1">
      <alignment horizontal="left" vertical="center" indent="1"/>
      <protection hidden="1"/>
    </xf>
    <xf numFmtId="0" fontId="211" fillId="12" borderId="0" xfId="0" applyFont="1" applyFill="1" applyBorder="1" applyProtection="1">
      <alignment horizontal="left" vertical="center"/>
      <protection hidden="1"/>
    </xf>
    <xf numFmtId="0" fontId="211" fillId="12" borderId="0" xfId="0" applyFont="1" applyFill="1" applyProtection="1">
      <alignment horizontal="left" vertical="center"/>
      <protection hidden="1"/>
    </xf>
    <xf numFmtId="0" fontId="0" fillId="11" borderId="0" xfId="0" applyFill="1" applyProtection="1">
      <alignment horizontal="left" vertical="center"/>
      <protection hidden="1"/>
    </xf>
    <xf numFmtId="0" fontId="0" fillId="82" borderId="0" xfId="0" applyFill="1" applyProtection="1">
      <alignment horizontal="left" vertical="center"/>
      <protection hidden="1"/>
    </xf>
    <xf numFmtId="0" fontId="213" fillId="19" borderId="0" xfId="0" applyFont="1" applyFill="1" applyBorder="1" applyProtection="1">
      <alignment horizontal="left" vertical="center"/>
      <protection hidden="1"/>
    </xf>
    <xf numFmtId="208" fontId="211" fillId="19" borderId="0" xfId="2" applyFont="1" applyFill="1" applyBorder="1" applyAlignment="1" applyProtection="1">
      <alignment horizontal="left" vertical="center" indent="1"/>
      <protection hidden="1"/>
    </xf>
    <xf numFmtId="0" fontId="211" fillId="19" borderId="0" xfId="0" applyFont="1" applyFill="1" applyBorder="1">
      <alignment horizontal="left" vertical="center"/>
    </xf>
    <xf numFmtId="208" fontId="20" fillId="12" borderId="0" xfId="2" applyFont="1" applyFill="1" applyBorder="1" applyAlignment="1" applyProtection="1">
      <alignment horizontal="center" wrapText="1"/>
      <protection hidden="1"/>
    </xf>
    <xf numFmtId="43" fontId="20" fillId="12" borderId="0" xfId="1" applyFont="1" applyFill="1" applyBorder="1" applyAlignment="1" applyProtection="1">
      <alignment horizontal="center" wrapText="1"/>
      <protection hidden="1"/>
    </xf>
    <xf numFmtId="43" fontId="131" fillId="12" borderId="0" xfId="1" applyFont="1" applyFill="1" applyBorder="1" applyAlignment="1" applyProtection="1">
      <alignment horizontal="center" vertical="center"/>
      <protection hidden="1"/>
    </xf>
    <xf numFmtId="208" fontId="211" fillId="19" borderId="0" xfId="2" quotePrefix="1" applyFont="1" applyFill="1" applyBorder="1" applyAlignment="1" applyProtection="1">
      <alignment horizontal="center" wrapText="1"/>
      <protection hidden="1"/>
    </xf>
    <xf numFmtId="43" fontId="213" fillId="19" borderId="0" xfId="1" applyFont="1" applyFill="1" applyBorder="1" applyAlignment="1" applyProtection="1">
      <alignment horizontal="left" vertical="center" indent="1"/>
      <protection hidden="1"/>
    </xf>
    <xf numFmtId="208" fontId="20" fillId="19" borderId="0" xfId="2" applyFont="1" applyFill="1" applyBorder="1" applyAlignment="1" applyProtection="1">
      <alignment horizontal="center" wrapText="1"/>
      <protection hidden="1"/>
    </xf>
    <xf numFmtId="43" fontId="20" fillId="19" borderId="0" xfId="1" applyFont="1" applyFill="1" applyBorder="1" applyAlignment="1" applyProtection="1">
      <alignment horizontal="center" wrapText="1"/>
      <protection hidden="1"/>
    </xf>
    <xf numFmtId="43" fontId="131" fillId="19" borderId="0" xfId="1" applyFont="1" applyFill="1" applyBorder="1" applyAlignment="1" applyProtection="1">
      <alignment horizontal="center" vertical="center"/>
      <protection hidden="1"/>
    </xf>
    <xf numFmtId="208" fontId="51" fillId="19" borderId="0" xfId="2" applyFont="1" applyFill="1" applyBorder="1" applyAlignment="1" applyProtection="1">
      <alignment horizontal="center" vertical="center"/>
      <protection hidden="1"/>
    </xf>
    <xf numFmtId="43" fontId="51" fillId="19" borderId="0" xfId="1" applyFont="1" applyFill="1" applyBorder="1" applyAlignment="1" applyProtection="1">
      <alignment horizontal="center" vertical="center" wrapText="1"/>
      <protection hidden="1"/>
    </xf>
    <xf numFmtId="0" fontId="0" fillId="19" borderId="0" xfId="0" applyFill="1" applyProtection="1">
      <alignment horizontal="left" vertical="center"/>
      <protection hidden="1"/>
    </xf>
    <xf numFmtId="0" fontId="181" fillId="19" borderId="0" xfId="0" applyFont="1" applyFill="1" applyBorder="1" applyAlignment="1" applyProtection="1">
      <alignment horizontal="center" vertical="center"/>
      <protection hidden="1"/>
    </xf>
    <xf numFmtId="188" fontId="166" fillId="19" borderId="0" xfId="2" quotePrefix="1" applyNumberFormat="1" applyFont="1" applyFill="1" applyBorder="1" applyAlignment="1" applyProtection="1">
      <alignment horizontal="center" vertical="center" wrapText="1"/>
      <protection hidden="1"/>
    </xf>
    <xf numFmtId="208" fontId="166" fillId="19" borderId="0" xfId="2" applyFont="1" applyFill="1" applyBorder="1" applyAlignment="1" applyProtection="1">
      <alignment horizontal="center" vertical="center" wrapText="1"/>
      <protection hidden="1"/>
    </xf>
    <xf numFmtId="206" fontId="166" fillId="19" borderId="0" xfId="39" applyFont="1" applyFill="1" applyBorder="1" applyAlignment="1" applyProtection="1">
      <alignment horizontal="center" vertical="center" wrapText="1"/>
      <protection hidden="1"/>
    </xf>
    <xf numFmtId="17" fontId="166" fillId="19" borderId="0" xfId="20" applyFont="1" applyFill="1" applyBorder="1" applyProtection="1">
      <alignment horizontal="center" vertical="center"/>
      <protection hidden="1"/>
    </xf>
    <xf numFmtId="0" fontId="231" fillId="12" borderId="0" xfId="0" applyFont="1" applyFill="1" applyBorder="1" applyProtection="1">
      <alignment horizontal="left" vertical="center"/>
      <protection hidden="1"/>
    </xf>
    <xf numFmtId="208" fontId="181" fillId="19" borderId="0" xfId="2" applyFont="1" applyFill="1" applyBorder="1" applyAlignment="1" applyProtection="1">
      <alignment horizontal="center" vertical="center"/>
      <protection hidden="1"/>
    </xf>
    <xf numFmtId="43" fontId="181" fillId="19" borderId="0" xfId="1" applyFont="1" applyFill="1" applyBorder="1" applyAlignment="1" applyProtection="1">
      <alignment horizontal="center" vertical="center" wrapText="1"/>
      <protection hidden="1"/>
    </xf>
    <xf numFmtId="0" fontId="0" fillId="19" borderId="0" xfId="0" applyFill="1" applyBorder="1" applyProtection="1">
      <alignment horizontal="left" vertical="center"/>
      <protection hidden="1"/>
    </xf>
    <xf numFmtId="0" fontId="0" fillId="82" borderId="0" xfId="0" applyFill="1" applyBorder="1" applyProtection="1">
      <alignment horizontal="left" vertical="center"/>
      <protection hidden="1"/>
    </xf>
    <xf numFmtId="171" fontId="210" fillId="12" borderId="0" xfId="1" applyNumberFormat="1" applyFont="1" applyFill="1" applyBorder="1" applyAlignment="1" applyProtection="1">
      <alignment horizontal="left" vertical="top"/>
      <protection hidden="1"/>
    </xf>
    <xf numFmtId="0" fontId="210" fillId="12" borderId="0" xfId="0" applyFont="1" applyFill="1" applyBorder="1" applyProtection="1">
      <alignment horizontal="left" vertical="center"/>
      <protection hidden="1"/>
    </xf>
    <xf numFmtId="188" fontId="210" fillId="12" borderId="0" xfId="2" applyNumberFormat="1" applyFont="1" applyFill="1" applyBorder="1" applyAlignment="1" applyProtection="1">
      <alignment horizontal="left" vertical="top" wrapText="1"/>
      <protection hidden="1"/>
    </xf>
    <xf numFmtId="14" fontId="232" fillId="47" borderId="153" xfId="20" applyNumberFormat="1" applyFont="1" applyFill="1" applyBorder="1" applyProtection="1">
      <alignment horizontal="center" vertical="center"/>
      <protection hidden="1"/>
    </xf>
    <xf numFmtId="14" fontId="232" fillId="47" borderId="152" xfId="20" applyNumberFormat="1" applyFont="1" applyFill="1" applyBorder="1" applyProtection="1">
      <alignment horizontal="center" vertical="center"/>
      <protection hidden="1"/>
    </xf>
    <xf numFmtId="188" fontId="210" fillId="12" borderId="0" xfId="2" applyNumberFormat="1" applyFont="1" applyFill="1" applyBorder="1" applyAlignment="1" applyProtection="1">
      <alignment vertical="center"/>
      <protection hidden="1"/>
    </xf>
    <xf numFmtId="188" fontId="210" fillId="12" borderId="0" xfId="2" quotePrefix="1" applyNumberFormat="1" applyFont="1" applyFill="1" applyBorder="1" applyAlignment="1" applyProtection="1">
      <alignment vertical="center" wrapText="1"/>
      <protection hidden="1"/>
    </xf>
    <xf numFmtId="188" fontId="210" fillId="12" borderId="0" xfId="2" applyNumberFormat="1" applyFont="1" applyFill="1" applyBorder="1" applyAlignment="1" applyProtection="1">
      <alignment vertical="center" wrapText="1"/>
      <protection hidden="1"/>
    </xf>
    <xf numFmtId="14" fontId="232" fillId="47" borderId="152" xfId="0" applyNumberFormat="1" applyFont="1" applyFill="1" applyBorder="1" applyAlignment="1" applyProtection="1">
      <alignment horizontal="center" vertical="center"/>
      <protection hidden="1"/>
    </xf>
    <xf numFmtId="0" fontId="207" fillId="12" borderId="0" xfId="0" applyFont="1" applyFill="1" applyProtection="1">
      <alignment horizontal="left" vertical="center"/>
      <protection hidden="1"/>
    </xf>
    <xf numFmtId="0" fontId="233" fillId="12" borderId="0" xfId="0" quotePrefix="1" applyFont="1" applyFill="1" applyBorder="1" applyProtection="1">
      <alignment horizontal="left" vertical="center"/>
      <protection hidden="1"/>
    </xf>
    <xf numFmtId="0" fontId="210" fillId="12" borderId="0" xfId="0" quotePrefix="1" applyFont="1" applyFill="1" applyBorder="1" applyProtection="1">
      <alignment horizontal="left" vertical="center"/>
      <protection hidden="1"/>
    </xf>
    <xf numFmtId="1" fontId="232" fillId="47" borderId="152" xfId="0" applyNumberFormat="1" applyFont="1" applyFill="1" applyBorder="1" applyAlignment="1" applyProtection="1">
      <alignment horizontal="center" vertical="center"/>
      <protection hidden="1"/>
    </xf>
    <xf numFmtId="206" fontId="210" fillId="12" borderId="0" xfId="39" applyFont="1" applyFill="1" applyBorder="1" applyAlignment="1" applyProtection="1">
      <alignment vertical="center" wrapText="1"/>
      <protection hidden="1"/>
    </xf>
    <xf numFmtId="206" fontId="210" fillId="12" borderId="0" xfId="39" applyFont="1" applyFill="1" applyBorder="1" applyAlignment="1" applyProtection="1">
      <alignment horizontal="left" vertical="center"/>
      <protection hidden="1"/>
    </xf>
    <xf numFmtId="208" fontId="20" fillId="12" borderId="0" xfId="2" applyFont="1" applyFill="1" applyBorder="1" applyAlignment="1" applyProtection="1">
      <alignment horizontal="left" vertical="center" indent="1"/>
      <protection hidden="1"/>
    </xf>
    <xf numFmtId="43" fontId="131" fillId="12" borderId="0" xfId="1" applyFont="1" applyFill="1" applyBorder="1" applyAlignment="1" applyProtection="1">
      <alignment horizontal="left" vertical="center" indent="1"/>
      <protection hidden="1"/>
    </xf>
    <xf numFmtId="208" fontId="20" fillId="12" borderId="0" xfId="2" applyFont="1" applyFill="1" applyBorder="1" applyAlignment="1" applyProtection="1">
      <alignment horizontal="center" vertical="center"/>
      <protection hidden="1"/>
    </xf>
    <xf numFmtId="188" fontId="20" fillId="19" borderId="0" xfId="2" applyNumberFormat="1" applyFont="1" applyFill="1" applyBorder="1" applyAlignment="1" applyProtection="1">
      <alignment vertical="center" wrapText="1"/>
      <protection hidden="1"/>
    </xf>
    <xf numFmtId="188" fontId="20" fillId="19" borderId="0" xfId="2" applyNumberFormat="1" applyFont="1" applyFill="1" applyBorder="1" applyAlignment="1" applyProtection="1">
      <alignment horizontal="left" vertical="top" wrapText="1"/>
      <protection hidden="1"/>
    </xf>
    <xf numFmtId="188" fontId="20" fillId="19" borderId="0" xfId="2" quotePrefix="1" applyNumberFormat="1" applyFont="1" applyFill="1" applyBorder="1" applyAlignment="1" applyProtection="1">
      <alignment horizontal="center" vertical="center" wrapText="1"/>
      <protection hidden="1"/>
    </xf>
    <xf numFmtId="206" fontId="20" fillId="19" borderId="0" xfId="39" applyFont="1" applyFill="1" applyBorder="1" applyAlignment="1" applyProtection="1">
      <alignment horizontal="left" vertical="center" indent="1"/>
      <protection hidden="1"/>
    </xf>
    <xf numFmtId="17" fontId="20" fillId="19" borderId="0" xfId="20" applyFont="1" applyFill="1" applyBorder="1" applyProtection="1">
      <alignment horizontal="center" vertical="center"/>
      <protection hidden="1"/>
    </xf>
    <xf numFmtId="43" fontId="20" fillId="12" borderId="0" xfId="1" applyFont="1" applyFill="1" applyBorder="1" applyAlignment="1" applyProtection="1">
      <alignment wrapText="1"/>
      <protection hidden="1"/>
    </xf>
    <xf numFmtId="0" fontId="20" fillId="19" borderId="0" xfId="0" applyFont="1" applyFill="1" applyBorder="1" applyProtection="1">
      <alignment horizontal="left" vertical="center"/>
      <protection hidden="1"/>
    </xf>
    <xf numFmtId="188" fontId="20" fillId="19" borderId="0" xfId="2" quotePrefix="1" applyNumberFormat="1" applyFont="1" applyFill="1" applyBorder="1" applyAlignment="1" applyProtection="1">
      <alignment horizontal="center" wrapText="1"/>
      <protection hidden="1"/>
    </xf>
    <xf numFmtId="43" fontId="131" fillId="12" borderId="0" xfId="1" applyFont="1" applyFill="1" applyBorder="1" applyAlignment="1" applyProtection="1">
      <alignment vertical="center"/>
      <protection hidden="1"/>
    </xf>
    <xf numFmtId="0" fontId="0" fillId="81" borderId="0" xfId="0" applyFill="1" applyProtection="1">
      <alignment horizontal="left" vertical="center"/>
      <protection hidden="1"/>
    </xf>
    <xf numFmtId="0" fontId="0" fillId="81" borderId="0" xfId="0" applyFill="1" applyBorder="1" applyProtection="1">
      <alignment horizontal="left" vertical="center"/>
      <protection hidden="1"/>
    </xf>
    <xf numFmtId="17" fontId="43" fillId="92" borderId="0" xfId="20" applyFont="1" applyFill="1" applyBorder="1" applyProtection="1">
      <alignment horizontal="center" vertical="center"/>
      <protection hidden="1"/>
    </xf>
    <xf numFmtId="0" fontId="44" fillId="92" borderId="0" xfId="0" applyFont="1" applyFill="1" applyBorder="1" applyAlignment="1" applyProtection="1">
      <alignment horizontal="center" vertical="center"/>
      <protection hidden="1"/>
    </xf>
    <xf numFmtId="206" fontId="210" fillId="12" borderId="0" xfId="39" applyFont="1" applyFill="1" applyBorder="1" applyAlignment="1" applyProtection="1">
      <alignment horizontal="right" vertical="center" wrapText="1"/>
      <protection hidden="1"/>
    </xf>
    <xf numFmtId="0" fontId="234" fillId="2" borderId="0" xfId="10" applyFont="1" applyFill="1" applyProtection="1">
      <alignment horizontal="left" vertical="center"/>
      <protection hidden="1"/>
    </xf>
    <xf numFmtId="188" fontId="209" fillId="19" borderId="0" xfId="2" applyNumberFormat="1" applyFont="1" applyFill="1" applyBorder="1" applyAlignment="1" applyProtection="1">
      <alignment horizontal="left" vertical="center" wrapText="1"/>
      <protection hidden="1"/>
    </xf>
    <xf numFmtId="206" fontId="209" fillId="19" borderId="0" xfId="39" applyFont="1" applyFill="1" applyBorder="1" applyAlignment="1" applyProtection="1">
      <alignment horizontal="left" vertical="center"/>
      <protection hidden="1"/>
    </xf>
    <xf numFmtId="0" fontId="235" fillId="94" borderId="0" xfId="0" applyFont="1" applyFill="1" applyProtection="1">
      <alignment horizontal="left" vertical="center"/>
      <protection hidden="1"/>
    </xf>
    <xf numFmtId="0" fontId="236" fillId="32" borderId="0" xfId="0" applyFont="1" applyFill="1" applyBorder="1" applyProtection="1">
      <alignment horizontal="left" vertical="center"/>
      <protection hidden="1"/>
    </xf>
    <xf numFmtId="43" fontId="209" fillId="19" borderId="0" xfId="1" applyFont="1" applyFill="1" applyBorder="1" applyAlignment="1" applyProtection="1">
      <alignment horizontal="center" vertical="center"/>
      <protection hidden="1"/>
    </xf>
    <xf numFmtId="188" fontId="20" fillId="19" borderId="0" xfId="2" quotePrefix="1" applyNumberFormat="1" applyFont="1" applyFill="1" applyBorder="1" applyAlignment="1" applyProtection="1">
      <alignment horizontal="left" vertical="top" wrapText="1"/>
      <protection hidden="1"/>
    </xf>
    <xf numFmtId="206" fontId="20" fillId="19" borderId="0" xfId="39" applyFont="1" applyFill="1" applyBorder="1" applyAlignment="1" applyProtection="1">
      <alignment horizontal="left" vertical="top" indent="1"/>
      <protection hidden="1"/>
    </xf>
    <xf numFmtId="17" fontId="20" fillId="19" borderId="0" xfId="20" applyFont="1" applyFill="1" applyBorder="1" applyAlignment="1" applyProtection="1">
      <alignment horizontal="left" vertical="top"/>
      <protection hidden="1"/>
    </xf>
    <xf numFmtId="188" fontId="23" fillId="3" borderId="27" xfId="51" applyNumberFormat="1" applyFont="1" applyFill="1" applyBorder="1">
      <alignment horizontal="left" vertical="center" indent="1"/>
      <protection locked="0"/>
    </xf>
    <xf numFmtId="208" fontId="0" fillId="3" borderId="12" xfId="2" applyFont="1" applyFill="1" applyBorder="1" applyAlignment="1" applyProtection="1">
      <alignment horizontal="center" vertical="center"/>
      <protection locked="0"/>
    </xf>
    <xf numFmtId="0" fontId="68" fillId="52" borderId="110" xfId="25" applyFont="1" applyFill="1" applyBorder="1" applyAlignment="1">
      <alignment vertical="center" wrapText="1" shrinkToFit="1"/>
    </xf>
    <xf numFmtId="188" fontId="20" fillId="19" borderId="0" xfId="2" quotePrefix="1" applyNumberFormat="1" applyFont="1" applyFill="1" applyBorder="1" applyAlignment="1" applyProtection="1">
      <alignment horizontal="left" vertical="top"/>
      <protection hidden="1"/>
    </xf>
    <xf numFmtId="177" fontId="124" fillId="36" borderId="0" xfId="1" applyNumberFormat="1" applyFont="1" applyFill="1" applyBorder="1" applyAlignment="1" applyProtection="1">
      <alignment horizontal="center" vertical="center"/>
      <protection hidden="1"/>
    </xf>
    <xf numFmtId="0" fontId="13" fillId="36" borderId="0" xfId="0" applyFont="1" applyFill="1" applyBorder="1" applyProtection="1">
      <alignment horizontal="left" vertical="center"/>
      <protection hidden="1"/>
    </xf>
    <xf numFmtId="0" fontId="13" fillId="36" borderId="6" xfId="0" applyFont="1" applyFill="1" applyBorder="1" applyProtection="1">
      <alignment horizontal="left" vertical="center"/>
      <protection hidden="1"/>
    </xf>
    <xf numFmtId="209" fontId="13" fillId="36" borderId="0" xfId="0" applyNumberFormat="1" applyFont="1" applyFill="1" applyBorder="1" applyAlignment="1" applyProtection="1">
      <alignment horizontal="center" vertical="center"/>
      <protection hidden="1"/>
    </xf>
    <xf numFmtId="209" fontId="13" fillId="36" borderId="6" xfId="0" applyNumberFormat="1" applyFont="1" applyFill="1" applyBorder="1" applyAlignment="1" applyProtection="1">
      <alignment horizontal="center" vertical="center"/>
      <protection hidden="1"/>
    </xf>
    <xf numFmtId="0" fontId="237" fillId="36" borderId="0" xfId="0" applyFont="1" applyFill="1" applyBorder="1" applyProtection="1">
      <alignment horizontal="left" vertical="center"/>
      <protection hidden="1"/>
    </xf>
    <xf numFmtId="0" fontId="237" fillId="36" borderId="0" xfId="0" applyFont="1" applyFill="1" applyBorder="1" applyAlignment="1" applyProtection="1">
      <alignment horizontal="center" vertical="center"/>
      <protection hidden="1"/>
    </xf>
    <xf numFmtId="14" fontId="209" fillId="19" borderId="0" xfId="20" applyNumberFormat="1" applyFont="1" applyFill="1" applyBorder="1" applyProtection="1">
      <alignment horizontal="center" vertical="center"/>
      <protection hidden="1"/>
    </xf>
    <xf numFmtId="0" fontId="239" fillId="19" borderId="0" xfId="0" applyFont="1" applyFill="1" applyBorder="1" applyProtection="1">
      <alignment horizontal="left" vertical="center"/>
      <protection hidden="1"/>
    </xf>
    <xf numFmtId="0" fontId="239" fillId="19" borderId="0" xfId="0" applyFont="1" applyFill="1" applyBorder="1" applyAlignment="1" applyProtection="1">
      <alignment horizontal="center" vertical="center"/>
      <protection hidden="1"/>
    </xf>
    <xf numFmtId="206" fontId="240" fillId="19" borderId="0" xfId="39" applyFont="1" applyFill="1" applyBorder="1" applyAlignment="1" applyProtection="1">
      <alignment horizontal="left" vertical="center" indent="1"/>
      <protection hidden="1"/>
    </xf>
    <xf numFmtId="17" fontId="240" fillId="19" borderId="0" xfId="20" applyFont="1" applyFill="1" applyBorder="1" applyProtection="1">
      <alignment horizontal="center" vertical="center"/>
      <protection hidden="1"/>
    </xf>
    <xf numFmtId="43" fontId="240" fillId="19" borderId="0" xfId="1" applyFont="1" applyFill="1" applyBorder="1" applyAlignment="1" applyProtection="1">
      <alignment horizontal="center" vertical="center"/>
      <protection hidden="1"/>
    </xf>
    <xf numFmtId="0" fontId="240" fillId="0" borderId="0" xfId="0" applyFont="1" applyAlignment="1" applyProtection="1">
      <alignment horizontal="center" vertical="center"/>
      <protection hidden="1"/>
    </xf>
    <xf numFmtId="0" fontId="241" fillId="32" borderId="0" xfId="0" applyFont="1" applyFill="1" applyProtection="1">
      <alignment horizontal="left" vertical="center"/>
      <protection hidden="1"/>
    </xf>
    <xf numFmtId="171" fontId="242" fillId="19" borderId="0" xfId="1" applyNumberFormat="1" applyFont="1" applyFill="1" applyAlignment="1" applyProtection="1">
      <alignment vertical="center"/>
      <protection hidden="1"/>
    </xf>
    <xf numFmtId="188" fontId="240" fillId="19" borderId="0" xfId="2" quotePrefix="1" applyNumberFormat="1" applyFont="1" applyFill="1" applyBorder="1" applyAlignment="1" applyProtection="1">
      <alignment horizontal="center" vertical="center" wrapText="1"/>
      <protection hidden="1"/>
    </xf>
    <xf numFmtId="208" fontId="240" fillId="19" borderId="0" xfId="2" applyFont="1" applyFill="1" applyBorder="1" applyAlignment="1" applyProtection="1">
      <alignment horizontal="center" vertical="center" wrapText="1"/>
      <protection hidden="1"/>
    </xf>
    <xf numFmtId="206" fontId="240" fillId="19" borderId="0" xfId="39" applyFont="1" applyFill="1" applyBorder="1" applyAlignment="1" applyProtection="1">
      <alignment horizontal="center" vertical="center" wrapText="1"/>
      <protection hidden="1"/>
    </xf>
    <xf numFmtId="171" fontId="240" fillId="19" borderId="0" xfId="1" applyNumberFormat="1" applyFont="1" applyFill="1" applyBorder="1" applyAlignment="1" applyProtection="1">
      <alignment horizontal="left" vertical="top"/>
      <protection hidden="1"/>
    </xf>
    <xf numFmtId="17" fontId="241" fillId="19" borderId="0" xfId="20" applyFont="1" applyFill="1" applyBorder="1" applyProtection="1">
      <alignment horizontal="center" vertical="center"/>
      <protection hidden="1"/>
    </xf>
    <xf numFmtId="0" fontId="240" fillId="19" borderId="0" xfId="0" applyFont="1" applyFill="1" applyBorder="1" applyProtection="1">
      <alignment horizontal="left" vertical="center"/>
      <protection hidden="1"/>
    </xf>
    <xf numFmtId="188" fontId="240" fillId="93" borderId="0" xfId="2" applyNumberFormat="1" applyFont="1" applyFill="1" applyBorder="1" applyAlignment="1" applyProtection="1">
      <alignment vertical="center" wrapText="1"/>
      <protection hidden="1"/>
    </xf>
    <xf numFmtId="188" fontId="240" fillId="93" borderId="0" xfId="2" quotePrefix="1" applyNumberFormat="1" applyFont="1" applyFill="1" applyBorder="1" applyAlignment="1" applyProtection="1">
      <alignment horizontal="center" wrapText="1"/>
      <protection hidden="1"/>
    </xf>
    <xf numFmtId="188" fontId="240" fillId="93" borderId="0" xfId="2" applyNumberFormat="1" applyFont="1" applyFill="1" applyBorder="1" applyAlignment="1" applyProtection="1">
      <alignment horizontal="center" wrapText="1"/>
      <protection hidden="1"/>
    </xf>
    <xf numFmtId="188" fontId="240" fillId="93" borderId="0" xfId="2" applyNumberFormat="1" applyFont="1" applyFill="1" applyBorder="1" applyAlignment="1" applyProtection="1">
      <alignment horizontal="center" vertical="center" wrapText="1"/>
      <protection hidden="1"/>
    </xf>
    <xf numFmtId="206" fontId="240" fillId="93" borderId="0" xfId="39" applyFont="1" applyFill="1" applyBorder="1" applyAlignment="1" applyProtection="1">
      <alignment horizontal="left" vertical="center" indent="1"/>
      <protection hidden="1"/>
    </xf>
    <xf numFmtId="17" fontId="240" fillId="93" borderId="0" xfId="20" applyFont="1" applyFill="1" applyBorder="1" applyProtection="1">
      <alignment horizontal="center" vertical="center"/>
      <protection hidden="1"/>
    </xf>
    <xf numFmtId="188" fontId="240" fillId="93" borderId="0" xfId="2" applyNumberFormat="1" applyFont="1" applyFill="1" applyBorder="1" applyAlignment="1" applyProtection="1">
      <alignment vertical="center"/>
      <protection hidden="1"/>
    </xf>
    <xf numFmtId="188" fontId="240" fillId="93" borderId="0" xfId="2" quotePrefix="1" applyNumberFormat="1" applyFont="1" applyFill="1" applyBorder="1" applyAlignment="1" applyProtection="1">
      <alignment horizontal="center" vertical="center" wrapText="1"/>
      <protection hidden="1"/>
    </xf>
    <xf numFmtId="0" fontId="240" fillId="93" borderId="0" xfId="0" applyFont="1" applyFill="1" applyBorder="1" applyProtection="1">
      <alignment horizontal="left" vertical="center"/>
      <protection hidden="1"/>
    </xf>
    <xf numFmtId="188" fontId="240" fillId="93" borderId="0" xfId="2" quotePrefix="1" applyNumberFormat="1" applyFont="1" applyFill="1" applyBorder="1" applyAlignment="1" applyProtection="1">
      <alignment wrapText="1"/>
      <protection hidden="1"/>
    </xf>
    <xf numFmtId="0" fontId="240" fillId="93" borderId="0" xfId="0" applyFont="1" applyFill="1" applyBorder="1" applyAlignment="1" applyProtection="1">
      <alignment vertical="center"/>
      <protection hidden="1"/>
    </xf>
    <xf numFmtId="188" fontId="240" fillId="93" borderId="0" xfId="2" applyNumberFormat="1" applyFont="1" applyFill="1" applyBorder="1" applyAlignment="1" applyProtection="1">
      <alignment horizontal="left" wrapText="1"/>
      <protection hidden="1"/>
    </xf>
    <xf numFmtId="208" fontId="240" fillId="93" borderId="0" xfId="2" applyFont="1" applyFill="1" applyBorder="1" applyAlignment="1" applyProtection="1">
      <alignment horizontal="left" vertical="center" indent="1"/>
      <protection hidden="1"/>
    </xf>
    <xf numFmtId="208" fontId="240" fillId="93" borderId="0" xfId="2" quotePrefix="1" applyFont="1" applyFill="1" applyBorder="1" applyAlignment="1" applyProtection="1">
      <alignment horizontal="center" wrapText="1"/>
      <protection hidden="1"/>
    </xf>
    <xf numFmtId="188" fontId="240" fillId="19" borderId="0" xfId="2" quotePrefix="1" applyNumberFormat="1" applyFont="1" applyFill="1" applyBorder="1" applyAlignment="1" applyProtection="1">
      <alignment horizontal="center" wrapText="1"/>
      <protection hidden="1"/>
    </xf>
    <xf numFmtId="188" fontId="240" fillId="93" borderId="0" xfId="2" quotePrefix="1" applyNumberFormat="1" applyFont="1" applyFill="1" applyBorder="1" applyAlignment="1" applyProtection="1">
      <alignment horizontal="left" vertical="top"/>
      <protection hidden="1"/>
    </xf>
    <xf numFmtId="188" fontId="240" fillId="93" borderId="0" xfId="2" quotePrefix="1" applyNumberFormat="1" applyFont="1" applyFill="1" applyBorder="1" applyAlignment="1" applyProtection="1">
      <alignment horizontal="left"/>
      <protection hidden="1"/>
    </xf>
    <xf numFmtId="188" fontId="240" fillId="93" borderId="0" xfId="2" quotePrefix="1" applyNumberFormat="1" applyFont="1" applyFill="1" applyBorder="1" applyAlignment="1" applyProtection="1">
      <alignment horizontal="left" vertical="center"/>
      <protection hidden="1"/>
    </xf>
    <xf numFmtId="17" fontId="240" fillId="93" borderId="0" xfId="20" applyFont="1" applyFill="1" applyBorder="1" applyAlignment="1" applyProtection="1">
      <alignment horizontal="left" vertical="center"/>
      <protection hidden="1"/>
    </xf>
    <xf numFmtId="0" fontId="239" fillId="93" borderId="0" xfId="0" applyFont="1" applyFill="1" applyBorder="1" applyProtection="1">
      <alignment horizontal="left" vertical="center"/>
      <protection hidden="1"/>
    </xf>
    <xf numFmtId="188" fontId="240" fillId="93" borderId="0" xfId="2" quotePrefix="1" applyNumberFormat="1" applyFont="1" applyFill="1" applyBorder="1" applyAlignment="1" applyProtection="1">
      <alignment horizontal="left" vertical="top" wrapText="1"/>
      <protection hidden="1"/>
    </xf>
    <xf numFmtId="188" fontId="240" fillId="93" borderId="0" xfId="2" quotePrefix="1" applyNumberFormat="1" applyFont="1" applyFill="1" applyBorder="1" applyAlignment="1" applyProtection="1">
      <alignment vertical="center" wrapText="1"/>
      <protection hidden="1"/>
    </xf>
    <xf numFmtId="0" fontId="240" fillId="93" borderId="0" xfId="0" applyFont="1" applyFill="1" applyBorder="1" applyAlignment="1" applyProtection="1">
      <alignment horizontal="left" vertical="top" indent="1"/>
      <protection hidden="1"/>
    </xf>
    <xf numFmtId="188" fontId="240" fillId="93" borderId="0" xfId="2" quotePrefix="1" applyNumberFormat="1" applyFont="1" applyFill="1" applyBorder="1" applyAlignment="1" applyProtection="1">
      <alignment horizontal="left" wrapText="1"/>
      <protection hidden="1"/>
    </xf>
    <xf numFmtId="188" fontId="240" fillId="19" borderId="0" xfId="2" quotePrefix="1" applyNumberFormat="1" applyFont="1" applyFill="1" applyBorder="1" applyAlignment="1" applyProtection="1">
      <alignment vertical="center" wrapText="1"/>
      <protection hidden="1"/>
    </xf>
    <xf numFmtId="188" fontId="240" fillId="19" borderId="0" xfId="2" applyNumberFormat="1" applyFont="1" applyFill="1" applyBorder="1" applyAlignment="1" applyProtection="1">
      <alignment vertical="center" wrapText="1"/>
      <protection hidden="1"/>
    </xf>
    <xf numFmtId="0" fontId="240" fillId="19" borderId="0" xfId="0" applyFont="1" applyFill="1" applyBorder="1" applyAlignment="1" applyProtection="1">
      <alignment horizontal="left" vertical="top" indent="1"/>
      <protection hidden="1"/>
    </xf>
    <xf numFmtId="188" fontId="240" fillId="93" borderId="0" xfId="2" applyNumberFormat="1" applyFont="1" applyFill="1" applyBorder="1" applyAlignment="1" applyProtection="1">
      <alignment horizontal="left" vertical="top" wrapText="1"/>
      <protection hidden="1"/>
    </xf>
    <xf numFmtId="206" fontId="240" fillId="19" borderId="0" xfId="39" applyFont="1" applyFill="1" applyBorder="1" applyAlignment="1" applyProtection="1">
      <alignment vertical="center" wrapText="1"/>
      <protection hidden="1"/>
    </xf>
    <xf numFmtId="0" fontId="240" fillId="82" borderId="0" xfId="0" applyFont="1" applyFill="1" applyBorder="1" applyProtection="1">
      <alignment horizontal="left" vertical="center"/>
      <protection hidden="1"/>
    </xf>
    <xf numFmtId="206" fontId="240" fillId="82" borderId="0" xfId="39" applyFont="1" applyFill="1" applyBorder="1" applyAlignment="1" applyProtection="1">
      <alignment horizontal="left" vertical="center" indent="1"/>
      <protection hidden="1"/>
    </xf>
    <xf numFmtId="17" fontId="240" fillId="82" borderId="0" xfId="20" applyFont="1" applyFill="1" applyBorder="1" applyProtection="1">
      <alignment horizontal="center" vertical="center"/>
      <protection hidden="1"/>
    </xf>
    <xf numFmtId="0" fontId="240" fillId="32" borderId="0" xfId="0" applyFont="1" applyFill="1" applyProtection="1">
      <alignment horizontal="left" vertical="center"/>
      <protection hidden="1"/>
    </xf>
    <xf numFmtId="0" fontId="240" fillId="0" borderId="0" xfId="0" applyFont="1">
      <alignment horizontal="left" vertical="center"/>
    </xf>
    <xf numFmtId="43" fontId="240" fillId="0" borderId="0" xfId="1" applyFont="1" applyAlignment="1" applyProtection="1">
      <alignment horizontal="center" vertical="center"/>
      <protection hidden="1"/>
    </xf>
    <xf numFmtId="0" fontId="241" fillId="32" borderId="0" xfId="0" applyFont="1" applyFill="1" applyAlignment="1" applyProtection="1">
      <alignment horizontal="center" vertical="center"/>
      <protection hidden="1"/>
    </xf>
    <xf numFmtId="43" fontId="241" fillId="32" borderId="0" xfId="1" applyFont="1" applyFill="1" applyAlignment="1" applyProtection="1">
      <alignment horizontal="left" vertical="center"/>
      <protection hidden="1"/>
    </xf>
    <xf numFmtId="171" fontId="242" fillId="19" borderId="0" xfId="1" applyNumberFormat="1" applyFont="1" applyFill="1" applyAlignment="1" applyProtection="1">
      <alignment horizontal="center" vertical="center"/>
      <protection hidden="1"/>
    </xf>
    <xf numFmtId="43" fontId="242" fillId="19" borderId="0" xfId="1" applyFont="1" applyFill="1" applyAlignment="1" applyProtection="1">
      <alignment vertical="center"/>
      <protection hidden="1"/>
    </xf>
    <xf numFmtId="43" fontId="241" fillId="19" borderId="0" xfId="1" applyFont="1" applyFill="1" applyBorder="1" applyAlignment="1" applyProtection="1">
      <alignment horizontal="center" vertical="center"/>
      <protection hidden="1"/>
    </xf>
    <xf numFmtId="17" fontId="240" fillId="19" borderId="0" xfId="20" applyFont="1" applyFill="1" applyBorder="1" applyAlignment="1" applyProtection="1">
      <alignment horizontal="left" vertical="center"/>
      <protection hidden="1"/>
    </xf>
    <xf numFmtId="43" fontId="240" fillId="19" borderId="0" xfId="1" applyFont="1" applyFill="1" applyBorder="1" applyAlignment="1" applyProtection="1">
      <alignment horizontal="left" vertical="center"/>
      <protection hidden="1"/>
    </xf>
    <xf numFmtId="43" fontId="240" fillId="19" borderId="0" xfId="1" applyFont="1" applyFill="1" applyBorder="1" applyAlignment="1" applyProtection="1">
      <alignment vertical="center"/>
      <protection hidden="1"/>
    </xf>
    <xf numFmtId="0" fontId="240" fillId="19" borderId="0" xfId="0" applyFont="1" applyFill="1" applyBorder="1" applyAlignment="1" applyProtection="1">
      <alignment horizontal="center" vertical="center"/>
      <protection hidden="1"/>
    </xf>
    <xf numFmtId="0" fontId="240" fillId="82" borderId="0" xfId="0" applyFont="1" applyFill="1" applyBorder="1" applyAlignment="1" applyProtection="1">
      <alignment horizontal="center" vertical="center"/>
      <protection hidden="1"/>
    </xf>
    <xf numFmtId="43" fontId="240" fillId="82" borderId="0" xfId="1" applyFont="1" applyFill="1" applyBorder="1" applyAlignment="1" applyProtection="1">
      <alignment horizontal="center" vertical="center"/>
      <protection hidden="1"/>
    </xf>
    <xf numFmtId="0" fontId="240" fillId="0" borderId="0" xfId="0" applyFont="1" applyBorder="1" applyProtection="1">
      <alignment horizontal="left" vertical="center"/>
      <protection hidden="1"/>
    </xf>
    <xf numFmtId="0" fontId="240" fillId="0" borderId="0" xfId="0" applyFont="1" applyBorder="1" applyAlignment="1" applyProtection="1">
      <alignment horizontal="center" vertical="center"/>
      <protection hidden="1"/>
    </xf>
    <xf numFmtId="17" fontId="240" fillId="0" borderId="0" xfId="20" applyFont="1" applyBorder="1" applyProtection="1">
      <alignment horizontal="center" vertical="center"/>
      <protection hidden="1"/>
    </xf>
    <xf numFmtId="43" fontId="240" fillId="0" borderId="0" xfId="1" applyFont="1" applyBorder="1" applyAlignment="1" applyProtection="1">
      <alignment horizontal="center" vertical="center"/>
      <protection hidden="1"/>
    </xf>
    <xf numFmtId="0" fontId="240" fillId="0" borderId="0" xfId="0" applyFont="1" applyAlignment="1">
      <alignment horizontal="center" vertical="center"/>
    </xf>
    <xf numFmtId="43" fontId="240" fillId="0" borderId="0" xfId="1" applyFont="1" applyAlignment="1">
      <alignment horizontal="left" vertical="center"/>
    </xf>
    <xf numFmtId="188" fontId="0" fillId="2" borderId="6" xfId="0" applyNumberFormat="1" applyFill="1" applyBorder="1" applyAlignment="1" applyProtection="1">
      <alignment horizontal="center"/>
      <protection hidden="1"/>
    </xf>
    <xf numFmtId="188" fontId="0" fillId="2" borderId="0" xfId="0" applyNumberFormat="1" applyFill="1" applyBorder="1" applyAlignment="1" applyProtection="1">
      <alignment horizontal="center"/>
      <protection hidden="1"/>
    </xf>
    <xf numFmtId="43" fontId="240" fillId="19" borderId="0" xfId="1" quotePrefix="1" applyFont="1" applyFill="1" applyBorder="1" applyAlignment="1" applyProtection="1">
      <alignment horizontal="center" vertical="center" wrapText="1"/>
      <protection hidden="1"/>
    </xf>
    <xf numFmtId="206" fontId="240" fillId="19" borderId="0" xfId="39" applyFont="1" applyFill="1" applyBorder="1" applyAlignment="1" applyProtection="1">
      <alignment horizontal="center" vertical="center"/>
      <protection hidden="1"/>
    </xf>
    <xf numFmtId="206" fontId="240" fillId="82" borderId="0" xfId="39" applyFont="1" applyFill="1" applyBorder="1" applyAlignment="1" applyProtection="1">
      <alignment horizontal="center" vertical="center"/>
      <protection hidden="1"/>
    </xf>
    <xf numFmtId="206" fontId="240" fillId="0" borderId="0" xfId="39" applyFont="1" applyFill="1" applyBorder="1" applyAlignment="1" applyProtection="1">
      <alignment horizontal="center" vertical="center"/>
      <protection hidden="1"/>
    </xf>
    <xf numFmtId="0" fontId="240" fillId="82" borderId="0" xfId="0" applyFont="1" applyFill="1" applyBorder="1" applyAlignment="1" applyProtection="1">
      <alignment vertical="center"/>
      <protection hidden="1"/>
    </xf>
    <xf numFmtId="0" fontId="240" fillId="19" borderId="0" xfId="0" applyFont="1" applyFill="1" applyBorder="1" applyAlignment="1" applyProtection="1">
      <alignment vertical="center"/>
      <protection hidden="1"/>
    </xf>
    <xf numFmtId="188" fontId="240" fillId="19" borderId="0" xfId="2" quotePrefix="1" applyNumberFormat="1" applyFont="1" applyFill="1" applyBorder="1" applyAlignment="1" applyProtection="1">
      <alignment vertical="top"/>
      <protection hidden="1"/>
    </xf>
    <xf numFmtId="0" fontId="239" fillId="32" borderId="0" xfId="0" applyFont="1" applyFill="1" applyBorder="1" applyProtection="1">
      <alignment horizontal="left" vertical="center"/>
      <protection hidden="1"/>
    </xf>
    <xf numFmtId="0" fontId="239" fillId="32" borderId="0" xfId="0" applyFont="1" applyFill="1" applyBorder="1" applyAlignment="1" applyProtection="1">
      <alignment horizontal="center" vertical="center"/>
      <protection hidden="1"/>
    </xf>
    <xf numFmtId="206" fontId="240" fillId="32" borderId="0" xfId="39" applyFont="1" applyFill="1" applyBorder="1" applyAlignment="1" applyProtection="1">
      <alignment horizontal="center" vertical="center"/>
      <protection hidden="1"/>
    </xf>
    <xf numFmtId="43" fontId="240" fillId="32" borderId="0" xfId="1" applyFont="1" applyFill="1" applyBorder="1" applyAlignment="1" applyProtection="1">
      <alignment horizontal="center" vertical="center"/>
      <protection hidden="1"/>
    </xf>
    <xf numFmtId="43" fontId="240" fillId="32" borderId="0" xfId="1" applyFont="1" applyFill="1" applyBorder="1" applyAlignment="1" applyProtection="1">
      <alignment horizontal="left" vertical="center"/>
      <protection hidden="1"/>
    </xf>
    <xf numFmtId="0" fontId="239" fillId="32" borderId="0" xfId="0" applyFont="1" applyFill="1" applyBorder="1" applyAlignment="1" applyProtection="1">
      <alignment horizontal="right" vertical="center"/>
      <protection hidden="1"/>
    </xf>
    <xf numFmtId="17" fontId="240" fillId="32" borderId="0" xfId="20" applyFont="1" applyFill="1" applyBorder="1" applyAlignment="1" applyProtection="1">
      <alignment horizontal="left" vertical="center"/>
      <protection hidden="1"/>
    </xf>
    <xf numFmtId="188" fontId="240" fillId="19" borderId="0" xfId="2" quotePrefix="1" applyNumberFormat="1" applyFont="1" applyFill="1" applyBorder="1" applyAlignment="1" applyProtection="1">
      <alignment horizontal="left" vertical="center"/>
      <protection hidden="1"/>
    </xf>
    <xf numFmtId="188" fontId="240" fillId="19" borderId="0" xfId="2" quotePrefix="1" applyNumberFormat="1" applyFont="1" applyFill="1" applyAlignment="1" applyProtection="1">
      <alignment horizontal="left" vertical="center"/>
      <protection hidden="1"/>
    </xf>
    <xf numFmtId="188" fontId="240" fillId="19" borderId="0" xfId="2" applyNumberFormat="1" applyFont="1" applyFill="1" applyAlignment="1" applyProtection="1">
      <alignment horizontal="left" vertical="center"/>
      <protection hidden="1"/>
    </xf>
    <xf numFmtId="208" fontId="240" fillId="19" borderId="0" xfId="2" applyFont="1" applyFill="1" applyAlignment="1" applyProtection="1">
      <alignment horizontal="center" vertical="center"/>
      <protection hidden="1"/>
    </xf>
    <xf numFmtId="43" fontId="240" fillId="19" borderId="0" xfId="1" quotePrefix="1" applyFont="1" applyFill="1" applyAlignment="1" applyProtection="1">
      <alignment horizontal="center" vertical="center" wrapText="1"/>
      <protection hidden="1"/>
    </xf>
    <xf numFmtId="43" fontId="240" fillId="19" borderId="0" xfId="1" applyFont="1" applyFill="1" applyAlignment="1" applyProtection="1">
      <alignment horizontal="center" vertical="center" wrapText="1"/>
      <protection hidden="1"/>
    </xf>
    <xf numFmtId="43" fontId="240" fillId="19" borderId="0" xfId="1" applyFont="1" applyFill="1" applyAlignment="1" applyProtection="1">
      <alignment horizontal="center" vertical="center"/>
      <protection hidden="1"/>
    </xf>
    <xf numFmtId="43" fontId="239" fillId="19" borderId="0" xfId="1" applyFont="1" applyFill="1" applyBorder="1" applyAlignment="1" applyProtection="1">
      <alignment horizontal="left" vertical="center"/>
      <protection hidden="1"/>
    </xf>
    <xf numFmtId="43" fontId="239" fillId="32" borderId="0" xfId="1" applyFont="1" applyFill="1" applyBorder="1" applyAlignment="1" applyProtection="1">
      <alignment horizontal="left" vertical="center"/>
      <protection hidden="1"/>
    </xf>
    <xf numFmtId="43" fontId="239" fillId="32" borderId="0" xfId="1" applyFont="1" applyFill="1" applyBorder="1" applyAlignment="1" applyProtection="1">
      <alignment horizontal="center" vertical="center"/>
      <protection hidden="1"/>
    </xf>
    <xf numFmtId="43" fontId="240" fillId="0" borderId="0" xfId="1" applyFont="1" applyAlignment="1" applyProtection="1">
      <alignment horizontal="left" vertical="center"/>
      <protection hidden="1"/>
    </xf>
    <xf numFmtId="43" fontId="242" fillId="19" borderId="0" xfId="1" applyFont="1" applyFill="1" applyAlignment="1" applyProtection="1">
      <alignment horizontal="left" vertical="center"/>
      <protection hidden="1"/>
    </xf>
    <xf numFmtId="43" fontId="240" fillId="19" borderId="0" xfId="1" quotePrefix="1" applyFont="1" applyFill="1" applyBorder="1" applyAlignment="1" applyProtection="1">
      <alignment horizontal="left" vertical="center"/>
      <protection hidden="1"/>
    </xf>
    <xf numFmtId="43" fontId="240" fillId="19" borderId="0" xfId="1" quotePrefix="1" applyFont="1" applyFill="1" applyAlignment="1" applyProtection="1">
      <alignment horizontal="left" vertical="center"/>
      <protection hidden="1"/>
    </xf>
    <xf numFmtId="43" fontId="240" fillId="19" borderId="0" xfId="1" applyFont="1" applyFill="1" applyAlignment="1" applyProtection="1">
      <alignment horizontal="left" vertical="center"/>
      <protection hidden="1"/>
    </xf>
    <xf numFmtId="43" fontId="240" fillId="19" borderId="0" xfId="1" quotePrefix="1" applyFont="1" applyFill="1" applyBorder="1" applyAlignment="1" applyProtection="1">
      <alignment horizontal="left"/>
      <protection hidden="1"/>
    </xf>
    <xf numFmtId="43" fontId="240" fillId="82" borderId="0" xfId="1" applyFont="1" applyFill="1" applyBorder="1" applyAlignment="1" applyProtection="1">
      <alignment horizontal="left" vertical="center"/>
      <protection hidden="1"/>
    </xf>
    <xf numFmtId="43" fontId="240" fillId="0" borderId="0" xfId="1" applyFont="1" applyBorder="1" applyAlignment="1" applyProtection="1">
      <alignment horizontal="left" vertical="center"/>
      <protection hidden="1"/>
    </xf>
    <xf numFmtId="43" fontId="240" fillId="93" borderId="0" xfId="1" applyFont="1" applyFill="1" applyBorder="1" applyAlignment="1" applyProtection="1">
      <alignment horizontal="left" vertical="center" indent="1"/>
      <protection hidden="1"/>
    </xf>
    <xf numFmtId="43" fontId="240" fillId="19" borderId="0" xfId="1" applyFont="1" applyFill="1" applyBorder="1" applyAlignment="1" applyProtection="1">
      <alignment horizontal="left" vertical="center" indent="1"/>
      <protection hidden="1"/>
    </xf>
    <xf numFmtId="0" fontId="207" fillId="32" borderId="0" xfId="0" applyFont="1" applyFill="1" applyProtection="1">
      <alignment horizontal="left" vertical="center"/>
      <protection hidden="1"/>
      <extLst>
        <ext xmlns:xfpb="http://schemas.microsoft.com/office/spreadsheetml/2022/featurepropertybag" uri="{C7286773-470A-42A8-94C5-96B5CB345126}">
          <xfpb:xfComplement i="0"/>
        </ext>
      </extLst>
    </xf>
    <xf numFmtId="208" fontId="209" fillId="19" borderId="0" xfId="2" applyFont="1" applyFill="1" applyBorder="1" applyAlignment="1" applyProtection="1">
      <alignment horizontal="center" vertical="center"/>
      <protection hidden="1"/>
    </xf>
    <xf numFmtId="188" fontId="20" fillId="19" borderId="0" xfId="2" quotePrefix="1" applyNumberFormat="1" applyFont="1" applyFill="1" applyBorder="1" applyAlignment="1" applyProtection="1">
      <alignment vertical="center" wrapText="1"/>
      <protection hidden="1"/>
    </xf>
    <xf numFmtId="43" fontId="20" fillId="19" borderId="0" xfId="1" applyFont="1" applyFill="1" applyAlignment="1">
      <alignment horizontal="left" vertical="center"/>
    </xf>
    <xf numFmtId="43" fontId="20" fillId="19" borderId="0" xfId="1" applyFont="1" applyFill="1" applyBorder="1" applyAlignment="1" applyProtection="1">
      <alignment horizontal="center" vertical="center"/>
      <protection hidden="1"/>
    </xf>
    <xf numFmtId="43" fontId="20" fillId="19" borderId="0" xfId="1" quotePrefix="1" applyFont="1" applyFill="1" applyBorder="1" applyAlignment="1" applyProtection="1">
      <alignment horizontal="center" vertical="center" wrapText="1"/>
      <protection hidden="1"/>
    </xf>
    <xf numFmtId="43" fontId="20" fillId="19" borderId="0" xfId="1" quotePrefix="1" applyFont="1" applyFill="1" applyAlignment="1" applyProtection="1">
      <alignment horizontal="left" vertical="center"/>
      <protection hidden="1"/>
    </xf>
    <xf numFmtId="188" fontId="20" fillId="19" borderId="0" xfId="2" applyNumberFormat="1" applyFont="1" applyFill="1" applyAlignment="1" applyProtection="1">
      <alignment horizontal="left" vertical="center"/>
      <protection hidden="1"/>
    </xf>
    <xf numFmtId="208" fontId="20" fillId="19" borderId="0" xfId="2" applyFont="1" applyFill="1" applyAlignment="1" applyProtection="1">
      <alignment horizontal="center" vertical="center"/>
      <protection hidden="1"/>
    </xf>
    <xf numFmtId="1" fontId="9" fillId="0" borderId="0" xfId="0" applyNumberFormat="1" applyFont="1" applyAlignment="1" applyProtection="1">
      <alignment horizontal="right" vertical="center"/>
      <protection hidden="1"/>
    </xf>
    <xf numFmtId="1" fontId="35" fillId="32" borderId="0" xfId="0" applyNumberFormat="1" applyFont="1" applyFill="1" applyAlignment="1" applyProtection="1">
      <alignment horizontal="right" vertical="center"/>
      <protection hidden="1"/>
    </xf>
    <xf numFmtId="1" fontId="181" fillId="19" borderId="0" xfId="0" applyNumberFormat="1" applyFont="1" applyFill="1" applyBorder="1" applyAlignment="1" applyProtection="1">
      <alignment horizontal="right" vertical="center"/>
      <protection hidden="1"/>
    </xf>
    <xf numFmtId="1" fontId="208" fillId="19" borderId="0" xfId="0" applyNumberFormat="1" applyFont="1" applyFill="1" applyBorder="1" applyAlignment="1" applyProtection="1">
      <alignment horizontal="right" vertical="center"/>
      <protection hidden="1"/>
    </xf>
    <xf numFmtId="1" fontId="51" fillId="32" borderId="0" xfId="0" applyNumberFormat="1" applyFont="1" applyFill="1" applyBorder="1" applyAlignment="1" applyProtection="1">
      <alignment horizontal="right" vertical="center"/>
      <protection hidden="1"/>
    </xf>
    <xf numFmtId="1" fontId="20" fillId="19" borderId="0" xfId="1" applyNumberFormat="1" applyFont="1" applyFill="1" applyBorder="1" applyAlignment="1" applyProtection="1">
      <alignment horizontal="right" vertical="center" wrapText="1"/>
      <protection hidden="1"/>
    </xf>
    <xf numFmtId="1" fontId="209" fillId="19" borderId="0" xfId="2" quotePrefix="1" applyNumberFormat="1" applyFont="1" applyFill="1" applyBorder="1" applyAlignment="1" applyProtection="1">
      <alignment horizontal="right" vertical="center" wrapText="1"/>
      <protection hidden="1"/>
    </xf>
    <xf numFmtId="1" fontId="209" fillId="19" borderId="0" xfId="2" applyNumberFormat="1" applyFont="1" applyFill="1" applyBorder="1" applyAlignment="1" applyProtection="1">
      <alignment horizontal="right" vertical="center" wrapText="1"/>
      <protection hidden="1"/>
    </xf>
    <xf numFmtId="1" fontId="20" fillId="19" borderId="0" xfId="2" applyNumberFormat="1" applyFont="1" applyFill="1" applyBorder="1" applyAlignment="1" applyProtection="1">
      <alignment horizontal="right" vertical="center" wrapText="1"/>
      <protection hidden="1"/>
    </xf>
    <xf numFmtId="1" fontId="20" fillId="19" borderId="0" xfId="2" applyNumberFormat="1" applyFont="1" applyFill="1" applyAlignment="1" applyProtection="1">
      <alignment horizontal="right" vertical="center" wrapText="1"/>
      <protection hidden="1"/>
    </xf>
    <xf numFmtId="1" fontId="240" fillId="19" borderId="0" xfId="2" applyNumberFormat="1" applyFont="1" applyFill="1" applyAlignment="1" applyProtection="1">
      <alignment horizontal="right" vertical="center" wrapText="1"/>
      <protection hidden="1"/>
    </xf>
    <xf numFmtId="1" fontId="209" fillId="19" borderId="0" xfId="0" applyNumberFormat="1" applyFont="1" applyFill="1" applyBorder="1" applyAlignment="1" applyProtection="1">
      <alignment horizontal="right" vertical="center"/>
      <protection hidden="1"/>
    </xf>
    <xf numFmtId="1" fontId="209" fillId="19" borderId="0" xfId="39" applyNumberFormat="1" applyFont="1" applyFill="1" applyBorder="1" applyAlignment="1" applyProtection="1">
      <alignment horizontal="right" vertical="center" wrapText="1"/>
      <protection hidden="1"/>
    </xf>
    <xf numFmtId="1" fontId="209" fillId="82" borderId="0" xfId="0" applyNumberFormat="1" applyFont="1" applyFill="1" applyBorder="1" applyAlignment="1" applyProtection="1">
      <alignment horizontal="right" vertical="center"/>
      <protection hidden="1"/>
    </xf>
    <xf numFmtId="1" fontId="199" fillId="0" borderId="0" xfId="0" applyNumberFormat="1" applyFont="1" applyBorder="1" applyAlignment="1" applyProtection="1">
      <alignment horizontal="right" vertical="center"/>
      <protection hidden="1"/>
    </xf>
    <xf numFmtId="1" fontId="0" fillId="0" borderId="0" xfId="0" applyNumberFormat="1" applyAlignment="1">
      <alignment horizontal="right" vertical="center"/>
    </xf>
    <xf numFmtId="1" fontId="243" fillId="19" borderId="0" xfId="2" quotePrefix="1" applyNumberFormat="1" applyFont="1" applyFill="1" applyBorder="1" applyAlignment="1" applyProtection="1">
      <alignment horizontal="left" vertical="center"/>
      <protection hidden="1"/>
    </xf>
    <xf numFmtId="1" fontId="35" fillId="32" borderId="0" xfId="0" applyNumberFormat="1" applyFont="1" applyFill="1" applyProtection="1">
      <alignment horizontal="left" vertical="center"/>
      <protection hidden="1"/>
    </xf>
    <xf numFmtId="1" fontId="198" fillId="19" borderId="0" xfId="1" applyNumberFormat="1" applyFont="1" applyFill="1" applyAlignment="1" applyProtection="1">
      <alignment horizontal="left" vertical="center"/>
      <protection hidden="1"/>
    </xf>
    <xf numFmtId="43" fontId="239" fillId="32" borderId="0" xfId="1" applyFont="1" applyFill="1" applyBorder="1" applyAlignment="1" applyProtection="1">
      <alignment vertical="center"/>
      <protection hidden="1"/>
    </xf>
    <xf numFmtId="0" fontId="240" fillId="0" borderId="0" xfId="0" applyFont="1" applyProtection="1">
      <alignment horizontal="left" vertical="center"/>
      <protection hidden="1"/>
    </xf>
    <xf numFmtId="171" fontId="242" fillId="19" borderId="0" xfId="1" applyNumberFormat="1" applyFont="1" applyFill="1" applyAlignment="1" applyProtection="1">
      <alignment horizontal="left" vertical="center"/>
      <protection hidden="1"/>
    </xf>
    <xf numFmtId="188" fontId="240" fillId="19" borderId="0" xfId="2" quotePrefix="1" applyNumberFormat="1" applyFont="1" applyFill="1" applyBorder="1" applyAlignment="1" applyProtection="1">
      <alignment horizontal="left" vertical="center" wrapText="1"/>
      <protection hidden="1"/>
    </xf>
    <xf numFmtId="188" fontId="240" fillId="19" borderId="0" xfId="2" applyNumberFormat="1" applyFont="1" applyFill="1" applyBorder="1" applyAlignment="1" applyProtection="1">
      <alignment horizontal="left" vertical="center"/>
      <protection hidden="1"/>
    </xf>
    <xf numFmtId="188" fontId="240" fillId="19" borderId="0" xfId="2" applyNumberFormat="1" applyFont="1" applyFill="1" applyAlignment="1" applyProtection="1">
      <alignment horizontal="left" vertical="center" wrapText="1"/>
      <protection hidden="1"/>
    </xf>
    <xf numFmtId="188" fontId="240" fillId="19" borderId="0" xfId="2" applyNumberFormat="1" applyFont="1" applyFill="1" applyBorder="1" applyAlignment="1" applyProtection="1">
      <alignment horizontal="left" vertical="center" wrapText="1"/>
      <protection hidden="1"/>
    </xf>
    <xf numFmtId="206" fontId="240" fillId="19" borderId="0" xfId="39" applyFont="1" applyFill="1" applyBorder="1" applyAlignment="1" applyProtection="1">
      <alignment horizontal="left" vertical="center" wrapText="1"/>
      <protection hidden="1"/>
    </xf>
    <xf numFmtId="43" fontId="209" fillId="19" borderId="0" xfId="1" applyFont="1" applyFill="1" applyBorder="1" applyAlignment="1" applyProtection="1">
      <alignment vertical="center" wrapText="1"/>
      <protection hidden="1"/>
    </xf>
    <xf numFmtId="43" fontId="210" fillId="12" borderId="0" xfId="1" applyFont="1" applyFill="1" applyBorder="1" applyAlignment="1" applyProtection="1">
      <alignment horizontal="left" vertical="top" wrapText="1"/>
      <protection hidden="1"/>
    </xf>
    <xf numFmtId="43" fontId="20" fillId="19" borderId="0" xfId="1" quotePrefix="1" applyFont="1" applyFill="1" applyBorder="1" applyAlignment="1" applyProtection="1">
      <alignment horizontal="left" vertical="center" wrapText="1"/>
      <protection hidden="1"/>
    </xf>
    <xf numFmtId="43" fontId="20" fillId="19" borderId="0" xfId="1" applyFont="1" applyFill="1" applyAlignment="1" applyProtection="1">
      <alignment horizontal="left" vertical="center"/>
      <protection hidden="1"/>
    </xf>
    <xf numFmtId="1" fontId="20" fillId="10" borderId="0" xfId="0" applyNumberFormat="1" applyFont="1" applyFill="1" applyAlignment="1">
      <alignment horizontal="right" vertical="center"/>
    </xf>
    <xf numFmtId="0" fontId="131" fillId="32" borderId="0" xfId="0" applyFont="1" applyFill="1" applyProtection="1">
      <alignment horizontal="left" vertical="center"/>
      <protection hidden="1"/>
    </xf>
    <xf numFmtId="0" fontId="241" fillId="32" borderId="0" xfId="0" applyFont="1" applyFill="1" applyAlignment="1" applyProtection="1">
      <alignment horizontal="left" vertical="center" indent="2"/>
      <protection hidden="1"/>
    </xf>
    <xf numFmtId="0" fontId="117" fillId="19" borderId="160" xfId="0" applyFont="1" applyFill="1" applyBorder="1" applyProtection="1">
      <alignment horizontal="left" vertical="center"/>
      <protection hidden="1"/>
    </xf>
    <xf numFmtId="0" fontId="241" fillId="19" borderId="160" xfId="0" applyFont="1" applyFill="1" applyBorder="1" applyProtection="1">
      <alignment horizontal="left" vertical="center"/>
      <protection hidden="1"/>
    </xf>
    <xf numFmtId="0" fontId="35" fillId="19" borderId="160" xfId="0" applyFont="1" applyFill="1" applyBorder="1" applyProtection="1">
      <alignment horizontal="left" vertical="center"/>
      <protection hidden="1"/>
    </xf>
    <xf numFmtId="0" fontId="239" fillId="19" borderId="0" xfId="3"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20" fillId="19" borderId="0" xfId="2" applyNumberFormat="1" applyFont="1" applyFill="1" applyBorder="1" applyAlignment="1" applyProtection="1">
      <alignment vertical="center"/>
      <protection hidden="1"/>
    </xf>
    <xf numFmtId="0" fontId="20" fillId="19" borderId="0" xfId="1" applyNumberFormat="1" applyFont="1" applyFill="1" applyAlignment="1">
      <alignment horizontal="left" vertical="center"/>
    </xf>
    <xf numFmtId="188" fontId="240" fillId="32" borderId="0" xfId="2" quotePrefix="1" applyNumberFormat="1" applyFont="1" applyFill="1" applyBorder="1" applyAlignment="1" applyProtection="1">
      <alignment horizontal="left" vertical="center"/>
      <protection hidden="1"/>
    </xf>
    <xf numFmtId="188" fontId="209" fillId="32" borderId="0" xfId="2" applyNumberFormat="1" applyFont="1" applyFill="1" applyBorder="1" applyAlignment="1" applyProtection="1">
      <alignment horizontal="left" vertical="center" wrapText="1"/>
      <protection hidden="1"/>
    </xf>
    <xf numFmtId="188" fontId="209" fillId="32" borderId="0" xfId="2" applyNumberFormat="1" applyFont="1" applyFill="1" applyBorder="1" applyAlignment="1" applyProtection="1">
      <alignment vertical="center" wrapText="1"/>
      <protection hidden="1"/>
    </xf>
    <xf numFmtId="0" fontId="20" fillId="32" borderId="0" xfId="1" applyNumberFormat="1" applyFont="1" applyFill="1" applyAlignment="1">
      <alignment horizontal="left" vertical="center"/>
    </xf>
    <xf numFmtId="43" fontId="20" fillId="32" borderId="0" xfId="1" applyFont="1" applyFill="1" applyAlignment="1">
      <alignment horizontal="left" vertical="center"/>
    </xf>
    <xf numFmtId="188" fontId="240" fillId="32" borderId="6" xfId="2" quotePrefix="1" applyNumberFormat="1" applyFont="1" applyFill="1" applyBorder="1" applyAlignment="1" applyProtection="1">
      <alignment horizontal="left" vertical="center"/>
      <protection hidden="1"/>
    </xf>
    <xf numFmtId="43" fontId="240" fillId="32" borderId="6" xfId="1" applyFont="1" applyFill="1" applyBorder="1" applyAlignment="1" applyProtection="1">
      <alignment horizontal="left" vertical="center"/>
      <protection hidden="1"/>
    </xf>
    <xf numFmtId="0" fontId="240" fillId="32" borderId="0" xfId="1" quotePrefix="1" applyNumberFormat="1" applyFont="1" applyFill="1" applyBorder="1" applyAlignment="1" applyProtection="1">
      <alignment horizontal="left" vertical="center"/>
      <protection hidden="1"/>
    </xf>
    <xf numFmtId="0" fontId="239" fillId="32" borderId="0" xfId="1" applyNumberFormat="1" applyFont="1" applyFill="1" applyBorder="1" applyAlignment="1" applyProtection="1">
      <alignment vertical="center"/>
      <protection hidden="1"/>
    </xf>
    <xf numFmtId="216" fontId="240" fillId="32" borderId="0" xfId="2" quotePrefix="1" applyNumberFormat="1" applyFont="1" applyFill="1" applyBorder="1" applyAlignment="1" applyProtection="1">
      <alignment horizontal="left" vertical="center"/>
      <protection hidden="1"/>
    </xf>
    <xf numFmtId="216" fontId="239" fillId="32" borderId="0" xfId="1" applyNumberFormat="1" applyFont="1" applyFill="1" applyBorder="1" applyAlignment="1" applyProtection="1">
      <alignment vertical="center"/>
      <protection hidden="1"/>
    </xf>
    <xf numFmtId="216" fontId="20" fillId="32" borderId="0" xfId="1" applyNumberFormat="1" applyFont="1" applyFill="1" applyAlignment="1">
      <alignment horizontal="left" vertical="center"/>
    </xf>
    <xf numFmtId="216" fontId="20" fillId="19" borderId="0" xfId="1" applyNumberFormat="1" applyFont="1" applyFill="1" applyAlignment="1">
      <alignment horizontal="left" vertical="center"/>
    </xf>
    <xf numFmtId="0" fontId="20" fillId="32" borderId="0" xfId="1" quotePrefix="1" applyNumberFormat="1" applyFont="1" applyFill="1" applyBorder="1" applyAlignment="1" applyProtection="1">
      <alignment horizontal="left" vertical="center"/>
      <protection hidden="1"/>
    </xf>
    <xf numFmtId="216" fontId="20" fillId="32" borderId="0" xfId="2" quotePrefix="1" applyNumberFormat="1" applyFont="1" applyFill="1" applyBorder="1" applyAlignment="1" applyProtection="1">
      <alignment horizontal="left" vertical="center"/>
      <protection hidden="1"/>
    </xf>
    <xf numFmtId="0" fontId="20" fillId="32" borderId="0" xfId="1" applyNumberFormat="1" applyFont="1" applyFill="1" applyBorder="1" applyAlignment="1" applyProtection="1">
      <alignment horizontal="left" vertical="center" wrapText="1"/>
      <protection hidden="1"/>
    </xf>
    <xf numFmtId="216" fontId="20" fillId="32" borderId="0" xfId="2" applyNumberFormat="1" applyFont="1" applyFill="1" applyBorder="1" applyAlignment="1" applyProtection="1">
      <alignment horizontal="left" vertical="center" wrapText="1"/>
      <protection hidden="1"/>
    </xf>
    <xf numFmtId="0" fontId="40" fillId="2" borderId="0" xfId="0" applyFont="1" applyFill="1" applyAlignment="1">
      <alignment horizontal="left" vertical="center" wrapText="1"/>
    </xf>
    <xf numFmtId="0" fontId="40" fillId="0" borderId="0" xfId="0" applyFont="1" applyAlignment="1">
      <alignment horizontal="left" vertical="center" wrapText="1"/>
    </xf>
    <xf numFmtId="0" fontId="40" fillId="2" borderId="0" xfId="0" applyFont="1" applyFill="1">
      <alignment horizontal="left" vertical="center"/>
    </xf>
    <xf numFmtId="14" fontId="117" fillId="13" borderId="0" xfId="0" applyNumberFormat="1" applyFont="1" applyFill="1" applyBorder="1" applyAlignment="1">
      <alignment horizontal="center" vertical="center" shrinkToFit="1"/>
    </xf>
    <xf numFmtId="14" fontId="117" fillId="13" borderId="0" xfId="0" applyNumberFormat="1" applyFont="1" applyFill="1" applyBorder="1" applyAlignment="1">
      <alignment horizontal="center" vertical="center" wrapText="1"/>
    </xf>
    <xf numFmtId="0" fontId="13" fillId="15" borderId="0" xfId="0" applyFont="1" applyFill="1" applyBorder="1">
      <alignment horizontal="left" vertical="center"/>
    </xf>
    <xf numFmtId="0" fontId="13" fillId="15" borderId="0" xfId="0" applyFont="1" applyFill="1" applyBorder="1" applyAlignment="1">
      <alignment horizontal="left" vertical="center" readingOrder="1"/>
    </xf>
    <xf numFmtId="0" fontId="13" fillId="15" borderId="0" xfId="0" applyFont="1" applyFill="1" applyBorder="1" applyAlignment="1">
      <alignment horizontal="right" vertical="center"/>
    </xf>
    <xf numFmtId="0" fontId="40" fillId="15" borderId="0" xfId="0" applyFont="1" applyFill="1" applyBorder="1">
      <alignment horizontal="left" vertical="center"/>
    </xf>
    <xf numFmtId="0" fontId="40" fillId="15" borderId="0" xfId="0" applyFont="1" applyFill="1" applyBorder="1" applyAlignment="1">
      <alignment horizontal="left" vertical="center" readingOrder="1"/>
    </xf>
    <xf numFmtId="17" fontId="40" fillId="15" borderId="0" xfId="0" applyNumberFormat="1" applyFont="1" applyFill="1" applyBorder="1" applyAlignment="1">
      <alignment horizontal="right" vertical="center"/>
    </xf>
    <xf numFmtId="0" fontId="40" fillId="15" borderId="0" xfId="0" applyFont="1" applyFill="1" applyBorder="1" applyAlignment="1">
      <alignment horizontal="right" vertical="center"/>
    </xf>
    <xf numFmtId="213" fontId="40" fillId="15" borderId="0" xfId="60" applyFont="1" applyFill="1" applyBorder="1" applyAlignment="1">
      <alignment horizontal="left" vertical="center"/>
    </xf>
    <xf numFmtId="213" fontId="40" fillId="15" borderId="0" xfId="60" applyFont="1" applyFill="1" applyBorder="1">
      <alignment horizontal="center" vertical="center"/>
    </xf>
    <xf numFmtId="43" fontId="40" fillId="15" borderId="0" xfId="0" applyNumberFormat="1" applyFont="1" applyFill="1" applyBorder="1" applyAlignment="1">
      <alignment horizontal="left" vertical="center" readingOrder="1"/>
    </xf>
    <xf numFmtId="1" fontId="40" fillId="15" borderId="0" xfId="0" applyNumberFormat="1" applyFont="1" applyFill="1" applyBorder="1" applyAlignment="1">
      <alignment horizontal="right" vertical="center"/>
    </xf>
    <xf numFmtId="173" fontId="40" fillId="15" borderId="0" xfId="0" applyNumberFormat="1" applyFont="1" applyFill="1" applyBorder="1" applyAlignment="1">
      <alignment horizontal="left" vertical="center" readingOrder="1"/>
    </xf>
    <xf numFmtId="0" fontId="53" fillId="15" borderId="0" xfId="0" applyFont="1" applyFill="1" applyBorder="1" applyAlignment="1">
      <alignment horizontal="left" vertical="center" readingOrder="1"/>
    </xf>
    <xf numFmtId="1" fontId="40" fillId="15" borderId="0" xfId="2" applyNumberFormat="1" applyFont="1" applyFill="1" applyBorder="1" applyAlignment="1">
      <alignment horizontal="right" vertical="center"/>
    </xf>
    <xf numFmtId="212" fontId="40" fillId="15" borderId="0" xfId="0" applyNumberFormat="1" applyFont="1" applyFill="1" applyBorder="1" applyAlignment="1">
      <alignment horizontal="left" vertical="center" readingOrder="1"/>
    </xf>
    <xf numFmtId="1" fontId="40" fillId="15" borderId="0" xfId="1" applyNumberFormat="1" applyFont="1" applyFill="1" applyBorder="1" applyAlignment="1">
      <alignment horizontal="right" vertical="center"/>
    </xf>
    <xf numFmtId="199" fontId="40" fillId="15" borderId="0" xfId="0" applyNumberFormat="1" applyFont="1" applyFill="1" applyBorder="1" applyAlignment="1">
      <alignment horizontal="left" vertical="center" readingOrder="1"/>
    </xf>
    <xf numFmtId="206" fontId="40" fillId="15" borderId="0" xfId="0" applyNumberFormat="1" applyFont="1" applyFill="1" applyBorder="1" applyAlignment="1">
      <alignment horizontal="left" vertical="center" readingOrder="1"/>
    </xf>
    <xf numFmtId="209" fontId="244" fillId="95" borderId="161" xfId="59" applyFont="1" applyFill="1" applyBorder="1" applyAlignment="1" applyProtection="1">
      <alignment horizontal="center" vertical="center" wrapText="1"/>
      <protection locked="0"/>
    </xf>
    <xf numFmtId="208" fontId="40" fillId="15" borderId="0" xfId="2" applyFont="1" applyFill="1" applyBorder="1" applyAlignment="1">
      <alignment horizontal="right" vertical="center"/>
    </xf>
    <xf numFmtId="217" fontId="40" fillId="15" borderId="0" xfId="2" applyNumberFormat="1" applyFont="1" applyFill="1" applyBorder="1" applyAlignment="1">
      <alignment horizontal="right" vertical="center"/>
    </xf>
    <xf numFmtId="206" fontId="244" fillId="96" borderId="161" xfId="39" applyFont="1" applyFill="1" applyBorder="1" applyAlignment="1" applyProtection="1">
      <alignment horizontal="right"/>
      <protection locked="0" hidden="1"/>
    </xf>
    <xf numFmtId="206" fontId="245" fillId="96" borderId="161" xfId="39" applyFont="1" applyFill="1" applyBorder="1" applyAlignment="1" applyProtection="1">
      <alignment vertical="top" readingOrder="1"/>
      <protection locked="0" hidden="1"/>
    </xf>
    <xf numFmtId="0" fontId="43" fillId="3" borderId="0" xfId="0" applyFont="1" applyFill="1" applyBorder="1" applyAlignment="1">
      <alignment horizontal="center" vertical="center"/>
    </xf>
    <xf numFmtId="0" fontId="43" fillId="3" borderId="0" xfId="0" applyFont="1" applyFill="1" applyBorder="1">
      <alignment horizontal="left" vertical="center"/>
    </xf>
    <xf numFmtId="0" fontId="15" fillId="2" borderId="0" xfId="0" applyFont="1" applyFill="1">
      <alignment horizontal="left" vertical="center"/>
    </xf>
    <xf numFmtId="0" fontId="66" fillId="10" borderId="7" xfId="0" applyFont="1" applyFill="1" applyBorder="1" applyAlignment="1">
      <alignment horizontal="center" vertical="center" textRotation="90"/>
    </xf>
    <xf numFmtId="0" fontId="66" fillId="10" borderId="9" xfId="0" applyFont="1" applyFill="1" applyBorder="1" applyAlignment="1">
      <alignment horizontal="center" vertical="center" textRotation="90"/>
    </xf>
    <xf numFmtId="0" fontId="104" fillId="3" borderId="0" xfId="9" applyFont="1" applyFill="1" applyAlignment="1">
      <alignment horizontal="left" vertical="center"/>
    </xf>
    <xf numFmtId="0" fontId="15" fillId="2" borderId="0" xfId="0" applyFont="1" applyFill="1" applyBorder="1">
      <alignment horizontal="left" vertical="center"/>
    </xf>
    <xf numFmtId="0" fontId="15" fillId="2" borderId="59" xfId="0" applyFont="1" applyFill="1" applyBorder="1">
      <alignment horizontal="left" vertical="center"/>
    </xf>
    <xf numFmtId="0" fontId="0" fillId="3" borderId="0" xfId="0" applyFill="1" applyBorder="1" applyAlignment="1">
      <alignment horizontal="center" vertical="center"/>
    </xf>
    <xf numFmtId="0" fontId="46" fillId="2" borderId="0" xfId="12" applyFont="1" applyFill="1" applyBorder="1" applyAlignment="1">
      <alignment horizontal="left" vertical="center"/>
    </xf>
    <xf numFmtId="0" fontId="0" fillId="2" borderId="0" xfId="0" applyFill="1" applyBorder="1" applyAlignment="1">
      <alignment horizontal="center" vertical="top" wrapText="1"/>
    </xf>
    <xf numFmtId="0" fontId="4" fillId="2" borderId="0" xfId="0" applyFont="1" applyFill="1" applyBorder="1" applyAlignment="1">
      <alignment horizontal="left" vertical="top" wrapText="1"/>
    </xf>
    <xf numFmtId="0" fontId="224" fillId="54" borderId="0" xfId="0" applyFont="1" applyFill="1" applyBorder="1" applyAlignment="1">
      <alignment horizontal="center" vertical="center"/>
    </xf>
    <xf numFmtId="187" fontId="105" fillId="56" borderId="27" xfId="10" applyNumberFormat="1" applyFont="1" applyFill="1" applyBorder="1" applyAlignment="1">
      <alignment horizontal="right" vertical="center"/>
    </xf>
    <xf numFmtId="187" fontId="105" fillId="56" borderId="29" xfId="10" applyNumberFormat="1" applyFont="1" applyFill="1" applyBorder="1" applyAlignment="1">
      <alignment horizontal="right" vertical="center"/>
    </xf>
    <xf numFmtId="187" fontId="105" fillId="56" borderId="7" xfId="10" applyNumberFormat="1" applyFont="1" applyFill="1" applyBorder="1" applyAlignment="1">
      <alignment horizontal="right" vertical="center"/>
    </xf>
    <xf numFmtId="187" fontId="105" fillId="56" borderId="19" xfId="10" applyNumberFormat="1" applyFont="1" applyFill="1" applyBorder="1" applyAlignment="1">
      <alignment horizontal="right" vertical="center"/>
    </xf>
    <xf numFmtId="0" fontId="48" fillId="27" borderId="9" xfId="50" applyFont="1" applyFill="1" applyBorder="1" applyAlignment="1">
      <alignment horizontal="center" vertical="center"/>
    </xf>
    <xf numFmtId="187" fontId="105" fillId="5" borderId="7" xfId="10" applyNumberFormat="1" applyFont="1" applyFill="1" applyBorder="1" applyAlignment="1">
      <alignment horizontal="right" vertical="center"/>
    </xf>
    <xf numFmtId="187" fontId="105" fillId="5" borderId="19" xfId="10" applyNumberFormat="1" applyFont="1" applyFill="1" applyBorder="1" applyAlignment="1">
      <alignment horizontal="right" vertical="center"/>
    </xf>
    <xf numFmtId="187" fontId="184" fillId="4" borderId="7" xfId="10" applyNumberFormat="1" applyFont="1" applyFill="1" applyBorder="1" applyAlignment="1">
      <alignment horizontal="right" vertical="center"/>
    </xf>
    <xf numFmtId="187" fontId="184" fillId="4" borderId="19" xfId="10" applyNumberFormat="1" applyFont="1" applyFill="1" applyBorder="1" applyAlignment="1">
      <alignment horizontal="right" vertical="center"/>
    </xf>
    <xf numFmtId="187" fontId="184" fillId="10" borderId="7" xfId="10" applyNumberFormat="1" applyFont="1" applyFill="1" applyBorder="1" applyAlignment="1">
      <alignment horizontal="right" vertical="center"/>
    </xf>
    <xf numFmtId="187" fontId="184" fillId="10" borderId="19" xfId="10" applyNumberFormat="1" applyFont="1" applyFill="1" applyBorder="1" applyAlignment="1">
      <alignment horizontal="right" vertical="center"/>
    </xf>
    <xf numFmtId="187" fontId="105" fillId="7" borderId="7" xfId="10" applyNumberFormat="1" applyFont="1" applyFill="1" applyBorder="1" applyAlignment="1">
      <alignment horizontal="right" vertical="center"/>
    </xf>
    <xf numFmtId="187" fontId="105" fillId="7" borderId="19" xfId="10" applyNumberFormat="1" applyFont="1" applyFill="1" applyBorder="1" applyAlignment="1">
      <alignment horizontal="right" vertical="center"/>
    </xf>
    <xf numFmtId="187" fontId="184" fillId="14" borderId="7" xfId="10" applyNumberFormat="1" applyFont="1" applyFill="1" applyBorder="1" applyAlignment="1">
      <alignment horizontal="right" vertical="center"/>
    </xf>
    <xf numFmtId="187" fontId="184" fillId="14" borderId="19" xfId="10" applyNumberFormat="1" applyFont="1" applyFill="1" applyBorder="1" applyAlignment="1">
      <alignment horizontal="right" vertical="center"/>
    </xf>
    <xf numFmtId="187" fontId="105" fillId="5" borderId="7" xfId="55" applyNumberFormat="1" applyFont="1" applyFill="1" applyBorder="1" applyAlignment="1">
      <alignment horizontal="right" vertical="center"/>
    </xf>
    <xf numFmtId="187" fontId="105" fillId="5" borderId="19" xfId="55" applyNumberFormat="1" applyFont="1" applyFill="1" applyBorder="1" applyAlignment="1">
      <alignment horizontal="right" vertical="center"/>
    </xf>
    <xf numFmtId="187" fontId="182" fillId="14" borderId="7" xfId="10" applyNumberFormat="1" applyFont="1" applyFill="1" applyBorder="1" applyAlignment="1">
      <alignment horizontal="right" vertical="center"/>
    </xf>
    <xf numFmtId="187" fontId="182" fillId="14" borderId="19" xfId="10" applyNumberFormat="1" applyFont="1" applyFill="1" applyBorder="1" applyAlignment="1">
      <alignment horizontal="right" vertical="center"/>
    </xf>
    <xf numFmtId="187" fontId="184" fillId="10" borderId="7" xfId="55" applyNumberFormat="1" applyFont="1" applyFill="1" applyBorder="1" applyAlignment="1">
      <alignment horizontal="right" vertical="center"/>
    </xf>
    <xf numFmtId="187" fontId="184" fillId="10" borderId="19" xfId="55" applyNumberFormat="1" applyFont="1" applyFill="1" applyBorder="1" applyAlignment="1">
      <alignment horizontal="right" vertical="center"/>
    </xf>
    <xf numFmtId="0" fontId="53" fillId="44" borderId="7" xfId="55" applyBorder="1" applyAlignment="1">
      <alignment horizontal="center" vertical="center"/>
    </xf>
    <xf numFmtId="0" fontId="53" fillId="44" borderId="10" xfId="55" applyBorder="1" applyAlignment="1">
      <alignment horizontal="center" vertical="center"/>
    </xf>
    <xf numFmtId="0" fontId="53" fillId="44" borderId="8" xfId="55" applyBorder="1" applyAlignment="1">
      <alignment horizontal="left" vertical="center"/>
    </xf>
    <xf numFmtId="0" fontId="53" fillId="44" borderId="6" xfId="55" applyBorder="1" applyAlignment="1">
      <alignment horizontal="left" vertical="center"/>
    </xf>
    <xf numFmtId="0" fontId="66" fillId="19" borderId="145" xfId="18" applyFont="1" applyFill="1" applyBorder="1" applyAlignment="1">
      <alignment horizontal="center" vertical="center"/>
      <protection locked="0"/>
    </xf>
    <xf numFmtId="0" fontId="66" fillId="19" borderId="146" xfId="18" applyFont="1" applyFill="1" applyBorder="1" applyAlignment="1">
      <alignment horizontal="center" vertical="center"/>
      <protection locked="0"/>
    </xf>
    <xf numFmtId="0" fontId="110" fillId="6" borderId="8" xfId="0" applyFont="1" applyFill="1" applyBorder="1">
      <alignment horizontal="left" vertical="center"/>
    </xf>
    <xf numFmtId="0" fontId="110" fillId="6" borderId="6" xfId="0" applyFont="1" applyFill="1" applyBorder="1">
      <alignment horizontal="left" vertical="center"/>
    </xf>
    <xf numFmtId="0" fontId="0" fillId="15" borderId="0" xfId="0" applyFill="1" applyAlignment="1">
      <alignment horizontal="center" vertical="center"/>
    </xf>
    <xf numFmtId="0" fontId="66" fillId="10" borderId="7" xfId="0" applyFont="1" applyFill="1" applyBorder="1" applyAlignment="1" applyProtection="1">
      <alignment horizontal="center" vertical="center" textRotation="90"/>
      <protection locked="0"/>
    </xf>
    <xf numFmtId="0" fontId="66" fillId="10" borderId="9" xfId="0" applyFont="1" applyFill="1" applyBorder="1" applyAlignment="1" applyProtection="1">
      <alignment horizontal="center" vertical="center" textRotation="90"/>
      <protection locked="0"/>
    </xf>
    <xf numFmtId="0" fontId="66" fillId="10" borderId="37" xfId="10" applyFont="1" applyFill="1" applyBorder="1" applyAlignment="1">
      <alignment horizontal="center" vertical="center"/>
    </xf>
    <xf numFmtId="0" fontId="66" fillId="10" borderId="38" xfId="10" applyFont="1" applyFill="1" applyBorder="1" applyAlignment="1">
      <alignment horizontal="center" vertical="center"/>
    </xf>
    <xf numFmtId="0" fontId="34" fillId="2" borderId="0" xfId="12" applyFont="1" applyFill="1" applyBorder="1" applyAlignment="1">
      <alignment horizontal="left" vertical="center"/>
    </xf>
    <xf numFmtId="0" fontId="112" fillId="2" borderId="145" xfId="18" applyFont="1" applyFill="1" applyBorder="1" applyAlignment="1">
      <alignment horizontal="left" vertical="center"/>
      <protection locked="0"/>
    </xf>
    <xf numFmtId="0" fontId="112" fillId="2" borderId="146" xfId="18" applyFont="1" applyFill="1" applyBorder="1" applyAlignment="1">
      <alignment horizontal="left" vertical="center"/>
      <protection locked="0"/>
    </xf>
    <xf numFmtId="187" fontId="105" fillId="56" borderId="27" xfId="10" applyNumberFormat="1" applyFont="1" applyFill="1" applyBorder="1" applyAlignment="1">
      <alignment horizontal="center" vertical="center"/>
    </xf>
    <xf numFmtId="187" fontId="105" fillId="56" borderId="29" xfId="10" applyNumberFormat="1" applyFont="1" applyFill="1" applyBorder="1" applyAlignment="1">
      <alignment horizontal="center" vertical="center"/>
    </xf>
    <xf numFmtId="187" fontId="105" fillId="5" borderId="7" xfId="10" applyNumberFormat="1" applyFont="1" applyFill="1" applyBorder="1" applyAlignment="1">
      <alignment horizontal="center" vertical="center"/>
    </xf>
    <xf numFmtId="187" fontId="105" fillId="5" borderId="19" xfId="10" applyNumberFormat="1" applyFont="1" applyFill="1" applyBorder="1" applyAlignment="1">
      <alignment horizontal="center" vertical="center"/>
    </xf>
    <xf numFmtId="187" fontId="184" fillId="4" borderId="7" xfId="10" applyNumberFormat="1" applyFont="1" applyFill="1" applyBorder="1" applyAlignment="1">
      <alignment horizontal="center" vertical="center"/>
    </xf>
    <xf numFmtId="187" fontId="184" fillId="4" borderId="19" xfId="10" applyNumberFormat="1" applyFont="1" applyFill="1" applyBorder="1" applyAlignment="1">
      <alignment horizontal="center" vertical="center"/>
    </xf>
    <xf numFmtId="0" fontId="225" fillId="4" borderId="0" xfId="0" applyFont="1" applyFill="1" applyBorder="1" applyAlignment="1">
      <alignment horizontal="center" vertical="center"/>
    </xf>
    <xf numFmtId="0" fontId="225" fillId="4" borderId="3" xfId="0" applyFont="1" applyFill="1" applyBorder="1" applyAlignment="1">
      <alignment horizontal="center" vertical="center"/>
    </xf>
    <xf numFmtId="43" fontId="68" fillId="13" borderId="0" xfId="1" applyFont="1" applyFill="1" applyBorder="1" applyAlignment="1" applyProtection="1">
      <alignment horizontal="center" vertical="center" shrinkToFit="1"/>
    </xf>
    <xf numFmtId="187" fontId="184" fillId="10" borderId="7" xfId="10" applyNumberFormat="1" applyFont="1" applyFill="1" applyBorder="1" applyAlignment="1">
      <alignment horizontal="center" vertical="center"/>
    </xf>
    <xf numFmtId="187" fontId="184" fillId="10" borderId="19" xfId="10" applyNumberFormat="1" applyFont="1" applyFill="1" applyBorder="1" applyAlignment="1">
      <alignment horizontal="center" vertical="center"/>
    </xf>
    <xf numFmtId="197" fontId="53" fillId="44" borderId="8" xfId="55" applyNumberFormat="1" applyBorder="1" applyAlignment="1">
      <alignment horizontal="center" vertical="center"/>
    </xf>
    <xf numFmtId="197" fontId="53" fillId="44" borderId="6" xfId="55" applyNumberFormat="1" applyBorder="1" applyAlignment="1">
      <alignment horizontal="center" vertical="center"/>
    </xf>
    <xf numFmtId="0" fontId="110" fillId="2" borderId="8" xfId="50" applyFont="1" applyFill="1" applyBorder="1" applyAlignment="1">
      <alignment horizontal="left" vertical="center"/>
    </xf>
    <xf numFmtId="0" fontId="110" fillId="2" borderId="6" xfId="50" applyFont="1" applyFill="1" applyBorder="1" applyAlignment="1">
      <alignment horizontal="left" vertical="center"/>
    </xf>
    <xf numFmtId="0" fontId="29" fillId="2" borderId="7" xfId="0" applyFont="1" applyFill="1" applyBorder="1" applyAlignment="1">
      <alignment horizontal="center" vertical="center"/>
    </xf>
    <xf numFmtId="0" fontId="29" fillId="2" borderId="10" xfId="0" applyFont="1" applyFill="1" applyBorder="1" applyAlignment="1">
      <alignment horizontal="center" vertical="center"/>
    </xf>
    <xf numFmtId="0" fontId="110" fillId="2" borderId="8" xfId="0" applyFont="1" applyFill="1" applyBorder="1">
      <alignment horizontal="left" vertical="center"/>
    </xf>
    <xf numFmtId="0" fontId="110" fillId="2" borderId="6" xfId="0" applyFont="1" applyFill="1" applyBorder="1">
      <alignment horizontal="left" vertical="center"/>
    </xf>
    <xf numFmtId="187" fontId="203" fillId="56" borderId="7" xfId="10" applyNumberFormat="1" applyFont="1" applyFill="1" applyBorder="1" applyAlignment="1">
      <alignment horizontal="right" vertical="center"/>
    </xf>
    <xf numFmtId="187" fontId="203" fillId="56" borderId="19" xfId="10" applyNumberFormat="1" applyFont="1" applyFill="1" applyBorder="1" applyAlignment="1">
      <alignment horizontal="right" vertical="center"/>
    </xf>
    <xf numFmtId="187" fontId="184" fillId="19" borderId="7" xfId="10" applyNumberFormat="1" applyFont="1" applyFill="1" applyBorder="1" applyAlignment="1">
      <alignment horizontal="right" vertical="center"/>
    </xf>
    <xf numFmtId="187" fontId="184" fillId="19" borderId="19" xfId="10" applyNumberFormat="1" applyFont="1" applyFill="1" applyBorder="1" applyAlignment="1">
      <alignment horizontal="right" vertical="center"/>
    </xf>
    <xf numFmtId="0" fontId="78" fillId="3" borderId="0" xfId="9" applyFill="1" applyAlignment="1">
      <alignment horizontal="left" vertical="center"/>
    </xf>
    <xf numFmtId="0" fontId="66" fillId="10" borderId="39" xfId="10" applyFont="1" applyFill="1" applyBorder="1" applyAlignment="1">
      <alignment horizontal="center" vertical="center"/>
    </xf>
    <xf numFmtId="0" fontId="110" fillId="2" borderId="0" xfId="0" applyFont="1" applyFill="1" applyBorder="1">
      <alignment horizontal="left" vertical="center"/>
    </xf>
    <xf numFmtId="0" fontId="77" fillId="2" borderId="0" xfId="10" applyFill="1" applyProtection="1">
      <alignment horizontal="left" vertical="center"/>
      <protection hidden="1"/>
    </xf>
    <xf numFmtId="191" fontId="135" fillId="15" borderId="0" xfId="39" applyNumberFormat="1" applyFont="1" applyFill="1" applyBorder="1" applyAlignment="1" applyProtection="1">
      <alignment horizontal="center" vertical="center" wrapText="1"/>
      <protection hidden="1"/>
    </xf>
    <xf numFmtId="206" fontId="135" fillId="15" borderId="83" xfId="39" applyFont="1" applyFill="1" applyBorder="1" applyAlignment="1" applyProtection="1">
      <alignment horizontal="center" vertical="center" wrapText="1"/>
      <protection hidden="1"/>
    </xf>
    <xf numFmtId="206" fontId="135" fillId="15" borderId="0" xfId="39" applyFont="1" applyFill="1" applyBorder="1" applyAlignment="1" applyProtection="1">
      <alignment horizontal="center" vertical="center" wrapText="1"/>
      <protection hidden="1"/>
    </xf>
    <xf numFmtId="0" fontId="35" fillId="5" borderId="75" xfId="0" applyFont="1" applyFill="1" applyBorder="1" applyAlignment="1" applyProtection="1">
      <alignment horizontal="left" vertical="top"/>
      <protection hidden="1"/>
    </xf>
    <xf numFmtId="0" fontId="61" fillId="2" borderId="0" xfId="10" applyFont="1" applyFill="1" applyAlignment="1" applyProtection="1">
      <alignment horizontal="left" vertical="top" wrapText="1"/>
      <protection hidden="1"/>
    </xf>
    <xf numFmtId="167" fontId="135" fillId="2" borderId="37" xfId="39" applyNumberFormat="1" applyFont="1" applyFill="1" applyBorder="1" applyAlignment="1" applyProtection="1">
      <alignment horizontal="center" vertical="center" shrinkToFit="1"/>
      <protection hidden="1"/>
    </xf>
    <xf numFmtId="167" fontId="135" fillId="2" borderId="39" xfId="39" applyNumberFormat="1" applyFont="1" applyFill="1" applyBorder="1" applyAlignment="1" applyProtection="1">
      <alignment horizontal="center" vertical="center" shrinkToFit="1"/>
      <protection hidden="1"/>
    </xf>
    <xf numFmtId="0" fontId="152" fillId="33" borderId="0" xfId="25" applyFont="1" applyFill="1" applyBorder="1">
      <alignment horizontal="left" vertical="center" wrapText="1" shrinkToFit="1"/>
    </xf>
    <xf numFmtId="0" fontId="18" fillId="10" borderId="7" xfId="0" applyFont="1" applyFill="1" applyBorder="1" applyAlignment="1">
      <alignment horizontal="center" vertical="center" textRotation="90"/>
    </xf>
    <xf numFmtId="0" fontId="18" fillId="10" borderId="9" xfId="0" applyFont="1" applyFill="1" applyBorder="1" applyAlignment="1">
      <alignment horizontal="center" vertical="center" textRotation="90"/>
    </xf>
    <xf numFmtId="3" fontId="136" fillId="15" borderId="0" xfId="39" applyNumberFormat="1" applyFont="1" applyFill="1" applyBorder="1" applyAlignment="1" applyProtection="1">
      <alignment horizontal="center" vertical="center"/>
      <protection hidden="1"/>
    </xf>
    <xf numFmtId="206" fontId="135" fillId="36" borderId="83" xfId="39" applyFont="1" applyFill="1" applyBorder="1" applyAlignment="1" applyProtection="1">
      <alignment horizontal="center" vertical="center" wrapText="1"/>
      <protection hidden="1"/>
    </xf>
    <xf numFmtId="206" fontId="135" fillId="36" borderId="0" xfId="39" applyFont="1" applyFill="1" applyBorder="1" applyAlignment="1" applyProtection="1">
      <alignment horizontal="center" vertical="center" wrapText="1"/>
      <protection hidden="1"/>
    </xf>
    <xf numFmtId="0" fontId="35" fillId="36" borderId="0" xfId="0" applyFont="1" applyFill="1" applyBorder="1" applyAlignment="1" applyProtection="1">
      <alignment horizontal="center" vertical="center"/>
      <protection hidden="1"/>
    </xf>
    <xf numFmtId="3" fontId="53" fillId="15" borderId="0" xfId="39" applyNumberFormat="1" applyFont="1" applyFill="1" applyBorder="1" applyAlignment="1" applyProtection="1">
      <alignment horizontal="center" vertical="center"/>
      <protection hidden="1"/>
    </xf>
    <xf numFmtId="43" fontId="9" fillId="3" borderId="7" xfId="1" applyFont="1" applyFill="1" applyBorder="1" applyAlignment="1" applyProtection="1">
      <alignment horizontal="left" vertical="top"/>
      <protection locked="0"/>
    </xf>
    <xf numFmtId="43" fontId="9" fillId="3" borderId="8" xfId="1" applyFont="1" applyFill="1" applyBorder="1" applyAlignment="1" applyProtection="1">
      <alignment horizontal="left" vertical="top"/>
      <protection locked="0"/>
    </xf>
    <xf numFmtId="43" fontId="9" fillId="3" borderId="9" xfId="1" applyFont="1" applyFill="1" applyBorder="1" applyAlignment="1" applyProtection="1">
      <alignment horizontal="left" vertical="top"/>
      <protection locked="0"/>
    </xf>
    <xf numFmtId="43" fontId="9" fillId="3" borderId="0" xfId="1" applyFont="1" applyFill="1" applyBorder="1" applyAlignment="1" applyProtection="1">
      <alignment horizontal="left" vertical="top"/>
      <protection locked="0"/>
    </xf>
    <xf numFmtId="43" fontId="9" fillId="3" borderId="10" xfId="1" applyFont="1" applyFill="1" applyBorder="1" applyAlignment="1" applyProtection="1">
      <alignment horizontal="left" vertical="top"/>
      <protection locked="0"/>
    </xf>
    <xf numFmtId="43" fontId="9" fillId="3" borderId="6" xfId="1" applyFont="1" applyFill="1" applyBorder="1" applyAlignment="1" applyProtection="1">
      <alignment horizontal="left" vertical="top"/>
      <protection locked="0"/>
    </xf>
    <xf numFmtId="189" fontId="69" fillId="87" borderId="25" xfId="0" applyNumberFormat="1" applyFont="1" applyFill="1" applyBorder="1" applyAlignment="1">
      <alignment horizontal="center" vertical="center"/>
    </xf>
    <xf numFmtId="189" fontId="69" fillId="87" borderId="25" xfId="0" applyNumberFormat="1" applyFont="1" applyFill="1" applyBorder="1" applyAlignment="1">
      <alignment horizontal="center" vertical="top"/>
    </xf>
    <xf numFmtId="189" fontId="69" fillId="87" borderId="25" xfId="0" applyNumberFormat="1" applyFont="1" applyFill="1" applyBorder="1" applyAlignment="1">
      <alignment horizontal="left" vertical="top"/>
    </xf>
    <xf numFmtId="43" fontId="9" fillId="3" borderId="19" xfId="1" applyFont="1" applyFill="1" applyBorder="1" applyAlignment="1" applyProtection="1">
      <alignment horizontal="left" vertical="top"/>
      <protection locked="0"/>
    </xf>
    <xf numFmtId="43" fontId="9" fillId="3" borderId="21" xfId="1" applyFont="1" applyFill="1" applyBorder="1" applyAlignment="1" applyProtection="1">
      <alignment horizontal="left" vertical="top"/>
      <protection locked="0"/>
    </xf>
    <xf numFmtId="43" fontId="9" fillId="3" borderId="20" xfId="1" applyFont="1" applyFill="1" applyBorder="1" applyAlignment="1" applyProtection="1">
      <alignment horizontal="left" vertical="top"/>
      <protection locked="0"/>
    </xf>
    <xf numFmtId="173" fontId="53" fillId="87" borderId="27" xfId="0" applyNumberFormat="1" applyFont="1" applyFill="1" applyBorder="1" applyAlignment="1">
      <alignment horizontal="left" vertical="top"/>
    </xf>
    <xf numFmtId="173" fontId="53" fillId="87" borderId="25" xfId="0" applyNumberFormat="1" applyFont="1" applyFill="1" applyBorder="1" applyAlignment="1">
      <alignment horizontal="left" vertical="top"/>
    </xf>
    <xf numFmtId="0" fontId="20" fillId="10" borderId="0" xfId="0" applyFont="1" applyFill="1" applyAlignment="1">
      <alignment horizontal="left" vertical="center" wrapText="1"/>
    </xf>
    <xf numFmtId="0" fontId="20" fillId="10" borderId="0" xfId="0" applyFont="1" applyFill="1">
      <alignment horizontal="left" vertical="center"/>
    </xf>
    <xf numFmtId="206" fontId="9" fillId="3" borderId="7" xfId="0" applyNumberFormat="1" applyFont="1" applyFill="1" applyBorder="1" applyAlignment="1" applyProtection="1">
      <alignment horizontal="left" vertical="top" wrapText="1"/>
      <protection locked="0"/>
    </xf>
    <xf numFmtId="0" fontId="9" fillId="3" borderId="8" xfId="0" applyFont="1" applyFill="1" applyBorder="1" applyAlignment="1" applyProtection="1">
      <alignment horizontal="left" vertical="top" wrapText="1"/>
      <protection locked="0"/>
    </xf>
    <xf numFmtId="0" fontId="9" fillId="3" borderId="19" xfId="0" applyFont="1" applyFill="1" applyBorder="1" applyAlignment="1" applyProtection="1">
      <alignment horizontal="left" vertical="top" wrapText="1"/>
      <protection locked="0"/>
    </xf>
    <xf numFmtId="0" fontId="9" fillId="3" borderId="9" xfId="0" applyFont="1" applyFill="1" applyBorder="1" applyAlignment="1" applyProtection="1">
      <alignment horizontal="left" vertical="top" wrapText="1"/>
      <protection locked="0"/>
    </xf>
    <xf numFmtId="0" fontId="9" fillId="3" borderId="0" xfId="0" applyFont="1" applyFill="1" applyBorder="1" applyAlignment="1" applyProtection="1">
      <alignment horizontal="left" vertical="top" wrapText="1"/>
      <protection locked="0"/>
    </xf>
    <xf numFmtId="0" fontId="9" fillId="3" borderId="21" xfId="0" applyFont="1" applyFill="1" applyBorder="1" applyAlignment="1" applyProtection="1">
      <alignment horizontal="left" vertical="top" wrapText="1"/>
      <protection locked="0"/>
    </xf>
    <xf numFmtId="0" fontId="9" fillId="3" borderId="10" xfId="0" applyFont="1" applyFill="1" applyBorder="1" applyAlignment="1" applyProtection="1">
      <alignment horizontal="left" vertical="top" wrapText="1"/>
      <protection locked="0"/>
    </xf>
    <xf numFmtId="0" fontId="9" fillId="3" borderId="6" xfId="0" applyFont="1" applyFill="1" applyBorder="1" applyAlignment="1" applyProtection="1">
      <alignment horizontal="left" vertical="top" wrapText="1"/>
      <protection locked="0"/>
    </xf>
    <xf numFmtId="0" fontId="9" fillId="3" borderId="20" xfId="0" applyFont="1" applyFill="1" applyBorder="1" applyAlignment="1" applyProtection="1">
      <alignment horizontal="left" vertical="top" wrapText="1"/>
      <protection locked="0"/>
    </xf>
    <xf numFmtId="0" fontId="132" fillId="3" borderId="27" xfId="0" applyFont="1" applyFill="1" applyBorder="1" applyAlignment="1" applyProtection="1">
      <alignment horizontal="left" vertical="center" shrinkToFit="1"/>
      <protection locked="0" hidden="1"/>
    </xf>
    <xf numFmtId="0" fontId="132" fillId="3" borderId="25" xfId="0" applyFont="1" applyFill="1" applyBorder="1" applyAlignment="1" applyProtection="1">
      <alignment horizontal="left" vertical="center" shrinkToFit="1"/>
      <protection locked="0" hidden="1"/>
    </xf>
    <xf numFmtId="0" fontId="55" fillId="2" borderId="8" xfId="0" applyFont="1" applyFill="1" applyBorder="1" applyAlignment="1">
      <alignment horizontal="left" vertical="top" wrapText="1"/>
    </xf>
    <xf numFmtId="0" fontId="55" fillId="2" borderId="19" xfId="0" applyFont="1" applyFill="1" applyBorder="1" applyAlignment="1">
      <alignment horizontal="left" vertical="top" wrapText="1"/>
    </xf>
    <xf numFmtId="0" fontId="55" fillId="2" borderId="0" xfId="0" applyFont="1" applyFill="1" applyBorder="1" applyAlignment="1">
      <alignment horizontal="left" vertical="top" wrapText="1"/>
    </xf>
    <xf numFmtId="0" fontId="55" fillId="2" borderId="21" xfId="0" applyFont="1" applyFill="1" applyBorder="1" applyAlignment="1">
      <alignment horizontal="left" vertical="top" wrapText="1"/>
    </xf>
    <xf numFmtId="0" fontId="55" fillId="2" borderId="6" xfId="0" applyFont="1" applyFill="1" applyBorder="1" applyAlignment="1">
      <alignment horizontal="left" vertical="top" wrapText="1"/>
    </xf>
    <xf numFmtId="0" fontId="55" fillId="2" borderId="20" xfId="0" applyFont="1" applyFill="1" applyBorder="1" applyAlignment="1">
      <alignment horizontal="left" vertical="top" wrapText="1"/>
    </xf>
    <xf numFmtId="189" fontId="69" fillId="2" borderId="6" xfId="0" applyNumberFormat="1" applyFont="1" applyFill="1" applyBorder="1" applyAlignment="1">
      <alignment horizontal="left" vertical="top"/>
    </xf>
    <xf numFmtId="0" fontId="0" fillId="3" borderId="9" xfId="0" applyFill="1" applyBorder="1" applyAlignment="1">
      <alignment horizontal="center" vertical="center"/>
    </xf>
    <xf numFmtId="0" fontId="172" fillId="2" borderId="0" xfId="0" applyFont="1" applyFill="1" applyBorder="1" applyAlignment="1">
      <alignment horizontal="left" vertical="top"/>
    </xf>
    <xf numFmtId="189" fontId="69" fillId="2" borderId="25" xfId="0" applyNumberFormat="1" applyFont="1" applyFill="1" applyBorder="1" applyAlignment="1">
      <alignment horizontal="center" vertical="top"/>
    </xf>
    <xf numFmtId="0" fontId="132" fillId="3" borderId="25" xfId="0" applyFont="1" applyFill="1" applyBorder="1" applyProtection="1">
      <alignment horizontal="left" vertical="center"/>
      <protection locked="0" hidden="1"/>
    </xf>
    <xf numFmtId="0" fontId="78" fillId="2" borderId="0" xfId="9" applyFill="1" applyAlignment="1">
      <alignment horizontal="left" vertical="center"/>
    </xf>
    <xf numFmtId="0" fontId="89" fillId="2" borderId="0" xfId="11" applyFill="1" applyBorder="1">
      <alignment vertical="center"/>
    </xf>
    <xf numFmtId="0" fontId="129" fillId="6" borderId="0" xfId="0" applyFont="1" applyFill="1" applyBorder="1">
      <alignment horizontal="left" vertical="center"/>
    </xf>
    <xf numFmtId="0" fontId="60" fillId="3" borderId="0" xfId="9" applyFont="1" applyFill="1">
      <alignment horizontal="left" vertical="center" indent="1"/>
    </xf>
    <xf numFmtId="0" fontId="77" fillId="2" borderId="0" xfId="10" applyFill="1">
      <alignment horizontal="left" vertical="center"/>
    </xf>
    <xf numFmtId="0" fontId="0" fillId="0" borderId="39" xfId="0" applyFill="1" applyBorder="1" applyAlignment="1">
      <alignment horizontal="center" vertical="center"/>
    </xf>
    <xf numFmtId="0" fontId="46" fillId="15" borderId="17" xfId="12" applyFont="1">
      <alignment horizontal="left" vertical="center" indent="2"/>
    </xf>
    <xf numFmtId="0" fontId="0" fillId="3" borderId="0" xfId="0" applyFill="1" applyAlignment="1">
      <alignment horizontal="center" vertical="center"/>
    </xf>
    <xf numFmtId="0" fontId="63" fillId="3" borderId="0" xfId="0" applyFont="1" applyFill="1" applyAlignment="1">
      <alignment horizontal="center" vertical="center"/>
    </xf>
    <xf numFmtId="0" fontId="158" fillId="13" borderId="0" xfId="0" applyFont="1" applyFill="1" applyBorder="1" applyAlignment="1">
      <alignment horizontal="center" vertical="top" wrapText="1"/>
    </xf>
    <xf numFmtId="0" fontId="158" fillId="13" borderId="0" xfId="0" applyFont="1" applyFill="1" applyBorder="1" applyAlignment="1">
      <alignment horizontal="left" vertical="top" wrapText="1"/>
    </xf>
    <xf numFmtId="0" fontId="68" fillId="13" borderId="0" xfId="0" applyFont="1" applyFill="1" applyBorder="1" applyAlignment="1">
      <alignment horizontal="center" vertical="center" wrapText="1"/>
    </xf>
    <xf numFmtId="0" fontId="68" fillId="13" borderId="0" xfId="0" applyFont="1" applyFill="1" applyBorder="1" applyAlignment="1">
      <alignment horizontal="center" vertical="center" textRotation="90" wrapText="1"/>
    </xf>
    <xf numFmtId="0" fontId="66" fillId="10" borderId="7" xfId="10" applyFont="1" applyFill="1" applyBorder="1" applyAlignment="1">
      <alignment horizontal="center" vertical="center"/>
    </xf>
    <xf numFmtId="0" fontId="66" fillId="10" borderId="9" xfId="10" applyFont="1" applyFill="1" applyBorder="1" applyAlignment="1">
      <alignment horizontal="center" vertical="center"/>
    </xf>
    <xf numFmtId="187" fontId="105" fillId="2" borderId="7" xfId="10" applyNumberFormat="1" applyFont="1" applyFill="1" applyBorder="1" applyAlignment="1">
      <alignment horizontal="center" vertical="center"/>
    </xf>
    <xf numFmtId="187" fontId="105" fillId="2" borderId="19" xfId="10" applyNumberFormat="1" applyFont="1" applyFill="1" applyBorder="1" applyAlignment="1">
      <alignment horizontal="center" vertical="center"/>
    </xf>
    <xf numFmtId="187" fontId="105" fillId="2" borderId="62" xfId="10" applyNumberFormat="1" applyFont="1" applyFill="1" applyBorder="1" applyAlignment="1">
      <alignment horizontal="center" vertical="center"/>
    </xf>
    <xf numFmtId="187" fontId="105" fillId="2" borderId="63" xfId="10" applyNumberFormat="1" applyFont="1" applyFill="1" applyBorder="1" applyAlignment="1">
      <alignment horizontal="center" vertical="center"/>
    </xf>
    <xf numFmtId="187" fontId="105" fillId="2" borderId="27" xfId="10" applyNumberFormat="1" applyFont="1" applyFill="1" applyBorder="1" applyAlignment="1">
      <alignment horizontal="center" vertical="center"/>
    </xf>
    <xf numFmtId="187" fontId="105" fillId="2" borderId="29" xfId="10" applyNumberFormat="1" applyFont="1" applyFill="1" applyBorder="1" applyAlignment="1">
      <alignment horizontal="center" vertical="center"/>
    </xf>
    <xf numFmtId="187" fontId="105" fillId="2" borderId="7" xfId="10" applyNumberFormat="1" applyFont="1" applyFill="1" applyBorder="1" applyAlignment="1">
      <alignment horizontal="right" vertical="center"/>
    </xf>
    <xf numFmtId="187" fontId="105" fillId="2" borderId="19" xfId="10" applyNumberFormat="1" applyFont="1" applyFill="1" applyBorder="1" applyAlignment="1">
      <alignment horizontal="right" vertical="center"/>
    </xf>
    <xf numFmtId="0" fontId="20" fillId="13" borderId="0" xfId="0" applyFont="1" applyFill="1" applyAlignment="1">
      <alignment horizontal="center" vertical="center"/>
    </xf>
    <xf numFmtId="0" fontId="48" fillId="27" borderId="0" xfId="50" applyFont="1" applyFill="1" applyBorder="1" applyAlignment="1">
      <alignment horizontal="center" vertical="center"/>
    </xf>
    <xf numFmtId="0" fontId="176" fillId="27" borderId="9" xfId="50" applyFont="1" applyFill="1" applyBorder="1" applyAlignment="1">
      <alignment horizontal="center" vertical="center"/>
    </xf>
    <xf numFmtId="0" fontId="15" fillId="34" borderId="37" xfId="0" applyFont="1" applyFill="1" applyBorder="1" applyAlignment="1">
      <alignment horizontal="center" vertical="center"/>
    </xf>
    <xf numFmtId="0" fontId="15" fillId="34" borderId="38" xfId="0" applyFont="1" applyFill="1" applyBorder="1" applyAlignment="1">
      <alignment horizontal="center" vertical="center"/>
    </xf>
    <xf numFmtId="0" fontId="20" fillId="13" borderId="0" xfId="0" applyFont="1" applyFill="1">
      <alignment horizontal="left" vertical="center"/>
    </xf>
    <xf numFmtId="187" fontId="105" fillId="2" borderId="27" xfId="10" applyNumberFormat="1" applyFont="1" applyFill="1" applyBorder="1" applyAlignment="1">
      <alignment horizontal="right" vertical="center"/>
    </xf>
    <xf numFmtId="187" fontId="105" fillId="2" borderId="29" xfId="10" applyNumberFormat="1" applyFont="1" applyFill="1" applyBorder="1" applyAlignment="1">
      <alignment horizontal="right" vertical="center"/>
    </xf>
    <xf numFmtId="0" fontId="110" fillId="2" borderId="8" xfId="50" applyFont="1" applyFill="1" applyBorder="1" applyAlignment="1">
      <alignment horizontal="center" vertical="center"/>
    </xf>
    <xf numFmtId="0" fontId="110" fillId="2" borderId="6" xfId="50" applyFont="1" applyFill="1" applyBorder="1" applyAlignment="1">
      <alignment horizontal="center" vertical="center"/>
    </xf>
    <xf numFmtId="0" fontId="0" fillId="0" borderId="25" xfId="0" applyBorder="1" applyAlignment="1">
      <alignment horizontal="left" vertical="center" wrapText="1"/>
    </xf>
    <xf numFmtId="0" fontId="0" fillId="0" borderId="29" xfId="0" quotePrefix="1" applyBorder="1" applyAlignment="1">
      <alignment horizontal="left" vertical="center" wrapText="1"/>
    </xf>
    <xf numFmtId="0" fontId="0" fillId="0" borderId="7" xfId="0"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xf>
  </cellXfs>
  <cellStyles count="62">
    <cellStyle name="# &amp; N?A" xfId="53" xr:uid="{8BCF95E2-EB7B-4DB6-882B-25E3AD9F1B43}"/>
    <cellStyle name="&gt;| Number" xfId="39" xr:uid="{A804BC04-A26F-4694-BD13-3EDB4EC4F1ED}"/>
    <cellStyle name="&gt;| number (color)" xfId="45" xr:uid="{114B1C41-5FE0-4104-A08E-70E32A2F604C}"/>
    <cellStyle name="60% - Accent1" xfId="16" builtinId="32" customBuiltin="1"/>
    <cellStyle name="Block-grey" xfId="47" xr:uid="{87C66A68-2315-49F2-A086-4A6536A6F353}"/>
    <cellStyle name="Block-grey 2" xfId="61" xr:uid="{D6153476-8239-403F-AEC4-1E0EABF6ACB3}"/>
    <cellStyle name="Block-lightblue" xfId="46" xr:uid="{498E63EE-8DB0-4775-A826-ED0C0E2A6D8D}"/>
    <cellStyle name="Cavas" xfId="58" xr:uid="{EC0724C9-1F02-4677-AF4C-64BD89F2CC33}"/>
    <cellStyle name="Comma" xfId="1" builtinId="3"/>
    <cellStyle name="Comma 2" xfId="49" xr:uid="{EFACE94A-1E32-4DF2-B270-96DAFCD4C7C3}"/>
    <cellStyle name="Debt subheading" xfId="28" xr:uid="{BA753F35-083A-4BCF-9A3B-7B69ACEE5E29}"/>
    <cellStyle name="Debt subheading 2" xfId="54" xr:uid="{D3883EE0-F7E9-434F-B15F-5C5066D9DCBA}"/>
    <cellStyle name="Debt subsubheading" xfId="29" xr:uid="{C237FFE4-033F-423E-90AA-65576F12263C}"/>
    <cellStyle name="Followed Hyperlink" xfId="8" builtinId="9" customBuiltin="1"/>
    <cellStyle name="Formula - grey" xfId="5" xr:uid="{690F10B2-79E1-4135-9E28-DF0FECA2E7AC}"/>
    <cellStyle name="formula grey" xfId="6" xr:uid="{F8BCBAC0-EF5E-47D4-A853-CD6E0CD5AC9B}"/>
    <cellStyle name="Grand Total Heading" xfId="30" xr:uid="{34BA9785-DBAF-41DD-9EF9-08EA0890CEDE}"/>
    <cellStyle name="Grey 1" xfId="56" xr:uid="{6A4843F0-0885-4078-A154-606AE880EE6A}"/>
    <cellStyle name="Grey 2" xfId="57" xr:uid="{41D20CD7-F19A-479B-99F0-9BC55B265C80}"/>
    <cellStyle name="grey subtle" xfId="55" xr:uid="{DAD62637-1B86-445E-9E62-9932C4D1F02B}"/>
    <cellStyle name="Heading 1" xfId="10" builtinId="16" customBuiltin="1"/>
    <cellStyle name="Heading 1 2" xfId="31" xr:uid="{47D032F3-FE22-4376-8DA4-706FD84CCCA6}"/>
    <cellStyle name="Heading 2" xfId="11" builtinId="17" customBuiltin="1"/>
    <cellStyle name="Heading 2 2" xfId="32" xr:uid="{EE6E21C8-A2E5-4466-8D49-1A99981CF510}"/>
    <cellStyle name="Heading 2 Blue" xfId="33" xr:uid="{B1810C07-D540-4479-B0B6-C9DC22D23279}"/>
    <cellStyle name="Heading 3" xfId="12" builtinId="18" customBuiltin="1"/>
    <cellStyle name="Heading 3 2" xfId="34" xr:uid="{5727086E-415C-4790-86D8-D39D2D0AC1B6}"/>
    <cellStyle name="Heading 4" xfId="13" builtinId="19" customBuiltin="1"/>
    <cellStyle name="Heading 4 2" xfId="27" xr:uid="{511F41B0-37E8-4208-96E1-A8C875F34879}"/>
    <cellStyle name="Hyperlink" xfId="3" builtinId="8" customBuiltin="1"/>
    <cellStyle name="Input" xfId="14" builtinId="20" customBuiltin="1"/>
    <cellStyle name="Input - bd &amp; adj" xfId="4" xr:uid="{5F951885-2EFA-4F76-B6F5-D720E31F664E}"/>
    <cellStyle name="input - with grey ink" xfId="26" xr:uid="{7F72CE6C-181B-47F4-9A42-D47D01EB8FCD}"/>
    <cellStyle name="Input (Shade, Frame. Lock)" xfId="18" xr:uid="{127BC07A-16C2-4A99-A2A1-281E6A71B573}"/>
    <cellStyle name="Input 2" xfId="35" xr:uid="{D35E8453-B6E5-4B46-AF9C-81CC899F91D8}"/>
    <cellStyle name="Input white" xfId="7" xr:uid="{8A2697F5-8A4C-4395-86A2-31A360522208}"/>
    <cellStyle name="Lock" xfId="50" xr:uid="{E0A85192-F2B8-4279-B5CC-3FBD28C89FDA}"/>
    <cellStyle name="Locked Grey" xfId="19" xr:uid="{DD611B01-00B9-4109-BD0E-4273C4E32E47}"/>
    <cellStyle name="Month Year" xfId="20" xr:uid="{7C723D3E-C56A-4843-A241-5413CFFA7027}"/>
    <cellStyle name="NoAlign Number 2" xfId="59" xr:uid="{07549A94-750D-465F-B088-C4B58CB40A1B}"/>
    <cellStyle name="Normal" xfId="0" builtinId="0" customBuiltin="1"/>
    <cellStyle name="Normal 2" xfId="36" xr:uid="{CC1FE2E0-47E4-405A-89A6-A9D29F4FCCBD}"/>
    <cellStyle name="Numerical" xfId="21" xr:uid="{AC99AC37-D0F7-443E-A76A-40F8F6CC2E56}"/>
    <cellStyle name="Per cent" xfId="2" builtinId="5" customBuiltin="1"/>
    <cellStyle name="Percentage" xfId="37" xr:uid="{47F97E5E-CB7E-41BD-B26E-E49B8BCA20DD}"/>
    <cellStyle name="ppt change" xfId="17" xr:uid="{C7931704-6512-4A23-A2D7-2D6AEDB7B8C6}"/>
    <cellStyle name="Push to CX" xfId="38" xr:uid="{1900828C-4290-4695-8ADA-069AE5E48CF8}"/>
    <cellStyle name="R Outline Boader (B)" xfId="22" xr:uid="{BB2B05F1-FBAC-4F3A-B71B-AA2CF228268C}"/>
    <cellStyle name="R Section Boarder (B)" xfId="23" xr:uid="{3B9B5C1C-E631-40BE-B921-CC28A8266090}"/>
    <cellStyle name="Sign" xfId="52" xr:uid="{F5279AB6-3AF9-45C4-AE93-ED4F19597B4B}"/>
    <cellStyle name="Style 1" xfId="40" xr:uid="{F9ED8144-B374-46A7-A348-9C418B9C3377}"/>
    <cellStyle name="Style 2" xfId="24" xr:uid="{20A17E09-72BB-4FEC-82A4-7CA4B6EF9E00}"/>
    <cellStyle name="Style 3" xfId="25" xr:uid="{782390B2-4B35-49B2-80E8-D65B6DE8DA3F}"/>
    <cellStyle name="Title" xfId="9" builtinId="15" customBuiltin="1"/>
    <cellStyle name="Total" xfId="15" builtinId="25" customBuiltin="1"/>
    <cellStyle name="Total 2" xfId="41" xr:uid="{10ADB1C7-A2EB-41B9-B525-D5C7A431EDE9}"/>
    <cellStyle name="Unlock" xfId="51" xr:uid="{594745FB-168A-4EE4-B8FA-0BBBE16ECFA4}"/>
    <cellStyle name="Up border (grey2)" xfId="42" xr:uid="{CD2E1D0A-0A31-441B-ABD6-7C611039C34E}"/>
    <cellStyle name="warning" xfId="43" xr:uid="{CD461009-92B1-4E65-991D-07C04F5144AA}"/>
    <cellStyle name="x covenant" xfId="48" xr:uid="{5D06A929-F262-4929-9526-5C441AE03E1D}"/>
    <cellStyle name="x multiple" xfId="44" xr:uid="{86E8B89A-212A-44C2-861B-3C35E2EEC0CA}"/>
    <cellStyle name="📅 Month Year" xfId="60" xr:uid="{BB824BE6-0D67-4541-8106-90CD6AEEC330}"/>
  </cellStyles>
  <dxfs count="4258">
    <dxf>
      <numFmt numFmtId="22" formatCode="mmm\-yy"/>
    </dxf>
    <dxf>
      <numFmt numFmtId="219" formatCode="_(0.0%_);\(0.0%\);_(0.0%_);_-@_-"/>
    </dxf>
    <dxf>
      <numFmt numFmtId="218" formatCode="\ _(* #,##0.0_);_(* \(#,##0.0\);_(0.0_);_-@_-"/>
    </dxf>
    <dxf>
      <numFmt numFmtId="209" formatCode="_(#,##0.0_);\(#,##0.0\);_(0.0_);_-@_-"/>
    </dxf>
    <dxf>
      <numFmt numFmtId="219" formatCode="_(0.0%_);\(0.0%\);_(0.0%_);_-@_-"/>
    </dxf>
    <dxf>
      <numFmt numFmtId="22" formatCode="mmm\-yy"/>
    </dxf>
    <dxf>
      <numFmt numFmtId="219" formatCode="_(0.0%_);\(0.0%\);_(0.0%_);_-@_-"/>
    </dxf>
    <dxf>
      <numFmt numFmtId="22" formatCode="mmm\-yy"/>
    </dxf>
    <dxf>
      <numFmt numFmtId="218" formatCode="\ _(* #,##0.0_);_(* \(#,##0.0\);_(0.0_);_-@_-"/>
    </dxf>
    <dxf>
      <fill>
        <patternFill>
          <bgColor rgb="FFFF6699"/>
        </patternFill>
      </fill>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6699"/>
        </patternFill>
      </fill>
    </dxf>
    <dxf>
      <font>
        <b/>
        <i val="0"/>
        <color theme="7" tint="-0.499984740745262"/>
      </font>
      <fill>
        <patternFill>
          <bgColor rgb="FFD9E1C1"/>
        </patternFill>
      </fill>
    </dxf>
    <dxf>
      <numFmt numFmtId="219" formatCode="_(0.0%_);\(0.0%\);_(0.0%_);_-@_-"/>
    </dxf>
    <dxf>
      <fill>
        <patternFill>
          <bgColor theme="6"/>
        </patternFill>
      </fill>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numFmt numFmtId="218" formatCode="\ _(* #,##0.0_);_(* \(#,##0.0\);_(0.0_);_-@_-"/>
    </dxf>
    <dxf>
      <fill>
        <patternFill>
          <bgColor rgb="FFFF6699"/>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b/>
        <i val="0"/>
        <color theme="7" tint="-0.499984740745262"/>
      </font>
      <fill>
        <patternFill>
          <bgColor rgb="FFD9E1C1"/>
        </patternFill>
      </fill>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numFmt numFmtId="218" formatCode="\ _(* #,##0.0_);_(* \(#,##0.0\);_(0.0_);_-@_-"/>
    </dxf>
    <dxf>
      <numFmt numFmtId="219" formatCode="_(0.0%_);\(0.0%\);_(0.0%_);_-@_-"/>
    </dxf>
    <dxf>
      <numFmt numFmtId="218" formatCode="\ _(* #,##0.0_);_(* \(#,##0.0\);_(0.0_);_-@_-"/>
    </dxf>
    <dxf>
      <font>
        <b/>
        <i val="0"/>
        <color theme="7" tint="-0.499984740745262"/>
      </font>
      <fill>
        <patternFill>
          <bgColor rgb="FFD9E1C1"/>
        </patternFill>
      </fill>
    </dxf>
    <dxf>
      <numFmt numFmtId="22" formatCode="mmm\-yy"/>
    </dxf>
    <dxf>
      <fill>
        <patternFill>
          <bgColor rgb="FFFF6699"/>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font>
        <b/>
        <i val="0"/>
        <color theme="7" tint="-0.499984740745262"/>
      </font>
      <fill>
        <patternFill>
          <bgColor rgb="FFD9E1C1"/>
        </patternFill>
      </fill>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fill>
        <patternFill>
          <bgColor theme="6"/>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numFmt numFmtId="219" formatCode="_(0.0%_);\(0.0%\);_(0.0%_);_-@_-"/>
    </dxf>
    <dxf>
      <fill>
        <patternFill>
          <bgColor theme="6"/>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18" formatCode="\ _(* #,##0.0_);_(* \(#,##0.0\);_(0.0_);_-@_-"/>
    </dxf>
    <dxf>
      <numFmt numFmtId="218" formatCode="\ _(* #,##0.0_);_(* \(#,##0.0\);_(0.0_);_-@_-"/>
    </dxf>
    <dxf>
      <fill>
        <patternFill>
          <bgColor rgb="FFFF6699"/>
        </patternFill>
      </fill>
    </dxf>
    <dxf>
      <numFmt numFmtId="22" formatCode="mmm\-yy"/>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18" formatCode="\ _(* #,##0.0_);_(* \(#,##0.0\);_(0.0_);_-@_-"/>
    </dxf>
    <dxf>
      <numFmt numFmtId="22" formatCode="mmm\-yy"/>
    </dxf>
    <dxf>
      <font>
        <b/>
        <i val="0"/>
        <color theme="7" tint="-0.499984740745262"/>
      </font>
      <fill>
        <patternFill>
          <bgColor rgb="FFD9E1C1"/>
        </patternFill>
      </fill>
    </dxf>
    <dxf>
      <numFmt numFmtId="219" formatCode="_(0.0%_);\(0.0%\);_(0.0%_);_-@_-"/>
    </dxf>
    <dxf>
      <numFmt numFmtId="218" formatCode="\ _(* #,##0.0_);_(* \(#,##0.0\);_(0.0_);_-@_-"/>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ill>
        <patternFill>
          <bgColor rgb="FFFF6699"/>
        </patternFill>
      </fill>
    </dxf>
    <dxf>
      <font>
        <b/>
        <i val="0"/>
        <color theme="7" tint="-0.499984740745262"/>
      </font>
      <fill>
        <patternFill>
          <bgColor rgb="FFD9E1C1"/>
        </patternFill>
      </fill>
    </dxf>
    <dxf>
      <numFmt numFmtId="218" formatCode="\ _(* #,##0.0_);_(* \(#,##0.0\);_(0.0_);_-@_-"/>
    </dxf>
    <dxf>
      <numFmt numFmtId="22" formatCode="mmm\-yy"/>
    </dxf>
    <dxf>
      <numFmt numFmtId="218" formatCode="\ _(* #,##0.0_);_(* \(#,##0.0\);_(0.0_);_-@_-"/>
    </dxf>
    <dxf>
      <numFmt numFmtId="219" formatCode="_(0.0%_);\(0.0%\);_(0.0%_);_-@_-"/>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fill>
        <patternFill>
          <bgColor rgb="FFFF6699"/>
        </patternFill>
      </fill>
    </dxf>
    <dxf>
      <font>
        <b/>
        <i val="0"/>
        <color theme="7" tint="-0.499984740745262"/>
      </font>
      <fill>
        <patternFill>
          <bgColor rgb="FFD9E1C1"/>
        </patternFill>
      </fill>
    </dxf>
    <dxf>
      <numFmt numFmtId="218" formatCode="\ _(* #,##0.0_);_(* \(#,##0.0\);_(0.0_);_-@_-"/>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font>
        <b/>
        <i val="0"/>
        <color theme="3"/>
      </font>
      <fill>
        <patternFill>
          <bgColor theme="6"/>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numFmt numFmtId="22" formatCode="mmm\-yy"/>
    </dxf>
    <dxf>
      <font>
        <b/>
        <i val="0"/>
        <color theme="3"/>
      </font>
      <fill>
        <patternFill>
          <bgColor theme="6"/>
        </patternFill>
      </fill>
    </dxf>
    <dxf>
      <numFmt numFmtId="218" formatCode="\ _(* #,##0.0_);_(* \(#,##0.0\);_(0.0_);_-@_-"/>
    </dxf>
    <dxf>
      <numFmt numFmtId="218" formatCode="\ _(* #,##0.0_);_(* \(#,##0.0\);_(0.0_);_-@_-"/>
    </dxf>
    <dxf>
      <numFmt numFmtId="209" formatCode="_(#,##0.0_);\(#,##0.0\);_(0.0_);_-@_-"/>
    </dxf>
    <dxf>
      <numFmt numFmtId="219" formatCode="_(0.0%_);\(0.0%\);_(0.0%_);_-@_-"/>
    </dxf>
    <dxf>
      <font>
        <b/>
        <i val="0"/>
        <color theme="7" tint="-0.499984740745262"/>
      </font>
      <fill>
        <patternFill>
          <bgColor rgb="FFD9E1C1"/>
        </patternFill>
      </fill>
    </dxf>
    <dxf>
      <numFmt numFmtId="22" formatCode="mmm\-yy"/>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3"/>
      </font>
      <fill>
        <patternFill>
          <bgColor theme="6"/>
        </patternFill>
      </fill>
    </dxf>
    <dxf>
      <font>
        <b/>
        <i val="0"/>
        <color theme="3"/>
      </font>
      <fill>
        <patternFill>
          <bgColor theme="6"/>
        </patternFill>
      </fill>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font>
        <b/>
        <i val="0"/>
        <color theme="3"/>
      </font>
      <fill>
        <patternFill>
          <bgColor theme="6"/>
        </patternFill>
      </fill>
    </dxf>
    <dxf>
      <numFmt numFmtId="218" formatCode="\ _(* #,##0.0_);_(* \(#,##0.0\);_(0.0_);_-@_-"/>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numFmt numFmtId="22" formatCode="mmm\-yy"/>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2" formatCode="mmm\-yy"/>
    </dxf>
    <dxf>
      <numFmt numFmtId="219" formatCode="_(0.0%_);\(0.0%\);_(0.0%_);_-@_-"/>
    </dxf>
    <dxf>
      <font>
        <b/>
        <i val="0"/>
        <color theme="7" tint="-0.499984740745262"/>
      </font>
      <fill>
        <patternFill>
          <bgColor rgb="FFD9E1C1"/>
        </patternFill>
      </fill>
    </dxf>
    <dxf>
      <numFmt numFmtId="218" formatCode="\ _(* #,##0.0_);_(* \(#,##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font>
        <b/>
        <i val="0"/>
        <color theme="3"/>
      </font>
      <fill>
        <patternFill>
          <bgColor theme="6"/>
        </patternFill>
      </fill>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7" tint="-0.499984740745262"/>
      </font>
      <fill>
        <patternFill>
          <bgColor rgb="FFD9E1C1"/>
        </patternFill>
      </fill>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18" formatCode="\ _(* #,##0.0_);_(* \(#,##0.0\);_(0.0_);_-@_-"/>
    </dxf>
    <dxf>
      <numFmt numFmtId="218" formatCode="\ _(* #,##0.0_);_(* \(#,##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19" formatCode="_(0.0%_);\(0.0%\);_(0.0%_);_-@_-"/>
    </dxf>
    <dxf>
      <fill>
        <patternFill>
          <bgColor rgb="FFFF6699"/>
        </patternFill>
      </fill>
    </dxf>
    <dxf>
      <fill>
        <patternFill>
          <bgColor rgb="FFFF6699"/>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numFmt numFmtId="219" formatCode="_(0.0%_);\(0.0%\);_(0.0%_);_-@_-"/>
    </dxf>
    <dxf>
      <font>
        <b/>
        <i val="0"/>
        <color theme="3"/>
      </font>
      <fill>
        <patternFill>
          <bgColor theme="6"/>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ill>
        <patternFill>
          <bgColor rgb="FFFF6699"/>
        </patternFill>
      </fill>
    </dxf>
    <dxf>
      <numFmt numFmtId="219" formatCode="_(0.0%_);\(0.0%\);_(0.0%_);_-@_-"/>
    </dxf>
    <dxf>
      <fill>
        <patternFill>
          <bgColor rgb="FFFF6699"/>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numFmt numFmtId="219" formatCode="_(0.0%_);\(0.0%\);_(0.0%_);_-@_-"/>
    </dxf>
    <dxf>
      <numFmt numFmtId="22" formatCode="mmm\-yy"/>
    </dxf>
    <dxf>
      <numFmt numFmtId="218" formatCode="\ _(* #,##0.0_);_(* \(#,##0.0\);_(0.0_);_-@_-"/>
    </dxf>
    <dxf>
      <fill>
        <patternFill>
          <bgColor rgb="FFFF6699"/>
        </patternFill>
      </fill>
    </dxf>
    <dxf>
      <numFmt numFmtId="21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ill>
        <patternFill>
          <bgColor rgb="FFFF6699"/>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19" formatCode="_(0.0%_);\(0.0%\);_(0.0%_);_-@_-"/>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numFmt numFmtId="22" formatCode="mmm\-yy"/>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9" formatCode="_(0.0%_);\(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19" formatCode="_(0.0%_);\(0.0%\);_(0.0%_);_-@_-"/>
    </dxf>
    <dxf>
      <numFmt numFmtId="22" formatCode="mmm\-yy"/>
    </dxf>
    <dxf>
      <numFmt numFmtId="219" formatCode="_(0.0%_);\(0.0%\);_(0.0%_);_-@_-"/>
    </dxf>
    <dxf>
      <numFmt numFmtId="218" formatCode="\ _(* #,##0.0_);_(* \(#,##0.0\);_(0.0_);_-@_-"/>
    </dxf>
    <dxf>
      <fill>
        <patternFill>
          <bgColor theme="6"/>
        </patternFill>
      </fill>
    </dxf>
    <dxf>
      <numFmt numFmtId="218" formatCode="\ _(* #,##0.0_);_(* \(#,##0.0\);_(0.0_);_-@_-"/>
    </dxf>
    <dxf>
      <numFmt numFmtId="219" formatCode="_(0.0%_);\(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2" formatCode="mmm\-yy"/>
    </dxf>
    <dxf>
      <numFmt numFmtId="219" formatCode="_(0.0%_);\(0.0%\);_(0.0%_);_-@_-"/>
    </dxf>
    <dxf>
      <numFmt numFmtId="218" formatCode="\ _(* #,##0.0_);_(* \(#,##0.0\);_(0.0_);_-@_-"/>
    </dxf>
    <dxf>
      <fill>
        <patternFill>
          <bgColor theme="6"/>
        </patternFill>
      </fill>
    </dxf>
    <dxf>
      <numFmt numFmtId="218" formatCode="\ _(* #,##0.0_);_(* \(#,##0.0\);_(0.0_);_-@_-"/>
    </dxf>
    <dxf>
      <numFmt numFmtId="219" formatCode="_(0.0%_);\(0.0%\);_(0.0%_);_-@_-"/>
    </dxf>
    <dxf>
      <numFmt numFmtId="22" formatCode="mmm\-yy"/>
    </dxf>
    <dxf>
      <fill>
        <patternFill>
          <bgColor theme="6"/>
        </patternFill>
      </fill>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19" formatCode="_(0.0%_);\(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ont>
        <b/>
        <i val="0"/>
        <color theme="3"/>
      </font>
      <fill>
        <patternFill>
          <bgColor theme="6"/>
        </patternFill>
      </fill>
    </dxf>
    <dxf>
      <numFmt numFmtId="219" formatCode="_(0.0%_);\(0.0%\);_(0.0%_);_-@_-"/>
    </dxf>
    <dxf>
      <numFmt numFmtId="218" formatCode="\ _(* #,##0.0_);_(* \(#,##0.0\);_(0.0_);_-@_-"/>
    </dxf>
    <dxf>
      <numFmt numFmtId="22" formatCode="mmm\-yy"/>
    </dxf>
    <dxf>
      <numFmt numFmtId="218" formatCode="\ _(* #,##0.0_);_(* \(#,##0.0\);_(0.0_);_-@_-"/>
    </dxf>
    <dxf>
      <numFmt numFmtId="219" formatCode="_(0.0%_);\(0.0%\);_(0.0%_);_-@_-"/>
    </dxf>
    <dxf>
      <fill>
        <patternFill>
          <bgColor rgb="FFFF6699"/>
        </patternFill>
      </fill>
    </dxf>
    <dxf>
      <numFmt numFmtId="219" formatCode="_(0.0%_);\(0.0%\);_(0.0%_);_-@_-"/>
    </dxf>
    <dxf>
      <numFmt numFmtId="22" formatCode="mmm\-yy"/>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219" formatCode="_(0.0%_);\(0.0%\);_(0.0%_);_-@_-"/>
    </dxf>
    <dxf>
      <numFmt numFmtId="21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numFmt numFmtId="219" formatCode="_(0.0%_);\(0.0%\);_(0.0%_);_-@_-"/>
    </dxf>
    <dxf>
      <numFmt numFmtId="22" formatCode="mmm\-yy"/>
    </dxf>
    <dxf>
      <fill>
        <patternFill>
          <bgColor theme="6"/>
        </patternFill>
      </fill>
    </dxf>
    <dxf>
      <fill>
        <patternFill>
          <bgColor theme="6"/>
        </patternFill>
      </fill>
    </dxf>
    <dxf>
      <fill>
        <patternFill>
          <bgColor theme="6"/>
        </patternFill>
      </fill>
    </dxf>
    <dxf>
      <numFmt numFmtId="218" formatCode="\ _(* #,##0.0_);_(* \(#,##0.0\);_(0.0_);_-@_-"/>
    </dxf>
    <dxf>
      <numFmt numFmtId="219" formatCode="_(0.0%_);\(0.0%\);_(0.0%_);_-@_-"/>
    </dxf>
    <dxf>
      <numFmt numFmtId="22" formatCode="mmm\-yy"/>
    </dxf>
    <dxf>
      <font>
        <b/>
        <i val="0"/>
        <color theme="0"/>
      </font>
      <fill>
        <patternFill>
          <bgColor theme="3"/>
        </patternFill>
      </fill>
    </dxf>
    <dxf>
      <numFmt numFmtId="218" formatCode="\ _(* #,##0.0_);_(* \(#,##0.0\);_(0.0_);_-@_-"/>
    </dxf>
    <dxf>
      <numFmt numFmtId="219" formatCode="_(0.0%_);\(0.0%\);_(0.0%_);_-@_-"/>
    </dxf>
    <dxf>
      <font>
        <b/>
        <i val="0"/>
        <color theme="3"/>
      </font>
      <fill>
        <patternFill>
          <bgColor theme="5"/>
        </patternFill>
      </fill>
    </dxf>
    <dxf>
      <font>
        <b/>
        <i val="0"/>
        <color theme="0"/>
      </font>
      <fill>
        <patternFill>
          <bgColor theme="3"/>
        </patternFill>
      </fill>
    </dxf>
    <dxf>
      <numFmt numFmtId="209" formatCode="_(#,##0.0_);\(#,##0.0\);_(0.0_);_-@_-"/>
    </dxf>
    <dxf>
      <numFmt numFmtId="219" formatCode="_(0.0%_);\(0.0%\);_(0.0%_);_-@_-"/>
    </dxf>
    <dxf>
      <font>
        <b/>
        <i val="0"/>
        <color theme="3"/>
      </font>
      <fill>
        <patternFill>
          <bgColor theme="6"/>
        </patternFill>
      </fill>
    </dxf>
    <dxf>
      <numFmt numFmtId="22" formatCode="mmm\-yy"/>
    </dxf>
    <dxf>
      <numFmt numFmtId="209" formatCode="_(#,##0.0_);\(#,##0.0\);_(0.0_);_-@_-"/>
    </dxf>
    <dxf>
      <font>
        <b/>
        <i val="0"/>
        <color theme="3"/>
      </font>
      <fill>
        <patternFill>
          <bgColor theme="6"/>
        </patternFill>
      </fill>
    </dxf>
    <dxf>
      <font>
        <b/>
        <i val="0"/>
        <color theme="3"/>
      </font>
      <fill>
        <patternFill>
          <bgColor theme="5"/>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rgb="FFFF6699"/>
        </patternFill>
      </fill>
    </dxf>
    <dxf>
      <numFmt numFmtId="22" formatCode="mmm\-yy"/>
    </dxf>
    <dxf>
      <numFmt numFmtId="219" formatCode="_(0.0%_);\(0.0%\);_(0.0%_);_-@_-"/>
    </dxf>
    <dxf>
      <numFmt numFmtId="20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09" formatCode="_(#,##0.0_);\(#,##0.0\);_(0.0_);_-@_-"/>
    </dxf>
    <dxf>
      <font>
        <b/>
        <i val="0"/>
        <color theme="3"/>
      </font>
      <fill>
        <patternFill>
          <bgColor theme="6"/>
        </patternFill>
      </fill>
    </dxf>
    <dxf>
      <font>
        <b/>
        <i val="0"/>
        <color theme="3"/>
      </font>
      <fill>
        <patternFill>
          <bgColor theme="6"/>
        </patternFill>
      </fill>
    </dxf>
    <dxf>
      <numFmt numFmtId="209" formatCode="_(#,##0.0_);\(#,##0.0\);_(0.0_);_-@_-"/>
    </dxf>
    <dxf>
      <numFmt numFmtId="219" formatCode="_(0.0%_);\(0.0%\);_(0.0%_);_-@_-"/>
    </dxf>
    <dxf>
      <fill>
        <patternFill>
          <bgColor rgb="FFFF6699"/>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ont>
        <b/>
        <i val="0"/>
        <color theme="3"/>
      </font>
      <fill>
        <patternFill>
          <bgColor theme="6"/>
        </patternFill>
      </fill>
    </dxf>
    <dxf>
      <fill>
        <patternFill>
          <bgColor rgb="FFFF7C80"/>
        </patternFill>
      </fill>
    </dxf>
    <dxf>
      <fill>
        <patternFill>
          <bgColor rgb="FFFF6699"/>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0"/>
      </font>
      <fill>
        <patternFill>
          <bgColor theme="3"/>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numFmt numFmtId="219" formatCode="_(0.0%_);\(0.0%\);_(0.0%_);_-@_-"/>
    </dxf>
    <dxf>
      <numFmt numFmtId="22" formatCode="mmm\-yy"/>
    </dxf>
    <dxf>
      <fill>
        <patternFill>
          <bgColor rgb="FFFF6699"/>
        </patternFill>
      </fill>
    </dxf>
    <dxf>
      <fill>
        <patternFill>
          <bgColor rgb="FFFF6699"/>
        </patternFill>
      </fill>
    </dxf>
    <dxf>
      <numFmt numFmtId="22" formatCode="mmm\-yy"/>
    </dxf>
    <dxf>
      <numFmt numFmtId="219" formatCode="_(0.0%_);\(0.0%\);_(0.0%_);_-@_-"/>
    </dxf>
    <dxf>
      <numFmt numFmtId="209" formatCode="_(#,##0.0_);\(#,##0.0\);_(0.0_);_-@_-"/>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CBE9D4"/>
        </patternFill>
      </fill>
    </dxf>
    <dxf>
      <font>
        <b/>
        <i val="0"/>
        <color theme="3"/>
      </font>
      <fill>
        <patternFill>
          <bgColor theme="6"/>
        </patternFill>
      </fill>
    </dxf>
    <dxf>
      <fill>
        <patternFill>
          <bgColor rgb="FFFF6699"/>
        </patternFill>
      </fill>
    </dxf>
    <dxf>
      <fill>
        <patternFill>
          <bgColor theme="6"/>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ont>
        <b/>
        <i val="0"/>
        <color theme="3"/>
      </font>
      <fill>
        <patternFill>
          <bgColor theme="6"/>
        </patternFill>
      </fill>
    </dxf>
    <dxf>
      <fill>
        <patternFill>
          <bgColor theme="6"/>
        </patternFill>
      </fill>
    </dxf>
    <dxf>
      <font>
        <b/>
        <i val="0"/>
        <color theme="3"/>
      </font>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ont>
        <b/>
        <i val="0"/>
        <color theme="3"/>
      </font>
      <fill>
        <patternFill>
          <bgColor theme="6"/>
        </patternFill>
      </fill>
    </dxf>
    <dxf>
      <fill>
        <patternFill>
          <bgColor rgb="FFFF6699"/>
        </patternFill>
      </fill>
    </dxf>
    <dxf>
      <fill>
        <patternFill>
          <bgColor rgb="FFFF7C80"/>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theme="6"/>
        </patternFill>
      </fill>
    </dxf>
    <dxf>
      <border>
        <top style="thin">
          <color theme="0" tint="-0.24994659260841701"/>
        </top>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numFmt numFmtId="220" formatCode="_(0.0%_);[Red]\(0.0%\);_-??_-;_-@_-"/>
    </dxf>
    <dxf>
      <numFmt numFmtId="221" formatCode="* _(#,##0.0_)_%\ ;\(#,##0.0\)_%\ ;\ _(&quot;-&quot;??_);* @_ _ _ "/>
    </dxf>
    <dxf>
      <font>
        <b/>
        <i val="0"/>
        <color theme="3"/>
      </font>
      <fill>
        <patternFill>
          <bgColor theme="6"/>
        </patternFill>
      </fill>
    </dxf>
    <dxf>
      <numFmt numFmtId="22" formatCode="mmm\-yy"/>
    </dxf>
    <dxf>
      <font>
        <b/>
        <i val="0"/>
        <color theme="7" tint="-0.499984740745262"/>
      </font>
      <fill>
        <patternFill>
          <bgColor rgb="FFD1DCC6"/>
        </patternFill>
      </fill>
    </dxf>
    <dxf>
      <font>
        <b/>
        <i val="0"/>
        <color theme="7" tint="-0.499984740745262"/>
      </font>
      <fill>
        <patternFill>
          <bgColor rgb="FFD1DCC6"/>
        </patternFill>
      </fill>
    </dxf>
    <dxf>
      <numFmt numFmtId="22" formatCode="mmm\-yy"/>
    </dxf>
    <dxf>
      <numFmt numFmtId="220" formatCode="_(0.0%_);[Red]\(0.0%\);_-??_-;_-@_-"/>
    </dxf>
    <dxf>
      <numFmt numFmtId="221" formatCode="* _(#,##0.0_)_%\ ;\(#,##0.0\)_%\ ;\ _(&quot;-&quot;??_);* @_ _ _ "/>
    </dxf>
    <dxf>
      <font>
        <b/>
        <i val="0"/>
        <color theme="3"/>
      </font>
      <fill>
        <patternFill>
          <bgColor theme="6"/>
        </patternFill>
      </fill>
    </dxf>
    <dxf>
      <font>
        <b/>
        <i val="0"/>
        <color theme="7" tint="-0.499984740745262"/>
      </font>
      <fill>
        <patternFill>
          <bgColor rgb="FFD9E1C1"/>
        </patternFill>
      </fill>
    </dxf>
    <dxf>
      <fill>
        <patternFill>
          <bgColor rgb="FFFF7C80"/>
        </patternFill>
      </fill>
    </dxf>
    <dxf>
      <font>
        <color theme="0"/>
      </font>
      <fill>
        <patternFill>
          <bgColor theme="3"/>
        </patternFill>
      </fill>
    </dxf>
    <dxf>
      <numFmt numFmtId="221" formatCode="* _(#,##0.0_)_%\ ;\(#,##0.0\)_%\ ;\ _(&quot;-&quot;??_);* @_ _ _ "/>
    </dxf>
    <dxf>
      <font>
        <b/>
        <i val="0"/>
        <color theme="3"/>
      </font>
      <fill>
        <patternFill>
          <bgColor theme="6"/>
        </patternFill>
      </fill>
    </dxf>
    <dxf>
      <numFmt numFmtId="220" formatCode="_(0.0%_);[Red]\(0.0%\);_-??_-;_-@_-"/>
    </dxf>
    <dxf>
      <font>
        <b/>
        <i val="0"/>
        <color theme="7" tint="-0.499984740745262"/>
      </font>
      <fill>
        <patternFill>
          <bgColor rgb="FFD1DCC6"/>
        </patternFill>
      </fill>
    </dxf>
    <dxf>
      <numFmt numFmtId="22" formatCode="mmm\-yy"/>
    </dxf>
    <dxf>
      <font>
        <b/>
        <i val="0"/>
        <color theme="3"/>
      </font>
      <fill>
        <patternFill>
          <bgColor theme="6"/>
        </patternFill>
      </fill>
    </dxf>
    <dxf>
      <numFmt numFmtId="221" formatCode="* _(#,##0.0_)_%\ ;\(#,##0.0\)_%\ ;\ _(&quot;-&quot;??_);* @_ _ _ "/>
    </dxf>
    <dxf>
      <numFmt numFmtId="220" formatCode="_(0.0%_);[Red]\(0.0%\);_-??_-;_-@_-"/>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19" formatCode="_(0.0%_);\(0.0%\);_(0.0%_);_-@_-"/>
    </dxf>
    <dxf>
      <numFmt numFmtId="222" formatCode="* _(#,##0.0_);* \(#,##0.0\);* _(0.0_);_-@_-"/>
    </dxf>
    <dxf>
      <numFmt numFmtId="22" formatCode="mmm\-yy"/>
    </dxf>
    <dxf>
      <font>
        <b/>
        <i val="0"/>
        <color theme="3"/>
      </font>
      <fill>
        <patternFill>
          <bgColor theme="6"/>
        </patternFill>
      </fill>
    </dxf>
    <dxf>
      <numFmt numFmtId="22" formatCode="mmm\-yy"/>
    </dxf>
    <dxf>
      <font>
        <b/>
        <i val="0"/>
        <color theme="7" tint="-0.499984740745262"/>
      </font>
      <fill>
        <patternFill>
          <bgColor rgb="FFD1DCC6"/>
        </patternFill>
      </fill>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2" formatCode="mmm\-yy"/>
    </dxf>
    <dxf>
      <font>
        <b/>
        <i val="0"/>
        <color theme="3"/>
      </font>
      <fill>
        <patternFill>
          <bgColor theme="6"/>
        </patternFill>
      </fill>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8" formatCode="\ _(* #,##0.0_);_(* \(#,##0.0\);_(0.0_);_-@_-"/>
    </dxf>
    <dxf>
      <font>
        <b/>
        <i val="0"/>
        <color theme="3"/>
      </font>
      <fill>
        <patternFill>
          <bgColor theme="6"/>
        </patternFill>
      </fill>
    </dxf>
    <dxf>
      <font>
        <color theme="0"/>
      </font>
      <fill>
        <patternFill>
          <bgColor theme="3"/>
        </patternFill>
      </fill>
    </dxf>
    <dxf>
      <font>
        <color rgb="FF9C0006"/>
      </font>
      <fill>
        <patternFill>
          <bgColor rgb="FFFFC7CE"/>
        </patternFill>
      </fill>
    </dxf>
    <dxf>
      <fill>
        <patternFill>
          <bgColor rgb="FFFF9999"/>
        </patternFill>
      </fill>
    </dxf>
    <dxf>
      <fill>
        <patternFill>
          <bgColor rgb="FFFF9999"/>
        </patternFill>
      </fill>
    </dxf>
    <dxf>
      <numFmt numFmtId="218" formatCode="\ _(* #,##0.0_);_(* \(#,##0.0\);_(0.0_);_-@_-"/>
    </dxf>
    <dxf>
      <numFmt numFmtId="219" formatCode="_(0.0%_);\(0.0%\);_(0.0%_);_-@_-"/>
    </dxf>
    <dxf>
      <numFmt numFmtId="22" formatCode="mmm\-yy"/>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8" formatCode="\ _(* #,##0.0_);_(* \(#,##0.0\);_(0.0_);_-@_-"/>
    </dxf>
    <dxf>
      <numFmt numFmtId="22" formatCode="mmm\-yy"/>
    </dxf>
    <dxf>
      <numFmt numFmtId="220" formatCode="_(0.0%_);[Red]\(0.0%\);_-??_-;_-@_-"/>
    </dxf>
    <dxf>
      <font>
        <b/>
        <i val="0"/>
        <color theme="3"/>
      </font>
      <fill>
        <patternFill>
          <bgColor theme="6"/>
        </patternFill>
      </fill>
    </dxf>
    <dxf>
      <numFmt numFmtId="221" formatCode="* _(#,##0.0_)_%\ ;\(#,##0.0\)_%\ ;\ _(&quot;-&quot;??_);* @_ _ _ "/>
    </dxf>
    <dxf>
      <numFmt numFmtId="220" formatCode="_(0.0%_);[Red]\(0.0%\);_-??_-;_-@_-"/>
    </dxf>
    <dxf>
      <numFmt numFmtId="22" formatCode="mmm\-yy"/>
    </dxf>
    <dxf>
      <font>
        <b/>
        <i val="0"/>
        <color theme="3"/>
      </font>
      <fill>
        <patternFill>
          <bgColor theme="6"/>
        </patternFill>
      </fill>
    </dxf>
    <dxf>
      <numFmt numFmtId="22" formatCode="mmm\-yy"/>
    </dxf>
    <dxf>
      <numFmt numFmtId="221" formatCode="* _(#,##0.0_)_%\ ;\(#,##0.0\)_%\ ;\ _(&quot;-&quot;??_);* @_ _ _ "/>
    </dxf>
    <dxf>
      <font>
        <color theme="0"/>
      </font>
      <fill>
        <patternFill>
          <bgColor theme="3"/>
        </patternFill>
      </fill>
    </dxf>
    <dxf>
      <font>
        <b val="0"/>
        <i val="0"/>
        <color theme="4"/>
      </font>
      <fill>
        <patternFill>
          <bgColor theme="6"/>
        </patternFill>
      </fill>
    </dxf>
    <dxf>
      <numFmt numFmtId="196" formatCode="_(* #,##0.0_)_%;_(* \(#,##0.0\)_%;_-??_-;_-@_-"/>
    </dxf>
    <dxf>
      <numFmt numFmtId="22" formatCode="mmm\-yy"/>
    </dxf>
    <dxf>
      <numFmt numFmtId="220" formatCode="_(0.0%_);[Red]\(0.0%\);_-??_-;_-@_-"/>
    </dxf>
    <dxf>
      <numFmt numFmtId="219" formatCode="_(0.0%_);\(0.0%\);_(0.0%_);_-@_-"/>
    </dxf>
    <dxf>
      <numFmt numFmtId="22" formatCode="mmm\-yy"/>
    </dxf>
    <dxf>
      <font>
        <b/>
        <i val="0"/>
        <color theme="3"/>
      </font>
      <fill>
        <patternFill>
          <bgColor theme="6"/>
        </patternFill>
      </fill>
    </dxf>
    <dxf>
      <numFmt numFmtId="222" formatCode="* _(#,##0.0_);* \(#,##0.0\);* _(0.0_);_-@_-"/>
    </dxf>
    <dxf>
      <numFmt numFmtId="22" formatCode="mmm\-yy"/>
    </dxf>
    <dxf>
      <numFmt numFmtId="220" formatCode="_(0.0%_);[Red]\(0.0%\);_-??_-;_-@_-"/>
    </dxf>
    <dxf>
      <numFmt numFmtId="221" formatCode="* _(#,##0.0_)_%\ ;\(#,##0.0\)_%\ ;\ _(&quot;-&quot;??_);* @_ _ _ "/>
    </dxf>
    <dxf>
      <font>
        <b/>
        <i val="0"/>
        <color theme="3"/>
      </font>
      <fill>
        <patternFill>
          <bgColor theme="6"/>
        </patternFill>
      </fill>
    </dxf>
    <dxf>
      <numFmt numFmtId="219" formatCode="_(0.0%_);\(0.0%\);_(0.0%_);_-@_-"/>
    </dxf>
    <dxf>
      <numFmt numFmtId="222" formatCode="* _(#,##0.0_);* \(#,##0.0\);* _(0.0_);_-@_-"/>
    </dxf>
    <dxf>
      <numFmt numFmtId="22" formatCode="mmm\-yy"/>
    </dxf>
    <dxf>
      <font>
        <b/>
        <i val="0"/>
        <color theme="0"/>
      </font>
      <fill>
        <patternFill>
          <bgColor theme="3"/>
        </patternFill>
      </fill>
    </dxf>
    <dxf>
      <font>
        <b/>
        <i val="0"/>
        <color theme="3"/>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color rgb="FF9C0006"/>
      </font>
      <fill>
        <patternFill>
          <bgColor rgb="FFFFC7CE"/>
        </patternFill>
      </fill>
    </dxf>
    <dxf>
      <fill>
        <patternFill>
          <bgColor rgb="FFFF6699"/>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ill>
        <patternFill>
          <bgColor rgb="FFFF9999"/>
        </patternFill>
      </fill>
    </dxf>
    <dxf>
      <fill>
        <patternFill>
          <bgColor rgb="FFFF9999"/>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font>
    </dxf>
    <dxf>
      <font>
        <color theme="0"/>
      </font>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ill>
        <patternFill>
          <bgColor rgb="FFFF7C80"/>
        </patternFill>
      </fill>
    </dxf>
    <dxf>
      <fill>
        <patternFill>
          <bgColor rgb="FFFF7C80"/>
        </patternFill>
      </fill>
    </dxf>
    <dxf>
      <fill>
        <patternFill>
          <bgColor rgb="FFFF7C80"/>
        </patternFill>
      </fill>
    </dxf>
    <dxf>
      <font>
        <color theme="1" tint="0.39994506668294322"/>
      </font>
      <fill>
        <patternFill patternType="lightUp">
          <fgColor theme="1"/>
          <bgColor auto="1"/>
        </patternFill>
      </fill>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color rgb="FF0066FF"/>
      </font>
    </dxf>
    <dxf>
      <font>
        <color rgb="FF0066FF"/>
      </font>
    </dxf>
    <dxf>
      <font>
        <color rgb="FF0066FF"/>
      </font>
    </dxf>
    <dxf>
      <fill>
        <patternFill>
          <bgColor rgb="FFFF6699"/>
        </patternFill>
      </fill>
    </dxf>
    <dxf>
      <fill>
        <patternFill>
          <bgColor rgb="FFFF7C80"/>
        </patternFill>
      </fill>
    </dxf>
    <dxf>
      <fill>
        <patternFill>
          <bgColor rgb="FFFF7C80"/>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6699"/>
        </patternFill>
      </fill>
    </dxf>
    <dxf>
      <fill>
        <patternFill>
          <bgColor rgb="FFFF6699"/>
        </patternFill>
      </fill>
    </dxf>
    <dxf>
      <font>
        <b/>
        <i val="0"/>
        <color theme="3"/>
      </font>
      <fill>
        <patternFill>
          <bgColor theme="6"/>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font>
        <color theme="0"/>
      </font>
      <numFmt numFmtId="226" formatCode="_(* #,##0_);_(* \(#,##0\);_-??_-;_-@_-"/>
      <fill>
        <patternFill>
          <bgColor theme="2" tint="-0.749961851863155"/>
        </patternFill>
      </fill>
    </dxf>
    <dxf>
      <font>
        <color theme="0"/>
      </font>
      <numFmt numFmtId="19" formatCode="dd/mm/yyyy"/>
      <fill>
        <patternFill>
          <bgColor theme="1" tint="-0.24994659260841701"/>
        </patternFill>
      </fill>
    </dxf>
    <dxf>
      <font>
        <color theme="0"/>
      </font>
      <numFmt numFmtId="19" formatCode="dd/mm/yyyy"/>
      <fill>
        <patternFill>
          <bgColor theme="1" tint="-0.24994659260841701"/>
        </patternFill>
      </fill>
    </dxf>
    <dxf>
      <font>
        <color theme="0"/>
      </font>
      <numFmt numFmtId="226" formatCode="_(* #,##0_);_(* \(#,##0\);_-??_-;_-@_-"/>
      <fill>
        <patternFill>
          <bgColor theme="2" tint="-0.749961851863155"/>
        </patternFill>
      </fill>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b val="0"/>
        <i/>
        <strike/>
        <color theme="2" tint="-0.499984740745262"/>
      </font>
      <numFmt numFmtId="213" formatCode="mmm\ yyyy"/>
      <fill>
        <patternFill>
          <bgColor theme="0" tint="-4.9989318521683403E-2"/>
        </patternFill>
      </fill>
    </dxf>
    <dxf>
      <fill>
        <patternFill>
          <bgColor rgb="FFFF9999"/>
        </patternFill>
      </fill>
    </dxf>
    <dxf>
      <font>
        <b val="0"/>
        <i/>
        <strike/>
        <color rgb="FF717171"/>
      </font>
      <numFmt numFmtId="213" formatCode="mmm\ yyyy"/>
      <fill>
        <patternFill>
          <bgColor rgb="FFF2F2F2"/>
        </patternFill>
      </fill>
    </dxf>
    <dxf>
      <font>
        <b val="0"/>
        <i/>
        <strike/>
        <color rgb="FF717171"/>
      </font>
      <numFmt numFmtId="213" formatCode="mmm\ yyyy"/>
      <fill>
        <patternFill>
          <bgColor rgb="FFF2F2F2"/>
        </patternFill>
      </fill>
    </dxf>
    <dxf>
      <font>
        <b val="0"/>
        <i/>
        <strike/>
        <color theme="2" tint="-0.499984740745262"/>
      </font>
      <numFmt numFmtId="227" formatCode="#,##0.0;\(#,##0.0\);0.0"/>
      <fill>
        <patternFill>
          <bgColor theme="0" tint="-4.9989318521683403E-2"/>
        </patternFill>
      </fill>
    </dxf>
    <dxf>
      <font>
        <b val="0"/>
        <i/>
        <strike/>
        <color theme="2" tint="-0.499984740745262"/>
      </font>
      <numFmt numFmtId="213" formatCode="mmm\ yyyy"/>
      <fill>
        <patternFill>
          <bgColor theme="0" tint="-4.9989318521683403E-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0"/>
      </font>
      <fill>
        <patternFill>
          <bgColor rgb="FF0070C0"/>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fill>
        <patternFill>
          <bgColor rgb="FFFF9999"/>
        </patternFill>
      </fill>
    </dxf>
    <dxf>
      <fill>
        <patternFill>
          <bgColor rgb="FFFF9999"/>
        </patternFill>
      </fill>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fill>
        <patternFill>
          <bgColor rgb="FFFF9999"/>
        </patternFill>
      </fill>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numFmt numFmtId="22" formatCode="mmm\-yy"/>
    </dxf>
    <dxf>
      <numFmt numFmtId="223" formatCode="_(#,##0_);_(\(#,##0\);_(0_);_-@_-"/>
    </dxf>
    <dxf>
      <numFmt numFmtId="224" formatCode="_(#,##0.0_);_(\(#,##0.0\);_(0.0_);_-@_-"/>
    </dxf>
    <dxf>
      <numFmt numFmtId="219" formatCode="_(0.0%_);\(0.0%\);_(0.0%_);_-@_-"/>
    </dxf>
    <dxf>
      <numFmt numFmtId="207" formatCode="_(* #,##0.0\x_);* \(#,##0.0\x\);_(0.0\x_)"/>
    </dxf>
    <dxf>
      <numFmt numFmtId="225" formatCode="&quot;TRUE&quot;;;&quot;FALSE&quot;"/>
    </dxf>
    <dxf>
      <font>
        <b/>
        <i val="0"/>
        <color theme="0"/>
      </font>
      <fill>
        <patternFill>
          <bgColor theme="4"/>
        </patternFill>
      </fill>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font>
        <b/>
        <i val="0"/>
        <color theme="3"/>
      </font>
      <fill>
        <patternFill>
          <bgColor theme="6"/>
        </patternFill>
      </fill>
    </dxf>
    <dxf>
      <fill>
        <patternFill>
          <bgColor rgb="FFEAF2ED"/>
        </patternFill>
      </fill>
      <border>
        <top style="thin">
          <color rgb="FFA9CBB8"/>
        </top>
        <bottom style="thin">
          <color rgb="FFA9CBB8"/>
        </bottom>
        <vertical/>
        <horizontal/>
      </border>
    </dxf>
    <dxf>
      <fill>
        <patternFill>
          <bgColor rgb="FFFF9999"/>
        </patternFill>
      </fill>
    </dxf>
    <dxf>
      <fill>
        <patternFill>
          <bgColor rgb="FFFF6699"/>
        </patternFill>
      </fill>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ont>
        <b/>
        <i val="0"/>
        <color theme="7" tint="-0.499984740745262"/>
      </font>
      <fill>
        <patternFill>
          <bgColor rgb="FFD9E1C1"/>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7" tint="-0.499984740745262"/>
      </font>
      <fill>
        <patternFill>
          <bgColor rgb="FFD9E1C1"/>
        </patternFill>
      </fill>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9" formatCode="_(0.0%_);\(0.0%\);_(0.0%_);_-@_-"/>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numFmt numFmtId="218" formatCode="\ _(* #,##0.0_);_(* \(#,##0.0\);_(0.0_);_-@_-"/>
    </dxf>
    <dxf>
      <numFmt numFmtId="22" formatCode="mmm\-yy"/>
    </dxf>
    <dxf>
      <numFmt numFmtId="219" formatCode="_(0.0%_);\(0.0%\);_(0.0%_);_-@_-"/>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6"/>
        </patternFill>
      </fill>
    </dxf>
    <dxf>
      <fill>
        <patternFill>
          <bgColor rgb="FFFF9999"/>
        </patternFill>
      </fill>
    </dxf>
    <dxf>
      <border>
        <top style="thin">
          <color theme="0" tint="-0.24994659260841701"/>
        </top>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top style="thin">
          <color theme="0" tint="-0.24994659260841701"/>
        </top>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9" formatCode="_(0.0%_);\(0.0%\);_(0.0%_);_-@_-"/>
    </dxf>
    <dxf>
      <numFmt numFmtId="21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6"/>
        </patternFill>
      </fill>
    </dxf>
    <dxf>
      <numFmt numFmtId="219" formatCode="_(0.0%_);\(0.0%\);_(0.0%_);_-@_-"/>
    </dxf>
    <dxf>
      <numFmt numFmtId="22" formatCode="mmm\-yy"/>
    </dxf>
    <dxf>
      <numFmt numFmtId="209" formatCode="_(#,##0.0_);\(#,##0.0\);_(0.0_);_-@_-"/>
    </dxf>
    <dxf>
      <font>
        <b/>
        <i val="0"/>
        <color theme="0"/>
      </font>
      <fill>
        <patternFill>
          <bgColor theme="3"/>
        </patternFill>
      </fill>
    </dxf>
    <dxf>
      <font>
        <b/>
        <i val="0"/>
        <color theme="3"/>
      </font>
      <fill>
        <patternFill>
          <bgColor theme="5"/>
        </patternFill>
      </fill>
    </dxf>
    <dxf>
      <font>
        <b/>
        <i val="0"/>
        <color theme="3"/>
      </font>
      <fill>
        <patternFill>
          <bgColor theme="6"/>
        </patternFill>
      </fill>
    </dxf>
    <dxf>
      <font>
        <b/>
        <i val="0"/>
        <color theme="3"/>
      </font>
      <fill>
        <patternFill>
          <bgColor theme="6"/>
        </patternFill>
      </fill>
    </dxf>
    <dxf>
      <fill>
        <patternFill>
          <bgColor rgb="FFFF7C80"/>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top style="thin">
          <color theme="0" tint="-0.24994659260841701"/>
        </top>
        <vertical/>
        <horizontal/>
      </border>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2" formatCode="mmm\-yy"/>
    </dxf>
    <dxf>
      <numFmt numFmtId="218" formatCode="\ _(* #,##0.0_);_(* \(#,##0.0\);_(0.0_);_-@_-"/>
    </dxf>
    <dxf>
      <numFmt numFmtId="219" formatCode="_(0.0%_);\(0.0%\);_(0.0%_);_-@_-"/>
    </dxf>
    <dxf>
      <fill>
        <patternFill>
          <bgColor theme="6"/>
        </patternFill>
      </fill>
    </dxf>
    <dxf>
      <numFmt numFmtId="22" formatCode="mmm\-yy"/>
    </dxf>
    <dxf>
      <numFmt numFmtId="218" formatCode="\ _(* #,##0.0_);_(* \(#,##0.0\);_(0.0_);_-@_-"/>
    </dxf>
    <dxf>
      <numFmt numFmtId="219" formatCode="_(0.0%_);\(0.0%\);_(0.0%_);_-@_-"/>
    </dxf>
    <dxf>
      <numFmt numFmtId="22" formatCode="mmm\-yy"/>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2" formatCode="mmm\-yy"/>
    </dxf>
    <dxf>
      <numFmt numFmtId="218" formatCode="\ _(* #,##0.0_);_(* \(#,##0.0\);_(0.0_);_-@_-"/>
    </dxf>
    <dxf>
      <numFmt numFmtId="219" formatCode="_(0.0%_);\(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19" formatCode="_(0.0%_);\(0.0%\);_(0.0%_);_-@_-"/>
    </dxf>
    <dxf>
      <numFmt numFmtId="22" formatCode="mmm\-yy"/>
    </dxf>
    <dxf>
      <numFmt numFmtId="218" formatCode="\ _(* #,##0.0_);_(* \(#,##0.0\);_(0.0_);_-@_-"/>
    </dxf>
    <dxf>
      <fill>
        <patternFill>
          <bgColor theme="6"/>
        </patternFill>
      </fill>
    </dxf>
    <dxf>
      <numFmt numFmtId="22" formatCode="mmm\-yy"/>
    </dxf>
    <dxf>
      <numFmt numFmtId="218" formatCode="\ _(* #,##0.0_);_(* \(#,##0.0\);_(0.0_);_-@_-"/>
    </dxf>
    <dxf>
      <numFmt numFmtId="219" formatCode="_(0.0%_);\(0.0%\);_(0.0%_);_-@_-"/>
    </dxf>
    <dxf>
      <fill>
        <patternFill>
          <bgColor theme="6"/>
        </patternFill>
      </fill>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ill>
        <patternFill>
          <bgColor rgb="FFFF7C80"/>
        </patternFill>
      </fill>
    </dxf>
    <dxf>
      <font>
        <b/>
        <i val="0"/>
        <color theme="3"/>
      </font>
      <fill>
        <patternFill>
          <bgColor theme="6"/>
        </patternFill>
      </fill>
    </dxf>
    <dxf>
      <numFmt numFmtId="22" formatCode="mmm\-yy"/>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numFmt numFmtId="219" formatCode="_(0.0%_);\(0.0%\);_(0.0%_);_-@_-"/>
    </dxf>
    <dxf>
      <numFmt numFmtId="22" formatCode="mmm\-yy"/>
    </dxf>
    <dxf>
      <font>
        <b/>
        <i val="0"/>
        <color theme="3"/>
      </font>
      <fill>
        <patternFill>
          <bgColor theme="6"/>
        </patternFill>
      </fill>
    </dxf>
    <dxf>
      <numFmt numFmtId="219" formatCode="_(0.0%_);\(0.0%\);_(0.0%_);_-@_-"/>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numFmt numFmtId="22" formatCode="mmm\-yy"/>
    </dxf>
    <dxf>
      <numFmt numFmtId="219" formatCode="_(0.0%_);\(0.0%\);_(0.0%_);_-@_-"/>
    </dxf>
    <dxf>
      <font>
        <b/>
        <i val="0"/>
        <color theme="3"/>
      </font>
      <fill>
        <patternFill>
          <bgColor theme="6"/>
        </patternFill>
      </fill>
    </dxf>
    <dxf>
      <numFmt numFmtId="218" formatCode="\ _(* #,##0.0_);_(* \(#,##0.0\);_(0.0_);_-@_-"/>
    </dxf>
    <dxf>
      <font>
        <b/>
        <i val="0"/>
        <color theme="3"/>
      </font>
      <fill>
        <patternFill>
          <bgColor theme="6"/>
        </patternFill>
      </fill>
    </dxf>
    <dxf>
      <numFmt numFmtId="219" formatCode="_(0.0%_);\(0.0%\);_(0.0%_);_-@_-"/>
    </dxf>
    <dxf>
      <numFmt numFmtId="22" formatCode="mmm\-yy"/>
    </dxf>
    <dxf>
      <numFmt numFmtId="218" formatCode="\ _(* #,##0.0_);_(* \(#,##0.0\);_(0.0_);_-@_-"/>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3"/>
      </font>
      <fill>
        <patternFill>
          <bgColor theme="6"/>
        </patternFill>
      </fill>
    </dxf>
    <dxf>
      <numFmt numFmtId="22" formatCode="mmm\-yy"/>
    </dxf>
    <dxf>
      <numFmt numFmtId="218" formatCode="\ _(* #,##0.0_);_(* \(#,##0.0\);_(0.0_);_-@_-"/>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font>
        <b/>
        <i val="0"/>
        <color theme="3"/>
      </font>
      <fill>
        <patternFill>
          <bgColor theme="6"/>
        </patternFill>
      </fill>
    </dxf>
    <dxf>
      <numFmt numFmtId="218" formatCode="\ _(* #,##0.0_);_(* \(#,##0.0\);_(0.0_);_-@_-"/>
    </dxf>
    <dxf>
      <font>
        <b/>
        <i val="0"/>
        <color theme="3"/>
      </font>
      <fill>
        <patternFill>
          <bgColor theme="6"/>
        </patternFill>
      </fill>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3"/>
      </font>
      <fill>
        <patternFill>
          <bgColor theme="6"/>
        </patternFill>
      </fill>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8" formatCode="\ _(* #,##0.0_);_(* \(#,##0.0\);_(0.0_);_-@_-"/>
    </dxf>
    <dxf>
      <numFmt numFmtId="219" formatCode="_(0.0%_);\(0.0%\);_(0.0%_);_-@_-"/>
    </dxf>
    <dxf>
      <numFmt numFmtId="22" formatCode="mmm\-yy"/>
    </dxf>
    <dxf>
      <font>
        <b/>
        <i val="0"/>
        <color theme="3"/>
      </font>
      <fill>
        <patternFill>
          <bgColor theme="6"/>
        </patternFill>
      </fill>
    </dxf>
    <dxf>
      <numFmt numFmtId="218" formatCode="\ _(* #,##0.0_);_(* \(#,##0.0\);_(0.0_);_-@_-"/>
    </dxf>
    <dxf>
      <numFmt numFmtId="219" formatCode="_(0.0%_);\(0.0%\);_(0.0%_);_-@_-"/>
    </dxf>
    <dxf>
      <numFmt numFmtId="218" formatCode="\ _(* #,##0.0_);_(* \(#,##0.0\);_(0.0_);_-@_-"/>
    </dxf>
    <dxf>
      <numFmt numFmtId="219" formatCode="_(0.0%_);\(0.0%\);_(0.0%_);_-@_-"/>
    </dxf>
    <dxf>
      <font>
        <b/>
        <i val="0"/>
        <color theme="7" tint="-0.499984740745262"/>
      </font>
      <fill>
        <patternFill>
          <bgColor rgb="FFD9E1C1"/>
        </patternFill>
      </fill>
    </dxf>
    <dxf>
      <font>
        <b/>
        <i val="0"/>
        <color theme="3"/>
      </font>
      <fill>
        <patternFill>
          <bgColor theme="6"/>
        </patternFill>
      </fill>
    </dxf>
    <dxf>
      <numFmt numFmtId="218" formatCode="\ _(* #,##0.0_);_(* \(#,##0.0\);_(0.0_);_-@_-"/>
    </dxf>
    <dxf>
      <font>
        <b/>
        <i val="0"/>
        <color theme="3"/>
      </font>
      <fill>
        <patternFill>
          <bgColor theme="6"/>
        </patternFill>
      </fill>
    </dxf>
    <dxf>
      <numFmt numFmtId="219" formatCode="_(0.0%_);\(0.0%\);_(0.0%_);_-@_-"/>
    </dxf>
    <dxf>
      <numFmt numFmtId="22" formatCode="mmm\-yy"/>
    </dxf>
    <dxf>
      <numFmt numFmtId="219" formatCode="_(0.0%_);\(0.0%\);_(0.0%_);_-@_-"/>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font>
        <b/>
        <i val="0"/>
        <color theme="3"/>
      </font>
      <fill>
        <patternFill>
          <bgColor theme="6"/>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3"/>
      </font>
      <fill>
        <patternFill>
          <bgColor theme="6"/>
        </patternFill>
      </fill>
    </dxf>
    <dxf>
      <numFmt numFmtId="218" formatCode="\ _(* #,##0.0_);_(* \(#,##0.0\);_(0.0_);_-@_-"/>
    </dxf>
    <dxf>
      <numFmt numFmtId="219" formatCode="_(0.0%_);\(0.0%\);_(0.0%_);_-@_-"/>
    </dxf>
    <dxf>
      <numFmt numFmtId="218" formatCode="\ _(* #,##0.0_);_(* \(#,##0.0\);_(0.0_);_-@_-"/>
    </dxf>
    <dxf>
      <numFmt numFmtId="22" formatCode="mmm\-yy"/>
    </dxf>
    <dxf>
      <font>
        <b/>
        <i val="0"/>
        <color theme="3"/>
      </font>
      <fill>
        <patternFill>
          <bgColor theme="6"/>
        </patternFill>
      </fill>
    </dxf>
    <dxf>
      <numFmt numFmtId="219" formatCode="_(0.0%_);\(0.0%\);_(0.0%_);_-@_-"/>
    </dxf>
    <dxf>
      <numFmt numFmtId="218" formatCode="\ _(* #,##0.0_);_(* \(#,##0.0\);_(0.0_);_-@_-"/>
    </dxf>
    <dxf>
      <numFmt numFmtId="22" formatCode="mmm\-yy"/>
    </dxf>
    <dxf>
      <numFmt numFmtId="219" formatCode="_(0.0%_);\(0.0%\);_(0.0%_);_-@_-"/>
    </dxf>
    <dxf>
      <font>
        <b/>
        <i val="0"/>
        <color theme="3"/>
      </font>
      <fill>
        <patternFill>
          <bgColor theme="6"/>
        </patternFill>
      </fill>
    </dxf>
    <dxf>
      <numFmt numFmtId="218" formatCode="\ _(* #,##0.0_);_(* \(#,##0.0\);_(0.0_);_-@_-"/>
    </dxf>
    <dxf>
      <numFmt numFmtId="218" formatCode="\ _(* #,##0.0_);_(* \(#,##0.0\);_(0.0_);_-@_-"/>
    </dxf>
    <dxf>
      <numFmt numFmtId="219" formatCode="_(0.0%_);\(0.0%\);_(0.0%_);_-@_-"/>
    </dxf>
    <dxf>
      <font>
        <b/>
        <i val="0"/>
        <color theme="3"/>
      </font>
      <fill>
        <patternFill>
          <bgColor theme="6"/>
        </patternFill>
      </fill>
    </dxf>
    <dxf>
      <numFmt numFmtId="219" formatCode="_(0.0%_);\(0.0%\);_(0.0%_);_-@_-"/>
    </dxf>
    <dxf>
      <numFmt numFmtId="218" formatCode="\ _(* #,##0.0_);_(* \(#,##0.0\);_(0.0_);_-@_-"/>
    </dxf>
    <dxf>
      <font>
        <b/>
        <i val="0"/>
        <color theme="3"/>
      </font>
      <fill>
        <patternFill>
          <bgColor theme="6"/>
        </patternFill>
      </fill>
    </dxf>
    <dxf>
      <numFmt numFmtId="218" formatCode="\ _(* #,##0.0_);_(* \(#,##0.0\);_(0.0_);_-@_-"/>
    </dxf>
    <dxf>
      <numFmt numFmtId="219" formatCode="_(0.0%_);\(0.0%\);_(0.0%_);_-@_-"/>
    </dxf>
    <dxf>
      <font>
        <b/>
        <i val="0"/>
        <color theme="3"/>
      </font>
      <fill>
        <patternFill>
          <bgColor theme="6"/>
        </patternFill>
      </fill>
    </dxf>
    <dxf>
      <numFmt numFmtId="219" formatCode="_(0.0%_);\(0.0%\);_(0.0%_);_-@_-"/>
    </dxf>
    <dxf>
      <numFmt numFmtId="218" formatCode="\ _(* #,##0.0_);_(* \(#,##0.0\);_(0.0_);_-@_-"/>
    </dxf>
    <dxf>
      <numFmt numFmtId="219" formatCode="_(0.0%_);\(0.0%\);_(0.0%_);_-@_-"/>
    </dxf>
    <dxf>
      <font>
        <b/>
        <i val="0"/>
        <color theme="3"/>
      </font>
      <fill>
        <patternFill>
          <bgColor theme="6"/>
        </patternFill>
      </fill>
    </dxf>
    <dxf>
      <numFmt numFmtId="218" formatCode="\ _(* #,##0.0_);_(* \(#,##0.0\);_(0.0_);_-@_-"/>
    </dxf>
    <dxf>
      <numFmt numFmtId="218" formatCode="\ _(* #,##0.0_);_(* \(#,##0.0\);_(0.0_);_-@_-"/>
    </dxf>
    <dxf>
      <numFmt numFmtId="219" formatCode="_(0.0%_);\(0.0%\);_(0.0%_);_-@_-"/>
    </dxf>
    <dxf>
      <numFmt numFmtId="22" formatCode="mmm\-yy"/>
    </dxf>
    <dxf>
      <font>
        <b/>
        <i val="0"/>
        <color theme="3"/>
      </font>
      <fill>
        <patternFill>
          <bgColor theme="6"/>
        </patternFill>
      </fill>
    </dxf>
    <dxf>
      <numFmt numFmtId="22" formatCode="mmm\-yy"/>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9" formatCode="_(0.0%_);\(0.0%\);_(0.0%_);_-@_-"/>
    </dxf>
    <dxf>
      <numFmt numFmtId="218" formatCode="\ _(* #,##0.0_);_(* \(#,##0.0\);_(0.0_);_-@_-"/>
    </dxf>
    <dxf>
      <font>
        <b/>
        <i val="0"/>
        <color theme="3"/>
      </font>
      <fill>
        <patternFill>
          <bgColor theme="6"/>
        </patternFill>
      </fill>
    </dxf>
    <dxf>
      <numFmt numFmtId="219" formatCode="_(0.0%_);\(0.0%\);_(0.0%_);_-@_-"/>
    </dxf>
    <dxf>
      <numFmt numFmtId="218" formatCode="\ _(* #,##0.0_);_(* \(#,##0.0\);_(0.0_);_-@_-"/>
    </dxf>
    <dxf>
      <font>
        <b/>
        <i val="0"/>
        <color theme="3"/>
      </font>
      <fill>
        <patternFill>
          <bgColor theme="6"/>
        </patternFill>
      </fill>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2" formatCode="mmm\-yy"/>
    </dxf>
    <dxf>
      <numFmt numFmtId="22" formatCode="mmm\-yy"/>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9" formatCode="_(0.0%_);\(0.0%\);_(0.0%_);_-@_-"/>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2" formatCode="mmm\-yy"/>
    </dxf>
    <dxf>
      <numFmt numFmtId="218" formatCode="\ _(* #,##0.0_);_(* \(#,##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219" formatCode="_(0.0%_);\(0.0%\);_(0.0%_);_-@_-"/>
    </dxf>
    <dxf>
      <numFmt numFmtId="218" formatCode="\ _(* #,##0.0_);_(* \(#,##0.0\);_(0.0_);_-@_-"/>
    </dxf>
    <dxf>
      <numFmt numFmtId="218" formatCode="\ _(* #,##0.0_);_(* \(#,##0.0\);_(0.0_);_-@_-"/>
    </dxf>
    <dxf>
      <numFmt numFmtId="218" formatCode="\ _(* #,##0.0_);_(* \(#,##0.0\);_(0.0_);_-@_-"/>
    </dxf>
    <dxf>
      <font>
        <b/>
        <i val="0"/>
        <color theme="3"/>
      </font>
      <fill>
        <patternFill>
          <bgColor theme="6"/>
        </patternFill>
      </fill>
    </dxf>
    <dxf>
      <numFmt numFmtId="219" formatCode="_(0.0%_);\(0.0%\);_(0.0%_);_-@_-"/>
    </dxf>
    <dxf>
      <numFmt numFmtId="219" formatCode="_(0.0%_);\(0.0%\);_(0.0%_);_-@_-"/>
    </dxf>
    <dxf>
      <numFmt numFmtId="218" formatCode="\ _(* #,##0.0_);_(* \(#,##0.0\);_(0.0_);_-@_-"/>
    </dxf>
    <dxf>
      <font>
        <b/>
        <i val="0"/>
        <color theme="3"/>
      </font>
      <fill>
        <patternFill>
          <bgColor theme="6"/>
        </patternFill>
      </fill>
    </dxf>
    <dxf>
      <numFmt numFmtId="219" formatCode="_(0.0%_);\(0.0%\);_(0.0%_);_-@_-"/>
    </dxf>
    <dxf>
      <font>
        <b/>
        <i val="0"/>
        <color theme="3"/>
      </font>
      <fill>
        <patternFill>
          <bgColor theme="6"/>
        </patternFill>
      </fill>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18" formatCode="\ _(* #,##0.0_);_(* \(#,##0.0\);_(0.0_);_-@_-"/>
    </dxf>
    <dxf>
      <font>
        <b/>
        <i val="0"/>
        <color theme="3"/>
      </font>
      <fill>
        <patternFill>
          <bgColor theme="6"/>
        </patternFill>
      </fill>
    </dxf>
    <dxf>
      <font>
        <b/>
        <i val="0"/>
        <color theme="7" tint="-0.499984740745262"/>
      </font>
      <fill>
        <patternFill>
          <bgColor rgb="FFD9E1C1"/>
        </patternFill>
      </fill>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19" formatCode="_(0.0%_);\(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2" formatCode="mmm\-yy"/>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8" formatCode="\ _(* #,##0.0_);_(* \(#,##0.0\);_(0.0_);_-@_-"/>
    </dxf>
    <dxf>
      <numFmt numFmtId="219" formatCode="_(0.0%_);\(0.0%\);_(0.0%_);_-@_-"/>
    </dxf>
    <dxf>
      <numFmt numFmtId="22" formatCode="mmm\-yy"/>
    </dxf>
    <dxf>
      <numFmt numFmtId="219" formatCode="_(0.0%_);\(0.0%\);_(0.0%_);_-@_-"/>
    </dxf>
    <dxf>
      <numFmt numFmtId="219" formatCode="_(0.0%_);\(0.0%\);_(0.0%_);_-@_-"/>
    </dxf>
    <dxf>
      <numFmt numFmtId="22" formatCode="mmm\-yy"/>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8" formatCode="\ _(* #,##0.0_);_(* \(#,##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2" formatCode="mmm\-yy"/>
    </dxf>
    <dxf>
      <numFmt numFmtId="218" formatCode="\ _(* #,##0.0_);_(* \(#,##0.0\);_(0.0_);_-@_-"/>
    </dxf>
    <dxf>
      <numFmt numFmtId="219" formatCode="_(0.0%_);\(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8" formatCode="\ _(* #,##0.0_);_(* \(#,##0.0\);_(0.0_);_-@_-"/>
    </dxf>
    <dxf>
      <numFmt numFmtId="219" formatCode="_(0.0%_);\(0.0%\);_(0.0%_);_-@_-"/>
    </dxf>
    <dxf>
      <numFmt numFmtId="219" formatCode="_(0.0%_);\(0.0%\);_(0.0%_);_-@_-"/>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19"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2" formatCode="mmm\-yy"/>
    </dxf>
    <dxf>
      <numFmt numFmtId="22" formatCode="mmm\-yy"/>
    </dxf>
    <dxf>
      <numFmt numFmtId="219" formatCode="_(0.0%_);\(0.0%\);_(0.0%_);_-@_-"/>
    </dxf>
    <dxf>
      <numFmt numFmtId="218" formatCode="\ _(* #,##0.0_);_(* \(#,##0.0\);_(0.0_);_-@_-"/>
    </dxf>
    <dxf>
      <numFmt numFmtId="218" formatCode="\ _(* #,##0.0_);_(* \(#,##0.0\);_(0.0_);_-@_-"/>
    </dxf>
    <dxf>
      <numFmt numFmtId="218" formatCode="\ _(* #,##0.0_);_(* \(#,##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19" formatCode="_(0.0%_);\(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19" formatCode="_(0.0%_);\(0.0%\);_(0.0%_);_-@_-"/>
    </dxf>
    <dxf>
      <numFmt numFmtId="218" formatCode="\ _(* #,##0.0_);_(* \(#,##0.0\);_(0.0_);_-@_-"/>
    </dxf>
    <dxf>
      <numFmt numFmtId="218" formatCode="\ _(* #,##0.0_);_(* \(#,##0.0\);_(0.0_);_-@_-"/>
    </dxf>
    <dxf>
      <numFmt numFmtId="219" formatCode="_(0.0%_);\(0.0%\);_(0.0%_);_-@_-"/>
    </dxf>
    <dxf>
      <numFmt numFmtId="22" formatCode="mmm\-yy"/>
    </dxf>
    <dxf>
      <fill>
        <patternFill>
          <bgColor theme="6"/>
        </patternFill>
      </fill>
    </dxf>
    <dxf>
      <numFmt numFmtId="219" formatCode="_(0.0%_);\(0.0%\);_(0.0%_);_-@_-"/>
    </dxf>
    <dxf>
      <numFmt numFmtId="218" formatCode="\ _(* #,##0.0_);_(* \(#,##0.0\);_(0.0_);_-@_-"/>
    </dxf>
    <dxf>
      <numFmt numFmtId="22" formatCode="mmm\-yy"/>
    </dxf>
    <dxf>
      <numFmt numFmtId="218" formatCode="\ _(* #,##0.0_);_(* \(#,##0.0\);_(0.0_);_-@_-"/>
    </dxf>
    <dxf>
      <numFmt numFmtId="219" formatCode="_(0.0%_);\(0.0%\);_(0.0%_);_-@_-"/>
    </dxf>
    <dxf>
      <fill>
        <patternFill>
          <bgColor theme="6"/>
        </patternFill>
      </fill>
    </dxf>
    <dxf>
      <numFmt numFmtId="219" formatCode="_(0.0%_);\(0.0%\);_(0.0%_);_-@_-"/>
    </dxf>
    <dxf>
      <numFmt numFmtId="218" formatCode="\ _(* #,##0.0_);_(* \(#,##0.0\);_(0.0_);_-@_-"/>
    </dxf>
    <dxf>
      <numFmt numFmtId="218" formatCode="\ _(* #,##0.0_);_(* \(#,##0.0\);_(0.0_);_-@_-"/>
    </dxf>
    <dxf>
      <numFmt numFmtId="22" formatCode="mmm\-yy"/>
    </dxf>
    <dxf>
      <numFmt numFmtId="219" formatCode="_(0.0%_);\(0.0%\);_(0.0%_);_-@_-"/>
    </dxf>
    <dxf>
      <fill>
        <patternFill>
          <bgColor theme="6"/>
        </patternFill>
      </fill>
    </dxf>
    <dxf>
      <numFmt numFmtId="218" formatCode="\ _(* #,##0.0_);_(* \(#,##0.0\);_(0.0_);_-@_-"/>
    </dxf>
    <dxf>
      <numFmt numFmtId="219" formatCode="_(0.0%_);\(0.0%\);_(0.0%_);_-@_-"/>
    </dxf>
    <dxf>
      <numFmt numFmtId="218" formatCode="\ _(* #,##0.0_);_(* \(#,##0.0\);_(0.0_);_-@_-"/>
    </dxf>
    <dxf>
      <numFmt numFmtId="22" formatCode="mmm\-yy"/>
    </dxf>
    <dxf>
      <numFmt numFmtId="219" formatCode="_(0.0%_);\(0.0%\);_(0.0%_);_-@_-"/>
    </dxf>
    <dxf>
      <fill>
        <patternFill>
          <bgColor theme="6"/>
        </patternFill>
      </fill>
    </dxf>
    <dxf>
      <numFmt numFmtId="218" formatCode="\ _(* #,##0.0_);_(* \(#,##0.0\);_(0.0_);_-@_-"/>
    </dxf>
    <dxf>
      <numFmt numFmtId="219" formatCode="_(0.0%_);\(0.0%\);_(0.0%_);_-@_-"/>
    </dxf>
    <dxf>
      <numFmt numFmtId="22" formatCode="mmm\-yy"/>
    </dxf>
    <dxf>
      <numFmt numFmtId="219" formatCode="_(0.0%_);\(0.0%\);_(0.0%_);_-@_-"/>
    </dxf>
    <dxf>
      <numFmt numFmtId="218" formatCode="\ _(* #,##0.0_);_(* \(#,##0.0\);_(0.0_);_-@_-"/>
    </dxf>
    <dxf>
      <fill>
        <patternFill>
          <bgColor theme="6"/>
        </patternFill>
      </fill>
    </dxf>
    <dxf>
      <numFmt numFmtId="219" formatCode="_(0.0%_);\(0.0%\);_(0.0%_);_-@_-"/>
    </dxf>
    <dxf>
      <numFmt numFmtId="218" formatCode="\ _(* #,##0.0_);_(* \(#,##0.0\);_(0.0_);_-@_-"/>
    </dxf>
    <dxf>
      <numFmt numFmtId="218" formatCode="\ _(* #,##0.0_);_(* \(#,##0.0\);_(0.0_);_-@_-"/>
    </dxf>
    <dxf>
      <numFmt numFmtId="22" formatCode="mmm\-yy"/>
    </dxf>
    <dxf>
      <numFmt numFmtId="219" formatCode="_(0.0%_);\(0.0%\);_(0.0%_);_-@_-"/>
    </dxf>
    <dxf>
      <fill>
        <patternFill>
          <bgColor theme="6"/>
        </patternFill>
      </fill>
    </dxf>
    <dxf>
      <numFmt numFmtId="219" formatCode="_(0.0%_);\(0.0%\);_(0.0%_);_-@_-"/>
    </dxf>
    <dxf>
      <numFmt numFmtId="218" formatCode="\ _(* #,##0.0_);_(* \(#,##0.0\);_(0.0_);_-@_-"/>
    </dxf>
    <dxf>
      <numFmt numFmtId="22" formatCode="mmm\-yy"/>
    </dxf>
    <dxf>
      <numFmt numFmtId="219" formatCode="_(0.0%_);\(0.0%\);_(0.0%_);_-@_-"/>
    </dxf>
    <dxf>
      <numFmt numFmtId="218" formatCode="\ _(* #,##0.0_);_(* \(#,##0.0\);_(0.0_);_-@_-"/>
    </dxf>
    <dxf>
      <fill>
        <patternFill>
          <bgColor theme="6"/>
        </patternFill>
      </fill>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2" formatCode="mmm\-yy"/>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2" formatCode="mmm\-yy"/>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2" formatCode="mmm\-yy"/>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8" formatCode="\ _(* #,##0.0_);_(* \(#,##0.0\);_(0.0_);_-@_-"/>
    </dxf>
    <dxf>
      <numFmt numFmtId="219" formatCode="_(0.0%_);\(0.0%\);_(0.0%_);_-@_-"/>
    </dxf>
    <dxf>
      <numFmt numFmtId="219" formatCode="_(0.0%_);\(0.0%\);_(0.0%_);_-@_-"/>
    </dxf>
    <dxf>
      <numFmt numFmtId="219" formatCode="_(0.0%_);\(0.0%\);_(0.0%_);_-@_-"/>
    </dxf>
    <dxf>
      <numFmt numFmtId="218" formatCode="\ _(* #,##0.0_);_(* \(#,##0.0\);_(0.0_);_-@_-"/>
    </dxf>
    <dxf>
      <numFmt numFmtId="218" formatCode="\ _(* #,##0.0_);_(* \(#,##0.0\);_(0.0_);_-@_-"/>
    </dxf>
    <dxf>
      <numFmt numFmtId="22" formatCode="mmm\-yy"/>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8" formatCode="\ _(* #,##0.0_);_(* \(#,##0.0\);_(0.0_);_-@_-"/>
    </dxf>
    <dxf>
      <numFmt numFmtId="219" formatCode="_(0.0%_);\(0.0%\);_(0.0%_);_-@_-"/>
    </dxf>
    <dxf>
      <font>
        <b/>
        <i val="0"/>
        <color theme="3"/>
      </font>
      <fill>
        <patternFill>
          <bgColor theme="6"/>
        </patternFill>
      </fill>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font>
        <b/>
        <i val="0"/>
        <color theme="3"/>
      </font>
      <fill>
        <patternFill>
          <bgColor theme="6"/>
        </patternFill>
      </fill>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2" formatCode="mmm\-yy"/>
    </dxf>
    <dxf>
      <numFmt numFmtId="219" formatCode="_(0.0%_);\(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9" formatCode="_(0.0%_);\(0.0%\);_(0.0%_);_-@_-"/>
    </dxf>
    <dxf>
      <numFmt numFmtId="218" formatCode="\ _(* #,##0.0_);_(* \(#,##0.0\);_(0.0_);_-@_-"/>
    </dxf>
    <dxf>
      <numFmt numFmtId="218" formatCode="\ _(* #,##0.0_);_(* \(#,##0.0\);_(0.0_);_-@_-"/>
    </dxf>
    <dxf>
      <numFmt numFmtId="22" formatCode="mmm\-yy"/>
    </dxf>
    <dxf>
      <numFmt numFmtId="218" formatCode="\ _(* #,##0.0_);_(* \(#,##0.0\);_(0.0_);_-@_-"/>
    </dxf>
    <dxf>
      <numFmt numFmtId="22" formatCode="mmm\-yy"/>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2" formatCode="mmm\-yy"/>
    </dxf>
    <dxf>
      <numFmt numFmtId="218" formatCode="\ _(* #,##0.0_);_(* \(#,##0.0\);_(0.0_);_-@_-"/>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2" formatCode="mmm\-yy"/>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numFmt numFmtId="219" formatCode="_(0.0%_);\(0.0%\);_(0.0%_);_-@_-"/>
    </dxf>
    <dxf>
      <numFmt numFmtId="218" formatCode="\ _(* #,##0.0_);_(* \(#,##0.0\);_(0.0_);_-@_-"/>
    </dxf>
    <dxf>
      <font>
        <b/>
        <i val="0"/>
        <color theme="3"/>
      </font>
      <fill>
        <patternFill>
          <bgColor theme="5"/>
        </patternFill>
      </fill>
    </dxf>
    <dxf>
      <font>
        <b/>
        <i val="0"/>
        <color theme="0"/>
      </font>
      <fill>
        <patternFill>
          <bgColor theme="3"/>
        </patternFill>
      </fill>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rgb="FFFF6699"/>
        </patternFill>
      </fill>
    </dxf>
    <dxf>
      <font>
        <b/>
        <i val="0"/>
        <color theme="0"/>
      </font>
      <fill>
        <patternFill>
          <bgColor theme="3"/>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6"/>
        </patternFill>
      </fill>
    </dxf>
    <dxf>
      <fill>
        <patternFill>
          <bgColor rgb="FFFF7C80"/>
        </patternFill>
      </fill>
    </dxf>
    <dxf>
      <fill>
        <patternFill>
          <bgColor theme="6"/>
        </patternFill>
      </fill>
    </dxf>
    <dxf>
      <fill>
        <patternFill>
          <bgColor rgb="FFFF7C80"/>
        </patternFill>
      </fill>
    </dxf>
    <dxf>
      <font>
        <b/>
        <i val="0"/>
        <color theme="3"/>
      </font>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auto="1"/>
      </font>
      <fill>
        <patternFill>
          <bgColor theme="0"/>
        </patternFill>
      </fill>
    </dxf>
    <dxf>
      <fill>
        <patternFill>
          <bgColor rgb="FFFF7C8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ill>
        <patternFill>
          <bgColor theme="0"/>
        </patternFill>
      </fill>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rgb="FF006100"/>
      </font>
      <fill>
        <patternFill>
          <bgColor rgb="FFC6EFCE"/>
        </patternFill>
      </fill>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numFmt numFmtId="228" formatCode="_(* #,##0.0_);_(* \(#,##0.0\);_-??_-;_-@_-"/>
    </dxf>
    <dxf>
      <numFmt numFmtId="229" formatCode="_(0.0%_);\(0.0%\);_-??_-;_-@_-"/>
    </dxf>
    <dxf>
      <numFmt numFmtId="0" formatCode="General"/>
    </dxf>
    <dxf>
      <border outline="0">
        <top style="thin">
          <color theme="4"/>
        </top>
      </border>
    </dxf>
    <dxf>
      <font>
        <b/>
        <i val="0"/>
        <strike val="0"/>
        <condense val="0"/>
        <extend val="0"/>
        <outline val="0"/>
        <shadow val="0"/>
        <u val="none"/>
        <vertAlign val="baseline"/>
        <sz val="12"/>
        <color theme="0"/>
        <name val="Arial"/>
        <family val="2"/>
        <scheme val="minor"/>
      </font>
      <fill>
        <patternFill patternType="solid">
          <fgColor theme="4"/>
          <bgColor theme="4"/>
        </patternFill>
      </fill>
    </dxf>
    <dxf>
      <numFmt numFmtId="19" formatCode="dd/mm/yyyy"/>
    </dxf>
    <dxf>
      <numFmt numFmtId="215" formatCode="[$-F400]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0"/>
        <name val="Arial"/>
        <family val="2"/>
        <scheme val="minor"/>
      </font>
      <fill>
        <patternFill patternType="solid">
          <fgColor indexed="64"/>
          <bgColor theme="3"/>
        </patternFill>
      </fill>
    </dxf>
    <dxf>
      <font>
        <b val="0"/>
        <i val="0"/>
        <strike val="0"/>
        <condense val="0"/>
        <extend val="0"/>
        <outline val="0"/>
        <shadow val="0"/>
        <u val="none"/>
        <vertAlign val="baseline"/>
        <sz val="12"/>
        <color theme="1"/>
        <name val="Arial"/>
        <family val="2"/>
        <scheme val="minor"/>
      </font>
      <numFmt numFmtId="171" formatCode="_-* #,##0_-;\-* #,##0_-;_-* &quot;-&quot;??_-;_-@_-"/>
      <fill>
        <patternFill patternType="none">
          <fgColor indexed="64"/>
          <bgColor indexed="65"/>
        </patternFill>
      </fill>
    </dxf>
    <dxf>
      <fill>
        <patternFill patternType="solid">
          <fgColor indexed="64"/>
          <bgColor theme="3"/>
        </patternFill>
      </fill>
    </dxf>
    <dxf>
      <alignment horizontal="center" vertical="center" textRotation="0" wrapText="0" indent="0" justifyLastLine="0" shrinkToFit="0" readingOrder="0"/>
    </dxf>
    <dxf>
      <font>
        <strike val="0"/>
        <outline val="0"/>
        <shadow val="0"/>
        <u val="none"/>
        <vertAlign val="baseline"/>
        <sz val="12"/>
        <color theme="0"/>
        <name val="Arial"/>
        <family val="2"/>
        <scheme val="minor"/>
      </font>
      <fill>
        <patternFill patternType="solid">
          <fgColor indexed="64"/>
          <bgColor theme="3"/>
        </patternFill>
      </fill>
    </dxf>
    <dxf>
      <font>
        <strike val="0"/>
        <outline val="0"/>
        <shadow val="0"/>
        <u val="none"/>
        <vertAlign val="baseline"/>
        <sz val="12"/>
        <color theme="0"/>
        <name val="Arial"/>
        <family val="2"/>
        <scheme val="minor"/>
      </font>
      <fill>
        <patternFill patternType="solid">
          <fgColor indexed="64"/>
          <bgColor theme="3"/>
        </patternFill>
      </fill>
    </dxf>
    <dxf>
      <font>
        <b val="0"/>
      </font>
    </dxf>
    <dxf>
      <font>
        <b val="0"/>
      </font>
    </dxf>
    <dxf>
      <font>
        <b val="0"/>
      </font>
    </dxf>
    <dxf>
      <font>
        <b val="0"/>
      </font>
    </dxf>
    <dxf>
      <font>
        <b val="0"/>
        <strike val="0"/>
        <outline val="0"/>
        <shadow val="0"/>
        <u val="none"/>
        <vertAlign val="baseline"/>
        <sz val="11"/>
        <color theme="0"/>
        <name val="Arial"/>
        <family val="2"/>
        <scheme val="minor"/>
      </font>
      <fill>
        <patternFill patternType="solid">
          <fgColor indexed="64"/>
          <bgColor theme="3"/>
        </patternFill>
      </fill>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numFmt numFmtId="22" formatCode="mmm\-yy"/>
    </dxf>
    <dxf>
      <numFmt numFmtId="219" formatCode="_(0.0%_);\(0.0%\);_(0.0%_);_-@_-"/>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7C80"/>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5"/>
        </patternFill>
      </fill>
    </dxf>
    <dxf>
      <font>
        <b/>
        <i val="0"/>
        <color theme="0"/>
      </font>
      <fill>
        <patternFill>
          <bgColor theme="3"/>
        </patternFill>
      </fill>
    </dxf>
    <dxf>
      <numFmt numFmtId="219" formatCode="_(0.0%_);\(0.0%\);_(0.0%_);_-@_-"/>
    </dxf>
    <dxf>
      <numFmt numFmtId="22" formatCode="mmm\-yy"/>
    </dxf>
    <dxf>
      <numFmt numFmtId="209" formatCode="_(#,##0.0_);\(#,##0.0\);_(0.0_);_-@_-"/>
    </dxf>
    <dxf>
      <font>
        <b/>
        <i val="0"/>
        <color theme="3"/>
      </font>
      <fill>
        <patternFill>
          <bgColor theme="5"/>
        </patternFill>
      </fill>
    </dxf>
    <dxf>
      <font>
        <b/>
        <i val="0"/>
        <color theme="0"/>
      </font>
      <fill>
        <patternFill>
          <bgColor theme="3"/>
        </patternFill>
      </fill>
    </dxf>
    <dxf>
      <font>
        <b/>
        <i val="0"/>
        <color theme="3"/>
      </font>
      <fill>
        <patternFill>
          <bgColor theme="6"/>
        </patternFill>
      </fill>
    </dxf>
    <dxf>
      <font>
        <b/>
        <i val="0"/>
        <color theme="3"/>
      </font>
      <fill>
        <patternFill>
          <bgColor theme="6"/>
        </patternFill>
      </fill>
    </dxf>
    <dxf>
      <fill>
        <patternFill>
          <bgColor rgb="FFFF6699"/>
        </patternFill>
      </fill>
    </dxf>
    <dxf>
      <fill>
        <patternFill>
          <bgColor rgb="FFFF7C80"/>
        </patternFill>
      </fill>
    </dxf>
    <dxf>
      <fill>
        <patternFill>
          <bgColor rgb="FFFF7C80"/>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2"/>
        <color auto="1"/>
        <name val="Arial"/>
        <family val="2"/>
        <scheme val="minor"/>
      </font>
      <fill>
        <patternFill>
          <fgColor indexed="64"/>
          <bgColor theme="0" tint="-4.9989318521683403E-2"/>
        </patternFill>
      </fill>
      <alignment horizontal="left" vertical="center" textRotation="0" wrapText="1" indent="1" justifyLastLine="0" shrinkToFit="0" readingOrder="0"/>
    </dxf>
    <dxf>
      <font>
        <b val="0"/>
        <i val="0"/>
        <strike val="0"/>
        <condense val="0"/>
        <extend val="0"/>
        <outline val="0"/>
        <shadow val="0"/>
        <u val="none"/>
        <vertAlign val="baseline"/>
        <sz val="12"/>
        <color auto="1"/>
        <name val="Arial"/>
        <family val="2"/>
        <scheme val="minor"/>
      </font>
      <fill>
        <patternFill patternType="solid">
          <fgColor indexed="64"/>
          <bgColor theme="0" tint="-4.9989318521683403E-2"/>
        </patternFill>
      </fill>
      <alignment horizontal="left" vertical="center" textRotation="0" wrapText="1" indent="1" justifyLastLine="0" shrinkToFit="0" readingOrder="0"/>
    </dxf>
    <dxf>
      <font>
        <strike val="0"/>
        <outline val="0"/>
        <shadow val="0"/>
        <u val="none"/>
        <vertAlign val="baseline"/>
        <sz val="12"/>
        <color auto="1"/>
        <name val="Arial"/>
        <family val="2"/>
        <scheme val="minor"/>
      </font>
      <fill>
        <patternFill patternType="solid">
          <fgColor indexed="64"/>
          <bgColor theme="0" tint="-4.9989318521683403E-2"/>
        </patternFill>
      </fill>
      <alignment horizontal="left" vertical="center" textRotation="0" wrapText="1" indent="1" justifyLastLine="0" shrinkToFit="0" readingOrder="0"/>
    </dxf>
    <dxf>
      <font>
        <strike val="0"/>
        <outline val="0"/>
        <shadow val="0"/>
        <u val="none"/>
        <vertAlign val="baseline"/>
        <sz val="12"/>
        <color auto="1"/>
        <name val="Arial"/>
        <family val="2"/>
        <scheme val="minor"/>
      </font>
      <alignment horizontal="left" vertical="center" textRotation="0" wrapText="1" indent="0" justifyLastLine="0" shrinkToFit="0" readingOrder="0"/>
    </dxf>
    <dxf>
      <fill>
        <patternFill patternType="solid">
          <fgColor indexed="64"/>
          <bgColor theme="0" tint="-4.9989318521683403E-2"/>
        </patternFill>
      </fill>
      <alignment horizontal="left" vertical="center" textRotation="0" wrapText="1" indent="1" justifyLastLine="0" shrinkToFit="0" readingOrder="0"/>
    </dxf>
    <dxf>
      <fill>
        <patternFill>
          <fgColor indexed="64"/>
          <bgColor theme="0" tint="-4.9989318521683403E-2"/>
        </patternFill>
      </fill>
      <alignment horizontal="left" vertical="center" textRotation="0" wrapText="1" indent="1" justifyLastLine="0" shrinkToFit="0" readingOrder="0"/>
    </dxf>
    <dxf>
      <border outline="0">
        <bottom style="thin">
          <color theme="0" tint="-0.249977111117893"/>
        </bottom>
      </border>
    </dxf>
    <dxf>
      <fill>
        <patternFill>
          <fgColor indexed="64"/>
          <bgColor theme="0" tint="-4.9989318521683403E-2"/>
        </patternFill>
      </fill>
      <alignment horizontal="left" vertical="center" textRotation="0" wrapText="1" indent="1" justifyLastLine="0" shrinkToFit="0" readingOrder="0"/>
    </dxf>
    <dxf>
      <font>
        <b/>
        <strike val="0"/>
        <outline val="0"/>
        <shadow val="0"/>
        <u val="none"/>
        <vertAlign val="baseline"/>
        <sz val="12"/>
        <color theme="0"/>
        <name val="Arial"/>
        <family val="2"/>
        <scheme val="minor"/>
      </font>
      <fill>
        <patternFill patternType="solid">
          <fgColor indexed="64"/>
          <bgColor theme="3"/>
        </patternFill>
      </fill>
    </dxf>
    <dxf>
      <font>
        <strike val="0"/>
        <outline val="0"/>
        <shadow val="0"/>
        <vertAlign val="baseline"/>
        <sz val="12"/>
        <color theme="1"/>
        <name val="Arial"/>
        <family val="2"/>
        <scheme val="minor"/>
      </font>
      <alignment horizontal="left" vertical="top" textRotation="0" wrapText="1" indent="0" justifyLastLine="0" shrinkToFit="0" readingOrder="1"/>
      <border diagonalUp="0" diagonalDown="0">
        <left style="thin">
          <color theme="0" tint="-0.24994659260841701"/>
        </left>
        <right/>
        <top style="thin">
          <color theme="0" tint="-0.24994659260841701"/>
        </top>
        <bottom style="thin">
          <color theme="0" tint="-0.24994659260841701"/>
        </bottom>
      </border>
      <protection locked="0" hidden="0"/>
    </dxf>
    <dxf>
      <font>
        <strike val="0"/>
        <outline val="0"/>
        <shadow val="0"/>
        <vertAlign val="baseline"/>
        <sz val="12"/>
        <name val="Arial"/>
        <family val="2"/>
        <scheme val="minor"/>
      </font>
      <alignment horizontal="left" vertical="center" textRotation="0" wrapText="1" indent="0" justifyLastLine="0" shrinkToFit="0" readingOrder="1"/>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2"/>
        <color rgb="FF000000"/>
        <name val="Arial"/>
        <family val="2"/>
        <scheme val="minor"/>
      </font>
      <alignment horizontal="center" vertical="center" textRotation="0" wrapText="1" indent="0" justifyLastLine="0" shrinkToFit="0" readingOrder="1"/>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1"/>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1"/>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top style="thin">
          <color theme="0" tint="-0.24994659260841701"/>
        </top>
      </border>
    </dxf>
    <dxf>
      <border diagonalUp="0" diagonalDown="0">
        <left style="thin">
          <color theme="0" tint="-0.24994659260841701"/>
        </left>
        <right style="thin">
          <color theme="0" tint="-0.24994659260841701"/>
        </right>
        <top style="thin">
          <color theme="0" tint="-0.24994659260841701"/>
        </top>
        <bottom style="thin">
          <color theme="0" tint="-0.24994659260841701"/>
        </bottom>
      </border>
    </dxf>
    <dxf>
      <font>
        <strike val="0"/>
        <outline val="0"/>
        <shadow val="0"/>
        <vertAlign val="baseline"/>
        <sz val="12"/>
        <name val="Arial"/>
        <family val="2"/>
        <scheme val="minor"/>
      </font>
    </dxf>
    <dxf>
      <border>
        <bottom style="thin">
          <color theme="0" tint="-0.24994659260841701"/>
        </bottom>
      </border>
    </dxf>
    <dxf>
      <font>
        <b/>
        <i val="0"/>
        <strike val="0"/>
        <condense val="0"/>
        <extend val="0"/>
        <outline val="0"/>
        <shadow val="0"/>
        <u val="none"/>
        <vertAlign val="baseline"/>
        <sz val="12"/>
        <color rgb="FFFFFFFF"/>
        <name val="Arial"/>
        <family val="2"/>
        <scheme val="minor"/>
      </font>
      <fill>
        <patternFill patternType="solid">
          <fgColor rgb="FF000000"/>
          <bgColor theme="3"/>
        </patternFill>
      </fill>
      <alignment horizontal="center" vertical="center" textRotation="0" wrapText="0" indent="0" justifyLastLine="0" shrinkToFit="0" readingOrder="1"/>
      <border diagonalUp="0" diagonalDown="0">
        <left style="thin">
          <color theme="0" tint="-0.24994659260841701"/>
        </left>
        <right style="thin">
          <color theme="0" tint="-0.24994659260841701"/>
        </right>
        <top/>
        <bottom/>
        <vertical style="thin">
          <color theme="0" tint="-0.24994659260841701"/>
        </vertical>
        <horizontal style="thin">
          <color theme="0" tint="-0.24994659260841701"/>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color theme="1"/>
      </font>
      <fill>
        <patternFill patternType="solid">
          <fgColor theme="5"/>
          <bgColor theme="5"/>
        </patternFill>
      </fill>
    </dxf>
    <dxf>
      <font>
        <color theme="1"/>
      </font>
      <border>
        <left style="thin">
          <color theme="5" tint="0.39997558519241921"/>
        </left>
        <right style="thin">
          <color theme="5" tint="0.39997558519241921"/>
        </right>
        <top style="thin">
          <color theme="5" tint="0.39997558519241921"/>
        </top>
        <bottom style="thin">
          <color theme="5" tint="0.39997558519241921"/>
        </bottom>
        <horizontal style="thin">
          <color theme="5" tint="0.39997558519241921"/>
        </horizontal>
      </border>
    </dxf>
    <dxf>
      <border diagonalUp="1">
        <top style="thin">
          <color theme="0" tint="-0.14996795556505021"/>
        </top>
        <diagonal style="thin">
          <color theme="0" tint="-0.14996795556505021"/>
        </diagonal>
      </border>
    </dxf>
    <dxf>
      <border>
        <top style="thin">
          <color theme="0" tint="-0.14996795556505021"/>
        </top>
      </border>
    </dxf>
    <dxf>
      <fill>
        <patternFill>
          <bgColor rgb="FFE8E8E8"/>
        </patternFill>
      </fill>
    </dxf>
    <dxf>
      <font>
        <b/>
        <color theme="1"/>
      </font>
      <border>
        <top style="double">
          <color theme="6"/>
        </top>
      </border>
    </dxf>
    <dxf>
      <font>
        <b/>
        <i val="0"/>
        <color theme="1"/>
      </font>
      <fill>
        <patternFill patternType="solid">
          <fgColor theme="6"/>
          <bgColor theme="2"/>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border diagonalUp="1">
        <top style="thin">
          <color theme="0" tint="-0.14996795556505021"/>
        </top>
        <diagonal style="thin">
          <color theme="0" tint="-0.14996795556505021"/>
        </diagonal>
      </border>
    </dxf>
    <dxf>
      <border>
        <top style="thin">
          <color theme="0" tint="-0.14996795556505021"/>
        </top>
      </border>
    </dxf>
    <dxf>
      <font>
        <b/>
        <i val="0"/>
        <color theme="3"/>
      </font>
      <fill>
        <patternFill>
          <bgColor theme="5" tint="0.39994506668294322"/>
        </patternFill>
      </fill>
    </dxf>
    <dxf>
      <font>
        <b/>
        <color theme="1"/>
      </font>
      <border>
        <top style="double">
          <color theme="0" tint="-0.24994659260841701"/>
        </top>
        <bottom style="thin">
          <color theme="0" tint="-0.24994659260841701"/>
        </bottom>
      </border>
    </dxf>
    <dxf>
      <font>
        <b/>
        <i val="0"/>
        <color theme="0"/>
      </font>
      <fill>
        <patternFill patternType="solid">
          <fgColor theme="6"/>
          <bgColor rgb="FF0070C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rgb="FFE6EDF2"/>
        </patternFill>
      </fill>
      <border>
        <left style="thin">
          <color theme="0" tint="-0.24994659260841701"/>
        </left>
        <right style="thin">
          <color theme="0" tint="-0.24994659260841701"/>
        </right>
        <top style="thin">
          <color theme="0" tint="-0.24994659260841701"/>
        </top>
        <bottom style="thin">
          <color theme="0" tint="-0.24994659260841701"/>
        </bottom>
      </border>
    </dxf>
    <dxf>
      <border diagonalUp="1">
        <top style="thin">
          <color theme="0" tint="-0.14996795556505021"/>
        </top>
        <diagonal style="thin">
          <color theme="0" tint="-0.14996795556505021"/>
        </diagonal>
      </border>
    </dxf>
    <dxf>
      <border>
        <top style="thin">
          <color theme="0" tint="-0.14996795556505021"/>
        </top>
      </border>
    </dxf>
    <dxf>
      <font>
        <b/>
        <i val="0"/>
        <color theme="7" tint="-0.499984740745262"/>
      </font>
      <fill>
        <patternFill>
          <bgColor rgb="FFD2E4DF"/>
        </patternFill>
      </fill>
    </dxf>
    <dxf>
      <font>
        <b/>
        <color theme="1"/>
      </font>
      <border>
        <top style="double">
          <color theme="0" tint="-0.24994659260841701"/>
        </top>
        <bottom style="thin">
          <color theme="0" tint="-0.24994659260841701"/>
        </bottom>
      </border>
    </dxf>
    <dxf>
      <font>
        <b/>
        <i val="0"/>
        <color theme="0"/>
      </font>
      <fill>
        <patternFill patternType="solid">
          <fgColor theme="6"/>
          <bgColor theme="7"/>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rgb="FFEFF5F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8" defaultTableStyle="TableStyleLight11 2 2" defaultPivotStyle="PivotStyleLight16">
    <tableStyle name="GreenTable" pivot="0" count="6" xr9:uid="{5A2BBA71-E803-4B64-9305-50C657B47EEB}">
      <tableStyleElement type="wholeTable" dxfId="4257"/>
      <tableStyleElement type="headerRow" dxfId="4256"/>
      <tableStyleElement type="totalRow" dxfId="4255"/>
      <tableStyleElement type="firstColumn" dxfId="4254"/>
      <tableStyleElement type="firstRowStripe" dxfId="4253"/>
      <tableStyleElement type="secondRowStripe" dxfId="4252"/>
    </tableStyle>
    <tableStyle name="GreenTable 2" pivot="0" count="6" xr9:uid="{81B1D234-5B5F-49A8-B353-1684C2AB05D8}">
      <tableStyleElement type="wholeTable" dxfId="4251"/>
      <tableStyleElement type="headerRow" dxfId="4250"/>
      <tableStyleElement type="totalRow" dxfId="4249"/>
      <tableStyleElement type="firstColumn" dxfId="4248"/>
      <tableStyleElement type="firstRowStripe" dxfId="4247"/>
      <tableStyleElement type="secondRowStripe" dxfId="4246"/>
    </tableStyle>
    <tableStyle name="Invisible" pivot="0" table="0" count="0" xr9:uid="{8C6599D0-5BA5-4760-9867-CAC72D491734}"/>
    <tableStyle name="SlicerStyleLight1 2" pivot="0" table="0" count="10" xr9:uid="{339A8E28-9811-4F5F-8C03-37D56F50DD56}">
      <tableStyleElement type="wholeTable" dxfId="4245"/>
      <tableStyleElement type="headerRow" dxfId="4244"/>
    </tableStyle>
    <tableStyle name="SlicerStyleLight1 3" pivot="0" table="0" count="10" xr9:uid="{AE91844C-D68C-492A-9525-9D8668E84690}">
      <tableStyleElement type="wholeTable" dxfId="4243"/>
      <tableStyleElement type="headerRow" dxfId="4242"/>
    </tableStyle>
    <tableStyle name="SlicerStyleLight1 3 2" pivot="0" table="0" count="10" xr9:uid="{25237463-B2AB-4C93-86A6-3C702CCDC52C}">
      <tableStyleElement type="wholeTable" dxfId="4241"/>
      <tableStyleElement type="headerRow" dxfId="4240"/>
    </tableStyle>
    <tableStyle name="TableStyleLight11 2 2" pivot="0" count="6" xr9:uid="{D51D9CA4-96C2-41FC-97D0-94A1EDDB5FC5}">
      <tableStyleElement type="wholeTable" dxfId="4239"/>
      <tableStyleElement type="headerRow" dxfId="4238"/>
      <tableStyleElement type="totalRow" dxfId="4237"/>
      <tableStyleElement type="firstColumn" dxfId="4236"/>
      <tableStyleElement type="firstRowStripe" dxfId="4235"/>
      <tableStyleElement type="secondRowStripe" dxfId="4234"/>
    </tableStyle>
    <tableStyle name="TableStyleMedium3 2" pivot="0" count="7" xr9:uid="{2AD1A2B9-2115-4A17-9845-89F26C1A800A}">
      <tableStyleElement type="wholeTable" dxfId="4233"/>
      <tableStyleElement type="headerRow" dxfId="4232"/>
      <tableStyleElement type="totalRow" dxfId="4231"/>
      <tableStyleElement type="firstColumn" dxfId="4230"/>
      <tableStyleElement type="lastColumn" dxfId="4229"/>
      <tableStyleElement type="firstRowStripe" dxfId="4228"/>
      <tableStyleElement type="firstColumnStripe" dxfId="4227"/>
    </tableStyle>
  </tableStyles>
  <colors>
    <mruColors>
      <color rgb="FF009174"/>
      <color rgb="FFC00000"/>
      <color rgb="FFD3E1D3"/>
      <color rgb="FFFF7C80"/>
      <color rgb="FFFF9999"/>
      <color rgb="FFB6D5AB"/>
      <color rgb="FFD3F5D9"/>
      <color rgb="FFCBE9D4"/>
      <color rgb="FFEAEAEA"/>
      <color rgb="FF1FC1D7"/>
    </mruColors>
  </colors>
  <extLst>
    <ext xmlns:x14="http://schemas.microsoft.com/office/spreadsheetml/2009/9/main" uri="{46F421CA-312F-682f-3DD2-61675219B42D}">
      <x14:dxfs count="24">
        <dxf>
          <fill>
            <patternFill>
              <bgColor theme="0" tint="-4.9989318521683403E-2"/>
            </patternFill>
          </fill>
        </dxf>
        <dxf>
          <fill>
            <patternFill>
              <bgColor theme="0" tint="-4.9989318521683403E-2"/>
            </patternFill>
          </fill>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ill>
            <patternFill>
              <bgColor theme="0" tint="-4.9989318521683403E-2"/>
            </patternFill>
          </fill>
        </dxf>
        <dxf>
          <font>
            <color rgb="FF828282"/>
          </font>
          <fill>
            <patternFill patternType="solid">
              <fgColor indexed="64"/>
              <bgColor theme="0" tint="-4.9989318521683403E-2"/>
            </patternFill>
          </fill>
          <border>
            <left style="thin">
              <color rgb="FFCCCCCC"/>
            </left>
            <right style="thin">
              <color rgb="FFCCCCCC"/>
            </right>
            <top style="thin">
              <color rgb="FFCCCCCC"/>
            </top>
            <bottom style="thin">
              <color rgb="FFCCCCCC"/>
            </bottom>
            <vertical/>
            <horizontal/>
          </border>
        </dxf>
        <dxf>
          <font>
            <b/>
            <i val="0"/>
            <color theme="0"/>
          </font>
          <fill>
            <gradientFill degree="90">
              <stop position="0">
                <color theme="3"/>
              </stop>
              <stop position="1">
                <color theme="6" tint="-0.49803155613879818"/>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ill>
            <patternFill>
              <bgColor theme="0" tint="-4.9989318521683403E-2"/>
            </patternFill>
          </fill>
        </dxf>
        <dxf>
          <fill>
            <patternFill>
              <bgColor theme="0" tint="-4.9989318521683403E-2"/>
            </patternFill>
          </fill>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ill>
            <patternFill>
              <bgColor theme="0" tint="-4.9989318521683403E-2"/>
            </patternFill>
          </fill>
        </dxf>
        <dxf>
          <font>
            <color rgb="FF828282"/>
          </font>
          <fill>
            <patternFill patternType="solid">
              <fgColor indexed="64"/>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3"/>
              </stop>
              <stop position="1">
                <color theme="5"/>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openxmlformats.org/officeDocument/2006/relationships/sheetMetadata" Target="metadata.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1.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 Id="rId27" Type="http://schemas.microsoft.com/office/2022/11/relationships/FeaturePropertyBag" Target="featurePropertyBag/featurePropertyBag.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RichValueStructure" Target="richData/rdrichvaluestructur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sharedStrings" Target="sharedStrings.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41.svg"/><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35.svg"/><Relationship Id="rId1" Type="http://schemas.openxmlformats.org/officeDocument/2006/relationships/image" Target="../media/image34.png"/><Relationship Id="rId6" Type="http://schemas.openxmlformats.org/officeDocument/2006/relationships/image" Target="../media/image39.svg"/><Relationship Id="rId5" Type="http://schemas.openxmlformats.org/officeDocument/2006/relationships/image" Target="../media/image38.png"/><Relationship Id="rId4" Type="http://schemas.openxmlformats.org/officeDocument/2006/relationships/image" Target="../media/image37.svg"/></Relationships>
</file>

<file path=xl/drawings/_rels/drawing2.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xml.rels><?xml version="1.0" encoding="UTF-8" standalone="yes"?>
<Relationships xmlns="http://schemas.openxmlformats.org/package/2006/relationships"><Relationship Id="rId1" Type="http://schemas.openxmlformats.org/officeDocument/2006/relationships/image" Target="../media/image49.png"/></Relationships>
</file>

<file path=xl/drawings/_rels/drawing8.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drawing9.xml.rels><?xml version="1.0" encoding="UTF-8" standalone="yes"?>
<Relationships xmlns="http://schemas.openxmlformats.org/package/2006/relationships"><Relationship Id="rId3" Type="http://schemas.openxmlformats.org/officeDocument/2006/relationships/image" Target="../media/image54.svg"/><Relationship Id="rId2" Type="http://schemas.openxmlformats.org/officeDocument/2006/relationships/image" Target="../media/image53.png"/><Relationship Id="rId1" Type="http://schemas.openxmlformats.org/officeDocument/2006/relationships/hyperlink" Target="#PL!AC19"/><Relationship Id="rId5" Type="http://schemas.openxmlformats.org/officeDocument/2006/relationships/hyperlink" Target="#CF!AC19"/><Relationship Id="rId4" Type="http://schemas.openxmlformats.org/officeDocument/2006/relationships/hyperlink" Target="#BS!AC19"/></Relationships>
</file>

<file path=xl/drawings/_rels/drawing10.xml.rels><?xml version="1.0" encoding="UTF-8" standalone="yes"?>
<Relationships xmlns="http://schemas.openxmlformats.org/package/2006/relationships"><Relationship Id="rId3" Type="http://schemas.openxmlformats.org/officeDocument/2006/relationships/image" Target="../media/image56.svg"/><Relationship Id="rId2" Type="http://schemas.openxmlformats.org/officeDocument/2006/relationships/image" Target="../media/image55.png"/><Relationship Id="rId1" Type="http://schemas.openxmlformats.org/officeDocument/2006/relationships/hyperlink" Target="#PL!Y26"/></Relationships>
</file>

<file path=xl/drawings/_rels/drawing11.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hyperlink" Target="https://forms.office.com/e/3H3SF4mRFH"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504825</xdr:colOff>
      <xdr:row>17</xdr:row>
      <xdr:rowOff>123823</xdr:rowOff>
    </xdr:from>
    <xdr:to>
      <xdr:col>5</xdr:col>
      <xdr:colOff>246826</xdr:colOff>
      <xdr:row>19</xdr:row>
      <xdr:rowOff>96963</xdr:rowOff>
    </xdr:to>
    <xdr:grpSp>
      <xdr:nvGrpSpPr>
        <xdr:cNvPr id="2" name="Group 1">
          <a:extLst>
            <a:ext uri="{FF2B5EF4-FFF2-40B4-BE49-F238E27FC236}">
              <a16:creationId xmlns:a16="http://schemas.microsoft.com/office/drawing/2014/main" id="{0476F240-2A2E-44BD-B067-24523BBCEA70}"/>
            </a:ext>
          </a:extLst>
        </xdr:cNvPr>
        <xdr:cNvGrpSpPr/>
      </xdr:nvGrpSpPr>
      <xdr:grpSpPr>
        <a:xfrm>
          <a:off x="5123007" y="6162096"/>
          <a:ext cx="469364" cy="492685"/>
          <a:chOff x="550527" y="2162175"/>
          <a:chExt cx="604562" cy="596018"/>
        </a:xfrm>
      </xdr:grpSpPr>
      <xdr:sp macro="" textlink="">
        <xdr:nvSpPr>
          <xdr:cNvPr id="3" name="Rectangle: Rounded Corners 2">
            <a:extLst>
              <a:ext uri="{FF2B5EF4-FFF2-40B4-BE49-F238E27FC236}">
                <a16:creationId xmlns:a16="http://schemas.microsoft.com/office/drawing/2014/main" id="{2615E313-C5FD-DF4E-B822-279E0624332F}"/>
              </a:ext>
            </a:extLst>
          </xdr:cNvPr>
          <xdr:cNvSpPr/>
        </xdr:nvSpPr>
        <xdr:spPr>
          <a:xfrm>
            <a:off x="550527" y="2162175"/>
            <a:ext cx="604562" cy="596018"/>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4" name="Graphic 3" descr="Coins outline">
            <a:extLst>
              <a:ext uri="{FF2B5EF4-FFF2-40B4-BE49-F238E27FC236}">
                <a16:creationId xmlns:a16="http://schemas.microsoft.com/office/drawing/2014/main" id="{9F70541C-BEB4-867C-A8F5-F859EF23F8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8175" y="2238375"/>
            <a:ext cx="390525" cy="390525"/>
          </a:xfrm>
          <a:prstGeom prst="rect">
            <a:avLst/>
          </a:prstGeom>
        </xdr:spPr>
      </xdr:pic>
    </xdr:grpSp>
    <xdr:clientData/>
  </xdr:twoCellAnchor>
  <xdr:twoCellAnchor editAs="oneCell">
    <xdr:from>
      <xdr:col>4</xdr:col>
      <xdr:colOff>495300</xdr:colOff>
      <xdr:row>40</xdr:row>
      <xdr:rowOff>138118</xdr:rowOff>
    </xdr:from>
    <xdr:to>
      <xdr:col>5</xdr:col>
      <xdr:colOff>239206</xdr:colOff>
      <xdr:row>42</xdr:row>
      <xdr:rowOff>115068</xdr:rowOff>
    </xdr:to>
    <xdr:grpSp>
      <xdr:nvGrpSpPr>
        <xdr:cNvPr id="5" name="Group 4">
          <a:extLst>
            <a:ext uri="{FF2B5EF4-FFF2-40B4-BE49-F238E27FC236}">
              <a16:creationId xmlns:a16="http://schemas.microsoft.com/office/drawing/2014/main" id="{2923EF5A-265D-4559-846A-7716648B7165}"/>
            </a:ext>
          </a:extLst>
        </xdr:cNvPr>
        <xdr:cNvGrpSpPr/>
      </xdr:nvGrpSpPr>
      <xdr:grpSpPr>
        <a:xfrm>
          <a:off x="5113482" y="11533482"/>
          <a:ext cx="471269" cy="508041"/>
          <a:chOff x="581025" y="4410075"/>
          <a:chExt cx="604563" cy="627946"/>
        </a:xfrm>
      </xdr:grpSpPr>
      <xdr:sp macro="" textlink="">
        <xdr:nvSpPr>
          <xdr:cNvPr id="6" name="Rectangle: Rounded Corners 5">
            <a:extLst>
              <a:ext uri="{FF2B5EF4-FFF2-40B4-BE49-F238E27FC236}">
                <a16:creationId xmlns:a16="http://schemas.microsoft.com/office/drawing/2014/main" id="{789E3297-64F5-0405-6EB1-23EEB49A0347}"/>
              </a:ext>
            </a:extLst>
          </xdr:cNvPr>
          <xdr:cNvSpPr/>
        </xdr:nvSpPr>
        <xdr:spPr>
          <a:xfrm>
            <a:off x="581025" y="4410075"/>
            <a:ext cx="604563" cy="627946"/>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7" name="Graphic 6" descr="Upward trend outline">
            <a:extLst>
              <a:ext uri="{FF2B5EF4-FFF2-40B4-BE49-F238E27FC236}">
                <a16:creationId xmlns:a16="http://schemas.microsoft.com/office/drawing/2014/main" id="{35C51C24-17FB-10DB-CEE0-B964726F0D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0075" y="4419600"/>
            <a:ext cx="552450" cy="552450"/>
          </a:xfrm>
          <a:prstGeom prst="rect">
            <a:avLst/>
          </a:prstGeom>
        </xdr:spPr>
      </xdr:pic>
    </xdr:grpSp>
    <xdr:clientData/>
  </xdr:twoCellAnchor>
  <xdr:twoCellAnchor editAs="oneCell">
    <xdr:from>
      <xdr:col>4</xdr:col>
      <xdr:colOff>504825</xdr:colOff>
      <xdr:row>48</xdr:row>
      <xdr:rowOff>57146</xdr:rowOff>
    </xdr:from>
    <xdr:to>
      <xdr:col>5</xdr:col>
      <xdr:colOff>246826</xdr:colOff>
      <xdr:row>50</xdr:row>
      <xdr:rowOff>37906</xdr:rowOff>
    </xdr:to>
    <xdr:grpSp>
      <xdr:nvGrpSpPr>
        <xdr:cNvPr id="8" name="Group 7">
          <a:extLst>
            <a:ext uri="{FF2B5EF4-FFF2-40B4-BE49-F238E27FC236}">
              <a16:creationId xmlns:a16="http://schemas.microsoft.com/office/drawing/2014/main" id="{918707CF-15D8-42C6-8446-617F94222E30}"/>
            </a:ext>
          </a:extLst>
        </xdr:cNvPr>
        <xdr:cNvGrpSpPr/>
      </xdr:nvGrpSpPr>
      <xdr:grpSpPr>
        <a:xfrm>
          <a:off x="5123007" y="13161237"/>
          <a:ext cx="469364" cy="500305"/>
          <a:chOff x="657225" y="5591175"/>
          <a:chExt cx="440000" cy="482714"/>
        </a:xfrm>
      </xdr:grpSpPr>
      <xdr:sp macro="" textlink="">
        <xdr:nvSpPr>
          <xdr:cNvPr id="9" name="Rectangle: Rounded Corners 8">
            <a:extLst>
              <a:ext uri="{FF2B5EF4-FFF2-40B4-BE49-F238E27FC236}">
                <a16:creationId xmlns:a16="http://schemas.microsoft.com/office/drawing/2014/main" id="{CED82A7D-79AF-FE94-55AA-239BDBB4BB44}"/>
              </a:ext>
            </a:extLst>
          </xdr:cNvPr>
          <xdr:cNvSpPr/>
        </xdr:nvSpPr>
        <xdr:spPr>
          <a:xfrm>
            <a:off x="657225" y="5591175"/>
            <a:ext cx="440000" cy="482714"/>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10" name="Graphic 9" descr="Dollar with solid fill">
            <a:extLst>
              <a:ext uri="{FF2B5EF4-FFF2-40B4-BE49-F238E27FC236}">
                <a16:creationId xmlns:a16="http://schemas.microsoft.com/office/drawing/2014/main" id="{CA6294AD-C350-47AA-034A-3413C86952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0702" y="5629275"/>
            <a:ext cx="295275" cy="295275"/>
          </a:xfrm>
          <a:prstGeom prst="rect">
            <a:avLst/>
          </a:prstGeom>
        </xdr:spPr>
      </xdr:pic>
      <xdr:pic>
        <xdr:nvPicPr>
          <xdr:cNvPr id="11" name="Graphic 10" descr="Dollar with solid fill">
            <a:extLst>
              <a:ext uri="{FF2B5EF4-FFF2-40B4-BE49-F238E27FC236}">
                <a16:creationId xmlns:a16="http://schemas.microsoft.com/office/drawing/2014/main" id="{9A34996F-6D9B-4FBE-090F-E9891ECABA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7832" y="5712184"/>
            <a:ext cx="295275" cy="295275"/>
          </a:xfrm>
          <a:prstGeom prst="rect">
            <a:avLst/>
          </a:prstGeom>
        </xdr:spPr>
      </xdr:pic>
    </xdr:grpSp>
    <xdr:clientData/>
  </xdr:twoCellAnchor>
  <xdr:twoCellAnchor>
    <xdr:from>
      <xdr:col>6</xdr:col>
      <xdr:colOff>0</xdr:colOff>
      <xdr:row>11</xdr:row>
      <xdr:rowOff>66675</xdr:rowOff>
    </xdr:from>
    <xdr:to>
      <xdr:col>19</xdr:col>
      <xdr:colOff>0</xdr:colOff>
      <xdr:row>18</xdr:row>
      <xdr:rowOff>190500</xdr:rowOff>
    </xdr:to>
    <xdr:sp macro="" textlink="">
      <xdr:nvSpPr>
        <xdr:cNvPr id="182" name="TextBox 15">
          <a:extLst>
            <a:ext uri="{FF2B5EF4-FFF2-40B4-BE49-F238E27FC236}">
              <a16:creationId xmlns:a16="http://schemas.microsoft.com/office/drawing/2014/main" id="{9BFB5EBE-2632-4B26-BADF-94DDF6BE56FC}"/>
            </a:ext>
          </a:extLst>
        </xdr:cNvPr>
        <xdr:cNvSpPr txBox="1"/>
      </xdr:nvSpPr>
      <xdr:spPr>
        <a:xfrm>
          <a:off x="4572000" y="1962150"/>
          <a:ext cx="9906000" cy="3476625"/>
        </a:xfrm>
        <a:prstGeom prst="rect">
          <a:avLst/>
        </a:prstGeom>
        <a:noFill/>
      </xdr:spPr>
      <xdr:txBody>
        <a:bodyPr vertOverflow="clip" horzOverflow="clip" wrap="square" lIns="0" tIns="72000" rIns="0" bIns="0" rtlCol="0" anchor="t">
          <a:noAutofit/>
        </a:bodyPr>
        <a:lstStyle/>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This file is designed to collect the data needed to produce a structured and comprehensive view of the financial and operational performance of each portfolio company, on a monthly basis, populated by management with the support of the deal team, the file enables the systematic capture of monthly and full year actual and budget data across key financial and operational dimensions. </a:t>
          </a:r>
        </a:p>
        <a:p>
          <a:pPr marL="0" marR="0" lvl="0" indent="0" algn="l" defTabSz="914400" eaLnBrk="1" fontAlgn="auto" latinLnBrk="0" hangingPunct="1">
            <a:lnSpc>
              <a:spcPct val="150000"/>
            </a:lnSpc>
            <a:spcBef>
              <a:spcPts val="0"/>
            </a:spcBef>
            <a:spcAft>
              <a:spcPts val="0"/>
            </a:spcAft>
            <a:buClrTx/>
            <a:buSzTx/>
            <a:buFontTx/>
            <a:buNone/>
            <a:tabLst/>
            <a:defRPr/>
          </a:pPr>
          <a:endParaRPr lang="en-GB" sz="1200" kern="1200" dirty="0" err="1">
            <a:solidFill>
              <a:schemeClr val="bg2">
                <a:lumMod val="25000"/>
              </a:schemeClr>
            </a:solidFill>
          </a:endParaRPr>
        </a:p>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Management accounts should serve as the underlying  source for populating the file as they reflect how Management and the deal team should already track business performance. Subsequent adjustments for for the current perimeter and like-for-like analysis are also required to be made and are outlined on the following sheets in the appropriate sections. These adjustments must be captured in a uniform manner, using the template sections provided. The adjusted data serves as a primary input into CVC's monthly/quarterly valuations process.</a:t>
          </a:r>
        </a:p>
        <a:p>
          <a:pPr marL="0" marR="0" lvl="0" indent="0" algn="l" defTabSz="914400" eaLnBrk="1" fontAlgn="auto" latinLnBrk="0" hangingPunct="1">
            <a:lnSpc>
              <a:spcPct val="150000"/>
            </a:lnSpc>
            <a:spcBef>
              <a:spcPts val="0"/>
            </a:spcBef>
            <a:spcAft>
              <a:spcPts val="0"/>
            </a:spcAft>
            <a:buClrTx/>
            <a:buSzTx/>
            <a:buFontTx/>
            <a:buNone/>
            <a:tabLst/>
            <a:defRPr/>
          </a:pPr>
          <a:endParaRPr lang="en-GB" sz="1200" kern="1200" dirty="0" err="1">
            <a:solidFill>
              <a:schemeClr val="bg2">
                <a:lumMod val="25000"/>
              </a:schemeClr>
            </a:solidFill>
          </a:endParaRPr>
        </a:p>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The workbook is organized into several dedicated sheets, each focusing on a specific area of performance:</a:t>
          </a:r>
        </a:p>
        <a:p>
          <a:pPr algn="l">
            <a:lnSpc>
              <a:spcPct val="150000"/>
            </a:lnSpc>
          </a:pPr>
          <a:r>
            <a:rPr lang="en-GB" sz="1200" kern="1200" dirty="0" err="1">
              <a:solidFill>
                <a:schemeClr val="bg2">
                  <a:lumMod val="25000"/>
                </a:schemeClr>
              </a:solidFill>
            </a:rPr>
            <a:t>								</a:t>
          </a:r>
        </a:p>
        <a:p>
          <a:pPr algn="l"/>
          <a:endParaRPr lang="en-GB" sz="1200" kern="1200" dirty="0" err="1">
            <a:solidFill>
              <a:schemeClr val="bg2">
                <a:lumMod val="25000"/>
              </a:schemeClr>
            </a:solidFill>
          </a:endParaRPr>
        </a:p>
      </xdr:txBody>
    </xdr:sp>
    <xdr:clientData/>
  </xdr:twoCellAnchor>
  <xdr:twoCellAnchor>
    <xdr:from>
      <xdr:col>6</xdr:col>
      <xdr:colOff>0</xdr:colOff>
      <xdr:row>18</xdr:row>
      <xdr:rowOff>257175</xdr:rowOff>
    </xdr:from>
    <xdr:to>
      <xdr:col>19</xdr:col>
      <xdr:colOff>0</xdr:colOff>
      <xdr:row>41</xdr:row>
      <xdr:rowOff>0</xdr:rowOff>
    </xdr:to>
    <xdr:sp macro="" textlink="">
      <xdr:nvSpPr>
        <xdr:cNvPr id="17" name="TextBox 16">
          <a:extLst>
            <a:ext uri="{FF2B5EF4-FFF2-40B4-BE49-F238E27FC236}">
              <a16:creationId xmlns:a16="http://schemas.microsoft.com/office/drawing/2014/main" id="{A55E94AD-3CB3-49A2-8203-01D430681301}"/>
            </a:ext>
          </a:extLst>
        </xdr:cNvPr>
        <xdr:cNvSpPr txBox="1"/>
      </xdr:nvSpPr>
      <xdr:spPr>
        <a:xfrm>
          <a:off x="4572000" y="5505450"/>
          <a:ext cx="9906000" cy="489585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chemeClr val="bg2">
                  <a:lumMod val="25000"/>
                </a:schemeClr>
              </a:solidFill>
            </a:rPr>
            <a:t>The file includes three core financial sheets, each with a consistent structure aligned with CVC's standard Chart of Accounts (COA), and split into Actual, Budget, and Adjustment sections. [Please note that one of the key requirements is that updates to your full year budget</a:t>
          </a:r>
          <a:r>
            <a:rPr lang="en-GB" sz="1200" kern="1200" baseline="0" dirty="0" err="1">
              <a:solidFill>
                <a:schemeClr val="bg2">
                  <a:lumMod val="25000"/>
                </a:schemeClr>
              </a:solidFill>
            </a:rPr>
            <a:t> known as L</a:t>
          </a:r>
          <a:r>
            <a:rPr lang="en-GB" sz="1200" kern="1200" dirty="0" err="1">
              <a:solidFill>
                <a:schemeClr val="bg2">
                  <a:lumMod val="25000"/>
                </a:schemeClr>
              </a:solidFill>
            </a:rPr>
            <a:t>atest Estimates</a:t>
          </a:r>
          <a:r>
            <a:rPr lang="en-GB" sz="1200" kern="1200" baseline="0" dirty="0" err="1">
              <a:solidFill>
                <a:schemeClr val="bg2">
                  <a:lumMod val="25000"/>
                </a:schemeClr>
              </a:solidFill>
            </a:rPr>
            <a:t> are made promptly in order to take account of any material over or under performance expected</a:t>
          </a:r>
          <a:r>
            <a:rPr lang="en-GB" sz="1200" kern="1200" dirty="0" err="1">
              <a:solidFill>
                <a:schemeClr val="bg2">
                  <a:lumMod val="25000"/>
                </a:schemeClr>
              </a:solidFill>
            </a:rPr>
            <a:t>:</a:t>
          </a:r>
        </a:p>
        <a:p>
          <a:pPr algn="l">
            <a:lnSpc>
              <a:spcPct val="125000"/>
            </a:lnSpc>
          </a:pPr>
          <a:endParaRPr lang="en-GB" sz="1200" kern="1200" dirty="0" err="1">
            <a:solidFill>
              <a:schemeClr val="bg2">
                <a:lumMod val="25000"/>
              </a:schemeClr>
            </a:solidFill>
          </a:endParaRPr>
        </a:p>
        <a:p>
          <a:pPr algn="l">
            <a:lnSpc>
              <a:spcPct val="125000"/>
            </a:lnSpc>
          </a:pPr>
          <a:r>
            <a:rPr lang="en-GB" sz="1200" b="1" kern="1200" dirty="0" err="1">
              <a:solidFill>
                <a:srgbClr val="0C4F88"/>
              </a:solidFill>
            </a:rPr>
            <a:t>◾ Profit &amp; Loss (P&amp;L): </a:t>
          </a:r>
          <a:r>
            <a:rPr lang="en-GB" sz="1200" kern="1200" dirty="0" err="1">
              <a:solidFill>
                <a:schemeClr val="bg2">
                  <a:lumMod val="25000"/>
                </a:schemeClr>
              </a:solidFill>
            </a:rPr>
            <a:t>Captures monthly and annual income statement data, including revenue, EBITDA, net profit, and one-off</a:t>
          </a:r>
          <a:r>
            <a:rPr lang="en-GB" sz="1200" kern="1200" baseline="0" dirty="0" err="1">
              <a:solidFill>
                <a:schemeClr val="bg2">
                  <a:lumMod val="25000"/>
                </a:schemeClr>
              </a:solidFill>
            </a:rPr>
            <a:t> </a:t>
          </a:r>
          <a:r>
            <a:rPr lang="en-GB" sz="1200" kern="1200" dirty="0" err="1">
              <a:solidFill>
                <a:schemeClr val="bg2">
                  <a:lumMod val="25000"/>
                </a:schemeClr>
              </a:solidFill>
            </a:rPr>
            <a:t>adjustments.</a:t>
          </a:r>
        </a:p>
        <a:p>
          <a:pPr algn="l">
            <a:lnSpc>
              <a:spcPct val="125000"/>
            </a:lnSpc>
          </a:pPr>
          <a:r>
            <a:rPr lang="en-GB" sz="1200" kern="1200" dirty="0" err="1">
              <a:solidFill>
                <a:schemeClr val="bg2">
                  <a:lumMod val="25000"/>
                </a:schemeClr>
              </a:solidFill>
            </a:rPr>
            <a:t>									</a:t>
          </a:r>
        </a:p>
        <a:p>
          <a:pPr algn="l">
            <a:lnSpc>
              <a:spcPct val="125000"/>
            </a:lnSpc>
          </a:pPr>
          <a:r>
            <a:rPr lang="en-GB" sz="1200" b="1" kern="1200" dirty="0" err="1">
              <a:solidFill>
                <a:srgbClr val="0C4F88"/>
              </a:solidFill>
            </a:rPr>
            <a:t>◾ Balance Sheet (BS): </a:t>
          </a:r>
          <a:r>
            <a:rPr lang="en-GB" sz="1200" kern="1200" dirty="0" err="1">
              <a:solidFill>
                <a:schemeClr val="bg2">
                  <a:lumMod val="25000"/>
                </a:schemeClr>
              </a:solidFill>
            </a:rPr>
            <a:t>Tracks key asset, liability, and debt positions over time. A HoldCo section is included for capturing further debt and cash balances. 														</a:t>
          </a:r>
        </a:p>
        <a:p>
          <a:pPr algn="l">
            <a:lnSpc>
              <a:spcPct val="125000"/>
            </a:lnSpc>
          </a:pPr>
          <a:r>
            <a:rPr lang="en-GB" sz="1200" b="1" kern="1200" dirty="0" err="1">
              <a:solidFill>
                <a:srgbClr val="0C4F88"/>
              </a:solidFill>
            </a:rPr>
            <a:t>◾ Cash Flow (CF): </a:t>
          </a:r>
          <a:r>
            <a:rPr lang="en-GB" sz="1200" kern="1200" dirty="0" err="1">
              <a:solidFill>
                <a:schemeClr val="bg2">
                  <a:lumMod val="25000"/>
                </a:schemeClr>
              </a:solidFill>
            </a:rPr>
            <a:t>Provides visibility into key drivers of cash generation.</a:t>
          </a:r>
        </a:p>
        <a:p>
          <a:pPr algn="l">
            <a:lnSpc>
              <a:spcPct val="125000"/>
            </a:lnSpc>
          </a:pPr>
          <a:endParaRPr lang="en-GB" sz="1200" kern="1200" dirty="0" err="1">
            <a:solidFill>
              <a:schemeClr val="bg2">
                <a:lumMod val="25000"/>
              </a:schemeClr>
            </a:solidFill>
          </a:endParaRPr>
        </a:p>
        <a:p>
          <a:pPr algn="l">
            <a:lnSpc>
              <a:spcPct val="125000"/>
            </a:lnSpc>
          </a:pPr>
          <a:r>
            <a:rPr lang="en-GB" sz="1200">
              <a:effectLst/>
              <a:latin typeface="+mn-lt"/>
              <a:ea typeface="+mn-ea"/>
              <a:cs typeface="+mn-cs"/>
            </a:rPr>
            <a:t>The management accounts should typically be the underlying basis for these </a:t>
          </a:r>
          <a:r>
            <a:rPr lang="en-GB" sz="1200" b="1">
              <a:effectLst/>
              <a:latin typeface="+mn-lt"/>
              <a:ea typeface="+mn-ea"/>
              <a:cs typeface="+mn-cs"/>
            </a:rPr>
            <a:t>three sheets</a:t>
          </a:r>
          <a:r>
            <a:rPr lang="en-GB" sz="1200">
              <a:effectLst/>
              <a:latin typeface="+mn-lt"/>
              <a:ea typeface="+mn-ea"/>
              <a:cs typeface="+mn-cs"/>
            </a:rPr>
            <a:t>, as this should be already how management and the deal team track the business. Subsequent adjustments required for the current perimeters, like for like analysis and valuations are outlined on these subsequent sheets.</a:t>
          </a:r>
          <a:endParaRPr lang="en-GB" sz="1200" kern="1200" dirty="0" err="1">
            <a:solidFill>
              <a:schemeClr val="bg2">
                <a:lumMod val="25000"/>
              </a:schemeClr>
            </a:solidFill>
          </a:endParaRPr>
        </a:p>
        <a:p>
          <a:pPr algn="l">
            <a:lnSpc>
              <a:spcPct val="125000"/>
            </a:lnSpc>
          </a:pPr>
          <a:endParaRPr lang="en-GB" sz="1200" kern="1200" dirty="0" err="1">
            <a:solidFill>
              <a:schemeClr val="bg2">
                <a:lumMod val="25000"/>
              </a:schemeClr>
            </a:solidFill>
            <a:latin typeface="+mn-lt"/>
            <a:ea typeface="+mn-ea"/>
            <a:cs typeface="+mn-cs"/>
          </a:endParaRPr>
        </a:p>
        <a:p>
          <a:pPr marL="0" marR="0" lvl="0" indent="0" algn="l" defTabSz="914400" eaLnBrk="1" fontAlgn="auto" latinLnBrk="0" hangingPunct="1">
            <a:lnSpc>
              <a:spcPct val="125000"/>
            </a:lnSpc>
            <a:spcBef>
              <a:spcPts val="0"/>
            </a:spcBef>
            <a:spcAft>
              <a:spcPts val="0"/>
            </a:spcAft>
            <a:buClrTx/>
            <a:buSzTx/>
            <a:buFontTx/>
            <a:buNone/>
            <a:tabLst/>
            <a:defRPr/>
          </a:pPr>
          <a:r>
            <a:rPr lang="en-GB" sz="1200" kern="1200">
              <a:solidFill>
                <a:schemeClr val="bg2">
                  <a:lumMod val="25000"/>
                </a:schemeClr>
              </a:solidFill>
              <a:latin typeface="+mn-lt"/>
              <a:ea typeface="+mn-ea"/>
              <a:cs typeface="+mn-cs"/>
            </a:rPr>
            <a:t>Each of these sheets also requires Full year Budget/Latest Estimate</a:t>
          </a:r>
          <a:r>
            <a:rPr lang="en-GB" sz="1200" kern="1200" baseline="0">
              <a:solidFill>
                <a:schemeClr val="bg2">
                  <a:lumMod val="25000"/>
                </a:schemeClr>
              </a:solidFill>
              <a:latin typeface="+mn-lt"/>
              <a:ea typeface="+mn-ea"/>
              <a:cs typeface="+mn-cs"/>
            </a:rPr>
            <a:t> data to be captured.</a:t>
          </a:r>
          <a:r>
            <a:rPr lang="en-GB" sz="1200" kern="1200">
              <a:solidFill>
                <a:schemeClr val="bg2">
                  <a:lumMod val="25000"/>
                </a:schemeClr>
              </a:solidFill>
              <a:latin typeface="+mn-lt"/>
              <a:ea typeface="+mn-ea"/>
              <a:cs typeface="+mn-cs"/>
            </a:rPr>
            <a:t> </a:t>
          </a:r>
          <a:r>
            <a:rPr lang="en-GB" sz="1200" kern="1200" dirty="0" err="1">
              <a:solidFill>
                <a:schemeClr val="bg2">
                  <a:lumMod val="25000"/>
                </a:schemeClr>
              </a:solidFill>
              <a:latin typeface="+mn-lt"/>
              <a:ea typeface="+mn-ea"/>
              <a:cs typeface="+mn-cs"/>
            </a:rPr>
            <a:t>At the </a:t>
          </a:r>
          <a:r>
            <a:rPr lang="en-GB" sz="1200" kern="1200" dirty="0" err="1">
              <a:solidFill>
                <a:schemeClr val="bg2">
                  <a:lumMod val="25000"/>
                </a:schemeClr>
              </a:solidFill>
            </a:rPr>
            <a:t>end of each financial year, Management must enter the full-year budget for the following year in the template. The template also includes a separate column for reforecasting. During the year, Management must provide timely updates in this column to reflect the latest expectations, along with tracking against the originally submitted Financial Year budget.</a:t>
          </a:r>
        </a:p>
        <a:p>
          <a:pPr marL="0" marR="0" lvl="0" indent="0" algn="l" defTabSz="914400" eaLnBrk="1" fontAlgn="auto" latinLnBrk="0" hangingPunct="1">
            <a:lnSpc>
              <a:spcPct val="125000"/>
            </a:lnSpc>
            <a:spcBef>
              <a:spcPts val="0"/>
            </a:spcBef>
            <a:spcAft>
              <a:spcPts val="0"/>
            </a:spcAft>
            <a:buClrTx/>
            <a:buSzTx/>
            <a:buFontTx/>
            <a:buNone/>
            <a:tabLst/>
            <a:defRPr/>
          </a:pPr>
          <a:r>
            <a:rPr lang="en-GB" sz="1200" kern="1200" dirty="0" err="1">
              <a:solidFill>
                <a:schemeClr val="bg2">
                  <a:lumMod val="25000"/>
                </a:schemeClr>
              </a:solidFill>
            </a:rPr>
            <a:t>					</a:t>
          </a:r>
        </a:p>
        <a:p>
          <a:pPr algn="l">
            <a:lnSpc>
              <a:spcPct val="125000"/>
            </a:lnSpc>
          </a:pPr>
          <a:r>
            <a:rPr lang="en-GB" sz="1200" kern="1200" dirty="0" err="1">
              <a:solidFill>
                <a:schemeClr val="bg2">
                  <a:lumMod val="25000"/>
                </a:schemeClr>
              </a:solidFill>
            </a:rPr>
            <a:t>In-line guides are available (folded by default) in the left side pane.												</a:t>
          </a:r>
        </a:p>
      </xdr:txBody>
    </xdr:sp>
    <xdr:clientData/>
  </xdr:twoCellAnchor>
  <xdr:twoCellAnchor>
    <xdr:from>
      <xdr:col>6</xdr:col>
      <xdr:colOff>19050</xdr:colOff>
      <xdr:row>42</xdr:row>
      <xdr:rowOff>1</xdr:rowOff>
    </xdr:from>
    <xdr:to>
      <xdr:col>19</xdr:col>
      <xdr:colOff>19050</xdr:colOff>
      <xdr:row>48</xdr:row>
      <xdr:rowOff>152401</xdr:rowOff>
    </xdr:to>
    <xdr:sp macro="" textlink="">
      <xdr:nvSpPr>
        <xdr:cNvPr id="18" name="TextBox 17">
          <a:extLst>
            <a:ext uri="{FF2B5EF4-FFF2-40B4-BE49-F238E27FC236}">
              <a16:creationId xmlns:a16="http://schemas.microsoft.com/office/drawing/2014/main" id="{335E6FDC-2C81-4FA5-9987-EDF39B4E8E2E}"/>
            </a:ext>
          </a:extLst>
        </xdr:cNvPr>
        <xdr:cNvSpPr txBox="1"/>
      </xdr:nvSpPr>
      <xdr:spPr>
        <a:xfrm>
          <a:off x="2305050" y="8229601"/>
          <a:ext cx="9906000" cy="129540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ysClr val="windowText" lastClr="000000"/>
              </a:solidFill>
            </a:rPr>
            <a:t>A dedicated KPI sheet collects business-specific operational and financial KPIs on a monthly cadence. </a:t>
          </a:r>
        </a:p>
        <a:p>
          <a:pPr algn="l">
            <a:lnSpc>
              <a:spcPct val="125000"/>
            </a:lnSpc>
          </a:pPr>
          <a:r>
            <a:rPr lang="en-GB" sz="1200" kern="1200" dirty="0" err="1">
              <a:solidFill>
                <a:sysClr val="windowText" lastClr="000000"/>
              </a:solidFill>
            </a:rPr>
            <a:t>These indicators are meant to reflect the underlying performance drivers of the company and may vary by industry and business model.															</a:t>
          </a:r>
        </a:p>
      </xdr:txBody>
    </xdr:sp>
    <xdr:clientData/>
  </xdr:twoCellAnchor>
  <xdr:twoCellAnchor>
    <xdr:from>
      <xdr:col>6</xdr:col>
      <xdr:colOff>0</xdr:colOff>
      <xdr:row>49</xdr:row>
      <xdr:rowOff>0</xdr:rowOff>
    </xdr:from>
    <xdr:to>
      <xdr:col>19</xdr:col>
      <xdr:colOff>0</xdr:colOff>
      <xdr:row>65</xdr:row>
      <xdr:rowOff>0</xdr:rowOff>
    </xdr:to>
    <xdr:sp macro="" textlink="">
      <xdr:nvSpPr>
        <xdr:cNvPr id="23" name="TextBox 18">
          <a:extLst>
            <a:ext uri="{FF2B5EF4-FFF2-40B4-BE49-F238E27FC236}">
              <a16:creationId xmlns:a16="http://schemas.microsoft.com/office/drawing/2014/main" id="{1AD02161-2D44-4061-89E7-83EB3AD9D4D1}"/>
            </a:ext>
          </a:extLst>
        </xdr:cNvPr>
        <xdr:cNvSpPr txBox="1"/>
      </xdr:nvSpPr>
      <xdr:spPr>
        <a:xfrm>
          <a:off x="2286000" y="9705975"/>
          <a:ext cx="9906000" cy="304800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ysClr val="windowText" lastClr="000000"/>
              </a:solidFill>
            </a:rPr>
            <a:t>The purpose of collecting the below information is to enable tracking of debt maturity / hedging / leverage / liquidity / covenant compliance on a quarterly basis. Metrics should be calculated on covenant definitions / per facility agreements wherever possible. Guidance has been included next to the required inputs - Any questions should be directed to the Capital Market and/or Portfolio Monitoring teams.</a:t>
          </a:r>
        </a:p>
        <a:p>
          <a:pPr algn="l">
            <a:lnSpc>
              <a:spcPct val="125000"/>
            </a:lnSpc>
          </a:pPr>
          <a:r>
            <a:rPr lang="en-GB" sz="1200" kern="1200" dirty="0" err="1">
              <a:solidFill>
                <a:sysClr val="windowText" lastClr="000000"/>
              </a:solidFill>
            </a:rPr>
            <a:t>		</a:t>
          </a:r>
        </a:p>
        <a:p>
          <a:pPr algn="l">
            <a:lnSpc>
              <a:spcPct val="125000"/>
            </a:lnSpc>
          </a:pPr>
          <a:r>
            <a:rPr lang="en-GB" sz="1200" kern="1200" dirty="0" err="1">
              <a:solidFill>
                <a:sysClr val="windowText" lastClr="000000"/>
              </a:solidFill>
            </a:rPr>
            <a:t>										</a:t>
          </a:r>
        </a:p>
        <a:p>
          <a:pPr algn="l">
            <a:lnSpc>
              <a:spcPct val="125000"/>
            </a:lnSpc>
          </a:pPr>
          <a:r>
            <a:rPr lang="en-GB" sz="1200" kern="1200" dirty="0" err="1">
              <a:solidFill>
                <a:sysClr val="windowText" lastClr="000000"/>
              </a:solidFill>
            </a:rPr>
            <a:t>This information ensures that the portfolio monitoring and capital markets team at CVC have the necessary visibility to assess the capital structure and financial health of the business on an ongoing basis.	</a:t>
          </a:r>
        </a:p>
      </xdr:txBody>
    </xdr:sp>
    <xdr:clientData/>
  </xdr:twoCellAnchor>
  <xdr:oneCellAnchor>
    <xdr:from>
      <xdr:col>4</xdr:col>
      <xdr:colOff>504825</xdr:colOff>
      <xdr:row>8</xdr:row>
      <xdr:rowOff>123823</xdr:rowOff>
    </xdr:from>
    <xdr:ext cx="504000" cy="500825"/>
    <xdr:sp macro="" textlink="">
      <xdr:nvSpPr>
        <xdr:cNvPr id="16" name="Rectangle: Rounded Corners 15">
          <a:extLst>
            <a:ext uri="{FF2B5EF4-FFF2-40B4-BE49-F238E27FC236}">
              <a16:creationId xmlns:a16="http://schemas.microsoft.com/office/drawing/2014/main" id="{D7644BF6-280E-F62F-715F-89F549473EA6}"/>
            </a:ext>
          </a:extLst>
        </xdr:cNvPr>
        <xdr:cNvSpPr/>
      </xdr:nvSpPr>
      <xdr:spPr>
        <a:xfrm>
          <a:off x="3552825" y="2019298"/>
          <a:ext cx="504000" cy="500825"/>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clientData/>
  </xdr:oneCellAnchor>
  <xdr:twoCellAnchor editAs="oneCell">
    <xdr:from>
      <xdr:col>4</xdr:col>
      <xdr:colOff>581026</xdr:colOff>
      <xdr:row>9</xdr:row>
      <xdr:rowOff>19049</xdr:rowOff>
    </xdr:from>
    <xdr:to>
      <xdr:col>5</xdr:col>
      <xdr:colOff>160022</xdr:colOff>
      <xdr:row>10</xdr:row>
      <xdr:rowOff>26670</xdr:rowOff>
    </xdr:to>
    <xdr:pic>
      <xdr:nvPicPr>
        <xdr:cNvPr id="21" name="Graphic 20" descr="Information outline">
          <a:extLst>
            <a:ext uri="{FF2B5EF4-FFF2-40B4-BE49-F238E27FC236}">
              <a16:creationId xmlns:a16="http://schemas.microsoft.com/office/drawing/2014/main" id="{9AF8FC79-587B-FE4F-3BFD-32753C91D1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29026" y="2105024"/>
          <a:ext cx="3429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638734</xdr:colOff>
      <xdr:row>39</xdr:row>
      <xdr:rowOff>100852</xdr:rowOff>
    </xdr:from>
    <xdr:to>
      <xdr:col>11</xdr:col>
      <xdr:colOff>224117</xdr:colOff>
      <xdr:row>46</xdr:row>
      <xdr:rowOff>168087</xdr:rowOff>
    </xdr:to>
    <xdr:sp macro="" textlink="">
      <xdr:nvSpPr>
        <xdr:cNvPr id="59" name="Arrow: Bent 58">
          <a:extLst>
            <a:ext uri="{FF2B5EF4-FFF2-40B4-BE49-F238E27FC236}">
              <a16:creationId xmlns:a16="http://schemas.microsoft.com/office/drawing/2014/main" id="{37D38165-55BD-CF2F-885B-CF89642A96A0}"/>
            </a:ext>
          </a:extLst>
        </xdr:cNvPr>
        <xdr:cNvSpPr/>
      </xdr:nvSpPr>
      <xdr:spPr>
        <a:xfrm rot="10800000" flipH="1">
          <a:off x="6376146" y="16909676"/>
          <a:ext cx="2274795" cy="140073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solidFill>
              <a:schemeClr val="tx1"/>
            </a:solidFill>
          </a:endParaRPr>
        </a:p>
      </xdr:txBody>
    </xdr:sp>
    <xdr:clientData/>
  </xdr:twoCellAnchor>
  <xdr:twoCellAnchor>
    <xdr:from>
      <xdr:col>8</xdr:col>
      <xdr:colOff>638734</xdr:colOff>
      <xdr:row>24</xdr:row>
      <xdr:rowOff>134471</xdr:rowOff>
    </xdr:from>
    <xdr:to>
      <xdr:col>11</xdr:col>
      <xdr:colOff>224117</xdr:colOff>
      <xdr:row>32</xdr:row>
      <xdr:rowOff>11206</xdr:rowOff>
    </xdr:to>
    <xdr:sp macro="" textlink="">
      <xdr:nvSpPr>
        <xdr:cNvPr id="58" name="Arrow: Bent 57">
          <a:extLst>
            <a:ext uri="{FF2B5EF4-FFF2-40B4-BE49-F238E27FC236}">
              <a16:creationId xmlns:a16="http://schemas.microsoft.com/office/drawing/2014/main" id="{83851B23-4FD0-3CD1-8789-2D8229373C68}"/>
            </a:ext>
          </a:extLst>
        </xdr:cNvPr>
        <xdr:cNvSpPr/>
      </xdr:nvSpPr>
      <xdr:spPr>
        <a:xfrm>
          <a:off x="6376146" y="14085795"/>
          <a:ext cx="2274795" cy="140073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solidFill>
              <a:schemeClr val="tx1"/>
            </a:solidFill>
          </a:endParaRPr>
        </a:p>
      </xdr:txBody>
    </xdr:sp>
    <xdr:clientData/>
  </xdr:twoCellAnchor>
  <xdr:twoCellAnchor>
    <xdr:from>
      <xdr:col>11</xdr:col>
      <xdr:colOff>358587</xdr:colOff>
      <xdr:row>24</xdr:row>
      <xdr:rowOff>89647</xdr:rowOff>
    </xdr:from>
    <xdr:to>
      <xdr:col>15</xdr:col>
      <xdr:colOff>212911</xdr:colOff>
      <xdr:row>34</xdr:row>
      <xdr:rowOff>89647</xdr:rowOff>
    </xdr:to>
    <xdr:sp macro="" textlink="">
      <xdr:nvSpPr>
        <xdr:cNvPr id="20" name="Rectangle: Rounded Corners 19">
          <a:extLst>
            <a:ext uri="{FF2B5EF4-FFF2-40B4-BE49-F238E27FC236}">
              <a16:creationId xmlns:a16="http://schemas.microsoft.com/office/drawing/2014/main" id="{3FCC9E75-E6B9-AFE1-4163-26F4E3B7FA54}"/>
            </a:ext>
          </a:extLst>
        </xdr:cNvPr>
        <xdr:cNvSpPr/>
      </xdr:nvSpPr>
      <xdr:spPr>
        <a:xfrm>
          <a:off x="8785411" y="14040971"/>
          <a:ext cx="3137647"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9</xdr:col>
      <xdr:colOff>257737</xdr:colOff>
      <xdr:row>27</xdr:row>
      <xdr:rowOff>123263</xdr:rowOff>
    </xdr:from>
    <xdr:to>
      <xdr:col>10</xdr:col>
      <xdr:colOff>504266</xdr:colOff>
      <xdr:row>30</xdr:row>
      <xdr:rowOff>78440</xdr:rowOff>
    </xdr:to>
    <xdr:sp macro="" textlink="">
      <xdr:nvSpPr>
        <xdr:cNvPr id="22" name="Rectangle: Rounded Corners 21">
          <a:extLst>
            <a:ext uri="{FF2B5EF4-FFF2-40B4-BE49-F238E27FC236}">
              <a16:creationId xmlns:a16="http://schemas.microsoft.com/office/drawing/2014/main" id="{9480BC48-EFF3-281C-63D0-D52F8BF37CAC}"/>
            </a:ext>
          </a:extLst>
        </xdr:cNvPr>
        <xdr:cNvSpPr/>
      </xdr:nvSpPr>
      <xdr:spPr>
        <a:xfrm>
          <a:off x="6891619" y="14646087"/>
          <a:ext cx="1143000" cy="526677"/>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2000" b="1">
              <a:solidFill>
                <a:srgbClr val="0070C0"/>
              </a:solidFill>
            </a:rPr>
            <a:t>Yes</a:t>
          </a:r>
        </a:p>
      </xdr:txBody>
    </xdr:sp>
    <xdr:clientData/>
  </xdr:twoCellAnchor>
  <xdr:twoCellAnchor>
    <xdr:from>
      <xdr:col>5</xdr:col>
      <xdr:colOff>11206</xdr:colOff>
      <xdr:row>29</xdr:row>
      <xdr:rowOff>119321</xdr:rowOff>
    </xdr:from>
    <xdr:to>
      <xdr:col>10</xdr:col>
      <xdr:colOff>22411</xdr:colOff>
      <xdr:row>42</xdr:row>
      <xdr:rowOff>123264</xdr:rowOff>
    </xdr:to>
    <xdr:sp macro="" textlink="">
      <xdr:nvSpPr>
        <xdr:cNvPr id="23" name="Diamond 22">
          <a:extLst>
            <a:ext uri="{FF2B5EF4-FFF2-40B4-BE49-F238E27FC236}">
              <a16:creationId xmlns:a16="http://schemas.microsoft.com/office/drawing/2014/main" id="{3C56B220-1D0F-A4F3-90DB-34F5BAC6E2CD}"/>
            </a:ext>
          </a:extLst>
        </xdr:cNvPr>
        <xdr:cNvSpPr/>
      </xdr:nvSpPr>
      <xdr:spPr>
        <a:xfrm>
          <a:off x="3059206" y="15023145"/>
          <a:ext cx="4493558" cy="2480443"/>
        </a:xfrm>
        <a:prstGeom prst="diamond">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5</xdr:col>
      <xdr:colOff>773206</xdr:colOff>
      <xdr:row>32</xdr:row>
      <xdr:rowOff>166407</xdr:rowOff>
    </xdr:from>
    <xdr:to>
      <xdr:col>9</xdr:col>
      <xdr:colOff>134470</xdr:colOff>
      <xdr:row>40</xdr:row>
      <xdr:rowOff>22412</xdr:rowOff>
    </xdr:to>
    <xdr:sp macro="" textlink="">
      <xdr:nvSpPr>
        <xdr:cNvPr id="21" name="TextBox 20">
          <a:extLst>
            <a:ext uri="{FF2B5EF4-FFF2-40B4-BE49-F238E27FC236}">
              <a16:creationId xmlns:a16="http://schemas.microsoft.com/office/drawing/2014/main" id="{5307366B-7966-ACA2-D8FC-169B3676E395}"/>
            </a:ext>
          </a:extLst>
        </xdr:cNvPr>
        <xdr:cNvSpPr txBox="1"/>
      </xdr:nvSpPr>
      <xdr:spPr>
        <a:xfrm>
          <a:off x="3821206" y="15641731"/>
          <a:ext cx="2947146" cy="1380005"/>
        </a:xfrm>
        <a:prstGeom prst="rect">
          <a:avLst/>
        </a:prstGeom>
        <a:noFill/>
      </xdr:spPr>
      <xdr:txBody>
        <a:bodyPr vertOverflow="clip" horzOverflow="clip" wrap="square" lIns="0" tIns="0" rIns="0" bIns="0" rtlCol="0" anchor="t">
          <a:noAutofit/>
        </a:bodyPr>
        <a:lstStyle/>
        <a:p>
          <a:pPr algn="ctr"/>
          <a:r>
            <a:rPr lang="en-GB" sz="1800" b="1">
              <a:solidFill>
                <a:srgbClr val="0070C0"/>
              </a:solidFill>
            </a:rPr>
            <a:t>Question. </a:t>
          </a:r>
        </a:p>
        <a:p>
          <a:pPr algn="ctr"/>
          <a:r>
            <a:rPr lang="en-GB" sz="1400"/>
            <a:t>Have you closed any deal in the current and prior financial year that resulted in a perimeter change in your business?</a:t>
          </a:r>
          <a:r>
            <a:rPr lang="en-GB" sz="1400" baseline="0"/>
            <a:t>provided)</a:t>
          </a:r>
          <a:endParaRPr lang="en-GB" sz="1400" kern="1200" dirty="0" err="1"/>
        </a:p>
      </xdr:txBody>
    </xdr:sp>
    <xdr:clientData/>
  </xdr:twoCellAnchor>
  <xdr:twoCellAnchor>
    <xdr:from>
      <xdr:col>9</xdr:col>
      <xdr:colOff>201707</xdr:colOff>
      <xdr:row>41</xdr:row>
      <xdr:rowOff>-1</xdr:rowOff>
    </xdr:from>
    <xdr:to>
      <xdr:col>10</xdr:col>
      <xdr:colOff>448236</xdr:colOff>
      <xdr:row>43</xdr:row>
      <xdr:rowOff>145675</xdr:rowOff>
    </xdr:to>
    <xdr:sp macro="" textlink="">
      <xdr:nvSpPr>
        <xdr:cNvPr id="24" name="Rectangle: Rounded Corners 23">
          <a:extLst>
            <a:ext uri="{FF2B5EF4-FFF2-40B4-BE49-F238E27FC236}">
              <a16:creationId xmlns:a16="http://schemas.microsoft.com/office/drawing/2014/main" id="{33EDE750-72D0-99F5-E53C-1528F7C452D7}"/>
            </a:ext>
          </a:extLst>
        </xdr:cNvPr>
        <xdr:cNvSpPr/>
      </xdr:nvSpPr>
      <xdr:spPr>
        <a:xfrm>
          <a:off x="6835589" y="17189823"/>
          <a:ext cx="1143000" cy="526676"/>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2000" b="1">
              <a:solidFill>
                <a:schemeClr val="bg2">
                  <a:lumMod val="25000"/>
                </a:schemeClr>
              </a:solidFill>
            </a:rPr>
            <a:t>No</a:t>
          </a:r>
        </a:p>
      </xdr:txBody>
    </xdr:sp>
    <xdr:clientData/>
  </xdr:twoCellAnchor>
  <xdr:twoCellAnchor>
    <xdr:from>
      <xdr:col>11</xdr:col>
      <xdr:colOff>537882</xdr:colOff>
      <xdr:row>26</xdr:row>
      <xdr:rowOff>43140</xdr:rowOff>
    </xdr:from>
    <xdr:to>
      <xdr:col>15</xdr:col>
      <xdr:colOff>168088</xdr:colOff>
      <xdr:row>33</xdr:row>
      <xdr:rowOff>179293</xdr:rowOff>
    </xdr:to>
    <xdr:sp macro="" textlink="">
      <xdr:nvSpPr>
        <xdr:cNvPr id="4" name="TextBox 11">
          <a:extLst>
            <a:ext uri="{FF2B5EF4-FFF2-40B4-BE49-F238E27FC236}">
              <a16:creationId xmlns:a16="http://schemas.microsoft.com/office/drawing/2014/main" id="{34BDA42B-3C85-4417-BD13-E189D91D4EA1}"/>
            </a:ext>
          </a:extLst>
        </xdr:cNvPr>
        <xdr:cNvSpPr txBox="1"/>
      </xdr:nvSpPr>
      <xdr:spPr>
        <a:xfrm>
          <a:off x="8964706" y="5388346"/>
          <a:ext cx="2913529" cy="1469653"/>
        </a:xfrm>
        <a:prstGeom prst="rect">
          <a:avLst/>
        </a:prstGeom>
        <a:noFill/>
      </xdr:spPr>
      <xdr:txBody>
        <a:bodyPr vertOverflow="clip" horzOverflow="clip" wrap="square" lIns="0" tIns="0" rIns="0" bIns="0" rtlCol="0" anchor="t">
          <a:noAutofit/>
        </a:bodyPr>
        <a:lstStyle/>
        <a:p>
          <a:pPr algn="l"/>
          <a:r>
            <a:rPr lang="en-GB" sz="1400"/>
            <a:t>Ensure that you reflect the perimeter change in your Like-for-Like Adjustment for </a:t>
          </a:r>
        </a:p>
        <a:p>
          <a:pPr algn="l"/>
          <a:r>
            <a:rPr lang="en-GB" sz="1200"/>
            <a:t>FY2024, FY2025</a:t>
          </a:r>
          <a:r>
            <a:rPr lang="en-GB" sz="1200" baseline="0"/>
            <a:t>,</a:t>
          </a:r>
          <a:r>
            <a:rPr lang="en-GB" sz="1200"/>
            <a:t> FY2026(If</a:t>
          </a:r>
          <a:r>
            <a:rPr lang="en-GB" sz="1200" baseline="0"/>
            <a:t> provided) </a:t>
          </a:r>
        </a:p>
        <a:p>
          <a:pPr algn="l"/>
          <a:endParaRPr lang="en-GB" sz="1200" baseline="0">
            <a:solidFill>
              <a:srgbClr val="0070C0"/>
            </a:solidFill>
          </a:endParaRPr>
        </a:p>
        <a:p>
          <a:pPr algn="l"/>
          <a:r>
            <a:rPr lang="en-GB" sz="1200" i="1" baseline="0">
              <a:solidFill>
                <a:srgbClr val="0070C0"/>
              </a:solidFill>
            </a:rPr>
            <a:t>Adjustment for Closed Transactions Not Included in Budget</a:t>
          </a:r>
          <a:endParaRPr lang="en-GB" sz="1200" i="1" kern="1200" dirty="0" err="1">
            <a:solidFill>
              <a:srgbClr val="0070C0"/>
            </a:solidFill>
          </a:endParaRPr>
        </a:p>
      </xdr:txBody>
    </xdr:sp>
    <xdr:clientData/>
  </xdr:twoCellAnchor>
  <xdr:twoCellAnchor>
    <xdr:from>
      <xdr:col>11</xdr:col>
      <xdr:colOff>560293</xdr:colOff>
      <xdr:row>25</xdr:row>
      <xdr:rowOff>33618</xdr:rowOff>
    </xdr:from>
    <xdr:to>
      <xdr:col>15</xdr:col>
      <xdr:colOff>78441</xdr:colOff>
      <xdr:row>25</xdr:row>
      <xdr:rowOff>79337</xdr:rowOff>
    </xdr:to>
    <xdr:sp macro="" textlink="">
      <xdr:nvSpPr>
        <xdr:cNvPr id="27" name="Rectangle 26">
          <a:extLst>
            <a:ext uri="{FF2B5EF4-FFF2-40B4-BE49-F238E27FC236}">
              <a16:creationId xmlns:a16="http://schemas.microsoft.com/office/drawing/2014/main" id="{C649077C-7F9D-2C81-31C2-25F219D54F18}"/>
            </a:ext>
          </a:extLst>
        </xdr:cNvPr>
        <xdr:cNvSpPr/>
      </xdr:nvSpPr>
      <xdr:spPr>
        <a:xfrm>
          <a:off x="8987117" y="14175442"/>
          <a:ext cx="2801471" cy="45719"/>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358587</xdr:colOff>
      <xdr:row>37</xdr:row>
      <xdr:rowOff>145676</xdr:rowOff>
    </xdr:from>
    <xdr:to>
      <xdr:col>15</xdr:col>
      <xdr:colOff>212911</xdr:colOff>
      <xdr:row>47</xdr:row>
      <xdr:rowOff>145676</xdr:rowOff>
    </xdr:to>
    <xdr:sp macro="" textlink="">
      <xdr:nvSpPr>
        <xdr:cNvPr id="38" name="Rectangle: Rounded Corners 37">
          <a:extLst>
            <a:ext uri="{FF2B5EF4-FFF2-40B4-BE49-F238E27FC236}">
              <a16:creationId xmlns:a16="http://schemas.microsoft.com/office/drawing/2014/main" id="{E47FAE35-26D9-6403-95BA-09850FDBAC9E}"/>
            </a:ext>
          </a:extLst>
        </xdr:cNvPr>
        <xdr:cNvSpPr/>
      </xdr:nvSpPr>
      <xdr:spPr>
        <a:xfrm>
          <a:off x="8785411" y="16573500"/>
          <a:ext cx="3137647"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549088</xdr:colOff>
      <xdr:row>39</xdr:row>
      <xdr:rowOff>143996</xdr:rowOff>
    </xdr:from>
    <xdr:to>
      <xdr:col>15</xdr:col>
      <xdr:colOff>56030</xdr:colOff>
      <xdr:row>46</xdr:row>
      <xdr:rowOff>123264</xdr:rowOff>
    </xdr:to>
    <xdr:sp macro="" textlink="">
      <xdr:nvSpPr>
        <xdr:cNvPr id="6" name="TextBox 25">
          <a:extLst>
            <a:ext uri="{FF2B5EF4-FFF2-40B4-BE49-F238E27FC236}">
              <a16:creationId xmlns:a16="http://schemas.microsoft.com/office/drawing/2014/main" id="{FB0B8B8C-9DEF-ABA0-ADAD-4B807FC267A8}"/>
            </a:ext>
          </a:extLst>
        </xdr:cNvPr>
        <xdr:cNvSpPr txBox="1"/>
      </xdr:nvSpPr>
      <xdr:spPr>
        <a:xfrm>
          <a:off x="8975912" y="16952820"/>
          <a:ext cx="2790265" cy="1312768"/>
        </a:xfrm>
        <a:prstGeom prst="rect">
          <a:avLst/>
        </a:prstGeom>
        <a:noFill/>
      </xdr:spPr>
      <xdr:txBody>
        <a:bodyPr vertOverflow="clip" horzOverflow="clip" wrap="square" lIns="0" tIns="0" rIns="0" bIns="0" rtlCol="0" anchor="t">
          <a:noAutofit/>
        </a:bodyPr>
        <a:lstStyle/>
        <a:p>
          <a:pPr algn="l"/>
          <a:r>
            <a:rPr lang="en-GB" sz="1400"/>
            <a:t>Ensure that your budget does not include any change in perimeter for FY2026 </a:t>
          </a:r>
        </a:p>
        <a:p>
          <a:pPr algn="l"/>
          <a:endParaRPr lang="en-GB" sz="1400"/>
        </a:p>
        <a:p>
          <a:pPr marL="0" marR="0" lvl="0" indent="0" algn="l" defTabSz="914400" eaLnBrk="1" fontAlgn="auto" latinLnBrk="0" hangingPunct="1">
            <a:lnSpc>
              <a:spcPct val="100000"/>
            </a:lnSpc>
            <a:spcBef>
              <a:spcPts val="0"/>
            </a:spcBef>
            <a:spcAft>
              <a:spcPts val="0"/>
            </a:spcAft>
            <a:buClrTx/>
            <a:buSzTx/>
            <a:buFontTx/>
            <a:buNone/>
            <a:tabLst/>
            <a:defRPr/>
          </a:pPr>
          <a:r>
            <a:rPr lang="en-GB" sz="1200" i="1" baseline="0">
              <a:solidFill>
                <a:srgbClr val="0070C0"/>
              </a:solidFill>
              <a:effectLst/>
              <a:latin typeface="+mn-lt"/>
              <a:ea typeface="+mn-ea"/>
              <a:cs typeface="+mn-cs"/>
            </a:rPr>
            <a:t>Adjustment for Budgeted but Not Closed Transactions</a:t>
          </a:r>
          <a:endParaRPr lang="en-GB" sz="1400" kern="1200" dirty="0" err="1"/>
        </a:p>
      </xdr:txBody>
    </xdr:sp>
    <xdr:clientData/>
  </xdr:twoCellAnchor>
  <xdr:twoCellAnchor>
    <xdr:from>
      <xdr:col>11</xdr:col>
      <xdr:colOff>560293</xdr:colOff>
      <xdr:row>38</xdr:row>
      <xdr:rowOff>56030</xdr:rowOff>
    </xdr:from>
    <xdr:to>
      <xdr:col>15</xdr:col>
      <xdr:colOff>78441</xdr:colOff>
      <xdr:row>38</xdr:row>
      <xdr:rowOff>101749</xdr:rowOff>
    </xdr:to>
    <xdr:sp macro="" textlink="">
      <xdr:nvSpPr>
        <xdr:cNvPr id="39" name="Rectangle 38">
          <a:extLst>
            <a:ext uri="{FF2B5EF4-FFF2-40B4-BE49-F238E27FC236}">
              <a16:creationId xmlns:a16="http://schemas.microsoft.com/office/drawing/2014/main" id="{B884B154-F2C0-07E8-2D4E-CB9A4F974691}"/>
            </a:ext>
          </a:extLst>
        </xdr:cNvPr>
        <xdr:cNvSpPr/>
      </xdr:nvSpPr>
      <xdr:spPr>
        <a:xfrm>
          <a:off x="8987117" y="16674354"/>
          <a:ext cx="2801471" cy="45719"/>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537882</xdr:colOff>
      <xdr:row>30</xdr:row>
      <xdr:rowOff>168088</xdr:rowOff>
    </xdr:from>
    <xdr:to>
      <xdr:col>15</xdr:col>
      <xdr:colOff>78441</xdr:colOff>
      <xdr:row>30</xdr:row>
      <xdr:rowOff>168088</xdr:rowOff>
    </xdr:to>
    <xdr:cxnSp macro="">
      <xdr:nvCxnSpPr>
        <xdr:cNvPr id="76" name="Straight Connector 75">
          <a:extLst>
            <a:ext uri="{FF2B5EF4-FFF2-40B4-BE49-F238E27FC236}">
              <a16:creationId xmlns:a16="http://schemas.microsoft.com/office/drawing/2014/main" id="{1A0F4E8D-00CE-2722-495B-5CBBB3541799}"/>
            </a:ext>
          </a:extLst>
        </xdr:cNvPr>
        <xdr:cNvCxnSpPr/>
      </xdr:nvCxnSpPr>
      <xdr:spPr>
        <a:xfrm>
          <a:off x="8964706" y="15262412"/>
          <a:ext cx="2823882"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537882</xdr:colOff>
      <xdr:row>43</xdr:row>
      <xdr:rowOff>123264</xdr:rowOff>
    </xdr:from>
    <xdr:to>
      <xdr:col>15</xdr:col>
      <xdr:colOff>78441</xdr:colOff>
      <xdr:row>43</xdr:row>
      <xdr:rowOff>123264</xdr:rowOff>
    </xdr:to>
    <xdr:cxnSp macro="">
      <xdr:nvCxnSpPr>
        <xdr:cNvPr id="77" name="Straight Connector 76">
          <a:extLst>
            <a:ext uri="{FF2B5EF4-FFF2-40B4-BE49-F238E27FC236}">
              <a16:creationId xmlns:a16="http://schemas.microsoft.com/office/drawing/2014/main" id="{D32ADD48-B9CC-BF5D-84E5-4D87DB79452D}"/>
            </a:ext>
          </a:extLst>
        </xdr:cNvPr>
        <xdr:cNvCxnSpPr/>
      </xdr:nvCxnSpPr>
      <xdr:spPr>
        <a:xfrm>
          <a:off x="8964706" y="17694088"/>
          <a:ext cx="2823882"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448234</xdr:colOff>
      <xdr:row>24</xdr:row>
      <xdr:rowOff>118782</xdr:rowOff>
    </xdr:from>
    <xdr:to>
      <xdr:col>32</xdr:col>
      <xdr:colOff>339599</xdr:colOff>
      <xdr:row>35</xdr:row>
      <xdr:rowOff>19746</xdr:rowOff>
    </xdr:to>
    <xdr:grpSp>
      <xdr:nvGrpSpPr>
        <xdr:cNvPr id="88" name="Group 87">
          <a:extLst>
            <a:ext uri="{FF2B5EF4-FFF2-40B4-BE49-F238E27FC236}">
              <a16:creationId xmlns:a16="http://schemas.microsoft.com/office/drawing/2014/main" id="{0A345510-2091-AA4B-2482-4745E1D332CB}"/>
            </a:ext>
          </a:extLst>
        </xdr:cNvPr>
        <xdr:cNvGrpSpPr/>
      </xdr:nvGrpSpPr>
      <xdr:grpSpPr>
        <a:xfrm>
          <a:off x="14420832" y="5196184"/>
          <a:ext cx="13659319" cy="2183789"/>
          <a:chOff x="19475822" y="13140018"/>
          <a:chExt cx="14100424" cy="2108523"/>
        </a:xfrm>
      </xdr:grpSpPr>
      <xdr:grpSp>
        <xdr:nvGrpSpPr>
          <xdr:cNvPr id="26" name="Group 25">
            <a:extLst>
              <a:ext uri="{FF2B5EF4-FFF2-40B4-BE49-F238E27FC236}">
                <a16:creationId xmlns:a16="http://schemas.microsoft.com/office/drawing/2014/main" id="{CFC3055A-B561-F8F3-E9CF-03ABD9B1A521}"/>
              </a:ext>
            </a:extLst>
          </xdr:cNvPr>
          <xdr:cNvGrpSpPr/>
        </xdr:nvGrpSpPr>
        <xdr:grpSpPr>
          <a:xfrm>
            <a:off x="19475822" y="13140018"/>
            <a:ext cx="4769418" cy="2108523"/>
            <a:chOff x="19475822" y="13144500"/>
            <a:chExt cx="4769418" cy="2108523"/>
          </a:xfrm>
        </xdr:grpSpPr>
        <xdr:sp macro="" textlink="">
          <xdr:nvSpPr>
            <xdr:cNvPr id="5" name="Rectangle: Rounded Corners 4">
              <a:extLst>
                <a:ext uri="{FF2B5EF4-FFF2-40B4-BE49-F238E27FC236}">
                  <a16:creationId xmlns:a16="http://schemas.microsoft.com/office/drawing/2014/main" id="{BD3F25A8-7DF0-0872-DEDE-54865AB47465}"/>
                </a:ext>
              </a:extLst>
            </xdr:cNvPr>
            <xdr:cNvSpPr/>
          </xdr:nvSpPr>
          <xdr:spPr>
            <a:xfrm>
              <a:off x="19722354" y="13144503"/>
              <a:ext cx="4493558" cy="2095500"/>
            </a:xfrm>
            <a:prstGeom prst="roundRect">
              <a:avLst>
                <a:gd name="adj" fmla="val 3298"/>
              </a:avLst>
            </a:prstGeom>
            <a:solidFill>
              <a:schemeClr val="tx2"/>
            </a:solidFill>
            <a:ln>
              <a:solidFill>
                <a:schemeClr val="tx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grpSp>
          <xdr:nvGrpSpPr>
            <xdr:cNvPr id="25" name="Group 24">
              <a:extLst>
                <a:ext uri="{FF2B5EF4-FFF2-40B4-BE49-F238E27FC236}">
                  <a16:creationId xmlns:a16="http://schemas.microsoft.com/office/drawing/2014/main" id="{2ED88888-23FF-4E8B-2C74-55C9B9816457}"/>
                </a:ext>
              </a:extLst>
            </xdr:cNvPr>
            <xdr:cNvGrpSpPr/>
          </xdr:nvGrpSpPr>
          <xdr:grpSpPr>
            <a:xfrm>
              <a:off x="19789588" y="13144500"/>
              <a:ext cx="4415117" cy="2108523"/>
              <a:chOff x="19789588" y="13144500"/>
              <a:chExt cx="4415117" cy="2108523"/>
            </a:xfrm>
          </xdr:grpSpPr>
          <xdr:sp macro="" textlink="">
            <xdr:nvSpPr>
              <xdr:cNvPr id="7" name="BoxHeading">
                <a:extLst>
                  <a:ext uri="{FF2B5EF4-FFF2-40B4-BE49-F238E27FC236}">
                    <a16:creationId xmlns:a16="http://schemas.microsoft.com/office/drawing/2014/main" id="{4DD43726-F3F3-2441-27E6-300A56BF29B4}"/>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accent5">
                        <a:lumMod val="40000"/>
                        <a:lumOff val="60000"/>
                      </a:schemeClr>
                    </a:solidFill>
                  </a:rPr>
                  <a:t>FY</a:t>
                </a:r>
                <a:endParaRPr lang="en-GB" sz="1400" b="1" dirty="0" err="1">
                  <a:solidFill>
                    <a:schemeClr val="accent5">
                      <a:lumMod val="40000"/>
                      <a:lumOff val="60000"/>
                    </a:schemeClr>
                  </a:solidFill>
                </a:endParaRPr>
              </a:p>
            </xdr:txBody>
          </xdr:sp>
          <xdr:sp macro="" textlink="$AS$33">
            <xdr:nvSpPr>
              <xdr:cNvPr id="8" name="FY">
                <a:extLst>
                  <a:ext uri="{FF2B5EF4-FFF2-40B4-BE49-F238E27FC236}">
                    <a16:creationId xmlns:a16="http://schemas.microsoft.com/office/drawing/2014/main" id="{AE9722FB-5F20-BA2A-999B-D0B9880BA63E}"/>
                  </a:ext>
                </a:extLst>
              </xdr:cNvPr>
              <xdr:cNvSpPr txBox="1"/>
            </xdr:nvSpPr>
            <xdr:spPr>
              <a:xfrm>
                <a:off x="22904823" y="13144500"/>
                <a:ext cx="885265" cy="349200"/>
              </a:xfrm>
              <a:prstGeom prst="rect">
                <a:avLst/>
              </a:prstGeom>
              <a:noFill/>
            </xdr:spPr>
            <xdr:txBody>
              <a:bodyPr vertOverflow="clip" horzOverflow="clip" wrap="square" lIns="0" tIns="0" rIns="0" bIns="0" rtlCol="0" anchor="ctr">
                <a:noAutofit/>
              </a:bodyPr>
              <a:lstStyle/>
              <a:p>
                <a:pPr algn="ctr"/>
                <a:fld id="{CBF2D0CA-D1D1-47EC-B4C9-34F01E74136B}" type="TxLink">
                  <a:rPr lang="en-US" sz="1400" b="1" i="0" u="none" strike="noStrike" dirty="0" err="1" smtClean="0">
                    <a:solidFill>
                      <a:schemeClr val="accent5">
                        <a:lumMod val="40000"/>
                        <a:lumOff val="60000"/>
                      </a:schemeClr>
                    </a:solidFill>
                    <a:latin typeface="Arial"/>
                    <a:cs typeface="Arial"/>
                  </a:rPr>
                  <a:pPr algn="ctr"/>
                  <a:t>#NAME?</a:t>
                </a:fld>
                <a:endParaRPr lang="en-GB" sz="1600" dirty="0" err="1">
                  <a:solidFill>
                    <a:schemeClr val="accent5">
                      <a:lumMod val="40000"/>
                      <a:lumOff val="60000"/>
                    </a:schemeClr>
                  </a:solidFill>
                </a:endParaRPr>
              </a:p>
            </xdr:txBody>
          </xdr:sp>
          <xdr:sp macro="" textlink="$AQ$32">
            <xdr:nvSpPr>
              <xdr:cNvPr id="10" name="AS OF">
                <a:extLst>
                  <a:ext uri="{FF2B5EF4-FFF2-40B4-BE49-F238E27FC236}">
                    <a16:creationId xmlns:a16="http://schemas.microsoft.com/office/drawing/2014/main" id="{3B116399-6E1E-8569-415E-91B4BACC3017}"/>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#NAME?</a:t>
                </a:fld>
                <a:endParaRPr lang="en-GB" sz="1800" dirty="0" err="1">
                  <a:solidFill>
                    <a:schemeClr val="bg1">
                      <a:lumMod val="95000"/>
                    </a:schemeClr>
                  </a:solidFill>
                </a:endParaRPr>
              </a:p>
            </xdr:txBody>
          </xdr:sp>
          <xdr:grpSp>
            <xdr:nvGrpSpPr>
              <xdr:cNvPr id="19" name="Group 18">
                <a:extLst>
                  <a:ext uri="{FF2B5EF4-FFF2-40B4-BE49-F238E27FC236}">
                    <a16:creationId xmlns:a16="http://schemas.microsoft.com/office/drawing/2014/main" id="{F7450BAE-793C-1C2B-B529-95CF2E29748D}"/>
                  </a:ext>
                </a:extLst>
              </xdr:cNvPr>
              <xdr:cNvGrpSpPr/>
            </xdr:nvGrpSpPr>
            <xdr:grpSpPr>
              <a:xfrm>
                <a:off x="19789588" y="13659972"/>
                <a:ext cx="4235822" cy="336177"/>
                <a:chOff x="19789588" y="13659972"/>
                <a:chExt cx="4235822" cy="336177"/>
              </a:xfrm>
            </xdr:grpSpPr>
            <xdr:sp macro="" textlink="">
              <xdr:nvSpPr>
                <xdr:cNvPr id="9" name="TOPLINE">
                  <a:extLst>
                    <a:ext uri="{FF2B5EF4-FFF2-40B4-BE49-F238E27FC236}">
                      <a16:creationId xmlns:a16="http://schemas.microsoft.com/office/drawing/2014/main" id="{E5FBE362-0FFE-500B-0300-8EA988F4D249}"/>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TOP LINE</a:t>
                  </a:r>
                </a:p>
              </xdr:txBody>
            </xdr:sp>
            <xdr:sp macro="" textlink="">
              <xdr:nvSpPr>
                <xdr:cNvPr id="12" name="EARNING">
                  <a:extLst>
                    <a:ext uri="{FF2B5EF4-FFF2-40B4-BE49-F238E27FC236}">
                      <a16:creationId xmlns:a16="http://schemas.microsoft.com/office/drawing/2014/main" id="{12FA60A4-8E58-B6D5-AD09-F304F6365D75}"/>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EARNING</a:t>
                  </a:r>
                </a:p>
              </xdr:txBody>
            </xdr:sp>
            <xdr:sp macro="" textlink="">
              <xdr:nvSpPr>
                <xdr:cNvPr id="13" name="VALUATION">
                  <a:extLst>
                    <a:ext uri="{FF2B5EF4-FFF2-40B4-BE49-F238E27FC236}">
                      <a16:creationId xmlns:a16="http://schemas.microsoft.com/office/drawing/2014/main" id="{D572F17C-FDD7-FD31-66B0-7D27551CC405}"/>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VALUATION</a:t>
                  </a:r>
                </a:p>
              </xdr:txBody>
            </xdr:sp>
          </xdr:grpSp>
        </xdr:grpSp>
        <xdr:grpSp>
          <xdr:nvGrpSpPr>
            <xdr:cNvPr id="17" name="Group 16">
              <a:extLst>
                <a:ext uri="{FF2B5EF4-FFF2-40B4-BE49-F238E27FC236}">
                  <a16:creationId xmlns:a16="http://schemas.microsoft.com/office/drawing/2014/main" id="{0C74B7D1-DAEF-89E6-48AB-47B5BB33FC64}"/>
                </a:ext>
              </a:extLst>
            </xdr:cNvPr>
            <xdr:cNvGrpSpPr/>
          </xdr:nvGrpSpPr>
          <xdr:grpSpPr>
            <a:xfrm>
              <a:off x="19475822" y="13816854"/>
              <a:ext cx="4769418" cy="1143000"/>
              <a:chOff x="19475822" y="13816854"/>
              <a:chExt cx="4769418" cy="1143000"/>
            </a:xfrm>
          </xdr:grpSpPr>
          <xdr:sp macro="" textlink="$AS$37">
            <xdr:nvSpPr>
              <xdr:cNvPr id="14" name="TopLineData">
                <a:extLst>
                  <a:ext uri="{FF2B5EF4-FFF2-40B4-BE49-F238E27FC236}">
                    <a16:creationId xmlns:a16="http://schemas.microsoft.com/office/drawing/2014/main" id="{9100C0C1-7E34-4521-FC98-068621B48A37}"/>
                  </a:ext>
                </a:extLst>
              </xdr:cNvPr>
              <xdr:cNvSpPr txBox="1"/>
            </xdr:nvSpPr>
            <xdr:spPr>
              <a:xfrm>
                <a:off x="19475822" y="13816854"/>
                <a:ext cx="1764000" cy="1143000"/>
              </a:xfrm>
              <a:prstGeom prst="rect">
                <a:avLst/>
              </a:prstGeom>
              <a:noFill/>
            </xdr:spPr>
            <xdr:txBody>
              <a:bodyPr vertOverflow="clip" horzOverflow="clip" wrap="square" lIns="0" tIns="0" rIns="0" bIns="0" rtlCol="0" anchor="ctr">
                <a:noAutofit/>
              </a:bodyPr>
              <a:lstStyle/>
              <a:p>
                <a:pPr algn="ctr"/>
                <a:fld id="{E65FF9D3-20AD-4EF8-84C2-8BA8E7A1D179}" type="TxLink">
                  <a:rPr lang="en-US" sz="3600" b="0" i="0" u="none" strike="noStrike" dirty="0" err="1" smtClean="0">
                    <a:solidFill>
                      <a:schemeClr val="bg1"/>
                    </a:solidFill>
                    <a:latin typeface="Arial"/>
                    <a:cs typeface="Arial"/>
                  </a:rPr>
                  <a:pPr algn="ctr"/>
                  <a:t>#NAME?</a:t>
                </a:fld>
                <a:endParaRPr lang="en-GB" sz="3600" dirty="0" err="1">
                  <a:solidFill>
                    <a:schemeClr val="bg1"/>
                  </a:solidFill>
                </a:endParaRPr>
              </a:p>
            </xdr:txBody>
          </xdr:sp>
          <xdr:sp macro="" textlink="$AS$38">
            <xdr:nvSpPr>
              <xdr:cNvPr id="15" name="Earning Data">
                <a:extLst>
                  <a:ext uri="{FF2B5EF4-FFF2-40B4-BE49-F238E27FC236}">
                    <a16:creationId xmlns:a16="http://schemas.microsoft.com/office/drawing/2014/main" id="{1B08462E-8D1D-455C-885C-087F63A2FB5D}"/>
                  </a:ext>
                </a:extLst>
              </xdr:cNvPr>
              <xdr:cNvSpPr txBox="1"/>
            </xdr:nvSpPr>
            <xdr:spPr>
              <a:xfrm>
                <a:off x="20978531" y="13816854"/>
                <a:ext cx="1764000" cy="1143000"/>
              </a:xfrm>
              <a:prstGeom prst="rect">
                <a:avLst/>
              </a:prstGeom>
              <a:noFill/>
            </xdr:spPr>
            <xdr:txBody>
              <a:bodyPr vertOverflow="clip" horzOverflow="clip" wrap="square" lIns="0" tIns="0" rIns="0" bIns="0" rtlCol="0" anchor="ctr">
                <a:noAutofit/>
              </a:bodyPr>
              <a:lstStyle/>
              <a:p>
                <a:pPr algn="ctr"/>
                <a:fld id="{FED2EB78-007E-490F-A47E-ED22B1CECADF}" type="TxLink">
                  <a:rPr lang="en-US" sz="3600" b="0" i="0" u="none" strike="noStrike" dirty="0" err="1" smtClean="0">
                    <a:solidFill>
                      <a:schemeClr val="bg1">
                        <a:lumMod val="95000"/>
                      </a:schemeClr>
                    </a:solidFill>
                    <a:latin typeface="Arial"/>
                    <a:cs typeface="Arial"/>
                  </a:rPr>
                  <a:pPr algn="ctr"/>
                  <a:t>#NAME?</a:t>
                </a:fld>
                <a:endParaRPr lang="en-GB" sz="3600" dirty="0" err="1">
                  <a:solidFill>
                    <a:schemeClr val="bg1">
                      <a:lumMod val="95000"/>
                    </a:schemeClr>
                  </a:solidFill>
                </a:endParaRPr>
              </a:p>
            </xdr:txBody>
          </xdr:sp>
          <xdr:sp macro="" textlink="$AS$39">
            <xdr:nvSpPr>
              <xdr:cNvPr id="16" name="Valuation Data">
                <a:extLst>
                  <a:ext uri="{FF2B5EF4-FFF2-40B4-BE49-F238E27FC236}">
                    <a16:creationId xmlns:a16="http://schemas.microsoft.com/office/drawing/2014/main" id="{BAC03998-CB00-4385-8388-18179F363081}"/>
                  </a:ext>
                </a:extLst>
              </xdr:cNvPr>
              <xdr:cNvSpPr txBox="1"/>
            </xdr:nvSpPr>
            <xdr:spPr>
              <a:xfrm>
                <a:off x="22481240" y="13816854"/>
                <a:ext cx="1764000" cy="1143000"/>
              </a:xfrm>
              <a:prstGeom prst="rect">
                <a:avLst/>
              </a:prstGeom>
              <a:noFill/>
            </xdr:spPr>
            <xdr:txBody>
              <a:bodyPr vertOverflow="clip" horzOverflow="clip" wrap="square" lIns="0" tIns="0" rIns="0" bIns="0" rtlCol="0" anchor="ctr">
                <a:noAutofit/>
              </a:bodyPr>
              <a:lstStyle/>
              <a:p>
                <a:pPr algn="ctr"/>
                <a:fld id="{76021AF1-918F-40EA-BF7E-69545D606A77}" type="TxLink">
                  <a:rPr lang="en-US" sz="3600" b="0" i="0" u="none" strike="noStrike" dirty="0" err="1" smtClean="0">
                    <a:solidFill>
                      <a:schemeClr val="bg1">
                        <a:lumMod val="95000"/>
                      </a:schemeClr>
                    </a:solidFill>
                    <a:latin typeface="Arial"/>
                    <a:cs typeface="Arial"/>
                  </a:rPr>
                  <a:pPr algn="ctr"/>
                  <a:t>#NAME?</a:t>
                </a:fld>
                <a:endParaRPr lang="en-GB" sz="3600" dirty="0" err="1">
                  <a:solidFill>
                    <a:schemeClr val="bg1">
                      <a:lumMod val="95000"/>
                    </a:schemeClr>
                  </a:solidFill>
                </a:endParaRPr>
              </a:p>
            </xdr:txBody>
          </xdr:sp>
        </xdr:grpSp>
      </xdr:grpSp>
      <xdr:grpSp>
        <xdr:nvGrpSpPr>
          <xdr:cNvPr id="28" name="Group 27">
            <a:extLst>
              <a:ext uri="{FF2B5EF4-FFF2-40B4-BE49-F238E27FC236}">
                <a16:creationId xmlns:a16="http://schemas.microsoft.com/office/drawing/2014/main" id="{56F957E9-4C4C-49EB-87BC-EBABBF3E2242}"/>
              </a:ext>
            </a:extLst>
          </xdr:cNvPr>
          <xdr:cNvGrpSpPr/>
        </xdr:nvGrpSpPr>
        <xdr:grpSpPr>
          <a:xfrm>
            <a:off x="24009722" y="13140018"/>
            <a:ext cx="4985418" cy="2108523"/>
            <a:chOff x="19374969" y="13144500"/>
            <a:chExt cx="4985418" cy="2108523"/>
          </a:xfrm>
        </xdr:grpSpPr>
        <xdr:sp macro="" textlink="">
          <xdr:nvSpPr>
            <xdr:cNvPr id="30" name="Rectangle: Rounded Corners 29">
              <a:extLst>
                <a:ext uri="{FF2B5EF4-FFF2-40B4-BE49-F238E27FC236}">
                  <a16:creationId xmlns:a16="http://schemas.microsoft.com/office/drawing/2014/main" id="{BC57D3B9-325F-90B7-5E36-8C99B59179DE}"/>
                </a:ext>
              </a:extLst>
            </xdr:cNvPr>
            <xdr:cNvSpPr/>
          </xdr:nvSpPr>
          <xdr:spPr>
            <a:xfrm>
              <a:off x="19722354" y="13144502"/>
              <a:ext cx="4493558" cy="2095500"/>
            </a:xfrm>
            <a:prstGeom prst="roundRect">
              <a:avLst>
                <a:gd name="adj" fmla="val 3298"/>
              </a:avLst>
            </a:prstGeom>
            <a:solidFill>
              <a:schemeClr val="accent4"/>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31" name="Group 30">
              <a:extLst>
                <a:ext uri="{FF2B5EF4-FFF2-40B4-BE49-F238E27FC236}">
                  <a16:creationId xmlns:a16="http://schemas.microsoft.com/office/drawing/2014/main" id="{D6723B88-6063-358D-1EB8-EE7FB8941E51}"/>
                </a:ext>
              </a:extLst>
            </xdr:cNvPr>
            <xdr:cNvGrpSpPr/>
          </xdr:nvGrpSpPr>
          <xdr:grpSpPr>
            <a:xfrm>
              <a:off x="19789588" y="13144500"/>
              <a:ext cx="4415117" cy="2108523"/>
              <a:chOff x="19789588" y="13144500"/>
              <a:chExt cx="4415117" cy="2108523"/>
            </a:xfrm>
          </xdr:grpSpPr>
          <xdr:sp macro="" textlink="">
            <xdr:nvSpPr>
              <xdr:cNvPr id="43" name="BoxHeading">
                <a:extLst>
                  <a:ext uri="{FF2B5EF4-FFF2-40B4-BE49-F238E27FC236}">
                    <a16:creationId xmlns:a16="http://schemas.microsoft.com/office/drawing/2014/main" id="{48569B3C-92B3-7EAB-8CCF-D2014BC5034E}"/>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rgbClr val="D1DCC6"/>
                    </a:solidFill>
                  </a:rPr>
                  <a:t>FY</a:t>
                </a:r>
                <a:endParaRPr lang="en-GB" sz="1400" b="1" dirty="0" err="1">
                  <a:solidFill>
                    <a:srgbClr val="D1DCC6"/>
                  </a:solidFill>
                </a:endParaRPr>
              </a:p>
            </xdr:txBody>
          </xdr:sp>
          <xdr:sp macro="" textlink="$AT$33">
            <xdr:nvSpPr>
              <xdr:cNvPr id="46" name="FY">
                <a:extLst>
                  <a:ext uri="{FF2B5EF4-FFF2-40B4-BE49-F238E27FC236}">
                    <a16:creationId xmlns:a16="http://schemas.microsoft.com/office/drawing/2014/main" id="{99444B31-9C30-AD58-7B27-9658B198955D}"/>
                  </a:ext>
                </a:extLst>
              </xdr:cNvPr>
              <xdr:cNvSpPr txBox="1"/>
            </xdr:nvSpPr>
            <xdr:spPr>
              <a:xfrm>
                <a:off x="22860000" y="13144500"/>
                <a:ext cx="885265" cy="349200"/>
              </a:xfrm>
              <a:prstGeom prst="rect">
                <a:avLst/>
              </a:prstGeom>
              <a:noFill/>
            </xdr:spPr>
            <xdr:txBody>
              <a:bodyPr vertOverflow="clip" horzOverflow="clip" wrap="square" lIns="0" tIns="0" rIns="0" bIns="0" rtlCol="0" anchor="ctr">
                <a:noAutofit/>
              </a:bodyPr>
              <a:lstStyle/>
              <a:p>
                <a:pPr algn="ctr"/>
                <a:fld id="{AF5A9D12-BEF9-49DC-9910-2CF8F192B74C}" type="TxLink">
                  <a:rPr lang="en-US" sz="1400" b="1" i="0" u="none" strike="noStrike" dirty="0" err="1" smtClean="0">
                    <a:solidFill>
                      <a:srgbClr val="D1DCC6"/>
                    </a:solidFill>
                    <a:latin typeface="Arial"/>
                    <a:cs typeface="Arial"/>
                  </a:rPr>
                  <a:pPr algn="ctr"/>
                  <a:t>#NAME?</a:t>
                </a:fld>
                <a:endParaRPr lang="en-GB" sz="2000" b="1" dirty="0" err="1">
                  <a:solidFill>
                    <a:srgbClr val="D1DCC6"/>
                  </a:solidFill>
                </a:endParaRPr>
              </a:p>
            </xdr:txBody>
          </xdr:sp>
          <xdr:sp macro="" textlink="$AQ$32">
            <xdr:nvSpPr>
              <xdr:cNvPr id="52" name="AS OF">
                <a:extLst>
                  <a:ext uri="{FF2B5EF4-FFF2-40B4-BE49-F238E27FC236}">
                    <a16:creationId xmlns:a16="http://schemas.microsoft.com/office/drawing/2014/main" id="{502930EC-8A6E-8220-BA23-0784C02F5D71}"/>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#NAME?</a:t>
                </a:fld>
                <a:endParaRPr lang="en-GB" sz="1800" b="0" dirty="0" err="1">
                  <a:solidFill>
                    <a:schemeClr val="bg1">
                      <a:lumMod val="95000"/>
                    </a:schemeClr>
                  </a:solidFill>
                </a:endParaRPr>
              </a:p>
            </xdr:txBody>
          </xdr:sp>
          <xdr:grpSp>
            <xdr:nvGrpSpPr>
              <xdr:cNvPr id="54" name="Group 53">
                <a:extLst>
                  <a:ext uri="{FF2B5EF4-FFF2-40B4-BE49-F238E27FC236}">
                    <a16:creationId xmlns:a16="http://schemas.microsoft.com/office/drawing/2014/main" id="{567111DA-E087-DE0A-D5C7-ED2ED51E8B27}"/>
                  </a:ext>
                </a:extLst>
              </xdr:cNvPr>
              <xdr:cNvGrpSpPr/>
            </xdr:nvGrpSpPr>
            <xdr:grpSpPr>
              <a:xfrm>
                <a:off x="19789588" y="13659972"/>
                <a:ext cx="4235822" cy="336177"/>
                <a:chOff x="19789588" y="13659972"/>
                <a:chExt cx="4235822" cy="336177"/>
              </a:xfrm>
            </xdr:grpSpPr>
            <xdr:sp macro="" textlink="">
              <xdr:nvSpPr>
                <xdr:cNvPr id="55" name="TOPLINE">
                  <a:extLst>
                    <a:ext uri="{FF2B5EF4-FFF2-40B4-BE49-F238E27FC236}">
                      <a16:creationId xmlns:a16="http://schemas.microsoft.com/office/drawing/2014/main" id="{4CA0785F-BAE8-F6B3-3636-7A6D96C8DE2A}"/>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TOP LINE</a:t>
                  </a:r>
                </a:p>
              </xdr:txBody>
            </xdr:sp>
            <xdr:sp macro="" textlink="">
              <xdr:nvSpPr>
                <xdr:cNvPr id="56" name="EARNING">
                  <a:extLst>
                    <a:ext uri="{FF2B5EF4-FFF2-40B4-BE49-F238E27FC236}">
                      <a16:creationId xmlns:a16="http://schemas.microsoft.com/office/drawing/2014/main" id="{67E7FF4E-72C8-C4FD-24E4-9FAC032E5DA4}"/>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EARNING</a:t>
                  </a:r>
                </a:p>
              </xdr:txBody>
            </xdr:sp>
            <xdr:sp macro="" textlink="">
              <xdr:nvSpPr>
                <xdr:cNvPr id="57" name="VALUATION">
                  <a:extLst>
                    <a:ext uri="{FF2B5EF4-FFF2-40B4-BE49-F238E27FC236}">
                      <a16:creationId xmlns:a16="http://schemas.microsoft.com/office/drawing/2014/main" id="{56791C36-466F-78C8-391E-539A5704E185}"/>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VALUATION</a:t>
                  </a:r>
                </a:p>
              </xdr:txBody>
            </xdr:sp>
          </xdr:grpSp>
        </xdr:grpSp>
        <xdr:grpSp>
          <xdr:nvGrpSpPr>
            <xdr:cNvPr id="35" name="Group 34">
              <a:extLst>
                <a:ext uri="{FF2B5EF4-FFF2-40B4-BE49-F238E27FC236}">
                  <a16:creationId xmlns:a16="http://schemas.microsoft.com/office/drawing/2014/main" id="{1C7818B3-835A-C6D1-77CA-5E546153F73B}"/>
                </a:ext>
              </a:extLst>
            </xdr:cNvPr>
            <xdr:cNvGrpSpPr/>
          </xdr:nvGrpSpPr>
          <xdr:grpSpPr>
            <a:xfrm>
              <a:off x="19374969" y="13816854"/>
              <a:ext cx="4985418" cy="1143000"/>
              <a:chOff x="19374969" y="13816854"/>
              <a:chExt cx="4985418" cy="1143000"/>
            </a:xfrm>
          </xdr:grpSpPr>
          <xdr:sp macro="" textlink="$AT$37">
            <xdr:nvSpPr>
              <xdr:cNvPr id="40" name="TopLineData">
                <a:extLst>
                  <a:ext uri="{FF2B5EF4-FFF2-40B4-BE49-F238E27FC236}">
                    <a16:creationId xmlns:a16="http://schemas.microsoft.com/office/drawing/2014/main" id="{AC36F980-2555-ACA1-5B79-83F85B8C94AB}"/>
                  </a:ext>
                </a:extLst>
              </xdr:cNvPr>
              <xdr:cNvSpPr txBox="1"/>
            </xdr:nvSpPr>
            <xdr:spPr>
              <a:xfrm>
                <a:off x="19374969" y="13816854"/>
                <a:ext cx="1980000" cy="1143000"/>
              </a:xfrm>
              <a:prstGeom prst="rect">
                <a:avLst/>
              </a:prstGeom>
              <a:noFill/>
            </xdr:spPr>
            <xdr:txBody>
              <a:bodyPr vertOverflow="clip" horzOverflow="clip" wrap="square" lIns="0" tIns="0" rIns="0" bIns="0" rtlCol="0" anchor="ctr">
                <a:noAutofit/>
              </a:bodyPr>
              <a:lstStyle/>
              <a:p>
                <a:pPr algn="ctr"/>
                <a:fld id="{6239E4C1-01E9-43C5-A3FE-ADE3788B8523}" type="TxLink">
                  <a:rPr lang="en-US" sz="3600" b="0" i="0" u="none" strike="noStrike" dirty="0" err="1" smtClean="0">
                    <a:solidFill>
                      <a:srgbClr val="ECF0E0"/>
                    </a:solidFill>
                    <a:latin typeface="Arial"/>
                    <a:cs typeface="Arial"/>
                  </a:rPr>
                  <a:pPr algn="ctr"/>
                  <a:t> 1.0 </a:t>
                </a:fld>
                <a:endParaRPr lang="en-GB" sz="3600" b="1" dirty="0" err="1">
                  <a:solidFill>
                    <a:srgbClr val="ECF0E0"/>
                  </a:solidFill>
                </a:endParaRPr>
              </a:p>
            </xdr:txBody>
          </xdr:sp>
          <xdr:sp macro="" textlink="$AT$38">
            <xdr:nvSpPr>
              <xdr:cNvPr id="41" name="Earning Data">
                <a:extLst>
                  <a:ext uri="{FF2B5EF4-FFF2-40B4-BE49-F238E27FC236}">
                    <a16:creationId xmlns:a16="http://schemas.microsoft.com/office/drawing/2014/main" id="{D40889E5-B8C9-B372-FF1E-1032008E442C}"/>
                  </a:ext>
                </a:extLst>
              </xdr:cNvPr>
              <xdr:cNvSpPr txBox="1"/>
            </xdr:nvSpPr>
            <xdr:spPr>
              <a:xfrm>
                <a:off x="20877678" y="13816854"/>
                <a:ext cx="1980000" cy="1143000"/>
              </a:xfrm>
              <a:prstGeom prst="rect">
                <a:avLst/>
              </a:prstGeom>
              <a:noFill/>
            </xdr:spPr>
            <xdr:txBody>
              <a:bodyPr vertOverflow="clip" horzOverflow="clip" wrap="square" lIns="0" tIns="0" rIns="0" bIns="0" rtlCol="0" anchor="ctr">
                <a:noAutofit/>
              </a:bodyPr>
              <a:lstStyle/>
              <a:p>
                <a:pPr algn="ctr"/>
                <a:fld id="{A1A1974A-DA31-493C-BE86-2639493C7B72}" type="TxLink">
                  <a:rPr lang="en-US" sz="3600" b="0" i="0" u="none" strike="noStrike" dirty="0" err="1" smtClean="0">
                    <a:solidFill>
                      <a:srgbClr val="ECF0E0"/>
                    </a:solidFill>
                    <a:latin typeface="Arial"/>
                    <a:cs typeface="Arial"/>
                  </a:rPr>
                  <a:pPr algn="ctr"/>
                  <a:t> 1.0 </a:t>
                </a:fld>
                <a:endParaRPr lang="en-GB" sz="3600" b="1" dirty="0" err="1">
                  <a:solidFill>
                    <a:srgbClr val="ECF0E0"/>
                  </a:solidFill>
                </a:endParaRPr>
              </a:p>
            </xdr:txBody>
          </xdr:sp>
          <xdr:sp macro="" textlink="$AT$39">
            <xdr:nvSpPr>
              <xdr:cNvPr id="42" name="Valuation Data">
                <a:extLst>
                  <a:ext uri="{FF2B5EF4-FFF2-40B4-BE49-F238E27FC236}">
                    <a16:creationId xmlns:a16="http://schemas.microsoft.com/office/drawing/2014/main" id="{FEBFF0AD-539B-6831-F461-E9A446D64B3C}"/>
                  </a:ext>
                </a:extLst>
              </xdr:cNvPr>
              <xdr:cNvSpPr txBox="1"/>
            </xdr:nvSpPr>
            <xdr:spPr>
              <a:xfrm>
                <a:off x="22380387" y="13816854"/>
                <a:ext cx="1980000" cy="1143000"/>
              </a:xfrm>
              <a:prstGeom prst="rect">
                <a:avLst/>
              </a:prstGeom>
              <a:noFill/>
            </xdr:spPr>
            <xdr:txBody>
              <a:bodyPr vertOverflow="clip" horzOverflow="clip" wrap="square" lIns="0" tIns="0" rIns="0" bIns="0" rtlCol="0" anchor="ctr">
                <a:noAutofit/>
              </a:bodyPr>
              <a:lstStyle/>
              <a:p>
                <a:pPr algn="ctr"/>
                <a:fld id="{EF278B11-C9A3-453E-8D59-D0B9C03C900D}" type="TxLink">
                  <a:rPr lang="en-US" sz="3600" b="0" i="0" u="none" strike="noStrike" dirty="0" err="1" smtClean="0">
                    <a:solidFill>
                      <a:srgbClr val="ECF0E0"/>
                    </a:solidFill>
                    <a:latin typeface="Arial"/>
                    <a:cs typeface="Arial"/>
                  </a:rPr>
                  <a:pPr algn="ctr"/>
                  <a:t> 1.0 </a:t>
                </a:fld>
                <a:endParaRPr lang="en-GB" sz="3600" b="1" dirty="0" err="1">
                  <a:solidFill>
                    <a:srgbClr val="ECF0E0"/>
                  </a:solidFill>
                </a:endParaRPr>
              </a:p>
            </xdr:txBody>
          </xdr:sp>
        </xdr:grpSp>
      </xdr:grpSp>
      <xdr:grpSp>
        <xdr:nvGrpSpPr>
          <xdr:cNvPr id="60" name="Group 59">
            <a:extLst>
              <a:ext uri="{FF2B5EF4-FFF2-40B4-BE49-F238E27FC236}">
                <a16:creationId xmlns:a16="http://schemas.microsoft.com/office/drawing/2014/main" id="{A3327FDA-5B32-4C4A-9EA0-4C8B4274F620}"/>
              </a:ext>
            </a:extLst>
          </xdr:cNvPr>
          <xdr:cNvGrpSpPr/>
        </xdr:nvGrpSpPr>
        <xdr:grpSpPr>
          <a:xfrm>
            <a:off x="28610857" y="13140018"/>
            <a:ext cx="4965389" cy="2108523"/>
            <a:chOff x="19352557" y="13144500"/>
            <a:chExt cx="4965389" cy="2108523"/>
          </a:xfrm>
        </xdr:grpSpPr>
        <xdr:sp macro="" textlink="">
          <xdr:nvSpPr>
            <xdr:cNvPr id="68" name="Rectangle: Rounded Corners 67">
              <a:extLst>
                <a:ext uri="{FF2B5EF4-FFF2-40B4-BE49-F238E27FC236}">
                  <a16:creationId xmlns:a16="http://schemas.microsoft.com/office/drawing/2014/main" id="{B388F1D0-BFA9-4A04-42F8-6F0CA08E753E}"/>
                </a:ext>
              </a:extLst>
            </xdr:cNvPr>
            <xdr:cNvSpPr/>
          </xdr:nvSpPr>
          <xdr:spPr>
            <a:xfrm>
              <a:off x="19722354" y="13144502"/>
              <a:ext cx="4493558" cy="2095500"/>
            </a:xfrm>
            <a:prstGeom prst="roundRect">
              <a:avLst>
                <a:gd name="adj" fmla="val 3298"/>
              </a:avLst>
            </a:prstGeom>
            <a:solidFill>
              <a:schemeClr val="bg2">
                <a:lumMod val="25000"/>
              </a:schemeClr>
            </a:solidFill>
            <a:ln>
              <a:solidFill>
                <a:schemeClr val="tx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71" name="Group 70">
              <a:extLst>
                <a:ext uri="{FF2B5EF4-FFF2-40B4-BE49-F238E27FC236}">
                  <a16:creationId xmlns:a16="http://schemas.microsoft.com/office/drawing/2014/main" id="{E49AE701-2CF7-FD43-5052-28FC213F8EB6}"/>
                </a:ext>
              </a:extLst>
            </xdr:cNvPr>
            <xdr:cNvGrpSpPr/>
          </xdr:nvGrpSpPr>
          <xdr:grpSpPr>
            <a:xfrm>
              <a:off x="19789588" y="13144500"/>
              <a:ext cx="4415117" cy="2108523"/>
              <a:chOff x="19789588" y="13144500"/>
              <a:chExt cx="4415117" cy="2108523"/>
            </a:xfrm>
          </xdr:grpSpPr>
          <xdr:sp macro="" textlink="">
            <xdr:nvSpPr>
              <xdr:cNvPr id="81" name="BoxHeading">
                <a:extLst>
                  <a:ext uri="{FF2B5EF4-FFF2-40B4-BE49-F238E27FC236}">
                    <a16:creationId xmlns:a16="http://schemas.microsoft.com/office/drawing/2014/main" id="{8A3BA12C-2184-3BC8-D985-F272FB31957B}"/>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bg1">
                        <a:lumMod val="95000"/>
                      </a:schemeClr>
                    </a:solidFill>
                  </a:rPr>
                  <a:t>FY</a:t>
                </a:r>
                <a:endParaRPr lang="en-GB" sz="1400" b="1" dirty="0" err="1">
                  <a:solidFill>
                    <a:schemeClr val="bg1">
                      <a:lumMod val="95000"/>
                    </a:schemeClr>
                  </a:solidFill>
                </a:endParaRPr>
              </a:p>
            </xdr:txBody>
          </xdr:sp>
          <xdr:sp macro="" textlink="$AU$33">
            <xdr:nvSpPr>
              <xdr:cNvPr id="82" name="FY">
                <a:extLst>
                  <a:ext uri="{FF2B5EF4-FFF2-40B4-BE49-F238E27FC236}">
                    <a16:creationId xmlns:a16="http://schemas.microsoft.com/office/drawing/2014/main" id="{9873F6C0-6B5A-C5BA-3C25-1B52AC7DCCC8}"/>
                  </a:ext>
                </a:extLst>
              </xdr:cNvPr>
              <xdr:cNvSpPr txBox="1"/>
            </xdr:nvSpPr>
            <xdr:spPr>
              <a:xfrm>
                <a:off x="22848794" y="13144500"/>
                <a:ext cx="885265" cy="349200"/>
              </a:xfrm>
              <a:prstGeom prst="rect">
                <a:avLst/>
              </a:prstGeom>
              <a:noFill/>
            </xdr:spPr>
            <xdr:txBody>
              <a:bodyPr vertOverflow="clip" horzOverflow="clip" wrap="square" lIns="0" tIns="0" rIns="0" bIns="0" rtlCol="0" anchor="ctr">
                <a:noAutofit/>
              </a:bodyPr>
              <a:lstStyle/>
              <a:p>
                <a:pPr algn="ctr"/>
                <a:fld id="{2B6FA0E8-D8AE-4E88-AD43-2650EDB35E44}" type="TxLink">
                  <a:rPr lang="en-US" sz="1400" b="1" i="0" u="none" strike="noStrike" dirty="0" err="1" smtClean="0">
                    <a:solidFill>
                      <a:schemeClr val="bg1">
                        <a:lumMod val="95000"/>
                      </a:schemeClr>
                    </a:solidFill>
                    <a:latin typeface="Arial"/>
                    <a:cs typeface="Arial"/>
                  </a:rPr>
                  <a:pPr algn="ctr"/>
                  <a:t>#NAME?</a:t>
                </a:fld>
                <a:endParaRPr lang="en-GB" sz="2400" b="1" dirty="0" err="1">
                  <a:solidFill>
                    <a:schemeClr val="bg1">
                      <a:lumMod val="95000"/>
                    </a:schemeClr>
                  </a:solidFill>
                </a:endParaRPr>
              </a:p>
            </xdr:txBody>
          </xdr:sp>
          <xdr:sp macro="" textlink="$AQ$32">
            <xdr:nvSpPr>
              <xdr:cNvPr id="83" name="AS OF">
                <a:extLst>
                  <a:ext uri="{FF2B5EF4-FFF2-40B4-BE49-F238E27FC236}">
                    <a16:creationId xmlns:a16="http://schemas.microsoft.com/office/drawing/2014/main" id="{CBC76F5D-AAED-E3D4-C3C0-894051B0C540}"/>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#NAME?</a:t>
                </a:fld>
                <a:endParaRPr lang="en-GB" sz="1800" b="0" dirty="0" err="1">
                  <a:solidFill>
                    <a:schemeClr val="bg1">
                      <a:lumMod val="95000"/>
                    </a:schemeClr>
                  </a:solidFill>
                </a:endParaRPr>
              </a:p>
            </xdr:txBody>
          </xdr:sp>
          <xdr:grpSp>
            <xdr:nvGrpSpPr>
              <xdr:cNvPr id="84" name="Group 83">
                <a:extLst>
                  <a:ext uri="{FF2B5EF4-FFF2-40B4-BE49-F238E27FC236}">
                    <a16:creationId xmlns:a16="http://schemas.microsoft.com/office/drawing/2014/main" id="{90B8D077-4457-2702-A8FC-FADD098E3B34}"/>
                  </a:ext>
                </a:extLst>
              </xdr:cNvPr>
              <xdr:cNvGrpSpPr/>
            </xdr:nvGrpSpPr>
            <xdr:grpSpPr>
              <a:xfrm>
                <a:off x="19789588" y="13659972"/>
                <a:ext cx="4235822" cy="336177"/>
                <a:chOff x="19789588" y="13659972"/>
                <a:chExt cx="4235822" cy="336177"/>
              </a:xfrm>
            </xdr:grpSpPr>
            <xdr:sp macro="" textlink="">
              <xdr:nvSpPr>
                <xdr:cNvPr id="85" name="TOPLINE">
                  <a:extLst>
                    <a:ext uri="{FF2B5EF4-FFF2-40B4-BE49-F238E27FC236}">
                      <a16:creationId xmlns:a16="http://schemas.microsoft.com/office/drawing/2014/main" id="{3B56D78A-86B3-62C3-D756-4AD77CCF23CD}"/>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TOP LINE</a:t>
                  </a:r>
                </a:p>
              </xdr:txBody>
            </xdr:sp>
            <xdr:sp macro="" textlink="">
              <xdr:nvSpPr>
                <xdr:cNvPr id="86" name="EARNING">
                  <a:extLst>
                    <a:ext uri="{FF2B5EF4-FFF2-40B4-BE49-F238E27FC236}">
                      <a16:creationId xmlns:a16="http://schemas.microsoft.com/office/drawing/2014/main" id="{B841138D-8E2D-1FD5-DA61-D71AD62D9AD6}"/>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EARNING</a:t>
                  </a:r>
                </a:p>
              </xdr:txBody>
            </xdr:sp>
            <xdr:sp macro="" textlink="">
              <xdr:nvSpPr>
                <xdr:cNvPr id="87" name="VALUATION">
                  <a:extLst>
                    <a:ext uri="{FF2B5EF4-FFF2-40B4-BE49-F238E27FC236}">
                      <a16:creationId xmlns:a16="http://schemas.microsoft.com/office/drawing/2014/main" id="{0B5895DE-9889-3CAA-87B8-FE3EA2C4EAD7}"/>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VALUATION</a:t>
                  </a:r>
                </a:p>
              </xdr:txBody>
            </xdr:sp>
          </xdr:grpSp>
        </xdr:grpSp>
        <xdr:grpSp>
          <xdr:nvGrpSpPr>
            <xdr:cNvPr id="75" name="Group 74">
              <a:extLst>
                <a:ext uri="{FF2B5EF4-FFF2-40B4-BE49-F238E27FC236}">
                  <a16:creationId xmlns:a16="http://schemas.microsoft.com/office/drawing/2014/main" id="{7018A84A-06DC-3CBF-1F26-DA70664F6228}"/>
                </a:ext>
              </a:extLst>
            </xdr:cNvPr>
            <xdr:cNvGrpSpPr/>
          </xdr:nvGrpSpPr>
          <xdr:grpSpPr>
            <a:xfrm>
              <a:off x="19352557" y="13816854"/>
              <a:ext cx="4965389" cy="1154206"/>
              <a:chOff x="19352557" y="13816854"/>
              <a:chExt cx="4965389" cy="1154206"/>
            </a:xfrm>
          </xdr:grpSpPr>
          <xdr:sp macro="" textlink="$AU$37">
            <xdr:nvSpPr>
              <xdr:cNvPr id="78" name="TopLineData">
                <a:extLst>
                  <a:ext uri="{FF2B5EF4-FFF2-40B4-BE49-F238E27FC236}">
                    <a16:creationId xmlns:a16="http://schemas.microsoft.com/office/drawing/2014/main" id="{08BE5085-79CF-57B8-0367-19E25BA210D7}"/>
                  </a:ext>
                </a:extLst>
              </xdr:cNvPr>
              <xdr:cNvSpPr txBox="1"/>
            </xdr:nvSpPr>
            <xdr:spPr>
              <a:xfrm>
                <a:off x="19352557" y="13828060"/>
                <a:ext cx="2016000" cy="1143000"/>
              </a:xfrm>
              <a:prstGeom prst="rect">
                <a:avLst/>
              </a:prstGeom>
              <a:noFill/>
            </xdr:spPr>
            <xdr:txBody>
              <a:bodyPr vertOverflow="clip" horzOverflow="clip" wrap="square" lIns="0" tIns="0" rIns="0" bIns="0" rtlCol="0" anchor="ctr">
                <a:noAutofit/>
              </a:bodyPr>
              <a:lstStyle/>
              <a:p>
                <a:pPr algn="ctr"/>
                <a:fld id="{4E59A226-9726-432E-BA1A-683523E44EFF}" type="TxLink">
                  <a:rPr lang="en-US" sz="3600" b="0" i="0" u="none" strike="noStrike" dirty="0" err="1" smtClean="0">
                    <a:solidFill>
                      <a:schemeClr val="bg1">
                        <a:lumMod val="95000"/>
                      </a:schemeClr>
                    </a:solidFill>
                    <a:latin typeface="Arial"/>
                    <a:cs typeface="Arial"/>
                  </a:rPr>
                  <a:pPr algn="ctr"/>
                  <a:t> 1.0 </a:t>
                </a:fld>
                <a:endParaRPr lang="en-GB" sz="3600" b="1" dirty="0" err="1">
                  <a:solidFill>
                    <a:schemeClr val="bg1">
                      <a:lumMod val="95000"/>
                    </a:schemeClr>
                  </a:solidFill>
                </a:endParaRPr>
              </a:p>
            </xdr:txBody>
          </xdr:sp>
          <xdr:sp macro="" textlink="$AU$38">
            <xdr:nvSpPr>
              <xdr:cNvPr id="79" name="Earning Data">
                <a:extLst>
                  <a:ext uri="{FF2B5EF4-FFF2-40B4-BE49-F238E27FC236}">
                    <a16:creationId xmlns:a16="http://schemas.microsoft.com/office/drawing/2014/main" id="{42786A58-C03A-C6AE-EA29-67134EFE9A26}"/>
                  </a:ext>
                </a:extLst>
              </xdr:cNvPr>
              <xdr:cNvSpPr txBox="1"/>
            </xdr:nvSpPr>
            <xdr:spPr>
              <a:xfrm>
                <a:off x="20799237" y="13816854"/>
                <a:ext cx="2016000" cy="1143000"/>
              </a:xfrm>
              <a:prstGeom prst="rect">
                <a:avLst/>
              </a:prstGeom>
              <a:noFill/>
            </xdr:spPr>
            <xdr:txBody>
              <a:bodyPr vertOverflow="clip" horzOverflow="clip" wrap="square" lIns="0" tIns="0" rIns="0" bIns="0" rtlCol="0" anchor="ctr">
                <a:noAutofit/>
              </a:bodyPr>
              <a:lstStyle/>
              <a:p>
                <a:pPr algn="ctr"/>
                <a:fld id="{C93321B7-3521-4DA1-801C-E911FFADCA43}" type="TxLink">
                  <a:rPr lang="en-US" sz="3600" b="0" i="0" u="none" strike="noStrike" dirty="0" err="1" smtClean="0">
                    <a:solidFill>
                      <a:schemeClr val="bg1">
                        <a:lumMod val="95000"/>
                      </a:schemeClr>
                    </a:solidFill>
                    <a:latin typeface="Arial"/>
                    <a:cs typeface="Arial"/>
                  </a:rPr>
                  <a:pPr algn="ctr"/>
                  <a:t> 1.0 </a:t>
                </a:fld>
                <a:endParaRPr lang="en-GB" sz="3600" b="1" dirty="0" err="1">
                  <a:solidFill>
                    <a:schemeClr val="bg1">
                      <a:lumMod val="95000"/>
                    </a:schemeClr>
                  </a:solidFill>
                </a:endParaRPr>
              </a:p>
            </xdr:txBody>
          </xdr:sp>
          <xdr:sp macro="" textlink="$AU$39">
            <xdr:nvSpPr>
              <xdr:cNvPr id="80" name="Valuation Data">
                <a:extLst>
                  <a:ext uri="{FF2B5EF4-FFF2-40B4-BE49-F238E27FC236}">
                    <a16:creationId xmlns:a16="http://schemas.microsoft.com/office/drawing/2014/main" id="{79C35F22-B303-C401-DAD3-E3A77DC6D12E}"/>
                  </a:ext>
                </a:extLst>
              </xdr:cNvPr>
              <xdr:cNvSpPr txBox="1"/>
            </xdr:nvSpPr>
            <xdr:spPr>
              <a:xfrm>
                <a:off x="22301946" y="13816854"/>
                <a:ext cx="2016000" cy="1143000"/>
              </a:xfrm>
              <a:prstGeom prst="rect">
                <a:avLst/>
              </a:prstGeom>
              <a:noFill/>
            </xdr:spPr>
            <xdr:txBody>
              <a:bodyPr vertOverflow="clip" horzOverflow="clip" wrap="square" lIns="0" tIns="0" rIns="0" bIns="0" rtlCol="0" anchor="ctr">
                <a:noAutofit/>
              </a:bodyPr>
              <a:lstStyle/>
              <a:p>
                <a:pPr algn="ctr"/>
                <a:fld id="{736B2D49-1886-4E1F-8037-25F9F1E4A043}" type="TxLink">
                  <a:rPr lang="en-US" sz="3600" b="0" i="0" u="none" strike="noStrike" dirty="0" err="1" smtClean="0">
                    <a:solidFill>
                      <a:schemeClr val="bg1">
                        <a:lumMod val="95000"/>
                      </a:schemeClr>
                    </a:solidFill>
                    <a:latin typeface="Arial"/>
                    <a:cs typeface="Arial"/>
                  </a:rPr>
                  <a:pPr algn="ctr"/>
                  <a:t> 1.0 </a:t>
                </a:fld>
                <a:endParaRPr lang="en-GB" sz="3600" b="1" dirty="0" err="1">
                  <a:solidFill>
                    <a:schemeClr val="bg1">
                      <a:lumMod val="95000"/>
                    </a:schemeClr>
                  </a:solidFill>
                </a:endParaRPr>
              </a:p>
            </xdr:txBody>
          </xdr:sp>
        </xdr:grpSp>
      </xdr:grpSp>
    </xdr:grpSp>
    <xdr:clientData/>
  </xdr:twoCellAnchor>
  <xdr:twoCellAnchor>
    <xdr:from>
      <xdr:col>22</xdr:col>
      <xdr:colOff>51545</xdr:colOff>
      <xdr:row>36</xdr:row>
      <xdr:rowOff>6724</xdr:rowOff>
    </xdr:from>
    <xdr:to>
      <xdr:col>28</xdr:col>
      <xdr:colOff>79198</xdr:colOff>
      <xdr:row>47</xdr:row>
      <xdr:rowOff>19747</xdr:rowOff>
    </xdr:to>
    <xdr:grpSp>
      <xdr:nvGrpSpPr>
        <xdr:cNvPr id="91" name="Group 90">
          <a:extLst>
            <a:ext uri="{FF2B5EF4-FFF2-40B4-BE49-F238E27FC236}">
              <a16:creationId xmlns:a16="http://schemas.microsoft.com/office/drawing/2014/main" id="{8030F9A8-92E9-C22F-F148-B05762AE82EB}"/>
            </a:ext>
          </a:extLst>
        </xdr:cNvPr>
        <xdr:cNvGrpSpPr/>
      </xdr:nvGrpSpPr>
      <xdr:grpSpPr>
        <a:xfrm>
          <a:off x="18769325" y="7577944"/>
          <a:ext cx="4758691" cy="2295848"/>
          <a:chOff x="19374969" y="13144500"/>
          <a:chExt cx="4913418" cy="2108523"/>
        </a:xfrm>
      </xdr:grpSpPr>
      <xdr:sp macro="" textlink="">
        <xdr:nvSpPr>
          <xdr:cNvPr id="106" name="Rectangle: Rounded Corners 105">
            <a:extLst>
              <a:ext uri="{FF2B5EF4-FFF2-40B4-BE49-F238E27FC236}">
                <a16:creationId xmlns:a16="http://schemas.microsoft.com/office/drawing/2014/main" id="{9CC92913-DBAA-38AB-99B3-C510453EEDA3}"/>
              </a:ext>
            </a:extLst>
          </xdr:cNvPr>
          <xdr:cNvSpPr/>
        </xdr:nvSpPr>
        <xdr:spPr>
          <a:xfrm>
            <a:off x="19722354" y="13144502"/>
            <a:ext cx="4493558" cy="2095500"/>
          </a:xfrm>
          <a:prstGeom prst="roundRect">
            <a:avLst>
              <a:gd name="adj" fmla="val 3298"/>
            </a:avLst>
          </a:prstGeom>
          <a:solidFill>
            <a:srgbClr val="D1DCC6"/>
          </a:solidFill>
          <a:ln>
            <a:solidFill>
              <a:srgbClr val="9CB25E"/>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107" name="Group 106">
            <a:extLst>
              <a:ext uri="{FF2B5EF4-FFF2-40B4-BE49-F238E27FC236}">
                <a16:creationId xmlns:a16="http://schemas.microsoft.com/office/drawing/2014/main" id="{62E834EA-FD83-B1C3-3395-269DEEDF07BB}"/>
              </a:ext>
            </a:extLst>
          </xdr:cNvPr>
          <xdr:cNvGrpSpPr/>
        </xdr:nvGrpSpPr>
        <xdr:grpSpPr>
          <a:xfrm>
            <a:off x="19789588" y="13144500"/>
            <a:ext cx="4415117" cy="2108523"/>
            <a:chOff x="19789588" y="13144500"/>
            <a:chExt cx="4415117" cy="2108523"/>
          </a:xfrm>
        </xdr:grpSpPr>
        <xdr:sp macro="" textlink="">
          <xdr:nvSpPr>
            <xdr:cNvPr id="112" name="BoxHeading">
              <a:extLst>
                <a:ext uri="{FF2B5EF4-FFF2-40B4-BE49-F238E27FC236}">
                  <a16:creationId xmlns:a16="http://schemas.microsoft.com/office/drawing/2014/main" id="{974715DC-ECAB-B2B6-8726-EA48036F276F}"/>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tx1"/>
                  </a:solidFill>
                </a:rPr>
                <a:t>No ▸</a:t>
              </a:r>
              <a:r>
                <a:rPr lang="en-GB" sz="1400" b="1" baseline="0" dirty="0" err="1">
                  <a:solidFill>
                    <a:schemeClr val="tx1"/>
                  </a:solidFill>
                </a:rPr>
                <a:t>  </a:t>
              </a:r>
              <a:r>
                <a:rPr lang="en-GB" sz="1400" b="1" dirty="0" err="1">
                  <a:solidFill>
                    <a:schemeClr val="tx1"/>
                  </a:solidFill>
                </a:rPr>
                <a:t>LfL</a:t>
              </a:r>
              <a:r>
                <a:rPr lang="en-GB" sz="1400" b="1" baseline="0" dirty="0" err="1">
                  <a:solidFill>
                    <a:schemeClr val="tx1"/>
                  </a:solidFill>
                </a:rPr>
                <a:t> Adjustment Amount  </a:t>
              </a:r>
              <a:r>
                <a:rPr lang="en-GB" sz="1400" b="1" baseline="0" dirty="0" err="1">
                  <a:solidFill>
                    <a:schemeClr val="bg2">
                      <a:lumMod val="25000"/>
                    </a:schemeClr>
                  </a:solidFill>
                </a:rPr>
                <a:t>● </a:t>
              </a:r>
              <a:r>
                <a:rPr lang="en-GB" sz="1400" b="1" baseline="0" dirty="0" err="1">
                  <a:solidFill>
                    <a:schemeClr val="accent4"/>
                  </a:solidFill>
                </a:rPr>
                <a:t>FY</a:t>
              </a:r>
              <a:endParaRPr lang="en-GB" sz="1400" b="1" dirty="0" err="1">
                <a:solidFill>
                  <a:schemeClr val="accent4"/>
                </a:solidFill>
              </a:endParaRPr>
            </a:p>
          </xdr:txBody>
        </xdr:sp>
        <xdr:sp macro="" textlink="$AT$33">
          <xdr:nvSpPr>
            <xdr:cNvPr id="113" name="FY">
              <a:extLst>
                <a:ext uri="{FF2B5EF4-FFF2-40B4-BE49-F238E27FC236}">
                  <a16:creationId xmlns:a16="http://schemas.microsoft.com/office/drawing/2014/main" id="{F74C25D5-146A-F814-930A-F86AE6847A92}"/>
                </a:ext>
              </a:extLst>
            </xdr:cNvPr>
            <xdr:cNvSpPr txBox="1"/>
          </xdr:nvSpPr>
          <xdr:spPr>
            <a:xfrm>
              <a:off x="22792765" y="13144500"/>
              <a:ext cx="885265" cy="349200"/>
            </a:xfrm>
            <a:prstGeom prst="rect">
              <a:avLst/>
            </a:prstGeom>
            <a:noFill/>
          </xdr:spPr>
          <xdr:txBody>
            <a:bodyPr vertOverflow="clip" horzOverflow="clip" wrap="square" lIns="0" tIns="0" rIns="0" bIns="0" rtlCol="0" anchor="ctr">
              <a:noAutofit/>
            </a:bodyPr>
            <a:lstStyle/>
            <a:p>
              <a:pPr algn="ctr"/>
              <a:fld id="{AF5A9D12-BEF9-49DC-9910-2CF8F192B74C}" type="TxLink">
                <a:rPr lang="en-US" sz="1400" b="1" i="0" u="none" strike="noStrike" dirty="0" err="1" smtClean="0">
                  <a:solidFill>
                    <a:schemeClr val="accent4"/>
                  </a:solidFill>
                  <a:latin typeface="Arial"/>
                  <a:cs typeface="Arial"/>
                </a:rPr>
                <a:pPr algn="ctr"/>
                <a:t>#NAME?</a:t>
              </a:fld>
              <a:endParaRPr lang="en-GB" sz="2000" b="1" dirty="0" err="1">
                <a:solidFill>
                  <a:schemeClr val="accent4"/>
                </a:solidFill>
              </a:endParaRPr>
            </a:p>
          </xdr:txBody>
        </xdr:sp>
        <xdr:sp macro="" textlink="$AQ$32">
          <xdr:nvSpPr>
            <xdr:cNvPr id="114" name="AS OF">
              <a:extLst>
                <a:ext uri="{FF2B5EF4-FFF2-40B4-BE49-F238E27FC236}">
                  <a16:creationId xmlns:a16="http://schemas.microsoft.com/office/drawing/2014/main" id="{6FC74BD0-711E-223D-E10C-A5EE08AD213C}"/>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tx1">
                      <a:lumMod val="75000"/>
                    </a:schemeClr>
                  </a:solidFill>
                  <a:latin typeface="Arial"/>
                  <a:cs typeface="Arial"/>
                </a:rPr>
                <a:pPr algn="ctr"/>
                <a:t>#NAME?</a:t>
              </a:fld>
              <a:endParaRPr lang="en-GB" sz="1800" b="0" dirty="0" err="1">
                <a:solidFill>
                  <a:schemeClr val="tx1">
                    <a:lumMod val="75000"/>
                  </a:schemeClr>
                </a:solidFill>
              </a:endParaRPr>
            </a:p>
          </xdr:txBody>
        </xdr:sp>
        <xdr:grpSp>
          <xdr:nvGrpSpPr>
            <xdr:cNvPr id="115" name="Group 114">
              <a:extLst>
                <a:ext uri="{FF2B5EF4-FFF2-40B4-BE49-F238E27FC236}">
                  <a16:creationId xmlns:a16="http://schemas.microsoft.com/office/drawing/2014/main" id="{9130C6CB-508A-6DCA-5B06-D5BA2402C430}"/>
                </a:ext>
              </a:extLst>
            </xdr:cNvPr>
            <xdr:cNvGrpSpPr/>
          </xdr:nvGrpSpPr>
          <xdr:grpSpPr>
            <a:xfrm>
              <a:off x="19789588" y="13659972"/>
              <a:ext cx="4235822" cy="336177"/>
              <a:chOff x="19789588" y="13659972"/>
              <a:chExt cx="4235822" cy="336177"/>
            </a:xfrm>
          </xdr:grpSpPr>
          <xdr:sp macro="" textlink="">
            <xdr:nvSpPr>
              <xdr:cNvPr id="116" name="TOPLINE">
                <a:extLst>
                  <a:ext uri="{FF2B5EF4-FFF2-40B4-BE49-F238E27FC236}">
                    <a16:creationId xmlns:a16="http://schemas.microsoft.com/office/drawing/2014/main" id="{DEADFC99-92A2-8CF7-BD71-5A23AEEC9853}"/>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TOP LINE</a:t>
                </a:r>
              </a:p>
            </xdr:txBody>
          </xdr:sp>
          <xdr:sp macro="" textlink="">
            <xdr:nvSpPr>
              <xdr:cNvPr id="117" name="EARNING">
                <a:extLst>
                  <a:ext uri="{FF2B5EF4-FFF2-40B4-BE49-F238E27FC236}">
                    <a16:creationId xmlns:a16="http://schemas.microsoft.com/office/drawing/2014/main" id="{E35A58E6-C2B9-4620-4807-D55288E98516}"/>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EARNING</a:t>
                </a:r>
              </a:p>
            </xdr:txBody>
          </xdr:sp>
          <xdr:sp macro="" textlink="">
            <xdr:nvSpPr>
              <xdr:cNvPr id="118" name="VALUATION">
                <a:extLst>
                  <a:ext uri="{FF2B5EF4-FFF2-40B4-BE49-F238E27FC236}">
                    <a16:creationId xmlns:a16="http://schemas.microsoft.com/office/drawing/2014/main" id="{F12B0D61-0829-54D6-AED3-7B15D3A5953A}"/>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VALUATION</a:t>
                </a:r>
              </a:p>
            </xdr:txBody>
          </xdr:sp>
        </xdr:grpSp>
      </xdr:grpSp>
      <xdr:grpSp>
        <xdr:nvGrpSpPr>
          <xdr:cNvPr id="108" name="Group 107">
            <a:extLst>
              <a:ext uri="{FF2B5EF4-FFF2-40B4-BE49-F238E27FC236}">
                <a16:creationId xmlns:a16="http://schemas.microsoft.com/office/drawing/2014/main" id="{66B0AD9F-FACC-A502-72A4-D1A1539C2033}"/>
              </a:ext>
            </a:extLst>
          </xdr:cNvPr>
          <xdr:cNvGrpSpPr/>
        </xdr:nvGrpSpPr>
        <xdr:grpSpPr>
          <a:xfrm>
            <a:off x="19374969" y="13816854"/>
            <a:ext cx="4913418" cy="1143000"/>
            <a:chOff x="19374969" y="13816854"/>
            <a:chExt cx="4913418" cy="1143000"/>
          </a:xfrm>
        </xdr:grpSpPr>
        <xdr:sp macro="" textlink="$AT$34">
          <xdr:nvSpPr>
            <xdr:cNvPr id="109" name="TopLineData">
              <a:extLst>
                <a:ext uri="{FF2B5EF4-FFF2-40B4-BE49-F238E27FC236}">
                  <a16:creationId xmlns:a16="http://schemas.microsoft.com/office/drawing/2014/main" id="{39FD56B0-853C-97E4-079B-2A8B3B0806F6}"/>
                </a:ext>
              </a:extLst>
            </xdr:cNvPr>
            <xdr:cNvSpPr txBox="1"/>
          </xdr:nvSpPr>
          <xdr:spPr>
            <a:xfrm>
              <a:off x="19374969" y="13816854"/>
              <a:ext cx="1908000" cy="1143000"/>
            </a:xfrm>
            <a:prstGeom prst="rect">
              <a:avLst/>
            </a:prstGeom>
            <a:noFill/>
          </xdr:spPr>
          <xdr:txBody>
            <a:bodyPr vertOverflow="clip" horzOverflow="clip" wrap="square" lIns="0" tIns="0" rIns="0" bIns="0" rtlCol="0" anchor="ctr">
              <a:noAutofit/>
            </a:bodyPr>
            <a:lstStyle/>
            <a:p>
              <a:pPr algn="ctr"/>
              <a:fld id="{8954E8AF-57C8-460D-9EF2-4B9F8153D1AA}" type="TxLink">
                <a:rPr lang="en-US" sz="3600" b="0" i="0" u="none" strike="noStrike" dirty="0" err="1" smtClean="0">
                  <a:solidFill>
                    <a:schemeClr val="accent4">
                      <a:lumMod val="50000"/>
                    </a:schemeClr>
                  </a:solidFill>
                  <a:latin typeface="Arial"/>
                  <a:cs typeface="Arial"/>
                </a:rPr>
                <a:pPr algn="ctr"/>
                <a:t> 1.0 </a:t>
              </a:fld>
              <a:endParaRPr lang="en-GB" sz="3600" b="1" dirty="0" err="1">
                <a:solidFill>
                  <a:schemeClr val="accent4">
                    <a:lumMod val="50000"/>
                  </a:schemeClr>
                </a:solidFill>
              </a:endParaRPr>
            </a:p>
          </xdr:txBody>
        </xdr:sp>
        <xdr:sp macro="" textlink="$AT$35">
          <xdr:nvSpPr>
            <xdr:cNvPr id="110" name="Earning Data">
              <a:extLst>
                <a:ext uri="{FF2B5EF4-FFF2-40B4-BE49-F238E27FC236}">
                  <a16:creationId xmlns:a16="http://schemas.microsoft.com/office/drawing/2014/main" id="{999D7A7A-A796-E9C6-C17C-2A56CA57A0C0}"/>
                </a:ext>
              </a:extLst>
            </xdr:cNvPr>
            <xdr:cNvSpPr txBox="1"/>
          </xdr:nvSpPr>
          <xdr:spPr>
            <a:xfrm>
              <a:off x="20877678" y="13816854"/>
              <a:ext cx="1908000" cy="1143000"/>
            </a:xfrm>
            <a:prstGeom prst="rect">
              <a:avLst/>
            </a:prstGeom>
            <a:noFill/>
          </xdr:spPr>
          <xdr:txBody>
            <a:bodyPr vertOverflow="clip" horzOverflow="clip" wrap="square" lIns="0" tIns="0" rIns="0" bIns="0" rtlCol="0" anchor="ctr">
              <a:noAutofit/>
            </a:bodyPr>
            <a:lstStyle/>
            <a:p>
              <a:pPr algn="ctr"/>
              <a:fld id="{D07817FB-C600-4A82-A3B5-CDE215D807AC}" type="TxLink">
                <a:rPr lang="en-US" sz="3600" b="0" i="0" u="none" strike="noStrike" dirty="0" err="1" smtClean="0">
                  <a:solidFill>
                    <a:schemeClr val="accent4">
                      <a:lumMod val="50000"/>
                    </a:schemeClr>
                  </a:solidFill>
                  <a:latin typeface="Arial"/>
                  <a:cs typeface="Arial"/>
                </a:rPr>
                <a:pPr algn="ctr"/>
                <a:t> 1.0 </a:t>
              </a:fld>
              <a:endParaRPr lang="en-GB" sz="3600" b="1" dirty="0" err="1">
                <a:solidFill>
                  <a:schemeClr val="accent4">
                    <a:lumMod val="50000"/>
                  </a:schemeClr>
                </a:solidFill>
              </a:endParaRPr>
            </a:p>
          </xdr:txBody>
        </xdr:sp>
        <xdr:sp macro="" textlink="$AT$36">
          <xdr:nvSpPr>
            <xdr:cNvPr id="111" name="Valuation Data">
              <a:extLst>
                <a:ext uri="{FF2B5EF4-FFF2-40B4-BE49-F238E27FC236}">
                  <a16:creationId xmlns:a16="http://schemas.microsoft.com/office/drawing/2014/main" id="{06941B7A-DC4A-067D-F6D7-5FCC72D16E6A}"/>
                </a:ext>
              </a:extLst>
            </xdr:cNvPr>
            <xdr:cNvSpPr txBox="1"/>
          </xdr:nvSpPr>
          <xdr:spPr>
            <a:xfrm>
              <a:off x="22380387" y="13816854"/>
              <a:ext cx="1908000" cy="1143000"/>
            </a:xfrm>
            <a:prstGeom prst="rect">
              <a:avLst/>
            </a:prstGeom>
            <a:noFill/>
          </xdr:spPr>
          <xdr:txBody>
            <a:bodyPr vertOverflow="clip" horzOverflow="clip" wrap="square" lIns="0" tIns="0" rIns="0" bIns="0" rtlCol="0" anchor="ctr">
              <a:noAutofit/>
            </a:bodyPr>
            <a:lstStyle/>
            <a:p>
              <a:pPr algn="ctr"/>
              <a:fld id="{441A1AA0-4957-4BB0-987C-0C5BFD4EB84F}" type="TxLink">
                <a:rPr lang="en-US" sz="3600" b="0" i="0" u="none" strike="noStrike" dirty="0" err="1" smtClean="0">
                  <a:solidFill>
                    <a:schemeClr val="accent4">
                      <a:lumMod val="50000"/>
                    </a:schemeClr>
                  </a:solidFill>
                  <a:latin typeface="Arial"/>
                  <a:cs typeface="Arial"/>
                </a:rPr>
                <a:pPr algn="ctr"/>
                <a:t> 1.0 </a:t>
              </a:fld>
              <a:endParaRPr lang="en-GB" sz="3600" b="1" dirty="0" err="1">
                <a:solidFill>
                  <a:schemeClr val="accent4">
                    <a:lumMod val="50000"/>
                  </a:schemeClr>
                </a:solidFill>
              </a:endParaRPr>
            </a:p>
          </xdr:txBody>
        </xdr:sp>
      </xdr:grpSp>
    </xdr:grpSp>
    <xdr:clientData/>
  </xdr:twoCellAnchor>
  <xdr:twoCellAnchor>
    <xdr:from>
      <xdr:col>27</xdr:col>
      <xdr:colOff>596148</xdr:colOff>
      <xdr:row>36</xdr:row>
      <xdr:rowOff>6724</xdr:rowOff>
    </xdr:from>
    <xdr:to>
      <xdr:col>32</xdr:col>
      <xdr:colOff>314802</xdr:colOff>
      <xdr:row>47</xdr:row>
      <xdr:rowOff>19747</xdr:rowOff>
    </xdr:to>
    <xdr:grpSp>
      <xdr:nvGrpSpPr>
        <xdr:cNvPr id="92" name="Group 91">
          <a:extLst>
            <a:ext uri="{FF2B5EF4-FFF2-40B4-BE49-F238E27FC236}">
              <a16:creationId xmlns:a16="http://schemas.microsoft.com/office/drawing/2014/main" id="{49EAC0A9-D2DC-6D67-B30F-F8BC76D7CD98}"/>
            </a:ext>
          </a:extLst>
        </xdr:cNvPr>
        <xdr:cNvGrpSpPr/>
      </xdr:nvGrpSpPr>
      <xdr:grpSpPr>
        <a:xfrm>
          <a:off x="23268823" y="7577944"/>
          <a:ext cx="4786531" cy="2295848"/>
          <a:chOff x="19374967" y="13144500"/>
          <a:chExt cx="4929389" cy="2108523"/>
        </a:xfrm>
      </xdr:grpSpPr>
      <xdr:sp macro="" textlink="">
        <xdr:nvSpPr>
          <xdr:cNvPr id="93" name="Rectangle: Rounded Corners 92">
            <a:extLst>
              <a:ext uri="{FF2B5EF4-FFF2-40B4-BE49-F238E27FC236}">
                <a16:creationId xmlns:a16="http://schemas.microsoft.com/office/drawing/2014/main" id="{0999A534-07F0-6F6B-15B7-7B59651FB55E}"/>
              </a:ext>
            </a:extLst>
          </xdr:cNvPr>
          <xdr:cNvSpPr/>
        </xdr:nvSpPr>
        <xdr:spPr>
          <a:xfrm>
            <a:off x="19722354" y="13144502"/>
            <a:ext cx="4493558" cy="2095500"/>
          </a:xfrm>
          <a:prstGeom prst="roundRect">
            <a:avLst>
              <a:gd name="adj" fmla="val 3298"/>
            </a:avLst>
          </a:prstGeom>
          <a:solidFill>
            <a:schemeClr val="tx1">
              <a:lumMod val="20000"/>
              <a:lumOff val="80000"/>
            </a:schemeClr>
          </a:solidFill>
          <a:ln>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94" name="Group 93">
            <a:extLst>
              <a:ext uri="{FF2B5EF4-FFF2-40B4-BE49-F238E27FC236}">
                <a16:creationId xmlns:a16="http://schemas.microsoft.com/office/drawing/2014/main" id="{792A3ADC-0CEE-8F40-5619-0A46EA67A92C}"/>
              </a:ext>
            </a:extLst>
          </xdr:cNvPr>
          <xdr:cNvGrpSpPr/>
        </xdr:nvGrpSpPr>
        <xdr:grpSpPr>
          <a:xfrm>
            <a:off x="19789588" y="13144500"/>
            <a:ext cx="4415117" cy="2108523"/>
            <a:chOff x="19789588" y="13144500"/>
            <a:chExt cx="4415117" cy="2108523"/>
          </a:xfrm>
        </xdr:grpSpPr>
        <xdr:sp macro="" textlink="">
          <xdr:nvSpPr>
            <xdr:cNvPr id="99" name="BoxHeading">
              <a:extLst>
                <a:ext uri="{FF2B5EF4-FFF2-40B4-BE49-F238E27FC236}">
                  <a16:creationId xmlns:a16="http://schemas.microsoft.com/office/drawing/2014/main" id="{3CB5004C-A61F-7A88-77CC-663CCFA4C3A7}"/>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ysClr val="windowText" lastClr="000000"/>
                  </a:solidFill>
                </a:rPr>
                <a:t>No ▸</a:t>
              </a:r>
              <a:r>
                <a:rPr lang="en-GB" sz="1400" b="1" baseline="0" dirty="0" err="1">
                  <a:solidFill>
                    <a:sysClr val="windowText" lastClr="000000"/>
                  </a:solidFill>
                </a:rPr>
                <a:t>  </a:t>
              </a:r>
              <a:r>
                <a:rPr lang="en-GB" sz="1400" b="1" dirty="0" err="1">
                  <a:solidFill>
                    <a:sysClr val="windowText" lastClr="000000"/>
                  </a:solidFill>
                </a:rPr>
                <a:t>LfL</a:t>
              </a:r>
              <a:r>
                <a:rPr lang="en-GB" sz="1400" b="1" baseline="0" dirty="0" err="1">
                  <a:solidFill>
                    <a:sysClr val="windowText" lastClr="000000"/>
                  </a:solidFill>
                </a:rPr>
                <a:t> Adjustment Amount  ● </a:t>
              </a:r>
              <a:r>
                <a:rPr lang="en-GB" sz="1400" b="1" baseline="0" dirty="0" err="1">
                  <a:solidFill>
                    <a:schemeClr val="bg2">
                      <a:lumMod val="10000"/>
                    </a:schemeClr>
                  </a:solidFill>
                </a:rPr>
                <a:t>FY</a:t>
              </a:r>
              <a:endParaRPr lang="en-GB" sz="1400" b="1" dirty="0" err="1">
                <a:solidFill>
                  <a:schemeClr val="bg2">
                    <a:lumMod val="10000"/>
                  </a:schemeClr>
                </a:solidFill>
              </a:endParaRPr>
            </a:p>
          </xdr:txBody>
        </xdr:sp>
        <xdr:sp macro="" textlink="$AU$33">
          <xdr:nvSpPr>
            <xdr:cNvPr id="100" name="FY">
              <a:extLst>
                <a:ext uri="{FF2B5EF4-FFF2-40B4-BE49-F238E27FC236}">
                  <a16:creationId xmlns:a16="http://schemas.microsoft.com/office/drawing/2014/main" id="{19894B53-A14E-0045-81CC-14E28BCA9C4B}"/>
                </a:ext>
              </a:extLst>
            </xdr:cNvPr>
            <xdr:cNvSpPr txBox="1"/>
          </xdr:nvSpPr>
          <xdr:spPr>
            <a:xfrm>
              <a:off x="22759145" y="13144500"/>
              <a:ext cx="885265" cy="349200"/>
            </a:xfrm>
            <a:prstGeom prst="rect">
              <a:avLst/>
            </a:prstGeom>
            <a:noFill/>
          </xdr:spPr>
          <xdr:txBody>
            <a:bodyPr vertOverflow="clip" horzOverflow="clip" wrap="square" lIns="0" tIns="0" rIns="0" bIns="0" rtlCol="0" anchor="ctr">
              <a:noAutofit/>
            </a:bodyPr>
            <a:lstStyle/>
            <a:p>
              <a:pPr algn="ctr"/>
              <a:fld id="{2B6FA0E8-D8AE-4E88-AD43-2650EDB35E44}" type="TxLink">
                <a:rPr lang="en-US" sz="1400" b="1" i="0" u="none" strike="noStrike" dirty="0" err="1" smtClean="0">
                  <a:solidFill>
                    <a:schemeClr val="bg2">
                      <a:lumMod val="10000"/>
                    </a:schemeClr>
                  </a:solidFill>
                  <a:latin typeface="Arial"/>
                  <a:cs typeface="Arial"/>
                </a:rPr>
                <a:pPr algn="ctr"/>
                <a:t>#NAME?</a:t>
              </a:fld>
              <a:endParaRPr lang="en-GB" sz="2400" b="1" dirty="0" err="1">
                <a:solidFill>
                  <a:schemeClr val="bg2">
                    <a:lumMod val="10000"/>
                  </a:schemeClr>
                </a:solidFill>
              </a:endParaRPr>
            </a:p>
          </xdr:txBody>
        </xdr:sp>
        <xdr:sp macro="" textlink="$AQ$32">
          <xdr:nvSpPr>
            <xdr:cNvPr id="101" name="AS OF">
              <a:extLst>
                <a:ext uri="{FF2B5EF4-FFF2-40B4-BE49-F238E27FC236}">
                  <a16:creationId xmlns:a16="http://schemas.microsoft.com/office/drawing/2014/main" id="{02A41612-CA36-13A5-8194-2177D5E927FC}"/>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tx1">
                      <a:lumMod val="75000"/>
                    </a:schemeClr>
                  </a:solidFill>
                  <a:latin typeface="Arial"/>
                  <a:cs typeface="Arial"/>
                </a:rPr>
                <a:pPr algn="ctr"/>
                <a:t>#NAME?</a:t>
              </a:fld>
              <a:endParaRPr lang="en-GB" sz="1800" b="0" dirty="0" err="1">
                <a:solidFill>
                  <a:schemeClr val="tx1">
                    <a:lumMod val="75000"/>
                  </a:schemeClr>
                </a:solidFill>
              </a:endParaRPr>
            </a:p>
          </xdr:txBody>
        </xdr:sp>
        <xdr:grpSp>
          <xdr:nvGrpSpPr>
            <xdr:cNvPr id="102" name="Group 101">
              <a:extLst>
                <a:ext uri="{FF2B5EF4-FFF2-40B4-BE49-F238E27FC236}">
                  <a16:creationId xmlns:a16="http://schemas.microsoft.com/office/drawing/2014/main" id="{7D65B3DD-B825-D4F9-3A91-D4E2043229C6}"/>
                </a:ext>
              </a:extLst>
            </xdr:cNvPr>
            <xdr:cNvGrpSpPr/>
          </xdr:nvGrpSpPr>
          <xdr:grpSpPr>
            <a:xfrm>
              <a:off x="19789588" y="13659972"/>
              <a:ext cx="4235822" cy="336177"/>
              <a:chOff x="19789588" y="13659972"/>
              <a:chExt cx="4235822" cy="336177"/>
            </a:xfrm>
          </xdr:grpSpPr>
          <xdr:sp macro="" textlink="">
            <xdr:nvSpPr>
              <xdr:cNvPr id="103" name="TOPLINE">
                <a:extLst>
                  <a:ext uri="{FF2B5EF4-FFF2-40B4-BE49-F238E27FC236}">
                    <a16:creationId xmlns:a16="http://schemas.microsoft.com/office/drawing/2014/main" id="{E9106949-5629-AA47-B68B-2632BAA765E0}"/>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TOP LINE</a:t>
                </a:r>
              </a:p>
            </xdr:txBody>
          </xdr:sp>
          <xdr:sp macro="" textlink="">
            <xdr:nvSpPr>
              <xdr:cNvPr id="104" name="EARNING">
                <a:extLst>
                  <a:ext uri="{FF2B5EF4-FFF2-40B4-BE49-F238E27FC236}">
                    <a16:creationId xmlns:a16="http://schemas.microsoft.com/office/drawing/2014/main" id="{F6DA5097-277F-F9E6-DDFF-62CC456DF701}"/>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EARNING</a:t>
                </a:r>
              </a:p>
            </xdr:txBody>
          </xdr:sp>
          <xdr:sp macro="" textlink="">
            <xdr:nvSpPr>
              <xdr:cNvPr id="105" name="VALUATION">
                <a:extLst>
                  <a:ext uri="{FF2B5EF4-FFF2-40B4-BE49-F238E27FC236}">
                    <a16:creationId xmlns:a16="http://schemas.microsoft.com/office/drawing/2014/main" id="{1A9DEFBF-08D6-1D87-BAAF-DF636A814E19}"/>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VALUATION</a:t>
                </a:r>
              </a:p>
            </xdr:txBody>
          </xdr:sp>
        </xdr:grpSp>
      </xdr:grpSp>
      <xdr:grpSp>
        <xdr:nvGrpSpPr>
          <xdr:cNvPr id="95" name="Group 94">
            <a:extLst>
              <a:ext uri="{FF2B5EF4-FFF2-40B4-BE49-F238E27FC236}">
                <a16:creationId xmlns:a16="http://schemas.microsoft.com/office/drawing/2014/main" id="{DBB2E8B3-22F6-5108-77E2-5909ED199EFC}"/>
              </a:ext>
            </a:extLst>
          </xdr:cNvPr>
          <xdr:cNvGrpSpPr/>
        </xdr:nvGrpSpPr>
        <xdr:grpSpPr>
          <a:xfrm>
            <a:off x="19374967" y="13816854"/>
            <a:ext cx="4929389" cy="1154206"/>
            <a:chOff x="19374967" y="13816854"/>
            <a:chExt cx="4929389" cy="1154206"/>
          </a:xfrm>
        </xdr:grpSpPr>
        <xdr:sp macro="" textlink="$AU$34">
          <xdr:nvSpPr>
            <xdr:cNvPr id="96" name="TopLineData">
              <a:extLst>
                <a:ext uri="{FF2B5EF4-FFF2-40B4-BE49-F238E27FC236}">
                  <a16:creationId xmlns:a16="http://schemas.microsoft.com/office/drawing/2014/main" id="{1B386620-163C-078A-B5EB-E489DD9DB5A5}"/>
                </a:ext>
              </a:extLst>
            </xdr:cNvPr>
            <xdr:cNvSpPr txBox="1"/>
          </xdr:nvSpPr>
          <xdr:spPr>
            <a:xfrm>
              <a:off x="19374967" y="13828060"/>
              <a:ext cx="1980000" cy="1143000"/>
            </a:xfrm>
            <a:prstGeom prst="rect">
              <a:avLst/>
            </a:prstGeom>
            <a:noFill/>
          </xdr:spPr>
          <xdr:txBody>
            <a:bodyPr vertOverflow="clip" horzOverflow="clip" wrap="square" lIns="0" tIns="0" rIns="0" bIns="0" rtlCol="0" anchor="ctr">
              <a:noAutofit/>
            </a:bodyPr>
            <a:lstStyle/>
            <a:p>
              <a:pPr algn="ctr"/>
              <a:fld id="{8C8DB0B0-9127-43F8-B135-9074E8290415}" type="TxLink">
                <a:rPr lang="en-US" sz="3600" b="0" i="0" u="none" strike="noStrike" dirty="0" err="1" smtClean="0">
                  <a:solidFill>
                    <a:srgbClr val="343434"/>
                  </a:solidFill>
                  <a:latin typeface="Arial"/>
                  <a:cs typeface="Arial"/>
                </a:rPr>
                <a:pPr algn="ctr"/>
                <a:t> 1.0 </a:t>
              </a:fld>
              <a:endParaRPr lang="en-GB" sz="3600" b="1" dirty="0" err="1">
                <a:solidFill>
                  <a:schemeClr val="bg1"/>
                </a:solidFill>
              </a:endParaRPr>
            </a:p>
          </xdr:txBody>
        </xdr:sp>
        <xdr:sp macro="" textlink="$AU$35">
          <xdr:nvSpPr>
            <xdr:cNvPr id="97" name="Earning Data">
              <a:extLst>
                <a:ext uri="{FF2B5EF4-FFF2-40B4-BE49-F238E27FC236}">
                  <a16:creationId xmlns:a16="http://schemas.microsoft.com/office/drawing/2014/main" id="{E61D2AA3-EDFF-A044-DD24-119748BDCC1C}"/>
                </a:ext>
              </a:extLst>
            </xdr:cNvPr>
            <xdr:cNvSpPr txBox="1"/>
          </xdr:nvSpPr>
          <xdr:spPr>
            <a:xfrm>
              <a:off x="20821647" y="13816854"/>
              <a:ext cx="1980000" cy="1143000"/>
            </a:xfrm>
            <a:prstGeom prst="rect">
              <a:avLst/>
            </a:prstGeom>
            <a:noFill/>
          </xdr:spPr>
          <xdr:txBody>
            <a:bodyPr vertOverflow="clip" horzOverflow="clip" wrap="square" lIns="0" tIns="0" rIns="0" bIns="0" rtlCol="0" anchor="ctr">
              <a:noAutofit/>
            </a:bodyPr>
            <a:lstStyle/>
            <a:p>
              <a:pPr algn="ctr"/>
              <a:fld id="{1CC32A5A-029E-4E9D-9BD5-7A64407EB856}" type="TxLink">
                <a:rPr lang="en-US" sz="3600" b="0" i="0" u="none" strike="noStrike" dirty="0" err="1" smtClean="0">
                  <a:solidFill>
                    <a:srgbClr val="343434"/>
                  </a:solidFill>
                  <a:latin typeface="Arial"/>
                  <a:cs typeface="Arial"/>
                </a:rPr>
                <a:pPr algn="ctr"/>
                <a:t> 1.0 </a:t>
              </a:fld>
              <a:endParaRPr lang="en-GB" sz="3600" b="1" dirty="0" err="1">
                <a:solidFill>
                  <a:schemeClr val="bg1">
                    <a:lumMod val="95000"/>
                  </a:schemeClr>
                </a:solidFill>
              </a:endParaRPr>
            </a:p>
          </xdr:txBody>
        </xdr:sp>
        <xdr:sp macro="" textlink="$AU$36">
          <xdr:nvSpPr>
            <xdr:cNvPr id="98" name="Valuation Data">
              <a:extLst>
                <a:ext uri="{FF2B5EF4-FFF2-40B4-BE49-F238E27FC236}">
                  <a16:creationId xmlns:a16="http://schemas.microsoft.com/office/drawing/2014/main" id="{11693C77-33C4-82E6-82BC-AF9572EB2E7B}"/>
                </a:ext>
              </a:extLst>
            </xdr:cNvPr>
            <xdr:cNvSpPr txBox="1"/>
          </xdr:nvSpPr>
          <xdr:spPr>
            <a:xfrm>
              <a:off x="22324356" y="13816854"/>
              <a:ext cx="1980000" cy="1143000"/>
            </a:xfrm>
            <a:prstGeom prst="rect">
              <a:avLst/>
            </a:prstGeom>
            <a:noFill/>
          </xdr:spPr>
          <xdr:txBody>
            <a:bodyPr vertOverflow="clip" horzOverflow="clip" wrap="square" lIns="0" tIns="0" rIns="0" bIns="0" rtlCol="0" anchor="ctr">
              <a:noAutofit/>
            </a:bodyPr>
            <a:lstStyle/>
            <a:p>
              <a:pPr algn="ctr"/>
              <a:fld id="{49279B21-BF08-4668-8FC4-4F93ADF44D14}" type="TxLink">
                <a:rPr lang="en-US" sz="3600" b="0" i="0" u="none" strike="noStrike" dirty="0" err="1" smtClean="0">
                  <a:solidFill>
                    <a:srgbClr val="343434"/>
                  </a:solidFill>
                  <a:latin typeface="Arial"/>
                  <a:cs typeface="Arial"/>
                </a:rPr>
                <a:pPr algn="ctr"/>
                <a:t> 1.0 </a:t>
              </a:fld>
              <a:endParaRPr lang="en-GB" sz="3600" b="1" dirty="0" err="1">
                <a:solidFill>
                  <a:schemeClr val="bg1">
                    <a:lumMod val="95000"/>
                  </a:schemeClr>
                </a:solidFill>
              </a:endParaRPr>
            </a:p>
          </xdr:txBody>
        </xdr:sp>
      </xdr:grpSp>
    </xdr:grpSp>
    <xdr:clientData/>
  </xdr:twoCellAnchor>
  <xdr:twoCellAnchor>
    <xdr:from>
      <xdr:col>20</xdr:col>
      <xdr:colOff>885265</xdr:colOff>
      <xdr:row>20</xdr:row>
      <xdr:rowOff>67234</xdr:rowOff>
    </xdr:from>
    <xdr:to>
      <xdr:col>30</xdr:col>
      <xdr:colOff>1098177</xdr:colOff>
      <xdr:row>25</xdr:row>
      <xdr:rowOff>78441</xdr:rowOff>
    </xdr:to>
    <xdr:sp macro="" textlink="">
      <xdr:nvSpPr>
        <xdr:cNvPr id="133" name="TextBox 132">
          <a:extLst>
            <a:ext uri="{FF2B5EF4-FFF2-40B4-BE49-F238E27FC236}">
              <a16:creationId xmlns:a16="http://schemas.microsoft.com/office/drawing/2014/main" id="{C1326DC2-0FA5-54BE-020A-23685B93181A}"/>
            </a:ext>
          </a:extLst>
        </xdr:cNvPr>
        <xdr:cNvSpPr txBox="1"/>
      </xdr:nvSpPr>
      <xdr:spPr>
        <a:xfrm>
          <a:off x="15150353" y="4459940"/>
          <a:ext cx="8953500" cy="963707"/>
        </a:xfrm>
        <a:prstGeom prst="rect">
          <a:avLst/>
        </a:prstGeom>
        <a:noFill/>
      </xdr:spPr>
      <xdr:txBody>
        <a:bodyPr vertOverflow="clip" horzOverflow="clip" wrap="square" lIns="0" tIns="0" rIns="0" bIns="0" rtlCol="0" anchor="t">
          <a:noAutofit/>
        </a:bodyPr>
        <a:lstStyle/>
        <a:p>
          <a:pPr algn="l"/>
          <a:r>
            <a:rPr lang="en-GB" sz="2400" b="1" dirty="0" err="1"/>
            <a:t>Like for Like Adjustment Amount Dashboard</a:t>
          </a:r>
        </a:p>
      </xdr:txBody>
    </xdr:sp>
    <xdr:clientData/>
  </xdr:twoCellAnchor>
  <xdr:twoCellAnchor>
    <xdr:from>
      <xdr:col>20</xdr:col>
      <xdr:colOff>448235</xdr:colOff>
      <xdr:row>51</xdr:row>
      <xdr:rowOff>40822</xdr:rowOff>
    </xdr:from>
    <xdr:to>
      <xdr:col>23</xdr:col>
      <xdr:colOff>376998</xdr:colOff>
      <xdr:row>53</xdr:row>
      <xdr:rowOff>10407</xdr:rowOff>
    </xdr:to>
    <xdr:sp macro="" textlink="$AB$30">
      <xdr:nvSpPr>
        <xdr:cNvPr id="134" name="TextBox 133">
          <a:extLst>
            <a:ext uri="{FF2B5EF4-FFF2-40B4-BE49-F238E27FC236}">
              <a16:creationId xmlns:a16="http://schemas.microsoft.com/office/drawing/2014/main" id="{DAAA1CB8-58F3-4D67-A8A9-FAD120C8B0E5}"/>
            </a:ext>
          </a:extLst>
        </xdr:cNvPr>
        <xdr:cNvSpPr txBox="1"/>
      </xdr:nvSpPr>
      <xdr:spPr>
        <a:xfrm>
          <a:off x="12640235" y="40822"/>
          <a:ext cx="2214763" cy="455360"/>
        </a:xfrm>
        <a:prstGeom prst="rect">
          <a:avLst/>
        </a:prstGeom>
        <a:noFill/>
      </xdr:spPr>
      <xdr:txBody>
        <a:bodyPr vertOverflow="clip" horzOverflow="clip" wrap="square" lIns="0" tIns="0" rIns="0" bIns="0" rtlCol="0" anchor="t">
          <a:noAutofit/>
        </a:bodyPr>
        <a:lstStyle/>
        <a:p>
          <a:pPr algn="ctr"/>
          <a:fld id="{B50F3B69-30C6-4C5C-9941-E58F7D542B66}" type="TxLink">
            <a:rPr lang="en-US" sz="1200" b="0" i="0" u="none" strike="noStrike" dirty="0" err="1" smtClean="0">
              <a:solidFill>
                <a:srgbClr val="343434"/>
              </a:solidFill>
              <a:latin typeface="Arial"/>
              <a:cs typeface="Arial"/>
            </a:rPr>
            <a:pPr algn="ctr"/>
            <a:t> </a:t>
          </a:fld>
          <a:endParaRPr lang="en-GB" sz="1400" b="1" dirty="0" err="1">
            <a:solidFill>
              <a:srgbClr val="0070C0"/>
            </a:solidFill>
            <a:latin typeface="Arial Nova Cond" panose="020F0502020204030204" pitchFamily="34" charset="0"/>
          </a:endParaRPr>
        </a:p>
      </xdr:txBody>
    </xdr:sp>
    <xdr:clientData/>
  </xdr:twoCellAnchor>
  <xdr:twoCellAnchor>
    <xdr:from>
      <xdr:col>5</xdr:col>
      <xdr:colOff>145678</xdr:colOff>
      <xdr:row>54</xdr:row>
      <xdr:rowOff>78440</xdr:rowOff>
    </xdr:from>
    <xdr:to>
      <xdr:col>23</xdr:col>
      <xdr:colOff>179293</xdr:colOff>
      <xdr:row>65</xdr:row>
      <xdr:rowOff>190499</xdr:rowOff>
    </xdr:to>
    <xdr:grpSp>
      <xdr:nvGrpSpPr>
        <xdr:cNvPr id="162" name="Group 161">
          <a:extLst>
            <a:ext uri="{FF2B5EF4-FFF2-40B4-BE49-F238E27FC236}">
              <a16:creationId xmlns:a16="http://schemas.microsoft.com/office/drawing/2014/main" id="{4E00EA35-4DB4-963C-AE5C-5B0004C47883}"/>
            </a:ext>
          </a:extLst>
        </xdr:cNvPr>
        <xdr:cNvGrpSpPr/>
      </xdr:nvGrpSpPr>
      <xdr:grpSpPr>
        <a:xfrm>
          <a:off x="5441867" y="11473804"/>
          <a:ext cx="13686692" cy="2398059"/>
          <a:chOff x="2398061" y="25583028"/>
          <a:chExt cx="14130615" cy="2207559"/>
        </a:xfrm>
      </xdr:grpSpPr>
      <xdr:sp macro="" textlink="">
        <xdr:nvSpPr>
          <xdr:cNvPr id="161" name="Rectangle 160">
            <a:extLst>
              <a:ext uri="{FF2B5EF4-FFF2-40B4-BE49-F238E27FC236}">
                <a16:creationId xmlns:a16="http://schemas.microsoft.com/office/drawing/2014/main" id="{27CAE56D-09C5-7144-C4A4-A710B92D303E}"/>
              </a:ext>
            </a:extLst>
          </xdr:cNvPr>
          <xdr:cNvSpPr/>
        </xdr:nvSpPr>
        <xdr:spPr>
          <a:xfrm>
            <a:off x="2398061" y="25583028"/>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grpSp>
        <xdr:nvGrpSpPr>
          <xdr:cNvPr id="135" name="Group 134">
            <a:extLst>
              <a:ext uri="{FF2B5EF4-FFF2-40B4-BE49-F238E27FC236}">
                <a16:creationId xmlns:a16="http://schemas.microsoft.com/office/drawing/2014/main" id="{92618869-4983-47DD-9810-7ADA41477DB3}"/>
              </a:ext>
            </a:extLst>
          </xdr:cNvPr>
          <xdr:cNvGrpSpPr/>
        </xdr:nvGrpSpPr>
        <xdr:grpSpPr>
          <a:xfrm>
            <a:off x="2434879" y="25834529"/>
            <a:ext cx="13916966" cy="1943253"/>
            <a:chOff x="3196879" y="20830302"/>
            <a:chExt cx="14011602" cy="1943253"/>
          </a:xfrm>
        </xdr:grpSpPr>
        <xdr:pic>
          <xdr:nvPicPr>
            <xdr:cNvPr id="136" name="Picture 135">
              <a:extLst>
                <a:ext uri="{FF2B5EF4-FFF2-40B4-BE49-F238E27FC236}">
                  <a16:creationId xmlns:a16="http://schemas.microsoft.com/office/drawing/2014/main" id="{6B5FCA7E-7CE3-7C81-98D3-9A77F208DE22}"/>
                </a:ext>
              </a:extLst>
            </xdr:cNvPr>
            <xdr:cNvPicPr>
              <a:picLocks noChangeAspect="1"/>
            </xdr:cNvPicPr>
          </xdr:nvPicPr>
          <xdr:blipFill rotWithShape="1">
            <a:blip xmlns:r="http://schemas.openxmlformats.org/officeDocument/2006/relationships" r:embed="rId1"/>
            <a:srcRect l="-1" r="62000"/>
            <a:stretch/>
          </xdr:blipFill>
          <xdr:spPr>
            <a:xfrm>
              <a:off x="3196879" y="20857348"/>
              <a:ext cx="7283021" cy="1916207"/>
            </a:xfrm>
            <a:prstGeom prst="rect">
              <a:avLst/>
            </a:prstGeom>
          </xdr:spPr>
        </xdr:pic>
        <xdr:pic>
          <xdr:nvPicPr>
            <xdr:cNvPr id="137" name="Picture 136">
              <a:extLst>
                <a:ext uri="{FF2B5EF4-FFF2-40B4-BE49-F238E27FC236}">
                  <a16:creationId xmlns:a16="http://schemas.microsoft.com/office/drawing/2014/main" id="{D5DF7ADA-7910-35C6-C0D6-D35132D2D005}"/>
                </a:ext>
              </a:extLst>
            </xdr:cNvPr>
            <xdr:cNvPicPr>
              <a:picLocks noChangeAspect="1"/>
            </xdr:cNvPicPr>
          </xdr:nvPicPr>
          <xdr:blipFill rotWithShape="1">
            <a:blip xmlns:r="http://schemas.openxmlformats.org/officeDocument/2006/relationships" r:embed="rId1"/>
            <a:srcRect l="67417"/>
            <a:stretch/>
          </xdr:blipFill>
          <xdr:spPr>
            <a:xfrm>
              <a:off x="10971113" y="20830302"/>
              <a:ext cx="6237368" cy="1916207"/>
            </a:xfrm>
            <a:prstGeom prst="rect">
              <a:avLst/>
            </a:prstGeom>
          </xdr:spPr>
        </xdr:pic>
        <xdr:grpSp>
          <xdr:nvGrpSpPr>
            <xdr:cNvPr id="138" name="Group 137">
              <a:extLst>
                <a:ext uri="{FF2B5EF4-FFF2-40B4-BE49-F238E27FC236}">
                  <a16:creationId xmlns:a16="http://schemas.microsoft.com/office/drawing/2014/main" id="{92BD1AA9-F1E9-E6EC-9F0D-6C5B94AE3F68}"/>
                </a:ext>
              </a:extLst>
            </xdr:cNvPr>
            <xdr:cNvGrpSpPr/>
          </xdr:nvGrpSpPr>
          <xdr:grpSpPr>
            <a:xfrm>
              <a:off x="10620673" y="21616283"/>
              <a:ext cx="265222" cy="72000"/>
              <a:chOff x="10332449" y="21329296"/>
              <a:chExt cx="262748" cy="72000"/>
            </a:xfrm>
          </xdr:grpSpPr>
          <xdr:sp macro="" textlink="">
            <xdr:nvSpPr>
              <xdr:cNvPr id="140" name="Oval 139">
                <a:extLst>
                  <a:ext uri="{FF2B5EF4-FFF2-40B4-BE49-F238E27FC236}">
                    <a16:creationId xmlns:a16="http://schemas.microsoft.com/office/drawing/2014/main" id="{CA60D321-0C97-1344-15E3-531ABD4EBE68}"/>
                  </a:ext>
                </a:extLst>
              </xdr:cNvPr>
              <xdr:cNvSpPr/>
            </xdr:nvSpPr>
            <xdr:spPr>
              <a:xfrm>
                <a:off x="1033244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41" name="Oval 140">
                <a:extLst>
                  <a:ext uri="{FF2B5EF4-FFF2-40B4-BE49-F238E27FC236}">
                    <a16:creationId xmlns:a16="http://schemas.microsoft.com/office/drawing/2014/main" id="{237AB959-FC69-C1A7-E989-38FF24AE78DC}"/>
                  </a:ext>
                </a:extLst>
              </xdr:cNvPr>
              <xdr:cNvSpPr/>
            </xdr:nvSpPr>
            <xdr:spPr>
              <a:xfrm>
                <a:off x="1052294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42" name="Oval 141">
                <a:extLst>
                  <a:ext uri="{FF2B5EF4-FFF2-40B4-BE49-F238E27FC236}">
                    <a16:creationId xmlns:a16="http://schemas.microsoft.com/office/drawing/2014/main" id="{7D10B329-28E1-9DBB-6A88-F901989BF55B}"/>
                  </a:ext>
                </a:extLst>
              </xdr:cNvPr>
              <xdr:cNvSpPr/>
            </xdr:nvSpPr>
            <xdr:spPr>
              <a:xfrm>
                <a:off x="1042769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sp macro="" textlink="">
          <xdr:nvSpPr>
            <xdr:cNvPr id="139" name="Rectangle 138">
              <a:extLst>
                <a:ext uri="{FF2B5EF4-FFF2-40B4-BE49-F238E27FC236}">
                  <a16:creationId xmlns:a16="http://schemas.microsoft.com/office/drawing/2014/main" id="{B5F1A23F-A606-8193-107B-61B638D73F48}"/>
                </a:ext>
              </a:extLst>
            </xdr:cNvPr>
            <xdr:cNvSpPr/>
          </xdr:nvSpPr>
          <xdr:spPr>
            <a:xfrm>
              <a:off x="3288622" y="22039568"/>
              <a:ext cx="13906500" cy="645939"/>
            </a:xfrm>
            <a:prstGeom prst="rect">
              <a:avLst/>
            </a:prstGeom>
            <a:solidFill>
              <a:srgbClr val="FFFF00">
                <a:alpha val="19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grpSp>
    <xdr:clientData/>
  </xdr:twoCellAnchor>
  <xdr:twoCellAnchor>
    <xdr:from>
      <xdr:col>4</xdr:col>
      <xdr:colOff>628650</xdr:colOff>
      <xdr:row>51</xdr:row>
      <xdr:rowOff>43543</xdr:rowOff>
    </xdr:from>
    <xdr:to>
      <xdr:col>5</xdr:col>
      <xdr:colOff>111578</xdr:colOff>
      <xdr:row>51</xdr:row>
      <xdr:rowOff>288472</xdr:rowOff>
    </xdr:to>
    <xdr:sp macro="" textlink="">
      <xdr:nvSpPr>
        <xdr:cNvPr id="148" name="Oval 147">
          <a:extLst>
            <a:ext uri="{FF2B5EF4-FFF2-40B4-BE49-F238E27FC236}">
              <a16:creationId xmlns:a16="http://schemas.microsoft.com/office/drawing/2014/main" id="{1FF19F5D-E213-47D8-A944-F2A5061BCD15}"/>
            </a:ext>
          </a:extLst>
        </xdr:cNvPr>
        <xdr:cNvSpPr/>
      </xdr:nvSpPr>
      <xdr:spPr>
        <a:xfrm>
          <a:off x="628650" y="43543"/>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1</a:t>
          </a:r>
        </a:p>
      </xdr:txBody>
    </xdr:sp>
    <xdr:clientData/>
  </xdr:twoCellAnchor>
  <xdr:twoCellAnchor>
    <xdr:from>
      <xdr:col>4</xdr:col>
      <xdr:colOff>644979</xdr:colOff>
      <xdr:row>88</xdr:row>
      <xdr:rowOff>32657</xdr:rowOff>
    </xdr:from>
    <xdr:to>
      <xdr:col>5</xdr:col>
      <xdr:colOff>127907</xdr:colOff>
      <xdr:row>88</xdr:row>
      <xdr:rowOff>277586</xdr:rowOff>
    </xdr:to>
    <xdr:sp macro="" textlink="">
      <xdr:nvSpPr>
        <xdr:cNvPr id="149" name="Oval 148">
          <a:extLst>
            <a:ext uri="{FF2B5EF4-FFF2-40B4-BE49-F238E27FC236}">
              <a16:creationId xmlns:a16="http://schemas.microsoft.com/office/drawing/2014/main" id="{28CDC2B5-C292-4B9B-A582-1159977E3E3D}"/>
            </a:ext>
          </a:extLst>
        </xdr:cNvPr>
        <xdr:cNvSpPr/>
      </xdr:nvSpPr>
      <xdr:spPr>
        <a:xfrm>
          <a:off x="644979" y="7195457"/>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2</a:t>
          </a:r>
        </a:p>
      </xdr:txBody>
    </xdr:sp>
    <xdr:clientData/>
  </xdr:twoCellAnchor>
  <xdr:twoCellAnchor>
    <xdr:from>
      <xdr:col>5</xdr:col>
      <xdr:colOff>149677</xdr:colOff>
      <xdr:row>67</xdr:row>
      <xdr:rowOff>1</xdr:rowOff>
    </xdr:from>
    <xdr:to>
      <xdr:col>23</xdr:col>
      <xdr:colOff>201706</xdr:colOff>
      <xdr:row>69</xdr:row>
      <xdr:rowOff>163286</xdr:rowOff>
    </xdr:to>
    <xdr:sp macro="" textlink="">
      <xdr:nvSpPr>
        <xdr:cNvPr id="150" name="TextBox 149">
          <a:extLst>
            <a:ext uri="{FF2B5EF4-FFF2-40B4-BE49-F238E27FC236}">
              <a16:creationId xmlns:a16="http://schemas.microsoft.com/office/drawing/2014/main" id="{C049A0F6-AC1C-4C0D-91CE-1C46BADF31B9}"/>
            </a:ext>
          </a:extLst>
        </xdr:cNvPr>
        <xdr:cNvSpPr txBox="1"/>
      </xdr:nvSpPr>
      <xdr:spPr>
        <a:xfrm>
          <a:off x="2435677" y="13469472"/>
          <a:ext cx="14149029" cy="544285"/>
        </a:xfrm>
        <a:prstGeom prst="rect">
          <a:avLst/>
        </a:prstGeom>
        <a:noFill/>
      </xdr:spPr>
      <xdr:txBody>
        <a:bodyPr vertOverflow="clip" horzOverflow="clip" wrap="square" lIns="0" tIns="0" rIns="0" bIns="0" rtlCol="0" anchor="t">
          <a:noAutofit/>
        </a:bodyPr>
        <a:lstStyle/>
        <a:p>
          <a:pPr algn="l"/>
          <a:r>
            <a:rPr lang="en-GB" sz="1400" b="1" kern="1200" dirty="0" err="1"/>
            <a:t>ADJUSTMENT 2</a:t>
          </a:r>
          <a:r>
            <a:rPr lang="en-GB" sz="1400" kern="1200" dirty="0" err="1"/>
            <a:t>: The Portfolio Company that closed the acquisition is not reflecting the full impact in its P&amp;L budget. To keep the FY2025 estimate consistent with the new perimeter, it must add the full-year impact of the Acquired Company in the dedicated section.</a:t>
          </a:r>
        </a:p>
      </xdr:txBody>
    </xdr:sp>
    <xdr:clientData/>
  </xdr:twoCellAnchor>
  <xdr:twoCellAnchor>
    <xdr:from>
      <xdr:col>5</xdr:col>
      <xdr:colOff>166006</xdr:colOff>
      <xdr:row>52</xdr:row>
      <xdr:rowOff>70757</xdr:rowOff>
    </xdr:from>
    <xdr:to>
      <xdr:col>24</xdr:col>
      <xdr:colOff>751114</xdr:colOff>
      <xdr:row>55</xdr:row>
      <xdr:rowOff>122464</xdr:rowOff>
    </xdr:to>
    <xdr:sp macro="" textlink="">
      <xdr:nvSpPr>
        <xdr:cNvPr id="151" name="TextBox 150">
          <a:extLst>
            <a:ext uri="{FF2B5EF4-FFF2-40B4-BE49-F238E27FC236}">
              <a16:creationId xmlns:a16="http://schemas.microsoft.com/office/drawing/2014/main" id="{DA1901A7-FBFE-4E1D-B63B-38FB5080A550}"/>
            </a:ext>
          </a:extLst>
        </xdr:cNvPr>
        <xdr:cNvSpPr txBox="1"/>
      </xdr:nvSpPr>
      <xdr:spPr>
        <a:xfrm>
          <a:off x="928006" y="366032"/>
          <a:ext cx="15063108" cy="632732"/>
        </a:xfrm>
        <a:prstGeom prst="rect">
          <a:avLst/>
        </a:prstGeom>
        <a:noFill/>
      </xdr:spPr>
      <xdr:txBody>
        <a:bodyPr vertOverflow="clip" horzOverflow="clip" wrap="square" lIns="0" tIns="0" rIns="0" bIns="0" rtlCol="0" anchor="t">
          <a:noAutofit/>
        </a:bodyPr>
        <a:lstStyle/>
        <a:p>
          <a:pPr algn="l"/>
          <a:r>
            <a:rPr lang="en-GB" sz="1400" b="1" kern="1200" dirty="0" err="1"/>
            <a:t>Adjustment 1 – Monthly Actuals Before Acquisition:</a:t>
          </a:r>
        </a:p>
        <a:p>
          <a:pPr algn="l"/>
          <a:r>
            <a:rPr lang="en-GB" sz="1400" kern="1200" dirty="0" err="1"/>
            <a:t>The Portfolio Company that closed the acquisition must retrieve the EBITDA of the Acquired Company for the 24 months prior to May 2025 and add it to the reported financials.</a:t>
          </a:r>
        </a:p>
      </xdr:txBody>
    </xdr:sp>
    <xdr:clientData/>
  </xdr:twoCellAnchor>
  <xdr:twoCellAnchor>
    <xdr:from>
      <xdr:col>5</xdr:col>
      <xdr:colOff>247649</xdr:colOff>
      <xdr:row>84</xdr:row>
      <xdr:rowOff>111579</xdr:rowOff>
    </xdr:from>
    <xdr:to>
      <xdr:col>23</xdr:col>
      <xdr:colOff>224118</xdr:colOff>
      <xdr:row>88</xdr:row>
      <xdr:rowOff>22410</xdr:rowOff>
    </xdr:to>
    <xdr:sp macro="" textlink="">
      <xdr:nvSpPr>
        <xdr:cNvPr id="152" name="TextBox 151">
          <a:extLst>
            <a:ext uri="{FF2B5EF4-FFF2-40B4-BE49-F238E27FC236}">
              <a16:creationId xmlns:a16="http://schemas.microsoft.com/office/drawing/2014/main" id="{F443CC14-3ACB-4CD2-82E3-21EA7F297994}"/>
            </a:ext>
          </a:extLst>
        </xdr:cNvPr>
        <xdr:cNvSpPr txBox="1"/>
      </xdr:nvSpPr>
      <xdr:spPr>
        <a:xfrm>
          <a:off x="2533649" y="16819550"/>
          <a:ext cx="14073469" cy="672831"/>
        </a:xfrm>
        <a:prstGeom prst="rect">
          <a:avLst/>
        </a:prstGeom>
        <a:noFill/>
      </xdr:spPr>
      <xdr:txBody>
        <a:bodyPr vertOverflow="clip" horzOverflow="clip" wrap="square" lIns="0" tIns="0" rIns="0" bIns="0" rtlCol="0" anchor="t">
          <a:noAutofit/>
        </a:bodyPr>
        <a:lstStyle/>
        <a:p>
          <a:pPr algn="l"/>
          <a:r>
            <a:rPr lang="en-GB" sz="1400" b="1" kern="1200" dirty="0" err="1"/>
            <a:t>Note:</a:t>
          </a:r>
          <a:r>
            <a:rPr lang="en-GB" sz="1400" kern="1200" dirty="0" err="1"/>
            <a:t> </a:t>
          </a:r>
          <a:r>
            <a:rPr lang="en-GB" sz="1400" i="1" kern="1200" dirty="0" err="1"/>
            <a:t>The amounts in December 2025 (3.5m) and December 2026 (2.8m) represent the full-year impact of the Acquired Company. This adjustment is key for valuation to ensure we use the correct perimeter. It is also essential for annual performance analysis, so growth from 2024 to 2025 is measured on the same perimeter. The same applies to 2026 if available.</a:t>
          </a:r>
        </a:p>
      </xdr:txBody>
    </xdr:sp>
    <xdr:clientData/>
  </xdr:twoCellAnchor>
  <xdr:twoCellAnchor>
    <xdr:from>
      <xdr:col>5</xdr:col>
      <xdr:colOff>179614</xdr:colOff>
      <xdr:row>89</xdr:row>
      <xdr:rowOff>166008</xdr:rowOff>
    </xdr:from>
    <xdr:to>
      <xdr:col>23</xdr:col>
      <xdr:colOff>100854</xdr:colOff>
      <xdr:row>91</xdr:row>
      <xdr:rowOff>81643</xdr:rowOff>
    </xdr:to>
    <xdr:sp macro="" textlink="">
      <xdr:nvSpPr>
        <xdr:cNvPr id="153" name="TextBox 152">
          <a:extLst>
            <a:ext uri="{FF2B5EF4-FFF2-40B4-BE49-F238E27FC236}">
              <a16:creationId xmlns:a16="http://schemas.microsoft.com/office/drawing/2014/main" id="{C3044745-28A3-4148-8C05-C5C53B093AF6}"/>
            </a:ext>
          </a:extLst>
        </xdr:cNvPr>
        <xdr:cNvSpPr txBox="1"/>
      </xdr:nvSpPr>
      <xdr:spPr>
        <a:xfrm>
          <a:off x="2465614" y="18129037"/>
          <a:ext cx="14018240" cy="498341"/>
        </a:xfrm>
        <a:prstGeom prst="rect">
          <a:avLst/>
        </a:prstGeom>
        <a:noFill/>
      </xdr:spPr>
      <xdr:txBody>
        <a:bodyPr vertOverflow="clip" horzOverflow="clip" wrap="square" lIns="0" tIns="0" rIns="0" bIns="0" rtlCol="0" anchor="t">
          <a:noAutofit/>
        </a:bodyPr>
        <a:lstStyle/>
        <a:p>
          <a:pPr algn="l"/>
          <a:r>
            <a:rPr lang="en-GB" sz="1400"/>
            <a:t>The Portfolio Company includes in its full-year budget the impact of a future acquisition that has not yet closed.</a:t>
          </a:r>
          <a:r>
            <a:rPr lang="en-GB" sz="1400" baseline="0"/>
            <a:t> The company</a:t>
          </a:r>
          <a:r>
            <a:rPr lang="en-GB" sz="1400"/>
            <a:t> must remove this impact from the full-year budget or latest estimate both for 2025 and 2026(if</a:t>
          </a:r>
          <a:r>
            <a:rPr lang="en-GB" sz="1400" baseline="0"/>
            <a:t> available)</a:t>
          </a:r>
          <a:r>
            <a:rPr lang="en-GB" sz="1400"/>
            <a:t>. See Below.</a:t>
          </a:r>
          <a:endParaRPr lang="en-GB" sz="1400" i="1" kern="1200" dirty="0" err="1"/>
        </a:p>
      </xdr:txBody>
    </xdr:sp>
    <xdr:clientData/>
  </xdr:twoCellAnchor>
  <xdr:twoCellAnchor>
    <xdr:from>
      <xdr:col>5</xdr:col>
      <xdr:colOff>112059</xdr:colOff>
      <xdr:row>72</xdr:row>
      <xdr:rowOff>145676</xdr:rowOff>
    </xdr:from>
    <xdr:to>
      <xdr:col>23</xdr:col>
      <xdr:colOff>145676</xdr:colOff>
      <xdr:row>84</xdr:row>
      <xdr:rowOff>67235</xdr:rowOff>
    </xdr:to>
    <xdr:grpSp>
      <xdr:nvGrpSpPr>
        <xdr:cNvPr id="163" name="Group 162">
          <a:extLst>
            <a:ext uri="{FF2B5EF4-FFF2-40B4-BE49-F238E27FC236}">
              <a16:creationId xmlns:a16="http://schemas.microsoft.com/office/drawing/2014/main" id="{89FEE16C-1B5B-1FB2-9795-F4BCBE2117C1}"/>
            </a:ext>
          </a:extLst>
        </xdr:cNvPr>
        <xdr:cNvGrpSpPr/>
      </xdr:nvGrpSpPr>
      <xdr:grpSpPr>
        <a:xfrm>
          <a:off x="5411423" y="15278592"/>
          <a:ext cx="13677169" cy="2415377"/>
          <a:chOff x="2398059" y="29180117"/>
          <a:chExt cx="14130617" cy="2207559"/>
        </a:xfrm>
      </xdr:grpSpPr>
      <xdr:sp macro="" textlink="">
        <xdr:nvSpPr>
          <xdr:cNvPr id="159" name="Rectangle 158">
            <a:extLst>
              <a:ext uri="{FF2B5EF4-FFF2-40B4-BE49-F238E27FC236}">
                <a16:creationId xmlns:a16="http://schemas.microsoft.com/office/drawing/2014/main" id="{D09B007C-5D25-6068-6F86-6EBD3F8F4A8C}"/>
              </a:ext>
            </a:extLst>
          </xdr:cNvPr>
          <xdr:cNvSpPr/>
        </xdr:nvSpPr>
        <xdr:spPr>
          <a:xfrm>
            <a:off x="2398061" y="29180117"/>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pic>
        <xdr:nvPicPr>
          <xdr:cNvPr id="154" name="Picture 153">
            <a:extLst>
              <a:ext uri="{FF2B5EF4-FFF2-40B4-BE49-F238E27FC236}">
                <a16:creationId xmlns:a16="http://schemas.microsoft.com/office/drawing/2014/main" id="{C8BCB1EA-C10B-471B-BC00-A5250BFB0DFA}"/>
              </a:ext>
            </a:extLst>
          </xdr:cNvPr>
          <xdr:cNvPicPr>
            <a:picLocks noChangeAspect="1"/>
          </xdr:cNvPicPr>
        </xdr:nvPicPr>
        <xdr:blipFill rotWithShape="1">
          <a:blip xmlns:r="http://schemas.openxmlformats.org/officeDocument/2006/relationships" r:embed="rId2"/>
          <a:srcRect t="3041"/>
          <a:stretch>
            <a:fillRect/>
          </a:stretch>
        </xdr:blipFill>
        <xdr:spPr>
          <a:xfrm>
            <a:off x="2398059" y="29348206"/>
            <a:ext cx="13984941" cy="1953028"/>
          </a:xfrm>
          <a:prstGeom prst="rect">
            <a:avLst/>
          </a:prstGeom>
        </xdr:spPr>
      </xdr:pic>
      <xdr:sp macro="" textlink="">
        <xdr:nvSpPr>
          <xdr:cNvPr id="143" name="Rectangle 142">
            <a:extLst>
              <a:ext uri="{FF2B5EF4-FFF2-40B4-BE49-F238E27FC236}">
                <a16:creationId xmlns:a16="http://schemas.microsoft.com/office/drawing/2014/main" id="{9F12CAC5-AB79-4E79-AA74-EA9CF207AA92}"/>
              </a:ext>
            </a:extLst>
          </xdr:cNvPr>
          <xdr:cNvSpPr/>
        </xdr:nvSpPr>
        <xdr:spPr>
          <a:xfrm>
            <a:off x="12420199" y="30131334"/>
            <a:ext cx="3929184" cy="471931"/>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55" name="Rectangle 154">
            <a:extLst>
              <a:ext uri="{FF2B5EF4-FFF2-40B4-BE49-F238E27FC236}">
                <a16:creationId xmlns:a16="http://schemas.microsoft.com/office/drawing/2014/main" id="{ECC17F53-A8A6-4CF1-E57D-D1F7F5391185}"/>
              </a:ext>
            </a:extLst>
          </xdr:cNvPr>
          <xdr:cNvSpPr/>
        </xdr:nvSpPr>
        <xdr:spPr>
          <a:xfrm>
            <a:off x="2491787" y="30155028"/>
            <a:ext cx="4343802" cy="459443"/>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clientData/>
  </xdr:twoCellAnchor>
  <xdr:twoCellAnchor>
    <xdr:from>
      <xdr:col>5</xdr:col>
      <xdr:colOff>112061</xdr:colOff>
      <xdr:row>91</xdr:row>
      <xdr:rowOff>179293</xdr:rowOff>
    </xdr:from>
    <xdr:to>
      <xdr:col>23</xdr:col>
      <xdr:colOff>145676</xdr:colOff>
      <xdr:row>103</xdr:row>
      <xdr:rowOff>100852</xdr:rowOff>
    </xdr:to>
    <xdr:grpSp>
      <xdr:nvGrpSpPr>
        <xdr:cNvPr id="164" name="Group 163">
          <a:extLst>
            <a:ext uri="{FF2B5EF4-FFF2-40B4-BE49-F238E27FC236}">
              <a16:creationId xmlns:a16="http://schemas.microsoft.com/office/drawing/2014/main" id="{9A782BF0-6A99-54A2-CA78-C6A531278E83}"/>
            </a:ext>
          </a:extLst>
        </xdr:cNvPr>
        <xdr:cNvGrpSpPr/>
      </xdr:nvGrpSpPr>
      <xdr:grpSpPr>
        <a:xfrm>
          <a:off x="5411425" y="19717377"/>
          <a:ext cx="13677167" cy="2415377"/>
          <a:chOff x="2398061" y="33135793"/>
          <a:chExt cx="14130615" cy="2207559"/>
        </a:xfrm>
      </xdr:grpSpPr>
      <xdr:sp macro="" textlink="">
        <xdr:nvSpPr>
          <xdr:cNvPr id="160" name="Rectangle 159">
            <a:extLst>
              <a:ext uri="{FF2B5EF4-FFF2-40B4-BE49-F238E27FC236}">
                <a16:creationId xmlns:a16="http://schemas.microsoft.com/office/drawing/2014/main" id="{0C63402E-5FA2-3C6D-6CFE-2827FA1562AA}"/>
              </a:ext>
            </a:extLst>
          </xdr:cNvPr>
          <xdr:cNvSpPr/>
        </xdr:nvSpPr>
        <xdr:spPr>
          <a:xfrm>
            <a:off x="2398061" y="33135793"/>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pic>
        <xdr:nvPicPr>
          <xdr:cNvPr id="156" name="Picture 155">
            <a:extLst>
              <a:ext uri="{FF2B5EF4-FFF2-40B4-BE49-F238E27FC236}">
                <a16:creationId xmlns:a16="http://schemas.microsoft.com/office/drawing/2014/main" id="{56E0AD8B-AF0C-459D-9314-FF6B8A1861CE}"/>
              </a:ext>
            </a:extLst>
          </xdr:cNvPr>
          <xdr:cNvPicPr>
            <a:picLocks noChangeAspect="1"/>
          </xdr:cNvPicPr>
        </xdr:nvPicPr>
        <xdr:blipFill rotWithShape="1">
          <a:blip xmlns:r="http://schemas.openxmlformats.org/officeDocument/2006/relationships" r:embed="rId3"/>
          <a:srcRect t="12930"/>
          <a:stretch>
            <a:fillRect/>
          </a:stretch>
        </xdr:blipFill>
        <xdr:spPr>
          <a:xfrm>
            <a:off x="2454089" y="33315088"/>
            <a:ext cx="13906499" cy="1947382"/>
          </a:xfrm>
          <a:prstGeom prst="rect">
            <a:avLst/>
          </a:prstGeom>
          <a:ln>
            <a:solidFill>
              <a:schemeClr val="tx1">
                <a:lumMod val="40000"/>
                <a:lumOff val="60000"/>
              </a:schemeClr>
            </a:solidFill>
          </a:ln>
        </xdr:spPr>
      </xdr:pic>
      <xdr:sp macro="" textlink="">
        <xdr:nvSpPr>
          <xdr:cNvPr id="157" name="Rectangle 156">
            <a:extLst>
              <a:ext uri="{FF2B5EF4-FFF2-40B4-BE49-F238E27FC236}">
                <a16:creationId xmlns:a16="http://schemas.microsoft.com/office/drawing/2014/main" id="{AAE92438-D9DB-548F-36F8-C6AFECCFC7AE}"/>
              </a:ext>
            </a:extLst>
          </xdr:cNvPr>
          <xdr:cNvSpPr/>
        </xdr:nvSpPr>
        <xdr:spPr>
          <a:xfrm>
            <a:off x="2491787" y="33796940"/>
            <a:ext cx="4343802" cy="459443"/>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58" name="Rectangle 157">
            <a:extLst>
              <a:ext uri="{FF2B5EF4-FFF2-40B4-BE49-F238E27FC236}">
                <a16:creationId xmlns:a16="http://schemas.microsoft.com/office/drawing/2014/main" id="{8BC9302B-49AF-B46A-ADEA-7C3C30EFD584}"/>
              </a:ext>
            </a:extLst>
          </xdr:cNvPr>
          <xdr:cNvSpPr/>
        </xdr:nvSpPr>
        <xdr:spPr>
          <a:xfrm>
            <a:off x="12420199" y="33795658"/>
            <a:ext cx="3929184" cy="471931"/>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clientData/>
  </xdr:twoCellAnchor>
  <xdr:twoCellAnchor>
    <xdr:from>
      <xdr:col>10</xdr:col>
      <xdr:colOff>381000</xdr:colOff>
      <xdr:row>27</xdr:row>
      <xdr:rowOff>33617</xdr:rowOff>
    </xdr:from>
    <xdr:to>
      <xdr:col>10</xdr:col>
      <xdr:colOff>625928</xdr:colOff>
      <xdr:row>28</xdr:row>
      <xdr:rowOff>88046</xdr:rowOff>
    </xdr:to>
    <xdr:sp macro="" textlink="">
      <xdr:nvSpPr>
        <xdr:cNvPr id="65" name="Oval 64">
          <a:extLst>
            <a:ext uri="{FF2B5EF4-FFF2-40B4-BE49-F238E27FC236}">
              <a16:creationId xmlns:a16="http://schemas.microsoft.com/office/drawing/2014/main" id="{250C6AEF-B3E9-4F03-A3D8-551882C95D21}"/>
            </a:ext>
          </a:extLst>
        </xdr:cNvPr>
        <xdr:cNvSpPr/>
      </xdr:nvSpPr>
      <xdr:spPr>
        <a:xfrm>
          <a:off x="7014882" y="5759823"/>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1</a:t>
          </a:r>
        </a:p>
      </xdr:txBody>
    </xdr:sp>
    <xdr:clientData/>
  </xdr:twoCellAnchor>
  <xdr:twoCellAnchor>
    <xdr:from>
      <xdr:col>10</xdr:col>
      <xdr:colOff>291354</xdr:colOff>
      <xdr:row>40</xdr:row>
      <xdr:rowOff>56030</xdr:rowOff>
    </xdr:from>
    <xdr:to>
      <xdr:col>10</xdr:col>
      <xdr:colOff>536282</xdr:colOff>
      <xdr:row>41</xdr:row>
      <xdr:rowOff>110459</xdr:rowOff>
    </xdr:to>
    <xdr:sp macro="" textlink="">
      <xdr:nvSpPr>
        <xdr:cNvPr id="89" name="Oval 88">
          <a:extLst>
            <a:ext uri="{FF2B5EF4-FFF2-40B4-BE49-F238E27FC236}">
              <a16:creationId xmlns:a16="http://schemas.microsoft.com/office/drawing/2014/main" id="{8E5B1F65-5419-49B2-9A35-FEDA24601F08}"/>
            </a:ext>
          </a:extLst>
        </xdr:cNvPr>
        <xdr:cNvSpPr/>
      </xdr:nvSpPr>
      <xdr:spPr>
        <a:xfrm>
          <a:off x="6925236" y="8269942"/>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13608</xdr:colOff>
      <xdr:row>17</xdr:row>
      <xdr:rowOff>181695</xdr:rowOff>
    </xdr:from>
    <xdr:to>
      <xdr:col>20</xdr:col>
      <xdr:colOff>13608</xdr:colOff>
      <xdr:row>21</xdr:row>
      <xdr:rowOff>19211</xdr:rowOff>
    </xdr:to>
    <xdr:sp macro="" textlink="">
      <xdr:nvSpPr>
        <xdr:cNvPr id="118" name="Rectangle 9">
          <a:extLst>
            <a:ext uri="{FF2B5EF4-FFF2-40B4-BE49-F238E27FC236}">
              <a16:creationId xmlns:a16="http://schemas.microsoft.com/office/drawing/2014/main" id="{9EE0D4AB-BE43-4F76-A8B3-8395A8B8D461}"/>
            </a:ext>
            <a:ext uri="{147F2762-F138-4A5C-976F-8EAC2B608ADB}">
              <a16:predDERef xmlns:a16="http://schemas.microsoft.com/office/drawing/2014/main" pred="{22FED1DD-D092-19D1-0359-8D5D24804D6E}"/>
            </a:ext>
          </a:extLst>
        </xdr:cNvPr>
        <xdr:cNvSpPr/>
      </xdr:nvSpPr>
      <xdr:spPr>
        <a:xfrm>
          <a:off x="19534255" y="5728607"/>
          <a:ext cx="7474324" cy="9805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200" b="1" kern="1700" spc="0">
              <a:solidFill>
                <a:sysClr val="windowText" lastClr="000000"/>
              </a:solidFill>
            </a:rPr>
            <a:t>Task</a:t>
          </a:r>
          <a:r>
            <a:rPr lang="en-GB" sz="1200" b="0" kern="1700" spc="0">
              <a:solidFill>
                <a:sysClr val="windowText" lastClr="000000"/>
              </a:solidFill>
            </a:rPr>
            <a:t>: Please map the company P&amp;L account structure to CVC standard account structure.</a:t>
          </a:r>
        </a:p>
        <a:p>
          <a:pPr algn="l"/>
          <a:r>
            <a:rPr lang="en-GB" sz="1200" b="1" kern="1700" spc="0">
              <a:solidFill>
                <a:sysClr val="windowText" lastClr="000000"/>
              </a:solidFill>
            </a:rPr>
            <a:t>Column Y</a:t>
          </a:r>
          <a:r>
            <a:rPr lang="en-GB" sz="1200" b="0" kern="1700" spc="0">
              <a:solidFill>
                <a:sysClr val="windowText" lastClr="000000"/>
              </a:solidFill>
            </a:rPr>
            <a:t>: The placeholder for the company internal chart of accounts</a:t>
          </a:r>
          <a:r>
            <a:rPr lang="en-GB" sz="1200" b="0" kern="1700" spc="0" baseline="0">
              <a:solidFill>
                <a:sysClr val="windowText" lastClr="000000"/>
              </a:solidFill>
            </a:rPr>
            <a:t> </a:t>
          </a:r>
          <a:r>
            <a:rPr lang="en-GB" sz="1200" b="0" kern="1700" spc="0">
              <a:solidFill>
                <a:sysClr val="windowText" lastClr="000000"/>
              </a:solidFill>
            </a:rPr>
            <a:t>name.</a:t>
          </a:r>
        </a:p>
        <a:p>
          <a:pPr algn="l"/>
          <a:r>
            <a:rPr lang="en-GB" sz="1200" b="1" kern="1700" spc="0">
              <a:solidFill>
                <a:sysClr val="windowText" lastClr="000000"/>
              </a:solidFill>
            </a:rPr>
            <a:t>Column AB: </a:t>
          </a:r>
          <a:r>
            <a:rPr lang="en-GB" sz="1200" b="0" kern="1700" spc="0">
              <a:solidFill>
                <a:sysClr val="windowText" lastClr="000000"/>
              </a:solidFill>
            </a:rPr>
            <a:t>The placeholder for the CVC</a:t>
          </a:r>
          <a:r>
            <a:rPr lang="en-GB" sz="1200" b="0" kern="1700" spc="0" baseline="0">
              <a:solidFill>
                <a:sysClr val="windowText" lastClr="000000"/>
              </a:solidFill>
            </a:rPr>
            <a:t> P&amp;L standard used account name.</a:t>
          </a:r>
          <a:endParaRPr lang="en-GB" sz="1050" b="0" kern="1700" spc="0">
            <a:solidFill>
              <a:sysClr val="windowText" lastClr="000000"/>
            </a:solidFill>
          </a:endParaRPr>
        </a:p>
      </xdr:txBody>
    </xdr:sp>
    <xdr:clientData/>
  </xdr:twoCellAnchor>
  <xdr:twoCellAnchor>
    <xdr:from>
      <xdr:col>17</xdr:col>
      <xdr:colOff>190499</xdr:colOff>
      <xdr:row>162</xdr:row>
      <xdr:rowOff>0</xdr:rowOff>
    </xdr:from>
    <xdr:to>
      <xdr:col>19</xdr:col>
      <xdr:colOff>4538381</xdr:colOff>
      <xdr:row>164</xdr:row>
      <xdr:rowOff>0</xdr:rowOff>
    </xdr:to>
    <xdr:sp macro="" textlink="">
      <xdr:nvSpPr>
        <xdr:cNvPr id="227" name="Rectangle 21">
          <a:extLst>
            <a:ext uri="{FF2B5EF4-FFF2-40B4-BE49-F238E27FC236}">
              <a16:creationId xmlns:a16="http://schemas.microsoft.com/office/drawing/2014/main" id="{232A70A0-097B-452D-AB92-7BB4537582E9}"/>
            </a:ext>
          </a:extLst>
        </xdr:cNvPr>
        <xdr:cNvSpPr/>
      </xdr:nvSpPr>
      <xdr:spPr>
        <a:xfrm>
          <a:off x="1176617" y="33965029"/>
          <a:ext cx="7474323" cy="605118"/>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Top line</a:t>
          </a:r>
          <a:r>
            <a:rPr lang="en-GB" sz="1200" b="0" kern="1200" baseline="0">
              <a:solidFill>
                <a:srgbClr val="C00000"/>
              </a:solidFill>
            </a:rPr>
            <a:t> and earning metric growth to the Portfolio Committee (monthly) and externally to LPs (quarterly), we must ensure that these figures are not inflated by add-ons where their results are not included for a full 12 months in the comparative periods. </a:t>
          </a:r>
          <a:endParaRPr lang="en-GB" sz="1050" b="0" kern="1200">
            <a:solidFill>
              <a:srgbClr val="C00000"/>
            </a:solidFill>
          </a:endParaRPr>
        </a:p>
      </xdr:txBody>
    </xdr:sp>
    <xdr:clientData/>
  </xdr:twoCellAnchor>
  <xdr:twoCellAnchor>
    <xdr:from>
      <xdr:col>18</xdr:col>
      <xdr:colOff>0</xdr:colOff>
      <xdr:row>142</xdr:row>
      <xdr:rowOff>1</xdr:rowOff>
    </xdr:from>
    <xdr:to>
      <xdr:col>20</xdr:col>
      <xdr:colOff>0</xdr:colOff>
      <xdr:row>144</xdr:row>
      <xdr:rowOff>0</xdr:rowOff>
    </xdr:to>
    <xdr:sp macro="" textlink="">
      <xdr:nvSpPr>
        <xdr:cNvPr id="211" name="Rectangle 17">
          <a:extLst>
            <a:ext uri="{FF2B5EF4-FFF2-40B4-BE49-F238E27FC236}">
              <a16:creationId xmlns:a16="http://schemas.microsoft.com/office/drawing/2014/main" id="{52B7BC1A-9D0A-4671-8E14-F7AA37FA56FF}"/>
            </a:ext>
          </a:extLst>
        </xdr:cNvPr>
        <xdr:cNvSpPr/>
      </xdr:nvSpPr>
      <xdr:spPr>
        <a:xfrm>
          <a:off x="1176618" y="28967207"/>
          <a:ext cx="7474323" cy="44823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6: Provide Like for Like Revenue and Adjusted EBITDA (REQUIRED)</a:t>
          </a:r>
          <a:endParaRPr lang="en-GB" sz="1200" b="1" kern="1200">
            <a:solidFill>
              <a:sysClr val="windowText" lastClr="000000"/>
            </a:solidFill>
          </a:endParaRPr>
        </a:p>
      </xdr:txBody>
    </xdr:sp>
    <xdr:clientData/>
  </xdr:twoCellAnchor>
  <xdr:twoCellAnchor>
    <xdr:from>
      <xdr:col>18</xdr:col>
      <xdr:colOff>0</xdr:colOff>
      <xdr:row>145</xdr:row>
      <xdr:rowOff>0</xdr:rowOff>
    </xdr:from>
    <xdr:to>
      <xdr:col>20</xdr:col>
      <xdr:colOff>0</xdr:colOff>
      <xdr:row>148</xdr:row>
      <xdr:rowOff>380999</xdr:rowOff>
    </xdr:to>
    <xdr:sp macro="" textlink="">
      <xdr:nvSpPr>
        <xdr:cNvPr id="212" name="Rectangle 19">
          <a:extLst>
            <a:ext uri="{FF2B5EF4-FFF2-40B4-BE49-F238E27FC236}">
              <a16:creationId xmlns:a16="http://schemas.microsoft.com/office/drawing/2014/main" id="{B5CEE258-1EE5-46AC-9027-1BEB25B22119}"/>
            </a:ext>
            <a:ext uri="{147F2762-F138-4A5C-976F-8EAC2B608ADB}">
              <a16:predDERef xmlns:a16="http://schemas.microsoft.com/office/drawing/2014/main" pred="{EB89168D-FBB1-4806-B7D9-40F0BA4263F6}"/>
            </a:ext>
          </a:extLst>
        </xdr:cNvPr>
        <xdr:cNvSpPr/>
      </xdr:nvSpPr>
      <xdr:spPr>
        <a:xfrm>
          <a:off x="1176618" y="29639559"/>
          <a:ext cx="7474323" cy="12102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populate the section Like-for-Like Adjustments by providing at least two items: an adjustment for your </a:t>
          </a:r>
          <a:r>
            <a:rPr lang="en-GB" sz="1200" b="1" kern="1700" spc="0">
              <a:solidFill>
                <a:sysClr val="windowText" lastClr="000000"/>
              </a:solidFill>
            </a:rPr>
            <a:t>top line figure (e.g. Revenue)</a:t>
          </a:r>
          <a:r>
            <a:rPr lang="en-GB" sz="1200" b="0" kern="1700" spc="0">
              <a:solidFill>
                <a:sysClr val="windowText" lastClr="000000"/>
              </a:solidFill>
            </a:rPr>
            <a:t> and an adjustment for your </a:t>
          </a:r>
          <a:r>
            <a:rPr lang="en-GB" sz="1200" b="1" kern="1700" spc="0">
              <a:solidFill>
                <a:sysClr val="windowText" lastClr="000000"/>
              </a:solidFill>
            </a:rPr>
            <a:t>Earning metric (e.g. Adjusted EBITDA or another relevant metric)</a:t>
          </a:r>
          <a:r>
            <a:rPr lang="en-GB" sz="1200" b="0" kern="1700" spc="0">
              <a:solidFill>
                <a:sysClr val="windowText" lastClr="000000"/>
              </a:solidFill>
            </a:rPr>
            <a:t>. </a:t>
          </a:r>
        </a:p>
        <a:p>
          <a:pPr algn="l"/>
          <a:endParaRPr lang="en-GB" sz="1200" b="0" kern="1700" spc="0">
            <a:solidFill>
              <a:sysClr val="windowText" lastClr="000000"/>
            </a:solidFill>
          </a:endParaRPr>
        </a:p>
        <a:p>
          <a:pPr algn="l"/>
          <a:r>
            <a:rPr lang="en-GB" sz="1200" b="0" kern="1700" spc="0">
              <a:solidFill>
                <a:sysClr val="windowText" lastClr="000000"/>
              </a:solidFill>
            </a:rPr>
            <a:t>When selecting the metric to adjust, use the options available in the dropdown list. If the metric you need is not included, please contact the Portfolio Monitoring (PM) team, who will ensure the correct metric is added.</a:t>
          </a:r>
        </a:p>
        <a:p>
          <a:pPr algn="l"/>
          <a:endParaRPr lang="en-GB" sz="1200" b="1" kern="1700" spc="0" baseline="0">
            <a:solidFill>
              <a:sysClr val="windowText" lastClr="000000"/>
            </a:solidFill>
          </a:endParaRPr>
        </a:p>
        <a:p>
          <a:pPr algn="l"/>
          <a:r>
            <a:rPr lang="en-GB" sz="1200" b="1" kern="1700" spc="0" baseline="0">
              <a:solidFill>
                <a:sysClr val="windowText" lastClr="000000"/>
              </a:solidFill>
            </a:rPr>
            <a:t>Objective:</a:t>
          </a:r>
          <a:r>
            <a:rPr lang="en-GB" sz="1200" b="0" kern="1700" spc="0" baseline="0">
              <a:solidFill>
                <a:sysClr val="windowText" lastClr="000000"/>
              </a:solidFill>
            </a:rPr>
            <a:t> </a:t>
          </a:r>
        </a:p>
        <a:p>
          <a:pPr algn="l"/>
          <a:r>
            <a:rPr lang="en-GB" sz="1200" b="0" kern="1700" spc="0" baseline="0">
              <a:solidFill>
                <a:sysClr val="windowText" lastClr="000000"/>
              </a:solidFill>
            </a:rPr>
            <a:t>Adjusted figures are used to support momentum analysis. To ensure accuracy, the analysis must always be performed on a consistent perimeter, especially in cases of acquisitions or divestments. Pre-acquisition P&amp;L financials for all add-ons should therefore be included in the historical monthly data, so that growth rates are consistently calculated on a like-for-like basis.</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In addition, when reporting Revenue and EBITDA </a:t>
          </a:r>
          <a:endParaRPr lang="en-GB" sz="1400">
            <a:solidFill>
              <a:sysClr val="windowText" lastClr="000000"/>
            </a:solidFill>
            <a:effectLst/>
          </a:endParaRPr>
        </a:p>
        <a:p>
          <a:r>
            <a:rPr lang="en-GB" sz="1200" b="0">
              <a:solidFill>
                <a:sysClr val="windowText" lastClr="000000"/>
              </a:solidFill>
              <a:effectLst/>
              <a:latin typeface="+mn-lt"/>
              <a:ea typeface="+mn-ea"/>
              <a:cs typeface="+mn-cs"/>
            </a:rPr>
            <a:t>If needed, the Portfolio Monitoring (PM) team may add an additional block to track other metrics on a like-for-like basis.</a:t>
          </a:r>
          <a:endParaRPr lang="en-GB" sz="1400">
            <a:solidFill>
              <a:sysClr val="windowText" lastClr="000000"/>
            </a:solidFill>
            <a:effectLst/>
          </a:endParaRPr>
        </a:p>
        <a:p>
          <a:pPr algn="l"/>
          <a:endParaRPr lang="en-GB" sz="1200" b="0" kern="1700" spc="0" baseline="0">
            <a:solidFill>
              <a:sysClr val="windowText" lastClr="000000"/>
            </a:solidFill>
          </a:endParaRPr>
        </a:p>
      </xdr:txBody>
    </xdr:sp>
    <xdr:clientData/>
  </xdr:twoCellAnchor>
  <xdr:twoCellAnchor>
    <xdr:from>
      <xdr:col>17</xdr:col>
      <xdr:colOff>163286</xdr:colOff>
      <xdr:row>186</xdr:row>
      <xdr:rowOff>2290</xdr:rowOff>
    </xdr:from>
    <xdr:to>
      <xdr:col>20</xdr:col>
      <xdr:colOff>13607</xdr:colOff>
      <xdr:row>188</xdr:row>
      <xdr:rowOff>13608</xdr:rowOff>
    </xdr:to>
    <xdr:sp macro="" textlink="">
      <xdr:nvSpPr>
        <xdr:cNvPr id="225" name="Rectangle 22">
          <a:extLst>
            <a:ext uri="{FF2B5EF4-FFF2-40B4-BE49-F238E27FC236}">
              <a16:creationId xmlns:a16="http://schemas.microsoft.com/office/drawing/2014/main" id="{6A31F52B-89CC-4266-B60D-049225635C50}"/>
            </a:ext>
          </a:extLst>
        </xdr:cNvPr>
        <xdr:cNvSpPr/>
      </xdr:nvSpPr>
      <xdr:spPr>
        <a:xfrm>
          <a:off x="20193000" y="43000861"/>
          <a:ext cx="7524750" cy="48756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7: Provide segment breakdown (OPTIONAL)</a:t>
          </a:r>
          <a:endParaRPr lang="en-GB" sz="1200" b="1" kern="1200">
            <a:solidFill>
              <a:sysClr val="windowText" lastClr="000000"/>
            </a:solidFill>
          </a:endParaRPr>
        </a:p>
      </xdr:txBody>
    </xdr:sp>
    <xdr:clientData/>
  </xdr:twoCellAnchor>
  <xdr:twoCellAnchor>
    <xdr:from>
      <xdr:col>18</xdr:col>
      <xdr:colOff>0</xdr:colOff>
      <xdr:row>189</xdr:row>
      <xdr:rowOff>0</xdr:rowOff>
    </xdr:from>
    <xdr:to>
      <xdr:col>20</xdr:col>
      <xdr:colOff>0</xdr:colOff>
      <xdr:row>192</xdr:row>
      <xdr:rowOff>136071</xdr:rowOff>
    </xdr:to>
    <xdr:sp macro="" textlink="">
      <xdr:nvSpPr>
        <xdr:cNvPr id="235" name="Rectangle 23">
          <a:extLst>
            <a:ext uri="{FF2B5EF4-FFF2-40B4-BE49-F238E27FC236}">
              <a16:creationId xmlns:a16="http://schemas.microsoft.com/office/drawing/2014/main" id="{C93A1981-695C-4DB1-B103-919F29BE667B}"/>
            </a:ext>
          </a:extLst>
        </xdr:cNvPr>
        <xdr:cNvSpPr/>
      </xdr:nvSpPr>
      <xdr:spPr>
        <a:xfrm>
          <a:off x="1176618" y="40912676"/>
          <a:ext cx="7474323" cy="9204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This</a:t>
          </a:r>
          <a:r>
            <a:rPr lang="en-GB" sz="1200" b="0" kern="1700" spc="0" baseline="0">
              <a:solidFill>
                <a:sysClr val="windowText" lastClr="000000"/>
              </a:solidFill>
            </a:rPr>
            <a:t> section is used to capture a detailed breakdown of key financial metrics</a:t>
          </a:r>
          <a:endParaRPr lang="en-GB" sz="1200" b="0" kern="1700" spc="0">
            <a:solidFill>
              <a:sysClr val="windowText" lastClr="000000"/>
            </a:solidFill>
          </a:endParaRPr>
        </a:p>
        <a:p>
          <a:pPr algn="l"/>
          <a:endParaRPr lang="en-GB" sz="1200" b="0" kern="1700" spc="0" baseline="0">
            <a:solidFill>
              <a:sysClr val="windowText" lastClr="000000"/>
            </a:solidFill>
          </a:endParaRPr>
        </a:p>
        <a:p>
          <a:pPr algn="l"/>
          <a:r>
            <a:rPr lang="en-GB" sz="1200" b="0" kern="1700" spc="0" baseline="0">
              <a:solidFill>
                <a:sysClr val="windowText" lastClr="000000"/>
              </a:solidFill>
            </a:rPr>
            <a:t>The purpose of this breakdown is to provide greater granularity and insight into performance drivers across:</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 Business Segment/Divisions (e.g., product lines, service categories)</a:t>
          </a:r>
        </a:p>
        <a:p>
          <a:pPr algn="l"/>
          <a:r>
            <a:rPr lang="en-GB" sz="1200" b="0" kern="1700" spc="0" baseline="0">
              <a:solidFill>
                <a:sysClr val="windowText" lastClr="000000"/>
              </a:solidFill>
            </a:rPr>
            <a:t>- Grographies (e.g., regions, countries)</a:t>
          </a:r>
        </a:p>
        <a:p>
          <a:pPr algn="l"/>
          <a:endParaRPr lang="en-GB" sz="1200" b="1" kern="1700" spc="0" baseline="0">
            <a:solidFill>
              <a:sysClr val="windowText" lastClr="000000"/>
            </a:solidFill>
          </a:endParaRPr>
        </a:p>
      </xdr:txBody>
    </xdr:sp>
    <xdr:clientData/>
  </xdr:twoCellAnchor>
  <xdr:twoCellAnchor>
    <xdr:from>
      <xdr:col>17</xdr:col>
      <xdr:colOff>190499</xdr:colOff>
      <xdr:row>158</xdr:row>
      <xdr:rowOff>95483</xdr:rowOff>
    </xdr:from>
    <xdr:to>
      <xdr:col>20</xdr:col>
      <xdr:colOff>0</xdr:colOff>
      <xdr:row>161</xdr:row>
      <xdr:rowOff>0</xdr:rowOff>
    </xdr:to>
    <xdr:sp macro="" textlink="">
      <xdr:nvSpPr>
        <xdr:cNvPr id="228" name="Rectangle 21">
          <a:extLst>
            <a:ext uri="{FF2B5EF4-FFF2-40B4-BE49-F238E27FC236}">
              <a16:creationId xmlns:a16="http://schemas.microsoft.com/office/drawing/2014/main" id="{1BE7509E-A119-FB1E-1FC5-0E73154D374D}"/>
            </a:ext>
          </a:extLst>
        </xdr:cNvPr>
        <xdr:cNvSpPr/>
      </xdr:nvSpPr>
      <xdr:spPr>
        <a:xfrm>
          <a:off x="1176617" y="33007159"/>
          <a:ext cx="7474324" cy="57687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Any adjustment in the Like-for-Like section should reflect only changes in perimeter or accounting policy. Please select the appropriate adjustment from the provided list.</a:t>
          </a:r>
          <a:endParaRPr lang="en-GB" sz="1050" b="0" kern="1200">
            <a:solidFill>
              <a:srgbClr val="C00000"/>
            </a:solidFill>
          </a:endParaRPr>
        </a:p>
      </xdr:txBody>
    </xdr:sp>
    <xdr:clientData/>
  </xdr:twoCellAnchor>
  <xdr:twoCellAnchor>
    <xdr:from>
      <xdr:col>18</xdr:col>
      <xdr:colOff>0</xdr:colOff>
      <xdr:row>16</xdr:row>
      <xdr:rowOff>0</xdr:rowOff>
    </xdr:from>
    <xdr:to>
      <xdr:col>20</xdr:col>
      <xdr:colOff>0</xdr:colOff>
      <xdr:row>18</xdr:row>
      <xdr:rowOff>0</xdr:rowOff>
    </xdr:to>
    <xdr:sp macro="" textlink="">
      <xdr:nvSpPr>
        <xdr:cNvPr id="82" name="Rectangle 2">
          <a:extLst>
            <a:ext uri="{FF2B5EF4-FFF2-40B4-BE49-F238E27FC236}">
              <a16:creationId xmlns:a16="http://schemas.microsoft.com/office/drawing/2014/main" id="{D45EE017-912B-4674-A4A6-AAF7DA6D071D}"/>
            </a:ext>
          </a:extLst>
        </xdr:cNvPr>
        <xdr:cNvSpPr/>
      </xdr:nvSpPr>
      <xdr:spPr>
        <a:xfrm>
          <a:off x="20199569" y="4604845"/>
          <a:ext cx="7482052" cy="47296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P&amp;L Accounts to CVC Accounts</a:t>
          </a:r>
          <a:r>
            <a:rPr lang="en-GB" sz="1600" b="1" kern="1200">
              <a:solidFill>
                <a:sysClr val="windowText" lastClr="000000"/>
              </a:solidFill>
            </a:rPr>
            <a:t> (REQUIRED)</a:t>
          </a:r>
          <a:endParaRPr lang="en-GB" sz="1200" b="1" kern="1200">
            <a:solidFill>
              <a:sysClr val="windowText" lastClr="000000"/>
            </a:solidFill>
          </a:endParaRPr>
        </a:p>
      </xdr:txBody>
    </xdr:sp>
    <xdr:clientData/>
  </xdr:twoCellAnchor>
  <xdr:twoCellAnchor>
    <xdr:from>
      <xdr:col>18</xdr:col>
      <xdr:colOff>27214</xdr:colOff>
      <xdr:row>23</xdr:row>
      <xdr:rowOff>212911</xdr:rowOff>
    </xdr:from>
    <xdr:to>
      <xdr:col>20</xdr:col>
      <xdr:colOff>27214</xdr:colOff>
      <xdr:row>26</xdr:row>
      <xdr:rowOff>158483</xdr:rowOff>
    </xdr:to>
    <xdr:sp macro="" textlink="">
      <xdr:nvSpPr>
        <xdr:cNvPr id="169" name="Rectangle 78">
          <a:extLst>
            <a:ext uri="{FF2B5EF4-FFF2-40B4-BE49-F238E27FC236}">
              <a16:creationId xmlns:a16="http://schemas.microsoft.com/office/drawing/2014/main" id="{2A163CA9-E4D6-4F8C-9FA3-39041BACE733}"/>
            </a:ext>
          </a:extLst>
        </xdr:cNvPr>
        <xdr:cNvSpPr/>
      </xdr:nvSpPr>
      <xdr:spPr>
        <a:xfrm>
          <a:off x="19547861" y="7440705"/>
          <a:ext cx="7474324" cy="75239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Review past data and provide latest month actual P&amp;L data (REQUIRED)</a:t>
          </a:r>
          <a:endParaRPr lang="en-GB" sz="1200" b="1" kern="1200">
            <a:solidFill>
              <a:sysClr val="windowText" lastClr="000000"/>
            </a:solidFill>
          </a:endParaRPr>
        </a:p>
      </xdr:txBody>
    </xdr:sp>
    <xdr:clientData/>
  </xdr:twoCellAnchor>
  <xdr:twoCellAnchor>
    <xdr:from>
      <xdr:col>18</xdr:col>
      <xdr:colOff>1</xdr:colOff>
      <xdr:row>27</xdr:row>
      <xdr:rowOff>29152</xdr:rowOff>
    </xdr:from>
    <xdr:to>
      <xdr:col>19</xdr:col>
      <xdr:colOff>4435929</xdr:colOff>
      <xdr:row>29</xdr:row>
      <xdr:rowOff>70435</xdr:rowOff>
    </xdr:to>
    <xdr:sp macro="" textlink="">
      <xdr:nvSpPr>
        <xdr:cNvPr id="170" name="Rectangle 79">
          <a:extLst>
            <a:ext uri="{FF2B5EF4-FFF2-40B4-BE49-F238E27FC236}">
              <a16:creationId xmlns:a16="http://schemas.microsoft.com/office/drawing/2014/main" id="{AFA7028A-FE63-471A-B878-23520BDCFCAD}"/>
            </a:ext>
          </a:extLst>
        </xdr:cNvPr>
        <xdr:cNvSpPr/>
      </xdr:nvSpPr>
      <xdr:spPr>
        <a:xfrm>
          <a:off x="19520648" y="8332711"/>
          <a:ext cx="7371869" cy="5791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200" b="1" kern="1700" spc="0">
              <a:solidFill>
                <a:sysClr val="windowText" lastClr="000000"/>
              </a:solidFill>
            </a:rPr>
            <a:t>Task</a:t>
          </a:r>
          <a:r>
            <a:rPr lang="en-GB" sz="1200" b="0" kern="1700" spc="0">
              <a:solidFill>
                <a:sysClr val="windowText" lastClr="000000"/>
              </a:solidFill>
            </a:rPr>
            <a:t>: Please review past data and provide the latest month's data in the last column. (Column BN)</a:t>
          </a:r>
        </a:p>
        <a:p>
          <a:pPr algn="l"/>
          <a:r>
            <a:rPr lang="en-GB" sz="1200" b="1" kern="1700" spc="0">
              <a:solidFill>
                <a:sysClr val="windowText" lastClr="000000"/>
              </a:solidFill>
            </a:rPr>
            <a:t>Column AD-BN</a:t>
          </a:r>
          <a:r>
            <a:rPr lang="en-GB" sz="1200" b="0" kern="1700" spc="0">
              <a:solidFill>
                <a:sysClr val="windowText" lastClr="000000"/>
              </a:solidFill>
            </a:rPr>
            <a:t>: The column contains historical monthly P&amp;L data; all 36 months must be provided</a:t>
          </a:r>
        </a:p>
        <a:p>
          <a:pPr algn="l"/>
          <a:r>
            <a:rPr lang="en-GB" sz="1200" b="1" kern="1700" spc="0">
              <a:solidFill>
                <a:sysClr val="windowText" lastClr="000000"/>
              </a:solidFill>
            </a:rPr>
            <a:t>Column BR - BY: </a:t>
          </a:r>
          <a:r>
            <a:rPr lang="en-GB" sz="1200" b="0" kern="1700" spc="0">
              <a:solidFill>
                <a:sysClr val="windowText" lastClr="000000"/>
              </a:solidFill>
            </a:rPr>
            <a:t>Formula-driven outputs based on monthly data; please review for accuracy.</a:t>
          </a:r>
          <a:endParaRPr lang="en-GB" sz="1050" b="0" kern="1700" spc="0">
            <a:solidFill>
              <a:sysClr val="windowText" lastClr="000000"/>
            </a:solidFill>
          </a:endParaRPr>
        </a:p>
      </xdr:txBody>
    </xdr:sp>
    <xdr:clientData/>
  </xdr:twoCellAnchor>
  <xdr:twoCellAnchor>
    <xdr:from>
      <xdr:col>18</xdr:col>
      <xdr:colOff>0</xdr:colOff>
      <xdr:row>74</xdr:row>
      <xdr:rowOff>0</xdr:rowOff>
    </xdr:from>
    <xdr:to>
      <xdr:col>20</xdr:col>
      <xdr:colOff>0</xdr:colOff>
      <xdr:row>81</xdr:row>
      <xdr:rowOff>0</xdr:rowOff>
    </xdr:to>
    <xdr:sp macro="" textlink="">
      <xdr:nvSpPr>
        <xdr:cNvPr id="194" name="Rectangle 21">
          <a:extLst>
            <a:ext uri="{FF2B5EF4-FFF2-40B4-BE49-F238E27FC236}">
              <a16:creationId xmlns:a16="http://schemas.microsoft.com/office/drawing/2014/main" id="{5A657447-8FFA-4B16-91B2-8E83C4F81093}"/>
            </a:ext>
          </a:extLst>
        </xdr:cNvPr>
        <xdr:cNvSpPr/>
      </xdr:nvSpPr>
      <xdr:spPr>
        <a:xfrm>
          <a:off x="23790088" y="15744265"/>
          <a:ext cx="7474324" cy="15127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provide monthly budget data.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and its impact is expected to be reflected in the actual results.</a:t>
          </a:r>
        </a:p>
        <a:p>
          <a:pPr algn="l"/>
          <a:endParaRPr lang="en-GB" sz="1200" b="0" kern="1700" spc="0" baseline="0">
            <a:solidFill>
              <a:sysClr val="windowText" lastClr="000000"/>
            </a:solidFill>
          </a:endParaRPr>
        </a:p>
        <a:p>
          <a:pPr algn="l"/>
          <a:r>
            <a:rPr lang="en-GB" sz="1200" b="1" kern="1700" spc="0" baseline="0">
              <a:solidFill>
                <a:sysClr val="windowText" lastClr="000000"/>
              </a:solidFill>
            </a:rPr>
            <a:t>Example:</a:t>
          </a:r>
          <a:r>
            <a:rPr lang="en-GB" sz="1200" b="0" kern="1700" spc="0" baseline="0">
              <a:solidFill>
                <a:sysClr val="windowText" lastClr="000000"/>
              </a:solidFill>
            </a:rPr>
            <a:t>  If an acquisition closes in March 2025 and was not included in the original budget, the monthly budget figures should incorporate the new perimeter starting in April 2025. Actual results would also be expected to reflect the new perimeter from April 2025 onward. For the period January through March 2025, both budget and actual figures should remain aligned with the pre-acquisition perimeter.</a:t>
          </a:r>
          <a:endParaRPr lang="en-GB" sz="1200" b="0" kern="1700" spc="0">
            <a:solidFill>
              <a:sysClr val="windowText" lastClr="000000"/>
            </a:solidFill>
          </a:endParaRPr>
        </a:p>
      </xdr:txBody>
    </xdr:sp>
    <xdr:clientData/>
  </xdr:twoCellAnchor>
  <xdr:twoCellAnchor>
    <xdr:from>
      <xdr:col>18</xdr:col>
      <xdr:colOff>0</xdr:colOff>
      <xdr:row>86</xdr:row>
      <xdr:rowOff>0</xdr:rowOff>
    </xdr:from>
    <xdr:to>
      <xdr:col>20</xdr:col>
      <xdr:colOff>0</xdr:colOff>
      <xdr:row>88</xdr:row>
      <xdr:rowOff>0</xdr:rowOff>
    </xdr:to>
    <xdr:sp macro="" textlink="">
      <xdr:nvSpPr>
        <xdr:cNvPr id="195" name="Rectangle 82">
          <a:extLst>
            <a:ext uri="{FF2B5EF4-FFF2-40B4-BE49-F238E27FC236}">
              <a16:creationId xmlns:a16="http://schemas.microsoft.com/office/drawing/2014/main" id="{7281F916-6311-450F-B833-5BB10A8BB8E1}"/>
            </a:ext>
          </a:extLst>
        </xdr:cNvPr>
        <xdr:cNvSpPr/>
      </xdr:nvSpPr>
      <xdr:spPr>
        <a:xfrm>
          <a:off x="23790088" y="18209559"/>
          <a:ext cx="7474324" cy="38100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M&amp;A activity should be excluded from the initial budget unless explicitly required by strategy.</a:t>
          </a:r>
          <a:endParaRPr lang="en-GB" sz="1050" b="0" kern="1200">
            <a:solidFill>
              <a:srgbClr val="C00000"/>
            </a:solidFill>
          </a:endParaRPr>
        </a:p>
      </xdr:txBody>
    </xdr:sp>
    <xdr:clientData/>
  </xdr:twoCellAnchor>
  <xdr:twoCellAnchor>
    <xdr:from>
      <xdr:col>18</xdr:col>
      <xdr:colOff>0</xdr:colOff>
      <xdr:row>29</xdr:row>
      <xdr:rowOff>179294</xdr:rowOff>
    </xdr:from>
    <xdr:to>
      <xdr:col>19</xdr:col>
      <xdr:colOff>4503965</xdr:colOff>
      <xdr:row>33</xdr:row>
      <xdr:rowOff>224118</xdr:rowOff>
    </xdr:to>
    <xdr:sp macro="" textlink="">
      <xdr:nvSpPr>
        <xdr:cNvPr id="171" name="Rectangle 83">
          <a:extLst>
            <a:ext uri="{FF2B5EF4-FFF2-40B4-BE49-F238E27FC236}">
              <a16:creationId xmlns:a16="http://schemas.microsoft.com/office/drawing/2014/main" id="{4EC11E2E-54EA-4730-A93B-EC81A9D93F93}"/>
            </a:ext>
          </a:extLst>
        </xdr:cNvPr>
        <xdr:cNvSpPr/>
      </xdr:nvSpPr>
      <xdr:spPr>
        <a:xfrm>
          <a:off x="19520647" y="9020735"/>
          <a:ext cx="7439906" cy="1120589"/>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EBITDA adjustments can be selected from the dropdown list. These adjustments should relate only to extraordinary items within the reported perimeter. Any adjustments reflecting changes in perimeter or accounting policy must instead be captured in the like-for-like analysis. Please ensure no</a:t>
          </a:r>
          <a:r>
            <a:rPr lang="en-GB" sz="1200" b="0" kern="1200" baseline="0">
              <a:solidFill>
                <a:srgbClr val="C00000"/>
              </a:solidFill>
            </a:rPr>
            <a:t> duplicated qadjustment headings are used in this section.</a:t>
          </a:r>
          <a:endParaRPr lang="en-GB" sz="1050" b="0" kern="1200">
            <a:solidFill>
              <a:srgbClr val="C00000"/>
            </a:solidFill>
          </a:endParaRPr>
        </a:p>
      </xdr:txBody>
    </xdr:sp>
    <xdr:clientData/>
  </xdr:twoCellAnchor>
  <xdr:twoCellAnchor>
    <xdr:from>
      <xdr:col>18</xdr:col>
      <xdr:colOff>1</xdr:colOff>
      <xdr:row>20</xdr:row>
      <xdr:rowOff>215650</xdr:rowOff>
    </xdr:from>
    <xdr:to>
      <xdr:col>20</xdr:col>
      <xdr:colOff>1</xdr:colOff>
      <xdr:row>23</xdr:row>
      <xdr:rowOff>134470</xdr:rowOff>
    </xdr:to>
    <xdr:sp macro="" textlink="">
      <xdr:nvSpPr>
        <xdr:cNvPr id="162" name="Rectangle 85">
          <a:extLst>
            <a:ext uri="{FF2B5EF4-FFF2-40B4-BE49-F238E27FC236}">
              <a16:creationId xmlns:a16="http://schemas.microsoft.com/office/drawing/2014/main" id="{101733E4-CC14-4C1D-AD1A-9AABD9EACAA7}"/>
            </a:ext>
          </a:extLst>
        </xdr:cNvPr>
        <xdr:cNvSpPr/>
      </xdr:nvSpPr>
      <xdr:spPr>
        <a:xfrm>
          <a:off x="19520648" y="6636621"/>
          <a:ext cx="7474324" cy="725643"/>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It</a:t>
          </a:r>
          <a:r>
            <a:rPr lang="en-GB" sz="1200" b="0" kern="1200" baseline="0">
              <a:solidFill>
                <a:srgbClr val="C00000"/>
              </a:solidFill>
            </a:rPr>
            <a:t> is required that all company accounts must be mapped to a valid CVC account</a:t>
          </a:r>
          <a:endParaRPr lang="en-GB" sz="1050" b="0" kern="1200">
            <a:solidFill>
              <a:srgbClr val="C00000"/>
            </a:solidFill>
          </a:endParaRPr>
        </a:p>
      </xdr:txBody>
    </xdr:sp>
    <xdr:clientData/>
  </xdr:twoCellAnchor>
  <xdr:twoCellAnchor>
    <xdr:from>
      <xdr:col>17</xdr:col>
      <xdr:colOff>119223</xdr:colOff>
      <xdr:row>34</xdr:row>
      <xdr:rowOff>56030</xdr:rowOff>
    </xdr:from>
    <xdr:to>
      <xdr:col>20</xdr:col>
      <xdr:colOff>0</xdr:colOff>
      <xdr:row>41</xdr:row>
      <xdr:rowOff>89648</xdr:rowOff>
    </xdr:to>
    <xdr:sp macro="" textlink="">
      <xdr:nvSpPr>
        <xdr:cNvPr id="174" name="Rectangle 79">
          <a:extLst>
            <a:ext uri="{FF2B5EF4-FFF2-40B4-BE49-F238E27FC236}">
              <a16:creationId xmlns:a16="http://schemas.microsoft.com/office/drawing/2014/main" id="{05E00D2D-04B5-4034-AAEF-B894A1C3F8FD}"/>
            </a:ext>
          </a:extLst>
        </xdr:cNvPr>
        <xdr:cNvSpPr/>
      </xdr:nvSpPr>
      <xdr:spPr>
        <a:xfrm>
          <a:off x="19516605" y="10242177"/>
          <a:ext cx="7478366" cy="19162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a:t>
          </a:r>
          <a:r>
            <a:rPr lang="en-GB" sz="1200" b="0" kern="1700" spc="0" baseline="0">
              <a:solidFill>
                <a:sysClr val="windowText" lastClr="000000"/>
              </a:solidFill>
            </a:rPr>
            <a:t> a</a:t>
          </a:r>
          <a:r>
            <a:rPr lang="en-GB" sz="1200" b="0" kern="1700" spc="0">
              <a:solidFill>
                <a:sysClr val="windowText" lastClr="000000"/>
              </a:solidFill>
            </a:rPr>
            <a:t>dd the current full financial </a:t>
          </a:r>
          <a:r>
            <a:rPr lang="en-GB" sz="1200" b="0" kern="1700" spc="0">
              <a:solidFill>
                <a:sysClr val="windowText" lastClr="000000"/>
              </a:solidFill>
              <a:latin typeface="+mn-lt"/>
              <a:ea typeface="+mn-ea"/>
              <a:cs typeface="+mn-cs"/>
            </a:rPr>
            <a:t>year budget (and latest full financial year forecast as the budget is updated through the year) in the rightmost columns.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Budget should reflect same perimeter of the actual figure.The Budget should be refreshed on december submission for each year.(Ie December 2024, submit Budget for FY 2025).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Subsequent updates to the budget is termed as Latest Estimate (LE). </a:t>
          </a:r>
          <a:r>
            <a:rPr lang="en-GB" sz="1200" b="0" u="sng" kern="1700" spc="0">
              <a:solidFill>
                <a:sysClr val="windowText" lastClr="000000"/>
              </a:solidFill>
              <a:latin typeface="+mn-lt"/>
              <a:ea typeface="+mn-ea"/>
              <a:cs typeface="+mn-cs"/>
            </a:rPr>
            <a:t>Please provide Latest Estimates whenever there is a material deviation that is not expected to be recovered in the remainder of the year</a:t>
          </a:r>
          <a:r>
            <a:rPr lang="en-GB" sz="1200" b="0" kern="1700" spc="0">
              <a:solidFill>
                <a:sysClr val="windowText" lastClr="000000"/>
              </a:solidFill>
              <a:latin typeface="+mn-lt"/>
              <a:ea typeface="+mn-ea"/>
              <a:cs typeface="+mn-cs"/>
            </a:rPr>
            <a:t>.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Please reassess if an update is required at least quarterly.</a:t>
          </a:r>
        </a:p>
      </xdr:txBody>
    </xdr:sp>
    <xdr:clientData/>
  </xdr:twoCellAnchor>
  <xdr:twoCellAnchor>
    <xdr:from>
      <xdr:col>18</xdr:col>
      <xdr:colOff>0</xdr:colOff>
      <xdr:row>123</xdr:row>
      <xdr:rowOff>0</xdr:rowOff>
    </xdr:from>
    <xdr:to>
      <xdr:col>20</xdr:col>
      <xdr:colOff>0</xdr:colOff>
      <xdr:row>125</xdr:row>
      <xdr:rowOff>0</xdr:rowOff>
    </xdr:to>
    <xdr:sp macro="" textlink="">
      <xdr:nvSpPr>
        <xdr:cNvPr id="197" name="Rectangle 2">
          <a:extLst>
            <a:ext uri="{FF2B5EF4-FFF2-40B4-BE49-F238E27FC236}">
              <a16:creationId xmlns:a16="http://schemas.microsoft.com/office/drawing/2014/main" id="{89C20384-39A2-46FC-AD59-C3C82F6C3DF4}"/>
            </a:ext>
          </a:extLst>
        </xdr:cNvPr>
        <xdr:cNvSpPr/>
      </xdr:nvSpPr>
      <xdr:spPr>
        <a:xfrm>
          <a:off x="1176618" y="13984941"/>
          <a:ext cx="7474323" cy="58270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5: Provide breakdown Organic Revenue (REQUIRED)</a:t>
          </a:r>
          <a:endParaRPr lang="en-GB" sz="1200" b="1" kern="1200">
            <a:solidFill>
              <a:sysClr val="windowText" lastClr="000000"/>
            </a:solidFill>
          </a:endParaRPr>
        </a:p>
      </xdr:txBody>
    </xdr:sp>
    <xdr:clientData/>
  </xdr:twoCellAnchor>
  <xdr:twoCellAnchor>
    <xdr:from>
      <xdr:col>17</xdr:col>
      <xdr:colOff>190499</xdr:colOff>
      <xdr:row>130</xdr:row>
      <xdr:rowOff>0</xdr:rowOff>
    </xdr:from>
    <xdr:to>
      <xdr:col>19</xdr:col>
      <xdr:colOff>4543424</xdr:colOff>
      <xdr:row>136</xdr:row>
      <xdr:rowOff>0</xdr:rowOff>
    </xdr:to>
    <xdr:sp macro="" textlink="">
      <xdr:nvSpPr>
        <xdr:cNvPr id="190" name="Rectangle 19">
          <a:extLst>
            <a:ext uri="{FF2B5EF4-FFF2-40B4-BE49-F238E27FC236}">
              <a16:creationId xmlns:a16="http://schemas.microsoft.com/office/drawing/2014/main" id="{BD950449-644D-4F5A-B594-32FFED80FF4D}"/>
            </a:ext>
            <a:ext uri="{147F2762-F138-4A5C-976F-8EAC2B608ADB}">
              <a16:predDERef xmlns:a16="http://schemas.microsoft.com/office/drawing/2014/main" pred="{EB89168D-FBB1-4806-B7D9-40F0BA4263F6}"/>
            </a:ext>
          </a:extLst>
        </xdr:cNvPr>
        <xdr:cNvSpPr/>
      </xdr:nvSpPr>
      <xdr:spPr>
        <a:xfrm>
          <a:off x="23822024" y="24850725"/>
          <a:ext cx="7477125" cy="13430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lnSpc>
              <a:spcPct val="120000"/>
            </a:lnSpc>
          </a:pPr>
          <a:r>
            <a:rPr lang="en-GB" sz="1200" b="1" kern="1700" spc="0">
              <a:solidFill>
                <a:sysClr val="windowText" lastClr="000000"/>
              </a:solidFill>
            </a:rPr>
            <a:t>Task</a:t>
          </a:r>
          <a:r>
            <a:rPr lang="en-GB" sz="1200" b="0" kern="1700" spc="0">
              <a:solidFill>
                <a:sysClr val="windowText" lastClr="000000"/>
              </a:solidFill>
            </a:rPr>
            <a:t>: Please provide the top-line organic revenue split together with the breakdown of organic volume growth. You may select the top-line metric most representative of your business (e.g., Net Revenue or Annual Recurring Revenue). </a:t>
          </a:r>
          <a:endParaRPr lang="en-GB" sz="1200" b="0" kern="1700" spc="0" baseline="0">
            <a:solidFill>
              <a:sysClr val="windowText" lastClr="000000"/>
            </a:solidFill>
          </a:endParaRPr>
        </a:p>
        <a:p>
          <a:pPr algn="l">
            <a:lnSpc>
              <a:spcPct val="120000"/>
            </a:lnSpc>
          </a:pPr>
          <a:r>
            <a:rPr lang="en-GB" sz="1200">
              <a:solidFill>
                <a:sysClr val="windowText" lastClr="000000"/>
              </a:solidFill>
            </a:rPr>
            <a:t>The definition of “organic” may vary by investment, but it should reflect the way you track and assess the business. In general, this should be relative to the FIR perimeter. Accordingly, non-organic revenue would normally be zero in the initial flash reports, unless an immediate M&amp;A transaction has occurred. For older investments, significant M&amp;A completed more than 24 months ago may be absorbed into the organic perimeter, provided historical periods remain on a like-for-like basis.</a:t>
          </a:r>
        </a:p>
        <a:p>
          <a:pPr algn="l">
            <a:lnSpc>
              <a:spcPct val="120000"/>
            </a:lnSpc>
          </a:pPr>
          <a:r>
            <a:rPr lang="en-GB" sz="1200">
              <a:solidFill>
                <a:sysClr val="windowText" lastClr="000000"/>
              </a:solidFill>
            </a:rPr>
            <a:t>The objective is to distinguish headline revenue growth into its components, for example: “Headline revenue grew 20%, of which 15% was organic growth, of which 5% was organic volume growth."</a:t>
          </a:r>
        </a:p>
        <a:p>
          <a:pPr algn="l">
            <a:lnSpc>
              <a:spcPct val="120000"/>
            </a:lnSpc>
          </a:pPr>
          <a:r>
            <a:rPr lang="en-GB" sz="1200">
              <a:solidFill>
                <a:sysClr val="windowText" lastClr="000000"/>
              </a:solidFill>
            </a:rPr>
            <a:t>For what concern</a:t>
          </a:r>
          <a:r>
            <a:rPr lang="en-GB" sz="1200" baseline="0">
              <a:solidFill>
                <a:sysClr val="windowText" lastClr="000000"/>
              </a:solidFill>
            </a:rPr>
            <a:t> the Organic Volume growth, p</a:t>
          </a:r>
          <a:r>
            <a:rPr lang="en-GB" sz="1200">
              <a:solidFill>
                <a:sysClr val="windowText" lastClr="000000"/>
              </a:solidFill>
            </a:rPr>
            <a:t>lease report only the final percentage growth figures for each period; absolute units or detailed workings are not required. Where calculating the percentages requires additional input rows, you may include them, but please flag this to the PM team so the template can be updated accordingly.</a:t>
          </a:r>
        </a:p>
        <a:p>
          <a:pPr algn="l">
            <a:lnSpc>
              <a:spcPct val="120000"/>
            </a:lnSpc>
          </a:pPr>
          <a:r>
            <a:rPr lang="en-GB" sz="1200">
              <a:solidFill>
                <a:sysClr val="windowText" lastClr="000000"/>
              </a:solidFill>
            </a:rPr>
            <a:t>In some cases, a volume metric may already be reported within the KPI section of the Input Sheet. If this is appropriate for organic volume growth, please inform the PM team and we will link the new rows to that metric for month, YTD, and LTM reporting.</a:t>
          </a:r>
        </a:p>
      </xdr:txBody>
    </xdr:sp>
    <xdr:clientData/>
  </xdr:twoCellAnchor>
  <xdr:twoCellAnchor>
    <xdr:from>
      <xdr:col>18</xdr:col>
      <xdr:colOff>0</xdr:colOff>
      <xdr:row>141</xdr:row>
      <xdr:rowOff>0</xdr:rowOff>
    </xdr:from>
    <xdr:to>
      <xdr:col>19</xdr:col>
      <xdr:colOff>4531178</xdr:colOff>
      <xdr:row>142</xdr:row>
      <xdr:rowOff>0</xdr:rowOff>
    </xdr:to>
    <xdr:sp macro="" textlink="">
      <xdr:nvSpPr>
        <xdr:cNvPr id="189" name="Rectangle 9">
          <a:extLst>
            <a:ext uri="{FF2B5EF4-FFF2-40B4-BE49-F238E27FC236}">
              <a16:creationId xmlns:a16="http://schemas.microsoft.com/office/drawing/2014/main" id="{9DFA8E4D-C6D0-4203-9C4E-C754A2E5E4BC}"/>
            </a:ext>
          </a:extLst>
        </xdr:cNvPr>
        <xdr:cNvSpPr/>
      </xdr:nvSpPr>
      <xdr:spPr>
        <a:xfrm>
          <a:off x="1176618" y="28552588"/>
          <a:ext cx="7467119" cy="414618"/>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Recurring and Non-recurring Revenue should be reported as absolute figures, and together they must reconcile to the total Net Revenue.</a:t>
          </a:r>
          <a:endParaRPr lang="en-GB" sz="1050" b="0" kern="1200">
            <a:solidFill>
              <a:srgbClr val="C00000"/>
            </a:solidFill>
          </a:endParaRPr>
        </a:p>
      </xdr:txBody>
    </xdr:sp>
    <xdr:clientData/>
  </xdr:twoCellAnchor>
  <xdr:twoCellAnchor>
    <xdr:from>
      <xdr:col>18</xdr:col>
      <xdr:colOff>0</xdr:colOff>
      <xdr:row>8</xdr:row>
      <xdr:rowOff>0</xdr:rowOff>
    </xdr:from>
    <xdr:to>
      <xdr:col>20</xdr:col>
      <xdr:colOff>0</xdr:colOff>
      <xdr:row>9</xdr:row>
      <xdr:rowOff>335017</xdr:rowOff>
    </xdr:to>
    <xdr:sp macro="" textlink="">
      <xdr:nvSpPr>
        <xdr:cNvPr id="76" name="Rectangle 2">
          <a:extLst>
            <a:ext uri="{FF2B5EF4-FFF2-40B4-BE49-F238E27FC236}">
              <a16:creationId xmlns:a16="http://schemas.microsoft.com/office/drawing/2014/main" id="{90EDFD36-390A-4274-8F0C-A4E4EA06B99C}"/>
            </a:ext>
          </a:extLst>
        </xdr:cNvPr>
        <xdr:cNvSpPr/>
      </xdr:nvSpPr>
      <xdr:spPr>
        <a:xfrm>
          <a:off x="20199569" y="2246586"/>
          <a:ext cx="7482052" cy="71601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18</xdr:col>
      <xdr:colOff>0</xdr:colOff>
      <xdr:row>59</xdr:row>
      <xdr:rowOff>60829</xdr:rowOff>
    </xdr:from>
    <xdr:to>
      <xdr:col>19</xdr:col>
      <xdr:colOff>4503964</xdr:colOff>
      <xdr:row>62</xdr:row>
      <xdr:rowOff>22412</xdr:rowOff>
    </xdr:to>
    <xdr:sp macro="" textlink="">
      <xdr:nvSpPr>
        <xdr:cNvPr id="177" name="Rectangle 83">
          <a:extLst>
            <a:ext uri="{FF2B5EF4-FFF2-40B4-BE49-F238E27FC236}">
              <a16:creationId xmlns:a16="http://schemas.microsoft.com/office/drawing/2014/main" id="{4D85D621-10EB-4B1F-A255-03F9EEC411FC}"/>
            </a:ext>
          </a:extLst>
        </xdr:cNvPr>
        <xdr:cNvSpPr/>
      </xdr:nvSpPr>
      <xdr:spPr>
        <a:xfrm>
          <a:off x="19520647" y="16970505"/>
          <a:ext cx="7439905" cy="768407"/>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FY</a:t>
          </a:r>
          <a:r>
            <a:rPr lang="en-GB" sz="1200" b="0" kern="1200" baseline="0">
              <a:solidFill>
                <a:srgbClr val="C00000"/>
              </a:solidFill>
            </a:rPr>
            <a:t> Budget and Latest Estimate (LE) updates are critical to the valuation process and must be updated on a timely basis</a:t>
          </a:r>
          <a:endParaRPr lang="en-GB" sz="1050" b="0" kern="1200">
            <a:solidFill>
              <a:srgbClr val="C00000"/>
            </a:solidFill>
          </a:endParaRPr>
        </a:p>
      </xdr:txBody>
    </xdr:sp>
    <xdr:clientData/>
  </xdr:twoCellAnchor>
  <xdr:twoCellAnchor>
    <xdr:from>
      <xdr:col>18</xdr:col>
      <xdr:colOff>224626</xdr:colOff>
      <xdr:row>141</xdr:row>
      <xdr:rowOff>40822</xdr:rowOff>
    </xdr:from>
    <xdr:to>
      <xdr:col>18</xdr:col>
      <xdr:colOff>498660</xdr:colOff>
      <xdr:row>141</xdr:row>
      <xdr:rowOff>355199</xdr:rowOff>
    </xdr:to>
    <xdr:pic>
      <xdr:nvPicPr>
        <xdr:cNvPr id="188" name="Picture 38">
          <a:extLst>
            <a:ext uri="{FF2B5EF4-FFF2-40B4-BE49-F238E27FC236}">
              <a16:creationId xmlns:a16="http://schemas.microsoft.com/office/drawing/2014/main" id="{FBF68509-05FF-0DE2-4492-72E4EB99C8CB}"/>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1244" y="28593410"/>
          <a:ext cx="274034" cy="314377"/>
        </a:xfrm>
        <a:prstGeom prst="rect">
          <a:avLst/>
        </a:prstGeom>
      </xdr:spPr>
    </xdr:pic>
    <xdr:clientData/>
  </xdr:twoCellAnchor>
  <xdr:twoCellAnchor>
    <xdr:from>
      <xdr:col>18</xdr:col>
      <xdr:colOff>20710</xdr:colOff>
      <xdr:row>101</xdr:row>
      <xdr:rowOff>102060</xdr:rowOff>
    </xdr:from>
    <xdr:to>
      <xdr:col>18</xdr:col>
      <xdr:colOff>316586</xdr:colOff>
      <xdr:row>101</xdr:row>
      <xdr:rowOff>102060</xdr:rowOff>
    </xdr:to>
    <xdr:pic>
      <xdr:nvPicPr>
        <xdr:cNvPr id="43" name="Picture 87">
          <a:extLst>
            <a:ext uri="{FF2B5EF4-FFF2-40B4-BE49-F238E27FC236}">
              <a16:creationId xmlns:a16="http://schemas.microsoft.com/office/drawing/2014/main" id="{2AB27842-78C1-4E83-BD37-C1CF45AB87DE}"/>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180092" y="22827589"/>
          <a:ext cx="295876" cy="0"/>
        </a:xfrm>
        <a:prstGeom prst="rect">
          <a:avLst/>
        </a:prstGeom>
      </xdr:spPr>
    </xdr:pic>
    <xdr:clientData/>
  </xdr:twoCellAnchor>
  <xdr:twoCellAnchor>
    <xdr:from>
      <xdr:col>18</xdr:col>
      <xdr:colOff>9527</xdr:colOff>
      <xdr:row>152</xdr:row>
      <xdr:rowOff>109463</xdr:rowOff>
    </xdr:from>
    <xdr:to>
      <xdr:col>18</xdr:col>
      <xdr:colOff>305403</xdr:colOff>
      <xdr:row>152</xdr:row>
      <xdr:rowOff>109463</xdr:rowOff>
    </xdr:to>
    <xdr:pic>
      <xdr:nvPicPr>
        <xdr:cNvPr id="30" name="Picture 38">
          <a:extLst>
            <a:ext uri="{FF2B5EF4-FFF2-40B4-BE49-F238E27FC236}">
              <a16:creationId xmlns:a16="http://schemas.microsoft.com/office/drawing/2014/main" id="{139D9F1B-6956-592F-EA0E-32883C1A84D6}"/>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68909" y="33581434"/>
          <a:ext cx="295876" cy="0"/>
        </a:xfrm>
        <a:prstGeom prst="rect">
          <a:avLst/>
        </a:prstGeom>
      </xdr:spPr>
    </xdr:pic>
    <xdr:clientData/>
  </xdr:twoCellAnchor>
  <xdr:twoCellAnchor>
    <xdr:from>
      <xdr:col>18</xdr:col>
      <xdr:colOff>20710</xdr:colOff>
      <xdr:row>33</xdr:row>
      <xdr:rowOff>94789</xdr:rowOff>
    </xdr:from>
    <xdr:to>
      <xdr:col>18</xdr:col>
      <xdr:colOff>316586</xdr:colOff>
      <xdr:row>33</xdr:row>
      <xdr:rowOff>94789</xdr:rowOff>
    </xdr:to>
    <xdr:pic>
      <xdr:nvPicPr>
        <xdr:cNvPr id="47" name="Picture 38">
          <a:extLst>
            <a:ext uri="{FF2B5EF4-FFF2-40B4-BE49-F238E27FC236}">
              <a16:creationId xmlns:a16="http://schemas.microsoft.com/office/drawing/2014/main" id="{974AF9EA-3EB9-AB62-5585-47F851954A85}"/>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80092" y="9261201"/>
          <a:ext cx="295876" cy="0"/>
        </a:xfrm>
        <a:prstGeom prst="rect">
          <a:avLst/>
        </a:prstGeom>
      </xdr:spPr>
    </xdr:pic>
    <xdr:clientData/>
  </xdr:twoCellAnchor>
  <xdr:twoCellAnchor>
    <xdr:from>
      <xdr:col>18</xdr:col>
      <xdr:colOff>100853</xdr:colOff>
      <xdr:row>59</xdr:row>
      <xdr:rowOff>246530</xdr:rowOff>
    </xdr:from>
    <xdr:to>
      <xdr:col>18</xdr:col>
      <xdr:colOff>433929</xdr:colOff>
      <xdr:row>61</xdr:row>
      <xdr:rowOff>92048</xdr:rowOff>
    </xdr:to>
    <xdr:pic>
      <xdr:nvPicPr>
        <xdr:cNvPr id="178" name="Picture 87">
          <a:extLst>
            <a:ext uri="{FF2B5EF4-FFF2-40B4-BE49-F238E27FC236}">
              <a16:creationId xmlns:a16="http://schemas.microsoft.com/office/drawing/2014/main" id="{CE5EF73E-15E5-4828-7CCA-39FF14735BE6}"/>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621500" y="17156206"/>
          <a:ext cx="333076" cy="383401"/>
        </a:xfrm>
        <a:prstGeom prst="rect">
          <a:avLst/>
        </a:prstGeom>
      </xdr:spPr>
    </xdr:pic>
    <xdr:clientData/>
  </xdr:twoCellAnchor>
  <xdr:twoCellAnchor>
    <xdr:from>
      <xdr:col>18</xdr:col>
      <xdr:colOff>20710</xdr:colOff>
      <xdr:row>33</xdr:row>
      <xdr:rowOff>94789</xdr:rowOff>
    </xdr:from>
    <xdr:to>
      <xdr:col>18</xdr:col>
      <xdr:colOff>316586</xdr:colOff>
      <xdr:row>33</xdr:row>
      <xdr:rowOff>94789</xdr:rowOff>
    </xdr:to>
    <xdr:pic>
      <xdr:nvPicPr>
        <xdr:cNvPr id="13" name="Picture 38">
          <a:extLst>
            <a:ext uri="{FF2B5EF4-FFF2-40B4-BE49-F238E27FC236}">
              <a16:creationId xmlns:a16="http://schemas.microsoft.com/office/drawing/2014/main" id="{0924A4B4-9A95-CCD1-A40C-196A328E2862}"/>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80092" y="9261201"/>
          <a:ext cx="295876" cy="0"/>
        </a:xfrm>
        <a:prstGeom prst="rect">
          <a:avLst/>
        </a:prstGeom>
      </xdr:spPr>
    </xdr:pic>
    <xdr:clientData/>
  </xdr:twoCellAnchor>
  <xdr:twoCellAnchor>
    <xdr:from>
      <xdr:col>18</xdr:col>
      <xdr:colOff>0</xdr:colOff>
      <xdr:row>195</xdr:row>
      <xdr:rowOff>0</xdr:rowOff>
    </xdr:from>
    <xdr:to>
      <xdr:col>20</xdr:col>
      <xdr:colOff>0</xdr:colOff>
      <xdr:row>199</xdr:row>
      <xdr:rowOff>0</xdr:rowOff>
    </xdr:to>
    <xdr:sp macro="" textlink="">
      <xdr:nvSpPr>
        <xdr:cNvPr id="236" name="TextBox 14">
          <a:extLst>
            <a:ext uri="{FF2B5EF4-FFF2-40B4-BE49-F238E27FC236}">
              <a16:creationId xmlns:a16="http://schemas.microsoft.com/office/drawing/2014/main" id="{A59D922B-FFF6-9E5D-F551-CF4403A24E97}"/>
            </a:ext>
          </a:extLst>
        </xdr:cNvPr>
        <xdr:cNvSpPr txBox="1"/>
      </xdr:nvSpPr>
      <xdr:spPr>
        <a:xfrm>
          <a:off x="1176618" y="42369441"/>
          <a:ext cx="7474323" cy="874059"/>
        </a:xfrm>
        <a:prstGeom prst="rect">
          <a:avLst/>
        </a:prstGeom>
        <a:noFill/>
      </xdr:spPr>
      <xdr:txBody>
        <a:bodyPr vertOverflow="overflow" horzOverflow="overflow" wrap="square" lIns="0" tIns="0" rIns="0" bIns="0" rtlCol="0" anchor="t">
          <a:noAutofit/>
        </a:bodyPr>
        <a:lstStyle/>
        <a:p>
          <a:pPr algn="l"/>
          <a:r>
            <a:rPr lang="en-GB" sz="1400" b="1" dirty="0" err="1">
              <a:solidFill>
                <a:schemeClr val="bg2">
                  <a:lumMod val="25000"/>
                </a:schemeClr>
              </a:solidFill>
            </a:rPr>
            <a:t>Guideline for completing the</a:t>
          </a:r>
          <a:r>
            <a:rPr lang="en-GB" sz="1400" b="1" baseline="0" dirty="0" err="1">
              <a:solidFill>
                <a:schemeClr val="bg2">
                  <a:lumMod val="25000"/>
                </a:schemeClr>
              </a:solidFill>
            </a:rPr>
            <a:t> </a:t>
          </a:r>
          <a:r>
            <a:rPr lang="en-GB" sz="1400" b="1" dirty="0" err="1">
              <a:solidFill>
                <a:schemeClr val="bg2">
                  <a:lumMod val="25000"/>
                </a:schemeClr>
              </a:solidFill>
            </a:rPr>
            <a:t>row header area</a:t>
          </a:r>
          <a:r>
            <a:rPr lang="en-GB" sz="1400" b="1" baseline="0" dirty="0" err="1">
              <a:solidFill>
                <a:schemeClr val="bg2">
                  <a:lumMod val="25000"/>
                </a:schemeClr>
              </a:solidFill>
            </a:rPr>
            <a:t> </a:t>
          </a:r>
          <a:r>
            <a:rPr lang="en-GB" sz="1400" b="1" dirty="0" err="1">
              <a:solidFill>
                <a:schemeClr val="bg2">
                  <a:lumMod val="25000"/>
                </a:schemeClr>
              </a:solidFill>
            </a:rPr>
            <a:t>of the segmentation</a:t>
          </a:r>
          <a:r>
            <a:rPr lang="en-GB" sz="1400" b="1" baseline="0" dirty="0" err="1">
              <a:solidFill>
                <a:schemeClr val="bg2">
                  <a:lumMod val="25000"/>
                </a:schemeClr>
              </a:solidFill>
            </a:rPr>
            <a:t> section</a:t>
          </a:r>
          <a:endParaRPr lang="en-GB" sz="1400" b="1" dirty="0" err="1">
            <a:solidFill>
              <a:schemeClr val="bg2">
                <a:lumMod val="25000"/>
              </a:schemeClr>
            </a:solidFill>
          </a:endParaRPr>
        </a:p>
        <a:p>
          <a:pPr algn="l"/>
          <a:r>
            <a:rPr lang="en-GB" sz="1400" dirty="0" err="1">
              <a:solidFill>
                <a:schemeClr val="bg2">
                  <a:lumMod val="25000"/>
                </a:schemeClr>
              </a:solidFill>
            </a:rPr>
            <a:t>1. Select</a:t>
          </a:r>
          <a:r>
            <a:rPr lang="en-GB" sz="1400" baseline="0" dirty="0" err="1">
              <a:solidFill>
                <a:schemeClr val="bg2">
                  <a:lumMod val="25000"/>
                </a:schemeClr>
              </a:solidFill>
            </a:rPr>
            <a:t> scenario from dropdown</a:t>
          </a:r>
        </a:p>
        <a:p>
          <a:pPr algn="l"/>
          <a:r>
            <a:rPr lang="en-GB" sz="1400" baseline="0" dirty="0" err="1">
              <a:solidFill>
                <a:schemeClr val="bg2">
                  <a:lumMod val="25000"/>
                </a:schemeClr>
              </a:solidFill>
            </a:rPr>
            <a:t>2. Name segmentation method, e.g. By country</a:t>
          </a:r>
        </a:p>
        <a:p>
          <a:pPr algn="l"/>
          <a:r>
            <a:rPr lang="en-GB" sz="1400" baseline="0" dirty="0" err="1">
              <a:solidFill>
                <a:schemeClr val="bg2">
                  <a:lumMod val="25000"/>
                </a:schemeClr>
              </a:solidFill>
            </a:rPr>
            <a:t>3. Select a metric from dropdown</a:t>
          </a:r>
        </a:p>
        <a:p>
          <a:pPr algn="l"/>
          <a:r>
            <a:rPr lang="en-GB" sz="1400" baseline="0" dirty="0" err="1">
              <a:solidFill>
                <a:schemeClr val="bg2">
                  <a:lumMod val="25000"/>
                </a:schemeClr>
              </a:solidFill>
            </a:rPr>
            <a:t>4. Type in the first segment name</a:t>
          </a:r>
        </a:p>
        <a:p>
          <a:pPr algn="l"/>
          <a:r>
            <a:rPr lang="en-GB" sz="1400" baseline="0" dirty="0" err="1">
              <a:solidFill>
                <a:schemeClr val="bg2">
                  <a:lumMod val="25000"/>
                </a:schemeClr>
              </a:solidFill>
            </a:rPr>
            <a:t>5. Type in the second segment name</a:t>
          </a:r>
        </a:p>
        <a:p>
          <a:pPr algn="l"/>
          <a:r>
            <a:rPr lang="en-GB" sz="1400" baseline="0" dirty="0" err="1">
              <a:solidFill>
                <a:schemeClr val="bg2">
                  <a:lumMod val="25000"/>
                </a:schemeClr>
              </a:solidFill>
            </a:rPr>
            <a:t>6. Provide period data</a:t>
          </a:r>
        </a:p>
        <a:p>
          <a:pPr algn="l"/>
          <a:r>
            <a:rPr lang="en-GB" sz="1400" baseline="0" dirty="0" err="1">
              <a:solidFill>
                <a:schemeClr val="bg2">
                  <a:lumMod val="25000"/>
                </a:schemeClr>
              </a:solidFill>
            </a:rPr>
            <a:t>7. Check total equals to the referrenced data</a:t>
          </a:r>
          <a:endParaRPr lang="en-GB" sz="1400" dirty="0" err="1">
            <a:solidFill>
              <a:schemeClr val="bg2">
                <a:lumMod val="25000"/>
              </a:schemeClr>
            </a:solidFill>
          </a:endParaRPr>
        </a:p>
      </xdr:txBody>
    </xdr:sp>
    <xdr:clientData/>
  </xdr:twoCellAnchor>
  <xdr:twoCellAnchor>
    <xdr:from>
      <xdr:col>18</xdr:col>
      <xdr:colOff>9527</xdr:colOff>
      <xdr:row>158</xdr:row>
      <xdr:rowOff>53806</xdr:rowOff>
    </xdr:from>
    <xdr:to>
      <xdr:col>18</xdr:col>
      <xdr:colOff>305403</xdr:colOff>
      <xdr:row>158</xdr:row>
      <xdr:rowOff>53806</xdr:rowOff>
    </xdr:to>
    <xdr:pic>
      <xdr:nvPicPr>
        <xdr:cNvPr id="38" name="Picture 38">
          <a:extLst>
            <a:ext uri="{FF2B5EF4-FFF2-40B4-BE49-F238E27FC236}">
              <a16:creationId xmlns:a16="http://schemas.microsoft.com/office/drawing/2014/main" id="{D3CF33F5-01F7-4713-9354-B98ED75D58BB}"/>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68909" y="34960130"/>
          <a:ext cx="295876" cy="0"/>
        </a:xfrm>
        <a:prstGeom prst="rect">
          <a:avLst/>
        </a:prstGeom>
      </xdr:spPr>
    </xdr:pic>
    <xdr:clientData/>
  </xdr:twoCellAnchor>
  <xdr:twoCellAnchor>
    <xdr:from>
      <xdr:col>18</xdr:col>
      <xdr:colOff>217715</xdr:colOff>
      <xdr:row>31</xdr:row>
      <xdr:rowOff>65971</xdr:rowOff>
    </xdr:from>
    <xdr:to>
      <xdr:col>18</xdr:col>
      <xdr:colOff>550791</xdr:colOff>
      <xdr:row>32</xdr:row>
      <xdr:rowOff>130469</xdr:rowOff>
    </xdr:to>
    <xdr:pic>
      <xdr:nvPicPr>
        <xdr:cNvPr id="172" name="Picture 87">
          <a:extLst>
            <a:ext uri="{FF2B5EF4-FFF2-40B4-BE49-F238E27FC236}">
              <a16:creationId xmlns:a16="http://schemas.microsoft.com/office/drawing/2014/main" id="{9EB153A8-EB6A-4DAC-905F-577CFB5F0A68}"/>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738362" y="9445295"/>
          <a:ext cx="333076" cy="333439"/>
        </a:xfrm>
        <a:prstGeom prst="rect">
          <a:avLst/>
        </a:prstGeom>
      </xdr:spPr>
    </xdr:pic>
    <xdr:clientData/>
  </xdr:twoCellAnchor>
  <xdr:twoCellAnchor>
    <xdr:from>
      <xdr:col>18</xdr:col>
      <xdr:colOff>220437</xdr:colOff>
      <xdr:row>21</xdr:row>
      <xdr:rowOff>85501</xdr:rowOff>
    </xdr:from>
    <xdr:to>
      <xdr:col>18</xdr:col>
      <xdr:colOff>553513</xdr:colOff>
      <xdr:row>22</xdr:row>
      <xdr:rowOff>188898</xdr:rowOff>
    </xdr:to>
    <xdr:pic>
      <xdr:nvPicPr>
        <xdr:cNvPr id="163" name="Picture 87">
          <a:extLst>
            <a:ext uri="{FF2B5EF4-FFF2-40B4-BE49-F238E27FC236}">
              <a16:creationId xmlns:a16="http://schemas.microsoft.com/office/drawing/2014/main" id="{8F0A8826-05AB-49CB-B1A6-F9E4D4049997}"/>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741084" y="6775413"/>
          <a:ext cx="333076" cy="372338"/>
        </a:xfrm>
        <a:prstGeom prst="rect">
          <a:avLst/>
        </a:prstGeom>
      </xdr:spPr>
    </xdr:pic>
    <xdr:clientData/>
  </xdr:twoCellAnchor>
  <xdr:twoCellAnchor>
    <xdr:from>
      <xdr:col>18</xdr:col>
      <xdr:colOff>150479</xdr:colOff>
      <xdr:row>86</xdr:row>
      <xdr:rowOff>122465</xdr:rowOff>
    </xdr:from>
    <xdr:to>
      <xdr:col>18</xdr:col>
      <xdr:colOff>483555</xdr:colOff>
      <xdr:row>87</xdr:row>
      <xdr:rowOff>204342</xdr:rowOff>
    </xdr:to>
    <xdr:pic>
      <xdr:nvPicPr>
        <xdr:cNvPr id="238" name="Picture 87">
          <a:extLst>
            <a:ext uri="{FF2B5EF4-FFF2-40B4-BE49-F238E27FC236}">
              <a16:creationId xmlns:a16="http://schemas.microsoft.com/office/drawing/2014/main" id="{B528C65B-2511-4657-875B-B5946AF95AC6}"/>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27050" y="22533429"/>
          <a:ext cx="333076" cy="354020"/>
        </a:xfrm>
        <a:prstGeom prst="rect">
          <a:avLst/>
        </a:prstGeom>
      </xdr:spPr>
    </xdr:pic>
    <xdr:clientData/>
  </xdr:twoCellAnchor>
  <xdr:twoCellAnchor>
    <xdr:from>
      <xdr:col>18</xdr:col>
      <xdr:colOff>199749</xdr:colOff>
      <xdr:row>158</xdr:row>
      <xdr:rowOff>246173</xdr:rowOff>
    </xdr:from>
    <xdr:to>
      <xdr:col>18</xdr:col>
      <xdr:colOff>532825</xdr:colOff>
      <xdr:row>159</xdr:row>
      <xdr:rowOff>258536</xdr:rowOff>
    </xdr:to>
    <xdr:pic>
      <xdr:nvPicPr>
        <xdr:cNvPr id="240" name="Picture 87">
          <a:extLst>
            <a:ext uri="{FF2B5EF4-FFF2-40B4-BE49-F238E27FC236}">
              <a16:creationId xmlns:a16="http://schemas.microsoft.com/office/drawing/2014/main" id="{8C8E766C-E8E8-43EF-A404-85063E595744}"/>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76320" y="41108423"/>
          <a:ext cx="333076" cy="406970"/>
        </a:xfrm>
        <a:prstGeom prst="rect">
          <a:avLst/>
        </a:prstGeom>
      </xdr:spPr>
    </xdr:pic>
    <xdr:clientData/>
  </xdr:twoCellAnchor>
  <xdr:twoCellAnchor>
    <xdr:from>
      <xdr:col>18</xdr:col>
      <xdr:colOff>159284</xdr:colOff>
      <xdr:row>162</xdr:row>
      <xdr:rowOff>188899</xdr:rowOff>
    </xdr:from>
    <xdr:to>
      <xdr:col>18</xdr:col>
      <xdr:colOff>492360</xdr:colOff>
      <xdr:row>163</xdr:row>
      <xdr:rowOff>1</xdr:rowOff>
    </xdr:to>
    <xdr:pic>
      <xdr:nvPicPr>
        <xdr:cNvPr id="242" name="Picture 87">
          <a:extLst>
            <a:ext uri="{FF2B5EF4-FFF2-40B4-BE49-F238E27FC236}">
              <a16:creationId xmlns:a16="http://schemas.microsoft.com/office/drawing/2014/main" id="{FDC878E5-A001-4DC3-8D05-9D5095004489}"/>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35855" y="42697613"/>
          <a:ext cx="333076" cy="382602"/>
        </a:xfrm>
        <a:prstGeom prst="rect">
          <a:avLst/>
        </a:prstGeom>
      </xdr:spPr>
    </xdr:pic>
    <xdr:clientData/>
  </xdr:twoCellAnchor>
  <xdr:twoCellAnchor>
    <xdr:from>
      <xdr:col>18</xdr:col>
      <xdr:colOff>0</xdr:colOff>
      <xdr:row>71</xdr:row>
      <xdr:rowOff>1</xdr:rowOff>
    </xdr:from>
    <xdr:to>
      <xdr:col>20</xdr:col>
      <xdr:colOff>0</xdr:colOff>
      <xdr:row>73</xdr:row>
      <xdr:rowOff>1</xdr:rowOff>
    </xdr:to>
    <xdr:sp macro="" textlink="">
      <xdr:nvSpPr>
        <xdr:cNvPr id="2" name="Rectangle 78">
          <a:extLst>
            <a:ext uri="{FF2B5EF4-FFF2-40B4-BE49-F238E27FC236}">
              <a16:creationId xmlns:a16="http://schemas.microsoft.com/office/drawing/2014/main" id="{F8A20465-0C12-1191-54E3-010E3109DB9E}"/>
            </a:ext>
          </a:extLst>
        </xdr:cNvPr>
        <xdr:cNvSpPr/>
      </xdr:nvSpPr>
      <xdr:spPr>
        <a:xfrm>
          <a:off x="23822025" y="12973051"/>
          <a:ext cx="7477125" cy="5334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Budget </a:t>
          </a:r>
          <a:endParaRPr lang="en-GB" sz="1200" b="1" kern="1200">
            <a:solidFill>
              <a:sysClr val="windowText" lastClr="000000"/>
            </a:solidFill>
          </a:endParaRPr>
        </a:p>
      </xdr:txBody>
    </xdr:sp>
    <xdr:clientData/>
  </xdr:twoCellAnchor>
  <xdr:twoCellAnchor>
    <xdr:from>
      <xdr:col>18</xdr:col>
      <xdr:colOff>0</xdr:colOff>
      <xdr:row>42</xdr:row>
      <xdr:rowOff>0</xdr:rowOff>
    </xdr:from>
    <xdr:to>
      <xdr:col>20</xdr:col>
      <xdr:colOff>0</xdr:colOff>
      <xdr:row>44</xdr:row>
      <xdr:rowOff>0</xdr:rowOff>
    </xdr:to>
    <xdr:sp macro="" textlink="">
      <xdr:nvSpPr>
        <xdr:cNvPr id="6" name="Rectangle 2">
          <a:extLst>
            <a:ext uri="{FF2B5EF4-FFF2-40B4-BE49-F238E27FC236}">
              <a16:creationId xmlns:a16="http://schemas.microsoft.com/office/drawing/2014/main" id="{502622CE-DEC9-4401-9043-4871F6C22E07}"/>
            </a:ext>
          </a:extLst>
        </xdr:cNvPr>
        <xdr:cNvSpPr/>
      </xdr:nvSpPr>
      <xdr:spPr>
        <a:xfrm>
          <a:off x="19520647" y="5289176"/>
          <a:ext cx="7474324" cy="51547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Custom Metrics</a:t>
          </a:r>
          <a:endParaRPr lang="en-GB" sz="1200" b="1" kern="1200">
            <a:solidFill>
              <a:sysClr val="windowText" lastClr="000000"/>
            </a:solidFill>
          </a:endParaRPr>
        </a:p>
      </xdr:txBody>
    </xdr:sp>
    <xdr:clientData/>
  </xdr:twoCellAnchor>
  <xdr:twoCellAnchor>
    <xdr:from>
      <xdr:col>17</xdr:col>
      <xdr:colOff>119223</xdr:colOff>
      <xdr:row>43</xdr:row>
      <xdr:rowOff>201706</xdr:rowOff>
    </xdr:from>
    <xdr:to>
      <xdr:col>20</xdr:col>
      <xdr:colOff>0</xdr:colOff>
      <xdr:row>56</xdr:row>
      <xdr:rowOff>235323</xdr:rowOff>
    </xdr:to>
    <xdr:sp macro="" textlink="">
      <xdr:nvSpPr>
        <xdr:cNvPr id="7" name="Rectangle 79">
          <a:extLst>
            <a:ext uri="{FF2B5EF4-FFF2-40B4-BE49-F238E27FC236}">
              <a16:creationId xmlns:a16="http://schemas.microsoft.com/office/drawing/2014/main" id="{201CCA05-F511-0FDD-122D-BFF838B13D10}"/>
            </a:ext>
          </a:extLst>
        </xdr:cNvPr>
        <xdr:cNvSpPr/>
      </xdr:nvSpPr>
      <xdr:spPr>
        <a:xfrm>
          <a:off x="19516605" y="12696265"/>
          <a:ext cx="7478366" cy="36419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ysClr val="windowText" lastClr="000000"/>
              </a:solidFill>
            </a:rPr>
            <a:t>This new layout gives you full autonomy to define your own performance metrics, with complete transparency into how each calculation is derived.</a:t>
          </a:r>
        </a:p>
        <a:p>
          <a:pPr algn="l"/>
          <a:endParaRPr lang="en-GB" sz="1200" b="0" kern="1700" spc="0">
            <a:solidFill>
              <a:sysClr val="windowText" lastClr="000000"/>
            </a:solidFill>
            <a:latin typeface="+mn-lt"/>
            <a:ea typeface="+mn-ea"/>
            <a:cs typeface="+mn-cs"/>
          </a:endParaRPr>
        </a:p>
        <a:p>
          <a:pPr algn="l"/>
          <a:r>
            <a:rPr lang="en-GB" sz="1200" b="1" kern="1700" spc="0">
              <a:solidFill>
                <a:sysClr val="windowText" lastClr="000000"/>
              </a:solidFill>
              <a:latin typeface="+mn-lt"/>
              <a:ea typeface="+mn-ea"/>
              <a:cs typeface="+mn-cs"/>
            </a:rPr>
            <a:t>In lines 45 to 54, </a:t>
          </a:r>
          <a:r>
            <a:rPr lang="en-GB" sz="1200" b="0" kern="1700" spc="0">
              <a:solidFill>
                <a:sysClr val="windowText" lastClr="000000"/>
              </a:solidFill>
              <a:latin typeface="+mn-lt"/>
              <a:ea typeface="+mn-ea"/>
              <a:cs typeface="+mn-cs"/>
            </a:rPr>
            <a:t>you can input custom metrics that should be </a:t>
          </a:r>
          <a:r>
            <a:rPr lang="en-GB" sz="1200" b="1" kern="1700" spc="0">
              <a:solidFill>
                <a:sysClr val="windowText" lastClr="000000"/>
              </a:solidFill>
              <a:latin typeface="+mn-lt"/>
              <a:ea typeface="+mn-ea"/>
              <a:cs typeface="+mn-cs"/>
            </a:rPr>
            <a:t>reported exactly as entered</a:t>
          </a:r>
          <a:r>
            <a:rPr lang="en-GB" sz="1200" b="0" kern="1700" spc="0">
              <a:solidFill>
                <a:sysClr val="windowText" lastClr="000000"/>
              </a:solidFill>
              <a:latin typeface="+mn-lt"/>
              <a:ea typeface="+mn-ea"/>
              <a:cs typeface="+mn-cs"/>
            </a:rPr>
            <a:t>. Combined with the standard fields already available in the main P&amp;L statement, this section empowers you to build out tailored metrics that better reflect the nuances of your portfolio. In the section </a:t>
          </a:r>
          <a:r>
            <a:rPr lang="en-GB" sz="1200" b="1" kern="1700" spc="0">
              <a:solidFill>
                <a:sysClr val="windowText" lastClr="000000"/>
              </a:solidFill>
              <a:latin typeface="+mn-lt"/>
              <a:ea typeface="+mn-ea"/>
              <a:cs typeface="+mn-cs"/>
            </a:rPr>
            <a:t>from line 250 onwards</a:t>
          </a:r>
          <a:r>
            <a:rPr lang="en-GB" sz="1200" b="0" kern="1700" spc="0">
              <a:solidFill>
                <a:sysClr val="windowText" lastClr="000000"/>
              </a:solidFill>
              <a:latin typeface="+mn-lt"/>
              <a:ea typeface="+mn-ea"/>
              <a:cs typeface="+mn-cs"/>
            </a:rPr>
            <a:t>, you can configure derived metrics using three simple selectors:</a:t>
          </a:r>
        </a:p>
        <a:p>
          <a:pPr algn="l"/>
          <a:r>
            <a:rPr lang="en-GB" sz="1200" b="1" kern="1700" spc="0">
              <a:solidFill>
                <a:sysClr val="windowText" lastClr="000000"/>
              </a:solidFill>
              <a:latin typeface="+mn-lt"/>
              <a:ea typeface="+mn-ea"/>
              <a:cs typeface="+mn-cs"/>
            </a:rPr>
            <a:t>Sign / Scenario / Label</a:t>
          </a:r>
        </a:p>
        <a:p>
          <a:pPr algn="l"/>
          <a:endParaRPr lang="en-GB" sz="1200" b="1"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Once selected, the template applies the calculation logic automatically, and the resulting values will populate </a:t>
          </a:r>
          <a:r>
            <a:rPr lang="en-GB" sz="1200" b="1" kern="1700" spc="0">
              <a:solidFill>
                <a:sysClr val="windowText" lastClr="000000"/>
              </a:solidFill>
              <a:latin typeface="+mn-lt"/>
              <a:ea typeface="+mn-ea"/>
              <a:cs typeface="+mn-cs"/>
            </a:rPr>
            <a:t>between lines 57 and 66</a:t>
          </a:r>
          <a:r>
            <a:rPr lang="en-GB" sz="1200" b="0" kern="1700" spc="0">
              <a:solidFill>
                <a:sysClr val="windowText" lastClr="000000"/>
              </a:solidFill>
              <a:latin typeface="+mn-lt"/>
              <a:ea typeface="+mn-ea"/>
              <a:cs typeface="+mn-cs"/>
            </a:rPr>
            <a:t>. (you</a:t>
          </a:r>
          <a:r>
            <a:rPr lang="en-GB" sz="1200" b="0" kern="1700" spc="0" baseline="0">
              <a:solidFill>
                <a:sysClr val="windowText" lastClr="000000"/>
              </a:solidFill>
              <a:latin typeface="+mn-lt"/>
              <a:ea typeface="+mn-ea"/>
              <a:cs typeface="+mn-cs"/>
            </a:rPr>
            <a:t> also have a hyperlink in column AA (Define) to take you to the definition.)</a:t>
          </a:r>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 </a:t>
          </a:r>
        </a:p>
        <a:p>
          <a:pPr algn="l"/>
          <a:r>
            <a:rPr lang="en-GB" sz="1200" b="0" kern="1700" spc="0">
              <a:solidFill>
                <a:sysClr val="windowText" lastClr="000000"/>
              </a:solidFill>
              <a:latin typeface="+mn-lt"/>
              <a:ea typeface="+mn-ea"/>
              <a:cs typeface="+mn-cs"/>
            </a:rPr>
            <a:t>As with the rest of the template, the white cells are your action points. Use the Tab key to move through the inputs efficiently — it’s deliberately designed to guide your workflow and maintain consistency across the monthly pack.</a:t>
          </a:r>
        </a:p>
        <a:p>
          <a:pPr algn="l"/>
          <a:endParaRPr lang="en-GB" sz="1200" b="0" kern="1700" spc="0">
            <a:solidFill>
              <a:sysClr val="windowText" lastClr="000000"/>
            </a:solidFill>
            <a:latin typeface="+mn-lt"/>
            <a:ea typeface="+mn-ea"/>
            <a:cs typeface="+mn-cs"/>
          </a:endParaRPr>
        </a:p>
        <a:p>
          <a:pPr algn="l"/>
          <a:r>
            <a:rPr lang="en-GB" sz="1200" b="1" kern="1700" spc="0">
              <a:solidFill>
                <a:sysClr val="windowText" lastClr="000000"/>
              </a:solidFill>
              <a:latin typeface="+mn-lt"/>
              <a:ea typeface="+mn-ea"/>
              <a:cs typeface="+mn-cs"/>
            </a:rPr>
            <a:t>Double</a:t>
          </a:r>
          <a:r>
            <a:rPr lang="en-GB" sz="1200" b="1" kern="1700" spc="0" baseline="0">
              <a:solidFill>
                <a:sysClr val="windowText" lastClr="000000"/>
              </a:solidFill>
              <a:latin typeface="+mn-lt"/>
              <a:ea typeface="+mn-ea"/>
              <a:cs typeface="+mn-cs"/>
            </a:rPr>
            <a:t> check the annual summary </a:t>
          </a:r>
          <a:r>
            <a:rPr lang="en-GB" sz="1200" b="0" kern="1700" spc="0" baseline="0">
              <a:solidFill>
                <a:sysClr val="windowText" lastClr="000000"/>
              </a:solidFill>
              <a:latin typeface="+mn-lt"/>
              <a:ea typeface="+mn-ea"/>
              <a:cs typeface="+mn-cs"/>
            </a:rPr>
            <a:t>section when setting up for the first time. if any figure doesn't look right for example, aggregation logic cannot be simple summation, please contact us as soon as you can. </a:t>
          </a:r>
          <a:endParaRPr lang="en-GB" sz="1200" b="0" kern="1700" spc="0">
            <a:solidFill>
              <a:sysClr val="windowText" lastClr="000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24</xdr:row>
      <xdr:rowOff>0</xdr:rowOff>
    </xdr:from>
    <xdr:to>
      <xdr:col>20</xdr:col>
      <xdr:colOff>0</xdr:colOff>
      <xdr:row>26</xdr:row>
      <xdr:rowOff>0</xdr:rowOff>
    </xdr:to>
    <xdr:sp macro="" textlink="">
      <xdr:nvSpPr>
        <xdr:cNvPr id="16" name="Rectangle 85">
          <a:extLst>
            <a:ext uri="{FF2B5EF4-FFF2-40B4-BE49-F238E27FC236}">
              <a16:creationId xmlns:a16="http://schemas.microsoft.com/office/drawing/2014/main" id="{E00D3F2D-4F85-4539-80EB-AFA6E4E1053F}"/>
            </a:ext>
          </a:extLst>
        </xdr:cNvPr>
        <xdr:cNvSpPr/>
      </xdr:nvSpPr>
      <xdr:spPr>
        <a:xfrm>
          <a:off x="23907750" y="7266214"/>
          <a:ext cx="9239250" cy="38100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Do not group multiple debt Items into a single line. Accurate liquidity and valuation analysis depend on the granularity of debt reporting.</a:t>
          </a:r>
        </a:p>
      </xdr:txBody>
    </xdr:sp>
    <xdr:clientData/>
  </xdr:twoCellAnchor>
  <xdr:twoCellAnchor>
    <xdr:from>
      <xdr:col>18</xdr:col>
      <xdr:colOff>0</xdr:colOff>
      <xdr:row>18</xdr:row>
      <xdr:rowOff>0</xdr:rowOff>
    </xdr:from>
    <xdr:to>
      <xdr:col>20</xdr:col>
      <xdr:colOff>0</xdr:colOff>
      <xdr:row>24</xdr:row>
      <xdr:rowOff>0</xdr:rowOff>
    </xdr:to>
    <xdr:sp macro="" textlink="">
      <xdr:nvSpPr>
        <xdr:cNvPr id="11" name="Rectangle 9">
          <a:extLst>
            <a:ext uri="{FF2B5EF4-FFF2-40B4-BE49-F238E27FC236}">
              <a16:creationId xmlns:a16="http://schemas.microsoft.com/office/drawing/2014/main" id="{47685F9B-DEAB-424F-A0A4-70918883D206}"/>
            </a:ext>
            <a:ext uri="{147F2762-F138-4A5C-976F-8EAC2B608ADB}">
              <a16:predDERef xmlns:a16="http://schemas.microsoft.com/office/drawing/2014/main" pred="{22FED1DD-D092-19D1-0359-8D5D24804D6E}"/>
            </a:ext>
          </a:extLst>
        </xdr:cNvPr>
        <xdr:cNvSpPr/>
      </xdr:nvSpPr>
      <xdr:spPr>
        <a:xfrm>
          <a:off x="23907750" y="5932714"/>
          <a:ext cx="9239250" cy="133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a:t>
          </a:r>
          <a:r>
            <a:rPr lang="en-GB" sz="1200" b="0" kern="1700" spc="0" baseline="0">
              <a:solidFill>
                <a:sysClr val="windowText" lastClr="000000"/>
              </a:solidFill>
            </a:rPr>
            <a:t> provide the company's actual monthly balance sheet data for the last 36 months. Following the initial submission, you will only be required to add the most recent month's data and review historical data for potential typos. Acutal data should not be restated to reflect changes in perimeter.</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The goal is to build a clear view of the company's financial position over time.</a:t>
          </a:r>
        </a:p>
        <a:p>
          <a:pPr algn="l"/>
          <a:endParaRPr lang="en-GB" sz="1200" b="0" kern="1700" spc="0" baseline="0">
            <a:solidFill>
              <a:sysClr val="windowText" lastClr="000000"/>
            </a:solidFill>
          </a:endParaRPr>
        </a:p>
        <a:p>
          <a:pPr algn="l"/>
          <a:endParaRPr lang="en-GB" sz="1200" b="0" kern="1700" spc="0" baseline="0">
            <a:solidFill>
              <a:sysClr val="windowText" lastClr="000000"/>
            </a:solidFill>
          </a:endParaRPr>
        </a:p>
        <a:p>
          <a:pPr algn="l"/>
          <a:endParaRPr lang="en-GB" sz="1050" b="0" kern="1700" spc="0">
            <a:solidFill>
              <a:sysClr val="windowText" lastClr="000000"/>
            </a:solidFill>
          </a:endParaRPr>
        </a:p>
      </xdr:txBody>
    </xdr:sp>
    <xdr:clientData/>
  </xdr:twoCellAnchor>
  <xdr:twoCellAnchor editAs="oneCell">
    <xdr:from>
      <xdr:col>18</xdr:col>
      <xdr:colOff>165687</xdr:colOff>
      <xdr:row>24</xdr:row>
      <xdr:rowOff>89647</xdr:rowOff>
    </xdr:from>
    <xdr:to>
      <xdr:col>18</xdr:col>
      <xdr:colOff>439697</xdr:colOff>
      <xdr:row>25</xdr:row>
      <xdr:rowOff>169003</xdr:rowOff>
    </xdr:to>
    <xdr:pic>
      <xdr:nvPicPr>
        <xdr:cNvPr id="19" name="Picture 4">
          <a:extLst>
            <a:ext uri="{FF2B5EF4-FFF2-40B4-BE49-F238E27FC236}">
              <a16:creationId xmlns:a16="http://schemas.microsoft.com/office/drawing/2014/main" id="{B3A6D1F5-CB1C-4D0A-8F5D-EB74F272E3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9366" y="7940968"/>
          <a:ext cx="257087" cy="345782"/>
        </a:xfrm>
        <a:prstGeom prst="rect">
          <a:avLst/>
        </a:prstGeom>
      </xdr:spPr>
    </xdr:pic>
    <xdr:clientData/>
  </xdr:twoCellAnchor>
  <xdr:twoCellAnchor>
    <xdr:from>
      <xdr:col>18</xdr:col>
      <xdr:colOff>0</xdr:colOff>
      <xdr:row>15</xdr:row>
      <xdr:rowOff>201705</xdr:rowOff>
    </xdr:from>
    <xdr:to>
      <xdr:col>20</xdr:col>
      <xdr:colOff>0</xdr:colOff>
      <xdr:row>17</xdr:row>
      <xdr:rowOff>0</xdr:rowOff>
    </xdr:to>
    <xdr:sp macro="" textlink="">
      <xdr:nvSpPr>
        <xdr:cNvPr id="8" name="Rectangle 2">
          <a:extLst>
            <a:ext uri="{FF2B5EF4-FFF2-40B4-BE49-F238E27FC236}">
              <a16:creationId xmlns:a16="http://schemas.microsoft.com/office/drawing/2014/main" id="{9E274E36-DFF2-4CC8-B7FB-5454C0EC52D0}"/>
            </a:ext>
          </a:extLst>
        </xdr:cNvPr>
        <xdr:cNvSpPr/>
      </xdr:nvSpPr>
      <xdr:spPr>
        <a:xfrm>
          <a:off x="24025412" y="4258234"/>
          <a:ext cx="9233647" cy="38100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Accounts (REQUIRED)</a:t>
          </a:r>
        </a:p>
      </xdr:txBody>
    </xdr:sp>
    <xdr:clientData/>
  </xdr:twoCellAnchor>
  <xdr:twoCellAnchor>
    <xdr:from>
      <xdr:col>18</xdr:col>
      <xdr:colOff>0</xdr:colOff>
      <xdr:row>57</xdr:row>
      <xdr:rowOff>0</xdr:rowOff>
    </xdr:from>
    <xdr:to>
      <xdr:col>19</xdr:col>
      <xdr:colOff>5591736</xdr:colOff>
      <xdr:row>58</xdr:row>
      <xdr:rowOff>0</xdr:rowOff>
    </xdr:to>
    <xdr:sp macro="" textlink="">
      <xdr:nvSpPr>
        <xdr:cNvPr id="25" name="Rectangle 2">
          <a:extLst>
            <a:ext uri="{FF2B5EF4-FFF2-40B4-BE49-F238E27FC236}">
              <a16:creationId xmlns:a16="http://schemas.microsoft.com/office/drawing/2014/main" id="{C7F11881-A667-4BA3-9DEC-B1849F9663F7}"/>
            </a:ext>
          </a:extLst>
        </xdr:cNvPr>
        <xdr:cNvSpPr/>
      </xdr:nvSpPr>
      <xdr:spPr>
        <a:xfrm>
          <a:off x="23907750" y="14001750"/>
          <a:ext cx="9184022" cy="23132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Map Company Budget Cash Flow Data (REQUIRED)</a:t>
          </a:r>
        </a:p>
      </xdr:txBody>
    </xdr:sp>
    <xdr:clientData/>
  </xdr:twoCellAnchor>
  <xdr:twoCellAnchor>
    <xdr:from>
      <xdr:col>18</xdr:col>
      <xdr:colOff>0</xdr:colOff>
      <xdr:row>59</xdr:row>
      <xdr:rowOff>0</xdr:rowOff>
    </xdr:from>
    <xdr:to>
      <xdr:col>20</xdr:col>
      <xdr:colOff>0</xdr:colOff>
      <xdr:row>65</xdr:row>
      <xdr:rowOff>70114</xdr:rowOff>
    </xdr:to>
    <xdr:sp macro="" textlink="">
      <xdr:nvSpPr>
        <xdr:cNvPr id="26" name="Rectangle 9">
          <a:extLst>
            <a:ext uri="{FF2B5EF4-FFF2-40B4-BE49-F238E27FC236}">
              <a16:creationId xmlns:a16="http://schemas.microsoft.com/office/drawing/2014/main" id="{38BCFEFB-B5CB-4D7D-B950-EDCF0A8073C0}"/>
            </a:ext>
            <a:ext uri="{147F2762-F138-4A5C-976F-8EAC2B608ADB}">
              <a16:predDERef xmlns:a16="http://schemas.microsoft.com/office/drawing/2014/main" pred="{22FED1DD-D092-19D1-0359-8D5D24804D6E}"/>
            </a:ext>
          </a:extLst>
        </xdr:cNvPr>
        <xdr:cNvSpPr/>
      </xdr:nvSpPr>
      <xdr:spPr>
        <a:xfrm>
          <a:off x="23869650" y="14401800"/>
          <a:ext cx="9239250" cy="14798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provide monthly budget data. Reported figures must remain consistent with the initial</a:t>
          </a:r>
          <a:r>
            <a:rPr lang="en-GB" sz="1200" b="0" kern="1700" spc="0" baseline="0">
              <a:solidFill>
                <a:sysClr val="windowText" lastClr="000000"/>
              </a:solidFill>
            </a:rPr>
            <a:t> budget and should not be restated retrospectively. </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In your first submission, include all monthly budget data from the beginning of the year to date. For subsequent submissions, provide only the latest month's data</a:t>
          </a:r>
        </a:p>
        <a:p>
          <a:pPr algn="l"/>
          <a:endParaRPr lang="en-GB" sz="1200" b="0" kern="1700" spc="0" baseline="0">
            <a:solidFill>
              <a:sysClr val="windowText" lastClr="000000"/>
            </a:solidFill>
          </a:endParaRPr>
        </a:p>
        <a:p>
          <a:pPr algn="l"/>
          <a:endParaRPr lang="en-GB" sz="1200" b="0" kern="1700" spc="0" baseline="0">
            <a:solidFill>
              <a:sysClr val="windowText" lastClr="000000"/>
            </a:solidFill>
          </a:endParaRPr>
        </a:p>
        <a:p>
          <a:pPr algn="l"/>
          <a:endParaRPr lang="en-GB" sz="1050" b="0" kern="1700" spc="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0</xdr:colOff>
      <xdr:row>19</xdr:row>
      <xdr:rowOff>0</xdr:rowOff>
    </xdr:from>
    <xdr:to>
      <xdr:col>20</xdr:col>
      <xdr:colOff>0</xdr:colOff>
      <xdr:row>26</xdr:row>
      <xdr:rowOff>87475</xdr:rowOff>
    </xdr:to>
    <xdr:sp macro="" textlink="">
      <xdr:nvSpPr>
        <xdr:cNvPr id="25" name="TextBox 1">
          <a:extLst>
            <a:ext uri="{FF2B5EF4-FFF2-40B4-BE49-F238E27FC236}">
              <a16:creationId xmlns:a16="http://schemas.microsoft.com/office/drawing/2014/main" id="{A192FA1C-FFC3-4DEE-9480-F88E905B98C2}"/>
            </a:ext>
          </a:extLst>
        </xdr:cNvPr>
        <xdr:cNvSpPr txBox="1"/>
      </xdr:nvSpPr>
      <xdr:spPr>
        <a:xfrm>
          <a:off x="23929133" y="5889949"/>
          <a:ext cx="9233418" cy="1448189"/>
        </a:xfrm>
        <a:prstGeom prst="rect">
          <a:avLst/>
        </a:prstGeom>
        <a:noFill/>
      </xdr:spPr>
      <xdr:txBody>
        <a:bodyPr vertOverflow="overflow" horzOverflow="overflow" wrap="square" lIns="0" tIns="0" rIns="0" bIns="0" rtlCol="0" anchor="t">
          <a:noAutofit/>
        </a:bodyPr>
        <a:lstStyle/>
        <a:p>
          <a:pPr algn="l"/>
          <a:r>
            <a:rPr lang="en-GB" sz="1200" b="1" kern="1200" dirty="0" err="1">
              <a:solidFill>
                <a:schemeClr val="tx2"/>
              </a:solidFill>
            </a:rPr>
            <a:t>Task</a:t>
          </a:r>
          <a:r>
            <a:rPr lang="en-GB" sz="1200" kern="1200" dirty="0" err="1">
              <a:solidFill>
                <a:schemeClr val="tx2"/>
              </a:solidFill>
            </a:rPr>
            <a:t>:</a:t>
          </a:r>
          <a:r>
            <a:rPr lang="en-GB" sz="1200" kern="1200" baseline="0" dirty="0" err="1">
              <a:solidFill>
                <a:schemeClr val="tx2"/>
              </a:solidFill>
            </a:rPr>
            <a:t> </a:t>
          </a:r>
          <a:r>
            <a:rPr lang="en-GB" sz="1200" kern="1200" baseline="0" dirty="0" err="1"/>
            <a:t>Please provide the company's actual monthly cash flow data for the last 36 months. Following the initial submission, you will only be required to add the most recent month's data and review historical data for potential typos. ACtual data should not be restated to reflect changes in perimeter.</a:t>
          </a:r>
        </a:p>
        <a:p>
          <a:pPr algn="l"/>
          <a:endParaRPr lang="en-GB" sz="1200" kern="1200" baseline="0" dirty="0" err="1"/>
        </a:p>
        <a:p>
          <a:pPr algn="l"/>
          <a:r>
            <a:rPr lang="en-GB" sz="1200" b="1" kern="1200" baseline="0" dirty="0" err="1">
              <a:solidFill>
                <a:schemeClr val="tx2"/>
              </a:solidFill>
            </a:rPr>
            <a:t>Statement Structure</a:t>
          </a:r>
          <a:r>
            <a:rPr lang="en-GB" sz="1200" kern="1200" baseline="0" dirty="0" err="1">
              <a:solidFill>
                <a:schemeClr val="tx2"/>
              </a:solidFill>
            </a:rPr>
            <a:t>: </a:t>
          </a:r>
        </a:p>
        <a:p>
          <a:pPr algn="l"/>
          <a:r>
            <a:rPr lang="en-GB" sz="1200" kern="1200" baseline="0" dirty="0" err="1"/>
            <a:t>The Calculation begins with Reported Ebitda, using the value shown in the P&amp;L sheet as the baseline. From there, results must be aligned with CVC's definition of Unlevered Free Cash Flow(UFCF), which is determined as UFCF = EBITDA - NWC- Capex - Cash - Taxes - VCP and Exceptional Costs. It is important to note that UFCF is calculated before financing proceeds, principal repayments, cash interest expense, and M&amp;A related cash flows. </a:t>
          </a:r>
        </a:p>
        <a:p>
          <a:pPr algn="l"/>
          <a:endParaRPr lang="en-GB" sz="1200" kern="1200" baseline="0" dirty="0" err="1"/>
        </a:p>
        <a:p>
          <a:pPr algn="l"/>
          <a:r>
            <a:rPr lang="en-GB" sz="1200" kern="1200" baseline="0" dirty="0" err="1"/>
            <a:t>Key cash metrics automatically calculated:</a:t>
          </a:r>
        </a:p>
        <a:p>
          <a:pPr algn="l"/>
          <a:r>
            <a:rPr lang="en-GB" sz="1200" kern="1200" baseline="0" dirty="0" err="1"/>
            <a:t>-Operating Cash Flow</a:t>
          </a:r>
        </a:p>
        <a:p>
          <a:pPr algn="l"/>
          <a:r>
            <a:rPr lang="en-GB" sz="1200" kern="1200" baseline="0" dirty="0" err="1"/>
            <a:t>- Unlevered Free Cash Flow (UFCF)</a:t>
          </a:r>
        </a:p>
        <a:p>
          <a:pPr algn="l"/>
          <a:r>
            <a:rPr lang="en-GB" sz="1200" kern="1200" baseline="0" dirty="0" err="1"/>
            <a:t>- Levered Free Cash Flow (LFCF)</a:t>
          </a:r>
        </a:p>
        <a:p>
          <a:pPr algn="l"/>
          <a:r>
            <a:rPr lang="en-GB" sz="1200" kern="1200" baseline="0" dirty="0" err="1"/>
            <a:t>- Net Cash Flow</a:t>
          </a:r>
        </a:p>
        <a:p>
          <a:pPr algn="l"/>
          <a:endParaRPr lang="en-GB" sz="1200" kern="1200" baseline="0" dirty="0" err="1"/>
        </a:p>
        <a:p>
          <a:pPr algn="l"/>
          <a:r>
            <a:rPr lang="en-GB" sz="1200" kern="1200" baseline="0" dirty="0" err="1"/>
            <a:t>IMPORTANT: Please add the current full financial year budget( and latest full financial year forecast as the budget is updated through the year) in the rightmost columns. The budget should be refreshed on december submission for each year (e.g. December 2024, submit Budget for FY 2025)</a:t>
          </a:r>
          <a:endParaRPr lang="en-GB" sz="1200" kern="1200" dirty="0" err="1"/>
        </a:p>
      </xdr:txBody>
    </xdr:sp>
    <xdr:clientData/>
  </xdr:twoCellAnchor>
  <xdr:twoCellAnchor>
    <xdr:from>
      <xdr:col>18</xdr:col>
      <xdr:colOff>0</xdr:colOff>
      <xdr:row>16</xdr:row>
      <xdr:rowOff>4059</xdr:rowOff>
    </xdr:from>
    <xdr:to>
      <xdr:col>20</xdr:col>
      <xdr:colOff>0</xdr:colOff>
      <xdr:row>18</xdr:row>
      <xdr:rowOff>0</xdr:rowOff>
    </xdr:to>
    <xdr:sp macro="" textlink="">
      <xdr:nvSpPr>
        <xdr:cNvPr id="41" name="Rectangle 2">
          <a:extLst>
            <a:ext uri="{FF2B5EF4-FFF2-40B4-BE49-F238E27FC236}">
              <a16:creationId xmlns:a16="http://schemas.microsoft.com/office/drawing/2014/main" id="{D08B5C13-1BE7-43D2-B7BC-A5BBC53B7677}"/>
            </a:ext>
          </a:extLst>
        </xdr:cNvPr>
        <xdr:cNvSpPr>
          <a:spLocks/>
        </xdr:cNvSpPr>
      </xdr:nvSpPr>
      <xdr:spPr>
        <a:xfrm>
          <a:off x="23917275" y="5157084"/>
          <a:ext cx="9239250" cy="51029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Actual Cash Flow Data (REQUIRED)</a:t>
          </a:r>
        </a:p>
      </xdr:txBody>
    </xdr:sp>
    <xdr:clientData/>
  </xdr:twoCellAnchor>
  <xdr:twoCellAnchor>
    <xdr:from>
      <xdr:col>18</xdr:col>
      <xdr:colOff>0</xdr:colOff>
      <xdr:row>37</xdr:row>
      <xdr:rowOff>0</xdr:rowOff>
    </xdr:from>
    <xdr:to>
      <xdr:col>20</xdr:col>
      <xdr:colOff>0</xdr:colOff>
      <xdr:row>39</xdr:row>
      <xdr:rowOff>0</xdr:rowOff>
    </xdr:to>
    <xdr:sp macro="" textlink="">
      <xdr:nvSpPr>
        <xdr:cNvPr id="45" name="Rectangle 85">
          <a:extLst>
            <a:ext uri="{FF2B5EF4-FFF2-40B4-BE49-F238E27FC236}">
              <a16:creationId xmlns:a16="http://schemas.microsoft.com/office/drawing/2014/main" id="{E3E58C3C-D058-4A19-87A7-24C290996B0C}"/>
            </a:ext>
          </a:extLst>
        </xdr:cNvPr>
        <xdr:cNvSpPr/>
      </xdr:nvSpPr>
      <xdr:spPr>
        <a:xfrm>
          <a:off x="23929133" y="9388929"/>
          <a:ext cx="9233418" cy="427653"/>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Any</a:t>
          </a:r>
          <a:r>
            <a:rPr lang="en-GB" sz="1050" b="0" kern="1200" baseline="0">
              <a:solidFill>
                <a:srgbClr val="C00000"/>
              </a:solidFill>
            </a:rPr>
            <a:t> unexplained variance between calculated cash movements and the actual change in cash on the balance sheet will be captured in the "Unreconciled Cash Flow" line and reported accordingly.</a:t>
          </a:r>
          <a:endParaRPr lang="en-GB" sz="1050" b="0" kern="1200">
            <a:solidFill>
              <a:srgbClr val="C00000"/>
            </a:solidFill>
          </a:endParaRPr>
        </a:p>
      </xdr:txBody>
    </xdr:sp>
    <xdr:clientData/>
  </xdr:twoCellAnchor>
  <xdr:twoCellAnchor editAs="oneCell">
    <xdr:from>
      <xdr:col>18</xdr:col>
      <xdr:colOff>193027</xdr:colOff>
      <xdr:row>37</xdr:row>
      <xdr:rowOff>74645</xdr:rowOff>
    </xdr:from>
    <xdr:to>
      <xdr:col>18</xdr:col>
      <xdr:colOff>487892</xdr:colOff>
      <xdr:row>38</xdr:row>
      <xdr:rowOff>161648</xdr:rowOff>
    </xdr:to>
    <xdr:pic>
      <xdr:nvPicPr>
        <xdr:cNvPr id="6" name="Picture 5">
          <a:extLst>
            <a:ext uri="{FF2B5EF4-FFF2-40B4-BE49-F238E27FC236}">
              <a16:creationId xmlns:a16="http://schemas.microsoft.com/office/drawing/2014/main" id="{FA8E1D33-6209-4EB8-9A1B-5A231F01D2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122160" y="9463574"/>
          <a:ext cx="267113" cy="282660"/>
        </a:xfrm>
        <a:prstGeom prst="rect">
          <a:avLst/>
        </a:prstGeom>
      </xdr:spPr>
    </xdr:pic>
    <xdr:clientData/>
  </xdr:twoCellAnchor>
  <xdr:twoCellAnchor>
    <xdr:from>
      <xdr:col>18</xdr:col>
      <xdr:colOff>0</xdr:colOff>
      <xdr:row>8</xdr:row>
      <xdr:rowOff>0</xdr:rowOff>
    </xdr:from>
    <xdr:to>
      <xdr:col>20</xdr:col>
      <xdr:colOff>0</xdr:colOff>
      <xdr:row>10</xdr:row>
      <xdr:rowOff>0</xdr:rowOff>
    </xdr:to>
    <xdr:sp macro="" textlink="">
      <xdr:nvSpPr>
        <xdr:cNvPr id="43" name="Rectangle 2">
          <a:extLst>
            <a:ext uri="{FF2B5EF4-FFF2-40B4-BE49-F238E27FC236}">
              <a16:creationId xmlns:a16="http://schemas.microsoft.com/office/drawing/2014/main" id="{EC470245-AE62-4029-90AA-A2CDCAB15932}"/>
            </a:ext>
          </a:extLst>
        </xdr:cNvPr>
        <xdr:cNvSpPr/>
      </xdr:nvSpPr>
      <xdr:spPr>
        <a:xfrm>
          <a:off x="23929133" y="2847781"/>
          <a:ext cx="9233418" cy="758112"/>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18</xdr:col>
      <xdr:colOff>0</xdr:colOff>
      <xdr:row>40</xdr:row>
      <xdr:rowOff>0</xdr:rowOff>
    </xdr:from>
    <xdr:to>
      <xdr:col>20</xdr:col>
      <xdr:colOff>0</xdr:colOff>
      <xdr:row>42</xdr:row>
      <xdr:rowOff>1</xdr:rowOff>
    </xdr:to>
    <xdr:sp macro="" textlink="">
      <xdr:nvSpPr>
        <xdr:cNvPr id="44" name="Rectangle 2">
          <a:extLst>
            <a:ext uri="{FF2B5EF4-FFF2-40B4-BE49-F238E27FC236}">
              <a16:creationId xmlns:a16="http://schemas.microsoft.com/office/drawing/2014/main" id="{9755F5CD-4C6A-4129-8864-F3AA8755829D}"/>
            </a:ext>
          </a:extLst>
        </xdr:cNvPr>
        <xdr:cNvSpPr/>
      </xdr:nvSpPr>
      <xdr:spPr>
        <a:xfrm>
          <a:off x="23917275" y="10058400"/>
          <a:ext cx="9239250" cy="83820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Map Company Budget Cash Flow Data (REQUIRED)</a:t>
          </a:r>
        </a:p>
      </xdr:txBody>
    </xdr:sp>
    <xdr:clientData/>
  </xdr:twoCellAnchor>
  <xdr:twoCellAnchor>
    <xdr:from>
      <xdr:col>18</xdr:col>
      <xdr:colOff>28575</xdr:colOff>
      <xdr:row>42</xdr:row>
      <xdr:rowOff>123825</xdr:rowOff>
    </xdr:from>
    <xdr:to>
      <xdr:col>19</xdr:col>
      <xdr:colOff>5600701</xdr:colOff>
      <xdr:row>46</xdr:row>
      <xdr:rowOff>0</xdr:rowOff>
    </xdr:to>
    <xdr:sp macro="" textlink="">
      <xdr:nvSpPr>
        <xdr:cNvPr id="11" name="TextBox 1">
          <a:extLst>
            <a:ext uri="{FF2B5EF4-FFF2-40B4-BE49-F238E27FC236}">
              <a16:creationId xmlns:a16="http://schemas.microsoft.com/office/drawing/2014/main" id="{8A53EE81-61C4-4AD0-9052-50DB76017854}"/>
            </a:ext>
          </a:extLst>
        </xdr:cNvPr>
        <xdr:cNvSpPr txBox="1"/>
      </xdr:nvSpPr>
      <xdr:spPr>
        <a:xfrm>
          <a:off x="23957708" y="10543009"/>
          <a:ext cx="9158580" cy="974465"/>
        </a:xfrm>
        <a:prstGeom prst="rect">
          <a:avLst/>
        </a:prstGeom>
        <a:noFill/>
      </xdr:spPr>
      <xdr:txBody>
        <a:bodyPr vertOverflow="overflow" horzOverflow="overflow" wrap="square" lIns="0" tIns="0" rIns="0" bIns="0" rtlCol="0" anchor="t">
          <a:noAutofit/>
        </a:bodyPr>
        <a:lstStyle/>
        <a:p>
          <a:pPr algn="l"/>
          <a:r>
            <a:rPr lang="en-GB" sz="1200" b="1" kern="1200" dirty="0" err="1"/>
            <a:t>Task</a:t>
          </a:r>
          <a:r>
            <a:rPr lang="en-GB" sz="1200" kern="1200" dirty="0" err="1"/>
            <a:t>:</a:t>
          </a:r>
          <a:r>
            <a:rPr lang="en-GB" sz="1200" kern="1200" baseline="0" dirty="0" err="1"/>
            <a:t> In your first submission please provide the historical budget for the current year from January to current month. Following the initial submission, you will only be required to add the most recent month's data and review historical data for potential typos.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t>
          </a:r>
          <a:endParaRPr lang="en-GB" sz="1200" kern="1200" dirty="0" err="1"/>
        </a:p>
      </xdr:txBody>
    </xdr:sp>
    <xdr:clientData/>
  </xdr:twoCellAnchor>
  <xdr:twoCellAnchor>
    <xdr:from>
      <xdr:col>18</xdr:col>
      <xdr:colOff>0</xdr:colOff>
      <xdr:row>48</xdr:row>
      <xdr:rowOff>0</xdr:rowOff>
    </xdr:from>
    <xdr:to>
      <xdr:col>20</xdr:col>
      <xdr:colOff>0</xdr:colOff>
      <xdr:row>50</xdr:row>
      <xdr:rowOff>142875</xdr:rowOff>
    </xdr:to>
    <xdr:sp macro="" textlink="">
      <xdr:nvSpPr>
        <xdr:cNvPr id="17" name="Rectangle 85">
          <a:extLst>
            <a:ext uri="{FF2B5EF4-FFF2-40B4-BE49-F238E27FC236}">
              <a16:creationId xmlns:a16="http://schemas.microsoft.com/office/drawing/2014/main" id="{7C69398F-E43D-4FCB-876F-EAE254E92813}"/>
            </a:ext>
          </a:extLst>
        </xdr:cNvPr>
        <xdr:cNvSpPr/>
      </xdr:nvSpPr>
      <xdr:spPr>
        <a:xfrm>
          <a:off x="23929133" y="11906250"/>
          <a:ext cx="9233418" cy="531651"/>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Any missing line above Levered Free Cash Flow will lead to an inaccurate Liquidity Ratio calculation</a:t>
          </a:r>
        </a:p>
      </xdr:txBody>
    </xdr:sp>
    <xdr:clientData/>
  </xdr:twoCellAnchor>
  <xdr:twoCellAnchor editAs="oneCell">
    <xdr:from>
      <xdr:col>18</xdr:col>
      <xdr:colOff>196850</xdr:colOff>
      <xdr:row>48</xdr:row>
      <xdr:rowOff>197909</xdr:rowOff>
    </xdr:from>
    <xdr:to>
      <xdr:col>18</xdr:col>
      <xdr:colOff>485365</xdr:colOff>
      <xdr:row>49</xdr:row>
      <xdr:rowOff>247228</xdr:rowOff>
    </xdr:to>
    <xdr:pic>
      <xdr:nvPicPr>
        <xdr:cNvPr id="18" name="Picture 12">
          <a:extLst>
            <a:ext uri="{FF2B5EF4-FFF2-40B4-BE49-F238E27FC236}">
              <a16:creationId xmlns:a16="http://schemas.microsoft.com/office/drawing/2014/main" id="{4CB82B94-127D-4419-8BB4-574518B620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7267" y="13691659"/>
          <a:ext cx="267113" cy="3100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19</xdr:col>
      <xdr:colOff>40821</xdr:colOff>
      <xdr:row>10</xdr:row>
      <xdr:rowOff>81646</xdr:rowOff>
    </xdr:from>
    <xdr:to>
      <xdr:col>21</xdr:col>
      <xdr:colOff>40821</xdr:colOff>
      <xdr:row>12</xdr:row>
      <xdr:rowOff>149680</xdr:rowOff>
    </xdr:to>
    <xdr:sp macro="" textlink="">
      <xdr:nvSpPr>
        <xdr:cNvPr id="1249" name="TextBox 2">
          <a:extLst>
            <a:ext uri="{FF2B5EF4-FFF2-40B4-BE49-F238E27FC236}">
              <a16:creationId xmlns:a16="http://schemas.microsoft.com/office/drawing/2014/main" id="{41FFBA4E-78AF-E15A-E689-837EF827905D}"/>
            </a:ext>
          </a:extLst>
        </xdr:cNvPr>
        <xdr:cNvSpPr txBox="1"/>
      </xdr:nvSpPr>
      <xdr:spPr>
        <a:xfrm>
          <a:off x="17008928" y="2626182"/>
          <a:ext cx="9130393" cy="748391"/>
        </a:xfrm>
        <a:prstGeom prst="rect">
          <a:avLst/>
        </a:prstGeom>
        <a:noFill/>
      </xdr:spPr>
      <xdr:txBody>
        <a:bodyPr vertOverflow="overflow" horzOverflow="overflow" wrap="square" lIns="0" tIns="0" rIns="0" bIns="0" rtlCol="0" anchor="t">
          <a:noAutofit/>
        </a:bodyPr>
        <a:lstStyle/>
        <a:p>
          <a:r>
            <a:rPr lang="en-GB" sz="1200" baseline="0">
              <a:effectLst/>
              <a:latin typeface="+mn-lt"/>
              <a:ea typeface="+mn-ea"/>
              <a:cs typeface="+mn-cs"/>
            </a:rPr>
            <a:t>The purpose of the KPI collection section includes but not limited to:</a:t>
          </a:r>
          <a:endParaRPr lang="en-GB" sz="1200">
            <a:effectLst/>
          </a:endParaRPr>
        </a:p>
        <a:p>
          <a:r>
            <a:rPr lang="en-GB" sz="1200" baseline="0">
              <a:effectLst/>
              <a:latin typeface="+mn-lt"/>
              <a:ea typeface="+mn-ea"/>
              <a:cs typeface="+mn-cs"/>
            </a:rPr>
            <a:t>• Tracking the operational and financial health of each portfolio company, </a:t>
          </a:r>
          <a:endParaRPr lang="en-GB" sz="1200">
            <a:effectLst/>
          </a:endParaRPr>
        </a:p>
        <a:p>
          <a:r>
            <a:rPr lang="en-GB" sz="1200" baseline="0">
              <a:effectLst/>
              <a:latin typeface="+mn-lt"/>
              <a:ea typeface="+mn-ea"/>
              <a:cs typeface="+mn-cs"/>
            </a:rPr>
            <a:t>• Identifying trends, risks, and opportunities (Value Creation Tracking)</a:t>
          </a:r>
          <a:endParaRPr lang="en-GB" sz="1200">
            <a:effectLst/>
          </a:endParaRPr>
        </a:p>
        <a:p>
          <a:r>
            <a:rPr lang="en-GB" sz="1200" baseline="0">
              <a:effectLst/>
              <a:latin typeface="+mn-lt"/>
              <a:ea typeface="+mn-ea"/>
              <a:cs typeface="+mn-cs"/>
            </a:rPr>
            <a:t>• Validating investmnet and valuation assumptions. </a:t>
          </a:r>
          <a:endParaRPr lang="en-GB" sz="1200">
            <a:effectLst/>
          </a:endParaRPr>
        </a:p>
        <a:p>
          <a:endParaRPr lang="en-GB" sz="1200">
            <a:effectLst/>
            <a:latin typeface="+mn-lt"/>
            <a:ea typeface="+mn-ea"/>
            <a:cs typeface="+mn-cs"/>
          </a:endParaRPr>
        </a:p>
        <a:p>
          <a:endParaRPr lang="en-GB" sz="1200">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a:p>
          <a:pPr algn="l"/>
          <a:endParaRPr lang="en-GB" sz="1200" baseline="0" dirty="0" err="1">
            <a:latin typeface="+mn-lt"/>
            <a:ea typeface="+mn-ea"/>
            <a:cs typeface="+mn-cs"/>
          </a:endParaRPr>
        </a:p>
      </xdr:txBody>
    </xdr:sp>
    <xdr:clientData/>
  </xdr:twoCellAnchor>
  <xdr:twoCellAnchor>
    <xdr:from>
      <xdr:col>19</xdr:col>
      <xdr:colOff>0</xdr:colOff>
      <xdr:row>34</xdr:row>
      <xdr:rowOff>0</xdr:rowOff>
    </xdr:from>
    <xdr:to>
      <xdr:col>21</xdr:col>
      <xdr:colOff>1</xdr:colOff>
      <xdr:row>40</xdr:row>
      <xdr:rowOff>244928</xdr:rowOff>
    </xdr:to>
    <xdr:sp macro="" textlink="">
      <xdr:nvSpPr>
        <xdr:cNvPr id="2" name="TextBox 2">
          <a:extLst>
            <a:ext uri="{FF2B5EF4-FFF2-40B4-BE49-F238E27FC236}">
              <a16:creationId xmlns:a16="http://schemas.microsoft.com/office/drawing/2014/main" id="{BB11F085-C3E9-CA15-A206-5BDB22AC84E4}"/>
            </a:ext>
          </a:extLst>
        </xdr:cNvPr>
        <xdr:cNvSpPr txBox="1"/>
      </xdr:nvSpPr>
      <xdr:spPr>
        <a:xfrm>
          <a:off x="16968107" y="8001000"/>
          <a:ext cx="9130394" cy="2775857"/>
        </a:xfrm>
        <a:prstGeom prst="rect">
          <a:avLst/>
        </a:prstGeom>
        <a:noFill/>
      </xdr:spPr>
      <xdr:txBody>
        <a:bodyPr vertOverflow="overflow" horzOverflow="overflow" wrap="square" lIns="0" tIns="0" rIns="0" bIns="0" rtlCol="0" anchor="t">
          <a:noAutofit/>
        </a:bodyPr>
        <a:lstStyle/>
        <a:p>
          <a:endParaRPr lang="en-GB" sz="1200">
            <a:effectLst/>
            <a:latin typeface="+mn-lt"/>
            <a:ea typeface="+mn-ea"/>
            <a:cs typeface="+mn-cs"/>
          </a:endParaRPr>
        </a:p>
        <a:p>
          <a:r>
            <a:rPr lang="en-GB" sz="1200" b="1">
              <a:solidFill>
                <a:schemeClr val="tx2"/>
              </a:solidFill>
              <a:effectLst/>
              <a:latin typeface="+mn-lt"/>
              <a:ea typeface="+mn-ea"/>
              <a:cs typeface="+mn-cs"/>
            </a:rPr>
            <a:t>KPI</a:t>
          </a:r>
          <a:r>
            <a:rPr lang="en-GB" sz="1200" b="1" baseline="0">
              <a:solidFill>
                <a:schemeClr val="tx2"/>
              </a:solidFill>
              <a:effectLst/>
              <a:latin typeface="+mn-lt"/>
              <a:ea typeface="+mn-ea"/>
              <a:cs typeface="+mn-cs"/>
            </a:rPr>
            <a:t> Cycles (Frequencies)</a:t>
          </a:r>
          <a:endParaRPr lang="en-GB" sz="1200" b="1">
            <a:solidFill>
              <a:schemeClr val="tx2"/>
            </a:solidFill>
            <a:effectLst/>
            <a:latin typeface="+mn-lt"/>
            <a:ea typeface="+mn-ea"/>
            <a:cs typeface="+mn-cs"/>
          </a:endParaRPr>
        </a:p>
        <a:p>
          <a:r>
            <a:rPr lang="en-GB" sz="1200">
              <a:effectLst/>
              <a:latin typeface="+mn-lt"/>
              <a:ea typeface="+mn-ea"/>
              <a:cs typeface="+mn-cs"/>
            </a:rPr>
            <a:t>Despite assigned as</a:t>
          </a:r>
          <a:r>
            <a:rPr lang="en-GB" sz="1200" b="1">
              <a:effectLst/>
              <a:latin typeface="+mn-lt"/>
              <a:ea typeface="+mn-ea"/>
              <a:cs typeface="+mn-cs"/>
            </a:rPr>
            <a:t> monthly</a:t>
          </a:r>
          <a:r>
            <a:rPr lang="en-GB" sz="1200" b="0" baseline="0">
              <a:effectLst/>
              <a:latin typeface="+mn-lt"/>
              <a:ea typeface="+mn-ea"/>
              <a:cs typeface="+mn-cs"/>
            </a:rPr>
            <a:t> task, it can capture </a:t>
          </a:r>
          <a:r>
            <a:rPr lang="en-GB" sz="1200" b="1">
              <a:effectLst/>
              <a:latin typeface="+mn-lt"/>
              <a:ea typeface="+mn-ea"/>
              <a:cs typeface="+mn-cs"/>
            </a:rPr>
            <a:t>quarterly and</a:t>
          </a:r>
          <a:r>
            <a:rPr lang="en-GB" sz="1200" b="1" baseline="0">
              <a:effectLst/>
              <a:latin typeface="+mn-lt"/>
              <a:ea typeface="+mn-ea"/>
              <a:cs typeface="+mn-cs"/>
            </a:rPr>
            <a:t> </a:t>
          </a:r>
          <a:r>
            <a:rPr lang="en-GB" sz="1200" b="1">
              <a:effectLst/>
              <a:latin typeface="+mn-lt"/>
              <a:ea typeface="+mn-ea"/>
              <a:cs typeface="+mn-cs"/>
            </a:rPr>
            <a:t>annual KPIs</a:t>
          </a:r>
          <a:r>
            <a:rPr lang="en-GB" sz="1200">
              <a:effectLst/>
              <a:latin typeface="+mn-lt"/>
              <a:ea typeface="+mn-ea"/>
              <a:cs typeface="+mn-cs"/>
            </a:rPr>
            <a:t>, you may keep the  cell</a:t>
          </a:r>
          <a:r>
            <a:rPr lang="en-GB" sz="1200" baseline="0">
              <a:effectLst/>
              <a:latin typeface="+mn-lt"/>
              <a:ea typeface="+mn-ea"/>
              <a:cs typeface="+mn-cs"/>
            </a:rPr>
            <a:t> blank (not zero) when</a:t>
          </a:r>
          <a:r>
            <a:rPr lang="en-GB" sz="1200">
              <a:effectLst/>
              <a:latin typeface="+mn-lt"/>
              <a:ea typeface="+mn-ea"/>
              <a:cs typeface="+mn-cs"/>
            </a:rPr>
            <a:t> no data is reported.</a:t>
          </a:r>
        </a:p>
        <a:p>
          <a:endParaRPr lang="en-GB" sz="1200">
            <a:effectLst/>
            <a:latin typeface="+mn-lt"/>
            <a:ea typeface="+mn-ea"/>
            <a:cs typeface="+mn-cs"/>
          </a:endParaRPr>
        </a:p>
        <a:p>
          <a:r>
            <a:rPr lang="en-GB" sz="1200" b="1">
              <a:solidFill>
                <a:schemeClr val="tx2"/>
              </a:solidFill>
              <a:effectLst/>
              <a:latin typeface="+mn-lt"/>
              <a:ea typeface="+mn-ea"/>
              <a:cs typeface="+mn-cs"/>
            </a:rPr>
            <a:t>Older Data</a:t>
          </a:r>
          <a:endParaRPr lang="en-GB" sz="1200" b="1">
            <a:solidFill>
              <a:schemeClr val="tx2"/>
            </a:solidFill>
            <a:effectLst/>
          </a:endParaRPr>
        </a:p>
        <a:p>
          <a:r>
            <a:rPr lang="en-GB" sz="1200">
              <a:effectLst/>
              <a:latin typeface="+mn-lt"/>
              <a:ea typeface="+mn-ea"/>
              <a:cs typeface="+mn-cs"/>
            </a:rPr>
            <a:t>The main reporting timeline aligns wit</a:t>
          </a:r>
          <a:r>
            <a:rPr lang="en-GB" sz="1200" baseline="0">
              <a:effectLst/>
              <a:latin typeface="+mn-lt"/>
              <a:ea typeface="+mn-ea"/>
              <a:cs typeface="+mn-cs"/>
            </a:rPr>
            <a:t>h other sheet for 37 months in total,</a:t>
          </a:r>
          <a:endParaRPr lang="en-GB" sz="1200">
            <a:effectLst/>
          </a:endParaRPr>
        </a:p>
        <a:p>
          <a:r>
            <a:rPr lang="en-GB" sz="1200" b="1">
              <a:effectLst/>
              <a:latin typeface="+mn-lt"/>
              <a:ea typeface="+mn-ea"/>
              <a:cs typeface="+mn-cs"/>
            </a:rPr>
            <a:t>Historical data prior to the start of the</a:t>
          </a:r>
          <a:r>
            <a:rPr lang="en-GB" sz="1200" b="1" baseline="0">
              <a:effectLst/>
              <a:latin typeface="+mn-lt"/>
              <a:ea typeface="+mn-ea"/>
              <a:cs typeface="+mn-cs"/>
            </a:rPr>
            <a:t> current FY </a:t>
          </a:r>
          <a:r>
            <a:rPr lang="en-GB" sz="1200" b="1">
              <a:effectLst/>
              <a:latin typeface="+mn-lt"/>
              <a:ea typeface="+mn-ea"/>
              <a:cs typeface="+mn-cs"/>
            </a:rPr>
            <a:t>is not required if not available</a:t>
          </a:r>
          <a:r>
            <a:rPr lang="en-GB" sz="1200">
              <a:effectLst/>
              <a:latin typeface="+mn-lt"/>
              <a:ea typeface="+mn-ea"/>
              <a:cs typeface="+mn-cs"/>
            </a:rPr>
            <a:t>.</a:t>
          </a:r>
          <a:endParaRPr lang="en-GB" sz="1200">
            <a:effectLst/>
          </a:endParaRPr>
        </a:p>
        <a:p>
          <a:r>
            <a:rPr lang="en-GB" sz="1200">
              <a:effectLst/>
              <a:latin typeface="+mn-lt"/>
              <a:ea typeface="+mn-ea"/>
              <a:cs typeface="+mn-cs"/>
            </a:rPr>
            <a:t>For subsequent months, please update KPIs in line with the reporting headings provided.</a:t>
          </a:r>
        </a:p>
        <a:p>
          <a:endParaRPr lang="en-GB" sz="1200">
            <a:effectLst/>
            <a:latin typeface="+mn-lt"/>
            <a:ea typeface="+mn-ea"/>
            <a:cs typeface="+mn-cs"/>
          </a:endParaRPr>
        </a:p>
        <a:p>
          <a:r>
            <a:rPr lang="en-GB" sz="1200" b="1">
              <a:solidFill>
                <a:schemeClr val="tx2"/>
              </a:solidFill>
              <a:effectLst/>
              <a:latin typeface="+mn-lt"/>
              <a:ea typeface="+mn-ea"/>
              <a:cs typeface="+mn-cs"/>
            </a:rPr>
            <a:t>Value Formatting</a:t>
          </a:r>
          <a:endParaRPr lang="en-GB" sz="1200">
            <a:effectLst/>
          </a:endParaRPr>
        </a:p>
        <a:p>
          <a:r>
            <a:rPr lang="en-GB" sz="1200">
              <a:effectLst/>
              <a:latin typeface="+mn-lt"/>
              <a:ea typeface="+mn-ea"/>
              <a:cs typeface="+mn-cs"/>
            </a:rPr>
            <a:t>Please</a:t>
          </a:r>
          <a:r>
            <a:rPr lang="en-GB" sz="1200" baseline="0">
              <a:effectLst/>
              <a:latin typeface="+mn-lt"/>
              <a:ea typeface="+mn-ea"/>
              <a:cs typeface="+mn-cs"/>
            </a:rPr>
            <a:t> use the </a:t>
          </a:r>
          <a:r>
            <a:rPr lang="en-GB" sz="1200" b="1" baseline="0">
              <a:effectLst/>
              <a:latin typeface="+mn-lt"/>
              <a:ea typeface="+mn-ea"/>
              <a:cs typeface="+mn-cs"/>
            </a:rPr>
            <a:t>dropdown</a:t>
          </a:r>
          <a:r>
            <a:rPr lang="en-GB" sz="1200" baseline="0">
              <a:effectLst/>
              <a:latin typeface="+mn-lt"/>
              <a:ea typeface="+mn-ea"/>
              <a:cs typeface="+mn-cs"/>
            </a:rPr>
            <a:t> to provide the output format appropriate for the KPI. the data series will then be automatically formatted. (if you paste the data from another workbook, please make sure you Paste Special as Values </a:t>
          </a:r>
          <a:r>
            <a:rPr lang="en-GB" sz="1200" b="1" baseline="0">
              <a:effectLst/>
              <a:latin typeface="+mn-lt"/>
              <a:ea typeface="+mn-ea"/>
              <a:cs typeface="+mn-cs"/>
            </a:rPr>
            <a:t>(Ctrl + Shift+V or Ctrl + Alt + V). </a:t>
          </a:r>
          <a:r>
            <a:rPr lang="en-GB" sz="1200" b="0" baseline="0">
              <a:effectLst/>
              <a:latin typeface="+mn-lt"/>
              <a:ea typeface="+mn-ea"/>
              <a:cs typeface="+mn-cs"/>
            </a:rPr>
            <a:t>If you have any questions or suggestion, please come in touch. </a:t>
          </a:r>
          <a:endParaRPr lang="en-GB" sz="1200" b="0">
            <a:effectLst/>
          </a:endParaRPr>
        </a:p>
        <a:p>
          <a:pPr algn="l"/>
          <a:endParaRPr lang="en-GB" sz="1200" baseline="0" dirty="0" err="1">
            <a:latin typeface="+mn-lt"/>
            <a:ea typeface="+mn-ea"/>
            <a:cs typeface="+mn-cs"/>
          </a:endParaRPr>
        </a:p>
      </xdr:txBody>
    </xdr:sp>
    <xdr:clientData/>
  </xdr:twoCellAnchor>
  <xdr:twoCellAnchor>
    <xdr:from>
      <xdr:col>19</xdr:col>
      <xdr:colOff>0</xdr:colOff>
      <xdr:row>19</xdr:row>
      <xdr:rowOff>0</xdr:rowOff>
    </xdr:from>
    <xdr:to>
      <xdr:col>21</xdr:col>
      <xdr:colOff>0</xdr:colOff>
      <xdr:row>29</xdr:row>
      <xdr:rowOff>0</xdr:rowOff>
    </xdr:to>
    <xdr:sp macro="" textlink="">
      <xdr:nvSpPr>
        <xdr:cNvPr id="3" name="TextBox 2">
          <a:extLst>
            <a:ext uri="{FF2B5EF4-FFF2-40B4-BE49-F238E27FC236}">
              <a16:creationId xmlns:a16="http://schemas.microsoft.com/office/drawing/2014/main" id="{80F73DDD-C4F0-C44D-FDE0-9246E22C643C}"/>
            </a:ext>
          </a:extLst>
        </xdr:cNvPr>
        <xdr:cNvSpPr txBox="1"/>
      </xdr:nvSpPr>
      <xdr:spPr>
        <a:xfrm>
          <a:off x="16520583" y="4699000"/>
          <a:ext cx="9133417" cy="2190750"/>
        </a:xfrm>
        <a:prstGeom prst="rect">
          <a:avLst/>
        </a:prstGeom>
        <a:noFill/>
      </xdr:spPr>
      <xdr:txBody>
        <a:bodyPr vertOverflow="overflow" horzOverflow="overflow" wrap="square" lIns="0" tIns="0" rIns="0" bIns="0" rtlCol="0" anchor="t">
          <a:noAutofit/>
        </a:bodyPr>
        <a:lstStyle/>
        <a:p>
          <a:r>
            <a:rPr lang="en-GB" sz="1200">
              <a:effectLst/>
              <a:latin typeface="+mn-lt"/>
              <a:ea typeface="+mn-ea"/>
              <a:cs typeface="+mn-cs"/>
            </a:rPr>
            <a:t>Our focus is primarily on </a:t>
          </a:r>
          <a:r>
            <a:rPr lang="en-GB" sz="1200" b="1">
              <a:effectLst/>
              <a:latin typeface="+mn-lt"/>
              <a:ea typeface="+mn-ea"/>
              <a:cs typeface="+mn-cs"/>
            </a:rPr>
            <a:t>long-term business fundamentals</a:t>
          </a:r>
          <a:r>
            <a:rPr lang="en-GB" sz="1200">
              <a:effectLst/>
              <a:latin typeface="+mn-lt"/>
              <a:ea typeface="+mn-ea"/>
              <a:cs typeface="+mn-cs"/>
            </a:rPr>
            <a:t> (e.g., revenue, margin, cash flow, leverage, recurring revenue) rather than detailed operational KPIs. Please apply your best judgment and share the </a:t>
          </a:r>
          <a:r>
            <a:rPr lang="en-GB" sz="1200" b="1">
              <a:effectLst/>
              <a:latin typeface="+mn-lt"/>
              <a:ea typeface="+mn-ea"/>
              <a:cs typeface="+mn-cs"/>
            </a:rPr>
            <a:t>top KPIs that matter most to your business performance</a:t>
          </a:r>
          <a:r>
            <a:rPr lang="en-GB" sz="1200">
              <a:effectLst/>
              <a:latin typeface="+mn-lt"/>
              <a:ea typeface="+mn-ea"/>
              <a:cs typeface="+mn-cs"/>
            </a:rPr>
            <a:t>.</a:t>
          </a:r>
          <a:endParaRPr lang="en-GB" sz="1200">
            <a:effectLst/>
          </a:endParaRPr>
        </a:p>
        <a:p>
          <a:r>
            <a:rPr lang="en-GB" sz="1200">
              <a:effectLst/>
              <a:latin typeface="+mn-lt"/>
              <a:ea typeface="+mn-ea"/>
              <a:cs typeface="+mn-cs"/>
            </a:rPr>
            <a:t>This is not intended to be a comprehensive operational dashboard.</a:t>
          </a:r>
          <a:endParaRPr lang="en-GB" sz="1200">
            <a:effectLst/>
          </a:endParaRPr>
        </a:p>
        <a:p>
          <a:r>
            <a:rPr lang="en-GB" sz="1200">
              <a:effectLst/>
              <a:latin typeface="+mn-lt"/>
              <a:ea typeface="+mn-ea"/>
              <a:cs typeface="+mn-cs"/>
            </a:rPr>
            <a:t>Include only the </a:t>
          </a:r>
          <a:r>
            <a:rPr lang="en-GB" sz="1200" b="1">
              <a:effectLst/>
              <a:latin typeface="+mn-lt"/>
              <a:ea typeface="+mn-ea"/>
              <a:cs typeface="+mn-cs"/>
            </a:rPr>
            <a:t>most critical KPIs</a:t>
          </a:r>
          <a:r>
            <a:rPr lang="en-GB" sz="1200">
              <a:effectLst/>
              <a:latin typeface="+mn-lt"/>
              <a:ea typeface="+mn-ea"/>
              <a:cs typeface="+mn-cs"/>
            </a:rPr>
            <a:t>, ideally those that are:</a:t>
          </a:r>
          <a:endParaRPr lang="en-GB" sz="1200">
            <a:effectLst/>
          </a:endParaRPr>
        </a:p>
        <a:p>
          <a:r>
            <a:rPr lang="en-GB" sz="1200">
              <a:effectLst/>
              <a:latin typeface="+mn-lt"/>
              <a:ea typeface="+mn-ea"/>
              <a:cs typeface="+mn-cs"/>
            </a:rPr>
            <a:t>1. Regularly reported (monthly where possible).</a:t>
          </a:r>
          <a:endParaRPr lang="en-GB" sz="1200">
            <a:effectLst/>
          </a:endParaRPr>
        </a:p>
        <a:p>
          <a:r>
            <a:rPr lang="en-GB" sz="1200">
              <a:effectLst/>
              <a:latin typeface="+mn-lt"/>
              <a:ea typeface="+mn-ea"/>
              <a:cs typeface="+mn-cs"/>
            </a:rPr>
            <a:t>2. Consistently calculated.</a:t>
          </a:r>
          <a:endParaRPr lang="en-GB" sz="1200">
            <a:effectLst/>
          </a:endParaRPr>
        </a:p>
        <a:p>
          <a:r>
            <a:rPr lang="en-GB" sz="1200">
              <a:effectLst/>
              <a:latin typeface="+mn-lt"/>
              <a:ea typeface="+mn-ea"/>
              <a:cs typeface="+mn-cs"/>
            </a:rPr>
            <a:t>3, Used internally to monitor business performance.</a:t>
          </a:r>
          <a:endParaRPr lang="en-GB" sz="1200">
            <a:effectLst/>
          </a:endParaRPr>
        </a:p>
        <a:p>
          <a:r>
            <a:rPr lang="en-GB" sz="1200">
              <a:effectLst/>
              <a:latin typeface="+mn-lt"/>
              <a:ea typeface="+mn-ea"/>
              <a:cs typeface="+mn-cs"/>
            </a:rPr>
            <a:t>There is no hard limit on the number of KPIs to share, but focus on quality and relevance over quantity.</a:t>
          </a:r>
          <a:endParaRPr lang="en-GB" sz="1200">
            <a:effectLst/>
          </a:endParaRPr>
        </a:p>
        <a:p>
          <a:endParaRPr lang="en-GB" sz="1200">
            <a:effectLst/>
            <a:latin typeface="+mn-lt"/>
            <a:ea typeface="+mn-ea"/>
            <a:cs typeface="+mn-cs"/>
          </a:endParaRPr>
        </a:p>
        <a:p>
          <a:r>
            <a:rPr lang="en-GB" sz="1200">
              <a:effectLst/>
              <a:latin typeface="+mn-lt"/>
              <a:ea typeface="+mn-ea"/>
              <a:cs typeface="+mn-cs"/>
            </a:rPr>
            <a:t>Please fully utililse the Title Column to express the definition of the KPI. If a formula can express the meaniung more precisely, please include such information in ther title such as </a:t>
          </a:r>
        </a:p>
        <a:p>
          <a:r>
            <a:rPr lang="en-GB" sz="1200">
              <a:effectLst/>
              <a:latin typeface="+mn-lt"/>
              <a:ea typeface="+mn-ea"/>
              <a:cs typeface="+mn-cs"/>
            </a:rPr>
            <a:t>Revenue per store (Revenue / Average number of Stores)</a:t>
          </a:r>
        </a:p>
        <a:p>
          <a:endParaRPr lang="en-GB" sz="1200">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xdr:txBody>
    </xdr:sp>
    <xdr:clientData/>
  </xdr:twoCellAnchor>
  <xdr:twoCellAnchor>
    <xdr:from>
      <xdr:col>19</xdr:col>
      <xdr:colOff>0</xdr:colOff>
      <xdr:row>42</xdr:row>
      <xdr:rowOff>27216</xdr:rowOff>
    </xdr:from>
    <xdr:to>
      <xdr:col>21</xdr:col>
      <xdr:colOff>0</xdr:colOff>
      <xdr:row>48</xdr:row>
      <xdr:rowOff>190500</xdr:rowOff>
    </xdr:to>
    <xdr:sp macro="" textlink="">
      <xdr:nvSpPr>
        <xdr:cNvPr id="4" name="TextBox 3">
          <a:extLst>
            <a:ext uri="{FF2B5EF4-FFF2-40B4-BE49-F238E27FC236}">
              <a16:creationId xmlns:a16="http://schemas.microsoft.com/office/drawing/2014/main" id="{146436B3-A707-2E61-D167-569B8C9FC520}"/>
            </a:ext>
          </a:extLst>
        </xdr:cNvPr>
        <xdr:cNvSpPr txBox="1"/>
      </xdr:nvSpPr>
      <xdr:spPr>
        <a:xfrm>
          <a:off x="16968107" y="11402787"/>
          <a:ext cx="9130393" cy="2694213"/>
        </a:xfrm>
        <a:prstGeom prst="rect">
          <a:avLst/>
        </a:prstGeom>
        <a:noFill/>
      </xdr:spPr>
      <xdr:txBody>
        <a:bodyPr vertOverflow="overflow" horzOverflow="overflow" wrap="square" lIns="0" tIns="0" rIns="0" bIns="0" rtlCol="0" anchor="t">
          <a:noAutofit/>
        </a:bodyPr>
        <a:lstStyle/>
        <a:p>
          <a:pPr algn="l"/>
          <a:r>
            <a:rPr lang="en-GB" sz="1200" b="1" baseline="0" dirty="0" err="1">
              <a:solidFill>
                <a:schemeClr val="tx2"/>
              </a:solidFill>
              <a:latin typeface="+mn-lt"/>
              <a:ea typeface="+mn-ea"/>
              <a:cs typeface="+mn-cs"/>
            </a:rPr>
            <a:t>Comparison Period</a:t>
          </a:r>
          <a:endParaRPr lang="en-GB" sz="1200" baseline="0" dirty="0" err="1">
            <a:latin typeface="+mn-lt"/>
            <a:ea typeface="+mn-ea"/>
            <a:cs typeface="+mn-cs"/>
          </a:endParaRPr>
        </a:p>
        <a:p>
          <a:pPr algn="l"/>
          <a:r>
            <a:rPr lang="en-GB" sz="1200" baseline="0" dirty="0" err="1">
              <a:latin typeface="+mn-lt"/>
              <a:ea typeface="+mn-ea"/>
              <a:cs typeface="+mn-cs"/>
            </a:rPr>
            <a:t>Not all KPIs needs to have this information. This column is to provide additional perspective on how to evaluate the data. </a:t>
          </a:r>
        </a:p>
        <a:p>
          <a:pPr algn="l"/>
          <a:r>
            <a:rPr lang="en-GB" sz="1200" baseline="0" dirty="0" err="1">
              <a:latin typeface="+mn-lt"/>
              <a:ea typeface="+mn-ea"/>
              <a:cs typeface="+mn-cs"/>
            </a:rPr>
            <a:t>Some KPIs can be compared in many perspecitves, such as compare to same period last year or previous full financial year. Please select most useful choice in your point of view. </a:t>
          </a:r>
        </a:p>
        <a:p>
          <a:pPr algn="l"/>
          <a:endParaRPr lang="en-GB" sz="1200" baseline="0" dirty="0" err="1">
            <a:latin typeface="+mn-lt"/>
            <a:ea typeface="+mn-ea"/>
            <a:cs typeface="+mn-cs"/>
          </a:endParaRPr>
        </a:p>
        <a:p>
          <a:pPr algn="l"/>
          <a:r>
            <a:rPr lang="en-GB" sz="1200" baseline="0" dirty="0" err="1">
              <a:solidFill>
                <a:schemeClr val="tx2"/>
              </a:solidFill>
              <a:latin typeface="+mn-lt"/>
              <a:ea typeface="+mn-ea"/>
              <a:cs typeface="+mn-cs"/>
            </a:rPr>
            <a:t>Roll up Method</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aseline="0">
              <a:effectLst/>
              <a:latin typeface="+mn-lt"/>
              <a:ea typeface="+mn-ea"/>
              <a:cs typeface="+mn-cs"/>
            </a:rPr>
            <a:t>The Roll up calculation (computation) should have already been completed in your BI process. The information to be collected here are purely for reporting. (which means most of the cases will use As of in the Time Period column. </a:t>
          </a:r>
          <a:br>
            <a:rPr lang="en-GB" sz="1100" baseline="0">
              <a:effectLst/>
              <a:latin typeface="+mn-lt"/>
              <a:ea typeface="+mn-ea"/>
              <a:cs typeface="+mn-cs"/>
            </a:rPr>
          </a:br>
          <a:r>
            <a:rPr lang="en-GB" sz="1100" baseline="0">
              <a:effectLst/>
              <a:latin typeface="+mn-lt"/>
              <a:ea typeface="+mn-ea"/>
              <a:cs typeface="+mn-cs"/>
            </a:rPr>
            <a:t>The roll up method information nevertheless helps us better understand the data.</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a:effectLst/>
          </a:endParaRPr>
        </a:p>
        <a:p>
          <a:pPr algn="l"/>
          <a:r>
            <a:rPr lang="en-GB" sz="1100" b="1" baseline="0">
              <a:solidFill>
                <a:schemeClr val="tx2"/>
              </a:solidFill>
              <a:effectLst/>
              <a:latin typeface="+mn-lt"/>
              <a:ea typeface="+mn-ea"/>
              <a:cs typeface="+mn-cs"/>
            </a:rPr>
            <a:t>Reporting a Change </a:t>
          </a:r>
        </a:p>
        <a:p>
          <a:r>
            <a:rPr lang="en-GB" sz="1100" baseline="0">
              <a:effectLst/>
              <a:latin typeface="+mn-lt"/>
              <a:ea typeface="+mn-ea"/>
              <a:cs typeface="+mn-cs"/>
            </a:rPr>
            <a:t>In case a KPI becomes no loner relevant or require adapting, the company decided to deprecate the old KPIs, please overwrite that KPI with new KPI defintion and updated values accordingly. </a:t>
          </a:r>
          <a:endParaRPr lang="en-GB" sz="1200">
            <a:effectLst/>
          </a:endParaRPr>
        </a:p>
        <a:p>
          <a:r>
            <a:rPr lang="en-GB" sz="1100" baseline="0">
              <a:effectLst/>
              <a:latin typeface="+mn-lt"/>
              <a:ea typeface="+mn-ea"/>
              <a:cs typeface="+mn-cs"/>
            </a:rPr>
            <a:t>We might need your help in understanding some changes you make..                             </a:t>
          </a:r>
          <a:endParaRPr lang="en-GB" sz="1200">
            <a:effectLst/>
          </a:endParaRPr>
        </a:p>
        <a:p>
          <a:pPr algn="l"/>
          <a:endParaRPr lang="en-GB" sz="1200" baseline="0" dirty="0" err="1">
            <a:solidFill>
              <a:schemeClr val="tx2"/>
            </a:solidFill>
            <a:latin typeface="+mn-lt"/>
            <a:ea typeface="+mn-ea"/>
            <a:cs typeface="+mn-cs"/>
          </a:endParaRPr>
        </a:p>
      </xdr:txBody>
    </xdr:sp>
    <xdr:clientData/>
  </xdr:twoCellAnchor>
  <xdr:twoCellAnchor>
    <xdr:from>
      <xdr:col>19</xdr:col>
      <xdr:colOff>0</xdr:colOff>
      <xdr:row>62</xdr:row>
      <xdr:rowOff>1</xdr:rowOff>
    </xdr:from>
    <xdr:to>
      <xdr:col>21</xdr:col>
      <xdr:colOff>0</xdr:colOff>
      <xdr:row>70</xdr:row>
      <xdr:rowOff>0</xdr:rowOff>
    </xdr:to>
    <xdr:sp macro="" textlink="">
      <xdr:nvSpPr>
        <xdr:cNvPr id="6" name="TextBox 5">
          <a:extLst>
            <a:ext uri="{FF2B5EF4-FFF2-40B4-BE49-F238E27FC236}">
              <a16:creationId xmlns:a16="http://schemas.microsoft.com/office/drawing/2014/main" id="{16876DB8-50FF-AD55-D799-73BA198317FB}"/>
            </a:ext>
          </a:extLst>
        </xdr:cNvPr>
        <xdr:cNvSpPr txBox="1"/>
      </xdr:nvSpPr>
      <xdr:spPr>
        <a:xfrm>
          <a:off x="18427959" y="17718445"/>
          <a:ext cx="6677220" cy="2099387"/>
        </a:xfrm>
        <a:prstGeom prst="rect">
          <a:avLst/>
        </a:prstGeom>
        <a:noFill/>
      </xdr:spPr>
      <xdr:txBody>
        <a:bodyPr vertOverflow="overflow" horzOverflow="overflow" wrap="square" lIns="0" tIns="0" rIns="0" bIns="0" rtlCol="0" anchor="t">
          <a:noAutofit/>
        </a:bodyPr>
        <a:lstStyle/>
        <a:p>
          <a:endParaRPr lang="en-GB" sz="1200" baseline="0">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26</xdr:col>
      <xdr:colOff>13854</xdr:colOff>
      <xdr:row>7</xdr:row>
      <xdr:rowOff>406112</xdr:rowOff>
    </xdr:from>
    <xdr:to>
      <xdr:col>28</xdr:col>
      <xdr:colOff>16451</xdr:colOff>
      <xdr:row>10</xdr:row>
      <xdr:rowOff>33770</xdr:rowOff>
    </xdr:to>
    <xdr:sp macro="" textlink="">
      <xdr:nvSpPr>
        <xdr:cNvPr id="3" name="Rectangle 2">
          <a:extLst>
            <a:ext uri="{FF2B5EF4-FFF2-40B4-BE49-F238E27FC236}">
              <a16:creationId xmlns:a16="http://schemas.microsoft.com/office/drawing/2014/main" id="{862BEB77-1FDA-459B-9759-0D514467721D}"/>
            </a:ext>
          </a:extLst>
        </xdr:cNvPr>
        <xdr:cNvSpPr/>
      </xdr:nvSpPr>
      <xdr:spPr>
        <a:xfrm>
          <a:off x="29143036" y="2345748"/>
          <a:ext cx="9233188" cy="52820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4" name="Rectangle 3">
          <a:extLst>
            <a:ext uri="{FF2B5EF4-FFF2-40B4-BE49-F238E27FC236}">
              <a16:creationId xmlns:a16="http://schemas.microsoft.com/office/drawing/2014/main" id="{A30099BC-6D1A-43DF-B06C-D03A54421904}"/>
            </a:ext>
          </a:extLst>
        </xdr:cNvPr>
        <xdr:cNvSpPr/>
      </xdr:nvSpPr>
      <xdr:spPr>
        <a:xfrm>
          <a:off x="29104936" y="3623830"/>
          <a:ext cx="9233188" cy="52820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6" name="TextBox 1">
          <a:extLst>
            <a:ext uri="{FF2B5EF4-FFF2-40B4-BE49-F238E27FC236}">
              <a16:creationId xmlns:a16="http://schemas.microsoft.com/office/drawing/2014/main" id="{4D4B215D-DA06-49D7-93BA-DD3D9E2C003F}"/>
            </a:ext>
          </a:extLst>
        </xdr:cNvPr>
        <xdr:cNvSpPr txBox="1"/>
      </xdr:nvSpPr>
      <xdr:spPr>
        <a:xfrm>
          <a:off x="34671666" y="4667251"/>
          <a:ext cx="9187295" cy="1409310"/>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7" name="Rectangle 6">
          <a:extLst>
            <a:ext uri="{FF2B5EF4-FFF2-40B4-BE49-F238E27FC236}">
              <a16:creationId xmlns:a16="http://schemas.microsoft.com/office/drawing/2014/main" id="{86601D28-11E3-47BE-8C31-0CE66D8C0AB1}"/>
            </a:ext>
          </a:extLst>
        </xdr:cNvPr>
        <xdr:cNvSpPr/>
      </xdr:nvSpPr>
      <xdr:spPr>
        <a:xfrm>
          <a:off x="22638929" y="9816582"/>
          <a:ext cx="9289260" cy="34989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8" name="TextBox 1">
          <a:extLst>
            <a:ext uri="{FF2B5EF4-FFF2-40B4-BE49-F238E27FC236}">
              <a16:creationId xmlns:a16="http://schemas.microsoft.com/office/drawing/2014/main" id="{684F07BC-F37E-4A5A-BAFB-A7B733534B68}"/>
            </a:ext>
          </a:extLst>
        </xdr:cNvPr>
        <xdr:cNvSpPr txBox="1"/>
      </xdr:nvSpPr>
      <xdr:spPr>
        <a:xfrm>
          <a:off x="22729274" y="10594132"/>
          <a:ext cx="9198915" cy="709516"/>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9" name="Rectangle 9">
          <a:extLst>
            <a:ext uri="{FF2B5EF4-FFF2-40B4-BE49-F238E27FC236}">
              <a16:creationId xmlns:a16="http://schemas.microsoft.com/office/drawing/2014/main" id="{55D83CF9-74F1-4B0E-9870-2A43DB248905}"/>
            </a:ext>
            <a:ext uri="{147F2762-F138-4A5C-976F-8EAC2B608ADB}">
              <a16:predDERef xmlns:a16="http://schemas.microsoft.com/office/drawing/2014/main" pred="{22FED1DD-D092-19D1-0359-8D5D24804D6E}"/>
            </a:ext>
          </a:extLst>
        </xdr:cNvPr>
        <xdr:cNvSpPr/>
      </xdr:nvSpPr>
      <xdr:spPr>
        <a:xfrm>
          <a:off x="29213736" y="7832912"/>
          <a:ext cx="9110382" cy="313764"/>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13" name="Rectangle 9">
          <a:extLst>
            <a:ext uri="{FF2B5EF4-FFF2-40B4-BE49-F238E27FC236}">
              <a16:creationId xmlns:a16="http://schemas.microsoft.com/office/drawing/2014/main" id="{4C796D57-B26B-4F8B-85E5-9CADD5C815E3}"/>
            </a:ext>
          </a:extLst>
        </xdr:cNvPr>
        <xdr:cNvSpPr/>
      </xdr:nvSpPr>
      <xdr:spPr>
        <a:xfrm>
          <a:off x="22631171" y="31786189"/>
          <a:ext cx="9297018" cy="38498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33" name="TextBox 1">
          <a:extLst>
            <a:ext uri="{FF2B5EF4-FFF2-40B4-BE49-F238E27FC236}">
              <a16:creationId xmlns:a16="http://schemas.microsoft.com/office/drawing/2014/main" id="{4AC34050-A0EF-4C57-A34C-F0BEF165BE01}"/>
            </a:ext>
          </a:extLst>
        </xdr:cNvPr>
        <xdr:cNvSpPr txBox="1"/>
      </xdr:nvSpPr>
      <xdr:spPr>
        <a:xfrm>
          <a:off x="22694770" y="32171174"/>
          <a:ext cx="9233419" cy="738674"/>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81" name="Rectangle 11">
          <a:extLst>
            <a:ext uri="{FF2B5EF4-FFF2-40B4-BE49-F238E27FC236}">
              <a16:creationId xmlns:a16="http://schemas.microsoft.com/office/drawing/2014/main" id="{3D3C6CEE-835C-4056-A36F-DEB26DA0B481}"/>
            </a:ext>
          </a:extLst>
        </xdr:cNvPr>
        <xdr:cNvSpPr/>
      </xdr:nvSpPr>
      <xdr:spPr>
        <a:xfrm>
          <a:off x="29168912" y="36766500"/>
          <a:ext cx="9234207" cy="34738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79" name="TextBox 1">
          <a:extLst>
            <a:ext uri="{FF2B5EF4-FFF2-40B4-BE49-F238E27FC236}">
              <a16:creationId xmlns:a16="http://schemas.microsoft.com/office/drawing/2014/main" id="{2EC929C3-B145-4E0A-93A3-9FE4B6C69362}"/>
            </a:ext>
          </a:extLst>
        </xdr:cNvPr>
        <xdr:cNvSpPr txBox="1"/>
      </xdr:nvSpPr>
      <xdr:spPr>
        <a:xfrm>
          <a:off x="22694770" y="14934925"/>
          <a:ext cx="9217559" cy="4124794"/>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34" name="Rectangle 16">
          <a:extLst>
            <a:ext uri="{FF2B5EF4-FFF2-40B4-BE49-F238E27FC236}">
              <a16:creationId xmlns:a16="http://schemas.microsoft.com/office/drawing/2014/main" id="{2B479ED1-3379-493E-934E-E6618C84F900}"/>
            </a:ext>
          </a:extLst>
        </xdr:cNvPr>
        <xdr:cNvSpPr/>
      </xdr:nvSpPr>
      <xdr:spPr>
        <a:xfrm>
          <a:off x="22694769" y="17456020"/>
          <a:ext cx="9233419" cy="42765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38" name="TextBox 18">
          <a:extLst>
            <a:ext uri="{FF2B5EF4-FFF2-40B4-BE49-F238E27FC236}">
              <a16:creationId xmlns:a16="http://schemas.microsoft.com/office/drawing/2014/main" id="{88AB2349-B8FF-8115-FF7C-000E31AA43CC}"/>
            </a:ext>
          </a:extLst>
        </xdr:cNvPr>
        <xdr:cNvSpPr txBox="1"/>
      </xdr:nvSpPr>
      <xdr:spPr>
        <a:xfrm>
          <a:off x="22694769" y="19535970"/>
          <a:ext cx="9233420" cy="816428"/>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macro="" textlink="">
      <xdr:nvSpPr>
        <xdr:cNvPr id="39" name="TextBox 38">
          <a:extLst>
            <a:ext uri="{FF2B5EF4-FFF2-40B4-BE49-F238E27FC236}">
              <a16:creationId xmlns:a16="http://schemas.microsoft.com/office/drawing/2014/main" id="{24FAAF14-B543-33DF-49AB-91868A15AFE7}"/>
            </a:ext>
          </a:extLst>
        </xdr:cNvPr>
        <xdr:cNvSpPr txBox="1"/>
      </xdr:nvSpPr>
      <xdr:spPr>
        <a:xfrm>
          <a:off x="36997821" y="2562225"/>
          <a:ext cx="12423322" cy="1574346"/>
        </a:xfrm>
        <a:prstGeom prst="rect">
          <a:avLst/>
        </a:prstGeom>
        <a:noFill/>
      </xdr:spPr>
      <xdr:txBody>
        <a:bodyPr vertOverflow="clip" horzOverflow="clip"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macro="" textlink="">
      <xdr:nvSpPr>
        <xdr:cNvPr id="2" name="Rectangle 1">
          <a:extLst>
            <a:ext uri="{FF2B5EF4-FFF2-40B4-BE49-F238E27FC236}">
              <a16:creationId xmlns:a16="http://schemas.microsoft.com/office/drawing/2014/main" id="{7433D815-9DE4-4BC6-AB50-C0B2BADFD3B7}"/>
            </a:ext>
          </a:extLst>
        </xdr:cNvPr>
        <xdr:cNvSpPr/>
      </xdr:nvSpPr>
      <xdr:spPr>
        <a:xfrm>
          <a:off x="34742004" y="3406487"/>
          <a:ext cx="9241847" cy="91353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5" name="Rectangle 4">
          <a:extLst>
            <a:ext uri="{FF2B5EF4-FFF2-40B4-BE49-F238E27FC236}">
              <a16:creationId xmlns:a16="http://schemas.microsoft.com/office/drawing/2014/main" id="{9713EB9B-F019-486E-A06A-F401F239E6CF}"/>
            </a:ext>
          </a:extLst>
        </xdr:cNvPr>
        <xdr:cNvSpPr/>
      </xdr:nvSpPr>
      <xdr:spPr>
        <a:xfrm>
          <a:off x="34703904" y="6108989"/>
          <a:ext cx="9239250" cy="77931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10" name="TextBox 1">
          <a:extLst>
            <a:ext uri="{FF2B5EF4-FFF2-40B4-BE49-F238E27FC236}">
              <a16:creationId xmlns:a16="http://schemas.microsoft.com/office/drawing/2014/main" id="{1D99AFAD-2E99-4024-88C7-9E83AD42D1F7}"/>
            </a:ext>
          </a:extLst>
        </xdr:cNvPr>
        <xdr:cNvSpPr txBox="1"/>
      </xdr:nvSpPr>
      <xdr:spPr>
        <a:xfrm>
          <a:off x="34780104" y="7286626"/>
          <a:ext cx="9188028" cy="2145666"/>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11" name="Rectangle 10">
          <a:extLst>
            <a:ext uri="{FF2B5EF4-FFF2-40B4-BE49-F238E27FC236}">
              <a16:creationId xmlns:a16="http://schemas.microsoft.com/office/drawing/2014/main" id="{4AFD307B-C079-4D77-A36F-698E88CF4163}"/>
            </a:ext>
          </a:extLst>
        </xdr:cNvPr>
        <xdr:cNvSpPr/>
      </xdr:nvSpPr>
      <xdr:spPr>
        <a:xfrm>
          <a:off x="34676196" y="50577750"/>
          <a:ext cx="9291204" cy="42862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12" name="TextBox 1">
          <a:extLst>
            <a:ext uri="{FF2B5EF4-FFF2-40B4-BE49-F238E27FC236}">
              <a16:creationId xmlns:a16="http://schemas.microsoft.com/office/drawing/2014/main" id="{2CA5F6FF-5858-4401-AC3B-A0F17D0B1C1B}"/>
            </a:ext>
          </a:extLst>
        </xdr:cNvPr>
        <xdr:cNvSpPr txBox="1"/>
      </xdr:nvSpPr>
      <xdr:spPr>
        <a:xfrm>
          <a:off x="34762654" y="51668265"/>
          <a:ext cx="9204746" cy="1481235"/>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14" name="Rectangle 9">
          <a:extLst>
            <a:ext uri="{FF2B5EF4-FFF2-40B4-BE49-F238E27FC236}">
              <a16:creationId xmlns:a16="http://schemas.microsoft.com/office/drawing/2014/main" id="{113A9834-A9DA-4107-8049-BAFC6BBE6E98}"/>
            </a:ext>
            <a:ext uri="{147F2762-F138-4A5C-976F-8EAC2B608ADB}">
              <a16:predDERef xmlns:a16="http://schemas.microsoft.com/office/drawing/2014/main" pred="{22FED1DD-D092-19D1-0359-8D5D24804D6E}"/>
            </a:ext>
          </a:extLst>
        </xdr:cNvPr>
        <xdr:cNvSpPr/>
      </xdr:nvSpPr>
      <xdr:spPr>
        <a:xfrm>
          <a:off x="34784180" y="13060456"/>
          <a:ext cx="9115425" cy="722779"/>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15" name="Rectangle 9">
          <a:extLst>
            <a:ext uri="{FF2B5EF4-FFF2-40B4-BE49-F238E27FC236}">
              <a16:creationId xmlns:a16="http://schemas.microsoft.com/office/drawing/2014/main" id="{9DF8A55B-35F2-424A-9C41-FF25C48696A7}"/>
            </a:ext>
          </a:extLst>
        </xdr:cNvPr>
        <xdr:cNvSpPr/>
      </xdr:nvSpPr>
      <xdr:spPr>
        <a:xfrm>
          <a:off x="34668438" y="59192919"/>
          <a:ext cx="9298962" cy="38595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16" name="TextBox 1">
          <a:extLst>
            <a:ext uri="{FF2B5EF4-FFF2-40B4-BE49-F238E27FC236}">
              <a16:creationId xmlns:a16="http://schemas.microsoft.com/office/drawing/2014/main" id="{ED447804-76C8-47AA-B1BD-4149D3F5577F}"/>
            </a:ext>
          </a:extLst>
        </xdr:cNvPr>
        <xdr:cNvSpPr txBox="1"/>
      </xdr:nvSpPr>
      <xdr:spPr>
        <a:xfrm>
          <a:off x="34728150" y="59578876"/>
          <a:ext cx="9239250" cy="1285875"/>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17" name="Rectangle 11">
          <a:extLst>
            <a:ext uri="{FF2B5EF4-FFF2-40B4-BE49-F238E27FC236}">
              <a16:creationId xmlns:a16="http://schemas.microsoft.com/office/drawing/2014/main" id="{CEA6C2D0-40B5-476B-92A2-385991374B5F}"/>
            </a:ext>
          </a:extLst>
        </xdr:cNvPr>
        <xdr:cNvSpPr/>
      </xdr:nvSpPr>
      <xdr:spPr>
        <a:xfrm>
          <a:off x="34739356" y="67924456"/>
          <a:ext cx="9239810" cy="55189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18" name="TextBox 1">
          <a:extLst>
            <a:ext uri="{FF2B5EF4-FFF2-40B4-BE49-F238E27FC236}">
              <a16:creationId xmlns:a16="http://schemas.microsoft.com/office/drawing/2014/main" id="{80C3CF2C-7A60-432F-B0FD-7CCAE548AC23}"/>
            </a:ext>
          </a:extLst>
        </xdr:cNvPr>
        <xdr:cNvSpPr txBox="1"/>
      </xdr:nvSpPr>
      <xdr:spPr>
        <a:xfrm>
          <a:off x="34728150" y="68624823"/>
          <a:ext cx="9222030" cy="20684687"/>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19" name="Rectangle 16">
          <a:extLst>
            <a:ext uri="{FF2B5EF4-FFF2-40B4-BE49-F238E27FC236}">
              <a16:creationId xmlns:a16="http://schemas.microsoft.com/office/drawing/2014/main" id="{0B46391F-53BF-49C9-A3B4-78DD8C096372}"/>
            </a:ext>
          </a:extLst>
        </xdr:cNvPr>
        <xdr:cNvSpPr/>
      </xdr:nvSpPr>
      <xdr:spPr>
        <a:xfrm>
          <a:off x="34732036" y="89582625"/>
          <a:ext cx="9234003" cy="85725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20" name="TextBox 18">
          <a:extLst>
            <a:ext uri="{FF2B5EF4-FFF2-40B4-BE49-F238E27FC236}">
              <a16:creationId xmlns:a16="http://schemas.microsoft.com/office/drawing/2014/main" id="{5598DCCF-D573-4398-9DA5-1442305E0BF1}"/>
            </a:ext>
          </a:extLst>
        </xdr:cNvPr>
        <xdr:cNvSpPr txBox="1"/>
      </xdr:nvSpPr>
      <xdr:spPr>
        <a:xfrm>
          <a:off x="34732036" y="90868500"/>
          <a:ext cx="9235364" cy="857250"/>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macro="" textlink="">
      <xdr:nvSpPr>
        <xdr:cNvPr id="21" name="TextBox 20">
          <a:extLst>
            <a:ext uri="{FF2B5EF4-FFF2-40B4-BE49-F238E27FC236}">
              <a16:creationId xmlns:a16="http://schemas.microsoft.com/office/drawing/2014/main" id="{F3C8463B-EAF7-49F9-A491-9B12D52A98C2}"/>
            </a:ext>
          </a:extLst>
        </xdr:cNvPr>
        <xdr:cNvSpPr txBox="1"/>
      </xdr:nvSpPr>
      <xdr:spPr>
        <a:xfrm>
          <a:off x="45454660" y="3514725"/>
          <a:ext cx="12400190" cy="3023507"/>
        </a:xfrm>
        <a:prstGeom prst="rect">
          <a:avLst/>
        </a:prstGeom>
        <a:noFill/>
      </xdr:spPr>
      <xdr:txBody>
        <a:bodyPr vertOverflow="clip" horzOverflow="clip"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macro="" textlink="">
      <xdr:nvSpPr>
        <xdr:cNvPr id="22" name="Rectangle 21">
          <a:extLst>
            <a:ext uri="{FF2B5EF4-FFF2-40B4-BE49-F238E27FC236}">
              <a16:creationId xmlns:a16="http://schemas.microsoft.com/office/drawing/2014/main" id="{3852C07C-D58F-4E9C-91EA-B6C4AB203F32}"/>
            </a:ext>
          </a:extLst>
        </xdr:cNvPr>
        <xdr:cNvSpPr/>
      </xdr:nvSpPr>
      <xdr:spPr>
        <a:xfrm>
          <a:off x="34751529" y="2854037"/>
          <a:ext cx="9243752" cy="51729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23" name="Rectangle 22">
          <a:extLst>
            <a:ext uri="{FF2B5EF4-FFF2-40B4-BE49-F238E27FC236}">
              <a16:creationId xmlns:a16="http://schemas.microsoft.com/office/drawing/2014/main" id="{7397716B-2FE2-4E5E-A102-ECAF7C066D38}"/>
            </a:ext>
          </a:extLst>
        </xdr:cNvPr>
        <xdr:cNvSpPr/>
      </xdr:nvSpPr>
      <xdr:spPr>
        <a:xfrm>
          <a:off x="34713429" y="4301144"/>
          <a:ext cx="9243060" cy="53166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24" name="TextBox 1">
          <a:extLst>
            <a:ext uri="{FF2B5EF4-FFF2-40B4-BE49-F238E27FC236}">
              <a16:creationId xmlns:a16="http://schemas.microsoft.com/office/drawing/2014/main" id="{DA049388-6066-42D0-BE17-DC0302E654A5}"/>
            </a:ext>
          </a:extLst>
        </xdr:cNvPr>
        <xdr:cNvSpPr txBox="1"/>
      </xdr:nvSpPr>
      <xdr:spPr>
        <a:xfrm>
          <a:off x="34789629" y="5036821"/>
          <a:ext cx="9186123" cy="1397001"/>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25" name="Rectangle 24">
          <a:extLst>
            <a:ext uri="{FF2B5EF4-FFF2-40B4-BE49-F238E27FC236}">
              <a16:creationId xmlns:a16="http://schemas.microsoft.com/office/drawing/2014/main" id="{AEEDAB29-5A8C-40C4-AB9B-B4044FF9DF7D}"/>
            </a:ext>
          </a:extLst>
        </xdr:cNvPr>
        <xdr:cNvSpPr/>
      </xdr:nvSpPr>
      <xdr:spPr>
        <a:xfrm>
          <a:off x="34689531" y="33078420"/>
          <a:ext cx="9285489" cy="35052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26" name="TextBox 1">
          <a:extLst>
            <a:ext uri="{FF2B5EF4-FFF2-40B4-BE49-F238E27FC236}">
              <a16:creationId xmlns:a16="http://schemas.microsoft.com/office/drawing/2014/main" id="{DC8E1142-347F-4D0D-BDFD-7192C6491E4B}"/>
            </a:ext>
          </a:extLst>
        </xdr:cNvPr>
        <xdr:cNvSpPr txBox="1"/>
      </xdr:nvSpPr>
      <xdr:spPr>
        <a:xfrm>
          <a:off x="34774084" y="33852705"/>
          <a:ext cx="9200936" cy="833535"/>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27" name="Rectangle 9">
          <a:extLst>
            <a:ext uri="{FF2B5EF4-FFF2-40B4-BE49-F238E27FC236}">
              <a16:creationId xmlns:a16="http://schemas.microsoft.com/office/drawing/2014/main" id="{E77F526F-DC72-4CFA-8A24-ADB88096AF79}"/>
            </a:ext>
            <a:ext uri="{147F2762-F138-4A5C-976F-8EAC2B608ADB}">
              <a16:predDERef xmlns:a16="http://schemas.microsoft.com/office/drawing/2014/main" pred="{22FED1DD-D092-19D1-0359-8D5D24804D6E}"/>
            </a:ext>
          </a:extLst>
        </xdr:cNvPr>
        <xdr:cNvSpPr/>
      </xdr:nvSpPr>
      <xdr:spPr>
        <a:xfrm>
          <a:off x="34799420" y="8703721"/>
          <a:ext cx="9113520" cy="417979"/>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28" name="Rectangle 9">
          <a:extLst>
            <a:ext uri="{FF2B5EF4-FFF2-40B4-BE49-F238E27FC236}">
              <a16:creationId xmlns:a16="http://schemas.microsoft.com/office/drawing/2014/main" id="{AEF1090F-8C17-4D9F-9034-D4182C5F3B82}"/>
            </a:ext>
          </a:extLst>
        </xdr:cNvPr>
        <xdr:cNvSpPr/>
      </xdr:nvSpPr>
      <xdr:spPr>
        <a:xfrm>
          <a:off x="34683678" y="38660829"/>
          <a:ext cx="9291342" cy="38405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29" name="TextBox 1">
          <a:extLst>
            <a:ext uri="{FF2B5EF4-FFF2-40B4-BE49-F238E27FC236}">
              <a16:creationId xmlns:a16="http://schemas.microsoft.com/office/drawing/2014/main" id="{E1354F51-A923-4BD5-A13B-0946DB888ACC}"/>
            </a:ext>
          </a:extLst>
        </xdr:cNvPr>
        <xdr:cNvSpPr txBox="1"/>
      </xdr:nvSpPr>
      <xdr:spPr>
        <a:xfrm>
          <a:off x="34739580" y="39044881"/>
          <a:ext cx="9235440" cy="731520"/>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30" name="Rectangle 11">
          <a:extLst>
            <a:ext uri="{FF2B5EF4-FFF2-40B4-BE49-F238E27FC236}">
              <a16:creationId xmlns:a16="http://schemas.microsoft.com/office/drawing/2014/main" id="{03867CBA-E9E0-472F-A401-3137C0DB92DD}"/>
            </a:ext>
          </a:extLst>
        </xdr:cNvPr>
        <xdr:cNvSpPr/>
      </xdr:nvSpPr>
      <xdr:spPr>
        <a:xfrm>
          <a:off x="34748881" y="44548201"/>
          <a:ext cx="9236000" cy="35758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31" name="TextBox 1">
          <a:extLst>
            <a:ext uri="{FF2B5EF4-FFF2-40B4-BE49-F238E27FC236}">
              <a16:creationId xmlns:a16="http://schemas.microsoft.com/office/drawing/2014/main" id="{695090FB-259E-48CE-953B-4F57D0C01514}"/>
            </a:ext>
          </a:extLst>
        </xdr:cNvPr>
        <xdr:cNvSpPr txBox="1"/>
      </xdr:nvSpPr>
      <xdr:spPr>
        <a:xfrm>
          <a:off x="34739580" y="44955198"/>
          <a:ext cx="9222030" cy="12845612"/>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32" name="Rectangle 16">
          <a:extLst>
            <a:ext uri="{FF2B5EF4-FFF2-40B4-BE49-F238E27FC236}">
              <a16:creationId xmlns:a16="http://schemas.microsoft.com/office/drawing/2014/main" id="{DAB422AB-C1A9-4CCE-B36C-C9F541533566}"/>
            </a:ext>
          </a:extLst>
        </xdr:cNvPr>
        <xdr:cNvSpPr/>
      </xdr:nvSpPr>
      <xdr:spPr>
        <a:xfrm>
          <a:off x="34743466" y="57866280"/>
          <a:ext cx="9230193" cy="4419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35" name="TextBox 18">
          <a:extLst>
            <a:ext uri="{FF2B5EF4-FFF2-40B4-BE49-F238E27FC236}">
              <a16:creationId xmlns:a16="http://schemas.microsoft.com/office/drawing/2014/main" id="{38630EF6-E90D-438C-A69E-6708F6B37CD2}"/>
            </a:ext>
          </a:extLst>
        </xdr:cNvPr>
        <xdr:cNvSpPr txBox="1"/>
      </xdr:nvSpPr>
      <xdr:spPr>
        <a:xfrm>
          <a:off x="34743466" y="58430160"/>
          <a:ext cx="9231554" cy="441960"/>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editAs="oneCell">
    <xdr:from>
      <xdr:col>33</xdr:col>
      <xdr:colOff>68035</xdr:colOff>
      <xdr:row>8</xdr:row>
      <xdr:rowOff>85725</xdr:rowOff>
    </xdr:from>
    <xdr:to>
      <xdr:col>42</xdr:col>
      <xdr:colOff>0</xdr:colOff>
      <xdr:row>13</xdr:row>
      <xdr:rowOff>153362</xdr:rowOff>
    </xdr:to>
    <xdr:sp macro="" textlink="">
      <xdr:nvSpPr>
        <xdr:cNvPr id="36" name="TextBox 35">
          <a:extLst>
            <a:ext uri="{FF2B5EF4-FFF2-40B4-BE49-F238E27FC236}">
              <a16:creationId xmlns:a16="http://schemas.microsoft.com/office/drawing/2014/main" id="{3CF470D2-8637-4295-82D9-894390A8E20E}"/>
            </a:ext>
          </a:extLst>
        </xdr:cNvPr>
        <xdr:cNvSpPr txBox="1">
          <a:spLocks noChangeAspect="1"/>
        </xdr:cNvSpPr>
      </xdr:nvSpPr>
      <xdr:spPr>
        <a:xfrm>
          <a:off x="17571623" y="2943225"/>
          <a:ext cx="12404112" cy="1199431"/>
        </a:xfrm>
        <a:prstGeom prst="rect">
          <a:avLst/>
        </a:prstGeom>
        <a:noFill/>
      </xdr:spPr>
      <xdr:txBody>
        <a:bodyPr vertOverflow="overflow" horzOverflow="overflow"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Unit.</a:t>
          </a:r>
          <a:endParaRPr lang="en-GB" sz="1400" dirty="0" err="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8</xdr:row>
      <xdr:rowOff>0</xdr:rowOff>
    </xdr:from>
    <xdr:to>
      <xdr:col>15</xdr:col>
      <xdr:colOff>0</xdr:colOff>
      <xdr:row>9</xdr:row>
      <xdr:rowOff>0</xdr:rowOff>
    </xdr:to>
    <xdr:sp macro="" textlink="">
      <xdr:nvSpPr>
        <xdr:cNvPr id="3" name="Rectangle 2">
          <a:extLst>
            <a:ext uri="{FF2B5EF4-FFF2-40B4-BE49-F238E27FC236}">
              <a16:creationId xmlns:a16="http://schemas.microsoft.com/office/drawing/2014/main" id="{23A0F388-77A8-482D-8146-A9622B950E51}"/>
            </a:ext>
            <a:ext uri="{147F2762-F138-4A5C-976F-8EAC2B608ADB}">
              <a16:predDERef xmlns:a16="http://schemas.microsoft.com/office/drawing/2014/main" pred="{0EAB80E8-CC16-4213-8BF4-932B83E27C28}"/>
            </a:ext>
          </a:extLst>
        </xdr:cNvPr>
        <xdr:cNvSpPr/>
      </xdr:nvSpPr>
      <xdr:spPr>
        <a:xfrm>
          <a:off x="27632025" y="2952749"/>
          <a:ext cx="9124950" cy="40005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Leverage Analysis</a:t>
          </a:r>
          <a:endParaRPr lang="en-GB" sz="1600" b="1" kern="1200">
            <a:solidFill>
              <a:sysClr val="windowText" lastClr="000000"/>
            </a:solidFill>
          </a:endParaRPr>
        </a:p>
      </xdr:txBody>
    </xdr:sp>
    <xdr:clientData/>
  </xdr:twoCellAnchor>
  <xdr:twoCellAnchor>
    <xdr:from>
      <xdr:col>13</xdr:col>
      <xdr:colOff>0</xdr:colOff>
      <xdr:row>10</xdr:row>
      <xdr:rowOff>1</xdr:rowOff>
    </xdr:from>
    <xdr:to>
      <xdr:col>15</xdr:col>
      <xdr:colOff>0</xdr:colOff>
      <xdr:row>32</xdr:row>
      <xdr:rowOff>1</xdr:rowOff>
    </xdr:to>
    <xdr:sp macro="" textlink="">
      <xdr:nvSpPr>
        <xdr:cNvPr id="4" name="TextBox 1">
          <a:extLst>
            <a:ext uri="{FF2B5EF4-FFF2-40B4-BE49-F238E27FC236}">
              <a16:creationId xmlns:a16="http://schemas.microsoft.com/office/drawing/2014/main" id="{3A213883-B04B-4EA2-B8C5-7C6B1F25A96F}"/>
            </a:ext>
          </a:extLst>
        </xdr:cNvPr>
        <xdr:cNvSpPr txBox="1"/>
      </xdr:nvSpPr>
      <xdr:spPr>
        <a:xfrm>
          <a:off x="27632025" y="3543301"/>
          <a:ext cx="9124950" cy="3771900"/>
        </a:xfrm>
        <a:prstGeom prst="rect">
          <a:avLst/>
        </a:prstGeom>
        <a:noFill/>
      </xdr:spPr>
      <xdr:txBody>
        <a:bodyPr vertOverflow="clip" horzOverflow="clip" wrap="square" lIns="0" tIns="0" rIns="0" bIns="0"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leverage analysis directly from the balance sheet and profit and loss statement. Please adjust for covenant definitions where applicable (e.g., in cases of large discrepancies versus reported figures or when certain exclusions apply).</a:t>
          </a:r>
        </a:p>
        <a:p>
          <a:pPr algn="l"/>
          <a:endParaRPr lang="en-GB" sz="1400" kern="1200" baseline="0" dirty="0" err="1"/>
        </a:p>
        <a:p>
          <a:pPr algn="l"/>
          <a:r>
            <a:rPr lang="en-GB" sz="1400" b="1" kern="1200" baseline="0" dirty="0" err="1"/>
            <a:t>Guidance:</a:t>
          </a:r>
          <a:r>
            <a:rPr lang="en-GB" sz="1400" kern="1200" baseline="0" dirty="0" err="1"/>
            <a:t> </a:t>
          </a:r>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(as lookthrough calculations on rows {XX}-{XX} may be more appropriate).Metrics should be calculated on covenant definitions / per facility agreements wherever possible. Only include to the extent relevant for covenant calcualtions.</a:t>
          </a:r>
        </a:p>
        <a:p>
          <a:pPr algn="l"/>
          <a:endParaRPr lang="en-GB" sz="1400" b="1" kern="1200" baseline="0" dirty="0" err="1"/>
        </a:p>
        <a:p>
          <a:pPr algn="l"/>
          <a:r>
            <a:rPr lang="en-GB" sz="1400" b="0" kern="1200" baseline="0" dirty="0" err="1"/>
            <a:t>Note: 1 Any accrued interest should be excluded from the leverage calculations opposite (unless PIK which is rolled up into the principal amounts or prescribed by the SFA).</a:t>
          </a:r>
        </a:p>
        <a:p>
          <a:pPr algn="l"/>
          <a:endParaRPr lang="en-GB" sz="1400" b="0" kern="1200" baseline="0" dirty="0" err="1"/>
        </a:p>
        <a:p>
          <a:pPr algn="l"/>
          <a:r>
            <a:rPr lang="en-GB" sz="1400" b="0" kern="1200" baseline="0" dirty="0" err="1"/>
            <a:t>Note 2 : Include IFRS-16 lease liabilities if reporting on that basis and part of the covenant calculations. Link to the Input sheet if liability reported separately.</a:t>
          </a:r>
        </a:p>
      </xdr:txBody>
    </xdr:sp>
    <xdr:clientData/>
  </xdr:twoCellAnchor>
  <xdr:twoCellAnchor>
    <xdr:from>
      <xdr:col>13</xdr:col>
      <xdr:colOff>1</xdr:colOff>
      <xdr:row>43</xdr:row>
      <xdr:rowOff>0</xdr:rowOff>
    </xdr:from>
    <xdr:to>
      <xdr:col>15</xdr:col>
      <xdr:colOff>0</xdr:colOff>
      <xdr:row>44</xdr:row>
      <xdr:rowOff>0</xdr:rowOff>
    </xdr:to>
    <xdr:sp macro="" textlink="">
      <xdr:nvSpPr>
        <xdr:cNvPr id="5" name="Rectangle 4">
          <a:extLst>
            <a:ext uri="{FF2B5EF4-FFF2-40B4-BE49-F238E27FC236}">
              <a16:creationId xmlns:a16="http://schemas.microsoft.com/office/drawing/2014/main" id="{1D7A2C70-60DA-4F73-9D29-2BDBD242F0D7}"/>
            </a:ext>
          </a:extLst>
        </xdr:cNvPr>
        <xdr:cNvSpPr/>
      </xdr:nvSpPr>
      <xdr:spPr>
        <a:xfrm>
          <a:off x="27632026" y="22307550"/>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Liquidity Analysis</a:t>
          </a:r>
          <a:endParaRPr lang="en-GB" sz="1600" b="1" kern="1200">
            <a:solidFill>
              <a:sysClr val="windowText" lastClr="000000"/>
            </a:solidFill>
          </a:endParaRPr>
        </a:p>
      </xdr:txBody>
    </xdr:sp>
    <xdr:clientData/>
  </xdr:twoCellAnchor>
  <xdr:twoCellAnchor>
    <xdr:from>
      <xdr:col>13</xdr:col>
      <xdr:colOff>1</xdr:colOff>
      <xdr:row>45</xdr:row>
      <xdr:rowOff>1</xdr:rowOff>
    </xdr:from>
    <xdr:to>
      <xdr:col>15</xdr:col>
      <xdr:colOff>1</xdr:colOff>
      <xdr:row>88</xdr:row>
      <xdr:rowOff>104775</xdr:rowOff>
    </xdr:to>
    <xdr:sp macro="" textlink="">
      <xdr:nvSpPr>
        <xdr:cNvPr id="36" name="TextBox 1">
          <a:extLst>
            <a:ext uri="{FF2B5EF4-FFF2-40B4-BE49-F238E27FC236}">
              <a16:creationId xmlns:a16="http://schemas.microsoft.com/office/drawing/2014/main" id="{2A59B982-2E4F-490B-9753-45FE9E08745B}"/>
            </a:ext>
          </a:extLst>
        </xdr:cNvPr>
        <xdr:cNvSpPr txBox="1"/>
      </xdr:nvSpPr>
      <xdr:spPr>
        <a:xfrm>
          <a:off x="10915651" y="11363326"/>
          <a:ext cx="9124950" cy="9467849"/>
        </a:xfrm>
        <a:prstGeom prst="rect">
          <a:avLst/>
        </a:prstGeom>
        <a:noFill/>
      </xdr:spPr>
      <xdr:txBody>
        <a:bodyPr vertOverflow="clip" horzOverflow="clip" wrap="square" lIns="0" tIns="0" rIns="0" bIns="0"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liquidity analysis directly from the balance sheet and profit and loss statement. Please adjust for covenant definitions wherever</a:t>
          </a:r>
          <a:r>
            <a:rPr lang="en-GB" sz="1400" baseline="0"/>
            <a:t> possible.</a:t>
          </a:r>
          <a:endParaRPr lang="en-GB" sz="1400"/>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Metrics should be calculated on covenant definitions / per facility agreements wherever possible. </a:t>
          </a:r>
        </a:p>
        <a:p>
          <a:pPr algn="l"/>
          <a:endParaRPr lang="en-GB" sz="1400" b="1" kern="1200" baseline="0" dirty="0" err="1"/>
        </a:p>
        <a:p>
          <a:pPr algn="l"/>
          <a:r>
            <a:rPr lang="en-GB" sz="1400" b="0" kern="1200" baseline="0" dirty="0" err="1"/>
            <a:t>Guidance:</a:t>
          </a:r>
        </a:p>
        <a:p>
          <a:pPr algn="l"/>
          <a:endParaRPr lang="en-GB" sz="1400" b="0" kern="1200" baseline="0" dirty="0" err="1"/>
        </a:p>
        <a:p>
          <a:pPr algn="l"/>
          <a:r>
            <a:rPr lang="en-GB" sz="1400" b="1" kern="1200" baseline="0" dirty="0" err="1"/>
            <a:t>Interest Cover Ratio - LTM:</a:t>
          </a:r>
        </a:p>
        <a:p>
          <a:pPr algn="l"/>
          <a:r>
            <a:rPr lang="en-GB" sz="1400" b="0" kern="1200" baseline="0" dirty="0" err="1"/>
            <a:t>For new investments: Annualise the most recent interest expense if 12m acquisition debt interest is not available.</a:t>
          </a:r>
        </a:p>
        <a:p>
          <a:pPr algn="l"/>
          <a:endParaRPr lang="en-GB" sz="1400" b="0" kern="1200" baseline="0" dirty="0" err="1"/>
        </a:p>
        <a:p>
          <a:endParaRPr lang="en-GB" sz="1400">
            <a:effectLst/>
          </a:endParaRPr>
        </a:p>
        <a:p>
          <a:pPr eaLnBrk="1" fontAlgn="auto" latinLnBrk="0" hangingPunct="1"/>
          <a:r>
            <a:rPr lang="en-GB" sz="1400" b="1" baseline="0">
              <a:effectLst/>
              <a:latin typeface="+mn-lt"/>
              <a:ea typeface="+mn-ea"/>
              <a:cs typeface="+mn-cs"/>
            </a:rPr>
            <a:t>Interest Cover Ratio - Full Year Forecast: </a:t>
          </a:r>
          <a:endParaRPr lang="en-GB" sz="1800">
            <a:effectLst/>
          </a:endParaRPr>
        </a:p>
        <a:p>
          <a:pPr eaLnBrk="1" fontAlgn="auto" latinLnBrk="0" hangingPunct="1"/>
          <a:r>
            <a:rPr lang="en-GB" sz="1400" b="0" baseline="0">
              <a:effectLst/>
              <a:latin typeface="+mn-lt"/>
              <a:ea typeface="+mn-ea"/>
              <a:cs typeface="+mn-cs"/>
            </a:rPr>
            <a:t>Deal team / Cap markets to estimate based on hedging arrangements, base rate (relevant 1yr SWAP rate on unhedged portion) and current margin.</a:t>
          </a:r>
          <a:endParaRPr lang="en-GB" sz="1800">
            <a:effectLst/>
          </a:endParaRPr>
        </a:p>
        <a:p>
          <a:pPr eaLnBrk="1" fontAlgn="auto" latinLnBrk="0" hangingPunct="1"/>
          <a:r>
            <a:rPr lang="en-GB" sz="1400" b="0" baseline="0">
              <a:effectLst/>
              <a:latin typeface="+mn-lt"/>
              <a:ea typeface="+mn-ea"/>
              <a:cs typeface="+mn-cs"/>
            </a:rPr>
            <a:t>Please make adjustments for covenant definitions if possible (e.g. if a large discrepancy vs. adjusted).</a:t>
          </a:r>
          <a:endParaRPr lang="en-GB" sz="1800">
            <a:effectLst/>
          </a:endParaRPr>
        </a:p>
        <a:p>
          <a:pPr algn="l"/>
          <a:endParaRPr lang="en-GB" sz="1400" b="0" kern="1200" baseline="0" dirty="0" err="1"/>
        </a:p>
        <a:p>
          <a:pPr algn="l"/>
          <a:endParaRPr lang="en-GB" sz="1400" b="0" kern="1200" baseline="0" dirty="0" err="1"/>
        </a:p>
        <a:p>
          <a:pPr algn="l"/>
          <a:r>
            <a:rPr lang="en-GB" sz="1400" b="1" kern="1200" baseline="0" dirty="0" err="1"/>
            <a:t>Interest Cover Ratio - L3M:</a:t>
          </a:r>
        </a:p>
        <a:p>
          <a:pPr algn="l"/>
          <a:r>
            <a:rPr lang="en-GB" sz="1400" b="0" kern="1200" baseline="0" dirty="0" err="1"/>
            <a:t>Please link to Input sheet and show as a positive number. Annualise the most recent interest expense if 3m acquisition debt interest is not available.</a:t>
          </a:r>
        </a:p>
        <a:p>
          <a:pPr algn="l"/>
          <a:r>
            <a:rPr lang="en-GB" sz="1400" b="0" kern="1200" baseline="0" dirty="0" err="1"/>
            <a:t>Adjusted EBITDA  is automatically annualised using latest 3months data</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1" kern="1200" baseline="0" dirty="0" err="1"/>
        </a:p>
        <a:p>
          <a:pPr algn="l"/>
          <a:r>
            <a:rPr lang="en-GB" sz="1400" b="1" kern="1200" baseline="0" dirty="0" err="1"/>
            <a:t>Debt Service Cover Ratio - Current FY Forecast: </a:t>
          </a:r>
        </a:p>
        <a:p>
          <a:pPr algn="l"/>
          <a:r>
            <a:rPr lang="en-GB" sz="1400" b="0" kern="1200" baseline="0" dirty="0" err="1"/>
            <a:t>Please add latest estimate / budgeted FCF for the current full year.  Please adjust FCF if exceptional levels of expansionary capex / VCP spend in FCF.</a:t>
          </a:r>
        </a:p>
        <a:p>
          <a:pPr algn="l"/>
          <a:r>
            <a:rPr lang="en-GB" sz="1400" b="0" kern="1200" baseline="0" dirty="0" err="1"/>
            <a:t>Formula retrieve latest estimate / budgeted (scheduled) Principle Repayments for the current full year.</a:t>
          </a:r>
        </a:p>
        <a:p>
          <a:pPr algn="l"/>
          <a:endParaRPr lang="en-GB" sz="1400" b="0" kern="1200" baseline="0" dirty="0" err="1"/>
        </a:p>
        <a:p>
          <a:pPr algn="l"/>
          <a:endParaRPr lang="en-GB" sz="1400" b="0" kern="1200" baseline="0" dirty="0" err="1"/>
        </a:p>
        <a:p>
          <a:pPr algn="l"/>
          <a:endParaRPr lang="en-GB" sz="1400" b="0" kern="1200" baseline="0" dirty="0" err="1"/>
        </a:p>
        <a:p>
          <a:pPr algn="l"/>
          <a:r>
            <a:rPr lang="en-GB" sz="1400" b="1" kern="1200" baseline="0" dirty="0" err="1"/>
            <a:t>Debt Service Cover Ratio - LTM:</a:t>
          </a:r>
        </a:p>
        <a:p>
          <a:pPr algn="l"/>
          <a:r>
            <a:rPr lang="en-GB" sz="1400" b="0" kern="1200" baseline="0" dirty="0" err="1"/>
            <a:t>Please see the definition of FCF (EBITDA - NWC - Capex - Cash Interest Expense - Cash Tax - VCP); Please adjust FCF if exceptional levels of expansionary capex / VCP spend.</a:t>
          </a:r>
        </a:p>
        <a:p>
          <a:pPr algn="l"/>
          <a:r>
            <a:rPr lang="en-GB" sz="1400" b="0" kern="1200" baseline="0" dirty="0" err="1"/>
            <a:t>For new investments: Annualise Cash Interest Expense and Principal repayments for the most recent periods if 12m not available.Please make adjustments for covenant definitions if possible (e.g. if a large discrepancy vs. reported).</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xdr:txBody>
    </xdr:sp>
    <xdr:clientData/>
  </xdr:twoCellAnchor>
  <xdr:twoCellAnchor>
    <xdr:from>
      <xdr:col>12</xdr:col>
      <xdr:colOff>85725</xdr:colOff>
      <xdr:row>107</xdr:row>
      <xdr:rowOff>57150</xdr:rowOff>
    </xdr:from>
    <xdr:to>
      <xdr:col>14</xdr:col>
      <xdr:colOff>5314950</xdr:colOff>
      <xdr:row>114</xdr:row>
      <xdr:rowOff>28575</xdr:rowOff>
    </xdr:to>
    <xdr:sp macro="" textlink="">
      <xdr:nvSpPr>
        <xdr:cNvPr id="6" name="TextBox 5">
          <a:extLst>
            <a:ext uri="{FF2B5EF4-FFF2-40B4-BE49-F238E27FC236}">
              <a16:creationId xmlns:a16="http://schemas.microsoft.com/office/drawing/2014/main" id="{77BB9605-DC68-CAC3-9498-73C9D5C4EDAD}"/>
            </a:ext>
          </a:extLst>
        </xdr:cNvPr>
        <xdr:cNvSpPr txBox="1"/>
      </xdr:nvSpPr>
      <xdr:spPr>
        <a:xfrm>
          <a:off x="10810875" y="24850725"/>
          <a:ext cx="8896350" cy="1400175"/>
        </a:xfrm>
        <a:prstGeom prst="rect">
          <a:avLst/>
        </a:prstGeom>
        <a:noFill/>
      </xdr:spPr>
      <xdr:txBody>
        <a:bodyPr vertOverflow="clip" horzOverflow="clip" wrap="square" lIns="0" tIns="0" rIns="0" bIns="0" rtlCol="0" anchor="t">
          <a:noAutofit/>
        </a:bodyPr>
        <a:lstStyle/>
        <a:p>
          <a:pPr eaLnBrk="1" fontAlgn="auto" latinLnBrk="0" hangingPunct="1"/>
          <a:endParaRPr lang="en-GB" sz="1800">
            <a:effectLst/>
          </a:endParaRPr>
        </a:p>
        <a:p>
          <a:pPr eaLnBrk="1" fontAlgn="auto" latinLnBrk="0" hangingPunct="1"/>
          <a:r>
            <a:rPr lang="en-GB" sz="1600" b="1" baseline="0">
              <a:effectLst/>
              <a:latin typeface="+mn-lt"/>
              <a:ea typeface="+mn-ea"/>
              <a:cs typeface="+mn-cs"/>
            </a:rPr>
            <a:t>Guidance</a:t>
          </a:r>
          <a:r>
            <a:rPr lang="en-GB" sz="1400" b="1" baseline="0">
              <a:effectLst/>
              <a:latin typeface="+mn-lt"/>
              <a:ea typeface="+mn-ea"/>
              <a:cs typeface="+mn-cs"/>
            </a:rPr>
            <a:t>: </a:t>
          </a:r>
        </a:p>
        <a:p>
          <a:pPr eaLnBrk="1" fontAlgn="auto" latinLnBrk="0" hangingPunct="1"/>
          <a:r>
            <a:rPr lang="en-GB" sz="1600">
              <a:effectLst/>
            </a:rPr>
            <a:t>Please</a:t>
          </a:r>
          <a:r>
            <a:rPr lang="en-GB" sz="1600" baseline="0">
              <a:effectLst/>
            </a:rPr>
            <a:t> follow the instruction in the Conveant monitoring section. </a:t>
          </a:r>
        </a:p>
        <a:p>
          <a:pPr eaLnBrk="1" fontAlgn="auto" latinLnBrk="0" hangingPunct="1"/>
          <a:endParaRPr lang="en-GB" sz="1600" baseline="0">
            <a:effectLst/>
          </a:endParaRPr>
        </a:p>
        <a:p>
          <a:pPr eaLnBrk="1" fontAlgn="auto" latinLnBrk="0" hangingPunct="1"/>
          <a:r>
            <a:rPr lang="en-GB" sz="1600" baseline="0">
              <a:effectLst/>
            </a:rPr>
            <a:t>Please manually select what mantainance or springer covenant you have. </a:t>
          </a: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algn="l"/>
          <a:endParaRPr lang="en-GB" sz="1400" kern="1200" dirty="0" err="1"/>
        </a:p>
      </xdr:txBody>
    </xdr:sp>
    <xdr:clientData/>
  </xdr:twoCellAnchor>
  <xdr:twoCellAnchor>
    <xdr:from>
      <xdr:col>13</xdr:col>
      <xdr:colOff>0</xdr:colOff>
      <xdr:row>106</xdr:row>
      <xdr:rowOff>0</xdr:rowOff>
    </xdr:from>
    <xdr:to>
      <xdr:col>14</xdr:col>
      <xdr:colOff>5648324</xdr:colOff>
      <xdr:row>107</xdr:row>
      <xdr:rowOff>0</xdr:rowOff>
    </xdr:to>
    <xdr:sp macro="" textlink="">
      <xdr:nvSpPr>
        <xdr:cNvPr id="7" name="Rectangle 6">
          <a:extLst>
            <a:ext uri="{FF2B5EF4-FFF2-40B4-BE49-F238E27FC236}">
              <a16:creationId xmlns:a16="http://schemas.microsoft.com/office/drawing/2014/main" id="{2C9D2CF1-737B-4DA4-9AC5-45F55ACF42D7}"/>
            </a:ext>
          </a:extLst>
        </xdr:cNvPr>
        <xdr:cNvSpPr/>
      </xdr:nvSpPr>
      <xdr:spPr>
        <a:xfrm>
          <a:off x="10915650" y="24374475"/>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Convenants Monitoring</a:t>
          </a:r>
          <a:endParaRPr lang="en-GB" sz="1600" b="1" kern="1200">
            <a:solidFill>
              <a:sysClr val="windowText" lastClr="000000"/>
            </a:solidFill>
          </a:endParaRPr>
        </a:p>
      </xdr:txBody>
    </xdr:sp>
    <xdr:clientData/>
  </xdr:twoCellAnchor>
  <xdr:twoCellAnchor>
    <xdr:from>
      <xdr:col>13</xdr:col>
      <xdr:colOff>9525</xdr:colOff>
      <xdr:row>123</xdr:row>
      <xdr:rowOff>228600</xdr:rowOff>
    </xdr:from>
    <xdr:to>
      <xdr:col>14</xdr:col>
      <xdr:colOff>5429250</xdr:colOff>
      <xdr:row>188</xdr:row>
      <xdr:rowOff>0</xdr:rowOff>
    </xdr:to>
    <xdr:sp macro="" textlink="">
      <xdr:nvSpPr>
        <xdr:cNvPr id="8" name="TextBox 7">
          <a:extLst>
            <a:ext uri="{FF2B5EF4-FFF2-40B4-BE49-F238E27FC236}">
              <a16:creationId xmlns:a16="http://schemas.microsoft.com/office/drawing/2014/main" id="{E9625D33-8FE0-40C5-9F0B-AD91B4D1342F}"/>
            </a:ext>
          </a:extLst>
        </xdr:cNvPr>
        <xdr:cNvSpPr txBox="1"/>
      </xdr:nvSpPr>
      <xdr:spPr>
        <a:xfrm>
          <a:off x="10925175" y="28594050"/>
          <a:ext cx="8896350" cy="6562725"/>
        </a:xfrm>
        <a:prstGeom prst="rect">
          <a:avLst/>
        </a:prstGeom>
        <a:noFill/>
      </xdr:spPr>
      <xdr:txBody>
        <a:bodyPr vertOverflow="clip" horzOverflow="clip" wrap="square" lIns="0" tIns="0" rIns="0" bIns="0" rtlCol="0" anchor="t">
          <a:noAutofit/>
        </a:bodyPr>
        <a:lstStyle/>
        <a:p>
          <a:pPr eaLnBrk="1" fontAlgn="auto" latinLnBrk="0" hangingPunct="1"/>
          <a:r>
            <a:rPr lang="en-GB" sz="1600" baseline="0">
              <a:effectLst/>
            </a:rPr>
            <a:t>In the Covenant &amp; Headrooms section, you will find four blocks with the same structure.</a:t>
          </a:r>
        </a:p>
        <a:p>
          <a:pPr eaLnBrk="1" fontAlgn="auto" latinLnBrk="0" hangingPunct="1"/>
          <a:endParaRPr lang="en-GB" sz="1600" baseline="0">
            <a:effectLst/>
          </a:endParaRPr>
        </a:p>
        <a:p>
          <a:pPr eaLnBrk="1" fontAlgn="auto" latinLnBrk="0" hangingPunct="1"/>
          <a:r>
            <a:rPr lang="en-GB" sz="1600" baseline="0">
              <a:effectLst/>
            </a:rPr>
            <a:t>Each block should be completed in the white cells. The key data required are:</a:t>
          </a:r>
        </a:p>
        <a:p>
          <a:pPr eaLnBrk="1" fontAlgn="auto" latinLnBrk="0" hangingPunct="1"/>
          <a:r>
            <a:rPr lang="en-GB" sz="1600" baseline="0">
              <a:effectLst/>
            </a:rPr>
            <a:t>- The name of the covenant ratio</a:t>
          </a:r>
        </a:p>
        <a:p>
          <a:pPr eaLnBrk="1" fontAlgn="auto" latinLnBrk="0" hangingPunct="1"/>
          <a:r>
            <a:rPr lang="en-GB" sz="1600" baseline="0">
              <a:effectLst/>
            </a:rPr>
            <a:t>- The period in which the covenant is tested</a:t>
          </a:r>
        </a:p>
        <a:p>
          <a:pPr eaLnBrk="1" fontAlgn="auto" latinLnBrk="0" hangingPunct="1"/>
          <a:r>
            <a:rPr lang="en-GB" sz="1600" baseline="0">
              <a:effectLst/>
            </a:rPr>
            <a:t>- The covenant level</a:t>
          </a:r>
        </a:p>
        <a:p>
          <a:pPr eaLnBrk="1" fontAlgn="auto" latinLnBrk="0" hangingPunct="1"/>
          <a:r>
            <a:rPr lang="en-GB" sz="1600" baseline="0">
              <a:effectLst/>
            </a:rPr>
            <a:t>- The forward-looking covenant level (if it differs at the end of the period)</a:t>
          </a:r>
        </a:p>
        <a:p>
          <a:pPr eaLnBrk="1" fontAlgn="auto" latinLnBrk="0" hangingPunct="1"/>
          <a:endParaRPr lang="en-GB" sz="1600" baseline="0">
            <a:effectLst/>
          </a:endParaRPr>
        </a:p>
        <a:p>
          <a:pPr eaLnBrk="1" fontAlgn="auto" latinLnBrk="0" hangingPunct="1"/>
          <a:r>
            <a:rPr lang="en-GB" sz="1600" baseline="0">
              <a:effectLst/>
            </a:rPr>
            <a:t>Please link the appropriate adjusted value from the table above into the white cells under the column "current" .</a:t>
          </a:r>
        </a:p>
        <a:p>
          <a:pPr eaLnBrk="1" fontAlgn="auto" latinLnBrk="0" hangingPunct="1"/>
          <a:endParaRPr lang="en-GB" sz="1600" baseline="0">
            <a:effectLst/>
          </a:endParaRPr>
        </a:p>
        <a:p>
          <a:pPr eaLnBrk="1" fontAlgn="auto" latinLnBrk="0" hangingPunct="1"/>
          <a:r>
            <a:rPr lang="en-GB" sz="1600" baseline="0">
              <a:effectLst/>
            </a:rPr>
            <a:t>Please add any relevant comments at the bottom of the section and explain any adjustments or reconciling differences.</a:t>
          </a:r>
        </a:p>
        <a:p>
          <a:pPr algn="l"/>
          <a:endParaRPr lang="en-GB" sz="1400" kern="1200" dirty="0" err="1"/>
        </a:p>
      </xdr:txBody>
    </xdr:sp>
    <xdr:clientData/>
  </xdr:twoCellAnchor>
  <xdr:twoCellAnchor>
    <xdr:from>
      <xdr:col>13</xdr:col>
      <xdr:colOff>47625</xdr:colOff>
      <xdr:row>120</xdr:row>
      <xdr:rowOff>209550</xdr:rowOff>
    </xdr:from>
    <xdr:to>
      <xdr:col>15</xdr:col>
      <xdr:colOff>47624</xdr:colOff>
      <xdr:row>122</xdr:row>
      <xdr:rowOff>66675</xdr:rowOff>
    </xdr:to>
    <xdr:sp macro="" textlink="">
      <xdr:nvSpPr>
        <xdr:cNvPr id="9" name="Rectangle 8">
          <a:extLst>
            <a:ext uri="{FF2B5EF4-FFF2-40B4-BE49-F238E27FC236}">
              <a16:creationId xmlns:a16="http://schemas.microsoft.com/office/drawing/2014/main" id="{739B0379-88D1-407A-AB3D-D95B0A99D029}"/>
            </a:ext>
          </a:extLst>
        </xdr:cNvPr>
        <xdr:cNvSpPr/>
      </xdr:nvSpPr>
      <xdr:spPr>
        <a:xfrm>
          <a:off x="10963275" y="27898725"/>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Convenant &amp; Headrooms</a:t>
          </a:r>
          <a:endParaRPr lang="en-GB" sz="1600" b="1" kern="1200">
            <a:solidFill>
              <a:sysClr val="windowText" lastClr="000000"/>
            </a:solidFill>
          </a:endParaRPr>
        </a:p>
      </xdr:txBody>
    </xdr:sp>
    <xdr:clientData/>
  </xdr:twoCellAnchor>
  <xdr:twoCellAnchor editAs="oneCell">
    <xdr:from>
      <xdr:col>32</xdr:col>
      <xdr:colOff>762000</xdr:colOff>
      <xdr:row>45</xdr:row>
      <xdr:rowOff>0</xdr:rowOff>
    </xdr:from>
    <xdr:to>
      <xdr:col>35</xdr:col>
      <xdr:colOff>78923</xdr:colOff>
      <xdr:row>71</xdr:row>
      <xdr:rowOff>55245</xdr:rowOff>
    </xdr:to>
    <xdr:grpSp>
      <xdr:nvGrpSpPr>
        <xdr:cNvPr id="18" name="Group 17">
          <a:extLst>
            <a:ext uri="{FF2B5EF4-FFF2-40B4-BE49-F238E27FC236}">
              <a16:creationId xmlns:a16="http://schemas.microsoft.com/office/drawing/2014/main" id="{B62A8654-25A9-973E-0FDC-ABDAFEC199FC}"/>
            </a:ext>
          </a:extLst>
        </xdr:cNvPr>
        <xdr:cNvGrpSpPr>
          <a:grpSpLocks noChangeAspect="1"/>
        </xdr:cNvGrpSpPr>
      </xdr:nvGrpSpPr>
      <xdr:grpSpPr>
        <a:xfrm>
          <a:off x="21786273" y="9957955"/>
          <a:ext cx="4183332" cy="5995381"/>
          <a:chOff x="22840950" y="10725150"/>
          <a:chExt cx="4362450" cy="5962650"/>
        </a:xfrm>
      </xdr:grpSpPr>
      <xdr:grpSp>
        <xdr:nvGrpSpPr>
          <xdr:cNvPr id="17" name="Group 16">
            <a:extLst>
              <a:ext uri="{FF2B5EF4-FFF2-40B4-BE49-F238E27FC236}">
                <a16:creationId xmlns:a16="http://schemas.microsoft.com/office/drawing/2014/main" id="{5EDE2F9C-02BE-6AB4-15A9-13BABBB08F7D}"/>
              </a:ext>
            </a:extLst>
          </xdr:cNvPr>
          <xdr:cNvGrpSpPr/>
        </xdr:nvGrpSpPr>
        <xdr:grpSpPr>
          <a:xfrm>
            <a:off x="22840950" y="10725150"/>
            <a:ext cx="4362450" cy="5962650"/>
            <a:chOff x="22840950" y="10725150"/>
            <a:chExt cx="4362450" cy="5962650"/>
          </a:xfrm>
        </xdr:grpSpPr>
        <xdr:sp macro="" textlink="">
          <xdr:nvSpPr>
            <xdr:cNvPr id="2" name="Rectangle 1">
              <a:extLst>
                <a:ext uri="{FF2B5EF4-FFF2-40B4-BE49-F238E27FC236}">
                  <a16:creationId xmlns:a16="http://schemas.microsoft.com/office/drawing/2014/main" id="{A9B7337F-701C-0747-ABFC-BDFA8553199F}"/>
                </a:ext>
              </a:extLst>
            </xdr:cNvPr>
            <xdr:cNvSpPr/>
          </xdr:nvSpPr>
          <xdr:spPr>
            <a:xfrm>
              <a:off x="22840950" y="10725150"/>
              <a:ext cx="4362450" cy="5962650"/>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sp macro="" textlink="">
          <xdr:nvSpPr>
            <xdr:cNvPr id="10" name="TextBox 9">
              <a:extLst>
                <a:ext uri="{FF2B5EF4-FFF2-40B4-BE49-F238E27FC236}">
                  <a16:creationId xmlns:a16="http://schemas.microsoft.com/office/drawing/2014/main" id="{EB7BACF4-5C42-E985-A1C7-2619DFDAB058}"/>
                </a:ext>
              </a:extLst>
            </xdr:cNvPr>
            <xdr:cNvSpPr txBox="1"/>
          </xdr:nvSpPr>
          <xdr:spPr>
            <a:xfrm>
              <a:off x="23326725" y="11001374"/>
              <a:ext cx="3409950" cy="3267075"/>
            </a:xfrm>
            <a:prstGeom prst="rect">
              <a:avLst/>
            </a:prstGeom>
            <a:noFill/>
          </xdr:spPr>
          <xdr:txBody>
            <a:bodyPr vertOverflow="clip" horzOverflow="clip" wrap="square" lIns="0" tIns="0" rIns="0" bIns="0" rtlCol="0" anchor="t">
              <a:noAutofit/>
            </a:bodyPr>
            <a:lstStyle/>
            <a:p>
              <a:pPr algn="l"/>
              <a:r>
                <a:rPr lang="en-GB" sz="2000" dirty="0" err="1">
                  <a:solidFill>
                    <a:schemeClr val="accent1"/>
                  </a:solidFill>
                  <a:latin typeface="Arial Nova Light" panose="020B0304020202020204" pitchFamily="34" charset="0"/>
                </a:rPr>
                <a:t>Note</a:t>
              </a:r>
              <a:r>
                <a:rPr lang="en-GB" sz="2000" baseline="0" dirty="0" err="1">
                  <a:solidFill>
                    <a:schemeClr val="accent1"/>
                  </a:solidFill>
                  <a:latin typeface="Arial Nova Light" panose="020B0304020202020204" pitchFamily="34" charset="0"/>
                </a:rPr>
                <a:t> on Number Signs.</a:t>
              </a:r>
            </a:p>
            <a:p>
              <a:pPr algn="l"/>
              <a:endParaRPr lang="en-GB" sz="1400" baseline="0" dirty="0" err="1"/>
            </a:p>
            <a:p>
              <a:pPr algn="l"/>
              <a:r>
                <a:rPr lang="en-GB" sz="1200" baseline="0" dirty="0" err="1">
                  <a:latin typeface="Arial Nova" panose="020B0504020202020204" pitchFamily="34" charset="0"/>
                </a:rPr>
                <a:t>Each item in the ratio calculation block retains its original sign as per its financial nature (e.g., cash interest expense is typically negative).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The original sign for each metric is shown beside the item for reference.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When entering adjustments, please follow the same sign convention.</a:t>
              </a:r>
            </a:p>
            <a:p>
              <a:pPr algn="l"/>
              <a:endParaRPr lang="en-GB" sz="1400" baseline="0" dirty="0" err="1"/>
            </a:p>
          </xdr:txBody>
        </xdr:sp>
        <xdr:grpSp>
          <xdr:nvGrpSpPr>
            <xdr:cNvPr id="16" name="Group 15">
              <a:extLst>
                <a:ext uri="{FF2B5EF4-FFF2-40B4-BE49-F238E27FC236}">
                  <a16:creationId xmlns:a16="http://schemas.microsoft.com/office/drawing/2014/main" id="{4DE1C068-029D-D0F7-6E69-1DE918F5A0B7}"/>
                </a:ext>
              </a:extLst>
            </xdr:cNvPr>
            <xdr:cNvGrpSpPr/>
          </xdr:nvGrpSpPr>
          <xdr:grpSpPr>
            <a:xfrm>
              <a:off x="23469600" y="13496925"/>
              <a:ext cx="3219449" cy="1590675"/>
              <a:chOff x="23707725" y="13296900"/>
              <a:chExt cx="2343936" cy="1181100"/>
            </a:xfrm>
          </xdr:grpSpPr>
          <xdr:pic>
            <xdr:nvPicPr>
              <xdr:cNvPr id="11" name="Picture 10">
                <a:extLst>
                  <a:ext uri="{FF2B5EF4-FFF2-40B4-BE49-F238E27FC236}">
                    <a16:creationId xmlns:a16="http://schemas.microsoft.com/office/drawing/2014/main" id="{847E1D64-6D54-F08F-2C7B-2227095394CD}"/>
                  </a:ext>
                </a:extLst>
              </xdr:cNvPr>
              <xdr:cNvPicPr>
                <a:picLocks noChangeAspect="1"/>
              </xdr:cNvPicPr>
            </xdr:nvPicPr>
            <xdr:blipFill rotWithShape="1">
              <a:blip xmlns:r="http://schemas.openxmlformats.org/officeDocument/2006/relationships" r:embed="rId1"/>
              <a:srcRect t="5925" b="2244"/>
              <a:stretch>
                <a:fillRect/>
              </a:stretch>
            </xdr:blipFill>
            <xdr:spPr>
              <a:xfrm>
                <a:off x="23707725" y="13296900"/>
                <a:ext cx="2343936" cy="1181100"/>
              </a:xfrm>
              <a:prstGeom prst="rect">
                <a:avLst/>
              </a:prstGeom>
              <a:ln>
                <a:solidFill>
                  <a:schemeClr val="bg1">
                    <a:lumMod val="75000"/>
                  </a:schemeClr>
                </a:solidFill>
              </a:ln>
            </xdr:spPr>
          </xdr:pic>
          <xdr:pic>
            <xdr:nvPicPr>
              <xdr:cNvPr id="12" name="Picture 11">
                <a:extLst>
                  <a:ext uri="{FF2B5EF4-FFF2-40B4-BE49-F238E27FC236}">
                    <a16:creationId xmlns:a16="http://schemas.microsoft.com/office/drawing/2014/main" id="{08FC33E4-E646-DC2A-5677-5E3D5DE853A7}"/>
                  </a:ext>
                </a:extLst>
              </xdr:cNvPr>
              <xdr:cNvPicPr>
                <a:picLocks noChangeAspect="1"/>
              </xdr:cNvPicPr>
            </xdr:nvPicPr>
            <xdr:blipFill rotWithShape="1">
              <a:blip xmlns:r="http://schemas.openxmlformats.org/officeDocument/2006/relationships" r:embed="rId2"/>
              <a:srcRect l="4054" r="4054"/>
              <a:stretch>
                <a:fillRect/>
              </a:stretch>
            </xdr:blipFill>
            <xdr:spPr>
              <a:xfrm>
                <a:off x="25330551" y="13743383"/>
                <a:ext cx="647790" cy="645409"/>
              </a:xfrm>
              <a:prstGeom prst="ellipse">
                <a:avLst/>
              </a:prstGeom>
              <a:ln>
                <a:solidFill>
                  <a:schemeClr val="bg1">
                    <a:lumMod val="75000"/>
                    <a:alpha val="61000"/>
                  </a:schemeClr>
                </a:solidFill>
              </a:ln>
              <a:effectLst>
                <a:outerShdw blurRad="63500" sx="102000" sy="102000" algn="ctr" rotWithShape="0">
                  <a:prstClr val="black">
                    <a:alpha val="16000"/>
                  </a:prstClr>
                </a:outerShdw>
              </a:effectLst>
            </xdr:spPr>
          </xdr:pic>
        </xdr:grpSp>
      </xdr:grpSp>
      <xdr:pic>
        <xdr:nvPicPr>
          <xdr:cNvPr id="13" name="Picture 12">
            <a:extLst>
              <a:ext uri="{FF2B5EF4-FFF2-40B4-BE49-F238E27FC236}">
                <a16:creationId xmlns:a16="http://schemas.microsoft.com/office/drawing/2014/main" id="{6A328F41-CDF1-9A0A-5233-8F7F8C52E8ED}"/>
              </a:ext>
            </a:extLst>
          </xdr:cNvPr>
          <xdr:cNvPicPr>
            <a:picLocks noChangeAspect="1"/>
          </xdr:cNvPicPr>
        </xdr:nvPicPr>
        <xdr:blipFill>
          <a:blip xmlns:r="http://schemas.openxmlformats.org/officeDocument/2006/relationships" r:embed="rId3"/>
          <a:stretch>
            <a:fillRect/>
          </a:stretch>
        </xdr:blipFill>
        <xdr:spPr>
          <a:xfrm>
            <a:off x="23469600" y="15215545"/>
            <a:ext cx="3219450" cy="1201595"/>
          </a:xfrm>
          <a:prstGeom prst="rect">
            <a:avLst/>
          </a:prstGeom>
          <a:ln>
            <a:solidFill>
              <a:schemeClr val="bg1">
                <a:lumMod val="75000"/>
              </a:schemeClr>
            </a:solidFill>
          </a:ln>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247650</xdr:colOff>
      <xdr:row>7</xdr:row>
      <xdr:rowOff>466724</xdr:rowOff>
    </xdr:from>
    <xdr:to>
      <xdr:col>7</xdr:col>
      <xdr:colOff>3057525</xdr:colOff>
      <xdr:row>38</xdr:row>
      <xdr:rowOff>114300</xdr:rowOff>
    </xdr:to>
    <xdr:sp macro="" textlink="">
      <xdr:nvSpPr>
        <xdr:cNvPr id="4" name="TextBox 1">
          <a:extLst>
            <a:ext uri="{FF2B5EF4-FFF2-40B4-BE49-F238E27FC236}">
              <a16:creationId xmlns:a16="http://schemas.microsoft.com/office/drawing/2014/main" id="{58E00C9F-C247-153A-A92B-B42A48BFCAA4}"/>
            </a:ext>
          </a:extLst>
        </xdr:cNvPr>
        <xdr:cNvSpPr txBox="1"/>
      </xdr:nvSpPr>
      <xdr:spPr>
        <a:xfrm>
          <a:off x="1238250" y="1800224"/>
          <a:ext cx="14735175" cy="5972176"/>
        </a:xfrm>
        <a:prstGeom prst="rect">
          <a:avLst/>
        </a:prstGeom>
        <a:noFill/>
      </xdr:spPr>
      <xdr:txBody>
        <a:bodyPr vertOverflow="clip" horzOverflow="clip" wrap="square" lIns="0" tIns="0" rIns="0" bIns="0" rtlCol="0" anchor="t">
          <a:noAutofit/>
        </a:bodyPr>
        <a:lstStyle/>
        <a:p>
          <a:pPr algn="l"/>
          <a:r>
            <a:rPr lang="en-GB" sz="1400" b="1" kern="1200" dirty="0" err="1">
              <a:solidFill>
                <a:schemeClr val="tx2"/>
              </a:solidFill>
            </a:rPr>
            <a:t>1 Reported EBITDA</a:t>
          </a:r>
        </a:p>
        <a:p>
          <a:pPr algn="l"/>
          <a:r>
            <a:rPr lang="en-GB" sz="1100" kern="1200" dirty="0" err="1"/>
            <a:t>Reported EBITDA, before any add backs (e.g. including exceptionals) should be shown on your Flash output sheet (LTM, YTD and L1M). This is irrespective of whether this is on a like-for-like (LFL) basis for any acquisitions.</a:t>
          </a:r>
        </a:p>
        <a:p>
          <a:pPr algn="l"/>
          <a:r>
            <a:rPr lang="en-GB" sz="1100" kern="1200" dirty="0" err="1"/>
            <a:t>This is so the Portfolio Committee can understand the extent of any add backs vs your Headline EBITDA (per below).</a:t>
          </a:r>
        </a:p>
        <a:p>
          <a:pPr algn="l"/>
          <a:r>
            <a:rPr lang="en-GB" sz="1100" kern="1200" dirty="0" err="1"/>
            <a:t>Please also ensure that your Flash report clearly states the basis of any EBITDA lines (e.g. Reported EBITDA, Adjusted EBITDA, PF Adj. EBITDA etc, and does not just label it “EBITDA”).</a:t>
          </a:r>
        </a:p>
        <a:p>
          <a:pPr algn="l"/>
          <a:r>
            <a:rPr lang="en-GB" sz="1100" kern="1200" dirty="0" err="1"/>
            <a:t>If you are not showing Reported EBITDA per the CVC definition, please email the PM team to agree the update required to your flash template.</a:t>
          </a:r>
        </a:p>
        <a:p>
          <a:pPr algn="l"/>
          <a:endParaRPr lang="en-GB" sz="1100" kern="1200" dirty="0" err="1"/>
        </a:p>
        <a:p>
          <a:pPr algn="l"/>
          <a:r>
            <a:rPr lang="en-GB" sz="1400" b="1" kern="1200" dirty="0" err="1">
              <a:solidFill>
                <a:schemeClr val="tx2"/>
              </a:solidFill>
              <a:latin typeface="+mn-lt"/>
              <a:ea typeface="+mn-ea"/>
              <a:cs typeface="+mn-cs"/>
            </a:rPr>
            <a:t>2 Organic Revenue and Organic Revenue Volume Growth</a:t>
          </a:r>
        </a:p>
        <a:p>
          <a:pPr algn="l"/>
          <a:r>
            <a:rPr lang="en-GB" sz="1100" kern="1200" dirty="0" err="1"/>
            <a:t>We separately need to track “Organic Revenue” and “Organic Revenue Volume growth” for the current month, financial YTD and LTM periods (vs Prior Year).</a:t>
          </a:r>
        </a:p>
        <a:p>
          <a:pPr algn="l"/>
          <a:r>
            <a:rPr lang="en-GB" sz="1100" kern="1200" dirty="0" err="1"/>
            <a:t>The definition of “Organic” will vary by investment, but should best reflect the way you look at and can track the business.</a:t>
          </a:r>
        </a:p>
        <a:p>
          <a:pPr algn="l"/>
          <a:r>
            <a:rPr lang="en-GB" sz="1100" kern="1200" dirty="0" err="1"/>
            <a:t>We would typically expect it to be relative to the FIR perimeter (thus non-organic revenue would typically be zero for initial flash reports unless it involves some immediate M&amp;A, for instance).</a:t>
          </a:r>
        </a:p>
        <a:p>
          <a:pPr algn="l"/>
          <a:r>
            <a:rPr lang="en-GB" sz="1100" kern="1200" dirty="0" err="1"/>
            <a:t>For older investments, if you have had significant M&amp;A older than 24 months, it is at your discretion if this is absorbed into the organic business (as long as historical periods are LFL).</a:t>
          </a:r>
        </a:p>
        <a:p>
          <a:pPr algn="l"/>
          <a:r>
            <a:rPr lang="en-GB" sz="1100" kern="1200" dirty="0" err="1"/>
            <a:t>Stepping back as an example, what we want to be able to say as an example is: Headline revenue grew 20%, of which 15% related to organic growth, of which 5% related to organic volume growth.</a:t>
          </a:r>
        </a:p>
        <a:p>
          <a:pPr algn="l"/>
          <a:r>
            <a:rPr lang="en-GB" sz="1100" kern="1200" dirty="0" err="1"/>
            <a:t>Rows are included at the top of the Input sheet to track these metrics.</a:t>
          </a:r>
        </a:p>
        <a:p>
          <a:pPr algn="l"/>
          <a:r>
            <a:rPr lang="en-GB" sz="1100" kern="1200" dirty="0" err="1"/>
            <a:t>The calculation of volume growth for the organic business may involve different volume units or divisions to be aggregated. For this reason we are only asking for the final volume % for each period to be reported and not the absolute underlying figures or workings.</a:t>
          </a:r>
        </a:p>
        <a:p>
          <a:pPr algn="l"/>
          <a:r>
            <a:rPr lang="en-GB" sz="1100" kern="1200" dirty="0" err="1"/>
            <a:t>However, if it is easier to add additional input rows to calculate the growth rates then that is OK but please flag this to the PM team who can advise on updating your template accordingly.</a:t>
          </a:r>
        </a:p>
        <a:p>
          <a:pPr algn="l"/>
          <a:r>
            <a:rPr lang="en-GB" sz="1100" kern="1200" dirty="0" err="1"/>
            <a:t>Some teams will report a volume metric as part of the KPI section of the Input sheet – if this is appropriate for organic revenue volume growth, then please inform the PM team and we will simply link the new rows to it for the month, YTD and LTM periods. </a:t>
          </a:r>
        </a:p>
        <a:p>
          <a:pPr algn="l"/>
          <a:r>
            <a:rPr lang="en-GB" sz="1100" kern="1200" dirty="0" err="1"/>
            <a:t>Management/deal team best estimates should be used to calculate these metrics if perfect information is not available.</a:t>
          </a:r>
        </a:p>
        <a:p>
          <a:pPr algn="l"/>
          <a:endParaRPr lang="en-GB" sz="1100" kern="1200" dirty="0" err="1"/>
        </a:p>
        <a:p>
          <a:pPr algn="l"/>
          <a:r>
            <a:rPr lang="en-GB" sz="1400" b="1" kern="1200" dirty="0" err="1">
              <a:solidFill>
                <a:schemeClr val="tx2"/>
              </a:solidFill>
              <a:latin typeface="+mn-lt"/>
              <a:ea typeface="+mn-ea"/>
              <a:cs typeface="+mn-cs"/>
            </a:rPr>
            <a:t>3 Unlevered Free Cash Flow (UFCF)</a:t>
          </a:r>
        </a:p>
        <a:p>
          <a:pPr algn="l"/>
          <a:r>
            <a:rPr lang="en-GB" sz="1100" kern="1200" dirty="0" err="1"/>
            <a:t>Please ensure that you align to the CVC definition of Unlevered Free Cash Flow (UFCF) = (EBITDA - NWC - Capex - Cash Tax - VCP and exceptional costs) e.g. UFCF is before Financing proceeds, Principal repayments, Cash Interest Expense, M&amp;A cash flows.</a:t>
          </a:r>
        </a:p>
        <a:p>
          <a:pPr algn="l"/>
          <a:r>
            <a:rPr lang="en-GB" sz="1100" kern="1200" dirty="0" err="1"/>
            <a:t>The Input sheet is set up to capture this definition appropriately.</a:t>
          </a:r>
        </a:p>
        <a:p>
          <a:pPr algn="l"/>
          <a:endParaRPr lang="en-GB" sz="1100" kern="1200" dirty="0" err="1"/>
        </a:p>
      </xdr:txBody>
    </xdr:sp>
    <xdr:clientData/>
  </xdr:twoCellAnchor>
  <xdr:twoCellAnchor editAs="oneCell">
    <xdr:from>
      <xdr:col>6</xdr:col>
      <xdr:colOff>3295650</xdr:colOff>
      <xdr:row>1</xdr:row>
      <xdr:rowOff>85725</xdr:rowOff>
    </xdr:from>
    <xdr:to>
      <xdr:col>6</xdr:col>
      <xdr:colOff>4210050</xdr:colOff>
      <xdr:row>6</xdr:row>
      <xdr:rowOff>47625</xdr:rowOff>
    </xdr:to>
    <xdr:pic>
      <xdr:nvPicPr>
        <xdr:cNvPr id="3" name="Graphic 2" descr="Back with solid fill">
          <a:hlinkClick xmlns:r="http://schemas.openxmlformats.org/officeDocument/2006/relationships" r:id="rId1"/>
          <a:extLst>
            <a:ext uri="{FF2B5EF4-FFF2-40B4-BE49-F238E27FC236}">
              <a16:creationId xmlns:a16="http://schemas.microsoft.com/office/drawing/2014/main" id="{0B2A0331-24FC-441E-2A9C-7A2FD5132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763875" y="276225"/>
          <a:ext cx="914400" cy="914400"/>
        </a:xfrm>
        <a:prstGeom prst="rect">
          <a:avLst/>
        </a:prstGeom>
      </xdr:spPr>
    </xdr:pic>
    <xdr:clientData/>
  </xdr:twoCellAnchor>
  <xdr:twoCellAnchor>
    <xdr:from>
      <xdr:col>6</xdr:col>
      <xdr:colOff>1800225</xdr:colOff>
      <xdr:row>5</xdr:row>
      <xdr:rowOff>133350</xdr:rowOff>
    </xdr:from>
    <xdr:to>
      <xdr:col>6</xdr:col>
      <xdr:colOff>3152775</xdr:colOff>
      <xdr:row>7</xdr:row>
      <xdr:rowOff>19050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092CFB85-3DBB-383B-BC29-AD6E9DE7D127}"/>
            </a:ext>
          </a:extLst>
        </xdr:cNvPr>
        <xdr:cNvSpPr txBox="1">
          <a:spLocks noChangeAspect="1"/>
        </xdr:cNvSpPr>
      </xdr:nvSpPr>
      <xdr:spPr>
        <a:xfrm>
          <a:off x="14268450" y="1085850"/>
          <a:ext cx="1352550" cy="266700"/>
        </a:xfrm>
        <a:prstGeom prst="rect">
          <a:avLst/>
        </a:prstGeom>
        <a:solidFill>
          <a:schemeClr val="accent2"/>
        </a:solidFill>
        <a:ln>
          <a:noFill/>
        </a:ln>
      </xdr:spPr>
      <xdr:txBody>
        <a:bodyPr vertOverflow="clip" horzOverflow="clip" wrap="square" lIns="0" tIns="0" rIns="0" bIns="0" rtlCol="0" anchor="ctr">
          <a:noAutofit/>
        </a:bodyPr>
        <a:lstStyle/>
        <a:p>
          <a:pPr algn="ctr"/>
          <a:r>
            <a:rPr lang="en-GB" sz="1200" dirty="0" err="1">
              <a:solidFill>
                <a:schemeClr val="tx2"/>
              </a:solidFill>
            </a:rPr>
            <a:t>Profit &amp; Loss</a:t>
          </a:r>
        </a:p>
      </xdr:txBody>
    </xdr:sp>
    <xdr:clientData/>
  </xdr:twoCellAnchor>
  <xdr:twoCellAnchor>
    <xdr:from>
      <xdr:col>6</xdr:col>
      <xdr:colOff>3171825</xdr:colOff>
      <xdr:row>5</xdr:row>
      <xdr:rowOff>133350</xdr:rowOff>
    </xdr:from>
    <xdr:to>
      <xdr:col>6</xdr:col>
      <xdr:colOff>4524375</xdr:colOff>
      <xdr:row>7</xdr:row>
      <xdr:rowOff>19050</xdr:rowOff>
    </xdr:to>
    <xdr:sp macro="" textlink="">
      <xdr:nvSpPr>
        <xdr:cNvPr id="6" name="TextBox 5">
          <a:hlinkClick xmlns:r="http://schemas.openxmlformats.org/officeDocument/2006/relationships" r:id="rId4"/>
          <a:extLst>
            <a:ext uri="{FF2B5EF4-FFF2-40B4-BE49-F238E27FC236}">
              <a16:creationId xmlns:a16="http://schemas.microsoft.com/office/drawing/2014/main" id="{635C891A-30AE-91F5-6CFB-CB003F43CD29}"/>
            </a:ext>
          </a:extLst>
        </xdr:cNvPr>
        <xdr:cNvSpPr txBox="1">
          <a:spLocks noChangeAspect="1"/>
        </xdr:cNvSpPr>
      </xdr:nvSpPr>
      <xdr:spPr>
        <a:xfrm>
          <a:off x="15640050" y="1085850"/>
          <a:ext cx="1352550" cy="266700"/>
        </a:xfrm>
        <a:prstGeom prst="rect">
          <a:avLst/>
        </a:prstGeom>
        <a:solidFill>
          <a:schemeClr val="tx2"/>
        </a:solidFill>
        <a:ln>
          <a:noFill/>
        </a:ln>
      </xdr:spPr>
      <xdr:txBody>
        <a:bodyPr vertOverflow="clip" horzOverflow="clip" wrap="square" lIns="0" tIns="0" rIns="0" bIns="0" rtlCol="0" anchor="ctr">
          <a:noAutofit/>
        </a:bodyPr>
        <a:lstStyle/>
        <a:p>
          <a:pPr algn="ctr"/>
          <a:r>
            <a:rPr lang="en-GB" sz="1200" dirty="0" err="1">
              <a:solidFill>
                <a:schemeClr val="bg1"/>
              </a:solidFill>
            </a:rPr>
            <a:t>Balance Sheet</a:t>
          </a:r>
        </a:p>
      </xdr:txBody>
    </xdr:sp>
    <xdr:clientData/>
  </xdr:twoCellAnchor>
  <xdr:twoCellAnchor>
    <xdr:from>
      <xdr:col>6</xdr:col>
      <xdr:colOff>4543425</xdr:colOff>
      <xdr:row>5</xdr:row>
      <xdr:rowOff>133350</xdr:rowOff>
    </xdr:from>
    <xdr:to>
      <xdr:col>7</xdr:col>
      <xdr:colOff>9525</xdr:colOff>
      <xdr:row>7</xdr:row>
      <xdr:rowOff>19050</xdr:rowOff>
    </xdr:to>
    <xdr:sp macro="" textlink="">
      <xdr:nvSpPr>
        <xdr:cNvPr id="7" name="TextBox 6">
          <a:hlinkClick xmlns:r="http://schemas.openxmlformats.org/officeDocument/2006/relationships" r:id="rId5"/>
          <a:extLst>
            <a:ext uri="{FF2B5EF4-FFF2-40B4-BE49-F238E27FC236}">
              <a16:creationId xmlns:a16="http://schemas.microsoft.com/office/drawing/2014/main" id="{1FE0F82E-2441-5070-CE29-0851C3A96AD8}"/>
            </a:ext>
          </a:extLst>
        </xdr:cNvPr>
        <xdr:cNvSpPr txBox="1"/>
      </xdr:nvSpPr>
      <xdr:spPr>
        <a:xfrm>
          <a:off x="17011650" y="1085850"/>
          <a:ext cx="1352550" cy="266700"/>
        </a:xfrm>
        <a:prstGeom prst="rect">
          <a:avLst/>
        </a:prstGeom>
        <a:solidFill>
          <a:schemeClr val="bg2">
            <a:lumMod val="25000"/>
          </a:schemeClr>
        </a:solidFill>
        <a:ln>
          <a:noFill/>
        </a:ln>
      </xdr:spPr>
      <xdr:txBody>
        <a:bodyPr vertOverflow="clip" horzOverflow="clip" wrap="square" lIns="0" tIns="0" rIns="0" bIns="0" rtlCol="0" anchor="ctr">
          <a:noAutofit/>
        </a:bodyPr>
        <a:lstStyle/>
        <a:p>
          <a:pPr algn="ctr"/>
          <a:r>
            <a:rPr lang="en-GB" sz="1200" dirty="0" err="1">
              <a:solidFill>
                <a:schemeClr val="bg1"/>
              </a:solidFill>
            </a:rPr>
            <a:t>Cash Flow</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5218579</xdr:colOff>
      <xdr:row>1</xdr:row>
      <xdr:rowOff>168089</xdr:rowOff>
    </xdr:from>
    <xdr:to>
      <xdr:col>8</xdr:col>
      <xdr:colOff>14567</xdr:colOff>
      <xdr:row>6</xdr:row>
      <xdr:rowOff>52966</xdr:rowOff>
    </xdr:to>
    <xdr:pic>
      <xdr:nvPicPr>
        <xdr:cNvPr id="2" name="Graphic 1" descr="Back with solid fill">
          <a:hlinkClick xmlns:r="http://schemas.openxmlformats.org/officeDocument/2006/relationships" r:id="rId1"/>
          <a:extLst>
            <a:ext uri="{FF2B5EF4-FFF2-40B4-BE49-F238E27FC236}">
              <a16:creationId xmlns:a16="http://schemas.microsoft.com/office/drawing/2014/main" id="{B81C6473-D0F5-4C36-85FF-2928D6D746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77079" y="358589"/>
          <a:ext cx="758638" cy="837377"/>
        </a:xfrm>
        <a:prstGeom prst="rect">
          <a:avLst/>
        </a:prstGeom>
      </xdr:spPr>
    </xdr:pic>
    <xdr:clientData/>
  </xdr:twoCellAnchor>
  <xdr:twoCellAnchor>
    <xdr:from>
      <xdr:col>2</xdr:col>
      <xdr:colOff>0</xdr:colOff>
      <xdr:row>9</xdr:row>
      <xdr:rowOff>133350</xdr:rowOff>
    </xdr:from>
    <xdr:to>
      <xdr:col>5</xdr:col>
      <xdr:colOff>0</xdr:colOff>
      <xdr:row>25</xdr:row>
      <xdr:rowOff>57150</xdr:rowOff>
    </xdr:to>
    <xdr:sp macro="" textlink="">
      <xdr:nvSpPr>
        <xdr:cNvPr id="8" name="TextBox 2">
          <a:extLst>
            <a:ext uri="{FF2B5EF4-FFF2-40B4-BE49-F238E27FC236}">
              <a16:creationId xmlns:a16="http://schemas.microsoft.com/office/drawing/2014/main" id="{5E1BC079-D409-EB82-5744-FF945601B9BE}"/>
            </a:ext>
            <a:ext uri="{147F2762-F138-4A5C-976F-8EAC2B608ADB}">
              <a16:predDERef xmlns:a16="http://schemas.microsoft.com/office/drawing/2014/main" pred="{B81C6473-D0F5-4C36-85FF-2928D6D74644}"/>
            </a:ext>
          </a:extLst>
        </xdr:cNvPr>
        <xdr:cNvSpPr txBox="1"/>
      </xdr:nvSpPr>
      <xdr:spPr>
        <a:xfrm>
          <a:off x="1524000" y="1914525"/>
          <a:ext cx="8686800" cy="2971800"/>
        </a:xfrm>
        <a:prstGeom prst="rect">
          <a:avLst/>
        </a:prstGeom>
        <a:noFill/>
      </xdr:spPr>
      <xdr:txBody>
        <a:bodyPr vertOverflow="clip" horzOverflow="clip" wrap="square" lIns="0" tIns="0" rIns="0" bIns="0" rtlCol="0" anchor="t">
          <a:noAutofit/>
        </a:bodyPr>
        <a:lstStyle/>
        <a:p>
          <a:pPr algn="l"/>
          <a:r>
            <a:rPr lang="en-GB" sz="1200" kern="1200" dirty="0" err="1"/>
            <a:t>The adjustments that are made to EBITDA can vary widely. Deal teams must assess whether adjustments are required.</a:t>
          </a:r>
          <a:r>
            <a:rPr lang="en-GB" sz="1200" kern="1200" baseline="0" dirty="0" err="1"/>
            <a:t> </a:t>
          </a:r>
        </a:p>
        <a:p>
          <a:pPr algn="l"/>
          <a:endParaRPr lang="en-GB" sz="1200" kern="1200" baseline="0" dirty="0" err="1"/>
        </a:p>
        <a:p>
          <a:pPr algn="l"/>
          <a:r>
            <a:rPr lang="en-GB" sz="1200" kern="1200" baseline="0" dirty="0" err="1"/>
            <a:t>We define three types of adjustments:</a:t>
          </a:r>
          <a:r>
            <a:rPr lang="en-GB" sz="1200" kern="1200" dirty="0" err="1"/>
            <a:t>	</a:t>
          </a:r>
        </a:p>
        <a:p>
          <a:pPr marL="171450" indent="-171450" algn="l">
            <a:buFont typeface="Arial" panose="020B0604020202020204" pitchFamily="34" charset="0"/>
            <a:buChar char="•"/>
          </a:pPr>
          <a:r>
            <a:rPr lang="en-GB" sz="1200" kern="1200" dirty="0" err="1"/>
            <a:t>Type</a:t>
          </a:r>
          <a:r>
            <a:rPr lang="en-GB" sz="1200" kern="1200" baseline="0" dirty="0" err="1"/>
            <a:t> I    </a:t>
          </a:r>
          <a:r>
            <a:rPr lang="en-GB" sz="1200" kern="1200" dirty="0" err="1"/>
            <a:t>Normalize for non-recurring or non-core items.</a:t>
          </a:r>
          <a:r>
            <a:rPr lang="en-GB" sz="1200" kern="1200" baseline="0" dirty="0" err="1"/>
            <a:t> Extraodinary items. With an objective to enable budget comparison.</a:t>
          </a:r>
          <a:endParaRPr lang="en-GB" sz="1200" kern="1200" dirty="0" err="1"/>
        </a:p>
        <a:p>
          <a:pPr marL="171450" indent="-171450" algn="l">
            <a:buFont typeface="Arial" panose="020B0604020202020204" pitchFamily="34" charset="0"/>
            <a:buChar char="•"/>
          </a:pPr>
          <a:r>
            <a:rPr lang="en-GB" sz="1200" kern="1200" dirty="0" err="1"/>
            <a:t>Type</a:t>
          </a:r>
          <a:r>
            <a:rPr lang="en-GB" sz="1200" kern="1200" baseline="0" dirty="0" err="1"/>
            <a:t> II   </a:t>
          </a:r>
          <a:r>
            <a:rPr lang="en-GB" sz="1200" kern="1200" dirty="0" err="1"/>
            <a:t>Like for Like: Ensure comparability across peers or time periods (focused</a:t>
          </a:r>
          <a:r>
            <a:rPr lang="en-GB" sz="1200" kern="1200" baseline="0" dirty="0" err="1"/>
            <a:t> on the historical results)</a:t>
          </a:r>
          <a:endParaRPr lang="en-GB" sz="1200" kern="1200" dirty="0" err="1"/>
        </a:p>
        <a:p>
          <a:pPr algn="l"/>
          <a:r>
            <a:rPr lang="en-GB" sz="1200" kern="1200" dirty="0" err="1">
              <a:latin typeface="+mn-lt"/>
              <a:ea typeface="+mn-ea"/>
              <a:cs typeface="+mn-cs"/>
            </a:rPr>
            <a:t>    (in case of M&amp;A, carve-outs, accounting policy change, volatile FX)	</a:t>
          </a:r>
        </a:p>
        <a:p>
          <a:pPr marL="171450" indent="-171450" algn="l">
            <a:buFont typeface="Arial" panose="020B0604020202020204" pitchFamily="34" charset="0"/>
            <a:buChar char="•"/>
          </a:pPr>
          <a:r>
            <a:rPr lang="en-GB" sz="1200" kern="1200" dirty="0" err="1">
              <a:latin typeface="+mn-lt"/>
              <a:ea typeface="+mn-ea"/>
              <a:cs typeface="+mn-cs"/>
            </a:rPr>
            <a:t>Type III </a:t>
          </a:r>
          <a:r>
            <a:rPr lang="en-GB" sz="1200" kern="1200" baseline="0" dirty="0" err="1">
              <a:latin typeface="+mn-lt"/>
              <a:ea typeface="+mn-ea"/>
              <a:cs typeface="+mn-cs"/>
            </a:rPr>
            <a:t> </a:t>
          </a:r>
          <a:r>
            <a:rPr lang="en-GB" sz="1200" kern="1200" dirty="0" err="1">
              <a:latin typeface="+mn-lt"/>
              <a:ea typeface="+mn-ea"/>
              <a:cs typeface="+mn-cs"/>
            </a:rPr>
            <a:t>Other Valuation related adjustments. For example, synergies: reflecting pro forma impact of </a:t>
          </a:r>
          <a:r>
            <a:rPr lang="en-GB" sz="1200" kern="1200">
              <a:latin typeface="+mn-lt"/>
              <a:ea typeface="+mn-ea"/>
              <a:cs typeface="+mn-cs"/>
            </a:rPr>
            <a:t>forward looking </a:t>
          </a:r>
          <a:r>
            <a:rPr lang="en-GB" sz="1200" kern="1200" dirty="0" err="1">
              <a:latin typeface="+mn-lt"/>
              <a:ea typeface="+mn-ea"/>
              <a:cs typeface="+mn-cs"/>
            </a:rPr>
            <a:t>synergies </a:t>
          </a:r>
          <a:r>
            <a:rPr lang="en-GB" sz="1200" kern="1200" dirty="0" err="1"/>
            <a:t>(focused</a:t>
          </a:r>
          <a:r>
            <a:rPr lang="en-GB" sz="1200" kern="1200" baseline="0" dirty="0" err="1"/>
            <a:t> on the future results)</a:t>
          </a:r>
          <a:endParaRPr lang="en-GB" sz="1200" kern="1200" dirty="0" err="1"/>
        </a:p>
        <a:p>
          <a:pPr algn="l"/>
          <a:r>
            <a:rPr lang="en-GB" sz="1200" kern="1200" dirty="0" err="1"/>
            <a:t>	</a:t>
          </a:r>
        </a:p>
        <a:p>
          <a:pPr algn="l"/>
          <a:r>
            <a:rPr lang="en-GB" sz="1200" kern="1200" dirty="0" err="1"/>
            <a:t>Please double check the following.	</a:t>
          </a:r>
        </a:p>
        <a:p>
          <a:pPr algn="l"/>
          <a:r>
            <a:rPr lang="en-GB" sz="1200" kern="1200" dirty="0" err="1"/>
            <a:t>1. Align parameters with the valuation approach (e.g., LTM vs NTM)	</a:t>
          </a:r>
        </a:p>
        <a:p>
          <a:pPr algn="l"/>
          <a:r>
            <a:rPr lang="en-GB" sz="1200" kern="1200" dirty="0" err="1"/>
            <a:t>2. Make sure your peer groups of companies are also consistently adjusted. 	</a:t>
          </a:r>
        </a:p>
        <a:p>
          <a:pPr algn="l"/>
          <a:r>
            <a:rPr lang="en-GB" sz="1200" kern="1200" dirty="0" err="1"/>
            <a:t>3. All adjustments must be clearly justified and documented for audit and review.	</a:t>
          </a:r>
        </a:p>
        <a:p>
          <a:pPr algn="l"/>
          <a:r>
            <a:rPr lang="en-GB" sz="1200" kern="1200" dirty="0" err="1"/>
            <a:t>	</a:t>
          </a:r>
        </a:p>
        <a:p>
          <a:pPr algn="l"/>
          <a:r>
            <a:rPr lang="en-GB" sz="1200" kern="1200" dirty="0" err="1"/>
            <a:t>	</a:t>
          </a:r>
        </a:p>
        <a:p>
          <a:pPr algn="l"/>
          <a:endParaRPr lang="en-GB" sz="1200" kern="1200" dirty="0" err="1"/>
        </a:p>
      </xdr:txBody>
    </xdr:sp>
    <xdr:clientData/>
  </xdr:twoCellAnchor>
  <xdr:twoCellAnchor>
    <xdr:from>
      <xdr:col>7</xdr:col>
      <xdr:colOff>200026</xdr:colOff>
      <xdr:row>9</xdr:row>
      <xdr:rowOff>85725</xdr:rowOff>
    </xdr:from>
    <xdr:to>
      <xdr:col>7</xdr:col>
      <xdr:colOff>5934075</xdr:colOff>
      <xdr:row>24</xdr:row>
      <xdr:rowOff>95250</xdr:rowOff>
    </xdr:to>
    <xdr:sp macro="" textlink="">
      <xdr:nvSpPr>
        <xdr:cNvPr id="10" name="TextBox 4">
          <a:extLst>
            <a:ext uri="{FF2B5EF4-FFF2-40B4-BE49-F238E27FC236}">
              <a16:creationId xmlns:a16="http://schemas.microsoft.com/office/drawing/2014/main" id="{579513A8-D02D-6208-4296-4B381609DF9C}"/>
            </a:ext>
            <a:ext uri="{147F2762-F138-4A5C-976F-8EAC2B608ADB}">
              <a16:predDERef xmlns:a16="http://schemas.microsoft.com/office/drawing/2014/main" pred="{5E1BC079-D409-EB82-5744-FF945601B9BE}"/>
            </a:ext>
          </a:extLst>
        </xdr:cNvPr>
        <xdr:cNvSpPr txBox="1"/>
      </xdr:nvSpPr>
      <xdr:spPr>
        <a:xfrm>
          <a:off x="9391651" y="1800225"/>
          <a:ext cx="5734049" cy="2867025"/>
        </a:xfrm>
        <a:prstGeom prst="rect">
          <a:avLst/>
        </a:prstGeom>
        <a:noFill/>
      </xdr:spPr>
      <xdr:txBody>
        <a:bodyPr vertOverflow="clip" horzOverflow="clip" wrap="square" lIns="0" tIns="0" rIns="0" bIns="0" rtlCol="0" anchor="t">
          <a:noAutofit/>
        </a:bodyPr>
        <a:lstStyle/>
        <a:p>
          <a:r>
            <a:rPr lang="en-GB" sz="1200">
              <a:effectLst/>
              <a:latin typeface="+mn-lt"/>
              <a:ea typeface="+mn-ea"/>
              <a:cs typeface="+mn-cs"/>
            </a:rPr>
            <a:t>Type I Adjustments,	</a:t>
          </a:r>
          <a:endParaRPr lang="en-GB" sz="1200">
            <a:effectLst/>
          </a:endParaRPr>
        </a:p>
        <a:p>
          <a:r>
            <a:rPr lang="en-GB" sz="1200">
              <a:effectLst/>
              <a:latin typeface="+mn-lt"/>
              <a:ea typeface="+mn-ea"/>
              <a:cs typeface="+mn-cs"/>
            </a:rPr>
            <a:t>This</a:t>
          </a:r>
          <a:r>
            <a:rPr lang="en-GB" sz="1200" baseline="0">
              <a:effectLst/>
              <a:latin typeface="+mn-lt"/>
              <a:ea typeface="+mn-ea"/>
              <a:cs typeface="+mn-cs"/>
            </a:rPr>
            <a:t> type of adjustments will be entered into the Actual and the Budget section within the main P&amp;L sheet.</a:t>
          </a:r>
        </a:p>
        <a:p>
          <a:endParaRPr lang="en-GB" sz="1200">
            <a:effectLst/>
            <a:latin typeface="+mn-lt"/>
            <a:ea typeface="+mn-ea"/>
            <a:cs typeface="+mn-cs"/>
          </a:endParaRPr>
        </a:p>
        <a:p>
          <a:r>
            <a:rPr lang="en-GB" sz="1200">
              <a:effectLst/>
              <a:latin typeface="+mn-lt"/>
              <a:ea typeface="+mn-ea"/>
              <a:cs typeface="+mn-cs"/>
            </a:rPr>
            <a:t>Type</a:t>
          </a:r>
          <a:r>
            <a:rPr lang="en-GB" sz="1200" baseline="0">
              <a:effectLst/>
              <a:latin typeface="+mn-lt"/>
              <a:ea typeface="+mn-ea"/>
              <a:cs typeface="+mn-cs"/>
            </a:rPr>
            <a:t> I adjustments</a:t>
          </a:r>
        </a:p>
        <a:p>
          <a:r>
            <a:rPr lang="en-GB" sz="1200" baseline="0">
              <a:effectLst/>
              <a:latin typeface="+mn-lt"/>
              <a:ea typeface="+mn-ea"/>
              <a:cs typeface="+mn-cs"/>
            </a:rPr>
            <a:t>This type of adjustments will be collected at the custom metric section after the P&amp;L statement. (within the P&amp;L sheet)</a:t>
          </a:r>
          <a:endParaRPr lang="en-GB" sz="1200">
            <a:effectLst/>
            <a:latin typeface="+mn-lt"/>
            <a:ea typeface="+mn-ea"/>
            <a:cs typeface="+mn-cs"/>
          </a:endParaRPr>
        </a:p>
        <a:p>
          <a:r>
            <a:rPr lang="en-GB" sz="1200">
              <a:effectLst/>
              <a:latin typeface="+mn-lt"/>
              <a:ea typeface="+mn-ea"/>
              <a:cs typeface="+mn-cs"/>
            </a:rPr>
            <a:t>				</a:t>
          </a:r>
          <a:endParaRPr lang="en-GB" sz="1200">
            <a:effectLst/>
          </a:endParaRPr>
        </a:p>
        <a:p>
          <a:r>
            <a:rPr lang="en-GB" sz="1200">
              <a:effectLst/>
              <a:latin typeface="+mn-lt"/>
              <a:ea typeface="+mn-ea"/>
              <a:cs typeface="+mn-cs"/>
            </a:rPr>
            <a:t>Type III Adjustments, 	</a:t>
          </a:r>
          <a:endParaRPr lang="en-GB" sz="1200">
            <a:effectLst/>
          </a:endParaRPr>
        </a:p>
        <a:p>
          <a:r>
            <a:rPr lang="en-GB" sz="1200">
              <a:effectLst/>
              <a:latin typeface="+mn-lt"/>
              <a:ea typeface="+mn-ea"/>
              <a:cs typeface="+mn-cs"/>
            </a:rPr>
            <a:t>These adjustments</a:t>
          </a:r>
          <a:r>
            <a:rPr lang="en-GB" sz="1200" baseline="0">
              <a:effectLst/>
              <a:latin typeface="+mn-lt"/>
              <a:ea typeface="+mn-ea"/>
              <a:cs typeface="+mn-cs"/>
            </a:rPr>
            <a:t> will be applied in the valuation workbook, please make sure your adjustments in this workbook doesn't include these, to avoid double counting. </a:t>
          </a:r>
          <a:endParaRPr lang="en-GB" sz="1200">
            <a:effectLst/>
            <a:latin typeface="+mn-lt"/>
            <a:ea typeface="+mn-ea"/>
            <a:cs typeface="+mn-cs"/>
          </a:endParaRPr>
        </a:p>
        <a:p>
          <a:endParaRPr lang="en-GB" sz="1100">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95249</xdr:colOff>
      <xdr:row>5</xdr:row>
      <xdr:rowOff>66635</xdr:rowOff>
    </xdr:from>
    <xdr:to>
      <xdr:col>9</xdr:col>
      <xdr:colOff>51434</xdr:colOff>
      <xdr:row>35</xdr:row>
      <xdr:rowOff>157650</xdr:rowOff>
    </xdr:to>
    <xdr:pic>
      <xdr:nvPicPr>
        <xdr:cNvPr id="36" name="Picture 2">
          <a:hlinkClick xmlns:r="http://schemas.openxmlformats.org/officeDocument/2006/relationships" r:id="rId1"/>
          <a:extLst>
            <a:ext uri="{FF2B5EF4-FFF2-40B4-BE49-F238E27FC236}">
              <a16:creationId xmlns:a16="http://schemas.microsoft.com/office/drawing/2014/main" id="{4E1E179B-723C-4560-B2B8-E2E23059104C}"/>
            </a:ext>
          </a:extLst>
        </xdr:cNvPr>
        <xdr:cNvPicPr>
          <a:picLocks noChangeAspect="1"/>
        </xdr:cNvPicPr>
      </xdr:nvPicPr>
      <xdr:blipFill>
        <a:blip xmlns:r="http://schemas.openxmlformats.org/officeDocument/2006/relationships" r:embed="rId2"/>
        <a:stretch>
          <a:fillRect/>
        </a:stretch>
      </xdr:blipFill>
      <xdr:spPr>
        <a:xfrm>
          <a:off x="1619249" y="1019135"/>
          <a:ext cx="5076825" cy="5882215"/>
        </a:xfrm>
        <a:prstGeom prst="rect">
          <a:avLst/>
        </a:prstGeom>
      </xdr:spPr>
    </xdr:pic>
    <xdr:clientData fLocksWithSheet="0"/>
  </xdr:twoCellAnchor>
  <xdr:twoCellAnchor>
    <xdr:from>
      <xdr:col>16</xdr:col>
      <xdr:colOff>95251</xdr:colOff>
      <xdr:row>0</xdr:row>
      <xdr:rowOff>0</xdr:rowOff>
    </xdr:from>
    <xdr:to>
      <xdr:col>17</xdr:col>
      <xdr:colOff>95251</xdr:colOff>
      <xdr:row>3</xdr:row>
      <xdr:rowOff>0</xdr:rowOff>
    </xdr:to>
    <xdr:sp macro="" textlink="">
      <xdr:nvSpPr>
        <xdr:cNvPr id="3" name="Rectangle: Rounded Corners 2">
          <a:extLst>
            <a:ext uri="{FF2B5EF4-FFF2-40B4-BE49-F238E27FC236}">
              <a16:creationId xmlns:a16="http://schemas.microsoft.com/office/drawing/2014/main" id="{1DF8BC4B-51C6-4367-A1CB-D745444B8B1B}"/>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kQ1JCdGliREhCQXNRMXp2cGgxQ2hNQndqUWl4LUJYUXR0VDVwSmlONW9CWGc&quot;}"/>
            </a:ext>
          </a:extLst>
        </xdr:cNvPr>
        <xdr:cNvSpPr/>
      </xdr:nvSpPr>
      <xdr:spPr>
        <a:xfrm>
          <a:off x="14954251" y="0"/>
          <a:ext cx="762000" cy="571500"/>
        </a:xfrm>
        <a:prstGeom prst="roundRect">
          <a:avLst/>
        </a:prstGeom>
        <a:solidFill>
          <a:schemeClr val="bg1">
            <a:alpha val="0"/>
          </a:schemeClr>
        </a:solidFill>
        <a:ln w="12700" cap="flat" cmpd="sng" algn="ctr">
          <a:solidFill>
            <a:schemeClr val="bg1"/>
          </a:solid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t>   </a:t>
          </a:r>
        </a:p>
      </xdr:txBody>
    </xdr:sp>
    <xdr:clientData/>
  </xdr:twoCellAnchor>
  <xdr:twoCellAnchor>
    <xdr:from>
      <xdr:col>16</xdr:col>
      <xdr:colOff>134471</xdr:colOff>
      <xdr:row>0</xdr:row>
      <xdr:rowOff>22411</xdr:rowOff>
    </xdr:from>
    <xdr:to>
      <xdr:col>17</xdr:col>
      <xdr:colOff>112060</xdr:colOff>
      <xdr:row>2</xdr:row>
      <xdr:rowOff>123264</xdr:rowOff>
    </xdr:to>
    <xdr:sp macro="" textlink="">
      <xdr:nvSpPr>
        <xdr:cNvPr id="2" name="Rectangle: Rounded Corners 1">
          <a:extLst>
            <a:ext uri="{FF2B5EF4-FFF2-40B4-BE49-F238E27FC236}">
              <a16:creationId xmlns:a16="http://schemas.microsoft.com/office/drawing/2014/main" id="{BF12CDBD-A5D0-4C29-8757-D9A728BABEFD}"/>
            </a:ext>
            <a:ext uri="{6ECC49D1-AA05-4338-93AA-15A1B29DFB0A}">
              <asl:scriptLink xmlns:asl="http://schemas.microsoft.com/office/drawing/2021/scriptlink" val="{&quot;shareId&quot;:&quot;ms-officescript%3A%2F%2Fsharepoint_sharinglink%2Fu!aHR0cHM6Ly9jdmNjYXBpdGFscGFydG5lcnMuc2hhcmVwb2ludC5jb20vOnU6L3MvRGF0YVBsYXRmb3JtVGVhbS9JUUNhUnVLSkl1Q0lTSzZsZXhsbU9VVjZBZmVFendaSzVKX0hZcmpVUHNqTGprTQ&quot;}"/>
            </a:ext>
          </a:extLst>
        </xdr:cNvPr>
        <xdr:cNvSpPr/>
      </xdr:nvSpPr>
      <xdr:spPr>
        <a:xfrm>
          <a:off x="14993471" y="22411"/>
          <a:ext cx="739589" cy="481853"/>
        </a:xfrm>
        <a:prstGeom prst="roundRect">
          <a:avLst/>
        </a:prstGeom>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solidFill>
                <a:schemeClr val="lt1">
                  <a:alpha val="0"/>
                </a:schemeClr>
              </a:solidFill>
            </a:rPr>
            <a:t>UP</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2446082</xdr:colOff>
      <xdr:row>0</xdr:row>
      <xdr:rowOff>96801</xdr:rowOff>
    </xdr:from>
    <xdr:to>
      <xdr:col>5</xdr:col>
      <xdr:colOff>448360</xdr:colOff>
      <xdr:row>0</xdr:row>
      <xdr:rowOff>859078</xdr:rowOff>
    </xdr:to>
    <xdr:sp macro="" textlink="">
      <xdr:nvSpPr>
        <xdr:cNvPr id="7" name="Rectangle: Rounded Corners 6">
          <a:extLst>
            <a:ext uri="{FF2B5EF4-FFF2-40B4-BE49-F238E27FC236}">
              <a16:creationId xmlns:a16="http://schemas.microsoft.com/office/drawing/2014/main" id="{4C196F69-D5EA-40EE-93CB-058A7F7479A2}"/>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ZZFhuM3VFSkdkRGt0bjJRc0JwcjFrQjNNbl9BdzZXRURmd1ZmVVF4aEw1TkE&quot;}"/>
            </a:ext>
          </a:extLst>
        </xdr:cNvPr>
        <xdr:cNvSpPr>
          <a:spLocks noChangeAspect="1"/>
        </xdr:cNvSpPr>
      </xdr:nvSpPr>
      <xdr:spPr>
        <a:xfrm>
          <a:off x="10447082" y="96801"/>
          <a:ext cx="2210596" cy="762277"/>
        </a:xfrm>
        <a:prstGeom prst="roundRect">
          <a:avLst>
            <a:gd name="adj" fmla="val 0"/>
          </a:avLst>
        </a:prstGeom>
        <a:solidFill>
          <a:schemeClr val="accent2"/>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Get Name Ranges</a:t>
          </a:r>
        </a:p>
      </xdr:txBody>
    </xdr:sp>
    <xdr:clientData/>
  </xdr:twoCellAnchor>
  <xdr:twoCellAnchor editAs="absolute">
    <xdr:from>
      <xdr:col>3</xdr:col>
      <xdr:colOff>235733</xdr:colOff>
      <xdr:row>0</xdr:row>
      <xdr:rowOff>96546</xdr:rowOff>
    </xdr:from>
    <xdr:to>
      <xdr:col>3</xdr:col>
      <xdr:colOff>2316096</xdr:colOff>
      <xdr:row>0</xdr:row>
      <xdr:rowOff>858262</xdr:rowOff>
    </xdr:to>
    <xdr:sp macro="" textlink="">
      <xdr:nvSpPr>
        <xdr:cNvPr id="9" name="Rectangle: Rounded Corners 8">
          <a:extLst>
            <a:ext uri="{FF2B5EF4-FFF2-40B4-BE49-F238E27FC236}">
              <a16:creationId xmlns:a16="http://schemas.microsoft.com/office/drawing/2014/main" id="{0F35645B-4396-C9F6-EF80-2B433735AA9E}"/>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jdjdfYTdLU29CTG9VeGxGd05tdFh3QjNLSDFsUndNa1ZSTTFZcF9rSG5IRkE&quot;}"/>
            </a:ext>
          </a:extLst>
        </xdr:cNvPr>
        <xdr:cNvSpPr>
          <a:spLocks noChangeAspect="1"/>
        </xdr:cNvSpPr>
      </xdr:nvSpPr>
      <xdr:spPr>
        <a:xfrm>
          <a:off x="8236733" y="96546"/>
          <a:ext cx="2080363" cy="761716"/>
        </a:xfrm>
        <a:prstGeom prst="roundRect">
          <a:avLst>
            <a:gd name="adj" fmla="val 0"/>
          </a:avLst>
        </a:prstGeom>
        <a:solidFill>
          <a:schemeClr val="accent4"/>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Developer</a:t>
          </a:r>
          <a:r>
            <a:rPr lang="en-GB" sz="1600" b="1" baseline="0"/>
            <a:t> Mode</a:t>
          </a:r>
          <a:endParaRPr lang="en-GB" sz="1600" b="1"/>
        </a:p>
      </xdr:txBody>
    </xdr:sp>
    <xdr:clientData/>
  </xdr:twoCellAnchor>
  <xdr:twoCellAnchor>
    <xdr:from>
      <xdr:col>0</xdr:col>
      <xdr:colOff>267660</xdr:colOff>
      <xdr:row>343</xdr:row>
      <xdr:rowOff>177053</xdr:rowOff>
    </xdr:from>
    <xdr:to>
      <xdr:col>4</xdr:col>
      <xdr:colOff>2383972</xdr:colOff>
      <xdr:row>380</xdr:row>
      <xdr:rowOff>43542</xdr:rowOff>
    </xdr:to>
    <xdr:sp macro="" textlink="">
      <xdr:nvSpPr>
        <xdr:cNvPr id="2" name="TextBox 1">
          <a:extLst>
            <a:ext uri="{FF2B5EF4-FFF2-40B4-BE49-F238E27FC236}">
              <a16:creationId xmlns:a16="http://schemas.microsoft.com/office/drawing/2014/main" id="{70766919-E64D-ADE3-1FBA-EDBE259F3B1C}"/>
            </a:ext>
          </a:extLst>
        </xdr:cNvPr>
        <xdr:cNvSpPr txBox="1"/>
      </xdr:nvSpPr>
      <xdr:spPr>
        <a:xfrm>
          <a:off x="267660" y="63412167"/>
          <a:ext cx="10520083" cy="7116375"/>
        </a:xfrm>
        <a:prstGeom prst="rect">
          <a:avLst/>
        </a:prstGeom>
        <a:noFill/>
      </xdr:spPr>
      <xdr:txBody>
        <a:bodyPr vertOverflow="clip" horzOverflow="clip" wrap="square" lIns="0" tIns="0" rIns="0" bIns="0" rtlCol="0" anchor="t">
          <a:noAutofit/>
        </a:bodyPr>
        <a:lstStyle/>
        <a:p>
          <a:pPr algn="l"/>
          <a:r>
            <a:rPr lang="en-GB" sz="1400" dirty="0" err="1"/>
            <a:t>---------------------------------</a:t>
          </a:r>
        </a:p>
        <a:p>
          <a:pPr algn="l"/>
          <a:r>
            <a:rPr lang="en-GB" sz="1400" dirty="0" err="1"/>
            <a:t>JCVC</a:t>
          </a:r>
        </a:p>
        <a:p>
          <a:pPr algn="l"/>
          <a:r>
            <a:rPr lang="en-GB" sz="1400" dirty="0" err="1"/>
            <a:t>---------------------------------</a:t>
          </a:r>
        </a:p>
        <a:p>
          <a:pPr algn="l"/>
          <a:endParaRPr lang="en-GB" sz="1400" dirty="0" err="1"/>
        </a:p>
        <a:p>
          <a:pPr algn="l"/>
          <a:r>
            <a:rPr lang="en-GB" sz="1400" dirty="0" err="1"/>
            <a:t># Unlocking Guide</a:t>
          </a:r>
        </a:p>
        <a:p>
          <a:pPr algn="l"/>
          <a:endParaRPr lang="en-GB" sz="1400" dirty="0" err="1"/>
        </a:p>
        <a:p>
          <a:pPr algn="l"/>
          <a:r>
            <a:rPr lang="en-GB" sz="1400" dirty="0" err="1"/>
            <a:t>1. There are two levels of protection enabled, </a:t>
          </a:r>
        </a:p>
        <a:p>
          <a:pPr algn="l"/>
          <a:r>
            <a:rPr lang="en-GB" sz="1400" dirty="0" err="1"/>
            <a:t>- Workbook Protection, </a:t>
          </a:r>
        </a:p>
        <a:p>
          <a:pPr algn="l"/>
          <a:r>
            <a:rPr lang="en-GB" sz="1400" dirty="0" err="1"/>
            <a:t>  Under Review tab, you can find Protect Workbook in the Protect section in Excel Top Ribbons.</a:t>
          </a:r>
        </a:p>
        <a:p>
          <a:pPr algn="l"/>
          <a:r>
            <a:rPr lang="en-GB" sz="1400" dirty="0" err="1"/>
            <a:t>  With this enabled, you can't add / delete / hide / unhide worksheets</a:t>
          </a:r>
        </a:p>
        <a:p>
          <a:pPr algn="l"/>
          <a:endParaRPr lang="en-GB" sz="1400" dirty="0" err="1"/>
        </a:p>
        <a:p>
          <a:pPr algn="l"/>
          <a:r>
            <a:rPr lang="en-GB" sz="1400" dirty="0" err="1"/>
            <a:t>- Worksheet Protection</a:t>
          </a:r>
        </a:p>
        <a:p>
          <a:pPr algn="l"/>
          <a:r>
            <a:rPr lang="en-GB" sz="1400" dirty="0" err="1"/>
            <a:t>  This is set a sheet level, laborious to do manually, scripts are set up available in the Developer sheet </a:t>
          </a:r>
        </a:p>
        <a:p>
          <a:pPr algn="l"/>
          <a:endParaRPr lang="en-GB" sz="1400" dirty="0" err="1"/>
        </a:p>
        <a:p>
          <a:pPr algn="l"/>
          <a:r>
            <a:rPr lang="en-GB" sz="1400" dirty="0" err="1"/>
            <a:t>2. Step by Step</a:t>
          </a:r>
        </a:p>
        <a:p>
          <a:pPr algn="l"/>
          <a:endParaRPr lang="en-GB" sz="1400" dirty="0" err="1"/>
        </a:p>
        <a:p>
          <a:pPr algn="l"/>
          <a:r>
            <a:rPr lang="en-GB" sz="1400" dirty="0" err="1"/>
            <a:t>  1. disable Workbook Protection (with password)</a:t>
          </a:r>
        </a:p>
        <a:p>
          <a:pPr algn="l"/>
          <a:r>
            <a:rPr lang="en-GB" sz="1400" dirty="0" err="1"/>
            <a:t>  2. Unhide Developer tab - right click on the worksheet tab at the bottom of the screen</a:t>
          </a:r>
        </a:p>
        <a:p>
          <a:pPr algn="l"/>
          <a:r>
            <a:rPr lang="en-GB" sz="1400" dirty="0" err="1"/>
            <a:t>  3. Find square buttons at the bottom of the sheet (Unprotect), Left click and Copy paste the password in the window and wait for a few seconds</a:t>
          </a:r>
        </a:p>
        <a:p>
          <a:pPr algn="l"/>
          <a:endParaRPr lang="en-GB" sz="1400" dirty="0" err="1"/>
        </a:p>
        <a:p>
          <a:pPr algn="l"/>
          <a:endParaRPr lang="en-GB" sz="1400" dirty="0" err="1"/>
        </a:p>
        <a:p>
          <a:pPr algn="l"/>
          <a:endParaRPr lang="en-GB" sz="1400" dirty="0" err="1"/>
        </a:p>
        <a:p>
          <a:pPr algn="l"/>
          <a:r>
            <a:rPr lang="en-GB" sz="1400" dirty="0" err="1"/>
            <a:t># Locking Guide</a:t>
          </a:r>
        </a:p>
        <a:p>
          <a:pPr algn="l"/>
          <a:endParaRPr lang="en-GB" sz="1400" dirty="0" err="1"/>
        </a:p>
        <a:p>
          <a:pPr algn="l"/>
          <a:r>
            <a:rPr lang="en-GB" sz="1400" dirty="0" err="1"/>
            <a:t>1. Preparation. </a:t>
          </a:r>
        </a:p>
        <a:p>
          <a:pPr algn="l"/>
          <a:r>
            <a:rPr lang="en-GB" sz="1400" dirty="0" err="1"/>
            <a:t>- Unlink the CX formula</a:t>
          </a:r>
        </a:p>
        <a:p>
          <a:pPr algn="l"/>
          <a:r>
            <a:rPr lang="en-GB" sz="1400" dirty="0" err="1"/>
            <a:t>- Check company selected (on developer tab), check As of date (On PL tab)</a:t>
          </a:r>
        </a:p>
        <a:p>
          <a:pPr algn="l"/>
          <a:r>
            <a:rPr lang="en-GB" sz="1400" dirty="0" err="1"/>
            <a:t>- Check PL, CF, BS, KPI, Debt Overview and Debt Ratio page left hand dark pane has been Hidden (not folded, because folding invites unintended unfolding action).</a:t>
          </a:r>
        </a:p>
        <a:p>
          <a:pPr algn="l"/>
          <a:endParaRPr lang="en-GB" sz="1400" dirty="0" err="1"/>
        </a:p>
        <a:p>
          <a:pPr algn="l"/>
          <a:r>
            <a:rPr lang="en-GB" sz="1400" dirty="0" err="1"/>
            <a:t>2. Find the square button at hte Developer tab, Protect, left click, type in password and wait. </a:t>
          </a:r>
        </a:p>
        <a:p>
          <a:pPr algn="l"/>
          <a:endParaRPr lang="en-GB" sz="1400" dirty="0" err="1"/>
        </a:p>
        <a:p>
          <a:pPr algn="l"/>
          <a:r>
            <a:rPr lang="en-GB" sz="1400" dirty="0" err="1"/>
            <a:t>3. Flip sheets to check whether all looks fine. </a:t>
          </a:r>
        </a:p>
        <a:p>
          <a:pPr algn="l"/>
          <a:endParaRPr lang="en-GB" sz="1400" dirty="0" err="1"/>
        </a:p>
        <a:p>
          <a:pPr algn="l"/>
          <a:endParaRPr lang="en-GB" sz="1400" dirty="0" err="1"/>
        </a:p>
      </xdr:txBody>
    </xdr:sp>
    <xdr:clientData/>
  </xdr:twoCellAnchor>
  <xdr:twoCellAnchor>
    <xdr:from>
      <xdr:col>1</xdr:col>
      <xdr:colOff>2277036</xdr:colOff>
      <xdr:row>0</xdr:row>
      <xdr:rowOff>113739</xdr:rowOff>
    </xdr:from>
    <xdr:to>
      <xdr:col>3</xdr:col>
      <xdr:colOff>178755</xdr:colOff>
      <xdr:row>0</xdr:row>
      <xdr:rowOff>833739</xdr:rowOff>
    </xdr:to>
    <xdr:sp macro="" textlink="">
      <xdr:nvSpPr>
        <xdr:cNvPr id="4" name="Rectangle: Rounded Corners 3">
          <a:extLst>
            <a:ext uri="{FF2B5EF4-FFF2-40B4-BE49-F238E27FC236}">
              <a16:creationId xmlns:a16="http://schemas.microsoft.com/office/drawing/2014/main" id="{DF4B71C6-08D5-4ADA-8C96-98C752498AA8}"/>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hcEZ0STJNZnBwRHZpLUktU1p1UzJVQjlJNkZ5S0dfeVp3dFVhbGwwZkJNY2c&quot;}"/>
            </a:ext>
          </a:extLst>
        </xdr:cNvPr>
        <xdr:cNvSpPr/>
      </xdr:nvSpPr>
      <xdr:spPr>
        <a:xfrm>
          <a:off x="4338918" y="113739"/>
          <a:ext cx="2222708" cy="720000"/>
        </a:xfrm>
        <a:prstGeom prst="roundRect">
          <a:avLst>
            <a:gd name="adj" fmla="val 0"/>
          </a:avLst>
        </a:prstGeom>
        <a:solidFill>
          <a:schemeClr val="accent1"/>
        </a:solidFill>
        <a:ln>
          <a:solidFill>
            <a:schemeClr val="accent1"/>
          </a:solidFill>
        </a:ln>
        <a:scene3d>
          <a:camera prst="orthographicFront"/>
          <a:lightRig rig="freezing" dir="t"/>
        </a:scene3d>
        <a:sp3d>
          <a:bevelT w="114300" prst="artDeco"/>
          <a:bevelB prst="relaxedInse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a:t> </a:t>
          </a:r>
          <a:r>
            <a:rPr lang="en-GB" sz="1600" b="1"/>
            <a:t>Protect</a:t>
          </a:r>
          <a:r>
            <a:rPr lang="en-GB" sz="1600" b="1" baseline="0"/>
            <a:t> Workbook</a:t>
          </a:r>
          <a:endParaRPr lang="en-GB" sz="1600" b="1"/>
        </a:p>
      </xdr:txBody>
    </xdr:sp>
    <xdr:clientData/>
  </xdr:twoCellAnchor>
  <xdr:twoCellAnchor>
    <xdr:from>
      <xdr:col>1</xdr:col>
      <xdr:colOff>2224368</xdr:colOff>
      <xdr:row>0</xdr:row>
      <xdr:rowOff>44822</xdr:rowOff>
    </xdr:from>
    <xdr:to>
      <xdr:col>3</xdr:col>
      <xdr:colOff>302559</xdr:colOff>
      <xdr:row>0</xdr:row>
      <xdr:rowOff>907675</xdr:rowOff>
    </xdr:to>
    <xdr:sp macro="" textlink="">
      <xdr:nvSpPr>
        <xdr:cNvPr id="3" name="Rectangle: Rounded Corners 2">
          <a:extLst>
            <a:ext uri="{FF2B5EF4-FFF2-40B4-BE49-F238E27FC236}">
              <a16:creationId xmlns:a16="http://schemas.microsoft.com/office/drawing/2014/main" id="{0FBD70D8-76AA-4386-AA52-103CEE760072}"/>
            </a:ext>
            <a:ext uri="{6ECC49D1-AA05-4338-93AA-15A1B29DFB0A}">
              <asl:scriptLink xmlns:asl="http://schemas.microsoft.com/office/drawing/2021/scriptlink" val="{&quot;shareId&quot;:&quot;ms-officescript%3A%2F%2Fsharepoint_sharinglink%2Fu!aHR0cHM6Ly9jdmNjYXBpdGFscGFydG5lcnMuc2hhcmVwb2ludC5jb20vOnU6L3MvRGF0YVBsYXRmb3JtVGVhbS9JUUJ3T0xsVXYzdENRYVdkb0EzSGR4ZEhBYnZSZlhYaXdEUU1yTnhEX2EySm0xWQ&quot;}"/>
            </a:ext>
          </a:extLst>
        </xdr:cNvPr>
        <xdr:cNvSpPr/>
      </xdr:nvSpPr>
      <xdr:spPr>
        <a:xfrm>
          <a:off x="4342280" y="44822"/>
          <a:ext cx="2504514" cy="862853"/>
        </a:xfrm>
        <a:prstGeom prst="roundRect">
          <a:avLst/>
        </a:prstGeom>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solidFill>
                <a:schemeClr val="lt1">
                  <a:alpha val="0"/>
                </a:schemeClr>
              </a:solidFill>
            </a:rPr>
            <a:t>Run Sheet Protection 3</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CCFA96D8-DEEC-4874-AB7F-F22252AC32BB}"/>
  <namedSheetView name="Print" id="{D7BE40DE-3E48-41EE-A192-48F0406612F3}"/>
  <namedSheetView name="View1" id="{BC942D52-4BFC-4D0C-997C-CEE92E305F06}"/>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29CFF424-19FC-411D-BE39-121E5C420B6D}" autoFormatId="16" applyNumberFormats="0" applyBorderFormats="0" applyFontFormats="0" applyPatternFormats="0" applyAlignmentFormats="0" applyWidthHeightFormats="0">
  <queryTableRefresh nextId="20" unboundColumnsRight="1">
    <queryTableFields count="5">
      <queryTableField id="3" name="COMPANY_NAME" tableColumnId="3"/>
      <queryTableField id="2" name="COMPANY_ENTITY_ID" tableColumnId="2"/>
      <queryTableField id="4" name="COMPANY_FISCAL_YEAR_END" tableColumnId="4"/>
      <queryTableField id="17" name="COMPANY_LOGO_URL" tableColumnId="16"/>
      <queryTableField id="19"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2" xr16:uid="{B8EFD3D9-3A85-4F35-A24E-7EA0B15A1E5B}" autoFormatId="16" applyNumberFormats="0" applyBorderFormats="0" applyFontFormats="0" applyPatternFormats="0" applyAlignmentFormats="0" applyWidthHeightFormats="0">
  <queryTableRefresh nextId="4">
    <queryTableFields count="3">
      <queryTableField id="1" name="DateTime" tableColumnId="1"/>
      <queryTableField id="2" name="Time" tableColumnId="2"/>
      <queryTableField id="3" name="Date" tableColumnId="3"/>
    </queryTableFields>
  </queryTableRefresh>
</queryTable>
</file>

<file path=xl/richData/_rels/rdRichValueWebImage.xml.rels><?xml version="1.0" encoding="UTF-8" standalone="yes"?>
<Relationships xmlns="http://schemas.openxmlformats.org/package/2006/relationships"><Relationship Id="rId13" Type="http://schemas.openxmlformats.org/officeDocument/2006/relationships/hyperlink" Target="https://img.icons8.com/ios-glyphs/90/circled-up-2.png" TargetMode="Externa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hyperlink" Target="https://img.icons8.com/ios-glyphs/30/view-file.png" TargetMode="External"/><Relationship Id="rId21" Type="http://schemas.openxmlformats.org/officeDocument/2006/relationships/hyperlink" Target="https://img.icons8.com/ios-glyphs/90/error--v1.png" TargetMode="External"/><Relationship Id="rId34" Type="http://schemas.openxmlformats.org/officeDocument/2006/relationships/image" Target="../media/image17.png"/><Relationship Id="rId7" Type="http://schemas.openxmlformats.org/officeDocument/2006/relationships/hyperlink" Target="https://img.icons8.com/fluency/48/thumb-up.png" TargetMode="External"/><Relationship Id="rId12" Type="http://schemas.openxmlformats.org/officeDocument/2006/relationships/image" Target="../media/image6.png"/><Relationship Id="rId17" Type="http://schemas.openxmlformats.org/officeDocument/2006/relationships/hyperlink" Target="https://img.icons8.com/ios-glyphs/90/circled-left.png" TargetMode="External"/><Relationship Id="rId25" Type="http://schemas.openxmlformats.org/officeDocument/2006/relationships/hyperlink" Target="https://img.icons8.com/ios-glyphs/90/settings--v1.png" TargetMode="External"/><Relationship Id="rId33" Type="http://schemas.openxmlformats.org/officeDocument/2006/relationships/hyperlink" Target="https://img.icons8.com/ios-glyphs/90/ok--v1.png" TargetMode="External"/><Relationship Id="rId38"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hyperlink" Target="https://img.icons8.com/ios-glyphs/90/help.png" TargetMode="External"/><Relationship Id="rId1" Type="http://schemas.openxmlformats.org/officeDocument/2006/relationships/hyperlink" Target="https://img.icons8.com/ios-glyphs/90/unlock.png" TargetMode="External"/><Relationship Id="rId6" Type="http://schemas.openxmlformats.org/officeDocument/2006/relationships/image" Target="../media/image3.png"/><Relationship Id="rId11" Type="http://schemas.openxmlformats.org/officeDocument/2006/relationships/hyperlink" Target="https://img.icons8.com/ios-glyphs/30/circled-right.png" TargetMode="Externa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hyperlink" Target="https://www.cvc.com/media/w5tlvw0e/blue-logo.png" TargetMode="External"/><Relationship Id="rId40" Type="http://schemas.openxmlformats.org/officeDocument/2006/relationships/image" Target="../media/image20.png"/><Relationship Id="rId5" Type="http://schemas.openxmlformats.org/officeDocument/2006/relationships/hyperlink" Target="https://img.icons8.com/ios-glyphs/90/lock--v1.png" TargetMode="External"/><Relationship Id="rId15" Type="http://schemas.openxmlformats.org/officeDocument/2006/relationships/hyperlink" Target="https://img.icons8.com/ios-glyphs/90/circled-down-2.png" TargetMode="External"/><Relationship Id="rId23" Type="http://schemas.openxmlformats.org/officeDocument/2006/relationships/hyperlink" Target="https://img.icons8.com/ios-glyphs/90/link--v1.png" TargetMode="External"/><Relationship Id="rId28" Type="http://schemas.openxmlformats.org/officeDocument/2006/relationships/image" Target="../media/image14.png"/><Relationship Id="rId36" Type="http://schemas.openxmlformats.org/officeDocument/2006/relationships/image" Target="../media/image18.png"/><Relationship Id="rId10" Type="http://schemas.openxmlformats.org/officeDocument/2006/relationships/image" Target="../media/image5.png"/><Relationship Id="rId19" Type="http://schemas.openxmlformats.org/officeDocument/2006/relationships/hyperlink" Target="https://img.icons8.com/ios-glyphs/90/add--v1.png" TargetMode="External"/><Relationship Id="rId31" Type="http://schemas.openxmlformats.org/officeDocument/2006/relationships/hyperlink" Target="https://img.icons8.com/ios-glyphs/90/info--v1.png" TargetMode="External"/><Relationship Id="rId4" Type="http://schemas.openxmlformats.org/officeDocument/2006/relationships/image" Target="../media/image2.png"/><Relationship Id="rId9" Type="http://schemas.openxmlformats.org/officeDocument/2006/relationships/hyperlink" Target="https://img.icons8.com/ios-filled/50/quote-right.png" TargetMode="Externa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hyperlink" Target="https://img.icons8.com/ios-glyphs/90/edit--v1.png" TargetMode="External"/><Relationship Id="rId30" Type="http://schemas.openxmlformats.org/officeDocument/2006/relationships/image" Target="../media/image15.png"/><Relationship Id="rId35" Type="http://schemas.openxmlformats.org/officeDocument/2006/relationships/hyperlink" Target="https://img.icons8.com/ios/50/expand-arrow--v2.png" TargetMode="External"/><Relationship Id="rId8" Type="http://schemas.openxmlformats.org/officeDocument/2006/relationships/image" Target="../media/image4.png"/><Relationship Id="rId3" Type="http://schemas.openxmlformats.org/officeDocument/2006/relationships/hyperlink" Target="https://img.icons8.com/ios/50/search--v1.png" TargetMode="Externa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Srd>
</file>

<file path=xl/richData/rdrichvalue.xml><?xml version="1.0" encoding="utf-8"?>
<rvData xmlns="http://schemas.microsoft.com/office/spreadsheetml/2017/richdata" count="44">
  <rv s="0">
    <v>10</v>
    <v>12</v>
  </rv>
  <rv s="1">
    <v>0</v>
    <v>4</v>
    <v>0</v>
    <v>0</v>
  </rv>
  <rv s="2">
    <v>0</v>
    <v>5</v>
  </rv>
  <rv s="2">
    <v>1</v>
    <v>4</v>
  </rv>
  <rv s="1">
    <v>1</v>
    <v>4</v>
    <v>0</v>
    <v>0</v>
  </rv>
  <rv s="2">
    <v>2</v>
    <v>4</v>
  </rv>
  <rv s="2">
    <v>3</v>
    <v>5</v>
  </rv>
  <rv s="2">
    <v>0</v>
    <v>4</v>
  </rv>
  <rv s="1">
    <v>2</v>
    <v>4</v>
    <v>0</v>
    <v>0</v>
  </rv>
  <rv s="0">
    <v>13</v>
    <v>3</v>
  </rv>
  <rv s="2">
    <v>4</v>
    <v>5</v>
  </rv>
  <rv s="3">
    <v>0</v>
    <v>8</v>
    <v>2</v>
    <v>1</v>
  </rv>
  <rv s="2">
    <v>5</v>
    <v>4</v>
  </rv>
  <rv s="2">
    <v>6</v>
    <v>5</v>
  </rv>
  <rv s="1">
    <v>1</v>
    <v>1</v>
    <v>0</v>
    <v>0</v>
  </rv>
  <rv s="1">
    <v>3</v>
    <v>1</v>
    <v>0</v>
    <v>0</v>
  </rv>
  <rv s="2">
    <v>7</v>
    <v>5</v>
  </rv>
  <rv s="1">
    <v>4</v>
    <v>1</v>
    <v>0</v>
    <v>0</v>
  </rv>
  <rv s="2">
    <v>8</v>
    <v>5</v>
  </rv>
  <rv s="1">
    <v>5</v>
    <v>1</v>
    <v>0</v>
    <v>0</v>
  </rv>
  <rv s="2">
    <v>2</v>
    <v>5</v>
  </rv>
  <rv s="1">
    <v>6</v>
    <v>1</v>
    <v>0</v>
    <v>0</v>
  </rv>
  <rv s="1">
    <v>7</v>
    <v>1</v>
    <v>0</v>
    <v>0</v>
  </rv>
  <rv s="1">
    <v>8</v>
    <v>1</v>
    <v>0</v>
    <v>0</v>
  </rv>
  <rv s="1">
    <v>9</v>
    <v>1</v>
    <v>0</v>
    <v>0</v>
  </rv>
  <rv s="1">
    <v>10</v>
    <v>1</v>
    <v>0</v>
    <v>0</v>
  </rv>
  <rv s="2">
    <v>9</v>
    <v>5</v>
  </rv>
  <rv s="1">
    <v>11</v>
    <v>1</v>
    <v>0</v>
    <v>0</v>
  </rv>
  <rv s="1">
    <v>12</v>
    <v>1</v>
    <v>0</v>
    <v>0</v>
  </rv>
  <rv s="1">
    <v>13</v>
    <v>1</v>
    <v>0</v>
    <v>0</v>
  </rv>
  <rv s="1">
    <v>14</v>
    <v>1</v>
    <v>0</v>
    <v>0</v>
  </rv>
  <rv s="1">
    <v>15</v>
    <v>1</v>
    <v>0</v>
    <v>0</v>
  </rv>
  <rv s="1">
    <v>16</v>
    <v>1</v>
    <v>0</v>
    <v>0</v>
  </rv>
  <rv s="1">
    <v>2</v>
    <v>1</v>
    <v>0</v>
    <v>0</v>
  </rv>
  <rv s="1">
    <v>0</v>
    <v>1</v>
    <v>0</v>
    <v>0</v>
  </rv>
  <rv s="1">
    <v>17</v>
    <v>1</v>
    <v>0</v>
    <v>0</v>
  </rv>
  <rv s="2">
    <v>1</v>
    <v>5</v>
  </rv>
  <rv s="1">
    <v>18</v>
    <v>1</v>
    <v>0</v>
    <v>0</v>
  </rv>
  <rv s="2">
    <v>5</v>
    <v>5</v>
  </rv>
  <rv s="1">
    <v>19</v>
    <v>1</v>
    <v>0</v>
    <v>0</v>
  </rv>
  <rv s="2">
    <v>10</v>
    <v>5</v>
  </rv>
  <rv s="3">
    <v>0</v>
    <v>8</v>
    <v>69</v>
    <v>1</v>
  </rv>
  <rv s="3">
    <v>0</v>
    <v>8</v>
    <v>220</v>
    <v>1</v>
  </rv>
  <rv s="4">
    <v>11</v>
    <v>5</v>
    <v>Demo Logo Design Vector Geometric Creative Stock Vector (Royalty Free ...</v>
  </rv>
</rvData>
</file>

<file path=xl/richData/rdrichvaluestructure.xml><?xml version="1.0" encoding="utf-8"?>
<rvStructures xmlns="http://schemas.microsoft.com/office/spreadsheetml/2017/richdata" count="5">
  <s t="_error">
    <k n="errorType" t="i"/>
    <k n="subType" t="i"/>
  </s>
  <s t="_webimage">
    <k n="WebImageIdentifier" t="i"/>
    <k n="CalcOrigin" t="i"/>
    <k n="ComputedImage" t="b"/>
    <k n="ImageSizing" t="i"/>
  </s>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062339-1778-495E-AD08-A676B18A03DA}" name="tbl_period_debt" displayName="tbl_period_debt" ref="AS38:AU42" totalsRowShown="0" headerRowDxfId="4226" dataDxfId="4225">
  <autoFilter ref="AS38:AU42" xr:uid="{12062339-1778-495E-AD08-A676B18A03DA}">
    <filterColumn colId="0" hiddenButton="1"/>
    <filterColumn colId="1" hiddenButton="1"/>
    <filterColumn colId="2" hiddenButton="1"/>
  </autoFilter>
  <tableColumns count="3">
    <tableColumn id="1" xr3:uid="{3894595B-3773-40B4-895C-2071B6E91626}" name="Period_display" dataDxfId="4224"/>
    <tableColumn id="2" xr3:uid="{5434E732-1F0E-4E4A-A92B-F3EF9436FE0A}" name="CX Period" dataDxfId="4223"/>
    <tableColumn id="3" xr3:uid="{7DF1D675-0F18-47BD-A16D-F346BE669D90}" name="CX Scenario" dataDxfId="4222"/>
  </tableColumns>
  <tableStyleInfo name="TableStyleLight11 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1CB880-7422-4799-8304-FAC9DCA0597B}" name="tbl_acctDef" displayName="tbl_acctDef" ref="C47:G129" totalsRowShown="0" headerRowDxfId="4221" dataDxfId="4219" headerRowBorderDxfId="4220" tableBorderDxfId="4218" totalsRowBorderDxfId="4217">
  <autoFilter ref="C47:G129" xr:uid="{911CB880-7422-4799-8304-FAC9DCA0597B}">
    <filterColumn colId="0" hiddenButton="1"/>
    <filterColumn colId="1" hiddenButton="1"/>
    <filterColumn colId="2" hiddenButton="1"/>
    <filterColumn colId="3" hiddenButton="1"/>
    <filterColumn colId="4" hiddenButton="1"/>
  </autoFilter>
  <tableColumns count="5">
    <tableColumn id="2" xr3:uid="{176D9E22-8BC8-417B-A3ED-DF1DC3CE0C54}" name="Order" dataDxfId="4216"/>
    <tableColumn id="1" xr3:uid="{3E75FD62-E920-4ACD-88DD-7F3E6807D3B0}" name="Term" dataDxfId="4215"/>
    <tableColumn id="3" xr3:uid="{AA13E6F4-5390-4C93-919B-4F133D5E71BB}" name="Statement" dataDxfId="4214"/>
    <tableColumn id="4" xr3:uid="{E1716D67-E171-4D4E-BD9F-772BC05A106D}" name="Definition" dataDxfId="4213"/>
    <tableColumn id="5" xr3:uid="{B9226696-FA4D-4EEE-83AA-7F5CA28497D2}" name="Notes (If you have any questions, please leave them here)" dataDxfId="4212"/>
  </tableColumns>
  <tableStyleInfo name="TableStyleLight11 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59FF68B-D1AA-4D50-BBD1-4A8165774EDF}" name="tbl_adjExample" displayName="tbl_adjExample" ref="C27:H48" totalsRowShown="0" headerRowDxfId="4211" dataDxfId="4210" tableBorderDxfId="4209">
  <autoFilter ref="C27:H48" xr:uid="{D9A701D8-3840-4C04-98B4-C5CD97026927}">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C28:H46">
    <sortCondition ref="F28:F46"/>
  </sortState>
  <tableColumns count="6">
    <tableColumn id="2" xr3:uid="{01889C3D-9750-4DC8-B3B0-F60F8FADADB1}" name="No." dataDxfId="4208"/>
    <tableColumn id="4" xr3:uid="{ED6AEE66-D4C6-4FCD-A164-49EDEB3B231F}" name="Category" dataDxfId="4207"/>
    <tableColumn id="1" xr3:uid="{8250D57F-FA25-421E-A504-5B945C100D22}" name="Items" dataDxfId="4206"/>
    <tableColumn id="3" xr3:uid="{67F04D21-6898-43CA-998E-AD9B93ED7926}" name="Type" dataDxfId="4205"/>
    <tableColumn id="6" xr3:uid="{E291B791-E2B2-41D6-ADD0-6C0FCF47E0CB}" name="Type Name" dataDxfId="4204"/>
    <tableColumn id="5" xr3:uid="{2B900137-4163-490B-836E-A79DF67CA765}" name="Descriptions / Examples" dataDxfId="4203"/>
  </tableColumns>
  <tableStyleInfo name="TableStyleLight11 2 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AD8F7A-DDBA-49AE-B0FB-FDDD8777F08D}" name="tbl_scenarioPicker" displayName="tbl_scenarioPicker" ref="B104:D108" totalsRowShown="0" headerRowDxfId="4134" dataDxfId="4133">
  <autoFilter ref="B104:D108" xr:uid="{A2AD8F7A-DDBA-49AE-B0FB-FDDD8777F08D}">
    <filterColumn colId="0" hiddenButton="1"/>
    <filterColumn colId="1" hiddenButton="1"/>
    <filterColumn colId="2" hiddenButton="1"/>
  </autoFilter>
  <tableColumns count="3">
    <tableColumn id="1" xr3:uid="{DB5DFD52-0AD4-4B5B-B351-45487E4760A0}" name="Live Data" dataDxfId="4132"/>
    <tableColumn id="2" xr3:uid="{415F713C-C2F8-44D6-ACCB-23B3310B96C9}" name="POC" dataDxfId="4131"/>
    <tableColumn id="3" xr3:uid="{BC8C948B-CB1C-467A-8374-2189B0126F99}" name="Display" dataDxfId="4130"/>
  </tableColumns>
  <tableStyleInfo name="TableStyleLight11 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DBDA24-A82D-4CC6-8CF8-2CCF877F38A7}" name="tbl_currency" displayName="tbl_currency" ref="B114:E119" totalsRowShown="0" headerRowDxfId="4129">
  <autoFilter ref="B114:E119" xr:uid="{2BDBDA24-A82D-4CC6-8CF8-2CCF877F38A7}"/>
  <tableColumns count="4">
    <tableColumn id="1" xr3:uid="{DFA43A17-7DA7-453F-91D9-2419FA40917B}" name="Currency"/>
    <tableColumn id="2" xr3:uid="{784956F1-32AC-416C-AF82-28713DBF954D}" name="Currency name"/>
    <tableColumn id="3" xr3:uid="{E5EB71C9-6135-4D70-BDF7-4AC1A4EE90C3}" name="Symbol"/>
    <tableColumn id="4" xr3:uid="{D3544E29-1A8C-4765-8D73-9C770C793308}" name="Format string"/>
  </tableColumns>
  <tableStyleInfo name="TableStyleLight11 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6E4ABBB-C489-422C-8D76-ED191798C262}" name="tbl_icon" displayName="tbl_icon" ref="B139:E159" totalsRowShown="0" headerRowDxfId="4128">
  <autoFilter ref="B139:E159" xr:uid="{A6E4ABBB-C489-422C-8D76-ED191798C262}"/>
  <tableColumns count="4">
    <tableColumn id="1" xr3:uid="{10A93D37-957C-4C1C-9560-9B2CE072D5AE}" name="Icon name"/>
    <tableColumn id="2" xr3:uid="{6A44684E-1991-4CC0-BF6B-093C51CC6A12}" name="SRC"/>
    <tableColumn id="3" xr3:uid="{1244A4A0-8B5E-4A57-B49E-99770E7532E7}" name="Image" dataDxfId="4127">
      <calculatedColumnFormula>_xlfn.IMAGE(C140)</calculatedColumnFormula>
    </tableColumn>
    <tableColumn id="4" xr3:uid="{1CC61347-9AE4-438A-A981-FE6E1B097645}" name="local"/>
  </tableColumns>
  <tableStyleInfo name="TableStyleLight11 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C94955-D970-471E-AD3B-CD3208D08EFC}" name="tbl_displayUnit" displayName="tbl_displayUnit" ref="B51:C55" totalsRowShown="0" headerRowDxfId="4126">
  <autoFilter ref="B51:C55" xr:uid="{38C94955-D970-471E-AD3B-CD3208D08EFC}"/>
  <tableColumns count="2">
    <tableColumn id="1" xr3:uid="{444BB146-D217-4B9E-AA39-9B4F0517E5CD}" name="UnitName"/>
    <tableColumn id="2" xr3:uid="{4C4F8B27-91F3-4EC9-91D6-3AEF3BC54DCA}" name="Number" dataDxfId="4125" dataCellStyle="Comma"/>
  </tableColumns>
  <tableStyleInfo name="GreenTab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4B679E-8D02-4AD4-9CA2-A806D4BF97E1}" name="Table19" displayName="Table19" ref="B247:F277" totalsRowShown="0" headerRowDxfId="4124">
  <autoFilter ref="B247:F277" xr:uid="{1E4B679E-8D02-4AD4-9CA2-A806D4BF97E1}"/>
  <tableColumns count="5">
    <tableColumn id="1" xr3:uid="{297C8A2D-0989-4533-A886-32EF0C096CE0}" name="Type"/>
    <tableColumn id="2" xr3:uid="{67AA7BE4-09FE-4D9C-A581-DB7C68650473}" name="Title"/>
    <tableColumn id="3" xr3:uid="{474E6BEB-6C7D-4F93-944F-12FB468AD7F2}" name="Function with Values"/>
    <tableColumn id="4" xr3:uid="{42FE8B3A-C47B-4D4D-AED2-E353DE1DC833}" name="Source"/>
    <tableColumn id="5" xr3:uid="{094829DE-E63F-4307-91AB-B267B7EE6A5E}" name="Specify Field"/>
  </tableColumns>
  <tableStyleInfo name="TableStyleLight11 2 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FC6A6A-96F8-4CA5-BD14-AB49622A53E1}" name="PM_Support" displayName="PM_Support" ref="A419:E635" tableType="queryTable" totalsRowShown="0">
  <autoFilter ref="A419:E635" xr:uid="{68FC6A6A-96F8-4CA5-BD14-AB49622A53E1}"/>
  <tableColumns count="5">
    <tableColumn id="3" xr3:uid="{3C82B816-06B6-477B-B723-1E3B6A59794E}" uniqueName="3" name="COMPANY_NAME" queryTableFieldId="3" dataDxfId="4123"/>
    <tableColumn id="2" xr3:uid="{DD984D1D-AAC3-402F-BD8F-873F143F5A4B}" uniqueName="2" name="COMPANY_ENTITY_ID" queryTableFieldId="2" dataDxfId="4122"/>
    <tableColumn id="4" xr3:uid="{706F8DA7-4271-467B-AABB-ECC34DEEFCE2}" uniqueName="4" name="COMPANY_FISCAL_YEAR_END" queryTableFieldId="4" dataDxfId="4121"/>
    <tableColumn id="16" xr3:uid="{D543EDF6-DC2E-4F77-B7A5-3A2D38F31C60}" uniqueName="16" name="COMPANY_LOGO_URL" queryTableFieldId="17" dataDxfId="4120"/>
    <tableColumn id="18" xr3:uid="{2A28C71B-B324-4402-BE16-6D0BB70A34CE}" uniqueName="18" name="Graphics test" queryTableFieldId="19" dataDxfId="4119"/>
  </tableColumns>
  <tableStyleInfo name="GreenTable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96E9CB-356D-4FD8-8647-E2B80E5D960A}" name="pquery_today" displayName="pquery_today" ref="D30:F31" tableType="queryTable" totalsRowShown="0">
  <autoFilter ref="D30:F31" xr:uid="{2296E9CB-356D-4FD8-8647-E2B80E5D960A}"/>
  <tableColumns count="3">
    <tableColumn id="1" xr3:uid="{85A6E1A1-557C-4423-B182-D5E96F93A1FF}" uniqueName="1" name="DateTime" queryTableFieldId="1" dataDxfId="4118"/>
    <tableColumn id="2" xr3:uid="{81190867-1E12-40D1-A66F-1C1DCE6493AE}" uniqueName="2" name="Time" queryTableFieldId="2" dataDxfId="4117"/>
    <tableColumn id="3" xr3:uid="{00F616EB-1BFF-4AEA-996E-0F0718EC5C6D}" uniqueName="3" name="Date" queryTableFieldId="3" dataDxfId="4116"/>
  </tableColumns>
  <tableStyleInfo name="TableStyleLight11 2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FB9C3-C608-4326-AA60-AFA5CD85F912}" name="tbl_added_com" displayName="tbl_added_com" ref="A410:D415" totalsRowShown="0" headerRowDxfId="4115" tableBorderDxfId="4114">
  <autoFilter ref="A410:D415" xr:uid="{52EFB9C3-C608-4326-AA60-AFA5CD85F912}"/>
  <tableColumns count="4">
    <tableColumn id="1" xr3:uid="{C1AA4F23-B70F-4FE5-8B63-E8949314DE7D}" name="COMPANY_NAME"/>
    <tableColumn id="2" xr3:uid="{BDA7436C-F30E-4906-80AD-F52DC8FE2F51}" name="COMPANY_ENTITY_ID"/>
    <tableColumn id="3" xr3:uid="{C9DB900B-A2A9-457A-85AA-43D8B8E067DC}" name="COMPANY_FISCAL_YEAR_END" dataDxfId="4113">
      <calculatedColumnFormula array="1">_xldudf_CX_GET(tbl_added_com[[#This Row],[COMPANY_ENTITY_ID]], "fiscal_year_end")</calculatedColumnFormula>
    </tableColumn>
    <tableColumn id="4" xr3:uid="{B2912F74-5C6A-4110-8F48-B9E753F2A2C1}" name="COMPANY_LOGO_URL"/>
  </tableColumns>
  <tableStyleInfo name="GreenTable 2" showFirstColumn="0" showLastColumn="0" showRowStripes="1" showColumnStripes="0"/>
</table>
</file>

<file path=xl/theme/theme1.xml><?xml version="1.0" encoding="utf-8"?>
<a:theme xmlns:a="http://schemas.openxmlformats.org/drawingml/2006/main" name="CVC Template 2024 ">
  <a:themeElements>
    <a:clrScheme name="Custom 1">
      <a:dk1>
        <a:srgbClr val="343434"/>
      </a:dk1>
      <a:lt1>
        <a:sysClr val="window" lastClr="FFFFFF"/>
      </a:lt1>
      <a:dk2>
        <a:srgbClr val="0C4F88"/>
      </a:dk2>
      <a:lt2>
        <a:srgbClr val="E1E1E1"/>
      </a:lt2>
      <a:accent1>
        <a:srgbClr val="0C4F88"/>
      </a:accent1>
      <a:accent2>
        <a:srgbClr val="B6CADB"/>
      </a:accent2>
      <a:accent3>
        <a:srgbClr val="DBE5ED"/>
      </a:accent3>
      <a:accent4>
        <a:srgbClr val="009174"/>
      </a:accent4>
      <a:accent5>
        <a:srgbClr val="00738B"/>
      </a:accent5>
      <a:accent6>
        <a:srgbClr val="E2A800"/>
      </a:accent6>
      <a:hlink>
        <a:srgbClr val="0066FF"/>
      </a:hlink>
      <a:folHlink>
        <a:srgbClr val="0066FF"/>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2"/>
          </a:solidFill>
          <a:prstDash val="solid"/>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z="1400" dirty="0" err="1" smtClean="0"/>
        </a:defPPr>
      </a:lstStyle>
    </a:txDef>
  </a:objectDefaults>
  <a:extraClrSchemeLst/>
  <a:custClrLst>
    <a:custClr name="Custom Color 1">
      <a:srgbClr val="304FFE"/>
    </a:custClr>
    <a:custClr name="Custom Color 2">
      <a:srgbClr val="A4D866"/>
    </a:custClr>
    <a:custClr name="Custom Color 3">
      <a:srgbClr val="959595"/>
    </a:custClr>
    <a:custClr name="Custom Color 4">
      <a:srgbClr val="AC7CF7"/>
    </a:custClr>
    <a:custClr name="Custom Color 5">
      <a:srgbClr val="D95960"/>
    </a:custClr>
  </a:custClrLst>
  <a:extLst>
    <a:ext uri="{05A4C25C-085E-4340-85A3-A5531E510DB2}">
      <thm15:themeFamily xmlns:thm15="http://schemas.microsoft.com/office/thememl/2012/main" name="CVC PowerPoint Template - Master.potx" id="{06F2CF4E-C662-4C74-B264-B1C0587A86B0}" vid="{066B1E69-4534-4CC5-83B3-2ED3BD226774}"/>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2">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5DF3DB2-4A43-4075-8001-51B38040B913}">
  <we:reference id="e25b05b0-0bbb-11ee-87a7-05703d39c408" version="2.0.2.0" store="EXCatalog" storeType="EXCatalog"/>
  <we:alternateReferences>
    <we:reference id="WA200006423" version="2.0.2.0" store="en-GB"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_xldudf_CX_GET</we:customFunctionIds>
        <we:customFunctionIds>_xldudf_CX_GETTEXT</we:customFunctionIds>
        <we:customFunctionIds>_xldudf_CX_GETARRAY</we:customFunctionIds>
        <we:customFunctionIds>_xldudf_CX_GETTEXTARRAY</we:customFunctionIds>
        <we:customFunctionIds>_xldudf_CX_PUSH</we:customFunctionIds>
        <we:customFunctionIds>_xldudf_CX_OPTIONS</we:customFunctionIds>
      </we:customFunctionIdList>
    </a:ext>
  </we:extLst>
</we:webextension>
</file>

<file path=xl/webextensions/webextension2.xml><?xml version="1.0" encoding="utf-8"?>
<we:webextension xmlns:we="http://schemas.microsoft.com/office/webextensions/webextension/2010/11" id="{BAA932EC-883E-47C0-9A89-EC57554D07D2}">
  <we:reference id="f4acfcb3-12f2-4078-b1c2-47e931a25f84" version="2.0.0.1" store="EXCatalog" storeType="EXCatalog"/>
  <we:alternateReferences>
    <we:reference id="WA200007293" version="2.0.0.1" store="en-GB"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_xldudf_Q_GET</we:customFunctionIds>
        <we:customFunctionIds>_xldudf_Q_GETLIST</we:customFunctionIds>
        <we:customFunctionIds>_xldudf_Q_PUSH</we:customFunctionIds>
        <we:customFunctionIds>_xldudf_Q_GET_EQ</we:customFunctionIds>
        <we:customFunctionIds>_xldudf_Q_GETLIST_EQ</we:customFunctionIds>
        <we:customFunctionIds>_xldudf_Q_GET_TXN</we:customFunctionIds>
        <we:customFunctionIds>_xldudf_Q_GET_PERF</we:customFunctionIds>
        <we:customFunctionIds>_xldudf_Q_FILTER_CONDITION</we:customFunctionIds>
        <we:customFunctionIds>_xldudf_Q_FILTER</we:customFunctionIds>
      </we:customFunctionIdList>
    </a:ext>
  </we:extLst>
</we:webextension>
</file>

<file path=xl/webextensions/webextension3.xml><?xml version="1.0" encoding="utf-8"?>
<we:webextension xmlns:we="http://schemas.microsoft.com/office/webextensions/webextension/2010/11" id="{D8E354C4-C11E-4E13-ACFC-8A7009C315FB}">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forms.office.com/e/3H3SF4mRFH" TargetMode="External"/><Relationship Id="rId1" Type="http://schemas.openxmlformats.org/officeDocument/2006/relationships/hyperlink" Target="https://forms.office.com/e/3H3SF4mRFH"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img.icons8.com/ios-glyphs/90/circled-up-2.png" TargetMode="External"/><Relationship Id="rId13" Type="http://schemas.openxmlformats.org/officeDocument/2006/relationships/hyperlink" Target="https://mgroupltd.com/media/bkrdhmsi/mgroup_primarylogo_gradient_bluetext_rgb.png?width=100&amp;v=1db70b6fddcdaf0" TargetMode="External"/><Relationship Id="rId18" Type="http://schemas.openxmlformats.org/officeDocument/2006/relationships/table" Target="../tables/table5.xml"/><Relationship Id="rId3" Type="http://schemas.openxmlformats.org/officeDocument/2006/relationships/hyperlink" Target="https://upload.wikimedia.org/wikipedia/commons/5/59/Epicor_Logo_Teal_RGB_%281%29.png" TargetMode="External"/><Relationship Id="rId21" Type="http://schemas.openxmlformats.org/officeDocument/2006/relationships/table" Target="../tables/table8.xml"/><Relationship Id="rId7" Type="http://schemas.openxmlformats.org/officeDocument/2006/relationships/hyperlink" Target="https://img.icons8.com/ios-glyphs/30/circled-right.png" TargetMode="External"/><Relationship Id="rId12" Type="http://schemas.openxmlformats.org/officeDocument/2006/relationships/hyperlink" Target="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TargetMode="External"/><Relationship Id="rId17" Type="http://schemas.openxmlformats.org/officeDocument/2006/relationships/table" Target="../tables/table4.xml"/><Relationship Id="rId2" Type="http://schemas.openxmlformats.org/officeDocument/2006/relationships/hyperlink" Target="https://www.enelnorthamerica.com/content/dam/enel-na/newsroom/media-resources/grispertise_logo.png.resize.384.280.center.center.png" TargetMode="External"/><Relationship Id="rId16" Type="http://schemas.openxmlformats.org/officeDocument/2006/relationships/drawing" Target="../drawings/drawing12.xml"/><Relationship Id="rId20" Type="http://schemas.openxmlformats.org/officeDocument/2006/relationships/table" Target="../tables/table7.xml"/><Relationship Id="rId1" Type="http://schemas.openxmlformats.org/officeDocument/2006/relationships/hyperlink" Target="https://portal.veritextllc.com/assets/images/veritext-partner-portal-logo-min.png" TargetMode="External"/><Relationship Id="rId6" Type="http://schemas.openxmlformats.org/officeDocument/2006/relationships/hyperlink" Target="https://img.icons8.com/ios-filled/50/quote-right.png" TargetMode="External"/><Relationship Id="rId11" Type="http://schemas.openxmlformats.org/officeDocument/2006/relationships/hyperlink" Target="https://www.cvc.com/media/w5tlvw0e/blue-logo.png" TargetMode="External"/><Relationship Id="rId24" Type="http://schemas.openxmlformats.org/officeDocument/2006/relationships/table" Target="../tables/table11.xml"/><Relationship Id="rId5" Type="http://schemas.openxmlformats.org/officeDocument/2006/relationships/hyperlink" Target="https://img.icons8.com/fluency/48/thumb-up.png" TargetMode="External"/><Relationship Id="rId15" Type="http://schemas.openxmlformats.org/officeDocument/2006/relationships/printerSettings" Target="../printerSettings/printerSettings15.bin"/><Relationship Id="rId23" Type="http://schemas.openxmlformats.org/officeDocument/2006/relationships/table" Target="../tables/table10.xml"/><Relationship Id="rId10" Type="http://schemas.openxmlformats.org/officeDocument/2006/relationships/hyperlink" Target="https://img.icons8.com/ios-glyphs/90/circled-left.png" TargetMode="External"/><Relationship Id="rId19" Type="http://schemas.openxmlformats.org/officeDocument/2006/relationships/table" Target="../tables/table6.xml"/><Relationship Id="rId4" Type="http://schemas.openxmlformats.org/officeDocument/2006/relationships/hyperlink" Target="https://img.icons8.com/ios/50/search--v1.png" TargetMode="External"/><Relationship Id="rId9" Type="http://schemas.openxmlformats.org/officeDocument/2006/relationships/hyperlink" Target="https://img.icons8.com/ios-glyphs/90/circled-down-2.png" TargetMode="External"/><Relationship Id="rId14" Type="http://schemas.openxmlformats.org/officeDocument/2006/relationships/hyperlink" Target="https://img.icons8.com/ios-glyphs/30/view-file.png" TargetMode="External"/><Relationship Id="rId22"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A640-84C0-4F1A-A296-7173831D3837}">
  <sheetPr codeName="Sheet4">
    <tabColor theme="3"/>
  </sheetPr>
  <dimension ref="A1:V65"/>
  <sheetViews>
    <sheetView topLeftCell="A2" zoomScale="55" zoomScaleNormal="55" workbookViewId="0">
      <selection activeCell="B12" sqref="B12"/>
    </sheetView>
  </sheetViews>
  <sheetFormatPr defaultRowHeight="15.5"/>
  <cols>
    <col min="1" max="4" width="14" style="225" customWidth="1"/>
    <col min="5" max="5" width="8.84375" style="211" customWidth="1"/>
    <col min="6" max="6" width="8.84375" customWidth="1"/>
    <col min="7" max="7" width="11.765625" customWidth="1"/>
    <col min="8" max="22" width="8.84375" customWidth="1"/>
    <col min="23" max="23" width="4.69140625" customWidth="1"/>
    <col min="24" max="25" width="8.84375" customWidth="1"/>
  </cols>
  <sheetData>
    <row r="1" spans="1:22" hidden="1">
      <c r="A1" s="2047" t="s">
        <v>1857</v>
      </c>
      <c r="B1" s="2046" t="s">
        <v>1856</v>
      </c>
      <c r="E1" s="225"/>
    </row>
    <row r="2" spans="1:22" collapsed="1">
      <c r="A2" s="2047"/>
      <c r="B2" s="204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vm="1">
        <f ca="1">_xlfn.IMAGE(INDEX(PM_Support[COMPANY_LOGO_URL],MATCH(val_company,PM_Support[COMPANY_NAME],0)))</f>
        <v>#VALUE!</v>
      </c>
      <c r="H3" s="101"/>
      <c r="I3" s="101"/>
      <c r="J3" s="101"/>
      <c r="K3" s="101"/>
      <c r="L3" s="101"/>
      <c r="M3" s="101"/>
      <c r="N3" s="101"/>
      <c r="O3" s="101"/>
      <c r="P3" s="101"/>
      <c r="Q3" s="101"/>
      <c r="R3" s="101"/>
      <c r="S3" s="101"/>
      <c r="T3" s="101"/>
      <c r="U3" s="101"/>
      <c r="V3" s="39"/>
    </row>
    <row r="4" spans="1:22">
      <c r="A4" s="2047"/>
      <c r="B4" s="2047"/>
      <c r="E4" s="16"/>
      <c r="F4" s="101"/>
      <c r="G4" s="101"/>
      <c r="H4" s="101"/>
      <c r="I4" s="101"/>
      <c r="J4" s="101"/>
      <c r="K4" s="101"/>
      <c r="L4" s="101"/>
      <c r="M4" s="101"/>
      <c r="N4" s="101"/>
      <c r="O4" s="101"/>
      <c r="P4" s="101"/>
      <c r="Q4" s="101"/>
      <c r="R4" s="101"/>
      <c r="S4" s="101"/>
      <c r="T4" s="101"/>
      <c r="U4" s="101"/>
      <c r="V4" s="39"/>
    </row>
    <row r="5" spans="1:22">
      <c r="E5" s="16"/>
      <c r="F5" s="101"/>
      <c r="G5" s="101"/>
      <c r="H5" s="101"/>
      <c r="I5" s="101"/>
      <c r="J5" s="101"/>
      <c r="K5" s="101"/>
      <c r="L5" s="101"/>
      <c r="M5" s="101"/>
      <c r="N5" s="101"/>
      <c r="O5" s="101"/>
      <c r="P5" s="101"/>
      <c r="Q5" s="101"/>
      <c r="R5" s="101"/>
      <c r="S5" s="101"/>
      <c r="T5" s="101"/>
      <c r="U5" s="101"/>
      <c r="V5" s="39"/>
    </row>
    <row r="6" spans="1:22" ht="44.5">
      <c r="E6" s="16"/>
      <c r="F6" s="101"/>
      <c r="G6" s="734" t="s">
        <v>0</v>
      </c>
      <c r="H6" s="101"/>
      <c r="I6" s="101"/>
      <c r="J6" s="101"/>
      <c r="K6" s="101"/>
      <c r="L6" s="101"/>
      <c r="M6" s="101"/>
      <c r="N6" s="101"/>
      <c r="O6" s="101"/>
      <c r="P6" s="101"/>
      <c r="Q6" s="101"/>
      <c r="R6" s="101"/>
      <c r="S6" s="101"/>
      <c r="T6" s="101"/>
      <c r="U6" s="101"/>
      <c r="V6" s="39"/>
    </row>
    <row r="7" spans="1:22">
      <c r="E7" s="17"/>
      <c r="F7" s="18"/>
      <c r="G7" s="18"/>
      <c r="H7" s="18"/>
      <c r="I7" s="18"/>
      <c r="J7" s="18"/>
      <c r="K7" s="18"/>
      <c r="L7" s="18"/>
      <c r="M7" s="18"/>
      <c r="N7" s="18"/>
      <c r="O7" s="18"/>
      <c r="P7" s="18"/>
      <c r="Q7" s="18"/>
      <c r="R7" s="18"/>
      <c r="S7" s="18"/>
      <c r="T7" s="18"/>
      <c r="U7" s="18"/>
      <c r="V7" s="36"/>
    </row>
    <row r="8" spans="1:22">
      <c r="E8" s="226"/>
      <c r="F8" s="19"/>
      <c r="G8" s="19"/>
      <c r="H8" s="19"/>
      <c r="I8" s="19"/>
      <c r="J8" s="19"/>
      <c r="K8" s="19"/>
      <c r="L8" s="19"/>
      <c r="M8" s="19"/>
      <c r="N8" s="19"/>
      <c r="O8" s="19"/>
      <c r="P8" s="19"/>
      <c r="Q8" s="19"/>
      <c r="R8" s="19"/>
      <c r="S8" s="19"/>
      <c r="T8" s="19"/>
      <c r="U8" s="19"/>
      <c r="V8" s="227"/>
    </row>
    <row r="9" spans="1:22">
      <c r="E9" s="228"/>
      <c r="F9" s="88"/>
      <c r="G9" s="88"/>
      <c r="H9" s="88"/>
      <c r="I9" s="88"/>
      <c r="J9" s="88"/>
      <c r="K9" s="88"/>
      <c r="L9" s="88"/>
      <c r="M9" s="88"/>
      <c r="N9" s="88"/>
      <c r="O9" s="88"/>
      <c r="P9" s="88"/>
      <c r="Q9" s="88"/>
      <c r="R9" s="88"/>
      <c r="S9" s="88"/>
      <c r="T9" s="88"/>
      <c r="U9" s="88"/>
      <c r="V9" s="34"/>
    </row>
    <row r="10" spans="1:22" s="235" customFormat="1" ht="25">
      <c r="A10" s="231"/>
      <c r="B10" s="231"/>
      <c r="C10" s="231"/>
      <c r="D10" s="231"/>
      <c r="E10" s="232"/>
      <c r="F10" s="233"/>
      <c r="G10" s="242" t="s">
        <v>1</v>
      </c>
      <c r="H10" s="242"/>
      <c r="I10" s="242"/>
      <c r="J10" s="242"/>
      <c r="K10" s="242"/>
      <c r="L10" s="242"/>
      <c r="M10" s="242"/>
      <c r="N10" s="242"/>
      <c r="O10" s="242"/>
      <c r="P10" s="242"/>
      <c r="Q10" s="242"/>
      <c r="R10" s="242"/>
      <c r="S10" s="242"/>
      <c r="T10" s="242"/>
      <c r="U10" s="233"/>
      <c r="V10" s="234"/>
    </row>
    <row r="11" spans="1:22" ht="19.5" customHeight="1">
      <c r="E11" s="228"/>
      <c r="F11" s="88"/>
      <c r="G11" s="88"/>
      <c r="H11" s="88"/>
      <c r="I11" s="88"/>
      <c r="J11" s="88"/>
      <c r="K11" s="88"/>
      <c r="L11" s="88"/>
      <c r="M11" s="88"/>
      <c r="N11" s="88"/>
      <c r="O11" s="88"/>
      <c r="P11" s="88"/>
      <c r="Q11" s="88"/>
      <c r="R11" s="88"/>
      <c r="S11" s="88"/>
      <c r="T11" s="88"/>
      <c r="U11" s="88"/>
      <c r="V11" s="34"/>
    </row>
    <row r="12" spans="1:22" ht="59.25" customHeight="1">
      <c r="E12" s="228"/>
      <c r="F12" s="87"/>
      <c r="G12" s="88"/>
      <c r="H12" s="88"/>
      <c r="I12" s="88"/>
      <c r="J12" s="88"/>
      <c r="K12" s="88"/>
      <c r="L12" s="88"/>
      <c r="M12" s="88"/>
      <c r="N12" s="88"/>
      <c r="O12" s="88"/>
      <c r="P12" s="88"/>
      <c r="Q12" s="88"/>
      <c r="R12" s="88"/>
      <c r="S12" s="88"/>
      <c r="T12" s="88"/>
      <c r="U12" s="88"/>
      <c r="V12" s="34"/>
    </row>
    <row r="13" spans="1:22" ht="59.25" customHeight="1">
      <c r="E13" s="228"/>
      <c r="F13" s="87"/>
      <c r="G13" s="88"/>
      <c r="H13" s="88"/>
      <c r="I13" s="88"/>
      <c r="J13" s="88"/>
      <c r="K13" s="88"/>
      <c r="L13" s="88"/>
      <c r="M13" s="88"/>
      <c r="N13" s="88"/>
      <c r="O13" s="88"/>
      <c r="P13" s="88"/>
      <c r="Q13" s="88"/>
      <c r="R13" s="88"/>
      <c r="S13" s="88"/>
      <c r="T13" s="88"/>
      <c r="U13" s="88"/>
      <c r="V13" s="34"/>
    </row>
    <row r="14" spans="1:22" ht="59.25" customHeight="1">
      <c r="E14" s="228"/>
      <c r="F14" s="87"/>
      <c r="G14" s="88"/>
      <c r="H14" s="88"/>
      <c r="I14" s="88"/>
      <c r="J14" s="88"/>
      <c r="K14" s="88"/>
      <c r="L14" s="88"/>
      <c r="M14" s="88"/>
      <c r="N14" s="88"/>
      <c r="O14" s="88"/>
      <c r="P14" s="88"/>
      <c r="Q14" s="88"/>
      <c r="R14" s="88"/>
      <c r="S14" s="88"/>
      <c r="T14" s="88"/>
      <c r="U14" s="88"/>
      <c r="V14" s="34"/>
    </row>
    <row r="15" spans="1:22" ht="36.75" customHeight="1">
      <c r="E15" s="228"/>
      <c r="F15" s="87"/>
      <c r="G15" s="88"/>
      <c r="H15" s="88"/>
      <c r="I15" s="88"/>
      <c r="J15" s="88"/>
      <c r="K15" s="88"/>
      <c r="L15" s="88"/>
      <c r="M15" s="88"/>
      <c r="N15" s="88"/>
      <c r="O15" s="88"/>
      <c r="P15" s="88"/>
      <c r="Q15" s="88"/>
      <c r="R15" s="88"/>
      <c r="S15" s="88"/>
      <c r="T15" s="88"/>
      <c r="U15" s="88"/>
      <c r="V15" s="34"/>
    </row>
    <row r="16" spans="1:22" ht="19.5" customHeight="1">
      <c r="E16" s="228"/>
      <c r="F16" s="87"/>
      <c r="G16" s="88"/>
      <c r="H16" s="88"/>
      <c r="I16" s="88"/>
      <c r="J16" s="88"/>
      <c r="K16" s="88"/>
      <c r="L16" s="88"/>
      <c r="M16" s="88"/>
      <c r="N16" s="88"/>
      <c r="O16" s="88"/>
      <c r="P16" s="88"/>
      <c r="Q16" s="88"/>
      <c r="R16" s="88"/>
      <c r="S16" s="88"/>
      <c r="T16" s="88"/>
      <c r="U16" s="88"/>
      <c r="V16" s="34"/>
    </row>
    <row r="17" spans="1:22">
      <c r="E17" s="228"/>
      <c r="F17" s="88"/>
      <c r="G17" s="88"/>
      <c r="H17" s="88"/>
      <c r="I17" s="88"/>
      <c r="J17" s="88"/>
      <c r="K17" s="88"/>
      <c r="L17" s="88"/>
      <c r="M17" s="88"/>
      <c r="N17" s="88"/>
      <c r="O17" s="88"/>
      <c r="P17" s="88"/>
      <c r="Q17" s="88"/>
      <c r="R17" s="88"/>
      <c r="S17" s="88"/>
      <c r="T17" s="88"/>
      <c r="U17" s="88"/>
      <c r="V17" s="34"/>
    </row>
    <row r="18" spans="1:22">
      <c r="E18" s="228"/>
      <c r="F18" s="88"/>
      <c r="G18" s="88"/>
      <c r="H18" s="88"/>
      <c r="I18" s="88"/>
      <c r="J18" s="88"/>
      <c r="K18" s="88"/>
      <c r="L18" s="88"/>
      <c r="M18" s="88"/>
      <c r="N18" s="88"/>
      <c r="O18" s="88"/>
      <c r="P18" s="88"/>
      <c r="Q18" s="88"/>
      <c r="R18" s="88"/>
      <c r="S18" s="88"/>
      <c r="T18" s="88"/>
      <c r="U18" s="88"/>
      <c r="V18" s="34"/>
    </row>
    <row r="19" spans="1:22" s="235" customFormat="1" ht="25">
      <c r="A19" s="231"/>
      <c r="B19" s="231"/>
      <c r="C19" s="231"/>
      <c r="D19" s="231"/>
      <c r="E19" s="232"/>
      <c r="F19" s="233"/>
      <c r="G19" s="242" t="s">
        <v>2</v>
      </c>
      <c r="H19" s="242"/>
      <c r="I19" s="242"/>
      <c r="J19" s="242"/>
      <c r="K19" s="242"/>
      <c r="L19" s="242"/>
      <c r="M19" s="242"/>
      <c r="N19" s="242"/>
      <c r="O19" s="242"/>
      <c r="P19" s="242"/>
      <c r="Q19" s="242"/>
      <c r="R19" s="242"/>
      <c r="S19" s="242"/>
      <c r="T19" s="242"/>
      <c r="U19" s="233"/>
      <c r="V19" s="234"/>
    </row>
    <row r="20" spans="1:22" ht="27.75" customHeight="1">
      <c r="E20" s="228"/>
      <c r="F20" s="88"/>
      <c r="G20" s="88"/>
      <c r="H20" s="88"/>
      <c r="I20" s="88"/>
      <c r="J20" s="88"/>
      <c r="K20" s="88"/>
      <c r="L20" s="88"/>
      <c r="M20" s="88"/>
      <c r="N20" s="88"/>
      <c r="O20" s="88"/>
      <c r="P20" s="88"/>
      <c r="Q20" s="88"/>
      <c r="R20" s="88"/>
      <c r="S20" s="88"/>
      <c r="T20" s="88"/>
      <c r="U20" s="88"/>
      <c r="V20" s="34"/>
    </row>
    <row r="21" spans="1:22" ht="27.75" customHeight="1">
      <c r="E21" s="228"/>
      <c r="F21" s="88"/>
      <c r="G21" s="88"/>
      <c r="H21" s="88"/>
      <c r="I21" s="88"/>
      <c r="J21" s="88"/>
      <c r="K21" s="88"/>
      <c r="L21" s="88"/>
      <c r="M21" s="88"/>
      <c r="N21" s="88"/>
      <c r="O21" s="88"/>
      <c r="P21" s="88"/>
      <c r="Q21" s="88"/>
      <c r="R21" s="88"/>
      <c r="S21" s="88"/>
      <c r="T21" s="88"/>
      <c r="U21" s="88"/>
      <c r="V21" s="34"/>
    </row>
    <row r="22" spans="1:22" ht="27.75" customHeight="1">
      <c r="E22" s="228"/>
      <c r="F22" s="87"/>
      <c r="G22" s="88"/>
      <c r="H22" s="88"/>
      <c r="I22" s="88"/>
      <c r="J22" s="88"/>
      <c r="K22" s="88"/>
      <c r="L22" s="88"/>
      <c r="M22" s="88"/>
      <c r="N22" s="88"/>
      <c r="O22" s="88"/>
      <c r="P22" s="88"/>
      <c r="Q22" s="88"/>
      <c r="R22" s="88"/>
      <c r="S22" s="88"/>
      <c r="T22" s="88"/>
      <c r="U22" s="88"/>
      <c r="V22" s="34"/>
    </row>
    <row r="23" spans="1:22">
      <c r="E23" s="228"/>
      <c r="F23" s="87"/>
      <c r="G23" s="229"/>
      <c r="H23" s="88"/>
      <c r="I23" s="88"/>
      <c r="J23" s="88"/>
      <c r="K23" s="88"/>
      <c r="L23" s="88"/>
      <c r="M23" s="88"/>
      <c r="N23" s="88"/>
      <c r="O23" s="88"/>
      <c r="P23" s="88"/>
      <c r="Q23" s="88"/>
      <c r="R23" s="88"/>
      <c r="S23" s="88"/>
      <c r="T23" s="88"/>
      <c r="U23" s="88"/>
      <c r="V23" s="34"/>
    </row>
    <row r="24" spans="1:22">
      <c r="E24" s="228"/>
      <c r="F24" s="87"/>
      <c r="G24" s="88"/>
      <c r="H24" s="88"/>
      <c r="I24" s="88"/>
      <c r="J24" s="88"/>
      <c r="K24" s="88"/>
      <c r="L24" s="88"/>
      <c r="M24" s="88"/>
      <c r="N24" s="88"/>
      <c r="O24" s="88"/>
      <c r="P24" s="88"/>
      <c r="Q24" s="88"/>
      <c r="R24" s="88"/>
      <c r="S24" s="88"/>
      <c r="T24" s="88"/>
      <c r="U24" s="88"/>
      <c r="V24" s="34"/>
    </row>
    <row r="25" spans="1:22">
      <c r="E25" s="228"/>
      <c r="F25" s="87"/>
      <c r="G25" s="229"/>
      <c r="H25" s="88"/>
      <c r="I25" s="88"/>
      <c r="J25" s="88"/>
      <c r="K25" s="88"/>
      <c r="L25" s="88"/>
      <c r="M25" s="88"/>
      <c r="N25" s="88"/>
      <c r="O25" s="88"/>
      <c r="P25" s="88"/>
      <c r="Q25" s="88"/>
      <c r="R25" s="88"/>
      <c r="S25" s="88"/>
      <c r="T25" s="88"/>
      <c r="U25" s="88"/>
      <c r="V25" s="34"/>
    </row>
    <row r="26" spans="1:22">
      <c r="E26" s="228"/>
      <c r="F26" s="87"/>
      <c r="G26" s="88"/>
      <c r="H26" s="88"/>
      <c r="I26" s="88"/>
      <c r="J26" s="88"/>
      <c r="K26" s="88"/>
      <c r="L26" s="88"/>
      <c r="M26" s="88"/>
      <c r="N26" s="88"/>
      <c r="O26" s="88"/>
      <c r="P26" s="88"/>
      <c r="Q26" s="88"/>
      <c r="R26" s="88"/>
      <c r="S26" s="88"/>
      <c r="T26" s="88"/>
      <c r="U26" s="88"/>
      <c r="V26" s="34"/>
    </row>
    <row r="27" spans="1:22">
      <c r="E27" s="228"/>
      <c r="F27" s="87"/>
      <c r="G27" s="229"/>
      <c r="H27" s="88"/>
      <c r="I27" s="88"/>
      <c r="J27" s="88"/>
      <c r="K27" s="88"/>
      <c r="L27" s="88"/>
      <c r="M27" s="88"/>
      <c r="N27" s="88"/>
      <c r="O27" s="88"/>
      <c r="P27" s="88"/>
      <c r="Q27" s="88"/>
      <c r="R27" s="88"/>
      <c r="S27" s="88"/>
      <c r="T27" s="88"/>
      <c r="U27" s="88"/>
      <c r="V27" s="34"/>
    </row>
    <row r="28" spans="1:22">
      <c r="E28" s="228"/>
      <c r="F28" s="87"/>
      <c r="G28" s="88"/>
      <c r="H28" s="88"/>
      <c r="I28" s="88"/>
      <c r="J28" s="88"/>
      <c r="K28" s="88"/>
      <c r="L28" s="88"/>
      <c r="M28" s="88"/>
      <c r="N28" s="88"/>
      <c r="O28" s="88"/>
      <c r="P28" s="88"/>
      <c r="Q28" s="88"/>
      <c r="R28" s="88"/>
      <c r="S28" s="88"/>
      <c r="T28" s="88"/>
      <c r="U28" s="88"/>
      <c r="V28" s="34"/>
    </row>
    <row r="29" spans="1:22">
      <c r="E29" s="228"/>
      <c r="F29" s="87"/>
      <c r="G29" s="88"/>
      <c r="H29" s="88"/>
      <c r="I29" s="88"/>
      <c r="J29" s="88"/>
      <c r="K29" s="88"/>
      <c r="L29" s="88"/>
      <c r="M29" s="88"/>
      <c r="N29" s="88"/>
      <c r="O29" s="88"/>
      <c r="P29" s="88"/>
      <c r="Q29" s="88"/>
      <c r="R29" s="88"/>
      <c r="S29" s="88"/>
      <c r="T29" s="88"/>
      <c r="U29" s="88"/>
      <c r="V29" s="34"/>
    </row>
    <row r="30" spans="1:22">
      <c r="E30" s="228"/>
      <c r="F30" s="87"/>
      <c r="G30" s="88"/>
      <c r="H30" s="88"/>
      <c r="I30" s="88"/>
      <c r="J30" s="88"/>
      <c r="K30" s="88"/>
      <c r="L30" s="88"/>
      <c r="M30" s="88"/>
      <c r="N30" s="88"/>
      <c r="O30" s="88"/>
      <c r="P30" s="88"/>
      <c r="Q30" s="88"/>
      <c r="R30" s="88"/>
      <c r="S30" s="88"/>
      <c r="T30" s="88"/>
      <c r="U30" s="88"/>
      <c r="V30" s="34"/>
    </row>
    <row r="31" spans="1:22">
      <c r="E31" s="228"/>
      <c r="F31" s="87"/>
      <c r="G31" s="88"/>
      <c r="H31" s="88"/>
      <c r="I31" s="88"/>
      <c r="J31" s="88"/>
      <c r="K31" s="88"/>
      <c r="L31" s="88"/>
      <c r="M31" s="88"/>
      <c r="N31" s="88"/>
      <c r="O31" s="88"/>
      <c r="P31" s="88"/>
      <c r="Q31" s="88"/>
      <c r="R31" s="88"/>
      <c r="S31" s="88"/>
      <c r="T31" s="88"/>
      <c r="U31" s="88"/>
      <c r="V31" s="34"/>
    </row>
    <row r="32" spans="1:22">
      <c r="E32" s="228"/>
      <c r="F32" s="87"/>
      <c r="G32" s="88"/>
      <c r="H32" s="88"/>
      <c r="I32" s="88"/>
      <c r="J32" s="88"/>
      <c r="K32" s="88"/>
      <c r="L32" s="88"/>
      <c r="M32" s="88"/>
      <c r="N32" s="88"/>
      <c r="O32" s="88"/>
      <c r="P32" s="88"/>
      <c r="Q32" s="88"/>
      <c r="R32" s="88"/>
      <c r="S32" s="88"/>
      <c r="T32" s="88"/>
      <c r="U32" s="88"/>
      <c r="V32" s="34"/>
    </row>
    <row r="33" spans="1:22">
      <c r="E33" s="228"/>
      <c r="F33" s="87"/>
      <c r="G33" s="88"/>
      <c r="H33" s="88"/>
      <c r="I33" s="88"/>
      <c r="J33" s="88"/>
      <c r="K33" s="88"/>
      <c r="L33" s="88"/>
      <c r="M33" s="88"/>
      <c r="N33" s="88"/>
      <c r="O33" s="88"/>
      <c r="P33" s="88"/>
      <c r="Q33" s="88"/>
      <c r="R33" s="88"/>
      <c r="S33" s="88"/>
      <c r="T33" s="88"/>
      <c r="U33" s="88"/>
      <c r="V33" s="34"/>
    </row>
    <row r="34" spans="1:22" ht="21" customHeight="1">
      <c r="E34" s="228"/>
      <c r="F34" s="87"/>
      <c r="G34" s="88"/>
      <c r="H34" s="88"/>
      <c r="I34" s="88"/>
      <c r="J34" s="88"/>
      <c r="K34" s="88"/>
      <c r="L34" s="88"/>
      <c r="M34" s="88"/>
      <c r="N34" s="88"/>
      <c r="O34" s="88"/>
      <c r="P34" s="88"/>
      <c r="Q34" s="88"/>
      <c r="R34" s="88"/>
      <c r="S34" s="88"/>
      <c r="T34" s="88"/>
      <c r="U34" s="88"/>
      <c r="V34" s="34"/>
    </row>
    <row r="35" spans="1:22" ht="21" customHeight="1">
      <c r="E35" s="228"/>
      <c r="F35" s="87"/>
      <c r="G35" s="88"/>
      <c r="H35" s="88"/>
      <c r="I35" s="88"/>
      <c r="J35" s="88"/>
      <c r="K35" s="88"/>
      <c r="L35" s="88"/>
      <c r="M35" s="88"/>
      <c r="N35" s="88"/>
      <c r="O35" s="88"/>
      <c r="P35" s="88"/>
      <c r="Q35" s="88"/>
      <c r="R35" s="88"/>
      <c r="S35" s="88"/>
      <c r="T35" s="88"/>
      <c r="U35" s="88"/>
      <c r="V35" s="34"/>
    </row>
    <row r="36" spans="1:22">
      <c r="E36" s="228"/>
      <c r="F36" s="87"/>
      <c r="G36" s="88"/>
      <c r="H36" s="88"/>
      <c r="I36" s="88"/>
      <c r="J36" s="88"/>
      <c r="K36" s="88"/>
      <c r="L36" s="88"/>
      <c r="M36" s="88"/>
      <c r="N36" s="88"/>
      <c r="O36" s="88"/>
      <c r="P36" s="88"/>
      <c r="Q36" s="88"/>
      <c r="R36" s="88"/>
      <c r="S36" s="88"/>
      <c r="T36" s="88"/>
      <c r="U36" s="88"/>
      <c r="V36" s="34"/>
    </row>
    <row r="37" spans="1:22">
      <c r="E37" s="228"/>
      <c r="F37" s="87"/>
      <c r="G37" s="88"/>
      <c r="H37" s="88"/>
      <c r="I37" s="88"/>
      <c r="J37" s="88"/>
      <c r="K37" s="88"/>
      <c r="L37" s="88"/>
      <c r="M37" s="88"/>
      <c r="N37" s="88"/>
      <c r="O37" s="88"/>
      <c r="P37" s="88"/>
      <c r="Q37" s="88"/>
      <c r="R37" s="88"/>
      <c r="S37" s="88"/>
      <c r="T37" s="88"/>
      <c r="U37" s="88"/>
      <c r="V37" s="34"/>
    </row>
    <row r="38" spans="1:22">
      <c r="E38" s="228"/>
      <c r="F38" s="87"/>
      <c r="G38" s="88"/>
      <c r="H38" s="88"/>
      <c r="I38" s="88"/>
      <c r="J38" s="88"/>
      <c r="K38" s="88"/>
      <c r="L38" s="88"/>
      <c r="M38" s="88"/>
      <c r="N38" s="88"/>
      <c r="O38" s="88"/>
      <c r="P38" s="88"/>
      <c r="Q38" s="88"/>
      <c r="R38" s="88"/>
      <c r="S38" s="88"/>
      <c r="T38" s="88"/>
      <c r="U38" s="88"/>
      <c r="V38" s="34"/>
    </row>
    <row r="39" spans="1:22">
      <c r="E39" s="228"/>
      <c r="F39" s="88"/>
      <c r="G39" s="88"/>
      <c r="H39" s="88"/>
      <c r="I39" s="88"/>
      <c r="J39" s="88"/>
      <c r="K39" s="88"/>
      <c r="L39" s="88"/>
      <c r="M39" s="88"/>
      <c r="N39" s="88"/>
      <c r="O39" s="88"/>
      <c r="P39" s="88"/>
      <c r="Q39" s="88"/>
      <c r="R39" s="88"/>
      <c r="S39" s="88"/>
      <c r="T39" s="88"/>
      <c r="U39" s="88"/>
      <c r="V39" s="34"/>
    </row>
    <row r="40" spans="1:22" s="241" customFormat="1" ht="25">
      <c r="A40" s="237"/>
      <c r="B40" s="237"/>
      <c r="C40" s="237"/>
      <c r="D40" s="237"/>
      <c r="E40" s="238"/>
      <c r="F40" s="236"/>
      <c r="G40" s="236"/>
      <c r="H40" s="236"/>
      <c r="I40" s="236"/>
      <c r="J40" s="236"/>
      <c r="K40" s="236"/>
      <c r="L40" s="236"/>
      <c r="M40" s="236"/>
      <c r="N40" s="236"/>
      <c r="O40" s="236"/>
      <c r="P40" s="236"/>
      <c r="Q40" s="236"/>
      <c r="R40" s="236"/>
      <c r="S40" s="236"/>
      <c r="T40" s="236"/>
      <c r="U40" s="236"/>
      <c r="V40" s="240"/>
    </row>
    <row r="41" spans="1:22">
      <c r="E41" s="228"/>
      <c r="F41" s="88"/>
      <c r="G41" s="88"/>
      <c r="H41" s="88"/>
      <c r="I41" s="88"/>
      <c r="J41" s="88"/>
      <c r="K41" s="88"/>
      <c r="L41" s="88"/>
      <c r="M41" s="88"/>
      <c r="N41" s="88"/>
      <c r="O41" s="88"/>
      <c r="P41" s="88"/>
      <c r="Q41" s="88"/>
      <c r="R41" s="88"/>
      <c r="S41" s="88"/>
      <c r="T41" s="88"/>
      <c r="U41" s="88"/>
      <c r="V41" s="34"/>
    </row>
    <row r="42" spans="1:22" ht="26.25" customHeight="1">
      <c r="E42" s="228"/>
      <c r="F42" s="88"/>
      <c r="G42" s="243" t="s">
        <v>3</v>
      </c>
      <c r="H42" s="243"/>
      <c r="I42" s="243"/>
      <c r="J42" s="243"/>
      <c r="K42" s="243"/>
      <c r="L42" s="243"/>
      <c r="M42" s="243"/>
      <c r="N42" s="243"/>
      <c r="O42" s="243"/>
      <c r="P42" s="243"/>
      <c r="Q42" s="243"/>
      <c r="R42" s="243"/>
      <c r="S42" s="243"/>
      <c r="T42" s="243"/>
      <c r="U42" s="88"/>
      <c r="V42" s="34"/>
    </row>
    <row r="43" spans="1:22">
      <c r="E43" s="228"/>
      <c r="F43" s="88"/>
      <c r="G43" s="88"/>
      <c r="H43" s="88"/>
      <c r="I43" s="88"/>
      <c r="J43" s="88"/>
      <c r="K43" s="88"/>
      <c r="L43" s="88"/>
      <c r="M43" s="88"/>
      <c r="N43" s="88"/>
      <c r="O43" s="88"/>
      <c r="P43" s="88"/>
      <c r="Q43" s="88"/>
      <c r="R43" s="88"/>
      <c r="S43" s="88"/>
      <c r="T43" s="88"/>
      <c r="U43" s="88"/>
      <c r="V43" s="34"/>
    </row>
    <row r="44" spans="1:22">
      <c r="E44" s="228"/>
      <c r="F44" s="87"/>
      <c r="G44" s="88"/>
      <c r="H44" s="88"/>
      <c r="I44" s="88"/>
      <c r="J44" s="88"/>
      <c r="K44" s="88"/>
      <c r="L44" s="88"/>
      <c r="M44" s="88"/>
      <c r="N44" s="88"/>
      <c r="O44" s="88"/>
      <c r="P44" s="88"/>
      <c r="Q44" s="88"/>
      <c r="R44" s="88"/>
      <c r="S44" s="88"/>
      <c r="T44" s="88"/>
      <c r="U44" s="88"/>
      <c r="V44" s="34"/>
    </row>
    <row r="45" spans="1:22">
      <c r="E45" s="228"/>
      <c r="F45" s="87"/>
      <c r="G45" s="88"/>
      <c r="H45" s="88"/>
      <c r="I45" s="88"/>
      <c r="J45" s="88"/>
      <c r="K45" s="88"/>
      <c r="L45" s="88"/>
      <c r="M45" s="88"/>
      <c r="N45" s="88"/>
      <c r="O45" s="88"/>
      <c r="P45" s="88"/>
      <c r="Q45" s="88"/>
      <c r="R45" s="88"/>
      <c r="S45" s="88"/>
      <c r="T45" s="88"/>
      <c r="U45" s="88"/>
      <c r="V45" s="34"/>
    </row>
    <row r="46" spans="1:22">
      <c r="E46" s="228"/>
      <c r="F46" s="87"/>
      <c r="G46" s="88"/>
      <c r="H46" s="88"/>
      <c r="I46" s="88"/>
      <c r="J46" s="88"/>
      <c r="K46" s="88"/>
      <c r="L46" s="88"/>
      <c r="M46" s="88"/>
      <c r="N46" s="88"/>
      <c r="O46" s="88"/>
      <c r="P46" s="88"/>
      <c r="Q46" s="88"/>
      <c r="R46" s="88"/>
      <c r="S46" s="88"/>
      <c r="T46" s="88"/>
      <c r="U46" s="88"/>
      <c r="V46" s="34"/>
    </row>
    <row r="47" spans="1:22">
      <c r="E47" s="228"/>
      <c r="F47" s="87"/>
      <c r="G47" s="88"/>
      <c r="H47" s="88"/>
      <c r="I47" s="88"/>
      <c r="J47" s="88"/>
      <c r="K47" s="88"/>
      <c r="L47" s="88"/>
      <c r="M47" s="88"/>
      <c r="N47" s="88"/>
      <c r="O47" s="88"/>
      <c r="P47" s="88"/>
      <c r="Q47" s="88"/>
      <c r="R47" s="88"/>
      <c r="S47" s="88"/>
      <c r="T47" s="88"/>
      <c r="U47" s="88"/>
      <c r="V47" s="34"/>
    </row>
    <row r="48" spans="1:22">
      <c r="E48" s="228"/>
      <c r="F48" s="87"/>
      <c r="G48" s="88"/>
      <c r="H48" s="88"/>
      <c r="I48" s="88"/>
      <c r="J48" s="88"/>
      <c r="K48" s="88"/>
      <c r="L48" s="88"/>
      <c r="M48" s="88"/>
      <c r="N48" s="88"/>
      <c r="O48" s="88"/>
      <c r="P48" s="88"/>
      <c r="Q48" s="88"/>
      <c r="R48" s="88"/>
      <c r="S48" s="88"/>
      <c r="T48" s="88"/>
      <c r="U48" s="88"/>
      <c r="V48" s="34"/>
    </row>
    <row r="49" spans="1:22" s="241" customFormat="1" ht="25">
      <c r="A49" s="237"/>
      <c r="B49" s="237"/>
      <c r="C49" s="237"/>
      <c r="D49" s="237"/>
      <c r="E49" s="238"/>
      <c r="F49" s="236"/>
      <c r="G49" s="239" t="s">
        <v>4</v>
      </c>
      <c r="H49" s="239"/>
      <c r="I49" s="239"/>
      <c r="J49" s="239"/>
      <c r="K49" s="239"/>
      <c r="L49" s="239"/>
      <c r="M49" s="239"/>
      <c r="N49" s="239"/>
      <c r="O49" s="239"/>
      <c r="P49" s="239"/>
      <c r="Q49" s="239"/>
      <c r="R49" s="239"/>
      <c r="S49" s="239"/>
      <c r="T49" s="243"/>
      <c r="U49" s="236"/>
      <c r="V49" s="240"/>
    </row>
    <row r="50" spans="1:22">
      <c r="E50" s="228"/>
      <c r="F50" s="88"/>
      <c r="G50" s="88"/>
      <c r="H50" s="88"/>
      <c r="I50" s="88"/>
      <c r="J50" s="88"/>
      <c r="K50" s="88"/>
      <c r="L50" s="88"/>
      <c r="M50" s="88"/>
      <c r="N50" s="88"/>
      <c r="O50" s="88"/>
      <c r="P50" s="88"/>
      <c r="Q50" s="88"/>
      <c r="R50" s="88"/>
      <c r="S50" s="88"/>
      <c r="T50" s="88"/>
      <c r="U50" s="88"/>
      <c r="V50" s="34"/>
    </row>
    <row r="51" spans="1:22">
      <c r="E51" s="228"/>
      <c r="F51" s="88"/>
      <c r="G51" s="88"/>
      <c r="H51" s="88"/>
      <c r="I51" s="88"/>
      <c r="J51" s="88"/>
      <c r="K51" s="88"/>
      <c r="L51" s="88"/>
      <c r="M51" s="88"/>
      <c r="N51" s="88"/>
      <c r="O51" s="88"/>
      <c r="P51" s="88"/>
      <c r="Q51" s="88"/>
      <c r="R51" s="88"/>
      <c r="S51" s="88"/>
      <c r="T51" s="88"/>
      <c r="U51" s="88"/>
      <c r="V51" s="34"/>
    </row>
    <row r="52" spans="1:22">
      <c r="E52" s="228"/>
      <c r="F52" s="87"/>
      <c r="G52" s="88"/>
      <c r="H52" s="88"/>
      <c r="I52" s="88"/>
      <c r="J52" s="88"/>
      <c r="K52" s="88"/>
      <c r="L52" s="88"/>
      <c r="M52" s="88"/>
      <c r="N52" s="88"/>
      <c r="O52" s="88"/>
      <c r="P52" s="88"/>
      <c r="Q52" s="88"/>
      <c r="R52" s="88"/>
      <c r="S52" s="88"/>
      <c r="T52" s="88"/>
      <c r="U52" s="88"/>
      <c r="V52" s="34"/>
    </row>
    <row r="53" spans="1:22">
      <c r="E53" s="228"/>
      <c r="F53" s="87"/>
      <c r="G53" s="88"/>
      <c r="H53" s="88"/>
      <c r="I53" s="88"/>
      <c r="J53" s="88"/>
      <c r="K53" s="88"/>
      <c r="L53" s="88"/>
      <c r="M53" s="88"/>
      <c r="N53" s="88"/>
      <c r="O53" s="88"/>
      <c r="P53" s="88"/>
      <c r="Q53" s="88"/>
      <c r="R53" s="88"/>
      <c r="S53" s="88"/>
      <c r="T53" s="88"/>
      <c r="U53" s="88"/>
      <c r="V53" s="34"/>
    </row>
    <row r="54" spans="1:22">
      <c r="E54" s="228"/>
      <c r="F54" s="87"/>
      <c r="G54" s="88"/>
      <c r="H54" s="88"/>
      <c r="I54" s="88"/>
      <c r="J54" s="88"/>
      <c r="K54" s="88"/>
      <c r="L54" s="88"/>
      <c r="M54" s="88"/>
      <c r="N54" s="88"/>
      <c r="O54" s="88"/>
      <c r="P54" s="88"/>
      <c r="Q54" s="88"/>
      <c r="R54" s="88"/>
      <c r="S54" s="88"/>
      <c r="T54" s="88"/>
      <c r="U54" s="88"/>
      <c r="V54" s="34"/>
    </row>
    <row r="55" spans="1:22">
      <c r="E55" s="228"/>
      <c r="F55" s="87"/>
      <c r="G55" s="230"/>
      <c r="H55" s="88"/>
      <c r="I55" s="88"/>
      <c r="J55" s="88"/>
      <c r="K55" s="88"/>
      <c r="L55" s="88"/>
      <c r="M55" s="88"/>
      <c r="N55" s="88"/>
      <c r="O55" s="88"/>
      <c r="P55" s="88"/>
      <c r="Q55" s="88"/>
      <c r="R55" s="88"/>
      <c r="S55" s="88"/>
      <c r="T55" s="88"/>
      <c r="U55" s="88"/>
      <c r="V55" s="34"/>
    </row>
    <row r="56" spans="1:22">
      <c r="E56" s="228"/>
      <c r="F56" s="87"/>
      <c r="G56" s="88"/>
      <c r="H56" s="88"/>
      <c r="I56" s="88"/>
      <c r="J56" s="88"/>
      <c r="K56" s="88"/>
      <c r="L56" s="88"/>
      <c r="M56" s="88"/>
      <c r="N56" s="88"/>
      <c r="O56" s="88"/>
      <c r="P56" s="88"/>
      <c r="Q56" s="88"/>
      <c r="R56" s="88"/>
      <c r="S56" s="88"/>
      <c r="T56" s="88"/>
      <c r="U56" s="88"/>
      <c r="V56" s="34"/>
    </row>
    <row r="57" spans="1:22">
      <c r="E57" s="228"/>
      <c r="F57" s="87"/>
      <c r="G57" s="230"/>
      <c r="H57" s="88"/>
      <c r="I57" s="88"/>
      <c r="J57" s="88"/>
      <c r="K57" s="88"/>
      <c r="L57" s="88"/>
      <c r="M57" s="88"/>
      <c r="N57" s="88"/>
      <c r="O57" s="88"/>
      <c r="P57" s="88"/>
      <c r="Q57" s="88"/>
      <c r="R57" s="88"/>
      <c r="S57" s="88"/>
      <c r="T57" s="88"/>
      <c r="U57" s="88"/>
      <c r="V57" s="34"/>
    </row>
    <row r="58" spans="1:22">
      <c r="E58" s="228"/>
      <c r="F58" s="87"/>
      <c r="G58" s="88"/>
      <c r="H58" s="88"/>
      <c r="I58" s="88"/>
      <c r="J58" s="88"/>
      <c r="K58" s="88"/>
      <c r="L58" s="88"/>
      <c r="M58" s="88"/>
      <c r="N58" s="88"/>
      <c r="O58" s="88"/>
      <c r="P58" s="88"/>
      <c r="Q58" s="88"/>
      <c r="R58" s="88"/>
      <c r="S58" s="88"/>
      <c r="T58" s="88"/>
      <c r="U58" s="88"/>
      <c r="V58" s="34"/>
    </row>
    <row r="59" spans="1:22">
      <c r="E59" s="228"/>
      <c r="F59" s="88"/>
      <c r="G59" s="88"/>
      <c r="H59" s="88"/>
      <c r="I59" s="88"/>
      <c r="J59" s="88"/>
      <c r="K59" s="88"/>
      <c r="L59" s="88"/>
      <c r="M59" s="88"/>
      <c r="N59" s="88"/>
      <c r="O59" s="88"/>
      <c r="P59" s="88"/>
      <c r="Q59" s="88"/>
      <c r="R59" s="88"/>
      <c r="S59" s="88"/>
      <c r="T59" s="88"/>
      <c r="U59" s="88"/>
      <c r="V59" s="34"/>
    </row>
    <row r="60" spans="1:22" ht="5.25" customHeight="1">
      <c r="E60" s="228"/>
      <c r="F60" s="88"/>
      <c r="G60" s="88"/>
      <c r="H60" s="88"/>
      <c r="I60" s="88"/>
      <c r="J60" s="88"/>
      <c r="K60" s="88"/>
      <c r="L60" s="88"/>
      <c r="M60" s="88"/>
      <c r="N60" s="88"/>
      <c r="O60" s="88"/>
      <c r="P60" s="88"/>
      <c r="Q60" s="88"/>
      <c r="R60" s="88"/>
      <c r="S60" s="88"/>
      <c r="T60" s="88"/>
      <c r="U60" s="88"/>
      <c r="V60" s="34"/>
    </row>
    <row r="61" spans="1:22" ht="5.25" customHeight="1">
      <c r="E61" s="228"/>
      <c r="F61" s="88"/>
      <c r="G61" s="88"/>
      <c r="H61" s="88"/>
      <c r="I61" s="88"/>
      <c r="J61" s="88"/>
      <c r="K61" s="88"/>
      <c r="L61" s="88"/>
      <c r="M61" s="88"/>
      <c r="N61" s="88"/>
      <c r="O61" s="88"/>
      <c r="P61" s="88"/>
      <c r="Q61" s="88"/>
      <c r="R61" s="88"/>
      <c r="S61" s="88"/>
      <c r="T61" s="88"/>
      <c r="U61" s="88"/>
      <c r="V61" s="34"/>
    </row>
    <row r="62" spans="1:22" ht="5.25" customHeight="1">
      <c r="E62" s="228"/>
      <c r="F62" s="88"/>
      <c r="G62" s="88"/>
      <c r="H62" s="88"/>
      <c r="I62" s="88"/>
      <c r="J62" s="88"/>
      <c r="K62" s="88"/>
      <c r="L62" s="88"/>
      <c r="M62" s="88"/>
      <c r="N62" s="88"/>
      <c r="O62" s="88"/>
      <c r="P62" s="88"/>
      <c r="Q62" s="88"/>
      <c r="R62" s="88"/>
      <c r="S62" s="88"/>
      <c r="T62" s="88"/>
      <c r="U62" s="88"/>
      <c r="V62" s="34"/>
    </row>
    <row r="63" spans="1:22" ht="5.25" customHeight="1">
      <c r="E63" s="228"/>
      <c r="F63" s="88"/>
      <c r="G63" s="88"/>
      <c r="H63" s="88"/>
      <c r="I63" s="88"/>
      <c r="J63" s="88"/>
      <c r="K63" s="88"/>
      <c r="L63" s="88"/>
      <c r="M63" s="88"/>
      <c r="N63" s="88"/>
      <c r="O63" s="88"/>
      <c r="P63" s="88"/>
      <c r="Q63" s="88"/>
      <c r="R63" s="88"/>
      <c r="S63" s="88"/>
      <c r="T63" s="88"/>
      <c r="U63" s="88"/>
      <c r="V63" s="34"/>
    </row>
    <row r="64" spans="1:22" ht="5.25" customHeight="1">
      <c r="E64" s="228"/>
      <c r="F64" s="88"/>
      <c r="G64" s="88"/>
      <c r="H64" s="88"/>
      <c r="I64" s="88"/>
      <c r="J64" s="88"/>
      <c r="K64" s="88"/>
      <c r="L64" s="88"/>
      <c r="M64" s="88"/>
      <c r="N64" s="88"/>
      <c r="O64" s="88"/>
      <c r="P64" s="88"/>
      <c r="Q64" s="88"/>
      <c r="R64" s="88"/>
      <c r="S64" s="88"/>
      <c r="T64" s="88"/>
      <c r="U64" s="88"/>
      <c r="V64" s="34"/>
    </row>
    <row r="65" spans="5:22" ht="5.25" customHeight="1">
      <c r="E65" s="228"/>
      <c r="F65" s="88"/>
      <c r="G65" s="88"/>
      <c r="H65" s="88"/>
      <c r="I65" s="88"/>
      <c r="J65" s="88"/>
      <c r="K65" s="88"/>
      <c r="L65" s="88"/>
      <c r="M65" s="88"/>
      <c r="N65" s="88"/>
      <c r="O65" s="88"/>
      <c r="P65" s="88"/>
      <c r="Q65" s="88"/>
      <c r="R65" s="88"/>
      <c r="S65" s="88"/>
      <c r="T65" s="88"/>
      <c r="U65" s="88"/>
      <c r="V65" s="34"/>
    </row>
  </sheetData>
  <sheetProtection formatColumns="0" formatRows="0" autoFilter="0" pivotTables="0"/>
  <pageMargins left="0.25" right="0.25" top="0.75" bottom="0.75" header="0.3" footer="0.3"/>
  <pageSetup paperSize="8" fitToHeight="0"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AA90-5E93-4605-B69E-BEC188F4EEF2}">
  <sheetPr codeName="Sheet17">
    <tabColor theme="3"/>
  </sheetPr>
  <dimension ref="A1:AU105"/>
  <sheetViews>
    <sheetView tabSelected="1" topLeftCell="A2" zoomScale="55" zoomScaleNormal="55" workbookViewId="0">
      <selection activeCell="AS19" sqref="AS19"/>
    </sheetView>
  </sheetViews>
  <sheetFormatPr defaultRowHeight="15.5" outlineLevelCol="1"/>
  <cols>
    <col min="1" max="1" width="12.84375" customWidth="1"/>
    <col min="2" max="4" width="14" customWidth="1"/>
    <col min="7" max="12" width="10.4609375" customWidth="1"/>
    <col min="13" max="13" width="11.84375" bestFit="1" customWidth="1"/>
    <col min="14" max="15" width="10.4609375" customWidth="1"/>
    <col min="16" max="16" width="5.4609375" customWidth="1"/>
    <col min="17" max="18" width="10.4609375" customWidth="1"/>
    <col min="19" max="20" width="4.4609375" customWidth="1"/>
    <col min="21" max="21" width="11.84375" customWidth="1"/>
    <col min="22" max="22" width="10.23046875" customWidth="1"/>
    <col min="23" max="23" width="2.69140625" customWidth="1"/>
    <col min="24" max="26" width="12" customWidth="1"/>
    <col min="28" max="28" width="9.4609375" bestFit="1" customWidth="1"/>
    <col min="29" max="29" width="14" customWidth="1"/>
    <col min="31" max="31" width="19.53515625" customWidth="1"/>
    <col min="36" max="37" width="18.23046875" customWidth="1"/>
    <col min="38" max="38" width="18.23046875" customWidth="1" outlineLevel="1"/>
    <col min="39" max="42" width="8.765625" outlineLevel="1"/>
    <col min="43" max="43" width="22.53515625" bestFit="1" customWidth="1" outlineLevel="1"/>
    <col min="44" max="44" width="11.4609375" bestFit="1" customWidth="1" outlineLevel="1"/>
    <col min="45" max="47" width="9.765625" bestFit="1" customWidth="1" outlineLevel="1"/>
  </cols>
  <sheetData>
    <row r="1" spans="1:33" hidden="1">
      <c r="A1" s="2046" t="s">
        <v>1857</v>
      </c>
      <c r="B1" s="2046" t="s">
        <v>1856</v>
      </c>
      <c r="C1" s="2046"/>
      <c r="D1" s="2046"/>
    </row>
    <row r="2" spans="1:33" collapsed="1">
      <c r="A2" s="2046"/>
      <c r="B2" s="2046"/>
      <c r="C2" s="2046"/>
      <c r="D2" s="2046"/>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38"/>
    </row>
    <row r="3" spans="1:33" ht="15.75" customHeight="1">
      <c r="A3" s="2046"/>
      <c r="B3" s="2046"/>
      <c r="C3" s="2046"/>
      <c r="D3" s="2046"/>
      <c r="E3" s="16"/>
      <c r="F3" s="101"/>
      <c r="G3" s="101"/>
      <c r="H3" s="101"/>
      <c r="I3" s="101"/>
      <c r="J3" s="101"/>
      <c r="K3" s="3012" t="s">
        <v>5</v>
      </c>
      <c r="L3" s="3012"/>
      <c r="M3" s="3012"/>
      <c r="N3" s="3012"/>
      <c r="O3" s="101"/>
      <c r="P3" s="101"/>
      <c r="Q3" s="101"/>
      <c r="R3" s="101"/>
      <c r="S3" s="101"/>
      <c r="T3" s="101"/>
      <c r="U3" s="101"/>
      <c r="V3" s="101"/>
      <c r="W3" s="101"/>
      <c r="X3" s="101"/>
      <c r="Y3" s="101"/>
      <c r="Z3" s="101"/>
      <c r="AA3" s="101"/>
      <c r="AB3" s="101"/>
      <c r="AC3" s="101"/>
      <c r="AD3" s="101"/>
      <c r="AE3" s="101"/>
      <c r="AF3" s="101"/>
      <c r="AG3" s="39"/>
    </row>
    <row r="4" spans="1:33" ht="44.5">
      <c r="A4" s="2046"/>
      <c r="B4" s="2046"/>
      <c r="C4" s="2046"/>
      <c r="D4" s="2046"/>
      <c r="E4" s="698"/>
      <c r="F4" s="1871" t="s">
        <v>6</v>
      </c>
      <c r="G4" s="101"/>
      <c r="H4" s="101"/>
      <c r="I4" s="101"/>
      <c r="J4" s="101"/>
      <c r="K4" s="3012"/>
      <c r="L4" s="3012"/>
      <c r="M4" s="3012"/>
      <c r="N4" s="3012"/>
      <c r="O4" s="101"/>
      <c r="P4" s="101"/>
      <c r="Q4" s="101"/>
      <c r="R4" s="101"/>
      <c r="S4" s="101"/>
      <c r="T4" s="101"/>
      <c r="U4" s="101"/>
      <c r="V4" s="101"/>
      <c r="W4" s="101"/>
      <c r="X4" s="101"/>
      <c r="Y4" s="101"/>
      <c r="Z4" s="101"/>
      <c r="AA4" s="101"/>
      <c r="AB4" s="101"/>
      <c r="AC4" s="101"/>
      <c r="AD4" s="101"/>
      <c r="AE4" s="101"/>
      <c r="AF4" s="101"/>
      <c r="AG4" s="39"/>
    </row>
    <row r="5" spans="1:33" ht="22.5">
      <c r="E5" s="1143"/>
      <c r="F5" s="1191" t="s">
        <v>7</v>
      </c>
      <c r="G5" s="101"/>
      <c r="H5" s="101"/>
      <c r="I5" s="101"/>
      <c r="J5" s="101"/>
      <c r="K5" s="3012"/>
      <c r="L5" s="3012"/>
      <c r="M5" s="3012"/>
      <c r="N5" s="3012"/>
      <c r="O5" s="101"/>
      <c r="P5" s="101"/>
      <c r="Q5" s="101"/>
      <c r="R5" s="101"/>
      <c r="S5" s="101"/>
      <c r="T5" s="101"/>
      <c r="U5" s="101"/>
      <c r="V5" s="101"/>
      <c r="W5" s="101"/>
      <c r="X5" s="101"/>
      <c r="Y5" s="101"/>
      <c r="Z5" s="101"/>
      <c r="AA5" s="101"/>
      <c r="AB5" s="101"/>
      <c r="AC5" s="101"/>
      <c r="AD5" s="101"/>
      <c r="AE5" s="101"/>
      <c r="AF5" s="101"/>
      <c r="AG5" s="39"/>
    </row>
    <row r="6" spans="1:33">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36"/>
    </row>
    <row r="7" spans="1:33">
      <c r="E7" s="301"/>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227"/>
    </row>
    <row r="8" spans="1:33" ht="15" customHeight="1">
      <c r="E8" s="33"/>
      <c r="F8" s="1189"/>
      <c r="G8" s="1190"/>
      <c r="H8" s="1190"/>
      <c r="I8" s="1190"/>
      <c r="J8" s="1190"/>
      <c r="K8" s="1190"/>
      <c r="L8" s="1190"/>
      <c r="M8" s="1190"/>
      <c r="N8" s="1190"/>
      <c r="O8" s="1190"/>
      <c r="P8" s="1190"/>
      <c r="Q8" s="1190"/>
      <c r="R8" s="1190"/>
      <c r="S8" s="1190"/>
      <c r="T8" s="1190"/>
      <c r="U8" s="1190"/>
      <c r="V8" s="1190"/>
      <c r="W8" s="1190"/>
      <c r="X8" s="1190"/>
      <c r="Y8" s="1190"/>
      <c r="Z8" s="88"/>
      <c r="AA8" s="88"/>
      <c r="AB8" s="88"/>
      <c r="AC8" s="88"/>
      <c r="AD8" s="88"/>
      <c r="AE8" s="88"/>
      <c r="AF8" s="88"/>
      <c r="AG8" s="34"/>
    </row>
    <row r="9" spans="1:33" ht="18" customHeight="1">
      <c r="E9" s="33"/>
      <c r="F9" s="3011" t="s">
        <v>8</v>
      </c>
      <c r="G9" s="3011"/>
      <c r="H9" s="3011"/>
      <c r="I9" s="3011"/>
      <c r="J9" s="3011"/>
      <c r="K9" s="3011"/>
      <c r="L9" s="3011"/>
      <c r="M9" s="3011"/>
      <c r="N9" s="3011"/>
      <c r="O9" s="3011"/>
      <c r="P9" s="3011"/>
      <c r="Q9" s="2340"/>
      <c r="R9" s="1190"/>
      <c r="S9" s="1190"/>
      <c r="T9" s="1190"/>
      <c r="U9" s="1190"/>
      <c r="V9" s="1190"/>
      <c r="W9" s="1190"/>
      <c r="X9" s="1190"/>
      <c r="Y9" s="1190"/>
      <c r="Z9" s="88"/>
      <c r="AA9" s="88"/>
      <c r="AB9" s="88"/>
      <c r="AC9" s="88"/>
      <c r="AD9" s="88"/>
      <c r="AE9" s="88"/>
      <c r="AF9" s="88"/>
      <c r="AG9" s="34"/>
    </row>
    <row r="10" spans="1:33" ht="18" customHeight="1">
      <c r="E10" s="33"/>
      <c r="F10" s="3011"/>
      <c r="G10" s="3011"/>
      <c r="H10" s="3011"/>
      <c r="I10" s="3011"/>
      <c r="J10" s="3011"/>
      <c r="K10" s="3011"/>
      <c r="L10" s="3011"/>
      <c r="M10" s="3011"/>
      <c r="N10" s="3011"/>
      <c r="O10" s="3011"/>
      <c r="P10" s="3011"/>
      <c r="Q10" s="2340"/>
      <c r="R10" s="1190"/>
      <c r="S10" s="1190"/>
      <c r="T10" s="1190"/>
      <c r="U10" s="1190"/>
      <c r="V10" s="1190"/>
      <c r="W10" s="1190"/>
      <c r="X10" s="1190"/>
      <c r="Y10" s="1190"/>
      <c r="Z10" s="88"/>
      <c r="AA10" s="88"/>
      <c r="AB10" s="88"/>
      <c r="AC10" s="88"/>
      <c r="AD10" s="88"/>
      <c r="AE10" s="88"/>
      <c r="AF10" s="88"/>
      <c r="AG10" s="34"/>
    </row>
    <row r="11" spans="1:33" ht="15" customHeight="1">
      <c r="E11" s="33"/>
      <c r="F11" s="3011"/>
      <c r="G11" s="3011"/>
      <c r="H11" s="3011"/>
      <c r="I11" s="3011"/>
      <c r="J11" s="3011"/>
      <c r="K11" s="3011"/>
      <c r="L11" s="3011"/>
      <c r="M11" s="3011"/>
      <c r="N11" s="3011"/>
      <c r="O11" s="3011"/>
      <c r="P11" s="3011"/>
      <c r="Q11" s="2340"/>
      <c r="R11" s="1190"/>
      <c r="S11" s="1190"/>
      <c r="T11" s="3010"/>
      <c r="U11" s="3010"/>
      <c r="V11" s="3010"/>
      <c r="W11" s="3010"/>
      <c r="X11" s="3010"/>
      <c r="Y11" s="3010"/>
      <c r="Z11" s="88"/>
      <c r="AA11" s="88"/>
      <c r="AB11" s="88"/>
      <c r="AC11" s="88"/>
      <c r="AD11" s="88"/>
      <c r="AE11" s="88"/>
      <c r="AF11" s="88"/>
      <c r="AG11" s="34"/>
    </row>
    <row r="12" spans="1:33" ht="15" customHeight="1">
      <c r="E12" s="33"/>
      <c r="F12" s="3011"/>
      <c r="G12" s="3011"/>
      <c r="H12" s="3011"/>
      <c r="I12" s="3011"/>
      <c r="J12" s="3011"/>
      <c r="K12" s="3011"/>
      <c r="L12" s="3011"/>
      <c r="M12" s="3011"/>
      <c r="N12" s="3011"/>
      <c r="O12" s="3011"/>
      <c r="P12" s="3011"/>
      <c r="Q12" s="2340"/>
      <c r="R12" s="1190"/>
      <c r="S12" s="1190"/>
      <c r="T12" s="1190"/>
      <c r="U12" s="1190"/>
      <c r="V12" s="1190"/>
      <c r="W12" s="1190"/>
      <c r="X12" s="1190"/>
      <c r="Y12" s="1190"/>
      <c r="Z12" s="88"/>
      <c r="AA12" s="88"/>
      <c r="AB12" s="88"/>
      <c r="AC12" s="88"/>
      <c r="AD12" s="88"/>
      <c r="AE12" s="88"/>
      <c r="AF12" s="88"/>
      <c r="AG12" s="34"/>
    </row>
    <row r="13" spans="1:33" ht="15" customHeight="1">
      <c r="E13" s="33"/>
      <c r="F13" s="3011"/>
      <c r="G13" s="3011"/>
      <c r="H13" s="3011"/>
      <c r="I13" s="3011"/>
      <c r="J13" s="3011"/>
      <c r="K13" s="3011"/>
      <c r="L13" s="3011"/>
      <c r="M13" s="3011"/>
      <c r="N13" s="3011"/>
      <c r="O13" s="3011"/>
      <c r="P13" s="3011"/>
      <c r="Q13" s="2340"/>
      <c r="R13" s="1190"/>
      <c r="S13" s="1190"/>
      <c r="T13" s="1190"/>
      <c r="U13" s="1190"/>
      <c r="V13" s="1190"/>
      <c r="W13" s="1190"/>
      <c r="X13" s="1190"/>
      <c r="Y13" s="1190"/>
      <c r="Z13" s="88"/>
      <c r="AA13" s="88"/>
      <c r="AB13" s="88"/>
      <c r="AC13" s="88"/>
      <c r="AD13" s="88"/>
      <c r="AE13" s="88"/>
      <c r="AF13" s="88"/>
      <c r="AG13" s="34"/>
    </row>
    <row r="14" spans="1:33" ht="15" customHeight="1">
      <c r="E14" s="33"/>
      <c r="F14" s="2341"/>
      <c r="G14" s="2341"/>
      <c r="H14" s="2341"/>
      <c r="I14" s="2341"/>
      <c r="J14" s="2341"/>
      <c r="K14" s="2341"/>
      <c r="L14" s="2341"/>
      <c r="M14" s="2341"/>
      <c r="N14" s="2341"/>
      <c r="O14" s="2341"/>
      <c r="P14" s="2341"/>
      <c r="Q14" s="2340"/>
      <c r="R14" s="1190"/>
      <c r="S14" s="1190"/>
      <c r="T14" s="1190"/>
      <c r="U14" s="1190"/>
      <c r="V14" s="1190"/>
      <c r="W14" s="1190"/>
      <c r="X14" s="1190"/>
      <c r="Y14" s="1190"/>
      <c r="Z14" s="88"/>
      <c r="AA14" s="88"/>
      <c r="AB14" s="88"/>
      <c r="AC14" s="88"/>
      <c r="AD14" s="88"/>
      <c r="AE14" s="88"/>
      <c r="AF14" s="88"/>
      <c r="AG14" s="34"/>
    </row>
    <row r="15" spans="1:33" ht="15" customHeight="1">
      <c r="E15" s="33"/>
      <c r="F15" s="3011" t="s">
        <v>9</v>
      </c>
      <c r="G15" s="3011"/>
      <c r="H15" s="3011"/>
      <c r="I15" s="3011"/>
      <c r="J15" s="3011"/>
      <c r="K15" s="3011"/>
      <c r="L15" s="3011"/>
      <c r="M15" s="3011"/>
      <c r="N15" s="3011"/>
      <c r="O15" s="3011"/>
      <c r="P15" s="3011"/>
      <c r="Q15" s="2340"/>
      <c r="R15" s="1190"/>
      <c r="S15" s="1190"/>
      <c r="T15" s="1190"/>
      <c r="U15" s="1190"/>
      <c r="V15" s="1190"/>
      <c r="W15" s="1190"/>
      <c r="X15" s="1190"/>
      <c r="Y15" s="1190"/>
      <c r="Z15" s="88"/>
      <c r="AA15" s="88"/>
      <c r="AB15" s="88"/>
      <c r="AC15" s="88"/>
      <c r="AD15" s="88"/>
      <c r="AE15" s="88"/>
      <c r="AF15" s="88"/>
      <c r="AG15" s="34"/>
    </row>
    <row r="16" spans="1:33" ht="15" customHeight="1">
      <c r="E16" s="33"/>
      <c r="F16" s="3011"/>
      <c r="G16" s="3011"/>
      <c r="H16" s="3011"/>
      <c r="I16" s="3011"/>
      <c r="J16" s="3011"/>
      <c r="K16" s="3011"/>
      <c r="L16" s="3011"/>
      <c r="M16" s="3011"/>
      <c r="N16" s="3011"/>
      <c r="O16" s="3011"/>
      <c r="P16" s="3011"/>
      <c r="Q16" s="2340"/>
      <c r="R16" s="1190"/>
      <c r="S16" s="1190"/>
      <c r="T16" s="1190"/>
      <c r="U16" s="1190"/>
      <c r="V16" s="1190"/>
      <c r="W16" s="1190"/>
      <c r="X16" s="1190"/>
      <c r="Y16" s="1190"/>
      <c r="Z16" s="88"/>
      <c r="AA16" s="88"/>
      <c r="AB16" s="88"/>
      <c r="AC16" s="88"/>
      <c r="AD16" s="88"/>
      <c r="AE16" s="88"/>
      <c r="AF16" s="88"/>
      <c r="AG16" s="34"/>
    </row>
    <row r="17" spans="5:47" ht="15" customHeight="1">
      <c r="E17" s="33"/>
      <c r="F17" s="3011"/>
      <c r="G17" s="3011"/>
      <c r="H17" s="3011"/>
      <c r="I17" s="3011"/>
      <c r="J17" s="3011"/>
      <c r="K17" s="3011"/>
      <c r="L17" s="3011"/>
      <c r="M17" s="3011"/>
      <c r="N17" s="3011"/>
      <c r="O17" s="3011"/>
      <c r="P17" s="3011"/>
      <c r="Q17" s="2340"/>
      <c r="R17" s="1190"/>
      <c r="S17" s="1190"/>
      <c r="T17" s="1190"/>
      <c r="U17" s="1190"/>
      <c r="V17" s="1190"/>
      <c r="W17" s="1190"/>
      <c r="X17" s="1190"/>
      <c r="Y17" s="1190"/>
      <c r="Z17" s="88"/>
      <c r="AA17" s="88"/>
      <c r="AB17" s="88"/>
      <c r="AC17" s="88"/>
      <c r="AD17" s="88"/>
      <c r="AE17" s="88"/>
      <c r="AF17" s="88"/>
      <c r="AG17" s="34"/>
    </row>
    <row r="18" spans="5:47" ht="18" customHeight="1">
      <c r="E18" s="33"/>
      <c r="F18" s="2341"/>
      <c r="G18" s="2341"/>
      <c r="H18" s="2341"/>
      <c r="I18" s="2341"/>
      <c r="J18" s="2341"/>
      <c r="K18" s="2341"/>
      <c r="L18" s="2341"/>
      <c r="M18" s="2341"/>
      <c r="N18" s="2341"/>
      <c r="O18" s="2341"/>
      <c r="P18" s="2341"/>
      <c r="Q18" s="2340"/>
      <c r="R18" s="1190"/>
      <c r="S18" s="1190"/>
      <c r="T18" s="1190"/>
      <c r="U18" s="1190"/>
      <c r="V18" s="1190"/>
      <c r="W18" s="1190"/>
      <c r="X18" s="1190"/>
      <c r="Y18" s="1190"/>
      <c r="Z18" s="88"/>
      <c r="AA18" s="88"/>
      <c r="AB18" s="88"/>
      <c r="AC18" s="88"/>
      <c r="AD18" s="88"/>
      <c r="AE18" s="88"/>
      <c r="AF18" s="88"/>
      <c r="AG18" s="34"/>
    </row>
    <row r="19" spans="5:47" ht="15" customHeight="1">
      <c r="E19" s="33"/>
      <c r="F19" s="2341"/>
      <c r="G19" s="2341"/>
      <c r="H19" s="2341"/>
      <c r="I19" s="2341"/>
      <c r="J19" s="2341"/>
      <c r="K19" s="2341"/>
      <c r="L19" s="2341"/>
      <c r="M19" s="2341"/>
      <c r="N19" s="2341"/>
      <c r="O19" s="2341"/>
      <c r="P19" s="2341"/>
      <c r="Q19" s="2340"/>
      <c r="R19" s="88"/>
      <c r="S19" s="88"/>
      <c r="T19" s="88"/>
      <c r="U19" s="88"/>
      <c r="V19" s="88"/>
      <c r="W19" s="88"/>
      <c r="X19" s="88"/>
      <c r="Y19" s="88"/>
      <c r="Z19" s="88"/>
      <c r="AA19" s="88"/>
      <c r="AB19" s="88"/>
      <c r="AC19" s="88"/>
      <c r="AD19" s="88"/>
      <c r="AE19" s="88"/>
      <c r="AF19" s="88"/>
      <c r="AG19" s="34"/>
      <c r="AR19" s="88" t="s">
        <v>10</v>
      </c>
      <c r="AS19" s="1193" t="e">
        <f ca="1">AU19-1</f>
        <v>#NAME?</v>
      </c>
      <c r="AT19" s="88"/>
      <c r="AU19" s="1193" t="e">
        <f ca="1">YEAR(AU20)</f>
        <v>#NAME?</v>
      </c>
    </row>
    <row r="20" spans="5:47" ht="15" customHeight="1">
      <c r="E20" s="33"/>
      <c r="F20" s="2341"/>
      <c r="G20" s="2341"/>
      <c r="H20" s="2341"/>
      <c r="I20" s="2341"/>
      <c r="J20" s="2341"/>
      <c r="K20" s="2341"/>
      <c r="L20" s="2341"/>
      <c r="M20" s="2341"/>
      <c r="N20" s="2341"/>
      <c r="O20" s="2341"/>
      <c r="P20" s="2341"/>
      <c r="Q20" s="88"/>
      <c r="R20" s="88"/>
      <c r="S20" s="88"/>
      <c r="T20" s="88"/>
      <c r="U20" s="88"/>
      <c r="V20" s="88"/>
      <c r="W20" s="88"/>
      <c r="X20" s="88"/>
      <c r="Y20" s="88"/>
      <c r="Z20" s="88"/>
      <c r="AA20" s="88"/>
      <c r="AB20" s="88"/>
      <c r="AC20" s="88"/>
      <c r="AD20" s="88"/>
      <c r="AE20" s="88"/>
      <c r="AF20" s="88"/>
      <c r="AG20" s="34"/>
      <c r="AR20" s="1169" t="s">
        <v>11</v>
      </c>
      <c r="AS20" s="1192" t="e" cm="1">
        <f t="array" aca="1" ref="AS20" ca="1">EOMONTH(val_currentFYE,-12)</f>
        <v>#NAME?</v>
      </c>
      <c r="AT20" s="88"/>
      <c r="AU20" s="1192" t="e" cm="1">
        <f t="array" aca="1" ref="AU20" ca="1">val_currentFYE</f>
        <v>#NAME?</v>
      </c>
    </row>
    <row r="21" spans="5:47" ht="15" customHeight="1">
      <c r="E21" s="33"/>
      <c r="F21" s="2341"/>
      <c r="G21" s="2341"/>
      <c r="H21" s="2341"/>
      <c r="I21" s="2341"/>
      <c r="J21" s="2341"/>
      <c r="K21" s="2341"/>
      <c r="L21" s="2341"/>
      <c r="M21" s="2341"/>
      <c r="N21" s="2341"/>
      <c r="O21" s="2341"/>
      <c r="P21" s="2341"/>
      <c r="Q21" s="88"/>
      <c r="R21" s="88"/>
      <c r="S21" s="88"/>
      <c r="T21" s="88"/>
      <c r="U21" s="88"/>
      <c r="V21" s="88"/>
      <c r="W21" s="88"/>
      <c r="X21" s="1144"/>
      <c r="Y21" s="88"/>
      <c r="Z21" s="88"/>
      <c r="AA21" s="88"/>
      <c r="AB21" s="88"/>
      <c r="AC21" s="88"/>
      <c r="AD21" s="88"/>
      <c r="AE21" s="88"/>
      <c r="AF21" s="88"/>
      <c r="AG21" s="34"/>
      <c r="AR21" s="1169" t="s">
        <v>12</v>
      </c>
      <c r="AS21" s="1192" t="e">
        <f ca="1">EOMONTH(AS20, -12)+1</f>
        <v>#NAME?</v>
      </c>
      <c r="AT21" s="88"/>
      <c r="AU21" s="1192" t="e">
        <f ca="1">EOMONTH(AU20, -12)+1</f>
        <v>#NAME?</v>
      </c>
    </row>
    <row r="22" spans="5:47">
      <c r="E22" s="33"/>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34"/>
    </row>
    <row r="23" spans="5:47">
      <c r="E23" s="33"/>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34"/>
    </row>
    <row r="24" spans="5:47">
      <c r="E24" s="33"/>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34"/>
    </row>
    <row r="25" spans="5:47">
      <c r="E25" s="33"/>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34"/>
    </row>
    <row r="26" spans="5:47">
      <c r="E26" s="33"/>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34"/>
    </row>
    <row r="27" spans="5:47">
      <c r="E27" s="33"/>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34"/>
    </row>
    <row r="28" spans="5:47">
      <c r="E28" s="33"/>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34"/>
    </row>
    <row r="29" spans="5:47">
      <c r="E29" s="3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34"/>
    </row>
    <row r="30" spans="5:47">
      <c r="E30" s="33"/>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34"/>
    </row>
    <row r="31" spans="5:47">
      <c r="E31" s="33"/>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row>
    <row r="32" spans="5:47">
      <c r="E32" s="33"/>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34"/>
      <c r="AQ32" s="1474" t="e">
        <f ca="1">"AS OF " &amp; UPPER(TEXT( val_asOfDate, "mmm-yy" ))&amp; " (" &amp; val_reportingCurrency&amp; " M)"</f>
        <v>#NAME?</v>
      </c>
      <c r="AR32" s="1474"/>
      <c r="AS32" s="1474"/>
      <c r="AT32" s="1474"/>
      <c r="AU32" s="1474"/>
    </row>
    <row r="33" spans="5:47">
      <c r="E33" s="33"/>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c r="AQ33" s="1475" t="s">
        <v>13</v>
      </c>
      <c r="AR33" s="1475" t="s">
        <v>14</v>
      </c>
      <c r="AS33" s="1475" t="e">
        <f ca="1">PL!$CE$12</f>
        <v>#NAME?</v>
      </c>
      <c r="AT33" s="1475" t="e">
        <f ca="1">PL!CN12</f>
        <v>#NAME?</v>
      </c>
      <c r="AU33" s="1475" t="e">
        <f ca="1">PL!CQ12</f>
        <v>#NAME?</v>
      </c>
    </row>
    <row r="34" spans="5:47">
      <c r="E34" s="33"/>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34"/>
      <c r="AQ34" s="1863" t="s">
        <v>15</v>
      </c>
      <c r="AR34" s="1863" t="s">
        <v>16</v>
      </c>
      <c r="AS34" s="1864"/>
      <c r="AT34" s="1865" cm="1">
        <f t="array" ref="AT34">_xlfn.LET(_xlpm.Res,IFBLANK(PL!$CN$148,PL!$CM$148),IF(_xlpm.Res="","-",_xlpm.Res*fxVal_normal/1000000))</f>
        <v>1</v>
      </c>
      <c r="AU34" s="1865" cm="1">
        <f t="array" ref="AU34">_xlfn.LET(_xlpm.res, IFBLANK(PL!$CQ$148,PL!$CP$148),IF(_xlpm.res="","-",_xlpm.res*fxVal_normal/1000000))</f>
        <v>1</v>
      </c>
    </row>
    <row r="35" spans="5:47">
      <c r="E35" s="33"/>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c r="AQ35" s="88" t="s">
        <v>15</v>
      </c>
      <c r="AR35" s="88" t="s">
        <v>17</v>
      </c>
      <c r="AS35" s="1866"/>
      <c r="AT35" s="1867" cm="1">
        <f t="array" ref="AT35">_xlfn.LET(_xlpm.res, IFBLANK(PL!$CN$162,PL!$CM$162),IF(_xlpm.res="","-",_xlpm.res*fxVal_normal/1000000))</f>
        <v>1</v>
      </c>
      <c r="AU35" s="1867" cm="1">
        <f t="array" ref="AU35">_xlfn.LET(_xlpm.res,IFBLANK(PL!$CQ$162,PL!$CP$162),IF(_xlpm.res="","-",_xlpm.res*fxVal_normal/1000000))</f>
        <v>1</v>
      </c>
    </row>
    <row r="36" spans="5:47">
      <c r="E36" s="33"/>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34"/>
      <c r="AQ36" s="88" t="s">
        <v>15</v>
      </c>
      <c r="AR36" s="88" t="s">
        <v>18</v>
      </c>
      <c r="AS36" s="1866"/>
      <c r="AT36" s="1867" cm="1">
        <f t="array" ref="AT36">_xlfn.LET(_xlpm.res,IFBLANK(PL!$CN$176,PL!$CM$176),IF(_xlpm.res="","-",_xlpm.res*fxVal_normal/1000000))</f>
        <v>1</v>
      </c>
      <c r="AU36" s="1867" cm="1">
        <f t="array" ref="AU36">_xlfn.LET(_xlpm.res, IFBLANK(PL!$CQ$176,PL!$CP$176),IF(_xlpm.res="","-",_xlpm.res*fxVal_normal/1000000))</f>
        <v>1</v>
      </c>
    </row>
    <row r="37" spans="5:47">
      <c r="E37" s="33"/>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c r="AQ37" s="88" t="s">
        <v>19</v>
      </c>
      <c r="AR37" s="88" t="s">
        <v>16</v>
      </c>
      <c r="AS37" s="1867" t="e" cm="1">
        <f t="array" aca="1" ref="AS37" ca="1">IF(
    OR(_xlfn.VSTACK(PL!$CE$154,PL!$CE$147)=""),
   "-",
    IFERROR(( PL!$CE$154-PL!$CE$147)*fxVal_normal/1000000, "-")
)</f>
        <v>#NAME?</v>
      </c>
      <c r="AT37" s="1867" cm="1">
        <f t="array" ref="AT37">_xlfn.LET(_xlpm.res,IFBLANK(PL!$CN$149,PL!$CM$149),IF(_xlpm.res="","-",_xlpm.res*fxVal_normal/1000000))</f>
        <v>1</v>
      </c>
      <c r="AU37" s="1867" cm="1">
        <f t="array" ref="AU37">_xlfn.LET(_xlpm.res, IFBLANK(PL!$CQ$149,PL!$CP$149),IF(_xlpm.res="","-",_xlpm.res*fxVal_normal/1000000))</f>
        <v>1</v>
      </c>
    </row>
    <row r="38" spans="5:47">
      <c r="E38" s="33"/>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34"/>
      <c r="AQ38" s="88" t="s">
        <v>19</v>
      </c>
      <c r="AR38" s="88" t="s">
        <v>17</v>
      </c>
      <c r="AS38" s="1867" t="e" cm="1">
        <f t="array" aca="1" ref="AS38" ca="1">IF(
    OR(_xlfn.VSTACK(PL!$CE$168,PL!$CE$161)=""),
   "-",
    IFERROR(( PL!$CE$168-PL!$CE$161)*fxVal_normal/1000000,"-")
)</f>
        <v>#NAME?</v>
      </c>
      <c r="AT38" s="1867" cm="1">
        <f t="array" ref="AT38">_xlfn.LET(_xlpm.res,IFBLANK(PL!$CN$163,PL!$CM$163),IF(_xlpm.res="","-",_xlpm.res*fxVal_normal/1000000))</f>
        <v>1</v>
      </c>
      <c r="AU38" s="1867" cm="1">
        <f t="array" ref="AU38">_xlfn.LET(_xlpm.res,IFBLANK(PL!$CQ$163,PL!$CP$163),IF(_xlpm.res="","-",_xlpm.res*fxVal_normal/1000000))</f>
        <v>1</v>
      </c>
    </row>
    <row r="39" spans="5:47">
      <c r="E39" s="33"/>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c r="AQ39" s="1868" t="s">
        <v>19</v>
      </c>
      <c r="AR39" s="1868" t="s">
        <v>18</v>
      </c>
      <c r="AS39" s="1869" t="e" cm="1">
        <f t="array" aca="1" ref="AS39" ca="1">IF(
    OR(_xlfn.VSTACK(PL!$CE$182,PL!$CE$175)=""),
   "-",
    ( PL!$CE$182-PL!$CE$175)*fxVal_normal/1000000
)</f>
        <v>#NAME?</v>
      </c>
      <c r="AT39" s="1869" cm="1">
        <f t="array" ref="AT39">_xlfn.LET(_xlpm.res, IFBLANK(PL!$CN$177,PL!$CM$177),IF(_xlpm.res="","-",_xlpm.res*fxVal_normal/1000000))</f>
        <v>1</v>
      </c>
      <c r="AU39" s="1869" cm="1">
        <f t="array" ref="AU39">_xlfn.LET( _xlpm.res, IFBLANK(PL!$CQ$177,PL!$CP$177),IF(_xlpm.res="","-",_xlpm.res*fxVal_normal/1000000))</f>
        <v>1</v>
      </c>
    </row>
    <row r="40" spans="5:47">
      <c r="E40" s="33"/>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34"/>
      <c r="AS40" s="1476"/>
      <c r="AT40" s="1476"/>
      <c r="AU40" s="1476"/>
    </row>
    <row r="41" spans="5:47">
      <c r="E41" s="33"/>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34"/>
    </row>
    <row r="42" spans="5:47">
      <c r="E42" s="33"/>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34"/>
    </row>
    <row r="43" spans="5:47">
      <c r="E43" s="33"/>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34"/>
    </row>
    <row r="44" spans="5:47">
      <c r="E44" s="33"/>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34"/>
    </row>
    <row r="45" spans="5:47">
      <c r="E45" s="33"/>
      <c r="F45" s="88"/>
      <c r="G45" s="88"/>
      <c r="H45" s="88"/>
      <c r="I45" s="88"/>
      <c r="J45" s="88"/>
      <c r="K45" s="88"/>
      <c r="L45" s="88"/>
      <c r="M45" s="88"/>
      <c r="N45" s="88"/>
      <c r="O45" s="88"/>
      <c r="P45" s="88"/>
      <c r="Q45" s="88"/>
      <c r="R45" s="88"/>
      <c r="S45" s="88"/>
      <c r="T45" s="88"/>
      <c r="U45" s="88"/>
      <c r="V45" s="88"/>
      <c r="W45" s="88"/>
      <c r="X45" s="88"/>
      <c r="Y45" s="88"/>
      <c r="Z45" s="34"/>
      <c r="AA45" s="88"/>
      <c r="AB45" s="88"/>
      <c r="AC45" s="88"/>
      <c r="AD45" s="88"/>
      <c r="AE45" s="88"/>
      <c r="AF45" s="88"/>
      <c r="AG45" s="34"/>
    </row>
    <row r="46" spans="5:47">
      <c r="E46" s="33"/>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34"/>
    </row>
    <row r="47" spans="5:47">
      <c r="E47" s="33"/>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34"/>
    </row>
    <row r="48" spans="5:47">
      <c r="E48" s="33"/>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34"/>
    </row>
    <row r="49" spans="5:33">
      <c r="E49" s="33"/>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34"/>
    </row>
    <row r="50" spans="5:33">
      <c r="E50" s="33"/>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34"/>
    </row>
    <row r="51" spans="5:33">
      <c r="E51" s="33"/>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34"/>
    </row>
    <row r="52" spans="5:33" ht="23">
      <c r="E52" s="33"/>
      <c r="F52" s="1872" t="s">
        <v>20</v>
      </c>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34"/>
    </row>
    <row r="53" spans="5:33">
      <c r="E53" s="33"/>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34"/>
    </row>
    <row r="54" spans="5:33">
      <c r="E54" s="33"/>
      <c r="F54" s="13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34"/>
    </row>
    <row r="55" spans="5:33">
      <c r="E55" s="33"/>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34"/>
    </row>
    <row r="56" spans="5:33">
      <c r="E56" s="33"/>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34"/>
    </row>
    <row r="57" spans="5:33">
      <c r="E57" s="33"/>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34"/>
    </row>
    <row r="58" spans="5:33">
      <c r="E58" s="33"/>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34"/>
    </row>
    <row r="59" spans="5:33">
      <c r="E59" s="33"/>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34"/>
    </row>
    <row r="60" spans="5:33">
      <c r="E60" s="33"/>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34"/>
    </row>
    <row r="61" spans="5:33">
      <c r="E61" s="33"/>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34"/>
    </row>
    <row r="62" spans="5:33">
      <c r="E62" s="33"/>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34"/>
    </row>
    <row r="63" spans="5:33">
      <c r="E63" s="33"/>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34"/>
    </row>
    <row r="64" spans="5:33">
      <c r="E64" s="33"/>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34"/>
    </row>
    <row r="65" spans="5:33">
      <c r="E65" s="33"/>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34"/>
    </row>
    <row r="66" spans="5:33">
      <c r="E66" s="33"/>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34"/>
    </row>
    <row r="67" spans="5:33">
      <c r="E67" s="33"/>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34"/>
    </row>
    <row r="68" spans="5:33">
      <c r="E68" s="33"/>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34"/>
    </row>
    <row r="69" spans="5:33">
      <c r="E69" s="33"/>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34"/>
    </row>
    <row r="70" spans="5:33">
      <c r="E70" s="33"/>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34"/>
    </row>
    <row r="71" spans="5:33">
      <c r="E71" s="33"/>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34"/>
    </row>
    <row r="72" spans="5:33">
      <c r="E72" s="33"/>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34"/>
    </row>
    <row r="73" spans="5:33">
      <c r="E73" s="33"/>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34"/>
    </row>
    <row r="74" spans="5:33">
      <c r="E74" s="33"/>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34"/>
    </row>
    <row r="75" spans="5:33">
      <c r="E75" s="33"/>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34"/>
    </row>
    <row r="76" spans="5:33">
      <c r="E76" s="33"/>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34"/>
    </row>
    <row r="77" spans="5:33">
      <c r="E77" s="33"/>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34"/>
    </row>
    <row r="78" spans="5:33">
      <c r="E78" s="33"/>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34"/>
    </row>
    <row r="79" spans="5:33">
      <c r="E79" s="33"/>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34"/>
    </row>
    <row r="80" spans="5:33">
      <c r="E80" s="33"/>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34"/>
    </row>
    <row r="81" spans="5:33">
      <c r="E81" s="33"/>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34"/>
    </row>
    <row r="82" spans="5:33">
      <c r="E82" s="33"/>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34"/>
    </row>
    <row r="83" spans="5:33">
      <c r="E83" s="33"/>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34"/>
    </row>
    <row r="84" spans="5:33">
      <c r="E84" s="33"/>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34"/>
    </row>
    <row r="85" spans="5:33">
      <c r="E85" s="33"/>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34"/>
    </row>
    <row r="86" spans="5:33" ht="30.75" customHeight="1">
      <c r="E86" s="33"/>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34"/>
    </row>
    <row r="87" spans="5:33">
      <c r="E87" s="33"/>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34"/>
    </row>
    <row r="88" spans="5:33">
      <c r="E88" s="33"/>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34"/>
    </row>
    <row r="89" spans="5:33" ht="23">
      <c r="E89" s="33"/>
      <c r="F89" s="1872" t="s">
        <v>21</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34"/>
    </row>
    <row r="90" spans="5:33" ht="22.5">
      <c r="E90" s="33"/>
      <c r="F90" s="233"/>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34"/>
    </row>
    <row r="91" spans="5:33" ht="23">
      <c r="E91" s="33"/>
      <c r="F91" s="1872"/>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34"/>
    </row>
    <row r="92" spans="5:33">
      <c r="E92" s="33"/>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34"/>
    </row>
    <row r="93" spans="5:33">
      <c r="E93" s="33"/>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34"/>
    </row>
    <row r="94" spans="5:33">
      <c r="E94" s="33"/>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34"/>
    </row>
    <row r="95" spans="5:33">
      <c r="E95" s="33"/>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34"/>
    </row>
    <row r="96" spans="5:33">
      <c r="E96" s="33"/>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34"/>
    </row>
    <row r="97" spans="5:33">
      <c r="E97" s="33"/>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34"/>
    </row>
    <row r="98" spans="5:33">
      <c r="E98" s="33"/>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34"/>
    </row>
    <row r="99" spans="5:33">
      <c r="E99" s="33"/>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34"/>
    </row>
    <row r="100" spans="5:33">
      <c r="E100" s="33"/>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34"/>
    </row>
    <row r="101" spans="5:33">
      <c r="E101" s="33"/>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34"/>
    </row>
    <row r="102" spans="5:33">
      <c r="E102" s="33"/>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34"/>
    </row>
    <row r="103" spans="5:33">
      <c r="E103" s="33"/>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34"/>
    </row>
    <row r="104" spans="5:33">
      <c r="E104" s="33"/>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34"/>
    </row>
    <row r="105" spans="5:33">
      <c r="E105" s="40"/>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41"/>
    </row>
  </sheetData>
  <sheetProtection formatColumns="0" formatRows="0" autoFilter="0" pivotTables="0"/>
  <mergeCells count="4">
    <mergeCell ref="T11:Y11"/>
    <mergeCell ref="F9:P13"/>
    <mergeCell ref="F15:P17"/>
    <mergeCell ref="K3:N5"/>
  </mergeCells>
  <phoneticPr fontId="45" type="noConversion"/>
  <conditionalFormatting sqref="AS19 AU19">
    <cfRule type="expression" dxfId="4112" priority="9275">
      <formula>#REF!=2</formula>
    </cfRule>
    <cfRule type="expression" dxfId="4111" priority="9276">
      <formula>#REF!=1</formula>
    </cfRule>
  </conditionalFormatting>
  <pageMargins left="0.7" right="0.7" top="0.75" bottom="0.75" header="0.3" footer="0.3"/>
  <pageSetup paperSize="9"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E5F7-78A8-E246-9753-32B16CA5579A}">
  <sheetPr codeName="Sheet5">
    <tabColor rgb="FF92D050"/>
  </sheetPr>
  <dimension ref="A1:FB339"/>
  <sheetViews>
    <sheetView topLeftCell="AM1" zoomScale="70" zoomScaleNormal="70" workbookViewId="0">
      <selection activeCell="CP236" activeCellId="1" sqref="CM236:CN241 CP236:CQ241"/>
    </sheetView>
  </sheetViews>
  <sheetFormatPr defaultColWidth="9" defaultRowHeight="15.5" outlineLevelCol="1"/>
  <cols>
    <col min="1" max="1" width="48.765625" hidden="1" customWidth="1" outlineLevel="1"/>
    <col min="2" max="2" width="56.69140625" hidden="1" customWidth="1" outlineLevel="1"/>
    <col min="3" max="3" width="46.765625" hidden="1" customWidth="1" outlineLevel="1"/>
    <col min="4" max="4" width="30.84375" hidden="1" customWidth="1" outlineLevel="1"/>
    <col min="5" max="5" width="42.4609375" style="37" hidden="1" customWidth="1" outlineLevel="1"/>
    <col min="6" max="6" width="29.84375" style="37" hidden="1" customWidth="1" outlineLevel="1"/>
    <col min="7" max="7" width="24.23046875" style="37" hidden="1" customWidth="1" outlineLevel="1"/>
    <col min="8" max="8" width="11.23046875" hidden="1" customWidth="1" outlineLevel="1" collapsed="1"/>
    <col min="9" max="9" width="13.23046875" hidden="1" customWidth="1" outlineLevel="1"/>
    <col min="10" max="10" width="12.69140625" hidden="1" customWidth="1" outlineLevel="1"/>
    <col min="11" max="11" width="15.4609375" hidden="1" customWidth="1" outlineLevel="1"/>
    <col min="12" max="13" width="2" hidden="1" customWidth="1" outlineLevel="1"/>
    <col min="14" max="14" width="6.4609375" customWidth="1" collapsed="1"/>
    <col min="15" max="15" width="1.4609375" customWidth="1" outlineLevel="1"/>
    <col min="16" max="17" width="2.69140625" customWidth="1" outlineLevel="1"/>
    <col min="18" max="18" width="1.4609375" customWidth="1" outlineLevel="1"/>
    <col min="19" max="19" width="34.23046875" customWidth="1" outlineLevel="1"/>
    <col min="20" max="20" width="53" customWidth="1" outlineLevel="1"/>
    <col min="21" max="21" width="1.4609375" customWidth="1" outlineLevel="1"/>
    <col min="22" max="22" width="1.69140625" customWidth="1"/>
    <col min="23" max="23" width="14.23046875" customWidth="1"/>
    <col min="24" max="24" width="4.4609375" customWidth="1"/>
    <col min="25" max="25" width="44.69140625" customWidth="1"/>
    <col min="26" max="26" width="4.84375" customWidth="1"/>
    <col min="27" max="27" width="6.53515625" customWidth="1"/>
    <col min="28" max="28" width="44.69140625" customWidth="1"/>
    <col min="29" max="29" width="12.765625" customWidth="1"/>
    <col min="30" max="35" width="17.84375" customWidth="1"/>
    <col min="36" max="36" width="17.84375" customWidth="1" collapsed="1"/>
    <col min="37" max="53" width="17.84375" customWidth="1"/>
    <col min="54" max="54" width="17.84375" customWidth="1" collapsed="1"/>
    <col min="55" max="66" width="17.84375" customWidth="1"/>
    <col min="67" max="78" width="4.4609375" customWidth="1" outlineLevel="1"/>
    <col min="79" max="79" width="4" customWidth="1"/>
    <col min="80" max="81" width="1.4609375" customWidth="1"/>
    <col min="82" max="83" width="17.84375" customWidth="1"/>
    <col min="84" max="84" width="1.4609375" customWidth="1"/>
    <col min="85" max="86" width="17.84375" customWidth="1"/>
    <col min="87" max="87" width="1.4609375" customWidth="1"/>
    <col min="88" max="89" width="17.84375" customWidth="1"/>
    <col min="90" max="90" width="1.4609375" customWidth="1"/>
    <col min="91" max="91" width="19.53515625" customWidth="1"/>
    <col min="92" max="92" width="17.84375" customWidth="1"/>
    <col min="93" max="93" width="1.4609375" customWidth="1"/>
    <col min="94" max="95" width="17.84375" customWidth="1"/>
    <col min="96" max="96" width="1.4609375" customWidth="1"/>
    <col min="97" max="97" width="16.84375" customWidth="1"/>
    <col min="98" max="98" width="23.4609375" customWidth="1" outlineLevel="1"/>
    <col min="99" max="99" width="17.07421875" customWidth="1" outlineLevel="1"/>
    <col min="100" max="100" width="16.23046875" customWidth="1" outlineLevel="1"/>
    <col min="101" max="101" width="14.84375" customWidth="1" outlineLevel="1"/>
    <col min="102" max="102" width="4" style="115" customWidth="1" outlineLevel="1"/>
    <col min="103" max="106" width="14.84375" customWidth="1" outlineLevel="1"/>
    <col min="107" max="107" width="4" style="115" customWidth="1" outlineLevel="1"/>
    <col min="108" max="144" width="14.84375" customWidth="1" outlineLevel="1"/>
    <col min="145" max="146" width="9" customWidth="1" outlineLevel="1"/>
    <col min="147" max="147" width="9" customWidth="1"/>
  </cols>
  <sheetData>
    <row r="1" spans="1:108" ht="5.5" customHeight="1">
      <c r="A1" s="2378" t="s">
        <v>1857</v>
      </c>
      <c r="B1" t="s">
        <v>1856</v>
      </c>
      <c r="C1" s="2379"/>
      <c r="H1" s="37"/>
      <c r="I1" s="37"/>
      <c r="J1" s="37"/>
      <c r="K1" s="37"/>
      <c r="N1" s="115"/>
      <c r="W1" s="37"/>
      <c r="X1" s="880"/>
      <c r="Z1" s="765"/>
      <c r="AC1" s="37"/>
      <c r="CI1" s="108"/>
    </row>
    <row r="2" spans="1:108" ht="9" hidden="1" customHeight="1">
      <c r="A2" s="2378"/>
      <c r="B2" s="2379"/>
      <c r="C2" s="2379"/>
      <c r="H2" s="37"/>
      <c r="I2" s="37"/>
      <c r="J2" s="37"/>
      <c r="K2" s="37"/>
      <c r="N2" s="115"/>
      <c r="W2" s="37"/>
      <c r="X2" s="880"/>
      <c r="Z2" s="765"/>
      <c r="AC2" s="37"/>
      <c r="CI2" s="108"/>
    </row>
    <row r="3" spans="1:108" ht="4.1500000000000004" customHeight="1" collapsed="1">
      <c r="A3" s="2380"/>
      <c r="B3" s="2617"/>
      <c r="C3" s="2379"/>
      <c r="D3" s="2381"/>
      <c r="G3" s="2382"/>
      <c r="H3" s="37"/>
      <c r="I3" s="37"/>
      <c r="J3" s="37"/>
      <c r="K3" s="37"/>
      <c r="N3" s="3043" t="s">
        <v>23</v>
      </c>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108" ht="30.65" customHeight="1">
      <c r="E4" s="147"/>
      <c r="H4" s="37"/>
      <c r="I4" s="37"/>
      <c r="J4" s="37"/>
      <c r="K4" s="37"/>
      <c r="L4" s="37"/>
      <c r="N4" s="3044"/>
      <c r="O4" s="3008" t="e" cm="1" vm="2">
        <f t="array" ref="O4">IF(LEFT($A$1,3) = "unp", icon_unlock, icon_lock)</f>
        <v>#VALUE!</v>
      </c>
      <c r="P4" s="3008"/>
      <c r="Q4" s="3008"/>
      <c r="R4" s="153"/>
      <c r="S4" s="153" t="e" vm="3">
        <v>#VALUE!</v>
      </c>
      <c r="T4" s="153"/>
      <c r="U4" s="39"/>
      <c r="W4" s="767"/>
      <c r="X4" s="882"/>
      <c r="Y4" s="1358" t="e" vm="1">
        <f ca="1">_xlfn.IMAGE(INDEX(PM_Support[COMPANY_LOGO_URL],MATCH(val_company,PM_Support[COMPANY_NAME],0)))</f>
        <v>#VALUE!</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2383"/>
      <c r="CQ4" s="2383"/>
      <c r="CR4" s="39"/>
    </row>
    <row r="5" spans="1:108" ht="25.15" customHeight="1">
      <c r="C5" s="2379"/>
      <c r="H5" s="37"/>
      <c r="I5" s="37"/>
      <c r="J5" s="37"/>
      <c r="K5" s="37"/>
      <c r="N5" s="3044"/>
      <c r="O5" s="101"/>
      <c r="P5" s="153"/>
      <c r="Q5" s="101"/>
      <c r="R5" s="153"/>
      <c r="S5" s="1605" t="s">
        <v>25</v>
      </c>
      <c r="T5" s="1605"/>
      <c r="U5" s="39"/>
      <c r="W5" s="767"/>
      <c r="X5" s="996"/>
      <c r="Y5" s="264" t="s">
        <v>26</v>
      </c>
      <c r="Z5" s="989"/>
      <c r="AA5" s="551"/>
      <c r="AB5" s="560"/>
      <c r="AC5" s="126"/>
      <c r="AD5" s="126"/>
      <c r="AE5" s="35" t="str">
        <f>CX_ENTITY</f>
        <v>W06f9Irq7</v>
      </c>
      <c r="AF5" s="101"/>
      <c r="AG5" s="35" t="s">
        <v>27</v>
      </c>
      <c r="AH5" s="2"/>
      <c r="AI5" s="101"/>
      <c r="AJ5" s="35" t="s">
        <v>28</v>
      </c>
      <c r="AK5" s="35" t="s">
        <v>29</v>
      </c>
      <c r="AL5" s="35" t="s">
        <v>30</v>
      </c>
      <c r="AM5" s="35" t="s">
        <v>31</v>
      </c>
      <c r="AN5" s="101"/>
      <c r="AO5" s="2384"/>
      <c r="AP5" s="2384"/>
      <c r="AQ5" s="2384"/>
      <c r="AR5" s="2384"/>
      <c r="AS5" s="2384"/>
      <c r="AT5" s="2384"/>
      <c r="AU5" s="2384"/>
      <c r="AV5" s="2384"/>
      <c r="AW5" s="2384"/>
      <c r="AX5" s="2384"/>
      <c r="AY5" s="2384"/>
      <c r="AZ5" s="2384"/>
      <c r="BA5" s="2384"/>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c r="DB5" s="4"/>
      <c r="DD5" s="2385" t="str">
        <f>HYPERLINK(DD6,"Check CX")</f>
        <v>Check CX</v>
      </c>
    </row>
    <row r="6" spans="1:108" ht="28.15" customHeight="1">
      <c r="A6" s="2386"/>
      <c r="B6" s="2387"/>
      <c r="C6" s="2387"/>
      <c r="D6" s="1075"/>
      <c r="E6" s="586"/>
      <c r="F6" s="586"/>
      <c r="G6" s="586"/>
      <c r="H6" s="510"/>
      <c r="I6" s="510"/>
      <c r="J6" s="30"/>
      <c r="K6" s="30"/>
      <c r="N6" s="3044"/>
      <c r="O6" s="101"/>
      <c r="P6" s="153"/>
      <c r="Q6" s="153"/>
      <c r="R6" s="153"/>
      <c r="S6" s="2283" t="s">
        <v>32</v>
      </c>
      <c r="T6" s="1605"/>
      <c r="U6" s="39"/>
      <c r="W6" s="767"/>
      <c r="X6" s="996"/>
      <c r="Y6" s="264"/>
      <c r="Z6" s="989"/>
      <c r="AA6" s="551"/>
      <c r="AB6" s="560"/>
      <c r="AC6" s="126"/>
      <c r="AD6" s="126"/>
      <c r="AE6" s="1829" t="str">
        <f>_PL!AE6</f>
        <v>Therme Horizon</v>
      </c>
      <c r="AF6" s="101"/>
      <c r="AG6" s="2066">
        <v>46022</v>
      </c>
      <c r="AH6" s="2"/>
      <c r="AI6" s="101"/>
      <c r="AJ6" s="2388" t="e">
        <f ca="1">_PL!AJ6</f>
        <v>#NAME?</v>
      </c>
      <c r="AK6" s="2388" t="e" cm="1">
        <f t="array" aca="1" ref="AK6" ca="1">val_currentFYE</f>
        <v>#NAME?</v>
      </c>
      <c r="AL6" s="2065" t="s">
        <v>33</v>
      </c>
      <c r="AM6" s="1156"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c r="DD6" t="str">
        <f>"https://cvc.chronograph.pe/company-show/"&amp;CX_ENTITY&amp;"/analytics"</f>
        <v>https://cvc.chronograph.pe/company-show/W06f9Irq7/analytics</v>
      </c>
    </row>
    <row r="7" spans="1:108" ht="21" customHeight="1">
      <c r="A7" s="2389"/>
      <c r="B7" s="2390"/>
      <c r="C7" s="2390"/>
      <c r="D7" s="585"/>
      <c r="E7" s="585"/>
      <c r="F7" s="731"/>
      <c r="G7" s="731"/>
      <c r="H7" s="2391"/>
      <c r="I7" s="2392"/>
      <c r="J7" s="32"/>
      <c r="K7" s="32"/>
      <c r="N7" s="3044"/>
      <c r="O7" s="101"/>
      <c r="P7" s="126"/>
      <c r="Q7" s="126"/>
      <c r="R7" s="126"/>
      <c r="S7" s="101"/>
      <c r="T7" s="154"/>
      <c r="U7" s="39"/>
      <c r="W7" s="94"/>
      <c r="X7" s="997"/>
      <c r="Y7" s="264"/>
      <c r="Z7" s="989"/>
      <c r="AA7" s="264"/>
      <c r="AB7" s="560"/>
      <c r="AC7" s="123"/>
      <c r="AD7" s="264"/>
      <c r="AE7" s="264"/>
      <c r="AF7" s="101"/>
      <c r="AG7" s="101"/>
      <c r="AH7" s="101"/>
      <c r="AI7" s="101"/>
      <c r="AJ7" s="148"/>
      <c r="AK7" s="1157">
        <v>46022</v>
      </c>
      <c r="AL7" s="2393"/>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2394" t="s">
        <v>34</v>
      </c>
      <c r="CE7" s="772"/>
      <c r="CF7" s="773"/>
      <c r="CG7" s="774"/>
      <c r="CH7" s="774"/>
      <c r="CI7" s="774"/>
      <c r="CJ7" s="775"/>
      <c r="CK7" s="776"/>
      <c r="CL7" s="101"/>
      <c r="CM7" s="2395" t="s">
        <v>35</v>
      </c>
      <c r="CN7" s="1207"/>
      <c r="CO7" s="1207"/>
      <c r="CP7" s="1207"/>
      <c r="CQ7" s="1208"/>
      <c r="CR7" s="39"/>
    </row>
    <row r="8" spans="1:108" ht="18">
      <c r="A8" s="2389"/>
      <c r="B8" s="2396"/>
      <c r="C8" s="2396"/>
      <c r="D8" s="697"/>
      <c r="E8" s="697"/>
      <c r="F8" s="697"/>
      <c r="G8" s="697"/>
      <c r="H8" s="2397"/>
      <c r="I8" s="2392"/>
      <c r="J8" s="572"/>
      <c r="K8" s="572"/>
      <c r="N8" s="3044"/>
      <c r="O8" s="101"/>
      <c r="P8" s="18"/>
      <c r="Q8" s="18"/>
      <c r="R8" s="101"/>
      <c r="S8" s="101"/>
      <c r="T8" s="101"/>
      <c r="U8" s="39"/>
      <c r="W8" s="767"/>
      <c r="X8" s="882"/>
      <c r="Y8" s="101"/>
      <c r="Z8" s="768"/>
      <c r="AA8" s="101"/>
      <c r="AB8" s="101"/>
      <c r="AC8" s="126"/>
      <c r="AD8" s="101"/>
      <c r="AE8" s="101"/>
      <c r="AF8" s="101"/>
      <c r="AG8" s="101"/>
      <c r="AH8" s="2398"/>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108" ht="29.5">
      <c r="A9" s="2389"/>
      <c r="B9" s="2396"/>
      <c r="C9" s="3058"/>
      <c r="D9" s="3058"/>
      <c r="E9" s="697" t="s">
        <v>268</v>
      </c>
      <c r="F9" s="697" t="s">
        <v>2005</v>
      </c>
      <c r="G9" s="731"/>
      <c r="H9" s="572"/>
      <c r="I9" s="2392"/>
      <c r="J9" s="32"/>
      <c r="K9" s="32"/>
      <c r="N9" s="3044"/>
      <c r="O9" s="101"/>
      <c r="P9" s="373"/>
      <c r="Q9" s="373"/>
      <c r="R9" s="101"/>
      <c r="S9" s="3047"/>
      <c r="T9" s="3009"/>
      <c r="U9" s="39"/>
      <c r="W9" s="376"/>
      <c r="X9" s="883"/>
      <c r="Y9" s="2399" t="str">
        <f>IF( SUBTOTAL(103,W16:W124) = 2, "Reported Actual &amp; Budget","")</f>
        <v/>
      </c>
      <c r="Z9" s="778"/>
      <c r="AA9" s="281"/>
      <c r="AB9" s="281"/>
      <c r="AC9" s="378"/>
      <c r="AD9" s="379"/>
      <c r="AE9" s="379"/>
      <c r="AF9" s="2400"/>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m="1">
        <f t="array" ref="CJ9">DATEDIFF(PL!CJ$11, val_asOfDate,"M")</f>
        <v>1</v>
      </c>
      <c r="CK9" s="19" cm="1">
        <f t="array" ref="CK9">DATEDIFF(PL!CK$11, val_asOfDate,"M")</f>
        <v>0</v>
      </c>
      <c r="CL9" s="19"/>
      <c r="CM9" s="19"/>
      <c r="CN9" s="19"/>
      <c r="CO9" s="19"/>
      <c r="CP9" s="19"/>
      <c r="CQ9" s="19"/>
      <c r="CR9" s="227"/>
    </row>
    <row r="10" spans="1:108" ht="32.5">
      <c r="A10" s="2401"/>
      <c r="B10" s="2402" t="s">
        <v>36</v>
      </c>
      <c r="C10" s="3056" t="s">
        <v>24</v>
      </c>
      <c r="D10" s="3057"/>
      <c r="E10" s="2975">
        <f>val_asOfDate</f>
        <v>46022</v>
      </c>
      <c r="F10" s="2645" t="e" cm="1">
        <f t="array" aca="1" ref="F10" ca="1">_xldudf_CX_PUSH(pqToday,CX_ENTITY,"Flash Latest Version Date",val_asOfDate,"As of", W20)</f>
        <v>#NAME?</v>
      </c>
      <c r="G10" s="1073"/>
      <c r="H10" s="1309" t="s">
        <v>37</v>
      </c>
      <c r="I10" s="1309" t="s">
        <v>38</v>
      </c>
      <c r="J10" s="1309" t="s">
        <v>39</v>
      </c>
      <c r="K10" s="2404" t="s">
        <v>40</v>
      </c>
      <c r="N10" s="372"/>
      <c r="O10" s="101"/>
      <c r="P10" s="373"/>
      <c r="Q10" s="373"/>
      <c r="R10" s="101"/>
      <c r="S10" s="3009"/>
      <c r="T10" s="3009"/>
      <c r="U10" s="39"/>
      <c r="W10" s="808"/>
      <c r="X10" s="382"/>
      <c r="Y10" s="23"/>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108" s="10" customFormat="1" ht="35.25" customHeight="1">
      <c r="A11" s="1624"/>
      <c r="B11" s="2405" t="s">
        <v>46</v>
      </c>
      <c r="C11" s="3056" t="s">
        <v>2006</v>
      </c>
      <c r="D11" s="3057"/>
      <c r="E11" s="2976">
        <f>EOMONTH(val_asOfDate,1)</f>
        <v>46053</v>
      </c>
      <c r="F11" s="2645" t="e" cm="1">
        <f t="array" aca="1" ref="F11" ca="1">_xldudf_CX_PUSH(pqToday,CX_ENTITY,"Flash Task Date",EOMONTH(val_asOfDate,1),"As of", W20)</f>
        <v>#NAME?</v>
      </c>
      <c r="G11" s="1896"/>
      <c r="H11" s="849"/>
      <c r="I11" s="849"/>
      <c r="J11" s="2343"/>
      <c r="K11" s="2343"/>
      <c r="L11" s="2344"/>
      <c r="M11" s="2344"/>
      <c r="N11" s="2408"/>
      <c r="O11" s="2345"/>
      <c r="P11" s="2346"/>
      <c r="Q11" s="2346"/>
      <c r="R11" s="2346"/>
      <c r="S11" s="2347"/>
      <c r="T11" s="2347"/>
      <c r="U11" s="2348"/>
      <c r="V11" s="2344"/>
      <c r="W11" s="1930"/>
      <c r="X11" s="1931" t="str">
        <f>IF(SUBTOTAL(103,$W$12:$W$14)&gt;0,"Assistance","Summary")</f>
        <v>Assistance</v>
      </c>
      <c r="Y11" s="1932"/>
      <c r="Z11" s="1931" t="str">
        <f>IF(SUBTOTAL(103,$W$12:$W$14)&gt;0,"Completion","Requirement")</f>
        <v>Completion</v>
      </c>
      <c r="AA11" s="1932"/>
      <c r="AB11" s="1933" t="s">
        <v>47</v>
      </c>
      <c r="AC11" s="976"/>
      <c r="AD11" s="2358" cm="1">
        <f t="array" ref="AD11:BN11">array_timeline</f>
        <v>44926</v>
      </c>
      <c r="AE11" s="2358">
        <v>44957</v>
      </c>
      <c r="AF11" s="2358">
        <v>44985</v>
      </c>
      <c r="AG11" s="2358">
        <v>45016</v>
      </c>
      <c r="AH11" s="2358">
        <v>45046</v>
      </c>
      <c r="AI11" s="2358">
        <v>45077</v>
      </c>
      <c r="AJ11" s="2358">
        <v>45107</v>
      </c>
      <c r="AK11" s="2358">
        <v>45138</v>
      </c>
      <c r="AL11" s="2358">
        <v>45169</v>
      </c>
      <c r="AM11" s="2358">
        <v>45199</v>
      </c>
      <c r="AN11" s="2358">
        <v>45230</v>
      </c>
      <c r="AO11" s="2358">
        <v>45260</v>
      </c>
      <c r="AP11" s="2358">
        <v>45291</v>
      </c>
      <c r="AQ11" s="2358">
        <v>45322</v>
      </c>
      <c r="AR11" s="2358">
        <v>45351</v>
      </c>
      <c r="AS11" s="2358">
        <v>45382</v>
      </c>
      <c r="AT11" s="2358">
        <v>45412</v>
      </c>
      <c r="AU11" s="2358">
        <v>45443</v>
      </c>
      <c r="AV11" s="2358">
        <v>45473</v>
      </c>
      <c r="AW11" s="2358">
        <v>45504</v>
      </c>
      <c r="AX11" s="2358">
        <v>45535</v>
      </c>
      <c r="AY11" s="2358">
        <v>45565</v>
      </c>
      <c r="AZ11" s="2358">
        <v>45596</v>
      </c>
      <c r="BA11" s="2358">
        <v>45626</v>
      </c>
      <c r="BB11" s="2358">
        <v>45657</v>
      </c>
      <c r="BC11" s="2358">
        <v>45688</v>
      </c>
      <c r="BD11" s="2358">
        <v>45716</v>
      </c>
      <c r="BE11" s="2358">
        <v>45747</v>
      </c>
      <c r="BF11" s="2358">
        <v>45777</v>
      </c>
      <c r="BG11" s="2358">
        <v>45808</v>
      </c>
      <c r="BH11" s="2358">
        <v>45838</v>
      </c>
      <c r="BI11" s="2358">
        <v>45869</v>
      </c>
      <c r="BJ11" s="2358">
        <v>45900</v>
      </c>
      <c r="BK11" s="2358">
        <v>45930</v>
      </c>
      <c r="BL11" s="2358">
        <v>45961</v>
      </c>
      <c r="BM11" s="2358">
        <v>45991</v>
      </c>
      <c r="BN11" s="2359">
        <v>46022</v>
      </c>
      <c r="BO11" s="2360"/>
      <c r="BP11" s="2360"/>
      <c r="BQ11" s="2360"/>
      <c r="BR11" s="2360"/>
      <c r="BS11" s="2360"/>
      <c r="BT11" s="2360"/>
      <c r="BU11" s="2360"/>
      <c r="BV11" s="2360"/>
      <c r="BW11" s="2360"/>
      <c r="BX11" s="2360"/>
      <c r="BY11" s="2360"/>
      <c r="BZ11" s="2360"/>
      <c r="CA11" s="1936"/>
      <c r="CB11" s="2344"/>
      <c r="CC11" s="2349"/>
      <c r="CD11" s="1937" t="e" cm="1">
        <f t="array" aca="1" ref="CD11" ca="1">EOMONTH(val_currentFYE,-24)</f>
        <v>#NAME?</v>
      </c>
      <c r="CE11" s="1938" t="e" cm="1">
        <f t="array" aca="1" ref="CE11" ca="1">EOMONTH(val_currentFYE,-12)</f>
        <v>#NAME?</v>
      </c>
      <c r="CF11" s="1939"/>
      <c r="CG11" s="1940">
        <f>EOMONTH(val_asOfDate,-1)</f>
        <v>45991</v>
      </c>
      <c r="CH11" s="1941">
        <f>EOMONTH(val_asOfDate,0)</f>
        <v>46022</v>
      </c>
      <c r="CI11" s="2350"/>
      <c r="CJ11" s="1942">
        <f>EOMONTH(val_asOfDate,-1)</f>
        <v>45991</v>
      </c>
      <c r="CK11" s="1943">
        <f>EOMONTH(val_asOfDate,0)</f>
        <v>46022</v>
      </c>
      <c r="CL11" s="2351"/>
      <c r="CM11" s="1944" t="e" cm="1">
        <f t="array" aca="1" ref="CM11" ca="1">val_currentFYE</f>
        <v>#NAME?</v>
      </c>
      <c r="CN11" s="1945" t="e" cm="1">
        <f t="array" aca="1" ref="CN11" ca="1">val_currentFYE</f>
        <v>#NAME?</v>
      </c>
      <c r="CO11" s="1470"/>
      <c r="CP11" s="1944" t="e" cm="1">
        <f t="array" aca="1" ref="CP11" ca="1">EOMONTH(val_currentFYE,12)</f>
        <v>#NAME?</v>
      </c>
      <c r="CQ11" s="1945" t="e" cm="1">
        <f t="array" aca="1" ref="CQ11" ca="1">EOMONTH(val_currentFYE,12)</f>
        <v>#NAME?</v>
      </c>
      <c r="CR11" s="2352"/>
      <c r="CS11" s="2344"/>
      <c r="CT11" s="2344"/>
      <c r="CU11" s="2344"/>
      <c r="CV11" s="2344"/>
      <c r="CW11" s="2344"/>
      <c r="CX11" s="2409"/>
      <c r="CY11" s="2344"/>
      <c r="CZ11" s="2344"/>
      <c r="DA11" s="2344"/>
      <c r="DB11" s="2344"/>
      <c r="DC11" s="2409"/>
      <c r="DD11" s="2344"/>
    </row>
    <row r="12" spans="1:108" ht="20.25" customHeight="1">
      <c r="A12" s="1624"/>
      <c r="B12" s="2410" t="s">
        <v>48</v>
      </c>
      <c r="C12" s="2410"/>
      <c r="D12" s="2411"/>
      <c r="E12" s="2410"/>
      <c r="F12" s="1898"/>
      <c r="G12" s="1896"/>
      <c r="H12" s="849"/>
      <c r="I12" s="849"/>
      <c r="J12" s="573"/>
      <c r="K12" s="573"/>
      <c r="N12" s="372"/>
      <c r="O12" s="101"/>
      <c r="P12" s="52"/>
      <c r="Q12" s="101"/>
      <c r="R12" s="126"/>
      <c r="S12" s="818" t="s">
        <v>49</v>
      </c>
      <c r="T12" s="818" t="s">
        <v>50</v>
      </c>
      <c r="U12" s="39"/>
      <c r="W12" s="1195" t="s">
        <v>51</v>
      </c>
      <c r="X12" s="2079" t="e" cm="1" vm="4">
        <f t="array" ref="X12">fx_getIcon("select")</f>
        <v>#VALUE!</v>
      </c>
      <c r="Y12" s="860" t="s">
        <v>52</v>
      </c>
      <c r="Z12" s="553" cm="1">
        <f t="array" ref="Z12">_xlfn.SWITCH(
    TRUE,
    _BS!$L31=TRUE, 1,
    _BS!$L31=FALSE,-1,
    _BS!$L31=-1,0,
""
)</f>
        <v>1</v>
      </c>
      <c r="AA12" s="95"/>
      <c r="AB12" s="867" t="s">
        <v>53</v>
      </c>
      <c r="AC12" s="868"/>
      <c r="AD12" s="2412" t="e">
        <f ca="1">EOMONTH(AD11,12-MONTH(val_currentFYE))</f>
        <v>#NAME?</v>
      </c>
      <c r="AE12" s="2412" t="e" cm="1">
        <f t="array" aca="1" ref="AE12" ca="1">EOMONTH(AE11,12-MONTH(val_currentFYE))</f>
        <v>#NAME?</v>
      </c>
      <c r="AF12" s="2412" t="e" cm="1">
        <f t="array" aca="1" ref="AF12" ca="1">EOMONTH(AF11,12-MONTH(val_currentFYE))</f>
        <v>#NAME?</v>
      </c>
      <c r="AG12" s="2412" t="e" cm="1">
        <f t="array" aca="1" ref="AG12" ca="1">EOMONTH(AG11,12-MONTH(val_currentFYE))</f>
        <v>#NAME?</v>
      </c>
      <c r="AH12" s="2412" t="e" cm="1">
        <f t="array" aca="1" ref="AH12" ca="1">EOMONTH(AH11,12-MONTH(val_currentFYE))</f>
        <v>#NAME?</v>
      </c>
      <c r="AI12" s="2412" t="e" cm="1">
        <f t="array" aca="1" ref="AI12" ca="1">EOMONTH(AI11,12-MONTH(val_currentFYE))</f>
        <v>#NAME?</v>
      </c>
      <c r="AJ12" s="2412" t="e" cm="1">
        <f t="array" aca="1" ref="AJ12" ca="1">EOMONTH(AJ11,12-MONTH(val_currentFYE))</f>
        <v>#NAME?</v>
      </c>
      <c r="AK12" s="2412" t="e" cm="1">
        <f t="array" aca="1" ref="AK12" ca="1">EOMONTH(AK11,12-MONTH(val_currentFYE))</f>
        <v>#NAME?</v>
      </c>
      <c r="AL12" s="2412" t="e" cm="1">
        <f t="array" aca="1" ref="AL12" ca="1">EOMONTH(AL11,12-MONTH(val_currentFYE))</f>
        <v>#NAME?</v>
      </c>
      <c r="AM12" s="2412" t="e" cm="1">
        <f t="array" aca="1" ref="AM12" ca="1">EOMONTH(AM11,12-MONTH(val_currentFYE))</f>
        <v>#NAME?</v>
      </c>
      <c r="AN12" s="2412" t="e" cm="1">
        <f t="array" aca="1" ref="AN12" ca="1">EOMONTH(AN11,12-MONTH(val_currentFYE))</f>
        <v>#NAME?</v>
      </c>
      <c r="AO12" s="2412" t="e" cm="1">
        <f t="array" aca="1" ref="AO12" ca="1">EOMONTH(AO11,12-MONTH(val_currentFYE))</f>
        <v>#NAME?</v>
      </c>
      <c r="AP12" s="2412" t="e" cm="1">
        <f t="array" aca="1" ref="AP12" ca="1">EOMONTH(AP11,12-MONTH(val_currentFYE))</f>
        <v>#NAME?</v>
      </c>
      <c r="AQ12" s="2412" t="e" cm="1">
        <f t="array" aca="1" ref="AQ12" ca="1">EOMONTH(AQ11,12-MONTH(val_currentFYE))</f>
        <v>#NAME?</v>
      </c>
      <c r="AR12" s="2412" t="e" cm="1">
        <f t="array" aca="1" ref="AR12" ca="1">EOMONTH(AR11,12-MONTH(val_currentFYE))</f>
        <v>#NAME?</v>
      </c>
      <c r="AS12" s="2412" t="e" cm="1">
        <f t="array" aca="1" ref="AS12" ca="1">EOMONTH(AS11,12-MONTH(val_currentFYE))</f>
        <v>#NAME?</v>
      </c>
      <c r="AT12" s="2412" t="e" cm="1">
        <f t="array" aca="1" ref="AT12" ca="1">EOMONTH(AT11,12-MONTH(val_currentFYE))</f>
        <v>#NAME?</v>
      </c>
      <c r="AU12" s="2412" t="e" cm="1">
        <f t="array" aca="1" ref="AU12" ca="1">EOMONTH(AU11,12-MONTH(val_currentFYE))</f>
        <v>#NAME?</v>
      </c>
      <c r="AV12" s="2412" t="e" cm="1">
        <f t="array" aca="1" ref="AV12" ca="1">EOMONTH(AV11,12-MONTH(val_currentFYE))</f>
        <v>#NAME?</v>
      </c>
      <c r="AW12" s="2412" t="e" cm="1">
        <f t="array" aca="1" ref="AW12" ca="1">EOMONTH(AW11,12-MONTH(val_currentFYE))</f>
        <v>#NAME?</v>
      </c>
      <c r="AX12" s="2412" t="e" cm="1">
        <f t="array" aca="1" ref="AX12" ca="1">EOMONTH(AX11,12-MONTH(val_currentFYE))</f>
        <v>#NAME?</v>
      </c>
      <c r="AY12" s="2412" t="e" cm="1">
        <f t="array" aca="1" ref="AY12" ca="1">EOMONTH(AY11,12-MONTH(val_currentFYE))</f>
        <v>#NAME?</v>
      </c>
      <c r="AZ12" s="2412" t="e" cm="1">
        <f t="array" aca="1" ref="AZ12" ca="1">EOMONTH(AZ11,12-MONTH(val_currentFYE))</f>
        <v>#NAME?</v>
      </c>
      <c r="BA12" s="2412" t="e" cm="1">
        <f t="array" aca="1" ref="BA12" ca="1">EOMONTH(BA11,12-MONTH(val_currentFYE))</f>
        <v>#NAME?</v>
      </c>
      <c r="BB12" s="2412" t="e" cm="1">
        <f t="array" aca="1" ref="BB12" ca="1">EOMONTH(BB11,12-MONTH(val_currentFYE))</f>
        <v>#NAME?</v>
      </c>
      <c r="BC12" s="2412" t="e" cm="1">
        <f t="array" aca="1" ref="BC12" ca="1">EOMONTH(BC11,12-MONTH(val_currentFYE))</f>
        <v>#NAME?</v>
      </c>
      <c r="BD12" s="2412" t="e" cm="1">
        <f t="array" aca="1" ref="BD12" ca="1">EOMONTH(BD11,12-MONTH(val_currentFYE))</f>
        <v>#NAME?</v>
      </c>
      <c r="BE12" s="2412" t="e" cm="1">
        <f t="array" aca="1" ref="BE12" ca="1">EOMONTH(BE11,12-MONTH(val_currentFYE))</f>
        <v>#NAME?</v>
      </c>
      <c r="BF12" s="2412" t="e" cm="1">
        <f t="array" aca="1" ref="BF12" ca="1">EOMONTH(BF11,12-MONTH(val_currentFYE))</f>
        <v>#NAME?</v>
      </c>
      <c r="BG12" s="2412" t="e" cm="1">
        <f t="array" aca="1" ref="BG12" ca="1">EOMONTH(BG11,12-MONTH(val_currentFYE))</f>
        <v>#NAME?</v>
      </c>
      <c r="BH12" s="2412" t="e" cm="1">
        <f t="array" aca="1" ref="BH12" ca="1">EOMONTH(BH11,12-MONTH(val_currentFYE))</f>
        <v>#NAME?</v>
      </c>
      <c r="BI12" s="2412" t="e" cm="1">
        <f t="array" aca="1" ref="BI12" ca="1">EOMONTH(BI11,12-MONTH(val_currentFYE))</f>
        <v>#NAME?</v>
      </c>
      <c r="BJ12" s="2412" t="e" cm="1">
        <f t="array" aca="1" ref="BJ12" ca="1">EOMONTH(BJ11,12-MONTH(val_currentFYE))</f>
        <v>#NAME?</v>
      </c>
      <c r="BK12" s="2412" t="e" cm="1">
        <f t="array" aca="1" ref="BK12" ca="1">EOMONTH(BK11,12-MONTH(val_currentFYE))</f>
        <v>#NAME?</v>
      </c>
      <c r="BL12" s="2412" t="e" cm="1">
        <f t="array" aca="1" ref="BL12" ca="1">EOMONTH(BL11,12-MONTH(val_currentFYE))</f>
        <v>#NAME?</v>
      </c>
      <c r="BM12" s="2412" t="e" cm="1">
        <f t="array" aca="1" ref="BM12" ca="1">EOMONTH(BM11,12-MONTH(val_currentFYE))</f>
        <v>#NAME?</v>
      </c>
      <c r="BN12" s="2413" t="e" cm="1">
        <f t="array" aca="1" ref="BN12" ca="1">EOMONTH(BN11,12-MONTH(val_currentFYE))</f>
        <v>#NAME?</v>
      </c>
      <c r="BO12" s="2414"/>
      <c r="BP12" s="2414"/>
      <c r="BQ12" s="2414"/>
      <c r="BR12" s="2414"/>
      <c r="BS12" s="2414"/>
      <c r="BT12" s="2414"/>
      <c r="BU12" s="2414"/>
      <c r="BV12" s="2414"/>
      <c r="BW12" s="2414"/>
      <c r="BX12" s="2414"/>
      <c r="BY12" s="2414"/>
      <c r="BZ12" s="2414"/>
      <c r="CA12" s="384"/>
      <c r="CC12" s="33"/>
      <c r="CD12" s="1753" t="e" cm="1">
        <f t="array" aca="1" ref="CD12" ca="1">YEAR(val_currentFYE)-2</f>
        <v>#NAME?</v>
      </c>
      <c r="CE12" s="1754" t="e" cm="1">
        <f t="array" aca="1" ref="CE12" ca="1">YEAR(val_currentFYE)-1</f>
        <v>#NAME?</v>
      </c>
      <c r="CF12" s="128"/>
      <c r="CG12" s="205" t="e">
        <f ca="1">YEAR(EOMONTH(CG$11,12-MONTH(val_currentFYE)))</f>
        <v>#NAME?</v>
      </c>
      <c r="CH12" s="206" t="e">
        <f ca="1">YEAR(EOMONTH(CH$11,12-MONTH(val_currentFYE)))</f>
        <v>#NAME?</v>
      </c>
      <c r="CI12" s="207"/>
      <c r="CJ12" s="1759" t="s">
        <v>54</v>
      </c>
      <c r="CK12" s="1760" t="s">
        <v>54</v>
      </c>
      <c r="CL12" s="128"/>
      <c r="CM12" s="1761" t="e" cm="1">
        <f t="array" aca="1" ref="CM12" ca="1">YEAR(val_currentFYE)</f>
        <v>#NAME?</v>
      </c>
      <c r="CN12" s="1762" t="e" cm="1">
        <f t="array" aca="1" ref="CN12" ca="1">YEAR(val_currentFYE)</f>
        <v>#NAME?</v>
      </c>
      <c r="CO12" s="1470"/>
      <c r="CP12" s="1761" t="e" cm="1">
        <f t="array" aca="1" ref="CP12" ca="1">YEAR(val_currentFYE)+1</f>
        <v>#NAME?</v>
      </c>
      <c r="CQ12" s="1762" t="e" cm="1">
        <f t="array" aca="1" ref="CQ12" ca="1">YEAR(val_currentFYE)+1</f>
        <v>#NAME?</v>
      </c>
      <c r="CR12" s="200"/>
    </row>
    <row r="13" spans="1:108" ht="20.25" customHeight="1">
      <c r="A13" s="1624"/>
      <c r="B13" s="2415" t="s">
        <v>55</v>
      </c>
      <c r="C13" s="2403"/>
      <c r="D13" s="2411"/>
      <c r="E13" s="1899"/>
      <c r="F13" s="1898"/>
      <c r="G13" s="1896"/>
      <c r="H13" s="846" t="s">
        <v>56</v>
      </c>
      <c r="I13" s="846" t="s">
        <v>57</v>
      </c>
      <c r="J13" s="577" t="s">
        <v>58</v>
      </c>
      <c r="K13" s="573"/>
      <c r="N13" s="372"/>
      <c r="O13" s="101"/>
      <c r="P13" s="52"/>
      <c r="Q13" s="101"/>
      <c r="R13" s="2416"/>
      <c r="S13" s="819" t="s">
        <v>59</v>
      </c>
      <c r="T13" s="819" t="s">
        <v>60</v>
      </c>
      <c r="U13" s="39"/>
      <c r="W13" s="2417" t="s">
        <v>61</v>
      </c>
      <c r="X13" s="2080" t="s">
        <v>62</v>
      </c>
      <c r="Y13" s="861" t="s">
        <v>63</v>
      </c>
      <c r="Z13" s="128">
        <v>-1</v>
      </c>
      <c r="AA13" s="95"/>
      <c r="AB13" s="869" t="s">
        <v>64</v>
      </c>
      <c r="AC13" s="870"/>
      <c r="AD13" s="2418" cm="1">
        <f t="array" ref="AD13:BN13">_xlfn.SEQUENCE(1,37, -36,1)</f>
        <v>-36</v>
      </c>
      <c r="AE13" s="2418">
        <v>-35</v>
      </c>
      <c r="AF13" s="2418">
        <v>-34</v>
      </c>
      <c r="AG13" s="2418">
        <v>-33</v>
      </c>
      <c r="AH13" s="2418">
        <v>-32</v>
      </c>
      <c r="AI13" s="2418">
        <v>-31</v>
      </c>
      <c r="AJ13" s="2418">
        <v>-30</v>
      </c>
      <c r="AK13" s="2418">
        <v>-29</v>
      </c>
      <c r="AL13" s="2418">
        <v>-28</v>
      </c>
      <c r="AM13" s="2418">
        <v>-27</v>
      </c>
      <c r="AN13" s="2418">
        <v>-26</v>
      </c>
      <c r="AO13" s="2418">
        <v>-25</v>
      </c>
      <c r="AP13" s="2418">
        <v>-24</v>
      </c>
      <c r="AQ13" s="2418">
        <v>-23</v>
      </c>
      <c r="AR13" s="2418">
        <v>-22</v>
      </c>
      <c r="AS13" s="2418">
        <v>-21</v>
      </c>
      <c r="AT13" s="2418">
        <v>-20</v>
      </c>
      <c r="AU13" s="2418">
        <v>-19</v>
      </c>
      <c r="AV13" s="2418">
        <v>-18</v>
      </c>
      <c r="AW13" s="2418">
        <v>-17</v>
      </c>
      <c r="AX13" s="2418">
        <v>-16</v>
      </c>
      <c r="AY13" s="2418">
        <v>-15</v>
      </c>
      <c r="AZ13" s="2418">
        <v>-14</v>
      </c>
      <c r="BA13" s="2418">
        <v>-13</v>
      </c>
      <c r="BB13" s="2418">
        <v>-12</v>
      </c>
      <c r="BC13" s="2418">
        <v>-11</v>
      </c>
      <c r="BD13" s="2418">
        <v>-10</v>
      </c>
      <c r="BE13" s="2418">
        <v>-9</v>
      </c>
      <c r="BF13" s="2418">
        <v>-8</v>
      </c>
      <c r="BG13" s="2418">
        <v>-7</v>
      </c>
      <c r="BH13" s="2418">
        <v>-6</v>
      </c>
      <c r="BI13" s="2418">
        <v>-5</v>
      </c>
      <c r="BJ13" s="2418">
        <v>-4</v>
      </c>
      <c r="BK13" s="2418">
        <v>-3</v>
      </c>
      <c r="BL13" s="2418">
        <v>-2</v>
      </c>
      <c r="BM13" s="2418">
        <v>-1</v>
      </c>
      <c r="BN13" s="2419">
        <v>0</v>
      </c>
      <c r="BO13" s="2419"/>
      <c r="BP13" s="2419"/>
      <c r="BQ13" s="2419"/>
      <c r="BR13" s="2419"/>
      <c r="BS13" s="2419"/>
      <c r="BT13" s="2419"/>
      <c r="BU13" s="2419"/>
      <c r="BV13" s="2419"/>
      <c r="BW13" s="2419"/>
      <c r="BX13" s="2419"/>
      <c r="BY13" s="2419"/>
      <c r="BZ13" s="2419"/>
      <c r="CA13" s="384"/>
      <c r="CC13" s="33"/>
      <c r="CD13" s="1341"/>
      <c r="CE13" s="1342"/>
      <c r="CF13" s="88"/>
      <c r="CG13" s="1744"/>
      <c r="CH13" s="1745"/>
      <c r="CI13" s="170"/>
      <c r="CJ13" s="1748"/>
      <c r="CK13" s="1749"/>
      <c r="CL13" s="88"/>
      <c r="CM13" s="1763"/>
      <c r="CN13" s="1764"/>
      <c r="CO13" s="1470"/>
      <c r="CP13" s="1763"/>
      <c r="CQ13" s="1764"/>
      <c r="CR13" s="34"/>
    </row>
    <row r="14" spans="1:108" ht="20.25" customHeight="1">
      <c r="A14" s="2420" t="b">
        <v>0</v>
      </c>
      <c r="B14" s="1331" t="s">
        <v>66</v>
      </c>
      <c r="C14" s="2421"/>
      <c r="D14" s="2422" t="s">
        <v>67</v>
      </c>
      <c r="E14" s="1899"/>
      <c r="F14" s="1898"/>
      <c r="G14" s="1896"/>
      <c r="H14" s="846"/>
      <c r="I14" s="846" t="s">
        <v>68</v>
      </c>
      <c r="J14" s="577" t="s">
        <v>69</v>
      </c>
      <c r="K14" s="573"/>
      <c r="N14" s="372"/>
      <c r="O14" s="101"/>
      <c r="P14" s="52"/>
      <c r="Q14" s="101"/>
      <c r="R14" s="140"/>
      <c r="S14" s="590" t="s">
        <v>70</v>
      </c>
      <c r="T14" s="590" t="s">
        <v>71</v>
      </c>
      <c r="U14" s="39"/>
      <c r="W14" s="2417" t="s">
        <v>72</v>
      </c>
      <c r="X14" s="2080">
        <v>0</v>
      </c>
      <c r="Y14" s="2423" t="s">
        <v>73</v>
      </c>
      <c r="Z14" s="128">
        <v>0</v>
      </c>
      <c r="AA14" s="95"/>
      <c r="AB14" s="869" t="s">
        <v>74</v>
      </c>
      <c r="AC14" s="870"/>
      <c r="AD14" s="873" t="s">
        <v>75</v>
      </c>
      <c r="AE14" s="874" t="str">
        <f t="shared" ref="AE14:BN14" si="0">$AD$14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755" t="s">
        <v>65</v>
      </c>
      <c r="CE14" s="1756" t="s">
        <v>65</v>
      </c>
      <c r="CF14" s="88"/>
      <c r="CG14" s="1744" t="s">
        <v>76</v>
      </c>
      <c r="CH14" s="1745" t="s">
        <v>76</v>
      </c>
      <c r="CI14" s="173"/>
      <c r="CJ14" s="1757" t="s">
        <v>54</v>
      </c>
      <c r="CK14" s="1758" t="s">
        <v>54</v>
      </c>
      <c r="CL14" s="869"/>
      <c r="CM14" s="1765" t="s">
        <v>54</v>
      </c>
      <c r="CN14" s="1766" t="s">
        <v>54</v>
      </c>
      <c r="CO14" s="1470"/>
      <c r="CP14" s="1765" t="s">
        <v>54</v>
      </c>
      <c r="CQ14" s="1766" t="s">
        <v>54</v>
      </c>
      <c r="CR14" s="34"/>
    </row>
    <row r="15" spans="1:108" ht="18" hidden="1" customHeight="1">
      <c r="A15" s="1624"/>
      <c r="B15" s="2403"/>
      <c r="C15" s="2403"/>
      <c r="D15" s="574" t="s">
        <v>77</v>
      </c>
      <c r="E15" s="1899"/>
      <c r="F15" s="1896"/>
      <c r="G15" s="1896"/>
      <c r="H15" s="846"/>
      <c r="I15" s="846" t="s">
        <v>78</v>
      </c>
      <c r="J15" s="573"/>
      <c r="K15" s="573"/>
      <c r="N15" s="372"/>
      <c r="O15" s="101"/>
      <c r="P15" s="52"/>
      <c r="Q15" s="101"/>
      <c r="R15" s="126"/>
      <c r="S15" s="820" t="e" cm="1" vm="5">
        <f t="array" ref="S15">fx_getIcon("find")</f>
        <v>#VALUE!</v>
      </c>
      <c r="T15" s="818" t="s">
        <v>79</v>
      </c>
      <c r="U15" s="39"/>
      <c r="W15" s="999"/>
      <c r="X15" s="1001"/>
      <c r="Y15" s="1001"/>
      <c r="Z15" s="1002"/>
      <c r="AA15" s="185"/>
      <c r="AB15" s="1005" t="s">
        <v>80</v>
      </c>
      <c r="AC15" s="1000"/>
      <c r="AD15" s="1003" t="e" cm="1">
        <f t="array" aca="1" ref="AD15" ca="1">IF( MONTH(AD11)= MONTH( val_currentFYE), 1, IF(MOD(MONTH(AD$11) - MONTH(val_currentFYE),3)=0, 2,0))</f>
        <v>#NAME?</v>
      </c>
      <c r="AE15" s="1003" t="e" cm="1">
        <f t="array" aca="1" ref="AE15" ca="1">IF( MONTH(AE11)= MONTH( val_currentFYE), 1, IF(MOD(MONTH(AE$11) - MONTH(val_currentFYE),3)=0, 2,0))</f>
        <v>#NAME?</v>
      </c>
      <c r="AF15" s="1003" t="e" cm="1">
        <f t="array" aca="1" ref="AF15" ca="1">IF( MONTH(AF11)= MONTH( val_currentFYE), 1, IF(MOD(MONTH(AF$11) - MONTH(val_currentFYE),3)=0, 2,0))</f>
        <v>#NAME?</v>
      </c>
      <c r="AG15" s="1003" t="e" cm="1">
        <f t="array" aca="1" ref="AG15" ca="1">IF( MONTH(AG11)= MONTH( val_currentFYE), 1, IF(MOD(MONTH(AG$11) - MONTH(val_currentFYE),3)=0, 2,0))</f>
        <v>#NAME?</v>
      </c>
      <c r="AH15" s="1003" t="e" cm="1">
        <f t="array" aca="1" ref="AH15" ca="1">IF( MONTH(AH11)= MONTH( val_currentFYE), 1, IF(MOD(MONTH(AH$11) - MONTH(val_currentFYE),3)=0, 2,0))</f>
        <v>#NAME?</v>
      </c>
      <c r="AI15" s="1003" t="e" cm="1">
        <f t="array" aca="1" ref="AI15" ca="1">IF( MONTH(AI11)= MONTH( val_currentFYE), 1, IF(MOD(MONTH(AI$11) - MONTH(val_currentFYE),3)=0, 2,0))</f>
        <v>#NAME?</v>
      </c>
      <c r="AJ15" s="1003" t="e" cm="1">
        <f t="array" aca="1" ref="AJ15" ca="1">IF( MONTH(AJ11)= MONTH( val_currentFYE), 1, IF(MOD(MONTH(AJ$11) - MONTH(val_currentFYE),3)=0, 2,0))</f>
        <v>#NAME?</v>
      </c>
      <c r="AK15" s="1003" t="e" cm="1">
        <f t="array" aca="1" ref="AK15" ca="1">IF( MONTH(AK11)= MONTH( val_currentFYE), 1, IF(MOD(MONTH(AK$11) - MONTH(val_currentFYE),3)=0, 2,0))</f>
        <v>#NAME?</v>
      </c>
      <c r="AL15" s="1003" t="e" cm="1">
        <f t="array" aca="1" ref="AL15" ca="1">IF( MONTH(AL11)= MONTH( val_currentFYE), 1, IF(MOD(MONTH(AL$11) - MONTH(val_currentFYE),3)=0, 2,0))</f>
        <v>#NAME?</v>
      </c>
      <c r="AM15" s="1003" t="e" cm="1">
        <f t="array" aca="1" ref="AM15" ca="1">IF( MONTH(AM11)= MONTH( val_currentFYE), 1, IF(MOD(MONTH(AM$11) - MONTH(val_currentFYE),3)=0, 2,0))</f>
        <v>#NAME?</v>
      </c>
      <c r="AN15" s="1003" t="e" cm="1">
        <f t="array" aca="1" ref="AN15" ca="1">IF( MONTH(AN11)= MONTH( val_currentFYE), 1, IF(MOD(MONTH(AN$11) - MONTH(val_currentFYE),3)=0, 2,0))</f>
        <v>#NAME?</v>
      </c>
      <c r="AO15" s="1003" t="e" cm="1">
        <f t="array" aca="1" ref="AO15" ca="1">IF( MONTH(AO11)= MONTH( val_currentFYE), 1, IF(MOD(MONTH(AO$11) - MONTH(val_currentFYE),3)=0, 2,0))</f>
        <v>#NAME?</v>
      </c>
      <c r="AP15" s="1003" t="e" cm="1">
        <f t="array" aca="1" ref="AP15" ca="1">IF( MONTH(AP11)= MONTH( val_currentFYE), 1, IF(MOD(MONTH(AP$11) - MONTH(val_currentFYE),3)=0, 2,0))</f>
        <v>#NAME?</v>
      </c>
      <c r="AQ15" s="1003" t="e" cm="1">
        <f t="array" aca="1" ref="AQ15" ca="1">IF( MONTH(AQ11)= MONTH( val_currentFYE), 1, IF(MOD(MONTH(AQ$11) - MONTH(val_currentFYE),3)=0, 2,0))</f>
        <v>#NAME?</v>
      </c>
      <c r="AR15" s="1003" t="e" cm="1">
        <f t="array" aca="1" ref="AR15" ca="1">IF( MONTH(AR11)= MONTH( val_currentFYE), 1, IF(MOD(MONTH(AR$11) - MONTH(val_currentFYE),3)=0, 2,0))</f>
        <v>#NAME?</v>
      </c>
      <c r="AS15" s="1003" t="e" cm="1">
        <f t="array" aca="1" ref="AS15" ca="1">IF( MONTH(AS11)= MONTH( val_currentFYE), 1, IF(MOD(MONTH(AS$11) - MONTH(val_currentFYE),3)=0, 2,0))</f>
        <v>#NAME?</v>
      </c>
      <c r="AT15" s="1003" t="e" cm="1">
        <f t="array" aca="1" ref="AT15" ca="1">IF( MONTH(AT11)= MONTH( val_currentFYE), 1, IF(MOD(MONTH(AT$11) - MONTH(val_currentFYE),3)=0, 2,0))</f>
        <v>#NAME?</v>
      </c>
      <c r="AU15" s="1003" t="e" cm="1">
        <f t="array" aca="1" ref="AU15" ca="1">IF( MONTH(AU11)= MONTH( val_currentFYE), 1, IF(MOD(MONTH(AU$11) - MONTH(val_currentFYE),3)=0, 2,0))</f>
        <v>#NAME?</v>
      </c>
      <c r="AV15" s="1003" t="e" cm="1">
        <f t="array" aca="1" ref="AV15" ca="1">IF( MONTH(AV11)= MONTH( val_currentFYE), 1, IF(MOD(MONTH(AV$11) - MONTH(val_currentFYE),3)=0, 2,0))</f>
        <v>#NAME?</v>
      </c>
      <c r="AW15" s="1003" t="e" cm="1">
        <f t="array" aca="1" ref="AW15" ca="1">IF( MONTH(AW11)= MONTH( val_currentFYE), 1, IF(MOD(MONTH(AW$11) - MONTH(val_currentFYE),3)=0, 2,0))</f>
        <v>#NAME?</v>
      </c>
      <c r="AX15" s="1003" t="e" cm="1">
        <f t="array" aca="1" ref="AX15" ca="1">IF( MONTH(AX11)= MONTH( val_currentFYE), 1, IF(MOD(MONTH(AX$11) - MONTH(val_currentFYE),3)=0, 2,0))</f>
        <v>#NAME?</v>
      </c>
      <c r="AY15" s="1003" t="e" cm="1">
        <f t="array" aca="1" ref="AY15" ca="1">IF( MONTH(AY11)= MONTH( val_currentFYE), 1, IF(MOD(MONTH(AY$11) - MONTH(val_currentFYE),3)=0, 2,0))</f>
        <v>#NAME?</v>
      </c>
      <c r="AZ15" s="1003" t="e" cm="1">
        <f t="array" aca="1" ref="AZ15" ca="1">IF( MONTH(AZ11)= MONTH( val_currentFYE), 1, IF(MOD(MONTH(AZ$11) - MONTH(val_currentFYE),3)=0, 2,0))</f>
        <v>#NAME?</v>
      </c>
      <c r="BA15" s="1003" t="e" cm="1">
        <f t="array" aca="1" ref="BA15" ca="1">IF( MONTH(BA11)= MONTH( val_currentFYE), 1, IF(MOD(MONTH(BA$11) - MONTH(val_currentFYE),3)=0, 2,0))</f>
        <v>#NAME?</v>
      </c>
      <c r="BB15" s="1003" t="e" cm="1">
        <f t="array" aca="1" ref="BB15" ca="1">IF( MONTH(BB11)= MONTH( val_currentFYE), 1, IF(MOD(MONTH(BB$11) - MONTH(val_currentFYE),3)=0, 2,0))</f>
        <v>#NAME?</v>
      </c>
      <c r="BC15" s="1003" t="e" cm="1">
        <f t="array" aca="1" ref="BC15" ca="1">IF( MONTH(BC11)= MONTH( val_currentFYE), 1, IF(MOD(MONTH(BC$11) - MONTH(val_currentFYE),3)=0, 2,0))</f>
        <v>#NAME?</v>
      </c>
      <c r="BD15" s="1003" t="e" cm="1">
        <f t="array" aca="1" ref="BD15" ca="1">IF( MONTH(BD11)= MONTH( val_currentFYE), 1, IF(MOD(MONTH(BD$11) - MONTH(val_currentFYE),3)=0, 2,0))</f>
        <v>#NAME?</v>
      </c>
      <c r="BE15" s="1003" t="e" cm="1">
        <f t="array" aca="1" ref="BE15" ca="1">IF( MONTH(BE11)= MONTH( val_currentFYE), 1, IF(MOD(MONTH(BE$11) - MONTH(val_currentFYE),3)=0, 2,0))</f>
        <v>#NAME?</v>
      </c>
      <c r="BF15" s="1003" t="e" cm="1">
        <f t="array" aca="1" ref="BF15" ca="1">IF( MONTH(BF11)= MONTH( val_currentFYE), 1, IF(MOD(MONTH(BF$11) - MONTH(val_currentFYE),3)=0, 2,0))</f>
        <v>#NAME?</v>
      </c>
      <c r="BG15" s="1003" t="e" cm="1">
        <f t="array" aca="1" ref="BG15" ca="1">IF( MONTH(BG11)= MONTH( val_currentFYE), 1, IF(MOD(MONTH(BG$11) - MONTH(val_currentFYE),3)=0, 2,0))</f>
        <v>#NAME?</v>
      </c>
      <c r="BH15" s="1003" t="e" cm="1">
        <f t="array" aca="1" ref="BH15" ca="1">IF( MONTH(BH11)= MONTH( val_currentFYE), 1, IF(MOD(MONTH(BH$11) - MONTH(val_currentFYE),3)=0, 2,0))</f>
        <v>#NAME?</v>
      </c>
      <c r="BI15" s="1003" t="e" cm="1">
        <f t="array" aca="1" ref="BI15" ca="1">IF( MONTH(BI11)= MONTH( val_currentFYE), 1, IF(MOD(MONTH(BI$11) - MONTH(val_currentFYE),3)=0, 2,0))</f>
        <v>#NAME?</v>
      </c>
      <c r="BJ15" s="1003" t="e" cm="1">
        <f t="array" aca="1" ref="BJ15" ca="1">IF( MONTH(BJ11)= MONTH( val_currentFYE), 1, IF(MOD(MONTH(BJ$11) - MONTH(val_currentFYE),3)=0, 2,0))</f>
        <v>#NAME?</v>
      </c>
      <c r="BK15" s="1003" t="e" cm="1">
        <f t="array" aca="1" ref="BK15" ca="1">IF( MONTH(BK11)= MONTH( val_currentFYE), 1, IF(MOD(MONTH(BK$11) - MONTH(val_currentFYE),3)=0, 2,0))</f>
        <v>#NAME?</v>
      </c>
      <c r="BL15" s="1003" t="e" cm="1">
        <f t="array" aca="1" ref="BL15" ca="1">IF( MONTH(BL11)= MONTH( val_currentFYE), 1, IF(MOD(MONTH(BL$11) - MONTH(val_currentFYE),3)=0, 2,0))</f>
        <v>#NAME?</v>
      </c>
      <c r="BM15" s="1003" t="e" cm="1">
        <f t="array" aca="1" ref="BM15" ca="1">IF( MONTH(BM11)= MONTH( val_currentFYE), 1, IF(MOD(MONTH(BM$11) - MONTH(val_currentFYE),3)=0, 2,0))</f>
        <v>#NAME?</v>
      </c>
      <c r="BN15" s="1004"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1470"/>
      <c r="CP15" s="1763"/>
      <c r="CQ15" s="1767"/>
      <c r="CR15" s="34"/>
    </row>
    <row r="16" spans="1:108" ht="22.5">
      <c r="A16" s="1625"/>
      <c r="B16" s="2424"/>
      <c r="C16" s="2424"/>
      <c r="D16" s="577"/>
      <c r="E16" s="1899"/>
      <c r="F16" s="1896"/>
      <c r="G16" s="401"/>
      <c r="H16" s="401"/>
      <c r="I16" s="401"/>
      <c r="J16" s="573"/>
      <c r="K16" s="573"/>
      <c r="N16" s="158"/>
      <c r="O16" s="101"/>
      <c r="P16" s="101"/>
      <c r="Q16" s="101"/>
      <c r="R16" s="101"/>
      <c r="S16" s="101"/>
      <c r="T16" s="101"/>
      <c r="U16" s="39"/>
      <c r="W16" s="198"/>
      <c r="X16" s="88"/>
      <c r="Y16" s="88"/>
      <c r="Z16" s="543"/>
      <c r="AA16" s="97"/>
      <c r="AB16" s="869"/>
      <c r="AC16" s="128"/>
      <c r="AD16" s="2425"/>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1742"/>
      <c r="CE16" s="1743"/>
      <c r="CF16" s="296"/>
      <c r="CG16" s="1746"/>
      <c r="CH16" s="1747"/>
      <c r="CI16" s="296"/>
      <c r="CJ16" s="1750"/>
      <c r="CK16" s="1751"/>
      <c r="CL16" s="88"/>
      <c r="CM16" s="1770"/>
      <c r="CN16" s="1771"/>
      <c r="CO16" s="1470"/>
      <c r="CP16" s="1770"/>
      <c r="CQ16" s="1771"/>
      <c r="CR16" s="34"/>
      <c r="CT16" s="1895"/>
      <c r="CU16" s="1895"/>
      <c r="CV16" s="1895"/>
      <c r="CW16" s="1895"/>
      <c r="CX16" s="2426"/>
    </row>
    <row r="17" spans="1:144" ht="20.25" customHeight="1">
      <c r="A17" s="2427"/>
      <c r="B17" s="2428"/>
      <c r="C17" s="2428"/>
      <c r="D17" s="722"/>
      <c r="E17" s="2429"/>
      <c r="F17" s="2429"/>
      <c r="G17" s="401"/>
      <c r="H17" s="578"/>
      <c r="I17" s="578"/>
      <c r="J17" s="573"/>
      <c r="K17" s="573"/>
      <c r="N17" s="158"/>
      <c r="O17" s="101"/>
      <c r="P17" s="151"/>
      <c r="Q17" s="151"/>
      <c r="R17" s="101"/>
      <c r="S17" s="291"/>
      <c r="T17" s="291"/>
      <c r="U17" s="39"/>
      <c r="W17" s="3045" t="str">
        <f>_PL!W17</f>
        <v>Actual</v>
      </c>
      <c r="X17" s="1247"/>
      <c r="Y17" s="3040" t="s">
        <v>81</v>
      </c>
      <c r="Z17" s="1248" t="s">
        <v>82</v>
      </c>
      <c r="AA17" s="1249"/>
      <c r="AB17" s="1630" t="s">
        <v>83</v>
      </c>
      <c r="AC17" s="1273"/>
      <c r="AD17" s="859" cm="1">
        <f t="array" aca="1" ref="AD17:AD18" ca="1">fx_checkComp(AD20:AD41)</f>
        <v>100</v>
      </c>
      <c r="AE17" s="859" cm="1">
        <f t="array" aca="1" ref="AE17:AE18" ca="1">fx_checkComp(AE20:AE41)</f>
        <v>100</v>
      </c>
      <c r="AF17" s="859" cm="1">
        <f t="array" aca="1" ref="AF17:AF18" ca="1">fx_checkComp(AF20:AF41)</f>
        <v>100</v>
      </c>
      <c r="AG17" s="859" cm="1">
        <f t="array" aca="1" ref="AG17:AG18" ca="1">fx_checkComp(AG20:AG41)</f>
        <v>100</v>
      </c>
      <c r="AH17" s="859" cm="1">
        <f t="array" aca="1" ref="AH17:AH18" ca="1">fx_checkComp(AH20:AH41)</f>
        <v>100</v>
      </c>
      <c r="AI17" s="859" cm="1">
        <f t="array" aca="1" ref="AI17:AI18" ca="1">fx_checkComp(AI20:AI41)</f>
        <v>100</v>
      </c>
      <c r="AJ17" s="859" cm="1">
        <f t="array" aca="1" ref="AJ17:AJ18" ca="1">fx_checkComp(AJ20:AJ41)</f>
        <v>100</v>
      </c>
      <c r="AK17" s="859" cm="1">
        <f t="array" aca="1" ref="AK17:AK18" ca="1">fx_checkComp(AK20:AK41)</f>
        <v>100</v>
      </c>
      <c r="AL17" s="859" cm="1">
        <f t="array" aca="1" ref="AL17:AL18" ca="1">fx_checkComp(AL20:AL41)</f>
        <v>100</v>
      </c>
      <c r="AM17" s="859" cm="1">
        <f t="array" aca="1" ref="AM17:AM18" ca="1">fx_checkComp(AM20:AM41)</f>
        <v>100</v>
      </c>
      <c r="AN17" s="859" cm="1">
        <f t="array" aca="1" ref="AN17:AN18" ca="1">fx_checkComp(AN20:AN41)</f>
        <v>100</v>
      </c>
      <c r="AO17" s="859" cm="1">
        <f t="array" aca="1" ref="AO17:AO18" ca="1">fx_checkComp(AO20:AO41)</f>
        <v>100</v>
      </c>
      <c r="AP17" s="859" cm="1">
        <f t="array" aca="1" ref="AP17:AP18" ca="1">fx_checkComp(AP20:AP41)</f>
        <v>100</v>
      </c>
      <c r="AQ17" s="859" cm="1">
        <f t="array" aca="1" ref="AQ17:AQ18" ca="1">fx_checkComp(AQ20:AQ41)</f>
        <v>100</v>
      </c>
      <c r="AR17" s="859" cm="1">
        <f t="array" aca="1" ref="AR17:AR18" ca="1">fx_checkComp(AR20:AR41)</f>
        <v>100</v>
      </c>
      <c r="AS17" s="859" cm="1">
        <f t="array" aca="1" ref="AS17:AS18" ca="1">fx_checkComp(AS20:AS41)</f>
        <v>100</v>
      </c>
      <c r="AT17" s="859" cm="1">
        <f t="array" aca="1" ref="AT17:AT18" ca="1">fx_checkComp(AT20:AT41)</f>
        <v>100</v>
      </c>
      <c r="AU17" s="859" cm="1">
        <f t="array" aca="1" ref="AU17:AU18" ca="1">fx_checkComp(AU20:AU41)</f>
        <v>100</v>
      </c>
      <c r="AV17" s="859" cm="1">
        <f t="array" aca="1" ref="AV17:AV18" ca="1">fx_checkComp(AV20:AV41)</f>
        <v>100</v>
      </c>
      <c r="AW17" s="859" cm="1">
        <f t="array" aca="1" ref="AW17:AW18" ca="1">fx_checkComp(AW20:AW41)</f>
        <v>100</v>
      </c>
      <c r="AX17" s="859" cm="1">
        <f t="array" aca="1" ref="AX17:AX18" ca="1">fx_checkComp(AX20:AX41)</f>
        <v>100</v>
      </c>
      <c r="AY17" s="859" cm="1">
        <f t="array" aca="1" ref="AY17:AY18" ca="1">fx_checkComp(AY20:AY41)</f>
        <v>100</v>
      </c>
      <c r="AZ17" s="859" cm="1">
        <f t="array" aca="1" ref="AZ17:AZ18" ca="1">fx_checkComp(AZ20:AZ41)</f>
        <v>100</v>
      </c>
      <c r="BA17" s="859" cm="1">
        <f t="array" aca="1" ref="BA17:BA18" ca="1">fx_checkComp(BA20:BA41)</f>
        <v>100</v>
      </c>
      <c r="BB17" s="859" cm="1">
        <f t="array" aca="1" ref="BB17:BB18" ca="1">fx_checkComp(BB20:BB41)</f>
        <v>100</v>
      </c>
      <c r="BC17" s="859" cm="1">
        <f t="array" aca="1" ref="BC17:BC18" ca="1">fx_checkComp(BC20:BC41)</f>
        <v>100</v>
      </c>
      <c r="BD17" s="859" cm="1">
        <f t="array" aca="1" ref="BD17:BD18" ca="1">fx_checkComp(BD20:BD41)</f>
        <v>100</v>
      </c>
      <c r="BE17" s="859" cm="1">
        <f t="array" aca="1" ref="BE17:BE18" ca="1">fx_checkComp(BE20:BE41)</f>
        <v>100</v>
      </c>
      <c r="BF17" s="859" cm="1">
        <f t="array" aca="1" ref="BF17:BF18" ca="1">fx_checkComp(BF20:BF41)</f>
        <v>100</v>
      </c>
      <c r="BG17" s="859" cm="1">
        <f t="array" aca="1" ref="BG17:BG18" ca="1">fx_checkComp(BG20:BG41)</f>
        <v>100</v>
      </c>
      <c r="BH17" s="859" cm="1">
        <f t="array" aca="1" ref="BH17:BH18" ca="1">fx_checkComp(BH20:BH41)</f>
        <v>100</v>
      </c>
      <c r="BI17" s="859" cm="1">
        <f t="array" aca="1" ref="BI17:BI18" ca="1">fx_checkComp(BI20:BI41)</f>
        <v>100</v>
      </c>
      <c r="BJ17" s="859" cm="1">
        <f t="array" aca="1" ref="BJ17:BJ18" ca="1">fx_checkComp(BJ20:BJ41)</f>
        <v>100</v>
      </c>
      <c r="BK17" s="859" cm="1">
        <f t="array" aca="1" ref="BK17:BK18" ca="1">fx_checkComp(BK20:BK41)</f>
        <v>100</v>
      </c>
      <c r="BL17" s="859" cm="1">
        <f t="array" aca="1" ref="BL17:BL18" ca="1">fx_checkComp(BL20:BL41)</f>
        <v>100</v>
      </c>
      <c r="BM17" s="859" cm="1">
        <f t="array" aca="1" ref="BM17:BM18" ca="1">fx_checkComp(BM20:BM41)</f>
        <v>100</v>
      </c>
      <c r="BN17" s="1215" cm="1">
        <f t="array" aca="1" ref="BN17:BN18" ca="1">fx_checkComp(BN20:BN41)</f>
        <v>100</v>
      </c>
      <c r="BO17" s="1804"/>
      <c r="BP17" s="1804"/>
      <c r="BQ17" s="1804"/>
      <c r="BR17" s="1804"/>
      <c r="BS17" s="1804"/>
      <c r="BT17" s="1804"/>
      <c r="BU17" s="1804"/>
      <c r="BV17" s="1804"/>
      <c r="BW17" s="1804"/>
      <c r="BX17" s="1804"/>
      <c r="BY17" s="1804"/>
      <c r="BZ17" s="1804"/>
      <c r="CA17" s="34"/>
      <c r="CC17" s="33"/>
      <c r="CD17" s="1341"/>
      <c r="CE17" s="1342"/>
      <c r="CF17" s="88"/>
      <c r="CG17" s="1744"/>
      <c r="CH17" s="1745"/>
      <c r="CI17" s="170"/>
      <c r="CJ17" s="1748"/>
      <c r="CK17" s="1752"/>
      <c r="CL17" s="88"/>
      <c r="CM17" s="1664" cm="1">
        <f t="array" aca="1" ref="CM17:CM18" ca="1">fx_checkComp(CM20:CM41)</f>
        <v>100</v>
      </c>
      <c r="CN17" s="1665" cm="1">
        <f t="array" aca="1" ref="CN17:CN18" ca="1">fx_checkComp(CN20:CN41)</f>
        <v>100</v>
      </c>
      <c r="CO17" s="1470"/>
      <c r="CP17" s="1664" cm="1">
        <f t="array" aca="1" ref="CP17:CP18" ca="1">fx_checkComp(CP20:CP41)</f>
        <v>100</v>
      </c>
      <c r="CQ17" s="1665" cm="1">
        <f t="array" aca="1" ref="CQ17:CQ18" ca="1">fx_checkComp(CQ20:CQ41)</f>
        <v>100</v>
      </c>
      <c r="CR17" s="34"/>
      <c r="CU17" s="4"/>
    </row>
    <row r="18" spans="1:144" ht="20.25" customHeight="1">
      <c r="A18" s="2427"/>
      <c r="B18" s="2428"/>
      <c r="C18" s="2428"/>
      <c r="D18" s="722"/>
      <c r="E18" s="697"/>
      <c r="F18" s="1900"/>
      <c r="G18" s="401"/>
      <c r="H18" s="578"/>
      <c r="I18" s="578"/>
      <c r="J18" s="578"/>
      <c r="K18" s="578"/>
      <c r="N18" s="158"/>
      <c r="O18" s="101"/>
      <c r="P18" s="151"/>
      <c r="Q18" s="151"/>
      <c r="R18" s="101"/>
      <c r="S18" s="289"/>
      <c r="T18" s="289"/>
      <c r="U18" s="39"/>
      <c r="W18" s="3046"/>
      <c r="X18" s="1250"/>
      <c r="Y18" s="3041"/>
      <c r="Z18" s="1251"/>
      <c r="AA18" s="1252"/>
      <c r="AB18" s="1631" t="s">
        <v>84</v>
      </c>
      <c r="AC18" s="1162"/>
      <c r="AD18" s="2430" t="str">
        <f ca="1"/>
        <v>O: 6 / 6</v>
      </c>
      <c r="AE18" s="2430" t="str">
        <f ca="1"/>
        <v>O: 6 / 6</v>
      </c>
      <c r="AF18" s="2430" t="str">
        <f ca="1"/>
        <v>O: 6 / 6</v>
      </c>
      <c r="AG18" s="2430" t="str">
        <f ca="1"/>
        <v>O: 6 / 6</v>
      </c>
      <c r="AH18" s="2430" t="str">
        <f ca="1"/>
        <v>O: 6 / 6</v>
      </c>
      <c r="AI18" s="2430" t="str">
        <f ca="1"/>
        <v>O: 6 / 6</v>
      </c>
      <c r="AJ18" s="2430" t="str">
        <f ca="1"/>
        <v>O: 6 / 6</v>
      </c>
      <c r="AK18" s="2430" t="str">
        <f ca="1"/>
        <v>O: 6 / 6</v>
      </c>
      <c r="AL18" s="2430" t="str">
        <f ca="1"/>
        <v>O: 6 / 6</v>
      </c>
      <c r="AM18" s="2430" t="str">
        <f ca="1"/>
        <v>O: 6 / 6</v>
      </c>
      <c r="AN18" s="2430" t="str">
        <f ca="1"/>
        <v>O: 6 / 6</v>
      </c>
      <c r="AO18" s="2430" t="str">
        <f ca="1"/>
        <v>O: 6 / 6</v>
      </c>
      <c r="AP18" s="2430" t="str">
        <f ca="1"/>
        <v>O: 6 / 6</v>
      </c>
      <c r="AQ18" s="2430" t="str">
        <f ca="1"/>
        <v>O: 6 / 6</v>
      </c>
      <c r="AR18" s="2430" t="str">
        <f ca="1"/>
        <v>O: 6 / 6</v>
      </c>
      <c r="AS18" s="2430" t="str">
        <f ca="1"/>
        <v>O: 6 / 6</v>
      </c>
      <c r="AT18" s="2430" t="str">
        <f ca="1"/>
        <v>O: 6 / 6</v>
      </c>
      <c r="AU18" s="2430" t="str">
        <f ca="1"/>
        <v>O: 6 / 6</v>
      </c>
      <c r="AV18" s="2430" t="str">
        <f ca="1"/>
        <v>O: 6 / 6</v>
      </c>
      <c r="AW18" s="2430" t="str">
        <f ca="1"/>
        <v>O: 6 / 6</v>
      </c>
      <c r="AX18" s="2430" t="str">
        <f ca="1"/>
        <v>O: 6 / 6</v>
      </c>
      <c r="AY18" s="2430" t="str">
        <f ca="1"/>
        <v>O: 6 / 6</v>
      </c>
      <c r="AZ18" s="2430" t="str">
        <f ca="1"/>
        <v>O: 6 / 6</v>
      </c>
      <c r="BA18" s="2430" t="str">
        <f ca="1"/>
        <v>O: 6 / 6</v>
      </c>
      <c r="BB18" s="2430" t="str">
        <f ca="1"/>
        <v>O: 6 / 6</v>
      </c>
      <c r="BC18" s="2430" t="str">
        <f ca="1"/>
        <v>O: 6 / 6</v>
      </c>
      <c r="BD18" s="2430" t="str">
        <f ca="1"/>
        <v>O: 6 / 6</v>
      </c>
      <c r="BE18" s="2430" t="str">
        <f ca="1"/>
        <v>O: 6 / 6</v>
      </c>
      <c r="BF18" s="2430" t="str">
        <f ca="1"/>
        <v>O: 6 / 6</v>
      </c>
      <c r="BG18" s="2430" t="str">
        <f ca="1"/>
        <v>O: 6 / 6</v>
      </c>
      <c r="BH18" s="2430" t="str">
        <f ca="1"/>
        <v>O: 6 / 6</v>
      </c>
      <c r="BI18" s="2430" t="str">
        <f ca="1"/>
        <v>O: 6 / 6</v>
      </c>
      <c r="BJ18" s="2430" t="str">
        <f ca="1"/>
        <v>O: 6 / 6</v>
      </c>
      <c r="BK18" s="2430" t="str">
        <f ca="1"/>
        <v>O: 6 / 6</v>
      </c>
      <c r="BL18" s="2430" t="str">
        <f ca="1"/>
        <v>O: 6 / 6</v>
      </c>
      <c r="BM18" s="2430" t="str">
        <f ca="1"/>
        <v>O: 6 / 6</v>
      </c>
      <c r="BN18" s="2431" t="str">
        <f ca="1"/>
        <v>O: 6 / 6</v>
      </c>
      <c r="BO18" s="2432"/>
      <c r="BP18" s="2432"/>
      <c r="BQ18" s="2432"/>
      <c r="BR18" s="2432"/>
      <c r="BS18" s="2432"/>
      <c r="BT18" s="2432"/>
      <c r="BU18" s="2432"/>
      <c r="BV18" s="2432"/>
      <c r="BW18" s="2432"/>
      <c r="BX18" s="2432"/>
      <c r="BY18" s="2432"/>
      <c r="BZ18" s="2432"/>
      <c r="CA18" s="34"/>
      <c r="CC18" s="33"/>
      <c r="CD18" s="1341"/>
      <c r="CE18" s="1342"/>
      <c r="CF18" s="88"/>
      <c r="CG18" s="1744"/>
      <c r="CH18" s="1745"/>
      <c r="CI18" s="170"/>
      <c r="CJ18" s="1748"/>
      <c r="CK18" s="1752"/>
      <c r="CL18" s="88"/>
      <c r="CM18" s="1768" t="str">
        <f ca="1"/>
        <v>O: 6 / 6</v>
      </c>
      <c r="CN18" s="1769" t="str">
        <f ca="1"/>
        <v>O: 6 / 6</v>
      </c>
      <c r="CO18" s="1470"/>
      <c r="CP18" s="1768" t="str">
        <f ca="1"/>
        <v>O: 6 / 6</v>
      </c>
      <c r="CQ18" s="1769" t="str">
        <f ca="1"/>
        <v>O: 6 / 6</v>
      </c>
      <c r="CR18" s="3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row>
    <row r="19" spans="1:144" ht="27.75" customHeight="1">
      <c r="A19" s="2433"/>
      <c r="B19" s="1332" t="s">
        <v>85</v>
      </c>
      <c r="C19" s="2434" t="s">
        <v>86</v>
      </c>
      <c r="D19" s="575" t="s">
        <v>87</v>
      </c>
      <c r="E19" s="2435" t="s">
        <v>88</v>
      </c>
      <c r="F19" s="1875" t="s">
        <v>89</v>
      </c>
      <c r="G19" s="1875" t="s">
        <v>90</v>
      </c>
      <c r="H19" s="1955" t="s">
        <v>91</v>
      </c>
      <c r="I19" s="1955" t="s">
        <v>92</v>
      </c>
      <c r="J19" s="1955" t="s">
        <v>52</v>
      </c>
      <c r="K19" s="1955" t="s">
        <v>93</v>
      </c>
      <c r="N19" s="158"/>
      <c r="O19" s="101"/>
      <c r="P19" s="101"/>
      <c r="Q19" s="101"/>
      <c r="R19" s="101"/>
      <c r="S19" s="101"/>
      <c r="T19" s="101"/>
      <c r="U19" s="39"/>
      <c r="W19" s="1225" t="s">
        <v>94</v>
      </c>
      <c r="X19" s="1232" t="str">
        <f>_PL!X19</f>
        <v>a</v>
      </c>
      <c r="Y19" s="1233" t="str">
        <f>val_company&amp; " P&amp;L Accounts"</f>
        <v>Therme Horizon P&amp;L Accounts</v>
      </c>
      <c r="Z19" s="1227"/>
      <c r="AA19" s="1227"/>
      <c r="AB19" s="1226" t="s">
        <v>95</v>
      </c>
      <c r="AC19" s="1227"/>
      <c r="AD19" s="1227" t="str">
        <f>$W$17</f>
        <v>Actual</v>
      </c>
      <c r="AE19" s="1227" t="str">
        <f t="shared" ref="AE19:BN19" si="1">$W$17</f>
        <v>Actual</v>
      </c>
      <c r="AF19" s="1227" t="str">
        <f t="shared" si="1"/>
        <v>Actual</v>
      </c>
      <c r="AG19" s="1227" t="str">
        <f t="shared" si="1"/>
        <v>Actual</v>
      </c>
      <c r="AH19" s="1227" t="str">
        <f t="shared" si="1"/>
        <v>Actual</v>
      </c>
      <c r="AI19" s="1227" t="str">
        <f t="shared" si="1"/>
        <v>Actual</v>
      </c>
      <c r="AJ19" s="1227" t="str">
        <f t="shared" si="1"/>
        <v>Actual</v>
      </c>
      <c r="AK19" s="1227" t="str">
        <f t="shared" si="1"/>
        <v>Actual</v>
      </c>
      <c r="AL19" s="1227" t="str">
        <f t="shared" si="1"/>
        <v>Actual</v>
      </c>
      <c r="AM19" s="1227" t="str">
        <f t="shared" si="1"/>
        <v>Actual</v>
      </c>
      <c r="AN19" s="1227" t="str">
        <f t="shared" si="1"/>
        <v>Actual</v>
      </c>
      <c r="AO19" s="1227" t="str">
        <f t="shared" si="1"/>
        <v>Actual</v>
      </c>
      <c r="AP19" s="1227" t="str">
        <f t="shared" si="1"/>
        <v>Actual</v>
      </c>
      <c r="AQ19" s="1227" t="str">
        <f t="shared" si="1"/>
        <v>Actual</v>
      </c>
      <c r="AR19" s="1227" t="str">
        <f t="shared" si="1"/>
        <v>Actual</v>
      </c>
      <c r="AS19" s="1227" t="str">
        <f t="shared" si="1"/>
        <v>Actual</v>
      </c>
      <c r="AT19" s="1227" t="str">
        <f t="shared" si="1"/>
        <v>Actual</v>
      </c>
      <c r="AU19" s="1227" t="str">
        <f t="shared" si="1"/>
        <v>Actual</v>
      </c>
      <c r="AV19" s="1227" t="str">
        <f t="shared" si="1"/>
        <v>Actual</v>
      </c>
      <c r="AW19" s="1227" t="str">
        <f t="shared" si="1"/>
        <v>Actual</v>
      </c>
      <c r="AX19" s="1227" t="str">
        <f t="shared" si="1"/>
        <v>Actual</v>
      </c>
      <c r="AY19" s="1227" t="str">
        <f t="shared" si="1"/>
        <v>Actual</v>
      </c>
      <c r="AZ19" s="1227" t="str">
        <f t="shared" si="1"/>
        <v>Actual</v>
      </c>
      <c r="BA19" s="1227" t="str">
        <f t="shared" si="1"/>
        <v>Actual</v>
      </c>
      <c r="BB19" s="1227" t="str">
        <f t="shared" si="1"/>
        <v>Actual</v>
      </c>
      <c r="BC19" s="1227" t="str">
        <f t="shared" si="1"/>
        <v>Actual</v>
      </c>
      <c r="BD19" s="1227" t="str">
        <f t="shared" si="1"/>
        <v>Actual</v>
      </c>
      <c r="BE19" s="1227" t="str">
        <f t="shared" si="1"/>
        <v>Actual</v>
      </c>
      <c r="BF19" s="1227" t="str">
        <f t="shared" si="1"/>
        <v>Actual</v>
      </c>
      <c r="BG19" s="1227" t="str">
        <f t="shared" si="1"/>
        <v>Actual</v>
      </c>
      <c r="BH19" s="1227" t="str">
        <f t="shared" si="1"/>
        <v>Actual</v>
      </c>
      <c r="BI19" s="1227" t="str">
        <f t="shared" si="1"/>
        <v>Actual</v>
      </c>
      <c r="BJ19" s="1227" t="str">
        <f t="shared" si="1"/>
        <v>Actual</v>
      </c>
      <c r="BK19" s="1227" t="str">
        <f t="shared" si="1"/>
        <v>Actual</v>
      </c>
      <c r="BL19" s="1227" t="str">
        <f t="shared" si="1"/>
        <v>Actual</v>
      </c>
      <c r="BM19" s="1227" t="str">
        <f t="shared" si="1"/>
        <v>Actual</v>
      </c>
      <c r="BN19" s="1227" t="str">
        <f t="shared" si="1"/>
        <v>Actual</v>
      </c>
      <c r="BO19" s="2094"/>
      <c r="BP19" s="2094"/>
      <c r="BQ19" s="2094"/>
      <c r="BR19" s="2094"/>
      <c r="BS19" s="2094"/>
      <c r="BT19" s="2094"/>
      <c r="BU19" s="2094"/>
      <c r="BV19" s="2094"/>
      <c r="BW19" s="2094"/>
      <c r="BX19" s="2094"/>
      <c r="BY19" s="2094"/>
      <c r="BZ19" s="2094"/>
      <c r="CA19" s="34"/>
      <c r="CC19" s="33"/>
      <c r="CD19" s="1720" t="str">
        <f t="shared" ref="CD19:CE19" si="2">$W$17</f>
        <v>Actual</v>
      </c>
      <c r="CE19" s="1721" t="str">
        <f t="shared" si="2"/>
        <v>Actual</v>
      </c>
      <c r="CF19" s="128"/>
      <c r="CG19" s="1734" t="str" cm="1">
        <f t="array" ref="CG19">fx_scenarioConverter($W17)</f>
        <v>Actual</v>
      </c>
      <c r="CH19" s="1735" t="str" cm="1">
        <f t="array" ref="CH19">fx_scenarioConverter($W17)</f>
        <v>Actual</v>
      </c>
      <c r="CI19" s="207"/>
      <c r="CJ19" s="1724" t="str" cm="1">
        <f t="array" ref="CJ19">fx_scenarioConverter($W17)</f>
        <v>Actual</v>
      </c>
      <c r="CK19" s="1725" t="str" cm="1">
        <f t="array" ref="CK19">fx_scenarioConverter($W17)</f>
        <v>Actual</v>
      </c>
      <c r="CL19" s="869"/>
      <c r="CM19" s="1198" t="str" cm="1">
        <f t="array" ref="CM19">fx_scenarioConverter("Original Budget")</f>
        <v>Original Budget</v>
      </c>
      <c r="CN19" s="1199" t="str" cm="1">
        <f t="array" ref="CN19">fx_scenarioConverter("LE")</f>
        <v>LE</v>
      </c>
      <c r="CO19" s="1205"/>
      <c r="CP19" s="1198" t="str" cm="1">
        <f t="array" ref="CP19">fx_scenarioConverter("Original Budget")</f>
        <v>Original Budget</v>
      </c>
      <c r="CQ19" s="1199" t="str" cm="1">
        <f t="array" ref="CQ19">fx_scenarioConverter("LE")</f>
        <v>LE</v>
      </c>
      <c r="CR19" s="34"/>
      <c r="CT19" s="2089" t="str" cm="1">
        <f t="array" aca="1" ref="CT19" ca="1">RIGHT(CELL("filename", A1), LEN(CELL("filename", A1)) - FIND("]", CELL("filename", A1)))&amp;" "&amp;"Label PUSH"&amp;TEXT(val_asOfDate," MMm-YY")</f>
        <v>PL Label PUSH Dec-25</v>
      </c>
      <c r="CU19" s="2089" t="str" cm="1">
        <f t="array" aca="1" ref="CU19" ca="1">RIGHT(CELL("filename",A1),LEN(CELL("filename",A1))-FIND("]",CELL("filename",A1)))&amp;" "&amp;"Label PUSH"&amp;TEXT(EOMONTH(val_asOfDate,1)," MMMM-YY")</f>
        <v>PL Label PUSH January-26</v>
      </c>
      <c r="CV19" s="2089" t="str" cm="1">
        <f t="array" aca="1" ref="CV19" ca="1">RIGHT(CELL("filename",B1),LEN(CELL("filename",B1))-FIND("]",CELL("filename",B1)))&amp;" "&amp;"Label PUSH"&amp;TEXT(EOMONTH(val_asOfDate,2)," MMMM-YY")</f>
        <v>PL Label PUSH February-26</v>
      </c>
      <c r="CW19" s="2089" t="str" cm="1">
        <f t="array" aca="1" ref="CW19" ca="1">RIGHT(CELL("filename",B1),LEN(CELL("filename",B1))-FIND("]",CELL("filename",B1)))&amp;" "&amp;"Label PUSH"&amp;TEXT(EOMONTH(val_asOfDate,2)," MMMM-YY")</f>
        <v>PL Label PUSH February-26</v>
      </c>
      <c r="CX19" s="2436"/>
      <c r="CY19" s="2437" t="str" cm="1">
        <f t="array" aca="1" ref="CY19" ca="1">RIGHT(CELL("filename",A1),LEN(CELL("filename",A1))-FIND("]",CELL("filename",A1)))&amp;" "&amp;$CM$10&amp;" PUSH"</f>
        <v>PL Current FY PUSH</v>
      </c>
      <c r="CZ19" s="2437" t="str" cm="1">
        <f t="array" aca="1" ref="CZ19" ca="1">RIGHT(CELL("filename",A1),LEN(CELL("filename",A1))-FIND("]",CELL("filename",A1)))&amp;" "&amp;$CM$10&amp;" PUSH"</f>
        <v>PL Current FY PUSH</v>
      </c>
      <c r="DA19" s="2437" t="str" cm="1">
        <f t="array" aca="1" ref="DA19" ca="1">RIGHT(CELL("filename",C1),LEN(CELL("filename",C1))-FIND("]",CELL("filename",C1)))&amp;" "&amp;$CP$10&amp;" PUSH"</f>
        <v>PL Next FY PUSH</v>
      </c>
      <c r="DB19" s="2437" t="str" cm="1">
        <f t="array" aca="1" ref="DB19" ca="1">RIGHT(CELL("filename",C1),LEN(CELL("filename",C1))-FIND("]",CELL("filename",C1)))&amp;" "&amp;$CP$10&amp;" PUSH"</f>
        <v>PL Next FY PUSH</v>
      </c>
      <c r="DC19" s="2436"/>
      <c r="DD19" s="2438" t="str" cm="1">
        <f t="array" aca="1" ref="DD19" ca="1">RIGHT(CELL("filename", $A$1), LEN(CELL("filename", $A$1)) - FIND("]", CELL("filename", $A$1)))&amp;" PUSH"</f>
        <v>PL PUSH</v>
      </c>
      <c r="DE19" s="2438" t="str" cm="1">
        <f t="array" aca="1" ref="DE19" ca="1">RIGHT(CELL("filename", $A$1), LEN(CELL("filename", $A$1)) - FIND("]", CELL("filename", $A$1)))&amp;" PUSH"</f>
        <v>PL PUSH</v>
      </c>
      <c r="DF19" s="2438" t="str" cm="1">
        <f t="array" aca="1" ref="DF19" ca="1">RIGHT(CELL("filename", $A$1), LEN(CELL("filename", $A$1)) - FIND("]", CELL("filename", $A$1)))&amp;" PUSH"</f>
        <v>PL PUSH</v>
      </c>
      <c r="DG19" s="2438" t="str" cm="1">
        <f t="array" aca="1" ref="DG19" ca="1">RIGHT(CELL("filename", $A$1), LEN(CELL("filename", $A$1)) - FIND("]", CELL("filename", $A$1)))&amp;" PUSH"</f>
        <v>PL PUSH</v>
      </c>
      <c r="DH19" s="2438" t="str" cm="1">
        <f t="array" aca="1" ref="DH19" ca="1">RIGHT(CELL("filename", $A$1), LEN(CELL("filename", $A$1)) - FIND("]", CELL("filename", $A$1)))&amp;" PUSH"</f>
        <v>PL PUSH</v>
      </c>
      <c r="DI19" s="2438" t="str" cm="1">
        <f t="array" aca="1" ref="DI19" ca="1">RIGHT(CELL("filename", $A$1), LEN(CELL("filename", $A$1)) - FIND("]", CELL("filename", $A$1)))&amp;" PUSH"</f>
        <v>PL PUSH</v>
      </c>
      <c r="DJ19" s="2438" t="str" cm="1">
        <f t="array" aca="1" ref="DJ19" ca="1">RIGHT(CELL("filename", $A$1), LEN(CELL("filename", $A$1)) - FIND("]", CELL("filename", $A$1)))&amp;" PUSH"</f>
        <v>PL PUSH</v>
      </c>
      <c r="DK19" s="2438" t="str" cm="1">
        <f t="array" aca="1" ref="DK19" ca="1">RIGHT(CELL("filename", $A$1), LEN(CELL("filename", $A$1)) - FIND("]", CELL("filename", $A$1)))&amp;" PUSH"</f>
        <v>PL PUSH</v>
      </c>
      <c r="DL19" s="2438" t="str" cm="1">
        <f t="array" aca="1" ref="DL19" ca="1">RIGHT(CELL("filename", $A$1), LEN(CELL("filename", $A$1)) - FIND("]", CELL("filename", $A$1)))&amp;" PUSH"</f>
        <v>PL PUSH</v>
      </c>
      <c r="DM19" s="2438" t="str" cm="1">
        <f t="array" aca="1" ref="DM19" ca="1">RIGHT(CELL("filename", $A$1), LEN(CELL("filename", $A$1)) - FIND("]", CELL("filename", $A$1)))&amp;" PUSH"</f>
        <v>PL PUSH</v>
      </c>
      <c r="DN19" s="2438" t="str" cm="1">
        <f t="array" aca="1" ref="DN19" ca="1">RIGHT(CELL("filename", $A$1), LEN(CELL("filename", $A$1)) - FIND("]", CELL("filename", $A$1)))&amp;" PUSH"</f>
        <v>PL PUSH</v>
      </c>
      <c r="DO19" s="2438" t="str" cm="1">
        <f t="array" aca="1" ref="DO19" ca="1">RIGHT(CELL("filename", $A$1), LEN(CELL("filename", $A$1)) - FIND("]", CELL("filename", $A$1)))&amp;" PUSH"</f>
        <v>PL PUSH</v>
      </c>
      <c r="DP19" s="2438" t="str" cm="1">
        <f t="array" aca="1" ref="DP19" ca="1">RIGHT(CELL("filename", $A$1), LEN(CELL("filename", $A$1)) - FIND("]", CELL("filename", $A$1)))&amp;" PUSH"</f>
        <v>PL PUSH</v>
      </c>
      <c r="DQ19" s="2438" t="str" cm="1">
        <f t="array" aca="1" ref="DQ19" ca="1">RIGHT(CELL("filename", $A$1), LEN(CELL("filename", $A$1)) - FIND("]", CELL("filename", $A$1)))&amp;" PUSH"</f>
        <v>PL PUSH</v>
      </c>
      <c r="DR19" s="2438" t="str" cm="1">
        <f t="array" aca="1" ref="DR19" ca="1">RIGHT(CELL("filename", $A$1), LEN(CELL("filename", $A$1)) - FIND("]", CELL("filename", $A$1)))&amp;" PUSH"</f>
        <v>PL PUSH</v>
      </c>
      <c r="DS19" s="2438" t="str" cm="1">
        <f t="array" aca="1" ref="DS19" ca="1">RIGHT(CELL("filename", $A$1), LEN(CELL("filename", $A$1)) - FIND("]", CELL("filename", $A$1)))&amp;" PUSH"</f>
        <v>PL PUSH</v>
      </c>
      <c r="DT19" s="2438" t="str" cm="1">
        <f t="array" aca="1" ref="DT19" ca="1">RIGHT(CELL("filename", $A$1), LEN(CELL("filename", $A$1)) - FIND("]", CELL("filename", $A$1)))&amp;" PUSH"</f>
        <v>PL PUSH</v>
      </c>
      <c r="DU19" s="2438" t="str" cm="1">
        <f t="array" aca="1" ref="DU19" ca="1">RIGHT(CELL("filename", $A$1), LEN(CELL("filename", $A$1)) - FIND("]", CELL("filename", $A$1)))&amp;" PUSH"</f>
        <v>PL PUSH</v>
      </c>
      <c r="DV19" s="2438" t="str" cm="1">
        <f t="array" aca="1" ref="DV19" ca="1">RIGHT(CELL("filename", $A$1), LEN(CELL("filename", $A$1)) - FIND("]", CELL("filename", $A$1)))&amp;" PUSH"</f>
        <v>PL PUSH</v>
      </c>
      <c r="DW19" s="2438" t="str" cm="1">
        <f t="array" aca="1" ref="DW19" ca="1">RIGHT(CELL("filename", $A$1), LEN(CELL("filename", $A$1)) - FIND("]", CELL("filename", $A$1)))&amp;" PUSH"</f>
        <v>PL PUSH</v>
      </c>
      <c r="DX19" s="2438" t="str" cm="1">
        <f t="array" aca="1" ref="DX19" ca="1">RIGHT(CELL("filename", $A$1), LEN(CELL("filename", $A$1)) - FIND("]", CELL("filename", $A$1)))&amp;" PUSH"</f>
        <v>PL PUSH</v>
      </c>
      <c r="DY19" s="2438" t="str" cm="1">
        <f t="array" aca="1" ref="DY19" ca="1">RIGHT(CELL("filename", $A$1), LEN(CELL("filename", $A$1)) - FIND("]", CELL("filename", $A$1)))&amp;" PUSH"</f>
        <v>PL PUSH</v>
      </c>
      <c r="DZ19" s="2438" t="str" cm="1">
        <f t="array" aca="1" ref="DZ19" ca="1">RIGHT(CELL("filename", $A$1), LEN(CELL("filename", $A$1)) - FIND("]", CELL("filename", $A$1)))&amp;" PUSH"</f>
        <v>PL PUSH</v>
      </c>
      <c r="EA19" s="2438" t="str" cm="1">
        <f t="array" aca="1" ref="EA19" ca="1">RIGHT(CELL("filename", $A$1), LEN(CELL("filename", $A$1)) - FIND("]", CELL("filename", $A$1)))&amp;" PUSH"</f>
        <v>PL PUSH</v>
      </c>
      <c r="EB19" s="2438" t="str" cm="1">
        <f t="array" aca="1" ref="EB19" ca="1">RIGHT(CELL("filename", $A$1), LEN(CELL("filename", $A$1)) - FIND("]", CELL("filename", $A$1)))&amp;" PUSH"</f>
        <v>PL PUSH</v>
      </c>
      <c r="EC19" s="2438" t="str" cm="1">
        <f t="array" aca="1" ref="EC19" ca="1">RIGHT(CELL("filename", $A$1), LEN(CELL("filename", $A$1)) - FIND("]", CELL("filename", $A$1)))&amp;" PUSH"</f>
        <v>PL PUSH</v>
      </c>
      <c r="ED19" s="2438" t="str" cm="1">
        <f t="array" aca="1" ref="ED19" ca="1">RIGHT(CELL("filename", $A$1), LEN(CELL("filename", $A$1)) - FIND("]", CELL("filename", $A$1)))&amp;" PUSH"</f>
        <v>PL PUSH</v>
      </c>
      <c r="EE19" s="2438" t="str" cm="1">
        <f t="array" aca="1" ref="EE19" ca="1">RIGHT(CELL("filename", $A$1), LEN(CELL("filename", $A$1)) - FIND("]", CELL("filename", $A$1)))&amp;" PUSH"</f>
        <v>PL PUSH</v>
      </c>
      <c r="EF19" s="2438" t="str" cm="1">
        <f t="array" aca="1" ref="EF19" ca="1">RIGHT(CELL("filename", $A$1), LEN(CELL("filename", $A$1)) - FIND("]", CELL("filename", $A$1)))&amp;" PUSH"</f>
        <v>PL PUSH</v>
      </c>
      <c r="EG19" s="2438" t="str" cm="1">
        <f t="array" aca="1" ref="EG19" ca="1">RIGHT(CELL("filename", $A$1), LEN(CELL("filename", $A$1)) - FIND("]", CELL("filename", $A$1)))&amp;" PUSH"</f>
        <v>PL PUSH</v>
      </c>
      <c r="EH19" s="2438" t="str" cm="1">
        <f t="array" aca="1" ref="EH19" ca="1">RIGHT(CELL("filename", $A$1), LEN(CELL("filename", $A$1)) - FIND("]", CELL("filename", $A$1)))&amp;" PUSH"</f>
        <v>PL PUSH</v>
      </c>
      <c r="EI19" s="2438" t="str" cm="1">
        <f t="array" aca="1" ref="EI19" ca="1">RIGHT(CELL("filename", $A$1), LEN(CELL("filename", $A$1)) - FIND("]", CELL("filename", $A$1)))&amp;" PUSH"</f>
        <v>PL PUSH</v>
      </c>
      <c r="EJ19" s="2438" t="str" cm="1">
        <f t="array" aca="1" ref="EJ19" ca="1">RIGHT(CELL("filename", $A$1), LEN(CELL("filename", $A$1)) - FIND("]", CELL("filename", $A$1)))&amp;" PUSH"</f>
        <v>PL PUSH</v>
      </c>
      <c r="EK19" s="2438" t="str" cm="1">
        <f t="array" aca="1" ref="EK19" ca="1">RIGHT(CELL("filename", $A$1), LEN(CELL("filename", $A$1)) - FIND("]", CELL("filename", $A$1)))&amp;" PUSH"</f>
        <v>PL PUSH</v>
      </c>
      <c r="EL19" s="2438" t="str" cm="1">
        <f t="array" aca="1" ref="EL19" ca="1">RIGHT(CELL("filename", $A$1), LEN(CELL("filename", $A$1)) - FIND("]", CELL("filename", $A$1)))&amp;" PUSH"</f>
        <v>PL PUSH</v>
      </c>
      <c r="EM19" s="2438" t="str" cm="1">
        <f t="array" aca="1" ref="EM19" ca="1">RIGHT(CELL("filename", $A$1), LEN(CELL("filename", $A$1)) - FIND("]", CELL("filename", $A$1)))&amp;" PUSH"</f>
        <v>PL PUSH</v>
      </c>
      <c r="EN19" s="2438" t="str" cm="1">
        <f t="array" aca="1" ref="EN19" ca="1">RIGHT(CELL("filename", $A$1), LEN(CELL("filename", $A$1)) - FIND("]", CELL("filename", $A$1)))&amp;" PUSH"</f>
        <v>PL PUSH</v>
      </c>
    </row>
    <row r="20" spans="1:144" ht="21" customHeight="1">
      <c r="A20" s="1625" t="s">
        <v>96</v>
      </c>
      <c r="B20" s="2439" t="str">
        <f>_xlfn.LET(
_xlpm.IsNotAttrDynamic, D20="",
_xlpm.Attr,_PL!F20,
_xlpm.NotInUse,Y20=D20,
_xlpm.RESULT, IF(_xlpm.IsNotAttrDynamic, _xlpm.Attr, IF( _xlpm.NotInUse, "", Y20)
),IF(_xlpm.RESULT ="", "", _xlpm.RESULT))</f>
        <v>Net Revenue</v>
      </c>
      <c r="C20" s="2439" t="str" cm="1">
        <f t="array" ref="C20">IFBLANK(_PL!C20,"")</f>
        <v>Net Revenue (Company View)</v>
      </c>
      <c r="D20" s="1548"/>
      <c r="E20" s="2440" t="e" cm="1">
        <f t="array" aca="1" ref="E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)($AD20:$CQ20, Z20)</f>
        <v>#NAME?</v>
      </c>
      <c r="F20" s="1897"/>
      <c r="G20" s="1897"/>
      <c r="H20" s="578">
        <v>0</v>
      </c>
      <c r="I20" s="578">
        <v>1</v>
      </c>
      <c r="J20" s="401">
        <f>IF(OR(ISNUMBER(SEARCH("required",Z20)),ISNUMBER(SEARCH("optional",Z20))),"",Z20)</f>
        <v>1</v>
      </c>
      <c r="K20" s="578" t="str">
        <f t="shared" ref="K20:K55" si="3">IFERROR(IF(LEN(AB20)=0,"No",IF(LEN(J20)&gt;0,"Yes","No")),"")</f>
        <v>Yes</v>
      </c>
      <c r="L20" s="37"/>
      <c r="N20" s="158"/>
      <c r="O20" s="101"/>
      <c r="P20" s="52"/>
      <c r="Q20" s="101"/>
      <c r="R20" s="126"/>
      <c r="S20" s="101"/>
      <c r="T20" s="101"/>
      <c r="U20" s="39"/>
      <c r="V20" s="37"/>
      <c r="W20" s="91" t="str" cm="1">
        <f t="array" ref="W20">fx_scenarioConverter($W$17)</f>
        <v>Actual</v>
      </c>
      <c r="X20" s="2081">
        <f>_PL!X20</f>
        <v>1</v>
      </c>
      <c r="Y20" s="911">
        <v>2</v>
      </c>
      <c r="Z20" s="198" cm="1">
        <f t="array" ref="Z20">_xlfn.SWITCH(
    TRUE,
    _PL!$L20=TRUE, 1,
    _PL!$L20=FALSE,-1,
    _PL!$L20=-1,0,
""
)</f>
        <v>1</v>
      </c>
      <c r="AA20" s="200"/>
      <c r="AB20" s="33" t="str">
        <f>_PL!AB20</f>
        <v>Net Revenue</v>
      </c>
      <c r="AC20" s="275" t="e" cm="1" vm="5">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2441">
        <v>1</v>
      </c>
      <c r="AE20" s="2441">
        <v>1</v>
      </c>
      <c r="AF20" s="2441">
        <v>1</v>
      </c>
      <c r="AG20" s="2441">
        <v>1</v>
      </c>
      <c r="AH20" s="2441">
        <v>1</v>
      </c>
      <c r="AI20" s="2441">
        <v>1</v>
      </c>
      <c r="AJ20" s="2441">
        <v>1</v>
      </c>
      <c r="AK20" s="2441">
        <v>1</v>
      </c>
      <c r="AL20" s="2441">
        <v>1</v>
      </c>
      <c r="AM20" s="2441">
        <v>1</v>
      </c>
      <c r="AN20" s="2441">
        <v>1</v>
      </c>
      <c r="AO20" s="2441">
        <v>1</v>
      </c>
      <c r="AP20" s="2441">
        <v>1</v>
      </c>
      <c r="AQ20" s="2441">
        <v>1</v>
      </c>
      <c r="AR20" s="2441">
        <v>1</v>
      </c>
      <c r="AS20" s="2441">
        <v>1</v>
      </c>
      <c r="AT20" s="2441">
        <v>1</v>
      </c>
      <c r="AU20" s="2441">
        <v>1</v>
      </c>
      <c r="AV20" s="2441">
        <v>1</v>
      </c>
      <c r="AW20" s="2441">
        <v>1</v>
      </c>
      <c r="AX20" s="2441">
        <v>1</v>
      </c>
      <c r="AY20" s="2441">
        <v>1</v>
      </c>
      <c r="AZ20" s="2441">
        <v>1</v>
      </c>
      <c r="BA20" s="2441">
        <v>1</v>
      </c>
      <c r="BB20" s="2441">
        <v>1</v>
      </c>
      <c r="BC20" s="2441">
        <v>1</v>
      </c>
      <c r="BD20" s="2441">
        <v>1</v>
      </c>
      <c r="BE20" s="2441">
        <v>1</v>
      </c>
      <c r="BF20" s="2441">
        <v>1</v>
      </c>
      <c r="BG20" s="2441">
        <v>1</v>
      </c>
      <c r="BH20" s="2441">
        <v>1</v>
      </c>
      <c r="BI20" s="2441">
        <v>1</v>
      </c>
      <c r="BJ20" s="2441">
        <v>1</v>
      </c>
      <c r="BK20" s="2441">
        <v>1</v>
      </c>
      <c r="BL20" s="2441">
        <v>1</v>
      </c>
      <c r="BM20" s="2441">
        <v>1</v>
      </c>
      <c r="BN20" s="2441">
        <v>1</v>
      </c>
      <c r="BO20" s="2442"/>
      <c r="BP20" s="2442"/>
      <c r="BQ20" s="2442"/>
      <c r="BR20" s="2442"/>
      <c r="BS20" s="2442"/>
      <c r="BT20" s="2442"/>
      <c r="BU20" s="2442"/>
      <c r="BV20" s="2442"/>
      <c r="BW20" s="2442"/>
      <c r="BX20" s="2442"/>
      <c r="BY20" s="2442"/>
      <c r="BZ20" s="2442"/>
      <c r="CA20" s="34"/>
      <c r="CC20" s="33"/>
      <c r="CD20" s="1772" t="e" cm="1">
        <f t="array" aca="1" ref="CD20" ca="1">_xlfn.LET( _xlpm.CheckBlank, SUM(PL!$AD20:$BN20) = 0, IF(_xlpm.CheckBlank, "", SUM(_xlfn._xlws.FILTER(PL!$AD20:$BN20,(YEAR(PL!$AD$12:$BN$12)=PL!CD$12)*(array_timeline&lt;=PL!CD$11)))))</f>
        <v>#NAME?</v>
      </c>
      <c r="CE20" s="1772" t="e" cm="1">
        <f t="array" aca="1" ref="CE20" ca="1">_xlfn.LET( _xlpm.CheckBlank, SUM(PL!$AD20:$BN20) = 0, IF(_xlpm.CheckBlank, "", SUM(_xlfn._xlws.FILTER(PL!$AD20:$BN20,(YEAR(PL!$AD$12:$BN$12)=PL!CE$12)*(array_timeline&lt;=PL!CE$11)))))</f>
        <v>#NAME?</v>
      </c>
      <c r="CF20" s="88"/>
      <c r="CG20" s="1461" t="str" cm="1">
        <f t="array" aca="1" ref="CG20" ca="1">IFERROR(_xlfn.LET(_xlpm.CheckBlank,SUM(PL!$AD20:$BN20)=0,IF(_xlpm.CheckBlank,"",SUM(_xlfn._xlws.FILTER(PL!$AD20:$BN20,(YEAR(PL!$AD$12:$BN$12)=PL!CG$12)*(array_timeline&lt;=PL!CG$11))))),"n/a")</f>
        <v>n/a</v>
      </c>
      <c r="CH20" s="1461" t="e" cm="1">
        <f t="array" aca="1" ref="CH20" ca="1">_xlfn.LET( _xlpm.CheckBlank, SUM(PL!$AD20:$BN20) = 0, IF(_xlpm.CheckBlank, "", SUM(_xlfn._xlws.FILTER(PL!$AD20:$BN20,(YEAR(PL!$AD$12:$BN$12)=PL!CH$12)*(array_timeline&lt;=PL!CH$11)))))</f>
        <v>#NAME?</v>
      </c>
      <c r="CI20" s="88"/>
      <c r="CJ20" s="1461" cm="1">
        <f t="array" ref="CJ20">_xlfn.LET( _xlpm.CheckBlank, SUM(PL!$AD20:$BN20) = 0, IF(_xlpm.CheckBlank, "", SUM(_xlfn.TAKE(_xlfn.DROP(PL!$AD20:$BN20, ,-DATEDIFF(PL!CJ$11, val_asOfDate,"M")),1,-12))))</f>
        <v>12</v>
      </c>
      <c r="CK20" s="1461" cm="1">
        <f t="array" ref="CK20">_xlfn.LET( _xlpm.CheckBlank, SUM(PL!$AD20:$BN20) = 0, IF(_xlpm.CheckBlank, "", SUM(_xlfn.TAKE(_xlfn.DROP(PL!$AD20:$BN20, ,-DATEDIFF(PL!CK$11, val_asOfDate,"M")),1,-12))))</f>
        <v>12</v>
      </c>
      <c r="CL20" s="88"/>
      <c r="CM20" s="2441">
        <v>1</v>
      </c>
      <c r="CN20" s="2441">
        <v>1</v>
      </c>
      <c r="CO20" s="1169"/>
      <c r="CP20" s="2441">
        <v>1</v>
      </c>
      <c r="CQ20" s="2441">
        <v>1</v>
      </c>
      <c r="CR20" s="34"/>
      <c r="CS20" s="2056"/>
      <c r="CT20" s="2085" t="e" cm="1">
        <f t="array" aca="1" ref="CT20" ca="1">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_xldudf_CX_PUSH(Y20,CX_ENTITY,C20,EOMONTH(val_asOfDate,0)),
       ""
     )
   )
)</f>
        <v>#NAME?</v>
      </c>
      <c r="CU20" s="2085" t="e" cm="1">
        <f t="array" aca="1" ref="CU20" ca="1">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_xldudf_CX_PUSH(Y20,CX_ENTITY,C20,EOMONTH(val_asOfDate,1)),
       ""
     )
   )
)</f>
        <v>#NAME?</v>
      </c>
      <c r="CV20" s="2085" t="e" cm="1">
        <f t="array" aca="1" ref="CV20" ca="1">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_xldudf_CX_PUSH(Y20,CX_ENTITY,C20,EOMONTH(val_asOfDate,2)),
       ""
     )
   )
)</f>
        <v>#NAME?</v>
      </c>
      <c r="CW20" s="2085" t="e" cm="1">
        <f t="array" aca="1" ref="CW20" ca="1">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_xldudf_CX_PUSH(Y20,CX_ENTITY,C20,EOMONTH(val_asOfDate,3)),
       ""
     )
   )
)</f>
        <v>#NAME?</v>
      </c>
      <c r="CX20" s="2443"/>
      <c r="CY20" s="2444" t="str" cm="1">
        <f t="array" aca="1" ref="CY20" ca="1">IFERROR(IF(CM20*fxVal_normal=_PL!CM20,"",IF(OR($CM20="",$CM20=0, NOT(ISNUMBER($CM20)), ISERROR($CM20), $B20=""), "",
   IF($I20=1,
      IFBLANK(
         _xldudf_CX_PUSH($CM20*fxVal_normal, CX_ENTITY, $B20, $CM$11, $CM$14, $CM$19,),
         ""
      ),
      IF($I20=2,
         IFBLANK(
            _xldudf_CX_PUSH($CM20, CX_ENTITY, $B20, $CM$11, $CM$14, $CM$19,),
            ""
         ),
         IF($I20=3,
            "",
            IFBLANK(
               _xldudf_CX_PUSH($CM20, CX_ENTITY, $B20, $CM$11, $CM$14, $CM$19,),
               ""
            )
         )
      )
   )
)),"")</f>
        <v/>
      </c>
      <c r="CZ20" s="2444" t="str" cm="1">
        <f t="array" aca="1" ref="CZ20" ca="1">IFERROR(IF(CN20*fxVal_normal=_PL!CN20,"",IF(OR($CN20="",$CN20=0, NOT(ISNUMBER($CN20)), ISERROR($CN20), $B20=""), "",
   IF($I20=1,
      IFBLANK(
         _xldudf_CX_PUSH($CN20*fxVal_normal, CX_ENTITY, $B20, $CN$11, $CN$14, $CN$19,),
         ""
      ),
      IF($I20=2,
         IFBLANK(
            _xldudf_CX_PUSH($CN20, CX_ENTITY, $B20, $CN$11, $CN$14, $CN$19,),
            ""
         ),
         IF($I20=3,
            "",
            IFBLANK(
               _xldudf_CX_PUSH($CN20, CX_ENTITY, $B20, $CN$11, $CN$14, $CN$19,),
               ""
            )
         )
      )
   )
)),"")</f>
        <v/>
      </c>
      <c r="DA20" s="2444" t="str" cm="1">
        <f t="array" aca="1" ref="DA20" ca="1">IFERROR(IF(CP20*fxVal_normal=_PL!CP20,"",IF(OR($CP20="",$CP20=0, NOT(ISNUMBER($CP20)), ISERROR($CP20), $B20=""), "",
   IF($I20=1,
      IFBLANK(
         _xldudf_CX_PUSH($CP20*fxVal_normal, CX_ENTITY, $B20, $CP$11, $CP$14, $CP$19,),
         ""
      ),
      IF($I20=2,
         IFBLANK(
            _xldudf_CX_PUSH($CP20, CX_ENTITY, $B20, $CP$11, $CP$14, $CP$19,),
            ""
         ),
         IF($I20=3,
            "",
            IFBLANK(
               _xldudf_CX_PUSH($CP20, CX_ENTITY, $B20, $CP$11, $CP$14, $CP$19,),
               ""
            )
         )
      )
   )
)),"")</f>
        <v/>
      </c>
      <c r="DB20" s="2444" t="str" cm="1">
        <f t="array" aca="1" ref="DB20" ca="1">IFERROR(IF(CQ20*fxVal_normal=_PL!CQ20,"",IF(OR($CQ20="", $CQ20=0, NOT(ISNUMBER($CQ20)), ISERROR($CQ20), $B20=""), "",
   IF($I20=1,
      IFBLANK(
         _xldudf_CX_PUSH($CQ20*fxVal_normal, CX_ENTITY, $B20, $CQ$11, $CQ$14, $CQ$19,),
         ""
      ),
      IF($I20=2,
         IFBLANK(
            _xldudf_CX_PUSH($CQ20, CX_ENTITY, $B20, $CQ$11, $CQ$14, $CQ$19,),
            ""
         ),
         IF($I20=3,
            "",
            IFBLANK(
               _xldudf_CX_PUSH($CQ20, CX_ENTITY, $B20, $CQ$11, $CQ$14, $CQ$19,),
               ""
            )
         )
      )
   ))
),"")</f>
        <v/>
      </c>
      <c r="DC20" s="2443"/>
      <c r="DD20" s="2445" t="str" cm="1">
        <f t="array" aca="1" ref="DD20" ca="1">IFERROR(IF(AD20*fxVal_normal=_PL!AD20,"",IF(OR(AD20="", NOT(ISNUMBER(AD20)), ISERROR(AD20), $B20=""), "",
   IF($I20=1,
      IFBLANK(
         _xldudf_CX_PUSH(AD20*fxVal_normal, CX_ENTITY, $B20, AD$11, AD$14, AD$19,),
         ""
      ),
      IF($I20=2,
         IFBLANK(
            _xldudf_CX_PUSH(AD20, CX_ENTITY, $B20, AD$11, AD$14, AD$19,),
            ""
         ),
         IF($I20=3,
            "",
            IFBLANK(
               _xldudf_CX_PUSH(AD20, CX_ENTITY, $B20, AD$11, AD$14, AD$19,),
               ""
            )
         )
      )
   )
)),"")</f>
        <v/>
      </c>
      <c r="DE20" s="2445" t="str" cm="1">
        <f t="array" aca="1" ref="DE20" ca="1">IFERROR(IF(AE20*fxVal_normal=_PL!AE20,"",IF(OR(AE20="", NOT(ISNUMBER(AE20)), ISERROR(AE20), $B20=""), "",
   IF($I20=1,
      IFBLANK(
         _xldudf_CX_PUSH(AE20*fxVal_normal, CX_ENTITY, $B20, AE$11, AE$14, AE$19,),
         ""
      ),
      IF($I20=2,
         IFBLANK(
            _xldudf_CX_PUSH(AE20, CX_ENTITY, $B20, AE$11, AE$14, AE$19,),
            ""
         ),
         IF($I20=3,
            "",
            IFBLANK(
               _xldudf_CX_PUSH(AE20, CX_ENTITY, $B20, AE$11, AE$14, AE$19,),
               ""
            )
         )
      )
   )
)),"")</f>
        <v/>
      </c>
      <c r="DF20" s="2445" t="str" cm="1">
        <f t="array" aca="1" ref="DF20" ca="1">IFERROR(IF(AF20*fxVal_normal=_PL!AF20,"",IF(OR(AF20="", NOT(ISNUMBER(AF20)), ISERROR(AF20), $B20=""), "",
   IF($I20=1,
      IFBLANK(
         _xldudf_CX_PUSH(AF20*fxVal_normal, CX_ENTITY, $B20, AF$11, AF$14, AF$19,),
         ""
      ),
      IF($I20=2,
         IFBLANK(
            _xldudf_CX_PUSH(AF20, CX_ENTITY, $B20, AF$11, AF$14, AF$19,),
            ""
         ),
         IF($I20=3,
            "",
            IFBLANK(
               _xldudf_CX_PUSH(AF20, CX_ENTITY, $B20, AF$11, AF$14, AF$19,),
               ""
            )
         )
      )
   )
)),"")</f>
        <v/>
      </c>
      <c r="DG20" s="2445" t="str" cm="1">
        <f t="array" aca="1" ref="DG20" ca="1">IFERROR(IF(AG20*fxVal_normal=_PL!AG20,"",IF(OR(AG20="", NOT(ISNUMBER(AG20)), ISERROR(AG20), $B20=""), "",
   IF($I20=1,
      IFBLANK(
         _xldudf_CX_PUSH(AG20*fxVal_normal, CX_ENTITY, $B20, AG$11, AG$14, AG$19,),
         ""
      ),
      IF($I20=2,
         IFBLANK(
            _xldudf_CX_PUSH(AG20, CX_ENTITY, $B20, AG$11, AG$14, AG$19,),
            ""
         ),
         IF($I20=3,
            "",
            IFBLANK(
               _xldudf_CX_PUSH(AG20, CX_ENTITY, $B20, AG$11, AG$14, AG$19,),
               ""
            )
         )
      )
   )
)),"")</f>
        <v/>
      </c>
      <c r="DH20" s="2445" t="str" cm="1">
        <f t="array" aca="1" ref="DH20" ca="1">IFERROR(IF(AH20*fxVal_normal=_PL!AH20,"",IF(OR(AH20="", NOT(ISNUMBER(AH20)), ISERROR(AH20), $B20=""), "",
   IF($I20=1,
      IFBLANK(
         _xldudf_CX_PUSH(AH20*fxVal_normal, CX_ENTITY, $B20, AH$11, AH$14, AH$19,),
         ""
      ),
      IF($I20=2,
         IFBLANK(
            _xldudf_CX_PUSH(AH20, CX_ENTITY, $B20, AH$11, AH$14, AH$19,),
            ""
         ),
         IF($I20=3,
            "",
            IFBLANK(
               _xldudf_CX_PUSH(AH20, CX_ENTITY, $B20, AH$11, AH$14, AH$19,),
               ""
            )
         )
      )
   )
)),"")</f>
        <v/>
      </c>
      <c r="DI20" s="2445" t="str" cm="1">
        <f t="array" aca="1" ref="DI20" ca="1">IFERROR(IF(AI20*fxVal_normal=_PL!AI20,"",IF(OR(AI20="", NOT(ISNUMBER(AI20)), ISERROR(AI20), $B20=""), "",
   IF($I20=1,
      IFBLANK(
         _xldudf_CX_PUSH(AI20*fxVal_normal, CX_ENTITY, $B20, AI$11, AI$14, AI$19,),
         ""
      ),
      IF($I20=2,
         IFBLANK(
            _xldudf_CX_PUSH(AI20, CX_ENTITY, $B20, AI$11, AI$14, AI$19,),
            ""
         ),
         IF($I20=3,
            "",
            IFBLANK(
               _xldudf_CX_PUSH(AI20, CX_ENTITY, $B20, AI$11, AI$14, AI$19,),
               ""
            )
         )
      )
   )
)),"")</f>
        <v/>
      </c>
      <c r="DJ20" s="2445" t="str" cm="1">
        <f t="array" aca="1" ref="DJ20" ca="1">IFERROR(IF(AJ20*fxVal_normal=_PL!AJ20,"",IF(OR(AJ20="", NOT(ISNUMBER(AJ20)), ISERROR(AJ20), $B20=""), "",
   IF($I20=1,
      IFBLANK(
         _xldudf_CX_PUSH(AJ20*fxVal_normal, CX_ENTITY, $B20, AJ$11, AJ$14, AJ$19,),
         ""
      ),
      IF($I20=2,
         IFBLANK(
            _xldudf_CX_PUSH(AJ20, CX_ENTITY, $B20, AJ$11, AJ$14, AJ$19,),
            ""
         ),
         IF($I20=3,
            "",
            IFBLANK(
               _xldudf_CX_PUSH(AJ20, CX_ENTITY, $B20, AJ$11, AJ$14, AJ$19,),
               ""
            )
         )
      )
   )
)),"")</f>
        <v/>
      </c>
      <c r="DK20" s="2445" t="str" cm="1">
        <f t="array" aca="1" ref="DK20" ca="1">IFERROR(IF(AK20*fxVal_normal=_PL!AK20,"",IF(OR(AK20="", NOT(ISNUMBER(AK20)), ISERROR(AK20), $B20=""), "",
   IF($I20=1,
      IFBLANK(
         _xldudf_CX_PUSH(AK20*fxVal_normal, CX_ENTITY, $B20, AK$11, AK$14, AK$19,),
         ""
      ),
      IF($I20=2,
         IFBLANK(
            _xldudf_CX_PUSH(AK20, CX_ENTITY, $B20, AK$11, AK$14, AK$19,),
            ""
         ),
         IF($I20=3,
            "",
            IFBLANK(
               _xldudf_CX_PUSH(AK20, CX_ENTITY, $B20, AK$11, AK$14, AK$19,),
               ""
            )
         )
      )
   )
)),"")</f>
        <v/>
      </c>
      <c r="DL20" s="2445" t="str" cm="1">
        <f t="array" aca="1" ref="DL20" ca="1">IFERROR(IF(AL20*fxVal_normal=_PL!AL20,"",IF(OR(AL20="", NOT(ISNUMBER(AL20)), ISERROR(AL20), $B20=""), "",
   IF($I20=1,
      IFBLANK(
         _xldudf_CX_PUSH(AL20*fxVal_normal, CX_ENTITY, $B20, AL$11, AL$14, AL$19,),
         ""
      ),
      IF($I20=2,
         IFBLANK(
            _xldudf_CX_PUSH(AL20, CX_ENTITY, $B20, AL$11, AL$14, AL$19,),
            ""
         ),
         IF($I20=3,
            "",
            IFBLANK(
               _xldudf_CX_PUSH(AL20, CX_ENTITY, $B20, AL$11, AL$14, AL$19,),
               ""
            )
         )
      )
   )
)),"")</f>
        <v/>
      </c>
      <c r="DM20" s="2445" t="str" cm="1">
        <f t="array" aca="1" ref="DM20" ca="1">IFERROR(IF(AM20*fxVal_normal=_PL!AM20,"",IF(OR(AM20="", NOT(ISNUMBER(AM20)), ISERROR(AM20), $B20=""), "",
   IF($I20=1,
      IFBLANK(
         _xldudf_CX_PUSH(AM20*fxVal_normal, CX_ENTITY, $B20, AM$11, AM$14, AM$19,),
         ""
      ),
      IF($I20=2,
         IFBLANK(
            _xldudf_CX_PUSH(AM20, CX_ENTITY, $B20, AM$11, AM$14, AM$19,),
            ""
         ),
         IF($I20=3,
            "",
            IFBLANK(
               _xldudf_CX_PUSH(AM20, CX_ENTITY, $B20, AM$11, AM$14, AM$19,),
               ""
            )
         )
      )
   )
)),"")</f>
        <v/>
      </c>
      <c r="DN20" s="2445" t="str" cm="1">
        <f t="array" aca="1" ref="DN20" ca="1">IFERROR(IF(AN20*fxVal_normal=_PL!AN20,"",IF(OR(AN20="", NOT(ISNUMBER(AN20)), ISERROR(AN20), $B20=""), "",
   IF($I20=1,
      IFBLANK(
         _xldudf_CX_PUSH(AN20*fxVal_normal, CX_ENTITY, $B20, AN$11, AN$14, AN$19,),
         ""
      ),
      IF($I20=2,
         IFBLANK(
            _xldudf_CX_PUSH(AN20, CX_ENTITY, $B20, AN$11, AN$14, AN$19,),
            ""
         ),
         IF($I20=3,
            "",
            IFBLANK(
               _xldudf_CX_PUSH(AN20, CX_ENTITY, $B20, AN$11, AN$14, AN$19,),
               ""
            )
         )
      )
   )
)),"")</f>
        <v/>
      </c>
      <c r="DO20" s="2445" t="str" cm="1">
        <f t="array" aca="1" ref="DO20" ca="1">IFERROR(IF(AO20*fxVal_normal=_PL!AO20,"",IF(OR(AO20="", NOT(ISNUMBER(AO20)), ISERROR(AO20), $B20=""), "",
   IF($I20=1,
      IFBLANK(
         _xldudf_CX_PUSH(AO20*fxVal_normal, CX_ENTITY, $B20, AO$11, AO$14, AO$19,),
         ""
      ),
      IF($I20=2,
         IFBLANK(
            _xldudf_CX_PUSH(AO20, CX_ENTITY, $B20, AO$11, AO$14, AO$19,),
            ""
         ),
         IF($I20=3,
            "",
            IFBLANK(
               _xldudf_CX_PUSH(AO20, CX_ENTITY, $B20, AO$11, AO$14, AO$19,),
               ""
            )
         )
      )
   )
)),"")</f>
        <v/>
      </c>
      <c r="DP20" s="2445" t="str" cm="1">
        <f t="array" aca="1" ref="DP20" ca="1">IFERROR(IF(AP20*fxVal_normal=_PL!AP20,"",IF(OR(AP20="", NOT(ISNUMBER(AP20)), ISERROR(AP20), $B20=""), "",
   IF($I20=1,
      IFBLANK(
         _xldudf_CX_PUSH(AP20*fxVal_normal, CX_ENTITY, $B20, AP$11, AP$14, AP$19,),
         ""
      ),
      IF($I20=2,
         IFBLANK(
            _xldudf_CX_PUSH(AP20, CX_ENTITY, $B20, AP$11, AP$14, AP$19,),
            ""
         ),
         IF($I20=3,
            "",
            IFBLANK(
               _xldudf_CX_PUSH(AP20, CX_ENTITY, $B20, AP$11, AP$14, AP$19,),
               ""
            )
         )
      )
   )
)),"")</f>
        <v/>
      </c>
      <c r="DQ20" s="2445" t="str" cm="1">
        <f t="array" aca="1" ref="DQ20" ca="1">IFERROR(IF(AQ20*fxVal_normal=_PL!AQ20,"",IF(OR(AQ20="", NOT(ISNUMBER(AQ20)), ISERROR(AQ20), $B20=""), "",
   IF($I20=1,
      IFBLANK(
         _xldudf_CX_PUSH(AQ20*fxVal_normal, CX_ENTITY, $B20, AQ$11, AQ$14, AQ$19,),
         ""
      ),
      IF($I20=2,
         IFBLANK(
            _xldudf_CX_PUSH(AQ20, CX_ENTITY, $B20, AQ$11, AQ$14, AQ$19,),
            ""
         ),
         IF($I20=3,
            "",
            IFBLANK(
               _xldudf_CX_PUSH(AQ20, CX_ENTITY, $B20, AQ$11, AQ$14, AQ$19,),
               ""
            )
         )
      )
   )
)),"")</f>
        <v/>
      </c>
      <c r="DR20" s="2445" t="str" cm="1">
        <f t="array" aca="1" ref="DR20" ca="1">IFERROR(IF(AR20*fxVal_normal=_PL!AR20,"",IF(OR(AR20="", NOT(ISNUMBER(AR20)), ISERROR(AR20), $B20=""), "",
   IF($I20=1,
      IFBLANK(
         _xldudf_CX_PUSH(AR20*fxVal_normal, CX_ENTITY, $B20, AR$11, AR$14, AR$19,),
         ""
      ),
      IF($I20=2,
         IFBLANK(
            _xldudf_CX_PUSH(AR20, CX_ENTITY, $B20, AR$11, AR$14, AR$19,),
            ""
         ),
         IF($I20=3,
            "",
            IFBLANK(
               _xldudf_CX_PUSH(AR20, CX_ENTITY, $B20, AR$11, AR$14, AR$19,),
               ""
            )
         )
      )
   )
)),"")</f>
        <v/>
      </c>
      <c r="DS20" s="2445" t="str" cm="1">
        <f t="array" aca="1" ref="DS20" ca="1">IFERROR(IF(AS20*fxVal_normal=_PL!AS20,"",IF(OR(AS20="", NOT(ISNUMBER(AS20)), ISERROR(AS20), $B20=""), "",
   IF($I20=1,
      IFBLANK(
         _xldudf_CX_PUSH(AS20*fxVal_normal, CX_ENTITY, $B20, AS$11, AS$14, AS$19,),
         ""
      ),
      IF($I20=2,
         IFBLANK(
            _xldudf_CX_PUSH(AS20, CX_ENTITY, $B20, AS$11, AS$14, AS$19,),
            ""
         ),
         IF($I20=3,
            "",
            IFBLANK(
               _xldudf_CX_PUSH(AS20, CX_ENTITY, $B20, AS$11, AS$14, AS$19,),
               ""
            )
         )
      )
   )
)),"")</f>
        <v/>
      </c>
      <c r="DT20" s="2445" t="str" cm="1">
        <f t="array" aca="1" ref="DT20" ca="1">IFERROR(IF(AT20*fxVal_normal=_PL!AT20,"",IF(OR(AT20="", NOT(ISNUMBER(AT20)), ISERROR(AT20), $B20=""), "",
   IF($I20=1,
      IFBLANK(
         _xldudf_CX_PUSH(AT20*fxVal_normal, CX_ENTITY, $B20, AT$11, AT$14, AT$19,),
         ""
      ),
      IF($I20=2,
         IFBLANK(
            _xldudf_CX_PUSH(AT20, CX_ENTITY, $B20, AT$11, AT$14, AT$19,),
            ""
         ),
         IF($I20=3,
            "",
            IFBLANK(
               _xldudf_CX_PUSH(AT20, CX_ENTITY, $B20, AT$11, AT$14, AT$19,),
               ""
            )
         )
      )
   )
)),"")</f>
        <v/>
      </c>
      <c r="DU20" s="2445" t="str" cm="1">
        <f t="array" aca="1" ref="DU20" ca="1">IFERROR(IF(AU20*fxVal_normal=_PL!AU20,"",IF(OR(AU20="", NOT(ISNUMBER(AU20)), ISERROR(AU20), $B20=""), "",
   IF($I20=1,
      IFBLANK(
         _xldudf_CX_PUSH(AU20*fxVal_normal, CX_ENTITY, $B20, AU$11, AU$14, AU$19,),
         ""
      ),
      IF($I20=2,
         IFBLANK(
            _xldudf_CX_PUSH(AU20, CX_ENTITY, $B20, AU$11, AU$14, AU$19,),
            ""
         ),
         IF($I20=3,
            "",
            IFBLANK(
               _xldudf_CX_PUSH(AU20, CX_ENTITY, $B20, AU$11, AU$14, AU$19,),
               ""
            )
         )
      )
   )
)),"")</f>
        <v/>
      </c>
      <c r="DV20" s="2445" t="str" cm="1">
        <f t="array" aca="1" ref="DV20" ca="1">IFERROR(IF(AV20*fxVal_normal=_PL!AV20,"",IF(OR(AV20="", NOT(ISNUMBER(AV20)), ISERROR(AV20), $B20=""), "",
   IF($I20=1,
      IFBLANK(
         _xldudf_CX_PUSH(AV20*fxVal_normal, CX_ENTITY, $B20, AV$11, AV$14, AV$19,),
         ""
      ),
      IF($I20=2,
         IFBLANK(
            _xldudf_CX_PUSH(AV20, CX_ENTITY, $B20, AV$11, AV$14, AV$19,),
            ""
         ),
         IF($I20=3,
            "",
            IFBLANK(
               _xldudf_CX_PUSH(AV20, CX_ENTITY, $B20, AV$11, AV$14, AV$19,),
               ""
            )
         )
      )
   )
)),"")</f>
        <v/>
      </c>
      <c r="DW20" s="2445" t="str" cm="1">
        <f t="array" aca="1" ref="DW20" ca="1">IFERROR(IF(AW20*fxVal_normal=_PL!AW20,"",IF(OR(AW20="", NOT(ISNUMBER(AW20)), ISERROR(AW20), $B20=""), "",
   IF($I20=1,
      IFBLANK(
         _xldudf_CX_PUSH(AW20*fxVal_normal, CX_ENTITY, $B20, AW$11, AW$14, AW$19,),
         ""
      ),
      IF($I20=2,
         IFBLANK(
            _xldudf_CX_PUSH(AW20, CX_ENTITY, $B20, AW$11, AW$14, AW$19,),
            ""
         ),
         IF($I20=3,
            "",
            IFBLANK(
               _xldudf_CX_PUSH(AW20, CX_ENTITY, $B20, AW$11, AW$14, AW$19,),
               ""
            )
         )
      )
   )
)),"")</f>
        <v/>
      </c>
      <c r="DX20" s="2445" t="str" cm="1">
        <f t="array" aca="1" ref="DX20" ca="1">IFERROR(IF(AX20*fxVal_normal=_PL!AX20,"",IF(OR(AX20="", NOT(ISNUMBER(AX20)), ISERROR(AX20), $B20=""), "",
   IF($I20=1,
      IFBLANK(
         _xldudf_CX_PUSH(AX20*fxVal_normal, CX_ENTITY, $B20, AX$11, AX$14, AX$19,),
         ""
      ),
      IF($I20=2,
         IFBLANK(
            _xldudf_CX_PUSH(AX20, CX_ENTITY, $B20, AX$11, AX$14, AX$19,),
            ""
         ),
         IF($I20=3,
            "",
            IFBLANK(
               _xldudf_CX_PUSH(AX20, CX_ENTITY, $B20, AX$11, AX$14, AX$19,),
               ""
            )
         )
      )
   )
)),"")</f>
        <v/>
      </c>
      <c r="DY20" s="2445" t="str" cm="1">
        <f t="array" aca="1" ref="DY20" ca="1">IFERROR(IF(AY20*fxVal_normal=_PL!AY20,"",IF(OR(AY20="", NOT(ISNUMBER(AY20)), ISERROR(AY20), $B20=""), "",
   IF($I20=1,
      IFBLANK(
         _xldudf_CX_PUSH(AY20*fxVal_normal, CX_ENTITY, $B20, AY$11, AY$14, AY$19,),
         ""
      ),
      IF($I20=2,
         IFBLANK(
            _xldudf_CX_PUSH(AY20, CX_ENTITY, $B20, AY$11, AY$14, AY$19,),
            ""
         ),
         IF($I20=3,
            "",
            IFBLANK(
               _xldudf_CX_PUSH(AY20, CX_ENTITY, $B20, AY$11, AY$14, AY$19,),
               ""
            )
         )
      )
   )
)),"")</f>
        <v/>
      </c>
      <c r="DZ20" s="2445" t="str" cm="1">
        <f t="array" aca="1" ref="DZ20" ca="1">IFERROR(IF(AZ20*fxVal_normal=_PL!AZ20,"",IF(OR(AZ20="", NOT(ISNUMBER(AZ20)), ISERROR(AZ20), $B20=""), "",
   IF($I20=1,
      IFBLANK(
         _xldudf_CX_PUSH(AZ20*fxVal_normal, CX_ENTITY, $B20, AZ$11, AZ$14, AZ$19,),
         ""
      ),
      IF($I20=2,
         IFBLANK(
            _xldudf_CX_PUSH(AZ20, CX_ENTITY, $B20, AZ$11, AZ$14, AZ$19,),
            ""
         ),
         IF($I20=3,
            "",
            IFBLANK(
               _xldudf_CX_PUSH(AZ20, CX_ENTITY, $B20, AZ$11, AZ$14, AZ$19,),
               ""
            )
         )
      )
   )
)),"")</f>
        <v/>
      </c>
      <c r="EA20" s="2445" t="str" cm="1">
        <f t="array" aca="1" ref="EA20" ca="1">IFERROR(IF(BA20*fxVal_normal=_PL!BA20,"",IF(OR(BA20="", NOT(ISNUMBER(BA20)), ISERROR(BA20), $B20=""), "",
   IF($I20=1,
      IFBLANK(
         _xldudf_CX_PUSH(BA20*fxVal_normal, CX_ENTITY, $B20, BA$11, BA$14, BA$19,),
         ""
      ),
      IF($I20=2,
         IFBLANK(
            _xldudf_CX_PUSH(BA20, CX_ENTITY, $B20, BA$11, BA$14, BA$19,),
            ""
         ),
         IF($I20=3,
            "",
            IFBLANK(
               _xldudf_CX_PUSH(BA20, CX_ENTITY, $B20, BA$11, BA$14, BA$19,),
               ""
            )
         )
      )
   )
)),"")</f>
        <v/>
      </c>
      <c r="EB20" s="2445" t="str" cm="1">
        <f t="array" aca="1" ref="EB20" ca="1">IFERROR(IF(BB20*fxVal_normal=_PL!BB20,"",IF(OR(BB20="", NOT(ISNUMBER(BB20)), ISERROR(BB20), $B20=""), "",
   IF($I20=1,
      IFBLANK(
         _xldudf_CX_PUSH(BB20*fxVal_normal, CX_ENTITY, $B20, BB$11, BB$14, BB$19,),
         ""
      ),
      IF($I20=2,
         IFBLANK(
            _xldudf_CX_PUSH(BB20, CX_ENTITY, $B20, BB$11, BB$14, BB$19,),
            ""
         ),
         IF($I20=3,
            "",
            IFBLANK(
               _xldudf_CX_PUSH(BB20, CX_ENTITY, $B20, BB$11, BB$14, BB$19,),
               ""
            )
         )
      )
   )
)),"")</f>
        <v/>
      </c>
      <c r="EC20" s="2445" t="str" cm="1">
        <f t="array" aca="1" ref="EC20" ca="1">IFERROR(IF(BC20*fxVal_normal=_PL!BC20,"",IF(OR(BC20="", NOT(ISNUMBER(BC20)), ISERROR(BC20), $B20=""), "",
   IF($I20=1,
      IFBLANK(
         _xldudf_CX_PUSH(BC20*fxVal_normal, CX_ENTITY, $B20, BC$11, BC$14, BC$19,),
         ""
      ),
      IF($I20=2,
         IFBLANK(
            _xldudf_CX_PUSH(BC20, CX_ENTITY, $B20, BC$11, BC$14, BC$19,),
            ""
         ),
         IF($I20=3,
            "",
            IFBLANK(
               _xldudf_CX_PUSH(BC20, CX_ENTITY, $B20, BC$11, BC$14, BC$19,),
               ""
            )
         )
      )
   )
)),"")</f>
        <v/>
      </c>
      <c r="ED20" s="2445" t="str" cm="1">
        <f t="array" aca="1" ref="ED20" ca="1">IFERROR(IF(BD20*fxVal_normal=_PL!BD20,"",IF(OR(BD20="", NOT(ISNUMBER(BD20)), ISERROR(BD20), $B20=""), "",
   IF($I20=1,
      IFBLANK(
         _xldudf_CX_PUSH(BD20*fxVal_normal, CX_ENTITY, $B20, BD$11, BD$14, BD$19,),
         ""
      ),
      IF($I20=2,
         IFBLANK(
            _xldudf_CX_PUSH(BD20, CX_ENTITY, $B20, BD$11, BD$14, BD$19,),
            ""
         ),
         IF($I20=3,
            "",
            IFBLANK(
               _xldudf_CX_PUSH(BD20, CX_ENTITY, $B20, BD$11, BD$14, BD$19,),
               ""
            )
         )
      )
   )
)),"")</f>
        <v/>
      </c>
      <c r="EE20" s="2445" t="str" cm="1">
        <f t="array" aca="1" ref="EE20" ca="1">IFERROR(IF(BE20*fxVal_normal=_PL!BE20,"",IF(OR(BE20="", NOT(ISNUMBER(BE20)), ISERROR(BE20), $B20=""), "",
   IF($I20=1,
      IFBLANK(
         _xldudf_CX_PUSH(BE20*fxVal_normal, CX_ENTITY, $B20, BE$11, BE$14, BE$19,),
         ""
      ),
      IF($I20=2,
         IFBLANK(
            _xldudf_CX_PUSH(BE20, CX_ENTITY, $B20, BE$11, BE$14, BE$19,),
            ""
         ),
         IF($I20=3,
            "",
            IFBLANK(
               _xldudf_CX_PUSH(BE20, CX_ENTITY, $B20, BE$11, BE$14, BE$19,),
               ""
            )
         )
      )
   )
)),"")</f>
        <v/>
      </c>
      <c r="EF20" s="2445" t="str" cm="1">
        <f t="array" aca="1" ref="EF20" ca="1">IFERROR(IF(BF20*fxVal_normal=_PL!BF20,"",IF(OR(BF20="", NOT(ISNUMBER(BF20)), ISERROR(BF20), $B20=""), "",
   IF($I20=1,
      IFBLANK(
         _xldudf_CX_PUSH(BF20*fxVal_normal, CX_ENTITY, $B20, BF$11, BF$14, BF$19,),
         ""
      ),
      IF($I20=2,
         IFBLANK(
            _xldudf_CX_PUSH(BF20, CX_ENTITY, $B20, BF$11, BF$14, BF$19,),
            ""
         ),
         IF($I20=3,
            "",
            IFBLANK(
               _xldudf_CX_PUSH(BF20, CX_ENTITY, $B20, BF$11, BF$14, BF$19,),
               ""
            )
         )
      )
   )
)),"")</f>
        <v/>
      </c>
      <c r="EG20" s="2445" t="str" cm="1">
        <f t="array" aca="1" ref="EG20" ca="1">IFERROR(IF(BG20*fxVal_normal=_PL!BG20,"",IF(OR(BG20="", NOT(ISNUMBER(BG20)), ISERROR(BG20), $B20=""), "",
   IF($I20=1,
      IFBLANK(
         _xldudf_CX_PUSH(BG20*fxVal_normal, CX_ENTITY, $B20, BG$11, BG$14, BG$19,),
         ""
      ),
      IF($I20=2,
         IFBLANK(
            _xldudf_CX_PUSH(BG20, CX_ENTITY, $B20, BG$11, BG$14, BG$19,),
            ""
         ),
         IF($I20=3,
            "",
            IFBLANK(
               _xldudf_CX_PUSH(BG20, CX_ENTITY, $B20, BG$11, BG$14, BG$19,),
               ""
            )
         )
      )
   )
)),"")</f>
        <v/>
      </c>
      <c r="EH20" s="2445" t="str" cm="1">
        <f t="array" aca="1" ref="EH20" ca="1">IFERROR(IF(BH20*fxVal_normal=_PL!BH20,"",IF(OR(BH20="", NOT(ISNUMBER(BH20)), ISERROR(BH20), $B20=""), "",
   IF($I20=1,
      IFBLANK(
         _xldudf_CX_PUSH(BH20*fxVal_normal, CX_ENTITY, $B20, BH$11, BH$14, BH$19,),
         ""
      ),
      IF($I20=2,
         IFBLANK(
            _xldudf_CX_PUSH(BH20, CX_ENTITY, $B20, BH$11, BH$14, BH$19,),
            ""
         ),
         IF($I20=3,
            "",
            IFBLANK(
               _xldudf_CX_PUSH(BH20, CX_ENTITY, $B20, BH$11, BH$14, BH$19,),
               ""
            )
         )
      )
   )
)),"")</f>
        <v/>
      </c>
      <c r="EI20" s="2445" t="str" cm="1">
        <f t="array" aca="1" ref="EI20" ca="1">IFERROR(IF(BI20*fxVal_normal=_PL!BI20,"",IF(OR(BI20="", NOT(ISNUMBER(BI20)), ISERROR(BI20), $B20=""), "",
   IF($I20=1,
      IFBLANK(
         _xldudf_CX_PUSH(BI20*fxVal_normal, CX_ENTITY, $B20, BI$11, BI$14, BI$19,),
         ""
      ),
      IF($I20=2,
         IFBLANK(
            _xldudf_CX_PUSH(BI20, CX_ENTITY, $B20, BI$11, BI$14, BI$19,),
            ""
         ),
         IF($I20=3,
            "",
            IFBLANK(
               _xldudf_CX_PUSH(BI20, CX_ENTITY, $B20, BI$11, BI$14, BI$19,),
               ""
            )
         )
      )
   )
)),"")</f>
        <v/>
      </c>
      <c r="EJ20" s="2445" t="str" cm="1">
        <f t="array" aca="1" ref="EJ20" ca="1">IFERROR(IF(BJ20*fxVal_normal=_PL!BJ20,"",IF(OR(BJ20="", NOT(ISNUMBER(BJ20)), ISERROR(BJ20), $B20=""), "",
   IF($I20=1,
      IFBLANK(
         _xldudf_CX_PUSH(BJ20*fxVal_normal, CX_ENTITY, $B20, BJ$11, BJ$14, BJ$19,),
         ""
      ),
      IF($I20=2,
         IFBLANK(
            _xldudf_CX_PUSH(BJ20, CX_ENTITY, $B20, BJ$11, BJ$14, BJ$19,),
            ""
         ),
         IF($I20=3,
            "",
            IFBLANK(
               _xldudf_CX_PUSH(BJ20, CX_ENTITY, $B20, BJ$11, BJ$14, BJ$19,),
               ""
            )
         )
      )
   )
)),"")</f>
        <v/>
      </c>
      <c r="EK20" s="2445" t="str" cm="1">
        <f t="array" aca="1" ref="EK20" ca="1">IFERROR(IF(BK20*fxVal_normal=_PL!BK20,"",IF(OR(BK20="", NOT(ISNUMBER(BK20)), ISERROR(BK20), $B20=""), "",
   IF($I20=1,
      IFBLANK(
         _xldudf_CX_PUSH(BK20*fxVal_normal, CX_ENTITY, $B20, BK$11, BK$14, BK$19,),
         ""
      ),
      IF($I20=2,
         IFBLANK(
            _xldudf_CX_PUSH(BK20, CX_ENTITY, $B20, BK$11, BK$14, BK$19,),
            ""
         ),
         IF($I20=3,
            "",
            IFBLANK(
               _xldudf_CX_PUSH(BK20, CX_ENTITY, $B20, BK$11, BK$14, BK$19,),
               ""
            )
         )
      )
   )
)),"")</f>
        <v/>
      </c>
      <c r="EL20" s="2445" t="str" cm="1">
        <f t="array" aca="1" ref="EL20" ca="1">IFERROR(IF(BL20*fxVal_normal=_PL!BL20,"",IF(OR(BL20="", NOT(ISNUMBER(BL20)), ISERROR(BL20), $B20=""), "",
   IF($I20=1,
      IFBLANK(
         _xldudf_CX_PUSH(BL20*fxVal_normal, CX_ENTITY, $B20, BL$11, BL$14, BL$19,),
         ""
      ),
      IF($I20=2,
         IFBLANK(
            _xldudf_CX_PUSH(BL20, CX_ENTITY, $B20, BL$11, BL$14, BL$19,),
            ""
         ),
         IF($I20=3,
            "",
            IFBLANK(
               _xldudf_CX_PUSH(BL20, CX_ENTITY, $B20, BL$11, BL$14, BL$19,),
               ""
            )
         )
      )
   )
)),"")</f>
        <v/>
      </c>
      <c r="EM20" s="2445" t="str" cm="1">
        <f t="array" aca="1" ref="EM20" ca="1">IFERROR(IF(BM20*fxVal_normal=_PL!BM20,"",IF(OR(BM20="", NOT(ISNUMBER(BM20)), ISERROR(BM20), $B20=""), "",
   IF($I20=1,
      IFBLANK(
         _xldudf_CX_PUSH(BM20*fxVal_normal, CX_ENTITY, $B20, BM$11, BM$14, BM$19,),
         ""
      ),
      IF($I20=2,
         IFBLANK(
            _xldudf_CX_PUSH(BM20, CX_ENTITY, $B20, BM$11, BM$14, BM$19,),
            ""
         ),
         IF($I20=3,
            "",
            IFBLANK(
               _xldudf_CX_PUSH(BM20, CX_ENTITY, $B20, BM$11, BM$14, BM$19,),
               ""
            )
         )
      )
   )
)),"")</f>
        <v/>
      </c>
      <c r="EN20" s="2445" t="str" cm="1">
        <f t="array" aca="1" ref="EN20" ca="1">IFERROR(IF(BN20*fxVal_normal=_PL!BN20,"",IF(OR(BN20="",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44" ht="21" customHeight="1">
      <c r="A21" s="1625"/>
      <c r="B21" s="2439" t="str">
        <f>_xlfn.LET(
_xlpm.IsNotAttrDynamic, D21="",
_xlpm.Attr,_PL!F21,
_xlpm.NotInUse,Y21=D21,
_xlpm.RESULT, IF(_xlpm.IsNotAttrDynamic, _xlpm.Attr, IF( _xlpm.NotInUse, "", Y21)
),IF(_xlpm.RESULT ="", "", _xlpm.RESULT))</f>
        <v>Cost of Sales</v>
      </c>
      <c r="C21" s="2439" t="str" cm="1">
        <f t="array" ref="C21">IFBLANK(_PL!C21,"")</f>
        <v>Cost of Sales (Company View)</v>
      </c>
      <c r="D21" s="1548"/>
      <c r="E21" s="2440" t="e" cm="1">
        <f t="array" aca="1" ref="E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)($AD21:$CQ21, Z21)</f>
        <v>#NAME?</v>
      </c>
      <c r="F21" s="1897"/>
      <c r="G21" s="1897"/>
      <c r="H21" s="578">
        <v>0</v>
      </c>
      <c r="I21" s="578">
        <v>1</v>
      </c>
      <c r="J21" s="401" cm="1">
        <f t="array" ref="J21">IFBLANK( Z21,"")</f>
        <v>1</v>
      </c>
      <c r="K21" s="578" t="str">
        <f t="shared" si="3"/>
        <v>Yes</v>
      </c>
      <c r="L21" s="37"/>
      <c r="N21" s="158"/>
      <c r="O21" s="101"/>
      <c r="P21" s="52"/>
      <c r="Q21" s="101"/>
      <c r="R21" s="126"/>
      <c r="S21" s="101"/>
      <c r="T21" s="101"/>
      <c r="U21" s="39"/>
      <c r="V21" s="37"/>
      <c r="W21" s="91" t="str">
        <f>$W$20</f>
        <v>Actual</v>
      </c>
      <c r="X21" s="2081">
        <f>_PL!X21</f>
        <v>-1</v>
      </c>
      <c r="Y21" s="911">
        <v>2</v>
      </c>
      <c r="Z21" s="198" cm="1">
        <f t="array" ref="Z21">_xlfn.SWITCH(
    TRUE,
    _PL!$L21=TRUE, 1,
    _PL!$L21=FALSE,-1,
    _PL!$L21=-1,0,
""
)</f>
        <v>1</v>
      </c>
      <c r="AA21" s="200"/>
      <c r="AB21" s="301" t="str">
        <f>_PL!AB21</f>
        <v>Cost of Sales</v>
      </c>
      <c r="AC21" s="275" t="e" cm="1" vm="5">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2441">
        <v>1</v>
      </c>
      <c r="AE21" s="2441">
        <v>1</v>
      </c>
      <c r="AF21" s="2441">
        <v>1</v>
      </c>
      <c r="AG21" s="2441">
        <v>1</v>
      </c>
      <c r="AH21" s="2441">
        <v>1</v>
      </c>
      <c r="AI21" s="2441">
        <v>1</v>
      </c>
      <c r="AJ21" s="2441">
        <v>1</v>
      </c>
      <c r="AK21" s="2441">
        <v>1</v>
      </c>
      <c r="AL21" s="2441">
        <v>1</v>
      </c>
      <c r="AM21" s="2441">
        <v>1</v>
      </c>
      <c r="AN21" s="2441">
        <v>1</v>
      </c>
      <c r="AO21" s="2441">
        <v>1</v>
      </c>
      <c r="AP21" s="2441">
        <v>1</v>
      </c>
      <c r="AQ21" s="2441">
        <v>1</v>
      </c>
      <c r="AR21" s="2441">
        <v>1</v>
      </c>
      <c r="AS21" s="2441">
        <v>1</v>
      </c>
      <c r="AT21" s="2441">
        <v>1</v>
      </c>
      <c r="AU21" s="2441">
        <v>1</v>
      </c>
      <c r="AV21" s="2441">
        <v>1</v>
      </c>
      <c r="AW21" s="2441">
        <v>1</v>
      </c>
      <c r="AX21" s="2441">
        <v>1</v>
      </c>
      <c r="AY21" s="2441">
        <v>1</v>
      </c>
      <c r="AZ21" s="2441">
        <v>1</v>
      </c>
      <c r="BA21" s="2441">
        <v>1</v>
      </c>
      <c r="BB21" s="2441">
        <v>1</v>
      </c>
      <c r="BC21" s="2441">
        <v>1</v>
      </c>
      <c r="BD21" s="2441">
        <v>1</v>
      </c>
      <c r="BE21" s="2441">
        <v>1</v>
      </c>
      <c r="BF21" s="2441">
        <v>1</v>
      </c>
      <c r="BG21" s="2441">
        <v>1</v>
      </c>
      <c r="BH21" s="2441">
        <v>1</v>
      </c>
      <c r="BI21" s="2441">
        <v>1</v>
      </c>
      <c r="BJ21" s="2441">
        <v>1</v>
      </c>
      <c r="BK21" s="2441">
        <v>1</v>
      </c>
      <c r="BL21" s="2441">
        <v>1</v>
      </c>
      <c r="BM21" s="2441">
        <v>1</v>
      </c>
      <c r="BN21" s="2441">
        <v>1</v>
      </c>
      <c r="BO21" s="2442"/>
      <c r="BP21" s="2442"/>
      <c r="BQ21" s="2442"/>
      <c r="BR21" s="2442"/>
      <c r="BS21" s="2442"/>
      <c r="BT21" s="2442"/>
      <c r="BU21" s="2442"/>
      <c r="BV21" s="2442"/>
      <c r="BW21" s="2442"/>
      <c r="BX21" s="2442"/>
      <c r="BY21" s="2442"/>
      <c r="BZ21" s="2442"/>
      <c r="CA21" s="34"/>
      <c r="CC21" s="33"/>
      <c r="CD21" s="1772" t="e" cm="1">
        <f t="array" aca="1" ref="CD21" ca="1">_xlfn.LET( _xlpm.CheckBlank, SUM(PL!$AD21:$BN21) = 0, IF(_xlpm.CheckBlank, "", SUM(_xlfn._xlws.FILTER(PL!$AD21:$BN21,(YEAR(PL!$AD$12:$BN$12)=PL!CD$12)*(array_timeline&lt;=PL!CD$11)))))</f>
        <v>#NAME?</v>
      </c>
      <c r="CE21" s="1772" t="e" cm="1">
        <f t="array" aca="1" ref="CE21" ca="1">_xlfn.LET( _xlpm.CheckBlank, SUM(PL!$AD21:$BN21) = 0, IF(_xlpm.CheckBlank, "", SUM(_xlfn._xlws.FILTER(PL!$AD21:$BN21,(YEAR(PL!$AD$12:$BN$12)=PL!CE$12)*(array_timeline&lt;=PL!CE$11)))))</f>
        <v>#NAME?</v>
      </c>
      <c r="CF21" s="88"/>
      <c r="CG21" s="1461" t="str" cm="1">
        <f t="array" aca="1" ref="CG21" ca="1">IFERROR(_xlfn.LET(_xlpm.CheckBlank,SUM(PL!$AD21:$BN21)=0,IF(_xlpm.CheckBlank,"",SUM(_xlfn._xlws.FILTER(PL!$AD21:$BN21,(YEAR(PL!$AD$12:$BN$12)=PL!CG$12)*(array_timeline&lt;=PL!CG$11))))),"n/a")</f>
        <v>n/a</v>
      </c>
      <c r="CH21" s="1461" t="e" cm="1">
        <f t="array" aca="1" ref="CH21" ca="1">_xlfn.LET( _xlpm.CheckBlank, SUM(PL!$AD21:$BN21) = 0, IF(_xlpm.CheckBlank, "", SUM(_xlfn._xlws.FILTER(PL!$AD21:$BN21,(YEAR(PL!$AD$12:$BN$12)=PL!CH$12)*(array_timeline&lt;=PL!CH$11)))))</f>
        <v>#NAME?</v>
      </c>
      <c r="CI21" s="88"/>
      <c r="CJ21" s="1461" cm="1">
        <f t="array" ref="CJ21">_xlfn.LET( _xlpm.CheckBlank, SUM(PL!$AD21:$BN21) = 0, IF(_xlpm.CheckBlank, "", SUM(_xlfn.TAKE(_xlfn.DROP(PL!$AD21:$BN21, ,-DATEDIFF(PL!CJ$11, val_asOfDate,"M")),1,-12))))</f>
        <v>12</v>
      </c>
      <c r="CK21" s="1461" cm="1">
        <f t="array" ref="CK21">_xlfn.LET( _xlpm.CheckBlank, SUM(PL!$AD21:$BN21) = 0, IF(_xlpm.CheckBlank, "", SUM(_xlfn.TAKE(_xlfn.DROP(PL!$AD21:$BN21, ,-DATEDIFF(PL!CK$11, val_asOfDate,"M")),1,-12))))</f>
        <v>12</v>
      </c>
      <c r="CL21" s="88"/>
      <c r="CM21" s="2441">
        <v>1</v>
      </c>
      <c r="CN21" s="2441">
        <v>1</v>
      </c>
      <c r="CO21" s="1169"/>
      <c r="CP21" s="2441">
        <v>1</v>
      </c>
      <c r="CQ21" s="2441">
        <v>1</v>
      </c>
      <c r="CR21" s="34"/>
      <c r="CS21" s="2056"/>
      <c r="CT21" s="2085" t="e" cm="1">
        <f t="array" aca="1" ref="CT21" ca="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_xldudf_CX_PUSH(Y21,CX_ENTITY,C21,EOMONTH(val_asOfDate,0)),
       ""
     )
   )
)</f>
        <v>#NAME?</v>
      </c>
      <c r="CU21" s="2085" t="e" cm="1">
        <f t="array" aca="1" ref="CU21" ca="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_xldudf_CX_PUSH(Y21,CX_ENTITY,C21,EOMONTH(val_asOfDate,1)),
       ""
     )
   )
)</f>
        <v>#NAME?</v>
      </c>
      <c r="CV21" s="2085" t="e" cm="1">
        <f t="array" aca="1" ref="CV21" ca="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_xldudf_CX_PUSH(Y21,CX_ENTITY,C21,EOMONTH(val_asOfDate,2)),
       ""
     )
   )
)</f>
        <v>#NAME?</v>
      </c>
      <c r="CW21" s="2085" t="e" cm="1">
        <f t="array" aca="1" ref="CW21" ca="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_xldudf_CX_PUSH(Y21,CX_ENTITY,C21,EOMONTH(val_asOfDate,3)),
       ""
     )
   )
)</f>
        <v>#NAME?</v>
      </c>
      <c r="CX21" s="2443"/>
      <c r="CY21" s="2444" t="str" cm="1">
        <f t="array" aca="1" ref="CY21" ca="1">IFERROR(IF(CM21*fxVal_normal=_PL!CM21,"",IF(OR($CM21="",$CM21=0, NOT(ISNUMBER($CM21)), ISERROR($CM21), $B21=""), "",
   IF($I21=1,
      IFBLANK(
         _xldudf_CX_PUSH($CM21*fxVal_normal, CX_ENTITY, $B21, $CM$11, $CM$14, $CM$19,),
         ""
      ),
      IF($I21=2,
         IFBLANK(
            _xldudf_CX_PUSH($CM21, CX_ENTITY, $B21, $CM$11, $CM$14, $CM$19,),
            ""
         ),
         IF($I21=3,
            "",
            IFBLANK(
               _xldudf_CX_PUSH($CM21, CX_ENTITY, $B21, $CM$11, $CM$14, $CM$19,),
               ""
            )
         )
      )
   )
)),"")</f>
        <v/>
      </c>
      <c r="CZ21" s="2444" t="str" cm="1">
        <f t="array" aca="1" ref="CZ21" ca="1">IFERROR(IF(CN21*fxVal_normal=_PL!CN21,"",IF(OR($CN21="",$CN21=0, NOT(ISNUMBER($CN21)), ISERROR($CN21), $B21=""), "",
   IF($I21=1,
      IFBLANK(
         _xldudf_CX_PUSH($CN21*fxVal_normal, CX_ENTITY, $B21, $CN$11, $CN$14, $CN$19,),
         ""
      ),
      IF($I21=2,
         IFBLANK(
            _xldudf_CX_PUSH($CN21, CX_ENTITY, $B21, $CN$11, $CN$14, $CN$19,),
            ""
         ),
         IF($I21=3,
            "",
            IFBLANK(
               _xldudf_CX_PUSH($CN21, CX_ENTITY, $B21, $CN$11, $CN$14, $CN$19,),
               ""
            )
         )
      )
   )
)),"")</f>
        <v/>
      </c>
      <c r="DA21" s="2444" t="str" cm="1">
        <f t="array" aca="1" ref="DA21" ca="1">IFERROR(IF(CP21*fxVal_normal=_PL!CP21,"",IF(OR($CP21="",$CP21=0, NOT(ISNUMBER($CP21)), ISERROR($CP21), $B21=""), "",
   IF($I21=1,
      IFBLANK(
         _xldudf_CX_PUSH($CP21*fxVal_normal, CX_ENTITY, $B21, $CP$11, $CP$14, $CP$19,),
         ""
      ),
      IF($I21=2,
         IFBLANK(
            _xldudf_CX_PUSH($CP21, CX_ENTITY, $B21, $CP$11, $CP$14, $CP$19,),
            ""
         ),
         IF($I21=3,
            "",
            IFBLANK(
               _xldudf_CX_PUSH($CP21, CX_ENTITY, $B21, $CP$11, $CP$14, $CP$19,),
               ""
            )
         )
      )
   )
)),"")</f>
        <v/>
      </c>
      <c r="DB21" s="2444" t="str" cm="1">
        <f t="array" aca="1" ref="DB21" ca="1">IFERROR(IF(CQ21*fxVal_normal=_PL!CQ21,"",IF(OR($CQ21="", $CQ21=0, NOT(ISNUMBER($CQ21)), ISERROR($CQ21), $B21=""), "",
   IF($I21=1,
      IFBLANK(
         _xldudf_CX_PUSH($CQ21*fxVal_normal, CX_ENTITY, $B21, $CQ$11, $CQ$14, $CQ$19,),
         ""
      ),
      IF($I21=2,
         IFBLANK(
            _xldudf_CX_PUSH($CQ21, CX_ENTITY, $B21, $CQ$11, $CQ$14, $CQ$19,),
            ""
         ),
         IF($I21=3,
            "",
            IFBLANK(
               _xldudf_CX_PUSH($CQ21, CX_ENTITY, $B21, $CQ$11, $CQ$14, $CQ$19,),
               ""
            )
         )
      )
   ))
),"")</f>
        <v/>
      </c>
      <c r="DC21" s="2443"/>
      <c r="DD21" s="2445" t="str" cm="1">
        <f t="array" aca="1" ref="DD21" ca="1">IFERROR(IF(AD21*fxVal_normal=_PL!AD21,"",IF(OR(AD21="", NOT(ISNUMBER(AD21)), ISERROR(AD21), $B21=""), "",
   IF($I21=1,
      IFBLANK(
         _xldudf_CX_PUSH(AD21*fxVal_normal, CX_ENTITY, $B21, AD$11, AD$14, AD$19,),
         ""
      ),
      IF($I21=2,
         IFBLANK(
            _xldudf_CX_PUSH(AD21, CX_ENTITY, $B21, AD$11, AD$14, AD$19,),
            ""
         ),
         IF($I21=3,
            "",
            IFBLANK(
               _xldudf_CX_PUSH(AD21, CX_ENTITY, $B21, AD$11, AD$14, AD$19,),
               ""
            )
         )
      )
   )
)),"")</f>
        <v/>
      </c>
      <c r="DE21" s="2445" t="str" cm="1">
        <f t="array" aca="1" ref="DE21" ca="1">IFERROR(IF(AE21*fxVal_normal=_PL!AE21,"",IF(OR(AE21="", NOT(ISNUMBER(AE21)), ISERROR(AE21), $B21=""), "",
   IF($I21=1,
      IFBLANK(
         _xldudf_CX_PUSH(AE21*fxVal_normal, CX_ENTITY, $B21, AE$11, AE$14, AE$19,),
         ""
      ),
      IF($I21=2,
         IFBLANK(
            _xldudf_CX_PUSH(AE21, CX_ENTITY, $B21, AE$11, AE$14, AE$19,),
            ""
         ),
         IF($I21=3,
            "",
            IFBLANK(
               _xldudf_CX_PUSH(AE21, CX_ENTITY, $B21, AE$11, AE$14, AE$19,),
               ""
            )
         )
      )
   )
)),"")</f>
        <v/>
      </c>
      <c r="DF21" s="2445" t="str" cm="1">
        <f t="array" aca="1" ref="DF21" ca="1">IFERROR(IF(AF21*fxVal_normal=_PL!AF21,"",IF(OR(AF21="", NOT(ISNUMBER(AF21)), ISERROR(AF21), $B21=""), "",
   IF($I21=1,
      IFBLANK(
         _xldudf_CX_PUSH(AF21*fxVal_normal, CX_ENTITY, $B21, AF$11, AF$14, AF$19,),
         ""
      ),
      IF($I21=2,
         IFBLANK(
            _xldudf_CX_PUSH(AF21, CX_ENTITY, $B21, AF$11, AF$14, AF$19,),
            ""
         ),
         IF($I21=3,
            "",
            IFBLANK(
               _xldudf_CX_PUSH(AF21, CX_ENTITY, $B21, AF$11, AF$14, AF$19,),
               ""
            )
         )
      )
   )
)),"")</f>
        <v/>
      </c>
      <c r="DG21" s="2445" t="str" cm="1">
        <f t="array" aca="1" ref="DG21" ca="1">IFERROR(IF(AG21*fxVal_normal=_PL!AG21,"",IF(OR(AG21="", NOT(ISNUMBER(AG21)), ISERROR(AG21), $B21=""), "",
   IF($I21=1,
      IFBLANK(
         _xldudf_CX_PUSH(AG21*fxVal_normal, CX_ENTITY, $B21, AG$11, AG$14, AG$19,),
         ""
      ),
      IF($I21=2,
         IFBLANK(
            _xldudf_CX_PUSH(AG21, CX_ENTITY, $B21, AG$11, AG$14, AG$19,),
            ""
         ),
         IF($I21=3,
            "",
            IFBLANK(
               _xldudf_CX_PUSH(AG21, CX_ENTITY, $B21, AG$11, AG$14, AG$19,),
               ""
            )
         )
      )
   )
)),"")</f>
        <v/>
      </c>
      <c r="DH21" s="2445" t="str" cm="1">
        <f t="array" aca="1" ref="DH21" ca="1">IFERROR(IF(AH21*fxVal_normal=_PL!AH21,"",IF(OR(AH21="", NOT(ISNUMBER(AH21)), ISERROR(AH21), $B21=""), "",
   IF($I21=1,
      IFBLANK(
         _xldudf_CX_PUSH(AH21*fxVal_normal, CX_ENTITY, $B21, AH$11, AH$14, AH$19,),
         ""
      ),
      IF($I21=2,
         IFBLANK(
            _xldudf_CX_PUSH(AH21, CX_ENTITY, $B21, AH$11, AH$14, AH$19,),
            ""
         ),
         IF($I21=3,
            "",
            IFBLANK(
               _xldudf_CX_PUSH(AH21, CX_ENTITY, $B21, AH$11, AH$14, AH$19,),
               ""
            )
         )
      )
   )
)),"")</f>
        <v/>
      </c>
      <c r="DI21" s="2445" t="str" cm="1">
        <f t="array" aca="1" ref="DI21" ca="1">IFERROR(IF(AI21*fxVal_normal=_PL!AI21,"",IF(OR(AI21="", NOT(ISNUMBER(AI21)), ISERROR(AI21), $B21=""), "",
   IF($I21=1,
      IFBLANK(
         _xldudf_CX_PUSH(AI21*fxVal_normal, CX_ENTITY, $B21, AI$11, AI$14, AI$19,),
         ""
      ),
      IF($I21=2,
         IFBLANK(
            _xldudf_CX_PUSH(AI21, CX_ENTITY, $B21, AI$11, AI$14, AI$19,),
            ""
         ),
         IF($I21=3,
            "",
            IFBLANK(
               _xldudf_CX_PUSH(AI21, CX_ENTITY, $B21, AI$11, AI$14, AI$19,),
               ""
            )
         )
      )
   )
)),"")</f>
        <v/>
      </c>
      <c r="DJ21" s="2445" t="str" cm="1">
        <f t="array" aca="1" ref="DJ21" ca="1">IFERROR(IF(AJ21*fxVal_normal=_PL!AJ21,"",IF(OR(AJ21="", NOT(ISNUMBER(AJ21)), ISERROR(AJ21), $B21=""), "",
   IF($I21=1,
      IFBLANK(
         _xldudf_CX_PUSH(AJ21*fxVal_normal, CX_ENTITY, $B21, AJ$11, AJ$14, AJ$19,),
         ""
      ),
      IF($I21=2,
         IFBLANK(
            _xldudf_CX_PUSH(AJ21, CX_ENTITY, $B21, AJ$11, AJ$14, AJ$19,),
            ""
         ),
         IF($I21=3,
            "",
            IFBLANK(
               _xldudf_CX_PUSH(AJ21, CX_ENTITY, $B21, AJ$11, AJ$14, AJ$19,),
               ""
            )
         )
      )
   )
)),"")</f>
        <v/>
      </c>
      <c r="DK21" s="2445" t="str" cm="1">
        <f t="array" aca="1" ref="DK21" ca="1">IFERROR(IF(AK21*fxVal_normal=_PL!AK21,"",IF(OR(AK21="", NOT(ISNUMBER(AK21)), ISERROR(AK21), $B21=""), "",
   IF($I21=1,
      IFBLANK(
         _xldudf_CX_PUSH(AK21*fxVal_normal, CX_ENTITY, $B21, AK$11, AK$14, AK$19,),
         ""
      ),
      IF($I21=2,
         IFBLANK(
            _xldudf_CX_PUSH(AK21, CX_ENTITY, $B21, AK$11, AK$14, AK$19,),
            ""
         ),
         IF($I21=3,
            "",
            IFBLANK(
               _xldudf_CX_PUSH(AK21, CX_ENTITY, $B21, AK$11, AK$14, AK$19,),
               ""
            )
         )
      )
   )
)),"")</f>
        <v/>
      </c>
      <c r="DL21" s="2445" t="str" cm="1">
        <f t="array" aca="1" ref="DL21" ca="1">IFERROR(IF(AL21*fxVal_normal=_PL!AL21,"",IF(OR(AL21="", NOT(ISNUMBER(AL21)), ISERROR(AL21), $B21=""), "",
   IF($I21=1,
      IFBLANK(
         _xldudf_CX_PUSH(AL21*fxVal_normal, CX_ENTITY, $B21, AL$11, AL$14, AL$19,),
         ""
      ),
      IF($I21=2,
         IFBLANK(
            _xldudf_CX_PUSH(AL21, CX_ENTITY, $B21, AL$11, AL$14, AL$19,),
            ""
         ),
         IF($I21=3,
            "",
            IFBLANK(
               _xldudf_CX_PUSH(AL21, CX_ENTITY, $B21, AL$11, AL$14, AL$19,),
               ""
            )
         )
      )
   )
)),"")</f>
        <v/>
      </c>
      <c r="DM21" s="2445" t="str" cm="1">
        <f t="array" aca="1" ref="DM21" ca="1">IFERROR(IF(AM21*fxVal_normal=_PL!AM21,"",IF(OR(AM21="", NOT(ISNUMBER(AM21)), ISERROR(AM21), $B21=""), "",
   IF($I21=1,
      IFBLANK(
         _xldudf_CX_PUSH(AM21*fxVal_normal, CX_ENTITY, $B21, AM$11, AM$14, AM$19,),
         ""
      ),
      IF($I21=2,
         IFBLANK(
            _xldudf_CX_PUSH(AM21, CX_ENTITY, $B21, AM$11, AM$14, AM$19,),
            ""
         ),
         IF($I21=3,
            "",
            IFBLANK(
               _xldudf_CX_PUSH(AM21, CX_ENTITY, $B21, AM$11, AM$14, AM$19,),
               ""
            )
         )
      )
   )
)),"")</f>
        <v/>
      </c>
      <c r="DN21" s="2445" t="str" cm="1">
        <f t="array" aca="1" ref="DN21" ca="1">IFERROR(IF(AN21*fxVal_normal=_PL!AN21,"",IF(OR(AN21="", NOT(ISNUMBER(AN21)), ISERROR(AN21), $B21=""), "",
   IF($I21=1,
      IFBLANK(
         _xldudf_CX_PUSH(AN21*fxVal_normal, CX_ENTITY, $B21, AN$11, AN$14, AN$19,),
         ""
      ),
      IF($I21=2,
         IFBLANK(
            _xldudf_CX_PUSH(AN21, CX_ENTITY, $B21, AN$11, AN$14, AN$19,),
            ""
         ),
         IF($I21=3,
            "",
            IFBLANK(
               _xldudf_CX_PUSH(AN21, CX_ENTITY, $B21, AN$11, AN$14, AN$19,),
               ""
            )
         )
      )
   )
)),"")</f>
        <v/>
      </c>
      <c r="DO21" s="2445" t="str" cm="1">
        <f t="array" aca="1" ref="DO21" ca="1">IFERROR(IF(AO21*fxVal_normal=_PL!AO21,"",IF(OR(AO21="", NOT(ISNUMBER(AO21)), ISERROR(AO21), $B21=""), "",
   IF($I21=1,
      IFBLANK(
         _xldudf_CX_PUSH(AO21*fxVal_normal, CX_ENTITY, $B21, AO$11, AO$14, AO$19,),
         ""
      ),
      IF($I21=2,
         IFBLANK(
            _xldudf_CX_PUSH(AO21, CX_ENTITY, $B21, AO$11, AO$14, AO$19,),
            ""
         ),
         IF($I21=3,
            "",
            IFBLANK(
               _xldudf_CX_PUSH(AO21, CX_ENTITY, $B21, AO$11, AO$14, AO$19,),
               ""
            )
         )
      )
   )
)),"")</f>
        <v/>
      </c>
      <c r="DP21" s="2445" t="str" cm="1">
        <f t="array" aca="1" ref="DP21" ca="1">IFERROR(IF(AP21*fxVal_normal=_PL!AP21,"",IF(OR(AP21="", NOT(ISNUMBER(AP21)), ISERROR(AP21), $B21=""), "",
   IF($I21=1,
      IFBLANK(
         _xldudf_CX_PUSH(AP21*fxVal_normal, CX_ENTITY, $B21, AP$11, AP$14, AP$19,),
         ""
      ),
      IF($I21=2,
         IFBLANK(
            _xldudf_CX_PUSH(AP21, CX_ENTITY, $B21, AP$11, AP$14, AP$19,),
            ""
         ),
         IF($I21=3,
            "",
            IFBLANK(
               _xldudf_CX_PUSH(AP21, CX_ENTITY, $B21, AP$11, AP$14, AP$19,),
               ""
            )
         )
      )
   )
)),"")</f>
        <v/>
      </c>
      <c r="DQ21" s="2445" t="str" cm="1">
        <f t="array" aca="1" ref="DQ21" ca="1">IFERROR(IF(AQ21*fxVal_normal=_PL!AQ21,"",IF(OR(AQ21="", NOT(ISNUMBER(AQ21)), ISERROR(AQ21), $B21=""), "",
   IF($I21=1,
      IFBLANK(
         _xldudf_CX_PUSH(AQ21*fxVal_normal, CX_ENTITY, $B21, AQ$11, AQ$14, AQ$19,),
         ""
      ),
      IF($I21=2,
         IFBLANK(
            _xldudf_CX_PUSH(AQ21, CX_ENTITY, $B21, AQ$11, AQ$14, AQ$19,),
            ""
         ),
         IF($I21=3,
            "",
            IFBLANK(
               _xldudf_CX_PUSH(AQ21, CX_ENTITY, $B21, AQ$11, AQ$14, AQ$19,),
               ""
            )
         )
      )
   )
)),"")</f>
        <v/>
      </c>
      <c r="DR21" s="2445" t="str" cm="1">
        <f t="array" aca="1" ref="DR21" ca="1">IFERROR(IF(AR21*fxVal_normal=_PL!AR21,"",IF(OR(AR21="", NOT(ISNUMBER(AR21)), ISERROR(AR21), $B21=""), "",
   IF($I21=1,
      IFBLANK(
         _xldudf_CX_PUSH(AR21*fxVal_normal, CX_ENTITY, $B21, AR$11, AR$14, AR$19,),
         ""
      ),
      IF($I21=2,
         IFBLANK(
            _xldudf_CX_PUSH(AR21, CX_ENTITY, $B21, AR$11, AR$14, AR$19,),
            ""
         ),
         IF($I21=3,
            "",
            IFBLANK(
               _xldudf_CX_PUSH(AR21, CX_ENTITY, $B21, AR$11, AR$14, AR$19,),
               ""
            )
         )
      )
   )
)),"")</f>
        <v/>
      </c>
      <c r="DS21" s="2445" t="str" cm="1">
        <f t="array" aca="1" ref="DS21" ca="1">IFERROR(IF(AS21*fxVal_normal=_PL!AS21,"",IF(OR(AS21="", NOT(ISNUMBER(AS21)), ISERROR(AS21), $B21=""), "",
   IF($I21=1,
      IFBLANK(
         _xldudf_CX_PUSH(AS21*fxVal_normal, CX_ENTITY, $B21, AS$11, AS$14, AS$19,),
         ""
      ),
      IF($I21=2,
         IFBLANK(
            _xldudf_CX_PUSH(AS21, CX_ENTITY, $B21, AS$11, AS$14, AS$19,),
            ""
         ),
         IF($I21=3,
            "",
            IFBLANK(
               _xldudf_CX_PUSH(AS21, CX_ENTITY, $B21, AS$11, AS$14, AS$19,),
               ""
            )
         )
      )
   )
)),"")</f>
        <v/>
      </c>
      <c r="DT21" s="2445" t="str" cm="1">
        <f t="array" aca="1" ref="DT21" ca="1">IFERROR(IF(AT21*fxVal_normal=_PL!AT21,"",IF(OR(AT21="", NOT(ISNUMBER(AT21)), ISERROR(AT21), $B21=""), "",
   IF($I21=1,
      IFBLANK(
         _xldudf_CX_PUSH(AT21*fxVal_normal, CX_ENTITY, $B21, AT$11, AT$14, AT$19,),
         ""
      ),
      IF($I21=2,
         IFBLANK(
            _xldudf_CX_PUSH(AT21, CX_ENTITY, $B21, AT$11, AT$14, AT$19,),
            ""
         ),
         IF($I21=3,
            "",
            IFBLANK(
               _xldudf_CX_PUSH(AT21, CX_ENTITY, $B21, AT$11, AT$14, AT$19,),
               ""
            )
         )
      )
   )
)),"")</f>
        <v/>
      </c>
      <c r="DU21" s="2445" t="str" cm="1">
        <f t="array" aca="1" ref="DU21" ca="1">IFERROR(IF(AU21*fxVal_normal=_PL!AU21,"",IF(OR(AU21="", NOT(ISNUMBER(AU21)), ISERROR(AU21), $B21=""), "",
   IF($I21=1,
      IFBLANK(
         _xldudf_CX_PUSH(AU21*fxVal_normal, CX_ENTITY, $B21, AU$11, AU$14, AU$19,),
         ""
      ),
      IF($I21=2,
         IFBLANK(
            _xldudf_CX_PUSH(AU21, CX_ENTITY, $B21, AU$11, AU$14, AU$19,),
            ""
         ),
         IF($I21=3,
            "",
            IFBLANK(
               _xldudf_CX_PUSH(AU21, CX_ENTITY, $B21, AU$11, AU$14, AU$19,),
               ""
            )
         )
      )
   )
)),"")</f>
        <v/>
      </c>
      <c r="DV21" s="2445" t="str" cm="1">
        <f t="array" aca="1" ref="DV21" ca="1">IFERROR(IF(AV21*fxVal_normal=_PL!AV21,"",IF(OR(AV21="", NOT(ISNUMBER(AV21)), ISERROR(AV21), $B21=""), "",
   IF($I21=1,
      IFBLANK(
         _xldudf_CX_PUSH(AV21*fxVal_normal, CX_ENTITY, $B21, AV$11, AV$14, AV$19,),
         ""
      ),
      IF($I21=2,
         IFBLANK(
            _xldudf_CX_PUSH(AV21, CX_ENTITY, $B21, AV$11, AV$14, AV$19,),
            ""
         ),
         IF($I21=3,
            "",
            IFBLANK(
               _xldudf_CX_PUSH(AV21, CX_ENTITY, $B21, AV$11, AV$14, AV$19,),
               ""
            )
         )
      )
   )
)),"")</f>
        <v/>
      </c>
      <c r="DW21" s="2445" t="str" cm="1">
        <f t="array" aca="1" ref="DW21" ca="1">IFERROR(IF(AW21*fxVal_normal=_PL!AW21,"",IF(OR(AW21="", NOT(ISNUMBER(AW21)), ISERROR(AW21), $B21=""), "",
   IF($I21=1,
      IFBLANK(
         _xldudf_CX_PUSH(AW21*fxVal_normal, CX_ENTITY, $B21, AW$11, AW$14, AW$19,),
         ""
      ),
      IF($I21=2,
         IFBLANK(
            _xldudf_CX_PUSH(AW21, CX_ENTITY, $B21, AW$11, AW$14, AW$19,),
            ""
         ),
         IF($I21=3,
            "",
            IFBLANK(
               _xldudf_CX_PUSH(AW21, CX_ENTITY, $B21, AW$11, AW$14, AW$19,),
               ""
            )
         )
      )
   )
)),"")</f>
        <v/>
      </c>
      <c r="DX21" s="2445" t="str" cm="1">
        <f t="array" aca="1" ref="DX21" ca="1">IFERROR(IF(AX21*fxVal_normal=_PL!AX21,"",IF(OR(AX21="", NOT(ISNUMBER(AX21)), ISERROR(AX21), $B21=""), "",
   IF($I21=1,
      IFBLANK(
         _xldudf_CX_PUSH(AX21*fxVal_normal, CX_ENTITY, $B21, AX$11, AX$14, AX$19,),
         ""
      ),
      IF($I21=2,
         IFBLANK(
            _xldudf_CX_PUSH(AX21, CX_ENTITY, $B21, AX$11, AX$14, AX$19,),
            ""
         ),
         IF($I21=3,
            "",
            IFBLANK(
               _xldudf_CX_PUSH(AX21, CX_ENTITY, $B21, AX$11, AX$14, AX$19,),
               ""
            )
         )
      )
   )
)),"")</f>
        <v/>
      </c>
      <c r="DY21" s="2445" t="str" cm="1">
        <f t="array" aca="1" ref="DY21" ca="1">IFERROR(IF(AY21*fxVal_normal=_PL!AY21,"",IF(OR(AY21="", NOT(ISNUMBER(AY21)), ISERROR(AY21), $B21=""), "",
   IF($I21=1,
      IFBLANK(
         _xldudf_CX_PUSH(AY21*fxVal_normal, CX_ENTITY, $B21, AY$11, AY$14, AY$19,),
         ""
      ),
      IF($I21=2,
         IFBLANK(
            _xldudf_CX_PUSH(AY21, CX_ENTITY, $B21, AY$11, AY$14, AY$19,),
            ""
         ),
         IF($I21=3,
            "",
            IFBLANK(
               _xldudf_CX_PUSH(AY21, CX_ENTITY, $B21, AY$11, AY$14, AY$19,),
               ""
            )
         )
      )
   )
)),"")</f>
        <v/>
      </c>
      <c r="DZ21" s="2445" t="str" cm="1">
        <f t="array" aca="1" ref="DZ21" ca="1">IFERROR(IF(AZ21*fxVal_normal=_PL!AZ21,"",IF(OR(AZ21="", NOT(ISNUMBER(AZ21)), ISERROR(AZ21), $B21=""), "",
   IF($I21=1,
      IFBLANK(
         _xldudf_CX_PUSH(AZ21*fxVal_normal, CX_ENTITY, $B21, AZ$11, AZ$14, AZ$19,),
         ""
      ),
      IF($I21=2,
         IFBLANK(
            _xldudf_CX_PUSH(AZ21, CX_ENTITY, $B21, AZ$11, AZ$14, AZ$19,),
            ""
         ),
         IF($I21=3,
            "",
            IFBLANK(
               _xldudf_CX_PUSH(AZ21, CX_ENTITY, $B21, AZ$11, AZ$14, AZ$19,),
               ""
            )
         )
      )
   )
)),"")</f>
        <v/>
      </c>
      <c r="EA21" s="2445" t="str" cm="1">
        <f t="array" aca="1" ref="EA21" ca="1">IFERROR(IF(BA21*fxVal_normal=_PL!BA21,"",IF(OR(BA21="", NOT(ISNUMBER(BA21)), ISERROR(BA21), $B21=""), "",
   IF($I21=1,
      IFBLANK(
         _xldudf_CX_PUSH(BA21*fxVal_normal, CX_ENTITY, $B21, BA$11, BA$14, BA$19,),
         ""
      ),
      IF($I21=2,
         IFBLANK(
            _xldudf_CX_PUSH(BA21, CX_ENTITY, $B21, BA$11, BA$14, BA$19,),
            ""
         ),
         IF($I21=3,
            "",
            IFBLANK(
               _xldudf_CX_PUSH(BA21, CX_ENTITY, $B21, BA$11, BA$14, BA$19,),
               ""
            )
         )
      )
   )
)),"")</f>
        <v/>
      </c>
      <c r="EB21" s="2445" t="str" cm="1">
        <f t="array" aca="1" ref="EB21" ca="1">IFERROR(IF(BB21*fxVal_normal=_PL!BB21,"",IF(OR(BB21="", NOT(ISNUMBER(BB21)), ISERROR(BB21), $B21=""), "",
   IF($I21=1,
      IFBLANK(
         _xldudf_CX_PUSH(BB21*fxVal_normal, CX_ENTITY, $B21, BB$11, BB$14, BB$19,),
         ""
      ),
      IF($I21=2,
         IFBLANK(
            _xldudf_CX_PUSH(BB21, CX_ENTITY, $B21, BB$11, BB$14, BB$19,),
            ""
         ),
         IF($I21=3,
            "",
            IFBLANK(
               _xldudf_CX_PUSH(BB21, CX_ENTITY, $B21, BB$11, BB$14, BB$19,),
               ""
            )
         )
      )
   )
)),"")</f>
        <v/>
      </c>
      <c r="EC21" s="2445" t="str" cm="1">
        <f t="array" aca="1" ref="EC21" ca="1">IFERROR(IF(BC21*fxVal_normal=_PL!BC21,"",IF(OR(BC21="", NOT(ISNUMBER(BC21)), ISERROR(BC21), $B21=""), "",
   IF($I21=1,
      IFBLANK(
         _xldudf_CX_PUSH(BC21*fxVal_normal, CX_ENTITY, $B21, BC$11, BC$14, BC$19,),
         ""
      ),
      IF($I21=2,
         IFBLANK(
            _xldudf_CX_PUSH(BC21, CX_ENTITY, $B21, BC$11, BC$14, BC$19,),
            ""
         ),
         IF($I21=3,
            "",
            IFBLANK(
               _xldudf_CX_PUSH(BC21, CX_ENTITY, $B21, BC$11, BC$14, BC$19,),
               ""
            )
         )
      )
   )
)),"")</f>
        <v/>
      </c>
      <c r="ED21" s="2445" t="str" cm="1">
        <f t="array" aca="1" ref="ED21" ca="1">IFERROR(IF(BD21*fxVal_normal=_PL!BD21,"",IF(OR(BD21="", NOT(ISNUMBER(BD21)), ISERROR(BD21), $B21=""), "",
   IF($I21=1,
      IFBLANK(
         _xldudf_CX_PUSH(BD21*fxVal_normal, CX_ENTITY, $B21, BD$11, BD$14, BD$19,),
         ""
      ),
      IF($I21=2,
         IFBLANK(
            _xldudf_CX_PUSH(BD21, CX_ENTITY, $B21, BD$11, BD$14, BD$19,),
            ""
         ),
         IF($I21=3,
            "",
            IFBLANK(
               _xldudf_CX_PUSH(BD21, CX_ENTITY, $B21, BD$11, BD$14, BD$19,),
               ""
            )
         )
      )
   )
)),"")</f>
        <v/>
      </c>
      <c r="EE21" s="2445" t="str" cm="1">
        <f t="array" aca="1" ref="EE21" ca="1">IFERROR(IF(BE21*fxVal_normal=_PL!BE21,"",IF(OR(BE21="", NOT(ISNUMBER(BE21)), ISERROR(BE21), $B21=""), "",
   IF($I21=1,
      IFBLANK(
         _xldudf_CX_PUSH(BE21*fxVal_normal, CX_ENTITY, $B21, BE$11, BE$14, BE$19,),
         ""
      ),
      IF($I21=2,
         IFBLANK(
            _xldudf_CX_PUSH(BE21, CX_ENTITY, $B21, BE$11, BE$14, BE$19,),
            ""
         ),
         IF($I21=3,
            "",
            IFBLANK(
               _xldudf_CX_PUSH(BE21, CX_ENTITY, $B21, BE$11, BE$14, BE$19,),
               ""
            )
         )
      )
   )
)),"")</f>
        <v/>
      </c>
      <c r="EF21" s="2445" t="str" cm="1">
        <f t="array" aca="1" ref="EF21" ca="1">IFERROR(IF(BF21*fxVal_normal=_PL!BF21,"",IF(OR(BF21="", NOT(ISNUMBER(BF21)), ISERROR(BF21), $B21=""), "",
   IF($I21=1,
      IFBLANK(
         _xldudf_CX_PUSH(BF21*fxVal_normal, CX_ENTITY, $B21, BF$11, BF$14, BF$19,),
         ""
      ),
      IF($I21=2,
         IFBLANK(
            _xldudf_CX_PUSH(BF21, CX_ENTITY, $B21, BF$11, BF$14, BF$19,),
            ""
         ),
         IF($I21=3,
            "",
            IFBLANK(
               _xldudf_CX_PUSH(BF21, CX_ENTITY, $B21, BF$11, BF$14, BF$19,),
               ""
            )
         )
      )
   )
)),"")</f>
        <v/>
      </c>
      <c r="EG21" s="2445" t="str" cm="1">
        <f t="array" aca="1" ref="EG21" ca="1">IFERROR(IF(BG21*fxVal_normal=_PL!BG21,"",IF(OR(BG21="", NOT(ISNUMBER(BG21)), ISERROR(BG21), $B21=""), "",
   IF($I21=1,
      IFBLANK(
         _xldudf_CX_PUSH(BG21*fxVal_normal, CX_ENTITY, $B21, BG$11, BG$14, BG$19,),
         ""
      ),
      IF($I21=2,
         IFBLANK(
            _xldudf_CX_PUSH(BG21, CX_ENTITY, $B21, BG$11, BG$14, BG$19,),
            ""
         ),
         IF($I21=3,
            "",
            IFBLANK(
               _xldudf_CX_PUSH(BG21, CX_ENTITY, $B21, BG$11, BG$14, BG$19,),
               ""
            )
         )
      )
   )
)),"")</f>
        <v/>
      </c>
      <c r="EH21" s="2445" t="str" cm="1">
        <f t="array" aca="1" ref="EH21" ca="1">IFERROR(IF(BH21*fxVal_normal=_PL!BH21,"",IF(OR(BH21="", NOT(ISNUMBER(BH21)), ISERROR(BH21), $B21=""), "",
   IF($I21=1,
      IFBLANK(
         _xldudf_CX_PUSH(BH21*fxVal_normal, CX_ENTITY, $B21, BH$11, BH$14, BH$19,),
         ""
      ),
      IF($I21=2,
         IFBLANK(
            _xldudf_CX_PUSH(BH21, CX_ENTITY, $B21, BH$11, BH$14, BH$19,),
            ""
         ),
         IF($I21=3,
            "",
            IFBLANK(
               _xldudf_CX_PUSH(BH21, CX_ENTITY, $B21, BH$11, BH$14, BH$19,),
               ""
            )
         )
      )
   )
)),"")</f>
        <v/>
      </c>
      <c r="EI21" s="2445" t="str" cm="1">
        <f t="array" aca="1" ref="EI21" ca="1">IFERROR(IF(BI21*fxVal_normal=_PL!BI21,"",IF(OR(BI21="", NOT(ISNUMBER(BI21)), ISERROR(BI21), $B21=""), "",
   IF($I21=1,
      IFBLANK(
         _xldudf_CX_PUSH(BI21*fxVal_normal, CX_ENTITY, $B21, BI$11, BI$14, BI$19,),
         ""
      ),
      IF($I21=2,
         IFBLANK(
            _xldudf_CX_PUSH(BI21, CX_ENTITY, $B21, BI$11, BI$14, BI$19,),
            ""
         ),
         IF($I21=3,
            "",
            IFBLANK(
               _xldudf_CX_PUSH(BI21, CX_ENTITY, $B21, BI$11, BI$14, BI$19,),
               ""
            )
         )
      )
   )
)),"")</f>
        <v/>
      </c>
      <c r="EJ21" s="2445" t="str" cm="1">
        <f t="array" aca="1" ref="EJ21" ca="1">IFERROR(IF(BJ21*fxVal_normal=_PL!BJ21,"",IF(OR(BJ21="", NOT(ISNUMBER(BJ21)), ISERROR(BJ21), $B21=""), "",
   IF($I21=1,
      IFBLANK(
         _xldudf_CX_PUSH(BJ21*fxVal_normal, CX_ENTITY, $B21, BJ$11, BJ$14, BJ$19,),
         ""
      ),
      IF($I21=2,
         IFBLANK(
            _xldudf_CX_PUSH(BJ21, CX_ENTITY, $B21, BJ$11, BJ$14, BJ$19,),
            ""
         ),
         IF($I21=3,
            "",
            IFBLANK(
               _xldudf_CX_PUSH(BJ21, CX_ENTITY, $B21, BJ$11, BJ$14, BJ$19,),
               ""
            )
         )
      )
   )
)),"")</f>
        <v/>
      </c>
      <c r="EK21" s="2445" t="str" cm="1">
        <f t="array" aca="1" ref="EK21" ca="1">IFERROR(IF(BK21*fxVal_normal=_PL!BK21,"",IF(OR(BK21="", NOT(ISNUMBER(BK21)), ISERROR(BK21), $B21=""), "",
   IF($I21=1,
      IFBLANK(
         _xldudf_CX_PUSH(BK21*fxVal_normal, CX_ENTITY, $B21, BK$11, BK$14, BK$19,),
         ""
      ),
      IF($I21=2,
         IFBLANK(
            _xldudf_CX_PUSH(BK21, CX_ENTITY, $B21, BK$11, BK$14, BK$19,),
            ""
         ),
         IF($I21=3,
            "",
            IFBLANK(
               _xldudf_CX_PUSH(BK21, CX_ENTITY, $B21, BK$11, BK$14, BK$19,),
               ""
            )
         )
      )
   )
)),"")</f>
        <v/>
      </c>
      <c r="EL21" s="2445" t="str" cm="1">
        <f t="array" aca="1" ref="EL21" ca="1">IFERROR(IF(BL21*fxVal_normal=_PL!BL21,"",IF(OR(BL21="", NOT(ISNUMBER(BL21)), ISERROR(BL21), $B21=""), "",
   IF($I21=1,
      IFBLANK(
         _xldudf_CX_PUSH(BL21*fxVal_normal, CX_ENTITY, $B21, BL$11, BL$14, BL$19,),
         ""
      ),
      IF($I21=2,
         IFBLANK(
            _xldudf_CX_PUSH(BL21, CX_ENTITY, $B21, BL$11, BL$14, BL$19,),
            ""
         ),
         IF($I21=3,
            "",
            IFBLANK(
               _xldudf_CX_PUSH(BL21, CX_ENTITY, $B21, BL$11, BL$14, BL$19,),
               ""
            )
         )
      )
   )
)),"")</f>
        <v/>
      </c>
      <c r="EM21" s="2445" t="str" cm="1">
        <f t="array" aca="1" ref="EM21" ca="1">IFERROR(IF(BM21*fxVal_normal=_PL!BM21,"",IF(OR(BM21="", NOT(ISNUMBER(BM21)), ISERROR(BM21), $B21=""), "",
   IF($I21=1,
      IFBLANK(
         _xldudf_CX_PUSH(BM21*fxVal_normal, CX_ENTITY, $B21, BM$11, BM$14, BM$19,),
         ""
      ),
      IF($I21=2,
         IFBLANK(
            _xldudf_CX_PUSH(BM21, CX_ENTITY, $B21, BM$11, BM$14, BM$19,),
            ""
         ),
         IF($I21=3,
            "",
            IFBLANK(
               _xldudf_CX_PUSH(BM21, CX_ENTITY, $B21, BM$11, BM$14, BM$19,),
               ""
            )
         )
      )
   )
)),"")</f>
        <v/>
      </c>
      <c r="EN21" s="2445" t="str" cm="1">
        <f t="array" aca="1" ref="EN21" ca="1">IFERROR(IF(BN21*fxVal_normal=_PL!BN21,"",IF(OR(BN21="",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44" ht="21" customHeight="1">
      <c r="A22" s="1625"/>
      <c r="B22" s="2439" t="str">
        <f ca="1">_xlfn.LET(
_xlpm.IsNotAttrDynamic, D22="",
_xlpm.Attr,_PL!F22,
_xlpm.NotInUse,Y22=D22,
_xlpm.RESULT, IF(_xlpm.IsNotAttrDynamic, _xlpm.Attr, IF( _xlpm.NotInUse, "", Y22)
),IF(_xlpm.RESULT ="", "", _xlpm.RESULT))</f>
        <v>Gross Profit</v>
      </c>
      <c r="C22" s="2439" t="str" cm="1">
        <f t="array" ref="C22">IFBLANK(_PL!C22,"")</f>
        <v>Gross Profit (Company View)</v>
      </c>
      <c r="D22" s="1548"/>
      <c r="E22" s="2440" t="e" cm="1">
        <f t="array" aca="1" ref="E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)($AD22:$CQ22, Z22)</f>
        <v>#NAME?</v>
      </c>
      <c r="F22" s="1897"/>
      <c r="G22" s="1897"/>
      <c r="H22" s="578">
        <v>2</v>
      </c>
      <c r="I22" s="578">
        <v>1</v>
      </c>
      <c r="J22" s="401" cm="1">
        <f t="array" ref="J22">IFBLANK( Z22,"")</f>
        <v>0</v>
      </c>
      <c r="K22" s="578" t="str">
        <f t="shared" si="3"/>
        <v>Yes</v>
      </c>
      <c r="L22" s="37"/>
      <c r="N22" s="158"/>
      <c r="O22" s="101"/>
      <c r="P22" s="52"/>
      <c r="Q22" s="101"/>
      <c r="R22" s="126"/>
      <c r="S22" s="101"/>
      <c r="T22" s="101"/>
      <c r="U22" s="39"/>
      <c r="V22" s="37"/>
      <c r="W22" s="91" t="str">
        <f t="shared" ref="W22:W41" si="4">$W$20</f>
        <v>Actual</v>
      </c>
      <c r="X22" s="2081">
        <f>_PL!X22</f>
        <v>0</v>
      </c>
      <c r="Y22" s="1196" t="e">
        <f ca="1">IF(_PL!Y22="Error", "", _PL!Y22)</f>
        <v>#NAME?</v>
      </c>
      <c r="Z22" s="198" cm="1">
        <f t="array" ref="Z22">_xlfn.SWITCH(
    TRUE,
    _PL!$L22=TRUE, 1,
    _PL!$L22=FALSE,-1,
    _PL!$L22=-1,0,
""
)</f>
        <v>0</v>
      </c>
      <c r="AA22" s="200"/>
      <c r="AB22" s="301" t="str">
        <f>_PL!AB22</f>
        <v>Gross Profit</v>
      </c>
      <c r="AC22" s="275" t="e" cm="1" vm="5">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1210">
        <f t="shared" ref="AD22:BN22" si="5">SUBTOTAL(9,AD20:AD21)</f>
        <v>2</v>
      </c>
      <c r="AE22" s="1210">
        <f t="shared" si="5"/>
        <v>2</v>
      </c>
      <c r="AF22" s="1210">
        <f t="shared" si="5"/>
        <v>2</v>
      </c>
      <c r="AG22" s="1210">
        <f t="shared" si="5"/>
        <v>2</v>
      </c>
      <c r="AH22" s="1210">
        <f t="shared" si="5"/>
        <v>2</v>
      </c>
      <c r="AI22" s="1210">
        <f t="shared" si="5"/>
        <v>2</v>
      </c>
      <c r="AJ22" s="1210">
        <f t="shared" si="5"/>
        <v>2</v>
      </c>
      <c r="AK22" s="1210">
        <f t="shared" si="5"/>
        <v>2</v>
      </c>
      <c r="AL22" s="1210">
        <f t="shared" si="5"/>
        <v>2</v>
      </c>
      <c r="AM22" s="1210">
        <f t="shared" si="5"/>
        <v>2</v>
      </c>
      <c r="AN22" s="1210">
        <f t="shared" si="5"/>
        <v>2</v>
      </c>
      <c r="AO22" s="1210">
        <f t="shared" si="5"/>
        <v>2</v>
      </c>
      <c r="AP22" s="1210">
        <f t="shared" si="5"/>
        <v>2</v>
      </c>
      <c r="AQ22" s="1210">
        <f t="shared" si="5"/>
        <v>2</v>
      </c>
      <c r="AR22" s="1210">
        <f t="shared" si="5"/>
        <v>2</v>
      </c>
      <c r="AS22" s="1210">
        <f t="shared" si="5"/>
        <v>2</v>
      </c>
      <c r="AT22" s="1210">
        <f t="shared" si="5"/>
        <v>2</v>
      </c>
      <c r="AU22" s="1210">
        <f t="shared" si="5"/>
        <v>2</v>
      </c>
      <c r="AV22" s="1210">
        <f t="shared" si="5"/>
        <v>2</v>
      </c>
      <c r="AW22" s="1210">
        <f t="shared" si="5"/>
        <v>2</v>
      </c>
      <c r="AX22" s="1210">
        <f t="shared" si="5"/>
        <v>2</v>
      </c>
      <c r="AY22" s="1210">
        <f t="shared" si="5"/>
        <v>2</v>
      </c>
      <c r="AZ22" s="1210">
        <f t="shared" si="5"/>
        <v>2</v>
      </c>
      <c r="BA22" s="1210">
        <f t="shared" si="5"/>
        <v>2</v>
      </c>
      <c r="BB22" s="1210">
        <f t="shared" si="5"/>
        <v>2</v>
      </c>
      <c r="BC22" s="1210">
        <f t="shared" si="5"/>
        <v>2</v>
      </c>
      <c r="BD22" s="1210">
        <f t="shared" si="5"/>
        <v>2</v>
      </c>
      <c r="BE22" s="1210">
        <f t="shared" si="5"/>
        <v>2</v>
      </c>
      <c r="BF22" s="1210">
        <f t="shared" si="5"/>
        <v>2</v>
      </c>
      <c r="BG22" s="1210">
        <f t="shared" si="5"/>
        <v>2</v>
      </c>
      <c r="BH22" s="1210">
        <f t="shared" si="5"/>
        <v>2</v>
      </c>
      <c r="BI22" s="1210">
        <f t="shared" si="5"/>
        <v>2</v>
      </c>
      <c r="BJ22" s="1210">
        <f t="shared" si="5"/>
        <v>2</v>
      </c>
      <c r="BK22" s="1210">
        <f t="shared" si="5"/>
        <v>2</v>
      </c>
      <c r="BL22" s="1210">
        <f t="shared" si="5"/>
        <v>2</v>
      </c>
      <c r="BM22" s="1210">
        <f t="shared" si="5"/>
        <v>2</v>
      </c>
      <c r="BN22" s="1210">
        <f t="shared" si="5"/>
        <v>2</v>
      </c>
      <c r="BO22" s="2096"/>
      <c r="BP22" s="2096"/>
      <c r="BQ22" s="2096"/>
      <c r="BR22" s="2096"/>
      <c r="BS22" s="2096"/>
      <c r="BT22" s="2096"/>
      <c r="BU22" s="2096"/>
      <c r="BV22" s="2096"/>
      <c r="BW22" s="2096"/>
      <c r="BX22" s="2096"/>
      <c r="BY22" s="2096"/>
      <c r="BZ22" s="2096"/>
      <c r="CA22" s="34"/>
      <c r="CC22" s="33"/>
      <c r="CD22" s="1772" t="e" cm="1">
        <f t="array" aca="1" ref="CD22" ca="1">_xlfn.LET( _xlpm.CheckBlank, SUM(PL!$AD22:$BN22) = 0, IF(_xlpm.CheckBlank, "", SUM(_xlfn._xlws.FILTER(PL!$AD22:$BN22,(YEAR(PL!$AD$12:$BN$12)=PL!CD$12)*(array_timeline&lt;=PL!CD$11)))))</f>
        <v>#NAME?</v>
      </c>
      <c r="CE22" s="1772" t="e" cm="1">
        <f t="array" aca="1" ref="CE22" ca="1">_xlfn.LET( _xlpm.CheckBlank, SUM(PL!$AD22:$BN22) = 0, IF(_xlpm.CheckBlank, "", SUM(_xlfn._xlws.FILTER(PL!$AD22:$BN22,(YEAR(PL!$AD$12:$BN$12)=PL!CE$12)*(array_timeline&lt;=PL!CE$11)))))</f>
        <v>#NAME?</v>
      </c>
      <c r="CF22" s="1169"/>
      <c r="CG22" s="1461" t="str" cm="1">
        <f t="array" aca="1" ref="CG22" ca="1">IFERROR(_xlfn.LET(_xlpm.CheckBlank,SUM(PL!$AD22:$BN22)=0,IF(_xlpm.CheckBlank,"",SUM(_xlfn._xlws.FILTER(PL!$AD22:$BN22,(YEAR(PL!$AD$12:$BN$12)=PL!CG$12)*(array_timeline&lt;=PL!CG$11))))),"n/a")</f>
        <v>n/a</v>
      </c>
      <c r="CH22" s="1461" t="e" cm="1">
        <f t="array" aca="1" ref="CH22" ca="1">_xlfn.LET( _xlpm.CheckBlank, SUM(PL!$AD22:$BN22) = 0, IF(_xlpm.CheckBlank, "", SUM(_xlfn._xlws.FILTER(PL!$AD22:$BN22,(YEAR(PL!$AD$12:$BN$12)=PL!CH$12)*(array_timeline&lt;=PL!CH$11)))))</f>
        <v>#NAME?</v>
      </c>
      <c r="CI22" s="1169"/>
      <c r="CJ22" s="1461" cm="1">
        <f t="array" ref="CJ22">_xlfn.LET( _xlpm.CheckBlank, SUM(PL!$AD22:$BN22) = 0, IF(_xlpm.CheckBlank, "", SUM(_xlfn.TAKE(_xlfn.DROP(PL!$AD22:$BN22, ,-DATEDIFF(PL!CJ$11, val_asOfDate,"M")),1,-12))))</f>
        <v>24</v>
      </c>
      <c r="CK22" s="1461" cm="1">
        <f t="array" ref="CK22">_xlfn.LET( _xlpm.CheckBlank, SUM(PL!$AD22:$BN22) = 0, IF(_xlpm.CheckBlank, "", SUM(_xlfn.TAKE(_xlfn.DROP(PL!$AD22:$BN22, ,-DATEDIFF(PL!CK$11, val_asOfDate,"M")),1,-12))))</f>
        <v>24</v>
      </c>
      <c r="CL22" s="1169"/>
      <c r="CM22" s="2446">
        <f>SUBTOTAL(9,CM20:CM21)</f>
        <v>2</v>
      </c>
      <c r="CN22" s="2446">
        <f>SUBTOTAL(9,CN20:CN21)</f>
        <v>2</v>
      </c>
      <c r="CO22" s="1169"/>
      <c r="CP22" s="2446">
        <f>SUBTOTAL(9,CP20:CP21)</f>
        <v>2</v>
      </c>
      <c r="CQ22" s="2446">
        <f>SUBTOTAL(9,CQ20:CQ21)</f>
        <v>2</v>
      </c>
      <c r="CR22" s="34"/>
      <c r="CS22" s="2056"/>
      <c r="CT22" s="2085" t="e" cm="1">
        <f t="array" aca="1" ref="CT22" ca="1">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_xldudf_CX_PUSH(Y22,CX_ENTITY,C22,EOMONTH(val_asOfDate,0)),
       ""
     )
   )
)</f>
        <v>#NAME?</v>
      </c>
      <c r="CU22" s="2085" t="e" cm="1">
        <f t="array" aca="1" ref="CU22" ca="1">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_xldudf_CX_PUSH(Y22,CX_ENTITY,C22,EOMONTH(val_asOfDate,1)),
       ""
     )
   )
)</f>
        <v>#NAME?</v>
      </c>
      <c r="CV22" s="2085" t="e" cm="1">
        <f t="array" aca="1" ref="CV22" ca="1">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_xldudf_CX_PUSH(Y22,CX_ENTITY,C22,EOMONTH(val_asOfDate,2)),
       ""
     )
   )
)</f>
        <v>#NAME?</v>
      </c>
      <c r="CW22" s="2085" t="e" cm="1">
        <f t="array" aca="1" ref="CW22" ca="1">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_xldudf_CX_PUSH(Y22,CX_ENTITY,C22,EOMONTH(val_asOfDate,3)),
       ""
     )
   )
)</f>
        <v>#NAME?</v>
      </c>
      <c r="CX22" s="2443"/>
      <c r="CY22" s="2444" t="str" cm="1">
        <f t="array" aca="1" ref="CY22" ca="1">IFERROR(IF(CM22*fxVal_normal=_PL!CM22,"",IF(OR($CM22="",$CM22=0, NOT(ISNUMBER($CM22)), ISERROR($CM22), $B22=""), "",
   IF($I22=1,
      IFBLANK(
         _xldudf_CX_PUSH($CM22*fxVal_normal, CX_ENTITY, $B22, $CM$11, $CM$14, $CM$19,),
         ""
      ),
      IF($I22=2,
         IFBLANK(
            _xldudf_CX_PUSH($CM22, CX_ENTITY, $B22, $CM$11, $CM$14, $CM$19,),
            ""
         ),
         IF($I22=3,
            "",
            IFBLANK(
               _xldudf_CX_PUSH($CM22, CX_ENTITY, $B22, $CM$11, $CM$14, $CM$19,),
               ""
            )
         )
      )
   )
)),"")</f>
        <v/>
      </c>
      <c r="CZ22" s="2444" t="str" cm="1">
        <f t="array" aca="1" ref="CZ22" ca="1">IFERROR(IF(CN22*fxVal_normal=_PL!CN22,"",IF(OR($CN22="",$CN22=0, NOT(ISNUMBER($CN22)), ISERROR($CN22), $B22=""), "",
   IF($I22=1,
      IFBLANK(
         _xldudf_CX_PUSH($CN22*fxVal_normal, CX_ENTITY, $B22, $CN$11, $CN$14, $CN$19,),
         ""
      ),
      IF($I22=2,
         IFBLANK(
            _xldudf_CX_PUSH($CN22, CX_ENTITY, $B22, $CN$11, $CN$14, $CN$19,),
            ""
         ),
         IF($I22=3,
            "",
            IFBLANK(
               _xldudf_CX_PUSH($CN22, CX_ENTITY, $B22, $CN$11, $CN$14, $CN$19,),
               ""
            )
         )
      )
   )
)),"")</f>
        <v/>
      </c>
      <c r="DA22" s="2444" t="str" cm="1">
        <f t="array" aca="1" ref="DA22" ca="1">IFERROR(IF(CP22*fxVal_normal=_PL!CP22,"",IF(OR($CP22="",$CP22=0, NOT(ISNUMBER($CP22)), ISERROR($CP22), $B22=""), "",
   IF($I22=1,
      IFBLANK(
         _xldudf_CX_PUSH($CP22*fxVal_normal, CX_ENTITY, $B22, $CP$11, $CP$14, $CP$19,),
         ""
      ),
      IF($I22=2,
         IFBLANK(
            _xldudf_CX_PUSH($CP22, CX_ENTITY, $B22, $CP$11, $CP$14, $CP$19,),
            ""
         ),
         IF($I22=3,
            "",
            IFBLANK(
               _xldudf_CX_PUSH($CP22, CX_ENTITY, $B22, $CP$11, $CP$14, $CP$19,),
               ""
            )
         )
      )
   )
)),"")</f>
        <v/>
      </c>
      <c r="DB22" s="2444" t="str" cm="1">
        <f t="array" aca="1" ref="DB22" ca="1">IFERROR(IF(CQ22*fxVal_normal=_PL!CQ22,"",IF(OR($CQ22="", $CQ22=0, NOT(ISNUMBER($CQ22)), ISERROR($CQ22), $B22=""), "",
   IF($I22=1,
      IFBLANK(
         _xldudf_CX_PUSH($CQ22*fxVal_normal, CX_ENTITY, $B22, $CQ$11, $CQ$14, $CQ$19,),
         ""
      ),
      IF($I22=2,
         IFBLANK(
            _xldudf_CX_PUSH($CQ22, CX_ENTITY, $B22, $CQ$11, $CQ$14, $CQ$19,),
            ""
         ),
         IF($I22=3,
            "",
            IFBLANK(
               _xldudf_CX_PUSH($CQ22, CX_ENTITY, $B22, $CQ$11, $CQ$14, $CQ$19,),
               ""
            )
         )
      )
   ))
),"")</f>
        <v/>
      </c>
      <c r="DC22" s="2443"/>
      <c r="DD22" s="2445" t="str" cm="1">
        <f t="array" aca="1" ref="DD22" ca="1">IFERROR(IF(AD22*fxVal_normal=_PL!AD22,"",IF(OR(AD22="", NOT(ISNUMBER(AD22)), ISERROR(AD22), $B22=""), "",
   IF($I22=1,
      IFBLANK(
         _xldudf_CX_PUSH(AD22*fxVal_normal, CX_ENTITY, $B22, AD$11, AD$14, AD$19,),
         ""
      ),
      IF($I22=2,
         IFBLANK(
            _xldudf_CX_PUSH(AD22, CX_ENTITY, $B22, AD$11, AD$14, AD$19,),
            ""
         ),
         IF($I22=3,
            "",
            IFBLANK(
               _xldudf_CX_PUSH(AD22, CX_ENTITY, $B22, AD$11, AD$14, AD$19,),
               ""
            )
         )
      )
   )
)),"")</f>
        <v/>
      </c>
      <c r="DE22" s="2445" t="str" cm="1">
        <f t="array" aca="1" ref="DE22" ca="1">IFERROR(IF(AE22*fxVal_normal=_PL!AE22,"",IF(OR(AE22="", NOT(ISNUMBER(AE22)), ISERROR(AE22), $B22=""), "",
   IF($I22=1,
      IFBLANK(
         _xldudf_CX_PUSH(AE22*fxVal_normal, CX_ENTITY, $B22, AE$11, AE$14, AE$19,),
         ""
      ),
      IF($I22=2,
         IFBLANK(
            _xldudf_CX_PUSH(AE22, CX_ENTITY, $B22, AE$11, AE$14, AE$19,),
            ""
         ),
         IF($I22=3,
            "",
            IFBLANK(
               _xldudf_CX_PUSH(AE22, CX_ENTITY, $B22, AE$11, AE$14, AE$19,),
               ""
            )
         )
      )
   )
)),"")</f>
        <v/>
      </c>
      <c r="DF22" s="2445" t="str" cm="1">
        <f t="array" aca="1" ref="DF22" ca="1">IFERROR(IF(AF22*fxVal_normal=_PL!AF22,"",IF(OR(AF22="", NOT(ISNUMBER(AF22)), ISERROR(AF22), $B22=""), "",
   IF($I22=1,
      IFBLANK(
         _xldudf_CX_PUSH(AF22*fxVal_normal, CX_ENTITY, $B22, AF$11, AF$14, AF$19,),
         ""
      ),
      IF($I22=2,
         IFBLANK(
            _xldudf_CX_PUSH(AF22, CX_ENTITY, $B22, AF$11, AF$14, AF$19,),
            ""
         ),
         IF($I22=3,
            "",
            IFBLANK(
               _xldudf_CX_PUSH(AF22, CX_ENTITY, $B22, AF$11, AF$14, AF$19,),
               ""
            )
         )
      )
   )
)),"")</f>
        <v/>
      </c>
      <c r="DG22" s="2445" t="str" cm="1">
        <f t="array" aca="1" ref="DG22" ca="1">IFERROR(IF(AG22*fxVal_normal=_PL!AG22,"",IF(OR(AG22="", NOT(ISNUMBER(AG22)), ISERROR(AG22), $B22=""), "",
   IF($I22=1,
      IFBLANK(
         _xldudf_CX_PUSH(AG22*fxVal_normal, CX_ENTITY, $B22, AG$11, AG$14, AG$19,),
         ""
      ),
      IF($I22=2,
         IFBLANK(
            _xldudf_CX_PUSH(AG22, CX_ENTITY, $B22, AG$11, AG$14, AG$19,),
            ""
         ),
         IF($I22=3,
            "",
            IFBLANK(
               _xldudf_CX_PUSH(AG22, CX_ENTITY, $B22, AG$11, AG$14, AG$19,),
               ""
            )
         )
      )
   )
)),"")</f>
        <v/>
      </c>
      <c r="DH22" s="2445" t="str" cm="1">
        <f t="array" aca="1" ref="DH22" ca="1">IFERROR(IF(AH22*fxVal_normal=_PL!AH22,"",IF(OR(AH22="", NOT(ISNUMBER(AH22)), ISERROR(AH22), $B22=""), "",
   IF($I22=1,
      IFBLANK(
         _xldudf_CX_PUSH(AH22*fxVal_normal, CX_ENTITY, $B22, AH$11, AH$14, AH$19,),
         ""
      ),
      IF($I22=2,
         IFBLANK(
            _xldudf_CX_PUSH(AH22, CX_ENTITY, $B22, AH$11, AH$14, AH$19,),
            ""
         ),
         IF($I22=3,
            "",
            IFBLANK(
               _xldudf_CX_PUSH(AH22, CX_ENTITY, $B22, AH$11, AH$14, AH$19,),
               ""
            )
         )
      )
   )
)),"")</f>
        <v/>
      </c>
      <c r="DI22" s="2445" t="str" cm="1">
        <f t="array" aca="1" ref="DI22" ca="1">IFERROR(IF(AI22*fxVal_normal=_PL!AI22,"",IF(OR(AI22="", NOT(ISNUMBER(AI22)), ISERROR(AI22), $B22=""), "",
   IF($I22=1,
      IFBLANK(
         _xldudf_CX_PUSH(AI22*fxVal_normal, CX_ENTITY, $B22, AI$11, AI$14, AI$19,),
         ""
      ),
      IF($I22=2,
         IFBLANK(
            _xldudf_CX_PUSH(AI22, CX_ENTITY, $B22, AI$11, AI$14, AI$19,),
            ""
         ),
         IF($I22=3,
            "",
            IFBLANK(
               _xldudf_CX_PUSH(AI22, CX_ENTITY, $B22, AI$11, AI$14, AI$19,),
               ""
            )
         )
      )
   )
)),"")</f>
        <v/>
      </c>
      <c r="DJ22" s="2445" t="str" cm="1">
        <f t="array" aca="1" ref="DJ22" ca="1">IFERROR(IF(AJ22*fxVal_normal=_PL!AJ22,"",IF(OR(AJ22="", NOT(ISNUMBER(AJ22)), ISERROR(AJ22), $B22=""), "",
   IF($I22=1,
      IFBLANK(
         _xldudf_CX_PUSH(AJ22*fxVal_normal, CX_ENTITY, $B22, AJ$11, AJ$14, AJ$19,),
         ""
      ),
      IF($I22=2,
         IFBLANK(
            _xldudf_CX_PUSH(AJ22, CX_ENTITY, $B22, AJ$11, AJ$14, AJ$19,),
            ""
         ),
         IF($I22=3,
            "",
            IFBLANK(
               _xldudf_CX_PUSH(AJ22, CX_ENTITY, $B22, AJ$11, AJ$14, AJ$19,),
               ""
            )
         )
      )
   )
)),"")</f>
        <v/>
      </c>
      <c r="DK22" s="2445" t="str" cm="1">
        <f t="array" aca="1" ref="DK22" ca="1">IFERROR(IF(AK22*fxVal_normal=_PL!AK22,"",IF(OR(AK22="", NOT(ISNUMBER(AK22)), ISERROR(AK22), $B22=""), "",
   IF($I22=1,
      IFBLANK(
         _xldudf_CX_PUSH(AK22*fxVal_normal, CX_ENTITY, $B22, AK$11, AK$14, AK$19,),
         ""
      ),
      IF($I22=2,
         IFBLANK(
            _xldudf_CX_PUSH(AK22, CX_ENTITY, $B22, AK$11, AK$14, AK$19,),
            ""
         ),
         IF($I22=3,
            "",
            IFBLANK(
               _xldudf_CX_PUSH(AK22, CX_ENTITY, $B22, AK$11, AK$14, AK$19,),
               ""
            )
         )
      )
   )
)),"")</f>
        <v/>
      </c>
      <c r="DL22" s="2445" t="str" cm="1">
        <f t="array" aca="1" ref="DL22" ca="1">IFERROR(IF(AL22*fxVal_normal=_PL!AL22,"",IF(OR(AL22="", NOT(ISNUMBER(AL22)), ISERROR(AL22), $B22=""), "",
   IF($I22=1,
      IFBLANK(
         _xldudf_CX_PUSH(AL22*fxVal_normal, CX_ENTITY, $B22, AL$11, AL$14, AL$19,),
         ""
      ),
      IF($I22=2,
         IFBLANK(
            _xldudf_CX_PUSH(AL22, CX_ENTITY, $B22, AL$11, AL$14, AL$19,),
            ""
         ),
         IF($I22=3,
            "",
            IFBLANK(
               _xldudf_CX_PUSH(AL22, CX_ENTITY, $B22, AL$11, AL$14, AL$19,),
               ""
            )
         )
      )
   )
)),"")</f>
        <v/>
      </c>
      <c r="DM22" s="2445" t="str" cm="1">
        <f t="array" aca="1" ref="DM22" ca="1">IFERROR(IF(AM22*fxVal_normal=_PL!AM22,"",IF(OR(AM22="", NOT(ISNUMBER(AM22)), ISERROR(AM22), $B22=""), "",
   IF($I22=1,
      IFBLANK(
         _xldudf_CX_PUSH(AM22*fxVal_normal, CX_ENTITY, $B22, AM$11, AM$14, AM$19,),
         ""
      ),
      IF($I22=2,
         IFBLANK(
            _xldudf_CX_PUSH(AM22, CX_ENTITY, $B22, AM$11, AM$14, AM$19,),
            ""
         ),
         IF($I22=3,
            "",
            IFBLANK(
               _xldudf_CX_PUSH(AM22, CX_ENTITY, $B22, AM$11, AM$14, AM$19,),
               ""
            )
         )
      )
   )
)),"")</f>
        <v/>
      </c>
      <c r="DN22" s="2445" t="str" cm="1">
        <f t="array" aca="1" ref="DN22" ca="1">IFERROR(IF(AN22*fxVal_normal=_PL!AN22,"",IF(OR(AN22="", NOT(ISNUMBER(AN22)), ISERROR(AN22), $B22=""), "",
   IF($I22=1,
      IFBLANK(
         _xldudf_CX_PUSH(AN22*fxVal_normal, CX_ENTITY, $B22, AN$11, AN$14, AN$19,),
         ""
      ),
      IF($I22=2,
         IFBLANK(
            _xldudf_CX_PUSH(AN22, CX_ENTITY, $B22, AN$11, AN$14, AN$19,),
            ""
         ),
         IF($I22=3,
            "",
            IFBLANK(
               _xldudf_CX_PUSH(AN22, CX_ENTITY, $B22, AN$11, AN$14, AN$19,),
               ""
            )
         )
      )
   )
)),"")</f>
        <v/>
      </c>
      <c r="DO22" s="2445" t="str" cm="1">
        <f t="array" aca="1" ref="DO22" ca="1">IFERROR(IF(AO22*fxVal_normal=_PL!AO22,"",IF(OR(AO22="", NOT(ISNUMBER(AO22)), ISERROR(AO22), $B22=""), "",
   IF($I22=1,
      IFBLANK(
         _xldudf_CX_PUSH(AO22*fxVal_normal, CX_ENTITY, $B22, AO$11, AO$14, AO$19,),
         ""
      ),
      IF($I22=2,
         IFBLANK(
            _xldudf_CX_PUSH(AO22, CX_ENTITY, $B22, AO$11, AO$14, AO$19,),
            ""
         ),
         IF($I22=3,
            "",
            IFBLANK(
               _xldudf_CX_PUSH(AO22, CX_ENTITY, $B22, AO$11, AO$14, AO$19,),
               ""
            )
         )
      )
   )
)),"")</f>
        <v/>
      </c>
      <c r="DP22" s="2445" t="str" cm="1">
        <f t="array" aca="1" ref="DP22" ca="1">IFERROR(IF(AP22*fxVal_normal=_PL!AP22,"",IF(OR(AP22="", NOT(ISNUMBER(AP22)), ISERROR(AP22), $B22=""), "",
   IF($I22=1,
      IFBLANK(
         _xldudf_CX_PUSH(AP22*fxVal_normal, CX_ENTITY, $B22, AP$11, AP$14, AP$19,),
         ""
      ),
      IF($I22=2,
         IFBLANK(
            _xldudf_CX_PUSH(AP22, CX_ENTITY, $B22, AP$11, AP$14, AP$19,),
            ""
         ),
         IF($I22=3,
            "",
            IFBLANK(
               _xldudf_CX_PUSH(AP22, CX_ENTITY, $B22, AP$11, AP$14, AP$19,),
               ""
            )
         )
      )
   )
)),"")</f>
        <v/>
      </c>
      <c r="DQ22" s="2445" t="str" cm="1">
        <f t="array" aca="1" ref="DQ22" ca="1">IFERROR(IF(AQ22*fxVal_normal=_PL!AQ22,"",IF(OR(AQ22="", NOT(ISNUMBER(AQ22)), ISERROR(AQ22), $B22=""), "",
   IF($I22=1,
      IFBLANK(
         _xldudf_CX_PUSH(AQ22*fxVal_normal, CX_ENTITY, $B22, AQ$11, AQ$14, AQ$19,),
         ""
      ),
      IF($I22=2,
         IFBLANK(
            _xldudf_CX_PUSH(AQ22, CX_ENTITY, $B22, AQ$11, AQ$14, AQ$19,),
            ""
         ),
         IF($I22=3,
            "",
            IFBLANK(
               _xldudf_CX_PUSH(AQ22, CX_ENTITY, $B22, AQ$11, AQ$14, AQ$19,),
               ""
            )
         )
      )
   )
)),"")</f>
        <v/>
      </c>
      <c r="DR22" s="2445" t="str" cm="1">
        <f t="array" aca="1" ref="DR22" ca="1">IFERROR(IF(AR22*fxVal_normal=_PL!AR22,"",IF(OR(AR22="", NOT(ISNUMBER(AR22)), ISERROR(AR22), $B22=""), "",
   IF($I22=1,
      IFBLANK(
         _xldudf_CX_PUSH(AR22*fxVal_normal, CX_ENTITY, $B22, AR$11, AR$14, AR$19,),
         ""
      ),
      IF($I22=2,
         IFBLANK(
            _xldudf_CX_PUSH(AR22, CX_ENTITY, $B22, AR$11, AR$14, AR$19,),
            ""
         ),
         IF($I22=3,
            "",
            IFBLANK(
               _xldudf_CX_PUSH(AR22, CX_ENTITY, $B22, AR$11, AR$14, AR$19,),
               ""
            )
         )
      )
   )
)),"")</f>
        <v/>
      </c>
      <c r="DS22" s="2445" t="str" cm="1">
        <f t="array" aca="1" ref="DS22" ca="1">IFERROR(IF(AS22*fxVal_normal=_PL!AS22,"",IF(OR(AS22="", NOT(ISNUMBER(AS22)), ISERROR(AS22), $B22=""), "",
   IF($I22=1,
      IFBLANK(
         _xldudf_CX_PUSH(AS22*fxVal_normal, CX_ENTITY, $B22, AS$11, AS$14, AS$19,),
         ""
      ),
      IF($I22=2,
         IFBLANK(
            _xldudf_CX_PUSH(AS22, CX_ENTITY, $B22, AS$11, AS$14, AS$19,),
            ""
         ),
         IF($I22=3,
            "",
            IFBLANK(
               _xldudf_CX_PUSH(AS22, CX_ENTITY, $B22, AS$11, AS$14, AS$19,),
               ""
            )
         )
      )
   )
)),"")</f>
        <v/>
      </c>
      <c r="DT22" s="2445" t="str" cm="1">
        <f t="array" aca="1" ref="DT22" ca="1">IFERROR(IF(AT22*fxVal_normal=_PL!AT22,"",IF(OR(AT22="", NOT(ISNUMBER(AT22)), ISERROR(AT22), $B22=""), "",
   IF($I22=1,
      IFBLANK(
         _xldudf_CX_PUSH(AT22*fxVal_normal, CX_ENTITY, $B22, AT$11, AT$14, AT$19,),
         ""
      ),
      IF($I22=2,
         IFBLANK(
            _xldudf_CX_PUSH(AT22, CX_ENTITY, $B22, AT$11, AT$14, AT$19,),
            ""
         ),
         IF($I22=3,
            "",
            IFBLANK(
               _xldudf_CX_PUSH(AT22, CX_ENTITY, $B22, AT$11, AT$14, AT$19,),
               ""
            )
         )
      )
   )
)),"")</f>
        <v/>
      </c>
      <c r="DU22" s="2445" t="str" cm="1">
        <f t="array" aca="1" ref="DU22" ca="1">IFERROR(IF(AU22*fxVal_normal=_PL!AU22,"",IF(OR(AU22="", NOT(ISNUMBER(AU22)), ISERROR(AU22), $B22=""), "",
   IF($I22=1,
      IFBLANK(
         _xldudf_CX_PUSH(AU22*fxVal_normal, CX_ENTITY, $B22, AU$11, AU$14, AU$19,),
         ""
      ),
      IF($I22=2,
         IFBLANK(
            _xldudf_CX_PUSH(AU22, CX_ENTITY, $B22, AU$11, AU$14, AU$19,),
            ""
         ),
         IF($I22=3,
            "",
            IFBLANK(
               _xldudf_CX_PUSH(AU22, CX_ENTITY, $B22, AU$11, AU$14, AU$19,),
               ""
            )
         )
      )
   )
)),"")</f>
        <v/>
      </c>
      <c r="DV22" s="2445" t="str" cm="1">
        <f t="array" aca="1" ref="DV22" ca="1">IFERROR(IF(AV22*fxVal_normal=_PL!AV22,"",IF(OR(AV22="", NOT(ISNUMBER(AV22)), ISERROR(AV22), $B22=""), "",
   IF($I22=1,
      IFBLANK(
         _xldudf_CX_PUSH(AV22*fxVal_normal, CX_ENTITY, $B22, AV$11, AV$14, AV$19,),
         ""
      ),
      IF($I22=2,
         IFBLANK(
            _xldudf_CX_PUSH(AV22, CX_ENTITY, $B22, AV$11, AV$14, AV$19,),
            ""
         ),
         IF($I22=3,
            "",
            IFBLANK(
               _xldudf_CX_PUSH(AV22, CX_ENTITY, $B22, AV$11, AV$14, AV$19,),
               ""
            )
         )
      )
   )
)),"")</f>
        <v/>
      </c>
      <c r="DW22" s="2445" t="str" cm="1">
        <f t="array" aca="1" ref="DW22" ca="1">IFERROR(IF(AW22*fxVal_normal=_PL!AW22,"",IF(OR(AW22="", NOT(ISNUMBER(AW22)), ISERROR(AW22), $B22=""), "",
   IF($I22=1,
      IFBLANK(
         _xldudf_CX_PUSH(AW22*fxVal_normal, CX_ENTITY, $B22, AW$11, AW$14, AW$19,),
         ""
      ),
      IF($I22=2,
         IFBLANK(
            _xldudf_CX_PUSH(AW22, CX_ENTITY, $B22, AW$11, AW$14, AW$19,),
            ""
         ),
         IF($I22=3,
            "",
            IFBLANK(
               _xldudf_CX_PUSH(AW22, CX_ENTITY, $B22, AW$11, AW$14, AW$19,),
               ""
            )
         )
      )
   )
)),"")</f>
        <v/>
      </c>
      <c r="DX22" s="2445" t="str" cm="1">
        <f t="array" aca="1" ref="DX22" ca="1">IFERROR(IF(AX22*fxVal_normal=_PL!AX22,"",IF(OR(AX22="", NOT(ISNUMBER(AX22)), ISERROR(AX22), $B22=""), "",
   IF($I22=1,
      IFBLANK(
         _xldudf_CX_PUSH(AX22*fxVal_normal, CX_ENTITY, $B22, AX$11, AX$14, AX$19,),
         ""
      ),
      IF($I22=2,
         IFBLANK(
            _xldudf_CX_PUSH(AX22, CX_ENTITY, $B22, AX$11, AX$14, AX$19,),
            ""
         ),
         IF($I22=3,
            "",
            IFBLANK(
               _xldudf_CX_PUSH(AX22, CX_ENTITY, $B22, AX$11, AX$14, AX$19,),
               ""
            )
         )
      )
   )
)),"")</f>
        <v/>
      </c>
      <c r="DY22" s="2445" t="str" cm="1">
        <f t="array" aca="1" ref="DY22" ca="1">IFERROR(IF(AY22*fxVal_normal=_PL!AY22,"",IF(OR(AY22="", NOT(ISNUMBER(AY22)), ISERROR(AY22), $B22=""), "",
   IF($I22=1,
      IFBLANK(
         _xldudf_CX_PUSH(AY22*fxVal_normal, CX_ENTITY, $B22, AY$11, AY$14, AY$19,),
         ""
      ),
      IF($I22=2,
         IFBLANK(
            _xldudf_CX_PUSH(AY22, CX_ENTITY, $B22, AY$11, AY$14, AY$19,),
            ""
         ),
         IF($I22=3,
            "",
            IFBLANK(
               _xldudf_CX_PUSH(AY22, CX_ENTITY, $B22, AY$11, AY$14, AY$19,),
               ""
            )
         )
      )
   )
)),"")</f>
        <v/>
      </c>
      <c r="DZ22" s="2445" t="str" cm="1">
        <f t="array" aca="1" ref="DZ22" ca="1">IFERROR(IF(AZ22*fxVal_normal=_PL!AZ22,"",IF(OR(AZ22="", NOT(ISNUMBER(AZ22)), ISERROR(AZ22), $B22=""), "",
   IF($I22=1,
      IFBLANK(
         _xldudf_CX_PUSH(AZ22*fxVal_normal, CX_ENTITY, $B22, AZ$11, AZ$14, AZ$19,),
         ""
      ),
      IF($I22=2,
         IFBLANK(
            _xldudf_CX_PUSH(AZ22, CX_ENTITY, $B22, AZ$11, AZ$14, AZ$19,),
            ""
         ),
         IF($I22=3,
            "",
            IFBLANK(
               _xldudf_CX_PUSH(AZ22, CX_ENTITY, $B22, AZ$11, AZ$14, AZ$19,),
               ""
            )
         )
      )
   )
)),"")</f>
        <v/>
      </c>
      <c r="EA22" s="2445" t="str" cm="1">
        <f t="array" aca="1" ref="EA22" ca="1">IFERROR(IF(BA22*fxVal_normal=_PL!BA22,"",IF(OR(BA22="", NOT(ISNUMBER(BA22)), ISERROR(BA22), $B22=""), "",
   IF($I22=1,
      IFBLANK(
         _xldudf_CX_PUSH(BA22*fxVal_normal, CX_ENTITY, $B22, BA$11, BA$14, BA$19,),
         ""
      ),
      IF($I22=2,
         IFBLANK(
            _xldudf_CX_PUSH(BA22, CX_ENTITY, $B22, BA$11, BA$14, BA$19,),
            ""
         ),
         IF($I22=3,
            "",
            IFBLANK(
               _xldudf_CX_PUSH(BA22, CX_ENTITY, $B22, BA$11, BA$14, BA$19,),
               ""
            )
         )
      )
   )
)),"")</f>
        <v/>
      </c>
      <c r="EB22" s="2445" t="str" cm="1">
        <f t="array" aca="1" ref="EB22" ca="1">IFERROR(IF(BB22*fxVal_normal=_PL!BB22,"",IF(OR(BB22="", NOT(ISNUMBER(BB22)), ISERROR(BB22), $B22=""), "",
   IF($I22=1,
      IFBLANK(
         _xldudf_CX_PUSH(BB22*fxVal_normal, CX_ENTITY, $B22, BB$11, BB$14, BB$19,),
         ""
      ),
      IF($I22=2,
         IFBLANK(
            _xldudf_CX_PUSH(BB22, CX_ENTITY, $B22, BB$11, BB$14, BB$19,),
            ""
         ),
         IF($I22=3,
            "",
            IFBLANK(
               _xldudf_CX_PUSH(BB22, CX_ENTITY, $B22, BB$11, BB$14, BB$19,),
               ""
            )
         )
      )
   )
)),"")</f>
        <v/>
      </c>
      <c r="EC22" s="2445" t="str" cm="1">
        <f t="array" aca="1" ref="EC22" ca="1">IFERROR(IF(BC22*fxVal_normal=_PL!BC22,"",IF(OR(BC22="", NOT(ISNUMBER(BC22)), ISERROR(BC22), $B22=""), "",
   IF($I22=1,
      IFBLANK(
         _xldudf_CX_PUSH(BC22*fxVal_normal, CX_ENTITY, $B22, BC$11, BC$14, BC$19,),
         ""
      ),
      IF($I22=2,
         IFBLANK(
            _xldudf_CX_PUSH(BC22, CX_ENTITY, $B22, BC$11, BC$14, BC$19,),
            ""
         ),
         IF($I22=3,
            "",
            IFBLANK(
               _xldudf_CX_PUSH(BC22, CX_ENTITY, $B22, BC$11, BC$14, BC$19,),
               ""
            )
         )
      )
   )
)),"")</f>
        <v/>
      </c>
      <c r="ED22" s="2445" t="str" cm="1">
        <f t="array" aca="1" ref="ED22" ca="1">IFERROR(IF(BD22*fxVal_normal=_PL!BD22,"",IF(OR(BD22="", NOT(ISNUMBER(BD22)), ISERROR(BD22), $B22=""), "",
   IF($I22=1,
      IFBLANK(
         _xldudf_CX_PUSH(BD22*fxVal_normal, CX_ENTITY, $B22, BD$11, BD$14, BD$19,),
         ""
      ),
      IF($I22=2,
         IFBLANK(
            _xldudf_CX_PUSH(BD22, CX_ENTITY, $B22, BD$11, BD$14, BD$19,),
            ""
         ),
         IF($I22=3,
            "",
            IFBLANK(
               _xldudf_CX_PUSH(BD22, CX_ENTITY, $B22, BD$11, BD$14, BD$19,),
               ""
            )
         )
      )
   )
)),"")</f>
        <v/>
      </c>
      <c r="EE22" s="2445" t="str" cm="1">
        <f t="array" aca="1" ref="EE22" ca="1">IFERROR(IF(BE22*fxVal_normal=_PL!BE22,"",IF(OR(BE22="", NOT(ISNUMBER(BE22)), ISERROR(BE22), $B22=""), "",
   IF($I22=1,
      IFBLANK(
         _xldudf_CX_PUSH(BE22*fxVal_normal, CX_ENTITY, $B22, BE$11, BE$14, BE$19,),
         ""
      ),
      IF($I22=2,
         IFBLANK(
            _xldudf_CX_PUSH(BE22, CX_ENTITY, $B22, BE$11, BE$14, BE$19,),
            ""
         ),
         IF($I22=3,
            "",
            IFBLANK(
               _xldudf_CX_PUSH(BE22, CX_ENTITY, $B22, BE$11, BE$14, BE$19,),
               ""
            )
         )
      )
   )
)),"")</f>
        <v/>
      </c>
      <c r="EF22" s="2445" t="str" cm="1">
        <f t="array" aca="1" ref="EF22" ca="1">IFERROR(IF(BF22*fxVal_normal=_PL!BF22,"",IF(OR(BF22="", NOT(ISNUMBER(BF22)), ISERROR(BF22), $B22=""), "",
   IF($I22=1,
      IFBLANK(
         _xldudf_CX_PUSH(BF22*fxVal_normal, CX_ENTITY, $B22, BF$11, BF$14, BF$19,),
         ""
      ),
      IF($I22=2,
         IFBLANK(
            _xldudf_CX_PUSH(BF22, CX_ENTITY, $B22, BF$11, BF$14, BF$19,),
            ""
         ),
         IF($I22=3,
            "",
            IFBLANK(
               _xldudf_CX_PUSH(BF22, CX_ENTITY, $B22, BF$11, BF$14, BF$19,),
               ""
            )
         )
      )
   )
)),"")</f>
        <v/>
      </c>
      <c r="EG22" s="2445" t="str" cm="1">
        <f t="array" aca="1" ref="EG22" ca="1">IFERROR(IF(BG22*fxVal_normal=_PL!BG22,"",IF(OR(BG22="", NOT(ISNUMBER(BG22)), ISERROR(BG22), $B22=""), "",
   IF($I22=1,
      IFBLANK(
         _xldudf_CX_PUSH(BG22*fxVal_normal, CX_ENTITY, $B22, BG$11, BG$14, BG$19,),
         ""
      ),
      IF($I22=2,
         IFBLANK(
            _xldudf_CX_PUSH(BG22, CX_ENTITY, $B22, BG$11, BG$14, BG$19,),
            ""
         ),
         IF($I22=3,
            "",
            IFBLANK(
               _xldudf_CX_PUSH(BG22, CX_ENTITY, $B22, BG$11, BG$14, BG$19,),
               ""
            )
         )
      )
   )
)),"")</f>
        <v/>
      </c>
      <c r="EH22" s="2445" t="str" cm="1">
        <f t="array" aca="1" ref="EH22" ca="1">IFERROR(IF(BH22*fxVal_normal=_PL!BH22,"",IF(OR(BH22="", NOT(ISNUMBER(BH22)), ISERROR(BH22), $B22=""), "",
   IF($I22=1,
      IFBLANK(
         _xldudf_CX_PUSH(BH22*fxVal_normal, CX_ENTITY, $B22, BH$11, BH$14, BH$19,),
         ""
      ),
      IF($I22=2,
         IFBLANK(
            _xldudf_CX_PUSH(BH22, CX_ENTITY, $B22, BH$11, BH$14, BH$19,),
            ""
         ),
         IF($I22=3,
            "",
            IFBLANK(
               _xldudf_CX_PUSH(BH22, CX_ENTITY, $B22, BH$11, BH$14, BH$19,),
               ""
            )
         )
      )
   )
)),"")</f>
        <v/>
      </c>
      <c r="EI22" s="2445" t="str" cm="1">
        <f t="array" aca="1" ref="EI22" ca="1">IFERROR(IF(BI22*fxVal_normal=_PL!BI22,"",IF(OR(BI22="", NOT(ISNUMBER(BI22)), ISERROR(BI22), $B22=""), "",
   IF($I22=1,
      IFBLANK(
         _xldudf_CX_PUSH(BI22*fxVal_normal, CX_ENTITY, $B22, BI$11, BI$14, BI$19,),
         ""
      ),
      IF($I22=2,
         IFBLANK(
            _xldudf_CX_PUSH(BI22, CX_ENTITY, $B22, BI$11, BI$14, BI$19,),
            ""
         ),
         IF($I22=3,
            "",
            IFBLANK(
               _xldudf_CX_PUSH(BI22, CX_ENTITY, $B22, BI$11, BI$14, BI$19,),
               ""
            )
         )
      )
   )
)),"")</f>
        <v/>
      </c>
      <c r="EJ22" s="2445" t="str" cm="1">
        <f t="array" aca="1" ref="EJ22" ca="1">IFERROR(IF(BJ22*fxVal_normal=_PL!BJ22,"",IF(OR(BJ22="", NOT(ISNUMBER(BJ22)), ISERROR(BJ22), $B22=""), "",
   IF($I22=1,
      IFBLANK(
         _xldudf_CX_PUSH(BJ22*fxVal_normal, CX_ENTITY, $B22, BJ$11, BJ$14, BJ$19,),
         ""
      ),
      IF($I22=2,
         IFBLANK(
            _xldudf_CX_PUSH(BJ22, CX_ENTITY, $B22, BJ$11, BJ$14, BJ$19,),
            ""
         ),
         IF($I22=3,
            "",
            IFBLANK(
               _xldudf_CX_PUSH(BJ22, CX_ENTITY, $B22, BJ$11, BJ$14, BJ$19,),
               ""
            )
         )
      )
   )
)),"")</f>
        <v/>
      </c>
      <c r="EK22" s="2445" t="str" cm="1">
        <f t="array" aca="1" ref="EK22" ca="1">IFERROR(IF(BK22*fxVal_normal=_PL!BK22,"",IF(OR(BK22="", NOT(ISNUMBER(BK22)), ISERROR(BK22), $B22=""), "",
   IF($I22=1,
      IFBLANK(
         _xldudf_CX_PUSH(BK22*fxVal_normal, CX_ENTITY, $B22, BK$11, BK$14, BK$19,),
         ""
      ),
      IF($I22=2,
         IFBLANK(
            _xldudf_CX_PUSH(BK22, CX_ENTITY, $B22, BK$11, BK$14, BK$19,),
            ""
         ),
         IF($I22=3,
            "",
            IFBLANK(
               _xldudf_CX_PUSH(BK22, CX_ENTITY, $B22, BK$11, BK$14, BK$19,),
               ""
            )
         )
      )
   )
)),"")</f>
        <v/>
      </c>
      <c r="EL22" s="2445" t="str" cm="1">
        <f t="array" aca="1" ref="EL22" ca="1">IFERROR(IF(BL22*fxVal_normal=_PL!BL22,"",IF(OR(BL22="", NOT(ISNUMBER(BL22)), ISERROR(BL22), $B22=""), "",
   IF($I22=1,
      IFBLANK(
         _xldudf_CX_PUSH(BL22*fxVal_normal, CX_ENTITY, $B22, BL$11, BL$14, BL$19,),
         ""
      ),
      IF($I22=2,
         IFBLANK(
            _xldudf_CX_PUSH(BL22, CX_ENTITY, $B22, BL$11, BL$14, BL$19,),
            ""
         ),
         IF($I22=3,
            "",
            IFBLANK(
               _xldudf_CX_PUSH(BL22, CX_ENTITY, $B22, BL$11, BL$14, BL$19,),
               ""
            )
         )
      )
   )
)),"")</f>
        <v/>
      </c>
      <c r="EM22" s="2445" t="str" cm="1">
        <f t="array" aca="1" ref="EM22" ca="1">IFERROR(IF(BM22*fxVal_normal=_PL!BM22,"",IF(OR(BM22="", NOT(ISNUMBER(BM22)), ISERROR(BM22), $B22=""), "",
   IF($I22=1,
      IFBLANK(
         _xldudf_CX_PUSH(BM22*fxVal_normal, CX_ENTITY, $B22, BM$11, BM$14, BM$19,),
         ""
      ),
      IF($I22=2,
         IFBLANK(
            _xldudf_CX_PUSH(BM22, CX_ENTITY, $B22, BM$11, BM$14, BM$19,),
            ""
         ),
         IF($I22=3,
            "",
            IFBLANK(
               _xldudf_CX_PUSH(BM22, CX_ENTITY, $B22, BM$11, BM$14, BM$19,),
               ""
            )
         )
      )
   )
)),"")</f>
        <v/>
      </c>
      <c r="EN22" s="2445" t="str" cm="1">
        <f t="array" aca="1" ref="EN22" ca="1">IFERROR(IF(BN22*fxVal_normal=_PL!BN22,"",IF(OR(BN22="",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44" ht="21" customHeight="1">
      <c r="A23" s="1625"/>
      <c r="B23" s="2439" t="str">
        <f ca="1">_xlfn.LET(
_xlpm.IsNotAttrDynamic, D23="",
_xlpm.Attr,_PL!F23,
_xlpm.NotInUse,Y23=D23,
_xlpm.RESULT, IF(_xlpm.IsNotAttrDynamic, _xlpm.Attr, IF( _xlpm.NotInUse, "", Y23)
),IF(_xlpm.RESULT ="", "", _xlpm.RESULT))</f>
        <v>Gross Margin %</v>
      </c>
      <c r="C23" s="2439" t="str" cm="1">
        <f t="array" ref="C23">IFBLANK(_PL!C23,"")</f>
        <v>Gross Margin % (Company View)</v>
      </c>
      <c r="D23" s="1548"/>
      <c r="E23" s="2440" t="e" cm="1">
        <f t="array" aca="1" ref="E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)($AD23:$CQ23, Z23)</f>
        <v>#NAME?</v>
      </c>
      <c r="F23" s="1897"/>
      <c r="G23" s="1897"/>
      <c r="H23" s="578">
        <v>2</v>
      </c>
      <c r="I23" s="578">
        <v>2</v>
      </c>
      <c r="J23" s="401" cm="1">
        <f t="array" ref="J23">IFBLANK( Z23,"")</f>
        <v>0</v>
      </c>
      <c r="K23" s="578" t="str">
        <f t="shared" si="3"/>
        <v>Yes</v>
      </c>
      <c r="L23" s="37"/>
      <c r="N23" s="158"/>
      <c r="O23" s="101"/>
      <c r="P23" s="52"/>
      <c r="Q23" s="101"/>
      <c r="R23" s="126"/>
      <c r="S23" s="101"/>
      <c r="T23" s="101"/>
      <c r="U23" s="39"/>
      <c r="V23" s="37"/>
      <c r="W23" s="91" t="str">
        <f t="shared" si="4"/>
        <v>Actual</v>
      </c>
      <c r="X23" s="2081">
        <f>_PL!X23</f>
        <v>0</v>
      </c>
      <c r="Y23" s="1196" t="e">
        <f ca="1">IF(_PL!Y23="Error", "", _PL!Y23)</f>
        <v>#NAME?</v>
      </c>
      <c r="Z23" s="198" cm="1">
        <f t="array" ref="Z23">_xlfn.SWITCH(
    TRUE,
    _PL!$L23=TRUE, 1,
    _PL!$L23=FALSE,-1,
    _PL!$L23=-1,0,
""
)</f>
        <v>0</v>
      </c>
      <c r="AA23" s="200"/>
      <c r="AB23" s="301" t="str">
        <f>_PL!AB23</f>
        <v>Gross Margin %</v>
      </c>
      <c r="AC23" s="275" t="str" cm="1">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
      </c>
      <c r="AD23" s="1210">
        <f t="shared" ref="AD23:BN23" si="6">IF(N(AD20)&lt;&gt;0, N(AD22)/N(AD20), "n/a")</f>
        <v>2</v>
      </c>
      <c r="AE23" s="1210">
        <f t="shared" si="6"/>
        <v>2</v>
      </c>
      <c r="AF23" s="1210">
        <f t="shared" si="6"/>
        <v>2</v>
      </c>
      <c r="AG23" s="1210">
        <f t="shared" si="6"/>
        <v>2</v>
      </c>
      <c r="AH23" s="1210">
        <f t="shared" si="6"/>
        <v>2</v>
      </c>
      <c r="AI23" s="1210">
        <f t="shared" si="6"/>
        <v>2</v>
      </c>
      <c r="AJ23" s="1210">
        <f t="shared" si="6"/>
        <v>2</v>
      </c>
      <c r="AK23" s="1210">
        <f t="shared" si="6"/>
        <v>2</v>
      </c>
      <c r="AL23" s="1210">
        <f t="shared" si="6"/>
        <v>2</v>
      </c>
      <c r="AM23" s="1210">
        <f t="shared" si="6"/>
        <v>2</v>
      </c>
      <c r="AN23" s="1210">
        <f t="shared" si="6"/>
        <v>2</v>
      </c>
      <c r="AO23" s="1210">
        <f t="shared" si="6"/>
        <v>2</v>
      </c>
      <c r="AP23" s="1210">
        <f t="shared" si="6"/>
        <v>2</v>
      </c>
      <c r="AQ23" s="1210">
        <f t="shared" si="6"/>
        <v>2</v>
      </c>
      <c r="AR23" s="1210">
        <f t="shared" si="6"/>
        <v>2</v>
      </c>
      <c r="AS23" s="1210">
        <f t="shared" si="6"/>
        <v>2</v>
      </c>
      <c r="AT23" s="1210">
        <f t="shared" si="6"/>
        <v>2</v>
      </c>
      <c r="AU23" s="1210">
        <f t="shared" si="6"/>
        <v>2</v>
      </c>
      <c r="AV23" s="1210">
        <f t="shared" si="6"/>
        <v>2</v>
      </c>
      <c r="AW23" s="1210">
        <f t="shared" si="6"/>
        <v>2</v>
      </c>
      <c r="AX23" s="1210">
        <f t="shared" si="6"/>
        <v>2</v>
      </c>
      <c r="AY23" s="1210">
        <f t="shared" si="6"/>
        <v>2</v>
      </c>
      <c r="AZ23" s="1210">
        <f t="shared" si="6"/>
        <v>2</v>
      </c>
      <c r="BA23" s="1210">
        <f t="shared" si="6"/>
        <v>2</v>
      </c>
      <c r="BB23" s="1210">
        <f t="shared" si="6"/>
        <v>2</v>
      </c>
      <c r="BC23" s="1210">
        <f t="shared" si="6"/>
        <v>2</v>
      </c>
      <c r="BD23" s="1210">
        <f t="shared" si="6"/>
        <v>2</v>
      </c>
      <c r="BE23" s="1210">
        <f t="shared" si="6"/>
        <v>2</v>
      </c>
      <c r="BF23" s="1210">
        <f t="shared" si="6"/>
        <v>2</v>
      </c>
      <c r="BG23" s="1210">
        <f t="shared" si="6"/>
        <v>2</v>
      </c>
      <c r="BH23" s="1210">
        <f t="shared" si="6"/>
        <v>2</v>
      </c>
      <c r="BI23" s="1210">
        <f t="shared" si="6"/>
        <v>2</v>
      </c>
      <c r="BJ23" s="1210">
        <f t="shared" si="6"/>
        <v>2</v>
      </c>
      <c r="BK23" s="1210">
        <f t="shared" si="6"/>
        <v>2</v>
      </c>
      <c r="BL23" s="1210">
        <f t="shared" si="6"/>
        <v>2</v>
      </c>
      <c r="BM23" s="1210">
        <f t="shared" si="6"/>
        <v>2</v>
      </c>
      <c r="BN23" s="1210">
        <f t="shared" si="6"/>
        <v>2</v>
      </c>
      <c r="BO23" s="2096"/>
      <c r="BP23" s="2096"/>
      <c r="BQ23" s="2096"/>
      <c r="BR23" s="2096"/>
      <c r="BS23" s="2096"/>
      <c r="BT23" s="2096"/>
      <c r="BU23" s="2096"/>
      <c r="BV23" s="2096"/>
      <c r="BW23" s="2096"/>
      <c r="BX23" s="2096"/>
      <c r="BY23" s="2096"/>
      <c r="BZ23" s="2096"/>
      <c r="CA23" s="34"/>
      <c r="CC23" s="33"/>
      <c r="CD23" s="1210" t="e">
        <f ca="1">IF(N(CD20)&lt;&gt;0, N(CD22)/N(CD20), "n/a")</f>
        <v>#NAME?</v>
      </c>
      <c r="CE23" s="1210" t="e">
        <f ca="1">IF(N(CE20)&lt;&gt;0, N(CE22)/N(CE20), "n/a")</f>
        <v>#NAME?</v>
      </c>
      <c r="CF23" s="1169"/>
      <c r="CG23" s="1210" t="str">
        <f ca="1">IF(N(CG20)&lt;&gt;0, N(CG22)/N(CG20), "n/a")</f>
        <v>n/a</v>
      </c>
      <c r="CH23" s="1210" t="e">
        <f ca="1">IF(N(CH20)&lt;&gt;0, N(CH22)/N(CH20), "n/a")</f>
        <v>#NAME?</v>
      </c>
      <c r="CI23" s="1169"/>
      <c r="CJ23" s="1210">
        <f>IF(N(CJ20)&lt;&gt;0, N(CJ22)/N(CJ20), "n/a")</f>
        <v>2</v>
      </c>
      <c r="CK23" s="1210">
        <f>IF(N(CK20)&lt;&gt;0, N(CK22)/N(CK20), "n/a")</f>
        <v>2</v>
      </c>
      <c r="CL23" s="1169"/>
      <c r="CM23" s="2446">
        <f>IF(N(CM20)&lt;&gt;0, N(CM22)/N(CM20), "n/a")</f>
        <v>2</v>
      </c>
      <c r="CN23" s="2446">
        <f>IF(N(CN20)&lt;&gt;0, N(CN22)/N(CN20), "n/a")</f>
        <v>2</v>
      </c>
      <c r="CO23" s="1169"/>
      <c r="CP23" s="2446">
        <f>IF(N(CP20)&lt;&gt;0, N(CP22)/N(CP20), "n/a")</f>
        <v>2</v>
      </c>
      <c r="CQ23" s="2446">
        <f>IF(N(CQ20)&lt;&gt;0, N(CQ22)/N(CQ20), "n/a")</f>
        <v>2</v>
      </c>
      <c r="CR23" s="34"/>
      <c r="CS23" s="2056"/>
      <c r="CT23" s="2085" t="e" cm="1">
        <f t="array" aca="1" ref="CT23" ca="1">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_xldudf_CX_PUSH(Y23,CX_ENTITY,C23,EOMONTH(val_asOfDate,0)),
       ""
     )
   )
)</f>
        <v>#NAME?</v>
      </c>
      <c r="CU23" s="2085" t="e" cm="1">
        <f t="array" aca="1" ref="CU23" ca="1">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_xldudf_CX_PUSH(Y23,CX_ENTITY,C23,EOMONTH(val_asOfDate,1)),
       ""
     )
   )
)</f>
        <v>#NAME?</v>
      </c>
      <c r="CV23" s="2085" t="e" cm="1">
        <f t="array" aca="1" ref="CV23" ca="1">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_xldudf_CX_PUSH(Y23,CX_ENTITY,C23,EOMONTH(val_asOfDate,2)),
       ""
     )
   )
)</f>
        <v>#NAME?</v>
      </c>
      <c r="CW23" s="2085" t="e" cm="1">
        <f t="array" aca="1" ref="CW23" ca="1">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_xldudf_CX_PUSH(Y23,CX_ENTITY,C23,EOMONTH(val_asOfDate,3)),
       ""
     )
   )
)</f>
        <v>#NAME?</v>
      </c>
      <c r="CX23" s="2443"/>
      <c r="CY23" s="2447" t="e" cm="1">
        <f t="array" aca="1" ref="CY23" ca="1">IF(CM23=_PL!CM23,"",IF(OR($CM23="",$CM23=0, NOT(ISNUMBER($CM23)), ISERROR($CM23), $B23=""), "",
   IF($I23=1,
      IFBLANK(
         _xldudf_CX_PUSH($CM23*fxVal_normal, CX_ENTITY, $B23, $CM$11, $CM$14, $CM$19,),
         ""
      ),
      IF($I23=2,
         IFBLANK(
            _xldudf_CX_PUSH($CM23, CX_ENTITY, $B23, $CM$11, $CM$14, $CM$19,),
            ""
         ),
         IF($I23=3,
            "",
            IFBLANK(
               _xldudf_CX_PUSH($CM23, CX_ENTITY, $B23, $CM$11, $CM$14, $CM$19,),
               ""
            )
         )
      )
   )
))</f>
        <v>#NAME?</v>
      </c>
      <c r="CZ23" s="2447" t="e" cm="1">
        <f t="array" aca="1" ref="CZ23" ca="1">IF(CN23=_PL!CN23,"",IF(OR($CN23="",$CN23=0, NOT(ISNUMBER($CN23)), ISERROR($CN23), $B23=""), "",
   IF($I23=1,
      IFBLANK(
         _xldudf_CX_PUSH($CN23*fxVal_normal, CX_ENTITY, $B23, $CN$11, $CN$14, $CN$19,),
         ""
      ),
      IF($I23=2,
         IFBLANK(
            _xldudf_CX_PUSH($CN23, CX_ENTITY, $B23, $CN$11, $CN$14, $CN$19,),
            ""
         ),
         IF($I23=3,
            "",
            IFBLANK(
               _xldudf_CX_PUSH($CN23, CX_ENTITY, $B23, $CN$11, $CN$14, $CN$19,),
               ""
            )
         )
      )
   )
))</f>
        <v>#NAME?</v>
      </c>
      <c r="DA23" s="2447" t="e" cm="1">
        <f t="array" aca="1" ref="DA23" ca="1">IF(CP23=_PL!CP23,"",IF(OR($CP23="",$CP23=0, NOT(ISNUMBER($CP23)), ISERROR($CP23), $B23=""), "",
   IF($I23=1,
      IFBLANK(
         _xldudf_CX_PUSH($CP23*fxVal_normal, CX_ENTITY, $B23, $CP$11, $CP$14, $CP$19,),
         ""
      ),
      IF($I23=2,
         IFBLANK(
            _xldudf_CX_PUSH($CP23, CX_ENTITY, $B23, $CP$11, $CP$14, $CP$19,),
            ""
         ),
         IF($I23=3,
            "",
            IFBLANK(
               _xldudf_CX_PUSH($CP23, CX_ENTITY, $B23, $CP$11, $CP$14, $CP$19,),
               ""
            )
         )
      )
   )
))</f>
        <v>#NAME?</v>
      </c>
      <c r="DB23" s="2447" t="e" cm="1">
        <f t="array" aca="1" ref="DB23" ca="1">IF(CQ23=_PL!CQ23,"",IF(OR($CQ23="", $CQ23=0, NOT(ISNUMBER($CQ23)), ISERROR($CQ23), $B23=""), "",
   IF($I23=1,
      IFBLANK(
         _xldudf_CX_PUSH($CQ23*fxVal_normal, CX_ENTITY, $B23, $CQ$11, $CQ$14, $CQ$19,),
         ""
      ),
      IF($I23=2,
         IFBLANK(
            _xldudf_CX_PUSH($CQ23, CX_ENTITY, $B23, $CQ$11, $CQ$14, $CQ$19,),
            ""
         ),
         IF($I23=3,
            "",
            IFBLANK(
               _xldudf_CX_PUSH($CQ23, CX_ENTITY, $B23, $CQ$11, $CQ$14, $CQ$19,),
               ""
            )
         )
      )
   ))
)</f>
        <v>#NAME?</v>
      </c>
      <c r="DC23" s="2443"/>
      <c r="DD23" s="2447" t="str" cm="1">
        <f t="array" aca="1" ref="DD23" ca="1">IFERROR(IF(AD23=_PL!AD23,"",IF(OR(AD23="", NOT(ISNUMBER(AD23)), ISERROR(AD23), $B23=""), "",
   IF($I23=1,
      IFBLANK(
         _xldudf_CX_PUSH(AD23*fxVal_normal, CX_ENTITY, $B23, AD$11, AD$14, AD$19,),
         ""
      ),
      IF($I23=2,
         IFBLANK(
            _xldudf_CX_PUSH(AD23, CX_ENTITY, $B23, AD$11, AD$14, AD$19,),
            ""
         ),
         IF($I23=3,
            "",
            IFBLANK(
               _xldudf_CX_PUSH(AD23, CX_ENTITY, $B23, AD$11, AD$14, AD$19,),
               ""
            )
         )
      )
   )
)),"")</f>
        <v/>
      </c>
      <c r="DE23" s="2447" t="str" cm="1">
        <f t="array" aca="1" ref="DE23" ca="1">IFERROR(IF(AE23=_PL!AE23,"",IF(OR(AE23="", NOT(ISNUMBER(AE23)), ISERROR(AE23), $B23=""), "",
   IF($I23=1,
      IFBLANK(
         _xldudf_CX_PUSH(AE23*fxVal_normal, CX_ENTITY, $B23, AE$11, AE$14, AE$19,),
         ""
      ),
      IF($I23=2,
         IFBLANK(
            _xldudf_CX_PUSH(AE23, CX_ENTITY, $B23, AE$11, AE$14, AE$19,),
            ""
         ),
         IF($I23=3,
            "",
            IFBLANK(
               _xldudf_CX_PUSH(AE23, CX_ENTITY, $B23, AE$11, AE$14, AE$19,),
               ""
            )
         )
      )
   )
)),"")</f>
        <v/>
      </c>
      <c r="DF23" s="2447" t="str" cm="1">
        <f t="array" aca="1" ref="DF23" ca="1">IFERROR(IF(AF23=_PL!AF23,"",IF(OR(AF23="", NOT(ISNUMBER(AF23)), ISERROR(AF23), $B23=""), "",
   IF($I23=1,
      IFBLANK(
         _xldudf_CX_PUSH(AF23*fxVal_normal, CX_ENTITY, $B23, AF$11, AF$14, AF$19,),
         ""
      ),
      IF($I23=2,
         IFBLANK(
            _xldudf_CX_PUSH(AF23, CX_ENTITY, $B23, AF$11, AF$14, AF$19,),
            ""
         ),
         IF($I23=3,
            "",
            IFBLANK(
               _xldudf_CX_PUSH(AF23, CX_ENTITY, $B23, AF$11, AF$14, AF$19,),
               ""
            )
         )
      )
   )
)),"")</f>
        <v/>
      </c>
      <c r="DG23" s="2447" t="str" cm="1">
        <f t="array" aca="1" ref="DG23" ca="1">IFERROR(IF(AG23=_PL!AG23,"",IF(OR(AG23="", NOT(ISNUMBER(AG23)), ISERROR(AG23), $B23=""), "",
   IF($I23=1,
      IFBLANK(
         _xldudf_CX_PUSH(AG23*fxVal_normal, CX_ENTITY, $B23, AG$11, AG$14, AG$19,),
         ""
      ),
      IF($I23=2,
         IFBLANK(
            _xldudf_CX_PUSH(AG23, CX_ENTITY, $B23, AG$11, AG$14, AG$19,),
            ""
         ),
         IF($I23=3,
            "",
            IFBLANK(
               _xldudf_CX_PUSH(AG23, CX_ENTITY, $B23, AG$11, AG$14, AG$19,),
               ""
            )
         )
      )
   )
)),"")</f>
        <v/>
      </c>
      <c r="DH23" s="2447" t="str" cm="1">
        <f t="array" aca="1" ref="DH23" ca="1">IFERROR(IF(AH23=_PL!AH23,"",IF(OR(AH23="", NOT(ISNUMBER(AH23)), ISERROR(AH23), $B23=""), "",
   IF($I23=1,
      IFBLANK(
         _xldudf_CX_PUSH(AH23*fxVal_normal, CX_ENTITY, $B23, AH$11, AH$14, AH$19,),
         ""
      ),
      IF($I23=2,
         IFBLANK(
            _xldudf_CX_PUSH(AH23, CX_ENTITY, $B23, AH$11, AH$14, AH$19,),
            ""
         ),
         IF($I23=3,
            "",
            IFBLANK(
               _xldudf_CX_PUSH(AH23, CX_ENTITY, $B23, AH$11, AH$14, AH$19,),
               ""
            )
         )
      )
   )
)),"")</f>
        <v/>
      </c>
      <c r="DI23" s="2447" t="str" cm="1">
        <f t="array" aca="1" ref="DI23" ca="1">IFERROR(IF(AI23=_PL!AI23,"",IF(OR(AI23="", NOT(ISNUMBER(AI23)), ISERROR(AI23), $B23=""), "",
   IF($I23=1,
      IFBLANK(
         _xldudf_CX_PUSH(AI23*fxVal_normal, CX_ENTITY, $B23, AI$11, AI$14, AI$19,),
         ""
      ),
      IF($I23=2,
         IFBLANK(
            _xldudf_CX_PUSH(AI23, CX_ENTITY, $B23, AI$11, AI$14, AI$19,),
            ""
         ),
         IF($I23=3,
            "",
            IFBLANK(
               _xldudf_CX_PUSH(AI23, CX_ENTITY, $B23, AI$11, AI$14, AI$19,),
               ""
            )
         )
      )
   )
)),"")</f>
        <v/>
      </c>
      <c r="DJ23" s="2447" t="str" cm="1">
        <f t="array" aca="1" ref="DJ23" ca="1">IFERROR(IF(AJ23=_PL!AJ23,"",IF(OR(AJ23="", NOT(ISNUMBER(AJ23)), ISERROR(AJ23), $B23=""), "",
   IF($I23=1,
      IFBLANK(
         _xldudf_CX_PUSH(AJ23*fxVal_normal, CX_ENTITY, $B23, AJ$11, AJ$14, AJ$19,),
         ""
      ),
      IF($I23=2,
         IFBLANK(
            _xldudf_CX_PUSH(AJ23, CX_ENTITY, $B23, AJ$11, AJ$14, AJ$19,),
            ""
         ),
         IF($I23=3,
            "",
            IFBLANK(
               _xldudf_CX_PUSH(AJ23, CX_ENTITY, $B23, AJ$11, AJ$14, AJ$19,),
               ""
            )
         )
      )
   )
)),"")</f>
        <v/>
      </c>
      <c r="DK23" s="2447" t="str" cm="1">
        <f t="array" aca="1" ref="DK23" ca="1">IFERROR(IF(AK23=_PL!AK23,"",IF(OR(AK23="", NOT(ISNUMBER(AK23)), ISERROR(AK23), $B23=""), "",
   IF($I23=1,
      IFBLANK(
         _xldudf_CX_PUSH(AK23*fxVal_normal, CX_ENTITY, $B23, AK$11, AK$14, AK$19,),
         ""
      ),
      IF($I23=2,
         IFBLANK(
            _xldudf_CX_PUSH(AK23, CX_ENTITY, $B23, AK$11, AK$14, AK$19,),
            ""
         ),
         IF($I23=3,
            "",
            IFBLANK(
               _xldudf_CX_PUSH(AK23, CX_ENTITY, $B23, AK$11, AK$14, AK$19,),
               ""
            )
         )
      )
   )
)),"")</f>
        <v/>
      </c>
      <c r="DL23" s="2447" t="str" cm="1">
        <f t="array" aca="1" ref="DL23" ca="1">IFERROR(IF(AL23=_PL!AL23,"",IF(OR(AL23="", NOT(ISNUMBER(AL23)), ISERROR(AL23), $B23=""), "",
   IF($I23=1,
      IFBLANK(
         _xldudf_CX_PUSH(AL23*fxVal_normal, CX_ENTITY, $B23, AL$11, AL$14, AL$19,),
         ""
      ),
      IF($I23=2,
         IFBLANK(
            _xldudf_CX_PUSH(AL23, CX_ENTITY, $B23, AL$11, AL$14, AL$19,),
            ""
         ),
         IF($I23=3,
            "",
            IFBLANK(
               _xldudf_CX_PUSH(AL23, CX_ENTITY, $B23, AL$11, AL$14, AL$19,),
               ""
            )
         )
      )
   )
)),"")</f>
        <v/>
      </c>
      <c r="DM23" s="2447" t="str" cm="1">
        <f t="array" aca="1" ref="DM23" ca="1">IFERROR(IF(AM23=_PL!AM23,"",IF(OR(AM23="", NOT(ISNUMBER(AM23)), ISERROR(AM23), $B23=""), "",
   IF($I23=1,
      IFBLANK(
         _xldudf_CX_PUSH(AM23*fxVal_normal, CX_ENTITY, $B23, AM$11, AM$14, AM$19,),
         ""
      ),
      IF($I23=2,
         IFBLANK(
            _xldudf_CX_PUSH(AM23, CX_ENTITY, $B23, AM$11, AM$14, AM$19,),
            ""
         ),
         IF($I23=3,
            "",
            IFBLANK(
               _xldudf_CX_PUSH(AM23, CX_ENTITY, $B23, AM$11, AM$14, AM$19,),
               ""
            )
         )
      )
   )
)),"")</f>
        <v/>
      </c>
      <c r="DN23" s="2447" t="str" cm="1">
        <f t="array" aca="1" ref="DN23" ca="1">IFERROR(IF(AN23=_PL!AN23,"",IF(OR(AN23="", NOT(ISNUMBER(AN23)), ISERROR(AN23), $B23=""), "",
   IF($I23=1,
      IFBLANK(
         _xldudf_CX_PUSH(AN23*fxVal_normal, CX_ENTITY, $B23, AN$11, AN$14, AN$19,),
         ""
      ),
      IF($I23=2,
         IFBLANK(
            _xldudf_CX_PUSH(AN23, CX_ENTITY, $B23, AN$11, AN$14, AN$19,),
            ""
         ),
         IF($I23=3,
            "",
            IFBLANK(
               _xldudf_CX_PUSH(AN23, CX_ENTITY, $B23, AN$11, AN$14, AN$19,),
               ""
            )
         )
      )
   )
)),"")</f>
        <v/>
      </c>
      <c r="DO23" s="2447" t="str" cm="1">
        <f t="array" aca="1" ref="DO23" ca="1">IFERROR(IF(AO23=_PL!AO23,"",IF(OR(AO23="", NOT(ISNUMBER(AO23)), ISERROR(AO23), $B23=""), "",
   IF($I23=1,
      IFBLANK(
         _xldudf_CX_PUSH(AO23*fxVal_normal, CX_ENTITY, $B23, AO$11, AO$14, AO$19,),
         ""
      ),
      IF($I23=2,
         IFBLANK(
            _xldudf_CX_PUSH(AO23, CX_ENTITY, $B23, AO$11, AO$14, AO$19,),
            ""
         ),
         IF($I23=3,
            "",
            IFBLANK(
               _xldudf_CX_PUSH(AO23, CX_ENTITY, $B23, AO$11, AO$14, AO$19,),
               ""
            )
         )
      )
   )
)),"")</f>
        <v/>
      </c>
      <c r="DP23" s="2447" t="str" cm="1">
        <f t="array" aca="1" ref="DP23" ca="1">IFERROR(IF(AP23=_PL!AP23,"",IF(OR(AP23="", NOT(ISNUMBER(AP23)), ISERROR(AP23), $B23=""), "",
   IF($I23=1,
      IFBLANK(
         _xldudf_CX_PUSH(AP23*fxVal_normal, CX_ENTITY, $B23, AP$11, AP$14, AP$19,),
         ""
      ),
      IF($I23=2,
         IFBLANK(
            _xldudf_CX_PUSH(AP23, CX_ENTITY, $B23, AP$11, AP$14, AP$19,),
            ""
         ),
         IF($I23=3,
            "",
            IFBLANK(
               _xldudf_CX_PUSH(AP23, CX_ENTITY, $B23, AP$11, AP$14, AP$19,),
               ""
            )
         )
      )
   )
)),"")</f>
        <v/>
      </c>
      <c r="DQ23" s="2447" t="str" cm="1">
        <f t="array" aca="1" ref="DQ23" ca="1">IFERROR(IF(AQ23=_PL!AQ23,"",IF(OR(AQ23="", NOT(ISNUMBER(AQ23)), ISERROR(AQ23), $B23=""), "",
   IF($I23=1,
      IFBLANK(
         _xldudf_CX_PUSH(AQ23*fxVal_normal, CX_ENTITY, $B23, AQ$11, AQ$14, AQ$19,),
         ""
      ),
      IF($I23=2,
         IFBLANK(
            _xldudf_CX_PUSH(AQ23, CX_ENTITY, $B23, AQ$11, AQ$14, AQ$19,),
            ""
         ),
         IF($I23=3,
            "",
            IFBLANK(
               _xldudf_CX_PUSH(AQ23, CX_ENTITY, $B23, AQ$11, AQ$14, AQ$19,),
               ""
            )
         )
      )
   )
)),"")</f>
        <v/>
      </c>
      <c r="DR23" s="2447" t="str" cm="1">
        <f t="array" aca="1" ref="DR23" ca="1">IFERROR(IF(AR23=_PL!AR23,"",IF(OR(AR23="", NOT(ISNUMBER(AR23)), ISERROR(AR23), $B23=""), "",
   IF($I23=1,
      IFBLANK(
         _xldudf_CX_PUSH(AR23*fxVal_normal, CX_ENTITY, $B23, AR$11, AR$14, AR$19,),
         ""
      ),
      IF($I23=2,
         IFBLANK(
            _xldudf_CX_PUSH(AR23, CX_ENTITY, $B23, AR$11, AR$14, AR$19,),
            ""
         ),
         IF($I23=3,
            "",
            IFBLANK(
               _xldudf_CX_PUSH(AR23, CX_ENTITY, $B23, AR$11, AR$14, AR$19,),
               ""
            )
         )
      )
   )
)),"")</f>
        <v/>
      </c>
      <c r="DS23" s="2447" t="str" cm="1">
        <f t="array" aca="1" ref="DS23" ca="1">IFERROR(IF(AS23=_PL!AS23,"",IF(OR(AS23="", NOT(ISNUMBER(AS23)), ISERROR(AS23), $B23=""), "",
   IF($I23=1,
      IFBLANK(
         _xldudf_CX_PUSH(AS23*fxVal_normal, CX_ENTITY, $B23, AS$11, AS$14, AS$19,),
         ""
      ),
      IF($I23=2,
         IFBLANK(
            _xldudf_CX_PUSH(AS23, CX_ENTITY, $B23, AS$11, AS$14, AS$19,),
            ""
         ),
         IF($I23=3,
            "",
            IFBLANK(
               _xldudf_CX_PUSH(AS23, CX_ENTITY, $B23, AS$11, AS$14, AS$19,),
               ""
            )
         )
      )
   )
)),"")</f>
        <v/>
      </c>
      <c r="DT23" s="2447" t="str" cm="1">
        <f t="array" aca="1" ref="DT23" ca="1">IFERROR(IF(AT23=_PL!AT23,"",IF(OR(AT23="", NOT(ISNUMBER(AT23)), ISERROR(AT23), $B23=""), "",
   IF($I23=1,
      IFBLANK(
         _xldudf_CX_PUSH(AT23*fxVal_normal, CX_ENTITY, $B23, AT$11, AT$14, AT$19,),
         ""
      ),
      IF($I23=2,
         IFBLANK(
            _xldudf_CX_PUSH(AT23, CX_ENTITY, $B23, AT$11, AT$14, AT$19,),
            ""
         ),
         IF($I23=3,
            "",
            IFBLANK(
               _xldudf_CX_PUSH(AT23, CX_ENTITY, $B23, AT$11, AT$14, AT$19,),
               ""
            )
         )
      )
   )
)),"")</f>
        <v/>
      </c>
      <c r="DU23" s="2447" t="str" cm="1">
        <f t="array" aca="1" ref="DU23" ca="1">IFERROR(IF(AU23=_PL!AU23,"",IF(OR(AU23="", NOT(ISNUMBER(AU23)), ISERROR(AU23), $B23=""), "",
   IF($I23=1,
      IFBLANK(
         _xldudf_CX_PUSH(AU23*fxVal_normal, CX_ENTITY, $B23, AU$11, AU$14, AU$19,),
         ""
      ),
      IF($I23=2,
         IFBLANK(
            _xldudf_CX_PUSH(AU23, CX_ENTITY, $B23, AU$11, AU$14, AU$19,),
            ""
         ),
         IF($I23=3,
            "",
            IFBLANK(
               _xldudf_CX_PUSH(AU23, CX_ENTITY, $B23, AU$11, AU$14, AU$19,),
               ""
            )
         )
      )
   )
)),"")</f>
        <v/>
      </c>
      <c r="DV23" s="2447" t="str" cm="1">
        <f t="array" aca="1" ref="DV23" ca="1">IFERROR(IF(AV23=_PL!AV23,"",IF(OR(AV23="", NOT(ISNUMBER(AV23)), ISERROR(AV23), $B23=""), "",
   IF($I23=1,
      IFBLANK(
         _xldudf_CX_PUSH(AV23*fxVal_normal, CX_ENTITY, $B23, AV$11, AV$14, AV$19,),
         ""
      ),
      IF($I23=2,
         IFBLANK(
            _xldudf_CX_PUSH(AV23, CX_ENTITY, $B23, AV$11, AV$14, AV$19,),
            ""
         ),
         IF($I23=3,
            "",
            IFBLANK(
               _xldudf_CX_PUSH(AV23, CX_ENTITY, $B23, AV$11, AV$14, AV$19,),
               ""
            )
         )
      )
   )
)),"")</f>
        <v/>
      </c>
      <c r="DW23" s="2447" t="str" cm="1">
        <f t="array" aca="1" ref="DW23" ca="1">IFERROR(IF(AW23=_PL!AW23,"",IF(OR(AW23="", NOT(ISNUMBER(AW23)), ISERROR(AW23), $B23=""), "",
   IF($I23=1,
      IFBLANK(
         _xldudf_CX_PUSH(AW23*fxVal_normal, CX_ENTITY, $B23, AW$11, AW$14, AW$19,),
         ""
      ),
      IF($I23=2,
         IFBLANK(
            _xldudf_CX_PUSH(AW23, CX_ENTITY, $B23, AW$11, AW$14, AW$19,),
            ""
         ),
         IF($I23=3,
            "",
            IFBLANK(
               _xldudf_CX_PUSH(AW23, CX_ENTITY, $B23, AW$11, AW$14, AW$19,),
               ""
            )
         )
      )
   )
)),"")</f>
        <v/>
      </c>
      <c r="DX23" s="2447" t="str" cm="1">
        <f t="array" aca="1" ref="DX23" ca="1">IFERROR(IF(AX23=_PL!AX23,"",IF(OR(AX23="", NOT(ISNUMBER(AX23)), ISERROR(AX23), $B23=""), "",
   IF($I23=1,
      IFBLANK(
         _xldudf_CX_PUSH(AX23*fxVal_normal, CX_ENTITY, $B23, AX$11, AX$14, AX$19,),
         ""
      ),
      IF($I23=2,
         IFBLANK(
            _xldudf_CX_PUSH(AX23, CX_ENTITY, $B23, AX$11, AX$14, AX$19,),
            ""
         ),
         IF($I23=3,
            "",
            IFBLANK(
               _xldudf_CX_PUSH(AX23, CX_ENTITY, $B23, AX$11, AX$14, AX$19,),
               ""
            )
         )
      )
   )
)),"")</f>
        <v/>
      </c>
      <c r="DY23" s="2447" t="str" cm="1">
        <f t="array" aca="1" ref="DY23" ca="1">IFERROR(IF(AY23=_PL!AY23,"",IF(OR(AY23="", NOT(ISNUMBER(AY23)), ISERROR(AY23), $B23=""), "",
   IF($I23=1,
      IFBLANK(
         _xldudf_CX_PUSH(AY23*fxVal_normal, CX_ENTITY, $B23, AY$11, AY$14, AY$19,),
         ""
      ),
      IF($I23=2,
         IFBLANK(
            _xldudf_CX_PUSH(AY23, CX_ENTITY, $B23, AY$11, AY$14, AY$19,),
            ""
         ),
         IF($I23=3,
            "",
            IFBLANK(
               _xldudf_CX_PUSH(AY23, CX_ENTITY, $B23, AY$11, AY$14, AY$19,),
               ""
            )
         )
      )
   )
)),"")</f>
        <v/>
      </c>
      <c r="DZ23" s="2447" t="str" cm="1">
        <f t="array" aca="1" ref="DZ23" ca="1">IFERROR(IF(AZ23=_PL!AZ23,"",IF(OR(AZ23="", NOT(ISNUMBER(AZ23)), ISERROR(AZ23), $B23=""), "",
   IF($I23=1,
      IFBLANK(
         _xldudf_CX_PUSH(AZ23*fxVal_normal, CX_ENTITY, $B23, AZ$11, AZ$14, AZ$19,),
         ""
      ),
      IF($I23=2,
         IFBLANK(
            _xldudf_CX_PUSH(AZ23, CX_ENTITY, $B23, AZ$11, AZ$14, AZ$19,),
            ""
         ),
         IF($I23=3,
            "",
            IFBLANK(
               _xldudf_CX_PUSH(AZ23, CX_ENTITY, $B23, AZ$11, AZ$14, AZ$19,),
               ""
            )
         )
      )
   )
)),"")</f>
        <v/>
      </c>
      <c r="EA23" s="2447" t="str" cm="1">
        <f t="array" aca="1" ref="EA23" ca="1">IFERROR(IF(BA23=_PL!BA23,"",IF(OR(BA23="", NOT(ISNUMBER(BA23)), ISERROR(BA23), $B23=""), "",
   IF($I23=1,
      IFBLANK(
         _xldudf_CX_PUSH(BA23*fxVal_normal, CX_ENTITY, $B23, BA$11, BA$14, BA$19,),
         ""
      ),
      IF($I23=2,
         IFBLANK(
            _xldudf_CX_PUSH(BA23, CX_ENTITY, $B23, BA$11, BA$14, BA$19,),
            ""
         ),
         IF($I23=3,
            "",
            IFBLANK(
               _xldudf_CX_PUSH(BA23, CX_ENTITY, $B23, BA$11, BA$14, BA$19,),
               ""
            )
         )
      )
   )
)),"")</f>
        <v/>
      </c>
      <c r="EB23" s="2447" t="str" cm="1">
        <f t="array" aca="1" ref="EB23" ca="1">IFERROR(IF(BB23=_PL!BB23,"",IF(OR(BB23="", NOT(ISNUMBER(BB23)), ISERROR(BB23), $B23=""), "",
   IF($I23=1,
      IFBLANK(
         _xldudf_CX_PUSH(BB23*fxVal_normal, CX_ENTITY, $B23, BB$11, BB$14, BB$19,),
         ""
      ),
      IF($I23=2,
         IFBLANK(
            _xldudf_CX_PUSH(BB23, CX_ENTITY, $B23, BB$11, BB$14, BB$19,),
            ""
         ),
         IF($I23=3,
            "",
            IFBLANK(
               _xldudf_CX_PUSH(BB23, CX_ENTITY, $B23, BB$11, BB$14, BB$19,),
               ""
            )
         )
      )
   )
)),"")</f>
        <v/>
      </c>
      <c r="EC23" s="2447" t="str" cm="1">
        <f t="array" aca="1" ref="EC23" ca="1">IFERROR(IF(BC23=_PL!BC23,"",IF(OR(BC23="", NOT(ISNUMBER(BC23)), ISERROR(BC23), $B23=""), "",
   IF($I23=1,
      IFBLANK(
         _xldudf_CX_PUSH(BC23*fxVal_normal, CX_ENTITY, $B23, BC$11, BC$14, BC$19,),
         ""
      ),
      IF($I23=2,
         IFBLANK(
            _xldudf_CX_PUSH(BC23, CX_ENTITY, $B23, BC$11, BC$14, BC$19,),
            ""
         ),
         IF($I23=3,
            "",
            IFBLANK(
               _xldudf_CX_PUSH(BC23, CX_ENTITY, $B23, BC$11, BC$14, BC$19,),
               ""
            )
         )
      )
   )
)),"")</f>
        <v/>
      </c>
      <c r="ED23" s="2447" t="str" cm="1">
        <f t="array" aca="1" ref="ED23" ca="1">IFERROR(IF(BD23=_PL!BD23,"",IF(OR(BD23="", NOT(ISNUMBER(BD23)), ISERROR(BD23), $B23=""), "",
   IF($I23=1,
      IFBLANK(
         _xldudf_CX_PUSH(BD23*fxVal_normal, CX_ENTITY, $B23, BD$11, BD$14, BD$19,),
         ""
      ),
      IF($I23=2,
         IFBLANK(
            _xldudf_CX_PUSH(BD23, CX_ENTITY, $B23, BD$11, BD$14, BD$19,),
            ""
         ),
         IF($I23=3,
            "",
            IFBLANK(
               _xldudf_CX_PUSH(BD23, CX_ENTITY, $B23, BD$11, BD$14, BD$19,),
               ""
            )
         )
      )
   )
)),"")</f>
        <v/>
      </c>
      <c r="EE23" s="2447" t="str" cm="1">
        <f t="array" aca="1" ref="EE23" ca="1">IFERROR(IF(BE23=_PL!BE23,"",IF(OR(BE23="", NOT(ISNUMBER(BE23)), ISERROR(BE23), $B23=""), "",
   IF($I23=1,
      IFBLANK(
         _xldudf_CX_PUSH(BE23*fxVal_normal, CX_ENTITY, $B23, BE$11, BE$14, BE$19,),
         ""
      ),
      IF($I23=2,
         IFBLANK(
            _xldudf_CX_PUSH(BE23, CX_ENTITY, $B23, BE$11, BE$14, BE$19,),
            ""
         ),
         IF($I23=3,
            "",
            IFBLANK(
               _xldudf_CX_PUSH(BE23, CX_ENTITY, $B23, BE$11, BE$14, BE$19,),
               ""
            )
         )
      )
   )
)),"")</f>
        <v/>
      </c>
      <c r="EF23" s="2447" t="str" cm="1">
        <f t="array" aca="1" ref="EF23" ca="1">IFERROR(IF(BF23=_PL!BF23,"",IF(OR(BF23="", NOT(ISNUMBER(BF23)), ISERROR(BF23), $B23=""), "",
   IF($I23=1,
      IFBLANK(
         _xldudf_CX_PUSH(BF23*fxVal_normal, CX_ENTITY, $B23, BF$11, BF$14, BF$19,),
         ""
      ),
      IF($I23=2,
         IFBLANK(
            _xldudf_CX_PUSH(BF23, CX_ENTITY, $B23, BF$11, BF$14, BF$19,),
            ""
         ),
         IF($I23=3,
            "",
            IFBLANK(
               _xldudf_CX_PUSH(BF23, CX_ENTITY, $B23, BF$11, BF$14, BF$19,),
               ""
            )
         )
      )
   )
)),"")</f>
        <v/>
      </c>
      <c r="EG23" s="2447" t="str" cm="1">
        <f t="array" aca="1" ref="EG23" ca="1">IFERROR(IF(BG23=_PL!BG23,"",IF(OR(BG23="", NOT(ISNUMBER(BG23)), ISERROR(BG23), $B23=""), "",
   IF($I23=1,
      IFBLANK(
         _xldudf_CX_PUSH(BG23*fxVal_normal, CX_ENTITY, $B23, BG$11, BG$14, BG$19,),
         ""
      ),
      IF($I23=2,
         IFBLANK(
            _xldudf_CX_PUSH(BG23, CX_ENTITY, $B23, BG$11, BG$14, BG$19,),
            ""
         ),
         IF($I23=3,
            "",
            IFBLANK(
               _xldudf_CX_PUSH(BG23, CX_ENTITY, $B23, BG$11, BG$14, BG$19,),
               ""
            )
         )
      )
   )
)),"")</f>
        <v/>
      </c>
      <c r="EH23" s="2447" t="str" cm="1">
        <f t="array" aca="1" ref="EH23" ca="1">IFERROR(IF(BH23=_PL!BH23,"",IF(OR(BH23="", NOT(ISNUMBER(BH23)), ISERROR(BH23), $B23=""), "",
   IF($I23=1,
      IFBLANK(
         _xldudf_CX_PUSH(BH23*fxVal_normal, CX_ENTITY, $B23, BH$11, BH$14, BH$19,),
         ""
      ),
      IF($I23=2,
         IFBLANK(
            _xldudf_CX_PUSH(BH23, CX_ENTITY, $B23, BH$11, BH$14, BH$19,),
            ""
         ),
         IF($I23=3,
            "",
            IFBLANK(
               _xldudf_CX_PUSH(BH23, CX_ENTITY, $B23, BH$11, BH$14, BH$19,),
               ""
            )
         )
      )
   )
)),"")</f>
        <v/>
      </c>
      <c r="EI23" s="2447" t="str" cm="1">
        <f t="array" aca="1" ref="EI23" ca="1">IFERROR(IF(BI23=_PL!BI23,"",IF(OR(BI23="", NOT(ISNUMBER(BI23)), ISERROR(BI23), $B23=""), "",
   IF($I23=1,
      IFBLANK(
         _xldudf_CX_PUSH(BI23*fxVal_normal, CX_ENTITY, $B23, BI$11, BI$14, BI$19,),
         ""
      ),
      IF($I23=2,
         IFBLANK(
            _xldudf_CX_PUSH(BI23, CX_ENTITY, $B23, BI$11, BI$14, BI$19,),
            ""
         ),
         IF($I23=3,
            "",
            IFBLANK(
               _xldudf_CX_PUSH(BI23, CX_ENTITY, $B23, BI$11, BI$14, BI$19,),
               ""
            )
         )
      )
   )
)),"")</f>
        <v/>
      </c>
      <c r="EJ23" s="2447" t="str" cm="1">
        <f t="array" aca="1" ref="EJ23" ca="1">IFERROR(IF(BJ23=_PL!BJ23,"",IF(OR(BJ23="", NOT(ISNUMBER(BJ23)), ISERROR(BJ23), $B23=""), "",
   IF($I23=1,
      IFBLANK(
         _xldudf_CX_PUSH(BJ23*fxVal_normal, CX_ENTITY, $B23, BJ$11, BJ$14, BJ$19,),
         ""
      ),
      IF($I23=2,
         IFBLANK(
            _xldudf_CX_PUSH(BJ23, CX_ENTITY, $B23, BJ$11, BJ$14, BJ$19,),
            ""
         ),
         IF($I23=3,
            "",
            IFBLANK(
               _xldudf_CX_PUSH(BJ23, CX_ENTITY, $B23, BJ$11, BJ$14, BJ$19,),
               ""
            )
         )
      )
   )
)),"")</f>
        <v/>
      </c>
      <c r="EK23" s="2447" t="str" cm="1">
        <f t="array" aca="1" ref="EK23" ca="1">IFERROR(IF(BK23=_PL!BK23,"",IF(OR(BK23="", NOT(ISNUMBER(BK23)), ISERROR(BK23), $B23=""), "",
   IF($I23=1,
      IFBLANK(
         _xldudf_CX_PUSH(BK23*fxVal_normal, CX_ENTITY, $B23, BK$11, BK$14, BK$19,),
         ""
      ),
      IF($I23=2,
         IFBLANK(
            _xldudf_CX_PUSH(BK23, CX_ENTITY, $B23, BK$11, BK$14, BK$19,),
            ""
         ),
         IF($I23=3,
            "",
            IFBLANK(
               _xldudf_CX_PUSH(BK23, CX_ENTITY, $B23, BK$11, BK$14, BK$19,),
               ""
            )
         )
      )
   )
)),"")</f>
        <v/>
      </c>
      <c r="EL23" s="2447" t="str" cm="1">
        <f t="array" aca="1" ref="EL23" ca="1">IFERROR(IF(BL23=_PL!BL23,"",IF(OR(BL23="", NOT(ISNUMBER(BL23)), ISERROR(BL23), $B23=""), "",
   IF($I23=1,
      IFBLANK(
         _xldudf_CX_PUSH(BL23*fxVal_normal, CX_ENTITY, $B23, BL$11, BL$14, BL$19,),
         ""
      ),
      IF($I23=2,
         IFBLANK(
            _xldudf_CX_PUSH(BL23, CX_ENTITY, $B23, BL$11, BL$14, BL$19,),
            ""
         ),
         IF($I23=3,
            "",
            IFBLANK(
               _xldudf_CX_PUSH(BL23, CX_ENTITY, $B23, BL$11, BL$14, BL$19,),
               ""
            )
         )
      )
   )
)),"")</f>
        <v/>
      </c>
      <c r="EM23" s="2447" t="str" cm="1">
        <f t="array" aca="1" ref="EM23" ca="1">IFERROR(IF(BM23=_PL!BM23,"",IF(OR(BM23="", NOT(ISNUMBER(BM23)), ISERROR(BM23), $B23=""), "",
   IF($I23=1,
      IFBLANK(
         _xldudf_CX_PUSH(BM23*fxVal_normal, CX_ENTITY, $B23, BM$11, BM$14, BM$19,),
         ""
      ),
      IF($I23=2,
         IFBLANK(
            _xldudf_CX_PUSH(BM23, CX_ENTITY, $B23, BM$11, BM$14, BM$19,),
            ""
         ),
         IF($I23=3,
            "",
            IFBLANK(
               _xldudf_CX_PUSH(BM23, CX_ENTITY, $B23, BM$11, BM$14, BM$19,),
               ""
            )
         )
      )
   )
)),"")</f>
        <v/>
      </c>
      <c r="EN23" s="2447" t="str" cm="1">
        <f t="array" aca="1" ref="EN23" ca="1">IFERROR(IF(BN23=_PL!BN23,"",IF(OR(BN23="",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44" ht="21" customHeight="1">
      <c r="A24" s="1625"/>
      <c r="B24" s="2439" t="str">
        <f>_xlfn.LET(
_xlpm.IsNotAttrDynamic, D24="",
_xlpm.Attr,_PL!F24,
_xlpm.NotInUse,Y24=D24,
_xlpm.RESULT, IF(_xlpm.IsNotAttrDynamic, _xlpm.Attr, IF( _xlpm.NotInUse, "", Y24)
),IF(_xlpm.RESULT ="", "", _xlpm.RESULT))</f>
        <v>Operating Costs</v>
      </c>
      <c r="C24" s="2439" t="str" cm="1">
        <f t="array" ref="C24">IFBLANK(_PL!C24,"")</f>
        <v>Operating Costs (Company View)</v>
      </c>
      <c r="D24" s="1548"/>
      <c r="E24" s="2440" t="e" cm="1">
        <f t="array" aca="1" ref="E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)($AD24:$CQ24, Z24)</f>
        <v>#NAME?</v>
      </c>
      <c r="F24" s="1897"/>
      <c r="G24" s="1897"/>
      <c r="H24" s="578">
        <v>0</v>
      </c>
      <c r="I24" s="578">
        <v>1</v>
      </c>
      <c r="J24" s="401" cm="1">
        <f t="array" ref="J24">IFBLANK( Z24,"")</f>
        <v>1</v>
      </c>
      <c r="K24" s="578" t="str">
        <f t="shared" si="3"/>
        <v>Yes</v>
      </c>
      <c r="L24" s="37"/>
      <c r="N24" s="158"/>
      <c r="O24" s="101"/>
      <c r="P24" s="52"/>
      <c r="Q24" s="101"/>
      <c r="R24" s="126"/>
      <c r="S24" s="101"/>
      <c r="T24" s="101"/>
      <c r="U24" s="39"/>
      <c r="V24" s="37"/>
      <c r="W24" s="91" t="str">
        <f t="shared" si="4"/>
        <v>Actual</v>
      </c>
      <c r="X24" s="2081">
        <f>_PL!X24</f>
        <v>-1</v>
      </c>
      <c r="Y24" s="911">
        <v>2</v>
      </c>
      <c r="Z24" s="198" cm="1">
        <f t="array" ref="Z24">_xlfn.SWITCH(
    TRUE,
    _PL!$L24=TRUE, 1,
    _PL!$L24=FALSE,-1,
    _PL!$L24=-1,0,
""
)</f>
        <v>1</v>
      </c>
      <c r="AA24" s="200"/>
      <c r="AB24" s="301" t="str">
        <f>_PL!AB24</f>
        <v>Operating Costs</v>
      </c>
      <c r="AC24" s="275" t="str" cm="1">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
      </c>
      <c r="AD24" s="2441">
        <v>1</v>
      </c>
      <c r="AE24" s="2441">
        <v>1</v>
      </c>
      <c r="AF24" s="2441">
        <v>1</v>
      </c>
      <c r="AG24" s="2441">
        <v>1</v>
      </c>
      <c r="AH24" s="2441">
        <v>1</v>
      </c>
      <c r="AI24" s="2441">
        <v>1</v>
      </c>
      <c r="AJ24" s="2441">
        <v>1</v>
      </c>
      <c r="AK24" s="2441">
        <v>1</v>
      </c>
      <c r="AL24" s="2441">
        <v>1</v>
      </c>
      <c r="AM24" s="2441">
        <v>1</v>
      </c>
      <c r="AN24" s="2441">
        <v>1</v>
      </c>
      <c r="AO24" s="2441">
        <v>1</v>
      </c>
      <c r="AP24" s="2441">
        <v>1</v>
      </c>
      <c r="AQ24" s="2441">
        <v>1</v>
      </c>
      <c r="AR24" s="2441">
        <v>1</v>
      </c>
      <c r="AS24" s="2441">
        <v>1</v>
      </c>
      <c r="AT24" s="2441">
        <v>1</v>
      </c>
      <c r="AU24" s="2441">
        <v>1</v>
      </c>
      <c r="AV24" s="2441">
        <v>1</v>
      </c>
      <c r="AW24" s="2441">
        <v>1</v>
      </c>
      <c r="AX24" s="2441">
        <v>1</v>
      </c>
      <c r="AY24" s="2441">
        <v>1</v>
      </c>
      <c r="AZ24" s="2441">
        <v>1</v>
      </c>
      <c r="BA24" s="2441">
        <v>1</v>
      </c>
      <c r="BB24" s="2441">
        <v>1</v>
      </c>
      <c r="BC24" s="2441">
        <v>1</v>
      </c>
      <c r="BD24" s="2441">
        <v>1</v>
      </c>
      <c r="BE24" s="2441">
        <v>1</v>
      </c>
      <c r="BF24" s="2441">
        <v>1</v>
      </c>
      <c r="BG24" s="2441">
        <v>1</v>
      </c>
      <c r="BH24" s="2441">
        <v>1</v>
      </c>
      <c r="BI24" s="2441">
        <v>1</v>
      </c>
      <c r="BJ24" s="2441">
        <v>1</v>
      </c>
      <c r="BK24" s="2441">
        <v>1</v>
      </c>
      <c r="BL24" s="2441">
        <v>1</v>
      </c>
      <c r="BM24" s="2441">
        <v>1</v>
      </c>
      <c r="BN24" s="2441">
        <v>1</v>
      </c>
      <c r="BO24" s="2442"/>
      <c r="BP24" s="2442"/>
      <c r="BQ24" s="2442"/>
      <c r="BR24" s="2442"/>
      <c r="BS24" s="2442"/>
      <c r="BT24" s="2442"/>
      <c r="BU24" s="2442"/>
      <c r="BV24" s="2442"/>
      <c r="BW24" s="2442"/>
      <c r="BX24" s="2442"/>
      <c r="BY24" s="2442"/>
      <c r="BZ24" s="2442"/>
      <c r="CA24" s="34"/>
      <c r="CC24" s="33"/>
      <c r="CD24" s="1772" t="e" cm="1">
        <f t="array" aca="1" ref="CD24" ca="1">_xlfn.LET( _xlpm.CheckBlank, SUM(PL!$AD24:$BN24) = 0, IF(_xlpm.CheckBlank, "", SUM(_xlfn._xlws.FILTER(PL!$AD24:$BN24,(YEAR(PL!$AD$12:$BN$12)=PL!CD$12)*(array_timeline&lt;=PL!CD$11)))))</f>
        <v>#NAME?</v>
      </c>
      <c r="CE24" s="1772" t="e" cm="1">
        <f t="array" aca="1" ref="CE24" ca="1">_xlfn.LET( _xlpm.CheckBlank, SUM(PL!$AD24:$BN24) = 0, IF(_xlpm.CheckBlank, "", SUM(_xlfn._xlws.FILTER(PL!$AD24:$BN24,(YEAR(PL!$AD$12:$BN$12)=PL!CE$12)*(array_timeline&lt;=PL!CE$11)))))</f>
        <v>#NAME?</v>
      </c>
      <c r="CF24" s="88"/>
      <c r="CG24" s="1461" t="str" cm="1">
        <f t="array" aca="1" ref="CG24" ca="1">IFERROR(_xlfn.LET(_xlpm.CheckBlank,SUM(PL!$AD24:$BN24)=0,IF(_xlpm.CheckBlank,"",SUM(_xlfn._xlws.FILTER(PL!$AD24:$BN24,(YEAR(PL!$AD$12:$BN$12)=PL!CG$12)*(array_timeline&lt;=PL!CG$11))))),"n/a")</f>
        <v>n/a</v>
      </c>
      <c r="CH24" s="1461" t="e" cm="1">
        <f t="array" aca="1" ref="CH24" ca="1">_xlfn.LET( _xlpm.CheckBlank, SUM(PL!$AD24:$BN24) = 0, IF(_xlpm.CheckBlank, "", SUM(_xlfn._xlws.FILTER(PL!$AD24:$BN24,(YEAR(PL!$AD$12:$BN$12)=PL!CH$12)*(array_timeline&lt;=PL!CH$11)))))</f>
        <v>#NAME?</v>
      </c>
      <c r="CI24" s="88"/>
      <c r="CJ24" s="1461" cm="1">
        <f t="array" ref="CJ24">_xlfn.LET( _xlpm.CheckBlank, SUM(PL!$AD24:$BN24) = 0, IF(_xlpm.CheckBlank, "", SUM(_xlfn.TAKE(_xlfn.DROP(PL!$AD24:$BN24, ,-DATEDIFF(PL!CJ$11, val_asOfDate,"M")),1,-12))))</f>
        <v>12</v>
      </c>
      <c r="CK24" s="1461" cm="1">
        <f t="array" ref="CK24">_xlfn.LET( _xlpm.CheckBlank, SUM(PL!$AD24:$BN24) = 0, IF(_xlpm.CheckBlank, "", SUM(_xlfn.TAKE(_xlfn.DROP(PL!$AD24:$BN24, ,-DATEDIFF(PL!CK$11, val_asOfDate,"M")),1,-12))))</f>
        <v>12</v>
      </c>
      <c r="CL24" s="88"/>
      <c r="CM24" s="2441">
        <v>1</v>
      </c>
      <c r="CN24" s="2441">
        <v>1</v>
      </c>
      <c r="CO24" s="1169"/>
      <c r="CP24" s="2441">
        <v>1</v>
      </c>
      <c r="CQ24" s="2441">
        <v>1</v>
      </c>
      <c r="CR24" s="34"/>
      <c r="CS24" s="2056"/>
      <c r="CT24" s="2085" t="e" cm="1">
        <f t="array" aca="1" ref="CT24" ca="1">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_xldudf_CX_PUSH(Y24,CX_ENTITY,C24,EOMONTH(val_asOfDate,0)),
       ""
     )
   )
)</f>
        <v>#NAME?</v>
      </c>
      <c r="CU24" s="2085" t="e" cm="1">
        <f t="array" aca="1" ref="CU24" ca="1">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_xldudf_CX_PUSH(Y24,CX_ENTITY,C24,EOMONTH(val_asOfDate,1)),
       ""
     )
   )
)</f>
        <v>#NAME?</v>
      </c>
      <c r="CV24" s="2085" t="e" cm="1">
        <f t="array" aca="1" ref="CV24" ca="1">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_xldudf_CX_PUSH(Y24,CX_ENTITY,C24,EOMONTH(val_asOfDate,2)),
       ""
     )
   )
)</f>
        <v>#NAME?</v>
      </c>
      <c r="CW24" s="2085" t="e" cm="1">
        <f t="array" aca="1" ref="CW24" ca="1">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_xldudf_CX_PUSH(Y24,CX_ENTITY,C24,EOMONTH(val_asOfDate,3)),
       ""
     )
   )
)</f>
        <v>#NAME?</v>
      </c>
      <c r="CX24" s="2443"/>
      <c r="CY24" s="2444" t="str" cm="1">
        <f t="array" aca="1" ref="CY24" ca="1">IFERROR(IF(CM24*fxVal_normal=_PL!CM24,"",IF(OR($CM24="",$CM24=0, NOT(ISNUMBER($CM24)), ISERROR($CM24), $B24=""), "",
   IF($I24=1,
      IFBLANK(
         _xldudf_CX_PUSH($CM24*fxVal_normal, CX_ENTITY, $B24, $CM$11, $CM$14, $CM$19,),
         ""
      ),
      IF($I24=2,
         IFBLANK(
            _xldudf_CX_PUSH($CM24, CX_ENTITY, $B24, $CM$11, $CM$14, $CM$19,),
            ""
         ),
         IF($I24=3,
            "",
            IFBLANK(
               _xldudf_CX_PUSH($CM24, CX_ENTITY, $B24, $CM$11, $CM$14, $CM$19,),
               ""
            )
         )
      )
   )
)),"")</f>
        <v/>
      </c>
      <c r="CZ24" s="2444" t="str" cm="1">
        <f t="array" aca="1" ref="CZ24" ca="1">IFERROR(IF(CN24*fxVal_normal=_PL!CN24,"",IF(OR($CN24="",$CN24=0, NOT(ISNUMBER($CN24)), ISERROR($CN24), $B24=""), "",
   IF($I24=1,
      IFBLANK(
         _xldudf_CX_PUSH($CN24*fxVal_normal, CX_ENTITY, $B24, $CN$11, $CN$14, $CN$19,),
         ""
      ),
      IF($I24=2,
         IFBLANK(
            _xldudf_CX_PUSH($CN24, CX_ENTITY, $B24, $CN$11, $CN$14, $CN$19,),
            ""
         ),
         IF($I24=3,
            "",
            IFBLANK(
               _xldudf_CX_PUSH($CN24, CX_ENTITY, $B24, $CN$11, $CN$14, $CN$19,),
               ""
            )
         )
      )
   )
)),"")</f>
        <v/>
      </c>
      <c r="DA24" s="2444" t="str" cm="1">
        <f t="array" aca="1" ref="DA24" ca="1">IFERROR(IF(CP24*fxVal_normal=_PL!CP24,"",IF(OR($CP24="",$CP24=0, NOT(ISNUMBER($CP24)), ISERROR($CP24), $B24=""), "",
   IF($I24=1,
      IFBLANK(
         _xldudf_CX_PUSH($CP24*fxVal_normal, CX_ENTITY, $B24, $CP$11, $CP$14, $CP$19,),
         ""
      ),
      IF($I24=2,
         IFBLANK(
            _xldudf_CX_PUSH($CP24, CX_ENTITY, $B24, $CP$11, $CP$14, $CP$19,),
            ""
         ),
         IF($I24=3,
            "",
            IFBLANK(
               _xldudf_CX_PUSH($CP24, CX_ENTITY, $B24, $CP$11, $CP$14, $CP$19,),
               ""
            )
         )
      )
   )
)),"")</f>
        <v/>
      </c>
      <c r="DB24" s="2444" t="str" cm="1">
        <f t="array" aca="1" ref="DB24" ca="1">IFERROR(IF(CQ24*fxVal_normal=_PL!CQ24,"",IF(OR($CQ24="", $CQ24=0, NOT(ISNUMBER($CQ24)), ISERROR($CQ24), $B24=""), "",
   IF($I24=1,
      IFBLANK(
         _xldudf_CX_PUSH($CQ24*fxVal_normal, CX_ENTITY, $B24, $CQ$11, $CQ$14, $CQ$19,),
         ""
      ),
      IF($I24=2,
         IFBLANK(
            _xldudf_CX_PUSH($CQ24, CX_ENTITY, $B24, $CQ$11, $CQ$14, $CQ$19,),
            ""
         ),
         IF($I24=3,
            "",
            IFBLANK(
               _xldudf_CX_PUSH($CQ24, CX_ENTITY, $B24, $CQ$11, $CQ$14, $CQ$19,),
               ""
            )
         )
      )
   ))
),"")</f>
        <v/>
      </c>
      <c r="DC24" s="2443"/>
      <c r="DD24" s="2445" t="str" cm="1">
        <f t="array" aca="1" ref="DD24" ca="1">IFERROR(IF(AD24*fxVal_normal=_PL!AD24,"",IF(OR(AD24="", NOT(ISNUMBER(AD24)), ISERROR(AD24), $B24=""), "",
   IF($I24=1,
      IFBLANK(
         _xldudf_CX_PUSH(AD24*fxVal_normal, CX_ENTITY, $B24, AD$11, AD$14, AD$19,),
         ""
      ),
      IF($I24=2,
         IFBLANK(
            _xldudf_CX_PUSH(AD24, CX_ENTITY, $B24, AD$11, AD$14, AD$19,),
            ""
         ),
         IF($I24=3,
            "",
            IFBLANK(
               _xldudf_CX_PUSH(AD24, CX_ENTITY, $B24, AD$11, AD$14, AD$19,),
               ""
            )
         )
      )
   )
)),"")</f>
        <v/>
      </c>
      <c r="DE24" s="2445" t="str" cm="1">
        <f t="array" aca="1" ref="DE24" ca="1">IFERROR(IF(AE24*fxVal_normal=_PL!AE24,"",IF(OR(AE24="", NOT(ISNUMBER(AE24)), ISERROR(AE24), $B24=""), "",
   IF($I24=1,
      IFBLANK(
         _xldudf_CX_PUSH(AE24*fxVal_normal, CX_ENTITY, $B24, AE$11, AE$14, AE$19,),
         ""
      ),
      IF($I24=2,
         IFBLANK(
            _xldudf_CX_PUSH(AE24, CX_ENTITY, $B24, AE$11, AE$14, AE$19,),
            ""
         ),
         IF($I24=3,
            "",
            IFBLANK(
               _xldudf_CX_PUSH(AE24, CX_ENTITY, $B24, AE$11, AE$14, AE$19,),
               ""
            )
         )
      )
   )
)),"")</f>
        <v/>
      </c>
      <c r="DF24" s="2445" t="str" cm="1">
        <f t="array" aca="1" ref="DF24" ca="1">IFERROR(IF(AF24*fxVal_normal=_PL!AF24,"",IF(OR(AF24="", NOT(ISNUMBER(AF24)), ISERROR(AF24), $B24=""), "",
   IF($I24=1,
      IFBLANK(
         _xldudf_CX_PUSH(AF24*fxVal_normal, CX_ENTITY, $B24, AF$11, AF$14, AF$19,),
         ""
      ),
      IF($I24=2,
         IFBLANK(
            _xldudf_CX_PUSH(AF24, CX_ENTITY, $B24, AF$11, AF$14, AF$19,),
            ""
         ),
         IF($I24=3,
            "",
            IFBLANK(
               _xldudf_CX_PUSH(AF24, CX_ENTITY, $B24, AF$11, AF$14, AF$19,),
               ""
            )
         )
      )
   )
)),"")</f>
        <v/>
      </c>
      <c r="DG24" s="2445" t="str" cm="1">
        <f t="array" aca="1" ref="DG24" ca="1">IFERROR(IF(AG24*fxVal_normal=_PL!AG24,"",IF(OR(AG24="", NOT(ISNUMBER(AG24)), ISERROR(AG24), $B24=""), "",
   IF($I24=1,
      IFBLANK(
         _xldudf_CX_PUSH(AG24*fxVal_normal, CX_ENTITY, $B24, AG$11, AG$14, AG$19,),
         ""
      ),
      IF($I24=2,
         IFBLANK(
            _xldudf_CX_PUSH(AG24, CX_ENTITY, $B24, AG$11, AG$14, AG$19,),
            ""
         ),
         IF($I24=3,
            "",
            IFBLANK(
               _xldudf_CX_PUSH(AG24, CX_ENTITY, $B24, AG$11, AG$14, AG$19,),
               ""
            )
         )
      )
   )
)),"")</f>
        <v/>
      </c>
      <c r="DH24" s="2445" t="str" cm="1">
        <f t="array" aca="1" ref="DH24" ca="1">IFERROR(IF(AH24*fxVal_normal=_PL!AH24,"",IF(OR(AH24="", NOT(ISNUMBER(AH24)), ISERROR(AH24), $B24=""), "",
   IF($I24=1,
      IFBLANK(
         _xldudf_CX_PUSH(AH24*fxVal_normal, CX_ENTITY, $B24, AH$11, AH$14, AH$19,),
         ""
      ),
      IF($I24=2,
         IFBLANK(
            _xldudf_CX_PUSH(AH24, CX_ENTITY, $B24, AH$11, AH$14, AH$19,),
            ""
         ),
         IF($I24=3,
            "",
            IFBLANK(
               _xldudf_CX_PUSH(AH24, CX_ENTITY, $B24, AH$11, AH$14, AH$19,),
               ""
            )
         )
      )
   )
)),"")</f>
        <v/>
      </c>
      <c r="DI24" s="2445" t="str" cm="1">
        <f t="array" aca="1" ref="DI24" ca="1">IFERROR(IF(AI24*fxVal_normal=_PL!AI24,"",IF(OR(AI24="", NOT(ISNUMBER(AI24)), ISERROR(AI24), $B24=""), "",
   IF($I24=1,
      IFBLANK(
         _xldudf_CX_PUSH(AI24*fxVal_normal, CX_ENTITY, $B24, AI$11, AI$14, AI$19,),
         ""
      ),
      IF($I24=2,
         IFBLANK(
            _xldudf_CX_PUSH(AI24, CX_ENTITY, $B24, AI$11, AI$14, AI$19,),
            ""
         ),
         IF($I24=3,
            "",
            IFBLANK(
               _xldudf_CX_PUSH(AI24, CX_ENTITY, $B24, AI$11, AI$14, AI$19,),
               ""
            )
         )
      )
   )
)),"")</f>
        <v/>
      </c>
      <c r="DJ24" s="2445" t="str" cm="1">
        <f t="array" aca="1" ref="DJ24" ca="1">IFERROR(IF(AJ24*fxVal_normal=_PL!AJ24,"",IF(OR(AJ24="", NOT(ISNUMBER(AJ24)), ISERROR(AJ24), $B24=""), "",
   IF($I24=1,
      IFBLANK(
         _xldudf_CX_PUSH(AJ24*fxVal_normal, CX_ENTITY, $B24, AJ$11, AJ$14, AJ$19,),
         ""
      ),
      IF($I24=2,
         IFBLANK(
            _xldudf_CX_PUSH(AJ24, CX_ENTITY, $B24, AJ$11, AJ$14, AJ$19,),
            ""
         ),
         IF($I24=3,
            "",
            IFBLANK(
               _xldudf_CX_PUSH(AJ24, CX_ENTITY, $B24, AJ$11, AJ$14, AJ$19,),
               ""
            )
         )
      )
   )
)),"")</f>
        <v/>
      </c>
      <c r="DK24" s="2445" t="str" cm="1">
        <f t="array" aca="1" ref="DK24" ca="1">IFERROR(IF(AK24*fxVal_normal=_PL!AK24,"",IF(OR(AK24="", NOT(ISNUMBER(AK24)), ISERROR(AK24), $B24=""), "",
   IF($I24=1,
      IFBLANK(
         _xldudf_CX_PUSH(AK24*fxVal_normal, CX_ENTITY, $B24, AK$11, AK$14, AK$19,),
         ""
      ),
      IF($I24=2,
         IFBLANK(
            _xldudf_CX_PUSH(AK24, CX_ENTITY, $B24, AK$11, AK$14, AK$19,),
            ""
         ),
         IF($I24=3,
            "",
            IFBLANK(
               _xldudf_CX_PUSH(AK24, CX_ENTITY, $B24, AK$11, AK$14, AK$19,),
               ""
            )
         )
      )
   )
)),"")</f>
        <v/>
      </c>
      <c r="DL24" s="2445" t="str" cm="1">
        <f t="array" aca="1" ref="DL24" ca="1">IFERROR(IF(AL24*fxVal_normal=_PL!AL24,"",IF(OR(AL24="", NOT(ISNUMBER(AL24)), ISERROR(AL24), $B24=""), "",
   IF($I24=1,
      IFBLANK(
         _xldudf_CX_PUSH(AL24*fxVal_normal, CX_ENTITY, $B24, AL$11, AL$14, AL$19,),
         ""
      ),
      IF($I24=2,
         IFBLANK(
            _xldudf_CX_PUSH(AL24, CX_ENTITY, $B24, AL$11, AL$14, AL$19,),
            ""
         ),
         IF($I24=3,
            "",
            IFBLANK(
               _xldudf_CX_PUSH(AL24, CX_ENTITY, $B24, AL$11, AL$14, AL$19,),
               ""
            )
         )
      )
   )
)),"")</f>
        <v/>
      </c>
      <c r="DM24" s="2445" t="str" cm="1">
        <f t="array" aca="1" ref="DM24" ca="1">IFERROR(IF(AM24*fxVal_normal=_PL!AM24,"",IF(OR(AM24="", NOT(ISNUMBER(AM24)), ISERROR(AM24), $B24=""), "",
   IF($I24=1,
      IFBLANK(
         _xldudf_CX_PUSH(AM24*fxVal_normal, CX_ENTITY, $B24, AM$11, AM$14, AM$19,),
         ""
      ),
      IF($I24=2,
         IFBLANK(
            _xldudf_CX_PUSH(AM24, CX_ENTITY, $B24, AM$11, AM$14, AM$19,),
            ""
         ),
         IF($I24=3,
            "",
            IFBLANK(
               _xldudf_CX_PUSH(AM24, CX_ENTITY, $B24, AM$11, AM$14, AM$19,),
               ""
            )
         )
      )
   )
)),"")</f>
        <v/>
      </c>
      <c r="DN24" s="2445" t="str" cm="1">
        <f t="array" aca="1" ref="DN24" ca="1">IFERROR(IF(AN24*fxVal_normal=_PL!AN24,"",IF(OR(AN24="", NOT(ISNUMBER(AN24)), ISERROR(AN24), $B24=""), "",
   IF($I24=1,
      IFBLANK(
         _xldudf_CX_PUSH(AN24*fxVal_normal, CX_ENTITY, $B24, AN$11, AN$14, AN$19,),
         ""
      ),
      IF($I24=2,
         IFBLANK(
            _xldudf_CX_PUSH(AN24, CX_ENTITY, $B24, AN$11, AN$14, AN$19,),
            ""
         ),
         IF($I24=3,
            "",
            IFBLANK(
               _xldudf_CX_PUSH(AN24, CX_ENTITY, $B24, AN$11, AN$14, AN$19,),
               ""
            )
         )
      )
   )
)),"")</f>
        <v/>
      </c>
      <c r="DO24" s="2445" t="str" cm="1">
        <f t="array" aca="1" ref="DO24" ca="1">IFERROR(IF(AO24*fxVal_normal=_PL!AO24,"",IF(OR(AO24="", NOT(ISNUMBER(AO24)), ISERROR(AO24), $B24=""), "",
   IF($I24=1,
      IFBLANK(
         _xldudf_CX_PUSH(AO24*fxVal_normal, CX_ENTITY, $B24, AO$11, AO$14, AO$19,),
         ""
      ),
      IF($I24=2,
         IFBLANK(
            _xldudf_CX_PUSH(AO24, CX_ENTITY, $B24, AO$11, AO$14, AO$19,),
            ""
         ),
         IF($I24=3,
            "",
            IFBLANK(
               _xldudf_CX_PUSH(AO24, CX_ENTITY, $B24, AO$11, AO$14, AO$19,),
               ""
            )
         )
      )
   )
)),"")</f>
        <v/>
      </c>
      <c r="DP24" s="2445" t="str" cm="1">
        <f t="array" aca="1" ref="DP24" ca="1">IFERROR(IF(AP24*fxVal_normal=_PL!AP24,"",IF(OR(AP24="", NOT(ISNUMBER(AP24)), ISERROR(AP24), $B24=""), "",
   IF($I24=1,
      IFBLANK(
         _xldudf_CX_PUSH(AP24*fxVal_normal, CX_ENTITY, $B24, AP$11, AP$14, AP$19,),
         ""
      ),
      IF($I24=2,
         IFBLANK(
            _xldudf_CX_PUSH(AP24, CX_ENTITY, $B24, AP$11, AP$14, AP$19,),
            ""
         ),
         IF($I24=3,
            "",
            IFBLANK(
               _xldudf_CX_PUSH(AP24, CX_ENTITY, $B24, AP$11, AP$14, AP$19,),
               ""
            )
         )
      )
   )
)),"")</f>
        <v/>
      </c>
      <c r="DQ24" s="2445" t="str" cm="1">
        <f t="array" aca="1" ref="DQ24" ca="1">IFERROR(IF(AQ24*fxVal_normal=_PL!AQ24,"",IF(OR(AQ24="", NOT(ISNUMBER(AQ24)), ISERROR(AQ24), $B24=""), "",
   IF($I24=1,
      IFBLANK(
         _xldudf_CX_PUSH(AQ24*fxVal_normal, CX_ENTITY, $B24, AQ$11, AQ$14, AQ$19,),
         ""
      ),
      IF($I24=2,
         IFBLANK(
            _xldudf_CX_PUSH(AQ24, CX_ENTITY, $B24, AQ$11, AQ$14, AQ$19,),
            ""
         ),
         IF($I24=3,
            "",
            IFBLANK(
               _xldudf_CX_PUSH(AQ24, CX_ENTITY, $B24, AQ$11, AQ$14, AQ$19,),
               ""
            )
         )
      )
   )
)),"")</f>
        <v/>
      </c>
      <c r="DR24" s="2445" t="str" cm="1">
        <f t="array" aca="1" ref="DR24" ca="1">IFERROR(IF(AR24*fxVal_normal=_PL!AR24,"",IF(OR(AR24="", NOT(ISNUMBER(AR24)), ISERROR(AR24), $B24=""), "",
   IF($I24=1,
      IFBLANK(
         _xldudf_CX_PUSH(AR24*fxVal_normal, CX_ENTITY, $B24, AR$11, AR$14, AR$19,),
         ""
      ),
      IF($I24=2,
         IFBLANK(
            _xldudf_CX_PUSH(AR24, CX_ENTITY, $B24, AR$11, AR$14, AR$19,),
            ""
         ),
         IF($I24=3,
            "",
            IFBLANK(
               _xldudf_CX_PUSH(AR24, CX_ENTITY, $B24, AR$11, AR$14, AR$19,),
               ""
            )
         )
      )
   )
)),"")</f>
        <v/>
      </c>
      <c r="DS24" s="2445" t="str" cm="1">
        <f t="array" aca="1" ref="DS24" ca="1">IFERROR(IF(AS24*fxVal_normal=_PL!AS24,"",IF(OR(AS24="", NOT(ISNUMBER(AS24)), ISERROR(AS24), $B24=""), "",
   IF($I24=1,
      IFBLANK(
         _xldudf_CX_PUSH(AS24*fxVal_normal, CX_ENTITY, $B24, AS$11, AS$14, AS$19,),
         ""
      ),
      IF($I24=2,
         IFBLANK(
            _xldudf_CX_PUSH(AS24, CX_ENTITY, $B24, AS$11, AS$14, AS$19,),
            ""
         ),
         IF($I24=3,
            "",
            IFBLANK(
               _xldudf_CX_PUSH(AS24, CX_ENTITY, $B24, AS$11, AS$14, AS$19,),
               ""
            )
         )
      )
   )
)),"")</f>
        <v/>
      </c>
      <c r="DT24" s="2445" t="str" cm="1">
        <f t="array" aca="1" ref="DT24" ca="1">IFERROR(IF(AT24*fxVal_normal=_PL!AT24,"",IF(OR(AT24="", NOT(ISNUMBER(AT24)), ISERROR(AT24), $B24=""), "",
   IF($I24=1,
      IFBLANK(
         _xldudf_CX_PUSH(AT24*fxVal_normal, CX_ENTITY, $B24, AT$11, AT$14, AT$19,),
         ""
      ),
      IF($I24=2,
         IFBLANK(
            _xldudf_CX_PUSH(AT24, CX_ENTITY, $B24, AT$11, AT$14, AT$19,),
            ""
         ),
         IF($I24=3,
            "",
            IFBLANK(
               _xldudf_CX_PUSH(AT24, CX_ENTITY, $B24, AT$11, AT$14, AT$19,),
               ""
            )
         )
      )
   )
)),"")</f>
        <v/>
      </c>
      <c r="DU24" s="2445" t="str" cm="1">
        <f t="array" aca="1" ref="DU24" ca="1">IFERROR(IF(AU24*fxVal_normal=_PL!AU24,"",IF(OR(AU24="", NOT(ISNUMBER(AU24)), ISERROR(AU24), $B24=""), "",
   IF($I24=1,
      IFBLANK(
         _xldudf_CX_PUSH(AU24*fxVal_normal, CX_ENTITY, $B24, AU$11, AU$14, AU$19,),
         ""
      ),
      IF($I24=2,
         IFBLANK(
            _xldudf_CX_PUSH(AU24, CX_ENTITY, $B24, AU$11, AU$14, AU$19,),
            ""
         ),
         IF($I24=3,
            "",
            IFBLANK(
               _xldudf_CX_PUSH(AU24, CX_ENTITY, $B24, AU$11, AU$14, AU$19,),
               ""
            )
         )
      )
   )
)),"")</f>
        <v/>
      </c>
      <c r="DV24" s="2445" t="str" cm="1">
        <f t="array" aca="1" ref="DV24" ca="1">IFERROR(IF(AV24*fxVal_normal=_PL!AV24,"",IF(OR(AV24="", NOT(ISNUMBER(AV24)), ISERROR(AV24), $B24=""), "",
   IF($I24=1,
      IFBLANK(
         _xldudf_CX_PUSH(AV24*fxVal_normal, CX_ENTITY, $B24, AV$11, AV$14, AV$19,),
         ""
      ),
      IF($I24=2,
         IFBLANK(
            _xldudf_CX_PUSH(AV24, CX_ENTITY, $B24, AV$11, AV$14, AV$19,),
            ""
         ),
         IF($I24=3,
            "",
            IFBLANK(
               _xldudf_CX_PUSH(AV24, CX_ENTITY, $B24, AV$11, AV$14, AV$19,),
               ""
            )
         )
      )
   )
)),"")</f>
        <v/>
      </c>
      <c r="DW24" s="2445" t="str" cm="1">
        <f t="array" aca="1" ref="DW24" ca="1">IFERROR(IF(AW24*fxVal_normal=_PL!AW24,"",IF(OR(AW24="", NOT(ISNUMBER(AW24)), ISERROR(AW24), $B24=""), "",
   IF($I24=1,
      IFBLANK(
         _xldudf_CX_PUSH(AW24*fxVal_normal, CX_ENTITY, $B24, AW$11, AW$14, AW$19,),
         ""
      ),
      IF($I24=2,
         IFBLANK(
            _xldudf_CX_PUSH(AW24, CX_ENTITY, $B24, AW$11, AW$14, AW$19,),
            ""
         ),
         IF($I24=3,
            "",
            IFBLANK(
               _xldudf_CX_PUSH(AW24, CX_ENTITY, $B24, AW$11, AW$14, AW$19,),
               ""
            )
         )
      )
   )
)),"")</f>
        <v/>
      </c>
      <c r="DX24" s="2445" t="str" cm="1">
        <f t="array" aca="1" ref="DX24" ca="1">IFERROR(IF(AX24*fxVal_normal=_PL!AX24,"",IF(OR(AX24="", NOT(ISNUMBER(AX24)), ISERROR(AX24), $B24=""), "",
   IF($I24=1,
      IFBLANK(
         _xldudf_CX_PUSH(AX24*fxVal_normal, CX_ENTITY, $B24, AX$11, AX$14, AX$19,),
         ""
      ),
      IF($I24=2,
         IFBLANK(
            _xldudf_CX_PUSH(AX24, CX_ENTITY, $B24, AX$11, AX$14, AX$19,),
            ""
         ),
         IF($I24=3,
            "",
            IFBLANK(
               _xldudf_CX_PUSH(AX24, CX_ENTITY, $B24, AX$11, AX$14, AX$19,),
               ""
            )
         )
      )
   )
)),"")</f>
        <v/>
      </c>
      <c r="DY24" s="2445" t="str" cm="1">
        <f t="array" aca="1" ref="DY24" ca="1">IFERROR(IF(AY24*fxVal_normal=_PL!AY24,"",IF(OR(AY24="", NOT(ISNUMBER(AY24)), ISERROR(AY24), $B24=""), "",
   IF($I24=1,
      IFBLANK(
         _xldudf_CX_PUSH(AY24*fxVal_normal, CX_ENTITY, $B24, AY$11, AY$14, AY$19,),
         ""
      ),
      IF($I24=2,
         IFBLANK(
            _xldudf_CX_PUSH(AY24, CX_ENTITY, $B24, AY$11, AY$14, AY$19,),
            ""
         ),
         IF($I24=3,
            "",
            IFBLANK(
               _xldudf_CX_PUSH(AY24, CX_ENTITY, $B24, AY$11, AY$14, AY$19,),
               ""
            )
         )
      )
   )
)),"")</f>
        <v/>
      </c>
      <c r="DZ24" s="2445" t="str" cm="1">
        <f t="array" aca="1" ref="DZ24" ca="1">IFERROR(IF(AZ24*fxVal_normal=_PL!AZ24,"",IF(OR(AZ24="", NOT(ISNUMBER(AZ24)), ISERROR(AZ24), $B24=""), "",
   IF($I24=1,
      IFBLANK(
         _xldudf_CX_PUSH(AZ24*fxVal_normal, CX_ENTITY, $B24, AZ$11, AZ$14, AZ$19,),
         ""
      ),
      IF($I24=2,
         IFBLANK(
            _xldudf_CX_PUSH(AZ24, CX_ENTITY, $B24, AZ$11, AZ$14, AZ$19,),
            ""
         ),
         IF($I24=3,
            "",
            IFBLANK(
               _xldudf_CX_PUSH(AZ24, CX_ENTITY, $B24, AZ$11, AZ$14, AZ$19,),
               ""
            )
         )
      )
   )
)),"")</f>
        <v/>
      </c>
      <c r="EA24" s="2445" t="str" cm="1">
        <f t="array" aca="1" ref="EA24" ca="1">IFERROR(IF(BA24*fxVal_normal=_PL!BA24,"",IF(OR(BA24="", NOT(ISNUMBER(BA24)), ISERROR(BA24), $B24=""), "",
   IF($I24=1,
      IFBLANK(
         _xldudf_CX_PUSH(BA24*fxVal_normal, CX_ENTITY, $B24, BA$11, BA$14, BA$19,),
         ""
      ),
      IF($I24=2,
         IFBLANK(
            _xldudf_CX_PUSH(BA24, CX_ENTITY, $B24, BA$11, BA$14, BA$19,),
            ""
         ),
         IF($I24=3,
            "",
            IFBLANK(
               _xldudf_CX_PUSH(BA24, CX_ENTITY, $B24, BA$11, BA$14, BA$19,),
               ""
            )
         )
      )
   )
)),"")</f>
        <v/>
      </c>
      <c r="EB24" s="2445" t="str" cm="1">
        <f t="array" aca="1" ref="EB24" ca="1">IFERROR(IF(BB24*fxVal_normal=_PL!BB24,"",IF(OR(BB24="", NOT(ISNUMBER(BB24)), ISERROR(BB24), $B24=""), "",
   IF($I24=1,
      IFBLANK(
         _xldudf_CX_PUSH(BB24*fxVal_normal, CX_ENTITY, $B24, BB$11, BB$14, BB$19,),
         ""
      ),
      IF($I24=2,
         IFBLANK(
            _xldudf_CX_PUSH(BB24, CX_ENTITY, $B24, BB$11, BB$14, BB$19,),
            ""
         ),
         IF($I24=3,
            "",
            IFBLANK(
               _xldudf_CX_PUSH(BB24, CX_ENTITY, $B24, BB$11, BB$14, BB$19,),
               ""
            )
         )
      )
   )
)),"")</f>
        <v/>
      </c>
      <c r="EC24" s="2445" t="str" cm="1">
        <f t="array" aca="1" ref="EC24" ca="1">IFERROR(IF(BC24*fxVal_normal=_PL!BC24,"",IF(OR(BC24="", NOT(ISNUMBER(BC24)), ISERROR(BC24), $B24=""), "",
   IF($I24=1,
      IFBLANK(
         _xldudf_CX_PUSH(BC24*fxVal_normal, CX_ENTITY, $B24, BC$11, BC$14, BC$19,),
         ""
      ),
      IF($I24=2,
         IFBLANK(
            _xldudf_CX_PUSH(BC24, CX_ENTITY, $B24, BC$11, BC$14, BC$19,),
            ""
         ),
         IF($I24=3,
            "",
            IFBLANK(
               _xldudf_CX_PUSH(BC24, CX_ENTITY, $B24, BC$11, BC$14, BC$19,),
               ""
            )
         )
      )
   )
)),"")</f>
        <v/>
      </c>
      <c r="ED24" s="2445" t="str" cm="1">
        <f t="array" aca="1" ref="ED24" ca="1">IFERROR(IF(BD24*fxVal_normal=_PL!BD24,"",IF(OR(BD24="", NOT(ISNUMBER(BD24)), ISERROR(BD24), $B24=""), "",
   IF($I24=1,
      IFBLANK(
         _xldudf_CX_PUSH(BD24*fxVal_normal, CX_ENTITY, $B24, BD$11, BD$14, BD$19,),
         ""
      ),
      IF($I24=2,
         IFBLANK(
            _xldudf_CX_PUSH(BD24, CX_ENTITY, $B24, BD$11, BD$14, BD$19,),
            ""
         ),
         IF($I24=3,
            "",
            IFBLANK(
               _xldudf_CX_PUSH(BD24, CX_ENTITY, $B24, BD$11, BD$14, BD$19,),
               ""
            )
         )
      )
   )
)),"")</f>
        <v/>
      </c>
      <c r="EE24" s="2445" t="str" cm="1">
        <f t="array" aca="1" ref="EE24" ca="1">IFERROR(IF(BE24*fxVal_normal=_PL!BE24,"",IF(OR(BE24="", NOT(ISNUMBER(BE24)), ISERROR(BE24), $B24=""), "",
   IF($I24=1,
      IFBLANK(
         _xldudf_CX_PUSH(BE24*fxVal_normal, CX_ENTITY, $B24, BE$11, BE$14, BE$19,),
         ""
      ),
      IF($I24=2,
         IFBLANK(
            _xldudf_CX_PUSH(BE24, CX_ENTITY, $B24, BE$11, BE$14, BE$19,),
            ""
         ),
         IF($I24=3,
            "",
            IFBLANK(
               _xldudf_CX_PUSH(BE24, CX_ENTITY, $B24, BE$11, BE$14, BE$19,),
               ""
            )
         )
      )
   )
)),"")</f>
        <v/>
      </c>
      <c r="EF24" s="2445" t="str" cm="1">
        <f t="array" aca="1" ref="EF24" ca="1">IFERROR(IF(BF24*fxVal_normal=_PL!BF24,"",IF(OR(BF24="", NOT(ISNUMBER(BF24)), ISERROR(BF24), $B24=""), "",
   IF($I24=1,
      IFBLANK(
         _xldudf_CX_PUSH(BF24*fxVal_normal, CX_ENTITY, $B24, BF$11, BF$14, BF$19,),
         ""
      ),
      IF($I24=2,
         IFBLANK(
            _xldudf_CX_PUSH(BF24, CX_ENTITY, $B24, BF$11, BF$14, BF$19,),
            ""
         ),
         IF($I24=3,
            "",
            IFBLANK(
               _xldudf_CX_PUSH(BF24, CX_ENTITY, $B24, BF$11, BF$14, BF$19,),
               ""
            )
         )
      )
   )
)),"")</f>
        <v/>
      </c>
      <c r="EG24" s="2445" t="str" cm="1">
        <f t="array" aca="1" ref="EG24" ca="1">IFERROR(IF(BG24*fxVal_normal=_PL!BG24,"",IF(OR(BG24="", NOT(ISNUMBER(BG24)), ISERROR(BG24), $B24=""), "",
   IF($I24=1,
      IFBLANK(
         _xldudf_CX_PUSH(BG24*fxVal_normal, CX_ENTITY, $B24, BG$11, BG$14, BG$19,),
         ""
      ),
      IF($I24=2,
         IFBLANK(
            _xldudf_CX_PUSH(BG24, CX_ENTITY, $B24, BG$11, BG$14, BG$19,),
            ""
         ),
         IF($I24=3,
            "",
            IFBLANK(
               _xldudf_CX_PUSH(BG24, CX_ENTITY, $B24, BG$11, BG$14, BG$19,),
               ""
            )
         )
      )
   )
)),"")</f>
        <v/>
      </c>
      <c r="EH24" s="2445" t="str" cm="1">
        <f t="array" aca="1" ref="EH24" ca="1">IFERROR(IF(BH24*fxVal_normal=_PL!BH24,"",IF(OR(BH24="", NOT(ISNUMBER(BH24)), ISERROR(BH24), $B24=""), "",
   IF($I24=1,
      IFBLANK(
         _xldudf_CX_PUSH(BH24*fxVal_normal, CX_ENTITY, $B24, BH$11, BH$14, BH$19,),
         ""
      ),
      IF($I24=2,
         IFBLANK(
            _xldudf_CX_PUSH(BH24, CX_ENTITY, $B24, BH$11, BH$14, BH$19,),
            ""
         ),
         IF($I24=3,
            "",
            IFBLANK(
               _xldudf_CX_PUSH(BH24, CX_ENTITY, $B24, BH$11, BH$14, BH$19,),
               ""
            )
         )
      )
   )
)),"")</f>
        <v/>
      </c>
      <c r="EI24" s="2445" t="str" cm="1">
        <f t="array" aca="1" ref="EI24" ca="1">IFERROR(IF(BI24*fxVal_normal=_PL!BI24,"",IF(OR(BI24="", NOT(ISNUMBER(BI24)), ISERROR(BI24), $B24=""), "",
   IF($I24=1,
      IFBLANK(
         _xldudf_CX_PUSH(BI24*fxVal_normal, CX_ENTITY, $B24, BI$11, BI$14, BI$19,),
         ""
      ),
      IF($I24=2,
         IFBLANK(
            _xldudf_CX_PUSH(BI24, CX_ENTITY, $B24, BI$11, BI$14, BI$19,),
            ""
         ),
         IF($I24=3,
            "",
            IFBLANK(
               _xldudf_CX_PUSH(BI24, CX_ENTITY, $B24, BI$11, BI$14, BI$19,),
               ""
            )
         )
      )
   )
)),"")</f>
        <v/>
      </c>
      <c r="EJ24" s="2445" t="str" cm="1">
        <f t="array" aca="1" ref="EJ24" ca="1">IFERROR(IF(BJ24*fxVal_normal=_PL!BJ24,"",IF(OR(BJ24="", NOT(ISNUMBER(BJ24)), ISERROR(BJ24), $B24=""), "",
   IF($I24=1,
      IFBLANK(
         _xldudf_CX_PUSH(BJ24*fxVal_normal, CX_ENTITY, $B24, BJ$11, BJ$14, BJ$19,),
         ""
      ),
      IF($I24=2,
         IFBLANK(
            _xldudf_CX_PUSH(BJ24, CX_ENTITY, $B24, BJ$11, BJ$14, BJ$19,),
            ""
         ),
         IF($I24=3,
            "",
            IFBLANK(
               _xldudf_CX_PUSH(BJ24, CX_ENTITY, $B24, BJ$11, BJ$14, BJ$19,),
               ""
            )
         )
      )
   )
)),"")</f>
        <v/>
      </c>
      <c r="EK24" s="2445" t="str" cm="1">
        <f t="array" aca="1" ref="EK24" ca="1">IFERROR(IF(BK24*fxVal_normal=_PL!BK24,"",IF(OR(BK24="", NOT(ISNUMBER(BK24)), ISERROR(BK24), $B24=""), "",
   IF($I24=1,
      IFBLANK(
         _xldudf_CX_PUSH(BK24*fxVal_normal, CX_ENTITY, $B24, BK$11, BK$14, BK$19,),
         ""
      ),
      IF($I24=2,
         IFBLANK(
            _xldudf_CX_PUSH(BK24, CX_ENTITY, $B24, BK$11, BK$14, BK$19,),
            ""
         ),
         IF($I24=3,
            "",
            IFBLANK(
               _xldudf_CX_PUSH(BK24, CX_ENTITY, $B24, BK$11, BK$14, BK$19,),
               ""
            )
         )
      )
   )
)),"")</f>
        <v/>
      </c>
      <c r="EL24" s="2445" t="str" cm="1">
        <f t="array" aca="1" ref="EL24" ca="1">IFERROR(IF(BL24*fxVal_normal=_PL!BL24,"",IF(OR(BL24="", NOT(ISNUMBER(BL24)), ISERROR(BL24), $B24=""), "",
   IF($I24=1,
      IFBLANK(
         _xldudf_CX_PUSH(BL24*fxVal_normal, CX_ENTITY, $B24, BL$11, BL$14, BL$19,),
         ""
      ),
      IF($I24=2,
         IFBLANK(
            _xldudf_CX_PUSH(BL24, CX_ENTITY, $B24, BL$11, BL$14, BL$19,),
            ""
         ),
         IF($I24=3,
            "",
            IFBLANK(
               _xldudf_CX_PUSH(BL24, CX_ENTITY, $B24, BL$11, BL$14, BL$19,),
               ""
            )
         )
      )
   )
)),"")</f>
        <v/>
      </c>
      <c r="EM24" s="2445" t="str" cm="1">
        <f t="array" aca="1" ref="EM24" ca="1">IFERROR(IF(BM24*fxVal_normal=_PL!BM24,"",IF(OR(BM24="", NOT(ISNUMBER(BM24)), ISERROR(BM24), $B24=""), "",
   IF($I24=1,
      IFBLANK(
         _xldudf_CX_PUSH(BM24*fxVal_normal, CX_ENTITY, $B24, BM$11, BM$14, BM$19,),
         ""
      ),
      IF($I24=2,
         IFBLANK(
            _xldudf_CX_PUSH(BM24, CX_ENTITY, $B24, BM$11, BM$14, BM$19,),
            ""
         ),
         IF($I24=3,
            "",
            IFBLANK(
               _xldudf_CX_PUSH(BM24, CX_ENTITY, $B24, BM$11, BM$14, BM$19,),
               ""
            )
         )
      )
   )
)),"")</f>
        <v/>
      </c>
      <c r="EN24" s="2445" t="str" cm="1">
        <f t="array" aca="1" ref="EN24" ca="1">IFERROR(IF(BN24*fxVal_normal=_PL!BN24,"",IF(OR(BN24="", NOT(ISNUMBER(BN24)), ISERROR(BN24), $B24=""), "",
   IF($I24=1,
      IFBLANK(
         _xldudf_CX_PUSH(BN24*fxVal_normal, CX_ENTITY, $B24, BN$11, BN$14, BN$19,),
         ""
      ),
      IF($I24=2,
         IFBLANK(
            _xldudf_CX_PUSH(BN24, CX_ENTITY, $B24, BN$11, BN$14, BN$19,),
            ""
         ),
         IF($I24=3,
            "",
            IFBLANK(
               _xldudf_CX_PUSH(BN24, CX_ENTITY, $B24, BN$11, BN$14, BN$19,),
               ""
            )
         )
      )
   )
)),"")</f>
        <v/>
      </c>
    </row>
    <row r="25" spans="1:144" ht="21" customHeight="1">
      <c r="A25" s="1625"/>
      <c r="B25" s="2439" t="str">
        <f ca="1">_xlfn.LET(
_xlpm.IsNotAttrDynamic, D25="",
_xlpm.Attr,_PL!F25,
_xlpm.NotInUse,Y25=D25,
_xlpm.RESULT, IF(_xlpm.IsNotAttrDynamic, _xlpm.Attr, IF( _xlpm.NotInUse, "", Y25)
),IF(_xlpm.RESULT ="", "", _xlpm.RESULT))</f>
        <v>Reported EBITDA</v>
      </c>
      <c r="C25" s="2439" t="str" cm="1">
        <f t="array" ref="C25">IFBLANK(_PL!C25,"")</f>
        <v>Reported EBITDA (Company View)</v>
      </c>
      <c r="D25" s="1548"/>
      <c r="E25" s="2440" t="e" cm="1">
        <f t="array" aca="1" ref="E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)($AD25:$CQ25, Z25)</f>
        <v>#NAME?</v>
      </c>
      <c r="F25" s="1897"/>
      <c r="G25" s="1897"/>
      <c r="H25" s="578">
        <v>2</v>
      </c>
      <c r="I25" s="578">
        <v>1</v>
      </c>
      <c r="J25" s="401" cm="1">
        <f t="array" ref="J25">IFBLANK( Z25,"")</f>
        <v>0</v>
      </c>
      <c r="K25" s="578" t="str">
        <f t="shared" si="3"/>
        <v>Yes</v>
      </c>
      <c r="L25" s="37"/>
      <c r="N25" s="158"/>
      <c r="O25" s="101"/>
      <c r="P25" s="52"/>
      <c r="Q25" s="101"/>
      <c r="R25" s="126"/>
      <c r="S25" s="101"/>
      <c r="T25" s="101"/>
      <c r="U25" s="39"/>
      <c r="V25" s="37"/>
      <c r="W25" s="91" t="str">
        <f t="shared" si="4"/>
        <v>Actual</v>
      </c>
      <c r="X25" s="2081">
        <f>_PL!X25</f>
        <v>0</v>
      </c>
      <c r="Y25" s="1196" t="e">
        <f ca="1">IF(_PL!Y25="Error", "", _PL!Y25)</f>
        <v>#NAME?</v>
      </c>
      <c r="Z25" s="198" cm="1">
        <f t="array" ref="Z25">_xlfn.SWITCH(
    TRUE,
    _PL!$L25=TRUE, 1,
    _PL!$L25=FALSE,-1,
    _PL!$L25=-1,0,
""
)</f>
        <v>0</v>
      </c>
      <c r="AA25" s="200"/>
      <c r="AB25" s="301" t="str">
        <f>_PL!AB25</f>
        <v>Reported EBITDA</v>
      </c>
      <c r="AC25" s="275" t="e" cm="1" vm="5">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#VALUE!</v>
      </c>
      <c r="AD25" s="1210">
        <f t="shared" ref="AD25:BN25" si="7">SUBTOTAL(9,AD20:AD24)-N(AD23)</f>
        <v>3</v>
      </c>
      <c r="AE25" s="1210">
        <f t="shared" si="7"/>
        <v>3</v>
      </c>
      <c r="AF25" s="1210">
        <f t="shared" si="7"/>
        <v>3</v>
      </c>
      <c r="AG25" s="1210">
        <f t="shared" si="7"/>
        <v>3</v>
      </c>
      <c r="AH25" s="1210">
        <f t="shared" si="7"/>
        <v>3</v>
      </c>
      <c r="AI25" s="1210">
        <f t="shared" si="7"/>
        <v>3</v>
      </c>
      <c r="AJ25" s="1210">
        <f t="shared" si="7"/>
        <v>3</v>
      </c>
      <c r="AK25" s="1210">
        <f t="shared" si="7"/>
        <v>3</v>
      </c>
      <c r="AL25" s="1210">
        <f t="shared" si="7"/>
        <v>3</v>
      </c>
      <c r="AM25" s="1210">
        <f t="shared" si="7"/>
        <v>3</v>
      </c>
      <c r="AN25" s="1210">
        <f t="shared" si="7"/>
        <v>3</v>
      </c>
      <c r="AO25" s="1210">
        <f t="shared" si="7"/>
        <v>3</v>
      </c>
      <c r="AP25" s="1210">
        <f t="shared" si="7"/>
        <v>3</v>
      </c>
      <c r="AQ25" s="1210">
        <f t="shared" si="7"/>
        <v>3</v>
      </c>
      <c r="AR25" s="1210">
        <f t="shared" si="7"/>
        <v>3</v>
      </c>
      <c r="AS25" s="1210">
        <f t="shared" si="7"/>
        <v>3</v>
      </c>
      <c r="AT25" s="1210">
        <f t="shared" si="7"/>
        <v>3</v>
      </c>
      <c r="AU25" s="1210">
        <f t="shared" si="7"/>
        <v>3</v>
      </c>
      <c r="AV25" s="1210">
        <f t="shared" si="7"/>
        <v>3</v>
      </c>
      <c r="AW25" s="1210">
        <f t="shared" si="7"/>
        <v>3</v>
      </c>
      <c r="AX25" s="1210">
        <f t="shared" si="7"/>
        <v>3</v>
      </c>
      <c r="AY25" s="1210">
        <f t="shared" si="7"/>
        <v>3</v>
      </c>
      <c r="AZ25" s="1210">
        <f t="shared" si="7"/>
        <v>3</v>
      </c>
      <c r="BA25" s="1210">
        <f t="shared" si="7"/>
        <v>3</v>
      </c>
      <c r="BB25" s="1210">
        <f t="shared" si="7"/>
        <v>3</v>
      </c>
      <c r="BC25" s="1210">
        <f t="shared" si="7"/>
        <v>3</v>
      </c>
      <c r="BD25" s="1210">
        <f t="shared" si="7"/>
        <v>3</v>
      </c>
      <c r="BE25" s="1210">
        <f t="shared" si="7"/>
        <v>3</v>
      </c>
      <c r="BF25" s="1210">
        <f t="shared" si="7"/>
        <v>3</v>
      </c>
      <c r="BG25" s="1210">
        <f t="shared" si="7"/>
        <v>3</v>
      </c>
      <c r="BH25" s="1210">
        <f t="shared" si="7"/>
        <v>3</v>
      </c>
      <c r="BI25" s="1210">
        <f t="shared" si="7"/>
        <v>3</v>
      </c>
      <c r="BJ25" s="1210">
        <f t="shared" si="7"/>
        <v>3</v>
      </c>
      <c r="BK25" s="1210">
        <f t="shared" si="7"/>
        <v>3</v>
      </c>
      <c r="BL25" s="1210">
        <f t="shared" si="7"/>
        <v>3</v>
      </c>
      <c r="BM25" s="1210">
        <f t="shared" si="7"/>
        <v>3</v>
      </c>
      <c r="BN25" s="1210">
        <f t="shared" si="7"/>
        <v>3</v>
      </c>
      <c r="BO25" s="2096"/>
      <c r="BP25" s="2096"/>
      <c r="BQ25" s="2096"/>
      <c r="BR25" s="2096"/>
      <c r="BS25" s="2096"/>
      <c r="BT25" s="2096"/>
      <c r="BU25" s="2096"/>
      <c r="BV25" s="2096"/>
      <c r="BW25" s="2096"/>
      <c r="BX25" s="2096"/>
      <c r="BY25" s="2096"/>
      <c r="BZ25" s="2096"/>
      <c r="CA25" s="34"/>
      <c r="CC25" s="33"/>
      <c r="CD25" s="1772" t="e" cm="1">
        <f t="array" aca="1" ref="CD25" ca="1">_xlfn.LET( _xlpm.CheckBlank, SUM(PL!$AD25:'PL'!$BN25) = 0, IF(_xlpm.CheckBlank, "", SUM(_xlfn._xlws.FILTER(PL!$AD25:$BN25,(YEAR(PL!$AD$12:$BN$12)=PL!CD$12)*(array_timeline&lt;=PL!CD$11)))))</f>
        <v>#NAME?</v>
      </c>
      <c r="CE25" s="1772" t="e" cm="1">
        <f t="array" aca="1" ref="CE25" ca="1">_xlfn.LET( _xlpm.CheckBlank, SUM(PL!$AD25:'PL'!$BN25) = 0, IF(_xlpm.CheckBlank, "", SUM(_xlfn._xlws.FILTER(PL!$AD25:$BN25,(YEAR(PL!$AD$12:$BN$12)=PL!CE$12)*(array_timeline&lt;=PL!CE$11)))))</f>
        <v>#NAME?</v>
      </c>
      <c r="CF25" s="88"/>
      <c r="CG25" s="1461" t="str" cm="1">
        <f t="array" aca="1" ref="CG25" ca="1">IFERROR(_xlfn.LET(_xlpm.CheckBlank,SUM(PL!$AD25:$BN25)=0,IF(_xlpm.CheckBlank,"",SUM(_xlfn._xlws.FILTER(PL!$AD25:$BN25,(YEAR(PL!$AD$12:$BN$12)=PL!CG$12)*(array_timeline&lt;=PL!CG$11))))),"n/a")</f>
        <v>n/a</v>
      </c>
      <c r="CH25" s="1461" t="e" cm="1">
        <f t="array" aca="1" ref="CH25" ca="1">_xlfn.LET( _xlpm.CheckBlank, SUM(PL!$AD25:$BN25) = 0, IF(_xlpm.CheckBlank, "", SUM(_xlfn._xlws.FILTER(PL!$AD25:$BN25,(YEAR(PL!$AD$12:$BN$12)=PL!CH$12)*(array_timeline&lt;=PL!CH$11)))))</f>
        <v>#NAME?</v>
      </c>
      <c r="CI25" s="88"/>
      <c r="CJ25" s="1461" cm="1">
        <f t="array" ref="CJ25">_xlfn.LET( _xlpm.CheckBlank, SUM(PL!$AD25:$BN25) = 0, IF(_xlpm.CheckBlank, "", SUM(_xlfn.TAKE(_xlfn.DROP(PL!$AD25:$BN25, ,-DATEDIFF(PL!CJ$11, val_asOfDate,"M")),1,-12))))</f>
        <v>36</v>
      </c>
      <c r="CK25" s="1461" cm="1">
        <f t="array" ref="CK25">_xlfn.LET( _xlpm.CheckBlank, SUM(PL!$AD25:$BN25) = 0, IF(_xlpm.CheckBlank, "", SUM(_xlfn.TAKE(_xlfn.DROP(PL!$AD25:$BN25, ,-DATEDIFF(PL!CK$11, val_asOfDate,"M")),1,-12))))</f>
        <v>36</v>
      </c>
      <c r="CL25" s="88"/>
      <c r="CM25" s="2446">
        <f>SUBTOTAL(9,CM20:CM24)-N(CM23)</f>
        <v>3</v>
      </c>
      <c r="CN25" s="2446">
        <f>SUBTOTAL(9,CN20:CN24)-N(CN23)</f>
        <v>3</v>
      </c>
      <c r="CO25" s="1169"/>
      <c r="CP25" s="2446">
        <f>SUBTOTAL(9,CP20:CP24)-N(CP23)</f>
        <v>3</v>
      </c>
      <c r="CQ25" s="2446">
        <f>SUBTOTAL(9,CQ20:CQ24)-N(CQ23)</f>
        <v>3</v>
      </c>
      <c r="CR25" s="34"/>
      <c r="CS25" s="2056"/>
      <c r="CT25" s="2085" t="e" cm="1">
        <f t="array" aca="1" ref="CT25" ca="1">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_xldudf_CX_PUSH(Y25,CX_ENTITY,C25,EOMONTH(val_asOfDate,0)),
       ""
     )
   )
)</f>
        <v>#NAME?</v>
      </c>
      <c r="CU25" s="2085" t="e" cm="1">
        <f t="array" aca="1" ref="CU25" ca="1">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_xldudf_CX_PUSH(Y25,CX_ENTITY,C25,EOMONTH(val_asOfDate,1)),
       ""
     )
   )
)</f>
        <v>#NAME?</v>
      </c>
      <c r="CV25" s="2085" t="e" cm="1">
        <f t="array" aca="1" ref="CV25" ca="1">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_xldudf_CX_PUSH(Y25,CX_ENTITY,C25,EOMONTH(val_asOfDate,2)),
       ""
     )
   )
)</f>
        <v>#NAME?</v>
      </c>
      <c r="CW25" s="2085" t="e" cm="1">
        <f t="array" aca="1" ref="CW25" ca="1">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_xldudf_CX_PUSH(Y25,CX_ENTITY,C25,EOMONTH(val_asOfDate,3)),
       ""
     )
   )
)</f>
        <v>#NAME?</v>
      </c>
      <c r="CX25" s="2443"/>
      <c r="CY25" s="2444" t="str" cm="1">
        <f t="array" aca="1" ref="CY25" ca="1">IFERROR(IF(CM25*fxVal_normal=_PL!CM25,"",IF(OR($CM25="",$CM25=0, NOT(ISNUMBER($CM25)), ISERROR($CM25), $B25=""), "",
   IF($I25=1,
      IFBLANK(
         _xldudf_CX_PUSH($CM25*fxVal_normal, CX_ENTITY, $B25, $CM$11, $CM$14, $CM$19,),
         ""
      ),
      IF($I25=2,
         IFBLANK(
            _xldudf_CX_PUSH($CM25, CX_ENTITY, $B25, $CM$11, $CM$14, $CM$19,),
            ""
         ),
         IF($I25=3,
            "",
            IFBLANK(
               _xldudf_CX_PUSH($CM25, CX_ENTITY, $B25, $CM$11, $CM$14, $CM$19,),
               ""
            )
         )
      )
   )
)),"")</f>
        <v/>
      </c>
      <c r="CZ25" s="2444" t="str" cm="1">
        <f t="array" aca="1" ref="CZ25" ca="1">IFERROR(IF(CN25*fxVal_normal=_PL!CN25,"",IF(OR($CN25="",$CN25=0, NOT(ISNUMBER($CN25)), ISERROR($CN25), $B25=""), "",
   IF($I25=1,
      IFBLANK(
         _xldudf_CX_PUSH($CN25*fxVal_normal, CX_ENTITY, $B25, $CN$11, $CN$14, $CN$19,),
         ""
      ),
      IF($I25=2,
         IFBLANK(
            _xldudf_CX_PUSH($CN25, CX_ENTITY, $B25, $CN$11, $CN$14, $CN$19,),
            ""
         ),
         IF($I25=3,
            "",
            IFBLANK(
               _xldudf_CX_PUSH($CN25, CX_ENTITY, $B25, $CN$11, $CN$14, $CN$19,),
               ""
            )
         )
      )
   )
)),"")</f>
        <v/>
      </c>
      <c r="DA25" s="2444" t="str" cm="1">
        <f t="array" aca="1" ref="DA25" ca="1">IFERROR(IF(CP25*fxVal_normal=_PL!CP25,"",IF(OR($CP25="",$CP25=0, NOT(ISNUMBER($CP25)), ISERROR($CP25), $B25=""), "",
   IF($I25=1,
      IFBLANK(
         _xldudf_CX_PUSH($CP25*fxVal_normal, CX_ENTITY, $B25, $CP$11, $CP$14, $CP$19,),
         ""
      ),
      IF($I25=2,
         IFBLANK(
            _xldudf_CX_PUSH($CP25, CX_ENTITY, $B25, $CP$11, $CP$14, $CP$19,),
            ""
         ),
         IF($I25=3,
            "",
            IFBLANK(
               _xldudf_CX_PUSH($CP25, CX_ENTITY, $B25, $CP$11, $CP$14, $CP$19,),
               ""
            )
         )
      )
   )
)),"")</f>
        <v/>
      </c>
      <c r="DB25" s="2444" t="str" cm="1">
        <f t="array" aca="1" ref="DB25" ca="1">IFERROR(IF(CQ25*fxVal_normal=_PL!CQ25,"",IF(OR($CQ25="", $CQ25=0, NOT(ISNUMBER($CQ25)), ISERROR($CQ25), $B25=""), "",
   IF($I25=1,
      IFBLANK(
         _xldudf_CX_PUSH($CQ25*fxVal_normal, CX_ENTITY, $B25, $CQ$11, $CQ$14, $CQ$19,),
         ""
      ),
      IF($I25=2,
         IFBLANK(
            _xldudf_CX_PUSH($CQ25, CX_ENTITY, $B25, $CQ$11, $CQ$14, $CQ$19,),
            ""
         ),
         IF($I25=3,
            "",
            IFBLANK(
               _xldudf_CX_PUSH($CQ25, CX_ENTITY, $B25, $CQ$11, $CQ$14, $CQ$19,),
               ""
            )
         )
      )
   ))
),"")</f>
        <v/>
      </c>
      <c r="DC25" s="2443"/>
      <c r="DD25" s="2445" t="str" cm="1">
        <f t="array" aca="1" ref="DD25" ca="1">IFERROR(IF(AD25*fxVal_normal=_PL!AD25,"",IF(OR(AD25="", NOT(ISNUMBER(AD25)), ISERROR(AD25), $B25=""), "",
   IF($I25=1,
      IFBLANK(
         _xldudf_CX_PUSH(AD25*fxVal_normal, CX_ENTITY, $B25, AD$11, AD$14, AD$19,),
         ""
      ),
      IF($I25=2,
         IFBLANK(
            _xldudf_CX_PUSH(AD25, CX_ENTITY, $B25, AD$11, AD$14, AD$19,),
            ""
         ),
         IF($I25=3,
            "",
            IFBLANK(
               _xldudf_CX_PUSH(AD25, CX_ENTITY, $B25, AD$11, AD$14, AD$19,),
               ""
            )
         )
      )
   )
)),"")</f>
        <v/>
      </c>
      <c r="DE25" s="2445" t="str" cm="1">
        <f t="array" aca="1" ref="DE25" ca="1">IFERROR(IF(AE25*fxVal_normal=_PL!AE25,"",IF(OR(AE25="", NOT(ISNUMBER(AE25)), ISERROR(AE25), $B25=""), "",
   IF($I25=1,
      IFBLANK(
         _xldudf_CX_PUSH(AE25*fxVal_normal, CX_ENTITY, $B25, AE$11, AE$14, AE$19,),
         ""
      ),
      IF($I25=2,
         IFBLANK(
            _xldudf_CX_PUSH(AE25, CX_ENTITY, $B25, AE$11, AE$14, AE$19,),
            ""
         ),
         IF($I25=3,
            "",
            IFBLANK(
               _xldudf_CX_PUSH(AE25, CX_ENTITY, $B25, AE$11, AE$14, AE$19,),
               ""
            )
         )
      )
   )
)),"")</f>
        <v/>
      </c>
      <c r="DF25" s="2445" t="str" cm="1">
        <f t="array" aca="1" ref="DF25" ca="1">IFERROR(IF(AF25*fxVal_normal=_PL!AF25,"",IF(OR(AF25="", NOT(ISNUMBER(AF25)), ISERROR(AF25), $B25=""), "",
   IF($I25=1,
      IFBLANK(
         _xldudf_CX_PUSH(AF25*fxVal_normal, CX_ENTITY, $B25, AF$11, AF$14, AF$19,),
         ""
      ),
      IF($I25=2,
         IFBLANK(
            _xldudf_CX_PUSH(AF25, CX_ENTITY, $B25, AF$11, AF$14, AF$19,),
            ""
         ),
         IF($I25=3,
            "",
            IFBLANK(
               _xldudf_CX_PUSH(AF25, CX_ENTITY, $B25, AF$11, AF$14, AF$19,),
               ""
            )
         )
      )
   )
)),"")</f>
        <v/>
      </c>
      <c r="DG25" s="2445" t="str" cm="1">
        <f t="array" aca="1" ref="DG25" ca="1">IFERROR(IF(AG25*fxVal_normal=_PL!AG25,"",IF(OR(AG25="", NOT(ISNUMBER(AG25)), ISERROR(AG25), $B25=""), "",
   IF($I25=1,
      IFBLANK(
         _xldudf_CX_PUSH(AG25*fxVal_normal, CX_ENTITY, $B25, AG$11, AG$14, AG$19,),
         ""
      ),
      IF($I25=2,
         IFBLANK(
            _xldudf_CX_PUSH(AG25, CX_ENTITY, $B25, AG$11, AG$14, AG$19,),
            ""
         ),
         IF($I25=3,
            "",
            IFBLANK(
               _xldudf_CX_PUSH(AG25, CX_ENTITY, $B25, AG$11, AG$14, AG$19,),
               ""
            )
         )
      )
   )
)),"")</f>
        <v/>
      </c>
      <c r="DH25" s="2445" t="str" cm="1">
        <f t="array" aca="1" ref="DH25" ca="1">IFERROR(IF(AH25*fxVal_normal=_PL!AH25,"",IF(OR(AH25="", NOT(ISNUMBER(AH25)), ISERROR(AH25), $B25=""), "",
   IF($I25=1,
      IFBLANK(
         _xldudf_CX_PUSH(AH25*fxVal_normal, CX_ENTITY, $B25, AH$11, AH$14, AH$19,),
         ""
      ),
      IF($I25=2,
         IFBLANK(
            _xldudf_CX_PUSH(AH25, CX_ENTITY, $B25, AH$11, AH$14, AH$19,),
            ""
         ),
         IF($I25=3,
            "",
            IFBLANK(
               _xldudf_CX_PUSH(AH25, CX_ENTITY, $B25, AH$11, AH$14, AH$19,),
               ""
            )
         )
      )
   )
)),"")</f>
        <v/>
      </c>
      <c r="DI25" s="2445" t="str" cm="1">
        <f t="array" aca="1" ref="DI25" ca="1">IFERROR(IF(AI25*fxVal_normal=_PL!AI25,"",IF(OR(AI25="", NOT(ISNUMBER(AI25)), ISERROR(AI25), $B25=""), "",
   IF($I25=1,
      IFBLANK(
         _xldudf_CX_PUSH(AI25*fxVal_normal, CX_ENTITY, $B25, AI$11, AI$14, AI$19,),
         ""
      ),
      IF($I25=2,
         IFBLANK(
            _xldudf_CX_PUSH(AI25, CX_ENTITY, $B25, AI$11, AI$14, AI$19,),
            ""
         ),
         IF($I25=3,
            "",
            IFBLANK(
               _xldudf_CX_PUSH(AI25, CX_ENTITY, $B25, AI$11, AI$14, AI$19,),
               ""
            )
         )
      )
   )
)),"")</f>
        <v/>
      </c>
      <c r="DJ25" s="2445" t="str" cm="1">
        <f t="array" aca="1" ref="DJ25" ca="1">IFERROR(IF(AJ25*fxVal_normal=_PL!AJ25,"",IF(OR(AJ25="", NOT(ISNUMBER(AJ25)), ISERROR(AJ25), $B25=""), "",
   IF($I25=1,
      IFBLANK(
         _xldudf_CX_PUSH(AJ25*fxVal_normal, CX_ENTITY, $B25, AJ$11, AJ$14, AJ$19,),
         ""
      ),
      IF($I25=2,
         IFBLANK(
            _xldudf_CX_PUSH(AJ25, CX_ENTITY, $B25, AJ$11, AJ$14, AJ$19,),
            ""
         ),
         IF($I25=3,
            "",
            IFBLANK(
               _xldudf_CX_PUSH(AJ25, CX_ENTITY, $B25, AJ$11, AJ$14, AJ$19,),
               ""
            )
         )
      )
   )
)),"")</f>
        <v/>
      </c>
      <c r="DK25" s="2445" t="str" cm="1">
        <f t="array" aca="1" ref="DK25" ca="1">IFERROR(IF(AK25*fxVal_normal=_PL!AK25,"",IF(OR(AK25="", NOT(ISNUMBER(AK25)), ISERROR(AK25), $B25=""), "",
   IF($I25=1,
      IFBLANK(
         _xldudf_CX_PUSH(AK25*fxVal_normal, CX_ENTITY, $B25, AK$11, AK$14, AK$19,),
         ""
      ),
      IF($I25=2,
         IFBLANK(
            _xldudf_CX_PUSH(AK25, CX_ENTITY, $B25, AK$11, AK$14, AK$19,),
            ""
         ),
         IF($I25=3,
            "",
            IFBLANK(
               _xldudf_CX_PUSH(AK25, CX_ENTITY, $B25, AK$11, AK$14, AK$19,),
               ""
            )
         )
      )
   )
)),"")</f>
        <v/>
      </c>
      <c r="DL25" s="2445" t="str" cm="1">
        <f t="array" aca="1" ref="DL25" ca="1">IFERROR(IF(AL25*fxVal_normal=_PL!AL25,"",IF(OR(AL25="", NOT(ISNUMBER(AL25)), ISERROR(AL25), $B25=""), "",
   IF($I25=1,
      IFBLANK(
         _xldudf_CX_PUSH(AL25*fxVal_normal, CX_ENTITY, $B25, AL$11, AL$14, AL$19,),
         ""
      ),
      IF($I25=2,
         IFBLANK(
            _xldudf_CX_PUSH(AL25, CX_ENTITY, $B25, AL$11, AL$14, AL$19,),
            ""
         ),
         IF($I25=3,
            "",
            IFBLANK(
               _xldudf_CX_PUSH(AL25, CX_ENTITY, $B25, AL$11, AL$14, AL$19,),
               ""
            )
         )
      )
   )
)),"")</f>
        <v/>
      </c>
      <c r="DM25" s="2445" t="str" cm="1">
        <f t="array" aca="1" ref="DM25" ca="1">IFERROR(IF(AM25*fxVal_normal=_PL!AM25,"",IF(OR(AM25="", NOT(ISNUMBER(AM25)), ISERROR(AM25), $B25=""), "",
   IF($I25=1,
      IFBLANK(
         _xldudf_CX_PUSH(AM25*fxVal_normal, CX_ENTITY, $B25, AM$11, AM$14, AM$19,),
         ""
      ),
      IF($I25=2,
         IFBLANK(
            _xldudf_CX_PUSH(AM25, CX_ENTITY, $B25, AM$11, AM$14, AM$19,),
            ""
         ),
         IF($I25=3,
            "",
            IFBLANK(
               _xldudf_CX_PUSH(AM25, CX_ENTITY, $B25, AM$11, AM$14, AM$19,),
               ""
            )
         )
      )
   )
)),"")</f>
        <v/>
      </c>
      <c r="DN25" s="2445" t="str" cm="1">
        <f t="array" aca="1" ref="DN25" ca="1">IFERROR(IF(AN25*fxVal_normal=_PL!AN25,"",IF(OR(AN25="", NOT(ISNUMBER(AN25)), ISERROR(AN25), $B25=""), "",
   IF($I25=1,
      IFBLANK(
         _xldudf_CX_PUSH(AN25*fxVal_normal, CX_ENTITY, $B25, AN$11, AN$14, AN$19,),
         ""
      ),
      IF($I25=2,
         IFBLANK(
            _xldudf_CX_PUSH(AN25, CX_ENTITY, $B25, AN$11, AN$14, AN$19,),
            ""
         ),
         IF($I25=3,
            "",
            IFBLANK(
               _xldudf_CX_PUSH(AN25, CX_ENTITY, $B25, AN$11, AN$14, AN$19,),
               ""
            )
         )
      )
   )
)),"")</f>
        <v/>
      </c>
      <c r="DO25" s="2445" t="str" cm="1">
        <f t="array" aca="1" ref="DO25" ca="1">IFERROR(IF(AO25*fxVal_normal=_PL!AO25,"",IF(OR(AO25="", NOT(ISNUMBER(AO25)), ISERROR(AO25), $B25=""), "",
   IF($I25=1,
      IFBLANK(
         _xldudf_CX_PUSH(AO25*fxVal_normal, CX_ENTITY, $B25, AO$11, AO$14, AO$19,),
         ""
      ),
      IF($I25=2,
         IFBLANK(
            _xldudf_CX_PUSH(AO25, CX_ENTITY, $B25, AO$11, AO$14, AO$19,),
            ""
         ),
         IF($I25=3,
            "",
            IFBLANK(
               _xldudf_CX_PUSH(AO25, CX_ENTITY, $B25, AO$11, AO$14, AO$19,),
               ""
            )
         )
      )
   )
)),"")</f>
        <v/>
      </c>
      <c r="DP25" s="2445" t="str" cm="1">
        <f t="array" aca="1" ref="DP25" ca="1">IFERROR(IF(AP25*fxVal_normal=_PL!AP25,"",IF(OR(AP25="", NOT(ISNUMBER(AP25)), ISERROR(AP25), $B25=""), "",
   IF($I25=1,
      IFBLANK(
         _xldudf_CX_PUSH(AP25*fxVal_normal, CX_ENTITY, $B25, AP$11, AP$14, AP$19,),
         ""
      ),
      IF($I25=2,
         IFBLANK(
            _xldudf_CX_PUSH(AP25, CX_ENTITY, $B25, AP$11, AP$14, AP$19,),
            ""
         ),
         IF($I25=3,
            "",
            IFBLANK(
               _xldudf_CX_PUSH(AP25, CX_ENTITY, $B25, AP$11, AP$14, AP$19,),
               ""
            )
         )
      )
   )
)),"")</f>
        <v/>
      </c>
      <c r="DQ25" s="2445" t="str" cm="1">
        <f t="array" aca="1" ref="DQ25" ca="1">IFERROR(IF(AQ25*fxVal_normal=_PL!AQ25,"",IF(OR(AQ25="", NOT(ISNUMBER(AQ25)), ISERROR(AQ25), $B25=""), "",
   IF($I25=1,
      IFBLANK(
         _xldudf_CX_PUSH(AQ25*fxVal_normal, CX_ENTITY, $B25, AQ$11, AQ$14, AQ$19,),
         ""
      ),
      IF($I25=2,
         IFBLANK(
            _xldudf_CX_PUSH(AQ25, CX_ENTITY, $B25, AQ$11, AQ$14, AQ$19,),
            ""
         ),
         IF($I25=3,
            "",
            IFBLANK(
               _xldudf_CX_PUSH(AQ25, CX_ENTITY, $B25, AQ$11, AQ$14, AQ$19,),
               ""
            )
         )
      )
   )
)),"")</f>
        <v/>
      </c>
      <c r="DR25" s="2445" t="str" cm="1">
        <f t="array" aca="1" ref="DR25" ca="1">IFERROR(IF(AR25*fxVal_normal=_PL!AR25,"",IF(OR(AR25="", NOT(ISNUMBER(AR25)), ISERROR(AR25), $B25=""), "",
   IF($I25=1,
      IFBLANK(
         _xldudf_CX_PUSH(AR25*fxVal_normal, CX_ENTITY, $B25, AR$11, AR$14, AR$19,),
         ""
      ),
      IF($I25=2,
         IFBLANK(
            _xldudf_CX_PUSH(AR25, CX_ENTITY, $B25, AR$11, AR$14, AR$19,),
            ""
         ),
         IF($I25=3,
            "",
            IFBLANK(
               _xldudf_CX_PUSH(AR25, CX_ENTITY, $B25, AR$11, AR$14, AR$19,),
               ""
            )
         )
      )
   )
)),"")</f>
        <v/>
      </c>
      <c r="DS25" s="2445" t="str" cm="1">
        <f t="array" aca="1" ref="DS25" ca="1">IFERROR(IF(AS25*fxVal_normal=_PL!AS25,"",IF(OR(AS25="", NOT(ISNUMBER(AS25)), ISERROR(AS25), $B25=""), "",
   IF($I25=1,
      IFBLANK(
         _xldudf_CX_PUSH(AS25*fxVal_normal, CX_ENTITY, $B25, AS$11, AS$14, AS$19,),
         ""
      ),
      IF($I25=2,
         IFBLANK(
            _xldudf_CX_PUSH(AS25, CX_ENTITY, $B25, AS$11, AS$14, AS$19,),
            ""
         ),
         IF($I25=3,
            "",
            IFBLANK(
               _xldudf_CX_PUSH(AS25, CX_ENTITY, $B25, AS$11, AS$14, AS$19,),
               ""
            )
         )
      )
   )
)),"")</f>
        <v/>
      </c>
      <c r="DT25" s="2445" t="str" cm="1">
        <f t="array" aca="1" ref="DT25" ca="1">IFERROR(IF(AT25*fxVal_normal=_PL!AT25,"",IF(OR(AT25="", NOT(ISNUMBER(AT25)), ISERROR(AT25), $B25=""), "",
   IF($I25=1,
      IFBLANK(
         _xldudf_CX_PUSH(AT25*fxVal_normal, CX_ENTITY, $B25, AT$11, AT$14, AT$19,),
         ""
      ),
      IF($I25=2,
         IFBLANK(
            _xldudf_CX_PUSH(AT25, CX_ENTITY, $B25, AT$11, AT$14, AT$19,),
            ""
         ),
         IF($I25=3,
            "",
            IFBLANK(
               _xldudf_CX_PUSH(AT25, CX_ENTITY, $B25, AT$11, AT$14, AT$19,),
               ""
            )
         )
      )
   )
)),"")</f>
        <v/>
      </c>
      <c r="DU25" s="2445" t="str" cm="1">
        <f t="array" aca="1" ref="DU25" ca="1">IFERROR(IF(AU25*fxVal_normal=_PL!AU25,"",IF(OR(AU25="", NOT(ISNUMBER(AU25)), ISERROR(AU25), $B25=""), "",
   IF($I25=1,
      IFBLANK(
         _xldudf_CX_PUSH(AU25*fxVal_normal, CX_ENTITY, $B25, AU$11, AU$14, AU$19,),
         ""
      ),
      IF($I25=2,
         IFBLANK(
            _xldudf_CX_PUSH(AU25, CX_ENTITY, $B25, AU$11, AU$14, AU$19,),
            ""
         ),
         IF($I25=3,
            "",
            IFBLANK(
               _xldudf_CX_PUSH(AU25, CX_ENTITY, $B25, AU$11, AU$14, AU$19,),
               ""
            )
         )
      )
   )
)),"")</f>
        <v/>
      </c>
      <c r="DV25" s="2445" t="str" cm="1">
        <f t="array" aca="1" ref="DV25" ca="1">IFERROR(IF(AV25*fxVal_normal=_PL!AV25,"",IF(OR(AV25="", NOT(ISNUMBER(AV25)), ISERROR(AV25), $B25=""), "",
   IF($I25=1,
      IFBLANK(
         _xldudf_CX_PUSH(AV25*fxVal_normal, CX_ENTITY, $B25, AV$11, AV$14, AV$19,),
         ""
      ),
      IF($I25=2,
         IFBLANK(
            _xldudf_CX_PUSH(AV25, CX_ENTITY, $B25, AV$11, AV$14, AV$19,),
            ""
         ),
         IF($I25=3,
            "",
            IFBLANK(
               _xldudf_CX_PUSH(AV25, CX_ENTITY, $B25, AV$11, AV$14, AV$19,),
               ""
            )
         )
      )
   )
)),"")</f>
        <v/>
      </c>
      <c r="DW25" s="2445" t="str" cm="1">
        <f t="array" aca="1" ref="DW25" ca="1">IFERROR(IF(AW25*fxVal_normal=_PL!AW25,"",IF(OR(AW25="", NOT(ISNUMBER(AW25)), ISERROR(AW25), $B25=""), "",
   IF($I25=1,
      IFBLANK(
         _xldudf_CX_PUSH(AW25*fxVal_normal, CX_ENTITY, $B25, AW$11, AW$14, AW$19,),
         ""
      ),
      IF($I25=2,
         IFBLANK(
            _xldudf_CX_PUSH(AW25, CX_ENTITY, $B25, AW$11, AW$14, AW$19,),
            ""
         ),
         IF($I25=3,
            "",
            IFBLANK(
               _xldudf_CX_PUSH(AW25, CX_ENTITY, $B25, AW$11, AW$14, AW$19,),
               ""
            )
         )
      )
   )
)),"")</f>
        <v/>
      </c>
      <c r="DX25" s="2445" t="str" cm="1">
        <f t="array" aca="1" ref="DX25" ca="1">IFERROR(IF(AX25*fxVal_normal=_PL!AX25,"",IF(OR(AX25="", NOT(ISNUMBER(AX25)), ISERROR(AX25), $B25=""), "",
   IF($I25=1,
      IFBLANK(
         _xldudf_CX_PUSH(AX25*fxVal_normal, CX_ENTITY, $B25, AX$11, AX$14, AX$19,),
         ""
      ),
      IF($I25=2,
         IFBLANK(
            _xldudf_CX_PUSH(AX25, CX_ENTITY, $B25, AX$11, AX$14, AX$19,),
            ""
         ),
         IF($I25=3,
            "",
            IFBLANK(
               _xldudf_CX_PUSH(AX25, CX_ENTITY, $B25, AX$11, AX$14, AX$19,),
               ""
            )
         )
      )
   )
)),"")</f>
        <v/>
      </c>
      <c r="DY25" s="2445" t="str" cm="1">
        <f t="array" aca="1" ref="DY25" ca="1">IFERROR(IF(AY25*fxVal_normal=_PL!AY25,"",IF(OR(AY25="", NOT(ISNUMBER(AY25)), ISERROR(AY25), $B25=""), "",
   IF($I25=1,
      IFBLANK(
         _xldudf_CX_PUSH(AY25*fxVal_normal, CX_ENTITY, $B25, AY$11, AY$14, AY$19,),
         ""
      ),
      IF($I25=2,
         IFBLANK(
            _xldudf_CX_PUSH(AY25, CX_ENTITY, $B25, AY$11, AY$14, AY$19,),
            ""
         ),
         IF($I25=3,
            "",
            IFBLANK(
               _xldudf_CX_PUSH(AY25, CX_ENTITY, $B25, AY$11, AY$14, AY$19,),
               ""
            )
         )
      )
   )
)),"")</f>
        <v/>
      </c>
      <c r="DZ25" s="2445" t="str" cm="1">
        <f t="array" aca="1" ref="DZ25" ca="1">IFERROR(IF(AZ25*fxVal_normal=_PL!AZ25,"",IF(OR(AZ25="", NOT(ISNUMBER(AZ25)), ISERROR(AZ25), $B25=""), "",
   IF($I25=1,
      IFBLANK(
         _xldudf_CX_PUSH(AZ25*fxVal_normal, CX_ENTITY, $B25, AZ$11, AZ$14, AZ$19,),
         ""
      ),
      IF($I25=2,
         IFBLANK(
            _xldudf_CX_PUSH(AZ25, CX_ENTITY, $B25, AZ$11, AZ$14, AZ$19,),
            ""
         ),
         IF($I25=3,
            "",
            IFBLANK(
               _xldudf_CX_PUSH(AZ25, CX_ENTITY, $B25, AZ$11, AZ$14, AZ$19,),
               ""
            )
         )
      )
   )
)),"")</f>
        <v/>
      </c>
      <c r="EA25" s="2445" t="str" cm="1">
        <f t="array" aca="1" ref="EA25" ca="1">IFERROR(IF(BA25*fxVal_normal=_PL!BA25,"",IF(OR(BA25="", NOT(ISNUMBER(BA25)), ISERROR(BA25), $B25=""), "",
   IF($I25=1,
      IFBLANK(
         _xldudf_CX_PUSH(BA25*fxVal_normal, CX_ENTITY, $B25, BA$11, BA$14, BA$19,),
         ""
      ),
      IF($I25=2,
         IFBLANK(
            _xldudf_CX_PUSH(BA25, CX_ENTITY, $B25, BA$11, BA$14, BA$19,),
            ""
         ),
         IF($I25=3,
            "",
            IFBLANK(
               _xldudf_CX_PUSH(BA25, CX_ENTITY, $B25, BA$11, BA$14, BA$19,),
               ""
            )
         )
      )
   )
)),"")</f>
        <v/>
      </c>
      <c r="EB25" s="2445" t="str" cm="1">
        <f t="array" aca="1" ref="EB25" ca="1">IFERROR(IF(BB25*fxVal_normal=_PL!BB25,"",IF(OR(BB25="", NOT(ISNUMBER(BB25)), ISERROR(BB25), $B25=""), "",
   IF($I25=1,
      IFBLANK(
         _xldudf_CX_PUSH(BB25*fxVal_normal, CX_ENTITY, $B25, BB$11, BB$14, BB$19,),
         ""
      ),
      IF($I25=2,
         IFBLANK(
            _xldudf_CX_PUSH(BB25, CX_ENTITY, $B25, BB$11, BB$14, BB$19,),
            ""
         ),
         IF($I25=3,
            "",
            IFBLANK(
               _xldudf_CX_PUSH(BB25, CX_ENTITY, $B25, BB$11, BB$14, BB$19,),
               ""
            )
         )
      )
   )
)),"")</f>
        <v/>
      </c>
      <c r="EC25" s="2445" t="str" cm="1">
        <f t="array" aca="1" ref="EC25" ca="1">IFERROR(IF(BC25*fxVal_normal=_PL!BC25,"",IF(OR(BC25="", NOT(ISNUMBER(BC25)), ISERROR(BC25), $B25=""), "",
   IF($I25=1,
      IFBLANK(
         _xldudf_CX_PUSH(BC25*fxVal_normal, CX_ENTITY, $B25, BC$11, BC$14, BC$19,),
         ""
      ),
      IF($I25=2,
         IFBLANK(
            _xldudf_CX_PUSH(BC25, CX_ENTITY, $B25, BC$11, BC$14, BC$19,),
            ""
         ),
         IF($I25=3,
            "",
            IFBLANK(
               _xldudf_CX_PUSH(BC25, CX_ENTITY, $B25, BC$11, BC$14, BC$19,),
               ""
            )
         )
      )
   )
)),"")</f>
        <v/>
      </c>
      <c r="ED25" s="2445" t="str" cm="1">
        <f t="array" aca="1" ref="ED25" ca="1">IFERROR(IF(BD25*fxVal_normal=_PL!BD25,"",IF(OR(BD25="", NOT(ISNUMBER(BD25)), ISERROR(BD25), $B25=""), "",
   IF($I25=1,
      IFBLANK(
         _xldudf_CX_PUSH(BD25*fxVal_normal, CX_ENTITY, $B25, BD$11, BD$14, BD$19,),
         ""
      ),
      IF($I25=2,
         IFBLANK(
            _xldudf_CX_PUSH(BD25, CX_ENTITY, $B25, BD$11, BD$14, BD$19,),
            ""
         ),
         IF($I25=3,
            "",
            IFBLANK(
               _xldudf_CX_PUSH(BD25, CX_ENTITY, $B25, BD$11, BD$14, BD$19,),
               ""
            )
         )
      )
   )
)),"")</f>
        <v/>
      </c>
      <c r="EE25" s="2445" t="str" cm="1">
        <f t="array" aca="1" ref="EE25" ca="1">IFERROR(IF(BE25*fxVal_normal=_PL!BE25,"",IF(OR(BE25="", NOT(ISNUMBER(BE25)), ISERROR(BE25), $B25=""), "",
   IF($I25=1,
      IFBLANK(
         _xldudf_CX_PUSH(BE25*fxVal_normal, CX_ENTITY, $B25, BE$11, BE$14, BE$19,),
         ""
      ),
      IF($I25=2,
         IFBLANK(
            _xldudf_CX_PUSH(BE25, CX_ENTITY, $B25, BE$11, BE$14, BE$19,),
            ""
         ),
         IF($I25=3,
            "",
            IFBLANK(
               _xldudf_CX_PUSH(BE25, CX_ENTITY, $B25, BE$11, BE$14, BE$19,),
               ""
            )
         )
      )
   )
)),"")</f>
        <v/>
      </c>
      <c r="EF25" s="2445" t="str" cm="1">
        <f t="array" aca="1" ref="EF25" ca="1">IFERROR(IF(BF25*fxVal_normal=_PL!BF25,"",IF(OR(BF25="", NOT(ISNUMBER(BF25)), ISERROR(BF25), $B25=""), "",
   IF($I25=1,
      IFBLANK(
         _xldudf_CX_PUSH(BF25*fxVal_normal, CX_ENTITY, $B25, BF$11, BF$14, BF$19,),
         ""
      ),
      IF($I25=2,
         IFBLANK(
            _xldudf_CX_PUSH(BF25, CX_ENTITY, $B25, BF$11, BF$14, BF$19,),
            ""
         ),
         IF($I25=3,
            "",
            IFBLANK(
               _xldudf_CX_PUSH(BF25, CX_ENTITY, $B25, BF$11, BF$14, BF$19,),
               ""
            )
         )
      )
   )
)),"")</f>
        <v/>
      </c>
      <c r="EG25" s="2445" t="str" cm="1">
        <f t="array" aca="1" ref="EG25" ca="1">IFERROR(IF(BG25*fxVal_normal=_PL!BG25,"",IF(OR(BG25="", NOT(ISNUMBER(BG25)), ISERROR(BG25), $B25=""), "",
   IF($I25=1,
      IFBLANK(
         _xldudf_CX_PUSH(BG25*fxVal_normal, CX_ENTITY, $B25, BG$11, BG$14, BG$19,),
         ""
      ),
      IF($I25=2,
         IFBLANK(
            _xldudf_CX_PUSH(BG25, CX_ENTITY, $B25, BG$11, BG$14, BG$19,),
            ""
         ),
         IF($I25=3,
            "",
            IFBLANK(
               _xldudf_CX_PUSH(BG25, CX_ENTITY, $B25, BG$11, BG$14, BG$19,),
               ""
            )
         )
      )
   )
)),"")</f>
        <v/>
      </c>
      <c r="EH25" s="2445" t="str" cm="1">
        <f t="array" aca="1" ref="EH25" ca="1">IFERROR(IF(BH25*fxVal_normal=_PL!BH25,"",IF(OR(BH25="", NOT(ISNUMBER(BH25)), ISERROR(BH25), $B25=""), "",
   IF($I25=1,
      IFBLANK(
         _xldudf_CX_PUSH(BH25*fxVal_normal, CX_ENTITY, $B25, BH$11, BH$14, BH$19,),
         ""
      ),
      IF($I25=2,
         IFBLANK(
            _xldudf_CX_PUSH(BH25, CX_ENTITY, $B25, BH$11, BH$14, BH$19,),
            ""
         ),
         IF($I25=3,
            "",
            IFBLANK(
               _xldudf_CX_PUSH(BH25, CX_ENTITY, $B25, BH$11, BH$14, BH$19,),
               ""
            )
         )
      )
   )
)),"")</f>
        <v/>
      </c>
      <c r="EI25" s="2445" t="str" cm="1">
        <f t="array" aca="1" ref="EI25" ca="1">IFERROR(IF(BI25*fxVal_normal=_PL!BI25,"",IF(OR(BI25="", NOT(ISNUMBER(BI25)), ISERROR(BI25), $B25=""), "",
   IF($I25=1,
      IFBLANK(
         _xldudf_CX_PUSH(BI25*fxVal_normal, CX_ENTITY, $B25, BI$11, BI$14, BI$19,),
         ""
      ),
      IF($I25=2,
         IFBLANK(
            _xldudf_CX_PUSH(BI25, CX_ENTITY, $B25, BI$11, BI$14, BI$19,),
            ""
         ),
         IF($I25=3,
            "",
            IFBLANK(
               _xldudf_CX_PUSH(BI25, CX_ENTITY, $B25, BI$11, BI$14, BI$19,),
               ""
            )
         )
      )
   )
)),"")</f>
        <v/>
      </c>
      <c r="EJ25" s="2445" t="str" cm="1">
        <f t="array" aca="1" ref="EJ25" ca="1">IFERROR(IF(BJ25*fxVal_normal=_PL!BJ25,"",IF(OR(BJ25="", NOT(ISNUMBER(BJ25)), ISERROR(BJ25), $B25=""), "",
   IF($I25=1,
      IFBLANK(
         _xldudf_CX_PUSH(BJ25*fxVal_normal, CX_ENTITY, $B25, BJ$11, BJ$14, BJ$19,),
         ""
      ),
      IF($I25=2,
         IFBLANK(
            _xldudf_CX_PUSH(BJ25, CX_ENTITY, $B25, BJ$11, BJ$14, BJ$19,),
            ""
         ),
         IF($I25=3,
            "",
            IFBLANK(
               _xldudf_CX_PUSH(BJ25, CX_ENTITY, $B25, BJ$11, BJ$14, BJ$19,),
               ""
            )
         )
      )
   )
)),"")</f>
        <v/>
      </c>
      <c r="EK25" s="2445" t="str" cm="1">
        <f t="array" aca="1" ref="EK25" ca="1">IFERROR(IF(BK25*fxVal_normal=_PL!BK25,"",IF(OR(BK25="", NOT(ISNUMBER(BK25)), ISERROR(BK25), $B25=""), "",
   IF($I25=1,
      IFBLANK(
         _xldudf_CX_PUSH(BK25*fxVal_normal, CX_ENTITY, $B25, BK$11, BK$14, BK$19,),
         ""
      ),
      IF($I25=2,
         IFBLANK(
            _xldudf_CX_PUSH(BK25, CX_ENTITY, $B25, BK$11, BK$14, BK$19,),
            ""
         ),
         IF($I25=3,
            "",
            IFBLANK(
               _xldudf_CX_PUSH(BK25, CX_ENTITY, $B25, BK$11, BK$14, BK$19,),
               ""
            )
         )
      )
   )
)),"")</f>
        <v/>
      </c>
      <c r="EL25" s="2445" t="str" cm="1">
        <f t="array" aca="1" ref="EL25" ca="1">IFERROR(IF(BL25*fxVal_normal=_PL!BL25,"",IF(OR(BL25="", NOT(ISNUMBER(BL25)), ISERROR(BL25), $B25=""), "",
   IF($I25=1,
      IFBLANK(
         _xldudf_CX_PUSH(BL25*fxVal_normal, CX_ENTITY, $B25, BL$11, BL$14, BL$19,),
         ""
      ),
      IF($I25=2,
         IFBLANK(
            _xldudf_CX_PUSH(BL25, CX_ENTITY, $B25, BL$11, BL$14, BL$19,),
            ""
         ),
         IF($I25=3,
            "",
            IFBLANK(
               _xldudf_CX_PUSH(BL25, CX_ENTITY, $B25, BL$11, BL$14, BL$19,),
               ""
            )
         )
      )
   )
)),"")</f>
        <v/>
      </c>
      <c r="EM25" s="2445" t="str" cm="1">
        <f t="array" aca="1" ref="EM25" ca="1">IFERROR(IF(BM25*fxVal_normal=_PL!BM25,"",IF(OR(BM25="", NOT(ISNUMBER(BM25)), ISERROR(BM25), $B25=""), "",
   IF($I25=1,
      IFBLANK(
         _xldudf_CX_PUSH(BM25*fxVal_normal, CX_ENTITY, $B25, BM$11, BM$14, BM$19,),
         ""
      ),
      IF($I25=2,
         IFBLANK(
            _xldudf_CX_PUSH(BM25, CX_ENTITY, $B25, BM$11, BM$14, BM$19,),
            ""
         ),
         IF($I25=3,
            "",
            IFBLANK(
               _xldudf_CX_PUSH(BM25, CX_ENTITY, $B25, BM$11, BM$14, BM$19,),
               ""
            )
         )
      )
   )
)),"")</f>
        <v/>
      </c>
      <c r="EN25" s="2445" t="str" cm="1">
        <f t="array" aca="1" ref="EN25" ca="1">IFERROR(IF(BN25*fxVal_normal=_PL!BN25,"",IF(OR(BN25="",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44" ht="21" customHeight="1">
      <c r="A26" s="1625"/>
      <c r="B26" s="2439">
        <f>_xlfn.LET(
_xlpm.IsNotAttrDynamic, D26="",
_xlpm.Attr,_PL!F26,
_xlpm.NotInUse,Y26=D26,
_xlpm.RESULT, IF(_xlpm.IsNotAttrDynamic, _xlpm.Attr, IF( _xlpm.NotInUse, "", Y26)
),IF(_xlpm.RESULT ="", "", _xlpm.RESULT))</f>
        <v>2</v>
      </c>
      <c r="C26" s="2439" t="str" cm="1">
        <f t="array" ref="C26">IFBLANK(_PL!C26,"")</f>
        <v>EBITDA Adjustment Type I - Label 1</v>
      </c>
      <c r="D26" s="1548" t="s">
        <v>97</v>
      </c>
      <c r="E26" s="2440" t="e" cm="1">
        <f t="array" aca="1" ref="E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)($AD26:$CQ26, Z26)</f>
        <v>#NAME?</v>
      </c>
      <c r="F26" s="1897"/>
      <c r="G26" s="1897"/>
      <c r="H26" s="578">
        <v>0</v>
      </c>
      <c r="I26" s="578">
        <v>1</v>
      </c>
      <c r="J26" s="401" cm="1">
        <f t="array" ref="J26">IFBLANK( Z26,"")</f>
        <v>-1</v>
      </c>
      <c r="K26" s="578" t="str">
        <f t="shared" ref="K26:K31" si="8">IFERROR(IF(LEN(AB26)=0,"No",IF(LEN(J26)&gt;0,"Yes","No")),"")</f>
        <v>Yes</v>
      </c>
      <c r="L26" s="37">
        <v>1</v>
      </c>
      <c r="N26" s="158"/>
      <c r="O26" s="101"/>
      <c r="P26" s="52"/>
      <c r="Q26" s="101"/>
      <c r="R26" s="126"/>
      <c r="S26" s="101"/>
      <c r="T26" s="101"/>
      <c r="U26" s="39"/>
      <c r="V26" s="37"/>
      <c r="W26" s="91" t="str">
        <f t="shared" si="4"/>
        <v>Actual</v>
      </c>
      <c r="X26" s="2081" t="str">
        <f>_PL!X26</f>
        <v>a</v>
      </c>
      <c r="Y26" s="911">
        <v>2</v>
      </c>
      <c r="Z26" s="198" cm="1">
        <f t="array" ref="Z26">_xlfn.SWITCH(
    TRUE,
    _PL!$L26=TRUE, 1,
    _PL!$L26=FALSE,-1,
    _PL!$L26=-1,0,
""
)</f>
        <v>-1</v>
      </c>
      <c r="AA26" s="200"/>
      <c r="AB26" s="301">
        <f t="shared" ref="AB26:AB31" si="9">Y26</f>
        <v>2</v>
      </c>
      <c r="AC26" s="2448" t="str" cm="1">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
      </c>
      <c r="AD26" s="2441">
        <v>1</v>
      </c>
      <c r="AE26" s="2441">
        <v>1</v>
      </c>
      <c r="AF26" s="2441">
        <v>1</v>
      </c>
      <c r="AG26" s="2441">
        <v>1</v>
      </c>
      <c r="AH26" s="2441">
        <v>1</v>
      </c>
      <c r="AI26" s="2441">
        <v>1</v>
      </c>
      <c r="AJ26" s="2441">
        <v>1</v>
      </c>
      <c r="AK26" s="2441">
        <v>1</v>
      </c>
      <c r="AL26" s="2441">
        <v>1</v>
      </c>
      <c r="AM26" s="2441">
        <v>1</v>
      </c>
      <c r="AN26" s="2441">
        <v>1</v>
      </c>
      <c r="AO26" s="2441">
        <v>1</v>
      </c>
      <c r="AP26" s="2441">
        <v>1</v>
      </c>
      <c r="AQ26" s="2441">
        <v>1</v>
      </c>
      <c r="AR26" s="2441">
        <v>1</v>
      </c>
      <c r="AS26" s="2441">
        <v>1</v>
      </c>
      <c r="AT26" s="2441">
        <v>1</v>
      </c>
      <c r="AU26" s="2441">
        <v>1</v>
      </c>
      <c r="AV26" s="2441">
        <v>1</v>
      </c>
      <c r="AW26" s="2441">
        <v>1</v>
      </c>
      <c r="AX26" s="2441">
        <v>1</v>
      </c>
      <c r="AY26" s="2441">
        <v>1</v>
      </c>
      <c r="AZ26" s="2441">
        <v>1</v>
      </c>
      <c r="BA26" s="2441">
        <v>1</v>
      </c>
      <c r="BB26" s="2441">
        <v>1</v>
      </c>
      <c r="BC26" s="2441">
        <v>1</v>
      </c>
      <c r="BD26" s="2441">
        <v>1</v>
      </c>
      <c r="BE26" s="2441">
        <v>1</v>
      </c>
      <c r="BF26" s="2441">
        <v>1</v>
      </c>
      <c r="BG26" s="2441">
        <v>1</v>
      </c>
      <c r="BH26" s="2441">
        <v>1</v>
      </c>
      <c r="BI26" s="2441">
        <v>1</v>
      </c>
      <c r="BJ26" s="2441">
        <v>1</v>
      </c>
      <c r="BK26" s="2441">
        <v>1</v>
      </c>
      <c r="BL26" s="2441">
        <v>1</v>
      </c>
      <c r="BM26" s="2441">
        <v>1</v>
      </c>
      <c r="BN26" s="2441">
        <v>1</v>
      </c>
      <c r="BO26" s="2442"/>
      <c r="BP26" s="2442"/>
      <c r="BQ26" s="2442"/>
      <c r="BR26" s="2442"/>
      <c r="BS26" s="2442"/>
      <c r="BT26" s="2442"/>
      <c r="BU26" s="2442"/>
      <c r="BV26" s="2442"/>
      <c r="BW26" s="2442"/>
      <c r="BX26" s="2442"/>
      <c r="BY26" s="2442"/>
      <c r="BZ26" s="2442"/>
      <c r="CA26" s="34"/>
      <c r="CC26" s="33"/>
      <c r="CD26" s="1772" t="e" cm="1">
        <f t="array" aca="1" ref="CD26" ca="1">_xlfn.LET( _xlpm.CheckBlank, SUM(PL!$AD26:'PL'!$BN26) = 0, IF(_xlpm.CheckBlank, "", SUM(_xlfn._xlws.FILTER(PL!$AD26:$BN26,(YEAR(PL!$AD$12:$BN$12)=PL!CD$12)*(array_timeline&lt;=PL!CD$11)))))</f>
        <v>#NAME?</v>
      </c>
      <c r="CE26" s="1772" t="e" cm="1">
        <f t="array" aca="1" ref="CE26" ca="1">_xlfn.LET( _xlpm.CheckBlank, SUM(PL!$AD26:'PL'!$BN26) = 0, IF(_xlpm.CheckBlank, "", SUM(_xlfn._xlws.FILTER(PL!$AD26:$BN26,(YEAR(PL!$AD$12:$BN$12)=PL!CE$12)*(array_timeline&lt;=PL!CE$11)))))</f>
        <v>#NAME?</v>
      </c>
      <c r="CF26" s="88"/>
      <c r="CG26" s="1461" t="str" cm="1">
        <f t="array" aca="1" ref="CG26" ca="1">IFERROR(_xlfn.LET(_xlpm.CheckBlank,SUM(PL!$AD26:$BN26)=0,IF(_xlpm.CheckBlank,"",SUM(_xlfn._xlws.FILTER(PL!$AD26:$BN26,(YEAR(PL!$AD$12:$BN$12)=PL!CG$12)*(array_timeline&lt;=PL!CG$11))))),"n/a")</f>
        <v>n/a</v>
      </c>
      <c r="CH26" s="1461" t="e" cm="1">
        <f t="array" aca="1" ref="CH26" ca="1">_xlfn.LET( _xlpm.CheckBlank, SUM(PL!$AD26:$BN26) = 0, IF(_xlpm.CheckBlank, "", SUM(_xlfn._xlws.FILTER(PL!$AD26:$BN26,(YEAR(PL!$AD$12:$BN$12)=PL!CH$12)*(array_timeline&lt;=PL!CH$11)))))</f>
        <v>#NAME?</v>
      </c>
      <c r="CI26" s="88"/>
      <c r="CJ26" s="1461" cm="1">
        <f t="array" ref="CJ26">_xlfn.LET( _xlpm.CheckBlank, SUM(PL!$AD26:$BN26) = 0, IF(_xlpm.CheckBlank, "", SUM(_xlfn.TAKE(_xlfn.DROP(PL!$AD26:$BN26, ,-DATEDIFF(PL!CJ$11, val_asOfDate,"M")),1,-12))))</f>
        <v>12</v>
      </c>
      <c r="CK26" s="1461" cm="1">
        <f t="array" ref="CK26">_xlfn.LET( _xlpm.CheckBlank, SUM(PL!$AD26:$BN26) = 0, IF(_xlpm.CheckBlank, "", SUM(_xlfn.TAKE(_xlfn.DROP(PL!$AD26:$BN26, ,-DATEDIFF(PL!CK$11, val_asOfDate,"M")),1,-12))))</f>
        <v>12</v>
      </c>
      <c r="CL26" s="88"/>
      <c r="CM26" s="2441">
        <v>1</v>
      </c>
      <c r="CN26" s="2441">
        <v>1</v>
      </c>
      <c r="CO26" s="1169"/>
      <c r="CP26" s="2441">
        <v>1</v>
      </c>
      <c r="CQ26" s="2441">
        <v>1</v>
      </c>
      <c r="CR26" s="34"/>
      <c r="CS26" s="2056"/>
      <c r="CT26" s="2447" t="e" cm="1">
        <f t="array" aca="1" ref="CT26" ca="1">IF(ISNUMBER(SEARCH("Select",$Y26)),"",_xldudf_CX_PUSH($Y26,CX_ENTITY,C26,val_asOfDate))</f>
        <v>#NAME?</v>
      </c>
      <c r="CU26" s="2447" t="e" cm="1">
        <f t="array" aca="1" ref="CU26" ca="1">IF(ISNUMBER(SEARCH("Select",$Y26)),"",_xldudf_CX_PUSH($Y26,CX_ENTITY,C26,EOMONTH(val_asOfDate,1)))</f>
        <v>#NAME?</v>
      </c>
      <c r="CV26" s="2447" t="e" cm="1">
        <f t="array" aca="1" ref="CV26" ca="1">IF(ISNUMBER(SEARCH("Select",$Y26)),"",_xldudf_CX_PUSH($Y26,CX_ENTITY,C26,EOMONTH(val_asOfDate,2)))</f>
        <v>#NAME?</v>
      </c>
      <c r="CW26" s="2447" t="e" cm="1">
        <f t="array" aca="1" ref="CW26" ca="1">IF(ISNUMBER(SEARCH("Select",$Y26)),"",_xldudf_CX_PUSH($Y26,CX_ENTITY,C26,EOMONTH(val_asOfDate,3)))</f>
        <v>#NAME?</v>
      </c>
      <c r="CX26" s="2443"/>
      <c r="CY26" s="2444" t="str" cm="1">
        <f t="array" aca="1" ref="CY26" ca="1">IFERROR(IF(CM26*fxVal_normal=_PL!CM26,"",IF(OR($CM26="",$CM26=0, NOT(ISNUMBER($CM26)), ISERROR($CM26), $B26=""), "",
   IF($I26=1,
      IFBLANK(
         _xldudf_CX_PUSH($CM26*fxVal_normal, CX_ENTITY, $B26, $CM$11, $CM$14, $CM$19,),
         ""
      ),
      IF($I26=2,
         IFBLANK(
            _xldudf_CX_PUSH($CM26, CX_ENTITY, $B26, $CM$11, $CM$14, $CM$19,),
            ""
         ),
         IF($I26=3,
            "",
            IFBLANK(
               _xldudf_CX_PUSH($CM26, CX_ENTITY, $B26, $CM$11, $CM$14, $CM$19,),
               ""
            )
         )
      )
   )
)),"")</f>
        <v/>
      </c>
      <c r="CZ26" s="2444" t="str" cm="1">
        <f t="array" aca="1" ref="CZ26" ca="1">IFERROR(IF(CN26*fxVal_normal=_PL!CN26,"",IF(OR($CN26="",$CN26=0, NOT(ISNUMBER($CN26)), ISERROR($CN26), $B26=""), "",
   IF($I26=1,
      IFBLANK(
         _xldudf_CX_PUSH($CN26*fxVal_normal, CX_ENTITY, $B26, $CN$11, $CN$14, $CN$19,),
         ""
      ),
      IF($I26=2,
         IFBLANK(
            _xldudf_CX_PUSH($CN26, CX_ENTITY, $B26, $CN$11, $CN$14, $CN$19,),
            ""
         ),
         IF($I26=3,
            "",
            IFBLANK(
               _xldudf_CX_PUSH($CN26, CX_ENTITY, $B26, $CN$11, $CN$14, $CN$19,),
               ""
            )
         )
      )
   )
)),"")</f>
        <v/>
      </c>
      <c r="DA26" s="2444" t="str" cm="1">
        <f t="array" aca="1" ref="DA26" ca="1">IFERROR(IF(CP26*fxVal_normal=_PL!CP26,"",IF(OR($CP26="",$CP26=0, NOT(ISNUMBER($CP26)), ISERROR($CP26), $B26=""), "",
   IF($I26=1,
      IFBLANK(
         _xldudf_CX_PUSH($CP26*fxVal_normal, CX_ENTITY, $B26, $CP$11, $CP$14, $CP$19,),
         ""
      ),
      IF($I26=2,
         IFBLANK(
            _xldudf_CX_PUSH($CP26, CX_ENTITY, $B26, $CP$11, $CP$14, $CP$19,),
            ""
         ),
         IF($I26=3,
            "",
            IFBLANK(
               _xldudf_CX_PUSH($CP26, CX_ENTITY, $B26, $CP$11, $CP$14, $CP$19,),
               ""
            )
         )
      )
   )
)),"")</f>
        <v/>
      </c>
      <c r="DB26" s="2444" t="str" cm="1">
        <f t="array" aca="1" ref="DB26" ca="1">IFERROR(IF(CQ26*fxVal_normal=_PL!CQ26,"",IF(OR($CQ26="", $CQ26=0, NOT(ISNUMBER($CQ26)), ISERROR($CQ26), $B26=""), "",
   IF($I26=1,
      IFBLANK(
         _xldudf_CX_PUSH($CQ26*fxVal_normal, CX_ENTITY, $B26, $CQ$11, $CQ$14, $CQ$19,),
         ""
      ),
      IF($I26=2,
         IFBLANK(
            _xldudf_CX_PUSH($CQ26, CX_ENTITY, $B26, $CQ$11, $CQ$14, $CQ$19,),
            ""
         ),
         IF($I26=3,
            "",
            IFBLANK(
               _xldudf_CX_PUSH($CQ26, CX_ENTITY, $B26, $CQ$11, $CQ$14, $CQ$19,),
               ""
            )
         )
      )
   ))
),"")</f>
        <v/>
      </c>
      <c r="DC26" s="2443"/>
      <c r="DD26" s="2445" t="str" cm="1">
        <f t="array" aca="1" ref="DD26" ca="1">IFERROR(IF(AD26*fxVal_normal=_PL!AD26,"",IF(OR(AD26="", NOT(ISNUMBER(AD26)), ISERROR(AD26), $B26=""), "",
   IF($I26=1,
      IFBLANK(
         _xldudf_CX_PUSH(AD26*fxVal_normal, CX_ENTITY, $B26, AD$11, AD$14, AD$19,),
         ""
      ),
      IF($I26=2,
         IFBLANK(
            _xldudf_CX_PUSH(AD26, CX_ENTITY, $B26, AD$11, AD$14, AD$19,),
            ""
         ),
         IF($I26=3,
            "",
            IFBLANK(
               _xldudf_CX_PUSH(AD26, CX_ENTITY, $B26, AD$11, AD$14, AD$19,),
               ""
            )
         )
      )
   )
)),"")</f>
        <v/>
      </c>
      <c r="DE26" s="2445" t="str" cm="1">
        <f t="array" aca="1" ref="DE26" ca="1">IFERROR(IF(AE26*fxVal_normal=_PL!AE26,"",IF(OR(AE26="", NOT(ISNUMBER(AE26)), ISERROR(AE26), $B26=""), "",
   IF($I26=1,
      IFBLANK(
         _xldudf_CX_PUSH(AE26*fxVal_normal, CX_ENTITY, $B26, AE$11, AE$14, AE$19,),
         ""
      ),
      IF($I26=2,
         IFBLANK(
            _xldudf_CX_PUSH(AE26, CX_ENTITY, $B26, AE$11, AE$14, AE$19,),
            ""
         ),
         IF($I26=3,
            "",
            IFBLANK(
               _xldudf_CX_PUSH(AE26, CX_ENTITY, $B26, AE$11, AE$14, AE$19,),
               ""
            )
         )
      )
   )
)),"")</f>
        <v/>
      </c>
      <c r="DF26" s="2445" t="str" cm="1">
        <f t="array" aca="1" ref="DF26" ca="1">IFERROR(IF(AF26*fxVal_normal=_PL!AF26,"",IF(OR(AF26="", NOT(ISNUMBER(AF26)), ISERROR(AF26), $B26=""), "",
   IF($I26=1,
      IFBLANK(
         _xldudf_CX_PUSH(AF26*fxVal_normal, CX_ENTITY, $B26, AF$11, AF$14, AF$19,),
         ""
      ),
      IF($I26=2,
         IFBLANK(
            _xldudf_CX_PUSH(AF26, CX_ENTITY, $B26, AF$11, AF$14, AF$19,),
            ""
         ),
         IF($I26=3,
            "",
            IFBLANK(
               _xldudf_CX_PUSH(AF26, CX_ENTITY, $B26, AF$11, AF$14, AF$19,),
               ""
            )
         )
      )
   )
)),"")</f>
        <v/>
      </c>
      <c r="DG26" s="2445" t="str" cm="1">
        <f t="array" aca="1" ref="DG26" ca="1">IFERROR(IF(AG26*fxVal_normal=_PL!AG26,"",IF(OR(AG26="", NOT(ISNUMBER(AG26)), ISERROR(AG26), $B26=""), "",
   IF($I26=1,
      IFBLANK(
         _xldudf_CX_PUSH(AG26*fxVal_normal, CX_ENTITY, $B26, AG$11, AG$14, AG$19,),
         ""
      ),
      IF($I26=2,
         IFBLANK(
            _xldudf_CX_PUSH(AG26, CX_ENTITY, $B26, AG$11, AG$14, AG$19,),
            ""
         ),
         IF($I26=3,
            "",
            IFBLANK(
               _xldudf_CX_PUSH(AG26, CX_ENTITY, $B26, AG$11, AG$14, AG$19,),
               ""
            )
         )
      )
   )
)),"")</f>
        <v/>
      </c>
      <c r="DH26" s="2445" t="str" cm="1">
        <f t="array" aca="1" ref="DH26" ca="1">IFERROR(IF(AH26*fxVal_normal=_PL!AH26,"",IF(OR(AH26="", NOT(ISNUMBER(AH26)), ISERROR(AH26), $B26=""), "",
   IF($I26=1,
      IFBLANK(
         _xldudf_CX_PUSH(AH26*fxVal_normal, CX_ENTITY, $B26, AH$11, AH$14, AH$19,),
         ""
      ),
      IF($I26=2,
         IFBLANK(
            _xldudf_CX_PUSH(AH26, CX_ENTITY, $B26, AH$11, AH$14, AH$19,),
            ""
         ),
         IF($I26=3,
            "",
            IFBLANK(
               _xldudf_CX_PUSH(AH26, CX_ENTITY, $B26, AH$11, AH$14, AH$19,),
               ""
            )
         )
      )
   )
)),"")</f>
        <v/>
      </c>
      <c r="DI26" s="2445" t="str" cm="1">
        <f t="array" aca="1" ref="DI26" ca="1">IFERROR(IF(AI26*fxVal_normal=_PL!AI26,"",IF(OR(AI26="", NOT(ISNUMBER(AI26)), ISERROR(AI26), $B26=""), "",
   IF($I26=1,
      IFBLANK(
         _xldudf_CX_PUSH(AI26*fxVal_normal, CX_ENTITY, $B26, AI$11, AI$14, AI$19,),
         ""
      ),
      IF($I26=2,
         IFBLANK(
            _xldudf_CX_PUSH(AI26, CX_ENTITY, $B26, AI$11, AI$14, AI$19,),
            ""
         ),
         IF($I26=3,
            "",
            IFBLANK(
               _xldudf_CX_PUSH(AI26, CX_ENTITY, $B26, AI$11, AI$14, AI$19,),
               ""
            )
         )
      )
   )
)),"")</f>
        <v/>
      </c>
      <c r="DJ26" s="2445" t="str" cm="1">
        <f t="array" aca="1" ref="DJ26" ca="1">IFERROR(IF(AJ26*fxVal_normal=_PL!AJ26,"",IF(OR(AJ26="", NOT(ISNUMBER(AJ26)), ISERROR(AJ26), $B26=""), "",
   IF($I26=1,
      IFBLANK(
         _xldudf_CX_PUSH(AJ26*fxVal_normal, CX_ENTITY, $B26, AJ$11, AJ$14, AJ$19,),
         ""
      ),
      IF($I26=2,
         IFBLANK(
            _xldudf_CX_PUSH(AJ26, CX_ENTITY, $B26, AJ$11, AJ$14, AJ$19,),
            ""
         ),
         IF($I26=3,
            "",
            IFBLANK(
               _xldudf_CX_PUSH(AJ26, CX_ENTITY, $B26, AJ$11, AJ$14, AJ$19,),
               ""
            )
         )
      )
   )
)),"")</f>
        <v/>
      </c>
      <c r="DK26" s="2445" t="str" cm="1">
        <f t="array" aca="1" ref="DK26" ca="1">IFERROR(IF(AK26*fxVal_normal=_PL!AK26,"",IF(OR(AK26="", NOT(ISNUMBER(AK26)), ISERROR(AK26), $B26=""), "",
   IF($I26=1,
      IFBLANK(
         _xldudf_CX_PUSH(AK26*fxVal_normal, CX_ENTITY, $B26, AK$11, AK$14, AK$19,),
         ""
      ),
      IF($I26=2,
         IFBLANK(
            _xldudf_CX_PUSH(AK26, CX_ENTITY, $B26, AK$11, AK$14, AK$19,),
            ""
         ),
         IF($I26=3,
            "",
            IFBLANK(
               _xldudf_CX_PUSH(AK26, CX_ENTITY, $B26, AK$11, AK$14, AK$19,),
               ""
            )
         )
      )
   )
)),"")</f>
        <v/>
      </c>
      <c r="DL26" s="2445" t="str" cm="1">
        <f t="array" aca="1" ref="DL26" ca="1">IFERROR(IF(AL26*fxVal_normal=_PL!AL26,"",IF(OR(AL26="", NOT(ISNUMBER(AL26)), ISERROR(AL26), $B26=""), "",
   IF($I26=1,
      IFBLANK(
         _xldudf_CX_PUSH(AL26*fxVal_normal, CX_ENTITY, $B26, AL$11, AL$14, AL$19,),
         ""
      ),
      IF($I26=2,
         IFBLANK(
            _xldudf_CX_PUSH(AL26, CX_ENTITY, $B26, AL$11, AL$14, AL$19,),
            ""
         ),
         IF($I26=3,
            "",
            IFBLANK(
               _xldudf_CX_PUSH(AL26, CX_ENTITY, $B26, AL$11, AL$14, AL$19,),
               ""
            )
         )
      )
   )
)),"")</f>
        <v/>
      </c>
      <c r="DM26" s="2445" t="str" cm="1">
        <f t="array" aca="1" ref="DM26" ca="1">IFERROR(IF(AM26*fxVal_normal=_PL!AM26,"",IF(OR(AM26="", NOT(ISNUMBER(AM26)), ISERROR(AM26), $B26=""), "",
   IF($I26=1,
      IFBLANK(
         _xldudf_CX_PUSH(AM26*fxVal_normal, CX_ENTITY, $B26, AM$11, AM$14, AM$19,),
         ""
      ),
      IF($I26=2,
         IFBLANK(
            _xldudf_CX_PUSH(AM26, CX_ENTITY, $B26, AM$11, AM$14, AM$19,),
            ""
         ),
         IF($I26=3,
            "",
            IFBLANK(
               _xldudf_CX_PUSH(AM26, CX_ENTITY, $B26, AM$11, AM$14, AM$19,),
               ""
            )
         )
      )
   )
)),"")</f>
        <v/>
      </c>
      <c r="DN26" s="2445" t="str" cm="1">
        <f t="array" aca="1" ref="DN26" ca="1">IFERROR(IF(AN26*fxVal_normal=_PL!AN26,"",IF(OR(AN26="", NOT(ISNUMBER(AN26)), ISERROR(AN26), $B26=""), "",
   IF($I26=1,
      IFBLANK(
         _xldudf_CX_PUSH(AN26*fxVal_normal, CX_ENTITY, $B26, AN$11, AN$14, AN$19,),
         ""
      ),
      IF($I26=2,
         IFBLANK(
            _xldudf_CX_PUSH(AN26, CX_ENTITY, $B26, AN$11, AN$14, AN$19,),
            ""
         ),
         IF($I26=3,
            "",
            IFBLANK(
               _xldudf_CX_PUSH(AN26, CX_ENTITY, $B26, AN$11, AN$14, AN$19,),
               ""
            )
         )
      )
   )
)),"")</f>
        <v/>
      </c>
      <c r="DO26" s="2445" t="str" cm="1">
        <f t="array" aca="1" ref="DO26" ca="1">IFERROR(IF(AO26*fxVal_normal=_PL!AO26,"",IF(OR(AO26="", NOT(ISNUMBER(AO26)), ISERROR(AO26), $B26=""), "",
   IF($I26=1,
      IFBLANK(
         _xldudf_CX_PUSH(AO26*fxVal_normal, CX_ENTITY, $B26, AO$11, AO$14, AO$19,),
         ""
      ),
      IF($I26=2,
         IFBLANK(
            _xldudf_CX_PUSH(AO26, CX_ENTITY, $B26, AO$11, AO$14, AO$19,),
            ""
         ),
         IF($I26=3,
            "",
            IFBLANK(
               _xldudf_CX_PUSH(AO26, CX_ENTITY, $B26, AO$11, AO$14, AO$19,),
               ""
            )
         )
      )
   )
)),"")</f>
        <v/>
      </c>
      <c r="DP26" s="2445" t="str" cm="1">
        <f t="array" aca="1" ref="DP26" ca="1">IFERROR(IF(AP26*fxVal_normal=_PL!AP26,"",IF(OR(AP26="", NOT(ISNUMBER(AP26)), ISERROR(AP26), $B26=""), "",
   IF($I26=1,
      IFBLANK(
         _xldudf_CX_PUSH(AP26*fxVal_normal, CX_ENTITY, $B26, AP$11, AP$14, AP$19,),
         ""
      ),
      IF($I26=2,
         IFBLANK(
            _xldudf_CX_PUSH(AP26, CX_ENTITY, $B26, AP$11, AP$14, AP$19,),
            ""
         ),
         IF($I26=3,
            "",
            IFBLANK(
               _xldudf_CX_PUSH(AP26, CX_ENTITY, $B26, AP$11, AP$14, AP$19,),
               ""
            )
         )
      )
   )
)),"")</f>
        <v/>
      </c>
      <c r="DQ26" s="2445" t="str" cm="1">
        <f t="array" aca="1" ref="DQ26" ca="1">IFERROR(IF(AQ26*fxVal_normal=_PL!AQ26,"",IF(OR(AQ26="", NOT(ISNUMBER(AQ26)), ISERROR(AQ26), $B26=""), "",
   IF($I26=1,
      IFBLANK(
         _xldudf_CX_PUSH(AQ26*fxVal_normal, CX_ENTITY, $B26, AQ$11, AQ$14, AQ$19,),
         ""
      ),
      IF($I26=2,
         IFBLANK(
            _xldudf_CX_PUSH(AQ26, CX_ENTITY, $B26, AQ$11, AQ$14, AQ$19,),
            ""
         ),
         IF($I26=3,
            "",
            IFBLANK(
               _xldudf_CX_PUSH(AQ26, CX_ENTITY, $B26, AQ$11, AQ$14, AQ$19,),
               ""
            )
         )
      )
   )
)),"")</f>
        <v/>
      </c>
      <c r="DR26" s="2445" t="str" cm="1">
        <f t="array" aca="1" ref="DR26" ca="1">IFERROR(IF(AR26*fxVal_normal=_PL!AR26,"",IF(OR(AR26="", NOT(ISNUMBER(AR26)), ISERROR(AR26), $B26=""), "",
   IF($I26=1,
      IFBLANK(
         _xldudf_CX_PUSH(AR26*fxVal_normal, CX_ENTITY, $B26, AR$11, AR$14, AR$19,),
         ""
      ),
      IF($I26=2,
         IFBLANK(
            _xldudf_CX_PUSH(AR26, CX_ENTITY, $B26, AR$11, AR$14, AR$19,),
            ""
         ),
         IF($I26=3,
            "",
            IFBLANK(
               _xldudf_CX_PUSH(AR26, CX_ENTITY, $B26, AR$11, AR$14, AR$19,),
               ""
            )
         )
      )
   )
)),"")</f>
        <v/>
      </c>
      <c r="DS26" s="2445" t="str" cm="1">
        <f t="array" aca="1" ref="DS26" ca="1">IFERROR(IF(AS26*fxVal_normal=_PL!AS26,"",IF(OR(AS26="", NOT(ISNUMBER(AS26)), ISERROR(AS26), $B26=""), "",
   IF($I26=1,
      IFBLANK(
         _xldudf_CX_PUSH(AS26*fxVal_normal, CX_ENTITY, $B26, AS$11, AS$14, AS$19,),
         ""
      ),
      IF($I26=2,
         IFBLANK(
            _xldudf_CX_PUSH(AS26, CX_ENTITY, $B26, AS$11, AS$14, AS$19,),
            ""
         ),
         IF($I26=3,
            "",
            IFBLANK(
               _xldudf_CX_PUSH(AS26, CX_ENTITY, $B26, AS$11, AS$14, AS$19,),
               ""
            )
         )
      )
   )
)),"")</f>
        <v/>
      </c>
      <c r="DT26" s="2445" t="str" cm="1">
        <f t="array" aca="1" ref="DT26" ca="1">IFERROR(IF(AT26*fxVal_normal=_PL!AT26,"",IF(OR(AT26="", NOT(ISNUMBER(AT26)), ISERROR(AT26), $B26=""), "",
   IF($I26=1,
      IFBLANK(
         _xldudf_CX_PUSH(AT26*fxVal_normal, CX_ENTITY, $B26, AT$11, AT$14, AT$19,),
         ""
      ),
      IF($I26=2,
         IFBLANK(
            _xldudf_CX_PUSH(AT26, CX_ENTITY, $B26, AT$11, AT$14, AT$19,),
            ""
         ),
         IF($I26=3,
            "",
            IFBLANK(
               _xldudf_CX_PUSH(AT26, CX_ENTITY, $B26, AT$11, AT$14, AT$19,),
               ""
            )
         )
      )
   )
)),"")</f>
        <v/>
      </c>
      <c r="DU26" s="2445" t="str" cm="1">
        <f t="array" aca="1" ref="DU26" ca="1">IFERROR(IF(AU26*fxVal_normal=_PL!AU26,"",IF(OR(AU26="", NOT(ISNUMBER(AU26)), ISERROR(AU26), $B26=""), "",
   IF($I26=1,
      IFBLANK(
         _xldudf_CX_PUSH(AU26*fxVal_normal, CX_ENTITY, $B26, AU$11, AU$14, AU$19,),
         ""
      ),
      IF($I26=2,
         IFBLANK(
            _xldudf_CX_PUSH(AU26, CX_ENTITY, $B26, AU$11, AU$14, AU$19,),
            ""
         ),
         IF($I26=3,
            "",
            IFBLANK(
               _xldudf_CX_PUSH(AU26, CX_ENTITY, $B26, AU$11, AU$14, AU$19,),
               ""
            )
         )
      )
   )
)),"")</f>
        <v/>
      </c>
      <c r="DV26" s="2445" t="str" cm="1">
        <f t="array" aca="1" ref="DV26" ca="1">IFERROR(IF(AV26*fxVal_normal=_PL!AV26,"",IF(OR(AV26="", NOT(ISNUMBER(AV26)), ISERROR(AV26), $B26=""), "",
   IF($I26=1,
      IFBLANK(
         _xldudf_CX_PUSH(AV26*fxVal_normal, CX_ENTITY, $B26, AV$11, AV$14, AV$19,),
         ""
      ),
      IF($I26=2,
         IFBLANK(
            _xldudf_CX_PUSH(AV26, CX_ENTITY, $B26, AV$11, AV$14, AV$19,),
            ""
         ),
         IF($I26=3,
            "",
            IFBLANK(
               _xldudf_CX_PUSH(AV26, CX_ENTITY, $B26, AV$11, AV$14, AV$19,),
               ""
            )
         )
      )
   )
)),"")</f>
        <v/>
      </c>
      <c r="DW26" s="2445" t="str" cm="1">
        <f t="array" aca="1" ref="DW26" ca="1">IFERROR(IF(AW26*fxVal_normal=_PL!AW26,"",IF(OR(AW26="", NOT(ISNUMBER(AW26)), ISERROR(AW26), $B26=""), "",
   IF($I26=1,
      IFBLANK(
         _xldudf_CX_PUSH(AW26*fxVal_normal, CX_ENTITY, $B26, AW$11, AW$14, AW$19,),
         ""
      ),
      IF($I26=2,
         IFBLANK(
            _xldudf_CX_PUSH(AW26, CX_ENTITY, $B26, AW$11, AW$14, AW$19,),
            ""
         ),
         IF($I26=3,
            "",
            IFBLANK(
               _xldudf_CX_PUSH(AW26, CX_ENTITY, $B26, AW$11, AW$14, AW$19,),
               ""
            )
         )
      )
   )
)),"")</f>
        <v/>
      </c>
      <c r="DX26" s="2445" t="str" cm="1">
        <f t="array" aca="1" ref="DX26" ca="1">IFERROR(IF(AX26*fxVal_normal=_PL!AX26,"",IF(OR(AX26="", NOT(ISNUMBER(AX26)), ISERROR(AX26), $B26=""), "",
   IF($I26=1,
      IFBLANK(
         _xldudf_CX_PUSH(AX26*fxVal_normal, CX_ENTITY, $B26, AX$11, AX$14, AX$19,),
         ""
      ),
      IF($I26=2,
         IFBLANK(
            _xldudf_CX_PUSH(AX26, CX_ENTITY, $B26, AX$11, AX$14, AX$19,),
            ""
         ),
         IF($I26=3,
            "",
            IFBLANK(
               _xldudf_CX_PUSH(AX26, CX_ENTITY, $B26, AX$11, AX$14, AX$19,),
               ""
            )
         )
      )
   )
)),"")</f>
        <v/>
      </c>
      <c r="DY26" s="2445" t="str" cm="1">
        <f t="array" aca="1" ref="DY26" ca="1">IFERROR(IF(AY26*fxVal_normal=_PL!AY26,"",IF(OR(AY26="", NOT(ISNUMBER(AY26)), ISERROR(AY26), $B26=""), "",
   IF($I26=1,
      IFBLANK(
         _xldudf_CX_PUSH(AY26*fxVal_normal, CX_ENTITY, $B26, AY$11, AY$14, AY$19,),
         ""
      ),
      IF($I26=2,
         IFBLANK(
            _xldudf_CX_PUSH(AY26, CX_ENTITY, $B26, AY$11, AY$14, AY$19,),
            ""
         ),
         IF($I26=3,
            "",
            IFBLANK(
               _xldudf_CX_PUSH(AY26, CX_ENTITY, $B26, AY$11, AY$14, AY$19,),
               ""
            )
         )
      )
   )
)),"")</f>
        <v/>
      </c>
      <c r="DZ26" s="2445" t="str" cm="1">
        <f t="array" aca="1" ref="DZ26" ca="1">IFERROR(IF(AZ26*fxVal_normal=_PL!AZ26,"",IF(OR(AZ26="", NOT(ISNUMBER(AZ26)), ISERROR(AZ26), $B26=""), "",
   IF($I26=1,
      IFBLANK(
         _xldudf_CX_PUSH(AZ26*fxVal_normal, CX_ENTITY, $B26, AZ$11, AZ$14, AZ$19,),
         ""
      ),
      IF($I26=2,
         IFBLANK(
            _xldudf_CX_PUSH(AZ26, CX_ENTITY, $B26, AZ$11, AZ$14, AZ$19,),
            ""
         ),
         IF($I26=3,
            "",
            IFBLANK(
               _xldudf_CX_PUSH(AZ26, CX_ENTITY, $B26, AZ$11, AZ$14, AZ$19,),
               ""
            )
         )
      )
   )
)),"")</f>
        <v/>
      </c>
      <c r="EA26" s="2445" t="str" cm="1">
        <f t="array" aca="1" ref="EA26" ca="1">IFERROR(IF(BA26*fxVal_normal=_PL!BA26,"",IF(OR(BA26="", NOT(ISNUMBER(BA26)), ISERROR(BA26), $B26=""), "",
   IF($I26=1,
      IFBLANK(
         _xldudf_CX_PUSH(BA26*fxVal_normal, CX_ENTITY, $B26, BA$11, BA$14, BA$19,),
         ""
      ),
      IF($I26=2,
         IFBLANK(
            _xldudf_CX_PUSH(BA26, CX_ENTITY, $B26, BA$11, BA$14, BA$19,),
            ""
         ),
         IF($I26=3,
            "",
            IFBLANK(
               _xldudf_CX_PUSH(BA26, CX_ENTITY, $B26, BA$11, BA$14, BA$19,),
               ""
            )
         )
      )
   )
)),"")</f>
        <v/>
      </c>
      <c r="EB26" s="2445" t="str" cm="1">
        <f t="array" aca="1" ref="EB26" ca="1">IFERROR(IF(BB26*fxVal_normal=_PL!BB26,"",IF(OR(BB26="", NOT(ISNUMBER(BB26)), ISERROR(BB26), $B26=""), "",
   IF($I26=1,
      IFBLANK(
         _xldudf_CX_PUSH(BB26*fxVal_normal, CX_ENTITY, $B26, BB$11, BB$14, BB$19,),
         ""
      ),
      IF($I26=2,
         IFBLANK(
            _xldudf_CX_PUSH(BB26, CX_ENTITY, $B26, BB$11, BB$14, BB$19,),
            ""
         ),
         IF($I26=3,
            "",
            IFBLANK(
               _xldudf_CX_PUSH(BB26, CX_ENTITY, $B26, BB$11, BB$14, BB$19,),
               ""
            )
         )
      )
   )
)),"")</f>
        <v/>
      </c>
      <c r="EC26" s="2445" t="str" cm="1">
        <f t="array" aca="1" ref="EC26" ca="1">IFERROR(IF(BC26*fxVal_normal=_PL!BC26,"",IF(OR(BC26="", NOT(ISNUMBER(BC26)), ISERROR(BC26), $B26=""), "",
   IF($I26=1,
      IFBLANK(
         _xldudf_CX_PUSH(BC26*fxVal_normal, CX_ENTITY, $B26, BC$11, BC$14, BC$19,),
         ""
      ),
      IF($I26=2,
         IFBLANK(
            _xldudf_CX_PUSH(BC26, CX_ENTITY, $B26, BC$11, BC$14, BC$19,),
            ""
         ),
         IF($I26=3,
            "",
            IFBLANK(
               _xldudf_CX_PUSH(BC26, CX_ENTITY, $B26, BC$11, BC$14, BC$19,),
               ""
            )
         )
      )
   )
)),"")</f>
        <v/>
      </c>
      <c r="ED26" s="2445" t="str" cm="1">
        <f t="array" aca="1" ref="ED26" ca="1">IFERROR(IF(BD26*fxVal_normal=_PL!BD26,"",IF(OR(BD26="", NOT(ISNUMBER(BD26)), ISERROR(BD26), $B26=""), "",
   IF($I26=1,
      IFBLANK(
         _xldudf_CX_PUSH(BD26*fxVal_normal, CX_ENTITY, $B26, BD$11, BD$14, BD$19,),
         ""
      ),
      IF($I26=2,
         IFBLANK(
            _xldudf_CX_PUSH(BD26, CX_ENTITY, $B26, BD$11, BD$14, BD$19,),
            ""
         ),
         IF($I26=3,
            "",
            IFBLANK(
               _xldudf_CX_PUSH(BD26, CX_ENTITY, $B26, BD$11, BD$14, BD$19,),
               ""
            )
         )
      )
   )
)),"")</f>
        <v/>
      </c>
      <c r="EE26" s="2445" t="str" cm="1">
        <f t="array" aca="1" ref="EE26" ca="1">IFERROR(IF(BE26*fxVal_normal=_PL!BE26,"",IF(OR(BE26="", NOT(ISNUMBER(BE26)), ISERROR(BE26), $B26=""), "",
   IF($I26=1,
      IFBLANK(
         _xldudf_CX_PUSH(BE26*fxVal_normal, CX_ENTITY, $B26, BE$11, BE$14, BE$19,),
         ""
      ),
      IF($I26=2,
         IFBLANK(
            _xldudf_CX_PUSH(BE26, CX_ENTITY, $B26, BE$11, BE$14, BE$19,),
            ""
         ),
         IF($I26=3,
            "",
            IFBLANK(
               _xldudf_CX_PUSH(BE26, CX_ENTITY, $B26, BE$11, BE$14, BE$19,),
               ""
            )
         )
      )
   )
)),"")</f>
        <v/>
      </c>
      <c r="EF26" s="2445" t="str" cm="1">
        <f t="array" aca="1" ref="EF26" ca="1">IFERROR(IF(BF26*fxVal_normal=_PL!BF26,"",IF(OR(BF26="", NOT(ISNUMBER(BF26)), ISERROR(BF26), $B26=""), "",
   IF($I26=1,
      IFBLANK(
         _xldudf_CX_PUSH(BF26*fxVal_normal, CX_ENTITY, $B26, BF$11, BF$14, BF$19,),
         ""
      ),
      IF($I26=2,
         IFBLANK(
            _xldudf_CX_PUSH(BF26, CX_ENTITY, $B26, BF$11, BF$14, BF$19,),
            ""
         ),
         IF($I26=3,
            "",
            IFBLANK(
               _xldudf_CX_PUSH(BF26, CX_ENTITY, $B26, BF$11, BF$14, BF$19,),
               ""
            )
         )
      )
   )
)),"")</f>
        <v/>
      </c>
      <c r="EG26" s="2445" t="str" cm="1">
        <f t="array" aca="1" ref="EG26" ca="1">IFERROR(IF(BG26*fxVal_normal=_PL!BG26,"",IF(OR(BG26="", NOT(ISNUMBER(BG26)), ISERROR(BG26), $B26=""), "",
   IF($I26=1,
      IFBLANK(
         _xldudf_CX_PUSH(BG26*fxVal_normal, CX_ENTITY, $B26, BG$11, BG$14, BG$19,),
         ""
      ),
      IF($I26=2,
         IFBLANK(
            _xldudf_CX_PUSH(BG26, CX_ENTITY, $B26, BG$11, BG$14, BG$19,),
            ""
         ),
         IF($I26=3,
            "",
            IFBLANK(
               _xldudf_CX_PUSH(BG26, CX_ENTITY, $B26, BG$11, BG$14, BG$19,),
               ""
            )
         )
      )
   )
)),"")</f>
        <v/>
      </c>
      <c r="EH26" s="2445" t="str" cm="1">
        <f t="array" aca="1" ref="EH26" ca="1">IFERROR(IF(BH26*fxVal_normal=_PL!BH26,"",IF(OR(BH26="", NOT(ISNUMBER(BH26)), ISERROR(BH26), $B26=""), "",
   IF($I26=1,
      IFBLANK(
         _xldudf_CX_PUSH(BH26*fxVal_normal, CX_ENTITY, $B26, BH$11, BH$14, BH$19,),
         ""
      ),
      IF($I26=2,
         IFBLANK(
            _xldudf_CX_PUSH(BH26, CX_ENTITY, $B26, BH$11, BH$14, BH$19,),
            ""
         ),
         IF($I26=3,
            "",
            IFBLANK(
               _xldudf_CX_PUSH(BH26, CX_ENTITY, $B26, BH$11, BH$14, BH$19,),
               ""
            )
         )
      )
   )
)),"")</f>
        <v/>
      </c>
      <c r="EI26" s="2445" t="str" cm="1">
        <f t="array" aca="1" ref="EI26" ca="1">IFERROR(IF(BI26*fxVal_normal=_PL!BI26,"",IF(OR(BI26="", NOT(ISNUMBER(BI26)), ISERROR(BI26), $B26=""), "",
   IF($I26=1,
      IFBLANK(
         _xldudf_CX_PUSH(BI26*fxVal_normal, CX_ENTITY, $B26, BI$11, BI$14, BI$19,),
         ""
      ),
      IF($I26=2,
         IFBLANK(
            _xldudf_CX_PUSH(BI26, CX_ENTITY, $B26, BI$11, BI$14, BI$19,),
            ""
         ),
         IF($I26=3,
            "",
            IFBLANK(
               _xldudf_CX_PUSH(BI26, CX_ENTITY, $B26, BI$11, BI$14, BI$19,),
               ""
            )
         )
      )
   )
)),"")</f>
        <v/>
      </c>
      <c r="EJ26" s="2445" t="str" cm="1">
        <f t="array" aca="1" ref="EJ26" ca="1">IFERROR(IF(BJ26*fxVal_normal=_PL!BJ26,"",IF(OR(BJ26="", NOT(ISNUMBER(BJ26)), ISERROR(BJ26), $B26=""), "",
   IF($I26=1,
      IFBLANK(
         _xldudf_CX_PUSH(BJ26*fxVal_normal, CX_ENTITY, $B26, BJ$11, BJ$14, BJ$19,),
         ""
      ),
      IF($I26=2,
         IFBLANK(
            _xldudf_CX_PUSH(BJ26, CX_ENTITY, $B26, BJ$11, BJ$14, BJ$19,),
            ""
         ),
         IF($I26=3,
            "",
            IFBLANK(
               _xldudf_CX_PUSH(BJ26, CX_ENTITY, $B26, BJ$11, BJ$14, BJ$19,),
               ""
            )
         )
      )
   )
)),"")</f>
        <v/>
      </c>
      <c r="EK26" s="2445" t="str" cm="1">
        <f t="array" aca="1" ref="EK26" ca="1">IFERROR(IF(BK26*fxVal_normal=_PL!BK26,"",IF(OR(BK26="", NOT(ISNUMBER(BK26)), ISERROR(BK26), $B26=""), "",
   IF($I26=1,
      IFBLANK(
         _xldudf_CX_PUSH(BK26*fxVal_normal, CX_ENTITY, $B26, BK$11, BK$14, BK$19,),
         ""
      ),
      IF($I26=2,
         IFBLANK(
            _xldudf_CX_PUSH(BK26, CX_ENTITY, $B26, BK$11, BK$14, BK$19,),
            ""
         ),
         IF($I26=3,
            "",
            IFBLANK(
               _xldudf_CX_PUSH(BK26, CX_ENTITY, $B26, BK$11, BK$14, BK$19,),
               ""
            )
         )
      )
   )
)),"")</f>
        <v/>
      </c>
      <c r="EL26" s="2445" t="str" cm="1">
        <f t="array" aca="1" ref="EL26" ca="1">IFERROR(IF(BL26*fxVal_normal=_PL!BL26,"",IF(OR(BL26="", NOT(ISNUMBER(BL26)), ISERROR(BL26), $B26=""), "",
   IF($I26=1,
      IFBLANK(
         _xldudf_CX_PUSH(BL26*fxVal_normal, CX_ENTITY, $B26, BL$11, BL$14, BL$19,),
         ""
      ),
      IF($I26=2,
         IFBLANK(
            _xldudf_CX_PUSH(BL26, CX_ENTITY, $B26, BL$11, BL$14, BL$19,),
            ""
         ),
         IF($I26=3,
            "",
            IFBLANK(
               _xldudf_CX_PUSH(BL26, CX_ENTITY, $B26, BL$11, BL$14, BL$19,),
               ""
            )
         )
      )
   )
)),"")</f>
        <v/>
      </c>
      <c r="EM26" s="2445" t="str" cm="1">
        <f t="array" aca="1" ref="EM26" ca="1">IFERROR(IF(BM26*fxVal_normal=_PL!BM26,"",IF(OR(BM26="", NOT(ISNUMBER(BM26)), ISERROR(BM26), $B26=""), "",
   IF($I26=1,
      IFBLANK(
         _xldudf_CX_PUSH(BM26*fxVal_normal, CX_ENTITY, $B26, BM$11, BM$14, BM$19,),
         ""
      ),
      IF($I26=2,
         IFBLANK(
            _xldudf_CX_PUSH(BM26, CX_ENTITY, $B26, BM$11, BM$14, BM$19,),
            ""
         ),
         IF($I26=3,
            "",
            IFBLANK(
               _xldudf_CX_PUSH(BM26, CX_ENTITY, $B26, BM$11, BM$14, BM$19,),
               ""
            )
         )
      )
   )
)),"")</f>
        <v/>
      </c>
      <c r="EN26" s="2445" t="str" cm="1">
        <f t="array" aca="1" ref="EN26" ca="1">IFERROR(IF(BN26*fxVal_normal=_PL!BN26,"",IF(OR(BN26="",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44" ht="21" customHeight="1">
      <c r="A27" s="1625"/>
      <c r="B27" s="2439">
        <f>_xlfn.LET(
_xlpm.IsNotAttrDynamic, D27="",
_xlpm.Attr,_PL!F27,
_xlpm.NotInUse,Y27=D27,
_xlpm.RESULT, IF(_xlpm.IsNotAttrDynamic, _xlpm.Attr, IF( _xlpm.NotInUse, "", Y27)
),IF(_xlpm.RESULT ="", "", _xlpm.RESULT))</f>
        <v>2</v>
      </c>
      <c r="C27" s="2439" t="str" cm="1">
        <f t="array" ref="C27">IFBLANK(_PL!C27,"")</f>
        <v>EBITDA Adjustment Type I - Label 2</v>
      </c>
      <c r="D27" s="1548" t="s">
        <v>98</v>
      </c>
      <c r="E27" s="2440" t="e" cm="1">
        <f t="array" aca="1" ref="E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)($AD27:$CQ27, Z27)</f>
        <v>#NAME?</v>
      </c>
      <c r="F27" s="1897"/>
      <c r="G27" s="1897"/>
      <c r="H27" s="578">
        <v>0</v>
      </c>
      <c r="I27" s="578">
        <v>1</v>
      </c>
      <c r="J27" s="401" cm="1">
        <f t="array" ref="J27">IFBLANK( Z27,"")</f>
        <v>-1</v>
      </c>
      <c r="K27" s="578" t="str">
        <f t="shared" si="8"/>
        <v>Yes</v>
      </c>
      <c r="L27" s="37">
        <v>2</v>
      </c>
      <c r="N27" s="158"/>
      <c r="O27" s="101"/>
      <c r="P27" s="52"/>
      <c r="Q27" s="101"/>
      <c r="R27" s="126"/>
      <c r="S27" s="101"/>
      <c r="T27" s="101"/>
      <c r="U27" s="39"/>
      <c r="V27" s="37"/>
      <c r="W27" s="91" t="str">
        <f t="shared" si="4"/>
        <v>Actual</v>
      </c>
      <c r="X27" s="2081" t="str">
        <f>_PL!X27</f>
        <v>a</v>
      </c>
      <c r="Y27" s="911">
        <v>2</v>
      </c>
      <c r="Z27" s="198" cm="1">
        <f t="array" ref="Z27">_xlfn.SWITCH(
    TRUE,
    _PL!$L27=TRUE, 1,
    _PL!$L27=FALSE,-1,
    _PL!$L27=-1,0,
""
)</f>
        <v>-1</v>
      </c>
      <c r="AA27" s="200"/>
      <c r="AB27" s="301">
        <f t="shared" si="9"/>
        <v>2</v>
      </c>
      <c r="AC27" s="2448" t="str" cm="1">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
      </c>
      <c r="AD27" s="2441">
        <v>1</v>
      </c>
      <c r="AE27" s="2441">
        <v>1</v>
      </c>
      <c r="AF27" s="2441">
        <v>1</v>
      </c>
      <c r="AG27" s="2441">
        <v>1</v>
      </c>
      <c r="AH27" s="2441">
        <v>1</v>
      </c>
      <c r="AI27" s="2441">
        <v>1</v>
      </c>
      <c r="AJ27" s="2441">
        <v>1</v>
      </c>
      <c r="AK27" s="2441">
        <v>1</v>
      </c>
      <c r="AL27" s="2441">
        <v>1</v>
      </c>
      <c r="AM27" s="2441">
        <v>1</v>
      </c>
      <c r="AN27" s="2441">
        <v>1</v>
      </c>
      <c r="AO27" s="2441">
        <v>1</v>
      </c>
      <c r="AP27" s="2441">
        <v>1</v>
      </c>
      <c r="AQ27" s="2441">
        <v>1</v>
      </c>
      <c r="AR27" s="2441">
        <v>1</v>
      </c>
      <c r="AS27" s="2441">
        <v>1</v>
      </c>
      <c r="AT27" s="2441">
        <v>1</v>
      </c>
      <c r="AU27" s="2441">
        <v>1</v>
      </c>
      <c r="AV27" s="2441">
        <v>1</v>
      </c>
      <c r="AW27" s="2441">
        <v>1</v>
      </c>
      <c r="AX27" s="2441">
        <v>1</v>
      </c>
      <c r="AY27" s="2441">
        <v>1</v>
      </c>
      <c r="AZ27" s="2441">
        <v>1</v>
      </c>
      <c r="BA27" s="2441">
        <v>1</v>
      </c>
      <c r="BB27" s="2441">
        <v>1</v>
      </c>
      <c r="BC27" s="2441">
        <v>1</v>
      </c>
      <c r="BD27" s="2441">
        <v>1</v>
      </c>
      <c r="BE27" s="2441">
        <v>1</v>
      </c>
      <c r="BF27" s="2441">
        <v>1</v>
      </c>
      <c r="BG27" s="2441">
        <v>1</v>
      </c>
      <c r="BH27" s="2441">
        <v>1</v>
      </c>
      <c r="BI27" s="2441">
        <v>1</v>
      </c>
      <c r="BJ27" s="2441">
        <v>1</v>
      </c>
      <c r="BK27" s="2441">
        <v>1</v>
      </c>
      <c r="BL27" s="2441">
        <v>1</v>
      </c>
      <c r="BM27" s="2441">
        <v>1</v>
      </c>
      <c r="BN27" s="2441">
        <v>1</v>
      </c>
      <c r="BO27" s="2442"/>
      <c r="BP27" s="2442"/>
      <c r="BQ27" s="2442"/>
      <c r="BR27" s="2442"/>
      <c r="BS27" s="2442"/>
      <c r="BT27" s="2442"/>
      <c r="BU27" s="2442"/>
      <c r="BV27" s="2442"/>
      <c r="BW27" s="2442"/>
      <c r="BX27" s="2442"/>
      <c r="BY27" s="2442"/>
      <c r="BZ27" s="2442"/>
      <c r="CA27" s="34"/>
      <c r="CC27" s="33"/>
      <c r="CD27" s="1772" t="e" cm="1">
        <f t="array" aca="1" ref="CD27" ca="1">_xlfn.LET( _xlpm.CheckBlank, SUM(PL!$AD27:'PL'!$BN27) = 0, IF(_xlpm.CheckBlank, "", SUM(_xlfn._xlws.FILTER(PL!$AD27:$BN27,(YEAR(PL!$AD$12:$BN$12)=PL!CD$12)*(array_timeline&lt;=PL!CD$11)))))</f>
        <v>#NAME?</v>
      </c>
      <c r="CE27" s="1772" t="e" cm="1">
        <f t="array" aca="1" ref="CE27" ca="1">_xlfn.LET( _xlpm.CheckBlank, SUM(PL!$AD27:'PL'!$BN27) = 0, IF(_xlpm.CheckBlank, "", SUM(_xlfn._xlws.FILTER(PL!$AD27:$BN27,(YEAR(PL!$AD$12:$BN$12)=PL!CE$12)*(array_timeline&lt;=PL!CE$11)))))</f>
        <v>#NAME?</v>
      </c>
      <c r="CF27" s="88"/>
      <c r="CG27" s="1461" t="str" cm="1">
        <f t="array" aca="1" ref="CG27" ca="1">IFERROR(_xlfn.LET(_xlpm.CheckBlank,SUM(PL!$AD27:$BN27)=0,IF(_xlpm.CheckBlank,"",SUM(_xlfn._xlws.FILTER(PL!$AD27:$BN27,(YEAR(PL!$AD$12:$BN$12)=PL!CG$12)*(array_timeline&lt;=PL!CG$11))))),"n/a")</f>
        <v>n/a</v>
      </c>
      <c r="CH27" s="1461" t="e" cm="1">
        <f t="array" aca="1" ref="CH27" ca="1">_xlfn.LET( _xlpm.CheckBlank, SUM(PL!$AD27:$BN27) = 0, IF(_xlpm.CheckBlank, "", SUM(_xlfn._xlws.FILTER(PL!$AD27:$BN27,(YEAR(PL!$AD$12:$BN$12)=PL!CH$12)*(array_timeline&lt;=PL!CH$11)))))</f>
        <v>#NAME?</v>
      </c>
      <c r="CI27" s="88"/>
      <c r="CJ27" s="1461" cm="1">
        <f t="array" ref="CJ27">_xlfn.LET( _xlpm.CheckBlank, SUM(PL!$AD27:$BN27) = 0, IF(_xlpm.CheckBlank, "", SUM(_xlfn.TAKE(_xlfn.DROP(PL!$AD27:$BN27, ,-DATEDIFF(PL!CJ$11, val_asOfDate,"M")),1,-12))))</f>
        <v>12</v>
      </c>
      <c r="CK27" s="1461" cm="1">
        <f t="array" ref="CK27">_xlfn.LET( _xlpm.CheckBlank, SUM(PL!$AD27:$BN27) = 0, IF(_xlpm.CheckBlank, "", SUM(_xlfn.TAKE(_xlfn.DROP(PL!$AD27:$BN27, ,-DATEDIFF(PL!CK$11, val_asOfDate,"M")),1,-12))))</f>
        <v>12</v>
      </c>
      <c r="CL27" s="88"/>
      <c r="CM27" s="2441">
        <v>1</v>
      </c>
      <c r="CN27" s="2441">
        <v>1</v>
      </c>
      <c r="CO27" s="1169"/>
      <c r="CP27" s="2441">
        <v>1</v>
      </c>
      <c r="CQ27" s="2441">
        <v>1</v>
      </c>
      <c r="CR27" s="34"/>
      <c r="CS27" s="2056"/>
      <c r="CT27" s="2447" t="e" cm="1">
        <f t="array" aca="1" ref="CT27" ca="1">IF(ISNUMBER(SEARCH("Select",$Y27)),"",_xldudf_CX_PUSH($Y27,CX_ENTITY,C27,val_asOfDate))</f>
        <v>#NAME?</v>
      </c>
      <c r="CU27" s="2447" t="e" cm="1">
        <f t="array" aca="1" ref="CU27" ca="1">IF(ISNUMBER(SEARCH("Select",$Y27)),"",_xldudf_CX_PUSH($Y27,CX_ENTITY,C27,EOMONTH(val_asOfDate,1)))</f>
        <v>#NAME?</v>
      </c>
      <c r="CV27" s="2447" t="e" cm="1">
        <f t="array" aca="1" ref="CV27" ca="1">IF(ISNUMBER(SEARCH("Select",$Y27)),"",_xldudf_CX_PUSH($Y27,CX_ENTITY,C27,EOMONTH(val_asOfDate,2)))</f>
        <v>#NAME?</v>
      </c>
      <c r="CW27" s="2447" t="e" cm="1">
        <f t="array" aca="1" ref="CW27" ca="1">IF(ISNUMBER(SEARCH("Select",$Y27)),"",_xldudf_CX_PUSH($Y27,CX_ENTITY,C27,EOMONTH(val_asOfDate,3)))</f>
        <v>#NAME?</v>
      </c>
      <c r="CX27" s="2443"/>
      <c r="CY27" s="2444" t="str" cm="1">
        <f t="array" aca="1" ref="CY27" ca="1">IFERROR(IF(CM27*fxVal_normal=_PL!CM27,"",IF(OR($CM27="",$CM27=0, NOT(ISNUMBER($CM27)), ISERROR($CM27), $B27=""), "",
   IF($I27=1,
      IFBLANK(
         _xldudf_CX_PUSH($CM27*fxVal_normal, CX_ENTITY, $B27, $CM$11, $CM$14, $CM$19,),
         ""
      ),
      IF($I27=2,
         IFBLANK(
            _xldudf_CX_PUSH($CM27, CX_ENTITY, $B27, $CM$11, $CM$14, $CM$19,),
            ""
         ),
         IF($I27=3,
            "",
            IFBLANK(
               _xldudf_CX_PUSH($CM27, CX_ENTITY, $B27, $CM$11, $CM$14, $CM$19,),
               ""
            )
         )
      )
   )
)),"")</f>
        <v/>
      </c>
      <c r="CZ27" s="2444" t="str" cm="1">
        <f t="array" aca="1" ref="CZ27" ca="1">IFERROR(IF(CN27*fxVal_normal=_PL!CN27,"",IF(OR($CN27="",$CN27=0, NOT(ISNUMBER($CN27)), ISERROR($CN27), $B27=""), "",
   IF($I27=1,
      IFBLANK(
         _xldudf_CX_PUSH($CN27*fxVal_normal, CX_ENTITY, $B27, $CN$11, $CN$14, $CN$19,),
         ""
      ),
      IF($I27=2,
         IFBLANK(
            _xldudf_CX_PUSH($CN27, CX_ENTITY, $B27, $CN$11, $CN$14, $CN$19,),
            ""
         ),
         IF($I27=3,
            "",
            IFBLANK(
               _xldudf_CX_PUSH($CN27, CX_ENTITY, $B27, $CN$11, $CN$14, $CN$19,),
               ""
            )
         )
      )
   )
)),"")</f>
        <v/>
      </c>
      <c r="DA27" s="2444" t="str" cm="1">
        <f t="array" aca="1" ref="DA27" ca="1">IFERROR(IF(CP27*fxVal_normal=_PL!CP27,"",IF(OR($CP27="",$CP27=0, NOT(ISNUMBER($CP27)), ISERROR($CP27), $B27=""), "",
   IF($I27=1,
      IFBLANK(
         _xldudf_CX_PUSH($CP27*fxVal_normal, CX_ENTITY, $B27, $CP$11, $CP$14, $CP$19,),
         ""
      ),
      IF($I27=2,
         IFBLANK(
            _xldudf_CX_PUSH($CP27, CX_ENTITY, $B27, $CP$11, $CP$14, $CP$19,),
            ""
         ),
         IF($I27=3,
            "",
            IFBLANK(
               _xldudf_CX_PUSH($CP27, CX_ENTITY, $B27, $CP$11, $CP$14, $CP$19,),
               ""
            )
         )
      )
   )
)),"")</f>
        <v/>
      </c>
      <c r="DB27" s="2444" t="str" cm="1">
        <f t="array" aca="1" ref="DB27" ca="1">IFERROR(IF(CQ27*fxVal_normal=_PL!CQ27,"",IF(OR($CQ27="", $CQ27=0, NOT(ISNUMBER($CQ27)), ISERROR($CQ27), $B27=""), "",
   IF($I27=1,
      IFBLANK(
         _xldudf_CX_PUSH($CQ27*fxVal_normal, CX_ENTITY, $B27, $CQ$11, $CQ$14, $CQ$19,),
         ""
      ),
      IF($I27=2,
         IFBLANK(
            _xldudf_CX_PUSH($CQ27, CX_ENTITY, $B27, $CQ$11, $CQ$14, $CQ$19,),
            ""
         ),
         IF($I27=3,
            "",
            IFBLANK(
               _xldudf_CX_PUSH($CQ27, CX_ENTITY, $B27, $CQ$11, $CQ$14, $CQ$19,),
               ""
            )
         )
      )
   ))
),"")</f>
        <v/>
      </c>
      <c r="DC27" s="2443"/>
      <c r="DD27" s="2445" t="str" cm="1">
        <f t="array" aca="1" ref="DD27" ca="1">IFERROR(IF(AD27*fxVal_normal=_PL!AD27,"",IF(OR(AD27="", NOT(ISNUMBER(AD27)), ISERROR(AD27), $B27=""), "",
   IF($I27=1,
      IFBLANK(
         _xldudf_CX_PUSH(AD27*fxVal_normal, CX_ENTITY, $B27, AD$11, AD$14, AD$19,),
         ""
      ),
      IF($I27=2,
         IFBLANK(
            _xldudf_CX_PUSH(AD27, CX_ENTITY, $B27, AD$11, AD$14, AD$19,),
            ""
         ),
         IF($I27=3,
            "",
            IFBLANK(
               _xldudf_CX_PUSH(AD27, CX_ENTITY, $B27, AD$11, AD$14, AD$19,),
               ""
            )
         )
      )
   )
)),"")</f>
        <v/>
      </c>
      <c r="DE27" s="2445" t="str" cm="1">
        <f t="array" aca="1" ref="DE27" ca="1">IFERROR(IF(AE27*fxVal_normal=_PL!AE27,"",IF(OR(AE27="", NOT(ISNUMBER(AE27)), ISERROR(AE27), $B27=""), "",
   IF($I27=1,
      IFBLANK(
         _xldudf_CX_PUSH(AE27*fxVal_normal, CX_ENTITY, $B27, AE$11, AE$14, AE$19,),
         ""
      ),
      IF($I27=2,
         IFBLANK(
            _xldudf_CX_PUSH(AE27, CX_ENTITY, $B27, AE$11, AE$14, AE$19,),
            ""
         ),
         IF($I27=3,
            "",
            IFBLANK(
               _xldudf_CX_PUSH(AE27, CX_ENTITY, $B27, AE$11, AE$14, AE$19,),
               ""
            )
         )
      )
   )
)),"")</f>
        <v/>
      </c>
      <c r="DF27" s="2445" t="str" cm="1">
        <f t="array" aca="1" ref="DF27" ca="1">IFERROR(IF(AF27*fxVal_normal=_PL!AF27,"",IF(OR(AF27="", NOT(ISNUMBER(AF27)), ISERROR(AF27), $B27=""), "",
   IF($I27=1,
      IFBLANK(
         _xldudf_CX_PUSH(AF27*fxVal_normal, CX_ENTITY, $B27, AF$11, AF$14, AF$19,),
         ""
      ),
      IF($I27=2,
         IFBLANK(
            _xldudf_CX_PUSH(AF27, CX_ENTITY, $B27, AF$11, AF$14, AF$19,),
            ""
         ),
         IF($I27=3,
            "",
            IFBLANK(
               _xldudf_CX_PUSH(AF27, CX_ENTITY, $B27, AF$11, AF$14, AF$19,),
               ""
            )
         )
      )
   )
)),"")</f>
        <v/>
      </c>
      <c r="DG27" s="2445" t="str" cm="1">
        <f t="array" aca="1" ref="DG27" ca="1">IFERROR(IF(AG27*fxVal_normal=_PL!AG27,"",IF(OR(AG27="", NOT(ISNUMBER(AG27)), ISERROR(AG27), $B27=""), "",
   IF($I27=1,
      IFBLANK(
         _xldudf_CX_PUSH(AG27*fxVal_normal, CX_ENTITY, $B27, AG$11, AG$14, AG$19,),
         ""
      ),
      IF($I27=2,
         IFBLANK(
            _xldudf_CX_PUSH(AG27, CX_ENTITY, $B27, AG$11, AG$14, AG$19,),
            ""
         ),
         IF($I27=3,
            "",
            IFBLANK(
               _xldudf_CX_PUSH(AG27, CX_ENTITY, $B27, AG$11, AG$14, AG$19,),
               ""
            )
         )
      )
   )
)),"")</f>
        <v/>
      </c>
      <c r="DH27" s="2445" t="str" cm="1">
        <f t="array" aca="1" ref="DH27" ca="1">IFERROR(IF(AH27*fxVal_normal=_PL!AH27,"",IF(OR(AH27="", NOT(ISNUMBER(AH27)), ISERROR(AH27), $B27=""), "",
   IF($I27=1,
      IFBLANK(
         _xldudf_CX_PUSH(AH27*fxVal_normal, CX_ENTITY, $B27, AH$11, AH$14, AH$19,),
         ""
      ),
      IF($I27=2,
         IFBLANK(
            _xldudf_CX_PUSH(AH27, CX_ENTITY, $B27, AH$11, AH$14, AH$19,),
            ""
         ),
         IF($I27=3,
            "",
            IFBLANK(
               _xldudf_CX_PUSH(AH27, CX_ENTITY, $B27, AH$11, AH$14, AH$19,),
               ""
            )
         )
      )
   )
)),"")</f>
        <v/>
      </c>
      <c r="DI27" s="2445" t="str" cm="1">
        <f t="array" aca="1" ref="DI27" ca="1">IFERROR(IF(AI27*fxVal_normal=_PL!AI27,"",IF(OR(AI27="", NOT(ISNUMBER(AI27)), ISERROR(AI27), $B27=""), "",
   IF($I27=1,
      IFBLANK(
         _xldudf_CX_PUSH(AI27*fxVal_normal, CX_ENTITY, $B27, AI$11, AI$14, AI$19,),
         ""
      ),
      IF($I27=2,
         IFBLANK(
            _xldudf_CX_PUSH(AI27, CX_ENTITY, $B27, AI$11, AI$14, AI$19,),
            ""
         ),
         IF($I27=3,
            "",
            IFBLANK(
               _xldudf_CX_PUSH(AI27, CX_ENTITY, $B27, AI$11, AI$14, AI$19,),
               ""
            )
         )
      )
   )
)),"")</f>
        <v/>
      </c>
      <c r="DJ27" s="2445" t="str" cm="1">
        <f t="array" aca="1" ref="DJ27" ca="1">IFERROR(IF(AJ27*fxVal_normal=_PL!AJ27,"",IF(OR(AJ27="", NOT(ISNUMBER(AJ27)), ISERROR(AJ27), $B27=""), "",
   IF($I27=1,
      IFBLANK(
         _xldudf_CX_PUSH(AJ27*fxVal_normal, CX_ENTITY, $B27, AJ$11, AJ$14, AJ$19,),
         ""
      ),
      IF($I27=2,
         IFBLANK(
            _xldudf_CX_PUSH(AJ27, CX_ENTITY, $B27, AJ$11, AJ$14, AJ$19,),
            ""
         ),
         IF($I27=3,
            "",
            IFBLANK(
               _xldudf_CX_PUSH(AJ27, CX_ENTITY, $B27, AJ$11, AJ$14, AJ$19,),
               ""
            )
         )
      )
   )
)),"")</f>
        <v/>
      </c>
      <c r="DK27" s="2445" t="str" cm="1">
        <f t="array" aca="1" ref="DK27" ca="1">IFERROR(IF(AK27*fxVal_normal=_PL!AK27,"",IF(OR(AK27="", NOT(ISNUMBER(AK27)), ISERROR(AK27), $B27=""), "",
   IF($I27=1,
      IFBLANK(
         _xldudf_CX_PUSH(AK27*fxVal_normal, CX_ENTITY, $B27, AK$11, AK$14, AK$19,),
         ""
      ),
      IF($I27=2,
         IFBLANK(
            _xldudf_CX_PUSH(AK27, CX_ENTITY, $B27, AK$11, AK$14, AK$19,),
            ""
         ),
         IF($I27=3,
            "",
            IFBLANK(
               _xldudf_CX_PUSH(AK27, CX_ENTITY, $B27, AK$11, AK$14, AK$19,),
               ""
            )
         )
      )
   )
)),"")</f>
        <v/>
      </c>
      <c r="DL27" s="2445" t="str" cm="1">
        <f t="array" aca="1" ref="DL27" ca="1">IFERROR(IF(AL27*fxVal_normal=_PL!AL27,"",IF(OR(AL27="", NOT(ISNUMBER(AL27)), ISERROR(AL27), $B27=""), "",
   IF($I27=1,
      IFBLANK(
         _xldudf_CX_PUSH(AL27*fxVal_normal, CX_ENTITY, $B27, AL$11, AL$14, AL$19,),
         ""
      ),
      IF($I27=2,
         IFBLANK(
            _xldudf_CX_PUSH(AL27, CX_ENTITY, $B27, AL$11, AL$14, AL$19,),
            ""
         ),
         IF($I27=3,
            "",
            IFBLANK(
               _xldudf_CX_PUSH(AL27, CX_ENTITY, $B27, AL$11, AL$14, AL$19,),
               ""
            )
         )
      )
   )
)),"")</f>
        <v/>
      </c>
      <c r="DM27" s="2445" t="str" cm="1">
        <f t="array" aca="1" ref="DM27" ca="1">IFERROR(IF(AM27*fxVal_normal=_PL!AM27,"",IF(OR(AM27="", NOT(ISNUMBER(AM27)), ISERROR(AM27), $B27=""), "",
   IF($I27=1,
      IFBLANK(
         _xldudf_CX_PUSH(AM27*fxVal_normal, CX_ENTITY, $B27, AM$11, AM$14, AM$19,),
         ""
      ),
      IF($I27=2,
         IFBLANK(
            _xldudf_CX_PUSH(AM27, CX_ENTITY, $B27, AM$11, AM$14, AM$19,),
            ""
         ),
         IF($I27=3,
            "",
            IFBLANK(
               _xldudf_CX_PUSH(AM27, CX_ENTITY, $B27, AM$11, AM$14, AM$19,),
               ""
            )
         )
      )
   )
)),"")</f>
        <v/>
      </c>
      <c r="DN27" s="2445" t="str" cm="1">
        <f t="array" aca="1" ref="DN27" ca="1">IFERROR(IF(AN27*fxVal_normal=_PL!AN27,"",IF(OR(AN27="", NOT(ISNUMBER(AN27)), ISERROR(AN27), $B27=""), "",
   IF($I27=1,
      IFBLANK(
         _xldudf_CX_PUSH(AN27*fxVal_normal, CX_ENTITY, $B27, AN$11, AN$14, AN$19,),
         ""
      ),
      IF($I27=2,
         IFBLANK(
            _xldudf_CX_PUSH(AN27, CX_ENTITY, $B27, AN$11, AN$14, AN$19,),
            ""
         ),
         IF($I27=3,
            "",
            IFBLANK(
               _xldudf_CX_PUSH(AN27, CX_ENTITY, $B27, AN$11, AN$14, AN$19,),
               ""
            )
         )
      )
   )
)),"")</f>
        <v/>
      </c>
      <c r="DO27" s="2445" t="str" cm="1">
        <f t="array" aca="1" ref="DO27" ca="1">IFERROR(IF(AO27*fxVal_normal=_PL!AO27,"",IF(OR(AO27="", NOT(ISNUMBER(AO27)), ISERROR(AO27), $B27=""), "",
   IF($I27=1,
      IFBLANK(
         _xldudf_CX_PUSH(AO27*fxVal_normal, CX_ENTITY, $B27, AO$11, AO$14, AO$19,),
         ""
      ),
      IF($I27=2,
         IFBLANK(
            _xldudf_CX_PUSH(AO27, CX_ENTITY, $B27, AO$11, AO$14, AO$19,),
            ""
         ),
         IF($I27=3,
            "",
            IFBLANK(
               _xldudf_CX_PUSH(AO27, CX_ENTITY, $B27, AO$11, AO$14, AO$19,),
               ""
            )
         )
      )
   )
)),"")</f>
        <v/>
      </c>
      <c r="DP27" s="2445" t="str" cm="1">
        <f t="array" aca="1" ref="DP27" ca="1">IFERROR(IF(AP27*fxVal_normal=_PL!AP27,"",IF(OR(AP27="", NOT(ISNUMBER(AP27)), ISERROR(AP27), $B27=""), "",
   IF($I27=1,
      IFBLANK(
         _xldudf_CX_PUSH(AP27*fxVal_normal, CX_ENTITY, $B27, AP$11, AP$14, AP$19,),
         ""
      ),
      IF($I27=2,
         IFBLANK(
            _xldudf_CX_PUSH(AP27, CX_ENTITY, $B27, AP$11, AP$14, AP$19,),
            ""
         ),
         IF($I27=3,
            "",
            IFBLANK(
               _xldudf_CX_PUSH(AP27, CX_ENTITY, $B27, AP$11, AP$14, AP$19,),
               ""
            )
         )
      )
   )
)),"")</f>
        <v/>
      </c>
      <c r="DQ27" s="2445" t="str" cm="1">
        <f t="array" aca="1" ref="DQ27" ca="1">IFERROR(IF(AQ27*fxVal_normal=_PL!AQ27,"",IF(OR(AQ27="", NOT(ISNUMBER(AQ27)), ISERROR(AQ27), $B27=""), "",
   IF($I27=1,
      IFBLANK(
         _xldudf_CX_PUSH(AQ27*fxVal_normal, CX_ENTITY, $B27, AQ$11, AQ$14, AQ$19,),
         ""
      ),
      IF($I27=2,
         IFBLANK(
            _xldudf_CX_PUSH(AQ27, CX_ENTITY, $B27, AQ$11, AQ$14, AQ$19,),
            ""
         ),
         IF($I27=3,
            "",
            IFBLANK(
               _xldudf_CX_PUSH(AQ27, CX_ENTITY, $B27, AQ$11, AQ$14, AQ$19,),
               ""
            )
         )
      )
   )
)),"")</f>
        <v/>
      </c>
      <c r="DR27" s="2445" t="str" cm="1">
        <f t="array" aca="1" ref="DR27" ca="1">IFERROR(IF(AR27*fxVal_normal=_PL!AR27,"",IF(OR(AR27="", NOT(ISNUMBER(AR27)), ISERROR(AR27), $B27=""), "",
   IF($I27=1,
      IFBLANK(
         _xldudf_CX_PUSH(AR27*fxVal_normal, CX_ENTITY, $B27, AR$11, AR$14, AR$19,),
         ""
      ),
      IF($I27=2,
         IFBLANK(
            _xldudf_CX_PUSH(AR27, CX_ENTITY, $B27, AR$11, AR$14, AR$19,),
            ""
         ),
         IF($I27=3,
            "",
            IFBLANK(
               _xldudf_CX_PUSH(AR27, CX_ENTITY, $B27, AR$11, AR$14, AR$19,),
               ""
            )
         )
      )
   )
)),"")</f>
        <v/>
      </c>
      <c r="DS27" s="2445" t="str" cm="1">
        <f t="array" aca="1" ref="DS27" ca="1">IFERROR(IF(AS27*fxVal_normal=_PL!AS27,"",IF(OR(AS27="", NOT(ISNUMBER(AS27)), ISERROR(AS27), $B27=""), "",
   IF($I27=1,
      IFBLANK(
         _xldudf_CX_PUSH(AS27*fxVal_normal, CX_ENTITY, $B27, AS$11, AS$14, AS$19,),
         ""
      ),
      IF($I27=2,
         IFBLANK(
            _xldudf_CX_PUSH(AS27, CX_ENTITY, $B27, AS$11, AS$14, AS$19,),
            ""
         ),
         IF($I27=3,
            "",
            IFBLANK(
               _xldudf_CX_PUSH(AS27, CX_ENTITY, $B27, AS$11, AS$14, AS$19,),
               ""
            )
         )
      )
   )
)),"")</f>
        <v/>
      </c>
      <c r="DT27" s="2445" t="str" cm="1">
        <f t="array" aca="1" ref="DT27" ca="1">IFERROR(IF(AT27*fxVal_normal=_PL!AT27,"",IF(OR(AT27="", NOT(ISNUMBER(AT27)), ISERROR(AT27), $B27=""), "",
   IF($I27=1,
      IFBLANK(
         _xldudf_CX_PUSH(AT27*fxVal_normal, CX_ENTITY, $B27, AT$11, AT$14, AT$19,),
         ""
      ),
      IF($I27=2,
         IFBLANK(
            _xldudf_CX_PUSH(AT27, CX_ENTITY, $B27, AT$11, AT$14, AT$19,),
            ""
         ),
         IF($I27=3,
            "",
            IFBLANK(
               _xldudf_CX_PUSH(AT27, CX_ENTITY, $B27, AT$11, AT$14, AT$19,),
               ""
            )
         )
      )
   )
)),"")</f>
        <v/>
      </c>
      <c r="DU27" s="2445" t="str" cm="1">
        <f t="array" aca="1" ref="DU27" ca="1">IFERROR(IF(AU27*fxVal_normal=_PL!AU27,"",IF(OR(AU27="", NOT(ISNUMBER(AU27)), ISERROR(AU27), $B27=""), "",
   IF($I27=1,
      IFBLANK(
         _xldudf_CX_PUSH(AU27*fxVal_normal, CX_ENTITY, $B27, AU$11, AU$14, AU$19,),
         ""
      ),
      IF($I27=2,
         IFBLANK(
            _xldudf_CX_PUSH(AU27, CX_ENTITY, $B27, AU$11, AU$14, AU$19,),
            ""
         ),
         IF($I27=3,
            "",
            IFBLANK(
               _xldudf_CX_PUSH(AU27, CX_ENTITY, $B27, AU$11, AU$14, AU$19,),
               ""
            )
         )
      )
   )
)),"")</f>
        <v/>
      </c>
      <c r="DV27" s="2445" t="str" cm="1">
        <f t="array" aca="1" ref="DV27" ca="1">IFERROR(IF(AV27*fxVal_normal=_PL!AV27,"",IF(OR(AV27="", NOT(ISNUMBER(AV27)), ISERROR(AV27), $B27=""), "",
   IF($I27=1,
      IFBLANK(
         _xldudf_CX_PUSH(AV27*fxVal_normal, CX_ENTITY, $B27, AV$11, AV$14, AV$19,),
         ""
      ),
      IF($I27=2,
         IFBLANK(
            _xldudf_CX_PUSH(AV27, CX_ENTITY, $B27, AV$11, AV$14, AV$19,),
            ""
         ),
         IF($I27=3,
            "",
            IFBLANK(
               _xldudf_CX_PUSH(AV27, CX_ENTITY, $B27, AV$11, AV$14, AV$19,),
               ""
            )
         )
      )
   )
)),"")</f>
        <v/>
      </c>
      <c r="DW27" s="2445" t="str" cm="1">
        <f t="array" aca="1" ref="DW27" ca="1">IFERROR(IF(AW27*fxVal_normal=_PL!AW27,"",IF(OR(AW27="", NOT(ISNUMBER(AW27)), ISERROR(AW27), $B27=""), "",
   IF($I27=1,
      IFBLANK(
         _xldudf_CX_PUSH(AW27*fxVal_normal, CX_ENTITY, $B27, AW$11, AW$14, AW$19,),
         ""
      ),
      IF($I27=2,
         IFBLANK(
            _xldudf_CX_PUSH(AW27, CX_ENTITY, $B27, AW$11, AW$14, AW$19,),
            ""
         ),
         IF($I27=3,
            "",
            IFBLANK(
               _xldudf_CX_PUSH(AW27, CX_ENTITY, $B27, AW$11, AW$14, AW$19,),
               ""
            )
         )
      )
   )
)),"")</f>
        <v/>
      </c>
      <c r="DX27" s="2445" t="str" cm="1">
        <f t="array" aca="1" ref="DX27" ca="1">IFERROR(IF(AX27*fxVal_normal=_PL!AX27,"",IF(OR(AX27="", NOT(ISNUMBER(AX27)), ISERROR(AX27), $B27=""), "",
   IF($I27=1,
      IFBLANK(
         _xldudf_CX_PUSH(AX27*fxVal_normal, CX_ENTITY, $B27, AX$11, AX$14, AX$19,),
         ""
      ),
      IF($I27=2,
         IFBLANK(
            _xldudf_CX_PUSH(AX27, CX_ENTITY, $B27, AX$11, AX$14, AX$19,),
            ""
         ),
         IF($I27=3,
            "",
            IFBLANK(
               _xldudf_CX_PUSH(AX27, CX_ENTITY, $B27, AX$11, AX$14, AX$19,),
               ""
            )
         )
      )
   )
)),"")</f>
        <v/>
      </c>
      <c r="DY27" s="2445" t="str" cm="1">
        <f t="array" aca="1" ref="DY27" ca="1">IFERROR(IF(AY27*fxVal_normal=_PL!AY27,"",IF(OR(AY27="", NOT(ISNUMBER(AY27)), ISERROR(AY27), $B27=""), "",
   IF($I27=1,
      IFBLANK(
         _xldudf_CX_PUSH(AY27*fxVal_normal, CX_ENTITY, $B27, AY$11, AY$14, AY$19,),
         ""
      ),
      IF($I27=2,
         IFBLANK(
            _xldudf_CX_PUSH(AY27, CX_ENTITY, $B27, AY$11, AY$14, AY$19,),
            ""
         ),
         IF($I27=3,
            "",
            IFBLANK(
               _xldudf_CX_PUSH(AY27, CX_ENTITY, $B27, AY$11, AY$14, AY$19,),
               ""
            )
         )
      )
   )
)),"")</f>
        <v/>
      </c>
      <c r="DZ27" s="2445" t="str" cm="1">
        <f t="array" aca="1" ref="DZ27" ca="1">IFERROR(IF(AZ27*fxVal_normal=_PL!AZ27,"",IF(OR(AZ27="", NOT(ISNUMBER(AZ27)), ISERROR(AZ27), $B27=""), "",
   IF($I27=1,
      IFBLANK(
         _xldudf_CX_PUSH(AZ27*fxVal_normal, CX_ENTITY, $B27, AZ$11, AZ$14, AZ$19,),
         ""
      ),
      IF($I27=2,
         IFBLANK(
            _xldudf_CX_PUSH(AZ27, CX_ENTITY, $B27, AZ$11, AZ$14, AZ$19,),
            ""
         ),
         IF($I27=3,
            "",
            IFBLANK(
               _xldudf_CX_PUSH(AZ27, CX_ENTITY, $B27, AZ$11, AZ$14, AZ$19,),
               ""
            )
         )
      )
   )
)),"")</f>
        <v/>
      </c>
      <c r="EA27" s="2445" t="str" cm="1">
        <f t="array" aca="1" ref="EA27" ca="1">IFERROR(IF(BA27*fxVal_normal=_PL!BA27,"",IF(OR(BA27="", NOT(ISNUMBER(BA27)), ISERROR(BA27), $B27=""), "",
   IF($I27=1,
      IFBLANK(
         _xldudf_CX_PUSH(BA27*fxVal_normal, CX_ENTITY, $B27, BA$11, BA$14, BA$19,),
         ""
      ),
      IF($I27=2,
         IFBLANK(
            _xldudf_CX_PUSH(BA27, CX_ENTITY, $B27, BA$11, BA$14, BA$19,),
            ""
         ),
         IF($I27=3,
            "",
            IFBLANK(
               _xldudf_CX_PUSH(BA27, CX_ENTITY, $B27, BA$11, BA$14, BA$19,),
               ""
            )
         )
      )
   )
)),"")</f>
        <v/>
      </c>
      <c r="EB27" s="2445" t="str" cm="1">
        <f t="array" aca="1" ref="EB27" ca="1">IFERROR(IF(BB27*fxVal_normal=_PL!BB27,"",IF(OR(BB27="", NOT(ISNUMBER(BB27)), ISERROR(BB27), $B27=""), "",
   IF($I27=1,
      IFBLANK(
         _xldudf_CX_PUSH(BB27*fxVal_normal, CX_ENTITY, $B27, BB$11, BB$14, BB$19,),
         ""
      ),
      IF($I27=2,
         IFBLANK(
            _xldudf_CX_PUSH(BB27, CX_ENTITY, $B27, BB$11, BB$14, BB$19,),
            ""
         ),
         IF($I27=3,
            "",
            IFBLANK(
               _xldudf_CX_PUSH(BB27, CX_ENTITY, $B27, BB$11, BB$14, BB$19,),
               ""
            )
         )
      )
   )
)),"")</f>
        <v/>
      </c>
      <c r="EC27" s="2445" t="str" cm="1">
        <f t="array" aca="1" ref="EC27" ca="1">IFERROR(IF(BC27*fxVal_normal=_PL!BC27,"",IF(OR(BC27="", NOT(ISNUMBER(BC27)), ISERROR(BC27), $B27=""), "",
   IF($I27=1,
      IFBLANK(
         _xldudf_CX_PUSH(BC27*fxVal_normal, CX_ENTITY, $B27, BC$11, BC$14, BC$19,),
         ""
      ),
      IF($I27=2,
         IFBLANK(
            _xldudf_CX_PUSH(BC27, CX_ENTITY, $B27, BC$11, BC$14, BC$19,),
            ""
         ),
         IF($I27=3,
            "",
            IFBLANK(
               _xldudf_CX_PUSH(BC27, CX_ENTITY, $B27, BC$11, BC$14, BC$19,),
               ""
            )
         )
      )
   )
)),"")</f>
        <v/>
      </c>
      <c r="ED27" s="2445" t="str" cm="1">
        <f t="array" aca="1" ref="ED27" ca="1">IFERROR(IF(BD27*fxVal_normal=_PL!BD27,"",IF(OR(BD27="", NOT(ISNUMBER(BD27)), ISERROR(BD27), $B27=""), "",
   IF($I27=1,
      IFBLANK(
         _xldudf_CX_PUSH(BD27*fxVal_normal, CX_ENTITY, $B27, BD$11, BD$14, BD$19,),
         ""
      ),
      IF($I27=2,
         IFBLANK(
            _xldudf_CX_PUSH(BD27, CX_ENTITY, $B27, BD$11, BD$14, BD$19,),
            ""
         ),
         IF($I27=3,
            "",
            IFBLANK(
               _xldudf_CX_PUSH(BD27, CX_ENTITY, $B27, BD$11, BD$14, BD$19,),
               ""
            )
         )
      )
   )
)),"")</f>
        <v/>
      </c>
      <c r="EE27" s="2445" t="str" cm="1">
        <f t="array" aca="1" ref="EE27" ca="1">IFERROR(IF(BE27*fxVal_normal=_PL!BE27,"",IF(OR(BE27="", NOT(ISNUMBER(BE27)), ISERROR(BE27), $B27=""), "",
   IF($I27=1,
      IFBLANK(
         _xldudf_CX_PUSH(BE27*fxVal_normal, CX_ENTITY, $B27, BE$11, BE$14, BE$19,),
         ""
      ),
      IF($I27=2,
         IFBLANK(
            _xldudf_CX_PUSH(BE27, CX_ENTITY, $B27, BE$11, BE$14, BE$19,),
            ""
         ),
         IF($I27=3,
            "",
            IFBLANK(
               _xldudf_CX_PUSH(BE27, CX_ENTITY, $B27, BE$11, BE$14, BE$19,),
               ""
            )
         )
      )
   )
)),"")</f>
        <v/>
      </c>
      <c r="EF27" s="2445" t="str" cm="1">
        <f t="array" aca="1" ref="EF27" ca="1">IFERROR(IF(BF27*fxVal_normal=_PL!BF27,"",IF(OR(BF27="", NOT(ISNUMBER(BF27)), ISERROR(BF27), $B27=""), "",
   IF($I27=1,
      IFBLANK(
         _xldudf_CX_PUSH(BF27*fxVal_normal, CX_ENTITY, $B27, BF$11, BF$14, BF$19,),
         ""
      ),
      IF($I27=2,
         IFBLANK(
            _xldudf_CX_PUSH(BF27, CX_ENTITY, $B27, BF$11, BF$14, BF$19,),
            ""
         ),
         IF($I27=3,
            "",
            IFBLANK(
               _xldudf_CX_PUSH(BF27, CX_ENTITY, $B27, BF$11, BF$14, BF$19,),
               ""
            )
         )
      )
   )
)),"")</f>
        <v/>
      </c>
      <c r="EG27" s="2445" t="str" cm="1">
        <f t="array" aca="1" ref="EG27" ca="1">IFERROR(IF(BG27*fxVal_normal=_PL!BG27,"",IF(OR(BG27="", NOT(ISNUMBER(BG27)), ISERROR(BG27), $B27=""), "",
   IF($I27=1,
      IFBLANK(
         _xldudf_CX_PUSH(BG27*fxVal_normal, CX_ENTITY, $B27, BG$11, BG$14, BG$19,),
         ""
      ),
      IF($I27=2,
         IFBLANK(
            _xldudf_CX_PUSH(BG27, CX_ENTITY, $B27, BG$11, BG$14, BG$19,),
            ""
         ),
         IF($I27=3,
            "",
            IFBLANK(
               _xldudf_CX_PUSH(BG27, CX_ENTITY, $B27, BG$11, BG$14, BG$19,),
               ""
            )
         )
      )
   )
)),"")</f>
        <v/>
      </c>
      <c r="EH27" s="2445" t="str" cm="1">
        <f t="array" aca="1" ref="EH27" ca="1">IFERROR(IF(BH27*fxVal_normal=_PL!BH27,"",IF(OR(BH27="", NOT(ISNUMBER(BH27)), ISERROR(BH27), $B27=""), "",
   IF($I27=1,
      IFBLANK(
         _xldudf_CX_PUSH(BH27*fxVal_normal, CX_ENTITY, $B27, BH$11, BH$14, BH$19,),
         ""
      ),
      IF($I27=2,
         IFBLANK(
            _xldudf_CX_PUSH(BH27, CX_ENTITY, $B27, BH$11, BH$14, BH$19,),
            ""
         ),
         IF($I27=3,
            "",
            IFBLANK(
               _xldudf_CX_PUSH(BH27, CX_ENTITY, $B27, BH$11, BH$14, BH$19,),
               ""
            )
         )
      )
   )
)),"")</f>
        <v/>
      </c>
      <c r="EI27" s="2445" t="str" cm="1">
        <f t="array" aca="1" ref="EI27" ca="1">IFERROR(IF(BI27*fxVal_normal=_PL!BI27,"",IF(OR(BI27="", NOT(ISNUMBER(BI27)), ISERROR(BI27), $B27=""), "",
   IF($I27=1,
      IFBLANK(
         _xldudf_CX_PUSH(BI27*fxVal_normal, CX_ENTITY, $B27, BI$11, BI$14, BI$19,),
         ""
      ),
      IF($I27=2,
         IFBLANK(
            _xldudf_CX_PUSH(BI27, CX_ENTITY, $B27, BI$11, BI$14, BI$19,),
            ""
         ),
         IF($I27=3,
            "",
            IFBLANK(
               _xldudf_CX_PUSH(BI27, CX_ENTITY, $B27, BI$11, BI$14, BI$19,),
               ""
            )
         )
      )
   )
)),"")</f>
        <v/>
      </c>
      <c r="EJ27" s="2445" t="str" cm="1">
        <f t="array" aca="1" ref="EJ27" ca="1">IFERROR(IF(BJ27*fxVal_normal=_PL!BJ27,"",IF(OR(BJ27="", NOT(ISNUMBER(BJ27)), ISERROR(BJ27), $B27=""), "",
   IF($I27=1,
      IFBLANK(
         _xldudf_CX_PUSH(BJ27*fxVal_normal, CX_ENTITY, $B27, BJ$11, BJ$14, BJ$19,),
         ""
      ),
      IF($I27=2,
         IFBLANK(
            _xldudf_CX_PUSH(BJ27, CX_ENTITY, $B27, BJ$11, BJ$14, BJ$19,),
            ""
         ),
         IF($I27=3,
            "",
            IFBLANK(
               _xldudf_CX_PUSH(BJ27, CX_ENTITY, $B27, BJ$11, BJ$14, BJ$19,),
               ""
            )
         )
      )
   )
)),"")</f>
        <v/>
      </c>
      <c r="EK27" s="2445" t="str" cm="1">
        <f t="array" aca="1" ref="EK27" ca="1">IFERROR(IF(BK27*fxVal_normal=_PL!BK27,"",IF(OR(BK27="", NOT(ISNUMBER(BK27)), ISERROR(BK27), $B27=""), "",
   IF($I27=1,
      IFBLANK(
         _xldudf_CX_PUSH(BK27*fxVal_normal, CX_ENTITY, $B27, BK$11, BK$14, BK$19,),
         ""
      ),
      IF($I27=2,
         IFBLANK(
            _xldudf_CX_PUSH(BK27, CX_ENTITY, $B27, BK$11, BK$14, BK$19,),
            ""
         ),
         IF($I27=3,
            "",
            IFBLANK(
               _xldudf_CX_PUSH(BK27, CX_ENTITY, $B27, BK$11, BK$14, BK$19,),
               ""
            )
         )
      )
   )
)),"")</f>
        <v/>
      </c>
      <c r="EL27" s="2445" t="str" cm="1">
        <f t="array" aca="1" ref="EL27" ca="1">IFERROR(IF(BL27*fxVal_normal=_PL!BL27,"",IF(OR(BL27="", NOT(ISNUMBER(BL27)), ISERROR(BL27), $B27=""), "",
   IF($I27=1,
      IFBLANK(
         _xldudf_CX_PUSH(BL27*fxVal_normal, CX_ENTITY, $B27, BL$11, BL$14, BL$19,),
         ""
      ),
      IF($I27=2,
         IFBLANK(
            _xldudf_CX_PUSH(BL27, CX_ENTITY, $B27, BL$11, BL$14, BL$19,),
            ""
         ),
         IF($I27=3,
            "",
            IFBLANK(
               _xldudf_CX_PUSH(BL27, CX_ENTITY, $B27, BL$11, BL$14, BL$19,),
               ""
            )
         )
      )
   )
)),"")</f>
        <v/>
      </c>
      <c r="EM27" s="2445" t="str" cm="1">
        <f t="array" aca="1" ref="EM27" ca="1">IFERROR(IF(BM27*fxVal_normal=_PL!BM27,"",IF(OR(BM27="", NOT(ISNUMBER(BM27)), ISERROR(BM27), $B27=""), "",
   IF($I27=1,
      IFBLANK(
         _xldudf_CX_PUSH(BM27*fxVal_normal, CX_ENTITY, $B27, BM$11, BM$14, BM$19,),
         ""
      ),
      IF($I27=2,
         IFBLANK(
            _xldudf_CX_PUSH(BM27, CX_ENTITY, $B27, BM$11, BM$14, BM$19,),
            ""
         ),
         IF($I27=3,
            "",
            IFBLANK(
               _xldudf_CX_PUSH(BM27, CX_ENTITY, $B27, BM$11, BM$14, BM$19,),
               ""
            )
         )
      )
   )
)),"")</f>
        <v/>
      </c>
      <c r="EN27" s="2445" t="str" cm="1">
        <f t="array" aca="1" ref="EN27" ca="1">IFERROR(IF(BN27*fxVal_normal=_PL!BN27,"",IF(OR(BN27="",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44" ht="21" customHeight="1">
      <c r="A28" s="1625"/>
      <c r="B28" s="2439">
        <f>_xlfn.LET(
_xlpm.IsNotAttrDynamic, D28="",
_xlpm.Attr,_PL!F28,
_xlpm.NotInUse,Y28=D28,
_xlpm.RESULT, IF(_xlpm.IsNotAttrDynamic, _xlpm.Attr, IF( _xlpm.NotInUse, "", Y28)
),IF(_xlpm.RESULT ="", "", _xlpm.RESULT))</f>
        <v>2</v>
      </c>
      <c r="C28" s="2439" t="str" cm="1">
        <f t="array" ref="C28">IFBLANK(_PL!C28,"")</f>
        <v>EBITDA Adjustment Type I - Label 3</v>
      </c>
      <c r="D28" s="1548" t="s">
        <v>99</v>
      </c>
      <c r="E28" s="2440" t="e" cm="1">
        <f t="array" aca="1" ref="E2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)($AD28:$CQ28, Z28)</f>
        <v>#NAME?</v>
      </c>
      <c r="F28" s="1897"/>
      <c r="G28" s="1897"/>
      <c r="H28" s="578">
        <v>0</v>
      </c>
      <c r="I28" s="578">
        <v>1</v>
      </c>
      <c r="J28" s="401" cm="1">
        <f t="array" ref="J28">IFBLANK( Z28,"")</f>
        <v>-1</v>
      </c>
      <c r="K28" s="578" t="str">
        <f t="shared" si="8"/>
        <v>Yes</v>
      </c>
      <c r="L28" s="37">
        <v>3</v>
      </c>
      <c r="N28" s="158"/>
      <c r="O28" s="101"/>
      <c r="P28" s="52"/>
      <c r="Q28" s="101"/>
      <c r="R28" s="126"/>
      <c r="S28" s="101"/>
      <c r="T28" s="101"/>
      <c r="U28" s="39"/>
      <c r="V28" s="37"/>
      <c r="W28" s="91" t="str">
        <f t="shared" si="4"/>
        <v>Actual</v>
      </c>
      <c r="X28" s="2081" t="str">
        <f>_PL!X28</f>
        <v>a</v>
      </c>
      <c r="Y28" s="911">
        <v>2</v>
      </c>
      <c r="Z28" s="198" cm="1">
        <f t="array" ref="Z28">_xlfn.SWITCH(
    TRUE,
    _PL!$L28=TRUE, 1,
    _PL!$L28=FALSE,-1,
    _PL!$L28=-1,0,
""
)</f>
        <v>-1</v>
      </c>
      <c r="AA28" s="200"/>
      <c r="AB28" s="301">
        <f t="shared" si="9"/>
        <v>2</v>
      </c>
      <c r="AC28" s="2448" t="str" cm="1">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
      </c>
      <c r="AD28" s="2441">
        <v>1</v>
      </c>
      <c r="AE28" s="2441">
        <v>1</v>
      </c>
      <c r="AF28" s="2441">
        <v>1</v>
      </c>
      <c r="AG28" s="2441">
        <v>1</v>
      </c>
      <c r="AH28" s="2441">
        <v>1</v>
      </c>
      <c r="AI28" s="2441">
        <v>1</v>
      </c>
      <c r="AJ28" s="2441">
        <v>1</v>
      </c>
      <c r="AK28" s="2441">
        <v>1</v>
      </c>
      <c r="AL28" s="2441">
        <v>1</v>
      </c>
      <c r="AM28" s="2441">
        <v>1</v>
      </c>
      <c r="AN28" s="2441">
        <v>1</v>
      </c>
      <c r="AO28" s="2441">
        <v>1</v>
      </c>
      <c r="AP28" s="2441">
        <v>1</v>
      </c>
      <c r="AQ28" s="2441">
        <v>1</v>
      </c>
      <c r="AR28" s="2441">
        <v>1</v>
      </c>
      <c r="AS28" s="2441">
        <v>1</v>
      </c>
      <c r="AT28" s="2441">
        <v>1</v>
      </c>
      <c r="AU28" s="2441">
        <v>1</v>
      </c>
      <c r="AV28" s="2441">
        <v>1</v>
      </c>
      <c r="AW28" s="2441">
        <v>1</v>
      </c>
      <c r="AX28" s="2441">
        <v>1</v>
      </c>
      <c r="AY28" s="2441">
        <v>1</v>
      </c>
      <c r="AZ28" s="2441">
        <v>1</v>
      </c>
      <c r="BA28" s="2441">
        <v>1</v>
      </c>
      <c r="BB28" s="2441">
        <v>1</v>
      </c>
      <c r="BC28" s="2441">
        <v>1</v>
      </c>
      <c r="BD28" s="2441">
        <v>1</v>
      </c>
      <c r="BE28" s="2441">
        <v>1</v>
      </c>
      <c r="BF28" s="2441">
        <v>1</v>
      </c>
      <c r="BG28" s="2441">
        <v>1</v>
      </c>
      <c r="BH28" s="2441">
        <v>1</v>
      </c>
      <c r="BI28" s="2441">
        <v>1</v>
      </c>
      <c r="BJ28" s="2441">
        <v>1</v>
      </c>
      <c r="BK28" s="2441">
        <v>1</v>
      </c>
      <c r="BL28" s="2441">
        <v>1</v>
      </c>
      <c r="BM28" s="2441">
        <v>1</v>
      </c>
      <c r="BN28" s="2441">
        <v>1</v>
      </c>
      <c r="BO28" s="2442"/>
      <c r="BP28" s="2442"/>
      <c r="BQ28" s="2442"/>
      <c r="BR28" s="2442"/>
      <c r="BS28" s="2442"/>
      <c r="BT28" s="2442"/>
      <c r="BU28" s="2442"/>
      <c r="BV28" s="2442"/>
      <c r="BW28" s="2442"/>
      <c r="BX28" s="2442"/>
      <c r="BY28" s="2442"/>
      <c r="BZ28" s="2442"/>
      <c r="CA28" s="34"/>
      <c r="CC28" s="33"/>
      <c r="CD28" s="1772" t="e" cm="1">
        <f t="array" aca="1" ref="CD28" ca="1">_xlfn.LET( _xlpm.CheckBlank, SUM(PL!$AD28:'PL'!$BN28) = 0, IF(_xlpm.CheckBlank, "", SUM(_xlfn._xlws.FILTER(PL!$AD28:$BN28,(YEAR(PL!$AD$12:$BN$12)=PL!CD$12)*(array_timeline&lt;=PL!CD$11)))))</f>
        <v>#NAME?</v>
      </c>
      <c r="CE28" s="1772" t="e" cm="1">
        <f t="array" aca="1" ref="CE28" ca="1">_xlfn.LET( _xlpm.CheckBlank, SUM(PL!$AD28:'PL'!$BN28) = 0, IF(_xlpm.CheckBlank, "", SUM(_xlfn._xlws.FILTER(PL!$AD28:$BN28,(YEAR(PL!$AD$12:$BN$12)=PL!CE$12)*(array_timeline&lt;=PL!CE$11)))))</f>
        <v>#NAME?</v>
      </c>
      <c r="CF28" s="88"/>
      <c r="CG28" s="1461" t="str" cm="1">
        <f t="array" aca="1" ref="CG28" ca="1">IFERROR(_xlfn.LET(_xlpm.CheckBlank,SUM(PL!$AD28:$BN28)=0,IF(_xlpm.CheckBlank,"",SUM(_xlfn._xlws.FILTER(PL!$AD28:$BN28,(YEAR(PL!$AD$12:$BN$12)=PL!CG$12)*(array_timeline&lt;=PL!CG$11))))),"n/a")</f>
        <v>n/a</v>
      </c>
      <c r="CH28" s="1461" t="e" cm="1">
        <f t="array" aca="1" ref="CH28" ca="1">_xlfn.LET( _xlpm.CheckBlank, SUM(PL!$AD28:$BN28) = 0, IF(_xlpm.CheckBlank, "", SUM(_xlfn._xlws.FILTER(PL!$AD28:$BN28,(YEAR(PL!$AD$12:$BN$12)=PL!CH$12)*(array_timeline&lt;=PL!CH$11)))))</f>
        <v>#NAME?</v>
      </c>
      <c r="CI28" s="88"/>
      <c r="CJ28" s="1461" cm="1">
        <f t="array" ref="CJ28">_xlfn.LET( _xlpm.CheckBlank, SUM(PL!$AD28:$BN28) = 0, IF(_xlpm.CheckBlank, "", SUM(_xlfn.TAKE(_xlfn.DROP(PL!$AD28:$BN28, ,-DATEDIFF(PL!CJ$11, val_asOfDate,"M")),1,-12))))</f>
        <v>12</v>
      </c>
      <c r="CK28" s="1461" cm="1">
        <f t="array" ref="CK28">_xlfn.LET( _xlpm.CheckBlank, SUM(PL!$AD28:$BN28) = 0, IF(_xlpm.CheckBlank, "", SUM(_xlfn.TAKE(_xlfn.DROP(PL!$AD28:$BN28, ,-DATEDIFF(PL!CK$11, val_asOfDate,"M")),1,-12))))</f>
        <v>12</v>
      </c>
      <c r="CL28" s="88"/>
      <c r="CM28" s="2441">
        <v>1</v>
      </c>
      <c r="CN28" s="2441">
        <v>1</v>
      </c>
      <c r="CO28" s="1169"/>
      <c r="CP28" s="2441">
        <v>1</v>
      </c>
      <c r="CQ28" s="2441">
        <v>1</v>
      </c>
      <c r="CR28" s="34"/>
      <c r="CS28" s="2056"/>
      <c r="CT28" s="2447" t="e" cm="1">
        <f t="array" aca="1" ref="CT28" ca="1">IF(ISNUMBER(SEARCH("Select",$Y28)),"",_xldudf_CX_PUSH($Y28,CX_ENTITY,C28,val_asOfDate))</f>
        <v>#NAME?</v>
      </c>
      <c r="CU28" s="2447" t="e" cm="1">
        <f t="array" aca="1" ref="CU28" ca="1">IF(ISNUMBER(SEARCH("Select",$Y28)),"",_xldudf_CX_PUSH($Y28,CX_ENTITY,C28,EOMONTH(val_asOfDate,1)))</f>
        <v>#NAME?</v>
      </c>
      <c r="CV28" s="2447" t="e" cm="1">
        <f t="array" aca="1" ref="CV28" ca="1">IF(ISNUMBER(SEARCH("Select",$Y28)),"",_xldudf_CX_PUSH($Y28,CX_ENTITY,C28,EOMONTH(val_asOfDate,2)))</f>
        <v>#NAME?</v>
      </c>
      <c r="CW28" s="2447" t="e" cm="1">
        <f t="array" aca="1" ref="CW28" ca="1">IF(ISNUMBER(SEARCH("Select",$Y28)),"",_xldudf_CX_PUSH($Y28,CX_ENTITY,C28,EOMONTH(val_asOfDate,3)))</f>
        <v>#NAME?</v>
      </c>
      <c r="CX28" s="2443"/>
      <c r="CY28" s="2444" t="str" cm="1">
        <f t="array" aca="1" ref="CY28" ca="1">IFERROR(IF(CM28*fxVal_normal=_PL!CM28,"",IF(OR($CM28="",$CM28=0, NOT(ISNUMBER($CM28)), ISERROR($CM28), $B28=""), "",
   IF($I28=1,
      IFBLANK(
         _xldudf_CX_PUSH($CM28*fxVal_normal, CX_ENTITY, $B28, $CM$11, $CM$14, $CM$19,),
         ""
      ),
      IF($I28=2,
         IFBLANK(
            _xldudf_CX_PUSH($CM28, CX_ENTITY, $B28, $CM$11, $CM$14, $CM$19,),
            ""
         ),
         IF($I28=3,
            "",
            IFBLANK(
               _xldudf_CX_PUSH($CM28, CX_ENTITY, $B28, $CM$11, $CM$14, $CM$19,),
               ""
            )
         )
      )
   )
)),"")</f>
        <v/>
      </c>
      <c r="CZ28" s="2444" t="str" cm="1">
        <f t="array" aca="1" ref="CZ28" ca="1">IFERROR(IF(CN28*fxVal_normal=_PL!CN28,"",IF(OR($CN28="",$CN28=0, NOT(ISNUMBER($CN28)), ISERROR($CN28), $B28=""), "",
   IF($I28=1,
      IFBLANK(
         _xldudf_CX_PUSH($CN28*fxVal_normal, CX_ENTITY, $B28, $CN$11, $CN$14, $CN$19,),
         ""
      ),
      IF($I28=2,
         IFBLANK(
            _xldudf_CX_PUSH($CN28, CX_ENTITY, $B28, $CN$11, $CN$14, $CN$19,),
            ""
         ),
         IF($I28=3,
            "",
            IFBLANK(
               _xldudf_CX_PUSH($CN28, CX_ENTITY, $B28, $CN$11, $CN$14, $CN$19,),
               ""
            )
         )
      )
   )
)),"")</f>
        <v/>
      </c>
      <c r="DA28" s="2444" t="str" cm="1">
        <f t="array" aca="1" ref="DA28" ca="1">IFERROR(IF(CP28*fxVal_normal=_PL!CP28,"",IF(OR($CP28="",$CP28=0, NOT(ISNUMBER($CP28)), ISERROR($CP28), $B28=""), "",
   IF($I28=1,
      IFBLANK(
         _xldudf_CX_PUSH($CP28*fxVal_normal, CX_ENTITY, $B28, $CP$11, $CP$14, $CP$19,),
         ""
      ),
      IF($I28=2,
         IFBLANK(
            _xldudf_CX_PUSH($CP28, CX_ENTITY, $B28, $CP$11, $CP$14, $CP$19,),
            ""
         ),
         IF($I28=3,
            "",
            IFBLANK(
               _xldudf_CX_PUSH($CP28, CX_ENTITY, $B28, $CP$11, $CP$14, $CP$19,),
               ""
            )
         )
      )
   )
)),"")</f>
        <v/>
      </c>
      <c r="DB28" s="2444" t="str" cm="1">
        <f t="array" aca="1" ref="DB28" ca="1">IFERROR(IF(CQ28*fxVal_normal=_PL!CQ28,"",IF(OR($CQ28="", $CQ28=0, NOT(ISNUMBER($CQ28)), ISERROR($CQ28), $B28=""), "",
   IF($I28=1,
      IFBLANK(
         _xldudf_CX_PUSH($CQ28*fxVal_normal, CX_ENTITY, $B28, $CQ$11, $CQ$14, $CQ$19,),
         ""
      ),
      IF($I28=2,
         IFBLANK(
            _xldudf_CX_PUSH($CQ28, CX_ENTITY, $B28, $CQ$11, $CQ$14, $CQ$19,),
            ""
         ),
         IF($I28=3,
            "",
            IFBLANK(
               _xldudf_CX_PUSH($CQ28, CX_ENTITY, $B28, $CQ$11, $CQ$14, $CQ$19,),
               ""
            )
         )
      )
   ))
),"")</f>
        <v/>
      </c>
      <c r="DC28" s="2443"/>
      <c r="DD28" s="2445" t="str" cm="1">
        <f t="array" aca="1" ref="DD28" ca="1">IFERROR(IF(AD28*fxVal_normal=_PL!AD28,"",IF(OR(AD28="", NOT(ISNUMBER(AD28)), ISERROR(AD28), $B28=""), "",
   IF($I28=1,
      IFBLANK(
         _xldudf_CX_PUSH(AD28*fxVal_normal, CX_ENTITY, $B28, AD$11, AD$14, AD$19,),
         ""
      ),
      IF($I28=2,
         IFBLANK(
            _xldudf_CX_PUSH(AD28, CX_ENTITY, $B28, AD$11, AD$14, AD$19,),
            ""
         ),
         IF($I28=3,
            "",
            IFBLANK(
               _xldudf_CX_PUSH(AD28, CX_ENTITY, $B28, AD$11, AD$14, AD$19,),
               ""
            )
         )
      )
   )
)),"")</f>
        <v/>
      </c>
      <c r="DE28" s="2445" t="str" cm="1">
        <f t="array" aca="1" ref="DE28" ca="1">IFERROR(IF(AE28*fxVal_normal=_PL!AE28,"",IF(OR(AE28="", NOT(ISNUMBER(AE28)), ISERROR(AE28), $B28=""), "",
   IF($I28=1,
      IFBLANK(
         _xldudf_CX_PUSH(AE28*fxVal_normal, CX_ENTITY, $B28, AE$11, AE$14, AE$19,),
         ""
      ),
      IF($I28=2,
         IFBLANK(
            _xldudf_CX_PUSH(AE28, CX_ENTITY, $B28, AE$11, AE$14, AE$19,),
            ""
         ),
         IF($I28=3,
            "",
            IFBLANK(
               _xldudf_CX_PUSH(AE28, CX_ENTITY, $B28, AE$11, AE$14, AE$19,),
               ""
            )
         )
      )
   )
)),"")</f>
        <v/>
      </c>
      <c r="DF28" s="2445" t="str" cm="1">
        <f t="array" aca="1" ref="DF28" ca="1">IFERROR(IF(AF28*fxVal_normal=_PL!AF28,"",IF(OR(AF28="", NOT(ISNUMBER(AF28)), ISERROR(AF28), $B28=""), "",
   IF($I28=1,
      IFBLANK(
         _xldudf_CX_PUSH(AF28*fxVal_normal, CX_ENTITY, $B28, AF$11, AF$14, AF$19,),
         ""
      ),
      IF($I28=2,
         IFBLANK(
            _xldudf_CX_PUSH(AF28, CX_ENTITY, $B28, AF$11, AF$14, AF$19,),
            ""
         ),
         IF($I28=3,
            "",
            IFBLANK(
               _xldudf_CX_PUSH(AF28, CX_ENTITY, $B28, AF$11, AF$14, AF$19,),
               ""
            )
         )
      )
   )
)),"")</f>
        <v/>
      </c>
      <c r="DG28" s="2445" t="str" cm="1">
        <f t="array" aca="1" ref="DG28" ca="1">IFERROR(IF(AG28*fxVal_normal=_PL!AG28,"",IF(OR(AG28="", NOT(ISNUMBER(AG28)), ISERROR(AG28), $B28=""), "",
   IF($I28=1,
      IFBLANK(
         _xldudf_CX_PUSH(AG28*fxVal_normal, CX_ENTITY, $B28, AG$11, AG$14, AG$19,),
         ""
      ),
      IF($I28=2,
         IFBLANK(
            _xldudf_CX_PUSH(AG28, CX_ENTITY, $B28, AG$11, AG$14, AG$19,),
            ""
         ),
         IF($I28=3,
            "",
            IFBLANK(
               _xldudf_CX_PUSH(AG28, CX_ENTITY, $B28, AG$11, AG$14, AG$19,),
               ""
            )
         )
      )
   )
)),"")</f>
        <v/>
      </c>
      <c r="DH28" s="2445" t="str" cm="1">
        <f t="array" aca="1" ref="DH28" ca="1">IFERROR(IF(AH28*fxVal_normal=_PL!AH28,"",IF(OR(AH28="", NOT(ISNUMBER(AH28)), ISERROR(AH28), $B28=""), "",
   IF($I28=1,
      IFBLANK(
         _xldudf_CX_PUSH(AH28*fxVal_normal, CX_ENTITY, $B28, AH$11, AH$14, AH$19,),
         ""
      ),
      IF($I28=2,
         IFBLANK(
            _xldudf_CX_PUSH(AH28, CX_ENTITY, $B28, AH$11, AH$14, AH$19,),
            ""
         ),
         IF($I28=3,
            "",
            IFBLANK(
               _xldudf_CX_PUSH(AH28, CX_ENTITY, $B28, AH$11, AH$14, AH$19,),
               ""
            )
         )
      )
   )
)),"")</f>
        <v/>
      </c>
      <c r="DI28" s="2445" t="str" cm="1">
        <f t="array" aca="1" ref="DI28" ca="1">IFERROR(IF(AI28*fxVal_normal=_PL!AI28,"",IF(OR(AI28="", NOT(ISNUMBER(AI28)), ISERROR(AI28), $B28=""), "",
   IF($I28=1,
      IFBLANK(
         _xldudf_CX_PUSH(AI28*fxVal_normal, CX_ENTITY, $B28, AI$11, AI$14, AI$19,),
         ""
      ),
      IF($I28=2,
         IFBLANK(
            _xldudf_CX_PUSH(AI28, CX_ENTITY, $B28, AI$11, AI$14, AI$19,),
            ""
         ),
         IF($I28=3,
            "",
            IFBLANK(
               _xldudf_CX_PUSH(AI28, CX_ENTITY, $B28, AI$11, AI$14, AI$19,),
               ""
            )
         )
      )
   )
)),"")</f>
        <v/>
      </c>
      <c r="DJ28" s="2445" t="str" cm="1">
        <f t="array" aca="1" ref="DJ28" ca="1">IFERROR(IF(AJ28*fxVal_normal=_PL!AJ28,"",IF(OR(AJ28="", NOT(ISNUMBER(AJ28)), ISERROR(AJ28), $B28=""), "",
   IF($I28=1,
      IFBLANK(
         _xldudf_CX_PUSH(AJ28*fxVal_normal, CX_ENTITY, $B28, AJ$11, AJ$14, AJ$19,),
         ""
      ),
      IF($I28=2,
         IFBLANK(
            _xldudf_CX_PUSH(AJ28, CX_ENTITY, $B28, AJ$11, AJ$14, AJ$19,),
            ""
         ),
         IF($I28=3,
            "",
            IFBLANK(
               _xldudf_CX_PUSH(AJ28, CX_ENTITY, $B28, AJ$11, AJ$14, AJ$19,),
               ""
            )
         )
      )
   )
)),"")</f>
        <v/>
      </c>
      <c r="DK28" s="2445" t="str" cm="1">
        <f t="array" aca="1" ref="DK28" ca="1">IFERROR(IF(AK28*fxVal_normal=_PL!AK28,"",IF(OR(AK28="", NOT(ISNUMBER(AK28)), ISERROR(AK28), $B28=""), "",
   IF($I28=1,
      IFBLANK(
         _xldudf_CX_PUSH(AK28*fxVal_normal, CX_ENTITY, $B28, AK$11, AK$14, AK$19,),
         ""
      ),
      IF($I28=2,
         IFBLANK(
            _xldudf_CX_PUSH(AK28, CX_ENTITY, $B28, AK$11, AK$14, AK$19,),
            ""
         ),
         IF($I28=3,
            "",
            IFBLANK(
               _xldudf_CX_PUSH(AK28, CX_ENTITY, $B28, AK$11, AK$14, AK$19,),
               ""
            )
         )
      )
   )
)),"")</f>
        <v/>
      </c>
      <c r="DL28" s="2445" t="str" cm="1">
        <f t="array" aca="1" ref="DL28" ca="1">IFERROR(IF(AL28*fxVal_normal=_PL!AL28,"",IF(OR(AL28="", NOT(ISNUMBER(AL28)), ISERROR(AL28), $B28=""), "",
   IF($I28=1,
      IFBLANK(
         _xldudf_CX_PUSH(AL28*fxVal_normal, CX_ENTITY, $B28, AL$11, AL$14, AL$19,),
         ""
      ),
      IF($I28=2,
         IFBLANK(
            _xldudf_CX_PUSH(AL28, CX_ENTITY, $B28, AL$11, AL$14, AL$19,),
            ""
         ),
         IF($I28=3,
            "",
            IFBLANK(
               _xldudf_CX_PUSH(AL28, CX_ENTITY, $B28, AL$11, AL$14, AL$19,),
               ""
            )
         )
      )
   )
)),"")</f>
        <v/>
      </c>
      <c r="DM28" s="2445" t="str" cm="1">
        <f t="array" aca="1" ref="DM28" ca="1">IFERROR(IF(AM28*fxVal_normal=_PL!AM28,"",IF(OR(AM28="", NOT(ISNUMBER(AM28)), ISERROR(AM28), $B28=""), "",
   IF($I28=1,
      IFBLANK(
         _xldudf_CX_PUSH(AM28*fxVal_normal, CX_ENTITY, $B28, AM$11, AM$14, AM$19,),
         ""
      ),
      IF($I28=2,
         IFBLANK(
            _xldudf_CX_PUSH(AM28, CX_ENTITY, $B28, AM$11, AM$14, AM$19,),
            ""
         ),
         IF($I28=3,
            "",
            IFBLANK(
               _xldudf_CX_PUSH(AM28, CX_ENTITY, $B28, AM$11, AM$14, AM$19,),
               ""
            )
         )
      )
   )
)),"")</f>
        <v/>
      </c>
      <c r="DN28" s="2445" t="str" cm="1">
        <f t="array" aca="1" ref="DN28" ca="1">IFERROR(IF(AN28*fxVal_normal=_PL!AN28,"",IF(OR(AN28="", NOT(ISNUMBER(AN28)), ISERROR(AN28), $B28=""), "",
   IF($I28=1,
      IFBLANK(
         _xldudf_CX_PUSH(AN28*fxVal_normal, CX_ENTITY, $B28, AN$11, AN$14, AN$19,),
         ""
      ),
      IF($I28=2,
         IFBLANK(
            _xldudf_CX_PUSH(AN28, CX_ENTITY, $B28, AN$11, AN$14, AN$19,),
            ""
         ),
         IF($I28=3,
            "",
            IFBLANK(
               _xldudf_CX_PUSH(AN28, CX_ENTITY, $B28, AN$11, AN$14, AN$19,),
               ""
            )
         )
      )
   )
)),"")</f>
        <v/>
      </c>
      <c r="DO28" s="2445" t="str" cm="1">
        <f t="array" aca="1" ref="DO28" ca="1">IFERROR(IF(AO28*fxVal_normal=_PL!AO28,"",IF(OR(AO28="", NOT(ISNUMBER(AO28)), ISERROR(AO28), $B28=""), "",
   IF($I28=1,
      IFBLANK(
         _xldudf_CX_PUSH(AO28*fxVal_normal, CX_ENTITY, $B28, AO$11, AO$14, AO$19,),
         ""
      ),
      IF($I28=2,
         IFBLANK(
            _xldudf_CX_PUSH(AO28, CX_ENTITY, $B28, AO$11, AO$14, AO$19,),
            ""
         ),
         IF($I28=3,
            "",
            IFBLANK(
               _xldudf_CX_PUSH(AO28, CX_ENTITY, $B28, AO$11, AO$14, AO$19,),
               ""
            )
         )
      )
   )
)),"")</f>
        <v/>
      </c>
      <c r="DP28" s="2445" t="str" cm="1">
        <f t="array" aca="1" ref="DP28" ca="1">IFERROR(IF(AP28*fxVal_normal=_PL!AP28,"",IF(OR(AP28="", NOT(ISNUMBER(AP28)), ISERROR(AP28), $B28=""), "",
   IF($I28=1,
      IFBLANK(
         _xldudf_CX_PUSH(AP28*fxVal_normal, CX_ENTITY, $B28, AP$11, AP$14, AP$19,),
         ""
      ),
      IF($I28=2,
         IFBLANK(
            _xldudf_CX_PUSH(AP28, CX_ENTITY, $B28, AP$11, AP$14, AP$19,),
            ""
         ),
         IF($I28=3,
            "",
            IFBLANK(
               _xldudf_CX_PUSH(AP28, CX_ENTITY, $B28, AP$11, AP$14, AP$19,),
               ""
            )
         )
      )
   )
)),"")</f>
        <v/>
      </c>
      <c r="DQ28" s="2445" t="str" cm="1">
        <f t="array" aca="1" ref="DQ28" ca="1">IFERROR(IF(AQ28*fxVal_normal=_PL!AQ28,"",IF(OR(AQ28="", NOT(ISNUMBER(AQ28)), ISERROR(AQ28), $B28=""), "",
   IF($I28=1,
      IFBLANK(
         _xldudf_CX_PUSH(AQ28*fxVal_normal, CX_ENTITY, $B28, AQ$11, AQ$14, AQ$19,),
         ""
      ),
      IF($I28=2,
         IFBLANK(
            _xldudf_CX_PUSH(AQ28, CX_ENTITY, $B28, AQ$11, AQ$14, AQ$19,),
            ""
         ),
         IF($I28=3,
            "",
            IFBLANK(
               _xldudf_CX_PUSH(AQ28, CX_ENTITY, $B28, AQ$11, AQ$14, AQ$19,),
               ""
            )
         )
      )
   )
)),"")</f>
        <v/>
      </c>
      <c r="DR28" s="2445" t="str" cm="1">
        <f t="array" aca="1" ref="DR28" ca="1">IFERROR(IF(AR28*fxVal_normal=_PL!AR28,"",IF(OR(AR28="", NOT(ISNUMBER(AR28)), ISERROR(AR28), $B28=""), "",
   IF($I28=1,
      IFBLANK(
         _xldudf_CX_PUSH(AR28*fxVal_normal, CX_ENTITY, $B28, AR$11, AR$14, AR$19,),
         ""
      ),
      IF($I28=2,
         IFBLANK(
            _xldudf_CX_PUSH(AR28, CX_ENTITY, $B28, AR$11, AR$14, AR$19,),
            ""
         ),
         IF($I28=3,
            "",
            IFBLANK(
               _xldudf_CX_PUSH(AR28, CX_ENTITY, $B28, AR$11, AR$14, AR$19,),
               ""
            )
         )
      )
   )
)),"")</f>
        <v/>
      </c>
      <c r="DS28" s="2445" t="str" cm="1">
        <f t="array" aca="1" ref="DS28" ca="1">IFERROR(IF(AS28*fxVal_normal=_PL!AS28,"",IF(OR(AS28="", NOT(ISNUMBER(AS28)), ISERROR(AS28), $B28=""), "",
   IF($I28=1,
      IFBLANK(
         _xldudf_CX_PUSH(AS28*fxVal_normal, CX_ENTITY, $B28, AS$11, AS$14, AS$19,),
         ""
      ),
      IF($I28=2,
         IFBLANK(
            _xldudf_CX_PUSH(AS28, CX_ENTITY, $B28, AS$11, AS$14, AS$19,),
            ""
         ),
         IF($I28=3,
            "",
            IFBLANK(
               _xldudf_CX_PUSH(AS28, CX_ENTITY, $B28, AS$11, AS$14, AS$19,),
               ""
            )
         )
      )
   )
)),"")</f>
        <v/>
      </c>
      <c r="DT28" s="2445" t="str" cm="1">
        <f t="array" aca="1" ref="DT28" ca="1">IFERROR(IF(AT28*fxVal_normal=_PL!AT28,"",IF(OR(AT28="", NOT(ISNUMBER(AT28)), ISERROR(AT28), $B28=""), "",
   IF($I28=1,
      IFBLANK(
         _xldudf_CX_PUSH(AT28*fxVal_normal, CX_ENTITY, $B28, AT$11, AT$14, AT$19,),
         ""
      ),
      IF($I28=2,
         IFBLANK(
            _xldudf_CX_PUSH(AT28, CX_ENTITY, $B28, AT$11, AT$14, AT$19,),
            ""
         ),
         IF($I28=3,
            "",
            IFBLANK(
               _xldudf_CX_PUSH(AT28, CX_ENTITY, $B28, AT$11, AT$14, AT$19,),
               ""
            )
         )
      )
   )
)),"")</f>
        <v/>
      </c>
      <c r="DU28" s="2445" t="str" cm="1">
        <f t="array" aca="1" ref="DU28" ca="1">IFERROR(IF(AU28*fxVal_normal=_PL!AU28,"",IF(OR(AU28="", NOT(ISNUMBER(AU28)), ISERROR(AU28), $B28=""), "",
   IF($I28=1,
      IFBLANK(
         _xldudf_CX_PUSH(AU28*fxVal_normal, CX_ENTITY, $B28, AU$11, AU$14, AU$19,),
         ""
      ),
      IF($I28=2,
         IFBLANK(
            _xldudf_CX_PUSH(AU28, CX_ENTITY, $B28, AU$11, AU$14, AU$19,),
            ""
         ),
         IF($I28=3,
            "",
            IFBLANK(
               _xldudf_CX_PUSH(AU28, CX_ENTITY, $B28, AU$11, AU$14, AU$19,),
               ""
            )
         )
      )
   )
)),"")</f>
        <v/>
      </c>
      <c r="DV28" s="2445" t="str" cm="1">
        <f t="array" aca="1" ref="DV28" ca="1">IFERROR(IF(AV28*fxVal_normal=_PL!AV28,"",IF(OR(AV28="", NOT(ISNUMBER(AV28)), ISERROR(AV28), $B28=""), "",
   IF($I28=1,
      IFBLANK(
         _xldudf_CX_PUSH(AV28*fxVal_normal, CX_ENTITY, $B28, AV$11, AV$14, AV$19,),
         ""
      ),
      IF($I28=2,
         IFBLANK(
            _xldudf_CX_PUSH(AV28, CX_ENTITY, $B28, AV$11, AV$14, AV$19,),
            ""
         ),
         IF($I28=3,
            "",
            IFBLANK(
               _xldudf_CX_PUSH(AV28, CX_ENTITY, $B28, AV$11, AV$14, AV$19,),
               ""
            )
         )
      )
   )
)),"")</f>
        <v/>
      </c>
      <c r="DW28" s="2445" t="str" cm="1">
        <f t="array" aca="1" ref="DW28" ca="1">IFERROR(IF(AW28*fxVal_normal=_PL!AW28,"",IF(OR(AW28="", NOT(ISNUMBER(AW28)), ISERROR(AW28), $B28=""), "",
   IF($I28=1,
      IFBLANK(
         _xldudf_CX_PUSH(AW28*fxVal_normal, CX_ENTITY, $B28, AW$11, AW$14, AW$19,),
         ""
      ),
      IF($I28=2,
         IFBLANK(
            _xldudf_CX_PUSH(AW28, CX_ENTITY, $B28, AW$11, AW$14, AW$19,),
            ""
         ),
         IF($I28=3,
            "",
            IFBLANK(
               _xldudf_CX_PUSH(AW28, CX_ENTITY, $B28, AW$11, AW$14, AW$19,),
               ""
            )
         )
      )
   )
)),"")</f>
        <v/>
      </c>
      <c r="DX28" s="2445" t="str" cm="1">
        <f t="array" aca="1" ref="DX28" ca="1">IFERROR(IF(AX28*fxVal_normal=_PL!AX28,"",IF(OR(AX28="", NOT(ISNUMBER(AX28)), ISERROR(AX28), $B28=""), "",
   IF($I28=1,
      IFBLANK(
         _xldudf_CX_PUSH(AX28*fxVal_normal, CX_ENTITY, $B28, AX$11, AX$14, AX$19,),
         ""
      ),
      IF($I28=2,
         IFBLANK(
            _xldudf_CX_PUSH(AX28, CX_ENTITY, $B28, AX$11, AX$14, AX$19,),
            ""
         ),
         IF($I28=3,
            "",
            IFBLANK(
               _xldudf_CX_PUSH(AX28, CX_ENTITY, $B28, AX$11, AX$14, AX$19,),
               ""
            )
         )
      )
   )
)),"")</f>
        <v/>
      </c>
      <c r="DY28" s="2445" t="str" cm="1">
        <f t="array" aca="1" ref="DY28" ca="1">IFERROR(IF(AY28*fxVal_normal=_PL!AY28,"",IF(OR(AY28="", NOT(ISNUMBER(AY28)), ISERROR(AY28), $B28=""), "",
   IF($I28=1,
      IFBLANK(
         _xldudf_CX_PUSH(AY28*fxVal_normal, CX_ENTITY, $B28, AY$11, AY$14, AY$19,),
         ""
      ),
      IF($I28=2,
         IFBLANK(
            _xldudf_CX_PUSH(AY28, CX_ENTITY, $B28, AY$11, AY$14, AY$19,),
            ""
         ),
         IF($I28=3,
            "",
            IFBLANK(
               _xldudf_CX_PUSH(AY28, CX_ENTITY, $B28, AY$11, AY$14, AY$19,),
               ""
            )
         )
      )
   )
)),"")</f>
        <v/>
      </c>
      <c r="DZ28" s="2445" t="str" cm="1">
        <f t="array" aca="1" ref="DZ28" ca="1">IFERROR(IF(AZ28*fxVal_normal=_PL!AZ28,"",IF(OR(AZ28="", NOT(ISNUMBER(AZ28)), ISERROR(AZ28), $B28=""), "",
   IF($I28=1,
      IFBLANK(
         _xldudf_CX_PUSH(AZ28*fxVal_normal, CX_ENTITY, $B28, AZ$11, AZ$14, AZ$19,),
         ""
      ),
      IF($I28=2,
         IFBLANK(
            _xldudf_CX_PUSH(AZ28, CX_ENTITY, $B28, AZ$11, AZ$14, AZ$19,),
            ""
         ),
         IF($I28=3,
            "",
            IFBLANK(
               _xldudf_CX_PUSH(AZ28, CX_ENTITY, $B28, AZ$11, AZ$14, AZ$19,),
               ""
            )
         )
      )
   )
)),"")</f>
        <v/>
      </c>
      <c r="EA28" s="2445" t="str" cm="1">
        <f t="array" aca="1" ref="EA28" ca="1">IFERROR(IF(BA28*fxVal_normal=_PL!BA28,"",IF(OR(BA28="", NOT(ISNUMBER(BA28)), ISERROR(BA28), $B28=""), "",
   IF($I28=1,
      IFBLANK(
         _xldudf_CX_PUSH(BA28*fxVal_normal, CX_ENTITY, $B28, BA$11, BA$14, BA$19,),
         ""
      ),
      IF($I28=2,
         IFBLANK(
            _xldudf_CX_PUSH(BA28, CX_ENTITY, $B28, BA$11, BA$14, BA$19,),
            ""
         ),
         IF($I28=3,
            "",
            IFBLANK(
               _xldudf_CX_PUSH(BA28, CX_ENTITY, $B28, BA$11, BA$14, BA$19,),
               ""
            )
         )
      )
   )
)),"")</f>
        <v/>
      </c>
      <c r="EB28" s="2445" t="str" cm="1">
        <f t="array" aca="1" ref="EB28" ca="1">IFERROR(IF(BB28*fxVal_normal=_PL!BB28,"",IF(OR(BB28="", NOT(ISNUMBER(BB28)), ISERROR(BB28), $B28=""), "",
   IF($I28=1,
      IFBLANK(
         _xldudf_CX_PUSH(BB28*fxVal_normal, CX_ENTITY, $B28, BB$11, BB$14, BB$19,),
         ""
      ),
      IF($I28=2,
         IFBLANK(
            _xldudf_CX_PUSH(BB28, CX_ENTITY, $B28, BB$11, BB$14, BB$19,),
            ""
         ),
         IF($I28=3,
            "",
            IFBLANK(
               _xldudf_CX_PUSH(BB28, CX_ENTITY, $B28, BB$11, BB$14, BB$19,),
               ""
            )
         )
      )
   )
)),"")</f>
        <v/>
      </c>
      <c r="EC28" s="2445" t="str" cm="1">
        <f t="array" aca="1" ref="EC28" ca="1">IFERROR(IF(BC28*fxVal_normal=_PL!BC28,"",IF(OR(BC28="", NOT(ISNUMBER(BC28)), ISERROR(BC28), $B28=""), "",
   IF($I28=1,
      IFBLANK(
         _xldudf_CX_PUSH(BC28*fxVal_normal, CX_ENTITY, $B28, BC$11, BC$14, BC$19,),
         ""
      ),
      IF($I28=2,
         IFBLANK(
            _xldudf_CX_PUSH(BC28, CX_ENTITY, $B28, BC$11, BC$14, BC$19,),
            ""
         ),
         IF($I28=3,
            "",
            IFBLANK(
               _xldudf_CX_PUSH(BC28, CX_ENTITY, $B28, BC$11, BC$14, BC$19,),
               ""
            )
         )
      )
   )
)),"")</f>
        <v/>
      </c>
      <c r="ED28" s="2445" t="str" cm="1">
        <f t="array" aca="1" ref="ED28" ca="1">IFERROR(IF(BD28*fxVal_normal=_PL!BD28,"",IF(OR(BD28="", NOT(ISNUMBER(BD28)), ISERROR(BD28), $B28=""), "",
   IF($I28=1,
      IFBLANK(
         _xldudf_CX_PUSH(BD28*fxVal_normal, CX_ENTITY, $B28, BD$11, BD$14, BD$19,),
         ""
      ),
      IF($I28=2,
         IFBLANK(
            _xldudf_CX_PUSH(BD28, CX_ENTITY, $B28, BD$11, BD$14, BD$19,),
            ""
         ),
         IF($I28=3,
            "",
            IFBLANK(
               _xldudf_CX_PUSH(BD28, CX_ENTITY, $B28, BD$11, BD$14, BD$19,),
               ""
            )
         )
      )
   )
)),"")</f>
        <v/>
      </c>
      <c r="EE28" s="2445" t="str" cm="1">
        <f t="array" aca="1" ref="EE28" ca="1">IFERROR(IF(BE28*fxVal_normal=_PL!BE28,"",IF(OR(BE28="", NOT(ISNUMBER(BE28)), ISERROR(BE28), $B28=""), "",
   IF($I28=1,
      IFBLANK(
         _xldudf_CX_PUSH(BE28*fxVal_normal, CX_ENTITY, $B28, BE$11, BE$14, BE$19,),
         ""
      ),
      IF($I28=2,
         IFBLANK(
            _xldudf_CX_PUSH(BE28, CX_ENTITY, $B28, BE$11, BE$14, BE$19,),
            ""
         ),
         IF($I28=3,
            "",
            IFBLANK(
               _xldudf_CX_PUSH(BE28, CX_ENTITY, $B28, BE$11, BE$14, BE$19,),
               ""
            )
         )
      )
   )
)),"")</f>
        <v/>
      </c>
      <c r="EF28" s="2445" t="str" cm="1">
        <f t="array" aca="1" ref="EF28" ca="1">IFERROR(IF(BF28*fxVal_normal=_PL!BF28,"",IF(OR(BF28="", NOT(ISNUMBER(BF28)), ISERROR(BF28), $B28=""), "",
   IF($I28=1,
      IFBLANK(
         _xldudf_CX_PUSH(BF28*fxVal_normal, CX_ENTITY, $B28, BF$11, BF$14, BF$19,),
         ""
      ),
      IF($I28=2,
         IFBLANK(
            _xldudf_CX_PUSH(BF28, CX_ENTITY, $B28, BF$11, BF$14, BF$19,),
            ""
         ),
         IF($I28=3,
            "",
            IFBLANK(
               _xldudf_CX_PUSH(BF28, CX_ENTITY, $B28, BF$11, BF$14, BF$19,),
               ""
            )
         )
      )
   )
)),"")</f>
        <v/>
      </c>
      <c r="EG28" s="2445" t="str" cm="1">
        <f t="array" aca="1" ref="EG28" ca="1">IFERROR(IF(BG28*fxVal_normal=_PL!BG28,"",IF(OR(BG28="", NOT(ISNUMBER(BG28)), ISERROR(BG28), $B28=""), "",
   IF($I28=1,
      IFBLANK(
         _xldudf_CX_PUSH(BG28*fxVal_normal, CX_ENTITY, $B28, BG$11, BG$14, BG$19,),
         ""
      ),
      IF($I28=2,
         IFBLANK(
            _xldudf_CX_PUSH(BG28, CX_ENTITY, $B28, BG$11, BG$14, BG$19,),
            ""
         ),
         IF($I28=3,
            "",
            IFBLANK(
               _xldudf_CX_PUSH(BG28, CX_ENTITY, $B28, BG$11, BG$14, BG$19,),
               ""
            )
         )
      )
   )
)),"")</f>
        <v/>
      </c>
      <c r="EH28" s="2445" t="str" cm="1">
        <f t="array" aca="1" ref="EH28" ca="1">IFERROR(IF(BH28*fxVal_normal=_PL!BH28,"",IF(OR(BH28="", NOT(ISNUMBER(BH28)), ISERROR(BH28), $B28=""), "",
   IF($I28=1,
      IFBLANK(
         _xldudf_CX_PUSH(BH28*fxVal_normal, CX_ENTITY, $B28, BH$11, BH$14, BH$19,),
         ""
      ),
      IF($I28=2,
         IFBLANK(
            _xldudf_CX_PUSH(BH28, CX_ENTITY, $B28, BH$11, BH$14, BH$19,),
            ""
         ),
         IF($I28=3,
            "",
            IFBLANK(
               _xldudf_CX_PUSH(BH28, CX_ENTITY, $B28, BH$11, BH$14, BH$19,),
               ""
            )
         )
      )
   )
)),"")</f>
        <v/>
      </c>
      <c r="EI28" s="2445" t="str" cm="1">
        <f t="array" aca="1" ref="EI28" ca="1">IFERROR(IF(BI28*fxVal_normal=_PL!BI28,"",IF(OR(BI28="", NOT(ISNUMBER(BI28)), ISERROR(BI28), $B28=""), "",
   IF($I28=1,
      IFBLANK(
         _xldudf_CX_PUSH(BI28*fxVal_normal, CX_ENTITY, $B28, BI$11, BI$14, BI$19,),
         ""
      ),
      IF($I28=2,
         IFBLANK(
            _xldudf_CX_PUSH(BI28, CX_ENTITY, $B28, BI$11, BI$14, BI$19,),
            ""
         ),
         IF($I28=3,
            "",
            IFBLANK(
               _xldudf_CX_PUSH(BI28, CX_ENTITY, $B28, BI$11, BI$14, BI$19,),
               ""
            )
         )
      )
   )
)),"")</f>
        <v/>
      </c>
      <c r="EJ28" s="2445" t="str" cm="1">
        <f t="array" aca="1" ref="EJ28" ca="1">IFERROR(IF(BJ28*fxVal_normal=_PL!BJ28,"",IF(OR(BJ28="", NOT(ISNUMBER(BJ28)), ISERROR(BJ28), $B28=""), "",
   IF($I28=1,
      IFBLANK(
         _xldudf_CX_PUSH(BJ28*fxVal_normal, CX_ENTITY, $B28, BJ$11, BJ$14, BJ$19,),
         ""
      ),
      IF($I28=2,
         IFBLANK(
            _xldudf_CX_PUSH(BJ28, CX_ENTITY, $B28, BJ$11, BJ$14, BJ$19,),
            ""
         ),
         IF($I28=3,
            "",
            IFBLANK(
               _xldudf_CX_PUSH(BJ28, CX_ENTITY, $B28, BJ$11, BJ$14, BJ$19,),
               ""
            )
         )
      )
   )
)),"")</f>
        <v/>
      </c>
      <c r="EK28" s="2445" t="str" cm="1">
        <f t="array" aca="1" ref="EK28" ca="1">IFERROR(IF(BK28*fxVal_normal=_PL!BK28,"",IF(OR(BK28="", NOT(ISNUMBER(BK28)), ISERROR(BK28), $B28=""), "",
   IF($I28=1,
      IFBLANK(
         _xldudf_CX_PUSH(BK28*fxVal_normal, CX_ENTITY, $B28, BK$11, BK$14, BK$19,),
         ""
      ),
      IF($I28=2,
         IFBLANK(
            _xldudf_CX_PUSH(BK28, CX_ENTITY, $B28, BK$11, BK$14, BK$19,),
            ""
         ),
         IF($I28=3,
            "",
            IFBLANK(
               _xldudf_CX_PUSH(BK28, CX_ENTITY, $B28, BK$11, BK$14, BK$19,),
               ""
            )
         )
      )
   )
)),"")</f>
        <v/>
      </c>
      <c r="EL28" s="2445" t="str" cm="1">
        <f t="array" aca="1" ref="EL28" ca="1">IFERROR(IF(BL28*fxVal_normal=_PL!BL28,"",IF(OR(BL28="", NOT(ISNUMBER(BL28)), ISERROR(BL28), $B28=""), "",
   IF($I28=1,
      IFBLANK(
         _xldudf_CX_PUSH(BL28*fxVal_normal, CX_ENTITY, $B28, BL$11, BL$14, BL$19,),
         ""
      ),
      IF($I28=2,
         IFBLANK(
            _xldudf_CX_PUSH(BL28, CX_ENTITY, $B28, BL$11, BL$14, BL$19,),
            ""
         ),
         IF($I28=3,
            "",
            IFBLANK(
               _xldudf_CX_PUSH(BL28, CX_ENTITY, $B28, BL$11, BL$14, BL$19,),
               ""
            )
         )
      )
   )
)),"")</f>
        <v/>
      </c>
      <c r="EM28" s="2445" t="str" cm="1">
        <f t="array" aca="1" ref="EM28" ca="1">IFERROR(IF(BM28*fxVal_normal=_PL!BM28,"",IF(OR(BM28="", NOT(ISNUMBER(BM28)), ISERROR(BM28), $B28=""), "",
   IF($I28=1,
      IFBLANK(
         _xldudf_CX_PUSH(BM28*fxVal_normal, CX_ENTITY, $B28, BM$11, BM$14, BM$19,),
         ""
      ),
      IF($I28=2,
         IFBLANK(
            _xldudf_CX_PUSH(BM28, CX_ENTITY, $B28, BM$11, BM$14, BM$19,),
            ""
         ),
         IF($I28=3,
            "",
            IFBLANK(
               _xldudf_CX_PUSH(BM28, CX_ENTITY, $B28, BM$11, BM$14, BM$19,),
               ""
            )
         )
      )
   )
)),"")</f>
        <v/>
      </c>
      <c r="EN28" s="2445" t="str" cm="1">
        <f t="array" aca="1" ref="EN28" ca="1">IFERROR(IF(BN28*fxVal_normal=_PL!BN28,"",IF(OR(BN28="", NOT(ISNUMBER(BN28)), ISERROR(BN28), $B28=""), "",
   IF($I28=1,
      IFBLANK(
         _xldudf_CX_PUSH(BN28*fxVal_normal, CX_ENTITY, $B28, BN$11, BN$14, BN$19,),
         ""
      ),
      IF($I28=2,
         IFBLANK(
            _xldudf_CX_PUSH(BN28, CX_ENTITY, $B28, BN$11, BN$14, BN$19,),
            ""
         ),
         IF($I28=3,
            "",
            IFBLANK(
               _xldudf_CX_PUSH(BN28, CX_ENTITY, $B28, BN$11, BN$14, BN$19,),
               ""
            )
         )
      )
   )
)),"")</f>
        <v/>
      </c>
    </row>
    <row r="29" spans="1:144" ht="21" customHeight="1">
      <c r="A29" s="1625"/>
      <c r="B29" s="2439">
        <f>_xlfn.LET(
_xlpm.IsNotAttrDynamic, D29="",
_xlpm.Attr,_PL!F29,
_xlpm.NotInUse,Y29=D29,
_xlpm.RESULT, IF(_xlpm.IsNotAttrDynamic, _xlpm.Attr, IF( _xlpm.NotInUse, "", Y29)
),IF(_xlpm.RESULT ="", "", _xlpm.RESULT))</f>
        <v>2</v>
      </c>
      <c r="C29" s="2439" t="str" cm="1">
        <f t="array" ref="C29">IFBLANK(_PL!C29,"")</f>
        <v>EBITDA Adjustment Type I - Label 4</v>
      </c>
      <c r="D29" s="1548" t="s">
        <v>100</v>
      </c>
      <c r="E29" s="2440" t="e" cm="1">
        <f t="array" aca="1" ref="E2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)($AD29:$CQ29, Z29)</f>
        <v>#NAME?</v>
      </c>
      <c r="F29" s="1897"/>
      <c r="G29" s="1897"/>
      <c r="H29" s="578">
        <v>0</v>
      </c>
      <c r="I29" s="578">
        <v>1</v>
      </c>
      <c r="J29" s="401" cm="1">
        <f t="array" ref="J29">IFBLANK( Z29,"")</f>
        <v>-1</v>
      </c>
      <c r="K29" s="578" t="str">
        <f t="shared" si="8"/>
        <v>Yes</v>
      </c>
      <c r="L29" s="37">
        <v>4</v>
      </c>
      <c r="N29" s="158"/>
      <c r="O29" s="101"/>
      <c r="P29" s="52"/>
      <c r="Q29" s="101"/>
      <c r="R29" s="126"/>
      <c r="S29" s="101"/>
      <c r="T29" s="101"/>
      <c r="U29" s="39"/>
      <c r="V29" s="37"/>
      <c r="W29" s="91" t="str">
        <f t="shared" si="4"/>
        <v>Actual</v>
      </c>
      <c r="X29" s="2081" t="str">
        <f>_PL!X29</f>
        <v>a</v>
      </c>
      <c r="Y29" s="911">
        <v>2</v>
      </c>
      <c r="Z29" s="198" cm="1">
        <f t="array" ref="Z29">_xlfn.SWITCH(
    TRUE,
    _PL!$L29=TRUE, 1,
    _PL!$L29=FALSE,-1,
    _PL!$L29=-1,0,
""
)</f>
        <v>-1</v>
      </c>
      <c r="AA29" s="200"/>
      <c r="AB29" s="301">
        <f t="shared" si="9"/>
        <v>2</v>
      </c>
      <c r="AC29" s="2448" t="str" cm="1">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
      </c>
      <c r="AD29" s="2441">
        <v>1</v>
      </c>
      <c r="AE29" s="2441">
        <v>1</v>
      </c>
      <c r="AF29" s="2441">
        <v>1</v>
      </c>
      <c r="AG29" s="2441">
        <v>1</v>
      </c>
      <c r="AH29" s="2441">
        <v>1</v>
      </c>
      <c r="AI29" s="2441">
        <v>1</v>
      </c>
      <c r="AJ29" s="2441">
        <v>1</v>
      </c>
      <c r="AK29" s="2441">
        <v>1</v>
      </c>
      <c r="AL29" s="2441">
        <v>1</v>
      </c>
      <c r="AM29" s="2441">
        <v>1</v>
      </c>
      <c r="AN29" s="2441">
        <v>1</v>
      </c>
      <c r="AO29" s="2441">
        <v>1</v>
      </c>
      <c r="AP29" s="2441">
        <v>1</v>
      </c>
      <c r="AQ29" s="2441">
        <v>1</v>
      </c>
      <c r="AR29" s="2441">
        <v>1</v>
      </c>
      <c r="AS29" s="2441">
        <v>1</v>
      </c>
      <c r="AT29" s="2441">
        <v>1</v>
      </c>
      <c r="AU29" s="2441">
        <v>1</v>
      </c>
      <c r="AV29" s="2441">
        <v>1</v>
      </c>
      <c r="AW29" s="2441">
        <v>1</v>
      </c>
      <c r="AX29" s="2441">
        <v>1</v>
      </c>
      <c r="AY29" s="2441">
        <v>1</v>
      </c>
      <c r="AZ29" s="2441">
        <v>1</v>
      </c>
      <c r="BA29" s="2441">
        <v>1</v>
      </c>
      <c r="BB29" s="2441">
        <v>1</v>
      </c>
      <c r="BC29" s="2441">
        <v>1</v>
      </c>
      <c r="BD29" s="2441">
        <v>1</v>
      </c>
      <c r="BE29" s="2441">
        <v>1</v>
      </c>
      <c r="BF29" s="2441">
        <v>1</v>
      </c>
      <c r="BG29" s="2441">
        <v>1</v>
      </c>
      <c r="BH29" s="2441">
        <v>1</v>
      </c>
      <c r="BI29" s="2441">
        <v>1</v>
      </c>
      <c r="BJ29" s="2441">
        <v>1</v>
      </c>
      <c r="BK29" s="2441">
        <v>1</v>
      </c>
      <c r="BL29" s="2441">
        <v>1</v>
      </c>
      <c r="BM29" s="2441">
        <v>1</v>
      </c>
      <c r="BN29" s="2441">
        <v>1</v>
      </c>
      <c r="BO29" s="2442"/>
      <c r="BP29" s="2442"/>
      <c r="BQ29" s="2442"/>
      <c r="BR29" s="2442"/>
      <c r="BS29" s="2442"/>
      <c r="BT29" s="2442"/>
      <c r="BU29" s="2442"/>
      <c r="BV29" s="2442"/>
      <c r="BW29" s="2442"/>
      <c r="BX29" s="2442"/>
      <c r="BY29" s="2442"/>
      <c r="BZ29" s="2442"/>
      <c r="CA29" s="34"/>
      <c r="CC29" s="33"/>
      <c r="CD29" s="1772" t="e" cm="1">
        <f t="array" aca="1" ref="CD29" ca="1">_xlfn.LET( _xlpm.CheckBlank, SUM(PL!$AD29:'PL'!$BN29) = 0, IF(_xlpm.CheckBlank, "", SUM(_xlfn._xlws.FILTER(PL!$AD29:$BN29,(YEAR(PL!$AD$12:$BN$12)=PL!CD$12)*(array_timeline&lt;=PL!CD$11)))))</f>
        <v>#NAME?</v>
      </c>
      <c r="CE29" s="1772" t="e" cm="1">
        <f t="array" aca="1" ref="CE29" ca="1">_xlfn.LET( _xlpm.CheckBlank, SUM(PL!$AD29:'PL'!$BN29) = 0, IF(_xlpm.CheckBlank, "", SUM(_xlfn._xlws.FILTER(PL!$AD29:$BN29,(YEAR(PL!$AD$12:$BN$12)=PL!CE$12)*(array_timeline&lt;=PL!CE$11)))))</f>
        <v>#NAME?</v>
      </c>
      <c r="CF29" s="88"/>
      <c r="CG29" s="1461" t="str" cm="1">
        <f t="array" aca="1" ref="CG29" ca="1">IFERROR(_xlfn.LET(_xlpm.CheckBlank,SUM(PL!$AD29:$BN29)=0,IF(_xlpm.CheckBlank,"",SUM(_xlfn._xlws.FILTER(PL!$AD29:$BN29,(YEAR(PL!$AD$12:$BN$12)=PL!CG$12)*(array_timeline&lt;=PL!CG$11))))),"n/a")</f>
        <v>n/a</v>
      </c>
      <c r="CH29" s="1461" t="e" cm="1">
        <f t="array" aca="1" ref="CH29" ca="1">_xlfn.LET( _xlpm.CheckBlank, SUM(PL!$AD29:$BN29) = 0, IF(_xlpm.CheckBlank, "", SUM(_xlfn._xlws.FILTER(PL!$AD29:$BN29,(YEAR(PL!$AD$12:$BN$12)=PL!CH$12)*(array_timeline&lt;=PL!CH$11)))))</f>
        <v>#NAME?</v>
      </c>
      <c r="CI29" s="88"/>
      <c r="CJ29" s="1461" cm="1">
        <f t="array" ref="CJ29">_xlfn.LET( _xlpm.CheckBlank, SUM(PL!$AD29:$BN29) = 0, IF(_xlpm.CheckBlank, "", SUM(_xlfn.TAKE(_xlfn.DROP(PL!$AD29:$BN29, ,-DATEDIFF(PL!CJ$11, val_asOfDate,"M")),1,-12))))</f>
        <v>12</v>
      </c>
      <c r="CK29" s="1461" cm="1">
        <f t="array" ref="CK29">_xlfn.LET( _xlpm.CheckBlank, SUM(PL!$AD29:$BN29) = 0, IF(_xlpm.CheckBlank, "", SUM(_xlfn.TAKE(_xlfn.DROP(PL!$AD29:$BN29, ,-DATEDIFF(PL!CK$11, val_asOfDate,"M")),1,-12))))</f>
        <v>12</v>
      </c>
      <c r="CL29" s="88"/>
      <c r="CM29" s="2441">
        <v>1</v>
      </c>
      <c r="CN29" s="2441">
        <v>1</v>
      </c>
      <c r="CO29" s="1169"/>
      <c r="CP29" s="2441">
        <v>1</v>
      </c>
      <c r="CQ29" s="2441">
        <v>1</v>
      </c>
      <c r="CR29" s="34"/>
      <c r="CS29" s="2056"/>
      <c r="CT29" s="2447" t="e" cm="1">
        <f t="array" aca="1" ref="CT29" ca="1">IF(ISNUMBER(SEARCH("Select",$Y29)),"",_xldudf_CX_PUSH($Y29,CX_ENTITY,C29,val_asOfDate))</f>
        <v>#NAME?</v>
      </c>
      <c r="CU29" s="2447" t="e" cm="1">
        <f t="array" aca="1" ref="CU29" ca="1">IF(ISNUMBER(SEARCH("Select",$Y29)),"",_xldudf_CX_PUSH($Y29,CX_ENTITY,C29,EOMONTH(val_asOfDate,1)))</f>
        <v>#NAME?</v>
      </c>
      <c r="CV29" s="2447" t="e" cm="1">
        <f t="array" aca="1" ref="CV29" ca="1">IF(ISNUMBER(SEARCH("Select",$Y29)),"",_xldudf_CX_PUSH($Y29,CX_ENTITY,C29,EOMONTH(val_asOfDate,2)))</f>
        <v>#NAME?</v>
      </c>
      <c r="CW29" s="2447" t="e" cm="1">
        <f t="array" aca="1" ref="CW29" ca="1">IF(ISNUMBER(SEARCH("Select",$Y29)),"",_xldudf_CX_PUSH($Y29,CX_ENTITY,C29,EOMONTH(val_asOfDate,3)))</f>
        <v>#NAME?</v>
      </c>
      <c r="CX29" s="2443"/>
      <c r="CY29" s="2444" t="str" cm="1">
        <f t="array" aca="1" ref="CY29" ca="1">IFERROR(IF(CM29*fxVal_normal=_PL!CM29,"",IF(OR($CM29="",$CM29=0, NOT(ISNUMBER($CM29)), ISERROR($CM29), $B29=""), "",
   IF($I29=1,
      IFBLANK(
         _xldudf_CX_PUSH($CM29*fxVal_normal, CX_ENTITY, $B29, $CM$11, $CM$14, $CM$19,),
         ""
      ),
      IF($I29=2,
         IFBLANK(
            _xldudf_CX_PUSH($CM29, CX_ENTITY, $B29, $CM$11, $CM$14, $CM$19,),
            ""
         ),
         IF($I29=3,
            "",
            IFBLANK(
               _xldudf_CX_PUSH($CM29, CX_ENTITY, $B29, $CM$11, $CM$14, $CM$19,),
               ""
            )
         )
      )
   )
)),"")</f>
        <v/>
      </c>
      <c r="CZ29" s="2444" t="str" cm="1">
        <f t="array" aca="1" ref="CZ29" ca="1">IFERROR(IF(CN29*fxVal_normal=_PL!CN29,"",IF(OR($CN29="",$CN29=0, NOT(ISNUMBER($CN29)), ISERROR($CN29), $B29=""), "",
   IF($I29=1,
      IFBLANK(
         _xldudf_CX_PUSH($CN29*fxVal_normal, CX_ENTITY, $B29, $CN$11, $CN$14, $CN$19,),
         ""
      ),
      IF($I29=2,
         IFBLANK(
            _xldudf_CX_PUSH($CN29, CX_ENTITY, $B29, $CN$11, $CN$14, $CN$19,),
            ""
         ),
         IF($I29=3,
            "",
            IFBLANK(
               _xldudf_CX_PUSH($CN29, CX_ENTITY, $B29, $CN$11, $CN$14, $CN$19,),
               ""
            )
         )
      )
   )
)),"")</f>
        <v/>
      </c>
      <c r="DA29" s="2444" t="str" cm="1">
        <f t="array" aca="1" ref="DA29" ca="1">IFERROR(IF(CP29*fxVal_normal=_PL!CP29,"",IF(OR($CP29="",$CP29=0, NOT(ISNUMBER($CP29)), ISERROR($CP29), $B29=""), "",
   IF($I29=1,
      IFBLANK(
         _xldudf_CX_PUSH($CP29*fxVal_normal, CX_ENTITY, $B29, $CP$11, $CP$14, $CP$19,),
         ""
      ),
      IF($I29=2,
         IFBLANK(
            _xldudf_CX_PUSH($CP29, CX_ENTITY, $B29, $CP$11, $CP$14, $CP$19,),
            ""
         ),
         IF($I29=3,
            "",
            IFBLANK(
               _xldudf_CX_PUSH($CP29, CX_ENTITY, $B29, $CP$11, $CP$14, $CP$19,),
               ""
            )
         )
      )
   )
)),"")</f>
        <v/>
      </c>
      <c r="DB29" s="2444" t="str" cm="1">
        <f t="array" aca="1" ref="DB29" ca="1">IFERROR(IF(CQ29*fxVal_normal=_PL!CQ29,"",IF(OR($CQ29="", $CQ29=0, NOT(ISNUMBER($CQ29)), ISERROR($CQ29), $B29=""), "",
   IF($I29=1,
      IFBLANK(
         _xldudf_CX_PUSH($CQ29*fxVal_normal, CX_ENTITY, $B29, $CQ$11, $CQ$14, $CQ$19,),
         ""
      ),
      IF($I29=2,
         IFBLANK(
            _xldudf_CX_PUSH($CQ29, CX_ENTITY, $B29, $CQ$11, $CQ$14, $CQ$19,),
            ""
         ),
         IF($I29=3,
            "",
            IFBLANK(
               _xldudf_CX_PUSH($CQ29, CX_ENTITY, $B29, $CQ$11, $CQ$14, $CQ$19,),
               ""
            )
         )
      )
   ))
),"")</f>
        <v/>
      </c>
      <c r="DC29" s="2443"/>
      <c r="DD29" s="2445" t="str" cm="1">
        <f t="array" aca="1" ref="DD29" ca="1">IFERROR(IF(AD29*fxVal_normal=_PL!AD29,"",IF(OR(AD29="", NOT(ISNUMBER(AD29)), ISERROR(AD29), $B29=""), "",
   IF($I29=1,
      IFBLANK(
         _xldudf_CX_PUSH(AD29*fxVal_normal, CX_ENTITY, $B29, AD$11, AD$14, AD$19,),
         ""
      ),
      IF($I29=2,
         IFBLANK(
            _xldudf_CX_PUSH(AD29, CX_ENTITY, $B29, AD$11, AD$14, AD$19,),
            ""
         ),
         IF($I29=3,
            "",
            IFBLANK(
               _xldudf_CX_PUSH(AD29, CX_ENTITY, $B29, AD$11, AD$14, AD$19,),
               ""
            )
         )
      )
   )
)),"")</f>
        <v/>
      </c>
      <c r="DE29" s="2445" t="str" cm="1">
        <f t="array" aca="1" ref="DE29" ca="1">IFERROR(IF(AE29*fxVal_normal=_PL!AE29,"",IF(OR(AE29="", NOT(ISNUMBER(AE29)), ISERROR(AE29), $B29=""), "",
   IF($I29=1,
      IFBLANK(
         _xldudf_CX_PUSH(AE29*fxVal_normal, CX_ENTITY, $B29, AE$11, AE$14, AE$19,),
         ""
      ),
      IF($I29=2,
         IFBLANK(
            _xldudf_CX_PUSH(AE29, CX_ENTITY, $B29, AE$11, AE$14, AE$19,),
            ""
         ),
         IF($I29=3,
            "",
            IFBLANK(
               _xldudf_CX_PUSH(AE29, CX_ENTITY, $B29, AE$11, AE$14, AE$19,),
               ""
            )
         )
      )
   )
)),"")</f>
        <v/>
      </c>
      <c r="DF29" s="2445" t="str" cm="1">
        <f t="array" aca="1" ref="DF29" ca="1">IFERROR(IF(AF29*fxVal_normal=_PL!AF29,"",IF(OR(AF29="", NOT(ISNUMBER(AF29)), ISERROR(AF29), $B29=""), "",
   IF($I29=1,
      IFBLANK(
         _xldudf_CX_PUSH(AF29*fxVal_normal, CX_ENTITY, $B29, AF$11, AF$14, AF$19,),
         ""
      ),
      IF($I29=2,
         IFBLANK(
            _xldudf_CX_PUSH(AF29, CX_ENTITY, $B29, AF$11, AF$14, AF$19,),
            ""
         ),
         IF($I29=3,
            "",
            IFBLANK(
               _xldudf_CX_PUSH(AF29, CX_ENTITY, $B29, AF$11, AF$14, AF$19,),
               ""
            )
         )
      )
   )
)),"")</f>
        <v/>
      </c>
      <c r="DG29" s="2445" t="str" cm="1">
        <f t="array" aca="1" ref="DG29" ca="1">IFERROR(IF(AG29*fxVal_normal=_PL!AG29,"",IF(OR(AG29="", NOT(ISNUMBER(AG29)), ISERROR(AG29), $B29=""), "",
   IF($I29=1,
      IFBLANK(
         _xldudf_CX_PUSH(AG29*fxVal_normal, CX_ENTITY, $B29, AG$11, AG$14, AG$19,),
         ""
      ),
      IF($I29=2,
         IFBLANK(
            _xldudf_CX_PUSH(AG29, CX_ENTITY, $B29, AG$11, AG$14, AG$19,),
            ""
         ),
         IF($I29=3,
            "",
            IFBLANK(
               _xldudf_CX_PUSH(AG29, CX_ENTITY, $B29, AG$11, AG$14, AG$19,),
               ""
            )
         )
      )
   )
)),"")</f>
        <v/>
      </c>
      <c r="DH29" s="2445" t="str" cm="1">
        <f t="array" aca="1" ref="DH29" ca="1">IFERROR(IF(AH29*fxVal_normal=_PL!AH29,"",IF(OR(AH29="", NOT(ISNUMBER(AH29)), ISERROR(AH29), $B29=""), "",
   IF($I29=1,
      IFBLANK(
         _xldudf_CX_PUSH(AH29*fxVal_normal, CX_ENTITY, $B29, AH$11, AH$14, AH$19,),
         ""
      ),
      IF($I29=2,
         IFBLANK(
            _xldudf_CX_PUSH(AH29, CX_ENTITY, $B29, AH$11, AH$14, AH$19,),
            ""
         ),
         IF($I29=3,
            "",
            IFBLANK(
               _xldudf_CX_PUSH(AH29, CX_ENTITY, $B29, AH$11, AH$14, AH$19,),
               ""
            )
         )
      )
   )
)),"")</f>
        <v/>
      </c>
      <c r="DI29" s="2445" t="str" cm="1">
        <f t="array" aca="1" ref="DI29" ca="1">IFERROR(IF(AI29*fxVal_normal=_PL!AI29,"",IF(OR(AI29="", NOT(ISNUMBER(AI29)), ISERROR(AI29), $B29=""), "",
   IF($I29=1,
      IFBLANK(
         _xldudf_CX_PUSH(AI29*fxVal_normal, CX_ENTITY, $B29, AI$11, AI$14, AI$19,),
         ""
      ),
      IF($I29=2,
         IFBLANK(
            _xldudf_CX_PUSH(AI29, CX_ENTITY, $B29, AI$11, AI$14, AI$19,),
            ""
         ),
         IF($I29=3,
            "",
            IFBLANK(
               _xldudf_CX_PUSH(AI29, CX_ENTITY, $B29, AI$11, AI$14, AI$19,),
               ""
            )
         )
      )
   )
)),"")</f>
        <v/>
      </c>
      <c r="DJ29" s="2445" t="str" cm="1">
        <f t="array" aca="1" ref="DJ29" ca="1">IFERROR(IF(AJ29*fxVal_normal=_PL!AJ29,"",IF(OR(AJ29="", NOT(ISNUMBER(AJ29)), ISERROR(AJ29), $B29=""), "",
   IF($I29=1,
      IFBLANK(
         _xldudf_CX_PUSH(AJ29*fxVal_normal, CX_ENTITY, $B29, AJ$11, AJ$14, AJ$19,),
         ""
      ),
      IF($I29=2,
         IFBLANK(
            _xldudf_CX_PUSH(AJ29, CX_ENTITY, $B29, AJ$11, AJ$14, AJ$19,),
            ""
         ),
         IF($I29=3,
            "",
            IFBLANK(
               _xldudf_CX_PUSH(AJ29, CX_ENTITY, $B29, AJ$11, AJ$14, AJ$19,),
               ""
            )
         )
      )
   )
)),"")</f>
        <v/>
      </c>
      <c r="DK29" s="2445" t="str" cm="1">
        <f t="array" aca="1" ref="DK29" ca="1">IFERROR(IF(AK29*fxVal_normal=_PL!AK29,"",IF(OR(AK29="", NOT(ISNUMBER(AK29)), ISERROR(AK29), $B29=""), "",
   IF($I29=1,
      IFBLANK(
         _xldudf_CX_PUSH(AK29*fxVal_normal, CX_ENTITY, $B29, AK$11, AK$14, AK$19,),
         ""
      ),
      IF($I29=2,
         IFBLANK(
            _xldudf_CX_PUSH(AK29, CX_ENTITY, $B29, AK$11, AK$14, AK$19,),
            ""
         ),
         IF($I29=3,
            "",
            IFBLANK(
               _xldudf_CX_PUSH(AK29, CX_ENTITY, $B29, AK$11, AK$14, AK$19,),
               ""
            )
         )
      )
   )
)),"")</f>
        <v/>
      </c>
      <c r="DL29" s="2445" t="str" cm="1">
        <f t="array" aca="1" ref="DL29" ca="1">IFERROR(IF(AL29*fxVal_normal=_PL!AL29,"",IF(OR(AL29="", NOT(ISNUMBER(AL29)), ISERROR(AL29), $B29=""), "",
   IF($I29=1,
      IFBLANK(
         _xldudf_CX_PUSH(AL29*fxVal_normal, CX_ENTITY, $B29, AL$11, AL$14, AL$19,),
         ""
      ),
      IF($I29=2,
         IFBLANK(
            _xldudf_CX_PUSH(AL29, CX_ENTITY, $B29, AL$11, AL$14, AL$19,),
            ""
         ),
         IF($I29=3,
            "",
            IFBLANK(
               _xldudf_CX_PUSH(AL29, CX_ENTITY, $B29, AL$11, AL$14, AL$19,),
               ""
            )
         )
      )
   )
)),"")</f>
        <v/>
      </c>
      <c r="DM29" s="2445" t="str" cm="1">
        <f t="array" aca="1" ref="DM29" ca="1">IFERROR(IF(AM29*fxVal_normal=_PL!AM29,"",IF(OR(AM29="", NOT(ISNUMBER(AM29)), ISERROR(AM29), $B29=""), "",
   IF($I29=1,
      IFBLANK(
         _xldudf_CX_PUSH(AM29*fxVal_normal, CX_ENTITY, $B29, AM$11, AM$14, AM$19,),
         ""
      ),
      IF($I29=2,
         IFBLANK(
            _xldudf_CX_PUSH(AM29, CX_ENTITY, $B29, AM$11, AM$14, AM$19,),
            ""
         ),
         IF($I29=3,
            "",
            IFBLANK(
               _xldudf_CX_PUSH(AM29, CX_ENTITY, $B29, AM$11, AM$14, AM$19,),
               ""
            )
         )
      )
   )
)),"")</f>
        <v/>
      </c>
      <c r="DN29" s="2445" t="str" cm="1">
        <f t="array" aca="1" ref="DN29" ca="1">IFERROR(IF(AN29*fxVal_normal=_PL!AN29,"",IF(OR(AN29="", NOT(ISNUMBER(AN29)), ISERROR(AN29), $B29=""), "",
   IF($I29=1,
      IFBLANK(
         _xldudf_CX_PUSH(AN29*fxVal_normal, CX_ENTITY, $B29, AN$11, AN$14, AN$19,),
         ""
      ),
      IF($I29=2,
         IFBLANK(
            _xldudf_CX_PUSH(AN29, CX_ENTITY, $B29, AN$11, AN$14, AN$19,),
            ""
         ),
         IF($I29=3,
            "",
            IFBLANK(
               _xldudf_CX_PUSH(AN29, CX_ENTITY, $B29, AN$11, AN$14, AN$19,),
               ""
            )
         )
      )
   )
)),"")</f>
        <v/>
      </c>
      <c r="DO29" s="2445" t="str" cm="1">
        <f t="array" aca="1" ref="DO29" ca="1">IFERROR(IF(AO29*fxVal_normal=_PL!AO29,"",IF(OR(AO29="", NOT(ISNUMBER(AO29)), ISERROR(AO29), $B29=""), "",
   IF($I29=1,
      IFBLANK(
         _xldudf_CX_PUSH(AO29*fxVal_normal, CX_ENTITY, $B29, AO$11, AO$14, AO$19,),
         ""
      ),
      IF($I29=2,
         IFBLANK(
            _xldudf_CX_PUSH(AO29, CX_ENTITY, $B29, AO$11, AO$14, AO$19,),
            ""
         ),
         IF($I29=3,
            "",
            IFBLANK(
               _xldudf_CX_PUSH(AO29, CX_ENTITY, $B29, AO$11, AO$14, AO$19,),
               ""
            )
         )
      )
   )
)),"")</f>
        <v/>
      </c>
      <c r="DP29" s="2445" t="str" cm="1">
        <f t="array" aca="1" ref="DP29" ca="1">IFERROR(IF(AP29*fxVal_normal=_PL!AP29,"",IF(OR(AP29="", NOT(ISNUMBER(AP29)), ISERROR(AP29), $B29=""), "",
   IF($I29=1,
      IFBLANK(
         _xldudf_CX_PUSH(AP29*fxVal_normal, CX_ENTITY, $B29, AP$11, AP$14, AP$19,),
         ""
      ),
      IF($I29=2,
         IFBLANK(
            _xldudf_CX_PUSH(AP29, CX_ENTITY, $B29, AP$11, AP$14, AP$19,),
            ""
         ),
         IF($I29=3,
            "",
            IFBLANK(
               _xldudf_CX_PUSH(AP29, CX_ENTITY, $B29, AP$11, AP$14, AP$19,),
               ""
            )
         )
      )
   )
)),"")</f>
        <v/>
      </c>
      <c r="DQ29" s="2445" t="str" cm="1">
        <f t="array" aca="1" ref="DQ29" ca="1">IFERROR(IF(AQ29*fxVal_normal=_PL!AQ29,"",IF(OR(AQ29="", NOT(ISNUMBER(AQ29)), ISERROR(AQ29), $B29=""), "",
   IF($I29=1,
      IFBLANK(
         _xldudf_CX_PUSH(AQ29*fxVal_normal, CX_ENTITY, $B29, AQ$11, AQ$14, AQ$19,),
         ""
      ),
      IF($I29=2,
         IFBLANK(
            _xldudf_CX_PUSH(AQ29, CX_ENTITY, $B29, AQ$11, AQ$14, AQ$19,),
            ""
         ),
         IF($I29=3,
            "",
            IFBLANK(
               _xldudf_CX_PUSH(AQ29, CX_ENTITY, $B29, AQ$11, AQ$14, AQ$19,),
               ""
            )
         )
      )
   )
)),"")</f>
        <v/>
      </c>
      <c r="DR29" s="2445" t="str" cm="1">
        <f t="array" aca="1" ref="DR29" ca="1">IFERROR(IF(AR29*fxVal_normal=_PL!AR29,"",IF(OR(AR29="", NOT(ISNUMBER(AR29)), ISERROR(AR29), $B29=""), "",
   IF($I29=1,
      IFBLANK(
         _xldudf_CX_PUSH(AR29*fxVal_normal, CX_ENTITY, $B29, AR$11, AR$14, AR$19,),
         ""
      ),
      IF($I29=2,
         IFBLANK(
            _xldudf_CX_PUSH(AR29, CX_ENTITY, $B29, AR$11, AR$14, AR$19,),
            ""
         ),
         IF($I29=3,
            "",
            IFBLANK(
               _xldudf_CX_PUSH(AR29, CX_ENTITY, $B29, AR$11, AR$14, AR$19,),
               ""
            )
         )
      )
   )
)),"")</f>
        <v/>
      </c>
      <c r="DS29" s="2445" t="str" cm="1">
        <f t="array" aca="1" ref="DS29" ca="1">IFERROR(IF(AS29*fxVal_normal=_PL!AS29,"",IF(OR(AS29="", NOT(ISNUMBER(AS29)), ISERROR(AS29), $B29=""), "",
   IF($I29=1,
      IFBLANK(
         _xldudf_CX_PUSH(AS29*fxVal_normal, CX_ENTITY, $B29, AS$11, AS$14, AS$19,),
         ""
      ),
      IF($I29=2,
         IFBLANK(
            _xldudf_CX_PUSH(AS29, CX_ENTITY, $B29, AS$11, AS$14, AS$19,),
            ""
         ),
         IF($I29=3,
            "",
            IFBLANK(
               _xldudf_CX_PUSH(AS29, CX_ENTITY, $B29, AS$11, AS$14, AS$19,),
               ""
            )
         )
      )
   )
)),"")</f>
        <v/>
      </c>
      <c r="DT29" s="2445" t="str" cm="1">
        <f t="array" aca="1" ref="DT29" ca="1">IFERROR(IF(AT29*fxVal_normal=_PL!AT29,"",IF(OR(AT29="", NOT(ISNUMBER(AT29)), ISERROR(AT29), $B29=""), "",
   IF($I29=1,
      IFBLANK(
         _xldudf_CX_PUSH(AT29*fxVal_normal, CX_ENTITY, $B29, AT$11, AT$14, AT$19,),
         ""
      ),
      IF($I29=2,
         IFBLANK(
            _xldudf_CX_PUSH(AT29, CX_ENTITY, $B29, AT$11, AT$14, AT$19,),
            ""
         ),
         IF($I29=3,
            "",
            IFBLANK(
               _xldudf_CX_PUSH(AT29, CX_ENTITY, $B29, AT$11, AT$14, AT$19,),
               ""
            )
         )
      )
   )
)),"")</f>
        <v/>
      </c>
      <c r="DU29" s="2445" t="str" cm="1">
        <f t="array" aca="1" ref="DU29" ca="1">IFERROR(IF(AU29*fxVal_normal=_PL!AU29,"",IF(OR(AU29="", NOT(ISNUMBER(AU29)), ISERROR(AU29), $B29=""), "",
   IF($I29=1,
      IFBLANK(
         _xldudf_CX_PUSH(AU29*fxVal_normal, CX_ENTITY, $B29, AU$11, AU$14, AU$19,),
         ""
      ),
      IF($I29=2,
         IFBLANK(
            _xldudf_CX_PUSH(AU29, CX_ENTITY, $B29, AU$11, AU$14, AU$19,),
            ""
         ),
         IF($I29=3,
            "",
            IFBLANK(
               _xldudf_CX_PUSH(AU29, CX_ENTITY, $B29, AU$11, AU$14, AU$19,),
               ""
            )
         )
      )
   )
)),"")</f>
        <v/>
      </c>
      <c r="DV29" s="2445" t="str" cm="1">
        <f t="array" aca="1" ref="DV29" ca="1">IFERROR(IF(AV29*fxVal_normal=_PL!AV29,"",IF(OR(AV29="", NOT(ISNUMBER(AV29)), ISERROR(AV29), $B29=""), "",
   IF($I29=1,
      IFBLANK(
         _xldudf_CX_PUSH(AV29*fxVal_normal, CX_ENTITY, $B29, AV$11, AV$14, AV$19,),
         ""
      ),
      IF($I29=2,
         IFBLANK(
            _xldudf_CX_PUSH(AV29, CX_ENTITY, $B29, AV$11, AV$14, AV$19,),
            ""
         ),
         IF($I29=3,
            "",
            IFBLANK(
               _xldudf_CX_PUSH(AV29, CX_ENTITY, $B29, AV$11, AV$14, AV$19,),
               ""
            )
         )
      )
   )
)),"")</f>
        <v/>
      </c>
      <c r="DW29" s="2445" t="str" cm="1">
        <f t="array" aca="1" ref="DW29" ca="1">IFERROR(IF(AW29*fxVal_normal=_PL!AW29,"",IF(OR(AW29="", NOT(ISNUMBER(AW29)), ISERROR(AW29), $B29=""), "",
   IF($I29=1,
      IFBLANK(
         _xldudf_CX_PUSH(AW29*fxVal_normal, CX_ENTITY, $B29, AW$11, AW$14, AW$19,),
         ""
      ),
      IF($I29=2,
         IFBLANK(
            _xldudf_CX_PUSH(AW29, CX_ENTITY, $B29, AW$11, AW$14, AW$19,),
            ""
         ),
         IF($I29=3,
            "",
            IFBLANK(
               _xldudf_CX_PUSH(AW29, CX_ENTITY, $B29, AW$11, AW$14, AW$19,),
               ""
            )
         )
      )
   )
)),"")</f>
        <v/>
      </c>
      <c r="DX29" s="2445" t="str" cm="1">
        <f t="array" aca="1" ref="DX29" ca="1">IFERROR(IF(AX29*fxVal_normal=_PL!AX29,"",IF(OR(AX29="", NOT(ISNUMBER(AX29)), ISERROR(AX29), $B29=""), "",
   IF($I29=1,
      IFBLANK(
         _xldudf_CX_PUSH(AX29*fxVal_normal, CX_ENTITY, $B29, AX$11, AX$14, AX$19,),
         ""
      ),
      IF($I29=2,
         IFBLANK(
            _xldudf_CX_PUSH(AX29, CX_ENTITY, $B29, AX$11, AX$14, AX$19,),
            ""
         ),
         IF($I29=3,
            "",
            IFBLANK(
               _xldudf_CX_PUSH(AX29, CX_ENTITY, $B29, AX$11, AX$14, AX$19,),
               ""
            )
         )
      )
   )
)),"")</f>
        <v/>
      </c>
      <c r="DY29" s="2445" t="str" cm="1">
        <f t="array" aca="1" ref="DY29" ca="1">IFERROR(IF(AY29*fxVal_normal=_PL!AY29,"",IF(OR(AY29="", NOT(ISNUMBER(AY29)), ISERROR(AY29), $B29=""), "",
   IF($I29=1,
      IFBLANK(
         _xldudf_CX_PUSH(AY29*fxVal_normal, CX_ENTITY, $B29, AY$11, AY$14, AY$19,),
         ""
      ),
      IF($I29=2,
         IFBLANK(
            _xldudf_CX_PUSH(AY29, CX_ENTITY, $B29, AY$11, AY$14, AY$19,),
            ""
         ),
         IF($I29=3,
            "",
            IFBLANK(
               _xldudf_CX_PUSH(AY29, CX_ENTITY, $B29, AY$11, AY$14, AY$19,),
               ""
            )
         )
      )
   )
)),"")</f>
        <v/>
      </c>
      <c r="DZ29" s="2445" t="str" cm="1">
        <f t="array" aca="1" ref="DZ29" ca="1">IFERROR(IF(AZ29*fxVal_normal=_PL!AZ29,"",IF(OR(AZ29="", NOT(ISNUMBER(AZ29)), ISERROR(AZ29), $B29=""), "",
   IF($I29=1,
      IFBLANK(
         _xldudf_CX_PUSH(AZ29*fxVal_normal, CX_ENTITY, $B29, AZ$11, AZ$14, AZ$19,),
         ""
      ),
      IF($I29=2,
         IFBLANK(
            _xldudf_CX_PUSH(AZ29, CX_ENTITY, $B29, AZ$11, AZ$14, AZ$19,),
            ""
         ),
         IF($I29=3,
            "",
            IFBLANK(
               _xldudf_CX_PUSH(AZ29, CX_ENTITY, $B29, AZ$11, AZ$14, AZ$19,),
               ""
            )
         )
      )
   )
)),"")</f>
        <v/>
      </c>
      <c r="EA29" s="2445" t="str" cm="1">
        <f t="array" aca="1" ref="EA29" ca="1">IFERROR(IF(BA29*fxVal_normal=_PL!BA29,"",IF(OR(BA29="", NOT(ISNUMBER(BA29)), ISERROR(BA29), $B29=""), "",
   IF($I29=1,
      IFBLANK(
         _xldudf_CX_PUSH(BA29*fxVal_normal, CX_ENTITY, $B29, BA$11, BA$14, BA$19,),
         ""
      ),
      IF($I29=2,
         IFBLANK(
            _xldudf_CX_PUSH(BA29, CX_ENTITY, $B29, BA$11, BA$14, BA$19,),
            ""
         ),
         IF($I29=3,
            "",
            IFBLANK(
               _xldudf_CX_PUSH(BA29, CX_ENTITY, $B29, BA$11, BA$14, BA$19,),
               ""
            )
         )
      )
   )
)),"")</f>
        <v/>
      </c>
      <c r="EB29" s="2445" t="str" cm="1">
        <f t="array" aca="1" ref="EB29" ca="1">IFERROR(IF(BB29*fxVal_normal=_PL!BB29,"",IF(OR(BB29="", NOT(ISNUMBER(BB29)), ISERROR(BB29), $B29=""), "",
   IF($I29=1,
      IFBLANK(
         _xldudf_CX_PUSH(BB29*fxVal_normal, CX_ENTITY, $B29, BB$11, BB$14, BB$19,),
         ""
      ),
      IF($I29=2,
         IFBLANK(
            _xldudf_CX_PUSH(BB29, CX_ENTITY, $B29, BB$11, BB$14, BB$19,),
            ""
         ),
         IF($I29=3,
            "",
            IFBLANK(
               _xldudf_CX_PUSH(BB29, CX_ENTITY, $B29, BB$11, BB$14, BB$19,),
               ""
            )
         )
      )
   )
)),"")</f>
        <v/>
      </c>
      <c r="EC29" s="2445" t="str" cm="1">
        <f t="array" aca="1" ref="EC29" ca="1">IFERROR(IF(BC29*fxVal_normal=_PL!BC29,"",IF(OR(BC29="", NOT(ISNUMBER(BC29)), ISERROR(BC29), $B29=""), "",
   IF($I29=1,
      IFBLANK(
         _xldudf_CX_PUSH(BC29*fxVal_normal, CX_ENTITY, $B29, BC$11, BC$14, BC$19,),
         ""
      ),
      IF($I29=2,
         IFBLANK(
            _xldudf_CX_PUSH(BC29, CX_ENTITY, $B29, BC$11, BC$14, BC$19,),
            ""
         ),
         IF($I29=3,
            "",
            IFBLANK(
               _xldudf_CX_PUSH(BC29, CX_ENTITY, $B29, BC$11, BC$14, BC$19,),
               ""
            )
         )
      )
   )
)),"")</f>
        <v/>
      </c>
      <c r="ED29" s="2445" t="str" cm="1">
        <f t="array" aca="1" ref="ED29" ca="1">IFERROR(IF(BD29*fxVal_normal=_PL!BD29,"",IF(OR(BD29="", NOT(ISNUMBER(BD29)), ISERROR(BD29), $B29=""), "",
   IF($I29=1,
      IFBLANK(
         _xldudf_CX_PUSH(BD29*fxVal_normal, CX_ENTITY, $B29, BD$11, BD$14, BD$19,),
         ""
      ),
      IF($I29=2,
         IFBLANK(
            _xldudf_CX_PUSH(BD29, CX_ENTITY, $B29, BD$11, BD$14, BD$19,),
            ""
         ),
         IF($I29=3,
            "",
            IFBLANK(
               _xldudf_CX_PUSH(BD29, CX_ENTITY, $B29, BD$11, BD$14, BD$19,),
               ""
            )
         )
      )
   )
)),"")</f>
        <v/>
      </c>
      <c r="EE29" s="2445" t="str" cm="1">
        <f t="array" aca="1" ref="EE29" ca="1">IFERROR(IF(BE29*fxVal_normal=_PL!BE29,"",IF(OR(BE29="", NOT(ISNUMBER(BE29)), ISERROR(BE29), $B29=""), "",
   IF($I29=1,
      IFBLANK(
         _xldudf_CX_PUSH(BE29*fxVal_normal, CX_ENTITY, $B29, BE$11, BE$14, BE$19,),
         ""
      ),
      IF($I29=2,
         IFBLANK(
            _xldudf_CX_PUSH(BE29, CX_ENTITY, $B29, BE$11, BE$14, BE$19,),
            ""
         ),
         IF($I29=3,
            "",
            IFBLANK(
               _xldudf_CX_PUSH(BE29, CX_ENTITY, $B29, BE$11, BE$14, BE$19,),
               ""
            )
         )
      )
   )
)),"")</f>
        <v/>
      </c>
      <c r="EF29" s="2445" t="str" cm="1">
        <f t="array" aca="1" ref="EF29" ca="1">IFERROR(IF(BF29*fxVal_normal=_PL!BF29,"",IF(OR(BF29="", NOT(ISNUMBER(BF29)), ISERROR(BF29), $B29=""), "",
   IF($I29=1,
      IFBLANK(
         _xldudf_CX_PUSH(BF29*fxVal_normal, CX_ENTITY, $B29, BF$11, BF$14, BF$19,),
         ""
      ),
      IF($I29=2,
         IFBLANK(
            _xldudf_CX_PUSH(BF29, CX_ENTITY, $B29, BF$11, BF$14, BF$19,),
            ""
         ),
         IF($I29=3,
            "",
            IFBLANK(
               _xldudf_CX_PUSH(BF29, CX_ENTITY, $B29, BF$11, BF$14, BF$19,),
               ""
            )
         )
      )
   )
)),"")</f>
        <v/>
      </c>
      <c r="EG29" s="2445" t="str" cm="1">
        <f t="array" aca="1" ref="EG29" ca="1">IFERROR(IF(BG29*fxVal_normal=_PL!BG29,"",IF(OR(BG29="", NOT(ISNUMBER(BG29)), ISERROR(BG29), $B29=""), "",
   IF($I29=1,
      IFBLANK(
         _xldudf_CX_PUSH(BG29*fxVal_normal, CX_ENTITY, $B29, BG$11, BG$14, BG$19,),
         ""
      ),
      IF($I29=2,
         IFBLANK(
            _xldudf_CX_PUSH(BG29, CX_ENTITY, $B29, BG$11, BG$14, BG$19,),
            ""
         ),
         IF($I29=3,
            "",
            IFBLANK(
               _xldudf_CX_PUSH(BG29, CX_ENTITY, $B29, BG$11, BG$14, BG$19,),
               ""
            )
         )
      )
   )
)),"")</f>
        <v/>
      </c>
      <c r="EH29" s="2445" t="str" cm="1">
        <f t="array" aca="1" ref="EH29" ca="1">IFERROR(IF(BH29*fxVal_normal=_PL!BH29,"",IF(OR(BH29="", NOT(ISNUMBER(BH29)), ISERROR(BH29), $B29=""), "",
   IF($I29=1,
      IFBLANK(
         _xldudf_CX_PUSH(BH29*fxVal_normal, CX_ENTITY, $B29, BH$11, BH$14, BH$19,),
         ""
      ),
      IF($I29=2,
         IFBLANK(
            _xldudf_CX_PUSH(BH29, CX_ENTITY, $B29, BH$11, BH$14, BH$19,),
            ""
         ),
         IF($I29=3,
            "",
            IFBLANK(
               _xldudf_CX_PUSH(BH29, CX_ENTITY, $B29, BH$11, BH$14, BH$19,),
               ""
            )
         )
      )
   )
)),"")</f>
        <v/>
      </c>
      <c r="EI29" s="2445" t="str" cm="1">
        <f t="array" aca="1" ref="EI29" ca="1">IFERROR(IF(BI29*fxVal_normal=_PL!BI29,"",IF(OR(BI29="", NOT(ISNUMBER(BI29)), ISERROR(BI29), $B29=""), "",
   IF($I29=1,
      IFBLANK(
         _xldudf_CX_PUSH(BI29*fxVal_normal, CX_ENTITY, $B29, BI$11, BI$14, BI$19,),
         ""
      ),
      IF($I29=2,
         IFBLANK(
            _xldudf_CX_PUSH(BI29, CX_ENTITY, $B29, BI$11, BI$14, BI$19,),
            ""
         ),
         IF($I29=3,
            "",
            IFBLANK(
               _xldudf_CX_PUSH(BI29, CX_ENTITY, $B29, BI$11, BI$14, BI$19,),
               ""
            )
         )
      )
   )
)),"")</f>
        <v/>
      </c>
      <c r="EJ29" s="2445" t="str" cm="1">
        <f t="array" aca="1" ref="EJ29" ca="1">IFERROR(IF(BJ29*fxVal_normal=_PL!BJ29,"",IF(OR(BJ29="", NOT(ISNUMBER(BJ29)), ISERROR(BJ29), $B29=""), "",
   IF($I29=1,
      IFBLANK(
         _xldudf_CX_PUSH(BJ29*fxVal_normal, CX_ENTITY, $B29, BJ$11, BJ$14, BJ$19,),
         ""
      ),
      IF($I29=2,
         IFBLANK(
            _xldudf_CX_PUSH(BJ29, CX_ENTITY, $B29, BJ$11, BJ$14, BJ$19,),
            ""
         ),
         IF($I29=3,
            "",
            IFBLANK(
               _xldudf_CX_PUSH(BJ29, CX_ENTITY, $B29, BJ$11, BJ$14, BJ$19,),
               ""
            )
         )
      )
   )
)),"")</f>
        <v/>
      </c>
      <c r="EK29" s="2445" t="str" cm="1">
        <f t="array" aca="1" ref="EK29" ca="1">IFERROR(IF(BK29*fxVal_normal=_PL!BK29,"",IF(OR(BK29="", NOT(ISNUMBER(BK29)), ISERROR(BK29), $B29=""), "",
   IF($I29=1,
      IFBLANK(
         _xldudf_CX_PUSH(BK29*fxVal_normal, CX_ENTITY, $B29, BK$11, BK$14, BK$19,),
         ""
      ),
      IF($I29=2,
         IFBLANK(
            _xldudf_CX_PUSH(BK29, CX_ENTITY, $B29, BK$11, BK$14, BK$19,),
            ""
         ),
         IF($I29=3,
            "",
            IFBLANK(
               _xldudf_CX_PUSH(BK29, CX_ENTITY, $B29, BK$11, BK$14, BK$19,),
               ""
            )
         )
      )
   )
)),"")</f>
        <v/>
      </c>
      <c r="EL29" s="2445" t="str" cm="1">
        <f t="array" aca="1" ref="EL29" ca="1">IFERROR(IF(BL29*fxVal_normal=_PL!BL29,"",IF(OR(BL29="", NOT(ISNUMBER(BL29)), ISERROR(BL29), $B29=""), "",
   IF($I29=1,
      IFBLANK(
         _xldudf_CX_PUSH(BL29*fxVal_normal, CX_ENTITY, $B29, BL$11, BL$14, BL$19,),
         ""
      ),
      IF($I29=2,
         IFBLANK(
            _xldudf_CX_PUSH(BL29, CX_ENTITY, $B29, BL$11, BL$14, BL$19,),
            ""
         ),
         IF($I29=3,
            "",
            IFBLANK(
               _xldudf_CX_PUSH(BL29, CX_ENTITY, $B29, BL$11, BL$14, BL$19,),
               ""
            )
         )
      )
   )
)),"")</f>
        <v/>
      </c>
      <c r="EM29" s="2445" t="str" cm="1">
        <f t="array" aca="1" ref="EM29" ca="1">IFERROR(IF(BM29*fxVal_normal=_PL!BM29,"",IF(OR(BM29="", NOT(ISNUMBER(BM29)), ISERROR(BM29), $B29=""), "",
   IF($I29=1,
      IFBLANK(
         _xldudf_CX_PUSH(BM29*fxVal_normal, CX_ENTITY, $B29, BM$11, BM$14, BM$19,),
         ""
      ),
      IF($I29=2,
         IFBLANK(
            _xldudf_CX_PUSH(BM29, CX_ENTITY, $B29, BM$11, BM$14, BM$19,),
            ""
         ),
         IF($I29=3,
            "",
            IFBLANK(
               _xldudf_CX_PUSH(BM29, CX_ENTITY, $B29, BM$11, BM$14, BM$19,),
               ""
            )
         )
      )
   )
)),"")</f>
        <v/>
      </c>
      <c r="EN29" s="2445" t="str" cm="1">
        <f t="array" aca="1" ref="EN29" ca="1">IFERROR(IF(BN29*fxVal_normal=_PL!BN29,"",IF(OR(BN29="",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44" ht="21" customHeight="1">
      <c r="A30" s="1625"/>
      <c r="B30" s="2439">
        <f>_xlfn.LET(
_xlpm.IsNotAttrDynamic, D30="",
_xlpm.Attr,_PL!F30,
_xlpm.NotInUse,Y30=D30,
_xlpm.RESULT, IF(_xlpm.IsNotAttrDynamic, _xlpm.Attr, IF( _xlpm.NotInUse, "", Y30)
),IF(_xlpm.RESULT ="", "", _xlpm.RESULT))</f>
        <v>2</v>
      </c>
      <c r="C30" s="2439" t="str" cm="1">
        <f t="array" ref="C30">IFBLANK(_PL!C30,"")</f>
        <v>EBITDA Adjustment Type I - Label 5</v>
      </c>
      <c r="D30" s="1548" t="s">
        <v>101</v>
      </c>
      <c r="E30" s="2440" t="e" cm="1">
        <f t="array" aca="1" ref="E3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)($AD30:$CQ30, Z30)</f>
        <v>#NAME?</v>
      </c>
      <c r="F30" s="1897"/>
      <c r="G30" s="1897"/>
      <c r="H30" s="578">
        <v>0</v>
      </c>
      <c r="I30" s="578">
        <v>1</v>
      </c>
      <c r="J30" s="401" cm="1">
        <f t="array" ref="J30">IFBLANK( Z30,"")</f>
        <v>-1</v>
      </c>
      <c r="K30" s="578" t="str">
        <f t="shared" si="8"/>
        <v>Yes</v>
      </c>
      <c r="L30" s="37">
        <v>5</v>
      </c>
      <c r="N30" s="158"/>
      <c r="O30" s="101"/>
      <c r="P30" s="52"/>
      <c r="Q30" s="101"/>
      <c r="R30" s="126"/>
      <c r="S30" s="101"/>
      <c r="T30" s="101"/>
      <c r="U30" s="39"/>
      <c r="V30" s="37"/>
      <c r="W30" s="91" t="str">
        <f t="shared" si="4"/>
        <v>Actual</v>
      </c>
      <c r="X30" s="2081" t="str">
        <f>_PL!X30</f>
        <v>a</v>
      </c>
      <c r="Y30" s="911">
        <v>2</v>
      </c>
      <c r="Z30" s="198" cm="1">
        <f t="array" ref="Z30">_xlfn.SWITCH(
    TRUE,
    _PL!$L30=TRUE, 1,
    _PL!$L30=FALSE,-1,
    _PL!$L30=-1,0,
""
)</f>
        <v>-1</v>
      </c>
      <c r="AA30" s="200"/>
      <c r="AB30" s="301">
        <f t="shared" si="9"/>
        <v>2</v>
      </c>
      <c r="AC30" s="2448" t="str" cm="1">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
      </c>
      <c r="AD30" s="2441">
        <v>1</v>
      </c>
      <c r="AE30" s="2441">
        <v>1</v>
      </c>
      <c r="AF30" s="2441">
        <v>1</v>
      </c>
      <c r="AG30" s="2441">
        <v>1</v>
      </c>
      <c r="AH30" s="2441">
        <v>1</v>
      </c>
      <c r="AI30" s="2441">
        <v>1</v>
      </c>
      <c r="AJ30" s="2441">
        <v>1</v>
      </c>
      <c r="AK30" s="2441">
        <v>1</v>
      </c>
      <c r="AL30" s="2441">
        <v>1</v>
      </c>
      <c r="AM30" s="2441">
        <v>1</v>
      </c>
      <c r="AN30" s="2441">
        <v>1</v>
      </c>
      <c r="AO30" s="2441">
        <v>1</v>
      </c>
      <c r="AP30" s="2441">
        <v>1</v>
      </c>
      <c r="AQ30" s="2441">
        <v>1</v>
      </c>
      <c r="AR30" s="2441">
        <v>1</v>
      </c>
      <c r="AS30" s="2441">
        <v>1</v>
      </c>
      <c r="AT30" s="2441">
        <v>1</v>
      </c>
      <c r="AU30" s="2441">
        <v>1</v>
      </c>
      <c r="AV30" s="2441">
        <v>1</v>
      </c>
      <c r="AW30" s="2441">
        <v>1</v>
      </c>
      <c r="AX30" s="2441">
        <v>1</v>
      </c>
      <c r="AY30" s="2441">
        <v>1</v>
      </c>
      <c r="AZ30" s="2441">
        <v>1</v>
      </c>
      <c r="BA30" s="2441">
        <v>1</v>
      </c>
      <c r="BB30" s="2441">
        <v>1</v>
      </c>
      <c r="BC30" s="2441">
        <v>1</v>
      </c>
      <c r="BD30" s="2441">
        <v>1</v>
      </c>
      <c r="BE30" s="2441">
        <v>1</v>
      </c>
      <c r="BF30" s="2441">
        <v>1</v>
      </c>
      <c r="BG30" s="2441">
        <v>1</v>
      </c>
      <c r="BH30" s="2441">
        <v>1</v>
      </c>
      <c r="BI30" s="2441">
        <v>1</v>
      </c>
      <c r="BJ30" s="2441">
        <v>1</v>
      </c>
      <c r="BK30" s="2441">
        <v>1</v>
      </c>
      <c r="BL30" s="2441">
        <v>1</v>
      </c>
      <c r="BM30" s="2441">
        <v>1</v>
      </c>
      <c r="BN30" s="2441">
        <v>1</v>
      </c>
      <c r="BO30" s="2442"/>
      <c r="BP30" s="2442"/>
      <c r="BQ30" s="2442"/>
      <c r="BR30" s="2442"/>
      <c r="BS30" s="2442"/>
      <c r="BT30" s="2442"/>
      <c r="BU30" s="2442"/>
      <c r="BV30" s="2442"/>
      <c r="BW30" s="2442"/>
      <c r="BX30" s="2442"/>
      <c r="BY30" s="2442"/>
      <c r="BZ30" s="2442"/>
      <c r="CA30" s="34"/>
      <c r="CC30" s="33"/>
      <c r="CD30" s="1772" t="e" cm="1">
        <f t="array" aca="1" ref="CD30" ca="1">_xlfn.LET( _xlpm.CheckBlank, SUM(PL!$AD30:'PL'!$BN30) = 0, IF(_xlpm.CheckBlank, "", SUM(_xlfn._xlws.FILTER(PL!$AD30:$BN30,(YEAR(PL!$AD$12:$BN$12)=PL!CD$12)*(array_timeline&lt;=PL!CD$11)))))</f>
        <v>#NAME?</v>
      </c>
      <c r="CE30" s="1772" t="e" cm="1">
        <f t="array" aca="1" ref="CE30" ca="1">_xlfn.LET( _xlpm.CheckBlank, SUM(PL!$AD30:'PL'!$BN30) = 0, IF(_xlpm.CheckBlank, "", SUM(_xlfn._xlws.FILTER(PL!$AD30:$BN30,(YEAR(PL!$AD$12:$BN$12)=PL!CE$12)*(array_timeline&lt;=PL!CE$11)))))</f>
        <v>#NAME?</v>
      </c>
      <c r="CF30" s="88"/>
      <c r="CG30" s="1461" t="str" cm="1">
        <f t="array" aca="1" ref="CG30" ca="1">IFERROR(_xlfn.LET(_xlpm.CheckBlank,SUM(PL!$AD30:$BN30)=0,IF(_xlpm.CheckBlank,"",SUM(_xlfn._xlws.FILTER(PL!$AD30:$BN30,(YEAR(PL!$AD$12:$BN$12)=PL!CG$12)*(array_timeline&lt;=PL!CG$11))))),"n/a")</f>
        <v>n/a</v>
      </c>
      <c r="CH30" s="1461" t="e" cm="1">
        <f t="array" aca="1" ref="CH30" ca="1">_xlfn.LET( _xlpm.CheckBlank, SUM(PL!$AD30:$BN30) = 0, IF(_xlpm.CheckBlank, "", SUM(_xlfn._xlws.FILTER(PL!$AD30:$BN30,(YEAR(PL!$AD$12:$BN$12)=PL!CH$12)*(array_timeline&lt;=PL!CH$11)))))</f>
        <v>#NAME?</v>
      </c>
      <c r="CI30" s="88"/>
      <c r="CJ30" s="1461" cm="1">
        <f t="array" ref="CJ30">_xlfn.LET( _xlpm.CheckBlank, SUM(PL!$AD30:$BN30) = 0, IF(_xlpm.CheckBlank, "", SUM(_xlfn.TAKE(_xlfn.DROP(PL!$AD30:$BN30, ,-DATEDIFF(PL!CJ$11, val_asOfDate,"M")),1,-12))))</f>
        <v>12</v>
      </c>
      <c r="CK30" s="1461" cm="1">
        <f t="array" ref="CK30">_xlfn.LET( _xlpm.CheckBlank, SUM(PL!$AD30:$BN30) = 0, IF(_xlpm.CheckBlank, "", SUM(_xlfn.TAKE(_xlfn.DROP(PL!$AD30:$BN30, ,-DATEDIFF(PL!CK$11, val_asOfDate,"M")),1,-12))))</f>
        <v>12</v>
      </c>
      <c r="CL30" s="88"/>
      <c r="CM30" s="2441">
        <v>1</v>
      </c>
      <c r="CN30" s="2441">
        <v>1</v>
      </c>
      <c r="CO30" s="1169"/>
      <c r="CP30" s="2441">
        <v>1</v>
      </c>
      <c r="CQ30" s="2441">
        <v>1</v>
      </c>
      <c r="CR30" s="34"/>
      <c r="CS30" s="2056"/>
      <c r="CT30" s="2447" t="e" cm="1">
        <f t="array" aca="1" ref="CT30" ca="1">IF(ISNUMBER(SEARCH("Select",$Y30)),"",_xldudf_CX_PUSH($Y30,CX_ENTITY,C30,val_asOfDate))</f>
        <v>#NAME?</v>
      </c>
      <c r="CU30" s="2447" t="e" cm="1">
        <f t="array" aca="1" ref="CU30" ca="1">IF(ISNUMBER(SEARCH("Select",$Y30)),"",_xldudf_CX_PUSH($Y30,CX_ENTITY,C30,EOMONTH(val_asOfDate,1)))</f>
        <v>#NAME?</v>
      </c>
      <c r="CV30" s="2447" t="e" cm="1">
        <f t="array" aca="1" ref="CV30" ca="1">IF(ISNUMBER(SEARCH("Select",$Y30)),"",_xldudf_CX_PUSH($Y30,CX_ENTITY,C30,EOMONTH(val_asOfDate,2)))</f>
        <v>#NAME?</v>
      </c>
      <c r="CW30" s="2447" t="e" cm="1">
        <f t="array" aca="1" ref="CW30" ca="1">IF(ISNUMBER(SEARCH("Select",$Y30)),"",_xldudf_CX_PUSH($Y30,CX_ENTITY,C30,EOMONTH(val_asOfDate,3)))</f>
        <v>#NAME?</v>
      </c>
      <c r="CX30" s="2443"/>
      <c r="CY30" s="2444" t="str" cm="1">
        <f t="array" aca="1" ref="CY30" ca="1">IFERROR(IF(CM30*fxVal_normal=_PL!CM30,"",IF(OR($CM30="",$CM30=0, NOT(ISNUMBER($CM30)), ISERROR($CM30), $B30=""), "",
   IF($I30=1,
      IFBLANK(
         _xldudf_CX_PUSH($CM30*fxVal_normal, CX_ENTITY, $B30, $CM$11, $CM$14, $CM$19,),
         ""
      ),
      IF($I30=2,
         IFBLANK(
            _xldudf_CX_PUSH($CM30, CX_ENTITY, $B30, $CM$11, $CM$14, $CM$19,),
            ""
         ),
         IF($I30=3,
            "",
            IFBLANK(
               _xldudf_CX_PUSH($CM30, CX_ENTITY, $B30, $CM$11, $CM$14, $CM$19,),
               ""
            )
         )
      )
   )
)),"")</f>
        <v/>
      </c>
      <c r="CZ30" s="2444" t="str" cm="1">
        <f t="array" aca="1" ref="CZ30" ca="1">IFERROR(IF(CN30*fxVal_normal=_PL!CN30,"",IF(OR($CN30="",$CN30=0, NOT(ISNUMBER($CN30)), ISERROR($CN30), $B30=""), "",
   IF($I30=1,
      IFBLANK(
         _xldudf_CX_PUSH($CN30*fxVal_normal, CX_ENTITY, $B30, $CN$11, $CN$14, $CN$19,),
         ""
      ),
      IF($I30=2,
         IFBLANK(
            _xldudf_CX_PUSH($CN30, CX_ENTITY, $B30, $CN$11, $CN$14, $CN$19,),
            ""
         ),
         IF($I30=3,
            "",
            IFBLANK(
               _xldudf_CX_PUSH($CN30, CX_ENTITY, $B30, $CN$11, $CN$14, $CN$19,),
               ""
            )
         )
      )
   )
)),"")</f>
        <v/>
      </c>
      <c r="DA30" s="2444" t="str" cm="1">
        <f t="array" aca="1" ref="DA30" ca="1">IFERROR(IF(CP30*fxVal_normal=_PL!CP30,"",IF(OR($CP30="",$CP30=0, NOT(ISNUMBER($CP30)), ISERROR($CP30), $B30=""), "",
   IF($I30=1,
      IFBLANK(
         _xldudf_CX_PUSH($CP30*fxVal_normal, CX_ENTITY, $B30, $CP$11, $CP$14, $CP$19,),
         ""
      ),
      IF($I30=2,
         IFBLANK(
            _xldudf_CX_PUSH($CP30, CX_ENTITY, $B30, $CP$11, $CP$14, $CP$19,),
            ""
         ),
         IF($I30=3,
            "",
            IFBLANK(
               _xldudf_CX_PUSH($CP30, CX_ENTITY, $B30, $CP$11, $CP$14, $CP$19,),
               ""
            )
         )
      )
   )
)),"")</f>
        <v/>
      </c>
      <c r="DB30" s="2444" t="str" cm="1">
        <f t="array" aca="1" ref="DB30" ca="1">IFERROR(IF(CQ30*fxVal_normal=_PL!CQ30,"",IF(OR($CQ30="", $CQ30=0, NOT(ISNUMBER($CQ30)), ISERROR($CQ30), $B30=""), "",
   IF($I30=1,
      IFBLANK(
         _xldudf_CX_PUSH($CQ30*fxVal_normal, CX_ENTITY, $B30, $CQ$11, $CQ$14, $CQ$19,),
         ""
      ),
      IF($I30=2,
         IFBLANK(
            _xldudf_CX_PUSH($CQ30, CX_ENTITY, $B30, $CQ$11, $CQ$14, $CQ$19,),
            ""
         ),
         IF($I30=3,
            "",
            IFBLANK(
               _xldudf_CX_PUSH($CQ30, CX_ENTITY, $B30, $CQ$11, $CQ$14, $CQ$19,),
               ""
            )
         )
      )
   ))
),"")</f>
        <v/>
      </c>
      <c r="DC30" s="2443"/>
      <c r="DD30" s="2445" t="str" cm="1">
        <f t="array" aca="1" ref="DD30" ca="1">IFERROR(IF(AD30*fxVal_normal=_PL!AD30,"",IF(OR(AD30="", NOT(ISNUMBER(AD30)), ISERROR(AD30), $B30=""), "",
   IF($I30=1,
      IFBLANK(
         _xldudf_CX_PUSH(AD30*fxVal_normal, CX_ENTITY, $B30, AD$11, AD$14, AD$19,),
         ""
      ),
      IF($I30=2,
         IFBLANK(
            _xldudf_CX_PUSH(AD30, CX_ENTITY, $B30, AD$11, AD$14, AD$19,),
            ""
         ),
         IF($I30=3,
            "",
            IFBLANK(
               _xldudf_CX_PUSH(AD30, CX_ENTITY, $B30, AD$11, AD$14, AD$19,),
               ""
            )
         )
      )
   )
)),"")</f>
        <v/>
      </c>
      <c r="DE30" s="2445" t="str" cm="1">
        <f t="array" aca="1" ref="DE30" ca="1">IFERROR(IF(AE30*fxVal_normal=_PL!AE30,"",IF(OR(AE30="", NOT(ISNUMBER(AE30)), ISERROR(AE30), $B30=""), "",
   IF($I30=1,
      IFBLANK(
         _xldudf_CX_PUSH(AE30*fxVal_normal, CX_ENTITY, $B30, AE$11, AE$14, AE$19,),
         ""
      ),
      IF($I30=2,
         IFBLANK(
            _xldudf_CX_PUSH(AE30, CX_ENTITY, $B30, AE$11, AE$14, AE$19,),
            ""
         ),
         IF($I30=3,
            "",
            IFBLANK(
               _xldudf_CX_PUSH(AE30, CX_ENTITY, $B30, AE$11, AE$14, AE$19,),
               ""
            )
         )
      )
   )
)),"")</f>
        <v/>
      </c>
      <c r="DF30" s="2445" t="str" cm="1">
        <f t="array" aca="1" ref="DF30" ca="1">IFERROR(IF(AF30*fxVal_normal=_PL!AF30,"",IF(OR(AF30="", NOT(ISNUMBER(AF30)), ISERROR(AF30), $B30=""), "",
   IF($I30=1,
      IFBLANK(
         _xldudf_CX_PUSH(AF30*fxVal_normal, CX_ENTITY, $B30, AF$11, AF$14, AF$19,),
         ""
      ),
      IF($I30=2,
         IFBLANK(
            _xldudf_CX_PUSH(AF30, CX_ENTITY, $B30, AF$11, AF$14, AF$19,),
            ""
         ),
         IF($I30=3,
            "",
            IFBLANK(
               _xldudf_CX_PUSH(AF30, CX_ENTITY, $B30, AF$11, AF$14, AF$19,),
               ""
            )
         )
      )
   )
)),"")</f>
        <v/>
      </c>
      <c r="DG30" s="2445" t="str" cm="1">
        <f t="array" aca="1" ref="DG30" ca="1">IFERROR(IF(AG30*fxVal_normal=_PL!AG30,"",IF(OR(AG30="", NOT(ISNUMBER(AG30)), ISERROR(AG30), $B30=""), "",
   IF($I30=1,
      IFBLANK(
         _xldudf_CX_PUSH(AG30*fxVal_normal, CX_ENTITY, $B30, AG$11, AG$14, AG$19,),
         ""
      ),
      IF($I30=2,
         IFBLANK(
            _xldudf_CX_PUSH(AG30, CX_ENTITY, $B30, AG$11, AG$14, AG$19,),
            ""
         ),
         IF($I30=3,
            "",
            IFBLANK(
               _xldudf_CX_PUSH(AG30, CX_ENTITY, $B30, AG$11, AG$14, AG$19,),
               ""
            )
         )
      )
   )
)),"")</f>
        <v/>
      </c>
      <c r="DH30" s="2445" t="str" cm="1">
        <f t="array" aca="1" ref="DH30" ca="1">IFERROR(IF(AH30*fxVal_normal=_PL!AH30,"",IF(OR(AH30="", NOT(ISNUMBER(AH30)), ISERROR(AH30), $B30=""), "",
   IF($I30=1,
      IFBLANK(
         _xldudf_CX_PUSH(AH30*fxVal_normal, CX_ENTITY, $B30, AH$11, AH$14, AH$19,),
         ""
      ),
      IF($I30=2,
         IFBLANK(
            _xldudf_CX_PUSH(AH30, CX_ENTITY, $B30, AH$11, AH$14, AH$19,),
            ""
         ),
         IF($I30=3,
            "",
            IFBLANK(
               _xldudf_CX_PUSH(AH30, CX_ENTITY, $B30, AH$11, AH$14, AH$19,),
               ""
            )
         )
      )
   )
)),"")</f>
        <v/>
      </c>
      <c r="DI30" s="2445" t="str" cm="1">
        <f t="array" aca="1" ref="DI30" ca="1">IFERROR(IF(AI30*fxVal_normal=_PL!AI30,"",IF(OR(AI30="", NOT(ISNUMBER(AI30)), ISERROR(AI30), $B30=""), "",
   IF($I30=1,
      IFBLANK(
         _xldudf_CX_PUSH(AI30*fxVal_normal, CX_ENTITY, $B30, AI$11, AI$14, AI$19,),
         ""
      ),
      IF($I30=2,
         IFBLANK(
            _xldudf_CX_PUSH(AI30, CX_ENTITY, $B30, AI$11, AI$14, AI$19,),
            ""
         ),
         IF($I30=3,
            "",
            IFBLANK(
               _xldudf_CX_PUSH(AI30, CX_ENTITY, $B30, AI$11, AI$14, AI$19,),
               ""
            )
         )
      )
   )
)),"")</f>
        <v/>
      </c>
      <c r="DJ30" s="2445" t="str" cm="1">
        <f t="array" aca="1" ref="DJ30" ca="1">IFERROR(IF(AJ30*fxVal_normal=_PL!AJ30,"",IF(OR(AJ30="", NOT(ISNUMBER(AJ30)), ISERROR(AJ30), $B30=""), "",
   IF($I30=1,
      IFBLANK(
         _xldudf_CX_PUSH(AJ30*fxVal_normal, CX_ENTITY, $B30, AJ$11, AJ$14, AJ$19,),
         ""
      ),
      IF($I30=2,
         IFBLANK(
            _xldudf_CX_PUSH(AJ30, CX_ENTITY, $B30, AJ$11, AJ$14, AJ$19,),
            ""
         ),
         IF($I30=3,
            "",
            IFBLANK(
               _xldudf_CX_PUSH(AJ30, CX_ENTITY, $B30, AJ$11, AJ$14, AJ$19,),
               ""
            )
         )
      )
   )
)),"")</f>
        <v/>
      </c>
      <c r="DK30" s="2445" t="str" cm="1">
        <f t="array" aca="1" ref="DK30" ca="1">IFERROR(IF(AK30*fxVal_normal=_PL!AK30,"",IF(OR(AK30="", NOT(ISNUMBER(AK30)), ISERROR(AK30), $B30=""), "",
   IF($I30=1,
      IFBLANK(
         _xldudf_CX_PUSH(AK30*fxVal_normal, CX_ENTITY, $B30, AK$11, AK$14, AK$19,),
         ""
      ),
      IF($I30=2,
         IFBLANK(
            _xldudf_CX_PUSH(AK30, CX_ENTITY, $B30, AK$11, AK$14, AK$19,),
            ""
         ),
         IF($I30=3,
            "",
            IFBLANK(
               _xldudf_CX_PUSH(AK30, CX_ENTITY, $B30, AK$11, AK$14, AK$19,),
               ""
            )
         )
      )
   )
)),"")</f>
        <v/>
      </c>
      <c r="DL30" s="2445" t="str" cm="1">
        <f t="array" aca="1" ref="DL30" ca="1">IFERROR(IF(AL30*fxVal_normal=_PL!AL30,"",IF(OR(AL30="", NOT(ISNUMBER(AL30)), ISERROR(AL30), $B30=""), "",
   IF($I30=1,
      IFBLANK(
         _xldudf_CX_PUSH(AL30*fxVal_normal, CX_ENTITY, $B30, AL$11, AL$14, AL$19,),
         ""
      ),
      IF($I30=2,
         IFBLANK(
            _xldudf_CX_PUSH(AL30, CX_ENTITY, $B30, AL$11, AL$14, AL$19,),
            ""
         ),
         IF($I30=3,
            "",
            IFBLANK(
               _xldudf_CX_PUSH(AL30, CX_ENTITY, $B30, AL$11, AL$14, AL$19,),
               ""
            )
         )
      )
   )
)),"")</f>
        <v/>
      </c>
      <c r="DM30" s="2445" t="str" cm="1">
        <f t="array" aca="1" ref="DM30" ca="1">IFERROR(IF(AM30*fxVal_normal=_PL!AM30,"",IF(OR(AM30="", NOT(ISNUMBER(AM30)), ISERROR(AM30), $B30=""), "",
   IF($I30=1,
      IFBLANK(
         _xldudf_CX_PUSH(AM30*fxVal_normal, CX_ENTITY, $B30, AM$11, AM$14, AM$19,),
         ""
      ),
      IF($I30=2,
         IFBLANK(
            _xldudf_CX_PUSH(AM30, CX_ENTITY, $B30, AM$11, AM$14, AM$19,),
            ""
         ),
         IF($I30=3,
            "",
            IFBLANK(
               _xldudf_CX_PUSH(AM30, CX_ENTITY, $B30, AM$11, AM$14, AM$19,),
               ""
            )
         )
      )
   )
)),"")</f>
        <v/>
      </c>
      <c r="DN30" s="2445" t="str" cm="1">
        <f t="array" aca="1" ref="DN30" ca="1">IFERROR(IF(AN30*fxVal_normal=_PL!AN30,"",IF(OR(AN30="", NOT(ISNUMBER(AN30)), ISERROR(AN30), $B30=""), "",
   IF($I30=1,
      IFBLANK(
         _xldudf_CX_PUSH(AN30*fxVal_normal, CX_ENTITY, $B30, AN$11, AN$14, AN$19,),
         ""
      ),
      IF($I30=2,
         IFBLANK(
            _xldudf_CX_PUSH(AN30, CX_ENTITY, $B30, AN$11, AN$14, AN$19,),
            ""
         ),
         IF($I30=3,
            "",
            IFBLANK(
               _xldudf_CX_PUSH(AN30, CX_ENTITY, $B30, AN$11, AN$14, AN$19,),
               ""
            )
         )
      )
   )
)),"")</f>
        <v/>
      </c>
      <c r="DO30" s="2445" t="str" cm="1">
        <f t="array" aca="1" ref="DO30" ca="1">IFERROR(IF(AO30*fxVal_normal=_PL!AO30,"",IF(OR(AO30="", NOT(ISNUMBER(AO30)), ISERROR(AO30), $B30=""), "",
   IF($I30=1,
      IFBLANK(
         _xldudf_CX_PUSH(AO30*fxVal_normal, CX_ENTITY, $B30, AO$11, AO$14, AO$19,),
         ""
      ),
      IF($I30=2,
         IFBLANK(
            _xldudf_CX_PUSH(AO30, CX_ENTITY, $B30, AO$11, AO$14, AO$19,),
            ""
         ),
         IF($I30=3,
            "",
            IFBLANK(
               _xldudf_CX_PUSH(AO30, CX_ENTITY, $B30, AO$11, AO$14, AO$19,),
               ""
            )
         )
      )
   )
)),"")</f>
        <v/>
      </c>
      <c r="DP30" s="2445" t="str" cm="1">
        <f t="array" aca="1" ref="DP30" ca="1">IFERROR(IF(AP30*fxVal_normal=_PL!AP30,"",IF(OR(AP30="", NOT(ISNUMBER(AP30)), ISERROR(AP30), $B30=""), "",
   IF($I30=1,
      IFBLANK(
         _xldudf_CX_PUSH(AP30*fxVal_normal, CX_ENTITY, $B30, AP$11, AP$14, AP$19,),
         ""
      ),
      IF($I30=2,
         IFBLANK(
            _xldudf_CX_PUSH(AP30, CX_ENTITY, $B30, AP$11, AP$14, AP$19,),
            ""
         ),
         IF($I30=3,
            "",
            IFBLANK(
               _xldudf_CX_PUSH(AP30, CX_ENTITY, $B30, AP$11, AP$14, AP$19,),
               ""
            )
         )
      )
   )
)),"")</f>
        <v/>
      </c>
      <c r="DQ30" s="2445" t="str" cm="1">
        <f t="array" aca="1" ref="DQ30" ca="1">IFERROR(IF(AQ30*fxVal_normal=_PL!AQ30,"",IF(OR(AQ30="", NOT(ISNUMBER(AQ30)), ISERROR(AQ30), $B30=""), "",
   IF($I30=1,
      IFBLANK(
         _xldudf_CX_PUSH(AQ30*fxVal_normal, CX_ENTITY, $B30, AQ$11, AQ$14, AQ$19,),
         ""
      ),
      IF($I30=2,
         IFBLANK(
            _xldudf_CX_PUSH(AQ30, CX_ENTITY, $B30, AQ$11, AQ$14, AQ$19,),
            ""
         ),
         IF($I30=3,
            "",
            IFBLANK(
               _xldudf_CX_PUSH(AQ30, CX_ENTITY, $B30, AQ$11, AQ$14, AQ$19,),
               ""
            )
         )
      )
   )
)),"")</f>
        <v/>
      </c>
      <c r="DR30" s="2445" t="str" cm="1">
        <f t="array" aca="1" ref="DR30" ca="1">IFERROR(IF(AR30*fxVal_normal=_PL!AR30,"",IF(OR(AR30="", NOT(ISNUMBER(AR30)), ISERROR(AR30), $B30=""), "",
   IF($I30=1,
      IFBLANK(
         _xldudf_CX_PUSH(AR30*fxVal_normal, CX_ENTITY, $B30, AR$11, AR$14, AR$19,),
         ""
      ),
      IF($I30=2,
         IFBLANK(
            _xldudf_CX_PUSH(AR30, CX_ENTITY, $B30, AR$11, AR$14, AR$19,),
            ""
         ),
         IF($I30=3,
            "",
            IFBLANK(
               _xldudf_CX_PUSH(AR30, CX_ENTITY, $B30, AR$11, AR$14, AR$19,),
               ""
            )
         )
      )
   )
)),"")</f>
        <v/>
      </c>
      <c r="DS30" s="2445" t="str" cm="1">
        <f t="array" aca="1" ref="DS30" ca="1">IFERROR(IF(AS30*fxVal_normal=_PL!AS30,"",IF(OR(AS30="", NOT(ISNUMBER(AS30)), ISERROR(AS30), $B30=""), "",
   IF($I30=1,
      IFBLANK(
         _xldudf_CX_PUSH(AS30*fxVal_normal, CX_ENTITY, $B30, AS$11, AS$14, AS$19,),
         ""
      ),
      IF($I30=2,
         IFBLANK(
            _xldudf_CX_PUSH(AS30, CX_ENTITY, $B30, AS$11, AS$14, AS$19,),
            ""
         ),
         IF($I30=3,
            "",
            IFBLANK(
               _xldudf_CX_PUSH(AS30, CX_ENTITY, $B30, AS$11, AS$14, AS$19,),
               ""
            )
         )
      )
   )
)),"")</f>
        <v/>
      </c>
      <c r="DT30" s="2445" t="str" cm="1">
        <f t="array" aca="1" ref="DT30" ca="1">IFERROR(IF(AT30*fxVal_normal=_PL!AT30,"",IF(OR(AT30="", NOT(ISNUMBER(AT30)), ISERROR(AT30), $B30=""), "",
   IF($I30=1,
      IFBLANK(
         _xldudf_CX_PUSH(AT30*fxVal_normal, CX_ENTITY, $B30, AT$11, AT$14, AT$19,),
         ""
      ),
      IF($I30=2,
         IFBLANK(
            _xldudf_CX_PUSH(AT30, CX_ENTITY, $B30, AT$11, AT$14, AT$19,),
            ""
         ),
         IF($I30=3,
            "",
            IFBLANK(
               _xldudf_CX_PUSH(AT30, CX_ENTITY, $B30, AT$11, AT$14, AT$19,),
               ""
            )
         )
      )
   )
)),"")</f>
        <v/>
      </c>
      <c r="DU30" s="2445" t="str" cm="1">
        <f t="array" aca="1" ref="DU30" ca="1">IFERROR(IF(AU30*fxVal_normal=_PL!AU30,"",IF(OR(AU30="", NOT(ISNUMBER(AU30)), ISERROR(AU30), $B30=""), "",
   IF($I30=1,
      IFBLANK(
         _xldudf_CX_PUSH(AU30*fxVal_normal, CX_ENTITY, $B30, AU$11, AU$14, AU$19,),
         ""
      ),
      IF($I30=2,
         IFBLANK(
            _xldudf_CX_PUSH(AU30, CX_ENTITY, $B30, AU$11, AU$14, AU$19,),
            ""
         ),
         IF($I30=3,
            "",
            IFBLANK(
               _xldudf_CX_PUSH(AU30, CX_ENTITY, $B30, AU$11, AU$14, AU$19,),
               ""
            )
         )
      )
   )
)),"")</f>
        <v/>
      </c>
      <c r="DV30" s="2445" t="str" cm="1">
        <f t="array" aca="1" ref="DV30" ca="1">IFERROR(IF(AV30*fxVal_normal=_PL!AV30,"",IF(OR(AV30="", NOT(ISNUMBER(AV30)), ISERROR(AV30), $B30=""), "",
   IF($I30=1,
      IFBLANK(
         _xldudf_CX_PUSH(AV30*fxVal_normal, CX_ENTITY, $B30, AV$11, AV$14, AV$19,),
         ""
      ),
      IF($I30=2,
         IFBLANK(
            _xldudf_CX_PUSH(AV30, CX_ENTITY, $B30, AV$11, AV$14, AV$19,),
            ""
         ),
         IF($I30=3,
            "",
            IFBLANK(
               _xldudf_CX_PUSH(AV30, CX_ENTITY, $B30, AV$11, AV$14, AV$19,),
               ""
            )
         )
      )
   )
)),"")</f>
        <v/>
      </c>
      <c r="DW30" s="2445" t="str" cm="1">
        <f t="array" aca="1" ref="DW30" ca="1">IFERROR(IF(AW30*fxVal_normal=_PL!AW30,"",IF(OR(AW30="", NOT(ISNUMBER(AW30)), ISERROR(AW30), $B30=""), "",
   IF($I30=1,
      IFBLANK(
         _xldudf_CX_PUSH(AW30*fxVal_normal, CX_ENTITY, $B30, AW$11, AW$14, AW$19,),
         ""
      ),
      IF($I30=2,
         IFBLANK(
            _xldudf_CX_PUSH(AW30, CX_ENTITY, $B30, AW$11, AW$14, AW$19,),
            ""
         ),
         IF($I30=3,
            "",
            IFBLANK(
               _xldudf_CX_PUSH(AW30, CX_ENTITY, $B30, AW$11, AW$14, AW$19,),
               ""
            )
         )
      )
   )
)),"")</f>
        <v/>
      </c>
      <c r="DX30" s="2445" t="str" cm="1">
        <f t="array" aca="1" ref="DX30" ca="1">IFERROR(IF(AX30*fxVal_normal=_PL!AX30,"",IF(OR(AX30="", NOT(ISNUMBER(AX30)), ISERROR(AX30), $B30=""), "",
   IF($I30=1,
      IFBLANK(
         _xldudf_CX_PUSH(AX30*fxVal_normal, CX_ENTITY, $B30, AX$11, AX$14, AX$19,),
         ""
      ),
      IF($I30=2,
         IFBLANK(
            _xldudf_CX_PUSH(AX30, CX_ENTITY, $B30, AX$11, AX$14, AX$19,),
            ""
         ),
         IF($I30=3,
            "",
            IFBLANK(
               _xldudf_CX_PUSH(AX30, CX_ENTITY, $B30, AX$11, AX$14, AX$19,),
               ""
            )
         )
      )
   )
)),"")</f>
        <v/>
      </c>
      <c r="DY30" s="2445" t="str" cm="1">
        <f t="array" aca="1" ref="DY30" ca="1">IFERROR(IF(AY30*fxVal_normal=_PL!AY30,"",IF(OR(AY30="", NOT(ISNUMBER(AY30)), ISERROR(AY30), $B30=""), "",
   IF($I30=1,
      IFBLANK(
         _xldudf_CX_PUSH(AY30*fxVal_normal, CX_ENTITY, $B30, AY$11, AY$14, AY$19,),
         ""
      ),
      IF($I30=2,
         IFBLANK(
            _xldudf_CX_PUSH(AY30, CX_ENTITY, $B30, AY$11, AY$14, AY$19,),
            ""
         ),
         IF($I30=3,
            "",
            IFBLANK(
               _xldudf_CX_PUSH(AY30, CX_ENTITY, $B30, AY$11, AY$14, AY$19,),
               ""
            )
         )
      )
   )
)),"")</f>
        <v/>
      </c>
      <c r="DZ30" s="2445" t="str" cm="1">
        <f t="array" aca="1" ref="DZ30" ca="1">IFERROR(IF(AZ30*fxVal_normal=_PL!AZ30,"",IF(OR(AZ30="", NOT(ISNUMBER(AZ30)), ISERROR(AZ30), $B30=""), "",
   IF($I30=1,
      IFBLANK(
         _xldudf_CX_PUSH(AZ30*fxVal_normal, CX_ENTITY, $B30, AZ$11, AZ$14, AZ$19,),
         ""
      ),
      IF($I30=2,
         IFBLANK(
            _xldudf_CX_PUSH(AZ30, CX_ENTITY, $B30, AZ$11, AZ$14, AZ$19,),
            ""
         ),
         IF($I30=3,
            "",
            IFBLANK(
               _xldudf_CX_PUSH(AZ30, CX_ENTITY, $B30, AZ$11, AZ$14, AZ$19,),
               ""
            )
         )
      )
   )
)),"")</f>
        <v/>
      </c>
      <c r="EA30" s="2445" t="str" cm="1">
        <f t="array" aca="1" ref="EA30" ca="1">IFERROR(IF(BA30*fxVal_normal=_PL!BA30,"",IF(OR(BA30="", NOT(ISNUMBER(BA30)), ISERROR(BA30), $B30=""), "",
   IF($I30=1,
      IFBLANK(
         _xldudf_CX_PUSH(BA30*fxVal_normal, CX_ENTITY, $B30, BA$11, BA$14, BA$19,),
         ""
      ),
      IF($I30=2,
         IFBLANK(
            _xldudf_CX_PUSH(BA30, CX_ENTITY, $B30, BA$11, BA$14, BA$19,),
            ""
         ),
         IF($I30=3,
            "",
            IFBLANK(
               _xldudf_CX_PUSH(BA30, CX_ENTITY, $B30, BA$11, BA$14, BA$19,),
               ""
            )
         )
      )
   )
)),"")</f>
        <v/>
      </c>
      <c r="EB30" s="2445" t="str" cm="1">
        <f t="array" aca="1" ref="EB30" ca="1">IFERROR(IF(BB30*fxVal_normal=_PL!BB30,"",IF(OR(BB30="", NOT(ISNUMBER(BB30)), ISERROR(BB30), $B30=""), "",
   IF($I30=1,
      IFBLANK(
         _xldudf_CX_PUSH(BB30*fxVal_normal, CX_ENTITY, $B30, BB$11, BB$14, BB$19,),
         ""
      ),
      IF($I30=2,
         IFBLANK(
            _xldudf_CX_PUSH(BB30, CX_ENTITY, $B30, BB$11, BB$14, BB$19,),
            ""
         ),
         IF($I30=3,
            "",
            IFBLANK(
               _xldudf_CX_PUSH(BB30, CX_ENTITY, $B30, BB$11, BB$14, BB$19,),
               ""
            )
         )
      )
   )
)),"")</f>
        <v/>
      </c>
      <c r="EC30" s="2445" t="str" cm="1">
        <f t="array" aca="1" ref="EC30" ca="1">IFERROR(IF(BC30*fxVal_normal=_PL!BC30,"",IF(OR(BC30="", NOT(ISNUMBER(BC30)), ISERROR(BC30), $B30=""), "",
   IF($I30=1,
      IFBLANK(
         _xldudf_CX_PUSH(BC30*fxVal_normal, CX_ENTITY, $B30, BC$11, BC$14, BC$19,),
         ""
      ),
      IF($I30=2,
         IFBLANK(
            _xldudf_CX_PUSH(BC30, CX_ENTITY, $B30, BC$11, BC$14, BC$19,),
            ""
         ),
         IF($I30=3,
            "",
            IFBLANK(
               _xldudf_CX_PUSH(BC30, CX_ENTITY, $B30, BC$11, BC$14, BC$19,),
               ""
            )
         )
      )
   )
)),"")</f>
        <v/>
      </c>
      <c r="ED30" s="2445" t="str" cm="1">
        <f t="array" aca="1" ref="ED30" ca="1">IFERROR(IF(BD30*fxVal_normal=_PL!BD30,"",IF(OR(BD30="", NOT(ISNUMBER(BD30)), ISERROR(BD30), $B30=""), "",
   IF($I30=1,
      IFBLANK(
         _xldudf_CX_PUSH(BD30*fxVal_normal, CX_ENTITY, $B30, BD$11, BD$14, BD$19,),
         ""
      ),
      IF($I30=2,
         IFBLANK(
            _xldudf_CX_PUSH(BD30, CX_ENTITY, $B30, BD$11, BD$14, BD$19,),
            ""
         ),
         IF($I30=3,
            "",
            IFBLANK(
               _xldudf_CX_PUSH(BD30, CX_ENTITY, $B30, BD$11, BD$14, BD$19,),
               ""
            )
         )
      )
   )
)),"")</f>
        <v/>
      </c>
      <c r="EE30" s="2445" t="str" cm="1">
        <f t="array" aca="1" ref="EE30" ca="1">IFERROR(IF(BE30*fxVal_normal=_PL!BE30,"",IF(OR(BE30="", NOT(ISNUMBER(BE30)), ISERROR(BE30), $B30=""), "",
   IF($I30=1,
      IFBLANK(
         _xldudf_CX_PUSH(BE30*fxVal_normal, CX_ENTITY, $B30, BE$11, BE$14, BE$19,),
         ""
      ),
      IF($I30=2,
         IFBLANK(
            _xldudf_CX_PUSH(BE30, CX_ENTITY, $B30, BE$11, BE$14, BE$19,),
            ""
         ),
         IF($I30=3,
            "",
            IFBLANK(
               _xldudf_CX_PUSH(BE30, CX_ENTITY, $B30, BE$11, BE$14, BE$19,),
               ""
            )
         )
      )
   )
)),"")</f>
        <v/>
      </c>
      <c r="EF30" s="2445" t="str" cm="1">
        <f t="array" aca="1" ref="EF30" ca="1">IFERROR(IF(BF30*fxVal_normal=_PL!BF30,"",IF(OR(BF30="", NOT(ISNUMBER(BF30)), ISERROR(BF30), $B30=""), "",
   IF($I30=1,
      IFBLANK(
         _xldudf_CX_PUSH(BF30*fxVal_normal, CX_ENTITY, $B30, BF$11, BF$14, BF$19,),
         ""
      ),
      IF($I30=2,
         IFBLANK(
            _xldudf_CX_PUSH(BF30, CX_ENTITY, $B30, BF$11, BF$14, BF$19,),
            ""
         ),
         IF($I30=3,
            "",
            IFBLANK(
               _xldudf_CX_PUSH(BF30, CX_ENTITY, $B30, BF$11, BF$14, BF$19,),
               ""
            )
         )
      )
   )
)),"")</f>
        <v/>
      </c>
      <c r="EG30" s="2445" t="str" cm="1">
        <f t="array" aca="1" ref="EG30" ca="1">IFERROR(IF(BG30*fxVal_normal=_PL!BG30,"",IF(OR(BG30="", NOT(ISNUMBER(BG30)), ISERROR(BG30), $B30=""), "",
   IF($I30=1,
      IFBLANK(
         _xldudf_CX_PUSH(BG30*fxVal_normal, CX_ENTITY, $B30, BG$11, BG$14, BG$19,),
         ""
      ),
      IF($I30=2,
         IFBLANK(
            _xldudf_CX_PUSH(BG30, CX_ENTITY, $B30, BG$11, BG$14, BG$19,),
            ""
         ),
         IF($I30=3,
            "",
            IFBLANK(
               _xldudf_CX_PUSH(BG30, CX_ENTITY, $B30, BG$11, BG$14, BG$19,),
               ""
            )
         )
      )
   )
)),"")</f>
        <v/>
      </c>
      <c r="EH30" s="2445" t="str" cm="1">
        <f t="array" aca="1" ref="EH30" ca="1">IFERROR(IF(BH30*fxVal_normal=_PL!BH30,"",IF(OR(BH30="", NOT(ISNUMBER(BH30)), ISERROR(BH30), $B30=""), "",
   IF($I30=1,
      IFBLANK(
         _xldudf_CX_PUSH(BH30*fxVal_normal, CX_ENTITY, $B30, BH$11, BH$14, BH$19,),
         ""
      ),
      IF($I30=2,
         IFBLANK(
            _xldudf_CX_PUSH(BH30, CX_ENTITY, $B30, BH$11, BH$14, BH$19,),
            ""
         ),
         IF($I30=3,
            "",
            IFBLANK(
               _xldudf_CX_PUSH(BH30, CX_ENTITY, $B30, BH$11, BH$14, BH$19,),
               ""
            )
         )
      )
   )
)),"")</f>
        <v/>
      </c>
      <c r="EI30" s="2445" t="str" cm="1">
        <f t="array" aca="1" ref="EI30" ca="1">IFERROR(IF(BI30*fxVal_normal=_PL!BI30,"",IF(OR(BI30="", NOT(ISNUMBER(BI30)), ISERROR(BI30), $B30=""), "",
   IF($I30=1,
      IFBLANK(
         _xldudf_CX_PUSH(BI30*fxVal_normal, CX_ENTITY, $B30, BI$11, BI$14, BI$19,),
         ""
      ),
      IF($I30=2,
         IFBLANK(
            _xldudf_CX_PUSH(BI30, CX_ENTITY, $B30, BI$11, BI$14, BI$19,),
            ""
         ),
         IF($I30=3,
            "",
            IFBLANK(
               _xldudf_CX_PUSH(BI30, CX_ENTITY, $B30, BI$11, BI$14, BI$19,),
               ""
            )
         )
      )
   )
)),"")</f>
        <v/>
      </c>
      <c r="EJ30" s="2445" t="str" cm="1">
        <f t="array" aca="1" ref="EJ30" ca="1">IFERROR(IF(BJ30*fxVal_normal=_PL!BJ30,"",IF(OR(BJ30="", NOT(ISNUMBER(BJ30)), ISERROR(BJ30), $B30=""), "",
   IF($I30=1,
      IFBLANK(
         _xldudf_CX_PUSH(BJ30*fxVal_normal, CX_ENTITY, $B30, BJ$11, BJ$14, BJ$19,),
         ""
      ),
      IF($I30=2,
         IFBLANK(
            _xldudf_CX_PUSH(BJ30, CX_ENTITY, $B30, BJ$11, BJ$14, BJ$19,),
            ""
         ),
         IF($I30=3,
            "",
            IFBLANK(
               _xldudf_CX_PUSH(BJ30, CX_ENTITY, $B30, BJ$11, BJ$14, BJ$19,),
               ""
            )
         )
      )
   )
)),"")</f>
        <v/>
      </c>
      <c r="EK30" s="2445" t="str" cm="1">
        <f t="array" aca="1" ref="EK30" ca="1">IFERROR(IF(BK30*fxVal_normal=_PL!BK30,"",IF(OR(BK30="", NOT(ISNUMBER(BK30)), ISERROR(BK30), $B30=""), "",
   IF($I30=1,
      IFBLANK(
         _xldudf_CX_PUSH(BK30*fxVal_normal, CX_ENTITY, $B30, BK$11, BK$14, BK$19,),
         ""
      ),
      IF($I30=2,
         IFBLANK(
            _xldudf_CX_PUSH(BK30, CX_ENTITY, $B30, BK$11, BK$14, BK$19,),
            ""
         ),
         IF($I30=3,
            "",
            IFBLANK(
               _xldudf_CX_PUSH(BK30, CX_ENTITY, $B30, BK$11, BK$14, BK$19,),
               ""
            )
         )
      )
   )
)),"")</f>
        <v/>
      </c>
      <c r="EL30" s="2445" t="str" cm="1">
        <f t="array" aca="1" ref="EL30" ca="1">IFERROR(IF(BL30*fxVal_normal=_PL!BL30,"",IF(OR(BL30="", NOT(ISNUMBER(BL30)), ISERROR(BL30), $B30=""), "",
   IF($I30=1,
      IFBLANK(
         _xldudf_CX_PUSH(BL30*fxVal_normal, CX_ENTITY, $B30, BL$11, BL$14, BL$19,),
         ""
      ),
      IF($I30=2,
         IFBLANK(
            _xldudf_CX_PUSH(BL30, CX_ENTITY, $B30, BL$11, BL$14, BL$19,),
            ""
         ),
         IF($I30=3,
            "",
            IFBLANK(
               _xldudf_CX_PUSH(BL30, CX_ENTITY, $B30, BL$11, BL$14, BL$19,),
               ""
            )
         )
      )
   )
)),"")</f>
        <v/>
      </c>
      <c r="EM30" s="2445" t="str" cm="1">
        <f t="array" aca="1" ref="EM30" ca="1">IFERROR(IF(BM30*fxVal_normal=_PL!BM30,"",IF(OR(BM30="", NOT(ISNUMBER(BM30)), ISERROR(BM30), $B30=""), "",
   IF($I30=1,
      IFBLANK(
         _xldudf_CX_PUSH(BM30*fxVal_normal, CX_ENTITY, $B30, BM$11, BM$14, BM$19,),
         ""
      ),
      IF($I30=2,
         IFBLANK(
            _xldudf_CX_PUSH(BM30, CX_ENTITY, $B30, BM$11, BM$14, BM$19,),
            ""
         ),
         IF($I30=3,
            "",
            IFBLANK(
               _xldudf_CX_PUSH(BM30, CX_ENTITY, $B30, BM$11, BM$14, BM$19,),
               ""
            )
         )
      )
   )
)),"")</f>
        <v/>
      </c>
      <c r="EN30" s="2445" t="str" cm="1">
        <f t="array" aca="1" ref="EN30" ca="1">IFERROR(IF(BN30*fxVal_normal=_PL!BN30,"",IF(OR(BN30="",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44" ht="21" customHeight="1">
      <c r="A31" s="1625"/>
      <c r="B31" s="2439">
        <f>_xlfn.LET(
_xlpm.IsNotAttrDynamic, D31="",
_xlpm.Attr,_PL!F31,
_xlpm.NotInUse,Y31=D31,
_xlpm.RESULT, IF(_xlpm.IsNotAttrDynamic, _xlpm.Attr, IF( _xlpm.NotInUse, "", Y31)
),IF(_xlpm.RESULT ="", "", _xlpm.RESULT))</f>
        <v>2</v>
      </c>
      <c r="C31" s="2439" t="str" cm="1">
        <f t="array" ref="C31">IFBLANK(_PL!C31,"")</f>
        <v>EBITDA Adjustment Type I - Label 6</v>
      </c>
      <c r="D31" s="1548" t="s">
        <v>102</v>
      </c>
      <c r="E31" s="2440" t="e" cm="1">
        <f t="array" aca="1" ref="E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)($AD31:$CQ31, Z31)</f>
        <v>#NAME?</v>
      </c>
      <c r="F31" s="1897"/>
      <c r="G31" s="1897"/>
      <c r="H31" s="578">
        <v>0</v>
      </c>
      <c r="I31" s="578">
        <v>1</v>
      </c>
      <c r="J31" s="401" cm="1">
        <f t="array" ref="J31">IFBLANK( Z31,"")</f>
        <v>-1</v>
      </c>
      <c r="K31" s="578" t="str">
        <f t="shared" si="8"/>
        <v>Yes</v>
      </c>
      <c r="L31" s="37">
        <v>6</v>
      </c>
      <c r="N31" s="158"/>
      <c r="O31" s="101"/>
      <c r="P31" s="52"/>
      <c r="Q31" s="101"/>
      <c r="R31" s="126"/>
      <c r="S31" s="101"/>
      <c r="T31" s="101"/>
      <c r="U31" s="39"/>
      <c r="V31" s="37"/>
      <c r="W31" s="91" t="str">
        <f t="shared" si="4"/>
        <v>Actual</v>
      </c>
      <c r="X31" s="2081" t="str">
        <f>_PL!X31</f>
        <v>a</v>
      </c>
      <c r="Y31" s="911">
        <v>2</v>
      </c>
      <c r="Z31" s="198" cm="1">
        <f t="array" ref="Z31">_xlfn.SWITCH(
    TRUE,
    _PL!$L31=TRUE, 1,
    _PL!$L31=FALSE,-1,
    _PL!$L31=-1,0,
""
)</f>
        <v>-1</v>
      </c>
      <c r="AA31" s="200"/>
      <c r="AB31" s="301">
        <f t="shared" si="9"/>
        <v>2</v>
      </c>
      <c r="AC31" s="244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2441">
        <v>1</v>
      </c>
      <c r="AE31" s="2441">
        <v>1</v>
      </c>
      <c r="AF31" s="2441">
        <v>1</v>
      </c>
      <c r="AG31" s="2441">
        <v>1</v>
      </c>
      <c r="AH31" s="2441">
        <v>1</v>
      </c>
      <c r="AI31" s="2441">
        <v>1</v>
      </c>
      <c r="AJ31" s="2441">
        <v>1</v>
      </c>
      <c r="AK31" s="2441">
        <v>1</v>
      </c>
      <c r="AL31" s="2441">
        <v>1</v>
      </c>
      <c r="AM31" s="2441">
        <v>1</v>
      </c>
      <c r="AN31" s="2441">
        <v>1</v>
      </c>
      <c r="AO31" s="2441">
        <v>1</v>
      </c>
      <c r="AP31" s="2441">
        <v>1</v>
      </c>
      <c r="AQ31" s="2441">
        <v>1</v>
      </c>
      <c r="AR31" s="2441">
        <v>1</v>
      </c>
      <c r="AS31" s="2441">
        <v>1</v>
      </c>
      <c r="AT31" s="2441">
        <v>1</v>
      </c>
      <c r="AU31" s="2441">
        <v>1</v>
      </c>
      <c r="AV31" s="2441">
        <v>1</v>
      </c>
      <c r="AW31" s="2441">
        <v>1</v>
      </c>
      <c r="AX31" s="2441">
        <v>1</v>
      </c>
      <c r="AY31" s="2441">
        <v>1</v>
      </c>
      <c r="AZ31" s="2441">
        <v>1</v>
      </c>
      <c r="BA31" s="2441">
        <v>1</v>
      </c>
      <c r="BB31" s="2441">
        <v>1</v>
      </c>
      <c r="BC31" s="2441">
        <v>1</v>
      </c>
      <c r="BD31" s="2441">
        <v>1</v>
      </c>
      <c r="BE31" s="2441">
        <v>1</v>
      </c>
      <c r="BF31" s="2441">
        <v>1</v>
      </c>
      <c r="BG31" s="2441">
        <v>1</v>
      </c>
      <c r="BH31" s="2441">
        <v>1</v>
      </c>
      <c r="BI31" s="2441">
        <v>1</v>
      </c>
      <c r="BJ31" s="2441">
        <v>1</v>
      </c>
      <c r="BK31" s="2441">
        <v>1</v>
      </c>
      <c r="BL31" s="2441">
        <v>1</v>
      </c>
      <c r="BM31" s="2441">
        <v>1</v>
      </c>
      <c r="BN31" s="2441">
        <v>1</v>
      </c>
      <c r="BO31" s="2442"/>
      <c r="BP31" s="2442"/>
      <c r="BQ31" s="2442"/>
      <c r="BR31" s="2442"/>
      <c r="BS31" s="2442"/>
      <c r="BT31" s="2442"/>
      <c r="BU31" s="2442"/>
      <c r="BV31" s="2442"/>
      <c r="BW31" s="2442"/>
      <c r="BX31" s="2442"/>
      <c r="BY31" s="2442"/>
      <c r="BZ31" s="2442"/>
      <c r="CA31" s="34"/>
      <c r="CC31" s="33"/>
      <c r="CD31" s="1772" t="e" cm="1">
        <f t="array" aca="1" ref="CD31" ca="1">_xlfn.LET( _xlpm.CheckBlank, SUM(PL!$AD31:'PL'!$BN31) = 0, IF(_xlpm.CheckBlank, "", SUM(_xlfn._xlws.FILTER(PL!$AD31:$BN31,(YEAR(PL!$AD$12:$BN$12)=PL!CD$12)*(array_timeline&lt;=PL!CD$11)))))</f>
        <v>#NAME?</v>
      </c>
      <c r="CE31" s="1772" t="e" cm="1">
        <f t="array" aca="1" ref="CE31" ca="1">_xlfn.LET( _xlpm.CheckBlank, SUM(PL!$AD31:'PL'!$BN31) = 0, IF(_xlpm.CheckBlank, "", SUM(_xlfn._xlws.FILTER(PL!$AD31:$BN31,(YEAR(PL!$AD$12:$BN$12)=PL!CE$12)*(array_timeline&lt;=PL!CE$11)))))</f>
        <v>#NAME?</v>
      </c>
      <c r="CF31" s="88"/>
      <c r="CG31" s="1461" t="str" cm="1">
        <f t="array" aca="1" ref="CG31" ca="1">IFERROR(_xlfn.LET(_xlpm.CheckBlank,SUM(PL!$AD31:$BN31)=0,IF(_xlpm.CheckBlank,"",SUM(_xlfn._xlws.FILTER(PL!$AD31:$BN31,(YEAR(PL!$AD$12:$BN$12)=PL!CG$12)*(array_timeline&lt;=PL!CG$11))))),"n/a")</f>
        <v>n/a</v>
      </c>
      <c r="CH31" s="1461" t="e" cm="1">
        <f t="array" aca="1" ref="CH31" ca="1">_xlfn.LET( _xlpm.CheckBlank, SUM(PL!$AD31:$BN31) = 0, IF(_xlpm.CheckBlank, "", SUM(_xlfn._xlws.FILTER(PL!$AD31:$BN31,(YEAR(PL!$AD$12:$BN$12)=PL!CH$12)*(array_timeline&lt;=PL!CH$11)))))</f>
        <v>#NAME?</v>
      </c>
      <c r="CI31" s="88"/>
      <c r="CJ31" s="1461" cm="1">
        <f t="array" ref="CJ31">_xlfn.LET( _xlpm.CheckBlank, SUM(PL!$AD31:$BN31) = 0, IF(_xlpm.CheckBlank, "", SUM(_xlfn.TAKE(_xlfn.DROP(PL!$AD31:$BN31, ,-DATEDIFF(PL!CJ$11, val_asOfDate,"M")),1,-12))))</f>
        <v>12</v>
      </c>
      <c r="CK31" s="1461" cm="1">
        <f t="array" ref="CK31">_xlfn.LET( _xlpm.CheckBlank, SUM(PL!$AD31:$BN31) = 0, IF(_xlpm.CheckBlank, "", SUM(_xlfn.TAKE(_xlfn.DROP(PL!$AD31:$BN31, ,-DATEDIFF(PL!CK$11, val_asOfDate,"M")),1,-12))))</f>
        <v>12</v>
      </c>
      <c r="CL31" s="88"/>
      <c r="CM31" s="2441">
        <v>1</v>
      </c>
      <c r="CN31" s="2441">
        <v>1</v>
      </c>
      <c r="CO31" s="1169"/>
      <c r="CP31" s="2441">
        <v>1</v>
      </c>
      <c r="CQ31" s="2441">
        <v>1</v>
      </c>
      <c r="CR31" s="34"/>
      <c r="CS31" s="2056"/>
      <c r="CT31" s="2447" t="e" cm="1">
        <f t="array" aca="1" ref="CT31" ca="1">IF(ISNUMBER(SEARCH("Select",$Y31)),"",_xldudf_CX_PUSH($Y31,CX_ENTITY,C31,val_asOfDate))</f>
        <v>#NAME?</v>
      </c>
      <c r="CU31" s="2447" t="e" cm="1">
        <f t="array" aca="1" ref="CU31" ca="1">IF(ISNUMBER(SEARCH("Select",$Y31)),"",_xldudf_CX_PUSH($Y31,CX_ENTITY,C31,EOMONTH(val_asOfDate,1)))</f>
        <v>#NAME?</v>
      </c>
      <c r="CV31" s="2447" t="e" cm="1">
        <f t="array" aca="1" ref="CV31" ca="1">IF(ISNUMBER(SEARCH("Select",$Y31)),"",_xldudf_CX_PUSH($Y31,CX_ENTITY,C31,EOMONTH(val_asOfDate,2)))</f>
        <v>#NAME?</v>
      </c>
      <c r="CW31" s="2447" t="e" cm="1">
        <f t="array" aca="1" ref="CW31" ca="1">IF(ISNUMBER(SEARCH("Select",$Y31)),"",_xldudf_CX_PUSH($Y31,CX_ENTITY,C31,EOMONTH(val_asOfDate,3)))</f>
        <v>#NAME?</v>
      </c>
      <c r="CX31" s="2443"/>
      <c r="CY31" s="2444" t="str" cm="1">
        <f t="array" aca="1" ref="CY31" ca="1">IFERROR(IF(CM31*fxVal_normal=_PL!CM31,"",IF(OR($CM31="",$CM31=0, NOT(ISNUMBER($CM31)), ISERROR($CM31), $B31=""), "",
   IF($I31=1,
      IFBLANK(
         _xldudf_CX_PUSH($CM31*fxVal_normal, CX_ENTITY, $B31, $CM$11, $CM$14, $CM$19,),
         ""
      ),
      IF($I31=2,
         IFBLANK(
            _xldudf_CX_PUSH($CM31, CX_ENTITY, $B31, $CM$11, $CM$14, $CM$19,),
            ""
         ),
         IF($I31=3,
            "",
            IFBLANK(
               _xldudf_CX_PUSH($CM31, CX_ENTITY, $B31, $CM$11, $CM$14, $CM$19,),
               ""
            )
         )
      )
   )
)),"")</f>
        <v/>
      </c>
      <c r="CZ31" s="2444" t="str" cm="1">
        <f t="array" aca="1" ref="CZ31" ca="1">IFERROR(IF(CN31*fxVal_normal=_PL!CN31,"",IF(OR($CN31="",$CN31=0, NOT(ISNUMBER($CN31)), ISERROR($CN31), $B31=""), "",
   IF($I31=1,
      IFBLANK(
         _xldudf_CX_PUSH($CN31*fxVal_normal, CX_ENTITY, $B31, $CN$11, $CN$14, $CN$19,),
         ""
      ),
      IF($I31=2,
         IFBLANK(
            _xldudf_CX_PUSH($CN31, CX_ENTITY, $B31, $CN$11, $CN$14, $CN$19,),
            ""
         ),
         IF($I31=3,
            "",
            IFBLANK(
               _xldudf_CX_PUSH($CN31, CX_ENTITY, $B31, $CN$11, $CN$14, $CN$19,),
               ""
            )
         )
      )
   )
)),"")</f>
        <v/>
      </c>
      <c r="DA31" s="2444" t="str" cm="1">
        <f t="array" aca="1" ref="DA31" ca="1">IFERROR(IF(CP31*fxVal_normal=_PL!CP31,"",IF(OR($CP31="",$CP31=0, NOT(ISNUMBER($CP31)), ISERROR($CP31), $B31=""), "",
   IF($I31=1,
      IFBLANK(
         _xldudf_CX_PUSH($CP31*fxVal_normal, CX_ENTITY, $B31, $CP$11, $CP$14, $CP$19,),
         ""
      ),
      IF($I31=2,
         IFBLANK(
            _xldudf_CX_PUSH($CP31, CX_ENTITY, $B31, $CP$11, $CP$14, $CP$19,),
            ""
         ),
         IF($I31=3,
            "",
            IFBLANK(
               _xldudf_CX_PUSH($CP31, CX_ENTITY, $B31, $CP$11, $CP$14, $CP$19,),
               ""
            )
         )
      )
   )
)),"")</f>
        <v/>
      </c>
      <c r="DB31" s="2444" t="str" cm="1">
        <f t="array" aca="1" ref="DB31" ca="1">IFERROR(IF(CQ31*fxVal_normal=_PL!CQ31,"",IF(OR($CQ31="", $CQ31=0, NOT(ISNUMBER($CQ31)), ISERROR($CQ31), $B31=""), "",
   IF($I31=1,
      IFBLANK(
         _xldudf_CX_PUSH($CQ31*fxVal_normal, CX_ENTITY, $B31, $CQ$11, $CQ$14, $CQ$19,),
         ""
      ),
      IF($I31=2,
         IFBLANK(
            _xldudf_CX_PUSH($CQ31, CX_ENTITY, $B31, $CQ$11, $CQ$14, $CQ$19,),
            ""
         ),
         IF($I31=3,
            "",
            IFBLANK(
               _xldudf_CX_PUSH($CQ31, CX_ENTITY, $B31, $CQ$11, $CQ$14, $CQ$19,),
               ""
            )
         )
      )
   ))
),"")</f>
        <v/>
      </c>
      <c r="DC31" s="2443"/>
      <c r="DD31" s="2445" t="str" cm="1">
        <f t="array" aca="1" ref="DD31" ca="1">IFERROR(IF(AD31*fxVal_normal=_PL!AD31,"",IF(OR(AD31="", NOT(ISNUMBER(AD31)), ISERROR(AD31), $B31=""), "",
   IF($I31=1,
      IFBLANK(
         _xldudf_CX_PUSH(AD31*fxVal_normal, CX_ENTITY, $B31, AD$11, AD$14, AD$19,),
         ""
      ),
      IF($I31=2,
         IFBLANK(
            _xldudf_CX_PUSH(AD31, CX_ENTITY, $B31, AD$11, AD$14, AD$19,),
            ""
         ),
         IF($I31=3,
            "",
            IFBLANK(
               _xldudf_CX_PUSH(AD31, CX_ENTITY, $B31, AD$11, AD$14, AD$19,),
               ""
            )
         )
      )
   )
)),"")</f>
        <v/>
      </c>
      <c r="DE31" s="2445" t="str" cm="1">
        <f t="array" aca="1" ref="DE31" ca="1">IFERROR(IF(AE31*fxVal_normal=_PL!AE31,"",IF(OR(AE31="", NOT(ISNUMBER(AE31)), ISERROR(AE31), $B31=""), "",
   IF($I31=1,
      IFBLANK(
         _xldudf_CX_PUSH(AE31*fxVal_normal, CX_ENTITY, $B31, AE$11, AE$14, AE$19,),
         ""
      ),
      IF($I31=2,
         IFBLANK(
            _xldudf_CX_PUSH(AE31, CX_ENTITY, $B31, AE$11, AE$14, AE$19,),
            ""
         ),
         IF($I31=3,
            "",
            IFBLANK(
               _xldudf_CX_PUSH(AE31, CX_ENTITY, $B31, AE$11, AE$14, AE$19,),
               ""
            )
         )
      )
   )
)),"")</f>
        <v/>
      </c>
      <c r="DF31" s="2445" t="str" cm="1">
        <f t="array" aca="1" ref="DF31" ca="1">IFERROR(IF(AF31*fxVal_normal=_PL!AF31,"",IF(OR(AF31="", NOT(ISNUMBER(AF31)), ISERROR(AF31), $B31=""), "",
   IF($I31=1,
      IFBLANK(
         _xldudf_CX_PUSH(AF31*fxVal_normal, CX_ENTITY, $B31, AF$11, AF$14, AF$19,),
         ""
      ),
      IF($I31=2,
         IFBLANK(
            _xldudf_CX_PUSH(AF31, CX_ENTITY, $B31, AF$11, AF$14, AF$19,),
            ""
         ),
         IF($I31=3,
            "",
            IFBLANK(
               _xldudf_CX_PUSH(AF31, CX_ENTITY, $B31, AF$11, AF$14, AF$19,),
               ""
            )
         )
      )
   )
)),"")</f>
        <v/>
      </c>
      <c r="DG31" s="2445" t="str" cm="1">
        <f t="array" aca="1" ref="DG31" ca="1">IFERROR(IF(AG31*fxVal_normal=_PL!AG31,"",IF(OR(AG31="", NOT(ISNUMBER(AG31)), ISERROR(AG31), $B31=""), "",
   IF($I31=1,
      IFBLANK(
         _xldudf_CX_PUSH(AG31*fxVal_normal, CX_ENTITY, $B31, AG$11, AG$14, AG$19,),
         ""
      ),
      IF($I31=2,
         IFBLANK(
            _xldudf_CX_PUSH(AG31, CX_ENTITY, $B31, AG$11, AG$14, AG$19,),
            ""
         ),
         IF($I31=3,
            "",
            IFBLANK(
               _xldudf_CX_PUSH(AG31, CX_ENTITY, $B31, AG$11, AG$14, AG$19,),
               ""
            )
         )
      )
   )
)),"")</f>
        <v/>
      </c>
      <c r="DH31" s="2445" t="str" cm="1">
        <f t="array" aca="1" ref="DH31" ca="1">IFERROR(IF(AH31*fxVal_normal=_PL!AH31,"",IF(OR(AH31="", NOT(ISNUMBER(AH31)), ISERROR(AH31), $B31=""), "",
   IF($I31=1,
      IFBLANK(
         _xldudf_CX_PUSH(AH31*fxVal_normal, CX_ENTITY, $B31, AH$11, AH$14, AH$19,),
         ""
      ),
      IF($I31=2,
         IFBLANK(
            _xldudf_CX_PUSH(AH31, CX_ENTITY, $B31, AH$11, AH$14, AH$19,),
            ""
         ),
         IF($I31=3,
            "",
            IFBLANK(
               _xldudf_CX_PUSH(AH31, CX_ENTITY, $B31, AH$11, AH$14, AH$19,),
               ""
            )
         )
      )
   )
)),"")</f>
        <v/>
      </c>
      <c r="DI31" s="2445" t="str" cm="1">
        <f t="array" aca="1" ref="DI31" ca="1">IFERROR(IF(AI31*fxVal_normal=_PL!AI31,"",IF(OR(AI31="", NOT(ISNUMBER(AI31)), ISERROR(AI31), $B31=""), "",
   IF($I31=1,
      IFBLANK(
         _xldudf_CX_PUSH(AI31*fxVal_normal, CX_ENTITY, $B31, AI$11, AI$14, AI$19,),
         ""
      ),
      IF($I31=2,
         IFBLANK(
            _xldudf_CX_PUSH(AI31, CX_ENTITY, $B31, AI$11, AI$14, AI$19,),
            ""
         ),
         IF($I31=3,
            "",
            IFBLANK(
               _xldudf_CX_PUSH(AI31, CX_ENTITY, $B31, AI$11, AI$14, AI$19,),
               ""
            )
         )
      )
   )
)),"")</f>
        <v/>
      </c>
      <c r="DJ31" s="2445" t="str" cm="1">
        <f t="array" aca="1" ref="DJ31" ca="1">IFERROR(IF(AJ31*fxVal_normal=_PL!AJ31,"",IF(OR(AJ31="", NOT(ISNUMBER(AJ31)), ISERROR(AJ31), $B31=""), "",
   IF($I31=1,
      IFBLANK(
         _xldudf_CX_PUSH(AJ31*fxVal_normal, CX_ENTITY, $B31, AJ$11, AJ$14, AJ$19,),
         ""
      ),
      IF($I31=2,
         IFBLANK(
            _xldudf_CX_PUSH(AJ31, CX_ENTITY, $B31, AJ$11, AJ$14, AJ$19,),
            ""
         ),
         IF($I31=3,
            "",
            IFBLANK(
               _xldudf_CX_PUSH(AJ31, CX_ENTITY, $B31, AJ$11, AJ$14, AJ$19,),
               ""
            )
         )
      )
   )
)),"")</f>
        <v/>
      </c>
      <c r="DK31" s="2445" t="str" cm="1">
        <f t="array" aca="1" ref="DK31" ca="1">IFERROR(IF(AK31*fxVal_normal=_PL!AK31,"",IF(OR(AK31="", NOT(ISNUMBER(AK31)), ISERROR(AK31), $B31=""), "",
   IF($I31=1,
      IFBLANK(
         _xldudf_CX_PUSH(AK31*fxVal_normal, CX_ENTITY, $B31, AK$11, AK$14, AK$19,),
         ""
      ),
      IF($I31=2,
         IFBLANK(
            _xldudf_CX_PUSH(AK31, CX_ENTITY, $B31, AK$11, AK$14, AK$19,),
            ""
         ),
         IF($I31=3,
            "",
            IFBLANK(
               _xldudf_CX_PUSH(AK31, CX_ENTITY, $B31, AK$11, AK$14, AK$19,),
               ""
            )
         )
      )
   )
)),"")</f>
        <v/>
      </c>
      <c r="DL31" s="2445" t="str" cm="1">
        <f t="array" aca="1" ref="DL31" ca="1">IFERROR(IF(AL31*fxVal_normal=_PL!AL31,"",IF(OR(AL31="", NOT(ISNUMBER(AL31)), ISERROR(AL31), $B31=""), "",
   IF($I31=1,
      IFBLANK(
         _xldudf_CX_PUSH(AL31*fxVal_normal, CX_ENTITY, $B31, AL$11, AL$14, AL$19,),
         ""
      ),
      IF($I31=2,
         IFBLANK(
            _xldudf_CX_PUSH(AL31, CX_ENTITY, $B31, AL$11, AL$14, AL$19,),
            ""
         ),
         IF($I31=3,
            "",
            IFBLANK(
               _xldudf_CX_PUSH(AL31, CX_ENTITY, $B31, AL$11, AL$14, AL$19,),
               ""
            )
         )
      )
   )
)),"")</f>
        <v/>
      </c>
      <c r="DM31" s="2445" t="str" cm="1">
        <f t="array" aca="1" ref="DM31" ca="1">IFERROR(IF(AM31*fxVal_normal=_PL!AM31,"",IF(OR(AM31="", NOT(ISNUMBER(AM31)), ISERROR(AM31), $B31=""), "",
   IF($I31=1,
      IFBLANK(
         _xldudf_CX_PUSH(AM31*fxVal_normal, CX_ENTITY, $B31, AM$11, AM$14, AM$19,),
         ""
      ),
      IF($I31=2,
         IFBLANK(
            _xldudf_CX_PUSH(AM31, CX_ENTITY, $B31, AM$11, AM$14, AM$19,),
            ""
         ),
         IF($I31=3,
            "",
            IFBLANK(
               _xldudf_CX_PUSH(AM31, CX_ENTITY, $B31, AM$11, AM$14, AM$19,),
               ""
            )
         )
      )
   )
)),"")</f>
        <v/>
      </c>
      <c r="DN31" s="2445" t="str" cm="1">
        <f t="array" aca="1" ref="DN31" ca="1">IFERROR(IF(AN31*fxVal_normal=_PL!AN31,"",IF(OR(AN31="", NOT(ISNUMBER(AN31)), ISERROR(AN31), $B31=""), "",
   IF($I31=1,
      IFBLANK(
         _xldudf_CX_PUSH(AN31*fxVal_normal, CX_ENTITY, $B31, AN$11, AN$14, AN$19,),
         ""
      ),
      IF($I31=2,
         IFBLANK(
            _xldudf_CX_PUSH(AN31, CX_ENTITY, $B31, AN$11, AN$14, AN$19,),
            ""
         ),
         IF($I31=3,
            "",
            IFBLANK(
               _xldudf_CX_PUSH(AN31, CX_ENTITY, $B31, AN$11, AN$14, AN$19,),
               ""
            )
         )
      )
   )
)),"")</f>
        <v/>
      </c>
      <c r="DO31" s="2445" t="str" cm="1">
        <f t="array" aca="1" ref="DO31" ca="1">IFERROR(IF(AO31*fxVal_normal=_PL!AO31,"",IF(OR(AO31="", NOT(ISNUMBER(AO31)), ISERROR(AO31), $B31=""), "",
   IF($I31=1,
      IFBLANK(
         _xldudf_CX_PUSH(AO31*fxVal_normal, CX_ENTITY, $B31, AO$11, AO$14, AO$19,),
         ""
      ),
      IF($I31=2,
         IFBLANK(
            _xldudf_CX_PUSH(AO31, CX_ENTITY, $B31, AO$11, AO$14, AO$19,),
            ""
         ),
         IF($I31=3,
            "",
            IFBLANK(
               _xldudf_CX_PUSH(AO31, CX_ENTITY, $B31, AO$11, AO$14, AO$19,),
               ""
            )
         )
      )
   )
)),"")</f>
        <v/>
      </c>
      <c r="DP31" s="2445" t="str" cm="1">
        <f t="array" aca="1" ref="DP31" ca="1">IFERROR(IF(AP31*fxVal_normal=_PL!AP31,"",IF(OR(AP31="", NOT(ISNUMBER(AP31)), ISERROR(AP31), $B31=""), "",
   IF($I31=1,
      IFBLANK(
         _xldudf_CX_PUSH(AP31*fxVal_normal, CX_ENTITY, $B31, AP$11, AP$14, AP$19,),
         ""
      ),
      IF($I31=2,
         IFBLANK(
            _xldudf_CX_PUSH(AP31, CX_ENTITY, $B31, AP$11, AP$14, AP$19,),
            ""
         ),
         IF($I31=3,
            "",
            IFBLANK(
               _xldudf_CX_PUSH(AP31, CX_ENTITY, $B31, AP$11, AP$14, AP$19,),
               ""
            )
         )
      )
   )
)),"")</f>
        <v/>
      </c>
      <c r="DQ31" s="2445" t="str" cm="1">
        <f t="array" aca="1" ref="DQ31" ca="1">IFERROR(IF(AQ31*fxVal_normal=_PL!AQ31,"",IF(OR(AQ31="", NOT(ISNUMBER(AQ31)), ISERROR(AQ31), $B31=""), "",
   IF($I31=1,
      IFBLANK(
         _xldudf_CX_PUSH(AQ31*fxVal_normal, CX_ENTITY, $B31, AQ$11, AQ$14, AQ$19,),
         ""
      ),
      IF($I31=2,
         IFBLANK(
            _xldudf_CX_PUSH(AQ31, CX_ENTITY, $B31, AQ$11, AQ$14, AQ$19,),
            ""
         ),
         IF($I31=3,
            "",
            IFBLANK(
               _xldudf_CX_PUSH(AQ31, CX_ENTITY, $B31, AQ$11, AQ$14, AQ$19,),
               ""
            )
         )
      )
   )
)),"")</f>
        <v/>
      </c>
      <c r="DR31" s="2445" t="str" cm="1">
        <f t="array" aca="1" ref="DR31" ca="1">IFERROR(IF(AR31*fxVal_normal=_PL!AR31,"",IF(OR(AR31="", NOT(ISNUMBER(AR31)), ISERROR(AR31), $B31=""), "",
   IF($I31=1,
      IFBLANK(
         _xldudf_CX_PUSH(AR31*fxVal_normal, CX_ENTITY, $B31, AR$11, AR$14, AR$19,),
         ""
      ),
      IF($I31=2,
         IFBLANK(
            _xldudf_CX_PUSH(AR31, CX_ENTITY, $B31, AR$11, AR$14, AR$19,),
            ""
         ),
         IF($I31=3,
            "",
            IFBLANK(
               _xldudf_CX_PUSH(AR31, CX_ENTITY, $B31, AR$11, AR$14, AR$19,),
               ""
            )
         )
      )
   )
)),"")</f>
        <v/>
      </c>
      <c r="DS31" s="2445" t="str" cm="1">
        <f t="array" aca="1" ref="DS31" ca="1">IFERROR(IF(AS31*fxVal_normal=_PL!AS31,"",IF(OR(AS31="", NOT(ISNUMBER(AS31)), ISERROR(AS31), $B31=""), "",
   IF($I31=1,
      IFBLANK(
         _xldudf_CX_PUSH(AS31*fxVal_normal, CX_ENTITY, $B31, AS$11, AS$14, AS$19,),
         ""
      ),
      IF($I31=2,
         IFBLANK(
            _xldudf_CX_PUSH(AS31, CX_ENTITY, $B31, AS$11, AS$14, AS$19,),
            ""
         ),
         IF($I31=3,
            "",
            IFBLANK(
               _xldudf_CX_PUSH(AS31, CX_ENTITY, $B31, AS$11, AS$14, AS$19,),
               ""
            )
         )
      )
   )
)),"")</f>
        <v/>
      </c>
      <c r="DT31" s="2445" t="str" cm="1">
        <f t="array" aca="1" ref="DT31" ca="1">IFERROR(IF(AT31*fxVal_normal=_PL!AT31,"",IF(OR(AT31="", NOT(ISNUMBER(AT31)), ISERROR(AT31), $B31=""), "",
   IF($I31=1,
      IFBLANK(
         _xldudf_CX_PUSH(AT31*fxVal_normal, CX_ENTITY, $B31, AT$11, AT$14, AT$19,),
         ""
      ),
      IF($I31=2,
         IFBLANK(
            _xldudf_CX_PUSH(AT31, CX_ENTITY, $B31, AT$11, AT$14, AT$19,),
            ""
         ),
         IF($I31=3,
            "",
            IFBLANK(
               _xldudf_CX_PUSH(AT31, CX_ENTITY, $B31, AT$11, AT$14, AT$19,),
               ""
            )
         )
      )
   )
)),"")</f>
        <v/>
      </c>
      <c r="DU31" s="2445" t="str" cm="1">
        <f t="array" aca="1" ref="DU31" ca="1">IFERROR(IF(AU31*fxVal_normal=_PL!AU31,"",IF(OR(AU31="", NOT(ISNUMBER(AU31)), ISERROR(AU31), $B31=""), "",
   IF($I31=1,
      IFBLANK(
         _xldudf_CX_PUSH(AU31*fxVal_normal, CX_ENTITY, $B31, AU$11, AU$14, AU$19,),
         ""
      ),
      IF($I31=2,
         IFBLANK(
            _xldudf_CX_PUSH(AU31, CX_ENTITY, $B31, AU$11, AU$14, AU$19,),
            ""
         ),
         IF($I31=3,
            "",
            IFBLANK(
               _xldudf_CX_PUSH(AU31, CX_ENTITY, $B31, AU$11, AU$14, AU$19,),
               ""
            )
         )
      )
   )
)),"")</f>
        <v/>
      </c>
      <c r="DV31" s="2445" t="str" cm="1">
        <f t="array" aca="1" ref="DV31" ca="1">IFERROR(IF(AV31*fxVal_normal=_PL!AV31,"",IF(OR(AV31="", NOT(ISNUMBER(AV31)), ISERROR(AV31), $B31=""), "",
   IF($I31=1,
      IFBLANK(
         _xldudf_CX_PUSH(AV31*fxVal_normal, CX_ENTITY, $B31, AV$11, AV$14, AV$19,),
         ""
      ),
      IF($I31=2,
         IFBLANK(
            _xldudf_CX_PUSH(AV31, CX_ENTITY, $B31, AV$11, AV$14, AV$19,),
            ""
         ),
         IF($I31=3,
            "",
            IFBLANK(
               _xldudf_CX_PUSH(AV31, CX_ENTITY, $B31, AV$11, AV$14, AV$19,),
               ""
            )
         )
      )
   )
)),"")</f>
        <v/>
      </c>
      <c r="DW31" s="2445" t="str" cm="1">
        <f t="array" aca="1" ref="DW31" ca="1">IFERROR(IF(AW31*fxVal_normal=_PL!AW31,"",IF(OR(AW31="", NOT(ISNUMBER(AW31)), ISERROR(AW31), $B31=""), "",
   IF($I31=1,
      IFBLANK(
         _xldudf_CX_PUSH(AW31*fxVal_normal, CX_ENTITY, $B31, AW$11, AW$14, AW$19,),
         ""
      ),
      IF($I31=2,
         IFBLANK(
            _xldudf_CX_PUSH(AW31, CX_ENTITY, $B31, AW$11, AW$14, AW$19,),
            ""
         ),
         IF($I31=3,
            "",
            IFBLANK(
               _xldudf_CX_PUSH(AW31, CX_ENTITY, $B31, AW$11, AW$14, AW$19,),
               ""
            )
         )
      )
   )
)),"")</f>
        <v/>
      </c>
      <c r="DX31" s="2445" t="str" cm="1">
        <f t="array" aca="1" ref="DX31" ca="1">IFERROR(IF(AX31*fxVal_normal=_PL!AX31,"",IF(OR(AX31="", NOT(ISNUMBER(AX31)), ISERROR(AX31), $B31=""), "",
   IF($I31=1,
      IFBLANK(
         _xldudf_CX_PUSH(AX31*fxVal_normal, CX_ENTITY, $B31, AX$11, AX$14, AX$19,),
         ""
      ),
      IF($I31=2,
         IFBLANK(
            _xldudf_CX_PUSH(AX31, CX_ENTITY, $B31, AX$11, AX$14, AX$19,),
            ""
         ),
         IF($I31=3,
            "",
            IFBLANK(
               _xldudf_CX_PUSH(AX31, CX_ENTITY, $B31, AX$11, AX$14, AX$19,),
               ""
            )
         )
      )
   )
)),"")</f>
        <v/>
      </c>
      <c r="DY31" s="2445" t="str" cm="1">
        <f t="array" aca="1" ref="DY31" ca="1">IFERROR(IF(AY31*fxVal_normal=_PL!AY31,"",IF(OR(AY31="", NOT(ISNUMBER(AY31)), ISERROR(AY31), $B31=""), "",
   IF($I31=1,
      IFBLANK(
         _xldudf_CX_PUSH(AY31*fxVal_normal, CX_ENTITY, $B31, AY$11, AY$14, AY$19,),
         ""
      ),
      IF($I31=2,
         IFBLANK(
            _xldudf_CX_PUSH(AY31, CX_ENTITY, $B31, AY$11, AY$14, AY$19,),
            ""
         ),
         IF($I31=3,
            "",
            IFBLANK(
               _xldudf_CX_PUSH(AY31, CX_ENTITY, $B31, AY$11, AY$14, AY$19,),
               ""
            )
         )
      )
   )
)),"")</f>
        <v/>
      </c>
      <c r="DZ31" s="2445" t="str" cm="1">
        <f t="array" aca="1" ref="DZ31" ca="1">IFERROR(IF(AZ31*fxVal_normal=_PL!AZ31,"",IF(OR(AZ31="", NOT(ISNUMBER(AZ31)), ISERROR(AZ31), $B31=""), "",
   IF($I31=1,
      IFBLANK(
         _xldudf_CX_PUSH(AZ31*fxVal_normal, CX_ENTITY, $B31, AZ$11, AZ$14, AZ$19,),
         ""
      ),
      IF($I31=2,
         IFBLANK(
            _xldudf_CX_PUSH(AZ31, CX_ENTITY, $B31, AZ$11, AZ$14, AZ$19,),
            ""
         ),
         IF($I31=3,
            "",
            IFBLANK(
               _xldudf_CX_PUSH(AZ31, CX_ENTITY, $B31, AZ$11, AZ$14, AZ$19,),
               ""
            )
         )
      )
   )
)),"")</f>
        <v/>
      </c>
      <c r="EA31" s="2445" t="str" cm="1">
        <f t="array" aca="1" ref="EA31" ca="1">IFERROR(IF(BA31*fxVal_normal=_PL!BA31,"",IF(OR(BA31="", NOT(ISNUMBER(BA31)), ISERROR(BA31), $B31=""), "",
   IF($I31=1,
      IFBLANK(
         _xldudf_CX_PUSH(BA31*fxVal_normal, CX_ENTITY, $B31, BA$11, BA$14, BA$19,),
         ""
      ),
      IF($I31=2,
         IFBLANK(
            _xldudf_CX_PUSH(BA31, CX_ENTITY, $B31, BA$11, BA$14, BA$19,),
            ""
         ),
         IF($I31=3,
            "",
            IFBLANK(
               _xldudf_CX_PUSH(BA31, CX_ENTITY, $B31, BA$11, BA$14, BA$19,),
               ""
            )
         )
      )
   )
)),"")</f>
        <v/>
      </c>
      <c r="EB31" s="2445" t="str" cm="1">
        <f t="array" aca="1" ref="EB31" ca="1">IFERROR(IF(BB31*fxVal_normal=_PL!BB31,"",IF(OR(BB31="", NOT(ISNUMBER(BB31)), ISERROR(BB31), $B31=""), "",
   IF($I31=1,
      IFBLANK(
         _xldudf_CX_PUSH(BB31*fxVal_normal, CX_ENTITY, $B31, BB$11, BB$14, BB$19,),
         ""
      ),
      IF($I31=2,
         IFBLANK(
            _xldudf_CX_PUSH(BB31, CX_ENTITY, $B31, BB$11, BB$14, BB$19,),
            ""
         ),
         IF($I31=3,
            "",
            IFBLANK(
               _xldudf_CX_PUSH(BB31, CX_ENTITY, $B31, BB$11, BB$14, BB$19,),
               ""
            )
         )
      )
   )
)),"")</f>
        <v/>
      </c>
      <c r="EC31" s="2445" t="str" cm="1">
        <f t="array" aca="1" ref="EC31" ca="1">IFERROR(IF(BC31*fxVal_normal=_PL!BC31,"",IF(OR(BC31="", NOT(ISNUMBER(BC31)), ISERROR(BC31), $B31=""), "",
   IF($I31=1,
      IFBLANK(
         _xldudf_CX_PUSH(BC31*fxVal_normal, CX_ENTITY, $B31, BC$11, BC$14, BC$19,),
         ""
      ),
      IF($I31=2,
         IFBLANK(
            _xldudf_CX_PUSH(BC31, CX_ENTITY, $B31, BC$11, BC$14, BC$19,),
            ""
         ),
         IF($I31=3,
            "",
            IFBLANK(
               _xldudf_CX_PUSH(BC31, CX_ENTITY, $B31, BC$11, BC$14, BC$19,),
               ""
            )
         )
      )
   )
)),"")</f>
        <v/>
      </c>
      <c r="ED31" s="2445" t="str" cm="1">
        <f t="array" aca="1" ref="ED31" ca="1">IFERROR(IF(BD31*fxVal_normal=_PL!BD31,"",IF(OR(BD31="", NOT(ISNUMBER(BD31)), ISERROR(BD31), $B31=""), "",
   IF($I31=1,
      IFBLANK(
         _xldudf_CX_PUSH(BD31*fxVal_normal, CX_ENTITY, $B31, BD$11, BD$14, BD$19,),
         ""
      ),
      IF($I31=2,
         IFBLANK(
            _xldudf_CX_PUSH(BD31, CX_ENTITY, $B31, BD$11, BD$14, BD$19,),
            ""
         ),
         IF($I31=3,
            "",
            IFBLANK(
               _xldudf_CX_PUSH(BD31, CX_ENTITY, $B31, BD$11, BD$14, BD$19,),
               ""
            )
         )
      )
   )
)),"")</f>
        <v/>
      </c>
      <c r="EE31" s="2445" t="str" cm="1">
        <f t="array" aca="1" ref="EE31" ca="1">IFERROR(IF(BE31*fxVal_normal=_PL!BE31,"",IF(OR(BE31="", NOT(ISNUMBER(BE31)), ISERROR(BE31), $B31=""), "",
   IF($I31=1,
      IFBLANK(
         _xldudf_CX_PUSH(BE31*fxVal_normal, CX_ENTITY, $B31, BE$11, BE$14, BE$19,),
         ""
      ),
      IF($I31=2,
         IFBLANK(
            _xldudf_CX_PUSH(BE31, CX_ENTITY, $B31, BE$11, BE$14, BE$19,),
            ""
         ),
         IF($I31=3,
            "",
            IFBLANK(
               _xldudf_CX_PUSH(BE31, CX_ENTITY, $B31, BE$11, BE$14, BE$19,),
               ""
            )
         )
      )
   )
)),"")</f>
        <v/>
      </c>
      <c r="EF31" s="2445" t="str" cm="1">
        <f t="array" aca="1" ref="EF31" ca="1">IFERROR(IF(BF31*fxVal_normal=_PL!BF31,"",IF(OR(BF31="", NOT(ISNUMBER(BF31)), ISERROR(BF31), $B31=""), "",
   IF($I31=1,
      IFBLANK(
         _xldudf_CX_PUSH(BF31*fxVal_normal, CX_ENTITY, $B31, BF$11, BF$14, BF$19,),
         ""
      ),
      IF($I31=2,
         IFBLANK(
            _xldudf_CX_PUSH(BF31, CX_ENTITY, $B31, BF$11, BF$14, BF$19,),
            ""
         ),
         IF($I31=3,
            "",
            IFBLANK(
               _xldudf_CX_PUSH(BF31, CX_ENTITY, $B31, BF$11, BF$14, BF$19,),
               ""
            )
         )
      )
   )
)),"")</f>
        <v/>
      </c>
      <c r="EG31" s="2445" t="str" cm="1">
        <f t="array" aca="1" ref="EG31" ca="1">IFERROR(IF(BG31*fxVal_normal=_PL!BG31,"",IF(OR(BG31="", NOT(ISNUMBER(BG31)), ISERROR(BG31), $B31=""), "",
   IF($I31=1,
      IFBLANK(
         _xldudf_CX_PUSH(BG31*fxVal_normal, CX_ENTITY, $B31, BG$11, BG$14, BG$19,),
         ""
      ),
      IF($I31=2,
         IFBLANK(
            _xldudf_CX_PUSH(BG31, CX_ENTITY, $B31, BG$11, BG$14, BG$19,),
            ""
         ),
         IF($I31=3,
            "",
            IFBLANK(
               _xldudf_CX_PUSH(BG31, CX_ENTITY, $B31, BG$11, BG$14, BG$19,),
               ""
            )
         )
      )
   )
)),"")</f>
        <v/>
      </c>
      <c r="EH31" s="2445" t="str" cm="1">
        <f t="array" aca="1" ref="EH31" ca="1">IFERROR(IF(BH31*fxVal_normal=_PL!BH31,"",IF(OR(BH31="", NOT(ISNUMBER(BH31)), ISERROR(BH31), $B31=""), "",
   IF($I31=1,
      IFBLANK(
         _xldudf_CX_PUSH(BH31*fxVal_normal, CX_ENTITY, $B31, BH$11, BH$14, BH$19,),
         ""
      ),
      IF($I31=2,
         IFBLANK(
            _xldudf_CX_PUSH(BH31, CX_ENTITY, $B31, BH$11, BH$14, BH$19,),
            ""
         ),
         IF($I31=3,
            "",
            IFBLANK(
               _xldudf_CX_PUSH(BH31, CX_ENTITY, $B31, BH$11, BH$14, BH$19,),
               ""
            )
         )
      )
   )
)),"")</f>
        <v/>
      </c>
      <c r="EI31" s="2445" t="str" cm="1">
        <f t="array" aca="1" ref="EI31" ca="1">IFERROR(IF(BI31*fxVal_normal=_PL!BI31,"",IF(OR(BI31="", NOT(ISNUMBER(BI31)), ISERROR(BI31), $B31=""), "",
   IF($I31=1,
      IFBLANK(
         _xldudf_CX_PUSH(BI31*fxVal_normal, CX_ENTITY, $B31, BI$11, BI$14, BI$19,),
         ""
      ),
      IF($I31=2,
         IFBLANK(
            _xldudf_CX_PUSH(BI31, CX_ENTITY, $B31, BI$11, BI$14, BI$19,),
            ""
         ),
         IF($I31=3,
            "",
            IFBLANK(
               _xldudf_CX_PUSH(BI31, CX_ENTITY, $B31, BI$11, BI$14, BI$19,),
               ""
            )
         )
      )
   )
)),"")</f>
        <v/>
      </c>
      <c r="EJ31" s="2445" t="str" cm="1">
        <f t="array" aca="1" ref="EJ31" ca="1">IFERROR(IF(BJ31*fxVal_normal=_PL!BJ31,"",IF(OR(BJ31="", NOT(ISNUMBER(BJ31)), ISERROR(BJ31), $B31=""), "",
   IF($I31=1,
      IFBLANK(
         _xldudf_CX_PUSH(BJ31*fxVal_normal, CX_ENTITY, $B31, BJ$11, BJ$14, BJ$19,),
         ""
      ),
      IF($I31=2,
         IFBLANK(
            _xldudf_CX_PUSH(BJ31, CX_ENTITY, $B31, BJ$11, BJ$14, BJ$19,),
            ""
         ),
         IF($I31=3,
            "",
            IFBLANK(
               _xldudf_CX_PUSH(BJ31, CX_ENTITY, $B31, BJ$11, BJ$14, BJ$19,),
               ""
            )
         )
      )
   )
)),"")</f>
        <v/>
      </c>
      <c r="EK31" s="2445" t="str" cm="1">
        <f t="array" aca="1" ref="EK31" ca="1">IFERROR(IF(BK31*fxVal_normal=_PL!BK31,"",IF(OR(BK31="", NOT(ISNUMBER(BK31)), ISERROR(BK31), $B31=""), "",
   IF($I31=1,
      IFBLANK(
         _xldudf_CX_PUSH(BK31*fxVal_normal, CX_ENTITY, $B31, BK$11, BK$14, BK$19,),
         ""
      ),
      IF($I31=2,
         IFBLANK(
            _xldudf_CX_PUSH(BK31, CX_ENTITY, $B31, BK$11, BK$14, BK$19,),
            ""
         ),
         IF($I31=3,
            "",
            IFBLANK(
               _xldudf_CX_PUSH(BK31, CX_ENTITY, $B31, BK$11, BK$14, BK$19,),
               ""
            )
         )
      )
   )
)),"")</f>
        <v/>
      </c>
      <c r="EL31" s="2445" t="str" cm="1">
        <f t="array" aca="1" ref="EL31" ca="1">IFERROR(IF(BL31*fxVal_normal=_PL!BL31,"",IF(OR(BL31="", NOT(ISNUMBER(BL31)), ISERROR(BL31), $B31=""), "",
   IF($I31=1,
      IFBLANK(
         _xldudf_CX_PUSH(BL31*fxVal_normal, CX_ENTITY, $B31, BL$11, BL$14, BL$19,),
         ""
      ),
      IF($I31=2,
         IFBLANK(
            _xldudf_CX_PUSH(BL31, CX_ENTITY, $B31, BL$11, BL$14, BL$19,),
            ""
         ),
         IF($I31=3,
            "",
            IFBLANK(
               _xldudf_CX_PUSH(BL31, CX_ENTITY, $B31, BL$11, BL$14, BL$19,),
               ""
            )
         )
      )
   )
)),"")</f>
        <v/>
      </c>
      <c r="EM31" s="2445" t="str" cm="1">
        <f t="array" aca="1" ref="EM31" ca="1">IFERROR(IF(BM31*fxVal_normal=_PL!BM31,"",IF(OR(BM31="", NOT(ISNUMBER(BM31)), ISERROR(BM31), $B31=""), "",
   IF($I31=1,
      IFBLANK(
         _xldudf_CX_PUSH(BM31*fxVal_normal, CX_ENTITY, $B31, BM$11, BM$14, BM$19,),
         ""
      ),
      IF($I31=2,
         IFBLANK(
            _xldudf_CX_PUSH(BM31, CX_ENTITY, $B31, BM$11, BM$14, BM$19,),
            ""
         ),
         IF($I31=3,
            "",
            IFBLANK(
               _xldudf_CX_PUSH(BM31, CX_ENTITY, $B31, BM$11, BM$14, BM$19,),
               ""
            )
         )
      )
   )
)),"")</f>
        <v/>
      </c>
      <c r="EN31" s="2445" t="str" cm="1">
        <f t="array" aca="1" ref="EN31" ca="1">IFERROR(IF(BN31*fxVal_normal=_PL!BN31,"",IF(OR(BN31="", NOT(ISNUMBER(BN31)), ISERROR(BN31), $B31=""), "",
   IF($I31=1,
      IFBLANK(
         _xldudf_CX_PUSH(BN31*fxVal_normal, CX_ENTITY, $B31, BN$11, BN$14, BN$19,),
         ""
      ),
      IF($I31=2,
         IFBLANK(
            _xldudf_CX_PUSH(BN31, CX_ENTITY, $B31, BN$11, BN$14, BN$19,),
            ""
         ),
         IF($I31=3,
            "",
            IFBLANK(
               _xldudf_CX_PUSH(BN31, CX_ENTITY, $B31, BN$11, BN$14, BN$19,),
               ""
            )
         )
      )
   )
)),"")</f>
        <v/>
      </c>
    </row>
    <row r="32" spans="1:144" ht="21" customHeight="1">
      <c r="A32" s="1625"/>
      <c r="B32" s="2439" t="str">
        <f ca="1">_xlfn.LET(
_xlpm.IsNotAttrDynamic, D32="",
_xlpm.Attr,_PL!F32,
_xlpm.NotInUse,Y32=D32,
_xlpm.RESULT, IF(_xlpm.IsNotAttrDynamic, _xlpm.Attr, IF( _xlpm.NotInUse, "", Y32)
),IF(_xlpm.RESULT ="", "", _xlpm.RESULT))</f>
        <v>Adjusted EBITDA</v>
      </c>
      <c r="C32" s="2439" t="str" cm="1">
        <f t="array" ref="C32">IFBLANK(_PL!C32,"")</f>
        <v>Adjusted EBITDA (Company View)</v>
      </c>
      <c r="D32" s="1548"/>
      <c r="E32" s="2440" t="e" cm="1">
        <f t="array" aca="1" ref="E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)($AD32:$CQ32, Z32)</f>
        <v>#NAME?</v>
      </c>
      <c r="F32" s="1897"/>
      <c r="G32" s="1897"/>
      <c r="H32" s="401">
        <v>2</v>
      </c>
      <c r="I32" s="401">
        <v>1</v>
      </c>
      <c r="J32" s="401" cm="1">
        <f t="array" ref="J32">IFBLANK( Z32,"")</f>
        <v>0</v>
      </c>
      <c r="K32" s="578" t="str">
        <f t="shared" si="3"/>
        <v>Yes</v>
      </c>
      <c r="L32" s="37"/>
      <c r="N32" s="158"/>
      <c r="O32" s="101"/>
      <c r="P32" s="52"/>
      <c r="Q32" s="101"/>
      <c r="R32" s="126"/>
      <c r="S32" s="101"/>
      <c r="T32" s="101"/>
      <c r="U32" s="39"/>
      <c r="V32" s="37"/>
      <c r="W32" s="91" t="str">
        <f t="shared" si="4"/>
        <v>Actual</v>
      </c>
      <c r="X32" s="2081">
        <f>_PL!X32</f>
        <v>0</v>
      </c>
      <c r="Y32" s="1196" t="e">
        <f ca="1">IF(_PL!Y32="Error", "", _PL!Y32)</f>
        <v>#NAME?</v>
      </c>
      <c r="Z32" s="198" cm="1">
        <f t="array" ref="Z32">_xlfn.SWITCH(
    TRUE,
    _PL!$L32=TRUE, 1,
    _PL!$L32=FALSE,-1,
    _PL!$L32=-1,0,
""
)</f>
        <v>0</v>
      </c>
      <c r="AA32" s="200"/>
      <c r="AB32" s="301" t="str">
        <f>_PL!AB32</f>
        <v>Adjusted EBITDA</v>
      </c>
      <c r="AC32" s="275" t="e" cm="1" vm="5">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#VALUE!</v>
      </c>
      <c r="AD32" s="1210">
        <f t="shared" ref="AD32:BN32" si="10">SUBTOTAL(9,AD20:AD31)-N(AD23)</f>
        <v>9</v>
      </c>
      <c r="AE32" s="1210">
        <f t="shared" si="10"/>
        <v>9</v>
      </c>
      <c r="AF32" s="1210">
        <f t="shared" si="10"/>
        <v>9</v>
      </c>
      <c r="AG32" s="1210">
        <f t="shared" si="10"/>
        <v>9</v>
      </c>
      <c r="AH32" s="1210">
        <f t="shared" si="10"/>
        <v>9</v>
      </c>
      <c r="AI32" s="1210">
        <f t="shared" si="10"/>
        <v>9</v>
      </c>
      <c r="AJ32" s="1210">
        <f t="shared" si="10"/>
        <v>9</v>
      </c>
      <c r="AK32" s="1210">
        <f t="shared" si="10"/>
        <v>9</v>
      </c>
      <c r="AL32" s="1210">
        <f t="shared" si="10"/>
        <v>9</v>
      </c>
      <c r="AM32" s="1210">
        <f t="shared" si="10"/>
        <v>9</v>
      </c>
      <c r="AN32" s="1210">
        <f t="shared" si="10"/>
        <v>9</v>
      </c>
      <c r="AO32" s="1210">
        <f t="shared" si="10"/>
        <v>9</v>
      </c>
      <c r="AP32" s="1210">
        <f t="shared" si="10"/>
        <v>9</v>
      </c>
      <c r="AQ32" s="1210">
        <f t="shared" si="10"/>
        <v>9</v>
      </c>
      <c r="AR32" s="1210">
        <f t="shared" si="10"/>
        <v>9</v>
      </c>
      <c r="AS32" s="1210">
        <f t="shared" si="10"/>
        <v>9</v>
      </c>
      <c r="AT32" s="1210">
        <f t="shared" si="10"/>
        <v>9</v>
      </c>
      <c r="AU32" s="1210">
        <f t="shared" si="10"/>
        <v>9</v>
      </c>
      <c r="AV32" s="1210">
        <f t="shared" si="10"/>
        <v>9</v>
      </c>
      <c r="AW32" s="1210">
        <f t="shared" si="10"/>
        <v>9</v>
      </c>
      <c r="AX32" s="1210">
        <f t="shared" si="10"/>
        <v>9</v>
      </c>
      <c r="AY32" s="1210">
        <f t="shared" si="10"/>
        <v>9</v>
      </c>
      <c r="AZ32" s="1210">
        <f t="shared" si="10"/>
        <v>9</v>
      </c>
      <c r="BA32" s="1210">
        <f t="shared" si="10"/>
        <v>9</v>
      </c>
      <c r="BB32" s="1210">
        <f t="shared" si="10"/>
        <v>9</v>
      </c>
      <c r="BC32" s="1210">
        <f t="shared" si="10"/>
        <v>9</v>
      </c>
      <c r="BD32" s="1210">
        <f t="shared" si="10"/>
        <v>9</v>
      </c>
      <c r="BE32" s="1210">
        <f t="shared" si="10"/>
        <v>9</v>
      </c>
      <c r="BF32" s="1210">
        <f t="shared" si="10"/>
        <v>9</v>
      </c>
      <c r="BG32" s="1210">
        <f t="shared" si="10"/>
        <v>9</v>
      </c>
      <c r="BH32" s="1210">
        <f t="shared" si="10"/>
        <v>9</v>
      </c>
      <c r="BI32" s="1210">
        <f t="shared" si="10"/>
        <v>9</v>
      </c>
      <c r="BJ32" s="1210">
        <f t="shared" si="10"/>
        <v>9</v>
      </c>
      <c r="BK32" s="1210">
        <f t="shared" si="10"/>
        <v>9</v>
      </c>
      <c r="BL32" s="1210">
        <f t="shared" si="10"/>
        <v>9</v>
      </c>
      <c r="BM32" s="1210">
        <f t="shared" si="10"/>
        <v>9</v>
      </c>
      <c r="BN32" s="1210">
        <f t="shared" si="10"/>
        <v>9</v>
      </c>
      <c r="BO32" s="2096"/>
      <c r="BP32" s="2096"/>
      <c r="BQ32" s="2096"/>
      <c r="BR32" s="2096"/>
      <c r="BS32" s="2096"/>
      <c r="BT32" s="2096"/>
      <c r="BU32" s="2096"/>
      <c r="BV32" s="2096"/>
      <c r="BW32" s="2096"/>
      <c r="BX32" s="2096"/>
      <c r="BY32" s="2096"/>
      <c r="BZ32" s="2096"/>
      <c r="CA32" s="34"/>
      <c r="CC32" s="33"/>
      <c r="CD32" s="1772" t="e" cm="1">
        <f t="array" aca="1" ref="CD32" ca="1">_xlfn.LET( _xlpm.CheckBlank, SUM(PL!$AD32:'PL'!$BN32) = 0, IF(_xlpm.CheckBlank, "", SUM(_xlfn._xlws.FILTER(PL!$AD32:$BN32,(YEAR(PL!$AD$12:$BN$12)=PL!CD$12)*(array_timeline&lt;=PL!CD$11)))))</f>
        <v>#NAME?</v>
      </c>
      <c r="CE32" s="1772" t="e" cm="1">
        <f t="array" aca="1" ref="CE32" ca="1">_xlfn.LET( _xlpm.CheckBlank, SUM(PL!$AD32:'PL'!$BN32) = 0, IF(_xlpm.CheckBlank, "", SUM(_xlfn._xlws.FILTER(PL!$AD32:$BN32,(YEAR(PL!$AD$12:$BN$12)=PL!CE$12)*(array_timeline&lt;=PL!CE$11)))))</f>
        <v>#NAME?</v>
      </c>
      <c r="CF32" s="88"/>
      <c r="CG32" s="1461" t="str" cm="1">
        <f t="array" aca="1" ref="CG32" ca="1">IFERROR(_xlfn.LET(_xlpm.CheckBlank,SUM(PL!$AD32:$BN32)=0,IF(_xlpm.CheckBlank,"",SUM(_xlfn._xlws.FILTER(PL!$AD32:$BN32,(YEAR(PL!$AD$12:$BN$12)=PL!CG$12)*(array_timeline&lt;=PL!CG$11))))),"n/a")</f>
        <v>n/a</v>
      </c>
      <c r="CH32" s="1461" t="e" cm="1">
        <f t="array" aca="1" ref="CH32" ca="1">_xlfn.LET( _xlpm.CheckBlank, SUM(PL!$AD32:$BN32) = 0, IF(_xlpm.CheckBlank, "", SUM(_xlfn._xlws.FILTER(PL!$AD32:$BN32,(YEAR(PL!$AD$12:$BN$12)=PL!CH$12)*(array_timeline&lt;=PL!CH$11)))))</f>
        <v>#NAME?</v>
      </c>
      <c r="CI32" s="88"/>
      <c r="CJ32" s="1461" cm="1">
        <f t="array" ref="CJ32">_xlfn.LET( _xlpm.CheckBlank, SUM(PL!$AD32:$BN32) = 0, IF(_xlpm.CheckBlank, "", SUM(_xlfn.TAKE(_xlfn.DROP(PL!$AD32:$BN32, ,-DATEDIFF(PL!CJ$11, val_asOfDate,"M")),1,-12))))</f>
        <v>108</v>
      </c>
      <c r="CK32" s="1461" cm="1">
        <f t="array" ref="CK32">_xlfn.LET( _xlpm.CheckBlank, SUM(PL!$AD32:$BN32) = 0, IF(_xlpm.CheckBlank, "", SUM(_xlfn.TAKE(_xlfn.DROP(PL!$AD32:$BN32, ,-DATEDIFF(PL!CK$11, val_asOfDate,"M")),1,-12))))</f>
        <v>108</v>
      </c>
      <c r="CL32" s="88"/>
      <c r="CM32" s="2446">
        <f>SUBTOTAL(9,CM20:CM31)-N(CM23)</f>
        <v>9</v>
      </c>
      <c r="CN32" s="2446">
        <f>SUBTOTAL(9,CN20:CN31)-N(CN23)</f>
        <v>9</v>
      </c>
      <c r="CO32" s="1169"/>
      <c r="CP32" s="2446">
        <f>SUBTOTAL(9,CP20:CP31)-N(CP23)</f>
        <v>9</v>
      </c>
      <c r="CQ32" s="2446">
        <f>SUBTOTAL(9,CQ20:CQ31)-N(CQ23)</f>
        <v>9</v>
      </c>
      <c r="CR32" s="34"/>
      <c r="CS32" s="2056"/>
      <c r="CT32" s="2085" t="e" cm="1">
        <f t="array" aca="1" ref="CT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_xldudf_CX_PUSH(Y32,CX_ENTITY,C32,EOMONTH(val_asOfDate,0)),
       ""
     )
   )
)</f>
        <v>#NAME?</v>
      </c>
      <c r="CU32" s="2085" t="e" cm="1">
        <f t="array" aca="1" ref="CU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_xldudf_CX_PUSH(Y32,CX_ENTITY,C32,EOMONTH(val_asOfDate,1)),
       ""
     )
   )
)</f>
        <v>#NAME?</v>
      </c>
      <c r="CV32" s="2085" t="e" cm="1">
        <f t="array" aca="1" ref="CV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_xldudf_CX_PUSH(Y32,CX_ENTITY,C32,EOMONTH(val_asOfDate,2)),
       ""
     )
   )
)</f>
        <v>#NAME?</v>
      </c>
      <c r="CW32" s="2085" t="e" cm="1">
        <f t="array" aca="1" ref="CW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_xldudf_CX_PUSH(Y32,CX_ENTITY,C32,EOMONTH(val_asOfDate,3)),
       ""
     )
   )
)</f>
        <v>#NAME?</v>
      </c>
      <c r="CX32" s="2443"/>
      <c r="CY32" s="2444" t="str" cm="1">
        <f t="array" aca="1" ref="CY32" ca="1">IFERROR(IF(CM32*fxVal_normal=_PL!CM32,"",IF(OR($CM32="",$CM32=0, NOT(ISNUMBER($CM32)), ISERROR($CM32), $B32=""), "",
   IF($I32=1,
      IFBLANK(
         _xldudf_CX_PUSH($CM32*fxVal_normal, CX_ENTITY, $B32, $CM$11, $CM$14, $CM$19,),
         ""
      ),
      IF($I32=2,
         IFBLANK(
            _xldudf_CX_PUSH($CM32, CX_ENTITY, $B32, $CM$11, $CM$14, $CM$19,),
            ""
         ),
         IF($I32=3,
            "",
            IFBLANK(
               _xldudf_CX_PUSH($CM32, CX_ENTITY, $B32, $CM$11, $CM$14, $CM$19,),
               ""
            )
         )
      )
   )
)),"")</f>
        <v/>
      </c>
      <c r="CZ32" s="2444" t="str" cm="1">
        <f t="array" aca="1" ref="CZ32" ca="1">IFERROR(IF(CN32*fxVal_normal=_PL!CN32,"",IF(OR($CN32="",$CN32=0, NOT(ISNUMBER($CN32)), ISERROR($CN32), $B32=""), "",
   IF($I32=1,
      IFBLANK(
         _xldudf_CX_PUSH($CN32*fxVal_normal, CX_ENTITY, $B32, $CN$11, $CN$14, $CN$19,),
         ""
      ),
      IF($I32=2,
         IFBLANK(
            _xldudf_CX_PUSH($CN32, CX_ENTITY, $B32, $CN$11, $CN$14, $CN$19,),
            ""
         ),
         IF($I32=3,
            "",
            IFBLANK(
               _xldudf_CX_PUSH($CN32, CX_ENTITY, $B32, $CN$11, $CN$14, $CN$19,),
               ""
            )
         )
      )
   )
)),"")</f>
        <v/>
      </c>
      <c r="DA32" s="2444" t="str" cm="1">
        <f t="array" aca="1" ref="DA32" ca="1">IFERROR(IF(CP32*fxVal_normal=_PL!CP32,"",IF(OR($CP32="",$CP32=0, NOT(ISNUMBER($CP32)), ISERROR($CP32), $B32=""), "",
   IF($I32=1,
      IFBLANK(
         _xldudf_CX_PUSH($CP32*fxVal_normal, CX_ENTITY, $B32, $CP$11, $CP$14, $CP$19,),
         ""
      ),
      IF($I32=2,
         IFBLANK(
            _xldudf_CX_PUSH($CP32, CX_ENTITY, $B32, $CP$11, $CP$14, $CP$19,),
            ""
         ),
         IF($I32=3,
            "",
            IFBLANK(
               _xldudf_CX_PUSH($CP32, CX_ENTITY, $B32, $CP$11, $CP$14, $CP$19,),
               ""
            )
         )
      )
   )
)),"")</f>
        <v/>
      </c>
      <c r="DB32" s="2444" t="str" cm="1">
        <f t="array" aca="1" ref="DB32" ca="1">IFERROR(IF(CQ32*fxVal_normal=_PL!CQ32,"",IF(OR($CQ32="", $CQ32=0, NOT(ISNUMBER($CQ32)), ISERROR($CQ32), $B32=""), "",
   IF($I32=1,
      IFBLANK(
         _xldudf_CX_PUSH($CQ32*fxVal_normal, CX_ENTITY, $B32, $CQ$11, $CQ$14, $CQ$19,),
         ""
      ),
      IF($I32=2,
         IFBLANK(
            _xldudf_CX_PUSH($CQ32, CX_ENTITY, $B32, $CQ$11, $CQ$14, $CQ$19,),
            ""
         ),
         IF($I32=3,
            "",
            IFBLANK(
               _xldudf_CX_PUSH($CQ32, CX_ENTITY, $B32, $CQ$11, $CQ$14, $CQ$19,),
               ""
            )
         )
      )
   ))
),"")</f>
        <v/>
      </c>
      <c r="DC32" s="2443"/>
      <c r="DD32" s="2445" t="str" cm="1">
        <f t="array" aca="1" ref="DD32" ca="1">IFERROR(IF(AD32*fxVal_normal=_PL!AD32,"",IF(OR(AD32="", NOT(ISNUMBER(AD32)), ISERROR(AD32), $B32=""), "",
   IF($I32=1,
      IFBLANK(
         _xldudf_CX_PUSH(AD32*fxVal_normal, CX_ENTITY, $B32, AD$11, AD$14, AD$19,),
         ""
      ),
      IF($I32=2,
         IFBLANK(
            _xldudf_CX_PUSH(AD32, CX_ENTITY, $B32, AD$11, AD$14, AD$19,),
            ""
         ),
         IF($I32=3,
            "",
            IFBLANK(
               _xldudf_CX_PUSH(AD32, CX_ENTITY, $B32, AD$11, AD$14, AD$19,),
               ""
            )
         )
      )
   )
)),"")</f>
        <v/>
      </c>
      <c r="DE32" s="2445" t="str" cm="1">
        <f t="array" aca="1" ref="DE32" ca="1">IFERROR(IF(AE32*fxVal_normal=_PL!AE32,"",IF(OR(AE32="", NOT(ISNUMBER(AE32)), ISERROR(AE32), $B32=""), "",
   IF($I32=1,
      IFBLANK(
         _xldudf_CX_PUSH(AE32*fxVal_normal, CX_ENTITY, $B32, AE$11, AE$14, AE$19,),
         ""
      ),
      IF($I32=2,
         IFBLANK(
            _xldudf_CX_PUSH(AE32, CX_ENTITY, $B32, AE$11, AE$14, AE$19,),
            ""
         ),
         IF($I32=3,
            "",
            IFBLANK(
               _xldudf_CX_PUSH(AE32, CX_ENTITY, $B32, AE$11, AE$14, AE$19,),
               ""
            )
         )
      )
   )
)),"")</f>
        <v/>
      </c>
      <c r="DF32" s="2445" t="str" cm="1">
        <f t="array" aca="1" ref="DF32" ca="1">IFERROR(IF(AF32*fxVal_normal=_PL!AF32,"",IF(OR(AF32="", NOT(ISNUMBER(AF32)), ISERROR(AF32), $B32=""), "",
   IF($I32=1,
      IFBLANK(
         _xldudf_CX_PUSH(AF32*fxVal_normal, CX_ENTITY, $B32, AF$11, AF$14, AF$19,),
         ""
      ),
      IF($I32=2,
         IFBLANK(
            _xldudf_CX_PUSH(AF32, CX_ENTITY, $B32, AF$11, AF$14, AF$19,),
            ""
         ),
         IF($I32=3,
            "",
            IFBLANK(
               _xldudf_CX_PUSH(AF32, CX_ENTITY, $B32, AF$11, AF$14, AF$19,),
               ""
            )
         )
      )
   )
)),"")</f>
        <v/>
      </c>
      <c r="DG32" s="2445" t="str" cm="1">
        <f t="array" aca="1" ref="DG32" ca="1">IFERROR(IF(AG32*fxVal_normal=_PL!AG32,"",IF(OR(AG32="", NOT(ISNUMBER(AG32)), ISERROR(AG32), $B32=""), "",
   IF($I32=1,
      IFBLANK(
         _xldudf_CX_PUSH(AG32*fxVal_normal, CX_ENTITY, $B32, AG$11, AG$14, AG$19,),
         ""
      ),
      IF($I32=2,
         IFBLANK(
            _xldudf_CX_PUSH(AG32, CX_ENTITY, $B32, AG$11, AG$14, AG$19,),
            ""
         ),
         IF($I32=3,
            "",
            IFBLANK(
               _xldudf_CX_PUSH(AG32, CX_ENTITY, $B32, AG$11, AG$14, AG$19,),
               ""
            )
         )
      )
   )
)),"")</f>
        <v/>
      </c>
      <c r="DH32" s="2445" t="str" cm="1">
        <f t="array" aca="1" ref="DH32" ca="1">IFERROR(IF(AH32*fxVal_normal=_PL!AH32,"",IF(OR(AH32="", NOT(ISNUMBER(AH32)), ISERROR(AH32), $B32=""), "",
   IF($I32=1,
      IFBLANK(
         _xldudf_CX_PUSH(AH32*fxVal_normal, CX_ENTITY, $B32, AH$11, AH$14, AH$19,),
         ""
      ),
      IF($I32=2,
         IFBLANK(
            _xldudf_CX_PUSH(AH32, CX_ENTITY, $B32, AH$11, AH$14, AH$19,),
            ""
         ),
         IF($I32=3,
            "",
            IFBLANK(
               _xldudf_CX_PUSH(AH32, CX_ENTITY, $B32, AH$11, AH$14, AH$19,),
               ""
            )
         )
      )
   )
)),"")</f>
        <v/>
      </c>
      <c r="DI32" s="2445" t="str" cm="1">
        <f t="array" aca="1" ref="DI32" ca="1">IFERROR(IF(AI32*fxVal_normal=_PL!AI32,"",IF(OR(AI32="", NOT(ISNUMBER(AI32)), ISERROR(AI32), $B32=""), "",
   IF($I32=1,
      IFBLANK(
         _xldudf_CX_PUSH(AI32*fxVal_normal, CX_ENTITY, $B32, AI$11, AI$14, AI$19,),
         ""
      ),
      IF($I32=2,
         IFBLANK(
            _xldudf_CX_PUSH(AI32, CX_ENTITY, $B32, AI$11, AI$14, AI$19,),
            ""
         ),
         IF($I32=3,
            "",
            IFBLANK(
               _xldudf_CX_PUSH(AI32, CX_ENTITY, $B32, AI$11, AI$14, AI$19,),
               ""
            )
         )
      )
   )
)),"")</f>
        <v/>
      </c>
      <c r="DJ32" s="2445" t="str" cm="1">
        <f t="array" aca="1" ref="DJ32" ca="1">IFERROR(IF(AJ32*fxVal_normal=_PL!AJ32,"",IF(OR(AJ32="", NOT(ISNUMBER(AJ32)), ISERROR(AJ32), $B32=""), "",
   IF($I32=1,
      IFBLANK(
         _xldudf_CX_PUSH(AJ32*fxVal_normal, CX_ENTITY, $B32, AJ$11, AJ$14, AJ$19,),
         ""
      ),
      IF($I32=2,
         IFBLANK(
            _xldudf_CX_PUSH(AJ32, CX_ENTITY, $B32, AJ$11, AJ$14, AJ$19,),
            ""
         ),
         IF($I32=3,
            "",
            IFBLANK(
               _xldudf_CX_PUSH(AJ32, CX_ENTITY, $B32, AJ$11, AJ$14, AJ$19,),
               ""
            )
         )
      )
   )
)),"")</f>
        <v/>
      </c>
      <c r="DK32" s="2445" t="str" cm="1">
        <f t="array" aca="1" ref="DK32" ca="1">IFERROR(IF(AK32*fxVal_normal=_PL!AK32,"",IF(OR(AK32="", NOT(ISNUMBER(AK32)), ISERROR(AK32), $B32=""), "",
   IF($I32=1,
      IFBLANK(
         _xldudf_CX_PUSH(AK32*fxVal_normal, CX_ENTITY, $B32, AK$11, AK$14, AK$19,),
         ""
      ),
      IF($I32=2,
         IFBLANK(
            _xldudf_CX_PUSH(AK32, CX_ENTITY, $B32, AK$11, AK$14, AK$19,),
            ""
         ),
         IF($I32=3,
            "",
            IFBLANK(
               _xldudf_CX_PUSH(AK32, CX_ENTITY, $B32, AK$11, AK$14, AK$19,),
               ""
            )
         )
      )
   )
)),"")</f>
        <v/>
      </c>
      <c r="DL32" s="2445" t="str" cm="1">
        <f t="array" aca="1" ref="DL32" ca="1">IFERROR(IF(AL32*fxVal_normal=_PL!AL32,"",IF(OR(AL32="", NOT(ISNUMBER(AL32)), ISERROR(AL32), $B32=""), "",
   IF($I32=1,
      IFBLANK(
         _xldudf_CX_PUSH(AL32*fxVal_normal, CX_ENTITY, $B32, AL$11, AL$14, AL$19,),
         ""
      ),
      IF($I32=2,
         IFBLANK(
            _xldudf_CX_PUSH(AL32, CX_ENTITY, $B32, AL$11, AL$14, AL$19,),
            ""
         ),
         IF($I32=3,
            "",
            IFBLANK(
               _xldudf_CX_PUSH(AL32, CX_ENTITY, $B32, AL$11, AL$14, AL$19,),
               ""
            )
         )
      )
   )
)),"")</f>
        <v/>
      </c>
      <c r="DM32" s="2445" t="str" cm="1">
        <f t="array" aca="1" ref="DM32" ca="1">IFERROR(IF(AM32*fxVal_normal=_PL!AM32,"",IF(OR(AM32="", NOT(ISNUMBER(AM32)), ISERROR(AM32), $B32=""), "",
   IF($I32=1,
      IFBLANK(
         _xldudf_CX_PUSH(AM32*fxVal_normal, CX_ENTITY, $B32, AM$11, AM$14, AM$19,),
         ""
      ),
      IF($I32=2,
         IFBLANK(
            _xldudf_CX_PUSH(AM32, CX_ENTITY, $B32, AM$11, AM$14, AM$19,),
            ""
         ),
         IF($I32=3,
            "",
            IFBLANK(
               _xldudf_CX_PUSH(AM32, CX_ENTITY, $B32, AM$11, AM$14, AM$19,),
               ""
            )
         )
      )
   )
)),"")</f>
        <v/>
      </c>
      <c r="DN32" s="2445" t="str" cm="1">
        <f t="array" aca="1" ref="DN32" ca="1">IFERROR(IF(AN32*fxVal_normal=_PL!AN32,"",IF(OR(AN32="", NOT(ISNUMBER(AN32)), ISERROR(AN32), $B32=""), "",
   IF($I32=1,
      IFBLANK(
         _xldudf_CX_PUSH(AN32*fxVal_normal, CX_ENTITY, $B32, AN$11, AN$14, AN$19,),
         ""
      ),
      IF($I32=2,
         IFBLANK(
            _xldudf_CX_PUSH(AN32, CX_ENTITY, $B32, AN$11, AN$14, AN$19,),
            ""
         ),
         IF($I32=3,
            "",
            IFBLANK(
               _xldudf_CX_PUSH(AN32, CX_ENTITY, $B32, AN$11, AN$14, AN$19,),
               ""
            )
         )
      )
   )
)),"")</f>
        <v/>
      </c>
      <c r="DO32" s="2445" t="str" cm="1">
        <f t="array" aca="1" ref="DO32" ca="1">IFERROR(IF(AO32*fxVal_normal=_PL!AO32,"",IF(OR(AO32="", NOT(ISNUMBER(AO32)), ISERROR(AO32), $B32=""), "",
   IF($I32=1,
      IFBLANK(
         _xldudf_CX_PUSH(AO32*fxVal_normal, CX_ENTITY, $B32, AO$11, AO$14, AO$19,),
         ""
      ),
      IF($I32=2,
         IFBLANK(
            _xldudf_CX_PUSH(AO32, CX_ENTITY, $B32, AO$11, AO$14, AO$19,),
            ""
         ),
         IF($I32=3,
            "",
            IFBLANK(
               _xldudf_CX_PUSH(AO32, CX_ENTITY, $B32, AO$11, AO$14, AO$19,),
               ""
            )
         )
      )
   )
)),"")</f>
        <v/>
      </c>
      <c r="DP32" s="2445" t="str" cm="1">
        <f t="array" aca="1" ref="DP32" ca="1">IFERROR(IF(AP32*fxVal_normal=_PL!AP32,"",IF(OR(AP32="", NOT(ISNUMBER(AP32)), ISERROR(AP32), $B32=""), "",
   IF($I32=1,
      IFBLANK(
         _xldudf_CX_PUSH(AP32*fxVal_normal, CX_ENTITY, $B32, AP$11, AP$14, AP$19,),
         ""
      ),
      IF($I32=2,
         IFBLANK(
            _xldudf_CX_PUSH(AP32, CX_ENTITY, $B32, AP$11, AP$14, AP$19,),
            ""
         ),
         IF($I32=3,
            "",
            IFBLANK(
               _xldudf_CX_PUSH(AP32, CX_ENTITY, $B32, AP$11, AP$14, AP$19,),
               ""
            )
         )
      )
   )
)),"")</f>
        <v/>
      </c>
      <c r="DQ32" s="2445" t="str" cm="1">
        <f t="array" aca="1" ref="DQ32" ca="1">IFERROR(IF(AQ32*fxVal_normal=_PL!AQ32,"",IF(OR(AQ32="", NOT(ISNUMBER(AQ32)), ISERROR(AQ32), $B32=""), "",
   IF($I32=1,
      IFBLANK(
         _xldudf_CX_PUSH(AQ32*fxVal_normal, CX_ENTITY, $B32, AQ$11, AQ$14, AQ$19,),
         ""
      ),
      IF($I32=2,
         IFBLANK(
            _xldudf_CX_PUSH(AQ32, CX_ENTITY, $B32, AQ$11, AQ$14, AQ$19,),
            ""
         ),
         IF($I32=3,
            "",
            IFBLANK(
               _xldudf_CX_PUSH(AQ32, CX_ENTITY, $B32, AQ$11, AQ$14, AQ$19,),
               ""
            )
         )
      )
   )
)),"")</f>
        <v/>
      </c>
      <c r="DR32" s="2445" t="str" cm="1">
        <f t="array" aca="1" ref="DR32" ca="1">IFERROR(IF(AR32*fxVal_normal=_PL!AR32,"",IF(OR(AR32="", NOT(ISNUMBER(AR32)), ISERROR(AR32), $B32=""), "",
   IF($I32=1,
      IFBLANK(
         _xldudf_CX_PUSH(AR32*fxVal_normal, CX_ENTITY, $B32, AR$11, AR$14, AR$19,),
         ""
      ),
      IF($I32=2,
         IFBLANK(
            _xldudf_CX_PUSH(AR32, CX_ENTITY, $B32, AR$11, AR$14, AR$19,),
            ""
         ),
         IF($I32=3,
            "",
            IFBLANK(
               _xldudf_CX_PUSH(AR32, CX_ENTITY, $B32, AR$11, AR$14, AR$19,),
               ""
            )
         )
      )
   )
)),"")</f>
        <v/>
      </c>
      <c r="DS32" s="2445" t="str" cm="1">
        <f t="array" aca="1" ref="DS32" ca="1">IFERROR(IF(AS32*fxVal_normal=_PL!AS32,"",IF(OR(AS32="", NOT(ISNUMBER(AS32)), ISERROR(AS32), $B32=""), "",
   IF($I32=1,
      IFBLANK(
         _xldudf_CX_PUSH(AS32*fxVal_normal, CX_ENTITY, $B32, AS$11, AS$14, AS$19,),
         ""
      ),
      IF($I32=2,
         IFBLANK(
            _xldudf_CX_PUSH(AS32, CX_ENTITY, $B32, AS$11, AS$14, AS$19,),
            ""
         ),
         IF($I32=3,
            "",
            IFBLANK(
               _xldudf_CX_PUSH(AS32, CX_ENTITY, $B32, AS$11, AS$14, AS$19,),
               ""
            )
         )
      )
   )
)),"")</f>
        <v/>
      </c>
      <c r="DT32" s="2445" t="str" cm="1">
        <f t="array" aca="1" ref="DT32" ca="1">IFERROR(IF(AT32*fxVal_normal=_PL!AT32,"",IF(OR(AT32="", NOT(ISNUMBER(AT32)), ISERROR(AT32), $B32=""), "",
   IF($I32=1,
      IFBLANK(
         _xldudf_CX_PUSH(AT32*fxVal_normal, CX_ENTITY, $B32, AT$11, AT$14, AT$19,),
         ""
      ),
      IF($I32=2,
         IFBLANK(
            _xldudf_CX_PUSH(AT32, CX_ENTITY, $B32, AT$11, AT$14, AT$19,),
            ""
         ),
         IF($I32=3,
            "",
            IFBLANK(
               _xldudf_CX_PUSH(AT32, CX_ENTITY, $B32, AT$11, AT$14, AT$19,),
               ""
            )
         )
      )
   )
)),"")</f>
        <v/>
      </c>
      <c r="DU32" s="2445" t="str" cm="1">
        <f t="array" aca="1" ref="DU32" ca="1">IFERROR(IF(AU32*fxVal_normal=_PL!AU32,"",IF(OR(AU32="", NOT(ISNUMBER(AU32)), ISERROR(AU32), $B32=""), "",
   IF($I32=1,
      IFBLANK(
         _xldudf_CX_PUSH(AU32*fxVal_normal, CX_ENTITY, $B32, AU$11, AU$14, AU$19,),
         ""
      ),
      IF($I32=2,
         IFBLANK(
            _xldudf_CX_PUSH(AU32, CX_ENTITY, $B32, AU$11, AU$14, AU$19,),
            ""
         ),
         IF($I32=3,
            "",
            IFBLANK(
               _xldudf_CX_PUSH(AU32, CX_ENTITY, $B32, AU$11, AU$14, AU$19,),
               ""
            )
         )
      )
   )
)),"")</f>
        <v/>
      </c>
      <c r="DV32" s="2445" t="str" cm="1">
        <f t="array" aca="1" ref="DV32" ca="1">IFERROR(IF(AV32*fxVal_normal=_PL!AV32,"",IF(OR(AV32="", NOT(ISNUMBER(AV32)), ISERROR(AV32), $B32=""), "",
   IF($I32=1,
      IFBLANK(
         _xldudf_CX_PUSH(AV32*fxVal_normal, CX_ENTITY, $B32, AV$11, AV$14, AV$19,),
         ""
      ),
      IF($I32=2,
         IFBLANK(
            _xldudf_CX_PUSH(AV32, CX_ENTITY, $B32, AV$11, AV$14, AV$19,),
            ""
         ),
         IF($I32=3,
            "",
            IFBLANK(
               _xldudf_CX_PUSH(AV32, CX_ENTITY, $B32, AV$11, AV$14, AV$19,),
               ""
            )
         )
      )
   )
)),"")</f>
        <v/>
      </c>
      <c r="DW32" s="2445" t="str" cm="1">
        <f t="array" aca="1" ref="DW32" ca="1">IFERROR(IF(AW32*fxVal_normal=_PL!AW32,"",IF(OR(AW32="", NOT(ISNUMBER(AW32)), ISERROR(AW32), $B32=""), "",
   IF($I32=1,
      IFBLANK(
         _xldudf_CX_PUSH(AW32*fxVal_normal, CX_ENTITY, $B32, AW$11, AW$14, AW$19,),
         ""
      ),
      IF($I32=2,
         IFBLANK(
            _xldudf_CX_PUSH(AW32, CX_ENTITY, $B32, AW$11, AW$14, AW$19,),
            ""
         ),
         IF($I32=3,
            "",
            IFBLANK(
               _xldudf_CX_PUSH(AW32, CX_ENTITY, $B32, AW$11, AW$14, AW$19,),
               ""
            )
         )
      )
   )
)),"")</f>
        <v/>
      </c>
      <c r="DX32" s="2445" t="str" cm="1">
        <f t="array" aca="1" ref="DX32" ca="1">IFERROR(IF(AX32*fxVal_normal=_PL!AX32,"",IF(OR(AX32="", NOT(ISNUMBER(AX32)), ISERROR(AX32), $B32=""), "",
   IF($I32=1,
      IFBLANK(
         _xldudf_CX_PUSH(AX32*fxVal_normal, CX_ENTITY, $B32, AX$11, AX$14, AX$19,),
         ""
      ),
      IF($I32=2,
         IFBLANK(
            _xldudf_CX_PUSH(AX32, CX_ENTITY, $B32, AX$11, AX$14, AX$19,),
            ""
         ),
         IF($I32=3,
            "",
            IFBLANK(
               _xldudf_CX_PUSH(AX32, CX_ENTITY, $B32, AX$11, AX$14, AX$19,),
               ""
            )
         )
      )
   )
)),"")</f>
        <v/>
      </c>
      <c r="DY32" s="2445" t="str" cm="1">
        <f t="array" aca="1" ref="DY32" ca="1">IFERROR(IF(AY32*fxVal_normal=_PL!AY32,"",IF(OR(AY32="", NOT(ISNUMBER(AY32)), ISERROR(AY32), $B32=""), "",
   IF($I32=1,
      IFBLANK(
         _xldudf_CX_PUSH(AY32*fxVal_normal, CX_ENTITY, $B32, AY$11, AY$14, AY$19,),
         ""
      ),
      IF($I32=2,
         IFBLANK(
            _xldudf_CX_PUSH(AY32, CX_ENTITY, $B32, AY$11, AY$14, AY$19,),
            ""
         ),
         IF($I32=3,
            "",
            IFBLANK(
               _xldudf_CX_PUSH(AY32, CX_ENTITY, $B32, AY$11, AY$14, AY$19,),
               ""
            )
         )
      )
   )
)),"")</f>
        <v/>
      </c>
      <c r="DZ32" s="2445" t="str" cm="1">
        <f t="array" aca="1" ref="DZ32" ca="1">IFERROR(IF(AZ32*fxVal_normal=_PL!AZ32,"",IF(OR(AZ32="", NOT(ISNUMBER(AZ32)), ISERROR(AZ32), $B32=""), "",
   IF($I32=1,
      IFBLANK(
         _xldudf_CX_PUSH(AZ32*fxVal_normal, CX_ENTITY, $B32, AZ$11, AZ$14, AZ$19,),
         ""
      ),
      IF($I32=2,
         IFBLANK(
            _xldudf_CX_PUSH(AZ32, CX_ENTITY, $B32, AZ$11, AZ$14, AZ$19,),
            ""
         ),
         IF($I32=3,
            "",
            IFBLANK(
               _xldudf_CX_PUSH(AZ32, CX_ENTITY, $B32, AZ$11, AZ$14, AZ$19,),
               ""
            )
         )
      )
   )
)),"")</f>
        <v/>
      </c>
      <c r="EA32" s="2445" t="str" cm="1">
        <f t="array" aca="1" ref="EA32" ca="1">IFERROR(IF(BA32*fxVal_normal=_PL!BA32,"",IF(OR(BA32="", NOT(ISNUMBER(BA32)), ISERROR(BA32), $B32=""), "",
   IF($I32=1,
      IFBLANK(
         _xldudf_CX_PUSH(BA32*fxVal_normal, CX_ENTITY, $B32, BA$11, BA$14, BA$19,),
         ""
      ),
      IF($I32=2,
         IFBLANK(
            _xldudf_CX_PUSH(BA32, CX_ENTITY, $B32, BA$11, BA$14, BA$19,),
            ""
         ),
         IF($I32=3,
            "",
            IFBLANK(
               _xldudf_CX_PUSH(BA32, CX_ENTITY, $B32, BA$11, BA$14, BA$19,),
               ""
            )
         )
      )
   )
)),"")</f>
        <v/>
      </c>
      <c r="EB32" s="2445" t="str" cm="1">
        <f t="array" aca="1" ref="EB32" ca="1">IFERROR(IF(BB32*fxVal_normal=_PL!BB32,"",IF(OR(BB32="", NOT(ISNUMBER(BB32)), ISERROR(BB32), $B32=""), "",
   IF($I32=1,
      IFBLANK(
         _xldudf_CX_PUSH(BB32*fxVal_normal, CX_ENTITY, $B32, BB$11, BB$14, BB$19,),
         ""
      ),
      IF($I32=2,
         IFBLANK(
            _xldudf_CX_PUSH(BB32, CX_ENTITY, $B32, BB$11, BB$14, BB$19,),
            ""
         ),
         IF($I32=3,
            "",
            IFBLANK(
               _xldudf_CX_PUSH(BB32, CX_ENTITY, $B32, BB$11, BB$14, BB$19,),
               ""
            )
         )
      )
   )
)),"")</f>
        <v/>
      </c>
      <c r="EC32" s="2445" t="str" cm="1">
        <f t="array" aca="1" ref="EC32" ca="1">IFERROR(IF(BC32*fxVal_normal=_PL!BC32,"",IF(OR(BC32="", NOT(ISNUMBER(BC32)), ISERROR(BC32), $B32=""), "",
   IF($I32=1,
      IFBLANK(
         _xldudf_CX_PUSH(BC32*fxVal_normal, CX_ENTITY, $B32, BC$11, BC$14, BC$19,),
         ""
      ),
      IF($I32=2,
         IFBLANK(
            _xldudf_CX_PUSH(BC32, CX_ENTITY, $B32, BC$11, BC$14, BC$19,),
            ""
         ),
         IF($I32=3,
            "",
            IFBLANK(
               _xldudf_CX_PUSH(BC32, CX_ENTITY, $B32, BC$11, BC$14, BC$19,),
               ""
            )
         )
      )
   )
)),"")</f>
        <v/>
      </c>
      <c r="ED32" s="2445" t="str" cm="1">
        <f t="array" aca="1" ref="ED32" ca="1">IFERROR(IF(BD32*fxVal_normal=_PL!BD32,"",IF(OR(BD32="", NOT(ISNUMBER(BD32)), ISERROR(BD32), $B32=""), "",
   IF($I32=1,
      IFBLANK(
         _xldudf_CX_PUSH(BD32*fxVal_normal, CX_ENTITY, $B32, BD$11, BD$14, BD$19,),
         ""
      ),
      IF($I32=2,
         IFBLANK(
            _xldudf_CX_PUSH(BD32, CX_ENTITY, $B32, BD$11, BD$14, BD$19,),
            ""
         ),
         IF($I32=3,
            "",
            IFBLANK(
               _xldudf_CX_PUSH(BD32, CX_ENTITY, $B32, BD$11, BD$14, BD$19,),
               ""
            )
         )
      )
   )
)),"")</f>
        <v/>
      </c>
      <c r="EE32" s="2445" t="str" cm="1">
        <f t="array" aca="1" ref="EE32" ca="1">IFERROR(IF(BE32*fxVal_normal=_PL!BE32,"",IF(OR(BE32="", NOT(ISNUMBER(BE32)), ISERROR(BE32), $B32=""), "",
   IF($I32=1,
      IFBLANK(
         _xldudf_CX_PUSH(BE32*fxVal_normal, CX_ENTITY, $B32, BE$11, BE$14, BE$19,),
         ""
      ),
      IF($I32=2,
         IFBLANK(
            _xldudf_CX_PUSH(BE32, CX_ENTITY, $B32, BE$11, BE$14, BE$19,),
            ""
         ),
         IF($I32=3,
            "",
            IFBLANK(
               _xldudf_CX_PUSH(BE32, CX_ENTITY, $B32, BE$11, BE$14, BE$19,),
               ""
            )
         )
      )
   )
)),"")</f>
        <v/>
      </c>
      <c r="EF32" s="2445" t="str" cm="1">
        <f t="array" aca="1" ref="EF32" ca="1">IFERROR(IF(BF32*fxVal_normal=_PL!BF32,"",IF(OR(BF32="", NOT(ISNUMBER(BF32)), ISERROR(BF32), $B32=""), "",
   IF($I32=1,
      IFBLANK(
         _xldudf_CX_PUSH(BF32*fxVal_normal, CX_ENTITY, $B32, BF$11, BF$14, BF$19,),
         ""
      ),
      IF($I32=2,
         IFBLANK(
            _xldudf_CX_PUSH(BF32, CX_ENTITY, $B32, BF$11, BF$14, BF$19,),
            ""
         ),
         IF($I32=3,
            "",
            IFBLANK(
               _xldudf_CX_PUSH(BF32, CX_ENTITY, $B32, BF$11, BF$14, BF$19,),
               ""
            )
         )
      )
   )
)),"")</f>
        <v/>
      </c>
      <c r="EG32" s="2445" t="str" cm="1">
        <f t="array" aca="1" ref="EG32" ca="1">IFERROR(IF(BG32*fxVal_normal=_PL!BG32,"",IF(OR(BG32="", NOT(ISNUMBER(BG32)), ISERROR(BG32), $B32=""), "",
   IF($I32=1,
      IFBLANK(
         _xldudf_CX_PUSH(BG32*fxVal_normal, CX_ENTITY, $B32, BG$11, BG$14, BG$19,),
         ""
      ),
      IF($I32=2,
         IFBLANK(
            _xldudf_CX_PUSH(BG32, CX_ENTITY, $B32, BG$11, BG$14, BG$19,),
            ""
         ),
         IF($I32=3,
            "",
            IFBLANK(
               _xldudf_CX_PUSH(BG32, CX_ENTITY, $B32, BG$11, BG$14, BG$19,),
               ""
            )
         )
      )
   )
)),"")</f>
        <v/>
      </c>
      <c r="EH32" s="2445" t="str" cm="1">
        <f t="array" aca="1" ref="EH32" ca="1">IFERROR(IF(BH32*fxVal_normal=_PL!BH32,"",IF(OR(BH32="", NOT(ISNUMBER(BH32)), ISERROR(BH32), $B32=""), "",
   IF($I32=1,
      IFBLANK(
         _xldudf_CX_PUSH(BH32*fxVal_normal, CX_ENTITY, $B32, BH$11, BH$14, BH$19,),
         ""
      ),
      IF($I32=2,
         IFBLANK(
            _xldudf_CX_PUSH(BH32, CX_ENTITY, $B32, BH$11, BH$14, BH$19,),
            ""
         ),
         IF($I32=3,
            "",
            IFBLANK(
               _xldudf_CX_PUSH(BH32, CX_ENTITY, $B32, BH$11, BH$14, BH$19,),
               ""
            )
         )
      )
   )
)),"")</f>
        <v/>
      </c>
      <c r="EI32" s="2445" t="str" cm="1">
        <f t="array" aca="1" ref="EI32" ca="1">IFERROR(IF(BI32*fxVal_normal=_PL!BI32,"",IF(OR(BI32="", NOT(ISNUMBER(BI32)), ISERROR(BI32), $B32=""), "",
   IF($I32=1,
      IFBLANK(
         _xldudf_CX_PUSH(BI32*fxVal_normal, CX_ENTITY, $B32, BI$11, BI$14, BI$19,),
         ""
      ),
      IF($I32=2,
         IFBLANK(
            _xldudf_CX_PUSH(BI32, CX_ENTITY, $B32, BI$11, BI$14, BI$19,),
            ""
         ),
         IF($I32=3,
            "",
            IFBLANK(
               _xldudf_CX_PUSH(BI32, CX_ENTITY, $B32, BI$11, BI$14, BI$19,),
               ""
            )
         )
      )
   )
)),"")</f>
        <v/>
      </c>
      <c r="EJ32" s="2445" t="str" cm="1">
        <f t="array" aca="1" ref="EJ32" ca="1">IFERROR(IF(BJ32*fxVal_normal=_PL!BJ32,"",IF(OR(BJ32="", NOT(ISNUMBER(BJ32)), ISERROR(BJ32), $B32=""), "",
   IF($I32=1,
      IFBLANK(
         _xldudf_CX_PUSH(BJ32*fxVal_normal, CX_ENTITY, $B32, BJ$11, BJ$14, BJ$19,),
         ""
      ),
      IF($I32=2,
         IFBLANK(
            _xldudf_CX_PUSH(BJ32, CX_ENTITY, $B32, BJ$11, BJ$14, BJ$19,),
            ""
         ),
         IF($I32=3,
            "",
            IFBLANK(
               _xldudf_CX_PUSH(BJ32, CX_ENTITY, $B32, BJ$11, BJ$14, BJ$19,),
               ""
            )
         )
      )
   )
)),"")</f>
        <v/>
      </c>
      <c r="EK32" s="2445" t="str" cm="1">
        <f t="array" aca="1" ref="EK32" ca="1">IFERROR(IF(BK32*fxVal_normal=_PL!BK32,"",IF(OR(BK32="", NOT(ISNUMBER(BK32)), ISERROR(BK32), $B32=""), "",
   IF($I32=1,
      IFBLANK(
         _xldudf_CX_PUSH(BK32*fxVal_normal, CX_ENTITY, $B32, BK$11, BK$14, BK$19,),
         ""
      ),
      IF($I32=2,
         IFBLANK(
            _xldudf_CX_PUSH(BK32, CX_ENTITY, $B32, BK$11, BK$14, BK$19,),
            ""
         ),
         IF($I32=3,
            "",
            IFBLANK(
               _xldudf_CX_PUSH(BK32, CX_ENTITY, $B32, BK$11, BK$14, BK$19,),
               ""
            )
         )
      )
   )
)),"")</f>
        <v/>
      </c>
      <c r="EL32" s="2445" t="str" cm="1">
        <f t="array" aca="1" ref="EL32" ca="1">IFERROR(IF(BL32*fxVal_normal=_PL!BL32,"",IF(OR(BL32="", NOT(ISNUMBER(BL32)), ISERROR(BL32), $B32=""), "",
   IF($I32=1,
      IFBLANK(
         _xldudf_CX_PUSH(BL32*fxVal_normal, CX_ENTITY, $B32, BL$11, BL$14, BL$19,),
         ""
      ),
      IF($I32=2,
         IFBLANK(
            _xldudf_CX_PUSH(BL32, CX_ENTITY, $B32, BL$11, BL$14, BL$19,),
            ""
         ),
         IF($I32=3,
            "",
            IFBLANK(
               _xldudf_CX_PUSH(BL32, CX_ENTITY, $B32, BL$11, BL$14, BL$19,),
               ""
            )
         )
      )
   )
)),"")</f>
        <v/>
      </c>
      <c r="EM32" s="2445" t="str" cm="1">
        <f t="array" aca="1" ref="EM32" ca="1">IFERROR(IF(BM32*fxVal_normal=_PL!BM32,"",IF(OR(BM32="", NOT(ISNUMBER(BM32)), ISERROR(BM32), $B32=""), "",
   IF($I32=1,
      IFBLANK(
         _xldudf_CX_PUSH(BM32*fxVal_normal, CX_ENTITY, $B32, BM$11, BM$14, BM$19,),
         ""
      ),
      IF($I32=2,
         IFBLANK(
            _xldudf_CX_PUSH(BM32, CX_ENTITY, $B32, BM$11, BM$14, BM$19,),
            ""
         ),
         IF($I32=3,
            "",
            IFBLANK(
               _xldudf_CX_PUSH(BM32, CX_ENTITY, $B32, BM$11, BM$14, BM$19,),
               ""
            )
         )
      )
   )
)),"")</f>
        <v/>
      </c>
      <c r="EN32" s="2445" t="str" cm="1">
        <f t="array" aca="1" ref="EN32" ca="1">IFERROR(IF(BN32*fxVal_normal=_PL!BN32,"",IF(OR(BN32="",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56" ht="21" customHeight="1">
      <c r="A33" s="1625"/>
      <c r="B33" s="2439" t="str">
        <f>_xlfn.LET(
_xlpm.IsNotAttrDynamic, D33="",
_xlpm.Attr,_PL!F33,
_xlpm.NotInUse,Y33=D33,
_xlpm.RESULT, IF(_xlpm.IsNotAttrDynamic, _xlpm.Attr, IF( _xlpm.NotInUse, "", Y33)
),IF(_xlpm.RESULT ="", "", _xlpm.RESULT))</f>
        <v>Depreciation</v>
      </c>
      <c r="C33" s="2439" t="str" cm="1">
        <f t="array" ref="C33">IFBLANK(_PL!C33,"")</f>
        <v>Depreciation (Company View)</v>
      </c>
      <c r="D33" s="1548"/>
      <c r="E33" s="2440" t="e" cm="1">
        <f t="array" aca="1" ref="E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)($AD33:$CQ33, Z33)</f>
        <v>#NAME?</v>
      </c>
      <c r="F33" s="1897"/>
      <c r="G33" s="1897"/>
      <c r="H33" s="401">
        <v>0</v>
      </c>
      <c r="I33" s="401">
        <v>1</v>
      </c>
      <c r="J33" s="401" cm="1">
        <f t="array" ref="J33">IFBLANK( Z33,"")</f>
        <v>1</v>
      </c>
      <c r="K33" s="578" t="str">
        <f t="shared" si="3"/>
        <v>Yes</v>
      </c>
      <c r="L33" s="37"/>
      <c r="N33" s="158"/>
      <c r="O33" s="101"/>
      <c r="P33" s="52"/>
      <c r="Q33" s="101"/>
      <c r="R33" s="126"/>
      <c r="S33" s="101"/>
      <c r="T33" s="101"/>
      <c r="U33" s="39"/>
      <c r="V33" s="37"/>
      <c r="W33" s="91" t="str">
        <f t="shared" si="4"/>
        <v>Actual</v>
      </c>
      <c r="X33" s="2081">
        <f>_PL!X33</f>
        <v>-1</v>
      </c>
      <c r="Y33" s="911">
        <v>2</v>
      </c>
      <c r="Z33" s="198" cm="1">
        <f t="array" ref="Z33">_xlfn.SWITCH(
    TRUE,
    _PL!$L33=TRUE, 1,
    _PL!$L33=FALSE,-1,
    _PL!$L33=-1,0,
""
)</f>
        <v>1</v>
      </c>
      <c r="AA33" s="200"/>
      <c r="AB33" s="301" t="str">
        <f>_PL!AB33</f>
        <v>Depreciation</v>
      </c>
      <c r="AC33" s="275" t="e" cm="1" vm="5">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#VALUE!</v>
      </c>
      <c r="AD33" s="2441">
        <v>1</v>
      </c>
      <c r="AE33" s="2441">
        <v>1</v>
      </c>
      <c r="AF33" s="2441">
        <v>1</v>
      </c>
      <c r="AG33" s="2441">
        <v>1</v>
      </c>
      <c r="AH33" s="2441">
        <v>1</v>
      </c>
      <c r="AI33" s="2441">
        <v>1</v>
      </c>
      <c r="AJ33" s="2441">
        <v>1</v>
      </c>
      <c r="AK33" s="2441">
        <v>1</v>
      </c>
      <c r="AL33" s="2441">
        <v>1</v>
      </c>
      <c r="AM33" s="2441">
        <v>1</v>
      </c>
      <c r="AN33" s="2441">
        <v>1</v>
      </c>
      <c r="AO33" s="2441">
        <v>1</v>
      </c>
      <c r="AP33" s="2441">
        <v>1</v>
      </c>
      <c r="AQ33" s="2441">
        <v>1</v>
      </c>
      <c r="AR33" s="2441">
        <v>1</v>
      </c>
      <c r="AS33" s="2441">
        <v>1</v>
      </c>
      <c r="AT33" s="2441">
        <v>1</v>
      </c>
      <c r="AU33" s="2441">
        <v>1</v>
      </c>
      <c r="AV33" s="2441">
        <v>1</v>
      </c>
      <c r="AW33" s="2441">
        <v>1</v>
      </c>
      <c r="AX33" s="2441">
        <v>1</v>
      </c>
      <c r="AY33" s="2441">
        <v>1</v>
      </c>
      <c r="AZ33" s="2441">
        <v>1</v>
      </c>
      <c r="BA33" s="2441">
        <v>1</v>
      </c>
      <c r="BB33" s="2441">
        <v>1</v>
      </c>
      <c r="BC33" s="2441">
        <v>1</v>
      </c>
      <c r="BD33" s="2441">
        <v>1</v>
      </c>
      <c r="BE33" s="2441">
        <v>1</v>
      </c>
      <c r="BF33" s="2441">
        <v>1</v>
      </c>
      <c r="BG33" s="2441">
        <v>1</v>
      </c>
      <c r="BH33" s="2441">
        <v>1</v>
      </c>
      <c r="BI33" s="2441">
        <v>1</v>
      </c>
      <c r="BJ33" s="2441">
        <v>1</v>
      </c>
      <c r="BK33" s="2441">
        <v>1</v>
      </c>
      <c r="BL33" s="2441">
        <v>1</v>
      </c>
      <c r="BM33" s="2441">
        <v>1</v>
      </c>
      <c r="BN33" s="2441">
        <v>1</v>
      </c>
      <c r="BO33" s="2442"/>
      <c r="BP33" s="2442"/>
      <c r="BQ33" s="2442"/>
      <c r="BR33" s="2442"/>
      <c r="BS33" s="2442"/>
      <c r="BT33" s="2442"/>
      <c r="BU33" s="2442"/>
      <c r="BV33" s="2442"/>
      <c r="BW33" s="2442"/>
      <c r="BX33" s="2442"/>
      <c r="BY33" s="2442"/>
      <c r="BZ33" s="2442"/>
      <c r="CA33" s="34"/>
      <c r="CC33" s="33"/>
      <c r="CD33" s="1772" t="e" cm="1">
        <f t="array" aca="1" ref="CD33" ca="1">_xlfn.LET( _xlpm.CheckBlank, SUM(PL!$AD33:'PL'!$BN33) = 0, IF(_xlpm.CheckBlank, "", SUM(_xlfn._xlws.FILTER(PL!$AD33:$BN33,(YEAR(PL!$AD$12:$BN$12)=PL!CD$12)*(array_timeline&lt;=PL!CD$11)))))</f>
        <v>#NAME?</v>
      </c>
      <c r="CE33" s="1772" t="e" cm="1">
        <f t="array" aca="1" ref="CE33" ca="1">_xlfn.LET( _xlpm.CheckBlank, SUM(PL!$AD33:'PL'!$BN33) = 0, IF(_xlpm.CheckBlank, "", SUM(_xlfn._xlws.FILTER(PL!$AD33:$BN33,(YEAR(PL!$AD$12:$BN$12)=PL!CE$12)*(array_timeline&lt;=PL!CE$11)))))</f>
        <v>#NAME?</v>
      </c>
      <c r="CF33" s="88"/>
      <c r="CG33" s="1461" t="str" cm="1">
        <f t="array" aca="1" ref="CG33" ca="1">IFERROR(_xlfn.LET(_xlpm.CheckBlank,SUM(PL!$AD33:$BN33)=0,IF(_xlpm.CheckBlank,"",SUM(_xlfn._xlws.FILTER(PL!$AD33:$BN33,(YEAR(PL!$AD$12:$BN$12)=PL!CG$12)*(array_timeline&lt;=PL!CG$11))))),"n/a")</f>
        <v>n/a</v>
      </c>
      <c r="CH33" s="1461" t="e" cm="1">
        <f t="array" aca="1" ref="CH33" ca="1">_xlfn.LET( _xlpm.CheckBlank, SUM(PL!$AD33:$BN33) = 0, IF(_xlpm.CheckBlank, "", SUM(_xlfn._xlws.FILTER(PL!$AD33:$BN33,(YEAR(PL!$AD$12:$BN$12)=PL!CH$12)*(array_timeline&lt;=PL!CH$11)))))</f>
        <v>#NAME?</v>
      </c>
      <c r="CI33" s="88"/>
      <c r="CJ33" s="1461" cm="1">
        <f t="array" ref="CJ33">_xlfn.LET( _xlpm.CheckBlank, SUM(PL!$AD33:$BN33) = 0, IF(_xlpm.CheckBlank, "", SUM(_xlfn.TAKE(_xlfn.DROP(PL!$AD33:$BN33, ,-DATEDIFF(PL!CJ$11, val_asOfDate,"M")),1,-12))))</f>
        <v>12</v>
      </c>
      <c r="CK33" s="1461" cm="1">
        <f t="array" ref="CK33">_xlfn.LET( _xlpm.CheckBlank, SUM(PL!$AD33:$BN33) = 0, IF(_xlpm.CheckBlank, "", SUM(_xlfn.TAKE(_xlfn.DROP(PL!$AD33:$BN33, ,-DATEDIFF(PL!CK$11, val_asOfDate,"M")),1,-12))))</f>
        <v>12</v>
      </c>
      <c r="CL33" s="88"/>
      <c r="CM33" s="2441">
        <v>1</v>
      </c>
      <c r="CN33" s="2441">
        <v>1</v>
      </c>
      <c r="CO33" s="1169"/>
      <c r="CP33" s="2441">
        <v>1</v>
      </c>
      <c r="CQ33" s="2441">
        <v>1</v>
      </c>
      <c r="CR33" s="34"/>
      <c r="CS33" s="2056"/>
      <c r="CT33" s="2085" t="e" cm="1">
        <f t="array" aca="1" ref="CT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_xldudf_CX_PUSH(Y33,CX_ENTITY,C33,EOMONTH(val_asOfDate,0)),
       ""
     )
   )
)</f>
        <v>#NAME?</v>
      </c>
      <c r="CU33" s="2085" t="e" cm="1">
        <f t="array" aca="1" ref="CU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_xldudf_CX_PUSH(Y33,CX_ENTITY,C33,EOMONTH(val_asOfDate,1)),
       ""
     )
   )
)</f>
        <v>#NAME?</v>
      </c>
      <c r="CV33" s="2085" t="e" cm="1">
        <f t="array" aca="1" ref="CV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_xldudf_CX_PUSH(Y33,CX_ENTITY,C33,EOMONTH(val_asOfDate,2)),
       ""
     )
   )
)</f>
        <v>#NAME?</v>
      </c>
      <c r="CW33" s="2085" t="e" cm="1">
        <f t="array" aca="1" ref="CW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_xldudf_CX_PUSH(Y33,CX_ENTITY,C33,EOMONTH(val_asOfDate,3)),
       ""
     )
   )
)</f>
        <v>#NAME?</v>
      </c>
      <c r="CX33" s="2443"/>
      <c r="CY33" s="2444" t="str" cm="1">
        <f t="array" aca="1" ref="CY33" ca="1">IFERROR(IF(CM33*fxVal_normal=_PL!CM33,"",IF(OR($CM33="",$CM33=0, NOT(ISNUMBER($CM33)), ISERROR($CM33), $B33=""), "",
   IF($I33=1,
      IFBLANK(
         _xldudf_CX_PUSH($CM33*fxVal_normal, CX_ENTITY, $B33, $CM$11, $CM$14, $CM$19,),
         ""
      ),
      IF($I33=2,
         IFBLANK(
            _xldudf_CX_PUSH($CM33, CX_ENTITY, $B33, $CM$11, $CM$14, $CM$19,),
            ""
         ),
         IF($I33=3,
            "",
            IFBLANK(
               _xldudf_CX_PUSH($CM33, CX_ENTITY, $B33, $CM$11, $CM$14, $CM$19,),
               ""
            )
         )
      )
   )
)),"")</f>
        <v/>
      </c>
      <c r="CZ33" s="2444" t="str" cm="1">
        <f t="array" aca="1" ref="CZ33" ca="1">IFERROR(IF(CN33*fxVal_normal=_PL!CN33,"",IF(OR($CN33="",$CN33=0, NOT(ISNUMBER($CN33)), ISERROR($CN33), $B33=""), "",
   IF($I33=1,
      IFBLANK(
         _xldudf_CX_PUSH($CN33*fxVal_normal, CX_ENTITY, $B33, $CN$11, $CN$14, $CN$19,),
         ""
      ),
      IF($I33=2,
         IFBLANK(
            _xldudf_CX_PUSH($CN33, CX_ENTITY, $B33, $CN$11, $CN$14, $CN$19,),
            ""
         ),
         IF($I33=3,
            "",
            IFBLANK(
               _xldudf_CX_PUSH($CN33, CX_ENTITY, $B33, $CN$11, $CN$14, $CN$19,),
               ""
            )
         )
      )
   )
)),"")</f>
        <v/>
      </c>
      <c r="DA33" s="2444" t="str" cm="1">
        <f t="array" aca="1" ref="DA33" ca="1">IFERROR(IF(CP33*fxVal_normal=_PL!CP33,"",IF(OR($CP33="",$CP33=0, NOT(ISNUMBER($CP33)), ISERROR($CP33), $B33=""), "",
   IF($I33=1,
      IFBLANK(
         _xldudf_CX_PUSH($CP33*fxVal_normal, CX_ENTITY, $B33, $CP$11, $CP$14, $CP$19,),
         ""
      ),
      IF($I33=2,
         IFBLANK(
            _xldudf_CX_PUSH($CP33, CX_ENTITY, $B33, $CP$11, $CP$14, $CP$19,),
            ""
         ),
         IF($I33=3,
            "",
            IFBLANK(
               _xldudf_CX_PUSH($CP33, CX_ENTITY, $B33, $CP$11, $CP$14, $CP$19,),
               ""
            )
         )
      )
   )
)),"")</f>
        <v/>
      </c>
      <c r="DB33" s="2444" t="str" cm="1">
        <f t="array" aca="1" ref="DB33" ca="1">IFERROR(IF(CQ33*fxVal_normal=_PL!CQ33,"",IF(OR($CQ33="", $CQ33=0, NOT(ISNUMBER($CQ33)), ISERROR($CQ33), $B33=""), "",
   IF($I33=1,
      IFBLANK(
         _xldudf_CX_PUSH($CQ33*fxVal_normal, CX_ENTITY, $B33, $CQ$11, $CQ$14, $CQ$19,),
         ""
      ),
      IF($I33=2,
         IFBLANK(
            _xldudf_CX_PUSH($CQ33, CX_ENTITY, $B33, $CQ$11, $CQ$14, $CQ$19,),
            ""
         ),
         IF($I33=3,
            "",
            IFBLANK(
               _xldudf_CX_PUSH($CQ33, CX_ENTITY, $B33, $CQ$11, $CQ$14, $CQ$19,),
               ""
            )
         )
      )
   ))
),"")</f>
        <v/>
      </c>
      <c r="DC33" s="2443"/>
      <c r="DD33" s="2445" t="str" cm="1">
        <f t="array" aca="1" ref="DD33" ca="1">IFERROR(IF(AD33*fxVal_normal=_PL!AD33,"",IF(OR(AD33="", NOT(ISNUMBER(AD33)), ISERROR(AD33), $B33=""), "",
   IF($I33=1,
      IFBLANK(
         _xldudf_CX_PUSH(AD33*fxVal_normal, CX_ENTITY, $B33, AD$11, AD$14, AD$19,),
         ""
      ),
      IF($I33=2,
         IFBLANK(
            _xldudf_CX_PUSH(AD33, CX_ENTITY, $B33, AD$11, AD$14, AD$19,),
            ""
         ),
         IF($I33=3,
            "",
            IFBLANK(
               _xldudf_CX_PUSH(AD33, CX_ENTITY, $B33, AD$11, AD$14, AD$19,),
               ""
            )
         )
      )
   )
)),"")</f>
        <v/>
      </c>
      <c r="DE33" s="2445" t="str" cm="1">
        <f t="array" aca="1" ref="DE33" ca="1">IFERROR(IF(AE33*fxVal_normal=_PL!AE33,"",IF(OR(AE33="", NOT(ISNUMBER(AE33)), ISERROR(AE33), $B33=""), "",
   IF($I33=1,
      IFBLANK(
         _xldudf_CX_PUSH(AE33*fxVal_normal, CX_ENTITY, $B33, AE$11, AE$14, AE$19,),
         ""
      ),
      IF($I33=2,
         IFBLANK(
            _xldudf_CX_PUSH(AE33, CX_ENTITY, $B33, AE$11, AE$14, AE$19,),
            ""
         ),
         IF($I33=3,
            "",
            IFBLANK(
               _xldudf_CX_PUSH(AE33, CX_ENTITY, $B33, AE$11, AE$14, AE$19,),
               ""
            )
         )
      )
   )
)),"")</f>
        <v/>
      </c>
      <c r="DF33" s="2445" t="str" cm="1">
        <f t="array" aca="1" ref="DF33" ca="1">IFERROR(IF(AF33*fxVal_normal=_PL!AF33,"",IF(OR(AF33="", NOT(ISNUMBER(AF33)), ISERROR(AF33), $B33=""), "",
   IF($I33=1,
      IFBLANK(
         _xldudf_CX_PUSH(AF33*fxVal_normal, CX_ENTITY, $B33, AF$11, AF$14, AF$19,),
         ""
      ),
      IF($I33=2,
         IFBLANK(
            _xldudf_CX_PUSH(AF33, CX_ENTITY, $B33, AF$11, AF$14, AF$19,),
            ""
         ),
         IF($I33=3,
            "",
            IFBLANK(
               _xldudf_CX_PUSH(AF33, CX_ENTITY, $B33, AF$11, AF$14, AF$19,),
               ""
            )
         )
      )
   )
)),"")</f>
        <v/>
      </c>
      <c r="DG33" s="2445" t="str" cm="1">
        <f t="array" aca="1" ref="DG33" ca="1">IFERROR(IF(AG33*fxVal_normal=_PL!AG33,"",IF(OR(AG33="", NOT(ISNUMBER(AG33)), ISERROR(AG33), $B33=""), "",
   IF($I33=1,
      IFBLANK(
         _xldudf_CX_PUSH(AG33*fxVal_normal, CX_ENTITY, $B33, AG$11, AG$14, AG$19,),
         ""
      ),
      IF($I33=2,
         IFBLANK(
            _xldudf_CX_PUSH(AG33, CX_ENTITY, $B33, AG$11, AG$14, AG$19,),
            ""
         ),
         IF($I33=3,
            "",
            IFBLANK(
               _xldudf_CX_PUSH(AG33, CX_ENTITY, $B33, AG$11, AG$14, AG$19,),
               ""
            )
         )
      )
   )
)),"")</f>
        <v/>
      </c>
      <c r="DH33" s="2445" t="str" cm="1">
        <f t="array" aca="1" ref="DH33" ca="1">IFERROR(IF(AH33*fxVal_normal=_PL!AH33,"",IF(OR(AH33="", NOT(ISNUMBER(AH33)), ISERROR(AH33), $B33=""), "",
   IF($I33=1,
      IFBLANK(
         _xldudf_CX_PUSH(AH33*fxVal_normal, CX_ENTITY, $B33, AH$11, AH$14, AH$19,),
         ""
      ),
      IF($I33=2,
         IFBLANK(
            _xldudf_CX_PUSH(AH33, CX_ENTITY, $B33, AH$11, AH$14, AH$19,),
            ""
         ),
         IF($I33=3,
            "",
            IFBLANK(
               _xldudf_CX_PUSH(AH33, CX_ENTITY, $B33, AH$11, AH$14, AH$19,),
               ""
            )
         )
      )
   )
)),"")</f>
        <v/>
      </c>
      <c r="DI33" s="2445" t="str" cm="1">
        <f t="array" aca="1" ref="DI33" ca="1">IFERROR(IF(AI33*fxVal_normal=_PL!AI33,"",IF(OR(AI33="", NOT(ISNUMBER(AI33)), ISERROR(AI33), $B33=""), "",
   IF($I33=1,
      IFBLANK(
         _xldudf_CX_PUSH(AI33*fxVal_normal, CX_ENTITY, $B33, AI$11, AI$14, AI$19,),
         ""
      ),
      IF($I33=2,
         IFBLANK(
            _xldudf_CX_PUSH(AI33, CX_ENTITY, $B33, AI$11, AI$14, AI$19,),
            ""
         ),
         IF($I33=3,
            "",
            IFBLANK(
               _xldudf_CX_PUSH(AI33, CX_ENTITY, $B33, AI$11, AI$14, AI$19,),
               ""
            )
         )
      )
   )
)),"")</f>
        <v/>
      </c>
      <c r="DJ33" s="2445" t="str" cm="1">
        <f t="array" aca="1" ref="DJ33" ca="1">IFERROR(IF(AJ33*fxVal_normal=_PL!AJ33,"",IF(OR(AJ33="", NOT(ISNUMBER(AJ33)), ISERROR(AJ33), $B33=""), "",
   IF($I33=1,
      IFBLANK(
         _xldudf_CX_PUSH(AJ33*fxVal_normal, CX_ENTITY, $B33, AJ$11, AJ$14, AJ$19,),
         ""
      ),
      IF($I33=2,
         IFBLANK(
            _xldudf_CX_PUSH(AJ33, CX_ENTITY, $B33, AJ$11, AJ$14, AJ$19,),
            ""
         ),
         IF($I33=3,
            "",
            IFBLANK(
               _xldudf_CX_PUSH(AJ33, CX_ENTITY, $B33, AJ$11, AJ$14, AJ$19,),
               ""
            )
         )
      )
   )
)),"")</f>
        <v/>
      </c>
      <c r="DK33" s="2445" t="str" cm="1">
        <f t="array" aca="1" ref="DK33" ca="1">IFERROR(IF(AK33*fxVal_normal=_PL!AK33,"",IF(OR(AK33="", NOT(ISNUMBER(AK33)), ISERROR(AK33), $B33=""), "",
   IF($I33=1,
      IFBLANK(
         _xldudf_CX_PUSH(AK33*fxVal_normal, CX_ENTITY, $B33, AK$11, AK$14, AK$19,),
         ""
      ),
      IF($I33=2,
         IFBLANK(
            _xldudf_CX_PUSH(AK33, CX_ENTITY, $B33, AK$11, AK$14, AK$19,),
            ""
         ),
         IF($I33=3,
            "",
            IFBLANK(
               _xldudf_CX_PUSH(AK33, CX_ENTITY, $B33, AK$11, AK$14, AK$19,),
               ""
            )
         )
      )
   )
)),"")</f>
        <v/>
      </c>
      <c r="DL33" s="2445" t="str" cm="1">
        <f t="array" aca="1" ref="DL33" ca="1">IFERROR(IF(AL33*fxVal_normal=_PL!AL33,"",IF(OR(AL33="", NOT(ISNUMBER(AL33)), ISERROR(AL33), $B33=""), "",
   IF($I33=1,
      IFBLANK(
         _xldudf_CX_PUSH(AL33*fxVal_normal, CX_ENTITY, $B33, AL$11, AL$14, AL$19,),
         ""
      ),
      IF($I33=2,
         IFBLANK(
            _xldudf_CX_PUSH(AL33, CX_ENTITY, $B33, AL$11, AL$14, AL$19,),
            ""
         ),
         IF($I33=3,
            "",
            IFBLANK(
               _xldudf_CX_PUSH(AL33, CX_ENTITY, $B33, AL$11, AL$14, AL$19,),
               ""
            )
         )
      )
   )
)),"")</f>
        <v/>
      </c>
      <c r="DM33" s="2445" t="str" cm="1">
        <f t="array" aca="1" ref="DM33" ca="1">IFERROR(IF(AM33*fxVal_normal=_PL!AM33,"",IF(OR(AM33="", NOT(ISNUMBER(AM33)), ISERROR(AM33), $B33=""), "",
   IF($I33=1,
      IFBLANK(
         _xldudf_CX_PUSH(AM33*fxVal_normal, CX_ENTITY, $B33, AM$11, AM$14, AM$19,),
         ""
      ),
      IF($I33=2,
         IFBLANK(
            _xldudf_CX_PUSH(AM33, CX_ENTITY, $B33, AM$11, AM$14, AM$19,),
            ""
         ),
         IF($I33=3,
            "",
            IFBLANK(
               _xldudf_CX_PUSH(AM33, CX_ENTITY, $B33, AM$11, AM$14, AM$19,),
               ""
            )
         )
      )
   )
)),"")</f>
        <v/>
      </c>
      <c r="DN33" s="2445" t="str" cm="1">
        <f t="array" aca="1" ref="DN33" ca="1">IFERROR(IF(AN33*fxVal_normal=_PL!AN33,"",IF(OR(AN33="", NOT(ISNUMBER(AN33)), ISERROR(AN33), $B33=""), "",
   IF($I33=1,
      IFBLANK(
         _xldudf_CX_PUSH(AN33*fxVal_normal, CX_ENTITY, $B33, AN$11, AN$14, AN$19,),
         ""
      ),
      IF($I33=2,
         IFBLANK(
            _xldudf_CX_PUSH(AN33, CX_ENTITY, $B33, AN$11, AN$14, AN$19,),
            ""
         ),
         IF($I33=3,
            "",
            IFBLANK(
               _xldudf_CX_PUSH(AN33, CX_ENTITY, $B33, AN$11, AN$14, AN$19,),
               ""
            )
         )
      )
   )
)),"")</f>
        <v/>
      </c>
      <c r="DO33" s="2445" t="str" cm="1">
        <f t="array" aca="1" ref="DO33" ca="1">IFERROR(IF(AO33*fxVal_normal=_PL!AO33,"",IF(OR(AO33="", NOT(ISNUMBER(AO33)), ISERROR(AO33), $B33=""), "",
   IF($I33=1,
      IFBLANK(
         _xldudf_CX_PUSH(AO33*fxVal_normal, CX_ENTITY, $B33, AO$11, AO$14, AO$19,),
         ""
      ),
      IF($I33=2,
         IFBLANK(
            _xldudf_CX_PUSH(AO33, CX_ENTITY, $B33, AO$11, AO$14, AO$19,),
            ""
         ),
         IF($I33=3,
            "",
            IFBLANK(
               _xldudf_CX_PUSH(AO33, CX_ENTITY, $B33, AO$11, AO$14, AO$19,),
               ""
            )
         )
      )
   )
)),"")</f>
        <v/>
      </c>
      <c r="DP33" s="2445" t="str" cm="1">
        <f t="array" aca="1" ref="DP33" ca="1">IFERROR(IF(AP33*fxVal_normal=_PL!AP33,"",IF(OR(AP33="", NOT(ISNUMBER(AP33)), ISERROR(AP33), $B33=""), "",
   IF($I33=1,
      IFBLANK(
         _xldudf_CX_PUSH(AP33*fxVal_normal, CX_ENTITY, $B33, AP$11, AP$14, AP$19,),
         ""
      ),
      IF($I33=2,
         IFBLANK(
            _xldudf_CX_PUSH(AP33, CX_ENTITY, $B33, AP$11, AP$14, AP$19,),
            ""
         ),
         IF($I33=3,
            "",
            IFBLANK(
               _xldudf_CX_PUSH(AP33, CX_ENTITY, $B33, AP$11, AP$14, AP$19,),
               ""
            )
         )
      )
   )
)),"")</f>
        <v/>
      </c>
      <c r="DQ33" s="2445" t="str" cm="1">
        <f t="array" aca="1" ref="DQ33" ca="1">IFERROR(IF(AQ33*fxVal_normal=_PL!AQ33,"",IF(OR(AQ33="", NOT(ISNUMBER(AQ33)), ISERROR(AQ33), $B33=""), "",
   IF($I33=1,
      IFBLANK(
         _xldudf_CX_PUSH(AQ33*fxVal_normal, CX_ENTITY, $B33, AQ$11, AQ$14, AQ$19,),
         ""
      ),
      IF($I33=2,
         IFBLANK(
            _xldudf_CX_PUSH(AQ33, CX_ENTITY, $B33, AQ$11, AQ$14, AQ$19,),
            ""
         ),
         IF($I33=3,
            "",
            IFBLANK(
               _xldudf_CX_PUSH(AQ33, CX_ENTITY, $B33, AQ$11, AQ$14, AQ$19,),
               ""
            )
         )
      )
   )
)),"")</f>
        <v/>
      </c>
      <c r="DR33" s="2445" t="str" cm="1">
        <f t="array" aca="1" ref="DR33" ca="1">IFERROR(IF(AR33*fxVal_normal=_PL!AR33,"",IF(OR(AR33="", NOT(ISNUMBER(AR33)), ISERROR(AR33), $B33=""), "",
   IF($I33=1,
      IFBLANK(
         _xldudf_CX_PUSH(AR33*fxVal_normal, CX_ENTITY, $B33, AR$11, AR$14, AR$19,),
         ""
      ),
      IF($I33=2,
         IFBLANK(
            _xldudf_CX_PUSH(AR33, CX_ENTITY, $B33, AR$11, AR$14, AR$19,),
            ""
         ),
         IF($I33=3,
            "",
            IFBLANK(
               _xldudf_CX_PUSH(AR33, CX_ENTITY, $B33, AR$11, AR$14, AR$19,),
               ""
            )
         )
      )
   )
)),"")</f>
        <v/>
      </c>
      <c r="DS33" s="2445" t="str" cm="1">
        <f t="array" aca="1" ref="DS33" ca="1">IFERROR(IF(AS33*fxVal_normal=_PL!AS33,"",IF(OR(AS33="", NOT(ISNUMBER(AS33)), ISERROR(AS33), $B33=""), "",
   IF($I33=1,
      IFBLANK(
         _xldudf_CX_PUSH(AS33*fxVal_normal, CX_ENTITY, $B33, AS$11, AS$14, AS$19,),
         ""
      ),
      IF($I33=2,
         IFBLANK(
            _xldudf_CX_PUSH(AS33, CX_ENTITY, $B33, AS$11, AS$14, AS$19,),
            ""
         ),
         IF($I33=3,
            "",
            IFBLANK(
               _xldudf_CX_PUSH(AS33, CX_ENTITY, $B33, AS$11, AS$14, AS$19,),
               ""
            )
         )
      )
   )
)),"")</f>
        <v/>
      </c>
      <c r="DT33" s="2445" t="str" cm="1">
        <f t="array" aca="1" ref="DT33" ca="1">IFERROR(IF(AT33*fxVal_normal=_PL!AT33,"",IF(OR(AT33="", NOT(ISNUMBER(AT33)), ISERROR(AT33), $B33=""), "",
   IF($I33=1,
      IFBLANK(
         _xldudf_CX_PUSH(AT33*fxVal_normal, CX_ENTITY, $B33, AT$11, AT$14, AT$19,),
         ""
      ),
      IF($I33=2,
         IFBLANK(
            _xldudf_CX_PUSH(AT33, CX_ENTITY, $B33, AT$11, AT$14, AT$19,),
            ""
         ),
         IF($I33=3,
            "",
            IFBLANK(
               _xldudf_CX_PUSH(AT33, CX_ENTITY, $B33, AT$11, AT$14, AT$19,),
               ""
            )
         )
      )
   )
)),"")</f>
        <v/>
      </c>
      <c r="DU33" s="2445" t="str" cm="1">
        <f t="array" aca="1" ref="DU33" ca="1">IFERROR(IF(AU33*fxVal_normal=_PL!AU33,"",IF(OR(AU33="", NOT(ISNUMBER(AU33)), ISERROR(AU33), $B33=""), "",
   IF($I33=1,
      IFBLANK(
         _xldudf_CX_PUSH(AU33*fxVal_normal, CX_ENTITY, $B33, AU$11, AU$14, AU$19,),
         ""
      ),
      IF($I33=2,
         IFBLANK(
            _xldudf_CX_PUSH(AU33, CX_ENTITY, $B33, AU$11, AU$14, AU$19,),
            ""
         ),
         IF($I33=3,
            "",
            IFBLANK(
               _xldudf_CX_PUSH(AU33, CX_ENTITY, $B33, AU$11, AU$14, AU$19,),
               ""
            )
         )
      )
   )
)),"")</f>
        <v/>
      </c>
      <c r="DV33" s="2445" t="str" cm="1">
        <f t="array" aca="1" ref="DV33" ca="1">IFERROR(IF(AV33*fxVal_normal=_PL!AV33,"",IF(OR(AV33="", NOT(ISNUMBER(AV33)), ISERROR(AV33), $B33=""), "",
   IF($I33=1,
      IFBLANK(
         _xldudf_CX_PUSH(AV33*fxVal_normal, CX_ENTITY, $B33, AV$11, AV$14, AV$19,),
         ""
      ),
      IF($I33=2,
         IFBLANK(
            _xldudf_CX_PUSH(AV33, CX_ENTITY, $B33, AV$11, AV$14, AV$19,),
            ""
         ),
         IF($I33=3,
            "",
            IFBLANK(
               _xldudf_CX_PUSH(AV33, CX_ENTITY, $B33, AV$11, AV$14, AV$19,),
               ""
            )
         )
      )
   )
)),"")</f>
        <v/>
      </c>
      <c r="DW33" s="2445" t="str" cm="1">
        <f t="array" aca="1" ref="DW33" ca="1">IFERROR(IF(AW33*fxVal_normal=_PL!AW33,"",IF(OR(AW33="", NOT(ISNUMBER(AW33)), ISERROR(AW33), $B33=""), "",
   IF($I33=1,
      IFBLANK(
         _xldudf_CX_PUSH(AW33*fxVal_normal, CX_ENTITY, $B33, AW$11, AW$14, AW$19,),
         ""
      ),
      IF($I33=2,
         IFBLANK(
            _xldudf_CX_PUSH(AW33, CX_ENTITY, $B33, AW$11, AW$14, AW$19,),
            ""
         ),
         IF($I33=3,
            "",
            IFBLANK(
               _xldudf_CX_PUSH(AW33, CX_ENTITY, $B33, AW$11, AW$14, AW$19,),
               ""
            )
         )
      )
   )
)),"")</f>
        <v/>
      </c>
      <c r="DX33" s="2445" t="str" cm="1">
        <f t="array" aca="1" ref="DX33" ca="1">IFERROR(IF(AX33*fxVal_normal=_PL!AX33,"",IF(OR(AX33="", NOT(ISNUMBER(AX33)), ISERROR(AX33), $B33=""), "",
   IF($I33=1,
      IFBLANK(
         _xldudf_CX_PUSH(AX33*fxVal_normal, CX_ENTITY, $B33, AX$11, AX$14, AX$19,),
         ""
      ),
      IF($I33=2,
         IFBLANK(
            _xldudf_CX_PUSH(AX33, CX_ENTITY, $B33, AX$11, AX$14, AX$19,),
            ""
         ),
         IF($I33=3,
            "",
            IFBLANK(
               _xldudf_CX_PUSH(AX33, CX_ENTITY, $B33, AX$11, AX$14, AX$19,),
               ""
            )
         )
      )
   )
)),"")</f>
        <v/>
      </c>
      <c r="DY33" s="2445" t="str" cm="1">
        <f t="array" aca="1" ref="DY33" ca="1">IFERROR(IF(AY33*fxVal_normal=_PL!AY33,"",IF(OR(AY33="", NOT(ISNUMBER(AY33)), ISERROR(AY33), $B33=""), "",
   IF($I33=1,
      IFBLANK(
         _xldudf_CX_PUSH(AY33*fxVal_normal, CX_ENTITY, $B33, AY$11, AY$14, AY$19,),
         ""
      ),
      IF($I33=2,
         IFBLANK(
            _xldudf_CX_PUSH(AY33, CX_ENTITY, $B33, AY$11, AY$14, AY$19,),
            ""
         ),
         IF($I33=3,
            "",
            IFBLANK(
               _xldudf_CX_PUSH(AY33, CX_ENTITY, $B33, AY$11, AY$14, AY$19,),
               ""
            )
         )
      )
   )
)),"")</f>
        <v/>
      </c>
      <c r="DZ33" s="2445" t="str" cm="1">
        <f t="array" aca="1" ref="DZ33" ca="1">IFERROR(IF(AZ33*fxVal_normal=_PL!AZ33,"",IF(OR(AZ33="", NOT(ISNUMBER(AZ33)), ISERROR(AZ33), $B33=""), "",
   IF($I33=1,
      IFBLANK(
         _xldudf_CX_PUSH(AZ33*fxVal_normal, CX_ENTITY, $B33, AZ$11, AZ$14, AZ$19,),
         ""
      ),
      IF($I33=2,
         IFBLANK(
            _xldudf_CX_PUSH(AZ33, CX_ENTITY, $B33, AZ$11, AZ$14, AZ$19,),
            ""
         ),
         IF($I33=3,
            "",
            IFBLANK(
               _xldudf_CX_PUSH(AZ33, CX_ENTITY, $B33, AZ$11, AZ$14, AZ$19,),
               ""
            )
         )
      )
   )
)),"")</f>
        <v/>
      </c>
      <c r="EA33" s="2445" t="str" cm="1">
        <f t="array" aca="1" ref="EA33" ca="1">IFERROR(IF(BA33*fxVal_normal=_PL!BA33,"",IF(OR(BA33="", NOT(ISNUMBER(BA33)), ISERROR(BA33), $B33=""), "",
   IF($I33=1,
      IFBLANK(
         _xldudf_CX_PUSH(BA33*fxVal_normal, CX_ENTITY, $B33, BA$11, BA$14, BA$19,),
         ""
      ),
      IF($I33=2,
         IFBLANK(
            _xldudf_CX_PUSH(BA33, CX_ENTITY, $B33, BA$11, BA$14, BA$19,),
            ""
         ),
         IF($I33=3,
            "",
            IFBLANK(
               _xldudf_CX_PUSH(BA33, CX_ENTITY, $B33, BA$11, BA$14, BA$19,),
               ""
            )
         )
      )
   )
)),"")</f>
        <v/>
      </c>
      <c r="EB33" s="2445" t="str" cm="1">
        <f t="array" aca="1" ref="EB33" ca="1">IFERROR(IF(BB33*fxVal_normal=_PL!BB33,"",IF(OR(BB33="", NOT(ISNUMBER(BB33)), ISERROR(BB33), $B33=""), "",
   IF($I33=1,
      IFBLANK(
         _xldudf_CX_PUSH(BB33*fxVal_normal, CX_ENTITY, $B33, BB$11, BB$14, BB$19,),
         ""
      ),
      IF($I33=2,
         IFBLANK(
            _xldudf_CX_PUSH(BB33, CX_ENTITY, $B33, BB$11, BB$14, BB$19,),
            ""
         ),
         IF($I33=3,
            "",
            IFBLANK(
               _xldudf_CX_PUSH(BB33, CX_ENTITY, $B33, BB$11, BB$14, BB$19,),
               ""
            )
         )
      )
   )
)),"")</f>
        <v/>
      </c>
      <c r="EC33" s="2445" t="str" cm="1">
        <f t="array" aca="1" ref="EC33" ca="1">IFERROR(IF(BC33*fxVal_normal=_PL!BC33,"",IF(OR(BC33="", NOT(ISNUMBER(BC33)), ISERROR(BC33), $B33=""), "",
   IF($I33=1,
      IFBLANK(
         _xldudf_CX_PUSH(BC33*fxVal_normal, CX_ENTITY, $B33, BC$11, BC$14, BC$19,),
         ""
      ),
      IF($I33=2,
         IFBLANK(
            _xldudf_CX_PUSH(BC33, CX_ENTITY, $B33, BC$11, BC$14, BC$19,),
            ""
         ),
         IF($I33=3,
            "",
            IFBLANK(
               _xldudf_CX_PUSH(BC33, CX_ENTITY, $B33, BC$11, BC$14, BC$19,),
               ""
            )
         )
      )
   )
)),"")</f>
        <v/>
      </c>
      <c r="ED33" s="2445" t="str" cm="1">
        <f t="array" aca="1" ref="ED33" ca="1">IFERROR(IF(BD33*fxVal_normal=_PL!BD33,"",IF(OR(BD33="", NOT(ISNUMBER(BD33)), ISERROR(BD33), $B33=""), "",
   IF($I33=1,
      IFBLANK(
         _xldudf_CX_PUSH(BD33*fxVal_normal, CX_ENTITY, $B33, BD$11, BD$14, BD$19,),
         ""
      ),
      IF($I33=2,
         IFBLANK(
            _xldudf_CX_PUSH(BD33, CX_ENTITY, $B33, BD$11, BD$14, BD$19,),
            ""
         ),
         IF($I33=3,
            "",
            IFBLANK(
               _xldudf_CX_PUSH(BD33, CX_ENTITY, $B33, BD$11, BD$14, BD$19,),
               ""
            )
         )
      )
   )
)),"")</f>
        <v/>
      </c>
      <c r="EE33" s="2445" t="str" cm="1">
        <f t="array" aca="1" ref="EE33" ca="1">IFERROR(IF(BE33*fxVal_normal=_PL!BE33,"",IF(OR(BE33="", NOT(ISNUMBER(BE33)), ISERROR(BE33), $B33=""), "",
   IF($I33=1,
      IFBLANK(
         _xldudf_CX_PUSH(BE33*fxVal_normal, CX_ENTITY, $B33, BE$11, BE$14, BE$19,),
         ""
      ),
      IF($I33=2,
         IFBLANK(
            _xldudf_CX_PUSH(BE33, CX_ENTITY, $B33, BE$11, BE$14, BE$19,),
            ""
         ),
         IF($I33=3,
            "",
            IFBLANK(
               _xldudf_CX_PUSH(BE33, CX_ENTITY, $B33, BE$11, BE$14, BE$19,),
               ""
            )
         )
      )
   )
)),"")</f>
        <v/>
      </c>
      <c r="EF33" s="2445" t="str" cm="1">
        <f t="array" aca="1" ref="EF33" ca="1">IFERROR(IF(BF33*fxVal_normal=_PL!BF33,"",IF(OR(BF33="", NOT(ISNUMBER(BF33)), ISERROR(BF33), $B33=""), "",
   IF($I33=1,
      IFBLANK(
         _xldudf_CX_PUSH(BF33*fxVal_normal, CX_ENTITY, $B33, BF$11, BF$14, BF$19,),
         ""
      ),
      IF($I33=2,
         IFBLANK(
            _xldudf_CX_PUSH(BF33, CX_ENTITY, $B33, BF$11, BF$14, BF$19,),
            ""
         ),
         IF($I33=3,
            "",
            IFBLANK(
               _xldudf_CX_PUSH(BF33, CX_ENTITY, $B33, BF$11, BF$14, BF$19,),
               ""
            )
         )
      )
   )
)),"")</f>
        <v/>
      </c>
      <c r="EG33" s="2445" t="str" cm="1">
        <f t="array" aca="1" ref="EG33" ca="1">IFERROR(IF(BG33*fxVal_normal=_PL!BG33,"",IF(OR(BG33="", NOT(ISNUMBER(BG33)), ISERROR(BG33), $B33=""), "",
   IF($I33=1,
      IFBLANK(
         _xldudf_CX_PUSH(BG33*fxVal_normal, CX_ENTITY, $B33, BG$11, BG$14, BG$19,),
         ""
      ),
      IF($I33=2,
         IFBLANK(
            _xldudf_CX_PUSH(BG33, CX_ENTITY, $B33, BG$11, BG$14, BG$19,),
            ""
         ),
         IF($I33=3,
            "",
            IFBLANK(
               _xldudf_CX_PUSH(BG33, CX_ENTITY, $B33, BG$11, BG$14, BG$19,),
               ""
            )
         )
      )
   )
)),"")</f>
        <v/>
      </c>
      <c r="EH33" s="2445" t="str" cm="1">
        <f t="array" aca="1" ref="EH33" ca="1">IFERROR(IF(BH33*fxVal_normal=_PL!BH33,"",IF(OR(BH33="", NOT(ISNUMBER(BH33)), ISERROR(BH33), $B33=""), "",
   IF($I33=1,
      IFBLANK(
         _xldudf_CX_PUSH(BH33*fxVal_normal, CX_ENTITY, $B33, BH$11, BH$14, BH$19,),
         ""
      ),
      IF($I33=2,
         IFBLANK(
            _xldudf_CX_PUSH(BH33, CX_ENTITY, $B33, BH$11, BH$14, BH$19,),
            ""
         ),
         IF($I33=3,
            "",
            IFBLANK(
               _xldudf_CX_PUSH(BH33, CX_ENTITY, $B33, BH$11, BH$14, BH$19,),
               ""
            )
         )
      )
   )
)),"")</f>
        <v/>
      </c>
      <c r="EI33" s="2445" t="str" cm="1">
        <f t="array" aca="1" ref="EI33" ca="1">IFERROR(IF(BI33*fxVal_normal=_PL!BI33,"",IF(OR(BI33="", NOT(ISNUMBER(BI33)), ISERROR(BI33), $B33=""), "",
   IF($I33=1,
      IFBLANK(
         _xldudf_CX_PUSH(BI33*fxVal_normal, CX_ENTITY, $B33, BI$11, BI$14, BI$19,),
         ""
      ),
      IF($I33=2,
         IFBLANK(
            _xldudf_CX_PUSH(BI33, CX_ENTITY, $B33, BI$11, BI$14, BI$19,),
            ""
         ),
         IF($I33=3,
            "",
            IFBLANK(
               _xldudf_CX_PUSH(BI33, CX_ENTITY, $B33, BI$11, BI$14, BI$19,),
               ""
            )
         )
      )
   )
)),"")</f>
        <v/>
      </c>
      <c r="EJ33" s="2445" t="str" cm="1">
        <f t="array" aca="1" ref="EJ33" ca="1">IFERROR(IF(BJ33*fxVal_normal=_PL!BJ33,"",IF(OR(BJ33="", NOT(ISNUMBER(BJ33)), ISERROR(BJ33), $B33=""), "",
   IF($I33=1,
      IFBLANK(
         _xldudf_CX_PUSH(BJ33*fxVal_normal, CX_ENTITY, $B33, BJ$11, BJ$14, BJ$19,),
         ""
      ),
      IF($I33=2,
         IFBLANK(
            _xldudf_CX_PUSH(BJ33, CX_ENTITY, $B33, BJ$11, BJ$14, BJ$19,),
            ""
         ),
         IF($I33=3,
            "",
            IFBLANK(
               _xldudf_CX_PUSH(BJ33, CX_ENTITY, $B33, BJ$11, BJ$14, BJ$19,),
               ""
            )
         )
      )
   )
)),"")</f>
        <v/>
      </c>
      <c r="EK33" s="2445" t="str" cm="1">
        <f t="array" aca="1" ref="EK33" ca="1">IFERROR(IF(BK33*fxVal_normal=_PL!BK33,"",IF(OR(BK33="", NOT(ISNUMBER(BK33)), ISERROR(BK33), $B33=""), "",
   IF($I33=1,
      IFBLANK(
         _xldudf_CX_PUSH(BK33*fxVal_normal, CX_ENTITY, $B33, BK$11, BK$14, BK$19,),
         ""
      ),
      IF($I33=2,
         IFBLANK(
            _xldudf_CX_PUSH(BK33, CX_ENTITY, $B33, BK$11, BK$14, BK$19,),
            ""
         ),
         IF($I33=3,
            "",
            IFBLANK(
               _xldudf_CX_PUSH(BK33, CX_ENTITY, $B33, BK$11, BK$14, BK$19,),
               ""
            )
         )
      )
   )
)),"")</f>
        <v/>
      </c>
      <c r="EL33" s="2445" t="str" cm="1">
        <f t="array" aca="1" ref="EL33" ca="1">IFERROR(IF(BL33*fxVal_normal=_PL!BL33,"",IF(OR(BL33="", NOT(ISNUMBER(BL33)), ISERROR(BL33), $B33=""), "",
   IF($I33=1,
      IFBLANK(
         _xldudf_CX_PUSH(BL33*fxVal_normal, CX_ENTITY, $B33, BL$11, BL$14, BL$19,),
         ""
      ),
      IF($I33=2,
         IFBLANK(
            _xldudf_CX_PUSH(BL33, CX_ENTITY, $B33, BL$11, BL$14, BL$19,),
            ""
         ),
         IF($I33=3,
            "",
            IFBLANK(
               _xldudf_CX_PUSH(BL33, CX_ENTITY, $B33, BL$11, BL$14, BL$19,),
               ""
            )
         )
      )
   )
)),"")</f>
        <v/>
      </c>
      <c r="EM33" s="2445" t="str" cm="1">
        <f t="array" aca="1" ref="EM33" ca="1">IFERROR(IF(BM33*fxVal_normal=_PL!BM33,"",IF(OR(BM33="", NOT(ISNUMBER(BM33)), ISERROR(BM33), $B33=""), "",
   IF($I33=1,
      IFBLANK(
         _xldudf_CX_PUSH(BM33*fxVal_normal, CX_ENTITY, $B33, BM$11, BM$14, BM$19,),
         ""
      ),
      IF($I33=2,
         IFBLANK(
            _xldudf_CX_PUSH(BM33, CX_ENTITY, $B33, BM$11, BM$14, BM$19,),
            ""
         ),
         IF($I33=3,
            "",
            IFBLANK(
               _xldudf_CX_PUSH(BM33, CX_ENTITY, $B33, BM$11, BM$14, BM$19,),
               ""
            )
         )
      )
   )
)),"")</f>
        <v/>
      </c>
      <c r="EN33" s="2445" t="str" cm="1">
        <f t="array" aca="1" ref="EN33" ca="1">IFERROR(IF(BN33*fxVal_normal=_PL!BN33,"",IF(OR(BN33="",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56" ht="21" customHeight="1">
      <c r="A34" s="1625"/>
      <c r="B34" s="2439" t="str">
        <f ca="1">_xlfn.LET(
_xlpm.IsNotAttrDynamic, D34="",
_xlpm.Attr,_PL!F34,
_xlpm.NotInUse,Y34=D34,
_xlpm.RESULT, IF(_xlpm.IsNotAttrDynamic, _xlpm.Attr, IF( _xlpm.NotInUse, "", Y34)
),IF(_xlpm.RESULT ="", "", _xlpm.RESULT))</f>
        <v>Reported EBITA</v>
      </c>
      <c r="C34" s="2439" t="str" cm="1">
        <f t="array" ref="C34">IFBLANK(_PL!C34,"")</f>
        <v>Reported EBITA (Company View)</v>
      </c>
      <c r="D34" s="1548"/>
      <c r="E34" s="2440" t="e" cm="1">
        <f t="array" aca="1" ref="E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)($AD34:$CQ34, Z34)</f>
        <v>#NAME?</v>
      </c>
      <c r="F34" s="1897"/>
      <c r="G34" s="1897"/>
      <c r="H34" s="401">
        <v>2</v>
      </c>
      <c r="I34" s="401">
        <v>1</v>
      </c>
      <c r="J34" s="401" cm="1">
        <f t="array" ref="J34">IFBLANK( Z34,"")</f>
        <v>0</v>
      </c>
      <c r="K34" s="578" t="str">
        <f t="shared" si="3"/>
        <v>Yes</v>
      </c>
      <c r="L34" s="37"/>
      <c r="N34" s="158"/>
      <c r="O34" s="101"/>
      <c r="P34" s="52"/>
      <c r="Q34" s="101"/>
      <c r="R34" s="126"/>
      <c r="S34" s="101"/>
      <c r="T34" s="101"/>
      <c r="U34" s="39"/>
      <c r="V34" s="37"/>
      <c r="W34" s="91" t="str">
        <f t="shared" si="4"/>
        <v>Actual</v>
      </c>
      <c r="X34" s="2081">
        <f>_PL!X34</f>
        <v>0</v>
      </c>
      <c r="Y34" s="1196" t="e">
        <f ca="1">IF(_PL!Y34="Error", "", _PL!Y34)</f>
        <v>#NAME?</v>
      </c>
      <c r="Z34" s="198" cm="1">
        <f t="array" ref="Z34">_xlfn.SWITCH(
    TRUE,
    _PL!$L34=TRUE, 1,
    _PL!$L34=FALSE,-1,
    _PL!$L34=-1,0,
""
)</f>
        <v>0</v>
      </c>
      <c r="AA34" s="200"/>
      <c r="AB34" s="301" t="str">
        <f>_PL!AB34</f>
        <v>Reported EBITA</v>
      </c>
      <c r="AC34" s="275" t="str" cm="1">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
      </c>
      <c r="AD34" s="1210">
        <f t="shared" ref="AD34:BN34" si="11">SUBTOTAL(9,AD20:AD33)-SUBTOTAL(9,AD26:AD31)-N(AD23)</f>
        <v>4</v>
      </c>
      <c r="AE34" s="1210">
        <f t="shared" si="11"/>
        <v>4</v>
      </c>
      <c r="AF34" s="1210">
        <f t="shared" si="11"/>
        <v>4</v>
      </c>
      <c r="AG34" s="1210">
        <f t="shared" si="11"/>
        <v>4</v>
      </c>
      <c r="AH34" s="1210">
        <f t="shared" si="11"/>
        <v>4</v>
      </c>
      <c r="AI34" s="1210">
        <f t="shared" si="11"/>
        <v>4</v>
      </c>
      <c r="AJ34" s="1210">
        <f t="shared" si="11"/>
        <v>4</v>
      </c>
      <c r="AK34" s="1210">
        <f t="shared" si="11"/>
        <v>4</v>
      </c>
      <c r="AL34" s="1210">
        <f t="shared" si="11"/>
        <v>4</v>
      </c>
      <c r="AM34" s="1210">
        <f t="shared" si="11"/>
        <v>4</v>
      </c>
      <c r="AN34" s="1210">
        <f t="shared" si="11"/>
        <v>4</v>
      </c>
      <c r="AO34" s="1210">
        <f t="shared" si="11"/>
        <v>4</v>
      </c>
      <c r="AP34" s="1210">
        <f t="shared" si="11"/>
        <v>4</v>
      </c>
      <c r="AQ34" s="1210">
        <f t="shared" si="11"/>
        <v>4</v>
      </c>
      <c r="AR34" s="1210">
        <f t="shared" si="11"/>
        <v>4</v>
      </c>
      <c r="AS34" s="1210">
        <f t="shared" si="11"/>
        <v>4</v>
      </c>
      <c r="AT34" s="1210">
        <f t="shared" si="11"/>
        <v>4</v>
      </c>
      <c r="AU34" s="1210">
        <f t="shared" si="11"/>
        <v>4</v>
      </c>
      <c r="AV34" s="1210">
        <f t="shared" si="11"/>
        <v>4</v>
      </c>
      <c r="AW34" s="1210">
        <f t="shared" si="11"/>
        <v>4</v>
      </c>
      <c r="AX34" s="1210">
        <f t="shared" si="11"/>
        <v>4</v>
      </c>
      <c r="AY34" s="1210">
        <f t="shared" si="11"/>
        <v>4</v>
      </c>
      <c r="AZ34" s="1210">
        <f t="shared" si="11"/>
        <v>4</v>
      </c>
      <c r="BA34" s="1210">
        <f t="shared" si="11"/>
        <v>4</v>
      </c>
      <c r="BB34" s="1210">
        <f t="shared" si="11"/>
        <v>4</v>
      </c>
      <c r="BC34" s="1210">
        <f t="shared" si="11"/>
        <v>4</v>
      </c>
      <c r="BD34" s="1210">
        <f t="shared" si="11"/>
        <v>4</v>
      </c>
      <c r="BE34" s="1210">
        <f t="shared" si="11"/>
        <v>4</v>
      </c>
      <c r="BF34" s="1210">
        <f t="shared" si="11"/>
        <v>4</v>
      </c>
      <c r="BG34" s="1210">
        <f t="shared" si="11"/>
        <v>4</v>
      </c>
      <c r="BH34" s="1210">
        <f t="shared" si="11"/>
        <v>4</v>
      </c>
      <c r="BI34" s="1210">
        <f t="shared" si="11"/>
        <v>4</v>
      </c>
      <c r="BJ34" s="1210">
        <f t="shared" si="11"/>
        <v>4</v>
      </c>
      <c r="BK34" s="1210">
        <f t="shared" si="11"/>
        <v>4</v>
      </c>
      <c r="BL34" s="1210">
        <f t="shared" si="11"/>
        <v>4</v>
      </c>
      <c r="BM34" s="1210">
        <f t="shared" si="11"/>
        <v>4</v>
      </c>
      <c r="BN34" s="1210">
        <f t="shared" si="11"/>
        <v>4</v>
      </c>
      <c r="BO34" s="2096"/>
      <c r="BP34" s="2096"/>
      <c r="BQ34" s="2096"/>
      <c r="BR34" s="2096"/>
      <c r="BS34" s="2096"/>
      <c r="BT34" s="2096"/>
      <c r="BU34" s="2096"/>
      <c r="BV34" s="2096"/>
      <c r="BW34" s="2096"/>
      <c r="BX34" s="2096"/>
      <c r="BY34" s="2096"/>
      <c r="BZ34" s="2096"/>
      <c r="CA34" s="34"/>
      <c r="CC34" s="33"/>
      <c r="CD34" s="1772" t="e" cm="1">
        <f t="array" aca="1" ref="CD34" ca="1">_xlfn.LET( _xlpm.CheckBlank, SUM(PL!$AD34:'PL'!$BN34) = 0, IF(_xlpm.CheckBlank, "", SUM(_xlfn._xlws.FILTER(PL!$AD34:$BN34,(YEAR(PL!$AD$12:$BN$12)=PL!CD$12)*(array_timeline&lt;=PL!CD$11)))))</f>
        <v>#NAME?</v>
      </c>
      <c r="CE34" s="1772" t="e" cm="1">
        <f t="array" aca="1" ref="CE34" ca="1">_xlfn.LET( _xlpm.CheckBlank, SUM(PL!$AD34:'PL'!$BN34) = 0, IF(_xlpm.CheckBlank, "", SUM(_xlfn._xlws.FILTER(PL!$AD34:$BN34,(YEAR(PL!$AD$12:$BN$12)=PL!CE$12)*(array_timeline&lt;=PL!CE$11)))))</f>
        <v>#NAME?</v>
      </c>
      <c r="CF34" s="88"/>
      <c r="CG34" s="1461" t="str" cm="1">
        <f t="array" aca="1" ref="CG34" ca="1">IFERROR(_xlfn.LET(_xlpm.CheckBlank,SUM(PL!$AD34:$BN34)=0,IF(_xlpm.CheckBlank,"",SUM(_xlfn._xlws.FILTER(PL!$AD34:$BN34,(YEAR(PL!$AD$12:$BN$12)=PL!CG$12)*(array_timeline&lt;=PL!CG$11))))),"n/a")</f>
        <v>n/a</v>
      </c>
      <c r="CH34" s="1461" t="e" cm="1">
        <f t="array" aca="1" ref="CH34" ca="1">_xlfn.LET( _xlpm.CheckBlank, SUM(PL!$AD34:$BN34) = 0, IF(_xlpm.CheckBlank, "", SUM(_xlfn._xlws.FILTER(PL!$AD34:$BN34,(YEAR(PL!$AD$12:$BN$12)=PL!CH$12)*(array_timeline&lt;=PL!CH$11)))))</f>
        <v>#NAME?</v>
      </c>
      <c r="CI34" s="88"/>
      <c r="CJ34" s="1461" cm="1">
        <f t="array" ref="CJ34">_xlfn.LET( _xlpm.CheckBlank, SUM(PL!$AD34:$BN34) = 0, IF(_xlpm.CheckBlank, "", SUM(_xlfn.TAKE(_xlfn.DROP(PL!$AD34:$BN34, ,-DATEDIFF(PL!CJ$11, val_asOfDate,"M")),1,-12))))</f>
        <v>48</v>
      </c>
      <c r="CK34" s="1461" cm="1">
        <f t="array" ref="CK34">_xlfn.LET( _xlpm.CheckBlank, SUM(PL!$AD34:$BN34) = 0, IF(_xlpm.CheckBlank, "", SUM(_xlfn.TAKE(_xlfn.DROP(PL!$AD34:$BN34, ,-DATEDIFF(PL!CK$11, val_asOfDate,"M")),1,-12))))</f>
        <v>48</v>
      </c>
      <c r="CL34" s="88"/>
      <c r="CM34" s="2446">
        <f>SUBTOTAL(9,CM20:CM33)-SUBTOTAL(9,CM26:CM31)-N(CM23)</f>
        <v>4</v>
      </c>
      <c r="CN34" s="2446">
        <f>SUBTOTAL(9,CN20:CN33)-SUBTOTAL(9,CN26:CN31)-N(CN23)</f>
        <v>4</v>
      </c>
      <c r="CO34" s="1169"/>
      <c r="CP34" s="2446">
        <f>SUBTOTAL(9,CP20:CP33)-SUBTOTAL(9,CP26:CP31)-N(CP23)</f>
        <v>4</v>
      </c>
      <c r="CQ34" s="2446">
        <f>SUBTOTAL(9,CQ20:CQ33)-SUBTOTAL(9,CQ26:CQ31)-N(CQ23)</f>
        <v>4</v>
      </c>
      <c r="CR34" s="34"/>
      <c r="CS34" s="2056"/>
      <c r="CT34" s="2085" t="e" cm="1">
        <f t="array" aca="1" ref="CT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_xldudf_CX_PUSH(Y34,CX_ENTITY,C34,EOMONTH(val_asOfDate,0)),
       ""
     )
   )
)</f>
        <v>#NAME?</v>
      </c>
      <c r="CU34" s="2085" t="e" cm="1">
        <f t="array" aca="1" ref="CU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_xldudf_CX_PUSH(Y34,CX_ENTITY,C34,EOMONTH(val_asOfDate,1)),
       ""
     )
   )
)</f>
        <v>#NAME?</v>
      </c>
      <c r="CV34" s="2085" t="e" cm="1">
        <f t="array" aca="1" ref="CV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_xldudf_CX_PUSH(Y34,CX_ENTITY,C34,EOMONTH(val_asOfDate,2)),
       ""
     )
   )
)</f>
        <v>#NAME?</v>
      </c>
      <c r="CW34" s="2085" t="e" cm="1">
        <f t="array" aca="1" ref="CW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_xldudf_CX_PUSH(Y34,CX_ENTITY,C34,EOMONTH(val_asOfDate,3)),
       ""
     )
   )
)</f>
        <v>#NAME?</v>
      </c>
      <c r="CX34" s="2443"/>
      <c r="CY34" s="2444" t="str" cm="1">
        <f t="array" aca="1" ref="CY34" ca="1">IFERROR(IF(CM34*fxVal_normal=_PL!CM34,"",IF(OR($CM34="",$CM34=0, NOT(ISNUMBER($CM34)), ISERROR($CM34), $B34=""), "",
   IF($I34=1,
      IFBLANK(
         _xldudf_CX_PUSH($CM34*fxVal_normal, CX_ENTITY, $B34, $CM$11, $CM$14, $CM$19,),
         ""
      ),
      IF($I34=2,
         IFBLANK(
            _xldudf_CX_PUSH($CM34, CX_ENTITY, $B34, $CM$11, $CM$14, $CM$19,),
            ""
         ),
         IF($I34=3,
            "",
            IFBLANK(
               _xldudf_CX_PUSH($CM34, CX_ENTITY, $B34, $CM$11, $CM$14, $CM$19,),
               ""
            )
         )
      )
   )
)),"")</f>
        <v/>
      </c>
      <c r="CZ34" s="2444" t="str" cm="1">
        <f t="array" aca="1" ref="CZ34" ca="1">IFERROR(IF(CN34*fxVal_normal=_PL!CN34,"",IF(OR($CN34="",$CN34=0, NOT(ISNUMBER($CN34)), ISERROR($CN34), $B34=""), "",
   IF($I34=1,
      IFBLANK(
         _xldudf_CX_PUSH($CN34*fxVal_normal, CX_ENTITY, $B34, $CN$11, $CN$14, $CN$19,),
         ""
      ),
      IF($I34=2,
         IFBLANK(
            _xldudf_CX_PUSH($CN34, CX_ENTITY, $B34, $CN$11, $CN$14, $CN$19,),
            ""
         ),
         IF($I34=3,
            "",
            IFBLANK(
               _xldudf_CX_PUSH($CN34, CX_ENTITY, $B34, $CN$11, $CN$14, $CN$19,),
               ""
            )
         )
      )
   )
)),"")</f>
        <v/>
      </c>
      <c r="DA34" s="2444" t="str" cm="1">
        <f t="array" aca="1" ref="DA34" ca="1">IFERROR(IF(CP34*fxVal_normal=_PL!CP34,"",IF(OR($CP34="",$CP34=0, NOT(ISNUMBER($CP34)), ISERROR($CP34), $B34=""), "",
   IF($I34=1,
      IFBLANK(
         _xldudf_CX_PUSH($CP34*fxVal_normal, CX_ENTITY, $B34, $CP$11, $CP$14, $CP$19,),
         ""
      ),
      IF($I34=2,
         IFBLANK(
            _xldudf_CX_PUSH($CP34, CX_ENTITY, $B34, $CP$11, $CP$14, $CP$19,),
            ""
         ),
         IF($I34=3,
            "",
            IFBLANK(
               _xldudf_CX_PUSH($CP34, CX_ENTITY, $B34, $CP$11, $CP$14, $CP$19,),
               ""
            )
         )
      )
   )
)),"")</f>
        <v/>
      </c>
      <c r="DB34" s="2444" t="str" cm="1">
        <f t="array" aca="1" ref="DB34" ca="1">IFERROR(IF(CQ34*fxVal_normal=_PL!CQ34,"",IF(OR($CQ34="", $CQ34=0, NOT(ISNUMBER($CQ34)), ISERROR($CQ34), $B34=""), "",
   IF($I34=1,
      IFBLANK(
         _xldudf_CX_PUSH($CQ34*fxVal_normal, CX_ENTITY, $B34, $CQ$11, $CQ$14, $CQ$19,),
         ""
      ),
      IF($I34=2,
         IFBLANK(
            _xldudf_CX_PUSH($CQ34, CX_ENTITY, $B34, $CQ$11, $CQ$14, $CQ$19,),
            ""
         ),
         IF($I34=3,
            "",
            IFBLANK(
               _xldudf_CX_PUSH($CQ34, CX_ENTITY, $B34, $CQ$11, $CQ$14, $CQ$19,),
               ""
            )
         )
      )
   ))
),"")</f>
        <v/>
      </c>
      <c r="DC34" s="2443"/>
      <c r="DD34" s="2445" t="str" cm="1">
        <f t="array" aca="1" ref="DD34" ca="1">IFERROR(IF(AD34*fxVal_normal=_PL!AD34,"",IF(OR(AD34="", NOT(ISNUMBER(AD34)), ISERROR(AD34), $B34=""), "",
   IF($I34=1,
      IFBLANK(
         _xldudf_CX_PUSH(AD34*fxVal_normal, CX_ENTITY, $B34, AD$11, AD$14, AD$19,),
         ""
      ),
      IF($I34=2,
         IFBLANK(
            _xldudf_CX_PUSH(AD34, CX_ENTITY, $B34, AD$11, AD$14, AD$19,),
            ""
         ),
         IF($I34=3,
            "",
            IFBLANK(
               _xldudf_CX_PUSH(AD34, CX_ENTITY, $B34, AD$11, AD$14, AD$19,),
               ""
            )
         )
      )
   )
)),"")</f>
        <v/>
      </c>
      <c r="DE34" s="2445" t="str" cm="1">
        <f t="array" aca="1" ref="DE34" ca="1">IFERROR(IF(AE34*fxVal_normal=_PL!AE34,"",IF(OR(AE34="", NOT(ISNUMBER(AE34)), ISERROR(AE34), $B34=""), "",
   IF($I34=1,
      IFBLANK(
         _xldudf_CX_PUSH(AE34*fxVal_normal, CX_ENTITY, $B34, AE$11, AE$14, AE$19,),
         ""
      ),
      IF($I34=2,
         IFBLANK(
            _xldudf_CX_PUSH(AE34, CX_ENTITY, $B34, AE$11, AE$14, AE$19,),
            ""
         ),
         IF($I34=3,
            "",
            IFBLANK(
               _xldudf_CX_PUSH(AE34, CX_ENTITY, $B34, AE$11, AE$14, AE$19,),
               ""
            )
         )
      )
   )
)),"")</f>
        <v/>
      </c>
      <c r="DF34" s="2445" t="str" cm="1">
        <f t="array" aca="1" ref="DF34" ca="1">IFERROR(IF(AF34*fxVal_normal=_PL!AF34,"",IF(OR(AF34="", NOT(ISNUMBER(AF34)), ISERROR(AF34), $B34=""), "",
   IF($I34=1,
      IFBLANK(
         _xldudf_CX_PUSH(AF34*fxVal_normal, CX_ENTITY, $B34, AF$11, AF$14, AF$19,),
         ""
      ),
      IF($I34=2,
         IFBLANK(
            _xldudf_CX_PUSH(AF34, CX_ENTITY, $B34, AF$11, AF$14, AF$19,),
            ""
         ),
         IF($I34=3,
            "",
            IFBLANK(
               _xldudf_CX_PUSH(AF34, CX_ENTITY, $B34, AF$11, AF$14, AF$19,),
               ""
            )
         )
      )
   )
)),"")</f>
        <v/>
      </c>
      <c r="DG34" s="2445" t="str" cm="1">
        <f t="array" aca="1" ref="DG34" ca="1">IFERROR(IF(AG34*fxVal_normal=_PL!AG34,"",IF(OR(AG34="", NOT(ISNUMBER(AG34)), ISERROR(AG34), $B34=""), "",
   IF($I34=1,
      IFBLANK(
         _xldudf_CX_PUSH(AG34*fxVal_normal, CX_ENTITY, $B34, AG$11, AG$14, AG$19,),
         ""
      ),
      IF($I34=2,
         IFBLANK(
            _xldudf_CX_PUSH(AG34, CX_ENTITY, $B34, AG$11, AG$14, AG$19,),
            ""
         ),
         IF($I34=3,
            "",
            IFBLANK(
               _xldudf_CX_PUSH(AG34, CX_ENTITY, $B34, AG$11, AG$14, AG$19,),
               ""
            )
         )
      )
   )
)),"")</f>
        <v/>
      </c>
      <c r="DH34" s="2445" t="str" cm="1">
        <f t="array" aca="1" ref="DH34" ca="1">IFERROR(IF(AH34*fxVal_normal=_PL!AH34,"",IF(OR(AH34="", NOT(ISNUMBER(AH34)), ISERROR(AH34), $B34=""), "",
   IF($I34=1,
      IFBLANK(
         _xldudf_CX_PUSH(AH34*fxVal_normal, CX_ENTITY, $B34, AH$11, AH$14, AH$19,),
         ""
      ),
      IF($I34=2,
         IFBLANK(
            _xldudf_CX_PUSH(AH34, CX_ENTITY, $B34, AH$11, AH$14, AH$19,),
            ""
         ),
         IF($I34=3,
            "",
            IFBLANK(
               _xldudf_CX_PUSH(AH34, CX_ENTITY, $B34, AH$11, AH$14, AH$19,),
               ""
            )
         )
      )
   )
)),"")</f>
        <v/>
      </c>
      <c r="DI34" s="2445" t="str" cm="1">
        <f t="array" aca="1" ref="DI34" ca="1">IFERROR(IF(AI34*fxVal_normal=_PL!AI34,"",IF(OR(AI34="", NOT(ISNUMBER(AI34)), ISERROR(AI34), $B34=""), "",
   IF($I34=1,
      IFBLANK(
         _xldudf_CX_PUSH(AI34*fxVal_normal, CX_ENTITY, $B34, AI$11, AI$14, AI$19,),
         ""
      ),
      IF($I34=2,
         IFBLANK(
            _xldudf_CX_PUSH(AI34, CX_ENTITY, $B34, AI$11, AI$14, AI$19,),
            ""
         ),
         IF($I34=3,
            "",
            IFBLANK(
               _xldudf_CX_PUSH(AI34, CX_ENTITY, $B34, AI$11, AI$14, AI$19,),
               ""
            )
         )
      )
   )
)),"")</f>
        <v/>
      </c>
      <c r="DJ34" s="2445" t="str" cm="1">
        <f t="array" aca="1" ref="DJ34" ca="1">IFERROR(IF(AJ34*fxVal_normal=_PL!AJ34,"",IF(OR(AJ34="", NOT(ISNUMBER(AJ34)), ISERROR(AJ34), $B34=""), "",
   IF($I34=1,
      IFBLANK(
         _xldudf_CX_PUSH(AJ34*fxVal_normal, CX_ENTITY, $B34, AJ$11, AJ$14, AJ$19,),
         ""
      ),
      IF($I34=2,
         IFBLANK(
            _xldudf_CX_PUSH(AJ34, CX_ENTITY, $B34, AJ$11, AJ$14, AJ$19,),
            ""
         ),
         IF($I34=3,
            "",
            IFBLANK(
               _xldudf_CX_PUSH(AJ34, CX_ENTITY, $B34, AJ$11, AJ$14, AJ$19,),
               ""
            )
         )
      )
   )
)),"")</f>
        <v/>
      </c>
      <c r="DK34" s="2445" t="str" cm="1">
        <f t="array" aca="1" ref="DK34" ca="1">IFERROR(IF(AK34*fxVal_normal=_PL!AK34,"",IF(OR(AK34="", NOT(ISNUMBER(AK34)), ISERROR(AK34), $B34=""), "",
   IF($I34=1,
      IFBLANK(
         _xldudf_CX_PUSH(AK34*fxVal_normal, CX_ENTITY, $B34, AK$11, AK$14, AK$19,),
         ""
      ),
      IF($I34=2,
         IFBLANK(
            _xldudf_CX_PUSH(AK34, CX_ENTITY, $B34, AK$11, AK$14, AK$19,),
            ""
         ),
         IF($I34=3,
            "",
            IFBLANK(
               _xldudf_CX_PUSH(AK34, CX_ENTITY, $B34, AK$11, AK$14, AK$19,),
               ""
            )
         )
      )
   )
)),"")</f>
        <v/>
      </c>
      <c r="DL34" s="2445" t="str" cm="1">
        <f t="array" aca="1" ref="DL34" ca="1">IFERROR(IF(AL34*fxVal_normal=_PL!AL34,"",IF(OR(AL34="", NOT(ISNUMBER(AL34)), ISERROR(AL34), $B34=""), "",
   IF($I34=1,
      IFBLANK(
         _xldudf_CX_PUSH(AL34*fxVal_normal, CX_ENTITY, $B34, AL$11, AL$14, AL$19,),
         ""
      ),
      IF($I34=2,
         IFBLANK(
            _xldudf_CX_PUSH(AL34, CX_ENTITY, $B34, AL$11, AL$14, AL$19,),
            ""
         ),
         IF($I34=3,
            "",
            IFBLANK(
               _xldudf_CX_PUSH(AL34, CX_ENTITY, $B34, AL$11, AL$14, AL$19,),
               ""
            )
         )
      )
   )
)),"")</f>
        <v/>
      </c>
      <c r="DM34" s="2445" t="str" cm="1">
        <f t="array" aca="1" ref="DM34" ca="1">IFERROR(IF(AM34*fxVal_normal=_PL!AM34,"",IF(OR(AM34="", NOT(ISNUMBER(AM34)), ISERROR(AM34), $B34=""), "",
   IF($I34=1,
      IFBLANK(
         _xldudf_CX_PUSH(AM34*fxVal_normal, CX_ENTITY, $B34, AM$11, AM$14, AM$19,),
         ""
      ),
      IF($I34=2,
         IFBLANK(
            _xldudf_CX_PUSH(AM34, CX_ENTITY, $B34, AM$11, AM$14, AM$19,),
            ""
         ),
         IF($I34=3,
            "",
            IFBLANK(
               _xldudf_CX_PUSH(AM34, CX_ENTITY, $B34, AM$11, AM$14, AM$19,),
               ""
            )
         )
      )
   )
)),"")</f>
        <v/>
      </c>
      <c r="DN34" s="2445" t="str" cm="1">
        <f t="array" aca="1" ref="DN34" ca="1">IFERROR(IF(AN34*fxVal_normal=_PL!AN34,"",IF(OR(AN34="", NOT(ISNUMBER(AN34)), ISERROR(AN34), $B34=""), "",
   IF($I34=1,
      IFBLANK(
         _xldudf_CX_PUSH(AN34*fxVal_normal, CX_ENTITY, $B34, AN$11, AN$14, AN$19,),
         ""
      ),
      IF($I34=2,
         IFBLANK(
            _xldudf_CX_PUSH(AN34, CX_ENTITY, $B34, AN$11, AN$14, AN$19,),
            ""
         ),
         IF($I34=3,
            "",
            IFBLANK(
               _xldudf_CX_PUSH(AN34, CX_ENTITY, $B34, AN$11, AN$14, AN$19,),
               ""
            )
         )
      )
   )
)),"")</f>
        <v/>
      </c>
      <c r="DO34" s="2445" t="str" cm="1">
        <f t="array" aca="1" ref="DO34" ca="1">IFERROR(IF(AO34*fxVal_normal=_PL!AO34,"",IF(OR(AO34="", NOT(ISNUMBER(AO34)), ISERROR(AO34), $B34=""), "",
   IF($I34=1,
      IFBLANK(
         _xldudf_CX_PUSH(AO34*fxVal_normal, CX_ENTITY, $B34, AO$11, AO$14, AO$19,),
         ""
      ),
      IF($I34=2,
         IFBLANK(
            _xldudf_CX_PUSH(AO34, CX_ENTITY, $B34, AO$11, AO$14, AO$19,),
            ""
         ),
         IF($I34=3,
            "",
            IFBLANK(
               _xldudf_CX_PUSH(AO34, CX_ENTITY, $B34, AO$11, AO$14, AO$19,),
               ""
            )
         )
      )
   )
)),"")</f>
        <v/>
      </c>
      <c r="DP34" s="2445" t="str" cm="1">
        <f t="array" aca="1" ref="DP34" ca="1">IFERROR(IF(AP34*fxVal_normal=_PL!AP34,"",IF(OR(AP34="", NOT(ISNUMBER(AP34)), ISERROR(AP34), $B34=""), "",
   IF($I34=1,
      IFBLANK(
         _xldudf_CX_PUSH(AP34*fxVal_normal, CX_ENTITY, $B34, AP$11, AP$14, AP$19,),
         ""
      ),
      IF($I34=2,
         IFBLANK(
            _xldudf_CX_PUSH(AP34, CX_ENTITY, $B34, AP$11, AP$14, AP$19,),
            ""
         ),
         IF($I34=3,
            "",
            IFBLANK(
               _xldudf_CX_PUSH(AP34, CX_ENTITY, $B34, AP$11, AP$14, AP$19,),
               ""
            )
         )
      )
   )
)),"")</f>
        <v/>
      </c>
      <c r="DQ34" s="2445" t="str" cm="1">
        <f t="array" aca="1" ref="DQ34" ca="1">IFERROR(IF(AQ34*fxVal_normal=_PL!AQ34,"",IF(OR(AQ34="", NOT(ISNUMBER(AQ34)), ISERROR(AQ34), $B34=""), "",
   IF($I34=1,
      IFBLANK(
         _xldudf_CX_PUSH(AQ34*fxVal_normal, CX_ENTITY, $B34, AQ$11, AQ$14, AQ$19,),
         ""
      ),
      IF($I34=2,
         IFBLANK(
            _xldudf_CX_PUSH(AQ34, CX_ENTITY, $B34, AQ$11, AQ$14, AQ$19,),
            ""
         ),
         IF($I34=3,
            "",
            IFBLANK(
               _xldudf_CX_PUSH(AQ34, CX_ENTITY, $B34, AQ$11, AQ$14, AQ$19,),
               ""
            )
         )
      )
   )
)),"")</f>
        <v/>
      </c>
      <c r="DR34" s="2445" t="str" cm="1">
        <f t="array" aca="1" ref="DR34" ca="1">IFERROR(IF(AR34*fxVal_normal=_PL!AR34,"",IF(OR(AR34="", NOT(ISNUMBER(AR34)), ISERROR(AR34), $B34=""), "",
   IF($I34=1,
      IFBLANK(
         _xldudf_CX_PUSH(AR34*fxVal_normal, CX_ENTITY, $B34, AR$11, AR$14, AR$19,),
         ""
      ),
      IF($I34=2,
         IFBLANK(
            _xldudf_CX_PUSH(AR34, CX_ENTITY, $B34, AR$11, AR$14, AR$19,),
            ""
         ),
         IF($I34=3,
            "",
            IFBLANK(
               _xldudf_CX_PUSH(AR34, CX_ENTITY, $B34, AR$11, AR$14, AR$19,),
               ""
            )
         )
      )
   )
)),"")</f>
        <v/>
      </c>
      <c r="DS34" s="2445" t="str" cm="1">
        <f t="array" aca="1" ref="DS34" ca="1">IFERROR(IF(AS34*fxVal_normal=_PL!AS34,"",IF(OR(AS34="", NOT(ISNUMBER(AS34)), ISERROR(AS34), $B34=""), "",
   IF($I34=1,
      IFBLANK(
         _xldudf_CX_PUSH(AS34*fxVal_normal, CX_ENTITY, $B34, AS$11, AS$14, AS$19,),
         ""
      ),
      IF($I34=2,
         IFBLANK(
            _xldudf_CX_PUSH(AS34, CX_ENTITY, $B34, AS$11, AS$14, AS$19,),
            ""
         ),
         IF($I34=3,
            "",
            IFBLANK(
               _xldudf_CX_PUSH(AS34, CX_ENTITY, $B34, AS$11, AS$14, AS$19,),
               ""
            )
         )
      )
   )
)),"")</f>
        <v/>
      </c>
      <c r="DT34" s="2445" t="str" cm="1">
        <f t="array" aca="1" ref="DT34" ca="1">IFERROR(IF(AT34*fxVal_normal=_PL!AT34,"",IF(OR(AT34="", NOT(ISNUMBER(AT34)), ISERROR(AT34), $B34=""), "",
   IF($I34=1,
      IFBLANK(
         _xldudf_CX_PUSH(AT34*fxVal_normal, CX_ENTITY, $B34, AT$11, AT$14, AT$19,),
         ""
      ),
      IF($I34=2,
         IFBLANK(
            _xldudf_CX_PUSH(AT34, CX_ENTITY, $B34, AT$11, AT$14, AT$19,),
            ""
         ),
         IF($I34=3,
            "",
            IFBLANK(
               _xldudf_CX_PUSH(AT34, CX_ENTITY, $B34, AT$11, AT$14, AT$19,),
               ""
            )
         )
      )
   )
)),"")</f>
        <v/>
      </c>
      <c r="DU34" s="2445" t="str" cm="1">
        <f t="array" aca="1" ref="DU34" ca="1">IFERROR(IF(AU34*fxVal_normal=_PL!AU34,"",IF(OR(AU34="", NOT(ISNUMBER(AU34)), ISERROR(AU34), $B34=""), "",
   IF($I34=1,
      IFBLANK(
         _xldudf_CX_PUSH(AU34*fxVal_normal, CX_ENTITY, $B34, AU$11, AU$14, AU$19,),
         ""
      ),
      IF($I34=2,
         IFBLANK(
            _xldudf_CX_PUSH(AU34, CX_ENTITY, $B34, AU$11, AU$14, AU$19,),
            ""
         ),
         IF($I34=3,
            "",
            IFBLANK(
               _xldudf_CX_PUSH(AU34, CX_ENTITY, $B34, AU$11, AU$14, AU$19,),
               ""
            )
         )
      )
   )
)),"")</f>
        <v/>
      </c>
      <c r="DV34" s="2445" t="str" cm="1">
        <f t="array" aca="1" ref="DV34" ca="1">IFERROR(IF(AV34*fxVal_normal=_PL!AV34,"",IF(OR(AV34="", NOT(ISNUMBER(AV34)), ISERROR(AV34), $B34=""), "",
   IF($I34=1,
      IFBLANK(
         _xldudf_CX_PUSH(AV34*fxVal_normal, CX_ENTITY, $B34, AV$11, AV$14, AV$19,),
         ""
      ),
      IF($I34=2,
         IFBLANK(
            _xldudf_CX_PUSH(AV34, CX_ENTITY, $B34, AV$11, AV$14, AV$19,),
            ""
         ),
         IF($I34=3,
            "",
            IFBLANK(
               _xldudf_CX_PUSH(AV34, CX_ENTITY, $B34, AV$11, AV$14, AV$19,),
               ""
            )
         )
      )
   )
)),"")</f>
        <v/>
      </c>
      <c r="DW34" s="2445" t="str" cm="1">
        <f t="array" aca="1" ref="DW34" ca="1">IFERROR(IF(AW34*fxVal_normal=_PL!AW34,"",IF(OR(AW34="", NOT(ISNUMBER(AW34)), ISERROR(AW34), $B34=""), "",
   IF($I34=1,
      IFBLANK(
         _xldudf_CX_PUSH(AW34*fxVal_normal, CX_ENTITY, $B34, AW$11, AW$14, AW$19,),
         ""
      ),
      IF($I34=2,
         IFBLANK(
            _xldudf_CX_PUSH(AW34, CX_ENTITY, $B34, AW$11, AW$14, AW$19,),
            ""
         ),
         IF($I34=3,
            "",
            IFBLANK(
               _xldudf_CX_PUSH(AW34, CX_ENTITY, $B34, AW$11, AW$14, AW$19,),
               ""
            )
         )
      )
   )
)),"")</f>
        <v/>
      </c>
      <c r="DX34" s="2445" t="str" cm="1">
        <f t="array" aca="1" ref="DX34" ca="1">IFERROR(IF(AX34*fxVal_normal=_PL!AX34,"",IF(OR(AX34="", NOT(ISNUMBER(AX34)), ISERROR(AX34), $B34=""), "",
   IF($I34=1,
      IFBLANK(
         _xldudf_CX_PUSH(AX34*fxVal_normal, CX_ENTITY, $B34, AX$11, AX$14, AX$19,),
         ""
      ),
      IF($I34=2,
         IFBLANK(
            _xldudf_CX_PUSH(AX34, CX_ENTITY, $B34, AX$11, AX$14, AX$19,),
            ""
         ),
         IF($I34=3,
            "",
            IFBLANK(
               _xldudf_CX_PUSH(AX34, CX_ENTITY, $B34, AX$11, AX$14, AX$19,),
               ""
            )
         )
      )
   )
)),"")</f>
        <v/>
      </c>
      <c r="DY34" s="2445" t="str" cm="1">
        <f t="array" aca="1" ref="DY34" ca="1">IFERROR(IF(AY34*fxVal_normal=_PL!AY34,"",IF(OR(AY34="", NOT(ISNUMBER(AY34)), ISERROR(AY34), $B34=""), "",
   IF($I34=1,
      IFBLANK(
         _xldudf_CX_PUSH(AY34*fxVal_normal, CX_ENTITY, $B34, AY$11, AY$14, AY$19,),
         ""
      ),
      IF($I34=2,
         IFBLANK(
            _xldudf_CX_PUSH(AY34, CX_ENTITY, $B34, AY$11, AY$14, AY$19,),
            ""
         ),
         IF($I34=3,
            "",
            IFBLANK(
               _xldudf_CX_PUSH(AY34, CX_ENTITY, $B34, AY$11, AY$14, AY$19,),
               ""
            )
         )
      )
   )
)),"")</f>
        <v/>
      </c>
      <c r="DZ34" s="2445" t="str" cm="1">
        <f t="array" aca="1" ref="DZ34" ca="1">IFERROR(IF(AZ34*fxVal_normal=_PL!AZ34,"",IF(OR(AZ34="", NOT(ISNUMBER(AZ34)), ISERROR(AZ34), $B34=""), "",
   IF($I34=1,
      IFBLANK(
         _xldudf_CX_PUSH(AZ34*fxVal_normal, CX_ENTITY, $B34, AZ$11, AZ$14, AZ$19,),
         ""
      ),
      IF($I34=2,
         IFBLANK(
            _xldudf_CX_PUSH(AZ34, CX_ENTITY, $B34, AZ$11, AZ$14, AZ$19,),
            ""
         ),
         IF($I34=3,
            "",
            IFBLANK(
               _xldudf_CX_PUSH(AZ34, CX_ENTITY, $B34, AZ$11, AZ$14, AZ$19,),
               ""
            )
         )
      )
   )
)),"")</f>
        <v/>
      </c>
      <c r="EA34" s="2445" t="str" cm="1">
        <f t="array" aca="1" ref="EA34" ca="1">IFERROR(IF(BA34*fxVal_normal=_PL!BA34,"",IF(OR(BA34="", NOT(ISNUMBER(BA34)), ISERROR(BA34), $B34=""), "",
   IF($I34=1,
      IFBLANK(
         _xldudf_CX_PUSH(BA34*fxVal_normal, CX_ENTITY, $B34, BA$11, BA$14, BA$19,),
         ""
      ),
      IF($I34=2,
         IFBLANK(
            _xldudf_CX_PUSH(BA34, CX_ENTITY, $B34, BA$11, BA$14, BA$19,),
            ""
         ),
         IF($I34=3,
            "",
            IFBLANK(
               _xldudf_CX_PUSH(BA34, CX_ENTITY, $B34, BA$11, BA$14, BA$19,),
               ""
            )
         )
      )
   )
)),"")</f>
        <v/>
      </c>
      <c r="EB34" s="2445" t="str" cm="1">
        <f t="array" aca="1" ref="EB34" ca="1">IFERROR(IF(BB34*fxVal_normal=_PL!BB34,"",IF(OR(BB34="", NOT(ISNUMBER(BB34)), ISERROR(BB34), $B34=""), "",
   IF($I34=1,
      IFBLANK(
         _xldudf_CX_PUSH(BB34*fxVal_normal, CX_ENTITY, $B34, BB$11, BB$14, BB$19,),
         ""
      ),
      IF($I34=2,
         IFBLANK(
            _xldudf_CX_PUSH(BB34, CX_ENTITY, $B34, BB$11, BB$14, BB$19,),
            ""
         ),
         IF($I34=3,
            "",
            IFBLANK(
               _xldudf_CX_PUSH(BB34, CX_ENTITY, $B34, BB$11, BB$14, BB$19,),
               ""
            )
         )
      )
   )
)),"")</f>
        <v/>
      </c>
      <c r="EC34" s="2445" t="str" cm="1">
        <f t="array" aca="1" ref="EC34" ca="1">IFERROR(IF(BC34*fxVal_normal=_PL!BC34,"",IF(OR(BC34="", NOT(ISNUMBER(BC34)), ISERROR(BC34), $B34=""), "",
   IF($I34=1,
      IFBLANK(
         _xldudf_CX_PUSH(BC34*fxVal_normal, CX_ENTITY, $B34, BC$11, BC$14, BC$19,),
         ""
      ),
      IF($I34=2,
         IFBLANK(
            _xldudf_CX_PUSH(BC34, CX_ENTITY, $B34, BC$11, BC$14, BC$19,),
            ""
         ),
         IF($I34=3,
            "",
            IFBLANK(
               _xldudf_CX_PUSH(BC34, CX_ENTITY, $B34, BC$11, BC$14, BC$19,),
               ""
            )
         )
      )
   )
)),"")</f>
        <v/>
      </c>
      <c r="ED34" s="2445" t="str" cm="1">
        <f t="array" aca="1" ref="ED34" ca="1">IFERROR(IF(BD34*fxVal_normal=_PL!BD34,"",IF(OR(BD34="", NOT(ISNUMBER(BD34)), ISERROR(BD34), $B34=""), "",
   IF($I34=1,
      IFBLANK(
         _xldudf_CX_PUSH(BD34*fxVal_normal, CX_ENTITY, $B34, BD$11, BD$14, BD$19,),
         ""
      ),
      IF($I34=2,
         IFBLANK(
            _xldudf_CX_PUSH(BD34, CX_ENTITY, $B34, BD$11, BD$14, BD$19,),
            ""
         ),
         IF($I34=3,
            "",
            IFBLANK(
               _xldudf_CX_PUSH(BD34, CX_ENTITY, $B34, BD$11, BD$14, BD$19,),
               ""
            )
         )
      )
   )
)),"")</f>
        <v/>
      </c>
      <c r="EE34" s="2445" t="str" cm="1">
        <f t="array" aca="1" ref="EE34" ca="1">IFERROR(IF(BE34*fxVal_normal=_PL!BE34,"",IF(OR(BE34="", NOT(ISNUMBER(BE34)), ISERROR(BE34), $B34=""), "",
   IF($I34=1,
      IFBLANK(
         _xldudf_CX_PUSH(BE34*fxVal_normal, CX_ENTITY, $B34, BE$11, BE$14, BE$19,),
         ""
      ),
      IF($I34=2,
         IFBLANK(
            _xldudf_CX_PUSH(BE34, CX_ENTITY, $B34, BE$11, BE$14, BE$19,),
            ""
         ),
         IF($I34=3,
            "",
            IFBLANK(
               _xldudf_CX_PUSH(BE34, CX_ENTITY, $B34, BE$11, BE$14, BE$19,),
               ""
            )
         )
      )
   )
)),"")</f>
        <v/>
      </c>
      <c r="EF34" s="2445" t="str" cm="1">
        <f t="array" aca="1" ref="EF34" ca="1">IFERROR(IF(BF34*fxVal_normal=_PL!BF34,"",IF(OR(BF34="", NOT(ISNUMBER(BF34)), ISERROR(BF34), $B34=""), "",
   IF($I34=1,
      IFBLANK(
         _xldudf_CX_PUSH(BF34*fxVal_normal, CX_ENTITY, $B34, BF$11, BF$14, BF$19,),
         ""
      ),
      IF($I34=2,
         IFBLANK(
            _xldudf_CX_PUSH(BF34, CX_ENTITY, $B34, BF$11, BF$14, BF$19,),
            ""
         ),
         IF($I34=3,
            "",
            IFBLANK(
               _xldudf_CX_PUSH(BF34, CX_ENTITY, $B34, BF$11, BF$14, BF$19,),
               ""
            )
         )
      )
   )
)),"")</f>
        <v/>
      </c>
      <c r="EG34" s="2445" t="str" cm="1">
        <f t="array" aca="1" ref="EG34" ca="1">IFERROR(IF(BG34*fxVal_normal=_PL!BG34,"",IF(OR(BG34="", NOT(ISNUMBER(BG34)), ISERROR(BG34), $B34=""), "",
   IF($I34=1,
      IFBLANK(
         _xldudf_CX_PUSH(BG34*fxVal_normal, CX_ENTITY, $B34, BG$11, BG$14, BG$19,),
         ""
      ),
      IF($I34=2,
         IFBLANK(
            _xldudf_CX_PUSH(BG34, CX_ENTITY, $B34, BG$11, BG$14, BG$19,),
            ""
         ),
         IF($I34=3,
            "",
            IFBLANK(
               _xldudf_CX_PUSH(BG34, CX_ENTITY, $B34, BG$11, BG$14, BG$19,),
               ""
            )
         )
      )
   )
)),"")</f>
        <v/>
      </c>
      <c r="EH34" s="2445" t="str" cm="1">
        <f t="array" aca="1" ref="EH34" ca="1">IFERROR(IF(BH34*fxVal_normal=_PL!BH34,"",IF(OR(BH34="", NOT(ISNUMBER(BH34)), ISERROR(BH34), $B34=""), "",
   IF($I34=1,
      IFBLANK(
         _xldudf_CX_PUSH(BH34*fxVal_normal, CX_ENTITY, $B34, BH$11, BH$14, BH$19,),
         ""
      ),
      IF($I34=2,
         IFBLANK(
            _xldudf_CX_PUSH(BH34, CX_ENTITY, $B34, BH$11, BH$14, BH$19,),
            ""
         ),
         IF($I34=3,
            "",
            IFBLANK(
               _xldudf_CX_PUSH(BH34, CX_ENTITY, $B34, BH$11, BH$14, BH$19,),
               ""
            )
         )
      )
   )
)),"")</f>
        <v/>
      </c>
      <c r="EI34" s="2445" t="str" cm="1">
        <f t="array" aca="1" ref="EI34" ca="1">IFERROR(IF(BI34*fxVal_normal=_PL!BI34,"",IF(OR(BI34="", NOT(ISNUMBER(BI34)), ISERROR(BI34), $B34=""), "",
   IF($I34=1,
      IFBLANK(
         _xldudf_CX_PUSH(BI34*fxVal_normal, CX_ENTITY, $B34, BI$11, BI$14, BI$19,),
         ""
      ),
      IF($I34=2,
         IFBLANK(
            _xldudf_CX_PUSH(BI34, CX_ENTITY, $B34, BI$11, BI$14, BI$19,),
            ""
         ),
         IF($I34=3,
            "",
            IFBLANK(
               _xldudf_CX_PUSH(BI34, CX_ENTITY, $B34, BI$11, BI$14, BI$19,),
               ""
            )
         )
      )
   )
)),"")</f>
        <v/>
      </c>
      <c r="EJ34" s="2445" t="str" cm="1">
        <f t="array" aca="1" ref="EJ34" ca="1">IFERROR(IF(BJ34*fxVal_normal=_PL!BJ34,"",IF(OR(BJ34="", NOT(ISNUMBER(BJ34)), ISERROR(BJ34), $B34=""), "",
   IF($I34=1,
      IFBLANK(
         _xldudf_CX_PUSH(BJ34*fxVal_normal, CX_ENTITY, $B34, BJ$11, BJ$14, BJ$19,),
         ""
      ),
      IF($I34=2,
         IFBLANK(
            _xldudf_CX_PUSH(BJ34, CX_ENTITY, $B34, BJ$11, BJ$14, BJ$19,),
            ""
         ),
         IF($I34=3,
            "",
            IFBLANK(
               _xldudf_CX_PUSH(BJ34, CX_ENTITY, $B34, BJ$11, BJ$14, BJ$19,),
               ""
            )
         )
      )
   )
)),"")</f>
        <v/>
      </c>
      <c r="EK34" s="2445" t="str" cm="1">
        <f t="array" aca="1" ref="EK34" ca="1">IFERROR(IF(BK34*fxVal_normal=_PL!BK34,"",IF(OR(BK34="", NOT(ISNUMBER(BK34)), ISERROR(BK34), $B34=""), "",
   IF($I34=1,
      IFBLANK(
         _xldudf_CX_PUSH(BK34*fxVal_normal, CX_ENTITY, $B34, BK$11, BK$14, BK$19,),
         ""
      ),
      IF($I34=2,
         IFBLANK(
            _xldudf_CX_PUSH(BK34, CX_ENTITY, $B34, BK$11, BK$14, BK$19,),
            ""
         ),
         IF($I34=3,
            "",
            IFBLANK(
               _xldudf_CX_PUSH(BK34, CX_ENTITY, $B34, BK$11, BK$14, BK$19,),
               ""
            )
         )
      )
   )
)),"")</f>
        <v/>
      </c>
      <c r="EL34" s="2445" t="str" cm="1">
        <f t="array" aca="1" ref="EL34" ca="1">IFERROR(IF(BL34*fxVal_normal=_PL!BL34,"",IF(OR(BL34="", NOT(ISNUMBER(BL34)), ISERROR(BL34), $B34=""), "",
   IF($I34=1,
      IFBLANK(
         _xldudf_CX_PUSH(BL34*fxVal_normal, CX_ENTITY, $B34, BL$11, BL$14, BL$19,),
         ""
      ),
      IF($I34=2,
         IFBLANK(
            _xldudf_CX_PUSH(BL34, CX_ENTITY, $B34, BL$11, BL$14, BL$19,),
            ""
         ),
         IF($I34=3,
            "",
            IFBLANK(
               _xldudf_CX_PUSH(BL34, CX_ENTITY, $B34, BL$11, BL$14, BL$19,),
               ""
            )
         )
      )
   )
)),"")</f>
        <v/>
      </c>
      <c r="EM34" s="2445" t="str" cm="1">
        <f t="array" aca="1" ref="EM34" ca="1">IFERROR(IF(BM34*fxVal_normal=_PL!BM34,"",IF(OR(BM34="", NOT(ISNUMBER(BM34)), ISERROR(BM34), $B34=""), "",
   IF($I34=1,
      IFBLANK(
         _xldudf_CX_PUSH(BM34*fxVal_normal, CX_ENTITY, $B34, BM$11, BM$14, BM$19,),
         ""
      ),
      IF($I34=2,
         IFBLANK(
            _xldudf_CX_PUSH(BM34, CX_ENTITY, $B34, BM$11, BM$14, BM$19,),
            ""
         ),
         IF($I34=3,
            "",
            IFBLANK(
               _xldudf_CX_PUSH(BM34, CX_ENTITY, $B34, BM$11, BM$14, BM$19,),
               ""
            )
         )
      )
   )
)),"")</f>
        <v/>
      </c>
      <c r="EN34" s="2445" t="str" cm="1">
        <f t="array" aca="1" ref="EN34" ca="1">IFERROR(IF(BN34*fxVal_normal=_PL!BN34,"",IF(OR(BN34="",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56" ht="21" customHeight="1">
      <c r="A35" s="1625"/>
      <c r="B35" s="2439" t="str">
        <f>_xlfn.LET(
_xlpm.IsNotAttrDynamic, D35="",
_xlpm.Attr,_PL!F35,
_xlpm.NotInUse,Y35=D35,
_xlpm.RESULT, IF(_xlpm.IsNotAttrDynamic, _xlpm.Attr, IF( _xlpm.NotInUse, "", Y35)
),IF(_xlpm.RESULT ="", "", _xlpm.RESULT))</f>
        <v>Amortization</v>
      </c>
      <c r="C35" s="2439" t="str" cm="1">
        <f t="array" ref="C35">IFBLANK(_PL!C35,"")</f>
        <v>Amortization (Company View)</v>
      </c>
      <c r="D35" s="1548"/>
      <c r="E35" s="2440" t="e" cm="1">
        <f t="array" aca="1" ref="E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)($AD35:$CQ35, Z35)</f>
        <v>#NAME?</v>
      </c>
      <c r="F35" s="1897"/>
      <c r="G35" s="1897"/>
      <c r="H35" s="401">
        <v>0</v>
      </c>
      <c r="I35" s="401">
        <v>1</v>
      </c>
      <c r="J35" s="401" cm="1">
        <f t="array" ref="J35">IFBLANK( Z35,"")</f>
        <v>1</v>
      </c>
      <c r="K35" s="578" t="str">
        <f t="shared" si="3"/>
        <v>Yes</v>
      </c>
      <c r="L35" s="37"/>
      <c r="N35" s="158"/>
      <c r="O35" s="101"/>
      <c r="P35" s="52"/>
      <c r="Q35" s="101"/>
      <c r="R35" s="126"/>
      <c r="S35" s="101"/>
      <c r="T35" s="101"/>
      <c r="U35" s="39"/>
      <c r="V35" s="37"/>
      <c r="W35" s="91" t="str">
        <f t="shared" si="4"/>
        <v>Actual</v>
      </c>
      <c r="X35" s="2081">
        <f>_PL!X35</f>
        <v>-1</v>
      </c>
      <c r="Y35" s="911">
        <v>2</v>
      </c>
      <c r="Z35" s="198" cm="1">
        <f t="array" ref="Z35">_xlfn.SWITCH(
    TRUE,
    _PL!$L35=TRUE, 1,
    _PL!$L35=FALSE,-1,
    _PL!$L35=-1,0,
""
)</f>
        <v>1</v>
      </c>
      <c r="AA35" s="200"/>
      <c r="AB35" s="301" t="str">
        <f>_PL!AB35</f>
        <v>Amortization</v>
      </c>
      <c r="AC35" s="275" t="e" cm="1" vm="5">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#VALUE!</v>
      </c>
      <c r="AD35" s="2441">
        <v>1</v>
      </c>
      <c r="AE35" s="2441">
        <v>1</v>
      </c>
      <c r="AF35" s="2441">
        <v>1</v>
      </c>
      <c r="AG35" s="2441">
        <v>1</v>
      </c>
      <c r="AH35" s="2441">
        <v>1</v>
      </c>
      <c r="AI35" s="2441">
        <v>1</v>
      </c>
      <c r="AJ35" s="2441">
        <v>1</v>
      </c>
      <c r="AK35" s="2441">
        <v>1</v>
      </c>
      <c r="AL35" s="2441">
        <v>1</v>
      </c>
      <c r="AM35" s="2441">
        <v>1</v>
      </c>
      <c r="AN35" s="2441">
        <v>1</v>
      </c>
      <c r="AO35" s="2441">
        <v>1</v>
      </c>
      <c r="AP35" s="2441">
        <v>1</v>
      </c>
      <c r="AQ35" s="2441">
        <v>1</v>
      </c>
      <c r="AR35" s="2441">
        <v>1</v>
      </c>
      <c r="AS35" s="2441">
        <v>1</v>
      </c>
      <c r="AT35" s="2441">
        <v>1</v>
      </c>
      <c r="AU35" s="2441">
        <v>1</v>
      </c>
      <c r="AV35" s="2441">
        <v>1</v>
      </c>
      <c r="AW35" s="2441">
        <v>1</v>
      </c>
      <c r="AX35" s="2441">
        <v>1</v>
      </c>
      <c r="AY35" s="2441">
        <v>1</v>
      </c>
      <c r="AZ35" s="2441">
        <v>1</v>
      </c>
      <c r="BA35" s="2441">
        <v>1</v>
      </c>
      <c r="BB35" s="2441">
        <v>1</v>
      </c>
      <c r="BC35" s="2441">
        <v>1</v>
      </c>
      <c r="BD35" s="2441">
        <v>1</v>
      </c>
      <c r="BE35" s="2441">
        <v>1</v>
      </c>
      <c r="BF35" s="2441">
        <v>1</v>
      </c>
      <c r="BG35" s="2441">
        <v>1</v>
      </c>
      <c r="BH35" s="2441">
        <v>1</v>
      </c>
      <c r="BI35" s="2441">
        <v>1</v>
      </c>
      <c r="BJ35" s="2441">
        <v>1</v>
      </c>
      <c r="BK35" s="2441">
        <v>1</v>
      </c>
      <c r="BL35" s="2441">
        <v>1</v>
      </c>
      <c r="BM35" s="2441">
        <v>1</v>
      </c>
      <c r="BN35" s="2441">
        <v>1</v>
      </c>
      <c r="BO35" s="2442"/>
      <c r="BP35" s="2442"/>
      <c r="BQ35" s="2442"/>
      <c r="BR35" s="2442"/>
      <c r="BS35" s="2442"/>
      <c r="BT35" s="2442"/>
      <c r="BU35" s="2442"/>
      <c r="BV35" s="2442"/>
      <c r="BW35" s="2442"/>
      <c r="BX35" s="2442"/>
      <c r="BY35" s="2442"/>
      <c r="BZ35" s="2442"/>
      <c r="CA35" s="34"/>
      <c r="CC35" s="33"/>
      <c r="CD35" s="1772" t="e" cm="1">
        <f t="array" aca="1" ref="CD35" ca="1">_xlfn.LET( _xlpm.CheckBlank, SUM(PL!$AD35:'PL'!$BN35) = 0, IF(_xlpm.CheckBlank, "", SUM(_xlfn._xlws.FILTER(PL!$AD35:$BN35,(YEAR(PL!$AD$12:$BN$12)=PL!CD$12)*(array_timeline&lt;=PL!CD$11)))))</f>
        <v>#NAME?</v>
      </c>
      <c r="CE35" s="1772" t="e" cm="1">
        <f t="array" aca="1" ref="CE35" ca="1">_xlfn.LET( _xlpm.CheckBlank, SUM(PL!$AD35:'PL'!$BN35) = 0, IF(_xlpm.CheckBlank, "", SUM(_xlfn._xlws.FILTER(PL!$AD35:$BN35,(YEAR(PL!$AD$12:$BN$12)=PL!CE$12)*(array_timeline&lt;=PL!CE$11)))))</f>
        <v>#NAME?</v>
      </c>
      <c r="CF35" s="88"/>
      <c r="CG35" s="1461" t="str" cm="1">
        <f t="array" aca="1" ref="CG35" ca="1">IFERROR(_xlfn.LET(_xlpm.CheckBlank,SUM(PL!$AD35:$BN35)=0,IF(_xlpm.CheckBlank,"",SUM(_xlfn._xlws.FILTER(PL!$AD35:$BN35,(YEAR(PL!$AD$12:$BN$12)=PL!CG$12)*(array_timeline&lt;=PL!CG$11))))),"n/a")</f>
        <v>n/a</v>
      </c>
      <c r="CH35" s="1461" t="e" cm="1">
        <f t="array" aca="1" ref="CH35" ca="1">_xlfn.LET( _xlpm.CheckBlank, SUM(PL!$AD35:$BN35) = 0, IF(_xlpm.CheckBlank, "", SUM(_xlfn._xlws.FILTER(PL!$AD35:$BN35,(YEAR(PL!$AD$12:$BN$12)=PL!CH$12)*(array_timeline&lt;=PL!CH$11)))))</f>
        <v>#NAME?</v>
      </c>
      <c r="CI35" s="88"/>
      <c r="CJ35" s="1461" cm="1">
        <f t="array" ref="CJ35">_xlfn.LET( _xlpm.CheckBlank, SUM(PL!$AD35:$BN35) = 0, IF(_xlpm.CheckBlank, "", SUM(_xlfn.TAKE(_xlfn.DROP(PL!$AD35:$BN35, ,-DATEDIFF(PL!CJ$11, val_asOfDate,"M")),1,-12))))</f>
        <v>12</v>
      </c>
      <c r="CK35" s="1461" cm="1">
        <f t="array" ref="CK35">_xlfn.LET( _xlpm.CheckBlank, SUM(PL!$AD35:$BN35) = 0, IF(_xlpm.CheckBlank, "", SUM(_xlfn.TAKE(_xlfn.DROP(PL!$AD35:$BN35, ,-DATEDIFF(PL!CK$11, val_asOfDate,"M")),1,-12))))</f>
        <v>12</v>
      </c>
      <c r="CL35" s="88"/>
      <c r="CM35" s="2441">
        <v>1</v>
      </c>
      <c r="CN35" s="2441">
        <v>1</v>
      </c>
      <c r="CO35" s="1169"/>
      <c r="CP35" s="2441">
        <v>1</v>
      </c>
      <c r="CQ35" s="2441">
        <v>1</v>
      </c>
      <c r="CR35" s="34"/>
      <c r="CS35" s="2056"/>
      <c r="CT35" s="2085" t="e" cm="1">
        <f t="array" aca="1" ref="CT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_xldudf_CX_PUSH(Y35,CX_ENTITY,C35,EOMONTH(val_asOfDate,0)),
       ""
     )
   )
)</f>
        <v>#NAME?</v>
      </c>
      <c r="CU35" s="2085" t="e" cm="1">
        <f t="array" aca="1" ref="CU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_xldudf_CX_PUSH(Y35,CX_ENTITY,C35,EOMONTH(val_asOfDate,1)),
       ""
     )
   )
)</f>
        <v>#NAME?</v>
      </c>
      <c r="CV35" s="2085" t="e" cm="1">
        <f t="array" aca="1" ref="CV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_xldudf_CX_PUSH(Y35,CX_ENTITY,C35,EOMONTH(val_asOfDate,2)),
       ""
     )
   )
)</f>
        <v>#NAME?</v>
      </c>
      <c r="CW35" s="2085" t="e" cm="1">
        <f t="array" aca="1" ref="CW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_xldudf_CX_PUSH(Y35,CX_ENTITY,C35,EOMONTH(val_asOfDate,3)),
       ""
     )
   )
)</f>
        <v>#NAME?</v>
      </c>
      <c r="CX35" s="2443"/>
      <c r="CY35" s="2444" t="str" cm="1">
        <f t="array" aca="1" ref="CY35" ca="1">IFERROR(IF(CM35*fxVal_normal=_PL!CM35,"",IF(OR($CM35="",$CM35=0, NOT(ISNUMBER($CM35)), ISERROR($CM35), $B35=""), "",
   IF($I35=1,
      IFBLANK(
         _xldudf_CX_PUSH($CM35*fxVal_normal, CX_ENTITY, $B35, $CM$11, $CM$14, $CM$19,),
         ""
      ),
      IF($I35=2,
         IFBLANK(
            _xldudf_CX_PUSH($CM35, CX_ENTITY, $B35, $CM$11, $CM$14, $CM$19,),
            ""
         ),
         IF($I35=3,
            "",
            IFBLANK(
               _xldudf_CX_PUSH($CM35, CX_ENTITY, $B35, $CM$11, $CM$14, $CM$19,),
               ""
            )
         )
      )
   )
)),"")</f>
        <v/>
      </c>
      <c r="CZ35" s="2444" t="str" cm="1">
        <f t="array" aca="1" ref="CZ35" ca="1">IFERROR(IF(CN35*fxVal_normal=_PL!CN35,"",IF(OR($CN35="",$CN35=0, NOT(ISNUMBER($CN35)), ISERROR($CN35), $B35=""), "",
   IF($I35=1,
      IFBLANK(
         _xldudf_CX_PUSH($CN35*fxVal_normal, CX_ENTITY, $B35, $CN$11, $CN$14, $CN$19,),
         ""
      ),
      IF($I35=2,
         IFBLANK(
            _xldudf_CX_PUSH($CN35, CX_ENTITY, $B35, $CN$11, $CN$14, $CN$19,),
            ""
         ),
         IF($I35=3,
            "",
            IFBLANK(
               _xldudf_CX_PUSH($CN35, CX_ENTITY, $B35, $CN$11, $CN$14, $CN$19,),
               ""
            )
         )
      )
   )
)),"")</f>
        <v/>
      </c>
      <c r="DA35" s="2444" t="str" cm="1">
        <f t="array" aca="1" ref="DA35" ca="1">IFERROR(IF(CP35*fxVal_normal=_PL!CP35,"",IF(OR($CP35="",$CP35=0, NOT(ISNUMBER($CP35)), ISERROR($CP35), $B35=""), "",
   IF($I35=1,
      IFBLANK(
         _xldudf_CX_PUSH($CP35*fxVal_normal, CX_ENTITY, $B35, $CP$11, $CP$14, $CP$19,),
         ""
      ),
      IF($I35=2,
         IFBLANK(
            _xldudf_CX_PUSH($CP35, CX_ENTITY, $B35, $CP$11, $CP$14, $CP$19,),
            ""
         ),
         IF($I35=3,
            "",
            IFBLANK(
               _xldudf_CX_PUSH($CP35, CX_ENTITY, $B35, $CP$11, $CP$14, $CP$19,),
               ""
            )
         )
      )
   )
)),"")</f>
        <v/>
      </c>
      <c r="DB35" s="2444" t="str" cm="1">
        <f t="array" aca="1" ref="DB35" ca="1">IFERROR(IF(CQ35*fxVal_normal=_PL!CQ35,"",IF(OR($CQ35="", $CQ35=0, NOT(ISNUMBER($CQ35)), ISERROR($CQ35), $B35=""), "",
   IF($I35=1,
      IFBLANK(
         _xldudf_CX_PUSH($CQ35*fxVal_normal, CX_ENTITY, $B35, $CQ$11, $CQ$14, $CQ$19,),
         ""
      ),
      IF($I35=2,
         IFBLANK(
            _xldudf_CX_PUSH($CQ35, CX_ENTITY, $B35, $CQ$11, $CQ$14, $CQ$19,),
            ""
         ),
         IF($I35=3,
            "",
            IFBLANK(
               _xldudf_CX_PUSH($CQ35, CX_ENTITY, $B35, $CQ$11, $CQ$14, $CQ$19,),
               ""
            )
         )
      )
   ))
),"")</f>
        <v/>
      </c>
      <c r="DC35" s="2443"/>
      <c r="DD35" s="2445" t="str" cm="1">
        <f t="array" aca="1" ref="DD35" ca="1">IFERROR(IF(AD35*fxVal_normal=_PL!AD35,"",IF(OR(AD35="", NOT(ISNUMBER(AD35)), ISERROR(AD35), $B35=""), "",
   IF($I35=1,
      IFBLANK(
         _xldudf_CX_PUSH(AD35*fxVal_normal, CX_ENTITY, $B35, AD$11, AD$14, AD$19,),
         ""
      ),
      IF($I35=2,
         IFBLANK(
            _xldudf_CX_PUSH(AD35, CX_ENTITY, $B35, AD$11, AD$14, AD$19,),
            ""
         ),
         IF($I35=3,
            "",
            IFBLANK(
               _xldudf_CX_PUSH(AD35, CX_ENTITY, $B35, AD$11, AD$14, AD$19,),
               ""
            )
         )
      )
   )
)),"")</f>
        <v/>
      </c>
      <c r="DE35" s="2445" t="str" cm="1">
        <f t="array" aca="1" ref="DE35" ca="1">IFERROR(IF(AE35*fxVal_normal=_PL!AE35,"",IF(OR(AE35="", NOT(ISNUMBER(AE35)), ISERROR(AE35), $B35=""), "",
   IF($I35=1,
      IFBLANK(
         _xldudf_CX_PUSH(AE35*fxVal_normal, CX_ENTITY, $B35, AE$11, AE$14, AE$19,),
         ""
      ),
      IF($I35=2,
         IFBLANK(
            _xldudf_CX_PUSH(AE35, CX_ENTITY, $B35, AE$11, AE$14, AE$19,),
            ""
         ),
         IF($I35=3,
            "",
            IFBLANK(
               _xldudf_CX_PUSH(AE35, CX_ENTITY, $B35, AE$11, AE$14, AE$19,),
               ""
            )
         )
      )
   )
)),"")</f>
        <v/>
      </c>
      <c r="DF35" s="2445" t="str" cm="1">
        <f t="array" aca="1" ref="DF35" ca="1">IFERROR(IF(AF35*fxVal_normal=_PL!AF35,"",IF(OR(AF35="", NOT(ISNUMBER(AF35)), ISERROR(AF35), $B35=""), "",
   IF($I35=1,
      IFBLANK(
         _xldudf_CX_PUSH(AF35*fxVal_normal, CX_ENTITY, $B35, AF$11, AF$14, AF$19,),
         ""
      ),
      IF($I35=2,
         IFBLANK(
            _xldudf_CX_PUSH(AF35, CX_ENTITY, $B35, AF$11, AF$14, AF$19,),
            ""
         ),
         IF($I35=3,
            "",
            IFBLANK(
               _xldudf_CX_PUSH(AF35, CX_ENTITY, $B35, AF$11, AF$14, AF$19,),
               ""
            )
         )
      )
   )
)),"")</f>
        <v/>
      </c>
      <c r="DG35" s="2445" t="str" cm="1">
        <f t="array" aca="1" ref="DG35" ca="1">IFERROR(IF(AG35*fxVal_normal=_PL!AG35,"",IF(OR(AG35="", NOT(ISNUMBER(AG35)), ISERROR(AG35), $B35=""), "",
   IF($I35=1,
      IFBLANK(
         _xldudf_CX_PUSH(AG35*fxVal_normal, CX_ENTITY, $B35, AG$11, AG$14, AG$19,),
         ""
      ),
      IF($I35=2,
         IFBLANK(
            _xldudf_CX_PUSH(AG35, CX_ENTITY, $B35, AG$11, AG$14, AG$19,),
            ""
         ),
         IF($I35=3,
            "",
            IFBLANK(
               _xldudf_CX_PUSH(AG35, CX_ENTITY, $B35, AG$11, AG$14, AG$19,),
               ""
            )
         )
      )
   )
)),"")</f>
        <v/>
      </c>
      <c r="DH35" s="2445" t="str" cm="1">
        <f t="array" aca="1" ref="DH35" ca="1">IFERROR(IF(AH35*fxVal_normal=_PL!AH35,"",IF(OR(AH35="", NOT(ISNUMBER(AH35)), ISERROR(AH35), $B35=""), "",
   IF($I35=1,
      IFBLANK(
         _xldudf_CX_PUSH(AH35*fxVal_normal, CX_ENTITY, $B35, AH$11, AH$14, AH$19,),
         ""
      ),
      IF($I35=2,
         IFBLANK(
            _xldudf_CX_PUSH(AH35, CX_ENTITY, $B35, AH$11, AH$14, AH$19,),
            ""
         ),
         IF($I35=3,
            "",
            IFBLANK(
               _xldudf_CX_PUSH(AH35, CX_ENTITY, $B35, AH$11, AH$14, AH$19,),
               ""
            )
         )
      )
   )
)),"")</f>
        <v/>
      </c>
      <c r="DI35" s="2445" t="str" cm="1">
        <f t="array" aca="1" ref="DI35" ca="1">IFERROR(IF(AI35*fxVal_normal=_PL!AI35,"",IF(OR(AI35="", NOT(ISNUMBER(AI35)), ISERROR(AI35), $B35=""), "",
   IF($I35=1,
      IFBLANK(
         _xldudf_CX_PUSH(AI35*fxVal_normal, CX_ENTITY, $B35, AI$11, AI$14, AI$19,),
         ""
      ),
      IF($I35=2,
         IFBLANK(
            _xldudf_CX_PUSH(AI35, CX_ENTITY, $B35, AI$11, AI$14, AI$19,),
            ""
         ),
         IF($I35=3,
            "",
            IFBLANK(
               _xldudf_CX_PUSH(AI35, CX_ENTITY, $B35, AI$11, AI$14, AI$19,),
               ""
            )
         )
      )
   )
)),"")</f>
        <v/>
      </c>
      <c r="DJ35" s="2445" t="str" cm="1">
        <f t="array" aca="1" ref="DJ35" ca="1">IFERROR(IF(AJ35*fxVal_normal=_PL!AJ35,"",IF(OR(AJ35="", NOT(ISNUMBER(AJ35)), ISERROR(AJ35), $B35=""), "",
   IF($I35=1,
      IFBLANK(
         _xldudf_CX_PUSH(AJ35*fxVal_normal, CX_ENTITY, $B35, AJ$11, AJ$14, AJ$19,),
         ""
      ),
      IF($I35=2,
         IFBLANK(
            _xldudf_CX_PUSH(AJ35, CX_ENTITY, $B35, AJ$11, AJ$14, AJ$19,),
            ""
         ),
         IF($I35=3,
            "",
            IFBLANK(
               _xldudf_CX_PUSH(AJ35, CX_ENTITY, $B35, AJ$11, AJ$14, AJ$19,),
               ""
            )
         )
      )
   )
)),"")</f>
        <v/>
      </c>
      <c r="DK35" s="2445" t="str" cm="1">
        <f t="array" aca="1" ref="DK35" ca="1">IFERROR(IF(AK35*fxVal_normal=_PL!AK35,"",IF(OR(AK35="", NOT(ISNUMBER(AK35)), ISERROR(AK35), $B35=""), "",
   IF($I35=1,
      IFBLANK(
         _xldudf_CX_PUSH(AK35*fxVal_normal, CX_ENTITY, $B35, AK$11, AK$14, AK$19,),
         ""
      ),
      IF($I35=2,
         IFBLANK(
            _xldudf_CX_PUSH(AK35, CX_ENTITY, $B35, AK$11, AK$14, AK$19,),
            ""
         ),
         IF($I35=3,
            "",
            IFBLANK(
               _xldudf_CX_PUSH(AK35, CX_ENTITY, $B35, AK$11, AK$14, AK$19,),
               ""
            )
         )
      )
   )
)),"")</f>
        <v/>
      </c>
      <c r="DL35" s="2445" t="str" cm="1">
        <f t="array" aca="1" ref="DL35" ca="1">IFERROR(IF(AL35*fxVal_normal=_PL!AL35,"",IF(OR(AL35="", NOT(ISNUMBER(AL35)), ISERROR(AL35), $B35=""), "",
   IF($I35=1,
      IFBLANK(
         _xldudf_CX_PUSH(AL35*fxVal_normal, CX_ENTITY, $B35, AL$11, AL$14, AL$19,),
         ""
      ),
      IF($I35=2,
         IFBLANK(
            _xldudf_CX_PUSH(AL35, CX_ENTITY, $B35, AL$11, AL$14, AL$19,),
            ""
         ),
         IF($I35=3,
            "",
            IFBLANK(
               _xldudf_CX_PUSH(AL35, CX_ENTITY, $B35, AL$11, AL$14, AL$19,),
               ""
            )
         )
      )
   )
)),"")</f>
        <v/>
      </c>
      <c r="DM35" s="2445" t="str" cm="1">
        <f t="array" aca="1" ref="DM35" ca="1">IFERROR(IF(AM35*fxVal_normal=_PL!AM35,"",IF(OR(AM35="", NOT(ISNUMBER(AM35)), ISERROR(AM35), $B35=""), "",
   IF($I35=1,
      IFBLANK(
         _xldudf_CX_PUSH(AM35*fxVal_normal, CX_ENTITY, $B35, AM$11, AM$14, AM$19,),
         ""
      ),
      IF($I35=2,
         IFBLANK(
            _xldudf_CX_PUSH(AM35, CX_ENTITY, $B35, AM$11, AM$14, AM$19,),
            ""
         ),
         IF($I35=3,
            "",
            IFBLANK(
               _xldudf_CX_PUSH(AM35, CX_ENTITY, $B35, AM$11, AM$14, AM$19,),
               ""
            )
         )
      )
   )
)),"")</f>
        <v/>
      </c>
      <c r="DN35" s="2445" t="str" cm="1">
        <f t="array" aca="1" ref="DN35" ca="1">IFERROR(IF(AN35*fxVal_normal=_PL!AN35,"",IF(OR(AN35="", NOT(ISNUMBER(AN35)), ISERROR(AN35), $B35=""), "",
   IF($I35=1,
      IFBLANK(
         _xldudf_CX_PUSH(AN35*fxVal_normal, CX_ENTITY, $B35, AN$11, AN$14, AN$19,),
         ""
      ),
      IF($I35=2,
         IFBLANK(
            _xldudf_CX_PUSH(AN35, CX_ENTITY, $B35, AN$11, AN$14, AN$19,),
            ""
         ),
         IF($I35=3,
            "",
            IFBLANK(
               _xldudf_CX_PUSH(AN35, CX_ENTITY, $B35, AN$11, AN$14, AN$19,),
               ""
            )
         )
      )
   )
)),"")</f>
        <v/>
      </c>
      <c r="DO35" s="2445" t="str" cm="1">
        <f t="array" aca="1" ref="DO35" ca="1">IFERROR(IF(AO35*fxVal_normal=_PL!AO35,"",IF(OR(AO35="", NOT(ISNUMBER(AO35)), ISERROR(AO35), $B35=""), "",
   IF($I35=1,
      IFBLANK(
         _xldudf_CX_PUSH(AO35*fxVal_normal, CX_ENTITY, $B35, AO$11, AO$14, AO$19,),
         ""
      ),
      IF($I35=2,
         IFBLANK(
            _xldudf_CX_PUSH(AO35, CX_ENTITY, $B35, AO$11, AO$14, AO$19,),
            ""
         ),
         IF($I35=3,
            "",
            IFBLANK(
               _xldudf_CX_PUSH(AO35, CX_ENTITY, $B35, AO$11, AO$14, AO$19,),
               ""
            )
         )
      )
   )
)),"")</f>
        <v/>
      </c>
      <c r="DP35" s="2445" t="str" cm="1">
        <f t="array" aca="1" ref="DP35" ca="1">IFERROR(IF(AP35*fxVal_normal=_PL!AP35,"",IF(OR(AP35="", NOT(ISNUMBER(AP35)), ISERROR(AP35), $B35=""), "",
   IF($I35=1,
      IFBLANK(
         _xldudf_CX_PUSH(AP35*fxVal_normal, CX_ENTITY, $B35, AP$11, AP$14, AP$19,),
         ""
      ),
      IF($I35=2,
         IFBLANK(
            _xldudf_CX_PUSH(AP35, CX_ENTITY, $B35, AP$11, AP$14, AP$19,),
            ""
         ),
         IF($I35=3,
            "",
            IFBLANK(
               _xldudf_CX_PUSH(AP35, CX_ENTITY, $B35, AP$11, AP$14, AP$19,),
               ""
            )
         )
      )
   )
)),"")</f>
        <v/>
      </c>
      <c r="DQ35" s="2445" t="str" cm="1">
        <f t="array" aca="1" ref="DQ35" ca="1">IFERROR(IF(AQ35*fxVal_normal=_PL!AQ35,"",IF(OR(AQ35="", NOT(ISNUMBER(AQ35)), ISERROR(AQ35), $B35=""), "",
   IF($I35=1,
      IFBLANK(
         _xldudf_CX_PUSH(AQ35*fxVal_normal, CX_ENTITY, $B35, AQ$11, AQ$14, AQ$19,),
         ""
      ),
      IF($I35=2,
         IFBLANK(
            _xldudf_CX_PUSH(AQ35, CX_ENTITY, $B35, AQ$11, AQ$14, AQ$19,),
            ""
         ),
         IF($I35=3,
            "",
            IFBLANK(
               _xldudf_CX_PUSH(AQ35, CX_ENTITY, $B35, AQ$11, AQ$14, AQ$19,),
               ""
            )
         )
      )
   )
)),"")</f>
        <v/>
      </c>
      <c r="DR35" s="2445" t="str" cm="1">
        <f t="array" aca="1" ref="DR35" ca="1">IFERROR(IF(AR35*fxVal_normal=_PL!AR35,"",IF(OR(AR35="", NOT(ISNUMBER(AR35)), ISERROR(AR35), $B35=""), "",
   IF($I35=1,
      IFBLANK(
         _xldudf_CX_PUSH(AR35*fxVal_normal, CX_ENTITY, $B35, AR$11, AR$14, AR$19,),
         ""
      ),
      IF($I35=2,
         IFBLANK(
            _xldudf_CX_PUSH(AR35, CX_ENTITY, $B35, AR$11, AR$14, AR$19,),
            ""
         ),
         IF($I35=3,
            "",
            IFBLANK(
               _xldudf_CX_PUSH(AR35, CX_ENTITY, $B35, AR$11, AR$14, AR$19,),
               ""
            )
         )
      )
   )
)),"")</f>
        <v/>
      </c>
      <c r="DS35" s="2445" t="str" cm="1">
        <f t="array" aca="1" ref="DS35" ca="1">IFERROR(IF(AS35*fxVal_normal=_PL!AS35,"",IF(OR(AS35="", NOT(ISNUMBER(AS35)), ISERROR(AS35), $B35=""), "",
   IF($I35=1,
      IFBLANK(
         _xldudf_CX_PUSH(AS35*fxVal_normal, CX_ENTITY, $B35, AS$11, AS$14, AS$19,),
         ""
      ),
      IF($I35=2,
         IFBLANK(
            _xldudf_CX_PUSH(AS35, CX_ENTITY, $B35, AS$11, AS$14, AS$19,),
            ""
         ),
         IF($I35=3,
            "",
            IFBLANK(
               _xldudf_CX_PUSH(AS35, CX_ENTITY, $B35, AS$11, AS$14, AS$19,),
               ""
            )
         )
      )
   )
)),"")</f>
        <v/>
      </c>
      <c r="DT35" s="2445" t="str" cm="1">
        <f t="array" aca="1" ref="DT35" ca="1">IFERROR(IF(AT35*fxVal_normal=_PL!AT35,"",IF(OR(AT35="", NOT(ISNUMBER(AT35)), ISERROR(AT35), $B35=""), "",
   IF($I35=1,
      IFBLANK(
         _xldudf_CX_PUSH(AT35*fxVal_normal, CX_ENTITY, $B35, AT$11, AT$14, AT$19,),
         ""
      ),
      IF($I35=2,
         IFBLANK(
            _xldudf_CX_PUSH(AT35, CX_ENTITY, $B35, AT$11, AT$14, AT$19,),
            ""
         ),
         IF($I35=3,
            "",
            IFBLANK(
               _xldudf_CX_PUSH(AT35, CX_ENTITY, $B35, AT$11, AT$14, AT$19,),
               ""
            )
         )
      )
   )
)),"")</f>
        <v/>
      </c>
      <c r="DU35" s="2445" t="str" cm="1">
        <f t="array" aca="1" ref="DU35" ca="1">IFERROR(IF(AU35*fxVal_normal=_PL!AU35,"",IF(OR(AU35="", NOT(ISNUMBER(AU35)), ISERROR(AU35), $B35=""), "",
   IF($I35=1,
      IFBLANK(
         _xldudf_CX_PUSH(AU35*fxVal_normal, CX_ENTITY, $B35, AU$11, AU$14, AU$19,),
         ""
      ),
      IF($I35=2,
         IFBLANK(
            _xldudf_CX_PUSH(AU35, CX_ENTITY, $B35, AU$11, AU$14, AU$19,),
            ""
         ),
         IF($I35=3,
            "",
            IFBLANK(
               _xldudf_CX_PUSH(AU35, CX_ENTITY, $B35, AU$11, AU$14, AU$19,),
               ""
            )
         )
      )
   )
)),"")</f>
        <v/>
      </c>
      <c r="DV35" s="2445" t="str" cm="1">
        <f t="array" aca="1" ref="DV35" ca="1">IFERROR(IF(AV35*fxVal_normal=_PL!AV35,"",IF(OR(AV35="", NOT(ISNUMBER(AV35)), ISERROR(AV35), $B35=""), "",
   IF($I35=1,
      IFBLANK(
         _xldudf_CX_PUSH(AV35*fxVal_normal, CX_ENTITY, $B35, AV$11, AV$14, AV$19,),
         ""
      ),
      IF($I35=2,
         IFBLANK(
            _xldudf_CX_PUSH(AV35, CX_ENTITY, $B35, AV$11, AV$14, AV$19,),
            ""
         ),
         IF($I35=3,
            "",
            IFBLANK(
               _xldudf_CX_PUSH(AV35, CX_ENTITY, $B35, AV$11, AV$14, AV$19,),
               ""
            )
         )
      )
   )
)),"")</f>
        <v/>
      </c>
      <c r="DW35" s="2445" t="str" cm="1">
        <f t="array" aca="1" ref="DW35" ca="1">IFERROR(IF(AW35*fxVal_normal=_PL!AW35,"",IF(OR(AW35="", NOT(ISNUMBER(AW35)), ISERROR(AW35), $B35=""), "",
   IF($I35=1,
      IFBLANK(
         _xldudf_CX_PUSH(AW35*fxVal_normal, CX_ENTITY, $B35, AW$11, AW$14, AW$19,),
         ""
      ),
      IF($I35=2,
         IFBLANK(
            _xldudf_CX_PUSH(AW35, CX_ENTITY, $B35, AW$11, AW$14, AW$19,),
            ""
         ),
         IF($I35=3,
            "",
            IFBLANK(
               _xldudf_CX_PUSH(AW35, CX_ENTITY, $B35, AW$11, AW$14, AW$19,),
               ""
            )
         )
      )
   )
)),"")</f>
        <v/>
      </c>
      <c r="DX35" s="2445" t="str" cm="1">
        <f t="array" aca="1" ref="DX35" ca="1">IFERROR(IF(AX35*fxVal_normal=_PL!AX35,"",IF(OR(AX35="", NOT(ISNUMBER(AX35)), ISERROR(AX35), $B35=""), "",
   IF($I35=1,
      IFBLANK(
         _xldudf_CX_PUSH(AX35*fxVal_normal, CX_ENTITY, $B35, AX$11, AX$14, AX$19,),
         ""
      ),
      IF($I35=2,
         IFBLANK(
            _xldudf_CX_PUSH(AX35, CX_ENTITY, $B35, AX$11, AX$14, AX$19,),
            ""
         ),
         IF($I35=3,
            "",
            IFBLANK(
               _xldudf_CX_PUSH(AX35, CX_ENTITY, $B35, AX$11, AX$14, AX$19,),
               ""
            )
         )
      )
   )
)),"")</f>
        <v/>
      </c>
      <c r="DY35" s="2445" t="str" cm="1">
        <f t="array" aca="1" ref="DY35" ca="1">IFERROR(IF(AY35*fxVal_normal=_PL!AY35,"",IF(OR(AY35="", NOT(ISNUMBER(AY35)), ISERROR(AY35), $B35=""), "",
   IF($I35=1,
      IFBLANK(
         _xldudf_CX_PUSH(AY35*fxVal_normal, CX_ENTITY, $B35, AY$11, AY$14, AY$19,),
         ""
      ),
      IF($I35=2,
         IFBLANK(
            _xldudf_CX_PUSH(AY35, CX_ENTITY, $B35, AY$11, AY$14, AY$19,),
            ""
         ),
         IF($I35=3,
            "",
            IFBLANK(
               _xldudf_CX_PUSH(AY35, CX_ENTITY, $B35, AY$11, AY$14, AY$19,),
               ""
            )
         )
      )
   )
)),"")</f>
        <v/>
      </c>
      <c r="DZ35" s="2445" t="str" cm="1">
        <f t="array" aca="1" ref="DZ35" ca="1">IFERROR(IF(AZ35*fxVal_normal=_PL!AZ35,"",IF(OR(AZ35="", NOT(ISNUMBER(AZ35)), ISERROR(AZ35), $B35=""), "",
   IF($I35=1,
      IFBLANK(
         _xldudf_CX_PUSH(AZ35*fxVal_normal, CX_ENTITY, $B35, AZ$11, AZ$14, AZ$19,),
         ""
      ),
      IF($I35=2,
         IFBLANK(
            _xldudf_CX_PUSH(AZ35, CX_ENTITY, $B35, AZ$11, AZ$14, AZ$19,),
            ""
         ),
         IF($I35=3,
            "",
            IFBLANK(
               _xldudf_CX_PUSH(AZ35, CX_ENTITY, $B35, AZ$11, AZ$14, AZ$19,),
               ""
            )
         )
      )
   )
)),"")</f>
        <v/>
      </c>
      <c r="EA35" s="2445" t="str" cm="1">
        <f t="array" aca="1" ref="EA35" ca="1">IFERROR(IF(BA35*fxVal_normal=_PL!BA35,"",IF(OR(BA35="", NOT(ISNUMBER(BA35)), ISERROR(BA35), $B35=""), "",
   IF($I35=1,
      IFBLANK(
         _xldudf_CX_PUSH(BA35*fxVal_normal, CX_ENTITY, $B35, BA$11, BA$14, BA$19,),
         ""
      ),
      IF($I35=2,
         IFBLANK(
            _xldudf_CX_PUSH(BA35, CX_ENTITY, $B35, BA$11, BA$14, BA$19,),
            ""
         ),
         IF($I35=3,
            "",
            IFBLANK(
               _xldudf_CX_PUSH(BA35, CX_ENTITY, $B35, BA$11, BA$14, BA$19,),
               ""
            )
         )
      )
   )
)),"")</f>
        <v/>
      </c>
      <c r="EB35" s="2445" t="str" cm="1">
        <f t="array" aca="1" ref="EB35" ca="1">IFERROR(IF(BB35*fxVal_normal=_PL!BB35,"",IF(OR(BB35="", NOT(ISNUMBER(BB35)), ISERROR(BB35), $B35=""), "",
   IF($I35=1,
      IFBLANK(
         _xldudf_CX_PUSH(BB35*fxVal_normal, CX_ENTITY, $B35, BB$11, BB$14, BB$19,),
         ""
      ),
      IF($I35=2,
         IFBLANK(
            _xldudf_CX_PUSH(BB35, CX_ENTITY, $B35, BB$11, BB$14, BB$19,),
            ""
         ),
         IF($I35=3,
            "",
            IFBLANK(
               _xldudf_CX_PUSH(BB35, CX_ENTITY, $B35, BB$11, BB$14, BB$19,),
               ""
            )
         )
      )
   )
)),"")</f>
        <v/>
      </c>
      <c r="EC35" s="2445" t="str" cm="1">
        <f t="array" aca="1" ref="EC35" ca="1">IFERROR(IF(BC35*fxVal_normal=_PL!BC35,"",IF(OR(BC35="", NOT(ISNUMBER(BC35)), ISERROR(BC35), $B35=""), "",
   IF($I35=1,
      IFBLANK(
         _xldudf_CX_PUSH(BC35*fxVal_normal, CX_ENTITY, $B35, BC$11, BC$14, BC$19,),
         ""
      ),
      IF($I35=2,
         IFBLANK(
            _xldudf_CX_PUSH(BC35, CX_ENTITY, $B35, BC$11, BC$14, BC$19,),
            ""
         ),
         IF($I35=3,
            "",
            IFBLANK(
               _xldudf_CX_PUSH(BC35, CX_ENTITY, $B35, BC$11, BC$14, BC$19,),
               ""
            )
         )
      )
   )
)),"")</f>
        <v/>
      </c>
      <c r="ED35" s="2445" t="str" cm="1">
        <f t="array" aca="1" ref="ED35" ca="1">IFERROR(IF(BD35*fxVal_normal=_PL!BD35,"",IF(OR(BD35="", NOT(ISNUMBER(BD35)), ISERROR(BD35), $B35=""), "",
   IF($I35=1,
      IFBLANK(
         _xldudf_CX_PUSH(BD35*fxVal_normal, CX_ENTITY, $B35, BD$11, BD$14, BD$19,),
         ""
      ),
      IF($I35=2,
         IFBLANK(
            _xldudf_CX_PUSH(BD35, CX_ENTITY, $B35, BD$11, BD$14, BD$19,),
            ""
         ),
         IF($I35=3,
            "",
            IFBLANK(
               _xldudf_CX_PUSH(BD35, CX_ENTITY, $B35, BD$11, BD$14, BD$19,),
               ""
            )
         )
      )
   )
)),"")</f>
        <v/>
      </c>
      <c r="EE35" s="2445" t="str" cm="1">
        <f t="array" aca="1" ref="EE35" ca="1">IFERROR(IF(BE35*fxVal_normal=_PL!BE35,"",IF(OR(BE35="", NOT(ISNUMBER(BE35)), ISERROR(BE35), $B35=""), "",
   IF($I35=1,
      IFBLANK(
         _xldudf_CX_PUSH(BE35*fxVal_normal, CX_ENTITY, $B35, BE$11, BE$14, BE$19,),
         ""
      ),
      IF($I35=2,
         IFBLANK(
            _xldudf_CX_PUSH(BE35, CX_ENTITY, $B35, BE$11, BE$14, BE$19,),
            ""
         ),
         IF($I35=3,
            "",
            IFBLANK(
               _xldudf_CX_PUSH(BE35, CX_ENTITY, $B35, BE$11, BE$14, BE$19,),
               ""
            )
         )
      )
   )
)),"")</f>
        <v/>
      </c>
      <c r="EF35" s="2445" t="str" cm="1">
        <f t="array" aca="1" ref="EF35" ca="1">IFERROR(IF(BF35*fxVal_normal=_PL!BF35,"",IF(OR(BF35="", NOT(ISNUMBER(BF35)), ISERROR(BF35), $B35=""), "",
   IF($I35=1,
      IFBLANK(
         _xldudf_CX_PUSH(BF35*fxVal_normal, CX_ENTITY, $B35, BF$11, BF$14, BF$19,),
         ""
      ),
      IF($I35=2,
         IFBLANK(
            _xldudf_CX_PUSH(BF35, CX_ENTITY, $B35, BF$11, BF$14, BF$19,),
            ""
         ),
         IF($I35=3,
            "",
            IFBLANK(
               _xldudf_CX_PUSH(BF35, CX_ENTITY, $B35, BF$11, BF$14, BF$19,),
               ""
            )
         )
      )
   )
)),"")</f>
        <v/>
      </c>
      <c r="EG35" s="2445" t="str" cm="1">
        <f t="array" aca="1" ref="EG35" ca="1">IFERROR(IF(BG35*fxVal_normal=_PL!BG35,"",IF(OR(BG35="", NOT(ISNUMBER(BG35)), ISERROR(BG35), $B35=""), "",
   IF($I35=1,
      IFBLANK(
         _xldudf_CX_PUSH(BG35*fxVal_normal, CX_ENTITY, $B35, BG$11, BG$14, BG$19,),
         ""
      ),
      IF($I35=2,
         IFBLANK(
            _xldudf_CX_PUSH(BG35, CX_ENTITY, $B35, BG$11, BG$14, BG$19,),
            ""
         ),
         IF($I35=3,
            "",
            IFBLANK(
               _xldudf_CX_PUSH(BG35, CX_ENTITY, $B35, BG$11, BG$14, BG$19,),
               ""
            )
         )
      )
   )
)),"")</f>
        <v/>
      </c>
      <c r="EH35" s="2445" t="str" cm="1">
        <f t="array" aca="1" ref="EH35" ca="1">IFERROR(IF(BH35*fxVal_normal=_PL!BH35,"",IF(OR(BH35="", NOT(ISNUMBER(BH35)), ISERROR(BH35), $B35=""), "",
   IF($I35=1,
      IFBLANK(
         _xldudf_CX_PUSH(BH35*fxVal_normal, CX_ENTITY, $B35, BH$11, BH$14, BH$19,),
         ""
      ),
      IF($I35=2,
         IFBLANK(
            _xldudf_CX_PUSH(BH35, CX_ENTITY, $B35, BH$11, BH$14, BH$19,),
            ""
         ),
         IF($I35=3,
            "",
            IFBLANK(
               _xldudf_CX_PUSH(BH35, CX_ENTITY, $B35, BH$11, BH$14, BH$19,),
               ""
            )
         )
      )
   )
)),"")</f>
        <v/>
      </c>
      <c r="EI35" s="2445" t="str" cm="1">
        <f t="array" aca="1" ref="EI35" ca="1">IFERROR(IF(BI35*fxVal_normal=_PL!BI35,"",IF(OR(BI35="", NOT(ISNUMBER(BI35)), ISERROR(BI35), $B35=""), "",
   IF($I35=1,
      IFBLANK(
         _xldudf_CX_PUSH(BI35*fxVal_normal, CX_ENTITY, $B35, BI$11, BI$14, BI$19,),
         ""
      ),
      IF($I35=2,
         IFBLANK(
            _xldudf_CX_PUSH(BI35, CX_ENTITY, $B35, BI$11, BI$14, BI$19,),
            ""
         ),
         IF($I35=3,
            "",
            IFBLANK(
               _xldudf_CX_PUSH(BI35, CX_ENTITY, $B35, BI$11, BI$14, BI$19,),
               ""
            )
         )
      )
   )
)),"")</f>
        <v/>
      </c>
      <c r="EJ35" s="2445" t="str" cm="1">
        <f t="array" aca="1" ref="EJ35" ca="1">IFERROR(IF(BJ35*fxVal_normal=_PL!BJ35,"",IF(OR(BJ35="", NOT(ISNUMBER(BJ35)), ISERROR(BJ35), $B35=""), "",
   IF($I35=1,
      IFBLANK(
         _xldudf_CX_PUSH(BJ35*fxVal_normal, CX_ENTITY, $B35, BJ$11, BJ$14, BJ$19,),
         ""
      ),
      IF($I35=2,
         IFBLANK(
            _xldudf_CX_PUSH(BJ35, CX_ENTITY, $B35, BJ$11, BJ$14, BJ$19,),
            ""
         ),
         IF($I35=3,
            "",
            IFBLANK(
               _xldudf_CX_PUSH(BJ35, CX_ENTITY, $B35, BJ$11, BJ$14, BJ$19,),
               ""
            )
         )
      )
   )
)),"")</f>
        <v/>
      </c>
      <c r="EK35" s="2445" t="str" cm="1">
        <f t="array" aca="1" ref="EK35" ca="1">IFERROR(IF(BK35*fxVal_normal=_PL!BK35,"",IF(OR(BK35="", NOT(ISNUMBER(BK35)), ISERROR(BK35), $B35=""), "",
   IF($I35=1,
      IFBLANK(
         _xldudf_CX_PUSH(BK35*fxVal_normal, CX_ENTITY, $B35, BK$11, BK$14, BK$19,),
         ""
      ),
      IF($I35=2,
         IFBLANK(
            _xldudf_CX_PUSH(BK35, CX_ENTITY, $B35, BK$11, BK$14, BK$19,),
            ""
         ),
         IF($I35=3,
            "",
            IFBLANK(
               _xldudf_CX_PUSH(BK35, CX_ENTITY, $B35, BK$11, BK$14, BK$19,),
               ""
            )
         )
      )
   )
)),"")</f>
        <v/>
      </c>
      <c r="EL35" s="2445" t="str" cm="1">
        <f t="array" aca="1" ref="EL35" ca="1">IFERROR(IF(BL35*fxVal_normal=_PL!BL35,"",IF(OR(BL35="", NOT(ISNUMBER(BL35)), ISERROR(BL35), $B35=""), "",
   IF($I35=1,
      IFBLANK(
         _xldudf_CX_PUSH(BL35*fxVal_normal, CX_ENTITY, $B35, BL$11, BL$14, BL$19,),
         ""
      ),
      IF($I35=2,
         IFBLANK(
            _xldudf_CX_PUSH(BL35, CX_ENTITY, $B35, BL$11, BL$14, BL$19,),
            ""
         ),
         IF($I35=3,
            "",
            IFBLANK(
               _xldudf_CX_PUSH(BL35, CX_ENTITY, $B35, BL$11, BL$14, BL$19,),
               ""
            )
         )
      )
   )
)),"")</f>
        <v/>
      </c>
      <c r="EM35" s="2445" t="str" cm="1">
        <f t="array" aca="1" ref="EM35" ca="1">IFERROR(IF(BM35*fxVal_normal=_PL!BM35,"",IF(OR(BM35="", NOT(ISNUMBER(BM35)), ISERROR(BM35), $B35=""), "",
   IF($I35=1,
      IFBLANK(
         _xldudf_CX_PUSH(BM35*fxVal_normal, CX_ENTITY, $B35, BM$11, BM$14, BM$19,),
         ""
      ),
      IF($I35=2,
         IFBLANK(
            _xldudf_CX_PUSH(BM35, CX_ENTITY, $B35, BM$11, BM$14, BM$19,),
            ""
         ),
         IF($I35=3,
            "",
            IFBLANK(
               _xldudf_CX_PUSH(BM35, CX_ENTITY, $B35, BM$11, BM$14, BM$19,),
               ""
            )
         )
      )
   )
)),"")</f>
        <v/>
      </c>
      <c r="EN35" s="2445" t="str" cm="1">
        <f t="array" aca="1" ref="EN35" ca="1">IFERROR(IF(BN35*fxVal_normal=_PL!BN35,"",IF(OR(BN35="",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56" ht="21" customHeight="1">
      <c r="A36" s="1625"/>
      <c r="B36" s="2439" t="str">
        <f ca="1">_xlfn.LET(
_xlpm.IsNotAttrDynamic, D36="",
_xlpm.Attr,_PL!F36,
_xlpm.NotInUse,Y36=D36,
_xlpm.RESULT, IF(_xlpm.IsNotAttrDynamic, _xlpm.Attr, IF( _xlpm.NotInUse, "", Y36)
),IF(_xlpm.RESULT ="", "", _xlpm.RESULT))</f>
        <v>Reported EBIT</v>
      </c>
      <c r="C36" s="2439" t="str" cm="1">
        <f t="array" ref="C36">IFBLANK(_PL!C36,"")</f>
        <v>Reported EBIT (Company View)</v>
      </c>
      <c r="D36" s="1548"/>
      <c r="E36" s="2440" t="e" cm="1">
        <f t="array" aca="1" ref="E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)($AD36:$CQ36, Z36)</f>
        <v>#NAME?</v>
      </c>
      <c r="F36" s="1897"/>
      <c r="G36" s="1897"/>
      <c r="H36" s="401">
        <v>2</v>
      </c>
      <c r="I36" s="401">
        <v>1</v>
      </c>
      <c r="J36" s="401" cm="1">
        <f t="array" ref="J36">IFBLANK( Z36,"")</f>
        <v>0</v>
      </c>
      <c r="K36" s="578" t="str">
        <f t="shared" si="3"/>
        <v>Yes</v>
      </c>
      <c r="L36" s="37"/>
      <c r="N36" s="158"/>
      <c r="O36" s="101"/>
      <c r="P36" s="52"/>
      <c r="Q36" s="101"/>
      <c r="R36" s="126"/>
      <c r="S36" s="101"/>
      <c r="T36" s="101"/>
      <c r="U36" s="39"/>
      <c r="V36" s="37"/>
      <c r="W36" s="91" t="str">
        <f t="shared" si="4"/>
        <v>Actual</v>
      </c>
      <c r="X36" s="2081">
        <f>_PL!X36</f>
        <v>0</v>
      </c>
      <c r="Y36" s="1196" t="e">
        <f ca="1">IF(_PL!Y36="Error", "", _PL!Y36)</f>
        <v>#NAME?</v>
      </c>
      <c r="Z36" s="198" cm="1">
        <f t="array" ref="Z36">_xlfn.SWITCH(
    TRUE,
    _PL!$L36=TRUE, 1,
    _PL!$L36=FALSE,-1,
    _PL!$L36=-1,0,
""
)</f>
        <v>0</v>
      </c>
      <c r="AA36" s="200"/>
      <c r="AB36" s="301" t="str">
        <f>_PL!AB36</f>
        <v>Reported EBIT</v>
      </c>
      <c r="AC36" s="275" t="str" cm="1">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
      </c>
      <c r="AD36" s="1210">
        <f t="shared" ref="AD36:BN36" si="12">SUBTOTAL(9,AD20:AD35)-SUBTOTAL(9,AD26:AD31)-N(AD23)</f>
        <v>5</v>
      </c>
      <c r="AE36" s="1210">
        <f t="shared" si="12"/>
        <v>5</v>
      </c>
      <c r="AF36" s="1210">
        <f t="shared" si="12"/>
        <v>5</v>
      </c>
      <c r="AG36" s="1210">
        <f t="shared" si="12"/>
        <v>5</v>
      </c>
      <c r="AH36" s="1210">
        <f t="shared" si="12"/>
        <v>5</v>
      </c>
      <c r="AI36" s="1210">
        <f t="shared" si="12"/>
        <v>5</v>
      </c>
      <c r="AJ36" s="1210">
        <f t="shared" si="12"/>
        <v>5</v>
      </c>
      <c r="AK36" s="1210">
        <f t="shared" si="12"/>
        <v>5</v>
      </c>
      <c r="AL36" s="1210">
        <f t="shared" si="12"/>
        <v>5</v>
      </c>
      <c r="AM36" s="1210">
        <f t="shared" si="12"/>
        <v>5</v>
      </c>
      <c r="AN36" s="1210">
        <f t="shared" si="12"/>
        <v>5</v>
      </c>
      <c r="AO36" s="1210">
        <f t="shared" si="12"/>
        <v>5</v>
      </c>
      <c r="AP36" s="1210">
        <f t="shared" si="12"/>
        <v>5</v>
      </c>
      <c r="AQ36" s="1210">
        <f t="shared" si="12"/>
        <v>5</v>
      </c>
      <c r="AR36" s="1210">
        <f t="shared" si="12"/>
        <v>5</v>
      </c>
      <c r="AS36" s="1210">
        <f t="shared" si="12"/>
        <v>5</v>
      </c>
      <c r="AT36" s="1210">
        <f t="shared" si="12"/>
        <v>5</v>
      </c>
      <c r="AU36" s="1210">
        <f t="shared" si="12"/>
        <v>5</v>
      </c>
      <c r="AV36" s="1210">
        <f t="shared" si="12"/>
        <v>5</v>
      </c>
      <c r="AW36" s="1210">
        <f t="shared" si="12"/>
        <v>5</v>
      </c>
      <c r="AX36" s="1210">
        <f t="shared" si="12"/>
        <v>5</v>
      </c>
      <c r="AY36" s="1210">
        <f t="shared" si="12"/>
        <v>5</v>
      </c>
      <c r="AZ36" s="1210">
        <f t="shared" si="12"/>
        <v>5</v>
      </c>
      <c r="BA36" s="1210">
        <f t="shared" si="12"/>
        <v>5</v>
      </c>
      <c r="BB36" s="1210">
        <f t="shared" si="12"/>
        <v>5</v>
      </c>
      <c r="BC36" s="1210">
        <f t="shared" si="12"/>
        <v>5</v>
      </c>
      <c r="BD36" s="1210">
        <f t="shared" si="12"/>
        <v>5</v>
      </c>
      <c r="BE36" s="1210">
        <f t="shared" si="12"/>
        <v>5</v>
      </c>
      <c r="BF36" s="1210">
        <f t="shared" si="12"/>
        <v>5</v>
      </c>
      <c r="BG36" s="1210">
        <f t="shared" si="12"/>
        <v>5</v>
      </c>
      <c r="BH36" s="1210">
        <f t="shared" si="12"/>
        <v>5</v>
      </c>
      <c r="BI36" s="1210">
        <f t="shared" si="12"/>
        <v>5</v>
      </c>
      <c r="BJ36" s="1210">
        <f t="shared" si="12"/>
        <v>5</v>
      </c>
      <c r="BK36" s="1210">
        <f t="shared" si="12"/>
        <v>5</v>
      </c>
      <c r="BL36" s="1210">
        <f t="shared" si="12"/>
        <v>5</v>
      </c>
      <c r="BM36" s="1210">
        <f t="shared" si="12"/>
        <v>5</v>
      </c>
      <c r="BN36" s="1210">
        <f t="shared" si="12"/>
        <v>5</v>
      </c>
      <c r="BO36" s="2096"/>
      <c r="BP36" s="2096"/>
      <c r="BQ36" s="2096"/>
      <c r="BR36" s="2096"/>
      <c r="BS36" s="2096"/>
      <c r="BT36" s="2096"/>
      <c r="BU36" s="2096"/>
      <c r="BV36" s="2096"/>
      <c r="BW36" s="2096"/>
      <c r="BX36" s="2096"/>
      <c r="BY36" s="2096"/>
      <c r="BZ36" s="2096"/>
      <c r="CA36" s="34"/>
      <c r="CC36" s="33"/>
      <c r="CD36" s="1772" t="e" cm="1">
        <f t="array" aca="1" ref="CD36" ca="1">_xlfn.LET( _xlpm.CheckBlank, SUM(PL!$AD36:'PL'!$BN36) = 0, IF(_xlpm.CheckBlank, "", SUM(_xlfn._xlws.FILTER(PL!$AD36:$BN36,(YEAR(PL!$AD$12:$BN$12)=PL!CD$12)*(array_timeline&lt;=PL!CD$11)))))</f>
        <v>#NAME?</v>
      </c>
      <c r="CE36" s="1772" t="e" cm="1">
        <f t="array" aca="1" ref="CE36" ca="1">_xlfn.LET( _xlpm.CheckBlank, SUM(PL!$AD36:'PL'!$BN36) = 0, IF(_xlpm.CheckBlank, "", SUM(_xlfn._xlws.FILTER(PL!$AD36:$BN36,(YEAR(PL!$AD$12:$BN$12)=PL!CE$12)*(array_timeline&lt;=PL!CE$11)))))</f>
        <v>#NAME?</v>
      </c>
      <c r="CF36" s="88"/>
      <c r="CG36" s="1461" t="str" cm="1">
        <f t="array" aca="1" ref="CG36" ca="1">IFERROR(_xlfn.LET(_xlpm.CheckBlank,SUM(PL!$AD36:$BN36)=0,IF(_xlpm.CheckBlank,"",SUM(_xlfn._xlws.FILTER(PL!$AD36:$BN36,(YEAR(PL!$AD$12:$BN$12)=PL!CG$12)*(array_timeline&lt;=PL!CG$11))))),"n/a")</f>
        <v>n/a</v>
      </c>
      <c r="CH36" s="1461" t="e" cm="1">
        <f t="array" aca="1" ref="CH36" ca="1">_xlfn.LET( _xlpm.CheckBlank, SUM(PL!$AD36:$BN36) = 0, IF(_xlpm.CheckBlank, "", SUM(_xlfn._xlws.FILTER(PL!$AD36:$BN36,(YEAR(PL!$AD$12:$BN$12)=PL!CH$12)*(array_timeline&lt;=PL!CH$11)))))</f>
        <v>#NAME?</v>
      </c>
      <c r="CI36" s="88"/>
      <c r="CJ36" s="1461" cm="1">
        <f t="array" ref="CJ36">_xlfn.LET( _xlpm.CheckBlank, SUM(PL!$AD36:$BN36) = 0, IF(_xlpm.CheckBlank, "", SUM(_xlfn.TAKE(_xlfn.DROP(PL!$AD36:$BN36, ,-DATEDIFF(PL!CJ$11, val_asOfDate,"M")),1,-12))))</f>
        <v>60</v>
      </c>
      <c r="CK36" s="1461" cm="1">
        <f t="array" ref="CK36">_xlfn.LET( _xlpm.CheckBlank, SUM(PL!$AD36:$BN36) = 0, IF(_xlpm.CheckBlank, "", SUM(_xlfn.TAKE(_xlfn.DROP(PL!$AD36:$BN36, ,-DATEDIFF(PL!CK$11, val_asOfDate,"M")),1,-12))))</f>
        <v>60</v>
      </c>
      <c r="CL36" s="88"/>
      <c r="CM36" s="2446">
        <f>SUBTOTAL(9,CM20:CM35)-SUBTOTAL(9,CM26:CM31)-N(CM23)</f>
        <v>5</v>
      </c>
      <c r="CN36" s="2446">
        <f>SUBTOTAL(9,CN20:CN35)-SUBTOTAL(9,CN26:CN31)-N(CN23)</f>
        <v>5</v>
      </c>
      <c r="CO36" s="1169"/>
      <c r="CP36" s="2446">
        <f>SUBTOTAL(9,CP20:CP35)-SUBTOTAL(9,CP26:CP31)-N(CP23)</f>
        <v>5</v>
      </c>
      <c r="CQ36" s="2446">
        <f>SUBTOTAL(9,CQ20:CQ35)-SUBTOTAL(9,CQ26:CQ31)-N(CQ23)</f>
        <v>5</v>
      </c>
      <c r="CR36" s="34"/>
      <c r="CS36" s="2056"/>
      <c r="CT36" s="2085" t="e" cm="1">
        <f t="array" aca="1" ref="CT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_xldudf_CX_PUSH(Y36,CX_ENTITY,C36,EOMONTH(val_asOfDate,0)),
       ""
     )
   )
)</f>
        <v>#NAME?</v>
      </c>
      <c r="CU36" s="2085" t="e" cm="1">
        <f t="array" aca="1" ref="CU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_xldudf_CX_PUSH(Y36,CX_ENTITY,C36,EOMONTH(val_asOfDate,1)),
       ""
     )
   )
)</f>
        <v>#NAME?</v>
      </c>
      <c r="CV36" s="2085" t="e" cm="1">
        <f t="array" aca="1" ref="CV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_xldudf_CX_PUSH(Y36,CX_ENTITY,C36,EOMONTH(val_asOfDate,2)),
       ""
     )
   )
)</f>
        <v>#NAME?</v>
      </c>
      <c r="CW36" s="2085" t="e" cm="1">
        <f t="array" aca="1" ref="CW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_xldudf_CX_PUSH(Y36,CX_ENTITY,C36,EOMONTH(val_asOfDate,3)),
       ""
     )
   )
)</f>
        <v>#NAME?</v>
      </c>
      <c r="CX36" s="2443"/>
      <c r="CY36" s="2444" t="str" cm="1">
        <f t="array" aca="1" ref="CY36" ca="1">IFERROR(IF(CM36*fxVal_normal=_PL!CM36,"",IF(OR($CM36="",$CM36=0, NOT(ISNUMBER($CM36)), ISERROR($CM36), $B36=""), "",
   IF($I36=1,
      IFBLANK(
         _xldudf_CX_PUSH($CM36*fxVal_normal, CX_ENTITY, $B36, $CM$11, $CM$14, $CM$19,),
         ""
      ),
      IF($I36=2,
         IFBLANK(
            _xldudf_CX_PUSH($CM36, CX_ENTITY, $B36, $CM$11, $CM$14, $CM$19,),
            ""
         ),
         IF($I36=3,
            "",
            IFBLANK(
               _xldudf_CX_PUSH($CM36, CX_ENTITY, $B36, $CM$11, $CM$14, $CM$19,),
               ""
            )
         )
      )
   )
)),"")</f>
        <v/>
      </c>
      <c r="CZ36" s="2444" t="str" cm="1">
        <f t="array" aca="1" ref="CZ36" ca="1">IFERROR(IF(CN36*fxVal_normal=_PL!CN36,"",IF(OR($CN36="",$CN36=0, NOT(ISNUMBER($CN36)), ISERROR($CN36), $B36=""), "",
   IF($I36=1,
      IFBLANK(
         _xldudf_CX_PUSH($CN36*fxVal_normal, CX_ENTITY, $B36, $CN$11, $CN$14, $CN$19,),
         ""
      ),
      IF($I36=2,
         IFBLANK(
            _xldudf_CX_PUSH($CN36, CX_ENTITY, $B36, $CN$11, $CN$14, $CN$19,),
            ""
         ),
         IF($I36=3,
            "",
            IFBLANK(
               _xldudf_CX_PUSH($CN36, CX_ENTITY, $B36, $CN$11, $CN$14, $CN$19,),
               ""
            )
         )
      )
   )
)),"")</f>
        <v/>
      </c>
      <c r="DA36" s="2444" t="str" cm="1">
        <f t="array" aca="1" ref="DA36" ca="1">IFERROR(IF(CP36*fxVal_normal=_PL!CP36,"",IF(OR($CP36="",$CP36=0, NOT(ISNUMBER($CP36)), ISERROR($CP36), $B36=""), "",
   IF($I36=1,
      IFBLANK(
         _xldudf_CX_PUSH($CP36*fxVal_normal, CX_ENTITY, $B36, $CP$11, $CP$14, $CP$19,),
         ""
      ),
      IF($I36=2,
         IFBLANK(
            _xldudf_CX_PUSH($CP36, CX_ENTITY, $B36, $CP$11, $CP$14, $CP$19,),
            ""
         ),
         IF($I36=3,
            "",
            IFBLANK(
               _xldudf_CX_PUSH($CP36, CX_ENTITY, $B36, $CP$11, $CP$14, $CP$19,),
               ""
            )
         )
      )
   )
)),"")</f>
        <v/>
      </c>
      <c r="DB36" s="2444" t="str" cm="1">
        <f t="array" aca="1" ref="DB36" ca="1">IFERROR(IF(CQ36*fxVal_normal=_PL!CQ36,"",IF(OR($CQ36="", $CQ36=0, NOT(ISNUMBER($CQ36)), ISERROR($CQ36), $B36=""), "",
   IF($I36=1,
      IFBLANK(
         _xldudf_CX_PUSH($CQ36*fxVal_normal, CX_ENTITY, $B36, $CQ$11, $CQ$14, $CQ$19,),
         ""
      ),
      IF($I36=2,
         IFBLANK(
            _xldudf_CX_PUSH($CQ36, CX_ENTITY, $B36, $CQ$11, $CQ$14, $CQ$19,),
            ""
         ),
         IF($I36=3,
            "",
            IFBLANK(
               _xldudf_CX_PUSH($CQ36, CX_ENTITY, $B36, $CQ$11, $CQ$14, $CQ$19,),
               ""
            )
         )
      )
   ))
),"")</f>
        <v/>
      </c>
      <c r="DC36" s="2443"/>
      <c r="DD36" s="2445" t="str" cm="1">
        <f t="array" aca="1" ref="DD36" ca="1">IFERROR(IF(AD36*fxVal_normal=_PL!AD36,"",IF(OR(AD36="", NOT(ISNUMBER(AD36)), ISERROR(AD36), $B36=""), "",
   IF($I36=1,
      IFBLANK(
         _xldudf_CX_PUSH(AD36*fxVal_normal, CX_ENTITY, $B36, AD$11, AD$14, AD$19,),
         ""
      ),
      IF($I36=2,
         IFBLANK(
            _xldudf_CX_PUSH(AD36, CX_ENTITY, $B36, AD$11, AD$14, AD$19,),
            ""
         ),
         IF($I36=3,
            "",
            IFBLANK(
               _xldudf_CX_PUSH(AD36, CX_ENTITY, $B36, AD$11, AD$14, AD$19,),
               ""
            )
         )
      )
   )
)),"")</f>
        <v/>
      </c>
      <c r="DE36" s="2445" t="str" cm="1">
        <f t="array" aca="1" ref="DE36" ca="1">IFERROR(IF(AE36*fxVal_normal=_PL!AE36,"",IF(OR(AE36="", NOT(ISNUMBER(AE36)), ISERROR(AE36), $B36=""), "",
   IF($I36=1,
      IFBLANK(
         _xldudf_CX_PUSH(AE36*fxVal_normal, CX_ENTITY, $B36, AE$11, AE$14, AE$19,),
         ""
      ),
      IF($I36=2,
         IFBLANK(
            _xldudf_CX_PUSH(AE36, CX_ENTITY, $B36, AE$11, AE$14, AE$19,),
            ""
         ),
         IF($I36=3,
            "",
            IFBLANK(
               _xldudf_CX_PUSH(AE36, CX_ENTITY, $B36, AE$11, AE$14, AE$19,),
               ""
            )
         )
      )
   )
)),"")</f>
        <v/>
      </c>
      <c r="DF36" s="2445" t="str" cm="1">
        <f t="array" aca="1" ref="DF36" ca="1">IFERROR(IF(AF36*fxVal_normal=_PL!AF36,"",IF(OR(AF36="", NOT(ISNUMBER(AF36)), ISERROR(AF36), $B36=""), "",
   IF($I36=1,
      IFBLANK(
         _xldudf_CX_PUSH(AF36*fxVal_normal, CX_ENTITY, $B36, AF$11, AF$14, AF$19,),
         ""
      ),
      IF($I36=2,
         IFBLANK(
            _xldudf_CX_PUSH(AF36, CX_ENTITY, $B36, AF$11, AF$14, AF$19,),
            ""
         ),
         IF($I36=3,
            "",
            IFBLANK(
               _xldudf_CX_PUSH(AF36, CX_ENTITY, $B36, AF$11, AF$14, AF$19,),
               ""
            )
         )
      )
   )
)),"")</f>
        <v/>
      </c>
      <c r="DG36" s="2445" t="str" cm="1">
        <f t="array" aca="1" ref="DG36" ca="1">IFERROR(IF(AG36*fxVal_normal=_PL!AG36,"",IF(OR(AG36="", NOT(ISNUMBER(AG36)), ISERROR(AG36), $B36=""), "",
   IF($I36=1,
      IFBLANK(
         _xldudf_CX_PUSH(AG36*fxVal_normal, CX_ENTITY, $B36, AG$11, AG$14, AG$19,),
         ""
      ),
      IF($I36=2,
         IFBLANK(
            _xldudf_CX_PUSH(AG36, CX_ENTITY, $B36, AG$11, AG$14, AG$19,),
            ""
         ),
         IF($I36=3,
            "",
            IFBLANK(
               _xldudf_CX_PUSH(AG36, CX_ENTITY, $B36, AG$11, AG$14, AG$19,),
               ""
            )
         )
      )
   )
)),"")</f>
        <v/>
      </c>
      <c r="DH36" s="2445" t="str" cm="1">
        <f t="array" aca="1" ref="DH36" ca="1">IFERROR(IF(AH36*fxVal_normal=_PL!AH36,"",IF(OR(AH36="", NOT(ISNUMBER(AH36)), ISERROR(AH36), $B36=""), "",
   IF($I36=1,
      IFBLANK(
         _xldudf_CX_PUSH(AH36*fxVal_normal, CX_ENTITY, $B36, AH$11, AH$14, AH$19,),
         ""
      ),
      IF($I36=2,
         IFBLANK(
            _xldudf_CX_PUSH(AH36, CX_ENTITY, $B36, AH$11, AH$14, AH$19,),
            ""
         ),
         IF($I36=3,
            "",
            IFBLANK(
               _xldudf_CX_PUSH(AH36, CX_ENTITY, $B36, AH$11, AH$14, AH$19,),
               ""
            )
         )
      )
   )
)),"")</f>
        <v/>
      </c>
      <c r="DI36" s="2445" t="str" cm="1">
        <f t="array" aca="1" ref="DI36" ca="1">IFERROR(IF(AI36*fxVal_normal=_PL!AI36,"",IF(OR(AI36="", NOT(ISNUMBER(AI36)), ISERROR(AI36), $B36=""), "",
   IF($I36=1,
      IFBLANK(
         _xldudf_CX_PUSH(AI36*fxVal_normal, CX_ENTITY, $B36, AI$11, AI$14, AI$19,),
         ""
      ),
      IF($I36=2,
         IFBLANK(
            _xldudf_CX_PUSH(AI36, CX_ENTITY, $B36, AI$11, AI$14, AI$19,),
            ""
         ),
         IF($I36=3,
            "",
            IFBLANK(
               _xldudf_CX_PUSH(AI36, CX_ENTITY, $B36, AI$11, AI$14, AI$19,),
               ""
            )
         )
      )
   )
)),"")</f>
        <v/>
      </c>
      <c r="DJ36" s="2445" t="str" cm="1">
        <f t="array" aca="1" ref="DJ36" ca="1">IFERROR(IF(AJ36*fxVal_normal=_PL!AJ36,"",IF(OR(AJ36="", NOT(ISNUMBER(AJ36)), ISERROR(AJ36), $B36=""), "",
   IF($I36=1,
      IFBLANK(
         _xldudf_CX_PUSH(AJ36*fxVal_normal, CX_ENTITY, $B36, AJ$11, AJ$14, AJ$19,),
         ""
      ),
      IF($I36=2,
         IFBLANK(
            _xldudf_CX_PUSH(AJ36, CX_ENTITY, $B36, AJ$11, AJ$14, AJ$19,),
            ""
         ),
         IF($I36=3,
            "",
            IFBLANK(
               _xldudf_CX_PUSH(AJ36, CX_ENTITY, $B36, AJ$11, AJ$14, AJ$19,),
               ""
            )
         )
      )
   )
)),"")</f>
        <v/>
      </c>
      <c r="DK36" s="2445" t="str" cm="1">
        <f t="array" aca="1" ref="DK36" ca="1">IFERROR(IF(AK36*fxVal_normal=_PL!AK36,"",IF(OR(AK36="", NOT(ISNUMBER(AK36)), ISERROR(AK36), $B36=""), "",
   IF($I36=1,
      IFBLANK(
         _xldudf_CX_PUSH(AK36*fxVal_normal, CX_ENTITY, $B36, AK$11, AK$14, AK$19,),
         ""
      ),
      IF($I36=2,
         IFBLANK(
            _xldudf_CX_PUSH(AK36, CX_ENTITY, $B36, AK$11, AK$14, AK$19,),
            ""
         ),
         IF($I36=3,
            "",
            IFBLANK(
               _xldudf_CX_PUSH(AK36, CX_ENTITY, $B36, AK$11, AK$14, AK$19,),
               ""
            )
         )
      )
   )
)),"")</f>
        <v/>
      </c>
      <c r="DL36" s="2445" t="str" cm="1">
        <f t="array" aca="1" ref="DL36" ca="1">IFERROR(IF(AL36*fxVal_normal=_PL!AL36,"",IF(OR(AL36="", NOT(ISNUMBER(AL36)), ISERROR(AL36), $B36=""), "",
   IF($I36=1,
      IFBLANK(
         _xldudf_CX_PUSH(AL36*fxVal_normal, CX_ENTITY, $B36, AL$11, AL$14, AL$19,),
         ""
      ),
      IF($I36=2,
         IFBLANK(
            _xldudf_CX_PUSH(AL36, CX_ENTITY, $B36, AL$11, AL$14, AL$19,),
            ""
         ),
         IF($I36=3,
            "",
            IFBLANK(
               _xldudf_CX_PUSH(AL36, CX_ENTITY, $B36, AL$11, AL$14, AL$19,),
               ""
            )
         )
      )
   )
)),"")</f>
        <v/>
      </c>
      <c r="DM36" s="2445" t="str" cm="1">
        <f t="array" aca="1" ref="DM36" ca="1">IFERROR(IF(AM36*fxVal_normal=_PL!AM36,"",IF(OR(AM36="", NOT(ISNUMBER(AM36)), ISERROR(AM36), $B36=""), "",
   IF($I36=1,
      IFBLANK(
         _xldudf_CX_PUSH(AM36*fxVal_normal, CX_ENTITY, $B36, AM$11, AM$14, AM$19,),
         ""
      ),
      IF($I36=2,
         IFBLANK(
            _xldudf_CX_PUSH(AM36, CX_ENTITY, $B36, AM$11, AM$14, AM$19,),
            ""
         ),
         IF($I36=3,
            "",
            IFBLANK(
               _xldudf_CX_PUSH(AM36, CX_ENTITY, $B36, AM$11, AM$14, AM$19,),
               ""
            )
         )
      )
   )
)),"")</f>
        <v/>
      </c>
      <c r="DN36" s="2445" t="str" cm="1">
        <f t="array" aca="1" ref="DN36" ca="1">IFERROR(IF(AN36*fxVal_normal=_PL!AN36,"",IF(OR(AN36="", NOT(ISNUMBER(AN36)), ISERROR(AN36), $B36=""), "",
   IF($I36=1,
      IFBLANK(
         _xldudf_CX_PUSH(AN36*fxVal_normal, CX_ENTITY, $B36, AN$11, AN$14, AN$19,),
         ""
      ),
      IF($I36=2,
         IFBLANK(
            _xldudf_CX_PUSH(AN36, CX_ENTITY, $B36, AN$11, AN$14, AN$19,),
            ""
         ),
         IF($I36=3,
            "",
            IFBLANK(
               _xldudf_CX_PUSH(AN36, CX_ENTITY, $B36, AN$11, AN$14, AN$19,),
               ""
            )
         )
      )
   )
)),"")</f>
        <v/>
      </c>
      <c r="DO36" s="2445" t="str" cm="1">
        <f t="array" aca="1" ref="DO36" ca="1">IFERROR(IF(AO36*fxVal_normal=_PL!AO36,"",IF(OR(AO36="", NOT(ISNUMBER(AO36)), ISERROR(AO36), $B36=""), "",
   IF($I36=1,
      IFBLANK(
         _xldudf_CX_PUSH(AO36*fxVal_normal, CX_ENTITY, $B36, AO$11, AO$14, AO$19,),
         ""
      ),
      IF($I36=2,
         IFBLANK(
            _xldudf_CX_PUSH(AO36, CX_ENTITY, $B36, AO$11, AO$14, AO$19,),
            ""
         ),
         IF($I36=3,
            "",
            IFBLANK(
               _xldudf_CX_PUSH(AO36, CX_ENTITY, $B36, AO$11, AO$14, AO$19,),
               ""
            )
         )
      )
   )
)),"")</f>
        <v/>
      </c>
      <c r="DP36" s="2445" t="str" cm="1">
        <f t="array" aca="1" ref="DP36" ca="1">IFERROR(IF(AP36*fxVal_normal=_PL!AP36,"",IF(OR(AP36="", NOT(ISNUMBER(AP36)), ISERROR(AP36), $B36=""), "",
   IF($I36=1,
      IFBLANK(
         _xldudf_CX_PUSH(AP36*fxVal_normal, CX_ENTITY, $B36, AP$11, AP$14, AP$19,),
         ""
      ),
      IF($I36=2,
         IFBLANK(
            _xldudf_CX_PUSH(AP36, CX_ENTITY, $B36, AP$11, AP$14, AP$19,),
            ""
         ),
         IF($I36=3,
            "",
            IFBLANK(
               _xldudf_CX_PUSH(AP36, CX_ENTITY, $B36, AP$11, AP$14, AP$19,),
               ""
            )
         )
      )
   )
)),"")</f>
        <v/>
      </c>
      <c r="DQ36" s="2445" t="str" cm="1">
        <f t="array" aca="1" ref="DQ36" ca="1">IFERROR(IF(AQ36*fxVal_normal=_PL!AQ36,"",IF(OR(AQ36="", NOT(ISNUMBER(AQ36)), ISERROR(AQ36), $B36=""), "",
   IF($I36=1,
      IFBLANK(
         _xldudf_CX_PUSH(AQ36*fxVal_normal, CX_ENTITY, $B36, AQ$11, AQ$14, AQ$19,),
         ""
      ),
      IF($I36=2,
         IFBLANK(
            _xldudf_CX_PUSH(AQ36, CX_ENTITY, $B36, AQ$11, AQ$14, AQ$19,),
            ""
         ),
         IF($I36=3,
            "",
            IFBLANK(
               _xldudf_CX_PUSH(AQ36, CX_ENTITY, $B36, AQ$11, AQ$14, AQ$19,),
               ""
            )
         )
      )
   )
)),"")</f>
        <v/>
      </c>
      <c r="DR36" s="2445" t="str" cm="1">
        <f t="array" aca="1" ref="DR36" ca="1">IFERROR(IF(AR36*fxVal_normal=_PL!AR36,"",IF(OR(AR36="", NOT(ISNUMBER(AR36)), ISERROR(AR36), $B36=""), "",
   IF($I36=1,
      IFBLANK(
         _xldudf_CX_PUSH(AR36*fxVal_normal, CX_ENTITY, $B36, AR$11, AR$14, AR$19,),
         ""
      ),
      IF($I36=2,
         IFBLANK(
            _xldudf_CX_PUSH(AR36, CX_ENTITY, $B36, AR$11, AR$14, AR$19,),
            ""
         ),
         IF($I36=3,
            "",
            IFBLANK(
               _xldudf_CX_PUSH(AR36, CX_ENTITY, $B36, AR$11, AR$14, AR$19,),
               ""
            )
         )
      )
   )
)),"")</f>
        <v/>
      </c>
      <c r="DS36" s="2445" t="str" cm="1">
        <f t="array" aca="1" ref="DS36" ca="1">IFERROR(IF(AS36*fxVal_normal=_PL!AS36,"",IF(OR(AS36="", NOT(ISNUMBER(AS36)), ISERROR(AS36), $B36=""), "",
   IF($I36=1,
      IFBLANK(
         _xldudf_CX_PUSH(AS36*fxVal_normal, CX_ENTITY, $B36, AS$11, AS$14, AS$19,),
         ""
      ),
      IF($I36=2,
         IFBLANK(
            _xldudf_CX_PUSH(AS36, CX_ENTITY, $B36, AS$11, AS$14, AS$19,),
            ""
         ),
         IF($I36=3,
            "",
            IFBLANK(
               _xldudf_CX_PUSH(AS36, CX_ENTITY, $B36, AS$11, AS$14, AS$19,),
               ""
            )
         )
      )
   )
)),"")</f>
        <v/>
      </c>
      <c r="DT36" s="2445" t="str" cm="1">
        <f t="array" aca="1" ref="DT36" ca="1">IFERROR(IF(AT36*fxVal_normal=_PL!AT36,"",IF(OR(AT36="", NOT(ISNUMBER(AT36)), ISERROR(AT36), $B36=""), "",
   IF($I36=1,
      IFBLANK(
         _xldudf_CX_PUSH(AT36*fxVal_normal, CX_ENTITY, $B36, AT$11, AT$14, AT$19,),
         ""
      ),
      IF($I36=2,
         IFBLANK(
            _xldudf_CX_PUSH(AT36, CX_ENTITY, $B36, AT$11, AT$14, AT$19,),
            ""
         ),
         IF($I36=3,
            "",
            IFBLANK(
               _xldudf_CX_PUSH(AT36, CX_ENTITY, $B36, AT$11, AT$14, AT$19,),
               ""
            )
         )
      )
   )
)),"")</f>
        <v/>
      </c>
      <c r="DU36" s="2445" t="str" cm="1">
        <f t="array" aca="1" ref="DU36" ca="1">IFERROR(IF(AU36*fxVal_normal=_PL!AU36,"",IF(OR(AU36="", NOT(ISNUMBER(AU36)), ISERROR(AU36), $B36=""), "",
   IF($I36=1,
      IFBLANK(
         _xldudf_CX_PUSH(AU36*fxVal_normal, CX_ENTITY, $B36, AU$11, AU$14, AU$19,),
         ""
      ),
      IF($I36=2,
         IFBLANK(
            _xldudf_CX_PUSH(AU36, CX_ENTITY, $B36, AU$11, AU$14, AU$19,),
            ""
         ),
         IF($I36=3,
            "",
            IFBLANK(
               _xldudf_CX_PUSH(AU36, CX_ENTITY, $B36, AU$11, AU$14, AU$19,),
               ""
            )
         )
      )
   )
)),"")</f>
        <v/>
      </c>
      <c r="DV36" s="2445" t="str" cm="1">
        <f t="array" aca="1" ref="DV36" ca="1">IFERROR(IF(AV36*fxVal_normal=_PL!AV36,"",IF(OR(AV36="", NOT(ISNUMBER(AV36)), ISERROR(AV36), $B36=""), "",
   IF($I36=1,
      IFBLANK(
         _xldudf_CX_PUSH(AV36*fxVal_normal, CX_ENTITY, $B36, AV$11, AV$14, AV$19,),
         ""
      ),
      IF($I36=2,
         IFBLANK(
            _xldudf_CX_PUSH(AV36, CX_ENTITY, $B36, AV$11, AV$14, AV$19,),
            ""
         ),
         IF($I36=3,
            "",
            IFBLANK(
               _xldudf_CX_PUSH(AV36, CX_ENTITY, $B36, AV$11, AV$14, AV$19,),
               ""
            )
         )
      )
   )
)),"")</f>
        <v/>
      </c>
      <c r="DW36" s="2445" t="str" cm="1">
        <f t="array" aca="1" ref="DW36" ca="1">IFERROR(IF(AW36*fxVal_normal=_PL!AW36,"",IF(OR(AW36="", NOT(ISNUMBER(AW36)), ISERROR(AW36), $B36=""), "",
   IF($I36=1,
      IFBLANK(
         _xldudf_CX_PUSH(AW36*fxVal_normal, CX_ENTITY, $B36, AW$11, AW$14, AW$19,),
         ""
      ),
      IF($I36=2,
         IFBLANK(
            _xldudf_CX_PUSH(AW36, CX_ENTITY, $B36, AW$11, AW$14, AW$19,),
            ""
         ),
         IF($I36=3,
            "",
            IFBLANK(
               _xldudf_CX_PUSH(AW36, CX_ENTITY, $B36, AW$11, AW$14, AW$19,),
               ""
            )
         )
      )
   )
)),"")</f>
        <v/>
      </c>
      <c r="DX36" s="2445" t="str" cm="1">
        <f t="array" aca="1" ref="DX36" ca="1">IFERROR(IF(AX36*fxVal_normal=_PL!AX36,"",IF(OR(AX36="", NOT(ISNUMBER(AX36)), ISERROR(AX36), $B36=""), "",
   IF($I36=1,
      IFBLANK(
         _xldudf_CX_PUSH(AX36*fxVal_normal, CX_ENTITY, $B36, AX$11, AX$14, AX$19,),
         ""
      ),
      IF($I36=2,
         IFBLANK(
            _xldudf_CX_PUSH(AX36, CX_ENTITY, $B36, AX$11, AX$14, AX$19,),
            ""
         ),
         IF($I36=3,
            "",
            IFBLANK(
               _xldudf_CX_PUSH(AX36, CX_ENTITY, $B36, AX$11, AX$14, AX$19,),
               ""
            )
         )
      )
   )
)),"")</f>
        <v/>
      </c>
      <c r="DY36" s="2445" t="str" cm="1">
        <f t="array" aca="1" ref="DY36" ca="1">IFERROR(IF(AY36*fxVal_normal=_PL!AY36,"",IF(OR(AY36="", NOT(ISNUMBER(AY36)), ISERROR(AY36), $B36=""), "",
   IF($I36=1,
      IFBLANK(
         _xldudf_CX_PUSH(AY36*fxVal_normal, CX_ENTITY, $B36, AY$11, AY$14, AY$19,),
         ""
      ),
      IF($I36=2,
         IFBLANK(
            _xldudf_CX_PUSH(AY36, CX_ENTITY, $B36, AY$11, AY$14, AY$19,),
            ""
         ),
         IF($I36=3,
            "",
            IFBLANK(
               _xldudf_CX_PUSH(AY36, CX_ENTITY, $B36, AY$11, AY$14, AY$19,),
               ""
            )
         )
      )
   )
)),"")</f>
        <v/>
      </c>
      <c r="DZ36" s="2445" t="str" cm="1">
        <f t="array" aca="1" ref="DZ36" ca="1">IFERROR(IF(AZ36*fxVal_normal=_PL!AZ36,"",IF(OR(AZ36="", NOT(ISNUMBER(AZ36)), ISERROR(AZ36), $B36=""), "",
   IF($I36=1,
      IFBLANK(
         _xldudf_CX_PUSH(AZ36*fxVal_normal, CX_ENTITY, $B36, AZ$11, AZ$14, AZ$19,),
         ""
      ),
      IF($I36=2,
         IFBLANK(
            _xldudf_CX_PUSH(AZ36, CX_ENTITY, $B36, AZ$11, AZ$14, AZ$19,),
            ""
         ),
         IF($I36=3,
            "",
            IFBLANK(
               _xldudf_CX_PUSH(AZ36, CX_ENTITY, $B36, AZ$11, AZ$14, AZ$19,),
               ""
            )
         )
      )
   )
)),"")</f>
        <v/>
      </c>
      <c r="EA36" s="2445" t="str" cm="1">
        <f t="array" aca="1" ref="EA36" ca="1">IFERROR(IF(BA36*fxVal_normal=_PL!BA36,"",IF(OR(BA36="", NOT(ISNUMBER(BA36)), ISERROR(BA36), $B36=""), "",
   IF($I36=1,
      IFBLANK(
         _xldudf_CX_PUSH(BA36*fxVal_normal, CX_ENTITY, $B36, BA$11, BA$14, BA$19,),
         ""
      ),
      IF($I36=2,
         IFBLANK(
            _xldudf_CX_PUSH(BA36, CX_ENTITY, $B36, BA$11, BA$14, BA$19,),
            ""
         ),
         IF($I36=3,
            "",
            IFBLANK(
               _xldudf_CX_PUSH(BA36, CX_ENTITY, $B36, BA$11, BA$14, BA$19,),
               ""
            )
         )
      )
   )
)),"")</f>
        <v/>
      </c>
      <c r="EB36" s="2445" t="str" cm="1">
        <f t="array" aca="1" ref="EB36" ca="1">IFERROR(IF(BB36*fxVal_normal=_PL!BB36,"",IF(OR(BB36="", NOT(ISNUMBER(BB36)), ISERROR(BB36), $B36=""), "",
   IF($I36=1,
      IFBLANK(
         _xldudf_CX_PUSH(BB36*fxVal_normal, CX_ENTITY, $B36, BB$11, BB$14, BB$19,),
         ""
      ),
      IF($I36=2,
         IFBLANK(
            _xldudf_CX_PUSH(BB36, CX_ENTITY, $B36, BB$11, BB$14, BB$19,),
            ""
         ),
         IF($I36=3,
            "",
            IFBLANK(
               _xldudf_CX_PUSH(BB36, CX_ENTITY, $B36, BB$11, BB$14, BB$19,),
               ""
            )
         )
      )
   )
)),"")</f>
        <v/>
      </c>
      <c r="EC36" s="2445" t="str" cm="1">
        <f t="array" aca="1" ref="EC36" ca="1">IFERROR(IF(BC36*fxVal_normal=_PL!BC36,"",IF(OR(BC36="", NOT(ISNUMBER(BC36)), ISERROR(BC36), $B36=""), "",
   IF($I36=1,
      IFBLANK(
         _xldudf_CX_PUSH(BC36*fxVal_normal, CX_ENTITY, $B36, BC$11, BC$14, BC$19,),
         ""
      ),
      IF($I36=2,
         IFBLANK(
            _xldudf_CX_PUSH(BC36, CX_ENTITY, $B36, BC$11, BC$14, BC$19,),
            ""
         ),
         IF($I36=3,
            "",
            IFBLANK(
               _xldudf_CX_PUSH(BC36, CX_ENTITY, $B36, BC$11, BC$14, BC$19,),
               ""
            )
         )
      )
   )
)),"")</f>
        <v/>
      </c>
      <c r="ED36" s="2445" t="str" cm="1">
        <f t="array" aca="1" ref="ED36" ca="1">IFERROR(IF(BD36*fxVal_normal=_PL!BD36,"",IF(OR(BD36="", NOT(ISNUMBER(BD36)), ISERROR(BD36), $B36=""), "",
   IF($I36=1,
      IFBLANK(
         _xldudf_CX_PUSH(BD36*fxVal_normal, CX_ENTITY, $B36, BD$11, BD$14, BD$19,),
         ""
      ),
      IF($I36=2,
         IFBLANK(
            _xldudf_CX_PUSH(BD36, CX_ENTITY, $B36, BD$11, BD$14, BD$19,),
            ""
         ),
         IF($I36=3,
            "",
            IFBLANK(
               _xldudf_CX_PUSH(BD36, CX_ENTITY, $B36, BD$11, BD$14, BD$19,),
               ""
            )
         )
      )
   )
)),"")</f>
        <v/>
      </c>
      <c r="EE36" s="2445" t="str" cm="1">
        <f t="array" aca="1" ref="EE36" ca="1">IFERROR(IF(BE36*fxVal_normal=_PL!BE36,"",IF(OR(BE36="", NOT(ISNUMBER(BE36)), ISERROR(BE36), $B36=""), "",
   IF($I36=1,
      IFBLANK(
         _xldudf_CX_PUSH(BE36*fxVal_normal, CX_ENTITY, $B36, BE$11, BE$14, BE$19,),
         ""
      ),
      IF($I36=2,
         IFBLANK(
            _xldudf_CX_PUSH(BE36, CX_ENTITY, $B36, BE$11, BE$14, BE$19,),
            ""
         ),
         IF($I36=3,
            "",
            IFBLANK(
               _xldudf_CX_PUSH(BE36, CX_ENTITY, $B36, BE$11, BE$14, BE$19,),
               ""
            )
         )
      )
   )
)),"")</f>
        <v/>
      </c>
      <c r="EF36" s="2445" t="str" cm="1">
        <f t="array" aca="1" ref="EF36" ca="1">IFERROR(IF(BF36*fxVal_normal=_PL!BF36,"",IF(OR(BF36="", NOT(ISNUMBER(BF36)), ISERROR(BF36), $B36=""), "",
   IF($I36=1,
      IFBLANK(
         _xldudf_CX_PUSH(BF36*fxVal_normal, CX_ENTITY, $B36, BF$11, BF$14, BF$19,),
         ""
      ),
      IF($I36=2,
         IFBLANK(
            _xldudf_CX_PUSH(BF36, CX_ENTITY, $B36, BF$11, BF$14, BF$19,),
            ""
         ),
         IF($I36=3,
            "",
            IFBLANK(
               _xldudf_CX_PUSH(BF36, CX_ENTITY, $B36, BF$11, BF$14, BF$19,),
               ""
            )
         )
      )
   )
)),"")</f>
        <v/>
      </c>
      <c r="EG36" s="2445" t="str" cm="1">
        <f t="array" aca="1" ref="EG36" ca="1">IFERROR(IF(BG36*fxVal_normal=_PL!BG36,"",IF(OR(BG36="", NOT(ISNUMBER(BG36)), ISERROR(BG36), $B36=""), "",
   IF($I36=1,
      IFBLANK(
         _xldudf_CX_PUSH(BG36*fxVal_normal, CX_ENTITY, $B36, BG$11, BG$14, BG$19,),
         ""
      ),
      IF($I36=2,
         IFBLANK(
            _xldudf_CX_PUSH(BG36, CX_ENTITY, $B36, BG$11, BG$14, BG$19,),
            ""
         ),
         IF($I36=3,
            "",
            IFBLANK(
               _xldudf_CX_PUSH(BG36, CX_ENTITY, $B36, BG$11, BG$14, BG$19,),
               ""
            )
         )
      )
   )
)),"")</f>
        <v/>
      </c>
      <c r="EH36" s="2445" t="str" cm="1">
        <f t="array" aca="1" ref="EH36" ca="1">IFERROR(IF(BH36*fxVal_normal=_PL!BH36,"",IF(OR(BH36="", NOT(ISNUMBER(BH36)), ISERROR(BH36), $B36=""), "",
   IF($I36=1,
      IFBLANK(
         _xldudf_CX_PUSH(BH36*fxVal_normal, CX_ENTITY, $B36, BH$11, BH$14, BH$19,),
         ""
      ),
      IF($I36=2,
         IFBLANK(
            _xldudf_CX_PUSH(BH36, CX_ENTITY, $B36, BH$11, BH$14, BH$19,),
            ""
         ),
         IF($I36=3,
            "",
            IFBLANK(
               _xldudf_CX_PUSH(BH36, CX_ENTITY, $B36, BH$11, BH$14, BH$19,),
               ""
            )
         )
      )
   )
)),"")</f>
        <v/>
      </c>
      <c r="EI36" s="2445" t="str" cm="1">
        <f t="array" aca="1" ref="EI36" ca="1">IFERROR(IF(BI36*fxVal_normal=_PL!BI36,"",IF(OR(BI36="", NOT(ISNUMBER(BI36)), ISERROR(BI36), $B36=""), "",
   IF($I36=1,
      IFBLANK(
         _xldudf_CX_PUSH(BI36*fxVal_normal, CX_ENTITY, $B36, BI$11, BI$14, BI$19,),
         ""
      ),
      IF($I36=2,
         IFBLANK(
            _xldudf_CX_PUSH(BI36, CX_ENTITY, $B36, BI$11, BI$14, BI$19,),
            ""
         ),
         IF($I36=3,
            "",
            IFBLANK(
               _xldudf_CX_PUSH(BI36, CX_ENTITY, $B36, BI$11, BI$14, BI$19,),
               ""
            )
         )
      )
   )
)),"")</f>
        <v/>
      </c>
      <c r="EJ36" s="2445" t="str" cm="1">
        <f t="array" aca="1" ref="EJ36" ca="1">IFERROR(IF(BJ36*fxVal_normal=_PL!BJ36,"",IF(OR(BJ36="", NOT(ISNUMBER(BJ36)), ISERROR(BJ36), $B36=""), "",
   IF($I36=1,
      IFBLANK(
         _xldudf_CX_PUSH(BJ36*fxVal_normal, CX_ENTITY, $B36, BJ$11, BJ$14, BJ$19,),
         ""
      ),
      IF($I36=2,
         IFBLANK(
            _xldudf_CX_PUSH(BJ36, CX_ENTITY, $B36, BJ$11, BJ$14, BJ$19,),
            ""
         ),
         IF($I36=3,
            "",
            IFBLANK(
               _xldudf_CX_PUSH(BJ36, CX_ENTITY, $B36, BJ$11, BJ$14, BJ$19,),
               ""
            )
         )
      )
   )
)),"")</f>
        <v/>
      </c>
      <c r="EK36" s="2445" t="str" cm="1">
        <f t="array" aca="1" ref="EK36" ca="1">IFERROR(IF(BK36*fxVal_normal=_PL!BK36,"",IF(OR(BK36="", NOT(ISNUMBER(BK36)), ISERROR(BK36), $B36=""), "",
   IF($I36=1,
      IFBLANK(
         _xldudf_CX_PUSH(BK36*fxVal_normal, CX_ENTITY, $B36, BK$11, BK$14, BK$19,),
         ""
      ),
      IF($I36=2,
         IFBLANK(
            _xldudf_CX_PUSH(BK36, CX_ENTITY, $B36, BK$11, BK$14, BK$19,),
            ""
         ),
         IF($I36=3,
            "",
            IFBLANK(
               _xldudf_CX_PUSH(BK36, CX_ENTITY, $B36, BK$11, BK$14, BK$19,),
               ""
            )
         )
      )
   )
)),"")</f>
        <v/>
      </c>
      <c r="EL36" s="2445" t="str" cm="1">
        <f t="array" aca="1" ref="EL36" ca="1">IFERROR(IF(BL36*fxVal_normal=_PL!BL36,"",IF(OR(BL36="", NOT(ISNUMBER(BL36)), ISERROR(BL36), $B36=""), "",
   IF($I36=1,
      IFBLANK(
         _xldudf_CX_PUSH(BL36*fxVal_normal, CX_ENTITY, $B36, BL$11, BL$14, BL$19,),
         ""
      ),
      IF($I36=2,
         IFBLANK(
            _xldudf_CX_PUSH(BL36, CX_ENTITY, $B36, BL$11, BL$14, BL$19,),
            ""
         ),
         IF($I36=3,
            "",
            IFBLANK(
               _xldudf_CX_PUSH(BL36, CX_ENTITY, $B36, BL$11, BL$14, BL$19,),
               ""
            )
         )
      )
   )
)),"")</f>
        <v/>
      </c>
      <c r="EM36" s="2445" t="str" cm="1">
        <f t="array" aca="1" ref="EM36" ca="1">IFERROR(IF(BM36*fxVal_normal=_PL!BM36,"",IF(OR(BM36="", NOT(ISNUMBER(BM36)), ISERROR(BM36), $B36=""), "",
   IF($I36=1,
      IFBLANK(
         _xldudf_CX_PUSH(BM36*fxVal_normal, CX_ENTITY, $B36, BM$11, BM$14, BM$19,),
         ""
      ),
      IF($I36=2,
         IFBLANK(
            _xldudf_CX_PUSH(BM36, CX_ENTITY, $B36, BM$11, BM$14, BM$19,),
            ""
         ),
         IF($I36=3,
            "",
            IFBLANK(
               _xldudf_CX_PUSH(BM36, CX_ENTITY, $B36, BM$11, BM$14, BM$19,),
               ""
            )
         )
      )
   )
)),"")</f>
        <v/>
      </c>
      <c r="EN36" s="2445" t="str" cm="1">
        <f t="array" aca="1" ref="EN36" ca="1">IFERROR(IF(BN36*fxVal_normal=_PL!BN36,"",IF(OR(BN36="", NOT(ISNUMBER(BN36)), ISERROR(BN36), $B36=""), "",
   IF($I36=1,
      IFBLANK(
         _xldudf_CX_PUSH(BN36*fxVal_normal, CX_ENTITY, $B36, BN$11, BN$14, BN$19,),
         ""
      ),
      IF($I36=2,
         IFBLANK(
            _xldudf_CX_PUSH(BN36, CX_ENTITY, $B36, BN$11, BN$14, BN$19,),
            ""
         ),
         IF($I36=3,
            "",
            IFBLANK(
               _xldudf_CX_PUSH(BN36, CX_ENTITY, $B36, BN$11, BN$14, BN$19,),
               ""
            )
         )
      )
   )
)),"")</f>
        <v/>
      </c>
    </row>
    <row r="37" spans="1:156" ht="21" customHeight="1">
      <c r="A37" s="1625"/>
      <c r="B37" s="2439" t="str">
        <f>_xlfn.LET(
_xlpm.IsNotAttrDynamic, D37="",
_xlpm.Attr,_PL!F37,
_xlpm.NotInUse,Y37=D37,
_xlpm.RESULT, IF(_xlpm.IsNotAttrDynamic, _xlpm.Attr, IF( _xlpm.NotInUse, "", Y37)
),IF(_xlpm.RESULT ="", "", _xlpm.RESULT))</f>
        <v>Interest Expense</v>
      </c>
      <c r="C37" s="2439" t="str" cm="1">
        <f t="array" ref="C37">IFBLANK(_PL!C37,"")</f>
        <v>Interest Expense (Company View)</v>
      </c>
      <c r="D37" s="1548"/>
      <c r="E37" s="2440" t="e" cm="1">
        <f t="array" aca="1" ref="E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)($AD37:$CQ37, Z37)</f>
        <v>#NAME?</v>
      </c>
      <c r="F37" s="1897"/>
      <c r="G37" s="1897"/>
      <c r="H37" s="401">
        <v>0</v>
      </c>
      <c r="I37" s="401">
        <v>1</v>
      </c>
      <c r="J37" s="401" cm="1">
        <f t="array" ref="J37">IFBLANK( Z37,"")</f>
        <v>1</v>
      </c>
      <c r="K37" s="578" t="str">
        <f t="shared" si="3"/>
        <v>Yes</v>
      </c>
      <c r="L37" s="37"/>
      <c r="N37" s="158"/>
      <c r="O37" s="101"/>
      <c r="P37" s="52"/>
      <c r="Q37" s="101"/>
      <c r="R37" s="126"/>
      <c r="S37" s="101"/>
      <c r="T37" s="101"/>
      <c r="U37" s="39"/>
      <c r="V37" s="37"/>
      <c r="W37" s="91" t="str">
        <f t="shared" si="4"/>
        <v>Actual</v>
      </c>
      <c r="X37" s="2081">
        <f>_PL!X37</f>
        <v>-1</v>
      </c>
      <c r="Y37" s="911">
        <v>2</v>
      </c>
      <c r="Z37" s="198" cm="1">
        <f t="array" ref="Z37">_xlfn.SWITCH(
    TRUE,
    _PL!$L37=TRUE, 1,
    _PL!$L37=FALSE,-1,
    _PL!$L37=-1,0,
""
)</f>
        <v>1</v>
      </c>
      <c r="AA37" s="200"/>
      <c r="AB37" s="301" t="str">
        <f>_PL!AB37</f>
        <v>Interest Expense</v>
      </c>
      <c r="AC37" s="275" t="str" cm="1">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
      </c>
      <c r="AD37" s="2441">
        <v>1</v>
      </c>
      <c r="AE37" s="2441">
        <v>1</v>
      </c>
      <c r="AF37" s="2441">
        <v>1</v>
      </c>
      <c r="AG37" s="2441">
        <v>1</v>
      </c>
      <c r="AH37" s="2441">
        <v>1</v>
      </c>
      <c r="AI37" s="2441">
        <v>1</v>
      </c>
      <c r="AJ37" s="2441">
        <v>1</v>
      </c>
      <c r="AK37" s="2441">
        <v>1</v>
      </c>
      <c r="AL37" s="2441">
        <v>1</v>
      </c>
      <c r="AM37" s="2441">
        <v>1</v>
      </c>
      <c r="AN37" s="2441">
        <v>1</v>
      </c>
      <c r="AO37" s="2441">
        <v>1</v>
      </c>
      <c r="AP37" s="2441">
        <v>1</v>
      </c>
      <c r="AQ37" s="2441">
        <v>1</v>
      </c>
      <c r="AR37" s="2441">
        <v>1</v>
      </c>
      <c r="AS37" s="2441">
        <v>1</v>
      </c>
      <c r="AT37" s="2441">
        <v>1</v>
      </c>
      <c r="AU37" s="2441">
        <v>1</v>
      </c>
      <c r="AV37" s="2441">
        <v>1</v>
      </c>
      <c r="AW37" s="2441">
        <v>1</v>
      </c>
      <c r="AX37" s="2441">
        <v>1</v>
      </c>
      <c r="AY37" s="2441">
        <v>1</v>
      </c>
      <c r="AZ37" s="2441">
        <v>1</v>
      </c>
      <c r="BA37" s="2441">
        <v>1</v>
      </c>
      <c r="BB37" s="2441">
        <v>1</v>
      </c>
      <c r="BC37" s="2441">
        <v>1</v>
      </c>
      <c r="BD37" s="2441">
        <v>1</v>
      </c>
      <c r="BE37" s="2441">
        <v>1</v>
      </c>
      <c r="BF37" s="2441">
        <v>1</v>
      </c>
      <c r="BG37" s="2441">
        <v>1</v>
      </c>
      <c r="BH37" s="2441">
        <v>1</v>
      </c>
      <c r="BI37" s="2441">
        <v>1</v>
      </c>
      <c r="BJ37" s="2441">
        <v>1</v>
      </c>
      <c r="BK37" s="2441">
        <v>1</v>
      </c>
      <c r="BL37" s="2441">
        <v>1</v>
      </c>
      <c r="BM37" s="2441">
        <v>1</v>
      </c>
      <c r="BN37" s="2441">
        <v>1</v>
      </c>
      <c r="BO37" s="2442"/>
      <c r="BP37" s="2442"/>
      <c r="BQ37" s="2442"/>
      <c r="BR37" s="2442"/>
      <c r="BS37" s="2442"/>
      <c r="BT37" s="2442"/>
      <c r="BU37" s="2442"/>
      <c r="BV37" s="2442"/>
      <c r="BW37" s="2442"/>
      <c r="BX37" s="2442"/>
      <c r="BY37" s="2442"/>
      <c r="BZ37" s="2442"/>
      <c r="CA37" s="34"/>
      <c r="CC37" s="33"/>
      <c r="CD37" s="1772" t="e" cm="1">
        <f t="array" aca="1" ref="CD37" ca="1">_xlfn.LET( _xlpm.CheckBlank, SUM(PL!$AD37:'PL'!$BN37) = 0, IF(_xlpm.CheckBlank, "", SUM(_xlfn._xlws.FILTER(PL!$AD37:$BN37,(YEAR(PL!$AD$12:$BN$12)=PL!CD$12)*(array_timeline&lt;=PL!CD$11)))))</f>
        <v>#NAME?</v>
      </c>
      <c r="CE37" s="1772" t="e" cm="1">
        <f t="array" aca="1" ref="CE37" ca="1">_xlfn.LET( _xlpm.CheckBlank, SUM(PL!$AD37:'PL'!$BN37) = 0, IF(_xlpm.CheckBlank, "", SUM(_xlfn._xlws.FILTER(PL!$AD37:$BN37,(YEAR(PL!$AD$12:$BN$12)=PL!CE$12)*(array_timeline&lt;=PL!CE$11)))))</f>
        <v>#NAME?</v>
      </c>
      <c r="CF37" s="88"/>
      <c r="CG37" s="1461" t="str" cm="1">
        <f t="array" aca="1" ref="CG37" ca="1">IFERROR(_xlfn.LET(_xlpm.CheckBlank,SUM(PL!$AD37:$BN37)=0,IF(_xlpm.CheckBlank,"",SUM(_xlfn._xlws.FILTER(PL!$AD37:$BN37,(YEAR(PL!$AD$12:$BN$12)=PL!CG$12)*(array_timeline&lt;=PL!CG$11))))),"n/a")</f>
        <v>n/a</v>
      </c>
      <c r="CH37" s="1461" t="e" cm="1">
        <f t="array" aca="1" ref="CH37" ca="1">_xlfn.LET( _xlpm.CheckBlank, SUM(PL!$AD37:$BN37) = 0, IF(_xlpm.CheckBlank, "", SUM(_xlfn._xlws.FILTER(PL!$AD37:$BN37,(YEAR(PL!$AD$12:$BN$12)=PL!CH$12)*(array_timeline&lt;=PL!CH$11)))))</f>
        <v>#NAME?</v>
      </c>
      <c r="CI37" s="88"/>
      <c r="CJ37" s="1461" cm="1">
        <f t="array" ref="CJ37">_xlfn.LET( _xlpm.CheckBlank, SUM(PL!$AD37:$BN37) = 0, IF(_xlpm.CheckBlank, "", SUM(_xlfn.TAKE(_xlfn.DROP(PL!$AD37:$BN37, ,-DATEDIFF(PL!CJ$11, val_asOfDate,"M")),1,-12))))</f>
        <v>12</v>
      </c>
      <c r="CK37" s="1461" cm="1">
        <f t="array" ref="CK37">_xlfn.LET( _xlpm.CheckBlank, SUM(PL!$AD37:$BN37) = 0, IF(_xlpm.CheckBlank, "", SUM(_xlfn.TAKE(_xlfn.DROP(PL!$AD37:$BN37, ,-DATEDIFF(PL!CK$11, val_asOfDate,"M")),1,-12))))</f>
        <v>12</v>
      </c>
      <c r="CL37" s="88"/>
      <c r="CM37" s="2441">
        <v>1</v>
      </c>
      <c r="CN37" s="2441">
        <v>1</v>
      </c>
      <c r="CO37" s="1169"/>
      <c r="CP37" s="2441">
        <v>1</v>
      </c>
      <c r="CQ37" s="2441">
        <v>1</v>
      </c>
      <c r="CR37" s="34"/>
      <c r="CS37" s="2056"/>
      <c r="CT37" s="2085" t="e" cm="1">
        <f t="array" aca="1" ref="CT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_xldudf_CX_PUSH(Y37,CX_ENTITY,C37,EOMONTH(val_asOfDate,0)),
       ""
     )
   )
)</f>
        <v>#NAME?</v>
      </c>
      <c r="CU37" s="2085" t="e" cm="1">
        <f t="array" aca="1" ref="CU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_xldudf_CX_PUSH(Y37,CX_ENTITY,C37,EOMONTH(val_asOfDate,1)),
       ""
     )
   )
)</f>
        <v>#NAME?</v>
      </c>
      <c r="CV37" s="2085" t="e" cm="1">
        <f t="array" aca="1" ref="CV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_xldudf_CX_PUSH(Y37,CX_ENTITY,C37,EOMONTH(val_asOfDate,2)),
       ""
     )
   )
)</f>
        <v>#NAME?</v>
      </c>
      <c r="CW37" s="2085" t="e" cm="1">
        <f t="array" aca="1" ref="CW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_xldudf_CX_PUSH(Y37,CX_ENTITY,C37,EOMONTH(val_asOfDate,3)),
       ""
     )
   )
)</f>
        <v>#NAME?</v>
      </c>
      <c r="CX37" s="2443"/>
      <c r="CY37" s="2444" t="str" cm="1">
        <f t="array" aca="1" ref="CY37" ca="1">IFERROR(IF(CM37*fxVal_normal=_PL!CM37,"",IF(OR($CM37="",$CM37=0, NOT(ISNUMBER($CM37)), ISERROR($CM37), $B37=""), "",
   IF($I37=1,
      IFBLANK(
         _xldudf_CX_PUSH($CM37*fxVal_normal, CX_ENTITY, $B37, $CM$11, $CM$14, $CM$19,),
         ""
      ),
      IF($I37=2,
         IFBLANK(
            _xldudf_CX_PUSH($CM37, CX_ENTITY, $B37, $CM$11, $CM$14, $CM$19,),
            ""
         ),
         IF($I37=3,
            "",
            IFBLANK(
               _xldudf_CX_PUSH($CM37, CX_ENTITY, $B37, $CM$11, $CM$14, $CM$19,),
               ""
            )
         )
      )
   )
)),"")</f>
        <v/>
      </c>
      <c r="CZ37" s="2444" t="str" cm="1">
        <f t="array" aca="1" ref="CZ37" ca="1">IFERROR(IF(CN37*fxVal_normal=_PL!CN37,"",IF(OR($CN37="",$CN37=0, NOT(ISNUMBER($CN37)), ISERROR($CN37), $B37=""), "",
   IF($I37=1,
      IFBLANK(
         _xldudf_CX_PUSH($CN37*fxVal_normal, CX_ENTITY, $B37, $CN$11, $CN$14, $CN$19,),
         ""
      ),
      IF($I37=2,
         IFBLANK(
            _xldudf_CX_PUSH($CN37, CX_ENTITY, $B37, $CN$11, $CN$14, $CN$19,),
            ""
         ),
         IF($I37=3,
            "",
            IFBLANK(
               _xldudf_CX_PUSH($CN37, CX_ENTITY, $B37, $CN$11, $CN$14, $CN$19,),
               ""
            )
         )
      )
   )
)),"")</f>
        <v/>
      </c>
      <c r="DA37" s="2444" t="str" cm="1">
        <f t="array" aca="1" ref="DA37" ca="1">IFERROR(IF(CP37*fxVal_normal=_PL!CP37,"",IF(OR($CP37="",$CP37=0, NOT(ISNUMBER($CP37)), ISERROR($CP37), $B37=""), "",
   IF($I37=1,
      IFBLANK(
         _xldudf_CX_PUSH($CP37*fxVal_normal, CX_ENTITY, $B37, $CP$11, $CP$14, $CP$19,),
         ""
      ),
      IF($I37=2,
         IFBLANK(
            _xldudf_CX_PUSH($CP37, CX_ENTITY, $B37, $CP$11, $CP$14, $CP$19,),
            ""
         ),
         IF($I37=3,
            "",
            IFBLANK(
               _xldudf_CX_PUSH($CP37, CX_ENTITY, $B37, $CP$11, $CP$14, $CP$19,),
               ""
            )
         )
      )
   )
)),"")</f>
        <v/>
      </c>
      <c r="DB37" s="2444" t="str" cm="1">
        <f t="array" aca="1" ref="DB37" ca="1">IFERROR(IF(CQ37*fxVal_normal=_PL!CQ37,"",IF(OR($CQ37="", $CQ37=0, NOT(ISNUMBER($CQ37)), ISERROR($CQ37), $B37=""), "",
   IF($I37=1,
      IFBLANK(
         _xldudf_CX_PUSH($CQ37*fxVal_normal, CX_ENTITY, $B37, $CQ$11, $CQ$14, $CQ$19,),
         ""
      ),
      IF($I37=2,
         IFBLANK(
            _xldudf_CX_PUSH($CQ37, CX_ENTITY, $B37, $CQ$11, $CQ$14, $CQ$19,),
            ""
         ),
         IF($I37=3,
            "",
            IFBLANK(
               _xldudf_CX_PUSH($CQ37, CX_ENTITY, $B37, $CQ$11, $CQ$14, $CQ$19,),
               ""
            )
         )
      )
   ))
),"")</f>
        <v/>
      </c>
      <c r="DC37" s="2443"/>
      <c r="DD37" s="2445" t="str" cm="1">
        <f t="array" aca="1" ref="DD37" ca="1">IFERROR(IF(AD37*fxVal_normal=_PL!AD37,"",IF(OR(AD37="", NOT(ISNUMBER(AD37)), ISERROR(AD37), $B37=""), "",
   IF($I37=1,
      IFBLANK(
         _xldudf_CX_PUSH(AD37*fxVal_normal, CX_ENTITY, $B37, AD$11, AD$14, AD$19,),
         ""
      ),
      IF($I37=2,
         IFBLANK(
            _xldudf_CX_PUSH(AD37, CX_ENTITY, $B37, AD$11, AD$14, AD$19,),
            ""
         ),
         IF($I37=3,
            "",
            IFBLANK(
               _xldudf_CX_PUSH(AD37, CX_ENTITY, $B37, AD$11, AD$14, AD$19,),
               ""
            )
         )
      )
   )
)),"")</f>
        <v/>
      </c>
      <c r="DE37" s="2445" t="str" cm="1">
        <f t="array" aca="1" ref="DE37" ca="1">IFERROR(IF(AE37*fxVal_normal=_PL!AE37,"",IF(OR(AE37="", NOT(ISNUMBER(AE37)), ISERROR(AE37), $B37=""), "",
   IF($I37=1,
      IFBLANK(
         _xldudf_CX_PUSH(AE37*fxVal_normal, CX_ENTITY, $B37, AE$11, AE$14, AE$19,),
         ""
      ),
      IF($I37=2,
         IFBLANK(
            _xldudf_CX_PUSH(AE37, CX_ENTITY, $B37, AE$11, AE$14, AE$19,),
            ""
         ),
         IF($I37=3,
            "",
            IFBLANK(
               _xldudf_CX_PUSH(AE37, CX_ENTITY, $B37, AE$11, AE$14, AE$19,),
               ""
            )
         )
      )
   )
)),"")</f>
        <v/>
      </c>
      <c r="DF37" s="2445" t="str" cm="1">
        <f t="array" aca="1" ref="DF37" ca="1">IFERROR(IF(AF37*fxVal_normal=_PL!AF37,"",IF(OR(AF37="", NOT(ISNUMBER(AF37)), ISERROR(AF37), $B37=""), "",
   IF($I37=1,
      IFBLANK(
         _xldudf_CX_PUSH(AF37*fxVal_normal, CX_ENTITY, $B37, AF$11, AF$14, AF$19,),
         ""
      ),
      IF($I37=2,
         IFBLANK(
            _xldudf_CX_PUSH(AF37, CX_ENTITY, $B37, AF$11, AF$14, AF$19,),
            ""
         ),
         IF($I37=3,
            "",
            IFBLANK(
               _xldudf_CX_PUSH(AF37, CX_ENTITY, $B37, AF$11, AF$14, AF$19,),
               ""
            )
         )
      )
   )
)),"")</f>
        <v/>
      </c>
      <c r="DG37" s="2445" t="str" cm="1">
        <f t="array" aca="1" ref="DG37" ca="1">IFERROR(IF(AG37*fxVal_normal=_PL!AG37,"",IF(OR(AG37="", NOT(ISNUMBER(AG37)), ISERROR(AG37), $B37=""), "",
   IF($I37=1,
      IFBLANK(
         _xldudf_CX_PUSH(AG37*fxVal_normal, CX_ENTITY, $B37, AG$11, AG$14, AG$19,),
         ""
      ),
      IF($I37=2,
         IFBLANK(
            _xldudf_CX_PUSH(AG37, CX_ENTITY, $B37, AG$11, AG$14, AG$19,),
            ""
         ),
         IF($I37=3,
            "",
            IFBLANK(
               _xldudf_CX_PUSH(AG37, CX_ENTITY, $B37, AG$11, AG$14, AG$19,),
               ""
            )
         )
      )
   )
)),"")</f>
        <v/>
      </c>
      <c r="DH37" s="2445" t="str" cm="1">
        <f t="array" aca="1" ref="DH37" ca="1">IFERROR(IF(AH37*fxVal_normal=_PL!AH37,"",IF(OR(AH37="", NOT(ISNUMBER(AH37)), ISERROR(AH37), $B37=""), "",
   IF($I37=1,
      IFBLANK(
         _xldudf_CX_PUSH(AH37*fxVal_normal, CX_ENTITY, $B37, AH$11, AH$14, AH$19,),
         ""
      ),
      IF($I37=2,
         IFBLANK(
            _xldudf_CX_PUSH(AH37, CX_ENTITY, $B37, AH$11, AH$14, AH$19,),
            ""
         ),
         IF($I37=3,
            "",
            IFBLANK(
               _xldudf_CX_PUSH(AH37, CX_ENTITY, $B37, AH$11, AH$14, AH$19,),
               ""
            )
         )
      )
   )
)),"")</f>
        <v/>
      </c>
      <c r="DI37" s="2445" t="str" cm="1">
        <f t="array" aca="1" ref="DI37" ca="1">IFERROR(IF(AI37*fxVal_normal=_PL!AI37,"",IF(OR(AI37="", NOT(ISNUMBER(AI37)), ISERROR(AI37), $B37=""), "",
   IF($I37=1,
      IFBLANK(
         _xldudf_CX_PUSH(AI37*fxVal_normal, CX_ENTITY, $B37, AI$11, AI$14, AI$19,),
         ""
      ),
      IF($I37=2,
         IFBLANK(
            _xldudf_CX_PUSH(AI37, CX_ENTITY, $B37, AI$11, AI$14, AI$19,),
            ""
         ),
         IF($I37=3,
            "",
            IFBLANK(
               _xldudf_CX_PUSH(AI37, CX_ENTITY, $B37, AI$11, AI$14, AI$19,),
               ""
            )
         )
      )
   )
)),"")</f>
        <v/>
      </c>
      <c r="DJ37" s="2445" t="str" cm="1">
        <f t="array" aca="1" ref="DJ37" ca="1">IFERROR(IF(AJ37*fxVal_normal=_PL!AJ37,"",IF(OR(AJ37="", NOT(ISNUMBER(AJ37)), ISERROR(AJ37), $B37=""), "",
   IF($I37=1,
      IFBLANK(
         _xldudf_CX_PUSH(AJ37*fxVal_normal, CX_ENTITY, $B37, AJ$11, AJ$14, AJ$19,),
         ""
      ),
      IF($I37=2,
         IFBLANK(
            _xldudf_CX_PUSH(AJ37, CX_ENTITY, $B37, AJ$11, AJ$14, AJ$19,),
            ""
         ),
         IF($I37=3,
            "",
            IFBLANK(
               _xldudf_CX_PUSH(AJ37, CX_ENTITY, $B37, AJ$11, AJ$14, AJ$19,),
               ""
            )
         )
      )
   )
)),"")</f>
        <v/>
      </c>
      <c r="DK37" s="2445" t="str" cm="1">
        <f t="array" aca="1" ref="DK37" ca="1">IFERROR(IF(AK37*fxVal_normal=_PL!AK37,"",IF(OR(AK37="", NOT(ISNUMBER(AK37)), ISERROR(AK37), $B37=""), "",
   IF($I37=1,
      IFBLANK(
         _xldudf_CX_PUSH(AK37*fxVal_normal, CX_ENTITY, $B37, AK$11, AK$14, AK$19,),
         ""
      ),
      IF($I37=2,
         IFBLANK(
            _xldudf_CX_PUSH(AK37, CX_ENTITY, $B37, AK$11, AK$14, AK$19,),
            ""
         ),
         IF($I37=3,
            "",
            IFBLANK(
               _xldudf_CX_PUSH(AK37, CX_ENTITY, $B37, AK$11, AK$14, AK$19,),
               ""
            )
         )
      )
   )
)),"")</f>
        <v/>
      </c>
      <c r="DL37" s="2445" t="str" cm="1">
        <f t="array" aca="1" ref="DL37" ca="1">IFERROR(IF(AL37*fxVal_normal=_PL!AL37,"",IF(OR(AL37="", NOT(ISNUMBER(AL37)), ISERROR(AL37), $B37=""), "",
   IF($I37=1,
      IFBLANK(
         _xldudf_CX_PUSH(AL37*fxVal_normal, CX_ENTITY, $B37, AL$11, AL$14, AL$19,),
         ""
      ),
      IF($I37=2,
         IFBLANK(
            _xldudf_CX_PUSH(AL37, CX_ENTITY, $B37, AL$11, AL$14, AL$19,),
            ""
         ),
         IF($I37=3,
            "",
            IFBLANK(
               _xldudf_CX_PUSH(AL37, CX_ENTITY, $B37, AL$11, AL$14, AL$19,),
               ""
            )
         )
      )
   )
)),"")</f>
        <v/>
      </c>
      <c r="DM37" s="2445" t="str" cm="1">
        <f t="array" aca="1" ref="DM37" ca="1">IFERROR(IF(AM37*fxVal_normal=_PL!AM37,"",IF(OR(AM37="", NOT(ISNUMBER(AM37)), ISERROR(AM37), $B37=""), "",
   IF($I37=1,
      IFBLANK(
         _xldudf_CX_PUSH(AM37*fxVal_normal, CX_ENTITY, $B37, AM$11, AM$14, AM$19,),
         ""
      ),
      IF($I37=2,
         IFBLANK(
            _xldudf_CX_PUSH(AM37, CX_ENTITY, $B37, AM$11, AM$14, AM$19,),
            ""
         ),
         IF($I37=3,
            "",
            IFBLANK(
               _xldudf_CX_PUSH(AM37, CX_ENTITY, $B37, AM$11, AM$14, AM$19,),
               ""
            )
         )
      )
   )
)),"")</f>
        <v/>
      </c>
      <c r="DN37" s="2445" t="str" cm="1">
        <f t="array" aca="1" ref="DN37" ca="1">IFERROR(IF(AN37*fxVal_normal=_PL!AN37,"",IF(OR(AN37="", NOT(ISNUMBER(AN37)), ISERROR(AN37), $B37=""), "",
   IF($I37=1,
      IFBLANK(
         _xldudf_CX_PUSH(AN37*fxVal_normal, CX_ENTITY, $B37, AN$11, AN$14, AN$19,),
         ""
      ),
      IF($I37=2,
         IFBLANK(
            _xldudf_CX_PUSH(AN37, CX_ENTITY, $B37, AN$11, AN$14, AN$19,),
            ""
         ),
         IF($I37=3,
            "",
            IFBLANK(
               _xldudf_CX_PUSH(AN37, CX_ENTITY, $B37, AN$11, AN$14, AN$19,),
               ""
            )
         )
      )
   )
)),"")</f>
        <v/>
      </c>
      <c r="DO37" s="2445" t="str" cm="1">
        <f t="array" aca="1" ref="DO37" ca="1">IFERROR(IF(AO37*fxVal_normal=_PL!AO37,"",IF(OR(AO37="", NOT(ISNUMBER(AO37)), ISERROR(AO37), $B37=""), "",
   IF($I37=1,
      IFBLANK(
         _xldudf_CX_PUSH(AO37*fxVal_normal, CX_ENTITY, $B37, AO$11, AO$14, AO$19,),
         ""
      ),
      IF($I37=2,
         IFBLANK(
            _xldudf_CX_PUSH(AO37, CX_ENTITY, $B37, AO$11, AO$14, AO$19,),
            ""
         ),
         IF($I37=3,
            "",
            IFBLANK(
               _xldudf_CX_PUSH(AO37, CX_ENTITY, $B37, AO$11, AO$14, AO$19,),
               ""
            )
         )
      )
   )
)),"")</f>
        <v/>
      </c>
      <c r="DP37" s="2445" t="str" cm="1">
        <f t="array" aca="1" ref="DP37" ca="1">IFERROR(IF(AP37*fxVal_normal=_PL!AP37,"",IF(OR(AP37="", NOT(ISNUMBER(AP37)), ISERROR(AP37), $B37=""), "",
   IF($I37=1,
      IFBLANK(
         _xldudf_CX_PUSH(AP37*fxVal_normal, CX_ENTITY, $B37, AP$11, AP$14, AP$19,),
         ""
      ),
      IF($I37=2,
         IFBLANK(
            _xldudf_CX_PUSH(AP37, CX_ENTITY, $B37, AP$11, AP$14, AP$19,),
            ""
         ),
         IF($I37=3,
            "",
            IFBLANK(
               _xldudf_CX_PUSH(AP37, CX_ENTITY, $B37, AP$11, AP$14, AP$19,),
               ""
            )
         )
      )
   )
)),"")</f>
        <v/>
      </c>
      <c r="DQ37" s="2445" t="str" cm="1">
        <f t="array" aca="1" ref="DQ37" ca="1">IFERROR(IF(AQ37*fxVal_normal=_PL!AQ37,"",IF(OR(AQ37="", NOT(ISNUMBER(AQ37)), ISERROR(AQ37), $B37=""), "",
   IF($I37=1,
      IFBLANK(
         _xldudf_CX_PUSH(AQ37*fxVal_normal, CX_ENTITY, $B37, AQ$11, AQ$14, AQ$19,),
         ""
      ),
      IF($I37=2,
         IFBLANK(
            _xldudf_CX_PUSH(AQ37, CX_ENTITY, $B37, AQ$11, AQ$14, AQ$19,),
            ""
         ),
         IF($I37=3,
            "",
            IFBLANK(
               _xldudf_CX_PUSH(AQ37, CX_ENTITY, $B37, AQ$11, AQ$14, AQ$19,),
               ""
            )
         )
      )
   )
)),"")</f>
        <v/>
      </c>
      <c r="DR37" s="2445" t="str" cm="1">
        <f t="array" aca="1" ref="DR37" ca="1">IFERROR(IF(AR37*fxVal_normal=_PL!AR37,"",IF(OR(AR37="", NOT(ISNUMBER(AR37)), ISERROR(AR37), $B37=""), "",
   IF($I37=1,
      IFBLANK(
         _xldudf_CX_PUSH(AR37*fxVal_normal, CX_ENTITY, $B37, AR$11, AR$14, AR$19,),
         ""
      ),
      IF($I37=2,
         IFBLANK(
            _xldudf_CX_PUSH(AR37, CX_ENTITY, $B37, AR$11, AR$14, AR$19,),
            ""
         ),
         IF($I37=3,
            "",
            IFBLANK(
               _xldudf_CX_PUSH(AR37, CX_ENTITY, $B37, AR$11, AR$14, AR$19,),
               ""
            )
         )
      )
   )
)),"")</f>
        <v/>
      </c>
      <c r="DS37" s="2445" t="str" cm="1">
        <f t="array" aca="1" ref="DS37" ca="1">IFERROR(IF(AS37*fxVal_normal=_PL!AS37,"",IF(OR(AS37="", NOT(ISNUMBER(AS37)), ISERROR(AS37), $B37=""), "",
   IF($I37=1,
      IFBLANK(
         _xldudf_CX_PUSH(AS37*fxVal_normal, CX_ENTITY, $B37, AS$11, AS$14, AS$19,),
         ""
      ),
      IF($I37=2,
         IFBLANK(
            _xldudf_CX_PUSH(AS37, CX_ENTITY, $B37, AS$11, AS$14, AS$19,),
            ""
         ),
         IF($I37=3,
            "",
            IFBLANK(
               _xldudf_CX_PUSH(AS37, CX_ENTITY, $B37, AS$11, AS$14, AS$19,),
               ""
            )
         )
      )
   )
)),"")</f>
        <v/>
      </c>
      <c r="DT37" s="2445" t="str" cm="1">
        <f t="array" aca="1" ref="DT37" ca="1">IFERROR(IF(AT37*fxVal_normal=_PL!AT37,"",IF(OR(AT37="", NOT(ISNUMBER(AT37)), ISERROR(AT37), $B37=""), "",
   IF($I37=1,
      IFBLANK(
         _xldudf_CX_PUSH(AT37*fxVal_normal, CX_ENTITY, $B37, AT$11, AT$14, AT$19,),
         ""
      ),
      IF($I37=2,
         IFBLANK(
            _xldudf_CX_PUSH(AT37, CX_ENTITY, $B37, AT$11, AT$14, AT$19,),
            ""
         ),
         IF($I37=3,
            "",
            IFBLANK(
               _xldudf_CX_PUSH(AT37, CX_ENTITY, $B37, AT$11, AT$14, AT$19,),
               ""
            )
         )
      )
   )
)),"")</f>
        <v/>
      </c>
      <c r="DU37" s="2445" t="str" cm="1">
        <f t="array" aca="1" ref="DU37" ca="1">IFERROR(IF(AU37*fxVal_normal=_PL!AU37,"",IF(OR(AU37="", NOT(ISNUMBER(AU37)), ISERROR(AU37), $B37=""), "",
   IF($I37=1,
      IFBLANK(
         _xldudf_CX_PUSH(AU37*fxVal_normal, CX_ENTITY, $B37, AU$11, AU$14, AU$19,),
         ""
      ),
      IF($I37=2,
         IFBLANK(
            _xldudf_CX_PUSH(AU37, CX_ENTITY, $B37, AU$11, AU$14, AU$19,),
            ""
         ),
         IF($I37=3,
            "",
            IFBLANK(
               _xldudf_CX_PUSH(AU37, CX_ENTITY, $B37, AU$11, AU$14, AU$19,),
               ""
            )
         )
      )
   )
)),"")</f>
        <v/>
      </c>
      <c r="DV37" s="2445" t="str" cm="1">
        <f t="array" aca="1" ref="DV37" ca="1">IFERROR(IF(AV37*fxVal_normal=_PL!AV37,"",IF(OR(AV37="", NOT(ISNUMBER(AV37)), ISERROR(AV37), $B37=""), "",
   IF($I37=1,
      IFBLANK(
         _xldudf_CX_PUSH(AV37*fxVal_normal, CX_ENTITY, $B37, AV$11, AV$14, AV$19,),
         ""
      ),
      IF($I37=2,
         IFBLANK(
            _xldudf_CX_PUSH(AV37, CX_ENTITY, $B37, AV$11, AV$14, AV$19,),
            ""
         ),
         IF($I37=3,
            "",
            IFBLANK(
               _xldudf_CX_PUSH(AV37, CX_ENTITY, $B37, AV$11, AV$14, AV$19,),
               ""
            )
         )
      )
   )
)),"")</f>
        <v/>
      </c>
      <c r="DW37" s="2445" t="str" cm="1">
        <f t="array" aca="1" ref="DW37" ca="1">IFERROR(IF(AW37*fxVal_normal=_PL!AW37,"",IF(OR(AW37="", NOT(ISNUMBER(AW37)), ISERROR(AW37), $B37=""), "",
   IF($I37=1,
      IFBLANK(
         _xldudf_CX_PUSH(AW37*fxVal_normal, CX_ENTITY, $B37, AW$11, AW$14, AW$19,),
         ""
      ),
      IF($I37=2,
         IFBLANK(
            _xldudf_CX_PUSH(AW37, CX_ENTITY, $B37, AW$11, AW$14, AW$19,),
            ""
         ),
         IF($I37=3,
            "",
            IFBLANK(
               _xldudf_CX_PUSH(AW37, CX_ENTITY, $B37, AW$11, AW$14, AW$19,),
               ""
            )
         )
      )
   )
)),"")</f>
        <v/>
      </c>
      <c r="DX37" s="2445" t="str" cm="1">
        <f t="array" aca="1" ref="DX37" ca="1">IFERROR(IF(AX37*fxVal_normal=_PL!AX37,"",IF(OR(AX37="", NOT(ISNUMBER(AX37)), ISERROR(AX37), $B37=""), "",
   IF($I37=1,
      IFBLANK(
         _xldudf_CX_PUSH(AX37*fxVal_normal, CX_ENTITY, $B37, AX$11, AX$14, AX$19,),
         ""
      ),
      IF($I37=2,
         IFBLANK(
            _xldudf_CX_PUSH(AX37, CX_ENTITY, $B37, AX$11, AX$14, AX$19,),
            ""
         ),
         IF($I37=3,
            "",
            IFBLANK(
               _xldudf_CX_PUSH(AX37, CX_ENTITY, $B37, AX$11, AX$14, AX$19,),
               ""
            )
         )
      )
   )
)),"")</f>
        <v/>
      </c>
      <c r="DY37" s="2445" t="str" cm="1">
        <f t="array" aca="1" ref="DY37" ca="1">IFERROR(IF(AY37*fxVal_normal=_PL!AY37,"",IF(OR(AY37="", NOT(ISNUMBER(AY37)), ISERROR(AY37), $B37=""), "",
   IF($I37=1,
      IFBLANK(
         _xldudf_CX_PUSH(AY37*fxVal_normal, CX_ENTITY, $B37, AY$11, AY$14, AY$19,),
         ""
      ),
      IF($I37=2,
         IFBLANK(
            _xldudf_CX_PUSH(AY37, CX_ENTITY, $B37, AY$11, AY$14, AY$19,),
            ""
         ),
         IF($I37=3,
            "",
            IFBLANK(
               _xldudf_CX_PUSH(AY37, CX_ENTITY, $B37, AY$11, AY$14, AY$19,),
               ""
            )
         )
      )
   )
)),"")</f>
        <v/>
      </c>
      <c r="DZ37" s="2445" t="str" cm="1">
        <f t="array" aca="1" ref="DZ37" ca="1">IFERROR(IF(AZ37*fxVal_normal=_PL!AZ37,"",IF(OR(AZ37="", NOT(ISNUMBER(AZ37)), ISERROR(AZ37), $B37=""), "",
   IF($I37=1,
      IFBLANK(
         _xldudf_CX_PUSH(AZ37*fxVal_normal, CX_ENTITY, $B37, AZ$11, AZ$14, AZ$19,),
         ""
      ),
      IF($I37=2,
         IFBLANK(
            _xldudf_CX_PUSH(AZ37, CX_ENTITY, $B37, AZ$11, AZ$14, AZ$19,),
            ""
         ),
         IF($I37=3,
            "",
            IFBLANK(
               _xldudf_CX_PUSH(AZ37, CX_ENTITY, $B37, AZ$11, AZ$14, AZ$19,),
               ""
            )
         )
      )
   )
)),"")</f>
        <v/>
      </c>
      <c r="EA37" s="2445" t="str" cm="1">
        <f t="array" aca="1" ref="EA37" ca="1">IFERROR(IF(BA37*fxVal_normal=_PL!BA37,"",IF(OR(BA37="", NOT(ISNUMBER(BA37)), ISERROR(BA37), $B37=""), "",
   IF($I37=1,
      IFBLANK(
         _xldudf_CX_PUSH(BA37*fxVal_normal, CX_ENTITY, $B37, BA$11, BA$14, BA$19,),
         ""
      ),
      IF($I37=2,
         IFBLANK(
            _xldudf_CX_PUSH(BA37, CX_ENTITY, $B37, BA$11, BA$14, BA$19,),
            ""
         ),
         IF($I37=3,
            "",
            IFBLANK(
               _xldudf_CX_PUSH(BA37, CX_ENTITY, $B37, BA$11, BA$14, BA$19,),
               ""
            )
         )
      )
   )
)),"")</f>
        <v/>
      </c>
      <c r="EB37" s="2445" t="str" cm="1">
        <f t="array" aca="1" ref="EB37" ca="1">IFERROR(IF(BB37*fxVal_normal=_PL!BB37,"",IF(OR(BB37="", NOT(ISNUMBER(BB37)), ISERROR(BB37), $B37=""), "",
   IF($I37=1,
      IFBLANK(
         _xldudf_CX_PUSH(BB37*fxVal_normal, CX_ENTITY, $B37, BB$11, BB$14, BB$19,),
         ""
      ),
      IF($I37=2,
         IFBLANK(
            _xldudf_CX_PUSH(BB37, CX_ENTITY, $B37, BB$11, BB$14, BB$19,),
            ""
         ),
         IF($I37=3,
            "",
            IFBLANK(
               _xldudf_CX_PUSH(BB37, CX_ENTITY, $B37, BB$11, BB$14, BB$19,),
               ""
            )
         )
      )
   )
)),"")</f>
        <v/>
      </c>
      <c r="EC37" s="2445" t="str" cm="1">
        <f t="array" aca="1" ref="EC37" ca="1">IFERROR(IF(BC37*fxVal_normal=_PL!BC37,"",IF(OR(BC37="", NOT(ISNUMBER(BC37)), ISERROR(BC37), $B37=""), "",
   IF($I37=1,
      IFBLANK(
         _xldudf_CX_PUSH(BC37*fxVal_normal, CX_ENTITY, $B37, BC$11, BC$14, BC$19,),
         ""
      ),
      IF($I37=2,
         IFBLANK(
            _xldudf_CX_PUSH(BC37, CX_ENTITY, $B37, BC$11, BC$14, BC$19,),
            ""
         ),
         IF($I37=3,
            "",
            IFBLANK(
               _xldudf_CX_PUSH(BC37, CX_ENTITY, $B37, BC$11, BC$14, BC$19,),
               ""
            )
         )
      )
   )
)),"")</f>
        <v/>
      </c>
      <c r="ED37" s="2445" t="str" cm="1">
        <f t="array" aca="1" ref="ED37" ca="1">IFERROR(IF(BD37*fxVal_normal=_PL!BD37,"",IF(OR(BD37="", NOT(ISNUMBER(BD37)), ISERROR(BD37), $B37=""), "",
   IF($I37=1,
      IFBLANK(
         _xldudf_CX_PUSH(BD37*fxVal_normal, CX_ENTITY, $B37, BD$11, BD$14, BD$19,),
         ""
      ),
      IF($I37=2,
         IFBLANK(
            _xldudf_CX_PUSH(BD37, CX_ENTITY, $B37, BD$11, BD$14, BD$19,),
            ""
         ),
         IF($I37=3,
            "",
            IFBLANK(
               _xldudf_CX_PUSH(BD37, CX_ENTITY, $B37, BD$11, BD$14, BD$19,),
               ""
            )
         )
      )
   )
)),"")</f>
        <v/>
      </c>
      <c r="EE37" s="2445" t="str" cm="1">
        <f t="array" aca="1" ref="EE37" ca="1">IFERROR(IF(BE37*fxVal_normal=_PL!BE37,"",IF(OR(BE37="", NOT(ISNUMBER(BE37)), ISERROR(BE37), $B37=""), "",
   IF($I37=1,
      IFBLANK(
         _xldudf_CX_PUSH(BE37*fxVal_normal, CX_ENTITY, $B37, BE$11, BE$14, BE$19,),
         ""
      ),
      IF($I37=2,
         IFBLANK(
            _xldudf_CX_PUSH(BE37, CX_ENTITY, $B37, BE$11, BE$14, BE$19,),
            ""
         ),
         IF($I37=3,
            "",
            IFBLANK(
               _xldudf_CX_PUSH(BE37, CX_ENTITY, $B37, BE$11, BE$14, BE$19,),
               ""
            )
         )
      )
   )
)),"")</f>
        <v/>
      </c>
      <c r="EF37" s="2445" t="str" cm="1">
        <f t="array" aca="1" ref="EF37" ca="1">IFERROR(IF(BF37*fxVal_normal=_PL!BF37,"",IF(OR(BF37="", NOT(ISNUMBER(BF37)), ISERROR(BF37), $B37=""), "",
   IF($I37=1,
      IFBLANK(
         _xldudf_CX_PUSH(BF37*fxVal_normal, CX_ENTITY, $B37, BF$11, BF$14, BF$19,),
         ""
      ),
      IF($I37=2,
         IFBLANK(
            _xldudf_CX_PUSH(BF37, CX_ENTITY, $B37, BF$11, BF$14, BF$19,),
            ""
         ),
         IF($I37=3,
            "",
            IFBLANK(
               _xldudf_CX_PUSH(BF37, CX_ENTITY, $B37, BF$11, BF$14, BF$19,),
               ""
            )
         )
      )
   )
)),"")</f>
        <v/>
      </c>
      <c r="EG37" s="2445" t="str" cm="1">
        <f t="array" aca="1" ref="EG37" ca="1">IFERROR(IF(BG37*fxVal_normal=_PL!BG37,"",IF(OR(BG37="", NOT(ISNUMBER(BG37)), ISERROR(BG37), $B37=""), "",
   IF($I37=1,
      IFBLANK(
         _xldudf_CX_PUSH(BG37*fxVal_normal, CX_ENTITY, $B37, BG$11, BG$14, BG$19,),
         ""
      ),
      IF($I37=2,
         IFBLANK(
            _xldudf_CX_PUSH(BG37, CX_ENTITY, $B37, BG$11, BG$14, BG$19,),
            ""
         ),
         IF($I37=3,
            "",
            IFBLANK(
               _xldudf_CX_PUSH(BG37, CX_ENTITY, $B37, BG$11, BG$14, BG$19,),
               ""
            )
         )
      )
   )
)),"")</f>
        <v/>
      </c>
      <c r="EH37" s="2445" t="str" cm="1">
        <f t="array" aca="1" ref="EH37" ca="1">IFERROR(IF(BH37*fxVal_normal=_PL!BH37,"",IF(OR(BH37="", NOT(ISNUMBER(BH37)), ISERROR(BH37), $B37=""), "",
   IF($I37=1,
      IFBLANK(
         _xldudf_CX_PUSH(BH37*fxVal_normal, CX_ENTITY, $B37, BH$11, BH$14, BH$19,),
         ""
      ),
      IF($I37=2,
         IFBLANK(
            _xldudf_CX_PUSH(BH37, CX_ENTITY, $B37, BH$11, BH$14, BH$19,),
            ""
         ),
         IF($I37=3,
            "",
            IFBLANK(
               _xldudf_CX_PUSH(BH37, CX_ENTITY, $B37, BH$11, BH$14, BH$19,),
               ""
            )
         )
      )
   )
)),"")</f>
        <v/>
      </c>
      <c r="EI37" s="2445" t="str" cm="1">
        <f t="array" aca="1" ref="EI37" ca="1">IFERROR(IF(BI37*fxVal_normal=_PL!BI37,"",IF(OR(BI37="", NOT(ISNUMBER(BI37)), ISERROR(BI37), $B37=""), "",
   IF($I37=1,
      IFBLANK(
         _xldudf_CX_PUSH(BI37*fxVal_normal, CX_ENTITY, $B37, BI$11, BI$14, BI$19,),
         ""
      ),
      IF($I37=2,
         IFBLANK(
            _xldudf_CX_PUSH(BI37, CX_ENTITY, $B37, BI$11, BI$14, BI$19,),
            ""
         ),
         IF($I37=3,
            "",
            IFBLANK(
               _xldudf_CX_PUSH(BI37, CX_ENTITY, $B37, BI$11, BI$14, BI$19,),
               ""
            )
         )
      )
   )
)),"")</f>
        <v/>
      </c>
      <c r="EJ37" s="2445" t="str" cm="1">
        <f t="array" aca="1" ref="EJ37" ca="1">IFERROR(IF(BJ37*fxVal_normal=_PL!BJ37,"",IF(OR(BJ37="", NOT(ISNUMBER(BJ37)), ISERROR(BJ37), $B37=""), "",
   IF($I37=1,
      IFBLANK(
         _xldudf_CX_PUSH(BJ37*fxVal_normal, CX_ENTITY, $B37, BJ$11, BJ$14, BJ$19,),
         ""
      ),
      IF($I37=2,
         IFBLANK(
            _xldudf_CX_PUSH(BJ37, CX_ENTITY, $B37, BJ$11, BJ$14, BJ$19,),
            ""
         ),
         IF($I37=3,
            "",
            IFBLANK(
               _xldudf_CX_PUSH(BJ37, CX_ENTITY, $B37, BJ$11, BJ$14, BJ$19,),
               ""
            )
         )
      )
   )
)),"")</f>
        <v/>
      </c>
      <c r="EK37" s="2445" t="str" cm="1">
        <f t="array" aca="1" ref="EK37" ca="1">IFERROR(IF(BK37*fxVal_normal=_PL!BK37,"",IF(OR(BK37="", NOT(ISNUMBER(BK37)), ISERROR(BK37), $B37=""), "",
   IF($I37=1,
      IFBLANK(
         _xldudf_CX_PUSH(BK37*fxVal_normal, CX_ENTITY, $B37, BK$11, BK$14, BK$19,),
         ""
      ),
      IF($I37=2,
         IFBLANK(
            _xldudf_CX_PUSH(BK37, CX_ENTITY, $B37, BK$11, BK$14, BK$19,),
            ""
         ),
         IF($I37=3,
            "",
            IFBLANK(
               _xldudf_CX_PUSH(BK37, CX_ENTITY, $B37, BK$11, BK$14, BK$19,),
               ""
            )
         )
      )
   )
)),"")</f>
        <v/>
      </c>
      <c r="EL37" s="2445" t="str" cm="1">
        <f t="array" aca="1" ref="EL37" ca="1">IFERROR(IF(BL37*fxVal_normal=_PL!BL37,"",IF(OR(BL37="", NOT(ISNUMBER(BL37)), ISERROR(BL37), $B37=""), "",
   IF($I37=1,
      IFBLANK(
         _xldudf_CX_PUSH(BL37*fxVal_normal, CX_ENTITY, $B37, BL$11, BL$14, BL$19,),
         ""
      ),
      IF($I37=2,
         IFBLANK(
            _xldudf_CX_PUSH(BL37, CX_ENTITY, $B37, BL$11, BL$14, BL$19,),
            ""
         ),
         IF($I37=3,
            "",
            IFBLANK(
               _xldudf_CX_PUSH(BL37, CX_ENTITY, $B37, BL$11, BL$14, BL$19,),
               ""
            )
         )
      )
   )
)),"")</f>
        <v/>
      </c>
      <c r="EM37" s="2445" t="str" cm="1">
        <f t="array" aca="1" ref="EM37" ca="1">IFERROR(IF(BM37*fxVal_normal=_PL!BM37,"",IF(OR(BM37="", NOT(ISNUMBER(BM37)), ISERROR(BM37), $B37=""), "",
   IF($I37=1,
      IFBLANK(
         _xldudf_CX_PUSH(BM37*fxVal_normal, CX_ENTITY, $B37, BM$11, BM$14, BM$19,),
         ""
      ),
      IF($I37=2,
         IFBLANK(
            _xldudf_CX_PUSH(BM37, CX_ENTITY, $B37, BM$11, BM$14, BM$19,),
            ""
         ),
         IF($I37=3,
            "",
            IFBLANK(
               _xldudf_CX_PUSH(BM37, CX_ENTITY, $B37, BM$11, BM$14, BM$19,),
               ""
            )
         )
      )
   )
)),"")</f>
        <v/>
      </c>
      <c r="EN37" s="2445" t="str" cm="1">
        <f t="array" aca="1" ref="EN37" ca="1">IFERROR(IF(BN37*fxVal_normal=_PL!BN37,"",IF(OR(BN37="",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56" ht="21" customHeight="1">
      <c r="A38" s="1625"/>
      <c r="B38" s="2439" t="str">
        <f>_xlfn.LET(
_xlpm.IsNotAttrDynamic, D38="",
_xlpm.Attr,_PL!F38,
_xlpm.NotInUse,Y38=D38,
_xlpm.RESULT, IF(_xlpm.IsNotAttrDynamic, _xlpm.Attr, IF( _xlpm.NotInUse, "", Y38)
),IF(_xlpm.RESULT ="", "", _xlpm.RESULT))</f>
        <v>Other Items</v>
      </c>
      <c r="C38" s="2439" t="str" cm="1">
        <f t="array" ref="C38">IFBLANK(_PL!C38,"")</f>
        <v>Other Items (Company View)</v>
      </c>
      <c r="D38" s="1548"/>
      <c r="E38" s="2440" t="e" cm="1">
        <f t="array" aca="1" ref="E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)($AD38:$CQ38, Z38)</f>
        <v>#NAME?</v>
      </c>
      <c r="F38" s="1897"/>
      <c r="G38" s="1897"/>
      <c r="H38" s="401">
        <v>0</v>
      </c>
      <c r="I38" s="401">
        <v>1</v>
      </c>
      <c r="J38" s="401" cm="1">
        <f t="array" ref="J38">IFBLANK( Z38,"")</f>
        <v>1</v>
      </c>
      <c r="K38" s="578" t="str">
        <f t="shared" si="3"/>
        <v>Yes</v>
      </c>
      <c r="L38" s="37"/>
      <c r="N38" s="158"/>
      <c r="O38" s="101"/>
      <c r="P38" s="52"/>
      <c r="Q38" s="101"/>
      <c r="R38" s="126"/>
      <c r="S38" s="101"/>
      <c r="T38" s="101"/>
      <c r="U38" s="39"/>
      <c r="V38" s="37"/>
      <c r="W38" s="91" t="str">
        <f t="shared" si="4"/>
        <v>Actual</v>
      </c>
      <c r="X38" s="2081" t="str">
        <f>_PL!X38</f>
        <v>a</v>
      </c>
      <c r="Y38" s="911">
        <v>2</v>
      </c>
      <c r="Z38" s="198" cm="1">
        <f t="array" ref="Z38">_xlfn.SWITCH(
    TRUE,
    _PL!$L38=TRUE, 1,
    _PL!$L38=FALSE,-1,
    _PL!$L38=-1,0,
""
)</f>
        <v>1</v>
      </c>
      <c r="AA38" s="200"/>
      <c r="AB38" s="301" t="str">
        <f>_PL!AB38</f>
        <v>Other Items</v>
      </c>
      <c r="AC38" s="275" t="str" cm="1">
        <f t="array" aca="1" ref="AC38" ca="1">_xlfn.LET(
_xlpm._termname, $AB38,
_xlpm._iconname, "find",
_xlpm._icon, fx_getIcon(_xlpm._iconname),
_xlpm._location, _xlfn.XLOOKUP(LOWER(_xlpm._termname), LOWER(tbl_acctDef[Term]),tbl_acctDef[Term]),
_xlpm._hyperlink, HYPERLINK("#"&amp;CELL("address",_xlpm._location), _xlpm._icon),
IFERROR(_xlpm._hyperlink,"")
)</f>
        <v/>
      </c>
      <c r="AD38" s="2441">
        <v>1</v>
      </c>
      <c r="AE38" s="2441">
        <v>1</v>
      </c>
      <c r="AF38" s="2441">
        <v>1</v>
      </c>
      <c r="AG38" s="2441">
        <v>1</v>
      </c>
      <c r="AH38" s="2441">
        <v>1</v>
      </c>
      <c r="AI38" s="2441">
        <v>1</v>
      </c>
      <c r="AJ38" s="2441">
        <v>1</v>
      </c>
      <c r="AK38" s="2441">
        <v>1</v>
      </c>
      <c r="AL38" s="2441">
        <v>1</v>
      </c>
      <c r="AM38" s="2441">
        <v>1</v>
      </c>
      <c r="AN38" s="2441">
        <v>1</v>
      </c>
      <c r="AO38" s="2441">
        <v>1</v>
      </c>
      <c r="AP38" s="2441">
        <v>1</v>
      </c>
      <c r="AQ38" s="2441">
        <v>1</v>
      </c>
      <c r="AR38" s="2441">
        <v>1</v>
      </c>
      <c r="AS38" s="2441">
        <v>1</v>
      </c>
      <c r="AT38" s="2441">
        <v>1</v>
      </c>
      <c r="AU38" s="2441">
        <v>1</v>
      </c>
      <c r="AV38" s="2441">
        <v>1</v>
      </c>
      <c r="AW38" s="2441">
        <v>1</v>
      </c>
      <c r="AX38" s="2441">
        <v>1</v>
      </c>
      <c r="AY38" s="2441">
        <v>1</v>
      </c>
      <c r="AZ38" s="2441">
        <v>1</v>
      </c>
      <c r="BA38" s="2441">
        <v>1</v>
      </c>
      <c r="BB38" s="2441">
        <v>1</v>
      </c>
      <c r="BC38" s="2441">
        <v>1</v>
      </c>
      <c r="BD38" s="2441">
        <v>1</v>
      </c>
      <c r="BE38" s="2441">
        <v>1</v>
      </c>
      <c r="BF38" s="2441">
        <v>1</v>
      </c>
      <c r="BG38" s="2441">
        <v>1</v>
      </c>
      <c r="BH38" s="2441">
        <v>1</v>
      </c>
      <c r="BI38" s="2441">
        <v>1</v>
      </c>
      <c r="BJ38" s="2441">
        <v>1</v>
      </c>
      <c r="BK38" s="2441">
        <v>1</v>
      </c>
      <c r="BL38" s="2441">
        <v>1</v>
      </c>
      <c r="BM38" s="2441">
        <v>1</v>
      </c>
      <c r="BN38" s="2441">
        <v>1</v>
      </c>
      <c r="BO38" s="2442"/>
      <c r="BP38" s="2442"/>
      <c r="BQ38" s="2442"/>
      <c r="BR38" s="2442"/>
      <c r="BS38" s="2442"/>
      <c r="BT38" s="2442"/>
      <c r="BU38" s="2442"/>
      <c r="BV38" s="2442"/>
      <c r="BW38" s="2442"/>
      <c r="BX38" s="2442"/>
      <c r="BY38" s="2442"/>
      <c r="BZ38" s="2442"/>
      <c r="CA38" s="34"/>
      <c r="CC38" s="33"/>
      <c r="CD38" s="1772" t="e" cm="1">
        <f t="array" aca="1" ref="CD38" ca="1">_xlfn.LET( _xlpm.CheckBlank, SUM(PL!$AD38:'PL'!$BN38) = 0, IF(_xlpm.CheckBlank, "", SUM(_xlfn._xlws.FILTER(PL!$AD38:$BN38,(YEAR(PL!$AD$12:$BN$12)=PL!CD$12)*(array_timeline&lt;=PL!CD$11)))))</f>
        <v>#NAME?</v>
      </c>
      <c r="CE38" s="1772" t="e" cm="1">
        <f t="array" aca="1" ref="CE38" ca="1">_xlfn.LET( _xlpm.CheckBlank, SUM(PL!$AD38:'PL'!$BN38) = 0, IF(_xlpm.CheckBlank, "", SUM(_xlfn._xlws.FILTER(PL!$AD38:$BN38,(YEAR(PL!$AD$12:$BN$12)=PL!CE$12)*(array_timeline&lt;=PL!CE$11)))))</f>
        <v>#NAME?</v>
      </c>
      <c r="CF38" s="88"/>
      <c r="CG38" s="1461" t="str" cm="1">
        <f t="array" aca="1" ref="CG38" ca="1">IFERROR(_xlfn.LET(_xlpm.CheckBlank,SUM(PL!$AD38:$BN38)=0,IF(_xlpm.CheckBlank,"",SUM(_xlfn._xlws.FILTER(PL!$AD38:$BN38,(YEAR(PL!$AD$12:$BN$12)=PL!CG$12)*(array_timeline&lt;=PL!CG$11))))),"n/a")</f>
        <v>n/a</v>
      </c>
      <c r="CH38" s="1461" t="e" cm="1">
        <f t="array" aca="1" ref="CH38" ca="1">_xlfn.LET( _xlpm.CheckBlank, SUM(PL!$AD38:$BN38) = 0, IF(_xlpm.CheckBlank, "", SUM(_xlfn._xlws.FILTER(PL!$AD38:$BN38,(YEAR(PL!$AD$12:$BN$12)=PL!CH$12)*(array_timeline&lt;=PL!CH$11)))))</f>
        <v>#NAME?</v>
      </c>
      <c r="CI38" s="88"/>
      <c r="CJ38" s="1461" cm="1">
        <f t="array" ref="CJ38">_xlfn.LET( _xlpm.CheckBlank, SUM(PL!$AD38:$BN38) = 0, IF(_xlpm.CheckBlank, "", SUM(_xlfn.TAKE(_xlfn.DROP(PL!$AD38:$BN38, ,-DATEDIFF(PL!CJ$11, val_asOfDate,"M")),1,-12))))</f>
        <v>12</v>
      </c>
      <c r="CK38" s="1461" cm="1">
        <f t="array" ref="CK38">_xlfn.LET( _xlpm.CheckBlank, SUM(PL!$AD38:$BN38) = 0, IF(_xlpm.CheckBlank, "", SUM(_xlfn.TAKE(_xlfn.DROP(PL!$AD38:$BN38, ,-DATEDIFF(PL!CK$11, val_asOfDate,"M")),1,-12))))</f>
        <v>12</v>
      </c>
      <c r="CL38" s="88"/>
      <c r="CM38" s="2441">
        <v>1</v>
      </c>
      <c r="CN38" s="2441">
        <v>1</v>
      </c>
      <c r="CO38" s="1169"/>
      <c r="CP38" s="2441">
        <v>1</v>
      </c>
      <c r="CQ38" s="2441">
        <v>1</v>
      </c>
      <c r="CR38" s="34"/>
      <c r="CS38" s="2056"/>
      <c r="CT38" s="2085" t="e" cm="1">
        <f t="array" aca="1" ref="CT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_xldudf_CX_PUSH(Y38,CX_ENTITY,C38,EOMONTH(val_asOfDate,0)),
       ""
     )
   )
)</f>
        <v>#NAME?</v>
      </c>
      <c r="CU38" s="2085" t="e" cm="1">
        <f t="array" aca="1" ref="CU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_xldudf_CX_PUSH(Y38,CX_ENTITY,C38,EOMONTH(val_asOfDate,1)),
       ""
     )
   )
)</f>
        <v>#NAME?</v>
      </c>
      <c r="CV38" s="2085" t="e" cm="1">
        <f t="array" aca="1" ref="CV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_xldudf_CX_PUSH(Y38,CX_ENTITY,C38,EOMONTH(val_asOfDate,2)),
       ""
     )
   )
)</f>
        <v>#NAME?</v>
      </c>
      <c r="CW38" s="2085" t="e" cm="1">
        <f t="array" aca="1" ref="CW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_xldudf_CX_PUSH(Y38,CX_ENTITY,C38,EOMONTH(val_asOfDate,3)),
       ""
     )
   )
)</f>
        <v>#NAME?</v>
      </c>
      <c r="CX38" s="2443"/>
      <c r="CY38" s="2444" t="str" cm="1">
        <f t="array" aca="1" ref="CY38" ca="1">IFERROR(IF(CM38*fxVal_normal=_PL!CM38,"",IF(OR($CM38="",$CM38=0, NOT(ISNUMBER($CM38)), ISERROR($CM38), $B38=""), "",
   IF($I38=1,
      IFBLANK(
         _xldudf_CX_PUSH($CM38*fxVal_normal, CX_ENTITY, $B38, $CM$11, $CM$14, $CM$19,),
         ""
      ),
      IF($I38=2,
         IFBLANK(
            _xldudf_CX_PUSH($CM38, CX_ENTITY, $B38, $CM$11, $CM$14, $CM$19,),
            ""
         ),
         IF($I38=3,
            "",
            IFBLANK(
               _xldudf_CX_PUSH($CM38, CX_ENTITY, $B38, $CM$11, $CM$14, $CM$19,),
               ""
            )
         )
      )
   )
)),"")</f>
        <v/>
      </c>
      <c r="CZ38" s="2444" t="str" cm="1">
        <f t="array" aca="1" ref="CZ38" ca="1">IFERROR(IF(CN38*fxVal_normal=_PL!CN38,"",IF(OR($CN38="",$CN38=0, NOT(ISNUMBER($CN38)), ISERROR($CN38), $B38=""), "",
   IF($I38=1,
      IFBLANK(
         _xldudf_CX_PUSH($CN38*fxVal_normal, CX_ENTITY, $B38, $CN$11, $CN$14, $CN$19,),
         ""
      ),
      IF($I38=2,
         IFBLANK(
            _xldudf_CX_PUSH($CN38, CX_ENTITY, $B38, $CN$11, $CN$14, $CN$19,),
            ""
         ),
         IF($I38=3,
            "",
            IFBLANK(
               _xldudf_CX_PUSH($CN38, CX_ENTITY, $B38, $CN$11, $CN$14, $CN$19,),
               ""
            )
         )
      )
   )
)),"")</f>
        <v/>
      </c>
      <c r="DA38" s="2444" t="str" cm="1">
        <f t="array" aca="1" ref="DA38" ca="1">IFERROR(IF(CP38*fxVal_normal=_PL!CP38,"",IF(OR($CP38="",$CP38=0, NOT(ISNUMBER($CP38)), ISERROR($CP38), $B38=""), "",
   IF($I38=1,
      IFBLANK(
         _xldudf_CX_PUSH($CP38*fxVal_normal, CX_ENTITY, $B38, $CP$11, $CP$14, $CP$19,),
         ""
      ),
      IF($I38=2,
         IFBLANK(
            _xldudf_CX_PUSH($CP38, CX_ENTITY, $B38, $CP$11, $CP$14, $CP$19,),
            ""
         ),
         IF($I38=3,
            "",
            IFBLANK(
               _xldudf_CX_PUSH($CP38, CX_ENTITY, $B38, $CP$11, $CP$14, $CP$19,),
               ""
            )
         )
      )
   )
)),"")</f>
        <v/>
      </c>
      <c r="DB38" s="2444" t="str" cm="1">
        <f t="array" aca="1" ref="DB38" ca="1">IFERROR(IF(CQ38*fxVal_normal=_PL!CQ38,"",IF(OR($CQ38="", $CQ38=0, NOT(ISNUMBER($CQ38)), ISERROR($CQ38), $B38=""), "",
   IF($I38=1,
      IFBLANK(
         _xldudf_CX_PUSH($CQ38*fxVal_normal, CX_ENTITY, $B38, $CQ$11, $CQ$14, $CQ$19,),
         ""
      ),
      IF($I38=2,
         IFBLANK(
            _xldudf_CX_PUSH($CQ38, CX_ENTITY, $B38, $CQ$11, $CQ$14, $CQ$19,),
            ""
         ),
         IF($I38=3,
            "",
            IFBLANK(
               _xldudf_CX_PUSH($CQ38, CX_ENTITY, $B38, $CQ$11, $CQ$14, $CQ$19,),
               ""
            )
         )
      )
   ))
),"")</f>
        <v/>
      </c>
      <c r="DC38" s="2443"/>
      <c r="DD38" s="2445" t="str" cm="1">
        <f t="array" aca="1" ref="DD38" ca="1">IFERROR(IF(AD38*fxVal_normal=_PL!AD38,"",IF(OR(AD38="", NOT(ISNUMBER(AD38)), ISERROR(AD38), $B38=""), "",
   IF($I38=1,
      IFBLANK(
         _xldudf_CX_PUSH(AD38*fxVal_normal, CX_ENTITY, $B38, AD$11, AD$14, AD$19,),
         ""
      ),
      IF($I38=2,
         IFBLANK(
            _xldudf_CX_PUSH(AD38, CX_ENTITY, $B38, AD$11, AD$14, AD$19,),
            ""
         ),
         IF($I38=3,
            "",
            IFBLANK(
               _xldudf_CX_PUSH(AD38, CX_ENTITY, $B38, AD$11, AD$14, AD$19,),
               ""
            )
         )
      )
   )
)),"")</f>
        <v/>
      </c>
      <c r="DE38" s="2445" t="str" cm="1">
        <f t="array" aca="1" ref="DE38" ca="1">IFERROR(IF(AE38*fxVal_normal=_PL!AE38,"",IF(OR(AE38="", NOT(ISNUMBER(AE38)), ISERROR(AE38), $B38=""), "",
   IF($I38=1,
      IFBLANK(
         _xldudf_CX_PUSH(AE38*fxVal_normal, CX_ENTITY, $B38, AE$11, AE$14, AE$19,),
         ""
      ),
      IF($I38=2,
         IFBLANK(
            _xldudf_CX_PUSH(AE38, CX_ENTITY, $B38, AE$11, AE$14, AE$19,),
            ""
         ),
         IF($I38=3,
            "",
            IFBLANK(
               _xldudf_CX_PUSH(AE38, CX_ENTITY, $B38, AE$11, AE$14, AE$19,),
               ""
            )
         )
      )
   )
)),"")</f>
        <v/>
      </c>
      <c r="DF38" s="2445" t="str" cm="1">
        <f t="array" aca="1" ref="DF38" ca="1">IFERROR(IF(AF38*fxVal_normal=_PL!AF38,"",IF(OR(AF38="", NOT(ISNUMBER(AF38)), ISERROR(AF38), $B38=""), "",
   IF($I38=1,
      IFBLANK(
         _xldudf_CX_PUSH(AF38*fxVal_normal, CX_ENTITY, $B38, AF$11, AF$14, AF$19,),
         ""
      ),
      IF($I38=2,
         IFBLANK(
            _xldudf_CX_PUSH(AF38, CX_ENTITY, $B38, AF$11, AF$14, AF$19,),
            ""
         ),
         IF($I38=3,
            "",
            IFBLANK(
               _xldudf_CX_PUSH(AF38, CX_ENTITY, $B38, AF$11, AF$14, AF$19,),
               ""
            )
         )
      )
   )
)),"")</f>
        <v/>
      </c>
      <c r="DG38" s="2445" t="str" cm="1">
        <f t="array" aca="1" ref="DG38" ca="1">IFERROR(IF(AG38*fxVal_normal=_PL!AG38,"",IF(OR(AG38="", NOT(ISNUMBER(AG38)), ISERROR(AG38), $B38=""), "",
   IF($I38=1,
      IFBLANK(
         _xldudf_CX_PUSH(AG38*fxVal_normal, CX_ENTITY, $B38, AG$11, AG$14, AG$19,),
         ""
      ),
      IF($I38=2,
         IFBLANK(
            _xldudf_CX_PUSH(AG38, CX_ENTITY, $B38, AG$11, AG$14, AG$19,),
            ""
         ),
         IF($I38=3,
            "",
            IFBLANK(
               _xldudf_CX_PUSH(AG38, CX_ENTITY, $B38, AG$11, AG$14, AG$19,),
               ""
            )
         )
      )
   )
)),"")</f>
        <v/>
      </c>
      <c r="DH38" s="2445" t="str" cm="1">
        <f t="array" aca="1" ref="DH38" ca="1">IFERROR(IF(AH38*fxVal_normal=_PL!AH38,"",IF(OR(AH38="", NOT(ISNUMBER(AH38)), ISERROR(AH38), $B38=""), "",
   IF($I38=1,
      IFBLANK(
         _xldudf_CX_PUSH(AH38*fxVal_normal, CX_ENTITY, $B38, AH$11, AH$14, AH$19,),
         ""
      ),
      IF($I38=2,
         IFBLANK(
            _xldudf_CX_PUSH(AH38, CX_ENTITY, $B38, AH$11, AH$14, AH$19,),
            ""
         ),
         IF($I38=3,
            "",
            IFBLANK(
               _xldudf_CX_PUSH(AH38, CX_ENTITY, $B38, AH$11, AH$14, AH$19,),
               ""
            )
         )
      )
   )
)),"")</f>
        <v/>
      </c>
      <c r="DI38" s="2445" t="str" cm="1">
        <f t="array" aca="1" ref="DI38" ca="1">IFERROR(IF(AI38*fxVal_normal=_PL!AI38,"",IF(OR(AI38="", NOT(ISNUMBER(AI38)), ISERROR(AI38), $B38=""), "",
   IF($I38=1,
      IFBLANK(
         _xldudf_CX_PUSH(AI38*fxVal_normal, CX_ENTITY, $B38, AI$11, AI$14, AI$19,),
         ""
      ),
      IF($I38=2,
         IFBLANK(
            _xldudf_CX_PUSH(AI38, CX_ENTITY, $B38, AI$11, AI$14, AI$19,),
            ""
         ),
         IF($I38=3,
            "",
            IFBLANK(
               _xldudf_CX_PUSH(AI38, CX_ENTITY, $B38, AI$11, AI$14, AI$19,),
               ""
            )
         )
      )
   )
)),"")</f>
        <v/>
      </c>
      <c r="DJ38" s="2445" t="str" cm="1">
        <f t="array" aca="1" ref="DJ38" ca="1">IFERROR(IF(AJ38*fxVal_normal=_PL!AJ38,"",IF(OR(AJ38="", NOT(ISNUMBER(AJ38)), ISERROR(AJ38), $B38=""), "",
   IF($I38=1,
      IFBLANK(
         _xldudf_CX_PUSH(AJ38*fxVal_normal, CX_ENTITY, $B38, AJ$11, AJ$14, AJ$19,),
         ""
      ),
      IF($I38=2,
         IFBLANK(
            _xldudf_CX_PUSH(AJ38, CX_ENTITY, $B38, AJ$11, AJ$14, AJ$19,),
            ""
         ),
         IF($I38=3,
            "",
            IFBLANK(
               _xldudf_CX_PUSH(AJ38, CX_ENTITY, $B38, AJ$11, AJ$14, AJ$19,),
               ""
            )
         )
      )
   )
)),"")</f>
        <v/>
      </c>
      <c r="DK38" s="2445" t="str" cm="1">
        <f t="array" aca="1" ref="DK38" ca="1">IFERROR(IF(AK38*fxVal_normal=_PL!AK38,"",IF(OR(AK38="", NOT(ISNUMBER(AK38)), ISERROR(AK38), $B38=""), "",
   IF($I38=1,
      IFBLANK(
         _xldudf_CX_PUSH(AK38*fxVal_normal, CX_ENTITY, $B38, AK$11, AK$14, AK$19,),
         ""
      ),
      IF($I38=2,
         IFBLANK(
            _xldudf_CX_PUSH(AK38, CX_ENTITY, $B38, AK$11, AK$14, AK$19,),
            ""
         ),
         IF($I38=3,
            "",
            IFBLANK(
               _xldudf_CX_PUSH(AK38, CX_ENTITY, $B38, AK$11, AK$14, AK$19,),
               ""
            )
         )
      )
   )
)),"")</f>
        <v/>
      </c>
      <c r="DL38" s="2445" t="str" cm="1">
        <f t="array" aca="1" ref="DL38" ca="1">IFERROR(IF(AL38*fxVal_normal=_PL!AL38,"",IF(OR(AL38="", NOT(ISNUMBER(AL38)), ISERROR(AL38), $B38=""), "",
   IF($I38=1,
      IFBLANK(
         _xldudf_CX_PUSH(AL38*fxVal_normal, CX_ENTITY, $B38, AL$11, AL$14, AL$19,),
         ""
      ),
      IF($I38=2,
         IFBLANK(
            _xldudf_CX_PUSH(AL38, CX_ENTITY, $B38, AL$11, AL$14, AL$19,),
            ""
         ),
         IF($I38=3,
            "",
            IFBLANK(
               _xldudf_CX_PUSH(AL38, CX_ENTITY, $B38, AL$11, AL$14, AL$19,),
               ""
            )
         )
      )
   )
)),"")</f>
        <v/>
      </c>
      <c r="DM38" s="2445" t="str" cm="1">
        <f t="array" aca="1" ref="DM38" ca="1">IFERROR(IF(AM38*fxVal_normal=_PL!AM38,"",IF(OR(AM38="", NOT(ISNUMBER(AM38)), ISERROR(AM38), $B38=""), "",
   IF($I38=1,
      IFBLANK(
         _xldudf_CX_PUSH(AM38*fxVal_normal, CX_ENTITY, $B38, AM$11, AM$14, AM$19,),
         ""
      ),
      IF($I38=2,
         IFBLANK(
            _xldudf_CX_PUSH(AM38, CX_ENTITY, $B38, AM$11, AM$14, AM$19,),
            ""
         ),
         IF($I38=3,
            "",
            IFBLANK(
               _xldudf_CX_PUSH(AM38, CX_ENTITY, $B38, AM$11, AM$14, AM$19,),
               ""
            )
         )
      )
   )
)),"")</f>
        <v/>
      </c>
      <c r="DN38" s="2445" t="str" cm="1">
        <f t="array" aca="1" ref="DN38" ca="1">IFERROR(IF(AN38*fxVal_normal=_PL!AN38,"",IF(OR(AN38="", NOT(ISNUMBER(AN38)), ISERROR(AN38), $B38=""), "",
   IF($I38=1,
      IFBLANK(
         _xldudf_CX_PUSH(AN38*fxVal_normal, CX_ENTITY, $B38, AN$11, AN$14, AN$19,),
         ""
      ),
      IF($I38=2,
         IFBLANK(
            _xldudf_CX_PUSH(AN38, CX_ENTITY, $B38, AN$11, AN$14, AN$19,),
            ""
         ),
         IF($I38=3,
            "",
            IFBLANK(
               _xldudf_CX_PUSH(AN38, CX_ENTITY, $B38, AN$11, AN$14, AN$19,),
               ""
            )
         )
      )
   )
)),"")</f>
        <v/>
      </c>
      <c r="DO38" s="2445" t="str" cm="1">
        <f t="array" aca="1" ref="DO38" ca="1">IFERROR(IF(AO38*fxVal_normal=_PL!AO38,"",IF(OR(AO38="", NOT(ISNUMBER(AO38)), ISERROR(AO38), $B38=""), "",
   IF($I38=1,
      IFBLANK(
         _xldudf_CX_PUSH(AO38*fxVal_normal, CX_ENTITY, $B38, AO$11, AO$14, AO$19,),
         ""
      ),
      IF($I38=2,
         IFBLANK(
            _xldudf_CX_PUSH(AO38, CX_ENTITY, $B38, AO$11, AO$14, AO$19,),
            ""
         ),
         IF($I38=3,
            "",
            IFBLANK(
               _xldudf_CX_PUSH(AO38, CX_ENTITY, $B38, AO$11, AO$14, AO$19,),
               ""
            )
         )
      )
   )
)),"")</f>
        <v/>
      </c>
      <c r="DP38" s="2445" t="str" cm="1">
        <f t="array" aca="1" ref="DP38" ca="1">IFERROR(IF(AP38*fxVal_normal=_PL!AP38,"",IF(OR(AP38="", NOT(ISNUMBER(AP38)), ISERROR(AP38), $B38=""), "",
   IF($I38=1,
      IFBLANK(
         _xldudf_CX_PUSH(AP38*fxVal_normal, CX_ENTITY, $B38, AP$11, AP$14, AP$19,),
         ""
      ),
      IF($I38=2,
         IFBLANK(
            _xldudf_CX_PUSH(AP38, CX_ENTITY, $B38, AP$11, AP$14, AP$19,),
            ""
         ),
         IF($I38=3,
            "",
            IFBLANK(
               _xldudf_CX_PUSH(AP38, CX_ENTITY, $B38, AP$11, AP$14, AP$19,),
               ""
            )
         )
      )
   )
)),"")</f>
        <v/>
      </c>
      <c r="DQ38" s="2445" t="str" cm="1">
        <f t="array" aca="1" ref="DQ38" ca="1">IFERROR(IF(AQ38*fxVal_normal=_PL!AQ38,"",IF(OR(AQ38="", NOT(ISNUMBER(AQ38)), ISERROR(AQ38), $B38=""), "",
   IF($I38=1,
      IFBLANK(
         _xldudf_CX_PUSH(AQ38*fxVal_normal, CX_ENTITY, $B38, AQ$11, AQ$14, AQ$19,),
         ""
      ),
      IF($I38=2,
         IFBLANK(
            _xldudf_CX_PUSH(AQ38, CX_ENTITY, $B38, AQ$11, AQ$14, AQ$19,),
            ""
         ),
         IF($I38=3,
            "",
            IFBLANK(
               _xldudf_CX_PUSH(AQ38, CX_ENTITY, $B38, AQ$11, AQ$14, AQ$19,),
               ""
            )
         )
      )
   )
)),"")</f>
        <v/>
      </c>
      <c r="DR38" s="2445" t="str" cm="1">
        <f t="array" aca="1" ref="DR38" ca="1">IFERROR(IF(AR38*fxVal_normal=_PL!AR38,"",IF(OR(AR38="", NOT(ISNUMBER(AR38)), ISERROR(AR38), $B38=""), "",
   IF($I38=1,
      IFBLANK(
         _xldudf_CX_PUSH(AR38*fxVal_normal, CX_ENTITY, $B38, AR$11, AR$14, AR$19,),
         ""
      ),
      IF($I38=2,
         IFBLANK(
            _xldudf_CX_PUSH(AR38, CX_ENTITY, $B38, AR$11, AR$14, AR$19,),
            ""
         ),
         IF($I38=3,
            "",
            IFBLANK(
               _xldudf_CX_PUSH(AR38, CX_ENTITY, $B38, AR$11, AR$14, AR$19,),
               ""
            )
         )
      )
   )
)),"")</f>
        <v/>
      </c>
      <c r="DS38" s="2445" t="str" cm="1">
        <f t="array" aca="1" ref="DS38" ca="1">IFERROR(IF(AS38*fxVal_normal=_PL!AS38,"",IF(OR(AS38="", NOT(ISNUMBER(AS38)), ISERROR(AS38), $B38=""), "",
   IF($I38=1,
      IFBLANK(
         _xldudf_CX_PUSH(AS38*fxVal_normal, CX_ENTITY, $B38, AS$11, AS$14, AS$19,),
         ""
      ),
      IF($I38=2,
         IFBLANK(
            _xldudf_CX_PUSH(AS38, CX_ENTITY, $B38, AS$11, AS$14, AS$19,),
            ""
         ),
         IF($I38=3,
            "",
            IFBLANK(
               _xldudf_CX_PUSH(AS38, CX_ENTITY, $B38, AS$11, AS$14, AS$19,),
               ""
            )
         )
      )
   )
)),"")</f>
        <v/>
      </c>
      <c r="DT38" s="2445" t="str" cm="1">
        <f t="array" aca="1" ref="DT38" ca="1">IFERROR(IF(AT38*fxVal_normal=_PL!AT38,"",IF(OR(AT38="", NOT(ISNUMBER(AT38)), ISERROR(AT38), $B38=""), "",
   IF($I38=1,
      IFBLANK(
         _xldudf_CX_PUSH(AT38*fxVal_normal, CX_ENTITY, $B38, AT$11, AT$14, AT$19,),
         ""
      ),
      IF($I38=2,
         IFBLANK(
            _xldudf_CX_PUSH(AT38, CX_ENTITY, $B38, AT$11, AT$14, AT$19,),
            ""
         ),
         IF($I38=3,
            "",
            IFBLANK(
               _xldudf_CX_PUSH(AT38, CX_ENTITY, $B38, AT$11, AT$14, AT$19,),
               ""
            )
         )
      )
   )
)),"")</f>
        <v/>
      </c>
      <c r="DU38" s="2445" t="str" cm="1">
        <f t="array" aca="1" ref="DU38" ca="1">IFERROR(IF(AU38*fxVal_normal=_PL!AU38,"",IF(OR(AU38="", NOT(ISNUMBER(AU38)), ISERROR(AU38), $B38=""), "",
   IF($I38=1,
      IFBLANK(
         _xldudf_CX_PUSH(AU38*fxVal_normal, CX_ENTITY, $B38, AU$11, AU$14, AU$19,),
         ""
      ),
      IF($I38=2,
         IFBLANK(
            _xldudf_CX_PUSH(AU38, CX_ENTITY, $B38, AU$11, AU$14, AU$19,),
            ""
         ),
         IF($I38=3,
            "",
            IFBLANK(
               _xldudf_CX_PUSH(AU38, CX_ENTITY, $B38, AU$11, AU$14, AU$19,),
               ""
            )
         )
      )
   )
)),"")</f>
        <v/>
      </c>
      <c r="DV38" s="2445" t="str" cm="1">
        <f t="array" aca="1" ref="DV38" ca="1">IFERROR(IF(AV38*fxVal_normal=_PL!AV38,"",IF(OR(AV38="", NOT(ISNUMBER(AV38)), ISERROR(AV38), $B38=""), "",
   IF($I38=1,
      IFBLANK(
         _xldudf_CX_PUSH(AV38*fxVal_normal, CX_ENTITY, $B38, AV$11, AV$14, AV$19,),
         ""
      ),
      IF($I38=2,
         IFBLANK(
            _xldudf_CX_PUSH(AV38, CX_ENTITY, $B38, AV$11, AV$14, AV$19,),
            ""
         ),
         IF($I38=3,
            "",
            IFBLANK(
               _xldudf_CX_PUSH(AV38, CX_ENTITY, $B38, AV$11, AV$14, AV$19,),
               ""
            )
         )
      )
   )
)),"")</f>
        <v/>
      </c>
      <c r="DW38" s="2445" t="str" cm="1">
        <f t="array" aca="1" ref="DW38" ca="1">IFERROR(IF(AW38*fxVal_normal=_PL!AW38,"",IF(OR(AW38="", NOT(ISNUMBER(AW38)), ISERROR(AW38), $B38=""), "",
   IF($I38=1,
      IFBLANK(
         _xldudf_CX_PUSH(AW38*fxVal_normal, CX_ENTITY, $B38, AW$11, AW$14, AW$19,),
         ""
      ),
      IF($I38=2,
         IFBLANK(
            _xldudf_CX_PUSH(AW38, CX_ENTITY, $B38, AW$11, AW$14, AW$19,),
            ""
         ),
         IF($I38=3,
            "",
            IFBLANK(
               _xldudf_CX_PUSH(AW38, CX_ENTITY, $B38, AW$11, AW$14, AW$19,),
               ""
            )
         )
      )
   )
)),"")</f>
        <v/>
      </c>
      <c r="DX38" s="2445" t="str" cm="1">
        <f t="array" aca="1" ref="DX38" ca="1">IFERROR(IF(AX38*fxVal_normal=_PL!AX38,"",IF(OR(AX38="", NOT(ISNUMBER(AX38)), ISERROR(AX38), $B38=""), "",
   IF($I38=1,
      IFBLANK(
         _xldudf_CX_PUSH(AX38*fxVal_normal, CX_ENTITY, $B38, AX$11, AX$14, AX$19,),
         ""
      ),
      IF($I38=2,
         IFBLANK(
            _xldudf_CX_PUSH(AX38, CX_ENTITY, $B38, AX$11, AX$14, AX$19,),
            ""
         ),
         IF($I38=3,
            "",
            IFBLANK(
               _xldudf_CX_PUSH(AX38, CX_ENTITY, $B38, AX$11, AX$14, AX$19,),
               ""
            )
         )
      )
   )
)),"")</f>
        <v/>
      </c>
      <c r="DY38" s="2445" t="str" cm="1">
        <f t="array" aca="1" ref="DY38" ca="1">IFERROR(IF(AY38*fxVal_normal=_PL!AY38,"",IF(OR(AY38="", NOT(ISNUMBER(AY38)), ISERROR(AY38), $B38=""), "",
   IF($I38=1,
      IFBLANK(
         _xldudf_CX_PUSH(AY38*fxVal_normal, CX_ENTITY, $B38, AY$11, AY$14, AY$19,),
         ""
      ),
      IF($I38=2,
         IFBLANK(
            _xldudf_CX_PUSH(AY38, CX_ENTITY, $B38, AY$11, AY$14, AY$19,),
            ""
         ),
         IF($I38=3,
            "",
            IFBLANK(
               _xldudf_CX_PUSH(AY38, CX_ENTITY, $B38, AY$11, AY$14, AY$19,),
               ""
            )
         )
      )
   )
)),"")</f>
        <v/>
      </c>
      <c r="DZ38" s="2445" t="str" cm="1">
        <f t="array" aca="1" ref="DZ38" ca="1">IFERROR(IF(AZ38*fxVal_normal=_PL!AZ38,"",IF(OR(AZ38="", NOT(ISNUMBER(AZ38)), ISERROR(AZ38), $B38=""), "",
   IF($I38=1,
      IFBLANK(
         _xldudf_CX_PUSH(AZ38*fxVal_normal, CX_ENTITY, $B38, AZ$11, AZ$14, AZ$19,),
         ""
      ),
      IF($I38=2,
         IFBLANK(
            _xldudf_CX_PUSH(AZ38, CX_ENTITY, $B38, AZ$11, AZ$14, AZ$19,),
            ""
         ),
         IF($I38=3,
            "",
            IFBLANK(
               _xldudf_CX_PUSH(AZ38, CX_ENTITY, $B38, AZ$11, AZ$14, AZ$19,),
               ""
            )
         )
      )
   )
)),"")</f>
        <v/>
      </c>
      <c r="EA38" s="2445" t="str" cm="1">
        <f t="array" aca="1" ref="EA38" ca="1">IFERROR(IF(BA38*fxVal_normal=_PL!BA38,"",IF(OR(BA38="", NOT(ISNUMBER(BA38)), ISERROR(BA38), $B38=""), "",
   IF($I38=1,
      IFBLANK(
         _xldudf_CX_PUSH(BA38*fxVal_normal, CX_ENTITY, $B38, BA$11, BA$14, BA$19,),
         ""
      ),
      IF($I38=2,
         IFBLANK(
            _xldudf_CX_PUSH(BA38, CX_ENTITY, $B38, BA$11, BA$14, BA$19,),
            ""
         ),
         IF($I38=3,
            "",
            IFBLANK(
               _xldudf_CX_PUSH(BA38, CX_ENTITY, $B38, BA$11, BA$14, BA$19,),
               ""
            )
         )
      )
   )
)),"")</f>
        <v/>
      </c>
      <c r="EB38" s="2445" t="str" cm="1">
        <f t="array" aca="1" ref="EB38" ca="1">IFERROR(IF(BB38*fxVal_normal=_PL!BB38,"",IF(OR(BB38="", NOT(ISNUMBER(BB38)), ISERROR(BB38), $B38=""), "",
   IF($I38=1,
      IFBLANK(
         _xldudf_CX_PUSH(BB38*fxVal_normal, CX_ENTITY, $B38, BB$11, BB$14, BB$19,),
         ""
      ),
      IF($I38=2,
         IFBLANK(
            _xldudf_CX_PUSH(BB38, CX_ENTITY, $B38, BB$11, BB$14, BB$19,),
            ""
         ),
         IF($I38=3,
            "",
            IFBLANK(
               _xldudf_CX_PUSH(BB38, CX_ENTITY, $B38, BB$11, BB$14, BB$19,),
               ""
            )
         )
      )
   )
)),"")</f>
        <v/>
      </c>
      <c r="EC38" s="2445" t="str" cm="1">
        <f t="array" aca="1" ref="EC38" ca="1">IFERROR(IF(BC38*fxVal_normal=_PL!BC38,"",IF(OR(BC38="", NOT(ISNUMBER(BC38)), ISERROR(BC38), $B38=""), "",
   IF($I38=1,
      IFBLANK(
         _xldudf_CX_PUSH(BC38*fxVal_normal, CX_ENTITY, $B38, BC$11, BC$14, BC$19,),
         ""
      ),
      IF($I38=2,
         IFBLANK(
            _xldudf_CX_PUSH(BC38, CX_ENTITY, $B38, BC$11, BC$14, BC$19,),
            ""
         ),
         IF($I38=3,
            "",
            IFBLANK(
               _xldudf_CX_PUSH(BC38, CX_ENTITY, $B38, BC$11, BC$14, BC$19,),
               ""
            )
         )
      )
   )
)),"")</f>
        <v/>
      </c>
      <c r="ED38" s="2445" t="str" cm="1">
        <f t="array" aca="1" ref="ED38" ca="1">IFERROR(IF(BD38*fxVal_normal=_PL!BD38,"",IF(OR(BD38="", NOT(ISNUMBER(BD38)), ISERROR(BD38), $B38=""), "",
   IF($I38=1,
      IFBLANK(
         _xldudf_CX_PUSH(BD38*fxVal_normal, CX_ENTITY, $B38, BD$11, BD$14, BD$19,),
         ""
      ),
      IF($I38=2,
         IFBLANK(
            _xldudf_CX_PUSH(BD38, CX_ENTITY, $B38, BD$11, BD$14, BD$19,),
            ""
         ),
         IF($I38=3,
            "",
            IFBLANK(
               _xldudf_CX_PUSH(BD38, CX_ENTITY, $B38, BD$11, BD$14, BD$19,),
               ""
            )
         )
      )
   )
)),"")</f>
        <v/>
      </c>
      <c r="EE38" s="2445" t="str" cm="1">
        <f t="array" aca="1" ref="EE38" ca="1">IFERROR(IF(BE38*fxVal_normal=_PL!BE38,"",IF(OR(BE38="", NOT(ISNUMBER(BE38)), ISERROR(BE38), $B38=""), "",
   IF($I38=1,
      IFBLANK(
         _xldudf_CX_PUSH(BE38*fxVal_normal, CX_ENTITY, $B38, BE$11, BE$14, BE$19,),
         ""
      ),
      IF($I38=2,
         IFBLANK(
            _xldudf_CX_PUSH(BE38, CX_ENTITY, $B38, BE$11, BE$14, BE$19,),
            ""
         ),
         IF($I38=3,
            "",
            IFBLANK(
               _xldudf_CX_PUSH(BE38, CX_ENTITY, $B38, BE$11, BE$14, BE$19,),
               ""
            )
         )
      )
   )
)),"")</f>
        <v/>
      </c>
      <c r="EF38" s="2445" t="str" cm="1">
        <f t="array" aca="1" ref="EF38" ca="1">IFERROR(IF(BF38*fxVal_normal=_PL!BF38,"",IF(OR(BF38="", NOT(ISNUMBER(BF38)), ISERROR(BF38), $B38=""), "",
   IF($I38=1,
      IFBLANK(
         _xldudf_CX_PUSH(BF38*fxVal_normal, CX_ENTITY, $B38, BF$11, BF$14, BF$19,),
         ""
      ),
      IF($I38=2,
         IFBLANK(
            _xldudf_CX_PUSH(BF38, CX_ENTITY, $B38, BF$11, BF$14, BF$19,),
            ""
         ),
         IF($I38=3,
            "",
            IFBLANK(
               _xldudf_CX_PUSH(BF38, CX_ENTITY, $B38, BF$11, BF$14, BF$19,),
               ""
            )
         )
      )
   )
)),"")</f>
        <v/>
      </c>
      <c r="EG38" s="2445" t="str" cm="1">
        <f t="array" aca="1" ref="EG38" ca="1">IFERROR(IF(BG38*fxVal_normal=_PL!BG38,"",IF(OR(BG38="", NOT(ISNUMBER(BG38)), ISERROR(BG38), $B38=""), "",
   IF($I38=1,
      IFBLANK(
         _xldudf_CX_PUSH(BG38*fxVal_normal, CX_ENTITY, $B38, BG$11, BG$14, BG$19,),
         ""
      ),
      IF($I38=2,
         IFBLANK(
            _xldudf_CX_PUSH(BG38, CX_ENTITY, $B38, BG$11, BG$14, BG$19,),
            ""
         ),
         IF($I38=3,
            "",
            IFBLANK(
               _xldudf_CX_PUSH(BG38, CX_ENTITY, $B38, BG$11, BG$14, BG$19,),
               ""
            )
         )
      )
   )
)),"")</f>
        <v/>
      </c>
      <c r="EH38" s="2445" t="str" cm="1">
        <f t="array" aca="1" ref="EH38" ca="1">IFERROR(IF(BH38*fxVal_normal=_PL!BH38,"",IF(OR(BH38="", NOT(ISNUMBER(BH38)), ISERROR(BH38), $B38=""), "",
   IF($I38=1,
      IFBLANK(
         _xldudf_CX_PUSH(BH38*fxVal_normal, CX_ENTITY, $B38, BH$11, BH$14, BH$19,),
         ""
      ),
      IF($I38=2,
         IFBLANK(
            _xldudf_CX_PUSH(BH38, CX_ENTITY, $B38, BH$11, BH$14, BH$19,),
            ""
         ),
         IF($I38=3,
            "",
            IFBLANK(
               _xldudf_CX_PUSH(BH38, CX_ENTITY, $B38, BH$11, BH$14, BH$19,),
               ""
            )
         )
      )
   )
)),"")</f>
        <v/>
      </c>
      <c r="EI38" s="2445" t="str" cm="1">
        <f t="array" aca="1" ref="EI38" ca="1">IFERROR(IF(BI38*fxVal_normal=_PL!BI38,"",IF(OR(BI38="", NOT(ISNUMBER(BI38)), ISERROR(BI38), $B38=""), "",
   IF($I38=1,
      IFBLANK(
         _xldudf_CX_PUSH(BI38*fxVal_normal, CX_ENTITY, $B38, BI$11, BI$14, BI$19,),
         ""
      ),
      IF($I38=2,
         IFBLANK(
            _xldudf_CX_PUSH(BI38, CX_ENTITY, $B38, BI$11, BI$14, BI$19,),
            ""
         ),
         IF($I38=3,
            "",
            IFBLANK(
               _xldudf_CX_PUSH(BI38, CX_ENTITY, $B38, BI$11, BI$14, BI$19,),
               ""
            )
         )
      )
   )
)),"")</f>
        <v/>
      </c>
      <c r="EJ38" s="2445" t="str" cm="1">
        <f t="array" aca="1" ref="EJ38" ca="1">IFERROR(IF(BJ38*fxVal_normal=_PL!BJ38,"",IF(OR(BJ38="", NOT(ISNUMBER(BJ38)), ISERROR(BJ38), $B38=""), "",
   IF($I38=1,
      IFBLANK(
         _xldudf_CX_PUSH(BJ38*fxVal_normal, CX_ENTITY, $B38, BJ$11, BJ$14, BJ$19,),
         ""
      ),
      IF($I38=2,
         IFBLANK(
            _xldudf_CX_PUSH(BJ38, CX_ENTITY, $B38, BJ$11, BJ$14, BJ$19,),
            ""
         ),
         IF($I38=3,
            "",
            IFBLANK(
               _xldudf_CX_PUSH(BJ38, CX_ENTITY, $B38, BJ$11, BJ$14, BJ$19,),
               ""
            )
         )
      )
   )
)),"")</f>
        <v/>
      </c>
      <c r="EK38" s="2445" t="str" cm="1">
        <f t="array" aca="1" ref="EK38" ca="1">IFERROR(IF(BK38*fxVal_normal=_PL!BK38,"",IF(OR(BK38="", NOT(ISNUMBER(BK38)), ISERROR(BK38), $B38=""), "",
   IF($I38=1,
      IFBLANK(
         _xldudf_CX_PUSH(BK38*fxVal_normal, CX_ENTITY, $B38, BK$11, BK$14, BK$19,),
         ""
      ),
      IF($I38=2,
         IFBLANK(
            _xldudf_CX_PUSH(BK38, CX_ENTITY, $B38, BK$11, BK$14, BK$19,),
            ""
         ),
         IF($I38=3,
            "",
            IFBLANK(
               _xldudf_CX_PUSH(BK38, CX_ENTITY, $B38, BK$11, BK$14, BK$19,),
               ""
            )
         )
      )
   )
)),"")</f>
        <v/>
      </c>
      <c r="EL38" s="2445" t="str" cm="1">
        <f t="array" aca="1" ref="EL38" ca="1">IFERROR(IF(BL38*fxVal_normal=_PL!BL38,"",IF(OR(BL38="", NOT(ISNUMBER(BL38)), ISERROR(BL38), $B38=""), "",
   IF($I38=1,
      IFBLANK(
         _xldudf_CX_PUSH(BL38*fxVal_normal, CX_ENTITY, $B38, BL$11, BL$14, BL$19,),
         ""
      ),
      IF($I38=2,
         IFBLANK(
            _xldudf_CX_PUSH(BL38, CX_ENTITY, $B38, BL$11, BL$14, BL$19,),
            ""
         ),
         IF($I38=3,
            "",
            IFBLANK(
               _xldudf_CX_PUSH(BL38, CX_ENTITY, $B38, BL$11, BL$14, BL$19,),
               ""
            )
         )
      )
   )
)),"")</f>
        <v/>
      </c>
      <c r="EM38" s="2445" t="str" cm="1">
        <f t="array" aca="1" ref="EM38" ca="1">IFERROR(IF(BM38*fxVal_normal=_PL!BM38,"",IF(OR(BM38="", NOT(ISNUMBER(BM38)), ISERROR(BM38), $B38=""), "",
   IF($I38=1,
      IFBLANK(
         _xldudf_CX_PUSH(BM38*fxVal_normal, CX_ENTITY, $B38, BM$11, BM$14, BM$19,),
         ""
      ),
      IF($I38=2,
         IFBLANK(
            _xldudf_CX_PUSH(BM38, CX_ENTITY, $B38, BM$11, BM$14, BM$19,),
            ""
         ),
         IF($I38=3,
            "",
            IFBLANK(
               _xldudf_CX_PUSH(BM38, CX_ENTITY, $B38, BM$11, BM$14, BM$19,),
               ""
            )
         )
      )
   )
)),"")</f>
        <v/>
      </c>
      <c r="EN38" s="2445" t="str" cm="1">
        <f t="array" aca="1" ref="EN38" ca="1">IFERROR(IF(BN38*fxVal_normal=_PL!BN38,"",IF(OR(BN38="", NOT(ISNUMBER(BN38)), ISERROR(BN38), $B38=""), "",
   IF($I38=1,
      IFBLANK(
         _xldudf_CX_PUSH(BN38*fxVal_normal, CX_ENTITY, $B38, BN$11, BN$14, BN$19,),
         ""
      ),
      IF($I38=2,
         IFBLANK(
            _xldudf_CX_PUSH(BN38, CX_ENTITY, $B38, BN$11, BN$14, BN$19,),
            ""
         ),
         IF($I38=3,
            "",
            IFBLANK(
               _xldudf_CX_PUSH(BN38, CX_ENTITY, $B38, BN$11, BN$14, BN$19,),
               ""
            )
         )
      )
   )
)),"")</f>
        <v/>
      </c>
    </row>
    <row r="39" spans="1:156" ht="21" customHeight="1">
      <c r="A39" s="1625"/>
      <c r="B39" s="2439" t="str">
        <f ca="1">_xlfn.LET(
_xlpm.IsNotAttrDynamic, D39="",
_xlpm.Attr,_PL!F39,
_xlpm.NotInUse,Y39=D39,
_xlpm.RESULT, IF(_xlpm.IsNotAttrDynamic, _xlpm.Attr, IF( _xlpm.NotInUse, "", Y39)
),IF(_xlpm.RESULT ="", "", _xlpm.RESULT))</f>
        <v>Reported PBT</v>
      </c>
      <c r="C39" s="2439" t="str" cm="1">
        <f t="array" ref="C39">IFBLANK(_PL!C39,"")</f>
        <v>Reported PBT (Company View)</v>
      </c>
      <c r="D39" s="1548"/>
      <c r="E39" s="2440" t="e" cm="1">
        <f t="array" aca="1" ref="E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)($AD39:$CQ39, Z39)</f>
        <v>#NAME?</v>
      </c>
      <c r="F39" s="1897"/>
      <c r="G39" s="1897"/>
      <c r="H39" s="401">
        <v>2</v>
      </c>
      <c r="I39" s="401">
        <v>1</v>
      </c>
      <c r="J39" s="401" cm="1">
        <f t="array" ref="J39">IFBLANK( Z39,"")</f>
        <v>0</v>
      </c>
      <c r="K39" s="578" t="str">
        <f t="shared" si="3"/>
        <v>Yes</v>
      </c>
      <c r="L39" s="37"/>
      <c r="N39" s="158"/>
      <c r="O39" s="101"/>
      <c r="P39" s="52"/>
      <c r="Q39" s="101"/>
      <c r="R39" s="126"/>
      <c r="S39" s="101"/>
      <c r="T39" s="101"/>
      <c r="U39" s="39"/>
      <c r="V39" s="37"/>
      <c r="W39" s="91" t="str">
        <f t="shared" si="4"/>
        <v>Actual</v>
      </c>
      <c r="X39" s="2081">
        <f>_PL!X39</f>
        <v>0</v>
      </c>
      <c r="Y39" s="1196" t="e">
        <f ca="1">IF(_PL!Y39="Error", "", _PL!Y39)</f>
        <v>#NAME?</v>
      </c>
      <c r="Z39" s="198" cm="1">
        <f t="array" ref="Z39">_xlfn.SWITCH(
    TRUE,
    _PL!$L39=TRUE, 1,
    _PL!$L39=FALSE,-1,
    _PL!$L39=-1,0,
""
)</f>
        <v>0</v>
      </c>
      <c r="AA39" s="200"/>
      <c r="AB39" s="301" t="str">
        <f>_PL!AB39</f>
        <v>Reported PBT</v>
      </c>
      <c r="AC39" s="275" t="str" cm="1">
        <f t="array" aca="1" ref="AC39" ca="1">_xlfn.LET(
_xlpm._termname, $AB39,
_xlpm._iconname, "find",
_xlpm._icon, fx_getIcon(_xlpm._iconname),
_xlpm._location, _xlfn.XLOOKUP(LOWER(_xlpm._termname), LOWER(tbl_acctDef[Term]),tbl_acctDef[Term]),
_xlpm._hyperlink, HYPERLINK("#"&amp;CELL("address",_xlpm._location), _xlpm._icon),
IFERROR(_xlpm._hyperlink,"")
)</f>
        <v/>
      </c>
      <c r="AD39" s="1210">
        <f t="shared" ref="AD39:BN39" si="13">SUBTOTAL(9,AD20:AD38)-SUBTOTAL(9,AD26:AD31)-N(AD23)</f>
        <v>7</v>
      </c>
      <c r="AE39" s="1210">
        <f t="shared" si="13"/>
        <v>7</v>
      </c>
      <c r="AF39" s="1210">
        <f t="shared" si="13"/>
        <v>7</v>
      </c>
      <c r="AG39" s="1210">
        <f t="shared" si="13"/>
        <v>7</v>
      </c>
      <c r="AH39" s="1210">
        <f t="shared" si="13"/>
        <v>7</v>
      </c>
      <c r="AI39" s="1210">
        <f t="shared" si="13"/>
        <v>7</v>
      </c>
      <c r="AJ39" s="1210">
        <f t="shared" si="13"/>
        <v>7</v>
      </c>
      <c r="AK39" s="1210">
        <f t="shared" si="13"/>
        <v>7</v>
      </c>
      <c r="AL39" s="1210">
        <f t="shared" si="13"/>
        <v>7</v>
      </c>
      <c r="AM39" s="1210">
        <f t="shared" si="13"/>
        <v>7</v>
      </c>
      <c r="AN39" s="1210">
        <f t="shared" si="13"/>
        <v>7</v>
      </c>
      <c r="AO39" s="1210">
        <f t="shared" si="13"/>
        <v>7</v>
      </c>
      <c r="AP39" s="1210">
        <f t="shared" si="13"/>
        <v>7</v>
      </c>
      <c r="AQ39" s="1210">
        <f t="shared" si="13"/>
        <v>7</v>
      </c>
      <c r="AR39" s="1210">
        <f t="shared" si="13"/>
        <v>7</v>
      </c>
      <c r="AS39" s="1210">
        <f t="shared" si="13"/>
        <v>7</v>
      </c>
      <c r="AT39" s="1210">
        <f t="shared" si="13"/>
        <v>7</v>
      </c>
      <c r="AU39" s="1210">
        <f t="shared" si="13"/>
        <v>7</v>
      </c>
      <c r="AV39" s="1210">
        <f t="shared" si="13"/>
        <v>7</v>
      </c>
      <c r="AW39" s="1210">
        <f t="shared" si="13"/>
        <v>7</v>
      </c>
      <c r="AX39" s="1210">
        <f t="shared" si="13"/>
        <v>7</v>
      </c>
      <c r="AY39" s="1210">
        <f t="shared" si="13"/>
        <v>7</v>
      </c>
      <c r="AZ39" s="1210">
        <f t="shared" si="13"/>
        <v>7</v>
      </c>
      <c r="BA39" s="1210">
        <f t="shared" si="13"/>
        <v>7</v>
      </c>
      <c r="BB39" s="1210">
        <f t="shared" si="13"/>
        <v>7</v>
      </c>
      <c r="BC39" s="1210">
        <f t="shared" si="13"/>
        <v>7</v>
      </c>
      <c r="BD39" s="1210">
        <f t="shared" si="13"/>
        <v>7</v>
      </c>
      <c r="BE39" s="1210">
        <f t="shared" si="13"/>
        <v>7</v>
      </c>
      <c r="BF39" s="1210">
        <f t="shared" si="13"/>
        <v>7</v>
      </c>
      <c r="BG39" s="1210">
        <f t="shared" si="13"/>
        <v>7</v>
      </c>
      <c r="BH39" s="1210">
        <f t="shared" si="13"/>
        <v>7</v>
      </c>
      <c r="BI39" s="1210">
        <f t="shared" si="13"/>
        <v>7</v>
      </c>
      <c r="BJ39" s="1210">
        <f t="shared" si="13"/>
        <v>7</v>
      </c>
      <c r="BK39" s="1210">
        <f t="shared" si="13"/>
        <v>7</v>
      </c>
      <c r="BL39" s="1210">
        <f t="shared" si="13"/>
        <v>7</v>
      </c>
      <c r="BM39" s="1210">
        <f t="shared" si="13"/>
        <v>7</v>
      </c>
      <c r="BN39" s="1210">
        <f t="shared" si="13"/>
        <v>7</v>
      </c>
      <c r="BO39" s="2096"/>
      <c r="BP39" s="2096"/>
      <c r="BQ39" s="2096"/>
      <c r="BR39" s="2096"/>
      <c r="BS39" s="2096"/>
      <c r="BT39" s="2096"/>
      <c r="BU39" s="2096"/>
      <c r="BV39" s="2096"/>
      <c r="BW39" s="2096"/>
      <c r="BX39" s="2096"/>
      <c r="BY39" s="2096"/>
      <c r="BZ39" s="2096"/>
      <c r="CA39" s="34"/>
      <c r="CC39" s="33"/>
      <c r="CD39" s="1772" t="e" cm="1">
        <f t="array" aca="1" ref="CD39" ca="1">_xlfn.LET( _xlpm.CheckBlank, SUM(PL!$AD39:'PL'!$BN39) = 0, IF(_xlpm.CheckBlank, "", SUM(_xlfn._xlws.FILTER(PL!$AD39:$BN39,(YEAR(PL!$AD$12:$BN$12)=PL!CD$12)*(array_timeline&lt;=PL!CD$11)))))</f>
        <v>#NAME?</v>
      </c>
      <c r="CE39" s="1772" t="e" cm="1">
        <f t="array" aca="1" ref="CE39" ca="1">_xlfn.LET( _xlpm.CheckBlank, SUM(PL!$AD39:'PL'!$BN39) = 0, IF(_xlpm.CheckBlank, "", SUM(_xlfn._xlws.FILTER(PL!$AD39:$BN39,(YEAR(PL!$AD$12:$BN$12)=PL!CE$12)*(array_timeline&lt;=PL!CE$11)))))</f>
        <v>#NAME?</v>
      </c>
      <c r="CF39" s="88"/>
      <c r="CG39" s="1461" t="str" cm="1">
        <f t="array" aca="1" ref="CG39" ca="1">IFERROR(_xlfn.LET(_xlpm.CheckBlank,SUM(PL!$AD39:$BN39)=0,IF(_xlpm.CheckBlank,"",SUM(_xlfn._xlws.FILTER(PL!$AD39:$BN39,(YEAR(PL!$AD$12:$BN$12)=PL!CG$12)*(array_timeline&lt;=PL!CG$11))))),"n/a")</f>
        <v>n/a</v>
      </c>
      <c r="CH39" s="1461" t="e" cm="1">
        <f t="array" aca="1" ref="CH39" ca="1">_xlfn.LET( _xlpm.CheckBlank, SUM(PL!$AD39:$BN39) = 0, IF(_xlpm.CheckBlank, "", SUM(_xlfn._xlws.FILTER(PL!$AD39:$BN39,(YEAR(PL!$AD$12:$BN$12)=PL!CH$12)*(array_timeline&lt;=PL!CH$11)))))</f>
        <v>#NAME?</v>
      </c>
      <c r="CI39" s="88"/>
      <c r="CJ39" s="1461" cm="1">
        <f t="array" ref="CJ39">_xlfn.LET( _xlpm.CheckBlank, SUM(PL!$AD39:$BN39) = 0, IF(_xlpm.CheckBlank, "", SUM(_xlfn.TAKE(_xlfn.DROP(PL!$AD39:$BN39, ,-DATEDIFF(PL!CJ$11, val_asOfDate,"M")),1,-12))))</f>
        <v>84</v>
      </c>
      <c r="CK39" s="1461" cm="1">
        <f t="array" ref="CK39">_xlfn.LET( _xlpm.CheckBlank, SUM(PL!$AD39:$BN39) = 0, IF(_xlpm.CheckBlank, "", SUM(_xlfn.TAKE(_xlfn.DROP(PL!$AD39:$BN39, ,-DATEDIFF(PL!CK$11, val_asOfDate,"M")),1,-12))))</f>
        <v>84</v>
      </c>
      <c r="CL39" s="88"/>
      <c r="CM39" s="2446">
        <f>SUBTOTAL(9,CM20:CM38)-SUBTOTAL(9,CM26:CM31)-N(CM23)</f>
        <v>7</v>
      </c>
      <c r="CN39" s="2446">
        <f>SUBTOTAL(9,CN20:CN38)-SUBTOTAL(9,CN26:CN31)-N(CN23)</f>
        <v>7</v>
      </c>
      <c r="CO39" s="1169"/>
      <c r="CP39" s="2446">
        <f>SUBTOTAL(9,CP20:CP38)-SUBTOTAL(9,CP26:CP31)-N(CP23)</f>
        <v>7</v>
      </c>
      <c r="CQ39" s="2446">
        <f>SUBTOTAL(9,CQ20:CQ38)-SUBTOTAL(9,CQ26:CQ31)-N(CQ23)</f>
        <v>7</v>
      </c>
      <c r="CR39" s="34"/>
      <c r="CS39" s="2056"/>
      <c r="CT39" s="2085" t="e" cm="1">
        <f t="array" aca="1" ref="CT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_xldudf_CX_PUSH(Y39,CX_ENTITY,C39,EOMONTH(val_asOfDate,0)),
       ""
     )
   )
)</f>
        <v>#NAME?</v>
      </c>
      <c r="CU39" s="2085" t="e" cm="1">
        <f t="array" aca="1" ref="CU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_xldudf_CX_PUSH(Y39,CX_ENTITY,C39,EOMONTH(val_asOfDate,1)),
       ""
     )
   )
)</f>
        <v>#NAME?</v>
      </c>
      <c r="CV39" s="2085" t="e" cm="1">
        <f t="array" aca="1" ref="CV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_xldudf_CX_PUSH(Y39,CX_ENTITY,C39,EOMONTH(val_asOfDate,2)),
       ""
     )
   )
)</f>
        <v>#NAME?</v>
      </c>
      <c r="CW39" s="2085" t="e" cm="1">
        <f t="array" aca="1" ref="CW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_xldudf_CX_PUSH(Y39,CX_ENTITY,C39,EOMONTH(val_asOfDate,3)),
       ""
     )
   )
)</f>
        <v>#NAME?</v>
      </c>
      <c r="CX39" s="2443"/>
      <c r="CY39" s="2444" t="str" cm="1">
        <f t="array" aca="1" ref="CY39" ca="1">IFERROR(IF(CM39*fxVal_normal=_PL!CM39,"",IF(OR($CM39="",$CM39=0, NOT(ISNUMBER($CM39)), ISERROR($CM39), $B39=""), "",
   IF($I39=1,
      IFBLANK(
         _xldudf_CX_PUSH($CM39*fxVal_normal, CX_ENTITY, $B39, $CM$11, $CM$14, $CM$19,),
         ""
      ),
      IF($I39=2,
         IFBLANK(
            _xldudf_CX_PUSH($CM39, CX_ENTITY, $B39, $CM$11, $CM$14, $CM$19,),
            ""
         ),
         IF($I39=3,
            "",
            IFBLANK(
               _xldudf_CX_PUSH($CM39, CX_ENTITY, $B39, $CM$11, $CM$14, $CM$19,),
               ""
            )
         )
      )
   )
)),"")</f>
        <v/>
      </c>
      <c r="CZ39" s="2444" t="str" cm="1">
        <f t="array" aca="1" ref="CZ39" ca="1">IFERROR(IF(CN39*fxVal_normal=_PL!CN39,"",IF(OR($CN39="",$CN39=0, NOT(ISNUMBER($CN39)), ISERROR($CN39), $B39=""), "",
   IF($I39=1,
      IFBLANK(
         _xldudf_CX_PUSH($CN39*fxVal_normal, CX_ENTITY, $B39, $CN$11, $CN$14, $CN$19,),
         ""
      ),
      IF($I39=2,
         IFBLANK(
            _xldudf_CX_PUSH($CN39, CX_ENTITY, $B39, $CN$11, $CN$14, $CN$19,),
            ""
         ),
         IF($I39=3,
            "",
            IFBLANK(
               _xldudf_CX_PUSH($CN39, CX_ENTITY, $B39, $CN$11, $CN$14, $CN$19,),
               ""
            )
         )
      )
   )
)),"")</f>
        <v/>
      </c>
      <c r="DA39" s="2444" t="str" cm="1">
        <f t="array" aca="1" ref="DA39" ca="1">IFERROR(IF(CP39*fxVal_normal=_PL!CP39,"",IF(OR($CP39="",$CP39=0, NOT(ISNUMBER($CP39)), ISERROR($CP39), $B39=""), "",
   IF($I39=1,
      IFBLANK(
         _xldudf_CX_PUSH($CP39*fxVal_normal, CX_ENTITY, $B39, $CP$11, $CP$14, $CP$19,),
         ""
      ),
      IF($I39=2,
         IFBLANK(
            _xldudf_CX_PUSH($CP39, CX_ENTITY, $B39, $CP$11, $CP$14, $CP$19,),
            ""
         ),
         IF($I39=3,
            "",
            IFBLANK(
               _xldudf_CX_PUSH($CP39, CX_ENTITY, $B39, $CP$11, $CP$14, $CP$19,),
               ""
            )
         )
      )
   )
)),"")</f>
        <v/>
      </c>
      <c r="DB39" s="2444" t="str" cm="1">
        <f t="array" aca="1" ref="DB39" ca="1">IFERROR(IF(CQ39*fxVal_normal=_PL!CQ39,"",IF(OR($CQ39="", $CQ39=0, NOT(ISNUMBER($CQ39)), ISERROR($CQ39), $B39=""), "",
   IF($I39=1,
      IFBLANK(
         _xldudf_CX_PUSH($CQ39*fxVal_normal, CX_ENTITY, $B39, $CQ$11, $CQ$14, $CQ$19,),
         ""
      ),
      IF($I39=2,
         IFBLANK(
            _xldudf_CX_PUSH($CQ39, CX_ENTITY, $B39, $CQ$11, $CQ$14, $CQ$19,),
            ""
         ),
         IF($I39=3,
            "",
            IFBLANK(
               _xldudf_CX_PUSH($CQ39, CX_ENTITY, $B39, $CQ$11, $CQ$14, $CQ$19,),
               ""
            )
         )
      )
   ))
),"")</f>
        <v/>
      </c>
      <c r="DC39" s="2443"/>
      <c r="DD39" s="2445" t="str" cm="1">
        <f t="array" aca="1" ref="DD39" ca="1">IFERROR(IF(AD39*fxVal_normal=_PL!AD39,"",IF(OR(AD39="", NOT(ISNUMBER(AD39)), ISERROR(AD39), $B39=""), "",
   IF($I39=1,
      IFBLANK(
         _xldudf_CX_PUSH(AD39*fxVal_normal, CX_ENTITY, $B39, AD$11, AD$14, AD$19,),
         ""
      ),
      IF($I39=2,
         IFBLANK(
            _xldudf_CX_PUSH(AD39, CX_ENTITY, $B39, AD$11, AD$14, AD$19,),
            ""
         ),
         IF($I39=3,
            "",
            IFBLANK(
               _xldudf_CX_PUSH(AD39, CX_ENTITY, $B39, AD$11, AD$14, AD$19,),
               ""
            )
         )
      )
   )
)),"")</f>
        <v/>
      </c>
      <c r="DE39" s="2445" t="str" cm="1">
        <f t="array" aca="1" ref="DE39" ca="1">IFERROR(IF(AE39*fxVal_normal=_PL!AE39,"",IF(OR(AE39="", NOT(ISNUMBER(AE39)), ISERROR(AE39), $B39=""), "",
   IF($I39=1,
      IFBLANK(
         _xldudf_CX_PUSH(AE39*fxVal_normal, CX_ENTITY, $B39, AE$11, AE$14, AE$19,),
         ""
      ),
      IF($I39=2,
         IFBLANK(
            _xldudf_CX_PUSH(AE39, CX_ENTITY, $B39, AE$11, AE$14, AE$19,),
            ""
         ),
         IF($I39=3,
            "",
            IFBLANK(
               _xldudf_CX_PUSH(AE39, CX_ENTITY, $B39, AE$11, AE$14, AE$19,),
               ""
            )
         )
      )
   )
)),"")</f>
        <v/>
      </c>
      <c r="DF39" s="2445" t="str" cm="1">
        <f t="array" aca="1" ref="DF39" ca="1">IFERROR(IF(AF39*fxVal_normal=_PL!AF39,"",IF(OR(AF39="", NOT(ISNUMBER(AF39)), ISERROR(AF39), $B39=""), "",
   IF($I39=1,
      IFBLANK(
         _xldudf_CX_PUSH(AF39*fxVal_normal, CX_ENTITY, $B39, AF$11, AF$14, AF$19,),
         ""
      ),
      IF($I39=2,
         IFBLANK(
            _xldudf_CX_PUSH(AF39, CX_ENTITY, $B39, AF$11, AF$14, AF$19,),
            ""
         ),
         IF($I39=3,
            "",
            IFBLANK(
               _xldudf_CX_PUSH(AF39, CX_ENTITY, $B39, AF$11, AF$14, AF$19,),
               ""
            )
         )
      )
   )
)),"")</f>
        <v/>
      </c>
      <c r="DG39" s="2445" t="str" cm="1">
        <f t="array" aca="1" ref="DG39" ca="1">IFERROR(IF(AG39*fxVal_normal=_PL!AG39,"",IF(OR(AG39="", NOT(ISNUMBER(AG39)), ISERROR(AG39), $B39=""), "",
   IF($I39=1,
      IFBLANK(
         _xldudf_CX_PUSH(AG39*fxVal_normal, CX_ENTITY, $B39, AG$11, AG$14, AG$19,),
         ""
      ),
      IF($I39=2,
         IFBLANK(
            _xldudf_CX_PUSH(AG39, CX_ENTITY, $B39, AG$11, AG$14, AG$19,),
            ""
         ),
         IF($I39=3,
            "",
            IFBLANK(
               _xldudf_CX_PUSH(AG39, CX_ENTITY, $B39, AG$11, AG$14, AG$19,),
               ""
            )
         )
      )
   )
)),"")</f>
        <v/>
      </c>
      <c r="DH39" s="2445" t="str" cm="1">
        <f t="array" aca="1" ref="DH39" ca="1">IFERROR(IF(AH39*fxVal_normal=_PL!AH39,"",IF(OR(AH39="", NOT(ISNUMBER(AH39)), ISERROR(AH39), $B39=""), "",
   IF($I39=1,
      IFBLANK(
         _xldudf_CX_PUSH(AH39*fxVal_normal, CX_ENTITY, $B39, AH$11, AH$14, AH$19,),
         ""
      ),
      IF($I39=2,
         IFBLANK(
            _xldudf_CX_PUSH(AH39, CX_ENTITY, $B39, AH$11, AH$14, AH$19,),
            ""
         ),
         IF($I39=3,
            "",
            IFBLANK(
               _xldudf_CX_PUSH(AH39, CX_ENTITY, $B39, AH$11, AH$14, AH$19,),
               ""
            )
         )
      )
   )
)),"")</f>
        <v/>
      </c>
      <c r="DI39" s="2445" t="str" cm="1">
        <f t="array" aca="1" ref="DI39" ca="1">IFERROR(IF(AI39*fxVal_normal=_PL!AI39,"",IF(OR(AI39="", NOT(ISNUMBER(AI39)), ISERROR(AI39), $B39=""), "",
   IF($I39=1,
      IFBLANK(
         _xldudf_CX_PUSH(AI39*fxVal_normal, CX_ENTITY, $B39, AI$11, AI$14, AI$19,),
         ""
      ),
      IF($I39=2,
         IFBLANK(
            _xldudf_CX_PUSH(AI39, CX_ENTITY, $B39, AI$11, AI$14, AI$19,),
            ""
         ),
         IF($I39=3,
            "",
            IFBLANK(
               _xldudf_CX_PUSH(AI39, CX_ENTITY, $B39, AI$11, AI$14, AI$19,),
               ""
            )
         )
      )
   )
)),"")</f>
        <v/>
      </c>
      <c r="DJ39" s="2445" t="str" cm="1">
        <f t="array" aca="1" ref="DJ39" ca="1">IFERROR(IF(AJ39*fxVal_normal=_PL!AJ39,"",IF(OR(AJ39="", NOT(ISNUMBER(AJ39)), ISERROR(AJ39), $B39=""), "",
   IF($I39=1,
      IFBLANK(
         _xldudf_CX_PUSH(AJ39*fxVal_normal, CX_ENTITY, $B39, AJ$11, AJ$14, AJ$19,),
         ""
      ),
      IF($I39=2,
         IFBLANK(
            _xldudf_CX_PUSH(AJ39, CX_ENTITY, $B39, AJ$11, AJ$14, AJ$19,),
            ""
         ),
         IF($I39=3,
            "",
            IFBLANK(
               _xldudf_CX_PUSH(AJ39, CX_ENTITY, $B39, AJ$11, AJ$14, AJ$19,),
               ""
            )
         )
      )
   )
)),"")</f>
        <v/>
      </c>
      <c r="DK39" s="2445" t="str" cm="1">
        <f t="array" aca="1" ref="DK39" ca="1">IFERROR(IF(AK39*fxVal_normal=_PL!AK39,"",IF(OR(AK39="", NOT(ISNUMBER(AK39)), ISERROR(AK39), $B39=""), "",
   IF($I39=1,
      IFBLANK(
         _xldudf_CX_PUSH(AK39*fxVal_normal, CX_ENTITY, $B39, AK$11, AK$14, AK$19,),
         ""
      ),
      IF($I39=2,
         IFBLANK(
            _xldudf_CX_PUSH(AK39, CX_ENTITY, $B39, AK$11, AK$14, AK$19,),
            ""
         ),
         IF($I39=3,
            "",
            IFBLANK(
               _xldudf_CX_PUSH(AK39, CX_ENTITY, $B39, AK$11, AK$14, AK$19,),
               ""
            )
         )
      )
   )
)),"")</f>
        <v/>
      </c>
      <c r="DL39" s="2445" t="str" cm="1">
        <f t="array" aca="1" ref="DL39" ca="1">IFERROR(IF(AL39*fxVal_normal=_PL!AL39,"",IF(OR(AL39="", NOT(ISNUMBER(AL39)), ISERROR(AL39), $B39=""), "",
   IF($I39=1,
      IFBLANK(
         _xldudf_CX_PUSH(AL39*fxVal_normal, CX_ENTITY, $B39, AL$11, AL$14, AL$19,),
         ""
      ),
      IF($I39=2,
         IFBLANK(
            _xldudf_CX_PUSH(AL39, CX_ENTITY, $B39, AL$11, AL$14, AL$19,),
            ""
         ),
         IF($I39=3,
            "",
            IFBLANK(
               _xldudf_CX_PUSH(AL39, CX_ENTITY, $B39, AL$11, AL$14, AL$19,),
               ""
            )
         )
      )
   )
)),"")</f>
        <v/>
      </c>
      <c r="DM39" s="2445" t="str" cm="1">
        <f t="array" aca="1" ref="DM39" ca="1">IFERROR(IF(AM39*fxVal_normal=_PL!AM39,"",IF(OR(AM39="", NOT(ISNUMBER(AM39)), ISERROR(AM39), $B39=""), "",
   IF($I39=1,
      IFBLANK(
         _xldudf_CX_PUSH(AM39*fxVal_normal, CX_ENTITY, $B39, AM$11, AM$14, AM$19,),
         ""
      ),
      IF($I39=2,
         IFBLANK(
            _xldudf_CX_PUSH(AM39, CX_ENTITY, $B39, AM$11, AM$14, AM$19,),
            ""
         ),
         IF($I39=3,
            "",
            IFBLANK(
               _xldudf_CX_PUSH(AM39, CX_ENTITY, $B39, AM$11, AM$14, AM$19,),
               ""
            )
         )
      )
   )
)),"")</f>
        <v/>
      </c>
      <c r="DN39" s="2445" t="str" cm="1">
        <f t="array" aca="1" ref="DN39" ca="1">IFERROR(IF(AN39*fxVal_normal=_PL!AN39,"",IF(OR(AN39="", NOT(ISNUMBER(AN39)), ISERROR(AN39), $B39=""), "",
   IF($I39=1,
      IFBLANK(
         _xldudf_CX_PUSH(AN39*fxVal_normal, CX_ENTITY, $B39, AN$11, AN$14, AN$19,),
         ""
      ),
      IF($I39=2,
         IFBLANK(
            _xldudf_CX_PUSH(AN39, CX_ENTITY, $B39, AN$11, AN$14, AN$19,),
            ""
         ),
         IF($I39=3,
            "",
            IFBLANK(
               _xldudf_CX_PUSH(AN39, CX_ENTITY, $B39, AN$11, AN$14, AN$19,),
               ""
            )
         )
      )
   )
)),"")</f>
        <v/>
      </c>
      <c r="DO39" s="2445" t="str" cm="1">
        <f t="array" aca="1" ref="DO39" ca="1">IFERROR(IF(AO39*fxVal_normal=_PL!AO39,"",IF(OR(AO39="", NOT(ISNUMBER(AO39)), ISERROR(AO39), $B39=""), "",
   IF($I39=1,
      IFBLANK(
         _xldudf_CX_PUSH(AO39*fxVal_normal, CX_ENTITY, $B39, AO$11, AO$14, AO$19,),
         ""
      ),
      IF($I39=2,
         IFBLANK(
            _xldudf_CX_PUSH(AO39, CX_ENTITY, $B39, AO$11, AO$14, AO$19,),
            ""
         ),
         IF($I39=3,
            "",
            IFBLANK(
               _xldudf_CX_PUSH(AO39, CX_ENTITY, $B39, AO$11, AO$14, AO$19,),
               ""
            )
         )
      )
   )
)),"")</f>
        <v/>
      </c>
      <c r="DP39" s="2445" t="str" cm="1">
        <f t="array" aca="1" ref="DP39" ca="1">IFERROR(IF(AP39*fxVal_normal=_PL!AP39,"",IF(OR(AP39="", NOT(ISNUMBER(AP39)), ISERROR(AP39), $B39=""), "",
   IF($I39=1,
      IFBLANK(
         _xldudf_CX_PUSH(AP39*fxVal_normal, CX_ENTITY, $B39, AP$11, AP$14, AP$19,),
         ""
      ),
      IF($I39=2,
         IFBLANK(
            _xldudf_CX_PUSH(AP39, CX_ENTITY, $B39, AP$11, AP$14, AP$19,),
            ""
         ),
         IF($I39=3,
            "",
            IFBLANK(
               _xldudf_CX_PUSH(AP39, CX_ENTITY, $B39, AP$11, AP$14, AP$19,),
               ""
            )
         )
      )
   )
)),"")</f>
        <v/>
      </c>
      <c r="DQ39" s="2445" t="str" cm="1">
        <f t="array" aca="1" ref="DQ39" ca="1">IFERROR(IF(AQ39*fxVal_normal=_PL!AQ39,"",IF(OR(AQ39="", NOT(ISNUMBER(AQ39)), ISERROR(AQ39), $B39=""), "",
   IF($I39=1,
      IFBLANK(
         _xldudf_CX_PUSH(AQ39*fxVal_normal, CX_ENTITY, $B39, AQ$11, AQ$14, AQ$19,),
         ""
      ),
      IF($I39=2,
         IFBLANK(
            _xldudf_CX_PUSH(AQ39, CX_ENTITY, $B39, AQ$11, AQ$14, AQ$19,),
            ""
         ),
         IF($I39=3,
            "",
            IFBLANK(
               _xldudf_CX_PUSH(AQ39, CX_ENTITY, $B39, AQ$11, AQ$14, AQ$19,),
               ""
            )
         )
      )
   )
)),"")</f>
        <v/>
      </c>
      <c r="DR39" s="2445" t="str" cm="1">
        <f t="array" aca="1" ref="DR39" ca="1">IFERROR(IF(AR39*fxVal_normal=_PL!AR39,"",IF(OR(AR39="", NOT(ISNUMBER(AR39)), ISERROR(AR39), $B39=""), "",
   IF($I39=1,
      IFBLANK(
         _xldudf_CX_PUSH(AR39*fxVal_normal, CX_ENTITY, $B39, AR$11, AR$14, AR$19,),
         ""
      ),
      IF($I39=2,
         IFBLANK(
            _xldudf_CX_PUSH(AR39, CX_ENTITY, $B39, AR$11, AR$14, AR$19,),
            ""
         ),
         IF($I39=3,
            "",
            IFBLANK(
               _xldudf_CX_PUSH(AR39, CX_ENTITY, $B39, AR$11, AR$14, AR$19,),
               ""
            )
         )
      )
   )
)),"")</f>
        <v/>
      </c>
      <c r="DS39" s="2445" t="str" cm="1">
        <f t="array" aca="1" ref="DS39" ca="1">IFERROR(IF(AS39*fxVal_normal=_PL!AS39,"",IF(OR(AS39="", NOT(ISNUMBER(AS39)), ISERROR(AS39), $B39=""), "",
   IF($I39=1,
      IFBLANK(
         _xldudf_CX_PUSH(AS39*fxVal_normal, CX_ENTITY, $B39, AS$11, AS$14, AS$19,),
         ""
      ),
      IF($I39=2,
         IFBLANK(
            _xldudf_CX_PUSH(AS39, CX_ENTITY, $B39, AS$11, AS$14, AS$19,),
            ""
         ),
         IF($I39=3,
            "",
            IFBLANK(
               _xldudf_CX_PUSH(AS39, CX_ENTITY, $B39, AS$11, AS$14, AS$19,),
               ""
            )
         )
      )
   )
)),"")</f>
        <v/>
      </c>
      <c r="DT39" s="2445" t="str" cm="1">
        <f t="array" aca="1" ref="DT39" ca="1">IFERROR(IF(AT39*fxVal_normal=_PL!AT39,"",IF(OR(AT39="", NOT(ISNUMBER(AT39)), ISERROR(AT39), $B39=""), "",
   IF($I39=1,
      IFBLANK(
         _xldudf_CX_PUSH(AT39*fxVal_normal, CX_ENTITY, $B39, AT$11, AT$14, AT$19,),
         ""
      ),
      IF($I39=2,
         IFBLANK(
            _xldudf_CX_PUSH(AT39, CX_ENTITY, $B39, AT$11, AT$14, AT$19,),
            ""
         ),
         IF($I39=3,
            "",
            IFBLANK(
               _xldudf_CX_PUSH(AT39, CX_ENTITY, $B39, AT$11, AT$14, AT$19,),
               ""
            )
         )
      )
   )
)),"")</f>
        <v/>
      </c>
      <c r="DU39" s="2445" t="str" cm="1">
        <f t="array" aca="1" ref="DU39" ca="1">IFERROR(IF(AU39*fxVal_normal=_PL!AU39,"",IF(OR(AU39="", NOT(ISNUMBER(AU39)), ISERROR(AU39), $B39=""), "",
   IF($I39=1,
      IFBLANK(
         _xldudf_CX_PUSH(AU39*fxVal_normal, CX_ENTITY, $B39, AU$11, AU$14, AU$19,),
         ""
      ),
      IF($I39=2,
         IFBLANK(
            _xldudf_CX_PUSH(AU39, CX_ENTITY, $B39, AU$11, AU$14, AU$19,),
            ""
         ),
         IF($I39=3,
            "",
            IFBLANK(
               _xldudf_CX_PUSH(AU39, CX_ENTITY, $B39, AU$11, AU$14, AU$19,),
               ""
            )
         )
      )
   )
)),"")</f>
        <v/>
      </c>
      <c r="DV39" s="2445" t="str" cm="1">
        <f t="array" aca="1" ref="DV39" ca="1">IFERROR(IF(AV39*fxVal_normal=_PL!AV39,"",IF(OR(AV39="", NOT(ISNUMBER(AV39)), ISERROR(AV39), $B39=""), "",
   IF($I39=1,
      IFBLANK(
         _xldudf_CX_PUSH(AV39*fxVal_normal, CX_ENTITY, $B39, AV$11, AV$14, AV$19,),
         ""
      ),
      IF($I39=2,
         IFBLANK(
            _xldudf_CX_PUSH(AV39, CX_ENTITY, $B39, AV$11, AV$14, AV$19,),
            ""
         ),
         IF($I39=3,
            "",
            IFBLANK(
               _xldudf_CX_PUSH(AV39, CX_ENTITY, $B39, AV$11, AV$14, AV$19,),
               ""
            )
         )
      )
   )
)),"")</f>
        <v/>
      </c>
      <c r="DW39" s="2445" t="str" cm="1">
        <f t="array" aca="1" ref="DW39" ca="1">IFERROR(IF(AW39*fxVal_normal=_PL!AW39,"",IF(OR(AW39="", NOT(ISNUMBER(AW39)), ISERROR(AW39), $B39=""), "",
   IF($I39=1,
      IFBLANK(
         _xldudf_CX_PUSH(AW39*fxVal_normal, CX_ENTITY, $B39, AW$11, AW$14, AW$19,),
         ""
      ),
      IF($I39=2,
         IFBLANK(
            _xldudf_CX_PUSH(AW39, CX_ENTITY, $B39, AW$11, AW$14, AW$19,),
            ""
         ),
         IF($I39=3,
            "",
            IFBLANK(
               _xldudf_CX_PUSH(AW39, CX_ENTITY, $B39, AW$11, AW$14, AW$19,),
               ""
            )
         )
      )
   )
)),"")</f>
        <v/>
      </c>
      <c r="DX39" s="2445" t="str" cm="1">
        <f t="array" aca="1" ref="DX39" ca="1">IFERROR(IF(AX39*fxVal_normal=_PL!AX39,"",IF(OR(AX39="", NOT(ISNUMBER(AX39)), ISERROR(AX39), $B39=""), "",
   IF($I39=1,
      IFBLANK(
         _xldudf_CX_PUSH(AX39*fxVal_normal, CX_ENTITY, $B39, AX$11, AX$14, AX$19,),
         ""
      ),
      IF($I39=2,
         IFBLANK(
            _xldudf_CX_PUSH(AX39, CX_ENTITY, $B39, AX$11, AX$14, AX$19,),
            ""
         ),
         IF($I39=3,
            "",
            IFBLANK(
               _xldudf_CX_PUSH(AX39, CX_ENTITY, $B39, AX$11, AX$14, AX$19,),
               ""
            )
         )
      )
   )
)),"")</f>
        <v/>
      </c>
      <c r="DY39" s="2445" t="str" cm="1">
        <f t="array" aca="1" ref="DY39" ca="1">IFERROR(IF(AY39*fxVal_normal=_PL!AY39,"",IF(OR(AY39="", NOT(ISNUMBER(AY39)), ISERROR(AY39), $B39=""), "",
   IF($I39=1,
      IFBLANK(
         _xldudf_CX_PUSH(AY39*fxVal_normal, CX_ENTITY, $B39, AY$11, AY$14, AY$19,),
         ""
      ),
      IF($I39=2,
         IFBLANK(
            _xldudf_CX_PUSH(AY39, CX_ENTITY, $B39, AY$11, AY$14, AY$19,),
            ""
         ),
         IF($I39=3,
            "",
            IFBLANK(
               _xldudf_CX_PUSH(AY39, CX_ENTITY, $B39, AY$11, AY$14, AY$19,),
               ""
            )
         )
      )
   )
)),"")</f>
        <v/>
      </c>
      <c r="DZ39" s="2445" t="str" cm="1">
        <f t="array" aca="1" ref="DZ39" ca="1">IFERROR(IF(AZ39*fxVal_normal=_PL!AZ39,"",IF(OR(AZ39="", NOT(ISNUMBER(AZ39)), ISERROR(AZ39), $B39=""), "",
   IF($I39=1,
      IFBLANK(
         _xldudf_CX_PUSH(AZ39*fxVal_normal, CX_ENTITY, $B39, AZ$11, AZ$14, AZ$19,),
         ""
      ),
      IF($I39=2,
         IFBLANK(
            _xldudf_CX_PUSH(AZ39, CX_ENTITY, $B39, AZ$11, AZ$14, AZ$19,),
            ""
         ),
         IF($I39=3,
            "",
            IFBLANK(
               _xldudf_CX_PUSH(AZ39, CX_ENTITY, $B39, AZ$11, AZ$14, AZ$19,),
               ""
            )
         )
      )
   )
)),"")</f>
        <v/>
      </c>
      <c r="EA39" s="2445" t="str" cm="1">
        <f t="array" aca="1" ref="EA39" ca="1">IFERROR(IF(BA39*fxVal_normal=_PL!BA39,"",IF(OR(BA39="", NOT(ISNUMBER(BA39)), ISERROR(BA39), $B39=""), "",
   IF($I39=1,
      IFBLANK(
         _xldudf_CX_PUSH(BA39*fxVal_normal, CX_ENTITY, $B39, BA$11, BA$14, BA$19,),
         ""
      ),
      IF($I39=2,
         IFBLANK(
            _xldudf_CX_PUSH(BA39, CX_ENTITY, $B39, BA$11, BA$14, BA$19,),
            ""
         ),
         IF($I39=3,
            "",
            IFBLANK(
               _xldudf_CX_PUSH(BA39, CX_ENTITY, $B39, BA$11, BA$14, BA$19,),
               ""
            )
         )
      )
   )
)),"")</f>
        <v/>
      </c>
      <c r="EB39" s="2445" t="str" cm="1">
        <f t="array" aca="1" ref="EB39" ca="1">IFERROR(IF(BB39*fxVal_normal=_PL!BB39,"",IF(OR(BB39="", NOT(ISNUMBER(BB39)), ISERROR(BB39), $B39=""), "",
   IF($I39=1,
      IFBLANK(
         _xldudf_CX_PUSH(BB39*fxVal_normal, CX_ENTITY, $B39, BB$11, BB$14, BB$19,),
         ""
      ),
      IF($I39=2,
         IFBLANK(
            _xldudf_CX_PUSH(BB39, CX_ENTITY, $B39, BB$11, BB$14, BB$19,),
            ""
         ),
         IF($I39=3,
            "",
            IFBLANK(
               _xldudf_CX_PUSH(BB39, CX_ENTITY, $B39, BB$11, BB$14, BB$19,),
               ""
            )
         )
      )
   )
)),"")</f>
        <v/>
      </c>
      <c r="EC39" s="2445" t="str" cm="1">
        <f t="array" aca="1" ref="EC39" ca="1">IFERROR(IF(BC39*fxVal_normal=_PL!BC39,"",IF(OR(BC39="", NOT(ISNUMBER(BC39)), ISERROR(BC39), $B39=""), "",
   IF($I39=1,
      IFBLANK(
         _xldudf_CX_PUSH(BC39*fxVal_normal, CX_ENTITY, $B39, BC$11, BC$14, BC$19,),
         ""
      ),
      IF($I39=2,
         IFBLANK(
            _xldudf_CX_PUSH(BC39, CX_ENTITY, $B39, BC$11, BC$14, BC$19,),
            ""
         ),
         IF($I39=3,
            "",
            IFBLANK(
               _xldudf_CX_PUSH(BC39, CX_ENTITY, $B39, BC$11, BC$14, BC$19,),
               ""
            )
         )
      )
   )
)),"")</f>
        <v/>
      </c>
      <c r="ED39" s="2445" t="str" cm="1">
        <f t="array" aca="1" ref="ED39" ca="1">IFERROR(IF(BD39*fxVal_normal=_PL!BD39,"",IF(OR(BD39="", NOT(ISNUMBER(BD39)), ISERROR(BD39), $B39=""), "",
   IF($I39=1,
      IFBLANK(
         _xldudf_CX_PUSH(BD39*fxVal_normal, CX_ENTITY, $B39, BD$11, BD$14, BD$19,),
         ""
      ),
      IF($I39=2,
         IFBLANK(
            _xldudf_CX_PUSH(BD39, CX_ENTITY, $B39, BD$11, BD$14, BD$19,),
            ""
         ),
         IF($I39=3,
            "",
            IFBLANK(
               _xldudf_CX_PUSH(BD39, CX_ENTITY, $B39, BD$11, BD$14, BD$19,),
               ""
            )
         )
      )
   )
)),"")</f>
        <v/>
      </c>
      <c r="EE39" s="2445" t="str" cm="1">
        <f t="array" aca="1" ref="EE39" ca="1">IFERROR(IF(BE39*fxVal_normal=_PL!BE39,"",IF(OR(BE39="", NOT(ISNUMBER(BE39)), ISERROR(BE39), $B39=""), "",
   IF($I39=1,
      IFBLANK(
         _xldudf_CX_PUSH(BE39*fxVal_normal, CX_ENTITY, $B39, BE$11, BE$14, BE$19,),
         ""
      ),
      IF($I39=2,
         IFBLANK(
            _xldudf_CX_PUSH(BE39, CX_ENTITY, $B39, BE$11, BE$14, BE$19,),
            ""
         ),
         IF($I39=3,
            "",
            IFBLANK(
               _xldudf_CX_PUSH(BE39, CX_ENTITY, $B39, BE$11, BE$14, BE$19,),
               ""
            )
         )
      )
   )
)),"")</f>
        <v/>
      </c>
      <c r="EF39" s="2445" t="str" cm="1">
        <f t="array" aca="1" ref="EF39" ca="1">IFERROR(IF(BF39*fxVal_normal=_PL!BF39,"",IF(OR(BF39="", NOT(ISNUMBER(BF39)), ISERROR(BF39), $B39=""), "",
   IF($I39=1,
      IFBLANK(
         _xldudf_CX_PUSH(BF39*fxVal_normal, CX_ENTITY, $B39, BF$11, BF$14, BF$19,),
         ""
      ),
      IF($I39=2,
         IFBLANK(
            _xldudf_CX_PUSH(BF39, CX_ENTITY, $B39, BF$11, BF$14, BF$19,),
            ""
         ),
         IF($I39=3,
            "",
            IFBLANK(
               _xldudf_CX_PUSH(BF39, CX_ENTITY, $B39, BF$11, BF$14, BF$19,),
               ""
            )
         )
      )
   )
)),"")</f>
        <v/>
      </c>
      <c r="EG39" s="2445" t="str" cm="1">
        <f t="array" aca="1" ref="EG39" ca="1">IFERROR(IF(BG39*fxVal_normal=_PL!BG39,"",IF(OR(BG39="", NOT(ISNUMBER(BG39)), ISERROR(BG39), $B39=""), "",
   IF($I39=1,
      IFBLANK(
         _xldudf_CX_PUSH(BG39*fxVal_normal, CX_ENTITY, $B39, BG$11, BG$14, BG$19,),
         ""
      ),
      IF($I39=2,
         IFBLANK(
            _xldudf_CX_PUSH(BG39, CX_ENTITY, $B39, BG$11, BG$14, BG$19,),
            ""
         ),
         IF($I39=3,
            "",
            IFBLANK(
               _xldudf_CX_PUSH(BG39, CX_ENTITY, $B39, BG$11, BG$14, BG$19,),
               ""
            )
         )
      )
   )
)),"")</f>
        <v/>
      </c>
      <c r="EH39" s="2445" t="str" cm="1">
        <f t="array" aca="1" ref="EH39" ca="1">IFERROR(IF(BH39*fxVal_normal=_PL!BH39,"",IF(OR(BH39="", NOT(ISNUMBER(BH39)), ISERROR(BH39), $B39=""), "",
   IF($I39=1,
      IFBLANK(
         _xldudf_CX_PUSH(BH39*fxVal_normal, CX_ENTITY, $B39, BH$11, BH$14, BH$19,),
         ""
      ),
      IF($I39=2,
         IFBLANK(
            _xldudf_CX_PUSH(BH39, CX_ENTITY, $B39, BH$11, BH$14, BH$19,),
            ""
         ),
         IF($I39=3,
            "",
            IFBLANK(
               _xldudf_CX_PUSH(BH39, CX_ENTITY, $B39, BH$11, BH$14, BH$19,),
               ""
            )
         )
      )
   )
)),"")</f>
        <v/>
      </c>
      <c r="EI39" s="2445" t="str" cm="1">
        <f t="array" aca="1" ref="EI39" ca="1">IFERROR(IF(BI39*fxVal_normal=_PL!BI39,"",IF(OR(BI39="", NOT(ISNUMBER(BI39)), ISERROR(BI39), $B39=""), "",
   IF($I39=1,
      IFBLANK(
         _xldudf_CX_PUSH(BI39*fxVal_normal, CX_ENTITY, $B39, BI$11, BI$14, BI$19,),
         ""
      ),
      IF($I39=2,
         IFBLANK(
            _xldudf_CX_PUSH(BI39, CX_ENTITY, $B39, BI$11, BI$14, BI$19,),
            ""
         ),
         IF($I39=3,
            "",
            IFBLANK(
               _xldudf_CX_PUSH(BI39, CX_ENTITY, $B39, BI$11, BI$14, BI$19,),
               ""
            )
         )
      )
   )
)),"")</f>
        <v/>
      </c>
      <c r="EJ39" s="2445" t="str" cm="1">
        <f t="array" aca="1" ref="EJ39" ca="1">IFERROR(IF(BJ39*fxVal_normal=_PL!BJ39,"",IF(OR(BJ39="", NOT(ISNUMBER(BJ39)), ISERROR(BJ39), $B39=""), "",
   IF($I39=1,
      IFBLANK(
         _xldudf_CX_PUSH(BJ39*fxVal_normal, CX_ENTITY, $B39, BJ$11, BJ$14, BJ$19,),
         ""
      ),
      IF($I39=2,
         IFBLANK(
            _xldudf_CX_PUSH(BJ39, CX_ENTITY, $B39, BJ$11, BJ$14, BJ$19,),
            ""
         ),
         IF($I39=3,
            "",
            IFBLANK(
               _xldudf_CX_PUSH(BJ39, CX_ENTITY, $B39, BJ$11, BJ$14, BJ$19,),
               ""
            )
         )
      )
   )
)),"")</f>
        <v/>
      </c>
      <c r="EK39" s="2445" t="str" cm="1">
        <f t="array" aca="1" ref="EK39" ca="1">IFERROR(IF(BK39*fxVal_normal=_PL!BK39,"",IF(OR(BK39="", NOT(ISNUMBER(BK39)), ISERROR(BK39), $B39=""), "",
   IF($I39=1,
      IFBLANK(
         _xldudf_CX_PUSH(BK39*fxVal_normal, CX_ENTITY, $B39, BK$11, BK$14, BK$19,),
         ""
      ),
      IF($I39=2,
         IFBLANK(
            _xldudf_CX_PUSH(BK39, CX_ENTITY, $B39, BK$11, BK$14, BK$19,),
            ""
         ),
         IF($I39=3,
            "",
            IFBLANK(
               _xldudf_CX_PUSH(BK39, CX_ENTITY, $B39, BK$11, BK$14, BK$19,),
               ""
            )
         )
      )
   )
)),"")</f>
        <v/>
      </c>
      <c r="EL39" s="2445" t="str" cm="1">
        <f t="array" aca="1" ref="EL39" ca="1">IFERROR(IF(BL39*fxVal_normal=_PL!BL39,"",IF(OR(BL39="", NOT(ISNUMBER(BL39)), ISERROR(BL39), $B39=""), "",
   IF($I39=1,
      IFBLANK(
         _xldudf_CX_PUSH(BL39*fxVal_normal, CX_ENTITY, $B39, BL$11, BL$14, BL$19,),
         ""
      ),
      IF($I39=2,
         IFBLANK(
            _xldudf_CX_PUSH(BL39, CX_ENTITY, $B39, BL$11, BL$14, BL$19,),
            ""
         ),
         IF($I39=3,
            "",
            IFBLANK(
               _xldudf_CX_PUSH(BL39, CX_ENTITY, $B39, BL$11, BL$14, BL$19,),
               ""
            )
         )
      )
   )
)),"")</f>
        <v/>
      </c>
      <c r="EM39" s="2445" t="str" cm="1">
        <f t="array" aca="1" ref="EM39" ca="1">IFERROR(IF(BM39*fxVal_normal=_PL!BM39,"",IF(OR(BM39="", NOT(ISNUMBER(BM39)), ISERROR(BM39), $B39=""), "",
   IF($I39=1,
      IFBLANK(
         _xldudf_CX_PUSH(BM39*fxVal_normal, CX_ENTITY, $B39, BM$11, BM$14, BM$19,),
         ""
      ),
      IF($I39=2,
         IFBLANK(
            _xldudf_CX_PUSH(BM39, CX_ENTITY, $B39, BM$11, BM$14, BM$19,),
            ""
         ),
         IF($I39=3,
            "",
            IFBLANK(
               _xldudf_CX_PUSH(BM39, CX_ENTITY, $B39, BM$11, BM$14, BM$19,),
               ""
            )
         )
      )
   )
)),"")</f>
        <v/>
      </c>
      <c r="EN39" s="2445" t="str" cm="1">
        <f t="array" aca="1" ref="EN39" ca="1">IFERROR(IF(BN39*fxVal_normal=_PL!BN39,"",IF(OR(BN39="", NOT(ISNUMBER(BN39)), ISERROR(BN39), $B39=""), "",
   IF($I39=1,
      IFBLANK(
         _xldudf_CX_PUSH(BN39*fxVal_normal, CX_ENTITY, $B39, BN$11, BN$14, BN$19,),
         ""
      ),
      IF($I39=2,
         IFBLANK(
            _xldudf_CX_PUSH(BN39, CX_ENTITY, $B39, BN$11, BN$14, BN$19,),
            ""
         ),
         IF($I39=3,
            "",
            IFBLANK(
               _xldudf_CX_PUSH(BN39, CX_ENTITY, $B39, BN$11, BN$14, BN$19,),
               ""
            )
         )
      )
   )
)),"")</f>
        <v/>
      </c>
    </row>
    <row r="40" spans="1:156" ht="21" customHeight="1">
      <c r="A40" s="1625"/>
      <c r="B40" s="2439" t="str">
        <f>_xlfn.LET(
_xlpm.IsNotAttrDynamic, D40="",
_xlpm.Attr,_PL!F40,
_xlpm.NotInUse,Y40=D40,
_xlpm.RESULT, IF(_xlpm.IsNotAttrDynamic, _xlpm.Attr, IF( _xlpm.NotInUse, "", Y40)
),IF(_xlpm.RESULT ="", "", _xlpm.RESULT))</f>
        <v>Tax</v>
      </c>
      <c r="C40" s="2439" t="str" cm="1">
        <f t="array" ref="C40">IFBLANK(_PL!C40,"")</f>
        <v>Tax (Company View)</v>
      </c>
      <c r="D40" s="1548"/>
      <c r="E40" s="2440" t="e" cm="1">
        <f t="array" aca="1" ref="E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)($AD40:$CQ40, Z40)</f>
        <v>#NAME?</v>
      </c>
      <c r="F40" s="1897"/>
      <c r="G40" s="1897"/>
      <c r="H40" s="401">
        <v>0</v>
      </c>
      <c r="I40" s="401">
        <v>1</v>
      </c>
      <c r="J40" s="401" cm="1">
        <f t="array" ref="J40">IFBLANK( Z40,"")</f>
        <v>1</v>
      </c>
      <c r="K40" s="578" t="str">
        <f t="shared" si="3"/>
        <v>Yes</v>
      </c>
      <c r="L40" s="37"/>
      <c r="N40" s="158"/>
      <c r="O40" s="101"/>
      <c r="P40" s="52"/>
      <c r="Q40" s="101"/>
      <c r="R40" s="126"/>
      <c r="S40" s="101"/>
      <c r="T40" s="101"/>
      <c r="U40" s="39"/>
      <c r="V40" s="37"/>
      <c r="W40" s="91" t="str">
        <f t="shared" si="4"/>
        <v>Actual</v>
      </c>
      <c r="X40" s="2081">
        <f>_PL!X40</f>
        <v>-1</v>
      </c>
      <c r="Y40" s="911">
        <v>2</v>
      </c>
      <c r="Z40" s="198" cm="1">
        <f t="array" ref="Z40">_xlfn.SWITCH(
    TRUE,
    _PL!$L40=TRUE, 1,
    _PL!$L40=FALSE,-1,
    _PL!$L40=-1,0,
""
)</f>
        <v>1</v>
      </c>
      <c r="AA40" s="200"/>
      <c r="AB40" s="301" t="str">
        <f>_PL!AB40</f>
        <v>Tax</v>
      </c>
      <c r="AC40" s="275" t="str" cm="1">
        <f t="array" aca="1" ref="AC40" ca="1">_xlfn.LET(
_xlpm._termname, $AB40,
_xlpm._iconname, "find",
_xlpm._icon, fx_getIcon(_xlpm._iconname),
_xlpm._location, _xlfn.XLOOKUP(LOWER(_xlpm._termname), LOWER(tbl_acctDef[Term]),tbl_acctDef[Term]),
_xlpm._hyperlink, HYPERLINK("#"&amp;CELL("address",_xlpm._location), _xlpm._icon),
IFERROR(_xlpm._hyperlink,"")
)</f>
        <v/>
      </c>
      <c r="AD40" s="2441">
        <v>1</v>
      </c>
      <c r="AE40" s="2441">
        <v>1</v>
      </c>
      <c r="AF40" s="2441">
        <v>1</v>
      </c>
      <c r="AG40" s="2441">
        <v>1</v>
      </c>
      <c r="AH40" s="2441">
        <v>1</v>
      </c>
      <c r="AI40" s="2441">
        <v>1</v>
      </c>
      <c r="AJ40" s="2441">
        <v>1</v>
      </c>
      <c r="AK40" s="2441">
        <v>1</v>
      </c>
      <c r="AL40" s="2441">
        <v>1</v>
      </c>
      <c r="AM40" s="2441">
        <v>1</v>
      </c>
      <c r="AN40" s="2441">
        <v>1</v>
      </c>
      <c r="AO40" s="2441">
        <v>1</v>
      </c>
      <c r="AP40" s="2441">
        <v>1</v>
      </c>
      <c r="AQ40" s="2441">
        <v>1</v>
      </c>
      <c r="AR40" s="2441">
        <v>1</v>
      </c>
      <c r="AS40" s="2441">
        <v>1</v>
      </c>
      <c r="AT40" s="2441">
        <v>1</v>
      </c>
      <c r="AU40" s="2441">
        <v>1</v>
      </c>
      <c r="AV40" s="2441">
        <v>1</v>
      </c>
      <c r="AW40" s="2441">
        <v>1</v>
      </c>
      <c r="AX40" s="2441">
        <v>1</v>
      </c>
      <c r="AY40" s="2441">
        <v>1</v>
      </c>
      <c r="AZ40" s="2441">
        <v>1</v>
      </c>
      <c r="BA40" s="2441">
        <v>1</v>
      </c>
      <c r="BB40" s="2441">
        <v>1</v>
      </c>
      <c r="BC40" s="2441">
        <v>1</v>
      </c>
      <c r="BD40" s="2441">
        <v>1</v>
      </c>
      <c r="BE40" s="2441">
        <v>1</v>
      </c>
      <c r="BF40" s="2441">
        <v>1</v>
      </c>
      <c r="BG40" s="2441">
        <v>1</v>
      </c>
      <c r="BH40" s="2441">
        <v>1</v>
      </c>
      <c r="BI40" s="2441">
        <v>1</v>
      </c>
      <c r="BJ40" s="2441">
        <v>1</v>
      </c>
      <c r="BK40" s="2441">
        <v>1</v>
      </c>
      <c r="BL40" s="2441">
        <v>1</v>
      </c>
      <c r="BM40" s="2441">
        <v>1</v>
      </c>
      <c r="BN40" s="2441">
        <v>1</v>
      </c>
      <c r="BO40" s="2442"/>
      <c r="BP40" s="2442"/>
      <c r="BQ40" s="2442"/>
      <c r="BR40" s="2442"/>
      <c r="BS40" s="2442"/>
      <c r="BT40" s="2442"/>
      <c r="BU40" s="2442"/>
      <c r="BV40" s="2442"/>
      <c r="BW40" s="2442"/>
      <c r="BX40" s="2442"/>
      <c r="BY40" s="2442"/>
      <c r="BZ40" s="2442"/>
      <c r="CA40" s="34"/>
      <c r="CC40" s="33"/>
      <c r="CD40" s="1772" t="e" cm="1">
        <f t="array" aca="1" ref="CD40" ca="1">_xlfn.LET( _xlpm.CheckBlank, SUM(PL!$AD40:'PL'!$BN40) = 0, IF(_xlpm.CheckBlank, "", SUM(_xlfn._xlws.FILTER(PL!$AD40:$BN40,(YEAR(PL!$AD$12:$BN$12)=PL!CD$12)*(array_timeline&lt;=PL!CD$11)))))</f>
        <v>#NAME?</v>
      </c>
      <c r="CE40" s="1772" t="e" cm="1">
        <f t="array" aca="1" ref="CE40" ca="1">_xlfn.LET( _xlpm.CheckBlank, SUM(PL!$AD40:'PL'!$BN40) = 0, IF(_xlpm.CheckBlank, "", SUM(_xlfn._xlws.FILTER(PL!$AD40:$BN40,(YEAR(PL!$AD$12:$BN$12)=PL!CE$12)*(array_timeline&lt;=PL!CE$11)))))</f>
        <v>#NAME?</v>
      </c>
      <c r="CF40" s="88"/>
      <c r="CG40" s="1461" t="str" cm="1">
        <f t="array" aca="1" ref="CG40" ca="1">IFERROR(_xlfn.LET(_xlpm.CheckBlank,SUM(PL!$AD40:$BN40)=0,IF(_xlpm.CheckBlank,"",SUM(_xlfn._xlws.FILTER(PL!$AD40:$BN40,(YEAR(PL!$AD$12:$BN$12)=PL!CG$12)*(array_timeline&lt;=PL!CG$11))))),"n/a")</f>
        <v>n/a</v>
      </c>
      <c r="CH40" s="1461" t="e" cm="1">
        <f t="array" aca="1" ref="CH40" ca="1">_xlfn.LET( _xlpm.CheckBlank, SUM(PL!$AD40:$BN40) = 0, IF(_xlpm.CheckBlank, "", SUM(_xlfn._xlws.FILTER(PL!$AD40:$BN40,(YEAR(PL!$AD$12:$BN$12)=PL!CH$12)*(array_timeline&lt;=PL!CH$11)))))</f>
        <v>#NAME?</v>
      </c>
      <c r="CI40" s="88"/>
      <c r="CJ40" s="1461" cm="1">
        <f t="array" ref="CJ40">_xlfn.LET( _xlpm.CheckBlank, SUM(PL!$AD40:$BN40) = 0, IF(_xlpm.CheckBlank, "", SUM(_xlfn.TAKE(_xlfn.DROP(PL!$AD40:$BN40, ,-DATEDIFF(PL!CJ$11, val_asOfDate,"M")),1,-12))))</f>
        <v>12</v>
      </c>
      <c r="CK40" s="1461" cm="1">
        <f t="array" ref="CK40">_xlfn.LET( _xlpm.CheckBlank, SUM(PL!$AD40:$BN40) = 0, IF(_xlpm.CheckBlank, "", SUM(_xlfn.TAKE(_xlfn.DROP(PL!$AD40:$BN40, ,-DATEDIFF(PL!CK$11, val_asOfDate,"M")),1,-12))))</f>
        <v>12</v>
      </c>
      <c r="CL40" s="88"/>
      <c r="CM40" s="2441">
        <v>1</v>
      </c>
      <c r="CN40" s="2441">
        <v>1</v>
      </c>
      <c r="CO40" s="1169"/>
      <c r="CP40" s="2441">
        <v>1</v>
      </c>
      <c r="CQ40" s="2441">
        <v>1</v>
      </c>
      <c r="CR40" s="34"/>
      <c r="CS40" s="2056"/>
      <c r="CT40" s="2085" t="e" cm="1">
        <f t="array" aca="1" ref="CT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_xldudf_CX_PUSH(Y40,CX_ENTITY,C40,EOMONTH(val_asOfDate,0)),
       ""
     )
   )
)</f>
        <v>#NAME?</v>
      </c>
      <c r="CU40" s="2085" t="e" cm="1">
        <f t="array" aca="1" ref="CU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_xldudf_CX_PUSH(Y40,CX_ENTITY,C40,EOMONTH(val_asOfDate,1)),
       ""
     )
   )
)</f>
        <v>#NAME?</v>
      </c>
      <c r="CV40" s="2085" t="e" cm="1">
        <f t="array" aca="1" ref="CV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_xldudf_CX_PUSH(Y40,CX_ENTITY,C40,EOMONTH(val_asOfDate,2)),
       ""
     )
   )
)</f>
        <v>#NAME?</v>
      </c>
      <c r="CW40" s="2085" t="e" cm="1">
        <f t="array" aca="1" ref="CW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_xldudf_CX_PUSH(Y40,CX_ENTITY,C40,EOMONTH(val_asOfDate,3)),
       ""
     )
   )
)</f>
        <v>#NAME?</v>
      </c>
      <c r="CX40" s="2443"/>
      <c r="CY40" s="2444" t="str" cm="1">
        <f t="array" aca="1" ref="CY40" ca="1">IFERROR(IF(CM40*fxVal_normal=_PL!CM40,"",IF(OR($CM40="",$CM40=0, NOT(ISNUMBER($CM40)), ISERROR($CM40), $B40=""), "",
   IF($I40=1,
      IFBLANK(
         _xldudf_CX_PUSH($CM40*fxVal_normal, CX_ENTITY, $B40, $CM$11, $CM$14, $CM$19,),
         ""
      ),
      IF($I40=2,
         IFBLANK(
            _xldudf_CX_PUSH($CM40, CX_ENTITY, $B40, $CM$11, $CM$14, $CM$19,),
            ""
         ),
         IF($I40=3,
            "",
            IFBLANK(
               _xldudf_CX_PUSH($CM40, CX_ENTITY, $B40, $CM$11, $CM$14, $CM$19,),
               ""
            )
         )
      )
   )
)),"")</f>
        <v/>
      </c>
      <c r="CZ40" s="2444" t="str" cm="1">
        <f t="array" aca="1" ref="CZ40" ca="1">IFERROR(IF(CN40*fxVal_normal=_PL!CN40,"",IF(OR($CN40="",$CN40=0, NOT(ISNUMBER($CN40)), ISERROR($CN40), $B40=""), "",
   IF($I40=1,
      IFBLANK(
         _xldudf_CX_PUSH($CN40*fxVal_normal, CX_ENTITY, $B40, $CN$11, $CN$14, $CN$19,),
         ""
      ),
      IF($I40=2,
         IFBLANK(
            _xldudf_CX_PUSH($CN40, CX_ENTITY, $B40, $CN$11, $CN$14, $CN$19,),
            ""
         ),
         IF($I40=3,
            "",
            IFBLANK(
               _xldudf_CX_PUSH($CN40, CX_ENTITY, $B40, $CN$11, $CN$14, $CN$19,),
               ""
            )
         )
      )
   )
)),"")</f>
        <v/>
      </c>
      <c r="DA40" s="2444" t="str" cm="1">
        <f t="array" aca="1" ref="DA40" ca="1">IFERROR(IF(CP40*fxVal_normal=_PL!CP40,"",IF(OR($CP40="",$CP40=0, NOT(ISNUMBER($CP40)), ISERROR($CP40), $B40=""), "",
   IF($I40=1,
      IFBLANK(
         _xldudf_CX_PUSH($CP40*fxVal_normal, CX_ENTITY, $B40, $CP$11, $CP$14, $CP$19,),
         ""
      ),
      IF($I40=2,
         IFBLANK(
            _xldudf_CX_PUSH($CP40, CX_ENTITY, $B40, $CP$11, $CP$14, $CP$19,),
            ""
         ),
         IF($I40=3,
            "",
            IFBLANK(
               _xldudf_CX_PUSH($CP40, CX_ENTITY, $B40, $CP$11, $CP$14, $CP$19,),
               ""
            )
         )
      )
   )
)),"")</f>
        <v/>
      </c>
      <c r="DB40" s="2444" t="str" cm="1">
        <f t="array" aca="1" ref="DB40" ca="1">IFERROR(IF(CQ40*fxVal_normal=_PL!CQ40,"",IF(OR($CQ40="", $CQ40=0, NOT(ISNUMBER($CQ40)), ISERROR($CQ40), $B40=""), "",
   IF($I40=1,
      IFBLANK(
         _xldudf_CX_PUSH($CQ40*fxVal_normal, CX_ENTITY, $B40, $CQ$11, $CQ$14, $CQ$19,),
         ""
      ),
      IF($I40=2,
         IFBLANK(
            _xldudf_CX_PUSH($CQ40, CX_ENTITY, $B40, $CQ$11, $CQ$14, $CQ$19,),
            ""
         ),
         IF($I40=3,
            "",
            IFBLANK(
               _xldudf_CX_PUSH($CQ40, CX_ENTITY, $B40, $CQ$11, $CQ$14, $CQ$19,),
               ""
            )
         )
      )
   ))
),"")</f>
        <v/>
      </c>
      <c r="DC40" s="2443"/>
      <c r="DD40" s="2445" t="str" cm="1">
        <f t="array" aca="1" ref="DD40" ca="1">IFERROR(IF(AD40*fxVal_normal=_PL!AD40,"",IF(OR(AD40="", NOT(ISNUMBER(AD40)), ISERROR(AD40), $B40=""), "",
   IF($I40=1,
      IFBLANK(
         _xldudf_CX_PUSH(AD40*fxVal_normal, CX_ENTITY, $B40, AD$11, AD$14, AD$19,),
         ""
      ),
      IF($I40=2,
         IFBLANK(
            _xldudf_CX_PUSH(AD40, CX_ENTITY, $B40, AD$11, AD$14, AD$19,),
            ""
         ),
         IF($I40=3,
            "",
            IFBLANK(
               _xldudf_CX_PUSH(AD40, CX_ENTITY, $B40, AD$11, AD$14, AD$19,),
               ""
            )
         )
      )
   )
)),"")</f>
        <v/>
      </c>
      <c r="DE40" s="2445" t="str" cm="1">
        <f t="array" aca="1" ref="DE40" ca="1">IFERROR(IF(AE40*fxVal_normal=_PL!AE40,"",IF(OR(AE40="", NOT(ISNUMBER(AE40)), ISERROR(AE40), $B40=""), "",
   IF($I40=1,
      IFBLANK(
         _xldudf_CX_PUSH(AE40*fxVal_normal, CX_ENTITY, $B40, AE$11, AE$14, AE$19,),
         ""
      ),
      IF($I40=2,
         IFBLANK(
            _xldudf_CX_PUSH(AE40, CX_ENTITY, $B40, AE$11, AE$14, AE$19,),
            ""
         ),
         IF($I40=3,
            "",
            IFBLANK(
               _xldudf_CX_PUSH(AE40, CX_ENTITY, $B40, AE$11, AE$14, AE$19,),
               ""
            )
         )
      )
   )
)),"")</f>
        <v/>
      </c>
      <c r="DF40" s="2445" t="str" cm="1">
        <f t="array" aca="1" ref="DF40" ca="1">IFERROR(IF(AF40*fxVal_normal=_PL!AF40,"",IF(OR(AF40="", NOT(ISNUMBER(AF40)), ISERROR(AF40), $B40=""), "",
   IF($I40=1,
      IFBLANK(
         _xldudf_CX_PUSH(AF40*fxVal_normal, CX_ENTITY, $B40, AF$11, AF$14, AF$19,),
         ""
      ),
      IF($I40=2,
         IFBLANK(
            _xldudf_CX_PUSH(AF40, CX_ENTITY, $B40, AF$11, AF$14, AF$19,),
            ""
         ),
         IF($I40=3,
            "",
            IFBLANK(
               _xldudf_CX_PUSH(AF40, CX_ENTITY, $B40, AF$11, AF$14, AF$19,),
               ""
            )
         )
      )
   )
)),"")</f>
        <v/>
      </c>
      <c r="DG40" s="2445" t="str" cm="1">
        <f t="array" aca="1" ref="DG40" ca="1">IFERROR(IF(AG40*fxVal_normal=_PL!AG40,"",IF(OR(AG40="", NOT(ISNUMBER(AG40)), ISERROR(AG40), $B40=""), "",
   IF($I40=1,
      IFBLANK(
         _xldudf_CX_PUSH(AG40*fxVal_normal, CX_ENTITY, $B40, AG$11, AG$14, AG$19,),
         ""
      ),
      IF($I40=2,
         IFBLANK(
            _xldudf_CX_PUSH(AG40, CX_ENTITY, $B40, AG$11, AG$14, AG$19,),
            ""
         ),
         IF($I40=3,
            "",
            IFBLANK(
               _xldudf_CX_PUSH(AG40, CX_ENTITY, $B40, AG$11, AG$14, AG$19,),
               ""
            )
         )
      )
   )
)),"")</f>
        <v/>
      </c>
      <c r="DH40" s="2445" t="str" cm="1">
        <f t="array" aca="1" ref="DH40" ca="1">IFERROR(IF(AH40*fxVal_normal=_PL!AH40,"",IF(OR(AH40="", NOT(ISNUMBER(AH40)), ISERROR(AH40), $B40=""), "",
   IF($I40=1,
      IFBLANK(
         _xldudf_CX_PUSH(AH40*fxVal_normal, CX_ENTITY, $B40, AH$11, AH$14, AH$19,),
         ""
      ),
      IF($I40=2,
         IFBLANK(
            _xldudf_CX_PUSH(AH40, CX_ENTITY, $B40, AH$11, AH$14, AH$19,),
            ""
         ),
         IF($I40=3,
            "",
            IFBLANK(
               _xldudf_CX_PUSH(AH40, CX_ENTITY, $B40, AH$11, AH$14, AH$19,),
               ""
            )
         )
      )
   )
)),"")</f>
        <v/>
      </c>
      <c r="DI40" s="2445" t="str" cm="1">
        <f t="array" aca="1" ref="DI40" ca="1">IFERROR(IF(AI40*fxVal_normal=_PL!AI40,"",IF(OR(AI40="", NOT(ISNUMBER(AI40)), ISERROR(AI40), $B40=""), "",
   IF($I40=1,
      IFBLANK(
         _xldudf_CX_PUSH(AI40*fxVal_normal, CX_ENTITY, $B40, AI$11, AI$14, AI$19,),
         ""
      ),
      IF($I40=2,
         IFBLANK(
            _xldudf_CX_PUSH(AI40, CX_ENTITY, $B40, AI$11, AI$14, AI$19,),
            ""
         ),
         IF($I40=3,
            "",
            IFBLANK(
               _xldudf_CX_PUSH(AI40, CX_ENTITY, $B40, AI$11, AI$14, AI$19,),
               ""
            )
         )
      )
   )
)),"")</f>
        <v/>
      </c>
      <c r="DJ40" s="2445" t="str" cm="1">
        <f t="array" aca="1" ref="DJ40" ca="1">IFERROR(IF(AJ40*fxVal_normal=_PL!AJ40,"",IF(OR(AJ40="", NOT(ISNUMBER(AJ40)), ISERROR(AJ40), $B40=""), "",
   IF($I40=1,
      IFBLANK(
         _xldudf_CX_PUSH(AJ40*fxVal_normal, CX_ENTITY, $B40, AJ$11, AJ$14, AJ$19,),
         ""
      ),
      IF($I40=2,
         IFBLANK(
            _xldudf_CX_PUSH(AJ40, CX_ENTITY, $B40, AJ$11, AJ$14, AJ$19,),
            ""
         ),
         IF($I40=3,
            "",
            IFBLANK(
               _xldudf_CX_PUSH(AJ40, CX_ENTITY, $B40, AJ$11, AJ$14, AJ$19,),
               ""
            )
         )
      )
   )
)),"")</f>
        <v/>
      </c>
      <c r="DK40" s="2445" t="str" cm="1">
        <f t="array" aca="1" ref="DK40" ca="1">IFERROR(IF(AK40*fxVal_normal=_PL!AK40,"",IF(OR(AK40="", NOT(ISNUMBER(AK40)), ISERROR(AK40), $B40=""), "",
   IF($I40=1,
      IFBLANK(
         _xldudf_CX_PUSH(AK40*fxVal_normal, CX_ENTITY, $B40, AK$11, AK$14, AK$19,),
         ""
      ),
      IF($I40=2,
         IFBLANK(
            _xldudf_CX_PUSH(AK40, CX_ENTITY, $B40, AK$11, AK$14, AK$19,),
            ""
         ),
         IF($I40=3,
            "",
            IFBLANK(
               _xldudf_CX_PUSH(AK40, CX_ENTITY, $B40, AK$11, AK$14, AK$19,),
               ""
            )
         )
      )
   )
)),"")</f>
        <v/>
      </c>
      <c r="DL40" s="2445" t="str" cm="1">
        <f t="array" aca="1" ref="DL40" ca="1">IFERROR(IF(AL40*fxVal_normal=_PL!AL40,"",IF(OR(AL40="", NOT(ISNUMBER(AL40)), ISERROR(AL40), $B40=""), "",
   IF($I40=1,
      IFBLANK(
         _xldudf_CX_PUSH(AL40*fxVal_normal, CX_ENTITY, $B40, AL$11, AL$14, AL$19,),
         ""
      ),
      IF($I40=2,
         IFBLANK(
            _xldudf_CX_PUSH(AL40, CX_ENTITY, $B40, AL$11, AL$14, AL$19,),
            ""
         ),
         IF($I40=3,
            "",
            IFBLANK(
               _xldudf_CX_PUSH(AL40, CX_ENTITY, $B40, AL$11, AL$14, AL$19,),
               ""
            )
         )
      )
   )
)),"")</f>
        <v/>
      </c>
      <c r="DM40" s="2445" t="str" cm="1">
        <f t="array" aca="1" ref="DM40" ca="1">IFERROR(IF(AM40*fxVal_normal=_PL!AM40,"",IF(OR(AM40="", NOT(ISNUMBER(AM40)), ISERROR(AM40), $B40=""), "",
   IF($I40=1,
      IFBLANK(
         _xldudf_CX_PUSH(AM40*fxVal_normal, CX_ENTITY, $B40, AM$11, AM$14, AM$19,),
         ""
      ),
      IF($I40=2,
         IFBLANK(
            _xldudf_CX_PUSH(AM40, CX_ENTITY, $B40, AM$11, AM$14, AM$19,),
            ""
         ),
         IF($I40=3,
            "",
            IFBLANK(
               _xldudf_CX_PUSH(AM40, CX_ENTITY, $B40, AM$11, AM$14, AM$19,),
               ""
            )
         )
      )
   )
)),"")</f>
        <v/>
      </c>
      <c r="DN40" s="2445" t="str" cm="1">
        <f t="array" aca="1" ref="DN40" ca="1">IFERROR(IF(AN40*fxVal_normal=_PL!AN40,"",IF(OR(AN40="", NOT(ISNUMBER(AN40)), ISERROR(AN40), $B40=""), "",
   IF($I40=1,
      IFBLANK(
         _xldudf_CX_PUSH(AN40*fxVal_normal, CX_ENTITY, $B40, AN$11, AN$14, AN$19,),
         ""
      ),
      IF($I40=2,
         IFBLANK(
            _xldudf_CX_PUSH(AN40, CX_ENTITY, $B40, AN$11, AN$14, AN$19,),
            ""
         ),
         IF($I40=3,
            "",
            IFBLANK(
               _xldudf_CX_PUSH(AN40, CX_ENTITY, $B40, AN$11, AN$14, AN$19,),
               ""
            )
         )
      )
   )
)),"")</f>
        <v/>
      </c>
      <c r="DO40" s="2445" t="str" cm="1">
        <f t="array" aca="1" ref="DO40" ca="1">IFERROR(IF(AO40*fxVal_normal=_PL!AO40,"",IF(OR(AO40="", NOT(ISNUMBER(AO40)), ISERROR(AO40), $B40=""), "",
   IF($I40=1,
      IFBLANK(
         _xldudf_CX_PUSH(AO40*fxVal_normal, CX_ENTITY, $B40, AO$11, AO$14, AO$19,),
         ""
      ),
      IF($I40=2,
         IFBLANK(
            _xldudf_CX_PUSH(AO40, CX_ENTITY, $B40, AO$11, AO$14, AO$19,),
            ""
         ),
         IF($I40=3,
            "",
            IFBLANK(
               _xldudf_CX_PUSH(AO40, CX_ENTITY, $B40, AO$11, AO$14, AO$19,),
               ""
            )
         )
      )
   )
)),"")</f>
        <v/>
      </c>
      <c r="DP40" s="2445" t="str" cm="1">
        <f t="array" aca="1" ref="DP40" ca="1">IFERROR(IF(AP40*fxVal_normal=_PL!AP40,"",IF(OR(AP40="", NOT(ISNUMBER(AP40)), ISERROR(AP40), $B40=""), "",
   IF($I40=1,
      IFBLANK(
         _xldudf_CX_PUSH(AP40*fxVal_normal, CX_ENTITY, $B40, AP$11, AP$14, AP$19,),
         ""
      ),
      IF($I40=2,
         IFBLANK(
            _xldudf_CX_PUSH(AP40, CX_ENTITY, $B40, AP$11, AP$14, AP$19,),
            ""
         ),
         IF($I40=3,
            "",
            IFBLANK(
               _xldudf_CX_PUSH(AP40, CX_ENTITY, $B40, AP$11, AP$14, AP$19,),
               ""
            )
         )
      )
   )
)),"")</f>
        <v/>
      </c>
      <c r="DQ40" s="2445" t="str" cm="1">
        <f t="array" aca="1" ref="DQ40" ca="1">IFERROR(IF(AQ40*fxVal_normal=_PL!AQ40,"",IF(OR(AQ40="", NOT(ISNUMBER(AQ40)), ISERROR(AQ40), $B40=""), "",
   IF($I40=1,
      IFBLANK(
         _xldudf_CX_PUSH(AQ40*fxVal_normal, CX_ENTITY, $B40, AQ$11, AQ$14, AQ$19,),
         ""
      ),
      IF($I40=2,
         IFBLANK(
            _xldudf_CX_PUSH(AQ40, CX_ENTITY, $B40, AQ$11, AQ$14, AQ$19,),
            ""
         ),
         IF($I40=3,
            "",
            IFBLANK(
               _xldudf_CX_PUSH(AQ40, CX_ENTITY, $B40, AQ$11, AQ$14, AQ$19,),
               ""
            )
         )
      )
   )
)),"")</f>
        <v/>
      </c>
      <c r="DR40" s="2445" t="str" cm="1">
        <f t="array" aca="1" ref="DR40" ca="1">IFERROR(IF(AR40*fxVal_normal=_PL!AR40,"",IF(OR(AR40="", NOT(ISNUMBER(AR40)), ISERROR(AR40), $B40=""), "",
   IF($I40=1,
      IFBLANK(
         _xldudf_CX_PUSH(AR40*fxVal_normal, CX_ENTITY, $B40, AR$11, AR$14, AR$19,),
         ""
      ),
      IF($I40=2,
         IFBLANK(
            _xldudf_CX_PUSH(AR40, CX_ENTITY, $B40, AR$11, AR$14, AR$19,),
            ""
         ),
         IF($I40=3,
            "",
            IFBLANK(
               _xldudf_CX_PUSH(AR40, CX_ENTITY, $B40, AR$11, AR$14, AR$19,),
               ""
            )
         )
      )
   )
)),"")</f>
        <v/>
      </c>
      <c r="DS40" s="2445" t="str" cm="1">
        <f t="array" aca="1" ref="DS40" ca="1">IFERROR(IF(AS40*fxVal_normal=_PL!AS40,"",IF(OR(AS40="", NOT(ISNUMBER(AS40)), ISERROR(AS40), $B40=""), "",
   IF($I40=1,
      IFBLANK(
         _xldudf_CX_PUSH(AS40*fxVal_normal, CX_ENTITY, $B40, AS$11, AS$14, AS$19,),
         ""
      ),
      IF($I40=2,
         IFBLANK(
            _xldudf_CX_PUSH(AS40, CX_ENTITY, $B40, AS$11, AS$14, AS$19,),
            ""
         ),
         IF($I40=3,
            "",
            IFBLANK(
               _xldudf_CX_PUSH(AS40, CX_ENTITY, $B40, AS$11, AS$14, AS$19,),
               ""
            )
         )
      )
   )
)),"")</f>
        <v/>
      </c>
      <c r="DT40" s="2445" t="str" cm="1">
        <f t="array" aca="1" ref="DT40" ca="1">IFERROR(IF(AT40*fxVal_normal=_PL!AT40,"",IF(OR(AT40="", NOT(ISNUMBER(AT40)), ISERROR(AT40), $B40=""), "",
   IF($I40=1,
      IFBLANK(
         _xldudf_CX_PUSH(AT40*fxVal_normal, CX_ENTITY, $B40, AT$11, AT$14, AT$19,),
         ""
      ),
      IF($I40=2,
         IFBLANK(
            _xldudf_CX_PUSH(AT40, CX_ENTITY, $B40, AT$11, AT$14, AT$19,),
            ""
         ),
         IF($I40=3,
            "",
            IFBLANK(
               _xldudf_CX_PUSH(AT40, CX_ENTITY, $B40, AT$11, AT$14, AT$19,),
               ""
            )
         )
      )
   )
)),"")</f>
        <v/>
      </c>
      <c r="DU40" s="2445" t="str" cm="1">
        <f t="array" aca="1" ref="DU40" ca="1">IFERROR(IF(AU40*fxVal_normal=_PL!AU40,"",IF(OR(AU40="", NOT(ISNUMBER(AU40)), ISERROR(AU40), $B40=""), "",
   IF($I40=1,
      IFBLANK(
         _xldudf_CX_PUSH(AU40*fxVal_normal, CX_ENTITY, $B40, AU$11, AU$14, AU$19,),
         ""
      ),
      IF($I40=2,
         IFBLANK(
            _xldudf_CX_PUSH(AU40, CX_ENTITY, $B40, AU$11, AU$14, AU$19,),
            ""
         ),
         IF($I40=3,
            "",
            IFBLANK(
               _xldudf_CX_PUSH(AU40, CX_ENTITY, $B40, AU$11, AU$14, AU$19,),
               ""
            )
         )
      )
   )
)),"")</f>
        <v/>
      </c>
      <c r="DV40" s="2445" t="str" cm="1">
        <f t="array" aca="1" ref="DV40" ca="1">IFERROR(IF(AV40*fxVal_normal=_PL!AV40,"",IF(OR(AV40="", NOT(ISNUMBER(AV40)), ISERROR(AV40), $B40=""), "",
   IF($I40=1,
      IFBLANK(
         _xldudf_CX_PUSH(AV40*fxVal_normal, CX_ENTITY, $B40, AV$11, AV$14, AV$19,),
         ""
      ),
      IF($I40=2,
         IFBLANK(
            _xldudf_CX_PUSH(AV40, CX_ENTITY, $B40, AV$11, AV$14, AV$19,),
            ""
         ),
         IF($I40=3,
            "",
            IFBLANK(
               _xldudf_CX_PUSH(AV40, CX_ENTITY, $B40, AV$11, AV$14, AV$19,),
               ""
            )
         )
      )
   )
)),"")</f>
        <v/>
      </c>
      <c r="DW40" s="2445" t="str" cm="1">
        <f t="array" aca="1" ref="DW40" ca="1">IFERROR(IF(AW40*fxVal_normal=_PL!AW40,"",IF(OR(AW40="", NOT(ISNUMBER(AW40)), ISERROR(AW40), $B40=""), "",
   IF($I40=1,
      IFBLANK(
         _xldudf_CX_PUSH(AW40*fxVal_normal, CX_ENTITY, $B40, AW$11, AW$14, AW$19,),
         ""
      ),
      IF($I40=2,
         IFBLANK(
            _xldudf_CX_PUSH(AW40, CX_ENTITY, $B40, AW$11, AW$14, AW$19,),
            ""
         ),
         IF($I40=3,
            "",
            IFBLANK(
               _xldudf_CX_PUSH(AW40, CX_ENTITY, $B40, AW$11, AW$14, AW$19,),
               ""
            )
         )
      )
   )
)),"")</f>
        <v/>
      </c>
      <c r="DX40" s="2445" t="str" cm="1">
        <f t="array" aca="1" ref="DX40" ca="1">IFERROR(IF(AX40*fxVal_normal=_PL!AX40,"",IF(OR(AX40="", NOT(ISNUMBER(AX40)), ISERROR(AX40), $B40=""), "",
   IF($I40=1,
      IFBLANK(
         _xldudf_CX_PUSH(AX40*fxVal_normal, CX_ENTITY, $B40, AX$11, AX$14, AX$19,),
         ""
      ),
      IF($I40=2,
         IFBLANK(
            _xldudf_CX_PUSH(AX40, CX_ENTITY, $B40, AX$11, AX$14, AX$19,),
            ""
         ),
         IF($I40=3,
            "",
            IFBLANK(
               _xldudf_CX_PUSH(AX40, CX_ENTITY, $B40, AX$11, AX$14, AX$19,),
               ""
            )
         )
      )
   )
)),"")</f>
        <v/>
      </c>
      <c r="DY40" s="2445" t="str" cm="1">
        <f t="array" aca="1" ref="DY40" ca="1">IFERROR(IF(AY40*fxVal_normal=_PL!AY40,"",IF(OR(AY40="", NOT(ISNUMBER(AY40)), ISERROR(AY40), $B40=""), "",
   IF($I40=1,
      IFBLANK(
         _xldudf_CX_PUSH(AY40*fxVal_normal, CX_ENTITY, $B40, AY$11, AY$14, AY$19,),
         ""
      ),
      IF($I40=2,
         IFBLANK(
            _xldudf_CX_PUSH(AY40, CX_ENTITY, $B40, AY$11, AY$14, AY$19,),
            ""
         ),
         IF($I40=3,
            "",
            IFBLANK(
               _xldudf_CX_PUSH(AY40, CX_ENTITY, $B40, AY$11, AY$14, AY$19,),
               ""
            )
         )
      )
   )
)),"")</f>
        <v/>
      </c>
      <c r="DZ40" s="2445" t="str" cm="1">
        <f t="array" aca="1" ref="DZ40" ca="1">IFERROR(IF(AZ40*fxVal_normal=_PL!AZ40,"",IF(OR(AZ40="", NOT(ISNUMBER(AZ40)), ISERROR(AZ40), $B40=""), "",
   IF($I40=1,
      IFBLANK(
         _xldudf_CX_PUSH(AZ40*fxVal_normal, CX_ENTITY, $B40, AZ$11, AZ$14, AZ$19,),
         ""
      ),
      IF($I40=2,
         IFBLANK(
            _xldudf_CX_PUSH(AZ40, CX_ENTITY, $B40, AZ$11, AZ$14, AZ$19,),
            ""
         ),
         IF($I40=3,
            "",
            IFBLANK(
               _xldudf_CX_PUSH(AZ40, CX_ENTITY, $B40, AZ$11, AZ$14, AZ$19,),
               ""
            )
         )
      )
   )
)),"")</f>
        <v/>
      </c>
      <c r="EA40" s="2445" t="str" cm="1">
        <f t="array" aca="1" ref="EA40" ca="1">IFERROR(IF(BA40*fxVal_normal=_PL!BA40,"",IF(OR(BA40="", NOT(ISNUMBER(BA40)), ISERROR(BA40), $B40=""), "",
   IF($I40=1,
      IFBLANK(
         _xldudf_CX_PUSH(BA40*fxVal_normal, CX_ENTITY, $B40, BA$11, BA$14, BA$19,),
         ""
      ),
      IF($I40=2,
         IFBLANK(
            _xldudf_CX_PUSH(BA40, CX_ENTITY, $B40, BA$11, BA$14, BA$19,),
            ""
         ),
         IF($I40=3,
            "",
            IFBLANK(
               _xldudf_CX_PUSH(BA40, CX_ENTITY, $B40, BA$11, BA$14, BA$19,),
               ""
            )
         )
      )
   )
)),"")</f>
        <v/>
      </c>
      <c r="EB40" s="2445" t="str" cm="1">
        <f t="array" aca="1" ref="EB40" ca="1">IFERROR(IF(BB40*fxVal_normal=_PL!BB40,"",IF(OR(BB40="", NOT(ISNUMBER(BB40)), ISERROR(BB40), $B40=""), "",
   IF($I40=1,
      IFBLANK(
         _xldudf_CX_PUSH(BB40*fxVal_normal, CX_ENTITY, $B40, BB$11, BB$14, BB$19,),
         ""
      ),
      IF($I40=2,
         IFBLANK(
            _xldudf_CX_PUSH(BB40, CX_ENTITY, $B40, BB$11, BB$14, BB$19,),
            ""
         ),
         IF($I40=3,
            "",
            IFBLANK(
               _xldudf_CX_PUSH(BB40, CX_ENTITY, $B40, BB$11, BB$14, BB$19,),
               ""
            )
         )
      )
   )
)),"")</f>
        <v/>
      </c>
      <c r="EC40" s="2445" t="str" cm="1">
        <f t="array" aca="1" ref="EC40" ca="1">IFERROR(IF(BC40*fxVal_normal=_PL!BC40,"",IF(OR(BC40="", NOT(ISNUMBER(BC40)), ISERROR(BC40), $B40=""), "",
   IF($I40=1,
      IFBLANK(
         _xldudf_CX_PUSH(BC40*fxVal_normal, CX_ENTITY, $B40, BC$11, BC$14, BC$19,),
         ""
      ),
      IF($I40=2,
         IFBLANK(
            _xldudf_CX_PUSH(BC40, CX_ENTITY, $B40, BC$11, BC$14, BC$19,),
            ""
         ),
         IF($I40=3,
            "",
            IFBLANK(
               _xldudf_CX_PUSH(BC40, CX_ENTITY, $B40, BC$11, BC$14, BC$19,),
               ""
            )
         )
      )
   )
)),"")</f>
        <v/>
      </c>
      <c r="ED40" s="2445" t="str" cm="1">
        <f t="array" aca="1" ref="ED40" ca="1">IFERROR(IF(BD40*fxVal_normal=_PL!BD40,"",IF(OR(BD40="", NOT(ISNUMBER(BD40)), ISERROR(BD40), $B40=""), "",
   IF($I40=1,
      IFBLANK(
         _xldudf_CX_PUSH(BD40*fxVal_normal, CX_ENTITY, $B40, BD$11, BD$14, BD$19,),
         ""
      ),
      IF($I40=2,
         IFBLANK(
            _xldudf_CX_PUSH(BD40, CX_ENTITY, $B40, BD$11, BD$14, BD$19,),
            ""
         ),
         IF($I40=3,
            "",
            IFBLANK(
               _xldudf_CX_PUSH(BD40, CX_ENTITY, $B40, BD$11, BD$14, BD$19,),
               ""
            )
         )
      )
   )
)),"")</f>
        <v/>
      </c>
      <c r="EE40" s="2445" t="str" cm="1">
        <f t="array" aca="1" ref="EE40" ca="1">IFERROR(IF(BE40*fxVal_normal=_PL!BE40,"",IF(OR(BE40="", NOT(ISNUMBER(BE40)), ISERROR(BE40), $B40=""), "",
   IF($I40=1,
      IFBLANK(
         _xldudf_CX_PUSH(BE40*fxVal_normal, CX_ENTITY, $B40, BE$11, BE$14, BE$19,),
         ""
      ),
      IF($I40=2,
         IFBLANK(
            _xldudf_CX_PUSH(BE40, CX_ENTITY, $B40, BE$11, BE$14, BE$19,),
            ""
         ),
         IF($I40=3,
            "",
            IFBLANK(
               _xldudf_CX_PUSH(BE40, CX_ENTITY, $B40, BE$11, BE$14, BE$19,),
               ""
            )
         )
      )
   )
)),"")</f>
        <v/>
      </c>
      <c r="EF40" s="2445" t="str" cm="1">
        <f t="array" aca="1" ref="EF40" ca="1">IFERROR(IF(BF40*fxVal_normal=_PL!BF40,"",IF(OR(BF40="", NOT(ISNUMBER(BF40)), ISERROR(BF40), $B40=""), "",
   IF($I40=1,
      IFBLANK(
         _xldudf_CX_PUSH(BF40*fxVal_normal, CX_ENTITY, $B40, BF$11, BF$14, BF$19,),
         ""
      ),
      IF($I40=2,
         IFBLANK(
            _xldudf_CX_PUSH(BF40, CX_ENTITY, $B40, BF$11, BF$14, BF$19,),
            ""
         ),
         IF($I40=3,
            "",
            IFBLANK(
               _xldudf_CX_PUSH(BF40, CX_ENTITY, $B40, BF$11, BF$14, BF$19,),
               ""
            )
         )
      )
   )
)),"")</f>
        <v/>
      </c>
      <c r="EG40" s="2445" t="str" cm="1">
        <f t="array" aca="1" ref="EG40" ca="1">IFERROR(IF(BG40*fxVal_normal=_PL!BG40,"",IF(OR(BG40="", NOT(ISNUMBER(BG40)), ISERROR(BG40), $B40=""), "",
   IF($I40=1,
      IFBLANK(
         _xldudf_CX_PUSH(BG40*fxVal_normal, CX_ENTITY, $B40, BG$11, BG$14, BG$19,),
         ""
      ),
      IF($I40=2,
         IFBLANK(
            _xldudf_CX_PUSH(BG40, CX_ENTITY, $B40, BG$11, BG$14, BG$19,),
            ""
         ),
         IF($I40=3,
            "",
            IFBLANK(
               _xldudf_CX_PUSH(BG40, CX_ENTITY, $B40, BG$11, BG$14, BG$19,),
               ""
            )
         )
      )
   )
)),"")</f>
        <v/>
      </c>
      <c r="EH40" s="2445" t="str" cm="1">
        <f t="array" aca="1" ref="EH40" ca="1">IFERROR(IF(BH40*fxVal_normal=_PL!BH40,"",IF(OR(BH40="", NOT(ISNUMBER(BH40)), ISERROR(BH40), $B40=""), "",
   IF($I40=1,
      IFBLANK(
         _xldudf_CX_PUSH(BH40*fxVal_normal, CX_ENTITY, $B40, BH$11, BH$14, BH$19,),
         ""
      ),
      IF($I40=2,
         IFBLANK(
            _xldudf_CX_PUSH(BH40, CX_ENTITY, $B40, BH$11, BH$14, BH$19,),
            ""
         ),
         IF($I40=3,
            "",
            IFBLANK(
               _xldudf_CX_PUSH(BH40, CX_ENTITY, $B40, BH$11, BH$14, BH$19,),
               ""
            )
         )
      )
   )
)),"")</f>
        <v/>
      </c>
      <c r="EI40" s="2445" t="str" cm="1">
        <f t="array" aca="1" ref="EI40" ca="1">IFERROR(IF(BI40*fxVal_normal=_PL!BI40,"",IF(OR(BI40="", NOT(ISNUMBER(BI40)), ISERROR(BI40), $B40=""), "",
   IF($I40=1,
      IFBLANK(
         _xldudf_CX_PUSH(BI40*fxVal_normal, CX_ENTITY, $B40, BI$11, BI$14, BI$19,),
         ""
      ),
      IF($I40=2,
         IFBLANK(
            _xldudf_CX_PUSH(BI40, CX_ENTITY, $B40, BI$11, BI$14, BI$19,),
            ""
         ),
         IF($I40=3,
            "",
            IFBLANK(
               _xldudf_CX_PUSH(BI40, CX_ENTITY, $B40, BI$11, BI$14, BI$19,),
               ""
            )
         )
      )
   )
)),"")</f>
        <v/>
      </c>
      <c r="EJ40" s="2445" t="str" cm="1">
        <f t="array" aca="1" ref="EJ40" ca="1">IFERROR(IF(BJ40*fxVal_normal=_PL!BJ40,"",IF(OR(BJ40="", NOT(ISNUMBER(BJ40)), ISERROR(BJ40), $B40=""), "",
   IF($I40=1,
      IFBLANK(
         _xldudf_CX_PUSH(BJ40*fxVal_normal, CX_ENTITY, $B40, BJ$11, BJ$14, BJ$19,),
         ""
      ),
      IF($I40=2,
         IFBLANK(
            _xldudf_CX_PUSH(BJ40, CX_ENTITY, $B40, BJ$11, BJ$14, BJ$19,),
            ""
         ),
         IF($I40=3,
            "",
            IFBLANK(
               _xldudf_CX_PUSH(BJ40, CX_ENTITY, $B40, BJ$11, BJ$14, BJ$19,),
               ""
            )
         )
      )
   )
)),"")</f>
        <v/>
      </c>
      <c r="EK40" s="2445" t="str" cm="1">
        <f t="array" aca="1" ref="EK40" ca="1">IFERROR(IF(BK40*fxVal_normal=_PL!BK40,"",IF(OR(BK40="", NOT(ISNUMBER(BK40)), ISERROR(BK40), $B40=""), "",
   IF($I40=1,
      IFBLANK(
         _xldudf_CX_PUSH(BK40*fxVal_normal, CX_ENTITY, $B40, BK$11, BK$14, BK$19,),
         ""
      ),
      IF($I40=2,
         IFBLANK(
            _xldudf_CX_PUSH(BK40, CX_ENTITY, $B40, BK$11, BK$14, BK$19,),
            ""
         ),
         IF($I40=3,
            "",
            IFBLANK(
               _xldudf_CX_PUSH(BK40, CX_ENTITY, $B40, BK$11, BK$14, BK$19,),
               ""
            )
         )
      )
   )
)),"")</f>
        <v/>
      </c>
      <c r="EL40" s="2445" t="str" cm="1">
        <f t="array" aca="1" ref="EL40" ca="1">IFERROR(IF(BL40*fxVal_normal=_PL!BL40,"",IF(OR(BL40="", NOT(ISNUMBER(BL40)), ISERROR(BL40), $B40=""), "",
   IF($I40=1,
      IFBLANK(
         _xldudf_CX_PUSH(BL40*fxVal_normal, CX_ENTITY, $B40, BL$11, BL$14, BL$19,),
         ""
      ),
      IF($I40=2,
         IFBLANK(
            _xldudf_CX_PUSH(BL40, CX_ENTITY, $B40, BL$11, BL$14, BL$19,),
            ""
         ),
         IF($I40=3,
            "",
            IFBLANK(
               _xldudf_CX_PUSH(BL40, CX_ENTITY, $B40, BL$11, BL$14, BL$19,),
               ""
            )
         )
      )
   )
)),"")</f>
        <v/>
      </c>
      <c r="EM40" s="2445" t="str" cm="1">
        <f t="array" aca="1" ref="EM40" ca="1">IFERROR(IF(BM40*fxVal_normal=_PL!BM40,"",IF(OR(BM40="", NOT(ISNUMBER(BM40)), ISERROR(BM40), $B40=""), "",
   IF($I40=1,
      IFBLANK(
         _xldudf_CX_PUSH(BM40*fxVal_normal, CX_ENTITY, $B40, BM$11, BM$14, BM$19,),
         ""
      ),
      IF($I40=2,
         IFBLANK(
            _xldudf_CX_PUSH(BM40, CX_ENTITY, $B40, BM$11, BM$14, BM$19,),
            ""
         ),
         IF($I40=3,
            "",
            IFBLANK(
               _xldudf_CX_PUSH(BM40, CX_ENTITY, $B40, BM$11, BM$14, BM$19,),
               ""
            )
         )
      )
   )
)),"")</f>
        <v/>
      </c>
      <c r="EN40" s="2445" t="str" cm="1">
        <f t="array" aca="1" ref="EN40" ca="1">IFERROR(IF(BN40*fxVal_normal=_PL!BN40,"",IF(OR(BN40="", NOT(ISNUMBER(BN40)), ISERROR(BN40), $B40=""), "",
   IF($I40=1,
      IFBLANK(
         _xldudf_CX_PUSH(BN40*fxVal_normal, CX_ENTITY, $B40, BN$11, BN$14, BN$19,),
         ""
      ),
      IF($I40=2,
         IFBLANK(
            _xldudf_CX_PUSH(BN40, CX_ENTITY, $B40, BN$11, BN$14, BN$19,),
            ""
         ),
         IF($I40=3,
            "",
            IFBLANK(
               _xldudf_CX_PUSH(BN40, CX_ENTITY, $B40, BN$11, BN$14, BN$19,),
               ""
            )
         )
      )
   )
)),"")</f>
        <v/>
      </c>
    </row>
    <row r="41" spans="1:156" ht="21" customHeight="1">
      <c r="A41" s="2449" t="s">
        <v>22</v>
      </c>
      <c r="B41" s="2450" t="str">
        <f ca="1">_xlfn.LET(
_xlpm.IsNotAttrDynamic, D41="",
_xlpm.Attr,_PL!F41,
_xlpm.NotInUse,Y41=D41,
_xlpm.RESULT, IF(_xlpm.IsNotAttrDynamic, _xlpm.Attr, IF( _xlpm.NotInUse, "", Y41)
),IF(_xlpm.RESULT ="", "", _xlpm.RESULT))</f>
        <v>Net Profit</v>
      </c>
      <c r="C41" s="2450" t="str" cm="1">
        <f t="array" ref="C41">IFBLANK(_PL!C41,"")</f>
        <v>Net Profit (Company View)</v>
      </c>
      <c r="D41" s="2451"/>
      <c r="E41" s="2440" t="e" cm="1">
        <f t="array" aca="1" ref="E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)($AD41:$CQ41, Z41)</f>
        <v>#NAME?</v>
      </c>
      <c r="F41" s="1897"/>
      <c r="G41" s="1897"/>
      <c r="H41" s="576">
        <v>2</v>
      </c>
      <c r="I41" s="576">
        <v>1</v>
      </c>
      <c r="J41" s="401" cm="1">
        <f t="array" ref="J41">IFBLANK( Z41,"")</f>
        <v>0</v>
      </c>
      <c r="K41" s="578" t="str">
        <f t="shared" si="3"/>
        <v>Yes</v>
      </c>
      <c r="L41" s="37"/>
      <c r="N41" s="158"/>
      <c r="O41" s="101"/>
      <c r="P41" s="52"/>
      <c r="Q41" s="101"/>
      <c r="R41" s="126"/>
      <c r="S41" s="101"/>
      <c r="T41" s="101"/>
      <c r="U41" s="39"/>
      <c r="V41" s="37"/>
      <c r="W41" s="268" t="str">
        <f t="shared" si="4"/>
        <v>Actual</v>
      </c>
      <c r="X41" s="2452">
        <f>_PL!X41</f>
        <v>0</v>
      </c>
      <c r="Y41" s="1196" t="e">
        <f ca="1">IF(_PL!Y41="Error", "", _PL!Y41)</f>
        <v>#NAME?</v>
      </c>
      <c r="Z41" s="538" cm="1">
        <f t="array" ref="Z41">_xlfn.SWITCH(
    TRUE,
    _PL!$L41=TRUE, 1,
    _PL!$L41=FALSE,-1,
    _PL!$L41=-1,0,
""
)</f>
        <v>0</v>
      </c>
      <c r="AA41" s="787"/>
      <c r="AB41" s="1134" t="str">
        <f>_PL!AB41</f>
        <v>Net Profit</v>
      </c>
      <c r="AC41" s="275" t="str" cm="1">
        <f t="array" aca="1" ref="AC41" ca="1">_xlfn.LET(
_xlpm._termname, $AB41,
_xlpm._iconname, "find",
_xlpm._icon, fx_getIcon(_xlpm._iconname),
_xlpm._location, _xlfn.XLOOKUP(LOWER(_xlpm._termname), LOWER(tbl_acctDef[Term]),tbl_acctDef[Term]),
_xlpm._hyperlink, HYPERLINK("#"&amp;CELL("address",_xlpm._location), _xlpm._icon),
IFERROR(_xlpm._hyperlink,"")
)</f>
        <v/>
      </c>
      <c r="AD41" s="1210">
        <f t="shared" ref="AD41:BN41" si="14">SUBTOTAL(9,AD20:AD40)-SUBTOTAL(9,AD26:AD31)-N(AD23)</f>
        <v>8</v>
      </c>
      <c r="AE41" s="1210">
        <f t="shared" si="14"/>
        <v>8</v>
      </c>
      <c r="AF41" s="1210">
        <f t="shared" si="14"/>
        <v>8</v>
      </c>
      <c r="AG41" s="1210">
        <f t="shared" si="14"/>
        <v>8</v>
      </c>
      <c r="AH41" s="1210">
        <f t="shared" si="14"/>
        <v>8</v>
      </c>
      <c r="AI41" s="1210">
        <f t="shared" si="14"/>
        <v>8</v>
      </c>
      <c r="AJ41" s="1210">
        <f t="shared" si="14"/>
        <v>8</v>
      </c>
      <c r="AK41" s="1210">
        <f t="shared" si="14"/>
        <v>8</v>
      </c>
      <c r="AL41" s="1210">
        <f t="shared" si="14"/>
        <v>8</v>
      </c>
      <c r="AM41" s="1210">
        <f t="shared" si="14"/>
        <v>8</v>
      </c>
      <c r="AN41" s="1210">
        <f t="shared" si="14"/>
        <v>8</v>
      </c>
      <c r="AO41" s="1210">
        <f t="shared" si="14"/>
        <v>8</v>
      </c>
      <c r="AP41" s="1210">
        <f t="shared" si="14"/>
        <v>8</v>
      </c>
      <c r="AQ41" s="1210">
        <f t="shared" si="14"/>
        <v>8</v>
      </c>
      <c r="AR41" s="1210">
        <f t="shared" si="14"/>
        <v>8</v>
      </c>
      <c r="AS41" s="1210">
        <f t="shared" si="14"/>
        <v>8</v>
      </c>
      <c r="AT41" s="1210">
        <f t="shared" si="14"/>
        <v>8</v>
      </c>
      <c r="AU41" s="1210">
        <f t="shared" si="14"/>
        <v>8</v>
      </c>
      <c r="AV41" s="1210">
        <f t="shared" si="14"/>
        <v>8</v>
      </c>
      <c r="AW41" s="1210">
        <f t="shared" si="14"/>
        <v>8</v>
      </c>
      <c r="AX41" s="1210">
        <f t="shared" si="14"/>
        <v>8</v>
      </c>
      <c r="AY41" s="1210">
        <f t="shared" si="14"/>
        <v>8</v>
      </c>
      <c r="AZ41" s="1210">
        <f t="shared" si="14"/>
        <v>8</v>
      </c>
      <c r="BA41" s="1210">
        <f t="shared" si="14"/>
        <v>8</v>
      </c>
      <c r="BB41" s="1210">
        <f t="shared" si="14"/>
        <v>8</v>
      </c>
      <c r="BC41" s="1210">
        <f t="shared" si="14"/>
        <v>8</v>
      </c>
      <c r="BD41" s="1210">
        <f t="shared" si="14"/>
        <v>8</v>
      </c>
      <c r="BE41" s="1210">
        <f t="shared" si="14"/>
        <v>8</v>
      </c>
      <c r="BF41" s="1210">
        <f t="shared" si="14"/>
        <v>8</v>
      </c>
      <c r="BG41" s="1210">
        <f t="shared" si="14"/>
        <v>8</v>
      </c>
      <c r="BH41" s="1210">
        <f t="shared" si="14"/>
        <v>8</v>
      </c>
      <c r="BI41" s="1210">
        <f t="shared" si="14"/>
        <v>8</v>
      </c>
      <c r="BJ41" s="1210">
        <f t="shared" si="14"/>
        <v>8</v>
      </c>
      <c r="BK41" s="1210">
        <f t="shared" si="14"/>
        <v>8</v>
      </c>
      <c r="BL41" s="1210">
        <f t="shared" si="14"/>
        <v>8</v>
      </c>
      <c r="BM41" s="1210">
        <f t="shared" si="14"/>
        <v>8</v>
      </c>
      <c r="BN41" s="1210">
        <f t="shared" si="14"/>
        <v>8</v>
      </c>
      <c r="BO41" s="2096"/>
      <c r="BP41" s="2096"/>
      <c r="BQ41" s="2096"/>
      <c r="BR41" s="2096"/>
      <c r="BS41" s="2096"/>
      <c r="BT41" s="2096"/>
      <c r="BU41" s="2096"/>
      <c r="BV41" s="2096"/>
      <c r="BW41" s="2096"/>
      <c r="BX41" s="2096"/>
      <c r="BY41" s="2096"/>
      <c r="BZ41" s="2096"/>
      <c r="CA41" s="34"/>
      <c r="CC41" s="33"/>
      <c r="CD41" s="1772" t="e" cm="1">
        <f t="array" aca="1" ref="CD41" ca="1">_xlfn.LET( _xlpm.CheckBlank, SUM(PL!$AD41:'PL'!$BN41) = 0, IF(_xlpm.CheckBlank, "", SUM(_xlfn._xlws.FILTER(PL!$AD41:$BN41,(YEAR(PL!$AD$12:$BN$12)=PL!CD$12)*(array_timeline&lt;=PL!CD$11)))))</f>
        <v>#NAME?</v>
      </c>
      <c r="CE41" s="1772" t="e" cm="1">
        <f t="array" aca="1" ref="CE41" ca="1">_xlfn.LET( _xlpm.CheckBlank, SUM(PL!$AD41:'PL'!$BN41) = 0, IF(_xlpm.CheckBlank, "", SUM(_xlfn._xlws.FILTER(PL!$AD41:$BN41,(YEAR(PL!$AD$12:$BN$12)=PL!CE$12)*(array_timeline&lt;=PL!CE$11)))))</f>
        <v>#NAME?</v>
      </c>
      <c r="CF41" s="88"/>
      <c r="CG41" s="1461" t="str" cm="1">
        <f t="array" aca="1" ref="CG41" ca="1">IFERROR(_xlfn.LET(_xlpm.CheckBlank,SUM(PL!$AD41:$BN41)=0,IF(_xlpm.CheckBlank,"",SUM(_xlfn._xlws.FILTER(PL!$AD41:$BN41,(YEAR(PL!$AD$12:$BN$12)=PL!CG$12)*(array_timeline&lt;=PL!CG$11))))),"n/a")</f>
        <v>n/a</v>
      </c>
      <c r="CH41" s="1461" t="e" cm="1">
        <f t="array" aca="1" ref="CH41" ca="1">_xlfn.LET( _xlpm.CheckBlank, SUM(PL!$AD41:$BN41) = 0, IF(_xlpm.CheckBlank, "", SUM(_xlfn._xlws.FILTER(PL!$AD41:$BN41,(YEAR(PL!$AD$12:$BN$12)=PL!CH$12)*(array_timeline&lt;=PL!CH$11)))))</f>
        <v>#NAME?</v>
      </c>
      <c r="CI41" s="88"/>
      <c r="CJ41" s="1461" cm="1">
        <f t="array" ref="CJ41">_xlfn.LET( _xlpm.CheckBlank, SUM(PL!$AD41:$BN41) = 0, IF(_xlpm.CheckBlank, "", SUM(_xlfn.TAKE(_xlfn.DROP(PL!$AD41:$BN41, ,-DATEDIFF(PL!CJ$11, val_asOfDate,"M")),1,-12))))</f>
        <v>96</v>
      </c>
      <c r="CK41" s="1461" cm="1">
        <f t="array" ref="CK41">_xlfn.LET( _xlpm.CheckBlank, SUM(PL!$AD41:$BN41) = 0, IF(_xlpm.CheckBlank, "", SUM(_xlfn.TAKE(_xlfn.DROP(PL!$AD41:$BN41, ,-DATEDIFF(PL!CK$11, val_asOfDate,"M")),1,-12))))</f>
        <v>96</v>
      </c>
      <c r="CL41" s="88"/>
      <c r="CM41" s="1168">
        <f>SUBTOTAL(9,CM20:CM40)-SUBTOTAL(9,CM26:CM31)-N(CM23)</f>
        <v>8</v>
      </c>
      <c r="CN41" s="1168">
        <f>SUBTOTAL(9,CN20:CN40)-SUBTOTAL(9,CN26:CN31)-N(CN23)</f>
        <v>8</v>
      </c>
      <c r="CO41" s="1169"/>
      <c r="CP41" s="1168">
        <f>SUBTOTAL(9,CP20:CP40)-SUBTOTAL(9,CP26:CP31)-N(CP23)</f>
        <v>8</v>
      </c>
      <c r="CQ41" s="1168">
        <f>SUBTOTAL(9,CQ20:CQ40)-SUBTOTAL(9,CQ26:CQ31)-N(CQ23)</f>
        <v>8</v>
      </c>
      <c r="CR41" s="34"/>
      <c r="CS41" s="2056"/>
      <c r="CT41" s="2085" t="e" cm="1">
        <f t="array" aca="1" ref="CT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_xldudf_CX_PUSH(Y41,CX_ENTITY,C41,EOMONTH(val_asOfDate,0)),
       ""
     )
   )
)</f>
        <v>#NAME?</v>
      </c>
      <c r="CU41" s="2085" t="e" cm="1">
        <f t="array" aca="1" ref="CU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_xldudf_CX_PUSH(Y41,CX_ENTITY,C41,EOMONTH(val_asOfDate,1)),
       ""
     )
   )
)</f>
        <v>#NAME?</v>
      </c>
      <c r="CV41" s="2085" t="e" cm="1">
        <f t="array" aca="1" ref="CV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_xldudf_CX_PUSH(Y41,CX_ENTITY,C41,EOMONTH(val_asOfDate,2)),
       ""
     )
   )
)</f>
        <v>#NAME?</v>
      </c>
      <c r="CW41" s="2085" t="e" cm="1">
        <f t="array" aca="1" ref="CW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_xldudf_CX_PUSH(Y41,CX_ENTITY,C41,EOMONTH(val_asOfDate,3)),
       ""
     )
   )
)</f>
        <v>#NAME?</v>
      </c>
      <c r="CX41" s="2443"/>
      <c r="CY41" s="2444" t="str" cm="1">
        <f t="array" aca="1" ref="CY41" ca="1">IFERROR(IF(CM41*fxVal_normal=_PL!CM41,"",IF(OR($CM41="",$CM41=0, NOT(ISNUMBER($CM41)), ISERROR($CM41), $B41=""), "",
   IF($I41=1,
      IFBLANK(
         _xldudf_CX_PUSH($CM41*fxVal_normal, CX_ENTITY, $B41, $CM$11, $CM$14, $CM$19,),
         ""
      ),
      IF($I41=2,
         IFBLANK(
            _xldudf_CX_PUSH($CM41, CX_ENTITY, $B41, $CM$11, $CM$14, $CM$19,),
            ""
         ),
         IF($I41=3,
            "",
            IFBLANK(
               _xldudf_CX_PUSH($CM41, CX_ENTITY, $B41, $CM$11, $CM$14, $CM$19,),
               ""
            )
         )
      )
   )
)),"")</f>
        <v/>
      </c>
      <c r="CZ41" s="2444" t="str" cm="1">
        <f t="array" aca="1" ref="CZ41" ca="1">IFERROR(IF(CN41*fxVal_normal=_PL!CN41,"",IF(OR($CN41="",$CN41=0, NOT(ISNUMBER($CN41)), ISERROR($CN41), $B41=""), "",
   IF($I41=1,
      IFBLANK(
         _xldudf_CX_PUSH($CN41*fxVal_normal, CX_ENTITY, $B41, $CN$11, $CN$14, $CN$19,),
         ""
      ),
      IF($I41=2,
         IFBLANK(
            _xldudf_CX_PUSH($CN41, CX_ENTITY, $B41, $CN$11, $CN$14, $CN$19,),
            ""
         ),
         IF($I41=3,
            "",
            IFBLANK(
               _xldudf_CX_PUSH($CN41, CX_ENTITY, $B41, $CN$11, $CN$14, $CN$19,),
               ""
            )
         )
      )
   )
)),"")</f>
        <v/>
      </c>
      <c r="DA41" s="2444" t="str" cm="1">
        <f t="array" aca="1" ref="DA41" ca="1">IFERROR(IF(CP41*fxVal_normal=_PL!CP41,"",IF(OR($CP41="",$CP41=0, NOT(ISNUMBER($CP41)), ISERROR($CP41), $B41=""), "",
   IF($I41=1,
      IFBLANK(
         _xldudf_CX_PUSH($CP41*fxVal_normal, CX_ENTITY, $B41, $CP$11, $CP$14, $CP$19,),
         ""
      ),
      IF($I41=2,
         IFBLANK(
            _xldudf_CX_PUSH($CP41, CX_ENTITY, $B41, $CP$11, $CP$14, $CP$19,),
            ""
         ),
         IF($I41=3,
            "",
            IFBLANK(
               _xldudf_CX_PUSH($CP41, CX_ENTITY, $B41, $CP$11, $CP$14, $CP$19,),
               ""
            )
         )
      )
   )
)),"")</f>
        <v/>
      </c>
      <c r="DB41" s="2444" t="str" cm="1">
        <f t="array" aca="1" ref="DB41" ca="1">IFERROR(IF(CQ41*fxVal_normal=_PL!CQ41,"",IF(OR($CQ41="", $CQ41=0, NOT(ISNUMBER($CQ41)), ISERROR($CQ41), $B41=""), "",
   IF($I41=1,
      IFBLANK(
         _xldudf_CX_PUSH($CQ41*fxVal_normal, CX_ENTITY, $B41, $CQ$11, $CQ$14, $CQ$19,),
         ""
      ),
      IF($I41=2,
         IFBLANK(
            _xldudf_CX_PUSH($CQ41, CX_ENTITY, $B41, $CQ$11, $CQ$14, $CQ$19,),
            ""
         ),
         IF($I41=3,
            "",
            IFBLANK(
               _xldudf_CX_PUSH($CQ41, CX_ENTITY, $B41, $CQ$11, $CQ$14, $CQ$19,),
               ""
            )
         )
      )
   ))
),"")</f>
        <v/>
      </c>
      <c r="DC41" s="2443"/>
      <c r="DD41" s="2445" t="str" cm="1">
        <f t="array" aca="1" ref="DD41" ca="1">IFERROR(IF(AD41*fxVal_normal=_PL!AD41,"",IF(OR(AD41="", NOT(ISNUMBER(AD41)), ISERROR(AD41), $B41=""), "",
   IF($I41=1,
      IFBLANK(
         _xldudf_CX_PUSH(AD41*fxVal_normal, CX_ENTITY, $B41, AD$11, AD$14, AD$19,),
         ""
      ),
      IF($I41=2,
         IFBLANK(
            _xldudf_CX_PUSH(AD41, CX_ENTITY, $B41, AD$11, AD$14, AD$19,),
            ""
         ),
         IF($I41=3,
            "",
            IFBLANK(
               _xldudf_CX_PUSH(AD41, CX_ENTITY, $B41, AD$11, AD$14, AD$19,),
               ""
            )
         )
      )
   )
)),"")</f>
        <v/>
      </c>
      <c r="DE41" s="2445" t="str" cm="1">
        <f t="array" aca="1" ref="DE41" ca="1">IFERROR(IF(AE41*fxVal_normal=_PL!AE41,"",IF(OR(AE41="", NOT(ISNUMBER(AE41)), ISERROR(AE41), $B41=""), "",
   IF($I41=1,
      IFBLANK(
         _xldudf_CX_PUSH(AE41*fxVal_normal, CX_ENTITY, $B41, AE$11, AE$14, AE$19,),
         ""
      ),
      IF($I41=2,
         IFBLANK(
            _xldudf_CX_PUSH(AE41, CX_ENTITY, $B41, AE$11, AE$14, AE$19,),
            ""
         ),
         IF($I41=3,
            "",
            IFBLANK(
               _xldudf_CX_PUSH(AE41, CX_ENTITY, $B41, AE$11, AE$14, AE$19,),
               ""
            )
         )
      )
   )
)),"")</f>
        <v/>
      </c>
      <c r="DF41" s="2445" t="str" cm="1">
        <f t="array" aca="1" ref="DF41" ca="1">IFERROR(IF(AF41*fxVal_normal=_PL!AF41,"",IF(OR(AF41="", NOT(ISNUMBER(AF41)), ISERROR(AF41), $B41=""), "",
   IF($I41=1,
      IFBLANK(
         _xldudf_CX_PUSH(AF41*fxVal_normal, CX_ENTITY, $B41, AF$11, AF$14, AF$19,),
         ""
      ),
      IF($I41=2,
         IFBLANK(
            _xldudf_CX_PUSH(AF41, CX_ENTITY, $B41, AF$11, AF$14, AF$19,),
            ""
         ),
         IF($I41=3,
            "",
            IFBLANK(
               _xldudf_CX_PUSH(AF41, CX_ENTITY, $B41, AF$11, AF$14, AF$19,),
               ""
            )
         )
      )
   )
)),"")</f>
        <v/>
      </c>
      <c r="DG41" s="2445" t="str" cm="1">
        <f t="array" aca="1" ref="DG41" ca="1">IFERROR(IF(AG41*fxVal_normal=_PL!AG41,"",IF(OR(AG41="", NOT(ISNUMBER(AG41)), ISERROR(AG41), $B41=""), "",
   IF($I41=1,
      IFBLANK(
         _xldudf_CX_PUSH(AG41*fxVal_normal, CX_ENTITY, $B41, AG$11, AG$14, AG$19,),
         ""
      ),
      IF($I41=2,
         IFBLANK(
            _xldudf_CX_PUSH(AG41, CX_ENTITY, $B41, AG$11, AG$14, AG$19,),
            ""
         ),
         IF($I41=3,
            "",
            IFBLANK(
               _xldudf_CX_PUSH(AG41, CX_ENTITY, $B41, AG$11, AG$14, AG$19,),
               ""
            )
         )
      )
   )
)),"")</f>
        <v/>
      </c>
      <c r="DH41" s="2445" t="str" cm="1">
        <f t="array" aca="1" ref="DH41" ca="1">IFERROR(IF(AH41*fxVal_normal=_PL!AH41,"",IF(OR(AH41="", NOT(ISNUMBER(AH41)), ISERROR(AH41), $B41=""), "",
   IF($I41=1,
      IFBLANK(
         _xldudf_CX_PUSH(AH41*fxVal_normal, CX_ENTITY, $B41, AH$11, AH$14, AH$19,),
         ""
      ),
      IF($I41=2,
         IFBLANK(
            _xldudf_CX_PUSH(AH41, CX_ENTITY, $B41, AH$11, AH$14, AH$19,),
            ""
         ),
         IF($I41=3,
            "",
            IFBLANK(
               _xldudf_CX_PUSH(AH41, CX_ENTITY, $B41, AH$11, AH$14, AH$19,),
               ""
            )
         )
      )
   )
)),"")</f>
        <v/>
      </c>
      <c r="DI41" s="2445" t="str" cm="1">
        <f t="array" aca="1" ref="DI41" ca="1">IFERROR(IF(AI41*fxVal_normal=_PL!AI41,"",IF(OR(AI41="", NOT(ISNUMBER(AI41)), ISERROR(AI41), $B41=""), "",
   IF($I41=1,
      IFBLANK(
         _xldudf_CX_PUSH(AI41*fxVal_normal, CX_ENTITY, $B41, AI$11, AI$14, AI$19,),
         ""
      ),
      IF($I41=2,
         IFBLANK(
            _xldudf_CX_PUSH(AI41, CX_ENTITY, $B41, AI$11, AI$14, AI$19,),
            ""
         ),
         IF($I41=3,
            "",
            IFBLANK(
               _xldudf_CX_PUSH(AI41, CX_ENTITY, $B41, AI$11, AI$14, AI$19,),
               ""
            )
         )
      )
   )
)),"")</f>
        <v/>
      </c>
      <c r="DJ41" s="2445" t="str" cm="1">
        <f t="array" aca="1" ref="DJ41" ca="1">IFERROR(IF(AJ41*fxVal_normal=_PL!AJ41,"",IF(OR(AJ41="", NOT(ISNUMBER(AJ41)), ISERROR(AJ41), $B41=""), "",
   IF($I41=1,
      IFBLANK(
         _xldudf_CX_PUSH(AJ41*fxVal_normal, CX_ENTITY, $B41, AJ$11, AJ$14, AJ$19,),
         ""
      ),
      IF($I41=2,
         IFBLANK(
            _xldudf_CX_PUSH(AJ41, CX_ENTITY, $B41, AJ$11, AJ$14, AJ$19,),
            ""
         ),
         IF($I41=3,
            "",
            IFBLANK(
               _xldudf_CX_PUSH(AJ41, CX_ENTITY, $B41, AJ$11, AJ$14, AJ$19,),
               ""
            )
         )
      )
   )
)),"")</f>
        <v/>
      </c>
      <c r="DK41" s="2445" t="str" cm="1">
        <f t="array" aca="1" ref="DK41" ca="1">IFERROR(IF(AK41*fxVal_normal=_PL!AK41,"",IF(OR(AK41="", NOT(ISNUMBER(AK41)), ISERROR(AK41), $B41=""), "",
   IF($I41=1,
      IFBLANK(
         _xldudf_CX_PUSH(AK41*fxVal_normal, CX_ENTITY, $B41, AK$11, AK$14, AK$19,),
         ""
      ),
      IF($I41=2,
         IFBLANK(
            _xldudf_CX_PUSH(AK41, CX_ENTITY, $B41, AK$11, AK$14, AK$19,),
            ""
         ),
         IF($I41=3,
            "",
            IFBLANK(
               _xldudf_CX_PUSH(AK41, CX_ENTITY, $B41, AK$11, AK$14, AK$19,),
               ""
            )
         )
      )
   )
)),"")</f>
        <v/>
      </c>
      <c r="DL41" s="2445" t="str" cm="1">
        <f t="array" aca="1" ref="DL41" ca="1">IFERROR(IF(AL41*fxVal_normal=_PL!AL41,"",IF(OR(AL41="", NOT(ISNUMBER(AL41)), ISERROR(AL41), $B41=""), "",
   IF($I41=1,
      IFBLANK(
         _xldudf_CX_PUSH(AL41*fxVal_normal, CX_ENTITY, $B41, AL$11, AL$14, AL$19,),
         ""
      ),
      IF($I41=2,
         IFBLANK(
            _xldudf_CX_PUSH(AL41, CX_ENTITY, $B41, AL$11, AL$14, AL$19,),
            ""
         ),
         IF($I41=3,
            "",
            IFBLANK(
               _xldudf_CX_PUSH(AL41, CX_ENTITY, $B41, AL$11, AL$14, AL$19,),
               ""
            )
         )
      )
   )
)),"")</f>
        <v/>
      </c>
      <c r="DM41" s="2445" t="str" cm="1">
        <f t="array" aca="1" ref="DM41" ca="1">IFERROR(IF(AM41*fxVal_normal=_PL!AM41,"",IF(OR(AM41="", NOT(ISNUMBER(AM41)), ISERROR(AM41), $B41=""), "",
   IF($I41=1,
      IFBLANK(
         _xldudf_CX_PUSH(AM41*fxVal_normal, CX_ENTITY, $B41, AM$11, AM$14, AM$19,),
         ""
      ),
      IF($I41=2,
         IFBLANK(
            _xldudf_CX_PUSH(AM41, CX_ENTITY, $B41, AM$11, AM$14, AM$19,),
            ""
         ),
         IF($I41=3,
            "",
            IFBLANK(
               _xldudf_CX_PUSH(AM41, CX_ENTITY, $B41, AM$11, AM$14, AM$19,),
               ""
            )
         )
      )
   )
)),"")</f>
        <v/>
      </c>
      <c r="DN41" s="2445" t="str" cm="1">
        <f t="array" aca="1" ref="DN41" ca="1">IFERROR(IF(AN41*fxVal_normal=_PL!AN41,"",IF(OR(AN41="", NOT(ISNUMBER(AN41)), ISERROR(AN41), $B41=""), "",
   IF($I41=1,
      IFBLANK(
         _xldudf_CX_PUSH(AN41*fxVal_normal, CX_ENTITY, $B41, AN$11, AN$14, AN$19,),
         ""
      ),
      IF($I41=2,
         IFBLANK(
            _xldudf_CX_PUSH(AN41, CX_ENTITY, $B41, AN$11, AN$14, AN$19,),
            ""
         ),
         IF($I41=3,
            "",
            IFBLANK(
               _xldudf_CX_PUSH(AN41, CX_ENTITY, $B41, AN$11, AN$14, AN$19,),
               ""
            )
         )
      )
   )
)),"")</f>
        <v/>
      </c>
      <c r="DO41" s="2445" t="str" cm="1">
        <f t="array" aca="1" ref="DO41" ca="1">IFERROR(IF(AO41*fxVal_normal=_PL!AO41,"",IF(OR(AO41="", NOT(ISNUMBER(AO41)), ISERROR(AO41), $B41=""), "",
   IF($I41=1,
      IFBLANK(
         _xldudf_CX_PUSH(AO41*fxVal_normal, CX_ENTITY, $B41, AO$11, AO$14, AO$19,),
         ""
      ),
      IF($I41=2,
         IFBLANK(
            _xldudf_CX_PUSH(AO41, CX_ENTITY, $B41, AO$11, AO$14, AO$19,),
            ""
         ),
         IF($I41=3,
            "",
            IFBLANK(
               _xldudf_CX_PUSH(AO41, CX_ENTITY, $B41, AO$11, AO$14, AO$19,),
               ""
            )
         )
      )
   )
)),"")</f>
        <v/>
      </c>
      <c r="DP41" s="2445" t="str" cm="1">
        <f t="array" aca="1" ref="DP41" ca="1">IFERROR(IF(AP41*fxVal_normal=_PL!AP41,"",IF(OR(AP41="", NOT(ISNUMBER(AP41)), ISERROR(AP41), $B41=""), "",
   IF($I41=1,
      IFBLANK(
         _xldudf_CX_PUSH(AP41*fxVal_normal, CX_ENTITY, $B41, AP$11, AP$14, AP$19,),
         ""
      ),
      IF($I41=2,
         IFBLANK(
            _xldudf_CX_PUSH(AP41, CX_ENTITY, $B41, AP$11, AP$14, AP$19,),
            ""
         ),
         IF($I41=3,
            "",
            IFBLANK(
               _xldudf_CX_PUSH(AP41, CX_ENTITY, $B41, AP$11, AP$14, AP$19,),
               ""
            )
         )
      )
   )
)),"")</f>
        <v/>
      </c>
      <c r="DQ41" s="2445" t="str" cm="1">
        <f t="array" aca="1" ref="DQ41" ca="1">IFERROR(IF(AQ41*fxVal_normal=_PL!AQ41,"",IF(OR(AQ41="", NOT(ISNUMBER(AQ41)), ISERROR(AQ41), $B41=""), "",
   IF($I41=1,
      IFBLANK(
         _xldudf_CX_PUSH(AQ41*fxVal_normal, CX_ENTITY, $B41, AQ$11, AQ$14, AQ$19,),
         ""
      ),
      IF($I41=2,
         IFBLANK(
            _xldudf_CX_PUSH(AQ41, CX_ENTITY, $B41, AQ$11, AQ$14, AQ$19,),
            ""
         ),
         IF($I41=3,
            "",
            IFBLANK(
               _xldudf_CX_PUSH(AQ41, CX_ENTITY, $B41, AQ$11, AQ$14, AQ$19,),
               ""
            )
         )
      )
   )
)),"")</f>
        <v/>
      </c>
      <c r="DR41" s="2445" t="str" cm="1">
        <f t="array" aca="1" ref="DR41" ca="1">IFERROR(IF(AR41*fxVal_normal=_PL!AR41,"",IF(OR(AR41="", NOT(ISNUMBER(AR41)), ISERROR(AR41), $B41=""), "",
   IF($I41=1,
      IFBLANK(
         _xldudf_CX_PUSH(AR41*fxVal_normal, CX_ENTITY, $B41, AR$11, AR$14, AR$19,),
         ""
      ),
      IF($I41=2,
         IFBLANK(
            _xldudf_CX_PUSH(AR41, CX_ENTITY, $B41, AR$11, AR$14, AR$19,),
            ""
         ),
         IF($I41=3,
            "",
            IFBLANK(
               _xldudf_CX_PUSH(AR41, CX_ENTITY, $B41, AR$11, AR$14, AR$19,),
               ""
            )
         )
      )
   )
)),"")</f>
        <v/>
      </c>
      <c r="DS41" s="2445" t="str" cm="1">
        <f t="array" aca="1" ref="DS41" ca="1">IFERROR(IF(AS41*fxVal_normal=_PL!AS41,"",IF(OR(AS41="", NOT(ISNUMBER(AS41)), ISERROR(AS41), $B41=""), "",
   IF($I41=1,
      IFBLANK(
         _xldudf_CX_PUSH(AS41*fxVal_normal, CX_ENTITY, $B41, AS$11, AS$14, AS$19,),
         ""
      ),
      IF($I41=2,
         IFBLANK(
            _xldudf_CX_PUSH(AS41, CX_ENTITY, $B41, AS$11, AS$14, AS$19,),
            ""
         ),
         IF($I41=3,
            "",
            IFBLANK(
               _xldudf_CX_PUSH(AS41, CX_ENTITY, $B41, AS$11, AS$14, AS$19,),
               ""
            )
         )
      )
   )
)),"")</f>
        <v/>
      </c>
      <c r="DT41" s="2445" t="str" cm="1">
        <f t="array" aca="1" ref="DT41" ca="1">IFERROR(IF(AT41*fxVal_normal=_PL!AT41,"",IF(OR(AT41="", NOT(ISNUMBER(AT41)), ISERROR(AT41), $B41=""), "",
   IF($I41=1,
      IFBLANK(
         _xldudf_CX_PUSH(AT41*fxVal_normal, CX_ENTITY, $B41, AT$11, AT$14, AT$19,),
         ""
      ),
      IF($I41=2,
         IFBLANK(
            _xldudf_CX_PUSH(AT41, CX_ENTITY, $B41, AT$11, AT$14, AT$19,),
            ""
         ),
         IF($I41=3,
            "",
            IFBLANK(
               _xldudf_CX_PUSH(AT41, CX_ENTITY, $B41, AT$11, AT$14, AT$19,),
               ""
            )
         )
      )
   )
)),"")</f>
        <v/>
      </c>
      <c r="DU41" s="2445" t="str" cm="1">
        <f t="array" aca="1" ref="DU41" ca="1">IFERROR(IF(AU41*fxVal_normal=_PL!AU41,"",IF(OR(AU41="", NOT(ISNUMBER(AU41)), ISERROR(AU41), $B41=""), "",
   IF($I41=1,
      IFBLANK(
         _xldudf_CX_PUSH(AU41*fxVal_normal, CX_ENTITY, $B41, AU$11, AU$14, AU$19,),
         ""
      ),
      IF($I41=2,
         IFBLANK(
            _xldudf_CX_PUSH(AU41, CX_ENTITY, $B41, AU$11, AU$14, AU$19,),
            ""
         ),
         IF($I41=3,
            "",
            IFBLANK(
               _xldudf_CX_PUSH(AU41, CX_ENTITY, $B41, AU$11, AU$14, AU$19,),
               ""
            )
         )
      )
   )
)),"")</f>
        <v/>
      </c>
      <c r="DV41" s="2445" t="str" cm="1">
        <f t="array" aca="1" ref="DV41" ca="1">IFERROR(IF(AV41*fxVal_normal=_PL!AV41,"",IF(OR(AV41="", NOT(ISNUMBER(AV41)), ISERROR(AV41), $B41=""), "",
   IF($I41=1,
      IFBLANK(
         _xldudf_CX_PUSH(AV41*fxVal_normal, CX_ENTITY, $B41, AV$11, AV$14, AV$19,),
         ""
      ),
      IF($I41=2,
         IFBLANK(
            _xldudf_CX_PUSH(AV41, CX_ENTITY, $B41, AV$11, AV$14, AV$19,),
            ""
         ),
         IF($I41=3,
            "",
            IFBLANK(
               _xldudf_CX_PUSH(AV41, CX_ENTITY, $B41, AV$11, AV$14, AV$19,),
               ""
            )
         )
      )
   )
)),"")</f>
        <v/>
      </c>
      <c r="DW41" s="2445" t="str" cm="1">
        <f t="array" aca="1" ref="DW41" ca="1">IFERROR(IF(AW41*fxVal_normal=_PL!AW41,"",IF(OR(AW41="", NOT(ISNUMBER(AW41)), ISERROR(AW41), $B41=""), "",
   IF($I41=1,
      IFBLANK(
         _xldudf_CX_PUSH(AW41*fxVal_normal, CX_ENTITY, $B41, AW$11, AW$14, AW$19,),
         ""
      ),
      IF($I41=2,
         IFBLANK(
            _xldudf_CX_PUSH(AW41, CX_ENTITY, $B41, AW$11, AW$14, AW$19,),
            ""
         ),
         IF($I41=3,
            "",
            IFBLANK(
               _xldudf_CX_PUSH(AW41, CX_ENTITY, $B41, AW$11, AW$14, AW$19,),
               ""
            )
         )
      )
   )
)),"")</f>
        <v/>
      </c>
      <c r="DX41" s="2445" t="str" cm="1">
        <f t="array" aca="1" ref="DX41" ca="1">IFERROR(IF(AX41*fxVal_normal=_PL!AX41,"",IF(OR(AX41="", NOT(ISNUMBER(AX41)), ISERROR(AX41), $B41=""), "",
   IF($I41=1,
      IFBLANK(
         _xldudf_CX_PUSH(AX41*fxVal_normal, CX_ENTITY, $B41, AX$11, AX$14, AX$19,),
         ""
      ),
      IF($I41=2,
         IFBLANK(
            _xldudf_CX_PUSH(AX41, CX_ENTITY, $B41, AX$11, AX$14, AX$19,),
            ""
         ),
         IF($I41=3,
            "",
            IFBLANK(
               _xldudf_CX_PUSH(AX41, CX_ENTITY, $B41, AX$11, AX$14, AX$19,),
               ""
            )
         )
      )
   )
)),"")</f>
        <v/>
      </c>
      <c r="DY41" s="2445" t="str" cm="1">
        <f t="array" aca="1" ref="DY41" ca="1">IFERROR(IF(AY41*fxVal_normal=_PL!AY41,"",IF(OR(AY41="", NOT(ISNUMBER(AY41)), ISERROR(AY41), $B41=""), "",
   IF($I41=1,
      IFBLANK(
         _xldudf_CX_PUSH(AY41*fxVal_normal, CX_ENTITY, $B41, AY$11, AY$14, AY$19,),
         ""
      ),
      IF($I41=2,
         IFBLANK(
            _xldudf_CX_PUSH(AY41, CX_ENTITY, $B41, AY$11, AY$14, AY$19,),
            ""
         ),
         IF($I41=3,
            "",
            IFBLANK(
               _xldudf_CX_PUSH(AY41, CX_ENTITY, $B41, AY$11, AY$14, AY$19,),
               ""
            )
         )
      )
   )
)),"")</f>
        <v/>
      </c>
      <c r="DZ41" s="2445" t="str" cm="1">
        <f t="array" aca="1" ref="DZ41" ca="1">IFERROR(IF(AZ41*fxVal_normal=_PL!AZ41,"",IF(OR(AZ41="", NOT(ISNUMBER(AZ41)), ISERROR(AZ41), $B41=""), "",
   IF($I41=1,
      IFBLANK(
         _xldudf_CX_PUSH(AZ41*fxVal_normal, CX_ENTITY, $B41, AZ$11, AZ$14, AZ$19,),
         ""
      ),
      IF($I41=2,
         IFBLANK(
            _xldudf_CX_PUSH(AZ41, CX_ENTITY, $B41, AZ$11, AZ$14, AZ$19,),
            ""
         ),
         IF($I41=3,
            "",
            IFBLANK(
               _xldudf_CX_PUSH(AZ41, CX_ENTITY, $B41, AZ$11, AZ$14, AZ$19,),
               ""
            )
         )
      )
   )
)),"")</f>
        <v/>
      </c>
      <c r="EA41" s="2445" t="str" cm="1">
        <f t="array" aca="1" ref="EA41" ca="1">IFERROR(IF(BA41*fxVal_normal=_PL!BA41,"",IF(OR(BA41="", NOT(ISNUMBER(BA41)), ISERROR(BA41), $B41=""), "",
   IF($I41=1,
      IFBLANK(
         _xldudf_CX_PUSH(BA41*fxVal_normal, CX_ENTITY, $B41, BA$11, BA$14, BA$19,),
         ""
      ),
      IF($I41=2,
         IFBLANK(
            _xldudf_CX_PUSH(BA41, CX_ENTITY, $B41, BA$11, BA$14, BA$19,),
            ""
         ),
         IF($I41=3,
            "",
            IFBLANK(
               _xldudf_CX_PUSH(BA41, CX_ENTITY, $B41, BA$11, BA$14, BA$19,),
               ""
            )
         )
      )
   )
)),"")</f>
        <v/>
      </c>
      <c r="EB41" s="2445" t="str" cm="1">
        <f t="array" aca="1" ref="EB41" ca="1">IFERROR(IF(BB41*fxVal_normal=_PL!BB41,"",IF(OR(BB41="", NOT(ISNUMBER(BB41)), ISERROR(BB41), $B41=""), "",
   IF($I41=1,
      IFBLANK(
         _xldudf_CX_PUSH(BB41*fxVal_normal, CX_ENTITY, $B41, BB$11, BB$14, BB$19,),
         ""
      ),
      IF($I41=2,
         IFBLANK(
            _xldudf_CX_PUSH(BB41, CX_ENTITY, $B41, BB$11, BB$14, BB$19,),
            ""
         ),
         IF($I41=3,
            "",
            IFBLANK(
               _xldudf_CX_PUSH(BB41, CX_ENTITY, $B41, BB$11, BB$14, BB$19,),
               ""
            )
         )
      )
   )
)),"")</f>
        <v/>
      </c>
      <c r="EC41" s="2445" t="str" cm="1">
        <f t="array" aca="1" ref="EC41" ca="1">IFERROR(IF(BC41*fxVal_normal=_PL!BC41,"",IF(OR(BC41="", NOT(ISNUMBER(BC41)), ISERROR(BC41), $B41=""), "",
   IF($I41=1,
      IFBLANK(
         _xldudf_CX_PUSH(BC41*fxVal_normal, CX_ENTITY, $B41, BC$11, BC$14, BC$19,),
         ""
      ),
      IF($I41=2,
         IFBLANK(
            _xldudf_CX_PUSH(BC41, CX_ENTITY, $B41, BC$11, BC$14, BC$19,),
            ""
         ),
         IF($I41=3,
            "",
            IFBLANK(
               _xldudf_CX_PUSH(BC41, CX_ENTITY, $B41, BC$11, BC$14, BC$19,),
               ""
            )
         )
      )
   )
)),"")</f>
        <v/>
      </c>
      <c r="ED41" s="2445" t="str" cm="1">
        <f t="array" aca="1" ref="ED41" ca="1">IFERROR(IF(BD41*fxVal_normal=_PL!BD41,"",IF(OR(BD41="", NOT(ISNUMBER(BD41)), ISERROR(BD41), $B41=""), "",
   IF($I41=1,
      IFBLANK(
         _xldudf_CX_PUSH(BD41*fxVal_normal, CX_ENTITY, $B41, BD$11, BD$14, BD$19,),
         ""
      ),
      IF($I41=2,
         IFBLANK(
            _xldudf_CX_PUSH(BD41, CX_ENTITY, $B41, BD$11, BD$14, BD$19,),
            ""
         ),
         IF($I41=3,
            "",
            IFBLANK(
               _xldudf_CX_PUSH(BD41, CX_ENTITY, $B41, BD$11, BD$14, BD$19,),
               ""
            )
         )
      )
   )
)),"")</f>
        <v/>
      </c>
      <c r="EE41" s="2445" t="str" cm="1">
        <f t="array" aca="1" ref="EE41" ca="1">IFERROR(IF(BE41*fxVal_normal=_PL!BE41,"",IF(OR(BE41="", NOT(ISNUMBER(BE41)), ISERROR(BE41), $B41=""), "",
   IF($I41=1,
      IFBLANK(
         _xldudf_CX_PUSH(BE41*fxVal_normal, CX_ENTITY, $B41, BE$11, BE$14, BE$19,),
         ""
      ),
      IF($I41=2,
         IFBLANK(
            _xldudf_CX_PUSH(BE41, CX_ENTITY, $B41, BE$11, BE$14, BE$19,),
            ""
         ),
         IF($I41=3,
            "",
            IFBLANK(
               _xldudf_CX_PUSH(BE41, CX_ENTITY, $B41, BE$11, BE$14, BE$19,),
               ""
            )
         )
      )
   )
)),"")</f>
        <v/>
      </c>
      <c r="EF41" s="2445" t="str" cm="1">
        <f t="array" aca="1" ref="EF41" ca="1">IFERROR(IF(BF41*fxVal_normal=_PL!BF41,"",IF(OR(BF41="", NOT(ISNUMBER(BF41)), ISERROR(BF41), $B41=""), "",
   IF($I41=1,
      IFBLANK(
         _xldudf_CX_PUSH(BF41*fxVal_normal, CX_ENTITY, $B41, BF$11, BF$14, BF$19,),
         ""
      ),
      IF($I41=2,
         IFBLANK(
            _xldudf_CX_PUSH(BF41, CX_ENTITY, $B41, BF$11, BF$14, BF$19,),
            ""
         ),
         IF($I41=3,
            "",
            IFBLANK(
               _xldudf_CX_PUSH(BF41, CX_ENTITY, $B41, BF$11, BF$14, BF$19,),
               ""
            )
         )
      )
   )
)),"")</f>
        <v/>
      </c>
      <c r="EG41" s="2445" t="str" cm="1">
        <f t="array" aca="1" ref="EG41" ca="1">IFERROR(IF(BG41*fxVal_normal=_PL!BG41,"",IF(OR(BG41="", NOT(ISNUMBER(BG41)), ISERROR(BG41), $B41=""), "",
   IF($I41=1,
      IFBLANK(
         _xldudf_CX_PUSH(BG41*fxVal_normal, CX_ENTITY, $B41, BG$11, BG$14, BG$19,),
         ""
      ),
      IF($I41=2,
         IFBLANK(
            _xldudf_CX_PUSH(BG41, CX_ENTITY, $B41, BG$11, BG$14, BG$19,),
            ""
         ),
         IF($I41=3,
            "",
            IFBLANK(
               _xldudf_CX_PUSH(BG41, CX_ENTITY, $B41, BG$11, BG$14, BG$19,),
               ""
            )
         )
      )
   )
)),"")</f>
        <v/>
      </c>
      <c r="EH41" s="2445" t="str" cm="1">
        <f t="array" aca="1" ref="EH41" ca="1">IFERROR(IF(BH41*fxVal_normal=_PL!BH41,"",IF(OR(BH41="", NOT(ISNUMBER(BH41)), ISERROR(BH41), $B41=""), "",
   IF($I41=1,
      IFBLANK(
         _xldudf_CX_PUSH(BH41*fxVal_normal, CX_ENTITY, $B41, BH$11, BH$14, BH$19,),
         ""
      ),
      IF($I41=2,
         IFBLANK(
            _xldudf_CX_PUSH(BH41, CX_ENTITY, $B41, BH$11, BH$14, BH$19,),
            ""
         ),
         IF($I41=3,
            "",
            IFBLANK(
               _xldudf_CX_PUSH(BH41, CX_ENTITY, $B41, BH$11, BH$14, BH$19,),
               ""
            )
         )
      )
   )
)),"")</f>
        <v/>
      </c>
      <c r="EI41" s="2445" t="str" cm="1">
        <f t="array" aca="1" ref="EI41" ca="1">IFERROR(IF(BI41*fxVal_normal=_PL!BI41,"",IF(OR(BI41="", NOT(ISNUMBER(BI41)), ISERROR(BI41), $B41=""), "",
   IF($I41=1,
      IFBLANK(
         _xldudf_CX_PUSH(BI41*fxVal_normal, CX_ENTITY, $B41, BI$11, BI$14, BI$19,),
         ""
      ),
      IF($I41=2,
         IFBLANK(
            _xldudf_CX_PUSH(BI41, CX_ENTITY, $B41, BI$11, BI$14, BI$19,),
            ""
         ),
         IF($I41=3,
            "",
            IFBLANK(
               _xldudf_CX_PUSH(BI41, CX_ENTITY, $B41, BI$11, BI$14, BI$19,),
               ""
            )
         )
      )
   )
)),"")</f>
        <v/>
      </c>
      <c r="EJ41" s="2445" t="str" cm="1">
        <f t="array" aca="1" ref="EJ41" ca="1">IFERROR(IF(BJ41*fxVal_normal=_PL!BJ41,"",IF(OR(BJ41="", NOT(ISNUMBER(BJ41)), ISERROR(BJ41), $B41=""), "",
   IF($I41=1,
      IFBLANK(
         _xldudf_CX_PUSH(BJ41*fxVal_normal, CX_ENTITY, $B41, BJ$11, BJ$14, BJ$19,),
         ""
      ),
      IF($I41=2,
         IFBLANK(
            _xldudf_CX_PUSH(BJ41, CX_ENTITY, $B41, BJ$11, BJ$14, BJ$19,),
            ""
         ),
         IF($I41=3,
            "",
            IFBLANK(
               _xldudf_CX_PUSH(BJ41, CX_ENTITY, $B41, BJ$11, BJ$14, BJ$19,),
               ""
            )
         )
      )
   )
)),"")</f>
        <v/>
      </c>
      <c r="EK41" s="2445" t="str" cm="1">
        <f t="array" aca="1" ref="EK41" ca="1">IFERROR(IF(BK41*fxVal_normal=_PL!BK41,"",IF(OR(BK41="", NOT(ISNUMBER(BK41)), ISERROR(BK41), $B41=""), "",
   IF($I41=1,
      IFBLANK(
         _xldudf_CX_PUSH(BK41*fxVal_normal, CX_ENTITY, $B41, BK$11, BK$14, BK$19,),
         ""
      ),
      IF($I41=2,
         IFBLANK(
            _xldudf_CX_PUSH(BK41, CX_ENTITY, $B41, BK$11, BK$14, BK$19,),
            ""
         ),
         IF($I41=3,
            "",
            IFBLANK(
               _xldudf_CX_PUSH(BK41, CX_ENTITY, $B41, BK$11, BK$14, BK$19,),
               ""
            )
         )
      )
   )
)),"")</f>
        <v/>
      </c>
      <c r="EL41" s="2445" t="str" cm="1">
        <f t="array" aca="1" ref="EL41" ca="1">IFERROR(IF(BL41*fxVal_normal=_PL!BL41,"",IF(OR(BL41="", NOT(ISNUMBER(BL41)), ISERROR(BL41), $B41=""), "",
   IF($I41=1,
      IFBLANK(
         _xldudf_CX_PUSH(BL41*fxVal_normal, CX_ENTITY, $B41, BL$11, BL$14, BL$19,),
         ""
      ),
      IF($I41=2,
         IFBLANK(
            _xldudf_CX_PUSH(BL41, CX_ENTITY, $B41, BL$11, BL$14, BL$19,),
            ""
         ),
         IF($I41=3,
            "",
            IFBLANK(
               _xldudf_CX_PUSH(BL41, CX_ENTITY, $B41, BL$11, BL$14, BL$19,),
               ""
            )
         )
      )
   )
)),"")</f>
        <v/>
      </c>
      <c r="EM41" s="2445" t="str" cm="1">
        <f t="array" aca="1" ref="EM41" ca="1">IFERROR(IF(BM41*fxVal_normal=_PL!BM41,"",IF(OR(BM41="", NOT(ISNUMBER(BM41)), ISERROR(BM41), $B41=""), "",
   IF($I41=1,
      IFBLANK(
         _xldudf_CX_PUSH(BM41*fxVal_normal, CX_ENTITY, $B41, BM$11, BM$14, BM$19,),
         ""
      ),
      IF($I41=2,
         IFBLANK(
            _xldudf_CX_PUSH(BM41, CX_ENTITY, $B41, BM$11, BM$14, BM$19,),
            ""
         ),
         IF($I41=3,
            "",
            IFBLANK(
               _xldudf_CX_PUSH(BM41, CX_ENTITY, $B41, BM$11, BM$14, BM$19,),
               ""
            )
         )
      )
   )
)),"")</f>
        <v/>
      </c>
      <c r="EN41" s="2445" t="str" cm="1">
        <f t="array" aca="1" ref="EN41" ca="1">IFERROR(IF(BN41*fxVal_normal=_PL!BN41,"",IF(OR(BN41="", NOT(ISNUMBER(BN41)), ISERROR(BN41), $B41=""), "",
   IF($I41=1,
      IFBLANK(
         _xldudf_CX_PUSH(BN41*fxVal_normal, CX_ENTITY, $B41, BN$11, BN$14, BN$19,),
         ""
      ),
      IF($I41=2,
         IFBLANK(
            _xldudf_CX_PUSH(BN41, CX_ENTITY, $B41, BN$11, BN$14, BN$19,),
            ""
         ),
         IF($I41=3,
            "",
            IFBLANK(
               _xldudf_CX_PUSH(BN41, CX_ENTITY, $B41, BN$11, BN$14, BN$19,),
               ""
            )
         )
      )
   )
)),"")</f>
        <v/>
      </c>
    </row>
    <row r="42" spans="1:156">
      <c r="A42" s="1625"/>
      <c r="B42" s="2439" t="str">
        <f>_xlfn.LET(
_xlpm.IsNotAttrDynamic, D42="",
_xlpm.Attr,_PL!F42,
_xlpm.NotInUse,Y42=D42,
_xlpm.RESULT, IF(_xlpm.IsNotAttrDynamic, _xlpm.Attr, IF( _xlpm.NotInUse, "", Y42)
),IF(_xlpm.RESULT ="", "", _xlpm.RESULT))</f>
        <v/>
      </c>
      <c r="C42" s="2439"/>
      <c r="D42" s="1548"/>
      <c r="E42" s="2453"/>
      <c r="F42" s="578"/>
      <c r="G42" s="578"/>
      <c r="H42" s="401"/>
      <c r="I42" s="401"/>
      <c r="J42" s="2454" t="str" cm="1">
        <f t="array" ref="J42">IFBLANK( Z42,"")</f>
        <v/>
      </c>
      <c r="K42" s="578" t="str">
        <f t="shared" si="3"/>
        <v>No</v>
      </c>
      <c r="L42" s="37"/>
      <c r="N42" s="158"/>
      <c r="O42" s="101"/>
      <c r="P42" s="52"/>
      <c r="Q42" s="101"/>
      <c r="R42" s="126"/>
      <c r="S42" s="101"/>
      <c r="T42" s="101"/>
      <c r="U42" s="39"/>
      <c r="V42" s="37"/>
      <c r="W42" s="198"/>
      <c r="X42" s="885"/>
      <c r="Y42" s="88"/>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384"/>
      <c r="BP42" s="384"/>
      <c r="BQ42" s="384"/>
      <c r="BR42" s="384"/>
      <c r="BS42" s="384"/>
      <c r="BT42" s="384"/>
      <c r="BU42" s="384"/>
      <c r="BV42" s="384"/>
      <c r="BW42" s="384"/>
      <c r="BX42" s="384"/>
      <c r="BY42" s="384"/>
      <c r="BZ42" s="384"/>
      <c r="CA42" s="34"/>
      <c r="CC42" s="2455"/>
      <c r="CD42" s="177"/>
      <c r="CE42" s="177"/>
      <c r="CF42" s="178"/>
      <c r="CG42" s="177"/>
      <c r="CH42" s="177"/>
      <c r="CI42" s="177"/>
      <c r="CJ42" s="177"/>
      <c r="CK42" s="177"/>
      <c r="CL42" s="88"/>
      <c r="CM42" s="2456"/>
      <c r="CN42" s="2457"/>
      <c r="CO42" s="88"/>
      <c r="CP42" s="2456"/>
      <c r="CQ42" s="2457"/>
      <c r="CR42" s="34"/>
      <c r="CS42" s="2056"/>
      <c r="CT42" s="1880"/>
      <c r="CU42" s="1880"/>
      <c r="CV42" s="1880"/>
      <c r="CW42" s="1880"/>
      <c r="CX42" s="2121"/>
      <c r="CY42" s="1880"/>
      <c r="CZ42" s="1880"/>
      <c r="DA42" s="1880"/>
      <c r="DB42" s="1880"/>
      <c r="DC42" s="2121"/>
      <c r="DD42" s="1880"/>
      <c r="DE42" s="1880"/>
      <c r="DF42" s="1880"/>
      <c r="DG42" s="1880"/>
      <c r="DH42" s="1880"/>
      <c r="DI42" s="1880"/>
      <c r="DJ42" s="1880"/>
      <c r="DK42" s="1880"/>
      <c r="DL42" s="1880"/>
      <c r="DM42" s="1880"/>
      <c r="DN42" s="1880"/>
      <c r="DO42" s="1880"/>
      <c r="DP42" s="1880"/>
      <c r="DQ42" s="1880"/>
      <c r="DR42" s="1880"/>
      <c r="DS42" s="1880"/>
      <c r="DT42" s="1880"/>
      <c r="DU42" s="1880"/>
      <c r="DV42" s="1880"/>
      <c r="DW42" s="1880"/>
      <c r="DX42" s="1880"/>
      <c r="DY42" s="1880"/>
      <c r="DZ42" s="1880"/>
      <c r="EA42" s="1880"/>
      <c r="EB42" s="1880"/>
      <c r="EC42" s="1880"/>
      <c r="ED42" s="1880"/>
      <c r="EE42" s="1880"/>
      <c r="EF42" s="1880"/>
      <c r="EG42" s="1880"/>
      <c r="EH42" s="1880"/>
      <c r="EI42" s="1880"/>
      <c r="EJ42" s="1880"/>
      <c r="EK42" s="1880"/>
      <c r="EL42" s="1880"/>
      <c r="EM42" s="1880"/>
      <c r="EN42" s="1880"/>
      <c r="EO42" s="1880"/>
      <c r="EP42" s="1880"/>
      <c r="EQ42" s="1880"/>
      <c r="ER42" s="1880"/>
      <c r="ES42" s="1880"/>
      <c r="ET42" s="1880"/>
      <c r="EU42" s="1880"/>
      <c r="EV42" s="1880"/>
      <c r="EW42" s="1880"/>
      <c r="EX42" s="1880"/>
      <c r="EY42" s="1880"/>
    </row>
    <row r="43" spans="1:156" ht="18" collapsed="1">
      <c r="A43" s="1625"/>
      <c r="B43" s="2439" t="str">
        <f>_xlfn.LET(
_xlpm.IsNotAttrDynamic, D43="",
_xlpm.Attr,_PL!F43,
_xlpm.NotInUse,Y43=D43,
_xlpm.RESULT, IF(_xlpm.IsNotAttrDynamic, _xlpm.Attr, IF( _xlpm.NotInUse, "", Y43)
),IF(_xlpm.RESULT ="", "", _xlpm.RESULT))</f>
        <v/>
      </c>
      <c r="C43" s="2439" t="str" cm="1">
        <f t="array" ref="C43">IFBLANK(_PL!C43,"")</f>
        <v/>
      </c>
      <c r="D43" s="2458"/>
      <c r="E43" s="572"/>
      <c r="F43" s="2459"/>
      <c r="G43" s="578"/>
      <c r="H43" s="401"/>
      <c r="I43" s="401"/>
      <c r="J43" s="2454" t="str" cm="1">
        <f t="array" ref="J43">IFBLANK( Z43,"")</f>
        <v/>
      </c>
      <c r="K43" s="578" t="str">
        <f t="shared" si="3"/>
        <v>No</v>
      </c>
      <c r="L43" s="37"/>
      <c r="N43" s="158"/>
      <c r="O43" s="101"/>
      <c r="P43" s="151"/>
      <c r="Q43" s="151"/>
      <c r="R43" s="101"/>
      <c r="S43" s="291"/>
      <c r="T43" s="291"/>
      <c r="U43" s="39"/>
      <c r="V43" s="37"/>
      <c r="W43" s="3034" t="s">
        <v>94</v>
      </c>
      <c r="X43" s="3061"/>
      <c r="Y43" s="3036" t="s">
        <v>104</v>
      </c>
      <c r="Z43" s="1258"/>
      <c r="AA43" s="1259"/>
      <c r="AB43" s="1630" t="s">
        <v>83</v>
      </c>
      <c r="AC43" s="2460"/>
      <c r="AD43" s="859" cm="1">
        <f t="array" aca="1" ref="AD43:AD44" ca="1">fx_checkComp(AD45:AD54)</f>
        <v>1</v>
      </c>
      <c r="AE43" s="859" cm="1">
        <f t="array" aca="1" ref="AE43:AE44" ca="1">fx_checkComp(AE45:AE54)</f>
        <v>1</v>
      </c>
      <c r="AF43" s="859" cm="1">
        <f t="array" aca="1" ref="AF43:AF44" ca="1">fx_checkComp(AF45:AF54)</f>
        <v>1</v>
      </c>
      <c r="AG43" s="859" cm="1">
        <f t="array" aca="1" ref="AG43:AG44" ca="1">fx_checkComp(AG45:AG54)</f>
        <v>1</v>
      </c>
      <c r="AH43" s="859" cm="1">
        <f t="array" aca="1" ref="AH43:AH44" ca="1">fx_checkComp(AH45:AH54)</f>
        <v>1</v>
      </c>
      <c r="AI43" s="859" cm="1">
        <f t="array" aca="1" ref="AI43:AI44" ca="1">fx_checkComp(AI45:AI54)</f>
        <v>1</v>
      </c>
      <c r="AJ43" s="859" cm="1">
        <f t="array" aca="1" ref="AJ43:AJ44" ca="1">fx_checkComp(AJ45:AJ54)</f>
        <v>1</v>
      </c>
      <c r="AK43" s="859" cm="1">
        <f t="array" aca="1" ref="AK43:AK44" ca="1">fx_checkComp(AK45:AK54)</f>
        <v>1</v>
      </c>
      <c r="AL43" s="859" cm="1">
        <f t="array" aca="1" ref="AL43:AL44" ca="1">fx_checkComp(AL45:AL54)</f>
        <v>1</v>
      </c>
      <c r="AM43" s="859" cm="1">
        <f t="array" aca="1" ref="AM43:AM44" ca="1">fx_checkComp(AM45:AM54)</f>
        <v>1</v>
      </c>
      <c r="AN43" s="859" cm="1">
        <f t="array" aca="1" ref="AN43:AN44" ca="1">fx_checkComp(AN45:AN54)</f>
        <v>1</v>
      </c>
      <c r="AO43" s="859" cm="1">
        <f t="array" aca="1" ref="AO43:AO44" ca="1">fx_checkComp(AO45:AO54)</f>
        <v>1</v>
      </c>
      <c r="AP43" s="859" cm="1">
        <f t="array" aca="1" ref="AP43:AP44" ca="1">fx_checkComp(AP45:AP54)</f>
        <v>1</v>
      </c>
      <c r="AQ43" s="859" cm="1">
        <f t="array" aca="1" ref="AQ43:AQ44" ca="1">fx_checkComp(AQ45:AQ54)</f>
        <v>1</v>
      </c>
      <c r="AR43" s="859" cm="1">
        <f t="array" aca="1" ref="AR43:AR44" ca="1">fx_checkComp(AR45:AR54)</f>
        <v>1</v>
      </c>
      <c r="AS43" s="859" cm="1">
        <f t="array" aca="1" ref="AS43:AS44" ca="1">fx_checkComp(AS45:AS54)</f>
        <v>1</v>
      </c>
      <c r="AT43" s="859" cm="1">
        <f t="array" aca="1" ref="AT43:AT44" ca="1">fx_checkComp(AT45:AT54)</f>
        <v>1</v>
      </c>
      <c r="AU43" s="859" cm="1">
        <f t="array" aca="1" ref="AU43:AU44" ca="1">fx_checkComp(AU45:AU54)</f>
        <v>1</v>
      </c>
      <c r="AV43" s="859" cm="1">
        <f t="array" aca="1" ref="AV43:AV44" ca="1">fx_checkComp(AV45:AV54)</f>
        <v>1</v>
      </c>
      <c r="AW43" s="859" cm="1">
        <f t="array" aca="1" ref="AW43:AW44" ca="1">fx_checkComp(AW45:AW54)</f>
        <v>1</v>
      </c>
      <c r="AX43" s="859" cm="1">
        <f t="array" aca="1" ref="AX43:AX44" ca="1">fx_checkComp(AX45:AX54)</f>
        <v>1</v>
      </c>
      <c r="AY43" s="859" cm="1">
        <f t="array" aca="1" ref="AY43:AY44" ca="1">fx_checkComp(AY45:AY54)</f>
        <v>1</v>
      </c>
      <c r="AZ43" s="859" cm="1">
        <f t="array" aca="1" ref="AZ43:AZ44" ca="1">fx_checkComp(AZ45:AZ54)</f>
        <v>1</v>
      </c>
      <c r="BA43" s="859" cm="1">
        <f t="array" aca="1" ref="BA43:BA44" ca="1">fx_checkComp(BA45:BA54)</f>
        <v>1</v>
      </c>
      <c r="BB43" s="859" cm="1">
        <f t="array" aca="1" ref="BB43:BB44" ca="1">fx_checkComp(BB45:BB54)</f>
        <v>1</v>
      </c>
      <c r="BC43" s="859" cm="1">
        <f t="array" aca="1" ref="BC43:BC44" ca="1">fx_checkComp(BC45:BC54)</f>
        <v>1</v>
      </c>
      <c r="BD43" s="859" cm="1">
        <f t="array" aca="1" ref="BD43:BD44" ca="1">fx_checkComp(BD45:BD54)</f>
        <v>1</v>
      </c>
      <c r="BE43" s="859" cm="1">
        <f t="array" aca="1" ref="BE43:BE44" ca="1">fx_checkComp(BE45:BE54)</f>
        <v>1</v>
      </c>
      <c r="BF43" s="859" cm="1">
        <f t="array" aca="1" ref="BF43:BF44" ca="1">fx_checkComp(BF45:BF54)</f>
        <v>1</v>
      </c>
      <c r="BG43" s="859" cm="1">
        <f t="array" aca="1" ref="BG43:BG44" ca="1">fx_checkComp(BG45:BG54)</f>
        <v>1</v>
      </c>
      <c r="BH43" s="859" cm="1">
        <f t="array" aca="1" ref="BH43:BH44" ca="1">fx_checkComp(BH45:BH54)</f>
        <v>1</v>
      </c>
      <c r="BI43" s="859" cm="1">
        <f t="array" aca="1" ref="BI43:BI44" ca="1">fx_checkComp(BI45:BI54)</f>
        <v>1</v>
      </c>
      <c r="BJ43" s="859" cm="1">
        <f t="array" aca="1" ref="BJ43:BJ44" ca="1">fx_checkComp(BJ45:BJ54)</f>
        <v>1</v>
      </c>
      <c r="BK43" s="859" cm="1">
        <f t="array" aca="1" ref="BK43:BK44" ca="1">fx_checkComp(BK45:BK54)</f>
        <v>1</v>
      </c>
      <c r="BL43" s="859" cm="1">
        <f t="array" aca="1" ref="BL43:BL44" ca="1">fx_checkComp(BL45:BL54)</f>
        <v>1</v>
      </c>
      <c r="BM43" s="859" cm="1">
        <f t="array" aca="1" ref="BM43:BM44" ca="1">fx_checkComp(BM45:BM54)</f>
        <v>1</v>
      </c>
      <c r="BN43" s="1215" cm="1">
        <f t="array" aca="1" ref="BN43:BN44" ca="1">fx_checkComp(BN45:BN54)</f>
        <v>1</v>
      </c>
      <c r="BO43" s="1804"/>
      <c r="BP43" s="1804"/>
      <c r="BQ43" s="1804"/>
      <c r="BR43" s="1804"/>
      <c r="BS43" s="1804"/>
      <c r="BT43" s="1804"/>
      <c r="BU43" s="1804"/>
      <c r="BV43" s="1804"/>
      <c r="BW43" s="1804"/>
      <c r="BX43" s="1804"/>
      <c r="BY43" s="1804"/>
      <c r="BZ43" s="1804"/>
      <c r="CA43" s="34"/>
      <c r="CC43" s="33"/>
      <c r="CD43" s="1265"/>
      <c r="CE43" s="1266"/>
      <c r="CF43" s="88"/>
      <c r="CG43" s="1265"/>
      <c r="CH43" s="1266"/>
      <c r="CI43" s="170"/>
      <c r="CJ43" s="1265"/>
      <c r="CK43" s="1266"/>
      <c r="CL43" s="88"/>
      <c r="CM43" s="1511" cm="1">
        <f t="array" aca="1" ref="CM43:CM44" ca="1">fx_checkComp(CM45:CM54)</f>
        <v>1</v>
      </c>
      <c r="CN43" s="1215" cm="1">
        <f t="array" aca="1" ref="CN43:CN44" ca="1">fx_checkComp(CN45:CN54)</f>
        <v>1</v>
      </c>
      <c r="CO43" s="88"/>
      <c r="CP43" s="1511" cm="1">
        <f t="array" aca="1" ref="CP43:CP44" ca="1">fx_checkComp(CP45:CP54)</f>
        <v>1</v>
      </c>
      <c r="CQ43" s="1215" cm="1">
        <f t="array" aca="1" ref="CQ43:CQ44" ca="1">fx_checkComp(CQ45:CQ54)</f>
        <v>1</v>
      </c>
      <c r="CR43" s="34"/>
      <c r="CS43" s="2056"/>
      <c r="CT43" s="1880"/>
      <c r="CU43" s="1880"/>
      <c r="CV43" s="1880"/>
      <c r="CW43" s="1880"/>
      <c r="CX43" s="2121"/>
      <c r="CY43" s="1880"/>
      <c r="CZ43" s="1880"/>
      <c r="DA43" s="1880"/>
      <c r="DB43" s="1880"/>
      <c r="DC43" s="2121"/>
      <c r="DD43" s="1880"/>
      <c r="DE43" s="1880"/>
      <c r="DF43" s="1880"/>
      <c r="DG43" s="1880"/>
      <c r="DH43" s="1880"/>
      <c r="DI43" s="1880"/>
      <c r="DJ43" s="1880"/>
      <c r="DK43" s="1880"/>
      <c r="DL43" s="1880"/>
      <c r="DM43" s="1880"/>
      <c r="DN43" s="1880"/>
      <c r="DO43" s="1880"/>
      <c r="DP43" s="1880"/>
      <c r="DQ43" s="1880"/>
      <c r="DR43" s="1880"/>
      <c r="DS43" s="1880"/>
      <c r="DT43" s="1880"/>
      <c r="DU43" s="1880"/>
      <c r="DV43" s="1880"/>
      <c r="DW43" s="1880"/>
      <c r="DX43" s="1880"/>
      <c r="DY43" s="1880"/>
      <c r="DZ43" s="1880"/>
      <c r="EA43" s="1880"/>
      <c r="EB43" s="1880"/>
      <c r="EC43" s="1880"/>
      <c r="ED43" s="1880"/>
      <c r="EE43" s="1880"/>
      <c r="EF43" s="1880"/>
      <c r="EG43" s="1880"/>
      <c r="EH43" s="1880"/>
      <c r="EI43" s="1880"/>
      <c r="EJ43" s="1880"/>
      <c r="EK43" s="1880"/>
      <c r="EL43" s="1880"/>
      <c r="EM43" s="1880"/>
      <c r="EN43" s="1880"/>
      <c r="EO43" s="1880"/>
      <c r="EP43" s="1880"/>
      <c r="EQ43" s="1880"/>
      <c r="ER43" s="1880"/>
      <c r="ES43" s="1880"/>
      <c r="ET43" s="1880"/>
      <c r="EU43" s="1880"/>
      <c r="EV43" s="1880"/>
      <c r="EW43" s="1880"/>
      <c r="EX43" s="1880"/>
      <c r="EY43" s="1880"/>
      <c r="EZ43" s="1880"/>
    </row>
    <row r="44" spans="1:156" ht="18">
      <c r="A44" s="1625"/>
      <c r="B44" s="2439" t="str">
        <f>_xlfn.LET(
_xlpm.IsNotAttrDynamic, D44="",
_xlpm.Attr,_PL!F44,
_xlpm.NotInUse,Y44=D44,
_xlpm.RESULT, IF(_xlpm.IsNotAttrDynamic, _xlpm.Attr, IF( _xlpm.NotInUse, "", Y44)
),IF(_xlpm.RESULT ="", "", _xlpm.RESULT))</f>
        <v/>
      </c>
      <c r="C44" s="2439" t="str" cm="1">
        <f t="array" ref="C44">IFBLANK(_PL!C44,"")</f>
        <v/>
      </c>
      <c r="D44" s="2458"/>
      <c r="E44" s="572"/>
      <c r="F44" s="2459"/>
      <c r="G44" s="578"/>
      <c r="H44" s="401"/>
      <c r="I44" s="401"/>
      <c r="J44" s="2454" t="str" cm="1">
        <f t="array" ref="J44">IFBLANK( Z44,"")</f>
        <v/>
      </c>
      <c r="K44" s="578" t="str">
        <f t="shared" si="3"/>
        <v>No</v>
      </c>
      <c r="L44" s="37"/>
      <c r="N44" s="158"/>
      <c r="O44" s="101"/>
      <c r="P44" s="151"/>
      <c r="Q44" s="151"/>
      <c r="R44" s="101"/>
      <c r="S44" s="289"/>
      <c r="T44" s="289"/>
      <c r="U44" s="39"/>
      <c r="V44" s="37"/>
      <c r="W44" s="3035"/>
      <c r="X44" s="3062"/>
      <c r="Y44" s="3037"/>
      <c r="Z44" s="1233"/>
      <c r="AA44" s="1262"/>
      <c r="AB44" s="1631" t="s">
        <v>84</v>
      </c>
      <c r="AC44" s="2461"/>
      <c r="AD44" s="2462" t="str">
        <f ca="1"/>
        <v>O: 10 / 10</v>
      </c>
      <c r="AE44" s="2462" t="str">
        <f ca="1"/>
        <v>O: 10 / 10</v>
      </c>
      <c r="AF44" s="2462" t="str">
        <f ca="1"/>
        <v>O: 10 / 10</v>
      </c>
      <c r="AG44" s="2462" t="str">
        <f ca="1"/>
        <v>O: 10 / 10</v>
      </c>
      <c r="AH44" s="2462" t="str">
        <f ca="1"/>
        <v>O: 10 / 10</v>
      </c>
      <c r="AI44" s="2462" t="str">
        <f ca="1"/>
        <v>O: 10 / 10</v>
      </c>
      <c r="AJ44" s="2462" t="str">
        <f ca="1"/>
        <v>O: 10 / 10</v>
      </c>
      <c r="AK44" s="2462" t="str">
        <f ca="1"/>
        <v>O: 10 / 10</v>
      </c>
      <c r="AL44" s="2462" t="str">
        <f ca="1"/>
        <v>O: 10 / 10</v>
      </c>
      <c r="AM44" s="2462" t="str">
        <f ca="1"/>
        <v>O: 10 / 10</v>
      </c>
      <c r="AN44" s="2462" t="str">
        <f ca="1"/>
        <v>O: 10 / 10</v>
      </c>
      <c r="AO44" s="2462" t="str">
        <f ca="1"/>
        <v>O: 10 / 10</v>
      </c>
      <c r="AP44" s="2462" t="str">
        <f ca="1"/>
        <v>O: 10 / 10</v>
      </c>
      <c r="AQ44" s="2462" t="str">
        <f ca="1"/>
        <v>O: 10 / 10</v>
      </c>
      <c r="AR44" s="2462" t="str">
        <f ca="1"/>
        <v>O: 10 / 10</v>
      </c>
      <c r="AS44" s="2462" t="str">
        <f ca="1"/>
        <v>O: 10 / 10</v>
      </c>
      <c r="AT44" s="2462" t="str">
        <f ca="1"/>
        <v>O: 10 / 10</v>
      </c>
      <c r="AU44" s="2462" t="str">
        <f ca="1"/>
        <v>O: 10 / 10</v>
      </c>
      <c r="AV44" s="2462" t="str">
        <f ca="1"/>
        <v>O: 10 / 10</v>
      </c>
      <c r="AW44" s="2462" t="str">
        <f ca="1"/>
        <v>O: 10 / 10</v>
      </c>
      <c r="AX44" s="2462" t="str">
        <f ca="1"/>
        <v>O: 10 / 10</v>
      </c>
      <c r="AY44" s="2462" t="str">
        <f ca="1"/>
        <v>O: 10 / 10</v>
      </c>
      <c r="AZ44" s="2462" t="str">
        <f ca="1"/>
        <v>O: 10 / 10</v>
      </c>
      <c r="BA44" s="2462" t="str">
        <f ca="1"/>
        <v>O: 10 / 10</v>
      </c>
      <c r="BB44" s="2462" t="str">
        <f ca="1"/>
        <v>O: 10 / 10</v>
      </c>
      <c r="BC44" s="2462" t="str">
        <f ca="1"/>
        <v>O: 10 / 10</v>
      </c>
      <c r="BD44" s="2462" t="str">
        <f ca="1"/>
        <v>O: 10 / 10</v>
      </c>
      <c r="BE44" s="2462" t="str">
        <f ca="1"/>
        <v>O: 10 / 10</v>
      </c>
      <c r="BF44" s="2462" t="str">
        <f ca="1"/>
        <v>O: 10 / 10</v>
      </c>
      <c r="BG44" s="2462" t="str">
        <f ca="1"/>
        <v>O: 10 / 10</v>
      </c>
      <c r="BH44" s="2462" t="str">
        <f ca="1"/>
        <v>O: 10 / 10</v>
      </c>
      <c r="BI44" s="2462" t="str">
        <f ca="1"/>
        <v>O: 10 / 10</v>
      </c>
      <c r="BJ44" s="2462" t="str">
        <f ca="1"/>
        <v>O: 10 / 10</v>
      </c>
      <c r="BK44" s="2462" t="str">
        <f ca="1"/>
        <v>O: 10 / 10</v>
      </c>
      <c r="BL44" s="2462" t="str">
        <f ca="1"/>
        <v>O: 10 / 10</v>
      </c>
      <c r="BM44" s="2462" t="str">
        <f ca="1"/>
        <v>O: 10 / 10</v>
      </c>
      <c r="BN44" s="2463" t="str">
        <f ca="1"/>
        <v>O: 10 / 10</v>
      </c>
      <c r="BO44" s="2464"/>
      <c r="BP44" s="2464"/>
      <c r="BQ44" s="2464"/>
      <c r="BR44" s="2464"/>
      <c r="BS44" s="2464"/>
      <c r="BT44" s="2464"/>
      <c r="BU44" s="2464"/>
      <c r="BV44" s="2464"/>
      <c r="BW44" s="2464"/>
      <c r="BX44" s="2464"/>
      <c r="BY44" s="2464"/>
      <c r="BZ44" s="2464"/>
      <c r="CA44" s="34"/>
      <c r="CC44" s="33"/>
      <c r="CD44" s="1267"/>
      <c r="CE44" s="1268"/>
      <c r="CF44" s="88"/>
      <c r="CG44" s="1267"/>
      <c r="CH44" s="1268"/>
      <c r="CI44" s="170"/>
      <c r="CJ44" s="1267"/>
      <c r="CK44" s="1268"/>
      <c r="CL44" s="88"/>
      <c r="CM44" s="1466" t="str">
        <f ca="1"/>
        <v>O: 10 / 10</v>
      </c>
      <c r="CN44" s="1467" t="str">
        <f ca="1"/>
        <v>O: 10 / 10</v>
      </c>
      <c r="CO44" s="992"/>
      <c r="CP44" s="1466" t="str">
        <f ca="1"/>
        <v>O: 10 / 10</v>
      </c>
      <c r="CQ44" s="1467" t="str">
        <f ca="1"/>
        <v>O: 10 / 10</v>
      </c>
      <c r="CR44" s="34"/>
      <c r="CS44" s="2056"/>
      <c r="CT44" s="2465">
        <v>0</v>
      </c>
      <c r="CU44" s="2465">
        <v>1</v>
      </c>
      <c r="CV44" s="2465">
        <v>2</v>
      </c>
      <c r="CW44" s="2465">
        <v>3</v>
      </c>
      <c r="CX44" s="2121"/>
      <c r="CY44" s="1880"/>
      <c r="CZ44" s="1880"/>
      <c r="DA44" s="1880"/>
      <c r="DB44" s="1880"/>
      <c r="DC44" s="2121"/>
      <c r="DD44" s="1880"/>
      <c r="DE44" s="1880"/>
      <c r="DF44" s="1880"/>
      <c r="DG44" s="1880"/>
      <c r="DH44" s="1880"/>
      <c r="DI44" s="1880"/>
      <c r="DJ44" s="1880"/>
      <c r="DK44" s="1880"/>
      <c r="DL44" s="1880"/>
      <c r="DM44" s="1880"/>
      <c r="DN44" s="1880"/>
      <c r="DO44" s="1880"/>
      <c r="DP44" s="1880"/>
      <c r="DQ44" s="1880"/>
      <c r="DR44" s="1880"/>
      <c r="DS44" s="1880"/>
      <c r="DT44" s="1880"/>
      <c r="DU44" s="1880"/>
      <c r="DV44" s="1880"/>
      <c r="DW44" s="1880"/>
      <c r="DX44" s="1880"/>
      <c r="DY44" s="1880"/>
      <c r="DZ44" s="1880"/>
      <c r="EA44" s="1880"/>
      <c r="EB44" s="1880"/>
      <c r="EC44" s="1880"/>
      <c r="ED44" s="1880"/>
      <c r="EE44" s="1880"/>
      <c r="EF44" s="1880"/>
      <c r="EG44" s="1880"/>
      <c r="EH44" s="1880"/>
      <c r="EI44" s="1880"/>
      <c r="EJ44" s="1880"/>
      <c r="EK44" s="1880"/>
      <c r="EL44" s="1880"/>
      <c r="EM44" s="1880"/>
      <c r="EN44" s="1880"/>
      <c r="EO44" s="1880"/>
      <c r="EP44" s="1880"/>
      <c r="EQ44" s="1880"/>
      <c r="ER44" s="1880"/>
      <c r="ES44" s="1880"/>
      <c r="ET44" s="1880"/>
      <c r="EU44" s="1880"/>
      <c r="EV44" s="1880"/>
      <c r="EW44" s="1880"/>
      <c r="EX44" s="1880"/>
      <c r="EY44" s="1880"/>
      <c r="EZ44" s="1880"/>
    </row>
    <row r="45" spans="1:156" ht="21" customHeight="1">
      <c r="A45" s="1625" t="s">
        <v>96</v>
      </c>
      <c r="B45" s="2439" t="str">
        <f>_xlfn.LET(
_xlpm.IsNotAttrDynamic, D45="",
_xlpm.Attr,_PL!F45,
_xlpm.NotInUse,Y45=D45,
_xlpm.RESULT, IF(_xlpm.IsNotAttrDynamic, _xlpm.Attr, IF( _xlpm.NotInUse, "", Y45)
),IF(_xlpm.RESULT ="", "", _xlpm.RESULT))</f>
        <v>Annual Recurring Revenue (Rolling 12 months)</v>
      </c>
      <c r="C45" s="2439" t="str" cm="1">
        <f t="array" ref="C45">IFBLANK(_PL!C45,"")</f>
        <v>Annual Recurring Revenue (Rolling 12 months) (Company View)</v>
      </c>
      <c r="D45" s="1549"/>
      <c r="E45" s="2440" t="e" cm="1">
        <f t="array" aca="1" ref="E4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)($AD45:$CQ45, Z45)</f>
        <v>#NAME?</v>
      </c>
      <c r="F45" s="578"/>
      <c r="G45" s="578"/>
      <c r="H45" s="401">
        <v>1</v>
      </c>
      <c r="I45" s="401">
        <v>1</v>
      </c>
      <c r="J45" s="401">
        <v>1</v>
      </c>
      <c r="K45" s="578" t="str">
        <f ca="1">IFERROR(IF(LEN(AB45)=0,"No",IF(LEN(J45)&gt;0,"Yes","No")),"")</f>
        <v/>
      </c>
      <c r="L45" s="37"/>
      <c r="N45" s="158"/>
      <c r="O45" s="101"/>
      <c r="P45" s="52"/>
      <c r="Q45" s="101"/>
      <c r="R45" s="126"/>
      <c r="S45" s="101"/>
      <c r="T45" s="101"/>
      <c r="U45" s="39"/>
      <c r="V45" s="37"/>
      <c r="W45" s="91" t="str">
        <f t="shared" ref="W45:W54" si="15">$W$20</f>
        <v>Actual</v>
      </c>
      <c r="X45" s="2081" t="e">
        <f ca="1">_PL!X45</f>
        <v>#NAME?</v>
      </c>
      <c r="Y45" s="2466">
        <v>2</v>
      </c>
      <c r="Z45" s="878">
        <f>_PL!Z45</f>
        <v>-1</v>
      </c>
      <c r="AA45" s="877"/>
      <c r="AB45" s="2467" t="e">
        <f ca="1">IF(_PL!AB45="Error", "", _PL!AB45)</f>
        <v>#NAME?</v>
      </c>
      <c r="AC45" s="2468" t="str" cm="1">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
      </c>
      <c r="AD45" s="2441">
        <v>1</v>
      </c>
      <c r="AE45" s="2441">
        <v>1</v>
      </c>
      <c r="AF45" s="2441">
        <v>1</v>
      </c>
      <c r="AG45" s="2441">
        <v>1</v>
      </c>
      <c r="AH45" s="2441">
        <v>1</v>
      </c>
      <c r="AI45" s="2441">
        <v>1</v>
      </c>
      <c r="AJ45" s="2441">
        <v>1</v>
      </c>
      <c r="AK45" s="2441">
        <v>1</v>
      </c>
      <c r="AL45" s="2441">
        <v>1</v>
      </c>
      <c r="AM45" s="2441">
        <v>1</v>
      </c>
      <c r="AN45" s="2441">
        <v>1</v>
      </c>
      <c r="AO45" s="2441">
        <v>1</v>
      </c>
      <c r="AP45" s="2441">
        <v>1</v>
      </c>
      <c r="AQ45" s="2441">
        <v>1</v>
      </c>
      <c r="AR45" s="2441">
        <v>1</v>
      </c>
      <c r="AS45" s="2441">
        <v>1</v>
      </c>
      <c r="AT45" s="2441">
        <v>1</v>
      </c>
      <c r="AU45" s="2441">
        <v>1</v>
      </c>
      <c r="AV45" s="2441">
        <v>1</v>
      </c>
      <c r="AW45" s="2441">
        <v>1</v>
      </c>
      <c r="AX45" s="2441">
        <v>1</v>
      </c>
      <c r="AY45" s="2441">
        <v>1</v>
      </c>
      <c r="AZ45" s="2441">
        <v>1</v>
      </c>
      <c r="BA45" s="2441">
        <v>1</v>
      </c>
      <c r="BB45" s="2441">
        <v>1</v>
      </c>
      <c r="BC45" s="2441">
        <v>1</v>
      </c>
      <c r="BD45" s="2441">
        <v>1</v>
      </c>
      <c r="BE45" s="2441">
        <v>1</v>
      </c>
      <c r="BF45" s="2441">
        <v>1</v>
      </c>
      <c r="BG45" s="2441">
        <v>1</v>
      </c>
      <c r="BH45" s="2441">
        <v>1</v>
      </c>
      <c r="BI45" s="2441">
        <v>1</v>
      </c>
      <c r="BJ45" s="2441">
        <v>1</v>
      </c>
      <c r="BK45" s="2441">
        <v>1</v>
      </c>
      <c r="BL45" s="2441">
        <v>1</v>
      </c>
      <c r="BM45" s="2441">
        <v>1</v>
      </c>
      <c r="BN45" s="2441">
        <v>1</v>
      </c>
      <c r="BO45" s="2442"/>
      <c r="BP45" s="2442"/>
      <c r="BQ45" s="2442"/>
      <c r="BR45" s="2442"/>
      <c r="BS45" s="2442"/>
      <c r="BT45" s="2442"/>
      <c r="BU45" s="2442"/>
      <c r="BV45" s="2442"/>
      <c r="BW45" s="2442"/>
      <c r="BX45" s="2442"/>
      <c r="BY45" s="2442"/>
      <c r="BZ45" s="2442"/>
      <c r="CA45" s="34"/>
      <c r="CC45" s="33"/>
      <c r="CD45" s="559" t="e" cm="1">
        <f t="array" aca="1" ref="CD45" ca="1">_xlfn.XLOOKUP(PL!CD$11,array_timeline,PL!$AD45:$BN45,"")</f>
        <v>#NAME?</v>
      </c>
      <c r="CE45" s="559" t="e" cm="1">
        <f t="array" aca="1" ref="CE45" ca="1">_xlfn.XLOOKUP(PL!CE$11,array_timeline,PL!$AD45:$BN45,"")</f>
        <v>#NAME?</v>
      </c>
      <c r="CF45" s="88"/>
      <c r="CG45" s="2469"/>
      <c r="CH45" s="2469"/>
      <c r="CI45" s="88"/>
      <c r="CJ45" s="2063">
        <f>_xlfn.XLOOKUP(CJ$74,array_timeline,PL!$AD45:$BN45,"")</f>
        <v>1</v>
      </c>
      <c r="CK45" s="2063">
        <f>_xlfn.XLOOKUP(CK$74,array_timeline,PL!$AD45:$BN45,"")</f>
        <v>1</v>
      </c>
      <c r="CL45" s="88"/>
      <c r="CM45" s="2441">
        <v>1</v>
      </c>
      <c r="CN45" s="2441">
        <v>1</v>
      </c>
      <c r="CO45" s="992"/>
      <c r="CP45" s="2441">
        <v>1</v>
      </c>
      <c r="CQ45" s="2441">
        <v>1</v>
      </c>
      <c r="CR45" s="34"/>
      <c r="CS45" s="2056"/>
      <c r="CT45" s="2447" t="e" cm="1">
        <f t="array" aca="1" ref="CT45" ca="1">IF(Y45="","",IF(ISNUMBER(SEARCH("Select",$Y45)),"",_xldudf_CX_PUSH($Y45,CX_ENTITY,C45,val_asOfDate)))</f>
        <v>#NAME?</v>
      </c>
      <c r="CU45" s="2447" t="e" cm="1">
        <f t="array" aca="1" ref="CU45" ca="1">IF(Y45="","",IF(ISNUMBER(SEARCH("Select",$Y45)),"",_xldudf_CX_PUSH($Y45,CX_ENTITY,C45,EOMONTH(val_asOfDate,1))))</f>
        <v>#NAME?</v>
      </c>
      <c r="CV45" s="2447" t="e" cm="1">
        <f t="array" aca="1" ref="CV45" ca="1">IF(Y45="","",IF(ISNUMBER(SEARCH("Select",$Y45)),"",_xldudf_CX_PUSH($Y45,CX_ENTITY,C45,EOMONTH(val_asOfDate,2))))</f>
        <v>#NAME?</v>
      </c>
      <c r="CW45" s="2447" t="e" cm="1">
        <f t="array" aca="1" ref="CW45" ca="1">IF(Y45="","",IF(ISNUMBER(SEARCH("Select",$Y45)),"",_xldudf_CX_PUSH($Y45,CX_ENTITY,C45,EOMONTH(val_asOfDate,3))))</f>
        <v>#NAME?</v>
      </c>
      <c r="CX45" s="2443"/>
      <c r="CY45" s="2444" t="str" cm="1">
        <f t="array" aca="1" ref="CY45" ca="1">IFERROR(IF(CM45*fxVal_normal=_PL!CM45,"",IF(OR($CM45="",$CM45=0, NOT(ISNUMBER($CM45)), ISERROR($CM45), $B45=""), "",
   IF($I45=1,
      IFBLANK(
         _xldudf_CX_PUSH($CM45*fxVal_normal, CX_ENTITY, $B45, $CM$11, "As of", $CM$19,),
         ""
      ),
      IF($I45=2,
         IFBLANK(
            _xldudf_CX_PUSH($CM45, CX_ENTITY, $B45, $CM$11, "As of", $CM$19,),
            ""
         ),
         IF($I45=3,
            "",
            IFBLANK(
               _xldudf_CX_PUSH($CM45, CX_ENTITY, $B45, $CM$11, "As of", $CM$19,),
               ""
            )
         )
      )
   )
)),"")</f>
        <v/>
      </c>
      <c r="CZ45" s="2444" t="str" cm="1">
        <f t="array" aca="1" ref="CZ45" ca="1">IFERROR(IF(CN45*fxVal_normal=_PL!CN45,"",IF(OR($CN45="",$CN45=0, NOT(ISNUMBER($CN45)), ISERROR($CN45), $B45=""), "",
   IF($I45=1,
      IFBLANK(
         _xldudf_CX_PUSH($CN45*fxVal_normal, CX_ENTITY, $B45, $CN$11, "As of", $CN$19,),
         ""
      ),
      IF($I45=2,
         IFBLANK(
            _xldudf_CX_PUSH($CN45, CX_ENTITY, $B45, $CN$11, "As of", $CN$19,),
            ""
         ),
         IF($I45=3,
            "",
            IFBLANK(
               _xldudf_CX_PUSH($CN45, CX_ENTITY, $B45, $CN$11, "As of", $CN$19,),
               ""
            )
         )
      )
   )
)),"")</f>
        <v/>
      </c>
      <c r="DA45" s="2444" t="str" cm="1">
        <f t="array" aca="1" ref="DA45" ca="1">IFERROR(IF(CP45*fxVal_normal=_PL!CP45,"",IF(OR($CP45="",$CP45=0, NOT(ISNUMBER($CP45)), ISERROR($CP45), $B45=""), "",
   IF($I45=1,
      IFBLANK(
         _xldudf_CX_PUSH($CP45*fxVal_normal, CX_ENTITY, $B45, $CP$11, "As of", $CP$19,),
         ""
      ),
      IF($I45=2,
         IFBLANK(
            _xldudf_CX_PUSH($CP45, CX_ENTITY, $B45, $CP$11, "As of", $CP$19,),
            ""
         ),
         IF($I45=3,
            "",
            IFBLANK(
               _xldudf_CX_PUSH($CP45, CX_ENTITY, $B45, $CP$11, "As of", $CP$19,),
               ""
            )
         )
      )
   )
)),"")</f>
        <v/>
      </c>
      <c r="DB45" s="2444" t="str" cm="1">
        <f t="array" aca="1" ref="DB45" ca="1">IFERROR(IF(CQ45*fxVal_normal=_PL!CQ45,"",IF(OR($CQ45="", $CQ45=0, NOT(ISNUMBER($CQ45)), ISERROR($CQ45), $B45=""), "",
   IF($I45=1,
      IFBLANK(
         _xldudf_CX_PUSH($CQ45*fxVal_normal, CX_ENTITY, $B45, $CQ$11, "As of", $CQ$19,),
         ""
      ),
      IF($I45=2,
         IFBLANK(
            _xldudf_CX_PUSH($CQ45, CX_ENTITY, $B45, $CQ$11, "As of", $CQ$19,),
            ""
         ),
         IF($I45=3,
            "",
            IFBLANK(
               _xldudf_CX_PUSH($CQ45, CX_ENTITY, $B45, $CQ$11, "As of", $CQ$19,),
               ""
            )
         )
      )
   ))
),"")</f>
        <v/>
      </c>
      <c r="DC45" s="2443"/>
      <c r="DD45" s="2445" t="str" cm="1">
        <f t="array" aca="1" ref="DD45" ca="1">IFERROR(IF(AD45*fxVal_normal=_PL!AD45,"",IF(OR(AD45="", NOT(ISNUMBER(AD45)), ISERROR(AD45), $B45=""), "",
   IF($I45=1,
      IFBLANK(
         _xldudf_CX_PUSH(AD45*fxVal_normal, CX_ENTITY, $B45, AD$11, "As of",AD$19,),
         ""
      ),
      IF($I45=2,
         IFBLANK(
            _xldudf_CX_PUSH(AD45, CX_ENTITY, $B45, AD$11, "As of",AD$19,),
            ""
         ),
         IF($I45=3,
            "",
            IFBLANK(
               _xldudf_CX_PUSH(AD45, CX_ENTITY, $B45, AD$11, "As of",AD$19,),
               ""
            )
         )
      )
   )
)),"")</f>
        <v/>
      </c>
      <c r="DE45" s="2445" t="str" cm="1">
        <f t="array" aca="1" ref="DE45" ca="1">IFERROR(IF(AE45*fxVal_normal=_PL!AE45,"",IF(OR(AE45="", NOT(ISNUMBER(AE45)), ISERROR(AE45), $B45=""), "",
   IF($I45=1,
      IFBLANK(
         _xldudf_CX_PUSH(AE45*fxVal_normal, CX_ENTITY, $B45, AE$11, "As of",AE$19,),
         ""
      ),
      IF($I45=2,
         IFBLANK(
            _xldudf_CX_PUSH(AE45, CX_ENTITY, $B45, AE$11, "As of",AE$19,),
            ""
         ),
         IF($I45=3,
            "",
            IFBLANK(
               _xldudf_CX_PUSH(AE45, CX_ENTITY, $B45, AE$11, "As of",AE$19,),
               ""
            )
         )
      )
   )
)),"")</f>
        <v/>
      </c>
      <c r="DF45" s="2445" t="str" cm="1">
        <f t="array" aca="1" ref="DF45" ca="1">IFERROR(IF(AF45*fxVal_normal=_PL!AF45,"",IF(OR(AF45="", NOT(ISNUMBER(AF45)), ISERROR(AF45), $B45=""), "",
   IF($I45=1,
      IFBLANK(
         _xldudf_CX_PUSH(AF45*fxVal_normal, CX_ENTITY, $B45, AF$11, "As of",AF$19,),
         ""
      ),
      IF($I45=2,
         IFBLANK(
            _xldudf_CX_PUSH(AF45, CX_ENTITY, $B45, AF$11, "As of",AF$19,),
            ""
         ),
         IF($I45=3,
            "",
            IFBLANK(
               _xldudf_CX_PUSH(AF45, CX_ENTITY, $B45, AF$11, "As of",AF$19,),
               ""
            )
         )
      )
   )
)),"")</f>
        <v/>
      </c>
      <c r="DG45" s="2445" t="str" cm="1">
        <f t="array" aca="1" ref="DG45" ca="1">IFERROR(IF(AG45*fxVal_normal=_PL!AG45,"",IF(OR(AG45="", NOT(ISNUMBER(AG45)), ISERROR(AG45), $B45=""), "",
   IF($I45=1,
      IFBLANK(
         _xldudf_CX_PUSH(AG45*fxVal_normal, CX_ENTITY, $B45, AG$11, "As of",AG$19,),
         ""
      ),
      IF($I45=2,
         IFBLANK(
            _xldudf_CX_PUSH(AG45, CX_ENTITY, $B45, AG$11, "As of",AG$19,),
            ""
         ),
         IF($I45=3,
            "",
            IFBLANK(
               _xldudf_CX_PUSH(AG45, CX_ENTITY, $B45, AG$11, "As of",AG$19,),
               ""
            )
         )
      )
   )
)),"")</f>
        <v/>
      </c>
      <c r="DH45" s="2445" t="str" cm="1">
        <f t="array" aca="1" ref="DH45" ca="1">IFERROR(IF(AH45*fxVal_normal=_PL!AH45,"",IF(OR(AH45="", NOT(ISNUMBER(AH45)), ISERROR(AH45), $B45=""), "",
   IF($I45=1,
      IFBLANK(
         _xldudf_CX_PUSH(AH45*fxVal_normal, CX_ENTITY, $B45, AH$11, "As of",AH$19,),
         ""
      ),
      IF($I45=2,
         IFBLANK(
            _xldudf_CX_PUSH(AH45, CX_ENTITY, $B45, AH$11, "As of",AH$19,),
            ""
         ),
         IF($I45=3,
            "",
            IFBLANK(
               _xldudf_CX_PUSH(AH45, CX_ENTITY, $B45, AH$11, "As of",AH$19,),
               ""
            )
         )
      )
   )
)),"")</f>
        <v/>
      </c>
      <c r="DI45" s="2445" t="str" cm="1">
        <f t="array" aca="1" ref="DI45" ca="1">IFERROR(IF(AI45*fxVal_normal=_PL!AI45,"",IF(OR(AI45="", NOT(ISNUMBER(AI45)), ISERROR(AI45), $B45=""), "",
   IF($I45=1,
      IFBLANK(
         _xldudf_CX_PUSH(AI45*fxVal_normal, CX_ENTITY, $B45, AI$11, "As of",AI$19,),
         ""
      ),
      IF($I45=2,
         IFBLANK(
            _xldudf_CX_PUSH(AI45, CX_ENTITY, $B45, AI$11, "As of",AI$19,),
            ""
         ),
         IF($I45=3,
            "",
            IFBLANK(
               _xldudf_CX_PUSH(AI45, CX_ENTITY, $B45, AI$11, "As of",AI$19,),
               ""
            )
         )
      )
   )
)),"")</f>
        <v/>
      </c>
      <c r="DJ45" s="2445" t="str" cm="1">
        <f t="array" aca="1" ref="DJ45" ca="1">IFERROR(IF(AJ45*fxVal_normal=_PL!AJ45,"",IF(OR(AJ45="", NOT(ISNUMBER(AJ45)), ISERROR(AJ45), $B45=""), "",
   IF($I45=1,
      IFBLANK(
         _xldudf_CX_PUSH(AJ45*fxVal_normal, CX_ENTITY, $B45, AJ$11, "As of",AJ$19,),
         ""
      ),
      IF($I45=2,
         IFBLANK(
            _xldudf_CX_PUSH(AJ45, CX_ENTITY, $B45, AJ$11, "As of",AJ$19,),
            ""
         ),
         IF($I45=3,
            "",
            IFBLANK(
               _xldudf_CX_PUSH(AJ45, CX_ENTITY, $B45, AJ$11, "As of",AJ$19,),
               ""
            )
         )
      )
   )
)),"")</f>
        <v/>
      </c>
      <c r="DK45" s="2445" t="str" cm="1">
        <f t="array" aca="1" ref="DK45" ca="1">IFERROR(IF(AK45*fxVal_normal=_PL!AK45,"",IF(OR(AK45="", NOT(ISNUMBER(AK45)), ISERROR(AK45), $B45=""), "",
   IF($I45=1,
      IFBLANK(
         _xldudf_CX_PUSH(AK45*fxVal_normal, CX_ENTITY, $B45, AK$11, "As of",AK$19,),
         ""
      ),
      IF($I45=2,
         IFBLANK(
            _xldudf_CX_PUSH(AK45, CX_ENTITY, $B45, AK$11, "As of",AK$19,),
            ""
         ),
         IF($I45=3,
            "",
            IFBLANK(
               _xldudf_CX_PUSH(AK45, CX_ENTITY, $B45, AK$11, "As of",AK$19,),
               ""
            )
         )
      )
   )
)),"")</f>
        <v/>
      </c>
      <c r="DL45" s="2445" t="str" cm="1">
        <f t="array" aca="1" ref="DL45" ca="1">IFERROR(IF(AL45*fxVal_normal=_PL!AL45,"",IF(OR(AL45="", NOT(ISNUMBER(AL45)), ISERROR(AL45), $B45=""), "",
   IF($I45=1,
      IFBLANK(
         _xldudf_CX_PUSH(AL45*fxVal_normal, CX_ENTITY, $B45, AL$11, "As of",AL$19,),
         ""
      ),
      IF($I45=2,
         IFBLANK(
            _xldudf_CX_PUSH(AL45, CX_ENTITY, $B45, AL$11, "As of",AL$19,),
            ""
         ),
         IF($I45=3,
            "",
            IFBLANK(
               _xldudf_CX_PUSH(AL45, CX_ENTITY, $B45, AL$11, "As of",AL$19,),
               ""
            )
         )
      )
   )
)),"")</f>
        <v/>
      </c>
      <c r="DM45" s="2445" t="str" cm="1">
        <f t="array" aca="1" ref="DM45" ca="1">IFERROR(IF(AM45*fxVal_normal=_PL!AM45,"",IF(OR(AM45="", NOT(ISNUMBER(AM45)), ISERROR(AM45), $B45=""), "",
   IF($I45=1,
      IFBLANK(
         _xldudf_CX_PUSH(AM45*fxVal_normal, CX_ENTITY, $B45, AM$11, "As of",AM$19,),
         ""
      ),
      IF($I45=2,
         IFBLANK(
            _xldudf_CX_PUSH(AM45, CX_ENTITY, $B45, AM$11, "As of",AM$19,),
            ""
         ),
         IF($I45=3,
            "",
            IFBLANK(
               _xldudf_CX_PUSH(AM45, CX_ENTITY, $B45, AM$11, "As of",AM$19,),
               ""
            )
         )
      )
   )
)),"")</f>
        <v/>
      </c>
      <c r="DN45" s="2445" t="str" cm="1">
        <f t="array" aca="1" ref="DN45" ca="1">IFERROR(IF(AN45*fxVal_normal=_PL!AN45,"",IF(OR(AN45="", NOT(ISNUMBER(AN45)), ISERROR(AN45), $B45=""), "",
   IF($I45=1,
      IFBLANK(
         _xldudf_CX_PUSH(AN45*fxVal_normal, CX_ENTITY, $B45, AN$11, "As of",AN$19,),
         ""
      ),
      IF($I45=2,
         IFBLANK(
            _xldudf_CX_PUSH(AN45, CX_ENTITY, $B45, AN$11, "As of",AN$19,),
            ""
         ),
         IF($I45=3,
            "",
            IFBLANK(
               _xldudf_CX_PUSH(AN45, CX_ENTITY, $B45, AN$11, "As of",AN$19,),
               ""
            )
         )
      )
   )
)),"")</f>
        <v/>
      </c>
      <c r="DO45" s="2445" t="str" cm="1">
        <f t="array" aca="1" ref="DO45" ca="1">IFERROR(IF(AO45*fxVal_normal=_PL!AO45,"",IF(OR(AO45="", NOT(ISNUMBER(AO45)), ISERROR(AO45), $B45=""), "",
   IF($I45=1,
      IFBLANK(
         _xldudf_CX_PUSH(AO45*fxVal_normal, CX_ENTITY, $B45, AO$11, "As of",AO$19,),
         ""
      ),
      IF($I45=2,
         IFBLANK(
            _xldudf_CX_PUSH(AO45, CX_ENTITY, $B45, AO$11, "As of",AO$19,),
            ""
         ),
         IF($I45=3,
            "",
            IFBLANK(
               _xldudf_CX_PUSH(AO45, CX_ENTITY, $B45, AO$11, "As of",AO$19,),
               ""
            )
         )
      )
   )
)),"")</f>
        <v/>
      </c>
      <c r="DP45" s="2445" t="str" cm="1">
        <f t="array" aca="1" ref="DP45" ca="1">IFERROR(IF(AP45*fxVal_normal=_PL!AP45,"",IF(OR(AP45="", NOT(ISNUMBER(AP45)), ISERROR(AP45), $B45=""), "",
   IF($I45=1,
      IFBLANK(
         _xldudf_CX_PUSH(AP45*fxVal_normal, CX_ENTITY, $B45, AP$11, "As of",AP$19,),
         ""
      ),
      IF($I45=2,
         IFBLANK(
            _xldudf_CX_PUSH(AP45, CX_ENTITY, $B45, AP$11, "As of",AP$19,),
            ""
         ),
         IF($I45=3,
            "",
            IFBLANK(
               _xldudf_CX_PUSH(AP45, CX_ENTITY, $B45, AP$11, "As of",AP$19,),
               ""
            )
         )
      )
   )
)),"")</f>
        <v/>
      </c>
      <c r="DQ45" s="2445" t="str" cm="1">
        <f t="array" aca="1" ref="DQ45" ca="1">IFERROR(IF(AQ45*fxVal_normal=_PL!AQ45,"",IF(OR(AQ45="", NOT(ISNUMBER(AQ45)), ISERROR(AQ45), $B45=""), "",
   IF($I45=1,
      IFBLANK(
         _xldudf_CX_PUSH(AQ45*fxVal_normal, CX_ENTITY, $B45, AQ$11, "As of",AQ$19,),
         ""
      ),
      IF($I45=2,
         IFBLANK(
            _xldudf_CX_PUSH(AQ45, CX_ENTITY, $B45, AQ$11, "As of",AQ$19,),
            ""
         ),
         IF($I45=3,
            "",
            IFBLANK(
               _xldudf_CX_PUSH(AQ45, CX_ENTITY, $B45, AQ$11, "As of",AQ$19,),
               ""
            )
         )
      )
   )
)),"")</f>
        <v/>
      </c>
      <c r="DR45" s="2445" t="str" cm="1">
        <f t="array" aca="1" ref="DR45" ca="1">IFERROR(IF(AR45*fxVal_normal=_PL!AR45,"",IF(OR(AR45="", NOT(ISNUMBER(AR45)), ISERROR(AR45), $B45=""), "",
   IF($I45=1,
      IFBLANK(
         _xldudf_CX_PUSH(AR45*fxVal_normal, CX_ENTITY, $B45, AR$11, "As of",AR$19,),
         ""
      ),
      IF($I45=2,
         IFBLANK(
            _xldudf_CX_PUSH(AR45, CX_ENTITY, $B45, AR$11, "As of",AR$19,),
            ""
         ),
         IF($I45=3,
            "",
            IFBLANK(
               _xldudf_CX_PUSH(AR45, CX_ENTITY, $B45, AR$11, "As of",AR$19,),
               ""
            )
         )
      )
   )
)),"")</f>
        <v/>
      </c>
      <c r="DS45" s="2445" t="str" cm="1">
        <f t="array" aca="1" ref="DS45" ca="1">IFERROR(IF(AS45*fxVal_normal=_PL!AS45,"",IF(OR(AS45="", NOT(ISNUMBER(AS45)), ISERROR(AS45), $B45=""), "",
   IF($I45=1,
      IFBLANK(
         _xldudf_CX_PUSH(AS45*fxVal_normal, CX_ENTITY, $B45, AS$11, "As of",AS$19,),
         ""
      ),
      IF($I45=2,
         IFBLANK(
            _xldudf_CX_PUSH(AS45, CX_ENTITY, $B45, AS$11, "As of",AS$19,),
            ""
         ),
         IF($I45=3,
            "",
            IFBLANK(
               _xldudf_CX_PUSH(AS45, CX_ENTITY, $B45, AS$11, "As of",AS$19,),
               ""
            )
         )
      )
   )
)),"")</f>
        <v/>
      </c>
      <c r="DT45" s="2445" t="str" cm="1">
        <f t="array" aca="1" ref="DT45" ca="1">IFERROR(IF(AT45*fxVal_normal=_PL!AT45,"",IF(OR(AT45="", NOT(ISNUMBER(AT45)), ISERROR(AT45), $B45=""), "",
   IF($I45=1,
      IFBLANK(
         _xldudf_CX_PUSH(AT45*fxVal_normal, CX_ENTITY, $B45, AT$11, "As of",AT$19,),
         ""
      ),
      IF($I45=2,
         IFBLANK(
            _xldudf_CX_PUSH(AT45, CX_ENTITY, $B45, AT$11, "As of",AT$19,),
            ""
         ),
         IF($I45=3,
            "",
            IFBLANK(
               _xldudf_CX_PUSH(AT45, CX_ENTITY, $B45, AT$11, "As of",AT$19,),
               ""
            )
         )
      )
   )
)),"")</f>
        <v/>
      </c>
      <c r="DU45" s="2445" t="str" cm="1">
        <f t="array" aca="1" ref="DU45" ca="1">IFERROR(IF(AU45*fxVal_normal=_PL!AU45,"",IF(OR(AU45="", NOT(ISNUMBER(AU45)), ISERROR(AU45), $B45=""), "",
   IF($I45=1,
      IFBLANK(
         _xldudf_CX_PUSH(AU45*fxVal_normal, CX_ENTITY, $B45, AU$11, "As of",AU$19,),
         ""
      ),
      IF($I45=2,
         IFBLANK(
            _xldudf_CX_PUSH(AU45, CX_ENTITY, $B45, AU$11, "As of",AU$19,),
            ""
         ),
         IF($I45=3,
            "",
            IFBLANK(
               _xldudf_CX_PUSH(AU45, CX_ENTITY, $B45, AU$11, "As of",AU$19,),
               ""
            )
         )
      )
   )
)),"")</f>
        <v/>
      </c>
      <c r="DV45" s="2445" t="str" cm="1">
        <f t="array" aca="1" ref="DV45" ca="1">IFERROR(IF(AV45*fxVal_normal=_PL!AV45,"",IF(OR(AV45="", NOT(ISNUMBER(AV45)), ISERROR(AV45), $B45=""), "",
   IF($I45=1,
      IFBLANK(
         _xldudf_CX_PUSH(AV45*fxVal_normal, CX_ENTITY, $B45, AV$11, "As of",AV$19,),
         ""
      ),
      IF($I45=2,
         IFBLANK(
            _xldudf_CX_PUSH(AV45, CX_ENTITY, $B45, AV$11, "As of",AV$19,),
            ""
         ),
         IF($I45=3,
            "",
            IFBLANK(
               _xldudf_CX_PUSH(AV45, CX_ENTITY, $B45, AV$11, "As of",AV$19,),
               ""
            )
         )
      )
   )
)),"")</f>
        <v/>
      </c>
      <c r="DW45" s="2445" t="str" cm="1">
        <f t="array" aca="1" ref="DW45" ca="1">IFERROR(IF(AW45*fxVal_normal=_PL!AW45,"",IF(OR(AW45="", NOT(ISNUMBER(AW45)), ISERROR(AW45), $B45=""), "",
   IF($I45=1,
      IFBLANK(
         _xldudf_CX_PUSH(AW45*fxVal_normal, CX_ENTITY, $B45, AW$11, "As of",AW$19,),
         ""
      ),
      IF($I45=2,
         IFBLANK(
            _xldudf_CX_PUSH(AW45, CX_ENTITY, $B45, AW$11, "As of",AW$19,),
            ""
         ),
         IF($I45=3,
            "",
            IFBLANK(
               _xldudf_CX_PUSH(AW45, CX_ENTITY, $B45, AW$11, "As of",AW$19,),
               ""
            )
         )
      )
   )
)),"")</f>
        <v/>
      </c>
      <c r="DX45" s="2445" t="str" cm="1">
        <f t="array" aca="1" ref="DX45" ca="1">IFERROR(IF(AX45*fxVal_normal=_PL!AX45,"",IF(OR(AX45="", NOT(ISNUMBER(AX45)), ISERROR(AX45), $B45=""), "",
   IF($I45=1,
      IFBLANK(
         _xldudf_CX_PUSH(AX45*fxVal_normal, CX_ENTITY, $B45, AX$11, "As of",AX$19,),
         ""
      ),
      IF($I45=2,
         IFBLANK(
            _xldudf_CX_PUSH(AX45, CX_ENTITY, $B45, AX$11, "As of",AX$19,),
            ""
         ),
         IF($I45=3,
            "",
            IFBLANK(
               _xldudf_CX_PUSH(AX45, CX_ENTITY, $B45, AX$11, "As of",AX$19,),
               ""
            )
         )
      )
   )
)),"")</f>
        <v/>
      </c>
      <c r="DY45" s="2445" t="str" cm="1">
        <f t="array" aca="1" ref="DY45" ca="1">IFERROR(IF(AY45*fxVal_normal=_PL!AY45,"",IF(OR(AY45="", NOT(ISNUMBER(AY45)), ISERROR(AY45), $B45=""), "",
   IF($I45=1,
      IFBLANK(
         _xldudf_CX_PUSH(AY45*fxVal_normal, CX_ENTITY, $B45, AY$11, "As of",AY$19,),
         ""
      ),
      IF($I45=2,
         IFBLANK(
            _xldudf_CX_PUSH(AY45, CX_ENTITY, $B45, AY$11, "As of",AY$19,),
            ""
         ),
         IF($I45=3,
            "",
            IFBLANK(
               _xldudf_CX_PUSH(AY45, CX_ENTITY, $B45, AY$11, "As of",AY$19,),
               ""
            )
         )
      )
   )
)),"")</f>
        <v/>
      </c>
      <c r="DZ45" s="2445" t="str" cm="1">
        <f t="array" aca="1" ref="DZ45" ca="1">IFERROR(IF(AZ45*fxVal_normal=_PL!AZ45,"",IF(OR(AZ45="", NOT(ISNUMBER(AZ45)), ISERROR(AZ45), $B45=""), "",
   IF($I45=1,
      IFBLANK(
         _xldudf_CX_PUSH(AZ45*fxVal_normal, CX_ENTITY, $B45, AZ$11, "As of",AZ$19,),
         ""
      ),
      IF($I45=2,
         IFBLANK(
            _xldudf_CX_PUSH(AZ45, CX_ENTITY, $B45, AZ$11, "As of",AZ$19,),
            ""
         ),
         IF($I45=3,
            "",
            IFBLANK(
               _xldudf_CX_PUSH(AZ45, CX_ENTITY, $B45, AZ$11, "As of",AZ$19,),
               ""
            )
         )
      )
   )
)),"")</f>
        <v/>
      </c>
      <c r="EA45" s="2445" t="str" cm="1">
        <f t="array" aca="1" ref="EA45" ca="1">IFERROR(IF(BA45*fxVal_normal=_PL!BA45,"",IF(OR(BA45="", NOT(ISNUMBER(BA45)), ISERROR(BA45), $B45=""), "",
   IF($I45=1,
      IFBLANK(
         _xldudf_CX_PUSH(BA45*fxVal_normal, CX_ENTITY, $B45, BA$11, "As of",BA$19,),
         ""
      ),
      IF($I45=2,
         IFBLANK(
            _xldudf_CX_PUSH(BA45, CX_ENTITY, $B45, BA$11, "As of",BA$19,),
            ""
         ),
         IF($I45=3,
            "",
            IFBLANK(
               _xldudf_CX_PUSH(BA45, CX_ENTITY, $B45, BA$11, "As of",BA$19,),
               ""
            )
         )
      )
   )
)),"")</f>
        <v/>
      </c>
      <c r="EB45" s="2445" t="str" cm="1">
        <f t="array" aca="1" ref="EB45" ca="1">IFERROR(IF(BB45*fxVal_normal=_PL!BB45,"",IF(OR(BB45="", NOT(ISNUMBER(BB45)), ISERROR(BB45), $B45=""), "",
   IF($I45=1,
      IFBLANK(
         _xldudf_CX_PUSH(BB45*fxVal_normal, CX_ENTITY, $B45, BB$11, "As of",BB$19,),
         ""
      ),
      IF($I45=2,
         IFBLANK(
            _xldudf_CX_PUSH(BB45, CX_ENTITY, $B45, BB$11, "As of",BB$19,),
            ""
         ),
         IF($I45=3,
            "",
            IFBLANK(
               _xldudf_CX_PUSH(BB45, CX_ENTITY, $B45, BB$11, "As of",BB$19,),
               ""
            )
         )
      )
   )
)),"")</f>
        <v/>
      </c>
      <c r="EC45" s="2445" t="str" cm="1">
        <f t="array" aca="1" ref="EC45" ca="1">IFERROR(IF(BC45*fxVal_normal=_PL!BC45,"",IF(OR(BC45="", NOT(ISNUMBER(BC45)), ISERROR(BC45), $B45=""), "",
   IF($I45=1,
      IFBLANK(
         _xldudf_CX_PUSH(BC45*fxVal_normal, CX_ENTITY, $B45, BC$11, "As of",BC$19,),
         ""
      ),
      IF($I45=2,
         IFBLANK(
            _xldudf_CX_PUSH(BC45, CX_ENTITY, $B45, BC$11, "As of",BC$19,),
            ""
         ),
         IF($I45=3,
            "",
            IFBLANK(
               _xldudf_CX_PUSH(BC45, CX_ENTITY, $B45, BC$11, "As of",BC$19,),
               ""
            )
         )
      )
   )
)),"")</f>
        <v/>
      </c>
      <c r="ED45" s="2445" t="str" cm="1">
        <f t="array" aca="1" ref="ED45" ca="1">IFERROR(IF(BD45*fxVal_normal=_PL!BD45,"",IF(OR(BD45="", NOT(ISNUMBER(BD45)), ISERROR(BD45), $B45=""), "",
   IF($I45=1,
      IFBLANK(
         _xldudf_CX_PUSH(BD45*fxVal_normal, CX_ENTITY, $B45, BD$11, "As of",BD$19,),
         ""
      ),
      IF($I45=2,
         IFBLANK(
            _xldudf_CX_PUSH(BD45, CX_ENTITY, $B45, BD$11, "As of",BD$19,),
            ""
         ),
         IF($I45=3,
            "",
            IFBLANK(
               _xldudf_CX_PUSH(BD45, CX_ENTITY, $B45, BD$11, "As of",BD$19,),
               ""
            )
         )
      )
   )
)),"")</f>
        <v/>
      </c>
      <c r="EE45" s="2445" t="str" cm="1">
        <f t="array" aca="1" ref="EE45" ca="1">IFERROR(IF(BE45*fxVal_normal=_PL!BE45,"",IF(OR(BE45="", NOT(ISNUMBER(BE45)), ISERROR(BE45), $B45=""), "",
   IF($I45=1,
      IFBLANK(
         _xldudf_CX_PUSH(BE45*fxVal_normal, CX_ENTITY, $B45, BE$11, "As of",BE$19,),
         ""
      ),
      IF($I45=2,
         IFBLANK(
            _xldudf_CX_PUSH(BE45, CX_ENTITY, $B45, BE$11, "As of",BE$19,),
            ""
         ),
         IF($I45=3,
            "",
            IFBLANK(
               _xldudf_CX_PUSH(BE45, CX_ENTITY, $B45, BE$11, "As of",BE$19,),
               ""
            )
         )
      )
   )
)),"")</f>
        <v/>
      </c>
      <c r="EF45" s="2445" t="str" cm="1">
        <f t="array" aca="1" ref="EF45" ca="1">IFERROR(IF(BF45*fxVal_normal=_PL!BF45,"",IF(OR(BF45="", NOT(ISNUMBER(BF45)), ISERROR(BF45), $B45=""), "",
   IF($I45=1,
      IFBLANK(
         _xldudf_CX_PUSH(BF45*fxVal_normal, CX_ENTITY, $B45, BF$11, "As of",BF$19,),
         ""
      ),
      IF($I45=2,
         IFBLANK(
            _xldudf_CX_PUSH(BF45, CX_ENTITY, $B45, BF$11, "As of",BF$19,),
            ""
         ),
         IF($I45=3,
            "",
            IFBLANK(
               _xldudf_CX_PUSH(BF45, CX_ENTITY, $B45, BF$11, "As of",BF$19,),
               ""
            )
         )
      )
   )
)),"")</f>
        <v/>
      </c>
      <c r="EG45" s="2445" t="str" cm="1">
        <f t="array" aca="1" ref="EG45" ca="1">IFERROR(IF(BG45*fxVal_normal=_PL!BG45,"",IF(OR(BG45="", NOT(ISNUMBER(BG45)), ISERROR(BG45), $B45=""), "",
   IF($I45=1,
      IFBLANK(
         _xldudf_CX_PUSH(BG45*fxVal_normal, CX_ENTITY, $B45, BG$11, "As of",BG$19,),
         ""
      ),
      IF($I45=2,
         IFBLANK(
            _xldudf_CX_PUSH(BG45, CX_ENTITY, $B45, BG$11, "As of",BG$19,),
            ""
         ),
         IF($I45=3,
            "",
            IFBLANK(
               _xldudf_CX_PUSH(BG45, CX_ENTITY, $B45, BG$11, "As of",BG$19,),
               ""
            )
         )
      )
   )
)),"")</f>
        <v/>
      </c>
      <c r="EH45" s="2445" t="str" cm="1">
        <f t="array" aca="1" ref="EH45" ca="1">IFERROR(IF(BH45*fxVal_normal=_PL!BH45,"",IF(OR(BH45="", NOT(ISNUMBER(BH45)), ISERROR(BH45), $B45=""), "",
   IF($I45=1,
      IFBLANK(
         _xldudf_CX_PUSH(BH45*fxVal_normal, CX_ENTITY, $B45, BH$11, "As of",BH$19,),
         ""
      ),
      IF($I45=2,
         IFBLANK(
            _xldudf_CX_PUSH(BH45, CX_ENTITY, $B45, BH$11, "As of",BH$19,),
            ""
         ),
         IF($I45=3,
            "",
            IFBLANK(
               _xldudf_CX_PUSH(BH45, CX_ENTITY, $B45, BH$11, "As of",BH$19,),
               ""
            )
         )
      )
   )
)),"")</f>
        <v/>
      </c>
      <c r="EI45" s="2445" t="str" cm="1">
        <f t="array" aca="1" ref="EI45" ca="1">IFERROR(IF(BI45*fxVal_normal=_PL!BI45,"",IF(OR(BI45="", NOT(ISNUMBER(BI45)), ISERROR(BI45), $B45=""), "",
   IF($I45=1,
      IFBLANK(
         _xldudf_CX_PUSH(BI45*fxVal_normal, CX_ENTITY, $B45, BI$11, "As of",BI$19,),
         ""
      ),
      IF($I45=2,
         IFBLANK(
            _xldudf_CX_PUSH(BI45, CX_ENTITY, $B45, BI$11, "As of",BI$19,),
            ""
         ),
         IF($I45=3,
            "",
            IFBLANK(
               _xldudf_CX_PUSH(BI45, CX_ENTITY, $B45, BI$11, "As of",BI$19,),
               ""
            )
         )
      )
   )
)),"")</f>
        <v/>
      </c>
      <c r="EJ45" s="2445" t="str" cm="1">
        <f t="array" aca="1" ref="EJ45" ca="1">IFERROR(IF(BJ45*fxVal_normal=_PL!BJ45,"",IF(OR(BJ45="", NOT(ISNUMBER(BJ45)), ISERROR(BJ45), $B45=""), "",
   IF($I45=1,
      IFBLANK(
         _xldudf_CX_PUSH(BJ45*fxVal_normal, CX_ENTITY, $B45, BJ$11, "As of",BJ$19,),
         ""
      ),
      IF($I45=2,
         IFBLANK(
            _xldudf_CX_PUSH(BJ45, CX_ENTITY, $B45, BJ$11, "As of",BJ$19,),
            ""
         ),
         IF($I45=3,
            "",
            IFBLANK(
               _xldudf_CX_PUSH(BJ45, CX_ENTITY, $B45, BJ$11, "As of",BJ$19,),
               ""
            )
         )
      )
   )
)),"")</f>
        <v/>
      </c>
      <c r="EK45" s="2445" t="str" cm="1">
        <f t="array" aca="1" ref="EK45" ca="1">IFERROR(IF(BK45*fxVal_normal=_PL!BK45,"",IF(OR(BK45="", NOT(ISNUMBER(BK45)), ISERROR(BK45), $B45=""), "",
   IF($I45=1,
      IFBLANK(
         _xldudf_CX_PUSH(BK45*fxVal_normal, CX_ENTITY, $B45, BK$11, "As of",BK$19,),
         ""
      ),
      IF($I45=2,
         IFBLANK(
            _xldudf_CX_PUSH(BK45, CX_ENTITY, $B45, BK$11, "As of",BK$19,),
            ""
         ),
         IF($I45=3,
            "",
            IFBLANK(
               _xldudf_CX_PUSH(BK45, CX_ENTITY, $B45, BK$11, "As of",BK$19,),
               ""
            )
         )
      )
   )
)),"")</f>
        <v/>
      </c>
      <c r="EL45" s="2445" t="str" cm="1">
        <f t="array" aca="1" ref="EL45" ca="1">IFERROR(IF(BL45*fxVal_normal=_PL!BL45,"",IF(OR(BL45="", NOT(ISNUMBER(BL45)), ISERROR(BL45), $B45=""), "",
   IF($I45=1,
      IFBLANK(
         _xldudf_CX_PUSH(BL45*fxVal_normal, CX_ENTITY, $B45, BL$11, "As of",BL$19,),
         ""
      ),
      IF($I45=2,
         IFBLANK(
            _xldudf_CX_PUSH(BL45, CX_ENTITY, $B45, BL$11, "As of",BL$19,),
            ""
         ),
         IF($I45=3,
            "",
            IFBLANK(
               _xldudf_CX_PUSH(BL45, CX_ENTITY, $B45, BL$11, "As of",BL$19,),
               ""
            )
         )
      )
   )
)),"")</f>
        <v/>
      </c>
      <c r="EM45" s="2445" t="str" cm="1">
        <f t="array" aca="1" ref="EM45" ca="1">IFERROR(IF(BM45*fxVal_normal=_PL!BM45,"",IF(OR(BM45="", NOT(ISNUMBER(BM45)), ISERROR(BM45), $B45=""), "",
   IF($I45=1,
      IFBLANK(
         _xldudf_CX_PUSH(BM45*fxVal_normal, CX_ENTITY, $B45, BM$11, "As of",BM$19,),
         ""
      ),
      IF($I45=2,
         IFBLANK(
            _xldudf_CX_PUSH(BM45, CX_ENTITY, $B45, BM$11, "As of",BM$19,),
            ""
         ),
         IF($I45=3,
            "",
            IFBLANK(
               _xldudf_CX_PUSH(BM45, CX_ENTITY, $B45, BM$11, "As of",BM$19,),
               ""
            )
         )
      )
   )
)),"")</f>
        <v/>
      </c>
      <c r="EN45" s="2445" t="str" cm="1">
        <f t="array" aca="1" ref="EN45" ca="1">IFERROR(IF(BN45*fxVal_normal=_PL!BN45,"",IF(OR(BN45="", NOT(ISNUMBER(BN45)), ISERROR(BN45), $B45=""), "",
   IF($I45=1,
      IFBLANK(
         _xldudf_CX_PUSH(BN45*fxVal_normal, CX_ENTITY, $B45, BN$11, "As of",BN$19,),
         ""
      ),
      IF($I45=2,
         IFBLANK(
            _xldudf_CX_PUSH(BN45, CX_ENTITY, $B45, BN$11, "As of",BN$19,),
            ""
         ),
         IF($I45=3,
            "",
            IFBLANK(
               _xldudf_CX_PUSH(BN45, CX_ENTITY, $B45, BN$11, "As of",BN$19,),
               ""
            )
         )
      )
   )
)),"")</f>
        <v/>
      </c>
    </row>
    <row r="46" spans="1:156" ht="21" customHeight="1">
      <c r="A46" s="1625"/>
      <c r="B46" s="2439" t="str">
        <f>_xlfn.LET(
_xlpm.IsNotAttrDynamic, D46="",
_xlpm.Attr,_PL!F46,
_xlpm.NotInUse,Y46=D46,
_xlpm.RESULT, IF(_xlpm.IsNotAttrDynamic, _xlpm.Attr, IF( _xlpm.NotInUse, "", Y46)
),IF(_xlpm.RESULT ="", "", _xlpm.RESULT))</f>
        <v>Custom Metric Amount 1</v>
      </c>
      <c r="C46" s="2439" t="str" cm="1">
        <f t="array" ref="C46">IFBLANK(_PL!C46,"")</f>
        <v>Custom Metric - Label 1</v>
      </c>
      <c r="D46" s="1548"/>
      <c r="E46" s="2453"/>
      <c r="F46" s="578"/>
      <c r="G46" s="578"/>
      <c r="H46" s="401">
        <v>1</v>
      </c>
      <c r="I46" s="401">
        <v>1</v>
      </c>
      <c r="J46" s="401" cm="1">
        <f t="array" ref="J46">IFBLANK( Z46,"")</f>
        <v>-1</v>
      </c>
      <c r="K46" s="578" t="str">
        <f ca="1">IFERROR(IF(LEN(AB46)=0,"No",IF(LEN(J46)&gt;0,"Yes","No")),"")</f>
        <v/>
      </c>
      <c r="L46" s="37"/>
      <c r="N46" s="158"/>
      <c r="O46" s="101"/>
      <c r="P46" s="52"/>
      <c r="Q46" s="101"/>
      <c r="R46" s="126"/>
      <c r="S46" s="101"/>
      <c r="T46" s="101"/>
      <c r="U46" s="39"/>
      <c r="V46" s="37"/>
      <c r="W46" s="91" t="str">
        <f t="shared" si="15"/>
        <v>Actual</v>
      </c>
      <c r="X46" s="2081" t="e">
        <f ca="1">_PL!X46</f>
        <v>#NAME?</v>
      </c>
      <c r="Y46" s="2466">
        <v>2</v>
      </c>
      <c r="Z46" s="198">
        <f>IF(Y46="", "", -1)</f>
        <v>-1</v>
      </c>
      <c r="AA46" s="200"/>
      <c r="AB46" s="2467" t="e">
        <f ca="1">IF(_PL!AB46="Error", "", _PL!AB46)</f>
        <v>#NAME?</v>
      </c>
      <c r="AC46" s="2468" t="str" cm="1">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
      </c>
      <c r="AD46" s="2441">
        <v>1</v>
      </c>
      <c r="AE46" s="2441">
        <v>1</v>
      </c>
      <c r="AF46" s="2441">
        <v>1</v>
      </c>
      <c r="AG46" s="2441">
        <v>1</v>
      </c>
      <c r="AH46" s="2441">
        <v>1</v>
      </c>
      <c r="AI46" s="2441">
        <v>1</v>
      </c>
      <c r="AJ46" s="2441">
        <v>1</v>
      </c>
      <c r="AK46" s="2441">
        <v>1</v>
      </c>
      <c r="AL46" s="2441">
        <v>1</v>
      </c>
      <c r="AM46" s="2441">
        <v>1</v>
      </c>
      <c r="AN46" s="2441">
        <v>1</v>
      </c>
      <c r="AO46" s="2441">
        <v>1</v>
      </c>
      <c r="AP46" s="2441">
        <v>1</v>
      </c>
      <c r="AQ46" s="2441">
        <v>1</v>
      </c>
      <c r="AR46" s="2441">
        <v>1</v>
      </c>
      <c r="AS46" s="2441">
        <v>1</v>
      </c>
      <c r="AT46" s="2441">
        <v>1</v>
      </c>
      <c r="AU46" s="2441">
        <v>1</v>
      </c>
      <c r="AV46" s="2441">
        <v>1</v>
      </c>
      <c r="AW46" s="2441">
        <v>1</v>
      </c>
      <c r="AX46" s="2441">
        <v>1</v>
      </c>
      <c r="AY46" s="2441">
        <v>1</v>
      </c>
      <c r="AZ46" s="2441">
        <v>1</v>
      </c>
      <c r="BA46" s="2441">
        <v>1</v>
      </c>
      <c r="BB46" s="2441">
        <v>1</v>
      </c>
      <c r="BC46" s="2441">
        <v>1</v>
      </c>
      <c r="BD46" s="2441">
        <v>1</v>
      </c>
      <c r="BE46" s="2441">
        <v>1</v>
      </c>
      <c r="BF46" s="2441">
        <v>1</v>
      </c>
      <c r="BG46" s="2441">
        <v>1</v>
      </c>
      <c r="BH46" s="2441">
        <v>1</v>
      </c>
      <c r="BI46" s="2441">
        <v>1</v>
      </c>
      <c r="BJ46" s="2441">
        <v>1</v>
      </c>
      <c r="BK46" s="2441">
        <v>1</v>
      </c>
      <c r="BL46" s="2441">
        <v>1</v>
      </c>
      <c r="BM46" s="2441">
        <v>1</v>
      </c>
      <c r="BN46" s="2441">
        <v>1</v>
      </c>
      <c r="BO46" s="2442"/>
      <c r="BP46" s="2442"/>
      <c r="BQ46" s="2442"/>
      <c r="BR46" s="2442"/>
      <c r="BS46" s="2442"/>
      <c r="BT46" s="2442"/>
      <c r="BU46" s="2442"/>
      <c r="BV46" s="2442"/>
      <c r="BW46" s="2442"/>
      <c r="BX46" s="2442"/>
      <c r="BY46" s="2442"/>
      <c r="BZ46" s="2442"/>
      <c r="CA46" s="34"/>
      <c r="CC46" s="33"/>
      <c r="CD46" s="1772" t="e" cm="1">
        <f t="array" aca="1" ref="CD46" ca="1">_xlfn.LET( _xlpm.CheckBlank, SUM(PL!$AD46:'PL'!$BN46) = 0, IF(_xlpm.CheckBlank, "", SUM(_xlfn._xlws.FILTER(PL!$AD46:$BN46,(YEAR(PL!$AD$12:$BN$12)=PL!CD$12)*(array_timeline&lt;=PL!CD$11)))))</f>
        <v>#NAME?</v>
      </c>
      <c r="CE46" s="1772" t="e" cm="1">
        <f t="array" aca="1" ref="CE46" ca="1">_xlfn.LET( _xlpm.CheckBlank, SUM(PL!$AD46:'PL'!$BN46) = 0, IF(_xlpm.CheckBlank, "", SUM(_xlfn._xlws.FILTER(PL!$AD46:$BN46,(YEAR(PL!$AD$12:$BN$12)=PL!CE$12)*(array_timeline&lt;=PL!CE$11)))))</f>
        <v>#NAME?</v>
      </c>
      <c r="CF46" s="178"/>
      <c r="CG46" s="1461" t="str" cm="1">
        <f t="array" aca="1" ref="CG46" ca="1">IFERROR(_xlfn.LET(_xlpm.CheckBlank,SUM(PL!$AD46:$BN46)=0,IF(_xlpm.CheckBlank,"",SUM(_xlfn._xlws.FILTER(PL!$AD46:$BN46,(YEAR(PL!$AD$12:$BN$12)=PL!CG$12)*(array_timeline&lt;=PL!CG$11))))),"n/a")</f>
        <v>n/a</v>
      </c>
      <c r="CH46" s="1461" t="e" cm="1">
        <f t="array" aca="1" ref="CH46" ca="1">_xlfn.LET( _xlpm.CheckBlank, SUM(PL!$AD46:$BN46) = 0, IF(_xlpm.CheckBlank, "", SUM(_xlfn._xlws.FILTER(PL!$AD46:$BN46,(YEAR(PL!$AD$12:$BN$12)=PL!CH$12)*(array_timeline&lt;=PL!CH$11)))))</f>
        <v>#NAME?</v>
      </c>
      <c r="CI46" s="88"/>
      <c r="CJ46" s="1461" cm="1">
        <f t="array" ref="CJ46">_xlfn.LET( _xlpm.CheckBlank, SUM(PL!$AD46:$BN46) = 0, IF(_xlpm.CheckBlank, "", SUM(_xlfn.TAKE(_xlfn.DROP(PL!$AD46:$BN46, ,-DATEDIFF(PL!CJ$11, val_asOfDate,"M")),1,-12))))</f>
        <v>12</v>
      </c>
      <c r="CK46" s="1461" cm="1">
        <f t="array" ref="CK46">_xlfn.LET( _xlpm.CheckBlank, SUM(PL!$AD46:$BN46) = 0, IF(_xlpm.CheckBlank, "", SUM(_xlfn.TAKE(_xlfn.DROP(PL!$AD46:$BN46, ,-DATEDIFF(PL!CK$11, val_asOfDate,"M")),1,-12))))</f>
        <v>12</v>
      </c>
      <c r="CL46" s="88"/>
      <c r="CM46" s="2441">
        <v>1</v>
      </c>
      <c r="CN46" s="2441">
        <v>1</v>
      </c>
      <c r="CO46" s="88"/>
      <c r="CP46" s="2441">
        <v>1</v>
      </c>
      <c r="CQ46" s="2441">
        <v>1</v>
      </c>
      <c r="CR46" s="34"/>
      <c r="CS46" s="2056"/>
      <c r="CT46" s="2447" t="e" cm="1">
        <f t="array" aca="1" ref="CT46" ca="1">IF(Y46="","",IF(ISNUMBER(SEARCH("Select",$Y46)),"",_xldudf_CX_PUSH($Y46,CX_ENTITY,C46,val_asOfDate)))</f>
        <v>#NAME?</v>
      </c>
      <c r="CU46" s="2447" t="e" cm="1">
        <f t="array" aca="1" ref="CU46" ca="1">IF(Y46="","",IF(ISNUMBER(SEARCH("Select",$Y46)),"",_xldudf_CX_PUSH($Y46,CX_ENTITY,C46,EOMONTH(val_asOfDate,1))))</f>
        <v>#NAME?</v>
      </c>
      <c r="CV46" s="2447" t="e" cm="1">
        <f t="array" aca="1" ref="CV46" ca="1">IF(Y46="","",IF(ISNUMBER(SEARCH("Select",$Y46)),"",_xldudf_CX_PUSH($Y46,CX_ENTITY,C46,EOMONTH(val_asOfDate,2))))</f>
        <v>#NAME?</v>
      </c>
      <c r="CW46" s="2447" t="e" cm="1">
        <f t="array" aca="1" ref="CW46" ca="1">IF(Y46="","",IF(ISNUMBER(SEARCH("Select",$Y46)),"",_xldudf_CX_PUSH($Y46,CX_ENTITY,C46,EOMONTH(val_asOfDate,3))))</f>
        <v>#NAME?</v>
      </c>
      <c r="CX46" s="2443"/>
      <c r="CY46" s="2444" t="str" cm="1">
        <f t="array" aca="1" ref="CY46" ca="1">IFERROR(IF(CM46*fxVal_normal=_PL!CM46,"",IF(OR($CM46="",$CM46=0, NOT(ISNUMBER($CM46)), ISERROR($CM46), $B46=""), "",
   IF($I46=1,
      IFBLANK(
         _xldudf_CX_PUSH($CM46*fxVal_normal, CX_ENTITY, $B46, $CM$11, $CM$14, $CM$19,),
         ""
      ),
      IF($I46=2,
         IFBLANK(
            _xldudf_CX_PUSH($CM46, CX_ENTITY, $B46, $CM$11, $CM$14, $CM$19,),
            ""
         ),
         IF($I46=3,
            "",
            IFBLANK(
               _xldudf_CX_PUSH($CM46, CX_ENTITY, $B46, $CM$11, $CM$14, $CM$19,),
               ""
            )
         )
      )
   )
)),"")</f>
        <v/>
      </c>
      <c r="CZ46" s="2444" t="str" cm="1">
        <f t="array" aca="1" ref="CZ46" ca="1">IFERROR(IF(CN46*fxVal_normal=_PL!CN46,"",IF(OR($CN46="",$CN46=0, NOT(ISNUMBER($CN46)), ISERROR($CN46), $B46=""), "",
   IF($I46=1,
      IFBLANK(
         _xldudf_CX_PUSH($CN46*fxVal_normal, CX_ENTITY, $B46, $CN$11, $CN$14, $CN$19,),
         ""
      ),
      IF($I46=2,
         IFBLANK(
            _xldudf_CX_PUSH($CN46, CX_ENTITY, $B46, $CN$11, $CN$14, $CN$19,),
            ""
         ),
         IF($I46=3,
            "",
            IFBLANK(
               _xldudf_CX_PUSH($CN46, CX_ENTITY, $B46, $CN$11, $CN$14, $CN$19,),
               ""
            )
         )
      )
   )
)),"")</f>
        <v/>
      </c>
      <c r="DA46" s="2444" t="str" cm="1">
        <f t="array" aca="1" ref="DA46" ca="1">IFERROR(IF(CP46*fxVal_normal=_PL!CP46,"",IF(OR($CP46="",$CP46=0, NOT(ISNUMBER($CP46)), ISERROR($CP46), $B46=""), "",
   IF($I46=1,
      IFBLANK(
         _xldudf_CX_PUSH($CP46*fxVal_normal, CX_ENTITY, $B46, $CP$11, $CP$14, $CP$19,),
         ""
      ),
      IF($I46=2,
         IFBLANK(
            _xldudf_CX_PUSH($CP46, CX_ENTITY, $B46, $CP$11, $CP$14, $CP$19,),
            ""
         ),
         IF($I46=3,
            "",
            IFBLANK(
               _xldudf_CX_PUSH($CP46, CX_ENTITY, $B46, $CP$11, $CP$14, $CP$19,),
               ""
            )
         )
      )
   )
)),"")</f>
        <v/>
      </c>
      <c r="DB46" s="2444" t="str" cm="1">
        <f t="array" aca="1" ref="DB46" ca="1">IFERROR(IF(CQ46*fxVal_normal=_PL!CQ46,"",IF(OR($CQ46="", $CQ46=0, NOT(ISNUMBER($CQ46)), ISERROR($CQ46), $B46=""), "",
   IF($I46=1,
      IFBLANK(
         _xldudf_CX_PUSH($CQ46*fxVal_normal, CX_ENTITY, $B46, $CQ$11, $CQ$14, $CQ$19,),
         ""
      ),
      IF($I46=2,
         IFBLANK(
            _xldudf_CX_PUSH($CQ46, CX_ENTITY, $B46, $CQ$11, $CQ$14, $CQ$19,),
            ""
         ),
         IF($I46=3,
            "",
            IFBLANK(
               _xldudf_CX_PUSH($CQ46, CX_ENTITY, $B46, $CQ$11, $CQ$14, $CQ$19,),
               ""
            )
         )
      )
   ))
),"")</f>
        <v/>
      </c>
      <c r="DC46" s="2443"/>
      <c r="DD46" s="2445" t="str" cm="1">
        <f t="array" aca="1" ref="DD46" ca="1">IFERROR(IF(AD46*fxVal_normal=_PL!AD46,"",IF(OR(AD46="", NOT(ISNUMBER(AD46)), ISERROR(AD46), $B46=""), "",
   IF($I46=1,
      IFBLANK(
         _xldudf_CX_PUSH(AD46*fxVal_normal, CX_ENTITY, $B46, AD$11, AD$14, AD$19,),
         ""
      ),
      IF($I46=2,
         IFBLANK(
            _xldudf_CX_PUSH(AD46, CX_ENTITY, $B46, AD$11, AD$14, AD$19,),
            ""
         ),
         IF($I46=3,
            "",
            IFBLANK(
               _xldudf_CX_PUSH(AD46, CX_ENTITY, $B46, AD$11, AD$14, AD$19,),
               ""
            )
         )
      )
   )
)),"")</f>
        <v/>
      </c>
      <c r="DE46" s="2445" t="str" cm="1">
        <f t="array" aca="1" ref="DE46" ca="1">IFERROR(IF(AE46*fxVal_normal=_PL!AE46,"",IF(OR(AE46="", NOT(ISNUMBER(AE46)), ISERROR(AE46), $B46=""), "",
   IF($I46=1,
      IFBLANK(
         _xldudf_CX_PUSH(AE46*fxVal_normal, CX_ENTITY, $B46, AE$11, AE$14, AE$19,),
         ""
      ),
      IF($I46=2,
         IFBLANK(
            _xldudf_CX_PUSH(AE46, CX_ENTITY, $B46, AE$11, AE$14, AE$19,),
            ""
         ),
         IF($I46=3,
            "",
            IFBLANK(
               _xldudf_CX_PUSH(AE46, CX_ENTITY, $B46, AE$11, AE$14, AE$19,),
               ""
            )
         )
      )
   )
)),"")</f>
        <v/>
      </c>
      <c r="DF46" s="2445" t="str" cm="1">
        <f t="array" aca="1" ref="DF46" ca="1">IFERROR(IF(AF46*fxVal_normal=_PL!AF46,"",IF(OR(AF46="", NOT(ISNUMBER(AF46)), ISERROR(AF46), $B46=""), "",
   IF($I46=1,
      IFBLANK(
         _xldudf_CX_PUSH(AF46*fxVal_normal, CX_ENTITY, $B46, AF$11, AF$14, AF$19,),
         ""
      ),
      IF($I46=2,
         IFBLANK(
            _xldudf_CX_PUSH(AF46, CX_ENTITY, $B46, AF$11, AF$14, AF$19,),
            ""
         ),
         IF($I46=3,
            "",
            IFBLANK(
               _xldudf_CX_PUSH(AF46, CX_ENTITY, $B46, AF$11, AF$14, AF$19,),
               ""
            )
         )
      )
   )
)),"")</f>
        <v/>
      </c>
      <c r="DG46" s="2445" t="str" cm="1">
        <f t="array" aca="1" ref="DG46" ca="1">IFERROR(IF(AG46*fxVal_normal=_PL!AG46,"",IF(OR(AG46="", NOT(ISNUMBER(AG46)), ISERROR(AG46), $B46=""), "",
   IF($I46=1,
      IFBLANK(
         _xldudf_CX_PUSH(AG46*fxVal_normal, CX_ENTITY, $B46, AG$11, AG$14, AG$19,),
         ""
      ),
      IF($I46=2,
         IFBLANK(
            _xldudf_CX_PUSH(AG46, CX_ENTITY, $B46, AG$11, AG$14, AG$19,),
            ""
         ),
         IF($I46=3,
            "",
            IFBLANK(
               _xldudf_CX_PUSH(AG46, CX_ENTITY, $B46, AG$11, AG$14, AG$19,),
               ""
            )
         )
      )
   )
)),"")</f>
        <v/>
      </c>
      <c r="DH46" s="2445" t="str" cm="1">
        <f t="array" aca="1" ref="DH46" ca="1">IFERROR(IF(AH46*fxVal_normal=_PL!AH46,"",IF(OR(AH46="", NOT(ISNUMBER(AH46)), ISERROR(AH46), $B46=""), "",
   IF($I46=1,
      IFBLANK(
         _xldudf_CX_PUSH(AH46*fxVal_normal, CX_ENTITY, $B46, AH$11, AH$14, AH$19,),
         ""
      ),
      IF($I46=2,
         IFBLANK(
            _xldudf_CX_PUSH(AH46, CX_ENTITY, $B46, AH$11, AH$14, AH$19,),
            ""
         ),
         IF($I46=3,
            "",
            IFBLANK(
               _xldudf_CX_PUSH(AH46, CX_ENTITY, $B46, AH$11, AH$14, AH$19,),
               ""
            )
         )
      )
   )
)),"")</f>
        <v/>
      </c>
      <c r="DI46" s="2445" t="str" cm="1">
        <f t="array" aca="1" ref="DI46" ca="1">IFERROR(IF(AI46*fxVal_normal=_PL!AI46,"",IF(OR(AI46="", NOT(ISNUMBER(AI46)), ISERROR(AI46), $B46=""), "",
   IF($I46=1,
      IFBLANK(
         _xldudf_CX_PUSH(AI46*fxVal_normal, CX_ENTITY, $B46, AI$11, AI$14, AI$19,),
         ""
      ),
      IF($I46=2,
         IFBLANK(
            _xldudf_CX_PUSH(AI46, CX_ENTITY, $B46, AI$11, AI$14, AI$19,),
            ""
         ),
         IF($I46=3,
            "",
            IFBLANK(
               _xldudf_CX_PUSH(AI46, CX_ENTITY, $B46, AI$11, AI$14, AI$19,),
               ""
            )
         )
      )
   )
)),"")</f>
        <v/>
      </c>
      <c r="DJ46" s="2445" t="str" cm="1">
        <f t="array" aca="1" ref="DJ46" ca="1">IFERROR(IF(AJ46*fxVal_normal=_PL!AJ46,"",IF(OR(AJ46="", NOT(ISNUMBER(AJ46)), ISERROR(AJ46), $B46=""), "",
   IF($I46=1,
      IFBLANK(
         _xldudf_CX_PUSH(AJ46*fxVal_normal, CX_ENTITY, $B46, AJ$11, AJ$14, AJ$19,),
         ""
      ),
      IF($I46=2,
         IFBLANK(
            _xldudf_CX_PUSH(AJ46, CX_ENTITY, $B46, AJ$11, AJ$14, AJ$19,),
            ""
         ),
         IF($I46=3,
            "",
            IFBLANK(
               _xldudf_CX_PUSH(AJ46, CX_ENTITY, $B46, AJ$11, AJ$14, AJ$19,),
               ""
            )
         )
      )
   )
)),"")</f>
        <v/>
      </c>
      <c r="DK46" s="2445" t="str" cm="1">
        <f t="array" aca="1" ref="DK46" ca="1">IFERROR(IF(AK46*fxVal_normal=_PL!AK46,"",IF(OR(AK46="", NOT(ISNUMBER(AK46)), ISERROR(AK46), $B46=""), "",
   IF($I46=1,
      IFBLANK(
         _xldudf_CX_PUSH(AK46*fxVal_normal, CX_ENTITY, $B46, AK$11, AK$14, AK$19,),
         ""
      ),
      IF($I46=2,
         IFBLANK(
            _xldudf_CX_PUSH(AK46, CX_ENTITY, $B46, AK$11, AK$14, AK$19,),
            ""
         ),
         IF($I46=3,
            "",
            IFBLANK(
               _xldudf_CX_PUSH(AK46, CX_ENTITY, $B46, AK$11, AK$14, AK$19,),
               ""
            )
         )
      )
   )
)),"")</f>
        <v/>
      </c>
      <c r="DL46" s="2445" t="str" cm="1">
        <f t="array" aca="1" ref="DL46" ca="1">IFERROR(IF(AL46*fxVal_normal=_PL!AL46,"",IF(OR(AL46="", NOT(ISNUMBER(AL46)), ISERROR(AL46), $B46=""), "",
   IF($I46=1,
      IFBLANK(
         _xldudf_CX_PUSH(AL46*fxVal_normal, CX_ENTITY, $B46, AL$11, AL$14, AL$19,),
         ""
      ),
      IF($I46=2,
         IFBLANK(
            _xldudf_CX_PUSH(AL46, CX_ENTITY, $B46, AL$11, AL$14, AL$19,),
            ""
         ),
         IF($I46=3,
            "",
            IFBLANK(
               _xldudf_CX_PUSH(AL46, CX_ENTITY, $B46, AL$11, AL$14, AL$19,),
               ""
            )
         )
      )
   )
)),"")</f>
        <v/>
      </c>
      <c r="DM46" s="2445" t="str" cm="1">
        <f t="array" aca="1" ref="DM46" ca="1">IFERROR(IF(AM46*fxVal_normal=_PL!AM46,"",IF(OR(AM46="", NOT(ISNUMBER(AM46)), ISERROR(AM46), $B46=""), "",
   IF($I46=1,
      IFBLANK(
         _xldudf_CX_PUSH(AM46*fxVal_normal, CX_ENTITY, $B46, AM$11, AM$14, AM$19,),
         ""
      ),
      IF($I46=2,
         IFBLANK(
            _xldudf_CX_PUSH(AM46, CX_ENTITY, $B46, AM$11, AM$14, AM$19,),
            ""
         ),
         IF($I46=3,
            "",
            IFBLANK(
               _xldudf_CX_PUSH(AM46, CX_ENTITY, $B46, AM$11, AM$14, AM$19,),
               ""
            )
         )
      )
   )
)),"")</f>
        <v/>
      </c>
      <c r="DN46" s="2445" t="str" cm="1">
        <f t="array" aca="1" ref="DN46" ca="1">IFERROR(IF(AN46*fxVal_normal=_PL!AN46,"",IF(OR(AN46="", NOT(ISNUMBER(AN46)), ISERROR(AN46), $B46=""), "",
   IF($I46=1,
      IFBLANK(
         _xldudf_CX_PUSH(AN46*fxVal_normal, CX_ENTITY, $B46, AN$11, AN$14, AN$19,),
         ""
      ),
      IF($I46=2,
         IFBLANK(
            _xldudf_CX_PUSH(AN46, CX_ENTITY, $B46, AN$11, AN$14, AN$19,),
            ""
         ),
         IF($I46=3,
            "",
            IFBLANK(
               _xldudf_CX_PUSH(AN46, CX_ENTITY, $B46, AN$11, AN$14, AN$19,),
               ""
            )
         )
      )
   )
)),"")</f>
        <v/>
      </c>
      <c r="DO46" s="2445" t="str" cm="1">
        <f t="array" aca="1" ref="DO46" ca="1">IFERROR(IF(AO46*fxVal_normal=_PL!AO46,"",IF(OR(AO46="", NOT(ISNUMBER(AO46)), ISERROR(AO46), $B46=""), "",
   IF($I46=1,
      IFBLANK(
         _xldudf_CX_PUSH(AO46*fxVal_normal, CX_ENTITY, $B46, AO$11, AO$14, AO$19,),
         ""
      ),
      IF($I46=2,
         IFBLANK(
            _xldudf_CX_PUSH(AO46, CX_ENTITY, $B46, AO$11, AO$14, AO$19,),
            ""
         ),
         IF($I46=3,
            "",
            IFBLANK(
               _xldudf_CX_PUSH(AO46, CX_ENTITY, $B46, AO$11, AO$14, AO$19,),
               ""
            )
         )
      )
   )
)),"")</f>
        <v/>
      </c>
      <c r="DP46" s="2445" t="str" cm="1">
        <f t="array" aca="1" ref="DP46" ca="1">IFERROR(IF(AP46*fxVal_normal=_PL!AP46,"",IF(OR(AP46="", NOT(ISNUMBER(AP46)), ISERROR(AP46), $B46=""), "",
   IF($I46=1,
      IFBLANK(
         _xldudf_CX_PUSH(AP46*fxVal_normal, CX_ENTITY, $B46, AP$11, AP$14, AP$19,),
         ""
      ),
      IF($I46=2,
         IFBLANK(
            _xldudf_CX_PUSH(AP46, CX_ENTITY, $B46, AP$11, AP$14, AP$19,),
            ""
         ),
         IF($I46=3,
            "",
            IFBLANK(
               _xldudf_CX_PUSH(AP46, CX_ENTITY, $B46, AP$11, AP$14, AP$19,),
               ""
            )
         )
      )
   )
)),"")</f>
        <v/>
      </c>
      <c r="DQ46" s="2445" t="str" cm="1">
        <f t="array" aca="1" ref="DQ46" ca="1">IFERROR(IF(AQ46*fxVal_normal=_PL!AQ46,"",IF(OR(AQ46="", NOT(ISNUMBER(AQ46)), ISERROR(AQ46), $B46=""), "",
   IF($I46=1,
      IFBLANK(
         _xldudf_CX_PUSH(AQ46*fxVal_normal, CX_ENTITY, $B46, AQ$11, AQ$14, AQ$19,),
         ""
      ),
      IF($I46=2,
         IFBLANK(
            _xldudf_CX_PUSH(AQ46, CX_ENTITY, $B46, AQ$11, AQ$14, AQ$19,),
            ""
         ),
         IF($I46=3,
            "",
            IFBLANK(
               _xldudf_CX_PUSH(AQ46, CX_ENTITY, $B46, AQ$11, AQ$14, AQ$19,),
               ""
            )
         )
      )
   )
)),"")</f>
        <v/>
      </c>
      <c r="DR46" s="2445" t="str" cm="1">
        <f t="array" aca="1" ref="DR46" ca="1">IFERROR(IF(AR46*fxVal_normal=_PL!AR46,"",IF(OR(AR46="", NOT(ISNUMBER(AR46)), ISERROR(AR46), $B46=""), "",
   IF($I46=1,
      IFBLANK(
         _xldudf_CX_PUSH(AR46*fxVal_normal, CX_ENTITY, $B46, AR$11, AR$14, AR$19,),
         ""
      ),
      IF($I46=2,
         IFBLANK(
            _xldudf_CX_PUSH(AR46, CX_ENTITY, $B46, AR$11, AR$14, AR$19,),
            ""
         ),
         IF($I46=3,
            "",
            IFBLANK(
               _xldudf_CX_PUSH(AR46, CX_ENTITY, $B46, AR$11, AR$14, AR$19,),
               ""
            )
         )
      )
   )
)),"")</f>
        <v/>
      </c>
      <c r="DS46" s="2445" t="str" cm="1">
        <f t="array" aca="1" ref="DS46" ca="1">IFERROR(IF(AS46*fxVal_normal=_PL!AS46,"",IF(OR(AS46="", NOT(ISNUMBER(AS46)), ISERROR(AS46), $B46=""), "",
   IF($I46=1,
      IFBLANK(
         _xldudf_CX_PUSH(AS46*fxVal_normal, CX_ENTITY, $B46, AS$11, AS$14, AS$19,),
         ""
      ),
      IF($I46=2,
         IFBLANK(
            _xldudf_CX_PUSH(AS46, CX_ENTITY, $B46, AS$11, AS$14, AS$19,),
            ""
         ),
         IF($I46=3,
            "",
            IFBLANK(
               _xldudf_CX_PUSH(AS46, CX_ENTITY, $B46, AS$11, AS$14, AS$19,),
               ""
            )
         )
      )
   )
)),"")</f>
        <v/>
      </c>
      <c r="DT46" s="2445" t="str" cm="1">
        <f t="array" aca="1" ref="DT46" ca="1">IFERROR(IF(AT46*fxVal_normal=_PL!AT46,"",IF(OR(AT46="", NOT(ISNUMBER(AT46)), ISERROR(AT46), $B46=""), "",
   IF($I46=1,
      IFBLANK(
         _xldudf_CX_PUSH(AT46*fxVal_normal, CX_ENTITY, $B46, AT$11, AT$14, AT$19,),
         ""
      ),
      IF($I46=2,
         IFBLANK(
            _xldudf_CX_PUSH(AT46, CX_ENTITY, $B46, AT$11, AT$14, AT$19,),
            ""
         ),
         IF($I46=3,
            "",
            IFBLANK(
               _xldudf_CX_PUSH(AT46, CX_ENTITY, $B46, AT$11, AT$14, AT$19,),
               ""
            )
         )
      )
   )
)),"")</f>
        <v/>
      </c>
      <c r="DU46" s="2445" t="str" cm="1">
        <f t="array" aca="1" ref="DU46" ca="1">IFERROR(IF(AU46*fxVal_normal=_PL!AU46,"",IF(OR(AU46="", NOT(ISNUMBER(AU46)), ISERROR(AU46), $B46=""), "",
   IF($I46=1,
      IFBLANK(
         _xldudf_CX_PUSH(AU46*fxVal_normal, CX_ENTITY, $B46, AU$11, AU$14, AU$19,),
         ""
      ),
      IF($I46=2,
         IFBLANK(
            _xldudf_CX_PUSH(AU46, CX_ENTITY, $B46, AU$11, AU$14, AU$19,),
            ""
         ),
         IF($I46=3,
            "",
            IFBLANK(
               _xldudf_CX_PUSH(AU46, CX_ENTITY, $B46, AU$11, AU$14, AU$19,),
               ""
            )
         )
      )
   )
)),"")</f>
        <v/>
      </c>
      <c r="DV46" s="2445" t="str" cm="1">
        <f t="array" aca="1" ref="DV46" ca="1">IFERROR(IF(AV46*fxVal_normal=_PL!AV46,"",IF(OR(AV46="", NOT(ISNUMBER(AV46)), ISERROR(AV46), $B46=""), "",
   IF($I46=1,
      IFBLANK(
         _xldudf_CX_PUSH(AV46*fxVal_normal, CX_ENTITY, $B46, AV$11, AV$14, AV$19,),
         ""
      ),
      IF($I46=2,
         IFBLANK(
            _xldudf_CX_PUSH(AV46, CX_ENTITY, $B46, AV$11, AV$14, AV$19,),
            ""
         ),
         IF($I46=3,
            "",
            IFBLANK(
               _xldudf_CX_PUSH(AV46, CX_ENTITY, $B46, AV$11, AV$14, AV$19,),
               ""
            )
         )
      )
   )
)),"")</f>
        <v/>
      </c>
      <c r="DW46" s="2445" t="str" cm="1">
        <f t="array" aca="1" ref="DW46" ca="1">IFERROR(IF(AW46*fxVal_normal=_PL!AW46,"",IF(OR(AW46="", NOT(ISNUMBER(AW46)), ISERROR(AW46), $B46=""), "",
   IF($I46=1,
      IFBLANK(
         _xldudf_CX_PUSH(AW46*fxVal_normal, CX_ENTITY, $B46, AW$11, AW$14, AW$19,),
         ""
      ),
      IF($I46=2,
         IFBLANK(
            _xldudf_CX_PUSH(AW46, CX_ENTITY, $B46, AW$11, AW$14, AW$19,),
            ""
         ),
         IF($I46=3,
            "",
            IFBLANK(
               _xldudf_CX_PUSH(AW46, CX_ENTITY, $B46, AW$11, AW$14, AW$19,),
               ""
            )
         )
      )
   )
)),"")</f>
        <v/>
      </c>
      <c r="DX46" s="2445" t="str" cm="1">
        <f t="array" aca="1" ref="DX46" ca="1">IFERROR(IF(AX46*fxVal_normal=_PL!AX46,"",IF(OR(AX46="", NOT(ISNUMBER(AX46)), ISERROR(AX46), $B46=""), "",
   IF($I46=1,
      IFBLANK(
         _xldudf_CX_PUSH(AX46*fxVal_normal, CX_ENTITY, $B46, AX$11, AX$14, AX$19,),
         ""
      ),
      IF($I46=2,
         IFBLANK(
            _xldudf_CX_PUSH(AX46, CX_ENTITY, $B46, AX$11, AX$14, AX$19,),
            ""
         ),
         IF($I46=3,
            "",
            IFBLANK(
               _xldudf_CX_PUSH(AX46, CX_ENTITY, $B46, AX$11, AX$14, AX$19,),
               ""
            )
         )
      )
   )
)),"")</f>
        <v/>
      </c>
      <c r="DY46" s="2445" t="str" cm="1">
        <f t="array" aca="1" ref="DY46" ca="1">IFERROR(IF(AY46*fxVal_normal=_PL!AY46,"",IF(OR(AY46="", NOT(ISNUMBER(AY46)), ISERROR(AY46), $B46=""), "",
   IF($I46=1,
      IFBLANK(
         _xldudf_CX_PUSH(AY46*fxVal_normal, CX_ENTITY, $B46, AY$11, AY$14, AY$19,),
         ""
      ),
      IF($I46=2,
         IFBLANK(
            _xldudf_CX_PUSH(AY46, CX_ENTITY, $B46, AY$11, AY$14, AY$19,),
            ""
         ),
         IF($I46=3,
            "",
            IFBLANK(
               _xldudf_CX_PUSH(AY46, CX_ENTITY, $B46, AY$11, AY$14, AY$19,),
               ""
            )
         )
      )
   )
)),"")</f>
        <v/>
      </c>
      <c r="DZ46" s="2445" t="str" cm="1">
        <f t="array" aca="1" ref="DZ46" ca="1">IFERROR(IF(AZ46*fxVal_normal=_PL!AZ46,"",IF(OR(AZ46="", NOT(ISNUMBER(AZ46)), ISERROR(AZ46), $B46=""), "",
   IF($I46=1,
      IFBLANK(
         _xldudf_CX_PUSH(AZ46*fxVal_normal, CX_ENTITY, $B46, AZ$11, AZ$14, AZ$19,),
         ""
      ),
      IF($I46=2,
         IFBLANK(
            _xldudf_CX_PUSH(AZ46, CX_ENTITY, $B46, AZ$11, AZ$14, AZ$19,),
            ""
         ),
         IF($I46=3,
            "",
            IFBLANK(
               _xldudf_CX_PUSH(AZ46, CX_ENTITY, $B46, AZ$11, AZ$14, AZ$19,),
               ""
            )
         )
      )
   )
)),"")</f>
        <v/>
      </c>
      <c r="EA46" s="2445" t="str" cm="1">
        <f t="array" aca="1" ref="EA46" ca="1">IFERROR(IF(BA46*fxVal_normal=_PL!BA46,"",IF(OR(BA46="", NOT(ISNUMBER(BA46)), ISERROR(BA46), $B46=""), "",
   IF($I46=1,
      IFBLANK(
         _xldudf_CX_PUSH(BA46*fxVal_normal, CX_ENTITY, $B46, BA$11, BA$14, BA$19,),
         ""
      ),
      IF($I46=2,
         IFBLANK(
            _xldudf_CX_PUSH(BA46, CX_ENTITY, $B46, BA$11, BA$14, BA$19,),
            ""
         ),
         IF($I46=3,
            "",
            IFBLANK(
               _xldudf_CX_PUSH(BA46, CX_ENTITY, $B46, BA$11, BA$14, BA$19,),
               ""
            )
         )
      )
   )
)),"")</f>
        <v/>
      </c>
      <c r="EB46" s="2445" t="str" cm="1">
        <f t="array" aca="1" ref="EB46" ca="1">IFERROR(IF(BB46*fxVal_normal=_PL!BB46,"",IF(OR(BB46="", NOT(ISNUMBER(BB46)), ISERROR(BB46), $B46=""), "",
   IF($I46=1,
      IFBLANK(
         _xldudf_CX_PUSH(BB46*fxVal_normal, CX_ENTITY, $B46, BB$11, BB$14, BB$19,),
         ""
      ),
      IF($I46=2,
         IFBLANK(
            _xldudf_CX_PUSH(BB46, CX_ENTITY, $B46, BB$11, BB$14, BB$19,),
            ""
         ),
         IF($I46=3,
            "",
            IFBLANK(
               _xldudf_CX_PUSH(BB46, CX_ENTITY, $B46, BB$11, BB$14, BB$19,),
               ""
            )
         )
      )
   )
)),"")</f>
        <v/>
      </c>
      <c r="EC46" s="2445" t="str" cm="1">
        <f t="array" aca="1" ref="EC46" ca="1">IFERROR(IF(BC46*fxVal_normal=_PL!BC46,"",IF(OR(BC46="", NOT(ISNUMBER(BC46)), ISERROR(BC46), $B46=""), "",
   IF($I46=1,
      IFBLANK(
         _xldudf_CX_PUSH(BC46*fxVal_normal, CX_ENTITY, $B46, BC$11, BC$14, BC$19,),
         ""
      ),
      IF($I46=2,
         IFBLANK(
            _xldudf_CX_PUSH(BC46, CX_ENTITY, $B46, BC$11, BC$14, BC$19,),
            ""
         ),
         IF($I46=3,
            "",
            IFBLANK(
               _xldudf_CX_PUSH(BC46, CX_ENTITY, $B46, BC$11, BC$14, BC$19,),
               ""
            )
         )
      )
   )
)),"")</f>
        <v/>
      </c>
      <c r="ED46" s="2445" t="str" cm="1">
        <f t="array" aca="1" ref="ED46" ca="1">IFERROR(IF(BD46*fxVal_normal=_PL!BD46,"",IF(OR(BD46="", NOT(ISNUMBER(BD46)), ISERROR(BD46), $B46=""), "",
   IF($I46=1,
      IFBLANK(
         _xldudf_CX_PUSH(BD46*fxVal_normal, CX_ENTITY, $B46, BD$11, BD$14, BD$19,),
         ""
      ),
      IF($I46=2,
         IFBLANK(
            _xldudf_CX_PUSH(BD46, CX_ENTITY, $B46, BD$11, BD$14, BD$19,),
            ""
         ),
         IF($I46=3,
            "",
            IFBLANK(
               _xldudf_CX_PUSH(BD46, CX_ENTITY, $B46, BD$11, BD$14, BD$19,),
               ""
            )
         )
      )
   )
)),"")</f>
        <v/>
      </c>
      <c r="EE46" s="2445" t="str" cm="1">
        <f t="array" aca="1" ref="EE46" ca="1">IFERROR(IF(BE46*fxVal_normal=_PL!BE46,"",IF(OR(BE46="", NOT(ISNUMBER(BE46)), ISERROR(BE46), $B46=""), "",
   IF($I46=1,
      IFBLANK(
         _xldudf_CX_PUSH(BE46*fxVal_normal, CX_ENTITY, $B46, BE$11, BE$14, BE$19,),
         ""
      ),
      IF($I46=2,
         IFBLANK(
            _xldudf_CX_PUSH(BE46, CX_ENTITY, $B46, BE$11, BE$14, BE$19,),
            ""
         ),
         IF($I46=3,
            "",
            IFBLANK(
               _xldudf_CX_PUSH(BE46, CX_ENTITY, $B46, BE$11, BE$14, BE$19,),
               ""
            )
         )
      )
   )
)),"")</f>
        <v/>
      </c>
      <c r="EF46" s="2445" t="str" cm="1">
        <f t="array" aca="1" ref="EF46" ca="1">IFERROR(IF(BF46*fxVal_normal=_PL!BF46,"",IF(OR(BF46="", NOT(ISNUMBER(BF46)), ISERROR(BF46), $B46=""), "",
   IF($I46=1,
      IFBLANK(
         _xldudf_CX_PUSH(BF46*fxVal_normal, CX_ENTITY, $B46, BF$11, BF$14, BF$19,),
         ""
      ),
      IF($I46=2,
         IFBLANK(
            _xldudf_CX_PUSH(BF46, CX_ENTITY, $B46, BF$11, BF$14, BF$19,),
            ""
         ),
         IF($I46=3,
            "",
            IFBLANK(
               _xldudf_CX_PUSH(BF46, CX_ENTITY, $B46, BF$11, BF$14, BF$19,),
               ""
            )
         )
      )
   )
)),"")</f>
        <v/>
      </c>
      <c r="EG46" s="2445" t="str" cm="1">
        <f t="array" aca="1" ref="EG46" ca="1">IFERROR(IF(BG46*fxVal_normal=_PL!BG46,"",IF(OR(BG46="", NOT(ISNUMBER(BG46)), ISERROR(BG46), $B46=""), "",
   IF($I46=1,
      IFBLANK(
         _xldudf_CX_PUSH(BG46*fxVal_normal, CX_ENTITY, $B46, BG$11, BG$14, BG$19,),
         ""
      ),
      IF($I46=2,
         IFBLANK(
            _xldudf_CX_PUSH(BG46, CX_ENTITY, $B46, BG$11, BG$14, BG$19,),
            ""
         ),
         IF($I46=3,
            "",
            IFBLANK(
               _xldudf_CX_PUSH(BG46, CX_ENTITY, $B46, BG$11, BG$14, BG$19,),
               ""
            )
         )
      )
   )
)),"")</f>
        <v/>
      </c>
      <c r="EH46" s="2445" t="str" cm="1">
        <f t="array" aca="1" ref="EH46" ca="1">IFERROR(IF(BH46*fxVal_normal=_PL!BH46,"",IF(OR(BH46="", NOT(ISNUMBER(BH46)), ISERROR(BH46), $B46=""), "",
   IF($I46=1,
      IFBLANK(
         _xldudf_CX_PUSH(BH46*fxVal_normal, CX_ENTITY, $B46, BH$11, BH$14, BH$19,),
         ""
      ),
      IF($I46=2,
         IFBLANK(
            _xldudf_CX_PUSH(BH46, CX_ENTITY, $B46, BH$11, BH$14, BH$19,),
            ""
         ),
         IF($I46=3,
            "",
            IFBLANK(
               _xldudf_CX_PUSH(BH46, CX_ENTITY, $B46, BH$11, BH$14, BH$19,),
               ""
            )
         )
      )
   )
)),"")</f>
        <v/>
      </c>
      <c r="EI46" s="2445" t="str" cm="1">
        <f t="array" aca="1" ref="EI46" ca="1">IFERROR(IF(BI46*fxVal_normal=_PL!BI46,"",IF(OR(BI46="", NOT(ISNUMBER(BI46)), ISERROR(BI46), $B46=""), "",
   IF($I46=1,
      IFBLANK(
         _xldudf_CX_PUSH(BI46*fxVal_normal, CX_ENTITY, $B46, BI$11, BI$14, BI$19,),
         ""
      ),
      IF($I46=2,
         IFBLANK(
            _xldudf_CX_PUSH(BI46, CX_ENTITY, $B46, BI$11, BI$14, BI$19,),
            ""
         ),
         IF($I46=3,
            "",
            IFBLANK(
               _xldudf_CX_PUSH(BI46, CX_ENTITY, $B46, BI$11, BI$14, BI$19,),
               ""
            )
         )
      )
   )
)),"")</f>
        <v/>
      </c>
      <c r="EJ46" s="2445" t="str" cm="1">
        <f t="array" aca="1" ref="EJ46" ca="1">IFERROR(IF(BJ46*fxVal_normal=_PL!BJ46,"",IF(OR(BJ46="", NOT(ISNUMBER(BJ46)), ISERROR(BJ46), $B46=""), "",
   IF($I46=1,
      IFBLANK(
         _xldudf_CX_PUSH(BJ46*fxVal_normal, CX_ENTITY, $B46, BJ$11, BJ$14, BJ$19,),
         ""
      ),
      IF($I46=2,
         IFBLANK(
            _xldudf_CX_PUSH(BJ46, CX_ENTITY, $B46, BJ$11, BJ$14, BJ$19,),
            ""
         ),
         IF($I46=3,
            "",
            IFBLANK(
               _xldudf_CX_PUSH(BJ46, CX_ENTITY, $B46, BJ$11, BJ$14, BJ$19,),
               ""
            )
         )
      )
   )
)),"")</f>
        <v/>
      </c>
      <c r="EK46" s="2445" t="str" cm="1">
        <f t="array" aca="1" ref="EK46" ca="1">IFERROR(IF(BK46*fxVal_normal=_PL!BK46,"",IF(OR(BK46="", NOT(ISNUMBER(BK46)), ISERROR(BK46), $B46=""), "",
   IF($I46=1,
      IFBLANK(
         _xldudf_CX_PUSH(BK46*fxVal_normal, CX_ENTITY, $B46, BK$11, BK$14, BK$19,),
         ""
      ),
      IF($I46=2,
         IFBLANK(
            _xldudf_CX_PUSH(BK46, CX_ENTITY, $B46, BK$11, BK$14, BK$19,),
            ""
         ),
         IF($I46=3,
            "",
            IFBLANK(
               _xldudf_CX_PUSH(BK46, CX_ENTITY, $B46, BK$11, BK$14, BK$19,),
               ""
            )
         )
      )
   )
)),"")</f>
        <v/>
      </c>
      <c r="EL46" s="2445" t="str" cm="1">
        <f t="array" aca="1" ref="EL46" ca="1">IFERROR(IF(BL46*fxVal_normal=_PL!BL46,"",IF(OR(BL46="", NOT(ISNUMBER(BL46)), ISERROR(BL46), $B46=""), "",
   IF($I46=1,
      IFBLANK(
         _xldudf_CX_PUSH(BL46*fxVal_normal, CX_ENTITY, $B46, BL$11, BL$14, BL$19,),
         ""
      ),
      IF($I46=2,
         IFBLANK(
            _xldudf_CX_PUSH(BL46, CX_ENTITY, $B46, BL$11, BL$14, BL$19,),
            ""
         ),
         IF($I46=3,
            "",
            IFBLANK(
               _xldudf_CX_PUSH(BL46, CX_ENTITY, $B46, BL$11, BL$14, BL$19,),
               ""
            )
         )
      )
   )
)),"")</f>
        <v/>
      </c>
      <c r="EM46" s="2445" t="str" cm="1">
        <f t="array" aca="1" ref="EM46" ca="1">IFERROR(IF(BM46*fxVal_normal=_PL!BM46,"",IF(OR(BM46="", NOT(ISNUMBER(BM46)), ISERROR(BM46), $B46=""), "",
   IF($I46=1,
      IFBLANK(
         _xldudf_CX_PUSH(BM46*fxVal_normal, CX_ENTITY, $B46, BM$11, BM$14, BM$19,),
         ""
      ),
      IF($I46=2,
         IFBLANK(
            _xldudf_CX_PUSH(BM46, CX_ENTITY, $B46, BM$11, BM$14, BM$19,),
            ""
         ),
         IF($I46=3,
            "",
            IFBLANK(
               _xldudf_CX_PUSH(BM46, CX_ENTITY, $B46, BM$11, BM$14, BM$19,),
               ""
            )
         )
      )
   )
)),"")</f>
        <v/>
      </c>
      <c r="EN46" s="2445" t="str" cm="1">
        <f t="array" aca="1" ref="EN46" ca="1">IFERROR(IF(BN46*fxVal_normal=_PL!BN46,"",IF(OR(BN46="", NOT(ISNUMBER(BN46)), ISERROR(BN46), $B46=""), "",
   IF($I46=1,
      IFBLANK(
         _xldudf_CX_PUSH(BN46*fxVal_normal, CX_ENTITY, $B46, BN$11, BN$14, BN$19,),
         ""
      ),
      IF($I46=2,
         IFBLANK(
            _xldudf_CX_PUSH(BN46, CX_ENTITY, $B46, BN$11, BN$14, BN$19,),
            ""
         ),
         IF($I46=3,
            "",
            IFBLANK(
               _xldudf_CX_PUSH(BN46, CX_ENTITY, $B46, BN$11, BN$14, BN$19,),
               ""
            )
         )
      )
   )
)),"")</f>
        <v/>
      </c>
    </row>
    <row r="47" spans="1:156" ht="21" customHeight="1">
      <c r="A47" s="1625"/>
      <c r="B47" s="2439" t="str">
        <f>_xlfn.LET(
_xlpm.IsNotAttrDynamic, D47="",
_xlpm.Attr,_PL!F47,
_xlpm.NotInUse,Y47=D47,
_xlpm.RESULT, IF(_xlpm.IsNotAttrDynamic, _xlpm.Attr, IF( _xlpm.NotInUse, "", Y47)
),IF(_xlpm.RESULT ="", "", _xlpm.RESULT))</f>
        <v>Custom Metric Amount 2</v>
      </c>
      <c r="C47" s="2439" t="str" cm="1">
        <f t="array" ref="C47">IFBLANK(_PL!C47,"")</f>
        <v>Custom Metric - Label 2</v>
      </c>
      <c r="D47" s="1548"/>
      <c r="E47" s="2453"/>
      <c r="F47" s="578"/>
      <c r="G47" s="578"/>
      <c r="H47" s="401"/>
      <c r="I47" s="401"/>
      <c r="J47" s="401"/>
      <c r="K47" s="578"/>
      <c r="L47" s="37"/>
      <c r="N47" s="158"/>
      <c r="O47" s="101"/>
      <c r="P47" s="52"/>
      <c r="Q47" s="101"/>
      <c r="R47" s="126"/>
      <c r="S47" s="101"/>
      <c r="T47" s="101"/>
      <c r="U47" s="39"/>
      <c r="V47" s="37"/>
      <c r="W47" s="91" t="str">
        <f t="shared" si="15"/>
        <v>Actual</v>
      </c>
      <c r="X47" s="2081" t="e">
        <f ca="1">_PL!X47</f>
        <v>#NAME?</v>
      </c>
      <c r="Y47" s="2466">
        <v>2</v>
      </c>
      <c r="Z47" s="198">
        <f>IF(Y47="", "", -1)</f>
        <v>-1</v>
      </c>
      <c r="AA47" s="200"/>
      <c r="AB47" s="2467" t="e">
        <f ca="1">IF(_PL!AB47="Error", "", _PL!AB47)</f>
        <v>#NAME?</v>
      </c>
      <c r="AC47" s="2468"/>
      <c r="AD47" s="2441">
        <v>1</v>
      </c>
      <c r="AE47" s="2441">
        <v>1</v>
      </c>
      <c r="AF47" s="2441">
        <v>1</v>
      </c>
      <c r="AG47" s="2441">
        <v>1</v>
      </c>
      <c r="AH47" s="2441">
        <v>1</v>
      </c>
      <c r="AI47" s="2441">
        <v>1</v>
      </c>
      <c r="AJ47" s="2441">
        <v>1</v>
      </c>
      <c r="AK47" s="2441">
        <v>1</v>
      </c>
      <c r="AL47" s="2441">
        <v>1</v>
      </c>
      <c r="AM47" s="2441">
        <v>1</v>
      </c>
      <c r="AN47" s="2441">
        <v>1</v>
      </c>
      <c r="AO47" s="2441">
        <v>1</v>
      </c>
      <c r="AP47" s="2441">
        <v>1</v>
      </c>
      <c r="AQ47" s="2441">
        <v>1</v>
      </c>
      <c r="AR47" s="2441">
        <v>1</v>
      </c>
      <c r="AS47" s="2441">
        <v>1</v>
      </c>
      <c r="AT47" s="2441">
        <v>1</v>
      </c>
      <c r="AU47" s="2441">
        <v>1</v>
      </c>
      <c r="AV47" s="2441">
        <v>1</v>
      </c>
      <c r="AW47" s="2441">
        <v>1</v>
      </c>
      <c r="AX47" s="2441">
        <v>1</v>
      </c>
      <c r="AY47" s="2441">
        <v>1</v>
      </c>
      <c r="AZ47" s="2441">
        <v>1</v>
      </c>
      <c r="BA47" s="2441">
        <v>1</v>
      </c>
      <c r="BB47" s="2441">
        <v>1</v>
      </c>
      <c r="BC47" s="2441">
        <v>1</v>
      </c>
      <c r="BD47" s="2441">
        <v>1</v>
      </c>
      <c r="BE47" s="2441">
        <v>1</v>
      </c>
      <c r="BF47" s="2441">
        <v>1</v>
      </c>
      <c r="BG47" s="2441">
        <v>1</v>
      </c>
      <c r="BH47" s="2441">
        <v>1</v>
      </c>
      <c r="BI47" s="2441">
        <v>1</v>
      </c>
      <c r="BJ47" s="2441">
        <v>1</v>
      </c>
      <c r="BK47" s="2441">
        <v>1</v>
      </c>
      <c r="BL47" s="2441">
        <v>1</v>
      </c>
      <c r="BM47" s="2441">
        <v>1</v>
      </c>
      <c r="BN47" s="2441">
        <v>1</v>
      </c>
      <c r="BO47" s="2442"/>
      <c r="BP47" s="2442"/>
      <c r="BQ47" s="2442"/>
      <c r="BR47" s="2442"/>
      <c r="BS47" s="2442"/>
      <c r="BT47" s="2442"/>
      <c r="BU47" s="2442"/>
      <c r="BV47" s="2442"/>
      <c r="BW47" s="2442"/>
      <c r="BX47" s="2442"/>
      <c r="BY47" s="2442"/>
      <c r="BZ47" s="2442"/>
      <c r="CA47" s="34"/>
      <c r="CC47" s="33"/>
      <c r="CD47" s="1772" t="e" cm="1">
        <f t="array" aca="1" ref="CD47" ca="1">_xlfn.LET( _xlpm.CheckBlank, SUM(PL!$AD47:'PL'!$BN47) = 0, IF(_xlpm.CheckBlank, "", SUM(_xlfn._xlws.FILTER(PL!$AD47:$BN47,(YEAR(PL!$AD$12:$BN$12)=PL!CD$12)*(array_timeline&lt;=PL!CD$11)))))</f>
        <v>#NAME?</v>
      </c>
      <c r="CE47" s="1772" t="e" cm="1">
        <f t="array" aca="1" ref="CE47" ca="1">_xlfn.LET( _xlpm.CheckBlank, SUM(PL!$AD47:'PL'!$BN47) = 0, IF(_xlpm.CheckBlank, "", SUM(_xlfn._xlws.FILTER(PL!$AD47:$BN47,(YEAR(PL!$AD$12:$BN$12)=PL!CE$12)*(array_timeline&lt;=PL!CE$11)))))</f>
        <v>#NAME?</v>
      </c>
      <c r="CF47" s="178"/>
      <c r="CG47" s="1461" t="str" cm="1">
        <f t="array" aca="1" ref="CG47" ca="1">IFERROR(_xlfn.LET(_xlpm.CheckBlank,SUM(PL!$AD47:$BN47)=0,IF(_xlpm.CheckBlank,"",SUM(_xlfn._xlws.FILTER(PL!$AD47:$BN47,(YEAR(PL!$AD$12:$BN$12)=PL!CG$12)*(array_timeline&lt;=PL!CG$11))))),"n/a")</f>
        <v>n/a</v>
      </c>
      <c r="CH47" s="1461" t="e" cm="1">
        <f t="array" aca="1" ref="CH47" ca="1">_xlfn.LET( _xlpm.CheckBlank, SUM(PL!$AD47:$BN47) = 0, IF(_xlpm.CheckBlank, "", SUM(_xlfn._xlws.FILTER(PL!$AD47:$BN47,(YEAR(PL!$AD$12:$BN$12)=PL!CH$12)*(array_timeline&lt;=PL!CH$11)))))</f>
        <v>#NAME?</v>
      </c>
      <c r="CI47" s="88"/>
      <c r="CJ47" s="1461" cm="1">
        <f t="array" ref="CJ47">_xlfn.LET( _xlpm.CheckBlank, SUM(PL!$AD47:$BN47) = 0, IF(_xlpm.CheckBlank, "", SUM(_xlfn.TAKE(_xlfn.DROP(PL!$AD47:$BN47, ,-DATEDIFF(PL!CJ$11, val_asOfDate,"M")),1,-12))))</f>
        <v>12</v>
      </c>
      <c r="CK47" s="1461" cm="1">
        <f t="array" ref="CK47">_xlfn.LET( _xlpm.CheckBlank, SUM(PL!$AD47:$BN47) = 0, IF(_xlpm.CheckBlank, "", SUM(_xlfn.TAKE(_xlfn.DROP(PL!$AD47:$BN47, ,-DATEDIFF(PL!CK$11, val_asOfDate,"M")),1,-12))))</f>
        <v>12</v>
      </c>
      <c r="CL47" s="88"/>
      <c r="CM47" s="2441">
        <v>1</v>
      </c>
      <c r="CN47" s="2441">
        <v>1</v>
      </c>
      <c r="CO47" s="88"/>
      <c r="CP47" s="2441">
        <v>1</v>
      </c>
      <c r="CQ47" s="2441">
        <v>1</v>
      </c>
      <c r="CR47" s="34"/>
      <c r="CS47" s="2056"/>
      <c r="CT47" s="2447" t="e" cm="1">
        <f t="array" aca="1" ref="CT47" ca="1">IF(Y47="","",IF(ISNUMBER(SEARCH("Select",$Y47)),"",_xldudf_CX_PUSH($Y47,CX_ENTITY,C47,val_asOfDate)))</f>
        <v>#NAME?</v>
      </c>
      <c r="CU47" s="2447" t="e" cm="1">
        <f t="array" aca="1" ref="CU47" ca="1">IF(Y47="","",IF(ISNUMBER(SEARCH("Select",$Y47)),"",_xldudf_CX_PUSH($Y47,CX_ENTITY,C47,EOMONTH(val_asOfDate,1))))</f>
        <v>#NAME?</v>
      </c>
      <c r="CV47" s="2447" t="e" cm="1">
        <f t="array" aca="1" ref="CV47" ca="1">IF(Y47="","",IF(ISNUMBER(SEARCH("Select",$Y47)),"",_xldudf_CX_PUSH($Y47,CX_ENTITY,C47,EOMONTH(val_asOfDate,2))))</f>
        <v>#NAME?</v>
      </c>
      <c r="CW47" s="2447" t="e" cm="1">
        <f t="array" aca="1" ref="CW47" ca="1">IF(Y47="","",IF(ISNUMBER(SEARCH("Select",$Y47)),"",_xldudf_CX_PUSH($Y47,CX_ENTITY,C47,EOMONTH(val_asOfDate,3))))</f>
        <v>#NAME?</v>
      </c>
      <c r="CX47" s="2443"/>
      <c r="CY47" s="2444"/>
      <c r="CZ47" s="2444"/>
      <c r="DA47" s="2444"/>
      <c r="DB47" s="2444"/>
      <c r="DC47" s="2443"/>
      <c r="DD47" s="2445" t="str" cm="1">
        <f t="array" aca="1" ref="DD47" ca="1">IFERROR(IF(AD47*fxVal_normal=_PL!AD47,"",IF(OR(AD47="", NOT(ISNUMBER(AD47)), ISERROR(AD47), $B47=""), "",
   IF($I47=1,
      IFBLANK(
         _xldudf_CX_PUSH(AD47*fxVal_normal, CX_ENTITY, $B47, AD$11, AD$14, AD$19,),
         ""
      ),
      IF($I47=2,
         IFBLANK(
            _xldudf_CX_PUSH(AD47, CX_ENTITY, $B47, AD$11, AD$14, AD$19,),
            ""
         ),
         IF($I47=3,
            "",
            IFBLANK(
               _xldudf_CX_PUSH(AD47, CX_ENTITY, $B47, AD$11, AD$14, AD$19,),
               ""
            )
         )
      )
   )
)),"")</f>
        <v/>
      </c>
      <c r="DE47" s="2445" t="str" cm="1">
        <f t="array" aca="1" ref="DE47" ca="1">IFERROR(IF(AE47*fxVal_normal=_PL!AE47,"",IF(OR(AE47="", NOT(ISNUMBER(AE47)), ISERROR(AE47), $B47=""), "",
   IF($I47=1,
      IFBLANK(
         _xldudf_CX_PUSH(AE47*fxVal_normal, CX_ENTITY, $B47, AE$11, AE$14, AE$19,),
         ""
      ),
      IF($I47=2,
         IFBLANK(
            _xldudf_CX_PUSH(AE47, CX_ENTITY, $B47, AE$11, AE$14, AE$19,),
            ""
         ),
         IF($I47=3,
            "",
            IFBLANK(
               _xldudf_CX_PUSH(AE47, CX_ENTITY, $B47, AE$11, AE$14, AE$19,),
               ""
            )
         )
      )
   )
)),"")</f>
        <v/>
      </c>
      <c r="DF47" s="2445" t="str" cm="1">
        <f t="array" aca="1" ref="DF47" ca="1">IFERROR(IF(AF47*fxVal_normal=_PL!AF47,"",IF(OR(AF47="", NOT(ISNUMBER(AF47)), ISERROR(AF47), $B47=""), "",
   IF($I47=1,
      IFBLANK(
         _xldudf_CX_PUSH(AF47*fxVal_normal, CX_ENTITY, $B47, AF$11, AF$14, AF$19,),
         ""
      ),
      IF($I47=2,
         IFBLANK(
            _xldudf_CX_PUSH(AF47, CX_ENTITY, $B47, AF$11, AF$14, AF$19,),
            ""
         ),
         IF($I47=3,
            "",
            IFBLANK(
               _xldudf_CX_PUSH(AF47, CX_ENTITY, $B47, AF$11, AF$14, AF$19,),
               ""
            )
         )
      )
   )
)),"")</f>
        <v/>
      </c>
      <c r="DG47" s="2445" t="str" cm="1">
        <f t="array" aca="1" ref="DG47" ca="1">IFERROR(IF(AG47*fxVal_normal=_PL!AG47,"",IF(OR(AG47="", NOT(ISNUMBER(AG47)), ISERROR(AG47), $B47=""), "",
   IF($I47=1,
      IFBLANK(
         _xldudf_CX_PUSH(AG47*fxVal_normal, CX_ENTITY, $B47, AG$11, AG$14, AG$19,),
         ""
      ),
      IF($I47=2,
         IFBLANK(
            _xldudf_CX_PUSH(AG47, CX_ENTITY, $B47, AG$11, AG$14, AG$19,),
            ""
         ),
         IF($I47=3,
            "",
            IFBLANK(
               _xldudf_CX_PUSH(AG47, CX_ENTITY, $B47, AG$11, AG$14, AG$19,),
               ""
            )
         )
      )
   )
)),"")</f>
        <v/>
      </c>
      <c r="DH47" s="2445" t="str" cm="1">
        <f t="array" aca="1" ref="DH47" ca="1">IFERROR(IF(AH47*fxVal_normal=_PL!AH47,"",IF(OR(AH47="", NOT(ISNUMBER(AH47)), ISERROR(AH47), $B47=""), "",
   IF($I47=1,
      IFBLANK(
         _xldudf_CX_PUSH(AH47*fxVal_normal, CX_ENTITY, $B47, AH$11, AH$14, AH$19,),
         ""
      ),
      IF($I47=2,
         IFBLANK(
            _xldudf_CX_PUSH(AH47, CX_ENTITY, $B47, AH$11, AH$14, AH$19,),
            ""
         ),
         IF($I47=3,
            "",
            IFBLANK(
               _xldudf_CX_PUSH(AH47, CX_ENTITY, $B47, AH$11, AH$14, AH$19,),
               ""
            )
         )
      )
   )
)),"")</f>
        <v/>
      </c>
      <c r="DI47" s="2445" t="str" cm="1">
        <f t="array" aca="1" ref="DI47" ca="1">IFERROR(IF(AI47*fxVal_normal=_PL!AI47,"",IF(OR(AI47="", NOT(ISNUMBER(AI47)), ISERROR(AI47), $B47=""), "",
   IF($I47=1,
      IFBLANK(
         _xldudf_CX_PUSH(AI47*fxVal_normal, CX_ENTITY, $B47, AI$11, AI$14, AI$19,),
         ""
      ),
      IF($I47=2,
         IFBLANK(
            _xldudf_CX_PUSH(AI47, CX_ENTITY, $B47, AI$11, AI$14, AI$19,),
            ""
         ),
         IF($I47=3,
            "",
            IFBLANK(
               _xldudf_CX_PUSH(AI47, CX_ENTITY, $B47, AI$11, AI$14, AI$19,),
               ""
            )
         )
      )
   )
)),"")</f>
        <v/>
      </c>
      <c r="DJ47" s="2445" t="str" cm="1">
        <f t="array" aca="1" ref="DJ47" ca="1">IFERROR(IF(AJ47*fxVal_normal=_PL!AJ47,"",IF(OR(AJ47="", NOT(ISNUMBER(AJ47)), ISERROR(AJ47), $B47=""), "",
   IF($I47=1,
      IFBLANK(
         _xldudf_CX_PUSH(AJ47*fxVal_normal, CX_ENTITY, $B47, AJ$11, AJ$14, AJ$19,),
         ""
      ),
      IF($I47=2,
         IFBLANK(
            _xldudf_CX_PUSH(AJ47, CX_ENTITY, $B47, AJ$11, AJ$14, AJ$19,),
            ""
         ),
         IF($I47=3,
            "",
            IFBLANK(
               _xldudf_CX_PUSH(AJ47, CX_ENTITY, $B47, AJ$11, AJ$14, AJ$19,),
               ""
            )
         )
      )
   )
)),"")</f>
        <v/>
      </c>
      <c r="DK47" s="2445" t="str" cm="1">
        <f t="array" aca="1" ref="DK47" ca="1">IFERROR(IF(AK47*fxVal_normal=_PL!AK47,"",IF(OR(AK47="", NOT(ISNUMBER(AK47)), ISERROR(AK47), $B47=""), "",
   IF($I47=1,
      IFBLANK(
         _xldudf_CX_PUSH(AK47*fxVal_normal, CX_ENTITY, $B47, AK$11, AK$14, AK$19,),
         ""
      ),
      IF($I47=2,
         IFBLANK(
            _xldudf_CX_PUSH(AK47, CX_ENTITY, $B47, AK$11, AK$14, AK$19,),
            ""
         ),
         IF($I47=3,
            "",
            IFBLANK(
               _xldudf_CX_PUSH(AK47, CX_ENTITY, $B47, AK$11, AK$14, AK$19,),
               ""
            )
         )
      )
   )
)),"")</f>
        <v/>
      </c>
      <c r="DL47" s="2445" t="str" cm="1">
        <f t="array" aca="1" ref="DL47" ca="1">IFERROR(IF(AL47*fxVal_normal=_PL!AL47,"",IF(OR(AL47="", NOT(ISNUMBER(AL47)), ISERROR(AL47), $B47=""), "",
   IF($I47=1,
      IFBLANK(
         _xldudf_CX_PUSH(AL47*fxVal_normal, CX_ENTITY, $B47, AL$11, AL$14, AL$19,),
         ""
      ),
      IF($I47=2,
         IFBLANK(
            _xldudf_CX_PUSH(AL47, CX_ENTITY, $B47, AL$11, AL$14, AL$19,),
            ""
         ),
         IF($I47=3,
            "",
            IFBLANK(
               _xldudf_CX_PUSH(AL47, CX_ENTITY, $B47, AL$11, AL$14, AL$19,),
               ""
            )
         )
      )
   )
)),"")</f>
        <v/>
      </c>
      <c r="DM47" s="2445" t="str" cm="1">
        <f t="array" aca="1" ref="DM47" ca="1">IFERROR(IF(AM47*fxVal_normal=_PL!AM47,"",IF(OR(AM47="", NOT(ISNUMBER(AM47)), ISERROR(AM47), $B47=""), "",
   IF($I47=1,
      IFBLANK(
         _xldudf_CX_PUSH(AM47*fxVal_normal, CX_ENTITY, $B47, AM$11, AM$14, AM$19,),
         ""
      ),
      IF($I47=2,
         IFBLANK(
            _xldudf_CX_PUSH(AM47, CX_ENTITY, $B47, AM$11, AM$14, AM$19,),
            ""
         ),
         IF($I47=3,
            "",
            IFBLANK(
               _xldudf_CX_PUSH(AM47, CX_ENTITY, $B47, AM$11, AM$14, AM$19,),
               ""
            )
         )
      )
   )
)),"")</f>
        <v/>
      </c>
      <c r="DN47" s="2445" t="str" cm="1">
        <f t="array" aca="1" ref="DN47" ca="1">IFERROR(IF(AN47*fxVal_normal=_PL!AN47,"",IF(OR(AN47="", NOT(ISNUMBER(AN47)), ISERROR(AN47), $B47=""), "",
   IF($I47=1,
      IFBLANK(
         _xldudf_CX_PUSH(AN47*fxVal_normal, CX_ENTITY, $B47, AN$11, AN$14, AN$19,),
         ""
      ),
      IF($I47=2,
         IFBLANK(
            _xldudf_CX_PUSH(AN47, CX_ENTITY, $B47, AN$11, AN$14, AN$19,),
            ""
         ),
         IF($I47=3,
            "",
            IFBLANK(
               _xldudf_CX_PUSH(AN47, CX_ENTITY, $B47, AN$11, AN$14, AN$19,),
               ""
            )
         )
      )
   )
)),"")</f>
        <v/>
      </c>
      <c r="DO47" s="2445" t="str" cm="1">
        <f t="array" aca="1" ref="DO47" ca="1">IFERROR(IF(AO47*fxVal_normal=_PL!AO47,"",IF(OR(AO47="", NOT(ISNUMBER(AO47)), ISERROR(AO47), $B47=""), "",
   IF($I47=1,
      IFBLANK(
         _xldudf_CX_PUSH(AO47*fxVal_normal, CX_ENTITY, $B47, AO$11, AO$14, AO$19,),
         ""
      ),
      IF($I47=2,
         IFBLANK(
            _xldudf_CX_PUSH(AO47, CX_ENTITY, $B47, AO$11, AO$14, AO$19,),
            ""
         ),
         IF($I47=3,
            "",
            IFBLANK(
               _xldudf_CX_PUSH(AO47, CX_ENTITY, $B47, AO$11, AO$14, AO$19,),
               ""
            )
         )
      )
   )
)),"")</f>
        <v/>
      </c>
      <c r="DP47" s="2445" t="str" cm="1">
        <f t="array" aca="1" ref="DP47" ca="1">IFERROR(IF(AP47*fxVal_normal=_PL!AP47,"",IF(OR(AP47="", NOT(ISNUMBER(AP47)), ISERROR(AP47), $B47=""), "",
   IF($I47=1,
      IFBLANK(
         _xldudf_CX_PUSH(AP47*fxVal_normal, CX_ENTITY, $B47, AP$11, AP$14, AP$19,),
         ""
      ),
      IF($I47=2,
         IFBLANK(
            _xldudf_CX_PUSH(AP47, CX_ENTITY, $B47, AP$11, AP$14, AP$19,),
            ""
         ),
         IF($I47=3,
            "",
            IFBLANK(
               _xldudf_CX_PUSH(AP47, CX_ENTITY, $B47, AP$11, AP$14, AP$19,),
               ""
            )
         )
      )
   )
)),"")</f>
        <v/>
      </c>
      <c r="DQ47" s="2445" t="str" cm="1">
        <f t="array" aca="1" ref="DQ47" ca="1">IFERROR(IF(AQ47*fxVal_normal=_PL!AQ47,"",IF(OR(AQ47="", NOT(ISNUMBER(AQ47)), ISERROR(AQ47), $B47=""), "",
   IF($I47=1,
      IFBLANK(
         _xldudf_CX_PUSH(AQ47*fxVal_normal, CX_ENTITY, $B47, AQ$11, AQ$14, AQ$19,),
         ""
      ),
      IF($I47=2,
         IFBLANK(
            _xldudf_CX_PUSH(AQ47, CX_ENTITY, $B47, AQ$11, AQ$14, AQ$19,),
            ""
         ),
         IF($I47=3,
            "",
            IFBLANK(
               _xldudf_CX_PUSH(AQ47, CX_ENTITY, $B47, AQ$11, AQ$14, AQ$19,),
               ""
            )
         )
      )
   )
)),"")</f>
        <v/>
      </c>
      <c r="DR47" s="2445" t="str" cm="1">
        <f t="array" aca="1" ref="DR47" ca="1">IFERROR(IF(AR47*fxVal_normal=_PL!AR47,"",IF(OR(AR47="", NOT(ISNUMBER(AR47)), ISERROR(AR47), $B47=""), "",
   IF($I47=1,
      IFBLANK(
         _xldudf_CX_PUSH(AR47*fxVal_normal, CX_ENTITY, $B47, AR$11, AR$14, AR$19,),
         ""
      ),
      IF($I47=2,
         IFBLANK(
            _xldudf_CX_PUSH(AR47, CX_ENTITY, $B47, AR$11, AR$14, AR$19,),
            ""
         ),
         IF($I47=3,
            "",
            IFBLANK(
               _xldudf_CX_PUSH(AR47, CX_ENTITY, $B47, AR$11, AR$14, AR$19,),
               ""
            )
         )
      )
   )
)),"")</f>
        <v/>
      </c>
      <c r="DS47" s="2445" t="str" cm="1">
        <f t="array" aca="1" ref="DS47" ca="1">IFERROR(IF(AS47*fxVal_normal=_PL!AS47,"",IF(OR(AS47="", NOT(ISNUMBER(AS47)), ISERROR(AS47), $B47=""), "",
   IF($I47=1,
      IFBLANK(
         _xldudf_CX_PUSH(AS47*fxVal_normal, CX_ENTITY, $B47, AS$11, AS$14, AS$19,),
         ""
      ),
      IF($I47=2,
         IFBLANK(
            _xldudf_CX_PUSH(AS47, CX_ENTITY, $B47, AS$11, AS$14, AS$19,),
            ""
         ),
         IF($I47=3,
            "",
            IFBLANK(
               _xldudf_CX_PUSH(AS47, CX_ENTITY, $B47, AS$11, AS$14, AS$19,),
               ""
            )
         )
      )
   )
)),"")</f>
        <v/>
      </c>
      <c r="DT47" s="2445" t="str" cm="1">
        <f t="array" aca="1" ref="DT47" ca="1">IFERROR(IF(AT47*fxVal_normal=_PL!AT47,"",IF(OR(AT47="", NOT(ISNUMBER(AT47)), ISERROR(AT47), $B47=""), "",
   IF($I47=1,
      IFBLANK(
         _xldudf_CX_PUSH(AT47*fxVal_normal, CX_ENTITY, $B47, AT$11, AT$14, AT$19,),
         ""
      ),
      IF($I47=2,
         IFBLANK(
            _xldudf_CX_PUSH(AT47, CX_ENTITY, $B47, AT$11, AT$14, AT$19,),
            ""
         ),
         IF($I47=3,
            "",
            IFBLANK(
               _xldudf_CX_PUSH(AT47, CX_ENTITY, $B47, AT$11, AT$14, AT$19,),
               ""
            )
         )
      )
   )
)),"")</f>
        <v/>
      </c>
      <c r="DU47" s="2445" t="str" cm="1">
        <f t="array" aca="1" ref="DU47" ca="1">IFERROR(IF(AU47*fxVal_normal=_PL!AU47,"",IF(OR(AU47="", NOT(ISNUMBER(AU47)), ISERROR(AU47), $B47=""), "",
   IF($I47=1,
      IFBLANK(
         _xldudf_CX_PUSH(AU47*fxVal_normal, CX_ENTITY, $B47, AU$11, AU$14, AU$19,),
         ""
      ),
      IF($I47=2,
         IFBLANK(
            _xldudf_CX_PUSH(AU47, CX_ENTITY, $B47, AU$11, AU$14, AU$19,),
            ""
         ),
         IF($I47=3,
            "",
            IFBLANK(
               _xldudf_CX_PUSH(AU47, CX_ENTITY, $B47, AU$11, AU$14, AU$19,),
               ""
            )
         )
      )
   )
)),"")</f>
        <v/>
      </c>
      <c r="DV47" s="2445" t="str" cm="1">
        <f t="array" aca="1" ref="DV47" ca="1">IFERROR(IF(AV47*fxVal_normal=_PL!AV47,"",IF(OR(AV47="", NOT(ISNUMBER(AV47)), ISERROR(AV47), $B47=""), "",
   IF($I47=1,
      IFBLANK(
         _xldudf_CX_PUSH(AV47*fxVal_normal, CX_ENTITY, $B47, AV$11, AV$14, AV$19,),
         ""
      ),
      IF($I47=2,
         IFBLANK(
            _xldudf_CX_PUSH(AV47, CX_ENTITY, $B47, AV$11, AV$14, AV$19,),
            ""
         ),
         IF($I47=3,
            "",
            IFBLANK(
               _xldudf_CX_PUSH(AV47, CX_ENTITY, $B47, AV$11, AV$14, AV$19,),
               ""
            )
         )
      )
   )
)),"")</f>
        <v/>
      </c>
      <c r="DW47" s="2445" t="str" cm="1">
        <f t="array" aca="1" ref="DW47" ca="1">IFERROR(IF(AW47*fxVal_normal=_PL!AW47,"",IF(OR(AW47="", NOT(ISNUMBER(AW47)), ISERROR(AW47), $B47=""), "",
   IF($I47=1,
      IFBLANK(
         _xldudf_CX_PUSH(AW47*fxVal_normal, CX_ENTITY, $B47, AW$11, AW$14, AW$19,),
         ""
      ),
      IF($I47=2,
         IFBLANK(
            _xldudf_CX_PUSH(AW47, CX_ENTITY, $B47, AW$11, AW$14, AW$19,),
            ""
         ),
         IF($I47=3,
            "",
            IFBLANK(
               _xldudf_CX_PUSH(AW47, CX_ENTITY, $B47, AW$11, AW$14, AW$19,),
               ""
            )
         )
      )
   )
)),"")</f>
        <v/>
      </c>
      <c r="DX47" s="2445" t="str" cm="1">
        <f t="array" aca="1" ref="DX47" ca="1">IFERROR(IF(AX47*fxVal_normal=_PL!AX47,"",IF(OR(AX47="", NOT(ISNUMBER(AX47)), ISERROR(AX47), $B47=""), "",
   IF($I47=1,
      IFBLANK(
         _xldudf_CX_PUSH(AX47*fxVal_normal, CX_ENTITY, $B47, AX$11, AX$14, AX$19,),
         ""
      ),
      IF($I47=2,
         IFBLANK(
            _xldudf_CX_PUSH(AX47, CX_ENTITY, $B47, AX$11, AX$14, AX$19,),
            ""
         ),
         IF($I47=3,
            "",
            IFBLANK(
               _xldudf_CX_PUSH(AX47, CX_ENTITY, $B47, AX$11, AX$14, AX$19,),
               ""
            )
         )
      )
   )
)),"")</f>
        <v/>
      </c>
      <c r="DY47" s="2445" t="str" cm="1">
        <f t="array" aca="1" ref="DY47" ca="1">IFERROR(IF(AY47*fxVal_normal=_PL!AY47,"",IF(OR(AY47="", NOT(ISNUMBER(AY47)), ISERROR(AY47), $B47=""), "",
   IF($I47=1,
      IFBLANK(
         _xldudf_CX_PUSH(AY47*fxVal_normal, CX_ENTITY, $B47, AY$11, AY$14, AY$19,),
         ""
      ),
      IF($I47=2,
         IFBLANK(
            _xldudf_CX_PUSH(AY47, CX_ENTITY, $B47, AY$11, AY$14, AY$19,),
            ""
         ),
         IF($I47=3,
            "",
            IFBLANK(
               _xldudf_CX_PUSH(AY47, CX_ENTITY, $B47, AY$11, AY$14, AY$19,),
               ""
            )
         )
      )
   )
)),"")</f>
        <v/>
      </c>
      <c r="DZ47" s="2445" t="str" cm="1">
        <f t="array" aca="1" ref="DZ47" ca="1">IFERROR(IF(AZ47*fxVal_normal=_PL!AZ47,"",IF(OR(AZ47="", NOT(ISNUMBER(AZ47)), ISERROR(AZ47), $B47=""), "",
   IF($I47=1,
      IFBLANK(
         _xldudf_CX_PUSH(AZ47*fxVal_normal, CX_ENTITY, $B47, AZ$11, AZ$14, AZ$19,),
         ""
      ),
      IF($I47=2,
         IFBLANK(
            _xldudf_CX_PUSH(AZ47, CX_ENTITY, $B47, AZ$11, AZ$14, AZ$19,),
            ""
         ),
         IF($I47=3,
            "",
            IFBLANK(
               _xldudf_CX_PUSH(AZ47, CX_ENTITY, $B47, AZ$11, AZ$14, AZ$19,),
               ""
            )
         )
      )
   )
)),"")</f>
        <v/>
      </c>
      <c r="EA47" s="2445" t="str" cm="1">
        <f t="array" aca="1" ref="EA47" ca="1">IFERROR(IF(BA47*fxVal_normal=_PL!BA47,"",IF(OR(BA47="", NOT(ISNUMBER(BA47)), ISERROR(BA47), $B47=""), "",
   IF($I47=1,
      IFBLANK(
         _xldudf_CX_PUSH(BA47*fxVal_normal, CX_ENTITY, $B47, BA$11, BA$14, BA$19,),
         ""
      ),
      IF($I47=2,
         IFBLANK(
            _xldudf_CX_PUSH(BA47, CX_ENTITY, $B47, BA$11, BA$14, BA$19,),
            ""
         ),
         IF($I47=3,
            "",
            IFBLANK(
               _xldudf_CX_PUSH(BA47, CX_ENTITY, $B47, BA$11, BA$14, BA$19,),
               ""
            )
         )
      )
   )
)),"")</f>
        <v/>
      </c>
      <c r="EB47" s="2445" t="str" cm="1">
        <f t="array" aca="1" ref="EB47" ca="1">IFERROR(IF(BB47*fxVal_normal=_PL!BB47,"",IF(OR(BB47="", NOT(ISNUMBER(BB47)), ISERROR(BB47), $B47=""), "",
   IF($I47=1,
      IFBLANK(
         _xldudf_CX_PUSH(BB47*fxVal_normal, CX_ENTITY, $B47, BB$11, BB$14, BB$19,),
         ""
      ),
      IF($I47=2,
         IFBLANK(
            _xldudf_CX_PUSH(BB47, CX_ENTITY, $B47, BB$11, BB$14, BB$19,),
            ""
         ),
         IF($I47=3,
            "",
            IFBLANK(
               _xldudf_CX_PUSH(BB47, CX_ENTITY, $B47, BB$11, BB$14, BB$19,),
               ""
            )
         )
      )
   )
)),"")</f>
        <v/>
      </c>
      <c r="EC47" s="2445" t="str" cm="1">
        <f t="array" aca="1" ref="EC47" ca="1">IFERROR(IF(BC47*fxVal_normal=_PL!BC47,"",IF(OR(BC47="", NOT(ISNUMBER(BC47)), ISERROR(BC47), $B47=""), "",
   IF($I47=1,
      IFBLANK(
         _xldudf_CX_PUSH(BC47*fxVal_normal, CX_ENTITY, $B47, BC$11, BC$14, BC$19,),
         ""
      ),
      IF($I47=2,
         IFBLANK(
            _xldudf_CX_PUSH(BC47, CX_ENTITY, $B47, BC$11, BC$14, BC$19,),
            ""
         ),
         IF($I47=3,
            "",
            IFBLANK(
               _xldudf_CX_PUSH(BC47, CX_ENTITY, $B47, BC$11, BC$14, BC$19,),
               ""
            )
         )
      )
   )
)),"")</f>
        <v/>
      </c>
      <c r="ED47" s="2445" t="str" cm="1">
        <f t="array" aca="1" ref="ED47" ca="1">IFERROR(IF(BD47*fxVal_normal=_PL!BD47,"",IF(OR(BD47="", NOT(ISNUMBER(BD47)), ISERROR(BD47), $B47=""), "",
   IF($I47=1,
      IFBLANK(
         _xldudf_CX_PUSH(BD47*fxVal_normal, CX_ENTITY, $B47, BD$11, BD$14, BD$19,),
         ""
      ),
      IF($I47=2,
         IFBLANK(
            _xldudf_CX_PUSH(BD47, CX_ENTITY, $B47, BD$11, BD$14, BD$19,),
            ""
         ),
         IF($I47=3,
            "",
            IFBLANK(
               _xldudf_CX_PUSH(BD47, CX_ENTITY, $B47, BD$11, BD$14, BD$19,),
               ""
            )
         )
      )
   )
)),"")</f>
        <v/>
      </c>
      <c r="EE47" s="2445" t="str" cm="1">
        <f t="array" aca="1" ref="EE47" ca="1">IFERROR(IF(BE47*fxVal_normal=_PL!BE47,"",IF(OR(BE47="", NOT(ISNUMBER(BE47)), ISERROR(BE47), $B47=""), "",
   IF($I47=1,
      IFBLANK(
         _xldudf_CX_PUSH(BE47*fxVal_normal, CX_ENTITY, $B47, BE$11, BE$14, BE$19,),
         ""
      ),
      IF($I47=2,
         IFBLANK(
            _xldudf_CX_PUSH(BE47, CX_ENTITY, $B47, BE$11, BE$14, BE$19,),
            ""
         ),
         IF($I47=3,
            "",
            IFBLANK(
               _xldudf_CX_PUSH(BE47, CX_ENTITY, $B47, BE$11, BE$14, BE$19,),
               ""
            )
         )
      )
   )
)),"")</f>
        <v/>
      </c>
      <c r="EF47" s="2445" t="str" cm="1">
        <f t="array" aca="1" ref="EF47" ca="1">IFERROR(IF(BF47*fxVal_normal=_PL!BF47,"",IF(OR(BF47="", NOT(ISNUMBER(BF47)), ISERROR(BF47), $B47=""), "",
   IF($I47=1,
      IFBLANK(
         _xldudf_CX_PUSH(BF47*fxVal_normal, CX_ENTITY, $B47, BF$11, BF$14, BF$19,),
         ""
      ),
      IF($I47=2,
         IFBLANK(
            _xldudf_CX_PUSH(BF47, CX_ENTITY, $B47, BF$11, BF$14, BF$19,),
            ""
         ),
         IF($I47=3,
            "",
            IFBLANK(
               _xldudf_CX_PUSH(BF47, CX_ENTITY, $B47, BF$11, BF$14, BF$19,),
               ""
            )
         )
      )
   )
)),"")</f>
        <v/>
      </c>
      <c r="EG47" s="2445" t="str" cm="1">
        <f t="array" aca="1" ref="EG47" ca="1">IFERROR(IF(BG47*fxVal_normal=_PL!BG47,"",IF(OR(BG47="", NOT(ISNUMBER(BG47)), ISERROR(BG47), $B47=""), "",
   IF($I47=1,
      IFBLANK(
         _xldudf_CX_PUSH(BG47*fxVal_normal, CX_ENTITY, $B47, BG$11, BG$14, BG$19,),
         ""
      ),
      IF($I47=2,
         IFBLANK(
            _xldudf_CX_PUSH(BG47, CX_ENTITY, $B47, BG$11, BG$14, BG$19,),
            ""
         ),
         IF($I47=3,
            "",
            IFBLANK(
               _xldudf_CX_PUSH(BG47, CX_ENTITY, $B47, BG$11, BG$14, BG$19,),
               ""
            )
         )
      )
   )
)),"")</f>
        <v/>
      </c>
      <c r="EH47" s="2445" t="str" cm="1">
        <f t="array" aca="1" ref="EH47" ca="1">IFERROR(IF(BH47*fxVal_normal=_PL!BH47,"",IF(OR(BH47="", NOT(ISNUMBER(BH47)), ISERROR(BH47), $B47=""), "",
   IF($I47=1,
      IFBLANK(
         _xldudf_CX_PUSH(BH47*fxVal_normal, CX_ENTITY, $B47, BH$11, BH$14, BH$19,),
         ""
      ),
      IF($I47=2,
         IFBLANK(
            _xldudf_CX_PUSH(BH47, CX_ENTITY, $B47, BH$11, BH$14, BH$19,),
            ""
         ),
         IF($I47=3,
            "",
            IFBLANK(
               _xldudf_CX_PUSH(BH47, CX_ENTITY, $B47, BH$11, BH$14, BH$19,),
               ""
            )
         )
      )
   )
)),"")</f>
        <v/>
      </c>
      <c r="EI47" s="2445" t="str" cm="1">
        <f t="array" aca="1" ref="EI47" ca="1">IFERROR(IF(BI47*fxVal_normal=_PL!BI47,"",IF(OR(BI47="", NOT(ISNUMBER(BI47)), ISERROR(BI47), $B47=""), "",
   IF($I47=1,
      IFBLANK(
         _xldudf_CX_PUSH(BI47*fxVal_normal, CX_ENTITY, $B47, BI$11, BI$14, BI$19,),
         ""
      ),
      IF($I47=2,
         IFBLANK(
            _xldudf_CX_PUSH(BI47, CX_ENTITY, $B47, BI$11, BI$14, BI$19,),
            ""
         ),
         IF($I47=3,
            "",
            IFBLANK(
               _xldudf_CX_PUSH(BI47, CX_ENTITY, $B47, BI$11, BI$14, BI$19,),
               ""
            )
         )
      )
   )
)),"")</f>
        <v/>
      </c>
      <c r="EJ47" s="2445" t="str" cm="1">
        <f t="array" aca="1" ref="EJ47" ca="1">IFERROR(IF(BJ47*fxVal_normal=_PL!BJ47,"",IF(OR(BJ47="", NOT(ISNUMBER(BJ47)), ISERROR(BJ47), $B47=""), "",
   IF($I47=1,
      IFBLANK(
         _xldudf_CX_PUSH(BJ47*fxVal_normal, CX_ENTITY, $B47, BJ$11, BJ$14, BJ$19,),
         ""
      ),
      IF($I47=2,
         IFBLANK(
            _xldudf_CX_PUSH(BJ47, CX_ENTITY, $B47, BJ$11, BJ$14, BJ$19,),
            ""
         ),
         IF($I47=3,
            "",
            IFBLANK(
               _xldudf_CX_PUSH(BJ47, CX_ENTITY, $B47, BJ$11, BJ$14, BJ$19,),
               ""
            )
         )
      )
   )
)),"")</f>
        <v/>
      </c>
      <c r="EK47" s="2445" t="str" cm="1">
        <f t="array" aca="1" ref="EK47" ca="1">IFERROR(IF(BK47*fxVal_normal=_PL!BK47,"",IF(OR(BK47="", NOT(ISNUMBER(BK47)), ISERROR(BK47), $B47=""), "",
   IF($I47=1,
      IFBLANK(
         _xldudf_CX_PUSH(BK47*fxVal_normal, CX_ENTITY, $B47, BK$11, BK$14, BK$19,),
         ""
      ),
      IF($I47=2,
         IFBLANK(
            _xldudf_CX_PUSH(BK47, CX_ENTITY, $B47, BK$11, BK$14, BK$19,),
            ""
         ),
         IF($I47=3,
            "",
            IFBLANK(
               _xldudf_CX_PUSH(BK47, CX_ENTITY, $B47, BK$11, BK$14, BK$19,),
               ""
            )
         )
      )
   )
)),"")</f>
        <v/>
      </c>
      <c r="EL47" s="2445" t="str" cm="1">
        <f t="array" aca="1" ref="EL47" ca="1">IFERROR(IF(BL47*fxVal_normal=_PL!BL47,"",IF(OR(BL47="", NOT(ISNUMBER(BL47)), ISERROR(BL47), $B47=""), "",
   IF($I47=1,
      IFBLANK(
         _xldudf_CX_PUSH(BL47*fxVal_normal, CX_ENTITY, $B47, BL$11, BL$14, BL$19,),
         ""
      ),
      IF($I47=2,
         IFBLANK(
            _xldudf_CX_PUSH(BL47, CX_ENTITY, $B47, BL$11, BL$14, BL$19,),
            ""
         ),
         IF($I47=3,
            "",
            IFBLANK(
               _xldudf_CX_PUSH(BL47, CX_ENTITY, $B47, BL$11, BL$14, BL$19,),
               ""
            )
         )
      )
   )
)),"")</f>
        <v/>
      </c>
      <c r="EM47" s="2445" t="str" cm="1">
        <f t="array" aca="1" ref="EM47" ca="1">IFERROR(IF(BM47*fxVal_normal=_PL!BM47,"",IF(OR(BM47="", NOT(ISNUMBER(BM47)), ISERROR(BM47), $B47=""), "",
   IF($I47=1,
      IFBLANK(
         _xldudf_CX_PUSH(BM47*fxVal_normal, CX_ENTITY, $B47, BM$11, BM$14, BM$19,),
         ""
      ),
      IF($I47=2,
         IFBLANK(
            _xldudf_CX_PUSH(BM47, CX_ENTITY, $B47, BM$11, BM$14, BM$19,),
            ""
         ),
         IF($I47=3,
            "",
            IFBLANK(
               _xldudf_CX_PUSH(BM47, CX_ENTITY, $B47, BM$11, BM$14, BM$19,),
               ""
            )
         )
      )
   )
)),"")</f>
        <v/>
      </c>
      <c r="EN47" s="2445" t="str" cm="1">
        <f t="array" aca="1" ref="EN47" ca="1">IFERROR(IF(BN47*fxVal_normal=_PL!BN47,"",IF(OR(BN47="", NOT(ISNUMBER(BN47)), ISERROR(BN47), $B47=""), "",
   IF($I47=1,
      IFBLANK(
         _xldudf_CX_PUSH(BN47*fxVal_normal, CX_ENTITY, $B47, BN$11, BN$14, BN$19,),
         ""
      ),
      IF($I47=2,
         IFBLANK(
            _xldudf_CX_PUSH(BN47, CX_ENTITY, $B47, BN$11, BN$14, BN$19,),
            ""
         ),
         IF($I47=3,
            "",
            IFBLANK(
               _xldudf_CX_PUSH(BN47, CX_ENTITY, $B47, BN$11, BN$14, BN$19,),
               ""
            )
         )
      )
   )
)),"")</f>
        <v/>
      </c>
    </row>
    <row r="48" spans="1:156" ht="21" customHeight="1">
      <c r="A48" s="1625"/>
      <c r="B48" s="2439" t="str">
        <f>_xlfn.LET(
_xlpm.IsNotAttrDynamic, D48="",
_xlpm.Attr,_PL!F48,
_xlpm.NotInUse,Y48=D48,
_xlpm.RESULT, IF(_xlpm.IsNotAttrDynamic, _xlpm.Attr, IF( _xlpm.NotInUse, "", Y48)
),IF(_xlpm.RESULT ="", "", _xlpm.RESULT))</f>
        <v>Custom Metric Amount 3</v>
      </c>
      <c r="C48" s="2439" t="str" cm="1">
        <f t="array" ref="C48">IFBLANK(_PL!C48,"")</f>
        <v>Custom Metric - Label 3</v>
      </c>
      <c r="D48" s="1548"/>
      <c r="E48" s="2453"/>
      <c r="F48" s="578"/>
      <c r="G48" s="578"/>
      <c r="H48" s="401"/>
      <c r="I48" s="401"/>
      <c r="J48" s="401"/>
      <c r="K48" s="578"/>
      <c r="L48" s="37"/>
      <c r="N48" s="158"/>
      <c r="O48" s="101"/>
      <c r="P48" s="52"/>
      <c r="Q48" s="101"/>
      <c r="R48" s="126"/>
      <c r="S48" s="101"/>
      <c r="T48" s="101"/>
      <c r="U48" s="39"/>
      <c r="V48" s="37"/>
      <c r="W48" s="91" t="str">
        <f t="shared" si="15"/>
        <v>Actual</v>
      </c>
      <c r="X48" s="2081" t="e">
        <f ca="1">_PL!X48</f>
        <v>#NAME?</v>
      </c>
      <c r="Y48" s="2466">
        <v>2</v>
      </c>
      <c r="Z48" s="198">
        <f>IF(Y48="", "", -1)</f>
        <v>-1</v>
      </c>
      <c r="AA48" s="200"/>
      <c r="AB48" s="2467" t="e">
        <f ca="1">IF(_PL!AB48="Error", "", _PL!AB48)</f>
        <v>#NAME?</v>
      </c>
      <c r="AC48" s="2468"/>
      <c r="AD48" s="2441">
        <v>1</v>
      </c>
      <c r="AE48" s="2441">
        <v>1</v>
      </c>
      <c r="AF48" s="2441">
        <v>1</v>
      </c>
      <c r="AG48" s="2441">
        <v>1</v>
      </c>
      <c r="AH48" s="2441">
        <v>1</v>
      </c>
      <c r="AI48" s="2441">
        <v>1</v>
      </c>
      <c r="AJ48" s="2441">
        <v>1</v>
      </c>
      <c r="AK48" s="2441">
        <v>1</v>
      </c>
      <c r="AL48" s="2441">
        <v>1</v>
      </c>
      <c r="AM48" s="2441">
        <v>1</v>
      </c>
      <c r="AN48" s="2441">
        <v>1</v>
      </c>
      <c r="AO48" s="2441">
        <v>1</v>
      </c>
      <c r="AP48" s="2441">
        <v>1</v>
      </c>
      <c r="AQ48" s="2441">
        <v>1</v>
      </c>
      <c r="AR48" s="2441">
        <v>1</v>
      </c>
      <c r="AS48" s="2441">
        <v>1</v>
      </c>
      <c r="AT48" s="2441">
        <v>1</v>
      </c>
      <c r="AU48" s="2441">
        <v>1</v>
      </c>
      <c r="AV48" s="2441">
        <v>1</v>
      </c>
      <c r="AW48" s="2441">
        <v>1</v>
      </c>
      <c r="AX48" s="2441">
        <v>1</v>
      </c>
      <c r="AY48" s="2441">
        <v>1</v>
      </c>
      <c r="AZ48" s="2441">
        <v>1</v>
      </c>
      <c r="BA48" s="2441">
        <v>1</v>
      </c>
      <c r="BB48" s="2441">
        <v>1</v>
      </c>
      <c r="BC48" s="2441">
        <v>1</v>
      </c>
      <c r="BD48" s="2441">
        <v>1</v>
      </c>
      <c r="BE48" s="2441">
        <v>1</v>
      </c>
      <c r="BF48" s="2441">
        <v>1</v>
      </c>
      <c r="BG48" s="2441">
        <v>1</v>
      </c>
      <c r="BH48" s="2441">
        <v>1</v>
      </c>
      <c r="BI48" s="2441">
        <v>1</v>
      </c>
      <c r="BJ48" s="2441">
        <v>1</v>
      </c>
      <c r="BK48" s="2441">
        <v>1</v>
      </c>
      <c r="BL48" s="2441">
        <v>1</v>
      </c>
      <c r="BM48" s="2441">
        <v>1</v>
      </c>
      <c r="BN48" s="2441">
        <v>1</v>
      </c>
      <c r="BO48" s="2442"/>
      <c r="BP48" s="2442"/>
      <c r="BQ48" s="2442"/>
      <c r="BR48" s="2442"/>
      <c r="BS48" s="2442"/>
      <c r="BT48" s="2442"/>
      <c r="BU48" s="2442"/>
      <c r="BV48" s="2442"/>
      <c r="BW48" s="2442"/>
      <c r="BX48" s="2442"/>
      <c r="BY48" s="2442"/>
      <c r="BZ48" s="2442"/>
      <c r="CA48" s="34"/>
      <c r="CC48" s="33"/>
      <c r="CD48" s="1772" t="e" cm="1">
        <f t="array" aca="1" ref="CD48" ca="1">_xlfn.LET( _xlpm.CheckBlank, SUM(PL!$AD48:'PL'!$BN48) = 0, IF(_xlpm.CheckBlank, "", SUM(_xlfn._xlws.FILTER(PL!$AD48:$BN48,(YEAR(PL!$AD$12:$BN$12)=PL!CD$12)*(array_timeline&lt;=PL!CD$11)))))</f>
        <v>#NAME?</v>
      </c>
      <c r="CE48" s="1772" t="e" cm="1">
        <f t="array" aca="1" ref="CE48" ca="1">_xlfn.LET( _xlpm.CheckBlank, SUM(PL!$AD48:'PL'!$BN48) = 0, IF(_xlpm.CheckBlank, "", SUM(_xlfn._xlws.FILTER(PL!$AD48:$BN48,(YEAR(PL!$AD$12:$BN$12)=PL!CE$12)*(array_timeline&lt;=PL!CE$11)))))</f>
        <v>#NAME?</v>
      </c>
      <c r="CF48" s="178"/>
      <c r="CG48" s="1461" t="str" cm="1">
        <f t="array" aca="1" ref="CG48" ca="1">IFERROR(_xlfn.LET(_xlpm.CheckBlank,SUM(PL!$AD48:$BN48)=0,IF(_xlpm.CheckBlank,"",SUM(_xlfn._xlws.FILTER(PL!$AD48:$BN48,(YEAR(PL!$AD$12:$BN$12)=PL!CG$12)*(array_timeline&lt;=PL!CG$11))))),"n/a")</f>
        <v>n/a</v>
      </c>
      <c r="CH48" s="1461" t="e" cm="1">
        <f t="array" aca="1" ref="CH48" ca="1">_xlfn.LET( _xlpm.CheckBlank, SUM(PL!$AD48:$BN48) = 0, IF(_xlpm.CheckBlank, "", SUM(_xlfn._xlws.FILTER(PL!$AD48:$BN48,(YEAR(PL!$AD$12:$BN$12)=PL!CH$12)*(array_timeline&lt;=PL!CH$11)))))</f>
        <v>#NAME?</v>
      </c>
      <c r="CI48" s="88"/>
      <c r="CJ48" s="1461" cm="1">
        <f t="array" ref="CJ48">_xlfn.LET( _xlpm.CheckBlank, SUM(PL!$AD48:$BN48) = 0, IF(_xlpm.CheckBlank, "", SUM(_xlfn.TAKE(_xlfn.DROP(PL!$AD48:$BN48, ,-DATEDIFF(PL!CJ$11, val_asOfDate,"M")),1,-12))))</f>
        <v>12</v>
      </c>
      <c r="CK48" s="1461" cm="1">
        <f t="array" ref="CK48">_xlfn.LET( _xlpm.CheckBlank, SUM(PL!$AD48:$BN48) = 0, IF(_xlpm.CheckBlank, "", SUM(_xlfn.TAKE(_xlfn.DROP(PL!$AD48:$BN48, ,-DATEDIFF(PL!CK$11, val_asOfDate,"M")),1,-12))))</f>
        <v>12</v>
      </c>
      <c r="CL48" s="88"/>
      <c r="CM48" s="2441">
        <v>1</v>
      </c>
      <c r="CN48" s="2441">
        <v>1</v>
      </c>
      <c r="CO48" s="88"/>
      <c r="CP48" s="2441">
        <v>1</v>
      </c>
      <c r="CQ48" s="2441">
        <v>1</v>
      </c>
      <c r="CR48" s="34"/>
      <c r="CS48" s="2056"/>
      <c r="CT48" s="2447" t="e" cm="1">
        <f t="array" aca="1" ref="CT48" ca="1">IF(Y48="","",IF(ISNUMBER(SEARCH("Select",$Y48)),"",_xldudf_CX_PUSH($Y48,CX_ENTITY,C48,val_asOfDate)))</f>
        <v>#NAME?</v>
      </c>
      <c r="CU48" s="2447" t="e" cm="1">
        <f t="array" aca="1" ref="CU48" ca="1">IF(Y48="","",IF(ISNUMBER(SEARCH("Select",$Y48)),"",_xldudf_CX_PUSH($Y48,CX_ENTITY,C48,EOMONTH(val_asOfDate,1))))</f>
        <v>#NAME?</v>
      </c>
      <c r="CV48" s="2447" t="e" cm="1">
        <f t="array" aca="1" ref="CV48" ca="1">IF(Y48="","",IF(ISNUMBER(SEARCH("Select",$Y48)),"",_xldudf_CX_PUSH($Y48,CX_ENTITY,C48,EOMONTH(val_asOfDate,2))))</f>
        <v>#NAME?</v>
      </c>
      <c r="CW48" s="2447" t="e" cm="1">
        <f t="array" aca="1" ref="CW48" ca="1">IF(Y48="","",IF(ISNUMBER(SEARCH("Select",$Y48)),"",_xldudf_CX_PUSH($Y48,CX_ENTITY,C48,EOMONTH(val_asOfDate,3))))</f>
        <v>#NAME?</v>
      </c>
      <c r="CX48" s="2443"/>
      <c r="CY48" s="2444"/>
      <c r="CZ48" s="2444"/>
      <c r="DA48" s="2444"/>
      <c r="DB48" s="2444"/>
      <c r="DC48" s="2443"/>
      <c r="DD48" s="2445" t="str" cm="1">
        <f t="array" aca="1" ref="DD48" ca="1">IFERROR(IF(AD48*fxVal_normal=_PL!AD48,"",IF(OR(AD48="", NOT(ISNUMBER(AD48)), ISERROR(AD48), $B48=""), "",
   IF($I48=1,
      IFBLANK(
         _xldudf_CX_PUSH(AD48*fxVal_normal, CX_ENTITY, $B48, AD$11, AD$14, AD$19,),
         ""
      ),
      IF($I48=2,
         IFBLANK(
            _xldudf_CX_PUSH(AD48, CX_ENTITY, $B48, AD$11, AD$14, AD$19,),
            ""
         ),
         IF($I48=3,
            "",
            IFBLANK(
               _xldudf_CX_PUSH(AD48, CX_ENTITY, $B48, AD$11, AD$14, AD$19,),
               ""
            )
         )
      )
   )
)),"")</f>
        <v/>
      </c>
      <c r="DE48" s="2445" t="str" cm="1">
        <f t="array" aca="1" ref="DE48" ca="1">IFERROR(IF(AE48*fxVal_normal=_PL!AE48,"",IF(OR(AE48="", NOT(ISNUMBER(AE48)), ISERROR(AE48), $B48=""), "",
   IF($I48=1,
      IFBLANK(
         _xldudf_CX_PUSH(AE48*fxVal_normal, CX_ENTITY, $B48, AE$11, AE$14, AE$19,),
         ""
      ),
      IF($I48=2,
         IFBLANK(
            _xldudf_CX_PUSH(AE48, CX_ENTITY, $B48, AE$11, AE$14, AE$19,),
            ""
         ),
         IF($I48=3,
            "",
            IFBLANK(
               _xldudf_CX_PUSH(AE48, CX_ENTITY, $B48, AE$11, AE$14, AE$19,),
               ""
            )
         )
      )
   )
)),"")</f>
        <v/>
      </c>
      <c r="DF48" s="2445" t="str" cm="1">
        <f t="array" aca="1" ref="DF48" ca="1">IFERROR(IF(AF48*fxVal_normal=_PL!AF48,"",IF(OR(AF48="", NOT(ISNUMBER(AF48)), ISERROR(AF48), $B48=""), "",
   IF($I48=1,
      IFBLANK(
         _xldudf_CX_PUSH(AF48*fxVal_normal, CX_ENTITY, $B48, AF$11, AF$14, AF$19,),
         ""
      ),
      IF($I48=2,
         IFBLANK(
            _xldudf_CX_PUSH(AF48, CX_ENTITY, $B48, AF$11, AF$14, AF$19,),
            ""
         ),
         IF($I48=3,
            "",
            IFBLANK(
               _xldudf_CX_PUSH(AF48, CX_ENTITY, $B48, AF$11, AF$14, AF$19,),
               ""
            )
         )
      )
   )
)),"")</f>
        <v/>
      </c>
      <c r="DG48" s="2445" t="str" cm="1">
        <f t="array" aca="1" ref="DG48" ca="1">IFERROR(IF(AG48*fxVal_normal=_PL!AG48,"",IF(OR(AG48="", NOT(ISNUMBER(AG48)), ISERROR(AG48), $B48=""), "",
   IF($I48=1,
      IFBLANK(
         _xldudf_CX_PUSH(AG48*fxVal_normal, CX_ENTITY, $B48, AG$11, AG$14, AG$19,),
         ""
      ),
      IF($I48=2,
         IFBLANK(
            _xldudf_CX_PUSH(AG48, CX_ENTITY, $B48, AG$11, AG$14, AG$19,),
            ""
         ),
         IF($I48=3,
            "",
            IFBLANK(
               _xldudf_CX_PUSH(AG48, CX_ENTITY, $B48, AG$11, AG$14, AG$19,),
               ""
            )
         )
      )
   )
)),"")</f>
        <v/>
      </c>
      <c r="DH48" s="2445" t="str" cm="1">
        <f t="array" aca="1" ref="DH48" ca="1">IFERROR(IF(AH48*fxVal_normal=_PL!AH48,"",IF(OR(AH48="", NOT(ISNUMBER(AH48)), ISERROR(AH48), $B48=""), "",
   IF($I48=1,
      IFBLANK(
         _xldudf_CX_PUSH(AH48*fxVal_normal, CX_ENTITY, $B48, AH$11, AH$14, AH$19,),
         ""
      ),
      IF($I48=2,
         IFBLANK(
            _xldudf_CX_PUSH(AH48, CX_ENTITY, $B48, AH$11, AH$14, AH$19,),
            ""
         ),
         IF($I48=3,
            "",
            IFBLANK(
               _xldudf_CX_PUSH(AH48, CX_ENTITY, $B48, AH$11, AH$14, AH$19,),
               ""
            )
         )
      )
   )
)),"")</f>
        <v/>
      </c>
      <c r="DI48" s="2445" t="str" cm="1">
        <f t="array" aca="1" ref="DI48" ca="1">IFERROR(IF(AI48*fxVal_normal=_PL!AI48,"",IF(OR(AI48="", NOT(ISNUMBER(AI48)), ISERROR(AI48), $B48=""), "",
   IF($I48=1,
      IFBLANK(
         _xldudf_CX_PUSH(AI48*fxVal_normal, CX_ENTITY, $B48, AI$11, AI$14, AI$19,),
         ""
      ),
      IF($I48=2,
         IFBLANK(
            _xldudf_CX_PUSH(AI48, CX_ENTITY, $B48, AI$11, AI$14, AI$19,),
            ""
         ),
         IF($I48=3,
            "",
            IFBLANK(
               _xldudf_CX_PUSH(AI48, CX_ENTITY, $B48, AI$11, AI$14, AI$19,),
               ""
            )
         )
      )
   )
)),"")</f>
        <v/>
      </c>
      <c r="DJ48" s="2445" t="str" cm="1">
        <f t="array" aca="1" ref="DJ48" ca="1">IFERROR(IF(AJ48*fxVal_normal=_PL!AJ48,"",IF(OR(AJ48="", NOT(ISNUMBER(AJ48)), ISERROR(AJ48), $B48=""), "",
   IF($I48=1,
      IFBLANK(
         _xldudf_CX_PUSH(AJ48*fxVal_normal, CX_ENTITY, $B48, AJ$11, AJ$14, AJ$19,),
         ""
      ),
      IF($I48=2,
         IFBLANK(
            _xldudf_CX_PUSH(AJ48, CX_ENTITY, $B48, AJ$11, AJ$14, AJ$19,),
            ""
         ),
         IF($I48=3,
            "",
            IFBLANK(
               _xldudf_CX_PUSH(AJ48, CX_ENTITY, $B48, AJ$11, AJ$14, AJ$19,),
               ""
            )
         )
      )
   )
)),"")</f>
        <v/>
      </c>
      <c r="DK48" s="2445" t="str" cm="1">
        <f t="array" aca="1" ref="DK48" ca="1">IFERROR(IF(AK48*fxVal_normal=_PL!AK48,"",IF(OR(AK48="", NOT(ISNUMBER(AK48)), ISERROR(AK48), $B48=""), "",
   IF($I48=1,
      IFBLANK(
         _xldudf_CX_PUSH(AK48*fxVal_normal, CX_ENTITY, $B48, AK$11, AK$14, AK$19,),
         ""
      ),
      IF($I48=2,
         IFBLANK(
            _xldudf_CX_PUSH(AK48, CX_ENTITY, $B48, AK$11, AK$14, AK$19,),
            ""
         ),
         IF($I48=3,
            "",
            IFBLANK(
               _xldudf_CX_PUSH(AK48, CX_ENTITY, $B48, AK$11, AK$14, AK$19,),
               ""
            )
         )
      )
   )
)),"")</f>
        <v/>
      </c>
      <c r="DL48" s="2445" t="str" cm="1">
        <f t="array" aca="1" ref="DL48" ca="1">IFERROR(IF(AL48*fxVal_normal=_PL!AL48,"",IF(OR(AL48="", NOT(ISNUMBER(AL48)), ISERROR(AL48), $B48=""), "",
   IF($I48=1,
      IFBLANK(
         _xldudf_CX_PUSH(AL48*fxVal_normal, CX_ENTITY, $B48, AL$11, AL$14, AL$19,),
         ""
      ),
      IF($I48=2,
         IFBLANK(
            _xldudf_CX_PUSH(AL48, CX_ENTITY, $B48, AL$11, AL$14, AL$19,),
            ""
         ),
         IF($I48=3,
            "",
            IFBLANK(
               _xldudf_CX_PUSH(AL48, CX_ENTITY, $B48, AL$11, AL$14, AL$19,),
               ""
            )
         )
      )
   )
)),"")</f>
        <v/>
      </c>
      <c r="DM48" s="2445" t="str" cm="1">
        <f t="array" aca="1" ref="DM48" ca="1">IFERROR(IF(AM48*fxVal_normal=_PL!AM48,"",IF(OR(AM48="", NOT(ISNUMBER(AM48)), ISERROR(AM48), $B48=""), "",
   IF($I48=1,
      IFBLANK(
         _xldudf_CX_PUSH(AM48*fxVal_normal, CX_ENTITY, $B48, AM$11, AM$14, AM$19,),
         ""
      ),
      IF($I48=2,
         IFBLANK(
            _xldudf_CX_PUSH(AM48, CX_ENTITY, $B48, AM$11, AM$14, AM$19,),
            ""
         ),
         IF($I48=3,
            "",
            IFBLANK(
               _xldudf_CX_PUSH(AM48, CX_ENTITY, $B48, AM$11, AM$14, AM$19,),
               ""
            )
         )
      )
   )
)),"")</f>
        <v/>
      </c>
      <c r="DN48" s="2445" t="str" cm="1">
        <f t="array" aca="1" ref="DN48" ca="1">IFERROR(IF(AN48*fxVal_normal=_PL!AN48,"",IF(OR(AN48="", NOT(ISNUMBER(AN48)), ISERROR(AN48), $B48=""), "",
   IF($I48=1,
      IFBLANK(
         _xldudf_CX_PUSH(AN48*fxVal_normal, CX_ENTITY, $B48, AN$11, AN$14, AN$19,),
         ""
      ),
      IF($I48=2,
         IFBLANK(
            _xldudf_CX_PUSH(AN48, CX_ENTITY, $B48, AN$11, AN$14, AN$19,),
            ""
         ),
         IF($I48=3,
            "",
            IFBLANK(
               _xldudf_CX_PUSH(AN48, CX_ENTITY, $B48, AN$11, AN$14, AN$19,),
               ""
            )
         )
      )
   )
)),"")</f>
        <v/>
      </c>
      <c r="DO48" s="2445" t="str" cm="1">
        <f t="array" aca="1" ref="DO48" ca="1">IFERROR(IF(AO48*fxVal_normal=_PL!AO48,"",IF(OR(AO48="", NOT(ISNUMBER(AO48)), ISERROR(AO48), $B48=""), "",
   IF($I48=1,
      IFBLANK(
         _xldudf_CX_PUSH(AO48*fxVal_normal, CX_ENTITY, $B48, AO$11, AO$14, AO$19,),
         ""
      ),
      IF($I48=2,
         IFBLANK(
            _xldudf_CX_PUSH(AO48, CX_ENTITY, $B48, AO$11, AO$14, AO$19,),
            ""
         ),
         IF($I48=3,
            "",
            IFBLANK(
               _xldudf_CX_PUSH(AO48, CX_ENTITY, $B48, AO$11, AO$14, AO$19,),
               ""
            )
         )
      )
   )
)),"")</f>
        <v/>
      </c>
      <c r="DP48" s="2445" t="str" cm="1">
        <f t="array" aca="1" ref="DP48" ca="1">IFERROR(IF(AP48*fxVal_normal=_PL!AP48,"",IF(OR(AP48="", NOT(ISNUMBER(AP48)), ISERROR(AP48), $B48=""), "",
   IF($I48=1,
      IFBLANK(
         _xldudf_CX_PUSH(AP48*fxVal_normal, CX_ENTITY, $B48, AP$11, AP$14, AP$19,),
         ""
      ),
      IF($I48=2,
         IFBLANK(
            _xldudf_CX_PUSH(AP48, CX_ENTITY, $B48, AP$11, AP$14, AP$19,),
            ""
         ),
         IF($I48=3,
            "",
            IFBLANK(
               _xldudf_CX_PUSH(AP48, CX_ENTITY, $B48, AP$11, AP$14, AP$19,),
               ""
            )
         )
      )
   )
)),"")</f>
        <v/>
      </c>
      <c r="DQ48" s="2445" t="str" cm="1">
        <f t="array" aca="1" ref="DQ48" ca="1">IFERROR(IF(AQ48*fxVal_normal=_PL!AQ48,"",IF(OR(AQ48="", NOT(ISNUMBER(AQ48)), ISERROR(AQ48), $B48=""), "",
   IF($I48=1,
      IFBLANK(
         _xldudf_CX_PUSH(AQ48*fxVal_normal, CX_ENTITY, $B48, AQ$11, AQ$14, AQ$19,),
         ""
      ),
      IF($I48=2,
         IFBLANK(
            _xldudf_CX_PUSH(AQ48, CX_ENTITY, $B48, AQ$11, AQ$14, AQ$19,),
            ""
         ),
         IF($I48=3,
            "",
            IFBLANK(
               _xldudf_CX_PUSH(AQ48, CX_ENTITY, $B48, AQ$11, AQ$14, AQ$19,),
               ""
            )
         )
      )
   )
)),"")</f>
        <v/>
      </c>
      <c r="DR48" s="2445" t="str" cm="1">
        <f t="array" aca="1" ref="DR48" ca="1">IFERROR(IF(AR48*fxVal_normal=_PL!AR48,"",IF(OR(AR48="", NOT(ISNUMBER(AR48)), ISERROR(AR48), $B48=""), "",
   IF($I48=1,
      IFBLANK(
         _xldudf_CX_PUSH(AR48*fxVal_normal, CX_ENTITY, $B48, AR$11, AR$14, AR$19,),
         ""
      ),
      IF($I48=2,
         IFBLANK(
            _xldudf_CX_PUSH(AR48, CX_ENTITY, $B48, AR$11, AR$14, AR$19,),
            ""
         ),
         IF($I48=3,
            "",
            IFBLANK(
               _xldudf_CX_PUSH(AR48, CX_ENTITY, $B48, AR$11, AR$14, AR$19,),
               ""
            )
         )
      )
   )
)),"")</f>
        <v/>
      </c>
      <c r="DS48" s="2445" t="str" cm="1">
        <f t="array" aca="1" ref="DS48" ca="1">IFERROR(IF(AS48*fxVal_normal=_PL!AS48,"",IF(OR(AS48="", NOT(ISNUMBER(AS48)), ISERROR(AS48), $B48=""), "",
   IF($I48=1,
      IFBLANK(
         _xldudf_CX_PUSH(AS48*fxVal_normal, CX_ENTITY, $B48, AS$11, AS$14, AS$19,),
         ""
      ),
      IF($I48=2,
         IFBLANK(
            _xldudf_CX_PUSH(AS48, CX_ENTITY, $B48, AS$11, AS$14, AS$19,),
            ""
         ),
         IF($I48=3,
            "",
            IFBLANK(
               _xldudf_CX_PUSH(AS48, CX_ENTITY, $B48, AS$11, AS$14, AS$19,),
               ""
            )
         )
      )
   )
)),"")</f>
        <v/>
      </c>
      <c r="DT48" s="2445" t="str" cm="1">
        <f t="array" aca="1" ref="DT48" ca="1">IFERROR(IF(AT48*fxVal_normal=_PL!AT48,"",IF(OR(AT48="", NOT(ISNUMBER(AT48)), ISERROR(AT48), $B48=""), "",
   IF($I48=1,
      IFBLANK(
         _xldudf_CX_PUSH(AT48*fxVal_normal, CX_ENTITY, $B48, AT$11, AT$14, AT$19,),
         ""
      ),
      IF($I48=2,
         IFBLANK(
            _xldudf_CX_PUSH(AT48, CX_ENTITY, $B48, AT$11, AT$14, AT$19,),
            ""
         ),
         IF($I48=3,
            "",
            IFBLANK(
               _xldudf_CX_PUSH(AT48, CX_ENTITY, $B48, AT$11, AT$14, AT$19,),
               ""
            )
         )
      )
   )
)),"")</f>
        <v/>
      </c>
      <c r="DU48" s="2445" t="str" cm="1">
        <f t="array" aca="1" ref="DU48" ca="1">IFERROR(IF(AU48*fxVal_normal=_PL!AU48,"",IF(OR(AU48="", NOT(ISNUMBER(AU48)), ISERROR(AU48), $B48=""), "",
   IF($I48=1,
      IFBLANK(
         _xldudf_CX_PUSH(AU48*fxVal_normal, CX_ENTITY, $B48, AU$11, AU$14, AU$19,),
         ""
      ),
      IF($I48=2,
         IFBLANK(
            _xldudf_CX_PUSH(AU48, CX_ENTITY, $B48, AU$11, AU$14, AU$19,),
            ""
         ),
         IF($I48=3,
            "",
            IFBLANK(
               _xldudf_CX_PUSH(AU48, CX_ENTITY, $B48, AU$11, AU$14, AU$19,),
               ""
            )
         )
      )
   )
)),"")</f>
        <v/>
      </c>
      <c r="DV48" s="2445" t="str" cm="1">
        <f t="array" aca="1" ref="DV48" ca="1">IFERROR(IF(AV48*fxVal_normal=_PL!AV48,"",IF(OR(AV48="", NOT(ISNUMBER(AV48)), ISERROR(AV48), $B48=""), "",
   IF($I48=1,
      IFBLANK(
         _xldudf_CX_PUSH(AV48*fxVal_normal, CX_ENTITY, $B48, AV$11, AV$14, AV$19,),
         ""
      ),
      IF($I48=2,
         IFBLANK(
            _xldudf_CX_PUSH(AV48, CX_ENTITY, $B48, AV$11, AV$14, AV$19,),
            ""
         ),
         IF($I48=3,
            "",
            IFBLANK(
               _xldudf_CX_PUSH(AV48, CX_ENTITY, $B48, AV$11, AV$14, AV$19,),
               ""
            )
         )
      )
   )
)),"")</f>
        <v/>
      </c>
      <c r="DW48" s="2445" t="str" cm="1">
        <f t="array" aca="1" ref="DW48" ca="1">IFERROR(IF(AW48*fxVal_normal=_PL!AW48,"",IF(OR(AW48="", NOT(ISNUMBER(AW48)), ISERROR(AW48), $B48=""), "",
   IF($I48=1,
      IFBLANK(
         _xldudf_CX_PUSH(AW48*fxVal_normal, CX_ENTITY, $B48, AW$11, AW$14, AW$19,),
         ""
      ),
      IF($I48=2,
         IFBLANK(
            _xldudf_CX_PUSH(AW48, CX_ENTITY, $B48, AW$11, AW$14, AW$19,),
            ""
         ),
         IF($I48=3,
            "",
            IFBLANK(
               _xldudf_CX_PUSH(AW48, CX_ENTITY, $B48, AW$11, AW$14, AW$19,),
               ""
            )
         )
      )
   )
)),"")</f>
        <v/>
      </c>
      <c r="DX48" s="2445" t="str" cm="1">
        <f t="array" aca="1" ref="DX48" ca="1">IFERROR(IF(AX48*fxVal_normal=_PL!AX48,"",IF(OR(AX48="", NOT(ISNUMBER(AX48)), ISERROR(AX48), $B48=""), "",
   IF($I48=1,
      IFBLANK(
         _xldudf_CX_PUSH(AX48*fxVal_normal, CX_ENTITY, $B48, AX$11, AX$14, AX$19,),
         ""
      ),
      IF($I48=2,
         IFBLANK(
            _xldudf_CX_PUSH(AX48, CX_ENTITY, $B48, AX$11, AX$14, AX$19,),
            ""
         ),
         IF($I48=3,
            "",
            IFBLANK(
               _xldudf_CX_PUSH(AX48, CX_ENTITY, $B48, AX$11, AX$14, AX$19,),
               ""
            )
         )
      )
   )
)),"")</f>
        <v/>
      </c>
      <c r="DY48" s="2445" t="str" cm="1">
        <f t="array" aca="1" ref="DY48" ca="1">IFERROR(IF(AY48*fxVal_normal=_PL!AY48,"",IF(OR(AY48="", NOT(ISNUMBER(AY48)), ISERROR(AY48), $B48=""), "",
   IF($I48=1,
      IFBLANK(
         _xldudf_CX_PUSH(AY48*fxVal_normal, CX_ENTITY, $B48, AY$11, AY$14, AY$19,),
         ""
      ),
      IF($I48=2,
         IFBLANK(
            _xldudf_CX_PUSH(AY48, CX_ENTITY, $B48, AY$11, AY$14, AY$19,),
            ""
         ),
         IF($I48=3,
            "",
            IFBLANK(
               _xldudf_CX_PUSH(AY48, CX_ENTITY, $B48, AY$11, AY$14, AY$19,),
               ""
            )
         )
      )
   )
)),"")</f>
        <v/>
      </c>
      <c r="DZ48" s="2445" t="str" cm="1">
        <f t="array" aca="1" ref="DZ48" ca="1">IFERROR(IF(AZ48*fxVal_normal=_PL!AZ48,"",IF(OR(AZ48="", NOT(ISNUMBER(AZ48)), ISERROR(AZ48), $B48=""), "",
   IF($I48=1,
      IFBLANK(
         _xldudf_CX_PUSH(AZ48*fxVal_normal, CX_ENTITY, $B48, AZ$11, AZ$14, AZ$19,),
         ""
      ),
      IF($I48=2,
         IFBLANK(
            _xldudf_CX_PUSH(AZ48, CX_ENTITY, $B48, AZ$11, AZ$14, AZ$19,),
            ""
         ),
         IF($I48=3,
            "",
            IFBLANK(
               _xldudf_CX_PUSH(AZ48, CX_ENTITY, $B48, AZ$11, AZ$14, AZ$19,),
               ""
            )
         )
      )
   )
)),"")</f>
        <v/>
      </c>
      <c r="EA48" s="2445" t="str" cm="1">
        <f t="array" aca="1" ref="EA48" ca="1">IFERROR(IF(BA48*fxVal_normal=_PL!BA48,"",IF(OR(BA48="", NOT(ISNUMBER(BA48)), ISERROR(BA48), $B48=""), "",
   IF($I48=1,
      IFBLANK(
         _xldudf_CX_PUSH(BA48*fxVal_normal, CX_ENTITY, $B48, BA$11, BA$14, BA$19,),
         ""
      ),
      IF($I48=2,
         IFBLANK(
            _xldudf_CX_PUSH(BA48, CX_ENTITY, $B48, BA$11, BA$14, BA$19,),
            ""
         ),
         IF($I48=3,
            "",
            IFBLANK(
               _xldudf_CX_PUSH(BA48, CX_ENTITY, $B48, BA$11, BA$14, BA$19,),
               ""
            )
         )
      )
   )
)),"")</f>
        <v/>
      </c>
      <c r="EB48" s="2445" t="str" cm="1">
        <f t="array" aca="1" ref="EB48" ca="1">IFERROR(IF(BB48*fxVal_normal=_PL!BB48,"",IF(OR(BB48="", NOT(ISNUMBER(BB48)), ISERROR(BB48), $B48=""), "",
   IF($I48=1,
      IFBLANK(
         _xldudf_CX_PUSH(BB48*fxVal_normal, CX_ENTITY, $B48, BB$11, BB$14, BB$19,),
         ""
      ),
      IF($I48=2,
         IFBLANK(
            _xldudf_CX_PUSH(BB48, CX_ENTITY, $B48, BB$11, BB$14, BB$19,),
            ""
         ),
         IF($I48=3,
            "",
            IFBLANK(
               _xldudf_CX_PUSH(BB48, CX_ENTITY, $B48, BB$11, BB$14, BB$19,),
               ""
            )
         )
      )
   )
)),"")</f>
        <v/>
      </c>
      <c r="EC48" s="2445" t="str" cm="1">
        <f t="array" aca="1" ref="EC48" ca="1">IFERROR(IF(BC48*fxVal_normal=_PL!BC48,"",IF(OR(BC48="", NOT(ISNUMBER(BC48)), ISERROR(BC48), $B48=""), "",
   IF($I48=1,
      IFBLANK(
         _xldudf_CX_PUSH(BC48*fxVal_normal, CX_ENTITY, $B48, BC$11, BC$14, BC$19,),
         ""
      ),
      IF($I48=2,
         IFBLANK(
            _xldudf_CX_PUSH(BC48, CX_ENTITY, $B48, BC$11, BC$14, BC$19,),
            ""
         ),
         IF($I48=3,
            "",
            IFBLANK(
               _xldudf_CX_PUSH(BC48, CX_ENTITY, $B48, BC$11, BC$14, BC$19,),
               ""
            )
         )
      )
   )
)),"")</f>
        <v/>
      </c>
      <c r="ED48" s="2445" t="str" cm="1">
        <f t="array" aca="1" ref="ED48" ca="1">IFERROR(IF(BD48*fxVal_normal=_PL!BD48,"",IF(OR(BD48="", NOT(ISNUMBER(BD48)), ISERROR(BD48), $B48=""), "",
   IF($I48=1,
      IFBLANK(
         _xldudf_CX_PUSH(BD48*fxVal_normal, CX_ENTITY, $B48, BD$11, BD$14, BD$19,),
         ""
      ),
      IF($I48=2,
         IFBLANK(
            _xldudf_CX_PUSH(BD48, CX_ENTITY, $B48, BD$11, BD$14, BD$19,),
            ""
         ),
         IF($I48=3,
            "",
            IFBLANK(
               _xldudf_CX_PUSH(BD48, CX_ENTITY, $B48, BD$11, BD$14, BD$19,),
               ""
            )
         )
      )
   )
)),"")</f>
        <v/>
      </c>
      <c r="EE48" s="2445" t="str" cm="1">
        <f t="array" aca="1" ref="EE48" ca="1">IFERROR(IF(BE48*fxVal_normal=_PL!BE48,"",IF(OR(BE48="", NOT(ISNUMBER(BE48)), ISERROR(BE48), $B48=""), "",
   IF($I48=1,
      IFBLANK(
         _xldudf_CX_PUSH(BE48*fxVal_normal, CX_ENTITY, $B48, BE$11, BE$14, BE$19,),
         ""
      ),
      IF($I48=2,
         IFBLANK(
            _xldudf_CX_PUSH(BE48, CX_ENTITY, $B48, BE$11, BE$14, BE$19,),
            ""
         ),
         IF($I48=3,
            "",
            IFBLANK(
               _xldudf_CX_PUSH(BE48, CX_ENTITY, $B48, BE$11, BE$14, BE$19,),
               ""
            )
         )
      )
   )
)),"")</f>
        <v/>
      </c>
      <c r="EF48" s="2445" t="str" cm="1">
        <f t="array" aca="1" ref="EF48" ca="1">IFERROR(IF(BF48*fxVal_normal=_PL!BF48,"",IF(OR(BF48="", NOT(ISNUMBER(BF48)), ISERROR(BF48), $B48=""), "",
   IF($I48=1,
      IFBLANK(
         _xldudf_CX_PUSH(BF48*fxVal_normal, CX_ENTITY, $B48, BF$11, BF$14, BF$19,),
         ""
      ),
      IF($I48=2,
         IFBLANK(
            _xldudf_CX_PUSH(BF48, CX_ENTITY, $B48, BF$11, BF$14, BF$19,),
            ""
         ),
         IF($I48=3,
            "",
            IFBLANK(
               _xldudf_CX_PUSH(BF48, CX_ENTITY, $B48, BF$11, BF$14, BF$19,),
               ""
            )
         )
      )
   )
)),"")</f>
        <v/>
      </c>
      <c r="EG48" s="2445" t="str" cm="1">
        <f t="array" aca="1" ref="EG48" ca="1">IFERROR(IF(BG48*fxVal_normal=_PL!BG48,"",IF(OR(BG48="", NOT(ISNUMBER(BG48)), ISERROR(BG48), $B48=""), "",
   IF($I48=1,
      IFBLANK(
         _xldudf_CX_PUSH(BG48*fxVal_normal, CX_ENTITY, $B48, BG$11, BG$14, BG$19,),
         ""
      ),
      IF($I48=2,
         IFBLANK(
            _xldudf_CX_PUSH(BG48, CX_ENTITY, $B48, BG$11, BG$14, BG$19,),
            ""
         ),
         IF($I48=3,
            "",
            IFBLANK(
               _xldudf_CX_PUSH(BG48, CX_ENTITY, $B48, BG$11, BG$14, BG$19,),
               ""
            )
         )
      )
   )
)),"")</f>
        <v/>
      </c>
      <c r="EH48" s="2445" t="str" cm="1">
        <f t="array" aca="1" ref="EH48" ca="1">IFERROR(IF(BH48*fxVal_normal=_PL!BH48,"",IF(OR(BH48="", NOT(ISNUMBER(BH48)), ISERROR(BH48), $B48=""), "",
   IF($I48=1,
      IFBLANK(
         _xldudf_CX_PUSH(BH48*fxVal_normal, CX_ENTITY, $B48, BH$11, BH$14, BH$19,),
         ""
      ),
      IF($I48=2,
         IFBLANK(
            _xldudf_CX_PUSH(BH48, CX_ENTITY, $B48, BH$11, BH$14, BH$19,),
            ""
         ),
         IF($I48=3,
            "",
            IFBLANK(
               _xldudf_CX_PUSH(BH48, CX_ENTITY, $B48, BH$11, BH$14, BH$19,),
               ""
            )
         )
      )
   )
)),"")</f>
        <v/>
      </c>
      <c r="EI48" s="2445" t="str" cm="1">
        <f t="array" aca="1" ref="EI48" ca="1">IFERROR(IF(BI48*fxVal_normal=_PL!BI48,"",IF(OR(BI48="", NOT(ISNUMBER(BI48)), ISERROR(BI48), $B48=""), "",
   IF($I48=1,
      IFBLANK(
         _xldudf_CX_PUSH(BI48*fxVal_normal, CX_ENTITY, $B48, BI$11, BI$14, BI$19,),
         ""
      ),
      IF($I48=2,
         IFBLANK(
            _xldudf_CX_PUSH(BI48, CX_ENTITY, $B48, BI$11, BI$14, BI$19,),
            ""
         ),
         IF($I48=3,
            "",
            IFBLANK(
               _xldudf_CX_PUSH(BI48, CX_ENTITY, $B48, BI$11, BI$14, BI$19,),
               ""
            )
         )
      )
   )
)),"")</f>
        <v/>
      </c>
      <c r="EJ48" s="2445" t="str" cm="1">
        <f t="array" aca="1" ref="EJ48" ca="1">IFERROR(IF(BJ48*fxVal_normal=_PL!BJ48,"",IF(OR(BJ48="", NOT(ISNUMBER(BJ48)), ISERROR(BJ48), $B48=""), "",
   IF($I48=1,
      IFBLANK(
         _xldudf_CX_PUSH(BJ48*fxVal_normal, CX_ENTITY, $B48, BJ$11, BJ$14, BJ$19,),
         ""
      ),
      IF($I48=2,
         IFBLANK(
            _xldudf_CX_PUSH(BJ48, CX_ENTITY, $B48, BJ$11, BJ$14, BJ$19,),
            ""
         ),
         IF($I48=3,
            "",
            IFBLANK(
               _xldudf_CX_PUSH(BJ48, CX_ENTITY, $B48, BJ$11, BJ$14, BJ$19,),
               ""
            )
         )
      )
   )
)),"")</f>
        <v/>
      </c>
      <c r="EK48" s="2445" t="str" cm="1">
        <f t="array" aca="1" ref="EK48" ca="1">IFERROR(IF(BK48*fxVal_normal=_PL!BK48,"",IF(OR(BK48="", NOT(ISNUMBER(BK48)), ISERROR(BK48), $B48=""), "",
   IF($I48=1,
      IFBLANK(
         _xldudf_CX_PUSH(BK48*fxVal_normal, CX_ENTITY, $B48, BK$11, BK$14, BK$19,),
         ""
      ),
      IF($I48=2,
         IFBLANK(
            _xldudf_CX_PUSH(BK48, CX_ENTITY, $B48, BK$11, BK$14, BK$19,),
            ""
         ),
         IF($I48=3,
            "",
            IFBLANK(
               _xldudf_CX_PUSH(BK48, CX_ENTITY, $B48, BK$11, BK$14, BK$19,),
               ""
            )
         )
      )
   )
)),"")</f>
        <v/>
      </c>
      <c r="EL48" s="2445" t="str" cm="1">
        <f t="array" aca="1" ref="EL48" ca="1">IFERROR(IF(BL48*fxVal_normal=_PL!BL48,"",IF(OR(BL48="", NOT(ISNUMBER(BL48)), ISERROR(BL48), $B48=""), "",
   IF($I48=1,
      IFBLANK(
         _xldudf_CX_PUSH(BL48*fxVal_normal, CX_ENTITY, $B48, BL$11, BL$14, BL$19,),
         ""
      ),
      IF($I48=2,
         IFBLANK(
            _xldudf_CX_PUSH(BL48, CX_ENTITY, $B48, BL$11, BL$14, BL$19,),
            ""
         ),
         IF($I48=3,
            "",
            IFBLANK(
               _xldudf_CX_PUSH(BL48, CX_ENTITY, $B48, BL$11, BL$14, BL$19,),
               ""
            )
         )
      )
   )
)),"")</f>
        <v/>
      </c>
      <c r="EM48" s="2445" t="str" cm="1">
        <f t="array" aca="1" ref="EM48" ca="1">IFERROR(IF(BM48*fxVal_normal=_PL!BM48,"",IF(OR(BM48="", NOT(ISNUMBER(BM48)), ISERROR(BM48), $B48=""), "",
   IF($I48=1,
      IFBLANK(
         _xldudf_CX_PUSH(BM48*fxVal_normal, CX_ENTITY, $B48, BM$11, BM$14, BM$19,),
         ""
      ),
      IF($I48=2,
         IFBLANK(
            _xldudf_CX_PUSH(BM48, CX_ENTITY, $B48, BM$11, BM$14, BM$19,),
            ""
         ),
         IF($I48=3,
            "",
            IFBLANK(
               _xldudf_CX_PUSH(BM48, CX_ENTITY, $B48, BM$11, BM$14, BM$19,),
               ""
            )
         )
      )
   )
)),"")</f>
        <v/>
      </c>
      <c r="EN48" s="2445" t="str" cm="1">
        <f t="array" aca="1" ref="EN48" ca="1">IFERROR(IF(BN48*fxVal_normal=_PL!BN48,"",IF(OR(BN48="", NOT(ISNUMBER(BN48)), ISERROR(BN48), $B48=""), "",
   IF($I48=1,
      IFBLANK(
         _xldudf_CX_PUSH(BN48*fxVal_normal, CX_ENTITY, $B48, BN$11, BN$14, BN$19,),
         ""
      ),
      IF($I48=2,
         IFBLANK(
            _xldudf_CX_PUSH(BN48, CX_ENTITY, $B48, BN$11, BN$14, BN$19,),
            ""
         ),
         IF($I48=3,
            "",
            IFBLANK(
               _xldudf_CX_PUSH(BN48, CX_ENTITY, $B48, BN$11, BN$14, BN$19,),
               ""
            )
         )
      )
   )
)),"")</f>
        <v/>
      </c>
    </row>
    <row r="49" spans="1:147" ht="21" customHeight="1">
      <c r="A49" s="1625"/>
      <c r="B49" s="2439" t="str">
        <f>_xlfn.LET(
_xlpm.IsNotAttrDynamic, D49="",
_xlpm.Attr,_PL!F49,
_xlpm.NotInUse,Y49=D49,
_xlpm.RESULT, IF(_xlpm.IsNotAttrDynamic, _xlpm.Attr, IF( _xlpm.NotInUse, "", Y49)
),IF(_xlpm.RESULT ="", "", _xlpm.RESULT))</f>
        <v>Custom Metric Amount 4</v>
      </c>
      <c r="C49" s="2439" t="str" cm="1">
        <f t="array" ref="C49">IFBLANK(_PL!C49,"")</f>
        <v>Custom Metric - Label 4</v>
      </c>
      <c r="D49" s="1548"/>
      <c r="E49" s="2453"/>
      <c r="F49" s="578"/>
      <c r="G49" s="578"/>
      <c r="H49" s="401"/>
      <c r="I49" s="401"/>
      <c r="J49" s="401"/>
      <c r="K49" s="578"/>
      <c r="L49" s="37"/>
      <c r="N49" s="158"/>
      <c r="O49" s="101"/>
      <c r="P49" s="52"/>
      <c r="Q49" s="101"/>
      <c r="R49" s="126"/>
      <c r="S49" s="101"/>
      <c r="T49" s="101"/>
      <c r="U49" s="39"/>
      <c r="V49" s="37"/>
      <c r="W49" s="91" t="str">
        <f t="shared" si="15"/>
        <v>Actual</v>
      </c>
      <c r="X49" s="2081" t="e">
        <f ca="1">_PL!X49</f>
        <v>#NAME?</v>
      </c>
      <c r="Y49" s="2466">
        <v>2</v>
      </c>
      <c r="Z49" s="198">
        <f>IF(Y49="", "", -1)</f>
        <v>-1</v>
      </c>
      <c r="AA49" s="200"/>
      <c r="AB49" s="2467" t="e">
        <f ca="1">IF(_PL!AB49="Error", "", _PL!AB49)</f>
        <v>#NAME?</v>
      </c>
      <c r="AC49" s="2468"/>
      <c r="AD49" s="2441">
        <v>1</v>
      </c>
      <c r="AE49" s="2441">
        <v>1</v>
      </c>
      <c r="AF49" s="2441">
        <v>1</v>
      </c>
      <c r="AG49" s="2441">
        <v>1</v>
      </c>
      <c r="AH49" s="2441">
        <v>1</v>
      </c>
      <c r="AI49" s="2441">
        <v>1</v>
      </c>
      <c r="AJ49" s="2441">
        <v>1</v>
      </c>
      <c r="AK49" s="2441">
        <v>1</v>
      </c>
      <c r="AL49" s="2441">
        <v>1</v>
      </c>
      <c r="AM49" s="2441">
        <v>1</v>
      </c>
      <c r="AN49" s="2441">
        <v>1</v>
      </c>
      <c r="AO49" s="2441">
        <v>1</v>
      </c>
      <c r="AP49" s="2441">
        <v>1</v>
      </c>
      <c r="AQ49" s="2441">
        <v>1</v>
      </c>
      <c r="AR49" s="2441">
        <v>1</v>
      </c>
      <c r="AS49" s="2441">
        <v>1</v>
      </c>
      <c r="AT49" s="2441">
        <v>1</v>
      </c>
      <c r="AU49" s="2441">
        <v>1</v>
      </c>
      <c r="AV49" s="2441">
        <v>1</v>
      </c>
      <c r="AW49" s="2441">
        <v>1</v>
      </c>
      <c r="AX49" s="2441">
        <v>1</v>
      </c>
      <c r="AY49" s="2441">
        <v>1</v>
      </c>
      <c r="AZ49" s="2441">
        <v>1</v>
      </c>
      <c r="BA49" s="2441">
        <v>1</v>
      </c>
      <c r="BB49" s="2441">
        <v>1</v>
      </c>
      <c r="BC49" s="2441">
        <v>1</v>
      </c>
      <c r="BD49" s="2441">
        <v>1</v>
      </c>
      <c r="BE49" s="2441">
        <v>1</v>
      </c>
      <c r="BF49" s="2441">
        <v>1</v>
      </c>
      <c r="BG49" s="2441">
        <v>1</v>
      </c>
      <c r="BH49" s="2441">
        <v>1</v>
      </c>
      <c r="BI49" s="2441">
        <v>1</v>
      </c>
      <c r="BJ49" s="2441">
        <v>1</v>
      </c>
      <c r="BK49" s="2441">
        <v>1</v>
      </c>
      <c r="BL49" s="2441">
        <v>1</v>
      </c>
      <c r="BM49" s="2441">
        <v>1</v>
      </c>
      <c r="BN49" s="2441">
        <v>1</v>
      </c>
      <c r="BO49" s="2442"/>
      <c r="BP49" s="2442"/>
      <c r="BQ49" s="2442"/>
      <c r="BR49" s="2442"/>
      <c r="BS49" s="2442"/>
      <c r="BT49" s="2442"/>
      <c r="BU49" s="2442"/>
      <c r="BV49" s="2442"/>
      <c r="BW49" s="2442"/>
      <c r="BX49" s="2442"/>
      <c r="BY49" s="2442"/>
      <c r="BZ49" s="2442"/>
      <c r="CA49" s="34"/>
      <c r="CC49" s="33"/>
      <c r="CD49" s="1772" t="e" cm="1">
        <f t="array" aca="1" ref="CD49" ca="1">_xlfn.LET( _xlpm.CheckBlank, SUM(PL!$AD49:'PL'!$BN49) = 0, IF(_xlpm.CheckBlank, "", SUM(_xlfn._xlws.FILTER(PL!$AD49:$BN49,(YEAR(PL!$AD$12:$BN$12)=PL!CD$12)*(array_timeline&lt;=PL!CD$11)))))</f>
        <v>#NAME?</v>
      </c>
      <c r="CE49" s="1772" t="e" cm="1">
        <f t="array" aca="1" ref="CE49" ca="1">_xlfn.LET( _xlpm.CheckBlank, SUM(PL!$AD49:'PL'!$BN49) = 0, IF(_xlpm.CheckBlank, "", SUM(_xlfn._xlws.FILTER(PL!$AD49:$BN49,(YEAR(PL!$AD$12:$BN$12)=PL!CE$12)*(array_timeline&lt;=PL!CE$11)))))</f>
        <v>#NAME?</v>
      </c>
      <c r="CF49" s="178"/>
      <c r="CG49" s="1461" t="str" cm="1">
        <f t="array" aca="1" ref="CG49" ca="1">IFERROR(_xlfn.LET(_xlpm.CheckBlank,SUM(PL!$AD49:$BN49)=0,IF(_xlpm.CheckBlank,"",SUM(_xlfn._xlws.FILTER(PL!$AD49:$BN49,(YEAR(PL!$AD$12:$BN$12)=PL!CG$12)*(array_timeline&lt;=PL!CG$11))))),"n/a")</f>
        <v>n/a</v>
      </c>
      <c r="CH49" s="1461" t="e" cm="1">
        <f t="array" aca="1" ref="CH49" ca="1">_xlfn.LET( _xlpm.CheckBlank, SUM(PL!$AD49:$BN49) = 0, IF(_xlpm.CheckBlank, "", SUM(_xlfn._xlws.FILTER(PL!$AD49:$BN49,(YEAR(PL!$AD$12:$BN$12)=PL!CH$12)*(array_timeline&lt;=PL!CH$11)))))</f>
        <v>#NAME?</v>
      </c>
      <c r="CI49" s="88"/>
      <c r="CJ49" s="1461" cm="1">
        <f t="array" ref="CJ49">_xlfn.LET( _xlpm.CheckBlank, SUM(PL!$AD49:$BN49) = 0, IF(_xlpm.CheckBlank, "", SUM(_xlfn.TAKE(_xlfn.DROP(PL!$AD49:$BN49, ,-DATEDIFF(PL!CJ$11, val_asOfDate,"M")),1,-12))))</f>
        <v>12</v>
      </c>
      <c r="CK49" s="1461" cm="1">
        <f t="array" ref="CK49">_xlfn.LET( _xlpm.CheckBlank, SUM(PL!$AD49:$BN49) = 0, IF(_xlpm.CheckBlank, "", SUM(_xlfn.TAKE(_xlfn.DROP(PL!$AD49:$BN49, ,-DATEDIFF(PL!CK$11, val_asOfDate,"M")),1,-12))))</f>
        <v>12</v>
      </c>
      <c r="CL49" s="88"/>
      <c r="CM49" s="2441">
        <v>1</v>
      </c>
      <c r="CN49" s="2441">
        <v>1</v>
      </c>
      <c r="CO49" s="88"/>
      <c r="CP49" s="2441">
        <v>1</v>
      </c>
      <c r="CQ49" s="2441">
        <v>1</v>
      </c>
      <c r="CR49" s="34"/>
      <c r="CS49" s="2056"/>
      <c r="CT49" s="2447" t="e" cm="1">
        <f t="array" aca="1" ref="CT49" ca="1">IF(Y49="","",IF(ISNUMBER(SEARCH("Select",$Y49)),"",_xldudf_CX_PUSH($Y49,CX_ENTITY,C49,val_asOfDate)))</f>
        <v>#NAME?</v>
      </c>
      <c r="CU49" s="2447" t="e" cm="1">
        <f t="array" aca="1" ref="CU49" ca="1">IF(Y49="","",IF(ISNUMBER(SEARCH("Select",$Y49)),"",_xldudf_CX_PUSH($Y49,CX_ENTITY,C49,EOMONTH(val_asOfDate,1))))</f>
        <v>#NAME?</v>
      </c>
      <c r="CV49" s="2447" t="e" cm="1">
        <f t="array" aca="1" ref="CV49" ca="1">IF(Y49="","",IF(ISNUMBER(SEARCH("Select",$Y49)),"",_xldudf_CX_PUSH($Y49,CX_ENTITY,C49,EOMONTH(val_asOfDate,2))))</f>
        <v>#NAME?</v>
      </c>
      <c r="CW49" s="2447" t="e" cm="1">
        <f t="array" aca="1" ref="CW49" ca="1">IF(Y49="","",IF(ISNUMBER(SEARCH("Select",$Y49)),"",_xldudf_CX_PUSH($Y49,CX_ENTITY,C49,EOMONTH(val_asOfDate,3))))</f>
        <v>#NAME?</v>
      </c>
      <c r="CX49" s="2443"/>
      <c r="CY49" s="2444"/>
      <c r="CZ49" s="2444"/>
      <c r="DA49" s="2444"/>
      <c r="DB49" s="2444"/>
      <c r="DC49" s="2443"/>
      <c r="DD49" s="2445" t="str" cm="1">
        <f t="array" aca="1" ref="DD49" ca="1">IFERROR(IF(AD49*fxVal_normal=_PL!AD49,"",IF(OR(AD49="", NOT(ISNUMBER(AD49)), ISERROR(AD49), $B49=""), "",
   IF($I49=1,
      IFBLANK(
         _xldudf_CX_PUSH(AD49*fxVal_normal, CX_ENTITY, $B49, AD$11, AD$14, AD$19,),
         ""
      ),
      IF($I49=2,
         IFBLANK(
            _xldudf_CX_PUSH(AD49, CX_ENTITY, $B49, AD$11, AD$14, AD$19,),
            ""
         ),
         IF($I49=3,
            "",
            IFBLANK(
               _xldudf_CX_PUSH(AD49, CX_ENTITY, $B49, AD$11, AD$14, AD$19,),
               ""
            )
         )
      )
   )
)),"")</f>
        <v/>
      </c>
      <c r="DE49" s="2445" t="str" cm="1">
        <f t="array" aca="1" ref="DE49" ca="1">IFERROR(IF(AE49*fxVal_normal=_PL!AE49,"",IF(OR(AE49="", NOT(ISNUMBER(AE49)), ISERROR(AE49), $B49=""), "",
   IF($I49=1,
      IFBLANK(
         _xldudf_CX_PUSH(AE49*fxVal_normal, CX_ENTITY, $B49, AE$11, AE$14, AE$19,),
         ""
      ),
      IF($I49=2,
         IFBLANK(
            _xldudf_CX_PUSH(AE49, CX_ENTITY, $B49, AE$11, AE$14, AE$19,),
            ""
         ),
         IF($I49=3,
            "",
            IFBLANK(
               _xldudf_CX_PUSH(AE49, CX_ENTITY, $B49, AE$11, AE$14, AE$19,),
               ""
            )
         )
      )
   )
)),"")</f>
        <v/>
      </c>
      <c r="DF49" s="2445" t="str" cm="1">
        <f t="array" aca="1" ref="DF49" ca="1">IFERROR(IF(AF49*fxVal_normal=_PL!AF49,"",IF(OR(AF49="", NOT(ISNUMBER(AF49)), ISERROR(AF49), $B49=""), "",
   IF($I49=1,
      IFBLANK(
         _xldudf_CX_PUSH(AF49*fxVal_normal, CX_ENTITY, $B49, AF$11, AF$14, AF$19,),
         ""
      ),
      IF($I49=2,
         IFBLANK(
            _xldudf_CX_PUSH(AF49, CX_ENTITY, $B49, AF$11, AF$14, AF$19,),
            ""
         ),
         IF($I49=3,
            "",
            IFBLANK(
               _xldudf_CX_PUSH(AF49, CX_ENTITY, $B49, AF$11, AF$14, AF$19,),
               ""
            )
         )
      )
   )
)),"")</f>
        <v/>
      </c>
      <c r="DG49" s="2445" t="str" cm="1">
        <f t="array" aca="1" ref="DG49" ca="1">IFERROR(IF(AG49*fxVal_normal=_PL!AG49,"",IF(OR(AG49="", NOT(ISNUMBER(AG49)), ISERROR(AG49), $B49=""), "",
   IF($I49=1,
      IFBLANK(
         _xldudf_CX_PUSH(AG49*fxVal_normal, CX_ENTITY, $B49, AG$11, AG$14, AG$19,),
         ""
      ),
      IF($I49=2,
         IFBLANK(
            _xldudf_CX_PUSH(AG49, CX_ENTITY, $B49, AG$11, AG$14, AG$19,),
            ""
         ),
         IF($I49=3,
            "",
            IFBLANK(
               _xldudf_CX_PUSH(AG49, CX_ENTITY, $B49, AG$11, AG$14, AG$19,),
               ""
            )
         )
      )
   )
)),"")</f>
        <v/>
      </c>
      <c r="DH49" s="2445" t="str" cm="1">
        <f t="array" aca="1" ref="DH49" ca="1">IFERROR(IF(AH49*fxVal_normal=_PL!AH49,"",IF(OR(AH49="", NOT(ISNUMBER(AH49)), ISERROR(AH49), $B49=""), "",
   IF($I49=1,
      IFBLANK(
         _xldudf_CX_PUSH(AH49*fxVal_normal, CX_ENTITY, $B49, AH$11, AH$14, AH$19,),
         ""
      ),
      IF($I49=2,
         IFBLANK(
            _xldudf_CX_PUSH(AH49, CX_ENTITY, $B49, AH$11, AH$14, AH$19,),
            ""
         ),
         IF($I49=3,
            "",
            IFBLANK(
               _xldudf_CX_PUSH(AH49, CX_ENTITY, $B49, AH$11, AH$14, AH$19,),
               ""
            )
         )
      )
   )
)),"")</f>
        <v/>
      </c>
      <c r="DI49" s="2445" t="str" cm="1">
        <f t="array" aca="1" ref="DI49" ca="1">IFERROR(IF(AI49*fxVal_normal=_PL!AI49,"",IF(OR(AI49="", NOT(ISNUMBER(AI49)), ISERROR(AI49), $B49=""), "",
   IF($I49=1,
      IFBLANK(
         _xldudf_CX_PUSH(AI49*fxVal_normal, CX_ENTITY, $B49, AI$11, AI$14, AI$19,),
         ""
      ),
      IF($I49=2,
         IFBLANK(
            _xldudf_CX_PUSH(AI49, CX_ENTITY, $B49, AI$11, AI$14, AI$19,),
            ""
         ),
         IF($I49=3,
            "",
            IFBLANK(
               _xldudf_CX_PUSH(AI49, CX_ENTITY, $B49, AI$11, AI$14, AI$19,),
               ""
            )
         )
      )
   )
)),"")</f>
        <v/>
      </c>
      <c r="DJ49" s="2445" t="str" cm="1">
        <f t="array" aca="1" ref="DJ49" ca="1">IFERROR(IF(AJ49*fxVal_normal=_PL!AJ49,"",IF(OR(AJ49="", NOT(ISNUMBER(AJ49)), ISERROR(AJ49), $B49=""), "",
   IF($I49=1,
      IFBLANK(
         _xldudf_CX_PUSH(AJ49*fxVal_normal, CX_ENTITY, $B49, AJ$11, AJ$14, AJ$19,),
         ""
      ),
      IF($I49=2,
         IFBLANK(
            _xldudf_CX_PUSH(AJ49, CX_ENTITY, $B49, AJ$11, AJ$14, AJ$19,),
            ""
         ),
         IF($I49=3,
            "",
            IFBLANK(
               _xldudf_CX_PUSH(AJ49, CX_ENTITY, $B49, AJ$11, AJ$14, AJ$19,),
               ""
            )
         )
      )
   )
)),"")</f>
        <v/>
      </c>
      <c r="DK49" s="2445" t="str" cm="1">
        <f t="array" aca="1" ref="DK49" ca="1">IFERROR(IF(AK49*fxVal_normal=_PL!AK49,"",IF(OR(AK49="", NOT(ISNUMBER(AK49)), ISERROR(AK49), $B49=""), "",
   IF($I49=1,
      IFBLANK(
         _xldudf_CX_PUSH(AK49*fxVal_normal, CX_ENTITY, $B49, AK$11, AK$14, AK$19,),
         ""
      ),
      IF($I49=2,
         IFBLANK(
            _xldudf_CX_PUSH(AK49, CX_ENTITY, $B49, AK$11, AK$14, AK$19,),
            ""
         ),
         IF($I49=3,
            "",
            IFBLANK(
               _xldudf_CX_PUSH(AK49, CX_ENTITY, $B49, AK$11, AK$14, AK$19,),
               ""
            )
         )
      )
   )
)),"")</f>
        <v/>
      </c>
      <c r="DL49" s="2445" t="str" cm="1">
        <f t="array" aca="1" ref="DL49" ca="1">IFERROR(IF(AL49*fxVal_normal=_PL!AL49,"",IF(OR(AL49="", NOT(ISNUMBER(AL49)), ISERROR(AL49), $B49=""), "",
   IF($I49=1,
      IFBLANK(
         _xldudf_CX_PUSH(AL49*fxVal_normal, CX_ENTITY, $B49, AL$11, AL$14, AL$19,),
         ""
      ),
      IF($I49=2,
         IFBLANK(
            _xldudf_CX_PUSH(AL49, CX_ENTITY, $B49, AL$11, AL$14, AL$19,),
            ""
         ),
         IF($I49=3,
            "",
            IFBLANK(
               _xldudf_CX_PUSH(AL49, CX_ENTITY, $B49, AL$11, AL$14, AL$19,),
               ""
            )
         )
      )
   )
)),"")</f>
        <v/>
      </c>
      <c r="DM49" s="2445" t="str" cm="1">
        <f t="array" aca="1" ref="DM49" ca="1">IFERROR(IF(AM49*fxVal_normal=_PL!AM49,"",IF(OR(AM49="", NOT(ISNUMBER(AM49)), ISERROR(AM49), $B49=""), "",
   IF($I49=1,
      IFBLANK(
         _xldudf_CX_PUSH(AM49*fxVal_normal, CX_ENTITY, $B49, AM$11, AM$14, AM$19,),
         ""
      ),
      IF($I49=2,
         IFBLANK(
            _xldudf_CX_PUSH(AM49, CX_ENTITY, $B49, AM$11, AM$14, AM$19,),
            ""
         ),
         IF($I49=3,
            "",
            IFBLANK(
               _xldudf_CX_PUSH(AM49, CX_ENTITY, $B49, AM$11, AM$14, AM$19,),
               ""
            )
         )
      )
   )
)),"")</f>
        <v/>
      </c>
      <c r="DN49" s="2445" t="str" cm="1">
        <f t="array" aca="1" ref="DN49" ca="1">IFERROR(IF(AN49*fxVal_normal=_PL!AN49,"",IF(OR(AN49="", NOT(ISNUMBER(AN49)), ISERROR(AN49), $B49=""), "",
   IF($I49=1,
      IFBLANK(
         _xldudf_CX_PUSH(AN49*fxVal_normal, CX_ENTITY, $B49, AN$11, AN$14, AN$19,),
         ""
      ),
      IF($I49=2,
         IFBLANK(
            _xldudf_CX_PUSH(AN49, CX_ENTITY, $B49, AN$11, AN$14, AN$19,),
            ""
         ),
         IF($I49=3,
            "",
            IFBLANK(
               _xldudf_CX_PUSH(AN49, CX_ENTITY, $B49, AN$11, AN$14, AN$19,),
               ""
            )
         )
      )
   )
)),"")</f>
        <v/>
      </c>
      <c r="DO49" s="2445" t="str" cm="1">
        <f t="array" aca="1" ref="DO49" ca="1">IFERROR(IF(AO49*fxVal_normal=_PL!AO49,"",IF(OR(AO49="", NOT(ISNUMBER(AO49)), ISERROR(AO49), $B49=""), "",
   IF($I49=1,
      IFBLANK(
         _xldudf_CX_PUSH(AO49*fxVal_normal, CX_ENTITY, $B49, AO$11, AO$14, AO$19,),
         ""
      ),
      IF($I49=2,
         IFBLANK(
            _xldudf_CX_PUSH(AO49, CX_ENTITY, $B49, AO$11, AO$14, AO$19,),
            ""
         ),
         IF($I49=3,
            "",
            IFBLANK(
               _xldudf_CX_PUSH(AO49, CX_ENTITY, $B49, AO$11, AO$14, AO$19,),
               ""
            )
         )
      )
   )
)),"")</f>
        <v/>
      </c>
      <c r="DP49" s="2445" t="str" cm="1">
        <f t="array" aca="1" ref="DP49" ca="1">IFERROR(IF(AP49*fxVal_normal=_PL!AP49,"",IF(OR(AP49="", NOT(ISNUMBER(AP49)), ISERROR(AP49), $B49=""), "",
   IF($I49=1,
      IFBLANK(
         _xldudf_CX_PUSH(AP49*fxVal_normal, CX_ENTITY, $B49, AP$11, AP$14, AP$19,),
         ""
      ),
      IF($I49=2,
         IFBLANK(
            _xldudf_CX_PUSH(AP49, CX_ENTITY, $B49, AP$11, AP$14, AP$19,),
            ""
         ),
         IF($I49=3,
            "",
            IFBLANK(
               _xldudf_CX_PUSH(AP49, CX_ENTITY, $B49, AP$11, AP$14, AP$19,),
               ""
            )
         )
      )
   )
)),"")</f>
        <v/>
      </c>
      <c r="DQ49" s="2445" t="str" cm="1">
        <f t="array" aca="1" ref="DQ49" ca="1">IFERROR(IF(AQ49*fxVal_normal=_PL!AQ49,"",IF(OR(AQ49="", NOT(ISNUMBER(AQ49)), ISERROR(AQ49), $B49=""), "",
   IF($I49=1,
      IFBLANK(
         _xldudf_CX_PUSH(AQ49*fxVal_normal, CX_ENTITY, $B49, AQ$11, AQ$14, AQ$19,),
         ""
      ),
      IF($I49=2,
         IFBLANK(
            _xldudf_CX_PUSH(AQ49, CX_ENTITY, $B49, AQ$11, AQ$14, AQ$19,),
            ""
         ),
         IF($I49=3,
            "",
            IFBLANK(
               _xldudf_CX_PUSH(AQ49, CX_ENTITY, $B49, AQ$11, AQ$14, AQ$19,),
               ""
            )
         )
      )
   )
)),"")</f>
        <v/>
      </c>
      <c r="DR49" s="2445" t="str" cm="1">
        <f t="array" aca="1" ref="DR49" ca="1">IFERROR(IF(AR49*fxVal_normal=_PL!AR49,"",IF(OR(AR49="", NOT(ISNUMBER(AR49)), ISERROR(AR49), $B49=""), "",
   IF($I49=1,
      IFBLANK(
         _xldudf_CX_PUSH(AR49*fxVal_normal, CX_ENTITY, $B49, AR$11, AR$14, AR$19,),
         ""
      ),
      IF($I49=2,
         IFBLANK(
            _xldudf_CX_PUSH(AR49, CX_ENTITY, $B49, AR$11, AR$14, AR$19,),
            ""
         ),
         IF($I49=3,
            "",
            IFBLANK(
               _xldudf_CX_PUSH(AR49, CX_ENTITY, $B49, AR$11, AR$14, AR$19,),
               ""
            )
         )
      )
   )
)),"")</f>
        <v/>
      </c>
      <c r="DS49" s="2445" t="str" cm="1">
        <f t="array" aca="1" ref="DS49" ca="1">IFERROR(IF(AS49*fxVal_normal=_PL!AS49,"",IF(OR(AS49="", NOT(ISNUMBER(AS49)), ISERROR(AS49), $B49=""), "",
   IF($I49=1,
      IFBLANK(
         _xldudf_CX_PUSH(AS49*fxVal_normal, CX_ENTITY, $B49, AS$11, AS$14, AS$19,),
         ""
      ),
      IF($I49=2,
         IFBLANK(
            _xldudf_CX_PUSH(AS49, CX_ENTITY, $B49, AS$11, AS$14, AS$19,),
            ""
         ),
         IF($I49=3,
            "",
            IFBLANK(
               _xldudf_CX_PUSH(AS49, CX_ENTITY, $B49, AS$11, AS$14, AS$19,),
               ""
            )
         )
      )
   )
)),"")</f>
        <v/>
      </c>
      <c r="DT49" s="2445" t="str" cm="1">
        <f t="array" aca="1" ref="DT49" ca="1">IFERROR(IF(AT49*fxVal_normal=_PL!AT49,"",IF(OR(AT49="", NOT(ISNUMBER(AT49)), ISERROR(AT49), $B49=""), "",
   IF($I49=1,
      IFBLANK(
         _xldudf_CX_PUSH(AT49*fxVal_normal, CX_ENTITY, $B49, AT$11, AT$14, AT$19,),
         ""
      ),
      IF($I49=2,
         IFBLANK(
            _xldudf_CX_PUSH(AT49, CX_ENTITY, $B49, AT$11, AT$14, AT$19,),
            ""
         ),
         IF($I49=3,
            "",
            IFBLANK(
               _xldudf_CX_PUSH(AT49, CX_ENTITY, $B49, AT$11, AT$14, AT$19,),
               ""
            )
         )
      )
   )
)),"")</f>
        <v/>
      </c>
      <c r="DU49" s="2445" t="str" cm="1">
        <f t="array" aca="1" ref="DU49" ca="1">IFERROR(IF(AU49*fxVal_normal=_PL!AU49,"",IF(OR(AU49="", NOT(ISNUMBER(AU49)), ISERROR(AU49), $B49=""), "",
   IF($I49=1,
      IFBLANK(
         _xldudf_CX_PUSH(AU49*fxVal_normal, CX_ENTITY, $B49, AU$11, AU$14, AU$19,),
         ""
      ),
      IF($I49=2,
         IFBLANK(
            _xldudf_CX_PUSH(AU49, CX_ENTITY, $B49, AU$11, AU$14, AU$19,),
            ""
         ),
         IF($I49=3,
            "",
            IFBLANK(
               _xldudf_CX_PUSH(AU49, CX_ENTITY, $B49, AU$11, AU$14, AU$19,),
               ""
            )
         )
      )
   )
)),"")</f>
        <v/>
      </c>
      <c r="DV49" s="2445" t="str" cm="1">
        <f t="array" aca="1" ref="DV49" ca="1">IFERROR(IF(AV49*fxVal_normal=_PL!AV49,"",IF(OR(AV49="", NOT(ISNUMBER(AV49)), ISERROR(AV49), $B49=""), "",
   IF($I49=1,
      IFBLANK(
         _xldudf_CX_PUSH(AV49*fxVal_normal, CX_ENTITY, $B49, AV$11, AV$14, AV$19,),
         ""
      ),
      IF($I49=2,
         IFBLANK(
            _xldudf_CX_PUSH(AV49, CX_ENTITY, $B49, AV$11, AV$14, AV$19,),
            ""
         ),
         IF($I49=3,
            "",
            IFBLANK(
               _xldudf_CX_PUSH(AV49, CX_ENTITY, $B49, AV$11, AV$14, AV$19,),
               ""
            )
         )
      )
   )
)),"")</f>
        <v/>
      </c>
      <c r="DW49" s="2445" t="str" cm="1">
        <f t="array" aca="1" ref="DW49" ca="1">IFERROR(IF(AW49*fxVal_normal=_PL!AW49,"",IF(OR(AW49="", NOT(ISNUMBER(AW49)), ISERROR(AW49), $B49=""), "",
   IF($I49=1,
      IFBLANK(
         _xldudf_CX_PUSH(AW49*fxVal_normal, CX_ENTITY, $B49, AW$11, AW$14, AW$19,),
         ""
      ),
      IF($I49=2,
         IFBLANK(
            _xldudf_CX_PUSH(AW49, CX_ENTITY, $B49, AW$11, AW$14, AW$19,),
            ""
         ),
         IF($I49=3,
            "",
            IFBLANK(
               _xldudf_CX_PUSH(AW49, CX_ENTITY, $B49, AW$11, AW$14, AW$19,),
               ""
            )
         )
      )
   )
)),"")</f>
        <v/>
      </c>
      <c r="DX49" s="2445" t="str" cm="1">
        <f t="array" aca="1" ref="DX49" ca="1">IFERROR(IF(AX49*fxVal_normal=_PL!AX49,"",IF(OR(AX49="", NOT(ISNUMBER(AX49)), ISERROR(AX49), $B49=""), "",
   IF($I49=1,
      IFBLANK(
         _xldudf_CX_PUSH(AX49*fxVal_normal, CX_ENTITY, $B49, AX$11, AX$14, AX$19,),
         ""
      ),
      IF($I49=2,
         IFBLANK(
            _xldudf_CX_PUSH(AX49, CX_ENTITY, $B49, AX$11, AX$14, AX$19,),
            ""
         ),
         IF($I49=3,
            "",
            IFBLANK(
               _xldudf_CX_PUSH(AX49, CX_ENTITY, $B49, AX$11, AX$14, AX$19,),
               ""
            )
         )
      )
   )
)),"")</f>
        <v/>
      </c>
      <c r="DY49" s="2445" t="str" cm="1">
        <f t="array" aca="1" ref="DY49" ca="1">IFERROR(IF(AY49*fxVal_normal=_PL!AY49,"",IF(OR(AY49="", NOT(ISNUMBER(AY49)), ISERROR(AY49), $B49=""), "",
   IF($I49=1,
      IFBLANK(
         _xldudf_CX_PUSH(AY49*fxVal_normal, CX_ENTITY, $B49, AY$11, AY$14, AY$19,),
         ""
      ),
      IF($I49=2,
         IFBLANK(
            _xldudf_CX_PUSH(AY49, CX_ENTITY, $B49, AY$11, AY$14, AY$19,),
            ""
         ),
         IF($I49=3,
            "",
            IFBLANK(
               _xldudf_CX_PUSH(AY49, CX_ENTITY, $B49, AY$11, AY$14, AY$19,),
               ""
            )
         )
      )
   )
)),"")</f>
        <v/>
      </c>
      <c r="DZ49" s="2445" t="str" cm="1">
        <f t="array" aca="1" ref="DZ49" ca="1">IFERROR(IF(AZ49*fxVal_normal=_PL!AZ49,"",IF(OR(AZ49="", NOT(ISNUMBER(AZ49)), ISERROR(AZ49), $B49=""), "",
   IF($I49=1,
      IFBLANK(
         _xldudf_CX_PUSH(AZ49*fxVal_normal, CX_ENTITY, $B49, AZ$11, AZ$14, AZ$19,),
         ""
      ),
      IF($I49=2,
         IFBLANK(
            _xldudf_CX_PUSH(AZ49, CX_ENTITY, $B49, AZ$11, AZ$14, AZ$19,),
            ""
         ),
         IF($I49=3,
            "",
            IFBLANK(
               _xldudf_CX_PUSH(AZ49, CX_ENTITY, $B49, AZ$11, AZ$14, AZ$19,),
               ""
            )
         )
      )
   )
)),"")</f>
        <v/>
      </c>
      <c r="EA49" s="2445" t="str" cm="1">
        <f t="array" aca="1" ref="EA49" ca="1">IFERROR(IF(BA49*fxVal_normal=_PL!BA49,"",IF(OR(BA49="", NOT(ISNUMBER(BA49)), ISERROR(BA49), $B49=""), "",
   IF($I49=1,
      IFBLANK(
         _xldudf_CX_PUSH(BA49*fxVal_normal, CX_ENTITY, $B49, BA$11, BA$14, BA$19,),
         ""
      ),
      IF($I49=2,
         IFBLANK(
            _xldudf_CX_PUSH(BA49, CX_ENTITY, $B49, BA$11, BA$14, BA$19,),
            ""
         ),
         IF($I49=3,
            "",
            IFBLANK(
               _xldudf_CX_PUSH(BA49, CX_ENTITY, $B49, BA$11, BA$14, BA$19,),
               ""
            )
         )
      )
   )
)),"")</f>
        <v/>
      </c>
      <c r="EB49" s="2445" t="str" cm="1">
        <f t="array" aca="1" ref="EB49" ca="1">IFERROR(IF(BB49*fxVal_normal=_PL!BB49,"",IF(OR(BB49="", NOT(ISNUMBER(BB49)), ISERROR(BB49), $B49=""), "",
   IF($I49=1,
      IFBLANK(
         _xldudf_CX_PUSH(BB49*fxVal_normal, CX_ENTITY, $B49, BB$11, BB$14, BB$19,),
         ""
      ),
      IF($I49=2,
         IFBLANK(
            _xldudf_CX_PUSH(BB49, CX_ENTITY, $B49, BB$11, BB$14, BB$19,),
            ""
         ),
         IF($I49=3,
            "",
            IFBLANK(
               _xldudf_CX_PUSH(BB49, CX_ENTITY, $B49, BB$11, BB$14, BB$19,),
               ""
            )
         )
      )
   )
)),"")</f>
        <v/>
      </c>
      <c r="EC49" s="2445" t="str" cm="1">
        <f t="array" aca="1" ref="EC49" ca="1">IFERROR(IF(BC49*fxVal_normal=_PL!BC49,"",IF(OR(BC49="", NOT(ISNUMBER(BC49)), ISERROR(BC49), $B49=""), "",
   IF($I49=1,
      IFBLANK(
         _xldudf_CX_PUSH(BC49*fxVal_normal, CX_ENTITY, $B49, BC$11, BC$14, BC$19,),
         ""
      ),
      IF($I49=2,
         IFBLANK(
            _xldudf_CX_PUSH(BC49, CX_ENTITY, $B49, BC$11, BC$14, BC$19,),
            ""
         ),
         IF($I49=3,
            "",
            IFBLANK(
               _xldudf_CX_PUSH(BC49, CX_ENTITY, $B49, BC$11, BC$14, BC$19,),
               ""
            )
         )
      )
   )
)),"")</f>
        <v/>
      </c>
      <c r="ED49" s="2445" t="str" cm="1">
        <f t="array" aca="1" ref="ED49" ca="1">IFERROR(IF(BD49*fxVal_normal=_PL!BD49,"",IF(OR(BD49="", NOT(ISNUMBER(BD49)), ISERROR(BD49), $B49=""), "",
   IF($I49=1,
      IFBLANK(
         _xldudf_CX_PUSH(BD49*fxVal_normal, CX_ENTITY, $B49, BD$11, BD$14, BD$19,),
         ""
      ),
      IF($I49=2,
         IFBLANK(
            _xldudf_CX_PUSH(BD49, CX_ENTITY, $B49, BD$11, BD$14, BD$19,),
            ""
         ),
         IF($I49=3,
            "",
            IFBLANK(
               _xldudf_CX_PUSH(BD49, CX_ENTITY, $B49, BD$11, BD$14, BD$19,),
               ""
            )
         )
      )
   )
)),"")</f>
        <v/>
      </c>
      <c r="EE49" s="2445" t="str" cm="1">
        <f t="array" aca="1" ref="EE49" ca="1">IFERROR(IF(BE49*fxVal_normal=_PL!BE49,"",IF(OR(BE49="", NOT(ISNUMBER(BE49)), ISERROR(BE49), $B49=""), "",
   IF($I49=1,
      IFBLANK(
         _xldudf_CX_PUSH(BE49*fxVal_normal, CX_ENTITY, $B49, BE$11, BE$14, BE$19,),
         ""
      ),
      IF($I49=2,
         IFBLANK(
            _xldudf_CX_PUSH(BE49, CX_ENTITY, $B49, BE$11, BE$14, BE$19,),
            ""
         ),
         IF($I49=3,
            "",
            IFBLANK(
               _xldudf_CX_PUSH(BE49, CX_ENTITY, $B49, BE$11, BE$14, BE$19,),
               ""
            )
         )
      )
   )
)),"")</f>
        <v/>
      </c>
      <c r="EF49" s="2445" t="str" cm="1">
        <f t="array" aca="1" ref="EF49" ca="1">IFERROR(IF(BF49*fxVal_normal=_PL!BF49,"",IF(OR(BF49="", NOT(ISNUMBER(BF49)), ISERROR(BF49), $B49=""), "",
   IF($I49=1,
      IFBLANK(
         _xldudf_CX_PUSH(BF49*fxVal_normal, CX_ENTITY, $B49, BF$11, BF$14, BF$19,),
         ""
      ),
      IF($I49=2,
         IFBLANK(
            _xldudf_CX_PUSH(BF49, CX_ENTITY, $B49, BF$11, BF$14, BF$19,),
            ""
         ),
         IF($I49=3,
            "",
            IFBLANK(
               _xldudf_CX_PUSH(BF49, CX_ENTITY, $B49, BF$11, BF$14, BF$19,),
               ""
            )
         )
      )
   )
)),"")</f>
        <v/>
      </c>
      <c r="EG49" s="2445" t="str" cm="1">
        <f t="array" aca="1" ref="EG49" ca="1">IFERROR(IF(BG49*fxVal_normal=_PL!BG49,"",IF(OR(BG49="", NOT(ISNUMBER(BG49)), ISERROR(BG49), $B49=""), "",
   IF($I49=1,
      IFBLANK(
         _xldudf_CX_PUSH(BG49*fxVal_normal, CX_ENTITY, $B49, BG$11, BG$14, BG$19,),
         ""
      ),
      IF($I49=2,
         IFBLANK(
            _xldudf_CX_PUSH(BG49, CX_ENTITY, $B49, BG$11, BG$14, BG$19,),
            ""
         ),
         IF($I49=3,
            "",
            IFBLANK(
               _xldudf_CX_PUSH(BG49, CX_ENTITY, $B49, BG$11, BG$14, BG$19,),
               ""
            )
         )
      )
   )
)),"")</f>
        <v/>
      </c>
      <c r="EH49" s="2445" t="str" cm="1">
        <f t="array" aca="1" ref="EH49" ca="1">IFERROR(IF(BH49*fxVal_normal=_PL!BH49,"",IF(OR(BH49="", NOT(ISNUMBER(BH49)), ISERROR(BH49), $B49=""), "",
   IF($I49=1,
      IFBLANK(
         _xldudf_CX_PUSH(BH49*fxVal_normal, CX_ENTITY, $B49, BH$11, BH$14, BH$19,),
         ""
      ),
      IF($I49=2,
         IFBLANK(
            _xldudf_CX_PUSH(BH49, CX_ENTITY, $B49, BH$11, BH$14, BH$19,),
            ""
         ),
         IF($I49=3,
            "",
            IFBLANK(
               _xldudf_CX_PUSH(BH49, CX_ENTITY, $B49, BH$11, BH$14, BH$19,),
               ""
            )
         )
      )
   )
)),"")</f>
        <v/>
      </c>
      <c r="EI49" s="2445" t="str" cm="1">
        <f t="array" aca="1" ref="EI49" ca="1">IFERROR(IF(BI49*fxVal_normal=_PL!BI49,"",IF(OR(BI49="", NOT(ISNUMBER(BI49)), ISERROR(BI49), $B49=""), "",
   IF($I49=1,
      IFBLANK(
         _xldudf_CX_PUSH(BI49*fxVal_normal, CX_ENTITY, $B49, BI$11, BI$14, BI$19,),
         ""
      ),
      IF($I49=2,
         IFBLANK(
            _xldudf_CX_PUSH(BI49, CX_ENTITY, $B49, BI$11, BI$14, BI$19,),
            ""
         ),
         IF($I49=3,
            "",
            IFBLANK(
               _xldudf_CX_PUSH(BI49, CX_ENTITY, $B49, BI$11, BI$14, BI$19,),
               ""
            )
         )
      )
   )
)),"")</f>
        <v/>
      </c>
      <c r="EJ49" s="2445" t="str" cm="1">
        <f t="array" aca="1" ref="EJ49" ca="1">IFERROR(IF(BJ49*fxVal_normal=_PL!BJ49,"",IF(OR(BJ49="", NOT(ISNUMBER(BJ49)), ISERROR(BJ49), $B49=""), "",
   IF($I49=1,
      IFBLANK(
         _xldudf_CX_PUSH(BJ49*fxVal_normal, CX_ENTITY, $B49, BJ$11, BJ$14, BJ$19,),
         ""
      ),
      IF($I49=2,
         IFBLANK(
            _xldudf_CX_PUSH(BJ49, CX_ENTITY, $B49, BJ$11, BJ$14, BJ$19,),
            ""
         ),
         IF($I49=3,
            "",
            IFBLANK(
               _xldudf_CX_PUSH(BJ49, CX_ENTITY, $B49, BJ$11, BJ$14, BJ$19,),
               ""
            )
         )
      )
   )
)),"")</f>
        <v/>
      </c>
      <c r="EK49" s="2445" t="str" cm="1">
        <f t="array" aca="1" ref="EK49" ca="1">IFERROR(IF(BK49*fxVal_normal=_PL!BK49,"",IF(OR(BK49="", NOT(ISNUMBER(BK49)), ISERROR(BK49), $B49=""), "",
   IF($I49=1,
      IFBLANK(
         _xldudf_CX_PUSH(BK49*fxVal_normal, CX_ENTITY, $B49, BK$11, BK$14, BK$19,),
         ""
      ),
      IF($I49=2,
         IFBLANK(
            _xldudf_CX_PUSH(BK49, CX_ENTITY, $B49, BK$11, BK$14, BK$19,),
            ""
         ),
         IF($I49=3,
            "",
            IFBLANK(
               _xldudf_CX_PUSH(BK49, CX_ENTITY, $B49, BK$11, BK$14, BK$19,),
               ""
            )
         )
      )
   )
)),"")</f>
        <v/>
      </c>
      <c r="EL49" s="2445" t="str" cm="1">
        <f t="array" aca="1" ref="EL49" ca="1">IFERROR(IF(BL49*fxVal_normal=_PL!BL49,"",IF(OR(BL49="", NOT(ISNUMBER(BL49)), ISERROR(BL49), $B49=""), "",
   IF($I49=1,
      IFBLANK(
         _xldudf_CX_PUSH(BL49*fxVal_normal, CX_ENTITY, $B49, BL$11, BL$14, BL$19,),
         ""
      ),
      IF($I49=2,
         IFBLANK(
            _xldudf_CX_PUSH(BL49, CX_ENTITY, $B49, BL$11, BL$14, BL$19,),
            ""
         ),
         IF($I49=3,
            "",
            IFBLANK(
               _xldudf_CX_PUSH(BL49, CX_ENTITY, $B49, BL$11, BL$14, BL$19,),
               ""
            )
         )
      )
   )
)),"")</f>
        <v/>
      </c>
      <c r="EM49" s="2445" t="str" cm="1">
        <f t="array" aca="1" ref="EM49" ca="1">IFERROR(IF(BM49*fxVal_normal=_PL!BM49,"",IF(OR(BM49="", NOT(ISNUMBER(BM49)), ISERROR(BM49), $B49=""), "",
   IF($I49=1,
      IFBLANK(
         _xldudf_CX_PUSH(BM49*fxVal_normal, CX_ENTITY, $B49, BM$11, BM$14, BM$19,),
         ""
      ),
      IF($I49=2,
         IFBLANK(
            _xldudf_CX_PUSH(BM49, CX_ENTITY, $B49, BM$11, BM$14, BM$19,),
            ""
         ),
         IF($I49=3,
            "",
            IFBLANK(
               _xldudf_CX_PUSH(BM49, CX_ENTITY, $B49, BM$11, BM$14, BM$19,),
               ""
            )
         )
      )
   )
)),"")</f>
        <v/>
      </c>
      <c r="EN49" s="2445" t="str" cm="1">
        <f t="array" aca="1" ref="EN49" ca="1">IFERROR(IF(BN49*fxVal_normal=_PL!BN49,"",IF(OR(BN49="", NOT(ISNUMBER(BN49)), ISERROR(BN49), $B49=""), "",
   IF($I49=1,
      IFBLANK(
         _xldudf_CX_PUSH(BN49*fxVal_normal, CX_ENTITY, $B49, BN$11, BN$14, BN$19,),
         ""
      ),
      IF($I49=2,
         IFBLANK(
            _xldudf_CX_PUSH(BN49, CX_ENTITY, $B49, BN$11, BN$14, BN$19,),
            ""
         ),
         IF($I49=3,
            "",
            IFBLANK(
               _xldudf_CX_PUSH(BN49, CX_ENTITY, $B49, BN$11, BN$14, BN$19,),
               ""
            )
         )
      )
   )
)),"")</f>
        <v/>
      </c>
    </row>
    <row r="50" spans="1:147" ht="21" customHeight="1">
      <c r="A50" s="1625"/>
      <c r="B50" s="2439" t="str">
        <f>_xlfn.LET(
_xlpm.IsNotAttrDynamic, D50="",
_xlpm.Attr,_PL!F50,
_xlpm.NotInUse,Y50=D50,
_xlpm.RESULT, IF(_xlpm.IsNotAttrDynamic, _xlpm.Attr, IF( _xlpm.NotInUse, "", Y50)
),IF(_xlpm.RESULT ="", "", _xlpm.RESULT))</f>
        <v>Custom Metric Amount 5</v>
      </c>
      <c r="C50" s="2439" t="str" cm="1">
        <f t="array" ref="C50">IFBLANK(_PL!C50,"")</f>
        <v>Custom Metric - Label 5</v>
      </c>
      <c r="D50" s="1548"/>
      <c r="E50" s="2453"/>
      <c r="F50" s="578"/>
      <c r="G50" s="578"/>
      <c r="H50" s="401">
        <v>1</v>
      </c>
      <c r="I50" s="401">
        <v>1</v>
      </c>
      <c r="J50" s="401" cm="1">
        <f t="array" ref="J50">IFBLANK( Z50,"")</f>
        <v>-1</v>
      </c>
      <c r="K50" s="578" t="str">
        <f t="shared" ca="1" si="3"/>
        <v/>
      </c>
      <c r="L50" s="37"/>
      <c r="N50" s="158"/>
      <c r="O50" s="101"/>
      <c r="P50" s="52"/>
      <c r="Q50" s="101"/>
      <c r="R50" s="126"/>
      <c r="S50" s="101"/>
      <c r="T50" s="101"/>
      <c r="U50" s="39"/>
      <c r="V50" s="37"/>
      <c r="W50" s="91" t="str">
        <f t="shared" si="15"/>
        <v>Actual</v>
      </c>
      <c r="X50" s="2081" t="e">
        <f ca="1">_PL!X50</f>
        <v>#NAME?</v>
      </c>
      <c r="Y50" s="2466">
        <v>2</v>
      </c>
      <c r="Z50" s="198">
        <f t="shared" ref="Z50" si="16">IF(Y50="", "", -1)</f>
        <v>-1</v>
      </c>
      <c r="AA50" s="200"/>
      <c r="AB50" s="2467" t="e">
        <f ca="1">IF(_PL!AB50="Error", "", _PL!AB50)</f>
        <v>#NAME?</v>
      </c>
      <c r="AC50" s="2468" t="str" cm="1">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
      </c>
      <c r="AD50" s="2441">
        <v>1</v>
      </c>
      <c r="AE50" s="2441">
        <v>1</v>
      </c>
      <c r="AF50" s="2441">
        <v>1</v>
      </c>
      <c r="AG50" s="2441">
        <v>1</v>
      </c>
      <c r="AH50" s="2441">
        <v>1</v>
      </c>
      <c r="AI50" s="2441">
        <v>1</v>
      </c>
      <c r="AJ50" s="2441">
        <v>1</v>
      </c>
      <c r="AK50" s="2441">
        <v>1</v>
      </c>
      <c r="AL50" s="2441">
        <v>1</v>
      </c>
      <c r="AM50" s="2441">
        <v>1</v>
      </c>
      <c r="AN50" s="2441">
        <v>1</v>
      </c>
      <c r="AO50" s="2441">
        <v>1</v>
      </c>
      <c r="AP50" s="2441">
        <v>1</v>
      </c>
      <c r="AQ50" s="2441">
        <v>1</v>
      </c>
      <c r="AR50" s="2441">
        <v>1</v>
      </c>
      <c r="AS50" s="2441">
        <v>1</v>
      </c>
      <c r="AT50" s="2441">
        <v>1</v>
      </c>
      <c r="AU50" s="2441">
        <v>1</v>
      </c>
      <c r="AV50" s="2441">
        <v>1</v>
      </c>
      <c r="AW50" s="2441">
        <v>1</v>
      </c>
      <c r="AX50" s="2441">
        <v>1</v>
      </c>
      <c r="AY50" s="2441">
        <v>1</v>
      </c>
      <c r="AZ50" s="2441">
        <v>1</v>
      </c>
      <c r="BA50" s="2441">
        <v>1</v>
      </c>
      <c r="BB50" s="2441">
        <v>1</v>
      </c>
      <c r="BC50" s="2441">
        <v>1</v>
      </c>
      <c r="BD50" s="2441">
        <v>1</v>
      </c>
      <c r="BE50" s="2441">
        <v>1</v>
      </c>
      <c r="BF50" s="2441">
        <v>1</v>
      </c>
      <c r="BG50" s="2441">
        <v>1</v>
      </c>
      <c r="BH50" s="2441">
        <v>1</v>
      </c>
      <c r="BI50" s="2441">
        <v>1</v>
      </c>
      <c r="BJ50" s="2441">
        <v>1</v>
      </c>
      <c r="BK50" s="2441">
        <v>1</v>
      </c>
      <c r="BL50" s="2441">
        <v>1</v>
      </c>
      <c r="BM50" s="2441">
        <v>1</v>
      </c>
      <c r="BN50" s="2441">
        <v>1</v>
      </c>
      <c r="BO50" s="2470"/>
      <c r="BP50" s="2470"/>
      <c r="BQ50" s="2470"/>
      <c r="BR50" s="2470"/>
      <c r="BS50" s="2470"/>
      <c r="BT50" s="2470"/>
      <c r="BU50" s="2470"/>
      <c r="BV50" s="2470"/>
      <c r="BW50" s="2470"/>
      <c r="BX50" s="2470"/>
      <c r="BY50" s="2470"/>
      <c r="BZ50" s="2470"/>
      <c r="CA50" s="34"/>
      <c r="CC50" s="33"/>
      <c r="CD50" s="1772" t="e" cm="1">
        <f t="array" aca="1" ref="CD50" ca="1">_xlfn.LET( _xlpm.CheckBlank, SUM(PL!$AD50:'PL'!$BN50) = 0, IF(_xlpm.CheckBlank, "", SUM(_xlfn._xlws.FILTER(PL!$AD50:$BN50,(YEAR(PL!$AD$12:$BN$12)=PL!CD$12)*(array_timeline&lt;=PL!CD$11)))))</f>
        <v>#NAME?</v>
      </c>
      <c r="CE50" s="1772" t="e" cm="1">
        <f t="array" aca="1" ref="CE50" ca="1">_xlfn.LET( _xlpm.CheckBlank, SUM(PL!$AD50:'PL'!$BN50) = 0, IF(_xlpm.CheckBlank, "", SUM(_xlfn._xlws.FILTER(PL!$AD50:$BN50,(YEAR(PL!$AD$12:$BN$12)=PL!CE$12)*(array_timeline&lt;=PL!CE$11)))))</f>
        <v>#NAME?</v>
      </c>
      <c r="CF50" s="178"/>
      <c r="CG50" s="1461" t="str" cm="1">
        <f t="array" aca="1" ref="CG50" ca="1">IFERROR(_xlfn.LET(_xlpm.CheckBlank,SUM(PL!$AD50:$BN50)=0,IF(_xlpm.CheckBlank,"",SUM(_xlfn._xlws.FILTER(PL!$AD50:$BN50,(YEAR(PL!$AD$12:$BN$12)=PL!CG$12)*(array_timeline&lt;=PL!CG$11))))),"n/a")</f>
        <v>n/a</v>
      </c>
      <c r="CH50" s="1461" t="e" cm="1">
        <f t="array" aca="1" ref="CH50" ca="1">_xlfn.LET( _xlpm.CheckBlank, SUM(PL!$AD50:$BN50) = 0, IF(_xlpm.CheckBlank, "", SUM(_xlfn._xlws.FILTER(PL!$AD50:$BN50,(YEAR(PL!$AD$12:$BN$12)=PL!CH$12)*(array_timeline&lt;=PL!CH$11)))))</f>
        <v>#NAME?</v>
      </c>
      <c r="CI50" s="88"/>
      <c r="CJ50" s="1461" cm="1">
        <f t="array" ref="CJ50">_xlfn.LET( _xlpm.CheckBlank, SUM(PL!$AD50:$BN50) = 0, IF(_xlpm.CheckBlank, "", SUM(_xlfn.TAKE(_xlfn.DROP(PL!$AD50:$BN50, ,-DATEDIFF(PL!CJ$11, val_asOfDate,"M")),1,-12))))</f>
        <v>12</v>
      </c>
      <c r="CK50" s="1461" cm="1">
        <f t="array" ref="CK50">_xlfn.LET( _xlpm.CheckBlank, SUM(PL!$AD50:$BN50) = 0, IF(_xlpm.CheckBlank, "", SUM(_xlfn.TAKE(_xlfn.DROP(PL!$AD50:$BN50, ,-DATEDIFF(PL!CK$11, val_asOfDate,"M")),1,-12))))</f>
        <v>12</v>
      </c>
      <c r="CL50" s="88"/>
      <c r="CM50" s="2441">
        <v>1</v>
      </c>
      <c r="CN50" s="2441">
        <v>1</v>
      </c>
      <c r="CO50" s="88"/>
      <c r="CP50" s="2441">
        <v>1</v>
      </c>
      <c r="CQ50" s="2441">
        <v>1</v>
      </c>
      <c r="CR50" s="34"/>
      <c r="CS50" s="2056"/>
      <c r="CT50" s="2447" t="e" cm="1">
        <f t="array" aca="1" ref="CT50" ca="1">IF(Y50="","",IF(ISNUMBER(SEARCH("Select",$Y50)),"",_xldudf_CX_PUSH($Y50,CX_ENTITY,C50,val_asOfDate)))</f>
        <v>#NAME?</v>
      </c>
      <c r="CU50" s="2447" t="e" cm="1">
        <f t="array" aca="1" ref="CU50" ca="1">IF(Y50="","",IF(ISNUMBER(SEARCH("Select",$Y50)),"",_xldudf_CX_PUSH($Y50,CX_ENTITY,C50,EOMONTH(val_asOfDate,1))))</f>
        <v>#NAME?</v>
      </c>
      <c r="CV50" s="2447" t="e" cm="1">
        <f t="array" aca="1" ref="CV50" ca="1">IF(Y50="","",IF(ISNUMBER(SEARCH("Select",$Y50)),"",_xldudf_CX_PUSH($Y50,CX_ENTITY,C50,EOMONTH(val_asOfDate,2))))</f>
        <v>#NAME?</v>
      </c>
      <c r="CW50" s="2447" t="e" cm="1">
        <f t="array" aca="1" ref="CW50" ca="1">IF(Y50="","",IF(ISNUMBER(SEARCH("Select",$Y50)),"",_xldudf_CX_PUSH($Y50,CX_ENTITY,C50,EOMONTH(val_asOfDate,3))))</f>
        <v>#NAME?</v>
      </c>
      <c r="CX50" s="2443"/>
      <c r="CY50" s="2444" t="str" cm="1">
        <f t="array" aca="1" ref="CY50" ca="1">IFERROR(IF(CM50*fxVal_normal=_PL!CM50,"",IF(OR($CM50="",$CM50=0, NOT(ISNUMBER($CM50)), ISERROR($CM50), $B50=""), "",
   IF($I50=1,
      IFBLANK(
         _xldudf_CX_PUSH($CM50*fxVal_normal, CX_ENTITY, $B50, $CM$11, $CM$14, $CM$19,),
         ""
      ),
      IF($I50=2,
         IFBLANK(
            _xldudf_CX_PUSH($CM50, CX_ENTITY, $B50, $CM$11, $CM$14, $CM$19,),
            ""
         ),
         IF($I50=3,
            "",
            IFBLANK(
               _xldudf_CX_PUSH($CM50, CX_ENTITY, $B50, $CM$11, $CM$14, $CM$19,),
               ""
            )
         )
      )
   )
)),"")</f>
        <v/>
      </c>
      <c r="CZ50" s="2444" t="str" cm="1">
        <f t="array" aca="1" ref="CZ50" ca="1">IFERROR(IF(CN50*fxVal_normal=_PL!CN50,"",IF(OR($CN50="",$CN50=0, NOT(ISNUMBER($CN50)), ISERROR($CN50), $B50=""), "",
   IF($I50=1,
      IFBLANK(
         _xldudf_CX_PUSH($CN50*fxVal_normal, CX_ENTITY, $B50, $CN$11, $CN$14, $CN$19,),
         ""
      ),
      IF($I50=2,
         IFBLANK(
            _xldudf_CX_PUSH($CN50, CX_ENTITY, $B50, $CN$11, $CN$14, $CN$19,),
            ""
         ),
         IF($I50=3,
            "",
            IFBLANK(
               _xldudf_CX_PUSH($CN50, CX_ENTITY, $B50, $CN$11, $CN$14, $CN$19,),
               ""
            )
         )
      )
   )
)),"")</f>
        <v/>
      </c>
      <c r="DA50" s="2444" t="str" cm="1">
        <f t="array" aca="1" ref="DA50" ca="1">IFERROR(IF(CP50*fxVal_normal=_PL!CP50,"",IF(OR($CP50="",$CP50=0, NOT(ISNUMBER($CP50)), ISERROR($CP50), $B50=""), "",
   IF($I50=1,
      IFBLANK(
         _xldudf_CX_PUSH($CP50*fxVal_normal, CX_ENTITY, $B50, $CP$11, $CP$14, $CP$19,),
         ""
      ),
      IF($I50=2,
         IFBLANK(
            _xldudf_CX_PUSH($CP50, CX_ENTITY, $B50, $CP$11, $CP$14, $CP$19,),
            ""
         ),
         IF($I50=3,
            "",
            IFBLANK(
               _xldudf_CX_PUSH($CP50, CX_ENTITY, $B50, $CP$11, $CP$14, $CP$19,),
               ""
            )
         )
      )
   )
)),"")</f>
        <v/>
      </c>
      <c r="DB50" s="2444" t="str" cm="1">
        <f t="array" aca="1" ref="DB50" ca="1">IFERROR(IF(CQ50*fxVal_normal=_PL!CQ50,"",IF(OR($CQ50="", $CQ50=0, NOT(ISNUMBER($CQ50)), ISERROR($CQ50), $B50=""), "",
   IF($I50=1,
      IFBLANK(
         _xldudf_CX_PUSH($CQ50*fxVal_normal, CX_ENTITY, $B50, $CQ$11, $CQ$14, $CQ$19,),
         ""
      ),
      IF($I50=2,
         IFBLANK(
            _xldudf_CX_PUSH($CQ50, CX_ENTITY, $B50, $CQ$11, $CQ$14, $CQ$19,),
            ""
         ),
         IF($I50=3,
            "",
            IFBLANK(
               _xldudf_CX_PUSH($CQ50, CX_ENTITY, $B50, $CQ$11, $CQ$14, $CQ$19,),
               ""
            )
         )
      )
   ))
),"")</f>
        <v/>
      </c>
      <c r="DC50" s="2443"/>
      <c r="DD50" s="2445" t="str" cm="1">
        <f t="array" aca="1" ref="DD50" ca="1">IFERROR(IF(AD50*fxVal_normal=_PL!AD50,"",IF(OR(AD50="", NOT(ISNUMBER(AD50)), ISERROR(AD50), $B50=""), "",
   IF($I50=1,
      IFBLANK(
         _xldudf_CX_PUSH(AD50*fxVal_normal, CX_ENTITY, $B50, AD$11, AD$14, AD$19,),
         ""
      ),
      IF($I50=2,
         IFBLANK(
            _xldudf_CX_PUSH(AD50, CX_ENTITY, $B50, AD$11, AD$14, AD$19,),
            ""
         ),
         IF($I50=3,
            "",
            IFBLANK(
               _xldudf_CX_PUSH(AD50, CX_ENTITY, $B50, AD$11, AD$14, AD$19,),
               ""
            )
         )
      )
   )
)),"")</f>
        <v/>
      </c>
      <c r="DE50" s="2445" t="str" cm="1">
        <f t="array" aca="1" ref="DE50" ca="1">IFERROR(IF(AE50*fxVal_normal=_PL!AE50,"",IF(OR(AE50="", NOT(ISNUMBER(AE50)), ISERROR(AE50), $B50=""), "",
   IF($I50=1,
      IFBLANK(
         _xldudf_CX_PUSH(AE50*fxVal_normal, CX_ENTITY, $B50, AE$11, AE$14, AE$19,),
         ""
      ),
      IF($I50=2,
         IFBLANK(
            _xldudf_CX_PUSH(AE50, CX_ENTITY, $B50, AE$11, AE$14, AE$19,),
            ""
         ),
         IF($I50=3,
            "",
            IFBLANK(
               _xldudf_CX_PUSH(AE50, CX_ENTITY, $B50, AE$11, AE$14, AE$19,),
               ""
            )
         )
      )
   )
)),"")</f>
        <v/>
      </c>
      <c r="DF50" s="2445" t="str" cm="1">
        <f t="array" aca="1" ref="DF50" ca="1">IFERROR(IF(AF50*fxVal_normal=_PL!AF50,"",IF(OR(AF50="", NOT(ISNUMBER(AF50)), ISERROR(AF50), $B50=""), "",
   IF($I50=1,
      IFBLANK(
         _xldudf_CX_PUSH(AF50*fxVal_normal, CX_ENTITY, $B50, AF$11, AF$14, AF$19,),
         ""
      ),
      IF($I50=2,
         IFBLANK(
            _xldudf_CX_PUSH(AF50, CX_ENTITY, $B50, AF$11, AF$14, AF$19,),
            ""
         ),
         IF($I50=3,
            "",
            IFBLANK(
               _xldudf_CX_PUSH(AF50, CX_ENTITY, $B50, AF$11, AF$14, AF$19,),
               ""
            )
         )
      )
   )
)),"")</f>
        <v/>
      </c>
      <c r="DG50" s="2445" t="str" cm="1">
        <f t="array" aca="1" ref="DG50" ca="1">IFERROR(IF(AG50*fxVal_normal=_PL!AG50,"",IF(OR(AG50="", NOT(ISNUMBER(AG50)), ISERROR(AG50), $B50=""), "",
   IF($I50=1,
      IFBLANK(
         _xldudf_CX_PUSH(AG50*fxVal_normal, CX_ENTITY, $B50, AG$11, AG$14, AG$19,),
         ""
      ),
      IF($I50=2,
         IFBLANK(
            _xldudf_CX_PUSH(AG50, CX_ENTITY, $B50, AG$11, AG$14, AG$19,),
            ""
         ),
         IF($I50=3,
            "",
            IFBLANK(
               _xldudf_CX_PUSH(AG50, CX_ENTITY, $B50, AG$11, AG$14, AG$19,),
               ""
            )
         )
      )
   )
)),"")</f>
        <v/>
      </c>
      <c r="DH50" s="2445" t="str" cm="1">
        <f t="array" aca="1" ref="DH50" ca="1">IFERROR(IF(AH50*fxVal_normal=_PL!AH50,"",IF(OR(AH50="", NOT(ISNUMBER(AH50)), ISERROR(AH50), $B50=""), "",
   IF($I50=1,
      IFBLANK(
         _xldudf_CX_PUSH(AH50*fxVal_normal, CX_ENTITY, $B50, AH$11, AH$14, AH$19,),
         ""
      ),
      IF($I50=2,
         IFBLANK(
            _xldudf_CX_PUSH(AH50, CX_ENTITY, $B50, AH$11, AH$14, AH$19,),
            ""
         ),
         IF($I50=3,
            "",
            IFBLANK(
               _xldudf_CX_PUSH(AH50, CX_ENTITY, $B50, AH$11, AH$14, AH$19,),
               ""
            )
         )
      )
   )
)),"")</f>
        <v/>
      </c>
      <c r="DI50" s="2445" t="str" cm="1">
        <f t="array" aca="1" ref="DI50" ca="1">IFERROR(IF(AI50*fxVal_normal=_PL!AI50,"",IF(OR(AI50="", NOT(ISNUMBER(AI50)), ISERROR(AI50), $B50=""), "",
   IF($I50=1,
      IFBLANK(
         _xldudf_CX_PUSH(AI50*fxVal_normal, CX_ENTITY, $B50, AI$11, AI$14, AI$19,),
         ""
      ),
      IF($I50=2,
         IFBLANK(
            _xldudf_CX_PUSH(AI50, CX_ENTITY, $B50, AI$11, AI$14, AI$19,),
            ""
         ),
         IF($I50=3,
            "",
            IFBLANK(
               _xldudf_CX_PUSH(AI50, CX_ENTITY, $B50, AI$11, AI$14, AI$19,),
               ""
            )
         )
      )
   )
)),"")</f>
        <v/>
      </c>
      <c r="DJ50" s="2445" t="str" cm="1">
        <f t="array" aca="1" ref="DJ50" ca="1">IFERROR(IF(AJ50*fxVal_normal=_PL!AJ50,"",IF(OR(AJ50="", NOT(ISNUMBER(AJ50)), ISERROR(AJ50), $B50=""), "",
   IF($I50=1,
      IFBLANK(
         _xldudf_CX_PUSH(AJ50*fxVal_normal, CX_ENTITY, $B50, AJ$11, AJ$14, AJ$19,),
         ""
      ),
      IF($I50=2,
         IFBLANK(
            _xldudf_CX_PUSH(AJ50, CX_ENTITY, $B50, AJ$11, AJ$14, AJ$19,),
            ""
         ),
         IF($I50=3,
            "",
            IFBLANK(
               _xldudf_CX_PUSH(AJ50, CX_ENTITY, $B50, AJ$11, AJ$14, AJ$19,),
               ""
            )
         )
      )
   )
)),"")</f>
        <v/>
      </c>
      <c r="DK50" s="2445" t="str" cm="1">
        <f t="array" aca="1" ref="DK50" ca="1">IFERROR(IF(AK50*fxVal_normal=_PL!AK50,"",IF(OR(AK50="", NOT(ISNUMBER(AK50)), ISERROR(AK50), $B50=""), "",
   IF($I50=1,
      IFBLANK(
         _xldudf_CX_PUSH(AK50*fxVal_normal, CX_ENTITY, $B50, AK$11, AK$14, AK$19,),
         ""
      ),
      IF($I50=2,
         IFBLANK(
            _xldudf_CX_PUSH(AK50, CX_ENTITY, $B50, AK$11, AK$14, AK$19,),
            ""
         ),
         IF($I50=3,
            "",
            IFBLANK(
               _xldudf_CX_PUSH(AK50, CX_ENTITY, $B50, AK$11, AK$14, AK$19,),
               ""
            )
         )
      )
   )
)),"")</f>
        <v/>
      </c>
      <c r="DL50" s="2445" t="str" cm="1">
        <f t="array" aca="1" ref="DL50" ca="1">IFERROR(IF(AL50*fxVal_normal=_PL!AL50,"",IF(OR(AL50="", NOT(ISNUMBER(AL50)), ISERROR(AL50), $B50=""), "",
   IF($I50=1,
      IFBLANK(
         _xldudf_CX_PUSH(AL50*fxVal_normal, CX_ENTITY, $B50, AL$11, AL$14, AL$19,),
         ""
      ),
      IF($I50=2,
         IFBLANK(
            _xldudf_CX_PUSH(AL50, CX_ENTITY, $B50, AL$11, AL$14, AL$19,),
            ""
         ),
         IF($I50=3,
            "",
            IFBLANK(
               _xldudf_CX_PUSH(AL50, CX_ENTITY, $B50, AL$11, AL$14, AL$19,),
               ""
            )
         )
      )
   )
)),"")</f>
        <v/>
      </c>
      <c r="DM50" s="2445" t="str" cm="1">
        <f t="array" aca="1" ref="DM50" ca="1">IFERROR(IF(AM50*fxVal_normal=_PL!AM50,"",IF(OR(AM50="", NOT(ISNUMBER(AM50)), ISERROR(AM50), $B50=""), "",
   IF($I50=1,
      IFBLANK(
         _xldudf_CX_PUSH(AM50*fxVal_normal, CX_ENTITY, $B50, AM$11, AM$14, AM$19,),
         ""
      ),
      IF($I50=2,
         IFBLANK(
            _xldudf_CX_PUSH(AM50, CX_ENTITY, $B50, AM$11, AM$14, AM$19,),
            ""
         ),
         IF($I50=3,
            "",
            IFBLANK(
               _xldudf_CX_PUSH(AM50, CX_ENTITY, $B50, AM$11, AM$14, AM$19,),
               ""
            )
         )
      )
   )
)),"")</f>
        <v/>
      </c>
      <c r="DN50" s="2445" t="str" cm="1">
        <f t="array" aca="1" ref="DN50" ca="1">IFERROR(IF(AN50*fxVal_normal=_PL!AN50,"",IF(OR(AN50="", NOT(ISNUMBER(AN50)), ISERROR(AN50), $B50=""), "",
   IF($I50=1,
      IFBLANK(
         _xldudf_CX_PUSH(AN50*fxVal_normal, CX_ENTITY, $B50, AN$11, AN$14, AN$19,),
         ""
      ),
      IF($I50=2,
         IFBLANK(
            _xldudf_CX_PUSH(AN50, CX_ENTITY, $B50, AN$11, AN$14, AN$19,),
            ""
         ),
         IF($I50=3,
            "",
            IFBLANK(
               _xldudf_CX_PUSH(AN50, CX_ENTITY, $B50, AN$11, AN$14, AN$19,),
               ""
            )
         )
      )
   )
)),"")</f>
        <v/>
      </c>
      <c r="DO50" s="2445" t="str" cm="1">
        <f t="array" aca="1" ref="DO50" ca="1">IFERROR(IF(AO50*fxVal_normal=_PL!AO50,"",IF(OR(AO50="", NOT(ISNUMBER(AO50)), ISERROR(AO50), $B50=""), "",
   IF($I50=1,
      IFBLANK(
         _xldudf_CX_PUSH(AO50*fxVal_normal, CX_ENTITY, $B50, AO$11, AO$14, AO$19,),
         ""
      ),
      IF($I50=2,
         IFBLANK(
            _xldudf_CX_PUSH(AO50, CX_ENTITY, $B50, AO$11, AO$14, AO$19,),
            ""
         ),
         IF($I50=3,
            "",
            IFBLANK(
               _xldudf_CX_PUSH(AO50, CX_ENTITY, $B50, AO$11, AO$14, AO$19,),
               ""
            )
         )
      )
   )
)),"")</f>
        <v/>
      </c>
      <c r="DP50" s="2445" t="str" cm="1">
        <f t="array" aca="1" ref="DP50" ca="1">IFERROR(IF(AP50*fxVal_normal=_PL!AP50,"",IF(OR(AP50="", NOT(ISNUMBER(AP50)), ISERROR(AP50), $B50=""), "",
   IF($I50=1,
      IFBLANK(
         _xldudf_CX_PUSH(AP50*fxVal_normal, CX_ENTITY, $B50, AP$11, AP$14, AP$19,),
         ""
      ),
      IF($I50=2,
         IFBLANK(
            _xldudf_CX_PUSH(AP50, CX_ENTITY, $B50, AP$11, AP$14, AP$19,),
            ""
         ),
         IF($I50=3,
            "",
            IFBLANK(
               _xldudf_CX_PUSH(AP50, CX_ENTITY, $B50, AP$11, AP$14, AP$19,),
               ""
            )
         )
      )
   )
)),"")</f>
        <v/>
      </c>
      <c r="DQ50" s="2445" t="str" cm="1">
        <f t="array" aca="1" ref="DQ50" ca="1">IFERROR(IF(AQ50*fxVal_normal=_PL!AQ50,"",IF(OR(AQ50="", NOT(ISNUMBER(AQ50)), ISERROR(AQ50), $B50=""), "",
   IF($I50=1,
      IFBLANK(
         _xldudf_CX_PUSH(AQ50*fxVal_normal, CX_ENTITY, $B50, AQ$11, AQ$14, AQ$19,),
         ""
      ),
      IF($I50=2,
         IFBLANK(
            _xldudf_CX_PUSH(AQ50, CX_ENTITY, $B50, AQ$11, AQ$14, AQ$19,),
            ""
         ),
         IF($I50=3,
            "",
            IFBLANK(
               _xldudf_CX_PUSH(AQ50, CX_ENTITY, $B50, AQ$11, AQ$14, AQ$19,),
               ""
            )
         )
      )
   )
)),"")</f>
        <v/>
      </c>
      <c r="DR50" s="2445" t="str" cm="1">
        <f t="array" aca="1" ref="DR50" ca="1">IFERROR(IF(AR50*fxVal_normal=_PL!AR50,"",IF(OR(AR50="", NOT(ISNUMBER(AR50)), ISERROR(AR50), $B50=""), "",
   IF($I50=1,
      IFBLANK(
         _xldudf_CX_PUSH(AR50*fxVal_normal, CX_ENTITY, $B50, AR$11, AR$14, AR$19,),
         ""
      ),
      IF($I50=2,
         IFBLANK(
            _xldudf_CX_PUSH(AR50, CX_ENTITY, $B50, AR$11, AR$14, AR$19,),
            ""
         ),
         IF($I50=3,
            "",
            IFBLANK(
               _xldudf_CX_PUSH(AR50, CX_ENTITY, $B50, AR$11, AR$14, AR$19,),
               ""
            )
         )
      )
   )
)),"")</f>
        <v/>
      </c>
      <c r="DS50" s="2445" t="str" cm="1">
        <f t="array" aca="1" ref="DS50" ca="1">IFERROR(IF(AS50*fxVal_normal=_PL!AS50,"",IF(OR(AS50="", NOT(ISNUMBER(AS50)), ISERROR(AS50), $B50=""), "",
   IF($I50=1,
      IFBLANK(
         _xldudf_CX_PUSH(AS50*fxVal_normal, CX_ENTITY, $B50, AS$11, AS$14, AS$19,),
         ""
      ),
      IF($I50=2,
         IFBLANK(
            _xldudf_CX_PUSH(AS50, CX_ENTITY, $B50, AS$11, AS$14, AS$19,),
            ""
         ),
         IF($I50=3,
            "",
            IFBLANK(
               _xldudf_CX_PUSH(AS50, CX_ENTITY, $B50, AS$11, AS$14, AS$19,),
               ""
            )
         )
      )
   )
)),"")</f>
        <v/>
      </c>
      <c r="DT50" s="2445" t="str" cm="1">
        <f t="array" aca="1" ref="DT50" ca="1">IFERROR(IF(AT50*fxVal_normal=_PL!AT50,"",IF(OR(AT50="", NOT(ISNUMBER(AT50)), ISERROR(AT50), $B50=""), "",
   IF($I50=1,
      IFBLANK(
         _xldudf_CX_PUSH(AT50*fxVal_normal, CX_ENTITY, $B50, AT$11, AT$14, AT$19,),
         ""
      ),
      IF($I50=2,
         IFBLANK(
            _xldudf_CX_PUSH(AT50, CX_ENTITY, $B50, AT$11, AT$14, AT$19,),
            ""
         ),
         IF($I50=3,
            "",
            IFBLANK(
               _xldudf_CX_PUSH(AT50, CX_ENTITY, $B50, AT$11, AT$14, AT$19,),
               ""
            )
         )
      )
   )
)),"")</f>
        <v/>
      </c>
      <c r="DU50" s="2445" t="str" cm="1">
        <f t="array" aca="1" ref="DU50" ca="1">IFERROR(IF(AU50*fxVal_normal=_PL!AU50,"",IF(OR(AU50="", NOT(ISNUMBER(AU50)), ISERROR(AU50), $B50=""), "",
   IF($I50=1,
      IFBLANK(
         _xldudf_CX_PUSH(AU50*fxVal_normal, CX_ENTITY, $B50, AU$11, AU$14, AU$19,),
         ""
      ),
      IF($I50=2,
         IFBLANK(
            _xldudf_CX_PUSH(AU50, CX_ENTITY, $B50, AU$11, AU$14, AU$19,),
            ""
         ),
         IF($I50=3,
            "",
            IFBLANK(
               _xldudf_CX_PUSH(AU50, CX_ENTITY, $B50, AU$11, AU$14, AU$19,),
               ""
            )
         )
      )
   )
)),"")</f>
        <v/>
      </c>
      <c r="DV50" s="2445" t="str" cm="1">
        <f t="array" aca="1" ref="DV50" ca="1">IFERROR(IF(AV50*fxVal_normal=_PL!AV50,"",IF(OR(AV50="", NOT(ISNUMBER(AV50)), ISERROR(AV50), $B50=""), "",
   IF($I50=1,
      IFBLANK(
         _xldudf_CX_PUSH(AV50*fxVal_normal, CX_ENTITY, $B50, AV$11, AV$14, AV$19,),
         ""
      ),
      IF($I50=2,
         IFBLANK(
            _xldudf_CX_PUSH(AV50, CX_ENTITY, $B50, AV$11, AV$14, AV$19,),
            ""
         ),
         IF($I50=3,
            "",
            IFBLANK(
               _xldudf_CX_PUSH(AV50, CX_ENTITY, $B50, AV$11, AV$14, AV$19,),
               ""
            )
         )
      )
   )
)),"")</f>
        <v/>
      </c>
      <c r="DW50" s="2445" t="str" cm="1">
        <f t="array" aca="1" ref="DW50" ca="1">IFERROR(IF(AW50*fxVal_normal=_PL!AW50,"",IF(OR(AW50="", NOT(ISNUMBER(AW50)), ISERROR(AW50), $B50=""), "",
   IF($I50=1,
      IFBLANK(
         _xldudf_CX_PUSH(AW50*fxVal_normal, CX_ENTITY, $B50, AW$11, AW$14, AW$19,),
         ""
      ),
      IF($I50=2,
         IFBLANK(
            _xldudf_CX_PUSH(AW50, CX_ENTITY, $B50, AW$11, AW$14, AW$19,),
            ""
         ),
         IF($I50=3,
            "",
            IFBLANK(
               _xldudf_CX_PUSH(AW50, CX_ENTITY, $B50, AW$11, AW$14, AW$19,),
               ""
            )
         )
      )
   )
)),"")</f>
        <v/>
      </c>
      <c r="DX50" s="2445" t="str" cm="1">
        <f t="array" aca="1" ref="DX50" ca="1">IFERROR(IF(AX50*fxVal_normal=_PL!AX50,"",IF(OR(AX50="", NOT(ISNUMBER(AX50)), ISERROR(AX50), $B50=""), "",
   IF($I50=1,
      IFBLANK(
         _xldudf_CX_PUSH(AX50*fxVal_normal, CX_ENTITY, $B50, AX$11, AX$14, AX$19,),
         ""
      ),
      IF($I50=2,
         IFBLANK(
            _xldudf_CX_PUSH(AX50, CX_ENTITY, $B50, AX$11, AX$14, AX$19,),
            ""
         ),
         IF($I50=3,
            "",
            IFBLANK(
               _xldudf_CX_PUSH(AX50, CX_ENTITY, $B50, AX$11, AX$14, AX$19,),
               ""
            )
         )
      )
   )
)),"")</f>
        <v/>
      </c>
      <c r="DY50" s="2445" t="str" cm="1">
        <f t="array" aca="1" ref="DY50" ca="1">IFERROR(IF(AY50*fxVal_normal=_PL!AY50,"",IF(OR(AY50="", NOT(ISNUMBER(AY50)), ISERROR(AY50), $B50=""), "",
   IF($I50=1,
      IFBLANK(
         _xldudf_CX_PUSH(AY50*fxVal_normal, CX_ENTITY, $B50, AY$11, AY$14, AY$19,),
         ""
      ),
      IF($I50=2,
         IFBLANK(
            _xldudf_CX_PUSH(AY50, CX_ENTITY, $B50, AY$11, AY$14, AY$19,),
            ""
         ),
         IF($I50=3,
            "",
            IFBLANK(
               _xldudf_CX_PUSH(AY50, CX_ENTITY, $B50, AY$11, AY$14, AY$19,),
               ""
            )
         )
      )
   )
)),"")</f>
        <v/>
      </c>
      <c r="DZ50" s="2445" t="str" cm="1">
        <f t="array" aca="1" ref="DZ50" ca="1">IFERROR(IF(AZ50*fxVal_normal=_PL!AZ50,"",IF(OR(AZ50="", NOT(ISNUMBER(AZ50)), ISERROR(AZ50), $B50=""), "",
   IF($I50=1,
      IFBLANK(
         _xldudf_CX_PUSH(AZ50*fxVal_normal, CX_ENTITY, $B50, AZ$11, AZ$14, AZ$19,),
         ""
      ),
      IF($I50=2,
         IFBLANK(
            _xldudf_CX_PUSH(AZ50, CX_ENTITY, $B50, AZ$11, AZ$14, AZ$19,),
            ""
         ),
         IF($I50=3,
            "",
            IFBLANK(
               _xldudf_CX_PUSH(AZ50, CX_ENTITY, $B50, AZ$11, AZ$14, AZ$19,),
               ""
            )
         )
      )
   )
)),"")</f>
        <v/>
      </c>
      <c r="EA50" s="2445" t="str" cm="1">
        <f t="array" aca="1" ref="EA50" ca="1">IFERROR(IF(BA50*fxVal_normal=_PL!BA50,"",IF(OR(BA50="", NOT(ISNUMBER(BA50)), ISERROR(BA50), $B50=""), "",
   IF($I50=1,
      IFBLANK(
         _xldudf_CX_PUSH(BA50*fxVal_normal, CX_ENTITY, $B50, BA$11, BA$14, BA$19,),
         ""
      ),
      IF($I50=2,
         IFBLANK(
            _xldudf_CX_PUSH(BA50, CX_ENTITY, $B50, BA$11, BA$14, BA$19,),
            ""
         ),
         IF($I50=3,
            "",
            IFBLANK(
               _xldudf_CX_PUSH(BA50, CX_ENTITY, $B50, BA$11, BA$14, BA$19,),
               ""
            )
         )
      )
   )
)),"")</f>
        <v/>
      </c>
      <c r="EB50" s="2445" t="str" cm="1">
        <f t="array" aca="1" ref="EB50" ca="1">IFERROR(IF(BB50*fxVal_normal=_PL!BB50,"",IF(OR(BB50="", NOT(ISNUMBER(BB50)), ISERROR(BB50), $B50=""), "",
   IF($I50=1,
      IFBLANK(
         _xldudf_CX_PUSH(BB50*fxVal_normal, CX_ENTITY, $B50, BB$11, BB$14, BB$19,),
         ""
      ),
      IF($I50=2,
         IFBLANK(
            _xldudf_CX_PUSH(BB50, CX_ENTITY, $B50, BB$11, BB$14, BB$19,),
            ""
         ),
         IF($I50=3,
            "",
            IFBLANK(
               _xldudf_CX_PUSH(BB50, CX_ENTITY, $B50, BB$11, BB$14, BB$19,),
               ""
            )
         )
      )
   )
)),"")</f>
        <v/>
      </c>
      <c r="EC50" s="2445" t="str" cm="1">
        <f t="array" aca="1" ref="EC50" ca="1">IFERROR(IF(BC50*fxVal_normal=_PL!BC50,"",IF(OR(BC50="", NOT(ISNUMBER(BC50)), ISERROR(BC50), $B50=""), "",
   IF($I50=1,
      IFBLANK(
         _xldudf_CX_PUSH(BC50*fxVal_normal, CX_ENTITY, $B50, BC$11, BC$14, BC$19,),
         ""
      ),
      IF($I50=2,
         IFBLANK(
            _xldudf_CX_PUSH(BC50, CX_ENTITY, $B50, BC$11, BC$14, BC$19,),
            ""
         ),
         IF($I50=3,
            "",
            IFBLANK(
               _xldudf_CX_PUSH(BC50, CX_ENTITY, $B50, BC$11, BC$14, BC$19,),
               ""
            )
         )
      )
   )
)),"")</f>
        <v/>
      </c>
      <c r="ED50" s="2445" t="str" cm="1">
        <f t="array" aca="1" ref="ED50" ca="1">IFERROR(IF(BD50*fxVal_normal=_PL!BD50,"",IF(OR(BD50="", NOT(ISNUMBER(BD50)), ISERROR(BD50), $B50=""), "",
   IF($I50=1,
      IFBLANK(
         _xldudf_CX_PUSH(BD50*fxVal_normal, CX_ENTITY, $B50, BD$11, BD$14, BD$19,),
         ""
      ),
      IF($I50=2,
         IFBLANK(
            _xldudf_CX_PUSH(BD50, CX_ENTITY, $B50, BD$11, BD$14, BD$19,),
            ""
         ),
         IF($I50=3,
            "",
            IFBLANK(
               _xldudf_CX_PUSH(BD50, CX_ENTITY, $B50, BD$11, BD$14, BD$19,),
               ""
            )
         )
      )
   )
)),"")</f>
        <v/>
      </c>
      <c r="EE50" s="2445" t="str" cm="1">
        <f t="array" aca="1" ref="EE50" ca="1">IFERROR(IF(BE50*fxVal_normal=_PL!BE50,"",IF(OR(BE50="", NOT(ISNUMBER(BE50)), ISERROR(BE50), $B50=""), "",
   IF($I50=1,
      IFBLANK(
         _xldudf_CX_PUSH(BE50*fxVal_normal, CX_ENTITY, $B50, BE$11, BE$14, BE$19,),
         ""
      ),
      IF($I50=2,
         IFBLANK(
            _xldudf_CX_PUSH(BE50, CX_ENTITY, $B50, BE$11, BE$14, BE$19,),
            ""
         ),
         IF($I50=3,
            "",
            IFBLANK(
               _xldudf_CX_PUSH(BE50, CX_ENTITY, $B50, BE$11, BE$14, BE$19,),
               ""
            )
         )
      )
   )
)),"")</f>
        <v/>
      </c>
      <c r="EF50" s="2445" t="str" cm="1">
        <f t="array" aca="1" ref="EF50" ca="1">IFERROR(IF(BF50*fxVal_normal=_PL!BF50,"",IF(OR(BF50="", NOT(ISNUMBER(BF50)), ISERROR(BF50), $B50=""), "",
   IF($I50=1,
      IFBLANK(
         _xldudf_CX_PUSH(BF50*fxVal_normal, CX_ENTITY, $B50, BF$11, BF$14, BF$19,),
         ""
      ),
      IF($I50=2,
         IFBLANK(
            _xldudf_CX_PUSH(BF50, CX_ENTITY, $B50, BF$11, BF$14, BF$19,),
            ""
         ),
         IF($I50=3,
            "",
            IFBLANK(
               _xldudf_CX_PUSH(BF50, CX_ENTITY, $B50, BF$11, BF$14, BF$19,),
               ""
            )
         )
      )
   )
)),"")</f>
        <v/>
      </c>
      <c r="EG50" s="2445" t="str" cm="1">
        <f t="array" aca="1" ref="EG50" ca="1">IFERROR(IF(BG50*fxVal_normal=_PL!BG50,"",IF(OR(BG50="", NOT(ISNUMBER(BG50)), ISERROR(BG50), $B50=""), "",
   IF($I50=1,
      IFBLANK(
         _xldudf_CX_PUSH(BG50*fxVal_normal, CX_ENTITY, $B50, BG$11, BG$14, BG$19,),
         ""
      ),
      IF($I50=2,
         IFBLANK(
            _xldudf_CX_PUSH(BG50, CX_ENTITY, $B50, BG$11, BG$14, BG$19,),
            ""
         ),
         IF($I50=3,
            "",
            IFBLANK(
               _xldudf_CX_PUSH(BG50, CX_ENTITY, $B50, BG$11, BG$14, BG$19,),
               ""
            )
         )
      )
   )
)),"")</f>
        <v/>
      </c>
      <c r="EH50" s="2445" t="str" cm="1">
        <f t="array" aca="1" ref="EH50" ca="1">IFERROR(IF(BH50*fxVal_normal=_PL!BH50,"",IF(OR(BH50="", NOT(ISNUMBER(BH50)), ISERROR(BH50), $B50=""), "",
   IF($I50=1,
      IFBLANK(
         _xldudf_CX_PUSH(BH50*fxVal_normal, CX_ENTITY, $B50, BH$11, BH$14, BH$19,),
         ""
      ),
      IF($I50=2,
         IFBLANK(
            _xldudf_CX_PUSH(BH50, CX_ENTITY, $B50, BH$11, BH$14, BH$19,),
            ""
         ),
         IF($I50=3,
            "",
            IFBLANK(
               _xldudf_CX_PUSH(BH50, CX_ENTITY, $B50, BH$11, BH$14, BH$19,),
               ""
            )
         )
      )
   )
)),"")</f>
        <v/>
      </c>
      <c r="EI50" s="2445" t="str" cm="1">
        <f t="array" aca="1" ref="EI50" ca="1">IFERROR(IF(BI50*fxVal_normal=_PL!BI50,"",IF(OR(BI50="", NOT(ISNUMBER(BI50)), ISERROR(BI50), $B50=""), "",
   IF($I50=1,
      IFBLANK(
         _xldudf_CX_PUSH(BI50*fxVal_normal, CX_ENTITY, $B50, BI$11, BI$14, BI$19,),
         ""
      ),
      IF($I50=2,
         IFBLANK(
            _xldudf_CX_PUSH(BI50, CX_ENTITY, $B50, BI$11, BI$14, BI$19,),
            ""
         ),
         IF($I50=3,
            "",
            IFBLANK(
               _xldudf_CX_PUSH(BI50, CX_ENTITY, $B50, BI$11, BI$14, BI$19,),
               ""
            )
         )
      )
   )
)),"")</f>
        <v/>
      </c>
      <c r="EJ50" s="2445" t="str" cm="1">
        <f t="array" aca="1" ref="EJ50" ca="1">IFERROR(IF(BJ50*fxVal_normal=_PL!BJ50,"",IF(OR(BJ50="", NOT(ISNUMBER(BJ50)), ISERROR(BJ50), $B50=""), "",
   IF($I50=1,
      IFBLANK(
         _xldudf_CX_PUSH(BJ50*fxVal_normal, CX_ENTITY, $B50, BJ$11, BJ$14, BJ$19,),
         ""
      ),
      IF($I50=2,
         IFBLANK(
            _xldudf_CX_PUSH(BJ50, CX_ENTITY, $B50, BJ$11, BJ$14, BJ$19,),
            ""
         ),
         IF($I50=3,
            "",
            IFBLANK(
               _xldudf_CX_PUSH(BJ50, CX_ENTITY, $B50, BJ$11, BJ$14, BJ$19,),
               ""
            )
         )
      )
   )
)),"")</f>
        <v/>
      </c>
      <c r="EK50" s="2445" t="str" cm="1">
        <f t="array" aca="1" ref="EK50" ca="1">IFERROR(IF(BK50*fxVal_normal=_PL!BK50,"",IF(OR(BK50="", NOT(ISNUMBER(BK50)), ISERROR(BK50), $B50=""), "",
   IF($I50=1,
      IFBLANK(
         _xldudf_CX_PUSH(BK50*fxVal_normal, CX_ENTITY, $B50, BK$11, BK$14, BK$19,),
         ""
      ),
      IF($I50=2,
         IFBLANK(
            _xldudf_CX_PUSH(BK50, CX_ENTITY, $B50, BK$11, BK$14, BK$19,),
            ""
         ),
         IF($I50=3,
            "",
            IFBLANK(
               _xldudf_CX_PUSH(BK50, CX_ENTITY, $B50, BK$11, BK$14, BK$19,),
               ""
            )
         )
      )
   )
)),"")</f>
        <v/>
      </c>
      <c r="EL50" s="2445" t="str" cm="1">
        <f t="array" aca="1" ref="EL50" ca="1">IFERROR(IF(BL50*fxVal_normal=_PL!BL50,"",IF(OR(BL50="", NOT(ISNUMBER(BL50)), ISERROR(BL50), $B50=""), "",
   IF($I50=1,
      IFBLANK(
         _xldudf_CX_PUSH(BL50*fxVal_normal, CX_ENTITY, $B50, BL$11, BL$14, BL$19,),
         ""
      ),
      IF($I50=2,
         IFBLANK(
            _xldudf_CX_PUSH(BL50, CX_ENTITY, $B50, BL$11, BL$14, BL$19,),
            ""
         ),
         IF($I50=3,
            "",
            IFBLANK(
               _xldudf_CX_PUSH(BL50, CX_ENTITY, $B50, BL$11, BL$14, BL$19,),
               ""
            )
         )
      )
   )
)),"")</f>
        <v/>
      </c>
      <c r="EM50" s="2445" t="str" cm="1">
        <f t="array" aca="1" ref="EM50" ca="1">IFERROR(IF(BM50*fxVal_normal=_PL!BM50,"",IF(OR(BM50="", NOT(ISNUMBER(BM50)), ISERROR(BM50), $B50=""), "",
   IF($I50=1,
      IFBLANK(
         _xldudf_CX_PUSH(BM50*fxVal_normal, CX_ENTITY, $B50, BM$11, BM$14, BM$19,),
         ""
      ),
      IF($I50=2,
         IFBLANK(
            _xldudf_CX_PUSH(BM50, CX_ENTITY, $B50, BM$11, BM$14, BM$19,),
            ""
         ),
         IF($I50=3,
            "",
            IFBLANK(
               _xldudf_CX_PUSH(BM50, CX_ENTITY, $B50, BM$11, BM$14, BM$19,),
               ""
            )
         )
      )
   )
)),"")</f>
        <v/>
      </c>
      <c r="EN50" s="2445" t="str" cm="1">
        <f t="array" aca="1" ref="EN50" ca="1">IFERROR(IF(BN50*fxVal_normal=_PL!BN50,"",IF(OR(BN50="", NOT(ISNUMBER(BN50)), ISERROR(BN50), $B50=""), "",
   IF($I50=1,
      IFBLANK(
         _xldudf_CX_PUSH(BN50*fxVal_normal, CX_ENTITY, $B50, BN$11, BN$14, BN$19,),
         ""
      ),
      IF($I50=2,
         IFBLANK(
            _xldudf_CX_PUSH(BN50, CX_ENTITY, $B50, BN$11, BN$14, BN$19,),
            ""
         ),
         IF($I50=3,
            "",
            IFBLANK(
               _xldudf_CX_PUSH(BN50, CX_ENTITY, $B50, BN$11, BN$14, BN$19,),
               ""
            )
         )
      )
   )
)),"")</f>
        <v/>
      </c>
    </row>
    <row r="51" spans="1:147" ht="21" customHeight="1">
      <c r="A51" s="1626"/>
      <c r="B51" s="2439" t="str">
        <f>_xlfn.LET(
_xlpm.IsNotAttrDynamic, D51="",
_xlpm.Attr,_PL!F51,
_xlpm.NotInUse,Y51=D51,
_xlpm.RESULT, IF(_xlpm.IsNotAttrDynamic, _xlpm.Attr, IF( _xlpm.NotInUse, "", Y51)
),IF(_xlpm.RESULT ="", "", _xlpm.RESULT))</f>
        <v>Custom Metric Amount 6</v>
      </c>
      <c r="C51" s="2439" t="str" cm="1">
        <f t="array" ref="C51">IFBLANK(_PL!C51,"")</f>
        <v>Custom Metric - Label 6</v>
      </c>
      <c r="D51" s="1548"/>
      <c r="E51" s="2453"/>
      <c r="F51" s="578"/>
      <c r="G51" s="578"/>
      <c r="H51" s="401">
        <v>1</v>
      </c>
      <c r="I51" s="401">
        <v>1</v>
      </c>
      <c r="J51" s="401" cm="1">
        <f t="array" ref="J51">IFBLANK( Z51,"")</f>
        <v>-1</v>
      </c>
      <c r="K51" s="578" t="str">
        <f ca="1">IFERROR(IF(LEN(AB51)=0,"No",IF(LEN(J51)&gt;0,"Yes","No")),"")</f>
        <v/>
      </c>
      <c r="L51" s="37"/>
      <c r="N51" s="158"/>
      <c r="O51" s="101"/>
      <c r="P51" s="52"/>
      <c r="Q51" s="101"/>
      <c r="R51" s="126"/>
      <c r="S51" s="101"/>
      <c r="T51" s="101"/>
      <c r="U51" s="39"/>
      <c r="V51" s="37"/>
      <c r="W51" s="91" t="str">
        <f t="shared" si="15"/>
        <v>Actual</v>
      </c>
      <c r="X51" s="2081" t="e">
        <f ca="1">_PL!X51</f>
        <v>#NAME?</v>
      </c>
      <c r="Y51" s="2466">
        <v>2</v>
      </c>
      <c r="Z51" s="198">
        <f>IF(Y51="", "", -1)</f>
        <v>-1</v>
      </c>
      <c r="AA51" s="200"/>
      <c r="AB51" s="2467" t="e">
        <f ca="1">IF(_PL!AB51="Error", "", _PL!AB51)</f>
        <v>#NAME?</v>
      </c>
      <c r="AC51" s="2468" t="str" cm="1">
        <f t="array" aca="1" ref="AC51" ca="1">_xlfn.LET(
_xlpm._termname, $AB51,
_xlpm._iconname, "find",
_xlpm._icon, fx_getIcon(_xlpm._iconname),
_xlpm._location, _xlfn.XLOOKUP(LOWER(_xlpm._termname), LOWER(tbl_acctDef[Term]),tbl_acctDef[Term]),
_xlpm._hyperlink, HYPERLINK("#"&amp;CELL("address",_xlpm._location), _xlpm._icon),
IFERROR(_xlpm._hyperlink,"")
)</f>
        <v/>
      </c>
      <c r="AD51" s="2441">
        <v>1</v>
      </c>
      <c r="AE51" s="2441">
        <v>1</v>
      </c>
      <c r="AF51" s="2441">
        <v>1</v>
      </c>
      <c r="AG51" s="2441">
        <v>1</v>
      </c>
      <c r="AH51" s="2441">
        <v>1</v>
      </c>
      <c r="AI51" s="2441">
        <v>1</v>
      </c>
      <c r="AJ51" s="2441">
        <v>1</v>
      </c>
      <c r="AK51" s="2441">
        <v>1</v>
      </c>
      <c r="AL51" s="2441">
        <v>1</v>
      </c>
      <c r="AM51" s="2441">
        <v>1</v>
      </c>
      <c r="AN51" s="2441">
        <v>1</v>
      </c>
      <c r="AO51" s="2441">
        <v>1</v>
      </c>
      <c r="AP51" s="2441">
        <v>1</v>
      </c>
      <c r="AQ51" s="2441">
        <v>1</v>
      </c>
      <c r="AR51" s="2441">
        <v>1</v>
      </c>
      <c r="AS51" s="2441">
        <v>1</v>
      </c>
      <c r="AT51" s="2441">
        <v>1</v>
      </c>
      <c r="AU51" s="2441">
        <v>1</v>
      </c>
      <c r="AV51" s="2441">
        <v>1</v>
      </c>
      <c r="AW51" s="2441">
        <v>1</v>
      </c>
      <c r="AX51" s="2441">
        <v>1</v>
      </c>
      <c r="AY51" s="2441">
        <v>1</v>
      </c>
      <c r="AZ51" s="2441">
        <v>1</v>
      </c>
      <c r="BA51" s="2441">
        <v>1</v>
      </c>
      <c r="BB51" s="2441">
        <v>1</v>
      </c>
      <c r="BC51" s="2441">
        <v>1</v>
      </c>
      <c r="BD51" s="2441">
        <v>1</v>
      </c>
      <c r="BE51" s="2441">
        <v>1</v>
      </c>
      <c r="BF51" s="2441">
        <v>1</v>
      </c>
      <c r="BG51" s="2441">
        <v>1</v>
      </c>
      <c r="BH51" s="2441">
        <v>1</v>
      </c>
      <c r="BI51" s="2441">
        <v>1</v>
      </c>
      <c r="BJ51" s="2441">
        <v>1</v>
      </c>
      <c r="BK51" s="2441">
        <v>1</v>
      </c>
      <c r="BL51" s="2441">
        <v>1</v>
      </c>
      <c r="BM51" s="2441">
        <v>1</v>
      </c>
      <c r="BN51" s="2441">
        <v>1</v>
      </c>
      <c r="BO51" s="2470"/>
      <c r="BP51" s="2470"/>
      <c r="BQ51" s="2470"/>
      <c r="BR51" s="2470"/>
      <c r="BS51" s="2470"/>
      <c r="BT51" s="2470"/>
      <c r="BU51" s="2470"/>
      <c r="BV51" s="2470"/>
      <c r="BW51" s="2470"/>
      <c r="BX51" s="2470"/>
      <c r="BY51" s="2470"/>
      <c r="BZ51" s="2470"/>
      <c r="CA51" s="34"/>
      <c r="CC51" s="33"/>
      <c r="CD51" s="1772" t="e" cm="1">
        <f t="array" aca="1" ref="CD51" ca="1">_xlfn.LET( _xlpm.CheckBlank, SUM(PL!$AD51:'PL'!$BN51) = 0, IF(_xlpm.CheckBlank, "", SUM(_xlfn._xlws.FILTER(PL!$AD51:$BN51,(YEAR(PL!$AD$12:$BN$12)=PL!CD$12)*(array_timeline&lt;=PL!CD$11)))))</f>
        <v>#NAME?</v>
      </c>
      <c r="CE51" s="1772" t="e" cm="1">
        <f t="array" aca="1" ref="CE51" ca="1">_xlfn.LET( _xlpm.CheckBlank, SUM(PL!$AD51:'PL'!$BN51) = 0, IF(_xlpm.CheckBlank, "", SUM(_xlfn._xlws.FILTER(PL!$AD51:$BN51,(YEAR(PL!$AD$12:$BN$12)=PL!CE$12)*(array_timeline&lt;=PL!CE$11)))))</f>
        <v>#NAME?</v>
      </c>
      <c r="CF51" s="178"/>
      <c r="CG51" s="1461" t="str" cm="1">
        <f t="array" aca="1" ref="CG51" ca="1">IFERROR(_xlfn.LET(_xlpm.CheckBlank,SUM(PL!$AD51:$BN51)=0,IF(_xlpm.CheckBlank,"",SUM(_xlfn._xlws.FILTER(PL!$AD51:$BN51,(YEAR(PL!$AD$12:$BN$12)=PL!CG$12)*(array_timeline&lt;=PL!CG$11))))),"n/a")</f>
        <v>n/a</v>
      </c>
      <c r="CH51" s="1461" t="e" cm="1">
        <f t="array" aca="1" ref="CH51" ca="1">_xlfn.LET( _xlpm.CheckBlank, SUM(PL!$AD51:$BN51) = 0, IF(_xlpm.CheckBlank, "", SUM(_xlfn._xlws.FILTER(PL!$AD51:$BN51,(YEAR(PL!$AD$12:$BN$12)=PL!CH$12)*(array_timeline&lt;=PL!CH$11)))))</f>
        <v>#NAME?</v>
      </c>
      <c r="CI51" s="88"/>
      <c r="CJ51" s="1461" cm="1">
        <f t="array" ref="CJ51">_xlfn.LET( _xlpm.CheckBlank, SUM(PL!$AD51:$BN51) = 0, IF(_xlpm.CheckBlank, "", SUM(_xlfn.TAKE(_xlfn.DROP(PL!$AD51:$BN51, ,-DATEDIFF(PL!CJ$11, val_asOfDate,"M")),1,-12))))</f>
        <v>12</v>
      </c>
      <c r="CK51" s="1461" cm="1">
        <f t="array" ref="CK51">_xlfn.LET( _xlpm.CheckBlank, SUM(PL!$AD51:$BN51) = 0, IF(_xlpm.CheckBlank, "", SUM(_xlfn.TAKE(_xlfn.DROP(PL!$AD51:$BN51, ,-DATEDIFF(PL!CK$11, val_asOfDate,"M")),1,-12))))</f>
        <v>12</v>
      </c>
      <c r="CL51" s="88"/>
      <c r="CM51" s="2441">
        <v>1</v>
      </c>
      <c r="CN51" s="2441">
        <v>1</v>
      </c>
      <c r="CO51" s="88"/>
      <c r="CP51" s="2441">
        <v>1</v>
      </c>
      <c r="CQ51" s="2441">
        <v>1</v>
      </c>
      <c r="CR51" s="34"/>
      <c r="CS51" s="2056"/>
      <c r="CT51" s="2447" t="e" cm="1">
        <f t="array" aca="1" ref="CT51" ca="1">IF(Y51="","",IF(ISNUMBER(SEARCH("Select",$Y51)),"",_xldudf_CX_PUSH($Y51,CX_ENTITY,C51,val_asOfDate)))</f>
        <v>#NAME?</v>
      </c>
      <c r="CU51" s="2447" t="e" cm="1">
        <f t="array" aca="1" ref="CU51" ca="1">IF(Y51="","",IF(ISNUMBER(SEARCH("Select",$Y51)),"",_xldudf_CX_PUSH($Y51,CX_ENTITY,C51,EOMONTH(val_asOfDate,1))))</f>
        <v>#NAME?</v>
      </c>
      <c r="CV51" s="2447" t="e" cm="1">
        <f t="array" aca="1" ref="CV51" ca="1">IF(Y51="","",IF(ISNUMBER(SEARCH("Select",$Y51)),"",_xldudf_CX_PUSH($Y51,CX_ENTITY,C51,EOMONTH(val_asOfDate,2))))</f>
        <v>#NAME?</v>
      </c>
      <c r="CW51" s="2447" t="e" cm="1">
        <f t="array" aca="1" ref="CW51" ca="1">IF(Y51="","",IF(ISNUMBER(SEARCH("Select",$Y51)),"",_xldudf_CX_PUSH($Y51,CX_ENTITY,C51,EOMONTH(val_asOfDate,3))))</f>
        <v>#NAME?</v>
      </c>
      <c r="CX51" s="2443"/>
      <c r="CY51" s="2444" t="str" cm="1">
        <f t="array" aca="1" ref="CY51" ca="1">IFERROR(IF(CM51*fxVal_normal=_PL!CM51,"",IF(OR($CM51="",$CM51=0, NOT(ISNUMBER($CM51)), ISERROR($CM51), $B51=""), "",
   IF($I51=1,
      IFBLANK(
         _xldudf_CX_PUSH($CM51*fxVal_normal, CX_ENTITY, $B51, $CM$11, $CM$14, $CM$19,),
         ""
      ),
      IF($I51=2,
         IFBLANK(
            _xldudf_CX_PUSH($CM51, CX_ENTITY, $B51, $CM$11, $CM$14, $CM$19,),
            ""
         ),
         IF($I51=3,
            "",
            IFBLANK(
               _xldudf_CX_PUSH($CM51, CX_ENTITY, $B51, $CM$11, $CM$14, $CM$19,),
               ""
            )
         )
      )
   )
)),"")</f>
        <v/>
      </c>
      <c r="CZ51" s="2444" t="str" cm="1">
        <f t="array" aca="1" ref="CZ51" ca="1">IFERROR(IF(CN51*fxVal_normal=_PL!CN51,"",IF(OR($CN51="",$CN51=0, NOT(ISNUMBER($CN51)), ISERROR($CN51), $B51=""), "",
   IF($I51=1,
      IFBLANK(
         _xldudf_CX_PUSH($CN51*fxVal_normal, CX_ENTITY, $B51, $CN$11, $CN$14, $CN$19,),
         ""
      ),
      IF($I51=2,
         IFBLANK(
            _xldudf_CX_PUSH($CN51, CX_ENTITY, $B51, $CN$11, $CN$14, $CN$19,),
            ""
         ),
         IF($I51=3,
            "",
            IFBLANK(
               _xldudf_CX_PUSH($CN51, CX_ENTITY, $B51, $CN$11, $CN$14, $CN$19,),
               ""
            )
         )
      )
   )
)),"")</f>
        <v/>
      </c>
      <c r="DA51" s="2444" t="str" cm="1">
        <f t="array" aca="1" ref="DA51" ca="1">IFERROR(IF(CP51*fxVal_normal=_PL!CP51,"",IF(OR($CP51="",$CP51=0, NOT(ISNUMBER($CP51)), ISERROR($CP51), $B51=""), "",
   IF($I51=1,
      IFBLANK(
         _xldudf_CX_PUSH($CP51*fxVal_normal, CX_ENTITY, $B51, $CP$11, $CP$14, $CP$19,),
         ""
      ),
      IF($I51=2,
         IFBLANK(
            _xldudf_CX_PUSH($CP51, CX_ENTITY, $B51, $CP$11, $CP$14, $CP$19,),
            ""
         ),
         IF($I51=3,
            "",
            IFBLANK(
               _xldudf_CX_PUSH($CP51, CX_ENTITY, $B51, $CP$11, $CP$14, $CP$19,),
               ""
            )
         )
      )
   )
)),"")</f>
        <v/>
      </c>
      <c r="DB51" s="2444" t="str" cm="1">
        <f t="array" aca="1" ref="DB51" ca="1">IFERROR(IF(CQ51*fxVal_normal=_PL!CQ51,"",IF(OR($CQ51="", $CQ51=0, NOT(ISNUMBER($CQ51)), ISERROR($CQ51), $B51=""), "",
   IF($I51=1,
      IFBLANK(
         _xldudf_CX_PUSH($CQ51*fxVal_normal, CX_ENTITY, $B51, $CQ$11, $CQ$14, $CQ$19,),
         ""
      ),
      IF($I51=2,
         IFBLANK(
            _xldudf_CX_PUSH($CQ51, CX_ENTITY, $B51, $CQ$11, $CQ$14, $CQ$19,),
            ""
         ),
         IF($I51=3,
            "",
            IFBLANK(
               _xldudf_CX_PUSH($CQ51, CX_ENTITY, $B51, $CQ$11, $CQ$14, $CQ$19,),
               ""
            )
         )
      )
   ))
),"")</f>
        <v/>
      </c>
      <c r="DC51" s="2443"/>
      <c r="DD51" s="2445" t="str" cm="1">
        <f t="array" aca="1" ref="DD51" ca="1">IFERROR(IF(AD51*fxVal_normal=_PL!AD51,"",IF(OR(AD51="", NOT(ISNUMBER(AD51)), ISERROR(AD51), $B51=""), "",
   IF($I51=1,
      IFBLANK(
         _xldudf_CX_PUSH(AD51*fxVal_normal, CX_ENTITY, $B51, AD$11, AD$14, AD$19,),
         ""
      ),
      IF($I51=2,
         IFBLANK(
            _xldudf_CX_PUSH(AD51, CX_ENTITY, $B51, AD$11, AD$14, AD$19,),
            ""
         ),
         IF($I51=3,
            "",
            IFBLANK(
               _xldudf_CX_PUSH(AD51, CX_ENTITY, $B51, AD$11, AD$14, AD$19,),
               ""
            )
         )
      )
   )
)),"")</f>
        <v/>
      </c>
      <c r="DE51" s="2445" t="str" cm="1">
        <f t="array" aca="1" ref="DE51" ca="1">IFERROR(IF(AE51*fxVal_normal=_PL!AE51,"",IF(OR(AE51="", NOT(ISNUMBER(AE51)), ISERROR(AE51), $B51=""), "",
   IF($I51=1,
      IFBLANK(
         _xldudf_CX_PUSH(AE51*fxVal_normal, CX_ENTITY, $B51, AE$11, AE$14, AE$19,),
         ""
      ),
      IF($I51=2,
         IFBLANK(
            _xldudf_CX_PUSH(AE51, CX_ENTITY, $B51, AE$11, AE$14, AE$19,),
            ""
         ),
         IF($I51=3,
            "",
            IFBLANK(
               _xldudf_CX_PUSH(AE51, CX_ENTITY, $B51, AE$11, AE$14, AE$19,),
               ""
            )
         )
      )
   )
)),"")</f>
        <v/>
      </c>
      <c r="DF51" s="2445" t="str" cm="1">
        <f t="array" aca="1" ref="DF51" ca="1">IFERROR(IF(AF51*fxVal_normal=_PL!AF51,"",IF(OR(AF51="", NOT(ISNUMBER(AF51)), ISERROR(AF51), $B51=""), "",
   IF($I51=1,
      IFBLANK(
         _xldudf_CX_PUSH(AF51*fxVal_normal, CX_ENTITY, $B51, AF$11, AF$14, AF$19,),
         ""
      ),
      IF($I51=2,
         IFBLANK(
            _xldudf_CX_PUSH(AF51, CX_ENTITY, $B51, AF$11, AF$14, AF$19,),
            ""
         ),
         IF($I51=3,
            "",
            IFBLANK(
               _xldudf_CX_PUSH(AF51, CX_ENTITY, $B51, AF$11, AF$14, AF$19,),
               ""
            )
         )
      )
   )
)),"")</f>
        <v/>
      </c>
      <c r="DG51" s="2445" t="str" cm="1">
        <f t="array" aca="1" ref="DG51" ca="1">IFERROR(IF(AG51*fxVal_normal=_PL!AG51,"",IF(OR(AG51="", NOT(ISNUMBER(AG51)), ISERROR(AG51), $B51=""), "",
   IF($I51=1,
      IFBLANK(
         _xldudf_CX_PUSH(AG51*fxVal_normal, CX_ENTITY, $B51, AG$11, AG$14, AG$19,),
         ""
      ),
      IF($I51=2,
         IFBLANK(
            _xldudf_CX_PUSH(AG51, CX_ENTITY, $B51, AG$11, AG$14, AG$19,),
            ""
         ),
         IF($I51=3,
            "",
            IFBLANK(
               _xldudf_CX_PUSH(AG51, CX_ENTITY, $B51, AG$11, AG$14, AG$19,),
               ""
            )
         )
      )
   )
)),"")</f>
        <v/>
      </c>
      <c r="DH51" s="2445" t="str" cm="1">
        <f t="array" aca="1" ref="DH51" ca="1">IFERROR(IF(AH51*fxVal_normal=_PL!AH51,"",IF(OR(AH51="", NOT(ISNUMBER(AH51)), ISERROR(AH51), $B51=""), "",
   IF($I51=1,
      IFBLANK(
         _xldudf_CX_PUSH(AH51*fxVal_normal, CX_ENTITY, $B51, AH$11, AH$14, AH$19,),
         ""
      ),
      IF($I51=2,
         IFBLANK(
            _xldudf_CX_PUSH(AH51, CX_ENTITY, $B51, AH$11, AH$14, AH$19,),
            ""
         ),
         IF($I51=3,
            "",
            IFBLANK(
               _xldudf_CX_PUSH(AH51, CX_ENTITY, $B51, AH$11, AH$14, AH$19,),
               ""
            )
         )
      )
   )
)),"")</f>
        <v/>
      </c>
      <c r="DI51" s="2445" t="str" cm="1">
        <f t="array" aca="1" ref="DI51" ca="1">IFERROR(IF(AI51*fxVal_normal=_PL!AI51,"",IF(OR(AI51="", NOT(ISNUMBER(AI51)), ISERROR(AI51), $B51=""), "",
   IF($I51=1,
      IFBLANK(
         _xldudf_CX_PUSH(AI51*fxVal_normal, CX_ENTITY, $B51, AI$11, AI$14, AI$19,),
         ""
      ),
      IF($I51=2,
         IFBLANK(
            _xldudf_CX_PUSH(AI51, CX_ENTITY, $B51, AI$11, AI$14, AI$19,),
            ""
         ),
         IF($I51=3,
            "",
            IFBLANK(
               _xldudf_CX_PUSH(AI51, CX_ENTITY, $B51, AI$11, AI$14, AI$19,),
               ""
            )
         )
      )
   )
)),"")</f>
        <v/>
      </c>
      <c r="DJ51" s="2445" t="str" cm="1">
        <f t="array" aca="1" ref="DJ51" ca="1">IFERROR(IF(AJ51*fxVal_normal=_PL!AJ51,"",IF(OR(AJ51="", NOT(ISNUMBER(AJ51)), ISERROR(AJ51), $B51=""), "",
   IF($I51=1,
      IFBLANK(
         _xldudf_CX_PUSH(AJ51*fxVal_normal, CX_ENTITY, $B51, AJ$11, AJ$14, AJ$19,),
         ""
      ),
      IF($I51=2,
         IFBLANK(
            _xldudf_CX_PUSH(AJ51, CX_ENTITY, $B51, AJ$11, AJ$14, AJ$19,),
            ""
         ),
         IF($I51=3,
            "",
            IFBLANK(
               _xldudf_CX_PUSH(AJ51, CX_ENTITY, $B51, AJ$11, AJ$14, AJ$19,),
               ""
            )
         )
      )
   )
)),"")</f>
        <v/>
      </c>
      <c r="DK51" s="2445" t="str" cm="1">
        <f t="array" aca="1" ref="DK51" ca="1">IFERROR(IF(AK51*fxVal_normal=_PL!AK51,"",IF(OR(AK51="", NOT(ISNUMBER(AK51)), ISERROR(AK51), $B51=""), "",
   IF($I51=1,
      IFBLANK(
         _xldudf_CX_PUSH(AK51*fxVal_normal, CX_ENTITY, $B51, AK$11, AK$14, AK$19,),
         ""
      ),
      IF($I51=2,
         IFBLANK(
            _xldudf_CX_PUSH(AK51, CX_ENTITY, $B51, AK$11, AK$14, AK$19,),
            ""
         ),
         IF($I51=3,
            "",
            IFBLANK(
               _xldudf_CX_PUSH(AK51, CX_ENTITY, $B51, AK$11, AK$14, AK$19,),
               ""
            )
         )
      )
   )
)),"")</f>
        <v/>
      </c>
      <c r="DL51" s="2445" t="str" cm="1">
        <f t="array" aca="1" ref="DL51" ca="1">IFERROR(IF(AL51*fxVal_normal=_PL!AL51,"",IF(OR(AL51="", NOT(ISNUMBER(AL51)), ISERROR(AL51), $B51=""), "",
   IF($I51=1,
      IFBLANK(
         _xldudf_CX_PUSH(AL51*fxVal_normal, CX_ENTITY, $B51, AL$11, AL$14, AL$19,),
         ""
      ),
      IF($I51=2,
         IFBLANK(
            _xldudf_CX_PUSH(AL51, CX_ENTITY, $B51, AL$11, AL$14, AL$19,),
            ""
         ),
         IF($I51=3,
            "",
            IFBLANK(
               _xldudf_CX_PUSH(AL51, CX_ENTITY, $B51, AL$11, AL$14, AL$19,),
               ""
            )
         )
      )
   )
)),"")</f>
        <v/>
      </c>
      <c r="DM51" s="2445" t="str" cm="1">
        <f t="array" aca="1" ref="DM51" ca="1">IFERROR(IF(AM51*fxVal_normal=_PL!AM51,"",IF(OR(AM51="", NOT(ISNUMBER(AM51)), ISERROR(AM51), $B51=""), "",
   IF($I51=1,
      IFBLANK(
         _xldudf_CX_PUSH(AM51*fxVal_normal, CX_ENTITY, $B51, AM$11, AM$14, AM$19,),
         ""
      ),
      IF($I51=2,
         IFBLANK(
            _xldudf_CX_PUSH(AM51, CX_ENTITY, $B51, AM$11, AM$14, AM$19,),
            ""
         ),
         IF($I51=3,
            "",
            IFBLANK(
               _xldudf_CX_PUSH(AM51, CX_ENTITY, $B51, AM$11, AM$14, AM$19,),
               ""
            )
         )
      )
   )
)),"")</f>
        <v/>
      </c>
      <c r="DN51" s="2445" t="str" cm="1">
        <f t="array" aca="1" ref="DN51" ca="1">IFERROR(IF(AN51*fxVal_normal=_PL!AN51,"",IF(OR(AN51="", NOT(ISNUMBER(AN51)), ISERROR(AN51), $B51=""), "",
   IF($I51=1,
      IFBLANK(
         _xldudf_CX_PUSH(AN51*fxVal_normal, CX_ENTITY, $B51, AN$11, AN$14, AN$19,),
         ""
      ),
      IF($I51=2,
         IFBLANK(
            _xldudf_CX_PUSH(AN51, CX_ENTITY, $B51, AN$11, AN$14, AN$19,),
            ""
         ),
         IF($I51=3,
            "",
            IFBLANK(
               _xldudf_CX_PUSH(AN51, CX_ENTITY, $B51, AN$11, AN$14, AN$19,),
               ""
            )
         )
      )
   )
)),"")</f>
        <v/>
      </c>
      <c r="DO51" s="2445" t="str" cm="1">
        <f t="array" aca="1" ref="DO51" ca="1">IFERROR(IF(AO51*fxVal_normal=_PL!AO51,"",IF(OR(AO51="", NOT(ISNUMBER(AO51)), ISERROR(AO51), $B51=""), "",
   IF($I51=1,
      IFBLANK(
         _xldudf_CX_PUSH(AO51*fxVal_normal, CX_ENTITY, $B51, AO$11, AO$14, AO$19,),
         ""
      ),
      IF($I51=2,
         IFBLANK(
            _xldudf_CX_PUSH(AO51, CX_ENTITY, $B51, AO$11, AO$14, AO$19,),
            ""
         ),
         IF($I51=3,
            "",
            IFBLANK(
               _xldudf_CX_PUSH(AO51, CX_ENTITY, $B51, AO$11, AO$14, AO$19,),
               ""
            )
         )
      )
   )
)),"")</f>
        <v/>
      </c>
      <c r="DP51" s="2445" t="str" cm="1">
        <f t="array" aca="1" ref="DP51" ca="1">IFERROR(IF(AP51*fxVal_normal=_PL!AP51,"",IF(OR(AP51="", NOT(ISNUMBER(AP51)), ISERROR(AP51), $B51=""), "",
   IF($I51=1,
      IFBLANK(
         _xldudf_CX_PUSH(AP51*fxVal_normal, CX_ENTITY, $B51, AP$11, AP$14, AP$19,),
         ""
      ),
      IF($I51=2,
         IFBLANK(
            _xldudf_CX_PUSH(AP51, CX_ENTITY, $B51, AP$11, AP$14, AP$19,),
            ""
         ),
         IF($I51=3,
            "",
            IFBLANK(
               _xldudf_CX_PUSH(AP51, CX_ENTITY, $B51, AP$11, AP$14, AP$19,),
               ""
            )
         )
      )
   )
)),"")</f>
        <v/>
      </c>
      <c r="DQ51" s="2445" t="str" cm="1">
        <f t="array" aca="1" ref="DQ51" ca="1">IFERROR(IF(AQ51*fxVal_normal=_PL!AQ51,"",IF(OR(AQ51="", NOT(ISNUMBER(AQ51)), ISERROR(AQ51), $B51=""), "",
   IF($I51=1,
      IFBLANK(
         _xldudf_CX_PUSH(AQ51*fxVal_normal, CX_ENTITY, $B51, AQ$11, AQ$14, AQ$19,),
         ""
      ),
      IF($I51=2,
         IFBLANK(
            _xldudf_CX_PUSH(AQ51, CX_ENTITY, $B51, AQ$11, AQ$14, AQ$19,),
            ""
         ),
         IF($I51=3,
            "",
            IFBLANK(
               _xldudf_CX_PUSH(AQ51, CX_ENTITY, $B51, AQ$11, AQ$14, AQ$19,),
               ""
            )
         )
      )
   )
)),"")</f>
        <v/>
      </c>
      <c r="DR51" s="2445" t="str" cm="1">
        <f t="array" aca="1" ref="DR51" ca="1">IFERROR(IF(AR51*fxVal_normal=_PL!AR51,"",IF(OR(AR51="", NOT(ISNUMBER(AR51)), ISERROR(AR51), $B51=""), "",
   IF($I51=1,
      IFBLANK(
         _xldudf_CX_PUSH(AR51*fxVal_normal, CX_ENTITY, $B51, AR$11, AR$14, AR$19,),
         ""
      ),
      IF($I51=2,
         IFBLANK(
            _xldudf_CX_PUSH(AR51, CX_ENTITY, $B51, AR$11, AR$14, AR$19,),
            ""
         ),
         IF($I51=3,
            "",
            IFBLANK(
               _xldudf_CX_PUSH(AR51, CX_ENTITY, $B51, AR$11, AR$14, AR$19,),
               ""
            )
         )
      )
   )
)),"")</f>
        <v/>
      </c>
      <c r="DS51" s="2445" t="str" cm="1">
        <f t="array" aca="1" ref="DS51" ca="1">IFERROR(IF(AS51*fxVal_normal=_PL!AS51,"",IF(OR(AS51="", NOT(ISNUMBER(AS51)), ISERROR(AS51), $B51=""), "",
   IF($I51=1,
      IFBLANK(
         _xldudf_CX_PUSH(AS51*fxVal_normal, CX_ENTITY, $B51, AS$11, AS$14, AS$19,),
         ""
      ),
      IF($I51=2,
         IFBLANK(
            _xldudf_CX_PUSH(AS51, CX_ENTITY, $B51, AS$11, AS$14, AS$19,),
            ""
         ),
         IF($I51=3,
            "",
            IFBLANK(
               _xldudf_CX_PUSH(AS51, CX_ENTITY, $B51, AS$11, AS$14, AS$19,),
               ""
            )
         )
      )
   )
)),"")</f>
        <v/>
      </c>
      <c r="DT51" s="2445" t="str" cm="1">
        <f t="array" aca="1" ref="DT51" ca="1">IFERROR(IF(AT51*fxVal_normal=_PL!AT51,"",IF(OR(AT51="", NOT(ISNUMBER(AT51)), ISERROR(AT51), $B51=""), "",
   IF($I51=1,
      IFBLANK(
         _xldudf_CX_PUSH(AT51*fxVal_normal, CX_ENTITY, $B51, AT$11, AT$14, AT$19,),
         ""
      ),
      IF($I51=2,
         IFBLANK(
            _xldudf_CX_PUSH(AT51, CX_ENTITY, $B51, AT$11, AT$14, AT$19,),
            ""
         ),
         IF($I51=3,
            "",
            IFBLANK(
               _xldudf_CX_PUSH(AT51, CX_ENTITY, $B51, AT$11, AT$14, AT$19,),
               ""
            )
         )
      )
   )
)),"")</f>
        <v/>
      </c>
      <c r="DU51" s="2445" t="str" cm="1">
        <f t="array" aca="1" ref="DU51" ca="1">IFERROR(IF(AU51*fxVal_normal=_PL!AU51,"",IF(OR(AU51="", NOT(ISNUMBER(AU51)), ISERROR(AU51), $B51=""), "",
   IF($I51=1,
      IFBLANK(
         _xldudf_CX_PUSH(AU51*fxVal_normal, CX_ENTITY, $B51, AU$11, AU$14, AU$19,),
         ""
      ),
      IF($I51=2,
         IFBLANK(
            _xldudf_CX_PUSH(AU51, CX_ENTITY, $B51, AU$11, AU$14, AU$19,),
            ""
         ),
         IF($I51=3,
            "",
            IFBLANK(
               _xldudf_CX_PUSH(AU51, CX_ENTITY, $B51, AU$11, AU$14, AU$19,),
               ""
            )
         )
      )
   )
)),"")</f>
        <v/>
      </c>
      <c r="DV51" s="2445" t="str" cm="1">
        <f t="array" aca="1" ref="DV51" ca="1">IFERROR(IF(AV51*fxVal_normal=_PL!AV51,"",IF(OR(AV51="", NOT(ISNUMBER(AV51)), ISERROR(AV51), $B51=""), "",
   IF($I51=1,
      IFBLANK(
         _xldudf_CX_PUSH(AV51*fxVal_normal, CX_ENTITY, $B51, AV$11, AV$14, AV$19,),
         ""
      ),
      IF($I51=2,
         IFBLANK(
            _xldudf_CX_PUSH(AV51, CX_ENTITY, $B51, AV$11, AV$14, AV$19,),
            ""
         ),
         IF($I51=3,
            "",
            IFBLANK(
               _xldudf_CX_PUSH(AV51, CX_ENTITY, $B51, AV$11, AV$14, AV$19,),
               ""
            )
         )
      )
   )
)),"")</f>
        <v/>
      </c>
      <c r="DW51" s="2445" t="str" cm="1">
        <f t="array" aca="1" ref="DW51" ca="1">IFERROR(IF(AW51*fxVal_normal=_PL!AW51,"",IF(OR(AW51="", NOT(ISNUMBER(AW51)), ISERROR(AW51), $B51=""), "",
   IF($I51=1,
      IFBLANK(
         _xldudf_CX_PUSH(AW51*fxVal_normal, CX_ENTITY, $B51, AW$11, AW$14, AW$19,),
         ""
      ),
      IF($I51=2,
         IFBLANK(
            _xldudf_CX_PUSH(AW51, CX_ENTITY, $B51, AW$11, AW$14, AW$19,),
            ""
         ),
         IF($I51=3,
            "",
            IFBLANK(
               _xldudf_CX_PUSH(AW51, CX_ENTITY, $B51, AW$11, AW$14, AW$19,),
               ""
            )
         )
      )
   )
)),"")</f>
        <v/>
      </c>
      <c r="DX51" s="2445" t="str" cm="1">
        <f t="array" aca="1" ref="DX51" ca="1">IFERROR(IF(AX51*fxVal_normal=_PL!AX51,"",IF(OR(AX51="", NOT(ISNUMBER(AX51)), ISERROR(AX51), $B51=""), "",
   IF($I51=1,
      IFBLANK(
         _xldudf_CX_PUSH(AX51*fxVal_normal, CX_ENTITY, $B51, AX$11, AX$14, AX$19,),
         ""
      ),
      IF($I51=2,
         IFBLANK(
            _xldudf_CX_PUSH(AX51, CX_ENTITY, $B51, AX$11, AX$14, AX$19,),
            ""
         ),
         IF($I51=3,
            "",
            IFBLANK(
               _xldudf_CX_PUSH(AX51, CX_ENTITY, $B51, AX$11, AX$14, AX$19,),
               ""
            )
         )
      )
   )
)),"")</f>
        <v/>
      </c>
      <c r="DY51" s="2445" t="str" cm="1">
        <f t="array" aca="1" ref="DY51" ca="1">IFERROR(IF(AY51*fxVal_normal=_PL!AY51,"",IF(OR(AY51="", NOT(ISNUMBER(AY51)), ISERROR(AY51), $B51=""), "",
   IF($I51=1,
      IFBLANK(
         _xldudf_CX_PUSH(AY51*fxVal_normal, CX_ENTITY, $B51, AY$11, AY$14, AY$19,),
         ""
      ),
      IF($I51=2,
         IFBLANK(
            _xldudf_CX_PUSH(AY51, CX_ENTITY, $B51, AY$11, AY$14, AY$19,),
            ""
         ),
         IF($I51=3,
            "",
            IFBLANK(
               _xldudf_CX_PUSH(AY51, CX_ENTITY, $B51, AY$11, AY$14, AY$19,),
               ""
            )
         )
      )
   )
)),"")</f>
        <v/>
      </c>
      <c r="DZ51" s="2445" t="str" cm="1">
        <f t="array" aca="1" ref="DZ51" ca="1">IFERROR(IF(AZ51*fxVal_normal=_PL!AZ51,"",IF(OR(AZ51="", NOT(ISNUMBER(AZ51)), ISERROR(AZ51), $B51=""), "",
   IF($I51=1,
      IFBLANK(
         _xldudf_CX_PUSH(AZ51*fxVal_normal, CX_ENTITY, $B51, AZ$11, AZ$14, AZ$19,),
         ""
      ),
      IF($I51=2,
         IFBLANK(
            _xldudf_CX_PUSH(AZ51, CX_ENTITY, $B51, AZ$11, AZ$14, AZ$19,),
            ""
         ),
         IF($I51=3,
            "",
            IFBLANK(
               _xldudf_CX_PUSH(AZ51, CX_ENTITY, $B51, AZ$11, AZ$14, AZ$19,),
               ""
            )
         )
      )
   )
)),"")</f>
        <v/>
      </c>
      <c r="EA51" s="2445" t="str" cm="1">
        <f t="array" aca="1" ref="EA51" ca="1">IFERROR(IF(BA51*fxVal_normal=_PL!BA51,"",IF(OR(BA51="", NOT(ISNUMBER(BA51)), ISERROR(BA51), $B51=""), "",
   IF($I51=1,
      IFBLANK(
         _xldudf_CX_PUSH(BA51*fxVal_normal, CX_ENTITY, $B51, BA$11, BA$14, BA$19,),
         ""
      ),
      IF($I51=2,
         IFBLANK(
            _xldudf_CX_PUSH(BA51, CX_ENTITY, $B51, BA$11, BA$14, BA$19,),
            ""
         ),
         IF($I51=3,
            "",
            IFBLANK(
               _xldudf_CX_PUSH(BA51, CX_ENTITY, $B51, BA$11, BA$14, BA$19,),
               ""
            )
         )
      )
   )
)),"")</f>
        <v/>
      </c>
      <c r="EB51" s="2445" t="str" cm="1">
        <f t="array" aca="1" ref="EB51" ca="1">IFERROR(IF(BB51*fxVal_normal=_PL!BB51,"",IF(OR(BB51="", NOT(ISNUMBER(BB51)), ISERROR(BB51), $B51=""), "",
   IF($I51=1,
      IFBLANK(
         _xldudf_CX_PUSH(BB51*fxVal_normal, CX_ENTITY, $B51, BB$11, BB$14, BB$19,),
         ""
      ),
      IF($I51=2,
         IFBLANK(
            _xldudf_CX_PUSH(BB51, CX_ENTITY, $B51, BB$11, BB$14, BB$19,),
            ""
         ),
         IF($I51=3,
            "",
            IFBLANK(
               _xldudf_CX_PUSH(BB51, CX_ENTITY, $B51, BB$11, BB$14, BB$19,),
               ""
            )
         )
      )
   )
)),"")</f>
        <v/>
      </c>
      <c r="EC51" s="2445" t="str" cm="1">
        <f t="array" aca="1" ref="EC51" ca="1">IFERROR(IF(BC51*fxVal_normal=_PL!BC51,"",IF(OR(BC51="", NOT(ISNUMBER(BC51)), ISERROR(BC51), $B51=""), "",
   IF($I51=1,
      IFBLANK(
         _xldudf_CX_PUSH(BC51*fxVal_normal, CX_ENTITY, $B51, BC$11, BC$14, BC$19,),
         ""
      ),
      IF($I51=2,
         IFBLANK(
            _xldudf_CX_PUSH(BC51, CX_ENTITY, $B51, BC$11, BC$14, BC$19,),
            ""
         ),
         IF($I51=3,
            "",
            IFBLANK(
               _xldudf_CX_PUSH(BC51, CX_ENTITY, $B51, BC$11, BC$14, BC$19,),
               ""
            )
         )
      )
   )
)),"")</f>
        <v/>
      </c>
      <c r="ED51" s="2445" t="str" cm="1">
        <f t="array" aca="1" ref="ED51" ca="1">IFERROR(IF(BD51*fxVal_normal=_PL!BD51,"",IF(OR(BD51="", NOT(ISNUMBER(BD51)), ISERROR(BD51), $B51=""), "",
   IF($I51=1,
      IFBLANK(
         _xldudf_CX_PUSH(BD51*fxVal_normal, CX_ENTITY, $B51, BD$11, BD$14, BD$19,),
         ""
      ),
      IF($I51=2,
         IFBLANK(
            _xldudf_CX_PUSH(BD51, CX_ENTITY, $B51, BD$11, BD$14, BD$19,),
            ""
         ),
         IF($I51=3,
            "",
            IFBLANK(
               _xldudf_CX_PUSH(BD51, CX_ENTITY, $B51, BD$11, BD$14, BD$19,),
               ""
            )
         )
      )
   )
)),"")</f>
        <v/>
      </c>
      <c r="EE51" s="2445" t="str" cm="1">
        <f t="array" aca="1" ref="EE51" ca="1">IFERROR(IF(BE51*fxVal_normal=_PL!BE51,"",IF(OR(BE51="", NOT(ISNUMBER(BE51)), ISERROR(BE51), $B51=""), "",
   IF($I51=1,
      IFBLANK(
         _xldudf_CX_PUSH(BE51*fxVal_normal, CX_ENTITY, $B51, BE$11, BE$14, BE$19,),
         ""
      ),
      IF($I51=2,
         IFBLANK(
            _xldudf_CX_PUSH(BE51, CX_ENTITY, $B51, BE$11, BE$14, BE$19,),
            ""
         ),
         IF($I51=3,
            "",
            IFBLANK(
               _xldudf_CX_PUSH(BE51, CX_ENTITY, $B51, BE$11, BE$14, BE$19,),
               ""
            )
         )
      )
   )
)),"")</f>
        <v/>
      </c>
      <c r="EF51" s="2445" t="str" cm="1">
        <f t="array" aca="1" ref="EF51" ca="1">IFERROR(IF(BF51*fxVal_normal=_PL!BF51,"",IF(OR(BF51="", NOT(ISNUMBER(BF51)), ISERROR(BF51), $B51=""), "",
   IF($I51=1,
      IFBLANK(
         _xldudf_CX_PUSH(BF51*fxVal_normal, CX_ENTITY, $B51, BF$11, BF$14, BF$19,),
         ""
      ),
      IF($I51=2,
         IFBLANK(
            _xldudf_CX_PUSH(BF51, CX_ENTITY, $B51, BF$11, BF$14, BF$19,),
            ""
         ),
         IF($I51=3,
            "",
            IFBLANK(
               _xldudf_CX_PUSH(BF51, CX_ENTITY, $B51, BF$11, BF$14, BF$19,),
               ""
            )
         )
      )
   )
)),"")</f>
        <v/>
      </c>
      <c r="EG51" s="2445" t="str" cm="1">
        <f t="array" aca="1" ref="EG51" ca="1">IFERROR(IF(BG51*fxVal_normal=_PL!BG51,"",IF(OR(BG51="", NOT(ISNUMBER(BG51)), ISERROR(BG51), $B51=""), "",
   IF($I51=1,
      IFBLANK(
         _xldudf_CX_PUSH(BG51*fxVal_normal, CX_ENTITY, $B51, BG$11, BG$14, BG$19,),
         ""
      ),
      IF($I51=2,
         IFBLANK(
            _xldudf_CX_PUSH(BG51, CX_ENTITY, $B51, BG$11, BG$14, BG$19,),
            ""
         ),
         IF($I51=3,
            "",
            IFBLANK(
               _xldudf_CX_PUSH(BG51, CX_ENTITY, $B51, BG$11, BG$14, BG$19,),
               ""
            )
         )
      )
   )
)),"")</f>
        <v/>
      </c>
      <c r="EH51" s="2445" t="str" cm="1">
        <f t="array" aca="1" ref="EH51" ca="1">IFERROR(IF(BH51*fxVal_normal=_PL!BH51,"",IF(OR(BH51="", NOT(ISNUMBER(BH51)), ISERROR(BH51), $B51=""), "",
   IF($I51=1,
      IFBLANK(
         _xldudf_CX_PUSH(BH51*fxVal_normal, CX_ENTITY, $B51, BH$11, BH$14, BH$19,),
         ""
      ),
      IF($I51=2,
         IFBLANK(
            _xldudf_CX_PUSH(BH51, CX_ENTITY, $B51, BH$11, BH$14, BH$19,),
            ""
         ),
         IF($I51=3,
            "",
            IFBLANK(
               _xldudf_CX_PUSH(BH51, CX_ENTITY, $B51, BH$11, BH$14, BH$19,),
               ""
            )
         )
      )
   )
)),"")</f>
        <v/>
      </c>
      <c r="EI51" s="2445" t="str" cm="1">
        <f t="array" aca="1" ref="EI51" ca="1">IFERROR(IF(BI51*fxVal_normal=_PL!BI51,"",IF(OR(BI51="", NOT(ISNUMBER(BI51)), ISERROR(BI51), $B51=""), "",
   IF($I51=1,
      IFBLANK(
         _xldudf_CX_PUSH(BI51*fxVal_normal, CX_ENTITY, $B51, BI$11, BI$14, BI$19,),
         ""
      ),
      IF($I51=2,
         IFBLANK(
            _xldudf_CX_PUSH(BI51, CX_ENTITY, $B51, BI$11, BI$14, BI$19,),
            ""
         ),
         IF($I51=3,
            "",
            IFBLANK(
               _xldudf_CX_PUSH(BI51, CX_ENTITY, $B51, BI$11, BI$14, BI$19,),
               ""
            )
         )
      )
   )
)),"")</f>
        <v/>
      </c>
      <c r="EJ51" s="2445" t="str" cm="1">
        <f t="array" aca="1" ref="EJ51" ca="1">IFERROR(IF(BJ51*fxVal_normal=_PL!BJ51,"",IF(OR(BJ51="", NOT(ISNUMBER(BJ51)), ISERROR(BJ51), $B51=""), "",
   IF($I51=1,
      IFBLANK(
         _xldudf_CX_PUSH(BJ51*fxVal_normal, CX_ENTITY, $B51, BJ$11, BJ$14, BJ$19,),
         ""
      ),
      IF($I51=2,
         IFBLANK(
            _xldudf_CX_PUSH(BJ51, CX_ENTITY, $B51, BJ$11, BJ$14, BJ$19,),
            ""
         ),
         IF($I51=3,
            "",
            IFBLANK(
               _xldudf_CX_PUSH(BJ51, CX_ENTITY, $B51, BJ$11, BJ$14, BJ$19,),
               ""
            )
         )
      )
   )
)),"")</f>
        <v/>
      </c>
      <c r="EK51" s="2445" t="str" cm="1">
        <f t="array" aca="1" ref="EK51" ca="1">IFERROR(IF(BK51*fxVal_normal=_PL!BK51,"",IF(OR(BK51="", NOT(ISNUMBER(BK51)), ISERROR(BK51), $B51=""), "",
   IF($I51=1,
      IFBLANK(
         _xldudf_CX_PUSH(BK51*fxVal_normal, CX_ENTITY, $B51, BK$11, BK$14, BK$19,),
         ""
      ),
      IF($I51=2,
         IFBLANK(
            _xldudf_CX_PUSH(BK51, CX_ENTITY, $B51, BK$11, BK$14, BK$19,),
            ""
         ),
         IF($I51=3,
            "",
            IFBLANK(
               _xldudf_CX_PUSH(BK51, CX_ENTITY, $B51, BK$11, BK$14, BK$19,),
               ""
            )
         )
      )
   )
)),"")</f>
        <v/>
      </c>
      <c r="EL51" s="2445" t="str" cm="1">
        <f t="array" aca="1" ref="EL51" ca="1">IFERROR(IF(BL51*fxVal_normal=_PL!BL51,"",IF(OR(BL51="", NOT(ISNUMBER(BL51)), ISERROR(BL51), $B51=""), "",
   IF($I51=1,
      IFBLANK(
         _xldudf_CX_PUSH(BL51*fxVal_normal, CX_ENTITY, $B51, BL$11, BL$14, BL$19,),
         ""
      ),
      IF($I51=2,
         IFBLANK(
            _xldudf_CX_PUSH(BL51, CX_ENTITY, $B51, BL$11, BL$14, BL$19,),
            ""
         ),
         IF($I51=3,
            "",
            IFBLANK(
               _xldudf_CX_PUSH(BL51, CX_ENTITY, $B51, BL$11, BL$14, BL$19,),
               ""
            )
         )
      )
   )
)),"")</f>
        <v/>
      </c>
      <c r="EM51" s="2445" t="str" cm="1">
        <f t="array" aca="1" ref="EM51" ca="1">IFERROR(IF(BM51*fxVal_normal=_PL!BM51,"",IF(OR(BM51="", NOT(ISNUMBER(BM51)), ISERROR(BM51), $B51=""), "",
   IF($I51=1,
      IFBLANK(
         _xldudf_CX_PUSH(BM51*fxVal_normal, CX_ENTITY, $B51, BM$11, BM$14, BM$19,),
         ""
      ),
      IF($I51=2,
         IFBLANK(
            _xldudf_CX_PUSH(BM51, CX_ENTITY, $B51, BM$11, BM$14, BM$19,),
            ""
         ),
         IF($I51=3,
            "",
            IFBLANK(
               _xldudf_CX_PUSH(BM51, CX_ENTITY, $B51, BM$11, BM$14, BM$19,),
               ""
            )
         )
      )
   )
)),"")</f>
        <v/>
      </c>
      <c r="EN51" s="2445" t="str" cm="1">
        <f t="array" aca="1" ref="EN51" ca="1">IFERROR(IF(BN51*fxVal_normal=_PL!BN51,"",IF(OR(BN51="", NOT(ISNUMBER(BN51)), ISERROR(BN51), $B51=""), "",
   IF($I51=1,
      IFBLANK(
         _xldudf_CX_PUSH(BN51*fxVal_normal, CX_ENTITY, $B51, BN$11, BN$14, BN$19,),
         ""
      ),
      IF($I51=2,
         IFBLANK(
            _xldudf_CX_PUSH(BN51, CX_ENTITY, $B51, BN$11, BN$14, BN$19,),
            ""
         ),
         IF($I51=3,
            "",
            IFBLANK(
               _xldudf_CX_PUSH(BN51, CX_ENTITY, $B51, BN$11, BN$14, BN$19,),
               ""
            )
         )
      )
   )
)),"")</f>
        <v/>
      </c>
    </row>
    <row r="52" spans="1:147" ht="21" customHeight="1">
      <c r="A52" s="1626"/>
      <c r="B52" s="2439" t="str">
        <f>_xlfn.LET(
_xlpm.IsNotAttrDynamic, D52="",
_xlpm.Attr,_PL!F52,
_xlpm.NotInUse,Y52=D52,
_xlpm.RESULT, IF(_xlpm.IsNotAttrDynamic, _xlpm.Attr, IF( _xlpm.NotInUse, "", Y52)
),IF(_xlpm.RESULT ="", "", _xlpm.RESULT))</f>
        <v>Custom Metric Amount 7</v>
      </c>
      <c r="C52" s="2439" t="str" cm="1">
        <f t="array" ref="C52">IFBLANK(_PL!C52,"")</f>
        <v>Custom Metric - Label 7</v>
      </c>
      <c r="D52" s="1548"/>
      <c r="E52" s="2453"/>
      <c r="F52" s="578"/>
      <c r="G52" s="578"/>
      <c r="H52" s="401">
        <v>1</v>
      </c>
      <c r="I52" s="401">
        <v>1</v>
      </c>
      <c r="J52" s="401" cm="1">
        <f t="array" ref="J52">IFBLANK( Z52,"")</f>
        <v>-1</v>
      </c>
      <c r="K52" s="578" t="str">
        <f ca="1">IFERROR(IF(LEN(AB52)=0,"No",IF(LEN(J52)&gt;0,"Yes","No")),"")</f>
        <v/>
      </c>
      <c r="L52" s="37"/>
      <c r="N52" s="158"/>
      <c r="O52" s="101"/>
      <c r="P52" s="52"/>
      <c r="Q52" s="101"/>
      <c r="R52" s="126"/>
      <c r="S52" s="101"/>
      <c r="T52" s="101"/>
      <c r="U52" s="39"/>
      <c r="V52" s="37"/>
      <c r="W52" s="91" t="str">
        <f t="shared" si="15"/>
        <v>Actual</v>
      </c>
      <c r="X52" s="2081" t="e">
        <f ca="1">_PL!X52</f>
        <v>#NAME?</v>
      </c>
      <c r="Y52" s="2466">
        <v>2</v>
      </c>
      <c r="Z52" s="198">
        <f>IF(Y52="", "", -1)</f>
        <v>-1</v>
      </c>
      <c r="AA52" s="200"/>
      <c r="AB52" s="2467" t="e">
        <f ca="1">IF(_PL!AB52="Error", "", _PL!AB52)</f>
        <v>#NAME?</v>
      </c>
      <c r="AC52" s="2468" t="str" cm="1">
        <f t="array" aca="1" ref="AC52" ca="1">_xlfn.LET(
_xlpm._termname, $AB52,
_xlpm._iconname, "find",
_xlpm._icon, fx_getIcon(_xlpm._iconname),
_xlpm._location, _xlfn.XLOOKUP(LOWER(_xlpm._termname), LOWER(tbl_acctDef[Term]),tbl_acctDef[Term]),
_xlpm._hyperlink, HYPERLINK("#"&amp;CELL("address",_xlpm._location), _xlpm._icon),
IFERROR(_xlpm._hyperlink,"")
)</f>
        <v/>
      </c>
      <c r="AD52" s="2441">
        <v>1</v>
      </c>
      <c r="AE52" s="2441">
        <v>1</v>
      </c>
      <c r="AF52" s="2441">
        <v>1</v>
      </c>
      <c r="AG52" s="2441">
        <v>1</v>
      </c>
      <c r="AH52" s="2441">
        <v>1</v>
      </c>
      <c r="AI52" s="2441">
        <v>1</v>
      </c>
      <c r="AJ52" s="2441">
        <v>1</v>
      </c>
      <c r="AK52" s="2441">
        <v>1</v>
      </c>
      <c r="AL52" s="2441">
        <v>1</v>
      </c>
      <c r="AM52" s="2441">
        <v>1</v>
      </c>
      <c r="AN52" s="2441">
        <v>1</v>
      </c>
      <c r="AO52" s="2441">
        <v>1</v>
      </c>
      <c r="AP52" s="2441">
        <v>1</v>
      </c>
      <c r="AQ52" s="2441">
        <v>1</v>
      </c>
      <c r="AR52" s="2441">
        <v>1</v>
      </c>
      <c r="AS52" s="2441">
        <v>1</v>
      </c>
      <c r="AT52" s="2441">
        <v>1</v>
      </c>
      <c r="AU52" s="2441">
        <v>1</v>
      </c>
      <c r="AV52" s="2441">
        <v>1</v>
      </c>
      <c r="AW52" s="2441">
        <v>1</v>
      </c>
      <c r="AX52" s="2441">
        <v>1</v>
      </c>
      <c r="AY52" s="2441">
        <v>1</v>
      </c>
      <c r="AZ52" s="2441">
        <v>1</v>
      </c>
      <c r="BA52" s="2441">
        <v>1</v>
      </c>
      <c r="BB52" s="2441">
        <v>1</v>
      </c>
      <c r="BC52" s="2441">
        <v>1</v>
      </c>
      <c r="BD52" s="2441">
        <v>1</v>
      </c>
      <c r="BE52" s="2441">
        <v>1</v>
      </c>
      <c r="BF52" s="2441">
        <v>1</v>
      </c>
      <c r="BG52" s="2441">
        <v>1</v>
      </c>
      <c r="BH52" s="2441">
        <v>1</v>
      </c>
      <c r="BI52" s="2441">
        <v>1</v>
      </c>
      <c r="BJ52" s="2441">
        <v>1</v>
      </c>
      <c r="BK52" s="2441">
        <v>1</v>
      </c>
      <c r="BL52" s="2441">
        <v>1</v>
      </c>
      <c r="BM52" s="2441">
        <v>1</v>
      </c>
      <c r="BN52" s="2441">
        <v>1</v>
      </c>
      <c r="BO52" s="2470"/>
      <c r="BP52" s="2470"/>
      <c r="BQ52" s="2470"/>
      <c r="BR52" s="2470"/>
      <c r="BS52" s="2470"/>
      <c r="BT52" s="2470"/>
      <c r="BU52" s="2470"/>
      <c r="BV52" s="2470"/>
      <c r="BW52" s="2470"/>
      <c r="BX52" s="2470"/>
      <c r="BY52" s="2470"/>
      <c r="BZ52" s="2470"/>
      <c r="CA52" s="34"/>
      <c r="CC52" s="33"/>
      <c r="CD52" s="1772" t="e" cm="1">
        <f t="array" aca="1" ref="CD52" ca="1">_xlfn.LET( _xlpm.CheckBlank, SUM(PL!$AD52:'PL'!$BN52) = 0, IF(_xlpm.CheckBlank, "", SUM(_xlfn._xlws.FILTER(PL!$AD52:$BN52,(YEAR(PL!$AD$12:$BN$12)=PL!CD$12)*(array_timeline&lt;=PL!CD$11)))))</f>
        <v>#NAME?</v>
      </c>
      <c r="CE52" s="1772" t="e" cm="1">
        <f t="array" aca="1" ref="CE52" ca="1">_xlfn.LET( _xlpm.CheckBlank, SUM(PL!$AD52:'PL'!$BN52) = 0, IF(_xlpm.CheckBlank, "", SUM(_xlfn._xlws.FILTER(PL!$AD52:$BN52,(YEAR(PL!$AD$12:$BN$12)=PL!CE$12)*(array_timeline&lt;=PL!CE$11)))))</f>
        <v>#NAME?</v>
      </c>
      <c r="CF52" s="178"/>
      <c r="CG52" s="1461" t="str" cm="1">
        <f t="array" aca="1" ref="CG52" ca="1">IFERROR(_xlfn.LET(_xlpm.CheckBlank,SUM(PL!$AD52:$BN52)=0,IF(_xlpm.CheckBlank,"",SUM(_xlfn._xlws.FILTER(PL!$AD52:$BN52,(YEAR(PL!$AD$12:$BN$12)=PL!CG$12)*(array_timeline&lt;=PL!CG$11))))),"n/a")</f>
        <v>n/a</v>
      </c>
      <c r="CH52" s="1461" t="e" cm="1">
        <f t="array" aca="1" ref="CH52" ca="1">_xlfn.LET( _xlpm.CheckBlank, SUM(PL!$AD52:$BN52) = 0, IF(_xlpm.CheckBlank, "", SUM(_xlfn._xlws.FILTER(PL!$AD52:$BN52,(YEAR(PL!$AD$12:$BN$12)=PL!CH$12)*(array_timeline&lt;=PL!CH$11)))))</f>
        <v>#NAME?</v>
      </c>
      <c r="CI52" s="88"/>
      <c r="CJ52" s="1461" cm="1">
        <f t="array" ref="CJ52">_xlfn.LET( _xlpm.CheckBlank, SUM(PL!$AD52:$BN52) = 0, IF(_xlpm.CheckBlank, "", SUM(_xlfn.TAKE(_xlfn.DROP(PL!$AD52:$BN52, ,-DATEDIFF(PL!CJ$11, val_asOfDate,"M")),1,-12))))</f>
        <v>12</v>
      </c>
      <c r="CK52" s="1461" cm="1">
        <f t="array" ref="CK52">_xlfn.LET( _xlpm.CheckBlank, SUM(PL!$AD52:$BN52) = 0, IF(_xlpm.CheckBlank, "", SUM(_xlfn.TAKE(_xlfn.DROP(PL!$AD52:$BN52, ,-DATEDIFF(PL!CK$11, val_asOfDate,"M")),1,-12))))</f>
        <v>12</v>
      </c>
      <c r="CL52" s="88"/>
      <c r="CM52" s="2441">
        <v>1</v>
      </c>
      <c r="CN52" s="2441">
        <v>1</v>
      </c>
      <c r="CO52" s="88"/>
      <c r="CP52" s="2441">
        <v>1</v>
      </c>
      <c r="CQ52" s="2441">
        <v>1</v>
      </c>
      <c r="CR52" s="34"/>
      <c r="CS52" s="2056"/>
      <c r="CT52" s="2447" t="e" cm="1">
        <f t="array" aca="1" ref="CT52" ca="1">IF(Y52="","",IF(ISNUMBER(SEARCH("Select",$Y52)),"",_xldudf_CX_PUSH($Y52,CX_ENTITY,C52,val_asOfDate)))</f>
        <v>#NAME?</v>
      </c>
      <c r="CU52" s="2447" t="e" cm="1">
        <f t="array" aca="1" ref="CU52" ca="1">IF(Y52="","",IF(ISNUMBER(SEARCH("Select",$Y52)),"",_xldudf_CX_PUSH($Y52,CX_ENTITY,C52,EOMONTH(val_asOfDate,1))))</f>
        <v>#NAME?</v>
      </c>
      <c r="CV52" s="2447" t="e" cm="1">
        <f t="array" aca="1" ref="CV52" ca="1">IF(Y52="","",IF(ISNUMBER(SEARCH("Select",$Y52)),"",_xldudf_CX_PUSH($Y52,CX_ENTITY,C52,EOMONTH(val_asOfDate,2))))</f>
        <v>#NAME?</v>
      </c>
      <c r="CW52" s="2447" t="e" cm="1">
        <f t="array" aca="1" ref="CW52" ca="1">IF(Y52="","",IF(ISNUMBER(SEARCH("Select",$Y52)),"",_xldudf_CX_PUSH($Y52,CX_ENTITY,C52,EOMONTH(val_asOfDate,3))))</f>
        <v>#NAME?</v>
      </c>
      <c r="CX52" s="2443"/>
      <c r="CY52" s="2444" t="str" cm="1">
        <f t="array" aca="1" ref="CY52" ca="1">IFERROR(IF(CM52*fxVal_normal=_PL!CM52,"",IF(OR($CM52="",$CM52=0, NOT(ISNUMBER($CM52)), ISERROR($CM52), $B52=""), "",
   IF($I52=1,
      IFBLANK(
         _xldudf_CX_PUSH($CM52*fxVal_normal, CX_ENTITY, $B52, $CM$11, $CM$14, $CM$19,),
         ""
      ),
      IF($I52=2,
         IFBLANK(
            _xldudf_CX_PUSH($CM52, CX_ENTITY, $B52, $CM$11, $CM$14, $CM$19,),
            ""
         ),
         IF($I52=3,
            "",
            IFBLANK(
               _xldudf_CX_PUSH($CM52, CX_ENTITY, $B52, $CM$11, $CM$14, $CM$19,),
               ""
            )
         )
      )
   )
)),"")</f>
        <v/>
      </c>
      <c r="CZ52" s="2444" t="str" cm="1">
        <f t="array" aca="1" ref="CZ52" ca="1">IFERROR(IF(CN52*fxVal_normal=_PL!CN52,"",IF(OR($CN52="",$CN52=0, NOT(ISNUMBER($CN52)), ISERROR($CN52), $B52=""), "",
   IF($I52=1,
      IFBLANK(
         _xldudf_CX_PUSH($CN52*fxVal_normal, CX_ENTITY, $B52, $CN$11, $CN$14, $CN$19,),
         ""
      ),
      IF($I52=2,
         IFBLANK(
            _xldudf_CX_PUSH($CN52, CX_ENTITY, $B52, $CN$11, $CN$14, $CN$19,),
            ""
         ),
         IF($I52=3,
            "",
            IFBLANK(
               _xldudf_CX_PUSH($CN52, CX_ENTITY, $B52, $CN$11, $CN$14, $CN$19,),
               ""
            )
         )
      )
   )
)),"")</f>
        <v/>
      </c>
      <c r="DA52" s="2444" t="str" cm="1">
        <f t="array" aca="1" ref="DA52" ca="1">IFERROR(IF(CP52*fxVal_normal=_PL!CP52,"",IF(OR($CP52="",$CP52=0, NOT(ISNUMBER($CP52)), ISERROR($CP52), $B52=""), "",
   IF($I52=1,
      IFBLANK(
         _xldudf_CX_PUSH($CP52*fxVal_normal, CX_ENTITY, $B52, $CP$11, $CP$14, $CP$19,),
         ""
      ),
      IF($I52=2,
         IFBLANK(
            _xldudf_CX_PUSH($CP52, CX_ENTITY, $B52, $CP$11, $CP$14, $CP$19,),
            ""
         ),
         IF($I52=3,
            "",
            IFBLANK(
               _xldudf_CX_PUSH($CP52, CX_ENTITY, $B52, $CP$11, $CP$14, $CP$19,),
               ""
            )
         )
      )
   )
)),"")</f>
        <v/>
      </c>
      <c r="DB52" s="2444" t="str" cm="1">
        <f t="array" aca="1" ref="DB52" ca="1">IFERROR(IF(CQ52*fxVal_normal=_PL!CQ52,"",IF(OR($CQ52="", $CQ52=0, NOT(ISNUMBER($CQ52)), ISERROR($CQ52), $B52=""), "",
   IF($I52=1,
      IFBLANK(
         _xldudf_CX_PUSH($CQ52*fxVal_normal, CX_ENTITY, $B52, $CQ$11, $CQ$14, $CQ$19,),
         ""
      ),
      IF($I52=2,
         IFBLANK(
            _xldudf_CX_PUSH($CQ52, CX_ENTITY, $B52, $CQ$11, $CQ$14, $CQ$19,),
            ""
         ),
         IF($I52=3,
            "",
            IFBLANK(
               _xldudf_CX_PUSH($CQ52, CX_ENTITY, $B52, $CQ$11, $CQ$14, $CQ$19,),
               ""
            )
         )
      )
   ))
),"")</f>
        <v/>
      </c>
      <c r="DC52" s="2443"/>
      <c r="DD52" s="2445" t="str" cm="1">
        <f t="array" aca="1" ref="DD52" ca="1">IFERROR(IF(AD52*fxVal_normal=_PL!AD52,"",IF(OR(AD52="", NOT(ISNUMBER(AD52)), ISERROR(AD52), $B52=""), "",
   IF($I52=1,
      IFBLANK(
         _xldudf_CX_PUSH(AD52*fxVal_normal, CX_ENTITY, $B52, AD$11, AD$14, AD$19,),
         ""
      ),
      IF($I52=2,
         IFBLANK(
            _xldudf_CX_PUSH(AD52, CX_ENTITY, $B52, AD$11, AD$14, AD$19,),
            ""
         ),
         IF($I52=3,
            "",
            IFBLANK(
               _xldudf_CX_PUSH(AD52, CX_ENTITY, $B52, AD$11, AD$14, AD$19,),
               ""
            )
         )
      )
   )
)),"")</f>
        <v/>
      </c>
      <c r="DE52" s="2445" t="str" cm="1">
        <f t="array" aca="1" ref="DE52" ca="1">IFERROR(IF(AE52*fxVal_normal=_PL!AE52,"",IF(OR(AE52="", NOT(ISNUMBER(AE52)), ISERROR(AE52), $B52=""), "",
   IF($I52=1,
      IFBLANK(
         _xldudf_CX_PUSH(AE52*fxVal_normal, CX_ENTITY, $B52, AE$11, AE$14, AE$19,),
         ""
      ),
      IF($I52=2,
         IFBLANK(
            _xldudf_CX_PUSH(AE52, CX_ENTITY, $B52, AE$11, AE$14, AE$19,),
            ""
         ),
         IF($I52=3,
            "",
            IFBLANK(
               _xldudf_CX_PUSH(AE52, CX_ENTITY, $B52, AE$11, AE$14, AE$19,),
               ""
            )
         )
      )
   )
)),"")</f>
        <v/>
      </c>
      <c r="DF52" s="2445" t="str" cm="1">
        <f t="array" aca="1" ref="DF52" ca="1">IFERROR(IF(AF52*fxVal_normal=_PL!AF52,"",IF(OR(AF52="", NOT(ISNUMBER(AF52)), ISERROR(AF52), $B52=""), "",
   IF($I52=1,
      IFBLANK(
         _xldudf_CX_PUSH(AF52*fxVal_normal, CX_ENTITY, $B52, AF$11, AF$14, AF$19,),
         ""
      ),
      IF($I52=2,
         IFBLANK(
            _xldudf_CX_PUSH(AF52, CX_ENTITY, $B52, AF$11, AF$14, AF$19,),
            ""
         ),
         IF($I52=3,
            "",
            IFBLANK(
               _xldudf_CX_PUSH(AF52, CX_ENTITY, $B52, AF$11, AF$14, AF$19,),
               ""
            )
         )
      )
   )
)),"")</f>
        <v/>
      </c>
      <c r="DG52" s="2445" t="str" cm="1">
        <f t="array" aca="1" ref="DG52" ca="1">IFERROR(IF(AG52*fxVal_normal=_PL!AG52,"",IF(OR(AG52="", NOT(ISNUMBER(AG52)), ISERROR(AG52), $B52=""), "",
   IF($I52=1,
      IFBLANK(
         _xldudf_CX_PUSH(AG52*fxVal_normal, CX_ENTITY, $B52, AG$11, AG$14, AG$19,),
         ""
      ),
      IF($I52=2,
         IFBLANK(
            _xldudf_CX_PUSH(AG52, CX_ENTITY, $B52, AG$11, AG$14, AG$19,),
            ""
         ),
         IF($I52=3,
            "",
            IFBLANK(
               _xldudf_CX_PUSH(AG52, CX_ENTITY, $B52, AG$11, AG$14, AG$19,),
               ""
            )
         )
      )
   )
)),"")</f>
        <v/>
      </c>
      <c r="DH52" s="2445" t="str" cm="1">
        <f t="array" aca="1" ref="DH52" ca="1">IFERROR(IF(AH52*fxVal_normal=_PL!AH52,"",IF(OR(AH52="", NOT(ISNUMBER(AH52)), ISERROR(AH52), $B52=""), "",
   IF($I52=1,
      IFBLANK(
         _xldudf_CX_PUSH(AH52*fxVal_normal, CX_ENTITY, $B52, AH$11, AH$14, AH$19,),
         ""
      ),
      IF($I52=2,
         IFBLANK(
            _xldudf_CX_PUSH(AH52, CX_ENTITY, $B52, AH$11, AH$14, AH$19,),
            ""
         ),
         IF($I52=3,
            "",
            IFBLANK(
               _xldudf_CX_PUSH(AH52, CX_ENTITY, $B52, AH$11, AH$14, AH$19,),
               ""
            )
         )
      )
   )
)),"")</f>
        <v/>
      </c>
      <c r="DI52" s="2445" t="str" cm="1">
        <f t="array" aca="1" ref="DI52" ca="1">IFERROR(IF(AI52*fxVal_normal=_PL!AI52,"",IF(OR(AI52="", NOT(ISNUMBER(AI52)), ISERROR(AI52), $B52=""), "",
   IF($I52=1,
      IFBLANK(
         _xldudf_CX_PUSH(AI52*fxVal_normal, CX_ENTITY, $B52, AI$11, AI$14, AI$19,),
         ""
      ),
      IF($I52=2,
         IFBLANK(
            _xldudf_CX_PUSH(AI52, CX_ENTITY, $B52, AI$11, AI$14, AI$19,),
            ""
         ),
         IF($I52=3,
            "",
            IFBLANK(
               _xldudf_CX_PUSH(AI52, CX_ENTITY, $B52, AI$11, AI$14, AI$19,),
               ""
            )
         )
      )
   )
)),"")</f>
        <v/>
      </c>
      <c r="DJ52" s="2445" t="str" cm="1">
        <f t="array" aca="1" ref="DJ52" ca="1">IFERROR(IF(AJ52*fxVal_normal=_PL!AJ52,"",IF(OR(AJ52="", NOT(ISNUMBER(AJ52)), ISERROR(AJ52), $B52=""), "",
   IF($I52=1,
      IFBLANK(
         _xldudf_CX_PUSH(AJ52*fxVal_normal, CX_ENTITY, $B52, AJ$11, AJ$14, AJ$19,),
         ""
      ),
      IF($I52=2,
         IFBLANK(
            _xldudf_CX_PUSH(AJ52, CX_ENTITY, $B52, AJ$11, AJ$14, AJ$19,),
            ""
         ),
         IF($I52=3,
            "",
            IFBLANK(
               _xldudf_CX_PUSH(AJ52, CX_ENTITY, $B52, AJ$11, AJ$14, AJ$19,),
               ""
            )
         )
      )
   )
)),"")</f>
        <v/>
      </c>
      <c r="DK52" s="2445" t="str" cm="1">
        <f t="array" aca="1" ref="DK52" ca="1">IFERROR(IF(AK52*fxVal_normal=_PL!AK52,"",IF(OR(AK52="", NOT(ISNUMBER(AK52)), ISERROR(AK52), $B52=""), "",
   IF($I52=1,
      IFBLANK(
         _xldudf_CX_PUSH(AK52*fxVal_normal, CX_ENTITY, $B52, AK$11, AK$14, AK$19,),
         ""
      ),
      IF($I52=2,
         IFBLANK(
            _xldudf_CX_PUSH(AK52, CX_ENTITY, $B52, AK$11, AK$14, AK$19,),
            ""
         ),
         IF($I52=3,
            "",
            IFBLANK(
               _xldudf_CX_PUSH(AK52, CX_ENTITY, $B52, AK$11, AK$14, AK$19,),
               ""
            )
         )
      )
   )
)),"")</f>
        <v/>
      </c>
      <c r="DL52" s="2445" t="str" cm="1">
        <f t="array" aca="1" ref="DL52" ca="1">IFERROR(IF(AL52*fxVal_normal=_PL!AL52,"",IF(OR(AL52="", NOT(ISNUMBER(AL52)), ISERROR(AL52), $B52=""), "",
   IF($I52=1,
      IFBLANK(
         _xldudf_CX_PUSH(AL52*fxVal_normal, CX_ENTITY, $B52, AL$11, AL$14, AL$19,),
         ""
      ),
      IF($I52=2,
         IFBLANK(
            _xldudf_CX_PUSH(AL52, CX_ENTITY, $B52, AL$11, AL$14, AL$19,),
            ""
         ),
         IF($I52=3,
            "",
            IFBLANK(
               _xldudf_CX_PUSH(AL52, CX_ENTITY, $B52, AL$11, AL$14, AL$19,),
               ""
            )
         )
      )
   )
)),"")</f>
        <v/>
      </c>
      <c r="DM52" s="2445" t="str" cm="1">
        <f t="array" aca="1" ref="DM52" ca="1">IFERROR(IF(AM52*fxVal_normal=_PL!AM52,"",IF(OR(AM52="", NOT(ISNUMBER(AM52)), ISERROR(AM52), $B52=""), "",
   IF($I52=1,
      IFBLANK(
         _xldudf_CX_PUSH(AM52*fxVal_normal, CX_ENTITY, $B52, AM$11, AM$14, AM$19,),
         ""
      ),
      IF($I52=2,
         IFBLANK(
            _xldudf_CX_PUSH(AM52, CX_ENTITY, $B52, AM$11, AM$14, AM$19,),
            ""
         ),
         IF($I52=3,
            "",
            IFBLANK(
               _xldudf_CX_PUSH(AM52, CX_ENTITY, $B52, AM$11, AM$14, AM$19,),
               ""
            )
         )
      )
   )
)),"")</f>
        <v/>
      </c>
      <c r="DN52" s="2445" t="str" cm="1">
        <f t="array" aca="1" ref="DN52" ca="1">IFERROR(IF(AN52*fxVal_normal=_PL!AN52,"",IF(OR(AN52="", NOT(ISNUMBER(AN52)), ISERROR(AN52), $B52=""), "",
   IF($I52=1,
      IFBLANK(
         _xldudf_CX_PUSH(AN52*fxVal_normal, CX_ENTITY, $B52, AN$11, AN$14, AN$19,),
         ""
      ),
      IF($I52=2,
         IFBLANK(
            _xldudf_CX_PUSH(AN52, CX_ENTITY, $B52, AN$11, AN$14, AN$19,),
            ""
         ),
         IF($I52=3,
            "",
            IFBLANK(
               _xldudf_CX_PUSH(AN52, CX_ENTITY, $B52, AN$11, AN$14, AN$19,),
               ""
            )
         )
      )
   )
)),"")</f>
        <v/>
      </c>
      <c r="DO52" s="2445" t="str" cm="1">
        <f t="array" aca="1" ref="DO52" ca="1">IFERROR(IF(AO52*fxVal_normal=_PL!AO52,"",IF(OR(AO52="", NOT(ISNUMBER(AO52)), ISERROR(AO52), $B52=""), "",
   IF($I52=1,
      IFBLANK(
         _xldudf_CX_PUSH(AO52*fxVal_normal, CX_ENTITY, $B52, AO$11, AO$14, AO$19,),
         ""
      ),
      IF($I52=2,
         IFBLANK(
            _xldudf_CX_PUSH(AO52, CX_ENTITY, $B52, AO$11, AO$14, AO$19,),
            ""
         ),
         IF($I52=3,
            "",
            IFBLANK(
               _xldudf_CX_PUSH(AO52, CX_ENTITY, $B52, AO$11, AO$14, AO$19,),
               ""
            )
         )
      )
   )
)),"")</f>
        <v/>
      </c>
      <c r="DP52" s="2445" t="str" cm="1">
        <f t="array" aca="1" ref="DP52" ca="1">IFERROR(IF(AP52*fxVal_normal=_PL!AP52,"",IF(OR(AP52="", NOT(ISNUMBER(AP52)), ISERROR(AP52), $B52=""), "",
   IF($I52=1,
      IFBLANK(
         _xldudf_CX_PUSH(AP52*fxVal_normal, CX_ENTITY, $B52, AP$11, AP$14, AP$19,),
         ""
      ),
      IF($I52=2,
         IFBLANK(
            _xldudf_CX_PUSH(AP52, CX_ENTITY, $B52, AP$11, AP$14, AP$19,),
            ""
         ),
         IF($I52=3,
            "",
            IFBLANK(
               _xldudf_CX_PUSH(AP52, CX_ENTITY, $B52, AP$11, AP$14, AP$19,),
               ""
            )
         )
      )
   )
)),"")</f>
        <v/>
      </c>
      <c r="DQ52" s="2445" t="str" cm="1">
        <f t="array" aca="1" ref="DQ52" ca="1">IFERROR(IF(AQ52*fxVal_normal=_PL!AQ52,"",IF(OR(AQ52="", NOT(ISNUMBER(AQ52)), ISERROR(AQ52), $B52=""), "",
   IF($I52=1,
      IFBLANK(
         _xldudf_CX_PUSH(AQ52*fxVal_normal, CX_ENTITY, $B52, AQ$11, AQ$14, AQ$19,),
         ""
      ),
      IF($I52=2,
         IFBLANK(
            _xldudf_CX_PUSH(AQ52, CX_ENTITY, $B52, AQ$11, AQ$14, AQ$19,),
            ""
         ),
         IF($I52=3,
            "",
            IFBLANK(
               _xldudf_CX_PUSH(AQ52, CX_ENTITY, $B52, AQ$11, AQ$14, AQ$19,),
               ""
            )
         )
      )
   )
)),"")</f>
        <v/>
      </c>
      <c r="DR52" s="2445" t="str" cm="1">
        <f t="array" aca="1" ref="DR52" ca="1">IFERROR(IF(AR52*fxVal_normal=_PL!AR52,"",IF(OR(AR52="", NOT(ISNUMBER(AR52)), ISERROR(AR52), $B52=""), "",
   IF($I52=1,
      IFBLANK(
         _xldudf_CX_PUSH(AR52*fxVal_normal, CX_ENTITY, $B52, AR$11, AR$14, AR$19,),
         ""
      ),
      IF($I52=2,
         IFBLANK(
            _xldudf_CX_PUSH(AR52, CX_ENTITY, $B52, AR$11, AR$14, AR$19,),
            ""
         ),
         IF($I52=3,
            "",
            IFBLANK(
               _xldudf_CX_PUSH(AR52, CX_ENTITY, $B52, AR$11, AR$14, AR$19,),
               ""
            )
         )
      )
   )
)),"")</f>
        <v/>
      </c>
      <c r="DS52" s="2445" t="str" cm="1">
        <f t="array" aca="1" ref="DS52" ca="1">IFERROR(IF(AS52*fxVal_normal=_PL!AS52,"",IF(OR(AS52="", NOT(ISNUMBER(AS52)), ISERROR(AS52), $B52=""), "",
   IF($I52=1,
      IFBLANK(
         _xldudf_CX_PUSH(AS52*fxVal_normal, CX_ENTITY, $B52, AS$11, AS$14, AS$19,),
         ""
      ),
      IF($I52=2,
         IFBLANK(
            _xldudf_CX_PUSH(AS52, CX_ENTITY, $B52, AS$11, AS$14, AS$19,),
            ""
         ),
         IF($I52=3,
            "",
            IFBLANK(
               _xldudf_CX_PUSH(AS52, CX_ENTITY, $B52, AS$11, AS$14, AS$19,),
               ""
            )
         )
      )
   )
)),"")</f>
        <v/>
      </c>
      <c r="DT52" s="2445" t="str" cm="1">
        <f t="array" aca="1" ref="DT52" ca="1">IFERROR(IF(AT52*fxVal_normal=_PL!AT52,"",IF(OR(AT52="", NOT(ISNUMBER(AT52)), ISERROR(AT52), $B52=""), "",
   IF($I52=1,
      IFBLANK(
         _xldudf_CX_PUSH(AT52*fxVal_normal, CX_ENTITY, $B52, AT$11, AT$14, AT$19,),
         ""
      ),
      IF($I52=2,
         IFBLANK(
            _xldudf_CX_PUSH(AT52, CX_ENTITY, $B52, AT$11, AT$14, AT$19,),
            ""
         ),
         IF($I52=3,
            "",
            IFBLANK(
               _xldudf_CX_PUSH(AT52, CX_ENTITY, $B52, AT$11, AT$14, AT$19,),
               ""
            )
         )
      )
   )
)),"")</f>
        <v/>
      </c>
      <c r="DU52" s="2445" t="str" cm="1">
        <f t="array" aca="1" ref="DU52" ca="1">IFERROR(IF(AU52*fxVal_normal=_PL!AU52,"",IF(OR(AU52="", NOT(ISNUMBER(AU52)), ISERROR(AU52), $B52=""), "",
   IF($I52=1,
      IFBLANK(
         _xldudf_CX_PUSH(AU52*fxVal_normal, CX_ENTITY, $B52, AU$11, AU$14, AU$19,),
         ""
      ),
      IF($I52=2,
         IFBLANK(
            _xldudf_CX_PUSH(AU52, CX_ENTITY, $B52, AU$11, AU$14, AU$19,),
            ""
         ),
         IF($I52=3,
            "",
            IFBLANK(
               _xldudf_CX_PUSH(AU52, CX_ENTITY, $B52, AU$11, AU$14, AU$19,),
               ""
            )
         )
      )
   )
)),"")</f>
        <v/>
      </c>
      <c r="DV52" s="2445" t="str" cm="1">
        <f t="array" aca="1" ref="DV52" ca="1">IFERROR(IF(AV52*fxVal_normal=_PL!AV52,"",IF(OR(AV52="", NOT(ISNUMBER(AV52)), ISERROR(AV52), $B52=""), "",
   IF($I52=1,
      IFBLANK(
         _xldudf_CX_PUSH(AV52*fxVal_normal, CX_ENTITY, $B52, AV$11, AV$14, AV$19,),
         ""
      ),
      IF($I52=2,
         IFBLANK(
            _xldudf_CX_PUSH(AV52, CX_ENTITY, $B52, AV$11, AV$14, AV$19,),
            ""
         ),
         IF($I52=3,
            "",
            IFBLANK(
               _xldudf_CX_PUSH(AV52, CX_ENTITY, $B52, AV$11, AV$14, AV$19,),
               ""
            )
         )
      )
   )
)),"")</f>
        <v/>
      </c>
      <c r="DW52" s="2445" t="str" cm="1">
        <f t="array" aca="1" ref="DW52" ca="1">IFERROR(IF(AW52*fxVal_normal=_PL!AW52,"",IF(OR(AW52="", NOT(ISNUMBER(AW52)), ISERROR(AW52), $B52=""), "",
   IF($I52=1,
      IFBLANK(
         _xldudf_CX_PUSH(AW52*fxVal_normal, CX_ENTITY, $B52, AW$11, AW$14, AW$19,),
         ""
      ),
      IF($I52=2,
         IFBLANK(
            _xldudf_CX_PUSH(AW52, CX_ENTITY, $B52, AW$11, AW$14, AW$19,),
            ""
         ),
         IF($I52=3,
            "",
            IFBLANK(
               _xldudf_CX_PUSH(AW52, CX_ENTITY, $B52, AW$11, AW$14, AW$19,),
               ""
            )
         )
      )
   )
)),"")</f>
        <v/>
      </c>
      <c r="DX52" s="2445" t="str" cm="1">
        <f t="array" aca="1" ref="DX52" ca="1">IFERROR(IF(AX52*fxVal_normal=_PL!AX52,"",IF(OR(AX52="", NOT(ISNUMBER(AX52)), ISERROR(AX52), $B52=""), "",
   IF($I52=1,
      IFBLANK(
         _xldudf_CX_PUSH(AX52*fxVal_normal, CX_ENTITY, $B52, AX$11, AX$14, AX$19,),
         ""
      ),
      IF($I52=2,
         IFBLANK(
            _xldudf_CX_PUSH(AX52, CX_ENTITY, $B52, AX$11, AX$14, AX$19,),
            ""
         ),
         IF($I52=3,
            "",
            IFBLANK(
               _xldudf_CX_PUSH(AX52, CX_ENTITY, $B52, AX$11, AX$14, AX$19,),
               ""
            )
         )
      )
   )
)),"")</f>
        <v/>
      </c>
      <c r="DY52" s="2445" t="str" cm="1">
        <f t="array" aca="1" ref="DY52" ca="1">IFERROR(IF(AY52*fxVal_normal=_PL!AY52,"",IF(OR(AY52="", NOT(ISNUMBER(AY52)), ISERROR(AY52), $B52=""), "",
   IF($I52=1,
      IFBLANK(
         _xldudf_CX_PUSH(AY52*fxVal_normal, CX_ENTITY, $B52, AY$11, AY$14, AY$19,),
         ""
      ),
      IF($I52=2,
         IFBLANK(
            _xldudf_CX_PUSH(AY52, CX_ENTITY, $B52, AY$11, AY$14, AY$19,),
            ""
         ),
         IF($I52=3,
            "",
            IFBLANK(
               _xldudf_CX_PUSH(AY52, CX_ENTITY, $B52, AY$11, AY$14, AY$19,),
               ""
            )
         )
      )
   )
)),"")</f>
        <v/>
      </c>
      <c r="DZ52" s="2445" t="str" cm="1">
        <f t="array" aca="1" ref="DZ52" ca="1">IFERROR(IF(AZ52*fxVal_normal=_PL!AZ52,"",IF(OR(AZ52="", NOT(ISNUMBER(AZ52)), ISERROR(AZ52), $B52=""), "",
   IF($I52=1,
      IFBLANK(
         _xldudf_CX_PUSH(AZ52*fxVal_normal, CX_ENTITY, $B52, AZ$11, AZ$14, AZ$19,),
         ""
      ),
      IF($I52=2,
         IFBLANK(
            _xldudf_CX_PUSH(AZ52, CX_ENTITY, $B52, AZ$11, AZ$14, AZ$19,),
            ""
         ),
         IF($I52=3,
            "",
            IFBLANK(
               _xldudf_CX_PUSH(AZ52, CX_ENTITY, $B52, AZ$11, AZ$14, AZ$19,),
               ""
            )
         )
      )
   )
)),"")</f>
        <v/>
      </c>
      <c r="EA52" s="2445" t="str" cm="1">
        <f t="array" aca="1" ref="EA52" ca="1">IFERROR(IF(BA52*fxVal_normal=_PL!BA52,"",IF(OR(BA52="", NOT(ISNUMBER(BA52)), ISERROR(BA52), $B52=""), "",
   IF($I52=1,
      IFBLANK(
         _xldudf_CX_PUSH(BA52*fxVal_normal, CX_ENTITY, $B52, BA$11, BA$14, BA$19,),
         ""
      ),
      IF($I52=2,
         IFBLANK(
            _xldudf_CX_PUSH(BA52, CX_ENTITY, $B52, BA$11, BA$14, BA$19,),
            ""
         ),
         IF($I52=3,
            "",
            IFBLANK(
               _xldudf_CX_PUSH(BA52, CX_ENTITY, $B52, BA$11, BA$14, BA$19,),
               ""
            )
         )
      )
   )
)),"")</f>
        <v/>
      </c>
      <c r="EB52" s="2445" t="str" cm="1">
        <f t="array" aca="1" ref="EB52" ca="1">IFERROR(IF(BB52*fxVal_normal=_PL!BB52,"",IF(OR(BB52="", NOT(ISNUMBER(BB52)), ISERROR(BB52), $B52=""), "",
   IF($I52=1,
      IFBLANK(
         _xldudf_CX_PUSH(BB52*fxVal_normal, CX_ENTITY, $B52, BB$11, BB$14, BB$19,),
         ""
      ),
      IF($I52=2,
         IFBLANK(
            _xldudf_CX_PUSH(BB52, CX_ENTITY, $B52, BB$11, BB$14, BB$19,),
            ""
         ),
         IF($I52=3,
            "",
            IFBLANK(
               _xldudf_CX_PUSH(BB52, CX_ENTITY, $B52, BB$11, BB$14, BB$19,),
               ""
            )
         )
      )
   )
)),"")</f>
        <v/>
      </c>
      <c r="EC52" s="2445" t="str" cm="1">
        <f t="array" aca="1" ref="EC52" ca="1">IFERROR(IF(BC52*fxVal_normal=_PL!BC52,"",IF(OR(BC52="", NOT(ISNUMBER(BC52)), ISERROR(BC52), $B52=""), "",
   IF($I52=1,
      IFBLANK(
         _xldudf_CX_PUSH(BC52*fxVal_normal, CX_ENTITY, $B52, BC$11, BC$14, BC$19,),
         ""
      ),
      IF($I52=2,
         IFBLANK(
            _xldudf_CX_PUSH(BC52, CX_ENTITY, $B52, BC$11, BC$14, BC$19,),
            ""
         ),
         IF($I52=3,
            "",
            IFBLANK(
               _xldudf_CX_PUSH(BC52, CX_ENTITY, $B52, BC$11, BC$14, BC$19,),
               ""
            )
         )
      )
   )
)),"")</f>
        <v/>
      </c>
      <c r="ED52" s="2445" t="str" cm="1">
        <f t="array" aca="1" ref="ED52" ca="1">IFERROR(IF(BD52*fxVal_normal=_PL!BD52,"",IF(OR(BD52="", NOT(ISNUMBER(BD52)), ISERROR(BD52), $B52=""), "",
   IF($I52=1,
      IFBLANK(
         _xldudf_CX_PUSH(BD52*fxVal_normal, CX_ENTITY, $B52, BD$11, BD$14, BD$19,),
         ""
      ),
      IF($I52=2,
         IFBLANK(
            _xldudf_CX_PUSH(BD52, CX_ENTITY, $B52, BD$11, BD$14, BD$19,),
            ""
         ),
         IF($I52=3,
            "",
            IFBLANK(
               _xldudf_CX_PUSH(BD52, CX_ENTITY, $B52, BD$11, BD$14, BD$19,),
               ""
            )
         )
      )
   )
)),"")</f>
        <v/>
      </c>
      <c r="EE52" s="2445" t="str" cm="1">
        <f t="array" aca="1" ref="EE52" ca="1">IFERROR(IF(BE52*fxVal_normal=_PL!BE52,"",IF(OR(BE52="", NOT(ISNUMBER(BE52)), ISERROR(BE52), $B52=""), "",
   IF($I52=1,
      IFBLANK(
         _xldudf_CX_PUSH(BE52*fxVal_normal, CX_ENTITY, $B52, BE$11, BE$14, BE$19,),
         ""
      ),
      IF($I52=2,
         IFBLANK(
            _xldudf_CX_PUSH(BE52, CX_ENTITY, $B52, BE$11, BE$14, BE$19,),
            ""
         ),
         IF($I52=3,
            "",
            IFBLANK(
               _xldudf_CX_PUSH(BE52, CX_ENTITY, $B52, BE$11, BE$14, BE$19,),
               ""
            )
         )
      )
   )
)),"")</f>
        <v/>
      </c>
      <c r="EF52" s="2445" t="str" cm="1">
        <f t="array" aca="1" ref="EF52" ca="1">IFERROR(IF(BF52*fxVal_normal=_PL!BF52,"",IF(OR(BF52="", NOT(ISNUMBER(BF52)), ISERROR(BF52), $B52=""), "",
   IF($I52=1,
      IFBLANK(
         _xldudf_CX_PUSH(BF52*fxVal_normal, CX_ENTITY, $B52, BF$11, BF$14, BF$19,),
         ""
      ),
      IF($I52=2,
         IFBLANK(
            _xldudf_CX_PUSH(BF52, CX_ENTITY, $B52, BF$11, BF$14, BF$19,),
            ""
         ),
         IF($I52=3,
            "",
            IFBLANK(
               _xldudf_CX_PUSH(BF52, CX_ENTITY, $B52, BF$11, BF$14, BF$19,),
               ""
            )
         )
      )
   )
)),"")</f>
        <v/>
      </c>
      <c r="EG52" s="2445" t="str" cm="1">
        <f t="array" aca="1" ref="EG52" ca="1">IFERROR(IF(BG52*fxVal_normal=_PL!BG52,"",IF(OR(BG52="", NOT(ISNUMBER(BG52)), ISERROR(BG52), $B52=""), "",
   IF($I52=1,
      IFBLANK(
         _xldudf_CX_PUSH(BG52*fxVal_normal, CX_ENTITY, $B52, BG$11, BG$14, BG$19,),
         ""
      ),
      IF($I52=2,
         IFBLANK(
            _xldudf_CX_PUSH(BG52, CX_ENTITY, $B52, BG$11, BG$14, BG$19,),
            ""
         ),
         IF($I52=3,
            "",
            IFBLANK(
               _xldudf_CX_PUSH(BG52, CX_ENTITY, $B52, BG$11, BG$14, BG$19,),
               ""
            )
         )
      )
   )
)),"")</f>
        <v/>
      </c>
      <c r="EH52" s="2445" t="str" cm="1">
        <f t="array" aca="1" ref="EH52" ca="1">IFERROR(IF(BH52*fxVal_normal=_PL!BH52,"",IF(OR(BH52="", NOT(ISNUMBER(BH52)), ISERROR(BH52), $B52=""), "",
   IF($I52=1,
      IFBLANK(
         _xldudf_CX_PUSH(BH52*fxVal_normal, CX_ENTITY, $B52, BH$11, BH$14, BH$19,),
         ""
      ),
      IF($I52=2,
         IFBLANK(
            _xldudf_CX_PUSH(BH52, CX_ENTITY, $B52, BH$11, BH$14, BH$19,),
            ""
         ),
         IF($I52=3,
            "",
            IFBLANK(
               _xldudf_CX_PUSH(BH52, CX_ENTITY, $B52, BH$11, BH$14, BH$19,),
               ""
            )
         )
      )
   )
)),"")</f>
        <v/>
      </c>
      <c r="EI52" s="2445" t="str" cm="1">
        <f t="array" aca="1" ref="EI52" ca="1">IFERROR(IF(BI52*fxVal_normal=_PL!BI52,"",IF(OR(BI52="", NOT(ISNUMBER(BI52)), ISERROR(BI52), $B52=""), "",
   IF($I52=1,
      IFBLANK(
         _xldudf_CX_PUSH(BI52*fxVal_normal, CX_ENTITY, $B52, BI$11, BI$14, BI$19,),
         ""
      ),
      IF($I52=2,
         IFBLANK(
            _xldudf_CX_PUSH(BI52, CX_ENTITY, $B52, BI$11, BI$14, BI$19,),
            ""
         ),
         IF($I52=3,
            "",
            IFBLANK(
               _xldudf_CX_PUSH(BI52, CX_ENTITY, $B52, BI$11, BI$14, BI$19,),
               ""
            )
         )
      )
   )
)),"")</f>
        <v/>
      </c>
      <c r="EJ52" s="2445" t="str" cm="1">
        <f t="array" aca="1" ref="EJ52" ca="1">IFERROR(IF(BJ52*fxVal_normal=_PL!BJ52,"",IF(OR(BJ52="", NOT(ISNUMBER(BJ52)), ISERROR(BJ52), $B52=""), "",
   IF($I52=1,
      IFBLANK(
         _xldudf_CX_PUSH(BJ52*fxVal_normal, CX_ENTITY, $B52, BJ$11, BJ$14, BJ$19,),
         ""
      ),
      IF($I52=2,
         IFBLANK(
            _xldudf_CX_PUSH(BJ52, CX_ENTITY, $B52, BJ$11, BJ$14, BJ$19,),
            ""
         ),
         IF($I52=3,
            "",
            IFBLANK(
               _xldudf_CX_PUSH(BJ52, CX_ENTITY, $B52, BJ$11, BJ$14, BJ$19,),
               ""
            )
         )
      )
   )
)),"")</f>
        <v/>
      </c>
      <c r="EK52" s="2445" t="str" cm="1">
        <f t="array" aca="1" ref="EK52" ca="1">IFERROR(IF(BK52*fxVal_normal=_PL!BK52,"",IF(OR(BK52="", NOT(ISNUMBER(BK52)), ISERROR(BK52), $B52=""), "",
   IF($I52=1,
      IFBLANK(
         _xldudf_CX_PUSH(BK52*fxVal_normal, CX_ENTITY, $B52, BK$11, BK$14, BK$19,),
         ""
      ),
      IF($I52=2,
         IFBLANK(
            _xldudf_CX_PUSH(BK52, CX_ENTITY, $B52, BK$11, BK$14, BK$19,),
            ""
         ),
         IF($I52=3,
            "",
            IFBLANK(
               _xldudf_CX_PUSH(BK52, CX_ENTITY, $B52, BK$11, BK$14, BK$19,),
               ""
            )
         )
      )
   )
)),"")</f>
        <v/>
      </c>
      <c r="EL52" s="2445" t="str" cm="1">
        <f t="array" aca="1" ref="EL52" ca="1">IFERROR(IF(BL52*fxVal_normal=_PL!BL52,"",IF(OR(BL52="", NOT(ISNUMBER(BL52)), ISERROR(BL52), $B52=""), "",
   IF($I52=1,
      IFBLANK(
         _xldudf_CX_PUSH(BL52*fxVal_normal, CX_ENTITY, $B52, BL$11, BL$14, BL$19,),
         ""
      ),
      IF($I52=2,
         IFBLANK(
            _xldudf_CX_PUSH(BL52, CX_ENTITY, $B52, BL$11, BL$14, BL$19,),
            ""
         ),
         IF($I52=3,
            "",
            IFBLANK(
               _xldudf_CX_PUSH(BL52, CX_ENTITY, $B52, BL$11, BL$14, BL$19,),
               ""
            )
         )
      )
   )
)),"")</f>
        <v/>
      </c>
      <c r="EM52" s="2445" t="str" cm="1">
        <f t="array" aca="1" ref="EM52" ca="1">IFERROR(IF(BM52*fxVal_normal=_PL!BM52,"",IF(OR(BM52="", NOT(ISNUMBER(BM52)), ISERROR(BM52), $B52=""), "",
   IF($I52=1,
      IFBLANK(
         _xldudf_CX_PUSH(BM52*fxVal_normal, CX_ENTITY, $B52, BM$11, BM$14, BM$19,),
         ""
      ),
      IF($I52=2,
         IFBLANK(
            _xldudf_CX_PUSH(BM52, CX_ENTITY, $B52, BM$11, BM$14, BM$19,),
            ""
         ),
         IF($I52=3,
            "",
            IFBLANK(
               _xldudf_CX_PUSH(BM52, CX_ENTITY, $B52, BM$11, BM$14, BM$19,),
               ""
            )
         )
      )
   )
)),"")</f>
        <v/>
      </c>
      <c r="EN52" s="2445" t="str" cm="1">
        <f t="array" aca="1" ref="EN52" ca="1">IFERROR(IF(BN52*fxVal_normal=_PL!BN52,"",IF(OR(BN52="", NOT(ISNUMBER(BN52)), ISERROR(BN52), $B52=""), "",
   IF($I52=1,
      IFBLANK(
         _xldudf_CX_PUSH(BN52*fxVal_normal, CX_ENTITY, $B52, BN$11, BN$14, BN$19,),
         ""
      ),
      IF($I52=2,
         IFBLANK(
            _xldudf_CX_PUSH(BN52, CX_ENTITY, $B52, BN$11, BN$14, BN$19,),
            ""
         ),
         IF($I52=3,
            "",
            IFBLANK(
               _xldudf_CX_PUSH(BN52, CX_ENTITY, $B52, BN$11, BN$14, BN$19,),
               ""
            )
         )
      )
   )
)),"")</f>
        <v/>
      </c>
    </row>
    <row r="53" spans="1:147" ht="21" customHeight="1">
      <c r="A53" s="1626"/>
      <c r="B53" s="2439" t="str">
        <f>_xlfn.LET(
_xlpm.IsNotAttrDynamic, D53="",
_xlpm.Attr,_PL!F53,
_xlpm.NotInUse,Y53=D53,
_xlpm.RESULT, IF(_xlpm.IsNotAttrDynamic, _xlpm.Attr, IF( _xlpm.NotInUse, "", Y53)
),IF(_xlpm.RESULT ="", "", _xlpm.RESULT))</f>
        <v>Custom Metric Amount 8</v>
      </c>
      <c r="C53" s="2439" t="str" cm="1">
        <f t="array" ref="C53">IFBLANK(_PL!C53,"")</f>
        <v>Custom Metric - Label 8</v>
      </c>
      <c r="D53" s="1548"/>
      <c r="E53" s="2453"/>
      <c r="F53" s="578"/>
      <c r="G53" s="578"/>
      <c r="H53" s="401">
        <v>1</v>
      </c>
      <c r="I53" s="401">
        <v>1</v>
      </c>
      <c r="J53" s="401" cm="1">
        <f t="array" ref="J53">IFBLANK( Z53,"")</f>
        <v>-1</v>
      </c>
      <c r="K53" s="578" t="str">
        <f ca="1">IFERROR(IF(LEN(AB53)=0,"No",IF(LEN(J53)&gt;0,"Yes","No")),"")</f>
        <v/>
      </c>
      <c r="L53" s="37"/>
      <c r="N53" s="158"/>
      <c r="O53" s="101"/>
      <c r="P53" s="52"/>
      <c r="Q53" s="101"/>
      <c r="R53" s="539"/>
      <c r="S53" s="101"/>
      <c r="T53" s="101"/>
      <c r="U53" s="39"/>
      <c r="V53" s="37"/>
      <c r="W53" s="91" t="str">
        <f t="shared" si="15"/>
        <v>Actual</v>
      </c>
      <c r="X53" s="2081" t="e">
        <f ca="1">_PL!X53</f>
        <v>#NAME?</v>
      </c>
      <c r="Y53" s="2466">
        <v>2</v>
      </c>
      <c r="Z53" s="198">
        <f>IF(Y53="", "", -1)</f>
        <v>-1</v>
      </c>
      <c r="AA53" s="200"/>
      <c r="AB53" s="2467" t="e">
        <f ca="1">IF(_PL!AB53="Error", "", _PL!AB53)</f>
        <v>#NAME?</v>
      </c>
      <c r="AC53" s="2468" t="str" cm="1">
        <f t="array" aca="1" ref="AC53" ca="1">_xlfn.LET(
_xlpm._termname, $AB53,
_xlpm._iconname, "find",
_xlpm._icon, fx_getIcon(_xlpm._iconname),
_xlpm._location, _xlfn.XLOOKUP(LOWER(_xlpm._termname), LOWER(tbl_acctDef[Term]),tbl_acctDef[Term]),
_xlpm._hyperlink, HYPERLINK("#"&amp;CELL("address",_xlpm._location), _xlpm._icon),
IFERROR(_xlpm._hyperlink,"")
)</f>
        <v/>
      </c>
      <c r="AD53" s="2441">
        <v>1</v>
      </c>
      <c r="AE53" s="2441">
        <v>1</v>
      </c>
      <c r="AF53" s="2441">
        <v>1</v>
      </c>
      <c r="AG53" s="2441">
        <v>1</v>
      </c>
      <c r="AH53" s="2441">
        <v>1</v>
      </c>
      <c r="AI53" s="2441">
        <v>1</v>
      </c>
      <c r="AJ53" s="2441">
        <v>1</v>
      </c>
      <c r="AK53" s="2441">
        <v>1</v>
      </c>
      <c r="AL53" s="2441">
        <v>1</v>
      </c>
      <c r="AM53" s="2441">
        <v>1</v>
      </c>
      <c r="AN53" s="2441">
        <v>1</v>
      </c>
      <c r="AO53" s="2441">
        <v>1</v>
      </c>
      <c r="AP53" s="2441">
        <v>1</v>
      </c>
      <c r="AQ53" s="2441">
        <v>1</v>
      </c>
      <c r="AR53" s="2441">
        <v>1</v>
      </c>
      <c r="AS53" s="2441">
        <v>1</v>
      </c>
      <c r="AT53" s="2441">
        <v>1</v>
      </c>
      <c r="AU53" s="2441">
        <v>1</v>
      </c>
      <c r="AV53" s="2441">
        <v>1</v>
      </c>
      <c r="AW53" s="2441">
        <v>1</v>
      </c>
      <c r="AX53" s="2441">
        <v>1</v>
      </c>
      <c r="AY53" s="2441">
        <v>1</v>
      </c>
      <c r="AZ53" s="2441">
        <v>1</v>
      </c>
      <c r="BA53" s="2441">
        <v>1</v>
      </c>
      <c r="BB53" s="2441">
        <v>1</v>
      </c>
      <c r="BC53" s="2441">
        <v>1</v>
      </c>
      <c r="BD53" s="2441">
        <v>1</v>
      </c>
      <c r="BE53" s="2441">
        <v>1</v>
      </c>
      <c r="BF53" s="2441">
        <v>1</v>
      </c>
      <c r="BG53" s="2441">
        <v>1</v>
      </c>
      <c r="BH53" s="2441">
        <v>1</v>
      </c>
      <c r="BI53" s="2441">
        <v>1</v>
      </c>
      <c r="BJ53" s="2441">
        <v>1</v>
      </c>
      <c r="BK53" s="2441">
        <v>1</v>
      </c>
      <c r="BL53" s="2441">
        <v>1</v>
      </c>
      <c r="BM53" s="2441">
        <v>1</v>
      </c>
      <c r="BN53" s="2441">
        <v>1</v>
      </c>
      <c r="BO53" s="2470"/>
      <c r="BP53" s="2470"/>
      <c r="BQ53" s="2470"/>
      <c r="BR53" s="2470"/>
      <c r="BS53" s="2470"/>
      <c r="BT53" s="2470"/>
      <c r="BU53" s="2470"/>
      <c r="BV53" s="2470"/>
      <c r="BW53" s="2470"/>
      <c r="BX53" s="2470"/>
      <c r="BY53" s="2470"/>
      <c r="BZ53" s="2470"/>
      <c r="CA53" s="34"/>
      <c r="CC53" s="33"/>
      <c r="CD53" s="1772" t="e" cm="1">
        <f t="array" aca="1" ref="CD53" ca="1">_xlfn.LET( _xlpm.CheckBlank, SUM(PL!$AD53:'PL'!$BN53) = 0, IF(_xlpm.CheckBlank, "", SUM(_xlfn._xlws.FILTER(PL!$AD53:$BN53,(YEAR(PL!$AD$12:$BN$12)=PL!CD$12)*(array_timeline&lt;=PL!CD$11)))))</f>
        <v>#NAME?</v>
      </c>
      <c r="CE53" s="1772" t="e" cm="1">
        <f t="array" aca="1" ref="CE53" ca="1">_xlfn.LET( _xlpm.CheckBlank, SUM(PL!$AD53:'PL'!$BN53) = 0, IF(_xlpm.CheckBlank, "", SUM(_xlfn._xlws.FILTER(PL!$AD53:$BN53,(YEAR(PL!$AD$12:$BN$12)=PL!CE$12)*(array_timeline&lt;=PL!CE$11)))))</f>
        <v>#NAME?</v>
      </c>
      <c r="CF53" s="178"/>
      <c r="CG53" s="1461" t="str" cm="1">
        <f t="array" aca="1" ref="CG53" ca="1">IFERROR(_xlfn.LET(_xlpm.CheckBlank,SUM(PL!$AD53:$BN53)=0,IF(_xlpm.CheckBlank,"",SUM(_xlfn._xlws.FILTER(PL!$AD53:$BN53,(YEAR(PL!$AD$12:$BN$12)=PL!CG$12)*(array_timeline&lt;=PL!CG$11))))),"n/a")</f>
        <v>n/a</v>
      </c>
      <c r="CH53" s="1461" t="e" cm="1">
        <f t="array" aca="1" ref="CH53" ca="1">_xlfn.LET( _xlpm.CheckBlank, SUM(PL!$AD53:$BN53) = 0, IF(_xlpm.CheckBlank, "", SUM(_xlfn._xlws.FILTER(PL!$AD53:$BN53,(YEAR(PL!$AD$12:$BN$12)=PL!CH$12)*(array_timeline&lt;=PL!CH$11)))))</f>
        <v>#NAME?</v>
      </c>
      <c r="CI53" s="88"/>
      <c r="CJ53" s="1461" cm="1">
        <f t="array" ref="CJ53">_xlfn.LET( _xlpm.CheckBlank, SUM(PL!$AD53:$BN53) = 0, IF(_xlpm.CheckBlank, "", SUM(_xlfn.TAKE(_xlfn.DROP(PL!$AD53:$BN53, ,-DATEDIFF(PL!CJ$11, val_asOfDate,"M")),1,-12))))</f>
        <v>12</v>
      </c>
      <c r="CK53" s="1461" cm="1">
        <f t="array" ref="CK53">_xlfn.LET( _xlpm.CheckBlank, SUM(PL!$AD53:$BN53) = 0, IF(_xlpm.CheckBlank, "", SUM(_xlfn.TAKE(_xlfn.DROP(PL!$AD53:$BN53, ,-DATEDIFF(PL!CK$11, val_asOfDate,"M")),1,-12))))</f>
        <v>12</v>
      </c>
      <c r="CL53" s="88"/>
      <c r="CM53" s="2441">
        <v>1</v>
      </c>
      <c r="CN53" s="2441">
        <v>1</v>
      </c>
      <c r="CO53" s="88"/>
      <c r="CP53" s="2441">
        <v>1</v>
      </c>
      <c r="CQ53" s="2441">
        <v>1</v>
      </c>
      <c r="CR53" s="34"/>
      <c r="CS53" s="2056"/>
      <c r="CT53" s="2447" t="e" cm="1">
        <f t="array" aca="1" ref="CT53" ca="1">IF(Y53="","",IF(ISNUMBER(SEARCH("Select",$Y53)),"",_xldudf_CX_PUSH($Y53,CX_ENTITY,C53,val_asOfDate)))</f>
        <v>#NAME?</v>
      </c>
      <c r="CU53" s="2447" t="e" cm="1">
        <f t="array" aca="1" ref="CU53" ca="1">IF(Y53="","",IF(ISNUMBER(SEARCH("Select",$Y53)),"",_xldudf_CX_PUSH($Y53,CX_ENTITY,C53,EOMONTH(val_asOfDate,1))))</f>
        <v>#NAME?</v>
      </c>
      <c r="CV53" s="2447" t="e" cm="1">
        <f t="array" aca="1" ref="CV53" ca="1">IF(Y53="","",IF(ISNUMBER(SEARCH("Select",$Y53)),"",_xldudf_CX_PUSH($Y53,CX_ENTITY,C53,EOMONTH(val_asOfDate,2))))</f>
        <v>#NAME?</v>
      </c>
      <c r="CW53" s="2447" t="e" cm="1">
        <f t="array" aca="1" ref="CW53" ca="1">IF(Y53="","",IF(ISNUMBER(SEARCH("Select",$Y53)),"",_xldudf_CX_PUSH($Y53,CX_ENTITY,C53,EOMONTH(val_asOfDate,3))))</f>
        <v>#NAME?</v>
      </c>
      <c r="CX53" s="2443"/>
      <c r="CY53" s="2444" t="str" cm="1">
        <f t="array" aca="1" ref="CY53" ca="1">IFERROR(IF(CM53*fxVal_normal=_PL!CM52,"",IF(OR($CM53="",$CM53=0, NOT(ISNUMBER($CM53)), ISERROR($CM53), $B53=""), "",
   IF($I53=1,
      IFBLANK(
         _xldudf_CX_PUSH($CM53*fxVal_normal, CX_ENTITY, $B53, $CM$11, $CM$14, $CM$19,),
         ""
      ),
      IF($I53=2,
         IFBLANK(
            _xldudf_CX_PUSH($CM53, CX_ENTITY, $B53, $CM$11, $CM$14, $CM$19,),
            ""
         ),
         IF($I53=3,
            "",
            IFBLANK(
               _xldudf_CX_PUSH($CM53, CX_ENTITY, $B53, $CM$11, $CM$14, $CM$19,),
               ""
            )
         )
      )
   )
)),"")</f>
        <v/>
      </c>
      <c r="CZ53" s="2444" t="str" cm="1">
        <f t="array" aca="1" ref="CZ53" ca="1">IFERROR(IF(CN53*fxVal_normal=_PL!CN52,"",IF(OR($CN53="",$CN53=0, NOT(ISNUMBER($CN53)), ISERROR($CN53), $B53=""), "",
   IF($I53=1,
      IFBLANK(
         _xldudf_CX_PUSH($CN53*fxVal_normal, CX_ENTITY, $B53, $CN$11, $CN$14, $CN$19,),
         ""
      ),
      IF($I53=2,
         IFBLANK(
            _xldudf_CX_PUSH($CN53, CX_ENTITY, $B53, $CN$11, $CN$14, $CN$19,),
            ""
         ),
         IF($I53=3,
            "",
            IFBLANK(
               _xldudf_CX_PUSH($CN53, CX_ENTITY, $B53, $CN$11, $CN$14, $CN$19,),
               ""
            )
         )
      )
   )
)),"")</f>
        <v/>
      </c>
      <c r="DA53" s="2444" t="str" cm="1">
        <f t="array" aca="1" ref="DA53" ca="1">IFERROR(IF(CP53*fxVal_normal=_PL!CP52,"",IF(OR($CP53="",$CP53=0, NOT(ISNUMBER($CP53)), ISERROR($CP53), $B53=""), "",
   IF($I53=1,
      IFBLANK(
         _xldudf_CX_PUSH($CP53*fxVal_normal, CX_ENTITY, $B53, $CP$11, $CP$14, $CP$19,),
         ""
      ),
      IF($I53=2,
         IFBLANK(
            _xldudf_CX_PUSH($CP53, CX_ENTITY, $B53, $CP$11, $CP$14, $CP$19,),
            ""
         ),
         IF($I53=3,
            "",
            IFBLANK(
               _xldudf_CX_PUSH($CP53, CX_ENTITY, $B53, $CP$11, $CP$14, $CP$19,),
               ""
            )
         )
      )
   )
)),"")</f>
        <v/>
      </c>
      <c r="DB53" s="2444" t="str" cm="1">
        <f t="array" aca="1" ref="DB53" ca="1">IFERROR(IF(CQ53*fxVal_normal=_PL!CQ52,"",IF(OR($CQ53="", $CQ53=0, NOT(ISNUMBER($CQ53)), ISERROR($CQ53), $B53=""), "",
   IF($I53=1,
      IFBLANK(
         _xldudf_CX_PUSH($CQ53*fxVal_normal, CX_ENTITY, $B53, $CQ$11, $CQ$14, $CQ$19,),
         ""
      ),
      IF($I53=2,
         IFBLANK(
            _xldudf_CX_PUSH($CQ53, CX_ENTITY, $B53, $CQ$11, $CQ$14, $CQ$19,),
            ""
         ),
         IF($I53=3,
            "",
            IFBLANK(
               _xldudf_CX_PUSH($CQ53, CX_ENTITY, $B53, $CQ$11, $CQ$14, $CQ$19,),
               ""
            )
         )
      )
   ))
),"")</f>
        <v/>
      </c>
      <c r="DC53" s="2443"/>
      <c r="DD53" s="2445" t="str" cm="1">
        <f t="array" aca="1" ref="DD53" ca="1">IFERROR(IF(AD53*fxVal_normal=_PL!AD53,"",IF(OR(AD53="", NOT(ISNUMBER(AD53)), ISERROR(AD53), $B53=""), "",
   IF($I53=1,
      IFBLANK(
         _xldudf_CX_PUSH(AD53*fxVal_normal, CX_ENTITY, $B53, AD$11, AD$14, AD$19,),
         ""
      ),
      IF($I53=2,
         IFBLANK(
            _xldudf_CX_PUSH(AD53, CX_ENTITY, $B53, AD$11, AD$14, AD$19,),
            ""
         ),
         IF($I53=3,
            "",
            IFBLANK(
               _xldudf_CX_PUSH(AD53, CX_ENTITY, $B53, AD$11, AD$14, AD$19,),
               ""
            )
         )
      )
   )
)),"")</f>
        <v/>
      </c>
      <c r="DE53" s="2445" t="str" cm="1">
        <f t="array" aca="1" ref="DE53" ca="1">IFERROR(IF(AE53*fxVal_normal=_PL!AE53,"",IF(OR(AE53="", NOT(ISNUMBER(AE53)), ISERROR(AE53), $B53=""), "",
   IF($I53=1,
      IFBLANK(
         _xldudf_CX_PUSH(AE53*fxVal_normal, CX_ENTITY, $B53, AE$11, AE$14, AE$19,),
         ""
      ),
      IF($I53=2,
         IFBLANK(
            _xldudf_CX_PUSH(AE53, CX_ENTITY, $B53, AE$11, AE$14, AE$19,),
            ""
         ),
         IF($I53=3,
            "",
            IFBLANK(
               _xldudf_CX_PUSH(AE53, CX_ENTITY, $B53, AE$11, AE$14, AE$19,),
               ""
            )
         )
      )
   )
)),"")</f>
        <v/>
      </c>
      <c r="DF53" s="2445" t="str" cm="1">
        <f t="array" aca="1" ref="DF53" ca="1">IFERROR(IF(AF53*fxVal_normal=_PL!AF53,"",IF(OR(AF53="", NOT(ISNUMBER(AF53)), ISERROR(AF53), $B53=""), "",
   IF($I53=1,
      IFBLANK(
         _xldudf_CX_PUSH(AF53*fxVal_normal, CX_ENTITY, $B53, AF$11, AF$14, AF$19,),
         ""
      ),
      IF($I53=2,
         IFBLANK(
            _xldudf_CX_PUSH(AF53, CX_ENTITY, $B53, AF$11, AF$14, AF$19,),
            ""
         ),
         IF($I53=3,
            "",
            IFBLANK(
               _xldudf_CX_PUSH(AF53, CX_ENTITY, $B53, AF$11, AF$14, AF$19,),
               ""
            )
         )
      )
   )
)),"")</f>
        <v/>
      </c>
      <c r="DG53" s="2445" t="str" cm="1">
        <f t="array" aca="1" ref="DG53" ca="1">IFERROR(IF(AG53*fxVal_normal=_PL!AG53,"",IF(OR(AG53="", NOT(ISNUMBER(AG53)), ISERROR(AG53), $B53=""), "",
   IF($I53=1,
      IFBLANK(
         _xldudf_CX_PUSH(AG53*fxVal_normal, CX_ENTITY, $B53, AG$11, AG$14, AG$19,),
         ""
      ),
      IF($I53=2,
         IFBLANK(
            _xldudf_CX_PUSH(AG53, CX_ENTITY, $B53, AG$11, AG$14, AG$19,),
            ""
         ),
         IF($I53=3,
            "",
            IFBLANK(
               _xldudf_CX_PUSH(AG53, CX_ENTITY, $B53, AG$11, AG$14, AG$19,),
               ""
            )
         )
      )
   )
)),"")</f>
        <v/>
      </c>
      <c r="DH53" s="2445" t="str" cm="1">
        <f t="array" aca="1" ref="DH53" ca="1">IFERROR(IF(AH53*fxVal_normal=_PL!AH53,"",IF(OR(AH53="", NOT(ISNUMBER(AH53)), ISERROR(AH53), $B53=""), "",
   IF($I53=1,
      IFBLANK(
         _xldudf_CX_PUSH(AH53*fxVal_normal, CX_ENTITY, $B53, AH$11, AH$14, AH$19,),
         ""
      ),
      IF($I53=2,
         IFBLANK(
            _xldudf_CX_PUSH(AH53, CX_ENTITY, $B53, AH$11, AH$14, AH$19,),
            ""
         ),
         IF($I53=3,
            "",
            IFBLANK(
               _xldudf_CX_PUSH(AH53, CX_ENTITY, $B53, AH$11, AH$14, AH$19,),
               ""
            )
         )
      )
   )
)),"")</f>
        <v/>
      </c>
      <c r="DI53" s="2445" t="str" cm="1">
        <f t="array" aca="1" ref="DI53" ca="1">IFERROR(IF(AI53*fxVal_normal=_PL!AI53,"",IF(OR(AI53="", NOT(ISNUMBER(AI53)), ISERROR(AI53), $B53=""), "",
   IF($I53=1,
      IFBLANK(
         _xldudf_CX_PUSH(AI53*fxVal_normal, CX_ENTITY, $B53, AI$11, AI$14, AI$19,),
         ""
      ),
      IF($I53=2,
         IFBLANK(
            _xldudf_CX_PUSH(AI53, CX_ENTITY, $B53, AI$11, AI$14, AI$19,),
            ""
         ),
         IF($I53=3,
            "",
            IFBLANK(
               _xldudf_CX_PUSH(AI53, CX_ENTITY, $B53, AI$11, AI$14, AI$19,),
               ""
            )
         )
      )
   )
)),"")</f>
        <v/>
      </c>
      <c r="DJ53" s="2445" t="str" cm="1">
        <f t="array" aca="1" ref="DJ53" ca="1">IFERROR(IF(AJ53*fxVal_normal=_PL!AJ53,"",IF(OR(AJ53="", NOT(ISNUMBER(AJ53)), ISERROR(AJ53), $B53=""), "",
   IF($I53=1,
      IFBLANK(
         _xldudf_CX_PUSH(AJ53*fxVal_normal, CX_ENTITY, $B53, AJ$11, AJ$14, AJ$19,),
         ""
      ),
      IF($I53=2,
         IFBLANK(
            _xldudf_CX_PUSH(AJ53, CX_ENTITY, $B53, AJ$11, AJ$14, AJ$19,),
            ""
         ),
         IF($I53=3,
            "",
            IFBLANK(
               _xldudf_CX_PUSH(AJ53, CX_ENTITY, $B53, AJ$11, AJ$14, AJ$19,),
               ""
            )
         )
      )
   )
)),"")</f>
        <v/>
      </c>
      <c r="DK53" s="2445" t="str" cm="1">
        <f t="array" aca="1" ref="DK53" ca="1">IFERROR(IF(AK53*fxVal_normal=_PL!AK53,"",IF(OR(AK53="", NOT(ISNUMBER(AK53)), ISERROR(AK53), $B53=""), "",
   IF($I53=1,
      IFBLANK(
         _xldudf_CX_PUSH(AK53*fxVal_normal, CX_ENTITY, $B53, AK$11, AK$14, AK$19,),
         ""
      ),
      IF($I53=2,
         IFBLANK(
            _xldudf_CX_PUSH(AK53, CX_ENTITY, $B53, AK$11, AK$14, AK$19,),
            ""
         ),
         IF($I53=3,
            "",
            IFBLANK(
               _xldudf_CX_PUSH(AK53, CX_ENTITY, $B53, AK$11, AK$14, AK$19,),
               ""
            )
         )
      )
   )
)),"")</f>
        <v/>
      </c>
      <c r="DL53" s="2445" t="str" cm="1">
        <f t="array" aca="1" ref="DL53" ca="1">IFERROR(IF(AL53*fxVal_normal=_PL!AL53,"",IF(OR(AL53="", NOT(ISNUMBER(AL53)), ISERROR(AL53), $B53=""), "",
   IF($I53=1,
      IFBLANK(
         _xldudf_CX_PUSH(AL53*fxVal_normal, CX_ENTITY, $B53, AL$11, AL$14, AL$19,),
         ""
      ),
      IF($I53=2,
         IFBLANK(
            _xldudf_CX_PUSH(AL53, CX_ENTITY, $B53, AL$11, AL$14, AL$19,),
            ""
         ),
         IF($I53=3,
            "",
            IFBLANK(
               _xldudf_CX_PUSH(AL53, CX_ENTITY, $B53, AL$11, AL$14, AL$19,),
               ""
            )
         )
      )
   )
)),"")</f>
        <v/>
      </c>
      <c r="DM53" s="2445" t="str" cm="1">
        <f t="array" aca="1" ref="DM53" ca="1">IFERROR(IF(AM53*fxVal_normal=_PL!AM53,"",IF(OR(AM53="", NOT(ISNUMBER(AM53)), ISERROR(AM53), $B53=""), "",
   IF($I53=1,
      IFBLANK(
         _xldudf_CX_PUSH(AM53*fxVal_normal, CX_ENTITY, $B53, AM$11, AM$14, AM$19,),
         ""
      ),
      IF($I53=2,
         IFBLANK(
            _xldudf_CX_PUSH(AM53, CX_ENTITY, $B53, AM$11, AM$14, AM$19,),
            ""
         ),
         IF($I53=3,
            "",
            IFBLANK(
               _xldudf_CX_PUSH(AM53, CX_ENTITY, $B53, AM$11, AM$14, AM$19,),
               ""
            )
         )
      )
   )
)),"")</f>
        <v/>
      </c>
      <c r="DN53" s="2445" t="str" cm="1">
        <f t="array" aca="1" ref="DN53" ca="1">IFERROR(IF(AN53*fxVal_normal=_PL!AN53,"",IF(OR(AN53="", NOT(ISNUMBER(AN53)), ISERROR(AN53), $B53=""), "",
   IF($I53=1,
      IFBLANK(
         _xldudf_CX_PUSH(AN53*fxVal_normal, CX_ENTITY, $B53, AN$11, AN$14, AN$19,),
         ""
      ),
      IF($I53=2,
         IFBLANK(
            _xldudf_CX_PUSH(AN53, CX_ENTITY, $B53, AN$11, AN$14, AN$19,),
            ""
         ),
         IF($I53=3,
            "",
            IFBLANK(
               _xldudf_CX_PUSH(AN53, CX_ENTITY, $B53, AN$11, AN$14, AN$19,),
               ""
            )
         )
      )
   )
)),"")</f>
        <v/>
      </c>
      <c r="DO53" s="2445" t="str" cm="1">
        <f t="array" aca="1" ref="DO53" ca="1">IFERROR(IF(AO53*fxVal_normal=_PL!AO53,"",IF(OR(AO53="", NOT(ISNUMBER(AO53)), ISERROR(AO53), $B53=""), "",
   IF($I53=1,
      IFBLANK(
         _xldudf_CX_PUSH(AO53*fxVal_normal, CX_ENTITY, $B53, AO$11, AO$14, AO$19,),
         ""
      ),
      IF($I53=2,
         IFBLANK(
            _xldudf_CX_PUSH(AO53, CX_ENTITY, $B53, AO$11, AO$14, AO$19,),
            ""
         ),
         IF($I53=3,
            "",
            IFBLANK(
               _xldudf_CX_PUSH(AO53, CX_ENTITY, $B53, AO$11, AO$14, AO$19,),
               ""
            )
         )
      )
   )
)),"")</f>
        <v/>
      </c>
      <c r="DP53" s="2445" t="str" cm="1">
        <f t="array" aca="1" ref="DP53" ca="1">IFERROR(IF(AP53*fxVal_normal=_PL!AP53,"",IF(OR(AP53="", NOT(ISNUMBER(AP53)), ISERROR(AP53), $B53=""), "",
   IF($I53=1,
      IFBLANK(
         _xldudf_CX_PUSH(AP53*fxVal_normal, CX_ENTITY, $B53, AP$11, AP$14, AP$19,),
         ""
      ),
      IF($I53=2,
         IFBLANK(
            _xldudf_CX_PUSH(AP53, CX_ENTITY, $B53, AP$11, AP$14, AP$19,),
            ""
         ),
         IF($I53=3,
            "",
            IFBLANK(
               _xldudf_CX_PUSH(AP53, CX_ENTITY, $B53, AP$11, AP$14, AP$19,),
               ""
            )
         )
      )
   )
)),"")</f>
        <v/>
      </c>
      <c r="DQ53" s="2445" t="str" cm="1">
        <f t="array" aca="1" ref="DQ53" ca="1">IFERROR(IF(AQ53*fxVal_normal=_PL!AQ53,"",IF(OR(AQ53="", NOT(ISNUMBER(AQ53)), ISERROR(AQ53), $B53=""), "",
   IF($I53=1,
      IFBLANK(
         _xldudf_CX_PUSH(AQ53*fxVal_normal, CX_ENTITY, $B53, AQ$11, AQ$14, AQ$19,),
         ""
      ),
      IF($I53=2,
         IFBLANK(
            _xldudf_CX_PUSH(AQ53, CX_ENTITY, $B53, AQ$11, AQ$14, AQ$19,),
            ""
         ),
         IF($I53=3,
            "",
            IFBLANK(
               _xldudf_CX_PUSH(AQ53, CX_ENTITY, $B53, AQ$11, AQ$14, AQ$19,),
               ""
            )
         )
      )
   )
)),"")</f>
        <v/>
      </c>
      <c r="DR53" s="2445" t="str" cm="1">
        <f t="array" aca="1" ref="DR53" ca="1">IFERROR(IF(AR53*fxVal_normal=_PL!AR53,"",IF(OR(AR53="", NOT(ISNUMBER(AR53)), ISERROR(AR53), $B53=""), "",
   IF($I53=1,
      IFBLANK(
         _xldudf_CX_PUSH(AR53*fxVal_normal, CX_ENTITY, $B53, AR$11, AR$14, AR$19,),
         ""
      ),
      IF($I53=2,
         IFBLANK(
            _xldudf_CX_PUSH(AR53, CX_ENTITY, $B53, AR$11, AR$14, AR$19,),
            ""
         ),
         IF($I53=3,
            "",
            IFBLANK(
               _xldudf_CX_PUSH(AR53, CX_ENTITY, $B53, AR$11, AR$14, AR$19,),
               ""
            )
         )
      )
   )
)),"")</f>
        <v/>
      </c>
      <c r="DS53" s="2445" t="str" cm="1">
        <f t="array" aca="1" ref="DS53" ca="1">IFERROR(IF(AS53*fxVal_normal=_PL!AS53,"",IF(OR(AS53="", NOT(ISNUMBER(AS53)), ISERROR(AS53), $B53=""), "",
   IF($I53=1,
      IFBLANK(
         _xldudf_CX_PUSH(AS53*fxVal_normal, CX_ENTITY, $B53, AS$11, AS$14, AS$19,),
         ""
      ),
      IF($I53=2,
         IFBLANK(
            _xldudf_CX_PUSH(AS53, CX_ENTITY, $B53, AS$11, AS$14, AS$19,),
            ""
         ),
         IF($I53=3,
            "",
            IFBLANK(
               _xldudf_CX_PUSH(AS53, CX_ENTITY, $B53, AS$11, AS$14, AS$19,),
               ""
            )
         )
      )
   )
)),"")</f>
        <v/>
      </c>
      <c r="DT53" s="2445" t="str" cm="1">
        <f t="array" aca="1" ref="DT53" ca="1">IFERROR(IF(AT53*fxVal_normal=_PL!AT53,"",IF(OR(AT53="", NOT(ISNUMBER(AT53)), ISERROR(AT53), $B53=""), "",
   IF($I53=1,
      IFBLANK(
         _xldudf_CX_PUSH(AT53*fxVal_normal, CX_ENTITY, $B53, AT$11, AT$14, AT$19,),
         ""
      ),
      IF($I53=2,
         IFBLANK(
            _xldudf_CX_PUSH(AT53, CX_ENTITY, $B53, AT$11, AT$14, AT$19,),
            ""
         ),
         IF($I53=3,
            "",
            IFBLANK(
               _xldudf_CX_PUSH(AT53, CX_ENTITY, $B53, AT$11, AT$14, AT$19,),
               ""
            )
         )
      )
   )
)),"")</f>
        <v/>
      </c>
      <c r="DU53" s="2445" t="str" cm="1">
        <f t="array" aca="1" ref="DU53" ca="1">IFERROR(IF(AU53*fxVal_normal=_PL!AU53,"",IF(OR(AU53="", NOT(ISNUMBER(AU53)), ISERROR(AU53), $B53=""), "",
   IF($I53=1,
      IFBLANK(
         _xldudf_CX_PUSH(AU53*fxVal_normal, CX_ENTITY, $B53, AU$11, AU$14, AU$19,),
         ""
      ),
      IF($I53=2,
         IFBLANK(
            _xldudf_CX_PUSH(AU53, CX_ENTITY, $B53, AU$11, AU$14, AU$19,),
            ""
         ),
         IF($I53=3,
            "",
            IFBLANK(
               _xldudf_CX_PUSH(AU53, CX_ENTITY, $B53, AU$11, AU$14, AU$19,),
               ""
            )
         )
      )
   )
)),"")</f>
        <v/>
      </c>
      <c r="DV53" s="2445" t="str" cm="1">
        <f t="array" aca="1" ref="DV53" ca="1">IFERROR(IF(AV53*fxVal_normal=_PL!AV53,"",IF(OR(AV53="", NOT(ISNUMBER(AV53)), ISERROR(AV53), $B53=""), "",
   IF($I53=1,
      IFBLANK(
         _xldudf_CX_PUSH(AV53*fxVal_normal, CX_ENTITY, $B53, AV$11, AV$14, AV$19,),
         ""
      ),
      IF($I53=2,
         IFBLANK(
            _xldudf_CX_PUSH(AV53, CX_ENTITY, $B53, AV$11, AV$14, AV$19,),
            ""
         ),
         IF($I53=3,
            "",
            IFBLANK(
               _xldudf_CX_PUSH(AV53, CX_ENTITY, $B53, AV$11, AV$14, AV$19,),
               ""
            )
         )
      )
   )
)),"")</f>
        <v/>
      </c>
      <c r="DW53" s="2445" t="str" cm="1">
        <f t="array" aca="1" ref="DW53" ca="1">IFERROR(IF(AW53*fxVal_normal=_PL!AW53,"",IF(OR(AW53="", NOT(ISNUMBER(AW53)), ISERROR(AW53), $B53=""), "",
   IF($I53=1,
      IFBLANK(
         _xldudf_CX_PUSH(AW53*fxVal_normal, CX_ENTITY, $B53, AW$11, AW$14, AW$19,),
         ""
      ),
      IF($I53=2,
         IFBLANK(
            _xldudf_CX_PUSH(AW53, CX_ENTITY, $B53, AW$11, AW$14, AW$19,),
            ""
         ),
         IF($I53=3,
            "",
            IFBLANK(
               _xldudf_CX_PUSH(AW53, CX_ENTITY, $B53, AW$11, AW$14, AW$19,),
               ""
            )
         )
      )
   )
)),"")</f>
        <v/>
      </c>
      <c r="DX53" s="2445" t="str" cm="1">
        <f t="array" aca="1" ref="DX53" ca="1">IFERROR(IF(AX53*fxVal_normal=_PL!AX53,"",IF(OR(AX53="", NOT(ISNUMBER(AX53)), ISERROR(AX53), $B53=""), "",
   IF($I53=1,
      IFBLANK(
         _xldudf_CX_PUSH(AX53*fxVal_normal, CX_ENTITY, $B53, AX$11, AX$14, AX$19,),
         ""
      ),
      IF($I53=2,
         IFBLANK(
            _xldudf_CX_PUSH(AX53, CX_ENTITY, $B53, AX$11, AX$14, AX$19,),
            ""
         ),
         IF($I53=3,
            "",
            IFBLANK(
               _xldudf_CX_PUSH(AX53, CX_ENTITY, $B53, AX$11, AX$14, AX$19,),
               ""
            )
         )
      )
   )
)),"")</f>
        <v/>
      </c>
      <c r="DY53" s="2445" t="str" cm="1">
        <f t="array" aca="1" ref="DY53" ca="1">IFERROR(IF(AY53*fxVal_normal=_PL!AY53,"",IF(OR(AY53="", NOT(ISNUMBER(AY53)), ISERROR(AY53), $B53=""), "",
   IF($I53=1,
      IFBLANK(
         _xldudf_CX_PUSH(AY53*fxVal_normal, CX_ENTITY, $B53, AY$11, AY$14, AY$19,),
         ""
      ),
      IF($I53=2,
         IFBLANK(
            _xldudf_CX_PUSH(AY53, CX_ENTITY, $B53, AY$11, AY$14, AY$19,),
            ""
         ),
         IF($I53=3,
            "",
            IFBLANK(
               _xldudf_CX_PUSH(AY53, CX_ENTITY, $B53, AY$11, AY$14, AY$19,),
               ""
            )
         )
      )
   )
)),"")</f>
        <v/>
      </c>
      <c r="DZ53" s="2445" t="str" cm="1">
        <f t="array" aca="1" ref="DZ53" ca="1">IFERROR(IF(AZ53*fxVal_normal=_PL!AZ53,"",IF(OR(AZ53="", NOT(ISNUMBER(AZ53)), ISERROR(AZ53), $B53=""), "",
   IF($I53=1,
      IFBLANK(
         _xldudf_CX_PUSH(AZ53*fxVal_normal, CX_ENTITY, $B53, AZ$11, AZ$14, AZ$19,),
         ""
      ),
      IF($I53=2,
         IFBLANK(
            _xldudf_CX_PUSH(AZ53, CX_ENTITY, $B53, AZ$11, AZ$14, AZ$19,),
            ""
         ),
         IF($I53=3,
            "",
            IFBLANK(
               _xldudf_CX_PUSH(AZ53, CX_ENTITY, $B53, AZ$11, AZ$14, AZ$19,),
               ""
            )
         )
      )
   )
)),"")</f>
        <v/>
      </c>
      <c r="EA53" s="2445" t="str" cm="1">
        <f t="array" aca="1" ref="EA53" ca="1">IFERROR(IF(BA53*fxVal_normal=_PL!BA53,"",IF(OR(BA53="", NOT(ISNUMBER(BA53)), ISERROR(BA53), $B53=""), "",
   IF($I53=1,
      IFBLANK(
         _xldudf_CX_PUSH(BA53*fxVal_normal, CX_ENTITY, $B53, BA$11, BA$14, BA$19,),
         ""
      ),
      IF($I53=2,
         IFBLANK(
            _xldudf_CX_PUSH(BA53, CX_ENTITY, $B53, BA$11, BA$14, BA$19,),
            ""
         ),
         IF($I53=3,
            "",
            IFBLANK(
               _xldudf_CX_PUSH(BA53, CX_ENTITY, $B53, BA$11, BA$14, BA$19,),
               ""
            )
         )
      )
   )
)),"")</f>
        <v/>
      </c>
      <c r="EB53" s="2445" t="str" cm="1">
        <f t="array" aca="1" ref="EB53" ca="1">IFERROR(IF(BB53*fxVal_normal=_PL!BB53,"",IF(OR(BB53="", NOT(ISNUMBER(BB53)), ISERROR(BB53), $B53=""), "",
   IF($I53=1,
      IFBLANK(
         _xldudf_CX_PUSH(BB53*fxVal_normal, CX_ENTITY, $B53, BB$11, BB$14, BB$19,),
         ""
      ),
      IF($I53=2,
         IFBLANK(
            _xldudf_CX_PUSH(BB53, CX_ENTITY, $B53, BB$11, BB$14, BB$19,),
            ""
         ),
         IF($I53=3,
            "",
            IFBLANK(
               _xldudf_CX_PUSH(BB53, CX_ENTITY, $B53, BB$11, BB$14, BB$19,),
               ""
            )
         )
      )
   )
)),"")</f>
        <v/>
      </c>
      <c r="EC53" s="2445" t="str" cm="1">
        <f t="array" aca="1" ref="EC53" ca="1">IFERROR(IF(BC53*fxVal_normal=_PL!BC53,"",IF(OR(BC53="", NOT(ISNUMBER(BC53)), ISERROR(BC53), $B53=""), "",
   IF($I53=1,
      IFBLANK(
         _xldudf_CX_PUSH(BC53*fxVal_normal, CX_ENTITY, $B53, BC$11, BC$14, BC$19,),
         ""
      ),
      IF($I53=2,
         IFBLANK(
            _xldudf_CX_PUSH(BC53, CX_ENTITY, $B53, BC$11, BC$14, BC$19,),
            ""
         ),
         IF($I53=3,
            "",
            IFBLANK(
               _xldudf_CX_PUSH(BC53, CX_ENTITY, $B53, BC$11, BC$14, BC$19,),
               ""
            )
         )
      )
   )
)),"")</f>
        <v/>
      </c>
      <c r="ED53" s="2445" t="str" cm="1">
        <f t="array" aca="1" ref="ED53" ca="1">IFERROR(IF(BD53*fxVal_normal=_PL!BD53,"",IF(OR(BD53="", NOT(ISNUMBER(BD53)), ISERROR(BD53), $B53=""), "",
   IF($I53=1,
      IFBLANK(
         _xldudf_CX_PUSH(BD53*fxVal_normal, CX_ENTITY, $B53, BD$11, BD$14, BD$19,),
         ""
      ),
      IF($I53=2,
         IFBLANK(
            _xldudf_CX_PUSH(BD53, CX_ENTITY, $B53, BD$11, BD$14, BD$19,),
            ""
         ),
         IF($I53=3,
            "",
            IFBLANK(
               _xldudf_CX_PUSH(BD53, CX_ENTITY, $B53, BD$11, BD$14, BD$19,),
               ""
            )
         )
      )
   )
)),"")</f>
        <v/>
      </c>
      <c r="EE53" s="2445" t="str" cm="1">
        <f t="array" aca="1" ref="EE53" ca="1">IFERROR(IF(BE53*fxVal_normal=_PL!BE53,"",IF(OR(BE53="", NOT(ISNUMBER(BE53)), ISERROR(BE53), $B53=""), "",
   IF($I53=1,
      IFBLANK(
         _xldudf_CX_PUSH(BE53*fxVal_normal, CX_ENTITY, $B53, BE$11, BE$14, BE$19,),
         ""
      ),
      IF($I53=2,
         IFBLANK(
            _xldudf_CX_PUSH(BE53, CX_ENTITY, $B53, BE$11, BE$14, BE$19,),
            ""
         ),
         IF($I53=3,
            "",
            IFBLANK(
               _xldudf_CX_PUSH(BE53, CX_ENTITY, $B53, BE$11, BE$14, BE$19,),
               ""
            )
         )
      )
   )
)),"")</f>
        <v/>
      </c>
      <c r="EF53" s="2445" t="str" cm="1">
        <f t="array" aca="1" ref="EF53" ca="1">IFERROR(IF(BF53*fxVal_normal=_PL!BF53,"",IF(OR(BF53="", NOT(ISNUMBER(BF53)), ISERROR(BF53), $B53=""), "",
   IF($I53=1,
      IFBLANK(
         _xldudf_CX_PUSH(BF53*fxVal_normal, CX_ENTITY, $B53, BF$11, BF$14, BF$19,),
         ""
      ),
      IF($I53=2,
         IFBLANK(
            _xldudf_CX_PUSH(BF53, CX_ENTITY, $B53, BF$11, BF$14, BF$19,),
            ""
         ),
         IF($I53=3,
            "",
            IFBLANK(
               _xldudf_CX_PUSH(BF53, CX_ENTITY, $B53, BF$11, BF$14, BF$19,),
               ""
            )
         )
      )
   )
)),"")</f>
        <v/>
      </c>
      <c r="EG53" s="2445" t="str" cm="1">
        <f t="array" aca="1" ref="EG53" ca="1">IFERROR(IF(BG53*fxVal_normal=_PL!BG53,"",IF(OR(BG53="", NOT(ISNUMBER(BG53)), ISERROR(BG53), $B53=""), "",
   IF($I53=1,
      IFBLANK(
         _xldudf_CX_PUSH(BG53*fxVal_normal, CX_ENTITY, $B53, BG$11, BG$14, BG$19,),
         ""
      ),
      IF($I53=2,
         IFBLANK(
            _xldudf_CX_PUSH(BG53, CX_ENTITY, $B53, BG$11, BG$14, BG$19,),
            ""
         ),
         IF($I53=3,
            "",
            IFBLANK(
               _xldudf_CX_PUSH(BG53, CX_ENTITY, $B53, BG$11, BG$14, BG$19,),
               ""
            )
         )
      )
   )
)),"")</f>
        <v/>
      </c>
      <c r="EH53" s="2445" t="str" cm="1">
        <f t="array" aca="1" ref="EH53" ca="1">IFERROR(IF(BH53*fxVal_normal=_PL!BH53,"",IF(OR(BH53="", NOT(ISNUMBER(BH53)), ISERROR(BH53), $B53=""), "",
   IF($I53=1,
      IFBLANK(
         _xldudf_CX_PUSH(BH53*fxVal_normal, CX_ENTITY, $B53, BH$11, BH$14, BH$19,),
         ""
      ),
      IF($I53=2,
         IFBLANK(
            _xldudf_CX_PUSH(BH53, CX_ENTITY, $B53, BH$11, BH$14, BH$19,),
            ""
         ),
         IF($I53=3,
            "",
            IFBLANK(
               _xldudf_CX_PUSH(BH53, CX_ENTITY, $B53, BH$11, BH$14, BH$19,),
               ""
            )
         )
      )
   )
)),"")</f>
        <v/>
      </c>
      <c r="EI53" s="2445" t="str" cm="1">
        <f t="array" aca="1" ref="EI53" ca="1">IFERROR(IF(BI53*fxVal_normal=_PL!BI53,"",IF(OR(BI53="", NOT(ISNUMBER(BI53)), ISERROR(BI53), $B53=""), "",
   IF($I53=1,
      IFBLANK(
         _xldudf_CX_PUSH(BI53*fxVal_normal, CX_ENTITY, $B53, BI$11, BI$14, BI$19,),
         ""
      ),
      IF($I53=2,
         IFBLANK(
            _xldudf_CX_PUSH(BI53, CX_ENTITY, $B53, BI$11, BI$14, BI$19,),
            ""
         ),
         IF($I53=3,
            "",
            IFBLANK(
               _xldudf_CX_PUSH(BI53, CX_ENTITY, $B53, BI$11, BI$14, BI$19,),
               ""
            )
         )
      )
   )
)),"")</f>
        <v/>
      </c>
      <c r="EJ53" s="2445" t="str" cm="1">
        <f t="array" aca="1" ref="EJ53" ca="1">IFERROR(IF(BJ53*fxVal_normal=_PL!BJ53,"",IF(OR(BJ53="", NOT(ISNUMBER(BJ53)), ISERROR(BJ53), $B53=""), "",
   IF($I53=1,
      IFBLANK(
         _xldudf_CX_PUSH(BJ53*fxVal_normal, CX_ENTITY, $B53, BJ$11, BJ$14, BJ$19,),
         ""
      ),
      IF($I53=2,
         IFBLANK(
            _xldudf_CX_PUSH(BJ53, CX_ENTITY, $B53, BJ$11, BJ$14, BJ$19,),
            ""
         ),
         IF($I53=3,
            "",
            IFBLANK(
               _xldudf_CX_PUSH(BJ53, CX_ENTITY, $B53, BJ$11, BJ$14, BJ$19,),
               ""
            )
         )
      )
   )
)),"")</f>
        <v/>
      </c>
      <c r="EK53" s="2445" t="str" cm="1">
        <f t="array" aca="1" ref="EK53" ca="1">IFERROR(IF(BK53*fxVal_normal=_PL!BK53,"",IF(OR(BK53="", NOT(ISNUMBER(BK53)), ISERROR(BK53), $B53=""), "",
   IF($I53=1,
      IFBLANK(
         _xldudf_CX_PUSH(BK53*fxVal_normal, CX_ENTITY, $B53, BK$11, BK$14, BK$19,),
         ""
      ),
      IF($I53=2,
         IFBLANK(
            _xldudf_CX_PUSH(BK53, CX_ENTITY, $B53, BK$11, BK$14, BK$19,),
            ""
         ),
         IF($I53=3,
            "",
            IFBLANK(
               _xldudf_CX_PUSH(BK53, CX_ENTITY, $B53, BK$11, BK$14, BK$19,),
               ""
            )
         )
      )
   )
)),"")</f>
        <v/>
      </c>
      <c r="EL53" s="2445" t="str" cm="1">
        <f t="array" aca="1" ref="EL53" ca="1">IFERROR(IF(BL53*fxVal_normal=_PL!BL53,"",IF(OR(BL53="", NOT(ISNUMBER(BL53)), ISERROR(BL53), $B53=""), "",
   IF($I53=1,
      IFBLANK(
         _xldudf_CX_PUSH(BL53*fxVal_normal, CX_ENTITY, $B53, BL$11, BL$14, BL$19,),
         ""
      ),
      IF($I53=2,
         IFBLANK(
            _xldudf_CX_PUSH(BL53, CX_ENTITY, $B53, BL$11, BL$14, BL$19,),
            ""
         ),
         IF($I53=3,
            "",
            IFBLANK(
               _xldudf_CX_PUSH(BL53, CX_ENTITY, $B53, BL$11, BL$14, BL$19,),
               ""
            )
         )
      )
   )
)),"")</f>
        <v/>
      </c>
      <c r="EM53" s="2445" t="str" cm="1">
        <f t="array" aca="1" ref="EM53" ca="1">IFERROR(IF(BM53*fxVal_normal=_PL!BM53,"",IF(OR(BM53="", NOT(ISNUMBER(BM53)), ISERROR(BM53), $B53=""), "",
   IF($I53=1,
      IFBLANK(
         _xldudf_CX_PUSH(BM53*fxVal_normal, CX_ENTITY, $B53, BM$11, BM$14, BM$19,),
         ""
      ),
      IF($I53=2,
         IFBLANK(
            _xldudf_CX_PUSH(BM53, CX_ENTITY, $B53, BM$11, BM$14, BM$19,),
            ""
         ),
         IF($I53=3,
            "",
            IFBLANK(
               _xldudf_CX_PUSH(BM53, CX_ENTITY, $B53, BM$11, BM$14, BM$19,),
               ""
            )
         )
      )
   )
)),"")</f>
        <v/>
      </c>
      <c r="EN53" s="2445" t="str" cm="1">
        <f t="array" aca="1" ref="EN53" ca="1">IFERROR(IF(BN53*fxVal_normal=_PL!BN53,"",IF(OR(BN53="", NOT(ISNUMBER(BN53)), ISERROR(BN53), $B53=""), "",
   IF($I53=1,
      IFBLANK(
         _xldudf_CX_PUSH(BN53*fxVal_normal, CX_ENTITY, $B53, BN$11, BN$14, BN$19,),
         ""
      ),
      IF($I53=2,
         IFBLANK(
            _xldudf_CX_PUSH(BN53, CX_ENTITY, $B53, BN$11, BN$14, BN$19,),
            ""
         ),
         IF($I53=3,
            "",
            IFBLANK(
               _xldudf_CX_PUSH(BN53, CX_ENTITY, $B53, BN$11, BN$14, BN$19,),
               ""
            )
         )
      )
   )
)),"")</f>
        <v/>
      </c>
    </row>
    <row r="54" spans="1:147" ht="21" customHeight="1">
      <c r="A54" s="1626" t="s">
        <v>22</v>
      </c>
      <c r="B54" s="2439" t="str">
        <f>_xlfn.LET(
_xlpm.IsNotAttrDynamic, D54="",
_xlpm.Attr,_PL!F54,
_xlpm.NotInUse,Y54=D54,
_xlpm.RESULT, IF(_xlpm.IsNotAttrDynamic, _xlpm.Attr, IF( _xlpm.NotInUse, "", Y54)
),IF(_xlpm.RESULT ="", "", _xlpm.RESULT))</f>
        <v>Custom Metric Amount 9</v>
      </c>
      <c r="C54" s="2439" t="str" cm="1">
        <f t="array" ref="C54">IFBLANK(_PL!C54,"")</f>
        <v>Custom Metric - Label 9</v>
      </c>
      <c r="D54" s="1548"/>
      <c r="E54" s="2453"/>
      <c r="F54" s="578"/>
      <c r="G54" s="578"/>
      <c r="H54" s="401">
        <v>1</v>
      </c>
      <c r="I54" s="401">
        <v>1</v>
      </c>
      <c r="J54" s="401" cm="1">
        <f t="array" ref="J54">IFBLANK( Z54,"")</f>
        <v>-1</v>
      </c>
      <c r="K54" s="578" t="str">
        <f ca="1">IFERROR(IF(LEN(AB54)=0,"No",IF(LEN(J54)&gt;0,"Yes","No")),"")</f>
        <v/>
      </c>
      <c r="L54" s="37"/>
      <c r="N54" s="158"/>
      <c r="O54" s="101"/>
      <c r="P54" s="52"/>
      <c r="Q54" s="101"/>
      <c r="R54" s="539"/>
      <c r="S54" s="101"/>
      <c r="T54" s="101"/>
      <c r="U54" s="39"/>
      <c r="V54" s="37"/>
      <c r="W54" s="268" t="str">
        <f t="shared" si="15"/>
        <v>Actual</v>
      </c>
      <c r="X54" s="2081" t="e">
        <f ca="1">_PL!X54</f>
        <v>#NAME?</v>
      </c>
      <c r="Y54" s="2466">
        <v>2</v>
      </c>
      <c r="Z54" s="198">
        <f>IF(Y54="", "", -1)</f>
        <v>-1</v>
      </c>
      <c r="AA54" s="787"/>
      <c r="AB54" s="2467" t="e">
        <f ca="1">IF(_PL!AB54="Error", "", _PL!AB54)</f>
        <v>#NAME?</v>
      </c>
      <c r="AC54" s="2468" t="str" cm="1">
        <f t="array" aca="1" ref="AC54" ca="1">_xlfn.LET(
_xlpm._termname, $AB54,
_xlpm._iconname, "find",
_xlpm._icon, fx_getIcon(_xlpm._iconname),
_xlpm._location, _xlfn.XLOOKUP(LOWER(_xlpm._termname), LOWER(tbl_acctDef[Term]),tbl_acctDef[Term]),
_xlpm._hyperlink, HYPERLINK("#"&amp;CELL("address",_xlpm._location), _xlpm._icon),
IFERROR(_xlpm._hyperlink,"")
)</f>
        <v/>
      </c>
      <c r="AD54" s="2441">
        <v>1</v>
      </c>
      <c r="AE54" s="2441">
        <v>1</v>
      </c>
      <c r="AF54" s="2441">
        <v>1</v>
      </c>
      <c r="AG54" s="2441">
        <v>1</v>
      </c>
      <c r="AH54" s="2441">
        <v>1</v>
      </c>
      <c r="AI54" s="2441">
        <v>1</v>
      </c>
      <c r="AJ54" s="2441">
        <v>1</v>
      </c>
      <c r="AK54" s="2441">
        <v>1</v>
      </c>
      <c r="AL54" s="2441">
        <v>1</v>
      </c>
      <c r="AM54" s="2441">
        <v>1</v>
      </c>
      <c r="AN54" s="2441">
        <v>1</v>
      </c>
      <c r="AO54" s="2441">
        <v>1</v>
      </c>
      <c r="AP54" s="2441">
        <v>1</v>
      </c>
      <c r="AQ54" s="2441">
        <v>1</v>
      </c>
      <c r="AR54" s="2441">
        <v>1</v>
      </c>
      <c r="AS54" s="2441">
        <v>1</v>
      </c>
      <c r="AT54" s="2441">
        <v>1</v>
      </c>
      <c r="AU54" s="2441">
        <v>1</v>
      </c>
      <c r="AV54" s="2441">
        <v>1</v>
      </c>
      <c r="AW54" s="2441">
        <v>1</v>
      </c>
      <c r="AX54" s="2441">
        <v>1</v>
      </c>
      <c r="AY54" s="2441">
        <v>1</v>
      </c>
      <c r="AZ54" s="2441">
        <v>1</v>
      </c>
      <c r="BA54" s="2441">
        <v>1</v>
      </c>
      <c r="BB54" s="2441">
        <v>1</v>
      </c>
      <c r="BC54" s="2441">
        <v>1</v>
      </c>
      <c r="BD54" s="2441">
        <v>1</v>
      </c>
      <c r="BE54" s="2441">
        <v>1</v>
      </c>
      <c r="BF54" s="2441">
        <v>1</v>
      </c>
      <c r="BG54" s="2441">
        <v>1</v>
      </c>
      <c r="BH54" s="2441">
        <v>1</v>
      </c>
      <c r="BI54" s="2441">
        <v>1</v>
      </c>
      <c r="BJ54" s="2441">
        <v>1</v>
      </c>
      <c r="BK54" s="2441">
        <v>1</v>
      </c>
      <c r="BL54" s="2441">
        <v>1</v>
      </c>
      <c r="BM54" s="2441">
        <v>1</v>
      </c>
      <c r="BN54" s="2441">
        <v>1</v>
      </c>
      <c r="BO54" s="2470"/>
      <c r="BP54" s="2470"/>
      <c r="BQ54" s="2470"/>
      <c r="BR54" s="2470"/>
      <c r="BS54" s="2470"/>
      <c r="BT54" s="2470"/>
      <c r="BU54" s="2470"/>
      <c r="BV54" s="2470"/>
      <c r="BW54" s="2470"/>
      <c r="BX54" s="2470"/>
      <c r="BY54" s="2470"/>
      <c r="BZ54" s="2470"/>
      <c r="CA54" s="34"/>
      <c r="CC54" s="33"/>
      <c r="CD54" s="1772" t="e" cm="1">
        <f t="array" aca="1" ref="CD54" ca="1">_xlfn.LET( _xlpm.CheckBlank, SUM(PL!$AD54:'PL'!$BN54) = 0, IF(_xlpm.CheckBlank, "", SUM(_xlfn._xlws.FILTER(PL!$AD54:$BN54,(YEAR(PL!$AD$12:$BN$12)=PL!CD$12)*(array_timeline&lt;=PL!CD$11)))))</f>
        <v>#NAME?</v>
      </c>
      <c r="CE54" s="1772" t="e" cm="1">
        <f t="array" aca="1" ref="CE54" ca="1">_xlfn.LET( _xlpm.CheckBlank, SUM(PL!$AD54:'PL'!$BN54) = 0, IF(_xlpm.CheckBlank, "", SUM(_xlfn._xlws.FILTER(PL!$AD54:$BN54,(YEAR(PL!$AD$12:$BN$12)=PL!CE$12)*(array_timeline&lt;=PL!CE$11)))))</f>
        <v>#NAME?</v>
      </c>
      <c r="CF54" s="178"/>
      <c r="CG54" s="1461" t="str" cm="1">
        <f t="array" aca="1" ref="CG54" ca="1">IFERROR(_xlfn.LET(_xlpm.CheckBlank,SUM(PL!$AD54:$BN54)=0,IF(_xlpm.CheckBlank,"",SUM(_xlfn._xlws.FILTER(PL!$AD54:$BN54,(YEAR(PL!$AD$12:$BN$12)=PL!CG$12)*(array_timeline&lt;=PL!CG$11))))),"n/a")</f>
        <v>n/a</v>
      </c>
      <c r="CH54" s="1461" t="e" cm="1">
        <f t="array" aca="1" ref="CH54" ca="1">_xlfn.LET( _xlpm.CheckBlank, SUM(PL!$AD54:$BN54) = 0, IF(_xlpm.CheckBlank, "", SUM(_xlfn._xlws.FILTER(PL!$AD54:$BN54,(YEAR(PL!$AD$12:$BN$12)=PL!CH$12)*(array_timeline&lt;=PL!CH$11)))))</f>
        <v>#NAME?</v>
      </c>
      <c r="CI54" s="88"/>
      <c r="CJ54" s="1461" cm="1">
        <f t="array" ref="CJ54">_xlfn.LET( _xlpm.CheckBlank, SUM(PL!$AD54:$BN54) = 0, IF(_xlpm.CheckBlank, "", SUM(_xlfn.TAKE(_xlfn.DROP(PL!$AD54:$BN54, ,-DATEDIFF(PL!CJ$11, val_asOfDate,"M")),1,-12))))</f>
        <v>12</v>
      </c>
      <c r="CK54" s="1461" cm="1">
        <f t="array" ref="CK54">_xlfn.LET( _xlpm.CheckBlank, SUM(PL!$AD54:$BN54) = 0, IF(_xlpm.CheckBlank, "", SUM(_xlfn.TAKE(_xlfn.DROP(PL!$AD54:$BN54, ,-DATEDIFF(PL!CK$11, val_asOfDate,"M")),1,-12))))</f>
        <v>12</v>
      </c>
      <c r="CL54" s="88"/>
      <c r="CM54" s="2441">
        <v>1</v>
      </c>
      <c r="CN54" s="2441">
        <v>1</v>
      </c>
      <c r="CO54" s="88"/>
      <c r="CP54" s="2441">
        <v>1</v>
      </c>
      <c r="CQ54" s="2441">
        <v>1</v>
      </c>
      <c r="CR54" s="34"/>
      <c r="CS54" s="2056"/>
      <c r="CT54" s="2447" t="e" cm="1">
        <f t="array" aca="1" ref="CT54" ca="1">IF(Y54="","",IF(ISNUMBER(SEARCH("Select",$Y54)),"",_xldudf_CX_PUSH($Y54,CX_ENTITY,C54,val_asOfDate)))</f>
        <v>#NAME?</v>
      </c>
      <c r="CU54" s="2447" t="e" cm="1">
        <f t="array" aca="1" ref="CU54" ca="1">IF(Y54="","",IF(ISNUMBER(SEARCH("Select",$Y54)),"",_xldudf_CX_PUSH($Y54,CX_ENTITY,C54,EOMONTH(val_asOfDate,1))))</f>
        <v>#NAME?</v>
      </c>
      <c r="CV54" s="2447" t="e" cm="1">
        <f t="array" aca="1" ref="CV54" ca="1">IF(Y54="","",IF(ISNUMBER(SEARCH("Select",$Y54)),"",_xldudf_CX_PUSH($Y54,CX_ENTITY,C54,EOMONTH(val_asOfDate,2))))</f>
        <v>#NAME?</v>
      </c>
      <c r="CW54" s="2447" t="e" cm="1">
        <f t="array" aca="1" ref="CW54" ca="1">IF(Y54="","",IF(ISNUMBER(SEARCH("Select",$Y54)),"",_xldudf_CX_PUSH($Y54,CX_ENTITY,C54,EOMONTH(val_asOfDate,3))))</f>
        <v>#NAME?</v>
      </c>
      <c r="CX54" s="2443"/>
      <c r="CY54" s="2444" t="str" cm="1">
        <f t="array" aca="1" ref="CY54" ca="1">IFERROR(IF(CM54*fxVal_normal=_PL!CM54,"",IF(OR($CM54="",$CM54=0, NOT(ISNUMBER($CM54)), ISERROR($CM54), $B54=""), "",
   IF($I54=1,
      IFBLANK(
         _xldudf_CX_PUSH($CM54*fxVal_normal, CX_ENTITY, $B54, $CM$11, $CM$14, $CM$19,),
         ""
      ),
      IF($I54=2,
         IFBLANK(
            _xldudf_CX_PUSH($CM54, CX_ENTITY, $B54, $CM$11, $CM$14, $CM$19,),
            ""
         ),
         IF($I54=3,
            "",
            IFBLANK(
               _xldudf_CX_PUSH($CM54, CX_ENTITY, $B54, $CM$11, $CM$14, $CM$19,),
               ""
            )
         )
      )
   )
)),"")</f>
        <v/>
      </c>
      <c r="CZ54" s="2444" t="str" cm="1">
        <f t="array" aca="1" ref="CZ54" ca="1">IFERROR(IF(CN54*fxVal_normal=_PL!CN54,"",IF(OR($CN54="",$CN54=0, NOT(ISNUMBER($CN54)), ISERROR($CN54), $B54=""), "",
   IF($I54=1,
      IFBLANK(
         _xldudf_CX_PUSH($CN54*fxVal_normal, CX_ENTITY, $B54, $CN$11, $CN$14, $CN$19,),
         ""
      ),
      IF($I54=2,
         IFBLANK(
            _xldudf_CX_PUSH($CN54, CX_ENTITY, $B54, $CN$11, $CN$14, $CN$19,),
            ""
         ),
         IF($I54=3,
            "",
            IFBLANK(
               _xldudf_CX_PUSH($CN54, CX_ENTITY, $B54, $CN$11, $CN$14, $CN$19,),
               ""
            )
         )
      )
   )
)),"")</f>
        <v/>
      </c>
      <c r="DA54" s="2444" t="str" cm="1">
        <f t="array" aca="1" ref="DA54" ca="1">IFERROR(IF(CP54*fxVal_normal=_PL!CP54,"",IF(OR($CP54="",$CP54=0, NOT(ISNUMBER($CP54)), ISERROR($CP54), $B54=""), "",
   IF($I54=1,
      IFBLANK(
         _xldudf_CX_PUSH($CP54*fxVal_normal, CX_ENTITY, $B54, $CP$11, $CP$14, $CP$19,),
         ""
      ),
      IF($I54=2,
         IFBLANK(
            _xldudf_CX_PUSH($CP54, CX_ENTITY, $B54, $CP$11, $CP$14, $CP$19,),
            ""
         ),
         IF($I54=3,
            "",
            IFBLANK(
               _xldudf_CX_PUSH($CP54, CX_ENTITY, $B54, $CP$11, $CP$14, $CP$19,),
               ""
            )
         )
      )
   )
)),"")</f>
        <v/>
      </c>
      <c r="DB54" s="2444" t="str" cm="1">
        <f t="array" aca="1" ref="DB54" ca="1">IFERROR(IF(CQ54*fxVal_normal=_PL!CQ54,"",IF(OR($CQ54="", $CQ54=0, NOT(ISNUMBER($CQ54)), ISERROR($CQ54), $B54=""), "",
   IF($I54=1,
      IFBLANK(
         _xldudf_CX_PUSH($CQ54*fxVal_normal, CX_ENTITY, $B54, $CQ$11, $CQ$14, $CQ$19,),
         ""
      ),
      IF($I54=2,
         IFBLANK(
            _xldudf_CX_PUSH($CQ54, CX_ENTITY, $B54, $CQ$11, $CQ$14, $CQ$19,),
            ""
         ),
         IF($I54=3,
            "",
            IFBLANK(
               _xldudf_CX_PUSH($CQ54, CX_ENTITY, $B54, $CQ$11, $CQ$14, $CQ$19,),
               ""
            )
         )
      )
   ))
),"")</f>
        <v/>
      </c>
      <c r="DC54" s="2443"/>
      <c r="DD54" s="2445" t="str" cm="1">
        <f t="array" aca="1" ref="DD54" ca="1">IFERROR(IF(AD54*fxVal_normal=_PL!AD54,"",IF(OR(AD54="", NOT(ISNUMBER(AD54)), ISERROR(AD54), $B54=""), "",
   IF($I54=1,
      IFBLANK(
         _xldudf_CX_PUSH(AD54*fxVal_normal, CX_ENTITY, $B54, AD$11, AD$14, AD$19,),
         ""
      ),
      IF($I54=2,
         IFBLANK(
            _xldudf_CX_PUSH(AD54, CX_ENTITY, $B54, AD$11, AD$14, AD$19,),
            ""
         ),
         IF($I54=3,
            "",
            IFBLANK(
               _xldudf_CX_PUSH(AD54, CX_ENTITY, $B54, AD$11, AD$14, AD$19,),
               ""
            )
         )
      )
   )
)),"")</f>
        <v/>
      </c>
      <c r="DE54" s="2445" t="str" cm="1">
        <f t="array" aca="1" ref="DE54" ca="1">IFERROR(IF(AE54*fxVal_normal=_PL!AE54,"",IF(OR(AE54="", NOT(ISNUMBER(AE54)), ISERROR(AE54), $B54=""), "",
   IF($I54=1,
      IFBLANK(
         _xldudf_CX_PUSH(AE54*fxVal_normal, CX_ENTITY, $B54, AE$11, AE$14, AE$19,),
         ""
      ),
      IF($I54=2,
         IFBLANK(
            _xldudf_CX_PUSH(AE54, CX_ENTITY, $B54, AE$11, AE$14, AE$19,),
            ""
         ),
         IF($I54=3,
            "",
            IFBLANK(
               _xldudf_CX_PUSH(AE54, CX_ENTITY, $B54, AE$11, AE$14, AE$19,),
               ""
            )
         )
      )
   )
)),"")</f>
        <v/>
      </c>
      <c r="DF54" s="2445" t="str" cm="1">
        <f t="array" aca="1" ref="DF54" ca="1">IFERROR(IF(AF54*fxVal_normal=_PL!AF54,"",IF(OR(AF54="", NOT(ISNUMBER(AF54)), ISERROR(AF54), $B54=""), "",
   IF($I54=1,
      IFBLANK(
         _xldudf_CX_PUSH(AF54*fxVal_normal, CX_ENTITY, $B54, AF$11, AF$14, AF$19,),
         ""
      ),
      IF($I54=2,
         IFBLANK(
            _xldudf_CX_PUSH(AF54, CX_ENTITY, $B54, AF$11, AF$14, AF$19,),
            ""
         ),
         IF($I54=3,
            "",
            IFBLANK(
               _xldudf_CX_PUSH(AF54, CX_ENTITY, $B54, AF$11, AF$14, AF$19,),
               ""
            )
         )
      )
   )
)),"")</f>
        <v/>
      </c>
      <c r="DG54" s="2445" t="str" cm="1">
        <f t="array" aca="1" ref="DG54" ca="1">IFERROR(IF(AG54*fxVal_normal=_PL!AG54,"",IF(OR(AG54="", NOT(ISNUMBER(AG54)), ISERROR(AG54), $B54=""), "",
   IF($I54=1,
      IFBLANK(
         _xldudf_CX_PUSH(AG54*fxVal_normal, CX_ENTITY, $B54, AG$11, AG$14, AG$19,),
         ""
      ),
      IF($I54=2,
         IFBLANK(
            _xldudf_CX_PUSH(AG54, CX_ENTITY, $B54, AG$11, AG$14, AG$19,),
            ""
         ),
         IF($I54=3,
            "",
            IFBLANK(
               _xldudf_CX_PUSH(AG54, CX_ENTITY, $B54, AG$11, AG$14, AG$19,),
               ""
            )
         )
      )
   )
)),"")</f>
        <v/>
      </c>
      <c r="DH54" s="2445" t="str" cm="1">
        <f t="array" aca="1" ref="DH54" ca="1">IFERROR(IF(AH54*fxVal_normal=_PL!AH54,"",IF(OR(AH54="", NOT(ISNUMBER(AH54)), ISERROR(AH54), $B54=""), "",
   IF($I54=1,
      IFBLANK(
         _xldudf_CX_PUSH(AH54*fxVal_normal, CX_ENTITY, $B54, AH$11, AH$14, AH$19,),
         ""
      ),
      IF($I54=2,
         IFBLANK(
            _xldudf_CX_PUSH(AH54, CX_ENTITY, $B54, AH$11, AH$14, AH$19,),
            ""
         ),
         IF($I54=3,
            "",
            IFBLANK(
               _xldudf_CX_PUSH(AH54, CX_ENTITY, $B54, AH$11, AH$14, AH$19,),
               ""
            )
         )
      )
   )
)),"")</f>
        <v/>
      </c>
      <c r="DI54" s="2445" t="str" cm="1">
        <f t="array" aca="1" ref="DI54" ca="1">IFERROR(IF(AI54*fxVal_normal=_PL!AI54,"",IF(OR(AI54="", NOT(ISNUMBER(AI54)), ISERROR(AI54), $B54=""), "",
   IF($I54=1,
      IFBLANK(
         _xldudf_CX_PUSH(AI54*fxVal_normal, CX_ENTITY, $B54, AI$11, AI$14, AI$19,),
         ""
      ),
      IF($I54=2,
         IFBLANK(
            _xldudf_CX_PUSH(AI54, CX_ENTITY, $B54, AI$11, AI$14, AI$19,),
            ""
         ),
         IF($I54=3,
            "",
            IFBLANK(
               _xldudf_CX_PUSH(AI54, CX_ENTITY, $B54, AI$11, AI$14, AI$19,),
               ""
            )
         )
      )
   )
)),"")</f>
        <v/>
      </c>
      <c r="DJ54" s="2445" t="str" cm="1">
        <f t="array" aca="1" ref="DJ54" ca="1">IFERROR(IF(AJ54*fxVal_normal=_PL!AJ54,"",IF(OR(AJ54="", NOT(ISNUMBER(AJ54)), ISERROR(AJ54), $B54=""), "",
   IF($I54=1,
      IFBLANK(
         _xldudf_CX_PUSH(AJ54*fxVal_normal, CX_ENTITY, $B54, AJ$11, AJ$14, AJ$19,),
         ""
      ),
      IF($I54=2,
         IFBLANK(
            _xldudf_CX_PUSH(AJ54, CX_ENTITY, $B54, AJ$11, AJ$14, AJ$19,),
            ""
         ),
         IF($I54=3,
            "",
            IFBLANK(
               _xldudf_CX_PUSH(AJ54, CX_ENTITY, $B54, AJ$11, AJ$14, AJ$19,),
               ""
            )
         )
      )
   )
)),"")</f>
        <v/>
      </c>
      <c r="DK54" s="2445" t="str" cm="1">
        <f t="array" aca="1" ref="DK54" ca="1">IFERROR(IF(AK54*fxVal_normal=_PL!AK54,"",IF(OR(AK54="", NOT(ISNUMBER(AK54)), ISERROR(AK54), $B54=""), "",
   IF($I54=1,
      IFBLANK(
         _xldudf_CX_PUSH(AK54*fxVal_normal, CX_ENTITY, $B54, AK$11, AK$14, AK$19,),
         ""
      ),
      IF($I54=2,
         IFBLANK(
            _xldudf_CX_PUSH(AK54, CX_ENTITY, $B54, AK$11, AK$14, AK$19,),
            ""
         ),
         IF($I54=3,
            "",
            IFBLANK(
               _xldudf_CX_PUSH(AK54, CX_ENTITY, $B54, AK$11, AK$14, AK$19,),
               ""
            )
         )
      )
   )
)),"")</f>
        <v/>
      </c>
      <c r="DL54" s="2445" t="str" cm="1">
        <f t="array" aca="1" ref="DL54" ca="1">IFERROR(IF(AL54*fxVal_normal=_PL!AL54,"",IF(OR(AL54="", NOT(ISNUMBER(AL54)), ISERROR(AL54), $B54=""), "",
   IF($I54=1,
      IFBLANK(
         _xldudf_CX_PUSH(AL54*fxVal_normal, CX_ENTITY, $B54, AL$11, AL$14, AL$19,),
         ""
      ),
      IF($I54=2,
         IFBLANK(
            _xldudf_CX_PUSH(AL54, CX_ENTITY, $B54, AL$11, AL$14, AL$19,),
            ""
         ),
         IF($I54=3,
            "",
            IFBLANK(
               _xldudf_CX_PUSH(AL54, CX_ENTITY, $B54, AL$11, AL$14, AL$19,),
               ""
            )
         )
      )
   )
)),"")</f>
        <v/>
      </c>
      <c r="DM54" s="2445" t="str" cm="1">
        <f t="array" aca="1" ref="DM54" ca="1">IFERROR(IF(AM54*fxVal_normal=_PL!AM54,"",IF(OR(AM54="", NOT(ISNUMBER(AM54)), ISERROR(AM54), $B54=""), "",
   IF($I54=1,
      IFBLANK(
         _xldudf_CX_PUSH(AM54*fxVal_normal, CX_ENTITY, $B54, AM$11, AM$14, AM$19,),
         ""
      ),
      IF($I54=2,
         IFBLANK(
            _xldudf_CX_PUSH(AM54, CX_ENTITY, $B54, AM$11, AM$14, AM$19,),
            ""
         ),
         IF($I54=3,
            "",
            IFBLANK(
               _xldudf_CX_PUSH(AM54, CX_ENTITY, $B54, AM$11, AM$14, AM$19,),
               ""
            )
         )
      )
   )
)),"")</f>
        <v/>
      </c>
      <c r="DN54" s="2445" t="str" cm="1">
        <f t="array" aca="1" ref="DN54" ca="1">IFERROR(IF(AN54*fxVal_normal=_PL!AN54,"",IF(OR(AN54="", NOT(ISNUMBER(AN54)), ISERROR(AN54), $B54=""), "",
   IF($I54=1,
      IFBLANK(
         _xldudf_CX_PUSH(AN54*fxVal_normal, CX_ENTITY, $B54, AN$11, AN$14, AN$19,),
         ""
      ),
      IF($I54=2,
         IFBLANK(
            _xldudf_CX_PUSH(AN54, CX_ENTITY, $B54, AN$11, AN$14, AN$19,),
            ""
         ),
         IF($I54=3,
            "",
            IFBLANK(
               _xldudf_CX_PUSH(AN54, CX_ENTITY, $B54, AN$11, AN$14, AN$19,),
               ""
            )
         )
      )
   )
)),"")</f>
        <v/>
      </c>
      <c r="DO54" s="2445" t="str" cm="1">
        <f t="array" aca="1" ref="DO54" ca="1">IFERROR(IF(AO54*fxVal_normal=_PL!AO54,"",IF(OR(AO54="", NOT(ISNUMBER(AO54)), ISERROR(AO54), $B54=""), "",
   IF($I54=1,
      IFBLANK(
         _xldudf_CX_PUSH(AO54*fxVal_normal, CX_ENTITY, $B54, AO$11, AO$14, AO$19,),
         ""
      ),
      IF($I54=2,
         IFBLANK(
            _xldudf_CX_PUSH(AO54, CX_ENTITY, $B54, AO$11, AO$14, AO$19,),
            ""
         ),
         IF($I54=3,
            "",
            IFBLANK(
               _xldudf_CX_PUSH(AO54, CX_ENTITY, $B54, AO$11, AO$14, AO$19,),
               ""
            )
         )
      )
   )
)),"")</f>
        <v/>
      </c>
      <c r="DP54" s="2445" t="str" cm="1">
        <f t="array" aca="1" ref="DP54" ca="1">IFERROR(IF(AP54*fxVal_normal=_PL!AP54,"",IF(OR(AP54="", NOT(ISNUMBER(AP54)), ISERROR(AP54), $B54=""), "",
   IF($I54=1,
      IFBLANK(
         _xldudf_CX_PUSH(AP54*fxVal_normal, CX_ENTITY, $B54, AP$11, AP$14, AP$19,),
         ""
      ),
      IF($I54=2,
         IFBLANK(
            _xldudf_CX_PUSH(AP54, CX_ENTITY, $B54, AP$11, AP$14, AP$19,),
            ""
         ),
         IF($I54=3,
            "",
            IFBLANK(
               _xldudf_CX_PUSH(AP54, CX_ENTITY, $B54, AP$11, AP$14, AP$19,),
               ""
            )
         )
      )
   )
)),"")</f>
        <v/>
      </c>
      <c r="DQ54" s="2445" t="str" cm="1">
        <f t="array" aca="1" ref="DQ54" ca="1">IFERROR(IF(AQ54*fxVal_normal=_PL!AQ54,"",IF(OR(AQ54="", NOT(ISNUMBER(AQ54)), ISERROR(AQ54), $B54=""), "",
   IF($I54=1,
      IFBLANK(
         _xldudf_CX_PUSH(AQ54*fxVal_normal, CX_ENTITY, $B54, AQ$11, AQ$14, AQ$19,),
         ""
      ),
      IF($I54=2,
         IFBLANK(
            _xldudf_CX_PUSH(AQ54, CX_ENTITY, $B54, AQ$11, AQ$14, AQ$19,),
            ""
         ),
         IF($I54=3,
            "",
            IFBLANK(
               _xldudf_CX_PUSH(AQ54, CX_ENTITY, $B54, AQ$11, AQ$14, AQ$19,),
               ""
            )
         )
      )
   )
)),"")</f>
        <v/>
      </c>
      <c r="DR54" s="2445" t="str" cm="1">
        <f t="array" aca="1" ref="DR54" ca="1">IFERROR(IF(AR54*fxVal_normal=_PL!AR54,"",IF(OR(AR54="", NOT(ISNUMBER(AR54)), ISERROR(AR54), $B54=""), "",
   IF($I54=1,
      IFBLANK(
         _xldudf_CX_PUSH(AR54*fxVal_normal, CX_ENTITY, $B54, AR$11, AR$14, AR$19,),
         ""
      ),
      IF($I54=2,
         IFBLANK(
            _xldudf_CX_PUSH(AR54, CX_ENTITY, $B54, AR$11, AR$14, AR$19,),
            ""
         ),
         IF($I54=3,
            "",
            IFBLANK(
               _xldudf_CX_PUSH(AR54, CX_ENTITY, $B54, AR$11, AR$14, AR$19,),
               ""
            )
         )
      )
   )
)),"")</f>
        <v/>
      </c>
      <c r="DS54" s="2445" t="str" cm="1">
        <f t="array" aca="1" ref="DS54" ca="1">IFERROR(IF(AS54*fxVal_normal=_PL!AS54,"",IF(OR(AS54="", NOT(ISNUMBER(AS54)), ISERROR(AS54), $B54=""), "",
   IF($I54=1,
      IFBLANK(
         _xldudf_CX_PUSH(AS54*fxVal_normal, CX_ENTITY, $B54, AS$11, AS$14, AS$19,),
         ""
      ),
      IF($I54=2,
         IFBLANK(
            _xldudf_CX_PUSH(AS54, CX_ENTITY, $B54, AS$11, AS$14, AS$19,),
            ""
         ),
         IF($I54=3,
            "",
            IFBLANK(
               _xldudf_CX_PUSH(AS54, CX_ENTITY, $B54, AS$11, AS$14, AS$19,),
               ""
            )
         )
      )
   )
)),"")</f>
        <v/>
      </c>
      <c r="DT54" s="2445" t="str" cm="1">
        <f t="array" aca="1" ref="DT54" ca="1">IFERROR(IF(AT54*fxVal_normal=_PL!AT54,"",IF(OR(AT54="", NOT(ISNUMBER(AT54)), ISERROR(AT54), $B54=""), "",
   IF($I54=1,
      IFBLANK(
         _xldudf_CX_PUSH(AT54*fxVal_normal, CX_ENTITY, $B54, AT$11, AT$14, AT$19,),
         ""
      ),
      IF($I54=2,
         IFBLANK(
            _xldudf_CX_PUSH(AT54, CX_ENTITY, $B54, AT$11, AT$14, AT$19,),
            ""
         ),
         IF($I54=3,
            "",
            IFBLANK(
               _xldudf_CX_PUSH(AT54, CX_ENTITY, $B54, AT$11, AT$14, AT$19,),
               ""
            )
         )
      )
   )
)),"")</f>
        <v/>
      </c>
      <c r="DU54" s="2445" t="str" cm="1">
        <f t="array" aca="1" ref="DU54" ca="1">IFERROR(IF(AU54*fxVal_normal=_PL!AU54,"",IF(OR(AU54="", NOT(ISNUMBER(AU54)), ISERROR(AU54), $B54=""), "",
   IF($I54=1,
      IFBLANK(
         _xldudf_CX_PUSH(AU54*fxVal_normal, CX_ENTITY, $B54, AU$11, AU$14, AU$19,),
         ""
      ),
      IF($I54=2,
         IFBLANK(
            _xldudf_CX_PUSH(AU54, CX_ENTITY, $B54, AU$11, AU$14, AU$19,),
            ""
         ),
         IF($I54=3,
            "",
            IFBLANK(
               _xldudf_CX_PUSH(AU54, CX_ENTITY, $B54, AU$11, AU$14, AU$19,),
               ""
            )
         )
      )
   )
)),"")</f>
        <v/>
      </c>
      <c r="DV54" s="2445" t="str" cm="1">
        <f t="array" aca="1" ref="DV54" ca="1">IFERROR(IF(AV54*fxVal_normal=_PL!AV54,"",IF(OR(AV54="", NOT(ISNUMBER(AV54)), ISERROR(AV54), $B54=""), "",
   IF($I54=1,
      IFBLANK(
         _xldudf_CX_PUSH(AV54*fxVal_normal, CX_ENTITY, $B54, AV$11, AV$14, AV$19,),
         ""
      ),
      IF($I54=2,
         IFBLANK(
            _xldudf_CX_PUSH(AV54, CX_ENTITY, $B54, AV$11, AV$14, AV$19,),
            ""
         ),
         IF($I54=3,
            "",
            IFBLANK(
               _xldudf_CX_PUSH(AV54, CX_ENTITY, $B54, AV$11, AV$14, AV$19,),
               ""
            )
         )
      )
   )
)),"")</f>
        <v/>
      </c>
      <c r="DW54" s="2445" t="str" cm="1">
        <f t="array" aca="1" ref="DW54" ca="1">IFERROR(IF(AW54*fxVal_normal=_PL!AW54,"",IF(OR(AW54="", NOT(ISNUMBER(AW54)), ISERROR(AW54), $B54=""), "",
   IF($I54=1,
      IFBLANK(
         _xldudf_CX_PUSH(AW54*fxVal_normal, CX_ENTITY, $B54, AW$11, AW$14, AW$19,),
         ""
      ),
      IF($I54=2,
         IFBLANK(
            _xldudf_CX_PUSH(AW54, CX_ENTITY, $B54, AW$11, AW$14, AW$19,),
            ""
         ),
         IF($I54=3,
            "",
            IFBLANK(
               _xldudf_CX_PUSH(AW54, CX_ENTITY, $B54, AW$11, AW$14, AW$19,),
               ""
            )
         )
      )
   )
)),"")</f>
        <v/>
      </c>
      <c r="DX54" s="2445" t="str" cm="1">
        <f t="array" aca="1" ref="DX54" ca="1">IFERROR(IF(AX54*fxVal_normal=_PL!AX54,"",IF(OR(AX54="", NOT(ISNUMBER(AX54)), ISERROR(AX54), $B54=""), "",
   IF($I54=1,
      IFBLANK(
         _xldudf_CX_PUSH(AX54*fxVal_normal, CX_ENTITY, $B54, AX$11, AX$14, AX$19,),
         ""
      ),
      IF($I54=2,
         IFBLANK(
            _xldudf_CX_PUSH(AX54, CX_ENTITY, $B54, AX$11, AX$14, AX$19,),
            ""
         ),
         IF($I54=3,
            "",
            IFBLANK(
               _xldudf_CX_PUSH(AX54, CX_ENTITY, $B54, AX$11, AX$14, AX$19,),
               ""
            )
         )
      )
   )
)),"")</f>
        <v/>
      </c>
      <c r="DY54" s="2445" t="str" cm="1">
        <f t="array" aca="1" ref="DY54" ca="1">IFERROR(IF(AY54*fxVal_normal=_PL!AY54,"",IF(OR(AY54="", NOT(ISNUMBER(AY54)), ISERROR(AY54), $B54=""), "",
   IF($I54=1,
      IFBLANK(
         _xldudf_CX_PUSH(AY54*fxVal_normal, CX_ENTITY, $B54, AY$11, AY$14, AY$19,),
         ""
      ),
      IF($I54=2,
         IFBLANK(
            _xldudf_CX_PUSH(AY54, CX_ENTITY, $B54, AY$11, AY$14, AY$19,),
            ""
         ),
         IF($I54=3,
            "",
            IFBLANK(
               _xldudf_CX_PUSH(AY54, CX_ENTITY, $B54, AY$11, AY$14, AY$19,),
               ""
            )
         )
      )
   )
)),"")</f>
        <v/>
      </c>
      <c r="DZ54" s="2445" t="str" cm="1">
        <f t="array" aca="1" ref="DZ54" ca="1">IFERROR(IF(AZ54*fxVal_normal=_PL!AZ54,"",IF(OR(AZ54="", NOT(ISNUMBER(AZ54)), ISERROR(AZ54), $B54=""), "",
   IF($I54=1,
      IFBLANK(
         _xldudf_CX_PUSH(AZ54*fxVal_normal, CX_ENTITY, $B54, AZ$11, AZ$14, AZ$19,),
         ""
      ),
      IF($I54=2,
         IFBLANK(
            _xldudf_CX_PUSH(AZ54, CX_ENTITY, $B54, AZ$11, AZ$14, AZ$19,),
            ""
         ),
         IF($I54=3,
            "",
            IFBLANK(
               _xldudf_CX_PUSH(AZ54, CX_ENTITY, $B54, AZ$11, AZ$14, AZ$19,),
               ""
            )
         )
      )
   )
)),"")</f>
        <v/>
      </c>
      <c r="EA54" s="2445" t="str" cm="1">
        <f t="array" aca="1" ref="EA54" ca="1">IFERROR(IF(BA54*fxVal_normal=_PL!BA54,"",IF(OR(BA54="", NOT(ISNUMBER(BA54)), ISERROR(BA54), $B54=""), "",
   IF($I54=1,
      IFBLANK(
         _xldudf_CX_PUSH(BA54*fxVal_normal, CX_ENTITY, $B54, BA$11, BA$14, BA$19,),
         ""
      ),
      IF($I54=2,
         IFBLANK(
            _xldudf_CX_PUSH(BA54, CX_ENTITY, $B54, BA$11, BA$14, BA$19,),
            ""
         ),
         IF($I54=3,
            "",
            IFBLANK(
               _xldudf_CX_PUSH(BA54, CX_ENTITY, $B54, BA$11, BA$14, BA$19,),
               ""
            )
         )
      )
   )
)),"")</f>
        <v/>
      </c>
      <c r="EB54" s="2445" t="str" cm="1">
        <f t="array" aca="1" ref="EB54" ca="1">IFERROR(IF(BB54*fxVal_normal=_PL!BB54,"",IF(OR(BB54="", NOT(ISNUMBER(BB54)), ISERROR(BB54), $B54=""), "",
   IF($I54=1,
      IFBLANK(
         _xldudf_CX_PUSH(BB54*fxVal_normal, CX_ENTITY, $B54, BB$11, BB$14, BB$19,),
         ""
      ),
      IF($I54=2,
         IFBLANK(
            _xldudf_CX_PUSH(BB54, CX_ENTITY, $B54, BB$11, BB$14, BB$19,),
            ""
         ),
         IF($I54=3,
            "",
            IFBLANK(
               _xldudf_CX_PUSH(BB54, CX_ENTITY, $B54, BB$11, BB$14, BB$19,),
               ""
            )
         )
      )
   )
)),"")</f>
        <v/>
      </c>
      <c r="EC54" s="2445" t="str" cm="1">
        <f t="array" aca="1" ref="EC54" ca="1">IFERROR(IF(BC54*fxVal_normal=_PL!BC54,"",IF(OR(BC54="", NOT(ISNUMBER(BC54)), ISERROR(BC54), $B54=""), "",
   IF($I54=1,
      IFBLANK(
         _xldudf_CX_PUSH(BC54*fxVal_normal, CX_ENTITY, $B54, BC$11, BC$14, BC$19,),
         ""
      ),
      IF($I54=2,
         IFBLANK(
            _xldudf_CX_PUSH(BC54, CX_ENTITY, $B54, BC$11, BC$14, BC$19,),
            ""
         ),
         IF($I54=3,
            "",
            IFBLANK(
               _xldudf_CX_PUSH(BC54, CX_ENTITY, $B54, BC$11, BC$14, BC$19,),
               ""
            )
         )
      )
   )
)),"")</f>
        <v/>
      </c>
      <c r="ED54" s="2445" t="str" cm="1">
        <f t="array" aca="1" ref="ED54" ca="1">IFERROR(IF(BD54*fxVal_normal=_PL!BD54,"",IF(OR(BD54="", NOT(ISNUMBER(BD54)), ISERROR(BD54), $B54=""), "",
   IF($I54=1,
      IFBLANK(
         _xldudf_CX_PUSH(BD54*fxVal_normal, CX_ENTITY, $B54, BD$11, BD$14, BD$19,),
         ""
      ),
      IF($I54=2,
         IFBLANK(
            _xldudf_CX_PUSH(BD54, CX_ENTITY, $B54, BD$11, BD$14, BD$19,),
            ""
         ),
         IF($I54=3,
            "",
            IFBLANK(
               _xldudf_CX_PUSH(BD54, CX_ENTITY, $B54, BD$11, BD$14, BD$19,),
               ""
            )
         )
      )
   )
)),"")</f>
        <v/>
      </c>
      <c r="EE54" s="2445" t="str" cm="1">
        <f t="array" aca="1" ref="EE54" ca="1">IFERROR(IF(BE54*fxVal_normal=_PL!BE54,"",IF(OR(BE54="", NOT(ISNUMBER(BE54)), ISERROR(BE54), $B54=""), "",
   IF($I54=1,
      IFBLANK(
         _xldudf_CX_PUSH(BE54*fxVal_normal, CX_ENTITY, $B54, BE$11, BE$14, BE$19,),
         ""
      ),
      IF($I54=2,
         IFBLANK(
            _xldudf_CX_PUSH(BE54, CX_ENTITY, $B54, BE$11, BE$14, BE$19,),
            ""
         ),
         IF($I54=3,
            "",
            IFBLANK(
               _xldudf_CX_PUSH(BE54, CX_ENTITY, $B54, BE$11, BE$14, BE$19,),
               ""
            )
         )
      )
   )
)),"")</f>
        <v/>
      </c>
      <c r="EF54" s="2445" t="str" cm="1">
        <f t="array" aca="1" ref="EF54" ca="1">IFERROR(IF(BF54*fxVal_normal=_PL!BF54,"",IF(OR(BF54="", NOT(ISNUMBER(BF54)), ISERROR(BF54), $B54=""), "",
   IF($I54=1,
      IFBLANK(
         _xldudf_CX_PUSH(BF54*fxVal_normal, CX_ENTITY, $B54, BF$11, BF$14, BF$19,),
         ""
      ),
      IF($I54=2,
         IFBLANK(
            _xldudf_CX_PUSH(BF54, CX_ENTITY, $B54, BF$11, BF$14, BF$19,),
            ""
         ),
         IF($I54=3,
            "",
            IFBLANK(
               _xldudf_CX_PUSH(BF54, CX_ENTITY, $B54, BF$11, BF$14, BF$19,),
               ""
            )
         )
      )
   )
)),"")</f>
        <v/>
      </c>
      <c r="EG54" s="2445" t="str" cm="1">
        <f t="array" aca="1" ref="EG54" ca="1">IFERROR(IF(BG54*fxVal_normal=_PL!BG54,"",IF(OR(BG54="", NOT(ISNUMBER(BG54)), ISERROR(BG54), $B54=""), "",
   IF($I54=1,
      IFBLANK(
         _xldudf_CX_PUSH(BG54*fxVal_normal, CX_ENTITY, $B54, BG$11, BG$14, BG$19,),
         ""
      ),
      IF($I54=2,
         IFBLANK(
            _xldudf_CX_PUSH(BG54, CX_ENTITY, $B54, BG$11, BG$14, BG$19,),
            ""
         ),
         IF($I54=3,
            "",
            IFBLANK(
               _xldudf_CX_PUSH(BG54, CX_ENTITY, $B54, BG$11, BG$14, BG$19,),
               ""
            )
         )
      )
   )
)),"")</f>
        <v/>
      </c>
      <c r="EH54" s="2445" t="str" cm="1">
        <f t="array" aca="1" ref="EH54" ca="1">IFERROR(IF(BH54*fxVal_normal=_PL!BH54,"",IF(OR(BH54="", NOT(ISNUMBER(BH54)), ISERROR(BH54), $B54=""), "",
   IF($I54=1,
      IFBLANK(
         _xldudf_CX_PUSH(BH54*fxVal_normal, CX_ENTITY, $B54, BH$11, BH$14, BH$19,),
         ""
      ),
      IF($I54=2,
         IFBLANK(
            _xldudf_CX_PUSH(BH54, CX_ENTITY, $B54, BH$11, BH$14, BH$19,),
            ""
         ),
         IF($I54=3,
            "",
            IFBLANK(
               _xldudf_CX_PUSH(BH54, CX_ENTITY, $B54, BH$11, BH$14, BH$19,),
               ""
            )
         )
      )
   )
)),"")</f>
        <v/>
      </c>
      <c r="EI54" s="2445" t="str" cm="1">
        <f t="array" aca="1" ref="EI54" ca="1">IFERROR(IF(BI54*fxVal_normal=_PL!BI54,"",IF(OR(BI54="", NOT(ISNUMBER(BI54)), ISERROR(BI54), $B54=""), "",
   IF($I54=1,
      IFBLANK(
         _xldudf_CX_PUSH(BI54*fxVal_normal, CX_ENTITY, $B54, BI$11, BI$14, BI$19,),
         ""
      ),
      IF($I54=2,
         IFBLANK(
            _xldudf_CX_PUSH(BI54, CX_ENTITY, $B54, BI$11, BI$14, BI$19,),
            ""
         ),
         IF($I54=3,
            "",
            IFBLANK(
               _xldudf_CX_PUSH(BI54, CX_ENTITY, $B54, BI$11, BI$14, BI$19,),
               ""
            )
         )
      )
   )
)),"")</f>
        <v/>
      </c>
      <c r="EJ54" s="2445" t="str" cm="1">
        <f t="array" aca="1" ref="EJ54" ca="1">IFERROR(IF(BJ54*fxVal_normal=_PL!BJ54,"",IF(OR(BJ54="", NOT(ISNUMBER(BJ54)), ISERROR(BJ54), $B54=""), "",
   IF($I54=1,
      IFBLANK(
         _xldudf_CX_PUSH(BJ54*fxVal_normal, CX_ENTITY, $B54, BJ$11, BJ$14, BJ$19,),
         ""
      ),
      IF($I54=2,
         IFBLANK(
            _xldudf_CX_PUSH(BJ54, CX_ENTITY, $B54, BJ$11, BJ$14, BJ$19,),
            ""
         ),
         IF($I54=3,
            "",
            IFBLANK(
               _xldudf_CX_PUSH(BJ54, CX_ENTITY, $B54, BJ$11, BJ$14, BJ$19,),
               ""
            )
         )
      )
   )
)),"")</f>
        <v/>
      </c>
      <c r="EK54" s="2445" t="str" cm="1">
        <f t="array" aca="1" ref="EK54" ca="1">IFERROR(IF(BK54*fxVal_normal=_PL!BK54,"",IF(OR(BK54="", NOT(ISNUMBER(BK54)), ISERROR(BK54), $B54=""), "",
   IF($I54=1,
      IFBLANK(
         _xldudf_CX_PUSH(BK54*fxVal_normal, CX_ENTITY, $B54, BK$11, BK$14, BK$19,),
         ""
      ),
      IF($I54=2,
         IFBLANK(
            _xldudf_CX_PUSH(BK54, CX_ENTITY, $B54, BK$11, BK$14, BK$19,),
            ""
         ),
         IF($I54=3,
            "",
            IFBLANK(
               _xldudf_CX_PUSH(BK54, CX_ENTITY, $B54, BK$11, BK$14, BK$19,),
               ""
            )
         )
      )
   )
)),"")</f>
        <v/>
      </c>
      <c r="EL54" s="2445" t="str" cm="1">
        <f t="array" aca="1" ref="EL54" ca="1">IFERROR(IF(BL54*fxVal_normal=_PL!BL54,"",IF(OR(BL54="", NOT(ISNUMBER(BL54)), ISERROR(BL54), $B54=""), "",
   IF($I54=1,
      IFBLANK(
         _xldudf_CX_PUSH(BL54*fxVal_normal, CX_ENTITY, $B54, BL$11, BL$14, BL$19,),
         ""
      ),
      IF($I54=2,
         IFBLANK(
            _xldudf_CX_PUSH(BL54, CX_ENTITY, $B54, BL$11, BL$14, BL$19,),
            ""
         ),
         IF($I54=3,
            "",
            IFBLANK(
               _xldudf_CX_PUSH(BL54, CX_ENTITY, $B54, BL$11, BL$14, BL$19,),
               ""
            )
         )
      )
   )
)),"")</f>
        <v/>
      </c>
      <c r="EM54" s="2445" t="str" cm="1">
        <f t="array" aca="1" ref="EM54" ca="1">IFERROR(IF(BM54*fxVal_normal=_PL!BM54,"",IF(OR(BM54="", NOT(ISNUMBER(BM54)), ISERROR(BM54), $B54=""), "",
   IF($I54=1,
      IFBLANK(
         _xldudf_CX_PUSH(BM54*fxVal_normal, CX_ENTITY, $B54, BM$11, BM$14, BM$19,),
         ""
      ),
      IF($I54=2,
         IFBLANK(
            _xldudf_CX_PUSH(BM54, CX_ENTITY, $B54, BM$11, BM$14, BM$19,),
            ""
         ),
         IF($I54=3,
            "",
            IFBLANK(
               _xldudf_CX_PUSH(BM54, CX_ENTITY, $B54, BM$11, BM$14, BM$19,),
               ""
            )
         )
      )
   )
)),"")</f>
        <v/>
      </c>
      <c r="EN54" s="2445" t="str" cm="1">
        <f t="array" aca="1" ref="EN54" ca="1">IFERROR(IF(BN54*fxVal_normal=_PL!BN54,"",IF(OR(BN54="", NOT(ISNUMBER(BN54)), ISERROR(BN54), $B54=""), "",
   IF($I54=1,
      IFBLANK(
         _xldudf_CX_PUSH(BN54*fxVal_normal, CX_ENTITY, $B54, BN$11, BN$14, BN$19,),
         ""
      ),
      IF($I54=2,
         IFBLANK(
            _xldudf_CX_PUSH(BN54, CX_ENTITY, $B54, BN$11, BN$14, BN$19,),
            ""
         ),
         IF($I54=3,
            "",
            IFBLANK(
               _xldudf_CX_PUSH(BN54, CX_ENTITY, $B54, BN$11, BN$14, BN$19,),
               ""
            )
         )
      )
   )
)),"")</f>
        <v/>
      </c>
    </row>
    <row r="55" spans="1:147" ht="20.149999999999999" customHeight="1">
      <c r="A55" s="1625"/>
      <c r="B55" s="2439" t="str">
        <f>_xlfn.LET(
_xlpm.IsNotAttrDynamic, D55="",
_xlpm.Attr,_PL!F55,
_xlpm.NotInUse,Y55=D55,
_xlpm.RESULT, IF(_xlpm.IsNotAttrDynamic, _xlpm.Attr, IF( _xlpm.NotInUse, "", Y55)
),IF(_xlpm.RESULT ="", "", _xlpm.RESULT))</f>
        <v/>
      </c>
      <c r="C55" s="2439" t="str" cm="1">
        <f t="array" ref="C55">IFBLANK(_PL!C55,"")</f>
        <v/>
      </c>
      <c r="D55" s="1548"/>
      <c r="E55" s="2453"/>
      <c r="F55" s="578"/>
      <c r="G55" s="578"/>
      <c r="H55" s="401"/>
      <c r="I55" s="401"/>
      <c r="J55" s="401" t="str" cm="1">
        <f t="array" ref="J55">IFBLANK( Z55,"")</f>
        <v/>
      </c>
      <c r="K55" s="578" t="str">
        <f t="shared" si="3"/>
        <v>No</v>
      </c>
      <c r="L55" s="37"/>
      <c r="N55" s="158"/>
      <c r="O55" s="101"/>
      <c r="P55" s="52"/>
      <c r="Q55" s="101"/>
      <c r="R55" s="539"/>
      <c r="S55" s="101"/>
      <c r="T55" s="101"/>
      <c r="U55" s="39"/>
      <c r="V55" s="37"/>
      <c r="W55" s="2471"/>
      <c r="X55" s="547"/>
      <c r="Y55" s="2472"/>
      <c r="Z55" s="546"/>
      <c r="AA55" s="546"/>
      <c r="AB55" s="546"/>
      <c r="AC55" s="546"/>
      <c r="AD55" s="2473"/>
      <c r="AE55" s="2473"/>
      <c r="AF55" s="2473"/>
      <c r="AG55" s="2473"/>
      <c r="AH55" s="2473"/>
      <c r="AI55" s="2473"/>
      <c r="AJ55" s="2473"/>
      <c r="AK55" s="2473"/>
      <c r="AL55" s="2473"/>
      <c r="AM55" s="2473"/>
      <c r="AN55" s="2473"/>
      <c r="AO55" s="2473"/>
      <c r="AP55" s="2473"/>
      <c r="AQ55" s="2473"/>
      <c r="AR55" s="2473"/>
      <c r="AS55" s="2473"/>
      <c r="AT55" s="2473"/>
      <c r="AU55" s="2473"/>
      <c r="AV55" s="2473"/>
      <c r="AW55" s="2473"/>
      <c r="AX55" s="2473"/>
      <c r="AY55" s="2473"/>
      <c r="AZ55" s="2473"/>
      <c r="BA55" s="2473"/>
      <c r="BB55" s="2473"/>
      <c r="BC55" s="2473"/>
      <c r="BD55" s="2473"/>
      <c r="BE55" s="2473"/>
      <c r="BF55" s="2473"/>
      <c r="BG55" s="2473"/>
      <c r="BH55" s="2473"/>
      <c r="BI55" s="2473"/>
      <c r="BJ55" s="2473"/>
      <c r="BK55" s="2473"/>
      <c r="BL55" s="2473"/>
      <c r="BM55" s="2473"/>
      <c r="BN55" s="2473"/>
      <c r="BO55" s="2473"/>
      <c r="BP55" s="2473"/>
      <c r="BQ55" s="2473"/>
      <c r="BR55" s="2473"/>
      <c r="BS55" s="2473"/>
      <c r="BT55" s="2473"/>
      <c r="BU55" s="2473"/>
      <c r="BV55" s="2473"/>
      <c r="BW55" s="2473"/>
      <c r="BX55" s="2473"/>
      <c r="BY55" s="2473"/>
      <c r="BZ55" s="2473"/>
      <c r="CA55" s="34"/>
      <c r="CC55" s="2455"/>
      <c r="CD55" s="177"/>
      <c r="CE55" s="177"/>
      <c r="CF55" s="178"/>
      <c r="CG55" s="177"/>
      <c r="CH55" s="177"/>
      <c r="CI55" s="88"/>
      <c r="CJ55" s="2456"/>
      <c r="CK55" s="2456"/>
      <c r="CL55" s="88"/>
      <c r="CM55" s="2456"/>
      <c r="CN55" s="2457"/>
      <c r="CO55" s="88"/>
      <c r="CP55" s="2456"/>
      <c r="CQ55" s="2457"/>
      <c r="CR55" s="34"/>
      <c r="CS55" s="2056"/>
      <c r="CT55" s="1880"/>
      <c r="CU55" s="1880"/>
      <c r="CV55" s="1880"/>
      <c r="CW55" s="1880"/>
      <c r="CX55" s="2121"/>
      <c r="CY55" s="1880"/>
      <c r="CZ55" s="1880"/>
      <c r="DA55" s="1880"/>
      <c r="DB55" s="1880"/>
      <c r="DC55" s="2121"/>
      <c r="DD55" s="1880"/>
      <c r="DE55" s="1880"/>
      <c r="DF55" s="1880"/>
      <c r="DG55" s="1880"/>
      <c r="DH55" s="1880"/>
      <c r="DI55" s="1880"/>
      <c r="DJ55" s="1880"/>
      <c r="DK55" s="1880"/>
      <c r="DL55" s="1880"/>
      <c r="DM55" s="1880"/>
      <c r="DN55" s="1880"/>
      <c r="DO55" s="1880"/>
      <c r="DP55" s="1880"/>
      <c r="DQ55" s="1880"/>
      <c r="DR55" s="1880"/>
      <c r="DS55" s="1880"/>
      <c r="DT55" s="1880"/>
      <c r="DU55" s="1880"/>
      <c r="DV55" s="1880"/>
      <c r="DW55" s="1880"/>
      <c r="DX55" s="1880"/>
      <c r="DY55" s="1880"/>
      <c r="DZ55" s="1880"/>
      <c r="EA55" s="1880"/>
      <c r="EB55" s="1880"/>
      <c r="EC55" s="1880"/>
      <c r="ED55" s="1880"/>
      <c r="EE55" s="1880"/>
      <c r="EF55" s="1880"/>
      <c r="EG55" s="1880"/>
      <c r="EH55" s="1880"/>
      <c r="EI55" s="1880"/>
      <c r="EJ55" s="1880"/>
      <c r="EK55" s="1880"/>
      <c r="EL55" s="1880"/>
      <c r="EM55" s="1880"/>
      <c r="EN55" s="1880"/>
      <c r="EO55" s="1880"/>
      <c r="EP55" s="1880"/>
      <c r="EQ55" s="1880"/>
    </row>
    <row r="56" spans="1:147" ht="35.25" customHeight="1">
      <c r="A56" s="2427"/>
      <c r="B56" s="2439" t="str">
        <f>_xlfn.LET(
_xlpm.IsNotAttrDynamic, D56="",
_xlpm.Attr,_PL!F56,
_xlpm.NotInUse,Y56=D56,
_xlpm.RESULT, IF(_xlpm.IsNotAttrDynamic, _xlpm.Attr, IF( _xlpm.NotInUse, "", Y56)
),IF(_xlpm.RESULT ="", "", _xlpm.RESULT))</f>
        <v/>
      </c>
      <c r="C56" s="2439" t="str" cm="1">
        <f t="array" ref="C56">IFBLANK(_PL!C56,"")</f>
        <v/>
      </c>
      <c r="D56" s="2458"/>
      <c r="E56" s="572"/>
      <c r="F56" s="2459"/>
      <c r="G56" s="578"/>
      <c r="H56" s="401"/>
      <c r="I56" s="401"/>
      <c r="J56" s="401" t="str" cm="1">
        <f t="array" ref="J56">IFBLANK( Z56,"")</f>
        <v/>
      </c>
      <c r="K56" s="578" t="str">
        <f t="shared" ref="K56:K91" si="17">IFERROR(IF(LEN(AB56)=0,"No",IF(LEN(J56)&gt;0,"Yes","No")),"")</f>
        <v>No</v>
      </c>
      <c r="L56" s="37"/>
      <c r="N56" s="158"/>
      <c r="O56" s="101"/>
      <c r="P56" s="52"/>
      <c r="Q56" s="2"/>
      <c r="R56" s="539"/>
      <c r="S56" s="2"/>
      <c r="T56" s="2"/>
      <c r="U56" s="39"/>
      <c r="V56" s="37"/>
      <c r="W56" s="3034" t="s">
        <v>94</v>
      </c>
      <c r="X56" s="2474"/>
      <c r="Y56" s="2475"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265"/>
      <c r="CE56" s="1266"/>
      <c r="CF56" s="88"/>
      <c r="CG56" s="1265"/>
      <c r="CH56" s="1266"/>
      <c r="CI56" s="170"/>
      <c r="CJ56" s="1265"/>
      <c r="CK56" s="1266"/>
      <c r="CL56" s="88"/>
      <c r="CM56" s="1736"/>
      <c r="CN56" s="1737"/>
      <c r="CO56" s="88"/>
      <c r="CP56" s="2476"/>
      <c r="CQ56" s="2477"/>
      <c r="CR56" s="34"/>
      <c r="CS56" s="2056"/>
      <c r="CT56" s="1880"/>
      <c r="CU56" s="1880"/>
      <c r="CV56" s="1880"/>
      <c r="CW56" s="1880"/>
      <c r="CX56" s="2121"/>
      <c r="CY56" s="1880"/>
      <c r="CZ56" s="1880"/>
      <c r="DA56" s="1880"/>
      <c r="DB56" s="1880"/>
      <c r="DC56" s="2121"/>
      <c r="DD56" s="1880"/>
      <c r="DE56" s="1880"/>
      <c r="DF56" s="1880"/>
      <c r="DG56" s="1880"/>
      <c r="DH56" s="1880"/>
      <c r="DI56" s="1880"/>
      <c r="DJ56" s="1880"/>
      <c r="DK56" s="1880"/>
      <c r="DL56" s="1880"/>
      <c r="DM56" s="1880"/>
      <c r="DN56" s="1880"/>
      <c r="DO56" s="1880"/>
      <c r="DP56" s="1880"/>
      <c r="DQ56" s="1880"/>
      <c r="DR56" s="1880"/>
      <c r="DS56" s="1880"/>
      <c r="DT56" s="1880"/>
      <c r="DU56" s="1880"/>
      <c r="DV56" s="1880"/>
      <c r="DW56" s="1880"/>
      <c r="DX56" s="1880"/>
      <c r="DY56" s="1880"/>
      <c r="DZ56" s="1880"/>
      <c r="EA56" s="1880"/>
      <c r="EB56" s="1880"/>
      <c r="EC56" s="1880"/>
      <c r="ED56" s="1880"/>
      <c r="EE56" s="1880"/>
      <c r="EF56" s="1880"/>
      <c r="EG56" s="1880"/>
      <c r="EH56" s="1880"/>
      <c r="EI56" s="1880"/>
      <c r="EJ56" s="1880"/>
      <c r="EK56" s="1880"/>
      <c r="EL56" s="1880"/>
      <c r="EM56" s="1880"/>
      <c r="EN56" s="1880"/>
      <c r="EO56" s="1880"/>
      <c r="EP56" s="1880"/>
      <c r="EQ56" s="1880"/>
    </row>
    <row r="57" spans="1:147" ht="21" customHeight="1">
      <c r="A57" s="1626" t="s">
        <v>96</v>
      </c>
      <c r="B57" s="2439" t="str">
        <f ca="1">_xlfn.LET(
_xlpm.IsNotAttrDynamic, D57="",
_xlpm.Attr,_PL!F57,
_xlpm.NotInUse,Y57=D57,
_xlpm.RESULT, IF(_xlpm.IsNotAttrDynamic, _xlpm.Attr, IF( _xlpm.NotInUse, "", Y57)
),IF(_xlpm.RESULT ="", "", _xlpm.RESULT))</f>
        <v>Custom Metric Amount 1 [Calculated]</v>
      </c>
      <c r="C57" s="2439" t="str" cm="1">
        <f t="array" ref="C57">IFBLANK(_PL!C57,"")</f>
        <v>Custom Metric - Label 1 [Calculated]</v>
      </c>
      <c r="D57" s="1548"/>
      <c r="E57" s="577"/>
      <c r="F57" s="578"/>
      <c r="G57" s="578"/>
      <c r="H57" s="401">
        <v>1</v>
      </c>
      <c r="I57" s="401">
        <v>1</v>
      </c>
      <c r="J57" s="401">
        <v>1</v>
      </c>
      <c r="K57" s="578" t="str">
        <f ca="1">IFERROR(IF(LEN(AB57)=0,"No",IF(LEN(J57)&gt;0,"Yes","No")),"")</f>
        <v>Yes</v>
      </c>
      <c r="L57" s="37"/>
      <c r="N57" s="158"/>
      <c r="O57" s="101"/>
      <c r="P57" s="52"/>
      <c r="Q57" s="101"/>
      <c r="R57" s="539"/>
      <c r="S57" s="101"/>
      <c r="T57" s="101"/>
      <c r="U57" s="39"/>
      <c r="V57" s="37"/>
      <c r="W57" s="3035" t="str">
        <f t="shared" ref="W57:W66" si="18">$W$20</f>
        <v>Actual</v>
      </c>
      <c r="X57" s="2081" t="e">
        <f ca="1">_PL!X57</f>
        <v>#NAME?</v>
      </c>
      <c r="Y57" s="2375" t="str" cm="1">
        <f t="array" aca="1" ref="Y57" ca="1">_xlfn.LET(
_xlpm._location, _xlfn.XLOOKUP("Custom Metric 1 - Calculation (Actual)", $Y$249:$Y$338,$Y$249:$Y$338),
_xlpm._hyperlink, HYPERLINK("#"&amp;CELL("address",_xlpm._location), "Define your first custom metric!"),
_xlpm.list, _xlfn._xlws.FILTER($Y$249:$Y$338, ($X$249:$X$338=0 )*ISNUMBER($X$249:$X$338)*($W$249:$W$338=$W57)*NOT(ISNUMBER(SEARCH("please", $Y$249:$Y$338)))),
IFERROR( _xlpm.list, _xlpm._hyperlink) )</f>
        <v>Define your first custom metric!</v>
      </c>
      <c r="Z57" s="878" cm="1">
        <f t="array" ref="Z57">_xlfn.SWITCH(
    TRUE,
    _PL!$L57=TRUE, 1,
    _PL!$L57=FALSE,-1,
    _PL!$L57=-1,0,
""
)</f>
        <v>0</v>
      </c>
      <c r="AA57" s="877" t="str" cm="1">
        <f t="array" aca="1" ref="AA57" ca="1">IFERROR(_xlfn.LET(
_xlpm._termname, $Y57,
_xlpm._icon, "Define",
_xlpm._location, _xlfn.XLOOKUP(_xlpm._termname, $Y$249:$Y$338,$Y$249:$Y$338),
_xlpm._hyperlink, HYPERLINK("#"&amp;CELL("address",_xlpm._location), _xlpm._icon),
IF(Y57="", "", _xlpm._hyperlink)
),"")</f>
        <v/>
      </c>
      <c r="AB57" s="1335" t="str" cm="1">
        <f t="array" aca="1" ref="AB57" ca="1">IFBLANK(Y57,"")</f>
        <v>Define your first custom metric!</v>
      </c>
      <c r="AC57" s="2468" t="str" cm="1">
        <f t="array" aca="1" ref="AC57" ca="1">_xlfn.LET(
_xlpm._termname, $AB57,
_xlpm._iconname, "find",
_xlpm._icon, fx_getIcon(_xlpm._iconname),
_xlpm._location, _xlfn.XLOOKUP(LOWER(_xlpm._termname), LOWER(tbl_acctDef[Term]),tbl_acctDef[Term]),
_xlpm._hyperlink, HYPERLINK("#"&amp;CELL("address",_xlpm._location), _xlpm._icon),
IFERROR(_xlpm._hyperlink,"")
)</f>
        <v/>
      </c>
      <c r="AD57" s="2478" t="str" cm="1">
        <f t="array" aca="1" ref="AD57" ca="1">IFERROR(IF($Y57= "", "", _xlfn.XLOOKUP($W57 &amp; $Y57,$W$249:$W$337&amp;$Y$249:$Y$338, $AD$249:$BN$338)),"")</f>
        <v/>
      </c>
      <c r="AE57" s="2478"/>
      <c r="AF57" s="2478"/>
      <c r="AG57" s="2478"/>
      <c r="AH57" s="2478"/>
      <c r="AI57" s="2478"/>
      <c r="AJ57" s="2478"/>
      <c r="AK57" s="2478"/>
      <c r="AL57" s="2478"/>
      <c r="AM57" s="2478"/>
      <c r="AN57" s="2478"/>
      <c r="AO57" s="2478"/>
      <c r="AP57" s="2478"/>
      <c r="AQ57" s="2478"/>
      <c r="AR57" s="2478"/>
      <c r="AS57" s="2478"/>
      <c r="AT57" s="2478"/>
      <c r="AU57" s="2478"/>
      <c r="AV57" s="2478"/>
      <c r="AW57" s="2478"/>
      <c r="AX57" s="2478"/>
      <c r="AY57" s="2478"/>
      <c r="AZ57" s="2478"/>
      <c r="BA57" s="2478"/>
      <c r="BB57" s="2478"/>
      <c r="BC57" s="2478"/>
      <c r="BD57" s="2478"/>
      <c r="BE57" s="2478"/>
      <c r="BF57" s="2478"/>
      <c r="BG57" s="2478"/>
      <c r="BH57" s="2478"/>
      <c r="BI57" s="2478"/>
      <c r="BJ57" s="2478"/>
      <c r="BK57" s="2478"/>
      <c r="BL57" s="2478"/>
      <c r="BM57" s="2478"/>
      <c r="BN57" s="2478"/>
      <c r="BO57" s="2479"/>
      <c r="BP57" s="2479"/>
      <c r="BQ57" s="2479"/>
      <c r="BR57" s="2479"/>
      <c r="BS57" s="2479"/>
      <c r="BT57" s="2479"/>
      <c r="BU57" s="2479"/>
      <c r="BV57" s="2479"/>
      <c r="BW57" s="2479"/>
      <c r="BX57" s="2479"/>
      <c r="BY57" s="2479"/>
      <c r="BZ57" s="2479"/>
      <c r="CA57" s="34"/>
      <c r="CC57" s="33"/>
      <c r="CD57" s="1461" t="str" cm="1">
        <f t="array" aca="1" ref="CD57" ca="1">_xlfn.LET( _xlpm.CheckBlank, SUM(PL!$AD57:'PL'!$BN57) = 0, IF(_xlpm.CheckBlank, "", SUM(_xlfn._xlws.FILTER(PL!$AD57:$BN57,(YEAR(PL!$AD$12:$BN$12)=PL!CD$12)*(array_timeline&lt;=PL!CD$11)))))</f>
        <v/>
      </c>
      <c r="CE57" s="1461" t="str" cm="1">
        <f t="array" aca="1" ref="CE57" ca="1">_xlfn.LET( _xlpm.CheckBlank, SUM(PL!$AD57:'PL'!$BN57) = 0, IF(_xlpm.CheckBlank, "", SUM(_xlfn._xlws.FILTER(PL!$AD57:$BN57,(YEAR(PL!$AD$12:$BN$12)=PL!CE$12)*(array_timeline&lt;=PL!CE$11)))))</f>
        <v/>
      </c>
      <c r="CF57" s="88"/>
      <c r="CG57" s="1461" t="str" cm="1">
        <f t="array" aca="1" ref="CG57" ca="1">IFERROR(_xlfn.LET(_xlpm.CheckBlank,SUM(PL!$AD57:$BN57)=0,IF(_xlpm.CheckBlank,"",SUM(_xlfn._xlws.FILTER(PL!$AD57:$BN57,(YEAR(PL!$AD$12:$BN$12)=PL!CG$12)*(array_timeline&lt;=PL!CG$11))))),"n/a")</f>
        <v/>
      </c>
      <c r="CH57" s="1461" t="str" cm="1">
        <f t="array" aca="1" ref="CH57" ca="1">_xlfn.LET( _xlpm.CheckBlank, SUM(PL!$AD57:$BN57) = 0, IF(_xlpm.CheckBlank, "", SUM(_xlfn._xlws.FILTER(PL!$AD57:$BN57,(YEAR(PL!$AD$12:$BN$12)=PL!CH$12)*(array_timeline&lt;=PL!CH$11)))))</f>
        <v/>
      </c>
      <c r="CI57" s="170"/>
      <c r="CJ57" s="1461" t="str" cm="1">
        <f t="array" aca="1" ref="CJ57" ca="1">_xlfn.LET( _xlpm.CheckBlank, SUM(PL!$AD57:$BN57) = 0, IF(_xlpm.CheckBlank, "", SUM(_xlfn.TAKE(_xlfn.DROP(PL!$AD57:$BN57, ,-DATEDIFF(PL!CJ$11, val_asOfDate,"M")),1,-12))))</f>
        <v/>
      </c>
      <c r="CK57" s="1461" t="str" cm="1">
        <f t="array" aca="1" ref="CK57" ca="1">_xlfn.LET( _xlpm.CheckBlank, SUM(PL!$AD57:$BN57) = 0, IF(_xlpm.CheckBlank, "", SUM(_xlfn.TAKE(_xlfn.DROP(PL!$AD57:$BN57, ,-DATEDIFF(PL!CK$11, val_asOfDate,"M")),1,-12))))</f>
        <v/>
      </c>
      <c r="CL57" s="88"/>
      <c r="CM57" s="2357" t="str" cm="1">
        <f t="array" aca="1" ref="CM57" ca="1">IFERROR(IF($Y57="","",_xlfn.XLOOKUP($W57&amp;$Y57,$W$250:$W$338&amp;$Y$250:$Y$338,$CM$250:$CN$338)),"")</f>
        <v/>
      </c>
      <c r="CN57" s="2357"/>
      <c r="CO57" s="992"/>
      <c r="CP57" s="2357" t="str" cm="1">
        <f t="array" aca="1" ref="CP57" ca="1">IFERROR(IF($Y57="","",_xlfn.XLOOKUP($W57&amp;$Y57,$W$250:$W$338&amp;$Y$250:$Y$338,$CP$250:$CQ$338)),"")</f>
        <v/>
      </c>
      <c r="CQ57" s="2357"/>
      <c r="CR57" s="34"/>
      <c r="CS57" s="2056"/>
      <c r="CT57" s="2616"/>
      <c r="CU57" s="2616"/>
      <c r="CV57" s="2616"/>
      <c r="CW57" s="2616"/>
      <c r="CX57" s="2443"/>
      <c r="CY57" s="2444" t="str" cm="1">
        <f t="array" aca="1" ref="CY57" ca="1">IFERROR(IF(CM57*fxVal_normal=_PL!CM57,"",IF(OR($CM57="",$CM57=0, NOT(ISNUMBER($CM57)), ISERROR($CM57), $B57=""), "",
   IF($I57=1,
      IFBLANK(
         _xldudf_CX_PUSH($CM57*fxVal_normal, CX_ENTITY, $B57, $CM$11, $CM$14, $CM$19,),
         ""
      ),
      IF($I57=2,
         IFBLANK(
            _xldudf_CX_PUSH($CM57, CX_ENTITY, $B57, $CM$11, $CM$14, $CM$19,),
            ""
         ),
         IF($I57=3,
            "",
            IFBLANK(
               _xldudf_CX_PUSH($CM57, CX_ENTITY, $B57, $CM$11, $CM$14, $CM$19,),
               ""
            )
         )
      )
   )
)),"")</f>
        <v/>
      </c>
      <c r="CZ57" s="2444" t="str" cm="1">
        <f t="array" aca="1" ref="CZ57" ca="1">IFERROR(IF(CN57*fxVal_normal=_PL!CN57,"",IF(OR($CN57="",$CN57=0, NOT(ISNUMBER($CN57)), ISERROR($CN57), $B57=""), "",
   IF($I57=1,
      IFBLANK(
         _xldudf_CX_PUSH($CN57*fxVal_normal, CX_ENTITY, $B57, $CN$11, $CN$14, $CN$19,),
         ""
      ),
      IF($I57=2,
         IFBLANK(
            _xldudf_CX_PUSH($CN57, CX_ENTITY, $B57, $CN$11, $CN$14, $CN$19,),
            ""
         ),
         IF($I57=3,
            "",
            IFBLANK(
               _xldudf_CX_PUSH($CN57, CX_ENTITY, $B57, $CN$11, $CN$14, $CN$19,),
               ""
            )
         )
      )
   )
)),"")</f>
        <v/>
      </c>
      <c r="DA57" s="2444" t="str" cm="1">
        <f t="array" aca="1" ref="DA57" ca="1">IFERROR(IF(CP57*fxVal_normal=_PL!CP57,"",IF(OR($CP57="",$CP57=0, NOT(ISNUMBER($CP57)), ISERROR($CP57), $B57=""), "",
   IF($I57=1,
      IFBLANK(
         _xldudf_CX_PUSH($CP57*fxVal_normal, CX_ENTITY, $B57, $CP$11, $CP$14, $CP$19,),
         ""
      ),
      IF($I57=2,
         IFBLANK(
            _xldudf_CX_PUSH($CP57, CX_ENTITY, $B57, $CP$11, $CP$14, $CP$19,),
            ""
         ),
         IF($I57=3,
            "",
            IFBLANK(
               _xldudf_CX_PUSH($CP57, CX_ENTITY, $B57, $CP$11, $CP$14, $CP$19,),
               ""
            )
         )
      )
   )
)),"")</f>
        <v/>
      </c>
      <c r="DB57" s="2444" t="str" cm="1">
        <f t="array" aca="1" ref="DB57" ca="1">IFERROR(IF(CQ57*fxVal_normal=_PL!CQ57,"",IF(OR($CQ57="", $CQ57=0, NOT(ISNUMBER($CQ57)), ISERROR($CQ57), $B57=""), "",
   IF($I57=1,
      IFBLANK(
         _xldudf_CX_PUSH($CQ57*fxVal_normal, CX_ENTITY, $B57, $CQ$11, $CQ$14, $CQ$19,),
         ""
      ),
      IF($I57=2,
         IFBLANK(
            _xldudf_CX_PUSH($CQ57, CX_ENTITY, $B57, $CQ$11, $CQ$14, $CQ$19,),
            ""
         ),
         IF($I57=3,
            "",
            IFBLANK(
               _xldudf_CX_PUSH($CQ57, CX_ENTITY, $B57, $CQ$11, $CQ$14, $CQ$19,),
               ""
            )
         )
      )
   ))
),"")</f>
        <v/>
      </c>
      <c r="DC57" s="2443"/>
      <c r="DD57" s="2445" t="str" cm="1">
        <f t="array" aca="1" ref="DD57" ca="1">IFERROR(IF(AD57*fxVal_normal=_PL!AD57,"",IF(OR(AD57="", NOT(ISNUMBER(AD57)), ISERROR(AD57), $B57=""), "",
   IF($I57=1,
      IFBLANK(
         _xldudf_CX_PUSH(AD57*fxVal_normal, CX_ENTITY, $B57, AD$11, AD$14, AD$19,),
         ""
      ),
      IF($I57=2,
         IFBLANK(
            _xldudf_CX_PUSH(AD57, CX_ENTITY, $B57, AD$11, AD$14, AD$19,),
            ""
         ),
         IF($I57=3,
            "",
            IFBLANK(
               _xldudf_CX_PUSH(AD57, CX_ENTITY, $B57, AD$11, AD$14, AD$19,),
               ""
            )
         )
      )
   )
)),"")</f>
        <v/>
      </c>
      <c r="DE57" s="2445" t="str" cm="1">
        <f t="array" aca="1" ref="DE57" ca="1">IFERROR(IF(AE57*fxVal_normal=_PL!AE57,"",IF(OR(AE57="", NOT(ISNUMBER(AE57)), ISERROR(AE57), $B57=""), "",
   IF($I57=1,
      IFBLANK(
         _xldudf_CX_PUSH(AE57*fxVal_normal, CX_ENTITY, $B57, AE$11, AE$14, AE$19,),
         ""
      ),
      IF($I57=2,
         IFBLANK(
            _xldudf_CX_PUSH(AE57, CX_ENTITY, $B57, AE$11, AE$14, AE$19,),
            ""
         ),
         IF($I57=3,
            "",
            IFBLANK(
               _xldudf_CX_PUSH(AE57, CX_ENTITY, $B57, AE$11, AE$14, AE$19,),
               ""
            )
         )
      )
   )
)),"")</f>
        <v/>
      </c>
      <c r="DF57" s="2445" t="str" cm="1">
        <f t="array" aca="1" ref="DF57" ca="1">IFERROR(IF(AF57*fxVal_normal=_PL!AF57,"",IF(OR(AF57="", NOT(ISNUMBER(AF57)), ISERROR(AF57), $B57=""), "",
   IF($I57=1,
      IFBLANK(
         _xldudf_CX_PUSH(AF57*fxVal_normal, CX_ENTITY, $B57, AF$11, AF$14, AF$19,),
         ""
      ),
      IF($I57=2,
         IFBLANK(
            _xldudf_CX_PUSH(AF57, CX_ENTITY, $B57, AF$11, AF$14, AF$19,),
            ""
         ),
         IF($I57=3,
            "",
            IFBLANK(
               _xldudf_CX_PUSH(AF57, CX_ENTITY, $B57, AF$11, AF$14, AF$19,),
               ""
            )
         )
      )
   )
)),"")</f>
        <v/>
      </c>
      <c r="DG57" s="2445" t="str" cm="1">
        <f t="array" aca="1" ref="DG57" ca="1">IFERROR(IF(AG57*fxVal_normal=_PL!AG57,"",IF(OR(AG57="", NOT(ISNUMBER(AG57)), ISERROR(AG57), $B57=""), "",
   IF($I57=1,
      IFBLANK(
         _xldudf_CX_PUSH(AG57*fxVal_normal, CX_ENTITY, $B57, AG$11, AG$14, AG$19,),
         ""
      ),
      IF($I57=2,
         IFBLANK(
            _xldudf_CX_PUSH(AG57, CX_ENTITY, $B57, AG$11, AG$14, AG$19,),
            ""
         ),
         IF($I57=3,
            "",
            IFBLANK(
               _xldudf_CX_PUSH(AG57, CX_ENTITY, $B57, AG$11, AG$14, AG$19,),
               ""
            )
         )
      )
   )
)),"")</f>
        <v/>
      </c>
      <c r="DH57" s="2445" t="str" cm="1">
        <f t="array" aca="1" ref="DH57" ca="1">IFERROR(IF(AH57*fxVal_normal=_PL!AH57,"",IF(OR(AH57="", NOT(ISNUMBER(AH57)), ISERROR(AH57), $B57=""), "",
   IF($I57=1,
      IFBLANK(
         _xldudf_CX_PUSH(AH57*fxVal_normal, CX_ENTITY, $B57, AH$11, AH$14, AH$19,),
         ""
      ),
      IF($I57=2,
         IFBLANK(
            _xldudf_CX_PUSH(AH57, CX_ENTITY, $B57, AH$11, AH$14, AH$19,),
            ""
         ),
         IF($I57=3,
            "",
            IFBLANK(
               _xldudf_CX_PUSH(AH57, CX_ENTITY, $B57, AH$11, AH$14, AH$19,),
               ""
            )
         )
      )
   )
)),"")</f>
        <v/>
      </c>
      <c r="DI57" s="2445" t="str" cm="1">
        <f t="array" aca="1" ref="DI57" ca="1">IFERROR(IF(AI57*fxVal_normal=_PL!AI57,"",IF(OR(AI57="", NOT(ISNUMBER(AI57)), ISERROR(AI57), $B57=""), "",
   IF($I57=1,
      IFBLANK(
         _xldudf_CX_PUSH(AI57*fxVal_normal, CX_ENTITY, $B57, AI$11, AI$14, AI$19,),
         ""
      ),
      IF($I57=2,
         IFBLANK(
            _xldudf_CX_PUSH(AI57, CX_ENTITY, $B57, AI$11, AI$14, AI$19,),
            ""
         ),
         IF($I57=3,
            "",
            IFBLANK(
               _xldudf_CX_PUSH(AI57, CX_ENTITY, $B57, AI$11, AI$14, AI$19,),
               ""
            )
         )
      )
   )
)),"")</f>
        <v/>
      </c>
      <c r="DJ57" s="2445" t="str" cm="1">
        <f t="array" aca="1" ref="DJ57" ca="1">IFERROR(IF(AJ57*fxVal_normal=_PL!AJ57,"",IF(OR(AJ57="", NOT(ISNUMBER(AJ57)), ISERROR(AJ57), $B57=""), "",
   IF($I57=1,
      IFBLANK(
         _xldudf_CX_PUSH(AJ57*fxVal_normal, CX_ENTITY, $B57, AJ$11, AJ$14, AJ$19,),
         ""
      ),
      IF($I57=2,
         IFBLANK(
            _xldudf_CX_PUSH(AJ57, CX_ENTITY, $B57, AJ$11, AJ$14, AJ$19,),
            ""
         ),
         IF($I57=3,
            "",
            IFBLANK(
               _xldudf_CX_PUSH(AJ57, CX_ENTITY, $B57, AJ$11, AJ$14, AJ$19,),
               ""
            )
         )
      )
   )
)),"")</f>
        <v/>
      </c>
      <c r="DK57" s="2445" t="str" cm="1">
        <f t="array" aca="1" ref="DK57" ca="1">IFERROR(IF(AK57*fxVal_normal=_PL!AK57,"",IF(OR(AK57="", NOT(ISNUMBER(AK57)), ISERROR(AK57), $B57=""), "",
   IF($I57=1,
      IFBLANK(
         _xldudf_CX_PUSH(AK57*fxVal_normal, CX_ENTITY, $B57, AK$11, AK$14, AK$19,),
         ""
      ),
      IF($I57=2,
         IFBLANK(
            _xldudf_CX_PUSH(AK57, CX_ENTITY, $B57, AK$11, AK$14, AK$19,),
            ""
         ),
         IF($I57=3,
            "",
            IFBLANK(
               _xldudf_CX_PUSH(AK57, CX_ENTITY, $B57, AK$11, AK$14, AK$19,),
               ""
            )
         )
      )
   )
)),"")</f>
        <v/>
      </c>
      <c r="DL57" s="2445" t="str" cm="1">
        <f t="array" aca="1" ref="DL57" ca="1">IFERROR(IF(AL57*fxVal_normal=_PL!AL57,"",IF(OR(AL57="", NOT(ISNUMBER(AL57)), ISERROR(AL57), $B57=""), "",
   IF($I57=1,
      IFBLANK(
         _xldudf_CX_PUSH(AL57*fxVal_normal, CX_ENTITY, $B57, AL$11, AL$14, AL$19,),
         ""
      ),
      IF($I57=2,
         IFBLANK(
            _xldudf_CX_PUSH(AL57, CX_ENTITY, $B57, AL$11, AL$14, AL$19,),
            ""
         ),
         IF($I57=3,
            "",
            IFBLANK(
               _xldudf_CX_PUSH(AL57, CX_ENTITY, $B57, AL$11, AL$14, AL$19,),
               ""
            )
         )
      )
   )
)),"")</f>
        <v/>
      </c>
      <c r="DM57" s="2445" t="str" cm="1">
        <f t="array" aca="1" ref="DM57" ca="1">IFERROR(IF(AM57*fxVal_normal=_PL!AM57,"",IF(OR(AM57="", NOT(ISNUMBER(AM57)), ISERROR(AM57), $B57=""), "",
   IF($I57=1,
      IFBLANK(
         _xldudf_CX_PUSH(AM57*fxVal_normal, CX_ENTITY, $B57, AM$11, AM$14, AM$19,),
         ""
      ),
      IF($I57=2,
         IFBLANK(
            _xldudf_CX_PUSH(AM57, CX_ENTITY, $B57, AM$11, AM$14, AM$19,),
            ""
         ),
         IF($I57=3,
            "",
            IFBLANK(
               _xldudf_CX_PUSH(AM57, CX_ENTITY, $B57, AM$11, AM$14, AM$19,),
               ""
            )
         )
      )
   )
)),"")</f>
        <v/>
      </c>
      <c r="DN57" s="2445" t="str" cm="1">
        <f t="array" aca="1" ref="DN57" ca="1">IFERROR(IF(AN57*fxVal_normal=_PL!AN57,"",IF(OR(AN57="", NOT(ISNUMBER(AN57)), ISERROR(AN57), $B57=""), "",
   IF($I57=1,
      IFBLANK(
         _xldudf_CX_PUSH(AN57*fxVal_normal, CX_ENTITY, $B57, AN$11, AN$14, AN$19,),
         ""
      ),
      IF($I57=2,
         IFBLANK(
            _xldudf_CX_PUSH(AN57, CX_ENTITY, $B57, AN$11, AN$14, AN$19,),
            ""
         ),
         IF($I57=3,
            "",
            IFBLANK(
               _xldudf_CX_PUSH(AN57, CX_ENTITY, $B57, AN$11, AN$14, AN$19,),
               ""
            )
         )
      )
   )
)),"")</f>
        <v/>
      </c>
      <c r="DO57" s="2445" t="str" cm="1">
        <f t="array" aca="1" ref="DO57" ca="1">IFERROR(IF(AO57*fxVal_normal=_PL!AO57,"",IF(OR(AO57="", NOT(ISNUMBER(AO57)), ISERROR(AO57), $B57=""), "",
   IF($I57=1,
      IFBLANK(
         _xldudf_CX_PUSH(AO57*fxVal_normal, CX_ENTITY, $B57, AO$11, AO$14, AO$19,),
         ""
      ),
      IF($I57=2,
         IFBLANK(
            _xldudf_CX_PUSH(AO57, CX_ENTITY, $B57, AO$11, AO$14, AO$19,),
            ""
         ),
         IF($I57=3,
            "",
            IFBLANK(
               _xldudf_CX_PUSH(AO57, CX_ENTITY, $B57, AO$11, AO$14, AO$19,),
               ""
            )
         )
      )
   )
)),"")</f>
        <v/>
      </c>
      <c r="DP57" s="2445" t="str" cm="1">
        <f t="array" aca="1" ref="DP57" ca="1">IFERROR(IF(AP57*fxVal_normal=_PL!AP57,"",IF(OR(AP57="", NOT(ISNUMBER(AP57)), ISERROR(AP57), $B57=""), "",
   IF($I57=1,
      IFBLANK(
         _xldudf_CX_PUSH(AP57*fxVal_normal, CX_ENTITY, $B57, AP$11, AP$14, AP$19,),
         ""
      ),
      IF($I57=2,
         IFBLANK(
            _xldudf_CX_PUSH(AP57, CX_ENTITY, $B57, AP$11, AP$14, AP$19,),
            ""
         ),
         IF($I57=3,
            "",
            IFBLANK(
               _xldudf_CX_PUSH(AP57, CX_ENTITY, $B57, AP$11, AP$14, AP$19,),
               ""
            )
         )
      )
   )
)),"")</f>
        <v/>
      </c>
      <c r="DQ57" s="2445" t="str" cm="1">
        <f t="array" aca="1" ref="DQ57" ca="1">IFERROR(IF(AQ57*fxVal_normal=_PL!AQ57,"",IF(OR(AQ57="", NOT(ISNUMBER(AQ57)), ISERROR(AQ57), $B57=""), "",
   IF($I57=1,
      IFBLANK(
         _xldudf_CX_PUSH(AQ57*fxVal_normal, CX_ENTITY, $B57, AQ$11, AQ$14, AQ$19,),
         ""
      ),
      IF($I57=2,
         IFBLANK(
            _xldudf_CX_PUSH(AQ57, CX_ENTITY, $B57, AQ$11, AQ$14, AQ$19,),
            ""
         ),
         IF($I57=3,
            "",
            IFBLANK(
               _xldudf_CX_PUSH(AQ57, CX_ENTITY, $B57, AQ$11, AQ$14, AQ$19,),
               ""
            )
         )
      )
   )
)),"")</f>
        <v/>
      </c>
      <c r="DR57" s="2445" t="str" cm="1">
        <f t="array" aca="1" ref="DR57" ca="1">IFERROR(IF(AR57*fxVal_normal=_PL!AR57,"",IF(OR(AR57="", NOT(ISNUMBER(AR57)), ISERROR(AR57), $B57=""), "",
   IF($I57=1,
      IFBLANK(
         _xldudf_CX_PUSH(AR57*fxVal_normal, CX_ENTITY, $B57, AR$11, AR$14, AR$19,),
         ""
      ),
      IF($I57=2,
         IFBLANK(
            _xldudf_CX_PUSH(AR57, CX_ENTITY, $B57, AR$11, AR$14, AR$19,),
            ""
         ),
         IF($I57=3,
            "",
            IFBLANK(
               _xldudf_CX_PUSH(AR57, CX_ENTITY, $B57, AR$11, AR$14, AR$19,),
               ""
            )
         )
      )
   )
)),"")</f>
        <v/>
      </c>
      <c r="DS57" s="2445" t="str" cm="1">
        <f t="array" aca="1" ref="DS57" ca="1">IFERROR(IF(AS57*fxVal_normal=_PL!AS57,"",IF(OR(AS57="", NOT(ISNUMBER(AS57)), ISERROR(AS57), $B57=""), "",
   IF($I57=1,
      IFBLANK(
         _xldudf_CX_PUSH(AS57*fxVal_normal, CX_ENTITY, $B57, AS$11, AS$14, AS$19,),
         ""
      ),
      IF($I57=2,
         IFBLANK(
            _xldudf_CX_PUSH(AS57, CX_ENTITY, $B57, AS$11, AS$14, AS$19,),
            ""
         ),
         IF($I57=3,
            "",
            IFBLANK(
               _xldudf_CX_PUSH(AS57, CX_ENTITY, $B57, AS$11, AS$14, AS$19,),
               ""
            )
         )
      )
   )
)),"")</f>
        <v/>
      </c>
      <c r="DT57" s="2445" t="str" cm="1">
        <f t="array" aca="1" ref="DT57" ca="1">IFERROR(IF(AT57*fxVal_normal=_PL!AT57,"",IF(OR(AT57="", NOT(ISNUMBER(AT57)), ISERROR(AT57), $B57=""), "",
   IF($I57=1,
      IFBLANK(
         _xldudf_CX_PUSH(AT57*fxVal_normal, CX_ENTITY, $B57, AT$11, AT$14, AT$19,),
         ""
      ),
      IF($I57=2,
         IFBLANK(
            _xldudf_CX_PUSH(AT57, CX_ENTITY, $B57, AT$11, AT$14, AT$19,),
            ""
         ),
         IF($I57=3,
            "",
            IFBLANK(
               _xldudf_CX_PUSH(AT57, CX_ENTITY, $B57, AT$11, AT$14, AT$19,),
               ""
            )
         )
      )
   )
)),"")</f>
        <v/>
      </c>
      <c r="DU57" s="2445" t="str" cm="1">
        <f t="array" aca="1" ref="DU57" ca="1">IFERROR(IF(AU57*fxVal_normal=_PL!AU57,"",IF(OR(AU57="", NOT(ISNUMBER(AU57)), ISERROR(AU57), $B57=""), "",
   IF($I57=1,
      IFBLANK(
         _xldudf_CX_PUSH(AU57*fxVal_normal, CX_ENTITY, $B57, AU$11, AU$14, AU$19,),
         ""
      ),
      IF($I57=2,
         IFBLANK(
            _xldudf_CX_PUSH(AU57, CX_ENTITY, $B57, AU$11, AU$14, AU$19,),
            ""
         ),
         IF($I57=3,
            "",
            IFBLANK(
               _xldudf_CX_PUSH(AU57, CX_ENTITY, $B57, AU$11, AU$14, AU$19,),
               ""
            )
         )
      )
   )
)),"")</f>
        <v/>
      </c>
      <c r="DV57" s="2445" t="str" cm="1">
        <f t="array" aca="1" ref="DV57" ca="1">IFERROR(IF(AV57*fxVal_normal=_PL!AV57,"",IF(OR(AV57="", NOT(ISNUMBER(AV57)), ISERROR(AV57), $B57=""), "",
   IF($I57=1,
      IFBLANK(
         _xldudf_CX_PUSH(AV57*fxVal_normal, CX_ENTITY, $B57, AV$11, AV$14, AV$19,),
         ""
      ),
      IF($I57=2,
         IFBLANK(
            _xldudf_CX_PUSH(AV57, CX_ENTITY, $B57, AV$11, AV$14, AV$19,),
            ""
         ),
         IF($I57=3,
            "",
            IFBLANK(
               _xldudf_CX_PUSH(AV57, CX_ENTITY, $B57, AV$11, AV$14, AV$19,),
               ""
            )
         )
      )
   )
)),"")</f>
        <v/>
      </c>
      <c r="DW57" s="2445" t="str" cm="1">
        <f t="array" aca="1" ref="DW57" ca="1">IFERROR(IF(AW57*fxVal_normal=_PL!AW57,"",IF(OR(AW57="", NOT(ISNUMBER(AW57)), ISERROR(AW57), $B57=""), "",
   IF($I57=1,
      IFBLANK(
         _xldudf_CX_PUSH(AW57*fxVal_normal, CX_ENTITY, $B57, AW$11, AW$14, AW$19,),
         ""
      ),
      IF($I57=2,
         IFBLANK(
            _xldudf_CX_PUSH(AW57, CX_ENTITY, $B57, AW$11, AW$14, AW$19,),
            ""
         ),
         IF($I57=3,
            "",
            IFBLANK(
               _xldudf_CX_PUSH(AW57, CX_ENTITY, $B57, AW$11, AW$14, AW$19,),
               ""
            )
         )
      )
   )
)),"")</f>
        <v/>
      </c>
      <c r="DX57" s="2445" t="str" cm="1">
        <f t="array" aca="1" ref="DX57" ca="1">IFERROR(IF(AX57*fxVal_normal=_PL!AX57,"",IF(OR(AX57="", NOT(ISNUMBER(AX57)), ISERROR(AX57), $B57=""), "",
   IF($I57=1,
      IFBLANK(
         _xldudf_CX_PUSH(AX57*fxVal_normal, CX_ENTITY, $B57, AX$11, AX$14, AX$19,),
         ""
      ),
      IF($I57=2,
         IFBLANK(
            _xldudf_CX_PUSH(AX57, CX_ENTITY, $B57, AX$11, AX$14, AX$19,),
            ""
         ),
         IF($I57=3,
            "",
            IFBLANK(
               _xldudf_CX_PUSH(AX57, CX_ENTITY, $B57, AX$11, AX$14, AX$19,),
               ""
            )
         )
      )
   )
)),"")</f>
        <v/>
      </c>
      <c r="DY57" s="2445" t="str" cm="1">
        <f t="array" aca="1" ref="DY57" ca="1">IFERROR(IF(AY57*fxVal_normal=_PL!AY57,"",IF(OR(AY57="", NOT(ISNUMBER(AY57)), ISERROR(AY57), $B57=""), "",
   IF($I57=1,
      IFBLANK(
         _xldudf_CX_PUSH(AY57*fxVal_normal, CX_ENTITY, $B57, AY$11, AY$14, AY$19,),
         ""
      ),
      IF($I57=2,
         IFBLANK(
            _xldudf_CX_PUSH(AY57, CX_ENTITY, $B57, AY$11, AY$14, AY$19,),
            ""
         ),
         IF($I57=3,
            "",
            IFBLANK(
               _xldudf_CX_PUSH(AY57, CX_ENTITY, $B57, AY$11, AY$14, AY$19,),
               ""
            )
         )
      )
   )
)),"")</f>
        <v/>
      </c>
      <c r="DZ57" s="2445" t="str" cm="1">
        <f t="array" aca="1" ref="DZ57" ca="1">IFERROR(IF(AZ57*fxVal_normal=_PL!AZ57,"",IF(OR(AZ57="", NOT(ISNUMBER(AZ57)), ISERROR(AZ57), $B57=""), "",
   IF($I57=1,
      IFBLANK(
         _xldudf_CX_PUSH(AZ57*fxVal_normal, CX_ENTITY, $B57, AZ$11, AZ$14, AZ$19,),
         ""
      ),
      IF($I57=2,
         IFBLANK(
            _xldudf_CX_PUSH(AZ57, CX_ENTITY, $B57, AZ$11, AZ$14, AZ$19,),
            ""
         ),
         IF($I57=3,
            "",
            IFBLANK(
               _xldudf_CX_PUSH(AZ57, CX_ENTITY, $B57, AZ$11, AZ$14, AZ$19,),
               ""
            )
         )
      )
   )
)),"")</f>
        <v/>
      </c>
      <c r="EA57" s="2445" t="str" cm="1">
        <f t="array" aca="1" ref="EA57" ca="1">IFERROR(IF(BA57*fxVal_normal=_PL!BA57,"",IF(OR(BA57="", NOT(ISNUMBER(BA57)), ISERROR(BA57), $B57=""), "",
   IF($I57=1,
      IFBLANK(
         _xldudf_CX_PUSH(BA57*fxVal_normal, CX_ENTITY, $B57, BA$11, BA$14, BA$19,),
         ""
      ),
      IF($I57=2,
         IFBLANK(
            _xldudf_CX_PUSH(BA57, CX_ENTITY, $B57, BA$11, BA$14, BA$19,),
            ""
         ),
         IF($I57=3,
            "",
            IFBLANK(
               _xldudf_CX_PUSH(BA57, CX_ENTITY, $B57, BA$11, BA$14, BA$19,),
               ""
            )
         )
      )
   )
)),"")</f>
        <v/>
      </c>
      <c r="EB57" s="2445" t="str" cm="1">
        <f t="array" aca="1" ref="EB57" ca="1">IFERROR(IF(BB57*fxVal_normal=_PL!BB57,"",IF(OR(BB57="", NOT(ISNUMBER(BB57)), ISERROR(BB57), $B57=""), "",
   IF($I57=1,
      IFBLANK(
         _xldudf_CX_PUSH(BB57*fxVal_normal, CX_ENTITY, $B57, BB$11, BB$14, BB$19,),
         ""
      ),
      IF($I57=2,
         IFBLANK(
            _xldudf_CX_PUSH(BB57, CX_ENTITY, $B57, BB$11, BB$14, BB$19,),
            ""
         ),
         IF($I57=3,
            "",
            IFBLANK(
               _xldudf_CX_PUSH(BB57, CX_ENTITY, $B57, BB$11, BB$14, BB$19,),
               ""
            )
         )
      )
   )
)),"")</f>
        <v/>
      </c>
      <c r="EC57" s="2445" t="str" cm="1">
        <f t="array" aca="1" ref="EC57" ca="1">IFERROR(IF(BC57*fxVal_normal=_PL!BC57,"",IF(OR(BC57="", NOT(ISNUMBER(BC57)), ISERROR(BC57), $B57=""), "",
   IF($I57=1,
      IFBLANK(
         _xldudf_CX_PUSH(BC57*fxVal_normal, CX_ENTITY, $B57, BC$11, BC$14, BC$19,),
         ""
      ),
      IF($I57=2,
         IFBLANK(
            _xldudf_CX_PUSH(BC57, CX_ENTITY, $B57, BC$11, BC$14, BC$19,),
            ""
         ),
         IF($I57=3,
            "",
            IFBLANK(
               _xldudf_CX_PUSH(BC57, CX_ENTITY, $B57, BC$11, BC$14, BC$19,),
               ""
            )
         )
      )
   )
)),"")</f>
        <v/>
      </c>
      <c r="ED57" s="2445" t="str" cm="1">
        <f t="array" aca="1" ref="ED57" ca="1">IFERROR(IF(BD57*fxVal_normal=_PL!BD57,"",IF(OR(BD57="", NOT(ISNUMBER(BD57)), ISERROR(BD57), $B57=""), "",
   IF($I57=1,
      IFBLANK(
         _xldudf_CX_PUSH(BD57*fxVal_normal, CX_ENTITY, $B57, BD$11, BD$14, BD$19,),
         ""
      ),
      IF($I57=2,
         IFBLANK(
            _xldudf_CX_PUSH(BD57, CX_ENTITY, $B57, BD$11, BD$14, BD$19,),
            ""
         ),
         IF($I57=3,
            "",
            IFBLANK(
               _xldudf_CX_PUSH(BD57, CX_ENTITY, $B57, BD$11, BD$14, BD$19,),
               ""
            )
         )
      )
   )
)),"")</f>
        <v/>
      </c>
      <c r="EE57" s="2445" t="str" cm="1">
        <f t="array" aca="1" ref="EE57" ca="1">IFERROR(IF(BE57*fxVal_normal=_PL!BE57,"",IF(OR(BE57="", NOT(ISNUMBER(BE57)), ISERROR(BE57), $B57=""), "",
   IF($I57=1,
      IFBLANK(
         _xldudf_CX_PUSH(BE57*fxVal_normal, CX_ENTITY, $B57, BE$11, BE$14, BE$19,),
         ""
      ),
      IF($I57=2,
         IFBLANK(
            _xldudf_CX_PUSH(BE57, CX_ENTITY, $B57, BE$11, BE$14, BE$19,),
            ""
         ),
         IF($I57=3,
            "",
            IFBLANK(
               _xldudf_CX_PUSH(BE57, CX_ENTITY, $B57, BE$11, BE$14, BE$19,),
               ""
            )
         )
      )
   )
)),"")</f>
        <v/>
      </c>
      <c r="EF57" s="2445" t="str" cm="1">
        <f t="array" aca="1" ref="EF57" ca="1">IFERROR(IF(BF57*fxVal_normal=_PL!BF57,"",IF(OR(BF57="", NOT(ISNUMBER(BF57)), ISERROR(BF57), $B57=""), "",
   IF($I57=1,
      IFBLANK(
         _xldudf_CX_PUSH(BF57*fxVal_normal, CX_ENTITY, $B57, BF$11, BF$14, BF$19,),
         ""
      ),
      IF($I57=2,
         IFBLANK(
            _xldudf_CX_PUSH(BF57, CX_ENTITY, $B57, BF$11, BF$14, BF$19,),
            ""
         ),
         IF($I57=3,
            "",
            IFBLANK(
               _xldudf_CX_PUSH(BF57, CX_ENTITY, $B57, BF$11, BF$14, BF$19,),
               ""
            )
         )
      )
   )
)),"")</f>
        <v/>
      </c>
      <c r="EG57" s="2445" t="str" cm="1">
        <f t="array" aca="1" ref="EG57" ca="1">IFERROR(IF(BG57*fxVal_normal=_PL!BG57,"",IF(OR(BG57="", NOT(ISNUMBER(BG57)), ISERROR(BG57), $B57=""), "",
   IF($I57=1,
      IFBLANK(
         _xldudf_CX_PUSH(BG57*fxVal_normal, CX_ENTITY, $B57, BG$11, BG$14, BG$19,),
         ""
      ),
      IF($I57=2,
         IFBLANK(
            _xldudf_CX_PUSH(BG57, CX_ENTITY, $B57, BG$11, BG$14, BG$19,),
            ""
         ),
         IF($I57=3,
            "",
            IFBLANK(
               _xldudf_CX_PUSH(BG57, CX_ENTITY, $B57, BG$11, BG$14, BG$19,),
               ""
            )
         )
      )
   )
)),"")</f>
        <v/>
      </c>
      <c r="EH57" s="2445" t="str" cm="1">
        <f t="array" aca="1" ref="EH57" ca="1">IFERROR(IF(BH57*fxVal_normal=_PL!BH57,"",IF(OR(BH57="", NOT(ISNUMBER(BH57)), ISERROR(BH57), $B57=""), "",
   IF($I57=1,
      IFBLANK(
         _xldudf_CX_PUSH(BH57*fxVal_normal, CX_ENTITY, $B57, BH$11, BH$14, BH$19,),
         ""
      ),
      IF($I57=2,
         IFBLANK(
            _xldudf_CX_PUSH(BH57, CX_ENTITY, $B57, BH$11, BH$14, BH$19,),
            ""
         ),
         IF($I57=3,
            "",
            IFBLANK(
               _xldudf_CX_PUSH(BH57, CX_ENTITY, $B57, BH$11, BH$14, BH$19,),
               ""
            )
         )
      )
   )
)),"")</f>
        <v/>
      </c>
      <c r="EI57" s="2445" t="str" cm="1">
        <f t="array" aca="1" ref="EI57" ca="1">IFERROR(IF(BI57*fxVal_normal=_PL!BI57,"",IF(OR(BI57="", NOT(ISNUMBER(BI57)), ISERROR(BI57), $B57=""), "",
   IF($I57=1,
      IFBLANK(
         _xldudf_CX_PUSH(BI57*fxVal_normal, CX_ENTITY, $B57, BI$11, BI$14, BI$19,),
         ""
      ),
      IF($I57=2,
         IFBLANK(
            _xldudf_CX_PUSH(BI57, CX_ENTITY, $B57, BI$11, BI$14, BI$19,),
            ""
         ),
         IF($I57=3,
            "",
            IFBLANK(
               _xldudf_CX_PUSH(BI57, CX_ENTITY, $B57, BI$11, BI$14, BI$19,),
               ""
            )
         )
      )
   )
)),"")</f>
        <v/>
      </c>
      <c r="EJ57" s="2445" t="str" cm="1">
        <f t="array" aca="1" ref="EJ57" ca="1">IFERROR(IF(BJ57*fxVal_normal=_PL!BJ57,"",IF(OR(BJ57="", NOT(ISNUMBER(BJ57)), ISERROR(BJ57), $B57=""), "",
   IF($I57=1,
      IFBLANK(
         _xldudf_CX_PUSH(BJ57*fxVal_normal, CX_ENTITY, $B57, BJ$11, BJ$14, BJ$19,),
         ""
      ),
      IF($I57=2,
         IFBLANK(
            _xldudf_CX_PUSH(BJ57, CX_ENTITY, $B57, BJ$11, BJ$14, BJ$19,),
            ""
         ),
         IF($I57=3,
            "",
            IFBLANK(
               _xldudf_CX_PUSH(BJ57, CX_ENTITY, $B57, BJ$11, BJ$14, BJ$19,),
               ""
            )
         )
      )
   )
)),"")</f>
        <v/>
      </c>
      <c r="EK57" s="2445" t="str" cm="1">
        <f t="array" aca="1" ref="EK57" ca="1">IFERROR(IF(BK57*fxVal_normal=_PL!BK57,"",IF(OR(BK57="", NOT(ISNUMBER(BK57)), ISERROR(BK57), $B57=""), "",
   IF($I57=1,
      IFBLANK(
         _xldudf_CX_PUSH(BK57*fxVal_normal, CX_ENTITY, $B57, BK$11, BK$14, BK$19,),
         ""
      ),
      IF($I57=2,
         IFBLANK(
            _xldudf_CX_PUSH(BK57, CX_ENTITY, $B57, BK$11, BK$14, BK$19,),
            ""
         ),
         IF($I57=3,
            "",
            IFBLANK(
               _xldudf_CX_PUSH(BK57, CX_ENTITY, $B57, BK$11, BK$14, BK$19,),
               ""
            )
         )
      )
   )
)),"")</f>
        <v/>
      </c>
      <c r="EL57" s="2445" t="str" cm="1">
        <f t="array" aca="1" ref="EL57" ca="1">IFERROR(IF(BL57*fxVal_normal=_PL!BL57,"",IF(OR(BL57="", NOT(ISNUMBER(BL57)), ISERROR(BL57), $B57=""), "",
   IF($I57=1,
      IFBLANK(
         _xldudf_CX_PUSH(BL57*fxVal_normal, CX_ENTITY, $B57, BL$11, BL$14, BL$19,),
         ""
      ),
      IF($I57=2,
         IFBLANK(
            _xldudf_CX_PUSH(BL57, CX_ENTITY, $B57, BL$11, BL$14, BL$19,),
            ""
         ),
         IF($I57=3,
            "",
            IFBLANK(
               _xldudf_CX_PUSH(BL57, CX_ENTITY, $B57, BL$11, BL$14, BL$19,),
               ""
            )
         )
      )
   )
)),"")</f>
        <v/>
      </c>
      <c r="EM57" s="2445" t="str" cm="1">
        <f t="array" aca="1" ref="EM57" ca="1">IFERROR(IF(BM57*fxVal_normal=_PL!BM57,"",IF(OR(BM57="", NOT(ISNUMBER(BM57)), ISERROR(BM57), $B57=""), "",
   IF($I57=1,
      IFBLANK(
         _xldudf_CX_PUSH(BM57*fxVal_normal, CX_ENTITY, $B57, BM$11, BM$14, BM$19,),
         ""
      ),
      IF($I57=2,
         IFBLANK(
            _xldudf_CX_PUSH(BM57, CX_ENTITY, $B57, BM$11, BM$14, BM$19,),
            ""
         ),
         IF($I57=3,
            "",
            IFBLANK(
               _xldudf_CX_PUSH(BM57, CX_ENTITY, $B57, BM$11, BM$14, BM$19,),
               ""
            )
         )
      )
   )
)),"")</f>
        <v/>
      </c>
      <c r="EN57" s="2445" t="str" cm="1">
        <f t="array" aca="1" ref="EN57" ca="1">IFERROR(IF(BN57*fxVal_normal=_PL!BN57,"",IF(OR(BN57="", NOT(ISNUMBER(BN57)), ISERROR(BN57), $B57=""), "",
   IF($I57=1,
      IFBLANK(
         _xldudf_CX_PUSH(BN57*fxVal_normal, CX_ENTITY, $B57, BN$11, BN$14, BN$19,),
         ""
      ),
      IF($I57=2,
         IFBLANK(
            _xldudf_CX_PUSH(BN57, CX_ENTITY, $B57, BN$11, BN$14, BN$19,),
            ""
         ),
         IF($I57=3,
            "",
            IFBLANK(
               _xldudf_CX_PUSH(BN57, CX_ENTITY, $B57, BN$11, BN$14, BN$19,),
               ""
            )
         )
      )
   )
)),"")</f>
        <v/>
      </c>
    </row>
    <row r="58" spans="1:147" ht="21" customHeight="1">
      <c r="A58" s="1626"/>
      <c r="B58" s="2439" t="str">
        <f>_xlfn.LET(
_xlpm.IsNotAttrDynamic, D58="",
_xlpm.Attr,_PL!F58,
_xlpm.NotInUse,Y58=D58,
_xlpm.RESULT, IF(_xlpm.IsNotAttrDynamic, _xlpm.Attr, IF( _xlpm.NotInUse, "", Y58)
),IF(_xlpm.RESULT ="", "", _xlpm.RESULT))</f>
        <v>Custom Metric Amount 2 [Calculated]</v>
      </c>
      <c r="C58" s="2439" t="str" cm="1">
        <f t="array" ref="C58">IFBLANK(_PL!C58,"")</f>
        <v>Custom Metric - Label 2 [Calculated]</v>
      </c>
      <c r="D58" s="1548"/>
      <c r="E58" s="577"/>
      <c r="F58" s="578"/>
      <c r="G58" s="578"/>
      <c r="H58" s="401">
        <v>1</v>
      </c>
      <c r="I58" s="401">
        <v>1</v>
      </c>
      <c r="J58" s="401" cm="1">
        <f t="array" ref="J58">IFBLANK( Z58,"")</f>
        <v>0</v>
      </c>
      <c r="K58" s="578" t="str">
        <f t="shared" si="17"/>
        <v>No</v>
      </c>
      <c r="L58" s="37"/>
      <c r="N58" s="158"/>
      <c r="O58" s="101"/>
      <c r="P58" s="52"/>
      <c r="Q58" s="101"/>
      <c r="R58" s="539"/>
      <c r="S58" s="101"/>
      <c r="T58" s="101"/>
      <c r="U58" s="39"/>
      <c r="V58" s="37"/>
      <c r="W58" s="91" t="str">
        <f t="shared" si="18"/>
        <v>Actual</v>
      </c>
      <c r="X58" s="2081" t="e">
        <f ca="1">_PL!X58</f>
        <v>#NAME?</v>
      </c>
      <c r="Y58" s="2371"/>
      <c r="Z58" s="198" cm="1">
        <f t="array" ref="Z58">_xlfn.SWITCH(
    TRUE,
    _PL!$L58=TRUE, 1,
    _PL!$L58=FALSE,-1,
    _PL!$L58=-1,0,
""
)</f>
        <v>0</v>
      </c>
      <c r="AA58" s="200" t="str" cm="1">
        <f t="array" aca="1" ref="AA58" ca="1">_xlfn.LET(
_xlpm._termname, $Y58,
_xlpm._icon, "Define",
_xlpm._location, _xlfn.XLOOKUP(_xlpm._termname, $Y$249:$Y$338,$Y$249:$Y$338),
_xlpm._hyperlink, HYPERLINK("#"&amp;CELL("address",_xlpm._location), _xlpm._icon),
IF(Y58="", "", _xlpm._hyperlink)
)</f>
        <v/>
      </c>
      <c r="AB58" s="1335" t="str" cm="1">
        <f t="array" ref="AB58">IFBLANK(Y58,"")</f>
        <v/>
      </c>
      <c r="AC58" s="2468" t="str" cm="1">
        <f t="array" aca="1" ref="AC58" ca="1">_xlfn.LET(
_xlpm._termname, $AB58,
_xlpm._iconname, "find",
_xlpm._icon, fx_getIcon(_xlpm._iconname),
_xlpm._location, _xlfn.XLOOKUP(LOWER(_xlpm._termname), LOWER(tbl_acctDef[Term]),tbl_acctDef[Term]),
_xlpm._hyperlink, HYPERLINK("#"&amp;CELL("address",_xlpm._location), _xlpm._icon),
IFERROR(_xlpm._hyperlink,"")
)</f>
        <v/>
      </c>
      <c r="AD58" s="2478" t="str" cm="1">
        <f t="array" ref="AD58">IF($Y58= "", "", _xlfn.XLOOKUP($W58 &amp; $Y58,$W$249:$W$337&amp;$Y$249:$Y$338, $AD$249:$BN$338))</f>
        <v/>
      </c>
      <c r="AE58" s="2478"/>
      <c r="AF58" s="2478"/>
      <c r="AG58" s="2478"/>
      <c r="AH58" s="2478"/>
      <c r="AI58" s="2478"/>
      <c r="AJ58" s="2478"/>
      <c r="AK58" s="2478"/>
      <c r="AL58" s="2478"/>
      <c r="AM58" s="2478"/>
      <c r="AN58" s="2478"/>
      <c r="AO58" s="2478"/>
      <c r="AP58" s="2478"/>
      <c r="AQ58" s="2478"/>
      <c r="AR58" s="2478"/>
      <c r="AS58" s="2478"/>
      <c r="AT58" s="2478"/>
      <c r="AU58" s="2478"/>
      <c r="AV58" s="2478"/>
      <c r="AW58" s="2478"/>
      <c r="AX58" s="2478"/>
      <c r="AY58" s="2478"/>
      <c r="AZ58" s="2478"/>
      <c r="BA58" s="2478"/>
      <c r="BB58" s="2478"/>
      <c r="BC58" s="2478"/>
      <c r="BD58" s="2478"/>
      <c r="BE58" s="2478"/>
      <c r="BF58" s="2478"/>
      <c r="BG58" s="2478"/>
      <c r="BH58" s="2478"/>
      <c r="BI58" s="2478"/>
      <c r="BJ58" s="2478"/>
      <c r="BK58" s="2478"/>
      <c r="BL58" s="2478"/>
      <c r="BM58" s="2478"/>
      <c r="BN58" s="2478"/>
      <c r="BO58" s="2479"/>
      <c r="BP58" s="2479"/>
      <c r="BQ58" s="2479"/>
      <c r="BR58" s="2479"/>
      <c r="BS58" s="2479"/>
      <c r="BT58" s="2479"/>
      <c r="BU58" s="2479"/>
      <c r="BV58" s="2479"/>
      <c r="BW58" s="2479"/>
      <c r="BX58" s="2479"/>
      <c r="BY58" s="2479"/>
      <c r="BZ58" s="2479"/>
      <c r="CA58" s="34"/>
      <c r="CC58" s="33"/>
      <c r="CD58" s="1461" t="str" cm="1">
        <f t="array" ref="CD58">_xlfn.LET( _xlpm.CheckBlank, SUM(PL!$AD58:'PL'!$BN58) = 0, IF(_xlpm.CheckBlank, "", SUM(_xlfn._xlws.FILTER(PL!$AD58:$BN58,(YEAR(PL!$AD$12:$BN$12)=PL!CD$12)*(array_timeline&lt;=PL!CD$11)))))</f>
        <v/>
      </c>
      <c r="CE58" s="1461" t="str" cm="1">
        <f t="array" ref="CE58">_xlfn.LET( _xlpm.CheckBlank, SUM(PL!$AD58:'PL'!$BN58) = 0, IF(_xlpm.CheckBlank, "", SUM(_xlfn._xlws.FILTER(PL!$AD58:$BN58,(YEAR(PL!$AD$12:$BN$12)=PL!CE$12)*(array_timeline&lt;=PL!CE$11)))))</f>
        <v/>
      </c>
      <c r="CF58" s="88"/>
      <c r="CG58" s="1461" t="str" cm="1">
        <f t="array" ref="CG58">IFERROR(_xlfn.LET(_xlpm.CheckBlank,SUM(PL!$AD58:$BN58)=0,IF(_xlpm.CheckBlank,"",SUM(_xlfn._xlws.FILTER(PL!$AD58:$BN58,(YEAR(PL!$AD$12:$BN$12)=PL!CG$12)*(array_timeline&lt;=PL!CG$11))))),"n/a")</f>
        <v/>
      </c>
      <c r="CH58" s="1461" t="str" cm="1">
        <f t="array" ref="CH58">_xlfn.LET( _xlpm.CheckBlank, SUM(PL!$AD58:$BN58) = 0, IF(_xlpm.CheckBlank, "", SUM(_xlfn._xlws.FILTER(PL!$AD58:$BN58,(YEAR(PL!$AD$12:$BN$12)=PL!CH$12)*(array_timeline&lt;=PL!CH$11)))))</f>
        <v/>
      </c>
      <c r="CI58" s="170"/>
      <c r="CJ58" s="1461" t="str" cm="1">
        <f t="array" ref="CJ58">_xlfn.LET( _xlpm.CheckBlank, SUM(PL!$AD58:$BN58) = 0, IF(_xlpm.CheckBlank, "", SUM(_xlfn.TAKE(_xlfn.DROP(PL!$AD58:$BN58, ,-DATEDIFF(PL!CJ$11, val_asOfDate,"M")),1,-12))))</f>
        <v/>
      </c>
      <c r="CK58" s="1461" t="str" cm="1">
        <f t="array" ref="CK58">_xlfn.LET( _xlpm.CheckBlank, SUM(PL!$AD58:$BN58) = 0, IF(_xlpm.CheckBlank, "", SUM(_xlfn.TAKE(_xlfn.DROP(PL!$AD58:$BN58, ,-DATEDIFF(PL!CK$11, val_asOfDate,"M")),1,-12))))</f>
        <v/>
      </c>
      <c r="CL58" s="88"/>
      <c r="CM58" s="2357" t="str" cm="1">
        <f t="array" ref="CM58">IF($Y58="","",_xlfn.XLOOKUP($W58&amp;$Y58,$W$250:$W$338&amp;$Y$250:$Y$338,$CM$250:$CN$338))</f>
        <v/>
      </c>
      <c r="CN58" s="2357"/>
      <c r="CO58" s="88"/>
      <c r="CP58" s="2357" t="str" cm="1">
        <f t="array" ref="CP58">IF($Y58="","",_xlfn.XLOOKUP($W58&amp;$Y58,$W$250:$W$338&amp;$Y$250:$Y$338,$CP$250:$CQ$338))</f>
        <v/>
      </c>
      <c r="CQ58" s="2357"/>
      <c r="CR58" s="34"/>
      <c r="CS58" s="2056"/>
      <c r="CT58" s="2616"/>
      <c r="CU58" s="2616"/>
      <c r="CV58" s="2616"/>
      <c r="CW58" s="2616"/>
      <c r="CX58" s="2443"/>
      <c r="CY58" s="2444" t="str" cm="1">
        <f t="array" aca="1" ref="CY58" ca="1">IFERROR(IF(CM58*fxVal_normal=_PL!CM58,"",IF(OR($CM58="",$CM58=0, NOT(ISNUMBER($CM58)), ISERROR($CM58), $B58=""), "",
   IF($I58=1,
      IFBLANK(
         _xldudf_CX_PUSH($CM58*fxVal_normal, CX_ENTITY, $B58, $CM$11, $CM$14, $CM$19,),
         ""
      ),
      IF($I58=2,
         IFBLANK(
            _xldudf_CX_PUSH($CM58, CX_ENTITY, $B58, $CM$11, $CM$14, $CM$19,),
            ""
         ),
         IF($I58=3,
            "",
            IFBLANK(
               _xldudf_CX_PUSH($CM58, CX_ENTITY, $B58, $CM$11, $CM$14, $CM$19,),
               ""
            )
         )
      )
   )
)),"")</f>
        <v/>
      </c>
      <c r="CZ58" s="2444" t="str" cm="1">
        <f t="array" aca="1" ref="CZ58" ca="1">IFERROR(IF(CN58*fxVal_normal=_PL!CN58,"",IF(OR($CN58="",$CN58=0, NOT(ISNUMBER($CN58)), ISERROR($CN58), $B58=""), "",
   IF($I58=1,
      IFBLANK(
         _xldudf_CX_PUSH($CN58*fxVal_normal, CX_ENTITY, $B58, $CN$11, $CN$14, $CN$19,),
         ""
      ),
      IF($I58=2,
         IFBLANK(
            _xldudf_CX_PUSH($CN58, CX_ENTITY, $B58, $CN$11, $CN$14, $CN$19,),
            ""
         ),
         IF($I58=3,
            "",
            IFBLANK(
               _xldudf_CX_PUSH($CN58, CX_ENTITY, $B58, $CN$11, $CN$14, $CN$19,),
               ""
            )
         )
      )
   )
)),"")</f>
        <v/>
      </c>
      <c r="DA58" s="2444" t="str" cm="1">
        <f t="array" aca="1" ref="DA58" ca="1">IFERROR(IF(CP58*fxVal_normal=_PL!CP58,"",IF(OR($CP58="",$CP58=0, NOT(ISNUMBER($CP58)), ISERROR($CP58), $B58=""), "",
   IF($I58=1,
      IFBLANK(
         _xldudf_CX_PUSH($CP58*fxVal_normal, CX_ENTITY, $B58, $CP$11, $CP$14, $CP$19,),
         ""
      ),
      IF($I58=2,
         IFBLANK(
            _xldudf_CX_PUSH($CP58, CX_ENTITY, $B58, $CP$11, $CP$14, $CP$19,),
            ""
         ),
         IF($I58=3,
            "",
            IFBLANK(
               _xldudf_CX_PUSH($CP58, CX_ENTITY, $B58, $CP$11, $CP$14, $CP$19,),
               ""
            )
         )
      )
   )
)),"")</f>
        <v/>
      </c>
      <c r="DB58" s="2444" t="str" cm="1">
        <f t="array" aca="1" ref="DB58" ca="1">IFERROR(IF(CQ58*fxVal_normal=_PL!CQ58,"",IF(OR($CQ58="", $CQ58=0, NOT(ISNUMBER($CQ58)), ISERROR($CQ58), $B58=""), "",
   IF($I58=1,
      IFBLANK(
         _xldudf_CX_PUSH($CQ58*fxVal_normal, CX_ENTITY, $B58, $CQ$11, $CQ$14, $CQ$19,),
         ""
      ),
      IF($I58=2,
         IFBLANK(
            _xldudf_CX_PUSH($CQ58, CX_ENTITY, $B58, $CQ$11, $CQ$14, $CQ$19,),
            ""
         ),
         IF($I58=3,
            "",
            IFBLANK(
               _xldudf_CX_PUSH($CQ58, CX_ENTITY, $B58, $CQ$11, $CQ$14, $CQ$19,),
               ""
            )
         )
      )
   ))
),"")</f>
        <v/>
      </c>
      <c r="DC58" s="2443"/>
      <c r="DD58" s="2445" t="str" cm="1">
        <f t="array" aca="1" ref="DD58" ca="1">IFERROR(IF(AD58*fxVal_normal=_PL!AD58,"",IF(OR(AD58="", NOT(ISNUMBER(AD58)), ISERROR(AD58), $B58=""), "",
   IF($I58=1,
      IFBLANK(
         _xldudf_CX_PUSH(AD58*fxVal_normal, CX_ENTITY, $B58, AD$11, AD$14, AD$19,),
         ""
      ),
      IF($I58=2,
         IFBLANK(
            _xldudf_CX_PUSH(AD58, CX_ENTITY, $B58, AD$11, AD$14, AD$19,),
            ""
         ),
         IF($I58=3,
            "",
            IFBLANK(
               _xldudf_CX_PUSH(AD58, CX_ENTITY, $B58, AD$11, AD$14, AD$19,),
               ""
            )
         )
      )
   )
)),"")</f>
        <v/>
      </c>
      <c r="DE58" s="2445" t="str" cm="1">
        <f t="array" aca="1" ref="DE58" ca="1">IFERROR(IF(AE58*fxVal_normal=_PL!AE58,"",IF(OR(AE58="", NOT(ISNUMBER(AE58)), ISERROR(AE58), $B58=""), "",
   IF($I58=1,
      IFBLANK(
         _xldudf_CX_PUSH(AE58*fxVal_normal, CX_ENTITY, $B58, AE$11, AE$14, AE$19,),
         ""
      ),
      IF($I58=2,
         IFBLANK(
            _xldudf_CX_PUSH(AE58, CX_ENTITY, $B58, AE$11, AE$14, AE$19,),
            ""
         ),
         IF($I58=3,
            "",
            IFBLANK(
               _xldudf_CX_PUSH(AE58, CX_ENTITY, $B58, AE$11, AE$14, AE$19,),
               ""
            )
         )
      )
   )
)),"")</f>
        <v/>
      </c>
      <c r="DF58" s="2445" t="str" cm="1">
        <f t="array" aca="1" ref="DF58" ca="1">IFERROR(IF(AF58*fxVal_normal=_PL!AF58,"",IF(OR(AF58="", NOT(ISNUMBER(AF58)), ISERROR(AF58), $B58=""), "",
   IF($I58=1,
      IFBLANK(
         _xldudf_CX_PUSH(AF58*fxVal_normal, CX_ENTITY, $B58, AF$11, AF$14, AF$19,),
         ""
      ),
      IF($I58=2,
         IFBLANK(
            _xldudf_CX_PUSH(AF58, CX_ENTITY, $B58, AF$11, AF$14, AF$19,),
            ""
         ),
         IF($I58=3,
            "",
            IFBLANK(
               _xldudf_CX_PUSH(AF58, CX_ENTITY, $B58, AF$11, AF$14, AF$19,),
               ""
            )
         )
      )
   )
)),"")</f>
        <v/>
      </c>
      <c r="DG58" s="2445" t="str" cm="1">
        <f t="array" aca="1" ref="DG58" ca="1">IFERROR(IF(AG58*fxVal_normal=_PL!AG58,"",IF(OR(AG58="", NOT(ISNUMBER(AG58)), ISERROR(AG58), $B58=""), "",
   IF($I58=1,
      IFBLANK(
         _xldudf_CX_PUSH(AG58*fxVal_normal, CX_ENTITY, $B58, AG$11, AG$14, AG$19,),
         ""
      ),
      IF($I58=2,
         IFBLANK(
            _xldudf_CX_PUSH(AG58, CX_ENTITY, $B58, AG$11, AG$14, AG$19,),
            ""
         ),
         IF($I58=3,
            "",
            IFBLANK(
               _xldudf_CX_PUSH(AG58, CX_ENTITY, $B58, AG$11, AG$14, AG$19,),
               ""
            )
         )
      )
   )
)),"")</f>
        <v/>
      </c>
      <c r="DH58" s="2445" t="str" cm="1">
        <f t="array" aca="1" ref="DH58" ca="1">IFERROR(IF(AH58*fxVal_normal=_PL!AH58,"",IF(OR(AH58="", NOT(ISNUMBER(AH58)), ISERROR(AH58), $B58=""), "",
   IF($I58=1,
      IFBLANK(
         _xldudf_CX_PUSH(AH58*fxVal_normal, CX_ENTITY, $B58, AH$11, AH$14, AH$19,),
         ""
      ),
      IF($I58=2,
         IFBLANK(
            _xldudf_CX_PUSH(AH58, CX_ENTITY, $B58, AH$11, AH$14, AH$19,),
            ""
         ),
         IF($I58=3,
            "",
            IFBLANK(
               _xldudf_CX_PUSH(AH58, CX_ENTITY, $B58, AH$11, AH$14, AH$19,),
               ""
            )
         )
      )
   )
)),"")</f>
        <v/>
      </c>
      <c r="DI58" s="2445" t="str" cm="1">
        <f t="array" aca="1" ref="DI58" ca="1">IFERROR(IF(AI58*fxVal_normal=_PL!AI58,"",IF(OR(AI58="", NOT(ISNUMBER(AI58)), ISERROR(AI58), $B58=""), "",
   IF($I58=1,
      IFBLANK(
         _xldudf_CX_PUSH(AI58*fxVal_normal, CX_ENTITY, $B58, AI$11, AI$14, AI$19,),
         ""
      ),
      IF($I58=2,
         IFBLANK(
            _xldudf_CX_PUSH(AI58, CX_ENTITY, $B58, AI$11, AI$14, AI$19,),
            ""
         ),
         IF($I58=3,
            "",
            IFBLANK(
               _xldudf_CX_PUSH(AI58, CX_ENTITY, $B58, AI$11, AI$14, AI$19,),
               ""
            )
         )
      )
   )
)),"")</f>
        <v/>
      </c>
      <c r="DJ58" s="2445" t="str" cm="1">
        <f t="array" aca="1" ref="DJ58" ca="1">IFERROR(IF(AJ58*fxVal_normal=_PL!AJ58,"",IF(OR(AJ58="", NOT(ISNUMBER(AJ58)), ISERROR(AJ58), $B58=""), "",
   IF($I58=1,
      IFBLANK(
         _xldudf_CX_PUSH(AJ58*fxVal_normal, CX_ENTITY, $B58, AJ$11, AJ$14, AJ$19,),
         ""
      ),
      IF($I58=2,
         IFBLANK(
            _xldudf_CX_PUSH(AJ58, CX_ENTITY, $B58, AJ$11, AJ$14, AJ$19,),
            ""
         ),
         IF($I58=3,
            "",
            IFBLANK(
               _xldudf_CX_PUSH(AJ58, CX_ENTITY, $B58, AJ$11, AJ$14, AJ$19,),
               ""
            )
         )
      )
   )
)),"")</f>
        <v/>
      </c>
      <c r="DK58" s="2445" t="str" cm="1">
        <f t="array" aca="1" ref="DK58" ca="1">IFERROR(IF(AK58*fxVal_normal=_PL!AK58,"",IF(OR(AK58="", NOT(ISNUMBER(AK58)), ISERROR(AK58), $B58=""), "",
   IF($I58=1,
      IFBLANK(
         _xldudf_CX_PUSH(AK58*fxVal_normal, CX_ENTITY, $B58, AK$11, AK$14, AK$19,),
         ""
      ),
      IF($I58=2,
         IFBLANK(
            _xldudf_CX_PUSH(AK58, CX_ENTITY, $B58, AK$11, AK$14, AK$19,),
            ""
         ),
         IF($I58=3,
            "",
            IFBLANK(
               _xldudf_CX_PUSH(AK58, CX_ENTITY, $B58, AK$11, AK$14, AK$19,),
               ""
            )
         )
      )
   )
)),"")</f>
        <v/>
      </c>
      <c r="DL58" s="2445" t="str" cm="1">
        <f t="array" aca="1" ref="DL58" ca="1">IFERROR(IF(AL58*fxVal_normal=_PL!AL58,"",IF(OR(AL58="", NOT(ISNUMBER(AL58)), ISERROR(AL58), $B58=""), "",
   IF($I58=1,
      IFBLANK(
         _xldudf_CX_PUSH(AL58*fxVal_normal, CX_ENTITY, $B58, AL$11, AL$14, AL$19,),
         ""
      ),
      IF($I58=2,
         IFBLANK(
            _xldudf_CX_PUSH(AL58, CX_ENTITY, $B58, AL$11, AL$14, AL$19,),
            ""
         ),
         IF($I58=3,
            "",
            IFBLANK(
               _xldudf_CX_PUSH(AL58, CX_ENTITY, $B58, AL$11, AL$14, AL$19,),
               ""
            )
         )
      )
   )
)),"")</f>
        <v/>
      </c>
      <c r="DM58" s="2445" t="str" cm="1">
        <f t="array" aca="1" ref="DM58" ca="1">IFERROR(IF(AM58*fxVal_normal=_PL!AM58,"",IF(OR(AM58="", NOT(ISNUMBER(AM58)), ISERROR(AM58), $B58=""), "",
   IF($I58=1,
      IFBLANK(
         _xldudf_CX_PUSH(AM58*fxVal_normal, CX_ENTITY, $B58, AM$11, AM$14, AM$19,),
         ""
      ),
      IF($I58=2,
         IFBLANK(
            _xldudf_CX_PUSH(AM58, CX_ENTITY, $B58, AM$11, AM$14, AM$19,),
            ""
         ),
         IF($I58=3,
            "",
            IFBLANK(
               _xldudf_CX_PUSH(AM58, CX_ENTITY, $B58, AM$11, AM$14, AM$19,),
               ""
            )
         )
      )
   )
)),"")</f>
        <v/>
      </c>
      <c r="DN58" s="2445" t="str" cm="1">
        <f t="array" aca="1" ref="DN58" ca="1">IFERROR(IF(AN58*fxVal_normal=_PL!AN58,"",IF(OR(AN58="", NOT(ISNUMBER(AN58)), ISERROR(AN58), $B58=""), "",
   IF($I58=1,
      IFBLANK(
         _xldudf_CX_PUSH(AN58*fxVal_normal, CX_ENTITY, $B58, AN$11, AN$14, AN$19,),
         ""
      ),
      IF($I58=2,
         IFBLANK(
            _xldudf_CX_PUSH(AN58, CX_ENTITY, $B58, AN$11, AN$14, AN$19,),
            ""
         ),
         IF($I58=3,
            "",
            IFBLANK(
               _xldudf_CX_PUSH(AN58, CX_ENTITY, $B58, AN$11, AN$14, AN$19,),
               ""
            )
         )
      )
   )
)),"")</f>
        <v/>
      </c>
      <c r="DO58" s="2445" t="str" cm="1">
        <f t="array" aca="1" ref="DO58" ca="1">IFERROR(IF(AO58*fxVal_normal=_PL!AO58,"",IF(OR(AO58="", NOT(ISNUMBER(AO58)), ISERROR(AO58), $B58=""), "",
   IF($I58=1,
      IFBLANK(
         _xldudf_CX_PUSH(AO58*fxVal_normal, CX_ENTITY, $B58, AO$11, AO$14, AO$19,),
         ""
      ),
      IF($I58=2,
         IFBLANK(
            _xldudf_CX_PUSH(AO58, CX_ENTITY, $B58, AO$11, AO$14, AO$19,),
            ""
         ),
         IF($I58=3,
            "",
            IFBLANK(
               _xldudf_CX_PUSH(AO58, CX_ENTITY, $B58, AO$11, AO$14, AO$19,),
               ""
            )
         )
      )
   )
)),"")</f>
        <v/>
      </c>
      <c r="DP58" s="2445" t="str" cm="1">
        <f t="array" aca="1" ref="DP58" ca="1">IFERROR(IF(AP58*fxVal_normal=_PL!AP58,"",IF(OR(AP58="", NOT(ISNUMBER(AP58)), ISERROR(AP58), $B58=""), "",
   IF($I58=1,
      IFBLANK(
         _xldudf_CX_PUSH(AP58*fxVal_normal, CX_ENTITY, $B58, AP$11, AP$14, AP$19,),
         ""
      ),
      IF($I58=2,
         IFBLANK(
            _xldudf_CX_PUSH(AP58, CX_ENTITY, $B58, AP$11, AP$14, AP$19,),
            ""
         ),
         IF($I58=3,
            "",
            IFBLANK(
               _xldudf_CX_PUSH(AP58, CX_ENTITY, $B58, AP$11, AP$14, AP$19,),
               ""
            )
         )
      )
   )
)),"")</f>
        <v/>
      </c>
      <c r="DQ58" s="2445" t="str" cm="1">
        <f t="array" aca="1" ref="DQ58" ca="1">IFERROR(IF(AQ58*fxVal_normal=_PL!AQ58,"",IF(OR(AQ58="", NOT(ISNUMBER(AQ58)), ISERROR(AQ58), $B58=""), "",
   IF($I58=1,
      IFBLANK(
         _xldudf_CX_PUSH(AQ58*fxVal_normal, CX_ENTITY, $B58, AQ$11, AQ$14, AQ$19,),
         ""
      ),
      IF($I58=2,
         IFBLANK(
            _xldudf_CX_PUSH(AQ58, CX_ENTITY, $B58, AQ$11, AQ$14, AQ$19,),
            ""
         ),
         IF($I58=3,
            "",
            IFBLANK(
               _xldudf_CX_PUSH(AQ58, CX_ENTITY, $B58, AQ$11, AQ$14, AQ$19,),
               ""
            )
         )
      )
   )
)),"")</f>
        <v/>
      </c>
      <c r="DR58" s="2445" t="str" cm="1">
        <f t="array" aca="1" ref="DR58" ca="1">IFERROR(IF(AR58*fxVal_normal=_PL!AR58,"",IF(OR(AR58="", NOT(ISNUMBER(AR58)), ISERROR(AR58), $B58=""), "",
   IF($I58=1,
      IFBLANK(
         _xldudf_CX_PUSH(AR58*fxVal_normal, CX_ENTITY, $B58, AR$11, AR$14, AR$19,),
         ""
      ),
      IF($I58=2,
         IFBLANK(
            _xldudf_CX_PUSH(AR58, CX_ENTITY, $B58, AR$11, AR$14, AR$19,),
            ""
         ),
         IF($I58=3,
            "",
            IFBLANK(
               _xldudf_CX_PUSH(AR58, CX_ENTITY, $B58, AR$11, AR$14, AR$19,),
               ""
            )
         )
      )
   )
)),"")</f>
        <v/>
      </c>
      <c r="DS58" s="2445" t="str" cm="1">
        <f t="array" aca="1" ref="DS58" ca="1">IFERROR(IF(AS58*fxVal_normal=_PL!AS58,"",IF(OR(AS58="", NOT(ISNUMBER(AS58)), ISERROR(AS58), $B58=""), "",
   IF($I58=1,
      IFBLANK(
         _xldudf_CX_PUSH(AS58*fxVal_normal, CX_ENTITY, $B58, AS$11, AS$14, AS$19,),
         ""
      ),
      IF($I58=2,
         IFBLANK(
            _xldudf_CX_PUSH(AS58, CX_ENTITY, $B58, AS$11, AS$14, AS$19,),
            ""
         ),
         IF($I58=3,
            "",
            IFBLANK(
               _xldudf_CX_PUSH(AS58, CX_ENTITY, $B58, AS$11, AS$14, AS$19,),
               ""
            )
         )
      )
   )
)),"")</f>
        <v/>
      </c>
      <c r="DT58" s="2445" t="str" cm="1">
        <f t="array" aca="1" ref="DT58" ca="1">IFERROR(IF(AT58*fxVal_normal=_PL!AT58,"",IF(OR(AT58="", NOT(ISNUMBER(AT58)), ISERROR(AT58), $B58=""), "",
   IF($I58=1,
      IFBLANK(
         _xldudf_CX_PUSH(AT58*fxVal_normal, CX_ENTITY, $B58, AT$11, AT$14, AT$19,),
         ""
      ),
      IF($I58=2,
         IFBLANK(
            _xldudf_CX_PUSH(AT58, CX_ENTITY, $B58, AT$11, AT$14, AT$19,),
            ""
         ),
         IF($I58=3,
            "",
            IFBLANK(
               _xldudf_CX_PUSH(AT58, CX_ENTITY, $B58, AT$11, AT$14, AT$19,),
               ""
            )
         )
      )
   )
)),"")</f>
        <v/>
      </c>
      <c r="DU58" s="2445" t="str" cm="1">
        <f t="array" aca="1" ref="DU58" ca="1">IFERROR(IF(AU58*fxVal_normal=_PL!AU58,"",IF(OR(AU58="", NOT(ISNUMBER(AU58)), ISERROR(AU58), $B58=""), "",
   IF($I58=1,
      IFBLANK(
         _xldudf_CX_PUSH(AU58*fxVal_normal, CX_ENTITY, $B58, AU$11, AU$14, AU$19,),
         ""
      ),
      IF($I58=2,
         IFBLANK(
            _xldudf_CX_PUSH(AU58, CX_ENTITY, $B58, AU$11, AU$14, AU$19,),
            ""
         ),
         IF($I58=3,
            "",
            IFBLANK(
               _xldudf_CX_PUSH(AU58, CX_ENTITY, $B58, AU$11, AU$14, AU$19,),
               ""
            )
         )
      )
   )
)),"")</f>
        <v/>
      </c>
      <c r="DV58" s="2445" t="str" cm="1">
        <f t="array" aca="1" ref="DV58" ca="1">IFERROR(IF(AV58*fxVal_normal=_PL!AV58,"",IF(OR(AV58="", NOT(ISNUMBER(AV58)), ISERROR(AV58), $B58=""), "",
   IF($I58=1,
      IFBLANK(
         _xldudf_CX_PUSH(AV58*fxVal_normal, CX_ENTITY, $B58, AV$11, AV$14, AV$19,),
         ""
      ),
      IF($I58=2,
         IFBLANK(
            _xldudf_CX_PUSH(AV58, CX_ENTITY, $B58, AV$11, AV$14, AV$19,),
            ""
         ),
         IF($I58=3,
            "",
            IFBLANK(
               _xldudf_CX_PUSH(AV58, CX_ENTITY, $B58, AV$11, AV$14, AV$19,),
               ""
            )
         )
      )
   )
)),"")</f>
        <v/>
      </c>
      <c r="DW58" s="2445" t="str" cm="1">
        <f t="array" aca="1" ref="DW58" ca="1">IFERROR(IF(AW58*fxVal_normal=_PL!AW58,"",IF(OR(AW58="", NOT(ISNUMBER(AW58)), ISERROR(AW58), $B58=""), "",
   IF($I58=1,
      IFBLANK(
         _xldudf_CX_PUSH(AW58*fxVal_normal, CX_ENTITY, $B58, AW$11, AW$14, AW$19,),
         ""
      ),
      IF($I58=2,
         IFBLANK(
            _xldudf_CX_PUSH(AW58, CX_ENTITY, $B58, AW$11, AW$14, AW$19,),
            ""
         ),
         IF($I58=3,
            "",
            IFBLANK(
               _xldudf_CX_PUSH(AW58, CX_ENTITY, $B58, AW$11, AW$14, AW$19,),
               ""
            )
         )
      )
   )
)),"")</f>
        <v/>
      </c>
      <c r="DX58" s="2445" t="str" cm="1">
        <f t="array" aca="1" ref="DX58" ca="1">IFERROR(IF(AX58*fxVal_normal=_PL!AX58,"",IF(OR(AX58="", NOT(ISNUMBER(AX58)), ISERROR(AX58), $B58=""), "",
   IF($I58=1,
      IFBLANK(
         _xldudf_CX_PUSH(AX58*fxVal_normal, CX_ENTITY, $B58, AX$11, AX$14, AX$19,),
         ""
      ),
      IF($I58=2,
         IFBLANK(
            _xldudf_CX_PUSH(AX58, CX_ENTITY, $B58, AX$11, AX$14, AX$19,),
            ""
         ),
         IF($I58=3,
            "",
            IFBLANK(
               _xldudf_CX_PUSH(AX58, CX_ENTITY, $B58, AX$11, AX$14, AX$19,),
               ""
            )
         )
      )
   )
)),"")</f>
        <v/>
      </c>
      <c r="DY58" s="2445" t="str" cm="1">
        <f t="array" aca="1" ref="DY58" ca="1">IFERROR(IF(AY58*fxVal_normal=_PL!AY58,"",IF(OR(AY58="", NOT(ISNUMBER(AY58)), ISERROR(AY58), $B58=""), "",
   IF($I58=1,
      IFBLANK(
         _xldudf_CX_PUSH(AY58*fxVal_normal, CX_ENTITY, $B58, AY$11, AY$14, AY$19,),
         ""
      ),
      IF($I58=2,
         IFBLANK(
            _xldudf_CX_PUSH(AY58, CX_ENTITY, $B58, AY$11, AY$14, AY$19,),
            ""
         ),
         IF($I58=3,
            "",
            IFBLANK(
               _xldudf_CX_PUSH(AY58, CX_ENTITY, $B58, AY$11, AY$14, AY$19,),
               ""
            )
         )
      )
   )
)),"")</f>
        <v/>
      </c>
      <c r="DZ58" s="2445" t="str" cm="1">
        <f t="array" aca="1" ref="DZ58" ca="1">IFERROR(IF(AZ58*fxVal_normal=_PL!AZ58,"",IF(OR(AZ58="", NOT(ISNUMBER(AZ58)), ISERROR(AZ58), $B58=""), "",
   IF($I58=1,
      IFBLANK(
         _xldudf_CX_PUSH(AZ58*fxVal_normal, CX_ENTITY, $B58, AZ$11, AZ$14, AZ$19,),
         ""
      ),
      IF($I58=2,
         IFBLANK(
            _xldudf_CX_PUSH(AZ58, CX_ENTITY, $B58, AZ$11, AZ$14, AZ$19,),
            ""
         ),
         IF($I58=3,
            "",
            IFBLANK(
               _xldudf_CX_PUSH(AZ58, CX_ENTITY, $B58, AZ$11, AZ$14, AZ$19,),
               ""
            )
         )
      )
   )
)),"")</f>
        <v/>
      </c>
      <c r="EA58" s="2445" t="str" cm="1">
        <f t="array" aca="1" ref="EA58" ca="1">IFERROR(IF(BA58*fxVal_normal=_PL!BA58,"",IF(OR(BA58="", NOT(ISNUMBER(BA58)), ISERROR(BA58), $B58=""), "",
   IF($I58=1,
      IFBLANK(
         _xldudf_CX_PUSH(BA58*fxVal_normal, CX_ENTITY, $B58, BA$11, BA$14, BA$19,),
         ""
      ),
      IF($I58=2,
         IFBLANK(
            _xldudf_CX_PUSH(BA58, CX_ENTITY, $B58, BA$11, BA$14, BA$19,),
            ""
         ),
         IF($I58=3,
            "",
            IFBLANK(
               _xldudf_CX_PUSH(BA58, CX_ENTITY, $B58, BA$11, BA$14, BA$19,),
               ""
            )
         )
      )
   )
)),"")</f>
        <v/>
      </c>
      <c r="EB58" s="2445" t="str" cm="1">
        <f t="array" aca="1" ref="EB58" ca="1">IFERROR(IF(BB58*fxVal_normal=_PL!BB58,"",IF(OR(BB58="", NOT(ISNUMBER(BB58)), ISERROR(BB58), $B58=""), "",
   IF($I58=1,
      IFBLANK(
         _xldudf_CX_PUSH(BB58*fxVal_normal, CX_ENTITY, $B58, BB$11, BB$14, BB$19,),
         ""
      ),
      IF($I58=2,
         IFBLANK(
            _xldudf_CX_PUSH(BB58, CX_ENTITY, $B58, BB$11, BB$14, BB$19,),
            ""
         ),
         IF($I58=3,
            "",
            IFBLANK(
               _xldudf_CX_PUSH(BB58, CX_ENTITY, $B58, BB$11, BB$14, BB$19,),
               ""
            )
         )
      )
   )
)),"")</f>
        <v/>
      </c>
      <c r="EC58" s="2445" t="str" cm="1">
        <f t="array" aca="1" ref="EC58" ca="1">IFERROR(IF(BC58*fxVal_normal=_PL!BC58,"",IF(OR(BC58="", NOT(ISNUMBER(BC58)), ISERROR(BC58), $B58=""), "",
   IF($I58=1,
      IFBLANK(
         _xldudf_CX_PUSH(BC58*fxVal_normal, CX_ENTITY, $B58, BC$11, BC$14, BC$19,),
         ""
      ),
      IF($I58=2,
         IFBLANK(
            _xldudf_CX_PUSH(BC58, CX_ENTITY, $B58, BC$11, BC$14, BC$19,),
            ""
         ),
         IF($I58=3,
            "",
            IFBLANK(
               _xldudf_CX_PUSH(BC58, CX_ENTITY, $B58, BC$11, BC$14, BC$19,),
               ""
            )
         )
      )
   )
)),"")</f>
        <v/>
      </c>
      <c r="ED58" s="2445" t="str" cm="1">
        <f t="array" aca="1" ref="ED58" ca="1">IFERROR(IF(BD58*fxVal_normal=_PL!BD58,"",IF(OR(BD58="", NOT(ISNUMBER(BD58)), ISERROR(BD58), $B58=""), "",
   IF($I58=1,
      IFBLANK(
         _xldudf_CX_PUSH(BD58*fxVal_normal, CX_ENTITY, $B58, BD$11, BD$14, BD$19,),
         ""
      ),
      IF($I58=2,
         IFBLANK(
            _xldudf_CX_PUSH(BD58, CX_ENTITY, $B58, BD$11, BD$14, BD$19,),
            ""
         ),
         IF($I58=3,
            "",
            IFBLANK(
               _xldudf_CX_PUSH(BD58, CX_ENTITY, $B58, BD$11, BD$14, BD$19,),
               ""
            )
         )
      )
   )
)),"")</f>
        <v/>
      </c>
      <c r="EE58" s="2445" t="str" cm="1">
        <f t="array" aca="1" ref="EE58" ca="1">IFERROR(IF(BE58*fxVal_normal=_PL!BE58,"",IF(OR(BE58="", NOT(ISNUMBER(BE58)), ISERROR(BE58), $B58=""), "",
   IF($I58=1,
      IFBLANK(
         _xldudf_CX_PUSH(BE58*fxVal_normal, CX_ENTITY, $B58, BE$11, BE$14, BE$19,),
         ""
      ),
      IF($I58=2,
         IFBLANK(
            _xldudf_CX_PUSH(BE58, CX_ENTITY, $B58, BE$11, BE$14, BE$19,),
            ""
         ),
         IF($I58=3,
            "",
            IFBLANK(
               _xldudf_CX_PUSH(BE58, CX_ENTITY, $B58, BE$11, BE$14, BE$19,),
               ""
            )
         )
      )
   )
)),"")</f>
        <v/>
      </c>
      <c r="EF58" s="2445" t="str" cm="1">
        <f t="array" aca="1" ref="EF58" ca="1">IFERROR(IF(BF58*fxVal_normal=_PL!BF58,"",IF(OR(BF58="", NOT(ISNUMBER(BF58)), ISERROR(BF58), $B58=""), "",
   IF($I58=1,
      IFBLANK(
         _xldudf_CX_PUSH(BF58*fxVal_normal, CX_ENTITY, $B58, BF$11, BF$14, BF$19,),
         ""
      ),
      IF($I58=2,
         IFBLANK(
            _xldudf_CX_PUSH(BF58, CX_ENTITY, $B58, BF$11, BF$14, BF$19,),
            ""
         ),
         IF($I58=3,
            "",
            IFBLANK(
               _xldudf_CX_PUSH(BF58, CX_ENTITY, $B58, BF$11, BF$14, BF$19,),
               ""
            )
         )
      )
   )
)),"")</f>
        <v/>
      </c>
      <c r="EG58" s="2445" t="str" cm="1">
        <f t="array" aca="1" ref="EG58" ca="1">IFERROR(IF(BG58*fxVal_normal=_PL!BG58,"",IF(OR(BG58="", NOT(ISNUMBER(BG58)), ISERROR(BG58), $B58=""), "",
   IF($I58=1,
      IFBLANK(
         _xldudf_CX_PUSH(BG58*fxVal_normal, CX_ENTITY, $B58, BG$11, BG$14, BG$19,),
         ""
      ),
      IF($I58=2,
         IFBLANK(
            _xldudf_CX_PUSH(BG58, CX_ENTITY, $B58, BG$11, BG$14, BG$19,),
            ""
         ),
         IF($I58=3,
            "",
            IFBLANK(
               _xldudf_CX_PUSH(BG58, CX_ENTITY, $B58, BG$11, BG$14, BG$19,),
               ""
            )
         )
      )
   )
)),"")</f>
        <v/>
      </c>
      <c r="EH58" s="2445" t="str" cm="1">
        <f t="array" aca="1" ref="EH58" ca="1">IFERROR(IF(BH58*fxVal_normal=_PL!BH58,"",IF(OR(BH58="", NOT(ISNUMBER(BH58)), ISERROR(BH58), $B58=""), "",
   IF($I58=1,
      IFBLANK(
         _xldudf_CX_PUSH(BH58*fxVal_normal, CX_ENTITY, $B58, BH$11, BH$14, BH$19,),
         ""
      ),
      IF($I58=2,
         IFBLANK(
            _xldudf_CX_PUSH(BH58, CX_ENTITY, $B58, BH$11, BH$14, BH$19,),
            ""
         ),
         IF($I58=3,
            "",
            IFBLANK(
               _xldudf_CX_PUSH(BH58, CX_ENTITY, $B58, BH$11, BH$14, BH$19,),
               ""
            )
         )
      )
   )
)),"")</f>
        <v/>
      </c>
      <c r="EI58" s="2445" t="str" cm="1">
        <f t="array" aca="1" ref="EI58" ca="1">IFERROR(IF(BI58*fxVal_normal=_PL!BI58,"",IF(OR(BI58="", NOT(ISNUMBER(BI58)), ISERROR(BI58), $B58=""), "",
   IF($I58=1,
      IFBLANK(
         _xldudf_CX_PUSH(BI58*fxVal_normal, CX_ENTITY, $B58, BI$11, BI$14, BI$19,),
         ""
      ),
      IF($I58=2,
         IFBLANK(
            _xldudf_CX_PUSH(BI58, CX_ENTITY, $B58, BI$11, BI$14, BI$19,),
            ""
         ),
         IF($I58=3,
            "",
            IFBLANK(
               _xldudf_CX_PUSH(BI58, CX_ENTITY, $B58, BI$11, BI$14, BI$19,),
               ""
            )
         )
      )
   )
)),"")</f>
        <v/>
      </c>
      <c r="EJ58" s="2445" t="str" cm="1">
        <f t="array" aca="1" ref="EJ58" ca="1">IFERROR(IF(BJ58*fxVal_normal=_PL!BJ58,"",IF(OR(BJ58="", NOT(ISNUMBER(BJ58)), ISERROR(BJ58), $B58=""), "",
   IF($I58=1,
      IFBLANK(
         _xldudf_CX_PUSH(BJ58*fxVal_normal, CX_ENTITY, $B58, BJ$11, BJ$14, BJ$19,),
         ""
      ),
      IF($I58=2,
         IFBLANK(
            _xldudf_CX_PUSH(BJ58, CX_ENTITY, $B58, BJ$11, BJ$14, BJ$19,),
            ""
         ),
         IF($I58=3,
            "",
            IFBLANK(
               _xldudf_CX_PUSH(BJ58, CX_ENTITY, $B58, BJ$11, BJ$14, BJ$19,),
               ""
            )
         )
      )
   )
)),"")</f>
        <v/>
      </c>
      <c r="EK58" s="2445" t="str" cm="1">
        <f t="array" aca="1" ref="EK58" ca="1">IFERROR(IF(BK58*fxVal_normal=_PL!BK58,"",IF(OR(BK58="", NOT(ISNUMBER(BK58)), ISERROR(BK58), $B58=""), "",
   IF($I58=1,
      IFBLANK(
         _xldudf_CX_PUSH(BK58*fxVal_normal, CX_ENTITY, $B58, BK$11, BK$14, BK$19,),
         ""
      ),
      IF($I58=2,
         IFBLANK(
            _xldudf_CX_PUSH(BK58, CX_ENTITY, $B58, BK$11, BK$14, BK$19,),
            ""
         ),
         IF($I58=3,
            "",
            IFBLANK(
               _xldudf_CX_PUSH(BK58, CX_ENTITY, $B58, BK$11, BK$14, BK$19,),
               ""
            )
         )
      )
   )
)),"")</f>
        <v/>
      </c>
      <c r="EL58" s="2445" t="str" cm="1">
        <f t="array" aca="1" ref="EL58" ca="1">IFERROR(IF(BL58*fxVal_normal=_PL!BL58,"",IF(OR(BL58="", NOT(ISNUMBER(BL58)), ISERROR(BL58), $B58=""), "",
   IF($I58=1,
      IFBLANK(
         _xldudf_CX_PUSH(BL58*fxVal_normal, CX_ENTITY, $B58, BL$11, BL$14, BL$19,),
         ""
      ),
      IF($I58=2,
         IFBLANK(
            _xldudf_CX_PUSH(BL58, CX_ENTITY, $B58, BL$11, BL$14, BL$19,),
            ""
         ),
         IF($I58=3,
            "",
            IFBLANK(
               _xldudf_CX_PUSH(BL58, CX_ENTITY, $B58, BL$11, BL$14, BL$19,),
               ""
            )
         )
      )
   )
)),"")</f>
        <v/>
      </c>
      <c r="EM58" s="2445" t="str" cm="1">
        <f t="array" aca="1" ref="EM58" ca="1">IFERROR(IF(BM58*fxVal_normal=_PL!BM58,"",IF(OR(BM58="", NOT(ISNUMBER(BM58)), ISERROR(BM58), $B58=""), "",
   IF($I58=1,
      IFBLANK(
         _xldudf_CX_PUSH(BM58*fxVal_normal, CX_ENTITY, $B58, BM$11, BM$14, BM$19,),
         ""
      ),
      IF($I58=2,
         IFBLANK(
            _xldudf_CX_PUSH(BM58, CX_ENTITY, $B58, BM$11, BM$14, BM$19,),
            ""
         ),
         IF($I58=3,
            "",
            IFBLANK(
               _xldudf_CX_PUSH(BM58, CX_ENTITY, $B58, BM$11, BM$14, BM$19,),
               ""
            )
         )
      )
   )
)),"")</f>
        <v/>
      </c>
      <c r="EN58" s="2445" t="str" cm="1">
        <f t="array" aca="1" ref="EN58" ca="1">IFERROR(IF(BN58*fxVal_normal=_PL!BN58,"",IF(OR(BN58="", NOT(ISNUMBER(BN58)), ISERROR(BN58), $B58=""), "",
   IF($I58=1,
      IFBLANK(
         _xldudf_CX_PUSH(BN58*fxVal_normal, CX_ENTITY, $B58, BN$11, BN$14, BN$19,),
         ""
      ),
      IF($I58=2,
         IFBLANK(
            _xldudf_CX_PUSH(BN58, CX_ENTITY, $B58, BN$11, BN$14, BN$19,),
            ""
         ),
         IF($I58=3,
            "",
            IFBLANK(
               _xldudf_CX_PUSH(BN58, CX_ENTITY, $B58, BN$11, BN$14, BN$19,),
               ""
            )
         )
      )
   )
)),"")</f>
        <v/>
      </c>
    </row>
    <row r="59" spans="1:147" ht="21" customHeight="1">
      <c r="A59" s="1626"/>
      <c r="B59" s="2439" t="str">
        <f>_xlfn.LET(
_xlpm.IsNotAttrDynamic, D59="",
_xlpm.Attr,_PL!F59,
_xlpm.NotInUse,Y59=D59,
_xlpm.RESULT, IF(_xlpm.IsNotAttrDynamic, _xlpm.Attr, IF( _xlpm.NotInUse, "", Y59)
),IF(_xlpm.RESULT ="", "", _xlpm.RESULT))</f>
        <v>Custom Metric Amount 3 [Calculated]</v>
      </c>
      <c r="C59" s="2439" t="str" cm="1">
        <f t="array" ref="C59">IFBLANK(_PL!C59,"")</f>
        <v>Custom Metric - Label 3 [Calculated]</v>
      </c>
      <c r="D59" s="1548"/>
      <c r="E59" s="577"/>
      <c r="F59" s="578"/>
      <c r="G59" s="578"/>
      <c r="H59" s="401">
        <v>1</v>
      </c>
      <c r="I59" s="401">
        <v>1</v>
      </c>
      <c r="J59" s="401" cm="1">
        <f t="array" ref="J59">IFBLANK( Z59,"")</f>
        <v>-1</v>
      </c>
      <c r="K59" s="578" t="str">
        <f t="shared" si="17"/>
        <v>No</v>
      </c>
      <c r="L59" s="37"/>
      <c r="N59" s="158"/>
      <c r="O59" s="101"/>
      <c r="P59" s="52"/>
      <c r="Q59" s="101"/>
      <c r="R59" s="539"/>
      <c r="S59" s="101"/>
      <c r="T59" s="101"/>
      <c r="U59" s="39"/>
      <c r="V59" s="37"/>
      <c r="W59" s="91" t="str">
        <f t="shared" si="18"/>
        <v>Actual</v>
      </c>
      <c r="X59" s="2081" t="e">
        <f ca="1">_PL!X59</f>
        <v>#NAME?</v>
      </c>
      <c r="Y59" s="1134"/>
      <c r="Z59" s="198" cm="1">
        <f t="array" ref="Z59">_xlfn.SWITCH(
    TRUE,
    _PL!$L59=TRUE, 1,
    _PL!$L59=FALSE,-1,
    _PL!$L59=-1,0,
""
)</f>
        <v>-1</v>
      </c>
      <c r="AA59" s="200" t="str" cm="1">
        <f t="array" aca="1" ref="AA59" ca="1">_xlfn.LET(
_xlpm._termname, $Y59,
_xlpm._icon, "Define",
_xlpm._location, _xlfn.XLOOKUP(_xlpm._termname, $Y$249:$Y$338,$Y$249:$Y$338),
_xlpm._hyperlink, HYPERLINK("#"&amp;CELL("address",_xlpm._location), _xlpm._icon),
IF(Y59="", "", _xlpm._hyperlink)
)</f>
        <v/>
      </c>
      <c r="AB59" s="1335" t="str" cm="1">
        <f t="array" ref="AB59">IFBLANK(Y59,"")</f>
        <v/>
      </c>
      <c r="AC59" s="2468" t="str" cm="1">
        <f t="array" aca="1" ref="AC59" ca="1">_xlfn.LET(
_xlpm._termname, $AB59,
_xlpm._iconname, "find",
_xlpm._icon, fx_getIcon(_xlpm._iconname),
_xlpm._location, _xlfn.XLOOKUP(LOWER(_xlpm._termname), LOWER(tbl_acctDef[Term]),tbl_acctDef[Term]),
_xlpm._hyperlink, HYPERLINK("#"&amp;CELL("address",_xlpm._location), _xlpm._icon),
IFERROR(_xlpm._hyperlink,"")
)</f>
        <v/>
      </c>
      <c r="AD59" s="2478" t="str" cm="1">
        <f t="array" ref="AD59">IF($Y59= "", "", _xlfn.XLOOKUP($W59 &amp; $Y59,$W$249:$W$337&amp;$Y$249:$Y$338, $AD$249:$BN$338))</f>
        <v/>
      </c>
      <c r="AE59" s="2478"/>
      <c r="AF59" s="2478"/>
      <c r="AG59" s="2478"/>
      <c r="AH59" s="2478"/>
      <c r="AI59" s="2478"/>
      <c r="AJ59" s="2478"/>
      <c r="AK59" s="2478"/>
      <c r="AL59" s="2478"/>
      <c r="AM59" s="2478"/>
      <c r="AN59" s="2478"/>
      <c r="AO59" s="2478"/>
      <c r="AP59" s="2478"/>
      <c r="AQ59" s="2478"/>
      <c r="AR59" s="2478"/>
      <c r="AS59" s="2478"/>
      <c r="AT59" s="2478"/>
      <c r="AU59" s="2478"/>
      <c r="AV59" s="2478"/>
      <c r="AW59" s="2478"/>
      <c r="AX59" s="2478"/>
      <c r="AY59" s="2478"/>
      <c r="AZ59" s="2478"/>
      <c r="BA59" s="2478"/>
      <c r="BB59" s="2478"/>
      <c r="BC59" s="2478"/>
      <c r="BD59" s="2478"/>
      <c r="BE59" s="2478"/>
      <c r="BF59" s="2478"/>
      <c r="BG59" s="2478"/>
      <c r="BH59" s="2478"/>
      <c r="BI59" s="2478"/>
      <c r="BJ59" s="2478"/>
      <c r="BK59" s="2478"/>
      <c r="BL59" s="2478"/>
      <c r="BM59" s="2478"/>
      <c r="BN59" s="2478"/>
      <c r="BO59" s="2479"/>
      <c r="BP59" s="2479"/>
      <c r="BQ59" s="2479"/>
      <c r="BR59" s="2479"/>
      <c r="BS59" s="2479"/>
      <c r="BT59" s="2479"/>
      <c r="BU59" s="2479"/>
      <c r="BV59" s="2479"/>
      <c r="BW59" s="2479"/>
      <c r="BX59" s="2479"/>
      <c r="BY59" s="2479"/>
      <c r="BZ59" s="2479"/>
      <c r="CA59" s="34"/>
      <c r="CC59" s="33"/>
      <c r="CD59" s="1461" t="str" cm="1">
        <f t="array" ref="CD59">_xlfn.LET( _xlpm.CheckBlank, SUM(PL!$AD59:'PL'!$BN59) = 0, IF(_xlpm.CheckBlank, "", SUM(_xlfn._xlws.FILTER(PL!$AD59:$BN59,(YEAR(PL!$AD$12:$BN$12)=PL!CD$12)*(array_timeline&lt;=PL!CD$11)))))</f>
        <v/>
      </c>
      <c r="CE59" s="1461" t="str" cm="1">
        <f t="array" ref="CE59">_xlfn.LET( _xlpm.CheckBlank, SUM(PL!$AD59:'PL'!$BN59) = 0, IF(_xlpm.CheckBlank, "", SUM(_xlfn._xlws.FILTER(PL!$AD59:$BN59,(YEAR(PL!$AD$12:$BN$12)=PL!CE$12)*(array_timeline&lt;=PL!CE$11)))))</f>
        <v/>
      </c>
      <c r="CF59" s="2480"/>
      <c r="CG59" s="1461" t="str" cm="1">
        <f t="array" ref="CG59">IFERROR(_xlfn.LET(_xlpm.CheckBlank,SUM(PL!$AD59:$BN59)=0,IF(_xlpm.CheckBlank,"",SUM(_xlfn._xlws.FILTER(PL!$AD59:$BN59,(YEAR(PL!$AD$12:$BN$12)=PL!CG$12)*(array_timeline&lt;=PL!CG$11))))),"n/a")</f>
        <v/>
      </c>
      <c r="CH59" s="1461" t="str" cm="1">
        <f t="array" ref="CH59">_xlfn.LET( _xlpm.CheckBlank, SUM(PL!$AD59:$BN59) = 0, IF(_xlpm.CheckBlank, "", SUM(_xlfn._xlws.FILTER(PL!$AD59:$BN59,(YEAR(PL!$AD$12:$BN$12)=PL!CH$12)*(array_timeline&lt;=PL!CH$11)))))</f>
        <v/>
      </c>
      <c r="CI59" s="170"/>
      <c r="CJ59" s="1461" t="str" cm="1">
        <f t="array" ref="CJ59">_xlfn.LET( _xlpm.CheckBlank, SUM(PL!$AD59:$BN59) = 0, IF(_xlpm.CheckBlank, "", SUM(_xlfn.TAKE(_xlfn.DROP(PL!$AD59:$BN59, ,-DATEDIFF(PL!CJ$11, val_asOfDate,"M")),1,-12))))</f>
        <v/>
      </c>
      <c r="CK59" s="1461" t="str" cm="1">
        <f t="array" ref="CK59">_xlfn.LET( _xlpm.CheckBlank, SUM(PL!$AD59:$BN59) = 0, IF(_xlpm.CheckBlank, "", SUM(_xlfn.TAKE(_xlfn.DROP(PL!$AD59:$BN59, ,-DATEDIFF(PL!CK$11, val_asOfDate,"M")),1,-12))))</f>
        <v/>
      </c>
      <c r="CL59" s="88"/>
      <c r="CM59" s="2357" t="str" cm="1">
        <f t="array" ref="CM59">IF($Y59="","",_xlfn.XLOOKUP($W59&amp;$Y59,$W$250:$W$338&amp;$Y$250:$Y$338,$CM$250:$CN$338))</f>
        <v/>
      </c>
      <c r="CN59" s="2357"/>
      <c r="CO59" s="3"/>
      <c r="CP59" s="2357" t="str" cm="1">
        <f t="array" ref="CP59">IF($Y59="","",_xlfn.XLOOKUP($W59&amp;$Y59,$W$250:$W$338&amp;$Y$250:$Y$338,$CP$250:$CQ$338))</f>
        <v/>
      </c>
      <c r="CQ59" s="2357"/>
      <c r="CR59" s="34"/>
      <c r="CS59" s="2056"/>
      <c r="CT59" s="2616"/>
      <c r="CU59" s="2616"/>
      <c r="CV59" s="2616"/>
      <c r="CW59" s="2616"/>
      <c r="CX59" s="2443"/>
      <c r="CY59" s="2444" t="str" cm="1">
        <f t="array" aca="1" ref="CY59" ca="1">IFERROR(IF(CM59*fxVal_normal=_PL!CM59,"",IF(OR($CM59="",$CM59=0, NOT(ISNUMBER($CM59)), ISERROR($CM59), $B59=""), "",
   IF($I59=1,
      IFBLANK(
         _xldudf_CX_PUSH($CM59*fxVal_normal, CX_ENTITY, $B59, $CM$11, $CM$14, $CM$19,),
         ""
      ),
      IF($I59=2,
         IFBLANK(
            _xldudf_CX_PUSH($CM59, CX_ENTITY, $B59, $CM$11, $CM$14, $CM$19,),
            ""
         ),
         IF($I59=3,
            "",
            IFBLANK(
               _xldudf_CX_PUSH($CM59, CX_ENTITY, $B59, $CM$11, $CM$14, $CM$19,),
               ""
            )
         )
      )
   )
)),"")</f>
        <v/>
      </c>
      <c r="CZ59" s="2444" t="str" cm="1">
        <f t="array" aca="1" ref="CZ59" ca="1">IFERROR(IF(CN59*fxVal_normal=_PL!CN59,"",IF(OR($CN59="",$CN59=0, NOT(ISNUMBER($CN59)), ISERROR($CN59), $B59=""), "",
   IF($I59=1,
      IFBLANK(
         _xldudf_CX_PUSH($CN59*fxVal_normal, CX_ENTITY, $B59, $CN$11, $CN$14, $CN$19,),
         ""
      ),
      IF($I59=2,
         IFBLANK(
            _xldudf_CX_PUSH($CN59, CX_ENTITY, $B59, $CN$11, $CN$14, $CN$19,),
            ""
         ),
         IF($I59=3,
            "",
            IFBLANK(
               _xldudf_CX_PUSH($CN59, CX_ENTITY, $B59, $CN$11, $CN$14, $CN$19,),
               ""
            )
         )
      )
   )
)),"")</f>
        <v/>
      </c>
      <c r="DA59" s="2444" t="str" cm="1">
        <f t="array" aca="1" ref="DA59" ca="1">IFERROR(IF(CP59*fxVal_normal=_PL!CP59,"",IF(OR($CP59="",$CP59=0, NOT(ISNUMBER($CP59)), ISERROR($CP59), $B59=""), "",
   IF($I59=1,
      IFBLANK(
         _xldudf_CX_PUSH($CP59*fxVal_normal, CX_ENTITY, $B59, $CP$11, $CP$14, $CP$19,),
         ""
      ),
      IF($I59=2,
         IFBLANK(
            _xldudf_CX_PUSH($CP59, CX_ENTITY, $B59, $CP$11, $CP$14, $CP$19,),
            ""
         ),
         IF($I59=3,
            "",
            IFBLANK(
               _xldudf_CX_PUSH($CP59, CX_ENTITY, $B59, $CP$11, $CP$14, $CP$19,),
               ""
            )
         )
      )
   )
)),"")</f>
        <v/>
      </c>
      <c r="DB59" s="2444" t="str" cm="1">
        <f t="array" aca="1" ref="DB59" ca="1">IFERROR(IF(CQ59*fxVal_normal=_PL!CQ59,"",IF(OR($CQ59="", $CQ59=0, NOT(ISNUMBER($CQ59)), ISERROR($CQ59), $B59=""), "",
   IF($I59=1,
      IFBLANK(
         _xldudf_CX_PUSH($CQ59*fxVal_normal, CX_ENTITY, $B59, $CQ$11, $CQ$14, $CQ$19,),
         ""
      ),
      IF($I59=2,
         IFBLANK(
            _xldudf_CX_PUSH($CQ59, CX_ENTITY, $B59, $CQ$11, $CQ$14, $CQ$19,),
            ""
         ),
         IF($I59=3,
            "",
            IFBLANK(
               _xldudf_CX_PUSH($CQ59, CX_ENTITY, $B59, $CQ$11, $CQ$14, $CQ$19,),
               ""
            )
         )
      )
   ))
),"")</f>
        <v/>
      </c>
      <c r="DC59" s="2443"/>
      <c r="DD59" s="2445" t="str" cm="1">
        <f t="array" aca="1" ref="DD59" ca="1">IFERROR(IF(AD59*fxVal_normal=_PL!AD59,"",IF(OR(AD59="", NOT(ISNUMBER(AD59)), ISERROR(AD59), $B59=""), "",
   IF($I59=1,
      IFBLANK(
         _xldudf_CX_PUSH(AD59*fxVal_normal, CX_ENTITY, $B59, AD$11, AD$14, AD$19,),
         ""
      ),
      IF($I59=2,
         IFBLANK(
            _xldudf_CX_PUSH(AD59, CX_ENTITY, $B59, AD$11, AD$14, AD$19,),
            ""
         ),
         IF($I59=3,
            "",
            IFBLANK(
               _xldudf_CX_PUSH(AD59, CX_ENTITY, $B59, AD$11, AD$14, AD$19,),
               ""
            )
         )
      )
   )
)),"")</f>
        <v/>
      </c>
      <c r="DE59" s="2445" t="str" cm="1">
        <f t="array" aca="1" ref="DE59" ca="1">IFERROR(IF(AE59*fxVal_normal=_PL!AE59,"",IF(OR(AE59="", NOT(ISNUMBER(AE59)), ISERROR(AE59), $B59=""), "",
   IF($I59=1,
      IFBLANK(
         _xldudf_CX_PUSH(AE59*fxVal_normal, CX_ENTITY, $B59, AE$11, AE$14, AE$19,),
         ""
      ),
      IF($I59=2,
         IFBLANK(
            _xldudf_CX_PUSH(AE59, CX_ENTITY, $B59, AE$11, AE$14, AE$19,),
            ""
         ),
         IF($I59=3,
            "",
            IFBLANK(
               _xldudf_CX_PUSH(AE59, CX_ENTITY, $B59, AE$11, AE$14, AE$19,),
               ""
            )
         )
      )
   )
)),"")</f>
        <v/>
      </c>
      <c r="DF59" s="2445" t="str" cm="1">
        <f t="array" aca="1" ref="DF59" ca="1">IFERROR(IF(AF59*fxVal_normal=_PL!AF59,"",IF(OR(AF59="", NOT(ISNUMBER(AF59)), ISERROR(AF59), $B59=""), "",
   IF($I59=1,
      IFBLANK(
         _xldudf_CX_PUSH(AF59*fxVal_normal, CX_ENTITY, $B59, AF$11, AF$14, AF$19,),
         ""
      ),
      IF($I59=2,
         IFBLANK(
            _xldudf_CX_PUSH(AF59, CX_ENTITY, $B59, AF$11, AF$14, AF$19,),
            ""
         ),
         IF($I59=3,
            "",
            IFBLANK(
               _xldudf_CX_PUSH(AF59, CX_ENTITY, $B59, AF$11, AF$14, AF$19,),
               ""
            )
         )
      )
   )
)),"")</f>
        <v/>
      </c>
      <c r="DG59" s="2445" t="str" cm="1">
        <f t="array" aca="1" ref="DG59" ca="1">IFERROR(IF(AG59*fxVal_normal=_PL!AG59,"",IF(OR(AG59="", NOT(ISNUMBER(AG59)), ISERROR(AG59), $B59=""), "",
   IF($I59=1,
      IFBLANK(
         _xldudf_CX_PUSH(AG59*fxVal_normal, CX_ENTITY, $B59, AG$11, AG$14, AG$19,),
         ""
      ),
      IF($I59=2,
         IFBLANK(
            _xldudf_CX_PUSH(AG59, CX_ENTITY, $B59, AG$11, AG$14, AG$19,),
            ""
         ),
         IF($I59=3,
            "",
            IFBLANK(
               _xldudf_CX_PUSH(AG59, CX_ENTITY, $B59, AG$11, AG$14, AG$19,),
               ""
            )
         )
      )
   )
)),"")</f>
        <v/>
      </c>
      <c r="DH59" s="2445" t="str" cm="1">
        <f t="array" aca="1" ref="DH59" ca="1">IFERROR(IF(AH59*fxVal_normal=_PL!AH59,"",IF(OR(AH59="", NOT(ISNUMBER(AH59)), ISERROR(AH59), $B59=""), "",
   IF($I59=1,
      IFBLANK(
         _xldudf_CX_PUSH(AH59*fxVal_normal, CX_ENTITY, $B59, AH$11, AH$14, AH$19,),
         ""
      ),
      IF($I59=2,
         IFBLANK(
            _xldudf_CX_PUSH(AH59, CX_ENTITY, $B59, AH$11, AH$14, AH$19,),
            ""
         ),
         IF($I59=3,
            "",
            IFBLANK(
               _xldudf_CX_PUSH(AH59, CX_ENTITY, $B59, AH$11, AH$14, AH$19,),
               ""
            )
         )
      )
   )
)),"")</f>
        <v/>
      </c>
      <c r="DI59" s="2445" t="str" cm="1">
        <f t="array" aca="1" ref="DI59" ca="1">IFERROR(IF(AI59*fxVal_normal=_PL!AI59,"",IF(OR(AI59="", NOT(ISNUMBER(AI59)), ISERROR(AI59), $B59=""), "",
   IF($I59=1,
      IFBLANK(
         _xldudf_CX_PUSH(AI59*fxVal_normal, CX_ENTITY, $B59, AI$11, AI$14, AI$19,),
         ""
      ),
      IF($I59=2,
         IFBLANK(
            _xldudf_CX_PUSH(AI59, CX_ENTITY, $B59, AI$11, AI$14, AI$19,),
            ""
         ),
         IF($I59=3,
            "",
            IFBLANK(
               _xldudf_CX_PUSH(AI59, CX_ENTITY, $B59, AI$11, AI$14, AI$19,),
               ""
            )
         )
      )
   )
)),"")</f>
        <v/>
      </c>
      <c r="DJ59" s="2445" t="str" cm="1">
        <f t="array" aca="1" ref="DJ59" ca="1">IFERROR(IF(AJ59*fxVal_normal=_PL!AJ59,"",IF(OR(AJ59="", NOT(ISNUMBER(AJ59)), ISERROR(AJ59), $B59=""), "",
   IF($I59=1,
      IFBLANK(
         _xldudf_CX_PUSH(AJ59*fxVal_normal, CX_ENTITY, $B59, AJ$11, AJ$14, AJ$19,),
         ""
      ),
      IF($I59=2,
         IFBLANK(
            _xldudf_CX_PUSH(AJ59, CX_ENTITY, $B59, AJ$11, AJ$14, AJ$19,),
            ""
         ),
         IF($I59=3,
            "",
            IFBLANK(
               _xldudf_CX_PUSH(AJ59, CX_ENTITY, $B59, AJ$11, AJ$14, AJ$19,),
               ""
            )
         )
      )
   )
)),"")</f>
        <v/>
      </c>
      <c r="DK59" s="2445" t="str" cm="1">
        <f t="array" aca="1" ref="DK59" ca="1">IFERROR(IF(AK59*fxVal_normal=_PL!AK59,"",IF(OR(AK59="", NOT(ISNUMBER(AK59)), ISERROR(AK59), $B59=""), "",
   IF($I59=1,
      IFBLANK(
         _xldudf_CX_PUSH(AK59*fxVal_normal, CX_ENTITY, $B59, AK$11, AK$14, AK$19,),
         ""
      ),
      IF($I59=2,
         IFBLANK(
            _xldudf_CX_PUSH(AK59, CX_ENTITY, $B59, AK$11, AK$14, AK$19,),
            ""
         ),
         IF($I59=3,
            "",
            IFBLANK(
               _xldudf_CX_PUSH(AK59, CX_ENTITY, $B59, AK$11, AK$14, AK$19,),
               ""
            )
         )
      )
   )
)),"")</f>
        <v/>
      </c>
      <c r="DL59" s="2445" t="str" cm="1">
        <f t="array" aca="1" ref="DL59" ca="1">IFERROR(IF(AL59*fxVal_normal=_PL!AL59,"",IF(OR(AL59="", NOT(ISNUMBER(AL59)), ISERROR(AL59), $B59=""), "",
   IF($I59=1,
      IFBLANK(
         _xldudf_CX_PUSH(AL59*fxVal_normal, CX_ENTITY, $B59, AL$11, AL$14, AL$19,),
         ""
      ),
      IF($I59=2,
         IFBLANK(
            _xldudf_CX_PUSH(AL59, CX_ENTITY, $B59, AL$11, AL$14, AL$19,),
            ""
         ),
         IF($I59=3,
            "",
            IFBLANK(
               _xldudf_CX_PUSH(AL59, CX_ENTITY, $B59, AL$11, AL$14, AL$19,),
               ""
            )
         )
      )
   )
)),"")</f>
        <v/>
      </c>
      <c r="DM59" s="2445" t="str" cm="1">
        <f t="array" aca="1" ref="DM59" ca="1">IFERROR(IF(AM59*fxVal_normal=_PL!AM59,"",IF(OR(AM59="", NOT(ISNUMBER(AM59)), ISERROR(AM59), $B59=""), "",
   IF($I59=1,
      IFBLANK(
         _xldudf_CX_PUSH(AM59*fxVal_normal, CX_ENTITY, $B59, AM$11, AM$14, AM$19,),
         ""
      ),
      IF($I59=2,
         IFBLANK(
            _xldudf_CX_PUSH(AM59, CX_ENTITY, $B59, AM$11, AM$14, AM$19,),
            ""
         ),
         IF($I59=3,
            "",
            IFBLANK(
               _xldudf_CX_PUSH(AM59, CX_ENTITY, $B59, AM$11, AM$14, AM$19,),
               ""
            )
         )
      )
   )
)),"")</f>
        <v/>
      </c>
      <c r="DN59" s="2445" t="str" cm="1">
        <f t="array" aca="1" ref="DN59" ca="1">IFERROR(IF(AN59*fxVal_normal=_PL!AN59,"",IF(OR(AN59="", NOT(ISNUMBER(AN59)), ISERROR(AN59), $B59=""), "",
   IF($I59=1,
      IFBLANK(
         _xldudf_CX_PUSH(AN59*fxVal_normal, CX_ENTITY, $B59, AN$11, AN$14, AN$19,),
         ""
      ),
      IF($I59=2,
         IFBLANK(
            _xldudf_CX_PUSH(AN59, CX_ENTITY, $B59, AN$11, AN$14, AN$19,),
            ""
         ),
         IF($I59=3,
            "",
            IFBLANK(
               _xldudf_CX_PUSH(AN59, CX_ENTITY, $B59, AN$11, AN$14, AN$19,),
               ""
            )
         )
      )
   )
)),"")</f>
        <v/>
      </c>
      <c r="DO59" s="2445" t="str" cm="1">
        <f t="array" aca="1" ref="DO59" ca="1">IFERROR(IF(AO59*fxVal_normal=_PL!AO59,"",IF(OR(AO59="", NOT(ISNUMBER(AO59)), ISERROR(AO59), $B59=""), "",
   IF($I59=1,
      IFBLANK(
         _xldudf_CX_PUSH(AO59*fxVal_normal, CX_ENTITY, $B59, AO$11, AO$14, AO$19,),
         ""
      ),
      IF($I59=2,
         IFBLANK(
            _xldudf_CX_PUSH(AO59, CX_ENTITY, $B59, AO$11, AO$14, AO$19,),
            ""
         ),
         IF($I59=3,
            "",
            IFBLANK(
               _xldudf_CX_PUSH(AO59, CX_ENTITY, $B59, AO$11, AO$14, AO$19,),
               ""
            )
         )
      )
   )
)),"")</f>
        <v/>
      </c>
      <c r="DP59" s="2445" t="str" cm="1">
        <f t="array" aca="1" ref="DP59" ca="1">IFERROR(IF(AP59*fxVal_normal=_PL!AP59,"",IF(OR(AP59="", NOT(ISNUMBER(AP59)), ISERROR(AP59), $B59=""), "",
   IF($I59=1,
      IFBLANK(
         _xldudf_CX_PUSH(AP59*fxVal_normal, CX_ENTITY, $B59, AP$11, AP$14, AP$19,),
         ""
      ),
      IF($I59=2,
         IFBLANK(
            _xldudf_CX_PUSH(AP59, CX_ENTITY, $B59, AP$11, AP$14, AP$19,),
            ""
         ),
         IF($I59=3,
            "",
            IFBLANK(
               _xldudf_CX_PUSH(AP59, CX_ENTITY, $B59, AP$11, AP$14, AP$19,),
               ""
            )
         )
      )
   )
)),"")</f>
        <v/>
      </c>
      <c r="DQ59" s="2445" t="str" cm="1">
        <f t="array" aca="1" ref="DQ59" ca="1">IFERROR(IF(AQ59*fxVal_normal=_PL!AQ59,"",IF(OR(AQ59="", NOT(ISNUMBER(AQ59)), ISERROR(AQ59), $B59=""), "",
   IF($I59=1,
      IFBLANK(
         _xldudf_CX_PUSH(AQ59*fxVal_normal, CX_ENTITY, $B59, AQ$11, AQ$14, AQ$19,),
         ""
      ),
      IF($I59=2,
         IFBLANK(
            _xldudf_CX_PUSH(AQ59, CX_ENTITY, $B59, AQ$11, AQ$14, AQ$19,),
            ""
         ),
         IF($I59=3,
            "",
            IFBLANK(
               _xldudf_CX_PUSH(AQ59, CX_ENTITY, $B59, AQ$11, AQ$14, AQ$19,),
               ""
            )
         )
      )
   )
)),"")</f>
        <v/>
      </c>
      <c r="DR59" s="2445" t="str" cm="1">
        <f t="array" aca="1" ref="DR59" ca="1">IFERROR(IF(AR59*fxVal_normal=_PL!AR59,"",IF(OR(AR59="", NOT(ISNUMBER(AR59)), ISERROR(AR59), $B59=""), "",
   IF($I59=1,
      IFBLANK(
         _xldudf_CX_PUSH(AR59*fxVal_normal, CX_ENTITY, $B59, AR$11, AR$14, AR$19,),
         ""
      ),
      IF($I59=2,
         IFBLANK(
            _xldudf_CX_PUSH(AR59, CX_ENTITY, $B59, AR$11, AR$14, AR$19,),
            ""
         ),
         IF($I59=3,
            "",
            IFBLANK(
               _xldudf_CX_PUSH(AR59, CX_ENTITY, $B59, AR$11, AR$14, AR$19,),
               ""
            )
         )
      )
   )
)),"")</f>
        <v/>
      </c>
      <c r="DS59" s="2445" t="str" cm="1">
        <f t="array" aca="1" ref="DS59" ca="1">IFERROR(IF(AS59*fxVal_normal=_PL!AS59,"",IF(OR(AS59="", NOT(ISNUMBER(AS59)), ISERROR(AS59), $B59=""), "",
   IF($I59=1,
      IFBLANK(
         _xldudf_CX_PUSH(AS59*fxVal_normal, CX_ENTITY, $B59, AS$11, AS$14, AS$19,),
         ""
      ),
      IF($I59=2,
         IFBLANK(
            _xldudf_CX_PUSH(AS59, CX_ENTITY, $B59, AS$11, AS$14, AS$19,),
            ""
         ),
         IF($I59=3,
            "",
            IFBLANK(
               _xldudf_CX_PUSH(AS59, CX_ENTITY, $B59, AS$11, AS$14, AS$19,),
               ""
            )
         )
      )
   )
)),"")</f>
        <v/>
      </c>
      <c r="DT59" s="2445" t="str" cm="1">
        <f t="array" aca="1" ref="DT59" ca="1">IFERROR(IF(AT59*fxVal_normal=_PL!AT59,"",IF(OR(AT59="", NOT(ISNUMBER(AT59)), ISERROR(AT59), $B59=""), "",
   IF($I59=1,
      IFBLANK(
         _xldudf_CX_PUSH(AT59*fxVal_normal, CX_ENTITY, $B59, AT$11, AT$14, AT$19,),
         ""
      ),
      IF($I59=2,
         IFBLANK(
            _xldudf_CX_PUSH(AT59, CX_ENTITY, $B59, AT$11, AT$14, AT$19,),
            ""
         ),
         IF($I59=3,
            "",
            IFBLANK(
               _xldudf_CX_PUSH(AT59, CX_ENTITY, $B59, AT$11, AT$14, AT$19,),
               ""
            )
         )
      )
   )
)),"")</f>
        <v/>
      </c>
      <c r="DU59" s="2445" t="str" cm="1">
        <f t="array" aca="1" ref="DU59" ca="1">IFERROR(IF(AU59*fxVal_normal=_PL!AU59,"",IF(OR(AU59="", NOT(ISNUMBER(AU59)), ISERROR(AU59), $B59=""), "",
   IF($I59=1,
      IFBLANK(
         _xldudf_CX_PUSH(AU59*fxVal_normal, CX_ENTITY, $B59, AU$11, AU$14, AU$19,),
         ""
      ),
      IF($I59=2,
         IFBLANK(
            _xldudf_CX_PUSH(AU59, CX_ENTITY, $B59, AU$11, AU$14, AU$19,),
            ""
         ),
         IF($I59=3,
            "",
            IFBLANK(
               _xldudf_CX_PUSH(AU59, CX_ENTITY, $B59, AU$11, AU$14, AU$19,),
               ""
            )
         )
      )
   )
)),"")</f>
        <v/>
      </c>
      <c r="DV59" s="2445" t="str" cm="1">
        <f t="array" aca="1" ref="DV59" ca="1">IFERROR(IF(AV59*fxVal_normal=_PL!AV59,"",IF(OR(AV59="", NOT(ISNUMBER(AV59)), ISERROR(AV59), $B59=""), "",
   IF($I59=1,
      IFBLANK(
         _xldudf_CX_PUSH(AV59*fxVal_normal, CX_ENTITY, $B59, AV$11, AV$14, AV$19,),
         ""
      ),
      IF($I59=2,
         IFBLANK(
            _xldudf_CX_PUSH(AV59, CX_ENTITY, $B59, AV$11, AV$14, AV$19,),
            ""
         ),
         IF($I59=3,
            "",
            IFBLANK(
               _xldudf_CX_PUSH(AV59, CX_ENTITY, $B59, AV$11, AV$14, AV$19,),
               ""
            )
         )
      )
   )
)),"")</f>
        <v/>
      </c>
      <c r="DW59" s="2445" t="str" cm="1">
        <f t="array" aca="1" ref="DW59" ca="1">IFERROR(IF(AW59*fxVal_normal=_PL!AW59,"",IF(OR(AW59="", NOT(ISNUMBER(AW59)), ISERROR(AW59), $B59=""), "",
   IF($I59=1,
      IFBLANK(
         _xldudf_CX_PUSH(AW59*fxVal_normal, CX_ENTITY, $B59, AW$11, AW$14, AW$19,),
         ""
      ),
      IF($I59=2,
         IFBLANK(
            _xldudf_CX_PUSH(AW59, CX_ENTITY, $B59, AW$11, AW$14, AW$19,),
            ""
         ),
         IF($I59=3,
            "",
            IFBLANK(
               _xldudf_CX_PUSH(AW59, CX_ENTITY, $B59, AW$11, AW$14, AW$19,),
               ""
            )
         )
      )
   )
)),"")</f>
        <v/>
      </c>
      <c r="DX59" s="2445" t="str" cm="1">
        <f t="array" aca="1" ref="DX59" ca="1">IFERROR(IF(AX59*fxVal_normal=_PL!AX59,"",IF(OR(AX59="", NOT(ISNUMBER(AX59)), ISERROR(AX59), $B59=""), "",
   IF($I59=1,
      IFBLANK(
         _xldudf_CX_PUSH(AX59*fxVal_normal, CX_ENTITY, $B59, AX$11, AX$14, AX$19,),
         ""
      ),
      IF($I59=2,
         IFBLANK(
            _xldudf_CX_PUSH(AX59, CX_ENTITY, $B59, AX$11, AX$14, AX$19,),
            ""
         ),
         IF($I59=3,
            "",
            IFBLANK(
               _xldudf_CX_PUSH(AX59, CX_ENTITY, $B59, AX$11, AX$14, AX$19,),
               ""
            )
         )
      )
   )
)),"")</f>
        <v/>
      </c>
      <c r="DY59" s="2445" t="str" cm="1">
        <f t="array" aca="1" ref="DY59" ca="1">IFERROR(IF(AY59*fxVal_normal=_PL!AY59,"",IF(OR(AY59="", NOT(ISNUMBER(AY59)), ISERROR(AY59), $B59=""), "",
   IF($I59=1,
      IFBLANK(
         _xldudf_CX_PUSH(AY59*fxVal_normal, CX_ENTITY, $B59, AY$11, AY$14, AY$19,),
         ""
      ),
      IF($I59=2,
         IFBLANK(
            _xldudf_CX_PUSH(AY59, CX_ENTITY, $B59, AY$11, AY$14, AY$19,),
            ""
         ),
         IF($I59=3,
            "",
            IFBLANK(
               _xldudf_CX_PUSH(AY59, CX_ENTITY, $B59, AY$11, AY$14, AY$19,),
               ""
            )
         )
      )
   )
)),"")</f>
        <v/>
      </c>
      <c r="DZ59" s="2445" t="str" cm="1">
        <f t="array" aca="1" ref="DZ59" ca="1">IFERROR(IF(AZ59*fxVal_normal=_PL!AZ59,"",IF(OR(AZ59="", NOT(ISNUMBER(AZ59)), ISERROR(AZ59), $B59=""), "",
   IF($I59=1,
      IFBLANK(
         _xldudf_CX_PUSH(AZ59*fxVal_normal, CX_ENTITY, $B59, AZ$11, AZ$14, AZ$19,),
         ""
      ),
      IF($I59=2,
         IFBLANK(
            _xldudf_CX_PUSH(AZ59, CX_ENTITY, $B59, AZ$11, AZ$14, AZ$19,),
            ""
         ),
         IF($I59=3,
            "",
            IFBLANK(
               _xldudf_CX_PUSH(AZ59, CX_ENTITY, $B59, AZ$11, AZ$14, AZ$19,),
               ""
            )
         )
      )
   )
)),"")</f>
        <v/>
      </c>
      <c r="EA59" s="2445" t="str" cm="1">
        <f t="array" aca="1" ref="EA59" ca="1">IFERROR(IF(BA59*fxVal_normal=_PL!BA59,"",IF(OR(BA59="", NOT(ISNUMBER(BA59)), ISERROR(BA59), $B59=""), "",
   IF($I59=1,
      IFBLANK(
         _xldudf_CX_PUSH(BA59*fxVal_normal, CX_ENTITY, $B59, BA$11, BA$14, BA$19,),
         ""
      ),
      IF($I59=2,
         IFBLANK(
            _xldudf_CX_PUSH(BA59, CX_ENTITY, $B59, BA$11, BA$14, BA$19,),
            ""
         ),
         IF($I59=3,
            "",
            IFBLANK(
               _xldudf_CX_PUSH(BA59, CX_ENTITY, $B59, BA$11, BA$14, BA$19,),
               ""
            )
         )
      )
   )
)),"")</f>
        <v/>
      </c>
      <c r="EB59" s="2445" t="str" cm="1">
        <f t="array" aca="1" ref="EB59" ca="1">IFERROR(IF(BB59*fxVal_normal=_PL!BB59,"",IF(OR(BB59="", NOT(ISNUMBER(BB59)), ISERROR(BB59), $B59=""), "",
   IF($I59=1,
      IFBLANK(
         _xldudf_CX_PUSH(BB59*fxVal_normal, CX_ENTITY, $B59, BB$11, BB$14, BB$19,),
         ""
      ),
      IF($I59=2,
         IFBLANK(
            _xldudf_CX_PUSH(BB59, CX_ENTITY, $B59, BB$11, BB$14, BB$19,),
            ""
         ),
         IF($I59=3,
            "",
            IFBLANK(
               _xldudf_CX_PUSH(BB59, CX_ENTITY, $B59, BB$11, BB$14, BB$19,),
               ""
            )
         )
      )
   )
)),"")</f>
        <v/>
      </c>
      <c r="EC59" s="2445" t="str" cm="1">
        <f t="array" aca="1" ref="EC59" ca="1">IFERROR(IF(BC59*fxVal_normal=_PL!BC59,"",IF(OR(BC59="", NOT(ISNUMBER(BC59)), ISERROR(BC59), $B59=""), "",
   IF($I59=1,
      IFBLANK(
         _xldudf_CX_PUSH(BC59*fxVal_normal, CX_ENTITY, $B59, BC$11, BC$14, BC$19,),
         ""
      ),
      IF($I59=2,
         IFBLANK(
            _xldudf_CX_PUSH(BC59, CX_ENTITY, $B59, BC$11, BC$14, BC$19,),
            ""
         ),
         IF($I59=3,
            "",
            IFBLANK(
               _xldudf_CX_PUSH(BC59, CX_ENTITY, $B59, BC$11, BC$14, BC$19,),
               ""
            )
         )
      )
   )
)),"")</f>
        <v/>
      </c>
      <c r="ED59" s="2445" t="str" cm="1">
        <f t="array" aca="1" ref="ED59" ca="1">IFERROR(IF(BD59*fxVal_normal=_PL!BD59,"",IF(OR(BD59="", NOT(ISNUMBER(BD59)), ISERROR(BD59), $B59=""), "",
   IF($I59=1,
      IFBLANK(
         _xldudf_CX_PUSH(BD59*fxVal_normal, CX_ENTITY, $B59, BD$11, BD$14, BD$19,),
         ""
      ),
      IF($I59=2,
         IFBLANK(
            _xldudf_CX_PUSH(BD59, CX_ENTITY, $B59, BD$11, BD$14, BD$19,),
            ""
         ),
         IF($I59=3,
            "",
            IFBLANK(
               _xldudf_CX_PUSH(BD59, CX_ENTITY, $B59, BD$11, BD$14, BD$19,),
               ""
            )
         )
      )
   )
)),"")</f>
        <v/>
      </c>
      <c r="EE59" s="2445" t="str" cm="1">
        <f t="array" aca="1" ref="EE59" ca="1">IFERROR(IF(BE59*fxVal_normal=_PL!BE59,"",IF(OR(BE59="", NOT(ISNUMBER(BE59)), ISERROR(BE59), $B59=""), "",
   IF($I59=1,
      IFBLANK(
         _xldudf_CX_PUSH(BE59*fxVal_normal, CX_ENTITY, $B59, BE$11, BE$14, BE$19,),
         ""
      ),
      IF($I59=2,
         IFBLANK(
            _xldudf_CX_PUSH(BE59, CX_ENTITY, $B59, BE$11, BE$14, BE$19,),
            ""
         ),
         IF($I59=3,
            "",
            IFBLANK(
               _xldudf_CX_PUSH(BE59, CX_ENTITY, $B59, BE$11, BE$14, BE$19,),
               ""
            )
         )
      )
   )
)),"")</f>
        <v/>
      </c>
      <c r="EF59" s="2445" t="str" cm="1">
        <f t="array" aca="1" ref="EF59" ca="1">IFERROR(IF(BF59*fxVal_normal=_PL!BF59,"",IF(OR(BF59="", NOT(ISNUMBER(BF59)), ISERROR(BF59), $B59=""), "",
   IF($I59=1,
      IFBLANK(
         _xldudf_CX_PUSH(BF59*fxVal_normal, CX_ENTITY, $B59, BF$11, BF$14, BF$19,),
         ""
      ),
      IF($I59=2,
         IFBLANK(
            _xldudf_CX_PUSH(BF59, CX_ENTITY, $B59, BF$11, BF$14, BF$19,),
            ""
         ),
         IF($I59=3,
            "",
            IFBLANK(
               _xldudf_CX_PUSH(BF59, CX_ENTITY, $B59, BF$11, BF$14, BF$19,),
               ""
            )
         )
      )
   )
)),"")</f>
        <v/>
      </c>
      <c r="EG59" s="2445" t="str" cm="1">
        <f t="array" aca="1" ref="EG59" ca="1">IFERROR(IF(BG59*fxVal_normal=_PL!BG59,"",IF(OR(BG59="", NOT(ISNUMBER(BG59)), ISERROR(BG59), $B59=""), "",
   IF($I59=1,
      IFBLANK(
         _xldudf_CX_PUSH(BG59*fxVal_normal, CX_ENTITY, $B59, BG$11, BG$14, BG$19,),
         ""
      ),
      IF($I59=2,
         IFBLANK(
            _xldudf_CX_PUSH(BG59, CX_ENTITY, $B59, BG$11, BG$14, BG$19,),
            ""
         ),
         IF($I59=3,
            "",
            IFBLANK(
               _xldudf_CX_PUSH(BG59, CX_ENTITY, $B59, BG$11, BG$14, BG$19,),
               ""
            )
         )
      )
   )
)),"")</f>
        <v/>
      </c>
      <c r="EH59" s="2445" t="str" cm="1">
        <f t="array" aca="1" ref="EH59" ca="1">IFERROR(IF(BH59*fxVal_normal=_PL!BH59,"",IF(OR(BH59="", NOT(ISNUMBER(BH59)), ISERROR(BH59), $B59=""), "",
   IF($I59=1,
      IFBLANK(
         _xldudf_CX_PUSH(BH59*fxVal_normal, CX_ENTITY, $B59, BH$11, BH$14, BH$19,),
         ""
      ),
      IF($I59=2,
         IFBLANK(
            _xldudf_CX_PUSH(BH59, CX_ENTITY, $B59, BH$11, BH$14, BH$19,),
            ""
         ),
         IF($I59=3,
            "",
            IFBLANK(
               _xldudf_CX_PUSH(BH59, CX_ENTITY, $B59, BH$11, BH$14, BH$19,),
               ""
            )
         )
      )
   )
)),"")</f>
        <v/>
      </c>
      <c r="EI59" s="2445" t="str" cm="1">
        <f t="array" aca="1" ref="EI59" ca="1">IFERROR(IF(BI59*fxVal_normal=_PL!BI59,"",IF(OR(BI59="", NOT(ISNUMBER(BI59)), ISERROR(BI59), $B59=""), "",
   IF($I59=1,
      IFBLANK(
         _xldudf_CX_PUSH(BI59*fxVal_normal, CX_ENTITY, $B59, BI$11, BI$14, BI$19,),
         ""
      ),
      IF($I59=2,
         IFBLANK(
            _xldudf_CX_PUSH(BI59, CX_ENTITY, $B59, BI$11, BI$14, BI$19,),
            ""
         ),
         IF($I59=3,
            "",
            IFBLANK(
               _xldudf_CX_PUSH(BI59, CX_ENTITY, $B59, BI$11, BI$14, BI$19,),
               ""
            )
         )
      )
   )
)),"")</f>
        <v/>
      </c>
      <c r="EJ59" s="2445" t="str" cm="1">
        <f t="array" aca="1" ref="EJ59" ca="1">IFERROR(IF(BJ59*fxVal_normal=_PL!BJ59,"",IF(OR(BJ59="", NOT(ISNUMBER(BJ59)), ISERROR(BJ59), $B59=""), "",
   IF($I59=1,
      IFBLANK(
         _xldudf_CX_PUSH(BJ59*fxVal_normal, CX_ENTITY, $B59, BJ$11, BJ$14, BJ$19,),
         ""
      ),
      IF($I59=2,
         IFBLANK(
            _xldudf_CX_PUSH(BJ59, CX_ENTITY, $B59, BJ$11, BJ$14, BJ$19,),
            ""
         ),
         IF($I59=3,
            "",
            IFBLANK(
               _xldudf_CX_PUSH(BJ59, CX_ENTITY, $B59, BJ$11, BJ$14, BJ$19,),
               ""
            )
         )
      )
   )
)),"")</f>
        <v/>
      </c>
      <c r="EK59" s="2445" t="str" cm="1">
        <f t="array" aca="1" ref="EK59" ca="1">IFERROR(IF(BK59*fxVal_normal=_PL!BK59,"",IF(OR(BK59="", NOT(ISNUMBER(BK59)), ISERROR(BK59), $B59=""), "",
   IF($I59=1,
      IFBLANK(
         _xldudf_CX_PUSH(BK59*fxVal_normal, CX_ENTITY, $B59, BK$11, BK$14, BK$19,),
         ""
      ),
      IF($I59=2,
         IFBLANK(
            _xldudf_CX_PUSH(BK59, CX_ENTITY, $B59, BK$11, BK$14, BK$19,),
            ""
         ),
         IF($I59=3,
            "",
            IFBLANK(
               _xldudf_CX_PUSH(BK59, CX_ENTITY, $B59, BK$11, BK$14, BK$19,),
               ""
            )
         )
      )
   )
)),"")</f>
        <v/>
      </c>
      <c r="EL59" s="2445" t="str" cm="1">
        <f t="array" aca="1" ref="EL59" ca="1">IFERROR(IF(BL59*fxVal_normal=_PL!BL59,"",IF(OR(BL59="", NOT(ISNUMBER(BL59)), ISERROR(BL59), $B59=""), "",
   IF($I59=1,
      IFBLANK(
         _xldudf_CX_PUSH(BL59*fxVal_normal, CX_ENTITY, $B59, BL$11, BL$14, BL$19,),
         ""
      ),
      IF($I59=2,
         IFBLANK(
            _xldudf_CX_PUSH(BL59, CX_ENTITY, $B59, BL$11, BL$14, BL$19,),
            ""
         ),
         IF($I59=3,
            "",
            IFBLANK(
               _xldudf_CX_PUSH(BL59, CX_ENTITY, $B59, BL$11, BL$14, BL$19,),
               ""
            )
         )
      )
   )
)),"")</f>
        <v/>
      </c>
      <c r="EM59" s="2445" t="str" cm="1">
        <f t="array" aca="1" ref="EM59" ca="1">IFERROR(IF(BM59*fxVal_normal=_PL!BM59,"",IF(OR(BM59="", NOT(ISNUMBER(BM59)), ISERROR(BM59), $B59=""), "",
   IF($I59=1,
      IFBLANK(
         _xldudf_CX_PUSH(BM59*fxVal_normal, CX_ENTITY, $B59, BM$11, BM$14, BM$19,),
         ""
      ),
      IF($I59=2,
         IFBLANK(
            _xldudf_CX_PUSH(BM59, CX_ENTITY, $B59, BM$11, BM$14, BM$19,),
            ""
         ),
         IF($I59=3,
            "",
            IFBLANK(
               _xldudf_CX_PUSH(BM59, CX_ENTITY, $B59, BM$11, BM$14, BM$19,),
               ""
            )
         )
      )
   )
)),"")</f>
        <v/>
      </c>
      <c r="EN59" s="2445" t="str" cm="1">
        <f t="array" aca="1" ref="EN59" ca="1">IFERROR(IF(BN59*fxVal_normal=_PL!BN59,"",IF(OR(BN59="", NOT(ISNUMBER(BN59)), ISERROR(BN59), $B59=""), "",
   IF($I59=1,
      IFBLANK(
         _xldudf_CX_PUSH(BN59*fxVal_normal, CX_ENTITY, $B59, BN$11, BN$14, BN$19,),
         ""
      ),
      IF($I59=2,
         IFBLANK(
            _xldudf_CX_PUSH(BN59, CX_ENTITY, $B59, BN$11, BN$14, BN$19,),
            ""
         ),
         IF($I59=3,
            "",
            IFBLANK(
               _xldudf_CX_PUSH(BN59, CX_ENTITY, $B59, BN$11, BN$14, BN$19,),
               ""
            )
         )
      )
   )
)),"")</f>
        <v/>
      </c>
    </row>
    <row r="60" spans="1:147" ht="21" customHeight="1">
      <c r="A60" s="1626"/>
      <c r="B60" s="2439" t="str">
        <f>_xlfn.LET(
_xlpm.IsNotAttrDynamic, D60="",
_xlpm.Attr,_PL!F60,
_xlpm.NotInUse,Y60=D60,
_xlpm.RESULT, IF(_xlpm.IsNotAttrDynamic, _xlpm.Attr, IF( _xlpm.NotInUse, "", Y60)
),IF(_xlpm.RESULT ="", "", _xlpm.RESULT))</f>
        <v>Custom Metric Amount 4 [Calculated]</v>
      </c>
      <c r="C60" s="2439" t="str" cm="1">
        <f t="array" ref="C60">IFBLANK(_PL!C60,"")</f>
        <v>Custom Metric - Label 4 [Calculated]</v>
      </c>
      <c r="D60" s="1548"/>
      <c r="E60" s="577" t="str">
        <f t="shared" ref="E60:E66" si="19">IF(Y60="","",Y60)</f>
        <v/>
      </c>
      <c r="F60" s="578"/>
      <c r="G60" s="578"/>
      <c r="H60" s="401">
        <v>1</v>
      </c>
      <c r="I60" s="401">
        <v>1</v>
      </c>
      <c r="J60" s="401" t="str" cm="1">
        <f t="array" ref="J60">IFBLANK( Z60,"")</f>
        <v/>
      </c>
      <c r="K60" s="578" t="str">
        <f t="shared" si="17"/>
        <v>No</v>
      </c>
      <c r="L60" s="37"/>
      <c r="N60" s="158"/>
      <c r="O60" s="101"/>
      <c r="P60" s="52"/>
      <c r="Q60" s="101"/>
      <c r="R60" s="539"/>
      <c r="S60" s="101"/>
      <c r="T60" s="101"/>
      <c r="U60" s="39"/>
      <c r="V60" s="37"/>
      <c r="W60" s="91" t="str">
        <f t="shared" si="18"/>
        <v>Actual</v>
      </c>
      <c r="X60" s="2081" t="e">
        <f ca="1">_PL!X60</f>
        <v>#NAME?</v>
      </c>
      <c r="Y60" s="2371"/>
      <c r="Z60" s="198" t="str">
        <f t="shared" ref="Z60:Z66" si="20">IF(Y60="", "", 0)</f>
        <v/>
      </c>
      <c r="AA60" s="200" t="str" cm="1">
        <f t="array" aca="1" ref="AA60" ca="1">_xlfn.LET(
_xlpm._termname, $Y60,
_xlpm._icon, "Define",
_xlpm._location, _xlfn.XLOOKUP(_xlpm._termname, $Y$249:$Y$338,$Y$249:$Y$338),
_xlpm._hyperlink, HYPERLINK("#"&amp;CELL("address",_xlpm._location), _xlpm._icon),
IF(Y60="", "", _xlpm._hyperlink)
)</f>
        <v/>
      </c>
      <c r="AB60" s="1335" t="str" cm="1">
        <f t="array" ref="AB60">IFBLANK(Y60,"")</f>
        <v/>
      </c>
      <c r="AC60" s="2468" t="str" cm="1">
        <f t="array" aca="1" ref="AC60" ca="1">_xlfn.LET(
_xlpm._termname, $AB60,
_xlpm._iconname, "find",
_xlpm._icon, fx_getIcon(_xlpm._iconname),
_xlpm._location, _xlfn.XLOOKUP(LOWER(_xlpm._termname), LOWER(tbl_acctDef[Term]),tbl_acctDef[Term]),
_xlpm._hyperlink, HYPERLINK("#"&amp;CELL("address",_xlpm._location), _xlpm._icon),
IFERROR(_xlpm._hyperlink,"")
)</f>
        <v/>
      </c>
      <c r="AD60" s="2478" t="str" cm="1">
        <f t="array" ref="AD60">IF($Y60= "", "", _xlfn.XLOOKUP($W60 &amp; $Y60,$W$249:$W$337&amp;$Y$249:$Y$338, $AD$249:$BN$338))</f>
        <v/>
      </c>
      <c r="AE60" s="2478"/>
      <c r="AF60" s="2478"/>
      <c r="AG60" s="2478"/>
      <c r="AH60" s="2478"/>
      <c r="AI60" s="2478"/>
      <c r="AJ60" s="2478"/>
      <c r="AK60" s="2478"/>
      <c r="AL60" s="2478"/>
      <c r="AM60" s="2478"/>
      <c r="AN60" s="2478"/>
      <c r="AO60" s="2478"/>
      <c r="AP60" s="2478"/>
      <c r="AQ60" s="2478"/>
      <c r="AR60" s="2478"/>
      <c r="AS60" s="2478"/>
      <c r="AT60" s="2478"/>
      <c r="AU60" s="2478"/>
      <c r="AV60" s="2478"/>
      <c r="AW60" s="2478"/>
      <c r="AX60" s="2478"/>
      <c r="AY60" s="2478"/>
      <c r="AZ60" s="2478"/>
      <c r="BA60" s="2478"/>
      <c r="BB60" s="2478"/>
      <c r="BC60" s="2478"/>
      <c r="BD60" s="2478"/>
      <c r="BE60" s="2478"/>
      <c r="BF60" s="2478"/>
      <c r="BG60" s="2478"/>
      <c r="BH60" s="2478"/>
      <c r="BI60" s="2478"/>
      <c r="BJ60" s="2478"/>
      <c r="BK60" s="2478"/>
      <c r="BL60" s="2478"/>
      <c r="BM60" s="2478"/>
      <c r="BN60" s="2478"/>
      <c r="BO60" s="2479"/>
      <c r="BP60" s="2479"/>
      <c r="BQ60" s="2479"/>
      <c r="BR60" s="2479"/>
      <c r="BS60" s="2479"/>
      <c r="BT60" s="2479"/>
      <c r="BU60" s="2479"/>
      <c r="BV60" s="2479"/>
      <c r="BW60" s="2479"/>
      <c r="BX60" s="2479"/>
      <c r="BY60" s="2479"/>
      <c r="BZ60" s="2479"/>
      <c r="CA60" s="34"/>
      <c r="CC60" s="33"/>
      <c r="CD60" s="1461" t="str" cm="1">
        <f t="array" ref="CD60">_xlfn.LET( _xlpm.CheckBlank, SUM(PL!$AD60:'PL'!$BN60) = 0, IF(_xlpm.CheckBlank, "", SUM(_xlfn._xlws.FILTER(PL!$AD60:$BN60,(YEAR(PL!$AD$12:$BN$12)=PL!CD$12)*(array_timeline&lt;=PL!CD$11)))))</f>
        <v/>
      </c>
      <c r="CE60" s="1461" t="str" cm="1">
        <f t="array" ref="CE60">_xlfn.LET( _xlpm.CheckBlank, SUM(PL!$AD60:'PL'!$BN60) = 0, IF(_xlpm.CheckBlank, "", SUM(_xlfn._xlws.FILTER(PL!$AD60:$BN60,(YEAR(PL!$AD$12:$BN$12)=PL!CE$12)*(array_timeline&lt;=PL!CE$11)))))</f>
        <v/>
      </c>
      <c r="CF60" s="2480"/>
      <c r="CG60" s="1461" t="str" cm="1">
        <f t="array" ref="CG60">IFERROR(_xlfn.LET(_xlpm.CheckBlank,SUM(PL!$AD60:$BN60)=0,IF(_xlpm.CheckBlank,"",SUM(_xlfn._xlws.FILTER(PL!$AD60:$BN60,(YEAR(PL!$AD$12:$BN$12)=PL!CG$12)*(array_timeline&lt;=PL!CG$11))))),"n/a")</f>
        <v/>
      </c>
      <c r="CH60" s="1461" t="str" cm="1">
        <f t="array" ref="CH60">_xlfn.LET( _xlpm.CheckBlank, SUM(PL!$AD60:$BN60) = 0, IF(_xlpm.CheckBlank, "", SUM(_xlfn._xlws.FILTER(PL!$AD60:$BN60,(YEAR(PL!$AD$12:$BN$12)=PL!CH$12)*(array_timeline&lt;=PL!CH$11)))))</f>
        <v/>
      </c>
      <c r="CI60" s="88"/>
      <c r="CJ60" s="1461" t="str" cm="1">
        <f t="array" ref="CJ60">_xlfn.LET( _xlpm.CheckBlank, SUM(PL!$AD60:$BN60) = 0, IF(_xlpm.CheckBlank, "", SUM(_xlfn.TAKE(_xlfn.DROP(PL!$AD60:$BN60, ,-DATEDIFF(PL!CJ$11, val_asOfDate,"M")),1,-12))))</f>
        <v/>
      </c>
      <c r="CK60" s="1461" t="str" cm="1">
        <f t="array" ref="CK60">_xlfn.LET( _xlpm.CheckBlank, SUM(PL!$AD60:$BN60) = 0, IF(_xlpm.CheckBlank, "", SUM(_xlfn.TAKE(_xlfn.DROP(PL!$AD60:$BN60, ,-DATEDIFF(PL!CK$11, val_asOfDate,"M")),1,-12))))</f>
        <v/>
      </c>
      <c r="CL60" s="88"/>
      <c r="CM60" s="2357" t="str" cm="1">
        <f t="array" ref="CM60">IF($Y60="","",_xlfn.XLOOKUP($W60&amp;$Y60,$W$250:$W$338&amp;$Y$250:$Y$338,$CM$250:$CN$338))</f>
        <v/>
      </c>
      <c r="CN60" s="2357"/>
      <c r="CO60" s="3"/>
      <c r="CP60" s="2357" t="str" cm="1">
        <f t="array" ref="CP60">IF($Y60="","",_xlfn.XLOOKUP($W60&amp;$Y60,$W$250:$W$338&amp;$Y$250:$Y$338,$CP$250:$CQ$338))</f>
        <v/>
      </c>
      <c r="CQ60" s="2357"/>
      <c r="CR60" s="34"/>
      <c r="CS60" s="2056"/>
      <c r="CT60" s="2616"/>
      <c r="CU60" s="2616"/>
      <c r="CV60" s="2616"/>
      <c r="CW60" s="2616"/>
      <c r="CX60" s="2443"/>
      <c r="CY60" s="2444" t="str" cm="1">
        <f t="array" aca="1" ref="CY60" ca="1">IFERROR(IF(CM60*fxVal_normal=_PL!CM60,"",IF(OR($CM60="",$CM60=0, NOT(ISNUMBER($CM60)), ISERROR($CM60), $B60=""), "",
   IF($I60=1,
      IFBLANK(
         _xldudf_CX_PUSH($CM60*fxVal_normal, CX_ENTITY, $B60, $CM$11, $CM$14, $CM$19,),
         ""
      ),
      IF($I60=2,
         IFBLANK(
            _xldudf_CX_PUSH($CM60, CX_ENTITY, $B60, $CM$11, $CM$14, $CM$19,),
            ""
         ),
         IF($I60=3,
            "",
            IFBLANK(
               _xldudf_CX_PUSH($CM60, CX_ENTITY, $B60, $CM$11, $CM$14, $CM$19,),
               ""
            )
         )
      )
   )
)),"")</f>
        <v/>
      </c>
      <c r="CZ60" s="2444" t="str" cm="1">
        <f t="array" aca="1" ref="CZ60" ca="1">IFERROR(IF(CN60*fxVal_normal=_PL!CN60,"",IF(OR($CN60="",$CN60=0, NOT(ISNUMBER($CN60)), ISERROR($CN60), $B60=""), "",
   IF($I60=1,
      IFBLANK(
         _xldudf_CX_PUSH($CN60*fxVal_normal, CX_ENTITY, $B60, $CN$11, $CN$14, $CN$19,),
         ""
      ),
      IF($I60=2,
         IFBLANK(
            _xldudf_CX_PUSH($CN60, CX_ENTITY, $B60, $CN$11, $CN$14, $CN$19,),
            ""
         ),
         IF($I60=3,
            "",
            IFBLANK(
               _xldudf_CX_PUSH($CN60, CX_ENTITY, $B60, $CN$11, $CN$14, $CN$19,),
               ""
            )
         )
      )
   )
)),"")</f>
        <v/>
      </c>
      <c r="DA60" s="2444" t="str" cm="1">
        <f t="array" aca="1" ref="DA60" ca="1">IFERROR(IF(CP60*fxVal_normal=_PL!CP60,"",IF(OR($CP60="",$CP60=0, NOT(ISNUMBER($CP60)), ISERROR($CP60), $B60=""), "",
   IF($I60=1,
      IFBLANK(
         _xldudf_CX_PUSH($CP60*fxVal_normal, CX_ENTITY, $B60, $CP$11, $CP$14, $CP$19,),
         ""
      ),
      IF($I60=2,
         IFBLANK(
            _xldudf_CX_PUSH($CP60, CX_ENTITY, $B60, $CP$11, $CP$14, $CP$19,),
            ""
         ),
         IF($I60=3,
            "",
            IFBLANK(
               _xldudf_CX_PUSH($CP60, CX_ENTITY, $B60, $CP$11, $CP$14, $CP$19,),
               ""
            )
         )
      )
   )
)),"")</f>
        <v/>
      </c>
      <c r="DB60" s="2444" t="str" cm="1">
        <f t="array" aca="1" ref="DB60" ca="1">IFERROR(IF(CQ60*fxVal_normal=_PL!CQ60,"",IF(OR($CQ60="", $CQ60=0, NOT(ISNUMBER($CQ60)), ISERROR($CQ60), $B60=""), "",
   IF($I60=1,
      IFBLANK(
         _xldudf_CX_PUSH($CQ60*fxVal_normal, CX_ENTITY, $B60, $CQ$11, $CQ$14, $CQ$19,),
         ""
      ),
      IF($I60=2,
         IFBLANK(
            _xldudf_CX_PUSH($CQ60, CX_ENTITY, $B60, $CQ$11, $CQ$14, $CQ$19,),
            ""
         ),
         IF($I60=3,
            "",
            IFBLANK(
               _xldudf_CX_PUSH($CQ60, CX_ENTITY, $B60, $CQ$11, $CQ$14, $CQ$19,),
               ""
            )
         )
      )
   ))
),"")</f>
        <v/>
      </c>
      <c r="DC60" s="2443"/>
      <c r="DD60" s="2445" t="str" cm="1">
        <f t="array" aca="1" ref="DD60" ca="1">IFERROR(IF(AD60*fxVal_normal=_PL!AD60,"",IF(OR(AD60="", NOT(ISNUMBER(AD60)), ISERROR(AD60), $B60=""), "",
   IF($I60=1,
      IFBLANK(
         _xldudf_CX_PUSH(AD60*fxVal_normal, CX_ENTITY, $B60, AD$11, AD$14, AD$19,),
         ""
      ),
      IF($I60=2,
         IFBLANK(
            _xldudf_CX_PUSH(AD60, CX_ENTITY, $B60, AD$11, AD$14, AD$19,),
            ""
         ),
         IF($I60=3,
            "",
            IFBLANK(
               _xldudf_CX_PUSH(AD60, CX_ENTITY, $B60, AD$11, AD$14, AD$19,),
               ""
            )
         )
      )
   )
)),"")</f>
        <v/>
      </c>
      <c r="DE60" s="2445" t="str" cm="1">
        <f t="array" aca="1" ref="DE60" ca="1">IFERROR(IF(AE60*fxVal_normal=_PL!AE60,"",IF(OR(AE60="", NOT(ISNUMBER(AE60)), ISERROR(AE60), $B60=""), "",
   IF($I60=1,
      IFBLANK(
         _xldudf_CX_PUSH(AE60*fxVal_normal, CX_ENTITY, $B60, AE$11, AE$14, AE$19,),
         ""
      ),
      IF($I60=2,
         IFBLANK(
            _xldudf_CX_PUSH(AE60, CX_ENTITY, $B60, AE$11, AE$14, AE$19,),
            ""
         ),
         IF($I60=3,
            "",
            IFBLANK(
               _xldudf_CX_PUSH(AE60, CX_ENTITY, $B60, AE$11, AE$14, AE$19,),
               ""
            )
         )
      )
   )
)),"")</f>
        <v/>
      </c>
      <c r="DF60" s="2445" t="str" cm="1">
        <f t="array" aca="1" ref="DF60" ca="1">IFERROR(IF(AF60*fxVal_normal=_PL!AF60,"",IF(OR(AF60="", NOT(ISNUMBER(AF60)), ISERROR(AF60), $B60=""), "",
   IF($I60=1,
      IFBLANK(
         _xldudf_CX_PUSH(AF60*fxVal_normal, CX_ENTITY, $B60, AF$11, AF$14, AF$19,),
         ""
      ),
      IF($I60=2,
         IFBLANK(
            _xldudf_CX_PUSH(AF60, CX_ENTITY, $B60, AF$11, AF$14, AF$19,),
            ""
         ),
         IF($I60=3,
            "",
            IFBLANK(
               _xldudf_CX_PUSH(AF60, CX_ENTITY, $B60, AF$11, AF$14, AF$19,),
               ""
            )
         )
      )
   )
)),"")</f>
        <v/>
      </c>
      <c r="DG60" s="2445" t="str" cm="1">
        <f t="array" aca="1" ref="DG60" ca="1">IFERROR(IF(AG60*fxVal_normal=_PL!AG60,"",IF(OR(AG60="", NOT(ISNUMBER(AG60)), ISERROR(AG60), $B60=""), "",
   IF($I60=1,
      IFBLANK(
         _xldudf_CX_PUSH(AG60*fxVal_normal, CX_ENTITY, $B60, AG$11, AG$14, AG$19,),
         ""
      ),
      IF($I60=2,
         IFBLANK(
            _xldudf_CX_PUSH(AG60, CX_ENTITY, $B60, AG$11, AG$14, AG$19,),
            ""
         ),
         IF($I60=3,
            "",
            IFBLANK(
               _xldudf_CX_PUSH(AG60, CX_ENTITY, $B60, AG$11, AG$14, AG$19,),
               ""
            )
         )
      )
   )
)),"")</f>
        <v/>
      </c>
      <c r="DH60" s="2445" t="str" cm="1">
        <f t="array" aca="1" ref="DH60" ca="1">IFERROR(IF(AH60*fxVal_normal=_PL!AH60,"",IF(OR(AH60="", NOT(ISNUMBER(AH60)), ISERROR(AH60), $B60=""), "",
   IF($I60=1,
      IFBLANK(
         _xldudf_CX_PUSH(AH60*fxVal_normal, CX_ENTITY, $B60, AH$11, AH$14, AH$19,),
         ""
      ),
      IF($I60=2,
         IFBLANK(
            _xldudf_CX_PUSH(AH60, CX_ENTITY, $B60, AH$11, AH$14, AH$19,),
            ""
         ),
         IF($I60=3,
            "",
            IFBLANK(
               _xldudf_CX_PUSH(AH60, CX_ENTITY, $B60, AH$11, AH$14, AH$19,),
               ""
            )
         )
      )
   )
)),"")</f>
        <v/>
      </c>
      <c r="DI60" s="2445" t="str" cm="1">
        <f t="array" aca="1" ref="DI60" ca="1">IFERROR(IF(AI60*fxVal_normal=_PL!AI60,"",IF(OR(AI60="", NOT(ISNUMBER(AI60)), ISERROR(AI60), $B60=""), "",
   IF($I60=1,
      IFBLANK(
         _xldudf_CX_PUSH(AI60*fxVal_normal, CX_ENTITY, $B60, AI$11, AI$14, AI$19,),
         ""
      ),
      IF($I60=2,
         IFBLANK(
            _xldudf_CX_PUSH(AI60, CX_ENTITY, $B60, AI$11, AI$14, AI$19,),
            ""
         ),
         IF($I60=3,
            "",
            IFBLANK(
               _xldudf_CX_PUSH(AI60, CX_ENTITY, $B60, AI$11, AI$14, AI$19,),
               ""
            )
         )
      )
   )
)),"")</f>
        <v/>
      </c>
      <c r="DJ60" s="2445" t="str" cm="1">
        <f t="array" aca="1" ref="DJ60" ca="1">IFERROR(IF(AJ60*fxVal_normal=_PL!AJ60,"",IF(OR(AJ60="", NOT(ISNUMBER(AJ60)), ISERROR(AJ60), $B60=""), "",
   IF($I60=1,
      IFBLANK(
         _xldudf_CX_PUSH(AJ60*fxVal_normal, CX_ENTITY, $B60, AJ$11, AJ$14, AJ$19,),
         ""
      ),
      IF($I60=2,
         IFBLANK(
            _xldudf_CX_PUSH(AJ60, CX_ENTITY, $B60, AJ$11, AJ$14, AJ$19,),
            ""
         ),
         IF($I60=3,
            "",
            IFBLANK(
               _xldudf_CX_PUSH(AJ60, CX_ENTITY, $B60, AJ$11, AJ$14, AJ$19,),
               ""
            )
         )
      )
   )
)),"")</f>
        <v/>
      </c>
      <c r="DK60" s="2445" t="str" cm="1">
        <f t="array" aca="1" ref="DK60" ca="1">IFERROR(IF(AK60*fxVal_normal=_PL!AK60,"",IF(OR(AK60="", NOT(ISNUMBER(AK60)), ISERROR(AK60), $B60=""), "",
   IF($I60=1,
      IFBLANK(
         _xldudf_CX_PUSH(AK60*fxVal_normal, CX_ENTITY, $B60, AK$11, AK$14, AK$19,),
         ""
      ),
      IF($I60=2,
         IFBLANK(
            _xldudf_CX_PUSH(AK60, CX_ENTITY, $B60, AK$11, AK$14, AK$19,),
            ""
         ),
         IF($I60=3,
            "",
            IFBLANK(
               _xldudf_CX_PUSH(AK60, CX_ENTITY, $B60, AK$11, AK$14, AK$19,),
               ""
            )
         )
      )
   )
)),"")</f>
        <v/>
      </c>
      <c r="DL60" s="2445" t="str" cm="1">
        <f t="array" aca="1" ref="DL60" ca="1">IFERROR(IF(AL60*fxVal_normal=_PL!AL60,"",IF(OR(AL60="", NOT(ISNUMBER(AL60)), ISERROR(AL60), $B60=""), "",
   IF($I60=1,
      IFBLANK(
         _xldudf_CX_PUSH(AL60*fxVal_normal, CX_ENTITY, $B60, AL$11, AL$14, AL$19,),
         ""
      ),
      IF($I60=2,
         IFBLANK(
            _xldudf_CX_PUSH(AL60, CX_ENTITY, $B60, AL$11, AL$14, AL$19,),
            ""
         ),
         IF($I60=3,
            "",
            IFBLANK(
               _xldudf_CX_PUSH(AL60, CX_ENTITY, $B60, AL$11, AL$14, AL$19,),
               ""
            )
         )
      )
   )
)),"")</f>
        <v/>
      </c>
      <c r="DM60" s="2445" t="str" cm="1">
        <f t="array" aca="1" ref="DM60" ca="1">IFERROR(IF(AM60*fxVal_normal=_PL!AM60,"",IF(OR(AM60="", NOT(ISNUMBER(AM60)), ISERROR(AM60), $B60=""), "",
   IF($I60=1,
      IFBLANK(
         _xldudf_CX_PUSH(AM60*fxVal_normal, CX_ENTITY, $B60, AM$11, AM$14, AM$19,),
         ""
      ),
      IF($I60=2,
         IFBLANK(
            _xldudf_CX_PUSH(AM60, CX_ENTITY, $B60, AM$11, AM$14, AM$19,),
            ""
         ),
         IF($I60=3,
            "",
            IFBLANK(
               _xldudf_CX_PUSH(AM60, CX_ENTITY, $B60, AM$11, AM$14, AM$19,),
               ""
            )
         )
      )
   )
)),"")</f>
        <v/>
      </c>
      <c r="DN60" s="2445" t="str" cm="1">
        <f t="array" aca="1" ref="DN60" ca="1">IFERROR(IF(AN60*fxVal_normal=_PL!AN60,"",IF(OR(AN60="", NOT(ISNUMBER(AN60)), ISERROR(AN60), $B60=""), "",
   IF($I60=1,
      IFBLANK(
         _xldudf_CX_PUSH(AN60*fxVal_normal, CX_ENTITY, $B60, AN$11, AN$14, AN$19,),
         ""
      ),
      IF($I60=2,
         IFBLANK(
            _xldudf_CX_PUSH(AN60, CX_ENTITY, $B60, AN$11, AN$14, AN$19,),
            ""
         ),
         IF($I60=3,
            "",
            IFBLANK(
               _xldudf_CX_PUSH(AN60, CX_ENTITY, $B60, AN$11, AN$14, AN$19,),
               ""
            )
         )
      )
   )
)),"")</f>
        <v/>
      </c>
      <c r="DO60" s="2445" t="str" cm="1">
        <f t="array" aca="1" ref="DO60" ca="1">IFERROR(IF(AO60*fxVal_normal=_PL!AO60,"",IF(OR(AO60="", NOT(ISNUMBER(AO60)), ISERROR(AO60), $B60=""), "",
   IF($I60=1,
      IFBLANK(
         _xldudf_CX_PUSH(AO60*fxVal_normal, CX_ENTITY, $B60, AO$11, AO$14, AO$19,),
         ""
      ),
      IF($I60=2,
         IFBLANK(
            _xldudf_CX_PUSH(AO60, CX_ENTITY, $B60, AO$11, AO$14, AO$19,),
            ""
         ),
         IF($I60=3,
            "",
            IFBLANK(
               _xldudf_CX_PUSH(AO60, CX_ENTITY, $B60, AO$11, AO$14, AO$19,),
               ""
            )
         )
      )
   )
)),"")</f>
        <v/>
      </c>
      <c r="DP60" s="2445" t="str" cm="1">
        <f t="array" aca="1" ref="DP60" ca="1">IFERROR(IF(AP60*fxVal_normal=_PL!AP60,"",IF(OR(AP60="", NOT(ISNUMBER(AP60)), ISERROR(AP60), $B60=""), "",
   IF($I60=1,
      IFBLANK(
         _xldudf_CX_PUSH(AP60*fxVal_normal, CX_ENTITY, $B60, AP$11, AP$14, AP$19,),
         ""
      ),
      IF($I60=2,
         IFBLANK(
            _xldudf_CX_PUSH(AP60, CX_ENTITY, $B60, AP$11, AP$14, AP$19,),
            ""
         ),
         IF($I60=3,
            "",
            IFBLANK(
               _xldudf_CX_PUSH(AP60, CX_ENTITY, $B60, AP$11, AP$14, AP$19,),
               ""
            )
         )
      )
   )
)),"")</f>
        <v/>
      </c>
      <c r="DQ60" s="2445" t="str" cm="1">
        <f t="array" aca="1" ref="DQ60" ca="1">IFERROR(IF(AQ60*fxVal_normal=_PL!AQ60,"",IF(OR(AQ60="", NOT(ISNUMBER(AQ60)), ISERROR(AQ60), $B60=""), "",
   IF($I60=1,
      IFBLANK(
         _xldudf_CX_PUSH(AQ60*fxVal_normal, CX_ENTITY, $B60, AQ$11, AQ$14, AQ$19,),
         ""
      ),
      IF($I60=2,
         IFBLANK(
            _xldudf_CX_PUSH(AQ60, CX_ENTITY, $B60, AQ$11, AQ$14, AQ$19,),
            ""
         ),
         IF($I60=3,
            "",
            IFBLANK(
               _xldudf_CX_PUSH(AQ60, CX_ENTITY, $B60, AQ$11, AQ$14, AQ$19,),
               ""
            )
         )
      )
   )
)),"")</f>
        <v/>
      </c>
      <c r="DR60" s="2445" t="str" cm="1">
        <f t="array" aca="1" ref="DR60" ca="1">IFERROR(IF(AR60*fxVal_normal=_PL!AR60,"",IF(OR(AR60="", NOT(ISNUMBER(AR60)), ISERROR(AR60), $B60=""), "",
   IF($I60=1,
      IFBLANK(
         _xldudf_CX_PUSH(AR60*fxVal_normal, CX_ENTITY, $B60, AR$11, AR$14, AR$19,),
         ""
      ),
      IF($I60=2,
         IFBLANK(
            _xldudf_CX_PUSH(AR60, CX_ENTITY, $B60, AR$11, AR$14, AR$19,),
            ""
         ),
         IF($I60=3,
            "",
            IFBLANK(
               _xldudf_CX_PUSH(AR60, CX_ENTITY, $B60, AR$11, AR$14, AR$19,),
               ""
            )
         )
      )
   )
)),"")</f>
        <v/>
      </c>
      <c r="DS60" s="2445" t="str" cm="1">
        <f t="array" aca="1" ref="DS60" ca="1">IFERROR(IF(AS60*fxVal_normal=_PL!AS60,"",IF(OR(AS60="", NOT(ISNUMBER(AS60)), ISERROR(AS60), $B60=""), "",
   IF($I60=1,
      IFBLANK(
         _xldudf_CX_PUSH(AS60*fxVal_normal, CX_ENTITY, $B60, AS$11, AS$14, AS$19,),
         ""
      ),
      IF($I60=2,
         IFBLANK(
            _xldudf_CX_PUSH(AS60, CX_ENTITY, $B60, AS$11, AS$14, AS$19,),
            ""
         ),
         IF($I60=3,
            "",
            IFBLANK(
               _xldudf_CX_PUSH(AS60, CX_ENTITY, $B60, AS$11, AS$14, AS$19,),
               ""
            )
         )
      )
   )
)),"")</f>
        <v/>
      </c>
      <c r="DT60" s="2445" t="str" cm="1">
        <f t="array" aca="1" ref="DT60" ca="1">IFERROR(IF(AT60*fxVal_normal=_PL!AT60,"",IF(OR(AT60="", NOT(ISNUMBER(AT60)), ISERROR(AT60), $B60=""), "",
   IF($I60=1,
      IFBLANK(
         _xldudf_CX_PUSH(AT60*fxVal_normal, CX_ENTITY, $B60, AT$11, AT$14, AT$19,),
         ""
      ),
      IF($I60=2,
         IFBLANK(
            _xldudf_CX_PUSH(AT60, CX_ENTITY, $B60, AT$11, AT$14, AT$19,),
            ""
         ),
         IF($I60=3,
            "",
            IFBLANK(
               _xldudf_CX_PUSH(AT60, CX_ENTITY, $B60, AT$11, AT$14, AT$19,),
               ""
            )
         )
      )
   )
)),"")</f>
        <v/>
      </c>
      <c r="DU60" s="2445" t="str" cm="1">
        <f t="array" aca="1" ref="DU60" ca="1">IFERROR(IF(AU60*fxVal_normal=_PL!AU60,"",IF(OR(AU60="", NOT(ISNUMBER(AU60)), ISERROR(AU60), $B60=""), "",
   IF($I60=1,
      IFBLANK(
         _xldudf_CX_PUSH(AU60*fxVal_normal, CX_ENTITY, $B60, AU$11, AU$14, AU$19,),
         ""
      ),
      IF($I60=2,
         IFBLANK(
            _xldudf_CX_PUSH(AU60, CX_ENTITY, $B60, AU$11, AU$14, AU$19,),
            ""
         ),
         IF($I60=3,
            "",
            IFBLANK(
               _xldudf_CX_PUSH(AU60, CX_ENTITY, $B60, AU$11, AU$14, AU$19,),
               ""
            )
         )
      )
   )
)),"")</f>
        <v/>
      </c>
      <c r="DV60" s="2445" t="str" cm="1">
        <f t="array" aca="1" ref="DV60" ca="1">IFERROR(IF(AV60*fxVal_normal=_PL!AV60,"",IF(OR(AV60="", NOT(ISNUMBER(AV60)), ISERROR(AV60), $B60=""), "",
   IF($I60=1,
      IFBLANK(
         _xldudf_CX_PUSH(AV60*fxVal_normal, CX_ENTITY, $B60, AV$11, AV$14, AV$19,),
         ""
      ),
      IF($I60=2,
         IFBLANK(
            _xldudf_CX_PUSH(AV60, CX_ENTITY, $B60, AV$11, AV$14, AV$19,),
            ""
         ),
         IF($I60=3,
            "",
            IFBLANK(
               _xldudf_CX_PUSH(AV60, CX_ENTITY, $B60, AV$11, AV$14, AV$19,),
               ""
            )
         )
      )
   )
)),"")</f>
        <v/>
      </c>
      <c r="DW60" s="2445" t="str" cm="1">
        <f t="array" aca="1" ref="DW60" ca="1">IFERROR(IF(AW60*fxVal_normal=_PL!AW60,"",IF(OR(AW60="", NOT(ISNUMBER(AW60)), ISERROR(AW60), $B60=""), "",
   IF($I60=1,
      IFBLANK(
         _xldudf_CX_PUSH(AW60*fxVal_normal, CX_ENTITY, $B60, AW$11, AW$14, AW$19,),
         ""
      ),
      IF($I60=2,
         IFBLANK(
            _xldudf_CX_PUSH(AW60, CX_ENTITY, $B60, AW$11, AW$14, AW$19,),
            ""
         ),
         IF($I60=3,
            "",
            IFBLANK(
               _xldudf_CX_PUSH(AW60, CX_ENTITY, $B60, AW$11, AW$14, AW$19,),
               ""
            )
         )
      )
   )
)),"")</f>
        <v/>
      </c>
      <c r="DX60" s="2445" t="str" cm="1">
        <f t="array" aca="1" ref="DX60" ca="1">IFERROR(IF(AX60*fxVal_normal=_PL!AX60,"",IF(OR(AX60="", NOT(ISNUMBER(AX60)), ISERROR(AX60), $B60=""), "",
   IF($I60=1,
      IFBLANK(
         _xldudf_CX_PUSH(AX60*fxVal_normal, CX_ENTITY, $B60, AX$11, AX$14, AX$19,),
         ""
      ),
      IF($I60=2,
         IFBLANK(
            _xldudf_CX_PUSH(AX60, CX_ENTITY, $B60, AX$11, AX$14, AX$19,),
            ""
         ),
         IF($I60=3,
            "",
            IFBLANK(
               _xldudf_CX_PUSH(AX60, CX_ENTITY, $B60, AX$11, AX$14, AX$19,),
               ""
            )
         )
      )
   )
)),"")</f>
        <v/>
      </c>
      <c r="DY60" s="2445" t="str" cm="1">
        <f t="array" aca="1" ref="DY60" ca="1">IFERROR(IF(AY60*fxVal_normal=_PL!AY60,"",IF(OR(AY60="", NOT(ISNUMBER(AY60)), ISERROR(AY60), $B60=""), "",
   IF($I60=1,
      IFBLANK(
         _xldudf_CX_PUSH(AY60*fxVal_normal, CX_ENTITY, $B60, AY$11, AY$14, AY$19,),
         ""
      ),
      IF($I60=2,
         IFBLANK(
            _xldudf_CX_PUSH(AY60, CX_ENTITY, $B60, AY$11, AY$14, AY$19,),
            ""
         ),
         IF($I60=3,
            "",
            IFBLANK(
               _xldudf_CX_PUSH(AY60, CX_ENTITY, $B60, AY$11, AY$14, AY$19,),
               ""
            )
         )
      )
   )
)),"")</f>
        <v/>
      </c>
      <c r="DZ60" s="2445" t="str" cm="1">
        <f t="array" aca="1" ref="DZ60" ca="1">IFERROR(IF(AZ60*fxVal_normal=_PL!AZ60,"",IF(OR(AZ60="", NOT(ISNUMBER(AZ60)), ISERROR(AZ60), $B60=""), "",
   IF($I60=1,
      IFBLANK(
         _xldudf_CX_PUSH(AZ60*fxVal_normal, CX_ENTITY, $B60, AZ$11, AZ$14, AZ$19,),
         ""
      ),
      IF($I60=2,
         IFBLANK(
            _xldudf_CX_PUSH(AZ60, CX_ENTITY, $B60, AZ$11, AZ$14, AZ$19,),
            ""
         ),
         IF($I60=3,
            "",
            IFBLANK(
               _xldudf_CX_PUSH(AZ60, CX_ENTITY, $B60, AZ$11, AZ$14, AZ$19,),
               ""
            )
         )
      )
   )
)),"")</f>
        <v/>
      </c>
      <c r="EA60" s="2445" t="str" cm="1">
        <f t="array" aca="1" ref="EA60" ca="1">IFERROR(IF(BA60*fxVal_normal=_PL!BA60,"",IF(OR(BA60="", NOT(ISNUMBER(BA60)), ISERROR(BA60), $B60=""), "",
   IF($I60=1,
      IFBLANK(
         _xldudf_CX_PUSH(BA60*fxVal_normal, CX_ENTITY, $B60, BA$11, BA$14, BA$19,),
         ""
      ),
      IF($I60=2,
         IFBLANK(
            _xldudf_CX_PUSH(BA60, CX_ENTITY, $B60, BA$11, BA$14, BA$19,),
            ""
         ),
         IF($I60=3,
            "",
            IFBLANK(
               _xldudf_CX_PUSH(BA60, CX_ENTITY, $B60, BA$11, BA$14, BA$19,),
               ""
            )
         )
      )
   )
)),"")</f>
        <v/>
      </c>
      <c r="EB60" s="2445" t="str" cm="1">
        <f t="array" aca="1" ref="EB60" ca="1">IFERROR(IF(BB60*fxVal_normal=_PL!BB60,"",IF(OR(BB60="", NOT(ISNUMBER(BB60)), ISERROR(BB60), $B60=""), "",
   IF($I60=1,
      IFBLANK(
         _xldudf_CX_PUSH(BB60*fxVal_normal, CX_ENTITY, $B60, BB$11, BB$14, BB$19,),
         ""
      ),
      IF($I60=2,
         IFBLANK(
            _xldudf_CX_PUSH(BB60, CX_ENTITY, $B60, BB$11, BB$14, BB$19,),
            ""
         ),
         IF($I60=3,
            "",
            IFBLANK(
               _xldudf_CX_PUSH(BB60, CX_ENTITY, $B60, BB$11, BB$14, BB$19,),
               ""
            )
         )
      )
   )
)),"")</f>
        <v/>
      </c>
      <c r="EC60" s="2445" t="str" cm="1">
        <f t="array" aca="1" ref="EC60" ca="1">IFERROR(IF(BC60*fxVal_normal=_PL!BC60,"",IF(OR(BC60="", NOT(ISNUMBER(BC60)), ISERROR(BC60), $B60=""), "",
   IF($I60=1,
      IFBLANK(
         _xldudf_CX_PUSH(BC60*fxVal_normal, CX_ENTITY, $B60, BC$11, BC$14, BC$19,),
         ""
      ),
      IF($I60=2,
         IFBLANK(
            _xldudf_CX_PUSH(BC60, CX_ENTITY, $B60, BC$11, BC$14, BC$19,),
            ""
         ),
         IF($I60=3,
            "",
            IFBLANK(
               _xldudf_CX_PUSH(BC60, CX_ENTITY, $B60, BC$11, BC$14, BC$19,),
               ""
            )
         )
      )
   )
)),"")</f>
        <v/>
      </c>
      <c r="ED60" s="2445" t="str" cm="1">
        <f t="array" aca="1" ref="ED60" ca="1">IFERROR(IF(BD60*fxVal_normal=_PL!BD60,"",IF(OR(BD60="", NOT(ISNUMBER(BD60)), ISERROR(BD60), $B60=""), "",
   IF($I60=1,
      IFBLANK(
         _xldudf_CX_PUSH(BD60*fxVal_normal, CX_ENTITY, $B60, BD$11, BD$14, BD$19,),
         ""
      ),
      IF($I60=2,
         IFBLANK(
            _xldudf_CX_PUSH(BD60, CX_ENTITY, $B60, BD$11, BD$14, BD$19,),
            ""
         ),
         IF($I60=3,
            "",
            IFBLANK(
               _xldudf_CX_PUSH(BD60, CX_ENTITY, $B60, BD$11, BD$14, BD$19,),
               ""
            )
         )
      )
   )
)),"")</f>
        <v/>
      </c>
      <c r="EE60" s="2445" t="str" cm="1">
        <f t="array" aca="1" ref="EE60" ca="1">IFERROR(IF(BE60*fxVal_normal=_PL!BE60,"",IF(OR(BE60="", NOT(ISNUMBER(BE60)), ISERROR(BE60), $B60=""), "",
   IF($I60=1,
      IFBLANK(
         _xldudf_CX_PUSH(BE60*fxVal_normal, CX_ENTITY, $B60, BE$11, BE$14, BE$19,),
         ""
      ),
      IF($I60=2,
         IFBLANK(
            _xldudf_CX_PUSH(BE60, CX_ENTITY, $B60, BE$11, BE$14, BE$19,),
            ""
         ),
         IF($I60=3,
            "",
            IFBLANK(
               _xldudf_CX_PUSH(BE60, CX_ENTITY, $B60, BE$11, BE$14, BE$19,),
               ""
            )
         )
      )
   )
)),"")</f>
        <v/>
      </c>
      <c r="EF60" s="2445" t="str" cm="1">
        <f t="array" aca="1" ref="EF60" ca="1">IFERROR(IF(BF60*fxVal_normal=_PL!BF60,"",IF(OR(BF60="", NOT(ISNUMBER(BF60)), ISERROR(BF60), $B60=""), "",
   IF($I60=1,
      IFBLANK(
         _xldudf_CX_PUSH(BF60*fxVal_normal, CX_ENTITY, $B60, BF$11, BF$14, BF$19,),
         ""
      ),
      IF($I60=2,
         IFBLANK(
            _xldudf_CX_PUSH(BF60, CX_ENTITY, $B60, BF$11, BF$14, BF$19,),
            ""
         ),
         IF($I60=3,
            "",
            IFBLANK(
               _xldudf_CX_PUSH(BF60, CX_ENTITY, $B60, BF$11, BF$14, BF$19,),
               ""
            )
         )
      )
   )
)),"")</f>
        <v/>
      </c>
      <c r="EG60" s="2445" t="str" cm="1">
        <f t="array" aca="1" ref="EG60" ca="1">IFERROR(IF(BG60*fxVal_normal=_PL!BG60,"",IF(OR(BG60="", NOT(ISNUMBER(BG60)), ISERROR(BG60), $B60=""), "",
   IF($I60=1,
      IFBLANK(
         _xldudf_CX_PUSH(BG60*fxVal_normal, CX_ENTITY, $B60, BG$11, BG$14, BG$19,),
         ""
      ),
      IF($I60=2,
         IFBLANK(
            _xldudf_CX_PUSH(BG60, CX_ENTITY, $B60, BG$11, BG$14, BG$19,),
            ""
         ),
         IF($I60=3,
            "",
            IFBLANK(
               _xldudf_CX_PUSH(BG60, CX_ENTITY, $B60, BG$11, BG$14, BG$19,),
               ""
            )
         )
      )
   )
)),"")</f>
        <v/>
      </c>
      <c r="EH60" s="2445" t="str" cm="1">
        <f t="array" aca="1" ref="EH60" ca="1">IFERROR(IF(BH60*fxVal_normal=_PL!BH60,"",IF(OR(BH60="", NOT(ISNUMBER(BH60)), ISERROR(BH60), $B60=""), "",
   IF($I60=1,
      IFBLANK(
         _xldudf_CX_PUSH(BH60*fxVal_normal, CX_ENTITY, $B60, BH$11, BH$14, BH$19,),
         ""
      ),
      IF($I60=2,
         IFBLANK(
            _xldudf_CX_PUSH(BH60, CX_ENTITY, $B60, BH$11, BH$14, BH$19,),
            ""
         ),
         IF($I60=3,
            "",
            IFBLANK(
               _xldudf_CX_PUSH(BH60, CX_ENTITY, $B60, BH$11, BH$14, BH$19,),
               ""
            )
         )
      )
   )
)),"")</f>
        <v/>
      </c>
      <c r="EI60" s="2445" t="str" cm="1">
        <f t="array" aca="1" ref="EI60" ca="1">IFERROR(IF(BI60*fxVal_normal=_PL!BI60,"",IF(OR(BI60="", NOT(ISNUMBER(BI60)), ISERROR(BI60), $B60=""), "",
   IF($I60=1,
      IFBLANK(
         _xldudf_CX_PUSH(BI60*fxVal_normal, CX_ENTITY, $B60, BI$11, BI$14, BI$19,),
         ""
      ),
      IF($I60=2,
         IFBLANK(
            _xldudf_CX_PUSH(BI60, CX_ENTITY, $B60, BI$11, BI$14, BI$19,),
            ""
         ),
         IF($I60=3,
            "",
            IFBLANK(
               _xldudf_CX_PUSH(BI60, CX_ENTITY, $B60, BI$11, BI$14, BI$19,),
               ""
            )
         )
      )
   )
)),"")</f>
        <v/>
      </c>
      <c r="EJ60" s="2445" t="str" cm="1">
        <f t="array" aca="1" ref="EJ60" ca="1">IFERROR(IF(BJ60*fxVal_normal=_PL!BJ60,"",IF(OR(BJ60="", NOT(ISNUMBER(BJ60)), ISERROR(BJ60), $B60=""), "",
   IF($I60=1,
      IFBLANK(
         _xldudf_CX_PUSH(BJ60*fxVal_normal, CX_ENTITY, $B60, BJ$11, BJ$14, BJ$19,),
         ""
      ),
      IF($I60=2,
         IFBLANK(
            _xldudf_CX_PUSH(BJ60, CX_ENTITY, $B60, BJ$11, BJ$14, BJ$19,),
            ""
         ),
         IF($I60=3,
            "",
            IFBLANK(
               _xldudf_CX_PUSH(BJ60, CX_ENTITY, $B60, BJ$11, BJ$14, BJ$19,),
               ""
            )
         )
      )
   )
)),"")</f>
        <v/>
      </c>
      <c r="EK60" s="2445" t="str" cm="1">
        <f t="array" aca="1" ref="EK60" ca="1">IFERROR(IF(BK60*fxVal_normal=_PL!BK60,"",IF(OR(BK60="", NOT(ISNUMBER(BK60)), ISERROR(BK60), $B60=""), "",
   IF($I60=1,
      IFBLANK(
         _xldudf_CX_PUSH(BK60*fxVal_normal, CX_ENTITY, $B60, BK$11, BK$14, BK$19,),
         ""
      ),
      IF($I60=2,
         IFBLANK(
            _xldudf_CX_PUSH(BK60, CX_ENTITY, $B60, BK$11, BK$14, BK$19,),
            ""
         ),
         IF($I60=3,
            "",
            IFBLANK(
               _xldudf_CX_PUSH(BK60, CX_ENTITY, $B60, BK$11, BK$14, BK$19,),
               ""
            )
         )
      )
   )
)),"")</f>
        <v/>
      </c>
      <c r="EL60" s="2445" t="str" cm="1">
        <f t="array" aca="1" ref="EL60" ca="1">IFERROR(IF(BL60*fxVal_normal=_PL!BL60,"",IF(OR(BL60="", NOT(ISNUMBER(BL60)), ISERROR(BL60), $B60=""), "",
   IF($I60=1,
      IFBLANK(
         _xldudf_CX_PUSH(BL60*fxVal_normal, CX_ENTITY, $B60, BL$11, BL$14, BL$19,),
         ""
      ),
      IF($I60=2,
         IFBLANK(
            _xldudf_CX_PUSH(BL60, CX_ENTITY, $B60, BL$11, BL$14, BL$19,),
            ""
         ),
         IF($I60=3,
            "",
            IFBLANK(
               _xldudf_CX_PUSH(BL60, CX_ENTITY, $B60, BL$11, BL$14, BL$19,),
               ""
            )
         )
      )
   )
)),"")</f>
        <v/>
      </c>
      <c r="EM60" s="2445" t="str" cm="1">
        <f t="array" aca="1" ref="EM60" ca="1">IFERROR(IF(BM60*fxVal_normal=_PL!BM60,"",IF(OR(BM60="", NOT(ISNUMBER(BM60)), ISERROR(BM60), $B60=""), "",
   IF($I60=1,
      IFBLANK(
         _xldudf_CX_PUSH(BM60*fxVal_normal, CX_ENTITY, $B60, BM$11, BM$14, BM$19,),
         ""
      ),
      IF($I60=2,
         IFBLANK(
            _xldudf_CX_PUSH(BM60, CX_ENTITY, $B60, BM$11, BM$14, BM$19,),
            ""
         ),
         IF($I60=3,
            "",
            IFBLANK(
               _xldudf_CX_PUSH(BM60, CX_ENTITY, $B60, BM$11, BM$14, BM$19,),
               ""
            )
         )
      )
   )
)),"")</f>
        <v/>
      </c>
      <c r="EN60" s="2445" t="str" cm="1">
        <f t="array" aca="1" ref="EN60" ca="1">IFERROR(IF(BN60*fxVal_normal=_PL!BN60,"",IF(OR(BN60="", NOT(ISNUMBER(BN60)), ISERROR(BN60), $B60=""), "",
   IF($I60=1,
      IFBLANK(
         _xldudf_CX_PUSH(BN60*fxVal_normal, CX_ENTITY, $B60, BN$11, BN$14, BN$19,),
         ""
      ),
      IF($I60=2,
         IFBLANK(
            _xldudf_CX_PUSH(BN60, CX_ENTITY, $B60, BN$11, BN$14, BN$19,),
            ""
         ),
         IF($I60=3,
            "",
            IFBLANK(
               _xldudf_CX_PUSH(BN60, CX_ENTITY, $B60, BN$11, BN$14, BN$19,),
               ""
            )
         )
      )
   )
)),"")</f>
        <v/>
      </c>
    </row>
    <row r="61" spans="1:147" ht="21" customHeight="1">
      <c r="A61" s="1626"/>
      <c r="B61" s="2439" t="str">
        <f>_xlfn.LET(
_xlpm.IsNotAttrDynamic, D61="",
_xlpm.Attr,_PL!F61,
_xlpm.NotInUse,Y61=D61,
_xlpm.RESULT, IF(_xlpm.IsNotAttrDynamic, _xlpm.Attr, IF( _xlpm.NotInUse, "", Y61)
),IF(_xlpm.RESULT ="", "", _xlpm.RESULT))</f>
        <v>Custom Metric Amount 5 [Calculated]</v>
      </c>
      <c r="C61" s="2439" t="str" cm="1">
        <f t="array" ref="C61">IFBLANK(_PL!C61,"")</f>
        <v>Custom Metric - Label 5 [Calculated]</v>
      </c>
      <c r="D61" s="1548"/>
      <c r="E61" s="577" t="str">
        <f t="shared" si="19"/>
        <v/>
      </c>
      <c r="F61" s="578"/>
      <c r="G61" s="578"/>
      <c r="H61" s="401">
        <v>1</v>
      </c>
      <c r="I61" s="401">
        <v>1</v>
      </c>
      <c r="J61" s="401" t="str" cm="1">
        <f t="array" ref="J61">IFBLANK( Z61,"")</f>
        <v/>
      </c>
      <c r="K61" s="578" t="str">
        <f t="shared" si="17"/>
        <v>No</v>
      </c>
      <c r="L61" s="37"/>
      <c r="N61" s="158"/>
      <c r="O61" s="101"/>
      <c r="P61" s="52"/>
      <c r="Q61" s="101"/>
      <c r="R61" s="539"/>
      <c r="S61" s="101"/>
      <c r="T61" s="101"/>
      <c r="U61" s="39"/>
      <c r="V61" s="37"/>
      <c r="W61" s="91" t="str">
        <f t="shared" si="18"/>
        <v>Actual</v>
      </c>
      <c r="X61" s="2081" t="e">
        <f ca="1">_PL!X61</f>
        <v>#NAME?</v>
      </c>
      <c r="Y61" s="2371"/>
      <c r="Z61" s="198" t="str">
        <f t="shared" si="20"/>
        <v/>
      </c>
      <c r="AA61" s="200" t="str" cm="1">
        <f t="array" aca="1" ref="AA61" ca="1">_xlfn.LET(
_xlpm._termname, $Y61,
_xlpm._icon, "Define",
_xlpm._location, _xlfn.XLOOKUP(_xlpm._termname, $Y$249:$Y$338,$Y$249:$Y$338),
_xlpm._hyperlink, HYPERLINK("#"&amp;CELL("address",_xlpm._location), _xlpm._icon),
IF(Y61="", "", _xlpm._hyperlink)
)</f>
        <v/>
      </c>
      <c r="AB61" s="1335" t="str" cm="1">
        <f t="array" ref="AB61">IFBLANK(Y61,"")</f>
        <v/>
      </c>
      <c r="AC61" s="2468" t="str" cm="1">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
      </c>
      <c r="AD61" s="2478" t="str" cm="1">
        <f t="array" ref="AD61">IF($Y61= "", "", _xlfn.XLOOKUP($W61 &amp; $Y61,$W$249:$W$337&amp;$Y$249:$Y$338, $AD$249:$BN$338))</f>
        <v/>
      </c>
      <c r="AE61" s="2478"/>
      <c r="AF61" s="2478"/>
      <c r="AG61" s="2478"/>
      <c r="AH61" s="2478"/>
      <c r="AI61" s="2478"/>
      <c r="AJ61" s="2478"/>
      <c r="AK61" s="2478"/>
      <c r="AL61" s="2478"/>
      <c r="AM61" s="2478"/>
      <c r="AN61" s="2478"/>
      <c r="AO61" s="2478"/>
      <c r="AP61" s="2478"/>
      <c r="AQ61" s="2478"/>
      <c r="AR61" s="2478"/>
      <c r="AS61" s="2478"/>
      <c r="AT61" s="2478"/>
      <c r="AU61" s="2478"/>
      <c r="AV61" s="2478"/>
      <c r="AW61" s="2478"/>
      <c r="AX61" s="2478"/>
      <c r="AY61" s="2478"/>
      <c r="AZ61" s="2478"/>
      <c r="BA61" s="2478"/>
      <c r="BB61" s="2478"/>
      <c r="BC61" s="2478"/>
      <c r="BD61" s="2478"/>
      <c r="BE61" s="2478"/>
      <c r="BF61" s="2478"/>
      <c r="BG61" s="2478"/>
      <c r="BH61" s="2478"/>
      <c r="BI61" s="2478"/>
      <c r="BJ61" s="2478"/>
      <c r="BK61" s="2478"/>
      <c r="BL61" s="2478"/>
      <c r="BM61" s="2478"/>
      <c r="BN61" s="2478"/>
      <c r="BO61" s="2479"/>
      <c r="BP61" s="2479"/>
      <c r="BQ61" s="2479"/>
      <c r="BR61" s="2479"/>
      <c r="BS61" s="2479"/>
      <c r="BT61" s="2479"/>
      <c r="BU61" s="2479"/>
      <c r="BV61" s="2479"/>
      <c r="BW61" s="2479"/>
      <c r="BX61" s="2479"/>
      <c r="BY61" s="2479"/>
      <c r="BZ61" s="2479"/>
      <c r="CA61" s="34"/>
      <c r="CC61" s="33"/>
      <c r="CD61" s="1461" t="str" cm="1">
        <f t="array" ref="CD61">_xlfn.LET( _xlpm.CheckBlank, SUM(PL!$AD61:'PL'!$BN61) = 0, IF(_xlpm.CheckBlank, "", SUM(_xlfn._xlws.FILTER(PL!$AD61:$BN61,(YEAR(PL!$AD$12:$BN$12)=PL!CD$12)*(array_timeline&lt;=PL!CD$11)))))</f>
        <v/>
      </c>
      <c r="CE61" s="1461" t="str" cm="1">
        <f t="array" ref="CE61">_xlfn.LET( _xlpm.CheckBlank, SUM(PL!$AD61:'PL'!$BN61) = 0, IF(_xlpm.CheckBlank, "", SUM(_xlfn._xlws.FILTER(PL!$AD61:$BN61,(YEAR(PL!$AD$12:$BN$12)=PL!CE$12)*(array_timeline&lt;=PL!CE$11)))))</f>
        <v/>
      </c>
      <c r="CF61" s="2480"/>
      <c r="CG61" s="1461" t="str" cm="1">
        <f t="array" ref="CG61">IFERROR(_xlfn.LET(_xlpm.CheckBlank,SUM(PL!$AD61:$BN61)=0,IF(_xlpm.CheckBlank,"",SUM(_xlfn._xlws.FILTER(PL!$AD61:$BN61,(YEAR(PL!$AD$12:$BN$12)=PL!CG$12)*(array_timeline&lt;=PL!CG$11))))),"n/a")</f>
        <v/>
      </c>
      <c r="CH61" s="1461" t="str" cm="1">
        <f t="array" ref="CH61">_xlfn.LET( _xlpm.CheckBlank, SUM(PL!$AD61:$BN61) = 0, IF(_xlpm.CheckBlank, "", SUM(_xlfn._xlws.FILTER(PL!$AD61:$BN61,(YEAR(PL!$AD$12:$BN$12)=PL!CH$12)*(array_timeline&lt;=PL!CH$11)))))</f>
        <v/>
      </c>
      <c r="CI61" s="88"/>
      <c r="CJ61" s="1461" t="str" cm="1">
        <f t="array" ref="CJ61">_xlfn.LET( _xlpm.CheckBlank, SUM(PL!$AD61:$BN61) = 0, IF(_xlpm.CheckBlank, "", SUM(_xlfn.TAKE(_xlfn.DROP(PL!$AD61:$BN61, ,-DATEDIFF(PL!CJ$11, val_asOfDate,"M")),1,-12))))</f>
        <v/>
      </c>
      <c r="CK61" s="1461" t="str" cm="1">
        <f t="array" ref="CK61">_xlfn.LET( _xlpm.CheckBlank, SUM(PL!$AD61:$BN61) = 0, IF(_xlpm.CheckBlank, "", SUM(_xlfn.TAKE(_xlfn.DROP(PL!$AD61:$BN61, ,-DATEDIFF(PL!CK$11, val_asOfDate,"M")),1,-12))))</f>
        <v/>
      </c>
      <c r="CL61" s="88"/>
      <c r="CM61" s="2357" t="str" cm="1">
        <f t="array" ref="CM61">IF($Y61="","",_xlfn.XLOOKUP($W61&amp;$Y61,$W$250:$W$338&amp;$Y$250:$Y$338,$CM$250:$CN$338))</f>
        <v/>
      </c>
      <c r="CN61" s="2357"/>
      <c r="CO61" s="3"/>
      <c r="CP61" s="2357" t="str" cm="1">
        <f t="array" ref="CP61">IF($Y61="","",_xlfn.XLOOKUP($W61&amp;$Y61,$W$250:$W$338&amp;$Y$250:$Y$338,$CP$250:$CQ$338))</f>
        <v/>
      </c>
      <c r="CQ61" s="2357"/>
      <c r="CR61" s="34"/>
      <c r="CS61" s="2056"/>
      <c r="CT61" s="2616"/>
      <c r="CU61" s="2616"/>
      <c r="CV61" s="2616"/>
      <c r="CW61" s="2616"/>
      <c r="CX61" s="2443"/>
      <c r="CY61" s="2444" t="str" cm="1">
        <f t="array" aca="1" ref="CY61" ca="1">IFERROR(IF(CM61*fxVal_normal=_PL!CM61,"",IF(OR($CM61="",$CM61=0, NOT(ISNUMBER($CM61)), ISERROR($CM61), $B61=""), "",
   IF($I61=1,
      IFBLANK(
         _xldudf_CX_PUSH($CM61*fxVal_normal, CX_ENTITY, $B61, $CM$11, $CM$14, $CM$19,),
         ""
      ),
      IF($I61=2,
         IFBLANK(
            _xldudf_CX_PUSH($CM61, CX_ENTITY, $B61, $CM$11, $CM$14, $CM$19,),
            ""
         ),
         IF($I61=3,
            "",
            IFBLANK(
               _xldudf_CX_PUSH($CM61, CX_ENTITY, $B61, $CM$11, $CM$14, $CM$19,),
               ""
            )
         )
      )
   )
)),"")</f>
        <v/>
      </c>
      <c r="CZ61" s="2444" t="str" cm="1">
        <f t="array" aca="1" ref="CZ61" ca="1">IFERROR(IF(CN61*fxVal_normal=_PL!CN61,"",IF(OR($CN61="",$CN61=0, NOT(ISNUMBER($CN61)), ISERROR($CN61), $B61=""), "",
   IF($I61=1,
      IFBLANK(
         _xldudf_CX_PUSH($CN61*fxVal_normal, CX_ENTITY, $B61, $CN$11, $CN$14, $CN$19,),
         ""
      ),
      IF($I61=2,
         IFBLANK(
            _xldudf_CX_PUSH($CN61, CX_ENTITY, $B61, $CN$11, $CN$14, $CN$19,),
            ""
         ),
         IF($I61=3,
            "",
            IFBLANK(
               _xldudf_CX_PUSH($CN61, CX_ENTITY, $B61, $CN$11, $CN$14, $CN$19,),
               ""
            )
         )
      )
   )
)),"")</f>
        <v/>
      </c>
      <c r="DA61" s="2444" t="str" cm="1">
        <f t="array" aca="1" ref="DA61" ca="1">IFERROR(IF(CP61*fxVal_normal=_PL!CP61,"",IF(OR($CP61="",$CP61=0, NOT(ISNUMBER($CP61)), ISERROR($CP61), $B61=""), "",
   IF($I61=1,
      IFBLANK(
         _xldudf_CX_PUSH($CP61*fxVal_normal, CX_ENTITY, $B61, $CP$11, $CP$14, $CP$19,),
         ""
      ),
      IF($I61=2,
         IFBLANK(
            _xldudf_CX_PUSH($CP61, CX_ENTITY, $B61, $CP$11, $CP$14, $CP$19,),
            ""
         ),
         IF($I61=3,
            "",
            IFBLANK(
               _xldudf_CX_PUSH($CP61, CX_ENTITY, $B61, $CP$11, $CP$14, $CP$19,),
               ""
            )
         )
      )
   )
)),"")</f>
        <v/>
      </c>
      <c r="DB61" s="2444" t="str" cm="1">
        <f t="array" aca="1" ref="DB61" ca="1">IFERROR(IF(CQ61*fxVal_normal=_PL!CQ61,"",IF(OR($CQ61="", $CQ61=0, NOT(ISNUMBER($CQ61)), ISERROR($CQ61), $B61=""), "",
   IF($I61=1,
      IFBLANK(
         _xldudf_CX_PUSH($CQ61*fxVal_normal, CX_ENTITY, $B61, $CQ$11, $CQ$14, $CQ$19,),
         ""
      ),
      IF($I61=2,
         IFBLANK(
            _xldudf_CX_PUSH($CQ61, CX_ENTITY, $B61, $CQ$11, $CQ$14, $CQ$19,),
            ""
         ),
         IF($I61=3,
            "",
            IFBLANK(
               _xldudf_CX_PUSH($CQ61, CX_ENTITY, $B61, $CQ$11, $CQ$14, $CQ$19,),
               ""
            )
         )
      )
   ))
),"")</f>
        <v/>
      </c>
      <c r="DC61" s="2443"/>
      <c r="DD61" s="2445" t="str" cm="1">
        <f t="array" aca="1" ref="DD61" ca="1">IFERROR(IF(AD61*fxVal_normal=_PL!AD61,"",IF(OR(AD61="", NOT(ISNUMBER(AD61)), ISERROR(AD61), $B61=""), "",
   IF($I61=1,
      IFBLANK(
         _xldudf_CX_PUSH(AD61*fxVal_normal, CX_ENTITY, $B61, AD$11, AD$14, AD$19,),
         ""
      ),
      IF($I61=2,
         IFBLANK(
            _xldudf_CX_PUSH(AD61, CX_ENTITY, $B61, AD$11, AD$14, AD$19,),
            ""
         ),
         IF($I61=3,
            "",
            IFBLANK(
               _xldudf_CX_PUSH(AD61, CX_ENTITY, $B61, AD$11, AD$14, AD$19,),
               ""
            )
         )
      )
   )
)),"")</f>
        <v/>
      </c>
      <c r="DE61" s="2445" t="str" cm="1">
        <f t="array" aca="1" ref="DE61" ca="1">IFERROR(IF(AE61*fxVal_normal=_PL!AE61,"",IF(OR(AE61="", NOT(ISNUMBER(AE61)), ISERROR(AE61), $B61=""), "",
   IF($I61=1,
      IFBLANK(
         _xldudf_CX_PUSH(AE61*fxVal_normal, CX_ENTITY, $B61, AE$11, AE$14, AE$19,),
         ""
      ),
      IF($I61=2,
         IFBLANK(
            _xldudf_CX_PUSH(AE61, CX_ENTITY, $B61, AE$11, AE$14, AE$19,),
            ""
         ),
         IF($I61=3,
            "",
            IFBLANK(
               _xldudf_CX_PUSH(AE61, CX_ENTITY, $B61, AE$11, AE$14, AE$19,),
               ""
            )
         )
      )
   )
)),"")</f>
        <v/>
      </c>
      <c r="DF61" s="2445" t="str" cm="1">
        <f t="array" aca="1" ref="DF61" ca="1">IFERROR(IF(AF61*fxVal_normal=_PL!AF61,"",IF(OR(AF61="", NOT(ISNUMBER(AF61)), ISERROR(AF61), $B61=""), "",
   IF($I61=1,
      IFBLANK(
         _xldudf_CX_PUSH(AF61*fxVal_normal, CX_ENTITY, $B61, AF$11, AF$14, AF$19,),
         ""
      ),
      IF($I61=2,
         IFBLANK(
            _xldudf_CX_PUSH(AF61, CX_ENTITY, $B61, AF$11, AF$14, AF$19,),
            ""
         ),
         IF($I61=3,
            "",
            IFBLANK(
               _xldudf_CX_PUSH(AF61, CX_ENTITY, $B61, AF$11, AF$14, AF$19,),
               ""
            )
         )
      )
   )
)),"")</f>
        <v/>
      </c>
      <c r="DG61" s="2445" t="str" cm="1">
        <f t="array" aca="1" ref="DG61" ca="1">IFERROR(IF(AG61*fxVal_normal=_PL!AG61,"",IF(OR(AG61="", NOT(ISNUMBER(AG61)), ISERROR(AG61), $B61=""), "",
   IF($I61=1,
      IFBLANK(
         _xldudf_CX_PUSH(AG61*fxVal_normal, CX_ENTITY, $B61, AG$11, AG$14, AG$19,),
         ""
      ),
      IF($I61=2,
         IFBLANK(
            _xldudf_CX_PUSH(AG61, CX_ENTITY, $B61, AG$11, AG$14, AG$19,),
            ""
         ),
         IF($I61=3,
            "",
            IFBLANK(
               _xldudf_CX_PUSH(AG61, CX_ENTITY, $B61, AG$11, AG$14, AG$19,),
               ""
            )
         )
      )
   )
)),"")</f>
        <v/>
      </c>
      <c r="DH61" s="2445" t="str" cm="1">
        <f t="array" aca="1" ref="DH61" ca="1">IFERROR(IF(AH61*fxVal_normal=_PL!AH61,"",IF(OR(AH61="", NOT(ISNUMBER(AH61)), ISERROR(AH61), $B61=""), "",
   IF($I61=1,
      IFBLANK(
         _xldudf_CX_PUSH(AH61*fxVal_normal, CX_ENTITY, $B61, AH$11, AH$14, AH$19,),
         ""
      ),
      IF($I61=2,
         IFBLANK(
            _xldudf_CX_PUSH(AH61, CX_ENTITY, $B61, AH$11, AH$14, AH$19,),
            ""
         ),
         IF($I61=3,
            "",
            IFBLANK(
               _xldudf_CX_PUSH(AH61, CX_ENTITY, $B61, AH$11, AH$14, AH$19,),
               ""
            )
         )
      )
   )
)),"")</f>
        <v/>
      </c>
      <c r="DI61" s="2445" t="str" cm="1">
        <f t="array" aca="1" ref="DI61" ca="1">IFERROR(IF(AI61*fxVal_normal=_PL!AI61,"",IF(OR(AI61="", NOT(ISNUMBER(AI61)), ISERROR(AI61), $B61=""), "",
   IF($I61=1,
      IFBLANK(
         _xldudf_CX_PUSH(AI61*fxVal_normal, CX_ENTITY, $B61, AI$11, AI$14, AI$19,),
         ""
      ),
      IF($I61=2,
         IFBLANK(
            _xldudf_CX_PUSH(AI61, CX_ENTITY, $B61, AI$11, AI$14, AI$19,),
            ""
         ),
         IF($I61=3,
            "",
            IFBLANK(
               _xldudf_CX_PUSH(AI61, CX_ENTITY, $B61, AI$11, AI$14, AI$19,),
               ""
            )
         )
      )
   )
)),"")</f>
        <v/>
      </c>
      <c r="DJ61" s="2445" t="str" cm="1">
        <f t="array" aca="1" ref="DJ61" ca="1">IFERROR(IF(AJ61*fxVal_normal=_PL!AJ61,"",IF(OR(AJ61="", NOT(ISNUMBER(AJ61)), ISERROR(AJ61), $B61=""), "",
   IF($I61=1,
      IFBLANK(
         _xldudf_CX_PUSH(AJ61*fxVal_normal, CX_ENTITY, $B61, AJ$11, AJ$14, AJ$19,),
         ""
      ),
      IF($I61=2,
         IFBLANK(
            _xldudf_CX_PUSH(AJ61, CX_ENTITY, $B61, AJ$11, AJ$14, AJ$19,),
            ""
         ),
         IF($I61=3,
            "",
            IFBLANK(
               _xldudf_CX_PUSH(AJ61, CX_ENTITY, $B61, AJ$11, AJ$14, AJ$19,),
               ""
            )
         )
      )
   )
)),"")</f>
        <v/>
      </c>
      <c r="DK61" s="2445" t="str" cm="1">
        <f t="array" aca="1" ref="DK61" ca="1">IFERROR(IF(AK61*fxVal_normal=_PL!AK61,"",IF(OR(AK61="", NOT(ISNUMBER(AK61)), ISERROR(AK61), $B61=""), "",
   IF($I61=1,
      IFBLANK(
         _xldudf_CX_PUSH(AK61*fxVal_normal, CX_ENTITY, $B61, AK$11, AK$14, AK$19,),
         ""
      ),
      IF($I61=2,
         IFBLANK(
            _xldudf_CX_PUSH(AK61, CX_ENTITY, $B61, AK$11, AK$14, AK$19,),
            ""
         ),
         IF($I61=3,
            "",
            IFBLANK(
               _xldudf_CX_PUSH(AK61, CX_ENTITY, $B61, AK$11, AK$14, AK$19,),
               ""
            )
         )
      )
   )
)),"")</f>
        <v/>
      </c>
      <c r="DL61" s="2445" t="str" cm="1">
        <f t="array" aca="1" ref="DL61" ca="1">IFERROR(IF(AL61*fxVal_normal=_PL!AL61,"",IF(OR(AL61="", NOT(ISNUMBER(AL61)), ISERROR(AL61), $B61=""), "",
   IF($I61=1,
      IFBLANK(
         _xldudf_CX_PUSH(AL61*fxVal_normal, CX_ENTITY, $B61, AL$11, AL$14, AL$19,),
         ""
      ),
      IF($I61=2,
         IFBLANK(
            _xldudf_CX_PUSH(AL61, CX_ENTITY, $B61, AL$11, AL$14, AL$19,),
            ""
         ),
         IF($I61=3,
            "",
            IFBLANK(
               _xldudf_CX_PUSH(AL61, CX_ENTITY, $B61, AL$11, AL$14, AL$19,),
               ""
            )
         )
      )
   )
)),"")</f>
        <v/>
      </c>
      <c r="DM61" s="2445" t="str" cm="1">
        <f t="array" aca="1" ref="DM61" ca="1">IFERROR(IF(AM61*fxVal_normal=_PL!AM61,"",IF(OR(AM61="", NOT(ISNUMBER(AM61)), ISERROR(AM61), $B61=""), "",
   IF($I61=1,
      IFBLANK(
         _xldudf_CX_PUSH(AM61*fxVal_normal, CX_ENTITY, $B61, AM$11, AM$14, AM$19,),
         ""
      ),
      IF($I61=2,
         IFBLANK(
            _xldudf_CX_PUSH(AM61, CX_ENTITY, $B61, AM$11, AM$14, AM$19,),
            ""
         ),
         IF($I61=3,
            "",
            IFBLANK(
               _xldudf_CX_PUSH(AM61, CX_ENTITY, $B61, AM$11, AM$14, AM$19,),
               ""
            )
         )
      )
   )
)),"")</f>
        <v/>
      </c>
      <c r="DN61" s="2445" t="str" cm="1">
        <f t="array" aca="1" ref="DN61" ca="1">IFERROR(IF(AN61*fxVal_normal=_PL!AN61,"",IF(OR(AN61="", NOT(ISNUMBER(AN61)), ISERROR(AN61), $B61=""), "",
   IF($I61=1,
      IFBLANK(
         _xldudf_CX_PUSH(AN61*fxVal_normal, CX_ENTITY, $B61, AN$11, AN$14, AN$19,),
         ""
      ),
      IF($I61=2,
         IFBLANK(
            _xldudf_CX_PUSH(AN61, CX_ENTITY, $B61, AN$11, AN$14, AN$19,),
            ""
         ),
         IF($I61=3,
            "",
            IFBLANK(
               _xldudf_CX_PUSH(AN61, CX_ENTITY, $B61, AN$11, AN$14, AN$19,),
               ""
            )
         )
      )
   )
)),"")</f>
        <v/>
      </c>
      <c r="DO61" s="2445" t="str" cm="1">
        <f t="array" aca="1" ref="DO61" ca="1">IFERROR(IF(AO61*fxVal_normal=_PL!AO61,"",IF(OR(AO61="", NOT(ISNUMBER(AO61)), ISERROR(AO61), $B61=""), "",
   IF($I61=1,
      IFBLANK(
         _xldudf_CX_PUSH(AO61*fxVal_normal, CX_ENTITY, $B61, AO$11, AO$14, AO$19,),
         ""
      ),
      IF($I61=2,
         IFBLANK(
            _xldudf_CX_PUSH(AO61, CX_ENTITY, $B61, AO$11, AO$14, AO$19,),
            ""
         ),
         IF($I61=3,
            "",
            IFBLANK(
               _xldudf_CX_PUSH(AO61, CX_ENTITY, $B61, AO$11, AO$14, AO$19,),
               ""
            )
         )
      )
   )
)),"")</f>
        <v/>
      </c>
      <c r="DP61" s="2445" t="str" cm="1">
        <f t="array" aca="1" ref="DP61" ca="1">IFERROR(IF(AP61*fxVal_normal=_PL!AP61,"",IF(OR(AP61="", NOT(ISNUMBER(AP61)), ISERROR(AP61), $B61=""), "",
   IF($I61=1,
      IFBLANK(
         _xldudf_CX_PUSH(AP61*fxVal_normal, CX_ENTITY, $B61, AP$11, AP$14, AP$19,),
         ""
      ),
      IF($I61=2,
         IFBLANK(
            _xldudf_CX_PUSH(AP61, CX_ENTITY, $B61, AP$11, AP$14, AP$19,),
            ""
         ),
         IF($I61=3,
            "",
            IFBLANK(
               _xldudf_CX_PUSH(AP61, CX_ENTITY, $B61, AP$11, AP$14, AP$19,),
               ""
            )
         )
      )
   )
)),"")</f>
        <v/>
      </c>
      <c r="DQ61" s="2445" t="str" cm="1">
        <f t="array" aca="1" ref="DQ61" ca="1">IFERROR(IF(AQ61*fxVal_normal=_PL!AQ61,"",IF(OR(AQ61="", NOT(ISNUMBER(AQ61)), ISERROR(AQ61), $B61=""), "",
   IF($I61=1,
      IFBLANK(
         _xldudf_CX_PUSH(AQ61*fxVal_normal, CX_ENTITY, $B61, AQ$11, AQ$14, AQ$19,),
         ""
      ),
      IF($I61=2,
         IFBLANK(
            _xldudf_CX_PUSH(AQ61, CX_ENTITY, $B61, AQ$11, AQ$14, AQ$19,),
            ""
         ),
         IF($I61=3,
            "",
            IFBLANK(
               _xldudf_CX_PUSH(AQ61, CX_ENTITY, $B61, AQ$11, AQ$14, AQ$19,),
               ""
            )
         )
      )
   )
)),"")</f>
        <v/>
      </c>
      <c r="DR61" s="2445" t="str" cm="1">
        <f t="array" aca="1" ref="DR61" ca="1">IFERROR(IF(AR61*fxVal_normal=_PL!AR61,"",IF(OR(AR61="", NOT(ISNUMBER(AR61)), ISERROR(AR61), $B61=""), "",
   IF($I61=1,
      IFBLANK(
         _xldudf_CX_PUSH(AR61*fxVal_normal, CX_ENTITY, $B61, AR$11, AR$14, AR$19,),
         ""
      ),
      IF($I61=2,
         IFBLANK(
            _xldudf_CX_PUSH(AR61, CX_ENTITY, $B61, AR$11, AR$14, AR$19,),
            ""
         ),
         IF($I61=3,
            "",
            IFBLANK(
               _xldudf_CX_PUSH(AR61, CX_ENTITY, $B61, AR$11, AR$14, AR$19,),
               ""
            )
         )
      )
   )
)),"")</f>
        <v/>
      </c>
      <c r="DS61" s="2445" t="str" cm="1">
        <f t="array" aca="1" ref="DS61" ca="1">IFERROR(IF(AS61*fxVal_normal=_PL!AS61,"",IF(OR(AS61="", NOT(ISNUMBER(AS61)), ISERROR(AS61), $B61=""), "",
   IF($I61=1,
      IFBLANK(
         _xldudf_CX_PUSH(AS61*fxVal_normal, CX_ENTITY, $B61, AS$11, AS$14, AS$19,),
         ""
      ),
      IF($I61=2,
         IFBLANK(
            _xldudf_CX_PUSH(AS61, CX_ENTITY, $B61, AS$11, AS$14, AS$19,),
            ""
         ),
         IF($I61=3,
            "",
            IFBLANK(
               _xldudf_CX_PUSH(AS61, CX_ENTITY, $B61, AS$11, AS$14, AS$19,),
               ""
            )
         )
      )
   )
)),"")</f>
        <v/>
      </c>
      <c r="DT61" s="2445" t="str" cm="1">
        <f t="array" aca="1" ref="DT61" ca="1">IFERROR(IF(AT61*fxVal_normal=_PL!AT61,"",IF(OR(AT61="", NOT(ISNUMBER(AT61)), ISERROR(AT61), $B61=""), "",
   IF($I61=1,
      IFBLANK(
         _xldudf_CX_PUSH(AT61*fxVal_normal, CX_ENTITY, $B61, AT$11, AT$14, AT$19,),
         ""
      ),
      IF($I61=2,
         IFBLANK(
            _xldudf_CX_PUSH(AT61, CX_ENTITY, $B61, AT$11, AT$14, AT$19,),
            ""
         ),
         IF($I61=3,
            "",
            IFBLANK(
               _xldudf_CX_PUSH(AT61, CX_ENTITY, $B61, AT$11, AT$14, AT$19,),
               ""
            )
         )
      )
   )
)),"")</f>
        <v/>
      </c>
      <c r="DU61" s="2445" t="str" cm="1">
        <f t="array" aca="1" ref="DU61" ca="1">IFERROR(IF(AU61*fxVal_normal=_PL!AU61,"",IF(OR(AU61="", NOT(ISNUMBER(AU61)), ISERROR(AU61), $B61=""), "",
   IF($I61=1,
      IFBLANK(
         _xldudf_CX_PUSH(AU61*fxVal_normal, CX_ENTITY, $B61, AU$11, AU$14, AU$19,),
         ""
      ),
      IF($I61=2,
         IFBLANK(
            _xldudf_CX_PUSH(AU61, CX_ENTITY, $B61, AU$11, AU$14, AU$19,),
            ""
         ),
         IF($I61=3,
            "",
            IFBLANK(
               _xldudf_CX_PUSH(AU61, CX_ENTITY, $B61, AU$11, AU$14, AU$19,),
               ""
            )
         )
      )
   )
)),"")</f>
        <v/>
      </c>
      <c r="DV61" s="2445" t="str" cm="1">
        <f t="array" aca="1" ref="DV61" ca="1">IFERROR(IF(AV61*fxVal_normal=_PL!AV61,"",IF(OR(AV61="", NOT(ISNUMBER(AV61)), ISERROR(AV61), $B61=""), "",
   IF($I61=1,
      IFBLANK(
         _xldudf_CX_PUSH(AV61*fxVal_normal, CX_ENTITY, $B61, AV$11, AV$14, AV$19,),
         ""
      ),
      IF($I61=2,
         IFBLANK(
            _xldudf_CX_PUSH(AV61, CX_ENTITY, $B61, AV$11, AV$14, AV$19,),
            ""
         ),
         IF($I61=3,
            "",
            IFBLANK(
               _xldudf_CX_PUSH(AV61, CX_ENTITY, $B61, AV$11, AV$14, AV$19,),
               ""
            )
         )
      )
   )
)),"")</f>
        <v/>
      </c>
      <c r="DW61" s="2445" t="str" cm="1">
        <f t="array" aca="1" ref="DW61" ca="1">IFERROR(IF(AW61*fxVal_normal=_PL!AW61,"",IF(OR(AW61="", NOT(ISNUMBER(AW61)), ISERROR(AW61), $B61=""), "",
   IF($I61=1,
      IFBLANK(
         _xldudf_CX_PUSH(AW61*fxVal_normal, CX_ENTITY, $B61, AW$11, AW$14, AW$19,),
         ""
      ),
      IF($I61=2,
         IFBLANK(
            _xldudf_CX_PUSH(AW61, CX_ENTITY, $B61, AW$11, AW$14, AW$19,),
            ""
         ),
         IF($I61=3,
            "",
            IFBLANK(
               _xldudf_CX_PUSH(AW61, CX_ENTITY, $B61, AW$11, AW$14, AW$19,),
               ""
            )
         )
      )
   )
)),"")</f>
        <v/>
      </c>
      <c r="DX61" s="2445" t="str" cm="1">
        <f t="array" aca="1" ref="DX61" ca="1">IFERROR(IF(AX61*fxVal_normal=_PL!AX61,"",IF(OR(AX61="", NOT(ISNUMBER(AX61)), ISERROR(AX61), $B61=""), "",
   IF($I61=1,
      IFBLANK(
         _xldudf_CX_PUSH(AX61*fxVal_normal, CX_ENTITY, $B61, AX$11, AX$14, AX$19,),
         ""
      ),
      IF($I61=2,
         IFBLANK(
            _xldudf_CX_PUSH(AX61, CX_ENTITY, $B61, AX$11, AX$14, AX$19,),
            ""
         ),
         IF($I61=3,
            "",
            IFBLANK(
               _xldudf_CX_PUSH(AX61, CX_ENTITY, $B61, AX$11, AX$14, AX$19,),
               ""
            )
         )
      )
   )
)),"")</f>
        <v/>
      </c>
      <c r="DY61" s="2445" t="str" cm="1">
        <f t="array" aca="1" ref="DY61" ca="1">IFERROR(IF(AY61*fxVal_normal=_PL!AY61,"",IF(OR(AY61="", NOT(ISNUMBER(AY61)), ISERROR(AY61), $B61=""), "",
   IF($I61=1,
      IFBLANK(
         _xldudf_CX_PUSH(AY61*fxVal_normal, CX_ENTITY, $B61, AY$11, AY$14, AY$19,),
         ""
      ),
      IF($I61=2,
         IFBLANK(
            _xldudf_CX_PUSH(AY61, CX_ENTITY, $B61, AY$11, AY$14, AY$19,),
            ""
         ),
         IF($I61=3,
            "",
            IFBLANK(
               _xldudf_CX_PUSH(AY61, CX_ENTITY, $B61, AY$11, AY$14, AY$19,),
               ""
            )
         )
      )
   )
)),"")</f>
        <v/>
      </c>
      <c r="DZ61" s="2445" t="str" cm="1">
        <f t="array" aca="1" ref="DZ61" ca="1">IFERROR(IF(AZ61*fxVal_normal=_PL!AZ61,"",IF(OR(AZ61="", NOT(ISNUMBER(AZ61)), ISERROR(AZ61), $B61=""), "",
   IF($I61=1,
      IFBLANK(
         _xldudf_CX_PUSH(AZ61*fxVal_normal, CX_ENTITY, $B61, AZ$11, AZ$14, AZ$19,),
         ""
      ),
      IF($I61=2,
         IFBLANK(
            _xldudf_CX_PUSH(AZ61, CX_ENTITY, $B61, AZ$11, AZ$14, AZ$19,),
            ""
         ),
         IF($I61=3,
            "",
            IFBLANK(
               _xldudf_CX_PUSH(AZ61, CX_ENTITY, $B61, AZ$11, AZ$14, AZ$19,),
               ""
            )
         )
      )
   )
)),"")</f>
        <v/>
      </c>
      <c r="EA61" s="2445" t="str" cm="1">
        <f t="array" aca="1" ref="EA61" ca="1">IFERROR(IF(BA61*fxVal_normal=_PL!BA61,"",IF(OR(BA61="", NOT(ISNUMBER(BA61)), ISERROR(BA61), $B61=""), "",
   IF($I61=1,
      IFBLANK(
         _xldudf_CX_PUSH(BA61*fxVal_normal, CX_ENTITY, $B61, BA$11, BA$14, BA$19,),
         ""
      ),
      IF($I61=2,
         IFBLANK(
            _xldudf_CX_PUSH(BA61, CX_ENTITY, $B61, BA$11, BA$14, BA$19,),
            ""
         ),
         IF($I61=3,
            "",
            IFBLANK(
               _xldudf_CX_PUSH(BA61, CX_ENTITY, $B61, BA$11, BA$14, BA$19,),
               ""
            )
         )
      )
   )
)),"")</f>
        <v/>
      </c>
      <c r="EB61" s="2445" t="str" cm="1">
        <f t="array" aca="1" ref="EB61" ca="1">IFERROR(IF(BB61*fxVal_normal=_PL!BB61,"",IF(OR(BB61="", NOT(ISNUMBER(BB61)), ISERROR(BB61), $B61=""), "",
   IF($I61=1,
      IFBLANK(
         _xldudf_CX_PUSH(BB61*fxVal_normal, CX_ENTITY, $B61, BB$11, BB$14, BB$19,),
         ""
      ),
      IF($I61=2,
         IFBLANK(
            _xldudf_CX_PUSH(BB61, CX_ENTITY, $B61, BB$11, BB$14, BB$19,),
            ""
         ),
         IF($I61=3,
            "",
            IFBLANK(
               _xldudf_CX_PUSH(BB61, CX_ENTITY, $B61, BB$11, BB$14, BB$19,),
               ""
            )
         )
      )
   )
)),"")</f>
        <v/>
      </c>
      <c r="EC61" s="2445" t="str" cm="1">
        <f t="array" aca="1" ref="EC61" ca="1">IFERROR(IF(BC61*fxVal_normal=_PL!BC61,"",IF(OR(BC61="", NOT(ISNUMBER(BC61)), ISERROR(BC61), $B61=""), "",
   IF($I61=1,
      IFBLANK(
         _xldudf_CX_PUSH(BC61*fxVal_normal, CX_ENTITY, $B61, BC$11, BC$14, BC$19,),
         ""
      ),
      IF($I61=2,
         IFBLANK(
            _xldudf_CX_PUSH(BC61, CX_ENTITY, $B61, BC$11, BC$14, BC$19,),
            ""
         ),
         IF($I61=3,
            "",
            IFBLANK(
               _xldudf_CX_PUSH(BC61, CX_ENTITY, $B61, BC$11, BC$14, BC$19,),
               ""
            )
         )
      )
   )
)),"")</f>
        <v/>
      </c>
      <c r="ED61" s="2445" t="str" cm="1">
        <f t="array" aca="1" ref="ED61" ca="1">IFERROR(IF(BD61*fxVal_normal=_PL!BD61,"",IF(OR(BD61="", NOT(ISNUMBER(BD61)), ISERROR(BD61), $B61=""), "",
   IF($I61=1,
      IFBLANK(
         _xldudf_CX_PUSH(BD61*fxVal_normal, CX_ENTITY, $B61, BD$11, BD$14, BD$19,),
         ""
      ),
      IF($I61=2,
         IFBLANK(
            _xldudf_CX_PUSH(BD61, CX_ENTITY, $B61, BD$11, BD$14, BD$19,),
            ""
         ),
         IF($I61=3,
            "",
            IFBLANK(
               _xldudf_CX_PUSH(BD61, CX_ENTITY, $B61, BD$11, BD$14, BD$19,),
               ""
            )
         )
      )
   )
)),"")</f>
        <v/>
      </c>
      <c r="EE61" s="2445" t="str" cm="1">
        <f t="array" aca="1" ref="EE61" ca="1">IFERROR(IF(BE61*fxVal_normal=_PL!BE61,"",IF(OR(BE61="", NOT(ISNUMBER(BE61)), ISERROR(BE61), $B61=""), "",
   IF($I61=1,
      IFBLANK(
         _xldudf_CX_PUSH(BE61*fxVal_normal, CX_ENTITY, $B61, BE$11, BE$14, BE$19,),
         ""
      ),
      IF($I61=2,
         IFBLANK(
            _xldudf_CX_PUSH(BE61, CX_ENTITY, $B61, BE$11, BE$14, BE$19,),
            ""
         ),
         IF($I61=3,
            "",
            IFBLANK(
               _xldudf_CX_PUSH(BE61, CX_ENTITY, $B61, BE$11, BE$14, BE$19,),
               ""
            )
         )
      )
   )
)),"")</f>
        <v/>
      </c>
      <c r="EF61" s="2445" t="str" cm="1">
        <f t="array" aca="1" ref="EF61" ca="1">IFERROR(IF(BF61*fxVal_normal=_PL!BF61,"",IF(OR(BF61="", NOT(ISNUMBER(BF61)), ISERROR(BF61), $B61=""), "",
   IF($I61=1,
      IFBLANK(
         _xldudf_CX_PUSH(BF61*fxVal_normal, CX_ENTITY, $B61, BF$11, BF$14, BF$19,),
         ""
      ),
      IF($I61=2,
         IFBLANK(
            _xldudf_CX_PUSH(BF61, CX_ENTITY, $B61, BF$11, BF$14, BF$19,),
            ""
         ),
         IF($I61=3,
            "",
            IFBLANK(
               _xldudf_CX_PUSH(BF61, CX_ENTITY, $B61, BF$11, BF$14, BF$19,),
               ""
            )
         )
      )
   )
)),"")</f>
        <v/>
      </c>
      <c r="EG61" s="2445" t="str" cm="1">
        <f t="array" aca="1" ref="EG61" ca="1">IFERROR(IF(BG61*fxVal_normal=_PL!BG61,"",IF(OR(BG61="", NOT(ISNUMBER(BG61)), ISERROR(BG61), $B61=""), "",
   IF($I61=1,
      IFBLANK(
         _xldudf_CX_PUSH(BG61*fxVal_normal, CX_ENTITY, $B61, BG$11, BG$14, BG$19,),
         ""
      ),
      IF($I61=2,
         IFBLANK(
            _xldudf_CX_PUSH(BG61, CX_ENTITY, $B61, BG$11, BG$14, BG$19,),
            ""
         ),
         IF($I61=3,
            "",
            IFBLANK(
               _xldudf_CX_PUSH(BG61, CX_ENTITY, $B61, BG$11, BG$14, BG$19,),
               ""
            )
         )
      )
   )
)),"")</f>
        <v/>
      </c>
      <c r="EH61" s="2445" t="str" cm="1">
        <f t="array" aca="1" ref="EH61" ca="1">IFERROR(IF(BH61*fxVal_normal=_PL!BH61,"",IF(OR(BH61="", NOT(ISNUMBER(BH61)), ISERROR(BH61), $B61=""), "",
   IF($I61=1,
      IFBLANK(
         _xldudf_CX_PUSH(BH61*fxVal_normal, CX_ENTITY, $B61, BH$11, BH$14, BH$19,),
         ""
      ),
      IF($I61=2,
         IFBLANK(
            _xldudf_CX_PUSH(BH61, CX_ENTITY, $B61, BH$11, BH$14, BH$19,),
            ""
         ),
         IF($I61=3,
            "",
            IFBLANK(
               _xldudf_CX_PUSH(BH61, CX_ENTITY, $B61, BH$11, BH$14, BH$19,),
               ""
            )
         )
      )
   )
)),"")</f>
        <v/>
      </c>
      <c r="EI61" s="2445" t="str" cm="1">
        <f t="array" aca="1" ref="EI61" ca="1">IFERROR(IF(BI61*fxVal_normal=_PL!BI61,"",IF(OR(BI61="", NOT(ISNUMBER(BI61)), ISERROR(BI61), $B61=""), "",
   IF($I61=1,
      IFBLANK(
         _xldudf_CX_PUSH(BI61*fxVal_normal, CX_ENTITY, $B61, BI$11, BI$14, BI$19,),
         ""
      ),
      IF($I61=2,
         IFBLANK(
            _xldudf_CX_PUSH(BI61, CX_ENTITY, $B61, BI$11, BI$14, BI$19,),
            ""
         ),
         IF($I61=3,
            "",
            IFBLANK(
               _xldudf_CX_PUSH(BI61, CX_ENTITY, $B61, BI$11, BI$14, BI$19,),
               ""
            )
         )
      )
   )
)),"")</f>
        <v/>
      </c>
      <c r="EJ61" s="2445" t="str" cm="1">
        <f t="array" aca="1" ref="EJ61" ca="1">IFERROR(IF(BJ61*fxVal_normal=_PL!BJ61,"",IF(OR(BJ61="", NOT(ISNUMBER(BJ61)), ISERROR(BJ61), $B61=""), "",
   IF($I61=1,
      IFBLANK(
         _xldudf_CX_PUSH(BJ61*fxVal_normal, CX_ENTITY, $B61, BJ$11, BJ$14, BJ$19,),
         ""
      ),
      IF($I61=2,
         IFBLANK(
            _xldudf_CX_PUSH(BJ61, CX_ENTITY, $B61, BJ$11, BJ$14, BJ$19,),
            ""
         ),
         IF($I61=3,
            "",
            IFBLANK(
               _xldudf_CX_PUSH(BJ61, CX_ENTITY, $B61, BJ$11, BJ$14, BJ$19,),
               ""
            )
         )
      )
   )
)),"")</f>
        <v/>
      </c>
      <c r="EK61" s="2445" t="str" cm="1">
        <f t="array" aca="1" ref="EK61" ca="1">IFERROR(IF(BK61*fxVal_normal=_PL!BK61,"",IF(OR(BK61="", NOT(ISNUMBER(BK61)), ISERROR(BK61), $B61=""), "",
   IF($I61=1,
      IFBLANK(
         _xldudf_CX_PUSH(BK61*fxVal_normal, CX_ENTITY, $B61, BK$11, BK$14, BK$19,),
         ""
      ),
      IF($I61=2,
         IFBLANK(
            _xldudf_CX_PUSH(BK61, CX_ENTITY, $B61, BK$11, BK$14, BK$19,),
            ""
         ),
         IF($I61=3,
            "",
            IFBLANK(
               _xldudf_CX_PUSH(BK61, CX_ENTITY, $B61, BK$11, BK$14, BK$19,),
               ""
            )
         )
      )
   )
)),"")</f>
        <v/>
      </c>
      <c r="EL61" s="2445" t="str" cm="1">
        <f t="array" aca="1" ref="EL61" ca="1">IFERROR(IF(BL61*fxVal_normal=_PL!BL61,"",IF(OR(BL61="", NOT(ISNUMBER(BL61)), ISERROR(BL61), $B61=""), "",
   IF($I61=1,
      IFBLANK(
         _xldudf_CX_PUSH(BL61*fxVal_normal, CX_ENTITY, $B61, BL$11, BL$14, BL$19,),
         ""
      ),
      IF($I61=2,
         IFBLANK(
            _xldudf_CX_PUSH(BL61, CX_ENTITY, $B61, BL$11, BL$14, BL$19,),
            ""
         ),
         IF($I61=3,
            "",
            IFBLANK(
               _xldudf_CX_PUSH(BL61, CX_ENTITY, $B61, BL$11, BL$14, BL$19,),
               ""
            )
         )
      )
   )
)),"")</f>
        <v/>
      </c>
      <c r="EM61" s="2445" t="str" cm="1">
        <f t="array" aca="1" ref="EM61" ca="1">IFERROR(IF(BM61*fxVal_normal=_PL!BM61,"",IF(OR(BM61="", NOT(ISNUMBER(BM61)), ISERROR(BM61), $B61=""), "",
   IF($I61=1,
      IFBLANK(
         _xldudf_CX_PUSH(BM61*fxVal_normal, CX_ENTITY, $B61, BM$11, BM$14, BM$19,),
         ""
      ),
      IF($I61=2,
         IFBLANK(
            _xldudf_CX_PUSH(BM61, CX_ENTITY, $B61, BM$11, BM$14, BM$19,),
            ""
         ),
         IF($I61=3,
            "",
            IFBLANK(
               _xldudf_CX_PUSH(BM61, CX_ENTITY, $B61, BM$11, BM$14, BM$19,),
               ""
            )
         )
      )
   )
)),"")</f>
        <v/>
      </c>
      <c r="EN61" s="2445" t="str" cm="1">
        <f t="array" aca="1" ref="EN61" ca="1">IFERROR(IF(BN61*fxVal_normal=_PL!BN61,"",IF(OR(BN61="", NOT(ISNUMBER(BN61)), ISERROR(BN61), $B61=""), "",
   IF($I61=1,
      IFBLANK(
         _xldudf_CX_PUSH(BN61*fxVal_normal, CX_ENTITY, $B61, BN$11, BN$14, BN$19,),
         ""
      ),
      IF($I61=2,
         IFBLANK(
            _xldudf_CX_PUSH(BN61, CX_ENTITY, $B61, BN$11, BN$14, BN$19,),
            ""
         ),
         IF($I61=3,
            "",
            IFBLANK(
               _xldudf_CX_PUSH(BN61, CX_ENTITY, $B61, BN$11, BN$14, BN$19,),
               ""
            )
         )
      )
   )
)),"")</f>
        <v/>
      </c>
    </row>
    <row r="62" spans="1:147" ht="21" customHeight="1">
      <c r="A62" s="2449"/>
      <c r="B62" s="2439" t="str">
        <f>_xlfn.LET(
_xlpm.IsNotAttrDynamic, D62="",
_xlpm.Attr,_PL!F62,
_xlpm.NotInUse,Y62=D62,
_xlpm.RESULT, IF(_xlpm.IsNotAttrDynamic, _xlpm.Attr, IF( _xlpm.NotInUse, "", Y62)
),IF(_xlpm.RESULT ="", "", _xlpm.RESULT))</f>
        <v>Custom Metric Amount 6 [Calculated]</v>
      </c>
      <c r="C62" s="2439" t="str" cm="1">
        <f t="array" ref="C62">IFBLANK(_PL!C62,"")</f>
        <v>Custom Metric - Label 6 [Calculated]</v>
      </c>
      <c r="D62" s="2451"/>
      <c r="E62" s="575" t="str">
        <f t="shared" si="19"/>
        <v/>
      </c>
      <c r="F62" s="576"/>
      <c r="G62" s="576"/>
      <c r="H62" s="576">
        <v>1</v>
      </c>
      <c r="I62" s="576">
        <v>1</v>
      </c>
      <c r="J62" s="401" t="str" cm="1">
        <f t="array" ref="J62">IFBLANK( Z62,"")</f>
        <v/>
      </c>
      <c r="K62" s="578" t="str">
        <f t="shared" si="17"/>
        <v>No</v>
      </c>
      <c r="L62" s="37"/>
      <c r="N62" s="158"/>
      <c r="O62" s="101"/>
      <c r="P62" s="52"/>
      <c r="Q62" s="101"/>
      <c r="R62" s="539"/>
      <c r="S62" s="101"/>
      <c r="T62" s="2"/>
      <c r="U62" s="39"/>
      <c r="V62" s="37"/>
      <c r="W62" s="91" t="str">
        <f t="shared" si="18"/>
        <v>Actual</v>
      </c>
      <c r="X62" s="2081" t="e">
        <f ca="1">_PL!X62</f>
        <v>#NAME?</v>
      </c>
      <c r="Y62" s="2371"/>
      <c r="Z62" s="198" t="str">
        <f t="shared" si="20"/>
        <v/>
      </c>
      <c r="AA62" s="200" t="str" cm="1">
        <f t="array" aca="1" ref="AA62" ca="1">_xlfn.LET(
_xlpm._termname, $Y62,
_xlpm._icon, "Define",
_xlpm._location, _xlfn.XLOOKUP(_xlpm._termname, $Y$249:$Y$338,$Y$249:$Y$338),
_xlpm._hyperlink, HYPERLINK("#"&amp;CELL("address",_xlpm._location), _xlpm._icon),
IF(Y62="", "", _xlpm._hyperlink)
)</f>
        <v/>
      </c>
      <c r="AB62" s="1335" t="str" cm="1">
        <f t="array" ref="AB62">IFBLANK(Y62,"")</f>
        <v/>
      </c>
      <c r="AC62" s="2468" t="str" cm="1">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
      </c>
      <c r="AD62" s="2478" t="str" cm="1">
        <f t="array" ref="AD62">IF($Y62= "", "", _xlfn.XLOOKUP($W62 &amp; $Y62,$W$249:$W$337&amp;$Y$249:$Y$338, $AD$249:$BN$338))</f>
        <v/>
      </c>
      <c r="AE62" s="2478"/>
      <c r="AF62" s="2478"/>
      <c r="AG62" s="2478"/>
      <c r="AH62" s="2478"/>
      <c r="AI62" s="2478"/>
      <c r="AJ62" s="2478"/>
      <c r="AK62" s="2478"/>
      <c r="AL62" s="2478"/>
      <c r="AM62" s="2478"/>
      <c r="AN62" s="2478"/>
      <c r="AO62" s="2478"/>
      <c r="AP62" s="2478"/>
      <c r="AQ62" s="2478"/>
      <c r="AR62" s="2478"/>
      <c r="AS62" s="2478"/>
      <c r="AT62" s="2478"/>
      <c r="AU62" s="2478"/>
      <c r="AV62" s="2478"/>
      <c r="AW62" s="2478"/>
      <c r="AX62" s="2478"/>
      <c r="AY62" s="2478"/>
      <c r="AZ62" s="2478"/>
      <c r="BA62" s="2478"/>
      <c r="BB62" s="2478"/>
      <c r="BC62" s="2478"/>
      <c r="BD62" s="2478"/>
      <c r="BE62" s="2478"/>
      <c r="BF62" s="2478"/>
      <c r="BG62" s="2478"/>
      <c r="BH62" s="2478"/>
      <c r="BI62" s="2478"/>
      <c r="BJ62" s="2478"/>
      <c r="BK62" s="2478"/>
      <c r="BL62" s="2478"/>
      <c r="BM62" s="2478"/>
      <c r="BN62" s="2478"/>
      <c r="BO62" s="2479"/>
      <c r="BP62" s="2479"/>
      <c r="BQ62" s="2479"/>
      <c r="BR62" s="2479"/>
      <c r="BS62" s="2479"/>
      <c r="BT62" s="2479"/>
      <c r="BU62" s="2479"/>
      <c r="BV62" s="2479"/>
      <c r="BW62" s="2479"/>
      <c r="BX62" s="2479"/>
      <c r="BY62" s="2479"/>
      <c r="BZ62" s="2479"/>
      <c r="CA62" s="34"/>
      <c r="CC62" s="33"/>
      <c r="CD62" s="1461" t="str" cm="1">
        <f t="array" ref="CD62">_xlfn.LET( _xlpm.CheckBlank, SUM(PL!$AD62:'PL'!$BN62) = 0, IF(_xlpm.CheckBlank, "", SUM(_xlfn._xlws.FILTER(PL!$AD62:$BN62,(YEAR(PL!$AD$12:$BN$12)=PL!CD$12)*(array_timeline&lt;=PL!CD$11)))))</f>
        <v/>
      </c>
      <c r="CE62" s="1461" t="str" cm="1">
        <f t="array" ref="CE62">_xlfn.LET( _xlpm.CheckBlank, SUM(PL!$AD62:'PL'!$BN62) = 0, IF(_xlpm.CheckBlank, "", SUM(_xlfn._xlws.FILTER(PL!$AD62:$BN62,(YEAR(PL!$AD$12:$BN$12)=PL!CE$12)*(array_timeline&lt;=PL!CE$11)))))</f>
        <v/>
      </c>
      <c r="CF62" s="2480"/>
      <c r="CG62" s="1461" t="str" cm="1">
        <f t="array" ref="CG62">IFERROR(_xlfn.LET(_xlpm.CheckBlank,SUM(PL!$AD62:$BN62)=0,IF(_xlpm.CheckBlank,"",SUM(_xlfn._xlws.FILTER(PL!$AD62:$BN62,(YEAR(PL!$AD$12:$BN$12)=PL!CG$12)*(array_timeline&lt;=PL!CG$11))))),"n/a")</f>
        <v/>
      </c>
      <c r="CH62" s="1461" t="str" cm="1">
        <f t="array" ref="CH62">_xlfn.LET( _xlpm.CheckBlank, SUM(PL!$AD62:$BN62) = 0, IF(_xlpm.CheckBlank, "", SUM(_xlfn._xlws.FILTER(PL!$AD62:$BN62,(YEAR(PL!$AD$12:$BN$12)=PL!CH$12)*(array_timeline&lt;=PL!CH$11)))))</f>
        <v/>
      </c>
      <c r="CI62" s="88"/>
      <c r="CJ62" s="1461" t="str" cm="1">
        <f t="array" ref="CJ62">_xlfn.LET( _xlpm.CheckBlank, SUM(PL!$AD62:$BN62) = 0, IF(_xlpm.CheckBlank, "", SUM(_xlfn.TAKE(_xlfn.DROP(PL!$AD62:$BN62, ,-DATEDIFF(PL!CJ$11, val_asOfDate,"M")),1,-12))))</f>
        <v/>
      </c>
      <c r="CK62" s="1461" t="str" cm="1">
        <f t="array" ref="CK62">_xlfn.LET( _xlpm.CheckBlank, SUM(PL!$AD62:$BN62) = 0, IF(_xlpm.CheckBlank, "", SUM(_xlfn.TAKE(_xlfn.DROP(PL!$AD62:$BN62, ,-DATEDIFF(PL!CK$11, val_asOfDate,"M")),1,-12))))</f>
        <v/>
      </c>
      <c r="CL62" s="88"/>
      <c r="CM62" s="2357" t="str" cm="1">
        <f t="array" ref="CM62">IF($Y62="","",_xlfn.XLOOKUP($W62&amp;$Y62,$W$250:$W$338&amp;$Y$250:$Y$338,$CM$250:$CN$338))</f>
        <v/>
      </c>
      <c r="CN62" s="2357"/>
      <c r="CO62" s="3"/>
      <c r="CP62" s="2357" t="str" cm="1">
        <f t="array" ref="CP62">IF($Y62="","",_xlfn.XLOOKUP($W62&amp;$Y62,$W$250:$W$338&amp;$Y$250:$Y$338,$CP$250:$CQ$338))</f>
        <v/>
      </c>
      <c r="CQ62" s="2357"/>
      <c r="CR62" s="34"/>
      <c r="CS62" s="2056"/>
      <c r="CT62" s="2616"/>
      <c r="CU62" s="2616"/>
      <c r="CV62" s="2616"/>
      <c r="CW62" s="2616"/>
      <c r="CX62" s="2443"/>
      <c r="CY62" s="2444" t="str" cm="1">
        <f t="array" aca="1" ref="CY62" ca="1">IFERROR(IF(CM62*fxVal_normal=_PL!CM62,"",IF(OR($CM62="",$CM62=0, NOT(ISNUMBER($CM62)), ISERROR($CM62), $B62=""), "",
   IF($I62=1,
      IFBLANK(
         _xldudf_CX_PUSH($CM62*fxVal_normal, CX_ENTITY, $B62, $CM$11, $CM$14, $CM$19,),
         ""
      ),
      IF($I62=2,
         IFBLANK(
            _xldudf_CX_PUSH($CM62, CX_ENTITY, $B62, $CM$11, $CM$14, $CM$19,),
            ""
         ),
         IF($I62=3,
            "",
            IFBLANK(
               _xldudf_CX_PUSH($CM62, CX_ENTITY, $B62, $CM$11, $CM$14, $CM$19,),
               ""
            )
         )
      )
   )
)),"")</f>
        <v/>
      </c>
      <c r="CZ62" s="2444" t="str" cm="1">
        <f t="array" aca="1" ref="CZ62" ca="1">IFERROR(IF(CN62*fxVal_normal=_PL!CN62,"",IF(OR($CN62="",$CN62=0, NOT(ISNUMBER($CN62)), ISERROR($CN62), $B62=""), "",
   IF($I62=1,
      IFBLANK(
         _xldudf_CX_PUSH($CN62*fxVal_normal, CX_ENTITY, $B62, $CN$11, $CN$14, $CN$19,),
         ""
      ),
      IF($I62=2,
         IFBLANK(
            _xldudf_CX_PUSH($CN62, CX_ENTITY, $B62, $CN$11, $CN$14, $CN$19,),
            ""
         ),
         IF($I62=3,
            "",
            IFBLANK(
               _xldudf_CX_PUSH($CN62, CX_ENTITY, $B62, $CN$11, $CN$14, $CN$19,),
               ""
            )
         )
      )
   )
)),"")</f>
        <v/>
      </c>
      <c r="DA62" s="2444" t="str" cm="1">
        <f t="array" aca="1" ref="DA62" ca="1">IFERROR(IF(CP62*fxVal_normal=_PL!CP62,"",IF(OR($CP62="",$CP62=0, NOT(ISNUMBER($CP62)), ISERROR($CP62), $B62=""), "",
   IF($I62=1,
      IFBLANK(
         _xldudf_CX_PUSH($CP62*fxVal_normal, CX_ENTITY, $B62, $CP$11, $CP$14, $CP$19,),
         ""
      ),
      IF($I62=2,
         IFBLANK(
            _xldudf_CX_PUSH($CP62, CX_ENTITY, $B62, $CP$11, $CP$14, $CP$19,),
            ""
         ),
         IF($I62=3,
            "",
            IFBLANK(
               _xldudf_CX_PUSH($CP62, CX_ENTITY, $B62, $CP$11, $CP$14, $CP$19,),
               ""
            )
         )
      )
   )
)),"")</f>
        <v/>
      </c>
      <c r="DB62" s="2444" t="str" cm="1">
        <f t="array" aca="1" ref="DB62" ca="1">IFERROR(IF(CQ62*fxVal_normal=_PL!CQ62,"",IF(OR($CQ62="", $CQ62=0, NOT(ISNUMBER($CQ62)), ISERROR($CQ62), $B62=""), "",
   IF($I62=1,
      IFBLANK(
         _xldudf_CX_PUSH($CQ62*fxVal_normal, CX_ENTITY, $B62, $CQ$11, $CQ$14, $CQ$19,),
         ""
      ),
      IF($I62=2,
         IFBLANK(
            _xldudf_CX_PUSH($CQ62, CX_ENTITY, $B62, $CQ$11, $CQ$14, $CQ$19,),
            ""
         ),
         IF($I62=3,
            "",
            IFBLANK(
               _xldudf_CX_PUSH($CQ62, CX_ENTITY, $B62, $CQ$11, $CQ$14, $CQ$19,),
               ""
            )
         )
      )
   ))
),"")</f>
        <v/>
      </c>
      <c r="DC62" s="2443"/>
      <c r="DD62" s="2445" t="str" cm="1">
        <f t="array" aca="1" ref="DD62" ca="1">IFERROR(IF(AD62*fxVal_normal=_PL!AD62,"",IF(OR(AD62="", NOT(ISNUMBER(AD62)), ISERROR(AD62), $B62=""), "",
   IF($I62=1,
      IFBLANK(
         _xldudf_CX_PUSH(AD62*fxVal_normal, CX_ENTITY, $B62, AD$11, AD$14, AD$19,),
         ""
      ),
      IF($I62=2,
         IFBLANK(
            _xldudf_CX_PUSH(AD62, CX_ENTITY, $B62, AD$11, AD$14, AD$19,),
            ""
         ),
         IF($I62=3,
            "",
            IFBLANK(
               _xldudf_CX_PUSH(AD62, CX_ENTITY, $B62, AD$11, AD$14, AD$19,),
               ""
            )
         )
      )
   )
)),"")</f>
        <v/>
      </c>
      <c r="DE62" s="2445" t="str" cm="1">
        <f t="array" aca="1" ref="DE62" ca="1">IFERROR(IF(AE62*fxVal_normal=_PL!AE62,"",IF(OR(AE62="", NOT(ISNUMBER(AE62)), ISERROR(AE62), $B62=""), "",
   IF($I62=1,
      IFBLANK(
         _xldudf_CX_PUSH(AE62*fxVal_normal, CX_ENTITY, $B62, AE$11, AE$14, AE$19,),
         ""
      ),
      IF($I62=2,
         IFBLANK(
            _xldudf_CX_PUSH(AE62, CX_ENTITY, $B62, AE$11, AE$14, AE$19,),
            ""
         ),
         IF($I62=3,
            "",
            IFBLANK(
               _xldudf_CX_PUSH(AE62, CX_ENTITY, $B62, AE$11, AE$14, AE$19,),
               ""
            )
         )
      )
   )
)),"")</f>
        <v/>
      </c>
      <c r="DF62" s="2445" t="str" cm="1">
        <f t="array" aca="1" ref="DF62" ca="1">IFERROR(IF(AF62*fxVal_normal=_PL!AF62,"",IF(OR(AF62="", NOT(ISNUMBER(AF62)), ISERROR(AF62), $B62=""), "",
   IF($I62=1,
      IFBLANK(
         _xldudf_CX_PUSH(AF62*fxVal_normal, CX_ENTITY, $B62, AF$11, AF$14, AF$19,),
         ""
      ),
      IF($I62=2,
         IFBLANK(
            _xldudf_CX_PUSH(AF62, CX_ENTITY, $B62, AF$11, AF$14, AF$19,),
            ""
         ),
         IF($I62=3,
            "",
            IFBLANK(
               _xldudf_CX_PUSH(AF62, CX_ENTITY, $B62, AF$11, AF$14, AF$19,),
               ""
            )
         )
      )
   )
)),"")</f>
        <v/>
      </c>
      <c r="DG62" s="2445" t="str" cm="1">
        <f t="array" aca="1" ref="DG62" ca="1">IFERROR(IF(AG62*fxVal_normal=_PL!AG62,"",IF(OR(AG62="", NOT(ISNUMBER(AG62)), ISERROR(AG62), $B62=""), "",
   IF($I62=1,
      IFBLANK(
         _xldudf_CX_PUSH(AG62*fxVal_normal, CX_ENTITY, $B62, AG$11, AG$14, AG$19,),
         ""
      ),
      IF($I62=2,
         IFBLANK(
            _xldudf_CX_PUSH(AG62, CX_ENTITY, $B62, AG$11, AG$14, AG$19,),
            ""
         ),
         IF($I62=3,
            "",
            IFBLANK(
               _xldudf_CX_PUSH(AG62, CX_ENTITY, $B62, AG$11, AG$14, AG$19,),
               ""
            )
         )
      )
   )
)),"")</f>
        <v/>
      </c>
      <c r="DH62" s="2445" t="str" cm="1">
        <f t="array" aca="1" ref="DH62" ca="1">IFERROR(IF(AH62*fxVal_normal=_PL!AH62,"",IF(OR(AH62="", NOT(ISNUMBER(AH62)), ISERROR(AH62), $B62=""), "",
   IF($I62=1,
      IFBLANK(
         _xldudf_CX_PUSH(AH62*fxVal_normal, CX_ENTITY, $B62, AH$11, AH$14, AH$19,),
         ""
      ),
      IF($I62=2,
         IFBLANK(
            _xldudf_CX_PUSH(AH62, CX_ENTITY, $B62, AH$11, AH$14, AH$19,),
            ""
         ),
         IF($I62=3,
            "",
            IFBLANK(
               _xldudf_CX_PUSH(AH62, CX_ENTITY, $B62, AH$11, AH$14, AH$19,),
               ""
            )
         )
      )
   )
)),"")</f>
        <v/>
      </c>
      <c r="DI62" s="2445" t="str" cm="1">
        <f t="array" aca="1" ref="DI62" ca="1">IFERROR(IF(AI62*fxVal_normal=_PL!AI62,"",IF(OR(AI62="", NOT(ISNUMBER(AI62)), ISERROR(AI62), $B62=""), "",
   IF($I62=1,
      IFBLANK(
         _xldudf_CX_PUSH(AI62*fxVal_normal, CX_ENTITY, $B62, AI$11, AI$14, AI$19,),
         ""
      ),
      IF($I62=2,
         IFBLANK(
            _xldudf_CX_PUSH(AI62, CX_ENTITY, $B62, AI$11, AI$14, AI$19,),
            ""
         ),
         IF($I62=3,
            "",
            IFBLANK(
               _xldudf_CX_PUSH(AI62, CX_ENTITY, $B62, AI$11, AI$14, AI$19,),
               ""
            )
         )
      )
   )
)),"")</f>
        <v/>
      </c>
      <c r="DJ62" s="2445" t="str" cm="1">
        <f t="array" aca="1" ref="DJ62" ca="1">IFERROR(IF(AJ62*fxVal_normal=_PL!AJ62,"",IF(OR(AJ62="", NOT(ISNUMBER(AJ62)), ISERROR(AJ62), $B62=""), "",
   IF($I62=1,
      IFBLANK(
         _xldudf_CX_PUSH(AJ62*fxVal_normal, CX_ENTITY, $B62, AJ$11, AJ$14, AJ$19,),
         ""
      ),
      IF($I62=2,
         IFBLANK(
            _xldudf_CX_PUSH(AJ62, CX_ENTITY, $B62, AJ$11, AJ$14, AJ$19,),
            ""
         ),
         IF($I62=3,
            "",
            IFBLANK(
               _xldudf_CX_PUSH(AJ62, CX_ENTITY, $B62, AJ$11, AJ$14, AJ$19,),
               ""
            )
         )
      )
   )
)),"")</f>
        <v/>
      </c>
      <c r="DK62" s="2445" t="str" cm="1">
        <f t="array" aca="1" ref="DK62" ca="1">IFERROR(IF(AK62*fxVal_normal=_PL!AK62,"",IF(OR(AK62="", NOT(ISNUMBER(AK62)), ISERROR(AK62), $B62=""), "",
   IF($I62=1,
      IFBLANK(
         _xldudf_CX_PUSH(AK62*fxVal_normal, CX_ENTITY, $B62, AK$11, AK$14, AK$19,),
         ""
      ),
      IF($I62=2,
         IFBLANK(
            _xldudf_CX_PUSH(AK62, CX_ENTITY, $B62, AK$11, AK$14, AK$19,),
            ""
         ),
         IF($I62=3,
            "",
            IFBLANK(
               _xldudf_CX_PUSH(AK62, CX_ENTITY, $B62, AK$11, AK$14, AK$19,),
               ""
            )
         )
      )
   )
)),"")</f>
        <v/>
      </c>
      <c r="DL62" s="2445" t="str" cm="1">
        <f t="array" aca="1" ref="DL62" ca="1">IFERROR(IF(AL62*fxVal_normal=_PL!AL62,"",IF(OR(AL62="", NOT(ISNUMBER(AL62)), ISERROR(AL62), $B62=""), "",
   IF($I62=1,
      IFBLANK(
         _xldudf_CX_PUSH(AL62*fxVal_normal, CX_ENTITY, $B62, AL$11, AL$14, AL$19,),
         ""
      ),
      IF($I62=2,
         IFBLANK(
            _xldudf_CX_PUSH(AL62, CX_ENTITY, $B62, AL$11, AL$14, AL$19,),
            ""
         ),
         IF($I62=3,
            "",
            IFBLANK(
               _xldudf_CX_PUSH(AL62, CX_ENTITY, $B62, AL$11, AL$14, AL$19,),
               ""
            )
         )
      )
   )
)),"")</f>
        <v/>
      </c>
      <c r="DM62" s="2445" t="str" cm="1">
        <f t="array" aca="1" ref="DM62" ca="1">IFERROR(IF(AM62*fxVal_normal=_PL!AM62,"",IF(OR(AM62="", NOT(ISNUMBER(AM62)), ISERROR(AM62), $B62=""), "",
   IF($I62=1,
      IFBLANK(
         _xldudf_CX_PUSH(AM62*fxVal_normal, CX_ENTITY, $B62, AM$11, AM$14, AM$19,),
         ""
      ),
      IF($I62=2,
         IFBLANK(
            _xldudf_CX_PUSH(AM62, CX_ENTITY, $B62, AM$11, AM$14, AM$19,),
            ""
         ),
         IF($I62=3,
            "",
            IFBLANK(
               _xldudf_CX_PUSH(AM62, CX_ENTITY, $B62, AM$11, AM$14, AM$19,),
               ""
            )
         )
      )
   )
)),"")</f>
        <v/>
      </c>
      <c r="DN62" s="2445" t="str" cm="1">
        <f t="array" aca="1" ref="DN62" ca="1">IFERROR(IF(AN62*fxVal_normal=_PL!AN62,"",IF(OR(AN62="", NOT(ISNUMBER(AN62)), ISERROR(AN62), $B62=""), "",
   IF($I62=1,
      IFBLANK(
         _xldudf_CX_PUSH(AN62*fxVal_normal, CX_ENTITY, $B62, AN$11, AN$14, AN$19,),
         ""
      ),
      IF($I62=2,
         IFBLANK(
            _xldudf_CX_PUSH(AN62, CX_ENTITY, $B62, AN$11, AN$14, AN$19,),
            ""
         ),
         IF($I62=3,
            "",
            IFBLANK(
               _xldudf_CX_PUSH(AN62, CX_ENTITY, $B62, AN$11, AN$14, AN$19,),
               ""
            )
         )
      )
   )
)),"")</f>
        <v/>
      </c>
      <c r="DO62" s="2445" t="str" cm="1">
        <f t="array" aca="1" ref="DO62" ca="1">IFERROR(IF(AO62*fxVal_normal=_PL!AO62,"",IF(OR(AO62="", NOT(ISNUMBER(AO62)), ISERROR(AO62), $B62=""), "",
   IF($I62=1,
      IFBLANK(
         _xldudf_CX_PUSH(AO62*fxVal_normal, CX_ENTITY, $B62, AO$11, AO$14, AO$19,),
         ""
      ),
      IF($I62=2,
         IFBLANK(
            _xldudf_CX_PUSH(AO62, CX_ENTITY, $B62, AO$11, AO$14, AO$19,),
            ""
         ),
         IF($I62=3,
            "",
            IFBLANK(
               _xldudf_CX_PUSH(AO62, CX_ENTITY, $B62, AO$11, AO$14, AO$19,),
               ""
            )
         )
      )
   )
)),"")</f>
        <v/>
      </c>
      <c r="DP62" s="2445" t="str" cm="1">
        <f t="array" aca="1" ref="DP62" ca="1">IFERROR(IF(AP62*fxVal_normal=_PL!AP62,"",IF(OR(AP62="", NOT(ISNUMBER(AP62)), ISERROR(AP62), $B62=""), "",
   IF($I62=1,
      IFBLANK(
         _xldudf_CX_PUSH(AP62*fxVal_normal, CX_ENTITY, $B62, AP$11, AP$14, AP$19,),
         ""
      ),
      IF($I62=2,
         IFBLANK(
            _xldudf_CX_PUSH(AP62, CX_ENTITY, $B62, AP$11, AP$14, AP$19,),
            ""
         ),
         IF($I62=3,
            "",
            IFBLANK(
               _xldudf_CX_PUSH(AP62, CX_ENTITY, $B62, AP$11, AP$14, AP$19,),
               ""
            )
         )
      )
   )
)),"")</f>
        <v/>
      </c>
      <c r="DQ62" s="2445" t="str" cm="1">
        <f t="array" aca="1" ref="DQ62" ca="1">IFERROR(IF(AQ62*fxVal_normal=_PL!AQ62,"",IF(OR(AQ62="", NOT(ISNUMBER(AQ62)), ISERROR(AQ62), $B62=""), "",
   IF($I62=1,
      IFBLANK(
         _xldudf_CX_PUSH(AQ62*fxVal_normal, CX_ENTITY, $B62, AQ$11, AQ$14, AQ$19,),
         ""
      ),
      IF($I62=2,
         IFBLANK(
            _xldudf_CX_PUSH(AQ62, CX_ENTITY, $B62, AQ$11, AQ$14, AQ$19,),
            ""
         ),
         IF($I62=3,
            "",
            IFBLANK(
               _xldudf_CX_PUSH(AQ62, CX_ENTITY, $B62, AQ$11, AQ$14, AQ$19,),
               ""
            )
         )
      )
   )
)),"")</f>
        <v/>
      </c>
      <c r="DR62" s="2445" t="str" cm="1">
        <f t="array" aca="1" ref="DR62" ca="1">IFERROR(IF(AR62*fxVal_normal=_PL!AR62,"",IF(OR(AR62="", NOT(ISNUMBER(AR62)), ISERROR(AR62), $B62=""), "",
   IF($I62=1,
      IFBLANK(
         _xldudf_CX_PUSH(AR62*fxVal_normal, CX_ENTITY, $B62, AR$11, AR$14, AR$19,),
         ""
      ),
      IF($I62=2,
         IFBLANK(
            _xldudf_CX_PUSH(AR62, CX_ENTITY, $B62, AR$11, AR$14, AR$19,),
            ""
         ),
         IF($I62=3,
            "",
            IFBLANK(
               _xldudf_CX_PUSH(AR62, CX_ENTITY, $B62, AR$11, AR$14, AR$19,),
               ""
            )
         )
      )
   )
)),"")</f>
        <v/>
      </c>
      <c r="DS62" s="2445" t="str" cm="1">
        <f t="array" aca="1" ref="DS62" ca="1">IFERROR(IF(AS62*fxVal_normal=_PL!AS62,"",IF(OR(AS62="", NOT(ISNUMBER(AS62)), ISERROR(AS62), $B62=""), "",
   IF($I62=1,
      IFBLANK(
         _xldudf_CX_PUSH(AS62*fxVal_normal, CX_ENTITY, $B62, AS$11, AS$14, AS$19,),
         ""
      ),
      IF($I62=2,
         IFBLANK(
            _xldudf_CX_PUSH(AS62, CX_ENTITY, $B62, AS$11, AS$14, AS$19,),
            ""
         ),
         IF($I62=3,
            "",
            IFBLANK(
               _xldudf_CX_PUSH(AS62, CX_ENTITY, $B62, AS$11, AS$14, AS$19,),
               ""
            )
         )
      )
   )
)),"")</f>
        <v/>
      </c>
      <c r="DT62" s="2445" t="str" cm="1">
        <f t="array" aca="1" ref="DT62" ca="1">IFERROR(IF(AT62*fxVal_normal=_PL!AT62,"",IF(OR(AT62="", NOT(ISNUMBER(AT62)), ISERROR(AT62), $B62=""), "",
   IF($I62=1,
      IFBLANK(
         _xldudf_CX_PUSH(AT62*fxVal_normal, CX_ENTITY, $B62, AT$11, AT$14, AT$19,),
         ""
      ),
      IF($I62=2,
         IFBLANK(
            _xldudf_CX_PUSH(AT62, CX_ENTITY, $B62, AT$11, AT$14, AT$19,),
            ""
         ),
         IF($I62=3,
            "",
            IFBLANK(
               _xldudf_CX_PUSH(AT62, CX_ENTITY, $B62, AT$11, AT$14, AT$19,),
               ""
            )
         )
      )
   )
)),"")</f>
        <v/>
      </c>
      <c r="DU62" s="2445" t="str" cm="1">
        <f t="array" aca="1" ref="DU62" ca="1">IFERROR(IF(AU62*fxVal_normal=_PL!AU62,"",IF(OR(AU62="", NOT(ISNUMBER(AU62)), ISERROR(AU62), $B62=""), "",
   IF($I62=1,
      IFBLANK(
         _xldudf_CX_PUSH(AU62*fxVal_normal, CX_ENTITY, $B62, AU$11, AU$14, AU$19,),
         ""
      ),
      IF($I62=2,
         IFBLANK(
            _xldudf_CX_PUSH(AU62, CX_ENTITY, $B62, AU$11, AU$14, AU$19,),
            ""
         ),
         IF($I62=3,
            "",
            IFBLANK(
               _xldudf_CX_PUSH(AU62, CX_ENTITY, $B62, AU$11, AU$14, AU$19,),
               ""
            )
         )
      )
   )
)),"")</f>
        <v/>
      </c>
      <c r="DV62" s="2445" t="str" cm="1">
        <f t="array" aca="1" ref="DV62" ca="1">IFERROR(IF(AV62*fxVal_normal=_PL!AV62,"",IF(OR(AV62="", NOT(ISNUMBER(AV62)), ISERROR(AV62), $B62=""), "",
   IF($I62=1,
      IFBLANK(
         _xldudf_CX_PUSH(AV62*fxVal_normal, CX_ENTITY, $B62, AV$11, AV$14, AV$19,),
         ""
      ),
      IF($I62=2,
         IFBLANK(
            _xldudf_CX_PUSH(AV62, CX_ENTITY, $B62, AV$11, AV$14, AV$19,),
            ""
         ),
         IF($I62=3,
            "",
            IFBLANK(
               _xldudf_CX_PUSH(AV62, CX_ENTITY, $B62, AV$11, AV$14, AV$19,),
               ""
            )
         )
      )
   )
)),"")</f>
        <v/>
      </c>
      <c r="DW62" s="2445" t="str" cm="1">
        <f t="array" aca="1" ref="DW62" ca="1">IFERROR(IF(AW62*fxVal_normal=_PL!AW62,"",IF(OR(AW62="", NOT(ISNUMBER(AW62)), ISERROR(AW62), $B62=""), "",
   IF($I62=1,
      IFBLANK(
         _xldudf_CX_PUSH(AW62*fxVal_normal, CX_ENTITY, $B62, AW$11, AW$14, AW$19,),
         ""
      ),
      IF($I62=2,
         IFBLANK(
            _xldudf_CX_PUSH(AW62, CX_ENTITY, $B62, AW$11, AW$14, AW$19,),
            ""
         ),
         IF($I62=3,
            "",
            IFBLANK(
               _xldudf_CX_PUSH(AW62, CX_ENTITY, $B62, AW$11, AW$14, AW$19,),
               ""
            )
         )
      )
   )
)),"")</f>
        <v/>
      </c>
      <c r="DX62" s="2445" t="str" cm="1">
        <f t="array" aca="1" ref="DX62" ca="1">IFERROR(IF(AX62*fxVal_normal=_PL!AX62,"",IF(OR(AX62="", NOT(ISNUMBER(AX62)), ISERROR(AX62), $B62=""), "",
   IF($I62=1,
      IFBLANK(
         _xldudf_CX_PUSH(AX62*fxVal_normal, CX_ENTITY, $B62, AX$11, AX$14, AX$19,),
         ""
      ),
      IF($I62=2,
         IFBLANK(
            _xldudf_CX_PUSH(AX62, CX_ENTITY, $B62, AX$11, AX$14, AX$19,),
            ""
         ),
         IF($I62=3,
            "",
            IFBLANK(
               _xldudf_CX_PUSH(AX62, CX_ENTITY, $B62, AX$11, AX$14, AX$19,),
               ""
            )
         )
      )
   )
)),"")</f>
        <v/>
      </c>
      <c r="DY62" s="2445" t="str" cm="1">
        <f t="array" aca="1" ref="DY62" ca="1">IFERROR(IF(AY62*fxVal_normal=_PL!AY62,"",IF(OR(AY62="", NOT(ISNUMBER(AY62)), ISERROR(AY62), $B62=""), "",
   IF($I62=1,
      IFBLANK(
         _xldudf_CX_PUSH(AY62*fxVal_normal, CX_ENTITY, $B62, AY$11, AY$14, AY$19,),
         ""
      ),
      IF($I62=2,
         IFBLANK(
            _xldudf_CX_PUSH(AY62, CX_ENTITY, $B62, AY$11, AY$14, AY$19,),
            ""
         ),
         IF($I62=3,
            "",
            IFBLANK(
               _xldudf_CX_PUSH(AY62, CX_ENTITY, $B62, AY$11, AY$14, AY$19,),
               ""
            )
         )
      )
   )
)),"")</f>
        <v/>
      </c>
      <c r="DZ62" s="2445" t="str" cm="1">
        <f t="array" aca="1" ref="DZ62" ca="1">IFERROR(IF(AZ62*fxVal_normal=_PL!AZ62,"",IF(OR(AZ62="", NOT(ISNUMBER(AZ62)), ISERROR(AZ62), $B62=""), "",
   IF($I62=1,
      IFBLANK(
         _xldudf_CX_PUSH(AZ62*fxVal_normal, CX_ENTITY, $B62, AZ$11, AZ$14, AZ$19,),
         ""
      ),
      IF($I62=2,
         IFBLANK(
            _xldudf_CX_PUSH(AZ62, CX_ENTITY, $B62, AZ$11, AZ$14, AZ$19,),
            ""
         ),
         IF($I62=3,
            "",
            IFBLANK(
               _xldudf_CX_PUSH(AZ62, CX_ENTITY, $B62, AZ$11, AZ$14, AZ$19,),
               ""
            )
         )
      )
   )
)),"")</f>
        <v/>
      </c>
      <c r="EA62" s="2445" t="str" cm="1">
        <f t="array" aca="1" ref="EA62" ca="1">IFERROR(IF(BA62*fxVal_normal=_PL!BA62,"",IF(OR(BA62="", NOT(ISNUMBER(BA62)), ISERROR(BA62), $B62=""), "",
   IF($I62=1,
      IFBLANK(
         _xldudf_CX_PUSH(BA62*fxVal_normal, CX_ENTITY, $B62, BA$11, BA$14, BA$19,),
         ""
      ),
      IF($I62=2,
         IFBLANK(
            _xldudf_CX_PUSH(BA62, CX_ENTITY, $B62, BA$11, BA$14, BA$19,),
            ""
         ),
         IF($I62=3,
            "",
            IFBLANK(
               _xldudf_CX_PUSH(BA62, CX_ENTITY, $B62, BA$11, BA$14, BA$19,),
               ""
            )
         )
      )
   )
)),"")</f>
        <v/>
      </c>
      <c r="EB62" s="2445" t="str" cm="1">
        <f t="array" aca="1" ref="EB62" ca="1">IFERROR(IF(BB62*fxVal_normal=_PL!BB62,"",IF(OR(BB62="", NOT(ISNUMBER(BB62)), ISERROR(BB62), $B62=""), "",
   IF($I62=1,
      IFBLANK(
         _xldudf_CX_PUSH(BB62*fxVal_normal, CX_ENTITY, $B62, BB$11, BB$14, BB$19,),
         ""
      ),
      IF($I62=2,
         IFBLANK(
            _xldudf_CX_PUSH(BB62, CX_ENTITY, $B62, BB$11, BB$14, BB$19,),
            ""
         ),
         IF($I62=3,
            "",
            IFBLANK(
               _xldudf_CX_PUSH(BB62, CX_ENTITY, $B62, BB$11, BB$14, BB$19,),
               ""
            )
         )
      )
   )
)),"")</f>
        <v/>
      </c>
      <c r="EC62" s="2445" t="str" cm="1">
        <f t="array" aca="1" ref="EC62" ca="1">IFERROR(IF(BC62*fxVal_normal=_PL!BC62,"",IF(OR(BC62="", NOT(ISNUMBER(BC62)), ISERROR(BC62), $B62=""), "",
   IF($I62=1,
      IFBLANK(
         _xldudf_CX_PUSH(BC62*fxVal_normal, CX_ENTITY, $B62, BC$11, BC$14, BC$19,),
         ""
      ),
      IF($I62=2,
         IFBLANK(
            _xldudf_CX_PUSH(BC62, CX_ENTITY, $B62, BC$11, BC$14, BC$19,),
            ""
         ),
         IF($I62=3,
            "",
            IFBLANK(
               _xldudf_CX_PUSH(BC62, CX_ENTITY, $B62, BC$11, BC$14, BC$19,),
               ""
            )
         )
      )
   )
)),"")</f>
        <v/>
      </c>
      <c r="ED62" s="2445" t="str" cm="1">
        <f t="array" aca="1" ref="ED62" ca="1">IFERROR(IF(BD62*fxVal_normal=_PL!BD62,"",IF(OR(BD62="", NOT(ISNUMBER(BD62)), ISERROR(BD62), $B62=""), "",
   IF($I62=1,
      IFBLANK(
         _xldudf_CX_PUSH(BD62*fxVal_normal, CX_ENTITY, $B62, BD$11, BD$14, BD$19,),
         ""
      ),
      IF($I62=2,
         IFBLANK(
            _xldudf_CX_PUSH(BD62, CX_ENTITY, $B62, BD$11, BD$14, BD$19,),
            ""
         ),
         IF($I62=3,
            "",
            IFBLANK(
               _xldudf_CX_PUSH(BD62, CX_ENTITY, $B62, BD$11, BD$14, BD$19,),
               ""
            )
         )
      )
   )
)),"")</f>
        <v/>
      </c>
      <c r="EE62" s="2445" t="str" cm="1">
        <f t="array" aca="1" ref="EE62" ca="1">IFERROR(IF(BE62*fxVal_normal=_PL!BE62,"",IF(OR(BE62="", NOT(ISNUMBER(BE62)), ISERROR(BE62), $B62=""), "",
   IF($I62=1,
      IFBLANK(
         _xldudf_CX_PUSH(BE62*fxVal_normal, CX_ENTITY, $B62, BE$11, BE$14, BE$19,),
         ""
      ),
      IF($I62=2,
         IFBLANK(
            _xldudf_CX_PUSH(BE62, CX_ENTITY, $B62, BE$11, BE$14, BE$19,),
            ""
         ),
         IF($I62=3,
            "",
            IFBLANK(
               _xldudf_CX_PUSH(BE62, CX_ENTITY, $B62, BE$11, BE$14, BE$19,),
               ""
            )
         )
      )
   )
)),"")</f>
        <v/>
      </c>
      <c r="EF62" s="2445" t="str" cm="1">
        <f t="array" aca="1" ref="EF62" ca="1">IFERROR(IF(BF62*fxVal_normal=_PL!BF62,"",IF(OR(BF62="", NOT(ISNUMBER(BF62)), ISERROR(BF62), $B62=""), "",
   IF($I62=1,
      IFBLANK(
         _xldudf_CX_PUSH(BF62*fxVal_normal, CX_ENTITY, $B62, BF$11, BF$14, BF$19,),
         ""
      ),
      IF($I62=2,
         IFBLANK(
            _xldudf_CX_PUSH(BF62, CX_ENTITY, $B62, BF$11, BF$14, BF$19,),
            ""
         ),
         IF($I62=3,
            "",
            IFBLANK(
               _xldudf_CX_PUSH(BF62, CX_ENTITY, $B62, BF$11, BF$14, BF$19,),
               ""
            )
         )
      )
   )
)),"")</f>
        <v/>
      </c>
      <c r="EG62" s="2445" t="str" cm="1">
        <f t="array" aca="1" ref="EG62" ca="1">IFERROR(IF(BG62*fxVal_normal=_PL!BG62,"",IF(OR(BG62="", NOT(ISNUMBER(BG62)), ISERROR(BG62), $B62=""), "",
   IF($I62=1,
      IFBLANK(
         _xldudf_CX_PUSH(BG62*fxVal_normal, CX_ENTITY, $B62, BG$11, BG$14, BG$19,),
         ""
      ),
      IF($I62=2,
         IFBLANK(
            _xldudf_CX_PUSH(BG62, CX_ENTITY, $B62, BG$11, BG$14, BG$19,),
            ""
         ),
         IF($I62=3,
            "",
            IFBLANK(
               _xldudf_CX_PUSH(BG62, CX_ENTITY, $B62, BG$11, BG$14, BG$19,),
               ""
            )
         )
      )
   )
)),"")</f>
        <v/>
      </c>
      <c r="EH62" s="2445" t="str" cm="1">
        <f t="array" aca="1" ref="EH62" ca="1">IFERROR(IF(BH62*fxVal_normal=_PL!BH62,"",IF(OR(BH62="", NOT(ISNUMBER(BH62)), ISERROR(BH62), $B62=""), "",
   IF($I62=1,
      IFBLANK(
         _xldudf_CX_PUSH(BH62*fxVal_normal, CX_ENTITY, $B62, BH$11, BH$14, BH$19,),
         ""
      ),
      IF($I62=2,
         IFBLANK(
            _xldudf_CX_PUSH(BH62, CX_ENTITY, $B62, BH$11, BH$14, BH$19,),
            ""
         ),
         IF($I62=3,
            "",
            IFBLANK(
               _xldudf_CX_PUSH(BH62, CX_ENTITY, $B62, BH$11, BH$14, BH$19,),
               ""
            )
         )
      )
   )
)),"")</f>
        <v/>
      </c>
      <c r="EI62" s="2445" t="str" cm="1">
        <f t="array" aca="1" ref="EI62" ca="1">IFERROR(IF(BI62*fxVal_normal=_PL!BI62,"",IF(OR(BI62="", NOT(ISNUMBER(BI62)), ISERROR(BI62), $B62=""), "",
   IF($I62=1,
      IFBLANK(
         _xldudf_CX_PUSH(BI62*fxVal_normal, CX_ENTITY, $B62, BI$11, BI$14, BI$19,),
         ""
      ),
      IF($I62=2,
         IFBLANK(
            _xldudf_CX_PUSH(BI62, CX_ENTITY, $B62, BI$11, BI$14, BI$19,),
            ""
         ),
         IF($I62=3,
            "",
            IFBLANK(
               _xldudf_CX_PUSH(BI62, CX_ENTITY, $B62, BI$11, BI$14, BI$19,),
               ""
            )
         )
      )
   )
)),"")</f>
        <v/>
      </c>
      <c r="EJ62" s="2445" t="str" cm="1">
        <f t="array" aca="1" ref="EJ62" ca="1">IFERROR(IF(BJ62*fxVal_normal=_PL!BJ62,"",IF(OR(BJ62="", NOT(ISNUMBER(BJ62)), ISERROR(BJ62), $B62=""), "",
   IF($I62=1,
      IFBLANK(
         _xldudf_CX_PUSH(BJ62*fxVal_normal, CX_ENTITY, $B62, BJ$11, BJ$14, BJ$19,),
         ""
      ),
      IF($I62=2,
         IFBLANK(
            _xldudf_CX_PUSH(BJ62, CX_ENTITY, $B62, BJ$11, BJ$14, BJ$19,),
            ""
         ),
         IF($I62=3,
            "",
            IFBLANK(
               _xldudf_CX_PUSH(BJ62, CX_ENTITY, $B62, BJ$11, BJ$14, BJ$19,),
               ""
            )
         )
      )
   )
)),"")</f>
        <v/>
      </c>
      <c r="EK62" s="2445" t="str" cm="1">
        <f t="array" aca="1" ref="EK62" ca="1">IFERROR(IF(BK62*fxVal_normal=_PL!BK62,"",IF(OR(BK62="", NOT(ISNUMBER(BK62)), ISERROR(BK62), $B62=""), "",
   IF($I62=1,
      IFBLANK(
         _xldudf_CX_PUSH(BK62*fxVal_normal, CX_ENTITY, $B62, BK$11, BK$14, BK$19,),
         ""
      ),
      IF($I62=2,
         IFBLANK(
            _xldudf_CX_PUSH(BK62, CX_ENTITY, $B62, BK$11, BK$14, BK$19,),
            ""
         ),
         IF($I62=3,
            "",
            IFBLANK(
               _xldudf_CX_PUSH(BK62, CX_ENTITY, $B62, BK$11, BK$14, BK$19,),
               ""
            )
         )
      )
   )
)),"")</f>
        <v/>
      </c>
      <c r="EL62" s="2445" t="str" cm="1">
        <f t="array" aca="1" ref="EL62" ca="1">IFERROR(IF(BL62*fxVal_normal=_PL!BL62,"",IF(OR(BL62="", NOT(ISNUMBER(BL62)), ISERROR(BL62), $B62=""), "",
   IF($I62=1,
      IFBLANK(
         _xldudf_CX_PUSH(BL62*fxVal_normal, CX_ENTITY, $B62, BL$11, BL$14, BL$19,),
         ""
      ),
      IF($I62=2,
         IFBLANK(
            _xldudf_CX_PUSH(BL62, CX_ENTITY, $B62, BL$11, BL$14, BL$19,),
            ""
         ),
         IF($I62=3,
            "",
            IFBLANK(
               _xldudf_CX_PUSH(BL62, CX_ENTITY, $B62, BL$11, BL$14, BL$19,),
               ""
            )
         )
      )
   )
)),"")</f>
        <v/>
      </c>
      <c r="EM62" s="2445" t="str" cm="1">
        <f t="array" aca="1" ref="EM62" ca="1">IFERROR(IF(BM62*fxVal_normal=_PL!BM62,"",IF(OR(BM62="", NOT(ISNUMBER(BM62)), ISERROR(BM62), $B62=""), "",
   IF($I62=1,
      IFBLANK(
         _xldudf_CX_PUSH(BM62*fxVal_normal, CX_ENTITY, $B62, BM$11, BM$14, BM$19,),
         ""
      ),
      IF($I62=2,
         IFBLANK(
            _xldudf_CX_PUSH(BM62, CX_ENTITY, $B62, BM$11, BM$14, BM$19,),
            ""
         ),
         IF($I62=3,
            "",
            IFBLANK(
               _xldudf_CX_PUSH(BM62, CX_ENTITY, $B62, BM$11, BM$14, BM$19,),
               ""
            )
         )
      )
   )
)),"")</f>
        <v/>
      </c>
      <c r="EN62" s="2445" t="str" cm="1">
        <f t="array" aca="1" ref="EN62" ca="1">IFERROR(IF(BN62*fxVal_normal=_PL!BN62,"",IF(OR(BN62="", NOT(ISNUMBER(BN62)), ISERROR(BN62), $B62=""), "",
   IF($I62=1,
      IFBLANK(
         _xldudf_CX_PUSH(BN62*fxVal_normal, CX_ENTITY, $B62, BN$11, BN$14, BN$19,),
         ""
      ),
      IF($I62=2,
         IFBLANK(
            _xldudf_CX_PUSH(BN62, CX_ENTITY, $B62, BN$11, BN$14, BN$19,),
            ""
         ),
         IF($I62=3,
            "",
            IFBLANK(
               _xldudf_CX_PUSH(BN62, CX_ENTITY, $B62, BN$11, BN$14, BN$19,),
               ""
            )
         )
      )
   )
)),"")</f>
        <v/>
      </c>
    </row>
    <row r="63" spans="1:147" ht="21" customHeight="1">
      <c r="A63" s="1626"/>
      <c r="B63" s="2439" t="str">
        <f>_xlfn.LET(
_xlpm.IsNotAttrDynamic, D63="",
_xlpm.Attr,_PL!F63,
_xlpm.NotInUse,Y63=D63,
_xlpm.RESULT, IF(_xlpm.IsNotAttrDynamic, _xlpm.Attr, IF( _xlpm.NotInUse, "", Y63)
),IF(_xlpm.RESULT ="", "", _xlpm.RESULT))</f>
        <v>Custom Metric Amount 7 [Calculated]</v>
      </c>
      <c r="C63" s="2439" t="str" cm="1">
        <f t="array" ref="C63">IFBLANK(_PL!C63,"")</f>
        <v>Custom Metric - Label 7 [Calculated]</v>
      </c>
      <c r="D63" s="1548"/>
      <c r="E63" s="577" t="str">
        <f t="shared" si="19"/>
        <v/>
      </c>
      <c r="F63" s="578"/>
      <c r="G63" s="578"/>
      <c r="H63" s="401">
        <v>1</v>
      </c>
      <c r="I63" s="401">
        <v>1</v>
      </c>
      <c r="J63" s="401" t="str" cm="1">
        <f t="array" ref="J63">IFBLANK( Z63,"")</f>
        <v/>
      </c>
      <c r="K63" s="578" t="str">
        <f t="shared" ref="K63:K66" si="21">IFERROR(IF(LEN(AB63)=0,"No",IF(LEN(J63)&gt;0,"Yes","No")),"")</f>
        <v>No</v>
      </c>
      <c r="L63" s="37"/>
      <c r="N63" s="158"/>
      <c r="O63" s="101"/>
      <c r="P63" s="52"/>
      <c r="Q63" s="101"/>
      <c r="R63" s="539"/>
      <c r="S63" s="101"/>
      <c r="T63" s="101"/>
      <c r="U63" s="39"/>
      <c r="V63" s="37"/>
      <c r="W63" s="91" t="str">
        <f t="shared" si="18"/>
        <v>Actual</v>
      </c>
      <c r="X63" s="2081" t="e">
        <f ca="1">_PL!X63</f>
        <v>#NAME?</v>
      </c>
      <c r="Y63" s="1134"/>
      <c r="Z63" s="198" t="str">
        <f t="shared" si="20"/>
        <v/>
      </c>
      <c r="AA63" s="200" t="str" cm="1">
        <f t="array" aca="1" ref="AA63" ca="1">_xlfn.LET(
_xlpm._termname, $Y63,
_xlpm._icon, "Define",
_xlpm._location, _xlfn.XLOOKUP(_xlpm._termname, $Y$249:$Y$338,$Y$249:$Y$338),
_xlpm._hyperlink, HYPERLINK("#"&amp;CELL("address",_xlpm._location), _xlpm._icon),
IF(Y63="", "", _xlpm._hyperlink)
)</f>
        <v/>
      </c>
      <c r="AB63" s="1335" t="str" cm="1">
        <f t="array" ref="AB63">IFBLANK(Y63,"")</f>
        <v/>
      </c>
      <c r="AC63" s="2468" t="str" cm="1">
        <f t="array" aca="1" ref="AC63" ca="1">_xlfn.LET(
_xlpm._termname, $AB63,
_xlpm._iconname, "find",
_xlpm._icon, fx_getIcon(_xlpm._iconname),
_xlpm._location, _xlfn.XLOOKUP(LOWER(_xlpm._termname), LOWER(tbl_acctDef[Term]),tbl_acctDef[Term]),
_xlpm._hyperlink, HYPERLINK("#"&amp;CELL("address",_xlpm._location), _xlpm._icon),
IFERROR(_xlpm._hyperlink,"")
)</f>
        <v/>
      </c>
      <c r="AD63" s="2478" t="str" cm="1">
        <f t="array" ref="AD63">IF($Y63= "", "", _xlfn.XLOOKUP($W63 &amp; $Y63,$W$249:$W$337&amp;$Y$249:$Y$338, $AD$249:$BN$338))</f>
        <v/>
      </c>
      <c r="AE63" s="2478"/>
      <c r="AF63" s="2478"/>
      <c r="AG63" s="2478"/>
      <c r="AH63" s="2478"/>
      <c r="AI63" s="2478"/>
      <c r="AJ63" s="2478"/>
      <c r="AK63" s="2478"/>
      <c r="AL63" s="2478"/>
      <c r="AM63" s="2478"/>
      <c r="AN63" s="2478"/>
      <c r="AO63" s="2478"/>
      <c r="AP63" s="2478"/>
      <c r="AQ63" s="2478"/>
      <c r="AR63" s="2478"/>
      <c r="AS63" s="2478"/>
      <c r="AT63" s="2478"/>
      <c r="AU63" s="2478"/>
      <c r="AV63" s="2478"/>
      <c r="AW63" s="2478"/>
      <c r="AX63" s="2478"/>
      <c r="AY63" s="2478"/>
      <c r="AZ63" s="2478"/>
      <c r="BA63" s="2478"/>
      <c r="BB63" s="2478"/>
      <c r="BC63" s="2478"/>
      <c r="BD63" s="2478"/>
      <c r="BE63" s="2478"/>
      <c r="BF63" s="2478"/>
      <c r="BG63" s="2478"/>
      <c r="BH63" s="2478"/>
      <c r="BI63" s="2478"/>
      <c r="BJ63" s="2478"/>
      <c r="BK63" s="2478"/>
      <c r="BL63" s="2478"/>
      <c r="BM63" s="2478"/>
      <c r="BN63" s="2478"/>
      <c r="BO63" s="2479"/>
      <c r="BP63" s="2479"/>
      <c r="BQ63" s="2479"/>
      <c r="BR63" s="2479"/>
      <c r="BS63" s="2479"/>
      <c r="BT63" s="2479"/>
      <c r="BU63" s="2479"/>
      <c r="BV63" s="2479"/>
      <c r="BW63" s="2479"/>
      <c r="BX63" s="2479"/>
      <c r="BY63" s="2479"/>
      <c r="BZ63" s="2479"/>
      <c r="CA63" s="34"/>
      <c r="CC63" s="33"/>
      <c r="CD63" s="1461" t="str" cm="1">
        <f t="array" ref="CD63">_xlfn.LET( _xlpm.CheckBlank, SUM(PL!$AD63:'PL'!$BN63) = 0, IF(_xlpm.CheckBlank, "", SUM(_xlfn._xlws.FILTER(PL!$AD63:$BN63,(YEAR(PL!$AD$12:$BN$12)=PL!CD$12)*(array_timeline&lt;=PL!CD$11)))))</f>
        <v/>
      </c>
      <c r="CE63" s="1461" t="str" cm="1">
        <f t="array" ref="CE63">_xlfn.LET( _xlpm.CheckBlank, SUM(PL!$AD63:'PL'!$BN63) = 0, IF(_xlpm.CheckBlank, "", SUM(_xlfn._xlws.FILTER(PL!$AD63:$BN63,(YEAR(PL!$AD$12:$BN$12)=PL!CE$12)*(array_timeline&lt;=PL!CE$11)))))</f>
        <v/>
      </c>
      <c r="CF63" s="2480"/>
      <c r="CG63" s="1461" t="str" cm="1">
        <f t="array" ref="CG63">IFERROR(_xlfn.LET(_xlpm.CheckBlank,SUM(PL!$AD63:$BN63)=0,IF(_xlpm.CheckBlank,"",SUM(_xlfn._xlws.FILTER(PL!$AD63:$BN63,(YEAR(PL!$AD$12:$BN$12)=PL!CG$12)*(array_timeline&lt;=PL!CG$11))))),"n/a")</f>
        <v/>
      </c>
      <c r="CH63" s="1461" t="str" cm="1">
        <f t="array" ref="CH63">_xlfn.LET( _xlpm.CheckBlank, SUM(PL!$AD63:$BN63) = 0, IF(_xlpm.CheckBlank, "", SUM(_xlfn._xlws.FILTER(PL!$AD63:$BN63,(YEAR(PL!$AD$12:$BN$12)=PL!CH$12)*(array_timeline&lt;=PL!CH$11)))))</f>
        <v/>
      </c>
      <c r="CI63" s="170"/>
      <c r="CJ63" s="1461" t="str" cm="1">
        <f t="array" ref="CJ63">_xlfn.LET( _xlpm.CheckBlank, SUM(PL!$AD63:$BN63) = 0, IF(_xlpm.CheckBlank, "", SUM(_xlfn.TAKE(_xlfn.DROP(PL!$AD63:$BN63, ,-DATEDIFF(PL!CJ$11, val_asOfDate,"M")),1,-12))))</f>
        <v/>
      </c>
      <c r="CK63" s="1461" t="str" cm="1">
        <f t="array" ref="CK63">_xlfn.LET( _xlpm.CheckBlank, SUM(PL!$AD63:$BN63) = 0, IF(_xlpm.CheckBlank, "", SUM(_xlfn.TAKE(_xlfn.DROP(PL!$AD63:$BN63, ,-DATEDIFF(PL!CK$11, val_asOfDate,"M")),1,-12))))</f>
        <v/>
      </c>
      <c r="CL63" s="88"/>
      <c r="CM63" s="2357" t="str" cm="1">
        <f t="array" ref="CM63">IF($Y63="","",_xlfn.XLOOKUP($W63&amp;$Y63,$W$250:$W$338&amp;$Y$250:$Y$338,$CM$250:$CN$338))</f>
        <v/>
      </c>
      <c r="CN63" s="2357"/>
      <c r="CO63" s="3"/>
      <c r="CP63" s="2357" t="str" cm="1">
        <f t="array" ref="CP63">IF($Y63="","",_xlfn.XLOOKUP($W63&amp;$Y63,$W$250:$W$338&amp;$Y$250:$Y$338,$CP$250:$CQ$338))</f>
        <v/>
      </c>
      <c r="CQ63" s="2357"/>
      <c r="CR63" s="34"/>
      <c r="CS63" s="2056"/>
      <c r="CT63" s="2616"/>
      <c r="CU63" s="2616"/>
      <c r="CV63" s="2616"/>
      <c r="CW63" s="2616"/>
      <c r="CX63" s="2443"/>
      <c r="CY63" s="2444" t="str" cm="1">
        <f t="array" ref="CY63">IFERROR(IF(CM63*fxVal_normal=_PL!CM67,"",IF(OR($CM63="",$CM63=0, NOT(ISNUMBER($CM63)), ISERROR($CM63), $B63=""), "",
   IF($I63=1,
      IFBLANK(
         _xldudf_CX_PUSH($CM63*fxVal_normal, CX_ENTITY, $B63, $CM$11, $CM$14, $CM$19,),
         ""
      ),
      IF($I63=2,
         IFBLANK(
            _xldudf_CX_PUSH($CM63, CX_ENTITY, $B63, $CM$11, $CM$14, $CM$19,),
            ""
         ),
         IF($I63=3,
            "",
            IFBLANK(
               _xldudf_CX_PUSH($CM63, CX_ENTITY, $B63, $CM$11, $CM$14, $CM$19,),
               ""
            )
         )
      )
   )
)),"")</f>
        <v/>
      </c>
      <c r="CZ63" s="2444" t="str" cm="1">
        <f t="array" ref="CZ63">IFERROR(IF(CN63*fxVal_normal=_PL!CN67,"",IF(OR($CN63="",$CN63=0, NOT(ISNUMBER($CN63)), ISERROR($CN63), $B63=""), "",
   IF($I63=1,
      IFBLANK(
         _xldudf_CX_PUSH($CN63*fxVal_normal, CX_ENTITY, $B63, $CN$11, $CN$14, $CN$19,),
         ""
      ),
      IF($I63=2,
         IFBLANK(
            _xldudf_CX_PUSH($CN63, CX_ENTITY, $B63, $CN$11, $CN$14, $CN$19,),
            ""
         ),
         IF($I63=3,
            "",
            IFBLANK(
               _xldudf_CX_PUSH($CN63, CX_ENTITY, $B63, $CN$11, $CN$14, $CN$19,),
               ""
            )
         )
      )
   )
)),"")</f>
        <v/>
      </c>
      <c r="DA63" s="2444" t="str" cm="1">
        <f t="array" ref="DA63">IFERROR(IF(CP63*fxVal_normal=_PL!CP67,"",IF(OR($CP63="",$CP63=0, NOT(ISNUMBER($CP63)), ISERROR($CP63), $B63=""), "",
   IF($I63=1,
      IFBLANK(
         _xldudf_CX_PUSH($CP63*fxVal_normal, CX_ENTITY, $B63, $CP$11, $CP$14, $CP$19,),
         ""
      ),
      IF($I63=2,
         IFBLANK(
            _xldudf_CX_PUSH($CP63, CX_ENTITY, $B63, $CP$11, $CP$14, $CP$19,),
            ""
         ),
         IF($I63=3,
            "",
            IFBLANK(
               _xldudf_CX_PUSH($CP63, CX_ENTITY, $B63, $CP$11, $CP$14, $CP$19,),
               ""
            )
         )
      )
   )
)),"")</f>
        <v/>
      </c>
      <c r="DB63" s="2444" t="str" cm="1">
        <f t="array" ref="DB63">IFERROR(IF(CQ63*fxVal_normal=_PL!CQ67,"",IF(OR($CQ63="", $CQ63=0, NOT(ISNUMBER($CQ63)), ISERROR($CQ63), $B63=""), "",
   IF($I63=1,
      IFBLANK(
         _xldudf_CX_PUSH($CQ63*fxVal_normal, CX_ENTITY, $B63, $CQ$11, $CQ$14, $CQ$19,),
         ""
      ),
      IF($I63=2,
         IFBLANK(
            _xldudf_CX_PUSH($CQ63, CX_ENTITY, $B63, $CQ$11, $CQ$14, $CQ$19,),
            ""
         ),
         IF($I63=3,
            "",
            IFBLANK(
               _xldudf_CX_PUSH($CQ63, CX_ENTITY, $B63, $CQ$11, $CQ$14, $CQ$19,),
               ""
            )
         )
      )
   ))
),"")</f>
        <v/>
      </c>
      <c r="DC63" s="2443"/>
      <c r="DD63" s="2445" t="str" cm="1">
        <f t="array" ref="DD63">IFERROR(IF(AD63*fxVal_normal=_PL!AD67,"",IF(OR(AD63="", NOT(ISNUMBER(AD63)), ISERROR(AD63), $B63=""), "",
   IF($I63=1,
      IFBLANK(
         _xldudf_CX_PUSH(AD63*fxVal_normal, CX_ENTITY, $B63, AD$11, AD$14, AD$19,),
         ""
      ),
      IF($I63=2,
         IFBLANK(
            _xldudf_CX_PUSH(AD63, CX_ENTITY, $B63, AD$11, AD$14, AD$19,),
            ""
         ),
         IF($I63=3,
            "",
            IFBLANK(
               _xldudf_CX_PUSH(AD63, CX_ENTITY, $B63, AD$11, AD$14, AD$19,),
               ""
            )
         )
      )
   )
)),"")</f>
        <v/>
      </c>
      <c r="DE63" s="2445" t="str" cm="1">
        <f t="array" ref="DE63">IFERROR(IF(AE63*fxVal_normal=_PL!AE67,"",IF(OR(AE63="", NOT(ISNUMBER(AE63)), ISERROR(AE63), $B63=""), "",
   IF($I63=1,
      IFBLANK(
         _xldudf_CX_PUSH(AE63*fxVal_normal, CX_ENTITY, $B63, AE$11, AE$14, AE$19,),
         ""
      ),
      IF($I63=2,
         IFBLANK(
            _xldudf_CX_PUSH(AE63, CX_ENTITY, $B63, AE$11, AE$14, AE$19,),
            ""
         ),
         IF($I63=3,
            "",
            IFBLANK(
               _xldudf_CX_PUSH(AE63, CX_ENTITY, $B63, AE$11, AE$14, AE$19,),
               ""
            )
         )
      )
   )
)),"")</f>
        <v/>
      </c>
      <c r="DF63" s="2445" t="str" cm="1">
        <f t="array" ref="DF63">IFERROR(IF(AF63*fxVal_normal=_PL!AF67,"",IF(OR(AF63="", NOT(ISNUMBER(AF63)), ISERROR(AF63), $B63=""), "",
   IF($I63=1,
      IFBLANK(
         _xldudf_CX_PUSH(AF63*fxVal_normal, CX_ENTITY, $B63, AF$11, AF$14, AF$19,),
         ""
      ),
      IF($I63=2,
         IFBLANK(
            _xldudf_CX_PUSH(AF63, CX_ENTITY, $B63, AF$11, AF$14, AF$19,),
            ""
         ),
         IF($I63=3,
            "",
            IFBLANK(
               _xldudf_CX_PUSH(AF63, CX_ENTITY, $B63, AF$11, AF$14, AF$19,),
               ""
            )
         )
      )
   )
)),"")</f>
        <v/>
      </c>
      <c r="DG63" s="2445" t="str" cm="1">
        <f t="array" ref="DG63">IFERROR(IF(AG63*fxVal_normal=_PL!AG67,"",IF(OR(AG63="", NOT(ISNUMBER(AG63)), ISERROR(AG63), $B63=""), "",
   IF($I63=1,
      IFBLANK(
         _xldudf_CX_PUSH(AG63*fxVal_normal, CX_ENTITY, $B63, AG$11, AG$14, AG$19,),
         ""
      ),
      IF($I63=2,
         IFBLANK(
            _xldudf_CX_PUSH(AG63, CX_ENTITY, $B63, AG$11, AG$14, AG$19,),
            ""
         ),
         IF($I63=3,
            "",
            IFBLANK(
               _xldudf_CX_PUSH(AG63, CX_ENTITY, $B63, AG$11, AG$14, AG$19,),
               ""
            )
         )
      )
   )
)),"")</f>
        <v/>
      </c>
      <c r="DH63" s="2445" t="str" cm="1">
        <f t="array" ref="DH63">IFERROR(IF(AH63*fxVal_normal=_PL!AH67,"",IF(OR(AH63="", NOT(ISNUMBER(AH63)), ISERROR(AH63), $B63=""), "",
   IF($I63=1,
      IFBLANK(
         _xldudf_CX_PUSH(AH63*fxVal_normal, CX_ENTITY, $B63, AH$11, AH$14, AH$19,),
         ""
      ),
      IF($I63=2,
         IFBLANK(
            _xldudf_CX_PUSH(AH63, CX_ENTITY, $B63, AH$11, AH$14, AH$19,),
            ""
         ),
         IF($I63=3,
            "",
            IFBLANK(
               _xldudf_CX_PUSH(AH63, CX_ENTITY, $B63, AH$11, AH$14, AH$19,),
               ""
            )
         )
      )
   )
)),"")</f>
        <v/>
      </c>
      <c r="DI63" s="2445" t="str" cm="1">
        <f t="array" ref="DI63">IFERROR(IF(AI63*fxVal_normal=_PL!AI67,"",IF(OR(AI63="", NOT(ISNUMBER(AI63)), ISERROR(AI63), $B63=""), "",
   IF($I63=1,
      IFBLANK(
         _xldudf_CX_PUSH(AI63*fxVal_normal, CX_ENTITY, $B63, AI$11, AI$14, AI$19,),
         ""
      ),
      IF($I63=2,
         IFBLANK(
            _xldudf_CX_PUSH(AI63, CX_ENTITY, $B63, AI$11, AI$14, AI$19,),
            ""
         ),
         IF($I63=3,
            "",
            IFBLANK(
               _xldudf_CX_PUSH(AI63, CX_ENTITY, $B63, AI$11, AI$14, AI$19,),
               ""
            )
         )
      )
   )
)),"")</f>
        <v/>
      </c>
      <c r="DJ63" s="2445" t="str" cm="1">
        <f t="array" ref="DJ63">IFERROR(IF(AJ63*fxVal_normal=_PL!AJ67,"",IF(OR(AJ63="", NOT(ISNUMBER(AJ63)), ISERROR(AJ63), $B63=""), "",
   IF($I63=1,
      IFBLANK(
         _xldudf_CX_PUSH(AJ63*fxVal_normal, CX_ENTITY, $B63, AJ$11, AJ$14, AJ$19,),
         ""
      ),
      IF($I63=2,
         IFBLANK(
            _xldudf_CX_PUSH(AJ63, CX_ENTITY, $B63, AJ$11, AJ$14, AJ$19,),
            ""
         ),
         IF($I63=3,
            "",
            IFBLANK(
               _xldudf_CX_PUSH(AJ63, CX_ENTITY, $B63, AJ$11, AJ$14, AJ$19,),
               ""
            )
         )
      )
   )
)),"")</f>
        <v/>
      </c>
      <c r="DK63" s="2445" t="str" cm="1">
        <f t="array" ref="DK63">IFERROR(IF(AK63*fxVal_normal=_PL!AK67,"",IF(OR(AK63="", NOT(ISNUMBER(AK63)), ISERROR(AK63), $B63=""), "",
   IF($I63=1,
      IFBLANK(
         _xldudf_CX_PUSH(AK63*fxVal_normal, CX_ENTITY, $B63, AK$11, AK$14, AK$19,),
         ""
      ),
      IF($I63=2,
         IFBLANK(
            _xldudf_CX_PUSH(AK63, CX_ENTITY, $B63, AK$11, AK$14, AK$19,),
            ""
         ),
         IF($I63=3,
            "",
            IFBLANK(
               _xldudf_CX_PUSH(AK63, CX_ENTITY, $B63, AK$11, AK$14, AK$19,),
               ""
            )
         )
      )
   )
)),"")</f>
        <v/>
      </c>
      <c r="DL63" s="2445" t="str" cm="1">
        <f t="array" ref="DL63">IFERROR(IF(AL63*fxVal_normal=_PL!AL67,"",IF(OR(AL63="", NOT(ISNUMBER(AL63)), ISERROR(AL63), $B63=""), "",
   IF($I63=1,
      IFBLANK(
         _xldudf_CX_PUSH(AL63*fxVal_normal, CX_ENTITY, $B63, AL$11, AL$14, AL$19,),
         ""
      ),
      IF($I63=2,
         IFBLANK(
            _xldudf_CX_PUSH(AL63, CX_ENTITY, $B63, AL$11, AL$14, AL$19,),
            ""
         ),
         IF($I63=3,
            "",
            IFBLANK(
               _xldudf_CX_PUSH(AL63, CX_ENTITY, $B63, AL$11, AL$14, AL$19,),
               ""
            )
         )
      )
   )
)),"")</f>
        <v/>
      </c>
      <c r="DM63" s="2445" t="str" cm="1">
        <f t="array" ref="DM63">IFERROR(IF(AM63*fxVal_normal=_PL!AM67,"",IF(OR(AM63="", NOT(ISNUMBER(AM63)), ISERROR(AM63), $B63=""), "",
   IF($I63=1,
      IFBLANK(
         _xldudf_CX_PUSH(AM63*fxVal_normal, CX_ENTITY, $B63, AM$11, AM$14, AM$19,),
         ""
      ),
      IF($I63=2,
         IFBLANK(
            _xldudf_CX_PUSH(AM63, CX_ENTITY, $B63, AM$11, AM$14, AM$19,),
            ""
         ),
         IF($I63=3,
            "",
            IFBLANK(
               _xldudf_CX_PUSH(AM63, CX_ENTITY, $B63, AM$11, AM$14, AM$19,),
               ""
            )
         )
      )
   )
)),"")</f>
        <v/>
      </c>
      <c r="DN63" s="2445" t="str" cm="1">
        <f t="array" ref="DN63">IFERROR(IF(AN63*fxVal_normal=_PL!AN67,"",IF(OR(AN63="", NOT(ISNUMBER(AN63)), ISERROR(AN63), $B63=""), "",
   IF($I63=1,
      IFBLANK(
         _xldudf_CX_PUSH(AN63*fxVal_normal, CX_ENTITY, $B63, AN$11, AN$14, AN$19,),
         ""
      ),
      IF($I63=2,
         IFBLANK(
            _xldudf_CX_PUSH(AN63, CX_ENTITY, $B63, AN$11, AN$14, AN$19,),
            ""
         ),
         IF($I63=3,
            "",
            IFBLANK(
               _xldudf_CX_PUSH(AN63, CX_ENTITY, $B63, AN$11, AN$14, AN$19,),
               ""
            )
         )
      )
   )
)),"")</f>
        <v/>
      </c>
      <c r="DO63" s="2445" t="str" cm="1">
        <f t="array" ref="DO63">IFERROR(IF(AO63*fxVal_normal=_PL!AO67,"",IF(OR(AO63="", NOT(ISNUMBER(AO63)), ISERROR(AO63), $B63=""), "",
   IF($I63=1,
      IFBLANK(
         _xldudf_CX_PUSH(AO63*fxVal_normal, CX_ENTITY, $B63, AO$11, AO$14, AO$19,),
         ""
      ),
      IF($I63=2,
         IFBLANK(
            _xldudf_CX_PUSH(AO63, CX_ENTITY, $B63, AO$11, AO$14, AO$19,),
            ""
         ),
         IF($I63=3,
            "",
            IFBLANK(
               _xldudf_CX_PUSH(AO63, CX_ENTITY, $B63, AO$11, AO$14, AO$19,),
               ""
            )
         )
      )
   )
)),"")</f>
        <v/>
      </c>
      <c r="DP63" s="2445" t="str" cm="1">
        <f t="array" ref="DP63">IFERROR(IF(AP63*fxVal_normal=_PL!AP67,"",IF(OR(AP63="", NOT(ISNUMBER(AP63)), ISERROR(AP63), $B63=""), "",
   IF($I63=1,
      IFBLANK(
         _xldudf_CX_PUSH(AP63*fxVal_normal, CX_ENTITY, $B63, AP$11, AP$14, AP$19,),
         ""
      ),
      IF($I63=2,
         IFBLANK(
            _xldudf_CX_PUSH(AP63, CX_ENTITY, $B63, AP$11, AP$14, AP$19,),
            ""
         ),
         IF($I63=3,
            "",
            IFBLANK(
               _xldudf_CX_PUSH(AP63, CX_ENTITY, $B63, AP$11, AP$14, AP$19,),
               ""
            )
         )
      )
   )
)),"")</f>
        <v/>
      </c>
      <c r="DQ63" s="2445" t="str" cm="1">
        <f t="array" ref="DQ63">IFERROR(IF(AQ63*fxVal_normal=_PL!AQ67,"",IF(OR(AQ63="", NOT(ISNUMBER(AQ63)), ISERROR(AQ63), $B63=""), "",
   IF($I63=1,
      IFBLANK(
         _xldudf_CX_PUSH(AQ63*fxVal_normal, CX_ENTITY, $B63, AQ$11, AQ$14, AQ$19,),
         ""
      ),
      IF($I63=2,
         IFBLANK(
            _xldudf_CX_PUSH(AQ63, CX_ENTITY, $B63, AQ$11, AQ$14, AQ$19,),
            ""
         ),
         IF($I63=3,
            "",
            IFBLANK(
               _xldudf_CX_PUSH(AQ63, CX_ENTITY, $B63, AQ$11, AQ$14, AQ$19,),
               ""
            )
         )
      )
   )
)),"")</f>
        <v/>
      </c>
      <c r="DR63" s="2445" t="str" cm="1">
        <f t="array" ref="DR63">IFERROR(IF(AR63*fxVal_normal=_PL!AR67,"",IF(OR(AR63="", NOT(ISNUMBER(AR63)), ISERROR(AR63), $B63=""), "",
   IF($I63=1,
      IFBLANK(
         _xldudf_CX_PUSH(AR63*fxVal_normal, CX_ENTITY, $B63, AR$11, AR$14, AR$19,),
         ""
      ),
      IF($I63=2,
         IFBLANK(
            _xldudf_CX_PUSH(AR63, CX_ENTITY, $B63, AR$11, AR$14, AR$19,),
            ""
         ),
         IF($I63=3,
            "",
            IFBLANK(
               _xldudf_CX_PUSH(AR63, CX_ENTITY, $B63, AR$11, AR$14, AR$19,),
               ""
            )
         )
      )
   )
)),"")</f>
        <v/>
      </c>
      <c r="DS63" s="2445" t="str" cm="1">
        <f t="array" ref="DS63">IFERROR(IF(AS63*fxVal_normal=_PL!AS67,"",IF(OR(AS63="", NOT(ISNUMBER(AS63)), ISERROR(AS63), $B63=""), "",
   IF($I63=1,
      IFBLANK(
         _xldudf_CX_PUSH(AS63*fxVal_normal, CX_ENTITY, $B63, AS$11, AS$14, AS$19,),
         ""
      ),
      IF($I63=2,
         IFBLANK(
            _xldudf_CX_PUSH(AS63, CX_ENTITY, $B63, AS$11, AS$14, AS$19,),
            ""
         ),
         IF($I63=3,
            "",
            IFBLANK(
               _xldudf_CX_PUSH(AS63, CX_ENTITY, $B63, AS$11, AS$14, AS$19,),
               ""
            )
         )
      )
   )
)),"")</f>
        <v/>
      </c>
      <c r="DT63" s="2445" t="str" cm="1">
        <f t="array" ref="DT63">IFERROR(IF(AT63*fxVal_normal=_PL!AT67,"",IF(OR(AT63="", NOT(ISNUMBER(AT63)), ISERROR(AT63), $B63=""), "",
   IF($I63=1,
      IFBLANK(
         _xldudf_CX_PUSH(AT63*fxVal_normal, CX_ENTITY, $B63, AT$11, AT$14, AT$19,),
         ""
      ),
      IF($I63=2,
         IFBLANK(
            _xldudf_CX_PUSH(AT63, CX_ENTITY, $B63, AT$11, AT$14, AT$19,),
            ""
         ),
         IF($I63=3,
            "",
            IFBLANK(
               _xldudf_CX_PUSH(AT63, CX_ENTITY, $B63, AT$11, AT$14, AT$19,),
               ""
            )
         )
      )
   )
)),"")</f>
        <v/>
      </c>
      <c r="DU63" s="2445" t="str" cm="1">
        <f t="array" ref="DU63">IFERROR(IF(AU63*fxVal_normal=_PL!AU67,"",IF(OR(AU63="", NOT(ISNUMBER(AU63)), ISERROR(AU63), $B63=""), "",
   IF($I63=1,
      IFBLANK(
         _xldudf_CX_PUSH(AU63*fxVal_normal, CX_ENTITY, $B63, AU$11, AU$14, AU$19,),
         ""
      ),
      IF($I63=2,
         IFBLANK(
            _xldudf_CX_PUSH(AU63, CX_ENTITY, $B63, AU$11, AU$14, AU$19,),
            ""
         ),
         IF($I63=3,
            "",
            IFBLANK(
               _xldudf_CX_PUSH(AU63, CX_ENTITY, $B63, AU$11, AU$14, AU$19,),
               ""
            )
         )
      )
   )
)),"")</f>
        <v/>
      </c>
      <c r="DV63" s="2445" t="str" cm="1">
        <f t="array" ref="DV63">IFERROR(IF(AV63*fxVal_normal=_PL!AV67,"",IF(OR(AV63="", NOT(ISNUMBER(AV63)), ISERROR(AV63), $B63=""), "",
   IF($I63=1,
      IFBLANK(
         _xldudf_CX_PUSH(AV63*fxVal_normal, CX_ENTITY, $B63, AV$11, AV$14, AV$19,),
         ""
      ),
      IF($I63=2,
         IFBLANK(
            _xldudf_CX_PUSH(AV63, CX_ENTITY, $B63, AV$11, AV$14, AV$19,),
            ""
         ),
         IF($I63=3,
            "",
            IFBLANK(
               _xldudf_CX_PUSH(AV63, CX_ENTITY, $B63, AV$11, AV$14, AV$19,),
               ""
            )
         )
      )
   )
)),"")</f>
        <v/>
      </c>
      <c r="DW63" s="2445" t="str" cm="1">
        <f t="array" ref="DW63">IFERROR(IF(AW63*fxVal_normal=_PL!AW67,"",IF(OR(AW63="", NOT(ISNUMBER(AW63)), ISERROR(AW63), $B63=""), "",
   IF($I63=1,
      IFBLANK(
         _xldudf_CX_PUSH(AW63*fxVal_normal, CX_ENTITY, $B63, AW$11, AW$14, AW$19,),
         ""
      ),
      IF($I63=2,
         IFBLANK(
            _xldudf_CX_PUSH(AW63, CX_ENTITY, $B63, AW$11, AW$14, AW$19,),
            ""
         ),
         IF($I63=3,
            "",
            IFBLANK(
               _xldudf_CX_PUSH(AW63, CX_ENTITY, $B63, AW$11, AW$14, AW$19,),
               ""
            )
         )
      )
   )
)),"")</f>
        <v/>
      </c>
      <c r="DX63" s="2445" t="str" cm="1">
        <f t="array" ref="DX63">IFERROR(IF(AX63*fxVal_normal=_PL!AX67,"",IF(OR(AX63="", NOT(ISNUMBER(AX63)), ISERROR(AX63), $B63=""), "",
   IF($I63=1,
      IFBLANK(
         _xldudf_CX_PUSH(AX63*fxVal_normal, CX_ENTITY, $B63, AX$11, AX$14, AX$19,),
         ""
      ),
      IF($I63=2,
         IFBLANK(
            _xldudf_CX_PUSH(AX63, CX_ENTITY, $B63, AX$11, AX$14, AX$19,),
            ""
         ),
         IF($I63=3,
            "",
            IFBLANK(
               _xldudf_CX_PUSH(AX63, CX_ENTITY, $B63, AX$11, AX$14, AX$19,),
               ""
            )
         )
      )
   )
)),"")</f>
        <v/>
      </c>
      <c r="DY63" s="2445" t="str" cm="1">
        <f t="array" ref="DY63">IFERROR(IF(AY63*fxVal_normal=_PL!AY67,"",IF(OR(AY63="", NOT(ISNUMBER(AY63)), ISERROR(AY63), $B63=""), "",
   IF($I63=1,
      IFBLANK(
         _xldudf_CX_PUSH(AY63*fxVal_normal, CX_ENTITY, $B63, AY$11, AY$14, AY$19,),
         ""
      ),
      IF($I63=2,
         IFBLANK(
            _xldudf_CX_PUSH(AY63, CX_ENTITY, $B63, AY$11, AY$14, AY$19,),
            ""
         ),
         IF($I63=3,
            "",
            IFBLANK(
               _xldudf_CX_PUSH(AY63, CX_ENTITY, $B63, AY$11, AY$14, AY$19,),
               ""
            )
         )
      )
   )
)),"")</f>
        <v/>
      </c>
      <c r="DZ63" s="2445" t="str" cm="1">
        <f t="array" ref="DZ63">IFERROR(IF(AZ63*fxVal_normal=_PL!AZ67,"",IF(OR(AZ63="", NOT(ISNUMBER(AZ63)), ISERROR(AZ63), $B63=""), "",
   IF($I63=1,
      IFBLANK(
         _xldudf_CX_PUSH(AZ63*fxVal_normal, CX_ENTITY, $B63, AZ$11, AZ$14, AZ$19,),
         ""
      ),
      IF($I63=2,
         IFBLANK(
            _xldudf_CX_PUSH(AZ63, CX_ENTITY, $B63, AZ$11, AZ$14, AZ$19,),
            ""
         ),
         IF($I63=3,
            "",
            IFBLANK(
               _xldudf_CX_PUSH(AZ63, CX_ENTITY, $B63, AZ$11, AZ$14, AZ$19,),
               ""
            )
         )
      )
   )
)),"")</f>
        <v/>
      </c>
      <c r="EA63" s="2445" t="str" cm="1">
        <f t="array" ref="EA63">IFERROR(IF(BA63*fxVal_normal=_PL!BA67,"",IF(OR(BA63="", NOT(ISNUMBER(BA63)), ISERROR(BA63), $B63=""), "",
   IF($I63=1,
      IFBLANK(
         _xldudf_CX_PUSH(BA63*fxVal_normal, CX_ENTITY, $B63, BA$11, BA$14, BA$19,),
         ""
      ),
      IF($I63=2,
         IFBLANK(
            _xldudf_CX_PUSH(BA63, CX_ENTITY, $B63, BA$11, BA$14, BA$19,),
            ""
         ),
         IF($I63=3,
            "",
            IFBLANK(
               _xldudf_CX_PUSH(BA63, CX_ENTITY, $B63, BA$11, BA$14, BA$19,),
               ""
            )
         )
      )
   )
)),"")</f>
        <v/>
      </c>
      <c r="EB63" s="2445" t="str" cm="1">
        <f t="array" ref="EB63">IFERROR(IF(BB63*fxVal_normal=_PL!BB67,"",IF(OR(BB63="", NOT(ISNUMBER(BB63)), ISERROR(BB63), $B63=""), "",
   IF($I63=1,
      IFBLANK(
         _xldudf_CX_PUSH(BB63*fxVal_normal, CX_ENTITY, $B63, BB$11, BB$14, BB$19,),
         ""
      ),
      IF($I63=2,
         IFBLANK(
            _xldudf_CX_PUSH(BB63, CX_ENTITY, $B63, BB$11, BB$14, BB$19,),
            ""
         ),
         IF($I63=3,
            "",
            IFBLANK(
               _xldudf_CX_PUSH(BB63, CX_ENTITY, $B63, BB$11, BB$14, BB$19,),
               ""
            )
         )
      )
   )
)),"")</f>
        <v/>
      </c>
      <c r="EC63" s="2445" t="str" cm="1">
        <f t="array" ref="EC63">IFERROR(IF(BC63*fxVal_normal=_PL!BC67,"",IF(OR(BC63="", NOT(ISNUMBER(BC63)), ISERROR(BC63), $B63=""), "",
   IF($I63=1,
      IFBLANK(
         _xldudf_CX_PUSH(BC63*fxVal_normal, CX_ENTITY, $B63, BC$11, BC$14, BC$19,),
         ""
      ),
      IF($I63=2,
         IFBLANK(
            _xldudf_CX_PUSH(BC63, CX_ENTITY, $B63, BC$11, BC$14, BC$19,),
            ""
         ),
         IF($I63=3,
            "",
            IFBLANK(
               _xldudf_CX_PUSH(BC63, CX_ENTITY, $B63, BC$11, BC$14, BC$19,),
               ""
            )
         )
      )
   )
)),"")</f>
        <v/>
      </c>
      <c r="ED63" s="2445" t="str" cm="1">
        <f t="array" ref="ED63">IFERROR(IF(BD63*fxVal_normal=_PL!BD67,"",IF(OR(BD63="", NOT(ISNUMBER(BD63)), ISERROR(BD63), $B63=""), "",
   IF($I63=1,
      IFBLANK(
         _xldudf_CX_PUSH(BD63*fxVal_normal, CX_ENTITY, $B63, BD$11, BD$14, BD$19,),
         ""
      ),
      IF($I63=2,
         IFBLANK(
            _xldudf_CX_PUSH(BD63, CX_ENTITY, $B63, BD$11, BD$14, BD$19,),
            ""
         ),
         IF($I63=3,
            "",
            IFBLANK(
               _xldudf_CX_PUSH(BD63, CX_ENTITY, $B63, BD$11, BD$14, BD$19,),
               ""
            )
         )
      )
   )
)),"")</f>
        <v/>
      </c>
      <c r="EE63" s="2445" t="str" cm="1">
        <f t="array" ref="EE63">IFERROR(IF(BE63*fxVal_normal=_PL!BE67,"",IF(OR(BE63="", NOT(ISNUMBER(BE63)), ISERROR(BE63), $B63=""), "",
   IF($I63=1,
      IFBLANK(
         _xldudf_CX_PUSH(BE63*fxVal_normal, CX_ENTITY, $B63, BE$11, BE$14, BE$19,),
         ""
      ),
      IF($I63=2,
         IFBLANK(
            _xldudf_CX_PUSH(BE63, CX_ENTITY, $B63, BE$11, BE$14, BE$19,),
            ""
         ),
         IF($I63=3,
            "",
            IFBLANK(
               _xldudf_CX_PUSH(BE63, CX_ENTITY, $B63, BE$11, BE$14, BE$19,),
               ""
            )
         )
      )
   )
)),"")</f>
        <v/>
      </c>
      <c r="EF63" s="2445" t="str" cm="1">
        <f t="array" ref="EF63">IFERROR(IF(BF63*fxVal_normal=_PL!BF67,"",IF(OR(BF63="", NOT(ISNUMBER(BF63)), ISERROR(BF63), $B63=""), "",
   IF($I63=1,
      IFBLANK(
         _xldudf_CX_PUSH(BF63*fxVal_normal, CX_ENTITY, $B63, BF$11, BF$14, BF$19,),
         ""
      ),
      IF($I63=2,
         IFBLANK(
            _xldudf_CX_PUSH(BF63, CX_ENTITY, $B63, BF$11, BF$14, BF$19,),
            ""
         ),
         IF($I63=3,
            "",
            IFBLANK(
               _xldudf_CX_PUSH(BF63, CX_ENTITY, $B63, BF$11, BF$14, BF$19,),
               ""
            )
         )
      )
   )
)),"")</f>
        <v/>
      </c>
      <c r="EG63" s="2445" t="str" cm="1">
        <f t="array" ref="EG63">IFERROR(IF(BG63*fxVal_normal=_PL!BG67,"",IF(OR(BG63="", NOT(ISNUMBER(BG63)), ISERROR(BG63), $B63=""), "",
   IF($I63=1,
      IFBLANK(
         _xldudf_CX_PUSH(BG63*fxVal_normal, CX_ENTITY, $B63, BG$11, BG$14, BG$19,),
         ""
      ),
      IF($I63=2,
         IFBLANK(
            _xldudf_CX_PUSH(BG63, CX_ENTITY, $B63, BG$11, BG$14, BG$19,),
            ""
         ),
         IF($I63=3,
            "",
            IFBLANK(
               _xldudf_CX_PUSH(BG63, CX_ENTITY, $B63, BG$11, BG$14, BG$19,),
               ""
            )
         )
      )
   )
)),"")</f>
        <v/>
      </c>
      <c r="EH63" s="2445" t="str" cm="1">
        <f t="array" ref="EH63">IFERROR(IF(BH63*fxVal_normal=_PL!BH67,"",IF(OR(BH63="", NOT(ISNUMBER(BH63)), ISERROR(BH63), $B63=""), "",
   IF($I63=1,
      IFBLANK(
         _xldudf_CX_PUSH(BH63*fxVal_normal, CX_ENTITY, $B63, BH$11, BH$14, BH$19,),
         ""
      ),
      IF($I63=2,
         IFBLANK(
            _xldudf_CX_PUSH(BH63, CX_ENTITY, $B63, BH$11, BH$14, BH$19,),
            ""
         ),
         IF($I63=3,
            "",
            IFBLANK(
               _xldudf_CX_PUSH(BH63, CX_ENTITY, $B63, BH$11, BH$14, BH$19,),
               ""
            )
         )
      )
   )
)),"")</f>
        <v/>
      </c>
      <c r="EI63" s="2445" t="str" cm="1">
        <f t="array" ref="EI63">IFERROR(IF(BI63*fxVal_normal=_PL!BI67,"",IF(OR(BI63="", NOT(ISNUMBER(BI63)), ISERROR(BI63), $B63=""), "",
   IF($I63=1,
      IFBLANK(
         _xldudf_CX_PUSH(BI63*fxVal_normal, CX_ENTITY, $B63, BI$11, BI$14, BI$19,),
         ""
      ),
      IF($I63=2,
         IFBLANK(
            _xldudf_CX_PUSH(BI63, CX_ENTITY, $B63, BI$11, BI$14, BI$19,),
            ""
         ),
         IF($I63=3,
            "",
            IFBLANK(
               _xldudf_CX_PUSH(BI63, CX_ENTITY, $B63, BI$11, BI$14, BI$19,),
               ""
            )
         )
      )
   )
)),"")</f>
        <v/>
      </c>
      <c r="EJ63" s="2445" t="str" cm="1">
        <f t="array" ref="EJ63">IFERROR(IF(BJ63*fxVal_normal=_PL!BJ67,"",IF(OR(BJ63="", NOT(ISNUMBER(BJ63)), ISERROR(BJ63), $B63=""), "",
   IF($I63=1,
      IFBLANK(
         _xldudf_CX_PUSH(BJ63*fxVal_normal, CX_ENTITY, $B63, BJ$11, BJ$14, BJ$19,),
         ""
      ),
      IF($I63=2,
         IFBLANK(
            _xldudf_CX_PUSH(BJ63, CX_ENTITY, $B63, BJ$11, BJ$14, BJ$19,),
            ""
         ),
         IF($I63=3,
            "",
            IFBLANK(
               _xldudf_CX_PUSH(BJ63, CX_ENTITY, $B63, BJ$11, BJ$14, BJ$19,),
               ""
            )
         )
      )
   )
)),"")</f>
        <v/>
      </c>
      <c r="EK63" s="2445" t="str" cm="1">
        <f t="array" ref="EK63">IFERROR(IF(BK63*fxVal_normal=_PL!BK67,"",IF(OR(BK63="", NOT(ISNUMBER(BK63)), ISERROR(BK63), $B63=""), "",
   IF($I63=1,
      IFBLANK(
         _xldudf_CX_PUSH(BK63*fxVal_normal, CX_ENTITY, $B63, BK$11, BK$14, BK$19,),
         ""
      ),
      IF($I63=2,
         IFBLANK(
            _xldudf_CX_PUSH(BK63, CX_ENTITY, $B63, BK$11, BK$14, BK$19,),
            ""
         ),
         IF($I63=3,
            "",
            IFBLANK(
               _xldudf_CX_PUSH(BK63, CX_ENTITY, $B63, BK$11, BK$14, BK$19,),
               ""
            )
         )
      )
   )
)),"")</f>
        <v/>
      </c>
      <c r="EL63" s="2445" t="str" cm="1">
        <f t="array" ref="EL63">IFERROR(IF(BL63*fxVal_normal=_PL!BL67,"",IF(OR(BL63="", NOT(ISNUMBER(BL63)), ISERROR(BL63), $B63=""), "",
   IF($I63=1,
      IFBLANK(
         _xldudf_CX_PUSH(BL63*fxVal_normal, CX_ENTITY, $B63, BL$11, BL$14, BL$19,),
         ""
      ),
      IF($I63=2,
         IFBLANK(
            _xldudf_CX_PUSH(BL63, CX_ENTITY, $B63, BL$11, BL$14, BL$19,),
            ""
         ),
         IF($I63=3,
            "",
            IFBLANK(
               _xldudf_CX_PUSH(BL63, CX_ENTITY, $B63, BL$11, BL$14, BL$19,),
               ""
            )
         )
      )
   )
)),"")</f>
        <v/>
      </c>
      <c r="EM63" s="2445" t="str" cm="1">
        <f t="array" ref="EM63">IFERROR(IF(BM63*fxVal_normal=_PL!BM67,"",IF(OR(BM63="", NOT(ISNUMBER(BM63)), ISERROR(BM63), $B63=""), "",
   IF($I63=1,
      IFBLANK(
         _xldudf_CX_PUSH(BM63*fxVal_normal, CX_ENTITY, $B63, BM$11, BM$14, BM$19,),
         ""
      ),
      IF($I63=2,
         IFBLANK(
            _xldudf_CX_PUSH(BM63, CX_ENTITY, $B63, BM$11, BM$14, BM$19,),
            ""
         ),
         IF($I63=3,
            "",
            IFBLANK(
               _xldudf_CX_PUSH(BM63, CX_ENTITY, $B63, BM$11, BM$14, BM$19,),
               ""
            )
         )
      )
   )
)),"")</f>
        <v/>
      </c>
      <c r="EN63" s="2445" t="str" cm="1">
        <f t="array" ref="EN63">IFERROR(IF(BN63*fxVal_normal=_PL!BN67,"",IF(OR(BN63="", NOT(ISNUMBER(BN63)), ISERROR(BN63), $B63=""), "",
   IF($I63=1,
      IFBLANK(
         _xldudf_CX_PUSH(BN63*fxVal_normal, CX_ENTITY, $B63, BN$11, BN$14, BN$19,),
         ""
      ),
      IF($I63=2,
         IFBLANK(
            _xldudf_CX_PUSH(BN63, CX_ENTITY, $B63, BN$11, BN$14, BN$19,),
            ""
         ),
         IF($I63=3,
            "",
            IFBLANK(
               _xldudf_CX_PUSH(BN63, CX_ENTITY, $B63, BN$11, BN$14, BN$19,),
               ""
            )
         )
      )
   )
)),"")</f>
        <v/>
      </c>
    </row>
    <row r="64" spans="1:147" ht="21" customHeight="1">
      <c r="A64" s="1626"/>
      <c r="B64" s="2439" t="str">
        <f>_xlfn.LET(
_xlpm.IsNotAttrDynamic, D64="",
_xlpm.Attr,_PL!F64,
_xlpm.NotInUse,Y64=D64,
_xlpm.RESULT, IF(_xlpm.IsNotAttrDynamic, _xlpm.Attr, IF( _xlpm.NotInUse, "", Y64)
),IF(_xlpm.RESULT ="", "", _xlpm.RESULT))</f>
        <v>Custom Metric Amount 8 [Calculated]</v>
      </c>
      <c r="C64" s="2439" t="str" cm="1">
        <f t="array" ref="C64">IFBLANK(_PL!C64,"")</f>
        <v>Custom Metric - Label 8 [Calculated]</v>
      </c>
      <c r="D64" s="1548"/>
      <c r="E64" s="577" t="str">
        <f t="shared" si="19"/>
        <v/>
      </c>
      <c r="F64" s="578"/>
      <c r="G64" s="578"/>
      <c r="H64" s="401">
        <v>1</v>
      </c>
      <c r="I64" s="401">
        <v>1</v>
      </c>
      <c r="J64" s="401" t="str" cm="1">
        <f t="array" ref="J64">IFBLANK( Z64,"")</f>
        <v/>
      </c>
      <c r="K64" s="578" t="str">
        <f t="shared" si="21"/>
        <v>No</v>
      </c>
      <c r="L64" s="37"/>
      <c r="N64" s="158"/>
      <c r="O64" s="101"/>
      <c r="P64" s="52"/>
      <c r="Q64" s="101"/>
      <c r="R64" s="539"/>
      <c r="S64" s="101"/>
      <c r="T64" s="101"/>
      <c r="U64" s="39"/>
      <c r="V64" s="37"/>
      <c r="W64" s="91" t="str">
        <f t="shared" si="18"/>
        <v>Actual</v>
      </c>
      <c r="X64" s="2081" t="e">
        <f ca="1">_PL!X64</f>
        <v>#NAME?</v>
      </c>
      <c r="Y64" s="2371" t="str" cm="1">
        <f t="array" ref="Y64">IFBLANK(_PL!Y68,"")</f>
        <v/>
      </c>
      <c r="Z64" s="198" t="str">
        <f t="shared" si="20"/>
        <v/>
      </c>
      <c r="AA64" s="200" t="str" cm="1">
        <f t="array" aca="1" ref="AA64" ca="1">_xlfn.LET(
_xlpm._termname, $Y64,
_xlpm._icon, "Define",
_xlpm._location, _xlfn.XLOOKUP(_xlpm._termname, $Y$249:$Y$338,$Y$249:$Y$338),
_xlpm._hyperlink, HYPERLINK("#"&amp;CELL("address",_xlpm._location), _xlpm._icon),
IF(Y64="", "", _xlpm._hyperlink)
)</f>
        <v/>
      </c>
      <c r="AB64" s="1335" t="str" cm="1">
        <f t="array" ref="AB64">IFBLANK(Y64,"")</f>
        <v/>
      </c>
      <c r="AC64" s="2468" t="str" cm="1">
        <f t="array" aca="1" ref="AC64" ca="1">_xlfn.LET(
_xlpm._termname, $AB64,
_xlpm._iconname, "find",
_xlpm._icon, fx_getIcon(_xlpm._iconname),
_xlpm._location, _xlfn.XLOOKUP(LOWER(_xlpm._termname), LOWER(tbl_acctDef[Term]),tbl_acctDef[Term]),
_xlpm._hyperlink, HYPERLINK("#"&amp;CELL("address",_xlpm._location), _xlpm._icon),
IFERROR(_xlpm._hyperlink,"")
)</f>
        <v/>
      </c>
      <c r="AD64" s="2478" t="str" cm="1">
        <f t="array" ref="AD64">IF($Y64= "", "", _xlfn.XLOOKUP($W64 &amp; $Y64,$W$249:$W$337&amp;$Y$249:$Y$338, $AD$249:$BN$338))</f>
        <v/>
      </c>
      <c r="AE64" s="2478"/>
      <c r="AF64" s="2478"/>
      <c r="AG64" s="2478"/>
      <c r="AH64" s="2478"/>
      <c r="AI64" s="2478"/>
      <c r="AJ64" s="2478"/>
      <c r="AK64" s="2478"/>
      <c r="AL64" s="2478"/>
      <c r="AM64" s="2478"/>
      <c r="AN64" s="2478"/>
      <c r="AO64" s="2478"/>
      <c r="AP64" s="2478"/>
      <c r="AQ64" s="2478"/>
      <c r="AR64" s="2478"/>
      <c r="AS64" s="2478"/>
      <c r="AT64" s="2478"/>
      <c r="AU64" s="2478"/>
      <c r="AV64" s="2478"/>
      <c r="AW64" s="2478"/>
      <c r="AX64" s="2478"/>
      <c r="AY64" s="2478"/>
      <c r="AZ64" s="2478"/>
      <c r="BA64" s="2478"/>
      <c r="BB64" s="2478"/>
      <c r="BC64" s="2478"/>
      <c r="BD64" s="2478"/>
      <c r="BE64" s="2478"/>
      <c r="BF64" s="2478"/>
      <c r="BG64" s="2478"/>
      <c r="BH64" s="2478"/>
      <c r="BI64" s="2478"/>
      <c r="BJ64" s="2478"/>
      <c r="BK64" s="2478"/>
      <c r="BL64" s="2478"/>
      <c r="BM64" s="2478"/>
      <c r="BN64" s="2478"/>
      <c r="BO64" s="2479"/>
      <c r="BP64" s="2479"/>
      <c r="BQ64" s="2479"/>
      <c r="BR64" s="2479"/>
      <c r="BS64" s="2479"/>
      <c r="BT64" s="2479"/>
      <c r="BU64" s="2479"/>
      <c r="BV64" s="2479"/>
      <c r="BW64" s="2479"/>
      <c r="BX64" s="2479"/>
      <c r="BY64" s="2479"/>
      <c r="BZ64" s="2479"/>
      <c r="CA64" s="34"/>
      <c r="CC64" s="33"/>
      <c r="CD64" s="1461" t="str" cm="1">
        <f t="array" ref="CD64">_xlfn.LET( _xlpm.CheckBlank, SUM(PL!$AD64:'PL'!$BN64) = 0, IF(_xlpm.CheckBlank, "", SUM(_xlfn._xlws.FILTER(PL!$AD64:$BN64,(YEAR(PL!$AD$12:$BN$12)=PL!CD$12)*(array_timeline&lt;=PL!CD$11)))))</f>
        <v/>
      </c>
      <c r="CE64" s="1461" t="str" cm="1">
        <f t="array" ref="CE64">_xlfn.LET( _xlpm.CheckBlank, SUM(PL!$AD64:'PL'!$BN64) = 0, IF(_xlpm.CheckBlank, "", SUM(_xlfn._xlws.FILTER(PL!$AD64:$BN64,(YEAR(PL!$AD$12:$BN$12)=PL!CE$12)*(array_timeline&lt;=PL!CE$11)))))</f>
        <v/>
      </c>
      <c r="CF64" s="2480"/>
      <c r="CG64" s="1461" t="str" cm="1">
        <f t="array" ref="CG64">IFERROR(_xlfn.LET(_xlpm.CheckBlank,SUM(PL!$AD64:$BN64)=0,IF(_xlpm.CheckBlank,"",SUM(_xlfn._xlws.FILTER(PL!$AD64:$BN64,(YEAR(PL!$AD$12:$BN$12)=PL!CG$12)*(array_timeline&lt;=PL!CG$11))))),"n/a")</f>
        <v/>
      </c>
      <c r="CH64" s="1461" t="str" cm="1">
        <f t="array" ref="CH64">_xlfn.LET( _xlpm.CheckBlank, SUM(PL!$AD64:$BN64) = 0, IF(_xlpm.CheckBlank, "", SUM(_xlfn._xlws.FILTER(PL!$AD64:$BN64,(YEAR(PL!$AD$12:$BN$12)=PL!CH$12)*(array_timeline&lt;=PL!CH$11)))))</f>
        <v/>
      </c>
      <c r="CI64" s="88"/>
      <c r="CJ64" s="1461" t="str" cm="1">
        <f t="array" ref="CJ64">_xlfn.LET( _xlpm.CheckBlank, SUM(PL!$AD64:$BN64) = 0, IF(_xlpm.CheckBlank, "", SUM(_xlfn.TAKE(_xlfn.DROP(PL!$AD64:$BN64, ,-DATEDIFF(PL!CJ$11, val_asOfDate,"M")),1,-12))))</f>
        <v/>
      </c>
      <c r="CK64" s="1461" t="str" cm="1">
        <f t="array" ref="CK64">_xlfn.LET( _xlpm.CheckBlank, SUM(PL!$AD64:$BN64) = 0, IF(_xlpm.CheckBlank, "", SUM(_xlfn.TAKE(_xlfn.DROP(PL!$AD64:$BN64, ,-DATEDIFF(PL!CK$11, val_asOfDate,"M")),1,-12))))</f>
        <v/>
      </c>
      <c r="CL64" s="88"/>
      <c r="CM64" s="2357" t="str" cm="1">
        <f t="array" ref="CM64">IF($Y64="","",_xlfn.XLOOKUP($W64&amp;$Y64,$W$250:$W$338&amp;$Y$250:$Y$338,$CM$250:$CN$338))</f>
        <v/>
      </c>
      <c r="CN64" s="2357"/>
      <c r="CO64" s="3"/>
      <c r="CP64" s="2357" t="str" cm="1">
        <f t="array" ref="CP64">IF($Y64="","",_xlfn.XLOOKUP($W64&amp;$Y64,$W$250:$W$338&amp;$Y$250:$Y$338,$CP$250:$CQ$338))</f>
        <v/>
      </c>
      <c r="CQ64" s="2357"/>
      <c r="CR64" s="34"/>
      <c r="CS64" s="2056"/>
      <c r="CT64" s="2616"/>
      <c r="CU64" s="2616"/>
      <c r="CV64" s="2616"/>
      <c r="CW64" s="2616"/>
      <c r="CX64" s="2443"/>
      <c r="CY64" s="2444" t="str" cm="1">
        <f t="array" ref="CY64">IFERROR(IF(CM64*fxVal_normal=_PL!CM68,"",IF(OR($CM64="",$CM64=0, NOT(ISNUMBER($CM64)), ISERROR($CM64), $B64=""), "",
   IF($I64=1,
      IFBLANK(
         _xldudf_CX_PUSH($CM64*fxVal_normal, CX_ENTITY, $B64, $CM$11, $CM$14, $CM$19,),
         ""
      ),
      IF($I64=2,
         IFBLANK(
            _xldudf_CX_PUSH($CM64, CX_ENTITY, $B64, $CM$11, $CM$14, $CM$19,),
            ""
         ),
         IF($I64=3,
            "",
            IFBLANK(
               _xldudf_CX_PUSH($CM64, CX_ENTITY, $B64, $CM$11, $CM$14, $CM$19,),
               ""
            )
         )
      )
   )
)),"")</f>
        <v/>
      </c>
      <c r="CZ64" s="2444" t="str" cm="1">
        <f t="array" ref="CZ64">IFERROR(IF(CN64*fxVal_normal=_PL!CN68,"",IF(OR($CN64="",$CN64=0, NOT(ISNUMBER($CN64)), ISERROR($CN64), $B64=""), "",
   IF($I64=1,
      IFBLANK(
         _xldudf_CX_PUSH($CN64*fxVal_normal, CX_ENTITY, $B64, $CN$11, $CN$14, $CN$19,),
         ""
      ),
      IF($I64=2,
         IFBLANK(
            _xldudf_CX_PUSH($CN64, CX_ENTITY, $B64, $CN$11, $CN$14, $CN$19,),
            ""
         ),
         IF($I64=3,
            "",
            IFBLANK(
               _xldudf_CX_PUSH($CN64, CX_ENTITY, $B64, $CN$11, $CN$14, $CN$19,),
               ""
            )
         )
      )
   )
)),"")</f>
        <v/>
      </c>
      <c r="DA64" s="2444" t="str" cm="1">
        <f t="array" ref="DA64">IFERROR(IF(CP64*fxVal_normal=_PL!CP68,"",IF(OR($CP64="",$CP64=0, NOT(ISNUMBER($CP64)), ISERROR($CP64), $B64=""), "",
   IF($I64=1,
      IFBLANK(
         _xldudf_CX_PUSH($CP64*fxVal_normal, CX_ENTITY, $B64, $CP$11, $CP$14, $CP$19,),
         ""
      ),
      IF($I64=2,
         IFBLANK(
            _xldudf_CX_PUSH($CP64, CX_ENTITY, $B64, $CP$11, $CP$14, $CP$19,),
            ""
         ),
         IF($I64=3,
            "",
            IFBLANK(
               _xldudf_CX_PUSH($CP64, CX_ENTITY, $B64, $CP$11, $CP$14, $CP$19,),
               ""
            )
         )
      )
   )
)),"")</f>
        <v/>
      </c>
      <c r="DB64" s="2444" t="str" cm="1">
        <f t="array" ref="DB64">IFERROR(IF(CQ64*fxVal_normal=_PL!CQ68,"",IF(OR($CQ64="", $CQ64=0, NOT(ISNUMBER($CQ64)), ISERROR($CQ64), $B64=""), "",
   IF($I64=1,
      IFBLANK(
         _xldudf_CX_PUSH($CQ64*fxVal_normal, CX_ENTITY, $B64, $CQ$11, $CQ$14, $CQ$19,),
         ""
      ),
      IF($I64=2,
         IFBLANK(
            _xldudf_CX_PUSH($CQ64, CX_ENTITY, $B64, $CQ$11, $CQ$14, $CQ$19,),
            ""
         ),
         IF($I64=3,
            "",
            IFBLANK(
               _xldudf_CX_PUSH($CQ64, CX_ENTITY, $B64, $CQ$11, $CQ$14, $CQ$19,),
               ""
            )
         )
      )
   ))
),"")</f>
        <v/>
      </c>
      <c r="DC64" s="2443"/>
      <c r="DD64" s="2445" t="str" cm="1">
        <f t="array" ref="DD64">IFERROR(IF(AD64*fxVal_normal=_PL!AD68,"",IF(OR(AD64="", NOT(ISNUMBER(AD64)), ISERROR(AD64), $B64=""), "",
   IF($I64=1,
      IFBLANK(
         _xldudf_CX_PUSH(AD64*fxVal_normal, CX_ENTITY, $B64, AD$11, AD$14, AD$19,),
         ""
      ),
      IF($I64=2,
         IFBLANK(
            _xldudf_CX_PUSH(AD64, CX_ENTITY, $B64, AD$11, AD$14, AD$19,),
            ""
         ),
         IF($I64=3,
            "",
            IFBLANK(
               _xldudf_CX_PUSH(AD64, CX_ENTITY, $B64, AD$11, AD$14, AD$19,),
               ""
            )
         )
      )
   )
)),"")</f>
        <v/>
      </c>
      <c r="DE64" s="2445" t="str" cm="1">
        <f t="array" ref="DE64">IFERROR(IF(AE64*fxVal_normal=_PL!AE68,"",IF(OR(AE64="", NOT(ISNUMBER(AE64)), ISERROR(AE64), $B64=""), "",
   IF($I64=1,
      IFBLANK(
         _xldudf_CX_PUSH(AE64*fxVal_normal, CX_ENTITY, $B64, AE$11, AE$14, AE$19,),
         ""
      ),
      IF($I64=2,
         IFBLANK(
            _xldudf_CX_PUSH(AE64, CX_ENTITY, $B64, AE$11, AE$14, AE$19,),
            ""
         ),
         IF($I64=3,
            "",
            IFBLANK(
               _xldudf_CX_PUSH(AE64, CX_ENTITY, $B64, AE$11, AE$14, AE$19,),
               ""
            )
         )
      )
   )
)),"")</f>
        <v/>
      </c>
      <c r="DF64" s="2445" t="str" cm="1">
        <f t="array" ref="DF64">IFERROR(IF(AF64*fxVal_normal=_PL!AF68,"",IF(OR(AF64="", NOT(ISNUMBER(AF64)), ISERROR(AF64), $B64=""), "",
   IF($I64=1,
      IFBLANK(
         _xldudf_CX_PUSH(AF64*fxVal_normal, CX_ENTITY, $B64, AF$11, AF$14, AF$19,),
         ""
      ),
      IF($I64=2,
         IFBLANK(
            _xldudf_CX_PUSH(AF64, CX_ENTITY, $B64, AF$11, AF$14, AF$19,),
            ""
         ),
         IF($I64=3,
            "",
            IFBLANK(
               _xldudf_CX_PUSH(AF64, CX_ENTITY, $B64, AF$11, AF$14, AF$19,),
               ""
            )
         )
      )
   )
)),"")</f>
        <v/>
      </c>
      <c r="DG64" s="2445" t="str" cm="1">
        <f t="array" ref="DG64">IFERROR(IF(AG64*fxVal_normal=_PL!AG68,"",IF(OR(AG64="", NOT(ISNUMBER(AG64)), ISERROR(AG64), $B64=""), "",
   IF($I64=1,
      IFBLANK(
         _xldudf_CX_PUSH(AG64*fxVal_normal, CX_ENTITY, $B64, AG$11, AG$14, AG$19,),
         ""
      ),
      IF($I64=2,
         IFBLANK(
            _xldudf_CX_PUSH(AG64, CX_ENTITY, $B64, AG$11, AG$14, AG$19,),
            ""
         ),
         IF($I64=3,
            "",
            IFBLANK(
               _xldudf_CX_PUSH(AG64, CX_ENTITY, $B64, AG$11, AG$14, AG$19,),
               ""
            )
         )
      )
   )
)),"")</f>
        <v/>
      </c>
      <c r="DH64" s="2445" t="str" cm="1">
        <f t="array" ref="DH64">IFERROR(IF(AH64*fxVal_normal=_PL!AH68,"",IF(OR(AH64="", NOT(ISNUMBER(AH64)), ISERROR(AH64), $B64=""), "",
   IF($I64=1,
      IFBLANK(
         _xldudf_CX_PUSH(AH64*fxVal_normal, CX_ENTITY, $B64, AH$11, AH$14, AH$19,),
         ""
      ),
      IF($I64=2,
         IFBLANK(
            _xldudf_CX_PUSH(AH64, CX_ENTITY, $B64, AH$11, AH$14, AH$19,),
            ""
         ),
         IF($I64=3,
            "",
            IFBLANK(
               _xldudf_CX_PUSH(AH64, CX_ENTITY, $B64, AH$11, AH$14, AH$19,),
               ""
            )
         )
      )
   )
)),"")</f>
        <v/>
      </c>
      <c r="DI64" s="2445" t="str" cm="1">
        <f t="array" ref="DI64">IFERROR(IF(AI64*fxVal_normal=_PL!AI68,"",IF(OR(AI64="", NOT(ISNUMBER(AI64)), ISERROR(AI64), $B64=""), "",
   IF($I64=1,
      IFBLANK(
         _xldudf_CX_PUSH(AI64*fxVal_normal, CX_ENTITY, $B64, AI$11, AI$14, AI$19,),
         ""
      ),
      IF($I64=2,
         IFBLANK(
            _xldudf_CX_PUSH(AI64, CX_ENTITY, $B64, AI$11, AI$14, AI$19,),
            ""
         ),
         IF($I64=3,
            "",
            IFBLANK(
               _xldudf_CX_PUSH(AI64, CX_ENTITY, $B64, AI$11, AI$14, AI$19,),
               ""
            )
         )
      )
   )
)),"")</f>
        <v/>
      </c>
      <c r="DJ64" s="2445" t="str" cm="1">
        <f t="array" ref="DJ64">IFERROR(IF(AJ64*fxVal_normal=_PL!AJ68,"",IF(OR(AJ64="", NOT(ISNUMBER(AJ64)), ISERROR(AJ64), $B64=""), "",
   IF($I64=1,
      IFBLANK(
         _xldudf_CX_PUSH(AJ64*fxVal_normal, CX_ENTITY, $B64, AJ$11, AJ$14, AJ$19,),
         ""
      ),
      IF($I64=2,
         IFBLANK(
            _xldudf_CX_PUSH(AJ64, CX_ENTITY, $B64, AJ$11, AJ$14, AJ$19,),
            ""
         ),
         IF($I64=3,
            "",
            IFBLANK(
               _xldudf_CX_PUSH(AJ64, CX_ENTITY, $B64, AJ$11, AJ$14, AJ$19,),
               ""
            )
         )
      )
   )
)),"")</f>
        <v/>
      </c>
      <c r="DK64" s="2445" t="str" cm="1">
        <f t="array" ref="DK64">IFERROR(IF(AK64*fxVal_normal=_PL!AK68,"",IF(OR(AK64="", NOT(ISNUMBER(AK64)), ISERROR(AK64), $B64=""), "",
   IF($I64=1,
      IFBLANK(
         _xldudf_CX_PUSH(AK64*fxVal_normal, CX_ENTITY, $B64, AK$11, AK$14, AK$19,),
         ""
      ),
      IF($I64=2,
         IFBLANK(
            _xldudf_CX_PUSH(AK64, CX_ENTITY, $B64, AK$11, AK$14, AK$19,),
            ""
         ),
         IF($I64=3,
            "",
            IFBLANK(
               _xldudf_CX_PUSH(AK64, CX_ENTITY, $B64, AK$11, AK$14, AK$19,),
               ""
            )
         )
      )
   )
)),"")</f>
        <v/>
      </c>
      <c r="DL64" s="2445" t="str" cm="1">
        <f t="array" ref="DL64">IFERROR(IF(AL64*fxVal_normal=_PL!AL68,"",IF(OR(AL64="", NOT(ISNUMBER(AL64)), ISERROR(AL64), $B64=""), "",
   IF($I64=1,
      IFBLANK(
         _xldudf_CX_PUSH(AL64*fxVal_normal, CX_ENTITY, $B64, AL$11, AL$14, AL$19,),
         ""
      ),
      IF($I64=2,
         IFBLANK(
            _xldudf_CX_PUSH(AL64, CX_ENTITY, $B64, AL$11, AL$14, AL$19,),
            ""
         ),
         IF($I64=3,
            "",
            IFBLANK(
               _xldudf_CX_PUSH(AL64, CX_ENTITY, $B64, AL$11, AL$14, AL$19,),
               ""
            )
         )
      )
   )
)),"")</f>
        <v/>
      </c>
      <c r="DM64" s="2445" t="str" cm="1">
        <f t="array" ref="DM64">IFERROR(IF(AM64*fxVal_normal=_PL!AM68,"",IF(OR(AM64="", NOT(ISNUMBER(AM64)), ISERROR(AM64), $B64=""), "",
   IF($I64=1,
      IFBLANK(
         _xldudf_CX_PUSH(AM64*fxVal_normal, CX_ENTITY, $B64, AM$11, AM$14, AM$19,),
         ""
      ),
      IF($I64=2,
         IFBLANK(
            _xldudf_CX_PUSH(AM64, CX_ENTITY, $B64, AM$11, AM$14, AM$19,),
            ""
         ),
         IF($I64=3,
            "",
            IFBLANK(
               _xldudf_CX_PUSH(AM64, CX_ENTITY, $B64, AM$11, AM$14, AM$19,),
               ""
            )
         )
      )
   )
)),"")</f>
        <v/>
      </c>
      <c r="DN64" s="2445" t="str" cm="1">
        <f t="array" ref="DN64">IFERROR(IF(AN64*fxVal_normal=_PL!AN68,"",IF(OR(AN64="", NOT(ISNUMBER(AN64)), ISERROR(AN64), $B64=""), "",
   IF($I64=1,
      IFBLANK(
         _xldudf_CX_PUSH(AN64*fxVal_normal, CX_ENTITY, $B64, AN$11, AN$14, AN$19,),
         ""
      ),
      IF($I64=2,
         IFBLANK(
            _xldudf_CX_PUSH(AN64, CX_ENTITY, $B64, AN$11, AN$14, AN$19,),
            ""
         ),
         IF($I64=3,
            "",
            IFBLANK(
               _xldudf_CX_PUSH(AN64, CX_ENTITY, $B64, AN$11, AN$14, AN$19,),
               ""
            )
         )
      )
   )
)),"")</f>
        <v/>
      </c>
      <c r="DO64" s="2445" t="str" cm="1">
        <f t="array" ref="DO64">IFERROR(IF(AO64*fxVal_normal=_PL!AO68,"",IF(OR(AO64="", NOT(ISNUMBER(AO64)), ISERROR(AO64), $B64=""), "",
   IF($I64=1,
      IFBLANK(
         _xldudf_CX_PUSH(AO64*fxVal_normal, CX_ENTITY, $B64, AO$11, AO$14, AO$19,),
         ""
      ),
      IF($I64=2,
         IFBLANK(
            _xldudf_CX_PUSH(AO64, CX_ENTITY, $B64, AO$11, AO$14, AO$19,),
            ""
         ),
         IF($I64=3,
            "",
            IFBLANK(
               _xldudf_CX_PUSH(AO64, CX_ENTITY, $B64, AO$11, AO$14, AO$19,),
               ""
            )
         )
      )
   )
)),"")</f>
        <v/>
      </c>
      <c r="DP64" s="2445" t="str" cm="1">
        <f t="array" ref="DP64">IFERROR(IF(AP64*fxVal_normal=_PL!AP68,"",IF(OR(AP64="", NOT(ISNUMBER(AP64)), ISERROR(AP64), $B64=""), "",
   IF($I64=1,
      IFBLANK(
         _xldudf_CX_PUSH(AP64*fxVal_normal, CX_ENTITY, $B64, AP$11, AP$14, AP$19,),
         ""
      ),
      IF($I64=2,
         IFBLANK(
            _xldudf_CX_PUSH(AP64, CX_ENTITY, $B64, AP$11, AP$14, AP$19,),
            ""
         ),
         IF($I64=3,
            "",
            IFBLANK(
               _xldudf_CX_PUSH(AP64, CX_ENTITY, $B64, AP$11, AP$14, AP$19,),
               ""
            )
         )
      )
   )
)),"")</f>
        <v/>
      </c>
      <c r="DQ64" s="2445" t="str" cm="1">
        <f t="array" ref="DQ64">IFERROR(IF(AQ64*fxVal_normal=_PL!AQ68,"",IF(OR(AQ64="", NOT(ISNUMBER(AQ64)), ISERROR(AQ64), $B64=""), "",
   IF($I64=1,
      IFBLANK(
         _xldudf_CX_PUSH(AQ64*fxVal_normal, CX_ENTITY, $B64, AQ$11, AQ$14, AQ$19,),
         ""
      ),
      IF($I64=2,
         IFBLANK(
            _xldudf_CX_PUSH(AQ64, CX_ENTITY, $B64, AQ$11, AQ$14, AQ$19,),
            ""
         ),
         IF($I64=3,
            "",
            IFBLANK(
               _xldudf_CX_PUSH(AQ64, CX_ENTITY, $B64, AQ$11, AQ$14, AQ$19,),
               ""
            )
         )
      )
   )
)),"")</f>
        <v/>
      </c>
      <c r="DR64" s="2445" t="str" cm="1">
        <f t="array" ref="DR64">IFERROR(IF(AR64*fxVal_normal=_PL!AR68,"",IF(OR(AR64="", NOT(ISNUMBER(AR64)), ISERROR(AR64), $B64=""), "",
   IF($I64=1,
      IFBLANK(
         _xldudf_CX_PUSH(AR64*fxVal_normal, CX_ENTITY, $B64, AR$11, AR$14, AR$19,),
         ""
      ),
      IF($I64=2,
         IFBLANK(
            _xldudf_CX_PUSH(AR64, CX_ENTITY, $B64, AR$11, AR$14, AR$19,),
            ""
         ),
         IF($I64=3,
            "",
            IFBLANK(
               _xldudf_CX_PUSH(AR64, CX_ENTITY, $B64, AR$11, AR$14, AR$19,),
               ""
            )
         )
      )
   )
)),"")</f>
        <v/>
      </c>
      <c r="DS64" s="2445" t="str" cm="1">
        <f t="array" ref="DS64">IFERROR(IF(AS64*fxVal_normal=_PL!AS68,"",IF(OR(AS64="", NOT(ISNUMBER(AS64)), ISERROR(AS64), $B64=""), "",
   IF($I64=1,
      IFBLANK(
         _xldudf_CX_PUSH(AS64*fxVal_normal, CX_ENTITY, $B64, AS$11, AS$14, AS$19,),
         ""
      ),
      IF($I64=2,
         IFBLANK(
            _xldudf_CX_PUSH(AS64, CX_ENTITY, $B64, AS$11, AS$14, AS$19,),
            ""
         ),
         IF($I64=3,
            "",
            IFBLANK(
               _xldudf_CX_PUSH(AS64, CX_ENTITY, $B64, AS$11, AS$14, AS$19,),
               ""
            )
         )
      )
   )
)),"")</f>
        <v/>
      </c>
      <c r="DT64" s="2445" t="str" cm="1">
        <f t="array" ref="DT64">IFERROR(IF(AT64*fxVal_normal=_PL!AT68,"",IF(OR(AT64="", NOT(ISNUMBER(AT64)), ISERROR(AT64), $B64=""), "",
   IF($I64=1,
      IFBLANK(
         _xldudf_CX_PUSH(AT64*fxVal_normal, CX_ENTITY, $B64, AT$11, AT$14, AT$19,),
         ""
      ),
      IF($I64=2,
         IFBLANK(
            _xldudf_CX_PUSH(AT64, CX_ENTITY, $B64, AT$11, AT$14, AT$19,),
            ""
         ),
         IF($I64=3,
            "",
            IFBLANK(
               _xldudf_CX_PUSH(AT64, CX_ENTITY, $B64, AT$11, AT$14, AT$19,),
               ""
            )
         )
      )
   )
)),"")</f>
        <v/>
      </c>
      <c r="DU64" s="2445" t="str" cm="1">
        <f t="array" ref="DU64">IFERROR(IF(AU64*fxVal_normal=_PL!AU68,"",IF(OR(AU64="", NOT(ISNUMBER(AU64)), ISERROR(AU64), $B64=""), "",
   IF($I64=1,
      IFBLANK(
         _xldudf_CX_PUSH(AU64*fxVal_normal, CX_ENTITY, $B64, AU$11, AU$14, AU$19,),
         ""
      ),
      IF($I64=2,
         IFBLANK(
            _xldudf_CX_PUSH(AU64, CX_ENTITY, $B64, AU$11, AU$14, AU$19,),
            ""
         ),
         IF($I64=3,
            "",
            IFBLANK(
               _xldudf_CX_PUSH(AU64, CX_ENTITY, $B64, AU$11, AU$14, AU$19,),
               ""
            )
         )
      )
   )
)),"")</f>
        <v/>
      </c>
      <c r="DV64" s="2445" t="str" cm="1">
        <f t="array" ref="DV64">IFERROR(IF(AV64*fxVal_normal=_PL!AV68,"",IF(OR(AV64="", NOT(ISNUMBER(AV64)), ISERROR(AV64), $B64=""), "",
   IF($I64=1,
      IFBLANK(
         _xldudf_CX_PUSH(AV64*fxVal_normal, CX_ENTITY, $B64, AV$11, AV$14, AV$19,),
         ""
      ),
      IF($I64=2,
         IFBLANK(
            _xldudf_CX_PUSH(AV64, CX_ENTITY, $B64, AV$11, AV$14, AV$19,),
            ""
         ),
         IF($I64=3,
            "",
            IFBLANK(
               _xldudf_CX_PUSH(AV64, CX_ENTITY, $B64, AV$11, AV$14, AV$19,),
               ""
            )
         )
      )
   )
)),"")</f>
        <v/>
      </c>
      <c r="DW64" s="2445" t="str" cm="1">
        <f t="array" ref="DW64">IFERROR(IF(AW64*fxVal_normal=_PL!AW68,"",IF(OR(AW64="", NOT(ISNUMBER(AW64)), ISERROR(AW64), $B64=""), "",
   IF($I64=1,
      IFBLANK(
         _xldudf_CX_PUSH(AW64*fxVal_normal, CX_ENTITY, $B64, AW$11, AW$14, AW$19,),
         ""
      ),
      IF($I64=2,
         IFBLANK(
            _xldudf_CX_PUSH(AW64, CX_ENTITY, $B64, AW$11, AW$14, AW$19,),
            ""
         ),
         IF($I64=3,
            "",
            IFBLANK(
               _xldudf_CX_PUSH(AW64, CX_ENTITY, $B64, AW$11, AW$14, AW$19,),
               ""
            )
         )
      )
   )
)),"")</f>
        <v/>
      </c>
      <c r="DX64" s="2445" t="str" cm="1">
        <f t="array" ref="DX64">IFERROR(IF(AX64*fxVal_normal=_PL!AX68,"",IF(OR(AX64="", NOT(ISNUMBER(AX64)), ISERROR(AX64), $B64=""), "",
   IF($I64=1,
      IFBLANK(
         _xldudf_CX_PUSH(AX64*fxVal_normal, CX_ENTITY, $B64, AX$11, AX$14, AX$19,),
         ""
      ),
      IF($I64=2,
         IFBLANK(
            _xldudf_CX_PUSH(AX64, CX_ENTITY, $B64, AX$11, AX$14, AX$19,),
            ""
         ),
         IF($I64=3,
            "",
            IFBLANK(
               _xldudf_CX_PUSH(AX64, CX_ENTITY, $B64, AX$11, AX$14, AX$19,),
               ""
            )
         )
      )
   )
)),"")</f>
        <v/>
      </c>
      <c r="DY64" s="2445" t="str" cm="1">
        <f t="array" ref="DY64">IFERROR(IF(AY64*fxVal_normal=_PL!AY68,"",IF(OR(AY64="", NOT(ISNUMBER(AY64)), ISERROR(AY64), $B64=""), "",
   IF($I64=1,
      IFBLANK(
         _xldudf_CX_PUSH(AY64*fxVal_normal, CX_ENTITY, $B64, AY$11, AY$14, AY$19,),
         ""
      ),
      IF($I64=2,
         IFBLANK(
            _xldudf_CX_PUSH(AY64, CX_ENTITY, $B64, AY$11, AY$14, AY$19,),
            ""
         ),
         IF($I64=3,
            "",
            IFBLANK(
               _xldudf_CX_PUSH(AY64, CX_ENTITY, $B64, AY$11, AY$14, AY$19,),
               ""
            )
         )
      )
   )
)),"")</f>
        <v/>
      </c>
      <c r="DZ64" s="2445" t="str" cm="1">
        <f t="array" ref="DZ64">IFERROR(IF(AZ64*fxVal_normal=_PL!AZ68,"",IF(OR(AZ64="", NOT(ISNUMBER(AZ64)), ISERROR(AZ64), $B64=""), "",
   IF($I64=1,
      IFBLANK(
         _xldudf_CX_PUSH(AZ64*fxVal_normal, CX_ENTITY, $B64, AZ$11, AZ$14, AZ$19,),
         ""
      ),
      IF($I64=2,
         IFBLANK(
            _xldudf_CX_PUSH(AZ64, CX_ENTITY, $B64, AZ$11, AZ$14, AZ$19,),
            ""
         ),
         IF($I64=3,
            "",
            IFBLANK(
               _xldudf_CX_PUSH(AZ64, CX_ENTITY, $B64, AZ$11, AZ$14, AZ$19,),
               ""
            )
         )
      )
   )
)),"")</f>
        <v/>
      </c>
      <c r="EA64" s="2445" t="str" cm="1">
        <f t="array" ref="EA64">IFERROR(IF(BA64*fxVal_normal=_PL!BA68,"",IF(OR(BA64="", NOT(ISNUMBER(BA64)), ISERROR(BA64), $B64=""), "",
   IF($I64=1,
      IFBLANK(
         _xldudf_CX_PUSH(BA64*fxVal_normal, CX_ENTITY, $B64, BA$11, BA$14, BA$19,),
         ""
      ),
      IF($I64=2,
         IFBLANK(
            _xldudf_CX_PUSH(BA64, CX_ENTITY, $B64, BA$11, BA$14, BA$19,),
            ""
         ),
         IF($I64=3,
            "",
            IFBLANK(
               _xldudf_CX_PUSH(BA64, CX_ENTITY, $B64, BA$11, BA$14, BA$19,),
               ""
            )
         )
      )
   )
)),"")</f>
        <v/>
      </c>
      <c r="EB64" s="2445" t="str" cm="1">
        <f t="array" ref="EB64">IFERROR(IF(BB64*fxVal_normal=_PL!BB68,"",IF(OR(BB64="", NOT(ISNUMBER(BB64)), ISERROR(BB64), $B64=""), "",
   IF($I64=1,
      IFBLANK(
         _xldudf_CX_PUSH(BB64*fxVal_normal, CX_ENTITY, $B64, BB$11, BB$14, BB$19,),
         ""
      ),
      IF($I64=2,
         IFBLANK(
            _xldudf_CX_PUSH(BB64, CX_ENTITY, $B64, BB$11, BB$14, BB$19,),
            ""
         ),
         IF($I64=3,
            "",
            IFBLANK(
               _xldudf_CX_PUSH(BB64, CX_ENTITY, $B64, BB$11, BB$14, BB$19,),
               ""
            )
         )
      )
   )
)),"")</f>
        <v/>
      </c>
      <c r="EC64" s="2445" t="str" cm="1">
        <f t="array" ref="EC64">IFERROR(IF(BC64*fxVal_normal=_PL!BC68,"",IF(OR(BC64="", NOT(ISNUMBER(BC64)), ISERROR(BC64), $B64=""), "",
   IF($I64=1,
      IFBLANK(
         _xldudf_CX_PUSH(BC64*fxVal_normal, CX_ENTITY, $B64, BC$11, BC$14, BC$19,),
         ""
      ),
      IF($I64=2,
         IFBLANK(
            _xldudf_CX_PUSH(BC64, CX_ENTITY, $B64, BC$11, BC$14, BC$19,),
            ""
         ),
         IF($I64=3,
            "",
            IFBLANK(
               _xldudf_CX_PUSH(BC64, CX_ENTITY, $B64, BC$11, BC$14, BC$19,),
               ""
            )
         )
      )
   )
)),"")</f>
        <v/>
      </c>
      <c r="ED64" s="2445" t="str" cm="1">
        <f t="array" ref="ED64">IFERROR(IF(BD64*fxVal_normal=_PL!BD68,"",IF(OR(BD64="", NOT(ISNUMBER(BD64)), ISERROR(BD64), $B64=""), "",
   IF($I64=1,
      IFBLANK(
         _xldudf_CX_PUSH(BD64*fxVal_normal, CX_ENTITY, $B64, BD$11, BD$14, BD$19,),
         ""
      ),
      IF($I64=2,
         IFBLANK(
            _xldudf_CX_PUSH(BD64, CX_ENTITY, $B64, BD$11, BD$14, BD$19,),
            ""
         ),
         IF($I64=3,
            "",
            IFBLANK(
               _xldudf_CX_PUSH(BD64, CX_ENTITY, $B64, BD$11, BD$14, BD$19,),
               ""
            )
         )
      )
   )
)),"")</f>
        <v/>
      </c>
      <c r="EE64" s="2445" t="str" cm="1">
        <f t="array" ref="EE64">IFERROR(IF(BE64*fxVal_normal=_PL!BE68,"",IF(OR(BE64="", NOT(ISNUMBER(BE64)), ISERROR(BE64), $B64=""), "",
   IF($I64=1,
      IFBLANK(
         _xldudf_CX_PUSH(BE64*fxVal_normal, CX_ENTITY, $B64, BE$11, BE$14, BE$19,),
         ""
      ),
      IF($I64=2,
         IFBLANK(
            _xldudf_CX_PUSH(BE64, CX_ENTITY, $B64, BE$11, BE$14, BE$19,),
            ""
         ),
         IF($I64=3,
            "",
            IFBLANK(
               _xldudf_CX_PUSH(BE64, CX_ENTITY, $B64, BE$11, BE$14, BE$19,),
               ""
            )
         )
      )
   )
)),"")</f>
        <v/>
      </c>
      <c r="EF64" s="2445" t="str" cm="1">
        <f t="array" ref="EF64">IFERROR(IF(BF64*fxVal_normal=_PL!BF68,"",IF(OR(BF64="", NOT(ISNUMBER(BF64)), ISERROR(BF64), $B64=""), "",
   IF($I64=1,
      IFBLANK(
         _xldudf_CX_PUSH(BF64*fxVal_normal, CX_ENTITY, $B64, BF$11, BF$14, BF$19,),
         ""
      ),
      IF($I64=2,
         IFBLANK(
            _xldudf_CX_PUSH(BF64, CX_ENTITY, $B64, BF$11, BF$14, BF$19,),
            ""
         ),
         IF($I64=3,
            "",
            IFBLANK(
               _xldudf_CX_PUSH(BF64, CX_ENTITY, $B64, BF$11, BF$14, BF$19,),
               ""
            )
         )
      )
   )
)),"")</f>
        <v/>
      </c>
      <c r="EG64" s="2445" t="str" cm="1">
        <f t="array" ref="EG64">IFERROR(IF(BG64*fxVal_normal=_PL!BG68,"",IF(OR(BG64="", NOT(ISNUMBER(BG64)), ISERROR(BG64), $B64=""), "",
   IF($I64=1,
      IFBLANK(
         _xldudf_CX_PUSH(BG64*fxVal_normal, CX_ENTITY, $B64, BG$11, BG$14, BG$19,),
         ""
      ),
      IF($I64=2,
         IFBLANK(
            _xldudf_CX_PUSH(BG64, CX_ENTITY, $B64, BG$11, BG$14, BG$19,),
            ""
         ),
         IF($I64=3,
            "",
            IFBLANK(
               _xldudf_CX_PUSH(BG64, CX_ENTITY, $B64, BG$11, BG$14, BG$19,),
               ""
            )
         )
      )
   )
)),"")</f>
        <v/>
      </c>
      <c r="EH64" s="2445" t="str" cm="1">
        <f t="array" ref="EH64">IFERROR(IF(BH64*fxVal_normal=_PL!BH68,"",IF(OR(BH64="", NOT(ISNUMBER(BH64)), ISERROR(BH64), $B64=""), "",
   IF($I64=1,
      IFBLANK(
         _xldudf_CX_PUSH(BH64*fxVal_normal, CX_ENTITY, $B64, BH$11, BH$14, BH$19,),
         ""
      ),
      IF($I64=2,
         IFBLANK(
            _xldudf_CX_PUSH(BH64, CX_ENTITY, $B64, BH$11, BH$14, BH$19,),
            ""
         ),
         IF($I64=3,
            "",
            IFBLANK(
               _xldudf_CX_PUSH(BH64, CX_ENTITY, $B64, BH$11, BH$14, BH$19,),
               ""
            )
         )
      )
   )
)),"")</f>
        <v/>
      </c>
      <c r="EI64" s="2445" t="str" cm="1">
        <f t="array" ref="EI64">IFERROR(IF(BI64*fxVal_normal=_PL!BI68,"",IF(OR(BI64="", NOT(ISNUMBER(BI64)), ISERROR(BI64), $B64=""), "",
   IF($I64=1,
      IFBLANK(
         _xldudf_CX_PUSH(BI64*fxVal_normal, CX_ENTITY, $B64, BI$11, BI$14, BI$19,),
         ""
      ),
      IF($I64=2,
         IFBLANK(
            _xldudf_CX_PUSH(BI64, CX_ENTITY, $B64, BI$11, BI$14, BI$19,),
            ""
         ),
         IF($I64=3,
            "",
            IFBLANK(
               _xldudf_CX_PUSH(BI64, CX_ENTITY, $B64, BI$11, BI$14, BI$19,),
               ""
            )
         )
      )
   )
)),"")</f>
        <v/>
      </c>
      <c r="EJ64" s="2445" t="str" cm="1">
        <f t="array" ref="EJ64">IFERROR(IF(BJ64*fxVal_normal=_PL!BJ68,"",IF(OR(BJ64="", NOT(ISNUMBER(BJ64)), ISERROR(BJ64), $B64=""), "",
   IF($I64=1,
      IFBLANK(
         _xldudf_CX_PUSH(BJ64*fxVal_normal, CX_ENTITY, $B64, BJ$11, BJ$14, BJ$19,),
         ""
      ),
      IF($I64=2,
         IFBLANK(
            _xldudf_CX_PUSH(BJ64, CX_ENTITY, $B64, BJ$11, BJ$14, BJ$19,),
            ""
         ),
         IF($I64=3,
            "",
            IFBLANK(
               _xldudf_CX_PUSH(BJ64, CX_ENTITY, $B64, BJ$11, BJ$14, BJ$19,),
               ""
            )
         )
      )
   )
)),"")</f>
        <v/>
      </c>
      <c r="EK64" s="2445" t="str" cm="1">
        <f t="array" ref="EK64">IFERROR(IF(BK64*fxVal_normal=_PL!BK68,"",IF(OR(BK64="", NOT(ISNUMBER(BK64)), ISERROR(BK64), $B64=""), "",
   IF($I64=1,
      IFBLANK(
         _xldudf_CX_PUSH(BK64*fxVal_normal, CX_ENTITY, $B64, BK$11, BK$14, BK$19,),
         ""
      ),
      IF($I64=2,
         IFBLANK(
            _xldudf_CX_PUSH(BK64, CX_ENTITY, $B64, BK$11, BK$14, BK$19,),
            ""
         ),
         IF($I64=3,
            "",
            IFBLANK(
               _xldudf_CX_PUSH(BK64, CX_ENTITY, $B64, BK$11, BK$14, BK$19,),
               ""
            )
         )
      )
   )
)),"")</f>
        <v/>
      </c>
      <c r="EL64" s="2445" t="str" cm="1">
        <f t="array" ref="EL64">IFERROR(IF(BL64*fxVal_normal=_PL!BL68,"",IF(OR(BL64="", NOT(ISNUMBER(BL64)), ISERROR(BL64), $B64=""), "",
   IF($I64=1,
      IFBLANK(
         _xldudf_CX_PUSH(BL64*fxVal_normal, CX_ENTITY, $B64, BL$11, BL$14, BL$19,),
         ""
      ),
      IF($I64=2,
         IFBLANK(
            _xldudf_CX_PUSH(BL64, CX_ENTITY, $B64, BL$11, BL$14, BL$19,),
            ""
         ),
         IF($I64=3,
            "",
            IFBLANK(
               _xldudf_CX_PUSH(BL64, CX_ENTITY, $B64, BL$11, BL$14, BL$19,),
               ""
            )
         )
      )
   )
)),"")</f>
        <v/>
      </c>
      <c r="EM64" s="2445" t="str" cm="1">
        <f t="array" ref="EM64">IFERROR(IF(BM64*fxVal_normal=_PL!BM68,"",IF(OR(BM64="", NOT(ISNUMBER(BM64)), ISERROR(BM64), $B64=""), "",
   IF($I64=1,
      IFBLANK(
         _xldudf_CX_PUSH(BM64*fxVal_normal, CX_ENTITY, $B64, BM$11, BM$14, BM$19,),
         ""
      ),
      IF($I64=2,
         IFBLANK(
            _xldudf_CX_PUSH(BM64, CX_ENTITY, $B64, BM$11, BM$14, BM$19,),
            ""
         ),
         IF($I64=3,
            "",
            IFBLANK(
               _xldudf_CX_PUSH(BM64, CX_ENTITY, $B64, BM$11, BM$14, BM$19,),
               ""
            )
         )
      )
   )
)),"")</f>
        <v/>
      </c>
      <c r="EN64" s="2445" t="str" cm="1">
        <f t="array" ref="EN64">IFERROR(IF(BN64*fxVal_normal=_PL!BN68,"",IF(OR(BN64="", NOT(ISNUMBER(BN64)), ISERROR(BN64), $B64=""), "",
   IF($I64=1,
      IFBLANK(
         _xldudf_CX_PUSH(BN64*fxVal_normal, CX_ENTITY, $B64, BN$11, BN$14, BN$19,),
         ""
      ),
      IF($I64=2,
         IFBLANK(
            _xldudf_CX_PUSH(BN64, CX_ENTITY, $B64, BN$11, BN$14, BN$19,),
            ""
         ),
         IF($I64=3,
            "",
            IFBLANK(
               _xldudf_CX_PUSH(BN64, CX_ENTITY, $B64, BN$11, BN$14, BN$19,),
               ""
            )
         )
      )
   )
)),"")</f>
        <v/>
      </c>
    </row>
    <row r="65" spans="1:149" ht="21" customHeight="1">
      <c r="A65" s="1626"/>
      <c r="B65" s="2439" t="str">
        <f>_xlfn.LET(
_xlpm.IsNotAttrDynamic, D65="",
_xlpm.Attr,_PL!F65,
_xlpm.NotInUse,Y65=D65,
_xlpm.RESULT, IF(_xlpm.IsNotAttrDynamic, _xlpm.Attr, IF( _xlpm.NotInUse, "", Y65)
),IF(_xlpm.RESULT ="", "", _xlpm.RESULT))</f>
        <v>Custom Metric Amount 9 [Calculated]</v>
      </c>
      <c r="C65" s="2439" t="str" cm="1">
        <f t="array" ref="C65">IFBLANK(_PL!C65,"")</f>
        <v>Custom Metric - Label 9 [Calculated]</v>
      </c>
      <c r="D65" s="1548"/>
      <c r="E65" s="577" t="str">
        <f t="shared" si="19"/>
        <v/>
      </c>
      <c r="F65" s="578"/>
      <c r="G65" s="578"/>
      <c r="H65" s="401">
        <v>1</v>
      </c>
      <c r="I65" s="401">
        <v>1</v>
      </c>
      <c r="J65" s="401" t="str" cm="1">
        <f t="array" ref="J65">IFBLANK( Z65,"")</f>
        <v/>
      </c>
      <c r="K65" s="578" t="str">
        <f t="shared" si="21"/>
        <v>No</v>
      </c>
      <c r="L65" s="37"/>
      <c r="N65" s="158"/>
      <c r="O65" s="101"/>
      <c r="P65" s="52"/>
      <c r="Q65" s="101"/>
      <c r="R65" s="539"/>
      <c r="S65" s="101"/>
      <c r="T65" s="101"/>
      <c r="U65" s="39"/>
      <c r="V65" s="37"/>
      <c r="W65" s="91" t="str">
        <f t="shared" si="18"/>
        <v>Actual</v>
      </c>
      <c r="X65" s="2081" t="e">
        <f ca="1">_PL!X65</f>
        <v>#NAME?</v>
      </c>
      <c r="Y65" s="2371" t="str" cm="1">
        <f t="array" ref="Y65">IFBLANK(_PL!Y69,"")</f>
        <v/>
      </c>
      <c r="Z65" s="198" t="str">
        <f t="shared" si="20"/>
        <v/>
      </c>
      <c r="AA65" s="200" t="str" cm="1">
        <f t="array" aca="1" ref="AA65" ca="1">_xlfn.LET(
_xlpm._termname, $Y65,
_xlpm._icon, "Define",
_xlpm._location, _xlfn.XLOOKUP(_xlpm._termname, $Y$249:$Y$338,$Y$249:$Y$338),
_xlpm._hyperlink, HYPERLINK("#"&amp;CELL("address",_xlpm._location), _xlpm._icon),
IF(Y65="", "", _xlpm._hyperlink)
)</f>
        <v/>
      </c>
      <c r="AB65" s="1335" t="str" cm="1">
        <f t="array" ref="AB65">IFBLANK(Y65,"")</f>
        <v/>
      </c>
      <c r="AC65" s="2468" t="str" cm="1">
        <f t="array" aca="1" ref="AC65" ca="1">_xlfn.LET(
_xlpm._termname, $AB65,
_xlpm._iconname, "find",
_xlpm._icon, fx_getIcon(_xlpm._iconname),
_xlpm._location, _xlfn.XLOOKUP(LOWER(_xlpm._termname), LOWER(tbl_acctDef[Term]),tbl_acctDef[Term]),
_xlpm._hyperlink, HYPERLINK("#"&amp;CELL("address",_xlpm._location), _xlpm._icon),
IFERROR(_xlpm._hyperlink,"")
)</f>
        <v/>
      </c>
      <c r="AD65" s="2478" t="str" cm="1">
        <f t="array" ref="AD65">IF($Y65= "", "", _xlfn.XLOOKUP($W65 &amp; $Y65,$W$249:$W$337&amp;$Y$249:$Y$338, $AD$249:$BN$338))</f>
        <v/>
      </c>
      <c r="AE65" s="2478"/>
      <c r="AF65" s="2478"/>
      <c r="AG65" s="2478"/>
      <c r="AH65" s="2478"/>
      <c r="AI65" s="2478"/>
      <c r="AJ65" s="2478"/>
      <c r="AK65" s="2478"/>
      <c r="AL65" s="2478"/>
      <c r="AM65" s="2478"/>
      <c r="AN65" s="2478"/>
      <c r="AO65" s="2478"/>
      <c r="AP65" s="2478"/>
      <c r="AQ65" s="2478"/>
      <c r="AR65" s="2478"/>
      <c r="AS65" s="2478"/>
      <c r="AT65" s="2478"/>
      <c r="AU65" s="2478"/>
      <c r="AV65" s="2478"/>
      <c r="AW65" s="2478"/>
      <c r="AX65" s="2478"/>
      <c r="AY65" s="2478"/>
      <c r="AZ65" s="2478"/>
      <c r="BA65" s="2478"/>
      <c r="BB65" s="2478"/>
      <c r="BC65" s="2478"/>
      <c r="BD65" s="2478"/>
      <c r="BE65" s="2478"/>
      <c r="BF65" s="2478"/>
      <c r="BG65" s="2478"/>
      <c r="BH65" s="2478"/>
      <c r="BI65" s="2478"/>
      <c r="BJ65" s="2478"/>
      <c r="BK65" s="2478"/>
      <c r="BL65" s="2478"/>
      <c r="BM65" s="2478"/>
      <c r="BN65" s="2478"/>
      <c r="BO65" s="2479"/>
      <c r="BP65" s="2479"/>
      <c r="BQ65" s="2479"/>
      <c r="BR65" s="2479"/>
      <c r="BS65" s="2479"/>
      <c r="BT65" s="2479"/>
      <c r="BU65" s="2479"/>
      <c r="BV65" s="2479"/>
      <c r="BW65" s="2479"/>
      <c r="BX65" s="2479"/>
      <c r="BY65" s="2479"/>
      <c r="BZ65" s="2479"/>
      <c r="CA65" s="34"/>
      <c r="CC65" s="33"/>
      <c r="CD65" s="1461" t="str" cm="1">
        <f t="array" ref="CD65">_xlfn.LET( _xlpm.CheckBlank, SUM(PL!$AD65:'PL'!$BN65) = 0, IF(_xlpm.CheckBlank, "", SUM(_xlfn._xlws.FILTER(PL!$AD65:$BN65,(YEAR(PL!$AD$12:$BN$12)=PL!CD$12)*(array_timeline&lt;=PL!CD$11)))))</f>
        <v/>
      </c>
      <c r="CE65" s="1461" t="str" cm="1">
        <f t="array" ref="CE65">_xlfn.LET( _xlpm.CheckBlank, SUM(PL!$AD65:'PL'!$BN65) = 0, IF(_xlpm.CheckBlank, "", SUM(_xlfn._xlws.FILTER(PL!$AD65:$BN65,(YEAR(PL!$AD$12:$BN$12)=PL!CE$12)*(array_timeline&lt;=PL!CE$11)))))</f>
        <v/>
      </c>
      <c r="CF65" s="2480"/>
      <c r="CG65" s="1461" t="str" cm="1">
        <f t="array" ref="CG65">IFERROR(_xlfn.LET(_xlpm.CheckBlank,SUM(PL!$AD65:$BN65)=0,IF(_xlpm.CheckBlank,"",SUM(_xlfn._xlws.FILTER(PL!$AD65:$BN65,(YEAR(PL!$AD$12:$BN$12)=PL!CG$12)*(array_timeline&lt;=PL!CG$11))))),"n/a")</f>
        <v/>
      </c>
      <c r="CH65" s="1461" t="str" cm="1">
        <f t="array" ref="CH65">_xlfn.LET( _xlpm.CheckBlank, SUM(PL!$AD65:$BN65) = 0, IF(_xlpm.CheckBlank, "", SUM(_xlfn._xlws.FILTER(PL!$AD65:$BN65,(YEAR(PL!$AD$12:$BN$12)=PL!CH$12)*(array_timeline&lt;=PL!CH$11)))))</f>
        <v/>
      </c>
      <c r="CI65" s="88"/>
      <c r="CJ65" s="1461" t="str" cm="1">
        <f t="array" ref="CJ65">_xlfn.LET( _xlpm.CheckBlank, SUM(PL!$AD65:$BN65) = 0, IF(_xlpm.CheckBlank, "", SUM(_xlfn.TAKE(_xlfn.DROP(PL!$AD65:$BN65, ,-DATEDIFF(PL!CJ$11, val_asOfDate,"M")),1,-12))))</f>
        <v/>
      </c>
      <c r="CK65" s="1461" t="str" cm="1">
        <f t="array" ref="CK65">_xlfn.LET( _xlpm.CheckBlank, SUM(PL!$AD65:$BN65) = 0, IF(_xlpm.CheckBlank, "", SUM(_xlfn.TAKE(_xlfn.DROP(PL!$AD65:$BN65, ,-DATEDIFF(PL!CK$11, val_asOfDate,"M")),1,-12))))</f>
        <v/>
      </c>
      <c r="CL65" s="88"/>
      <c r="CM65" s="2357" t="str" cm="1">
        <f t="array" ref="CM65">IF($Y65="","",_xlfn.XLOOKUP($W65&amp;$Y65,$W$250:$W$338&amp;$Y$250:$Y$338,$CM$250:$CN$338))</f>
        <v/>
      </c>
      <c r="CN65" s="2357"/>
      <c r="CO65" s="3"/>
      <c r="CP65" s="2357" t="str" cm="1">
        <f t="array" ref="CP65">IF($Y65="","",_xlfn.XLOOKUP($W65&amp;$Y65,$W$250:$W$338&amp;$Y$250:$Y$338,$CP$250:$CQ$338))</f>
        <v/>
      </c>
      <c r="CQ65" s="2357"/>
      <c r="CR65" s="34"/>
      <c r="CS65" s="2056"/>
      <c r="CT65" s="2616"/>
      <c r="CU65" s="2616"/>
      <c r="CV65" s="2616"/>
      <c r="CW65" s="2616"/>
      <c r="CX65" s="2443"/>
      <c r="CY65" s="2444" t="str" cm="1">
        <f t="array" ref="CY65">IFERROR(IF(CM65*fxVal_normal=_PL!CM69,"",IF(OR($CM65="",$CM65=0, NOT(ISNUMBER($CM65)), ISERROR($CM65), $B65=""), "",
   IF($I65=1,
      IFBLANK(
         _xldudf_CX_PUSH($CM65*fxVal_normal, CX_ENTITY, $B65, $CM$11, $CM$14, $CM$19,),
         ""
      ),
      IF($I65=2,
         IFBLANK(
            _xldudf_CX_PUSH($CM65, CX_ENTITY, $B65, $CM$11, $CM$14, $CM$19,),
            ""
         ),
         IF($I65=3,
            "",
            IFBLANK(
               _xldudf_CX_PUSH($CM65, CX_ENTITY, $B65, $CM$11, $CM$14, $CM$19,),
               ""
            )
         )
      )
   )
)),"")</f>
        <v/>
      </c>
      <c r="CZ65" s="2444" t="str" cm="1">
        <f t="array" ref="CZ65">IFERROR(IF(CN65*fxVal_normal=_PL!CN69,"",IF(OR($CN65="",$CN65=0, NOT(ISNUMBER($CN65)), ISERROR($CN65), $B65=""), "",
   IF($I65=1,
      IFBLANK(
         _xldudf_CX_PUSH($CN65*fxVal_normal, CX_ENTITY, $B65, $CN$11, $CN$14, $CN$19,),
         ""
      ),
      IF($I65=2,
         IFBLANK(
            _xldudf_CX_PUSH($CN65, CX_ENTITY, $B65, $CN$11, $CN$14, $CN$19,),
            ""
         ),
         IF($I65=3,
            "",
            IFBLANK(
               _xldudf_CX_PUSH($CN65, CX_ENTITY, $B65, $CN$11, $CN$14, $CN$19,),
               ""
            )
         )
      )
   )
)),"")</f>
        <v/>
      </c>
      <c r="DA65" s="2444" t="str" cm="1">
        <f t="array" ref="DA65">IFERROR(IF(CP65*fxVal_normal=_PL!CP69,"",IF(OR($CP65="",$CP65=0, NOT(ISNUMBER($CP65)), ISERROR($CP65), $B65=""), "",
   IF($I65=1,
      IFBLANK(
         _xldudf_CX_PUSH($CP65*fxVal_normal, CX_ENTITY, $B65, $CP$11, $CP$14, $CP$19,),
         ""
      ),
      IF($I65=2,
         IFBLANK(
            _xldudf_CX_PUSH($CP65, CX_ENTITY, $B65, $CP$11, $CP$14, $CP$19,),
            ""
         ),
         IF($I65=3,
            "",
            IFBLANK(
               _xldudf_CX_PUSH($CP65, CX_ENTITY, $B65, $CP$11, $CP$14, $CP$19,),
               ""
            )
         )
      )
   )
)),"")</f>
        <v/>
      </c>
      <c r="DB65" s="2444" t="str" cm="1">
        <f t="array" ref="DB65">IFERROR(IF(CQ65*fxVal_normal=_PL!CQ69,"",IF(OR($CQ65="", $CQ65=0, NOT(ISNUMBER($CQ65)), ISERROR($CQ65), $B65=""), "",
   IF($I65=1,
      IFBLANK(
         _xldudf_CX_PUSH($CQ65*fxVal_normal, CX_ENTITY, $B65, $CQ$11, $CQ$14, $CQ$19,),
         ""
      ),
      IF($I65=2,
         IFBLANK(
            _xldudf_CX_PUSH($CQ65, CX_ENTITY, $B65, $CQ$11, $CQ$14, $CQ$19,),
            ""
         ),
         IF($I65=3,
            "",
            IFBLANK(
               _xldudf_CX_PUSH($CQ65, CX_ENTITY, $B65, $CQ$11, $CQ$14, $CQ$19,),
               ""
            )
         )
      )
   ))
),"")</f>
        <v/>
      </c>
      <c r="DC65" s="2443"/>
      <c r="DD65" s="2445" t="str" cm="1">
        <f t="array" ref="DD65">IFERROR(IF(AD65*fxVal_normal=_PL!AD69,"",IF(OR(AD65="", NOT(ISNUMBER(AD65)), ISERROR(AD65), $B65=""), "",
   IF($I65=1,
      IFBLANK(
         _xldudf_CX_PUSH(AD65*fxVal_normal, CX_ENTITY, $B65, AD$11, AD$14, AD$19,),
         ""
      ),
      IF($I65=2,
         IFBLANK(
            _xldudf_CX_PUSH(AD65, CX_ENTITY, $B65, AD$11, AD$14, AD$19,),
            ""
         ),
         IF($I65=3,
            "",
            IFBLANK(
               _xldudf_CX_PUSH(AD65, CX_ENTITY, $B65, AD$11, AD$14, AD$19,),
               ""
            )
         )
      )
   )
)),"")</f>
        <v/>
      </c>
      <c r="DE65" s="2445" t="str" cm="1">
        <f t="array" ref="DE65">IFERROR(IF(AE65*fxVal_normal=_PL!AE69,"",IF(OR(AE65="", NOT(ISNUMBER(AE65)), ISERROR(AE65), $B65=""), "",
   IF($I65=1,
      IFBLANK(
         _xldudf_CX_PUSH(AE65*fxVal_normal, CX_ENTITY, $B65, AE$11, AE$14, AE$19,),
         ""
      ),
      IF($I65=2,
         IFBLANK(
            _xldudf_CX_PUSH(AE65, CX_ENTITY, $B65, AE$11, AE$14, AE$19,),
            ""
         ),
         IF($I65=3,
            "",
            IFBLANK(
               _xldudf_CX_PUSH(AE65, CX_ENTITY, $B65, AE$11, AE$14, AE$19,),
               ""
            )
         )
      )
   )
)),"")</f>
        <v/>
      </c>
      <c r="DF65" s="2445" t="str" cm="1">
        <f t="array" ref="DF65">IFERROR(IF(AF65*fxVal_normal=_PL!AF69,"",IF(OR(AF65="", NOT(ISNUMBER(AF65)), ISERROR(AF65), $B65=""), "",
   IF($I65=1,
      IFBLANK(
         _xldudf_CX_PUSH(AF65*fxVal_normal, CX_ENTITY, $B65, AF$11, AF$14, AF$19,),
         ""
      ),
      IF($I65=2,
         IFBLANK(
            _xldudf_CX_PUSH(AF65, CX_ENTITY, $B65, AF$11, AF$14, AF$19,),
            ""
         ),
         IF($I65=3,
            "",
            IFBLANK(
               _xldudf_CX_PUSH(AF65, CX_ENTITY, $B65, AF$11, AF$14, AF$19,),
               ""
            )
         )
      )
   )
)),"")</f>
        <v/>
      </c>
      <c r="DG65" s="2445" t="str" cm="1">
        <f t="array" ref="DG65">IFERROR(IF(AG65*fxVal_normal=_PL!AG69,"",IF(OR(AG65="", NOT(ISNUMBER(AG65)), ISERROR(AG65), $B65=""), "",
   IF($I65=1,
      IFBLANK(
         _xldudf_CX_PUSH(AG65*fxVal_normal, CX_ENTITY, $B65, AG$11, AG$14, AG$19,),
         ""
      ),
      IF($I65=2,
         IFBLANK(
            _xldudf_CX_PUSH(AG65, CX_ENTITY, $B65, AG$11, AG$14, AG$19,),
            ""
         ),
         IF($I65=3,
            "",
            IFBLANK(
               _xldudf_CX_PUSH(AG65, CX_ENTITY, $B65, AG$11, AG$14, AG$19,),
               ""
            )
         )
      )
   )
)),"")</f>
        <v/>
      </c>
      <c r="DH65" s="2445" t="str" cm="1">
        <f t="array" ref="DH65">IFERROR(IF(AH65*fxVal_normal=_PL!AH69,"",IF(OR(AH65="", NOT(ISNUMBER(AH65)), ISERROR(AH65), $B65=""), "",
   IF($I65=1,
      IFBLANK(
         _xldudf_CX_PUSH(AH65*fxVal_normal, CX_ENTITY, $B65, AH$11, AH$14, AH$19,),
         ""
      ),
      IF($I65=2,
         IFBLANK(
            _xldudf_CX_PUSH(AH65, CX_ENTITY, $B65, AH$11, AH$14, AH$19,),
            ""
         ),
         IF($I65=3,
            "",
            IFBLANK(
               _xldudf_CX_PUSH(AH65, CX_ENTITY, $B65, AH$11, AH$14, AH$19,),
               ""
            )
         )
      )
   )
)),"")</f>
        <v/>
      </c>
      <c r="DI65" s="2445" t="str" cm="1">
        <f t="array" ref="DI65">IFERROR(IF(AI65*fxVal_normal=_PL!AI69,"",IF(OR(AI65="", NOT(ISNUMBER(AI65)), ISERROR(AI65), $B65=""), "",
   IF($I65=1,
      IFBLANK(
         _xldudf_CX_PUSH(AI65*fxVal_normal, CX_ENTITY, $B65, AI$11, AI$14, AI$19,),
         ""
      ),
      IF($I65=2,
         IFBLANK(
            _xldudf_CX_PUSH(AI65, CX_ENTITY, $B65, AI$11, AI$14, AI$19,),
            ""
         ),
         IF($I65=3,
            "",
            IFBLANK(
               _xldudf_CX_PUSH(AI65, CX_ENTITY, $B65, AI$11, AI$14, AI$19,),
               ""
            )
         )
      )
   )
)),"")</f>
        <v/>
      </c>
      <c r="DJ65" s="2445" t="str" cm="1">
        <f t="array" ref="DJ65">IFERROR(IF(AJ65*fxVal_normal=_PL!AJ69,"",IF(OR(AJ65="", NOT(ISNUMBER(AJ65)), ISERROR(AJ65), $B65=""), "",
   IF($I65=1,
      IFBLANK(
         _xldudf_CX_PUSH(AJ65*fxVal_normal, CX_ENTITY, $B65, AJ$11, AJ$14, AJ$19,),
         ""
      ),
      IF($I65=2,
         IFBLANK(
            _xldudf_CX_PUSH(AJ65, CX_ENTITY, $B65, AJ$11, AJ$14, AJ$19,),
            ""
         ),
         IF($I65=3,
            "",
            IFBLANK(
               _xldudf_CX_PUSH(AJ65, CX_ENTITY, $B65, AJ$11, AJ$14, AJ$19,),
               ""
            )
         )
      )
   )
)),"")</f>
        <v/>
      </c>
      <c r="DK65" s="2445" t="str" cm="1">
        <f t="array" ref="DK65">IFERROR(IF(AK65*fxVal_normal=_PL!AK69,"",IF(OR(AK65="", NOT(ISNUMBER(AK65)), ISERROR(AK65), $B65=""), "",
   IF($I65=1,
      IFBLANK(
         _xldudf_CX_PUSH(AK65*fxVal_normal, CX_ENTITY, $B65, AK$11, AK$14, AK$19,),
         ""
      ),
      IF($I65=2,
         IFBLANK(
            _xldudf_CX_PUSH(AK65, CX_ENTITY, $B65, AK$11, AK$14, AK$19,),
            ""
         ),
         IF($I65=3,
            "",
            IFBLANK(
               _xldudf_CX_PUSH(AK65, CX_ENTITY, $B65, AK$11, AK$14, AK$19,),
               ""
            )
         )
      )
   )
)),"")</f>
        <v/>
      </c>
      <c r="DL65" s="2445" t="str" cm="1">
        <f t="array" ref="DL65">IFERROR(IF(AL65*fxVal_normal=_PL!AL69,"",IF(OR(AL65="", NOT(ISNUMBER(AL65)), ISERROR(AL65), $B65=""), "",
   IF($I65=1,
      IFBLANK(
         _xldudf_CX_PUSH(AL65*fxVal_normal, CX_ENTITY, $B65, AL$11, AL$14, AL$19,),
         ""
      ),
      IF($I65=2,
         IFBLANK(
            _xldudf_CX_PUSH(AL65, CX_ENTITY, $B65, AL$11, AL$14, AL$19,),
            ""
         ),
         IF($I65=3,
            "",
            IFBLANK(
               _xldudf_CX_PUSH(AL65, CX_ENTITY, $B65, AL$11, AL$14, AL$19,),
               ""
            )
         )
      )
   )
)),"")</f>
        <v/>
      </c>
      <c r="DM65" s="2445" t="str" cm="1">
        <f t="array" ref="DM65">IFERROR(IF(AM65*fxVal_normal=_PL!AM69,"",IF(OR(AM65="", NOT(ISNUMBER(AM65)), ISERROR(AM65), $B65=""), "",
   IF($I65=1,
      IFBLANK(
         _xldudf_CX_PUSH(AM65*fxVal_normal, CX_ENTITY, $B65, AM$11, AM$14, AM$19,),
         ""
      ),
      IF($I65=2,
         IFBLANK(
            _xldudf_CX_PUSH(AM65, CX_ENTITY, $B65, AM$11, AM$14, AM$19,),
            ""
         ),
         IF($I65=3,
            "",
            IFBLANK(
               _xldudf_CX_PUSH(AM65, CX_ENTITY, $B65, AM$11, AM$14, AM$19,),
               ""
            )
         )
      )
   )
)),"")</f>
        <v/>
      </c>
      <c r="DN65" s="2445" t="str" cm="1">
        <f t="array" ref="DN65">IFERROR(IF(AN65*fxVal_normal=_PL!AN69,"",IF(OR(AN65="", NOT(ISNUMBER(AN65)), ISERROR(AN65), $B65=""), "",
   IF($I65=1,
      IFBLANK(
         _xldudf_CX_PUSH(AN65*fxVal_normal, CX_ENTITY, $B65, AN$11, AN$14, AN$19,),
         ""
      ),
      IF($I65=2,
         IFBLANK(
            _xldudf_CX_PUSH(AN65, CX_ENTITY, $B65, AN$11, AN$14, AN$19,),
            ""
         ),
         IF($I65=3,
            "",
            IFBLANK(
               _xldudf_CX_PUSH(AN65, CX_ENTITY, $B65, AN$11, AN$14, AN$19,),
               ""
            )
         )
      )
   )
)),"")</f>
        <v/>
      </c>
      <c r="DO65" s="2445" t="str" cm="1">
        <f t="array" ref="DO65">IFERROR(IF(AO65*fxVal_normal=_PL!AO69,"",IF(OR(AO65="", NOT(ISNUMBER(AO65)), ISERROR(AO65), $B65=""), "",
   IF($I65=1,
      IFBLANK(
         _xldudf_CX_PUSH(AO65*fxVal_normal, CX_ENTITY, $B65, AO$11, AO$14, AO$19,),
         ""
      ),
      IF($I65=2,
         IFBLANK(
            _xldudf_CX_PUSH(AO65, CX_ENTITY, $B65, AO$11, AO$14, AO$19,),
            ""
         ),
         IF($I65=3,
            "",
            IFBLANK(
               _xldudf_CX_PUSH(AO65, CX_ENTITY, $B65, AO$11, AO$14, AO$19,),
               ""
            )
         )
      )
   )
)),"")</f>
        <v/>
      </c>
      <c r="DP65" s="2445" t="str" cm="1">
        <f t="array" ref="DP65">IFERROR(IF(AP65*fxVal_normal=_PL!AP69,"",IF(OR(AP65="", NOT(ISNUMBER(AP65)), ISERROR(AP65), $B65=""), "",
   IF($I65=1,
      IFBLANK(
         _xldudf_CX_PUSH(AP65*fxVal_normal, CX_ENTITY, $B65, AP$11, AP$14, AP$19,),
         ""
      ),
      IF($I65=2,
         IFBLANK(
            _xldudf_CX_PUSH(AP65, CX_ENTITY, $B65, AP$11, AP$14, AP$19,),
            ""
         ),
         IF($I65=3,
            "",
            IFBLANK(
               _xldudf_CX_PUSH(AP65, CX_ENTITY, $B65, AP$11, AP$14, AP$19,),
               ""
            )
         )
      )
   )
)),"")</f>
        <v/>
      </c>
      <c r="DQ65" s="2445" t="str" cm="1">
        <f t="array" ref="DQ65">IFERROR(IF(AQ65*fxVal_normal=_PL!AQ69,"",IF(OR(AQ65="", NOT(ISNUMBER(AQ65)), ISERROR(AQ65), $B65=""), "",
   IF($I65=1,
      IFBLANK(
         _xldudf_CX_PUSH(AQ65*fxVal_normal, CX_ENTITY, $B65, AQ$11, AQ$14, AQ$19,),
         ""
      ),
      IF($I65=2,
         IFBLANK(
            _xldudf_CX_PUSH(AQ65, CX_ENTITY, $B65, AQ$11, AQ$14, AQ$19,),
            ""
         ),
         IF($I65=3,
            "",
            IFBLANK(
               _xldudf_CX_PUSH(AQ65, CX_ENTITY, $B65, AQ$11, AQ$14, AQ$19,),
               ""
            )
         )
      )
   )
)),"")</f>
        <v/>
      </c>
      <c r="DR65" s="2445" t="str" cm="1">
        <f t="array" ref="DR65">IFERROR(IF(AR65*fxVal_normal=_PL!AR69,"",IF(OR(AR65="", NOT(ISNUMBER(AR65)), ISERROR(AR65), $B65=""), "",
   IF($I65=1,
      IFBLANK(
         _xldudf_CX_PUSH(AR65*fxVal_normal, CX_ENTITY, $B65, AR$11, AR$14, AR$19,),
         ""
      ),
      IF($I65=2,
         IFBLANK(
            _xldudf_CX_PUSH(AR65, CX_ENTITY, $B65, AR$11, AR$14, AR$19,),
            ""
         ),
         IF($I65=3,
            "",
            IFBLANK(
               _xldudf_CX_PUSH(AR65, CX_ENTITY, $B65, AR$11, AR$14, AR$19,),
               ""
            )
         )
      )
   )
)),"")</f>
        <v/>
      </c>
      <c r="DS65" s="2445" t="str" cm="1">
        <f t="array" ref="DS65">IFERROR(IF(AS65*fxVal_normal=_PL!AS69,"",IF(OR(AS65="", NOT(ISNUMBER(AS65)), ISERROR(AS65), $B65=""), "",
   IF($I65=1,
      IFBLANK(
         _xldudf_CX_PUSH(AS65*fxVal_normal, CX_ENTITY, $B65, AS$11, AS$14, AS$19,),
         ""
      ),
      IF($I65=2,
         IFBLANK(
            _xldudf_CX_PUSH(AS65, CX_ENTITY, $B65, AS$11, AS$14, AS$19,),
            ""
         ),
         IF($I65=3,
            "",
            IFBLANK(
               _xldudf_CX_PUSH(AS65, CX_ENTITY, $B65, AS$11, AS$14, AS$19,),
               ""
            )
         )
      )
   )
)),"")</f>
        <v/>
      </c>
      <c r="DT65" s="2445" t="str" cm="1">
        <f t="array" ref="DT65">IFERROR(IF(AT65*fxVal_normal=_PL!AT69,"",IF(OR(AT65="", NOT(ISNUMBER(AT65)), ISERROR(AT65), $B65=""), "",
   IF($I65=1,
      IFBLANK(
         _xldudf_CX_PUSH(AT65*fxVal_normal, CX_ENTITY, $B65, AT$11, AT$14, AT$19,),
         ""
      ),
      IF($I65=2,
         IFBLANK(
            _xldudf_CX_PUSH(AT65, CX_ENTITY, $B65, AT$11, AT$14, AT$19,),
            ""
         ),
         IF($I65=3,
            "",
            IFBLANK(
               _xldudf_CX_PUSH(AT65, CX_ENTITY, $B65, AT$11, AT$14, AT$19,),
               ""
            )
         )
      )
   )
)),"")</f>
        <v/>
      </c>
      <c r="DU65" s="2445" t="str" cm="1">
        <f t="array" ref="DU65">IFERROR(IF(AU65*fxVal_normal=_PL!AU69,"",IF(OR(AU65="", NOT(ISNUMBER(AU65)), ISERROR(AU65), $B65=""), "",
   IF($I65=1,
      IFBLANK(
         _xldudf_CX_PUSH(AU65*fxVal_normal, CX_ENTITY, $B65, AU$11, AU$14, AU$19,),
         ""
      ),
      IF($I65=2,
         IFBLANK(
            _xldudf_CX_PUSH(AU65, CX_ENTITY, $B65, AU$11, AU$14, AU$19,),
            ""
         ),
         IF($I65=3,
            "",
            IFBLANK(
               _xldudf_CX_PUSH(AU65, CX_ENTITY, $B65, AU$11, AU$14, AU$19,),
               ""
            )
         )
      )
   )
)),"")</f>
        <v/>
      </c>
      <c r="DV65" s="2445" t="str" cm="1">
        <f t="array" ref="DV65">IFERROR(IF(AV65*fxVal_normal=_PL!AV69,"",IF(OR(AV65="", NOT(ISNUMBER(AV65)), ISERROR(AV65), $B65=""), "",
   IF($I65=1,
      IFBLANK(
         _xldudf_CX_PUSH(AV65*fxVal_normal, CX_ENTITY, $B65, AV$11, AV$14, AV$19,),
         ""
      ),
      IF($I65=2,
         IFBLANK(
            _xldudf_CX_PUSH(AV65, CX_ENTITY, $B65, AV$11, AV$14, AV$19,),
            ""
         ),
         IF($I65=3,
            "",
            IFBLANK(
               _xldudf_CX_PUSH(AV65, CX_ENTITY, $B65, AV$11, AV$14, AV$19,),
               ""
            )
         )
      )
   )
)),"")</f>
        <v/>
      </c>
      <c r="DW65" s="2445" t="str" cm="1">
        <f t="array" ref="DW65">IFERROR(IF(AW65*fxVal_normal=_PL!AW69,"",IF(OR(AW65="", NOT(ISNUMBER(AW65)), ISERROR(AW65), $B65=""), "",
   IF($I65=1,
      IFBLANK(
         _xldudf_CX_PUSH(AW65*fxVal_normal, CX_ENTITY, $B65, AW$11, AW$14, AW$19,),
         ""
      ),
      IF($I65=2,
         IFBLANK(
            _xldudf_CX_PUSH(AW65, CX_ENTITY, $B65, AW$11, AW$14, AW$19,),
            ""
         ),
         IF($I65=3,
            "",
            IFBLANK(
               _xldudf_CX_PUSH(AW65, CX_ENTITY, $B65, AW$11, AW$14, AW$19,),
               ""
            )
         )
      )
   )
)),"")</f>
        <v/>
      </c>
      <c r="DX65" s="2445" t="str" cm="1">
        <f t="array" ref="DX65">IFERROR(IF(AX65*fxVal_normal=_PL!AX69,"",IF(OR(AX65="", NOT(ISNUMBER(AX65)), ISERROR(AX65), $B65=""), "",
   IF($I65=1,
      IFBLANK(
         _xldudf_CX_PUSH(AX65*fxVal_normal, CX_ENTITY, $B65, AX$11, AX$14, AX$19,),
         ""
      ),
      IF($I65=2,
         IFBLANK(
            _xldudf_CX_PUSH(AX65, CX_ENTITY, $B65, AX$11, AX$14, AX$19,),
            ""
         ),
         IF($I65=3,
            "",
            IFBLANK(
               _xldudf_CX_PUSH(AX65, CX_ENTITY, $B65, AX$11, AX$14, AX$19,),
               ""
            )
         )
      )
   )
)),"")</f>
        <v/>
      </c>
      <c r="DY65" s="2445" t="str" cm="1">
        <f t="array" ref="DY65">IFERROR(IF(AY65*fxVal_normal=_PL!AY69,"",IF(OR(AY65="", NOT(ISNUMBER(AY65)), ISERROR(AY65), $B65=""), "",
   IF($I65=1,
      IFBLANK(
         _xldudf_CX_PUSH(AY65*fxVal_normal, CX_ENTITY, $B65, AY$11, AY$14, AY$19,),
         ""
      ),
      IF($I65=2,
         IFBLANK(
            _xldudf_CX_PUSH(AY65, CX_ENTITY, $B65, AY$11, AY$14, AY$19,),
            ""
         ),
         IF($I65=3,
            "",
            IFBLANK(
               _xldudf_CX_PUSH(AY65, CX_ENTITY, $B65, AY$11, AY$14, AY$19,),
               ""
            )
         )
      )
   )
)),"")</f>
        <v/>
      </c>
      <c r="DZ65" s="2445" t="str" cm="1">
        <f t="array" ref="DZ65">IFERROR(IF(AZ65*fxVal_normal=_PL!AZ69,"",IF(OR(AZ65="", NOT(ISNUMBER(AZ65)), ISERROR(AZ65), $B65=""), "",
   IF($I65=1,
      IFBLANK(
         _xldudf_CX_PUSH(AZ65*fxVal_normal, CX_ENTITY, $B65, AZ$11, AZ$14, AZ$19,),
         ""
      ),
      IF($I65=2,
         IFBLANK(
            _xldudf_CX_PUSH(AZ65, CX_ENTITY, $B65, AZ$11, AZ$14, AZ$19,),
            ""
         ),
         IF($I65=3,
            "",
            IFBLANK(
               _xldudf_CX_PUSH(AZ65, CX_ENTITY, $B65, AZ$11, AZ$14, AZ$19,),
               ""
            )
         )
      )
   )
)),"")</f>
        <v/>
      </c>
      <c r="EA65" s="2445" t="str" cm="1">
        <f t="array" ref="EA65">IFERROR(IF(BA65*fxVal_normal=_PL!BA69,"",IF(OR(BA65="", NOT(ISNUMBER(BA65)), ISERROR(BA65), $B65=""), "",
   IF($I65=1,
      IFBLANK(
         _xldudf_CX_PUSH(BA65*fxVal_normal, CX_ENTITY, $B65, BA$11, BA$14, BA$19,),
         ""
      ),
      IF($I65=2,
         IFBLANK(
            _xldudf_CX_PUSH(BA65, CX_ENTITY, $B65, BA$11, BA$14, BA$19,),
            ""
         ),
         IF($I65=3,
            "",
            IFBLANK(
               _xldudf_CX_PUSH(BA65, CX_ENTITY, $B65, BA$11, BA$14, BA$19,),
               ""
            )
         )
      )
   )
)),"")</f>
        <v/>
      </c>
      <c r="EB65" s="2445" t="str" cm="1">
        <f t="array" ref="EB65">IFERROR(IF(BB65*fxVal_normal=_PL!BB69,"",IF(OR(BB65="", NOT(ISNUMBER(BB65)), ISERROR(BB65), $B65=""), "",
   IF($I65=1,
      IFBLANK(
         _xldudf_CX_PUSH(BB65*fxVal_normal, CX_ENTITY, $B65, BB$11, BB$14, BB$19,),
         ""
      ),
      IF($I65=2,
         IFBLANK(
            _xldudf_CX_PUSH(BB65, CX_ENTITY, $B65, BB$11, BB$14, BB$19,),
            ""
         ),
         IF($I65=3,
            "",
            IFBLANK(
               _xldudf_CX_PUSH(BB65, CX_ENTITY, $B65, BB$11, BB$14, BB$19,),
               ""
            )
         )
      )
   )
)),"")</f>
        <v/>
      </c>
      <c r="EC65" s="2445" t="str" cm="1">
        <f t="array" ref="EC65">IFERROR(IF(BC65*fxVal_normal=_PL!BC69,"",IF(OR(BC65="", NOT(ISNUMBER(BC65)), ISERROR(BC65), $B65=""), "",
   IF($I65=1,
      IFBLANK(
         _xldudf_CX_PUSH(BC65*fxVal_normal, CX_ENTITY, $B65, BC$11, BC$14, BC$19,),
         ""
      ),
      IF($I65=2,
         IFBLANK(
            _xldudf_CX_PUSH(BC65, CX_ENTITY, $B65, BC$11, BC$14, BC$19,),
            ""
         ),
         IF($I65=3,
            "",
            IFBLANK(
               _xldudf_CX_PUSH(BC65, CX_ENTITY, $B65, BC$11, BC$14, BC$19,),
               ""
            )
         )
      )
   )
)),"")</f>
        <v/>
      </c>
      <c r="ED65" s="2445" t="str" cm="1">
        <f t="array" ref="ED65">IFERROR(IF(BD65*fxVal_normal=_PL!BD69,"",IF(OR(BD65="", NOT(ISNUMBER(BD65)), ISERROR(BD65), $B65=""), "",
   IF($I65=1,
      IFBLANK(
         _xldudf_CX_PUSH(BD65*fxVal_normal, CX_ENTITY, $B65, BD$11, BD$14, BD$19,),
         ""
      ),
      IF($I65=2,
         IFBLANK(
            _xldudf_CX_PUSH(BD65, CX_ENTITY, $B65, BD$11, BD$14, BD$19,),
            ""
         ),
         IF($I65=3,
            "",
            IFBLANK(
               _xldudf_CX_PUSH(BD65, CX_ENTITY, $B65, BD$11, BD$14, BD$19,),
               ""
            )
         )
      )
   )
)),"")</f>
        <v/>
      </c>
      <c r="EE65" s="2445" t="str" cm="1">
        <f t="array" ref="EE65">IFERROR(IF(BE65*fxVal_normal=_PL!BE69,"",IF(OR(BE65="", NOT(ISNUMBER(BE65)), ISERROR(BE65), $B65=""), "",
   IF($I65=1,
      IFBLANK(
         _xldudf_CX_PUSH(BE65*fxVal_normal, CX_ENTITY, $B65, BE$11, BE$14, BE$19,),
         ""
      ),
      IF($I65=2,
         IFBLANK(
            _xldudf_CX_PUSH(BE65, CX_ENTITY, $B65, BE$11, BE$14, BE$19,),
            ""
         ),
         IF($I65=3,
            "",
            IFBLANK(
               _xldudf_CX_PUSH(BE65, CX_ENTITY, $B65, BE$11, BE$14, BE$19,),
               ""
            )
         )
      )
   )
)),"")</f>
        <v/>
      </c>
      <c r="EF65" s="2445" t="str" cm="1">
        <f t="array" ref="EF65">IFERROR(IF(BF65*fxVal_normal=_PL!BF69,"",IF(OR(BF65="", NOT(ISNUMBER(BF65)), ISERROR(BF65), $B65=""), "",
   IF($I65=1,
      IFBLANK(
         _xldudf_CX_PUSH(BF65*fxVal_normal, CX_ENTITY, $B65, BF$11, BF$14, BF$19,),
         ""
      ),
      IF($I65=2,
         IFBLANK(
            _xldudf_CX_PUSH(BF65, CX_ENTITY, $B65, BF$11, BF$14, BF$19,),
            ""
         ),
         IF($I65=3,
            "",
            IFBLANK(
               _xldudf_CX_PUSH(BF65, CX_ENTITY, $B65, BF$11, BF$14, BF$19,),
               ""
            )
         )
      )
   )
)),"")</f>
        <v/>
      </c>
      <c r="EG65" s="2445" t="str" cm="1">
        <f t="array" ref="EG65">IFERROR(IF(BG65*fxVal_normal=_PL!BG69,"",IF(OR(BG65="", NOT(ISNUMBER(BG65)), ISERROR(BG65), $B65=""), "",
   IF($I65=1,
      IFBLANK(
         _xldudf_CX_PUSH(BG65*fxVal_normal, CX_ENTITY, $B65, BG$11, BG$14, BG$19,),
         ""
      ),
      IF($I65=2,
         IFBLANK(
            _xldudf_CX_PUSH(BG65, CX_ENTITY, $B65, BG$11, BG$14, BG$19,),
            ""
         ),
         IF($I65=3,
            "",
            IFBLANK(
               _xldudf_CX_PUSH(BG65, CX_ENTITY, $B65, BG$11, BG$14, BG$19,),
               ""
            )
         )
      )
   )
)),"")</f>
        <v/>
      </c>
      <c r="EH65" s="2445" t="str" cm="1">
        <f t="array" ref="EH65">IFERROR(IF(BH65*fxVal_normal=_PL!BH69,"",IF(OR(BH65="", NOT(ISNUMBER(BH65)), ISERROR(BH65), $B65=""), "",
   IF($I65=1,
      IFBLANK(
         _xldudf_CX_PUSH(BH65*fxVal_normal, CX_ENTITY, $B65, BH$11, BH$14, BH$19,),
         ""
      ),
      IF($I65=2,
         IFBLANK(
            _xldudf_CX_PUSH(BH65, CX_ENTITY, $B65, BH$11, BH$14, BH$19,),
            ""
         ),
         IF($I65=3,
            "",
            IFBLANK(
               _xldudf_CX_PUSH(BH65, CX_ENTITY, $B65, BH$11, BH$14, BH$19,),
               ""
            )
         )
      )
   )
)),"")</f>
        <v/>
      </c>
      <c r="EI65" s="2445" t="str" cm="1">
        <f t="array" ref="EI65">IFERROR(IF(BI65*fxVal_normal=_PL!BI69,"",IF(OR(BI65="", NOT(ISNUMBER(BI65)), ISERROR(BI65), $B65=""), "",
   IF($I65=1,
      IFBLANK(
         _xldudf_CX_PUSH(BI65*fxVal_normal, CX_ENTITY, $B65, BI$11, BI$14, BI$19,),
         ""
      ),
      IF($I65=2,
         IFBLANK(
            _xldudf_CX_PUSH(BI65, CX_ENTITY, $B65, BI$11, BI$14, BI$19,),
            ""
         ),
         IF($I65=3,
            "",
            IFBLANK(
               _xldudf_CX_PUSH(BI65, CX_ENTITY, $B65, BI$11, BI$14, BI$19,),
               ""
            )
         )
      )
   )
)),"")</f>
        <v/>
      </c>
      <c r="EJ65" s="2445" t="str" cm="1">
        <f t="array" ref="EJ65">IFERROR(IF(BJ65*fxVal_normal=_PL!BJ69,"",IF(OR(BJ65="", NOT(ISNUMBER(BJ65)), ISERROR(BJ65), $B65=""), "",
   IF($I65=1,
      IFBLANK(
         _xldudf_CX_PUSH(BJ65*fxVal_normal, CX_ENTITY, $B65, BJ$11, BJ$14, BJ$19,),
         ""
      ),
      IF($I65=2,
         IFBLANK(
            _xldudf_CX_PUSH(BJ65, CX_ENTITY, $B65, BJ$11, BJ$14, BJ$19,),
            ""
         ),
         IF($I65=3,
            "",
            IFBLANK(
               _xldudf_CX_PUSH(BJ65, CX_ENTITY, $B65, BJ$11, BJ$14, BJ$19,),
               ""
            )
         )
      )
   )
)),"")</f>
        <v/>
      </c>
      <c r="EK65" s="2445" t="str" cm="1">
        <f t="array" ref="EK65">IFERROR(IF(BK65*fxVal_normal=_PL!BK69,"",IF(OR(BK65="", NOT(ISNUMBER(BK65)), ISERROR(BK65), $B65=""), "",
   IF($I65=1,
      IFBLANK(
         _xldudf_CX_PUSH(BK65*fxVal_normal, CX_ENTITY, $B65, BK$11, BK$14, BK$19,),
         ""
      ),
      IF($I65=2,
         IFBLANK(
            _xldudf_CX_PUSH(BK65, CX_ENTITY, $B65, BK$11, BK$14, BK$19,),
            ""
         ),
         IF($I65=3,
            "",
            IFBLANK(
               _xldudf_CX_PUSH(BK65, CX_ENTITY, $B65, BK$11, BK$14, BK$19,),
               ""
            )
         )
      )
   )
)),"")</f>
        <v/>
      </c>
      <c r="EL65" s="2445" t="str" cm="1">
        <f t="array" ref="EL65">IFERROR(IF(BL65*fxVal_normal=_PL!BL69,"",IF(OR(BL65="", NOT(ISNUMBER(BL65)), ISERROR(BL65), $B65=""), "",
   IF($I65=1,
      IFBLANK(
         _xldudf_CX_PUSH(BL65*fxVal_normal, CX_ENTITY, $B65, BL$11, BL$14, BL$19,),
         ""
      ),
      IF($I65=2,
         IFBLANK(
            _xldudf_CX_PUSH(BL65, CX_ENTITY, $B65, BL$11, BL$14, BL$19,),
            ""
         ),
         IF($I65=3,
            "",
            IFBLANK(
               _xldudf_CX_PUSH(BL65, CX_ENTITY, $B65, BL$11, BL$14, BL$19,),
               ""
            )
         )
      )
   )
)),"")</f>
        <v/>
      </c>
      <c r="EM65" s="2445" t="str" cm="1">
        <f t="array" ref="EM65">IFERROR(IF(BM65*fxVal_normal=_PL!BM69,"",IF(OR(BM65="", NOT(ISNUMBER(BM65)), ISERROR(BM65), $B65=""), "",
   IF($I65=1,
      IFBLANK(
         _xldudf_CX_PUSH(BM65*fxVal_normal, CX_ENTITY, $B65, BM$11, BM$14, BM$19,),
         ""
      ),
      IF($I65=2,
         IFBLANK(
            _xldudf_CX_PUSH(BM65, CX_ENTITY, $B65, BM$11, BM$14, BM$19,),
            ""
         ),
         IF($I65=3,
            "",
            IFBLANK(
               _xldudf_CX_PUSH(BM65, CX_ENTITY, $B65, BM$11, BM$14, BM$19,),
               ""
            )
         )
      )
   )
)),"")</f>
        <v/>
      </c>
      <c r="EN65" s="2445" t="str" cm="1">
        <f t="array" ref="EN65">IFERROR(IF(BN65*fxVal_normal=_PL!BN69,"",IF(OR(BN65="", NOT(ISNUMBER(BN65)), ISERROR(BN65), $B65=""), "",
   IF($I65=1,
      IFBLANK(
         _xldudf_CX_PUSH(BN65*fxVal_normal, CX_ENTITY, $B65, BN$11, BN$14, BN$19,),
         ""
      ),
      IF($I65=2,
         IFBLANK(
            _xldudf_CX_PUSH(BN65, CX_ENTITY, $B65, BN$11, BN$14, BN$19,),
            ""
         ),
         IF($I65=3,
            "",
            IFBLANK(
               _xldudf_CX_PUSH(BN65, CX_ENTITY, $B65, BN$11, BN$14, BN$19,),
               ""
            )
         )
      )
   )
)),"")</f>
        <v/>
      </c>
    </row>
    <row r="66" spans="1:149" ht="21" customHeight="1">
      <c r="A66" s="2449" t="s">
        <v>22</v>
      </c>
      <c r="B66" s="2439" t="str">
        <f>_xlfn.LET(
_xlpm.IsNotAttrDynamic, D66="",
_xlpm.Attr,_PL!F66,
_xlpm.NotInUse,Y66=D66,
_xlpm.RESULT, IF(_xlpm.IsNotAttrDynamic, _xlpm.Attr, IF( _xlpm.NotInUse, "", Y66)
),IF(_xlpm.RESULT ="", "", _xlpm.RESULT))</f>
        <v>Custom Metric Amount 10 [Calculated]</v>
      </c>
      <c r="C66" s="2439" t="str" cm="1">
        <f t="array" ref="C66">IFBLANK(_PL!C66,"")</f>
        <v>Custom Metric - Label 10 [Calculated]</v>
      </c>
      <c r="D66" s="2451"/>
      <c r="E66" s="575" t="str">
        <f t="shared" si="19"/>
        <v/>
      </c>
      <c r="F66" s="576"/>
      <c r="G66" s="576"/>
      <c r="H66" s="576">
        <v>1</v>
      </c>
      <c r="I66" s="576">
        <v>1</v>
      </c>
      <c r="J66" s="401" t="str" cm="1">
        <f t="array" ref="J66">IFBLANK( Z66,"")</f>
        <v/>
      </c>
      <c r="K66" s="578" t="str">
        <f t="shared" si="21"/>
        <v>No</v>
      </c>
      <c r="L66" s="37"/>
      <c r="N66" s="158"/>
      <c r="O66" s="101"/>
      <c r="P66" s="52"/>
      <c r="Q66" s="101"/>
      <c r="R66" s="539"/>
      <c r="S66" s="101"/>
      <c r="T66" s="2"/>
      <c r="U66" s="39"/>
      <c r="V66" s="37"/>
      <c r="W66" s="91" t="str">
        <f t="shared" si="18"/>
        <v>Actual</v>
      </c>
      <c r="X66" s="2081" t="e">
        <f ca="1">_PL!X66</f>
        <v>#NAME?</v>
      </c>
      <c r="Y66" s="2371" t="str" cm="1">
        <f t="array" ref="Y66">IFBLANK(_PL!Y70,"")</f>
        <v/>
      </c>
      <c r="Z66" s="538" t="str">
        <f t="shared" si="20"/>
        <v/>
      </c>
      <c r="AA66" s="787" t="str" cm="1">
        <f t="array" aca="1" ref="AA66" ca="1">_xlfn.LET(
_xlpm._termname, $Y66,
_xlpm._icon, "Define",
_xlpm._location, _xlfn.XLOOKUP(_xlpm._termname, $Y$249:$Y$338,$Y$249:$Y$338),
_xlpm._hyperlink, HYPERLINK("#"&amp;CELL("address",_xlpm._location), _xlpm._icon),
IF(Y66="", "", _xlpm._hyperlink)
)</f>
        <v/>
      </c>
      <c r="AB66" s="1335" t="str" cm="1">
        <f t="array" ref="AB66">IFBLANK(Y66,"")</f>
        <v/>
      </c>
      <c r="AC66" s="2468" t="str" cm="1">
        <f t="array" aca="1" ref="AC66" ca="1">_xlfn.LET(
_xlpm._termname, $AB66,
_xlpm._iconname, "find",
_xlpm._icon, fx_getIcon(_xlpm._iconname),
_xlpm._location, _xlfn.XLOOKUP(LOWER(_xlpm._termname), LOWER(tbl_acctDef[Term]),tbl_acctDef[Term]),
_xlpm._hyperlink, HYPERLINK("#"&amp;CELL("address",_xlpm._location), _xlpm._icon),
IFERROR(_xlpm._hyperlink,"")
)</f>
        <v/>
      </c>
      <c r="AD66" s="2478" t="str" cm="1">
        <f t="array" ref="AD66">IF($Y66= "", "", _xlfn.XLOOKUP($W66 &amp; $Y66,$W$249:$W$337&amp;$Y$249:$Y$338, $AD$249:$BN$338))</f>
        <v/>
      </c>
      <c r="AE66" s="2478"/>
      <c r="AF66" s="2478"/>
      <c r="AG66" s="2478"/>
      <c r="AH66" s="2478"/>
      <c r="AI66" s="2478"/>
      <c r="AJ66" s="2478"/>
      <c r="AK66" s="2478"/>
      <c r="AL66" s="2478"/>
      <c r="AM66" s="2478"/>
      <c r="AN66" s="2478"/>
      <c r="AO66" s="2478"/>
      <c r="AP66" s="2478"/>
      <c r="AQ66" s="2478"/>
      <c r="AR66" s="2478"/>
      <c r="AS66" s="2478"/>
      <c r="AT66" s="2478"/>
      <c r="AU66" s="2478"/>
      <c r="AV66" s="2478"/>
      <c r="AW66" s="2478"/>
      <c r="AX66" s="2478"/>
      <c r="AY66" s="2478"/>
      <c r="AZ66" s="2478"/>
      <c r="BA66" s="2478"/>
      <c r="BB66" s="2478"/>
      <c r="BC66" s="2478"/>
      <c r="BD66" s="2478"/>
      <c r="BE66" s="2478"/>
      <c r="BF66" s="2478"/>
      <c r="BG66" s="2478"/>
      <c r="BH66" s="2478"/>
      <c r="BI66" s="2478"/>
      <c r="BJ66" s="2478"/>
      <c r="BK66" s="2478"/>
      <c r="BL66" s="2478"/>
      <c r="BM66" s="2478"/>
      <c r="BN66" s="2478"/>
      <c r="BO66" s="2479"/>
      <c r="BP66" s="2479"/>
      <c r="BQ66" s="2479"/>
      <c r="BR66" s="2479"/>
      <c r="BS66" s="2479"/>
      <c r="BT66" s="2479"/>
      <c r="BU66" s="2479"/>
      <c r="BV66" s="2479"/>
      <c r="BW66" s="2479"/>
      <c r="BX66" s="2479"/>
      <c r="BY66" s="2479"/>
      <c r="BZ66" s="2479"/>
      <c r="CA66" s="34"/>
      <c r="CC66" s="33"/>
      <c r="CD66" s="1461" t="str" cm="1">
        <f t="array" ref="CD66">_xlfn.LET( _xlpm.CheckBlank, SUM(PL!$AD66:'PL'!$BN66) = 0, IF(_xlpm.CheckBlank, "", SUM(_xlfn._xlws.FILTER(PL!$AD66:$BN66,(YEAR(PL!$AD$12:$BN$12)=PL!CD$12)*(array_timeline&lt;=PL!CD$11)))))</f>
        <v/>
      </c>
      <c r="CE66" s="1461" t="str" cm="1">
        <f t="array" ref="CE66">_xlfn.LET( _xlpm.CheckBlank, SUM(PL!$AD66:'PL'!$BN66) = 0, IF(_xlpm.CheckBlank, "", SUM(_xlfn._xlws.FILTER(PL!$AD66:$BN66,(YEAR(PL!$AD$12:$BN$12)=PL!CE$12)*(array_timeline&lt;=PL!CE$11)))))</f>
        <v/>
      </c>
      <c r="CF66" s="2480"/>
      <c r="CG66" s="1461" t="str" cm="1">
        <f t="array" ref="CG66">IFERROR(_xlfn.LET(_xlpm.CheckBlank,SUM(PL!$AD66:$BN66)=0,IF(_xlpm.CheckBlank,"",SUM(_xlfn._xlws.FILTER(PL!$AD66:$BN66,(YEAR(PL!$AD$12:$BN$12)=PL!CG$12)*(array_timeline&lt;=PL!CG$11))))),"n/a")</f>
        <v/>
      </c>
      <c r="CH66" s="1461" t="str" cm="1">
        <f t="array" ref="CH66">_xlfn.LET( _xlpm.CheckBlank, SUM(PL!$AD66:$BN66) = 0, IF(_xlpm.CheckBlank, "", SUM(_xlfn._xlws.FILTER(PL!$AD66:$BN66,(YEAR(PL!$AD$12:$BN$12)=PL!CH$12)*(array_timeline&lt;=PL!CH$11)))))</f>
        <v/>
      </c>
      <c r="CI66" s="88"/>
      <c r="CJ66" s="1461" t="str" cm="1">
        <f t="array" ref="CJ66">_xlfn.LET( _xlpm.CheckBlank, SUM(PL!$AD66:$BN66) = 0, IF(_xlpm.CheckBlank, "", SUM(_xlfn.TAKE(_xlfn.DROP(PL!$AD66:$BN66, ,-DATEDIFF(PL!CJ$11, val_asOfDate,"M")),1,-12))))</f>
        <v/>
      </c>
      <c r="CK66" s="1461" t="str" cm="1">
        <f t="array" ref="CK66">_xlfn.LET( _xlpm.CheckBlank, SUM(PL!$AD66:$BN66) = 0, IF(_xlpm.CheckBlank, "", SUM(_xlfn.TAKE(_xlfn.DROP(PL!$AD66:$BN66, ,-DATEDIFF(PL!CK$11, val_asOfDate,"M")),1,-12))))</f>
        <v/>
      </c>
      <c r="CL66" s="88"/>
      <c r="CM66" s="2357" t="str" cm="1">
        <f t="array" ref="CM66">IF($Y66="","",_xlfn.XLOOKUP($W66&amp;$Y66,$W$250:$W$338&amp;$Y$250:$Y$338,$CM$250:$CN$338))</f>
        <v/>
      </c>
      <c r="CN66" s="2357"/>
      <c r="CO66" s="3"/>
      <c r="CP66" s="2357" t="str" cm="1">
        <f t="array" ref="CP66">IF($Y66="","",_xlfn.XLOOKUP($W66&amp;$Y66,$W$250:$W$338&amp;$Y$250:$Y$338,$CP$250:$CQ$338))</f>
        <v/>
      </c>
      <c r="CQ66" s="2357"/>
      <c r="CR66" s="34"/>
      <c r="CS66" s="2056"/>
      <c r="CT66" s="2616"/>
      <c r="CU66" s="2616"/>
      <c r="CV66" s="2616"/>
      <c r="CW66" s="2616"/>
      <c r="CX66" s="2443"/>
      <c r="CY66" s="2444" t="str" cm="1">
        <f t="array" ref="CY66">IFERROR(IF(CM66*fxVal_normal=_PL!CM70,"",IF(OR($CM66="",$CM66=0, NOT(ISNUMBER($CM66)), ISERROR($CM66), $B66=""), "",
   IF($I66=1,
      IFBLANK(
         _xldudf_CX_PUSH($CM66*fxVal_normal, CX_ENTITY, $B66, $CM$11, $CM$14, $CM$19,),
         ""
      ),
      IF($I66=2,
         IFBLANK(
            _xldudf_CX_PUSH($CM66, CX_ENTITY, $B66, $CM$11, $CM$14, $CM$19,),
            ""
         ),
         IF($I66=3,
            "",
            IFBLANK(
               _xldudf_CX_PUSH($CM66, CX_ENTITY, $B66, $CM$11, $CM$14, $CM$19,),
               ""
            )
         )
      )
   )
)),"")</f>
        <v/>
      </c>
      <c r="CZ66" s="2444" t="str" cm="1">
        <f t="array" ref="CZ66">IFERROR(IF(CN66*fxVal_normal=_PL!CN70,"",IF(OR($CN66="",$CN66=0, NOT(ISNUMBER($CN66)), ISERROR($CN66), $B66=""), "",
   IF($I66=1,
      IFBLANK(
         _xldudf_CX_PUSH($CN66*fxVal_normal, CX_ENTITY, $B66, $CN$11, $CN$14, $CN$19,),
         ""
      ),
      IF($I66=2,
         IFBLANK(
            _xldudf_CX_PUSH($CN66, CX_ENTITY, $B66, $CN$11, $CN$14, $CN$19,),
            ""
         ),
         IF($I66=3,
            "",
            IFBLANK(
               _xldudf_CX_PUSH($CN66, CX_ENTITY, $B66, $CN$11, $CN$14, $CN$19,),
               ""
            )
         )
      )
   )
)),"")</f>
        <v/>
      </c>
      <c r="DA66" s="2444" t="str" cm="1">
        <f t="array" ref="DA66">IFERROR(IF(CP66*fxVal_normal=_PL!CP70,"",IF(OR($CP66="",$CP66=0, NOT(ISNUMBER($CP66)), ISERROR($CP66), $B66=""), "",
   IF($I66=1,
      IFBLANK(
         _xldudf_CX_PUSH($CP66*fxVal_normal, CX_ENTITY, $B66, $CP$11, $CP$14, $CP$19,),
         ""
      ),
      IF($I66=2,
         IFBLANK(
            _xldudf_CX_PUSH($CP66, CX_ENTITY, $B66, $CP$11, $CP$14, $CP$19,),
            ""
         ),
         IF($I66=3,
            "",
            IFBLANK(
               _xldudf_CX_PUSH($CP66, CX_ENTITY, $B66, $CP$11, $CP$14, $CP$19,),
               ""
            )
         )
      )
   )
)),"")</f>
        <v/>
      </c>
      <c r="DB66" s="2444" t="str" cm="1">
        <f t="array" ref="DB66">IFERROR(IF(CQ66*fxVal_normal=_PL!CQ70,"",IF(OR($CQ66="", $CQ66=0, NOT(ISNUMBER($CQ66)), ISERROR($CQ66), $B66=""), "",
   IF($I66=1,
      IFBLANK(
         _xldudf_CX_PUSH($CQ66*fxVal_normal, CX_ENTITY, $B66, $CQ$11, $CQ$14, $CQ$19,),
         ""
      ),
      IF($I66=2,
         IFBLANK(
            _xldudf_CX_PUSH($CQ66, CX_ENTITY, $B66, $CQ$11, $CQ$14, $CQ$19,),
            ""
         ),
         IF($I66=3,
            "",
            IFBLANK(
               _xldudf_CX_PUSH($CQ66, CX_ENTITY, $B66, $CQ$11, $CQ$14, $CQ$19,),
               ""
            )
         )
      )
   ))
),"")</f>
        <v/>
      </c>
      <c r="DC66" s="2443"/>
      <c r="DD66" s="2445" t="str" cm="1">
        <f t="array" ref="DD66">IFERROR(IF(AD66*fxVal_normal=_PL!AD70,"",IF(OR(AD66="", NOT(ISNUMBER(AD66)), ISERROR(AD66), $B66=""), "",
   IF($I66=1,
      IFBLANK(
         _xldudf_CX_PUSH(AD66*fxVal_normal, CX_ENTITY, $B66, AD$11, AD$14, AD$19,),
         ""
      ),
      IF($I66=2,
         IFBLANK(
            _xldudf_CX_PUSH(AD66, CX_ENTITY, $B66, AD$11, AD$14, AD$19,),
            ""
         ),
         IF($I66=3,
            "",
            IFBLANK(
               _xldudf_CX_PUSH(AD66, CX_ENTITY, $B66, AD$11, AD$14, AD$19,),
               ""
            )
         )
      )
   )
)),"")</f>
        <v/>
      </c>
      <c r="DE66" s="2445" t="str" cm="1">
        <f t="array" ref="DE66">IFERROR(IF(AE66*fxVal_normal=_PL!AE70,"",IF(OR(AE66="", NOT(ISNUMBER(AE66)), ISERROR(AE66), $B66=""), "",
   IF($I66=1,
      IFBLANK(
         _xldudf_CX_PUSH(AE66*fxVal_normal, CX_ENTITY, $B66, AE$11, AE$14, AE$19,),
         ""
      ),
      IF($I66=2,
         IFBLANK(
            _xldudf_CX_PUSH(AE66, CX_ENTITY, $B66, AE$11, AE$14, AE$19,),
            ""
         ),
         IF($I66=3,
            "",
            IFBLANK(
               _xldudf_CX_PUSH(AE66, CX_ENTITY, $B66, AE$11, AE$14, AE$19,),
               ""
            )
         )
      )
   )
)),"")</f>
        <v/>
      </c>
      <c r="DF66" s="2445" t="str" cm="1">
        <f t="array" ref="DF66">IFERROR(IF(AF66*fxVal_normal=_PL!AF70,"",IF(OR(AF66="", NOT(ISNUMBER(AF66)), ISERROR(AF66), $B66=""), "",
   IF($I66=1,
      IFBLANK(
         _xldudf_CX_PUSH(AF66*fxVal_normal, CX_ENTITY, $B66, AF$11, AF$14, AF$19,),
         ""
      ),
      IF($I66=2,
         IFBLANK(
            _xldudf_CX_PUSH(AF66, CX_ENTITY, $B66, AF$11, AF$14, AF$19,),
            ""
         ),
         IF($I66=3,
            "",
            IFBLANK(
               _xldudf_CX_PUSH(AF66, CX_ENTITY, $B66, AF$11, AF$14, AF$19,),
               ""
            )
         )
      )
   )
)),"")</f>
        <v/>
      </c>
      <c r="DG66" s="2445" t="str" cm="1">
        <f t="array" ref="DG66">IFERROR(IF(AG66*fxVal_normal=_PL!AG70,"",IF(OR(AG66="", NOT(ISNUMBER(AG66)), ISERROR(AG66), $B66=""), "",
   IF($I66=1,
      IFBLANK(
         _xldudf_CX_PUSH(AG66*fxVal_normal, CX_ENTITY, $B66, AG$11, AG$14, AG$19,),
         ""
      ),
      IF($I66=2,
         IFBLANK(
            _xldudf_CX_PUSH(AG66, CX_ENTITY, $B66, AG$11, AG$14, AG$19,),
            ""
         ),
         IF($I66=3,
            "",
            IFBLANK(
               _xldudf_CX_PUSH(AG66, CX_ENTITY, $B66, AG$11, AG$14, AG$19,),
               ""
            )
         )
      )
   )
)),"")</f>
        <v/>
      </c>
      <c r="DH66" s="2445" t="str" cm="1">
        <f t="array" ref="DH66">IFERROR(IF(AH66*fxVal_normal=_PL!AH70,"",IF(OR(AH66="", NOT(ISNUMBER(AH66)), ISERROR(AH66), $B66=""), "",
   IF($I66=1,
      IFBLANK(
         _xldudf_CX_PUSH(AH66*fxVal_normal, CX_ENTITY, $B66, AH$11, AH$14, AH$19,),
         ""
      ),
      IF($I66=2,
         IFBLANK(
            _xldudf_CX_PUSH(AH66, CX_ENTITY, $B66, AH$11, AH$14, AH$19,),
            ""
         ),
         IF($I66=3,
            "",
            IFBLANK(
               _xldudf_CX_PUSH(AH66, CX_ENTITY, $B66, AH$11, AH$14, AH$19,),
               ""
            )
         )
      )
   )
)),"")</f>
        <v/>
      </c>
      <c r="DI66" s="2445" t="str" cm="1">
        <f t="array" ref="DI66">IFERROR(IF(AI66*fxVal_normal=_PL!AI70,"",IF(OR(AI66="", NOT(ISNUMBER(AI66)), ISERROR(AI66), $B66=""), "",
   IF($I66=1,
      IFBLANK(
         _xldudf_CX_PUSH(AI66*fxVal_normal, CX_ENTITY, $B66, AI$11, AI$14, AI$19,),
         ""
      ),
      IF($I66=2,
         IFBLANK(
            _xldudf_CX_PUSH(AI66, CX_ENTITY, $B66, AI$11, AI$14, AI$19,),
            ""
         ),
         IF($I66=3,
            "",
            IFBLANK(
               _xldudf_CX_PUSH(AI66, CX_ENTITY, $B66, AI$11, AI$14, AI$19,),
               ""
            )
         )
      )
   )
)),"")</f>
        <v/>
      </c>
      <c r="DJ66" s="2445" t="str" cm="1">
        <f t="array" ref="DJ66">IFERROR(IF(AJ66*fxVal_normal=_PL!AJ70,"",IF(OR(AJ66="", NOT(ISNUMBER(AJ66)), ISERROR(AJ66), $B66=""), "",
   IF($I66=1,
      IFBLANK(
         _xldudf_CX_PUSH(AJ66*fxVal_normal, CX_ENTITY, $B66, AJ$11, AJ$14, AJ$19,),
         ""
      ),
      IF($I66=2,
         IFBLANK(
            _xldudf_CX_PUSH(AJ66, CX_ENTITY, $B66, AJ$11, AJ$14, AJ$19,),
            ""
         ),
         IF($I66=3,
            "",
            IFBLANK(
               _xldudf_CX_PUSH(AJ66, CX_ENTITY, $B66, AJ$11, AJ$14, AJ$19,),
               ""
            )
         )
      )
   )
)),"")</f>
        <v/>
      </c>
      <c r="DK66" s="2445" t="str" cm="1">
        <f t="array" ref="DK66">IFERROR(IF(AK66*fxVal_normal=_PL!AK70,"",IF(OR(AK66="", NOT(ISNUMBER(AK66)), ISERROR(AK66), $B66=""), "",
   IF($I66=1,
      IFBLANK(
         _xldudf_CX_PUSH(AK66*fxVal_normal, CX_ENTITY, $B66, AK$11, AK$14, AK$19,),
         ""
      ),
      IF($I66=2,
         IFBLANK(
            _xldudf_CX_PUSH(AK66, CX_ENTITY, $B66, AK$11, AK$14, AK$19,),
            ""
         ),
         IF($I66=3,
            "",
            IFBLANK(
               _xldudf_CX_PUSH(AK66, CX_ENTITY, $B66, AK$11, AK$14, AK$19,),
               ""
            )
         )
      )
   )
)),"")</f>
        <v/>
      </c>
      <c r="DL66" s="2445" t="str" cm="1">
        <f t="array" ref="DL66">IFERROR(IF(AL66*fxVal_normal=_PL!AL70,"",IF(OR(AL66="", NOT(ISNUMBER(AL66)), ISERROR(AL66), $B66=""), "",
   IF($I66=1,
      IFBLANK(
         _xldudf_CX_PUSH(AL66*fxVal_normal, CX_ENTITY, $B66, AL$11, AL$14, AL$19,),
         ""
      ),
      IF($I66=2,
         IFBLANK(
            _xldudf_CX_PUSH(AL66, CX_ENTITY, $B66, AL$11, AL$14, AL$19,),
            ""
         ),
         IF($I66=3,
            "",
            IFBLANK(
               _xldudf_CX_PUSH(AL66, CX_ENTITY, $B66, AL$11, AL$14, AL$19,),
               ""
            )
         )
      )
   )
)),"")</f>
        <v/>
      </c>
      <c r="DM66" s="2445" t="str" cm="1">
        <f t="array" ref="DM66">IFERROR(IF(AM66*fxVal_normal=_PL!AM70,"",IF(OR(AM66="", NOT(ISNUMBER(AM66)), ISERROR(AM66), $B66=""), "",
   IF($I66=1,
      IFBLANK(
         _xldudf_CX_PUSH(AM66*fxVal_normal, CX_ENTITY, $B66, AM$11, AM$14, AM$19,),
         ""
      ),
      IF($I66=2,
         IFBLANK(
            _xldudf_CX_PUSH(AM66, CX_ENTITY, $B66, AM$11, AM$14, AM$19,),
            ""
         ),
         IF($I66=3,
            "",
            IFBLANK(
               _xldudf_CX_PUSH(AM66, CX_ENTITY, $B66, AM$11, AM$14, AM$19,),
               ""
            )
         )
      )
   )
)),"")</f>
        <v/>
      </c>
      <c r="DN66" s="2445" t="str" cm="1">
        <f t="array" ref="DN66">IFERROR(IF(AN66*fxVal_normal=_PL!AN70,"",IF(OR(AN66="", NOT(ISNUMBER(AN66)), ISERROR(AN66), $B66=""), "",
   IF($I66=1,
      IFBLANK(
         _xldudf_CX_PUSH(AN66*fxVal_normal, CX_ENTITY, $B66, AN$11, AN$14, AN$19,),
         ""
      ),
      IF($I66=2,
         IFBLANK(
            _xldudf_CX_PUSH(AN66, CX_ENTITY, $B66, AN$11, AN$14, AN$19,),
            ""
         ),
         IF($I66=3,
            "",
            IFBLANK(
               _xldudf_CX_PUSH(AN66, CX_ENTITY, $B66, AN$11, AN$14, AN$19,),
               ""
            )
         )
      )
   )
)),"")</f>
        <v/>
      </c>
      <c r="DO66" s="2445" t="str" cm="1">
        <f t="array" ref="DO66">IFERROR(IF(AO66*fxVal_normal=_PL!AO70,"",IF(OR(AO66="", NOT(ISNUMBER(AO66)), ISERROR(AO66), $B66=""), "",
   IF($I66=1,
      IFBLANK(
         _xldudf_CX_PUSH(AO66*fxVal_normal, CX_ENTITY, $B66, AO$11, AO$14, AO$19,),
         ""
      ),
      IF($I66=2,
         IFBLANK(
            _xldudf_CX_PUSH(AO66, CX_ENTITY, $B66, AO$11, AO$14, AO$19,),
            ""
         ),
         IF($I66=3,
            "",
            IFBLANK(
               _xldudf_CX_PUSH(AO66, CX_ENTITY, $B66, AO$11, AO$14, AO$19,),
               ""
            )
         )
      )
   )
)),"")</f>
        <v/>
      </c>
      <c r="DP66" s="2445" t="str" cm="1">
        <f t="array" ref="DP66">IFERROR(IF(AP66*fxVal_normal=_PL!AP70,"",IF(OR(AP66="", NOT(ISNUMBER(AP66)), ISERROR(AP66), $B66=""), "",
   IF($I66=1,
      IFBLANK(
         _xldudf_CX_PUSH(AP66*fxVal_normal, CX_ENTITY, $B66, AP$11, AP$14, AP$19,),
         ""
      ),
      IF($I66=2,
         IFBLANK(
            _xldudf_CX_PUSH(AP66, CX_ENTITY, $B66, AP$11, AP$14, AP$19,),
            ""
         ),
         IF($I66=3,
            "",
            IFBLANK(
               _xldudf_CX_PUSH(AP66, CX_ENTITY, $B66, AP$11, AP$14, AP$19,),
               ""
            )
         )
      )
   )
)),"")</f>
        <v/>
      </c>
      <c r="DQ66" s="2445" t="str" cm="1">
        <f t="array" ref="DQ66">IFERROR(IF(AQ66*fxVal_normal=_PL!AQ70,"",IF(OR(AQ66="", NOT(ISNUMBER(AQ66)), ISERROR(AQ66), $B66=""), "",
   IF($I66=1,
      IFBLANK(
         _xldudf_CX_PUSH(AQ66*fxVal_normal, CX_ENTITY, $B66, AQ$11, AQ$14, AQ$19,),
         ""
      ),
      IF($I66=2,
         IFBLANK(
            _xldudf_CX_PUSH(AQ66, CX_ENTITY, $B66, AQ$11, AQ$14, AQ$19,),
            ""
         ),
         IF($I66=3,
            "",
            IFBLANK(
               _xldudf_CX_PUSH(AQ66, CX_ENTITY, $B66, AQ$11, AQ$14, AQ$19,),
               ""
            )
         )
      )
   )
)),"")</f>
        <v/>
      </c>
      <c r="DR66" s="2445" t="str" cm="1">
        <f t="array" ref="DR66">IFERROR(IF(AR66*fxVal_normal=_PL!AR70,"",IF(OR(AR66="", NOT(ISNUMBER(AR66)), ISERROR(AR66), $B66=""), "",
   IF($I66=1,
      IFBLANK(
         _xldudf_CX_PUSH(AR66*fxVal_normal, CX_ENTITY, $B66, AR$11, AR$14, AR$19,),
         ""
      ),
      IF($I66=2,
         IFBLANK(
            _xldudf_CX_PUSH(AR66, CX_ENTITY, $B66, AR$11, AR$14, AR$19,),
            ""
         ),
         IF($I66=3,
            "",
            IFBLANK(
               _xldudf_CX_PUSH(AR66, CX_ENTITY, $B66, AR$11, AR$14, AR$19,),
               ""
            )
         )
      )
   )
)),"")</f>
        <v/>
      </c>
      <c r="DS66" s="2445" t="str" cm="1">
        <f t="array" ref="DS66">IFERROR(IF(AS66*fxVal_normal=_PL!AS70,"",IF(OR(AS66="", NOT(ISNUMBER(AS66)), ISERROR(AS66), $B66=""), "",
   IF($I66=1,
      IFBLANK(
         _xldudf_CX_PUSH(AS66*fxVal_normal, CX_ENTITY, $B66, AS$11, AS$14, AS$19,),
         ""
      ),
      IF($I66=2,
         IFBLANK(
            _xldudf_CX_PUSH(AS66, CX_ENTITY, $B66, AS$11, AS$14, AS$19,),
            ""
         ),
         IF($I66=3,
            "",
            IFBLANK(
               _xldudf_CX_PUSH(AS66, CX_ENTITY, $B66, AS$11, AS$14, AS$19,),
               ""
            )
         )
      )
   )
)),"")</f>
        <v/>
      </c>
      <c r="DT66" s="2445" t="str" cm="1">
        <f t="array" ref="DT66">IFERROR(IF(AT66*fxVal_normal=_PL!AT70,"",IF(OR(AT66="", NOT(ISNUMBER(AT66)), ISERROR(AT66), $B66=""), "",
   IF($I66=1,
      IFBLANK(
         _xldudf_CX_PUSH(AT66*fxVal_normal, CX_ENTITY, $B66, AT$11, AT$14, AT$19,),
         ""
      ),
      IF($I66=2,
         IFBLANK(
            _xldudf_CX_PUSH(AT66, CX_ENTITY, $B66, AT$11, AT$14, AT$19,),
            ""
         ),
         IF($I66=3,
            "",
            IFBLANK(
               _xldudf_CX_PUSH(AT66, CX_ENTITY, $B66, AT$11, AT$14, AT$19,),
               ""
            )
         )
      )
   )
)),"")</f>
        <v/>
      </c>
      <c r="DU66" s="2445" t="str" cm="1">
        <f t="array" ref="DU66">IFERROR(IF(AU66*fxVal_normal=_PL!AU70,"",IF(OR(AU66="", NOT(ISNUMBER(AU66)), ISERROR(AU66), $B66=""), "",
   IF($I66=1,
      IFBLANK(
         _xldudf_CX_PUSH(AU66*fxVal_normal, CX_ENTITY, $B66, AU$11, AU$14, AU$19,),
         ""
      ),
      IF($I66=2,
         IFBLANK(
            _xldudf_CX_PUSH(AU66, CX_ENTITY, $B66, AU$11, AU$14, AU$19,),
            ""
         ),
         IF($I66=3,
            "",
            IFBLANK(
               _xldudf_CX_PUSH(AU66, CX_ENTITY, $B66, AU$11, AU$14, AU$19,),
               ""
            )
         )
      )
   )
)),"")</f>
        <v/>
      </c>
      <c r="DV66" s="2445" t="str" cm="1">
        <f t="array" ref="DV66">IFERROR(IF(AV66*fxVal_normal=_PL!AV70,"",IF(OR(AV66="", NOT(ISNUMBER(AV66)), ISERROR(AV66), $B66=""), "",
   IF($I66=1,
      IFBLANK(
         _xldudf_CX_PUSH(AV66*fxVal_normal, CX_ENTITY, $B66, AV$11, AV$14, AV$19,),
         ""
      ),
      IF($I66=2,
         IFBLANK(
            _xldudf_CX_PUSH(AV66, CX_ENTITY, $B66, AV$11, AV$14, AV$19,),
            ""
         ),
         IF($I66=3,
            "",
            IFBLANK(
               _xldudf_CX_PUSH(AV66, CX_ENTITY, $B66, AV$11, AV$14, AV$19,),
               ""
            )
         )
      )
   )
)),"")</f>
        <v/>
      </c>
      <c r="DW66" s="2445" t="str" cm="1">
        <f t="array" ref="DW66">IFERROR(IF(AW66*fxVal_normal=_PL!AW70,"",IF(OR(AW66="", NOT(ISNUMBER(AW66)), ISERROR(AW66), $B66=""), "",
   IF($I66=1,
      IFBLANK(
         _xldudf_CX_PUSH(AW66*fxVal_normal, CX_ENTITY, $B66, AW$11, AW$14, AW$19,),
         ""
      ),
      IF($I66=2,
         IFBLANK(
            _xldudf_CX_PUSH(AW66, CX_ENTITY, $B66, AW$11, AW$14, AW$19,),
            ""
         ),
         IF($I66=3,
            "",
            IFBLANK(
               _xldudf_CX_PUSH(AW66, CX_ENTITY, $B66, AW$11, AW$14, AW$19,),
               ""
            )
         )
      )
   )
)),"")</f>
        <v/>
      </c>
      <c r="DX66" s="2445" t="str" cm="1">
        <f t="array" ref="DX66">IFERROR(IF(AX66*fxVal_normal=_PL!AX70,"",IF(OR(AX66="", NOT(ISNUMBER(AX66)), ISERROR(AX66), $B66=""), "",
   IF($I66=1,
      IFBLANK(
         _xldudf_CX_PUSH(AX66*fxVal_normal, CX_ENTITY, $B66, AX$11, AX$14, AX$19,),
         ""
      ),
      IF($I66=2,
         IFBLANK(
            _xldudf_CX_PUSH(AX66, CX_ENTITY, $B66, AX$11, AX$14, AX$19,),
            ""
         ),
         IF($I66=3,
            "",
            IFBLANK(
               _xldudf_CX_PUSH(AX66, CX_ENTITY, $B66, AX$11, AX$14, AX$19,),
               ""
            )
         )
      )
   )
)),"")</f>
        <v/>
      </c>
      <c r="DY66" s="2445" t="str" cm="1">
        <f t="array" ref="DY66">IFERROR(IF(AY66*fxVal_normal=_PL!AY70,"",IF(OR(AY66="", NOT(ISNUMBER(AY66)), ISERROR(AY66), $B66=""), "",
   IF($I66=1,
      IFBLANK(
         _xldudf_CX_PUSH(AY66*fxVal_normal, CX_ENTITY, $B66, AY$11, AY$14, AY$19,),
         ""
      ),
      IF($I66=2,
         IFBLANK(
            _xldudf_CX_PUSH(AY66, CX_ENTITY, $B66, AY$11, AY$14, AY$19,),
            ""
         ),
         IF($I66=3,
            "",
            IFBLANK(
               _xldudf_CX_PUSH(AY66, CX_ENTITY, $B66, AY$11, AY$14, AY$19,),
               ""
            )
         )
      )
   )
)),"")</f>
        <v/>
      </c>
      <c r="DZ66" s="2445" t="str" cm="1">
        <f t="array" ref="DZ66">IFERROR(IF(AZ66*fxVal_normal=_PL!AZ70,"",IF(OR(AZ66="", NOT(ISNUMBER(AZ66)), ISERROR(AZ66), $B66=""), "",
   IF($I66=1,
      IFBLANK(
         _xldudf_CX_PUSH(AZ66*fxVal_normal, CX_ENTITY, $B66, AZ$11, AZ$14, AZ$19,),
         ""
      ),
      IF($I66=2,
         IFBLANK(
            _xldudf_CX_PUSH(AZ66, CX_ENTITY, $B66, AZ$11, AZ$14, AZ$19,),
            ""
         ),
         IF($I66=3,
            "",
            IFBLANK(
               _xldudf_CX_PUSH(AZ66, CX_ENTITY, $B66, AZ$11, AZ$14, AZ$19,),
               ""
            )
         )
      )
   )
)),"")</f>
        <v/>
      </c>
      <c r="EA66" s="2445" t="str" cm="1">
        <f t="array" ref="EA66">IFERROR(IF(BA66*fxVal_normal=_PL!BA70,"",IF(OR(BA66="", NOT(ISNUMBER(BA66)), ISERROR(BA66), $B66=""), "",
   IF($I66=1,
      IFBLANK(
         _xldudf_CX_PUSH(BA66*fxVal_normal, CX_ENTITY, $B66, BA$11, BA$14, BA$19,),
         ""
      ),
      IF($I66=2,
         IFBLANK(
            _xldudf_CX_PUSH(BA66, CX_ENTITY, $B66, BA$11, BA$14, BA$19,),
            ""
         ),
         IF($I66=3,
            "",
            IFBLANK(
               _xldudf_CX_PUSH(BA66, CX_ENTITY, $B66, BA$11, BA$14, BA$19,),
               ""
            )
         )
      )
   )
)),"")</f>
        <v/>
      </c>
      <c r="EB66" s="2445" t="str" cm="1">
        <f t="array" ref="EB66">IFERROR(IF(BB66*fxVal_normal=_PL!BB70,"",IF(OR(BB66="", NOT(ISNUMBER(BB66)), ISERROR(BB66), $B66=""), "",
   IF($I66=1,
      IFBLANK(
         _xldudf_CX_PUSH(BB66*fxVal_normal, CX_ENTITY, $B66, BB$11, BB$14, BB$19,),
         ""
      ),
      IF($I66=2,
         IFBLANK(
            _xldudf_CX_PUSH(BB66, CX_ENTITY, $B66, BB$11, BB$14, BB$19,),
            ""
         ),
         IF($I66=3,
            "",
            IFBLANK(
               _xldudf_CX_PUSH(BB66, CX_ENTITY, $B66, BB$11, BB$14, BB$19,),
               ""
            )
         )
      )
   )
)),"")</f>
        <v/>
      </c>
      <c r="EC66" s="2445" t="str" cm="1">
        <f t="array" ref="EC66">IFERROR(IF(BC66*fxVal_normal=_PL!BC70,"",IF(OR(BC66="", NOT(ISNUMBER(BC66)), ISERROR(BC66), $B66=""), "",
   IF($I66=1,
      IFBLANK(
         _xldudf_CX_PUSH(BC66*fxVal_normal, CX_ENTITY, $B66, BC$11, BC$14, BC$19,),
         ""
      ),
      IF($I66=2,
         IFBLANK(
            _xldudf_CX_PUSH(BC66, CX_ENTITY, $B66, BC$11, BC$14, BC$19,),
            ""
         ),
         IF($I66=3,
            "",
            IFBLANK(
               _xldudf_CX_PUSH(BC66, CX_ENTITY, $B66, BC$11, BC$14, BC$19,),
               ""
            )
         )
      )
   )
)),"")</f>
        <v/>
      </c>
      <c r="ED66" s="2445" t="str" cm="1">
        <f t="array" ref="ED66">IFERROR(IF(BD66*fxVal_normal=_PL!BD70,"",IF(OR(BD66="", NOT(ISNUMBER(BD66)), ISERROR(BD66), $B66=""), "",
   IF($I66=1,
      IFBLANK(
         _xldudf_CX_PUSH(BD66*fxVal_normal, CX_ENTITY, $B66, BD$11, BD$14, BD$19,),
         ""
      ),
      IF($I66=2,
         IFBLANK(
            _xldudf_CX_PUSH(BD66, CX_ENTITY, $B66, BD$11, BD$14, BD$19,),
            ""
         ),
         IF($I66=3,
            "",
            IFBLANK(
               _xldudf_CX_PUSH(BD66, CX_ENTITY, $B66, BD$11, BD$14, BD$19,),
               ""
            )
         )
      )
   )
)),"")</f>
        <v/>
      </c>
      <c r="EE66" s="2445" t="str" cm="1">
        <f t="array" ref="EE66">IFERROR(IF(BE66*fxVal_normal=_PL!BE70,"",IF(OR(BE66="", NOT(ISNUMBER(BE66)), ISERROR(BE66), $B66=""), "",
   IF($I66=1,
      IFBLANK(
         _xldudf_CX_PUSH(BE66*fxVal_normal, CX_ENTITY, $B66, BE$11, BE$14, BE$19,),
         ""
      ),
      IF($I66=2,
         IFBLANK(
            _xldudf_CX_PUSH(BE66, CX_ENTITY, $B66, BE$11, BE$14, BE$19,),
            ""
         ),
         IF($I66=3,
            "",
            IFBLANK(
               _xldudf_CX_PUSH(BE66, CX_ENTITY, $B66, BE$11, BE$14, BE$19,),
               ""
            )
         )
      )
   )
)),"")</f>
        <v/>
      </c>
      <c r="EF66" s="2445" t="str" cm="1">
        <f t="array" ref="EF66">IFERROR(IF(BF66*fxVal_normal=_PL!BF70,"",IF(OR(BF66="", NOT(ISNUMBER(BF66)), ISERROR(BF66), $B66=""), "",
   IF($I66=1,
      IFBLANK(
         _xldudf_CX_PUSH(BF66*fxVal_normal, CX_ENTITY, $B66, BF$11, BF$14, BF$19,),
         ""
      ),
      IF($I66=2,
         IFBLANK(
            _xldudf_CX_PUSH(BF66, CX_ENTITY, $B66, BF$11, BF$14, BF$19,),
            ""
         ),
         IF($I66=3,
            "",
            IFBLANK(
               _xldudf_CX_PUSH(BF66, CX_ENTITY, $B66, BF$11, BF$14, BF$19,),
               ""
            )
         )
      )
   )
)),"")</f>
        <v/>
      </c>
      <c r="EG66" s="2445" t="str" cm="1">
        <f t="array" ref="EG66">IFERROR(IF(BG66*fxVal_normal=_PL!BG70,"",IF(OR(BG66="", NOT(ISNUMBER(BG66)), ISERROR(BG66), $B66=""), "",
   IF($I66=1,
      IFBLANK(
         _xldudf_CX_PUSH(BG66*fxVal_normal, CX_ENTITY, $B66, BG$11, BG$14, BG$19,),
         ""
      ),
      IF($I66=2,
         IFBLANK(
            _xldudf_CX_PUSH(BG66, CX_ENTITY, $B66, BG$11, BG$14, BG$19,),
            ""
         ),
         IF($I66=3,
            "",
            IFBLANK(
               _xldudf_CX_PUSH(BG66, CX_ENTITY, $B66, BG$11, BG$14, BG$19,),
               ""
            )
         )
      )
   )
)),"")</f>
        <v/>
      </c>
      <c r="EH66" s="2445" t="str" cm="1">
        <f t="array" ref="EH66">IFERROR(IF(BH66*fxVal_normal=_PL!BH70,"",IF(OR(BH66="", NOT(ISNUMBER(BH66)), ISERROR(BH66), $B66=""), "",
   IF($I66=1,
      IFBLANK(
         _xldudf_CX_PUSH(BH66*fxVal_normal, CX_ENTITY, $B66, BH$11, BH$14, BH$19,),
         ""
      ),
      IF($I66=2,
         IFBLANK(
            _xldudf_CX_PUSH(BH66, CX_ENTITY, $B66, BH$11, BH$14, BH$19,),
            ""
         ),
         IF($I66=3,
            "",
            IFBLANK(
               _xldudf_CX_PUSH(BH66, CX_ENTITY, $B66, BH$11, BH$14, BH$19,),
               ""
            )
         )
      )
   )
)),"")</f>
        <v/>
      </c>
      <c r="EI66" s="2445" t="str" cm="1">
        <f t="array" ref="EI66">IFERROR(IF(BI66*fxVal_normal=_PL!BI70,"",IF(OR(BI66="", NOT(ISNUMBER(BI66)), ISERROR(BI66), $B66=""), "",
   IF($I66=1,
      IFBLANK(
         _xldudf_CX_PUSH(BI66*fxVal_normal, CX_ENTITY, $B66, BI$11, BI$14, BI$19,),
         ""
      ),
      IF($I66=2,
         IFBLANK(
            _xldudf_CX_PUSH(BI66, CX_ENTITY, $B66, BI$11, BI$14, BI$19,),
            ""
         ),
         IF($I66=3,
            "",
            IFBLANK(
               _xldudf_CX_PUSH(BI66, CX_ENTITY, $B66, BI$11, BI$14, BI$19,),
               ""
            )
         )
      )
   )
)),"")</f>
        <v/>
      </c>
      <c r="EJ66" s="2445" t="str" cm="1">
        <f t="array" ref="EJ66">IFERROR(IF(BJ66*fxVal_normal=_PL!BJ70,"",IF(OR(BJ66="", NOT(ISNUMBER(BJ66)), ISERROR(BJ66), $B66=""), "",
   IF($I66=1,
      IFBLANK(
         _xldudf_CX_PUSH(BJ66*fxVal_normal, CX_ENTITY, $B66, BJ$11, BJ$14, BJ$19,),
         ""
      ),
      IF($I66=2,
         IFBLANK(
            _xldudf_CX_PUSH(BJ66, CX_ENTITY, $B66, BJ$11, BJ$14, BJ$19,),
            ""
         ),
         IF($I66=3,
            "",
            IFBLANK(
               _xldudf_CX_PUSH(BJ66, CX_ENTITY, $B66, BJ$11, BJ$14, BJ$19,),
               ""
            )
         )
      )
   )
)),"")</f>
        <v/>
      </c>
      <c r="EK66" s="2445" t="str" cm="1">
        <f t="array" ref="EK66">IFERROR(IF(BK66*fxVal_normal=_PL!BK70,"",IF(OR(BK66="", NOT(ISNUMBER(BK66)), ISERROR(BK66), $B66=""), "",
   IF($I66=1,
      IFBLANK(
         _xldudf_CX_PUSH(BK66*fxVal_normal, CX_ENTITY, $B66, BK$11, BK$14, BK$19,),
         ""
      ),
      IF($I66=2,
         IFBLANK(
            _xldudf_CX_PUSH(BK66, CX_ENTITY, $B66, BK$11, BK$14, BK$19,),
            ""
         ),
         IF($I66=3,
            "",
            IFBLANK(
               _xldudf_CX_PUSH(BK66, CX_ENTITY, $B66, BK$11, BK$14, BK$19,),
               ""
            )
         )
      )
   )
)),"")</f>
        <v/>
      </c>
      <c r="EL66" s="2445" t="str" cm="1">
        <f t="array" ref="EL66">IFERROR(IF(BL66*fxVal_normal=_PL!BL70,"",IF(OR(BL66="", NOT(ISNUMBER(BL66)), ISERROR(BL66), $B66=""), "",
   IF($I66=1,
      IFBLANK(
         _xldudf_CX_PUSH(BL66*fxVal_normal, CX_ENTITY, $B66, BL$11, BL$14, BL$19,),
         ""
      ),
      IF($I66=2,
         IFBLANK(
            _xldudf_CX_PUSH(BL66, CX_ENTITY, $B66, BL$11, BL$14, BL$19,),
            ""
         ),
         IF($I66=3,
            "",
            IFBLANK(
               _xldudf_CX_PUSH(BL66, CX_ENTITY, $B66, BL$11, BL$14, BL$19,),
               ""
            )
         )
      )
   )
)),"")</f>
        <v/>
      </c>
      <c r="EM66" s="2445" t="str" cm="1">
        <f t="array" ref="EM66">IFERROR(IF(BM66*fxVal_normal=_PL!BM70,"",IF(OR(BM66="", NOT(ISNUMBER(BM66)), ISERROR(BM66), $B66=""), "",
   IF($I66=1,
      IFBLANK(
         _xldudf_CX_PUSH(BM66*fxVal_normal, CX_ENTITY, $B66, BM$11, BM$14, BM$19,),
         ""
      ),
      IF($I66=2,
         IFBLANK(
            _xldudf_CX_PUSH(BM66, CX_ENTITY, $B66, BM$11, BM$14, BM$19,),
            ""
         ),
         IF($I66=3,
            "",
            IFBLANK(
               _xldudf_CX_PUSH(BM66, CX_ENTITY, $B66, BM$11, BM$14, BM$19,),
               ""
            )
         )
      )
   )
)),"")</f>
        <v/>
      </c>
      <c r="EN66" s="2445" t="str" cm="1">
        <f t="array" ref="EN66">IFERROR(IF(BN66*fxVal_normal=_PL!BN70,"",IF(OR(BN66="", NOT(ISNUMBER(BN66)), ISERROR(BN66), $B66=""), "",
   IF($I66=1,
      IFBLANK(
         _xldudf_CX_PUSH(BN66*fxVal_normal, CX_ENTITY, $B66, BN$11, BN$14, BN$19,),
         ""
      ),
      IF($I66=2,
         IFBLANK(
            _xldudf_CX_PUSH(BN66, CX_ENTITY, $B66, BN$11, BN$14, BN$19,),
            ""
         ),
         IF($I66=3,
            "",
            IFBLANK(
               _xldudf_CX_PUSH(BN66, CX_ENTITY, $B66, BN$11, BN$14, BN$19,),
               ""
            )
         )
      )
   )
)),"")</f>
        <v/>
      </c>
    </row>
    <row r="67" spans="1:149" ht="20.149999999999999" customHeight="1">
      <c r="A67" s="1626"/>
      <c r="B67" s="2439" t="str">
        <f>_xlfn.LET(
_xlpm.IsNotAttrDynamic, D67="",
_xlpm.Attr,_PL!F67,
_xlpm.NotInUse,Y67=D67,
_xlpm.RESULT, IF(_xlpm.IsNotAttrDynamic, _xlpm.Attr, IF( _xlpm.NotInUse, "", Y67)
),IF(_xlpm.RESULT ="", "", _xlpm.RESULT))</f>
        <v/>
      </c>
      <c r="C67" s="2439" t="str" cm="1">
        <f t="array" ref="C67">IFBLANK(_PL!C67,"")</f>
        <v/>
      </c>
      <c r="D67" s="1549"/>
      <c r="E67" s="578"/>
      <c r="F67" s="578"/>
      <c r="G67" s="578"/>
      <c r="H67" s="401"/>
      <c r="I67" s="401"/>
      <c r="J67" s="401"/>
      <c r="K67" s="578" t="str">
        <f t="shared" si="17"/>
        <v>No</v>
      </c>
      <c r="L67" s="37"/>
      <c r="N67" s="158"/>
      <c r="O67" s="101"/>
      <c r="P67" s="52"/>
      <c r="Q67" s="101"/>
      <c r="R67" s="539"/>
      <c r="S67" s="101"/>
      <c r="T67" s="101"/>
      <c r="U67" s="39"/>
      <c r="V67" s="37"/>
      <c r="W67" s="2481"/>
      <c r="X67" s="2482"/>
      <c r="Y67" s="2483"/>
      <c r="Z67" s="2484"/>
      <c r="AA67" s="2484"/>
      <c r="AB67" s="2485"/>
      <c r="AC67" s="2486"/>
      <c r="AD67" s="2485"/>
      <c r="AE67" s="2484"/>
      <c r="AF67" s="2484"/>
      <c r="AG67" s="2484"/>
      <c r="AH67" s="2484"/>
      <c r="AI67" s="2484"/>
      <c r="AJ67" s="2484"/>
      <c r="AK67" s="2484"/>
      <c r="AL67" s="2484"/>
      <c r="AM67" s="2484"/>
      <c r="AN67" s="2484"/>
      <c r="AO67" s="2484"/>
      <c r="AP67" s="2484"/>
      <c r="AQ67" s="2484"/>
      <c r="AR67" s="2484"/>
      <c r="AS67" s="2484"/>
      <c r="AT67" s="2484"/>
      <c r="AU67" s="2484"/>
      <c r="AV67" s="2484"/>
      <c r="AW67" s="2484"/>
      <c r="AX67" s="2484"/>
      <c r="AY67" s="2484"/>
      <c r="AZ67" s="2484"/>
      <c r="BA67" s="2484"/>
      <c r="BB67" s="2484"/>
      <c r="BC67" s="2484"/>
      <c r="BD67" s="2484"/>
      <c r="BE67" s="2484"/>
      <c r="BF67" s="2484"/>
      <c r="BG67" s="2484"/>
      <c r="BH67" s="2484"/>
      <c r="BI67" s="2484"/>
      <c r="BJ67" s="2484"/>
      <c r="BK67" s="2484"/>
      <c r="BL67" s="2484"/>
      <c r="BM67" s="2484"/>
      <c r="BN67" s="2484"/>
      <c r="BO67" s="2484"/>
      <c r="BP67" s="2484"/>
      <c r="BQ67" s="2484"/>
      <c r="BR67" s="2484"/>
      <c r="BS67" s="2484"/>
      <c r="BT67" s="2484"/>
      <c r="BU67" s="2484"/>
      <c r="BV67" s="2484"/>
      <c r="BW67" s="2484"/>
      <c r="BX67" s="2484"/>
      <c r="BY67" s="2484"/>
      <c r="BZ67" s="2484"/>
      <c r="CA67" s="34"/>
      <c r="CC67" s="33"/>
      <c r="CD67" s="184"/>
      <c r="CE67" s="184"/>
      <c r="CF67" s="88"/>
      <c r="CG67" s="184"/>
      <c r="CH67" s="184"/>
      <c r="CI67" s="88"/>
      <c r="CJ67" s="184"/>
      <c r="CK67" s="184"/>
      <c r="CL67" s="88"/>
      <c r="CM67" s="184"/>
      <c r="CN67" s="184"/>
      <c r="CO67" s="88"/>
      <c r="CP67" s="184"/>
      <c r="CQ67" s="184"/>
      <c r="CR67" s="34"/>
      <c r="CS67" s="2056"/>
      <c r="CT67" s="1880"/>
      <c r="CU67" s="1880"/>
      <c r="CV67" s="1880"/>
      <c r="CW67" s="1880"/>
      <c r="CX67" s="2121"/>
      <c r="CY67" s="1880"/>
      <c r="CZ67" s="1880"/>
      <c r="DA67" s="1880"/>
      <c r="DB67" s="1880"/>
      <c r="DC67" s="2121"/>
      <c r="DD67" s="1880"/>
      <c r="DE67" s="1880"/>
      <c r="DF67" s="1880"/>
      <c r="DG67" s="1880"/>
      <c r="DH67" s="1880"/>
      <c r="DI67" s="1880"/>
      <c r="DJ67" s="1880"/>
      <c r="DK67" s="1880"/>
      <c r="DL67" s="1880"/>
      <c r="DM67" s="1880"/>
      <c r="DN67" s="1880"/>
      <c r="DO67" s="1880"/>
      <c r="DP67" s="1880"/>
      <c r="DQ67" s="1880"/>
      <c r="DR67" s="1880"/>
      <c r="DS67" s="1880"/>
      <c r="DT67" s="1880"/>
      <c r="DU67" s="1880"/>
      <c r="DV67" s="1880"/>
      <c r="DW67" s="1880"/>
      <c r="DX67" s="1880"/>
      <c r="DY67" s="1880"/>
      <c r="DZ67" s="1880"/>
      <c r="EA67" s="1880"/>
      <c r="EB67" s="1880"/>
      <c r="EC67" s="1880"/>
      <c r="ED67" s="1880"/>
      <c r="EE67" s="1880"/>
      <c r="EF67" s="1880"/>
      <c r="EG67" s="1880"/>
      <c r="EH67" s="1880"/>
      <c r="EI67" s="1880"/>
      <c r="EJ67" s="1880"/>
      <c r="EK67" s="1880"/>
      <c r="EL67" s="1880"/>
      <c r="EM67" s="1880"/>
      <c r="EN67" s="1880"/>
    </row>
    <row r="68" spans="1:149">
      <c r="A68" s="1626"/>
      <c r="B68" s="2439" t="str">
        <f>_xlfn.LET(
_xlpm.IsNotAttrDynamic, D68="",
_xlpm.Attr,_PL!F68,
_xlpm.NotInUse,Y68=D68,
_xlpm.RESULT, IF(_xlpm.IsNotAttrDynamic, _xlpm.Attr, IF( _xlpm.NotInUse, "", Y68)
),IF(_xlpm.RESULT ="", "", _xlpm.RESULT))</f>
        <v/>
      </c>
      <c r="C68" s="2439" t="str" cm="1">
        <f t="array" ref="C68">IFBLANK(_PL!C68,"")</f>
        <v/>
      </c>
      <c r="D68" s="1549"/>
      <c r="E68" s="578"/>
      <c r="F68" s="578"/>
      <c r="G68" s="578"/>
      <c r="H68" s="401"/>
      <c r="I68" s="401"/>
      <c r="J68" s="401"/>
      <c r="K68" s="578" t="str">
        <f t="shared" si="17"/>
        <v>No</v>
      </c>
      <c r="L68" s="37"/>
      <c r="N68" s="158"/>
      <c r="O68" s="101"/>
      <c r="P68" s="52"/>
      <c r="Q68" s="101"/>
      <c r="R68" s="539"/>
      <c r="S68" s="101"/>
      <c r="T68" s="101"/>
      <c r="U68" s="39"/>
      <c r="V68" s="37"/>
      <c r="W68" s="2487"/>
      <c r="X68" s="2488"/>
      <c r="Y68" s="2489"/>
      <c r="Z68" s="2484"/>
      <c r="AA68" s="2484"/>
      <c r="AB68" s="2484"/>
      <c r="AC68" s="2490"/>
      <c r="AD68" s="2484"/>
      <c r="AE68" s="2484"/>
      <c r="AF68" s="2484"/>
      <c r="AG68" s="2484"/>
      <c r="AH68" s="2484"/>
      <c r="AI68" s="2484"/>
      <c r="AJ68" s="2484"/>
      <c r="AK68" s="2484"/>
      <c r="AL68" s="2484"/>
      <c r="AM68" s="2484"/>
      <c r="AN68" s="2484"/>
      <c r="AO68" s="2484"/>
      <c r="AP68" s="2484"/>
      <c r="AQ68" s="2484"/>
      <c r="AR68" s="2484"/>
      <c r="AS68" s="2484"/>
      <c r="AT68" s="2484"/>
      <c r="AU68" s="2484"/>
      <c r="AV68" s="2484"/>
      <c r="AW68" s="2484"/>
      <c r="AX68" s="2484"/>
      <c r="AY68" s="2484"/>
      <c r="AZ68" s="2484"/>
      <c r="BA68" s="2484"/>
      <c r="BB68" s="2484"/>
      <c r="BC68" s="2484"/>
      <c r="BD68" s="2484"/>
      <c r="BE68" s="2484"/>
      <c r="BF68" s="2484"/>
      <c r="BG68" s="2484"/>
      <c r="BH68" s="2484"/>
      <c r="BI68" s="2484"/>
      <c r="BJ68" s="2484"/>
      <c r="BK68" s="2484"/>
      <c r="BL68" s="2484"/>
      <c r="BM68" s="2484"/>
      <c r="BN68" s="2484"/>
      <c r="BO68" s="2484"/>
      <c r="BP68" s="2484"/>
      <c r="BQ68" s="2484"/>
      <c r="BR68" s="2484"/>
      <c r="BS68" s="2484"/>
      <c r="BT68" s="2484"/>
      <c r="BU68" s="2484"/>
      <c r="BV68" s="2484"/>
      <c r="BW68" s="2484"/>
      <c r="BX68" s="2484"/>
      <c r="BY68" s="2484"/>
      <c r="BZ68" s="2484"/>
      <c r="CA68" s="34"/>
      <c r="CC68" s="33"/>
      <c r="CD68" s="184"/>
      <c r="CE68" s="184"/>
      <c r="CF68" s="88"/>
      <c r="CG68" s="184"/>
      <c r="CH68" s="184"/>
      <c r="CI68" s="88"/>
      <c r="CJ68" s="184"/>
      <c r="CK68" s="184"/>
      <c r="CL68" s="88"/>
      <c r="CM68" s="184"/>
      <c r="CN68" s="184"/>
      <c r="CO68" s="88"/>
      <c r="CP68" s="184"/>
      <c r="CQ68" s="184"/>
      <c r="CR68" s="34"/>
      <c r="CS68" s="2056"/>
      <c r="CT68" s="1880"/>
      <c r="CU68" s="1880"/>
      <c r="CV68" s="1880"/>
      <c r="CW68" s="1880"/>
      <c r="CX68" s="2121"/>
      <c r="CY68" s="1880"/>
      <c r="CZ68" s="1880"/>
      <c r="DA68" s="1880"/>
      <c r="DB68" s="1880"/>
      <c r="DC68" s="2121"/>
      <c r="DD68" s="1880"/>
      <c r="DE68" s="1880"/>
      <c r="DF68" s="1880"/>
      <c r="DG68" s="1880"/>
      <c r="DH68" s="1880"/>
      <c r="DI68" s="1880"/>
      <c r="DJ68" s="1880"/>
      <c r="DK68" s="1880"/>
      <c r="DL68" s="1880"/>
      <c r="DM68" s="1880"/>
      <c r="DN68" s="1880"/>
      <c r="DO68" s="1880"/>
      <c r="DP68" s="1880"/>
      <c r="DQ68" s="1880"/>
      <c r="DR68" s="1880"/>
      <c r="DS68" s="1880"/>
      <c r="DT68" s="1880"/>
      <c r="DU68" s="1880"/>
      <c r="DV68" s="1880"/>
      <c r="DW68" s="1880"/>
      <c r="DX68" s="1880"/>
      <c r="DY68" s="1880"/>
      <c r="DZ68" s="1880"/>
      <c r="EA68" s="1880"/>
      <c r="EB68" s="1880"/>
      <c r="EC68" s="1880"/>
      <c r="ED68" s="1880"/>
      <c r="EE68" s="1880"/>
      <c r="EF68" s="1880"/>
      <c r="EG68" s="1880"/>
      <c r="EH68" s="1880"/>
      <c r="EI68" s="1880"/>
      <c r="EJ68" s="1880"/>
      <c r="EK68" s="1880"/>
      <c r="EL68" s="1880"/>
      <c r="EM68" s="1880"/>
      <c r="EN68" s="1880"/>
    </row>
    <row r="69" spans="1:149">
      <c r="A69" s="1626"/>
      <c r="B69" s="2439"/>
      <c r="C69" s="2439"/>
      <c r="D69" s="1549"/>
      <c r="E69" s="578"/>
      <c r="F69" s="578"/>
      <c r="G69" s="578"/>
      <c r="H69" s="401"/>
      <c r="I69" s="401"/>
      <c r="J69" s="401"/>
      <c r="K69" s="578"/>
      <c r="L69" s="37"/>
      <c r="N69" s="158"/>
      <c r="O69" s="101"/>
      <c r="P69" s="52"/>
      <c r="Q69" s="101"/>
      <c r="R69" s="539"/>
      <c r="S69" s="101"/>
      <c r="T69" s="101"/>
      <c r="U69" s="39"/>
      <c r="V69" s="37"/>
      <c r="W69" s="2487"/>
      <c r="X69" s="2488"/>
      <c r="Y69" s="2489"/>
      <c r="Z69" s="2484"/>
      <c r="AA69" s="2484"/>
      <c r="AB69" s="2484"/>
      <c r="AC69" s="2490"/>
      <c r="AD69" s="2484"/>
      <c r="AE69" s="2484"/>
      <c r="AF69" s="2484"/>
      <c r="AG69" s="2484"/>
      <c r="AH69" s="2484"/>
      <c r="AI69" s="2484"/>
      <c r="AJ69" s="2484"/>
      <c r="AK69" s="2484"/>
      <c r="AL69" s="2484"/>
      <c r="AM69" s="2484"/>
      <c r="AN69" s="2484"/>
      <c r="AO69" s="2484"/>
      <c r="AP69" s="2484"/>
      <c r="AQ69" s="2484"/>
      <c r="AR69" s="2484"/>
      <c r="AS69" s="2484"/>
      <c r="AT69" s="2484"/>
      <c r="AU69" s="2484"/>
      <c r="AV69" s="2484"/>
      <c r="AW69" s="2484"/>
      <c r="AX69" s="2484"/>
      <c r="AY69" s="2484"/>
      <c r="AZ69" s="2484"/>
      <c r="BA69" s="2484"/>
      <c r="BB69" s="2484"/>
      <c r="BC69" s="2484"/>
      <c r="BD69" s="2484"/>
      <c r="BE69" s="2484"/>
      <c r="BF69" s="2484"/>
      <c r="BG69" s="2484"/>
      <c r="BH69" s="2484"/>
      <c r="BI69" s="2484"/>
      <c r="BJ69" s="2484"/>
      <c r="BK69" s="2484"/>
      <c r="BL69" s="2484"/>
      <c r="BM69" s="2484"/>
      <c r="BN69" s="2484"/>
      <c r="BO69" s="2484"/>
      <c r="BP69" s="2484"/>
      <c r="BQ69" s="2484"/>
      <c r="BR69" s="2484"/>
      <c r="BS69" s="2484"/>
      <c r="BT69" s="2484"/>
      <c r="BU69" s="2484"/>
      <c r="BV69" s="2484"/>
      <c r="BW69" s="2484"/>
      <c r="BX69" s="2484"/>
      <c r="BY69" s="2484"/>
      <c r="BZ69" s="2484"/>
      <c r="CA69" s="34"/>
      <c r="CC69" s="33"/>
      <c r="CD69" s="184"/>
      <c r="CE69" s="184"/>
      <c r="CF69" s="88"/>
      <c r="CG69" s="184"/>
      <c r="CH69" s="184"/>
      <c r="CI69" s="88"/>
      <c r="CJ69" s="184"/>
      <c r="CK69" s="184"/>
      <c r="CL69" s="88"/>
      <c r="CM69" s="184"/>
      <c r="CN69" s="184"/>
      <c r="CO69" s="88"/>
      <c r="CP69" s="184"/>
      <c r="CQ69" s="184"/>
      <c r="CR69" s="34"/>
      <c r="CS69" s="2056"/>
      <c r="CT69" s="1880"/>
      <c r="CU69" s="1880"/>
      <c r="CV69" s="1880"/>
      <c r="CW69" s="1880"/>
      <c r="CX69" s="2121"/>
      <c r="CY69" s="1880"/>
      <c r="CZ69" s="1880"/>
      <c r="DA69" s="1880"/>
      <c r="DB69" s="1880"/>
      <c r="DC69" s="2121"/>
      <c r="DD69" s="1880"/>
      <c r="DE69" s="1880"/>
      <c r="DF69" s="1880"/>
      <c r="DG69" s="1880"/>
      <c r="DH69" s="1880"/>
      <c r="DI69" s="1880"/>
      <c r="DJ69" s="1880"/>
      <c r="DK69" s="1880"/>
      <c r="DL69" s="1880"/>
      <c r="DM69" s="1880"/>
      <c r="DN69" s="1880"/>
      <c r="DO69" s="1880"/>
      <c r="DP69" s="1880"/>
      <c r="DQ69" s="1880"/>
      <c r="DR69" s="1880"/>
      <c r="DS69" s="1880"/>
      <c r="DT69" s="1880"/>
      <c r="DU69" s="1880"/>
      <c r="DV69" s="1880"/>
      <c r="DW69" s="1880"/>
      <c r="DX69" s="1880"/>
      <c r="DY69" s="1880"/>
      <c r="DZ69" s="1880"/>
      <c r="EA69" s="1880"/>
      <c r="EB69" s="1880"/>
      <c r="EC69" s="1880"/>
      <c r="ED69" s="1880"/>
      <c r="EE69" s="1880"/>
      <c r="EF69" s="1880"/>
      <c r="EG69" s="1880"/>
      <c r="EH69" s="1880"/>
      <c r="EI69" s="1880"/>
      <c r="EJ69" s="1880"/>
      <c r="EK69" s="1880"/>
      <c r="EL69" s="1880"/>
      <c r="EM69" s="1880"/>
      <c r="EN69" s="1880"/>
    </row>
    <row r="70" spans="1:149">
      <c r="A70" s="1626"/>
      <c r="B70" s="2439" t="str">
        <f>_xlfn.LET(
_xlpm.IsNotAttrDynamic, D70="",
_xlpm.Attr,_PL!F70,
_xlpm.NotInUse,Y70=D70,
_xlpm.RESULT, IF(_xlpm.IsNotAttrDynamic, _xlpm.Attr, IF( _xlpm.NotInUse, "", Y70)
),IF(_xlpm.RESULT ="", "", _xlpm.RESULT))</f>
        <v/>
      </c>
      <c r="C70" s="2439" t="str" cm="1">
        <f t="array" ref="C70">IFBLANK(_PL!C70,"")</f>
        <v/>
      </c>
      <c r="D70" s="1549"/>
      <c r="E70" s="578"/>
      <c r="F70" s="578"/>
      <c r="G70" s="578"/>
      <c r="H70" s="401"/>
      <c r="I70" s="401"/>
      <c r="J70" s="401"/>
      <c r="K70" s="578" t="str">
        <f t="shared" si="17"/>
        <v>No</v>
      </c>
      <c r="L70" s="37"/>
      <c r="N70" s="158"/>
      <c r="O70" s="101"/>
      <c r="P70" s="52"/>
      <c r="Q70" s="101"/>
      <c r="R70" s="539"/>
      <c r="S70" s="101"/>
      <c r="T70" s="101"/>
      <c r="U70" s="39"/>
      <c r="V70" s="37"/>
      <c r="W70" s="2487"/>
      <c r="X70" s="2488"/>
      <c r="Y70" s="2484"/>
      <c r="Z70" s="2484"/>
      <c r="AA70" s="2484"/>
      <c r="AB70" s="2484"/>
      <c r="AC70" s="2490"/>
      <c r="AD70" s="2484"/>
      <c r="AE70" s="2484"/>
      <c r="AF70" s="2484"/>
      <c r="AG70" s="2484"/>
      <c r="AH70" s="2484"/>
      <c r="AI70" s="2484"/>
      <c r="AJ70" s="2484"/>
      <c r="AK70" s="2484"/>
      <c r="AL70" s="2484"/>
      <c r="AM70" s="2484"/>
      <c r="AN70" s="2484"/>
      <c r="AO70" s="2484"/>
      <c r="AP70" s="2484"/>
      <c r="AQ70" s="2484"/>
      <c r="AR70" s="2484"/>
      <c r="AS70" s="2484"/>
      <c r="AT70" s="2484"/>
      <c r="AU70" s="2484"/>
      <c r="AV70" s="2484"/>
      <c r="AW70" s="2484"/>
      <c r="AX70" s="2484"/>
      <c r="AY70" s="2484"/>
      <c r="AZ70" s="2484"/>
      <c r="BA70" s="2484"/>
      <c r="BB70" s="2484"/>
      <c r="BC70" s="2484"/>
      <c r="BD70" s="2484"/>
      <c r="BE70" s="2484"/>
      <c r="BF70" s="2484"/>
      <c r="BG70" s="2484"/>
      <c r="BH70" s="2484"/>
      <c r="BI70" s="2484"/>
      <c r="BJ70" s="2484"/>
      <c r="BK70" s="2484"/>
      <c r="BL70" s="2484"/>
      <c r="BM70" s="2484"/>
      <c r="BN70" s="2484"/>
      <c r="BO70" s="2484"/>
      <c r="BP70" s="2484"/>
      <c r="BQ70" s="2484"/>
      <c r="BR70" s="2484"/>
      <c r="BS70" s="2484"/>
      <c r="BT70" s="2484"/>
      <c r="BU70" s="2484"/>
      <c r="BV70" s="2484"/>
      <c r="BW70" s="2484"/>
      <c r="BX70" s="2484"/>
      <c r="BY70" s="2484"/>
      <c r="BZ70" s="2484"/>
      <c r="CA70" s="34"/>
      <c r="CC70" s="33"/>
      <c r="CD70" s="184"/>
      <c r="CE70" s="184"/>
      <c r="CF70" s="88"/>
      <c r="CG70" s="184"/>
      <c r="CH70" s="184"/>
      <c r="CI70" s="88"/>
      <c r="CJ70" s="184"/>
      <c r="CK70" s="184"/>
      <c r="CL70" s="88"/>
      <c r="CM70" s="184"/>
      <c r="CN70" s="184"/>
      <c r="CO70" s="88"/>
      <c r="CP70" s="184"/>
      <c r="CQ70" s="184"/>
      <c r="CR70" s="34"/>
      <c r="CS70" s="2056"/>
      <c r="CT70" s="1880"/>
      <c r="CU70" s="1880"/>
      <c r="CV70" s="1880"/>
      <c r="CW70" s="1880"/>
      <c r="CX70" s="2121"/>
      <c r="CY70" s="1880"/>
      <c r="CZ70" s="1880"/>
      <c r="DA70" s="1880"/>
      <c r="DB70" s="1880"/>
      <c r="DC70" s="2121"/>
      <c r="DD70" s="1880"/>
      <c r="DE70" s="1880"/>
      <c r="DF70" s="1880"/>
      <c r="DG70" s="1880"/>
      <c r="DH70" s="1880"/>
      <c r="DI70" s="1880"/>
      <c r="DJ70" s="1880"/>
      <c r="DK70" s="1880"/>
      <c r="DL70" s="1880"/>
      <c r="DM70" s="1880"/>
      <c r="DN70" s="1880"/>
      <c r="DO70" s="1880"/>
      <c r="DP70" s="1880"/>
      <c r="DQ70" s="1880"/>
      <c r="DR70" s="1880"/>
      <c r="DS70" s="1880"/>
      <c r="DT70" s="1880"/>
      <c r="DU70" s="1880"/>
      <c r="DV70" s="1880"/>
      <c r="DW70" s="1880"/>
      <c r="DX70" s="1880"/>
      <c r="DY70" s="1880"/>
      <c r="DZ70" s="1880"/>
      <c r="EA70" s="1880"/>
      <c r="EB70" s="1880"/>
      <c r="EC70" s="1880"/>
      <c r="ED70" s="1880"/>
      <c r="EE70" s="1880"/>
      <c r="EF70" s="1880"/>
      <c r="EG70" s="1880"/>
      <c r="EH70" s="1880"/>
      <c r="EI70" s="1880"/>
      <c r="EJ70" s="1880"/>
      <c r="EK70" s="1880"/>
      <c r="EL70" s="1880"/>
      <c r="EM70" s="1880"/>
      <c r="EN70" s="1880"/>
    </row>
    <row r="71" spans="1:149" ht="32.5">
      <c r="A71" s="1626"/>
      <c r="B71" s="2439" t="str">
        <f>_xlfn.LET(
_xlpm.IsNotAttrDynamic, D71="",
_xlpm.Attr,_PL!F71,
_xlpm.NotInUse,Y71=D71,
_xlpm.RESULT, IF(_xlpm.IsNotAttrDynamic, _xlpm.Attr, IF( _xlpm.NotInUse, "", Y71)
),IF(_xlpm.RESULT ="", "", _xlpm.RESULT))</f>
        <v/>
      </c>
      <c r="C71" s="2439" t="str" cm="1">
        <f t="array" ref="C71">IFBLANK(_PL!C71,"")</f>
        <v/>
      </c>
      <c r="D71" s="1549"/>
      <c r="E71" s="578"/>
      <c r="F71" s="578"/>
      <c r="G71" s="578"/>
      <c r="H71" s="401"/>
      <c r="I71" s="401"/>
      <c r="J71" s="401"/>
      <c r="K71" s="578" t="str">
        <f t="shared" si="17"/>
        <v>No</v>
      </c>
      <c r="L71" s="37"/>
      <c r="N71" s="158"/>
      <c r="O71" s="101"/>
      <c r="P71" s="52"/>
      <c r="Q71" s="101"/>
      <c r="R71" s="539"/>
      <c r="S71" s="101"/>
      <c r="T71" s="101"/>
      <c r="U71" s="39"/>
      <c r="V71" s="37"/>
      <c r="W71" s="2487"/>
      <c r="X71" s="2488"/>
      <c r="Y71" s="2484"/>
      <c r="Z71" s="2484"/>
      <c r="AA71" s="2484"/>
      <c r="AB71" s="2484"/>
      <c r="AC71" s="2490"/>
      <c r="AD71" s="2484"/>
      <c r="AE71" s="2484"/>
      <c r="AF71" s="2484"/>
      <c r="AG71" s="2484"/>
      <c r="AH71" s="2484"/>
      <c r="AI71" s="2484"/>
      <c r="AJ71" s="2484"/>
      <c r="AK71" s="2484"/>
      <c r="AL71" s="2484"/>
      <c r="AM71" s="2484"/>
      <c r="AN71" s="2484"/>
      <c r="AO71" s="2484"/>
      <c r="AP71" s="2484"/>
      <c r="AQ71" s="2484"/>
      <c r="AR71" s="2484"/>
      <c r="AS71" s="2484"/>
      <c r="AT71" s="2484"/>
      <c r="AU71" s="2484"/>
      <c r="AV71" s="2484"/>
      <c r="AW71" s="2484"/>
      <c r="AX71" s="2484"/>
      <c r="AY71" s="2484"/>
      <c r="AZ71" s="2484"/>
      <c r="BA71" s="2484"/>
      <c r="BB71" s="2484"/>
      <c r="BC71" s="2484"/>
      <c r="BD71" s="2484"/>
      <c r="BE71" s="2484"/>
      <c r="BF71" s="2484"/>
      <c r="BG71" s="2484"/>
      <c r="BH71" s="2484"/>
      <c r="BI71" s="2484"/>
      <c r="BJ71" s="2484"/>
      <c r="BK71" s="2484"/>
      <c r="BL71" s="2484"/>
      <c r="BM71" s="2484"/>
      <c r="BN71" s="2484"/>
      <c r="BO71" s="2484"/>
      <c r="BP71" s="2484"/>
      <c r="BQ71" s="2484"/>
      <c r="BR71" s="2484"/>
      <c r="BS71" s="2484"/>
      <c r="BT71" s="2484"/>
      <c r="BU71" s="2484"/>
      <c r="BV71" s="2484"/>
      <c r="BW71" s="2484"/>
      <c r="BX71" s="2484"/>
      <c r="BY71" s="2484"/>
      <c r="BZ71" s="2484"/>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c r="CS71" s="2056"/>
      <c r="CT71" s="1880"/>
      <c r="CU71" s="1880"/>
      <c r="CV71" s="1880"/>
      <c r="CW71" s="1880"/>
      <c r="CX71" s="2121"/>
      <c r="CY71" s="1880"/>
      <c r="CZ71" s="1880"/>
      <c r="DA71" s="1880"/>
      <c r="DB71" s="1880"/>
      <c r="DC71" s="2121"/>
      <c r="DD71" s="1880"/>
      <c r="DE71" s="1880"/>
      <c r="DF71" s="1880"/>
      <c r="DG71" s="1880"/>
      <c r="DH71" s="1880"/>
      <c r="DI71" s="1880"/>
      <c r="DJ71" s="1880"/>
      <c r="DK71" s="1880"/>
      <c r="DL71" s="1880"/>
      <c r="DM71" s="1880"/>
      <c r="DN71" s="1880"/>
      <c r="DO71" s="1880"/>
      <c r="DP71" s="1880"/>
      <c r="DQ71" s="1880"/>
      <c r="DR71" s="1880"/>
      <c r="DS71" s="1880"/>
      <c r="DT71" s="1880"/>
      <c r="DU71" s="1880"/>
      <c r="DV71" s="1880"/>
      <c r="DW71" s="1880"/>
      <c r="DX71" s="1880"/>
      <c r="DY71" s="1880"/>
      <c r="DZ71" s="1880"/>
      <c r="EA71" s="1880"/>
      <c r="EB71" s="1880"/>
      <c r="EC71" s="1880"/>
      <c r="ED71" s="1880"/>
      <c r="EE71" s="1880"/>
      <c r="EF71" s="1880"/>
      <c r="EG71" s="1880"/>
      <c r="EH71" s="1880"/>
      <c r="EI71" s="1880"/>
      <c r="EJ71" s="1880"/>
      <c r="EK71" s="1880"/>
      <c r="EL71" s="1880"/>
      <c r="EM71" s="1880"/>
      <c r="EN71" s="1880"/>
    </row>
    <row r="72" spans="1:149" ht="21" customHeight="1">
      <c r="A72" s="2427"/>
      <c r="B72" s="2439" t="str">
        <f>_xlfn.LET(
_xlpm.IsNotAttrDynamic, D72="",
_xlpm.Attr,_PL!F72,
_xlpm.NotInUse,Y72=D72,
_xlpm.RESULT, IF(_xlpm.IsNotAttrDynamic, _xlpm.Attr, IF( _xlpm.NotInUse, "", Y72)
),IF(_xlpm.RESULT ="", "", _xlpm.RESULT))</f>
        <v/>
      </c>
      <c r="C72" s="2439" t="str" cm="1">
        <f t="array" ref="C72">IFBLANK(_PL!C72,"")</f>
        <v/>
      </c>
      <c r="D72" s="2458"/>
      <c r="E72" s="572"/>
      <c r="F72" s="2459"/>
      <c r="G72" s="578"/>
      <c r="H72" s="401"/>
      <c r="I72" s="401"/>
      <c r="J72" s="401"/>
      <c r="K72" s="578" t="str">
        <f t="shared" si="17"/>
        <v>No</v>
      </c>
      <c r="L72" s="37"/>
      <c r="N72" s="158"/>
      <c r="O72" s="101"/>
      <c r="P72" s="151"/>
      <c r="Q72" s="151"/>
      <c r="R72" s="101"/>
      <c r="S72" s="3042" t="s">
        <v>106</v>
      </c>
      <c r="T72" s="3042"/>
      <c r="U72" s="39"/>
      <c r="V72" s="37"/>
      <c r="W72" s="3045" t="str">
        <f>_PL!W72</f>
        <v>Budget</v>
      </c>
      <c r="X72" s="1247"/>
      <c r="Y72" s="3040" t="s">
        <v>81</v>
      </c>
      <c r="Z72" s="1248" t="s">
        <v>82</v>
      </c>
      <c r="AA72" s="1249"/>
      <c r="AB72" s="1630" t="s">
        <v>83</v>
      </c>
      <c r="AC72" s="1273"/>
      <c r="AD72" s="859" cm="1">
        <f t="array" aca="1" ref="AD72:AD73" ca="1">fx_checkComp(AD75:AD96)</f>
        <v>100</v>
      </c>
      <c r="AE72" s="859" cm="1">
        <f t="array" aca="1" ref="AE72:AE73" ca="1">fx_checkComp(AE75:AE96)</f>
        <v>100</v>
      </c>
      <c r="AF72" s="859" cm="1">
        <f t="array" aca="1" ref="AF72:AF73" ca="1">fx_checkComp(AF75:AF96)</f>
        <v>100</v>
      </c>
      <c r="AG72" s="859" cm="1">
        <f t="array" aca="1" ref="AG72:AG73" ca="1">fx_checkComp(AG75:AG96)</f>
        <v>100</v>
      </c>
      <c r="AH72" s="859" cm="1">
        <f t="array" aca="1" ref="AH72:AH73" ca="1">fx_checkComp(AH75:AH96)</f>
        <v>100</v>
      </c>
      <c r="AI72" s="859" cm="1">
        <f t="array" aca="1" ref="AI72:AI73" ca="1">fx_checkComp(AI75:AI96)</f>
        <v>100</v>
      </c>
      <c r="AJ72" s="859" cm="1">
        <f t="array" aca="1" ref="AJ72:AJ73" ca="1">fx_checkComp(AJ75:AJ96)</f>
        <v>100</v>
      </c>
      <c r="AK72" s="859" cm="1">
        <f t="array" aca="1" ref="AK72:AK73" ca="1">fx_checkComp(AK75:AK96)</f>
        <v>100</v>
      </c>
      <c r="AL72" s="859" cm="1">
        <f t="array" aca="1" ref="AL72:AL73" ca="1">fx_checkComp(AL75:AL96)</f>
        <v>100</v>
      </c>
      <c r="AM72" s="859" cm="1">
        <f t="array" aca="1" ref="AM72:AM73" ca="1">fx_checkComp(AM75:AM96)</f>
        <v>100</v>
      </c>
      <c r="AN72" s="859" cm="1">
        <f t="array" aca="1" ref="AN72:AN73" ca="1">fx_checkComp(AN75:AN96)</f>
        <v>100</v>
      </c>
      <c r="AO72" s="859" cm="1">
        <f t="array" aca="1" ref="AO72:AO73" ca="1">fx_checkComp(AO75:AO96)</f>
        <v>100</v>
      </c>
      <c r="AP72" s="859" cm="1">
        <f t="array" aca="1" ref="AP72:AP73" ca="1">fx_checkComp(AP75:AP96)</f>
        <v>100</v>
      </c>
      <c r="AQ72" s="859" cm="1">
        <f t="array" aca="1" ref="AQ72:AQ73" ca="1">fx_checkComp(AQ75:AQ96)</f>
        <v>100</v>
      </c>
      <c r="AR72" s="859" cm="1">
        <f t="array" aca="1" ref="AR72:AR73" ca="1">fx_checkComp(AR75:AR96)</f>
        <v>100</v>
      </c>
      <c r="AS72" s="859" cm="1">
        <f t="array" aca="1" ref="AS72:AS73" ca="1">fx_checkComp(AS75:AS96)</f>
        <v>100</v>
      </c>
      <c r="AT72" s="859" cm="1">
        <f t="array" aca="1" ref="AT72:AT73" ca="1">fx_checkComp(AT75:AT96)</f>
        <v>100</v>
      </c>
      <c r="AU72" s="859" cm="1">
        <f t="array" aca="1" ref="AU72:AU73" ca="1">fx_checkComp(AU75:AU96)</f>
        <v>100</v>
      </c>
      <c r="AV72" s="859" cm="1">
        <f t="array" aca="1" ref="AV72:AV73" ca="1">fx_checkComp(AV75:AV96)</f>
        <v>100</v>
      </c>
      <c r="AW72" s="859" cm="1">
        <f t="array" aca="1" ref="AW72:AW73" ca="1">fx_checkComp(AW75:AW96)</f>
        <v>100</v>
      </c>
      <c r="AX72" s="859" cm="1">
        <f t="array" aca="1" ref="AX72:AX73" ca="1">fx_checkComp(AX75:AX96)</f>
        <v>100</v>
      </c>
      <c r="AY72" s="859" cm="1">
        <f t="array" aca="1" ref="AY72:AY73" ca="1">fx_checkComp(AY75:AY96)</f>
        <v>100</v>
      </c>
      <c r="AZ72" s="859" cm="1">
        <f t="array" aca="1" ref="AZ72:AZ73" ca="1">fx_checkComp(AZ75:AZ96)</f>
        <v>100</v>
      </c>
      <c r="BA72" s="859" cm="1">
        <f t="array" aca="1" ref="BA72:BA73" ca="1">fx_checkComp(BA75:BA96)</f>
        <v>100</v>
      </c>
      <c r="BB72" s="859" cm="1">
        <f t="array" aca="1" ref="BB72:BB73" ca="1">fx_checkComp(BB75:BB96)</f>
        <v>100</v>
      </c>
      <c r="BC72" s="859" cm="1">
        <f t="array" aca="1" ref="BC72:BC73" ca="1">fx_checkComp(BC75:BC96)</f>
        <v>100</v>
      </c>
      <c r="BD72" s="859" cm="1">
        <f t="array" aca="1" ref="BD72:BD73" ca="1">fx_checkComp(BD75:BD96)</f>
        <v>100</v>
      </c>
      <c r="BE72" s="859" cm="1">
        <f t="array" aca="1" ref="BE72:BE73" ca="1">fx_checkComp(BE75:BE96)</f>
        <v>100</v>
      </c>
      <c r="BF72" s="859" cm="1">
        <f t="array" aca="1" ref="BF72:BF73" ca="1">fx_checkComp(BF75:BF96)</f>
        <v>100</v>
      </c>
      <c r="BG72" s="859" cm="1">
        <f t="array" aca="1" ref="BG72:BG73" ca="1">fx_checkComp(BG75:BG96)</f>
        <v>100</v>
      </c>
      <c r="BH72" s="859" cm="1">
        <f t="array" aca="1" ref="BH72:BH73" ca="1">fx_checkComp(BH75:BH96)</f>
        <v>100</v>
      </c>
      <c r="BI72" s="859" cm="1">
        <f t="array" aca="1" ref="BI72:BI73" ca="1">fx_checkComp(BI75:BI96)</f>
        <v>100</v>
      </c>
      <c r="BJ72" s="859" cm="1">
        <f t="array" aca="1" ref="BJ72:BJ73" ca="1">fx_checkComp(BJ75:BJ96)</f>
        <v>100</v>
      </c>
      <c r="BK72" s="859" cm="1">
        <f t="array" aca="1" ref="BK72:BK73" ca="1">fx_checkComp(BK75:BK96)</f>
        <v>100</v>
      </c>
      <c r="BL72" s="859" cm="1">
        <f t="array" aca="1" ref="BL72:BL73" ca="1">fx_checkComp(BL75:BL96)</f>
        <v>100</v>
      </c>
      <c r="BM72" s="859" cm="1">
        <f t="array" aca="1" ref="BM72:BM73" ca="1">fx_checkComp(BM75:BM96)</f>
        <v>100</v>
      </c>
      <c r="BN72" s="1215" cm="1">
        <f t="array" aca="1" ref="BN72:BN73" ca="1">fx_checkComp(BN75:BN96)</f>
        <v>100</v>
      </c>
      <c r="BO72" s="1804"/>
      <c r="BP72" s="1804"/>
      <c r="BQ72" s="1804"/>
      <c r="BR72" s="1804"/>
      <c r="BS72" s="1804"/>
      <c r="BT72" s="1804"/>
      <c r="BU72" s="1804"/>
      <c r="BV72" s="1804"/>
      <c r="BW72" s="1804"/>
      <c r="BX72" s="1804"/>
      <c r="BY72" s="1804"/>
      <c r="BZ72" s="1804"/>
      <c r="CA72" s="34"/>
      <c r="CC72" s="33"/>
      <c r="CD72" s="1341"/>
      <c r="CE72" s="1342"/>
      <c r="CF72" s="88"/>
      <c r="CG72" s="1350"/>
      <c r="CH72" s="1351"/>
      <c r="CI72" s="170"/>
      <c r="CJ72" s="1348"/>
      <c r="CK72" s="1349"/>
      <c r="CL72" s="88"/>
      <c r="CM72" s="2491"/>
      <c r="CN72" s="2492"/>
      <c r="CO72" s="88"/>
      <c r="CP72" s="1664"/>
      <c r="CQ72" s="1665"/>
      <c r="CR72" s="34"/>
      <c r="CS72" s="2056"/>
      <c r="CT72" s="1880"/>
      <c r="CU72" s="1880"/>
      <c r="CV72" s="1880"/>
      <c r="CW72" s="1880"/>
      <c r="CX72" s="2121"/>
      <c r="CY72" s="1880"/>
      <c r="CZ72" s="1880"/>
      <c r="DA72" s="1880"/>
      <c r="DB72" s="1880"/>
      <c r="DC72" s="2121"/>
      <c r="DD72" s="1880"/>
      <c r="DE72" s="1880"/>
      <c r="DF72" s="1880"/>
      <c r="DG72" s="1880"/>
      <c r="DH72" s="1880"/>
      <c r="DI72" s="1880"/>
      <c r="DJ72" s="1880"/>
      <c r="DK72" s="1880"/>
      <c r="DL72" s="1880"/>
      <c r="DM72" s="1880"/>
      <c r="DN72" s="1880"/>
      <c r="DO72" s="1880"/>
      <c r="DP72" s="1880"/>
      <c r="DQ72" s="1880"/>
      <c r="DR72" s="1880"/>
      <c r="DS72" s="1880"/>
      <c r="DT72" s="1880"/>
      <c r="DU72" s="1880"/>
      <c r="DV72" s="1880"/>
      <c r="DW72" s="1880"/>
      <c r="DX72" s="1880"/>
      <c r="DY72" s="1880"/>
      <c r="DZ72" s="1880"/>
      <c r="EA72" s="1880"/>
      <c r="EB72" s="1880"/>
      <c r="EC72" s="1880"/>
      <c r="ED72" s="1880"/>
      <c r="EE72" s="1880"/>
      <c r="EF72" s="1880"/>
      <c r="EG72" s="1880"/>
      <c r="EH72" s="1880"/>
      <c r="EI72" s="1880"/>
      <c r="EJ72" s="1880"/>
      <c r="EK72" s="1880"/>
      <c r="EL72" s="1880"/>
      <c r="EM72" s="1880"/>
      <c r="EN72" s="1880"/>
    </row>
    <row r="73" spans="1:149" ht="21" customHeight="1">
      <c r="A73" s="2427"/>
      <c r="B73" s="2439" t="str">
        <f>_xlfn.LET(
_xlpm.IsNotAttrDynamic, D73="",
_xlpm.Attr,_PL!F73,
_xlpm.NotInUse,Y73=D73,
_xlpm.RESULT, IF(_xlpm.IsNotAttrDynamic, _xlpm.Attr, IF( _xlpm.NotInUse, "", Y73)
),IF(_xlpm.RESULT ="", "", _xlpm.RESULT))</f>
        <v/>
      </c>
      <c r="C73" s="2439" t="str" cm="1">
        <f t="array" ref="C73">IFBLANK(_PL!C73,"")</f>
        <v/>
      </c>
      <c r="D73" s="2458"/>
      <c r="E73" s="572"/>
      <c r="F73" s="2459"/>
      <c r="G73" s="578"/>
      <c r="H73" s="401"/>
      <c r="I73" s="401"/>
      <c r="J73" s="401"/>
      <c r="K73" s="578" t="str">
        <f t="shared" si="17"/>
        <v>No</v>
      </c>
      <c r="L73" s="37"/>
      <c r="N73" s="158"/>
      <c r="O73" s="101"/>
      <c r="P73" s="151"/>
      <c r="Q73" s="151"/>
      <c r="R73" s="101"/>
      <c r="S73" s="3042"/>
      <c r="T73" s="3042"/>
      <c r="U73" s="39"/>
      <c r="V73" s="37"/>
      <c r="W73" s="3046"/>
      <c r="X73" s="1250"/>
      <c r="Y73" s="3041"/>
      <c r="Z73" s="1251"/>
      <c r="AA73" s="1252"/>
      <c r="AB73" s="1631" t="s">
        <v>84</v>
      </c>
      <c r="AC73" s="1162"/>
      <c r="AD73" s="2430" t="str">
        <f ca="1"/>
        <v>O: 6 / 6</v>
      </c>
      <c r="AE73" s="2430" t="str">
        <f ca="1"/>
        <v>O: 6 / 6</v>
      </c>
      <c r="AF73" s="2430" t="str">
        <f ca="1"/>
        <v>O: 6 / 6</v>
      </c>
      <c r="AG73" s="2430" t="str">
        <f ca="1"/>
        <v>O: 6 / 6</v>
      </c>
      <c r="AH73" s="2430" t="str">
        <f ca="1"/>
        <v>O: 6 / 6</v>
      </c>
      <c r="AI73" s="2430" t="str">
        <f ca="1"/>
        <v>O: 6 / 6</v>
      </c>
      <c r="AJ73" s="2430" t="str">
        <f ca="1"/>
        <v>O: 6 / 6</v>
      </c>
      <c r="AK73" s="2430" t="str">
        <f ca="1"/>
        <v>O: 6 / 6</v>
      </c>
      <c r="AL73" s="2430" t="str">
        <f ca="1"/>
        <v>O: 6 / 6</v>
      </c>
      <c r="AM73" s="2430" t="str">
        <f ca="1"/>
        <v>O: 6 / 6</v>
      </c>
      <c r="AN73" s="2430" t="str">
        <f ca="1"/>
        <v>O: 6 / 6</v>
      </c>
      <c r="AO73" s="2430" t="str">
        <f ca="1"/>
        <v>O: 6 / 6</v>
      </c>
      <c r="AP73" s="2430" t="str">
        <f ca="1"/>
        <v>O: 6 / 6</v>
      </c>
      <c r="AQ73" s="2430" t="str">
        <f ca="1"/>
        <v>O: 6 / 6</v>
      </c>
      <c r="AR73" s="2430" t="str">
        <f ca="1"/>
        <v>O: 6 / 6</v>
      </c>
      <c r="AS73" s="2430" t="str">
        <f ca="1"/>
        <v>O: 6 / 6</v>
      </c>
      <c r="AT73" s="2430" t="str">
        <f ca="1"/>
        <v>O: 6 / 6</v>
      </c>
      <c r="AU73" s="2430" t="str">
        <f ca="1"/>
        <v>O: 6 / 6</v>
      </c>
      <c r="AV73" s="2430" t="str">
        <f ca="1"/>
        <v>O: 6 / 6</v>
      </c>
      <c r="AW73" s="2430" t="str">
        <f ca="1"/>
        <v>O: 6 / 6</v>
      </c>
      <c r="AX73" s="2430" t="str">
        <f ca="1"/>
        <v>O: 6 / 6</v>
      </c>
      <c r="AY73" s="2430" t="str">
        <f ca="1"/>
        <v>O: 6 / 6</v>
      </c>
      <c r="AZ73" s="2430" t="str">
        <f ca="1"/>
        <v>O: 6 / 6</v>
      </c>
      <c r="BA73" s="2430" t="str">
        <f ca="1"/>
        <v>O: 6 / 6</v>
      </c>
      <c r="BB73" s="2430" t="str">
        <f ca="1"/>
        <v>O: 6 / 6</v>
      </c>
      <c r="BC73" s="2430" t="str">
        <f ca="1"/>
        <v>O: 6 / 6</v>
      </c>
      <c r="BD73" s="2430" t="str">
        <f ca="1"/>
        <v>O: 6 / 6</v>
      </c>
      <c r="BE73" s="2430" t="str">
        <f ca="1"/>
        <v>O: 6 / 6</v>
      </c>
      <c r="BF73" s="2430" t="str">
        <f ca="1"/>
        <v>O: 6 / 6</v>
      </c>
      <c r="BG73" s="2430" t="str">
        <f ca="1"/>
        <v>O: 6 / 6</v>
      </c>
      <c r="BH73" s="2430" t="str">
        <f ca="1"/>
        <v>O: 6 / 6</v>
      </c>
      <c r="BI73" s="2430" t="str">
        <f ca="1"/>
        <v>O: 6 / 6</v>
      </c>
      <c r="BJ73" s="2430" t="str">
        <f ca="1"/>
        <v>O: 6 / 6</v>
      </c>
      <c r="BK73" s="2430" t="str">
        <f ca="1"/>
        <v>O: 6 / 6</v>
      </c>
      <c r="BL73" s="2430" t="str">
        <f ca="1"/>
        <v>O: 6 / 6</v>
      </c>
      <c r="BM73" s="2430" t="str">
        <f ca="1"/>
        <v>O: 6 / 6</v>
      </c>
      <c r="BN73" s="2431" t="str">
        <f ca="1"/>
        <v>O: 6 / 6</v>
      </c>
      <c r="BO73" s="2432"/>
      <c r="BP73" s="2432"/>
      <c r="BQ73" s="2432"/>
      <c r="BR73" s="2432"/>
      <c r="BS73" s="2432"/>
      <c r="BT73" s="2432"/>
      <c r="BU73" s="2432"/>
      <c r="BV73" s="2432"/>
      <c r="BW73" s="2432"/>
      <c r="BX73" s="2432"/>
      <c r="BY73" s="2432"/>
      <c r="BZ73" s="2432"/>
      <c r="CA73" s="34"/>
      <c r="CC73" s="33"/>
      <c r="CD73" s="1341"/>
      <c r="CE73" s="1342"/>
      <c r="CF73" s="88"/>
      <c r="CG73" s="1352"/>
      <c r="CH73" s="1353"/>
      <c r="CI73" s="170"/>
      <c r="CJ73" s="1348"/>
      <c r="CK73" s="1349"/>
      <c r="CL73" s="88"/>
      <c r="CM73" s="2491"/>
      <c r="CN73" s="2492"/>
      <c r="CO73" s="97"/>
      <c r="CP73" s="2491"/>
      <c r="CQ73" s="2492"/>
      <c r="CR73" s="34"/>
      <c r="CS73" s="2056"/>
      <c r="CT73" s="1880"/>
      <c r="CU73" s="1880"/>
      <c r="CV73" s="1880"/>
      <c r="CW73" s="1880"/>
      <c r="CX73" s="2121"/>
      <c r="CY73" s="1880"/>
      <c r="CZ73" s="1880"/>
      <c r="DA73" s="1880"/>
      <c r="DB73" s="1880"/>
      <c r="DC73" s="2121"/>
      <c r="DD73" s="1880"/>
      <c r="DE73" s="1880"/>
      <c r="DF73" s="1880"/>
      <c r="DG73" s="1880"/>
      <c r="DH73" s="1880"/>
      <c r="DI73" s="1880"/>
      <c r="DJ73" s="1880"/>
      <c r="DK73" s="1880"/>
      <c r="DL73" s="1880"/>
      <c r="DM73" s="1880"/>
      <c r="DN73" s="1880"/>
      <c r="DO73" s="1880"/>
      <c r="DP73" s="1880"/>
      <c r="DQ73" s="1880"/>
      <c r="DR73" s="1880"/>
      <c r="DS73" s="1880"/>
      <c r="DT73" s="1880"/>
      <c r="DU73" s="1880"/>
      <c r="DV73" s="1880"/>
      <c r="DW73" s="1880"/>
      <c r="DX73" s="1880"/>
      <c r="DY73" s="1880"/>
      <c r="DZ73" s="1880"/>
      <c r="EA73" s="1880"/>
      <c r="EB73" s="1880"/>
      <c r="EC73" s="1880"/>
      <c r="ED73" s="1880"/>
      <c r="EE73" s="1880"/>
      <c r="EF73" s="1880"/>
      <c r="EG73" s="1880"/>
      <c r="EH73" s="1880"/>
      <c r="EI73" s="1880"/>
      <c r="EJ73" s="1880"/>
      <c r="EK73" s="1880"/>
      <c r="EL73" s="1880"/>
      <c r="EM73" s="1880"/>
      <c r="EN73" s="1880"/>
    </row>
    <row r="74" spans="1:149" ht="30.75" customHeight="1">
      <c r="A74" s="2427"/>
      <c r="B74" s="2439" t="str">
        <f>_xlfn.LET(
_xlpm.IsNotAttrDynamic, D74="",
_xlpm.Attr,_PL!F74,
_xlpm.NotInUse,Y74=D74,
_xlpm.RESULT, IF(_xlpm.IsNotAttrDynamic, _xlpm.Attr, IF( _xlpm.NotInUse, "", Y74)
),IF(_xlpm.RESULT ="", "", _xlpm.RESULT))</f>
        <v/>
      </c>
      <c r="C74" s="2439" t="str" cm="1">
        <f t="array" ref="C74">IFBLANK(_PL!C74,"")</f>
        <v/>
      </c>
      <c r="D74" s="1548"/>
      <c r="E74" s="2453"/>
      <c r="F74" s="32"/>
      <c r="G74" s="32"/>
      <c r="H74" s="697"/>
      <c r="I74" s="1550">
        <v>3</v>
      </c>
      <c r="J74" s="401"/>
      <c r="K74" s="578" t="str">
        <f t="shared" si="17"/>
        <v>No</v>
      </c>
      <c r="L74" s="37"/>
      <c r="N74" s="158"/>
      <c r="O74" s="101"/>
      <c r="P74" s="52"/>
      <c r="Q74" s="101"/>
      <c r="R74" s="126"/>
      <c r="S74" s="101"/>
      <c r="T74" s="101"/>
      <c r="U74" s="39"/>
      <c r="V74" s="37"/>
      <c r="W74" s="27"/>
      <c r="X74" s="890"/>
      <c r="Y74" s="271"/>
      <c r="Z74" s="536"/>
      <c r="AA74" s="185"/>
      <c r="AB74" s="266" t="s">
        <v>107</v>
      </c>
      <c r="AC74" s="185"/>
      <c r="AD74" s="2493" cm="1">
        <f t="array" ref="AD74:BN74">array_timeline</f>
        <v>44926</v>
      </c>
      <c r="AE74" s="2493">
        <v>44957</v>
      </c>
      <c r="AF74" s="2493">
        <v>44985</v>
      </c>
      <c r="AG74" s="2493">
        <v>45016</v>
      </c>
      <c r="AH74" s="2493">
        <v>45046</v>
      </c>
      <c r="AI74" s="2493">
        <v>45077</v>
      </c>
      <c r="AJ74" s="2493">
        <v>45107</v>
      </c>
      <c r="AK74" s="2493">
        <v>45138</v>
      </c>
      <c r="AL74" s="2493">
        <v>45169</v>
      </c>
      <c r="AM74" s="2493">
        <v>45199</v>
      </c>
      <c r="AN74" s="2493">
        <v>45230</v>
      </c>
      <c r="AO74" s="2493">
        <v>45260</v>
      </c>
      <c r="AP74" s="2493">
        <v>45291</v>
      </c>
      <c r="AQ74" s="2493">
        <v>45322</v>
      </c>
      <c r="AR74" s="2493">
        <v>45351</v>
      </c>
      <c r="AS74" s="2493">
        <v>45382</v>
      </c>
      <c r="AT74" s="2493">
        <v>45412</v>
      </c>
      <c r="AU74" s="2493">
        <v>45443</v>
      </c>
      <c r="AV74" s="2493">
        <v>45473</v>
      </c>
      <c r="AW74" s="2493">
        <v>45504</v>
      </c>
      <c r="AX74" s="2493">
        <v>45535</v>
      </c>
      <c r="AY74" s="2493">
        <v>45565</v>
      </c>
      <c r="AZ74" s="2493">
        <v>45596</v>
      </c>
      <c r="BA74" s="2493">
        <v>45626</v>
      </c>
      <c r="BB74" s="2493">
        <v>45657</v>
      </c>
      <c r="BC74" s="2493">
        <v>45688</v>
      </c>
      <c r="BD74" s="2493">
        <v>45716</v>
      </c>
      <c r="BE74" s="2493">
        <v>45747</v>
      </c>
      <c r="BF74" s="2493">
        <v>45777</v>
      </c>
      <c r="BG74" s="2493">
        <v>45808</v>
      </c>
      <c r="BH74" s="2493">
        <v>45838</v>
      </c>
      <c r="BI74" s="2493">
        <v>45869</v>
      </c>
      <c r="BJ74" s="2493">
        <v>45900</v>
      </c>
      <c r="BK74" s="2493">
        <v>45930</v>
      </c>
      <c r="BL74" s="2493">
        <v>45961</v>
      </c>
      <c r="BM74" s="2493">
        <v>45991</v>
      </c>
      <c r="BN74" s="2494">
        <v>46022</v>
      </c>
      <c r="BO74" s="2495"/>
      <c r="BP74" s="2495"/>
      <c r="BQ74" s="2495"/>
      <c r="BR74" s="2495"/>
      <c r="BS74" s="2495"/>
      <c r="BT74" s="2495"/>
      <c r="BU74" s="2495"/>
      <c r="BV74" s="2495"/>
      <c r="BW74" s="2495"/>
      <c r="BX74" s="2495"/>
      <c r="BY74" s="2495"/>
      <c r="BZ74" s="2495"/>
      <c r="CA74" s="34"/>
      <c r="CC74" s="2496"/>
      <c r="CD74" s="1722" t="e" cm="1">
        <f t="array" aca="1" ref="CD74" ca="1">EOMONTH(val_currentFYE,-24)</f>
        <v>#NAME?</v>
      </c>
      <c r="CE74" s="1723" t="e" cm="1">
        <f t="array" aca="1" ref="CE74" ca="1">EOMONTH(val_currentFYE,-12)</f>
        <v>#NAME?</v>
      </c>
      <c r="CF74" s="277"/>
      <c r="CG74" s="1732">
        <f>EOMONTH(val_asOfDate,-1)</f>
        <v>45991</v>
      </c>
      <c r="CH74" s="1733">
        <f>EOMONTH(val_asOfDate,0)</f>
        <v>46022</v>
      </c>
      <c r="CI74" s="276"/>
      <c r="CJ74" s="1730">
        <f>EOMONTH(val_asOfDate,-1)</f>
        <v>45991</v>
      </c>
      <c r="CK74" s="1731">
        <f>EOMONTH(val_asOfDate,0)</f>
        <v>46022</v>
      </c>
      <c r="CL74" s="88"/>
      <c r="CM74" s="2497" t="e" cm="1">
        <f t="array" aca="1" ref="CM74" ca="1">val_currentFYE</f>
        <v>#NAME?</v>
      </c>
      <c r="CN74" s="2498" t="e" cm="1">
        <f t="array" aca="1" ref="CN74" ca="1">val_currentFYE</f>
        <v>#NAME?</v>
      </c>
      <c r="CO74" s="88"/>
      <c r="CP74" s="2497" t="e" cm="1">
        <f t="array" aca="1" ref="CP74" ca="1">EOMONTH(val_currentFYE,12)</f>
        <v>#NAME?</v>
      </c>
      <c r="CQ74" s="2498" t="e" cm="1">
        <f t="array" aca="1" ref="CQ74" ca="1">EOMONTH(val_currentFYE,12)</f>
        <v>#NAME?</v>
      </c>
      <c r="CR74" s="34"/>
      <c r="CS74" s="2056"/>
      <c r="CT74" s="1880"/>
      <c r="CU74" s="1880"/>
      <c r="CV74" s="1880"/>
      <c r="CW74" s="1880"/>
      <c r="CX74" s="2121"/>
      <c r="CY74" s="1880"/>
      <c r="CZ74" s="1880"/>
      <c r="DA74" s="1880"/>
      <c r="DB74" s="1880"/>
      <c r="DC74" s="2121"/>
      <c r="DD74" s="1880"/>
      <c r="DE74" s="1880"/>
      <c r="DF74" s="1880"/>
      <c r="DG74" s="1880"/>
      <c r="DH74" s="1880"/>
      <c r="DI74" s="1880"/>
      <c r="DJ74" s="1880"/>
      <c r="DK74" s="1880"/>
      <c r="DL74" s="1880"/>
      <c r="DM74" s="1880"/>
      <c r="DN74" s="1880"/>
      <c r="DO74" s="1880"/>
      <c r="DP74" s="1880"/>
      <c r="DQ74" s="1880"/>
      <c r="DR74" s="1880"/>
      <c r="DS74" s="1880"/>
      <c r="DT74" s="1880"/>
      <c r="DU74" s="1880"/>
      <c r="DV74" s="1880"/>
      <c r="DW74" s="1880"/>
      <c r="DX74" s="1880"/>
      <c r="DY74" s="1880"/>
      <c r="DZ74" s="1880"/>
      <c r="EA74" s="1880"/>
      <c r="EB74" s="1880"/>
      <c r="EC74" s="1880"/>
      <c r="ED74" s="1880"/>
      <c r="EE74" s="1880"/>
      <c r="EF74" s="1880"/>
      <c r="EG74" s="1880"/>
      <c r="EH74" s="1880"/>
      <c r="EI74" s="1880"/>
      <c r="EJ74" s="1880"/>
      <c r="EK74" s="1880"/>
      <c r="EL74" s="1880"/>
      <c r="EM74" s="1880"/>
      <c r="EN74" s="1880"/>
      <c r="EO74" s="1880"/>
      <c r="EP74" s="1880"/>
      <c r="EQ74" s="1880"/>
    </row>
    <row r="75" spans="1:149" ht="30.75" customHeight="1">
      <c r="A75" s="2449"/>
      <c r="B75" s="2439" t="str">
        <f>_xlfn.LET(
_xlpm.IsNotAttrDynamic, D75="",
_xlpm.Attr,_PL!F75,
_xlpm.NotInUse,Y75=D75,
_xlpm.RESULT, IF(_xlpm.IsNotAttrDynamic, _xlpm.Attr, IF( _xlpm.NotInUse, "", Y75)
),IF(_xlpm.RESULT ="", "", _xlpm.RESULT))</f>
        <v/>
      </c>
      <c r="C75" s="2439" t="str" cm="1">
        <f t="array" ref="C75">IFBLANK(_PL!C75,"")</f>
        <v/>
      </c>
      <c r="D75" s="1548"/>
      <c r="E75" s="2453"/>
      <c r="F75" s="578"/>
      <c r="G75" s="578"/>
      <c r="H75" s="585"/>
      <c r="I75" s="585"/>
      <c r="J75" s="401"/>
      <c r="K75" s="578" t="str">
        <f t="shared" si="17"/>
        <v>No</v>
      </c>
      <c r="L75" s="37"/>
      <c r="N75" s="158"/>
      <c r="O75" s="101"/>
      <c r="P75" s="52"/>
      <c r="Q75" s="101"/>
      <c r="R75" s="126"/>
      <c r="S75" s="101"/>
      <c r="T75" s="101"/>
      <c r="U75" s="39"/>
      <c r="V75" s="37"/>
      <c r="W75" s="756" t="s">
        <v>94</v>
      </c>
      <c r="X75" s="2499">
        <f>_PL!X75</f>
        <v>0</v>
      </c>
      <c r="Y75" s="757" t="str">
        <f>val_company&amp; " P&amp;L Accounts"</f>
        <v>Therme Horizon P&amp;L Accounts</v>
      </c>
      <c r="Z75" s="548"/>
      <c r="AA75" s="125"/>
      <c r="AB75" s="561" t="s">
        <v>95</v>
      </c>
      <c r="AC75" s="125"/>
      <c r="AD75" s="2640" t="str">
        <f>$W$72</f>
        <v>Budget</v>
      </c>
      <c r="AE75" s="2640" t="str">
        <f t="shared" ref="AE75:BN75" si="22">$W$72</f>
        <v>Budget</v>
      </c>
      <c r="AF75" s="2640" t="str">
        <f t="shared" si="22"/>
        <v>Budget</v>
      </c>
      <c r="AG75" s="2640" t="str">
        <f t="shared" si="22"/>
        <v>Budget</v>
      </c>
      <c r="AH75" s="2640" t="str">
        <f t="shared" si="22"/>
        <v>Budget</v>
      </c>
      <c r="AI75" s="2640" t="str">
        <f t="shared" si="22"/>
        <v>Budget</v>
      </c>
      <c r="AJ75" s="2640" t="str">
        <f t="shared" si="22"/>
        <v>Budget</v>
      </c>
      <c r="AK75" s="2640" t="str">
        <f t="shared" si="22"/>
        <v>Budget</v>
      </c>
      <c r="AL75" s="2640" t="str">
        <f t="shared" si="22"/>
        <v>Budget</v>
      </c>
      <c r="AM75" s="2640" t="str">
        <f t="shared" si="22"/>
        <v>Budget</v>
      </c>
      <c r="AN75" s="2640" t="str">
        <f t="shared" si="22"/>
        <v>Budget</v>
      </c>
      <c r="AO75" s="2640" t="str">
        <f t="shared" si="22"/>
        <v>Budget</v>
      </c>
      <c r="AP75" s="2640" t="str">
        <f t="shared" si="22"/>
        <v>Budget</v>
      </c>
      <c r="AQ75" s="2640" t="str">
        <f t="shared" si="22"/>
        <v>Budget</v>
      </c>
      <c r="AR75" s="2640" t="str">
        <f t="shared" si="22"/>
        <v>Budget</v>
      </c>
      <c r="AS75" s="2640" t="str">
        <f t="shared" si="22"/>
        <v>Budget</v>
      </c>
      <c r="AT75" s="2640" t="str">
        <f t="shared" si="22"/>
        <v>Budget</v>
      </c>
      <c r="AU75" s="2640" t="str">
        <f t="shared" si="22"/>
        <v>Budget</v>
      </c>
      <c r="AV75" s="2640" t="str">
        <f t="shared" si="22"/>
        <v>Budget</v>
      </c>
      <c r="AW75" s="2640" t="str">
        <f t="shared" si="22"/>
        <v>Budget</v>
      </c>
      <c r="AX75" s="2640" t="str">
        <f t="shared" si="22"/>
        <v>Budget</v>
      </c>
      <c r="AY75" s="2640" t="str">
        <f t="shared" si="22"/>
        <v>Budget</v>
      </c>
      <c r="AZ75" s="2640" t="str">
        <f t="shared" si="22"/>
        <v>Budget</v>
      </c>
      <c r="BA75" s="2640" t="str">
        <f t="shared" si="22"/>
        <v>Budget</v>
      </c>
      <c r="BB75" s="2640" t="str">
        <f t="shared" si="22"/>
        <v>Budget</v>
      </c>
      <c r="BC75" s="2640" t="str">
        <f t="shared" si="22"/>
        <v>Budget</v>
      </c>
      <c r="BD75" s="2640" t="str">
        <f t="shared" si="22"/>
        <v>Budget</v>
      </c>
      <c r="BE75" s="2640" t="str">
        <f t="shared" si="22"/>
        <v>Budget</v>
      </c>
      <c r="BF75" s="2640" t="str">
        <f t="shared" si="22"/>
        <v>Budget</v>
      </c>
      <c r="BG75" s="2640" t="str">
        <f t="shared" si="22"/>
        <v>Budget</v>
      </c>
      <c r="BH75" s="2640" t="str">
        <f t="shared" si="22"/>
        <v>Budget</v>
      </c>
      <c r="BI75" s="2640" t="str">
        <f t="shared" si="22"/>
        <v>Budget</v>
      </c>
      <c r="BJ75" s="2640" t="str">
        <f t="shared" si="22"/>
        <v>Budget</v>
      </c>
      <c r="BK75" s="2640" t="str">
        <f t="shared" si="22"/>
        <v>Budget</v>
      </c>
      <c r="BL75" s="2640" t="str">
        <f t="shared" si="22"/>
        <v>Budget</v>
      </c>
      <c r="BM75" s="2640" t="str">
        <f t="shared" si="22"/>
        <v>Budget</v>
      </c>
      <c r="BN75" s="2640" t="str">
        <f t="shared" si="22"/>
        <v>Budget</v>
      </c>
      <c r="BO75" s="2500"/>
      <c r="BP75" s="2500"/>
      <c r="BQ75" s="2500"/>
      <c r="BR75" s="2500"/>
      <c r="BS75" s="2500"/>
      <c r="BT75" s="2500"/>
      <c r="BU75" s="2500"/>
      <c r="BV75" s="2500"/>
      <c r="BW75" s="2500"/>
      <c r="BX75" s="2500"/>
      <c r="BY75" s="2500"/>
      <c r="BZ75" s="2500"/>
      <c r="CA75" s="34"/>
      <c r="CC75" s="58"/>
      <c r="CD75" s="1720" t="str" cm="1">
        <f t="array" ref="CD75">fx_scenarioConverter($W72)</f>
        <v>Budget</v>
      </c>
      <c r="CE75" s="1721" t="str" cm="1">
        <f t="array" ref="CE75">fx_scenarioConverter($W72)</f>
        <v>Budget</v>
      </c>
      <c r="CF75" s="128"/>
      <c r="CG75" s="1734" t="str" cm="1">
        <f t="array" ref="CG75">fx_scenarioConverter($W72)</f>
        <v>Budget</v>
      </c>
      <c r="CH75" s="1735" t="str" cm="1">
        <f t="array" ref="CH75">fx_scenarioConverter($W72)</f>
        <v>Budget</v>
      </c>
      <c r="CI75" s="207"/>
      <c r="CJ75" s="1724" t="str" cm="1">
        <f t="array" ref="CJ75">fx_scenarioConverter($W72)</f>
        <v>Budget</v>
      </c>
      <c r="CK75" s="1725" t="str" cm="1">
        <f t="array" ref="CK75">fx_scenarioConverter($W72)</f>
        <v>Budget</v>
      </c>
      <c r="CL75" s="88"/>
      <c r="CM75" s="1198" t="str">
        <f>CM$19</f>
        <v>Original Budget</v>
      </c>
      <c r="CN75" s="1198" t="str">
        <f t="shared" ref="CN75:CN97" si="23">CN19</f>
        <v>LE</v>
      </c>
      <c r="CO75" s="88"/>
      <c r="CP75" s="1198" t="str">
        <f>CP$19</f>
        <v>Original Budget</v>
      </c>
      <c r="CQ75" s="1198" t="str">
        <f t="shared" ref="CQ75:CQ97" si="24">CQ19</f>
        <v>LE</v>
      </c>
      <c r="CR75" s="34"/>
      <c r="CS75" s="2056"/>
      <c r="CT75" s="1880"/>
      <c r="CU75" s="1880"/>
      <c r="CV75" s="1880"/>
      <c r="CW75" s="1880"/>
      <c r="CX75" s="2121"/>
      <c r="CY75" s="1880"/>
      <c r="CZ75" s="1880"/>
      <c r="DA75" s="1880"/>
      <c r="DB75" s="1880"/>
      <c r="DC75" s="2121"/>
      <c r="DD75" s="1880"/>
      <c r="DE75" s="1880"/>
      <c r="DF75" s="1880"/>
      <c r="DG75" s="1880"/>
      <c r="DH75" s="1880"/>
      <c r="DI75" s="1880"/>
      <c r="DJ75" s="1880"/>
      <c r="DK75" s="1880"/>
      <c r="DL75" s="1880"/>
      <c r="DM75" s="1880"/>
      <c r="DN75" s="1880"/>
      <c r="DO75" s="1880"/>
      <c r="DP75" s="1880"/>
      <c r="DQ75" s="1880"/>
      <c r="DR75" s="1880"/>
      <c r="DS75" s="1880"/>
      <c r="DT75" s="1880"/>
      <c r="DU75" s="1880"/>
      <c r="DV75" s="1880"/>
      <c r="DW75" s="1880"/>
      <c r="DX75" s="1880"/>
      <c r="DY75" s="1880"/>
      <c r="DZ75" s="1880"/>
      <c r="EA75" s="1880"/>
      <c r="EB75" s="1880"/>
      <c r="EC75" s="1880"/>
      <c r="ED75" s="1880"/>
      <c r="EE75" s="1880"/>
      <c r="EF75" s="1880"/>
      <c r="EG75" s="1880"/>
      <c r="EH75" s="1880"/>
      <c r="EI75" s="1880"/>
      <c r="EJ75" s="1880"/>
      <c r="EK75" s="1880"/>
      <c r="EL75" s="1880"/>
      <c r="EM75" s="1880"/>
      <c r="EN75" s="1880"/>
      <c r="EO75" s="1880"/>
      <c r="EP75" s="1880"/>
      <c r="EQ75" s="1880"/>
      <c r="ER75" s="1880"/>
      <c r="ES75" s="1880"/>
    </row>
    <row r="76" spans="1:149" ht="21" customHeight="1">
      <c r="A76" s="1625" t="s">
        <v>96</v>
      </c>
      <c r="B76" s="2501" t="str">
        <f>_xlfn.LET(
_xlpm.IsNotAttrDynamic, D76="",
_xlpm.Attr,_PL!F76,
_xlpm.NotInUse,Y76=D76,
_xlpm.RESULT, IF(_xlpm.IsNotAttrDynamic, _xlpm.Attr, IF( _xlpm.NotInUse, "", Y76)
),IF(_xlpm.RESULT ="", "", _xlpm.RESULT))</f>
        <v>Net Revenue</v>
      </c>
      <c r="C76" s="2501" t="str" cm="1">
        <f t="array" ref="C76">IFBLANK(_PL!C76,"")</f>
        <v>Net Revenue (Company View)</v>
      </c>
      <c r="D76" s="1548"/>
      <c r="E76" s="2440" t="e" cm="1">
        <f t="array" aca="1" ref="E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)($AD76:$CQ76, Z76)</f>
        <v>#NAME?</v>
      </c>
      <c r="F76" s="578"/>
      <c r="G76" s="578"/>
      <c r="H76" s="401">
        <v>0</v>
      </c>
      <c r="I76" s="401">
        <v>1</v>
      </c>
      <c r="J76" s="401" cm="1">
        <f t="array" ref="J76">IFBLANK( Z76,"")</f>
        <v>1</v>
      </c>
      <c r="K76" s="578" t="str">
        <f t="shared" si="17"/>
        <v>Yes</v>
      </c>
      <c r="L76" s="37"/>
      <c r="N76" s="158"/>
      <c r="O76" s="101"/>
      <c r="P76" s="52"/>
      <c r="Q76" s="101"/>
      <c r="R76" s="126"/>
      <c r="S76" s="101"/>
      <c r="T76" s="101"/>
      <c r="U76" s="39"/>
      <c r="V76" s="37"/>
      <c r="W76" s="557" t="str" cm="1">
        <f t="array" ref="W76">fx_scenarioConverter($W$72)</f>
        <v>Budget</v>
      </c>
      <c r="X76" s="2452">
        <f>_PL!X76</f>
        <v>1</v>
      </c>
      <c r="Y76" s="1134">
        <f t="shared" ref="Y76:Y81" si="25">Y20</f>
        <v>2</v>
      </c>
      <c r="Z76" s="198" cm="1">
        <f t="array" ref="Z76">_xlfn.SWITCH(
    TRUE,
    _PL!$L76=TRUE, 1,
    _PL!$L76=FALSE,-1,
    _PL!$L76=-1,0,
""
)</f>
        <v>1</v>
      </c>
      <c r="AA76" s="200"/>
      <c r="AB76" s="1134" t="str">
        <f>_PL!AB76</f>
        <v>Net Revenue</v>
      </c>
      <c r="AC76" s="275" t="e" cm="1" vm="5">
        <f t="array" aca="1" ref="AC76" ca="1">_xlfn.LET(
_xlpm._termname, $AB76,
_xlpm._iconname, "find",
_xlpm._icon, fx_getIcon(_xlpm._iconname),
_xlpm._location, _xlfn.XLOOKUP(LOWER(_xlpm._termname), LOWER(tbl_acctDef[Term]),tbl_acctDef[Term]),
_xlpm._hyperlink, HYPERLINK("#"&amp;CELL("address",_xlpm._location), _xlpm._icon),
IFERROR(_xlpm._hyperlink,"")
)</f>
        <v>#VALUE!</v>
      </c>
      <c r="AD76" s="2441">
        <v>1</v>
      </c>
      <c r="AE76" s="2441">
        <v>1</v>
      </c>
      <c r="AF76" s="2441">
        <v>1</v>
      </c>
      <c r="AG76" s="2441">
        <v>1</v>
      </c>
      <c r="AH76" s="2441">
        <v>1</v>
      </c>
      <c r="AI76" s="2441">
        <v>1</v>
      </c>
      <c r="AJ76" s="2441">
        <v>1</v>
      </c>
      <c r="AK76" s="2441">
        <v>1</v>
      </c>
      <c r="AL76" s="2441">
        <v>1</v>
      </c>
      <c r="AM76" s="2441">
        <v>1</v>
      </c>
      <c r="AN76" s="2441">
        <v>1</v>
      </c>
      <c r="AO76" s="2441">
        <v>1</v>
      </c>
      <c r="AP76" s="2441">
        <v>1</v>
      </c>
      <c r="AQ76" s="2441">
        <v>1</v>
      </c>
      <c r="AR76" s="2441">
        <v>1</v>
      </c>
      <c r="AS76" s="2441">
        <v>1</v>
      </c>
      <c r="AT76" s="2441">
        <v>1</v>
      </c>
      <c r="AU76" s="2441">
        <v>1</v>
      </c>
      <c r="AV76" s="2441">
        <v>1</v>
      </c>
      <c r="AW76" s="2441">
        <v>1</v>
      </c>
      <c r="AX76" s="2441">
        <v>1</v>
      </c>
      <c r="AY76" s="2441">
        <v>1</v>
      </c>
      <c r="AZ76" s="2441">
        <v>1</v>
      </c>
      <c r="BA76" s="2441">
        <v>1</v>
      </c>
      <c r="BB76" s="2441">
        <v>1</v>
      </c>
      <c r="BC76" s="2441">
        <v>1</v>
      </c>
      <c r="BD76" s="2441">
        <v>1</v>
      </c>
      <c r="BE76" s="2441">
        <v>1</v>
      </c>
      <c r="BF76" s="2441">
        <v>1</v>
      </c>
      <c r="BG76" s="2441">
        <v>1</v>
      </c>
      <c r="BH76" s="2441">
        <v>1</v>
      </c>
      <c r="BI76" s="2441">
        <v>1</v>
      </c>
      <c r="BJ76" s="2441">
        <v>1</v>
      </c>
      <c r="BK76" s="2441">
        <v>1</v>
      </c>
      <c r="BL76" s="2441">
        <v>1</v>
      </c>
      <c r="BM76" s="2441">
        <v>1</v>
      </c>
      <c r="BN76" s="2441">
        <v>1</v>
      </c>
      <c r="BO76" s="2442"/>
      <c r="BP76" s="2442"/>
      <c r="BQ76" s="2442"/>
      <c r="BR76" s="2442"/>
      <c r="BS76" s="2442"/>
      <c r="BT76" s="2442"/>
      <c r="BU76" s="2442"/>
      <c r="BV76" s="2442"/>
      <c r="BW76" s="2442"/>
      <c r="BX76" s="2442"/>
      <c r="BY76" s="2442"/>
      <c r="BZ76" s="2442"/>
      <c r="CA76" s="34"/>
      <c r="CC76" s="33"/>
      <c r="CD76" s="1772" t="e" cm="1">
        <f t="array" aca="1" ref="CD76" ca="1">_xlfn.LET( _xlpm.CheckBlank, SUM(PL!$AD76:$BN76) = 0, IF(_xlpm.CheckBlank, "", SUM(_xlfn._xlws.FILTER(PL!$AD76:$BN76,(YEAR(PL!$AD$12:$BN$12)=PL!CD$12)*(array_timeline&lt;=PL!CD$11)))))</f>
        <v>#NAME?</v>
      </c>
      <c r="CE76" s="1772" t="e" cm="1">
        <f t="array" aca="1" ref="CE76" ca="1">_xlfn.LET( _xlpm.CheckBlank, SUM(PL!$AD76:$BN76) = 0, IF(_xlpm.CheckBlank, "", SUM(_xlfn._xlws.FILTER(PL!$AD76:$BN76,(YEAR(PL!$AD$12:$BN$12)=PL!CE$12)*(array_timeline&lt;=PL!CE$11)))))</f>
        <v>#NAME?</v>
      </c>
      <c r="CF76" s="88"/>
      <c r="CG76" s="1461" t="e" cm="1">
        <f t="array" aca="1" ref="CG76" ca="1">_xlfn.LET( _xlpm.CheckBlank, SUM(PL!$AD76:$BN76) =0, IF(_xlpm.CheckBlank, "", SUM(_xlfn._xlws.FILTER(PL!$AD76:$BN76,(YEAR(PL!$AD$12:$BN$12)=PL!CG$12)*(array_timeline&lt;=PL!CG$11)))))</f>
        <v>#NAME?</v>
      </c>
      <c r="CH76" s="1461" t="e" cm="1">
        <f t="array" aca="1" ref="CH76" ca="1">_xlfn.LET( _xlpm.CheckBlank, SUM(PL!$AD76:$BN76) =0, IF(_xlpm.CheckBlank, "", SUM(_xlfn._xlws.FILTER(PL!$AD76:$BN76,(YEAR(PL!$AD$12:$BN$12)=PL!CH$12)*(array_timeline&lt;=PL!CH$11)))))</f>
        <v>#NAME?</v>
      </c>
      <c r="CI76" s="88"/>
      <c r="CJ76" s="1461" cm="1">
        <f t="array" ref="CJ76">_xlfn.LET( _xlpm.CheckBlank, SUM(PL!$AD76:$BN76) = 0, IF(_xlpm.CheckBlank, "", SUM(_xlfn.TAKE(_xlfn.DROP(PL!$AD76:$BN76, ,-DATEDIFF(PL!CJ$11, val_asOfDate,"M")),1,-12))))</f>
        <v>12</v>
      </c>
      <c r="CK76" s="1461" cm="1">
        <f t="array" ref="CK76">_xlfn.LET( _xlpm.CheckBlank, SUM(PL!$AD76:$BN76) = 0, IF(_xlpm.CheckBlank, "", SUM(_xlfn.TAKE(_xlfn.DROP(PL!$AD76:$BN76, ,-DATEDIFF(PL!CK$11, val_asOfDate,"M")),1,-12))))</f>
        <v>12</v>
      </c>
      <c r="CL76" s="88"/>
      <c r="CM76" s="2372">
        <f t="shared" ref="CM76:CM97" si="26">CM20</f>
        <v>1</v>
      </c>
      <c r="CN76" s="2372">
        <f t="shared" si="23"/>
        <v>1</v>
      </c>
      <c r="CO76" s="1169"/>
      <c r="CP76" s="2372">
        <f t="shared" ref="CP76:CP97" si="27">CP20</f>
        <v>1</v>
      </c>
      <c r="CQ76" s="2372">
        <f t="shared" si="24"/>
        <v>1</v>
      </c>
      <c r="CR76" s="41"/>
      <c r="CS76" s="2056"/>
      <c r="CT76" s="2085" t="e" cm="1">
        <f t="array" aca="1" ref="CT76" ca="1">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_xldudf_CX_PUSH(Y76,CX_ENTITY,C76,EOMONTH(val_asOfDate,0)),
       ""
     )
   )
)</f>
        <v>#NAME?</v>
      </c>
      <c r="CU76" s="2085" t="e" cm="1">
        <f t="array" aca="1" ref="CU76" ca="1">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_xldudf_CX_PUSH(Y76,CX_ENTITY,C76,EOMONTH(val_asOfDate,1)),
       ""
     )
   )
)</f>
        <v>#NAME?</v>
      </c>
      <c r="CV76" s="2085" t="e" cm="1">
        <f t="array" aca="1" ref="CV76" ca="1">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_xldudf_CX_PUSH(Y76,CX_ENTITY,C76,EOMONTH(val_asOfDate,2)),
       ""
     )
   )
)</f>
        <v>#NAME?</v>
      </c>
      <c r="CW76" s="2085" t="e" cm="1">
        <f t="array" aca="1" ref="CW76" ca="1">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_xldudf_CX_PUSH(Y76,CX_ENTITY,C76,EOMONTH(val_asOfDate,3)),
       ""
     )
   )
)</f>
        <v>#NAME?</v>
      </c>
      <c r="CX76" s="2443"/>
      <c r="CY76" s="1880"/>
      <c r="CZ76" s="1880"/>
      <c r="DA76" s="1880"/>
      <c r="DB76" s="1880"/>
      <c r="DC76" s="2121"/>
      <c r="DD76" s="2445" t="str" cm="1">
        <f t="array" aca="1" ref="DD76" ca="1">IFERROR(IF(AD76*fxVal_normal=_PL!AD76,"",IF(OR(AD76="", NOT(ISNUMBER(AD76)), ISERROR(AD76), $B76=""), "",
   IF($I76=1,
      IFBLANK(
         _xldudf_CX_PUSH(AD76*fxVal_normal, CX_ENTITY, $B76, AD$11, AD$14, AD$75,),
         ""
      ),
      IF($I76=2,
         IFBLANK(
            _xldudf_CX_PUSH(AD76, CX_ENTITY, $B76, AD$11, AD$14, AD$75,),
            ""
         ),
         IF($I76=3,
            "",
            IFBLANK(
               _xldudf_CX_PUSH(AD76, CX_ENTITY, $B76, AD$11, AD$14, AD$75,),
               ""
            )
         )
      )
   )
)),"")</f>
        <v/>
      </c>
      <c r="DE76" s="2445" t="str" cm="1">
        <f t="array" aca="1" ref="DE76" ca="1">IFERROR(IF(AE76*fxVal_normal=_PL!AE76,"",IF(OR(AE76="", NOT(ISNUMBER(AE76)), ISERROR(AE76), $B76=""), "",
   IF($I76=1,
      IFBLANK(
         _xldudf_CX_PUSH(AE76*fxVal_normal, CX_ENTITY, $B76, AE$11, AE$14, AE$75,),
         ""
      ),
      IF($I76=2,
         IFBLANK(
            _xldudf_CX_PUSH(AE76, CX_ENTITY, $B76, AE$11, AE$14, AE$75,),
            ""
         ),
         IF($I76=3,
            "",
            IFBLANK(
               _xldudf_CX_PUSH(AE76, CX_ENTITY, $B76, AE$11, AE$14, AE$75,),
               ""
            )
         )
      )
   )
)),"")</f>
        <v/>
      </c>
      <c r="DF76" s="2445" t="str" cm="1">
        <f t="array" aca="1" ref="DF76" ca="1">IFERROR(IF(AF76*fxVal_normal=_PL!AF76,"",IF(OR(AF76="", NOT(ISNUMBER(AF76)), ISERROR(AF76), $B76=""), "",
   IF($I76=1,
      IFBLANK(
         _xldudf_CX_PUSH(AF76*fxVal_normal, CX_ENTITY, $B76, AF$11, AF$14, AF$75,),
         ""
      ),
      IF($I76=2,
         IFBLANK(
            _xldudf_CX_PUSH(AF76, CX_ENTITY, $B76, AF$11, AF$14, AF$75,),
            ""
         ),
         IF($I76=3,
            "",
            IFBLANK(
               _xldudf_CX_PUSH(AF76, CX_ENTITY, $B76, AF$11, AF$14, AF$75,),
               ""
            )
         )
      )
   )
)),"")</f>
        <v/>
      </c>
      <c r="DG76" s="2445" t="str" cm="1">
        <f t="array" aca="1" ref="DG76" ca="1">IFERROR(IF(AG76*fxVal_normal=_PL!AG76,"",IF(OR(AG76="", NOT(ISNUMBER(AG76)), ISERROR(AG76), $B76=""), "",
   IF($I76=1,
      IFBLANK(
         _xldudf_CX_PUSH(AG76*fxVal_normal, CX_ENTITY, $B76, AG$11, AG$14, AG$75,),
         ""
      ),
      IF($I76=2,
         IFBLANK(
            _xldudf_CX_PUSH(AG76, CX_ENTITY, $B76, AG$11, AG$14, AG$75,),
            ""
         ),
         IF($I76=3,
            "",
            IFBLANK(
               _xldudf_CX_PUSH(AG76, CX_ENTITY, $B76, AG$11, AG$14, AG$75,),
               ""
            )
         )
      )
   )
)),"")</f>
        <v/>
      </c>
      <c r="DH76" s="2445" t="str" cm="1">
        <f t="array" aca="1" ref="DH76" ca="1">IFERROR(IF(AH76*fxVal_normal=_PL!AH76,"",IF(OR(AH76="", NOT(ISNUMBER(AH76)), ISERROR(AH76), $B76=""), "",
   IF($I76=1,
      IFBLANK(
         _xldudf_CX_PUSH(AH76*fxVal_normal, CX_ENTITY, $B76, AH$11, AH$14, AH$75,),
         ""
      ),
      IF($I76=2,
         IFBLANK(
            _xldudf_CX_PUSH(AH76, CX_ENTITY, $B76, AH$11, AH$14, AH$75,),
            ""
         ),
         IF($I76=3,
            "",
            IFBLANK(
               _xldudf_CX_PUSH(AH76, CX_ENTITY, $B76, AH$11, AH$14, AH$75,),
               ""
            )
         )
      )
   )
)),"")</f>
        <v/>
      </c>
      <c r="DI76" s="2445" t="str" cm="1">
        <f t="array" aca="1" ref="DI76" ca="1">IFERROR(IF(AI76*fxVal_normal=_PL!AI76,"",IF(OR(AI76="", NOT(ISNUMBER(AI76)), ISERROR(AI76), $B76=""), "",
   IF($I76=1,
      IFBLANK(
         _xldudf_CX_PUSH(AI76*fxVal_normal, CX_ENTITY, $B76, AI$11, AI$14, AI$75,),
         ""
      ),
      IF($I76=2,
         IFBLANK(
            _xldudf_CX_PUSH(AI76, CX_ENTITY, $B76, AI$11, AI$14, AI$75,),
            ""
         ),
         IF($I76=3,
            "",
            IFBLANK(
               _xldudf_CX_PUSH(AI76, CX_ENTITY, $B76, AI$11, AI$14, AI$75,),
               ""
            )
         )
      )
   )
)),"")</f>
        <v/>
      </c>
      <c r="DJ76" s="2445" t="str" cm="1">
        <f t="array" aca="1" ref="DJ76" ca="1">IFERROR(IF(AJ76*fxVal_normal=_PL!AJ76,"",IF(OR(AJ76="", NOT(ISNUMBER(AJ76)), ISERROR(AJ76), $B76=""), "",
   IF($I76=1,
      IFBLANK(
         _xldudf_CX_PUSH(AJ76*fxVal_normal, CX_ENTITY, $B76, AJ$11, AJ$14, AJ$75,),
         ""
      ),
      IF($I76=2,
         IFBLANK(
            _xldudf_CX_PUSH(AJ76, CX_ENTITY, $B76, AJ$11, AJ$14, AJ$75,),
            ""
         ),
         IF($I76=3,
            "",
            IFBLANK(
               _xldudf_CX_PUSH(AJ76, CX_ENTITY, $B76, AJ$11, AJ$14, AJ$75,),
               ""
            )
         )
      )
   )
)),"")</f>
        <v/>
      </c>
      <c r="DK76" s="2445" t="str" cm="1">
        <f t="array" aca="1" ref="DK76" ca="1">IFERROR(IF(AK76*fxVal_normal=_PL!AK76,"",IF(OR(AK76="", NOT(ISNUMBER(AK76)), ISERROR(AK76), $B76=""), "",
   IF($I76=1,
      IFBLANK(
         _xldudf_CX_PUSH(AK76*fxVal_normal, CX_ENTITY, $B76, AK$11, AK$14, AK$75,),
         ""
      ),
      IF($I76=2,
         IFBLANK(
            _xldudf_CX_PUSH(AK76, CX_ENTITY, $B76, AK$11, AK$14, AK$75,),
            ""
         ),
         IF($I76=3,
            "",
            IFBLANK(
               _xldudf_CX_PUSH(AK76, CX_ENTITY, $B76, AK$11, AK$14, AK$75,),
               ""
            )
         )
      )
   )
)),"")</f>
        <v/>
      </c>
      <c r="DL76" s="2445" t="str" cm="1">
        <f t="array" aca="1" ref="DL76" ca="1">IFERROR(IF(AL76*fxVal_normal=_PL!AL76,"",IF(OR(AL76="", NOT(ISNUMBER(AL76)), ISERROR(AL76), $B76=""), "",
   IF($I76=1,
      IFBLANK(
         _xldudf_CX_PUSH(AL76*fxVal_normal, CX_ENTITY, $B76, AL$11, AL$14, AL$75,),
         ""
      ),
      IF($I76=2,
         IFBLANK(
            _xldudf_CX_PUSH(AL76, CX_ENTITY, $B76, AL$11, AL$14, AL$75,),
            ""
         ),
         IF($I76=3,
            "",
            IFBLANK(
               _xldudf_CX_PUSH(AL76, CX_ENTITY, $B76, AL$11, AL$14, AL$75,),
               ""
            )
         )
      )
   )
)),"")</f>
        <v/>
      </c>
      <c r="DM76" s="2445" t="str" cm="1">
        <f t="array" aca="1" ref="DM76" ca="1">IFERROR(IF(AM76*fxVal_normal=_PL!AM76,"",IF(OR(AM76="", NOT(ISNUMBER(AM76)), ISERROR(AM76), $B76=""), "",
   IF($I76=1,
      IFBLANK(
         _xldudf_CX_PUSH(AM76*fxVal_normal, CX_ENTITY, $B76, AM$11, AM$14, AM$75,),
         ""
      ),
      IF($I76=2,
         IFBLANK(
            _xldudf_CX_PUSH(AM76, CX_ENTITY, $B76, AM$11, AM$14, AM$75,),
            ""
         ),
         IF($I76=3,
            "",
            IFBLANK(
               _xldudf_CX_PUSH(AM76, CX_ENTITY, $B76, AM$11, AM$14, AM$75,),
               ""
            )
         )
      )
   )
)),"")</f>
        <v/>
      </c>
      <c r="DN76" s="2445" t="str" cm="1">
        <f t="array" aca="1" ref="DN76" ca="1">IFERROR(IF(AN76*fxVal_normal=_PL!AN76,"",IF(OR(AN76="", NOT(ISNUMBER(AN76)), ISERROR(AN76), $B76=""), "",
   IF($I76=1,
      IFBLANK(
         _xldudf_CX_PUSH(AN76*fxVal_normal, CX_ENTITY, $B76, AN$11, AN$14, AN$75,),
         ""
      ),
      IF($I76=2,
         IFBLANK(
            _xldudf_CX_PUSH(AN76, CX_ENTITY, $B76, AN$11, AN$14, AN$75,),
            ""
         ),
         IF($I76=3,
            "",
            IFBLANK(
               _xldudf_CX_PUSH(AN76, CX_ENTITY, $B76, AN$11, AN$14, AN$75,),
               ""
            )
         )
      )
   )
)),"")</f>
        <v/>
      </c>
      <c r="DO76" s="2445" t="str" cm="1">
        <f t="array" aca="1" ref="DO76" ca="1">IFERROR(IF(AO76*fxVal_normal=_PL!AO76,"",IF(OR(AO76="", NOT(ISNUMBER(AO76)), ISERROR(AO76), $B76=""), "",
   IF($I76=1,
      IFBLANK(
         _xldudf_CX_PUSH(AO76*fxVal_normal, CX_ENTITY, $B76, AO$11, AO$14, AO$75,),
         ""
      ),
      IF($I76=2,
         IFBLANK(
            _xldudf_CX_PUSH(AO76, CX_ENTITY, $B76, AO$11, AO$14, AO$75,),
            ""
         ),
         IF($I76=3,
            "",
            IFBLANK(
               _xldudf_CX_PUSH(AO76, CX_ENTITY, $B76, AO$11, AO$14, AO$75,),
               ""
            )
         )
      )
   )
)),"")</f>
        <v/>
      </c>
      <c r="DP76" s="2445" t="str" cm="1">
        <f t="array" aca="1" ref="DP76" ca="1">IFERROR(IF(AP76*fxVal_normal=_PL!AP76,"",IF(OR(AP76="", NOT(ISNUMBER(AP76)), ISERROR(AP76), $B76=""), "",
   IF($I76=1,
      IFBLANK(
         _xldudf_CX_PUSH(AP76*fxVal_normal, CX_ENTITY, $B76, AP$11, AP$14, AP$75,),
         ""
      ),
      IF($I76=2,
         IFBLANK(
            _xldudf_CX_PUSH(AP76, CX_ENTITY, $B76, AP$11, AP$14, AP$75,),
            ""
         ),
         IF($I76=3,
            "",
            IFBLANK(
               _xldudf_CX_PUSH(AP76, CX_ENTITY, $B76, AP$11, AP$14, AP$75,),
               ""
            )
         )
      )
   )
)),"")</f>
        <v/>
      </c>
      <c r="DQ76" s="2445" t="str" cm="1">
        <f t="array" aca="1" ref="DQ76" ca="1">IFERROR(IF(AQ76*fxVal_normal=_PL!AQ76,"",IF(OR(AQ76="", NOT(ISNUMBER(AQ76)), ISERROR(AQ76), $B76=""), "",
   IF($I76=1,
      IFBLANK(
         _xldudf_CX_PUSH(AQ76*fxVal_normal, CX_ENTITY, $B76, AQ$11, AQ$14, AQ$75,),
         ""
      ),
      IF($I76=2,
         IFBLANK(
            _xldudf_CX_PUSH(AQ76, CX_ENTITY, $B76, AQ$11, AQ$14, AQ$75,),
            ""
         ),
         IF($I76=3,
            "",
            IFBLANK(
               _xldudf_CX_PUSH(AQ76, CX_ENTITY, $B76, AQ$11, AQ$14, AQ$75,),
               ""
            )
         )
      )
   )
)),"")</f>
        <v/>
      </c>
      <c r="DR76" s="2445" t="str" cm="1">
        <f t="array" aca="1" ref="DR76" ca="1">IFERROR(IF(AR76*fxVal_normal=_PL!AR76,"",IF(OR(AR76="", NOT(ISNUMBER(AR76)), ISERROR(AR76), $B76=""), "",
   IF($I76=1,
      IFBLANK(
         _xldudf_CX_PUSH(AR76*fxVal_normal, CX_ENTITY, $B76, AR$11, AR$14, AR$75,),
         ""
      ),
      IF($I76=2,
         IFBLANK(
            _xldudf_CX_PUSH(AR76, CX_ENTITY, $B76, AR$11, AR$14, AR$75,),
            ""
         ),
         IF($I76=3,
            "",
            IFBLANK(
               _xldudf_CX_PUSH(AR76, CX_ENTITY, $B76, AR$11, AR$14, AR$75,),
               ""
            )
         )
      )
   )
)),"")</f>
        <v/>
      </c>
      <c r="DS76" s="2445" t="str" cm="1">
        <f t="array" aca="1" ref="DS76" ca="1">IFERROR(IF(AS76*fxVal_normal=_PL!AS76,"",IF(OR(AS76="", NOT(ISNUMBER(AS76)), ISERROR(AS76), $B76=""), "",
   IF($I76=1,
      IFBLANK(
         _xldudf_CX_PUSH(AS76*fxVal_normal, CX_ENTITY, $B76, AS$11, AS$14, AS$75,),
         ""
      ),
      IF($I76=2,
         IFBLANK(
            _xldudf_CX_PUSH(AS76, CX_ENTITY, $B76, AS$11, AS$14, AS$75,),
            ""
         ),
         IF($I76=3,
            "",
            IFBLANK(
               _xldudf_CX_PUSH(AS76, CX_ENTITY, $B76, AS$11, AS$14, AS$75,),
               ""
            )
         )
      )
   )
)),"")</f>
        <v/>
      </c>
      <c r="DT76" s="2445" t="str" cm="1">
        <f t="array" aca="1" ref="DT76" ca="1">IFERROR(IF(AT76*fxVal_normal=_PL!AT76,"",IF(OR(AT76="", NOT(ISNUMBER(AT76)), ISERROR(AT76), $B76=""), "",
   IF($I76=1,
      IFBLANK(
         _xldudf_CX_PUSH(AT76*fxVal_normal, CX_ENTITY, $B76, AT$11, AT$14, AT$75,),
         ""
      ),
      IF($I76=2,
         IFBLANK(
            _xldudf_CX_PUSH(AT76, CX_ENTITY, $B76, AT$11, AT$14, AT$75,),
            ""
         ),
         IF($I76=3,
            "",
            IFBLANK(
               _xldudf_CX_PUSH(AT76, CX_ENTITY, $B76, AT$11, AT$14, AT$75,),
               ""
            )
         )
      )
   )
)),"")</f>
        <v/>
      </c>
      <c r="DU76" s="2445" t="str" cm="1">
        <f t="array" aca="1" ref="DU76" ca="1">IFERROR(IF(AU76*fxVal_normal=_PL!AU76,"",IF(OR(AU76="", NOT(ISNUMBER(AU76)), ISERROR(AU76), $B76=""), "",
   IF($I76=1,
      IFBLANK(
         _xldudf_CX_PUSH(AU76*fxVal_normal, CX_ENTITY, $B76, AU$11, AU$14, AU$75,),
         ""
      ),
      IF($I76=2,
         IFBLANK(
            _xldudf_CX_PUSH(AU76, CX_ENTITY, $B76, AU$11, AU$14, AU$75,),
            ""
         ),
         IF($I76=3,
            "",
            IFBLANK(
               _xldudf_CX_PUSH(AU76, CX_ENTITY, $B76, AU$11, AU$14, AU$75,),
               ""
            )
         )
      )
   )
)),"")</f>
        <v/>
      </c>
      <c r="DV76" s="2445" t="str" cm="1">
        <f t="array" aca="1" ref="DV76" ca="1">IFERROR(IF(AV76*fxVal_normal=_PL!AV76,"",IF(OR(AV76="", NOT(ISNUMBER(AV76)), ISERROR(AV76), $B76=""), "",
   IF($I76=1,
      IFBLANK(
         _xldudf_CX_PUSH(AV76*fxVal_normal, CX_ENTITY, $B76, AV$11, AV$14, AV$75,),
         ""
      ),
      IF($I76=2,
         IFBLANK(
            _xldudf_CX_PUSH(AV76, CX_ENTITY, $B76, AV$11, AV$14, AV$75,),
            ""
         ),
         IF($I76=3,
            "",
            IFBLANK(
               _xldudf_CX_PUSH(AV76, CX_ENTITY, $B76, AV$11, AV$14, AV$75,),
               ""
            )
         )
      )
   )
)),"")</f>
        <v/>
      </c>
      <c r="DW76" s="2445" t="str" cm="1">
        <f t="array" aca="1" ref="DW76" ca="1">IFERROR(IF(AW76*fxVal_normal=_PL!AW76,"",IF(OR(AW76="", NOT(ISNUMBER(AW76)), ISERROR(AW76), $B76=""), "",
   IF($I76=1,
      IFBLANK(
         _xldudf_CX_PUSH(AW76*fxVal_normal, CX_ENTITY, $B76, AW$11, AW$14, AW$75,),
         ""
      ),
      IF($I76=2,
         IFBLANK(
            _xldudf_CX_PUSH(AW76, CX_ENTITY, $B76, AW$11, AW$14, AW$75,),
            ""
         ),
         IF($I76=3,
            "",
            IFBLANK(
               _xldudf_CX_PUSH(AW76, CX_ENTITY, $B76, AW$11, AW$14, AW$75,),
               ""
            )
         )
      )
   )
)),"")</f>
        <v/>
      </c>
      <c r="DX76" s="2445" t="str" cm="1">
        <f t="array" aca="1" ref="DX76" ca="1">IFERROR(IF(AX76*fxVal_normal=_PL!AX76,"",IF(OR(AX76="", NOT(ISNUMBER(AX76)), ISERROR(AX76), $B76=""), "",
   IF($I76=1,
      IFBLANK(
         _xldudf_CX_PUSH(AX76*fxVal_normal, CX_ENTITY, $B76, AX$11, AX$14, AX$75,),
         ""
      ),
      IF($I76=2,
         IFBLANK(
            _xldudf_CX_PUSH(AX76, CX_ENTITY, $B76, AX$11, AX$14, AX$75,),
            ""
         ),
         IF($I76=3,
            "",
            IFBLANK(
               _xldudf_CX_PUSH(AX76, CX_ENTITY, $B76, AX$11, AX$14, AX$75,),
               ""
            )
         )
      )
   )
)),"")</f>
        <v/>
      </c>
      <c r="DY76" s="2445" t="str" cm="1">
        <f t="array" aca="1" ref="DY76" ca="1">IFERROR(IF(AY76*fxVal_normal=_PL!AY76,"",IF(OR(AY76="", NOT(ISNUMBER(AY76)), ISERROR(AY76), $B76=""), "",
   IF($I76=1,
      IFBLANK(
         _xldudf_CX_PUSH(AY76*fxVal_normal, CX_ENTITY, $B76, AY$11, AY$14, AY$75,),
         ""
      ),
      IF($I76=2,
         IFBLANK(
            _xldudf_CX_PUSH(AY76, CX_ENTITY, $B76, AY$11, AY$14, AY$75,),
            ""
         ),
         IF($I76=3,
            "",
            IFBLANK(
               _xldudf_CX_PUSH(AY76, CX_ENTITY, $B76, AY$11, AY$14, AY$75,),
               ""
            )
         )
      )
   )
)),"")</f>
        <v/>
      </c>
      <c r="DZ76" s="2445" t="str" cm="1">
        <f t="array" aca="1" ref="DZ76" ca="1">IFERROR(IF(AZ76*fxVal_normal=_PL!AZ76,"",IF(OR(AZ76="", NOT(ISNUMBER(AZ76)), ISERROR(AZ76), $B76=""), "",
   IF($I76=1,
      IFBLANK(
         _xldudf_CX_PUSH(AZ76*fxVal_normal, CX_ENTITY, $B76, AZ$11, AZ$14, AZ$75,),
         ""
      ),
      IF($I76=2,
         IFBLANK(
            _xldudf_CX_PUSH(AZ76, CX_ENTITY, $B76, AZ$11, AZ$14, AZ$75,),
            ""
         ),
         IF($I76=3,
            "",
            IFBLANK(
               _xldudf_CX_PUSH(AZ76, CX_ENTITY, $B76, AZ$11, AZ$14, AZ$75,),
               ""
            )
         )
      )
   )
)),"")</f>
        <v/>
      </c>
      <c r="EA76" s="2445" t="str" cm="1">
        <f t="array" aca="1" ref="EA76" ca="1">IFERROR(IF(BA76*fxVal_normal=_PL!BA76,"",IF(OR(BA76="", NOT(ISNUMBER(BA76)), ISERROR(BA76), $B76=""), "",
   IF($I76=1,
      IFBLANK(
         _xldudf_CX_PUSH(BA76*fxVal_normal, CX_ENTITY, $B76, BA$11, BA$14, BA$75,),
         ""
      ),
      IF($I76=2,
         IFBLANK(
            _xldudf_CX_PUSH(BA76, CX_ENTITY, $B76, BA$11, BA$14, BA$75,),
            ""
         ),
         IF($I76=3,
            "",
            IFBLANK(
               _xldudf_CX_PUSH(BA76, CX_ENTITY, $B76, BA$11, BA$14, BA$75,),
               ""
            )
         )
      )
   )
)),"")</f>
        <v/>
      </c>
      <c r="EB76" s="2445" t="str" cm="1">
        <f t="array" aca="1" ref="EB76" ca="1">IFERROR(IF(BB76*fxVal_normal=_PL!BB76,"",IF(OR(BB76="", NOT(ISNUMBER(BB76)), ISERROR(BB76), $B76=""), "",
   IF($I76=1,
      IFBLANK(
         _xldudf_CX_PUSH(BB76*fxVal_normal, CX_ENTITY, $B76, BB$11, BB$14, BB$75,),
         ""
      ),
      IF($I76=2,
         IFBLANK(
            _xldudf_CX_PUSH(BB76, CX_ENTITY, $B76, BB$11, BB$14, BB$75,),
            ""
         ),
         IF($I76=3,
            "",
            IFBLANK(
               _xldudf_CX_PUSH(BB76, CX_ENTITY, $B76, BB$11, BB$14, BB$75,),
               ""
            )
         )
      )
   )
)),"")</f>
        <v/>
      </c>
      <c r="EC76" s="2445" t="str" cm="1">
        <f t="array" aca="1" ref="EC76" ca="1">IFERROR(IF(BC76*fxVal_normal=_PL!BC76,"",IF(OR(BC76="", NOT(ISNUMBER(BC76)), ISERROR(BC76), $B76=""), "",
   IF($I76=1,
      IFBLANK(
         _xldudf_CX_PUSH(BC76*fxVal_normal, CX_ENTITY, $B76, BC$11, BC$14, BC$75,),
         ""
      ),
      IF($I76=2,
         IFBLANK(
            _xldudf_CX_PUSH(BC76, CX_ENTITY, $B76, BC$11, BC$14, BC$75,),
            ""
         ),
         IF($I76=3,
            "",
            IFBLANK(
               _xldudf_CX_PUSH(BC76, CX_ENTITY, $B76, BC$11, BC$14, BC$75,),
               ""
            )
         )
      )
   )
)),"")</f>
        <v/>
      </c>
      <c r="ED76" s="2445" t="str" cm="1">
        <f t="array" aca="1" ref="ED76" ca="1">IFERROR(IF(BD76*fxVal_normal=_PL!BD76,"",IF(OR(BD76="", NOT(ISNUMBER(BD76)), ISERROR(BD76), $B76=""), "",
   IF($I76=1,
      IFBLANK(
         _xldudf_CX_PUSH(BD76*fxVal_normal, CX_ENTITY, $B76, BD$11, BD$14, BD$75,),
         ""
      ),
      IF($I76=2,
         IFBLANK(
            _xldudf_CX_PUSH(BD76, CX_ENTITY, $B76, BD$11, BD$14, BD$75,),
            ""
         ),
         IF($I76=3,
            "",
            IFBLANK(
               _xldudf_CX_PUSH(BD76, CX_ENTITY, $B76, BD$11, BD$14, BD$75,),
               ""
            )
         )
      )
   )
)),"")</f>
        <v/>
      </c>
      <c r="EE76" s="2445" t="str" cm="1">
        <f t="array" aca="1" ref="EE76" ca="1">IFERROR(IF(BE76*fxVal_normal=_PL!BE76,"",IF(OR(BE76="", NOT(ISNUMBER(BE76)), ISERROR(BE76), $B76=""), "",
   IF($I76=1,
      IFBLANK(
         _xldudf_CX_PUSH(BE76*fxVal_normal, CX_ENTITY, $B76, BE$11, BE$14, BE$75,),
         ""
      ),
      IF($I76=2,
         IFBLANK(
            _xldudf_CX_PUSH(BE76, CX_ENTITY, $B76, BE$11, BE$14, BE$75,),
            ""
         ),
         IF($I76=3,
            "",
            IFBLANK(
               _xldudf_CX_PUSH(BE76, CX_ENTITY, $B76, BE$11, BE$14, BE$75,),
               ""
            )
         )
      )
   )
)),"")</f>
        <v/>
      </c>
      <c r="EF76" s="2445" t="str" cm="1">
        <f t="array" aca="1" ref="EF76" ca="1">IFERROR(IF(BF76*fxVal_normal=_PL!BF76,"",IF(OR(BF76="", NOT(ISNUMBER(BF76)), ISERROR(BF76), $B76=""), "",
   IF($I76=1,
      IFBLANK(
         _xldudf_CX_PUSH(BF76*fxVal_normal, CX_ENTITY, $B76, BF$11, BF$14, BF$75,),
         ""
      ),
      IF($I76=2,
         IFBLANK(
            _xldudf_CX_PUSH(BF76, CX_ENTITY, $B76, BF$11, BF$14, BF$75,),
            ""
         ),
         IF($I76=3,
            "",
            IFBLANK(
               _xldudf_CX_PUSH(BF76, CX_ENTITY, $B76, BF$11, BF$14, BF$75,),
               ""
            )
         )
      )
   )
)),"")</f>
        <v/>
      </c>
      <c r="EG76" s="2445" t="str" cm="1">
        <f t="array" aca="1" ref="EG76" ca="1">IFERROR(IF(BG76*fxVal_normal=_PL!BG76,"",IF(OR(BG76="", NOT(ISNUMBER(BG76)), ISERROR(BG76), $B76=""), "",
   IF($I76=1,
      IFBLANK(
         _xldudf_CX_PUSH(BG76*fxVal_normal, CX_ENTITY, $B76, BG$11, BG$14, BG$75,),
         ""
      ),
      IF($I76=2,
         IFBLANK(
            _xldudf_CX_PUSH(BG76, CX_ENTITY, $B76, BG$11, BG$14, BG$75,),
            ""
         ),
         IF($I76=3,
            "",
            IFBLANK(
               _xldudf_CX_PUSH(BG76, CX_ENTITY, $B76, BG$11, BG$14, BG$75,),
               ""
            )
         )
      )
   )
)),"")</f>
        <v/>
      </c>
      <c r="EH76" s="2445" t="str" cm="1">
        <f t="array" aca="1" ref="EH76" ca="1">IFERROR(IF(BH76*fxVal_normal=_PL!BH76,"",IF(OR(BH76="", NOT(ISNUMBER(BH76)), ISERROR(BH76), $B76=""), "",
   IF($I76=1,
      IFBLANK(
         _xldudf_CX_PUSH(BH76*fxVal_normal, CX_ENTITY, $B76, BH$11, BH$14, BH$75,),
         ""
      ),
      IF($I76=2,
         IFBLANK(
            _xldudf_CX_PUSH(BH76, CX_ENTITY, $B76, BH$11, BH$14, BH$75,),
            ""
         ),
         IF($I76=3,
            "",
            IFBLANK(
               _xldudf_CX_PUSH(BH76, CX_ENTITY, $B76, BH$11, BH$14, BH$75,),
               ""
            )
         )
      )
   )
)),"")</f>
        <v/>
      </c>
      <c r="EI76" s="2445" t="str" cm="1">
        <f t="array" aca="1" ref="EI76" ca="1">IFERROR(IF(BI76*fxVal_normal=_PL!BI76,"",IF(OR(BI76="", NOT(ISNUMBER(BI76)), ISERROR(BI76), $B76=""), "",
   IF($I76=1,
      IFBLANK(
         _xldudf_CX_PUSH(BI76*fxVal_normal, CX_ENTITY, $B76, BI$11, BI$14, BI$75,),
         ""
      ),
      IF($I76=2,
         IFBLANK(
            _xldudf_CX_PUSH(BI76, CX_ENTITY, $B76, BI$11, BI$14, BI$75,),
            ""
         ),
         IF($I76=3,
            "",
            IFBLANK(
               _xldudf_CX_PUSH(BI76, CX_ENTITY, $B76, BI$11, BI$14, BI$75,),
               ""
            )
         )
      )
   )
)),"")</f>
        <v/>
      </c>
      <c r="EJ76" s="2445" t="str" cm="1">
        <f t="array" aca="1" ref="EJ76" ca="1">IFERROR(IF(BJ76*fxVal_normal=_PL!BJ76,"",IF(OR(BJ76="", NOT(ISNUMBER(BJ76)), ISERROR(BJ76), $B76=""), "",
   IF($I76=1,
      IFBLANK(
         _xldudf_CX_PUSH(BJ76*fxVal_normal, CX_ENTITY, $B76, BJ$11, BJ$14, BJ$75,),
         ""
      ),
      IF($I76=2,
         IFBLANK(
            _xldudf_CX_PUSH(BJ76, CX_ENTITY, $B76, BJ$11, BJ$14, BJ$75,),
            ""
         ),
         IF($I76=3,
            "",
            IFBLANK(
               _xldudf_CX_PUSH(BJ76, CX_ENTITY, $B76, BJ$11, BJ$14, BJ$75,),
               ""
            )
         )
      )
   )
)),"")</f>
        <v/>
      </c>
      <c r="EK76" s="2445" t="str" cm="1">
        <f t="array" aca="1" ref="EK76" ca="1">IFERROR(IF(BK76*fxVal_normal=_PL!BK76,"",IF(OR(BK76="", NOT(ISNUMBER(BK76)), ISERROR(BK76), $B76=""), "",
   IF($I76=1,
      IFBLANK(
         _xldudf_CX_PUSH(BK76*fxVal_normal, CX_ENTITY, $B76, BK$11, BK$14, BK$75,),
         ""
      ),
      IF($I76=2,
         IFBLANK(
            _xldudf_CX_PUSH(BK76, CX_ENTITY, $B76, BK$11, BK$14, BK$75,),
            ""
         ),
         IF($I76=3,
            "",
            IFBLANK(
               _xldudf_CX_PUSH(BK76, CX_ENTITY, $B76, BK$11, BK$14, BK$75,),
               ""
            )
         )
      )
   )
)),"")</f>
        <v/>
      </c>
      <c r="EL76" s="2445" t="str" cm="1">
        <f t="array" aca="1" ref="EL76" ca="1">IFERROR(IF(BL76*fxVal_normal=_PL!BL76,"",IF(OR(BL76="", NOT(ISNUMBER(BL76)), ISERROR(BL76), $B76=""), "",
   IF($I76=1,
      IFBLANK(
         _xldudf_CX_PUSH(BL76*fxVal_normal, CX_ENTITY, $B76, BL$11, BL$14, BL$75,),
         ""
      ),
      IF($I76=2,
         IFBLANK(
            _xldudf_CX_PUSH(BL76, CX_ENTITY, $B76, BL$11, BL$14, BL$75,),
            ""
         ),
         IF($I76=3,
            "",
            IFBLANK(
               _xldudf_CX_PUSH(BL76, CX_ENTITY, $B76, BL$11, BL$14, BL$75,),
               ""
            )
         )
      )
   )
)),"")</f>
        <v/>
      </c>
      <c r="EM76" s="2445" t="str" cm="1">
        <f t="array" aca="1" ref="EM76" ca="1">IFERROR(IF(BM76*fxVal_normal=_PL!BM76,"",IF(OR(BM76="", NOT(ISNUMBER(BM76)), ISERROR(BM76), $B76=""), "",
   IF($I76=1,
      IFBLANK(
         _xldudf_CX_PUSH(BM76*fxVal_normal, CX_ENTITY, $B76, BM$11, BM$14, BM$75,),
         ""
      ),
      IF($I76=2,
         IFBLANK(
            _xldudf_CX_PUSH(BM76, CX_ENTITY, $B76, BM$11, BM$14, BM$75,),
            ""
         ),
         IF($I76=3,
            "",
            IFBLANK(
               _xldudf_CX_PUSH(BM76, CX_ENTITY, $B76, BM$11, BM$14, BM$75,),
               ""
            )
         )
      )
   )
)),"")</f>
        <v/>
      </c>
      <c r="EN76" s="2445" t="str" cm="1">
        <f t="array" aca="1" ref="EN76" ca="1">IFERROR(IF(BN76*fxVal_normal=_PL!BN76,"",IF(OR(BN76="", NOT(ISNUMBER(BN76)), ISERROR(BN76), $B76=""), "",
   IF($I76=1,
      IFBLANK(
         _xldudf_CX_PUSH(BN76*fxVal_normal, CX_ENTITY, $B76, BN$11, BN$14, BN$75,),
         ""
      ),
      IF($I76=2,
         IFBLANK(
            _xldudf_CX_PUSH(BN76, CX_ENTITY, $B76, BN$11, BN$14, BN$75,),
            ""
         ),
         IF($I76=3,
            "",
            IFBLANK(
               _xldudf_CX_PUSH(BN76, CX_ENTITY, $B76, BN$11, BN$14, BN$75,),
               ""
            )
         )
      )
   )
)),"")</f>
        <v/>
      </c>
    </row>
    <row r="77" spans="1:149" ht="21" customHeight="1">
      <c r="A77" s="1625"/>
      <c r="B77" s="2501" t="str">
        <f>_xlfn.LET(
_xlpm.IsNotAttrDynamic, D77="",
_xlpm.Attr,_PL!F77,
_xlpm.NotInUse,Y77=D77,
_xlpm.RESULT, IF(_xlpm.IsNotAttrDynamic, _xlpm.Attr, IF( _xlpm.NotInUse, "", Y77)
),IF(_xlpm.RESULT ="", "", _xlpm.RESULT))</f>
        <v>Cost of Sales</v>
      </c>
      <c r="C77" s="2501" t="str" cm="1">
        <f t="array" ref="C77">IFBLANK(_PL!C77,"")</f>
        <v>Cost of Sales (Company View)</v>
      </c>
      <c r="D77" s="1548"/>
      <c r="E77" s="2440" t="e" cm="1">
        <f t="array" aca="1" ref="E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)($AD77:$CQ77, Z77)</f>
        <v>#NAME?</v>
      </c>
      <c r="F77" s="578"/>
      <c r="G77" s="578"/>
      <c r="H77" s="401">
        <v>0</v>
      </c>
      <c r="I77" s="401">
        <v>1</v>
      </c>
      <c r="J77" s="401" cm="1">
        <f t="array" ref="J77">IFBLANK( Z77,"")</f>
        <v>1</v>
      </c>
      <c r="K77" s="578" t="str">
        <f t="shared" si="17"/>
        <v>Yes</v>
      </c>
      <c r="L77" s="37"/>
      <c r="N77" s="158"/>
      <c r="O77" s="101"/>
      <c r="P77" s="52"/>
      <c r="Q77" s="101"/>
      <c r="R77" s="126"/>
      <c r="S77" s="101"/>
      <c r="T77" s="101"/>
      <c r="U77" s="39"/>
      <c r="V77" s="37"/>
      <c r="W77" s="554" t="str">
        <f t="shared" ref="W77:W97" si="28">$W$76</f>
        <v>Budget</v>
      </c>
      <c r="X77" s="2081">
        <f>_PL!X77</f>
        <v>-1</v>
      </c>
      <c r="Y77" s="1134">
        <f t="shared" si="25"/>
        <v>2</v>
      </c>
      <c r="Z77" s="198" cm="1">
        <f t="array" ref="Z77">_xlfn.SWITCH(
    TRUE,
    _PL!$L77=TRUE, 1,
    _PL!$L77=FALSE,-1,
    _PL!$L77=-1,0,
""
)</f>
        <v>1</v>
      </c>
      <c r="AA77" s="200"/>
      <c r="AB77" s="1134" t="str">
        <f>_PL!AB77</f>
        <v>Cost of Sales</v>
      </c>
      <c r="AC77" s="275" t="e" cm="1" vm="5">
        <f t="array" aca="1" ref="AC77" ca="1">_xlfn.LET(
_xlpm._termname, $AB77,
_xlpm._iconname, "find",
_xlpm._icon, fx_getIcon(_xlpm._iconname),
_xlpm._location, _xlfn.XLOOKUP(LOWER(_xlpm._termname), LOWER(tbl_acctDef[Term]),tbl_acctDef[Term]),
_xlpm._hyperlink, HYPERLINK("#"&amp;CELL("address",_xlpm._location), _xlpm._icon),
IFERROR(_xlpm._hyperlink,"")
)</f>
        <v>#VALUE!</v>
      </c>
      <c r="AD77" s="2441">
        <v>1</v>
      </c>
      <c r="AE77" s="2441">
        <v>1</v>
      </c>
      <c r="AF77" s="2441">
        <v>1</v>
      </c>
      <c r="AG77" s="2441">
        <v>1</v>
      </c>
      <c r="AH77" s="2441">
        <v>1</v>
      </c>
      <c r="AI77" s="2441">
        <v>1</v>
      </c>
      <c r="AJ77" s="2441">
        <v>1</v>
      </c>
      <c r="AK77" s="2441">
        <v>1</v>
      </c>
      <c r="AL77" s="2441">
        <v>1</v>
      </c>
      <c r="AM77" s="2441">
        <v>1</v>
      </c>
      <c r="AN77" s="2441">
        <v>1</v>
      </c>
      <c r="AO77" s="2441">
        <v>1</v>
      </c>
      <c r="AP77" s="2441">
        <v>1</v>
      </c>
      <c r="AQ77" s="2441">
        <v>1</v>
      </c>
      <c r="AR77" s="2441">
        <v>1</v>
      </c>
      <c r="AS77" s="2441">
        <v>1</v>
      </c>
      <c r="AT77" s="2441">
        <v>1</v>
      </c>
      <c r="AU77" s="2441">
        <v>1</v>
      </c>
      <c r="AV77" s="2441">
        <v>1</v>
      </c>
      <c r="AW77" s="2441">
        <v>1</v>
      </c>
      <c r="AX77" s="2441">
        <v>1</v>
      </c>
      <c r="AY77" s="2441">
        <v>1</v>
      </c>
      <c r="AZ77" s="2441">
        <v>1</v>
      </c>
      <c r="BA77" s="2441">
        <v>1</v>
      </c>
      <c r="BB77" s="2441">
        <v>1</v>
      </c>
      <c r="BC77" s="2441">
        <v>1</v>
      </c>
      <c r="BD77" s="2441">
        <v>1</v>
      </c>
      <c r="BE77" s="2441">
        <v>1</v>
      </c>
      <c r="BF77" s="2441">
        <v>1</v>
      </c>
      <c r="BG77" s="2441">
        <v>1</v>
      </c>
      <c r="BH77" s="2441">
        <v>1</v>
      </c>
      <c r="BI77" s="2441">
        <v>1</v>
      </c>
      <c r="BJ77" s="2441">
        <v>1</v>
      </c>
      <c r="BK77" s="2441">
        <v>1</v>
      </c>
      <c r="BL77" s="2441">
        <v>1</v>
      </c>
      <c r="BM77" s="2441">
        <v>1</v>
      </c>
      <c r="BN77" s="2441">
        <v>1</v>
      </c>
      <c r="BO77" s="2442"/>
      <c r="BP77" s="2442"/>
      <c r="BQ77" s="2442"/>
      <c r="BR77" s="2442"/>
      <c r="BS77" s="2442"/>
      <c r="BT77" s="2442"/>
      <c r="BU77" s="2442"/>
      <c r="BV77" s="2442"/>
      <c r="BW77" s="2442"/>
      <c r="BX77" s="2442"/>
      <c r="BY77" s="2442"/>
      <c r="BZ77" s="2442"/>
      <c r="CA77" s="34"/>
      <c r="CC77" s="33"/>
      <c r="CD77" s="1772" t="e" cm="1">
        <f t="array" aca="1" ref="CD77" ca="1">_xlfn.LET( _xlpm.CheckBlank, SUM(PL!$AD77:$BN77) = 0, IF(_xlpm.CheckBlank, "", SUM(_xlfn._xlws.FILTER(PL!$AD77:$BN77,(YEAR(PL!$AD$12:$BN$12)=PL!CD$12)*(array_timeline&lt;=PL!CD$11)))))</f>
        <v>#NAME?</v>
      </c>
      <c r="CE77" s="1772" t="e" cm="1">
        <f t="array" aca="1" ref="CE77" ca="1">_xlfn.LET( _xlpm.CheckBlank, SUM(PL!$AD77:$BN77) = 0, IF(_xlpm.CheckBlank, "", SUM(_xlfn._xlws.FILTER(PL!$AD77:$BN77,(YEAR(PL!$AD$12:$BN$12)=PL!CE$12)*(array_timeline&lt;=PL!CE$11)))))</f>
        <v>#NAME?</v>
      </c>
      <c r="CF77" s="88"/>
      <c r="CG77" s="1461" t="e" cm="1">
        <f t="array" aca="1" ref="CG77" ca="1">_xlfn.LET( _xlpm.CheckBlank, SUM(PL!$AD77:$BN77) =0, IF(_xlpm.CheckBlank, "", SUM(_xlfn._xlws.FILTER(PL!$AD77:$BN77,(YEAR(PL!$AD$12:$BN$12)=PL!CG$12)*(array_timeline&lt;=PL!CG$11)))))</f>
        <v>#NAME?</v>
      </c>
      <c r="CH77" s="1461" t="e" cm="1">
        <f t="array" aca="1" ref="CH77" ca="1">_xlfn.LET( _xlpm.CheckBlank, SUM(PL!$AD77:$BN77) =0, IF(_xlpm.CheckBlank, "", SUM(_xlfn._xlws.FILTER(PL!$AD77:$BN77,(YEAR(PL!$AD$12:$BN$12)=PL!CH$12)*(array_timeline&lt;=PL!CH$11)))))</f>
        <v>#NAME?</v>
      </c>
      <c r="CI77" s="88"/>
      <c r="CJ77" s="1461" cm="1">
        <f t="array" ref="CJ77">_xlfn.LET( _xlpm.CheckBlank, SUM(PL!$AD77:$BN77) = 0, IF(_xlpm.CheckBlank, "", SUM(_xlfn.TAKE(_xlfn.DROP(PL!$AD77:$BN77, ,-DATEDIFF(PL!CJ$11, val_asOfDate,"M")),1,-12))))</f>
        <v>12</v>
      </c>
      <c r="CK77" s="1461" cm="1">
        <f t="array" ref="CK77">_xlfn.LET( _xlpm.CheckBlank, SUM(PL!$AD77:$BN77) = 0, IF(_xlpm.CheckBlank, "", SUM(_xlfn.TAKE(_xlfn.DROP(PL!$AD77:$BN77, ,-DATEDIFF(PL!CK$11, val_asOfDate,"M")),1,-12))))</f>
        <v>12</v>
      </c>
      <c r="CL77" s="88"/>
      <c r="CM77" s="2372">
        <f t="shared" si="26"/>
        <v>1</v>
      </c>
      <c r="CN77" s="2372">
        <f t="shared" si="23"/>
        <v>1</v>
      </c>
      <c r="CO77" s="1169"/>
      <c r="CP77" s="2372">
        <f t="shared" si="27"/>
        <v>1</v>
      </c>
      <c r="CQ77" s="2372">
        <f t="shared" si="24"/>
        <v>1</v>
      </c>
      <c r="CR77" s="34"/>
      <c r="CS77" s="2056"/>
      <c r="CT77" s="2085" t="e" cm="1">
        <f t="array" aca="1" ref="CT77" ca="1">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_xldudf_CX_PUSH(Y77,CX_ENTITY,C77,EOMONTH(val_asOfDate,0)),
       ""
     )
   )
)</f>
        <v>#NAME?</v>
      </c>
      <c r="CU77" s="2085" t="e" cm="1">
        <f t="array" aca="1" ref="CU77" ca="1">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_xldudf_CX_PUSH(Y77,CX_ENTITY,C77,EOMONTH(val_asOfDate,1)),
       ""
     )
   )
)</f>
        <v>#NAME?</v>
      </c>
      <c r="CV77" s="2085" t="e" cm="1">
        <f t="array" aca="1" ref="CV77" ca="1">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_xldudf_CX_PUSH(Y77,CX_ENTITY,C77,EOMONTH(val_asOfDate,2)),
       ""
     )
   )
)</f>
        <v>#NAME?</v>
      </c>
      <c r="CW77" s="2085" t="e" cm="1">
        <f t="array" aca="1" ref="CW77" ca="1">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_xldudf_CX_PUSH(Y77,CX_ENTITY,C77,EOMONTH(val_asOfDate,3)),
       ""
     )
   )
)</f>
        <v>#NAME?</v>
      </c>
      <c r="CX77" s="2443"/>
      <c r="CY77" s="1880"/>
      <c r="CZ77" s="1880"/>
      <c r="DA77" s="1880"/>
      <c r="DB77" s="1880"/>
      <c r="DC77" s="2121"/>
      <c r="DD77" s="2445" t="str" cm="1">
        <f t="array" aca="1" ref="DD77" ca="1">IFERROR(IF(AD77*fxVal_normal=_PL!AD77,"",IF(OR(AD77="", NOT(ISNUMBER(AD77)), ISERROR(AD77), $B77=""), "",
   IF($I77=1,
      IFBLANK(
         _xldudf_CX_PUSH(AD77*fxVal_normal, CX_ENTITY, $B77, AD$11, AD$14, AD$75,),
         ""
      ),
      IF($I77=2,
         IFBLANK(
            _xldudf_CX_PUSH(AD77, CX_ENTITY, $B77, AD$11, AD$14, AD$75,),
            ""
         ),
         IF($I77=3,
            "",
            IFBLANK(
               _xldudf_CX_PUSH(AD77, CX_ENTITY, $B77, AD$11, AD$14, AD$75,),
               ""
            )
         )
      )
   )
)),"")</f>
        <v/>
      </c>
      <c r="DE77" s="2445" t="str" cm="1">
        <f t="array" aca="1" ref="DE77" ca="1">IFERROR(IF(AE77*fxVal_normal=_PL!AE77,"",IF(OR(AE77="", NOT(ISNUMBER(AE77)), ISERROR(AE77), $B77=""), "",
   IF($I77=1,
      IFBLANK(
         _xldudf_CX_PUSH(AE77*fxVal_normal, CX_ENTITY, $B77, AE$11, AE$14, AE$75,),
         ""
      ),
      IF($I77=2,
         IFBLANK(
            _xldudf_CX_PUSH(AE77, CX_ENTITY, $B77, AE$11, AE$14, AE$75,),
            ""
         ),
         IF($I77=3,
            "",
            IFBLANK(
               _xldudf_CX_PUSH(AE77, CX_ENTITY, $B77, AE$11, AE$14, AE$75,),
               ""
            )
         )
      )
   )
)),"")</f>
        <v/>
      </c>
      <c r="DF77" s="2445" t="str" cm="1">
        <f t="array" aca="1" ref="DF77" ca="1">IFERROR(IF(AF77*fxVal_normal=_PL!AF77,"",IF(OR(AF77="", NOT(ISNUMBER(AF77)), ISERROR(AF77), $B77=""), "",
   IF($I77=1,
      IFBLANK(
         _xldudf_CX_PUSH(AF77*fxVal_normal, CX_ENTITY, $B77, AF$11, AF$14, AF$75,),
         ""
      ),
      IF($I77=2,
         IFBLANK(
            _xldudf_CX_PUSH(AF77, CX_ENTITY, $B77, AF$11, AF$14, AF$75,),
            ""
         ),
         IF($I77=3,
            "",
            IFBLANK(
               _xldudf_CX_PUSH(AF77, CX_ENTITY, $B77, AF$11, AF$14, AF$75,),
               ""
            )
         )
      )
   )
)),"")</f>
        <v/>
      </c>
      <c r="DG77" s="2445" t="str" cm="1">
        <f t="array" aca="1" ref="DG77" ca="1">IFERROR(IF(AG77*fxVal_normal=_PL!AG77,"",IF(OR(AG77="", NOT(ISNUMBER(AG77)), ISERROR(AG77), $B77=""), "",
   IF($I77=1,
      IFBLANK(
         _xldudf_CX_PUSH(AG77*fxVal_normal, CX_ENTITY, $B77, AG$11, AG$14, AG$75,),
         ""
      ),
      IF($I77=2,
         IFBLANK(
            _xldudf_CX_PUSH(AG77, CX_ENTITY, $B77, AG$11, AG$14, AG$75,),
            ""
         ),
         IF($I77=3,
            "",
            IFBLANK(
               _xldudf_CX_PUSH(AG77, CX_ENTITY, $B77, AG$11, AG$14, AG$75,),
               ""
            )
         )
      )
   )
)),"")</f>
        <v/>
      </c>
      <c r="DH77" s="2445" t="str" cm="1">
        <f t="array" aca="1" ref="DH77" ca="1">IFERROR(IF(AH77*fxVal_normal=_PL!AH77,"",IF(OR(AH77="", NOT(ISNUMBER(AH77)), ISERROR(AH77), $B77=""), "",
   IF($I77=1,
      IFBLANK(
         _xldudf_CX_PUSH(AH77*fxVal_normal, CX_ENTITY, $B77, AH$11, AH$14, AH$75,),
         ""
      ),
      IF($I77=2,
         IFBLANK(
            _xldudf_CX_PUSH(AH77, CX_ENTITY, $B77, AH$11, AH$14, AH$75,),
            ""
         ),
         IF($I77=3,
            "",
            IFBLANK(
               _xldudf_CX_PUSH(AH77, CX_ENTITY, $B77, AH$11, AH$14, AH$75,),
               ""
            )
         )
      )
   )
)),"")</f>
        <v/>
      </c>
      <c r="DI77" s="2445" t="str" cm="1">
        <f t="array" aca="1" ref="DI77" ca="1">IFERROR(IF(AI77*fxVal_normal=_PL!AI77,"",IF(OR(AI77="", NOT(ISNUMBER(AI77)), ISERROR(AI77), $B77=""), "",
   IF($I77=1,
      IFBLANK(
         _xldudf_CX_PUSH(AI77*fxVal_normal, CX_ENTITY, $B77, AI$11, AI$14, AI$75,),
         ""
      ),
      IF($I77=2,
         IFBLANK(
            _xldudf_CX_PUSH(AI77, CX_ENTITY, $B77, AI$11, AI$14, AI$75,),
            ""
         ),
         IF($I77=3,
            "",
            IFBLANK(
               _xldudf_CX_PUSH(AI77, CX_ENTITY, $B77, AI$11, AI$14, AI$75,),
               ""
            )
         )
      )
   )
)),"")</f>
        <v/>
      </c>
      <c r="DJ77" s="2445" t="str" cm="1">
        <f t="array" aca="1" ref="DJ77" ca="1">IFERROR(IF(AJ77*fxVal_normal=_PL!AJ77,"",IF(OR(AJ77="", NOT(ISNUMBER(AJ77)), ISERROR(AJ77), $B77=""), "",
   IF($I77=1,
      IFBLANK(
         _xldudf_CX_PUSH(AJ77*fxVal_normal, CX_ENTITY, $B77, AJ$11, AJ$14, AJ$75,),
         ""
      ),
      IF($I77=2,
         IFBLANK(
            _xldudf_CX_PUSH(AJ77, CX_ENTITY, $B77, AJ$11, AJ$14, AJ$75,),
            ""
         ),
         IF($I77=3,
            "",
            IFBLANK(
               _xldudf_CX_PUSH(AJ77, CX_ENTITY, $B77, AJ$11, AJ$14, AJ$75,),
               ""
            )
         )
      )
   )
)),"")</f>
        <v/>
      </c>
      <c r="DK77" s="2445" t="str" cm="1">
        <f t="array" aca="1" ref="DK77" ca="1">IFERROR(IF(AK77*fxVal_normal=_PL!AK77,"",IF(OR(AK77="", NOT(ISNUMBER(AK77)), ISERROR(AK77), $B77=""), "",
   IF($I77=1,
      IFBLANK(
         _xldudf_CX_PUSH(AK77*fxVal_normal, CX_ENTITY, $B77, AK$11, AK$14, AK$75,),
         ""
      ),
      IF($I77=2,
         IFBLANK(
            _xldudf_CX_PUSH(AK77, CX_ENTITY, $B77, AK$11, AK$14, AK$75,),
            ""
         ),
         IF($I77=3,
            "",
            IFBLANK(
               _xldudf_CX_PUSH(AK77, CX_ENTITY, $B77, AK$11, AK$14, AK$75,),
               ""
            )
         )
      )
   )
)),"")</f>
        <v/>
      </c>
      <c r="DL77" s="2445" t="str" cm="1">
        <f t="array" aca="1" ref="DL77" ca="1">IFERROR(IF(AL77*fxVal_normal=_PL!AL77,"",IF(OR(AL77="", NOT(ISNUMBER(AL77)), ISERROR(AL77), $B77=""), "",
   IF($I77=1,
      IFBLANK(
         _xldudf_CX_PUSH(AL77*fxVal_normal, CX_ENTITY, $B77, AL$11, AL$14, AL$75,),
         ""
      ),
      IF($I77=2,
         IFBLANK(
            _xldudf_CX_PUSH(AL77, CX_ENTITY, $B77, AL$11, AL$14, AL$75,),
            ""
         ),
         IF($I77=3,
            "",
            IFBLANK(
               _xldudf_CX_PUSH(AL77, CX_ENTITY, $B77, AL$11, AL$14, AL$75,),
               ""
            )
         )
      )
   )
)),"")</f>
        <v/>
      </c>
      <c r="DM77" s="2445" t="str" cm="1">
        <f t="array" aca="1" ref="DM77" ca="1">IFERROR(IF(AM77*fxVal_normal=_PL!AM77,"",IF(OR(AM77="", NOT(ISNUMBER(AM77)), ISERROR(AM77), $B77=""), "",
   IF($I77=1,
      IFBLANK(
         _xldudf_CX_PUSH(AM77*fxVal_normal, CX_ENTITY, $B77, AM$11, AM$14, AM$75,),
         ""
      ),
      IF($I77=2,
         IFBLANK(
            _xldudf_CX_PUSH(AM77, CX_ENTITY, $B77, AM$11, AM$14, AM$75,),
            ""
         ),
         IF($I77=3,
            "",
            IFBLANK(
               _xldudf_CX_PUSH(AM77, CX_ENTITY, $B77, AM$11, AM$14, AM$75,),
               ""
            )
         )
      )
   )
)),"")</f>
        <v/>
      </c>
      <c r="DN77" s="2445" t="str" cm="1">
        <f t="array" aca="1" ref="DN77" ca="1">IFERROR(IF(AN77*fxVal_normal=_PL!AN77,"",IF(OR(AN77="", NOT(ISNUMBER(AN77)), ISERROR(AN77), $B77=""), "",
   IF($I77=1,
      IFBLANK(
         _xldudf_CX_PUSH(AN77*fxVal_normal, CX_ENTITY, $B77, AN$11, AN$14, AN$75,),
         ""
      ),
      IF($I77=2,
         IFBLANK(
            _xldudf_CX_PUSH(AN77, CX_ENTITY, $B77, AN$11, AN$14, AN$75,),
            ""
         ),
         IF($I77=3,
            "",
            IFBLANK(
               _xldudf_CX_PUSH(AN77, CX_ENTITY, $B77, AN$11, AN$14, AN$75,),
               ""
            )
         )
      )
   )
)),"")</f>
        <v/>
      </c>
      <c r="DO77" s="2445" t="str" cm="1">
        <f t="array" aca="1" ref="DO77" ca="1">IFERROR(IF(AO77*fxVal_normal=_PL!AO77,"",IF(OR(AO77="", NOT(ISNUMBER(AO77)), ISERROR(AO77), $B77=""), "",
   IF($I77=1,
      IFBLANK(
         _xldudf_CX_PUSH(AO77*fxVal_normal, CX_ENTITY, $B77, AO$11, AO$14, AO$75,),
         ""
      ),
      IF($I77=2,
         IFBLANK(
            _xldudf_CX_PUSH(AO77, CX_ENTITY, $B77, AO$11, AO$14, AO$75,),
            ""
         ),
         IF($I77=3,
            "",
            IFBLANK(
               _xldudf_CX_PUSH(AO77, CX_ENTITY, $B77, AO$11, AO$14, AO$75,),
               ""
            )
         )
      )
   )
)),"")</f>
        <v/>
      </c>
      <c r="DP77" s="2445" t="str" cm="1">
        <f t="array" aca="1" ref="DP77" ca="1">IFERROR(IF(AP77*fxVal_normal=_PL!AP77,"",IF(OR(AP77="", NOT(ISNUMBER(AP77)), ISERROR(AP77), $B77=""), "",
   IF($I77=1,
      IFBLANK(
         _xldudf_CX_PUSH(AP77*fxVal_normal, CX_ENTITY, $B77, AP$11, AP$14, AP$75,),
         ""
      ),
      IF($I77=2,
         IFBLANK(
            _xldudf_CX_PUSH(AP77, CX_ENTITY, $B77, AP$11, AP$14, AP$75,),
            ""
         ),
         IF($I77=3,
            "",
            IFBLANK(
               _xldudf_CX_PUSH(AP77, CX_ENTITY, $B77, AP$11, AP$14, AP$75,),
               ""
            )
         )
      )
   )
)),"")</f>
        <v/>
      </c>
      <c r="DQ77" s="2445" t="str" cm="1">
        <f t="array" aca="1" ref="DQ77" ca="1">IFERROR(IF(AQ77*fxVal_normal=_PL!AQ77,"",IF(OR(AQ77="", NOT(ISNUMBER(AQ77)), ISERROR(AQ77), $B77=""), "",
   IF($I77=1,
      IFBLANK(
         _xldudf_CX_PUSH(AQ77*fxVal_normal, CX_ENTITY, $B77, AQ$11, AQ$14, AQ$75,),
         ""
      ),
      IF($I77=2,
         IFBLANK(
            _xldudf_CX_PUSH(AQ77, CX_ENTITY, $B77, AQ$11, AQ$14, AQ$75,),
            ""
         ),
         IF($I77=3,
            "",
            IFBLANK(
               _xldudf_CX_PUSH(AQ77, CX_ENTITY, $B77, AQ$11, AQ$14, AQ$75,),
               ""
            )
         )
      )
   )
)),"")</f>
        <v/>
      </c>
      <c r="DR77" s="2445" t="str" cm="1">
        <f t="array" aca="1" ref="DR77" ca="1">IFERROR(IF(AR77*fxVal_normal=_PL!AR77,"",IF(OR(AR77="", NOT(ISNUMBER(AR77)), ISERROR(AR77), $B77=""), "",
   IF($I77=1,
      IFBLANK(
         _xldudf_CX_PUSH(AR77*fxVal_normal, CX_ENTITY, $B77, AR$11, AR$14, AR$75,),
         ""
      ),
      IF($I77=2,
         IFBLANK(
            _xldudf_CX_PUSH(AR77, CX_ENTITY, $B77, AR$11, AR$14, AR$75,),
            ""
         ),
         IF($I77=3,
            "",
            IFBLANK(
               _xldudf_CX_PUSH(AR77, CX_ENTITY, $B77, AR$11, AR$14, AR$75,),
               ""
            )
         )
      )
   )
)),"")</f>
        <v/>
      </c>
      <c r="DS77" s="2445" t="str" cm="1">
        <f t="array" aca="1" ref="DS77" ca="1">IFERROR(IF(AS77*fxVal_normal=_PL!AS77,"",IF(OR(AS77="", NOT(ISNUMBER(AS77)), ISERROR(AS77), $B77=""), "",
   IF($I77=1,
      IFBLANK(
         _xldudf_CX_PUSH(AS77*fxVal_normal, CX_ENTITY, $B77, AS$11, AS$14, AS$75,),
         ""
      ),
      IF($I77=2,
         IFBLANK(
            _xldudf_CX_PUSH(AS77, CX_ENTITY, $B77, AS$11, AS$14, AS$75,),
            ""
         ),
         IF($I77=3,
            "",
            IFBLANK(
               _xldudf_CX_PUSH(AS77, CX_ENTITY, $B77, AS$11, AS$14, AS$75,),
               ""
            )
         )
      )
   )
)),"")</f>
        <v/>
      </c>
      <c r="DT77" s="2445" t="str" cm="1">
        <f t="array" aca="1" ref="DT77" ca="1">IFERROR(IF(AT77*fxVal_normal=_PL!AT77,"",IF(OR(AT77="", NOT(ISNUMBER(AT77)), ISERROR(AT77), $B77=""), "",
   IF($I77=1,
      IFBLANK(
         _xldudf_CX_PUSH(AT77*fxVal_normal, CX_ENTITY, $B77, AT$11, AT$14, AT$75,),
         ""
      ),
      IF($I77=2,
         IFBLANK(
            _xldudf_CX_PUSH(AT77, CX_ENTITY, $B77, AT$11, AT$14, AT$75,),
            ""
         ),
         IF($I77=3,
            "",
            IFBLANK(
               _xldudf_CX_PUSH(AT77, CX_ENTITY, $B77, AT$11, AT$14, AT$75,),
               ""
            )
         )
      )
   )
)),"")</f>
        <v/>
      </c>
      <c r="DU77" s="2445" t="str" cm="1">
        <f t="array" aca="1" ref="DU77" ca="1">IFERROR(IF(AU77*fxVal_normal=_PL!AU77,"",IF(OR(AU77="", NOT(ISNUMBER(AU77)), ISERROR(AU77), $B77=""), "",
   IF($I77=1,
      IFBLANK(
         _xldudf_CX_PUSH(AU77*fxVal_normal, CX_ENTITY, $B77, AU$11, AU$14, AU$75,),
         ""
      ),
      IF($I77=2,
         IFBLANK(
            _xldudf_CX_PUSH(AU77, CX_ENTITY, $B77, AU$11, AU$14, AU$75,),
            ""
         ),
         IF($I77=3,
            "",
            IFBLANK(
               _xldudf_CX_PUSH(AU77, CX_ENTITY, $B77, AU$11, AU$14, AU$75,),
               ""
            )
         )
      )
   )
)),"")</f>
        <v/>
      </c>
      <c r="DV77" s="2445" t="str" cm="1">
        <f t="array" aca="1" ref="DV77" ca="1">IFERROR(IF(AV77*fxVal_normal=_PL!AV77,"",IF(OR(AV77="", NOT(ISNUMBER(AV77)), ISERROR(AV77), $B77=""), "",
   IF($I77=1,
      IFBLANK(
         _xldudf_CX_PUSH(AV77*fxVal_normal, CX_ENTITY, $B77, AV$11, AV$14, AV$75,),
         ""
      ),
      IF($I77=2,
         IFBLANK(
            _xldudf_CX_PUSH(AV77, CX_ENTITY, $B77, AV$11, AV$14, AV$75,),
            ""
         ),
         IF($I77=3,
            "",
            IFBLANK(
               _xldudf_CX_PUSH(AV77, CX_ENTITY, $B77, AV$11, AV$14, AV$75,),
               ""
            )
         )
      )
   )
)),"")</f>
        <v/>
      </c>
      <c r="DW77" s="2445" t="str" cm="1">
        <f t="array" aca="1" ref="DW77" ca="1">IFERROR(IF(AW77*fxVal_normal=_PL!AW77,"",IF(OR(AW77="", NOT(ISNUMBER(AW77)), ISERROR(AW77), $B77=""), "",
   IF($I77=1,
      IFBLANK(
         _xldudf_CX_PUSH(AW77*fxVal_normal, CX_ENTITY, $B77, AW$11, AW$14, AW$75,),
         ""
      ),
      IF($I77=2,
         IFBLANK(
            _xldudf_CX_PUSH(AW77, CX_ENTITY, $B77, AW$11, AW$14, AW$75,),
            ""
         ),
         IF($I77=3,
            "",
            IFBLANK(
               _xldudf_CX_PUSH(AW77, CX_ENTITY, $B77, AW$11, AW$14, AW$75,),
               ""
            )
         )
      )
   )
)),"")</f>
        <v/>
      </c>
      <c r="DX77" s="2445" t="str" cm="1">
        <f t="array" aca="1" ref="DX77" ca="1">IFERROR(IF(AX77*fxVal_normal=_PL!AX77,"",IF(OR(AX77="", NOT(ISNUMBER(AX77)), ISERROR(AX77), $B77=""), "",
   IF($I77=1,
      IFBLANK(
         _xldudf_CX_PUSH(AX77*fxVal_normal, CX_ENTITY, $B77, AX$11, AX$14, AX$75,),
         ""
      ),
      IF($I77=2,
         IFBLANK(
            _xldudf_CX_PUSH(AX77, CX_ENTITY, $B77, AX$11, AX$14, AX$75,),
            ""
         ),
         IF($I77=3,
            "",
            IFBLANK(
               _xldudf_CX_PUSH(AX77, CX_ENTITY, $B77, AX$11, AX$14, AX$75,),
               ""
            )
         )
      )
   )
)),"")</f>
        <v/>
      </c>
      <c r="DY77" s="2445" t="str" cm="1">
        <f t="array" aca="1" ref="DY77" ca="1">IFERROR(IF(AY77*fxVal_normal=_PL!AY77,"",IF(OR(AY77="", NOT(ISNUMBER(AY77)), ISERROR(AY77), $B77=""), "",
   IF($I77=1,
      IFBLANK(
         _xldudf_CX_PUSH(AY77*fxVal_normal, CX_ENTITY, $B77, AY$11, AY$14, AY$75,),
         ""
      ),
      IF($I77=2,
         IFBLANK(
            _xldudf_CX_PUSH(AY77, CX_ENTITY, $B77, AY$11, AY$14, AY$75,),
            ""
         ),
         IF($I77=3,
            "",
            IFBLANK(
               _xldudf_CX_PUSH(AY77, CX_ENTITY, $B77, AY$11, AY$14, AY$75,),
               ""
            )
         )
      )
   )
)),"")</f>
        <v/>
      </c>
      <c r="DZ77" s="2445" t="str" cm="1">
        <f t="array" aca="1" ref="DZ77" ca="1">IFERROR(IF(AZ77*fxVal_normal=_PL!AZ77,"",IF(OR(AZ77="", NOT(ISNUMBER(AZ77)), ISERROR(AZ77), $B77=""), "",
   IF($I77=1,
      IFBLANK(
         _xldudf_CX_PUSH(AZ77*fxVal_normal, CX_ENTITY, $B77, AZ$11, AZ$14, AZ$75,),
         ""
      ),
      IF($I77=2,
         IFBLANK(
            _xldudf_CX_PUSH(AZ77, CX_ENTITY, $B77, AZ$11, AZ$14, AZ$75,),
            ""
         ),
         IF($I77=3,
            "",
            IFBLANK(
               _xldudf_CX_PUSH(AZ77, CX_ENTITY, $B77, AZ$11, AZ$14, AZ$75,),
               ""
            )
         )
      )
   )
)),"")</f>
        <v/>
      </c>
      <c r="EA77" s="2445" t="str" cm="1">
        <f t="array" aca="1" ref="EA77" ca="1">IFERROR(IF(BA77*fxVal_normal=_PL!BA77,"",IF(OR(BA77="", NOT(ISNUMBER(BA77)), ISERROR(BA77), $B77=""), "",
   IF($I77=1,
      IFBLANK(
         _xldudf_CX_PUSH(BA77*fxVal_normal, CX_ENTITY, $B77, BA$11, BA$14, BA$75,),
         ""
      ),
      IF($I77=2,
         IFBLANK(
            _xldudf_CX_PUSH(BA77, CX_ENTITY, $B77, BA$11, BA$14, BA$75,),
            ""
         ),
         IF($I77=3,
            "",
            IFBLANK(
               _xldudf_CX_PUSH(BA77, CX_ENTITY, $B77, BA$11, BA$14, BA$75,),
               ""
            )
         )
      )
   )
)),"")</f>
        <v/>
      </c>
      <c r="EB77" s="2445" t="str" cm="1">
        <f t="array" aca="1" ref="EB77" ca="1">IFERROR(IF(BB77*fxVal_normal=_PL!BB77,"",IF(OR(BB77="", NOT(ISNUMBER(BB77)), ISERROR(BB77), $B77=""), "",
   IF($I77=1,
      IFBLANK(
         _xldudf_CX_PUSH(BB77*fxVal_normal, CX_ENTITY, $B77, BB$11, BB$14, BB$75,),
         ""
      ),
      IF($I77=2,
         IFBLANK(
            _xldudf_CX_PUSH(BB77, CX_ENTITY, $B77, BB$11, BB$14, BB$75,),
            ""
         ),
         IF($I77=3,
            "",
            IFBLANK(
               _xldudf_CX_PUSH(BB77, CX_ENTITY, $B77, BB$11, BB$14, BB$75,),
               ""
            )
         )
      )
   )
)),"")</f>
        <v/>
      </c>
      <c r="EC77" s="2445" t="str" cm="1">
        <f t="array" aca="1" ref="EC77" ca="1">IFERROR(IF(BC77*fxVal_normal=_PL!BC77,"",IF(OR(BC77="", NOT(ISNUMBER(BC77)), ISERROR(BC77), $B77=""), "",
   IF($I77=1,
      IFBLANK(
         _xldudf_CX_PUSH(BC77*fxVal_normal, CX_ENTITY, $B77, BC$11, BC$14, BC$75,),
         ""
      ),
      IF($I77=2,
         IFBLANK(
            _xldudf_CX_PUSH(BC77, CX_ENTITY, $B77, BC$11, BC$14, BC$75,),
            ""
         ),
         IF($I77=3,
            "",
            IFBLANK(
               _xldudf_CX_PUSH(BC77, CX_ENTITY, $B77, BC$11, BC$14, BC$75,),
               ""
            )
         )
      )
   )
)),"")</f>
        <v/>
      </c>
      <c r="ED77" s="2445" t="str" cm="1">
        <f t="array" aca="1" ref="ED77" ca="1">IFERROR(IF(BD77*fxVal_normal=_PL!BD77,"",IF(OR(BD77="", NOT(ISNUMBER(BD77)), ISERROR(BD77), $B77=""), "",
   IF($I77=1,
      IFBLANK(
         _xldudf_CX_PUSH(BD77*fxVal_normal, CX_ENTITY, $B77, BD$11, BD$14, BD$75,),
         ""
      ),
      IF($I77=2,
         IFBLANK(
            _xldudf_CX_PUSH(BD77, CX_ENTITY, $B77, BD$11, BD$14, BD$75,),
            ""
         ),
         IF($I77=3,
            "",
            IFBLANK(
               _xldudf_CX_PUSH(BD77, CX_ENTITY, $B77, BD$11, BD$14, BD$75,),
               ""
            )
         )
      )
   )
)),"")</f>
        <v/>
      </c>
      <c r="EE77" s="2445" t="str" cm="1">
        <f t="array" aca="1" ref="EE77" ca="1">IFERROR(IF(BE77*fxVal_normal=_PL!BE77,"",IF(OR(BE77="", NOT(ISNUMBER(BE77)), ISERROR(BE77), $B77=""), "",
   IF($I77=1,
      IFBLANK(
         _xldudf_CX_PUSH(BE77*fxVal_normal, CX_ENTITY, $B77, BE$11, BE$14, BE$75,),
         ""
      ),
      IF($I77=2,
         IFBLANK(
            _xldudf_CX_PUSH(BE77, CX_ENTITY, $B77, BE$11, BE$14, BE$75,),
            ""
         ),
         IF($I77=3,
            "",
            IFBLANK(
               _xldudf_CX_PUSH(BE77, CX_ENTITY, $B77, BE$11, BE$14, BE$75,),
               ""
            )
         )
      )
   )
)),"")</f>
        <v/>
      </c>
      <c r="EF77" s="2445" t="str" cm="1">
        <f t="array" aca="1" ref="EF77" ca="1">IFERROR(IF(BF77*fxVal_normal=_PL!BF77,"",IF(OR(BF77="", NOT(ISNUMBER(BF77)), ISERROR(BF77), $B77=""), "",
   IF($I77=1,
      IFBLANK(
         _xldudf_CX_PUSH(BF77*fxVal_normal, CX_ENTITY, $B77, BF$11, BF$14, BF$75,),
         ""
      ),
      IF($I77=2,
         IFBLANK(
            _xldudf_CX_PUSH(BF77, CX_ENTITY, $B77, BF$11, BF$14, BF$75,),
            ""
         ),
         IF($I77=3,
            "",
            IFBLANK(
               _xldudf_CX_PUSH(BF77, CX_ENTITY, $B77, BF$11, BF$14, BF$75,),
               ""
            )
         )
      )
   )
)),"")</f>
        <v/>
      </c>
      <c r="EG77" s="2445" t="str" cm="1">
        <f t="array" aca="1" ref="EG77" ca="1">IFERROR(IF(BG77*fxVal_normal=_PL!BG77,"",IF(OR(BG77="", NOT(ISNUMBER(BG77)), ISERROR(BG77), $B77=""), "",
   IF($I77=1,
      IFBLANK(
         _xldudf_CX_PUSH(BG77*fxVal_normal, CX_ENTITY, $B77, BG$11, BG$14, BG$75,),
         ""
      ),
      IF($I77=2,
         IFBLANK(
            _xldudf_CX_PUSH(BG77, CX_ENTITY, $B77, BG$11, BG$14, BG$75,),
            ""
         ),
         IF($I77=3,
            "",
            IFBLANK(
               _xldudf_CX_PUSH(BG77, CX_ENTITY, $B77, BG$11, BG$14, BG$75,),
               ""
            )
         )
      )
   )
)),"")</f>
        <v/>
      </c>
      <c r="EH77" s="2445" t="str" cm="1">
        <f t="array" aca="1" ref="EH77" ca="1">IFERROR(IF(BH77*fxVal_normal=_PL!BH77,"",IF(OR(BH77="", NOT(ISNUMBER(BH77)), ISERROR(BH77), $B77=""), "",
   IF($I77=1,
      IFBLANK(
         _xldudf_CX_PUSH(BH77*fxVal_normal, CX_ENTITY, $B77, BH$11, BH$14, BH$75,),
         ""
      ),
      IF($I77=2,
         IFBLANK(
            _xldudf_CX_PUSH(BH77, CX_ENTITY, $B77, BH$11, BH$14, BH$75,),
            ""
         ),
         IF($I77=3,
            "",
            IFBLANK(
               _xldudf_CX_PUSH(BH77, CX_ENTITY, $B77, BH$11, BH$14, BH$75,),
               ""
            )
         )
      )
   )
)),"")</f>
        <v/>
      </c>
      <c r="EI77" s="2445" t="str" cm="1">
        <f t="array" aca="1" ref="EI77" ca="1">IFERROR(IF(BI77*fxVal_normal=_PL!BI77,"",IF(OR(BI77="", NOT(ISNUMBER(BI77)), ISERROR(BI77), $B77=""), "",
   IF($I77=1,
      IFBLANK(
         _xldudf_CX_PUSH(BI77*fxVal_normal, CX_ENTITY, $B77, BI$11, BI$14, BI$75,),
         ""
      ),
      IF($I77=2,
         IFBLANK(
            _xldudf_CX_PUSH(BI77, CX_ENTITY, $B77, BI$11, BI$14, BI$75,),
            ""
         ),
         IF($I77=3,
            "",
            IFBLANK(
               _xldudf_CX_PUSH(BI77, CX_ENTITY, $B77, BI$11, BI$14, BI$75,),
               ""
            )
         )
      )
   )
)),"")</f>
        <v/>
      </c>
      <c r="EJ77" s="2445" t="str" cm="1">
        <f t="array" aca="1" ref="EJ77" ca="1">IFERROR(IF(BJ77*fxVal_normal=_PL!BJ77,"",IF(OR(BJ77="", NOT(ISNUMBER(BJ77)), ISERROR(BJ77), $B77=""), "",
   IF($I77=1,
      IFBLANK(
         _xldudf_CX_PUSH(BJ77*fxVal_normal, CX_ENTITY, $B77, BJ$11, BJ$14, BJ$75,),
         ""
      ),
      IF($I77=2,
         IFBLANK(
            _xldudf_CX_PUSH(BJ77, CX_ENTITY, $B77, BJ$11, BJ$14, BJ$75,),
            ""
         ),
         IF($I77=3,
            "",
            IFBLANK(
               _xldudf_CX_PUSH(BJ77, CX_ENTITY, $B77, BJ$11, BJ$14, BJ$75,),
               ""
            )
         )
      )
   )
)),"")</f>
        <v/>
      </c>
      <c r="EK77" s="2445" t="str" cm="1">
        <f t="array" aca="1" ref="EK77" ca="1">IFERROR(IF(BK77*fxVal_normal=_PL!BK77,"",IF(OR(BK77="", NOT(ISNUMBER(BK77)), ISERROR(BK77), $B77=""), "",
   IF($I77=1,
      IFBLANK(
         _xldudf_CX_PUSH(BK77*fxVal_normal, CX_ENTITY, $B77, BK$11, BK$14, BK$75,),
         ""
      ),
      IF($I77=2,
         IFBLANK(
            _xldudf_CX_PUSH(BK77, CX_ENTITY, $B77, BK$11, BK$14, BK$75,),
            ""
         ),
         IF($I77=3,
            "",
            IFBLANK(
               _xldudf_CX_PUSH(BK77, CX_ENTITY, $B77, BK$11, BK$14, BK$75,),
               ""
            )
         )
      )
   )
)),"")</f>
        <v/>
      </c>
      <c r="EL77" s="2445" t="str" cm="1">
        <f t="array" aca="1" ref="EL77" ca="1">IFERROR(IF(BL77*fxVal_normal=_PL!BL77,"",IF(OR(BL77="", NOT(ISNUMBER(BL77)), ISERROR(BL77), $B77=""), "",
   IF($I77=1,
      IFBLANK(
         _xldudf_CX_PUSH(BL77*fxVal_normal, CX_ENTITY, $B77, BL$11, BL$14, BL$75,),
         ""
      ),
      IF($I77=2,
         IFBLANK(
            _xldudf_CX_PUSH(BL77, CX_ENTITY, $B77, BL$11, BL$14, BL$75,),
            ""
         ),
         IF($I77=3,
            "",
            IFBLANK(
               _xldudf_CX_PUSH(BL77, CX_ENTITY, $B77, BL$11, BL$14, BL$75,),
               ""
            )
         )
      )
   )
)),"")</f>
        <v/>
      </c>
      <c r="EM77" s="2445" t="str" cm="1">
        <f t="array" aca="1" ref="EM77" ca="1">IFERROR(IF(BM77*fxVal_normal=_PL!BM77,"",IF(OR(BM77="", NOT(ISNUMBER(BM77)), ISERROR(BM77), $B77=""), "",
   IF($I77=1,
      IFBLANK(
         _xldudf_CX_PUSH(BM77*fxVal_normal, CX_ENTITY, $B77, BM$11, BM$14, BM$75,),
         ""
      ),
      IF($I77=2,
         IFBLANK(
            _xldudf_CX_PUSH(BM77, CX_ENTITY, $B77, BM$11, BM$14, BM$75,),
            ""
         ),
         IF($I77=3,
            "",
            IFBLANK(
               _xldudf_CX_PUSH(BM77, CX_ENTITY, $B77, BM$11, BM$14, BM$75,),
               ""
            )
         )
      )
   )
)),"")</f>
        <v/>
      </c>
      <c r="EN77" s="2445" t="str" cm="1">
        <f t="array" aca="1" ref="EN77" ca="1">IFERROR(IF(BN77*fxVal_normal=_PL!BN77,"",IF(OR(BN77="", NOT(ISNUMBER(BN77)), ISERROR(BN77), $B77=""), "",
   IF($I77=1,
      IFBLANK(
         _xldudf_CX_PUSH(BN77*fxVal_normal, CX_ENTITY, $B77, BN$11, BN$14, BN$75,),
         ""
      ),
      IF($I77=2,
         IFBLANK(
            _xldudf_CX_PUSH(BN77, CX_ENTITY, $B77, BN$11, BN$14, BN$75,),
            ""
         ),
         IF($I77=3,
            "",
            IFBLANK(
               _xldudf_CX_PUSH(BN77, CX_ENTITY, $B77, BN$11, BN$14, BN$75,),
               ""
            )
         )
      )
   )
)),"")</f>
        <v/>
      </c>
    </row>
    <row r="78" spans="1:149" ht="21" customHeight="1">
      <c r="A78" s="1625"/>
      <c r="B78" s="2501" t="str">
        <f ca="1">_xlfn.LET(
_xlpm.IsNotAttrDynamic, D78="",
_xlpm.Attr,_PL!F78,
_xlpm.NotInUse,Y78=D78,
_xlpm.RESULT, IF(_xlpm.IsNotAttrDynamic, _xlpm.Attr, IF( _xlpm.NotInUse, "", Y78)
),IF(_xlpm.RESULT ="", "", _xlpm.RESULT))</f>
        <v>Gross Profit</v>
      </c>
      <c r="C78" s="2501" t="str" cm="1">
        <f t="array" ref="C78">IFBLANK(_PL!C78,"")</f>
        <v>Gross Profit (Company View)</v>
      </c>
      <c r="D78" s="1548"/>
      <c r="E78" s="2440" t="e" cm="1">
        <f t="array" aca="1" ref="E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)($AD78:$CQ78, Z78)</f>
        <v>#NAME?</v>
      </c>
      <c r="F78" s="578"/>
      <c r="G78" s="578"/>
      <c r="H78" s="401">
        <v>2</v>
      </c>
      <c r="I78" s="401">
        <v>1</v>
      </c>
      <c r="J78" s="401" cm="1">
        <f t="array" ref="J78">IFBLANK( Z78,"")</f>
        <v>0</v>
      </c>
      <c r="K78" s="578" t="str">
        <f t="shared" si="17"/>
        <v>Yes</v>
      </c>
      <c r="L78" s="37"/>
      <c r="N78" s="158"/>
      <c r="O78" s="101"/>
      <c r="P78" s="52"/>
      <c r="Q78" s="101"/>
      <c r="R78" s="126"/>
      <c r="S78" s="101"/>
      <c r="T78" s="101"/>
      <c r="U78" s="39"/>
      <c r="V78" s="37"/>
      <c r="W78" s="91" t="str">
        <f t="shared" si="28"/>
        <v>Budget</v>
      </c>
      <c r="X78" s="2082">
        <f>_PL!X78</f>
        <v>0</v>
      </c>
      <c r="Y78" s="1134" t="e">
        <f t="shared" ca="1" si="25"/>
        <v>#NAME?</v>
      </c>
      <c r="Z78" s="198" cm="1">
        <f t="array" ref="Z78">_xlfn.SWITCH(
    TRUE,
    _PL!$L78=TRUE, 1,
    _PL!$L78=FALSE,-1,
    _PL!$L78=-1,0,
""
)</f>
        <v>0</v>
      </c>
      <c r="AA78" s="200"/>
      <c r="AB78" s="1134" t="str">
        <f>_PL!AB78</f>
        <v>Gross Profit</v>
      </c>
      <c r="AC78" s="275" t="e" cm="1" vm="5">
        <f t="array" aca="1" ref="AC78" ca="1">_xlfn.LET(
_xlpm._termname, $AB78,
_xlpm._iconname, "find",
_xlpm._icon, fx_getIcon(_xlpm._iconname),
_xlpm._location, _xlfn.XLOOKUP(LOWER(_xlpm._termname), LOWER(tbl_acctDef[Term]),tbl_acctDef[Term]),
_xlpm._hyperlink, HYPERLINK("#"&amp;CELL("address",_xlpm._location), _xlpm._icon),
IFERROR(_xlpm._hyperlink,"")
)</f>
        <v>#VALUE!</v>
      </c>
      <c r="AD78" s="918">
        <f t="shared" ref="AD78:BN78" si="29">SUBTOTAL(9,AD76:AD77)</f>
        <v>2</v>
      </c>
      <c r="AE78" s="918">
        <f t="shared" si="29"/>
        <v>2</v>
      </c>
      <c r="AF78" s="918">
        <f t="shared" si="29"/>
        <v>2</v>
      </c>
      <c r="AG78" s="918">
        <f t="shared" si="29"/>
        <v>2</v>
      </c>
      <c r="AH78" s="918">
        <f t="shared" si="29"/>
        <v>2</v>
      </c>
      <c r="AI78" s="918">
        <f t="shared" si="29"/>
        <v>2</v>
      </c>
      <c r="AJ78" s="918">
        <f t="shared" si="29"/>
        <v>2</v>
      </c>
      <c r="AK78" s="918">
        <f t="shared" si="29"/>
        <v>2</v>
      </c>
      <c r="AL78" s="918">
        <f t="shared" si="29"/>
        <v>2</v>
      </c>
      <c r="AM78" s="918">
        <f t="shared" si="29"/>
        <v>2</v>
      </c>
      <c r="AN78" s="918">
        <f t="shared" si="29"/>
        <v>2</v>
      </c>
      <c r="AO78" s="918">
        <f t="shared" si="29"/>
        <v>2</v>
      </c>
      <c r="AP78" s="918">
        <f t="shared" si="29"/>
        <v>2</v>
      </c>
      <c r="AQ78" s="918">
        <f t="shared" si="29"/>
        <v>2</v>
      </c>
      <c r="AR78" s="918">
        <f t="shared" si="29"/>
        <v>2</v>
      </c>
      <c r="AS78" s="918">
        <f t="shared" si="29"/>
        <v>2</v>
      </c>
      <c r="AT78" s="918">
        <f t="shared" si="29"/>
        <v>2</v>
      </c>
      <c r="AU78" s="918">
        <f t="shared" si="29"/>
        <v>2</v>
      </c>
      <c r="AV78" s="918">
        <f t="shared" si="29"/>
        <v>2</v>
      </c>
      <c r="AW78" s="918">
        <f t="shared" si="29"/>
        <v>2</v>
      </c>
      <c r="AX78" s="918">
        <f t="shared" si="29"/>
        <v>2</v>
      </c>
      <c r="AY78" s="918">
        <f t="shared" si="29"/>
        <v>2</v>
      </c>
      <c r="AZ78" s="918">
        <f t="shared" si="29"/>
        <v>2</v>
      </c>
      <c r="BA78" s="918">
        <f t="shared" si="29"/>
        <v>2</v>
      </c>
      <c r="BB78" s="918">
        <f t="shared" si="29"/>
        <v>2</v>
      </c>
      <c r="BC78" s="918">
        <f t="shared" si="29"/>
        <v>2</v>
      </c>
      <c r="BD78" s="918">
        <f t="shared" si="29"/>
        <v>2</v>
      </c>
      <c r="BE78" s="918">
        <f t="shared" si="29"/>
        <v>2</v>
      </c>
      <c r="BF78" s="918">
        <f t="shared" si="29"/>
        <v>2</v>
      </c>
      <c r="BG78" s="918">
        <f t="shared" si="29"/>
        <v>2</v>
      </c>
      <c r="BH78" s="918">
        <f t="shared" si="29"/>
        <v>2</v>
      </c>
      <c r="BI78" s="918">
        <f t="shared" si="29"/>
        <v>2</v>
      </c>
      <c r="BJ78" s="918">
        <f t="shared" si="29"/>
        <v>2</v>
      </c>
      <c r="BK78" s="918">
        <f t="shared" si="29"/>
        <v>2</v>
      </c>
      <c r="BL78" s="918">
        <f t="shared" si="29"/>
        <v>2</v>
      </c>
      <c r="BM78" s="918">
        <f t="shared" si="29"/>
        <v>2</v>
      </c>
      <c r="BN78" s="918">
        <f t="shared" si="29"/>
        <v>2</v>
      </c>
      <c r="BO78" s="2096"/>
      <c r="BP78" s="2096"/>
      <c r="BQ78" s="2096"/>
      <c r="BR78" s="2096"/>
      <c r="BS78" s="2096"/>
      <c r="BT78" s="2096"/>
      <c r="BU78" s="2096"/>
      <c r="BV78" s="2096"/>
      <c r="BW78" s="2096"/>
      <c r="BX78" s="2096"/>
      <c r="BY78" s="2096"/>
      <c r="BZ78" s="2096"/>
      <c r="CA78" s="34"/>
      <c r="CC78" s="33"/>
      <c r="CD78" s="1772" t="e" cm="1">
        <f t="array" aca="1" ref="CD78" ca="1">_xlfn.LET( _xlpm.CheckBlank, SUM(PL!$AD78:$BN78) = 0, IF(_xlpm.CheckBlank, "", SUM(_xlfn._xlws.FILTER(PL!$AD78:$BN78,(YEAR(PL!$AD$12:$BN$12)=PL!CD$12)*(array_timeline&lt;=PL!CD$11)))))</f>
        <v>#NAME?</v>
      </c>
      <c r="CE78" s="1772" t="e" cm="1">
        <f t="array" aca="1" ref="CE78" ca="1">_xlfn.LET( _xlpm.CheckBlank, SUM(PL!$AD78:$BN78) = 0, IF(_xlpm.CheckBlank, "", SUM(_xlfn._xlws.FILTER(PL!$AD78:$BN78,(YEAR(PL!$AD$12:$BN$12)=PL!CE$12)*(array_timeline&lt;=PL!CE$11)))))</f>
        <v>#NAME?</v>
      </c>
      <c r="CF78" s="88"/>
      <c r="CG78" s="1461" t="e" cm="1">
        <f t="array" aca="1" ref="CG78" ca="1">_xlfn.LET( _xlpm.CheckBlank, SUM(PL!$AD78:$BN78) =0, IF(_xlpm.CheckBlank, "", SUM(_xlfn._xlws.FILTER(PL!$AD78:$BN78,(YEAR(PL!$AD$12:$BN$12)=PL!CG$12)*(array_timeline&lt;=PL!CG$11)))))</f>
        <v>#NAME?</v>
      </c>
      <c r="CH78" s="1461" t="e" cm="1">
        <f t="array" aca="1" ref="CH78" ca="1">_xlfn.LET( _xlpm.CheckBlank, SUM(PL!$AD78:$BN78) =0, IF(_xlpm.CheckBlank, "", SUM(_xlfn._xlws.FILTER(PL!$AD78:$BN78,(YEAR(PL!$AD$12:$BN$12)=PL!CH$12)*(array_timeline&lt;=PL!CH$11)))))</f>
        <v>#NAME?</v>
      </c>
      <c r="CI78" s="88"/>
      <c r="CJ78" s="1461" cm="1">
        <f t="array" ref="CJ78">_xlfn.LET( _xlpm.CheckBlank, SUM(PL!$AD78:$BN78) = 0, IF(_xlpm.CheckBlank, "", SUM(_xlfn.TAKE(_xlfn.DROP(PL!$AD78:$BN78, ,-DATEDIFF(PL!CJ$11, val_asOfDate,"M")),1,-12))))</f>
        <v>24</v>
      </c>
      <c r="CK78" s="1461" cm="1">
        <f t="array" ref="CK78">_xlfn.LET( _xlpm.CheckBlank, SUM(PL!$AD78:$BN78) = 0, IF(_xlpm.CheckBlank, "", SUM(_xlfn.TAKE(_xlfn.DROP(PL!$AD78:$BN78, ,-DATEDIFF(PL!CK$11, val_asOfDate,"M")),1,-12))))</f>
        <v>24</v>
      </c>
      <c r="CL78" s="88"/>
      <c r="CM78" s="2446">
        <f t="shared" si="26"/>
        <v>2</v>
      </c>
      <c r="CN78" s="2446">
        <f t="shared" si="23"/>
        <v>2</v>
      </c>
      <c r="CO78" s="1169"/>
      <c r="CP78" s="2446">
        <f t="shared" si="27"/>
        <v>2</v>
      </c>
      <c r="CQ78" s="2446">
        <f t="shared" si="24"/>
        <v>2</v>
      </c>
      <c r="CR78" s="34"/>
      <c r="CS78" s="2056"/>
      <c r="CT78" s="2085" t="e" cm="1">
        <f t="array" aca="1" ref="CT78" ca="1">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_xldudf_CX_PUSH(Y78,CX_ENTITY,C78,EOMONTH(val_asOfDate,0)),
       ""
     )
   )
)</f>
        <v>#NAME?</v>
      </c>
      <c r="CU78" s="2085" t="e" cm="1">
        <f t="array" aca="1" ref="CU78" ca="1">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_xldudf_CX_PUSH(Y78,CX_ENTITY,C78,EOMONTH(val_asOfDate,1)),
       ""
     )
   )
)</f>
        <v>#NAME?</v>
      </c>
      <c r="CV78" s="2085" t="e" cm="1">
        <f t="array" aca="1" ref="CV78" ca="1">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_xldudf_CX_PUSH(Y78,CX_ENTITY,C78,EOMONTH(val_asOfDate,2)),
       ""
     )
   )
)</f>
        <v>#NAME?</v>
      </c>
      <c r="CW78" s="2085" t="e" cm="1">
        <f t="array" aca="1" ref="CW78" ca="1">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_xldudf_CX_PUSH(Y78,CX_ENTITY,C78,EOMONTH(val_asOfDate,3)),
       ""
     )
   )
)</f>
        <v>#NAME?</v>
      </c>
      <c r="CX78" s="2443"/>
      <c r="CY78" s="1880"/>
      <c r="CZ78" s="1880"/>
      <c r="DA78" s="1880"/>
      <c r="DB78" s="1880"/>
      <c r="DC78" s="2121"/>
      <c r="DD78" s="2445" t="str" cm="1">
        <f t="array" aca="1" ref="DD78" ca="1">IFERROR(IF(AD78*fxVal_normal=_PL!AD78,"",IF(OR(AD78="", NOT(ISNUMBER(AD78)), ISERROR(AD78), $B78=""), "",
   IF($I78=1,
      IFBLANK(
         _xldudf_CX_PUSH(AD78*fxVal_normal, CX_ENTITY, $B78, AD$11, AD$14, AD$75,),
         ""
      ),
      IF($I78=2,
         IFBLANK(
            _xldudf_CX_PUSH(AD78, CX_ENTITY, $B78, AD$11, AD$14, AD$75,),
            ""
         ),
         IF($I78=3,
            "",
            IFBLANK(
               _xldudf_CX_PUSH(AD78, CX_ENTITY, $B78, AD$11, AD$14, AD$75,),
               ""
            )
         )
      )
   )
)),"")</f>
        <v/>
      </c>
      <c r="DE78" s="2445" t="str" cm="1">
        <f t="array" aca="1" ref="DE78" ca="1">IFERROR(IF(AE78*fxVal_normal=_PL!AE78,"",IF(OR(AE78="", NOT(ISNUMBER(AE78)), ISERROR(AE78), $B78=""), "",
   IF($I78=1,
      IFBLANK(
         _xldudf_CX_PUSH(AE78*fxVal_normal, CX_ENTITY, $B78, AE$11, AE$14, AE$75,),
         ""
      ),
      IF($I78=2,
         IFBLANK(
            _xldudf_CX_PUSH(AE78, CX_ENTITY, $B78, AE$11, AE$14, AE$75,),
            ""
         ),
         IF($I78=3,
            "",
            IFBLANK(
               _xldudf_CX_PUSH(AE78, CX_ENTITY, $B78, AE$11, AE$14, AE$75,),
               ""
            )
         )
      )
   )
)),"")</f>
        <v/>
      </c>
      <c r="DF78" s="2445" t="str" cm="1">
        <f t="array" aca="1" ref="DF78" ca="1">IFERROR(IF(AF78*fxVal_normal=_PL!AF78,"",IF(OR(AF78="", NOT(ISNUMBER(AF78)), ISERROR(AF78), $B78=""), "",
   IF($I78=1,
      IFBLANK(
         _xldudf_CX_PUSH(AF78*fxVal_normal, CX_ENTITY, $B78, AF$11, AF$14, AF$75,),
         ""
      ),
      IF($I78=2,
         IFBLANK(
            _xldudf_CX_PUSH(AF78, CX_ENTITY, $B78, AF$11, AF$14, AF$75,),
            ""
         ),
         IF($I78=3,
            "",
            IFBLANK(
               _xldudf_CX_PUSH(AF78, CX_ENTITY, $B78, AF$11, AF$14, AF$75,),
               ""
            )
         )
      )
   )
)),"")</f>
        <v/>
      </c>
      <c r="DG78" s="2445" t="str" cm="1">
        <f t="array" aca="1" ref="DG78" ca="1">IFERROR(IF(AG78*fxVal_normal=_PL!AG78,"",IF(OR(AG78="", NOT(ISNUMBER(AG78)), ISERROR(AG78), $B78=""), "",
   IF($I78=1,
      IFBLANK(
         _xldudf_CX_PUSH(AG78*fxVal_normal, CX_ENTITY, $B78, AG$11, AG$14, AG$75,),
         ""
      ),
      IF($I78=2,
         IFBLANK(
            _xldudf_CX_PUSH(AG78, CX_ENTITY, $B78, AG$11, AG$14, AG$75,),
            ""
         ),
         IF($I78=3,
            "",
            IFBLANK(
               _xldudf_CX_PUSH(AG78, CX_ENTITY, $B78, AG$11, AG$14, AG$75,),
               ""
            )
         )
      )
   )
)),"")</f>
        <v/>
      </c>
      <c r="DH78" s="2445" t="str" cm="1">
        <f t="array" aca="1" ref="DH78" ca="1">IFERROR(IF(AH78*fxVal_normal=_PL!AH78,"",IF(OR(AH78="", NOT(ISNUMBER(AH78)), ISERROR(AH78), $B78=""), "",
   IF($I78=1,
      IFBLANK(
         _xldudf_CX_PUSH(AH78*fxVal_normal, CX_ENTITY, $B78, AH$11, AH$14, AH$75,),
         ""
      ),
      IF($I78=2,
         IFBLANK(
            _xldudf_CX_PUSH(AH78, CX_ENTITY, $B78, AH$11, AH$14, AH$75,),
            ""
         ),
         IF($I78=3,
            "",
            IFBLANK(
               _xldudf_CX_PUSH(AH78, CX_ENTITY, $B78, AH$11, AH$14, AH$75,),
               ""
            )
         )
      )
   )
)),"")</f>
        <v/>
      </c>
      <c r="DI78" s="2445" t="str" cm="1">
        <f t="array" aca="1" ref="DI78" ca="1">IFERROR(IF(AI78*fxVal_normal=_PL!AI78,"",IF(OR(AI78="", NOT(ISNUMBER(AI78)), ISERROR(AI78), $B78=""), "",
   IF($I78=1,
      IFBLANK(
         _xldudf_CX_PUSH(AI78*fxVal_normal, CX_ENTITY, $B78, AI$11, AI$14, AI$75,),
         ""
      ),
      IF($I78=2,
         IFBLANK(
            _xldudf_CX_PUSH(AI78, CX_ENTITY, $B78, AI$11, AI$14, AI$75,),
            ""
         ),
         IF($I78=3,
            "",
            IFBLANK(
               _xldudf_CX_PUSH(AI78, CX_ENTITY, $B78, AI$11, AI$14, AI$75,),
               ""
            )
         )
      )
   )
)),"")</f>
        <v/>
      </c>
      <c r="DJ78" s="2445" t="str" cm="1">
        <f t="array" aca="1" ref="DJ78" ca="1">IFERROR(IF(AJ78*fxVal_normal=_PL!AJ78,"",IF(OR(AJ78="", NOT(ISNUMBER(AJ78)), ISERROR(AJ78), $B78=""), "",
   IF($I78=1,
      IFBLANK(
         _xldudf_CX_PUSH(AJ78*fxVal_normal, CX_ENTITY, $B78, AJ$11, AJ$14, AJ$75,),
         ""
      ),
      IF($I78=2,
         IFBLANK(
            _xldudf_CX_PUSH(AJ78, CX_ENTITY, $B78, AJ$11, AJ$14, AJ$75,),
            ""
         ),
         IF($I78=3,
            "",
            IFBLANK(
               _xldudf_CX_PUSH(AJ78, CX_ENTITY, $B78, AJ$11, AJ$14, AJ$75,),
               ""
            )
         )
      )
   )
)),"")</f>
        <v/>
      </c>
      <c r="DK78" s="2445" t="str" cm="1">
        <f t="array" aca="1" ref="DK78" ca="1">IFERROR(IF(AK78*fxVal_normal=_PL!AK78,"",IF(OR(AK78="", NOT(ISNUMBER(AK78)), ISERROR(AK78), $B78=""), "",
   IF($I78=1,
      IFBLANK(
         _xldudf_CX_PUSH(AK78*fxVal_normal, CX_ENTITY, $B78, AK$11, AK$14, AK$75,),
         ""
      ),
      IF($I78=2,
         IFBLANK(
            _xldudf_CX_PUSH(AK78, CX_ENTITY, $B78, AK$11, AK$14, AK$75,),
            ""
         ),
         IF($I78=3,
            "",
            IFBLANK(
               _xldudf_CX_PUSH(AK78, CX_ENTITY, $B78, AK$11, AK$14, AK$75,),
               ""
            )
         )
      )
   )
)),"")</f>
        <v/>
      </c>
      <c r="DL78" s="2445" t="str" cm="1">
        <f t="array" aca="1" ref="DL78" ca="1">IFERROR(IF(AL78*fxVal_normal=_PL!AL78,"",IF(OR(AL78="", NOT(ISNUMBER(AL78)), ISERROR(AL78), $B78=""), "",
   IF($I78=1,
      IFBLANK(
         _xldudf_CX_PUSH(AL78*fxVal_normal, CX_ENTITY, $B78, AL$11, AL$14, AL$75,),
         ""
      ),
      IF($I78=2,
         IFBLANK(
            _xldudf_CX_PUSH(AL78, CX_ENTITY, $B78, AL$11, AL$14, AL$75,),
            ""
         ),
         IF($I78=3,
            "",
            IFBLANK(
               _xldudf_CX_PUSH(AL78, CX_ENTITY, $B78, AL$11, AL$14, AL$75,),
               ""
            )
         )
      )
   )
)),"")</f>
        <v/>
      </c>
      <c r="DM78" s="2445" t="str" cm="1">
        <f t="array" aca="1" ref="DM78" ca="1">IFERROR(IF(AM78*fxVal_normal=_PL!AM78,"",IF(OR(AM78="", NOT(ISNUMBER(AM78)), ISERROR(AM78), $B78=""), "",
   IF($I78=1,
      IFBLANK(
         _xldudf_CX_PUSH(AM78*fxVal_normal, CX_ENTITY, $B78, AM$11, AM$14, AM$75,),
         ""
      ),
      IF($I78=2,
         IFBLANK(
            _xldudf_CX_PUSH(AM78, CX_ENTITY, $B78, AM$11, AM$14, AM$75,),
            ""
         ),
         IF($I78=3,
            "",
            IFBLANK(
               _xldudf_CX_PUSH(AM78, CX_ENTITY, $B78, AM$11, AM$14, AM$75,),
               ""
            )
         )
      )
   )
)),"")</f>
        <v/>
      </c>
      <c r="DN78" s="2445" t="str" cm="1">
        <f t="array" aca="1" ref="DN78" ca="1">IFERROR(IF(AN78*fxVal_normal=_PL!AN78,"",IF(OR(AN78="", NOT(ISNUMBER(AN78)), ISERROR(AN78), $B78=""), "",
   IF($I78=1,
      IFBLANK(
         _xldudf_CX_PUSH(AN78*fxVal_normal, CX_ENTITY, $B78, AN$11, AN$14, AN$75,),
         ""
      ),
      IF($I78=2,
         IFBLANK(
            _xldudf_CX_PUSH(AN78, CX_ENTITY, $B78, AN$11, AN$14, AN$75,),
            ""
         ),
         IF($I78=3,
            "",
            IFBLANK(
               _xldudf_CX_PUSH(AN78, CX_ENTITY, $B78, AN$11, AN$14, AN$75,),
               ""
            )
         )
      )
   )
)),"")</f>
        <v/>
      </c>
      <c r="DO78" s="2445" t="str" cm="1">
        <f t="array" aca="1" ref="DO78" ca="1">IFERROR(IF(AO78*fxVal_normal=_PL!AO78,"",IF(OR(AO78="", NOT(ISNUMBER(AO78)), ISERROR(AO78), $B78=""), "",
   IF($I78=1,
      IFBLANK(
         _xldudf_CX_PUSH(AO78*fxVal_normal, CX_ENTITY, $B78, AO$11, AO$14, AO$75,),
         ""
      ),
      IF($I78=2,
         IFBLANK(
            _xldudf_CX_PUSH(AO78, CX_ENTITY, $B78, AO$11, AO$14, AO$75,),
            ""
         ),
         IF($I78=3,
            "",
            IFBLANK(
               _xldudf_CX_PUSH(AO78, CX_ENTITY, $B78, AO$11, AO$14, AO$75,),
               ""
            )
         )
      )
   )
)),"")</f>
        <v/>
      </c>
      <c r="DP78" s="2445" t="str" cm="1">
        <f t="array" aca="1" ref="DP78" ca="1">IFERROR(IF(AP78*fxVal_normal=_PL!AP78,"",IF(OR(AP78="", NOT(ISNUMBER(AP78)), ISERROR(AP78), $B78=""), "",
   IF($I78=1,
      IFBLANK(
         _xldudf_CX_PUSH(AP78*fxVal_normal, CX_ENTITY, $B78, AP$11, AP$14, AP$75,),
         ""
      ),
      IF($I78=2,
         IFBLANK(
            _xldudf_CX_PUSH(AP78, CX_ENTITY, $B78, AP$11, AP$14, AP$75,),
            ""
         ),
         IF($I78=3,
            "",
            IFBLANK(
               _xldudf_CX_PUSH(AP78, CX_ENTITY, $B78, AP$11, AP$14, AP$75,),
               ""
            )
         )
      )
   )
)),"")</f>
        <v/>
      </c>
      <c r="DQ78" s="2445" t="str" cm="1">
        <f t="array" aca="1" ref="DQ78" ca="1">IFERROR(IF(AQ78*fxVal_normal=_PL!AQ78,"",IF(OR(AQ78="", NOT(ISNUMBER(AQ78)), ISERROR(AQ78), $B78=""), "",
   IF($I78=1,
      IFBLANK(
         _xldudf_CX_PUSH(AQ78*fxVal_normal, CX_ENTITY, $B78, AQ$11, AQ$14, AQ$75,),
         ""
      ),
      IF($I78=2,
         IFBLANK(
            _xldudf_CX_PUSH(AQ78, CX_ENTITY, $B78, AQ$11, AQ$14, AQ$75,),
            ""
         ),
         IF($I78=3,
            "",
            IFBLANK(
               _xldudf_CX_PUSH(AQ78, CX_ENTITY, $B78, AQ$11, AQ$14, AQ$75,),
               ""
            )
         )
      )
   )
)),"")</f>
        <v/>
      </c>
      <c r="DR78" s="2445" t="str" cm="1">
        <f t="array" aca="1" ref="DR78" ca="1">IFERROR(IF(AR78*fxVal_normal=_PL!AR78,"",IF(OR(AR78="", NOT(ISNUMBER(AR78)), ISERROR(AR78), $B78=""), "",
   IF($I78=1,
      IFBLANK(
         _xldudf_CX_PUSH(AR78*fxVal_normal, CX_ENTITY, $B78, AR$11, AR$14, AR$75,),
         ""
      ),
      IF($I78=2,
         IFBLANK(
            _xldudf_CX_PUSH(AR78, CX_ENTITY, $B78, AR$11, AR$14, AR$75,),
            ""
         ),
         IF($I78=3,
            "",
            IFBLANK(
               _xldudf_CX_PUSH(AR78, CX_ENTITY, $B78, AR$11, AR$14, AR$75,),
               ""
            )
         )
      )
   )
)),"")</f>
        <v/>
      </c>
      <c r="DS78" s="2445" t="str" cm="1">
        <f t="array" aca="1" ref="DS78" ca="1">IFERROR(IF(AS78*fxVal_normal=_PL!AS78,"",IF(OR(AS78="", NOT(ISNUMBER(AS78)), ISERROR(AS78), $B78=""), "",
   IF($I78=1,
      IFBLANK(
         _xldudf_CX_PUSH(AS78*fxVal_normal, CX_ENTITY, $B78, AS$11, AS$14, AS$75,),
         ""
      ),
      IF($I78=2,
         IFBLANK(
            _xldudf_CX_PUSH(AS78, CX_ENTITY, $B78, AS$11, AS$14, AS$75,),
            ""
         ),
         IF($I78=3,
            "",
            IFBLANK(
               _xldudf_CX_PUSH(AS78, CX_ENTITY, $B78, AS$11, AS$14, AS$75,),
               ""
            )
         )
      )
   )
)),"")</f>
        <v/>
      </c>
      <c r="DT78" s="2445" t="str" cm="1">
        <f t="array" aca="1" ref="DT78" ca="1">IFERROR(IF(AT78*fxVal_normal=_PL!AT78,"",IF(OR(AT78="", NOT(ISNUMBER(AT78)), ISERROR(AT78), $B78=""), "",
   IF($I78=1,
      IFBLANK(
         _xldudf_CX_PUSH(AT78*fxVal_normal, CX_ENTITY, $B78, AT$11, AT$14, AT$75,),
         ""
      ),
      IF($I78=2,
         IFBLANK(
            _xldudf_CX_PUSH(AT78, CX_ENTITY, $B78, AT$11, AT$14, AT$75,),
            ""
         ),
         IF($I78=3,
            "",
            IFBLANK(
               _xldudf_CX_PUSH(AT78, CX_ENTITY, $B78, AT$11, AT$14, AT$75,),
               ""
            )
         )
      )
   )
)),"")</f>
        <v/>
      </c>
      <c r="DU78" s="2445" t="str" cm="1">
        <f t="array" aca="1" ref="DU78" ca="1">IFERROR(IF(AU78*fxVal_normal=_PL!AU78,"",IF(OR(AU78="", NOT(ISNUMBER(AU78)), ISERROR(AU78), $B78=""), "",
   IF($I78=1,
      IFBLANK(
         _xldudf_CX_PUSH(AU78*fxVal_normal, CX_ENTITY, $B78, AU$11, AU$14, AU$75,),
         ""
      ),
      IF($I78=2,
         IFBLANK(
            _xldudf_CX_PUSH(AU78, CX_ENTITY, $B78, AU$11, AU$14, AU$75,),
            ""
         ),
         IF($I78=3,
            "",
            IFBLANK(
               _xldudf_CX_PUSH(AU78, CX_ENTITY, $B78, AU$11, AU$14, AU$75,),
               ""
            )
         )
      )
   )
)),"")</f>
        <v/>
      </c>
      <c r="DV78" s="2445" t="str" cm="1">
        <f t="array" aca="1" ref="DV78" ca="1">IFERROR(IF(AV78*fxVal_normal=_PL!AV78,"",IF(OR(AV78="", NOT(ISNUMBER(AV78)), ISERROR(AV78), $B78=""), "",
   IF($I78=1,
      IFBLANK(
         _xldudf_CX_PUSH(AV78*fxVal_normal, CX_ENTITY, $B78, AV$11, AV$14, AV$75,),
         ""
      ),
      IF($I78=2,
         IFBLANK(
            _xldudf_CX_PUSH(AV78, CX_ENTITY, $B78, AV$11, AV$14, AV$75,),
            ""
         ),
         IF($I78=3,
            "",
            IFBLANK(
               _xldudf_CX_PUSH(AV78, CX_ENTITY, $B78, AV$11, AV$14, AV$75,),
               ""
            )
         )
      )
   )
)),"")</f>
        <v/>
      </c>
      <c r="DW78" s="2445" t="str" cm="1">
        <f t="array" aca="1" ref="DW78" ca="1">IFERROR(IF(AW78*fxVal_normal=_PL!AW78,"",IF(OR(AW78="", NOT(ISNUMBER(AW78)), ISERROR(AW78), $B78=""), "",
   IF($I78=1,
      IFBLANK(
         _xldudf_CX_PUSH(AW78*fxVal_normal, CX_ENTITY, $B78, AW$11, AW$14, AW$75,),
         ""
      ),
      IF($I78=2,
         IFBLANK(
            _xldudf_CX_PUSH(AW78, CX_ENTITY, $B78, AW$11, AW$14, AW$75,),
            ""
         ),
         IF($I78=3,
            "",
            IFBLANK(
               _xldudf_CX_PUSH(AW78, CX_ENTITY, $B78, AW$11, AW$14, AW$75,),
               ""
            )
         )
      )
   )
)),"")</f>
        <v/>
      </c>
      <c r="DX78" s="2445" t="str" cm="1">
        <f t="array" aca="1" ref="DX78" ca="1">IFERROR(IF(AX78*fxVal_normal=_PL!AX78,"",IF(OR(AX78="", NOT(ISNUMBER(AX78)), ISERROR(AX78), $B78=""), "",
   IF($I78=1,
      IFBLANK(
         _xldudf_CX_PUSH(AX78*fxVal_normal, CX_ENTITY, $B78, AX$11, AX$14, AX$75,),
         ""
      ),
      IF($I78=2,
         IFBLANK(
            _xldudf_CX_PUSH(AX78, CX_ENTITY, $B78, AX$11, AX$14, AX$75,),
            ""
         ),
         IF($I78=3,
            "",
            IFBLANK(
               _xldudf_CX_PUSH(AX78, CX_ENTITY, $B78, AX$11, AX$14, AX$75,),
               ""
            )
         )
      )
   )
)),"")</f>
        <v/>
      </c>
      <c r="DY78" s="2445" t="str" cm="1">
        <f t="array" aca="1" ref="DY78" ca="1">IFERROR(IF(AY78*fxVal_normal=_PL!AY78,"",IF(OR(AY78="", NOT(ISNUMBER(AY78)), ISERROR(AY78), $B78=""), "",
   IF($I78=1,
      IFBLANK(
         _xldudf_CX_PUSH(AY78*fxVal_normal, CX_ENTITY, $B78, AY$11, AY$14, AY$75,),
         ""
      ),
      IF($I78=2,
         IFBLANK(
            _xldudf_CX_PUSH(AY78, CX_ENTITY, $B78, AY$11, AY$14, AY$75,),
            ""
         ),
         IF($I78=3,
            "",
            IFBLANK(
               _xldudf_CX_PUSH(AY78, CX_ENTITY, $B78, AY$11, AY$14, AY$75,),
               ""
            )
         )
      )
   )
)),"")</f>
        <v/>
      </c>
      <c r="DZ78" s="2445" t="str" cm="1">
        <f t="array" aca="1" ref="DZ78" ca="1">IFERROR(IF(AZ78*fxVal_normal=_PL!AZ78,"",IF(OR(AZ78="", NOT(ISNUMBER(AZ78)), ISERROR(AZ78), $B78=""), "",
   IF($I78=1,
      IFBLANK(
         _xldudf_CX_PUSH(AZ78*fxVal_normal, CX_ENTITY, $B78, AZ$11, AZ$14, AZ$75,),
         ""
      ),
      IF($I78=2,
         IFBLANK(
            _xldudf_CX_PUSH(AZ78, CX_ENTITY, $B78, AZ$11, AZ$14, AZ$75,),
            ""
         ),
         IF($I78=3,
            "",
            IFBLANK(
               _xldudf_CX_PUSH(AZ78, CX_ENTITY, $B78, AZ$11, AZ$14, AZ$75,),
               ""
            )
         )
      )
   )
)),"")</f>
        <v/>
      </c>
      <c r="EA78" s="2445" t="str" cm="1">
        <f t="array" aca="1" ref="EA78" ca="1">IFERROR(IF(BA78*fxVal_normal=_PL!BA78,"",IF(OR(BA78="", NOT(ISNUMBER(BA78)), ISERROR(BA78), $B78=""), "",
   IF($I78=1,
      IFBLANK(
         _xldudf_CX_PUSH(BA78*fxVal_normal, CX_ENTITY, $B78, BA$11, BA$14, BA$75,),
         ""
      ),
      IF($I78=2,
         IFBLANK(
            _xldudf_CX_PUSH(BA78, CX_ENTITY, $B78, BA$11, BA$14, BA$75,),
            ""
         ),
         IF($I78=3,
            "",
            IFBLANK(
               _xldudf_CX_PUSH(BA78, CX_ENTITY, $B78, BA$11, BA$14, BA$75,),
               ""
            )
         )
      )
   )
)),"")</f>
        <v/>
      </c>
      <c r="EB78" s="2445" t="str" cm="1">
        <f t="array" aca="1" ref="EB78" ca="1">IFERROR(IF(BB78*fxVal_normal=_PL!BB78,"",IF(OR(BB78="", NOT(ISNUMBER(BB78)), ISERROR(BB78), $B78=""), "",
   IF($I78=1,
      IFBLANK(
         _xldudf_CX_PUSH(BB78*fxVal_normal, CX_ENTITY, $B78, BB$11, BB$14, BB$75,),
         ""
      ),
      IF($I78=2,
         IFBLANK(
            _xldudf_CX_PUSH(BB78, CX_ENTITY, $B78, BB$11, BB$14, BB$75,),
            ""
         ),
         IF($I78=3,
            "",
            IFBLANK(
               _xldudf_CX_PUSH(BB78, CX_ENTITY, $B78, BB$11, BB$14, BB$75,),
               ""
            )
         )
      )
   )
)),"")</f>
        <v/>
      </c>
      <c r="EC78" s="2445" t="str" cm="1">
        <f t="array" aca="1" ref="EC78" ca="1">IFERROR(IF(BC78*fxVal_normal=_PL!BC78,"",IF(OR(BC78="", NOT(ISNUMBER(BC78)), ISERROR(BC78), $B78=""), "",
   IF($I78=1,
      IFBLANK(
         _xldudf_CX_PUSH(BC78*fxVal_normal, CX_ENTITY, $B78, BC$11, BC$14, BC$75,),
         ""
      ),
      IF($I78=2,
         IFBLANK(
            _xldudf_CX_PUSH(BC78, CX_ENTITY, $B78, BC$11, BC$14, BC$75,),
            ""
         ),
         IF($I78=3,
            "",
            IFBLANK(
               _xldudf_CX_PUSH(BC78, CX_ENTITY, $B78, BC$11, BC$14, BC$75,),
               ""
            )
         )
      )
   )
)),"")</f>
        <v/>
      </c>
      <c r="ED78" s="2445" t="str" cm="1">
        <f t="array" aca="1" ref="ED78" ca="1">IFERROR(IF(BD78*fxVal_normal=_PL!BD78,"",IF(OR(BD78="", NOT(ISNUMBER(BD78)), ISERROR(BD78), $B78=""), "",
   IF($I78=1,
      IFBLANK(
         _xldudf_CX_PUSH(BD78*fxVal_normal, CX_ENTITY, $B78, BD$11, BD$14, BD$75,),
         ""
      ),
      IF($I78=2,
         IFBLANK(
            _xldudf_CX_PUSH(BD78, CX_ENTITY, $B78, BD$11, BD$14, BD$75,),
            ""
         ),
         IF($I78=3,
            "",
            IFBLANK(
               _xldudf_CX_PUSH(BD78, CX_ENTITY, $B78, BD$11, BD$14, BD$75,),
               ""
            )
         )
      )
   )
)),"")</f>
        <v/>
      </c>
      <c r="EE78" s="2445" t="str" cm="1">
        <f t="array" aca="1" ref="EE78" ca="1">IFERROR(IF(BE78*fxVal_normal=_PL!BE78,"",IF(OR(BE78="", NOT(ISNUMBER(BE78)), ISERROR(BE78), $B78=""), "",
   IF($I78=1,
      IFBLANK(
         _xldudf_CX_PUSH(BE78*fxVal_normal, CX_ENTITY, $B78, BE$11, BE$14, BE$75,),
         ""
      ),
      IF($I78=2,
         IFBLANK(
            _xldudf_CX_PUSH(BE78, CX_ENTITY, $B78, BE$11, BE$14, BE$75,),
            ""
         ),
         IF($I78=3,
            "",
            IFBLANK(
               _xldudf_CX_PUSH(BE78, CX_ENTITY, $B78, BE$11, BE$14, BE$75,),
               ""
            )
         )
      )
   )
)),"")</f>
        <v/>
      </c>
      <c r="EF78" s="2445" t="str" cm="1">
        <f t="array" aca="1" ref="EF78" ca="1">IFERROR(IF(BF78*fxVal_normal=_PL!BF78,"",IF(OR(BF78="", NOT(ISNUMBER(BF78)), ISERROR(BF78), $B78=""), "",
   IF($I78=1,
      IFBLANK(
         _xldudf_CX_PUSH(BF78*fxVal_normal, CX_ENTITY, $B78, BF$11, BF$14, BF$75,),
         ""
      ),
      IF($I78=2,
         IFBLANK(
            _xldudf_CX_PUSH(BF78, CX_ENTITY, $B78, BF$11, BF$14, BF$75,),
            ""
         ),
         IF($I78=3,
            "",
            IFBLANK(
               _xldudf_CX_PUSH(BF78, CX_ENTITY, $B78, BF$11, BF$14, BF$75,),
               ""
            )
         )
      )
   )
)),"")</f>
        <v/>
      </c>
      <c r="EG78" s="2445" t="str" cm="1">
        <f t="array" aca="1" ref="EG78" ca="1">IFERROR(IF(BG78*fxVal_normal=_PL!BG78,"",IF(OR(BG78="", NOT(ISNUMBER(BG78)), ISERROR(BG78), $B78=""), "",
   IF($I78=1,
      IFBLANK(
         _xldudf_CX_PUSH(BG78*fxVal_normal, CX_ENTITY, $B78, BG$11, BG$14, BG$75,),
         ""
      ),
      IF($I78=2,
         IFBLANK(
            _xldudf_CX_PUSH(BG78, CX_ENTITY, $B78, BG$11, BG$14, BG$75,),
            ""
         ),
         IF($I78=3,
            "",
            IFBLANK(
               _xldudf_CX_PUSH(BG78, CX_ENTITY, $B78, BG$11, BG$14, BG$75,),
               ""
            )
         )
      )
   )
)),"")</f>
        <v/>
      </c>
      <c r="EH78" s="2445" t="str" cm="1">
        <f t="array" aca="1" ref="EH78" ca="1">IFERROR(IF(BH78*fxVal_normal=_PL!BH78,"",IF(OR(BH78="", NOT(ISNUMBER(BH78)), ISERROR(BH78), $B78=""), "",
   IF($I78=1,
      IFBLANK(
         _xldudf_CX_PUSH(BH78*fxVal_normal, CX_ENTITY, $B78, BH$11, BH$14, BH$75,),
         ""
      ),
      IF($I78=2,
         IFBLANK(
            _xldudf_CX_PUSH(BH78, CX_ENTITY, $B78, BH$11, BH$14, BH$75,),
            ""
         ),
         IF($I78=3,
            "",
            IFBLANK(
               _xldudf_CX_PUSH(BH78, CX_ENTITY, $B78, BH$11, BH$14, BH$75,),
               ""
            )
         )
      )
   )
)),"")</f>
        <v/>
      </c>
      <c r="EI78" s="2445" t="str" cm="1">
        <f t="array" aca="1" ref="EI78" ca="1">IFERROR(IF(BI78*fxVal_normal=_PL!BI78,"",IF(OR(BI78="", NOT(ISNUMBER(BI78)), ISERROR(BI78), $B78=""), "",
   IF($I78=1,
      IFBLANK(
         _xldudf_CX_PUSH(BI78*fxVal_normal, CX_ENTITY, $B78, BI$11, BI$14, BI$75,),
         ""
      ),
      IF($I78=2,
         IFBLANK(
            _xldudf_CX_PUSH(BI78, CX_ENTITY, $B78, BI$11, BI$14, BI$75,),
            ""
         ),
         IF($I78=3,
            "",
            IFBLANK(
               _xldudf_CX_PUSH(BI78, CX_ENTITY, $B78, BI$11, BI$14, BI$75,),
               ""
            )
         )
      )
   )
)),"")</f>
        <v/>
      </c>
      <c r="EJ78" s="2445" t="str" cm="1">
        <f t="array" aca="1" ref="EJ78" ca="1">IFERROR(IF(BJ78*fxVal_normal=_PL!BJ78,"",IF(OR(BJ78="", NOT(ISNUMBER(BJ78)), ISERROR(BJ78), $B78=""), "",
   IF($I78=1,
      IFBLANK(
         _xldudf_CX_PUSH(BJ78*fxVal_normal, CX_ENTITY, $B78, BJ$11, BJ$14, BJ$75,),
         ""
      ),
      IF($I78=2,
         IFBLANK(
            _xldudf_CX_PUSH(BJ78, CX_ENTITY, $B78, BJ$11, BJ$14, BJ$75,),
            ""
         ),
         IF($I78=3,
            "",
            IFBLANK(
               _xldudf_CX_PUSH(BJ78, CX_ENTITY, $B78, BJ$11, BJ$14, BJ$75,),
               ""
            )
         )
      )
   )
)),"")</f>
        <v/>
      </c>
      <c r="EK78" s="2445" t="str" cm="1">
        <f t="array" aca="1" ref="EK78" ca="1">IFERROR(IF(BK78*fxVal_normal=_PL!BK78,"",IF(OR(BK78="", NOT(ISNUMBER(BK78)), ISERROR(BK78), $B78=""), "",
   IF($I78=1,
      IFBLANK(
         _xldudf_CX_PUSH(BK78*fxVal_normal, CX_ENTITY, $B78, BK$11, BK$14, BK$75,),
         ""
      ),
      IF($I78=2,
         IFBLANK(
            _xldudf_CX_PUSH(BK78, CX_ENTITY, $B78, BK$11, BK$14, BK$75,),
            ""
         ),
         IF($I78=3,
            "",
            IFBLANK(
               _xldudf_CX_PUSH(BK78, CX_ENTITY, $B78, BK$11, BK$14, BK$75,),
               ""
            )
         )
      )
   )
)),"")</f>
        <v/>
      </c>
      <c r="EL78" s="2445" t="str" cm="1">
        <f t="array" aca="1" ref="EL78" ca="1">IFERROR(IF(BL78*fxVal_normal=_PL!BL78,"",IF(OR(BL78="", NOT(ISNUMBER(BL78)), ISERROR(BL78), $B78=""), "",
   IF($I78=1,
      IFBLANK(
         _xldudf_CX_PUSH(BL78*fxVal_normal, CX_ENTITY, $B78, BL$11, BL$14, BL$75,),
         ""
      ),
      IF($I78=2,
         IFBLANK(
            _xldudf_CX_PUSH(BL78, CX_ENTITY, $B78, BL$11, BL$14, BL$75,),
            ""
         ),
         IF($I78=3,
            "",
            IFBLANK(
               _xldudf_CX_PUSH(BL78, CX_ENTITY, $B78, BL$11, BL$14, BL$75,),
               ""
            )
         )
      )
   )
)),"")</f>
        <v/>
      </c>
      <c r="EM78" s="2445" t="str" cm="1">
        <f t="array" aca="1" ref="EM78" ca="1">IFERROR(IF(BM78*fxVal_normal=_PL!BM78,"",IF(OR(BM78="", NOT(ISNUMBER(BM78)), ISERROR(BM78), $B78=""), "",
   IF($I78=1,
      IFBLANK(
         _xldudf_CX_PUSH(BM78*fxVal_normal, CX_ENTITY, $B78, BM$11, BM$14, BM$75,),
         ""
      ),
      IF($I78=2,
         IFBLANK(
            _xldudf_CX_PUSH(BM78, CX_ENTITY, $B78, BM$11, BM$14, BM$75,),
            ""
         ),
         IF($I78=3,
            "",
            IFBLANK(
               _xldudf_CX_PUSH(BM78, CX_ENTITY, $B78, BM$11, BM$14, BM$75,),
               ""
            )
         )
      )
   )
)),"")</f>
        <v/>
      </c>
      <c r="EN78" s="2445" t="str" cm="1">
        <f t="array" aca="1" ref="EN78" ca="1">IFERROR(IF(BN78*fxVal_normal=_PL!BN78,"",IF(OR(BN78="", NOT(ISNUMBER(BN78)), ISERROR(BN78), $B78=""), "",
   IF($I78=1,
      IFBLANK(
         _xldudf_CX_PUSH(BN78*fxVal_normal, CX_ENTITY, $B78, BN$11, BN$14, BN$75,),
         ""
      ),
      IF($I78=2,
         IFBLANK(
            _xldudf_CX_PUSH(BN78, CX_ENTITY, $B78, BN$11, BN$14, BN$75,),
            ""
         ),
         IF($I78=3,
            "",
            IFBLANK(
               _xldudf_CX_PUSH(BN78, CX_ENTITY, $B78, BN$11, BN$14, BN$75,),
               ""
            )
         )
      )
   )
)),"")</f>
        <v/>
      </c>
    </row>
    <row r="79" spans="1:149" ht="21" customHeight="1">
      <c r="A79" s="2502"/>
      <c r="B79" s="2501" t="str">
        <f ca="1">_xlfn.LET(
_xlpm.IsNotAttrDynamic, D79="",
_xlpm.Attr,_PL!F79,
_xlpm.NotInUse,Y79=D79,
_xlpm.RESULT, IF(_xlpm.IsNotAttrDynamic, _xlpm.Attr, IF( _xlpm.NotInUse, "", Y79)
),IF(_xlpm.RESULT ="", "", _xlpm.RESULT))</f>
        <v>Gross Margin %</v>
      </c>
      <c r="C79" s="2501" t="str" cm="1">
        <f t="array" ref="C79">IFBLANK(_PL!C79,"")</f>
        <v>Gross Margin % (Company View)</v>
      </c>
      <c r="D79" s="2503"/>
      <c r="E79" s="2440" t="e" cm="1">
        <f t="array" aca="1" ref="E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)($AD79:$CQ79, Z79)</f>
        <v>#NAME?</v>
      </c>
      <c r="F79" s="578"/>
      <c r="G79" s="578"/>
      <c r="H79" s="401">
        <v>2</v>
      </c>
      <c r="I79" s="401">
        <v>2</v>
      </c>
      <c r="J79" s="401" cm="1">
        <f t="array" ref="J79">IFBLANK( Z79,"")</f>
        <v>0</v>
      </c>
      <c r="K79" s="578" t="str">
        <f t="shared" si="17"/>
        <v>Yes</v>
      </c>
      <c r="L79" s="37"/>
      <c r="N79" s="158"/>
      <c r="O79" s="126"/>
      <c r="P79" s="1246"/>
      <c r="Q79" s="126"/>
      <c r="R79" s="126"/>
      <c r="S79" s="126"/>
      <c r="T79" s="126"/>
      <c r="U79" s="197"/>
      <c r="V79" s="37"/>
      <c r="W79" s="91" t="str">
        <f t="shared" si="28"/>
        <v>Budget</v>
      </c>
      <c r="X79" s="2081">
        <f>_PL!X79</f>
        <v>0</v>
      </c>
      <c r="Y79" s="1134" t="e">
        <f t="shared" ca="1" si="25"/>
        <v>#NAME?</v>
      </c>
      <c r="Z79" s="198" cm="1">
        <f t="array" ref="Z79">_xlfn.SWITCH(
    TRUE,
    _PL!$L79=TRUE, 1,
    _PL!$L79=FALSE,-1,
    _PL!$L79=-1,0,
""
)</f>
        <v>0</v>
      </c>
      <c r="AA79" s="200"/>
      <c r="AB79" s="301" t="str">
        <f>_PL!AB79</f>
        <v>Gross Margin %</v>
      </c>
      <c r="AC79" s="275" t="str" cm="1">
        <f t="array" aca="1" ref="AC79" ca="1">_xlfn.LET(
_xlpm._termname, $AB79,
_xlpm._iconname, "find",
_xlpm._icon, fx_getIcon(_xlpm._iconname),
_xlpm._location, _xlfn.XLOOKUP(LOWER(_xlpm._termname), LOWER(tbl_acctDef[Term]),tbl_acctDef[Term]),
_xlpm._hyperlink, HYPERLINK("#"&amp;CELL("address",_xlpm._location), _xlpm._icon),
IFERROR(_xlpm._hyperlink,"")
)</f>
        <v/>
      </c>
      <c r="AD79" s="1210">
        <f t="shared" ref="AD79:BN79" si="30">IF(N(AD76)&lt;&gt;0, N(AD78)/N(AD76), "n/a")</f>
        <v>2</v>
      </c>
      <c r="AE79" s="1210">
        <f t="shared" si="30"/>
        <v>2</v>
      </c>
      <c r="AF79" s="1210">
        <f t="shared" si="30"/>
        <v>2</v>
      </c>
      <c r="AG79" s="1210">
        <f t="shared" si="30"/>
        <v>2</v>
      </c>
      <c r="AH79" s="1210">
        <f t="shared" si="30"/>
        <v>2</v>
      </c>
      <c r="AI79" s="1210">
        <f t="shared" si="30"/>
        <v>2</v>
      </c>
      <c r="AJ79" s="1210">
        <f t="shared" si="30"/>
        <v>2</v>
      </c>
      <c r="AK79" s="1210">
        <f t="shared" si="30"/>
        <v>2</v>
      </c>
      <c r="AL79" s="1210">
        <f t="shared" si="30"/>
        <v>2</v>
      </c>
      <c r="AM79" s="1210">
        <f t="shared" si="30"/>
        <v>2</v>
      </c>
      <c r="AN79" s="1210">
        <f t="shared" si="30"/>
        <v>2</v>
      </c>
      <c r="AO79" s="1210">
        <f t="shared" si="30"/>
        <v>2</v>
      </c>
      <c r="AP79" s="1210">
        <f t="shared" si="30"/>
        <v>2</v>
      </c>
      <c r="AQ79" s="1210">
        <f t="shared" si="30"/>
        <v>2</v>
      </c>
      <c r="AR79" s="1210">
        <f t="shared" si="30"/>
        <v>2</v>
      </c>
      <c r="AS79" s="1210">
        <f t="shared" si="30"/>
        <v>2</v>
      </c>
      <c r="AT79" s="1210">
        <f t="shared" si="30"/>
        <v>2</v>
      </c>
      <c r="AU79" s="1210">
        <f t="shared" si="30"/>
        <v>2</v>
      </c>
      <c r="AV79" s="1210">
        <f t="shared" si="30"/>
        <v>2</v>
      </c>
      <c r="AW79" s="1210">
        <f t="shared" si="30"/>
        <v>2</v>
      </c>
      <c r="AX79" s="1210">
        <f t="shared" si="30"/>
        <v>2</v>
      </c>
      <c r="AY79" s="1210">
        <f t="shared" si="30"/>
        <v>2</v>
      </c>
      <c r="AZ79" s="1210">
        <f t="shared" si="30"/>
        <v>2</v>
      </c>
      <c r="BA79" s="1210">
        <f t="shared" si="30"/>
        <v>2</v>
      </c>
      <c r="BB79" s="1210">
        <f t="shared" si="30"/>
        <v>2</v>
      </c>
      <c r="BC79" s="1210">
        <f t="shared" si="30"/>
        <v>2</v>
      </c>
      <c r="BD79" s="1210">
        <f t="shared" si="30"/>
        <v>2</v>
      </c>
      <c r="BE79" s="1210">
        <f t="shared" si="30"/>
        <v>2</v>
      </c>
      <c r="BF79" s="1210">
        <f t="shared" si="30"/>
        <v>2</v>
      </c>
      <c r="BG79" s="1210">
        <f t="shared" si="30"/>
        <v>2</v>
      </c>
      <c r="BH79" s="1210">
        <f t="shared" si="30"/>
        <v>2</v>
      </c>
      <c r="BI79" s="1210">
        <f t="shared" si="30"/>
        <v>2</v>
      </c>
      <c r="BJ79" s="1210">
        <f t="shared" si="30"/>
        <v>2</v>
      </c>
      <c r="BK79" s="1210">
        <f t="shared" si="30"/>
        <v>2</v>
      </c>
      <c r="BL79" s="1210">
        <f t="shared" si="30"/>
        <v>2</v>
      </c>
      <c r="BM79" s="1210">
        <f t="shared" si="30"/>
        <v>2</v>
      </c>
      <c r="BN79" s="1210">
        <f t="shared" si="30"/>
        <v>2</v>
      </c>
      <c r="BO79" s="2096"/>
      <c r="BP79" s="2096"/>
      <c r="BQ79" s="2096"/>
      <c r="BR79" s="2096"/>
      <c r="BS79" s="2096"/>
      <c r="BT79" s="2096"/>
      <c r="BU79" s="2096"/>
      <c r="BV79" s="2096"/>
      <c r="BW79" s="2096"/>
      <c r="BX79" s="2096"/>
      <c r="BY79" s="2096"/>
      <c r="BZ79" s="2096"/>
      <c r="CA79" s="200"/>
      <c r="CB79" s="37"/>
      <c r="CC79" s="198"/>
      <c r="CD79" s="1210" t="e">
        <f ca="1">IF(N(CD76)&lt;&gt;0, N(CD78)/N(CD76), "n/a")</f>
        <v>#NAME?</v>
      </c>
      <c r="CE79" s="1210" t="e">
        <f ca="1">IF(N(CE76)&lt;&gt;0, N(CE78)/N(CE76), "n/a")</f>
        <v>#NAME?</v>
      </c>
      <c r="CF79" s="88"/>
      <c r="CG79" s="1210" t="e">
        <f ca="1">IF(N(CG76)&lt;&gt;0, N(CG78)/N(CG76), "n/a")</f>
        <v>#NAME?</v>
      </c>
      <c r="CH79" s="1210" t="e">
        <f ca="1">IF(N(CH76)&lt;&gt;0, N(CH78)/N(CH76), "n/a")</f>
        <v>#NAME?</v>
      </c>
      <c r="CI79" s="128"/>
      <c r="CJ79" s="1210">
        <f>IF(N(CJ76)&lt;&gt;0, N(CJ78)/N(CJ76), "n/a")</f>
        <v>2</v>
      </c>
      <c r="CK79" s="1210">
        <f>IF(N(CK76)&lt;&gt;0, N(CK78)/N(CK76), "n/a")</f>
        <v>2</v>
      </c>
      <c r="CL79" s="128"/>
      <c r="CM79" s="2504">
        <f t="shared" si="26"/>
        <v>2</v>
      </c>
      <c r="CN79" s="2504">
        <f t="shared" si="23"/>
        <v>2</v>
      </c>
      <c r="CO79" s="1169"/>
      <c r="CP79" s="2504">
        <f t="shared" si="27"/>
        <v>2</v>
      </c>
      <c r="CQ79" s="2504">
        <f t="shared" si="24"/>
        <v>2</v>
      </c>
      <c r="CR79" s="200"/>
      <c r="CS79" s="2056"/>
      <c r="CT79" s="2085" t="e" cm="1">
        <f t="array" aca="1" ref="CT79" ca="1">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_xldudf_CX_PUSH(Y79,CX_ENTITY,C79,EOMONTH(val_asOfDate,0)),
       ""
     )
   )
)</f>
        <v>#NAME?</v>
      </c>
      <c r="CU79" s="2085" t="e" cm="1">
        <f t="array" aca="1" ref="CU79" ca="1">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_xldudf_CX_PUSH(Y79,CX_ENTITY,C79,EOMONTH(val_asOfDate,1)),
       ""
     )
   )
)</f>
        <v>#NAME?</v>
      </c>
      <c r="CV79" s="2085" t="e" cm="1">
        <f t="array" aca="1" ref="CV79" ca="1">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_xldudf_CX_PUSH(Y79,CX_ENTITY,C79,EOMONTH(val_asOfDate,2)),
       ""
     )
   )
)</f>
        <v>#NAME?</v>
      </c>
      <c r="CW79" s="2085" t="e" cm="1">
        <f t="array" aca="1" ref="CW79" ca="1">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_xldudf_CX_PUSH(Y79,CX_ENTITY,C79,EOMONTH(val_asOfDate,3)),
       ""
     )
   )
)</f>
        <v>#NAME?</v>
      </c>
      <c r="CX79" s="2443"/>
      <c r="CY79" s="1880"/>
      <c r="CZ79" s="1880"/>
      <c r="DA79" s="1880"/>
      <c r="DB79" s="1880"/>
      <c r="DC79" s="2121"/>
      <c r="DD79" s="2505" t="str" cm="1">
        <f t="array" aca="1" ref="DD79" ca="1">IFERROR(IF(AD79=_PL!AD79,"",IF(OR(AD79="", NOT(ISNUMBER(AD79)), ISERROR(AD79), $B79=""), "",
   IF($I79=1,
      IFBLANK(
         _xldudf_CX_PUSH(AD79*fxVal_normal, CX_ENTITY, $B79, AD$11, AD$14, AD$75,),
         ""
      ),
      IF($I79=2,
         IFBLANK(
            _xldudf_CX_PUSH(AD79, CX_ENTITY, $B79, AD$11, AD$14, AD$75,),
            ""
         ),
         IF($I79=3,
            "",
            IFBLANK(
               _xldudf_CX_PUSH(AD79, CX_ENTITY, $B79, AD$11, AD$14, AD$75,),
               ""
            )
         )
      )
   )
)),"")</f>
        <v/>
      </c>
      <c r="DE79" s="2505" t="str" cm="1">
        <f t="array" aca="1" ref="DE79" ca="1">IFERROR(IF(AE79=_PL!AE79,"",IF(OR(AE79="", NOT(ISNUMBER(AE79)), ISERROR(AE79), $B79=""), "",
   IF($I79=1,
      IFBLANK(
         _xldudf_CX_PUSH(AE79*fxVal_normal, CX_ENTITY, $B79, AE$11, AE$14, AE$75,),
         ""
      ),
      IF($I79=2,
         IFBLANK(
            _xldudf_CX_PUSH(AE79, CX_ENTITY, $B79, AE$11, AE$14, AE$75,),
            ""
         ),
         IF($I79=3,
            "",
            IFBLANK(
               _xldudf_CX_PUSH(AE79, CX_ENTITY, $B79, AE$11, AE$14, AE$75,),
               ""
            )
         )
      )
   )
)),"")</f>
        <v/>
      </c>
      <c r="DF79" s="2505" t="str" cm="1">
        <f t="array" aca="1" ref="DF79" ca="1">IFERROR(IF(AF79=_PL!AF79,"",IF(OR(AF79="", NOT(ISNUMBER(AF79)), ISERROR(AF79), $B79=""), "",
   IF($I79=1,
      IFBLANK(
         _xldudf_CX_PUSH(AF79*fxVal_normal, CX_ENTITY, $B79, AF$11, AF$14, AF$75,),
         ""
      ),
      IF($I79=2,
         IFBLANK(
            _xldudf_CX_PUSH(AF79, CX_ENTITY, $B79, AF$11, AF$14, AF$75,),
            ""
         ),
         IF($I79=3,
            "",
            IFBLANK(
               _xldudf_CX_PUSH(AF79, CX_ENTITY, $B79, AF$11, AF$14, AF$75,),
               ""
            )
         )
      )
   )
)),"")</f>
        <v/>
      </c>
      <c r="DG79" s="2505" t="str" cm="1">
        <f t="array" aca="1" ref="DG79" ca="1">IFERROR(IF(AG79=_PL!AG79,"",IF(OR(AG79="", NOT(ISNUMBER(AG79)), ISERROR(AG79), $B79=""), "",
   IF($I79=1,
      IFBLANK(
         _xldudf_CX_PUSH(AG79*fxVal_normal, CX_ENTITY, $B79, AG$11, AG$14, AG$75,),
         ""
      ),
      IF($I79=2,
         IFBLANK(
            _xldudf_CX_PUSH(AG79, CX_ENTITY, $B79, AG$11, AG$14, AG$75,),
            ""
         ),
         IF($I79=3,
            "",
            IFBLANK(
               _xldudf_CX_PUSH(AG79, CX_ENTITY, $B79, AG$11, AG$14, AG$75,),
               ""
            )
         )
      )
   )
)),"")</f>
        <v/>
      </c>
      <c r="DH79" s="2505" t="str" cm="1">
        <f t="array" aca="1" ref="DH79" ca="1">IFERROR(IF(AH79=_PL!AH79,"",IF(OR(AH79="", NOT(ISNUMBER(AH79)), ISERROR(AH79), $B79=""), "",
   IF($I79=1,
      IFBLANK(
         _xldudf_CX_PUSH(AH79*fxVal_normal, CX_ENTITY, $B79, AH$11, AH$14, AH$75,),
         ""
      ),
      IF($I79=2,
         IFBLANK(
            _xldudf_CX_PUSH(AH79, CX_ENTITY, $B79, AH$11, AH$14, AH$75,),
            ""
         ),
         IF($I79=3,
            "",
            IFBLANK(
               _xldudf_CX_PUSH(AH79, CX_ENTITY, $B79, AH$11, AH$14, AH$75,),
               ""
            )
         )
      )
   )
)),"")</f>
        <v/>
      </c>
      <c r="DI79" s="2505" t="str" cm="1">
        <f t="array" aca="1" ref="DI79" ca="1">IFERROR(IF(AI79=_PL!AI79,"",IF(OR(AI79="", NOT(ISNUMBER(AI79)), ISERROR(AI79), $B79=""), "",
   IF($I79=1,
      IFBLANK(
         _xldudf_CX_PUSH(AI79*fxVal_normal, CX_ENTITY, $B79, AI$11, AI$14, AI$75,),
         ""
      ),
      IF($I79=2,
         IFBLANK(
            _xldudf_CX_PUSH(AI79, CX_ENTITY, $B79, AI$11, AI$14, AI$75,),
            ""
         ),
         IF($I79=3,
            "",
            IFBLANK(
               _xldudf_CX_PUSH(AI79, CX_ENTITY, $B79, AI$11, AI$14, AI$75,),
               ""
            )
         )
      )
   )
)),"")</f>
        <v/>
      </c>
      <c r="DJ79" s="2505" t="str" cm="1">
        <f t="array" aca="1" ref="DJ79" ca="1">IFERROR(IF(AJ79=_PL!AJ79,"",IF(OR(AJ79="", NOT(ISNUMBER(AJ79)), ISERROR(AJ79), $B79=""), "",
   IF($I79=1,
      IFBLANK(
         _xldudf_CX_PUSH(AJ79*fxVal_normal, CX_ENTITY, $B79, AJ$11, AJ$14, AJ$75,),
         ""
      ),
      IF($I79=2,
         IFBLANK(
            _xldudf_CX_PUSH(AJ79, CX_ENTITY, $B79, AJ$11, AJ$14, AJ$75,),
            ""
         ),
         IF($I79=3,
            "",
            IFBLANK(
               _xldudf_CX_PUSH(AJ79, CX_ENTITY, $B79, AJ$11, AJ$14, AJ$75,),
               ""
            )
         )
      )
   )
)),"")</f>
        <v/>
      </c>
      <c r="DK79" s="2505" t="str" cm="1">
        <f t="array" aca="1" ref="DK79" ca="1">IFERROR(IF(AK79=_PL!AK79,"",IF(OR(AK79="", NOT(ISNUMBER(AK79)), ISERROR(AK79), $B79=""), "",
   IF($I79=1,
      IFBLANK(
         _xldudf_CX_PUSH(AK79*fxVal_normal, CX_ENTITY, $B79, AK$11, AK$14, AK$75,),
         ""
      ),
      IF($I79=2,
         IFBLANK(
            _xldudf_CX_PUSH(AK79, CX_ENTITY, $B79, AK$11, AK$14, AK$75,),
            ""
         ),
         IF($I79=3,
            "",
            IFBLANK(
               _xldudf_CX_PUSH(AK79, CX_ENTITY, $B79, AK$11, AK$14, AK$75,),
               ""
            )
         )
      )
   )
)),"")</f>
        <v/>
      </c>
      <c r="DL79" s="2505" t="str" cm="1">
        <f t="array" aca="1" ref="DL79" ca="1">IFERROR(IF(AL79=_PL!AL79,"",IF(OR(AL79="", NOT(ISNUMBER(AL79)), ISERROR(AL79), $B79=""), "",
   IF($I79=1,
      IFBLANK(
         _xldudf_CX_PUSH(AL79*fxVal_normal, CX_ENTITY, $B79, AL$11, AL$14, AL$75,),
         ""
      ),
      IF($I79=2,
         IFBLANK(
            _xldudf_CX_PUSH(AL79, CX_ENTITY, $B79, AL$11, AL$14, AL$75,),
            ""
         ),
         IF($I79=3,
            "",
            IFBLANK(
               _xldudf_CX_PUSH(AL79, CX_ENTITY, $B79, AL$11, AL$14, AL$75,),
               ""
            )
         )
      )
   )
)),"")</f>
        <v/>
      </c>
      <c r="DM79" s="2505" t="str" cm="1">
        <f t="array" aca="1" ref="DM79" ca="1">IFERROR(IF(AM79=_PL!AM79,"",IF(OR(AM79="", NOT(ISNUMBER(AM79)), ISERROR(AM79), $B79=""), "",
   IF($I79=1,
      IFBLANK(
         _xldudf_CX_PUSH(AM79*fxVal_normal, CX_ENTITY, $B79, AM$11, AM$14, AM$75,),
         ""
      ),
      IF($I79=2,
         IFBLANK(
            _xldudf_CX_PUSH(AM79, CX_ENTITY, $B79, AM$11, AM$14, AM$75,),
            ""
         ),
         IF($I79=3,
            "",
            IFBLANK(
               _xldudf_CX_PUSH(AM79, CX_ENTITY, $B79, AM$11, AM$14, AM$75,),
               ""
            )
         )
      )
   )
)),"")</f>
        <v/>
      </c>
      <c r="DN79" s="2505" t="str" cm="1">
        <f t="array" aca="1" ref="DN79" ca="1">IFERROR(IF(AN79=_PL!AN79,"",IF(OR(AN79="", NOT(ISNUMBER(AN79)), ISERROR(AN79), $B79=""), "",
   IF($I79=1,
      IFBLANK(
         _xldudf_CX_PUSH(AN79*fxVal_normal, CX_ENTITY, $B79, AN$11, AN$14, AN$75,),
         ""
      ),
      IF($I79=2,
         IFBLANK(
            _xldudf_CX_PUSH(AN79, CX_ENTITY, $B79, AN$11, AN$14, AN$75,),
            ""
         ),
         IF($I79=3,
            "",
            IFBLANK(
               _xldudf_CX_PUSH(AN79, CX_ENTITY, $B79, AN$11, AN$14, AN$75,),
               ""
            )
         )
      )
   )
)),"")</f>
        <v/>
      </c>
      <c r="DO79" s="2505" t="str" cm="1">
        <f t="array" aca="1" ref="DO79" ca="1">IFERROR(IF(AO79=_PL!AO79,"",IF(OR(AO79="", NOT(ISNUMBER(AO79)), ISERROR(AO79), $B79=""), "",
   IF($I79=1,
      IFBLANK(
         _xldudf_CX_PUSH(AO79*fxVal_normal, CX_ENTITY, $B79, AO$11, AO$14, AO$75,),
         ""
      ),
      IF($I79=2,
         IFBLANK(
            _xldudf_CX_PUSH(AO79, CX_ENTITY, $B79, AO$11, AO$14, AO$75,),
            ""
         ),
         IF($I79=3,
            "",
            IFBLANK(
               _xldudf_CX_PUSH(AO79, CX_ENTITY, $B79, AO$11, AO$14, AO$75,),
               ""
            )
         )
      )
   )
)),"")</f>
        <v/>
      </c>
      <c r="DP79" s="2505" t="str" cm="1">
        <f t="array" aca="1" ref="DP79" ca="1">IFERROR(IF(AP79=_PL!AP79,"",IF(OR(AP79="", NOT(ISNUMBER(AP79)), ISERROR(AP79), $B79=""), "",
   IF($I79=1,
      IFBLANK(
         _xldudf_CX_PUSH(AP79*fxVal_normal, CX_ENTITY, $B79, AP$11, AP$14, AP$75,),
         ""
      ),
      IF($I79=2,
         IFBLANK(
            _xldudf_CX_PUSH(AP79, CX_ENTITY, $B79, AP$11, AP$14, AP$75,),
            ""
         ),
         IF($I79=3,
            "",
            IFBLANK(
               _xldudf_CX_PUSH(AP79, CX_ENTITY, $B79, AP$11, AP$14, AP$75,),
               ""
            )
         )
      )
   )
)),"")</f>
        <v/>
      </c>
      <c r="DQ79" s="2505" t="str" cm="1">
        <f t="array" aca="1" ref="DQ79" ca="1">IFERROR(IF(AQ79=_PL!AQ79,"",IF(OR(AQ79="", NOT(ISNUMBER(AQ79)), ISERROR(AQ79), $B79=""), "",
   IF($I79=1,
      IFBLANK(
         _xldudf_CX_PUSH(AQ79*fxVal_normal, CX_ENTITY, $B79, AQ$11, AQ$14, AQ$75,),
         ""
      ),
      IF($I79=2,
         IFBLANK(
            _xldudf_CX_PUSH(AQ79, CX_ENTITY, $B79, AQ$11, AQ$14, AQ$75,),
            ""
         ),
         IF($I79=3,
            "",
            IFBLANK(
               _xldudf_CX_PUSH(AQ79, CX_ENTITY, $B79, AQ$11, AQ$14, AQ$75,),
               ""
            )
         )
      )
   )
)),"")</f>
        <v/>
      </c>
      <c r="DR79" s="2505" t="str" cm="1">
        <f t="array" aca="1" ref="DR79" ca="1">IFERROR(IF(AR79=_PL!AR79,"",IF(OR(AR79="", NOT(ISNUMBER(AR79)), ISERROR(AR79), $B79=""), "",
   IF($I79=1,
      IFBLANK(
         _xldudf_CX_PUSH(AR79*fxVal_normal, CX_ENTITY, $B79, AR$11, AR$14, AR$75,),
         ""
      ),
      IF($I79=2,
         IFBLANK(
            _xldudf_CX_PUSH(AR79, CX_ENTITY, $B79, AR$11, AR$14, AR$75,),
            ""
         ),
         IF($I79=3,
            "",
            IFBLANK(
               _xldudf_CX_PUSH(AR79, CX_ENTITY, $B79, AR$11, AR$14, AR$75,),
               ""
            )
         )
      )
   )
)),"")</f>
        <v/>
      </c>
      <c r="DS79" s="2505" t="str" cm="1">
        <f t="array" aca="1" ref="DS79" ca="1">IFERROR(IF(AS79=_PL!AS79,"",IF(OR(AS79="", NOT(ISNUMBER(AS79)), ISERROR(AS79), $B79=""), "",
   IF($I79=1,
      IFBLANK(
         _xldudf_CX_PUSH(AS79*fxVal_normal, CX_ENTITY, $B79, AS$11, AS$14, AS$75,),
         ""
      ),
      IF($I79=2,
         IFBLANK(
            _xldudf_CX_PUSH(AS79, CX_ENTITY, $B79, AS$11, AS$14, AS$75,),
            ""
         ),
         IF($I79=3,
            "",
            IFBLANK(
               _xldudf_CX_PUSH(AS79, CX_ENTITY, $B79, AS$11, AS$14, AS$75,),
               ""
            )
         )
      )
   )
)),"")</f>
        <v/>
      </c>
      <c r="DT79" s="2505" t="str" cm="1">
        <f t="array" aca="1" ref="DT79" ca="1">IFERROR(IF(AT79=_PL!AT79,"",IF(OR(AT79="", NOT(ISNUMBER(AT79)), ISERROR(AT79), $B79=""), "",
   IF($I79=1,
      IFBLANK(
         _xldudf_CX_PUSH(AT79*fxVal_normal, CX_ENTITY, $B79, AT$11, AT$14, AT$75,),
         ""
      ),
      IF($I79=2,
         IFBLANK(
            _xldudf_CX_PUSH(AT79, CX_ENTITY, $B79, AT$11, AT$14, AT$75,),
            ""
         ),
         IF($I79=3,
            "",
            IFBLANK(
               _xldudf_CX_PUSH(AT79, CX_ENTITY, $B79, AT$11, AT$14, AT$75,),
               ""
            )
         )
      )
   )
)),"")</f>
        <v/>
      </c>
      <c r="DU79" s="2505" t="str" cm="1">
        <f t="array" aca="1" ref="DU79" ca="1">IFERROR(IF(AU79=_PL!AU79,"",IF(OR(AU79="", NOT(ISNUMBER(AU79)), ISERROR(AU79), $B79=""), "",
   IF($I79=1,
      IFBLANK(
         _xldudf_CX_PUSH(AU79*fxVal_normal, CX_ENTITY, $B79, AU$11, AU$14, AU$75,),
         ""
      ),
      IF($I79=2,
         IFBLANK(
            _xldudf_CX_PUSH(AU79, CX_ENTITY, $B79, AU$11, AU$14, AU$75,),
            ""
         ),
         IF($I79=3,
            "",
            IFBLANK(
               _xldudf_CX_PUSH(AU79, CX_ENTITY, $B79, AU$11, AU$14, AU$75,),
               ""
            )
         )
      )
   )
)),"")</f>
        <v/>
      </c>
      <c r="DV79" s="2505" t="str" cm="1">
        <f t="array" aca="1" ref="DV79" ca="1">IFERROR(IF(AV79=_PL!AV79,"",IF(OR(AV79="", NOT(ISNUMBER(AV79)), ISERROR(AV79), $B79=""), "",
   IF($I79=1,
      IFBLANK(
         _xldudf_CX_PUSH(AV79*fxVal_normal, CX_ENTITY, $B79, AV$11, AV$14, AV$75,),
         ""
      ),
      IF($I79=2,
         IFBLANK(
            _xldudf_CX_PUSH(AV79, CX_ENTITY, $B79, AV$11, AV$14, AV$75,),
            ""
         ),
         IF($I79=3,
            "",
            IFBLANK(
               _xldudf_CX_PUSH(AV79, CX_ENTITY, $B79, AV$11, AV$14, AV$75,),
               ""
            )
         )
      )
   )
)),"")</f>
        <v/>
      </c>
      <c r="DW79" s="2505" t="str" cm="1">
        <f t="array" aca="1" ref="DW79" ca="1">IFERROR(IF(AW79=_PL!AW79,"",IF(OR(AW79="", NOT(ISNUMBER(AW79)), ISERROR(AW79), $B79=""), "",
   IF($I79=1,
      IFBLANK(
         _xldudf_CX_PUSH(AW79*fxVal_normal, CX_ENTITY, $B79, AW$11, AW$14, AW$75,),
         ""
      ),
      IF($I79=2,
         IFBLANK(
            _xldudf_CX_PUSH(AW79, CX_ENTITY, $B79, AW$11, AW$14, AW$75,),
            ""
         ),
         IF($I79=3,
            "",
            IFBLANK(
               _xldudf_CX_PUSH(AW79, CX_ENTITY, $B79, AW$11, AW$14, AW$75,),
               ""
            )
         )
      )
   )
)),"")</f>
        <v/>
      </c>
      <c r="DX79" s="2505" t="str" cm="1">
        <f t="array" aca="1" ref="DX79" ca="1">IFERROR(IF(AX79=_PL!AX79,"",IF(OR(AX79="", NOT(ISNUMBER(AX79)), ISERROR(AX79), $B79=""), "",
   IF($I79=1,
      IFBLANK(
         _xldudf_CX_PUSH(AX79*fxVal_normal, CX_ENTITY, $B79, AX$11, AX$14, AX$75,),
         ""
      ),
      IF($I79=2,
         IFBLANK(
            _xldudf_CX_PUSH(AX79, CX_ENTITY, $B79, AX$11, AX$14, AX$75,),
            ""
         ),
         IF($I79=3,
            "",
            IFBLANK(
               _xldudf_CX_PUSH(AX79, CX_ENTITY, $B79, AX$11, AX$14, AX$75,),
               ""
            )
         )
      )
   )
)),"")</f>
        <v/>
      </c>
      <c r="DY79" s="2505" t="str" cm="1">
        <f t="array" aca="1" ref="DY79" ca="1">IFERROR(IF(AY79=_PL!AY79,"",IF(OR(AY79="", NOT(ISNUMBER(AY79)), ISERROR(AY79), $B79=""), "",
   IF($I79=1,
      IFBLANK(
         _xldudf_CX_PUSH(AY79*fxVal_normal, CX_ENTITY, $B79, AY$11, AY$14, AY$75,),
         ""
      ),
      IF($I79=2,
         IFBLANK(
            _xldudf_CX_PUSH(AY79, CX_ENTITY, $B79, AY$11, AY$14, AY$75,),
            ""
         ),
         IF($I79=3,
            "",
            IFBLANK(
               _xldudf_CX_PUSH(AY79, CX_ENTITY, $B79, AY$11, AY$14, AY$75,),
               ""
            )
         )
      )
   )
)),"")</f>
        <v/>
      </c>
      <c r="DZ79" s="2505" t="str" cm="1">
        <f t="array" aca="1" ref="DZ79" ca="1">IFERROR(IF(AZ79=_PL!AZ79,"",IF(OR(AZ79="", NOT(ISNUMBER(AZ79)), ISERROR(AZ79), $B79=""), "",
   IF($I79=1,
      IFBLANK(
         _xldudf_CX_PUSH(AZ79*fxVal_normal, CX_ENTITY, $B79, AZ$11, AZ$14, AZ$75,),
         ""
      ),
      IF($I79=2,
         IFBLANK(
            _xldudf_CX_PUSH(AZ79, CX_ENTITY, $B79, AZ$11, AZ$14, AZ$75,),
            ""
         ),
         IF($I79=3,
            "",
            IFBLANK(
               _xldudf_CX_PUSH(AZ79, CX_ENTITY, $B79, AZ$11, AZ$14, AZ$75,),
               ""
            )
         )
      )
   )
)),"")</f>
        <v/>
      </c>
      <c r="EA79" s="2505" t="str" cm="1">
        <f t="array" aca="1" ref="EA79" ca="1">IFERROR(IF(BA79=_PL!BA79,"",IF(OR(BA79="", NOT(ISNUMBER(BA79)), ISERROR(BA79), $B79=""), "",
   IF($I79=1,
      IFBLANK(
         _xldudf_CX_PUSH(BA79*fxVal_normal, CX_ENTITY, $B79, BA$11, BA$14, BA$75,),
         ""
      ),
      IF($I79=2,
         IFBLANK(
            _xldudf_CX_PUSH(BA79, CX_ENTITY, $B79, BA$11, BA$14, BA$75,),
            ""
         ),
         IF($I79=3,
            "",
            IFBLANK(
               _xldudf_CX_PUSH(BA79, CX_ENTITY, $B79, BA$11, BA$14, BA$75,),
               ""
            )
         )
      )
   )
)),"")</f>
        <v/>
      </c>
      <c r="EB79" s="2505" t="str" cm="1">
        <f t="array" aca="1" ref="EB79" ca="1">IFERROR(IF(BB79=_PL!BB79,"",IF(OR(BB79="", NOT(ISNUMBER(BB79)), ISERROR(BB79), $B79=""), "",
   IF($I79=1,
      IFBLANK(
         _xldudf_CX_PUSH(BB79*fxVal_normal, CX_ENTITY, $B79, BB$11, BB$14, BB$75,),
         ""
      ),
      IF($I79=2,
         IFBLANK(
            _xldudf_CX_PUSH(BB79, CX_ENTITY, $B79, BB$11, BB$14, BB$75,),
            ""
         ),
         IF($I79=3,
            "",
            IFBLANK(
               _xldudf_CX_PUSH(BB79, CX_ENTITY, $B79, BB$11, BB$14, BB$75,),
               ""
            )
         )
      )
   )
)),"")</f>
        <v/>
      </c>
      <c r="EC79" s="2505" t="str" cm="1">
        <f t="array" aca="1" ref="EC79" ca="1">IFERROR(IF(BC79=_PL!BC79,"",IF(OR(BC79="", NOT(ISNUMBER(BC79)), ISERROR(BC79), $B79=""), "",
   IF($I79=1,
      IFBLANK(
         _xldudf_CX_PUSH(BC79*fxVal_normal, CX_ENTITY, $B79, BC$11, BC$14, BC$75,),
         ""
      ),
      IF($I79=2,
         IFBLANK(
            _xldudf_CX_PUSH(BC79, CX_ENTITY, $B79, BC$11, BC$14, BC$75,),
            ""
         ),
         IF($I79=3,
            "",
            IFBLANK(
               _xldudf_CX_PUSH(BC79, CX_ENTITY, $B79, BC$11, BC$14, BC$75,),
               ""
            )
         )
      )
   )
)),"")</f>
        <v/>
      </c>
      <c r="ED79" s="2505" t="str" cm="1">
        <f t="array" aca="1" ref="ED79" ca="1">IFERROR(IF(BD79=_PL!BD79,"",IF(OR(BD79="", NOT(ISNUMBER(BD79)), ISERROR(BD79), $B79=""), "",
   IF($I79=1,
      IFBLANK(
         _xldudf_CX_PUSH(BD79*fxVal_normal, CX_ENTITY, $B79, BD$11, BD$14, BD$75,),
         ""
      ),
      IF($I79=2,
         IFBLANK(
            _xldudf_CX_PUSH(BD79, CX_ENTITY, $B79, BD$11, BD$14, BD$75,),
            ""
         ),
         IF($I79=3,
            "",
            IFBLANK(
               _xldudf_CX_PUSH(BD79, CX_ENTITY, $B79, BD$11, BD$14, BD$75,),
               ""
            )
         )
      )
   )
)),"")</f>
        <v/>
      </c>
      <c r="EE79" s="2505" t="str" cm="1">
        <f t="array" aca="1" ref="EE79" ca="1">IFERROR(IF(BE79=_PL!BE79,"",IF(OR(BE79="", NOT(ISNUMBER(BE79)), ISERROR(BE79), $B79=""), "",
   IF($I79=1,
      IFBLANK(
         _xldudf_CX_PUSH(BE79*fxVal_normal, CX_ENTITY, $B79, BE$11, BE$14, BE$75,),
         ""
      ),
      IF($I79=2,
         IFBLANK(
            _xldudf_CX_PUSH(BE79, CX_ENTITY, $B79, BE$11, BE$14, BE$75,),
            ""
         ),
         IF($I79=3,
            "",
            IFBLANK(
               _xldudf_CX_PUSH(BE79, CX_ENTITY, $B79, BE$11, BE$14, BE$75,),
               ""
            )
         )
      )
   )
)),"")</f>
        <v/>
      </c>
      <c r="EF79" s="2505" t="str" cm="1">
        <f t="array" aca="1" ref="EF79" ca="1">IFERROR(IF(BF79=_PL!BF79,"",IF(OR(BF79="", NOT(ISNUMBER(BF79)), ISERROR(BF79), $B79=""), "",
   IF($I79=1,
      IFBLANK(
         _xldudf_CX_PUSH(BF79*fxVal_normal, CX_ENTITY, $B79, BF$11, BF$14, BF$75,),
         ""
      ),
      IF($I79=2,
         IFBLANK(
            _xldudf_CX_PUSH(BF79, CX_ENTITY, $B79, BF$11, BF$14, BF$75,),
            ""
         ),
         IF($I79=3,
            "",
            IFBLANK(
               _xldudf_CX_PUSH(BF79, CX_ENTITY, $B79, BF$11, BF$14, BF$75,),
               ""
            )
         )
      )
   )
)),"")</f>
        <v/>
      </c>
      <c r="EG79" s="2505" t="str" cm="1">
        <f t="array" aca="1" ref="EG79" ca="1">IFERROR(IF(BG79=_PL!BG79,"",IF(OR(BG79="", NOT(ISNUMBER(BG79)), ISERROR(BG79), $B79=""), "",
   IF($I79=1,
      IFBLANK(
         _xldudf_CX_PUSH(BG79*fxVal_normal, CX_ENTITY, $B79, BG$11, BG$14, BG$75,),
         ""
      ),
      IF($I79=2,
         IFBLANK(
            _xldudf_CX_PUSH(BG79, CX_ENTITY, $B79, BG$11, BG$14, BG$75,),
            ""
         ),
         IF($I79=3,
            "",
            IFBLANK(
               _xldudf_CX_PUSH(BG79, CX_ENTITY, $B79, BG$11, BG$14, BG$75,),
               ""
            )
         )
      )
   )
)),"")</f>
        <v/>
      </c>
      <c r="EH79" s="2505" t="str" cm="1">
        <f t="array" aca="1" ref="EH79" ca="1">IFERROR(IF(BH79=_PL!BH79,"",IF(OR(BH79="", NOT(ISNUMBER(BH79)), ISERROR(BH79), $B79=""), "",
   IF($I79=1,
      IFBLANK(
         _xldudf_CX_PUSH(BH79*fxVal_normal, CX_ENTITY, $B79, BH$11, BH$14, BH$75,),
         ""
      ),
      IF($I79=2,
         IFBLANK(
            _xldudf_CX_PUSH(BH79, CX_ENTITY, $B79, BH$11, BH$14, BH$75,),
            ""
         ),
         IF($I79=3,
            "",
            IFBLANK(
               _xldudf_CX_PUSH(BH79, CX_ENTITY, $B79, BH$11, BH$14, BH$75,),
               ""
            )
         )
      )
   )
)),"")</f>
        <v/>
      </c>
      <c r="EI79" s="2505" t="str" cm="1">
        <f t="array" aca="1" ref="EI79" ca="1">IFERROR(IF(BI79=_PL!BI79,"",IF(OR(BI79="", NOT(ISNUMBER(BI79)), ISERROR(BI79), $B79=""), "",
   IF($I79=1,
      IFBLANK(
         _xldudf_CX_PUSH(BI79*fxVal_normal, CX_ENTITY, $B79, BI$11, BI$14, BI$75,),
         ""
      ),
      IF($I79=2,
         IFBLANK(
            _xldudf_CX_PUSH(BI79, CX_ENTITY, $B79, BI$11, BI$14, BI$75,),
            ""
         ),
         IF($I79=3,
            "",
            IFBLANK(
               _xldudf_CX_PUSH(BI79, CX_ENTITY, $B79, BI$11, BI$14, BI$75,),
               ""
            )
         )
      )
   )
)),"")</f>
        <v/>
      </c>
      <c r="EJ79" s="2505" t="str" cm="1">
        <f t="array" aca="1" ref="EJ79" ca="1">IFERROR(IF(BJ79=_PL!BJ79,"",IF(OR(BJ79="", NOT(ISNUMBER(BJ79)), ISERROR(BJ79), $B79=""), "",
   IF($I79=1,
      IFBLANK(
         _xldudf_CX_PUSH(BJ79*fxVal_normal, CX_ENTITY, $B79, BJ$11, BJ$14, BJ$75,),
         ""
      ),
      IF($I79=2,
         IFBLANK(
            _xldudf_CX_PUSH(BJ79, CX_ENTITY, $B79, BJ$11, BJ$14, BJ$75,),
            ""
         ),
         IF($I79=3,
            "",
            IFBLANK(
               _xldudf_CX_PUSH(BJ79, CX_ENTITY, $B79, BJ$11, BJ$14, BJ$75,),
               ""
            )
         )
      )
   )
)),"")</f>
        <v/>
      </c>
      <c r="EK79" s="2505" t="str" cm="1">
        <f t="array" aca="1" ref="EK79" ca="1">IFERROR(IF(BK79=_PL!BK79,"",IF(OR(BK79="", NOT(ISNUMBER(BK79)), ISERROR(BK79), $B79=""), "",
   IF($I79=1,
      IFBLANK(
         _xldudf_CX_PUSH(BK79*fxVal_normal, CX_ENTITY, $B79, BK$11, BK$14, BK$75,),
         ""
      ),
      IF($I79=2,
         IFBLANK(
            _xldudf_CX_PUSH(BK79, CX_ENTITY, $B79, BK$11, BK$14, BK$75,),
            ""
         ),
         IF($I79=3,
            "",
            IFBLANK(
               _xldudf_CX_PUSH(BK79, CX_ENTITY, $B79, BK$11, BK$14, BK$75,),
               ""
            )
         )
      )
   )
)),"")</f>
        <v/>
      </c>
      <c r="EL79" s="2505" t="str" cm="1">
        <f t="array" aca="1" ref="EL79" ca="1">IFERROR(IF(BL79=_PL!BL79,"",IF(OR(BL79="", NOT(ISNUMBER(BL79)), ISERROR(BL79), $B79=""), "",
   IF($I79=1,
      IFBLANK(
         _xldudf_CX_PUSH(BL79*fxVal_normal, CX_ENTITY, $B79, BL$11, BL$14, BL$75,),
         ""
      ),
      IF($I79=2,
         IFBLANK(
            _xldudf_CX_PUSH(BL79, CX_ENTITY, $B79, BL$11, BL$14, BL$75,),
            ""
         ),
         IF($I79=3,
            "",
            IFBLANK(
               _xldudf_CX_PUSH(BL79, CX_ENTITY, $B79, BL$11, BL$14, BL$75,),
               ""
            )
         )
      )
   )
)),"")</f>
        <v/>
      </c>
      <c r="EM79" s="2505" t="str" cm="1">
        <f t="array" aca="1" ref="EM79" ca="1">IFERROR(IF(BM79=_PL!BM79,"",IF(OR(BM79="", NOT(ISNUMBER(BM79)), ISERROR(BM79), $B79=""), "",
   IF($I79=1,
      IFBLANK(
         _xldudf_CX_PUSH(BM79*fxVal_normal, CX_ENTITY, $B79, BM$11, BM$14, BM$75,),
         ""
      ),
      IF($I79=2,
         IFBLANK(
            _xldudf_CX_PUSH(BM79, CX_ENTITY, $B79, BM$11, BM$14, BM$75,),
            ""
         ),
         IF($I79=3,
            "",
            IFBLANK(
               _xldudf_CX_PUSH(BM79, CX_ENTITY, $B79, BM$11, BM$14, BM$75,),
               ""
            )
         )
      )
   )
)),"")</f>
        <v/>
      </c>
      <c r="EN79" s="2505" t="str" cm="1">
        <f t="array" aca="1" ref="EN79" ca="1">IFERROR(IF(BN79=_PL!BN79,"",IF(OR(BN79="", NOT(ISNUMBER(BN79)), ISERROR(BN79), $B79=""), "",
   IF($I79=1,
      IFBLANK(
         _xldudf_CX_PUSH(BN79*fxVal_normal, CX_ENTITY, $B79, BN$11, BN$14, BN$75,),
         ""
      ),
      IF($I79=2,
         IFBLANK(
            _xldudf_CX_PUSH(BN79, CX_ENTITY, $B79, BN$11, BN$14, BN$75,),
            ""
         ),
         IF($I79=3,
            "",
            IFBLANK(
               _xldudf_CX_PUSH(BN79, CX_ENTITY, $B79, BN$11, BN$14, BN$75,),
               ""
            )
         )
      )
   )
)),"")</f>
        <v/>
      </c>
    </row>
    <row r="80" spans="1:149" ht="21" customHeight="1">
      <c r="A80" s="1625"/>
      <c r="B80" s="2501" t="str">
        <f>_xlfn.LET(
_xlpm.IsNotAttrDynamic, D80="",
_xlpm.Attr,_PL!F80,
_xlpm.NotInUse,Y80=D80,
_xlpm.RESULT, IF(_xlpm.IsNotAttrDynamic, _xlpm.Attr, IF( _xlpm.NotInUse, "", Y80)
),IF(_xlpm.RESULT ="", "", _xlpm.RESULT))</f>
        <v>Operating Costs</v>
      </c>
      <c r="C80" s="2501" t="str" cm="1">
        <f t="array" ref="C80">IFBLANK(_PL!C80,"")</f>
        <v>Operating Costs (Company View)</v>
      </c>
      <c r="D80" s="1548"/>
      <c r="E80" s="2440" t="e" cm="1">
        <f t="array" aca="1" ref="E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)($AD80:$CQ80, Z80)</f>
        <v>#NAME?</v>
      </c>
      <c r="F80" s="578"/>
      <c r="G80" s="578"/>
      <c r="H80" s="401">
        <v>0</v>
      </c>
      <c r="I80" s="401">
        <v>1</v>
      </c>
      <c r="J80" s="401" cm="1">
        <f t="array" ref="J80">IFBLANK( Z80,"")</f>
        <v>1</v>
      </c>
      <c r="K80" s="578" t="str">
        <f t="shared" si="17"/>
        <v>Yes</v>
      </c>
      <c r="L80" s="37"/>
      <c r="N80" s="158"/>
      <c r="O80" s="101"/>
      <c r="P80" s="52"/>
      <c r="Q80" s="101"/>
      <c r="R80" s="126"/>
      <c r="S80" s="101"/>
      <c r="T80" s="101"/>
      <c r="U80" s="39"/>
      <c r="V80" s="37"/>
      <c r="W80" s="91" t="str">
        <f t="shared" si="28"/>
        <v>Budget</v>
      </c>
      <c r="X80" s="2081">
        <f>_PL!X80</f>
        <v>-1</v>
      </c>
      <c r="Y80" s="1134">
        <f t="shared" si="25"/>
        <v>2</v>
      </c>
      <c r="Z80" s="198" cm="1">
        <f t="array" ref="Z80">_xlfn.SWITCH(
    TRUE,
    _PL!$L80=TRUE, 1,
    _PL!$L80=FALSE,-1,
    _PL!$L80=-1,0,
""
)</f>
        <v>1</v>
      </c>
      <c r="AA80" s="200"/>
      <c r="AB80" s="1134" t="str">
        <f>_PL!AB80</f>
        <v>Operating Costs</v>
      </c>
      <c r="AC80" s="275" t="str" cm="1">
        <f t="array" aca="1" ref="AC80" ca="1">_xlfn.LET(
_xlpm._termname, $AB80,
_xlpm._iconname, "find",
_xlpm._icon, fx_getIcon(_xlpm._iconname),
_xlpm._location, _xlfn.XLOOKUP(LOWER(_xlpm._termname), LOWER(tbl_acctDef[Term]),tbl_acctDef[Term]),
_xlpm._hyperlink, HYPERLINK("#"&amp;CELL("address",_xlpm._location), _xlpm._icon),
IFERROR(_xlpm._hyperlink,"")
)</f>
        <v/>
      </c>
      <c r="AD80" s="2441">
        <v>1</v>
      </c>
      <c r="AE80" s="2441">
        <v>1</v>
      </c>
      <c r="AF80" s="2441">
        <v>1</v>
      </c>
      <c r="AG80" s="2441">
        <v>1</v>
      </c>
      <c r="AH80" s="2441">
        <v>1</v>
      </c>
      <c r="AI80" s="2441">
        <v>1</v>
      </c>
      <c r="AJ80" s="2441">
        <v>1</v>
      </c>
      <c r="AK80" s="2441">
        <v>1</v>
      </c>
      <c r="AL80" s="2441">
        <v>1</v>
      </c>
      <c r="AM80" s="2441">
        <v>1</v>
      </c>
      <c r="AN80" s="2441">
        <v>1</v>
      </c>
      <c r="AO80" s="2441">
        <v>1</v>
      </c>
      <c r="AP80" s="2441">
        <v>1</v>
      </c>
      <c r="AQ80" s="2441">
        <v>1</v>
      </c>
      <c r="AR80" s="2441">
        <v>1</v>
      </c>
      <c r="AS80" s="2441">
        <v>1</v>
      </c>
      <c r="AT80" s="2441">
        <v>1</v>
      </c>
      <c r="AU80" s="2441">
        <v>1</v>
      </c>
      <c r="AV80" s="2441">
        <v>1</v>
      </c>
      <c r="AW80" s="2441">
        <v>1</v>
      </c>
      <c r="AX80" s="2441">
        <v>1</v>
      </c>
      <c r="AY80" s="2441">
        <v>1</v>
      </c>
      <c r="AZ80" s="2441">
        <v>1</v>
      </c>
      <c r="BA80" s="2441">
        <v>1</v>
      </c>
      <c r="BB80" s="2441">
        <v>1</v>
      </c>
      <c r="BC80" s="2441">
        <v>1</v>
      </c>
      <c r="BD80" s="2441">
        <v>1</v>
      </c>
      <c r="BE80" s="2441">
        <v>1</v>
      </c>
      <c r="BF80" s="2441">
        <v>1</v>
      </c>
      <c r="BG80" s="2441">
        <v>1</v>
      </c>
      <c r="BH80" s="2441">
        <v>1</v>
      </c>
      <c r="BI80" s="2441">
        <v>1</v>
      </c>
      <c r="BJ80" s="2441">
        <v>1</v>
      </c>
      <c r="BK80" s="2441">
        <v>1</v>
      </c>
      <c r="BL80" s="2441">
        <v>1</v>
      </c>
      <c r="BM80" s="2441">
        <v>1</v>
      </c>
      <c r="BN80" s="2441">
        <v>1</v>
      </c>
      <c r="BO80" s="2442"/>
      <c r="BP80" s="2442"/>
      <c r="BQ80" s="2442"/>
      <c r="BR80" s="2442"/>
      <c r="BS80" s="2442"/>
      <c r="BT80" s="2442"/>
      <c r="BU80" s="2442"/>
      <c r="BV80" s="2442"/>
      <c r="BW80" s="2442"/>
      <c r="BX80" s="2442"/>
      <c r="BY80" s="2442"/>
      <c r="BZ80" s="2442"/>
      <c r="CA80" s="34"/>
      <c r="CC80" s="33"/>
      <c r="CD80" s="1772" t="e" cm="1">
        <f t="array" aca="1" ref="CD80" ca="1">_xlfn.LET( _xlpm.CheckBlank, SUM(PL!$AD80:$BN80) = 0, IF(_xlpm.CheckBlank, "", SUM(_xlfn._xlws.FILTER(PL!$AD80:$BN80,(YEAR(PL!$AD$12:$BN$12)=PL!CD$12)*(array_timeline&lt;=PL!CD$11)))))</f>
        <v>#NAME?</v>
      </c>
      <c r="CE80" s="1772" t="e" cm="1">
        <f t="array" aca="1" ref="CE80" ca="1">_xlfn.LET( _xlpm.CheckBlank, SUM(PL!$AD80:$BN80) = 0, IF(_xlpm.CheckBlank, "", SUM(_xlfn._xlws.FILTER(PL!$AD80:$BN80,(YEAR(PL!$AD$12:$BN$12)=PL!CE$12)*(array_timeline&lt;=PL!CE$11)))))</f>
        <v>#NAME?</v>
      </c>
      <c r="CF80" s="88"/>
      <c r="CG80" s="1461" t="e" cm="1">
        <f t="array" aca="1" ref="CG80" ca="1">_xlfn.LET( _xlpm.CheckBlank, SUM(PL!$AD80:$BN80) =0, IF(_xlpm.CheckBlank, "", SUM(_xlfn._xlws.FILTER(PL!$AD80:$BN80,(YEAR(PL!$AD$12:$BN$12)=PL!CG$12)*(array_timeline&lt;=PL!CG$11)))))</f>
        <v>#NAME?</v>
      </c>
      <c r="CH80" s="1461" t="e" cm="1">
        <f t="array" aca="1" ref="CH80" ca="1">_xlfn.LET( _xlpm.CheckBlank, SUM(PL!$AD80:$BN80) =0, IF(_xlpm.CheckBlank, "", SUM(_xlfn._xlws.FILTER(PL!$AD80:$BN80,(YEAR(PL!$AD$12:$BN$12)=PL!CH$12)*(array_timeline&lt;=PL!CH$11)))))</f>
        <v>#NAME?</v>
      </c>
      <c r="CI80" s="88"/>
      <c r="CJ80" s="1461" cm="1">
        <f t="array" ref="CJ80">_xlfn.LET( _xlpm.CheckBlank, SUM(PL!$AD80:$BN80) = 0, IF(_xlpm.CheckBlank, "", SUM(_xlfn.TAKE(_xlfn.DROP(PL!$AD80:$BN80, ,-DATEDIFF(PL!CJ$11, val_asOfDate,"M")),1,-12))))</f>
        <v>12</v>
      </c>
      <c r="CK80" s="1461" cm="1">
        <f t="array" ref="CK80">_xlfn.LET( _xlpm.CheckBlank, SUM(PL!$AD80:$BN80) = 0, IF(_xlpm.CheckBlank, "", SUM(_xlfn.TAKE(_xlfn.DROP(PL!$AD80:$BN80, ,-DATEDIFF(PL!CK$11, val_asOfDate,"M")),1,-12))))</f>
        <v>12</v>
      </c>
      <c r="CL80" s="88"/>
      <c r="CM80" s="2372">
        <f t="shared" si="26"/>
        <v>1</v>
      </c>
      <c r="CN80" s="2372">
        <f t="shared" si="23"/>
        <v>1</v>
      </c>
      <c r="CO80" s="1169"/>
      <c r="CP80" s="2372">
        <f t="shared" si="27"/>
        <v>1</v>
      </c>
      <c r="CQ80" s="2372">
        <f t="shared" si="24"/>
        <v>1</v>
      </c>
      <c r="CR80" s="34"/>
      <c r="CS80" s="2056"/>
      <c r="CT80" s="2085" t="e" cm="1">
        <f t="array" aca="1" ref="CT80" ca="1">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_xldudf_CX_PUSH(Y80,CX_ENTITY,C80,EOMONTH(val_asOfDate,0)),
       ""
     )
   )
)</f>
        <v>#NAME?</v>
      </c>
      <c r="CU80" s="2085" t="e" cm="1">
        <f t="array" aca="1" ref="CU80" ca="1">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_xldudf_CX_PUSH(Y80,CX_ENTITY,C80,EOMONTH(val_asOfDate,1)),
       ""
     )
   )
)</f>
        <v>#NAME?</v>
      </c>
      <c r="CV80" s="2085" t="e" cm="1">
        <f t="array" aca="1" ref="CV80" ca="1">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_xldudf_CX_PUSH(Y80,CX_ENTITY,C80,EOMONTH(val_asOfDate,2)),
       ""
     )
   )
)</f>
        <v>#NAME?</v>
      </c>
      <c r="CW80" s="2085" t="e" cm="1">
        <f t="array" aca="1" ref="CW80" ca="1">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_xldudf_CX_PUSH(Y80,CX_ENTITY,C80,EOMONTH(val_asOfDate,3)),
       ""
     )
   )
)</f>
        <v>#NAME?</v>
      </c>
      <c r="CX80" s="2443"/>
      <c r="CY80" s="1880"/>
      <c r="CZ80" s="1880"/>
      <c r="DA80" s="1880"/>
      <c r="DB80" s="1880"/>
      <c r="DC80" s="2121"/>
      <c r="DD80" s="2445" t="str" cm="1">
        <f t="array" aca="1" ref="DD80" ca="1">IFERROR(IF(AD80*fxVal_normal=_PL!AD80,"",IF(OR(AD80="", NOT(ISNUMBER(AD80)), ISERROR(AD80), $B80=""), "",
   IF($I80=1,
      IFBLANK(
         _xldudf_CX_PUSH(AD80*fxVal_normal, CX_ENTITY, $B80, AD$11, AD$14, AD$75,),
         ""
      ),
      IF($I80=2,
         IFBLANK(
            _xldudf_CX_PUSH(AD80, CX_ENTITY, $B80, AD$11, AD$14, AD$75,),
            ""
         ),
         IF($I80=3,
            "",
            IFBLANK(
               _xldudf_CX_PUSH(AD80, CX_ENTITY, $B80, AD$11, AD$14, AD$75,),
               ""
            )
         )
      )
   )
)),"")</f>
        <v/>
      </c>
      <c r="DE80" s="2445" t="str" cm="1">
        <f t="array" aca="1" ref="DE80" ca="1">IFERROR(IF(AE80*fxVal_normal=_PL!AE80,"",IF(OR(AE80="", NOT(ISNUMBER(AE80)), ISERROR(AE80), $B80=""), "",
   IF($I80=1,
      IFBLANK(
         _xldudf_CX_PUSH(AE80*fxVal_normal, CX_ENTITY, $B80, AE$11, AE$14, AE$75,),
         ""
      ),
      IF($I80=2,
         IFBLANK(
            _xldudf_CX_PUSH(AE80, CX_ENTITY, $B80, AE$11, AE$14, AE$75,),
            ""
         ),
         IF($I80=3,
            "",
            IFBLANK(
               _xldudf_CX_PUSH(AE80, CX_ENTITY, $B80, AE$11, AE$14, AE$75,),
               ""
            )
         )
      )
   )
)),"")</f>
        <v/>
      </c>
      <c r="DF80" s="2445" t="str" cm="1">
        <f t="array" aca="1" ref="DF80" ca="1">IFERROR(IF(AF80*fxVal_normal=_PL!AF80,"",IF(OR(AF80="", NOT(ISNUMBER(AF80)), ISERROR(AF80), $B80=""), "",
   IF($I80=1,
      IFBLANK(
         _xldudf_CX_PUSH(AF80*fxVal_normal, CX_ENTITY, $B80, AF$11, AF$14, AF$75,),
         ""
      ),
      IF($I80=2,
         IFBLANK(
            _xldudf_CX_PUSH(AF80, CX_ENTITY, $B80, AF$11, AF$14, AF$75,),
            ""
         ),
         IF($I80=3,
            "",
            IFBLANK(
               _xldudf_CX_PUSH(AF80, CX_ENTITY, $B80, AF$11, AF$14, AF$75,),
               ""
            )
         )
      )
   )
)),"")</f>
        <v/>
      </c>
      <c r="DG80" s="2445" t="str" cm="1">
        <f t="array" aca="1" ref="DG80" ca="1">IFERROR(IF(AG80*fxVal_normal=_PL!AG80,"",IF(OR(AG80="", NOT(ISNUMBER(AG80)), ISERROR(AG80), $B80=""), "",
   IF($I80=1,
      IFBLANK(
         _xldudf_CX_PUSH(AG80*fxVal_normal, CX_ENTITY, $B80, AG$11, AG$14, AG$75,),
         ""
      ),
      IF($I80=2,
         IFBLANK(
            _xldudf_CX_PUSH(AG80, CX_ENTITY, $B80, AG$11, AG$14, AG$75,),
            ""
         ),
         IF($I80=3,
            "",
            IFBLANK(
               _xldudf_CX_PUSH(AG80, CX_ENTITY, $B80, AG$11, AG$14, AG$75,),
               ""
            )
         )
      )
   )
)),"")</f>
        <v/>
      </c>
      <c r="DH80" s="2445" t="str" cm="1">
        <f t="array" aca="1" ref="DH80" ca="1">IFERROR(IF(AH80*fxVal_normal=_PL!AH80,"",IF(OR(AH80="", NOT(ISNUMBER(AH80)), ISERROR(AH80), $B80=""), "",
   IF($I80=1,
      IFBLANK(
         _xldudf_CX_PUSH(AH80*fxVal_normal, CX_ENTITY, $B80, AH$11, AH$14, AH$75,),
         ""
      ),
      IF($I80=2,
         IFBLANK(
            _xldudf_CX_PUSH(AH80, CX_ENTITY, $B80, AH$11, AH$14, AH$75,),
            ""
         ),
         IF($I80=3,
            "",
            IFBLANK(
               _xldudf_CX_PUSH(AH80, CX_ENTITY, $B80, AH$11, AH$14, AH$75,),
               ""
            )
         )
      )
   )
)),"")</f>
        <v/>
      </c>
      <c r="DI80" s="2445" t="str" cm="1">
        <f t="array" aca="1" ref="DI80" ca="1">IFERROR(IF(AI80*fxVal_normal=_PL!AI80,"",IF(OR(AI80="", NOT(ISNUMBER(AI80)), ISERROR(AI80), $B80=""), "",
   IF($I80=1,
      IFBLANK(
         _xldudf_CX_PUSH(AI80*fxVal_normal, CX_ENTITY, $B80, AI$11, AI$14, AI$75,),
         ""
      ),
      IF($I80=2,
         IFBLANK(
            _xldudf_CX_PUSH(AI80, CX_ENTITY, $B80, AI$11, AI$14, AI$75,),
            ""
         ),
         IF($I80=3,
            "",
            IFBLANK(
               _xldudf_CX_PUSH(AI80, CX_ENTITY, $B80, AI$11, AI$14, AI$75,),
               ""
            )
         )
      )
   )
)),"")</f>
        <v/>
      </c>
      <c r="DJ80" s="2445" t="str" cm="1">
        <f t="array" aca="1" ref="DJ80" ca="1">IFERROR(IF(AJ80*fxVal_normal=_PL!AJ80,"",IF(OR(AJ80="", NOT(ISNUMBER(AJ80)), ISERROR(AJ80), $B80=""), "",
   IF($I80=1,
      IFBLANK(
         _xldudf_CX_PUSH(AJ80*fxVal_normal, CX_ENTITY, $B80, AJ$11, AJ$14, AJ$75,),
         ""
      ),
      IF($I80=2,
         IFBLANK(
            _xldudf_CX_PUSH(AJ80, CX_ENTITY, $B80, AJ$11, AJ$14, AJ$75,),
            ""
         ),
         IF($I80=3,
            "",
            IFBLANK(
               _xldudf_CX_PUSH(AJ80, CX_ENTITY, $B80, AJ$11, AJ$14, AJ$75,),
               ""
            )
         )
      )
   )
)),"")</f>
        <v/>
      </c>
      <c r="DK80" s="2445" t="str" cm="1">
        <f t="array" aca="1" ref="DK80" ca="1">IFERROR(IF(AK80*fxVal_normal=_PL!AK80,"",IF(OR(AK80="", NOT(ISNUMBER(AK80)), ISERROR(AK80), $B80=""), "",
   IF($I80=1,
      IFBLANK(
         _xldudf_CX_PUSH(AK80*fxVal_normal, CX_ENTITY, $B80, AK$11, AK$14, AK$75,),
         ""
      ),
      IF($I80=2,
         IFBLANK(
            _xldudf_CX_PUSH(AK80, CX_ENTITY, $B80, AK$11, AK$14, AK$75,),
            ""
         ),
         IF($I80=3,
            "",
            IFBLANK(
               _xldudf_CX_PUSH(AK80, CX_ENTITY, $B80, AK$11, AK$14, AK$75,),
               ""
            )
         )
      )
   )
)),"")</f>
        <v/>
      </c>
      <c r="DL80" s="2445" t="str" cm="1">
        <f t="array" aca="1" ref="DL80" ca="1">IFERROR(IF(AL80*fxVal_normal=_PL!AL80,"",IF(OR(AL80="", NOT(ISNUMBER(AL80)), ISERROR(AL80), $B80=""), "",
   IF($I80=1,
      IFBLANK(
         _xldudf_CX_PUSH(AL80*fxVal_normal, CX_ENTITY, $B80, AL$11, AL$14, AL$75,),
         ""
      ),
      IF($I80=2,
         IFBLANK(
            _xldudf_CX_PUSH(AL80, CX_ENTITY, $B80, AL$11, AL$14, AL$75,),
            ""
         ),
         IF($I80=3,
            "",
            IFBLANK(
               _xldudf_CX_PUSH(AL80, CX_ENTITY, $B80, AL$11, AL$14, AL$75,),
               ""
            )
         )
      )
   )
)),"")</f>
        <v/>
      </c>
      <c r="DM80" s="2445" t="str" cm="1">
        <f t="array" aca="1" ref="DM80" ca="1">IFERROR(IF(AM80*fxVal_normal=_PL!AM80,"",IF(OR(AM80="", NOT(ISNUMBER(AM80)), ISERROR(AM80), $B80=""), "",
   IF($I80=1,
      IFBLANK(
         _xldudf_CX_PUSH(AM80*fxVal_normal, CX_ENTITY, $B80, AM$11, AM$14, AM$75,),
         ""
      ),
      IF($I80=2,
         IFBLANK(
            _xldudf_CX_PUSH(AM80, CX_ENTITY, $B80, AM$11, AM$14, AM$75,),
            ""
         ),
         IF($I80=3,
            "",
            IFBLANK(
               _xldudf_CX_PUSH(AM80, CX_ENTITY, $B80, AM$11, AM$14, AM$75,),
               ""
            )
         )
      )
   )
)),"")</f>
        <v/>
      </c>
      <c r="DN80" s="2445" t="str" cm="1">
        <f t="array" aca="1" ref="DN80" ca="1">IFERROR(IF(AN80*fxVal_normal=_PL!AN80,"",IF(OR(AN80="", NOT(ISNUMBER(AN80)), ISERROR(AN80), $B80=""), "",
   IF($I80=1,
      IFBLANK(
         _xldudf_CX_PUSH(AN80*fxVal_normal, CX_ENTITY, $B80, AN$11, AN$14, AN$75,),
         ""
      ),
      IF($I80=2,
         IFBLANK(
            _xldudf_CX_PUSH(AN80, CX_ENTITY, $B80, AN$11, AN$14, AN$75,),
            ""
         ),
         IF($I80=3,
            "",
            IFBLANK(
               _xldudf_CX_PUSH(AN80, CX_ENTITY, $B80, AN$11, AN$14, AN$75,),
               ""
            )
         )
      )
   )
)),"")</f>
        <v/>
      </c>
      <c r="DO80" s="2445" t="str" cm="1">
        <f t="array" aca="1" ref="DO80" ca="1">IFERROR(IF(AO80*fxVal_normal=_PL!AO80,"",IF(OR(AO80="", NOT(ISNUMBER(AO80)), ISERROR(AO80), $B80=""), "",
   IF($I80=1,
      IFBLANK(
         _xldudf_CX_PUSH(AO80*fxVal_normal, CX_ENTITY, $B80, AO$11, AO$14, AO$75,),
         ""
      ),
      IF($I80=2,
         IFBLANK(
            _xldudf_CX_PUSH(AO80, CX_ENTITY, $B80, AO$11, AO$14, AO$75,),
            ""
         ),
         IF($I80=3,
            "",
            IFBLANK(
               _xldudf_CX_PUSH(AO80, CX_ENTITY, $B80, AO$11, AO$14, AO$75,),
               ""
            )
         )
      )
   )
)),"")</f>
        <v/>
      </c>
      <c r="DP80" s="2445" t="str" cm="1">
        <f t="array" aca="1" ref="DP80" ca="1">IFERROR(IF(AP80*fxVal_normal=_PL!AP80,"",IF(OR(AP80="", NOT(ISNUMBER(AP80)), ISERROR(AP80), $B80=""), "",
   IF($I80=1,
      IFBLANK(
         _xldudf_CX_PUSH(AP80*fxVal_normal, CX_ENTITY, $B80, AP$11, AP$14, AP$75,),
         ""
      ),
      IF($I80=2,
         IFBLANK(
            _xldudf_CX_PUSH(AP80, CX_ENTITY, $B80, AP$11, AP$14, AP$75,),
            ""
         ),
         IF($I80=3,
            "",
            IFBLANK(
               _xldudf_CX_PUSH(AP80, CX_ENTITY, $B80, AP$11, AP$14, AP$75,),
               ""
            )
         )
      )
   )
)),"")</f>
        <v/>
      </c>
      <c r="DQ80" s="2445" t="str" cm="1">
        <f t="array" aca="1" ref="DQ80" ca="1">IFERROR(IF(AQ80*fxVal_normal=_PL!AQ80,"",IF(OR(AQ80="", NOT(ISNUMBER(AQ80)), ISERROR(AQ80), $B80=""), "",
   IF($I80=1,
      IFBLANK(
         _xldudf_CX_PUSH(AQ80*fxVal_normal, CX_ENTITY, $B80, AQ$11, AQ$14, AQ$75,),
         ""
      ),
      IF($I80=2,
         IFBLANK(
            _xldudf_CX_PUSH(AQ80, CX_ENTITY, $B80, AQ$11, AQ$14, AQ$75,),
            ""
         ),
         IF($I80=3,
            "",
            IFBLANK(
               _xldudf_CX_PUSH(AQ80, CX_ENTITY, $B80, AQ$11, AQ$14, AQ$75,),
               ""
            )
         )
      )
   )
)),"")</f>
        <v/>
      </c>
      <c r="DR80" s="2445" t="str" cm="1">
        <f t="array" aca="1" ref="DR80" ca="1">IFERROR(IF(AR80*fxVal_normal=_PL!AR80,"",IF(OR(AR80="", NOT(ISNUMBER(AR80)), ISERROR(AR80), $B80=""), "",
   IF($I80=1,
      IFBLANK(
         _xldudf_CX_PUSH(AR80*fxVal_normal, CX_ENTITY, $B80, AR$11, AR$14, AR$75,),
         ""
      ),
      IF($I80=2,
         IFBLANK(
            _xldudf_CX_PUSH(AR80, CX_ENTITY, $B80, AR$11, AR$14, AR$75,),
            ""
         ),
         IF($I80=3,
            "",
            IFBLANK(
               _xldudf_CX_PUSH(AR80, CX_ENTITY, $B80, AR$11, AR$14, AR$75,),
               ""
            )
         )
      )
   )
)),"")</f>
        <v/>
      </c>
      <c r="DS80" s="2445" t="str" cm="1">
        <f t="array" aca="1" ref="DS80" ca="1">IFERROR(IF(AS80*fxVal_normal=_PL!AS80,"",IF(OR(AS80="", NOT(ISNUMBER(AS80)), ISERROR(AS80), $B80=""), "",
   IF($I80=1,
      IFBLANK(
         _xldudf_CX_PUSH(AS80*fxVal_normal, CX_ENTITY, $B80, AS$11, AS$14, AS$75,),
         ""
      ),
      IF($I80=2,
         IFBLANK(
            _xldudf_CX_PUSH(AS80, CX_ENTITY, $B80, AS$11, AS$14, AS$75,),
            ""
         ),
         IF($I80=3,
            "",
            IFBLANK(
               _xldudf_CX_PUSH(AS80, CX_ENTITY, $B80, AS$11, AS$14, AS$75,),
               ""
            )
         )
      )
   )
)),"")</f>
        <v/>
      </c>
      <c r="DT80" s="2445" t="str" cm="1">
        <f t="array" aca="1" ref="DT80" ca="1">IFERROR(IF(AT80*fxVal_normal=_PL!AT80,"",IF(OR(AT80="", NOT(ISNUMBER(AT80)), ISERROR(AT80), $B80=""), "",
   IF($I80=1,
      IFBLANK(
         _xldudf_CX_PUSH(AT80*fxVal_normal, CX_ENTITY, $B80, AT$11, AT$14, AT$75,),
         ""
      ),
      IF($I80=2,
         IFBLANK(
            _xldudf_CX_PUSH(AT80, CX_ENTITY, $B80, AT$11, AT$14, AT$75,),
            ""
         ),
         IF($I80=3,
            "",
            IFBLANK(
               _xldudf_CX_PUSH(AT80, CX_ENTITY, $B80, AT$11, AT$14, AT$75,),
               ""
            )
         )
      )
   )
)),"")</f>
        <v/>
      </c>
      <c r="DU80" s="2445" t="str" cm="1">
        <f t="array" aca="1" ref="DU80" ca="1">IFERROR(IF(AU80*fxVal_normal=_PL!AU80,"",IF(OR(AU80="", NOT(ISNUMBER(AU80)), ISERROR(AU80), $B80=""), "",
   IF($I80=1,
      IFBLANK(
         _xldudf_CX_PUSH(AU80*fxVal_normal, CX_ENTITY, $B80, AU$11, AU$14, AU$75,),
         ""
      ),
      IF($I80=2,
         IFBLANK(
            _xldudf_CX_PUSH(AU80, CX_ENTITY, $B80, AU$11, AU$14, AU$75,),
            ""
         ),
         IF($I80=3,
            "",
            IFBLANK(
               _xldudf_CX_PUSH(AU80, CX_ENTITY, $B80, AU$11, AU$14, AU$75,),
               ""
            )
         )
      )
   )
)),"")</f>
        <v/>
      </c>
      <c r="DV80" s="2445" t="str" cm="1">
        <f t="array" aca="1" ref="DV80" ca="1">IFERROR(IF(AV80*fxVal_normal=_PL!AV80,"",IF(OR(AV80="", NOT(ISNUMBER(AV80)), ISERROR(AV80), $B80=""), "",
   IF($I80=1,
      IFBLANK(
         _xldudf_CX_PUSH(AV80*fxVal_normal, CX_ENTITY, $B80, AV$11, AV$14, AV$75,),
         ""
      ),
      IF($I80=2,
         IFBLANK(
            _xldudf_CX_PUSH(AV80, CX_ENTITY, $B80, AV$11, AV$14, AV$75,),
            ""
         ),
         IF($I80=3,
            "",
            IFBLANK(
               _xldudf_CX_PUSH(AV80, CX_ENTITY, $B80, AV$11, AV$14, AV$75,),
               ""
            )
         )
      )
   )
)),"")</f>
        <v/>
      </c>
      <c r="DW80" s="2445" t="str" cm="1">
        <f t="array" aca="1" ref="DW80" ca="1">IFERROR(IF(AW80*fxVal_normal=_PL!AW80,"",IF(OR(AW80="", NOT(ISNUMBER(AW80)), ISERROR(AW80), $B80=""), "",
   IF($I80=1,
      IFBLANK(
         _xldudf_CX_PUSH(AW80*fxVal_normal, CX_ENTITY, $B80, AW$11, AW$14, AW$75,),
         ""
      ),
      IF($I80=2,
         IFBLANK(
            _xldudf_CX_PUSH(AW80, CX_ENTITY, $B80, AW$11, AW$14, AW$75,),
            ""
         ),
         IF($I80=3,
            "",
            IFBLANK(
               _xldudf_CX_PUSH(AW80, CX_ENTITY, $B80, AW$11, AW$14, AW$75,),
               ""
            )
         )
      )
   )
)),"")</f>
        <v/>
      </c>
      <c r="DX80" s="2445" t="str" cm="1">
        <f t="array" aca="1" ref="DX80" ca="1">IFERROR(IF(AX80*fxVal_normal=_PL!AX80,"",IF(OR(AX80="", NOT(ISNUMBER(AX80)), ISERROR(AX80), $B80=""), "",
   IF($I80=1,
      IFBLANK(
         _xldudf_CX_PUSH(AX80*fxVal_normal, CX_ENTITY, $B80, AX$11, AX$14, AX$75,),
         ""
      ),
      IF($I80=2,
         IFBLANK(
            _xldudf_CX_PUSH(AX80, CX_ENTITY, $B80, AX$11, AX$14, AX$75,),
            ""
         ),
         IF($I80=3,
            "",
            IFBLANK(
               _xldudf_CX_PUSH(AX80, CX_ENTITY, $B80, AX$11, AX$14, AX$75,),
               ""
            )
         )
      )
   )
)),"")</f>
        <v/>
      </c>
      <c r="DY80" s="2445" t="str" cm="1">
        <f t="array" aca="1" ref="DY80" ca="1">IFERROR(IF(AY80*fxVal_normal=_PL!AY80,"",IF(OR(AY80="", NOT(ISNUMBER(AY80)), ISERROR(AY80), $B80=""), "",
   IF($I80=1,
      IFBLANK(
         _xldudf_CX_PUSH(AY80*fxVal_normal, CX_ENTITY, $B80, AY$11, AY$14, AY$75,),
         ""
      ),
      IF($I80=2,
         IFBLANK(
            _xldudf_CX_PUSH(AY80, CX_ENTITY, $B80, AY$11, AY$14, AY$75,),
            ""
         ),
         IF($I80=3,
            "",
            IFBLANK(
               _xldudf_CX_PUSH(AY80, CX_ENTITY, $B80, AY$11, AY$14, AY$75,),
               ""
            )
         )
      )
   )
)),"")</f>
        <v/>
      </c>
      <c r="DZ80" s="2445" t="str" cm="1">
        <f t="array" aca="1" ref="DZ80" ca="1">IFERROR(IF(AZ80*fxVal_normal=_PL!AZ80,"",IF(OR(AZ80="", NOT(ISNUMBER(AZ80)), ISERROR(AZ80), $B80=""), "",
   IF($I80=1,
      IFBLANK(
         _xldudf_CX_PUSH(AZ80*fxVal_normal, CX_ENTITY, $B80, AZ$11, AZ$14, AZ$75,),
         ""
      ),
      IF($I80=2,
         IFBLANK(
            _xldudf_CX_PUSH(AZ80, CX_ENTITY, $B80, AZ$11, AZ$14, AZ$75,),
            ""
         ),
         IF($I80=3,
            "",
            IFBLANK(
               _xldudf_CX_PUSH(AZ80, CX_ENTITY, $B80, AZ$11, AZ$14, AZ$75,),
               ""
            )
         )
      )
   )
)),"")</f>
        <v/>
      </c>
      <c r="EA80" s="2445" t="str" cm="1">
        <f t="array" aca="1" ref="EA80" ca="1">IFERROR(IF(BA80*fxVal_normal=_PL!BA80,"",IF(OR(BA80="", NOT(ISNUMBER(BA80)), ISERROR(BA80), $B80=""), "",
   IF($I80=1,
      IFBLANK(
         _xldudf_CX_PUSH(BA80*fxVal_normal, CX_ENTITY, $B80, BA$11, BA$14, BA$75,),
         ""
      ),
      IF($I80=2,
         IFBLANK(
            _xldudf_CX_PUSH(BA80, CX_ENTITY, $B80, BA$11, BA$14, BA$75,),
            ""
         ),
         IF($I80=3,
            "",
            IFBLANK(
               _xldudf_CX_PUSH(BA80, CX_ENTITY, $B80, BA$11, BA$14, BA$75,),
               ""
            )
         )
      )
   )
)),"")</f>
        <v/>
      </c>
      <c r="EB80" s="2445" t="str" cm="1">
        <f t="array" aca="1" ref="EB80" ca="1">IFERROR(IF(BB80*fxVal_normal=_PL!BB80,"",IF(OR(BB80="", NOT(ISNUMBER(BB80)), ISERROR(BB80), $B80=""), "",
   IF($I80=1,
      IFBLANK(
         _xldudf_CX_PUSH(BB80*fxVal_normal, CX_ENTITY, $B80, BB$11, BB$14, BB$75,),
         ""
      ),
      IF($I80=2,
         IFBLANK(
            _xldudf_CX_PUSH(BB80, CX_ENTITY, $B80, BB$11, BB$14, BB$75,),
            ""
         ),
         IF($I80=3,
            "",
            IFBLANK(
               _xldudf_CX_PUSH(BB80, CX_ENTITY, $B80, BB$11, BB$14, BB$75,),
               ""
            )
         )
      )
   )
)),"")</f>
        <v/>
      </c>
      <c r="EC80" s="2445" t="str" cm="1">
        <f t="array" aca="1" ref="EC80" ca="1">IFERROR(IF(BC80*fxVal_normal=_PL!BC80,"",IF(OR(BC80="", NOT(ISNUMBER(BC80)), ISERROR(BC80), $B80=""), "",
   IF($I80=1,
      IFBLANK(
         _xldudf_CX_PUSH(BC80*fxVal_normal, CX_ENTITY, $B80, BC$11, BC$14, BC$75,),
         ""
      ),
      IF($I80=2,
         IFBLANK(
            _xldudf_CX_PUSH(BC80, CX_ENTITY, $B80, BC$11, BC$14, BC$75,),
            ""
         ),
         IF($I80=3,
            "",
            IFBLANK(
               _xldudf_CX_PUSH(BC80, CX_ENTITY, $B80, BC$11, BC$14, BC$75,),
               ""
            )
         )
      )
   )
)),"")</f>
        <v/>
      </c>
      <c r="ED80" s="2445" t="str" cm="1">
        <f t="array" aca="1" ref="ED80" ca="1">IFERROR(IF(BD80*fxVal_normal=_PL!BD80,"",IF(OR(BD80="", NOT(ISNUMBER(BD80)), ISERROR(BD80), $B80=""), "",
   IF($I80=1,
      IFBLANK(
         _xldudf_CX_PUSH(BD80*fxVal_normal, CX_ENTITY, $B80, BD$11, BD$14, BD$75,),
         ""
      ),
      IF($I80=2,
         IFBLANK(
            _xldudf_CX_PUSH(BD80, CX_ENTITY, $B80, BD$11, BD$14, BD$75,),
            ""
         ),
         IF($I80=3,
            "",
            IFBLANK(
               _xldudf_CX_PUSH(BD80, CX_ENTITY, $B80, BD$11, BD$14, BD$75,),
               ""
            )
         )
      )
   )
)),"")</f>
        <v/>
      </c>
      <c r="EE80" s="2445" t="str" cm="1">
        <f t="array" aca="1" ref="EE80" ca="1">IFERROR(IF(BE80*fxVal_normal=_PL!BE80,"",IF(OR(BE80="", NOT(ISNUMBER(BE80)), ISERROR(BE80), $B80=""), "",
   IF($I80=1,
      IFBLANK(
         _xldudf_CX_PUSH(BE80*fxVal_normal, CX_ENTITY, $B80, BE$11, BE$14, BE$75,),
         ""
      ),
      IF($I80=2,
         IFBLANK(
            _xldudf_CX_PUSH(BE80, CX_ENTITY, $B80, BE$11, BE$14, BE$75,),
            ""
         ),
         IF($I80=3,
            "",
            IFBLANK(
               _xldudf_CX_PUSH(BE80, CX_ENTITY, $B80, BE$11, BE$14, BE$75,),
               ""
            )
         )
      )
   )
)),"")</f>
        <v/>
      </c>
      <c r="EF80" s="2445" t="str" cm="1">
        <f t="array" aca="1" ref="EF80" ca="1">IFERROR(IF(BF80*fxVal_normal=_PL!BF80,"",IF(OR(BF80="", NOT(ISNUMBER(BF80)), ISERROR(BF80), $B80=""), "",
   IF($I80=1,
      IFBLANK(
         _xldudf_CX_PUSH(BF80*fxVal_normal, CX_ENTITY, $B80, BF$11, BF$14, BF$75,),
         ""
      ),
      IF($I80=2,
         IFBLANK(
            _xldudf_CX_PUSH(BF80, CX_ENTITY, $B80, BF$11, BF$14, BF$75,),
            ""
         ),
         IF($I80=3,
            "",
            IFBLANK(
               _xldudf_CX_PUSH(BF80, CX_ENTITY, $B80, BF$11, BF$14, BF$75,),
               ""
            )
         )
      )
   )
)),"")</f>
        <v/>
      </c>
      <c r="EG80" s="2445" t="str" cm="1">
        <f t="array" aca="1" ref="EG80" ca="1">IFERROR(IF(BG80*fxVal_normal=_PL!BG80,"",IF(OR(BG80="", NOT(ISNUMBER(BG80)), ISERROR(BG80), $B80=""), "",
   IF($I80=1,
      IFBLANK(
         _xldudf_CX_PUSH(BG80*fxVal_normal, CX_ENTITY, $B80, BG$11, BG$14, BG$75,),
         ""
      ),
      IF($I80=2,
         IFBLANK(
            _xldudf_CX_PUSH(BG80, CX_ENTITY, $B80, BG$11, BG$14, BG$75,),
            ""
         ),
         IF($I80=3,
            "",
            IFBLANK(
               _xldudf_CX_PUSH(BG80, CX_ENTITY, $B80, BG$11, BG$14, BG$75,),
               ""
            )
         )
      )
   )
)),"")</f>
        <v/>
      </c>
      <c r="EH80" s="2445" t="str" cm="1">
        <f t="array" aca="1" ref="EH80" ca="1">IFERROR(IF(BH80*fxVal_normal=_PL!BH80,"",IF(OR(BH80="", NOT(ISNUMBER(BH80)), ISERROR(BH80), $B80=""), "",
   IF($I80=1,
      IFBLANK(
         _xldudf_CX_PUSH(BH80*fxVal_normal, CX_ENTITY, $B80, BH$11, BH$14, BH$75,),
         ""
      ),
      IF($I80=2,
         IFBLANK(
            _xldudf_CX_PUSH(BH80, CX_ENTITY, $B80, BH$11, BH$14, BH$75,),
            ""
         ),
         IF($I80=3,
            "",
            IFBLANK(
               _xldudf_CX_PUSH(BH80, CX_ENTITY, $B80, BH$11, BH$14, BH$75,),
               ""
            )
         )
      )
   )
)),"")</f>
        <v/>
      </c>
      <c r="EI80" s="2445" t="str" cm="1">
        <f t="array" aca="1" ref="EI80" ca="1">IFERROR(IF(BI80*fxVal_normal=_PL!BI80,"",IF(OR(BI80="", NOT(ISNUMBER(BI80)), ISERROR(BI80), $B80=""), "",
   IF($I80=1,
      IFBLANK(
         _xldudf_CX_PUSH(BI80*fxVal_normal, CX_ENTITY, $B80, BI$11, BI$14, BI$75,),
         ""
      ),
      IF($I80=2,
         IFBLANK(
            _xldudf_CX_PUSH(BI80, CX_ENTITY, $B80, BI$11, BI$14, BI$75,),
            ""
         ),
         IF($I80=3,
            "",
            IFBLANK(
               _xldudf_CX_PUSH(BI80, CX_ENTITY, $B80, BI$11, BI$14, BI$75,),
               ""
            )
         )
      )
   )
)),"")</f>
        <v/>
      </c>
      <c r="EJ80" s="2445" t="str" cm="1">
        <f t="array" aca="1" ref="EJ80" ca="1">IFERROR(IF(BJ80*fxVal_normal=_PL!BJ80,"",IF(OR(BJ80="", NOT(ISNUMBER(BJ80)), ISERROR(BJ80), $B80=""), "",
   IF($I80=1,
      IFBLANK(
         _xldudf_CX_PUSH(BJ80*fxVal_normal, CX_ENTITY, $B80, BJ$11, BJ$14, BJ$75,),
         ""
      ),
      IF($I80=2,
         IFBLANK(
            _xldudf_CX_PUSH(BJ80, CX_ENTITY, $B80, BJ$11, BJ$14, BJ$75,),
            ""
         ),
         IF($I80=3,
            "",
            IFBLANK(
               _xldudf_CX_PUSH(BJ80, CX_ENTITY, $B80, BJ$11, BJ$14, BJ$75,),
               ""
            )
         )
      )
   )
)),"")</f>
        <v/>
      </c>
      <c r="EK80" s="2445" t="str" cm="1">
        <f t="array" aca="1" ref="EK80" ca="1">IFERROR(IF(BK80*fxVal_normal=_PL!BK80,"",IF(OR(BK80="", NOT(ISNUMBER(BK80)), ISERROR(BK80), $B80=""), "",
   IF($I80=1,
      IFBLANK(
         _xldudf_CX_PUSH(BK80*fxVal_normal, CX_ENTITY, $B80, BK$11, BK$14, BK$75,),
         ""
      ),
      IF($I80=2,
         IFBLANK(
            _xldudf_CX_PUSH(BK80, CX_ENTITY, $B80, BK$11, BK$14, BK$75,),
            ""
         ),
         IF($I80=3,
            "",
            IFBLANK(
               _xldudf_CX_PUSH(BK80, CX_ENTITY, $B80, BK$11, BK$14, BK$75,),
               ""
            )
         )
      )
   )
)),"")</f>
        <v/>
      </c>
      <c r="EL80" s="2445" t="str" cm="1">
        <f t="array" aca="1" ref="EL80" ca="1">IFERROR(IF(BL80*fxVal_normal=_PL!BL80,"",IF(OR(BL80="", NOT(ISNUMBER(BL80)), ISERROR(BL80), $B80=""), "",
   IF($I80=1,
      IFBLANK(
         _xldudf_CX_PUSH(BL80*fxVal_normal, CX_ENTITY, $B80, BL$11, BL$14, BL$75,),
         ""
      ),
      IF($I80=2,
         IFBLANK(
            _xldudf_CX_PUSH(BL80, CX_ENTITY, $B80, BL$11, BL$14, BL$75,),
            ""
         ),
         IF($I80=3,
            "",
            IFBLANK(
               _xldudf_CX_PUSH(BL80, CX_ENTITY, $B80, BL$11, BL$14, BL$75,),
               ""
            )
         )
      )
   )
)),"")</f>
        <v/>
      </c>
      <c r="EM80" s="2445" t="str" cm="1">
        <f t="array" aca="1" ref="EM80" ca="1">IFERROR(IF(BM80*fxVal_normal=_PL!BM80,"",IF(OR(BM80="", NOT(ISNUMBER(BM80)), ISERROR(BM80), $B80=""), "",
   IF($I80=1,
      IFBLANK(
         _xldudf_CX_PUSH(BM80*fxVal_normal, CX_ENTITY, $B80, BM$11, BM$14, BM$75,),
         ""
      ),
      IF($I80=2,
         IFBLANK(
            _xldudf_CX_PUSH(BM80, CX_ENTITY, $B80, BM$11, BM$14, BM$75,),
            ""
         ),
         IF($I80=3,
            "",
            IFBLANK(
               _xldudf_CX_PUSH(BM80, CX_ENTITY, $B80, BM$11, BM$14, BM$75,),
               ""
            )
         )
      )
   )
)),"")</f>
        <v/>
      </c>
      <c r="EN80" s="2445" t="str" cm="1">
        <f t="array" aca="1" ref="EN80" ca="1">IFERROR(IF(BN80*fxVal_normal=_PL!BN80,"",IF(OR(BN80="", NOT(ISNUMBER(BN80)), ISERROR(BN80), $B80=""), "",
   IF($I80=1,
      IFBLANK(
         _xldudf_CX_PUSH(BN80*fxVal_normal, CX_ENTITY, $B80, BN$11, BN$14, BN$75,),
         ""
      ),
      IF($I80=2,
         IFBLANK(
            _xldudf_CX_PUSH(BN80, CX_ENTITY, $B80, BN$11, BN$14, BN$75,),
            ""
         ),
         IF($I80=3,
            "",
            IFBLANK(
               _xldudf_CX_PUSH(BN80, CX_ENTITY, $B80, BN$11, BN$14, BN$75,),
               ""
            )
         )
      )
   )
)),"")</f>
        <v/>
      </c>
    </row>
    <row r="81" spans="1:144" ht="21" customHeight="1">
      <c r="A81" s="1625"/>
      <c r="B81" s="2501" t="str">
        <f ca="1">_xlfn.LET(
_xlpm.IsNotAttrDynamic, D81="",
_xlpm.Attr,_PL!F81,
_xlpm.NotInUse,Y81=D81,
_xlpm.RESULT, IF(_xlpm.IsNotAttrDynamic, _xlpm.Attr, IF( _xlpm.NotInUse, "", Y81)
),IF(_xlpm.RESULT ="", "", _xlpm.RESULT))</f>
        <v>Reported EBITDA</v>
      </c>
      <c r="C81" s="2501" t="str" cm="1">
        <f t="array" ref="C81">IFBLANK(_PL!C81,"")</f>
        <v>Reported EBITDA (Company View)</v>
      </c>
      <c r="D81" s="1548"/>
      <c r="E81" s="2440" t="e" cm="1">
        <f t="array" aca="1" ref="E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)($AD81:$CQ81, Z81)</f>
        <v>#NAME?</v>
      </c>
      <c r="F81" s="578"/>
      <c r="G81" s="578"/>
      <c r="H81" s="401">
        <v>2</v>
      </c>
      <c r="I81" s="401">
        <v>1</v>
      </c>
      <c r="J81" s="401" cm="1">
        <f t="array" ref="J81">IFBLANK( Z81,"")</f>
        <v>0</v>
      </c>
      <c r="K81" s="578" t="str">
        <f t="shared" si="17"/>
        <v>Yes</v>
      </c>
      <c r="L81" s="37"/>
      <c r="N81" s="158"/>
      <c r="O81" s="101"/>
      <c r="P81" s="52"/>
      <c r="Q81" s="101"/>
      <c r="R81" s="126"/>
      <c r="S81" s="101"/>
      <c r="T81" s="101"/>
      <c r="U81" s="39"/>
      <c r="V81" s="37"/>
      <c r="W81" s="91" t="str">
        <f t="shared" si="28"/>
        <v>Budget</v>
      </c>
      <c r="X81" s="2081">
        <f>_PL!X81</f>
        <v>0</v>
      </c>
      <c r="Y81" s="1134" t="e">
        <f t="shared" ca="1" si="25"/>
        <v>#NAME?</v>
      </c>
      <c r="Z81" s="198" cm="1">
        <f t="array" ref="Z81">_xlfn.SWITCH(
    TRUE,
    _PL!$L81=TRUE, 1,
    _PL!$L81=FALSE,-1,
    _PL!$L81=-1,0,
""
)</f>
        <v>0</v>
      </c>
      <c r="AA81" s="200"/>
      <c r="AB81" s="1134" t="str">
        <f>_PL!AB81</f>
        <v>Reported EBITDA</v>
      </c>
      <c r="AC81" s="275" t="e" cm="1" vm="5">
        <f t="array" aca="1" ref="AC81" ca="1">_xlfn.LET(
_xlpm._termname, $AB81,
_xlpm._iconname, "find",
_xlpm._icon, fx_getIcon(_xlpm._iconname),
_xlpm._location, _xlfn.XLOOKUP(LOWER(_xlpm._termname), LOWER(tbl_acctDef[Term]),tbl_acctDef[Term]),
_xlpm._hyperlink, HYPERLINK("#"&amp;CELL("address",_xlpm._location), _xlpm._icon),
IFERROR(_xlpm._hyperlink,"")
)</f>
        <v>#VALUE!</v>
      </c>
      <c r="AD81" s="1210">
        <f t="shared" ref="AD81:BN81" si="31">SUBTOTAL(9,AD76:AD80)-N(AD79)</f>
        <v>3</v>
      </c>
      <c r="AE81" s="1210">
        <f t="shared" si="31"/>
        <v>3</v>
      </c>
      <c r="AF81" s="1210">
        <f t="shared" si="31"/>
        <v>3</v>
      </c>
      <c r="AG81" s="1210">
        <f t="shared" si="31"/>
        <v>3</v>
      </c>
      <c r="AH81" s="1210">
        <f t="shared" si="31"/>
        <v>3</v>
      </c>
      <c r="AI81" s="1210">
        <f t="shared" si="31"/>
        <v>3</v>
      </c>
      <c r="AJ81" s="1210">
        <f t="shared" si="31"/>
        <v>3</v>
      </c>
      <c r="AK81" s="1210">
        <f t="shared" si="31"/>
        <v>3</v>
      </c>
      <c r="AL81" s="1210">
        <f t="shared" si="31"/>
        <v>3</v>
      </c>
      <c r="AM81" s="1210">
        <f t="shared" si="31"/>
        <v>3</v>
      </c>
      <c r="AN81" s="1210">
        <f t="shared" si="31"/>
        <v>3</v>
      </c>
      <c r="AO81" s="1210">
        <f t="shared" si="31"/>
        <v>3</v>
      </c>
      <c r="AP81" s="1210">
        <f t="shared" si="31"/>
        <v>3</v>
      </c>
      <c r="AQ81" s="1210">
        <f t="shared" si="31"/>
        <v>3</v>
      </c>
      <c r="AR81" s="1210">
        <f t="shared" si="31"/>
        <v>3</v>
      </c>
      <c r="AS81" s="1210">
        <f t="shared" si="31"/>
        <v>3</v>
      </c>
      <c r="AT81" s="1210">
        <f t="shared" si="31"/>
        <v>3</v>
      </c>
      <c r="AU81" s="1210">
        <f t="shared" si="31"/>
        <v>3</v>
      </c>
      <c r="AV81" s="1210">
        <f t="shared" si="31"/>
        <v>3</v>
      </c>
      <c r="AW81" s="1210">
        <f t="shared" si="31"/>
        <v>3</v>
      </c>
      <c r="AX81" s="1210">
        <f t="shared" si="31"/>
        <v>3</v>
      </c>
      <c r="AY81" s="1210">
        <f t="shared" si="31"/>
        <v>3</v>
      </c>
      <c r="AZ81" s="1210">
        <f t="shared" si="31"/>
        <v>3</v>
      </c>
      <c r="BA81" s="1210">
        <f t="shared" si="31"/>
        <v>3</v>
      </c>
      <c r="BB81" s="1210">
        <f t="shared" si="31"/>
        <v>3</v>
      </c>
      <c r="BC81" s="1210">
        <f t="shared" si="31"/>
        <v>3</v>
      </c>
      <c r="BD81" s="1210">
        <f t="shared" si="31"/>
        <v>3</v>
      </c>
      <c r="BE81" s="1210">
        <f t="shared" si="31"/>
        <v>3</v>
      </c>
      <c r="BF81" s="1210">
        <f t="shared" si="31"/>
        <v>3</v>
      </c>
      <c r="BG81" s="1210">
        <f t="shared" si="31"/>
        <v>3</v>
      </c>
      <c r="BH81" s="1210">
        <f t="shared" si="31"/>
        <v>3</v>
      </c>
      <c r="BI81" s="1210">
        <f t="shared" si="31"/>
        <v>3</v>
      </c>
      <c r="BJ81" s="1210">
        <f t="shared" si="31"/>
        <v>3</v>
      </c>
      <c r="BK81" s="1210">
        <f t="shared" si="31"/>
        <v>3</v>
      </c>
      <c r="BL81" s="1210">
        <f t="shared" si="31"/>
        <v>3</v>
      </c>
      <c r="BM81" s="1210">
        <f t="shared" si="31"/>
        <v>3</v>
      </c>
      <c r="BN81" s="1210">
        <f t="shared" si="31"/>
        <v>3</v>
      </c>
      <c r="BO81" s="2096"/>
      <c r="BP81" s="2096"/>
      <c r="BQ81" s="2096"/>
      <c r="BR81" s="2096"/>
      <c r="BS81" s="2096"/>
      <c r="BT81" s="2096"/>
      <c r="BU81" s="2096"/>
      <c r="BV81" s="2096"/>
      <c r="BW81" s="2096"/>
      <c r="BX81" s="2096"/>
      <c r="BY81" s="2096"/>
      <c r="BZ81" s="2096"/>
      <c r="CA81" s="34"/>
      <c r="CC81" s="33"/>
      <c r="CD81" s="1772" t="e" cm="1">
        <f t="array" aca="1" ref="CD81" ca="1">_xlfn.LET( _xlpm.CheckBlank, SUM(PL!$AD81:$BN81) = 0, IF(_xlpm.CheckBlank, "", SUM(_xlfn._xlws.FILTER(PL!$AD81:$BN81,(YEAR(PL!$AD$12:$BN$12)=PL!CD$12)*(array_timeline&lt;=PL!CD$11)))))</f>
        <v>#NAME?</v>
      </c>
      <c r="CE81" s="1772" t="e" cm="1">
        <f t="array" aca="1" ref="CE81" ca="1">_xlfn.LET( _xlpm.CheckBlank, SUM(PL!$AD81:$BN81) = 0, IF(_xlpm.CheckBlank, "", SUM(_xlfn._xlws.FILTER(PL!$AD81:$BN81,(YEAR(PL!$AD$12:$BN$12)=PL!CE$12)*(array_timeline&lt;=PL!CE$11)))))</f>
        <v>#NAME?</v>
      </c>
      <c r="CF81" s="88"/>
      <c r="CG81" s="1461" t="e" cm="1">
        <f t="array" aca="1" ref="CG81" ca="1">_xlfn.LET( _xlpm.CheckBlank, SUM(PL!$AD81:$BN81) =0, IF(_xlpm.CheckBlank, "", SUM(_xlfn._xlws.FILTER(PL!$AD81:$BN81,(YEAR(PL!$AD$12:$BN$12)=PL!CG$12)*(array_timeline&lt;=PL!CG$11)))))</f>
        <v>#NAME?</v>
      </c>
      <c r="CH81" s="1461" t="e" cm="1">
        <f t="array" aca="1" ref="CH81" ca="1">_xlfn.LET( _xlpm.CheckBlank, SUM(PL!$AD81:$BN81) =0, IF(_xlpm.CheckBlank, "", SUM(_xlfn._xlws.FILTER(PL!$AD81:$BN81,(YEAR(PL!$AD$12:$BN$12)=PL!CH$12)*(array_timeline&lt;=PL!CH$11)))))</f>
        <v>#NAME?</v>
      </c>
      <c r="CI81" s="88"/>
      <c r="CJ81" s="1461" cm="1">
        <f t="array" ref="CJ81">_xlfn.LET( _xlpm.CheckBlank, SUM(PL!$AD81:$BN81) = 0, IF(_xlpm.CheckBlank, "", SUM(_xlfn.TAKE(_xlfn.DROP(PL!$AD81:$BN81, ,-DATEDIFF(PL!CJ$11, val_asOfDate,"M")),1,-12))))</f>
        <v>36</v>
      </c>
      <c r="CK81" s="1461" cm="1">
        <f t="array" ref="CK81">_xlfn.LET( _xlpm.CheckBlank, SUM(PL!$AD81:$BN81) = 0, IF(_xlpm.CheckBlank, "", SUM(_xlfn.TAKE(_xlfn.DROP(PL!$AD81:$BN81, ,-DATEDIFF(PL!CK$11, val_asOfDate,"M")),1,-12))))</f>
        <v>36</v>
      </c>
      <c r="CL81" s="88"/>
      <c r="CM81" s="2446">
        <f t="shared" si="26"/>
        <v>3</v>
      </c>
      <c r="CN81" s="2446">
        <f t="shared" si="23"/>
        <v>3</v>
      </c>
      <c r="CO81" s="1169"/>
      <c r="CP81" s="2446">
        <f t="shared" si="27"/>
        <v>3</v>
      </c>
      <c r="CQ81" s="2446">
        <f t="shared" si="24"/>
        <v>3</v>
      </c>
      <c r="CR81" s="34"/>
      <c r="CS81" s="2056"/>
      <c r="CT81" s="2085" t="e" cm="1">
        <f t="array" aca="1" ref="CT81" ca="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_xldudf_CX_PUSH(Y81,CX_ENTITY,C81,EOMONTH(val_asOfDate,0)),
       ""
     )
   )
)</f>
        <v>#NAME?</v>
      </c>
      <c r="CU81" s="2085" t="e" cm="1">
        <f t="array" aca="1" ref="CU81" ca="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_xldudf_CX_PUSH(Y81,CX_ENTITY,C81,EOMONTH(val_asOfDate,1)),
       ""
     )
   )
)</f>
        <v>#NAME?</v>
      </c>
      <c r="CV81" s="2085" t="e" cm="1">
        <f t="array" aca="1" ref="CV81" ca="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_xldudf_CX_PUSH(Y81,CX_ENTITY,C81,EOMONTH(val_asOfDate,2)),
       ""
     )
   )
)</f>
        <v>#NAME?</v>
      </c>
      <c r="CW81" s="2085" t="e" cm="1">
        <f t="array" aca="1" ref="CW81" ca="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_xldudf_CX_PUSH(Y81,CX_ENTITY,C81,EOMONTH(val_asOfDate,3)),
       ""
     )
   )
)</f>
        <v>#NAME?</v>
      </c>
      <c r="CX81" s="2443"/>
      <c r="CY81" s="1880"/>
      <c r="CZ81" s="1880"/>
      <c r="DA81" s="1880"/>
      <c r="DB81" s="1880"/>
      <c r="DC81" s="2121"/>
      <c r="DD81" s="2445" t="str" cm="1">
        <f t="array" aca="1" ref="DD81" ca="1">IFERROR(IF(AD81*fxVal_normal=_PL!AD81,"",IF(OR(AD81="", NOT(ISNUMBER(AD81)), ISERROR(AD81), $B81=""), "",
   IF($I81=1,
      IFBLANK(
         _xldudf_CX_PUSH(AD81*fxVal_normal, CX_ENTITY, $B81, AD$11, AD$14, AD$75,),
         ""
      ),
      IF($I81=2,
         IFBLANK(
            _xldudf_CX_PUSH(AD81, CX_ENTITY, $B81, AD$11, AD$14, AD$75,),
            ""
         ),
         IF($I81=3,
            "",
            IFBLANK(
               _xldudf_CX_PUSH(AD81, CX_ENTITY, $B81, AD$11, AD$14, AD$75,),
               ""
            )
         )
      )
   )
)),"")</f>
        <v/>
      </c>
      <c r="DE81" s="2445" t="str" cm="1">
        <f t="array" aca="1" ref="DE81" ca="1">IFERROR(IF(AE81*fxVal_normal=_PL!AE81,"",IF(OR(AE81="", NOT(ISNUMBER(AE81)), ISERROR(AE81), $B81=""), "",
   IF($I81=1,
      IFBLANK(
         _xldudf_CX_PUSH(AE81*fxVal_normal, CX_ENTITY, $B81, AE$11, AE$14, AE$75,),
         ""
      ),
      IF($I81=2,
         IFBLANK(
            _xldudf_CX_PUSH(AE81, CX_ENTITY, $B81, AE$11, AE$14, AE$75,),
            ""
         ),
         IF($I81=3,
            "",
            IFBLANK(
               _xldudf_CX_PUSH(AE81, CX_ENTITY, $B81, AE$11, AE$14, AE$75,),
               ""
            )
         )
      )
   )
)),"")</f>
        <v/>
      </c>
      <c r="DF81" s="2445" t="str" cm="1">
        <f t="array" aca="1" ref="DF81" ca="1">IFERROR(IF(AF81*fxVal_normal=_PL!AF81,"",IF(OR(AF81="", NOT(ISNUMBER(AF81)), ISERROR(AF81), $B81=""), "",
   IF($I81=1,
      IFBLANK(
         _xldudf_CX_PUSH(AF81*fxVal_normal, CX_ENTITY, $B81, AF$11, AF$14, AF$75,),
         ""
      ),
      IF($I81=2,
         IFBLANK(
            _xldudf_CX_PUSH(AF81, CX_ENTITY, $B81, AF$11, AF$14, AF$75,),
            ""
         ),
         IF($I81=3,
            "",
            IFBLANK(
               _xldudf_CX_PUSH(AF81, CX_ENTITY, $B81, AF$11, AF$14, AF$75,),
               ""
            )
         )
      )
   )
)),"")</f>
        <v/>
      </c>
      <c r="DG81" s="2445" t="str" cm="1">
        <f t="array" aca="1" ref="DG81" ca="1">IFERROR(IF(AG81*fxVal_normal=_PL!AG81,"",IF(OR(AG81="", NOT(ISNUMBER(AG81)), ISERROR(AG81), $B81=""), "",
   IF($I81=1,
      IFBLANK(
         _xldudf_CX_PUSH(AG81*fxVal_normal, CX_ENTITY, $B81, AG$11, AG$14, AG$75,),
         ""
      ),
      IF($I81=2,
         IFBLANK(
            _xldudf_CX_PUSH(AG81, CX_ENTITY, $B81, AG$11, AG$14, AG$75,),
            ""
         ),
         IF($I81=3,
            "",
            IFBLANK(
               _xldudf_CX_PUSH(AG81, CX_ENTITY, $B81, AG$11, AG$14, AG$75,),
               ""
            )
         )
      )
   )
)),"")</f>
        <v/>
      </c>
      <c r="DH81" s="2445" t="str" cm="1">
        <f t="array" aca="1" ref="DH81" ca="1">IFERROR(IF(AH81*fxVal_normal=_PL!AH81,"",IF(OR(AH81="", NOT(ISNUMBER(AH81)), ISERROR(AH81), $B81=""), "",
   IF($I81=1,
      IFBLANK(
         _xldudf_CX_PUSH(AH81*fxVal_normal, CX_ENTITY, $B81, AH$11, AH$14, AH$75,),
         ""
      ),
      IF($I81=2,
         IFBLANK(
            _xldudf_CX_PUSH(AH81, CX_ENTITY, $B81, AH$11, AH$14, AH$75,),
            ""
         ),
         IF($I81=3,
            "",
            IFBLANK(
               _xldudf_CX_PUSH(AH81, CX_ENTITY, $B81, AH$11, AH$14, AH$75,),
               ""
            )
         )
      )
   )
)),"")</f>
        <v/>
      </c>
      <c r="DI81" s="2445" t="str" cm="1">
        <f t="array" aca="1" ref="DI81" ca="1">IFERROR(IF(AI81*fxVal_normal=_PL!AI81,"",IF(OR(AI81="", NOT(ISNUMBER(AI81)), ISERROR(AI81), $B81=""), "",
   IF($I81=1,
      IFBLANK(
         _xldudf_CX_PUSH(AI81*fxVal_normal, CX_ENTITY, $B81, AI$11, AI$14, AI$75,),
         ""
      ),
      IF($I81=2,
         IFBLANK(
            _xldudf_CX_PUSH(AI81, CX_ENTITY, $B81, AI$11, AI$14, AI$75,),
            ""
         ),
         IF($I81=3,
            "",
            IFBLANK(
               _xldudf_CX_PUSH(AI81, CX_ENTITY, $B81, AI$11, AI$14, AI$75,),
               ""
            )
         )
      )
   )
)),"")</f>
        <v/>
      </c>
      <c r="DJ81" s="2445" t="str" cm="1">
        <f t="array" aca="1" ref="DJ81" ca="1">IFERROR(IF(AJ81*fxVal_normal=_PL!AJ81,"",IF(OR(AJ81="", NOT(ISNUMBER(AJ81)), ISERROR(AJ81), $B81=""), "",
   IF($I81=1,
      IFBLANK(
         _xldudf_CX_PUSH(AJ81*fxVal_normal, CX_ENTITY, $B81, AJ$11, AJ$14, AJ$75,),
         ""
      ),
      IF($I81=2,
         IFBLANK(
            _xldudf_CX_PUSH(AJ81, CX_ENTITY, $B81, AJ$11, AJ$14, AJ$75,),
            ""
         ),
         IF($I81=3,
            "",
            IFBLANK(
               _xldudf_CX_PUSH(AJ81, CX_ENTITY, $B81, AJ$11, AJ$14, AJ$75,),
               ""
            )
         )
      )
   )
)),"")</f>
        <v/>
      </c>
      <c r="DK81" s="2445" t="str" cm="1">
        <f t="array" aca="1" ref="DK81" ca="1">IFERROR(IF(AK81*fxVal_normal=_PL!AK81,"",IF(OR(AK81="", NOT(ISNUMBER(AK81)), ISERROR(AK81), $B81=""), "",
   IF($I81=1,
      IFBLANK(
         _xldudf_CX_PUSH(AK81*fxVal_normal, CX_ENTITY, $B81, AK$11, AK$14, AK$75,),
         ""
      ),
      IF($I81=2,
         IFBLANK(
            _xldudf_CX_PUSH(AK81, CX_ENTITY, $B81, AK$11, AK$14, AK$75,),
            ""
         ),
         IF($I81=3,
            "",
            IFBLANK(
               _xldudf_CX_PUSH(AK81, CX_ENTITY, $B81, AK$11, AK$14, AK$75,),
               ""
            )
         )
      )
   )
)),"")</f>
        <v/>
      </c>
      <c r="DL81" s="2445" t="str" cm="1">
        <f t="array" aca="1" ref="DL81" ca="1">IFERROR(IF(AL81*fxVal_normal=_PL!AL81,"",IF(OR(AL81="", NOT(ISNUMBER(AL81)), ISERROR(AL81), $B81=""), "",
   IF($I81=1,
      IFBLANK(
         _xldudf_CX_PUSH(AL81*fxVal_normal, CX_ENTITY, $B81, AL$11, AL$14, AL$75,),
         ""
      ),
      IF($I81=2,
         IFBLANK(
            _xldudf_CX_PUSH(AL81, CX_ENTITY, $B81, AL$11, AL$14, AL$75,),
            ""
         ),
         IF($I81=3,
            "",
            IFBLANK(
               _xldudf_CX_PUSH(AL81, CX_ENTITY, $B81, AL$11, AL$14, AL$75,),
               ""
            )
         )
      )
   )
)),"")</f>
        <v/>
      </c>
      <c r="DM81" s="2445" t="str" cm="1">
        <f t="array" aca="1" ref="DM81" ca="1">IFERROR(IF(AM81*fxVal_normal=_PL!AM81,"",IF(OR(AM81="", NOT(ISNUMBER(AM81)), ISERROR(AM81), $B81=""), "",
   IF($I81=1,
      IFBLANK(
         _xldudf_CX_PUSH(AM81*fxVal_normal, CX_ENTITY, $B81, AM$11, AM$14, AM$75,),
         ""
      ),
      IF($I81=2,
         IFBLANK(
            _xldudf_CX_PUSH(AM81, CX_ENTITY, $B81, AM$11, AM$14, AM$75,),
            ""
         ),
         IF($I81=3,
            "",
            IFBLANK(
               _xldudf_CX_PUSH(AM81, CX_ENTITY, $B81, AM$11, AM$14, AM$75,),
               ""
            )
         )
      )
   )
)),"")</f>
        <v/>
      </c>
      <c r="DN81" s="2445" t="str" cm="1">
        <f t="array" aca="1" ref="DN81" ca="1">IFERROR(IF(AN81*fxVal_normal=_PL!AN81,"",IF(OR(AN81="", NOT(ISNUMBER(AN81)), ISERROR(AN81), $B81=""), "",
   IF($I81=1,
      IFBLANK(
         _xldudf_CX_PUSH(AN81*fxVal_normal, CX_ENTITY, $B81, AN$11, AN$14, AN$75,),
         ""
      ),
      IF($I81=2,
         IFBLANK(
            _xldudf_CX_PUSH(AN81, CX_ENTITY, $B81, AN$11, AN$14, AN$75,),
            ""
         ),
         IF($I81=3,
            "",
            IFBLANK(
               _xldudf_CX_PUSH(AN81, CX_ENTITY, $B81, AN$11, AN$14, AN$75,),
               ""
            )
         )
      )
   )
)),"")</f>
        <v/>
      </c>
      <c r="DO81" s="2445" t="str" cm="1">
        <f t="array" aca="1" ref="DO81" ca="1">IFERROR(IF(AO81*fxVal_normal=_PL!AO81,"",IF(OR(AO81="", NOT(ISNUMBER(AO81)), ISERROR(AO81), $B81=""), "",
   IF($I81=1,
      IFBLANK(
         _xldudf_CX_PUSH(AO81*fxVal_normal, CX_ENTITY, $B81, AO$11, AO$14, AO$75,),
         ""
      ),
      IF($I81=2,
         IFBLANK(
            _xldudf_CX_PUSH(AO81, CX_ENTITY, $B81, AO$11, AO$14, AO$75,),
            ""
         ),
         IF($I81=3,
            "",
            IFBLANK(
               _xldudf_CX_PUSH(AO81, CX_ENTITY, $B81, AO$11, AO$14, AO$75,),
               ""
            )
         )
      )
   )
)),"")</f>
        <v/>
      </c>
      <c r="DP81" s="2445" t="str" cm="1">
        <f t="array" aca="1" ref="DP81" ca="1">IFERROR(IF(AP81*fxVal_normal=_PL!AP81,"",IF(OR(AP81="", NOT(ISNUMBER(AP81)), ISERROR(AP81), $B81=""), "",
   IF($I81=1,
      IFBLANK(
         _xldudf_CX_PUSH(AP81*fxVal_normal, CX_ENTITY, $B81, AP$11, AP$14, AP$75,),
         ""
      ),
      IF($I81=2,
         IFBLANK(
            _xldudf_CX_PUSH(AP81, CX_ENTITY, $B81, AP$11, AP$14, AP$75,),
            ""
         ),
         IF($I81=3,
            "",
            IFBLANK(
               _xldudf_CX_PUSH(AP81, CX_ENTITY, $B81, AP$11, AP$14, AP$75,),
               ""
            )
         )
      )
   )
)),"")</f>
        <v/>
      </c>
      <c r="DQ81" s="2445" t="str" cm="1">
        <f t="array" aca="1" ref="DQ81" ca="1">IFERROR(IF(AQ81*fxVal_normal=_PL!AQ81,"",IF(OR(AQ81="", NOT(ISNUMBER(AQ81)), ISERROR(AQ81), $B81=""), "",
   IF($I81=1,
      IFBLANK(
         _xldudf_CX_PUSH(AQ81*fxVal_normal, CX_ENTITY, $B81, AQ$11, AQ$14, AQ$75,),
         ""
      ),
      IF($I81=2,
         IFBLANK(
            _xldudf_CX_PUSH(AQ81, CX_ENTITY, $B81, AQ$11, AQ$14, AQ$75,),
            ""
         ),
         IF($I81=3,
            "",
            IFBLANK(
               _xldudf_CX_PUSH(AQ81, CX_ENTITY, $B81, AQ$11, AQ$14, AQ$75,),
               ""
            )
         )
      )
   )
)),"")</f>
        <v/>
      </c>
      <c r="DR81" s="2445" t="str" cm="1">
        <f t="array" aca="1" ref="DR81" ca="1">IFERROR(IF(AR81*fxVal_normal=_PL!AR81,"",IF(OR(AR81="", NOT(ISNUMBER(AR81)), ISERROR(AR81), $B81=""), "",
   IF($I81=1,
      IFBLANK(
         _xldudf_CX_PUSH(AR81*fxVal_normal, CX_ENTITY, $B81, AR$11, AR$14, AR$75,),
         ""
      ),
      IF($I81=2,
         IFBLANK(
            _xldudf_CX_PUSH(AR81, CX_ENTITY, $B81, AR$11, AR$14, AR$75,),
            ""
         ),
         IF($I81=3,
            "",
            IFBLANK(
               _xldudf_CX_PUSH(AR81, CX_ENTITY, $B81, AR$11, AR$14, AR$75,),
               ""
            )
         )
      )
   )
)),"")</f>
        <v/>
      </c>
      <c r="DS81" s="2445" t="str" cm="1">
        <f t="array" aca="1" ref="DS81" ca="1">IFERROR(IF(AS81*fxVal_normal=_PL!AS81,"",IF(OR(AS81="", NOT(ISNUMBER(AS81)), ISERROR(AS81), $B81=""), "",
   IF($I81=1,
      IFBLANK(
         _xldudf_CX_PUSH(AS81*fxVal_normal, CX_ENTITY, $B81, AS$11, AS$14, AS$75,),
         ""
      ),
      IF($I81=2,
         IFBLANK(
            _xldudf_CX_PUSH(AS81, CX_ENTITY, $B81, AS$11, AS$14, AS$75,),
            ""
         ),
         IF($I81=3,
            "",
            IFBLANK(
               _xldudf_CX_PUSH(AS81, CX_ENTITY, $B81, AS$11, AS$14, AS$75,),
               ""
            )
         )
      )
   )
)),"")</f>
        <v/>
      </c>
      <c r="DT81" s="2445" t="str" cm="1">
        <f t="array" aca="1" ref="DT81" ca="1">IFERROR(IF(AT81*fxVal_normal=_PL!AT81,"",IF(OR(AT81="", NOT(ISNUMBER(AT81)), ISERROR(AT81), $B81=""), "",
   IF($I81=1,
      IFBLANK(
         _xldudf_CX_PUSH(AT81*fxVal_normal, CX_ENTITY, $B81, AT$11, AT$14, AT$75,),
         ""
      ),
      IF($I81=2,
         IFBLANK(
            _xldudf_CX_PUSH(AT81, CX_ENTITY, $B81, AT$11, AT$14, AT$75,),
            ""
         ),
         IF($I81=3,
            "",
            IFBLANK(
               _xldudf_CX_PUSH(AT81, CX_ENTITY, $B81, AT$11, AT$14, AT$75,),
               ""
            )
         )
      )
   )
)),"")</f>
        <v/>
      </c>
      <c r="DU81" s="2445" t="str" cm="1">
        <f t="array" aca="1" ref="DU81" ca="1">IFERROR(IF(AU81*fxVal_normal=_PL!AU81,"",IF(OR(AU81="", NOT(ISNUMBER(AU81)), ISERROR(AU81), $B81=""), "",
   IF($I81=1,
      IFBLANK(
         _xldudf_CX_PUSH(AU81*fxVal_normal, CX_ENTITY, $B81, AU$11, AU$14, AU$75,),
         ""
      ),
      IF($I81=2,
         IFBLANK(
            _xldudf_CX_PUSH(AU81, CX_ENTITY, $B81, AU$11, AU$14, AU$75,),
            ""
         ),
         IF($I81=3,
            "",
            IFBLANK(
               _xldudf_CX_PUSH(AU81, CX_ENTITY, $B81, AU$11, AU$14, AU$75,),
               ""
            )
         )
      )
   )
)),"")</f>
        <v/>
      </c>
      <c r="DV81" s="2445" t="str" cm="1">
        <f t="array" aca="1" ref="DV81" ca="1">IFERROR(IF(AV81*fxVal_normal=_PL!AV81,"",IF(OR(AV81="", NOT(ISNUMBER(AV81)), ISERROR(AV81), $B81=""), "",
   IF($I81=1,
      IFBLANK(
         _xldudf_CX_PUSH(AV81*fxVal_normal, CX_ENTITY, $B81, AV$11, AV$14, AV$75,),
         ""
      ),
      IF($I81=2,
         IFBLANK(
            _xldudf_CX_PUSH(AV81, CX_ENTITY, $B81, AV$11, AV$14, AV$75,),
            ""
         ),
         IF($I81=3,
            "",
            IFBLANK(
               _xldudf_CX_PUSH(AV81, CX_ENTITY, $B81, AV$11, AV$14, AV$75,),
               ""
            )
         )
      )
   )
)),"")</f>
        <v/>
      </c>
      <c r="DW81" s="2445" t="str" cm="1">
        <f t="array" aca="1" ref="DW81" ca="1">IFERROR(IF(AW81*fxVal_normal=_PL!AW81,"",IF(OR(AW81="", NOT(ISNUMBER(AW81)), ISERROR(AW81), $B81=""), "",
   IF($I81=1,
      IFBLANK(
         _xldudf_CX_PUSH(AW81*fxVal_normal, CX_ENTITY, $B81, AW$11, AW$14, AW$75,),
         ""
      ),
      IF($I81=2,
         IFBLANK(
            _xldudf_CX_PUSH(AW81, CX_ENTITY, $B81, AW$11, AW$14, AW$75,),
            ""
         ),
         IF($I81=3,
            "",
            IFBLANK(
               _xldudf_CX_PUSH(AW81, CX_ENTITY, $B81, AW$11, AW$14, AW$75,),
               ""
            )
         )
      )
   )
)),"")</f>
        <v/>
      </c>
      <c r="DX81" s="2445" t="str" cm="1">
        <f t="array" aca="1" ref="DX81" ca="1">IFERROR(IF(AX81*fxVal_normal=_PL!AX81,"",IF(OR(AX81="", NOT(ISNUMBER(AX81)), ISERROR(AX81), $B81=""), "",
   IF($I81=1,
      IFBLANK(
         _xldudf_CX_PUSH(AX81*fxVal_normal, CX_ENTITY, $B81, AX$11, AX$14, AX$75,),
         ""
      ),
      IF($I81=2,
         IFBLANK(
            _xldudf_CX_PUSH(AX81, CX_ENTITY, $B81, AX$11, AX$14, AX$75,),
            ""
         ),
         IF($I81=3,
            "",
            IFBLANK(
               _xldudf_CX_PUSH(AX81, CX_ENTITY, $B81, AX$11, AX$14, AX$75,),
               ""
            )
         )
      )
   )
)),"")</f>
        <v/>
      </c>
      <c r="DY81" s="2445" t="str" cm="1">
        <f t="array" aca="1" ref="DY81" ca="1">IFERROR(IF(AY81*fxVal_normal=_PL!AY81,"",IF(OR(AY81="", NOT(ISNUMBER(AY81)), ISERROR(AY81), $B81=""), "",
   IF($I81=1,
      IFBLANK(
         _xldudf_CX_PUSH(AY81*fxVal_normal, CX_ENTITY, $B81, AY$11, AY$14, AY$75,),
         ""
      ),
      IF($I81=2,
         IFBLANK(
            _xldudf_CX_PUSH(AY81, CX_ENTITY, $B81, AY$11, AY$14, AY$75,),
            ""
         ),
         IF($I81=3,
            "",
            IFBLANK(
               _xldudf_CX_PUSH(AY81, CX_ENTITY, $B81, AY$11, AY$14, AY$75,),
               ""
            )
         )
      )
   )
)),"")</f>
        <v/>
      </c>
      <c r="DZ81" s="2445" t="str" cm="1">
        <f t="array" aca="1" ref="DZ81" ca="1">IFERROR(IF(AZ81*fxVal_normal=_PL!AZ81,"",IF(OR(AZ81="", NOT(ISNUMBER(AZ81)), ISERROR(AZ81), $B81=""), "",
   IF($I81=1,
      IFBLANK(
         _xldudf_CX_PUSH(AZ81*fxVal_normal, CX_ENTITY, $B81, AZ$11, AZ$14, AZ$75,),
         ""
      ),
      IF($I81=2,
         IFBLANK(
            _xldudf_CX_PUSH(AZ81, CX_ENTITY, $B81, AZ$11, AZ$14, AZ$75,),
            ""
         ),
         IF($I81=3,
            "",
            IFBLANK(
               _xldudf_CX_PUSH(AZ81, CX_ENTITY, $B81, AZ$11, AZ$14, AZ$75,),
               ""
            )
         )
      )
   )
)),"")</f>
        <v/>
      </c>
      <c r="EA81" s="2445" t="str" cm="1">
        <f t="array" aca="1" ref="EA81" ca="1">IFERROR(IF(BA81*fxVal_normal=_PL!BA81,"",IF(OR(BA81="", NOT(ISNUMBER(BA81)), ISERROR(BA81), $B81=""), "",
   IF($I81=1,
      IFBLANK(
         _xldudf_CX_PUSH(BA81*fxVal_normal, CX_ENTITY, $B81, BA$11, BA$14, BA$75,),
         ""
      ),
      IF($I81=2,
         IFBLANK(
            _xldudf_CX_PUSH(BA81, CX_ENTITY, $B81, BA$11, BA$14, BA$75,),
            ""
         ),
         IF($I81=3,
            "",
            IFBLANK(
               _xldudf_CX_PUSH(BA81, CX_ENTITY, $B81, BA$11, BA$14, BA$75,),
               ""
            )
         )
      )
   )
)),"")</f>
        <v/>
      </c>
      <c r="EB81" s="2445" t="str" cm="1">
        <f t="array" aca="1" ref="EB81" ca="1">IFERROR(IF(BB81*fxVal_normal=_PL!BB81,"",IF(OR(BB81="", NOT(ISNUMBER(BB81)), ISERROR(BB81), $B81=""), "",
   IF($I81=1,
      IFBLANK(
         _xldudf_CX_PUSH(BB81*fxVal_normal, CX_ENTITY, $B81, BB$11, BB$14, BB$75,),
         ""
      ),
      IF($I81=2,
         IFBLANK(
            _xldudf_CX_PUSH(BB81, CX_ENTITY, $B81, BB$11, BB$14, BB$75,),
            ""
         ),
         IF($I81=3,
            "",
            IFBLANK(
               _xldudf_CX_PUSH(BB81, CX_ENTITY, $B81, BB$11, BB$14, BB$75,),
               ""
            )
         )
      )
   )
)),"")</f>
        <v/>
      </c>
      <c r="EC81" s="2445" t="str" cm="1">
        <f t="array" aca="1" ref="EC81" ca="1">IFERROR(IF(BC81*fxVal_normal=_PL!BC81,"",IF(OR(BC81="", NOT(ISNUMBER(BC81)), ISERROR(BC81), $B81=""), "",
   IF($I81=1,
      IFBLANK(
         _xldudf_CX_PUSH(BC81*fxVal_normal, CX_ENTITY, $B81, BC$11, BC$14, BC$75,),
         ""
      ),
      IF($I81=2,
         IFBLANK(
            _xldudf_CX_PUSH(BC81, CX_ENTITY, $B81, BC$11, BC$14, BC$75,),
            ""
         ),
         IF($I81=3,
            "",
            IFBLANK(
               _xldudf_CX_PUSH(BC81, CX_ENTITY, $B81, BC$11, BC$14, BC$75,),
               ""
            )
         )
      )
   )
)),"")</f>
        <v/>
      </c>
      <c r="ED81" s="2445" t="str" cm="1">
        <f t="array" aca="1" ref="ED81" ca="1">IFERROR(IF(BD81*fxVal_normal=_PL!BD81,"",IF(OR(BD81="", NOT(ISNUMBER(BD81)), ISERROR(BD81), $B81=""), "",
   IF($I81=1,
      IFBLANK(
         _xldudf_CX_PUSH(BD81*fxVal_normal, CX_ENTITY, $B81, BD$11, BD$14, BD$75,),
         ""
      ),
      IF($I81=2,
         IFBLANK(
            _xldudf_CX_PUSH(BD81, CX_ENTITY, $B81, BD$11, BD$14, BD$75,),
            ""
         ),
         IF($I81=3,
            "",
            IFBLANK(
               _xldudf_CX_PUSH(BD81, CX_ENTITY, $B81, BD$11, BD$14, BD$75,),
               ""
            )
         )
      )
   )
)),"")</f>
        <v/>
      </c>
      <c r="EE81" s="2445" t="str" cm="1">
        <f t="array" aca="1" ref="EE81" ca="1">IFERROR(IF(BE81*fxVal_normal=_PL!BE81,"",IF(OR(BE81="", NOT(ISNUMBER(BE81)), ISERROR(BE81), $B81=""), "",
   IF($I81=1,
      IFBLANK(
         _xldudf_CX_PUSH(BE81*fxVal_normal, CX_ENTITY, $B81, BE$11, BE$14, BE$75,),
         ""
      ),
      IF($I81=2,
         IFBLANK(
            _xldudf_CX_PUSH(BE81, CX_ENTITY, $B81, BE$11, BE$14, BE$75,),
            ""
         ),
         IF($I81=3,
            "",
            IFBLANK(
               _xldudf_CX_PUSH(BE81, CX_ENTITY, $B81, BE$11, BE$14, BE$75,),
               ""
            )
         )
      )
   )
)),"")</f>
        <v/>
      </c>
      <c r="EF81" s="2445" t="str" cm="1">
        <f t="array" aca="1" ref="EF81" ca="1">IFERROR(IF(BF81*fxVal_normal=_PL!BF81,"",IF(OR(BF81="", NOT(ISNUMBER(BF81)), ISERROR(BF81), $B81=""), "",
   IF($I81=1,
      IFBLANK(
         _xldudf_CX_PUSH(BF81*fxVal_normal, CX_ENTITY, $B81, BF$11, BF$14, BF$75,),
         ""
      ),
      IF($I81=2,
         IFBLANK(
            _xldudf_CX_PUSH(BF81, CX_ENTITY, $B81, BF$11, BF$14, BF$75,),
            ""
         ),
         IF($I81=3,
            "",
            IFBLANK(
               _xldudf_CX_PUSH(BF81, CX_ENTITY, $B81, BF$11, BF$14, BF$75,),
               ""
            )
         )
      )
   )
)),"")</f>
        <v/>
      </c>
      <c r="EG81" s="2445" t="str" cm="1">
        <f t="array" aca="1" ref="EG81" ca="1">IFERROR(IF(BG81*fxVal_normal=_PL!BG81,"",IF(OR(BG81="", NOT(ISNUMBER(BG81)), ISERROR(BG81), $B81=""), "",
   IF($I81=1,
      IFBLANK(
         _xldudf_CX_PUSH(BG81*fxVal_normal, CX_ENTITY, $B81, BG$11, BG$14, BG$75,),
         ""
      ),
      IF($I81=2,
         IFBLANK(
            _xldudf_CX_PUSH(BG81, CX_ENTITY, $B81, BG$11, BG$14, BG$75,),
            ""
         ),
         IF($I81=3,
            "",
            IFBLANK(
               _xldudf_CX_PUSH(BG81, CX_ENTITY, $B81, BG$11, BG$14, BG$75,),
               ""
            )
         )
      )
   )
)),"")</f>
        <v/>
      </c>
      <c r="EH81" s="2445" t="str" cm="1">
        <f t="array" aca="1" ref="EH81" ca="1">IFERROR(IF(BH81*fxVal_normal=_PL!BH81,"",IF(OR(BH81="", NOT(ISNUMBER(BH81)), ISERROR(BH81), $B81=""), "",
   IF($I81=1,
      IFBLANK(
         _xldudf_CX_PUSH(BH81*fxVal_normal, CX_ENTITY, $B81, BH$11, BH$14, BH$75,),
         ""
      ),
      IF($I81=2,
         IFBLANK(
            _xldudf_CX_PUSH(BH81, CX_ENTITY, $B81, BH$11, BH$14, BH$75,),
            ""
         ),
         IF($I81=3,
            "",
            IFBLANK(
               _xldudf_CX_PUSH(BH81, CX_ENTITY, $B81, BH$11, BH$14, BH$75,),
               ""
            )
         )
      )
   )
)),"")</f>
        <v/>
      </c>
      <c r="EI81" s="2445" t="str" cm="1">
        <f t="array" aca="1" ref="EI81" ca="1">IFERROR(IF(BI81*fxVal_normal=_PL!BI81,"",IF(OR(BI81="", NOT(ISNUMBER(BI81)), ISERROR(BI81), $B81=""), "",
   IF($I81=1,
      IFBLANK(
         _xldudf_CX_PUSH(BI81*fxVal_normal, CX_ENTITY, $B81, BI$11, BI$14, BI$75,),
         ""
      ),
      IF($I81=2,
         IFBLANK(
            _xldudf_CX_PUSH(BI81, CX_ENTITY, $B81, BI$11, BI$14, BI$75,),
            ""
         ),
         IF($I81=3,
            "",
            IFBLANK(
               _xldudf_CX_PUSH(BI81, CX_ENTITY, $B81, BI$11, BI$14, BI$75,),
               ""
            )
         )
      )
   )
)),"")</f>
        <v/>
      </c>
      <c r="EJ81" s="2445" t="str" cm="1">
        <f t="array" aca="1" ref="EJ81" ca="1">IFERROR(IF(BJ81*fxVal_normal=_PL!BJ81,"",IF(OR(BJ81="", NOT(ISNUMBER(BJ81)), ISERROR(BJ81), $B81=""), "",
   IF($I81=1,
      IFBLANK(
         _xldudf_CX_PUSH(BJ81*fxVal_normal, CX_ENTITY, $B81, BJ$11, BJ$14, BJ$75,),
         ""
      ),
      IF($I81=2,
         IFBLANK(
            _xldudf_CX_PUSH(BJ81, CX_ENTITY, $B81, BJ$11, BJ$14, BJ$75,),
            ""
         ),
         IF($I81=3,
            "",
            IFBLANK(
               _xldudf_CX_PUSH(BJ81, CX_ENTITY, $B81, BJ$11, BJ$14, BJ$75,),
               ""
            )
         )
      )
   )
)),"")</f>
        <v/>
      </c>
      <c r="EK81" s="2445" t="str" cm="1">
        <f t="array" aca="1" ref="EK81" ca="1">IFERROR(IF(BK81*fxVal_normal=_PL!BK81,"",IF(OR(BK81="", NOT(ISNUMBER(BK81)), ISERROR(BK81), $B81=""), "",
   IF($I81=1,
      IFBLANK(
         _xldudf_CX_PUSH(BK81*fxVal_normal, CX_ENTITY, $B81, BK$11, BK$14, BK$75,),
         ""
      ),
      IF($I81=2,
         IFBLANK(
            _xldudf_CX_PUSH(BK81, CX_ENTITY, $B81, BK$11, BK$14, BK$75,),
            ""
         ),
         IF($I81=3,
            "",
            IFBLANK(
               _xldudf_CX_PUSH(BK81, CX_ENTITY, $B81, BK$11, BK$14, BK$75,),
               ""
            )
         )
      )
   )
)),"")</f>
        <v/>
      </c>
      <c r="EL81" s="2445" t="str" cm="1">
        <f t="array" aca="1" ref="EL81" ca="1">IFERROR(IF(BL81*fxVal_normal=_PL!BL81,"",IF(OR(BL81="", NOT(ISNUMBER(BL81)), ISERROR(BL81), $B81=""), "",
   IF($I81=1,
      IFBLANK(
         _xldudf_CX_PUSH(BL81*fxVal_normal, CX_ENTITY, $B81, BL$11, BL$14, BL$75,),
         ""
      ),
      IF($I81=2,
         IFBLANK(
            _xldudf_CX_PUSH(BL81, CX_ENTITY, $B81, BL$11, BL$14, BL$75,),
            ""
         ),
         IF($I81=3,
            "",
            IFBLANK(
               _xldudf_CX_PUSH(BL81, CX_ENTITY, $B81, BL$11, BL$14, BL$75,),
               ""
            )
         )
      )
   )
)),"")</f>
        <v/>
      </c>
      <c r="EM81" s="2445" t="str" cm="1">
        <f t="array" aca="1" ref="EM81" ca="1">IFERROR(IF(BM81*fxVal_normal=_PL!BM81,"",IF(OR(BM81="", NOT(ISNUMBER(BM81)), ISERROR(BM81), $B81=""), "",
   IF($I81=1,
      IFBLANK(
         _xldudf_CX_PUSH(BM81*fxVal_normal, CX_ENTITY, $B81, BM$11, BM$14, BM$75,),
         ""
      ),
      IF($I81=2,
         IFBLANK(
            _xldudf_CX_PUSH(BM81, CX_ENTITY, $B81, BM$11, BM$14, BM$75,),
            ""
         ),
         IF($I81=3,
            "",
            IFBLANK(
               _xldudf_CX_PUSH(BM81, CX_ENTITY, $B81, BM$11, BM$14, BM$75,),
               ""
            )
         )
      )
   )
)),"")</f>
        <v/>
      </c>
      <c r="EN81" s="2445" t="str" cm="1">
        <f t="array" aca="1" ref="EN81" ca="1">IFERROR(IF(BN81*fxVal_normal=_PL!BN81,"",IF(OR(BN81="", NOT(ISNUMBER(BN81)), ISERROR(BN81), $B81=""), "",
   IF($I81=1,
      IFBLANK(
         _xldudf_CX_PUSH(BN81*fxVal_normal, CX_ENTITY, $B81, BN$11, BN$14, BN$75,),
         ""
      ),
      IF($I81=2,
         IFBLANK(
            _xldudf_CX_PUSH(BN81, CX_ENTITY, $B81, BN$11, BN$14, BN$75,),
            ""
         ),
         IF($I81=3,
            "",
            IFBLANK(
               _xldudf_CX_PUSH(BN81, CX_ENTITY, $B81, BN$11, BN$14, BN$75,),
               ""
            )
         )
      )
   )
)),"")</f>
        <v/>
      </c>
    </row>
    <row r="82" spans="1:144" ht="21" customHeight="1">
      <c r="A82" s="1625"/>
      <c r="B82" s="2501">
        <f>_xlfn.LET(
_xlpm.IsNotAttrDynamic, D82="",
_xlpm.Attr,_PL!F82,
_xlpm.NotInUse,Y82=D82,
_xlpm.RESULT, IF(_xlpm.IsNotAttrDynamic, _xlpm.Attr, IF( _xlpm.NotInUse, "", Y82)
),IF(_xlpm.RESULT ="", "", _xlpm.RESULT))</f>
        <v>2</v>
      </c>
      <c r="C82" s="2501" t="str" cm="1">
        <f t="array" ref="C82">IFBLANK(_PL!C82,"")</f>
        <v>EBITDA Adjustment Type I - Label 1</v>
      </c>
      <c r="D82" s="2506" t="str">
        <f t="shared" ref="D82:D87" si="32">IF(D26="Select, enter text or leave as blank.", "Set from Actual section above!", D26)</f>
        <v>Please select or type in or leave as blank (1)</v>
      </c>
      <c r="E82" s="2440" t="e" cm="1">
        <f t="array" aca="1" ref="E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)($AD82:$CQ82, Z82)</f>
        <v>#NAME?</v>
      </c>
      <c r="F82" s="578"/>
      <c r="G82" s="578"/>
      <c r="H82" s="401">
        <v>0</v>
      </c>
      <c r="I82" s="401">
        <v>1</v>
      </c>
      <c r="J82" s="401" cm="1">
        <f t="array" ref="J82">IFBLANK( Z82,"")</f>
        <v>-1</v>
      </c>
      <c r="K82" s="578" t="str">
        <f t="shared" ref="K82:K87" si="33">IFERROR(IF(LEN(AB82)=0,"No",IF(LEN(J82)&gt;0,"Yes","No")),"")</f>
        <v>Yes</v>
      </c>
      <c r="L82" s="37"/>
      <c r="N82" s="158"/>
      <c r="O82" s="101"/>
      <c r="P82" s="52"/>
      <c r="Q82" s="101"/>
      <c r="R82" s="126"/>
      <c r="S82" s="101"/>
      <c r="T82" s="101"/>
      <c r="U82" s="39"/>
      <c r="V82" s="37"/>
      <c r="W82" s="91" t="str">
        <f t="shared" si="28"/>
        <v>Budget</v>
      </c>
      <c r="X82" s="2081" t="str">
        <f>_PL!X82</f>
        <v>a</v>
      </c>
      <c r="Y82" s="1134">
        <f t="shared" ref="Y82:Y87" si="34">IF(Y26="Select, enter text or leave as blank.", "Set from Actual section above!", Y26)</f>
        <v>2</v>
      </c>
      <c r="Z82" s="198" cm="1">
        <f t="array" ref="Z82">_xlfn.SWITCH(
    TRUE,
    _PL!$L82=TRUE, 1,
    _PL!$L82=FALSE,-1,
    _PL!$L82=-1,0,
""
)</f>
        <v>-1</v>
      </c>
      <c r="AA82" s="200"/>
      <c r="AB82" s="2507">
        <f t="shared" ref="AB82:AB87" si="35">Y82</f>
        <v>2</v>
      </c>
      <c r="AC82" s="2508" t="str" cm="1">
        <f t="array" aca="1" ref="AC82" ca="1">_xlfn.LET(
_xlpm._termname, $AB82,
_xlpm._iconname, "find",
_xlpm._icon, fx_getIcon(_xlpm._iconname),
_xlpm._location, _xlfn.XLOOKUP(LOWER(_xlpm._termname), LOWER(tbl_acctDef[Term]),tbl_acctDef[Term]),
_xlpm._hyperlink, HYPERLINK("#"&amp;CELL("address",_xlpm._location), _xlpm._icon),
IFERROR(_xlpm._hyperlink,"")
)</f>
        <v/>
      </c>
      <c r="AD82" s="2441">
        <v>1</v>
      </c>
      <c r="AE82" s="2441">
        <v>1</v>
      </c>
      <c r="AF82" s="2441">
        <v>1</v>
      </c>
      <c r="AG82" s="2441">
        <v>1</v>
      </c>
      <c r="AH82" s="2441">
        <v>1</v>
      </c>
      <c r="AI82" s="2441">
        <v>1</v>
      </c>
      <c r="AJ82" s="2441">
        <v>1</v>
      </c>
      <c r="AK82" s="2441">
        <v>1</v>
      </c>
      <c r="AL82" s="2441">
        <v>1</v>
      </c>
      <c r="AM82" s="2441">
        <v>1</v>
      </c>
      <c r="AN82" s="2441">
        <v>1</v>
      </c>
      <c r="AO82" s="2441">
        <v>1</v>
      </c>
      <c r="AP82" s="2441">
        <v>1</v>
      </c>
      <c r="AQ82" s="2441">
        <v>1</v>
      </c>
      <c r="AR82" s="2441">
        <v>1</v>
      </c>
      <c r="AS82" s="2441">
        <v>1</v>
      </c>
      <c r="AT82" s="2441">
        <v>1</v>
      </c>
      <c r="AU82" s="2441">
        <v>1</v>
      </c>
      <c r="AV82" s="2441">
        <v>1</v>
      </c>
      <c r="AW82" s="2441">
        <v>1</v>
      </c>
      <c r="AX82" s="2441">
        <v>1</v>
      </c>
      <c r="AY82" s="2441">
        <v>1</v>
      </c>
      <c r="AZ82" s="2441">
        <v>1</v>
      </c>
      <c r="BA82" s="2441">
        <v>1</v>
      </c>
      <c r="BB82" s="2441">
        <v>1</v>
      </c>
      <c r="BC82" s="2441">
        <v>1</v>
      </c>
      <c r="BD82" s="2441">
        <v>1</v>
      </c>
      <c r="BE82" s="2441">
        <v>1</v>
      </c>
      <c r="BF82" s="2441">
        <v>1</v>
      </c>
      <c r="BG82" s="2441">
        <v>1</v>
      </c>
      <c r="BH82" s="2441">
        <v>1</v>
      </c>
      <c r="BI82" s="2441">
        <v>1</v>
      </c>
      <c r="BJ82" s="2441">
        <v>1</v>
      </c>
      <c r="BK82" s="2441">
        <v>1</v>
      </c>
      <c r="BL82" s="2441">
        <v>1</v>
      </c>
      <c r="BM82" s="2441">
        <v>1</v>
      </c>
      <c r="BN82" s="2441">
        <v>1</v>
      </c>
      <c r="BO82" s="2442"/>
      <c r="BP82" s="2442"/>
      <c r="BQ82" s="2442"/>
      <c r="BR82" s="2442"/>
      <c r="BS82" s="2442"/>
      <c r="BT82" s="2442"/>
      <c r="BU82" s="2442"/>
      <c r="BV82" s="2442"/>
      <c r="BW82" s="2442"/>
      <c r="BX82" s="2442"/>
      <c r="BY82" s="2442"/>
      <c r="BZ82" s="2442"/>
      <c r="CA82" s="34"/>
      <c r="CC82" s="33"/>
      <c r="CD82" s="1772" t="e" cm="1">
        <f t="array" aca="1" ref="CD82" ca="1">_xlfn.LET( _xlpm.CheckBlank, SUM(PL!$AD82:$BN82) = 0, IF(_xlpm.CheckBlank, "", SUM(_xlfn._xlws.FILTER(PL!$AD82:$BN82,(YEAR(PL!$AD$12:$BN$12)=PL!CD$12)*(array_timeline&lt;=PL!CD$11)))))</f>
        <v>#NAME?</v>
      </c>
      <c r="CE82" s="1772" t="e" cm="1">
        <f t="array" aca="1" ref="CE82" ca="1">_xlfn.LET( _xlpm.CheckBlank, SUM(PL!$AD82:$BN82) = 0, IF(_xlpm.CheckBlank, "", SUM(_xlfn._xlws.FILTER(PL!$AD82:$BN82,(YEAR(PL!$AD$12:$BN$12)=PL!CE$12)*(array_timeline&lt;=PL!CE$11)))))</f>
        <v>#NAME?</v>
      </c>
      <c r="CF82" s="88"/>
      <c r="CG82" s="1461" t="e" cm="1">
        <f t="array" aca="1" ref="CG82" ca="1">_xlfn.LET( _xlpm.CheckBlank, SUM(PL!$AD82:$BN82) =0, IF(_xlpm.CheckBlank, "", SUM(_xlfn._xlws.FILTER(PL!$AD82:$BN82,(YEAR(PL!$AD$12:$BN$12)=PL!CG$12)*(array_timeline&lt;=PL!CG$11)))))</f>
        <v>#NAME?</v>
      </c>
      <c r="CH82" s="1461" t="e" cm="1">
        <f t="array" aca="1" ref="CH82" ca="1">_xlfn.LET( _xlpm.CheckBlank, SUM(PL!$AD82:$BN82) =0, IF(_xlpm.CheckBlank, "", SUM(_xlfn._xlws.FILTER(PL!$AD82:$BN82,(YEAR(PL!$AD$12:$BN$12)=PL!CH$12)*(array_timeline&lt;=PL!CH$11)))))</f>
        <v>#NAME?</v>
      </c>
      <c r="CI82" s="88"/>
      <c r="CJ82" s="1461" cm="1">
        <f t="array" ref="CJ82">_xlfn.LET( _xlpm.CheckBlank, SUM(PL!$AD82:$BN82) = 0, IF(_xlpm.CheckBlank, "", SUM(_xlfn.TAKE(_xlfn.DROP(PL!$AD82:$BN82, ,-DATEDIFF(PL!CJ$11, val_asOfDate,"M")),1,-12))))</f>
        <v>12</v>
      </c>
      <c r="CK82" s="1461" cm="1">
        <f t="array" ref="CK82">_xlfn.LET( _xlpm.CheckBlank, SUM(PL!$AD82:$BN82) = 0, IF(_xlpm.CheckBlank, "", SUM(_xlfn.TAKE(_xlfn.DROP(PL!$AD82:$BN82, ,-DATEDIFF(PL!CK$11, val_asOfDate,"M")),1,-12))))</f>
        <v>12</v>
      </c>
      <c r="CL82" s="88"/>
      <c r="CM82" s="2372">
        <f t="shared" si="26"/>
        <v>1</v>
      </c>
      <c r="CN82" s="2372">
        <f t="shared" si="23"/>
        <v>1</v>
      </c>
      <c r="CO82" s="1169"/>
      <c r="CP82" s="2372">
        <f t="shared" si="27"/>
        <v>1</v>
      </c>
      <c r="CQ82" s="2372">
        <f t="shared" si="24"/>
        <v>1</v>
      </c>
      <c r="CR82" s="34"/>
      <c r="CS82" s="2056"/>
      <c r="CT82" s="2447" t="e" cm="1">
        <f t="array" aca="1" ref="CT82" ca="1">IF(ISNUMBER(SEARCH("Select",$Y82)),"",_xldudf_CX_PUSH($Y82,CX_ENTITY,C82,val_asOfDate))</f>
        <v>#NAME?</v>
      </c>
      <c r="CU82" s="2447" t="e" cm="1">
        <f t="array" aca="1" ref="CU82" ca="1">IF(ISNUMBER(SEARCH("Select",$Y82)),"",_xldudf_CX_PUSH($Y82,CX_ENTITY,C82,EOMONTH(val_asOfDate,1)))</f>
        <v>#NAME?</v>
      </c>
      <c r="CV82" s="2447" t="e" cm="1">
        <f t="array" aca="1" ref="CV82" ca="1">IF(ISNUMBER(SEARCH("Select",$Y82)),"",_xldudf_CX_PUSH($Y82,CX_ENTITY,C82,EOMONTH(val_asOfDate,2)))</f>
        <v>#NAME?</v>
      </c>
      <c r="CW82" s="2447" t="e" cm="1">
        <f t="array" aca="1" ref="CW82" ca="1">IF(ISNUMBER(SEARCH("Select",$Y82)),"",_xldudf_CX_PUSH($Y82,CX_ENTITY,C82,EOMONTH(val_asOfDate,3)))</f>
        <v>#NAME?</v>
      </c>
      <c r="CX82" s="2443"/>
      <c r="CY82" s="1880"/>
      <c r="CZ82" s="1880"/>
      <c r="DA82" s="1880"/>
      <c r="DB82" s="1880"/>
      <c r="DC82" s="2121"/>
      <c r="DD82" s="2445" t="str" cm="1">
        <f t="array" aca="1" ref="DD82" ca="1">IFERROR(IF(AD82*fxVal_normal=_PL!AD82,"",IF(OR(AD82="", NOT(ISNUMBER(AD82)), ISERROR(AD82), $B82=""), "",
   IF($I82=1,
      IFBLANK(
         _xldudf_CX_PUSH(AD82*fxVal_normal, CX_ENTITY, $B82, AD$11, AD$14, AD$75,),
         ""
      ),
      IF($I82=2,
         IFBLANK(
            _xldudf_CX_PUSH(AD82, CX_ENTITY, $B82, AD$11, AD$14, AD$75,),
            ""
         ),
         IF($I82=3,
            "",
            IFBLANK(
               _xldudf_CX_PUSH(AD82, CX_ENTITY, $B82, AD$11, AD$14, AD$75,),
               ""
            )
         )
      )
   )
)),"")</f>
        <v/>
      </c>
      <c r="DE82" s="2445" t="str" cm="1">
        <f t="array" aca="1" ref="DE82" ca="1">IFERROR(IF(AE82*fxVal_normal=_PL!AE82,"",IF(OR(AE82="", NOT(ISNUMBER(AE82)), ISERROR(AE82), $B82=""), "",
   IF($I82=1,
      IFBLANK(
         _xldudf_CX_PUSH(AE82*fxVal_normal, CX_ENTITY, $B82, AE$11, AE$14, AE$75,),
         ""
      ),
      IF($I82=2,
         IFBLANK(
            _xldudf_CX_PUSH(AE82, CX_ENTITY, $B82, AE$11, AE$14, AE$75,),
            ""
         ),
         IF($I82=3,
            "",
            IFBLANK(
               _xldudf_CX_PUSH(AE82, CX_ENTITY, $B82, AE$11, AE$14, AE$75,),
               ""
            )
         )
      )
   )
)),"")</f>
        <v/>
      </c>
      <c r="DF82" s="2445" t="str" cm="1">
        <f t="array" aca="1" ref="DF82" ca="1">IFERROR(IF(AF82*fxVal_normal=_PL!AF82,"",IF(OR(AF82="", NOT(ISNUMBER(AF82)), ISERROR(AF82), $B82=""), "",
   IF($I82=1,
      IFBLANK(
         _xldudf_CX_PUSH(AF82*fxVal_normal, CX_ENTITY, $B82, AF$11, AF$14, AF$75,),
         ""
      ),
      IF($I82=2,
         IFBLANK(
            _xldudf_CX_PUSH(AF82, CX_ENTITY, $B82, AF$11, AF$14, AF$75,),
            ""
         ),
         IF($I82=3,
            "",
            IFBLANK(
               _xldudf_CX_PUSH(AF82, CX_ENTITY, $B82, AF$11, AF$14, AF$75,),
               ""
            )
         )
      )
   )
)),"")</f>
        <v/>
      </c>
      <c r="DG82" s="2445" t="str" cm="1">
        <f t="array" aca="1" ref="DG82" ca="1">IFERROR(IF(AG82*fxVal_normal=_PL!AG82,"",IF(OR(AG82="", NOT(ISNUMBER(AG82)), ISERROR(AG82), $B82=""), "",
   IF($I82=1,
      IFBLANK(
         _xldudf_CX_PUSH(AG82*fxVal_normal, CX_ENTITY, $B82, AG$11, AG$14, AG$75,),
         ""
      ),
      IF($I82=2,
         IFBLANK(
            _xldudf_CX_PUSH(AG82, CX_ENTITY, $B82, AG$11, AG$14, AG$75,),
            ""
         ),
         IF($I82=3,
            "",
            IFBLANK(
               _xldudf_CX_PUSH(AG82, CX_ENTITY, $B82, AG$11, AG$14, AG$75,),
               ""
            )
         )
      )
   )
)),"")</f>
        <v/>
      </c>
      <c r="DH82" s="2445" t="str" cm="1">
        <f t="array" aca="1" ref="DH82" ca="1">IFERROR(IF(AH82*fxVal_normal=_PL!AH82,"",IF(OR(AH82="", NOT(ISNUMBER(AH82)), ISERROR(AH82), $B82=""), "",
   IF($I82=1,
      IFBLANK(
         _xldudf_CX_PUSH(AH82*fxVal_normal, CX_ENTITY, $B82, AH$11, AH$14, AH$75,),
         ""
      ),
      IF($I82=2,
         IFBLANK(
            _xldudf_CX_PUSH(AH82, CX_ENTITY, $B82, AH$11, AH$14, AH$75,),
            ""
         ),
         IF($I82=3,
            "",
            IFBLANK(
               _xldudf_CX_PUSH(AH82, CX_ENTITY, $B82, AH$11, AH$14, AH$75,),
               ""
            )
         )
      )
   )
)),"")</f>
        <v/>
      </c>
      <c r="DI82" s="2445" t="str" cm="1">
        <f t="array" aca="1" ref="DI82" ca="1">IFERROR(IF(AI82*fxVal_normal=_PL!AI82,"",IF(OR(AI82="", NOT(ISNUMBER(AI82)), ISERROR(AI82), $B82=""), "",
   IF($I82=1,
      IFBLANK(
         _xldudf_CX_PUSH(AI82*fxVal_normal, CX_ENTITY, $B82, AI$11, AI$14, AI$75,),
         ""
      ),
      IF($I82=2,
         IFBLANK(
            _xldudf_CX_PUSH(AI82, CX_ENTITY, $B82, AI$11, AI$14, AI$75,),
            ""
         ),
         IF($I82=3,
            "",
            IFBLANK(
               _xldudf_CX_PUSH(AI82, CX_ENTITY, $B82, AI$11, AI$14, AI$75,),
               ""
            )
         )
      )
   )
)),"")</f>
        <v/>
      </c>
      <c r="DJ82" s="2445" t="str" cm="1">
        <f t="array" aca="1" ref="DJ82" ca="1">IFERROR(IF(AJ82*fxVal_normal=_PL!AJ82,"",IF(OR(AJ82="", NOT(ISNUMBER(AJ82)), ISERROR(AJ82), $B82=""), "",
   IF($I82=1,
      IFBLANK(
         _xldudf_CX_PUSH(AJ82*fxVal_normal, CX_ENTITY, $B82, AJ$11, AJ$14, AJ$75,),
         ""
      ),
      IF($I82=2,
         IFBLANK(
            _xldudf_CX_PUSH(AJ82, CX_ENTITY, $B82, AJ$11, AJ$14, AJ$75,),
            ""
         ),
         IF($I82=3,
            "",
            IFBLANK(
               _xldudf_CX_PUSH(AJ82, CX_ENTITY, $B82, AJ$11, AJ$14, AJ$75,),
               ""
            )
         )
      )
   )
)),"")</f>
        <v/>
      </c>
      <c r="DK82" s="2445" t="str" cm="1">
        <f t="array" aca="1" ref="DK82" ca="1">IFERROR(IF(AK82*fxVal_normal=_PL!AK82,"",IF(OR(AK82="", NOT(ISNUMBER(AK82)), ISERROR(AK82), $B82=""), "",
   IF($I82=1,
      IFBLANK(
         _xldudf_CX_PUSH(AK82*fxVal_normal, CX_ENTITY, $B82, AK$11, AK$14, AK$75,),
         ""
      ),
      IF($I82=2,
         IFBLANK(
            _xldudf_CX_PUSH(AK82, CX_ENTITY, $B82, AK$11, AK$14, AK$75,),
            ""
         ),
         IF($I82=3,
            "",
            IFBLANK(
               _xldudf_CX_PUSH(AK82, CX_ENTITY, $B82, AK$11, AK$14, AK$75,),
               ""
            )
         )
      )
   )
)),"")</f>
        <v/>
      </c>
      <c r="DL82" s="2445" t="str" cm="1">
        <f t="array" aca="1" ref="DL82" ca="1">IFERROR(IF(AL82*fxVal_normal=_PL!AL82,"",IF(OR(AL82="", NOT(ISNUMBER(AL82)), ISERROR(AL82), $B82=""), "",
   IF($I82=1,
      IFBLANK(
         _xldudf_CX_PUSH(AL82*fxVal_normal, CX_ENTITY, $B82, AL$11, AL$14, AL$75,),
         ""
      ),
      IF($I82=2,
         IFBLANK(
            _xldudf_CX_PUSH(AL82, CX_ENTITY, $B82, AL$11, AL$14, AL$75,),
            ""
         ),
         IF($I82=3,
            "",
            IFBLANK(
               _xldudf_CX_PUSH(AL82, CX_ENTITY, $B82, AL$11, AL$14, AL$75,),
               ""
            )
         )
      )
   )
)),"")</f>
        <v/>
      </c>
      <c r="DM82" s="2445" t="str" cm="1">
        <f t="array" aca="1" ref="DM82" ca="1">IFERROR(IF(AM82*fxVal_normal=_PL!AM82,"",IF(OR(AM82="", NOT(ISNUMBER(AM82)), ISERROR(AM82), $B82=""), "",
   IF($I82=1,
      IFBLANK(
         _xldudf_CX_PUSH(AM82*fxVal_normal, CX_ENTITY, $B82, AM$11, AM$14, AM$75,),
         ""
      ),
      IF($I82=2,
         IFBLANK(
            _xldudf_CX_PUSH(AM82, CX_ENTITY, $B82, AM$11, AM$14, AM$75,),
            ""
         ),
         IF($I82=3,
            "",
            IFBLANK(
               _xldudf_CX_PUSH(AM82, CX_ENTITY, $B82, AM$11, AM$14, AM$75,),
               ""
            )
         )
      )
   )
)),"")</f>
        <v/>
      </c>
      <c r="DN82" s="2445" t="str" cm="1">
        <f t="array" aca="1" ref="DN82" ca="1">IFERROR(IF(AN82*fxVal_normal=_PL!AN82,"",IF(OR(AN82="", NOT(ISNUMBER(AN82)), ISERROR(AN82), $B82=""), "",
   IF($I82=1,
      IFBLANK(
         _xldudf_CX_PUSH(AN82*fxVal_normal, CX_ENTITY, $B82, AN$11, AN$14, AN$75,),
         ""
      ),
      IF($I82=2,
         IFBLANK(
            _xldudf_CX_PUSH(AN82, CX_ENTITY, $B82, AN$11, AN$14, AN$75,),
            ""
         ),
         IF($I82=3,
            "",
            IFBLANK(
               _xldudf_CX_PUSH(AN82, CX_ENTITY, $B82, AN$11, AN$14, AN$75,),
               ""
            )
         )
      )
   )
)),"")</f>
        <v/>
      </c>
      <c r="DO82" s="2445" t="str" cm="1">
        <f t="array" aca="1" ref="DO82" ca="1">IFERROR(IF(AO82*fxVal_normal=_PL!AO82,"",IF(OR(AO82="", NOT(ISNUMBER(AO82)), ISERROR(AO82), $B82=""), "",
   IF($I82=1,
      IFBLANK(
         _xldudf_CX_PUSH(AO82*fxVal_normal, CX_ENTITY, $B82, AO$11, AO$14, AO$75,),
         ""
      ),
      IF($I82=2,
         IFBLANK(
            _xldudf_CX_PUSH(AO82, CX_ENTITY, $B82, AO$11, AO$14, AO$75,),
            ""
         ),
         IF($I82=3,
            "",
            IFBLANK(
               _xldudf_CX_PUSH(AO82, CX_ENTITY, $B82, AO$11, AO$14, AO$75,),
               ""
            )
         )
      )
   )
)),"")</f>
        <v/>
      </c>
      <c r="DP82" s="2445" t="str" cm="1">
        <f t="array" aca="1" ref="DP82" ca="1">IFERROR(IF(AP82*fxVal_normal=_PL!AP82,"",IF(OR(AP82="", NOT(ISNUMBER(AP82)), ISERROR(AP82), $B82=""), "",
   IF($I82=1,
      IFBLANK(
         _xldudf_CX_PUSH(AP82*fxVal_normal, CX_ENTITY, $B82, AP$11, AP$14, AP$75,),
         ""
      ),
      IF($I82=2,
         IFBLANK(
            _xldudf_CX_PUSH(AP82, CX_ENTITY, $B82, AP$11, AP$14, AP$75,),
            ""
         ),
         IF($I82=3,
            "",
            IFBLANK(
               _xldudf_CX_PUSH(AP82, CX_ENTITY, $B82, AP$11, AP$14, AP$75,),
               ""
            )
         )
      )
   )
)),"")</f>
        <v/>
      </c>
      <c r="DQ82" s="2445" t="str" cm="1">
        <f t="array" aca="1" ref="DQ82" ca="1">IFERROR(IF(AQ82*fxVal_normal=_PL!AQ82,"",IF(OR(AQ82="", NOT(ISNUMBER(AQ82)), ISERROR(AQ82), $B82=""), "",
   IF($I82=1,
      IFBLANK(
         _xldudf_CX_PUSH(AQ82*fxVal_normal, CX_ENTITY, $B82, AQ$11, AQ$14, AQ$75,),
         ""
      ),
      IF($I82=2,
         IFBLANK(
            _xldudf_CX_PUSH(AQ82, CX_ENTITY, $B82, AQ$11, AQ$14, AQ$75,),
            ""
         ),
         IF($I82=3,
            "",
            IFBLANK(
               _xldudf_CX_PUSH(AQ82, CX_ENTITY, $B82, AQ$11, AQ$14, AQ$75,),
               ""
            )
         )
      )
   )
)),"")</f>
        <v/>
      </c>
      <c r="DR82" s="2445" t="str" cm="1">
        <f t="array" aca="1" ref="DR82" ca="1">IFERROR(IF(AR82*fxVal_normal=_PL!AR82,"",IF(OR(AR82="", NOT(ISNUMBER(AR82)), ISERROR(AR82), $B82=""), "",
   IF($I82=1,
      IFBLANK(
         _xldudf_CX_PUSH(AR82*fxVal_normal, CX_ENTITY, $B82, AR$11, AR$14, AR$75,),
         ""
      ),
      IF($I82=2,
         IFBLANK(
            _xldudf_CX_PUSH(AR82, CX_ENTITY, $B82, AR$11, AR$14, AR$75,),
            ""
         ),
         IF($I82=3,
            "",
            IFBLANK(
               _xldudf_CX_PUSH(AR82, CX_ENTITY, $B82, AR$11, AR$14, AR$75,),
               ""
            )
         )
      )
   )
)),"")</f>
        <v/>
      </c>
      <c r="DS82" s="2445" t="str" cm="1">
        <f t="array" aca="1" ref="DS82" ca="1">IFERROR(IF(AS82*fxVal_normal=_PL!AS82,"",IF(OR(AS82="", NOT(ISNUMBER(AS82)), ISERROR(AS82), $B82=""), "",
   IF($I82=1,
      IFBLANK(
         _xldudf_CX_PUSH(AS82*fxVal_normal, CX_ENTITY, $B82, AS$11, AS$14, AS$75,),
         ""
      ),
      IF($I82=2,
         IFBLANK(
            _xldudf_CX_PUSH(AS82, CX_ENTITY, $B82, AS$11, AS$14, AS$75,),
            ""
         ),
         IF($I82=3,
            "",
            IFBLANK(
               _xldudf_CX_PUSH(AS82, CX_ENTITY, $B82, AS$11, AS$14, AS$75,),
               ""
            )
         )
      )
   )
)),"")</f>
        <v/>
      </c>
      <c r="DT82" s="2445" t="str" cm="1">
        <f t="array" aca="1" ref="DT82" ca="1">IFERROR(IF(AT82*fxVal_normal=_PL!AT82,"",IF(OR(AT82="", NOT(ISNUMBER(AT82)), ISERROR(AT82), $B82=""), "",
   IF($I82=1,
      IFBLANK(
         _xldudf_CX_PUSH(AT82*fxVal_normal, CX_ENTITY, $B82, AT$11, AT$14, AT$75,),
         ""
      ),
      IF($I82=2,
         IFBLANK(
            _xldudf_CX_PUSH(AT82, CX_ENTITY, $B82, AT$11, AT$14, AT$75,),
            ""
         ),
         IF($I82=3,
            "",
            IFBLANK(
               _xldudf_CX_PUSH(AT82, CX_ENTITY, $B82, AT$11, AT$14, AT$75,),
               ""
            )
         )
      )
   )
)),"")</f>
        <v/>
      </c>
      <c r="DU82" s="2445" t="str" cm="1">
        <f t="array" aca="1" ref="DU82" ca="1">IFERROR(IF(AU82*fxVal_normal=_PL!AU82,"",IF(OR(AU82="", NOT(ISNUMBER(AU82)), ISERROR(AU82), $B82=""), "",
   IF($I82=1,
      IFBLANK(
         _xldudf_CX_PUSH(AU82*fxVal_normal, CX_ENTITY, $B82, AU$11, AU$14, AU$75,),
         ""
      ),
      IF($I82=2,
         IFBLANK(
            _xldudf_CX_PUSH(AU82, CX_ENTITY, $B82, AU$11, AU$14, AU$75,),
            ""
         ),
         IF($I82=3,
            "",
            IFBLANK(
               _xldudf_CX_PUSH(AU82, CX_ENTITY, $B82, AU$11, AU$14, AU$75,),
               ""
            )
         )
      )
   )
)),"")</f>
        <v/>
      </c>
      <c r="DV82" s="2445" t="str" cm="1">
        <f t="array" aca="1" ref="DV82" ca="1">IFERROR(IF(AV82*fxVal_normal=_PL!AV82,"",IF(OR(AV82="", NOT(ISNUMBER(AV82)), ISERROR(AV82), $B82=""), "",
   IF($I82=1,
      IFBLANK(
         _xldudf_CX_PUSH(AV82*fxVal_normal, CX_ENTITY, $B82, AV$11, AV$14, AV$75,),
         ""
      ),
      IF($I82=2,
         IFBLANK(
            _xldudf_CX_PUSH(AV82, CX_ENTITY, $B82, AV$11, AV$14, AV$75,),
            ""
         ),
         IF($I82=3,
            "",
            IFBLANK(
               _xldudf_CX_PUSH(AV82, CX_ENTITY, $B82, AV$11, AV$14, AV$75,),
               ""
            )
         )
      )
   )
)),"")</f>
        <v/>
      </c>
      <c r="DW82" s="2445" t="str" cm="1">
        <f t="array" aca="1" ref="DW82" ca="1">IFERROR(IF(AW82*fxVal_normal=_PL!AW82,"",IF(OR(AW82="", NOT(ISNUMBER(AW82)), ISERROR(AW82), $B82=""), "",
   IF($I82=1,
      IFBLANK(
         _xldudf_CX_PUSH(AW82*fxVal_normal, CX_ENTITY, $B82, AW$11, AW$14, AW$75,),
         ""
      ),
      IF($I82=2,
         IFBLANK(
            _xldudf_CX_PUSH(AW82, CX_ENTITY, $B82, AW$11, AW$14, AW$75,),
            ""
         ),
         IF($I82=3,
            "",
            IFBLANK(
               _xldudf_CX_PUSH(AW82, CX_ENTITY, $B82, AW$11, AW$14, AW$75,),
               ""
            )
         )
      )
   )
)),"")</f>
        <v/>
      </c>
      <c r="DX82" s="2445" t="str" cm="1">
        <f t="array" aca="1" ref="DX82" ca="1">IFERROR(IF(AX82*fxVal_normal=_PL!AX82,"",IF(OR(AX82="", NOT(ISNUMBER(AX82)), ISERROR(AX82), $B82=""), "",
   IF($I82=1,
      IFBLANK(
         _xldudf_CX_PUSH(AX82*fxVal_normal, CX_ENTITY, $B82, AX$11, AX$14, AX$75,),
         ""
      ),
      IF($I82=2,
         IFBLANK(
            _xldudf_CX_PUSH(AX82, CX_ENTITY, $B82, AX$11, AX$14, AX$75,),
            ""
         ),
         IF($I82=3,
            "",
            IFBLANK(
               _xldudf_CX_PUSH(AX82, CX_ENTITY, $B82, AX$11, AX$14, AX$75,),
               ""
            )
         )
      )
   )
)),"")</f>
        <v/>
      </c>
      <c r="DY82" s="2445" t="str" cm="1">
        <f t="array" aca="1" ref="DY82" ca="1">IFERROR(IF(AY82*fxVal_normal=_PL!AY82,"",IF(OR(AY82="", NOT(ISNUMBER(AY82)), ISERROR(AY82), $B82=""), "",
   IF($I82=1,
      IFBLANK(
         _xldudf_CX_PUSH(AY82*fxVal_normal, CX_ENTITY, $B82, AY$11, AY$14, AY$75,),
         ""
      ),
      IF($I82=2,
         IFBLANK(
            _xldudf_CX_PUSH(AY82, CX_ENTITY, $B82, AY$11, AY$14, AY$75,),
            ""
         ),
         IF($I82=3,
            "",
            IFBLANK(
               _xldudf_CX_PUSH(AY82, CX_ENTITY, $B82, AY$11, AY$14, AY$75,),
               ""
            )
         )
      )
   )
)),"")</f>
        <v/>
      </c>
      <c r="DZ82" s="2445" t="str" cm="1">
        <f t="array" aca="1" ref="DZ82" ca="1">IFERROR(IF(AZ82*fxVal_normal=_PL!AZ82,"",IF(OR(AZ82="", NOT(ISNUMBER(AZ82)), ISERROR(AZ82), $B82=""), "",
   IF($I82=1,
      IFBLANK(
         _xldudf_CX_PUSH(AZ82*fxVal_normal, CX_ENTITY, $B82, AZ$11, AZ$14, AZ$75,),
         ""
      ),
      IF($I82=2,
         IFBLANK(
            _xldudf_CX_PUSH(AZ82, CX_ENTITY, $B82, AZ$11, AZ$14, AZ$75,),
            ""
         ),
         IF($I82=3,
            "",
            IFBLANK(
               _xldudf_CX_PUSH(AZ82, CX_ENTITY, $B82, AZ$11, AZ$14, AZ$75,),
               ""
            )
         )
      )
   )
)),"")</f>
        <v/>
      </c>
      <c r="EA82" s="2445" t="str" cm="1">
        <f t="array" aca="1" ref="EA82" ca="1">IFERROR(IF(BA82*fxVal_normal=_PL!BA82,"",IF(OR(BA82="", NOT(ISNUMBER(BA82)), ISERROR(BA82), $B82=""), "",
   IF($I82=1,
      IFBLANK(
         _xldudf_CX_PUSH(BA82*fxVal_normal, CX_ENTITY, $B82, BA$11, BA$14, BA$75,),
         ""
      ),
      IF($I82=2,
         IFBLANK(
            _xldudf_CX_PUSH(BA82, CX_ENTITY, $B82, BA$11, BA$14, BA$75,),
            ""
         ),
         IF($I82=3,
            "",
            IFBLANK(
               _xldudf_CX_PUSH(BA82, CX_ENTITY, $B82, BA$11, BA$14, BA$75,),
               ""
            )
         )
      )
   )
)),"")</f>
        <v/>
      </c>
      <c r="EB82" s="2445" t="str" cm="1">
        <f t="array" aca="1" ref="EB82" ca="1">IFERROR(IF(BB82*fxVal_normal=_PL!BB82,"",IF(OR(BB82="", NOT(ISNUMBER(BB82)), ISERROR(BB82), $B82=""), "",
   IF($I82=1,
      IFBLANK(
         _xldudf_CX_PUSH(BB82*fxVal_normal, CX_ENTITY, $B82, BB$11, BB$14, BB$75,),
         ""
      ),
      IF($I82=2,
         IFBLANK(
            _xldudf_CX_PUSH(BB82, CX_ENTITY, $B82, BB$11, BB$14, BB$75,),
            ""
         ),
         IF($I82=3,
            "",
            IFBLANK(
               _xldudf_CX_PUSH(BB82, CX_ENTITY, $B82, BB$11, BB$14, BB$75,),
               ""
            )
         )
      )
   )
)),"")</f>
        <v/>
      </c>
      <c r="EC82" s="2445" t="str" cm="1">
        <f t="array" aca="1" ref="EC82" ca="1">IFERROR(IF(BC82*fxVal_normal=_PL!BC82,"",IF(OR(BC82="", NOT(ISNUMBER(BC82)), ISERROR(BC82), $B82=""), "",
   IF($I82=1,
      IFBLANK(
         _xldudf_CX_PUSH(BC82*fxVal_normal, CX_ENTITY, $B82, BC$11, BC$14, BC$75,),
         ""
      ),
      IF($I82=2,
         IFBLANK(
            _xldudf_CX_PUSH(BC82, CX_ENTITY, $B82, BC$11, BC$14, BC$75,),
            ""
         ),
         IF($I82=3,
            "",
            IFBLANK(
               _xldudf_CX_PUSH(BC82, CX_ENTITY, $B82, BC$11, BC$14, BC$75,),
               ""
            )
         )
      )
   )
)),"")</f>
        <v/>
      </c>
      <c r="ED82" s="2445" t="str" cm="1">
        <f t="array" aca="1" ref="ED82" ca="1">IFERROR(IF(BD82*fxVal_normal=_PL!BD82,"",IF(OR(BD82="", NOT(ISNUMBER(BD82)), ISERROR(BD82), $B82=""), "",
   IF($I82=1,
      IFBLANK(
         _xldudf_CX_PUSH(BD82*fxVal_normal, CX_ENTITY, $B82, BD$11, BD$14, BD$75,),
         ""
      ),
      IF($I82=2,
         IFBLANK(
            _xldudf_CX_PUSH(BD82, CX_ENTITY, $B82, BD$11, BD$14, BD$75,),
            ""
         ),
         IF($I82=3,
            "",
            IFBLANK(
               _xldudf_CX_PUSH(BD82, CX_ENTITY, $B82, BD$11, BD$14, BD$75,),
               ""
            )
         )
      )
   )
)),"")</f>
        <v/>
      </c>
      <c r="EE82" s="2445" t="str" cm="1">
        <f t="array" aca="1" ref="EE82" ca="1">IFERROR(IF(BE82*fxVal_normal=_PL!BE82,"",IF(OR(BE82="", NOT(ISNUMBER(BE82)), ISERROR(BE82), $B82=""), "",
   IF($I82=1,
      IFBLANK(
         _xldudf_CX_PUSH(BE82*fxVal_normal, CX_ENTITY, $B82, BE$11, BE$14, BE$75,),
         ""
      ),
      IF($I82=2,
         IFBLANK(
            _xldudf_CX_PUSH(BE82, CX_ENTITY, $B82, BE$11, BE$14, BE$75,),
            ""
         ),
         IF($I82=3,
            "",
            IFBLANK(
               _xldudf_CX_PUSH(BE82, CX_ENTITY, $B82, BE$11, BE$14, BE$75,),
               ""
            )
         )
      )
   )
)),"")</f>
        <v/>
      </c>
      <c r="EF82" s="2445" t="str" cm="1">
        <f t="array" aca="1" ref="EF82" ca="1">IFERROR(IF(BF82*fxVal_normal=_PL!BF82,"",IF(OR(BF82="", NOT(ISNUMBER(BF82)), ISERROR(BF82), $B82=""), "",
   IF($I82=1,
      IFBLANK(
         _xldudf_CX_PUSH(BF82*fxVal_normal, CX_ENTITY, $B82, BF$11, BF$14, BF$75,),
         ""
      ),
      IF($I82=2,
         IFBLANK(
            _xldudf_CX_PUSH(BF82, CX_ENTITY, $B82, BF$11, BF$14, BF$75,),
            ""
         ),
         IF($I82=3,
            "",
            IFBLANK(
               _xldudf_CX_PUSH(BF82, CX_ENTITY, $B82, BF$11, BF$14, BF$75,),
               ""
            )
         )
      )
   )
)),"")</f>
        <v/>
      </c>
      <c r="EG82" s="2445" t="str" cm="1">
        <f t="array" aca="1" ref="EG82" ca="1">IFERROR(IF(BG82*fxVal_normal=_PL!BG82,"",IF(OR(BG82="", NOT(ISNUMBER(BG82)), ISERROR(BG82), $B82=""), "",
   IF($I82=1,
      IFBLANK(
         _xldudf_CX_PUSH(BG82*fxVal_normal, CX_ENTITY, $B82, BG$11, BG$14, BG$75,),
         ""
      ),
      IF($I82=2,
         IFBLANK(
            _xldudf_CX_PUSH(BG82, CX_ENTITY, $B82, BG$11, BG$14, BG$75,),
            ""
         ),
         IF($I82=3,
            "",
            IFBLANK(
               _xldudf_CX_PUSH(BG82, CX_ENTITY, $B82, BG$11, BG$14, BG$75,),
               ""
            )
         )
      )
   )
)),"")</f>
        <v/>
      </c>
      <c r="EH82" s="2445" t="str" cm="1">
        <f t="array" aca="1" ref="EH82" ca="1">IFERROR(IF(BH82*fxVal_normal=_PL!BH82,"",IF(OR(BH82="", NOT(ISNUMBER(BH82)), ISERROR(BH82), $B82=""), "",
   IF($I82=1,
      IFBLANK(
         _xldudf_CX_PUSH(BH82*fxVal_normal, CX_ENTITY, $B82, BH$11, BH$14, BH$75,),
         ""
      ),
      IF($I82=2,
         IFBLANK(
            _xldudf_CX_PUSH(BH82, CX_ENTITY, $B82, BH$11, BH$14, BH$75,),
            ""
         ),
         IF($I82=3,
            "",
            IFBLANK(
               _xldudf_CX_PUSH(BH82, CX_ENTITY, $B82, BH$11, BH$14, BH$75,),
               ""
            )
         )
      )
   )
)),"")</f>
        <v/>
      </c>
      <c r="EI82" s="2445" t="str" cm="1">
        <f t="array" aca="1" ref="EI82" ca="1">IFERROR(IF(BI82*fxVal_normal=_PL!BI82,"",IF(OR(BI82="", NOT(ISNUMBER(BI82)), ISERROR(BI82), $B82=""), "",
   IF($I82=1,
      IFBLANK(
         _xldudf_CX_PUSH(BI82*fxVal_normal, CX_ENTITY, $B82, BI$11, BI$14, BI$75,),
         ""
      ),
      IF($I82=2,
         IFBLANK(
            _xldudf_CX_PUSH(BI82, CX_ENTITY, $B82, BI$11, BI$14, BI$75,),
            ""
         ),
         IF($I82=3,
            "",
            IFBLANK(
               _xldudf_CX_PUSH(BI82, CX_ENTITY, $B82, BI$11, BI$14, BI$75,),
               ""
            )
         )
      )
   )
)),"")</f>
        <v/>
      </c>
      <c r="EJ82" s="2445" t="str" cm="1">
        <f t="array" aca="1" ref="EJ82" ca="1">IFERROR(IF(BJ82*fxVal_normal=_PL!BJ82,"",IF(OR(BJ82="", NOT(ISNUMBER(BJ82)), ISERROR(BJ82), $B82=""), "",
   IF($I82=1,
      IFBLANK(
         _xldudf_CX_PUSH(BJ82*fxVal_normal, CX_ENTITY, $B82, BJ$11, BJ$14, BJ$75,),
         ""
      ),
      IF($I82=2,
         IFBLANK(
            _xldudf_CX_PUSH(BJ82, CX_ENTITY, $B82, BJ$11, BJ$14, BJ$75,),
            ""
         ),
         IF($I82=3,
            "",
            IFBLANK(
               _xldudf_CX_PUSH(BJ82, CX_ENTITY, $B82, BJ$11, BJ$14, BJ$75,),
               ""
            )
         )
      )
   )
)),"")</f>
        <v/>
      </c>
      <c r="EK82" s="2445" t="str" cm="1">
        <f t="array" aca="1" ref="EK82" ca="1">IFERROR(IF(BK82*fxVal_normal=_PL!BK82,"",IF(OR(BK82="", NOT(ISNUMBER(BK82)), ISERROR(BK82), $B82=""), "",
   IF($I82=1,
      IFBLANK(
         _xldudf_CX_PUSH(BK82*fxVal_normal, CX_ENTITY, $B82, BK$11, BK$14, BK$75,),
         ""
      ),
      IF($I82=2,
         IFBLANK(
            _xldudf_CX_PUSH(BK82, CX_ENTITY, $B82, BK$11, BK$14, BK$75,),
            ""
         ),
         IF($I82=3,
            "",
            IFBLANK(
               _xldudf_CX_PUSH(BK82, CX_ENTITY, $B82, BK$11, BK$14, BK$75,),
               ""
            )
         )
      )
   )
)),"")</f>
        <v/>
      </c>
      <c r="EL82" s="2445" t="str" cm="1">
        <f t="array" aca="1" ref="EL82" ca="1">IFERROR(IF(BL82*fxVal_normal=_PL!BL82,"",IF(OR(BL82="", NOT(ISNUMBER(BL82)), ISERROR(BL82), $B82=""), "",
   IF($I82=1,
      IFBLANK(
         _xldudf_CX_PUSH(BL82*fxVal_normal, CX_ENTITY, $B82, BL$11, BL$14, BL$75,),
         ""
      ),
      IF($I82=2,
         IFBLANK(
            _xldudf_CX_PUSH(BL82, CX_ENTITY, $B82, BL$11, BL$14, BL$75,),
            ""
         ),
         IF($I82=3,
            "",
            IFBLANK(
               _xldudf_CX_PUSH(BL82, CX_ENTITY, $B82, BL$11, BL$14, BL$75,),
               ""
            )
         )
      )
   )
)),"")</f>
        <v/>
      </c>
      <c r="EM82" s="2445" t="str" cm="1">
        <f t="array" aca="1" ref="EM82" ca="1">IFERROR(IF(BM82*fxVal_normal=_PL!BM82,"",IF(OR(BM82="", NOT(ISNUMBER(BM82)), ISERROR(BM82), $B82=""), "",
   IF($I82=1,
      IFBLANK(
         _xldudf_CX_PUSH(BM82*fxVal_normal, CX_ENTITY, $B82, BM$11, BM$14, BM$75,),
         ""
      ),
      IF($I82=2,
         IFBLANK(
            _xldudf_CX_PUSH(BM82, CX_ENTITY, $B82, BM$11, BM$14, BM$75,),
            ""
         ),
         IF($I82=3,
            "",
            IFBLANK(
               _xldudf_CX_PUSH(BM82, CX_ENTITY, $B82, BM$11, BM$14, BM$75,),
               ""
            )
         )
      )
   )
)),"")</f>
        <v/>
      </c>
      <c r="EN82" s="2445" t="str" cm="1">
        <f t="array" aca="1" ref="EN82" ca="1">IFERROR(IF(BN82*fxVal_normal=_PL!BN82,"",IF(OR(BN82="", NOT(ISNUMBER(BN82)), ISERROR(BN82), $B82=""), "",
   IF($I82=1,
      IFBLANK(
         _xldudf_CX_PUSH(BN82*fxVal_normal, CX_ENTITY, $B82, BN$11, BN$14, BN$75,),
         ""
      ),
      IF($I82=2,
         IFBLANK(
            _xldudf_CX_PUSH(BN82, CX_ENTITY, $B82, BN$11, BN$14, BN$75,),
            ""
         ),
         IF($I82=3,
            "",
            IFBLANK(
               _xldudf_CX_PUSH(BN82, CX_ENTITY, $B82, BN$11, BN$14, BN$75,),
               ""
            )
         )
      )
   )
)),"")</f>
        <v/>
      </c>
    </row>
    <row r="83" spans="1:144" ht="21" customHeight="1">
      <c r="A83" s="1625"/>
      <c r="B83" s="2501">
        <f>_xlfn.LET(
_xlpm.IsNotAttrDynamic, D83="",
_xlpm.Attr,_PL!F83,
_xlpm.NotInUse,Y83=D83,
_xlpm.RESULT, IF(_xlpm.IsNotAttrDynamic, _xlpm.Attr, IF( _xlpm.NotInUse, "", Y83)
),IF(_xlpm.RESULT ="", "", _xlpm.RESULT))</f>
        <v>2</v>
      </c>
      <c r="C83" s="2501" t="str" cm="1">
        <f t="array" ref="C83">IFBLANK(_PL!C83,"")</f>
        <v>EBITDA Adjustment Type I - Label 2</v>
      </c>
      <c r="D83" s="2506" t="str">
        <f t="shared" si="32"/>
        <v>Please select or type in or leave as blank (2)</v>
      </c>
      <c r="E83" s="2440" t="e" cm="1">
        <f t="array" aca="1" ref="E8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)($AD83:$CQ83, Z83)</f>
        <v>#NAME?</v>
      </c>
      <c r="F83" s="578"/>
      <c r="G83" s="578"/>
      <c r="H83" s="401">
        <v>0</v>
      </c>
      <c r="I83" s="401">
        <v>1</v>
      </c>
      <c r="J83" s="401" cm="1">
        <f t="array" ref="J83">IFBLANK( Z83,"")</f>
        <v>-1</v>
      </c>
      <c r="K83" s="578" t="str">
        <f t="shared" si="33"/>
        <v>Yes</v>
      </c>
      <c r="L83" s="37"/>
      <c r="N83" s="158"/>
      <c r="O83" s="101"/>
      <c r="P83" s="52"/>
      <c r="Q83" s="101"/>
      <c r="R83" s="101"/>
      <c r="S83" s="101"/>
      <c r="T83" s="101"/>
      <c r="U83" s="39"/>
      <c r="V83" s="37"/>
      <c r="W83" s="91" t="str">
        <f t="shared" si="28"/>
        <v>Budget</v>
      </c>
      <c r="X83" s="2081" t="str">
        <f>_PL!X83</f>
        <v>a</v>
      </c>
      <c r="Y83" s="1134">
        <f t="shared" si="34"/>
        <v>2</v>
      </c>
      <c r="Z83" s="198" cm="1">
        <f t="array" ref="Z83">_xlfn.SWITCH(
    TRUE,
    _PL!$L83=TRUE, 1,
    _PL!$L83=FALSE,-1,
    _PL!$L83=-1,0,
""
)</f>
        <v>-1</v>
      </c>
      <c r="AA83" s="200"/>
      <c r="AB83" s="2507">
        <f t="shared" si="35"/>
        <v>2</v>
      </c>
      <c r="AC83" s="2508" t="str" cm="1">
        <f t="array" aca="1" ref="AC83" ca="1">_xlfn.LET(
_xlpm._termname, $AB83,
_xlpm._iconname, "find",
_xlpm._icon, fx_getIcon(_xlpm._iconname),
_xlpm._location, _xlfn.XLOOKUP(LOWER(_xlpm._termname), LOWER(tbl_acctDef[Term]),tbl_acctDef[Term]),
_xlpm._hyperlink, HYPERLINK("#"&amp;CELL("address",_xlpm._location), _xlpm._icon),
IFERROR(_xlpm._hyperlink,"")
)</f>
        <v/>
      </c>
      <c r="AD83" s="2441">
        <v>1</v>
      </c>
      <c r="AE83" s="2441">
        <v>1</v>
      </c>
      <c r="AF83" s="2441">
        <v>1</v>
      </c>
      <c r="AG83" s="2441">
        <v>1</v>
      </c>
      <c r="AH83" s="2441">
        <v>1</v>
      </c>
      <c r="AI83" s="2441">
        <v>1</v>
      </c>
      <c r="AJ83" s="2441">
        <v>1</v>
      </c>
      <c r="AK83" s="2441">
        <v>1</v>
      </c>
      <c r="AL83" s="2441">
        <v>1</v>
      </c>
      <c r="AM83" s="2441">
        <v>1</v>
      </c>
      <c r="AN83" s="2441">
        <v>1</v>
      </c>
      <c r="AO83" s="2441">
        <v>1</v>
      </c>
      <c r="AP83" s="2441">
        <v>1</v>
      </c>
      <c r="AQ83" s="2441">
        <v>1</v>
      </c>
      <c r="AR83" s="2441">
        <v>1</v>
      </c>
      <c r="AS83" s="2441">
        <v>1</v>
      </c>
      <c r="AT83" s="2441">
        <v>1</v>
      </c>
      <c r="AU83" s="2441">
        <v>1</v>
      </c>
      <c r="AV83" s="2441">
        <v>1</v>
      </c>
      <c r="AW83" s="2441">
        <v>1</v>
      </c>
      <c r="AX83" s="2441">
        <v>1</v>
      </c>
      <c r="AY83" s="2441">
        <v>1</v>
      </c>
      <c r="AZ83" s="2441">
        <v>1</v>
      </c>
      <c r="BA83" s="2441">
        <v>1</v>
      </c>
      <c r="BB83" s="2441">
        <v>1</v>
      </c>
      <c r="BC83" s="2441">
        <v>1</v>
      </c>
      <c r="BD83" s="2441">
        <v>1</v>
      </c>
      <c r="BE83" s="2441">
        <v>1</v>
      </c>
      <c r="BF83" s="2441">
        <v>1</v>
      </c>
      <c r="BG83" s="2441">
        <v>1</v>
      </c>
      <c r="BH83" s="2441">
        <v>1</v>
      </c>
      <c r="BI83" s="2441">
        <v>1</v>
      </c>
      <c r="BJ83" s="2441">
        <v>1</v>
      </c>
      <c r="BK83" s="2441">
        <v>1</v>
      </c>
      <c r="BL83" s="2441">
        <v>1</v>
      </c>
      <c r="BM83" s="2441">
        <v>1</v>
      </c>
      <c r="BN83" s="2441">
        <v>1</v>
      </c>
      <c r="BO83" s="2442"/>
      <c r="BP83" s="2442"/>
      <c r="BQ83" s="2442"/>
      <c r="BR83" s="2442"/>
      <c r="BS83" s="2442"/>
      <c r="BT83" s="2442"/>
      <c r="BU83" s="2442"/>
      <c r="BV83" s="2442"/>
      <c r="BW83" s="2442"/>
      <c r="BX83" s="2442"/>
      <c r="BY83" s="2442"/>
      <c r="BZ83" s="2442"/>
      <c r="CA83" s="34"/>
      <c r="CC83" s="33"/>
      <c r="CD83" s="1772" t="e" cm="1">
        <f t="array" aca="1" ref="CD83" ca="1">_xlfn.LET( _xlpm.CheckBlank, SUM(PL!$AD83:$BN83) = 0, IF(_xlpm.CheckBlank, "", SUM(_xlfn._xlws.FILTER(PL!$AD83:$BN83,(YEAR(PL!$AD$12:$BN$12)=PL!CD$12)*(array_timeline&lt;=PL!CD$11)))))</f>
        <v>#NAME?</v>
      </c>
      <c r="CE83" s="1772" t="e" cm="1">
        <f t="array" aca="1" ref="CE83" ca="1">_xlfn.LET( _xlpm.CheckBlank, SUM(PL!$AD83:$BN83) = 0, IF(_xlpm.CheckBlank, "", SUM(_xlfn._xlws.FILTER(PL!$AD83:$BN83,(YEAR(PL!$AD$12:$BN$12)=PL!CE$12)*(array_timeline&lt;=PL!CE$11)))))</f>
        <v>#NAME?</v>
      </c>
      <c r="CF83" s="88"/>
      <c r="CG83" s="1461" t="e" cm="1">
        <f t="array" aca="1" ref="CG83" ca="1">_xlfn.LET( _xlpm.CheckBlank, SUM(PL!$AD83:$BN83) =0, IF(_xlpm.CheckBlank, "", SUM(_xlfn._xlws.FILTER(PL!$AD83:$BN83,(YEAR(PL!$AD$12:$BN$12)=PL!CG$12)*(array_timeline&lt;=PL!CG$11)))))</f>
        <v>#NAME?</v>
      </c>
      <c r="CH83" s="1461" t="e" cm="1">
        <f t="array" aca="1" ref="CH83" ca="1">_xlfn.LET( _xlpm.CheckBlank, SUM(PL!$AD83:$BN83) =0, IF(_xlpm.CheckBlank, "", SUM(_xlfn._xlws.FILTER(PL!$AD83:$BN83,(YEAR(PL!$AD$12:$BN$12)=PL!CH$12)*(array_timeline&lt;=PL!CH$11)))))</f>
        <v>#NAME?</v>
      </c>
      <c r="CI83" s="88"/>
      <c r="CJ83" s="1461" cm="1">
        <f t="array" ref="CJ83">_xlfn.LET( _xlpm.CheckBlank, SUM(PL!$AD83:$BN83) = 0, IF(_xlpm.CheckBlank, "", SUM(_xlfn.TAKE(_xlfn.DROP(PL!$AD83:$BN83, ,-DATEDIFF(PL!CJ$11, val_asOfDate,"M")),1,-12))))</f>
        <v>12</v>
      </c>
      <c r="CK83" s="1461" cm="1">
        <f t="array" ref="CK83">_xlfn.LET( _xlpm.CheckBlank, SUM(PL!$AD83:$BN83) = 0, IF(_xlpm.CheckBlank, "", SUM(_xlfn.TAKE(_xlfn.DROP(PL!$AD83:$BN83, ,-DATEDIFF(PL!CK$11, val_asOfDate,"M")),1,-12))))</f>
        <v>12</v>
      </c>
      <c r="CL83" s="88"/>
      <c r="CM83" s="2372">
        <f t="shared" si="26"/>
        <v>1</v>
      </c>
      <c r="CN83" s="2372">
        <f t="shared" si="23"/>
        <v>1</v>
      </c>
      <c r="CO83" s="1169"/>
      <c r="CP83" s="2372">
        <f t="shared" si="27"/>
        <v>1</v>
      </c>
      <c r="CQ83" s="2372">
        <f t="shared" si="24"/>
        <v>1</v>
      </c>
      <c r="CR83" s="34"/>
      <c r="CS83" s="2056"/>
      <c r="CT83" s="2447" t="e" cm="1">
        <f t="array" aca="1" ref="CT83" ca="1">IF(ISNUMBER(SEARCH("Select",$Y83)),"",_xldudf_CX_PUSH($Y83,CX_ENTITY,C83,val_asOfDate))</f>
        <v>#NAME?</v>
      </c>
      <c r="CU83" s="2447" t="e" cm="1">
        <f t="array" aca="1" ref="CU83" ca="1">IF(ISNUMBER(SEARCH("Select",$Y83)),"",_xldudf_CX_PUSH($Y83,CX_ENTITY,C83,EOMONTH(val_asOfDate,1)))</f>
        <v>#NAME?</v>
      </c>
      <c r="CV83" s="2447" t="e" cm="1">
        <f t="array" aca="1" ref="CV83" ca="1">IF(ISNUMBER(SEARCH("Select",$Y83)),"",_xldudf_CX_PUSH($Y83,CX_ENTITY,C83,EOMONTH(val_asOfDate,2)))</f>
        <v>#NAME?</v>
      </c>
      <c r="CW83" s="2447" t="e" cm="1">
        <f t="array" aca="1" ref="CW83" ca="1">IF(ISNUMBER(SEARCH("Select",$Y83)),"",_xldudf_CX_PUSH($Y83,CX_ENTITY,C83,EOMONTH(val_asOfDate,3)))</f>
        <v>#NAME?</v>
      </c>
      <c r="CX83" s="2443"/>
      <c r="CY83" s="1880"/>
      <c r="CZ83" s="1880"/>
      <c r="DA83" s="1880"/>
      <c r="DB83" s="1880"/>
      <c r="DC83" s="2121"/>
      <c r="DD83" s="2445" t="str" cm="1">
        <f t="array" aca="1" ref="DD83" ca="1">IFERROR(IF(AD83*fxVal_normal=_PL!AD83,"",IF(OR(AD83="", NOT(ISNUMBER(AD83)), ISERROR(AD83), $B83=""), "",
   IF($I83=1,
      IFBLANK(
         _xldudf_CX_PUSH(AD83*fxVal_normal, CX_ENTITY, $B83, AD$11, AD$14, AD$75,),
         ""
      ),
      IF($I83=2,
         IFBLANK(
            _xldudf_CX_PUSH(AD83, CX_ENTITY, $B83, AD$11, AD$14, AD$75,),
            ""
         ),
         IF($I83=3,
            "",
            IFBLANK(
               _xldudf_CX_PUSH(AD83, CX_ENTITY, $B83, AD$11, AD$14, AD$75,),
               ""
            )
         )
      )
   )
)),"")</f>
        <v/>
      </c>
      <c r="DE83" s="2445" t="str" cm="1">
        <f t="array" aca="1" ref="DE83" ca="1">IFERROR(IF(AE83*fxVal_normal=_PL!AE83,"",IF(OR(AE83="", NOT(ISNUMBER(AE83)), ISERROR(AE83), $B83=""), "",
   IF($I83=1,
      IFBLANK(
         _xldudf_CX_PUSH(AE83*fxVal_normal, CX_ENTITY, $B83, AE$11, AE$14, AE$75,),
         ""
      ),
      IF($I83=2,
         IFBLANK(
            _xldudf_CX_PUSH(AE83, CX_ENTITY, $B83, AE$11, AE$14, AE$75,),
            ""
         ),
         IF($I83=3,
            "",
            IFBLANK(
               _xldudf_CX_PUSH(AE83, CX_ENTITY, $B83, AE$11, AE$14, AE$75,),
               ""
            )
         )
      )
   )
)),"")</f>
        <v/>
      </c>
      <c r="DF83" s="2445" t="str" cm="1">
        <f t="array" aca="1" ref="DF83" ca="1">IFERROR(IF(AF83*fxVal_normal=_PL!AF83,"",IF(OR(AF83="", NOT(ISNUMBER(AF83)), ISERROR(AF83), $B83=""), "",
   IF($I83=1,
      IFBLANK(
         _xldudf_CX_PUSH(AF83*fxVal_normal, CX_ENTITY, $B83, AF$11, AF$14, AF$75,),
         ""
      ),
      IF($I83=2,
         IFBLANK(
            _xldudf_CX_PUSH(AF83, CX_ENTITY, $B83, AF$11, AF$14, AF$75,),
            ""
         ),
         IF($I83=3,
            "",
            IFBLANK(
               _xldudf_CX_PUSH(AF83, CX_ENTITY, $B83, AF$11, AF$14, AF$75,),
               ""
            )
         )
      )
   )
)),"")</f>
        <v/>
      </c>
      <c r="DG83" s="2445" t="str" cm="1">
        <f t="array" aca="1" ref="DG83" ca="1">IFERROR(IF(AG83*fxVal_normal=_PL!AG83,"",IF(OR(AG83="", NOT(ISNUMBER(AG83)), ISERROR(AG83), $B83=""), "",
   IF($I83=1,
      IFBLANK(
         _xldudf_CX_PUSH(AG83*fxVal_normal, CX_ENTITY, $B83, AG$11, AG$14, AG$75,),
         ""
      ),
      IF($I83=2,
         IFBLANK(
            _xldudf_CX_PUSH(AG83, CX_ENTITY, $B83, AG$11, AG$14, AG$75,),
            ""
         ),
         IF($I83=3,
            "",
            IFBLANK(
               _xldudf_CX_PUSH(AG83, CX_ENTITY, $B83, AG$11, AG$14, AG$75,),
               ""
            )
         )
      )
   )
)),"")</f>
        <v/>
      </c>
      <c r="DH83" s="2445" t="str" cm="1">
        <f t="array" aca="1" ref="DH83" ca="1">IFERROR(IF(AH83*fxVal_normal=_PL!AH83,"",IF(OR(AH83="", NOT(ISNUMBER(AH83)), ISERROR(AH83), $B83=""), "",
   IF($I83=1,
      IFBLANK(
         _xldudf_CX_PUSH(AH83*fxVal_normal, CX_ENTITY, $B83, AH$11, AH$14, AH$75,),
         ""
      ),
      IF($I83=2,
         IFBLANK(
            _xldudf_CX_PUSH(AH83, CX_ENTITY, $B83, AH$11, AH$14, AH$75,),
            ""
         ),
         IF($I83=3,
            "",
            IFBLANK(
               _xldudf_CX_PUSH(AH83, CX_ENTITY, $B83, AH$11, AH$14, AH$75,),
               ""
            )
         )
      )
   )
)),"")</f>
        <v/>
      </c>
      <c r="DI83" s="2445" t="str" cm="1">
        <f t="array" aca="1" ref="DI83" ca="1">IFERROR(IF(AI83*fxVal_normal=_PL!AI83,"",IF(OR(AI83="", NOT(ISNUMBER(AI83)), ISERROR(AI83), $B83=""), "",
   IF($I83=1,
      IFBLANK(
         _xldudf_CX_PUSH(AI83*fxVal_normal, CX_ENTITY, $B83, AI$11, AI$14, AI$75,),
         ""
      ),
      IF($I83=2,
         IFBLANK(
            _xldudf_CX_PUSH(AI83, CX_ENTITY, $B83, AI$11, AI$14, AI$75,),
            ""
         ),
         IF($I83=3,
            "",
            IFBLANK(
               _xldudf_CX_PUSH(AI83, CX_ENTITY, $B83, AI$11, AI$14, AI$75,),
               ""
            )
         )
      )
   )
)),"")</f>
        <v/>
      </c>
      <c r="DJ83" s="2445" t="str" cm="1">
        <f t="array" aca="1" ref="DJ83" ca="1">IFERROR(IF(AJ83*fxVal_normal=_PL!AJ83,"",IF(OR(AJ83="", NOT(ISNUMBER(AJ83)), ISERROR(AJ83), $B83=""), "",
   IF($I83=1,
      IFBLANK(
         _xldudf_CX_PUSH(AJ83*fxVal_normal, CX_ENTITY, $B83, AJ$11, AJ$14, AJ$75,),
         ""
      ),
      IF($I83=2,
         IFBLANK(
            _xldudf_CX_PUSH(AJ83, CX_ENTITY, $B83, AJ$11, AJ$14, AJ$75,),
            ""
         ),
         IF($I83=3,
            "",
            IFBLANK(
               _xldudf_CX_PUSH(AJ83, CX_ENTITY, $B83, AJ$11, AJ$14, AJ$75,),
               ""
            )
         )
      )
   )
)),"")</f>
        <v/>
      </c>
      <c r="DK83" s="2445" t="str" cm="1">
        <f t="array" aca="1" ref="DK83" ca="1">IFERROR(IF(AK83*fxVal_normal=_PL!AK83,"",IF(OR(AK83="", NOT(ISNUMBER(AK83)), ISERROR(AK83), $B83=""), "",
   IF($I83=1,
      IFBLANK(
         _xldudf_CX_PUSH(AK83*fxVal_normal, CX_ENTITY, $B83, AK$11, AK$14, AK$75,),
         ""
      ),
      IF($I83=2,
         IFBLANK(
            _xldudf_CX_PUSH(AK83, CX_ENTITY, $B83, AK$11, AK$14, AK$75,),
            ""
         ),
         IF($I83=3,
            "",
            IFBLANK(
               _xldudf_CX_PUSH(AK83, CX_ENTITY, $B83, AK$11, AK$14, AK$75,),
               ""
            )
         )
      )
   )
)),"")</f>
        <v/>
      </c>
      <c r="DL83" s="2445" t="str" cm="1">
        <f t="array" aca="1" ref="DL83" ca="1">IFERROR(IF(AL83*fxVal_normal=_PL!AL83,"",IF(OR(AL83="", NOT(ISNUMBER(AL83)), ISERROR(AL83), $B83=""), "",
   IF($I83=1,
      IFBLANK(
         _xldudf_CX_PUSH(AL83*fxVal_normal, CX_ENTITY, $B83, AL$11, AL$14, AL$75,),
         ""
      ),
      IF($I83=2,
         IFBLANK(
            _xldudf_CX_PUSH(AL83, CX_ENTITY, $B83, AL$11, AL$14, AL$75,),
            ""
         ),
         IF($I83=3,
            "",
            IFBLANK(
               _xldudf_CX_PUSH(AL83, CX_ENTITY, $B83, AL$11, AL$14, AL$75,),
               ""
            )
         )
      )
   )
)),"")</f>
        <v/>
      </c>
      <c r="DM83" s="2445" t="str" cm="1">
        <f t="array" aca="1" ref="DM83" ca="1">IFERROR(IF(AM83*fxVal_normal=_PL!AM83,"",IF(OR(AM83="", NOT(ISNUMBER(AM83)), ISERROR(AM83), $B83=""), "",
   IF($I83=1,
      IFBLANK(
         _xldudf_CX_PUSH(AM83*fxVal_normal, CX_ENTITY, $B83, AM$11, AM$14, AM$75,),
         ""
      ),
      IF($I83=2,
         IFBLANK(
            _xldudf_CX_PUSH(AM83, CX_ENTITY, $B83, AM$11, AM$14, AM$75,),
            ""
         ),
         IF($I83=3,
            "",
            IFBLANK(
               _xldudf_CX_PUSH(AM83, CX_ENTITY, $B83, AM$11, AM$14, AM$75,),
               ""
            )
         )
      )
   )
)),"")</f>
        <v/>
      </c>
      <c r="DN83" s="2445" t="str" cm="1">
        <f t="array" aca="1" ref="DN83" ca="1">IFERROR(IF(AN83*fxVal_normal=_PL!AN83,"",IF(OR(AN83="", NOT(ISNUMBER(AN83)), ISERROR(AN83), $B83=""), "",
   IF($I83=1,
      IFBLANK(
         _xldudf_CX_PUSH(AN83*fxVal_normal, CX_ENTITY, $B83, AN$11, AN$14, AN$75,),
         ""
      ),
      IF($I83=2,
         IFBLANK(
            _xldudf_CX_PUSH(AN83, CX_ENTITY, $B83, AN$11, AN$14, AN$75,),
            ""
         ),
         IF($I83=3,
            "",
            IFBLANK(
               _xldudf_CX_PUSH(AN83, CX_ENTITY, $B83, AN$11, AN$14, AN$75,),
               ""
            )
         )
      )
   )
)),"")</f>
        <v/>
      </c>
      <c r="DO83" s="2445" t="str" cm="1">
        <f t="array" aca="1" ref="DO83" ca="1">IFERROR(IF(AO83*fxVal_normal=_PL!AO83,"",IF(OR(AO83="", NOT(ISNUMBER(AO83)), ISERROR(AO83), $B83=""), "",
   IF($I83=1,
      IFBLANK(
         _xldudf_CX_PUSH(AO83*fxVal_normal, CX_ENTITY, $B83, AO$11, AO$14, AO$75,),
         ""
      ),
      IF($I83=2,
         IFBLANK(
            _xldudf_CX_PUSH(AO83, CX_ENTITY, $B83, AO$11, AO$14, AO$75,),
            ""
         ),
         IF($I83=3,
            "",
            IFBLANK(
               _xldudf_CX_PUSH(AO83, CX_ENTITY, $B83, AO$11, AO$14, AO$75,),
               ""
            )
         )
      )
   )
)),"")</f>
        <v/>
      </c>
      <c r="DP83" s="2445" t="str" cm="1">
        <f t="array" aca="1" ref="DP83" ca="1">IFERROR(IF(AP83*fxVal_normal=_PL!AP83,"",IF(OR(AP83="", NOT(ISNUMBER(AP83)), ISERROR(AP83), $B83=""), "",
   IF($I83=1,
      IFBLANK(
         _xldudf_CX_PUSH(AP83*fxVal_normal, CX_ENTITY, $B83, AP$11, AP$14, AP$75,),
         ""
      ),
      IF($I83=2,
         IFBLANK(
            _xldudf_CX_PUSH(AP83, CX_ENTITY, $B83, AP$11, AP$14, AP$75,),
            ""
         ),
         IF($I83=3,
            "",
            IFBLANK(
               _xldudf_CX_PUSH(AP83, CX_ENTITY, $B83, AP$11, AP$14, AP$75,),
               ""
            )
         )
      )
   )
)),"")</f>
        <v/>
      </c>
      <c r="DQ83" s="2445" t="str" cm="1">
        <f t="array" aca="1" ref="DQ83" ca="1">IFERROR(IF(AQ83*fxVal_normal=_PL!AQ83,"",IF(OR(AQ83="", NOT(ISNUMBER(AQ83)), ISERROR(AQ83), $B83=""), "",
   IF($I83=1,
      IFBLANK(
         _xldudf_CX_PUSH(AQ83*fxVal_normal, CX_ENTITY, $B83, AQ$11, AQ$14, AQ$75,),
         ""
      ),
      IF($I83=2,
         IFBLANK(
            _xldudf_CX_PUSH(AQ83, CX_ENTITY, $B83, AQ$11, AQ$14, AQ$75,),
            ""
         ),
         IF($I83=3,
            "",
            IFBLANK(
               _xldudf_CX_PUSH(AQ83, CX_ENTITY, $B83, AQ$11, AQ$14, AQ$75,),
               ""
            )
         )
      )
   )
)),"")</f>
        <v/>
      </c>
      <c r="DR83" s="2445" t="str" cm="1">
        <f t="array" aca="1" ref="DR83" ca="1">IFERROR(IF(AR83*fxVal_normal=_PL!AR83,"",IF(OR(AR83="", NOT(ISNUMBER(AR83)), ISERROR(AR83), $B83=""), "",
   IF($I83=1,
      IFBLANK(
         _xldudf_CX_PUSH(AR83*fxVal_normal, CX_ENTITY, $B83, AR$11, AR$14, AR$75,),
         ""
      ),
      IF($I83=2,
         IFBLANK(
            _xldudf_CX_PUSH(AR83, CX_ENTITY, $B83, AR$11, AR$14, AR$75,),
            ""
         ),
         IF($I83=3,
            "",
            IFBLANK(
               _xldudf_CX_PUSH(AR83, CX_ENTITY, $B83, AR$11, AR$14, AR$75,),
               ""
            )
         )
      )
   )
)),"")</f>
        <v/>
      </c>
      <c r="DS83" s="2445" t="str" cm="1">
        <f t="array" aca="1" ref="DS83" ca="1">IFERROR(IF(AS83*fxVal_normal=_PL!AS83,"",IF(OR(AS83="", NOT(ISNUMBER(AS83)), ISERROR(AS83), $B83=""), "",
   IF($I83=1,
      IFBLANK(
         _xldudf_CX_PUSH(AS83*fxVal_normal, CX_ENTITY, $B83, AS$11, AS$14, AS$75,),
         ""
      ),
      IF($I83=2,
         IFBLANK(
            _xldudf_CX_PUSH(AS83, CX_ENTITY, $B83, AS$11, AS$14, AS$75,),
            ""
         ),
         IF($I83=3,
            "",
            IFBLANK(
               _xldudf_CX_PUSH(AS83, CX_ENTITY, $B83, AS$11, AS$14, AS$75,),
               ""
            )
         )
      )
   )
)),"")</f>
        <v/>
      </c>
      <c r="DT83" s="2445" t="str" cm="1">
        <f t="array" aca="1" ref="DT83" ca="1">IFERROR(IF(AT83*fxVal_normal=_PL!AT83,"",IF(OR(AT83="", NOT(ISNUMBER(AT83)), ISERROR(AT83), $B83=""), "",
   IF($I83=1,
      IFBLANK(
         _xldudf_CX_PUSH(AT83*fxVal_normal, CX_ENTITY, $B83, AT$11, AT$14, AT$75,),
         ""
      ),
      IF($I83=2,
         IFBLANK(
            _xldudf_CX_PUSH(AT83, CX_ENTITY, $B83, AT$11, AT$14, AT$75,),
            ""
         ),
         IF($I83=3,
            "",
            IFBLANK(
               _xldudf_CX_PUSH(AT83, CX_ENTITY, $B83, AT$11, AT$14, AT$75,),
               ""
            )
         )
      )
   )
)),"")</f>
        <v/>
      </c>
      <c r="DU83" s="2445" t="str" cm="1">
        <f t="array" aca="1" ref="DU83" ca="1">IFERROR(IF(AU83*fxVal_normal=_PL!AU83,"",IF(OR(AU83="", NOT(ISNUMBER(AU83)), ISERROR(AU83), $B83=""), "",
   IF($I83=1,
      IFBLANK(
         _xldudf_CX_PUSH(AU83*fxVal_normal, CX_ENTITY, $B83, AU$11, AU$14, AU$75,),
         ""
      ),
      IF($I83=2,
         IFBLANK(
            _xldudf_CX_PUSH(AU83, CX_ENTITY, $B83, AU$11, AU$14, AU$75,),
            ""
         ),
         IF($I83=3,
            "",
            IFBLANK(
               _xldudf_CX_PUSH(AU83, CX_ENTITY, $B83, AU$11, AU$14, AU$75,),
               ""
            )
         )
      )
   )
)),"")</f>
        <v/>
      </c>
      <c r="DV83" s="2445" t="str" cm="1">
        <f t="array" aca="1" ref="DV83" ca="1">IFERROR(IF(AV83*fxVal_normal=_PL!AV83,"",IF(OR(AV83="", NOT(ISNUMBER(AV83)), ISERROR(AV83), $B83=""), "",
   IF($I83=1,
      IFBLANK(
         _xldudf_CX_PUSH(AV83*fxVal_normal, CX_ENTITY, $B83, AV$11, AV$14, AV$75,),
         ""
      ),
      IF($I83=2,
         IFBLANK(
            _xldudf_CX_PUSH(AV83, CX_ENTITY, $B83, AV$11, AV$14, AV$75,),
            ""
         ),
         IF($I83=3,
            "",
            IFBLANK(
               _xldudf_CX_PUSH(AV83, CX_ENTITY, $B83, AV$11, AV$14, AV$75,),
               ""
            )
         )
      )
   )
)),"")</f>
        <v/>
      </c>
      <c r="DW83" s="2445" t="str" cm="1">
        <f t="array" aca="1" ref="DW83" ca="1">IFERROR(IF(AW83*fxVal_normal=_PL!AW83,"",IF(OR(AW83="", NOT(ISNUMBER(AW83)), ISERROR(AW83), $B83=""), "",
   IF($I83=1,
      IFBLANK(
         _xldudf_CX_PUSH(AW83*fxVal_normal, CX_ENTITY, $B83, AW$11, AW$14, AW$75,),
         ""
      ),
      IF($I83=2,
         IFBLANK(
            _xldudf_CX_PUSH(AW83, CX_ENTITY, $B83, AW$11, AW$14, AW$75,),
            ""
         ),
         IF($I83=3,
            "",
            IFBLANK(
               _xldudf_CX_PUSH(AW83, CX_ENTITY, $B83, AW$11, AW$14, AW$75,),
               ""
            )
         )
      )
   )
)),"")</f>
        <v/>
      </c>
      <c r="DX83" s="2445" t="str" cm="1">
        <f t="array" aca="1" ref="DX83" ca="1">IFERROR(IF(AX83*fxVal_normal=_PL!AX83,"",IF(OR(AX83="", NOT(ISNUMBER(AX83)), ISERROR(AX83), $B83=""), "",
   IF($I83=1,
      IFBLANK(
         _xldudf_CX_PUSH(AX83*fxVal_normal, CX_ENTITY, $B83, AX$11, AX$14, AX$75,),
         ""
      ),
      IF($I83=2,
         IFBLANK(
            _xldudf_CX_PUSH(AX83, CX_ENTITY, $B83, AX$11, AX$14, AX$75,),
            ""
         ),
         IF($I83=3,
            "",
            IFBLANK(
               _xldudf_CX_PUSH(AX83, CX_ENTITY, $B83, AX$11, AX$14, AX$75,),
               ""
            )
         )
      )
   )
)),"")</f>
        <v/>
      </c>
      <c r="DY83" s="2445" t="str" cm="1">
        <f t="array" aca="1" ref="DY83" ca="1">IFERROR(IF(AY83*fxVal_normal=_PL!AY83,"",IF(OR(AY83="", NOT(ISNUMBER(AY83)), ISERROR(AY83), $B83=""), "",
   IF($I83=1,
      IFBLANK(
         _xldudf_CX_PUSH(AY83*fxVal_normal, CX_ENTITY, $B83, AY$11, AY$14, AY$75,),
         ""
      ),
      IF($I83=2,
         IFBLANK(
            _xldudf_CX_PUSH(AY83, CX_ENTITY, $B83, AY$11, AY$14, AY$75,),
            ""
         ),
         IF($I83=3,
            "",
            IFBLANK(
               _xldudf_CX_PUSH(AY83, CX_ENTITY, $B83, AY$11, AY$14, AY$75,),
               ""
            )
         )
      )
   )
)),"")</f>
        <v/>
      </c>
      <c r="DZ83" s="2445" t="str" cm="1">
        <f t="array" aca="1" ref="DZ83" ca="1">IFERROR(IF(AZ83*fxVal_normal=_PL!AZ83,"",IF(OR(AZ83="", NOT(ISNUMBER(AZ83)), ISERROR(AZ83), $B83=""), "",
   IF($I83=1,
      IFBLANK(
         _xldudf_CX_PUSH(AZ83*fxVal_normal, CX_ENTITY, $B83, AZ$11, AZ$14, AZ$75,),
         ""
      ),
      IF($I83=2,
         IFBLANK(
            _xldudf_CX_PUSH(AZ83, CX_ENTITY, $B83, AZ$11, AZ$14, AZ$75,),
            ""
         ),
         IF($I83=3,
            "",
            IFBLANK(
               _xldudf_CX_PUSH(AZ83, CX_ENTITY, $B83, AZ$11, AZ$14, AZ$75,),
               ""
            )
         )
      )
   )
)),"")</f>
        <v/>
      </c>
      <c r="EA83" s="2445" t="str" cm="1">
        <f t="array" aca="1" ref="EA83" ca="1">IFERROR(IF(BA83*fxVal_normal=_PL!BA83,"",IF(OR(BA83="", NOT(ISNUMBER(BA83)), ISERROR(BA83), $B83=""), "",
   IF($I83=1,
      IFBLANK(
         _xldudf_CX_PUSH(BA83*fxVal_normal, CX_ENTITY, $B83, BA$11, BA$14, BA$75,),
         ""
      ),
      IF($I83=2,
         IFBLANK(
            _xldudf_CX_PUSH(BA83, CX_ENTITY, $B83, BA$11, BA$14, BA$75,),
            ""
         ),
         IF($I83=3,
            "",
            IFBLANK(
               _xldudf_CX_PUSH(BA83, CX_ENTITY, $B83, BA$11, BA$14, BA$75,),
               ""
            )
         )
      )
   )
)),"")</f>
        <v/>
      </c>
      <c r="EB83" s="2445" t="str" cm="1">
        <f t="array" aca="1" ref="EB83" ca="1">IFERROR(IF(BB83*fxVal_normal=_PL!BB83,"",IF(OR(BB83="", NOT(ISNUMBER(BB83)), ISERROR(BB83), $B83=""), "",
   IF($I83=1,
      IFBLANK(
         _xldudf_CX_PUSH(BB83*fxVal_normal, CX_ENTITY, $B83, BB$11, BB$14, BB$75,),
         ""
      ),
      IF($I83=2,
         IFBLANK(
            _xldudf_CX_PUSH(BB83, CX_ENTITY, $B83, BB$11, BB$14, BB$75,),
            ""
         ),
         IF($I83=3,
            "",
            IFBLANK(
               _xldudf_CX_PUSH(BB83, CX_ENTITY, $B83, BB$11, BB$14, BB$75,),
               ""
            )
         )
      )
   )
)),"")</f>
        <v/>
      </c>
      <c r="EC83" s="2445" t="str" cm="1">
        <f t="array" aca="1" ref="EC83" ca="1">IFERROR(IF(BC83*fxVal_normal=_PL!BC83,"",IF(OR(BC83="", NOT(ISNUMBER(BC83)), ISERROR(BC83), $B83=""), "",
   IF($I83=1,
      IFBLANK(
         _xldudf_CX_PUSH(BC83*fxVal_normal, CX_ENTITY, $B83, BC$11, BC$14, BC$75,),
         ""
      ),
      IF($I83=2,
         IFBLANK(
            _xldudf_CX_PUSH(BC83, CX_ENTITY, $B83, BC$11, BC$14, BC$75,),
            ""
         ),
         IF($I83=3,
            "",
            IFBLANK(
               _xldudf_CX_PUSH(BC83, CX_ENTITY, $B83, BC$11, BC$14, BC$75,),
               ""
            )
         )
      )
   )
)),"")</f>
        <v/>
      </c>
      <c r="ED83" s="2445" t="str" cm="1">
        <f t="array" aca="1" ref="ED83" ca="1">IFERROR(IF(BD83*fxVal_normal=_PL!BD83,"",IF(OR(BD83="", NOT(ISNUMBER(BD83)), ISERROR(BD83), $B83=""), "",
   IF($I83=1,
      IFBLANK(
         _xldudf_CX_PUSH(BD83*fxVal_normal, CX_ENTITY, $B83, BD$11, BD$14, BD$75,),
         ""
      ),
      IF($I83=2,
         IFBLANK(
            _xldudf_CX_PUSH(BD83, CX_ENTITY, $B83, BD$11, BD$14, BD$75,),
            ""
         ),
         IF($I83=3,
            "",
            IFBLANK(
               _xldudf_CX_PUSH(BD83, CX_ENTITY, $B83, BD$11, BD$14, BD$75,),
               ""
            )
         )
      )
   )
)),"")</f>
        <v/>
      </c>
      <c r="EE83" s="2445" t="str" cm="1">
        <f t="array" aca="1" ref="EE83" ca="1">IFERROR(IF(BE83*fxVal_normal=_PL!BE83,"",IF(OR(BE83="", NOT(ISNUMBER(BE83)), ISERROR(BE83), $B83=""), "",
   IF($I83=1,
      IFBLANK(
         _xldudf_CX_PUSH(BE83*fxVal_normal, CX_ENTITY, $B83, BE$11, BE$14, BE$75,),
         ""
      ),
      IF($I83=2,
         IFBLANK(
            _xldudf_CX_PUSH(BE83, CX_ENTITY, $B83, BE$11, BE$14, BE$75,),
            ""
         ),
         IF($I83=3,
            "",
            IFBLANK(
               _xldudf_CX_PUSH(BE83, CX_ENTITY, $B83, BE$11, BE$14, BE$75,),
               ""
            )
         )
      )
   )
)),"")</f>
        <v/>
      </c>
      <c r="EF83" s="2445" t="str" cm="1">
        <f t="array" aca="1" ref="EF83" ca="1">IFERROR(IF(BF83*fxVal_normal=_PL!BF83,"",IF(OR(BF83="", NOT(ISNUMBER(BF83)), ISERROR(BF83), $B83=""), "",
   IF($I83=1,
      IFBLANK(
         _xldudf_CX_PUSH(BF83*fxVal_normal, CX_ENTITY, $B83, BF$11, BF$14, BF$75,),
         ""
      ),
      IF($I83=2,
         IFBLANK(
            _xldudf_CX_PUSH(BF83, CX_ENTITY, $B83, BF$11, BF$14, BF$75,),
            ""
         ),
         IF($I83=3,
            "",
            IFBLANK(
               _xldudf_CX_PUSH(BF83, CX_ENTITY, $B83, BF$11, BF$14, BF$75,),
               ""
            )
         )
      )
   )
)),"")</f>
        <v/>
      </c>
      <c r="EG83" s="2445" t="str" cm="1">
        <f t="array" aca="1" ref="EG83" ca="1">IFERROR(IF(BG83*fxVal_normal=_PL!BG83,"",IF(OR(BG83="", NOT(ISNUMBER(BG83)), ISERROR(BG83), $B83=""), "",
   IF($I83=1,
      IFBLANK(
         _xldudf_CX_PUSH(BG83*fxVal_normal, CX_ENTITY, $B83, BG$11, BG$14, BG$75,),
         ""
      ),
      IF($I83=2,
         IFBLANK(
            _xldudf_CX_PUSH(BG83, CX_ENTITY, $B83, BG$11, BG$14, BG$75,),
            ""
         ),
         IF($I83=3,
            "",
            IFBLANK(
               _xldudf_CX_PUSH(BG83, CX_ENTITY, $B83, BG$11, BG$14, BG$75,),
               ""
            )
         )
      )
   )
)),"")</f>
        <v/>
      </c>
      <c r="EH83" s="2445" t="str" cm="1">
        <f t="array" aca="1" ref="EH83" ca="1">IFERROR(IF(BH83*fxVal_normal=_PL!BH83,"",IF(OR(BH83="", NOT(ISNUMBER(BH83)), ISERROR(BH83), $B83=""), "",
   IF($I83=1,
      IFBLANK(
         _xldudf_CX_PUSH(BH83*fxVal_normal, CX_ENTITY, $B83, BH$11, BH$14, BH$75,),
         ""
      ),
      IF($I83=2,
         IFBLANK(
            _xldudf_CX_PUSH(BH83, CX_ENTITY, $B83, BH$11, BH$14, BH$75,),
            ""
         ),
         IF($I83=3,
            "",
            IFBLANK(
               _xldudf_CX_PUSH(BH83, CX_ENTITY, $B83, BH$11, BH$14, BH$75,),
               ""
            )
         )
      )
   )
)),"")</f>
        <v/>
      </c>
      <c r="EI83" s="2445" t="str" cm="1">
        <f t="array" aca="1" ref="EI83" ca="1">IFERROR(IF(BI83*fxVal_normal=_PL!BI83,"",IF(OR(BI83="", NOT(ISNUMBER(BI83)), ISERROR(BI83), $B83=""), "",
   IF($I83=1,
      IFBLANK(
         _xldudf_CX_PUSH(BI83*fxVal_normal, CX_ENTITY, $B83, BI$11, BI$14, BI$75,),
         ""
      ),
      IF($I83=2,
         IFBLANK(
            _xldudf_CX_PUSH(BI83, CX_ENTITY, $B83, BI$11, BI$14, BI$75,),
            ""
         ),
         IF($I83=3,
            "",
            IFBLANK(
               _xldudf_CX_PUSH(BI83, CX_ENTITY, $B83, BI$11, BI$14, BI$75,),
               ""
            )
         )
      )
   )
)),"")</f>
        <v/>
      </c>
      <c r="EJ83" s="2445" t="str" cm="1">
        <f t="array" aca="1" ref="EJ83" ca="1">IFERROR(IF(BJ83*fxVal_normal=_PL!BJ83,"",IF(OR(BJ83="", NOT(ISNUMBER(BJ83)), ISERROR(BJ83), $B83=""), "",
   IF($I83=1,
      IFBLANK(
         _xldudf_CX_PUSH(BJ83*fxVal_normal, CX_ENTITY, $B83, BJ$11, BJ$14, BJ$75,),
         ""
      ),
      IF($I83=2,
         IFBLANK(
            _xldudf_CX_PUSH(BJ83, CX_ENTITY, $B83, BJ$11, BJ$14, BJ$75,),
            ""
         ),
         IF($I83=3,
            "",
            IFBLANK(
               _xldudf_CX_PUSH(BJ83, CX_ENTITY, $B83, BJ$11, BJ$14, BJ$75,),
               ""
            )
         )
      )
   )
)),"")</f>
        <v/>
      </c>
      <c r="EK83" s="2445" t="str" cm="1">
        <f t="array" aca="1" ref="EK83" ca="1">IFERROR(IF(BK83*fxVal_normal=_PL!BK83,"",IF(OR(BK83="", NOT(ISNUMBER(BK83)), ISERROR(BK83), $B83=""), "",
   IF($I83=1,
      IFBLANK(
         _xldudf_CX_PUSH(BK83*fxVal_normal, CX_ENTITY, $B83, BK$11, BK$14, BK$75,),
         ""
      ),
      IF($I83=2,
         IFBLANK(
            _xldudf_CX_PUSH(BK83, CX_ENTITY, $B83, BK$11, BK$14, BK$75,),
            ""
         ),
         IF($I83=3,
            "",
            IFBLANK(
               _xldudf_CX_PUSH(BK83, CX_ENTITY, $B83, BK$11, BK$14, BK$75,),
               ""
            )
         )
      )
   )
)),"")</f>
        <v/>
      </c>
      <c r="EL83" s="2445" t="str" cm="1">
        <f t="array" aca="1" ref="EL83" ca="1">IFERROR(IF(BL83*fxVal_normal=_PL!BL83,"",IF(OR(BL83="", NOT(ISNUMBER(BL83)), ISERROR(BL83), $B83=""), "",
   IF($I83=1,
      IFBLANK(
         _xldudf_CX_PUSH(BL83*fxVal_normal, CX_ENTITY, $B83, BL$11, BL$14, BL$75,),
         ""
      ),
      IF($I83=2,
         IFBLANK(
            _xldudf_CX_PUSH(BL83, CX_ENTITY, $B83, BL$11, BL$14, BL$75,),
            ""
         ),
         IF($I83=3,
            "",
            IFBLANK(
               _xldudf_CX_PUSH(BL83, CX_ENTITY, $B83, BL$11, BL$14, BL$75,),
               ""
            )
         )
      )
   )
)),"")</f>
        <v/>
      </c>
      <c r="EM83" s="2445" t="str" cm="1">
        <f t="array" aca="1" ref="EM83" ca="1">IFERROR(IF(BM83*fxVal_normal=_PL!BM83,"",IF(OR(BM83="", NOT(ISNUMBER(BM83)), ISERROR(BM83), $B83=""), "",
   IF($I83=1,
      IFBLANK(
         _xldudf_CX_PUSH(BM83*fxVal_normal, CX_ENTITY, $B83, BM$11, BM$14, BM$75,),
         ""
      ),
      IF($I83=2,
         IFBLANK(
            _xldudf_CX_PUSH(BM83, CX_ENTITY, $B83, BM$11, BM$14, BM$75,),
            ""
         ),
         IF($I83=3,
            "",
            IFBLANK(
               _xldudf_CX_PUSH(BM83, CX_ENTITY, $B83, BM$11, BM$14, BM$75,),
               ""
            )
         )
      )
   )
)),"")</f>
        <v/>
      </c>
      <c r="EN83" s="2445" t="str" cm="1">
        <f t="array" aca="1" ref="EN83" ca="1">IFERROR(IF(BN83*fxVal_normal=_PL!BN83,"",IF(OR(BN83="", NOT(ISNUMBER(BN83)), ISERROR(BN83), $B83=""), "",
   IF($I83=1,
      IFBLANK(
         _xldudf_CX_PUSH(BN83*fxVal_normal, CX_ENTITY, $B83, BN$11, BN$14, BN$75,),
         ""
      ),
      IF($I83=2,
         IFBLANK(
            _xldudf_CX_PUSH(BN83, CX_ENTITY, $B83, BN$11, BN$14, BN$75,),
            ""
         ),
         IF($I83=3,
            "",
            IFBLANK(
               _xldudf_CX_PUSH(BN83, CX_ENTITY, $B83, BN$11, BN$14, BN$75,),
               ""
            )
         )
      )
   )
)),"")</f>
        <v/>
      </c>
    </row>
    <row r="84" spans="1:144" ht="21" customHeight="1">
      <c r="A84" s="1625"/>
      <c r="B84" s="2501">
        <f>_xlfn.LET(
_xlpm.IsNotAttrDynamic, D84="",
_xlpm.Attr,_PL!F84,
_xlpm.NotInUse,Y84=D84,
_xlpm.RESULT, IF(_xlpm.IsNotAttrDynamic, _xlpm.Attr, IF( _xlpm.NotInUse, "", Y84)
),IF(_xlpm.RESULT ="", "", _xlpm.RESULT))</f>
        <v>2</v>
      </c>
      <c r="C84" s="2501" t="str" cm="1">
        <f t="array" ref="C84">IFBLANK(_PL!C84,"")</f>
        <v>EBITDA Adjustment Type I - Label 3</v>
      </c>
      <c r="D84" s="2506" t="str">
        <f t="shared" si="32"/>
        <v>Please select or type in or leave as blank (3)</v>
      </c>
      <c r="E84" s="2440" t="e" cm="1">
        <f t="array" aca="1" ref="E8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)($AD84:$CQ84, Z84)</f>
        <v>#NAME?</v>
      </c>
      <c r="F84" s="578"/>
      <c r="G84" s="578"/>
      <c r="H84" s="401">
        <v>0</v>
      </c>
      <c r="I84" s="401">
        <v>1</v>
      </c>
      <c r="J84" s="401" cm="1">
        <f t="array" ref="J84">IFBLANK( Z84,"")</f>
        <v>-1</v>
      </c>
      <c r="K84" s="578" t="str">
        <f t="shared" si="33"/>
        <v>Yes</v>
      </c>
      <c r="L84" s="37"/>
      <c r="N84" s="158"/>
      <c r="O84" s="101"/>
      <c r="P84" s="52"/>
      <c r="Q84" s="101"/>
      <c r="R84" s="101"/>
      <c r="S84" s="101"/>
      <c r="T84" s="101"/>
      <c r="U84" s="39"/>
      <c r="V84" s="37"/>
      <c r="W84" s="91" t="str">
        <f t="shared" si="28"/>
        <v>Budget</v>
      </c>
      <c r="X84" s="2081" t="str">
        <f>_PL!X84</f>
        <v>a</v>
      </c>
      <c r="Y84" s="1134">
        <f t="shared" si="34"/>
        <v>2</v>
      </c>
      <c r="Z84" s="198" cm="1">
        <f t="array" ref="Z84">_xlfn.SWITCH(
    TRUE,
    _PL!$L84=TRUE, 1,
    _PL!$L84=FALSE,-1,
    _PL!$L84=-1,0,
""
)</f>
        <v>-1</v>
      </c>
      <c r="AA84" s="200"/>
      <c r="AB84" s="2507">
        <f t="shared" si="35"/>
        <v>2</v>
      </c>
      <c r="AC84" s="2508" t="str" cm="1">
        <f t="array" aca="1" ref="AC84" ca="1">_xlfn.LET(
_xlpm._termname, $AB84,
_xlpm._iconname, "find",
_xlpm._icon, fx_getIcon(_xlpm._iconname),
_xlpm._location, _xlfn.XLOOKUP(LOWER(_xlpm._termname), LOWER(tbl_acctDef[Term]),tbl_acctDef[Term]),
_xlpm._hyperlink, HYPERLINK("#"&amp;CELL("address",_xlpm._location), _xlpm._icon),
IFERROR(_xlpm._hyperlink,"")
)</f>
        <v/>
      </c>
      <c r="AD84" s="2441">
        <v>1</v>
      </c>
      <c r="AE84" s="2441">
        <v>1</v>
      </c>
      <c r="AF84" s="2441">
        <v>1</v>
      </c>
      <c r="AG84" s="2441">
        <v>1</v>
      </c>
      <c r="AH84" s="2441">
        <v>1</v>
      </c>
      <c r="AI84" s="2441">
        <v>1</v>
      </c>
      <c r="AJ84" s="2441">
        <v>1</v>
      </c>
      <c r="AK84" s="2441">
        <v>1</v>
      </c>
      <c r="AL84" s="2441">
        <v>1</v>
      </c>
      <c r="AM84" s="2441">
        <v>1</v>
      </c>
      <c r="AN84" s="2441">
        <v>1</v>
      </c>
      <c r="AO84" s="2441">
        <v>1</v>
      </c>
      <c r="AP84" s="2441">
        <v>1</v>
      </c>
      <c r="AQ84" s="2441">
        <v>1</v>
      </c>
      <c r="AR84" s="2441">
        <v>1</v>
      </c>
      <c r="AS84" s="2441">
        <v>1</v>
      </c>
      <c r="AT84" s="2441">
        <v>1</v>
      </c>
      <c r="AU84" s="2441">
        <v>1</v>
      </c>
      <c r="AV84" s="2441">
        <v>1</v>
      </c>
      <c r="AW84" s="2441">
        <v>1</v>
      </c>
      <c r="AX84" s="2441">
        <v>1</v>
      </c>
      <c r="AY84" s="2441">
        <v>1</v>
      </c>
      <c r="AZ84" s="2441">
        <v>1</v>
      </c>
      <c r="BA84" s="2441">
        <v>1</v>
      </c>
      <c r="BB84" s="2441">
        <v>1</v>
      </c>
      <c r="BC84" s="2441">
        <v>1</v>
      </c>
      <c r="BD84" s="2441">
        <v>1</v>
      </c>
      <c r="BE84" s="2441">
        <v>1</v>
      </c>
      <c r="BF84" s="2441">
        <v>1</v>
      </c>
      <c r="BG84" s="2441">
        <v>1</v>
      </c>
      <c r="BH84" s="2441">
        <v>1</v>
      </c>
      <c r="BI84" s="2441">
        <v>1</v>
      </c>
      <c r="BJ84" s="2441">
        <v>1</v>
      </c>
      <c r="BK84" s="2441">
        <v>1</v>
      </c>
      <c r="BL84" s="2441">
        <v>1</v>
      </c>
      <c r="BM84" s="2441">
        <v>1</v>
      </c>
      <c r="BN84" s="2441">
        <v>1</v>
      </c>
      <c r="BO84" s="2442"/>
      <c r="BP84" s="2442"/>
      <c r="BQ84" s="2442"/>
      <c r="BR84" s="2442"/>
      <c r="BS84" s="2442"/>
      <c r="BT84" s="2442"/>
      <c r="BU84" s="2442"/>
      <c r="BV84" s="2442"/>
      <c r="BW84" s="2442"/>
      <c r="BX84" s="2442"/>
      <c r="BY84" s="2442"/>
      <c r="BZ84" s="2442"/>
      <c r="CA84" s="34"/>
      <c r="CC84" s="33"/>
      <c r="CD84" s="1772" t="e" cm="1">
        <f t="array" aca="1" ref="CD84" ca="1">_xlfn.LET( _xlpm.CheckBlank, SUM(PL!$AD84:$BN84) = 0, IF(_xlpm.CheckBlank, "", SUM(_xlfn._xlws.FILTER(PL!$AD84:$BN84,(YEAR(PL!$AD$12:$BN$12)=PL!CD$12)*(array_timeline&lt;=PL!CD$11)))))</f>
        <v>#NAME?</v>
      </c>
      <c r="CE84" s="1772" t="e" cm="1">
        <f t="array" aca="1" ref="CE84" ca="1">_xlfn.LET( _xlpm.CheckBlank, SUM(PL!$AD84:$BN84) = 0, IF(_xlpm.CheckBlank, "", SUM(_xlfn._xlws.FILTER(PL!$AD84:$BN84,(YEAR(PL!$AD$12:$BN$12)=PL!CE$12)*(array_timeline&lt;=PL!CE$11)))))</f>
        <v>#NAME?</v>
      </c>
      <c r="CF84" s="88"/>
      <c r="CG84" s="1461" t="e" cm="1">
        <f t="array" aca="1" ref="CG84" ca="1">_xlfn.LET( _xlpm.CheckBlank, SUM(PL!$AD84:$BN84) =0, IF(_xlpm.CheckBlank, "", SUM(_xlfn._xlws.FILTER(PL!$AD84:$BN84,(YEAR(PL!$AD$12:$BN$12)=PL!CG$12)*(array_timeline&lt;=PL!CG$11)))))</f>
        <v>#NAME?</v>
      </c>
      <c r="CH84" s="1461" t="e" cm="1">
        <f t="array" aca="1" ref="CH84" ca="1">_xlfn.LET( _xlpm.CheckBlank, SUM(PL!$AD84:$BN84) =0, IF(_xlpm.CheckBlank, "", SUM(_xlfn._xlws.FILTER(PL!$AD84:$BN84,(YEAR(PL!$AD$12:$BN$12)=PL!CH$12)*(array_timeline&lt;=PL!CH$11)))))</f>
        <v>#NAME?</v>
      </c>
      <c r="CI84" s="88"/>
      <c r="CJ84" s="1461" cm="1">
        <f t="array" ref="CJ84">_xlfn.LET( _xlpm.CheckBlank, SUM(PL!$AD84:$BN84) = 0, IF(_xlpm.CheckBlank, "", SUM(_xlfn.TAKE(_xlfn.DROP(PL!$AD84:$BN84, ,-DATEDIFF(PL!CJ$11, val_asOfDate,"M")),1,-12))))</f>
        <v>12</v>
      </c>
      <c r="CK84" s="1461" cm="1">
        <f t="array" ref="CK84">_xlfn.LET( _xlpm.CheckBlank, SUM(PL!$AD84:$BN84) = 0, IF(_xlpm.CheckBlank, "", SUM(_xlfn.TAKE(_xlfn.DROP(PL!$AD84:$BN84, ,-DATEDIFF(PL!CK$11, val_asOfDate,"M")),1,-12))))</f>
        <v>12</v>
      </c>
      <c r="CL84" s="88"/>
      <c r="CM84" s="2372">
        <f t="shared" si="26"/>
        <v>1</v>
      </c>
      <c r="CN84" s="2372">
        <f t="shared" si="23"/>
        <v>1</v>
      </c>
      <c r="CO84" s="1169"/>
      <c r="CP84" s="2372">
        <f t="shared" si="27"/>
        <v>1</v>
      </c>
      <c r="CQ84" s="2372">
        <f t="shared" si="24"/>
        <v>1</v>
      </c>
      <c r="CR84" s="34"/>
      <c r="CS84" s="2056"/>
      <c r="CT84" s="2447" t="e" cm="1">
        <f t="array" aca="1" ref="CT84" ca="1">IF(ISNUMBER(SEARCH("Select",$Y84)),"",_xldudf_CX_PUSH($Y84,CX_ENTITY,C84,val_asOfDate))</f>
        <v>#NAME?</v>
      </c>
      <c r="CU84" s="2447" t="e" cm="1">
        <f t="array" aca="1" ref="CU84" ca="1">IF(ISNUMBER(SEARCH("Select",$Y84)),"",_xldudf_CX_PUSH($Y84,CX_ENTITY,C84,EOMONTH(val_asOfDate,1)))</f>
        <v>#NAME?</v>
      </c>
      <c r="CV84" s="2447" t="e" cm="1">
        <f t="array" aca="1" ref="CV84" ca="1">IF(ISNUMBER(SEARCH("Select",$Y84)),"",_xldudf_CX_PUSH($Y84,CX_ENTITY,C84,EOMONTH(val_asOfDate,2)))</f>
        <v>#NAME?</v>
      </c>
      <c r="CW84" s="2447" t="e" cm="1">
        <f t="array" aca="1" ref="CW84" ca="1">IF(ISNUMBER(SEARCH("Select",$Y84)),"",_xldudf_CX_PUSH($Y84,CX_ENTITY,C84,EOMONTH(val_asOfDate,3)))</f>
        <v>#NAME?</v>
      </c>
      <c r="CX84" s="2443"/>
      <c r="CY84" s="1880"/>
      <c r="CZ84" s="1880"/>
      <c r="DA84" s="1880"/>
      <c r="DB84" s="1880"/>
      <c r="DC84" s="2121"/>
      <c r="DD84" s="2445" t="str" cm="1">
        <f t="array" aca="1" ref="DD84" ca="1">IFERROR(IF(AD84*fxVal_normal=_PL!AD84,"",IF(OR(AD84="", NOT(ISNUMBER(AD84)), ISERROR(AD84), $B84=""), "",
   IF($I84=1,
      IFBLANK(
         _xldudf_CX_PUSH(AD84*fxVal_normal, CX_ENTITY, $B84, AD$11, AD$14, AD$75,),
         ""
      ),
      IF($I84=2,
         IFBLANK(
            _xldudf_CX_PUSH(AD84, CX_ENTITY, $B84, AD$11, AD$14, AD$75,),
            ""
         ),
         IF($I84=3,
            "",
            IFBLANK(
               _xldudf_CX_PUSH(AD84, CX_ENTITY, $B84, AD$11, AD$14, AD$75,),
               ""
            )
         )
      )
   )
)),"")</f>
        <v/>
      </c>
      <c r="DE84" s="2445" t="str" cm="1">
        <f t="array" aca="1" ref="DE84" ca="1">IFERROR(IF(AE84*fxVal_normal=_PL!AE84,"",IF(OR(AE84="", NOT(ISNUMBER(AE84)), ISERROR(AE84), $B84=""), "",
   IF($I84=1,
      IFBLANK(
         _xldudf_CX_PUSH(AE84*fxVal_normal, CX_ENTITY, $B84, AE$11, AE$14, AE$75,),
         ""
      ),
      IF($I84=2,
         IFBLANK(
            _xldudf_CX_PUSH(AE84, CX_ENTITY, $B84, AE$11, AE$14, AE$75,),
            ""
         ),
         IF($I84=3,
            "",
            IFBLANK(
               _xldudf_CX_PUSH(AE84, CX_ENTITY, $B84, AE$11, AE$14, AE$75,),
               ""
            )
         )
      )
   )
)),"")</f>
        <v/>
      </c>
      <c r="DF84" s="2445" t="str" cm="1">
        <f t="array" aca="1" ref="DF84" ca="1">IFERROR(IF(AF84*fxVal_normal=_PL!AF84,"",IF(OR(AF84="", NOT(ISNUMBER(AF84)), ISERROR(AF84), $B84=""), "",
   IF($I84=1,
      IFBLANK(
         _xldudf_CX_PUSH(AF84*fxVal_normal, CX_ENTITY, $B84, AF$11, AF$14, AF$75,),
         ""
      ),
      IF($I84=2,
         IFBLANK(
            _xldudf_CX_PUSH(AF84, CX_ENTITY, $B84, AF$11, AF$14, AF$75,),
            ""
         ),
         IF($I84=3,
            "",
            IFBLANK(
               _xldudf_CX_PUSH(AF84, CX_ENTITY, $B84, AF$11, AF$14, AF$75,),
               ""
            )
         )
      )
   )
)),"")</f>
        <v/>
      </c>
      <c r="DG84" s="2445" t="str" cm="1">
        <f t="array" aca="1" ref="DG84" ca="1">IFERROR(IF(AG84*fxVal_normal=_PL!AG84,"",IF(OR(AG84="", NOT(ISNUMBER(AG84)), ISERROR(AG84), $B84=""), "",
   IF($I84=1,
      IFBLANK(
         _xldudf_CX_PUSH(AG84*fxVal_normal, CX_ENTITY, $B84, AG$11, AG$14, AG$75,),
         ""
      ),
      IF($I84=2,
         IFBLANK(
            _xldudf_CX_PUSH(AG84, CX_ENTITY, $B84, AG$11, AG$14, AG$75,),
            ""
         ),
         IF($I84=3,
            "",
            IFBLANK(
               _xldudf_CX_PUSH(AG84, CX_ENTITY, $B84, AG$11, AG$14, AG$75,),
               ""
            )
         )
      )
   )
)),"")</f>
        <v/>
      </c>
      <c r="DH84" s="2445" t="str" cm="1">
        <f t="array" aca="1" ref="DH84" ca="1">IFERROR(IF(AH84*fxVal_normal=_PL!AH84,"",IF(OR(AH84="", NOT(ISNUMBER(AH84)), ISERROR(AH84), $B84=""), "",
   IF($I84=1,
      IFBLANK(
         _xldudf_CX_PUSH(AH84*fxVal_normal, CX_ENTITY, $B84, AH$11, AH$14, AH$75,),
         ""
      ),
      IF($I84=2,
         IFBLANK(
            _xldudf_CX_PUSH(AH84, CX_ENTITY, $B84, AH$11, AH$14, AH$75,),
            ""
         ),
         IF($I84=3,
            "",
            IFBLANK(
               _xldudf_CX_PUSH(AH84, CX_ENTITY, $B84, AH$11, AH$14, AH$75,),
               ""
            )
         )
      )
   )
)),"")</f>
        <v/>
      </c>
      <c r="DI84" s="2445" t="str" cm="1">
        <f t="array" aca="1" ref="DI84" ca="1">IFERROR(IF(AI84*fxVal_normal=_PL!AI84,"",IF(OR(AI84="", NOT(ISNUMBER(AI84)), ISERROR(AI84), $B84=""), "",
   IF($I84=1,
      IFBLANK(
         _xldudf_CX_PUSH(AI84*fxVal_normal, CX_ENTITY, $B84, AI$11, AI$14, AI$75,),
         ""
      ),
      IF($I84=2,
         IFBLANK(
            _xldudf_CX_PUSH(AI84, CX_ENTITY, $B84, AI$11, AI$14, AI$75,),
            ""
         ),
         IF($I84=3,
            "",
            IFBLANK(
               _xldudf_CX_PUSH(AI84, CX_ENTITY, $B84, AI$11, AI$14, AI$75,),
               ""
            )
         )
      )
   )
)),"")</f>
        <v/>
      </c>
      <c r="DJ84" s="2445" t="str" cm="1">
        <f t="array" aca="1" ref="DJ84" ca="1">IFERROR(IF(AJ84*fxVal_normal=_PL!AJ84,"",IF(OR(AJ84="", NOT(ISNUMBER(AJ84)), ISERROR(AJ84), $B84=""), "",
   IF($I84=1,
      IFBLANK(
         _xldudf_CX_PUSH(AJ84*fxVal_normal, CX_ENTITY, $B84, AJ$11, AJ$14, AJ$75,),
         ""
      ),
      IF($I84=2,
         IFBLANK(
            _xldudf_CX_PUSH(AJ84, CX_ENTITY, $B84, AJ$11, AJ$14, AJ$75,),
            ""
         ),
         IF($I84=3,
            "",
            IFBLANK(
               _xldudf_CX_PUSH(AJ84, CX_ENTITY, $B84, AJ$11, AJ$14, AJ$75,),
               ""
            )
         )
      )
   )
)),"")</f>
        <v/>
      </c>
      <c r="DK84" s="2445" t="str" cm="1">
        <f t="array" aca="1" ref="DK84" ca="1">IFERROR(IF(AK84*fxVal_normal=_PL!AK84,"",IF(OR(AK84="", NOT(ISNUMBER(AK84)), ISERROR(AK84), $B84=""), "",
   IF($I84=1,
      IFBLANK(
         _xldudf_CX_PUSH(AK84*fxVal_normal, CX_ENTITY, $B84, AK$11, AK$14, AK$75,),
         ""
      ),
      IF($I84=2,
         IFBLANK(
            _xldudf_CX_PUSH(AK84, CX_ENTITY, $B84, AK$11, AK$14, AK$75,),
            ""
         ),
         IF($I84=3,
            "",
            IFBLANK(
               _xldudf_CX_PUSH(AK84, CX_ENTITY, $B84, AK$11, AK$14, AK$75,),
               ""
            )
         )
      )
   )
)),"")</f>
        <v/>
      </c>
      <c r="DL84" s="2445" t="str" cm="1">
        <f t="array" aca="1" ref="DL84" ca="1">IFERROR(IF(AL84*fxVal_normal=_PL!AL84,"",IF(OR(AL84="", NOT(ISNUMBER(AL84)), ISERROR(AL84), $B84=""), "",
   IF($I84=1,
      IFBLANK(
         _xldudf_CX_PUSH(AL84*fxVal_normal, CX_ENTITY, $B84, AL$11, AL$14, AL$75,),
         ""
      ),
      IF($I84=2,
         IFBLANK(
            _xldudf_CX_PUSH(AL84, CX_ENTITY, $B84, AL$11, AL$14, AL$75,),
            ""
         ),
         IF($I84=3,
            "",
            IFBLANK(
               _xldudf_CX_PUSH(AL84, CX_ENTITY, $B84, AL$11, AL$14, AL$75,),
               ""
            )
         )
      )
   )
)),"")</f>
        <v/>
      </c>
      <c r="DM84" s="2445" t="str" cm="1">
        <f t="array" aca="1" ref="DM84" ca="1">IFERROR(IF(AM84*fxVal_normal=_PL!AM84,"",IF(OR(AM84="", NOT(ISNUMBER(AM84)), ISERROR(AM84), $B84=""), "",
   IF($I84=1,
      IFBLANK(
         _xldudf_CX_PUSH(AM84*fxVal_normal, CX_ENTITY, $B84, AM$11, AM$14, AM$75,),
         ""
      ),
      IF($I84=2,
         IFBLANK(
            _xldudf_CX_PUSH(AM84, CX_ENTITY, $B84, AM$11, AM$14, AM$75,),
            ""
         ),
         IF($I84=3,
            "",
            IFBLANK(
               _xldudf_CX_PUSH(AM84, CX_ENTITY, $B84, AM$11, AM$14, AM$75,),
               ""
            )
         )
      )
   )
)),"")</f>
        <v/>
      </c>
      <c r="DN84" s="2445" t="str" cm="1">
        <f t="array" aca="1" ref="DN84" ca="1">IFERROR(IF(AN84*fxVal_normal=_PL!AN84,"",IF(OR(AN84="", NOT(ISNUMBER(AN84)), ISERROR(AN84), $B84=""), "",
   IF($I84=1,
      IFBLANK(
         _xldudf_CX_PUSH(AN84*fxVal_normal, CX_ENTITY, $B84, AN$11, AN$14, AN$75,),
         ""
      ),
      IF($I84=2,
         IFBLANK(
            _xldudf_CX_PUSH(AN84, CX_ENTITY, $B84, AN$11, AN$14, AN$75,),
            ""
         ),
         IF($I84=3,
            "",
            IFBLANK(
               _xldudf_CX_PUSH(AN84, CX_ENTITY, $B84, AN$11, AN$14, AN$75,),
               ""
            )
         )
      )
   )
)),"")</f>
        <v/>
      </c>
      <c r="DO84" s="2445" t="str" cm="1">
        <f t="array" aca="1" ref="DO84" ca="1">IFERROR(IF(AO84*fxVal_normal=_PL!AO84,"",IF(OR(AO84="", NOT(ISNUMBER(AO84)), ISERROR(AO84), $B84=""), "",
   IF($I84=1,
      IFBLANK(
         _xldudf_CX_PUSH(AO84*fxVal_normal, CX_ENTITY, $B84, AO$11, AO$14, AO$75,),
         ""
      ),
      IF($I84=2,
         IFBLANK(
            _xldudf_CX_PUSH(AO84, CX_ENTITY, $B84, AO$11, AO$14, AO$75,),
            ""
         ),
         IF($I84=3,
            "",
            IFBLANK(
               _xldudf_CX_PUSH(AO84, CX_ENTITY, $B84, AO$11, AO$14, AO$75,),
               ""
            )
         )
      )
   )
)),"")</f>
        <v/>
      </c>
      <c r="DP84" s="2445" t="str" cm="1">
        <f t="array" aca="1" ref="DP84" ca="1">IFERROR(IF(AP84*fxVal_normal=_PL!AP84,"",IF(OR(AP84="", NOT(ISNUMBER(AP84)), ISERROR(AP84), $B84=""), "",
   IF($I84=1,
      IFBLANK(
         _xldudf_CX_PUSH(AP84*fxVal_normal, CX_ENTITY, $B84, AP$11, AP$14, AP$75,),
         ""
      ),
      IF($I84=2,
         IFBLANK(
            _xldudf_CX_PUSH(AP84, CX_ENTITY, $B84, AP$11, AP$14, AP$75,),
            ""
         ),
         IF($I84=3,
            "",
            IFBLANK(
               _xldudf_CX_PUSH(AP84, CX_ENTITY, $B84, AP$11, AP$14, AP$75,),
               ""
            )
         )
      )
   )
)),"")</f>
        <v/>
      </c>
      <c r="DQ84" s="2445" t="str" cm="1">
        <f t="array" aca="1" ref="DQ84" ca="1">IFERROR(IF(AQ84*fxVal_normal=_PL!AQ84,"",IF(OR(AQ84="", NOT(ISNUMBER(AQ84)), ISERROR(AQ84), $B84=""), "",
   IF($I84=1,
      IFBLANK(
         _xldudf_CX_PUSH(AQ84*fxVal_normal, CX_ENTITY, $B84, AQ$11, AQ$14, AQ$75,),
         ""
      ),
      IF($I84=2,
         IFBLANK(
            _xldudf_CX_PUSH(AQ84, CX_ENTITY, $B84, AQ$11, AQ$14, AQ$75,),
            ""
         ),
         IF($I84=3,
            "",
            IFBLANK(
               _xldudf_CX_PUSH(AQ84, CX_ENTITY, $B84, AQ$11, AQ$14, AQ$75,),
               ""
            )
         )
      )
   )
)),"")</f>
        <v/>
      </c>
      <c r="DR84" s="2445" t="str" cm="1">
        <f t="array" aca="1" ref="DR84" ca="1">IFERROR(IF(AR84*fxVal_normal=_PL!AR84,"",IF(OR(AR84="", NOT(ISNUMBER(AR84)), ISERROR(AR84), $B84=""), "",
   IF($I84=1,
      IFBLANK(
         _xldudf_CX_PUSH(AR84*fxVal_normal, CX_ENTITY, $B84, AR$11, AR$14, AR$75,),
         ""
      ),
      IF($I84=2,
         IFBLANK(
            _xldudf_CX_PUSH(AR84, CX_ENTITY, $B84, AR$11, AR$14, AR$75,),
            ""
         ),
         IF($I84=3,
            "",
            IFBLANK(
               _xldudf_CX_PUSH(AR84, CX_ENTITY, $B84, AR$11, AR$14, AR$75,),
               ""
            )
         )
      )
   )
)),"")</f>
        <v/>
      </c>
      <c r="DS84" s="2445" t="str" cm="1">
        <f t="array" aca="1" ref="DS84" ca="1">IFERROR(IF(AS84*fxVal_normal=_PL!AS84,"",IF(OR(AS84="", NOT(ISNUMBER(AS84)), ISERROR(AS84), $B84=""), "",
   IF($I84=1,
      IFBLANK(
         _xldudf_CX_PUSH(AS84*fxVal_normal, CX_ENTITY, $B84, AS$11, AS$14, AS$75,),
         ""
      ),
      IF($I84=2,
         IFBLANK(
            _xldudf_CX_PUSH(AS84, CX_ENTITY, $B84, AS$11, AS$14, AS$75,),
            ""
         ),
         IF($I84=3,
            "",
            IFBLANK(
               _xldudf_CX_PUSH(AS84, CX_ENTITY, $B84, AS$11, AS$14, AS$75,),
               ""
            )
         )
      )
   )
)),"")</f>
        <v/>
      </c>
      <c r="DT84" s="2445" t="str" cm="1">
        <f t="array" aca="1" ref="DT84" ca="1">IFERROR(IF(AT84*fxVal_normal=_PL!AT84,"",IF(OR(AT84="", NOT(ISNUMBER(AT84)), ISERROR(AT84), $B84=""), "",
   IF($I84=1,
      IFBLANK(
         _xldudf_CX_PUSH(AT84*fxVal_normal, CX_ENTITY, $B84, AT$11, AT$14, AT$75,),
         ""
      ),
      IF($I84=2,
         IFBLANK(
            _xldudf_CX_PUSH(AT84, CX_ENTITY, $B84, AT$11, AT$14, AT$75,),
            ""
         ),
         IF($I84=3,
            "",
            IFBLANK(
               _xldudf_CX_PUSH(AT84, CX_ENTITY, $B84, AT$11, AT$14, AT$75,),
               ""
            )
         )
      )
   )
)),"")</f>
        <v/>
      </c>
      <c r="DU84" s="2445" t="str" cm="1">
        <f t="array" aca="1" ref="DU84" ca="1">IFERROR(IF(AU84*fxVal_normal=_PL!AU84,"",IF(OR(AU84="", NOT(ISNUMBER(AU84)), ISERROR(AU84), $B84=""), "",
   IF($I84=1,
      IFBLANK(
         _xldudf_CX_PUSH(AU84*fxVal_normal, CX_ENTITY, $B84, AU$11, AU$14, AU$75,),
         ""
      ),
      IF($I84=2,
         IFBLANK(
            _xldudf_CX_PUSH(AU84, CX_ENTITY, $B84, AU$11, AU$14, AU$75,),
            ""
         ),
         IF($I84=3,
            "",
            IFBLANK(
               _xldudf_CX_PUSH(AU84, CX_ENTITY, $B84, AU$11, AU$14, AU$75,),
               ""
            )
         )
      )
   )
)),"")</f>
        <v/>
      </c>
      <c r="DV84" s="2445" t="str" cm="1">
        <f t="array" aca="1" ref="DV84" ca="1">IFERROR(IF(AV84*fxVal_normal=_PL!AV84,"",IF(OR(AV84="", NOT(ISNUMBER(AV84)), ISERROR(AV84), $B84=""), "",
   IF($I84=1,
      IFBLANK(
         _xldudf_CX_PUSH(AV84*fxVal_normal, CX_ENTITY, $B84, AV$11, AV$14, AV$75,),
         ""
      ),
      IF($I84=2,
         IFBLANK(
            _xldudf_CX_PUSH(AV84, CX_ENTITY, $B84, AV$11, AV$14, AV$75,),
            ""
         ),
         IF($I84=3,
            "",
            IFBLANK(
               _xldudf_CX_PUSH(AV84, CX_ENTITY, $B84, AV$11, AV$14, AV$75,),
               ""
            )
         )
      )
   )
)),"")</f>
        <v/>
      </c>
      <c r="DW84" s="2445" t="str" cm="1">
        <f t="array" aca="1" ref="DW84" ca="1">IFERROR(IF(AW84*fxVal_normal=_PL!AW84,"",IF(OR(AW84="", NOT(ISNUMBER(AW84)), ISERROR(AW84), $B84=""), "",
   IF($I84=1,
      IFBLANK(
         _xldudf_CX_PUSH(AW84*fxVal_normal, CX_ENTITY, $B84, AW$11, AW$14, AW$75,),
         ""
      ),
      IF($I84=2,
         IFBLANK(
            _xldudf_CX_PUSH(AW84, CX_ENTITY, $B84, AW$11, AW$14, AW$75,),
            ""
         ),
         IF($I84=3,
            "",
            IFBLANK(
               _xldudf_CX_PUSH(AW84, CX_ENTITY, $B84, AW$11, AW$14, AW$75,),
               ""
            )
         )
      )
   )
)),"")</f>
        <v/>
      </c>
      <c r="DX84" s="2445" t="str" cm="1">
        <f t="array" aca="1" ref="DX84" ca="1">IFERROR(IF(AX84*fxVal_normal=_PL!AX84,"",IF(OR(AX84="", NOT(ISNUMBER(AX84)), ISERROR(AX84), $B84=""), "",
   IF($I84=1,
      IFBLANK(
         _xldudf_CX_PUSH(AX84*fxVal_normal, CX_ENTITY, $B84, AX$11, AX$14, AX$75,),
         ""
      ),
      IF($I84=2,
         IFBLANK(
            _xldudf_CX_PUSH(AX84, CX_ENTITY, $B84, AX$11, AX$14, AX$75,),
            ""
         ),
         IF($I84=3,
            "",
            IFBLANK(
               _xldudf_CX_PUSH(AX84, CX_ENTITY, $B84, AX$11, AX$14, AX$75,),
               ""
            )
         )
      )
   )
)),"")</f>
        <v/>
      </c>
      <c r="DY84" s="2445" t="str" cm="1">
        <f t="array" aca="1" ref="DY84" ca="1">IFERROR(IF(AY84*fxVal_normal=_PL!AY84,"",IF(OR(AY84="", NOT(ISNUMBER(AY84)), ISERROR(AY84), $B84=""), "",
   IF($I84=1,
      IFBLANK(
         _xldudf_CX_PUSH(AY84*fxVal_normal, CX_ENTITY, $B84, AY$11, AY$14, AY$75,),
         ""
      ),
      IF($I84=2,
         IFBLANK(
            _xldudf_CX_PUSH(AY84, CX_ENTITY, $B84, AY$11, AY$14, AY$75,),
            ""
         ),
         IF($I84=3,
            "",
            IFBLANK(
               _xldudf_CX_PUSH(AY84, CX_ENTITY, $B84, AY$11, AY$14, AY$75,),
               ""
            )
         )
      )
   )
)),"")</f>
        <v/>
      </c>
      <c r="DZ84" s="2445" t="str" cm="1">
        <f t="array" aca="1" ref="DZ84" ca="1">IFERROR(IF(AZ84*fxVal_normal=_PL!AZ84,"",IF(OR(AZ84="", NOT(ISNUMBER(AZ84)), ISERROR(AZ84), $B84=""), "",
   IF($I84=1,
      IFBLANK(
         _xldudf_CX_PUSH(AZ84*fxVal_normal, CX_ENTITY, $B84, AZ$11, AZ$14, AZ$75,),
         ""
      ),
      IF($I84=2,
         IFBLANK(
            _xldudf_CX_PUSH(AZ84, CX_ENTITY, $B84, AZ$11, AZ$14, AZ$75,),
            ""
         ),
         IF($I84=3,
            "",
            IFBLANK(
               _xldudf_CX_PUSH(AZ84, CX_ENTITY, $B84, AZ$11, AZ$14, AZ$75,),
               ""
            )
         )
      )
   )
)),"")</f>
        <v/>
      </c>
      <c r="EA84" s="2445" t="str" cm="1">
        <f t="array" aca="1" ref="EA84" ca="1">IFERROR(IF(BA84*fxVal_normal=_PL!BA84,"",IF(OR(BA84="", NOT(ISNUMBER(BA84)), ISERROR(BA84), $B84=""), "",
   IF($I84=1,
      IFBLANK(
         _xldudf_CX_PUSH(BA84*fxVal_normal, CX_ENTITY, $B84, BA$11, BA$14, BA$75,),
         ""
      ),
      IF($I84=2,
         IFBLANK(
            _xldudf_CX_PUSH(BA84, CX_ENTITY, $B84, BA$11, BA$14, BA$75,),
            ""
         ),
         IF($I84=3,
            "",
            IFBLANK(
               _xldudf_CX_PUSH(BA84, CX_ENTITY, $B84, BA$11, BA$14, BA$75,),
               ""
            )
         )
      )
   )
)),"")</f>
        <v/>
      </c>
      <c r="EB84" s="2445" t="str" cm="1">
        <f t="array" aca="1" ref="EB84" ca="1">IFERROR(IF(BB84*fxVal_normal=_PL!BB84,"",IF(OR(BB84="", NOT(ISNUMBER(BB84)), ISERROR(BB84), $B84=""), "",
   IF($I84=1,
      IFBLANK(
         _xldudf_CX_PUSH(BB84*fxVal_normal, CX_ENTITY, $B84, BB$11, BB$14, BB$75,),
         ""
      ),
      IF($I84=2,
         IFBLANK(
            _xldudf_CX_PUSH(BB84, CX_ENTITY, $B84, BB$11, BB$14, BB$75,),
            ""
         ),
         IF($I84=3,
            "",
            IFBLANK(
               _xldudf_CX_PUSH(BB84, CX_ENTITY, $B84, BB$11, BB$14, BB$75,),
               ""
            )
         )
      )
   )
)),"")</f>
        <v/>
      </c>
      <c r="EC84" s="2445" t="str" cm="1">
        <f t="array" aca="1" ref="EC84" ca="1">IFERROR(IF(BC84*fxVal_normal=_PL!BC84,"",IF(OR(BC84="", NOT(ISNUMBER(BC84)), ISERROR(BC84), $B84=""), "",
   IF($I84=1,
      IFBLANK(
         _xldudf_CX_PUSH(BC84*fxVal_normal, CX_ENTITY, $B84, BC$11, BC$14, BC$75,),
         ""
      ),
      IF($I84=2,
         IFBLANK(
            _xldudf_CX_PUSH(BC84, CX_ENTITY, $B84, BC$11, BC$14, BC$75,),
            ""
         ),
         IF($I84=3,
            "",
            IFBLANK(
               _xldudf_CX_PUSH(BC84, CX_ENTITY, $B84, BC$11, BC$14, BC$75,),
               ""
            )
         )
      )
   )
)),"")</f>
        <v/>
      </c>
      <c r="ED84" s="2445" t="str" cm="1">
        <f t="array" aca="1" ref="ED84" ca="1">IFERROR(IF(BD84*fxVal_normal=_PL!BD84,"",IF(OR(BD84="", NOT(ISNUMBER(BD84)), ISERROR(BD84), $B84=""), "",
   IF($I84=1,
      IFBLANK(
         _xldudf_CX_PUSH(BD84*fxVal_normal, CX_ENTITY, $B84, BD$11, BD$14, BD$75,),
         ""
      ),
      IF($I84=2,
         IFBLANK(
            _xldudf_CX_PUSH(BD84, CX_ENTITY, $B84, BD$11, BD$14, BD$75,),
            ""
         ),
         IF($I84=3,
            "",
            IFBLANK(
               _xldudf_CX_PUSH(BD84, CX_ENTITY, $B84, BD$11, BD$14, BD$75,),
               ""
            )
         )
      )
   )
)),"")</f>
        <v/>
      </c>
      <c r="EE84" s="2445" t="str" cm="1">
        <f t="array" aca="1" ref="EE84" ca="1">IFERROR(IF(BE84*fxVal_normal=_PL!BE84,"",IF(OR(BE84="", NOT(ISNUMBER(BE84)), ISERROR(BE84), $B84=""), "",
   IF($I84=1,
      IFBLANK(
         _xldudf_CX_PUSH(BE84*fxVal_normal, CX_ENTITY, $B84, BE$11, BE$14, BE$75,),
         ""
      ),
      IF($I84=2,
         IFBLANK(
            _xldudf_CX_PUSH(BE84, CX_ENTITY, $B84, BE$11, BE$14, BE$75,),
            ""
         ),
         IF($I84=3,
            "",
            IFBLANK(
               _xldudf_CX_PUSH(BE84, CX_ENTITY, $B84, BE$11, BE$14, BE$75,),
               ""
            )
         )
      )
   )
)),"")</f>
        <v/>
      </c>
      <c r="EF84" s="2445" t="str" cm="1">
        <f t="array" aca="1" ref="EF84" ca="1">IFERROR(IF(BF84*fxVal_normal=_PL!BF84,"",IF(OR(BF84="", NOT(ISNUMBER(BF84)), ISERROR(BF84), $B84=""), "",
   IF($I84=1,
      IFBLANK(
         _xldudf_CX_PUSH(BF84*fxVal_normal, CX_ENTITY, $B84, BF$11, BF$14, BF$75,),
         ""
      ),
      IF($I84=2,
         IFBLANK(
            _xldudf_CX_PUSH(BF84, CX_ENTITY, $B84, BF$11, BF$14, BF$75,),
            ""
         ),
         IF($I84=3,
            "",
            IFBLANK(
               _xldudf_CX_PUSH(BF84, CX_ENTITY, $B84, BF$11, BF$14, BF$75,),
               ""
            )
         )
      )
   )
)),"")</f>
        <v/>
      </c>
      <c r="EG84" s="2445" t="str" cm="1">
        <f t="array" aca="1" ref="EG84" ca="1">IFERROR(IF(BG84*fxVal_normal=_PL!BG84,"",IF(OR(BG84="", NOT(ISNUMBER(BG84)), ISERROR(BG84), $B84=""), "",
   IF($I84=1,
      IFBLANK(
         _xldudf_CX_PUSH(BG84*fxVal_normal, CX_ENTITY, $B84, BG$11, BG$14, BG$75,),
         ""
      ),
      IF($I84=2,
         IFBLANK(
            _xldudf_CX_PUSH(BG84, CX_ENTITY, $B84, BG$11, BG$14, BG$75,),
            ""
         ),
         IF($I84=3,
            "",
            IFBLANK(
               _xldudf_CX_PUSH(BG84, CX_ENTITY, $B84, BG$11, BG$14, BG$75,),
               ""
            )
         )
      )
   )
)),"")</f>
        <v/>
      </c>
      <c r="EH84" s="2445" t="str" cm="1">
        <f t="array" aca="1" ref="EH84" ca="1">IFERROR(IF(BH84*fxVal_normal=_PL!BH84,"",IF(OR(BH84="", NOT(ISNUMBER(BH84)), ISERROR(BH84), $B84=""), "",
   IF($I84=1,
      IFBLANK(
         _xldudf_CX_PUSH(BH84*fxVal_normal, CX_ENTITY, $B84, BH$11, BH$14, BH$75,),
         ""
      ),
      IF($I84=2,
         IFBLANK(
            _xldudf_CX_PUSH(BH84, CX_ENTITY, $B84, BH$11, BH$14, BH$75,),
            ""
         ),
         IF($I84=3,
            "",
            IFBLANK(
               _xldudf_CX_PUSH(BH84, CX_ENTITY, $B84, BH$11, BH$14, BH$75,),
               ""
            )
         )
      )
   )
)),"")</f>
        <v/>
      </c>
      <c r="EI84" s="2445" t="str" cm="1">
        <f t="array" aca="1" ref="EI84" ca="1">IFERROR(IF(BI84*fxVal_normal=_PL!BI84,"",IF(OR(BI84="", NOT(ISNUMBER(BI84)), ISERROR(BI84), $B84=""), "",
   IF($I84=1,
      IFBLANK(
         _xldudf_CX_PUSH(BI84*fxVal_normal, CX_ENTITY, $B84, BI$11, BI$14, BI$75,),
         ""
      ),
      IF($I84=2,
         IFBLANK(
            _xldudf_CX_PUSH(BI84, CX_ENTITY, $B84, BI$11, BI$14, BI$75,),
            ""
         ),
         IF($I84=3,
            "",
            IFBLANK(
               _xldudf_CX_PUSH(BI84, CX_ENTITY, $B84, BI$11, BI$14, BI$75,),
               ""
            )
         )
      )
   )
)),"")</f>
        <v/>
      </c>
      <c r="EJ84" s="2445" t="str" cm="1">
        <f t="array" aca="1" ref="EJ84" ca="1">IFERROR(IF(BJ84*fxVal_normal=_PL!BJ84,"",IF(OR(BJ84="", NOT(ISNUMBER(BJ84)), ISERROR(BJ84), $B84=""), "",
   IF($I84=1,
      IFBLANK(
         _xldudf_CX_PUSH(BJ84*fxVal_normal, CX_ENTITY, $B84, BJ$11, BJ$14, BJ$75,),
         ""
      ),
      IF($I84=2,
         IFBLANK(
            _xldudf_CX_PUSH(BJ84, CX_ENTITY, $B84, BJ$11, BJ$14, BJ$75,),
            ""
         ),
         IF($I84=3,
            "",
            IFBLANK(
               _xldudf_CX_PUSH(BJ84, CX_ENTITY, $B84, BJ$11, BJ$14, BJ$75,),
               ""
            )
         )
      )
   )
)),"")</f>
        <v/>
      </c>
      <c r="EK84" s="2445" t="str" cm="1">
        <f t="array" aca="1" ref="EK84" ca="1">IFERROR(IF(BK84*fxVal_normal=_PL!BK84,"",IF(OR(BK84="", NOT(ISNUMBER(BK84)), ISERROR(BK84), $B84=""), "",
   IF($I84=1,
      IFBLANK(
         _xldudf_CX_PUSH(BK84*fxVal_normal, CX_ENTITY, $B84, BK$11, BK$14, BK$75,),
         ""
      ),
      IF($I84=2,
         IFBLANK(
            _xldudf_CX_PUSH(BK84, CX_ENTITY, $B84, BK$11, BK$14, BK$75,),
            ""
         ),
         IF($I84=3,
            "",
            IFBLANK(
               _xldudf_CX_PUSH(BK84, CX_ENTITY, $B84, BK$11, BK$14, BK$75,),
               ""
            )
         )
      )
   )
)),"")</f>
        <v/>
      </c>
      <c r="EL84" s="2445" t="str" cm="1">
        <f t="array" aca="1" ref="EL84" ca="1">IFERROR(IF(BL84*fxVal_normal=_PL!BL84,"",IF(OR(BL84="", NOT(ISNUMBER(BL84)), ISERROR(BL84), $B84=""), "",
   IF($I84=1,
      IFBLANK(
         _xldudf_CX_PUSH(BL84*fxVal_normal, CX_ENTITY, $B84, BL$11, BL$14, BL$75,),
         ""
      ),
      IF($I84=2,
         IFBLANK(
            _xldudf_CX_PUSH(BL84, CX_ENTITY, $B84, BL$11, BL$14, BL$75,),
            ""
         ),
         IF($I84=3,
            "",
            IFBLANK(
               _xldudf_CX_PUSH(BL84, CX_ENTITY, $B84, BL$11, BL$14, BL$75,),
               ""
            )
         )
      )
   )
)),"")</f>
        <v/>
      </c>
      <c r="EM84" s="2445" t="str" cm="1">
        <f t="array" aca="1" ref="EM84" ca="1">IFERROR(IF(BM84*fxVal_normal=_PL!BM84,"",IF(OR(BM84="", NOT(ISNUMBER(BM84)), ISERROR(BM84), $B84=""), "",
   IF($I84=1,
      IFBLANK(
         _xldudf_CX_PUSH(BM84*fxVal_normal, CX_ENTITY, $B84, BM$11, BM$14, BM$75,),
         ""
      ),
      IF($I84=2,
         IFBLANK(
            _xldudf_CX_PUSH(BM84, CX_ENTITY, $B84, BM$11, BM$14, BM$75,),
            ""
         ),
         IF($I84=3,
            "",
            IFBLANK(
               _xldudf_CX_PUSH(BM84, CX_ENTITY, $B84, BM$11, BM$14, BM$75,),
               ""
            )
         )
      )
   )
)),"")</f>
        <v/>
      </c>
      <c r="EN84" s="2445" t="str" cm="1">
        <f t="array" aca="1" ref="EN84" ca="1">IFERROR(IF(BN84*fxVal_normal=_PL!BN84,"",IF(OR(BN84="", NOT(ISNUMBER(BN84)), ISERROR(BN84), $B84=""), "",
   IF($I84=1,
      IFBLANK(
         _xldudf_CX_PUSH(BN84*fxVal_normal, CX_ENTITY, $B84, BN$11, BN$14, BN$75,),
         ""
      ),
      IF($I84=2,
         IFBLANK(
            _xldudf_CX_PUSH(BN84, CX_ENTITY, $B84, BN$11, BN$14, BN$75,),
            ""
         ),
         IF($I84=3,
            "",
            IFBLANK(
               _xldudf_CX_PUSH(BN84, CX_ENTITY, $B84, BN$11, BN$14, BN$75,),
               ""
            )
         )
      )
   )
)),"")</f>
        <v/>
      </c>
    </row>
    <row r="85" spans="1:144" ht="21" customHeight="1">
      <c r="A85" s="1625"/>
      <c r="B85" s="2501">
        <f>_xlfn.LET(
_xlpm.IsNotAttrDynamic, D85="",
_xlpm.Attr,_PL!F85,
_xlpm.NotInUse,Y85=D85,
_xlpm.RESULT, IF(_xlpm.IsNotAttrDynamic, _xlpm.Attr, IF( _xlpm.NotInUse, "", Y85)
),IF(_xlpm.RESULT ="", "", _xlpm.RESULT))</f>
        <v>2</v>
      </c>
      <c r="C85" s="2501" t="str" cm="1">
        <f t="array" ref="C85">IFBLANK(_PL!C85,"")</f>
        <v>EBITDA Adjustment Type I - Label 4</v>
      </c>
      <c r="D85" s="2506" t="str">
        <f t="shared" si="32"/>
        <v>Please select or type in or leave as blank (4)</v>
      </c>
      <c r="E85" s="2440" t="e" cm="1">
        <f t="array" aca="1" ref="E8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)($AD85:$CQ85, Z85)</f>
        <v>#NAME?</v>
      </c>
      <c r="F85" s="578"/>
      <c r="G85" s="578"/>
      <c r="H85" s="401">
        <v>0</v>
      </c>
      <c r="I85" s="401">
        <v>1</v>
      </c>
      <c r="J85" s="401" cm="1">
        <f t="array" ref="J85">IFBLANK( Z85,"")</f>
        <v>-1</v>
      </c>
      <c r="K85" s="578" t="str">
        <f t="shared" si="33"/>
        <v>Yes</v>
      </c>
      <c r="L85" s="37"/>
      <c r="N85" s="158"/>
      <c r="O85" s="101"/>
      <c r="P85" s="52"/>
      <c r="Q85" s="101"/>
      <c r="R85" s="101"/>
      <c r="S85" s="101"/>
      <c r="T85" s="101"/>
      <c r="U85" s="39"/>
      <c r="V85" s="37"/>
      <c r="W85" s="91" t="str">
        <f t="shared" si="28"/>
        <v>Budget</v>
      </c>
      <c r="X85" s="2081" t="str">
        <f>_PL!X85</f>
        <v>a</v>
      </c>
      <c r="Y85" s="1134">
        <f t="shared" si="34"/>
        <v>2</v>
      </c>
      <c r="Z85" s="198" cm="1">
        <f t="array" ref="Z85">_xlfn.SWITCH(
    TRUE,
    _PL!$L85=TRUE, 1,
    _PL!$L85=FALSE,-1,
    _PL!$L85=-1,0,
""
)</f>
        <v>-1</v>
      </c>
      <c r="AA85" s="200"/>
      <c r="AB85" s="2507">
        <f t="shared" si="35"/>
        <v>2</v>
      </c>
      <c r="AC85" s="2508" t="str" cm="1">
        <f t="array" aca="1" ref="AC85" ca="1">_xlfn.LET(
_xlpm._termname, $AB85,
_xlpm._iconname, "find",
_xlpm._icon, fx_getIcon(_xlpm._iconname),
_xlpm._location, _xlfn.XLOOKUP(LOWER(_xlpm._termname), LOWER(tbl_acctDef[Term]),tbl_acctDef[Term]),
_xlpm._hyperlink, HYPERLINK("#"&amp;CELL("address",_xlpm._location), _xlpm._icon),
IFERROR(_xlpm._hyperlink,"")
)</f>
        <v/>
      </c>
      <c r="AD85" s="2441">
        <v>1</v>
      </c>
      <c r="AE85" s="2441">
        <v>1</v>
      </c>
      <c r="AF85" s="2441">
        <v>1</v>
      </c>
      <c r="AG85" s="2441">
        <v>1</v>
      </c>
      <c r="AH85" s="2441">
        <v>1</v>
      </c>
      <c r="AI85" s="2441">
        <v>1</v>
      </c>
      <c r="AJ85" s="2441">
        <v>1</v>
      </c>
      <c r="AK85" s="2441">
        <v>1</v>
      </c>
      <c r="AL85" s="2441">
        <v>1</v>
      </c>
      <c r="AM85" s="2441">
        <v>1</v>
      </c>
      <c r="AN85" s="2441">
        <v>1</v>
      </c>
      <c r="AO85" s="2441">
        <v>1</v>
      </c>
      <c r="AP85" s="2441">
        <v>1</v>
      </c>
      <c r="AQ85" s="2441">
        <v>1</v>
      </c>
      <c r="AR85" s="2441">
        <v>1</v>
      </c>
      <c r="AS85" s="2441">
        <v>1</v>
      </c>
      <c r="AT85" s="2441">
        <v>1</v>
      </c>
      <c r="AU85" s="2441">
        <v>1</v>
      </c>
      <c r="AV85" s="2441">
        <v>1</v>
      </c>
      <c r="AW85" s="2441">
        <v>1</v>
      </c>
      <c r="AX85" s="2441">
        <v>1</v>
      </c>
      <c r="AY85" s="2441">
        <v>1</v>
      </c>
      <c r="AZ85" s="2441">
        <v>1</v>
      </c>
      <c r="BA85" s="2441">
        <v>1</v>
      </c>
      <c r="BB85" s="2441">
        <v>1</v>
      </c>
      <c r="BC85" s="2441">
        <v>1</v>
      </c>
      <c r="BD85" s="2441">
        <v>1</v>
      </c>
      <c r="BE85" s="2441">
        <v>1</v>
      </c>
      <c r="BF85" s="2441">
        <v>1</v>
      </c>
      <c r="BG85" s="2441">
        <v>1</v>
      </c>
      <c r="BH85" s="2441">
        <v>1</v>
      </c>
      <c r="BI85" s="2441">
        <v>1</v>
      </c>
      <c r="BJ85" s="2441">
        <v>1</v>
      </c>
      <c r="BK85" s="2441">
        <v>1</v>
      </c>
      <c r="BL85" s="2441">
        <v>1</v>
      </c>
      <c r="BM85" s="2441">
        <v>1</v>
      </c>
      <c r="BN85" s="2441">
        <v>1</v>
      </c>
      <c r="BO85" s="2442"/>
      <c r="BP85" s="2442"/>
      <c r="BQ85" s="2442"/>
      <c r="BR85" s="2442"/>
      <c r="BS85" s="2442"/>
      <c r="BT85" s="2442"/>
      <c r="BU85" s="2442"/>
      <c r="BV85" s="2442"/>
      <c r="BW85" s="2442"/>
      <c r="BX85" s="2442"/>
      <c r="BY85" s="2442"/>
      <c r="BZ85" s="2442"/>
      <c r="CA85" s="34"/>
      <c r="CC85" s="33"/>
      <c r="CD85" s="1772" t="e" cm="1">
        <f t="array" aca="1" ref="CD85" ca="1">_xlfn.LET( _xlpm.CheckBlank, SUM(PL!$AD85:$BN85) = 0, IF(_xlpm.CheckBlank, "", SUM(_xlfn._xlws.FILTER(PL!$AD85:$BN85,(YEAR(PL!$AD$12:$BN$12)=PL!CD$12)*(array_timeline&lt;=PL!CD$11)))))</f>
        <v>#NAME?</v>
      </c>
      <c r="CE85" s="1772" t="e" cm="1">
        <f t="array" aca="1" ref="CE85" ca="1">_xlfn.LET( _xlpm.CheckBlank, SUM(PL!$AD85:$BN85) = 0, IF(_xlpm.CheckBlank, "", SUM(_xlfn._xlws.FILTER(PL!$AD85:$BN85,(YEAR(PL!$AD$12:$BN$12)=PL!CE$12)*(array_timeline&lt;=PL!CE$11)))))</f>
        <v>#NAME?</v>
      </c>
      <c r="CF85" s="88"/>
      <c r="CG85" s="1461" t="e" cm="1">
        <f t="array" aca="1" ref="CG85" ca="1">_xlfn.LET( _xlpm.CheckBlank, SUM(PL!$AD85:$BN85) =0, IF(_xlpm.CheckBlank, "", SUM(_xlfn._xlws.FILTER(PL!$AD85:$BN85,(YEAR(PL!$AD$12:$BN$12)=PL!CG$12)*(array_timeline&lt;=PL!CG$11)))))</f>
        <v>#NAME?</v>
      </c>
      <c r="CH85" s="1461" t="e" cm="1">
        <f t="array" aca="1" ref="CH85" ca="1">_xlfn.LET( _xlpm.CheckBlank, SUM(PL!$AD85:$BN85) =0, IF(_xlpm.CheckBlank, "", SUM(_xlfn._xlws.FILTER(PL!$AD85:$BN85,(YEAR(PL!$AD$12:$BN$12)=PL!CH$12)*(array_timeline&lt;=PL!CH$11)))))</f>
        <v>#NAME?</v>
      </c>
      <c r="CI85" s="88"/>
      <c r="CJ85" s="1461" cm="1">
        <f t="array" ref="CJ85">_xlfn.LET( _xlpm.CheckBlank, SUM(PL!$AD85:$BN85) = 0, IF(_xlpm.CheckBlank, "", SUM(_xlfn.TAKE(_xlfn.DROP(PL!$AD85:$BN85, ,-DATEDIFF(PL!CJ$11, val_asOfDate,"M")),1,-12))))</f>
        <v>12</v>
      </c>
      <c r="CK85" s="1461" cm="1">
        <f t="array" ref="CK85">_xlfn.LET( _xlpm.CheckBlank, SUM(PL!$AD85:$BN85) = 0, IF(_xlpm.CheckBlank, "", SUM(_xlfn.TAKE(_xlfn.DROP(PL!$AD85:$BN85, ,-DATEDIFF(PL!CK$11, val_asOfDate,"M")),1,-12))))</f>
        <v>12</v>
      </c>
      <c r="CL85" s="88"/>
      <c r="CM85" s="2372">
        <f t="shared" si="26"/>
        <v>1</v>
      </c>
      <c r="CN85" s="2372">
        <f t="shared" si="23"/>
        <v>1</v>
      </c>
      <c r="CO85" s="1169"/>
      <c r="CP85" s="2372">
        <f t="shared" si="27"/>
        <v>1</v>
      </c>
      <c r="CQ85" s="2372">
        <f t="shared" si="24"/>
        <v>1</v>
      </c>
      <c r="CR85" s="34"/>
      <c r="CS85" s="2056"/>
      <c r="CT85" s="2447" t="e" cm="1">
        <f t="array" aca="1" ref="CT85" ca="1">IF(ISNUMBER(SEARCH("Select",$Y85)),"",_xldudf_CX_PUSH($Y85,CX_ENTITY,C85,val_asOfDate))</f>
        <v>#NAME?</v>
      </c>
      <c r="CU85" s="2447" t="e" cm="1">
        <f t="array" aca="1" ref="CU85" ca="1">IF(ISNUMBER(SEARCH("Select",$Y85)),"",_xldudf_CX_PUSH($Y85,CX_ENTITY,C85,EOMONTH(val_asOfDate,1)))</f>
        <v>#NAME?</v>
      </c>
      <c r="CV85" s="2447" t="e" cm="1">
        <f t="array" aca="1" ref="CV85" ca="1">IF(ISNUMBER(SEARCH("Select",$Y85)),"",_xldudf_CX_PUSH($Y85,CX_ENTITY,C85,EOMONTH(val_asOfDate,2)))</f>
        <v>#NAME?</v>
      </c>
      <c r="CW85" s="2447" t="e" cm="1">
        <f t="array" aca="1" ref="CW85" ca="1">IF(ISNUMBER(SEARCH("Select",$Y85)),"",_xldudf_CX_PUSH($Y85,CX_ENTITY,C85,EOMONTH(val_asOfDate,3)))</f>
        <v>#NAME?</v>
      </c>
      <c r="CX85" s="2443"/>
      <c r="CY85" s="1880"/>
      <c r="CZ85" s="1880"/>
      <c r="DA85" s="1880"/>
      <c r="DB85" s="1880"/>
      <c r="DC85" s="2121"/>
      <c r="DD85" s="2445" t="str" cm="1">
        <f t="array" aca="1" ref="DD85" ca="1">IFERROR(IF(AD85*fxVal_normal=_PL!AD85,"",IF(OR(AD85="", NOT(ISNUMBER(AD85)), ISERROR(AD85), $B85=""), "",
   IF($I85=1,
      IFBLANK(
         _xldudf_CX_PUSH(AD85*fxVal_normal, CX_ENTITY, $B85, AD$11, AD$14, AD$75,),
         ""
      ),
      IF($I85=2,
         IFBLANK(
            _xldudf_CX_PUSH(AD85, CX_ENTITY, $B85, AD$11, AD$14, AD$75,),
            ""
         ),
         IF($I85=3,
            "",
            IFBLANK(
               _xldudf_CX_PUSH(AD85, CX_ENTITY, $B85, AD$11, AD$14, AD$75,),
               ""
            )
         )
      )
   )
)),"")</f>
        <v/>
      </c>
      <c r="DE85" s="2445" t="str" cm="1">
        <f t="array" aca="1" ref="DE85" ca="1">IFERROR(IF(AE85*fxVal_normal=_PL!AE85,"",IF(OR(AE85="", NOT(ISNUMBER(AE85)), ISERROR(AE85), $B85=""), "",
   IF($I85=1,
      IFBLANK(
         _xldudf_CX_PUSH(AE85*fxVal_normal, CX_ENTITY, $B85, AE$11, AE$14, AE$75,),
         ""
      ),
      IF($I85=2,
         IFBLANK(
            _xldudf_CX_PUSH(AE85, CX_ENTITY, $B85, AE$11, AE$14, AE$75,),
            ""
         ),
         IF($I85=3,
            "",
            IFBLANK(
               _xldudf_CX_PUSH(AE85, CX_ENTITY, $B85, AE$11, AE$14, AE$75,),
               ""
            )
         )
      )
   )
)),"")</f>
        <v/>
      </c>
      <c r="DF85" s="2445" t="str" cm="1">
        <f t="array" aca="1" ref="DF85" ca="1">IFERROR(IF(AF85*fxVal_normal=_PL!AF85,"",IF(OR(AF85="", NOT(ISNUMBER(AF85)), ISERROR(AF85), $B85=""), "",
   IF($I85=1,
      IFBLANK(
         _xldudf_CX_PUSH(AF85*fxVal_normal, CX_ENTITY, $B85, AF$11, AF$14, AF$75,),
         ""
      ),
      IF($I85=2,
         IFBLANK(
            _xldudf_CX_PUSH(AF85, CX_ENTITY, $B85, AF$11, AF$14, AF$75,),
            ""
         ),
         IF($I85=3,
            "",
            IFBLANK(
               _xldudf_CX_PUSH(AF85, CX_ENTITY, $B85, AF$11, AF$14, AF$75,),
               ""
            )
         )
      )
   )
)),"")</f>
        <v/>
      </c>
      <c r="DG85" s="2445" t="str" cm="1">
        <f t="array" aca="1" ref="DG85" ca="1">IFERROR(IF(AG85*fxVal_normal=_PL!AG85,"",IF(OR(AG85="", NOT(ISNUMBER(AG85)), ISERROR(AG85), $B85=""), "",
   IF($I85=1,
      IFBLANK(
         _xldudf_CX_PUSH(AG85*fxVal_normal, CX_ENTITY, $B85, AG$11, AG$14, AG$75,),
         ""
      ),
      IF($I85=2,
         IFBLANK(
            _xldudf_CX_PUSH(AG85, CX_ENTITY, $B85, AG$11, AG$14, AG$75,),
            ""
         ),
         IF($I85=3,
            "",
            IFBLANK(
               _xldudf_CX_PUSH(AG85, CX_ENTITY, $B85, AG$11, AG$14, AG$75,),
               ""
            )
         )
      )
   )
)),"")</f>
        <v/>
      </c>
      <c r="DH85" s="2445" t="str" cm="1">
        <f t="array" aca="1" ref="DH85" ca="1">IFERROR(IF(AH85*fxVal_normal=_PL!AH85,"",IF(OR(AH85="", NOT(ISNUMBER(AH85)), ISERROR(AH85), $B85=""), "",
   IF($I85=1,
      IFBLANK(
         _xldudf_CX_PUSH(AH85*fxVal_normal, CX_ENTITY, $B85, AH$11, AH$14, AH$75,),
         ""
      ),
      IF($I85=2,
         IFBLANK(
            _xldudf_CX_PUSH(AH85, CX_ENTITY, $B85, AH$11, AH$14, AH$75,),
            ""
         ),
         IF($I85=3,
            "",
            IFBLANK(
               _xldudf_CX_PUSH(AH85, CX_ENTITY, $B85, AH$11, AH$14, AH$75,),
               ""
            )
         )
      )
   )
)),"")</f>
        <v/>
      </c>
      <c r="DI85" s="2445" t="str" cm="1">
        <f t="array" aca="1" ref="DI85" ca="1">IFERROR(IF(AI85*fxVal_normal=_PL!AI85,"",IF(OR(AI85="", NOT(ISNUMBER(AI85)), ISERROR(AI85), $B85=""), "",
   IF($I85=1,
      IFBLANK(
         _xldudf_CX_PUSH(AI85*fxVal_normal, CX_ENTITY, $B85, AI$11, AI$14, AI$75,),
         ""
      ),
      IF($I85=2,
         IFBLANK(
            _xldudf_CX_PUSH(AI85, CX_ENTITY, $B85, AI$11, AI$14, AI$75,),
            ""
         ),
         IF($I85=3,
            "",
            IFBLANK(
               _xldudf_CX_PUSH(AI85, CX_ENTITY, $B85, AI$11, AI$14, AI$75,),
               ""
            )
         )
      )
   )
)),"")</f>
        <v/>
      </c>
      <c r="DJ85" s="2445" t="str" cm="1">
        <f t="array" aca="1" ref="DJ85" ca="1">IFERROR(IF(AJ85*fxVal_normal=_PL!AJ85,"",IF(OR(AJ85="", NOT(ISNUMBER(AJ85)), ISERROR(AJ85), $B85=""), "",
   IF($I85=1,
      IFBLANK(
         _xldudf_CX_PUSH(AJ85*fxVal_normal, CX_ENTITY, $B85, AJ$11, AJ$14, AJ$75,),
         ""
      ),
      IF($I85=2,
         IFBLANK(
            _xldudf_CX_PUSH(AJ85, CX_ENTITY, $B85, AJ$11, AJ$14, AJ$75,),
            ""
         ),
         IF($I85=3,
            "",
            IFBLANK(
               _xldudf_CX_PUSH(AJ85, CX_ENTITY, $B85, AJ$11, AJ$14, AJ$75,),
               ""
            )
         )
      )
   )
)),"")</f>
        <v/>
      </c>
      <c r="DK85" s="2445" t="str" cm="1">
        <f t="array" aca="1" ref="DK85" ca="1">IFERROR(IF(AK85*fxVal_normal=_PL!AK85,"",IF(OR(AK85="", NOT(ISNUMBER(AK85)), ISERROR(AK85), $B85=""), "",
   IF($I85=1,
      IFBLANK(
         _xldudf_CX_PUSH(AK85*fxVal_normal, CX_ENTITY, $B85, AK$11, AK$14, AK$75,),
         ""
      ),
      IF($I85=2,
         IFBLANK(
            _xldudf_CX_PUSH(AK85, CX_ENTITY, $B85, AK$11, AK$14, AK$75,),
            ""
         ),
         IF($I85=3,
            "",
            IFBLANK(
               _xldudf_CX_PUSH(AK85, CX_ENTITY, $B85, AK$11, AK$14, AK$75,),
               ""
            )
         )
      )
   )
)),"")</f>
        <v/>
      </c>
      <c r="DL85" s="2445" t="str" cm="1">
        <f t="array" aca="1" ref="DL85" ca="1">IFERROR(IF(AL85*fxVal_normal=_PL!AL85,"",IF(OR(AL85="", NOT(ISNUMBER(AL85)), ISERROR(AL85), $B85=""), "",
   IF($I85=1,
      IFBLANK(
         _xldudf_CX_PUSH(AL85*fxVal_normal, CX_ENTITY, $B85, AL$11, AL$14, AL$75,),
         ""
      ),
      IF($I85=2,
         IFBLANK(
            _xldudf_CX_PUSH(AL85, CX_ENTITY, $B85, AL$11, AL$14, AL$75,),
            ""
         ),
         IF($I85=3,
            "",
            IFBLANK(
               _xldudf_CX_PUSH(AL85, CX_ENTITY, $B85, AL$11, AL$14, AL$75,),
               ""
            )
         )
      )
   )
)),"")</f>
        <v/>
      </c>
      <c r="DM85" s="2445" t="str" cm="1">
        <f t="array" aca="1" ref="DM85" ca="1">IFERROR(IF(AM85*fxVal_normal=_PL!AM85,"",IF(OR(AM85="", NOT(ISNUMBER(AM85)), ISERROR(AM85), $B85=""), "",
   IF($I85=1,
      IFBLANK(
         _xldudf_CX_PUSH(AM85*fxVal_normal, CX_ENTITY, $B85, AM$11, AM$14, AM$75,),
         ""
      ),
      IF($I85=2,
         IFBLANK(
            _xldudf_CX_PUSH(AM85, CX_ENTITY, $B85, AM$11, AM$14, AM$75,),
            ""
         ),
         IF($I85=3,
            "",
            IFBLANK(
               _xldudf_CX_PUSH(AM85, CX_ENTITY, $B85, AM$11, AM$14, AM$75,),
               ""
            )
         )
      )
   )
)),"")</f>
        <v/>
      </c>
      <c r="DN85" s="2445" t="str" cm="1">
        <f t="array" aca="1" ref="DN85" ca="1">IFERROR(IF(AN85*fxVal_normal=_PL!AN85,"",IF(OR(AN85="", NOT(ISNUMBER(AN85)), ISERROR(AN85), $B85=""), "",
   IF($I85=1,
      IFBLANK(
         _xldudf_CX_PUSH(AN85*fxVal_normal, CX_ENTITY, $B85, AN$11, AN$14, AN$75,),
         ""
      ),
      IF($I85=2,
         IFBLANK(
            _xldudf_CX_PUSH(AN85, CX_ENTITY, $B85, AN$11, AN$14, AN$75,),
            ""
         ),
         IF($I85=3,
            "",
            IFBLANK(
               _xldudf_CX_PUSH(AN85, CX_ENTITY, $B85, AN$11, AN$14, AN$75,),
               ""
            )
         )
      )
   )
)),"")</f>
        <v/>
      </c>
      <c r="DO85" s="2445" t="str" cm="1">
        <f t="array" aca="1" ref="DO85" ca="1">IFERROR(IF(AO85*fxVal_normal=_PL!AO85,"",IF(OR(AO85="", NOT(ISNUMBER(AO85)), ISERROR(AO85), $B85=""), "",
   IF($I85=1,
      IFBLANK(
         _xldudf_CX_PUSH(AO85*fxVal_normal, CX_ENTITY, $B85, AO$11, AO$14, AO$75,),
         ""
      ),
      IF($I85=2,
         IFBLANK(
            _xldudf_CX_PUSH(AO85, CX_ENTITY, $B85, AO$11, AO$14, AO$75,),
            ""
         ),
         IF($I85=3,
            "",
            IFBLANK(
               _xldudf_CX_PUSH(AO85, CX_ENTITY, $B85, AO$11, AO$14, AO$75,),
               ""
            )
         )
      )
   )
)),"")</f>
        <v/>
      </c>
      <c r="DP85" s="2445" t="str" cm="1">
        <f t="array" aca="1" ref="DP85" ca="1">IFERROR(IF(AP85*fxVal_normal=_PL!AP85,"",IF(OR(AP85="", NOT(ISNUMBER(AP85)), ISERROR(AP85), $B85=""), "",
   IF($I85=1,
      IFBLANK(
         _xldudf_CX_PUSH(AP85*fxVal_normal, CX_ENTITY, $B85, AP$11, AP$14, AP$75,),
         ""
      ),
      IF($I85=2,
         IFBLANK(
            _xldudf_CX_PUSH(AP85, CX_ENTITY, $B85, AP$11, AP$14, AP$75,),
            ""
         ),
         IF($I85=3,
            "",
            IFBLANK(
               _xldudf_CX_PUSH(AP85, CX_ENTITY, $B85, AP$11, AP$14, AP$75,),
               ""
            )
         )
      )
   )
)),"")</f>
        <v/>
      </c>
      <c r="DQ85" s="2445" t="str" cm="1">
        <f t="array" aca="1" ref="DQ85" ca="1">IFERROR(IF(AQ85*fxVal_normal=_PL!AQ85,"",IF(OR(AQ85="", NOT(ISNUMBER(AQ85)), ISERROR(AQ85), $B85=""), "",
   IF($I85=1,
      IFBLANK(
         _xldudf_CX_PUSH(AQ85*fxVal_normal, CX_ENTITY, $B85, AQ$11, AQ$14, AQ$75,),
         ""
      ),
      IF($I85=2,
         IFBLANK(
            _xldudf_CX_PUSH(AQ85, CX_ENTITY, $B85, AQ$11, AQ$14, AQ$75,),
            ""
         ),
         IF($I85=3,
            "",
            IFBLANK(
               _xldudf_CX_PUSH(AQ85, CX_ENTITY, $B85, AQ$11, AQ$14, AQ$75,),
               ""
            )
         )
      )
   )
)),"")</f>
        <v/>
      </c>
      <c r="DR85" s="2445" t="str" cm="1">
        <f t="array" aca="1" ref="DR85" ca="1">IFERROR(IF(AR85*fxVal_normal=_PL!AR85,"",IF(OR(AR85="", NOT(ISNUMBER(AR85)), ISERROR(AR85), $B85=""), "",
   IF($I85=1,
      IFBLANK(
         _xldudf_CX_PUSH(AR85*fxVal_normal, CX_ENTITY, $B85, AR$11, AR$14, AR$75,),
         ""
      ),
      IF($I85=2,
         IFBLANK(
            _xldudf_CX_PUSH(AR85, CX_ENTITY, $B85, AR$11, AR$14, AR$75,),
            ""
         ),
         IF($I85=3,
            "",
            IFBLANK(
               _xldudf_CX_PUSH(AR85, CX_ENTITY, $B85, AR$11, AR$14, AR$75,),
               ""
            )
         )
      )
   )
)),"")</f>
        <v/>
      </c>
      <c r="DS85" s="2445" t="str" cm="1">
        <f t="array" aca="1" ref="DS85" ca="1">IFERROR(IF(AS85*fxVal_normal=_PL!AS85,"",IF(OR(AS85="", NOT(ISNUMBER(AS85)), ISERROR(AS85), $B85=""), "",
   IF($I85=1,
      IFBLANK(
         _xldudf_CX_PUSH(AS85*fxVal_normal, CX_ENTITY, $B85, AS$11, AS$14, AS$75,),
         ""
      ),
      IF($I85=2,
         IFBLANK(
            _xldudf_CX_PUSH(AS85, CX_ENTITY, $B85, AS$11, AS$14, AS$75,),
            ""
         ),
         IF($I85=3,
            "",
            IFBLANK(
               _xldudf_CX_PUSH(AS85, CX_ENTITY, $B85, AS$11, AS$14, AS$75,),
               ""
            )
         )
      )
   )
)),"")</f>
        <v/>
      </c>
      <c r="DT85" s="2445" t="str" cm="1">
        <f t="array" aca="1" ref="DT85" ca="1">IFERROR(IF(AT85*fxVal_normal=_PL!AT85,"",IF(OR(AT85="", NOT(ISNUMBER(AT85)), ISERROR(AT85), $B85=""), "",
   IF($I85=1,
      IFBLANK(
         _xldudf_CX_PUSH(AT85*fxVal_normal, CX_ENTITY, $B85, AT$11, AT$14, AT$75,),
         ""
      ),
      IF($I85=2,
         IFBLANK(
            _xldudf_CX_PUSH(AT85, CX_ENTITY, $B85, AT$11, AT$14, AT$75,),
            ""
         ),
         IF($I85=3,
            "",
            IFBLANK(
               _xldudf_CX_PUSH(AT85, CX_ENTITY, $B85, AT$11, AT$14, AT$75,),
               ""
            )
         )
      )
   )
)),"")</f>
        <v/>
      </c>
      <c r="DU85" s="2445" t="str" cm="1">
        <f t="array" aca="1" ref="DU85" ca="1">IFERROR(IF(AU85*fxVal_normal=_PL!AU85,"",IF(OR(AU85="", NOT(ISNUMBER(AU85)), ISERROR(AU85), $B85=""), "",
   IF($I85=1,
      IFBLANK(
         _xldudf_CX_PUSH(AU85*fxVal_normal, CX_ENTITY, $B85, AU$11, AU$14, AU$75,),
         ""
      ),
      IF($I85=2,
         IFBLANK(
            _xldudf_CX_PUSH(AU85, CX_ENTITY, $B85, AU$11, AU$14, AU$75,),
            ""
         ),
         IF($I85=3,
            "",
            IFBLANK(
               _xldudf_CX_PUSH(AU85, CX_ENTITY, $B85, AU$11, AU$14, AU$75,),
               ""
            )
         )
      )
   )
)),"")</f>
        <v/>
      </c>
      <c r="DV85" s="2445" t="str" cm="1">
        <f t="array" aca="1" ref="DV85" ca="1">IFERROR(IF(AV85*fxVal_normal=_PL!AV85,"",IF(OR(AV85="", NOT(ISNUMBER(AV85)), ISERROR(AV85), $B85=""), "",
   IF($I85=1,
      IFBLANK(
         _xldudf_CX_PUSH(AV85*fxVal_normal, CX_ENTITY, $B85, AV$11, AV$14, AV$75,),
         ""
      ),
      IF($I85=2,
         IFBLANK(
            _xldudf_CX_PUSH(AV85, CX_ENTITY, $B85, AV$11, AV$14, AV$75,),
            ""
         ),
         IF($I85=3,
            "",
            IFBLANK(
               _xldudf_CX_PUSH(AV85, CX_ENTITY, $B85, AV$11, AV$14, AV$75,),
               ""
            )
         )
      )
   )
)),"")</f>
        <v/>
      </c>
      <c r="DW85" s="2445" t="str" cm="1">
        <f t="array" aca="1" ref="DW85" ca="1">IFERROR(IF(AW85*fxVal_normal=_PL!AW85,"",IF(OR(AW85="", NOT(ISNUMBER(AW85)), ISERROR(AW85), $B85=""), "",
   IF($I85=1,
      IFBLANK(
         _xldudf_CX_PUSH(AW85*fxVal_normal, CX_ENTITY, $B85, AW$11, AW$14, AW$75,),
         ""
      ),
      IF($I85=2,
         IFBLANK(
            _xldudf_CX_PUSH(AW85, CX_ENTITY, $B85, AW$11, AW$14, AW$75,),
            ""
         ),
         IF($I85=3,
            "",
            IFBLANK(
               _xldudf_CX_PUSH(AW85, CX_ENTITY, $B85, AW$11, AW$14, AW$75,),
               ""
            )
         )
      )
   )
)),"")</f>
        <v/>
      </c>
      <c r="DX85" s="2445" t="str" cm="1">
        <f t="array" aca="1" ref="DX85" ca="1">IFERROR(IF(AX85*fxVal_normal=_PL!AX85,"",IF(OR(AX85="", NOT(ISNUMBER(AX85)), ISERROR(AX85), $B85=""), "",
   IF($I85=1,
      IFBLANK(
         _xldudf_CX_PUSH(AX85*fxVal_normal, CX_ENTITY, $B85, AX$11, AX$14, AX$75,),
         ""
      ),
      IF($I85=2,
         IFBLANK(
            _xldudf_CX_PUSH(AX85, CX_ENTITY, $B85, AX$11, AX$14, AX$75,),
            ""
         ),
         IF($I85=3,
            "",
            IFBLANK(
               _xldudf_CX_PUSH(AX85, CX_ENTITY, $B85, AX$11, AX$14, AX$75,),
               ""
            )
         )
      )
   )
)),"")</f>
        <v/>
      </c>
      <c r="DY85" s="2445" t="str" cm="1">
        <f t="array" aca="1" ref="DY85" ca="1">IFERROR(IF(AY85*fxVal_normal=_PL!AY85,"",IF(OR(AY85="", NOT(ISNUMBER(AY85)), ISERROR(AY85), $B85=""), "",
   IF($I85=1,
      IFBLANK(
         _xldudf_CX_PUSH(AY85*fxVal_normal, CX_ENTITY, $B85, AY$11, AY$14, AY$75,),
         ""
      ),
      IF($I85=2,
         IFBLANK(
            _xldudf_CX_PUSH(AY85, CX_ENTITY, $B85, AY$11, AY$14, AY$75,),
            ""
         ),
         IF($I85=3,
            "",
            IFBLANK(
               _xldudf_CX_PUSH(AY85, CX_ENTITY, $B85, AY$11, AY$14, AY$75,),
               ""
            )
         )
      )
   )
)),"")</f>
        <v/>
      </c>
      <c r="DZ85" s="2445" t="str" cm="1">
        <f t="array" aca="1" ref="DZ85" ca="1">IFERROR(IF(AZ85*fxVal_normal=_PL!AZ85,"",IF(OR(AZ85="", NOT(ISNUMBER(AZ85)), ISERROR(AZ85), $B85=""), "",
   IF($I85=1,
      IFBLANK(
         _xldudf_CX_PUSH(AZ85*fxVal_normal, CX_ENTITY, $B85, AZ$11, AZ$14, AZ$75,),
         ""
      ),
      IF($I85=2,
         IFBLANK(
            _xldudf_CX_PUSH(AZ85, CX_ENTITY, $B85, AZ$11, AZ$14, AZ$75,),
            ""
         ),
         IF($I85=3,
            "",
            IFBLANK(
               _xldudf_CX_PUSH(AZ85, CX_ENTITY, $B85, AZ$11, AZ$14, AZ$75,),
               ""
            )
         )
      )
   )
)),"")</f>
        <v/>
      </c>
      <c r="EA85" s="2445" t="str" cm="1">
        <f t="array" aca="1" ref="EA85" ca="1">IFERROR(IF(BA85*fxVal_normal=_PL!BA85,"",IF(OR(BA85="", NOT(ISNUMBER(BA85)), ISERROR(BA85), $B85=""), "",
   IF($I85=1,
      IFBLANK(
         _xldudf_CX_PUSH(BA85*fxVal_normal, CX_ENTITY, $B85, BA$11, BA$14, BA$75,),
         ""
      ),
      IF($I85=2,
         IFBLANK(
            _xldudf_CX_PUSH(BA85, CX_ENTITY, $B85, BA$11, BA$14, BA$75,),
            ""
         ),
         IF($I85=3,
            "",
            IFBLANK(
               _xldudf_CX_PUSH(BA85, CX_ENTITY, $B85, BA$11, BA$14, BA$75,),
               ""
            )
         )
      )
   )
)),"")</f>
        <v/>
      </c>
      <c r="EB85" s="2445" t="str" cm="1">
        <f t="array" aca="1" ref="EB85" ca="1">IFERROR(IF(BB85*fxVal_normal=_PL!BB85,"",IF(OR(BB85="", NOT(ISNUMBER(BB85)), ISERROR(BB85), $B85=""), "",
   IF($I85=1,
      IFBLANK(
         _xldudf_CX_PUSH(BB85*fxVal_normal, CX_ENTITY, $B85, BB$11, BB$14, BB$75,),
         ""
      ),
      IF($I85=2,
         IFBLANK(
            _xldudf_CX_PUSH(BB85, CX_ENTITY, $B85, BB$11, BB$14, BB$75,),
            ""
         ),
         IF($I85=3,
            "",
            IFBLANK(
               _xldudf_CX_PUSH(BB85, CX_ENTITY, $B85, BB$11, BB$14, BB$75,),
               ""
            )
         )
      )
   )
)),"")</f>
        <v/>
      </c>
      <c r="EC85" s="2445" t="str" cm="1">
        <f t="array" aca="1" ref="EC85" ca="1">IFERROR(IF(BC85*fxVal_normal=_PL!BC85,"",IF(OR(BC85="", NOT(ISNUMBER(BC85)), ISERROR(BC85), $B85=""), "",
   IF($I85=1,
      IFBLANK(
         _xldudf_CX_PUSH(BC85*fxVal_normal, CX_ENTITY, $B85, BC$11, BC$14, BC$75,),
         ""
      ),
      IF($I85=2,
         IFBLANK(
            _xldudf_CX_PUSH(BC85, CX_ENTITY, $B85, BC$11, BC$14, BC$75,),
            ""
         ),
         IF($I85=3,
            "",
            IFBLANK(
               _xldudf_CX_PUSH(BC85, CX_ENTITY, $B85, BC$11, BC$14, BC$75,),
               ""
            )
         )
      )
   )
)),"")</f>
        <v/>
      </c>
      <c r="ED85" s="2445" t="str" cm="1">
        <f t="array" aca="1" ref="ED85" ca="1">IFERROR(IF(BD85*fxVal_normal=_PL!BD85,"",IF(OR(BD85="", NOT(ISNUMBER(BD85)), ISERROR(BD85), $B85=""), "",
   IF($I85=1,
      IFBLANK(
         _xldudf_CX_PUSH(BD85*fxVal_normal, CX_ENTITY, $B85, BD$11, BD$14, BD$75,),
         ""
      ),
      IF($I85=2,
         IFBLANK(
            _xldudf_CX_PUSH(BD85, CX_ENTITY, $B85, BD$11, BD$14, BD$75,),
            ""
         ),
         IF($I85=3,
            "",
            IFBLANK(
               _xldudf_CX_PUSH(BD85, CX_ENTITY, $B85, BD$11, BD$14, BD$75,),
               ""
            )
         )
      )
   )
)),"")</f>
        <v/>
      </c>
      <c r="EE85" s="2445" t="str" cm="1">
        <f t="array" aca="1" ref="EE85" ca="1">IFERROR(IF(BE85*fxVal_normal=_PL!BE85,"",IF(OR(BE85="", NOT(ISNUMBER(BE85)), ISERROR(BE85), $B85=""), "",
   IF($I85=1,
      IFBLANK(
         _xldudf_CX_PUSH(BE85*fxVal_normal, CX_ENTITY, $B85, BE$11, BE$14, BE$75,),
         ""
      ),
      IF($I85=2,
         IFBLANK(
            _xldudf_CX_PUSH(BE85, CX_ENTITY, $B85, BE$11, BE$14, BE$75,),
            ""
         ),
         IF($I85=3,
            "",
            IFBLANK(
               _xldudf_CX_PUSH(BE85, CX_ENTITY, $B85, BE$11, BE$14, BE$75,),
               ""
            )
         )
      )
   )
)),"")</f>
        <v/>
      </c>
      <c r="EF85" s="2445" t="str" cm="1">
        <f t="array" aca="1" ref="EF85" ca="1">IFERROR(IF(BF85*fxVal_normal=_PL!BF85,"",IF(OR(BF85="", NOT(ISNUMBER(BF85)), ISERROR(BF85), $B85=""), "",
   IF($I85=1,
      IFBLANK(
         _xldudf_CX_PUSH(BF85*fxVal_normal, CX_ENTITY, $B85, BF$11, BF$14, BF$75,),
         ""
      ),
      IF($I85=2,
         IFBLANK(
            _xldudf_CX_PUSH(BF85, CX_ENTITY, $B85, BF$11, BF$14, BF$75,),
            ""
         ),
         IF($I85=3,
            "",
            IFBLANK(
               _xldudf_CX_PUSH(BF85, CX_ENTITY, $B85, BF$11, BF$14, BF$75,),
               ""
            )
         )
      )
   )
)),"")</f>
        <v/>
      </c>
      <c r="EG85" s="2445" t="str" cm="1">
        <f t="array" aca="1" ref="EG85" ca="1">IFERROR(IF(BG85*fxVal_normal=_PL!BG85,"",IF(OR(BG85="", NOT(ISNUMBER(BG85)), ISERROR(BG85), $B85=""), "",
   IF($I85=1,
      IFBLANK(
         _xldudf_CX_PUSH(BG85*fxVal_normal, CX_ENTITY, $B85, BG$11, BG$14, BG$75,),
         ""
      ),
      IF($I85=2,
         IFBLANK(
            _xldudf_CX_PUSH(BG85, CX_ENTITY, $B85, BG$11, BG$14, BG$75,),
            ""
         ),
         IF($I85=3,
            "",
            IFBLANK(
               _xldudf_CX_PUSH(BG85, CX_ENTITY, $B85, BG$11, BG$14, BG$75,),
               ""
            )
         )
      )
   )
)),"")</f>
        <v/>
      </c>
      <c r="EH85" s="2445" t="str" cm="1">
        <f t="array" aca="1" ref="EH85" ca="1">IFERROR(IF(BH85*fxVal_normal=_PL!BH85,"",IF(OR(BH85="", NOT(ISNUMBER(BH85)), ISERROR(BH85), $B85=""), "",
   IF($I85=1,
      IFBLANK(
         _xldudf_CX_PUSH(BH85*fxVal_normal, CX_ENTITY, $B85, BH$11, BH$14, BH$75,),
         ""
      ),
      IF($I85=2,
         IFBLANK(
            _xldudf_CX_PUSH(BH85, CX_ENTITY, $B85, BH$11, BH$14, BH$75,),
            ""
         ),
         IF($I85=3,
            "",
            IFBLANK(
               _xldudf_CX_PUSH(BH85, CX_ENTITY, $B85, BH$11, BH$14, BH$75,),
               ""
            )
         )
      )
   )
)),"")</f>
        <v/>
      </c>
      <c r="EI85" s="2445" t="str" cm="1">
        <f t="array" aca="1" ref="EI85" ca="1">IFERROR(IF(BI85*fxVal_normal=_PL!BI85,"",IF(OR(BI85="", NOT(ISNUMBER(BI85)), ISERROR(BI85), $B85=""), "",
   IF($I85=1,
      IFBLANK(
         _xldudf_CX_PUSH(BI85*fxVal_normal, CX_ENTITY, $B85, BI$11, BI$14, BI$75,),
         ""
      ),
      IF($I85=2,
         IFBLANK(
            _xldudf_CX_PUSH(BI85, CX_ENTITY, $B85, BI$11, BI$14, BI$75,),
            ""
         ),
         IF($I85=3,
            "",
            IFBLANK(
               _xldudf_CX_PUSH(BI85, CX_ENTITY, $B85, BI$11, BI$14, BI$75,),
               ""
            )
         )
      )
   )
)),"")</f>
        <v/>
      </c>
      <c r="EJ85" s="2445" t="str" cm="1">
        <f t="array" aca="1" ref="EJ85" ca="1">IFERROR(IF(BJ85*fxVal_normal=_PL!BJ85,"",IF(OR(BJ85="", NOT(ISNUMBER(BJ85)), ISERROR(BJ85), $B85=""), "",
   IF($I85=1,
      IFBLANK(
         _xldudf_CX_PUSH(BJ85*fxVal_normal, CX_ENTITY, $B85, BJ$11, BJ$14, BJ$75,),
         ""
      ),
      IF($I85=2,
         IFBLANK(
            _xldudf_CX_PUSH(BJ85, CX_ENTITY, $B85, BJ$11, BJ$14, BJ$75,),
            ""
         ),
         IF($I85=3,
            "",
            IFBLANK(
               _xldudf_CX_PUSH(BJ85, CX_ENTITY, $B85, BJ$11, BJ$14, BJ$75,),
               ""
            )
         )
      )
   )
)),"")</f>
        <v/>
      </c>
      <c r="EK85" s="2445" t="str" cm="1">
        <f t="array" aca="1" ref="EK85" ca="1">IFERROR(IF(BK85*fxVal_normal=_PL!BK85,"",IF(OR(BK85="", NOT(ISNUMBER(BK85)), ISERROR(BK85), $B85=""), "",
   IF($I85=1,
      IFBLANK(
         _xldudf_CX_PUSH(BK85*fxVal_normal, CX_ENTITY, $B85, BK$11, BK$14, BK$75,),
         ""
      ),
      IF($I85=2,
         IFBLANK(
            _xldudf_CX_PUSH(BK85, CX_ENTITY, $B85, BK$11, BK$14, BK$75,),
            ""
         ),
         IF($I85=3,
            "",
            IFBLANK(
               _xldudf_CX_PUSH(BK85, CX_ENTITY, $B85, BK$11, BK$14, BK$75,),
               ""
            )
         )
      )
   )
)),"")</f>
        <v/>
      </c>
      <c r="EL85" s="2445" t="str" cm="1">
        <f t="array" aca="1" ref="EL85" ca="1">IFERROR(IF(BL85*fxVal_normal=_PL!BL85,"",IF(OR(BL85="", NOT(ISNUMBER(BL85)), ISERROR(BL85), $B85=""), "",
   IF($I85=1,
      IFBLANK(
         _xldudf_CX_PUSH(BL85*fxVal_normal, CX_ENTITY, $B85, BL$11, BL$14, BL$75,),
         ""
      ),
      IF($I85=2,
         IFBLANK(
            _xldudf_CX_PUSH(BL85, CX_ENTITY, $B85, BL$11, BL$14, BL$75,),
            ""
         ),
         IF($I85=3,
            "",
            IFBLANK(
               _xldudf_CX_PUSH(BL85, CX_ENTITY, $B85, BL$11, BL$14, BL$75,),
               ""
            )
         )
      )
   )
)),"")</f>
        <v/>
      </c>
      <c r="EM85" s="2445" t="str" cm="1">
        <f t="array" aca="1" ref="EM85" ca="1">IFERROR(IF(BM85*fxVal_normal=_PL!BM85,"",IF(OR(BM85="", NOT(ISNUMBER(BM85)), ISERROR(BM85), $B85=""), "",
   IF($I85=1,
      IFBLANK(
         _xldudf_CX_PUSH(BM85*fxVal_normal, CX_ENTITY, $B85, BM$11, BM$14, BM$75,),
         ""
      ),
      IF($I85=2,
         IFBLANK(
            _xldudf_CX_PUSH(BM85, CX_ENTITY, $B85, BM$11, BM$14, BM$75,),
            ""
         ),
         IF($I85=3,
            "",
            IFBLANK(
               _xldudf_CX_PUSH(BM85, CX_ENTITY, $B85, BM$11, BM$14, BM$75,),
               ""
            )
         )
      )
   )
)),"")</f>
        <v/>
      </c>
      <c r="EN85" s="2445" t="str" cm="1">
        <f t="array" aca="1" ref="EN85" ca="1">IFERROR(IF(BN85*fxVal_normal=_PL!BN85,"",IF(OR(BN85="", NOT(ISNUMBER(BN85)), ISERROR(BN85), $B85=""), "",
   IF($I85=1,
      IFBLANK(
         _xldudf_CX_PUSH(BN85*fxVal_normal, CX_ENTITY, $B85, BN$11, BN$14, BN$75,),
         ""
      ),
      IF($I85=2,
         IFBLANK(
            _xldudf_CX_PUSH(BN85, CX_ENTITY, $B85, BN$11, BN$14, BN$75,),
            ""
         ),
         IF($I85=3,
            "",
            IFBLANK(
               _xldudf_CX_PUSH(BN85, CX_ENTITY, $B85, BN$11, BN$14, BN$75,),
               ""
            )
         )
      )
   )
)),"")</f>
        <v/>
      </c>
    </row>
    <row r="86" spans="1:144" ht="21" customHeight="1">
      <c r="A86" s="1625"/>
      <c r="B86" s="2501">
        <f>_xlfn.LET(
_xlpm.IsNotAttrDynamic, D86="",
_xlpm.Attr,_PL!F86,
_xlpm.NotInUse,Y86=D86,
_xlpm.RESULT, IF(_xlpm.IsNotAttrDynamic, _xlpm.Attr, IF( _xlpm.NotInUse, "", Y86)
),IF(_xlpm.RESULT ="", "", _xlpm.RESULT))</f>
        <v>2</v>
      </c>
      <c r="C86" s="2501" t="str" cm="1">
        <f t="array" ref="C86">IFBLANK(_PL!C86,"")</f>
        <v>EBITDA Adjustment Type I - Label 5</v>
      </c>
      <c r="D86" s="2506" t="str">
        <f t="shared" si="32"/>
        <v>Please select or type in or leave as blank (5)</v>
      </c>
      <c r="E86" s="2440" t="e" cm="1">
        <f t="array" aca="1" ref="E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)($AD86:$CQ86, Z86)</f>
        <v>#NAME?</v>
      </c>
      <c r="F86" s="578"/>
      <c r="G86" s="578"/>
      <c r="H86" s="401">
        <v>0</v>
      </c>
      <c r="I86" s="401">
        <v>1</v>
      </c>
      <c r="J86" s="401" cm="1">
        <f t="array" ref="J86">IFBLANK( Z86,"")</f>
        <v>-1</v>
      </c>
      <c r="K86" s="578" t="str">
        <f t="shared" si="33"/>
        <v>Yes</v>
      </c>
      <c r="L86" s="37"/>
      <c r="N86" s="158"/>
      <c r="O86" s="101"/>
      <c r="P86" s="52"/>
      <c r="Q86" s="101"/>
      <c r="R86" s="126"/>
      <c r="S86" s="101"/>
      <c r="T86" s="101"/>
      <c r="U86" s="39"/>
      <c r="V86" s="37"/>
      <c r="W86" s="91" t="str">
        <f t="shared" si="28"/>
        <v>Budget</v>
      </c>
      <c r="X86" s="2081" t="str">
        <f>_PL!X86</f>
        <v>a</v>
      </c>
      <c r="Y86" s="1134">
        <f t="shared" si="34"/>
        <v>2</v>
      </c>
      <c r="Z86" s="198" cm="1">
        <f t="array" ref="Z86">_xlfn.SWITCH(
    TRUE,
    _PL!$L86=TRUE, 1,
    _PL!$L86=FALSE,-1,
    _PL!$L86=-1,0,
""
)</f>
        <v>-1</v>
      </c>
      <c r="AA86" s="200"/>
      <c r="AB86" s="2507">
        <f t="shared" si="35"/>
        <v>2</v>
      </c>
      <c r="AC86" s="2508" t="str" cm="1">
        <f t="array" aca="1" ref="AC86" ca="1">_xlfn.LET(
_xlpm._termname, $AB86,
_xlpm._iconname, "find",
_xlpm._icon, fx_getIcon(_xlpm._iconname),
_xlpm._location, _xlfn.XLOOKUP(LOWER(_xlpm._termname), LOWER(tbl_acctDef[Term]),tbl_acctDef[Term]),
_xlpm._hyperlink, HYPERLINK("#"&amp;CELL("address",_xlpm._location), _xlpm._icon),
IFERROR(_xlpm._hyperlink,"")
)</f>
        <v/>
      </c>
      <c r="AD86" s="2441">
        <v>1</v>
      </c>
      <c r="AE86" s="2441">
        <v>1</v>
      </c>
      <c r="AF86" s="2441">
        <v>1</v>
      </c>
      <c r="AG86" s="2441">
        <v>1</v>
      </c>
      <c r="AH86" s="2441">
        <v>1</v>
      </c>
      <c r="AI86" s="2441">
        <v>1</v>
      </c>
      <c r="AJ86" s="2441">
        <v>1</v>
      </c>
      <c r="AK86" s="2441">
        <v>1</v>
      </c>
      <c r="AL86" s="2441">
        <v>1</v>
      </c>
      <c r="AM86" s="2441">
        <v>1</v>
      </c>
      <c r="AN86" s="2441">
        <v>1</v>
      </c>
      <c r="AO86" s="2441">
        <v>1</v>
      </c>
      <c r="AP86" s="2441">
        <v>1</v>
      </c>
      <c r="AQ86" s="2441">
        <v>1</v>
      </c>
      <c r="AR86" s="2441">
        <v>1</v>
      </c>
      <c r="AS86" s="2441">
        <v>1</v>
      </c>
      <c r="AT86" s="2441">
        <v>1</v>
      </c>
      <c r="AU86" s="2441">
        <v>1</v>
      </c>
      <c r="AV86" s="2441">
        <v>1</v>
      </c>
      <c r="AW86" s="2441">
        <v>1</v>
      </c>
      <c r="AX86" s="2441">
        <v>1</v>
      </c>
      <c r="AY86" s="2441">
        <v>1</v>
      </c>
      <c r="AZ86" s="2441">
        <v>1</v>
      </c>
      <c r="BA86" s="2441">
        <v>1</v>
      </c>
      <c r="BB86" s="2441">
        <v>1</v>
      </c>
      <c r="BC86" s="2441">
        <v>1</v>
      </c>
      <c r="BD86" s="2441">
        <v>1</v>
      </c>
      <c r="BE86" s="2441">
        <v>1</v>
      </c>
      <c r="BF86" s="2441">
        <v>1</v>
      </c>
      <c r="BG86" s="2441">
        <v>1</v>
      </c>
      <c r="BH86" s="2441">
        <v>1</v>
      </c>
      <c r="BI86" s="2441">
        <v>1</v>
      </c>
      <c r="BJ86" s="2441">
        <v>1</v>
      </c>
      <c r="BK86" s="2441">
        <v>1</v>
      </c>
      <c r="BL86" s="2441">
        <v>1</v>
      </c>
      <c r="BM86" s="2441">
        <v>1</v>
      </c>
      <c r="BN86" s="2441">
        <v>1</v>
      </c>
      <c r="BO86" s="2442"/>
      <c r="BP86" s="2442"/>
      <c r="BQ86" s="2442"/>
      <c r="BR86" s="2442"/>
      <c r="BS86" s="2442"/>
      <c r="BT86" s="2442"/>
      <c r="BU86" s="2442"/>
      <c r="BV86" s="2442"/>
      <c r="BW86" s="2442"/>
      <c r="BX86" s="2442"/>
      <c r="BY86" s="2442"/>
      <c r="BZ86" s="2442"/>
      <c r="CA86" s="34"/>
      <c r="CC86" s="33"/>
      <c r="CD86" s="1772" t="e" cm="1">
        <f t="array" aca="1" ref="CD86" ca="1">_xlfn.LET( _xlpm.CheckBlank, SUM(PL!$AD86:$BN86) = 0, IF(_xlpm.CheckBlank, "", SUM(_xlfn._xlws.FILTER(PL!$AD86:$BN86,(YEAR(PL!$AD$12:$BN$12)=PL!CD$12)*(array_timeline&lt;=PL!CD$11)))))</f>
        <v>#NAME?</v>
      </c>
      <c r="CE86" s="1772" t="e" cm="1">
        <f t="array" aca="1" ref="CE86" ca="1">_xlfn.LET( _xlpm.CheckBlank, SUM(PL!$AD86:$BN86) = 0, IF(_xlpm.CheckBlank, "", SUM(_xlfn._xlws.FILTER(PL!$AD86:$BN86,(YEAR(PL!$AD$12:$BN$12)=PL!CE$12)*(array_timeline&lt;=PL!CE$11)))))</f>
        <v>#NAME?</v>
      </c>
      <c r="CF86" s="88"/>
      <c r="CG86" s="1461" t="e" cm="1">
        <f t="array" aca="1" ref="CG86" ca="1">_xlfn.LET( _xlpm.CheckBlank, SUM(PL!$AD86:$BN86) =0, IF(_xlpm.CheckBlank, "", SUM(_xlfn._xlws.FILTER(PL!$AD86:$BN86,(YEAR(PL!$AD$12:$BN$12)=PL!CG$12)*(array_timeline&lt;=PL!CG$11)))))</f>
        <v>#NAME?</v>
      </c>
      <c r="CH86" s="1461" t="e" cm="1">
        <f t="array" aca="1" ref="CH86" ca="1">_xlfn.LET( _xlpm.CheckBlank, SUM(PL!$AD86:$BN86) =0, IF(_xlpm.CheckBlank, "", SUM(_xlfn._xlws.FILTER(PL!$AD86:$BN86,(YEAR(PL!$AD$12:$BN$12)=PL!CH$12)*(array_timeline&lt;=PL!CH$11)))))</f>
        <v>#NAME?</v>
      </c>
      <c r="CI86" s="88"/>
      <c r="CJ86" s="1461" cm="1">
        <f t="array" ref="CJ86">_xlfn.LET( _xlpm.CheckBlank, SUM(PL!$AD86:$BN86) = 0, IF(_xlpm.CheckBlank, "", SUM(_xlfn.TAKE(_xlfn.DROP(PL!$AD86:$BN86, ,-DATEDIFF(PL!CJ$11, val_asOfDate,"M")),1,-12))))</f>
        <v>12</v>
      </c>
      <c r="CK86" s="1461" cm="1">
        <f t="array" ref="CK86">_xlfn.LET( _xlpm.CheckBlank, SUM(PL!$AD86:$BN86) = 0, IF(_xlpm.CheckBlank, "", SUM(_xlfn.TAKE(_xlfn.DROP(PL!$AD86:$BN86, ,-DATEDIFF(PL!CK$11, val_asOfDate,"M")),1,-12))))</f>
        <v>12</v>
      </c>
      <c r="CL86" s="88"/>
      <c r="CM86" s="2372">
        <f t="shared" si="26"/>
        <v>1</v>
      </c>
      <c r="CN86" s="2372">
        <f t="shared" si="23"/>
        <v>1</v>
      </c>
      <c r="CO86" s="1169"/>
      <c r="CP86" s="2372">
        <f t="shared" si="27"/>
        <v>1</v>
      </c>
      <c r="CQ86" s="2372">
        <f t="shared" si="24"/>
        <v>1</v>
      </c>
      <c r="CR86" s="34"/>
      <c r="CS86" s="2056"/>
      <c r="CT86" s="2447" t="e" cm="1">
        <f t="array" aca="1" ref="CT86" ca="1">IF(ISNUMBER(SEARCH("Select",$Y86)),"",_xldudf_CX_PUSH($Y86,CX_ENTITY,C86,val_asOfDate))</f>
        <v>#NAME?</v>
      </c>
      <c r="CU86" s="2447" t="e" cm="1">
        <f t="array" aca="1" ref="CU86" ca="1">IF(ISNUMBER(SEARCH("Select",$Y86)),"",_xldudf_CX_PUSH($Y86,CX_ENTITY,C86,EOMONTH(val_asOfDate,1)))</f>
        <v>#NAME?</v>
      </c>
      <c r="CV86" s="2447" t="e" cm="1">
        <f t="array" aca="1" ref="CV86" ca="1">IF(ISNUMBER(SEARCH("Select",$Y86)),"",_xldudf_CX_PUSH($Y86,CX_ENTITY,C86,EOMONTH(val_asOfDate,2)))</f>
        <v>#NAME?</v>
      </c>
      <c r="CW86" s="2447" t="e" cm="1">
        <f t="array" aca="1" ref="CW86" ca="1">IF(ISNUMBER(SEARCH("Select",$Y86)),"",_xldudf_CX_PUSH($Y86,CX_ENTITY,C86,EOMONTH(val_asOfDate,3)))</f>
        <v>#NAME?</v>
      </c>
      <c r="CX86" s="2443"/>
      <c r="CY86" s="1880"/>
      <c r="CZ86" s="1880"/>
      <c r="DA86" s="1880"/>
      <c r="DB86" s="1880"/>
      <c r="DC86" s="2121"/>
      <c r="DD86" s="2445" t="str" cm="1">
        <f t="array" aca="1" ref="DD86" ca="1">IFERROR(IF(AD86*fxVal_normal=_PL!AD86,"",IF(OR(AD86="", NOT(ISNUMBER(AD86)), ISERROR(AD86), $B86=""), "",
   IF($I86=1,
      IFBLANK(
         _xldudf_CX_PUSH(AD86*fxVal_normal, CX_ENTITY, $B86, AD$11, AD$14, AD$75,),
         ""
      ),
      IF($I86=2,
         IFBLANK(
            _xldudf_CX_PUSH(AD86, CX_ENTITY, $B86, AD$11, AD$14, AD$75,),
            ""
         ),
         IF($I86=3,
            "",
            IFBLANK(
               _xldudf_CX_PUSH(AD86, CX_ENTITY, $B86, AD$11, AD$14, AD$75,),
               ""
            )
         )
      )
   )
)),"")</f>
        <v/>
      </c>
      <c r="DE86" s="2445" t="str" cm="1">
        <f t="array" aca="1" ref="DE86" ca="1">IFERROR(IF(AE86*fxVal_normal=_PL!AE86,"",IF(OR(AE86="", NOT(ISNUMBER(AE86)), ISERROR(AE86), $B86=""), "",
   IF($I86=1,
      IFBLANK(
         _xldudf_CX_PUSH(AE86*fxVal_normal, CX_ENTITY, $B86, AE$11, AE$14, AE$75,),
         ""
      ),
      IF($I86=2,
         IFBLANK(
            _xldudf_CX_PUSH(AE86, CX_ENTITY, $B86, AE$11, AE$14, AE$75,),
            ""
         ),
         IF($I86=3,
            "",
            IFBLANK(
               _xldudf_CX_PUSH(AE86, CX_ENTITY, $B86, AE$11, AE$14, AE$75,),
               ""
            )
         )
      )
   )
)),"")</f>
        <v/>
      </c>
      <c r="DF86" s="2445" t="str" cm="1">
        <f t="array" aca="1" ref="DF86" ca="1">IFERROR(IF(AF86*fxVal_normal=_PL!AF86,"",IF(OR(AF86="", NOT(ISNUMBER(AF86)), ISERROR(AF86), $B86=""), "",
   IF($I86=1,
      IFBLANK(
         _xldudf_CX_PUSH(AF86*fxVal_normal, CX_ENTITY, $B86, AF$11, AF$14, AF$75,),
         ""
      ),
      IF($I86=2,
         IFBLANK(
            _xldudf_CX_PUSH(AF86, CX_ENTITY, $B86, AF$11, AF$14, AF$75,),
            ""
         ),
         IF($I86=3,
            "",
            IFBLANK(
               _xldudf_CX_PUSH(AF86, CX_ENTITY, $B86, AF$11, AF$14, AF$75,),
               ""
            )
         )
      )
   )
)),"")</f>
        <v/>
      </c>
      <c r="DG86" s="2445" t="str" cm="1">
        <f t="array" aca="1" ref="DG86" ca="1">IFERROR(IF(AG86*fxVal_normal=_PL!AG86,"",IF(OR(AG86="", NOT(ISNUMBER(AG86)), ISERROR(AG86), $B86=""), "",
   IF($I86=1,
      IFBLANK(
         _xldudf_CX_PUSH(AG86*fxVal_normal, CX_ENTITY, $B86, AG$11, AG$14, AG$75,),
         ""
      ),
      IF($I86=2,
         IFBLANK(
            _xldudf_CX_PUSH(AG86, CX_ENTITY, $B86, AG$11, AG$14, AG$75,),
            ""
         ),
         IF($I86=3,
            "",
            IFBLANK(
               _xldudf_CX_PUSH(AG86, CX_ENTITY, $B86, AG$11, AG$14, AG$75,),
               ""
            )
         )
      )
   )
)),"")</f>
        <v/>
      </c>
      <c r="DH86" s="2445" t="str" cm="1">
        <f t="array" aca="1" ref="DH86" ca="1">IFERROR(IF(AH86*fxVal_normal=_PL!AH86,"",IF(OR(AH86="", NOT(ISNUMBER(AH86)), ISERROR(AH86), $B86=""), "",
   IF($I86=1,
      IFBLANK(
         _xldudf_CX_PUSH(AH86*fxVal_normal, CX_ENTITY, $B86, AH$11, AH$14, AH$75,),
         ""
      ),
      IF($I86=2,
         IFBLANK(
            _xldudf_CX_PUSH(AH86, CX_ENTITY, $B86, AH$11, AH$14, AH$75,),
            ""
         ),
         IF($I86=3,
            "",
            IFBLANK(
               _xldudf_CX_PUSH(AH86, CX_ENTITY, $B86, AH$11, AH$14, AH$75,),
               ""
            )
         )
      )
   )
)),"")</f>
        <v/>
      </c>
      <c r="DI86" s="2445" t="str" cm="1">
        <f t="array" aca="1" ref="DI86" ca="1">IFERROR(IF(AI86*fxVal_normal=_PL!AI86,"",IF(OR(AI86="", NOT(ISNUMBER(AI86)), ISERROR(AI86), $B86=""), "",
   IF($I86=1,
      IFBLANK(
         _xldudf_CX_PUSH(AI86*fxVal_normal, CX_ENTITY, $B86, AI$11, AI$14, AI$75,),
         ""
      ),
      IF($I86=2,
         IFBLANK(
            _xldudf_CX_PUSH(AI86, CX_ENTITY, $B86, AI$11, AI$14, AI$75,),
            ""
         ),
         IF($I86=3,
            "",
            IFBLANK(
               _xldudf_CX_PUSH(AI86, CX_ENTITY, $B86, AI$11, AI$14, AI$75,),
               ""
            )
         )
      )
   )
)),"")</f>
        <v/>
      </c>
      <c r="DJ86" s="2445" t="str" cm="1">
        <f t="array" aca="1" ref="DJ86" ca="1">IFERROR(IF(AJ86*fxVal_normal=_PL!AJ86,"",IF(OR(AJ86="", NOT(ISNUMBER(AJ86)), ISERROR(AJ86), $B86=""), "",
   IF($I86=1,
      IFBLANK(
         _xldudf_CX_PUSH(AJ86*fxVal_normal, CX_ENTITY, $B86, AJ$11, AJ$14, AJ$75,),
         ""
      ),
      IF($I86=2,
         IFBLANK(
            _xldudf_CX_PUSH(AJ86, CX_ENTITY, $B86, AJ$11, AJ$14, AJ$75,),
            ""
         ),
         IF($I86=3,
            "",
            IFBLANK(
               _xldudf_CX_PUSH(AJ86, CX_ENTITY, $B86, AJ$11, AJ$14, AJ$75,),
               ""
            )
         )
      )
   )
)),"")</f>
        <v/>
      </c>
      <c r="DK86" s="2445" t="str" cm="1">
        <f t="array" aca="1" ref="DK86" ca="1">IFERROR(IF(AK86*fxVal_normal=_PL!AK86,"",IF(OR(AK86="", NOT(ISNUMBER(AK86)), ISERROR(AK86), $B86=""), "",
   IF($I86=1,
      IFBLANK(
         _xldudf_CX_PUSH(AK86*fxVal_normal, CX_ENTITY, $B86, AK$11, AK$14, AK$75,),
         ""
      ),
      IF($I86=2,
         IFBLANK(
            _xldudf_CX_PUSH(AK86, CX_ENTITY, $B86, AK$11, AK$14, AK$75,),
            ""
         ),
         IF($I86=3,
            "",
            IFBLANK(
               _xldudf_CX_PUSH(AK86, CX_ENTITY, $B86, AK$11, AK$14, AK$75,),
               ""
            )
         )
      )
   )
)),"")</f>
        <v/>
      </c>
      <c r="DL86" s="2445" t="str" cm="1">
        <f t="array" aca="1" ref="DL86" ca="1">IFERROR(IF(AL86*fxVal_normal=_PL!AL86,"",IF(OR(AL86="", NOT(ISNUMBER(AL86)), ISERROR(AL86), $B86=""), "",
   IF($I86=1,
      IFBLANK(
         _xldudf_CX_PUSH(AL86*fxVal_normal, CX_ENTITY, $B86, AL$11, AL$14, AL$75,),
         ""
      ),
      IF($I86=2,
         IFBLANK(
            _xldudf_CX_PUSH(AL86, CX_ENTITY, $B86, AL$11, AL$14, AL$75,),
            ""
         ),
         IF($I86=3,
            "",
            IFBLANK(
               _xldudf_CX_PUSH(AL86, CX_ENTITY, $B86, AL$11, AL$14, AL$75,),
               ""
            )
         )
      )
   )
)),"")</f>
        <v/>
      </c>
      <c r="DM86" s="2445" t="str" cm="1">
        <f t="array" aca="1" ref="DM86" ca="1">IFERROR(IF(AM86*fxVal_normal=_PL!AM86,"",IF(OR(AM86="", NOT(ISNUMBER(AM86)), ISERROR(AM86), $B86=""), "",
   IF($I86=1,
      IFBLANK(
         _xldudf_CX_PUSH(AM86*fxVal_normal, CX_ENTITY, $B86, AM$11, AM$14, AM$75,),
         ""
      ),
      IF($I86=2,
         IFBLANK(
            _xldudf_CX_PUSH(AM86, CX_ENTITY, $B86, AM$11, AM$14, AM$75,),
            ""
         ),
         IF($I86=3,
            "",
            IFBLANK(
               _xldudf_CX_PUSH(AM86, CX_ENTITY, $B86, AM$11, AM$14, AM$75,),
               ""
            )
         )
      )
   )
)),"")</f>
        <v/>
      </c>
      <c r="DN86" s="2445" t="str" cm="1">
        <f t="array" aca="1" ref="DN86" ca="1">IFERROR(IF(AN86*fxVal_normal=_PL!AN86,"",IF(OR(AN86="", NOT(ISNUMBER(AN86)), ISERROR(AN86), $B86=""), "",
   IF($I86=1,
      IFBLANK(
         _xldudf_CX_PUSH(AN86*fxVal_normal, CX_ENTITY, $B86, AN$11, AN$14, AN$75,),
         ""
      ),
      IF($I86=2,
         IFBLANK(
            _xldudf_CX_PUSH(AN86, CX_ENTITY, $B86, AN$11, AN$14, AN$75,),
            ""
         ),
         IF($I86=3,
            "",
            IFBLANK(
               _xldudf_CX_PUSH(AN86, CX_ENTITY, $B86, AN$11, AN$14, AN$75,),
               ""
            )
         )
      )
   )
)),"")</f>
        <v/>
      </c>
      <c r="DO86" s="2445" t="str" cm="1">
        <f t="array" aca="1" ref="DO86" ca="1">IFERROR(IF(AO86*fxVal_normal=_PL!AO86,"",IF(OR(AO86="", NOT(ISNUMBER(AO86)), ISERROR(AO86), $B86=""), "",
   IF($I86=1,
      IFBLANK(
         _xldudf_CX_PUSH(AO86*fxVal_normal, CX_ENTITY, $B86, AO$11, AO$14, AO$75,),
         ""
      ),
      IF($I86=2,
         IFBLANK(
            _xldudf_CX_PUSH(AO86, CX_ENTITY, $B86, AO$11, AO$14, AO$75,),
            ""
         ),
         IF($I86=3,
            "",
            IFBLANK(
               _xldudf_CX_PUSH(AO86, CX_ENTITY, $B86, AO$11, AO$14, AO$75,),
               ""
            )
         )
      )
   )
)),"")</f>
        <v/>
      </c>
      <c r="DP86" s="2445" t="str" cm="1">
        <f t="array" aca="1" ref="DP86" ca="1">IFERROR(IF(AP86*fxVal_normal=_PL!AP86,"",IF(OR(AP86="", NOT(ISNUMBER(AP86)), ISERROR(AP86), $B86=""), "",
   IF($I86=1,
      IFBLANK(
         _xldudf_CX_PUSH(AP86*fxVal_normal, CX_ENTITY, $B86, AP$11, AP$14, AP$75,),
         ""
      ),
      IF($I86=2,
         IFBLANK(
            _xldudf_CX_PUSH(AP86, CX_ENTITY, $B86, AP$11, AP$14, AP$75,),
            ""
         ),
         IF($I86=3,
            "",
            IFBLANK(
               _xldudf_CX_PUSH(AP86, CX_ENTITY, $B86, AP$11, AP$14, AP$75,),
               ""
            )
         )
      )
   )
)),"")</f>
        <v/>
      </c>
      <c r="DQ86" s="2445" t="str" cm="1">
        <f t="array" aca="1" ref="DQ86" ca="1">IFERROR(IF(AQ86*fxVal_normal=_PL!AQ86,"",IF(OR(AQ86="", NOT(ISNUMBER(AQ86)), ISERROR(AQ86), $B86=""), "",
   IF($I86=1,
      IFBLANK(
         _xldudf_CX_PUSH(AQ86*fxVal_normal, CX_ENTITY, $B86, AQ$11, AQ$14, AQ$75,),
         ""
      ),
      IF($I86=2,
         IFBLANK(
            _xldudf_CX_PUSH(AQ86, CX_ENTITY, $B86, AQ$11, AQ$14, AQ$75,),
            ""
         ),
         IF($I86=3,
            "",
            IFBLANK(
               _xldudf_CX_PUSH(AQ86, CX_ENTITY, $B86, AQ$11, AQ$14, AQ$75,),
               ""
            )
         )
      )
   )
)),"")</f>
        <v/>
      </c>
      <c r="DR86" s="2445" t="str" cm="1">
        <f t="array" aca="1" ref="DR86" ca="1">IFERROR(IF(AR86*fxVal_normal=_PL!AR86,"",IF(OR(AR86="", NOT(ISNUMBER(AR86)), ISERROR(AR86), $B86=""), "",
   IF($I86=1,
      IFBLANK(
         _xldudf_CX_PUSH(AR86*fxVal_normal, CX_ENTITY, $B86, AR$11, AR$14, AR$75,),
         ""
      ),
      IF($I86=2,
         IFBLANK(
            _xldudf_CX_PUSH(AR86, CX_ENTITY, $B86, AR$11, AR$14, AR$75,),
            ""
         ),
         IF($I86=3,
            "",
            IFBLANK(
               _xldudf_CX_PUSH(AR86, CX_ENTITY, $B86, AR$11, AR$14, AR$75,),
               ""
            )
         )
      )
   )
)),"")</f>
        <v/>
      </c>
      <c r="DS86" s="2445" t="str" cm="1">
        <f t="array" aca="1" ref="DS86" ca="1">IFERROR(IF(AS86*fxVal_normal=_PL!AS86,"",IF(OR(AS86="", NOT(ISNUMBER(AS86)), ISERROR(AS86), $B86=""), "",
   IF($I86=1,
      IFBLANK(
         _xldudf_CX_PUSH(AS86*fxVal_normal, CX_ENTITY, $B86, AS$11, AS$14, AS$75,),
         ""
      ),
      IF($I86=2,
         IFBLANK(
            _xldudf_CX_PUSH(AS86, CX_ENTITY, $B86, AS$11, AS$14, AS$75,),
            ""
         ),
         IF($I86=3,
            "",
            IFBLANK(
               _xldudf_CX_PUSH(AS86, CX_ENTITY, $B86, AS$11, AS$14, AS$75,),
               ""
            )
         )
      )
   )
)),"")</f>
        <v/>
      </c>
      <c r="DT86" s="2445" t="str" cm="1">
        <f t="array" aca="1" ref="DT86" ca="1">IFERROR(IF(AT86*fxVal_normal=_PL!AT86,"",IF(OR(AT86="", NOT(ISNUMBER(AT86)), ISERROR(AT86), $B86=""), "",
   IF($I86=1,
      IFBLANK(
         _xldudf_CX_PUSH(AT86*fxVal_normal, CX_ENTITY, $B86, AT$11, AT$14, AT$75,),
         ""
      ),
      IF($I86=2,
         IFBLANK(
            _xldudf_CX_PUSH(AT86, CX_ENTITY, $B86, AT$11, AT$14, AT$75,),
            ""
         ),
         IF($I86=3,
            "",
            IFBLANK(
               _xldudf_CX_PUSH(AT86, CX_ENTITY, $B86, AT$11, AT$14, AT$75,),
               ""
            )
         )
      )
   )
)),"")</f>
        <v/>
      </c>
      <c r="DU86" s="2445" t="str" cm="1">
        <f t="array" aca="1" ref="DU86" ca="1">IFERROR(IF(AU86*fxVal_normal=_PL!AU86,"",IF(OR(AU86="", NOT(ISNUMBER(AU86)), ISERROR(AU86), $B86=""), "",
   IF($I86=1,
      IFBLANK(
         _xldudf_CX_PUSH(AU86*fxVal_normal, CX_ENTITY, $B86, AU$11, AU$14, AU$75,),
         ""
      ),
      IF($I86=2,
         IFBLANK(
            _xldudf_CX_PUSH(AU86, CX_ENTITY, $B86, AU$11, AU$14, AU$75,),
            ""
         ),
         IF($I86=3,
            "",
            IFBLANK(
               _xldudf_CX_PUSH(AU86, CX_ENTITY, $B86, AU$11, AU$14, AU$75,),
               ""
            )
         )
      )
   )
)),"")</f>
        <v/>
      </c>
      <c r="DV86" s="2445" t="str" cm="1">
        <f t="array" aca="1" ref="DV86" ca="1">IFERROR(IF(AV86*fxVal_normal=_PL!AV86,"",IF(OR(AV86="", NOT(ISNUMBER(AV86)), ISERROR(AV86), $B86=""), "",
   IF($I86=1,
      IFBLANK(
         _xldudf_CX_PUSH(AV86*fxVal_normal, CX_ENTITY, $B86, AV$11, AV$14, AV$75,),
         ""
      ),
      IF($I86=2,
         IFBLANK(
            _xldudf_CX_PUSH(AV86, CX_ENTITY, $B86, AV$11, AV$14, AV$75,),
            ""
         ),
         IF($I86=3,
            "",
            IFBLANK(
               _xldudf_CX_PUSH(AV86, CX_ENTITY, $B86, AV$11, AV$14, AV$75,),
               ""
            )
         )
      )
   )
)),"")</f>
        <v/>
      </c>
      <c r="DW86" s="2445" t="str" cm="1">
        <f t="array" aca="1" ref="DW86" ca="1">IFERROR(IF(AW86*fxVal_normal=_PL!AW86,"",IF(OR(AW86="", NOT(ISNUMBER(AW86)), ISERROR(AW86), $B86=""), "",
   IF($I86=1,
      IFBLANK(
         _xldudf_CX_PUSH(AW86*fxVal_normal, CX_ENTITY, $B86, AW$11, AW$14, AW$75,),
         ""
      ),
      IF($I86=2,
         IFBLANK(
            _xldudf_CX_PUSH(AW86, CX_ENTITY, $B86, AW$11, AW$14, AW$75,),
            ""
         ),
         IF($I86=3,
            "",
            IFBLANK(
               _xldudf_CX_PUSH(AW86, CX_ENTITY, $B86, AW$11, AW$14, AW$75,),
               ""
            )
         )
      )
   )
)),"")</f>
        <v/>
      </c>
      <c r="DX86" s="2445" t="str" cm="1">
        <f t="array" aca="1" ref="DX86" ca="1">IFERROR(IF(AX86*fxVal_normal=_PL!AX86,"",IF(OR(AX86="", NOT(ISNUMBER(AX86)), ISERROR(AX86), $B86=""), "",
   IF($I86=1,
      IFBLANK(
         _xldudf_CX_PUSH(AX86*fxVal_normal, CX_ENTITY, $B86, AX$11, AX$14, AX$75,),
         ""
      ),
      IF($I86=2,
         IFBLANK(
            _xldudf_CX_PUSH(AX86, CX_ENTITY, $B86, AX$11, AX$14, AX$75,),
            ""
         ),
         IF($I86=3,
            "",
            IFBLANK(
               _xldudf_CX_PUSH(AX86, CX_ENTITY, $B86, AX$11, AX$14, AX$75,),
               ""
            )
         )
      )
   )
)),"")</f>
        <v/>
      </c>
      <c r="DY86" s="2445" t="str" cm="1">
        <f t="array" aca="1" ref="DY86" ca="1">IFERROR(IF(AY86*fxVal_normal=_PL!AY86,"",IF(OR(AY86="", NOT(ISNUMBER(AY86)), ISERROR(AY86), $B86=""), "",
   IF($I86=1,
      IFBLANK(
         _xldudf_CX_PUSH(AY86*fxVal_normal, CX_ENTITY, $B86, AY$11, AY$14, AY$75,),
         ""
      ),
      IF($I86=2,
         IFBLANK(
            _xldudf_CX_PUSH(AY86, CX_ENTITY, $B86, AY$11, AY$14, AY$75,),
            ""
         ),
         IF($I86=3,
            "",
            IFBLANK(
               _xldudf_CX_PUSH(AY86, CX_ENTITY, $B86, AY$11, AY$14, AY$75,),
               ""
            )
         )
      )
   )
)),"")</f>
        <v/>
      </c>
      <c r="DZ86" s="2445" t="str" cm="1">
        <f t="array" aca="1" ref="DZ86" ca="1">IFERROR(IF(AZ86*fxVal_normal=_PL!AZ86,"",IF(OR(AZ86="", NOT(ISNUMBER(AZ86)), ISERROR(AZ86), $B86=""), "",
   IF($I86=1,
      IFBLANK(
         _xldudf_CX_PUSH(AZ86*fxVal_normal, CX_ENTITY, $B86, AZ$11, AZ$14, AZ$75,),
         ""
      ),
      IF($I86=2,
         IFBLANK(
            _xldudf_CX_PUSH(AZ86, CX_ENTITY, $B86, AZ$11, AZ$14, AZ$75,),
            ""
         ),
         IF($I86=3,
            "",
            IFBLANK(
               _xldudf_CX_PUSH(AZ86, CX_ENTITY, $B86, AZ$11, AZ$14, AZ$75,),
               ""
            )
         )
      )
   )
)),"")</f>
        <v/>
      </c>
      <c r="EA86" s="2445" t="str" cm="1">
        <f t="array" aca="1" ref="EA86" ca="1">IFERROR(IF(BA86*fxVal_normal=_PL!BA86,"",IF(OR(BA86="", NOT(ISNUMBER(BA86)), ISERROR(BA86), $B86=""), "",
   IF($I86=1,
      IFBLANK(
         _xldudf_CX_PUSH(BA86*fxVal_normal, CX_ENTITY, $B86, BA$11, BA$14, BA$75,),
         ""
      ),
      IF($I86=2,
         IFBLANK(
            _xldudf_CX_PUSH(BA86, CX_ENTITY, $B86, BA$11, BA$14, BA$75,),
            ""
         ),
         IF($I86=3,
            "",
            IFBLANK(
               _xldudf_CX_PUSH(BA86, CX_ENTITY, $B86, BA$11, BA$14, BA$75,),
               ""
            )
         )
      )
   )
)),"")</f>
        <v/>
      </c>
      <c r="EB86" s="2445" t="str" cm="1">
        <f t="array" aca="1" ref="EB86" ca="1">IFERROR(IF(BB86*fxVal_normal=_PL!BB86,"",IF(OR(BB86="", NOT(ISNUMBER(BB86)), ISERROR(BB86), $B86=""), "",
   IF($I86=1,
      IFBLANK(
         _xldudf_CX_PUSH(BB86*fxVal_normal, CX_ENTITY, $B86, BB$11, BB$14, BB$75,),
         ""
      ),
      IF($I86=2,
         IFBLANK(
            _xldudf_CX_PUSH(BB86, CX_ENTITY, $B86, BB$11, BB$14, BB$75,),
            ""
         ),
         IF($I86=3,
            "",
            IFBLANK(
               _xldudf_CX_PUSH(BB86, CX_ENTITY, $B86, BB$11, BB$14, BB$75,),
               ""
            )
         )
      )
   )
)),"")</f>
        <v/>
      </c>
      <c r="EC86" s="2445" t="str" cm="1">
        <f t="array" aca="1" ref="EC86" ca="1">IFERROR(IF(BC86*fxVal_normal=_PL!BC86,"",IF(OR(BC86="", NOT(ISNUMBER(BC86)), ISERROR(BC86), $B86=""), "",
   IF($I86=1,
      IFBLANK(
         _xldudf_CX_PUSH(BC86*fxVal_normal, CX_ENTITY, $B86, BC$11, BC$14, BC$75,),
         ""
      ),
      IF($I86=2,
         IFBLANK(
            _xldudf_CX_PUSH(BC86, CX_ENTITY, $B86, BC$11, BC$14, BC$75,),
            ""
         ),
         IF($I86=3,
            "",
            IFBLANK(
               _xldudf_CX_PUSH(BC86, CX_ENTITY, $B86, BC$11, BC$14, BC$75,),
               ""
            )
         )
      )
   )
)),"")</f>
        <v/>
      </c>
      <c r="ED86" s="2445" t="str" cm="1">
        <f t="array" aca="1" ref="ED86" ca="1">IFERROR(IF(BD86*fxVal_normal=_PL!BD86,"",IF(OR(BD86="", NOT(ISNUMBER(BD86)), ISERROR(BD86), $B86=""), "",
   IF($I86=1,
      IFBLANK(
         _xldudf_CX_PUSH(BD86*fxVal_normal, CX_ENTITY, $B86, BD$11, BD$14, BD$75,),
         ""
      ),
      IF($I86=2,
         IFBLANK(
            _xldudf_CX_PUSH(BD86, CX_ENTITY, $B86, BD$11, BD$14, BD$75,),
            ""
         ),
         IF($I86=3,
            "",
            IFBLANK(
               _xldudf_CX_PUSH(BD86, CX_ENTITY, $B86, BD$11, BD$14, BD$75,),
               ""
            )
         )
      )
   )
)),"")</f>
        <v/>
      </c>
      <c r="EE86" s="2445" t="str" cm="1">
        <f t="array" aca="1" ref="EE86" ca="1">IFERROR(IF(BE86*fxVal_normal=_PL!BE86,"",IF(OR(BE86="", NOT(ISNUMBER(BE86)), ISERROR(BE86), $B86=""), "",
   IF($I86=1,
      IFBLANK(
         _xldudf_CX_PUSH(BE86*fxVal_normal, CX_ENTITY, $B86, BE$11, BE$14, BE$75,),
         ""
      ),
      IF($I86=2,
         IFBLANK(
            _xldudf_CX_PUSH(BE86, CX_ENTITY, $B86, BE$11, BE$14, BE$75,),
            ""
         ),
         IF($I86=3,
            "",
            IFBLANK(
               _xldudf_CX_PUSH(BE86, CX_ENTITY, $B86, BE$11, BE$14, BE$75,),
               ""
            )
         )
      )
   )
)),"")</f>
        <v/>
      </c>
      <c r="EF86" s="2445" t="str" cm="1">
        <f t="array" aca="1" ref="EF86" ca="1">IFERROR(IF(BF86*fxVal_normal=_PL!BF86,"",IF(OR(BF86="", NOT(ISNUMBER(BF86)), ISERROR(BF86), $B86=""), "",
   IF($I86=1,
      IFBLANK(
         _xldudf_CX_PUSH(BF86*fxVal_normal, CX_ENTITY, $B86, BF$11, BF$14, BF$75,),
         ""
      ),
      IF($I86=2,
         IFBLANK(
            _xldudf_CX_PUSH(BF86, CX_ENTITY, $B86, BF$11, BF$14, BF$75,),
            ""
         ),
         IF($I86=3,
            "",
            IFBLANK(
               _xldudf_CX_PUSH(BF86, CX_ENTITY, $B86, BF$11, BF$14, BF$75,),
               ""
            )
         )
      )
   )
)),"")</f>
        <v/>
      </c>
      <c r="EG86" s="2445" t="str" cm="1">
        <f t="array" aca="1" ref="EG86" ca="1">IFERROR(IF(BG86*fxVal_normal=_PL!BG86,"",IF(OR(BG86="", NOT(ISNUMBER(BG86)), ISERROR(BG86), $B86=""), "",
   IF($I86=1,
      IFBLANK(
         _xldudf_CX_PUSH(BG86*fxVal_normal, CX_ENTITY, $B86, BG$11, BG$14, BG$75,),
         ""
      ),
      IF($I86=2,
         IFBLANK(
            _xldudf_CX_PUSH(BG86, CX_ENTITY, $B86, BG$11, BG$14, BG$75,),
            ""
         ),
         IF($I86=3,
            "",
            IFBLANK(
               _xldudf_CX_PUSH(BG86, CX_ENTITY, $B86, BG$11, BG$14, BG$75,),
               ""
            )
         )
      )
   )
)),"")</f>
        <v/>
      </c>
      <c r="EH86" s="2445" t="str" cm="1">
        <f t="array" aca="1" ref="EH86" ca="1">IFERROR(IF(BH86*fxVal_normal=_PL!BH86,"",IF(OR(BH86="", NOT(ISNUMBER(BH86)), ISERROR(BH86), $B86=""), "",
   IF($I86=1,
      IFBLANK(
         _xldudf_CX_PUSH(BH86*fxVal_normal, CX_ENTITY, $B86, BH$11, BH$14, BH$75,),
         ""
      ),
      IF($I86=2,
         IFBLANK(
            _xldudf_CX_PUSH(BH86, CX_ENTITY, $B86, BH$11, BH$14, BH$75,),
            ""
         ),
         IF($I86=3,
            "",
            IFBLANK(
               _xldudf_CX_PUSH(BH86, CX_ENTITY, $B86, BH$11, BH$14, BH$75,),
               ""
            )
         )
      )
   )
)),"")</f>
        <v/>
      </c>
      <c r="EI86" s="2445" t="str" cm="1">
        <f t="array" aca="1" ref="EI86" ca="1">IFERROR(IF(BI86*fxVal_normal=_PL!BI86,"",IF(OR(BI86="", NOT(ISNUMBER(BI86)), ISERROR(BI86), $B86=""), "",
   IF($I86=1,
      IFBLANK(
         _xldudf_CX_PUSH(BI86*fxVal_normal, CX_ENTITY, $B86, BI$11, BI$14, BI$75,),
         ""
      ),
      IF($I86=2,
         IFBLANK(
            _xldudf_CX_PUSH(BI86, CX_ENTITY, $B86, BI$11, BI$14, BI$75,),
            ""
         ),
         IF($I86=3,
            "",
            IFBLANK(
               _xldudf_CX_PUSH(BI86, CX_ENTITY, $B86, BI$11, BI$14, BI$75,),
               ""
            )
         )
      )
   )
)),"")</f>
        <v/>
      </c>
      <c r="EJ86" s="2445" t="str" cm="1">
        <f t="array" aca="1" ref="EJ86" ca="1">IFERROR(IF(BJ86*fxVal_normal=_PL!BJ86,"",IF(OR(BJ86="", NOT(ISNUMBER(BJ86)), ISERROR(BJ86), $B86=""), "",
   IF($I86=1,
      IFBLANK(
         _xldudf_CX_PUSH(BJ86*fxVal_normal, CX_ENTITY, $B86, BJ$11, BJ$14, BJ$75,),
         ""
      ),
      IF($I86=2,
         IFBLANK(
            _xldudf_CX_PUSH(BJ86, CX_ENTITY, $B86, BJ$11, BJ$14, BJ$75,),
            ""
         ),
         IF($I86=3,
            "",
            IFBLANK(
               _xldudf_CX_PUSH(BJ86, CX_ENTITY, $B86, BJ$11, BJ$14, BJ$75,),
               ""
            )
         )
      )
   )
)),"")</f>
        <v/>
      </c>
      <c r="EK86" s="2445" t="str" cm="1">
        <f t="array" aca="1" ref="EK86" ca="1">IFERROR(IF(BK86*fxVal_normal=_PL!BK86,"",IF(OR(BK86="", NOT(ISNUMBER(BK86)), ISERROR(BK86), $B86=""), "",
   IF($I86=1,
      IFBLANK(
         _xldudf_CX_PUSH(BK86*fxVal_normal, CX_ENTITY, $B86, BK$11, BK$14, BK$75,),
         ""
      ),
      IF($I86=2,
         IFBLANK(
            _xldudf_CX_PUSH(BK86, CX_ENTITY, $B86, BK$11, BK$14, BK$75,),
            ""
         ),
         IF($I86=3,
            "",
            IFBLANK(
               _xldudf_CX_PUSH(BK86, CX_ENTITY, $B86, BK$11, BK$14, BK$75,),
               ""
            )
         )
      )
   )
)),"")</f>
        <v/>
      </c>
      <c r="EL86" s="2445" t="str" cm="1">
        <f t="array" aca="1" ref="EL86" ca="1">IFERROR(IF(BL86*fxVal_normal=_PL!BL86,"",IF(OR(BL86="", NOT(ISNUMBER(BL86)), ISERROR(BL86), $B86=""), "",
   IF($I86=1,
      IFBLANK(
         _xldudf_CX_PUSH(BL86*fxVal_normal, CX_ENTITY, $B86, BL$11, BL$14, BL$75,),
         ""
      ),
      IF($I86=2,
         IFBLANK(
            _xldudf_CX_PUSH(BL86, CX_ENTITY, $B86, BL$11, BL$14, BL$75,),
            ""
         ),
         IF($I86=3,
            "",
            IFBLANK(
               _xldudf_CX_PUSH(BL86, CX_ENTITY, $B86, BL$11, BL$14, BL$75,),
               ""
            )
         )
      )
   )
)),"")</f>
        <v/>
      </c>
      <c r="EM86" s="2445" t="str" cm="1">
        <f t="array" aca="1" ref="EM86" ca="1">IFERROR(IF(BM86*fxVal_normal=_PL!BM86,"",IF(OR(BM86="", NOT(ISNUMBER(BM86)), ISERROR(BM86), $B86=""), "",
   IF($I86=1,
      IFBLANK(
         _xldudf_CX_PUSH(BM86*fxVal_normal, CX_ENTITY, $B86, BM$11, BM$14, BM$75,),
         ""
      ),
      IF($I86=2,
         IFBLANK(
            _xldudf_CX_PUSH(BM86, CX_ENTITY, $B86, BM$11, BM$14, BM$75,),
            ""
         ),
         IF($I86=3,
            "",
            IFBLANK(
               _xldudf_CX_PUSH(BM86, CX_ENTITY, $B86, BM$11, BM$14, BM$75,),
               ""
            )
         )
      )
   )
)),"")</f>
        <v/>
      </c>
      <c r="EN86" s="2445" t="str" cm="1">
        <f t="array" aca="1" ref="EN86" ca="1">IFERROR(IF(BN86*fxVal_normal=_PL!BN86,"",IF(OR(BN86="", NOT(ISNUMBER(BN86)), ISERROR(BN86), $B86=""), "",
   IF($I86=1,
      IFBLANK(
         _xldudf_CX_PUSH(BN86*fxVal_normal, CX_ENTITY, $B86, BN$11, BN$14, BN$75,),
         ""
      ),
      IF($I86=2,
         IFBLANK(
            _xldudf_CX_PUSH(BN86, CX_ENTITY, $B86, BN$11, BN$14, BN$75,),
            ""
         ),
         IF($I86=3,
            "",
            IFBLANK(
               _xldudf_CX_PUSH(BN86, CX_ENTITY, $B86, BN$11, BN$14, BN$75,),
               ""
            )
         )
      )
   )
)),"")</f>
        <v/>
      </c>
    </row>
    <row r="87" spans="1:144" ht="21" customHeight="1">
      <c r="A87" s="1625"/>
      <c r="B87" s="2501">
        <f>_xlfn.LET(
_xlpm.IsNotAttrDynamic, D87="",
_xlpm.Attr,_PL!F87,
_xlpm.NotInUse,Y87=D87,
_xlpm.RESULT, IF(_xlpm.IsNotAttrDynamic, _xlpm.Attr, IF( _xlpm.NotInUse, "", Y87)
),IF(_xlpm.RESULT ="", "", _xlpm.RESULT))</f>
        <v>2</v>
      </c>
      <c r="C87" s="2501" t="str" cm="1">
        <f t="array" ref="C87">IFBLANK(_PL!C87,"")</f>
        <v>EBITDA Adjustment Type I - Label 6</v>
      </c>
      <c r="D87" s="2506" t="str">
        <f t="shared" si="32"/>
        <v>Please select or type in or leave as blank (6)</v>
      </c>
      <c r="E87" s="2440" t="e" cm="1">
        <f t="array" aca="1" ref="E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)($AD87:$CQ87, Z87)</f>
        <v>#NAME?</v>
      </c>
      <c r="F87" s="578"/>
      <c r="G87" s="578"/>
      <c r="H87" s="401">
        <v>0</v>
      </c>
      <c r="I87" s="401">
        <v>1</v>
      </c>
      <c r="J87" s="401" cm="1">
        <f t="array" ref="J87">IFBLANK( Z87,"")</f>
        <v>-1</v>
      </c>
      <c r="K87" s="578" t="str">
        <f t="shared" si="33"/>
        <v>Yes</v>
      </c>
      <c r="L87" s="37"/>
      <c r="N87" s="158"/>
      <c r="O87" s="101"/>
      <c r="P87" s="52"/>
      <c r="Q87" s="101"/>
      <c r="R87" s="126"/>
      <c r="S87" s="101"/>
      <c r="T87" s="101"/>
      <c r="U87" s="39"/>
      <c r="V87" s="37"/>
      <c r="W87" s="91" t="str">
        <f t="shared" si="28"/>
        <v>Budget</v>
      </c>
      <c r="X87" s="2081" t="str">
        <f>_PL!X87</f>
        <v>a</v>
      </c>
      <c r="Y87" s="1134">
        <f t="shared" si="34"/>
        <v>2</v>
      </c>
      <c r="Z87" s="198" cm="1">
        <f t="array" ref="Z87">_xlfn.SWITCH(
    TRUE,
    _PL!$L87=TRUE, 1,
    _PL!$L87=FALSE,-1,
    _PL!$L87=-1,0,
""
)</f>
        <v>-1</v>
      </c>
      <c r="AA87" s="200"/>
      <c r="AB87" s="2507">
        <f t="shared" si="35"/>
        <v>2</v>
      </c>
      <c r="AC87" s="2508" t="str" cm="1">
        <f t="array" aca="1" ref="AC87" ca="1">_xlfn.LET(
_xlpm._termname, $AB87,
_xlpm._iconname, "find",
_xlpm._icon, fx_getIcon(_xlpm._iconname),
_xlpm._location, _xlfn.XLOOKUP(LOWER(_xlpm._termname), LOWER(tbl_acctDef[Term]),tbl_acctDef[Term]),
_xlpm._hyperlink, HYPERLINK("#"&amp;CELL("address",_xlpm._location), _xlpm._icon),
IFERROR(_xlpm._hyperlink,"")
)</f>
        <v/>
      </c>
      <c r="AD87" s="2441">
        <v>1</v>
      </c>
      <c r="AE87" s="2441">
        <v>1</v>
      </c>
      <c r="AF87" s="2441">
        <v>1</v>
      </c>
      <c r="AG87" s="2441">
        <v>1</v>
      </c>
      <c r="AH87" s="2441">
        <v>1</v>
      </c>
      <c r="AI87" s="2441">
        <v>1</v>
      </c>
      <c r="AJ87" s="2441">
        <v>1</v>
      </c>
      <c r="AK87" s="2441">
        <v>1</v>
      </c>
      <c r="AL87" s="2441">
        <v>1</v>
      </c>
      <c r="AM87" s="2441">
        <v>1</v>
      </c>
      <c r="AN87" s="2441">
        <v>1</v>
      </c>
      <c r="AO87" s="2441">
        <v>1</v>
      </c>
      <c r="AP87" s="2441">
        <v>1</v>
      </c>
      <c r="AQ87" s="2441">
        <v>1</v>
      </c>
      <c r="AR87" s="2441">
        <v>1</v>
      </c>
      <c r="AS87" s="2441">
        <v>1</v>
      </c>
      <c r="AT87" s="2441">
        <v>1</v>
      </c>
      <c r="AU87" s="2441">
        <v>1</v>
      </c>
      <c r="AV87" s="2441">
        <v>1</v>
      </c>
      <c r="AW87" s="2441">
        <v>1</v>
      </c>
      <c r="AX87" s="2441">
        <v>1</v>
      </c>
      <c r="AY87" s="2441">
        <v>1</v>
      </c>
      <c r="AZ87" s="2441">
        <v>1</v>
      </c>
      <c r="BA87" s="2441">
        <v>1</v>
      </c>
      <c r="BB87" s="2441">
        <v>1</v>
      </c>
      <c r="BC87" s="2441">
        <v>1</v>
      </c>
      <c r="BD87" s="2441">
        <v>1</v>
      </c>
      <c r="BE87" s="2441">
        <v>1</v>
      </c>
      <c r="BF87" s="2441">
        <v>1</v>
      </c>
      <c r="BG87" s="2441">
        <v>1</v>
      </c>
      <c r="BH87" s="2441">
        <v>1</v>
      </c>
      <c r="BI87" s="2441">
        <v>1</v>
      </c>
      <c r="BJ87" s="2441">
        <v>1</v>
      </c>
      <c r="BK87" s="2441">
        <v>1</v>
      </c>
      <c r="BL87" s="2441">
        <v>1</v>
      </c>
      <c r="BM87" s="2441">
        <v>1</v>
      </c>
      <c r="BN87" s="2441">
        <v>1</v>
      </c>
      <c r="BO87" s="2442"/>
      <c r="BP87" s="2442"/>
      <c r="BQ87" s="2442"/>
      <c r="BR87" s="2442"/>
      <c r="BS87" s="2442"/>
      <c r="BT87" s="2442"/>
      <c r="BU87" s="2442"/>
      <c r="BV87" s="2442"/>
      <c r="BW87" s="2442"/>
      <c r="BX87" s="2442"/>
      <c r="BY87" s="2442"/>
      <c r="BZ87" s="2442"/>
      <c r="CA87" s="34"/>
      <c r="CC87" s="33"/>
      <c r="CD87" s="1772" t="e" cm="1">
        <f t="array" aca="1" ref="CD87" ca="1">_xlfn.LET( _xlpm.CheckBlank, SUM(PL!$AD87:$BN87) = 0, IF(_xlpm.CheckBlank, "", SUM(_xlfn._xlws.FILTER(PL!$AD87:$BN87,(YEAR(PL!$AD$12:$BN$12)=PL!CD$12)*(array_timeline&lt;=PL!CD$11)))))</f>
        <v>#NAME?</v>
      </c>
      <c r="CE87" s="1772" t="e" cm="1">
        <f t="array" aca="1" ref="CE87" ca="1">_xlfn.LET( _xlpm.CheckBlank, SUM(PL!$AD87:$BN87) = 0, IF(_xlpm.CheckBlank, "", SUM(_xlfn._xlws.FILTER(PL!$AD87:$BN87,(YEAR(PL!$AD$12:$BN$12)=PL!CE$12)*(array_timeline&lt;=PL!CE$11)))))</f>
        <v>#NAME?</v>
      </c>
      <c r="CF87" s="88"/>
      <c r="CG87" s="1461" t="e" cm="1">
        <f t="array" aca="1" ref="CG87" ca="1">_xlfn.LET( _xlpm.CheckBlank, SUM(PL!$AD87:$BN87) =0, IF(_xlpm.CheckBlank, "", SUM(_xlfn._xlws.FILTER(PL!$AD87:$BN87,(YEAR(PL!$AD$12:$BN$12)=PL!CG$12)*(array_timeline&lt;=PL!CG$11)))))</f>
        <v>#NAME?</v>
      </c>
      <c r="CH87" s="1461" t="e" cm="1">
        <f t="array" aca="1" ref="CH87" ca="1">_xlfn.LET( _xlpm.CheckBlank, SUM(PL!$AD87:$BN87) =0, IF(_xlpm.CheckBlank, "", SUM(_xlfn._xlws.FILTER(PL!$AD87:$BN87,(YEAR(PL!$AD$12:$BN$12)=PL!CH$12)*(array_timeline&lt;=PL!CH$11)))))</f>
        <v>#NAME?</v>
      </c>
      <c r="CI87" s="88"/>
      <c r="CJ87" s="1461" cm="1">
        <f t="array" ref="CJ87">_xlfn.LET( _xlpm.CheckBlank, SUM(PL!$AD87:$BN87) = 0, IF(_xlpm.CheckBlank, "", SUM(_xlfn.TAKE(_xlfn.DROP(PL!$AD87:$BN87, ,-DATEDIFF(PL!CJ$11, val_asOfDate,"M")),1,-12))))</f>
        <v>12</v>
      </c>
      <c r="CK87" s="1461" cm="1">
        <f t="array" ref="CK87">_xlfn.LET( _xlpm.CheckBlank, SUM(PL!$AD87:$BN87) = 0, IF(_xlpm.CheckBlank, "", SUM(_xlfn.TAKE(_xlfn.DROP(PL!$AD87:$BN87, ,-DATEDIFF(PL!CK$11, val_asOfDate,"M")),1,-12))))</f>
        <v>12</v>
      </c>
      <c r="CL87" s="88"/>
      <c r="CM87" s="2372">
        <f t="shared" si="26"/>
        <v>1</v>
      </c>
      <c r="CN87" s="2372">
        <f t="shared" si="23"/>
        <v>1</v>
      </c>
      <c r="CO87" s="1169"/>
      <c r="CP87" s="2372">
        <f t="shared" si="27"/>
        <v>1</v>
      </c>
      <c r="CQ87" s="2372">
        <f t="shared" si="24"/>
        <v>1</v>
      </c>
      <c r="CR87" s="34"/>
      <c r="CS87" s="2056"/>
      <c r="CT87" s="2447" t="e" cm="1">
        <f t="array" aca="1" ref="CT87" ca="1">IF(ISNUMBER(SEARCH("Select",$Y87)),"",_xldudf_CX_PUSH($Y87,CX_ENTITY,C87,val_asOfDate))</f>
        <v>#NAME?</v>
      </c>
      <c r="CU87" s="2447" t="e" cm="1">
        <f t="array" aca="1" ref="CU87" ca="1">IF(ISNUMBER(SEARCH("Select",$Y87)),"",_xldudf_CX_PUSH($Y87,CX_ENTITY,C87,EOMONTH(val_asOfDate,1)))</f>
        <v>#NAME?</v>
      </c>
      <c r="CV87" s="2447" t="e" cm="1">
        <f t="array" aca="1" ref="CV87" ca="1">IF(ISNUMBER(SEARCH("Select",$Y87)),"",_xldudf_CX_PUSH($Y87,CX_ENTITY,C87,EOMONTH(val_asOfDate,2)))</f>
        <v>#NAME?</v>
      </c>
      <c r="CW87" s="2447" t="e" cm="1">
        <f t="array" aca="1" ref="CW87" ca="1">IF(ISNUMBER(SEARCH("Select",$Y87)),"",_xldudf_CX_PUSH($Y87,CX_ENTITY,C87,EOMONTH(val_asOfDate,3)))</f>
        <v>#NAME?</v>
      </c>
      <c r="CX87" s="2443"/>
      <c r="CY87" s="1880"/>
      <c r="CZ87" s="1880"/>
      <c r="DA87" s="1880"/>
      <c r="DB87" s="1880"/>
      <c r="DC87" s="2121"/>
      <c r="DD87" s="2445" t="str" cm="1">
        <f t="array" aca="1" ref="DD87" ca="1">IFERROR(IF(AD87*fxVal_normal=_PL!AD87,"",IF(OR(AD87="", NOT(ISNUMBER(AD87)), ISERROR(AD87), $B87=""), "",
   IF($I87=1,
      IFBLANK(
         _xldudf_CX_PUSH(AD87*fxVal_normal, CX_ENTITY, $B87, AD$11, AD$14, AD$75,),
         ""
      ),
      IF($I87=2,
         IFBLANK(
            _xldudf_CX_PUSH(AD87, CX_ENTITY, $B87, AD$11, AD$14, AD$75,),
            ""
         ),
         IF($I87=3,
            "",
            IFBLANK(
               _xldudf_CX_PUSH(AD87, CX_ENTITY, $B87, AD$11, AD$14, AD$75,),
               ""
            )
         )
      )
   )
)),"")</f>
        <v/>
      </c>
      <c r="DE87" s="2445" t="str" cm="1">
        <f t="array" aca="1" ref="DE87" ca="1">IFERROR(IF(AE87*fxVal_normal=_PL!AE87,"",IF(OR(AE87="", NOT(ISNUMBER(AE87)), ISERROR(AE87), $B87=""), "",
   IF($I87=1,
      IFBLANK(
         _xldudf_CX_PUSH(AE87*fxVal_normal, CX_ENTITY, $B87, AE$11, AE$14, AE$75,),
         ""
      ),
      IF($I87=2,
         IFBLANK(
            _xldudf_CX_PUSH(AE87, CX_ENTITY, $B87, AE$11, AE$14, AE$75,),
            ""
         ),
         IF($I87=3,
            "",
            IFBLANK(
               _xldudf_CX_PUSH(AE87, CX_ENTITY, $B87, AE$11, AE$14, AE$75,),
               ""
            )
         )
      )
   )
)),"")</f>
        <v/>
      </c>
      <c r="DF87" s="2445" t="str" cm="1">
        <f t="array" aca="1" ref="DF87" ca="1">IFERROR(IF(AF87*fxVal_normal=_PL!AF87,"",IF(OR(AF87="", NOT(ISNUMBER(AF87)), ISERROR(AF87), $B87=""), "",
   IF($I87=1,
      IFBLANK(
         _xldudf_CX_PUSH(AF87*fxVal_normal, CX_ENTITY, $B87, AF$11, AF$14, AF$75,),
         ""
      ),
      IF($I87=2,
         IFBLANK(
            _xldudf_CX_PUSH(AF87, CX_ENTITY, $B87, AF$11, AF$14, AF$75,),
            ""
         ),
         IF($I87=3,
            "",
            IFBLANK(
               _xldudf_CX_PUSH(AF87, CX_ENTITY, $B87, AF$11, AF$14, AF$75,),
               ""
            )
         )
      )
   )
)),"")</f>
        <v/>
      </c>
      <c r="DG87" s="2445" t="str" cm="1">
        <f t="array" aca="1" ref="DG87" ca="1">IFERROR(IF(AG87*fxVal_normal=_PL!AG87,"",IF(OR(AG87="", NOT(ISNUMBER(AG87)), ISERROR(AG87), $B87=""), "",
   IF($I87=1,
      IFBLANK(
         _xldudf_CX_PUSH(AG87*fxVal_normal, CX_ENTITY, $B87, AG$11, AG$14, AG$75,),
         ""
      ),
      IF($I87=2,
         IFBLANK(
            _xldudf_CX_PUSH(AG87, CX_ENTITY, $B87, AG$11, AG$14, AG$75,),
            ""
         ),
         IF($I87=3,
            "",
            IFBLANK(
               _xldudf_CX_PUSH(AG87, CX_ENTITY, $B87, AG$11, AG$14, AG$75,),
               ""
            )
         )
      )
   )
)),"")</f>
        <v/>
      </c>
      <c r="DH87" s="2445" t="str" cm="1">
        <f t="array" aca="1" ref="DH87" ca="1">IFERROR(IF(AH87*fxVal_normal=_PL!AH87,"",IF(OR(AH87="", NOT(ISNUMBER(AH87)), ISERROR(AH87), $B87=""), "",
   IF($I87=1,
      IFBLANK(
         _xldudf_CX_PUSH(AH87*fxVal_normal, CX_ENTITY, $B87, AH$11, AH$14, AH$75,),
         ""
      ),
      IF($I87=2,
         IFBLANK(
            _xldudf_CX_PUSH(AH87, CX_ENTITY, $B87, AH$11, AH$14, AH$75,),
            ""
         ),
         IF($I87=3,
            "",
            IFBLANK(
               _xldudf_CX_PUSH(AH87, CX_ENTITY, $B87, AH$11, AH$14, AH$75,),
               ""
            )
         )
      )
   )
)),"")</f>
        <v/>
      </c>
      <c r="DI87" s="2445" t="str" cm="1">
        <f t="array" aca="1" ref="DI87" ca="1">IFERROR(IF(AI87*fxVal_normal=_PL!AI87,"",IF(OR(AI87="", NOT(ISNUMBER(AI87)), ISERROR(AI87), $B87=""), "",
   IF($I87=1,
      IFBLANK(
         _xldudf_CX_PUSH(AI87*fxVal_normal, CX_ENTITY, $B87, AI$11, AI$14, AI$75,),
         ""
      ),
      IF($I87=2,
         IFBLANK(
            _xldudf_CX_PUSH(AI87, CX_ENTITY, $B87, AI$11, AI$14, AI$75,),
            ""
         ),
         IF($I87=3,
            "",
            IFBLANK(
               _xldudf_CX_PUSH(AI87, CX_ENTITY, $B87, AI$11, AI$14, AI$75,),
               ""
            )
         )
      )
   )
)),"")</f>
        <v/>
      </c>
      <c r="DJ87" s="2445" t="str" cm="1">
        <f t="array" aca="1" ref="DJ87" ca="1">IFERROR(IF(AJ87*fxVal_normal=_PL!AJ87,"",IF(OR(AJ87="", NOT(ISNUMBER(AJ87)), ISERROR(AJ87), $B87=""), "",
   IF($I87=1,
      IFBLANK(
         _xldudf_CX_PUSH(AJ87*fxVal_normal, CX_ENTITY, $B87, AJ$11, AJ$14, AJ$75,),
         ""
      ),
      IF($I87=2,
         IFBLANK(
            _xldudf_CX_PUSH(AJ87, CX_ENTITY, $B87, AJ$11, AJ$14, AJ$75,),
            ""
         ),
         IF($I87=3,
            "",
            IFBLANK(
               _xldudf_CX_PUSH(AJ87, CX_ENTITY, $B87, AJ$11, AJ$14, AJ$75,),
               ""
            )
         )
      )
   )
)),"")</f>
        <v/>
      </c>
      <c r="DK87" s="2445" t="str" cm="1">
        <f t="array" aca="1" ref="DK87" ca="1">IFERROR(IF(AK87*fxVal_normal=_PL!AK87,"",IF(OR(AK87="", NOT(ISNUMBER(AK87)), ISERROR(AK87), $B87=""), "",
   IF($I87=1,
      IFBLANK(
         _xldudf_CX_PUSH(AK87*fxVal_normal, CX_ENTITY, $B87, AK$11, AK$14, AK$75,),
         ""
      ),
      IF($I87=2,
         IFBLANK(
            _xldudf_CX_PUSH(AK87, CX_ENTITY, $B87, AK$11, AK$14, AK$75,),
            ""
         ),
         IF($I87=3,
            "",
            IFBLANK(
               _xldudf_CX_PUSH(AK87, CX_ENTITY, $B87, AK$11, AK$14, AK$75,),
               ""
            )
         )
      )
   )
)),"")</f>
        <v/>
      </c>
      <c r="DL87" s="2445" t="str" cm="1">
        <f t="array" aca="1" ref="DL87" ca="1">IFERROR(IF(AL87*fxVal_normal=_PL!AL87,"",IF(OR(AL87="", NOT(ISNUMBER(AL87)), ISERROR(AL87), $B87=""), "",
   IF($I87=1,
      IFBLANK(
         _xldudf_CX_PUSH(AL87*fxVal_normal, CX_ENTITY, $B87, AL$11, AL$14, AL$75,),
         ""
      ),
      IF($I87=2,
         IFBLANK(
            _xldudf_CX_PUSH(AL87, CX_ENTITY, $B87, AL$11, AL$14, AL$75,),
            ""
         ),
         IF($I87=3,
            "",
            IFBLANK(
               _xldudf_CX_PUSH(AL87, CX_ENTITY, $B87, AL$11, AL$14, AL$75,),
               ""
            )
         )
      )
   )
)),"")</f>
        <v/>
      </c>
      <c r="DM87" s="2445" t="str" cm="1">
        <f t="array" aca="1" ref="DM87" ca="1">IFERROR(IF(AM87*fxVal_normal=_PL!AM87,"",IF(OR(AM87="", NOT(ISNUMBER(AM87)), ISERROR(AM87), $B87=""), "",
   IF($I87=1,
      IFBLANK(
         _xldudf_CX_PUSH(AM87*fxVal_normal, CX_ENTITY, $B87, AM$11, AM$14, AM$75,),
         ""
      ),
      IF($I87=2,
         IFBLANK(
            _xldudf_CX_PUSH(AM87, CX_ENTITY, $B87, AM$11, AM$14, AM$75,),
            ""
         ),
         IF($I87=3,
            "",
            IFBLANK(
               _xldudf_CX_PUSH(AM87, CX_ENTITY, $B87, AM$11, AM$14, AM$75,),
               ""
            )
         )
      )
   )
)),"")</f>
        <v/>
      </c>
      <c r="DN87" s="2445" t="str" cm="1">
        <f t="array" aca="1" ref="DN87" ca="1">IFERROR(IF(AN87*fxVal_normal=_PL!AN87,"",IF(OR(AN87="", NOT(ISNUMBER(AN87)), ISERROR(AN87), $B87=""), "",
   IF($I87=1,
      IFBLANK(
         _xldudf_CX_PUSH(AN87*fxVal_normal, CX_ENTITY, $B87, AN$11, AN$14, AN$75,),
         ""
      ),
      IF($I87=2,
         IFBLANK(
            _xldudf_CX_PUSH(AN87, CX_ENTITY, $B87, AN$11, AN$14, AN$75,),
            ""
         ),
         IF($I87=3,
            "",
            IFBLANK(
               _xldudf_CX_PUSH(AN87, CX_ENTITY, $B87, AN$11, AN$14, AN$75,),
               ""
            )
         )
      )
   )
)),"")</f>
        <v/>
      </c>
      <c r="DO87" s="2445" t="str" cm="1">
        <f t="array" aca="1" ref="DO87" ca="1">IFERROR(IF(AO87*fxVal_normal=_PL!AO87,"",IF(OR(AO87="", NOT(ISNUMBER(AO87)), ISERROR(AO87), $B87=""), "",
   IF($I87=1,
      IFBLANK(
         _xldudf_CX_PUSH(AO87*fxVal_normal, CX_ENTITY, $B87, AO$11, AO$14, AO$75,),
         ""
      ),
      IF($I87=2,
         IFBLANK(
            _xldudf_CX_PUSH(AO87, CX_ENTITY, $B87, AO$11, AO$14, AO$75,),
            ""
         ),
         IF($I87=3,
            "",
            IFBLANK(
               _xldudf_CX_PUSH(AO87, CX_ENTITY, $B87, AO$11, AO$14, AO$75,),
               ""
            )
         )
      )
   )
)),"")</f>
        <v/>
      </c>
      <c r="DP87" s="2445" t="str" cm="1">
        <f t="array" aca="1" ref="DP87" ca="1">IFERROR(IF(AP87*fxVal_normal=_PL!AP87,"",IF(OR(AP87="", NOT(ISNUMBER(AP87)), ISERROR(AP87), $B87=""), "",
   IF($I87=1,
      IFBLANK(
         _xldudf_CX_PUSH(AP87*fxVal_normal, CX_ENTITY, $B87, AP$11, AP$14, AP$75,),
         ""
      ),
      IF($I87=2,
         IFBLANK(
            _xldudf_CX_PUSH(AP87, CX_ENTITY, $B87, AP$11, AP$14, AP$75,),
            ""
         ),
         IF($I87=3,
            "",
            IFBLANK(
               _xldudf_CX_PUSH(AP87, CX_ENTITY, $B87, AP$11, AP$14, AP$75,),
               ""
            )
         )
      )
   )
)),"")</f>
        <v/>
      </c>
      <c r="DQ87" s="2445" t="str" cm="1">
        <f t="array" aca="1" ref="DQ87" ca="1">IFERROR(IF(AQ87*fxVal_normal=_PL!AQ87,"",IF(OR(AQ87="", NOT(ISNUMBER(AQ87)), ISERROR(AQ87), $B87=""), "",
   IF($I87=1,
      IFBLANK(
         _xldudf_CX_PUSH(AQ87*fxVal_normal, CX_ENTITY, $B87, AQ$11, AQ$14, AQ$75,),
         ""
      ),
      IF($I87=2,
         IFBLANK(
            _xldudf_CX_PUSH(AQ87, CX_ENTITY, $B87, AQ$11, AQ$14, AQ$75,),
            ""
         ),
         IF($I87=3,
            "",
            IFBLANK(
               _xldudf_CX_PUSH(AQ87, CX_ENTITY, $B87, AQ$11, AQ$14, AQ$75,),
               ""
            )
         )
      )
   )
)),"")</f>
        <v/>
      </c>
      <c r="DR87" s="2445" t="str" cm="1">
        <f t="array" aca="1" ref="DR87" ca="1">IFERROR(IF(AR87*fxVal_normal=_PL!AR87,"",IF(OR(AR87="", NOT(ISNUMBER(AR87)), ISERROR(AR87), $B87=""), "",
   IF($I87=1,
      IFBLANK(
         _xldudf_CX_PUSH(AR87*fxVal_normal, CX_ENTITY, $B87, AR$11, AR$14, AR$75,),
         ""
      ),
      IF($I87=2,
         IFBLANK(
            _xldudf_CX_PUSH(AR87, CX_ENTITY, $B87, AR$11, AR$14, AR$75,),
            ""
         ),
         IF($I87=3,
            "",
            IFBLANK(
               _xldudf_CX_PUSH(AR87, CX_ENTITY, $B87, AR$11, AR$14, AR$75,),
               ""
            )
         )
      )
   )
)),"")</f>
        <v/>
      </c>
      <c r="DS87" s="2445" t="str" cm="1">
        <f t="array" aca="1" ref="DS87" ca="1">IFERROR(IF(AS87*fxVal_normal=_PL!AS87,"",IF(OR(AS87="", NOT(ISNUMBER(AS87)), ISERROR(AS87), $B87=""), "",
   IF($I87=1,
      IFBLANK(
         _xldudf_CX_PUSH(AS87*fxVal_normal, CX_ENTITY, $B87, AS$11, AS$14, AS$75,),
         ""
      ),
      IF($I87=2,
         IFBLANK(
            _xldudf_CX_PUSH(AS87, CX_ENTITY, $B87, AS$11, AS$14, AS$75,),
            ""
         ),
         IF($I87=3,
            "",
            IFBLANK(
               _xldudf_CX_PUSH(AS87, CX_ENTITY, $B87, AS$11, AS$14, AS$75,),
               ""
            )
         )
      )
   )
)),"")</f>
        <v/>
      </c>
      <c r="DT87" s="2445" t="str" cm="1">
        <f t="array" aca="1" ref="DT87" ca="1">IFERROR(IF(AT87*fxVal_normal=_PL!AT87,"",IF(OR(AT87="", NOT(ISNUMBER(AT87)), ISERROR(AT87), $B87=""), "",
   IF($I87=1,
      IFBLANK(
         _xldudf_CX_PUSH(AT87*fxVal_normal, CX_ENTITY, $B87, AT$11, AT$14, AT$75,),
         ""
      ),
      IF($I87=2,
         IFBLANK(
            _xldudf_CX_PUSH(AT87, CX_ENTITY, $B87, AT$11, AT$14, AT$75,),
            ""
         ),
         IF($I87=3,
            "",
            IFBLANK(
               _xldudf_CX_PUSH(AT87, CX_ENTITY, $B87, AT$11, AT$14, AT$75,),
               ""
            )
         )
      )
   )
)),"")</f>
        <v/>
      </c>
      <c r="DU87" s="2445" t="str" cm="1">
        <f t="array" aca="1" ref="DU87" ca="1">IFERROR(IF(AU87*fxVal_normal=_PL!AU87,"",IF(OR(AU87="", NOT(ISNUMBER(AU87)), ISERROR(AU87), $B87=""), "",
   IF($I87=1,
      IFBLANK(
         _xldudf_CX_PUSH(AU87*fxVal_normal, CX_ENTITY, $B87, AU$11, AU$14, AU$75,),
         ""
      ),
      IF($I87=2,
         IFBLANK(
            _xldudf_CX_PUSH(AU87, CX_ENTITY, $B87, AU$11, AU$14, AU$75,),
            ""
         ),
         IF($I87=3,
            "",
            IFBLANK(
               _xldudf_CX_PUSH(AU87, CX_ENTITY, $B87, AU$11, AU$14, AU$75,),
               ""
            )
         )
      )
   )
)),"")</f>
        <v/>
      </c>
      <c r="DV87" s="2445" t="str" cm="1">
        <f t="array" aca="1" ref="DV87" ca="1">IFERROR(IF(AV87*fxVal_normal=_PL!AV87,"",IF(OR(AV87="", NOT(ISNUMBER(AV87)), ISERROR(AV87), $B87=""), "",
   IF($I87=1,
      IFBLANK(
         _xldudf_CX_PUSH(AV87*fxVal_normal, CX_ENTITY, $B87, AV$11, AV$14, AV$75,),
         ""
      ),
      IF($I87=2,
         IFBLANK(
            _xldudf_CX_PUSH(AV87, CX_ENTITY, $B87, AV$11, AV$14, AV$75,),
            ""
         ),
         IF($I87=3,
            "",
            IFBLANK(
               _xldudf_CX_PUSH(AV87, CX_ENTITY, $B87, AV$11, AV$14, AV$75,),
               ""
            )
         )
      )
   )
)),"")</f>
        <v/>
      </c>
      <c r="DW87" s="2445" t="str" cm="1">
        <f t="array" aca="1" ref="DW87" ca="1">IFERROR(IF(AW87*fxVal_normal=_PL!AW87,"",IF(OR(AW87="", NOT(ISNUMBER(AW87)), ISERROR(AW87), $B87=""), "",
   IF($I87=1,
      IFBLANK(
         _xldudf_CX_PUSH(AW87*fxVal_normal, CX_ENTITY, $B87, AW$11, AW$14, AW$75,),
         ""
      ),
      IF($I87=2,
         IFBLANK(
            _xldudf_CX_PUSH(AW87, CX_ENTITY, $B87, AW$11, AW$14, AW$75,),
            ""
         ),
         IF($I87=3,
            "",
            IFBLANK(
               _xldudf_CX_PUSH(AW87, CX_ENTITY, $B87, AW$11, AW$14, AW$75,),
               ""
            )
         )
      )
   )
)),"")</f>
        <v/>
      </c>
      <c r="DX87" s="2445" t="str" cm="1">
        <f t="array" aca="1" ref="DX87" ca="1">IFERROR(IF(AX87*fxVal_normal=_PL!AX87,"",IF(OR(AX87="", NOT(ISNUMBER(AX87)), ISERROR(AX87), $B87=""), "",
   IF($I87=1,
      IFBLANK(
         _xldudf_CX_PUSH(AX87*fxVal_normal, CX_ENTITY, $B87, AX$11, AX$14, AX$75,),
         ""
      ),
      IF($I87=2,
         IFBLANK(
            _xldudf_CX_PUSH(AX87, CX_ENTITY, $B87, AX$11, AX$14, AX$75,),
            ""
         ),
         IF($I87=3,
            "",
            IFBLANK(
               _xldudf_CX_PUSH(AX87, CX_ENTITY, $B87, AX$11, AX$14, AX$75,),
               ""
            )
         )
      )
   )
)),"")</f>
        <v/>
      </c>
      <c r="DY87" s="2445" t="str" cm="1">
        <f t="array" aca="1" ref="DY87" ca="1">IFERROR(IF(AY87*fxVal_normal=_PL!AY87,"",IF(OR(AY87="", NOT(ISNUMBER(AY87)), ISERROR(AY87), $B87=""), "",
   IF($I87=1,
      IFBLANK(
         _xldudf_CX_PUSH(AY87*fxVal_normal, CX_ENTITY, $B87, AY$11, AY$14, AY$75,),
         ""
      ),
      IF($I87=2,
         IFBLANK(
            _xldudf_CX_PUSH(AY87, CX_ENTITY, $B87, AY$11, AY$14, AY$75,),
            ""
         ),
         IF($I87=3,
            "",
            IFBLANK(
               _xldudf_CX_PUSH(AY87, CX_ENTITY, $B87, AY$11, AY$14, AY$75,),
               ""
            )
         )
      )
   )
)),"")</f>
        <v/>
      </c>
      <c r="DZ87" s="2445" t="str" cm="1">
        <f t="array" aca="1" ref="DZ87" ca="1">IFERROR(IF(AZ87*fxVal_normal=_PL!AZ87,"",IF(OR(AZ87="", NOT(ISNUMBER(AZ87)), ISERROR(AZ87), $B87=""), "",
   IF($I87=1,
      IFBLANK(
         _xldudf_CX_PUSH(AZ87*fxVal_normal, CX_ENTITY, $B87, AZ$11, AZ$14, AZ$75,),
         ""
      ),
      IF($I87=2,
         IFBLANK(
            _xldudf_CX_PUSH(AZ87, CX_ENTITY, $B87, AZ$11, AZ$14, AZ$75,),
            ""
         ),
         IF($I87=3,
            "",
            IFBLANK(
               _xldudf_CX_PUSH(AZ87, CX_ENTITY, $B87, AZ$11, AZ$14, AZ$75,),
               ""
            )
         )
      )
   )
)),"")</f>
        <v/>
      </c>
      <c r="EA87" s="2445" t="str" cm="1">
        <f t="array" aca="1" ref="EA87" ca="1">IFERROR(IF(BA87*fxVal_normal=_PL!BA87,"",IF(OR(BA87="", NOT(ISNUMBER(BA87)), ISERROR(BA87), $B87=""), "",
   IF($I87=1,
      IFBLANK(
         _xldudf_CX_PUSH(BA87*fxVal_normal, CX_ENTITY, $B87, BA$11, BA$14, BA$75,),
         ""
      ),
      IF($I87=2,
         IFBLANK(
            _xldudf_CX_PUSH(BA87, CX_ENTITY, $B87, BA$11, BA$14, BA$75,),
            ""
         ),
         IF($I87=3,
            "",
            IFBLANK(
               _xldudf_CX_PUSH(BA87, CX_ENTITY, $B87, BA$11, BA$14, BA$75,),
               ""
            )
         )
      )
   )
)),"")</f>
        <v/>
      </c>
      <c r="EB87" s="2445" t="str" cm="1">
        <f t="array" aca="1" ref="EB87" ca="1">IFERROR(IF(BB87*fxVal_normal=_PL!BB87,"",IF(OR(BB87="", NOT(ISNUMBER(BB87)), ISERROR(BB87), $B87=""), "",
   IF($I87=1,
      IFBLANK(
         _xldudf_CX_PUSH(BB87*fxVal_normal, CX_ENTITY, $B87, BB$11, BB$14, BB$75,),
         ""
      ),
      IF($I87=2,
         IFBLANK(
            _xldudf_CX_PUSH(BB87, CX_ENTITY, $B87, BB$11, BB$14, BB$75,),
            ""
         ),
         IF($I87=3,
            "",
            IFBLANK(
               _xldudf_CX_PUSH(BB87, CX_ENTITY, $B87, BB$11, BB$14, BB$75,),
               ""
            )
         )
      )
   )
)),"")</f>
        <v/>
      </c>
      <c r="EC87" s="2445" t="str" cm="1">
        <f t="array" aca="1" ref="EC87" ca="1">IFERROR(IF(BC87*fxVal_normal=_PL!BC87,"",IF(OR(BC87="", NOT(ISNUMBER(BC87)), ISERROR(BC87), $B87=""), "",
   IF($I87=1,
      IFBLANK(
         _xldudf_CX_PUSH(BC87*fxVal_normal, CX_ENTITY, $B87, BC$11, BC$14, BC$75,),
         ""
      ),
      IF($I87=2,
         IFBLANK(
            _xldudf_CX_PUSH(BC87, CX_ENTITY, $B87, BC$11, BC$14, BC$75,),
            ""
         ),
         IF($I87=3,
            "",
            IFBLANK(
               _xldudf_CX_PUSH(BC87, CX_ENTITY, $B87, BC$11, BC$14, BC$75,),
               ""
            )
         )
      )
   )
)),"")</f>
        <v/>
      </c>
      <c r="ED87" s="2445" t="str" cm="1">
        <f t="array" aca="1" ref="ED87" ca="1">IFERROR(IF(BD87*fxVal_normal=_PL!BD87,"",IF(OR(BD87="", NOT(ISNUMBER(BD87)), ISERROR(BD87), $B87=""), "",
   IF($I87=1,
      IFBLANK(
         _xldudf_CX_PUSH(BD87*fxVal_normal, CX_ENTITY, $B87, BD$11, BD$14, BD$75,),
         ""
      ),
      IF($I87=2,
         IFBLANK(
            _xldudf_CX_PUSH(BD87, CX_ENTITY, $B87, BD$11, BD$14, BD$75,),
            ""
         ),
         IF($I87=3,
            "",
            IFBLANK(
               _xldudf_CX_PUSH(BD87, CX_ENTITY, $B87, BD$11, BD$14, BD$75,),
               ""
            )
         )
      )
   )
)),"")</f>
        <v/>
      </c>
      <c r="EE87" s="2445" t="str" cm="1">
        <f t="array" aca="1" ref="EE87" ca="1">IFERROR(IF(BE87*fxVal_normal=_PL!BE87,"",IF(OR(BE87="", NOT(ISNUMBER(BE87)), ISERROR(BE87), $B87=""), "",
   IF($I87=1,
      IFBLANK(
         _xldudf_CX_PUSH(BE87*fxVal_normal, CX_ENTITY, $B87, BE$11, BE$14, BE$75,),
         ""
      ),
      IF($I87=2,
         IFBLANK(
            _xldudf_CX_PUSH(BE87, CX_ENTITY, $B87, BE$11, BE$14, BE$75,),
            ""
         ),
         IF($I87=3,
            "",
            IFBLANK(
               _xldudf_CX_PUSH(BE87, CX_ENTITY, $B87, BE$11, BE$14, BE$75,),
               ""
            )
         )
      )
   )
)),"")</f>
        <v/>
      </c>
      <c r="EF87" s="2445" t="str" cm="1">
        <f t="array" aca="1" ref="EF87" ca="1">IFERROR(IF(BF87*fxVal_normal=_PL!BF87,"",IF(OR(BF87="", NOT(ISNUMBER(BF87)), ISERROR(BF87), $B87=""), "",
   IF($I87=1,
      IFBLANK(
         _xldudf_CX_PUSH(BF87*fxVal_normal, CX_ENTITY, $B87, BF$11, BF$14, BF$75,),
         ""
      ),
      IF($I87=2,
         IFBLANK(
            _xldudf_CX_PUSH(BF87, CX_ENTITY, $B87, BF$11, BF$14, BF$75,),
            ""
         ),
         IF($I87=3,
            "",
            IFBLANK(
               _xldudf_CX_PUSH(BF87, CX_ENTITY, $B87, BF$11, BF$14, BF$75,),
               ""
            )
         )
      )
   )
)),"")</f>
        <v/>
      </c>
      <c r="EG87" s="2445" t="str" cm="1">
        <f t="array" aca="1" ref="EG87" ca="1">IFERROR(IF(BG87*fxVal_normal=_PL!BG87,"",IF(OR(BG87="", NOT(ISNUMBER(BG87)), ISERROR(BG87), $B87=""), "",
   IF($I87=1,
      IFBLANK(
         _xldudf_CX_PUSH(BG87*fxVal_normal, CX_ENTITY, $B87, BG$11, BG$14, BG$75,),
         ""
      ),
      IF($I87=2,
         IFBLANK(
            _xldudf_CX_PUSH(BG87, CX_ENTITY, $B87, BG$11, BG$14, BG$75,),
            ""
         ),
         IF($I87=3,
            "",
            IFBLANK(
               _xldudf_CX_PUSH(BG87, CX_ENTITY, $B87, BG$11, BG$14, BG$75,),
               ""
            )
         )
      )
   )
)),"")</f>
        <v/>
      </c>
      <c r="EH87" s="2445" t="str" cm="1">
        <f t="array" aca="1" ref="EH87" ca="1">IFERROR(IF(BH87*fxVal_normal=_PL!BH87,"",IF(OR(BH87="", NOT(ISNUMBER(BH87)), ISERROR(BH87), $B87=""), "",
   IF($I87=1,
      IFBLANK(
         _xldudf_CX_PUSH(BH87*fxVal_normal, CX_ENTITY, $B87, BH$11, BH$14, BH$75,),
         ""
      ),
      IF($I87=2,
         IFBLANK(
            _xldudf_CX_PUSH(BH87, CX_ENTITY, $B87, BH$11, BH$14, BH$75,),
            ""
         ),
         IF($I87=3,
            "",
            IFBLANK(
               _xldudf_CX_PUSH(BH87, CX_ENTITY, $B87, BH$11, BH$14, BH$75,),
               ""
            )
         )
      )
   )
)),"")</f>
        <v/>
      </c>
      <c r="EI87" s="2445" t="str" cm="1">
        <f t="array" aca="1" ref="EI87" ca="1">IFERROR(IF(BI87*fxVal_normal=_PL!BI87,"",IF(OR(BI87="", NOT(ISNUMBER(BI87)), ISERROR(BI87), $B87=""), "",
   IF($I87=1,
      IFBLANK(
         _xldudf_CX_PUSH(BI87*fxVal_normal, CX_ENTITY, $B87, BI$11, BI$14, BI$75,),
         ""
      ),
      IF($I87=2,
         IFBLANK(
            _xldudf_CX_PUSH(BI87, CX_ENTITY, $B87, BI$11, BI$14, BI$75,),
            ""
         ),
         IF($I87=3,
            "",
            IFBLANK(
               _xldudf_CX_PUSH(BI87, CX_ENTITY, $B87, BI$11, BI$14, BI$75,),
               ""
            )
         )
      )
   )
)),"")</f>
        <v/>
      </c>
      <c r="EJ87" s="2445" t="str" cm="1">
        <f t="array" aca="1" ref="EJ87" ca="1">IFERROR(IF(BJ87*fxVal_normal=_PL!BJ87,"",IF(OR(BJ87="", NOT(ISNUMBER(BJ87)), ISERROR(BJ87), $B87=""), "",
   IF($I87=1,
      IFBLANK(
         _xldudf_CX_PUSH(BJ87*fxVal_normal, CX_ENTITY, $B87, BJ$11, BJ$14, BJ$75,),
         ""
      ),
      IF($I87=2,
         IFBLANK(
            _xldudf_CX_PUSH(BJ87, CX_ENTITY, $B87, BJ$11, BJ$14, BJ$75,),
            ""
         ),
         IF($I87=3,
            "",
            IFBLANK(
               _xldudf_CX_PUSH(BJ87, CX_ENTITY, $B87, BJ$11, BJ$14, BJ$75,),
               ""
            )
         )
      )
   )
)),"")</f>
        <v/>
      </c>
      <c r="EK87" s="2445" t="str" cm="1">
        <f t="array" aca="1" ref="EK87" ca="1">IFERROR(IF(BK87*fxVal_normal=_PL!BK87,"",IF(OR(BK87="", NOT(ISNUMBER(BK87)), ISERROR(BK87), $B87=""), "",
   IF($I87=1,
      IFBLANK(
         _xldudf_CX_PUSH(BK87*fxVal_normal, CX_ENTITY, $B87, BK$11, BK$14, BK$75,),
         ""
      ),
      IF($I87=2,
         IFBLANK(
            _xldudf_CX_PUSH(BK87, CX_ENTITY, $B87, BK$11, BK$14, BK$75,),
            ""
         ),
         IF($I87=3,
            "",
            IFBLANK(
               _xldudf_CX_PUSH(BK87, CX_ENTITY, $B87, BK$11, BK$14, BK$75,),
               ""
            )
         )
      )
   )
)),"")</f>
        <v/>
      </c>
      <c r="EL87" s="2445" t="str" cm="1">
        <f t="array" aca="1" ref="EL87" ca="1">IFERROR(IF(BL87*fxVal_normal=_PL!BL87,"",IF(OR(BL87="", NOT(ISNUMBER(BL87)), ISERROR(BL87), $B87=""), "",
   IF($I87=1,
      IFBLANK(
         _xldudf_CX_PUSH(BL87*fxVal_normal, CX_ENTITY, $B87, BL$11, BL$14, BL$75,),
         ""
      ),
      IF($I87=2,
         IFBLANK(
            _xldudf_CX_PUSH(BL87, CX_ENTITY, $B87, BL$11, BL$14, BL$75,),
            ""
         ),
         IF($I87=3,
            "",
            IFBLANK(
               _xldudf_CX_PUSH(BL87, CX_ENTITY, $B87, BL$11, BL$14, BL$75,),
               ""
            )
         )
      )
   )
)),"")</f>
        <v/>
      </c>
      <c r="EM87" s="2445" t="str" cm="1">
        <f t="array" aca="1" ref="EM87" ca="1">IFERROR(IF(BM87*fxVal_normal=_PL!BM87,"",IF(OR(BM87="", NOT(ISNUMBER(BM87)), ISERROR(BM87), $B87=""), "",
   IF($I87=1,
      IFBLANK(
         _xldudf_CX_PUSH(BM87*fxVal_normal, CX_ENTITY, $B87, BM$11, BM$14, BM$75,),
         ""
      ),
      IF($I87=2,
         IFBLANK(
            _xldudf_CX_PUSH(BM87, CX_ENTITY, $B87, BM$11, BM$14, BM$75,),
            ""
         ),
         IF($I87=3,
            "",
            IFBLANK(
               _xldudf_CX_PUSH(BM87, CX_ENTITY, $B87, BM$11, BM$14, BM$75,),
               ""
            )
         )
      )
   )
)),"")</f>
        <v/>
      </c>
      <c r="EN87" s="2445" t="str" cm="1">
        <f t="array" aca="1" ref="EN87" ca="1">IFERROR(IF(BN87*fxVal_normal=_PL!BN87,"",IF(OR(BN87="", NOT(ISNUMBER(BN87)), ISERROR(BN87), $B87=""), "",
   IF($I87=1,
      IFBLANK(
         _xldudf_CX_PUSH(BN87*fxVal_normal, CX_ENTITY, $B87, BN$11, BN$14, BN$75,),
         ""
      ),
      IF($I87=2,
         IFBLANK(
            _xldudf_CX_PUSH(BN87, CX_ENTITY, $B87, BN$11, BN$14, BN$75,),
            ""
         ),
         IF($I87=3,
            "",
            IFBLANK(
               _xldudf_CX_PUSH(BN87, CX_ENTITY, $B87, BN$11, BN$14, BN$75,),
               ""
            )
         )
      )
   )
)),"")</f>
        <v/>
      </c>
    </row>
    <row r="88" spans="1:144" ht="21" customHeight="1">
      <c r="A88" s="1625"/>
      <c r="B88" s="2501" t="str">
        <f ca="1">_xlfn.LET(
_xlpm.IsNotAttrDynamic, D88="",
_xlpm.Attr,_PL!F88,
_xlpm.NotInUse,Y88=D88,
_xlpm.RESULT, IF(_xlpm.IsNotAttrDynamic, _xlpm.Attr, IF( _xlpm.NotInUse, "", Y88)
),IF(_xlpm.RESULT ="", "", _xlpm.RESULT))</f>
        <v>Adjusted EBITDA</v>
      </c>
      <c r="C88" s="2501" t="str" cm="1">
        <f t="array" ref="C88">IFBLANK(_PL!C88,"")</f>
        <v>Adjusted EBITDA (Company View)</v>
      </c>
      <c r="D88" s="1548"/>
      <c r="E88" s="2440" t="e" cm="1">
        <f t="array" aca="1" ref="E8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)($AD88:$CQ88, Z88)</f>
        <v>#NAME?</v>
      </c>
      <c r="F88" s="578"/>
      <c r="G88" s="578"/>
      <c r="H88" s="401">
        <v>2</v>
      </c>
      <c r="I88" s="401">
        <v>1</v>
      </c>
      <c r="J88" s="401" cm="1">
        <f t="array" ref="J88">IFBLANK( Z88,"")</f>
        <v>0</v>
      </c>
      <c r="K88" s="578" t="str">
        <f t="shared" si="17"/>
        <v>Yes</v>
      </c>
      <c r="L88" s="37"/>
      <c r="N88" s="158"/>
      <c r="O88" s="101"/>
      <c r="P88" s="52"/>
      <c r="Q88" s="101"/>
      <c r="R88" s="126"/>
      <c r="S88" s="101"/>
      <c r="T88" s="101"/>
      <c r="U88" s="39"/>
      <c r="V88" s="37"/>
      <c r="W88" s="91" t="str">
        <f t="shared" si="28"/>
        <v>Budget</v>
      </c>
      <c r="X88" s="2081">
        <f>_PL!X88</f>
        <v>0</v>
      </c>
      <c r="Y88" s="1134" t="e">
        <f t="shared" ref="Y88:Y97" ca="1" si="36">Y32</f>
        <v>#NAME?</v>
      </c>
      <c r="Z88" s="198" cm="1">
        <f t="array" ref="Z88">_xlfn.SWITCH(
    TRUE,
    _PL!$L88=TRUE, 1,
    _PL!$L88=FALSE,-1,
    _PL!$L88=-1,0,
""
)</f>
        <v>0</v>
      </c>
      <c r="AA88" s="200"/>
      <c r="AB88" s="1134" t="str">
        <f>_PL!AB88</f>
        <v>Adjusted EBITDA</v>
      </c>
      <c r="AC88" s="275" t="e" cm="1" vm="5">
        <f t="array" aca="1" ref="AC88" ca="1">_xlfn.LET(
_xlpm._termname, $AB88,
_xlpm._iconname, "find",
_xlpm._icon, fx_getIcon(_xlpm._iconname),
_xlpm._location, _xlfn.XLOOKUP(LOWER(_xlpm._termname), LOWER(tbl_acctDef[Term]),tbl_acctDef[Term]),
_xlpm._hyperlink, HYPERLINK("#"&amp;CELL("address",_xlpm._location), _xlpm._icon),
IFERROR(_xlpm._hyperlink,"")
)</f>
        <v>#VALUE!</v>
      </c>
      <c r="AD88" s="918">
        <f t="shared" ref="AD88:BN88" si="37">SUBTOTAL(9,AD76:AD87)-N(AD79)</f>
        <v>9</v>
      </c>
      <c r="AE88" s="918">
        <f t="shared" si="37"/>
        <v>9</v>
      </c>
      <c r="AF88" s="918">
        <f t="shared" si="37"/>
        <v>9</v>
      </c>
      <c r="AG88" s="918">
        <f t="shared" si="37"/>
        <v>9</v>
      </c>
      <c r="AH88" s="918">
        <f t="shared" si="37"/>
        <v>9</v>
      </c>
      <c r="AI88" s="918">
        <f t="shared" si="37"/>
        <v>9</v>
      </c>
      <c r="AJ88" s="918">
        <f t="shared" si="37"/>
        <v>9</v>
      </c>
      <c r="AK88" s="918">
        <f t="shared" si="37"/>
        <v>9</v>
      </c>
      <c r="AL88" s="918">
        <f t="shared" si="37"/>
        <v>9</v>
      </c>
      <c r="AM88" s="918">
        <f t="shared" si="37"/>
        <v>9</v>
      </c>
      <c r="AN88" s="918">
        <f t="shared" si="37"/>
        <v>9</v>
      </c>
      <c r="AO88" s="918">
        <f t="shared" si="37"/>
        <v>9</v>
      </c>
      <c r="AP88" s="918">
        <f t="shared" si="37"/>
        <v>9</v>
      </c>
      <c r="AQ88" s="918">
        <f t="shared" si="37"/>
        <v>9</v>
      </c>
      <c r="AR88" s="918">
        <f t="shared" si="37"/>
        <v>9</v>
      </c>
      <c r="AS88" s="918">
        <f t="shared" si="37"/>
        <v>9</v>
      </c>
      <c r="AT88" s="918">
        <f t="shared" si="37"/>
        <v>9</v>
      </c>
      <c r="AU88" s="918">
        <f t="shared" si="37"/>
        <v>9</v>
      </c>
      <c r="AV88" s="918">
        <f t="shared" si="37"/>
        <v>9</v>
      </c>
      <c r="AW88" s="918">
        <f t="shared" si="37"/>
        <v>9</v>
      </c>
      <c r="AX88" s="918">
        <f t="shared" si="37"/>
        <v>9</v>
      </c>
      <c r="AY88" s="918">
        <f t="shared" si="37"/>
        <v>9</v>
      </c>
      <c r="AZ88" s="918">
        <f t="shared" si="37"/>
        <v>9</v>
      </c>
      <c r="BA88" s="918">
        <f t="shared" si="37"/>
        <v>9</v>
      </c>
      <c r="BB88" s="918">
        <f t="shared" si="37"/>
        <v>9</v>
      </c>
      <c r="BC88" s="918">
        <f t="shared" si="37"/>
        <v>9</v>
      </c>
      <c r="BD88" s="918">
        <f t="shared" si="37"/>
        <v>9</v>
      </c>
      <c r="BE88" s="918">
        <f t="shared" si="37"/>
        <v>9</v>
      </c>
      <c r="BF88" s="918">
        <f t="shared" si="37"/>
        <v>9</v>
      </c>
      <c r="BG88" s="918">
        <f t="shared" si="37"/>
        <v>9</v>
      </c>
      <c r="BH88" s="918">
        <f t="shared" si="37"/>
        <v>9</v>
      </c>
      <c r="BI88" s="918">
        <f t="shared" si="37"/>
        <v>9</v>
      </c>
      <c r="BJ88" s="918">
        <f t="shared" si="37"/>
        <v>9</v>
      </c>
      <c r="BK88" s="918">
        <f t="shared" si="37"/>
        <v>9</v>
      </c>
      <c r="BL88" s="918">
        <f t="shared" si="37"/>
        <v>9</v>
      </c>
      <c r="BM88" s="918">
        <f t="shared" si="37"/>
        <v>9</v>
      </c>
      <c r="BN88" s="918">
        <f t="shared" si="37"/>
        <v>9</v>
      </c>
      <c r="BO88" s="2096"/>
      <c r="BP88" s="2096"/>
      <c r="BQ88" s="2096"/>
      <c r="BR88" s="2096"/>
      <c r="BS88" s="2096"/>
      <c r="BT88" s="2096"/>
      <c r="BU88" s="2096"/>
      <c r="BV88" s="2096"/>
      <c r="BW88" s="2096"/>
      <c r="BX88" s="2096"/>
      <c r="BY88" s="2096"/>
      <c r="BZ88" s="2096"/>
      <c r="CA88" s="34"/>
      <c r="CC88" s="33"/>
      <c r="CD88" s="1772" t="e" cm="1">
        <f t="array" aca="1" ref="CD88" ca="1">_xlfn.LET( _xlpm.CheckBlank, SUM(PL!$AD88:$BN88) = 0, IF(_xlpm.CheckBlank, "", SUM(_xlfn._xlws.FILTER(PL!$AD88:$BN88,(YEAR(PL!$AD$12:$BN$12)=PL!CD$12)*(array_timeline&lt;=PL!CD$11)))))</f>
        <v>#NAME?</v>
      </c>
      <c r="CE88" s="1772" t="e" cm="1">
        <f t="array" aca="1" ref="CE88" ca="1">_xlfn.LET( _xlpm.CheckBlank, SUM(PL!$AD88:$BN88) = 0, IF(_xlpm.CheckBlank, "", SUM(_xlfn._xlws.FILTER(PL!$AD88:$BN88,(YEAR(PL!$AD$12:$BN$12)=PL!CE$12)*(array_timeline&lt;=PL!CE$11)))))</f>
        <v>#NAME?</v>
      </c>
      <c r="CF88" s="88"/>
      <c r="CG88" s="1461" t="e" cm="1">
        <f t="array" aca="1" ref="CG88" ca="1">_xlfn.LET( _xlpm.CheckBlank, SUM(PL!$AD88:$BN88) =0, IF(_xlpm.CheckBlank, "", SUM(_xlfn._xlws.FILTER(PL!$AD88:$BN88,(YEAR(PL!$AD$12:$BN$12)=PL!CG$12)*(array_timeline&lt;=PL!CG$11)))))</f>
        <v>#NAME?</v>
      </c>
      <c r="CH88" s="1461" t="e" cm="1">
        <f t="array" aca="1" ref="CH88" ca="1">_xlfn.LET( _xlpm.CheckBlank, SUM(PL!$AD88:$BN88) =0, IF(_xlpm.CheckBlank, "", SUM(_xlfn._xlws.FILTER(PL!$AD88:$BN88,(YEAR(PL!$AD$12:$BN$12)=PL!CH$12)*(array_timeline&lt;=PL!CH$11)))))</f>
        <v>#NAME?</v>
      </c>
      <c r="CI88" s="88"/>
      <c r="CJ88" s="1461" cm="1">
        <f t="array" ref="CJ88">_xlfn.LET( _xlpm.CheckBlank, SUM(PL!$AD88:$BN88) = 0, IF(_xlpm.CheckBlank, "", SUM(_xlfn.TAKE(_xlfn.DROP(PL!$AD88:$BN88, ,-DATEDIFF(PL!CJ$11, val_asOfDate,"M")),1,-12))))</f>
        <v>108</v>
      </c>
      <c r="CK88" s="1461" cm="1">
        <f t="array" ref="CK88">_xlfn.LET( _xlpm.CheckBlank, SUM(PL!$AD88:$BN88) = 0, IF(_xlpm.CheckBlank, "", SUM(_xlfn.TAKE(_xlfn.DROP(PL!$AD88:$BN88, ,-DATEDIFF(PL!CK$11, val_asOfDate,"M")),1,-12))))</f>
        <v>108</v>
      </c>
      <c r="CL88" s="88"/>
      <c r="CM88" s="2446">
        <f t="shared" si="26"/>
        <v>9</v>
      </c>
      <c r="CN88" s="2446">
        <f t="shared" si="23"/>
        <v>9</v>
      </c>
      <c r="CO88" s="1169"/>
      <c r="CP88" s="2446">
        <f t="shared" si="27"/>
        <v>9</v>
      </c>
      <c r="CQ88" s="2446">
        <f t="shared" si="24"/>
        <v>9</v>
      </c>
      <c r="CR88" s="34"/>
      <c r="CS88" s="2056"/>
      <c r="CT88" s="2085" t="e" cm="1">
        <f t="array" aca="1" ref="CT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_xldudf_CX_PUSH(Y88,CX_ENTITY,C88,EOMONTH(val_asOfDate,0)),
       ""
     )
   )
)</f>
        <v>#NAME?</v>
      </c>
      <c r="CU88" s="2085" t="e" cm="1">
        <f t="array" aca="1" ref="CU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_xldudf_CX_PUSH(Y88,CX_ENTITY,C88,EOMONTH(val_asOfDate,1)),
       ""
     )
   )
)</f>
        <v>#NAME?</v>
      </c>
      <c r="CV88" s="2085" t="e" cm="1">
        <f t="array" aca="1" ref="CV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_xldudf_CX_PUSH(Y88,CX_ENTITY,C88,EOMONTH(val_asOfDate,2)),
       ""
     )
   )
)</f>
        <v>#NAME?</v>
      </c>
      <c r="CW88" s="2085" t="e" cm="1">
        <f t="array" aca="1" ref="CW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_xldudf_CX_PUSH(Y88,CX_ENTITY,C88,EOMONTH(val_asOfDate,3)),
       ""
     )
   )
)</f>
        <v>#NAME?</v>
      </c>
      <c r="CX88" s="2443"/>
      <c r="CY88" s="1880"/>
      <c r="CZ88" s="1880"/>
      <c r="DA88" s="1880"/>
      <c r="DB88" s="1880"/>
      <c r="DC88" s="2121"/>
      <c r="DD88" s="2445" t="str" cm="1">
        <f t="array" aca="1" ref="DD88" ca="1">IFERROR(IF(AD88*fxVal_normal=_PL!AD88,"",IF(OR(AD88="", NOT(ISNUMBER(AD88)), ISERROR(AD88), $B88=""), "",
   IF($I88=1,
      IFBLANK(
         _xldudf_CX_PUSH(AD88*fxVal_normal, CX_ENTITY, $B88, AD$11, AD$14, AD$75,),
         ""
      ),
      IF($I88=2,
         IFBLANK(
            _xldudf_CX_PUSH(AD88, CX_ENTITY, $B88, AD$11, AD$14, AD$75,),
            ""
         ),
         IF($I88=3,
            "",
            IFBLANK(
               _xldudf_CX_PUSH(AD88, CX_ENTITY, $B88, AD$11, AD$14, AD$75,),
               ""
            )
         )
      )
   )
)),"")</f>
        <v/>
      </c>
      <c r="DE88" s="2445" t="str" cm="1">
        <f t="array" aca="1" ref="DE88" ca="1">IFERROR(IF(AE88*fxVal_normal=_PL!AE88,"",IF(OR(AE88="", NOT(ISNUMBER(AE88)), ISERROR(AE88), $B88=""), "",
   IF($I88=1,
      IFBLANK(
         _xldudf_CX_PUSH(AE88*fxVal_normal, CX_ENTITY, $B88, AE$11, AE$14, AE$75,),
         ""
      ),
      IF($I88=2,
         IFBLANK(
            _xldudf_CX_PUSH(AE88, CX_ENTITY, $B88, AE$11, AE$14, AE$75,),
            ""
         ),
         IF($I88=3,
            "",
            IFBLANK(
               _xldudf_CX_PUSH(AE88, CX_ENTITY, $B88, AE$11, AE$14, AE$75,),
               ""
            )
         )
      )
   )
)),"")</f>
        <v/>
      </c>
      <c r="DF88" s="2445" t="str" cm="1">
        <f t="array" aca="1" ref="DF88" ca="1">IFERROR(IF(AF88*fxVal_normal=_PL!AF88,"",IF(OR(AF88="", NOT(ISNUMBER(AF88)), ISERROR(AF88), $B88=""), "",
   IF($I88=1,
      IFBLANK(
         _xldudf_CX_PUSH(AF88*fxVal_normal, CX_ENTITY, $B88, AF$11, AF$14, AF$75,),
         ""
      ),
      IF($I88=2,
         IFBLANK(
            _xldudf_CX_PUSH(AF88, CX_ENTITY, $B88, AF$11, AF$14, AF$75,),
            ""
         ),
         IF($I88=3,
            "",
            IFBLANK(
               _xldudf_CX_PUSH(AF88, CX_ENTITY, $B88, AF$11, AF$14, AF$75,),
               ""
            )
         )
      )
   )
)),"")</f>
        <v/>
      </c>
      <c r="DG88" s="2445" t="str" cm="1">
        <f t="array" aca="1" ref="DG88" ca="1">IFERROR(IF(AG88*fxVal_normal=_PL!AG88,"",IF(OR(AG88="", NOT(ISNUMBER(AG88)), ISERROR(AG88), $B88=""), "",
   IF($I88=1,
      IFBLANK(
         _xldudf_CX_PUSH(AG88*fxVal_normal, CX_ENTITY, $B88, AG$11, AG$14, AG$75,),
         ""
      ),
      IF($I88=2,
         IFBLANK(
            _xldudf_CX_PUSH(AG88, CX_ENTITY, $B88, AG$11, AG$14, AG$75,),
            ""
         ),
         IF($I88=3,
            "",
            IFBLANK(
               _xldudf_CX_PUSH(AG88, CX_ENTITY, $B88, AG$11, AG$14, AG$75,),
               ""
            )
         )
      )
   )
)),"")</f>
        <v/>
      </c>
      <c r="DH88" s="2445" t="str" cm="1">
        <f t="array" aca="1" ref="DH88" ca="1">IFERROR(IF(AH88*fxVal_normal=_PL!AH88,"",IF(OR(AH88="", NOT(ISNUMBER(AH88)), ISERROR(AH88), $B88=""), "",
   IF($I88=1,
      IFBLANK(
         _xldudf_CX_PUSH(AH88*fxVal_normal, CX_ENTITY, $B88, AH$11, AH$14, AH$75,),
         ""
      ),
      IF($I88=2,
         IFBLANK(
            _xldudf_CX_PUSH(AH88, CX_ENTITY, $B88, AH$11, AH$14, AH$75,),
            ""
         ),
         IF($I88=3,
            "",
            IFBLANK(
               _xldudf_CX_PUSH(AH88, CX_ENTITY, $B88, AH$11, AH$14, AH$75,),
               ""
            )
         )
      )
   )
)),"")</f>
        <v/>
      </c>
      <c r="DI88" s="2445" t="str" cm="1">
        <f t="array" aca="1" ref="DI88" ca="1">IFERROR(IF(AI88*fxVal_normal=_PL!AI88,"",IF(OR(AI88="", NOT(ISNUMBER(AI88)), ISERROR(AI88), $B88=""), "",
   IF($I88=1,
      IFBLANK(
         _xldudf_CX_PUSH(AI88*fxVal_normal, CX_ENTITY, $B88, AI$11, AI$14, AI$75,),
         ""
      ),
      IF($I88=2,
         IFBLANK(
            _xldudf_CX_PUSH(AI88, CX_ENTITY, $B88, AI$11, AI$14, AI$75,),
            ""
         ),
         IF($I88=3,
            "",
            IFBLANK(
               _xldudf_CX_PUSH(AI88, CX_ENTITY, $B88, AI$11, AI$14, AI$75,),
               ""
            )
         )
      )
   )
)),"")</f>
        <v/>
      </c>
      <c r="DJ88" s="2445" t="str" cm="1">
        <f t="array" aca="1" ref="DJ88" ca="1">IFERROR(IF(AJ88*fxVal_normal=_PL!AJ88,"",IF(OR(AJ88="", NOT(ISNUMBER(AJ88)), ISERROR(AJ88), $B88=""), "",
   IF($I88=1,
      IFBLANK(
         _xldudf_CX_PUSH(AJ88*fxVal_normal, CX_ENTITY, $B88, AJ$11, AJ$14, AJ$75,),
         ""
      ),
      IF($I88=2,
         IFBLANK(
            _xldudf_CX_PUSH(AJ88, CX_ENTITY, $B88, AJ$11, AJ$14, AJ$75,),
            ""
         ),
         IF($I88=3,
            "",
            IFBLANK(
               _xldudf_CX_PUSH(AJ88, CX_ENTITY, $B88, AJ$11, AJ$14, AJ$75,),
               ""
            )
         )
      )
   )
)),"")</f>
        <v/>
      </c>
      <c r="DK88" s="2445" t="str" cm="1">
        <f t="array" aca="1" ref="DK88" ca="1">IFERROR(IF(AK88*fxVal_normal=_PL!AK88,"",IF(OR(AK88="", NOT(ISNUMBER(AK88)), ISERROR(AK88), $B88=""), "",
   IF($I88=1,
      IFBLANK(
         _xldudf_CX_PUSH(AK88*fxVal_normal, CX_ENTITY, $B88, AK$11, AK$14, AK$75,),
         ""
      ),
      IF($I88=2,
         IFBLANK(
            _xldudf_CX_PUSH(AK88, CX_ENTITY, $B88, AK$11, AK$14, AK$75,),
            ""
         ),
         IF($I88=3,
            "",
            IFBLANK(
               _xldudf_CX_PUSH(AK88, CX_ENTITY, $B88, AK$11, AK$14, AK$75,),
               ""
            )
         )
      )
   )
)),"")</f>
        <v/>
      </c>
      <c r="DL88" s="2445" t="str" cm="1">
        <f t="array" aca="1" ref="DL88" ca="1">IFERROR(IF(AL88*fxVal_normal=_PL!AL88,"",IF(OR(AL88="", NOT(ISNUMBER(AL88)), ISERROR(AL88), $B88=""), "",
   IF($I88=1,
      IFBLANK(
         _xldudf_CX_PUSH(AL88*fxVal_normal, CX_ENTITY, $B88, AL$11, AL$14, AL$75,),
         ""
      ),
      IF($I88=2,
         IFBLANK(
            _xldudf_CX_PUSH(AL88, CX_ENTITY, $B88, AL$11, AL$14, AL$75,),
            ""
         ),
         IF($I88=3,
            "",
            IFBLANK(
               _xldudf_CX_PUSH(AL88, CX_ENTITY, $B88, AL$11, AL$14, AL$75,),
               ""
            )
         )
      )
   )
)),"")</f>
        <v/>
      </c>
      <c r="DM88" s="2445" t="str" cm="1">
        <f t="array" aca="1" ref="DM88" ca="1">IFERROR(IF(AM88*fxVal_normal=_PL!AM88,"",IF(OR(AM88="", NOT(ISNUMBER(AM88)), ISERROR(AM88), $B88=""), "",
   IF($I88=1,
      IFBLANK(
         _xldudf_CX_PUSH(AM88*fxVal_normal, CX_ENTITY, $B88, AM$11, AM$14, AM$75,),
         ""
      ),
      IF($I88=2,
         IFBLANK(
            _xldudf_CX_PUSH(AM88, CX_ENTITY, $B88, AM$11, AM$14, AM$75,),
            ""
         ),
         IF($I88=3,
            "",
            IFBLANK(
               _xldudf_CX_PUSH(AM88, CX_ENTITY, $B88, AM$11, AM$14, AM$75,),
               ""
            )
         )
      )
   )
)),"")</f>
        <v/>
      </c>
      <c r="DN88" s="2445" t="str" cm="1">
        <f t="array" aca="1" ref="DN88" ca="1">IFERROR(IF(AN88*fxVal_normal=_PL!AN88,"",IF(OR(AN88="", NOT(ISNUMBER(AN88)), ISERROR(AN88), $B88=""), "",
   IF($I88=1,
      IFBLANK(
         _xldudf_CX_PUSH(AN88*fxVal_normal, CX_ENTITY, $B88, AN$11, AN$14, AN$75,),
         ""
      ),
      IF($I88=2,
         IFBLANK(
            _xldudf_CX_PUSH(AN88, CX_ENTITY, $B88, AN$11, AN$14, AN$75,),
            ""
         ),
         IF($I88=3,
            "",
            IFBLANK(
               _xldudf_CX_PUSH(AN88, CX_ENTITY, $B88, AN$11, AN$14, AN$75,),
               ""
            )
         )
      )
   )
)),"")</f>
        <v/>
      </c>
      <c r="DO88" s="2445" t="str" cm="1">
        <f t="array" aca="1" ref="DO88" ca="1">IFERROR(IF(AO88*fxVal_normal=_PL!AO88,"",IF(OR(AO88="", NOT(ISNUMBER(AO88)), ISERROR(AO88), $B88=""), "",
   IF($I88=1,
      IFBLANK(
         _xldudf_CX_PUSH(AO88*fxVal_normal, CX_ENTITY, $B88, AO$11, AO$14, AO$75,),
         ""
      ),
      IF($I88=2,
         IFBLANK(
            _xldudf_CX_PUSH(AO88, CX_ENTITY, $B88, AO$11, AO$14, AO$75,),
            ""
         ),
         IF($I88=3,
            "",
            IFBLANK(
               _xldudf_CX_PUSH(AO88, CX_ENTITY, $B88, AO$11, AO$14, AO$75,),
               ""
            )
         )
      )
   )
)),"")</f>
        <v/>
      </c>
      <c r="DP88" s="2445" t="str" cm="1">
        <f t="array" aca="1" ref="DP88" ca="1">IFERROR(IF(AP88*fxVal_normal=_PL!AP88,"",IF(OR(AP88="", NOT(ISNUMBER(AP88)), ISERROR(AP88), $B88=""), "",
   IF($I88=1,
      IFBLANK(
         _xldudf_CX_PUSH(AP88*fxVal_normal, CX_ENTITY, $B88, AP$11, AP$14, AP$75,),
         ""
      ),
      IF($I88=2,
         IFBLANK(
            _xldudf_CX_PUSH(AP88, CX_ENTITY, $B88, AP$11, AP$14, AP$75,),
            ""
         ),
         IF($I88=3,
            "",
            IFBLANK(
               _xldudf_CX_PUSH(AP88, CX_ENTITY, $B88, AP$11, AP$14, AP$75,),
               ""
            )
         )
      )
   )
)),"")</f>
        <v/>
      </c>
      <c r="DQ88" s="2445" t="str" cm="1">
        <f t="array" aca="1" ref="DQ88" ca="1">IFERROR(IF(AQ88*fxVal_normal=_PL!AQ88,"",IF(OR(AQ88="", NOT(ISNUMBER(AQ88)), ISERROR(AQ88), $B88=""), "",
   IF($I88=1,
      IFBLANK(
         _xldudf_CX_PUSH(AQ88*fxVal_normal, CX_ENTITY, $B88, AQ$11, AQ$14, AQ$75,),
         ""
      ),
      IF($I88=2,
         IFBLANK(
            _xldudf_CX_PUSH(AQ88, CX_ENTITY, $B88, AQ$11, AQ$14, AQ$75,),
            ""
         ),
         IF($I88=3,
            "",
            IFBLANK(
               _xldudf_CX_PUSH(AQ88, CX_ENTITY, $B88, AQ$11, AQ$14, AQ$75,),
               ""
            )
         )
      )
   )
)),"")</f>
        <v/>
      </c>
      <c r="DR88" s="2445" t="str" cm="1">
        <f t="array" aca="1" ref="DR88" ca="1">IFERROR(IF(AR88*fxVal_normal=_PL!AR88,"",IF(OR(AR88="", NOT(ISNUMBER(AR88)), ISERROR(AR88), $B88=""), "",
   IF($I88=1,
      IFBLANK(
         _xldudf_CX_PUSH(AR88*fxVal_normal, CX_ENTITY, $B88, AR$11, AR$14, AR$75,),
         ""
      ),
      IF($I88=2,
         IFBLANK(
            _xldudf_CX_PUSH(AR88, CX_ENTITY, $B88, AR$11, AR$14, AR$75,),
            ""
         ),
         IF($I88=3,
            "",
            IFBLANK(
               _xldudf_CX_PUSH(AR88, CX_ENTITY, $B88, AR$11, AR$14, AR$75,),
               ""
            )
         )
      )
   )
)),"")</f>
        <v/>
      </c>
      <c r="DS88" s="2445" t="str" cm="1">
        <f t="array" aca="1" ref="DS88" ca="1">IFERROR(IF(AS88*fxVal_normal=_PL!AS88,"",IF(OR(AS88="", NOT(ISNUMBER(AS88)), ISERROR(AS88), $B88=""), "",
   IF($I88=1,
      IFBLANK(
         _xldudf_CX_PUSH(AS88*fxVal_normal, CX_ENTITY, $B88, AS$11, AS$14, AS$75,),
         ""
      ),
      IF($I88=2,
         IFBLANK(
            _xldudf_CX_PUSH(AS88, CX_ENTITY, $B88, AS$11, AS$14, AS$75,),
            ""
         ),
         IF($I88=3,
            "",
            IFBLANK(
               _xldudf_CX_PUSH(AS88, CX_ENTITY, $B88, AS$11, AS$14, AS$75,),
               ""
            )
         )
      )
   )
)),"")</f>
        <v/>
      </c>
      <c r="DT88" s="2445" t="str" cm="1">
        <f t="array" aca="1" ref="DT88" ca="1">IFERROR(IF(AT88*fxVal_normal=_PL!AT88,"",IF(OR(AT88="", NOT(ISNUMBER(AT88)), ISERROR(AT88), $B88=""), "",
   IF($I88=1,
      IFBLANK(
         _xldudf_CX_PUSH(AT88*fxVal_normal, CX_ENTITY, $B88, AT$11, AT$14, AT$75,),
         ""
      ),
      IF($I88=2,
         IFBLANK(
            _xldudf_CX_PUSH(AT88, CX_ENTITY, $B88, AT$11, AT$14, AT$75,),
            ""
         ),
         IF($I88=3,
            "",
            IFBLANK(
               _xldudf_CX_PUSH(AT88, CX_ENTITY, $B88, AT$11, AT$14, AT$75,),
               ""
            )
         )
      )
   )
)),"")</f>
        <v/>
      </c>
      <c r="DU88" s="2445" t="str" cm="1">
        <f t="array" aca="1" ref="DU88" ca="1">IFERROR(IF(AU88*fxVal_normal=_PL!AU88,"",IF(OR(AU88="", NOT(ISNUMBER(AU88)), ISERROR(AU88), $B88=""), "",
   IF($I88=1,
      IFBLANK(
         _xldudf_CX_PUSH(AU88*fxVal_normal, CX_ENTITY, $B88, AU$11, AU$14, AU$75,),
         ""
      ),
      IF($I88=2,
         IFBLANK(
            _xldudf_CX_PUSH(AU88, CX_ENTITY, $B88, AU$11, AU$14, AU$75,),
            ""
         ),
         IF($I88=3,
            "",
            IFBLANK(
               _xldudf_CX_PUSH(AU88, CX_ENTITY, $B88, AU$11, AU$14, AU$75,),
               ""
            )
         )
      )
   )
)),"")</f>
        <v/>
      </c>
      <c r="DV88" s="2445" t="str" cm="1">
        <f t="array" aca="1" ref="DV88" ca="1">IFERROR(IF(AV88*fxVal_normal=_PL!AV88,"",IF(OR(AV88="", NOT(ISNUMBER(AV88)), ISERROR(AV88), $B88=""), "",
   IF($I88=1,
      IFBLANK(
         _xldudf_CX_PUSH(AV88*fxVal_normal, CX_ENTITY, $B88, AV$11, AV$14, AV$75,),
         ""
      ),
      IF($I88=2,
         IFBLANK(
            _xldudf_CX_PUSH(AV88, CX_ENTITY, $B88, AV$11, AV$14, AV$75,),
            ""
         ),
         IF($I88=3,
            "",
            IFBLANK(
               _xldudf_CX_PUSH(AV88, CX_ENTITY, $B88, AV$11, AV$14, AV$75,),
               ""
            )
         )
      )
   )
)),"")</f>
        <v/>
      </c>
      <c r="DW88" s="2445" t="str" cm="1">
        <f t="array" aca="1" ref="DW88" ca="1">IFERROR(IF(AW88*fxVal_normal=_PL!AW88,"",IF(OR(AW88="", NOT(ISNUMBER(AW88)), ISERROR(AW88), $B88=""), "",
   IF($I88=1,
      IFBLANK(
         _xldudf_CX_PUSH(AW88*fxVal_normal, CX_ENTITY, $B88, AW$11, AW$14, AW$75,),
         ""
      ),
      IF($I88=2,
         IFBLANK(
            _xldudf_CX_PUSH(AW88, CX_ENTITY, $B88, AW$11, AW$14, AW$75,),
            ""
         ),
         IF($I88=3,
            "",
            IFBLANK(
               _xldudf_CX_PUSH(AW88, CX_ENTITY, $B88, AW$11, AW$14, AW$75,),
               ""
            )
         )
      )
   )
)),"")</f>
        <v/>
      </c>
      <c r="DX88" s="2445" t="str" cm="1">
        <f t="array" aca="1" ref="DX88" ca="1">IFERROR(IF(AX88*fxVal_normal=_PL!AX88,"",IF(OR(AX88="", NOT(ISNUMBER(AX88)), ISERROR(AX88), $B88=""), "",
   IF($I88=1,
      IFBLANK(
         _xldudf_CX_PUSH(AX88*fxVal_normal, CX_ENTITY, $B88, AX$11, AX$14, AX$75,),
         ""
      ),
      IF($I88=2,
         IFBLANK(
            _xldudf_CX_PUSH(AX88, CX_ENTITY, $B88, AX$11, AX$14, AX$75,),
            ""
         ),
         IF($I88=3,
            "",
            IFBLANK(
               _xldudf_CX_PUSH(AX88, CX_ENTITY, $B88, AX$11, AX$14, AX$75,),
               ""
            )
         )
      )
   )
)),"")</f>
        <v/>
      </c>
      <c r="DY88" s="2445" t="str" cm="1">
        <f t="array" aca="1" ref="DY88" ca="1">IFERROR(IF(AY88*fxVal_normal=_PL!AY88,"",IF(OR(AY88="", NOT(ISNUMBER(AY88)), ISERROR(AY88), $B88=""), "",
   IF($I88=1,
      IFBLANK(
         _xldudf_CX_PUSH(AY88*fxVal_normal, CX_ENTITY, $B88, AY$11, AY$14, AY$75,),
         ""
      ),
      IF($I88=2,
         IFBLANK(
            _xldudf_CX_PUSH(AY88, CX_ENTITY, $B88, AY$11, AY$14, AY$75,),
            ""
         ),
         IF($I88=3,
            "",
            IFBLANK(
               _xldudf_CX_PUSH(AY88, CX_ENTITY, $B88, AY$11, AY$14, AY$75,),
               ""
            )
         )
      )
   )
)),"")</f>
        <v/>
      </c>
      <c r="DZ88" s="2445" t="str" cm="1">
        <f t="array" aca="1" ref="DZ88" ca="1">IFERROR(IF(AZ88*fxVal_normal=_PL!AZ88,"",IF(OR(AZ88="", NOT(ISNUMBER(AZ88)), ISERROR(AZ88), $B88=""), "",
   IF($I88=1,
      IFBLANK(
         _xldudf_CX_PUSH(AZ88*fxVal_normal, CX_ENTITY, $B88, AZ$11, AZ$14, AZ$75,),
         ""
      ),
      IF($I88=2,
         IFBLANK(
            _xldudf_CX_PUSH(AZ88, CX_ENTITY, $B88, AZ$11, AZ$14, AZ$75,),
            ""
         ),
         IF($I88=3,
            "",
            IFBLANK(
               _xldudf_CX_PUSH(AZ88, CX_ENTITY, $B88, AZ$11, AZ$14, AZ$75,),
               ""
            )
         )
      )
   )
)),"")</f>
        <v/>
      </c>
      <c r="EA88" s="2445" t="str" cm="1">
        <f t="array" aca="1" ref="EA88" ca="1">IFERROR(IF(BA88*fxVal_normal=_PL!BA88,"",IF(OR(BA88="", NOT(ISNUMBER(BA88)), ISERROR(BA88), $B88=""), "",
   IF($I88=1,
      IFBLANK(
         _xldudf_CX_PUSH(BA88*fxVal_normal, CX_ENTITY, $B88, BA$11, BA$14, BA$75,),
         ""
      ),
      IF($I88=2,
         IFBLANK(
            _xldudf_CX_PUSH(BA88, CX_ENTITY, $B88, BA$11, BA$14, BA$75,),
            ""
         ),
         IF($I88=3,
            "",
            IFBLANK(
               _xldudf_CX_PUSH(BA88, CX_ENTITY, $B88, BA$11, BA$14, BA$75,),
               ""
            )
         )
      )
   )
)),"")</f>
        <v/>
      </c>
      <c r="EB88" s="2445" t="str" cm="1">
        <f t="array" aca="1" ref="EB88" ca="1">IFERROR(IF(BB88*fxVal_normal=_PL!BB88,"",IF(OR(BB88="", NOT(ISNUMBER(BB88)), ISERROR(BB88), $B88=""), "",
   IF($I88=1,
      IFBLANK(
         _xldudf_CX_PUSH(BB88*fxVal_normal, CX_ENTITY, $B88, BB$11, BB$14, BB$75,),
         ""
      ),
      IF($I88=2,
         IFBLANK(
            _xldudf_CX_PUSH(BB88, CX_ENTITY, $B88, BB$11, BB$14, BB$75,),
            ""
         ),
         IF($I88=3,
            "",
            IFBLANK(
               _xldudf_CX_PUSH(BB88, CX_ENTITY, $B88, BB$11, BB$14, BB$75,),
               ""
            )
         )
      )
   )
)),"")</f>
        <v/>
      </c>
      <c r="EC88" s="2445" t="str" cm="1">
        <f t="array" aca="1" ref="EC88" ca="1">IFERROR(IF(BC88*fxVal_normal=_PL!BC88,"",IF(OR(BC88="", NOT(ISNUMBER(BC88)), ISERROR(BC88), $B88=""), "",
   IF($I88=1,
      IFBLANK(
         _xldudf_CX_PUSH(BC88*fxVal_normal, CX_ENTITY, $B88, BC$11, BC$14, BC$75,),
         ""
      ),
      IF($I88=2,
         IFBLANK(
            _xldudf_CX_PUSH(BC88, CX_ENTITY, $B88, BC$11, BC$14, BC$75,),
            ""
         ),
         IF($I88=3,
            "",
            IFBLANK(
               _xldudf_CX_PUSH(BC88, CX_ENTITY, $B88, BC$11, BC$14, BC$75,),
               ""
            )
         )
      )
   )
)),"")</f>
        <v/>
      </c>
      <c r="ED88" s="2445" t="str" cm="1">
        <f t="array" aca="1" ref="ED88" ca="1">IFERROR(IF(BD88*fxVal_normal=_PL!BD88,"",IF(OR(BD88="", NOT(ISNUMBER(BD88)), ISERROR(BD88), $B88=""), "",
   IF($I88=1,
      IFBLANK(
         _xldudf_CX_PUSH(BD88*fxVal_normal, CX_ENTITY, $B88, BD$11, BD$14, BD$75,),
         ""
      ),
      IF($I88=2,
         IFBLANK(
            _xldudf_CX_PUSH(BD88, CX_ENTITY, $B88, BD$11, BD$14, BD$75,),
            ""
         ),
         IF($I88=3,
            "",
            IFBLANK(
               _xldudf_CX_PUSH(BD88, CX_ENTITY, $B88, BD$11, BD$14, BD$75,),
               ""
            )
         )
      )
   )
)),"")</f>
        <v/>
      </c>
      <c r="EE88" s="2445" t="str" cm="1">
        <f t="array" aca="1" ref="EE88" ca="1">IFERROR(IF(BE88*fxVal_normal=_PL!BE88,"",IF(OR(BE88="", NOT(ISNUMBER(BE88)), ISERROR(BE88), $B88=""), "",
   IF($I88=1,
      IFBLANK(
         _xldudf_CX_PUSH(BE88*fxVal_normal, CX_ENTITY, $B88, BE$11, BE$14, BE$75,),
         ""
      ),
      IF($I88=2,
         IFBLANK(
            _xldudf_CX_PUSH(BE88, CX_ENTITY, $B88, BE$11, BE$14, BE$75,),
            ""
         ),
         IF($I88=3,
            "",
            IFBLANK(
               _xldudf_CX_PUSH(BE88, CX_ENTITY, $B88, BE$11, BE$14, BE$75,),
               ""
            )
         )
      )
   )
)),"")</f>
        <v/>
      </c>
      <c r="EF88" s="2445" t="str" cm="1">
        <f t="array" aca="1" ref="EF88" ca="1">IFERROR(IF(BF88*fxVal_normal=_PL!BF88,"",IF(OR(BF88="", NOT(ISNUMBER(BF88)), ISERROR(BF88), $B88=""), "",
   IF($I88=1,
      IFBLANK(
         _xldudf_CX_PUSH(BF88*fxVal_normal, CX_ENTITY, $B88, BF$11, BF$14, BF$75,),
         ""
      ),
      IF($I88=2,
         IFBLANK(
            _xldudf_CX_PUSH(BF88, CX_ENTITY, $B88, BF$11, BF$14, BF$75,),
            ""
         ),
         IF($I88=3,
            "",
            IFBLANK(
               _xldudf_CX_PUSH(BF88, CX_ENTITY, $B88, BF$11, BF$14, BF$75,),
               ""
            )
         )
      )
   )
)),"")</f>
        <v/>
      </c>
      <c r="EG88" s="2445" t="str" cm="1">
        <f t="array" aca="1" ref="EG88" ca="1">IFERROR(IF(BG88*fxVal_normal=_PL!BG88,"",IF(OR(BG88="", NOT(ISNUMBER(BG88)), ISERROR(BG88), $B88=""), "",
   IF($I88=1,
      IFBLANK(
         _xldudf_CX_PUSH(BG88*fxVal_normal, CX_ENTITY, $B88, BG$11, BG$14, BG$75,),
         ""
      ),
      IF($I88=2,
         IFBLANK(
            _xldudf_CX_PUSH(BG88, CX_ENTITY, $B88, BG$11, BG$14, BG$75,),
            ""
         ),
         IF($I88=3,
            "",
            IFBLANK(
               _xldudf_CX_PUSH(BG88, CX_ENTITY, $B88, BG$11, BG$14, BG$75,),
               ""
            )
         )
      )
   )
)),"")</f>
        <v/>
      </c>
      <c r="EH88" s="2445" t="str" cm="1">
        <f t="array" aca="1" ref="EH88" ca="1">IFERROR(IF(BH88*fxVal_normal=_PL!BH88,"",IF(OR(BH88="", NOT(ISNUMBER(BH88)), ISERROR(BH88), $B88=""), "",
   IF($I88=1,
      IFBLANK(
         _xldudf_CX_PUSH(BH88*fxVal_normal, CX_ENTITY, $B88, BH$11, BH$14, BH$75,),
         ""
      ),
      IF($I88=2,
         IFBLANK(
            _xldudf_CX_PUSH(BH88, CX_ENTITY, $B88, BH$11, BH$14, BH$75,),
            ""
         ),
         IF($I88=3,
            "",
            IFBLANK(
               _xldudf_CX_PUSH(BH88, CX_ENTITY, $B88, BH$11, BH$14, BH$75,),
               ""
            )
         )
      )
   )
)),"")</f>
        <v/>
      </c>
      <c r="EI88" s="2445" t="str" cm="1">
        <f t="array" aca="1" ref="EI88" ca="1">IFERROR(IF(BI88*fxVal_normal=_PL!BI88,"",IF(OR(BI88="", NOT(ISNUMBER(BI88)), ISERROR(BI88), $B88=""), "",
   IF($I88=1,
      IFBLANK(
         _xldudf_CX_PUSH(BI88*fxVal_normal, CX_ENTITY, $B88, BI$11, BI$14, BI$75,),
         ""
      ),
      IF($I88=2,
         IFBLANK(
            _xldudf_CX_PUSH(BI88, CX_ENTITY, $B88, BI$11, BI$14, BI$75,),
            ""
         ),
         IF($I88=3,
            "",
            IFBLANK(
               _xldudf_CX_PUSH(BI88, CX_ENTITY, $B88, BI$11, BI$14, BI$75,),
               ""
            )
         )
      )
   )
)),"")</f>
        <v/>
      </c>
      <c r="EJ88" s="2445" t="str" cm="1">
        <f t="array" aca="1" ref="EJ88" ca="1">IFERROR(IF(BJ88*fxVal_normal=_PL!BJ88,"",IF(OR(BJ88="", NOT(ISNUMBER(BJ88)), ISERROR(BJ88), $B88=""), "",
   IF($I88=1,
      IFBLANK(
         _xldudf_CX_PUSH(BJ88*fxVal_normal, CX_ENTITY, $B88, BJ$11, BJ$14, BJ$75,),
         ""
      ),
      IF($I88=2,
         IFBLANK(
            _xldudf_CX_PUSH(BJ88, CX_ENTITY, $B88, BJ$11, BJ$14, BJ$75,),
            ""
         ),
         IF($I88=3,
            "",
            IFBLANK(
               _xldudf_CX_PUSH(BJ88, CX_ENTITY, $B88, BJ$11, BJ$14, BJ$75,),
               ""
            )
         )
      )
   )
)),"")</f>
        <v/>
      </c>
      <c r="EK88" s="2445" t="str" cm="1">
        <f t="array" aca="1" ref="EK88" ca="1">IFERROR(IF(BK88*fxVal_normal=_PL!BK88,"",IF(OR(BK88="", NOT(ISNUMBER(BK88)), ISERROR(BK88), $B88=""), "",
   IF($I88=1,
      IFBLANK(
         _xldudf_CX_PUSH(BK88*fxVal_normal, CX_ENTITY, $B88, BK$11, BK$14, BK$75,),
         ""
      ),
      IF($I88=2,
         IFBLANK(
            _xldudf_CX_PUSH(BK88, CX_ENTITY, $B88, BK$11, BK$14, BK$75,),
            ""
         ),
         IF($I88=3,
            "",
            IFBLANK(
               _xldudf_CX_PUSH(BK88, CX_ENTITY, $B88, BK$11, BK$14, BK$75,),
               ""
            )
         )
      )
   )
)),"")</f>
        <v/>
      </c>
      <c r="EL88" s="2445" t="str" cm="1">
        <f t="array" aca="1" ref="EL88" ca="1">IFERROR(IF(BL88*fxVal_normal=_PL!BL88,"",IF(OR(BL88="", NOT(ISNUMBER(BL88)), ISERROR(BL88), $B88=""), "",
   IF($I88=1,
      IFBLANK(
         _xldudf_CX_PUSH(BL88*fxVal_normal, CX_ENTITY, $B88, BL$11, BL$14, BL$75,),
         ""
      ),
      IF($I88=2,
         IFBLANK(
            _xldudf_CX_PUSH(BL88, CX_ENTITY, $B88, BL$11, BL$14, BL$75,),
            ""
         ),
         IF($I88=3,
            "",
            IFBLANK(
               _xldudf_CX_PUSH(BL88, CX_ENTITY, $B88, BL$11, BL$14, BL$75,),
               ""
            )
         )
      )
   )
)),"")</f>
        <v/>
      </c>
      <c r="EM88" s="2445" t="str" cm="1">
        <f t="array" aca="1" ref="EM88" ca="1">IFERROR(IF(BM88*fxVal_normal=_PL!BM88,"",IF(OR(BM88="", NOT(ISNUMBER(BM88)), ISERROR(BM88), $B88=""), "",
   IF($I88=1,
      IFBLANK(
         _xldudf_CX_PUSH(BM88*fxVal_normal, CX_ENTITY, $B88, BM$11, BM$14, BM$75,),
         ""
      ),
      IF($I88=2,
         IFBLANK(
            _xldudf_CX_PUSH(BM88, CX_ENTITY, $B88, BM$11, BM$14, BM$75,),
            ""
         ),
         IF($I88=3,
            "",
            IFBLANK(
               _xldudf_CX_PUSH(BM88, CX_ENTITY, $B88, BM$11, BM$14, BM$75,),
               ""
            )
         )
      )
   )
)),"")</f>
        <v/>
      </c>
      <c r="EN88" s="2445" t="str" cm="1">
        <f t="array" aca="1" ref="EN88" ca="1">IFERROR(IF(BN88*fxVal_normal=_PL!BN88,"",IF(OR(BN88="", NOT(ISNUMBER(BN88)), ISERROR(BN88), $B88=""), "",
   IF($I88=1,
      IFBLANK(
         _xldudf_CX_PUSH(BN88*fxVal_normal, CX_ENTITY, $B88, BN$11, BN$14, BN$75,),
         ""
      ),
      IF($I88=2,
         IFBLANK(
            _xldudf_CX_PUSH(BN88, CX_ENTITY, $B88, BN$11, BN$14, BN$75,),
            ""
         ),
         IF($I88=3,
            "",
            IFBLANK(
               _xldudf_CX_PUSH(BN88, CX_ENTITY, $B88, BN$11, BN$14, BN$75,),
               ""
            )
         )
      )
   )
)),"")</f>
        <v/>
      </c>
    </row>
    <row r="89" spans="1:144" ht="21" customHeight="1">
      <c r="A89" s="1625"/>
      <c r="B89" s="2501" t="str">
        <f>_xlfn.LET(
_xlpm.IsNotAttrDynamic, D89="",
_xlpm.Attr,_PL!F89,
_xlpm.NotInUse,Y89=D89,
_xlpm.RESULT, IF(_xlpm.IsNotAttrDynamic, _xlpm.Attr, IF( _xlpm.NotInUse, "", Y89)
),IF(_xlpm.RESULT ="", "", _xlpm.RESULT))</f>
        <v>Depreciation</v>
      </c>
      <c r="C89" s="2501" t="str" cm="1">
        <f t="array" ref="C89">IFBLANK(_PL!C89,"")</f>
        <v>Depreciation (Company View)</v>
      </c>
      <c r="D89" s="1548"/>
      <c r="E89" s="2440" t="e" cm="1">
        <f t="array" aca="1" ref="E8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)($AD89:$CQ89, Z89)</f>
        <v>#NAME?</v>
      </c>
      <c r="F89" s="578"/>
      <c r="G89" s="578"/>
      <c r="H89" s="578">
        <v>0</v>
      </c>
      <c r="I89" s="578">
        <v>1</v>
      </c>
      <c r="J89" s="401" cm="1">
        <f t="array" ref="J89">IFBLANK( Z89,"")</f>
        <v>1</v>
      </c>
      <c r="K89" s="578" t="str">
        <f t="shared" si="17"/>
        <v>Yes</v>
      </c>
      <c r="L89" s="37"/>
      <c r="N89" s="158"/>
      <c r="O89" s="101"/>
      <c r="P89" s="52"/>
      <c r="Q89" s="101"/>
      <c r="R89" s="126"/>
      <c r="S89" s="101"/>
      <c r="T89" s="101"/>
      <c r="U89" s="39"/>
      <c r="V89" s="37"/>
      <c r="W89" s="91" t="str">
        <f t="shared" si="28"/>
        <v>Budget</v>
      </c>
      <c r="X89" s="2081">
        <f>_PL!X89</f>
        <v>-1</v>
      </c>
      <c r="Y89" s="1134">
        <f t="shared" si="36"/>
        <v>2</v>
      </c>
      <c r="Z89" s="198" cm="1">
        <f t="array" ref="Z89">_xlfn.SWITCH(
    TRUE,
    _PL!$L89=TRUE, 1,
    _PL!$L89=FALSE,-1,
    _PL!$L89=-1,0,
""
)</f>
        <v>1</v>
      </c>
      <c r="AA89" s="200"/>
      <c r="AB89" s="1134" t="str">
        <f>_PL!AB89</f>
        <v>Depreciation</v>
      </c>
      <c r="AC89" s="275" t="e" cm="1" vm="5">
        <f t="array" aca="1" ref="AC89" ca="1">_xlfn.LET(
_xlpm._termname, $AB89,
_xlpm._iconname, "find",
_xlpm._icon, fx_getIcon(_xlpm._iconname),
_xlpm._location, _xlfn.XLOOKUP(LOWER(_xlpm._termname), LOWER(tbl_acctDef[Term]),tbl_acctDef[Term]),
_xlpm._hyperlink, HYPERLINK("#"&amp;CELL("address",_xlpm._location), _xlpm._icon),
IFERROR(_xlpm._hyperlink,"")
)</f>
        <v>#VALUE!</v>
      </c>
      <c r="AD89" s="2441">
        <v>1</v>
      </c>
      <c r="AE89" s="2441">
        <v>1</v>
      </c>
      <c r="AF89" s="2441">
        <v>1</v>
      </c>
      <c r="AG89" s="2441">
        <v>1</v>
      </c>
      <c r="AH89" s="2441">
        <v>1</v>
      </c>
      <c r="AI89" s="2441">
        <v>1</v>
      </c>
      <c r="AJ89" s="2441">
        <v>1</v>
      </c>
      <c r="AK89" s="2441">
        <v>1</v>
      </c>
      <c r="AL89" s="2441">
        <v>1</v>
      </c>
      <c r="AM89" s="2441">
        <v>1</v>
      </c>
      <c r="AN89" s="2441">
        <v>1</v>
      </c>
      <c r="AO89" s="2441">
        <v>1</v>
      </c>
      <c r="AP89" s="2441">
        <v>1</v>
      </c>
      <c r="AQ89" s="2441">
        <v>1</v>
      </c>
      <c r="AR89" s="2441">
        <v>1</v>
      </c>
      <c r="AS89" s="2441">
        <v>1</v>
      </c>
      <c r="AT89" s="2441">
        <v>1</v>
      </c>
      <c r="AU89" s="2441">
        <v>1</v>
      </c>
      <c r="AV89" s="2441">
        <v>1</v>
      </c>
      <c r="AW89" s="2441">
        <v>1</v>
      </c>
      <c r="AX89" s="2441">
        <v>1</v>
      </c>
      <c r="AY89" s="2441">
        <v>1</v>
      </c>
      <c r="AZ89" s="2441">
        <v>1</v>
      </c>
      <c r="BA89" s="2441">
        <v>1</v>
      </c>
      <c r="BB89" s="2441">
        <v>1</v>
      </c>
      <c r="BC89" s="2441">
        <v>1</v>
      </c>
      <c r="BD89" s="2441">
        <v>1</v>
      </c>
      <c r="BE89" s="2441">
        <v>1</v>
      </c>
      <c r="BF89" s="2441">
        <v>1</v>
      </c>
      <c r="BG89" s="2441">
        <v>1</v>
      </c>
      <c r="BH89" s="2441">
        <v>1</v>
      </c>
      <c r="BI89" s="2441">
        <v>1</v>
      </c>
      <c r="BJ89" s="2441">
        <v>1</v>
      </c>
      <c r="BK89" s="2441">
        <v>1</v>
      </c>
      <c r="BL89" s="2441">
        <v>1</v>
      </c>
      <c r="BM89" s="2441">
        <v>1</v>
      </c>
      <c r="BN89" s="2441">
        <v>1</v>
      </c>
      <c r="BO89" s="2442"/>
      <c r="BP89" s="2442"/>
      <c r="BQ89" s="2442"/>
      <c r="BR89" s="2442"/>
      <c r="BS89" s="2442"/>
      <c r="BT89" s="2442"/>
      <c r="BU89" s="2442"/>
      <c r="BV89" s="2442"/>
      <c r="BW89" s="2442"/>
      <c r="BX89" s="2442"/>
      <c r="BY89" s="2442"/>
      <c r="BZ89" s="2442"/>
      <c r="CA89" s="34"/>
      <c r="CC89" s="33"/>
      <c r="CD89" s="1772" t="e" cm="1">
        <f t="array" aca="1" ref="CD89" ca="1">_xlfn.LET( _xlpm.CheckBlank, SUM(PL!$AD89:$BN89) = 0, IF(_xlpm.CheckBlank, "", SUM(_xlfn._xlws.FILTER(PL!$AD89:$BN89,(YEAR(PL!$AD$12:$BN$12)=PL!CD$12)*(array_timeline&lt;=PL!CD$11)))))</f>
        <v>#NAME?</v>
      </c>
      <c r="CE89" s="1772" t="e" cm="1">
        <f t="array" aca="1" ref="CE89" ca="1">_xlfn.LET( _xlpm.CheckBlank, SUM(PL!$AD89:$BN89) = 0, IF(_xlpm.CheckBlank, "", SUM(_xlfn._xlws.FILTER(PL!$AD89:$BN89,(YEAR(PL!$AD$12:$BN$12)=PL!CE$12)*(array_timeline&lt;=PL!CE$11)))))</f>
        <v>#NAME?</v>
      </c>
      <c r="CF89" s="88"/>
      <c r="CG89" s="1461" t="e" cm="1">
        <f t="array" aca="1" ref="CG89" ca="1">_xlfn.LET( _xlpm.CheckBlank, SUM(PL!$AD89:$BN89) =0, IF(_xlpm.CheckBlank, "", SUM(_xlfn._xlws.FILTER(PL!$AD89:$BN89,(YEAR(PL!$AD$12:$BN$12)=PL!CG$12)*(array_timeline&lt;=PL!CG$11)))))</f>
        <v>#NAME?</v>
      </c>
      <c r="CH89" s="1461" t="e" cm="1">
        <f t="array" aca="1" ref="CH89" ca="1">_xlfn.LET( _xlpm.CheckBlank, SUM(PL!$AD89:$BN89) =0, IF(_xlpm.CheckBlank, "", SUM(_xlfn._xlws.FILTER(PL!$AD89:$BN89,(YEAR(PL!$AD$12:$BN$12)=PL!CH$12)*(array_timeline&lt;=PL!CH$11)))))</f>
        <v>#NAME?</v>
      </c>
      <c r="CI89" s="88"/>
      <c r="CJ89" s="1461" cm="1">
        <f t="array" ref="CJ89">_xlfn.LET( _xlpm.CheckBlank, SUM(PL!$AD89:$BN89) = 0, IF(_xlpm.CheckBlank, "", SUM(_xlfn.TAKE(_xlfn.DROP(PL!$AD89:$BN89, ,-DATEDIFF(PL!CJ$11, val_asOfDate,"M")),1,-12))))</f>
        <v>12</v>
      </c>
      <c r="CK89" s="1461" cm="1">
        <f t="array" ref="CK89">_xlfn.LET( _xlpm.CheckBlank, SUM(PL!$AD89:$BN89) = 0, IF(_xlpm.CheckBlank, "", SUM(_xlfn.TAKE(_xlfn.DROP(PL!$AD89:$BN89, ,-DATEDIFF(PL!CK$11, val_asOfDate,"M")),1,-12))))</f>
        <v>12</v>
      </c>
      <c r="CL89" s="88"/>
      <c r="CM89" s="2372">
        <f t="shared" si="26"/>
        <v>1</v>
      </c>
      <c r="CN89" s="2372">
        <f t="shared" si="23"/>
        <v>1</v>
      </c>
      <c r="CO89" s="1169"/>
      <c r="CP89" s="2372">
        <f t="shared" si="27"/>
        <v>1</v>
      </c>
      <c r="CQ89" s="2372">
        <f t="shared" si="24"/>
        <v>1</v>
      </c>
      <c r="CR89" s="34"/>
      <c r="CS89" s="2056"/>
      <c r="CT89" s="2085" t="e" cm="1">
        <f t="array" aca="1" ref="CT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_xldudf_CX_PUSH(Y89,CX_ENTITY,C89,EOMONTH(val_asOfDate,0)),
       ""
     )
   )
)</f>
        <v>#NAME?</v>
      </c>
      <c r="CU89" s="2085" t="e" cm="1">
        <f t="array" aca="1" ref="CU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_xldudf_CX_PUSH(Y89,CX_ENTITY,C89,EOMONTH(val_asOfDate,1)),
       ""
     )
   )
)</f>
        <v>#NAME?</v>
      </c>
      <c r="CV89" s="2085" t="e" cm="1">
        <f t="array" aca="1" ref="CV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_xldudf_CX_PUSH(Y89,CX_ENTITY,C89,EOMONTH(val_asOfDate,2)),
       ""
     )
   )
)</f>
        <v>#NAME?</v>
      </c>
      <c r="CW89" s="2085" t="e" cm="1">
        <f t="array" aca="1" ref="CW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_xldudf_CX_PUSH(Y89,CX_ENTITY,C89,EOMONTH(val_asOfDate,3)),
       ""
     )
   )
)</f>
        <v>#NAME?</v>
      </c>
      <c r="CX89" s="2443"/>
      <c r="CY89" s="1880"/>
      <c r="CZ89" s="1880"/>
      <c r="DA89" s="1880"/>
      <c r="DB89" s="1880"/>
      <c r="DC89" s="2121"/>
      <c r="DD89" s="2445" t="str" cm="1">
        <f t="array" aca="1" ref="DD89" ca="1">IFERROR(IF(AD89*fxVal_normal=_PL!AD89,"",IF(OR(AD89="", NOT(ISNUMBER(AD89)), ISERROR(AD89), $B89=""), "",
   IF($I89=1,
      IFBLANK(
         _xldudf_CX_PUSH(AD89*fxVal_normal, CX_ENTITY, $B89, AD$11, AD$14, AD$75,),
         ""
      ),
      IF($I89=2,
         IFBLANK(
            _xldudf_CX_PUSH(AD89, CX_ENTITY, $B89, AD$11, AD$14, AD$75,),
            ""
         ),
         IF($I89=3,
            "",
            IFBLANK(
               _xldudf_CX_PUSH(AD89, CX_ENTITY, $B89, AD$11, AD$14, AD$75,),
               ""
            )
         )
      )
   )
)),"")</f>
        <v/>
      </c>
      <c r="DE89" s="2445" t="str" cm="1">
        <f t="array" aca="1" ref="DE89" ca="1">IFERROR(IF(AE89*fxVal_normal=_PL!AE89,"",IF(OR(AE89="", NOT(ISNUMBER(AE89)), ISERROR(AE89), $B89=""), "",
   IF($I89=1,
      IFBLANK(
         _xldudf_CX_PUSH(AE89*fxVal_normal, CX_ENTITY, $B89, AE$11, AE$14, AE$75,),
         ""
      ),
      IF($I89=2,
         IFBLANK(
            _xldudf_CX_PUSH(AE89, CX_ENTITY, $B89, AE$11, AE$14, AE$75,),
            ""
         ),
         IF($I89=3,
            "",
            IFBLANK(
               _xldudf_CX_PUSH(AE89, CX_ENTITY, $B89, AE$11, AE$14, AE$75,),
               ""
            )
         )
      )
   )
)),"")</f>
        <v/>
      </c>
      <c r="DF89" s="2445" t="str" cm="1">
        <f t="array" aca="1" ref="DF89" ca="1">IFERROR(IF(AF89*fxVal_normal=_PL!AF89,"",IF(OR(AF89="", NOT(ISNUMBER(AF89)), ISERROR(AF89), $B89=""), "",
   IF($I89=1,
      IFBLANK(
         _xldudf_CX_PUSH(AF89*fxVal_normal, CX_ENTITY, $B89, AF$11, AF$14, AF$75,),
         ""
      ),
      IF($I89=2,
         IFBLANK(
            _xldudf_CX_PUSH(AF89, CX_ENTITY, $B89, AF$11, AF$14, AF$75,),
            ""
         ),
         IF($I89=3,
            "",
            IFBLANK(
               _xldudf_CX_PUSH(AF89, CX_ENTITY, $B89, AF$11, AF$14, AF$75,),
               ""
            )
         )
      )
   )
)),"")</f>
        <v/>
      </c>
      <c r="DG89" s="2445" t="str" cm="1">
        <f t="array" aca="1" ref="DG89" ca="1">IFERROR(IF(AG89*fxVal_normal=_PL!AG89,"",IF(OR(AG89="", NOT(ISNUMBER(AG89)), ISERROR(AG89), $B89=""), "",
   IF($I89=1,
      IFBLANK(
         _xldudf_CX_PUSH(AG89*fxVal_normal, CX_ENTITY, $B89, AG$11, AG$14, AG$75,),
         ""
      ),
      IF($I89=2,
         IFBLANK(
            _xldudf_CX_PUSH(AG89, CX_ENTITY, $B89, AG$11, AG$14, AG$75,),
            ""
         ),
         IF($I89=3,
            "",
            IFBLANK(
               _xldudf_CX_PUSH(AG89, CX_ENTITY, $B89, AG$11, AG$14, AG$75,),
               ""
            )
         )
      )
   )
)),"")</f>
        <v/>
      </c>
      <c r="DH89" s="2445" t="str" cm="1">
        <f t="array" aca="1" ref="DH89" ca="1">IFERROR(IF(AH89*fxVal_normal=_PL!AH89,"",IF(OR(AH89="", NOT(ISNUMBER(AH89)), ISERROR(AH89), $B89=""), "",
   IF($I89=1,
      IFBLANK(
         _xldudf_CX_PUSH(AH89*fxVal_normal, CX_ENTITY, $B89, AH$11, AH$14, AH$75,),
         ""
      ),
      IF($I89=2,
         IFBLANK(
            _xldudf_CX_PUSH(AH89, CX_ENTITY, $B89, AH$11, AH$14, AH$75,),
            ""
         ),
         IF($I89=3,
            "",
            IFBLANK(
               _xldudf_CX_PUSH(AH89, CX_ENTITY, $B89, AH$11, AH$14, AH$75,),
               ""
            )
         )
      )
   )
)),"")</f>
        <v/>
      </c>
      <c r="DI89" s="2445" t="str" cm="1">
        <f t="array" aca="1" ref="DI89" ca="1">IFERROR(IF(AI89*fxVal_normal=_PL!AI89,"",IF(OR(AI89="", NOT(ISNUMBER(AI89)), ISERROR(AI89), $B89=""), "",
   IF($I89=1,
      IFBLANK(
         _xldudf_CX_PUSH(AI89*fxVal_normal, CX_ENTITY, $B89, AI$11, AI$14, AI$75,),
         ""
      ),
      IF($I89=2,
         IFBLANK(
            _xldudf_CX_PUSH(AI89, CX_ENTITY, $B89, AI$11, AI$14, AI$75,),
            ""
         ),
         IF($I89=3,
            "",
            IFBLANK(
               _xldudf_CX_PUSH(AI89, CX_ENTITY, $B89, AI$11, AI$14, AI$75,),
               ""
            )
         )
      )
   )
)),"")</f>
        <v/>
      </c>
      <c r="DJ89" s="2445" t="str" cm="1">
        <f t="array" aca="1" ref="DJ89" ca="1">IFERROR(IF(AJ89*fxVal_normal=_PL!AJ89,"",IF(OR(AJ89="", NOT(ISNUMBER(AJ89)), ISERROR(AJ89), $B89=""), "",
   IF($I89=1,
      IFBLANK(
         _xldudf_CX_PUSH(AJ89*fxVal_normal, CX_ENTITY, $B89, AJ$11, AJ$14, AJ$75,),
         ""
      ),
      IF($I89=2,
         IFBLANK(
            _xldudf_CX_PUSH(AJ89, CX_ENTITY, $B89, AJ$11, AJ$14, AJ$75,),
            ""
         ),
         IF($I89=3,
            "",
            IFBLANK(
               _xldudf_CX_PUSH(AJ89, CX_ENTITY, $B89, AJ$11, AJ$14, AJ$75,),
               ""
            )
         )
      )
   )
)),"")</f>
        <v/>
      </c>
      <c r="DK89" s="2445" t="str" cm="1">
        <f t="array" aca="1" ref="DK89" ca="1">IFERROR(IF(AK89*fxVal_normal=_PL!AK89,"",IF(OR(AK89="", NOT(ISNUMBER(AK89)), ISERROR(AK89), $B89=""), "",
   IF($I89=1,
      IFBLANK(
         _xldudf_CX_PUSH(AK89*fxVal_normal, CX_ENTITY, $B89, AK$11, AK$14, AK$75,),
         ""
      ),
      IF($I89=2,
         IFBLANK(
            _xldudf_CX_PUSH(AK89, CX_ENTITY, $B89, AK$11, AK$14, AK$75,),
            ""
         ),
         IF($I89=3,
            "",
            IFBLANK(
               _xldudf_CX_PUSH(AK89, CX_ENTITY, $B89, AK$11, AK$14, AK$75,),
               ""
            )
         )
      )
   )
)),"")</f>
        <v/>
      </c>
      <c r="DL89" s="2445" t="str" cm="1">
        <f t="array" aca="1" ref="DL89" ca="1">IFERROR(IF(AL89*fxVal_normal=_PL!AL89,"",IF(OR(AL89="", NOT(ISNUMBER(AL89)), ISERROR(AL89), $B89=""), "",
   IF($I89=1,
      IFBLANK(
         _xldudf_CX_PUSH(AL89*fxVal_normal, CX_ENTITY, $B89, AL$11, AL$14, AL$75,),
         ""
      ),
      IF($I89=2,
         IFBLANK(
            _xldudf_CX_PUSH(AL89, CX_ENTITY, $B89, AL$11, AL$14, AL$75,),
            ""
         ),
         IF($I89=3,
            "",
            IFBLANK(
               _xldudf_CX_PUSH(AL89, CX_ENTITY, $B89, AL$11, AL$14, AL$75,),
               ""
            )
         )
      )
   )
)),"")</f>
        <v/>
      </c>
      <c r="DM89" s="2445" t="str" cm="1">
        <f t="array" aca="1" ref="DM89" ca="1">IFERROR(IF(AM89*fxVal_normal=_PL!AM89,"",IF(OR(AM89="", NOT(ISNUMBER(AM89)), ISERROR(AM89), $B89=""), "",
   IF($I89=1,
      IFBLANK(
         _xldudf_CX_PUSH(AM89*fxVal_normal, CX_ENTITY, $B89, AM$11, AM$14, AM$75,),
         ""
      ),
      IF($I89=2,
         IFBLANK(
            _xldudf_CX_PUSH(AM89, CX_ENTITY, $B89, AM$11, AM$14, AM$75,),
            ""
         ),
         IF($I89=3,
            "",
            IFBLANK(
               _xldudf_CX_PUSH(AM89, CX_ENTITY, $B89, AM$11, AM$14, AM$75,),
               ""
            )
         )
      )
   )
)),"")</f>
        <v/>
      </c>
      <c r="DN89" s="2445" t="str" cm="1">
        <f t="array" aca="1" ref="DN89" ca="1">IFERROR(IF(AN89*fxVal_normal=_PL!AN89,"",IF(OR(AN89="", NOT(ISNUMBER(AN89)), ISERROR(AN89), $B89=""), "",
   IF($I89=1,
      IFBLANK(
         _xldudf_CX_PUSH(AN89*fxVal_normal, CX_ENTITY, $B89, AN$11, AN$14, AN$75,),
         ""
      ),
      IF($I89=2,
         IFBLANK(
            _xldudf_CX_PUSH(AN89, CX_ENTITY, $B89, AN$11, AN$14, AN$75,),
            ""
         ),
         IF($I89=3,
            "",
            IFBLANK(
               _xldudf_CX_PUSH(AN89, CX_ENTITY, $B89, AN$11, AN$14, AN$75,),
               ""
            )
         )
      )
   )
)),"")</f>
        <v/>
      </c>
      <c r="DO89" s="2445" t="str" cm="1">
        <f t="array" aca="1" ref="DO89" ca="1">IFERROR(IF(AO89*fxVal_normal=_PL!AO89,"",IF(OR(AO89="", NOT(ISNUMBER(AO89)), ISERROR(AO89), $B89=""), "",
   IF($I89=1,
      IFBLANK(
         _xldudf_CX_PUSH(AO89*fxVal_normal, CX_ENTITY, $B89, AO$11, AO$14, AO$75,),
         ""
      ),
      IF($I89=2,
         IFBLANK(
            _xldudf_CX_PUSH(AO89, CX_ENTITY, $B89, AO$11, AO$14, AO$75,),
            ""
         ),
         IF($I89=3,
            "",
            IFBLANK(
               _xldudf_CX_PUSH(AO89, CX_ENTITY, $B89, AO$11, AO$14, AO$75,),
               ""
            )
         )
      )
   )
)),"")</f>
        <v/>
      </c>
      <c r="DP89" s="2445" t="str" cm="1">
        <f t="array" aca="1" ref="DP89" ca="1">IFERROR(IF(AP89*fxVal_normal=_PL!AP89,"",IF(OR(AP89="", NOT(ISNUMBER(AP89)), ISERROR(AP89), $B89=""), "",
   IF($I89=1,
      IFBLANK(
         _xldudf_CX_PUSH(AP89*fxVal_normal, CX_ENTITY, $B89, AP$11, AP$14, AP$75,),
         ""
      ),
      IF($I89=2,
         IFBLANK(
            _xldudf_CX_PUSH(AP89, CX_ENTITY, $B89, AP$11, AP$14, AP$75,),
            ""
         ),
         IF($I89=3,
            "",
            IFBLANK(
               _xldudf_CX_PUSH(AP89, CX_ENTITY, $B89, AP$11, AP$14, AP$75,),
               ""
            )
         )
      )
   )
)),"")</f>
        <v/>
      </c>
      <c r="DQ89" s="2445" t="str" cm="1">
        <f t="array" aca="1" ref="DQ89" ca="1">IFERROR(IF(AQ89*fxVal_normal=_PL!AQ89,"",IF(OR(AQ89="", NOT(ISNUMBER(AQ89)), ISERROR(AQ89), $B89=""), "",
   IF($I89=1,
      IFBLANK(
         _xldudf_CX_PUSH(AQ89*fxVal_normal, CX_ENTITY, $B89, AQ$11, AQ$14, AQ$75,),
         ""
      ),
      IF($I89=2,
         IFBLANK(
            _xldudf_CX_PUSH(AQ89, CX_ENTITY, $B89, AQ$11, AQ$14, AQ$75,),
            ""
         ),
         IF($I89=3,
            "",
            IFBLANK(
               _xldudf_CX_PUSH(AQ89, CX_ENTITY, $B89, AQ$11, AQ$14, AQ$75,),
               ""
            )
         )
      )
   )
)),"")</f>
        <v/>
      </c>
      <c r="DR89" s="2445" t="str" cm="1">
        <f t="array" aca="1" ref="DR89" ca="1">IFERROR(IF(AR89*fxVal_normal=_PL!AR89,"",IF(OR(AR89="", NOT(ISNUMBER(AR89)), ISERROR(AR89), $B89=""), "",
   IF($I89=1,
      IFBLANK(
         _xldudf_CX_PUSH(AR89*fxVal_normal, CX_ENTITY, $B89, AR$11, AR$14, AR$75,),
         ""
      ),
      IF($I89=2,
         IFBLANK(
            _xldudf_CX_PUSH(AR89, CX_ENTITY, $B89, AR$11, AR$14, AR$75,),
            ""
         ),
         IF($I89=3,
            "",
            IFBLANK(
               _xldudf_CX_PUSH(AR89, CX_ENTITY, $B89, AR$11, AR$14, AR$75,),
               ""
            )
         )
      )
   )
)),"")</f>
        <v/>
      </c>
      <c r="DS89" s="2445" t="str" cm="1">
        <f t="array" aca="1" ref="DS89" ca="1">IFERROR(IF(AS89*fxVal_normal=_PL!AS89,"",IF(OR(AS89="", NOT(ISNUMBER(AS89)), ISERROR(AS89), $B89=""), "",
   IF($I89=1,
      IFBLANK(
         _xldudf_CX_PUSH(AS89*fxVal_normal, CX_ENTITY, $B89, AS$11, AS$14, AS$75,),
         ""
      ),
      IF($I89=2,
         IFBLANK(
            _xldudf_CX_PUSH(AS89, CX_ENTITY, $B89, AS$11, AS$14, AS$75,),
            ""
         ),
         IF($I89=3,
            "",
            IFBLANK(
               _xldudf_CX_PUSH(AS89, CX_ENTITY, $B89, AS$11, AS$14, AS$75,),
               ""
            )
         )
      )
   )
)),"")</f>
        <v/>
      </c>
      <c r="DT89" s="2445" t="str" cm="1">
        <f t="array" aca="1" ref="DT89" ca="1">IFERROR(IF(AT89*fxVal_normal=_PL!AT89,"",IF(OR(AT89="", NOT(ISNUMBER(AT89)), ISERROR(AT89), $B89=""), "",
   IF($I89=1,
      IFBLANK(
         _xldudf_CX_PUSH(AT89*fxVal_normal, CX_ENTITY, $B89, AT$11, AT$14, AT$75,),
         ""
      ),
      IF($I89=2,
         IFBLANK(
            _xldudf_CX_PUSH(AT89, CX_ENTITY, $B89, AT$11, AT$14, AT$75,),
            ""
         ),
         IF($I89=3,
            "",
            IFBLANK(
               _xldudf_CX_PUSH(AT89, CX_ENTITY, $B89, AT$11, AT$14, AT$75,),
               ""
            )
         )
      )
   )
)),"")</f>
        <v/>
      </c>
      <c r="DU89" s="2445" t="str" cm="1">
        <f t="array" aca="1" ref="DU89" ca="1">IFERROR(IF(AU89*fxVal_normal=_PL!AU89,"",IF(OR(AU89="", NOT(ISNUMBER(AU89)), ISERROR(AU89), $B89=""), "",
   IF($I89=1,
      IFBLANK(
         _xldudf_CX_PUSH(AU89*fxVal_normal, CX_ENTITY, $B89, AU$11, AU$14, AU$75,),
         ""
      ),
      IF($I89=2,
         IFBLANK(
            _xldudf_CX_PUSH(AU89, CX_ENTITY, $B89, AU$11, AU$14, AU$75,),
            ""
         ),
         IF($I89=3,
            "",
            IFBLANK(
               _xldudf_CX_PUSH(AU89, CX_ENTITY, $B89, AU$11, AU$14, AU$75,),
               ""
            )
         )
      )
   )
)),"")</f>
        <v/>
      </c>
      <c r="DV89" s="2445" t="str" cm="1">
        <f t="array" aca="1" ref="DV89" ca="1">IFERROR(IF(AV89*fxVal_normal=_PL!AV89,"",IF(OR(AV89="", NOT(ISNUMBER(AV89)), ISERROR(AV89), $B89=""), "",
   IF($I89=1,
      IFBLANK(
         _xldudf_CX_PUSH(AV89*fxVal_normal, CX_ENTITY, $B89, AV$11, AV$14, AV$75,),
         ""
      ),
      IF($I89=2,
         IFBLANK(
            _xldudf_CX_PUSH(AV89, CX_ENTITY, $B89, AV$11, AV$14, AV$75,),
            ""
         ),
         IF($I89=3,
            "",
            IFBLANK(
               _xldudf_CX_PUSH(AV89, CX_ENTITY, $B89, AV$11, AV$14, AV$75,),
               ""
            )
         )
      )
   )
)),"")</f>
        <v/>
      </c>
      <c r="DW89" s="2445" t="str" cm="1">
        <f t="array" aca="1" ref="DW89" ca="1">IFERROR(IF(AW89*fxVal_normal=_PL!AW89,"",IF(OR(AW89="", NOT(ISNUMBER(AW89)), ISERROR(AW89), $B89=""), "",
   IF($I89=1,
      IFBLANK(
         _xldudf_CX_PUSH(AW89*fxVal_normal, CX_ENTITY, $B89, AW$11, AW$14, AW$75,),
         ""
      ),
      IF($I89=2,
         IFBLANK(
            _xldudf_CX_PUSH(AW89, CX_ENTITY, $B89, AW$11, AW$14, AW$75,),
            ""
         ),
         IF($I89=3,
            "",
            IFBLANK(
               _xldudf_CX_PUSH(AW89, CX_ENTITY, $B89, AW$11, AW$14, AW$75,),
               ""
            )
         )
      )
   )
)),"")</f>
        <v/>
      </c>
      <c r="DX89" s="2445" t="str" cm="1">
        <f t="array" aca="1" ref="DX89" ca="1">IFERROR(IF(AX89*fxVal_normal=_PL!AX89,"",IF(OR(AX89="", NOT(ISNUMBER(AX89)), ISERROR(AX89), $B89=""), "",
   IF($I89=1,
      IFBLANK(
         _xldudf_CX_PUSH(AX89*fxVal_normal, CX_ENTITY, $B89, AX$11, AX$14, AX$75,),
         ""
      ),
      IF($I89=2,
         IFBLANK(
            _xldudf_CX_PUSH(AX89, CX_ENTITY, $B89, AX$11, AX$14, AX$75,),
            ""
         ),
         IF($I89=3,
            "",
            IFBLANK(
               _xldudf_CX_PUSH(AX89, CX_ENTITY, $B89, AX$11, AX$14, AX$75,),
               ""
            )
         )
      )
   )
)),"")</f>
        <v/>
      </c>
      <c r="DY89" s="2445" t="str" cm="1">
        <f t="array" aca="1" ref="DY89" ca="1">IFERROR(IF(AY89*fxVal_normal=_PL!AY89,"",IF(OR(AY89="", NOT(ISNUMBER(AY89)), ISERROR(AY89), $B89=""), "",
   IF($I89=1,
      IFBLANK(
         _xldudf_CX_PUSH(AY89*fxVal_normal, CX_ENTITY, $B89, AY$11, AY$14, AY$75,),
         ""
      ),
      IF($I89=2,
         IFBLANK(
            _xldudf_CX_PUSH(AY89, CX_ENTITY, $B89, AY$11, AY$14, AY$75,),
            ""
         ),
         IF($I89=3,
            "",
            IFBLANK(
               _xldudf_CX_PUSH(AY89, CX_ENTITY, $B89, AY$11, AY$14, AY$75,),
               ""
            )
         )
      )
   )
)),"")</f>
        <v/>
      </c>
      <c r="DZ89" s="2445" t="str" cm="1">
        <f t="array" aca="1" ref="DZ89" ca="1">IFERROR(IF(AZ89*fxVal_normal=_PL!AZ89,"",IF(OR(AZ89="", NOT(ISNUMBER(AZ89)), ISERROR(AZ89), $B89=""), "",
   IF($I89=1,
      IFBLANK(
         _xldudf_CX_PUSH(AZ89*fxVal_normal, CX_ENTITY, $B89, AZ$11, AZ$14, AZ$75,),
         ""
      ),
      IF($I89=2,
         IFBLANK(
            _xldudf_CX_PUSH(AZ89, CX_ENTITY, $B89, AZ$11, AZ$14, AZ$75,),
            ""
         ),
         IF($I89=3,
            "",
            IFBLANK(
               _xldudf_CX_PUSH(AZ89, CX_ENTITY, $B89, AZ$11, AZ$14, AZ$75,),
               ""
            )
         )
      )
   )
)),"")</f>
        <v/>
      </c>
      <c r="EA89" s="2445" t="str" cm="1">
        <f t="array" aca="1" ref="EA89" ca="1">IFERROR(IF(BA89*fxVal_normal=_PL!BA89,"",IF(OR(BA89="", NOT(ISNUMBER(BA89)), ISERROR(BA89), $B89=""), "",
   IF($I89=1,
      IFBLANK(
         _xldudf_CX_PUSH(BA89*fxVal_normal, CX_ENTITY, $B89, BA$11, BA$14, BA$75,),
         ""
      ),
      IF($I89=2,
         IFBLANK(
            _xldudf_CX_PUSH(BA89, CX_ENTITY, $B89, BA$11, BA$14, BA$75,),
            ""
         ),
         IF($I89=3,
            "",
            IFBLANK(
               _xldudf_CX_PUSH(BA89, CX_ENTITY, $B89, BA$11, BA$14, BA$75,),
               ""
            )
         )
      )
   )
)),"")</f>
        <v/>
      </c>
      <c r="EB89" s="2445" t="str" cm="1">
        <f t="array" aca="1" ref="EB89" ca="1">IFERROR(IF(BB89*fxVal_normal=_PL!BB89,"",IF(OR(BB89="", NOT(ISNUMBER(BB89)), ISERROR(BB89), $B89=""), "",
   IF($I89=1,
      IFBLANK(
         _xldudf_CX_PUSH(BB89*fxVal_normal, CX_ENTITY, $B89, BB$11, BB$14, BB$75,),
         ""
      ),
      IF($I89=2,
         IFBLANK(
            _xldudf_CX_PUSH(BB89, CX_ENTITY, $B89, BB$11, BB$14, BB$75,),
            ""
         ),
         IF($I89=3,
            "",
            IFBLANK(
               _xldudf_CX_PUSH(BB89, CX_ENTITY, $B89, BB$11, BB$14, BB$75,),
               ""
            )
         )
      )
   )
)),"")</f>
        <v/>
      </c>
      <c r="EC89" s="2445" t="str" cm="1">
        <f t="array" aca="1" ref="EC89" ca="1">IFERROR(IF(BC89*fxVal_normal=_PL!BC89,"",IF(OR(BC89="", NOT(ISNUMBER(BC89)), ISERROR(BC89), $B89=""), "",
   IF($I89=1,
      IFBLANK(
         _xldudf_CX_PUSH(BC89*fxVal_normal, CX_ENTITY, $B89, BC$11, BC$14, BC$75,),
         ""
      ),
      IF($I89=2,
         IFBLANK(
            _xldudf_CX_PUSH(BC89, CX_ENTITY, $B89, BC$11, BC$14, BC$75,),
            ""
         ),
         IF($I89=3,
            "",
            IFBLANK(
               _xldudf_CX_PUSH(BC89, CX_ENTITY, $B89, BC$11, BC$14, BC$75,),
               ""
            )
         )
      )
   )
)),"")</f>
        <v/>
      </c>
      <c r="ED89" s="2445" t="str" cm="1">
        <f t="array" aca="1" ref="ED89" ca="1">IFERROR(IF(BD89*fxVal_normal=_PL!BD89,"",IF(OR(BD89="", NOT(ISNUMBER(BD89)), ISERROR(BD89), $B89=""), "",
   IF($I89=1,
      IFBLANK(
         _xldudf_CX_PUSH(BD89*fxVal_normal, CX_ENTITY, $B89, BD$11, BD$14, BD$75,),
         ""
      ),
      IF($I89=2,
         IFBLANK(
            _xldudf_CX_PUSH(BD89, CX_ENTITY, $B89, BD$11, BD$14, BD$75,),
            ""
         ),
         IF($I89=3,
            "",
            IFBLANK(
               _xldudf_CX_PUSH(BD89, CX_ENTITY, $B89, BD$11, BD$14, BD$75,),
               ""
            )
         )
      )
   )
)),"")</f>
        <v/>
      </c>
      <c r="EE89" s="2445" t="str" cm="1">
        <f t="array" aca="1" ref="EE89" ca="1">IFERROR(IF(BE89*fxVal_normal=_PL!BE89,"",IF(OR(BE89="", NOT(ISNUMBER(BE89)), ISERROR(BE89), $B89=""), "",
   IF($I89=1,
      IFBLANK(
         _xldudf_CX_PUSH(BE89*fxVal_normal, CX_ENTITY, $B89, BE$11, BE$14, BE$75,),
         ""
      ),
      IF($I89=2,
         IFBLANK(
            _xldudf_CX_PUSH(BE89, CX_ENTITY, $B89, BE$11, BE$14, BE$75,),
            ""
         ),
         IF($I89=3,
            "",
            IFBLANK(
               _xldudf_CX_PUSH(BE89, CX_ENTITY, $B89, BE$11, BE$14, BE$75,),
               ""
            )
         )
      )
   )
)),"")</f>
        <v/>
      </c>
      <c r="EF89" s="2445" t="str" cm="1">
        <f t="array" aca="1" ref="EF89" ca="1">IFERROR(IF(BF89*fxVal_normal=_PL!BF89,"",IF(OR(BF89="", NOT(ISNUMBER(BF89)), ISERROR(BF89), $B89=""), "",
   IF($I89=1,
      IFBLANK(
         _xldudf_CX_PUSH(BF89*fxVal_normal, CX_ENTITY, $B89, BF$11, BF$14, BF$75,),
         ""
      ),
      IF($I89=2,
         IFBLANK(
            _xldudf_CX_PUSH(BF89, CX_ENTITY, $B89, BF$11, BF$14, BF$75,),
            ""
         ),
         IF($I89=3,
            "",
            IFBLANK(
               _xldudf_CX_PUSH(BF89, CX_ENTITY, $B89, BF$11, BF$14, BF$75,),
               ""
            )
         )
      )
   )
)),"")</f>
        <v/>
      </c>
      <c r="EG89" s="2445" t="str" cm="1">
        <f t="array" aca="1" ref="EG89" ca="1">IFERROR(IF(BG89*fxVal_normal=_PL!BG89,"",IF(OR(BG89="", NOT(ISNUMBER(BG89)), ISERROR(BG89), $B89=""), "",
   IF($I89=1,
      IFBLANK(
         _xldudf_CX_PUSH(BG89*fxVal_normal, CX_ENTITY, $B89, BG$11, BG$14, BG$75,),
         ""
      ),
      IF($I89=2,
         IFBLANK(
            _xldudf_CX_PUSH(BG89, CX_ENTITY, $B89, BG$11, BG$14, BG$75,),
            ""
         ),
         IF($I89=3,
            "",
            IFBLANK(
               _xldudf_CX_PUSH(BG89, CX_ENTITY, $B89, BG$11, BG$14, BG$75,),
               ""
            )
         )
      )
   )
)),"")</f>
        <v/>
      </c>
      <c r="EH89" s="2445" t="str" cm="1">
        <f t="array" aca="1" ref="EH89" ca="1">IFERROR(IF(BH89*fxVal_normal=_PL!BH89,"",IF(OR(BH89="", NOT(ISNUMBER(BH89)), ISERROR(BH89), $B89=""), "",
   IF($I89=1,
      IFBLANK(
         _xldudf_CX_PUSH(BH89*fxVal_normal, CX_ENTITY, $B89, BH$11, BH$14, BH$75,),
         ""
      ),
      IF($I89=2,
         IFBLANK(
            _xldudf_CX_PUSH(BH89, CX_ENTITY, $B89, BH$11, BH$14, BH$75,),
            ""
         ),
         IF($I89=3,
            "",
            IFBLANK(
               _xldudf_CX_PUSH(BH89, CX_ENTITY, $B89, BH$11, BH$14, BH$75,),
               ""
            )
         )
      )
   )
)),"")</f>
        <v/>
      </c>
      <c r="EI89" s="2445" t="str" cm="1">
        <f t="array" aca="1" ref="EI89" ca="1">IFERROR(IF(BI89*fxVal_normal=_PL!BI89,"",IF(OR(BI89="", NOT(ISNUMBER(BI89)), ISERROR(BI89), $B89=""), "",
   IF($I89=1,
      IFBLANK(
         _xldudf_CX_PUSH(BI89*fxVal_normal, CX_ENTITY, $B89, BI$11, BI$14, BI$75,),
         ""
      ),
      IF($I89=2,
         IFBLANK(
            _xldudf_CX_PUSH(BI89, CX_ENTITY, $B89, BI$11, BI$14, BI$75,),
            ""
         ),
         IF($I89=3,
            "",
            IFBLANK(
               _xldudf_CX_PUSH(BI89, CX_ENTITY, $B89, BI$11, BI$14, BI$75,),
               ""
            )
         )
      )
   )
)),"")</f>
        <v/>
      </c>
      <c r="EJ89" s="2445" t="str" cm="1">
        <f t="array" aca="1" ref="EJ89" ca="1">IFERROR(IF(BJ89*fxVal_normal=_PL!BJ89,"",IF(OR(BJ89="", NOT(ISNUMBER(BJ89)), ISERROR(BJ89), $B89=""), "",
   IF($I89=1,
      IFBLANK(
         _xldudf_CX_PUSH(BJ89*fxVal_normal, CX_ENTITY, $B89, BJ$11, BJ$14, BJ$75,),
         ""
      ),
      IF($I89=2,
         IFBLANK(
            _xldudf_CX_PUSH(BJ89, CX_ENTITY, $B89, BJ$11, BJ$14, BJ$75,),
            ""
         ),
         IF($I89=3,
            "",
            IFBLANK(
               _xldudf_CX_PUSH(BJ89, CX_ENTITY, $B89, BJ$11, BJ$14, BJ$75,),
               ""
            )
         )
      )
   )
)),"")</f>
        <v/>
      </c>
      <c r="EK89" s="2445" t="str" cm="1">
        <f t="array" aca="1" ref="EK89" ca="1">IFERROR(IF(BK89*fxVal_normal=_PL!BK89,"",IF(OR(BK89="", NOT(ISNUMBER(BK89)), ISERROR(BK89), $B89=""), "",
   IF($I89=1,
      IFBLANK(
         _xldudf_CX_PUSH(BK89*fxVal_normal, CX_ENTITY, $B89, BK$11, BK$14, BK$75,),
         ""
      ),
      IF($I89=2,
         IFBLANK(
            _xldudf_CX_PUSH(BK89, CX_ENTITY, $B89, BK$11, BK$14, BK$75,),
            ""
         ),
         IF($I89=3,
            "",
            IFBLANK(
               _xldudf_CX_PUSH(BK89, CX_ENTITY, $B89, BK$11, BK$14, BK$75,),
               ""
            )
         )
      )
   )
)),"")</f>
        <v/>
      </c>
      <c r="EL89" s="2445" t="str" cm="1">
        <f t="array" aca="1" ref="EL89" ca="1">IFERROR(IF(BL89*fxVal_normal=_PL!BL89,"",IF(OR(BL89="", NOT(ISNUMBER(BL89)), ISERROR(BL89), $B89=""), "",
   IF($I89=1,
      IFBLANK(
         _xldudf_CX_PUSH(BL89*fxVal_normal, CX_ENTITY, $B89, BL$11, BL$14, BL$75,),
         ""
      ),
      IF($I89=2,
         IFBLANK(
            _xldudf_CX_PUSH(BL89, CX_ENTITY, $B89, BL$11, BL$14, BL$75,),
            ""
         ),
         IF($I89=3,
            "",
            IFBLANK(
               _xldudf_CX_PUSH(BL89, CX_ENTITY, $B89, BL$11, BL$14, BL$75,),
               ""
            )
         )
      )
   )
)),"")</f>
        <v/>
      </c>
      <c r="EM89" s="2445" t="str" cm="1">
        <f t="array" aca="1" ref="EM89" ca="1">IFERROR(IF(BM89*fxVal_normal=_PL!BM89,"",IF(OR(BM89="", NOT(ISNUMBER(BM89)), ISERROR(BM89), $B89=""), "",
   IF($I89=1,
      IFBLANK(
         _xldudf_CX_PUSH(BM89*fxVal_normal, CX_ENTITY, $B89, BM$11, BM$14, BM$75,),
         ""
      ),
      IF($I89=2,
         IFBLANK(
            _xldudf_CX_PUSH(BM89, CX_ENTITY, $B89, BM$11, BM$14, BM$75,),
            ""
         ),
         IF($I89=3,
            "",
            IFBLANK(
               _xldudf_CX_PUSH(BM89, CX_ENTITY, $B89, BM$11, BM$14, BM$75,),
               ""
            )
         )
      )
   )
)),"")</f>
        <v/>
      </c>
      <c r="EN89" s="2445" t="str" cm="1">
        <f t="array" aca="1" ref="EN89" ca="1">IFERROR(IF(BN89*fxVal_normal=_PL!BN89,"",IF(OR(BN89="", NOT(ISNUMBER(BN89)), ISERROR(BN89), $B89=""), "",
   IF($I89=1,
      IFBLANK(
         _xldudf_CX_PUSH(BN89*fxVal_normal, CX_ENTITY, $B89, BN$11, BN$14, BN$75,),
         ""
      ),
      IF($I89=2,
         IFBLANK(
            _xldudf_CX_PUSH(BN89, CX_ENTITY, $B89, BN$11, BN$14, BN$75,),
            ""
         ),
         IF($I89=3,
            "",
            IFBLANK(
               _xldudf_CX_PUSH(BN89, CX_ENTITY, $B89, BN$11, BN$14, BN$75,),
               ""
            )
         )
      )
   )
)),"")</f>
        <v/>
      </c>
    </row>
    <row r="90" spans="1:144" ht="21" customHeight="1">
      <c r="A90" s="1625"/>
      <c r="B90" s="2501" t="str">
        <f ca="1">_xlfn.LET(
_xlpm.IsNotAttrDynamic, D90="",
_xlpm.Attr,_PL!F90,
_xlpm.NotInUse,Y90=D90,
_xlpm.RESULT, IF(_xlpm.IsNotAttrDynamic, _xlpm.Attr, IF( _xlpm.NotInUse, "", Y90)
),IF(_xlpm.RESULT ="", "", _xlpm.RESULT))</f>
        <v>Reported EBITA</v>
      </c>
      <c r="C90" s="2501" t="str" cm="1">
        <f t="array" ref="C90">IFBLANK(_PL!C90,"")</f>
        <v>Reported EBITA (Company View)</v>
      </c>
      <c r="D90" s="1548"/>
      <c r="E90" s="2440" t="e" cm="1">
        <f t="array" aca="1" ref="E9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)($AD90:$CQ90, Z90)</f>
        <v>#NAME?</v>
      </c>
      <c r="F90" s="578"/>
      <c r="G90" s="578"/>
      <c r="H90" s="578">
        <v>2</v>
      </c>
      <c r="I90" s="578">
        <v>1</v>
      </c>
      <c r="J90" s="401" cm="1">
        <f t="array" ref="J90">IFBLANK( Z90,"")</f>
        <v>0</v>
      </c>
      <c r="K90" s="578" t="str">
        <f t="shared" si="17"/>
        <v>Yes</v>
      </c>
      <c r="L90" s="37"/>
      <c r="N90" s="158"/>
      <c r="O90" s="101"/>
      <c r="P90" s="52"/>
      <c r="Q90" s="101"/>
      <c r="R90" s="126"/>
      <c r="S90" s="101"/>
      <c r="T90" s="101"/>
      <c r="U90" s="39"/>
      <c r="V90" s="37"/>
      <c r="W90" s="91" t="str">
        <f t="shared" si="28"/>
        <v>Budget</v>
      </c>
      <c r="X90" s="2081">
        <f>_PL!X90</f>
        <v>0</v>
      </c>
      <c r="Y90" s="1134" t="e">
        <f t="shared" ca="1" si="36"/>
        <v>#NAME?</v>
      </c>
      <c r="Z90" s="198" cm="1">
        <f t="array" ref="Z90">_xlfn.SWITCH(
    TRUE,
    _PL!$L90=TRUE, 1,
    _PL!$L90=FALSE,-1,
    _PL!$L90=-1,0,
""
)</f>
        <v>0</v>
      </c>
      <c r="AA90" s="200"/>
      <c r="AB90" s="1134" t="str">
        <f>_PL!AB90</f>
        <v>Reported EBITA</v>
      </c>
      <c r="AC90" s="275" t="str" cm="1">
        <f t="array" aca="1" ref="AC90" ca="1">_xlfn.LET(
_xlpm._termname, $AB90,
_xlpm._iconname, "find",
_xlpm._icon, fx_getIcon(_xlpm._iconname),
_xlpm._location, _xlfn.XLOOKUP(LOWER(_xlpm._termname), LOWER(tbl_acctDef[Term]),tbl_acctDef[Term]),
_xlpm._hyperlink, HYPERLINK("#"&amp;CELL("address",_xlpm._location), _xlpm._icon),
IFERROR(_xlpm._hyperlink,"")
)</f>
        <v/>
      </c>
      <c r="AD90" s="918">
        <f t="shared" ref="AD90:BN90" si="38">SUBTOTAL(9,AD76:AD89)-SUBTOTAL(9,AD82:AD87)-N(AD79)</f>
        <v>4</v>
      </c>
      <c r="AE90" s="918">
        <f t="shared" si="38"/>
        <v>4</v>
      </c>
      <c r="AF90" s="918">
        <f t="shared" si="38"/>
        <v>4</v>
      </c>
      <c r="AG90" s="918">
        <f t="shared" si="38"/>
        <v>4</v>
      </c>
      <c r="AH90" s="918">
        <f t="shared" si="38"/>
        <v>4</v>
      </c>
      <c r="AI90" s="918">
        <f t="shared" si="38"/>
        <v>4</v>
      </c>
      <c r="AJ90" s="918">
        <f t="shared" si="38"/>
        <v>4</v>
      </c>
      <c r="AK90" s="918">
        <f t="shared" si="38"/>
        <v>4</v>
      </c>
      <c r="AL90" s="918">
        <f t="shared" si="38"/>
        <v>4</v>
      </c>
      <c r="AM90" s="918">
        <f t="shared" si="38"/>
        <v>4</v>
      </c>
      <c r="AN90" s="918">
        <f t="shared" si="38"/>
        <v>4</v>
      </c>
      <c r="AO90" s="918">
        <f t="shared" si="38"/>
        <v>4</v>
      </c>
      <c r="AP90" s="918">
        <f t="shared" si="38"/>
        <v>4</v>
      </c>
      <c r="AQ90" s="918">
        <f t="shared" si="38"/>
        <v>4</v>
      </c>
      <c r="AR90" s="918">
        <f t="shared" si="38"/>
        <v>4</v>
      </c>
      <c r="AS90" s="918">
        <f t="shared" si="38"/>
        <v>4</v>
      </c>
      <c r="AT90" s="918">
        <f t="shared" si="38"/>
        <v>4</v>
      </c>
      <c r="AU90" s="918">
        <f t="shared" si="38"/>
        <v>4</v>
      </c>
      <c r="AV90" s="918">
        <f t="shared" si="38"/>
        <v>4</v>
      </c>
      <c r="AW90" s="918">
        <f t="shared" si="38"/>
        <v>4</v>
      </c>
      <c r="AX90" s="918">
        <f t="shared" si="38"/>
        <v>4</v>
      </c>
      <c r="AY90" s="918">
        <f t="shared" si="38"/>
        <v>4</v>
      </c>
      <c r="AZ90" s="918">
        <f t="shared" si="38"/>
        <v>4</v>
      </c>
      <c r="BA90" s="918">
        <f t="shared" si="38"/>
        <v>4</v>
      </c>
      <c r="BB90" s="918">
        <f t="shared" si="38"/>
        <v>4</v>
      </c>
      <c r="BC90" s="918">
        <f t="shared" si="38"/>
        <v>4</v>
      </c>
      <c r="BD90" s="918">
        <f t="shared" si="38"/>
        <v>4</v>
      </c>
      <c r="BE90" s="918">
        <f t="shared" si="38"/>
        <v>4</v>
      </c>
      <c r="BF90" s="918">
        <f t="shared" si="38"/>
        <v>4</v>
      </c>
      <c r="BG90" s="918">
        <f t="shared" si="38"/>
        <v>4</v>
      </c>
      <c r="BH90" s="918">
        <f t="shared" si="38"/>
        <v>4</v>
      </c>
      <c r="BI90" s="918">
        <f t="shared" si="38"/>
        <v>4</v>
      </c>
      <c r="BJ90" s="918">
        <f t="shared" si="38"/>
        <v>4</v>
      </c>
      <c r="BK90" s="918">
        <f t="shared" si="38"/>
        <v>4</v>
      </c>
      <c r="BL90" s="918">
        <f t="shared" si="38"/>
        <v>4</v>
      </c>
      <c r="BM90" s="918">
        <f t="shared" si="38"/>
        <v>4</v>
      </c>
      <c r="BN90" s="918">
        <f t="shared" si="38"/>
        <v>4</v>
      </c>
      <c r="BO90" s="2096"/>
      <c r="BP90" s="2096"/>
      <c r="BQ90" s="2096"/>
      <c r="BR90" s="2096"/>
      <c r="BS90" s="2096"/>
      <c r="BT90" s="2096"/>
      <c r="BU90" s="2096"/>
      <c r="BV90" s="2096"/>
      <c r="BW90" s="2096"/>
      <c r="BX90" s="2096"/>
      <c r="BY90" s="2096"/>
      <c r="BZ90" s="2096"/>
      <c r="CA90" s="34"/>
      <c r="CC90" s="33"/>
      <c r="CD90" s="1772" t="e" cm="1">
        <f t="array" aca="1" ref="CD90" ca="1">_xlfn.LET( _xlpm.CheckBlank, SUM(PL!$AD90:$BN90) = 0, IF(_xlpm.CheckBlank, "", SUM(_xlfn._xlws.FILTER(PL!$AD90:$BN90,(YEAR(PL!$AD$12:$BN$12)=PL!CD$12)*(array_timeline&lt;=PL!CD$11)))))</f>
        <v>#NAME?</v>
      </c>
      <c r="CE90" s="1772" t="e" cm="1">
        <f t="array" aca="1" ref="CE90" ca="1">_xlfn.LET( _xlpm.CheckBlank, SUM(PL!$AD90:$BN90) = 0, IF(_xlpm.CheckBlank, "", SUM(_xlfn._xlws.FILTER(PL!$AD90:$BN90,(YEAR(PL!$AD$12:$BN$12)=PL!CE$12)*(array_timeline&lt;=PL!CE$11)))))</f>
        <v>#NAME?</v>
      </c>
      <c r="CF90" s="88"/>
      <c r="CG90" s="1461" t="e" cm="1">
        <f t="array" aca="1" ref="CG90" ca="1">_xlfn.LET( _xlpm.CheckBlank, SUM(PL!$AD90:$BN90) =0, IF(_xlpm.CheckBlank, "", SUM(_xlfn._xlws.FILTER(PL!$AD90:$BN90,(YEAR(PL!$AD$12:$BN$12)=PL!CG$12)*(array_timeline&lt;=PL!CG$11)))))</f>
        <v>#NAME?</v>
      </c>
      <c r="CH90" s="1461" t="e" cm="1">
        <f t="array" aca="1" ref="CH90" ca="1">_xlfn.LET( _xlpm.CheckBlank, SUM(PL!$AD90:$BN90) =0, IF(_xlpm.CheckBlank, "", SUM(_xlfn._xlws.FILTER(PL!$AD90:$BN90,(YEAR(PL!$AD$12:$BN$12)=PL!CH$12)*(array_timeline&lt;=PL!CH$11)))))</f>
        <v>#NAME?</v>
      </c>
      <c r="CI90" s="88"/>
      <c r="CJ90" s="1461" cm="1">
        <f t="array" ref="CJ90">_xlfn.LET( _xlpm.CheckBlank, SUM(PL!$AD90:$BN90) = 0, IF(_xlpm.CheckBlank, "", SUM(_xlfn.TAKE(_xlfn.DROP(PL!$AD90:$BN90, ,-DATEDIFF(PL!CJ$11, val_asOfDate,"M")),1,-12))))</f>
        <v>48</v>
      </c>
      <c r="CK90" s="1461" cm="1">
        <f t="array" ref="CK90">_xlfn.LET( _xlpm.CheckBlank, SUM(PL!$AD90:$BN90) = 0, IF(_xlpm.CheckBlank, "", SUM(_xlfn.TAKE(_xlfn.DROP(PL!$AD90:$BN90, ,-DATEDIFF(PL!CK$11, val_asOfDate,"M")),1,-12))))</f>
        <v>48</v>
      </c>
      <c r="CL90" s="88"/>
      <c r="CM90" s="2446">
        <f t="shared" si="26"/>
        <v>4</v>
      </c>
      <c r="CN90" s="2446">
        <f t="shared" si="23"/>
        <v>4</v>
      </c>
      <c r="CO90" s="1169"/>
      <c r="CP90" s="2446">
        <f t="shared" si="27"/>
        <v>4</v>
      </c>
      <c r="CQ90" s="2446">
        <f t="shared" si="24"/>
        <v>4</v>
      </c>
      <c r="CR90" s="34"/>
      <c r="CS90" s="2056"/>
      <c r="CT90" s="2085" t="e" cm="1">
        <f t="array" aca="1" ref="CT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_xldudf_CX_PUSH(Y90,CX_ENTITY,C90,EOMONTH(val_asOfDate,0)),
       ""
     )
   )
)</f>
        <v>#NAME?</v>
      </c>
      <c r="CU90" s="2085" t="e" cm="1">
        <f t="array" aca="1" ref="CU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_xldudf_CX_PUSH(Y90,CX_ENTITY,C90,EOMONTH(val_asOfDate,1)),
       ""
     )
   )
)</f>
        <v>#NAME?</v>
      </c>
      <c r="CV90" s="2085" t="e" cm="1">
        <f t="array" aca="1" ref="CV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_xldudf_CX_PUSH(Y90,CX_ENTITY,C90,EOMONTH(val_asOfDate,2)),
       ""
     )
   )
)</f>
        <v>#NAME?</v>
      </c>
      <c r="CW90" s="2085" t="e" cm="1">
        <f t="array" aca="1" ref="CW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_xldudf_CX_PUSH(Y90,CX_ENTITY,C90,EOMONTH(val_asOfDate,3)),
       ""
     )
   )
)</f>
        <v>#NAME?</v>
      </c>
      <c r="CX90" s="2443"/>
      <c r="CY90" s="1880"/>
      <c r="CZ90" s="1880"/>
      <c r="DA90" s="1880"/>
      <c r="DB90" s="1880"/>
      <c r="DC90" s="2121"/>
      <c r="DD90" s="2445" t="str" cm="1">
        <f t="array" aca="1" ref="DD90" ca="1">IFERROR(IF(AD90*fxVal_normal=_PL!AD90,"",IF(OR(AD90="", NOT(ISNUMBER(AD90)), ISERROR(AD90), $B90=""), "",
   IF($I90=1,
      IFBLANK(
         _xldudf_CX_PUSH(AD90*fxVal_normal, CX_ENTITY, $B90, AD$11, AD$14, AD$75,),
         ""
      ),
      IF($I90=2,
         IFBLANK(
            _xldudf_CX_PUSH(AD90, CX_ENTITY, $B90, AD$11, AD$14, AD$75,),
            ""
         ),
         IF($I90=3,
            "",
            IFBLANK(
               _xldudf_CX_PUSH(AD90, CX_ENTITY, $B90, AD$11, AD$14, AD$75,),
               ""
            )
         )
      )
   )
)),"")</f>
        <v/>
      </c>
      <c r="DE90" s="2445" t="str" cm="1">
        <f t="array" aca="1" ref="DE90" ca="1">IFERROR(IF(AE90*fxVal_normal=_PL!AE90,"",IF(OR(AE90="", NOT(ISNUMBER(AE90)), ISERROR(AE90), $B90=""), "",
   IF($I90=1,
      IFBLANK(
         _xldudf_CX_PUSH(AE90*fxVal_normal, CX_ENTITY, $B90, AE$11, AE$14, AE$75,),
         ""
      ),
      IF($I90=2,
         IFBLANK(
            _xldudf_CX_PUSH(AE90, CX_ENTITY, $B90, AE$11, AE$14, AE$75,),
            ""
         ),
         IF($I90=3,
            "",
            IFBLANK(
               _xldudf_CX_PUSH(AE90, CX_ENTITY, $B90, AE$11, AE$14, AE$75,),
               ""
            )
         )
      )
   )
)),"")</f>
        <v/>
      </c>
      <c r="DF90" s="2445" t="str" cm="1">
        <f t="array" aca="1" ref="DF90" ca="1">IFERROR(IF(AF90*fxVal_normal=_PL!AF90,"",IF(OR(AF90="", NOT(ISNUMBER(AF90)), ISERROR(AF90), $B90=""), "",
   IF($I90=1,
      IFBLANK(
         _xldudf_CX_PUSH(AF90*fxVal_normal, CX_ENTITY, $B90, AF$11, AF$14, AF$75,),
         ""
      ),
      IF($I90=2,
         IFBLANK(
            _xldudf_CX_PUSH(AF90, CX_ENTITY, $B90, AF$11, AF$14, AF$75,),
            ""
         ),
         IF($I90=3,
            "",
            IFBLANK(
               _xldudf_CX_PUSH(AF90, CX_ENTITY, $B90, AF$11, AF$14, AF$75,),
               ""
            )
         )
      )
   )
)),"")</f>
        <v/>
      </c>
      <c r="DG90" s="2445" t="str" cm="1">
        <f t="array" aca="1" ref="DG90" ca="1">IFERROR(IF(AG90*fxVal_normal=_PL!AG90,"",IF(OR(AG90="", NOT(ISNUMBER(AG90)), ISERROR(AG90), $B90=""), "",
   IF($I90=1,
      IFBLANK(
         _xldudf_CX_PUSH(AG90*fxVal_normal, CX_ENTITY, $B90, AG$11, AG$14, AG$75,),
         ""
      ),
      IF($I90=2,
         IFBLANK(
            _xldudf_CX_PUSH(AG90, CX_ENTITY, $B90, AG$11, AG$14, AG$75,),
            ""
         ),
         IF($I90=3,
            "",
            IFBLANK(
               _xldudf_CX_PUSH(AG90, CX_ENTITY, $B90, AG$11, AG$14, AG$75,),
               ""
            )
         )
      )
   )
)),"")</f>
        <v/>
      </c>
      <c r="DH90" s="2445" t="str" cm="1">
        <f t="array" aca="1" ref="DH90" ca="1">IFERROR(IF(AH90*fxVal_normal=_PL!AH90,"",IF(OR(AH90="", NOT(ISNUMBER(AH90)), ISERROR(AH90), $B90=""), "",
   IF($I90=1,
      IFBLANK(
         _xldudf_CX_PUSH(AH90*fxVal_normal, CX_ENTITY, $B90, AH$11, AH$14, AH$75,),
         ""
      ),
      IF($I90=2,
         IFBLANK(
            _xldudf_CX_PUSH(AH90, CX_ENTITY, $B90, AH$11, AH$14, AH$75,),
            ""
         ),
         IF($I90=3,
            "",
            IFBLANK(
               _xldudf_CX_PUSH(AH90, CX_ENTITY, $B90, AH$11, AH$14, AH$75,),
               ""
            )
         )
      )
   )
)),"")</f>
        <v/>
      </c>
      <c r="DI90" s="2445" t="str" cm="1">
        <f t="array" aca="1" ref="DI90" ca="1">IFERROR(IF(AI90*fxVal_normal=_PL!AI90,"",IF(OR(AI90="", NOT(ISNUMBER(AI90)), ISERROR(AI90), $B90=""), "",
   IF($I90=1,
      IFBLANK(
         _xldudf_CX_PUSH(AI90*fxVal_normal, CX_ENTITY, $B90, AI$11, AI$14, AI$75,),
         ""
      ),
      IF($I90=2,
         IFBLANK(
            _xldudf_CX_PUSH(AI90, CX_ENTITY, $B90, AI$11, AI$14, AI$75,),
            ""
         ),
         IF($I90=3,
            "",
            IFBLANK(
               _xldudf_CX_PUSH(AI90, CX_ENTITY, $B90, AI$11, AI$14, AI$75,),
               ""
            )
         )
      )
   )
)),"")</f>
        <v/>
      </c>
      <c r="DJ90" s="2445" t="str" cm="1">
        <f t="array" aca="1" ref="DJ90" ca="1">IFERROR(IF(AJ90*fxVal_normal=_PL!AJ90,"",IF(OR(AJ90="", NOT(ISNUMBER(AJ90)), ISERROR(AJ90), $B90=""), "",
   IF($I90=1,
      IFBLANK(
         _xldudf_CX_PUSH(AJ90*fxVal_normal, CX_ENTITY, $B90, AJ$11, AJ$14, AJ$75,),
         ""
      ),
      IF($I90=2,
         IFBLANK(
            _xldudf_CX_PUSH(AJ90, CX_ENTITY, $B90, AJ$11, AJ$14, AJ$75,),
            ""
         ),
         IF($I90=3,
            "",
            IFBLANK(
               _xldudf_CX_PUSH(AJ90, CX_ENTITY, $B90, AJ$11, AJ$14, AJ$75,),
               ""
            )
         )
      )
   )
)),"")</f>
        <v/>
      </c>
      <c r="DK90" s="2445" t="str" cm="1">
        <f t="array" aca="1" ref="DK90" ca="1">IFERROR(IF(AK90*fxVal_normal=_PL!AK90,"",IF(OR(AK90="", NOT(ISNUMBER(AK90)), ISERROR(AK90), $B90=""), "",
   IF($I90=1,
      IFBLANK(
         _xldudf_CX_PUSH(AK90*fxVal_normal, CX_ENTITY, $B90, AK$11, AK$14, AK$75,),
         ""
      ),
      IF($I90=2,
         IFBLANK(
            _xldudf_CX_PUSH(AK90, CX_ENTITY, $B90, AK$11, AK$14, AK$75,),
            ""
         ),
         IF($I90=3,
            "",
            IFBLANK(
               _xldudf_CX_PUSH(AK90, CX_ENTITY, $B90, AK$11, AK$14, AK$75,),
               ""
            )
         )
      )
   )
)),"")</f>
        <v/>
      </c>
      <c r="DL90" s="2445" t="str" cm="1">
        <f t="array" aca="1" ref="DL90" ca="1">IFERROR(IF(AL90*fxVal_normal=_PL!AL90,"",IF(OR(AL90="", NOT(ISNUMBER(AL90)), ISERROR(AL90), $B90=""), "",
   IF($I90=1,
      IFBLANK(
         _xldudf_CX_PUSH(AL90*fxVal_normal, CX_ENTITY, $B90, AL$11, AL$14, AL$75,),
         ""
      ),
      IF($I90=2,
         IFBLANK(
            _xldudf_CX_PUSH(AL90, CX_ENTITY, $B90, AL$11, AL$14, AL$75,),
            ""
         ),
         IF($I90=3,
            "",
            IFBLANK(
               _xldudf_CX_PUSH(AL90, CX_ENTITY, $B90, AL$11, AL$14, AL$75,),
               ""
            )
         )
      )
   )
)),"")</f>
        <v/>
      </c>
      <c r="DM90" s="2445" t="str" cm="1">
        <f t="array" aca="1" ref="DM90" ca="1">IFERROR(IF(AM90*fxVal_normal=_PL!AM90,"",IF(OR(AM90="", NOT(ISNUMBER(AM90)), ISERROR(AM90), $B90=""), "",
   IF($I90=1,
      IFBLANK(
         _xldudf_CX_PUSH(AM90*fxVal_normal, CX_ENTITY, $B90, AM$11, AM$14, AM$75,),
         ""
      ),
      IF($I90=2,
         IFBLANK(
            _xldudf_CX_PUSH(AM90, CX_ENTITY, $B90, AM$11, AM$14, AM$75,),
            ""
         ),
         IF($I90=3,
            "",
            IFBLANK(
               _xldudf_CX_PUSH(AM90, CX_ENTITY, $B90, AM$11, AM$14, AM$75,),
               ""
            )
         )
      )
   )
)),"")</f>
        <v/>
      </c>
      <c r="DN90" s="2445" t="str" cm="1">
        <f t="array" aca="1" ref="DN90" ca="1">IFERROR(IF(AN90*fxVal_normal=_PL!AN90,"",IF(OR(AN90="", NOT(ISNUMBER(AN90)), ISERROR(AN90), $B90=""), "",
   IF($I90=1,
      IFBLANK(
         _xldudf_CX_PUSH(AN90*fxVal_normal, CX_ENTITY, $B90, AN$11, AN$14, AN$75,),
         ""
      ),
      IF($I90=2,
         IFBLANK(
            _xldudf_CX_PUSH(AN90, CX_ENTITY, $B90, AN$11, AN$14, AN$75,),
            ""
         ),
         IF($I90=3,
            "",
            IFBLANK(
               _xldudf_CX_PUSH(AN90, CX_ENTITY, $B90, AN$11, AN$14, AN$75,),
               ""
            )
         )
      )
   )
)),"")</f>
        <v/>
      </c>
      <c r="DO90" s="2445" t="str" cm="1">
        <f t="array" aca="1" ref="DO90" ca="1">IFERROR(IF(AO90*fxVal_normal=_PL!AO90,"",IF(OR(AO90="", NOT(ISNUMBER(AO90)), ISERROR(AO90), $B90=""), "",
   IF($I90=1,
      IFBLANK(
         _xldudf_CX_PUSH(AO90*fxVal_normal, CX_ENTITY, $B90, AO$11, AO$14, AO$75,),
         ""
      ),
      IF($I90=2,
         IFBLANK(
            _xldudf_CX_PUSH(AO90, CX_ENTITY, $B90, AO$11, AO$14, AO$75,),
            ""
         ),
         IF($I90=3,
            "",
            IFBLANK(
               _xldudf_CX_PUSH(AO90, CX_ENTITY, $B90, AO$11, AO$14, AO$75,),
               ""
            )
         )
      )
   )
)),"")</f>
        <v/>
      </c>
      <c r="DP90" s="2445" t="str" cm="1">
        <f t="array" aca="1" ref="DP90" ca="1">IFERROR(IF(AP90*fxVal_normal=_PL!AP90,"",IF(OR(AP90="", NOT(ISNUMBER(AP90)), ISERROR(AP90), $B90=""), "",
   IF($I90=1,
      IFBLANK(
         _xldudf_CX_PUSH(AP90*fxVal_normal, CX_ENTITY, $B90, AP$11, AP$14, AP$75,),
         ""
      ),
      IF($I90=2,
         IFBLANK(
            _xldudf_CX_PUSH(AP90, CX_ENTITY, $B90, AP$11, AP$14, AP$75,),
            ""
         ),
         IF($I90=3,
            "",
            IFBLANK(
               _xldudf_CX_PUSH(AP90, CX_ENTITY, $B90, AP$11, AP$14, AP$75,),
               ""
            )
         )
      )
   )
)),"")</f>
        <v/>
      </c>
      <c r="DQ90" s="2445" t="str" cm="1">
        <f t="array" aca="1" ref="DQ90" ca="1">IFERROR(IF(AQ90*fxVal_normal=_PL!AQ90,"",IF(OR(AQ90="", NOT(ISNUMBER(AQ90)), ISERROR(AQ90), $B90=""), "",
   IF($I90=1,
      IFBLANK(
         _xldudf_CX_PUSH(AQ90*fxVal_normal, CX_ENTITY, $B90, AQ$11, AQ$14, AQ$75,),
         ""
      ),
      IF($I90=2,
         IFBLANK(
            _xldudf_CX_PUSH(AQ90, CX_ENTITY, $B90, AQ$11, AQ$14, AQ$75,),
            ""
         ),
         IF($I90=3,
            "",
            IFBLANK(
               _xldudf_CX_PUSH(AQ90, CX_ENTITY, $B90, AQ$11, AQ$14, AQ$75,),
               ""
            )
         )
      )
   )
)),"")</f>
        <v/>
      </c>
      <c r="DR90" s="2445" t="str" cm="1">
        <f t="array" aca="1" ref="DR90" ca="1">IFERROR(IF(AR90*fxVal_normal=_PL!AR90,"",IF(OR(AR90="", NOT(ISNUMBER(AR90)), ISERROR(AR90), $B90=""), "",
   IF($I90=1,
      IFBLANK(
         _xldudf_CX_PUSH(AR90*fxVal_normal, CX_ENTITY, $B90, AR$11, AR$14, AR$75,),
         ""
      ),
      IF($I90=2,
         IFBLANK(
            _xldudf_CX_PUSH(AR90, CX_ENTITY, $B90, AR$11, AR$14, AR$75,),
            ""
         ),
         IF($I90=3,
            "",
            IFBLANK(
               _xldudf_CX_PUSH(AR90, CX_ENTITY, $B90, AR$11, AR$14, AR$75,),
               ""
            )
         )
      )
   )
)),"")</f>
        <v/>
      </c>
      <c r="DS90" s="2445" t="str" cm="1">
        <f t="array" aca="1" ref="DS90" ca="1">IFERROR(IF(AS90*fxVal_normal=_PL!AS90,"",IF(OR(AS90="", NOT(ISNUMBER(AS90)), ISERROR(AS90), $B90=""), "",
   IF($I90=1,
      IFBLANK(
         _xldudf_CX_PUSH(AS90*fxVal_normal, CX_ENTITY, $B90, AS$11, AS$14, AS$75,),
         ""
      ),
      IF($I90=2,
         IFBLANK(
            _xldudf_CX_PUSH(AS90, CX_ENTITY, $B90, AS$11, AS$14, AS$75,),
            ""
         ),
         IF($I90=3,
            "",
            IFBLANK(
               _xldudf_CX_PUSH(AS90, CX_ENTITY, $B90, AS$11, AS$14, AS$75,),
               ""
            )
         )
      )
   )
)),"")</f>
        <v/>
      </c>
      <c r="DT90" s="2445" t="str" cm="1">
        <f t="array" aca="1" ref="DT90" ca="1">IFERROR(IF(AT90*fxVal_normal=_PL!AT90,"",IF(OR(AT90="", NOT(ISNUMBER(AT90)), ISERROR(AT90), $B90=""), "",
   IF($I90=1,
      IFBLANK(
         _xldudf_CX_PUSH(AT90*fxVal_normal, CX_ENTITY, $B90, AT$11, AT$14, AT$75,),
         ""
      ),
      IF($I90=2,
         IFBLANK(
            _xldudf_CX_PUSH(AT90, CX_ENTITY, $B90, AT$11, AT$14, AT$75,),
            ""
         ),
         IF($I90=3,
            "",
            IFBLANK(
               _xldudf_CX_PUSH(AT90, CX_ENTITY, $B90, AT$11, AT$14, AT$75,),
               ""
            )
         )
      )
   )
)),"")</f>
        <v/>
      </c>
      <c r="DU90" s="2445" t="str" cm="1">
        <f t="array" aca="1" ref="DU90" ca="1">IFERROR(IF(AU90*fxVal_normal=_PL!AU90,"",IF(OR(AU90="", NOT(ISNUMBER(AU90)), ISERROR(AU90), $B90=""), "",
   IF($I90=1,
      IFBLANK(
         _xldudf_CX_PUSH(AU90*fxVal_normal, CX_ENTITY, $B90, AU$11, AU$14, AU$75,),
         ""
      ),
      IF($I90=2,
         IFBLANK(
            _xldudf_CX_PUSH(AU90, CX_ENTITY, $B90, AU$11, AU$14, AU$75,),
            ""
         ),
         IF($I90=3,
            "",
            IFBLANK(
               _xldudf_CX_PUSH(AU90, CX_ENTITY, $B90, AU$11, AU$14, AU$75,),
               ""
            )
         )
      )
   )
)),"")</f>
        <v/>
      </c>
      <c r="DV90" s="2445" t="str" cm="1">
        <f t="array" aca="1" ref="DV90" ca="1">IFERROR(IF(AV90*fxVal_normal=_PL!AV90,"",IF(OR(AV90="", NOT(ISNUMBER(AV90)), ISERROR(AV90), $B90=""), "",
   IF($I90=1,
      IFBLANK(
         _xldudf_CX_PUSH(AV90*fxVal_normal, CX_ENTITY, $B90, AV$11, AV$14, AV$75,),
         ""
      ),
      IF($I90=2,
         IFBLANK(
            _xldudf_CX_PUSH(AV90, CX_ENTITY, $B90, AV$11, AV$14, AV$75,),
            ""
         ),
         IF($I90=3,
            "",
            IFBLANK(
               _xldudf_CX_PUSH(AV90, CX_ENTITY, $B90, AV$11, AV$14, AV$75,),
               ""
            )
         )
      )
   )
)),"")</f>
        <v/>
      </c>
      <c r="DW90" s="2445" t="str" cm="1">
        <f t="array" aca="1" ref="DW90" ca="1">IFERROR(IF(AW90*fxVal_normal=_PL!AW90,"",IF(OR(AW90="", NOT(ISNUMBER(AW90)), ISERROR(AW90), $B90=""), "",
   IF($I90=1,
      IFBLANK(
         _xldudf_CX_PUSH(AW90*fxVal_normal, CX_ENTITY, $B90, AW$11, AW$14, AW$75,),
         ""
      ),
      IF($I90=2,
         IFBLANK(
            _xldudf_CX_PUSH(AW90, CX_ENTITY, $B90, AW$11, AW$14, AW$75,),
            ""
         ),
         IF($I90=3,
            "",
            IFBLANK(
               _xldudf_CX_PUSH(AW90, CX_ENTITY, $B90, AW$11, AW$14, AW$75,),
               ""
            )
         )
      )
   )
)),"")</f>
        <v/>
      </c>
      <c r="DX90" s="2445" t="str" cm="1">
        <f t="array" aca="1" ref="DX90" ca="1">IFERROR(IF(AX90*fxVal_normal=_PL!AX90,"",IF(OR(AX90="", NOT(ISNUMBER(AX90)), ISERROR(AX90), $B90=""), "",
   IF($I90=1,
      IFBLANK(
         _xldudf_CX_PUSH(AX90*fxVal_normal, CX_ENTITY, $B90, AX$11, AX$14, AX$75,),
         ""
      ),
      IF($I90=2,
         IFBLANK(
            _xldudf_CX_PUSH(AX90, CX_ENTITY, $B90, AX$11, AX$14, AX$75,),
            ""
         ),
         IF($I90=3,
            "",
            IFBLANK(
               _xldudf_CX_PUSH(AX90, CX_ENTITY, $B90, AX$11, AX$14, AX$75,),
               ""
            )
         )
      )
   )
)),"")</f>
        <v/>
      </c>
      <c r="DY90" s="2445" t="str" cm="1">
        <f t="array" aca="1" ref="DY90" ca="1">IFERROR(IF(AY90*fxVal_normal=_PL!AY90,"",IF(OR(AY90="", NOT(ISNUMBER(AY90)), ISERROR(AY90), $B90=""), "",
   IF($I90=1,
      IFBLANK(
         _xldudf_CX_PUSH(AY90*fxVal_normal, CX_ENTITY, $B90, AY$11, AY$14, AY$75,),
         ""
      ),
      IF($I90=2,
         IFBLANK(
            _xldudf_CX_PUSH(AY90, CX_ENTITY, $B90, AY$11, AY$14, AY$75,),
            ""
         ),
         IF($I90=3,
            "",
            IFBLANK(
               _xldudf_CX_PUSH(AY90, CX_ENTITY, $B90, AY$11, AY$14, AY$75,),
               ""
            )
         )
      )
   )
)),"")</f>
        <v/>
      </c>
      <c r="DZ90" s="2445" t="str" cm="1">
        <f t="array" aca="1" ref="DZ90" ca="1">IFERROR(IF(AZ90*fxVal_normal=_PL!AZ90,"",IF(OR(AZ90="", NOT(ISNUMBER(AZ90)), ISERROR(AZ90), $B90=""), "",
   IF($I90=1,
      IFBLANK(
         _xldudf_CX_PUSH(AZ90*fxVal_normal, CX_ENTITY, $B90, AZ$11, AZ$14, AZ$75,),
         ""
      ),
      IF($I90=2,
         IFBLANK(
            _xldudf_CX_PUSH(AZ90, CX_ENTITY, $B90, AZ$11, AZ$14, AZ$75,),
            ""
         ),
         IF($I90=3,
            "",
            IFBLANK(
               _xldudf_CX_PUSH(AZ90, CX_ENTITY, $B90, AZ$11, AZ$14, AZ$75,),
               ""
            )
         )
      )
   )
)),"")</f>
        <v/>
      </c>
      <c r="EA90" s="2445" t="str" cm="1">
        <f t="array" aca="1" ref="EA90" ca="1">IFERROR(IF(BA90*fxVal_normal=_PL!BA90,"",IF(OR(BA90="", NOT(ISNUMBER(BA90)), ISERROR(BA90), $B90=""), "",
   IF($I90=1,
      IFBLANK(
         _xldudf_CX_PUSH(BA90*fxVal_normal, CX_ENTITY, $B90, BA$11, BA$14, BA$75,),
         ""
      ),
      IF($I90=2,
         IFBLANK(
            _xldudf_CX_PUSH(BA90, CX_ENTITY, $B90, BA$11, BA$14, BA$75,),
            ""
         ),
         IF($I90=3,
            "",
            IFBLANK(
               _xldudf_CX_PUSH(BA90, CX_ENTITY, $B90, BA$11, BA$14, BA$75,),
               ""
            )
         )
      )
   )
)),"")</f>
        <v/>
      </c>
      <c r="EB90" s="2445" t="str" cm="1">
        <f t="array" aca="1" ref="EB90" ca="1">IFERROR(IF(BB90*fxVal_normal=_PL!BB90,"",IF(OR(BB90="", NOT(ISNUMBER(BB90)), ISERROR(BB90), $B90=""), "",
   IF($I90=1,
      IFBLANK(
         _xldudf_CX_PUSH(BB90*fxVal_normal, CX_ENTITY, $B90, BB$11, BB$14, BB$75,),
         ""
      ),
      IF($I90=2,
         IFBLANK(
            _xldudf_CX_PUSH(BB90, CX_ENTITY, $B90, BB$11, BB$14, BB$75,),
            ""
         ),
         IF($I90=3,
            "",
            IFBLANK(
               _xldudf_CX_PUSH(BB90, CX_ENTITY, $B90, BB$11, BB$14, BB$75,),
               ""
            )
         )
      )
   )
)),"")</f>
        <v/>
      </c>
      <c r="EC90" s="2445" t="str" cm="1">
        <f t="array" aca="1" ref="EC90" ca="1">IFERROR(IF(BC90*fxVal_normal=_PL!BC90,"",IF(OR(BC90="", NOT(ISNUMBER(BC90)), ISERROR(BC90), $B90=""), "",
   IF($I90=1,
      IFBLANK(
         _xldudf_CX_PUSH(BC90*fxVal_normal, CX_ENTITY, $B90, BC$11, BC$14, BC$75,),
         ""
      ),
      IF($I90=2,
         IFBLANK(
            _xldudf_CX_PUSH(BC90, CX_ENTITY, $B90, BC$11, BC$14, BC$75,),
            ""
         ),
         IF($I90=3,
            "",
            IFBLANK(
               _xldudf_CX_PUSH(BC90, CX_ENTITY, $B90, BC$11, BC$14, BC$75,),
               ""
            )
         )
      )
   )
)),"")</f>
        <v/>
      </c>
      <c r="ED90" s="2445" t="str" cm="1">
        <f t="array" aca="1" ref="ED90" ca="1">IFERROR(IF(BD90*fxVal_normal=_PL!BD90,"",IF(OR(BD90="", NOT(ISNUMBER(BD90)), ISERROR(BD90), $B90=""), "",
   IF($I90=1,
      IFBLANK(
         _xldudf_CX_PUSH(BD90*fxVal_normal, CX_ENTITY, $B90, BD$11, BD$14, BD$75,),
         ""
      ),
      IF($I90=2,
         IFBLANK(
            _xldudf_CX_PUSH(BD90, CX_ENTITY, $B90, BD$11, BD$14, BD$75,),
            ""
         ),
         IF($I90=3,
            "",
            IFBLANK(
               _xldudf_CX_PUSH(BD90, CX_ENTITY, $B90, BD$11, BD$14, BD$75,),
               ""
            )
         )
      )
   )
)),"")</f>
        <v/>
      </c>
      <c r="EE90" s="2445" t="str" cm="1">
        <f t="array" aca="1" ref="EE90" ca="1">IFERROR(IF(BE90*fxVal_normal=_PL!BE90,"",IF(OR(BE90="", NOT(ISNUMBER(BE90)), ISERROR(BE90), $B90=""), "",
   IF($I90=1,
      IFBLANK(
         _xldudf_CX_PUSH(BE90*fxVal_normal, CX_ENTITY, $B90, BE$11, BE$14, BE$75,),
         ""
      ),
      IF($I90=2,
         IFBLANK(
            _xldudf_CX_PUSH(BE90, CX_ENTITY, $B90, BE$11, BE$14, BE$75,),
            ""
         ),
         IF($I90=3,
            "",
            IFBLANK(
               _xldudf_CX_PUSH(BE90, CX_ENTITY, $B90, BE$11, BE$14, BE$75,),
               ""
            )
         )
      )
   )
)),"")</f>
        <v/>
      </c>
      <c r="EF90" s="2445" t="str" cm="1">
        <f t="array" aca="1" ref="EF90" ca="1">IFERROR(IF(BF90*fxVal_normal=_PL!BF90,"",IF(OR(BF90="", NOT(ISNUMBER(BF90)), ISERROR(BF90), $B90=""), "",
   IF($I90=1,
      IFBLANK(
         _xldudf_CX_PUSH(BF90*fxVal_normal, CX_ENTITY, $B90, BF$11, BF$14, BF$75,),
         ""
      ),
      IF($I90=2,
         IFBLANK(
            _xldudf_CX_PUSH(BF90, CX_ENTITY, $B90, BF$11, BF$14, BF$75,),
            ""
         ),
         IF($I90=3,
            "",
            IFBLANK(
               _xldudf_CX_PUSH(BF90, CX_ENTITY, $B90, BF$11, BF$14, BF$75,),
               ""
            )
         )
      )
   )
)),"")</f>
        <v/>
      </c>
      <c r="EG90" s="2445" t="str" cm="1">
        <f t="array" aca="1" ref="EG90" ca="1">IFERROR(IF(BG90*fxVal_normal=_PL!BG90,"",IF(OR(BG90="", NOT(ISNUMBER(BG90)), ISERROR(BG90), $B90=""), "",
   IF($I90=1,
      IFBLANK(
         _xldudf_CX_PUSH(BG90*fxVal_normal, CX_ENTITY, $B90, BG$11, BG$14, BG$75,),
         ""
      ),
      IF($I90=2,
         IFBLANK(
            _xldudf_CX_PUSH(BG90, CX_ENTITY, $B90, BG$11, BG$14, BG$75,),
            ""
         ),
         IF($I90=3,
            "",
            IFBLANK(
               _xldudf_CX_PUSH(BG90, CX_ENTITY, $B90, BG$11, BG$14, BG$75,),
               ""
            )
         )
      )
   )
)),"")</f>
        <v/>
      </c>
      <c r="EH90" s="2445" t="str" cm="1">
        <f t="array" aca="1" ref="EH90" ca="1">IFERROR(IF(BH90*fxVal_normal=_PL!BH90,"",IF(OR(BH90="", NOT(ISNUMBER(BH90)), ISERROR(BH90), $B90=""), "",
   IF($I90=1,
      IFBLANK(
         _xldudf_CX_PUSH(BH90*fxVal_normal, CX_ENTITY, $B90, BH$11, BH$14, BH$75,),
         ""
      ),
      IF($I90=2,
         IFBLANK(
            _xldudf_CX_PUSH(BH90, CX_ENTITY, $B90, BH$11, BH$14, BH$75,),
            ""
         ),
         IF($I90=3,
            "",
            IFBLANK(
               _xldudf_CX_PUSH(BH90, CX_ENTITY, $B90, BH$11, BH$14, BH$75,),
               ""
            )
         )
      )
   )
)),"")</f>
        <v/>
      </c>
      <c r="EI90" s="2445" t="str" cm="1">
        <f t="array" aca="1" ref="EI90" ca="1">IFERROR(IF(BI90*fxVal_normal=_PL!BI90,"",IF(OR(BI90="", NOT(ISNUMBER(BI90)), ISERROR(BI90), $B90=""), "",
   IF($I90=1,
      IFBLANK(
         _xldudf_CX_PUSH(BI90*fxVal_normal, CX_ENTITY, $B90, BI$11, BI$14, BI$75,),
         ""
      ),
      IF($I90=2,
         IFBLANK(
            _xldudf_CX_PUSH(BI90, CX_ENTITY, $B90, BI$11, BI$14, BI$75,),
            ""
         ),
         IF($I90=3,
            "",
            IFBLANK(
               _xldudf_CX_PUSH(BI90, CX_ENTITY, $B90, BI$11, BI$14, BI$75,),
               ""
            )
         )
      )
   )
)),"")</f>
        <v/>
      </c>
      <c r="EJ90" s="2445" t="str" cm="1">
        <f t="array" aca="1" ref="EJ90" ca="1">IFERROR(IF(BJ90*fxVal_normal=_PL!BJ90,"",IF(OR(BJ90="", NOT(ISNUMBER(BJ90)), ISERROR(BJ90), $B90=""), "",
   IF($I90=1,
      IFBLANK(
         _xldudf_CX_PUSH(BJ90*fxVal_normal, CX_ENTITY, $B90, BJ$11, BJ$14, BJ$75,),
         ""
      ),
      IF($I90=2,
         IFBLANK(
            _xldudf_CX_PUSH(BJ90, CX_ENTITY, $B90, BJ$11, BJ$14, BJ$75,),
            ""
         ),
         IF($I90=3,
            "",
            IFBLANK(
               _xldudf_CX_PUSH(BJ90, CX_ENTITY, $B90, BJ$11, BJ$14, BJ$75,),
               ""
            )
         )
      )
   )
)),"")</f>
        <v/>
      </c>
      <c r="EK90" s="2445" t="str" cm="1">
        <f t="array" aca="1" ref="EK90" ca="1">IFERROR(IF(BK90*fxVal_normal=_PL!BK90,"",IF(OR(BK90="", NOT(ISNUMBER(BK90)), ISERROR(BK90), $B90=""), "",
   IF($I90=1,
      IFBLANK(
         _xldudf_CX_PUSH(BK90*fxVal_normal, CX_ENTITY, $B90, BK$11, BK$14, BK$75,),
         ""
      ),
      IF($I90=2,
         IFBLANK(
            _xldudf_CX_PUSH(BK90, CX_ENTITY, $B90, BK$11, BK$14, BK$75,),
            ""
         ),
         IF($I90=3,
            "",
            IFBLANK(
               _xldudf_CX_PUSH(BK90, CX_ENTITY, $B90, BK$11, BK$14, BK$75,),
               ""
            )
         )
      )
   )
)),"")</f>
        <v/>
      </c>
      <c r="EL90" s="2445" t="str" cm="1">
        <f t="array" aca="1" ref="EL90" ca="1">IFERROR(IF(BL90*fxVal_normal=_PL!BL90,"",IF(OR(BL90="", NOT(ISNUMBER(BL90)), ISERROR(BL90), $B90=""), "",
   IF($I90=1,
      IFBLANK(
         _xldudf_CX_PUSH(BL90*fxVal_normal, CX_ENTITY, $B90, BL$11, BL$14, BL$75,),
         ""
      ),
      IF($I90=2,
         IFBLANK(
            _xldudf_CX_PUSH(BL90, CX_ENTITY, $B90, BL$11, BL$14, BL$75,),
            ""
         ),
         IF($I90=3,
            "",
            IFBLANK(
               _xldudf_CX_PUSH(BL90, CX_ENTITY, $B90, BL$11, BL$14, BL$75,),
               ""
            )
         )
      )
   )
)),"")</f>
        <v/>
      </c>
      <c r="EM90" s="2445" t="str" cm="1">
        <f t="array" aca="1" ref="EM90" ca="1">IFERROR(IF(BM90*fxVal_normal=_PL!BM90,"",IF(OR(BM90="", NOT(ISNUMBER(BM90)), ISERROR(BM90), $B90=""), "",
   IF($I90=1,
      IFBLANK(
         _xldudf_CX_PUSH(BM90*fxVal_normal, CX_ENTITY, $B90, BM$11, BM$14, BM$75,),
         ""
      ),
      IF($I90=2,
         IFBLANK(
            _xldudf_CX_PUSH(BM90, CX_ENTITY, $B90, BM$11, BM$14, BM$75,),
            ""
         ),
         IF($I90=3,
            "",
            IFBLANK(
               _xldudf_CX_PUSH(BM90, CX_ENTITY, $B90, BM$11, BM$14, BM$75,),
               ""
            )
         )
      )
   )
)),"")</f>
        <v/>
      </c>
      <c r="EN90" s="2445" t="str" cm="1">
        <f t="array" aca="1" ref="EN90" ca="1">IFERROR(IF(BN90*fxVal_normal=_PL!BN90,"",IF(OR(BN90="", NOT(ISNUMBER(BN90)), ISERROR(BN90), $B90=""), "",
   IF($I90=1,
      IFBLANK(
         _xldudf_CX_PUSH(BN90*fxVal_normal, CX_ENTITY, $B90, BN$11, BN$14, BN$75,),
         ""
      ),
      IF($I90=2,
         IFBLANK(
            _xldudf_CX_PUSH(BN90, CX_ENTITY, $B90, BN$11, BN$14, BN$75,),
            ""
         ),
         IF($I90=3,
            "",
            IFBLANK(
               _xldudf_CX_PUSH(BN90, CX_ENTITY, $B90, BN$11, BN$14, BN$75,),
               ""
            )
         )
      )
   )
)),"")</f>
        <v/>
      </c>
    </row>
    <row r="91" spans="1:144" ht="21" customHeight="1">
      <c r="A91" s="1625"/>
      <c r="B91" s="2501" t="str">
        <f>_xlfn.LET(
_xlpm.IsNotAttrDynamic, D91="",
_xlpm.Attr,_PL!F91,
_xlpm.NotInUse,Y91=D91,
_xlpm.RESULT, IF(_xlpm.IsNotAttrDynamic, _xlpm.Attr, IF( _xlpm.NotInUse, "", Y91)
),IF(_xlpm.RESULT ="", "", _xlpm.RESULT))</f>
        <v>Amortization</v>
      </c>
      <c r="C91" s="2501" t="str" cm="1">
        <f t="array" ref="C91">IFBLANK(_PL!C91,"")</f>
        <v>Amortization (Company View)</v>
      </c>
      <c r="D91" s="1548"/>
      <c r="E91" s="2440" t="e" cm="1">
        <f t="array" aca="1" ref="E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)($AD91:$CQ91, Z91)</f>
        <v>#NAME?</v>
      </c>
      <c r="F91" s="578"/>
      <c r="G91" s="578"/>
      <c r="H91" s="578">
        <v>0</v>
      </c>
      <c r="I91" s="578">
        <v>1</v>
      </c>
      <c r="J91" s="401" cm="1">
        <f t="array" ref="J91">IFBLANK( Z91,"")</f>
        <v>1</v>
      </c>
      <c r="K91" s="578" t="str">
        <f t="shared" si="17"/>
        <v>Yes</v>
      </c>
      <c r="L91" s="37"/>
      <c r="N91" s="158"/>
      <c r="O91" s="101"/>
      <c r="P91" s="52"/>
      <c r="Q91" s="101"/>
      <c r="R91" s="126"/>
      <c r="S91" s="101"/>
      <c r="T91" s="101"/>
      <c r="U91" s="39"/>
      <c r="V91" s="37"/>
      <c r="W91" s="91" t="str">
        <f t="shared" si="28"/>
        <v>Budget</v>
      </c>
      <c r="X91" s="2081">
        <f>_PL!X91</f>
        <v>-1</v>
      </c>
      <c r="Y91" s="1134">
        <f t="shared" si="36"/>
        <v>2</v>
      </c>
      <c r="Z91" s="198" cm="1">
        <f t="array" ref="Z91">_xlfn.SWITCH(
    TRUE,
    _PL!$L91=TRUE, 1,
    _PL!$L91=FALSE,-1,
    _PL!$L91=-1,0,
""
)</f>
        <v>1</v>
      </c>
      <c r="AA91" s="200"/>
      <c r="AB91" s="1134" t="str">
        <f>_PL!AB91</f>
        <v>Amortization</v>
      </c>
      <c r="AC91" s="275" t="e" cm="1" vm="5">
        <f t="array" aca="1" ref="AC91" ca="1">_xlfn.LET(
_xlpm._termname, $AB91,
_xlpm._iconname, "find",
_xlpm._icon, fx_getIcon(_xlpm._iconname),
_xlpm._location, _xlfn.XLOOKUP(LOWER(_xlpm._termname), LOWER(tbl_acctDef[Term]),tbl_acctDef[Term]),
_xlpm._hyperlink, HYPERLINK("#"&amp;CELL("address",_xlpm._location), _xlpm._icon),
IFERROR(_xlpm._hyperlink,"")
)</f>
        <v>#VALUE!</v>
      </c>
      <c r="AD91" s="2441">
        <v>1</v>
      </c>
      <c r="AE91" s="2441">
        <v>1</v>
      </c>
      <c r="AF91" s="2441">
        <v>1</v>
      </c>
      <c r="AG91" s="2441">
        <v>1</v>
      </c>
      <c r="AH91" s="2441">
        <v>1</v>
      </c>
      <c r="AI91" s="2441">
        <v>1</v>
      </c>
      <c r="AJ91" s="2441">
        <v>1</v>
      </c>
      <c r="AK91" s="2441">
        <v>1</v>
      </c>
      <c r="AL91" s="2441">
        <v>1</v>
      </c>
      <c r="AM91" s="2441">
        <v>1</v>
      </c>
      <c r="AN91" s="2441">
        <v>1</v>
      </c>
      <c r="AO91" s="2441">
        <v>1</v>
      </c>
      <c r="AP91" s="2441">
        <v>1</v>
      </c>
      <c r="AQ91" s="2441">
        <v>1</v>
      </c>
      <c r="AR91" s="2441">
        <v>1</v>
      </c>
      <c r="AS91" s="2441">
        <v>1</v>
      </c>
      <c r="AT91" s="2441">
        <v>1</v>
      </c>
      <c r="AU91" s="2441">
        <v>1</v>
      </c>
      <c r="AV91" s="2441">
        <v>1</v>
      </c>
      <c r="AW91" s="2441">
        <v>1</v>
      </c>
      <c r="AX91" s="2441">
        <v>1</v>
      </c>
      <c r="AY91" s="2441">
        <v>1</v>
      </c>
      <c r="AZ91" s="2441">
        <v>1</v>
      </c>
      <c r="BA91" s="2441">
        <v>1</v>
      </c>
      <c r="BB91" s="2441">
        <v>1</v>
      </c>
      <c r="BC91" s="2441">
        <v>1</v>
      </c>
      <c r="BD91" s="2441">
        <v>1</v>
      </c>
      <c r="BE91" s="2441">
        <v>1</v>
      </c>
      <c r="BF91" s="2441">
        <v>1</v>
      </c>
      <c r="BG91" s="2441">
        <v>1</v>
      </c>
      <c r="BH91" s="2441">
        <v>1</v>
      </c>
      <c r="BI91" s="2441">
        <v>1</v>
      </c>
      <c r="BJ91" s="2441">
        <v>1</v>
      </c>
      <c r="BK91" s="2441">
        <v>1</v>
      </c>
      <c r="BL91" s="2441">
        <v>1</v>
      </c>
      <c r="BM91" s="2441">
        <v>1</v>
      </c>
      <c r="BN91" s="2441">
        <v>1</v>
      </c>
      <c r="BO91" s="2442"/>
      <c r="BP91" s="2442"/>
      <c r="BQ91" s="2442"/>
      <c r="BR91" s="2442"/>
      <c r="BS91" s="2442"/>
      <c r="BT91" s="2442"/>
      <c r="BU91" s="2442"/>
      <c r="BV91" s="2442"/>
      <c r="BW91" s="2442"/>
      <c r="BX91" s="2442"/>
      <c r="BY91" s="2442"/>
      <c r="BZ91" s="2442"/>
      <c r="CA91" s="34"/>
      <c r="CC91" s="33"/>
      <c r="CD91" s="1772" t="e" cm="1">
        <f t="array" aca="1" ref="CD91" ca="1">_xlfn.LET( _xlpm.CheckBlank, SUM(PL!$AD91:$BN91) = 0, IF(_xlpm.CheckBlank, "", SUM(_xlfn._xlws.FILTER(PL!$AD91:$BN91,(YEAR(PL!$AD$12:$BN$12)=PL!CD$12)*(array_timeline&lt;=PL!CD$11)))))</f>
        <v>#NAME?</v>
      </c>
      <c r="CE91" s="1772" t="e" cm="1">
        <f t="array" aca="1" ref="CE91" ca="1">_xlfn.LET( _xlpm.CheckBlank, SUM(PL!$AD91:$BN91) = 0, IF(_xlpm.CheckBlank, "", SUM(_xlfn._xlws.FILTER(PL!$AD91:$BN91,(YEAR(PL!$AD$12:$BN$12)=PL!CE$12)*(array_timeline&lt;=PL!CE$11)))))</f>
        <v>#NAME?</v>
      </c>
      <c r="CF91" s="88"/>
      <c r="CG91" s="1461" t="e" cm="1">
        <f t="array" aca="1" ref="CG91" ca="1">_xlfn.LET( _xlpm.CheckBlank, SUM(PL!$AD91:$BN91) =0, IF(_xlpm.CheckBlank, "", SUM(_xlfn._xlws.FILTER(PL!$AD91:$BN91,(YEAR(PL!$AD$12:$BN$12)=PL!CG$12)*(array_timeline&lt;=PL!CG$11)))))</f>
        <v>#NAME?</v>
      </c>
      <c r="CH91" s="1461" t="e" cm="1">
        <f t="array" aca="1" ref="CH91" ca="1">_xlfn.LET( _xlpm.CheckBlank, SUM(PL!$AD91:$BN91) =0, IF(_xlpm.CheckBlank, "", SUM(_xlfn._xlws.FILTER(PL!$AD91:$BN91,(YEAR(PL!$AD$12:$BN$12)=PL!CH$12)*(array_timeline&lt;=PL!CH$11)))))</f>
        <v>#NAME?</v>
      </c>
      <c r="CI91" s="88"/>
      <c r="CJ91" s="1461" cm="1">
        <f t="array" ref="CJ91">_xlfn.LET( _xlpm.CheckBlank, SUM(PL!$AD91:$BN91) = 0, IF(_xlpm.CheckBlank, "", SUM(_xlfn.TAKE(_xlfn.DROP(PL!$AD91:$BN91, ,-DATEDIFF(PL!CJ$11, val_asOfDate,"M")),1,-12))))</f>
        <v>12</v>
      </c>
      <c r="CK91" s="1461" cm="1">
        <f t="array" ref="CK91">_xlfn.LET( _xlpm.CheckBlank, SUM(PL!$AD91:$BN91) = 0, IF(_xlpm.CheckBlank, "", SUM(_xlfn.TAKE(_xlfn.DROP(PL!$AD91:$BN91, ,-DATEDIFF(PL!CK$11, val_asOfDate,"M")),1,-12))))</f>
        <v>12</v>
      </c>
      <c r="CL91" s="88"/>
      <c r="CM91" s="2372">
        <f t="shared" si="26"/>
        <v>1</v>
      </c>
      <c r="CN91" s="2372">
        <f t="shared" si="23"/>
        <v>1</v>
      </c>
      <c r="CO91" s="1169"/>
      <c r="CP91" s="2504">
        <f t="shared" si="27"/>
        <v>1</v>
      </c>
      <c r="CQ91" s="2504">
        <f t="shared" si="24"/>
        <v>1</v>
      </c>
      <c r="CR91" s="34"/>
      <c r="CS91" s="2056"/>
      <c r="CT91" s="2085" t="e" cm="1">
        <f t="array" aca="1" ref="CT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_xldudf_CX_PUSH(Y91,CX_ENTITY,C91,EOMONTH(val_asOfDate,0)),
       ""
     )
   )
)</f>
        <v>#NAME?</v>
      </c>
      <c r="CU91" s="2085" t="e" cm="1">
        <f t="array" aca="1" ref="CU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_xldudf_CX_PUSH(Y91,CX_ENTITY,C91,EOMONTH(val_asOfDate,1)),
       ""
     )
   )
)</f>
        <v>#NAME?</v>
      </c>
      <c r="CV91" s="2085" t="e" cm="1">
        <f t="array" aca="1" ref="CV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_xldudf_CX_PUSH(Y91,CX_ENTITY,C91,EOMONTH(val_asOfDate,2)),
       ""
     )
   )
)</f>
        <v>#NAME?</v>
      </c>
      <c r="CW91" s="2085" t="e" cm="1">
        <f t="array" aca="1" ref="CW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_xldudf_CX_PUSH(Y91,CX_ENTITY,C91,EOMONTH(val_asOfDate,3)),
       ""
     )
   )
)</f>
        <v>#NAME?</v>
      </c>
      <c r="CX91" s="2443"/>
      <c r="CY91" s="1880"/>
      <c r="CZ91" s="1880"/>
      <c r="DA91" s="1880"/>
      <c r="DB91" s="1880"/>
      <c r="DC91" s="2121"/>
      <c r="DD91" s="2445" t="str" cm="1">
        <f t="array" aca="1" ref="DD91" ca="1">IFERROR(IF(AD91*fxVal_normal=_PL!AD91,"",IF(OR(AD91="", NOT(ISNUMBER(AD91)), ISERROR(AD91), $B91=""), "",
   IF($I91=1,
      IFBLANK(
         _xldudf_CX_PUSH(AD91*fxVal_normal, CX_ENTITY, $B91, AD$11, AD$14, AD$75,),
         ""
      ),
      IF($I91=2,
         IFBLANK(
            _xldudf_CX_PUSH(AD91, CX_ENTITY, $B91, AD$11, AD$14, AD$75,),
            ""
         ),
         IF($I91=3,
            "",
            IFBLANK(
               _xldudf_CX_PUSH(AD91, CX_ENTITY, $B91, AD$11, AD$14, AD$75,),
               ""
            )
         )
      )
   )
)),"")</f>
        <v/>
      </c>
      <c r="DE91" s="2445" t="str" cm="1">
        <f t="array" aca="1" ref="DE91" ca="1">IFERROR(IF(AE91*fxVal_normal=_PL!AE91,"",IF(OR(AE91="", NOT(ISNUMBER(AE91)), ISERROR(AE91), $B91=""), "",
   IF($I91=1,
      IFBLANK(
         _xldudf_CX_PUSH(AE91*fxVal_normal, CX_ENTITY, $B91, AE$11, AE$14, AE$75,),
         ""
      ),
      IF($I91=2,
         IFBLANK(
            _xldudf_CX_PUSH(AE91, CX_ENTITY, $B91, AE$11, AE$14, AE$75,),
            ""
         ),
         IF($I91=3,
            "",
            IFBLANK(
               _xldudf_CX_PUSH(AE91, CX_ENTITY, $B91, AE$11, AE$14, AE$75,),
               ""
            )
         )
      )
   )
)),"")</f>
        <v/>
      </c>
      <c r="DF91" s="2445" t="str" cm="1">
        <f t="array" aca="1" ref="DF91" ca="1">IFERROR(IF(AF91*fxVal_normal=_PL!AF91,"",IF(OR(AF91="", NOT(ISNUMBER(AF91)), ISERROR(AF91), $B91=""), "",
   IF($I91=1,
      IFBLANK(
         _xldudf_CX_PUSH(AF91*fxVal_normal, CX_ENTITY, $B91, AF$11, AF$14, AF$75,),
         ""
      ),
      IF($I91=2,
         IFBLANK(
            _xldudf_CX_PUSH(AF91, CX_ENTITY, $B91, AF$11, AF$14, AF$75,),
            ""
         ),
         IF($I91=3,
            "",
            IFBLANK(
               _xldudf_CX_PUSH(AF91, CX_ENTITY, $B91, AF$11, AF$14, AF$75,),
               ""
            )
         )
      )
   )
)),"")</f>
        <v/>
      </c>
      <c r="DG91" s="2445" t="str" cm="1">
        <f t="array" aca="1" ref="DG91" ca="1">IFERROR(IF(AG91*fxVal_normal=_PL!AG91,"",IF(OR(AG91="", NOT(ISNUMBER(AG91)), ISERROR(AG91), $B91=""), "",
   IF($I91=1,
      IFBLANK(
         _xldudf_CX_PUSH(AG91*fxVal_normal, CX_ENTITY, $B91, AG$11, AG$14, AG$75,),
         ""
      ),
      IF($I91=2,
         IFBLANK(
            _xldudf_CX_PUSH(AG91, CX_ENTITY, $B91, AG$11, AG$14, AG$75,),
            ""
         ),
         IF($I91=3,
            "",
            IFBLANK(
               _xldudf_CX_PUSH(AG91, CX_ENTITY, $B91, AG$11, AG$14, AG$75,),
               ""
            )
         )
      )
   )
)),"")</f>
        <v/>
      </c>
      <c r="DH91" s="2445" t="str" cm="1">
        <f t="array" aca="1" ref="DH91" ca="1">IFERROR(IF(AH91*fxVal_normal=_PL!AH91,"",IF(OR(AH91="", NOT(ISNUMBER(AH91)), ISERROR(AH91), $B91=""), "",
   IF($I91=1,
      IFBLANK(
         _xldudf_CX_PUSH(AH91*fxVal_normal, CX_ENTITY, $B91, AH$11, AH$14, AH$75,),
         ""
      ),
      IF($I91=2,
         IFBLANK(
            _xldudf_CX_PUSH(AH91, CX_ENTITY, $B91, AH$11, AH$14, AH$75,),
            ""
         ),
         IF($I91=3,
            "",
            IFBLANK(
               _xldudf_CX_PUSH(AH91, CX_ENTITY, $B91, AH$11, AH$14, AH$75,),
               ""
            )
         )
      )
   )
)),"")</f>
        <v/>
      </c>
      <c r="DI91" s="2445" t="str" cm="1">
        <f t="array" aca="1" ref="DI91" ca="1">IFERROR(IF(AI91*fxVal_normal=_PL!AI91,"",IF(OR(AI91="", NOT(ISNUMBER(AI91)), ISERROR(AI91), $B91=""), "",
   IF($I91=1,
      IFBLANK(
         _xldudf_CX_PUSH(AI91*fxVal_normal, CX_ENTITY, $B91, AI$11, AI$14, AI$75,),
         ""
      ),
      IF($I91=2,
         IFBLANK(
            _xldudf_CX_PUSH(AI91, CX_ENTITY, $B91, AI$11, AI$14, AI$75,),
            ""
         ),
         IF($I91=3,
            "",
            IFBLANK(
               _xldudf_CX_PUSH(AI91, CX_ENTITY, $B91, AI$11, AI$14, AI$75,),
               ""
            )
         )
      )
   )
)),"")</f>
        <v/>
      </c>
      <c r="DJ91" s="2445" t="str" cm="1">
        <f t="array" aca="1" ref="DJ91" ca="1">IFERROR(IF(AJ91*fxVal_normal=_PL!AJ91,"",IF(OR(AJ91="", NOT(ISNUMBER(AJ91)), ISERROR(AJ91), $B91=""), "",
   IF($I91=1,
      IFBLANK(
         _xldudf_CX_PUSH(AJ91*fxVal_normal, CX_ENTITY, $B91, AJ$11, AJ$14, AJ$75,),
         ""
      ),
      IF($I91=2,
         IFBLANK(
            _xldudf_CX_PUSH(AJ91, CX_ENTITY, $B91, AJ$11, AJ$14, AJ$75,),
            ""
         ),
         IF($I91=3,
            "",
            IFBLANK(
               _xldudf_CX_PUSH(AJ91, CX_ENTITY, $B91, AJ$11, AJ$14, AJ$75,),
               ""
            )
         )
      )
   )
)),"")</f>
        <v/>
      </c>
      <c r="DK91" s="2445" t="str" cm="1">
        <f t="array" aca="1" ref="DK91" ca="1">IFERROR(IF(AK91*fxVal_normal=_PL!AK91,"",IF(OR(AK91="", NOT(ISNUMBER(AK91)), ISERROR(AK91), $B91=""), "",
   IF($I91=1,
      IFBLANK(
         _xldudf_CX_PUSH(AK91*fxVal_normal, CX_ENTITY, $B91, AK$11, AK$14, AK$75,),
         ""
      ),
      IF($I91=2,
         IFBLANK(
            _xldudf_CX_PUSH(AK91, CX_ENTITY, $B91, AK$11, AK$14, AK$75,),
            ""
         ),
         IF($I91=3,
            "",
            IFBLANK(
               _xldudf_CX_PUSH(AK91, CX_ENTITY, $B91, AK$11, AK$14, AK$75,),
               ""
            )
         )
      )
   )
)),"")</f>
        <v/>
      </c>
      <c r="DL91" s="2445" t="str" cm="1">
        <f t="array" aca="1" ref="DL91" ca="1">IFERROR(IF(AL91*fxVal_normal=_PL!AL91,"",IF(OR(AL91="", NOT(ISNUMBER(AL91)), ISERROR(AL91), $B91=""), "",
   IF($I91=1,
      IFBLANK(
         _xldudf_CX_PUSH(AL91*fxVal_normal, CX_ENTITY, $B91, AL$11, AL$14, AL$75,),
         ""
      ),
      IF($I91=2,
         IFBLANK(
            _xldudf_CX_PUSH(AL91, CX_ENTITY, $B91, AL$11, AL$14, AL$75,),
            ""
         ),
         IF($I91=3,
            "",
            IFBLANK(
               _xldudf_CX_PUSH(AL91, CX_ENTITY, $B91, AL$11, AL$14, AL$75,),
               ""
            )
         )
      )
   )
)),"")</f>
        <v/>
      </c>
      <c r="DM91" s="2445" t="str" cm="1">
        <f t="array" aca="1" ref="DM91" ca="1">IFERROR(IF(AM91*fxVal_normal=_PL!AM91,"",IF(OR(AM91="", NOT(ISNUMBER(AM91)), ISERROR(AM91), $B91=""), "",
   IF($I91=1,
      IFBLANK(
         _xldudf_CX_PUSH(AM91*fxVal_normal, CX_ENTITY, $B91, AM$11, AM$14, AM$75,),
         ""
      ),
      IF($I91=2,
         IFBLANK(
            _xldudf_CX_PUSH(AM91, CX_ENTITY, $B91, AM$11, AM$14, AM$75,),
            ""
         ),
         IF($I91=3,
            "",
            IFBLANK(
               _xldudf_CX_PUSH(AM91, CX_ENTITY, $B91, AM$11, AM$14, AM$75,),
               ""
            )
         )
      )
   )
)),"")</f>
        <v/>
      </c>
      <c r="DN91" s="2445" t="str" cm="1">
        <f t="array" aca="1" ref="DN91" ca="1">IFERROR(IF(AN91*fxVal_normal=_PL!AN91,"",IF(OR(AN91="", NOT(ISNUMBER(AN91)), ISERROR(AN91), $B91=""), "",
   IF($I91=1,
      IFBLANK(
         _xldudf_CX_PUSH(AN91*fxVal_normal, CX_ENTITY, $B91, AN$11, AN$14, AN$75,),
         ""
      ),
      IF($I91=2,
         IFBLANK(
            _xldudf_CX_PUSH(AN91, CX_ENTITY, $B91, AN$11, AN$14, AN$75,),
            ""
         ),
         IF($I91=3,
            "",
            IFBLANK(
               _xldudf_CX_PUSH(AN91, CX_ENTITY, $B91, AN$11, AN$14, AN$75,),
               ""
            )
         )
      )
   )
)),"")</f>
        <v/>
      </c>
      <c r="DO91" s="2445" t="str" cm="1">
        <f t="array" aca="1" ref="DO91" ca="1">IFERROR(IF(AO91*fxVal_normal=_PL!AO91,"",IF(OR(AO91="", NOT(ISNUMBER(AO91)), ISERROR(AO91), $B91=""), "",
   IF($I91=1,
      IFBLANK(
         _xldudf_CX_PUSH(AO91*fxVal_normal, CX_ENTITY, $B91, AO$11, AO$14, AO$75,),
         ""
      ),
      IF($I91=2,
         IFBLANK(
            _xldudf_CX_PUSH(AO91, CX_ENTITY, $B91, AO$11, AO$14, AO$75,),
            ""
         ),
         IF($I91=3,
            "",
            IFBLANK(
               _xldudf_CX_PUSH(AO91, CX_ENTITY, $B91, AO$11, AO$14, AO$75,),
               ""
            )
         )
      )
   )
)),"")</f>
        <v/>
      </c>
      <c r="DP91" s="2445" t="str" cm="1">
        <f t="array" aca="1" ref="DP91" ca="1">IFERROR(IF(AP91*fxVal_normal=_PL!AP91,"",IF(OR(AP91="", NOT(ISNUMBER(AP91)), ISERROR(AP91), $B91=""), "",
   IF($I91=1,
      IFBLANK(
         _xldudf_CX_PUSH(AP91*fxVal_normal, CX_ENTITY, $B91, AP$11, AP$14, AP$75,),
         ""
      ),
      IF($I91=2,
         IFBLANK(
            _xldudf_CX_PUSH(AP91, CX_ENTITY, $B91, AP$11, AP$14, AP$75,),
            ""
         ),
         IF($I91=3,
            "",
            IFBLANK(
               _xldudf_CX_PUSH(AP91, CX_ENTITY, $B91, AP$11, AP$14, AP$75,),
               ""
            )
         )
      )
   )
)),"")</f>
        <v/>
      </c>
      <c r="DQ91" s="2445" t="str" cm="1">
        <f t="array" aca="1" ref="DQ91" ca="1">IFERROR(IF(AQ91*fxVal_normal=_PL!AQ91,"",IF(OR(AQ91="", NOT(ISNUMBER(AQ91)), ISERROR(AQ91), $B91=""), "",
   IF($I91=1,
      IFBLANK(
         _xldudf_CX_PUSH(AQ91*fxVal_normal, CX_ENTITY, $B91, AQ$11, AQ$14, AQ$75,),
         ""
      ),
      IF($I91=2,
         IFBLANK(
            _xldudf_CX_PUSH(AQ91, CX_ENTITY, $B91, AQ$11, AQ$14, AQ$75,),
            ""
         ),
         IF($I91=3,
            "",
            IFBLANK(
               _xldudf_CX_PUSH(AQ91, CX_ENTITY, $B91, AQ$11, AQ$14, AQ$75,),
               ""
            )
         )
      )
   )
)),"")</f>
        <v/>
      </c>
      <c r="DR91" s="2445" t="str" cm="1">
        <f t="array" aca="1" ref="DR91" ca="1">IFERROR(IF(AR91*fxVal_normal=_PL!AR91,"",IF(OR(AR91="", NOT(ISNUMBER(AR91)), ISERROR(AR91), $B91=""), "",
   IF($I91=1,
      IFBLANK(
         _xldudf_CX_PUSH(AR91*fxVal_normal, CX_ENTITY, $B91, AR$11, AR$14, AR$75,),
         ""
      ),
      IF($I91=2,
         IFBLANK(
            _xldudf_CX_PUSH(AR91, CX_ENTITY, $B91, AR$11, AR$14, AR$75,),
            ""
         ),
         IF($I91=3,
            "",
            IFBLANK(
               _xldudf_CX_PUSH(AR91, CX_ENTITY, $B91, AR$11, AR$14, AR$75,),
               ""
            )
         )
      )
   )
)),"")</f>
        <v/>
      </c>
      <c r="DS91" s="2445" t="str" cm="1">
        <f t="array" aca="1" ref="DS91" ca="1">IFERROR(IF(AS91*fxVal_normal=_PL!AS91,"",IF(OR(AS91="", NOT(ISNUMBER(AS91)), ISERROR(AS91), $B91=""), "",
   IF($I91=1,
      IFBLANK(
         _xldudf_CX_PUSH(AS91*fxVal_normal, CX_ENTITY, $B91, AS$11, AS$14, AS$75,),
         ""
      ),
      IF($I91=2,
         IFBLANK(
            _xldudf_CX_PUSH(AS91, CX_ENTITY, $B91, AS$11, AS$14, AS$75,),
            ""
         ),
         IF($I91=3,
            "",
            IFBLANK(
               _xldudf_CX_PUSH(AS91, CX_ENTITY, $B91, AS$11, AS$14, AS$75,),
               ""
            )
         )
      )
   )
)),"")</f>
        <v/>
      </c>
      <c r="DT91" s="2445" t="str" cm="1">
        <f t="array" aca="1" ref="DT91" ca="1">IFERROR(IF(AT91*fxVal_normal=_PL!AT91,"",IF(OR(AT91="", NOT(ISNUMBER(AT91)), ISERROR(AT91), $B91=""), "",
   IF($I91=1,
      IFBLANK(
         _xldudf_CX_PUSH(AT91*fxVal_normal, CX_ENTITY, $B91, AT$11, AT$14, AT$75,),
         ""
      ),
      IF($I91=2,
         IFBLANK(
            _xldudf_CX_PUSH(AT91, CX_ENTITY, $B91, AT$11, AT$14, AT$75,),
            ""
         ),
         IF($I91=3,
            "",
            IFBLANK(
               _xldudf_CX_PUSH(AT91, CX_ENTITY, $B91, AT$11, AT$14, AT$75,),
               ""
            )
         )
      )
   )
)),"")</f>
        <v/>
      </c>
      <c r="DU91" s="2445" t="str" cm="1">
        <f t="array" aca="1" ref="DU91" ca="1">IFERROR(IF(AU91*fxVal_normal=_PL!AU91,"",IF(OR(AU91="", NOT(ISNUMBER(AU91)), ISERROR(AU91), $B91=""), "",
   IF($I91=1,
      IFBLANK(
         _xldudf_CX_PUSH(AU91*fxVal_normal, CX_ENTITY, $B91, AU$11, AU$14, AU$75,),
         ""
      ),
      IF($I91=2,
         IFBLANK(
            _xldudf_CX_PUSH(AU91, CX_ENTITY, $B91, AU$11, AU$14, AU$75,),
            ""
         ),
         IF($I91=3,
            "",
            IFBLANK(
               _xldudf_CX_PUSH(AU91, CX_ENTITY, $B91, AU$11, AU$14, AU$75,),
               ""
            )
         )
      )
   )
)),"")</f>
        <v/>
      </c>
      <c r="DV91" s="2445" t="str" cm="1">
        <f t="array" aca="1" ref="DV91" ca="1">IFERROR(IF(AV91*fxVal_normal=_PL!AV91,"",IF(OR(AV91="", NOT(ISNUMBER(AV91)), ISERROR(AV91), $B91=""), "",
   IF($I91=1,
      IFBLANK(
         _xldudf_CX_PUSH(AV91*fxVal_normal, CX_ENTITY, $B91, AV$11, AV$14, AV$75,),
         ""
      ),
      IF($I91=2,
         IFBLANK(
            _xldudf_CX_PUSH(AV91, CX_ENTITY, $B91, AV$11, AV$14, AV$75,),
            ""
         ),
         IF($I91=3,
            "",
            IFBLANK(
               _xldudf_CX_PUSH(AV91, CX_ENTITY, $B91, AV$11, AV$14, AV$75,),
               ""
            )
         )
      )
   )
)),"")</f>
        <v/>
      </c>
      <c r="DW91" s="2445" t="str" cm="1">
        <f t="array" aca="1" ref="DW91" ca="1">IFERROR(IF(AW91*fxVal_normal=_PL!AW91,"",IF(OR(AW91="", NOT(ISNUMBER(AW91)), ISERROR(AW91), $B91=""), "",
   IF($I91=1,
      IFBLANK(
         _xldudf_CX_PUSH(AW91*fxVal_normal, CX_ENTITY, $B91, AW$11, AW$14, AW$75,),
         ""
      ),
      IF($I91=2,
         IFBLANK(
            _xldudf_CX_PUSH(AW91, CX_ENTITY, $B91, AW$11, AW$14, AW$75,),
            ""
         ),
         IF($I91=3,
            "",
            IFBLANK(
               _xldudf_CX_PUSH(AW91, CX_ENTITY, $B91, AW$11, AW$14, AW$75,),
               ""
            )
         )
      )
   )
)),"")</f>
        <v/>
      </c>
      <c r="DX91" s="2445" t="str" cm="1">
        <f t="array" aca="1" ref="DX91" ca="1">IFERROR(IF(AX91*fxVal_normal=_PL!AX91,"",IF(OR(AX91="", NOT(ISNUMBER(AX91)), ISERROR(AX91), $B91=""), "",
   IF($I91=1,
      IFBLANK(
         _xldudf_CX_PUSH(AX91*fxVal_normal, CX_ENTITY, $B91, AX$11, AX$14, AX$75,),
         ""
      ),
      IF($I91=2,
         IFBLANK(
            _xldudf_CX_PUSH(AX91, CX_ENTITY, $B91, AX$11, AX$14, AX$75,),
            ""
         ),
         IF($I91=3,
            "",
            IFBLANK(
               _xldudf_CX_PUSH(AX91, CX_ENTITY, $B91, AX$11, AX$14, AX$75,),
               ""
            )
         )
      )
   )
)),"")</f>
        <v/>
      </c>
      <c r="DY91" s="2445" t="str" cm="1">
        <f t="array" aca="1" ref="DY91" ca="1">IFERROR(IF(AY91*fxVal_normal=_PL!AY91,"",IF(OR(AY91="", NOT(ISNUMBER(AY91)), ISERROR(AY91), $B91=""), "",
   IF($I91=1,
      IFBLANK(
         _xldudf_CX_PUSH(AY91*fxVal_normal, CX_ENTITY, $B91, AY$11, AY$14, AY$75,),
         ""
      ),
      IF($I91=2,
         IFBLANK(
            _xldudf_CX_PUSH(AY91, CX_ENTITY, $B91, AY$11, AY$14, AY$75,),
            ""
         ),
         IF($I91=3,
            "",
            IFBLANK(
               _xldudf_CX_PUSH(AY91, CX_ENTITY, $B91, AY$11, AY$14, AY$75,),
               ""
            )
         )
      )
   )
)),"")</f>
        <v/>
      </c>
      <c r="DZ91" s="2445" t="str" cm="1">
        <f t="array" aca="1" ref="DZ91" ca="1">IFERROR(IF(AZ91*fxVal_normal=_PL!AZ91,"",IF(OR(AZ91="", NOT(ISNUMBER(AZ91)), ISERROR(AZ91), $B91=""), "",
   IF($I91=1,
      IFBLANK(
         _xldudf_CX_PUSH(AZ91*fxVal_normal, CX_ENTITY, $B91, AZ$11, AZ$14, AZ$75,),
         ""
      ),
      IF($I91=2,
         IFBLANK(
            _xldudf_CX_PUSH(AZ91, CX_ENTITY, $B91, AZ$11, AZ$14, AZ$75,),
            ""
         ),
         IF($I91=3,
            "",
            IFBLANK(
               _xldudf_CX_PUSH(AZ91, CX_ENTITY, $B91, AZ$11, AZ$14, AZ$75,),
               ""
            )
         )
      )
   )
)),"")</f>
        <v/>
      </c>
      <c r="EA91" s="2445" t="str" cm="1">
        <f t="array" aca="1" ref="EA91" ca="1">IFERROR(IF(BA91*fxVal_normal=_PL!BA91,"",IF(OR(BA91="", NOT(ISNUMBER(BA91)), ISERROR(BA91), $B91=""), "",
   IF($I91=1,
      IFBLANK(
         _xldudf_CX_PUSH(BA91*fxVal_normal, CX_ENTITY, $B91, BA$11, BA$14, BA$75,),
         ""
      ),
      IF($I91=2,
         IFBLANK(
            _xldudf_CX_PUSH(BA91, CX_ENTITY, $B91, BA$11, BA$14, BA$75,),
            ""
         ),
         IF($I91=3,
            "",
            IFBLANK(
               _xldudf_CX_PUSH(BA91, CX_ENTITY, $B91, BA$11, BA$14, BA$75,),
               ""
            )
         )
      )
   )
)),"")</f>
        <v/>
      </c>
      <c r="EB91" s="2445" t="str" cm="1">
        <f t="array" aca="1" ref="EB91" ca="1">IFERROR(IF(BB91*fxVal_normal=_PL!BB91,"",IF(OR(BB91="", NOT(ISNUMBER(BB91)), ISERROR(BB91), $B91=""), "",
   IF($I91=1,
      IFBLANK(
         _xldudf_CX_PUSH(BB91*fxVal_normal, CX_ENTITY, $B91, BB$11, BB$14, BB$75,),
         ""
      ),
      IF($I91=2,
         IFBLANK(
            _xldudf_CX_PUSH(BB91, CX_ENTITY, $B91, BB$11, BB$14, BB$75,),
            ""
         ),
         IF($I91=3,
            "",
            IFBLANK(
               _xldudf_CX_PUSH(BB91, CX_ENTITY, $B91, BB$11, BB$14, BB$75,),
               ""
            )
         )
      )
   )
)),"")</f>
        <v/>
      </c>
      <c r="EC91" s="2445" t="str" cm="1">
        <f t="array" aca="1" ref="EC91" ca="1">IFERROR(IF(BC91*fxVal_normal=_PL!BC91,"",IF(OR(BC91="", NOT(ISNUMBER(BC91)), ISERROR(BC91), $B91=""), "",
   IF($I91=1,
      IFBLANK(
         _xldudf_CX_PUSH(BC91*fxVal_normal, CX_ENTITY, $B91, BC$11, BC$14, BC$75,),
         ""
      ),
      IF($I91=2,
         IFBLANK(
            _xldudf_CX_PUSH(BC91, CX_ENTITY, $B91, BC$11, BC$14, BC$75,),
            ""
         ),
         IF($I91=3,
            "",
            IFBLANK(
               _xldudf_CX_PUSH(BC91, CX_ENTITY, $B91, BC$11, BC$14, BC$75,),
               ""
            )
         )
      )
   )
)),"")</f>
        <v/>
      </c>
      <c r="ED91" s="2445" t="str" cm="1">
        <f t="array" aca="1" ref="ED91" ca="1">IFERROR(IF(BD91*fxVal_normal=_PL!BD91,"",IF(OR(BD91="", NOT(ISNUMBER(BD91)), ISERROR(BD91), $B91=""), "",
   IF($I91=1,
      IFBLANK(
         _xldudf_CX_PUSH(BD91*fxVal_normal, CX_ENTITY, $B91, BD$11, BD$14, BD$75,),
         ""
      ),
      IF($I91=2,
         IFBLANK(
            _xldudf_CX_PUSH(BD91, CX_ENTITY, $B91, BD$11, BD$14, BD$75,),
            ""
         ),
         IF($I91=3,
            "",
            IFBLANK(
               _xldudf_CX_PUSH(BD91, CX_ENTITY, $B91, BD$11, BD$14, BD$75,),
               ""
            )
         )
      )
   )
)),"")</f>
        <v/>
      </c>
      <c r="EE91" s="2445" t="str" cm="1">
        <f t="array" aca="1" ref="EE91" ca="1">IFERROR(IF(BE91*fxVal_normal=_PL!BE91,"",IF(OR(BE91="", NOT(ISNUMBER(BE91)), ISERROR(BE91), $B91=""), "",
   IF($I91=1,
      IFBLANK(
         _xldudf_CX_PUSH(BE91*fxVal_normal, CX_ENTITY, $B91, BE$11, BE$14, BE$75,),
         ""
      ),
      IF($I91=2,
         IFBLANK(
            _xldudf_CX_PUSH(BE91, CX_ENTITY, $B91, BE$11, BE$14, BE$75,),
            ""
         ),
         IF($I91=3,
            "",
            IFBLANK(
               _xldudf_CX_PUSH(BE91, CX_ENTITY, $B91, BE$11, BE$14, BE$75,),
               ""
            )
         )
      )
   )
)),"")</f>
        <v/>
      </c>
      <c r="EF91" s="2445" t="str" cm="1">
        <f t="array" aca="1" ref="EF91" ca="1">IFERROR(IF(BF91*fxVal_normal=_PL!BF91,"",IF(OR(BF91="", NOT(ISNUMBER(BF91)), ISERROR(BF91), $B91=""), "",
   IF($I91=1,
      IFBLANK(
         _xldudf_CX_PUSH(BF91*fxVal_normal, CX_ENTITY, $B91, BF$11, BF$14, BF$75,),
         ""
      ),
      IF($I91=2,
         IFBLANK(
            _xldudf_CX_PUSH(BF91, CX_ENTITY, $B91, BF$11, BF$14, BF$75,),
            ""
         ),
         IF($I91=3,
            "",
            IFBLANK(
               _xldudf_CX_PUSH(BF91, CX_ENTITY, $B91, BF$11, BF$14, BF$75,),
               ""
            )
         )
      )
   )
)),"")</f>
        <v/>
      </c>
      <c r="EG91" s="2445" t="str" cm="1">
        <f t="array" aca="1" ref="EG91" ca="1">IFERROR(IF(BG91*fxVal_normal=_PL!BG91,"",IF(OR(BG91="", NOT(ISNUMBER(BG91)), ISERROR(BG91), $B91=""), "",
   IF($I91=1,
      IFBLANK(
         _xldudf_CX_PUSH(BG91*fxVal_normal, CX_ENTITY, $B91, BG$11, BG$14, BG$75,),
         ""
      ),
      IF($I91=2,
         IFBLANK(
            _xldudf_CX_PUSH(BG91, CX_ENTITY, $B91, BG$11, BG$14, BG$75,),
            ""
         ),
         IF($I91=3,
            "",
            IFBLANK(
               _xldudf_CX_PUSH(BG91, CX_ENTITY, $B91, BG$11, BG$14, BG$75,),
               ""
            )
         )
      )
   )
)),"")</f>
        <v/>
      </c>
      <c r="EH91" s="2445" t="str" cm="1">
        <f t="array" aca="1" ref="EH91" ca="1">IFERROR(IF(BH91*fxVal_normal=_PL!BH91,"",IF(OR(BH91="", NOT(ISNUMBER(BH91)), ISERROR(BH91), $B91=""), "",
   IF($I91=1,
      IFBLANK(
         _xldudf_CX_PUSH(BH91*fxVal_normal, CX_ENTITY, $B91, BH$11, BH$14, BH$75,),
         ""
      ),
      IF($I91=2,
         IFBLANK(
            _xldudf_CX_PUSH(BH91, CX_ENTITY, $B91, BH$11, BH$14, BH$75,),
            ""
         ),
         IF($I91=3,
            "",
            IFBLANK(
               _xldudf_CX_PUSH(BH91, CX_ENTITY, $B91, BH$11, BH$14, BH$75,),
               ""
            )
         )
      )
   )
)),"")</f>
        <v/>
      </c>
      <c r="EI91" s="2445" t="str" cm="1">
        <f t="array" aca="1" ref="EI91" ca="1">IFERROR(IF(BI91*fxVal_normal=_PL!BI91,"",IF(OR(BI91="", NOT(ISNUMBER(BI91)), ISERROR(BI91), $B91=""), "",
   IF($I91=1,
      IFBLANK(
         _xldudf_CX_PUSH(BI91*fxVal_normal, CX_ENTITY, $B91, BI$11, BI$14, BI$75,),
         ""
      ),
      IF($I91=2,
         IFBLANK(
            _xldudf_CX_PUSH(BI91, CX_ENTITY, $B91, BI$11, BI$14, BI$75,),
            ""
         ),
         IF($I91=3,
            "",
            IFBLANK(
               _xldudf_CX_PUSH(BI91, CX_ENTITY, $B91, BI$11, BI$14, BI$75,),
               ""
            )
         )
      )
   )
)),"")</f>
        <v/>
      </c>
      <c r="EJ91" s="2445" t="str" cm="1">
        <f t="array" aca="1" ref="EJ91" ca="1">IFERROR(IF(BJ91*fxVal_normal=_PL!BJ91,"",IF(OR(BJ91="", NOT(ISNUMBER(BJ91)), ISERROR(BJ91), $B91=""), "",
   IF($I91=1,
      IFBLANK(
         _xldudf_CX_PUSH(BJ91*fxVal_normal, CX_ENTITY, $B91, BJ$11, BJ$14, BJ$75,),
         ""
      ),
      IF($I91=2,
         IFBLANK(
            _xldudf_CX_PUSH(BJ91, CX_ENTITY, $B91, BJ$11, BJ$14, BJ$75,),
            ""
         ),
         IF($I91=3,
            "",
            IFBLANK(
               _xldudf_CX_PUSH(BJ91, CX_ENTITY, $B91, BJ$11, BJ$14, BJ$75,),
               ""
            )
         )
      )
   )
)),"")</f>
        <v/>
      </c>
      <c r="EK91" s="2445" t="str" cm="1">
        <f t="array" aca="1" ref="EK91" ca="1">IFERROR(IF(BK91*fxVal_normal=_PL!BK91,"",IF(OR(BK91="", NOT(ISNUMBER(BK91)), ISERROR(BK91), $B91=""), "",
   IF($I91=1,
      IFBLANK(
         _xldudf_CX_PUSH(BK91*fxVal_normal, CX_ENTITY, $B91, BK$11, BK$14, BK$75,),
         ""
      ),
      IF($I91=2,
         IFBLANK(
            _xldudf_CX_PUSH(BK91, CX_ENTITY, $B91, BK$11, BK$14, BK$75,),
            ""
         ),
         IF($I91=3,
            "",
            IFBLANK(
               _xldudf_CX_PUSH(BK91, CX_ENTITY, $B91, BK$11, BK$14, BK$75,),
               ""
            )
         )
      )
   )
)),"")</f>
        <v/>
      </c>
      <c r="EL91" s="2445" t="str" cm="1">
        <f t="array" aca="1" ref="EL91" ca="1">IFERROR(IF(BL91*fxVal_normal=_PL!BL91,"",IF(OR(BL91="", NOT(ISNUMBER(BL91)), ISERROR(BL91), $B91=""), "",
   IF($I91=1,
      IFBLANK(
         _xldudf_CX_PUSH(BL91*fxVal_normal, CX_ENTITY, $B91, BL$11, BL$14, BL$75,),
         ""
      ),
      IF($I91=2,
         IFBLANK(
            _xldudf_CX_PUSH(BL91, CX_ENTITY, $B91, BL$11, BL$14, BL$75,),
            ""
         ),
         IF($I91=3,
            "",
            IFBLANK(
               _xldudf_CX_PUSH(BL91, CX_ENTITY, $B91, BL$11, BL$14, BL$75,),
               ""
            )
         )
      )
   )
)),"")</f>
        <v/>
      </c>
      <c r="EM91" s="2445" t="str" cm="1">
        <f t="array" aca="1" ref="EM91" ca="1">IFERROR(IF(BM91*fxVal_normal=_PL!BM91,"",IF(OR(BM91="", NOT(ISNUMBER(BM91)), ISERROR(BM91), $B91=""), "",
   IF($I91=1,
      IFBLANK(
         _xldudf_CX_PUSH(BM91*fxVal_normal, CX_ENTITY, $B91, BM$11, BM$14, BM$75,),
         ""
      ),
      IF($I91=2,
         IFBLANK(
            _xldudf_CX_PUSH(BM91, CX_ENTITY, $B91, BM$11, BM$14, BM$75,),
            ""
         ),
         IF($I91=3,
            "",
            IFBLANK(
               _xldudf_CX_PUSH(BM91, CX_ENTITY, $B91, BM$11, BM$14, BM$75,),
               ""
            )
         )
      )
   )
)),"")</f>
        <v/>
      </c>
      <c r="EN91" s="2445" t="str" cm="1">
        <f t="array" aca="1" ref="EN91" ca="1">IFERROR(IF(BN91*fxVal_normal=_PL!BN91,"",IF(OR(BN91="", NOT(ISNUMBER(BN91)), ISERROR(BN91), $B91=""), "",
   IF($I91=1,
      IFBLANK(
         _xldudf_CX_PUSH(BN91*fxVal_normal, CX_ENTITY, $B91, BN$11, BN$14, BN$75,),
         ""
      ),
      IF($I91=2,
         IFBLANK(
            _xldudf_CX_PUSH(BN91, CX_ENTITY, $B91, BN$11, BN$14, BN$75,),
            ""
         ),
         IF($I91=3,
            "",
            IFBLANK(
               _xldudf_CX_PUSH(BN91, CX_ENTITY, $B91, BN$11, BN$14, BN$75,),
               ""
            )
         )
      )
   )
)),"")</f>
        <v/>
      </c>
    </row>
    <row r="92" spans="1:144" ht="21" customHeight="1">
      <c r="A92" s="1625"/>
      <c r="B92" s="2501" t="str">
        <f ca="1">_xlfn.LET(
_xlpm.IsNotAttrDynamic, D92="",
_xlpm.Attr,_PL!F92,
_xlpm.NotInUse,Y92=D92,
_xlpm.RESULT, IF(_xlpm.IsNotAttrDynamic, _xlpm.Attr, IF( _xlpm.NotInUse, "", Y92)
),IF(_xlpm.RESULT ="", "", _xlpm.RESULT))</f>
        <v>Reported EBIT</v>
      </c>
      <c r="C92" s="2501" t="str" cm="1">
        <f t="array" ref="C92">IFBLANK(_PL!C92,"")</f>
        <v>Reported EBIT (Company View)</v>
      </c>
      <c r="D92" s="1548"/>
      <c r="E92" s="2440" t="e" cm="1">
        <f t="array" aca="1" ref="E9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)($AD92:$CQ92, Z92)</f>
        <v>#NAME?</v>
      </c>
      <c r="F92" s="578"/>
      <c r="G92" s="578"/>
      <c r="H92" s="578">
        <v>2</v>
      </c>
      <c r="I92" s="578">
        <v>1</v>
      </c>
      <c r="J92" s="401" cm="1">
        <f t="array" ref="J92">IFBLANK( Z92,"")</f>
        <v>0</v>
      </c>
      <c r="K92" s="578" t="str">
        <f t="shared" ref="K92:K131" si="39">IFERROR(IF(LEN(AB92)=0,"No",IF(LEN(J92)&gt;0,"Yes","No")),"")</f>
        <v>Yes</v>
      </c>
      <c r="L92" s="37"/>
      <c r="N92" s="158"/>
      <c r="O92" s="101"/>
      <c r="P92" s="52"/>
      <c r="Q92" s="101"/>
      <c r="R92" s="126"/>
      <c r="S92" s="101"/>
      <c r="T92" s="101"/>
      <c r="U92" s="39"/>
      <c r="V92" s="37"/>
      <c r="W92" s="91" t="str">
        <f t="shared" si="28"/>
        <v>Budget</v>
      </c>
      <c r="X92" s="2081">
        <f>_PL!X92</f>
        <v>0</v>
      </c>
      <c r="Y92" s="1134" t="e">
        <f t="shared" ca="1" si="36"/>
        <v>#NAME?</v>
      </c>
      <c r="Z92" s="198" cm="1">
        <f t="array" ref="Z92">_xlfn.SWITCH(
    TRUE,
    _PL!$L92=TRUE, 1,
    _PL!$L92=FALSE,-1,
    _PL!$L92=-1,0,
""
)</f>
        <v>0</v>
      </c>
      <c r="AA92" s="200"/>
      <c r="AB92" s="1134" t="str">
        <f>_PL!AB92</f>
        <v>Reported EBIT</v>
      </c>
      <c r="AC92" s="275" t="str" cm="1">
        <f t="array" aca="1" ref="AC92" ca="1">_xlfn.LET(
_xlpm._termname, $AB92,
_xlpm._iconname, "find",
_xlpm._icon, fx_getIcon(_xlpm._iconname),
_xlpm._location, _xlfn.XLOOKUP(LOWER(_xlpm._termname), LOWER(tbl_acctDef[Term]),tbl_acctDef[Term]),
_xlpm._hyperlink, HYPERLINK("#"&amp;CELL("address",_xlpm._location), _xlpm._icon),
IFERROR(_xlpm._hyperlink,"")
)</f>
        <v/>
      </c>
      <c r="AD92" s="918">
        <f t="shared" ref="AD92:BN92" si="40">SUBTOTAL(9,AD76:AD91)-SUBTOTAL(9,AD82:AD87)-N(AD79)</f>
        <v>5</v>
      </c>
      <c r="AE92" s="918">
        <f t="shared" si="40"/>
        <v>5</v>
      </c>
      <c r="AF92" s="918">
        <f t="shared" si="40"/>
        <v>5</v>
      </c>
      <c r="AG92" s="918">
        <f t="shared" si="40"/>
        <v>5</v>
      </c>
      <c r="AH92" s="918">
        <f t="shared" si="40"/>
        <v>5</v>
      </c>
      <c r="AI92" s="918">
        <f t="shared" si="40"/>
        <v>5</v>
      </c>
      <c r="AJ92" s="918">
        <f t="shared" si="40"/>
        <v>5</v>
      </c>
      <c r="AK92" s="918">
        <f t="shared" si="40"/>
        <v>5</v>
      </c>
      <c r="AL92" s="918">
        <f t="shared" si="40"/>
        <v>5</v>
      </c>
      <c r="AM92" s="918">
        <f t="shared" si="40"/>
        <v>5</v>
      </c>
      <c r="AN92" s="918">
        <f t="shared" si="40"/>
        <v>5</v>
      </c>
      <c r="AO92" s="918">
        <f t="shared" si="40"/>
        <v>5</v>
      </c>
      <c r="AP92" s="918">
        <f t="shared" si="40"/>
        <v>5</v>
      </c>
      <c r="AQ92" s="918">
        <f t="shared" si="40"/>
        <v>5</v>
      </c>
      <c r="AR92" s="918">
        <f t="shared" si="40"/>
        <v>5</v>
      </c>
      <c r="AS92" s="918">
        <f t="shared" si="40"/>
        <v>5</v>
      </c>
      <c r="AT92" s="918">
        <f t="shared" si="40"/>
        <v>5</v>
      </c>
      <c r="AU92" s="918">
        <f t="shared" si="40"/>
        <v>5</v>
      </c>
      <c r="AV92" s="918">
        <f t="shared" si="40"/>
        <v>5</v>
      </c>
      <c r="AW92" s="918">
        <f t="shared" si="40"/>
        <v>5</v>
      </c>
      <c r="AX92" s="918">
        <f t="shared" si="40"/>
        <v>5</v>
      </c>
      <c r="AY92" s="918">
        <f t="shared" si="40"/>
        <v>5</v>
      </c>
      <c r="AZ92" s="918">
        <f t="shared" si="40"/>
        <v>5</v>
      </c>
      <c r="BA92" s="918">
        <f t="shared" si="40"/>
        <v>5</v>
      </c>
      <c r="BB92" s="918">
        <f t="shared" si="40"/>
        <v>5</v>
      </c>
      <c r="BC92" s="918">
        <f t="shared" si="40"/>
        <v>5</v>
      </c>
      <c r="BD92" s="918">
        <f t="shared" si="40"/>
        <v>5</v>
      </c>
      <c r="BE92" s="918">
        <f t="shared" si="40"/>
        <v>5</v>
      </c>
      <c r="BF92" s="918">
        <f t="shared" si="40"/>
        <v>5</v>
      </c>
      <c r="BG92" s="918">
        <f t="shared" si="40"/>
        <v>5</v>
      </c>
      <c r="BH92" s="918">
        <f t="shared" si="40"/>
        <v>5</v>
      </c>
      <c r="BI92" s="918">
        <f t="shared" si="40"/>
        <v>5</v>
      </c>
      <c r="BJ92" s="918">
        <f t="shared" si="40"/>
        <v>5</v>
      </c>
      <c r="BK92" s="918">
        <f t="shared" si="40"/>
        <v>5</v>
      </c>
      <c r="BL92" s="918">
        <f t="shared" si="40"/>
        <v>5</v>
      </c>
      <c r="BM92" s="918">
        <f t="shared" si="40"/>
        <v>5</v>
      </c>
      <c r="BN92" s="918">
        <f t="shared" si="40"/>
        <v>5</v>
      </c>
      <c r="BO92" s="2096"/>
      <c r="BP92" s="2096"/>
      <c r="BQ92" s="2096"/>
      <c r="BR92" s="2096"/>
      <c r="BS92" s="2096"/>
      <c r="BT92" s="2096"/>
      <c r="BU92" s="2096"/>
      <c r="BV92" s="2096"/>
      <c r="BW92" s="2096"/>
      <c r="BX92" s="2096"/>
      <c r="BY92" s="2096"/>
      <c r="BZ92" s="2096"/>
      <c r="CA92" s="34"/>
      <c r="CC92" s="33"/>
      <c r="CD92" s="1772" t="e" cm="1">
        <f t="array" aca="1" ref="CD92" ca="1">_xlfn.LET( _xlpm.CheckBlank, SUM(PL!$AD92:$BN92) = 0, IF(_xlpm.CheckBlank, "", SUM(_xlfn._xlws.FILTER(PL!$AD92:$BN92,(YEAR(PL!$AD$12:$BN$12)=PL!CD$12)*(array_timeline&lt;=PL!CD$11)))))</f>
        <v>#NAME?</v>
      </c>
      <c r="CE92" s="1772" t="e" cm="1">
        <f t="array" aca="1" ref="CE92" ca="1">_xlfn.LET( _xlpm.CheckBlank, SUM(PL!$AD92:$BN92) = 0, IF(_xlpm.CheckBlank, "", SUM(_xlfn._xlws.FILTER(PL!$AD92:$BN92,(YEAR(PL!$AD$12:$BN$12)=PL!CE$12)*(array_timeline&lt;=PL!CE$11)))))</f>
        <v>#NAME?</v>
      </c>
      <c r="CF92" s="88"/>
      <c r="CG92" s="1461" t="e" cm="1">
        <f t="array" aca="1" ref="CG92" ca="1">_xlfn.LET( _xlpm.CheckBlank, SUM(PL!$AD92:$BN92) =0, IF(_xlpm.CheckBlank, "", SUM(_xlfn._xlws.FILTER(PL!$AD92:$BN92,(YEAR(PL!$AD$12:$BN$12)=PL!CG$12)*(array_timeline&lt;=PL!CG$11)))))</f>
        <v>#NAME?</v>
      </c>
      <c r="CH92" s="1461" t="e" cm="1">
        <f t="array" aca="1" ref="CH92" ca="1">_xlfn.LET( _xlpm.CheckBlank, SUM(PL!$AD92:$BN92) =0, IF(_xlpm.CheckBlank, "", SUM(_xlfn._xlws.FILTER(PL!$AD92:$BN92,(YEAR(PL!$AD$12:$BN$12)=PL!CH$12)*(array_timeline&lt;=PL!CH$11)))))</f>
        <v>#NAME?</v>
      </c>
      <c r="CI92" s="88"/>
      <c r="CJ92" s="1461" cm="1">
        <f t="array" ref="CJ92">_xlfn.LET( _xlpm.CheckBlank, SUM(PL!$AD92:$BN92) = 0, IF(_xlpm.CheckBlank, "", SUM(_xlfn.TAKE(_xlfn.DROP(PL!$AD92:$BN92, ,-DATEDIFF(PL!CJ$11, val_asOfDate,"M")),1,-12))))</f>
        <v>60</v>
      </c>
      <c r="CK92" s="1461" cm="1">
        <f t="array" ref="CK92">_xlfn.LET( _xlpm.CheckBlank, SUM(PL!$AD92:$BN92) = 0, IF(_xlpm.CheckBlank, "", SUM(_xlfn.TAKE(_xlfn.DROP(PL!$AD92:$BN92, ,-DATEDIFF(PL!CK$11, val_asOfDate,"M")),1,-12))))</f>
        <v>60</v>
      </c>
      <c r="CL92" s="88"/>
      <c r="CM92" s="2446">
        <f t="shared" si="26"/>
        <v>5</v>
      </c>
      <c r="CN92" s="2446">
        <f t="shared" si="23"/>
        <v>5</v>
      </c>
      <c r="CO92" s="1169"/>
      <c r="CP92" s="2446">
        <f t="shared" si="27"/>
        <v>5</v>
      </c>
      <c r="CQ92" s="2446">
        <f t="shared" si="24"/>
        <v>5</v>
      </c>
      <c r="CR92" s="34"/>
      <c r="CS92" s="2056"/>
      <c r="CT92" s="2085" t="e" cm="1">
        <f t="array" aca="1" ref="CT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_xldudf_CX_PUSH(Y92,CX_ENTITY,C92,EOMONTH(val_asOfDate,0)),
       ""
     )
   )
)</f>
        <v>#NAME?</v>
      </c>
      <c r="CU92" s="2085" t="e" cm="1">
        <f t="array" aca="1" ref="CU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_xldudf_CX_PUSH(Y92,CX_ENTITY,C92,EOMONTH(val_asOfDate,1)),
       ""
     )
   )
)</f>
        <v>#NAME?</v>
      </c>
      <c r="CV92" s="2085" t="e" cm="1">
        <f t="array" aca="1" ref="CV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_xldudf_CX_PUSH(Y92,CX_ENTITY,C92,EOMONTH(val_asOfDate,2)),
       ""
     )
   )
)</f>
        <v>#NAME?</v>
      </c>
      <c r="CW92" s="2085" t="e" cm="1">
        <f t="array" aca="1" ref="CW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_xldudf_CX_PUSH(Y92,CX_ENTITY,C92,EOMONTH(val_asOfDate,3)),
       ""
     )
   )
)</f>
        <v>#NAME?</v>
      </c>
      <c r="CX92" s="2443"/>
      <c r="CY92" s="1880"/>
      <c r="CZ92" s="1880"/>
      <c r="DA92" s="1880"/>
      <c r="DB92" s="1880"/>
      <c r="DC92" s="2121"/>
      <c r="DD92" s="2445" t="str" cm="1">
        <f t="array" aca="1" ref="DD92" ca="1">IFERROR(IF(AD92*fxVal_normal=_PL!AD92,"",IF(OR(AD92="", NOT(ISNUMBER(AD92)), ISERROR(AD92), $B92=""), "",
   IF($I92=1,
      IFBLANK(
         _xldudf_CX_PUSH(AD92*fxVal_normal, CX_ENTITY, $B92, AD$11, AD$14, AD$75,),
         ""
      ),
      IF($I92=2,
         IFBLANK(
            _xldudf_CX_PUSH(AD92, CX_ENTITY, $B92, AD$11, AD$14, AD$75,),
            ""
         ),
         IF($I92=3,
            "",
            IFBLANK(
               _xldudf_CX_PUSH(AD92, CX_ENTITY, $B92, AD$11, AD$14, AD$75,),
               ""
            )
         )
      )
   )
)),"")</f>
        <v/>
      </c>
      <c r="DE92" s="2445" t="str" cm="1">
        <f t="array" aca="1" ref="DE92" ca="1">IFERROR(IF(AE92*fxVal_normal=_PL!AE92,"",IF(OR(AE92="", NOT(ISNUMBER(AE92)), ISERROR(AE92), $B92=""), "",
   IF($I92=1,
      IFBLANK(
         _xldudf_CX_PUSH(AE92*fxVal_normal, CX_ENTITY, $B92, AE$11, AE$14, AE$75,),
         ""
      ),
      IF($I92=2,
         IFBLANK(
            _xldudf_CX_PUSH(AE92, CX_ENTITY, $B92, AE$11, AE$14, AE$75,),
            ""
         ),
         IF($I92=3,
            "",
            IFBLANK(
               _xldudf_CX_PUSH(AE92, CX_ENTITY, $B92, AE$11, AE$14, AE$75,),
               ""
            )
         )
      )
   )
)),"")</f>
        <v/>
      </c>
      <c r="DF92" s="2445" t="str" cm="1">
        <f t="array" aca="1" ref="DF92" ca="1">IFERROR(IF(AF92*fxVal_normal=_PL!AF92,"",IF(OR(AF92="", NOT(ISNUMBER(AF92)), ISERROR(AF92), $B92=""), "",
   IF($I92=1,
      IFBLANK(
         _xldudf_CX_PUSH(AF92*fxVal_normal, CX_ENTITY, $B92, AF$11, AF$14, AF$75,),
         ""
      ),
      IF($I92=2,
         IFBLANK(
            _xldudf_CX_PUSH(AF92, CX_ENTITY, $B92, AF$11, AF$14, AF$75,),
            ""
         ),
         IF($I92=3,
            "",
            IFBLANK(
               _xldudf_CX_PUSH(AF92, CX_ENTITY, $B92, AF$11, AF$14, AF$75,),
               ""
            )
         )
      )
   )
)),"")</f>
        <v/>
      </c>
      <c r="DG92" s="2445" t="str" cm="1">
        <f t="array" aca="1" ref="DG92" ca="1">IFERROR(IF(AG92*fxVal_normal=_PL!AG92,"",IF(OR(AG92="", NOT(ISNUMBER(AG92)), ISERROR(AG92), $B92=""), "",
   IF($I92=1,
      IFBLANK(
         _xldudf_CX_PUSH(AG92*fxVal_normal, CX_ENTITY, $B92, AG$11, AG$14, AG$75,),
         ""
      ),
      IF($I92=2,
         IFBLANK(
            _xldudf_CX_PUSH(AG92, CX_ENTITY, $B92, AG$11, AG$14, AG$75,),
            ""
         ),
         IF($I92=3,
            "",
            IFBLANK(
               _xldudf_CX_PUSH(AG92, CX_ENTITY, $B92, AG$11, AG$14, AG$75,),
               ""
            )
         )
      )
   )
)),"")</f>
        <v/>
      </c>
      <c r="DH92" s="2445" t="str" cm="1">
        <f t="array" aca="1" ref="DH92" ca="1">IFERROR(IF(AH92*fxVal_normal=_PL!AH92,"",IF(OR(AH92="", NOT(ISNUMBER(AH92)), ISERROR(AH92), $B92=""), "",
   IF($I92=1,
      IFBLANK(
         _xldudf_CX_PUSH(AH92*fxVal_normal, CX_ENTITY, $B92, AH$11, AH$14, AH$75,),
         ""
      ),
      IF($I92=2,
         IFBLANK(
            _xldudf_CX_PUSH(AH92, CX_ENTITY, $B92, AH$11, AH$14, AH$75,),
            ""
         ),
         IF($I92=3,
            "",
            IFBLANK(
               _xldudf_CX_PUSH(AH92, CX_ENTITY, $B92, AH$11, AH$14, AH$75,),
               ""
            )
         )
      )
   )
)),"")</f>
        <v/>
      </c>
      <c r="DI92" s="2445" t="str" cm="1">
        <f t="array" aca="1" ref="DI92" ca="1">IFERROR(IF(AI92*fxVal_normal=_PL!AI92,"",IF(OR(AI92="", NOT(ISNUMBER(AI92)), ISERROR(AI92), $B92=""), "",
   IF($I92=1,
      IFBLANK(
         _xldudf_CX_PUSH(AI92*fxVal_normal, CX_ENTITY, $B92, AI$11, AI$14, AI$75,),
         ""
      ),
      IF($I92=2,
         IFBLANK(
            _xldudf_CX_PUSH(AI92, CX_ENTITY, $B92, AI$11, AI$14, AI$75,),
            ""
         ),
         IF($I92=3,
            "",
            IFBLANK(
               _xldudf_CX_PUSH(AI92, CX_ENTITY, $B92, AI$11, AI$14, AI$75,),
               ""
            )
         )
      )
   )
)),"")</f>
        <v/>
      </c>
      <c r="DJ92" s="2445" t="str" cm="1">
        <f t="array" aca="1" ref="DJ92" ca="1">IFERROR(IF(AJ92*fxVal_normal=_PL!AJ92,"",IF(OR(AJ92="", NOT(ISNUMBER(AJ92)), ISERROR(AJ92), $B92=""), "",
   IF($I92=1,
      IFBLANK(
         _xldudf_CX_PUSH(AJ92*fxVal_normal, CX_ENTITY, $B92, AJ$11, AJ$14, AJ$75,),
         ""
      ),
      IF($I92=2,
         IFBLANK(
            _xldudf_CX_PUSH(AJ92, CX_ENTITY, $B92, AJ$11, AJ$14, AJ$75,),
            ""
         ),
         IF($I92=3,
            "",
            IFBLANK(
               _xldudf_CX_PUSH(AJ92, CX_ENTITY, $B92, AJ$11, AJ$14, AJ$75,),
               ""
            )
         )
      )
   )
)),"")</f>
        <v/>
      </c>
      <c r="DK92" s="2445" t="str" cm="1">
        <f t="array" aca="1" ref="DK92" ca="1">IFERROR(IF(AK92*fxVal_normal=_PL!AK92,"",IF(OR(AK92="", NOT(ISNUMBER(AK92)), ISERROR(AK92), $B92=""), "",
   IF($I92=1,
      IFBLANK(
         _xldudf_CX_PUSH(AK92*fxVal_normal, CX_ENTITY, $B92, AK$11, AK$14, AK$75,),
         ""
      ),
      IF($I92=2,
         IFBLANK(
            _xldudf_CX_PUSH(AK92, CX_ENTITY, $B92, AK$11, AK$14, AK$75,),
            ""
         ),
         IF($I92=3,
            "",
            IFBLANK(
               _xldudf_CX_PUSH(AK92, CX_ENTITY, $B92, AK$11, AK$14, AK$75,),
               ""
            )
         )
      )
   )
)),"")</f>
        <v/>
      </c>
      <c r="DL92" s="2445" t="str" cm="1">
        <f t="array" aca="1" ref="DL92" ca="1">IFERROR(IF(AL92*fxVal_normal=_PL!AL92,"",IF(OR(AL92="", NOT(ISNUMBER(AL92)), ISERROR(AL92), $B92=""), "",
   IF($I92=1,
      IFBLANK(
         _xldudf_CX_PUSH(AL92*fxVal_normal, CX_ENTITY, $B92, AL$11, AL$14, AL$75,),
         ""
      ),
      IF($I92=2,
         IFBLANK(
            _xldudf_CX_PUSH(AL92, CX_ENTITY, $B92, AL$11, AL$14, AL$75,),
            ""
         ),
         IF($I92=3,
            "",
            IFBLANK(
               _xldudf_CX_PUSH(AL92, CX_ENTITY, $B92, AL$11, AL$14, AL$75,),
               ""
            )
         )
      )
   )
)),"")</f>
        <v/>
      </c>
      <c r="DM92" s="2445" t="str" cm="1">
        <f t="array" aca="1" ref="DM92" ca="1">IFERROR(IF(AM92*fxVal_normal=_PL!AM92,"",IF(OR(AM92="", NOT(ISNUMBER(AM92)), ISERROR(AM92), $B92=""), "",
   IF($I92=1,
      IFBLANK(
         _xldudf_CX_PUSH(AM92*fxVal_normal, CX_ENTITY, $B92, AM$11, AM$14, AM$75,),
         ""
      ),
      IF($I92=2,
         IFBLANK(
            _xldudf_CX_PUSH(AM92, CX_ENTITY, $B92, AM$11, AM$14, AM$75,),
            ""
         ),
         IF($I92=3,
            "",
            IFBLANK(
               _xldudf_CX_PUSH(AM92, CX_ENTITY, $B92, AM$11, AM$14, AM$75,),
               ""
            )
         )
      )
   )
)),"")</f>
        <v/>
      </c>
      <c r="DN92" s="2445" t="str" cm="1">
        <f t="array" aca="1" ref="DN92" ca="1">IFERROR(IF(AN92*fxVal_normal=_PL!AN92,"",IF(OR(AN92="", NOT(ISNUMBER(AN92)), ISERROR(AN92), $B92=""), "",
   IF($I92=1,
      IFBLANK(
         _xldudf_CX_PUSH(AN92*fxVal_normal, CX_ENTITY, $B92, AN$11, AN$14, AN$75,),
         ""
      ),
      IF($I92=2,
         IFBLANK(
            _xldudf_CX_PUSH(AN92, CX_ENTITY, $B92, AN$11, AN$14, AN$75,),
            ""
         ),
         IF($I92=3,
            "",
            IFBLANK(
               _xldudf_CX_PUSH(AN92, CX_ENTITY, $B92, AN$11, AN$14, AN$75,),
               ""
            )
         )
      )
   )
)),"")</f>
        <v/>
      </c>
      <c r="DO92" s="2445" t="str" cm="1">
        <f t="array" aca="1" ref="DO92" ca="1">IFERROR(IF(AO92*fxVal_normal=_PL!AO92,"",IF(OR(AO92="", NOT(ISNUMBER(AO92)), ISERROR(AO92), $B92=""), "",
   IF($I92=1,
      IFBLANK(
         _xldudf_CX_PUSH(AO92*fxVal_normal, CX_ENTITY, $B92, AO$11, AO$14, AO$75,),
         ""
      ),
      IF($I92=2,
         IFBLANK(
            _xldudf_CX_PUSH(AO92, CX_ENTITY, $B92, AO$11, AO$14, AO$75,),
            ""
         ),
         IF($I92=3,
            "",
            IFBLANK(
               _xldudf_CX_PUSH(AO92, CX_ENTITY, $B92, AO$11, AO$14, AO$75,),
               ""
            )
         )
      )
   )
)),"")</f>
        <v/>
      </c>
      <c r="DP92" s="2445" t="str" cm="1">
        <f t="array" aca="1" ref="DP92" ca="1">IFERROR(IF(AP92*fxVal_normal=_PL!AP92,"",IF(OR(AP92="", NOT(ISNUMBER(AP92)), ISERROR(AP92), $B92=""), "",
   IF($I92=1,
      IFBLANK(
         _xldudf_CX_PUSH(AP92*fxVal_normal, CX_ENTITY, $B92, AP$11, AP$14, AP$75,),
         ""
      ),
      IF($I92=2,
         IFBLANK(
            _xldudf_CX_PUSH(AP92, CX_ENTITY, $B92, AP$11, AP$14, AP$75,),
            ""
         ),
         IF($I92=3,
            "",
            IFBLANK(
               _xldudf_CX_PUSH(AP92, CX_ENTITY, $B92, AP$11, AP$14, AP$75,),
               ""
            )
         )
      )
   )
)),"")</f>
        <v/>
      </c>
      <c r="DQ92" s="2445" t="str" cm="1">
        <f t="array" aca="1" ref="DQ92" ca="1">IFERROR(IF(AQ92*fxVal_normal=_PL!AQ92,"",IF(OR(AQ92="", NOT(ISNUMBER(AQ92)), ISERROR(AQ92), $B92=""), "",
   IF($I92=1,
      IFBLANK(
         _xldudf_CX_PUSH(AQ92*fxVal_normal, CX_ENTITY, $B92, AQ$11, AQ$14, AQ$75,),
         ""
      ),
      IF($I92=2,
         IFBLANK(
            _xldudf_CX_PUSH(AQ92, CX_ENTITY, $B92, AQ$11, AQ$14, AQ$75,),
            ""
         ),
         IF($I92=3,
            "",
            IFBLANK(
               _xldudf_CX_PUSH(AQ92, CX_ENTITY, $B92, AQ$11, AQ$14, AQ$75,),
               ""
            )
         )
      )
   )
)),"")</f>
        <v/>
      </c>
      <c r="DR92" s="2445" t="str" cm="1">
        <f t="array" aca="1" ref="DR92" ca="1">IFERROR(IF(AR92*fxVal_normal=_PL!AR92,"",IF(OR(AR92="", NOT(ISNUMBER(AR92)), ISERROR(AR92), $B92=""), "",
   IF($I92=1,
      IFBLANK(
         _xldudf_CX_PUSH(AR92*fxVal_normal, CX_ENTITY, $B92, AR$11, AR$14, AR$75,),
         ""
      ),
      IF($I92=2,
         IFBLANK(
            _xldudf_CX_PUSH(AR92, CX_ENTITY, $B92, AR$11, AR$14, AR$75,),
            ""
         ),
         IF($I92=3,
            "",
            IFBLANK(
               _xldudf_CX_PUSH(AR92, CX_ENTITY, $B92, AR$11, AR$14, AR$75,),
               ""
            )
         )
      )
   )
)),"")</f>
        <v/>
      </c>
      <c r="DS92" s="2445" t="str" cm="1">
        <f t="array" aca="1" ref="DS92" ca="1">IFERROR(IF(AS92*fxVal_normal=_PL!AS92,"",IF(OR(AS92="", NOT(ISNUMBER(AS92)), ISERROR(AS92), $B92=""), "",
   IF($I92=1,
      IFBLANK(
         _xldudf_CX_PUSH(AS92*fxVal_normal, CX_ENTITY, $B92, AS$11, AS$14, AS$75,),
         ""
      ),
      IF($I92=2,
         IFBLANK(
            _xldudf_CX_PUSH(AS92, CX_ENTITY, $B92, AS$11, AS$14, AS$75,),
            ""
         ),
         IF($I92=3,
            "",
            IFBLANK(
               _xldudf_CX_PUSH(AS92, CX_ENTITY, $B92, AS$11, AS$14, AS$75,),
               ""
            )
         )
      )
   )
)),"")</f>
        <v/>
      </c>
      <c r="DT92" s="2445" t="str" cm="1">
        <f t="array" aca="1" ref="DT92" ca="1">IFERROR(IF(AT92*fxVal_normal=_PL!AT92,"",IF(OR(AT92="", NOT(ISNUMBER(AT92)), ISERROR(AT92), $B92=""), "",
   IF($I92=1,
      IFBLANK(
         _xldudf_CX_PUSH(AT92*fxVal_normal, CX_ENTITY, $B92, AT$11, AT$14, AT$75,),
         ""
      ),
      IF($I92=2,
         IFBLANK(
            _xldudf_CX_PUSH(AT92, CX_ENTITY, $B92, AT$11, AT$14, AT$75,),
            ""
         ),
         IF($I92=3,
            "",
            IFBLANK(
               _xldudf_CX_PUSH(AT92, CX_ENTITY, $B92, AT$11, AT$14, AT$75,),
               ""
            )
         )
      )
   )
)),"")</f>
        <v/>
      </c>
      <c r="DU92" s="2445" t="str" cm="1">
        <f t="array" aca="1" ref="DU92" ca="1">IFERROR(IF(AU92*fxVal_normal=_PL!AU92,"",IF(OR(AU92="", NOT(ISNUMBER(AU92)), ISERROR(AU92), $B92=""), "",
   IF($I92=1,
      IFBLANK(
         _xldudf_CX_PUSH(AU92*fxVal_normal, CX_ENTITY, $B92, AU$11, AU$14, AU$75,),
         ""
      ),
      IF($I92=2,
         IFBLANK(
            _xldudf_CX_PUSH(AU92, CX_ENTITY, $B92, AU$11, AU$14, AU$75,),
            ""
         ),
         IF($I92=3,
            "",
            IFBLANK(
               _xldudf_CX_PUSH(AU92, CX_ENTITY, $B92, AU$11, AU$14, AU$75,),
               ""
            )
         )
      )
   )
)),"")</f>
        <v/>
      </c>
      <c r="DV92" s="2445" t="str" cm="1">
        <f t="array" aca="1" ref="DV92" ca="1">IFERROR(IF(AV92*fxVal_normal=_PL!AV92,"",IF(OR(AV92="", NOT(ISNUMBER(AV92)), ISERROR(AV92), $B92=""), "",
   IF($I92=1,
      IFBLANK(
         _xldudf_CX_PUSH(AV92*fxVal_normal, CX_ENTITY, $B92, AV$11, AV$14, AV$75,),
         ""
      ),
      IF($I92=2,
         IFBLANK(
            _xldudf_CX_PUSH(AV92, CX_ENTITY, $B92, AV$11, AV$14, AV$75,),
            ""
         ),
         IF($I92=3,
            "",
            IFBLANK(
               _xldudf_CX_PUSH(AV92, CX_ENTITY, $B92, AV$11, AV$14, AV$75,),
               ""
            )
         )
      )
   )
)),"")</f>
        <v/>
      </c>
      <c r="DW92" s="2445" t="str" cm="1">
        <f t="array" aca="1" ref="DW92" ca="1">IFERROR(IF(AW92*fxVal_normal=_PL!AW92,"",IF(OR(AW92="", NOT(ISNUMBER(AW92)), ISERROR(AW92), $B92=""), "",
   IF($I92=1,
      IFBLANK(
         _xldudf_CX_PUSH(AW92*fxVal_normal, CX_ENTITY, $B92, AW$11, AW$14, AW$75,),
         ""
      ),
      IF($I92=2,
         IFBLANK(
            _xldudf_CX_PUSH(AW92, CX_ENTITY, $B92, AW$11, AW$14, AW$75,),
            ""
         ),
         IF($I92=3,
            "",
            IFBLANK(
               _xldudf_CX_PUSH(AW92, CX_ENTITY, $B92, AW$11, AW$14, AW$75,),
               ""
            )
         )
      )
   )
)),"")</f>
        <v/>
      </c>
      <c r="DX92" s="2445" t="str" cm="1">
        <f t="array" aca="1" ref="DX92" ca="1">IFERROR(IF(AX92*fxVal_normal=_PL!AX92,"",IF(OR(AX92="", NOT(ISNUMBER(AX92)), ISERROR(AX92), $B92=""), "",
   IF($I92=1,
      IFBLANK(
         _xldudf_CX_PUSH(AX92*fxVal_normal, CX_ENTITY, $B92, AX$11, AX$14, AX$75,),
         ""
      ),
      IF($I92=2,
         IFBLANK(
            _xldudf_CX_PUSH(AX92, CX_ENTITY, $B92, AX$11, AX$14, AX$75,),
            ""
         ),
         IF($I92=3,
            "",
            IFBLANK(
               _xldudf_CX_PUSH(AX92, CX_ENTITY, $B92, AX$11, AX$14, AX$75,),
               ""
            )
         )
      )
   )
)),"")</f>
        <v/>
      </c>
      <c r="DY92" s="2445" t="str" cm="1">
        <f t="array" aca="1" ref="DY92" ca="1">IFERROR(IF(AY92*fxVal_normal=_PL!AY92,"",IF(OR(AY92="", NOT(ISNUMBER(AY92)), ISERROR(AY92), $B92=""), "",
   IF($I92=1,
      IFBLANK(
         _xldudf_CX_PUSH(AY92*fxVal_normal, CX_ENTITY, $B92, AY$11, AY$14, AY$75,),
         ""
      ),
      IF($I92=2,
         IFBLANK(
            _xldudf_CX_PUSH(AY92, CX_ENTITY, $B92, AY$11, AY$14, AY$75,),
            ""
         ),
         IF($I92=3,
            "",
            IFBLANK(
               _xldudf_CX_PUSH(AY92, CX_ENTITY, $B92, AY$11, AY$14, AY$75,),
               ""
            )
         )
      )
   )
)),"")</f>
        <v/>
      </c>
      <c r="DZ92" s="2445" t="str" cm="1">
        <f t="array" aca="1" ref="DZ92" ca="1">IFERROR(IF(AZ92*fxVal_normal=_PL!AZ92,"",IF(OR(AZ92="", NOT(ISNUMBER(AZ92)), ISERROR(AZ92), $B92=""), "",
   IF($I92=1,
      IFBLANK(
         _xldudf_CX_PUSH(AZ92*fxVal_normal, CX_ENTITY, $B92, AZ$11, AZ$14, AZ$75,),
         ""
      ),
      IF($I92=2,
         IFBLANK(
            _xldudf_CX_PUSH(AZ92, CX_ENTITY, $B92, AZ$11, AZ$14, AZ$75,),
            ""
         ),
         IF($I92=3,
            "",
            IFBLANK(
               _xldudf_CX_PUSH(AZ92, CX_ENTITY, $B92, AZ$11, AZ$14, AZ$75,),
               ""
            )
         )
      )
   )
)),"")</f>
        <v/>
      </c>
      <c r="EA92" s="2445" t="str" cm="1">
        <f t="array" aca="1" ref="EA92" ca="1">IFERROR(IF(BA92*fxVal_normal=_PL!BA92,"",IF(OR(BA92="", NOT(ISNUMBER(BA92)), ISERROR(BA92), $B92=""), "",
   IF($I92=1,
      IFBLANK(
         _xldudf_CX_PUSH(BA92*fxVal_normal, CX_ENTITY, $B92, BA$11, BA$14, BA$75,),
         ""
      ),
      IF($I92=2,
         IFBLANK(
            _xldudf_CX_PUSH(BA92, CX_ENTITY, $B92, BA$11, BA$14, BA$75,),
            ""
         ),
         IF($I92=3,
            "",
            IFBLANK(
               _xldudf_CX_PUSH(BA92, CX_ENTITY, $B92, BA$11, BA$14, BA$75,),
               ""
            )
         )
      )
   )
)),"")</f>
        <v/>
      </c>
      <c r="EB92" s="2445" t="str" cm="1">
        <f t="array" aca="1" ref="EB92" ca="1">IFERROR(IF(BB92*fxVal_normal=_PL!BB92,"",IF(OR(BB92="", NOT(ISNUMBER(BB92)), ISERROR(BB92), $B92=""), "",
   IF($I92=1,
      IFBLANK(
         _xldudf_CX_PUSH(BB92*fxVal_normal, CX_ENTITY, $B92, BB$11, BB$14, BB$75,),
         ""
      ),
      IF($I92=2,
         IFBLANK(
            _xldudf_CX_PUSH(BB92, CX_ENTITY, $B92, BB$11, BB$14, BB$75,),
            ""
         ),
         IF($I92=3,
            "",
            IFBLANK(
               _xldudf_CX_PUSH(BB92, CX_ENTITY, $B92, BB$11, BB$14, BB$75,),
               ""
            )
         )
      )
   )
)),"")</f>
        <v/>
      </c>
      <c r="EC92" s="2445" t="str" cm="1">
        <f t="array" aca="1" ref="EC92" ca="1">IFERROR(IF(BC92*fxVal_normal=_PL!BC92,"",IF(OR(BC92="", NOT(ISNUMBER(BC92)), ISERROR(BC92), $B92=""), "",
   IF($I92=1,
      IFBLANK(
         _xldudf_CX_PUSH(BC92*fxVal_normal, CX_ENTITY, $B92, BC$11, BC$14, BC$75,),
         ""
      ),
      IF($I92=2,
         IFBLANK(
            _xldudf_CX_PUSH(BC92, CX_ENTITY, $B92, BC$11, BC$14, BC$75,),
            ""
         ),
         IF($I92=3,
            "",
            IFBLANK(
               _xldudf_CX_PUSH(BC92, CX_ENTITY, $B92, BC$11, BC$14, BC$75,),
               ""
            )
         )
      )
   )
)),"")</f>
        <v/>
      </c>
      <c r="ED92" s="2445" t="str" cm="1">
        <f t="array" aca="1" ref="ED92" ca="1">IFERROR(IF(BD92*fxVal_normal=_PL!BD92,"",IF(OR(BD92="", NOT(ISNUMBER(BD92)), ISERROR(BD92), $B92=""), "",
   IF($I92=1,
      IFBLANK(
         _xldudf_CX_PUSH(BD92*fxVal_normal, CX_ENTITY, $B92, BD$11, BD$14, BD$75,),
         ""
      ),
      IF($I92=2,
         IFBLANK(
            _xldudf_CX_PUSH(BD92, CX_ENTITY, $B92, BD$11, BD$14, BD$75,),
            ""
         ),
         IF($I92=3,
            "",
            IFBLANK(
               _xldudf_CX_PUSH(BD92, CX_ENTITY, $B92, BD$11, BD$14, BD$75,),
               ""
            )
         )
      )
   )
)),"")</f>
        <v/>
      </c>
      <c r="EE92" s="2445" t="str" cm="1">
        <f t="array" aca="1" ref="EE92" ca="1">IFERROR(IF(BE92*fxVal_normal=_PL!BE92,"",IF(OR(BE92="", NOT(ISNUMBER(BE92)), ISERROR(BE92), $B92=""), "",
   IF($I92=1,
      IFBLANK(
         _xldudf_CX_PUSH(BE92*fxVal_normal, CX_ENTITY, $B92, BE$11, BE$14, BE$75,),
         ""
      ),
      IF($I92=2,
         IFBLANK(
            _xldudf_CX_PUSH(BE92, CX_ENTITY, $B92, BE$11, BE$14, BE$75,),
            ""
         ),
         IF($I92=3,
            "",
            IFBLANK(
               _xldudf_CX_PUSH(BE92, CX_ENTITY, $B92, BE$11, BE$14, BE$75,),
               ""
            )
         )
      )
   )
)),"")</f>
        <v/>
      </c>
      <c r="EF92" s="2445" t="str" cm="1">
        <f t="array" aca="1" ref="EF92" ca="1">IFERROR(IF(BF92*fxVal_normal=_PL!BF92,"",IF(OR(BF92="", NOT(ISNUMBER(BF92)), ISERROR(BF92), $B92=""), "",
   IF($I92=1,
      IFBLANK(
         _xldudf_CX_PUSH(BF92*fxVal_normal, CX_ENTITY, $B92, BF$11, BF$14, BF$75,),
         ""
      ),
      IF($I92=2,
         IFBLANK(
            _xldudf_CX_PUSH(BF92, CX_ENTITY, $B92, BF$11, BF$14, BF$75,),
            ""
         ),
         IF($I92=3,
            "",
            IFBLANK(
               _xldudf_CX_PUSH(BF92, CX_ENTITY, $B92, BF$11, BF$14, BF$75,),
               ""
            )
         )
      )
   )
)),"")</f>
        <v/>
      </c>
      <c r="EG92" s="2445" t="str" cm="1">
        <f t="array" aca="1" ref="EG92" ca="1">IFERROR(IF(BG92*fxVal_normal=_PL!BG92,"",IF(OR(BG92="", NOT(ISNUMBER(BG92)), ISERROR(BG92), $B92=""), "",
   IF($I92=1,
      IFBLANK(
         _xldudf_CX_PUSH(BG92*fxVal_normal, CX_ENTITY, $B92, BG$11, BG$14, BG$75,),
         ""
      ),
      IF($I92=2,
         IFBLANK(
            _xldudf_CX_PUSH(BG92, CX_ENTITY, $B92, BG$11, BG$14, BG$75,),
            ""
         ),
         IF($I92=3,
            "",
            IFBLANK(
               _xldudf_CX_PUSH(BG92, CX_ENTITY, $B92, BG$11, BG$14, BG$75,),
               ""
            )
         )
      )
   )
)),"")</f>
        <v/>
      </c>
      <c r="EH92" s="2445" t="str" cm="1">
        <f t="array" aca="1" ref="EH92" ca="1">IFERROR(IF(BH92*fxVal_normal=_PL!BH92,"",IF(OR(BH92="", NOT(ISNUMBER(BH92)), ISERROR(BH92), $B92=""), "",
   IF($I92=1,
      IFBLANK(
         _xldudf_CX_PUSH(BH92*fxVal_normal, CX_ENTITY, $B92, BH$11, BH$14, BH$75,),
         ""
      ),
      IF($I92=2,
         IFBLANK(
            _xldudf_CX_PUSH(BH92, CX_ENTITY, $B92, BH$11, BH$14, BH$75,),
            ""
         ),
         IF($I92=3,
            "",
            IFBLANK(
               _xldudf_CX_PUSH(BH92, CX_ENTITY, $B92, BH$11, BH$14, BH$75,),
               ""
            )
         )
      )
   )
)),"")</f>
        <v/>
      </c>
      <c r="EI92" s="2445" t="str" cm="1">
        <f t="array" aca="1" ref="EI92" ca="1">IFERROR(IF(BI92*fxVal_normal=_PL!BI92,"",IF(OR(BI92="", NOT(ISNUMBER(BI92)), ISERROR(BI92), $B92=""), "",
   IF($I92=1,
      IFBLANK(
         _xldudf_CX_PUSH(BI92*fxVal_normal, CX_ENTITY, $B92, BI$11, BI$14, BI$75,),
         ""
      ),
      IF($I92=2,
         IFBLANK(
            _xldudf_CX_PUSH(BI92, CX_ENTITY, $B92, BI$11, BI$14, BI$75,),
            ""
         ),
         IF($I92=3,
            "",
            IFBLANK(
               _xldudf_CX_PUSH(BI92, CX_ENTITY, $B92, BI$11, BI$14, BI$75,),
               ""
            )
         )
      )
   )
)),"")</f>
        <v/>
      </c>
      <c r="EJ92" s="2445" t="str" cm="1">
        <f t="array" aca="1" ref="EJ92" ca="1">IFERROR(IF(BJ92*fxVal_normal=_PL!BJ92,"",IF(OR(BJ92="", NOT(ISNUMBER(BJ92)), ISERROR(BJ92), $B92=""), "",
   IF($I92=1,
      IFBLANK(
         _xldudf_CX_PUSH(BJ92*fxVal_normal, CX_ENTITY, $B92, BJ$11, BJ$14, BJ$75,),
         ""
      ),
      IF($I92=2,
         IFBLANK(
            _xldudf_CX_PUSH(BJ92, CX_ENTITY, $B92, BJ$11, BJ$14, BJ$75,),
            ""
         ),
         IF($I92=3,
            "",
            IFBLANK(
               _xldudf_CX_PUSH(BJ92, CX_ENTITY, $B92, BJ$11, BJ$14, BJ$75,),
               ""
            )
         )
      )
   )
)),"")</f>
        <v/>
      </c>
      <c r="EK92" s="2445" t="str" cm="1">
        <f t="array" aca="1" ref="EK92" ca="1">IFERROR(IF(BK92*fxVal_normal=_PL!BK92,"",IF(OR(BK92="", NOT(ISNUMBER(BK92)), ISERROR(BK92), $B92=""), "",
   IF($I92=1,
      IFBLANK(
         _xldudf_CX_PUSH(BK92*fxVal_normal, CX_ENTITY, $B92, BK$11, BK$14, BK$75,),
         ""
      ),
      IF($I92=2,
         IFBLANK(
            _xldudf_CX_PUSH(BK92, CX_ENTITY, $B92, BK$11, BK$14, BK$75,),
            ""
         ),
         IF($I92=3,
            "",
            IFBLANK(
               _xldudf_CX_PUSH(BK92, CX_ENTITY, $B92, BK$11, BK$14, BK$75,),
               ""
            )
         )
      )
   )
)),"")</f>
        <v/>
      </c>
      <c r="EL92" s="2445" t="str" cm="1">
        <f t="array" aca="1" ref="EL92" ca="1">IFERROR(IF(BL92*fxVal_normal=_PL!BL92,"",IF(OR(BL92="", NOT(ISNUMBER(BL92)), ISERROR(BL92), $B92=""), "",
   IF($I92=1,
      IFBLANK(
         _xldudf_CX_PUSH(BL92*fxVal_normal, CX_ENTITY, $B92, BL$11, BL$14, BL$75,),
         ""
      ),
      IF($I92=2,
         IFBLANK(
            _xldudf_CX_PUSH(BL92, CX_ENTITY, $B92, BL$11, BL$14, BL$75,),
            ""
         ),
         IF($I92=3,
            "",
            IFBLANK(
               _xldudf_CX_PUSH(BL92, CX_ENTITY, $B92, BL$11, BL$14, BL$75,),
               ""
            )
         )
      )
   )
)),"")</f>
        <v/>
      </c>
      <c r="EM92" s="2445" t="str" cm="1">
        <f t="array" aca="1" ref="EM92" ca="1">IFERROR(IF(BM92*fxVal_normal=_PL!BM92,"",IF(OR(BM92="", NOT(ISNUMBER(BM92)), ISERROR(BM92), $B92=""), "",
   IF($I92=1,
      IFBLANK(
         _xldudf_CX_PUSH(BM92*fxVal_normal, CX_ENTITY, $B92, BM$11, BM$14, BM$75,),
         ""
      ),
      IF($I92=2,
         IFBLANK(
            _xldudf_CX_PUSH(BM92, CX_ENTITY, $B92, BM$11, BM$14, BM$75,),
            ""
         ),
         IF($I92=3,
            "",
            IFBLANK(
               _xldudf_CX_PUSH(BM92, CX_ENTITY, $B92, BM$11, BM$14, BM$75,),
               ""
            )
         )
      )
   )
)),"")</f>
        <v/>
      </c>
      <c r="EN92" s="2445" t="str" cm="1">
        <f t="array" aca="1" ref="EN92" ca="1">IFERROR(IF(BN92*fxVal_normal=_PL!BN92,"",IF(OR(BN92="", NOT(ISNUMBER(BN92)), ISERROR(BN92), $B92=""), "",
   IF($I92=1,
      IFBLANK(
         _xldudf_CX_PUSH(BN92*fxVal_normal, CX_ENTITY, $B92, BN$11, BN$14, BN$75,),
         ""
      ),
      IF($I92=2,
         IFBLANK(
            _xldudf_CX_PUSH(BN92, CX_ENTITY, $B92, BN$11, BN$14, BN$75,),
            ""
         ),
         IF($I92=3,
            "",
            IFBLANK(
               _xldudf_CX_PUSH(BN92, CX_ENTITY, $B92, BN$11, BN$14, BN$75,),
               ""
            )
         )
      )
   )
)),"")</f>
        <v/>
      </c>
    </row>
    <row r="93" spans="1:144" ht="21" customHeight="1">
      <c r="A93" s="1625"/>
      <c r="B93" s="2501" t="str">
        <f>_xlfn.LET(
_xlpm.IsNotAttrDynamic, D93="",
_xlpm.Attr,_PL!F93,
_xlpm.NotInUse,Y93=D93,
_xlpm.RESULT, IF(_xlpm.IsNotAttrDynamic, _xlpm.Attr, IF( _xlpm.NotInUse, "", Y93)
),IF(_xlpm.RESULT ="", "", _xlpm.RESULT))</f>
        <v>Interest Expense</v>
      </c>
      <c r="C93" s="2501" t="str" cm="1">
        <f t="array" ref="C93">IFBLANK(_PL!C93,"")</f>
        <v>Interest Expense (Company View)</v>
      </c>
      <c r="D93" s="1548"/>
      <c r="E93" s="2440" t="e" cm="1">
        <f t="array" aca="1" ref="E9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)($AD93:$CQ93, Z93)</f>
        <v>#NAME?</v>
      </c>
      <c r="F93" s="578"/>
      <c r="G93" s="578"/>
      <c r="H93" s="578">
        <v>0</v>
      </c>
      <c r="I93" s="578">
        <v>1</v>
      </c>
      <c r="J93" s="401" cm="1">
        <f t="array" ref="J93">IFBLANK( Z93,"")</f>
        <v>1</v>
      </c>
      <c r="K93" s="578" t="str">
        <f t="shared" si="39"/>
        <v>Yes</v>
      </c>
      <c r="L93" s="37"/>
      <c r="N93" s="158"/>
      <c r="O93" s="101"/>
      <c r="P93" s="52"/>
      <c r="Q93" s="101"/>
      <c r="R93" s="101"/>
      <c r="S93" s="101"/>
      <c r="T93" s="101"/>
      <c r="U93" s="39"/>
      <c r="V93" s="37"/>
      <c r="W93" s="91" t="str">
        <f t="shared" si="28"/>
        <v>Budget</v>
      </c>
      <c r="X93" s="2081">
        <f>_PL!X93</f>
        <v>-1</v>
      </c>
      <c r="Y93" s="1134">
        <f t="shared" si="36"/>
        <v>2</v>
      </c>
      <c r="Z93" s="198" cm="1">
        <f t="array" ref="Z93">_xlfn.SWITCH(
    TRUE,
    _PL!$L93=TRUE, 1,
    _PL!$L93=FALSE,-1,
    _PL!$L93=-1,0,
""
)</f>
        <v>1</v>
      </c>
      <c r="AA93" s="200"/>
      <c r="AB93" s="1134" t="str">
        <f>_PL!AB93</f>
        <v>Interest Expense</v>
      </c>
      <c r="AC93" s="275" t="str" cm="1">
        <f t="array" aca="1" ref="AC93" ca="1">_xlfn.LET(
_xlpm._termname, $AB93,
_xlpm._iconname, "find",
_xlpm._icon, fx_getIcon(_xlpm._iconname),
_xlpm._location, _xlfn.XLOOKUP(LOWER(_xlpm._termname), LOWER(tbl_acctDef[Term]),tbl_acctDef[Term]),
_xlpm._hyperlink, HYPERLINK("#"&amp;CELL("address",_xlpm._location), _xlpm._icon),
IFERROR(_xlpm._hyperlink,"")
)</f>
        <v/>
      </c>
      <c r="AD93" s="2441">
        <v>1</v>
      </c>
      <c r="AE93" s="2441">
        <v>1</v>
      </c>
      <c r="AF93" s="2441">
        <v>1</v>
      </c>
      <c r="AG93" s="2441">
        <v>1</v>
      </c>
      <c r="AH93" s="2441">
        <v>1</v>
      </c>
      <c r="AI93" s="2441">
        <v>1</v>
      </c>
      <c r="AJ93" s="2441">
        <v>1</v>
      </c>
      <c r="AK93" s="2441">
        <v>1</v>
      </c>
      <c r="AL93" s="2441">
        <v>1</v>
      </c>
      <c r="AM93" s="2441">
        <v>1</v>
      </c>
      <c r="AN93" s="2441">
        <v>1</v>
      </c>
      <c r="AO93" s="2441">
        <v>1</v>
      </c>
      <c r="AP93" s="2441">
        <v>1</v>
      </c>
      <c r="AQ93" s="2441">
        <v>1</v>
      </c>
      <c r="AR93" s="2441">
        <v>1</v>
      </c>
      <c r="AS93" s="2441">
        <v>1</v>
      </c>
      <c r="AT93" s="2441">
        <v>1</v>
      </c>
      <c r="AU93" s="2441">
        <v>1</v>
      </c>
      <c r="AV93" s="2441">
        <v>1</v>
      </c>
      <c r="AW93" s="2441">
        <v>1</v>
      </c>
      <c r="AX93" s="2441">
        <v>1</v>
      </c>
      <c r="AY93" s="2441">
        <v>1</v>
      </c>
      <c r="AZ93" s="2441">
        <v>1</v>
      </c>
      <c r="BA93" s="2441">
        <v>1</v>
      </c>
      <c r="BB93" s="2441">
        <v>1</v>
      </c>
      <c r="BC93" s="2441">
        <v>1</v>
      </c>
      <c r="BD93" s="2441">
        <v>1</v>
      </c>
      <c r="BE93" s="2441">
        <v>1</v>
      </c>
      <c r="BF93" s="2441">
        <v>1</v>
      </c>
      <c r="BG93" s="2441">
        <v>1</v>
      </c>
      <c r="BH93" s="2441">
        <v>1</v>
      </c>
      <c r="BI93" s="2441">
        <v>1</v>
      </c>
      <c r="BJ93" s="2441">
        <v>1</v>
      </c>
      <c r="BK93" s="2441">
        <v>1</v>
      </c>
      <c r="BL93" s="2441">
        <v>1</v>
      </c>
      <c r="BM93" s="2441">
        <v>1</v>
      </c>
      <c r="BN93" s="2441">
        <v>1</v>
      </c>
      <c r="BO93" s="2442"/>
      <c r="BP93" s="2442"/>
      <c r="BQ93" s="2442"/>
      <c r="BR93" s="2442"/>
      <c r="BS93" s="2442"/>
      <c r="BT93" s="2442"/>
      <c r="BU93" s="2442"/>
      <c r="BV93" s="2442"/>
      <c r="BW93" s="2442"/>
      <c r="BX93" s="2442"/>
      <c r="BY93" s="2442"/>
      <c r="BZ93" s="2442"/>
      <c r="CA93" s="34"/>
      <c r="CC93" s="33"/>
      <c r="CD93" s="1772" t="e" cm="1">
        <f t="array" aca="1" ref="CD93" ca="1">_xlfn.LET( _xlpm.CheckBlank, SUM(PL!$AD93:$BN93) = 0, IF(_xlpm.CheckBlank, "", SUM(_xlfn._xlws.FILTER(PL!$AD93:$BN93,(YEAR(PL!$AD$12:$BN$12)=PL!CD$12)*(array_timeline&lt;=PL!CD$11)))))</f>
        <v>#NAME?</v>
      </c>
      <c r="CE93" s="1772" t="e" cm="1">
        <f t="array" aca="1" ref="CE93" ca="1">_xlfn.LET( _xlpm.CheckBlank, SUM(PL!$AD93:$BN93) = 0, IF(_xlpm.CheckBlank, "", SUM(_xlfn._xlws.FILTER(PL!$AD93:$BN93,(YEAR(PL!$AD$12:$BN$12)=PL!CE$12)*(array_timeline&lt;=PL!CE$11)))))</f>
        <v>#NAME?</v>
      </c>
      <c r="CF93" s="88"/>
      <c r="CG93" s="1461" t="e" cm="1">
        <f t="array" aca="1" ref="CG93" ca="1">_xlfn.LET( _xlpm.CheckBlank, SUM(PL!$AD93:$BN93) =0, IF(_xlpm.CheckBlank, "", SUM(_xlfn._xlws.FILTER(PL!$AD93:$BN93,(YEAR(PL!$AD$12:$BN$12)=PL!CG$12)*(array_timeline&lt;=PL!CG$11)))))</f>
        <v>#NAME?</v>
      </c>
      <c r="CH93" s="1461" t="e" cm="1">
        <f t="array" aca="1" ref="CH93" ca="1">_xlfn.LET( _xlpm.CheckBlank, SUM(PL!$AD93:$BN93) =0, IF(_xlpm.CheckBlank, "", SUM(_xlfn._xlws.FILTER(PL!$AD93:$BN93,(YEAR(PL!$AD$12:$BN$12)=PL!CH$12)*(array_timeline&lt;=PL!CH$11)))))</f>
        <v>#NAME?</v>
      </c>
      <c r="CI93" s="88"/>
      <c r="CJ93" s="1461" cm="1">
        <f t="array" ref="CJ93">_xlfn.LET( _xlpm.CheckBlank, SUM(PL!$AD93:$BN93) = 0, IF(_xlpm.CheckBlank, "", SUM(_xlfn.TAKE(_xlfn.DROP(PL!$AD93:$BN93, ,-DATEDIFF(PL!CJ$11, val_asOfDate,"M")),1,-12))))</f>
        <v>12</v>
      </c>
      <c r="CK93" s="1461" cm="1">
        <f t="array" ref="CK93">_xlfn.LET( _xlpm.CheckBlank, SUM(PL!$AD93:$BN93) = 0, IF(_xlpm.CheckBlank, "", SUM(_xlfn.TAKE(_xlfn.DROP(PL!$AD93:$BN93, ,-DATEDIFF(PL!CK$11, val_asOfDate,"M")),1,-12))))</f>
        <v>12</v>
      </c>
      <c r="CL93" s="88"/>
      <c r="CM93" s="2372">
        <f t="shared" si="26"/>
        <v>1</v>
      </c>
      <c r="CN93" s="2372">
        <f t="shared" si="23"/>
        <v>1</v>
      </c>
      <c r="CO93" s="1169"/>
      <c r="CP93" s="2372">
        <f t="shared" si="27"/>
        <v>1</v>
      </c>
      <c r="CQ93" s="2372">
        <f t="shared" si="24"/>
        <v>1</v>
      </c>
      <c r="CR93" s="34"/>
      <c r="CS93" s="2056"/>
      <c r="CT93" s="2085" t="e" cm="1">
        <f t="array" aca="1" ref="CT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_xldudf_CX_PUSH(Y93,CX_ENTITY,C93,EOMONTH(val_asOfDate,0)),
       ""
     )
   )
)</f>
        <v>#NAME?</v>
      </c>
      <c r="CU93" s="2085" t="e" cm="1">
        <f t="array" aca="1" ref="CU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_xldudf_CX_PUSH(Y93,CX_ENTITY,C93,EOMONTH(val_asOfDate,1)),
       ""
     )
   )
)</f>
        <v>#NAME?</v>
      </c>
      <c r="CV93" s="2085" t="e" cm="1">
        <f t="array" aca="1" ref="CV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_xldudf_CX_PUSH(Y93,CX_ENTITY,C93,EOMONTH(val_asOfDate,2)),
       ""
     )
   )
)</f>
        <v>#NAME?</v>
      </c>
      <c r="CW93" s="2085" t="e" cm="1">
        <f t="array" aca="1" ref="CW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_xldudf_CX_PUSH(Y93,CX_ENTITY,C93,EOMONTH(val_asOfDate,3)),
       ""
     )
   )
)</f>
        <v>#NAME?</v>
      </c>
      <c r="CX93" s="2443"/>
      <c r="CY93" s="1880"/>
      <c r="CZ93" s="1880"/>
      <c r="DA93" s="1880"/>
      <c r="DB93" s="1880"/>
      <c r="DC93" s="2121"/>
      <c r="DD93" s="2445" t="str" cm="1">
        <f t="array" aca="1" ref="DD93" ca="1">IFERROR(IF(AD93*fxVal_normal=_PL!AD93,"",IF(OR(AD93="", NOT(ISNUMBER(AD93)), ISERROR(AD93), $B93=""), "",
   IF($I93=1,
      IFBLANK(
         _xldudf_CX_PUSH(AD93*fxVal_normal, CX_ENTITY, $B93, AD$11, AD$14, AD$75,),
         ""
      ),
      IF($I93=2,
         IFBLANK(
            _xldudf_CX_PUSH(AD93, CX_ENTITY, $B93, AD$11, AD$14, AD$75,),
            ""
         ),
         IF($I93=3,
            "",
            IFBLANK(
               _xldudf_CX_PUSH(AD93, CX_ENTITY, $B93, AD$11, AD$14, AD$75,),
               ""
            )
         )
      )
   )
)),"")</f>
        <v/>
      </c>
      <c r="DE93" s="2445" t="str" cm="1">
        <f t="array" aca="1" ref="DE93" ca="1">IFERROR(IF(AE93*fxVal_normal=_PL!AE93,"",IF(OR(AE93="", NOT(ISNUMBER(AE93)), ISERROR(AE93), $B93=""), "",
   IF($I93=1,
      IFBLANK(
         _xldudf_CX_PUSH(AE93*fxVal_normal, CX_ENTITY, $B93, AE$11, AE$14, AE$75,),
         ""
      ),
      IF($I93=2,
         IFBLANK(
            _xldudf_CX_PUSH(AE93, CX_ENTITY, $B93, AE$11, AE$14, AE$75,),
            ""
         ),
         IF($I93=3,
            "",
            IFBLANK(
               _xldudf_CX_PUSH(AE93, CX_ENTITY, $B93, AE$11, AE$14, AE$75,),
               ""
            )
         )
      )
   )
)),"")</f>
        <v/>
      </c>
      <c r="DF93" s="2445" t="str" cm="1">
        <f t="array" aca="1" ref="DF93" ca="1">IFERROR(IF(AF93*fxVal_normal=_PL!AF93,"",IF(OR(AF93="", NOT(ISNUMBER(AF93)), ISERROR(AF93), $B93=""), "",
   IF($I93=1,
      IFBLANK(
         _xldudf_CX_PUSH(AF93*fxVal_normal, CX_ENTITY, $B93, AF$11, AF$14, AF$75,),
         ""
      ),
      IF($I93=2,
         IFBLANK(
            _xldudf_CX_PUSH(AF93, CX_ENTITY, $B93, AF$11, AF$14, AF$75,),
            ""
         ),
         IF($I93=3,
            "",
            IFBLANK(
               _xldudf_CX_PUSH(AF93, CX_ENTITY, $B93, AF$11, AF$14, AF$75,),
               ""
            )
         )
      )
   )
)),"")</f>
        <v/>
      </c>
      <c r="DG93" s="2445" t="str" cm="1">
        <f t="array" aca="1" ref="DG93" ca="1">IFERROR(IF(AG93*fxVal_normal=_PL!AG93,"",IF(OR(AG93="", NOT(ISNUMBER(AG93)), ISERROR(AG93), $B93=""), "",
   IF($I93=1,
      IFBLANK(
         _xldudf_CX_PUSH(AG93*fxVal_normal, CX_ENTITY, $B93, AG$11, AG$14, AG$75,),
         ""
      ),
      IF($I93=2,
         IFBLANK(
            _xldudf_CX_PUSH(AG93, CX_ENTITY, $B93, AG$11, AG$14, AG$75,),
            ""
         ),
         IF($I93=3,
            "",
            IFBLANK(
               _xldudf_CX_PUSH(AG93, CX_ENTITY, $B93, AG$11, AG$14, AG$75,),
               ""
            )
         )
      )
   )
)),"")</f>
        <v/>
      </c>
      <c r="DH93" s="2445" t="str" cm="1">
        <f t="array" aca="1" ref="DH93" ca="1">IFERROR(IF(AH93*fxVal_normal=_PL!AH93,"",IF(OR(AH93="", NOT(ISNUMBER(AH93)), ISERROR(AH93), $B93=""), "",
   IF($I93=1,
      IFBLANK(
         _xldudf_CX_PUSH(AH93*fxVal_normal, CX_ENTITY, $B93, AH$11, AH$14, AH$75,),
         ""
      ),
      IF($I93=2,
         IFBLANK(
            _xldudf_CX_PUSH(AH93, CX_ENTITY, $B93, AH$11, AH$14, AH$75,),
            ""
         ),
         IF($I93=3,
            "",
            IFBLANK(
               _xldudf_CX_PUSH(AH93, CX_ENTITY, $B93, AH$11, AH$14, AH$75,),
               ""
            )
         )
      )
   )
)),"")</f>
        <v/>
      </c>
      <c r="DI93" s="2445" t="str" cm="1">
        <f t="array" aca="1" ref="DI93" ca="1">IFERROR(IF(AI93*fxVal_normal=_PL!AI93,"",IF(OR(AI93="", NOT(ISNUMBER(AI93)), ISERROR(AI93), $B93=""), "",
   IF($I93=1,
      IFBLANK(
         _xldudf_CX_PUSH(AI93*fxVal_normal, CX_ENTITY, $B93, AI$11, AI$14, AI$75,),
         ""
      ),
      IF($I93=2,
         IFBLANK(
            _xldudf_CX_PUSH(AI93, CX_ENTITY, $B93, AI$11, AI$14, AI$75,),
            ""
         ),
         IF($I93=3,
            "",
            IFBLANK(
               _xldudf_CX_PUSH(AI93, CX_ENTITY, $B93, AI$11, AI$14, AI$75,),
               ""
            )
         )
      )
   )
)),"")</f>
        <v/>
      </c>
      <c r="DJ93" s="2445" t="str" cm="1">
        <f t="array" aca="1" ref="DJ93" ca="1">IFERROR(IF(AJ93*fxVal_normal=_PL!AJ93,"",IF(OR(AJ93="", NOT(ISNUMBER(AJ93)), ISERROR(AJ93), $B93=""), "",
   IF($I93=1,
      IFBLANK(
         _xldudf_CX_PUSH(AJ93*fxVal_normal, CX_ENTITY, $B93, AJ$11, AJ$14, AJ$75,),
         ""
      ),
      IF($I93=2,
         IFBLANK(
            _xldudf_CX_PUSH(AJ93, CX_ENTITY, $B93, AJ$11, AJ$14, AJ$75,),
            ""
         ),
         IF($I93=3,
            "",
            IFBLANK(
               _xldudf_CX_PUSH(AJ93, CX_ENTITY, $B93, AJ$11, AJ$14, AJ$75,),
               ""
            )
         )
      )
   )
)),"")</f>
        <v/>
      </c>
      <c r="DK93" s="2445" t="str" cm="1">
        <f t="array" aca="1" ref="DK93" ca="1">IFERROR(IF(AK93*fxVal_normal=_PL!AK93,"",IF(OR(AK93="", NOT(ISNUMBER(AK93)), ISERROR(AK93), $B93=""), "",
   IF($I93=1,
      IFBLANK(
         _xldudf_CX_PUSH(AK93*fxVal_normal, CX_ENTITY, $B93, AK$11, AK$14, AK$75,),
         ""
      ),
      IF($I93=2,
         IFBLANK(
            _xldudf_CX_PUSH(AK93, CX_ENTITY, $B93, AK$11, AK$14, AK$75,),
            ""
         ),
         IF($I93=3,
            "",
            IFBLANK(
               _xldudf_CX_PUSH(AK93, CX_ENTITY, $B93, AK$11, AK$14, AK$75,),
               ""
            )
         )
      )
   )
)),"")</f>
        <v/>
      </c>
      <c r="DL93" s="2445" t="str" cm="1">
        <f t="array" aca="1" ref="DL93" ca="1">IFERROR(IF(AL93*fxVal_normal=_PL!AL93,"",IF(OR(AL93="", NOT(ISNUMBER(AL93)), ISERROR(AL93), $B93=""), "",
   IF($I93=1,
      IFBLANK(
         _xldudf_CX_PUSH(AL93*fxVal_normal, CX_ENTITY, $B93, AL$11, AL$14, AL$75,),
         ""
      ),
      IF($I93=2,
         IFBLANK(
            _xldudf_CX_PUSH(AL93, CX_ENTITY, $B93, AL$11, AL$14, AL$75,),
            ""
         ),
         IF($I93=3,
            "",
            IFBLANK(
               _xldudf_CX_PUSH(AL93, CX_ENTITY, $B93, AL$11, AL$14, AL$75,),
               ""
            )
         )
      )
   )
)),"")</f>
        <v/>
      </c>
      <c r="DM93" s="2445" t="str" cm="1">
        <f t="array" aca="1" ref="DM93" ca="1">IFERROR(IF(AM93*fxVal_normal=_PL!AM93,"",IF(OR(AM93="", NOT(ISNUMBER(AM93)), ISERROR(AM93), $B93=""), "",
   IF($I93=1,
      IFBLANK(
         _xldudf_CX_PUSH(AM93*fxVal_normal, CX_ENTITY, $B93, AM$11, AM$14, AM$75,),
         ""
      ),
      IF($I93=2,
         IFBLANK(
            _xldudf_CX_PUSH(AM93, CX_ENTITY, $B93, AM$11, AM$14, AM$75,),
            ""
         ),
         IF($I93=3,
            "",
            IFBLANK(
               _xldudf_CX_PUSH(AM93, CX_ENTITY, $B93, AM$11, AM$14, AM$75,),
               ""
            )
         )
      )
   )
)),"")</f>
        <v/>
      </c>
      <c r="DN93" s="2445" t="str" cm="1">
        <f t="array" aca="1" ref="DN93" ca="1">IFERROR(IF(AN93*fxVal_normal=_PL!AN93,"",IF(OR(AN93="", NOT(ISNUMBER(AN93)), ISERROR(AN93), $B93=""), "",
   IF($I93=1,
      IFBLANK(
         _xldudf_CX_PUSH(AN93*fxVal_normal, CX_ENTITY, $B93, AN$11, AN$14, AN$75,),
         ""
      ),
      IF($I93=2,
         IFBLANK(
            _xldudf_CX_PUSH(AN93, CX_ENTITY, $B93, AN$11, AN$14, AN$75,),
            ""
         ),
         IF($I93=3,
            "",
            IFBLANK(
               _xldudf_CX_PUSH(AN93, CX_ENTITY, $B93, AN$11, AN$14, AN$75,),
               ""
            )
         )
      )
   )
)),"")</f>
        <v/>
      </c>
      <c r="DO93" s="2445" t="str" cm="1">
        <f t="array" aca="1" ref="DO93" ca="1">IFERROR(IF(AO93*fxVal_normal=_PL!AO93,"",IF(OR(AO93="", NOT(ISNUMBER(AO93)), ISERROR(AO93), $B93=""), "",
   IF($I93=1,
      IFBLANK(
         _xldudf_CX_PUSH(AO93*fxVal_normal, CX_ENTITY, $B93, AO$11, AO$14, AO$75,),
         ""
      ),
      IF($I93=2,
         IFBLANK(
            _xldudf_CX_PUSH(AO93, CX_ENTITY, $B93, AO$11, AO$14, AO$75,),
            ""
         ),
         IF($I93=3,
            "",
            IFBLANK(
               _xldudf_CX_PUSH(AO93, CX_ENTITY, $B93, AO$11, AO$14, AO$75,),
               ""
            )
         )
      )
   )
)),"")</f>
        <v/>
      </c>
      <c r="DP93" s="2445" t="str" cm="1">
        <f t="array" aca="1" ref="DP93" ca="1">IFERROR(IF(AP93*fxVal_normal=_PL!AP93,"",IF(OR(AP93="", NOT(ISNUMBER(AP93)), ISERROR(AP93), $B93=""), "",
   IF($I93=1,
      IFBLANK(
         _xldudf_CX_PUSH(AP93*fxVal_normal, CX_ENTITY, $B93, AP$11, AP$14, AP$75,),
         ""
      ),
      IF($I93=2,
         IFBLANK(
            _xldudf_CX_PUSH(AP93, CX_ENTITY, $B93, AP$11, AP$14, AP$75,),
            ""
         ),
         IF($I93=3,
            "",
            IFBLANK(
               _xldudf_CX_PUSH(AP93, CX_ENTITY, $B93, AP$11, AP$14, AP$75,),
               ""
            )
         )
      )
   )
)),"")</f>
        <v/>
      </c>
      <c r="DQ93" s="2445" t="str" cm="1">
        <f t="array" aca="1" ref="DQ93" ca="1">IFERROR(IF(AQ93*fxVal_normal=_PL!AQ93,"",IF(OR(AQ93="", NOT(ISNUMBER(AQ93)), ISERROR(AQ93), $B93=""), "",
   IF($I93=1,
      IFBLANK(
         _xldudf_CX_PUSH(AQ93*fxVal_normal, CX_ENTITY, $B93, AQ$11, AQ$14, AQ$75,),
         ""
      ),
      IF($I93=2,
         IFBLANK(
            _xldudf_CX_PUSH(AQ93, CX_ENTITY, $B93, AQ$11, AQ$14, AQ$75,),
            ""
         ),
         IF($I93=3,
            "",
            IFBLANK(
               _xldudf_CX_PUSH(AQ93, CX_ENTITY, $B93, AQ$11, AQ$14, AQ$75,),
               ""
            )
         )
      )
   )
)),"")</f>
        <v/>
      </c>
      <c r="DR93" s="2445" t="str" cm="1">
        <f t="array" aca="1" ref="DR93" ca="1">IFERROR(IF(AR93*fxVal_normal=_PL!AR93,"",IF(OR(AR93="", NOT(ISNUMBER(AR93)), ISERROR(AR93), $B93=""), "",
   IF($I93=1,
      IFBLANK(
         _xldudf_CX_PUSH(AR93*fxVal_normal, CX_ENTITY, $B93, AR$11, AR$14, AR$75,),
         ""
      ),
      IF($I93=2,
         IFBLANK(
            _xldudf_CX_PUSH(AR93, CX_ENTITY, $B93, AR$11, AR$14, AR$75,),
            ""
         ),
         IF($I93=3,
            "",
            IFBLANK(
               _xldudf_CX_PUSH(AR93, CX_ENTITY, $B93, AR$11, AR$14, AR$75,),
               ""
            )
         )
      )
   )
)),"")</f>
        <v/>
      </c>
      <c r="DS93" s="2445" t="str" cm="1">
        <f t="array" aca="1" ref="DS93" ca="1">IFERROR(IF(AS93*fxVal_normal=_PL!AS93,"",IF(OR(AS93="", NOT(ISNUMBER(AS93)), ISERROR(AS93), $B93=""), "",
   IF($I93=1,
      IFBLANK(
         _xldudf_CX_PUSH(AS93*fxVal_normal, CX_ENTITY, $B93, AS$11, AS$14, AS$75,),
         ""
      ),
      IF($I93=2,
         IFBLANK(
            _xldudf_CX_PUSH(AS93, CX_ENTITY, $B93, AS$11, AS$14, AS$75,),
            ""
         ),
         IF($I93=3,
            "",
            IFBLANK(
               _xldudf_CX_PUSH(AS93, CX_ENTITY, $B93, AS$11, AS$14, AS$75,),
               ""
            )
         )
      )
   )
)),"")</f>
        <v/>
      </c>
      <c r="DT93" s="2445" t="str" cm="1">
        <f t="array" aca="1" ref="DT93" ca="1">IFERROR(IF(AT93*fxVal_normal=_PL!AT93,"",IF(OR(AT93="", NOT(ISNUMBER(AT93)), ISERROR(AT93), $B93=""), "",
   IF($I93=1,
      IFBLANK(
         _xldudf_CX_PUSH(AT93*fxVal_normal, CX_ENTITY, $B93, AT$11, AT$14, AT$75,),
         ""
      ),
      IF($I93=2,
         IFBLANK(
            _xldudf_CX_PUSH(AT93, CX_ENTITY, $B93, AT$11, AT$14, AT$75,),
            ""
         ),
         IF($I93=3,
            "",
            IFBLANK(
               _xldudf_CX_PUSH(AT93, CX_ENTITY, $B93, AT$11, AT$14, AT$75,),
               ""
            )
         )
      )
   )
)),"")</f>
        <v/>
      </c>
      <c r="DU93" s="2445" t="str" cm="1">
        <f t="array" aca="1" ref="DU93" ca="1">IFERROR(IF(AU93*fxVal_normal=_PL!AU93,"",IF(OR(AU93="", NOT(ISNUMBER(AU93)), ISERROR(AU93), $B93=""), "",
   IF($I93=1,
      IFBLANK(
         _xldudf_CX_PUSH(AU93*fxVal_normal, CX_ENTITY, $B93, AU$11, AU$14, AU$75,),
         ""
      ),
      IF($I93=2,
         IFBLANK(
            _xldudf_CX_PUSH(AU93, CX_ENTITY, $B93, AU$11, AU$14, AU$75,),
            ""
         ),
         IF($I93=3,
            "",
            IFBLANK(
               _xldudf_CX_PUSH(AU93, CX_ENTITY, $B93, AU$11, AU$14, AU$75,),
               ""
            )
         )
      )
   )
)),"")</f>
        <v/>
      </c>
      <c r="DV93" s="2445" t="str" cm="1">
        <f t="array" aca="1" ref="DV93" ca="1">IFERROR(IF(AV93*fxVal_normal=_PL!AV93,"",IF(OR(AV93="", NOT(ISNUMBER(AV93)), ISERROR(AV93), $B93=""), "",
   IF($I93=1,
      IFBLANK(
         _xldudf_CX_PUSH(AV93*fxVal_normal, CX_ENTITY, $B93, AV$11, AV$14, AV$75,),
         ""
      ),
      IF($I93=2,
         IFBLANK(
            _xldudf_CX_PUSH(AV93, CX_ENTITY, $B93, AV$11, AV$14, AV$75,),
            ""
         ),
         IF($I93=3,
            "",
            IFBLANK(
               _xldudf_CX_PUSH(AV93, CX_ENTITY, $B93, AV$11, AV$14, AV$75,),
               ""
            )
         )
      )
   )
)),"")</f>
        <v/>
      </c>
      <c r="DW93" s="2445" t="str" cm="1">
        <f t="array" aca="1" ref="DW93" ca="1">IFERROR(IF(AW93*fxVal_normal=_PL!AW93,"",IF(OR(AW93="", NOT(ISNUMBER(AW93)), ISERROR(AW93), $B93=""), "",
   IF($I93=1,
      IFBLANK(
         _xldudf_CX_PUSH(AW93*fxVal_normal, CX_ENTITY, $B93, AW$11, AW$14, AW$75,),
         ""
      ),
      IF($I93=2,
         IFBLANK(
            _xldudf_CX_PUSH(AW93, CX_ENTITY, $B93, AW$11, AW$14, AW$75,),
            ""
         ),
         IF($I93=3,
            "",
            IFBLANK(
               _xldudf_CX_PUSH(AW93, CX_ENTITY, $B93, AW$11, AW$14, AW$75,),
               ""
            )
         )
      )
   )
)),"")</f>
        <v/>
      </c>
      <c r="DX93" s="2445" t="str" cm="1">
        <f t="array" aca="1" ref="DX93" ca="1">IFERROR(IF(AX93*fxVal_normal=_PL!AX93,"",IF(OR(AX93="", NOT(ISNUMBER(AX93)), ISERROR(AX93), $B93=""), "",
   IF($I93=1,
      IFBLANK(
         _xldudf_CX_PUSH(AX93*fxVal_normal, CX_ENTITY, $B93, AX$11, AX$14, AX$75,),
         ""
      ),
      IF($I93=2,
         IFBLANK(
            _xldudf_CX_PUSH(AX93, CX_ENTITY, $B93, AX$11, AX$14, AX$75,),
            ""
         ),
         IF($I93=3,
            "",
            IFBLANK(
               _xldudf_CX_PUSH(AX93, CX_ENTITY, $B93, AX$11, AX$14, AX$75,),
               ""
            )
         )
      )
   )
)),"")</f>
        <v/>
      </c>
      <c r="DY93" s="2445" t="str" cm="1">
        <f t="array" aca="1" ref="DY93" ca="1">IFERROR(IF(AY93*fxVal_normal=_PL!AY93,"",IF(OR(AY93="", NOT(ISNUMBER(AY93)), ISERROR(AY93), $B93=""), "",
   IF($I93=1,
      IFBLANK(
         _xldudf_CX_PUSH(AY93*fxVal_normal, CX_ENTITY, $B93, AY$11, AY$14, AY$75,),
         ""
      ),
      IF($I93=2,
         IFBLANK(
            _xldudf_CX_PUSH(AY93, CX_ENTITY, $B93, AY$11, AY$14, AY$75,),
            ""
         ),
         IF($I93=3,
            "",
            IFBLANK(
               _xldudf_CX_PUSH(AY93, CX_ENTITY, $B93, AY$11, AY$14, AY$75,),
               ""
            )
         )
      )
   )
)),"")</f>
        <v/>
      </c>
      <c r="DZ93" s="2445" t="str" cm="1">
        <f t="array" aca="1" ref="DZ93" ca="1">IFERROR(IF(AZ93*fxVal_normal=_PL!AZ93,"",IF(OR(AZ93="", NOT(ISNUMBER(AZ93)), ISERROR(AZ93), $B93=""), "",
   IF($I93=1,
      IFBLANK(
         _xldudf_CX_PUSH(AZ93*fxVal_normal, CX_ENTITY, $B93, AZ$11, AZ$14, AZ$75,),
         ""
      ),
      IF($I93=2,
         IFBLANK(
            _xldudf_CX_PUSH(AZ93, CX_ENTITY, $B93, AZ$11, AZ$14, AZ$75,),
            ""
         ),
         IF($I93=3,
            "",
            IFBLANK(
               _xldudf_CX_PUSH(AZ93, CX_ENTITY, $B93, AZ$11, AZ$14, AZ$75,),
               ""
            )
         )
      )
   )
)),"")</f>
        <v/>
      </c>
      <c r="EA93" s="2445" t="str" cm="1">
        <f t="array" aca="1" ref="EA93" ca="1">IFERROR(IF(BA93*fxVal_normal=_PL!BA93,"",IF(OR(BA93="", NOT(ISNUMBER(BA93)), ISERROR(BA93), $B93=""), "",
   IF($I93=1,
      IFBLANK(
         _xldudf_CX_PUSH(BA93*fxVal_normal, CX_ENTITY, $B93, BA$11, BA$14, BA$75,),
         ""
      ),
      IF($I93=2,
         IFBLANK(
            _xldudf_CX_PUSH(BA93, CX_ENTITY, $B93, BA$11, BA$14, BA$75,),
            ""
         ),
         IF($I93=3,
            "",
            IFBLANK(
               _xldudf_CX_PUSH(BA93, CX_ENTITY, $B93, BA$11, BA$14, BA$75,),
               ""
            )
         )
      )
   )
)),"")</f>
        <v/>
      </c>
      <c r="EB93" s="2445" t="str" cm="1">
        <f t="array" aca="1" ref="EB93" ca="1">IFERROR(IF(BB93*fxVal_normal=_PL!BB93,"",IF(OR(BB93="", NOT(ISNUMBER(BB93)), ISERROR(BB93), $B93=""), "",
   IF($I93=1,
      IFBLANK(
         _xldudf_CX_PUSH(BB93*fxVal_normal, CX_ENTITY, $B93, BB$11, BB$14, BB$75,),
         ""
      ),
      IF($I93=2,
         IFBLANK(
            _xldudf_CX_PUSH(BB93, CX_ENTITY, $B93, BB$11, BB$14, BB$75,),
            ""
         ),
         IF($I93=3,
            "",
            IFBLANK(
               _xldudf_CX_PUSH(BB93, CX_ENTITY, $B93, BB$11, BB$14, BB$75,),
               ""
            )
         )
      )
   )
)),"")</f>
        <v/>
      </c>
      <c r="EC93" s="2445" t="str" cm="1">
        <f t="array" aca="1" ref="EC93" ca="1">IFERROR(IF(BC93*fxVal_normal=_PL!BC93,"",IF(OR(BC93="", NOT(ISNUMBER(BC93)), ISERROR(BC93), $B93=""), "",
   IF($I93=1,
      IFBLANK(
         _xldudf_CX_PUSH(BC93*fxVal_normal, CX_ENTITY, $B93, BC$11, BC$14, BC$75,),
         ""
      ),
      IF($I93=2,
         IFBLANK(
            _xldudf_CX_PUSH(BC93, CX_ENTITY, $B93, BC$11, BC$14, BC$75,),
            ""
         ),
         IF($I93=3,
            "",
            IFBLANK(
               _xldudf_CX_PUSH(BC93, CX_ENTITY, $B93, BC$11, BC$14, BC$75,),
               ""
            )
         )
      )
   )
)),"")</f>
        <v/>
      </c>
      <c r="ED93" s="2445" t="str" cm="1">
        <f t="array" aca="1" ref="ED93" ca="1">IFERROR(IF(BD93*fxVal_normal=_PL!BD93,"",IF(OR(BD93="", NOT(ISNUMBER(BD93)), ISERROR(BD93), $B93=""), "",
   IF($I93=1,
      IFBLANK(
         _xldudf_CX_PUSH(BD93*fxVal_normal, CX_ENTITY, $B93, BD$11, BD$14, BD$75,),
         ""
      ),
      IF($I93=2,
         IFBLANK(
            _xldudf_CX_PUSH(BD93, CX_ENTITY, $B93, BD$11, BD$14, BD$75,),
            ""
         ),
         IF($I93=3,
            "",
            IFBLANK(
               _xldudf_CX_PUSH(BD93, CX_ENTITY, $B93, BD$11, BD$14, BD$75,),
               ""
            )
         )
      )
   )
)),"")</f>
        <v/>
      </c>
      <c r="EE93" s="2445" t="str" cm="1">
        <f t="array" aca="1" ref="EE93" ca="1">IFERROR(IF(BE93*fxVal_normal=_PL!BE93,"",IF(OR(BE93="", NOT(ISNUMBER(BE93)), ISERROR(BE93), $B93=""), "",
   IF($I93=1,
      IFBLANK(
         _xldudf_CX_PUSH(BE93*fxVal_normal, CX_ENTITY, $B93, BE$11, BE$14, BE$75,),
         ""
      ),
      IF($I93=2,
         IFBLANK(
            _xldudf_CX_PUSH(BE93, CX_ENTITY, $B93, BE$11, BE$14, BE$75,),
            ""
         ),
         IF($I93=3,
            "",
            IFBLANK(
               _xldudf_CX_PUSH(BE93, CX_ENTITY, $B93, BE$11, BE$14, BE$75,),
               ""
            )
         )
      )
   )
)),"")</f>
        <v/>
      </c>
      <c r="EF93" s="2445" t="str" cm="1">
        <f t="array" aca="1" ref="EF93" ca="1">IFERROR(IF(BF93*fxVal_normal=_PL!BF93,"",IF(OR(BF93="", NOT(ISNUMBER(BF93)), ISERROR(BF93), $B93=""), "",
   IF($I93=1,
      IFBLANK(
         _xldudf_CX_PUSH(BF93*fxVal_normal, CX_ENTITY, $B93, BF$11, BF$14, BF$75,),
         ""
      ),
      IF($I93=2,
         IFBLANK(
            _xldudf_CX_PUSH(BF93, CX_ENTITY, $B93, BF$11, BF$14, BF$75,),
            ""
         ),
         IF($I93=3,
            "",
            IFBLANK(
               _xldudf_CX_PUSH(BF93, CX_ENTITY, $B93, BF$11, BF$14, BF$75,),
               ""
            )
         )
      )
   )
)),"")</f>
        <v/>
      </c>
      <c r="EG93" s="2445" t="str" cm="1">
        <f t="array" aca="1" ref="EG93" ca="1">IFERROR(IF(BG93*fxVal_normal=_PL!BG93,"",IF(OR(BG93="", NOT(ISNUMBER(BG93)), ISERROR(BG93), $B93=""), "",
   IF($I93=1,
      IFBLANK(
         _xldudf_CX_PUSH(BG93*fxVal_normal, CX_ENTITY, $B93, BG$11, BG$14, BG$75,),
         ""
      ),
      IF($I93=2,
         IFBLANK(
            _xldudf_CX_PUSH(BG93, CX_ENTITY, $B93, BG$11, BG$14, BG$75,),
            ""
         ),
         IF($I93=3,
            "",
            IFBLANK(
               _xldudf_CX_PUSH(BG93, CX_ENTITY, $B93, BG$11, BG$14, BG$75,),
               ""
            )
         )
      )
   )
)),"")</f>
        <v/>
      </c>
      <c r="EH93" s="2445" t="str" cm="1">
        <f t="array" aca="1" ref="EH93" ca="1">IFERROR(IF(BH93*fxVal_normal=_PL!BH93,"",IF(OR(BH93="", NOT(ISNUMBER(BH93)), ISERROR(BH93), $B93=""), "",
   IF($I93=1,
      IFBLANK(
         _xldudf_CX_PUSH(BH93*fxVal_normal, CX_ENTITY, $B93, BH$11, BH$14, BH$75,),
         ""
      ),
      IF($I93=2,
         IFBLANK(
            _xldudf_CX_PUSH(BH93, CX_ENTITY, $B93, BH$11, BH$14, BH$75,),
            ""
         ),
         IF($I93=3,
            "",
            IFBLANK(
               _xldudf_CX_PUSH(BH93, CX_ENTITY, $B93, BH$11, BH$14, BH$75,),
               ""
            )
         )
      )
   )
)),"")</f>
        <v/>
      </c>
      <c r="EI93" s="2445" t="str" cm="1">
        <f t="array" aca="1" ref="EI93" ca="1">IFERROR(IF(BI93*fxVal_normal=_PL!BI93,"",IF(OR(BI93="", NOT(ISNUMBER(BI93)), ISERROR(BI93), $B93=""), "",
   IF($I93=1,
      IFBLANK(
         _xldudf_CX_PUSH(BI93*fxVal_normal, CX_ENTITY, $B93, BI$11, BI$14, BI$75,),
         ""
      ),
      IF($I93=2,
         IFBLANK(
            _xldudf_CX_PUSH(BI93, CX_ENTITY, $B93, BI$11, BI$14, BI$75,),
            ""
         ),
         IF($I93=3,
            "",
            IFBLANK(
               _xldudf_CX_PUSH(BI93, CX_ENTITY, $B93, BI$11, BI$14, BI$75,),
               ""
            )
         )
      )
   )
)),"")</f>
        <v/>
      </c>
      <c r="EJ93" s="2445" t="str" cm="1">
        <f t="array" aca="1" ref="EJ93" ca="1">IFERROR(IF(BJ93*fxVal_normal=_PL!BJ93,"",IF(OR(BJ93="", NOT(ISNUMBER(BJ93)), ISERROR(BJ93), $B93=""), "",
   IF($I93=1,
      IFBLANK(
         _xldudf_CX_PUSH(BJ93*fxVal_normal, CX_ENTITY, $B93, BJ$11, BJ$14, BJ$75,),
         ""
      ),
      IF($I93=2,
         IFBLANK(
            _xldudf_CX_PUSH(BJ93, CX_ENTITY, $B93, BJ$11, BJ$14, BJ$75,),
            ""
         ),
         IF($I93=3,
            "",
            IFBLANK(
               _xldudf_CX_PUSH(BJ93, CX_ENTITY, $B93, BJ$11, BJ$14, BJ$75,),
               ""
            )
         )
      )
   )
)),"")</f>
        <v/>
      </c>
      <c r="EK93" s="2445" t="str" cm="1">
        <f t="array" aca="1" ref="EK93" ca="1">IFERROR(IF(BK93*fxVal_normal=_PL!BK93,"",IF(OR(BK93="", NOT(ISNUMBER(BK93)), ISERROR(BK93), $B93=""), "",
   IF($I93=1,
      IFBLANK(
         _xldudf_CX_PUSH(BK93*fxVal_normal, CX_ENTITY, $B93, BK$11, BK$14, BK$75,),
         ""
      ),
      IF($I93=2,
         IFBLANK(
            _xldudf_CX_PUSH(BK93, CX_ENTITY, $B93, BK$11, BK$14, BK$75,),
            ""
         ),
         IF($I93=3,
            "",
            IFBLANK(
               _xldudf_CX_PUSH(BK93, CX_ENTITY, $B93, BK$11, BK$14, BK$75,),
               ""
            )
         )
      )
   )
)),"")</f>
        <v/>
      </c>
      <c r="EL93" s="2445" t="str" cm="1">
        <f t="array" aca="1" ref="EL93" ca="1">IFERROR(IF(BL93*fxVal_normal=_PL!BL93,"",IF(OR(BL93="", NOT(ISNUMBER(BL93)), ISERROR(BL93), $B93=""), "",
   IF($I93=1,
      IFBLANK(
         _xldudf_CX_PUSH(BL93*fxVal_normal, CX_ENTITY, $B93, BL$11, BL$14, BL$75,),
         ""
      ),
      IF($I93=2,
         IFBLANK(
            _xldudf_CX_PUSH(BL93, CX_ENTITY, $B93, BL$11, BL$14, BL$75,),
            ""
         ),
         IF($I93=3,
            "",
            IFBLANK(
               _xldudf_CX_PUSH(BL93, CX_ENTITY, $B93, BL$11, BL$14, BL$75,),
               ""
            )
         )
      )
   )
)),"")</f>
        <v/>
      </c>
      <c r="EM93" s="2445" t="str" cm="1">
        <f t="array" aca="1" ref="EM93" ca="1">IFERROR(IF(BM93*fxVal_normal=_PL!BM93,"",IF(OR(BM93="", NOT(ISNUMBER(BM93)), ISERROR(BM93), $B93=""), "",
   IF($I93=1,
      IFBLANK(
         _xldudf_CX_PUSH(BM93*fxVal_normal, CX_ENTITY, $B93, BM$11, BM$14, BM$75,),
         ""
      ),
      IF($I93=2,
         IFBLANK(
            _xldudf_CX_PUSH(BM93, CX_ENTITY, $B93, BM$11, BM$14, BM$75,),
            ""
         ),
         IF($I93=3,
            "",
            IFBLANK(
               _xldudf_CX_PUSH(BM93, CX_ENTITY, $B93, BM$11, BM$14, BM$75,),
               ""
            )
         )
      )
   )
)),"")</f>
        <v/>
      </c>
      <c r="EN93" s="2445" t="str" cm="1">
        <f t="array" aca="1" ref="EN93" ca="1">IFERROR(IF(BN93*fxVal_normal=_PL!BN93,"",IF(OR(BN93="", NOT(ISNUMBER(BN93)), ISERROR(BN93), $B93=""), "",
   IF($I93=1,
      IFBLANK(
         _xldudf_CX_PUSH(BN93*fxVal_normal, CX_ENTITY, $B93, BN$11, BN$14, BN$75,),
         ""
      ),
      IF($I93=2,
         IFBLANK(
            _xldudf_CX_PUSH(BN93, CX_ENTITY, $B93, BN$11, BN$14, BN$75,),
            ""
         ),
         IF($I93=3,
            "",
            IFBLANK(
               _xldudf_CX_PUSH(BN93, CX_ENTITY, $B93, BN$11, BN$14, BN$75,),
               ""
            )
         )
      )
   )
)),"")</f>
        <v/>
      </c>
    </row>
    <row r="94" spans="1:144" ht="21" customHeight="1">
      <c r="A94" s="1625"/>
      <c r="B94" s="2501" t="str">
        <f>_xlfn.LET(
_xlpm.IsNotAttrDynamic, D94="",
_xlpm.Attr,_PL!F94,
_xlpm.NotInUse,Y94=D94,
_xlpm.RESULT, IF(_xlpm.IsNotAttrDynamic, _xlpm.Attr, IF( _xlpm.NotInUse, "", Y94)
),IF(_xlpm.RESULT ="", "", _xlpm.RESULT))</f>
        <v>Other Items</v>
      </c>
      <c r="C94" s="2501" t="str" cm="1">
        <f t="array" ref="C94">IFBLANK(_PL!C94,"")</f>
        <v>Other Items (Company View)</v>
      </c>
      <c r="D94" s="1548"/>
      <c r="E94" s="2440" t="e" cm="1">
        <f t="array" aca="1" ref="E9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)($AD94:$CQ94, Z94)</f>
        <v>#NAME?</v>
      </c>
      <c r="F94" s="578"/>
      <c r="G94" s="578"/>
      <c r="H94" s="578">
        <v>0</v>
      </c>
      <c r="I94" s="578">
        <v>1</v>
      </c>
      <c r="J94" s="401" cm="1">
        <f t="array" ref="J94">IFBLANK( Z94,"")</f>
        <v>1</v>
      </c>
      <c r="K94" s="578" t="str">
        <f t="shared" si="39"/>
        <v>Yes</v>
      </c>
      <c r="L94" s="37"/>
      <c r="N94" s="158"/>
      <c r="O94" s="101"/>
      <c r="P94" s="52"/>
      <c r="Q94" s="101"/>
      <c r="R94" s="101"/>
      <c r="S94" s="101"/>
      <c r="T94" s="101"/>
      <c r="U94" s="39"/>
      <c r="V94" s="37"/>
      <c r="W94" s="91" t="str">
        <f t="shared" si="28"/>
        <v>Budget</v>
      </c>
      <c r="X94" s="2081" t="str">
        <f>_PL!X94</f>
        <v>a</v>
      </c>
      <c r="Y94" s="1134">
        <f t="shared" si="36"/>
        <v>2</v>
      </c>
      <c r="Z94" s="198" cm="1">
        <f t="array" ref="Z94">_xlfn.SWITCH(
    TRUE,
    _PL!$L94=TRUE, 1,
    _PL!$L94=FALSE,-1,
    _PL!$L94=-1,0,
""
)</f>
        <v>1</v>
      </c>
      <c r="AA94" s="200"/>
      <c r="AB94" s="1134" t="str">
        <f>_PL!AB94</f>
        <v>Other Items</v>
      </c>
      <c r="AC94" s="275" t="str" cm="1">
        <f t="array" aca="1" ref="AC94" ca="1">_xlfn.LET(
_xlpm._termname, $AB94,
_xlpm._iconname, "find",
_xlpm._icon, fx_getIcon(_xlpm._iconname),
_xlpm._location, _xlfn.XLOOKUP(LOWER(_xlpm._termname), LOWER(tbl_acctDef[Term]),tbl_acctDef[Term]),
_xlpm._hyperlink, HYPERLINK("#"&amp;CELL("address",_xlpm._location), _xlpm._icon),
IFERROR(_xlpm._hyperlink,"")
)</f>
        <v/>
      </c>
      <c r="AD94" s="2441">
        <v>1</v>
      </c>
      <c r="AE94" s="2441">
        <v>1</v>
      </c>
      <c r="AF94" s="2441">
        <v>1</v>
      </c>
      <c r="AG94" s="2441">
        <v>1</v>
      </c>
      <c r="AH94" s="2441">
        <v>1</v>
      </c>
      <c r="AI94" s="2441">
        <v>1</v>
      </c>
      <c r="AJ94" s="2441">
        <v>1</v>
      </c>
      <c r="AK94" s="2441">
        <v>1</v>
      </c>
      <c r="AL94" s="2441">
        <v>1</v>
      </c>
      <c r="AM94" s="2441">
        <v>1</v>
      </c>
      <c r="AN94" s="2441">
        <v>1</v>
      </c>
      <c r="AO94" s="2441">
        <v>1</v>
      </c>
      <c r="AP94" s="2441">
        <v>1</v>
      </c>
      <c r="AQ94" s="2441">
        <v>1</v>
      </c>
      <c r="AR94" s="2441">
        <v>1</v>
      </c>
      <c r="AS94" s="2441">
        <v>1</v>
      </c>
      <c r="AT94" s="2441">
        <v>1</v>
      </c>
      <c r="AU94" s="2441">
        <v>1</v>
      </c>
      <c r="AV94" s="2441">
        <v>1</v>
      </c>
      <c r="AW94" s="2441">
        <v>1</v>
      </c>
      <c r="AX94" s="2441">
        <v>1</v>
      </c>
      <c r="AY94" s="2441">
        <v>1</v>
      </c>
      <c r="AZ94" s="2441">
        <v>1</v>
      </c>
      <c r="BA94" s="2441">
        <v>1</v>
      </c>
      <c r="BB94" s="2441">
        <v>1</v>
      </c>
      <c r="BC94" s="2441">
        <v>1</v>
      </c>
      <c r="BD94" s="2441">
        <v>1</v>
      </c>
      <c r="BE94" s="2441">
        <v>1</v>
      </c>
      <c r="BF94" s="2441">
        <v>1</v>
      </c>
      <c r="BG94" s="2441">
        <v>1</v>
      </c>
      <c r="BH94" s="2441">
        <v>1</v>
      </c>
      <c r="BI94" s="2441">
        <v>1</v>
      </c>
      <c r="BJ94" s="2441">
        <v>1</v>
      </c>
      <c r="BK94" s="2441">
        <v>1</v>
      </c>
      <c r="BL94" s="2441">
        <v>1</v>
      </c>
      <c r="BM94" s="2441">
        <v>1</v>
      </c>
      <c r="BN94" s="2441">
        <v>1</v>
      </c>
      <c r="BO94" s="2442"/>
      <c r="BP94" s="2442"/>
      <c r="BQ94" s="2442"/>
      <c r="BR94" s="2442"/>
      <c r="BS94" s="2442"/>
      <c r="BT94" s="2442"/>
      <c r="BU94" s="2442"/>
      <c r="BV94" s="2442"/>
      <c r="BW94" s="2442"/>
      <c r="BX94" s="2442"/>
      <c r="BY94" s="2442"/>
      <c r="BZ94" s="2442"/>
      <c r="CA94" s="34"/>
      <c r="CC94" s="33"/>
      <c r="CD94" s="1772" t="e" cm="1">
        <f t="array" aca="1" ref="CD94" ca="1">_xlfn.LET( _xlpm.CheckBlank, SUM(PL!$AD94:$BN94) = 0, IF(_xlpm.CheckBlank, "", SUM(_xlfn._xlws.FILTER(PL!$AD94:$BN94,(YEAR(PL!$AD$12:$BN$12)=PL!CD$12)*(array_timeline&lt;=PL!CD$11)))))</f>
        <v>#NAME?</v>
      </c>
      <c r="CE94" s="1772" t="e" cm="1">
        <f t="array" aca="1" ref="CE94" ca="1">_xlfn.LET( _xlpm.CheckBlank, SUM(PL!$AD94:$BN94) = 0, IF(_xlpm.CheckBlank, "", SUM(_xlfn._xlws.FILTER(PL!$AD94:$BN94,(YEAR(PL!$AD$12:$BN$12)=PL!CE$12)*(array_timeline&lt;=PL!CE$11)))))</f>
        <v>#NAME?</v>
      </c>
      <c r="CF94" s="88"/>
      <c r="CG94" s="1461" t="e" cm="1">
        <f t="array" aca="1" ref="CG94" ca="1">_xlfn.LET( _xlpm.CheckBlank, SUM(PL!$AD94:$BN94) =0, IF(_xlpm.CheckBlank, "", SUM(_xlfn._xlws.FILTER(PL!$AD94:$BN94,(YEAR(PL!$AD$12:$BN$12)=PL!CG$12)*(array_timeline&lt;=PL!CG$11)))))</f>
        <v>#NAME?</v>
      </c>
      <c r="CH94" s="1461" t="e" cm="1">
        <f t="array" aca="1" ref="CH94" ca="1">_xlfn.LET( _xlpm.CheckBlank, SUM(PL!$AD94:$BN94) =0, IF(_xlpm.CheckBlank, "", SUM(_xlfn._xlws.FILTER(PL!$AD94:$BN94,(YEAR(PL!$AD$12:$BN$12)=PL!CH$12)*(array_timeline&lt;=PL!CH$11)))))</f>
        <v>#NAME?</v>
      </c>
      <c r="CI94" s="88"/>
      <c r="CJ94" s="1461" cm="1">
        <f t="array" ref="CJ94">_xlfn.LET( _xlpm.CheckBlank, SUM(PL!$AD94:$BN94) = 0, IF(_xlpm.CheckBlank, "", SUM(_xlfn.TAKE(_xlfn.DROP(PL!$AD94:$BN94, ,-DATEDIFF(PL!CJ$11, val_asOfDate,"M")),1,-12))))</f>
        <v>12</v>
      </c>
      <c r="CK94" s="1461" cm="1">
        <f t="array" ref="CK94">_xlfn.LET( _xlpm.CheckBlank, SUM(PL!$AD94:$BN94) = 0, IF(_xlpm.CheckBlank, "", SUM(_xlfn.TAKE(_xlfn.DROP(PL!$AD94:$BN94, ,-DATEDIFF(PL!CK$11, val_asOfDate,"M")),1,-12))))</f>
        <v>12</v>
      </c>
      <c r="CL94" s="88"/>
      <c r="CM94" s="2372">
        <f t="shared" si="26"/>
        <v>1</v>
      </c>
      <c r="CN94" s="2372">
        <f t="shared" si="23"/>
        <v>1</v>
      </c>
      <c r="CO94" s="1169"/>
      <c r="CP94" s="2372">
        <f t="shared" si="27"/>
        <v>1</v>
      </c>
      <c r="CQ94" s="2372">
        <f t="shared" si="24"/>
        <v>1</v>
      </c>
      <c r="CR94" s="34"/>
      <c r="CS94" s="2056"/>
      <c r="CT94" s="2085" t="e" cm="1">
        <f t="array" aca="1" ref="CT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_xldudf_CX_PUSH(Y94,CX_ENTITY,C94,EOMONTH(val_asOfDate,0)),
       ""
     )
   )
)</f>
        <v>#NAME?</v>
      </c>
      <c r="CU94" s="2085" t="e" cm="1">
        <f t="array" aca="1" ref="CU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_xldudf_CX_PUSH(Y94,CX_ENTITY,C94,EOMONTH(val_asOfDate,1)),
       ""
     )
   )
)</f>
        <v>#NAME?</v>
      </c>
      <c r="CV94" s="2085" t="e" cm="1">
        <f t="array" aca="1" ref="CV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_xldudf_CX_PUSH(Y94,CX_ENTITY,C94,EOMONTH(val_asOfDate,2)),
       ""
     )
   )
)</f>
        <v>#NAME?</v>
      </c>
      <c r="CW94" s="2085" t="e" cm="1">
        <f t="array" aca="1" ref="CW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_xldudf_CX_PUSH(Y94,CX_ENTITY,C94,EOMONTH(val_asOfDate,3)),
       ""
     )
   )
)</f>
        <v>#NAME?</v>
      </c>
      <c r="CX94" s="2443"/>
      <c r="CY94" s="1880"/>
      <c r="CZ94" s="1880"/>
      <c r="DA94" s="1880"/>
      <c r="DB94" s="1880"/>
      <c r="DC94" s="2121"/>
      <c r="DD94" s="2445" t="str" cm="1">
        <f t="array" aca="1" ref="DD94" ca="1">IFERROR(IF(AD94*fxVal_normal=_PL!AD94,"",IF(OR(AD94="", NOT(ISNUMBER(AD94)), ISERROR(AD94), $B94=""), "",
   IF($I94=1,
      IFBLANK(
         _xldudf_CX_PUSH(AD94*fxVal_normal, CX_ENTITY, $B94, AD$11, AD$14, AD$75,),
         ""
      ),
      IF($I94=2,
         IFBLANK(
            _xldudf_CX_PUSH(AD94, CX_ENTITY, $B94, AD$11, AD$14, AD$75,),
            ""
         ),
         IF($I94=3,
            "",
            IFBLANK(
               _xldudf_CX_PUSH(AD94, CX_ENTITY, $B94, AD$11, AD$14, AD$75,),
               ""
            )
         )
      )
   )
)),"")</f>
        <v/>
      </c>
      <c r="DE94" s="2445" t="str" cm="1">
        <f t="array" aca="1" ref="DE94" ca="1">IFERROR(IF(AE94*fxVal_normal=_PL!AE94,"",IF(OR(AE94="", NOT(ISNUMBER(AE94)), ISERROR(AE94), $B94=""), "",
   IF($I94=1,
      IFBLANK(
         _xldudf_CX_PUSH(AE94*fxVal_normal, CX_ENTITY, $B94, AE$11, AE$14, AE$75,),
         ""
      ),
      IF($I94=2,
         IFBLANK(
            _xldudf_CX_PUSH(AE94, CX_ENTITY, $B94, AE$11, AE$14, AE$75,),
            ""
         ),
         IF($I94=3,
            "",
            IFBLANK(
               _xldudf_CX_PUSH(AE94, CX_ENTITY, $B94, AE$11, AE$14, AE$75,),
               ""
            )
         )
      )
   )
)),"")</f>
        <v/>
      </c>
      <c r="DF94" s="2445" t="str" cm="1">
        <f t="array" aca="1" ref="DF94" ca="1">IFERROR(IF(AF94*fxVal_normal=_PL!AF94,"",IF(OR(AF94="", NOT(ISNUMBER(AF94)), ISERROR(AF94), $B94=""), "",
   IF($I94=1,
      IFBLANK(
         _xldudf_CX_PUSH(AF94*fxVal_normal, CX_ENTITY, $B94, AF$11, AF$14, AF$75,),
         ""
      ),
      IF($I94=2,
         IFBLANK(
            _xldudf_CX_PUSH(AF94, CX_ENTITY, $B94, AF$11, AF$14, AF$75,),
            ""
         ),
         IF($I94=3,
            "",
            IFBLANK(
               _xldudf_CX_PUSH(AF94, CX_ENTITY, $B94, AF$11, AF$14, AF$75,),
               ""
            )
         )
      )
   )
)),"")</f>
        <v/>
      </c>
      <c r="DG94" s="2445" t="str" cm="1">
        <f t="array" aca="1" ref="DG94" ca="1">IFERROR(IF(AG94*fxVal_normal=_PL!AG94,"",IF(OR(AG94="", NOT(ISNUMBER(AG94)), ISERROR(AG94), $B94=""), "",
   IF($I94=1,
      IFBLANK(
         _xldudf_CX_PUSH(AG94*fxVal_normal, CX_ENTITY, $B94, AG$11, AG$14, AG$75,),
         ""
      ),
      IF($I94=2,
         IFBLANK(
            _xldudf_CX_PUSH(AG94, CX_ENTITY, $B94, AG$11, AG$14, AG$75,),
            ""
         ),
         IF($I94=3,
            "",
            IFBLANK(
               _xldudf_CX_PUSH(AG94, CX_ENTITY, $B94, AG$11, AG$14, AG$75,),
               ""
            )
         )
      )
   )
)),"")</f>
        <v/>
      </c>
      <c r="DH94" s="2445" t="str" cm="1">
        <f t="array" aca="1" ref="DH94" ca="1">IFERROR(IF(AH94*fxVal_normal=_PL!AH94,"",IF(OR(AH94="", NOT(ISNUMBER(AH94)), ISERROR(AH94), $B94=""), "",
   IF($I94=1,
      IFBLANK(
         _xldudf_CX_PUSH(AH94*fxVal_normal, CX_ENTITY, $B94, AH$11, AH$14, AH$75,),
         ""
      ),
      IF($I94=2,
         IFBLANK(
            _xldudf_CX_PUSH(AH94, CX_ENTITY, $B94, AH$11, AH$14, AH$75,),
            ""
         ),
         IF($I94=3,
            "",
            IFBLANK(
               _xldudf_CX_PUSH(AH94, CX_ENTITY, $B94, AH$11, AH$14, AH$75,),
               ""
            )
         )
      )
   )
)),"")</f>
        <v/>
      </c>
      <c r="DI94" s="2445" t="str" cm="1">
        <f t="array" aca="1" ref="DI94" ca="1">IFERROR(IF(AI94*fxVal_normal=_PL!AI94,"",IF(OR(AI94="", NOT(ISNUMBER(AI94)), ISERROR(AI94), $B94=""), "",
   IF($I94=1,
      IFBLANK(
         _xldudf_CX_PUSH(AI94*fxVal_normal, CX_ENTITY, $B94, AI$11, AI$14, AI$75,),
         ""
      ),
      IF($I94=2,
         IFBLANK(
            _xldudf_CX_PUSH(AI94, CX_ENTITY, $B94, AI$11, AI$14, AI$75,),
            ""
         ),
         IF($I94=3,
            "",
            IFBLANK(
               _xldudf_CX_PUSH(AI94, CX_ENTITY, $B94, AI$11, AI$14, AI$75,),
               ""
            )
         )
      )
   )
)),"")</f>
        <v/>
      </c>
      <c r="DJ94" s="2445" t="str" cm="1">
        <f t="array" aca="1" ref="DJ94" ca="1">IFERROR(IF(AJ94*fxVal_normal=_PL!AJ94,"",IF(OR(AJ94="", NOT(ISNUMBER(AJ94)), ISERROR(AJ94), $B94=""), "",
   IF($I94=1,
      IFBLANK(
         _xldudf_CX_PUSH(AJ94*fxVal_normal, CX_ENTITY, $B94, AJ$11, AJ$14, AJ$75,),
         ""
      ),
      IF($I94=2,
         IFBLANK(
            _xldudf_CX_PUSH(AJ94, CX_ENTITY, $B94, AJ$11, AJ$14, AJ$75,),
            ""
         ),
         IF($I94=3,
            "",
            IFBLANK(
               _xldudf_CX_PUSH(AJ94, CX_ENTITY, $B94, AJ$11, AJ$14, AJ$75,),
               ""
            )
         )
      )
   )
)),"")</f>
        <v/>
      </c>
      <c r="DK94" s="2445" t="str" cm="1">
        <f t="array" aca="1" ref="DK94" ca="1">IFERROR(IF(AK94*fxVal_normal=_PL!AK94,"",IF(OR(AK94="", NOT(ISNUMBER(AK94)), ISERROR(AK94), $B94=""), "",
   IF($I94=1,
      IFBLANK(
         _xldudf_CX_PUSH(AK94*fxVal_normal, CX_ENTITY, $B94, AK$11, AK$14, AK$75,),
         ""
      ),
      IF($I94=2,
         IFBLANK(
            _xldudf_CX_PUSH(AK94, CX_ENTITY, $B94, AK$11, AK$14, AK$75,),
            ""
         ),
         IF($I94=3,
            "",
            IFBLANK(
               _xldudf_CX_PUSH(AK94, CX_ENTITY, $B94, AK$11, AK$14, AK$75,),
               ""
            )
         )
      )
   )
)),"")</f>
        <v/>
      </c>
      <c r="DL94" s="2445" t="str" cm="1">
        <f t="array" aca="1" ref="DL94" ca="1">IFERROR(IF(AL94*fxVal_normal=_PL!AL94,"",IF(OR(AL94="", NOT(ISNUMBER(AL94)), ISERROR(AL94), $B94=""), "",
   IF($I94=1,
      IFBLANK(
         _xldudf_CX_PUSH(AL94*fxVal_normal, CX_ENTITY, $B94, AL$11, AL$14, AL$75,),
         ""
      ),
      IF($I94=2,
         IFBLANK(
            _xldudf_CX_PUSH(AL94, CX_ENTITY, $B94, AL$11, AL$14, AL$75,),
            ""
         ),
         IF($I94=3,
            "",
            IFBLANK(
               _xldudf_CX_PUSH(AL94, CX_ENTITY, $B94, AL$11, AL$14, AL$75,),
               ""
            )
         )
      )
   )
)),"")</f>
        <v/>
      </c>
      <c r="DM94" s="2445" t="str" cm="1">
        <f t="array" aca="1" ref="DM94" ca="1">IFERROR(IF(AM94*fxVal_normal=_PL!AM94,"",IF(OR(AM94="", NOT(ISNUMBER(AM94)), ISERROR(AM94), $B94=""), "",
   IF($I94=1,
      IFBLANK(
         _xldudf_CX_PUSH(AM94*fxVal_normal, CX_ENTITY, $B94, AM$11, AM$14, AM$75,),
         ""
      ),
      IF($I94=2,
         IFBLANK(
            _xldudf_CX_PUSH(AM94, CX_ENTITY, $B94, AM$11, AM$14, AM$75,),
            ""
         ),
         IF($I94=3,
            "",
            IFBLANK(
               _xldudf_CX_PUSH(AM94, CX_ENTITY, $B94, AM$11, AM$14, AM$75,),
               ""
            )
         )
      )
   )
)),"")</f>
        <v/>
      </c>
      <c r="DN94" s="2445" t="str" cm="1">
        <f t="array" aca="1" ref="DN94" ca="1">IFERROR(IF(AN94*fxVal_normal=_PL!AN94,"",IF(OR(AN94="", NOT(ISNUMBER(AN94)), ISERROR(AN94), $B94=""), "",
   IF($I94=1,
      IFBLANK(
         _xldudf_CX_PUSH(AN94*fxVal_normal, CX_ENTITY, $B94, AN$11, AN$14, AN$75,),
         ""
      ),
      IF($I94=2,
         IFBLANK(
            _xldudf_CX_PUSH(AN94, CX_ENTITY, $B94, AN$11, AN$14, AN$75,),
            ""
         ),
         IF($I94=3,
            "",
            IFBLANK(
               _xldudf_CX_PUSH(AN94, CX_ENTITY, $B94, AN$11, AN$14, AN$75,),
               ""
            )
         )
      )
   )
)),"")</f>
        <v/>
      </c>
      <c r="DO94" s="2445" t="str" cm="1">
        <f t="array" aca="1" ref="DO94" ca="1">IFERROR(IF(AO94*fxVal_normal=_PL!AO94,"",IF(OR(AO94="", NOT(ISNUMBER(AO94)), ISERROR(AO94), $B94=""), "",
   IF($I94=1,
      IFBLANK(
         _xldudf_CX_PUSH(AO94*fxVal_normal, CX_ENTITY, $B94, AO$11, AO$14, AO$75,),
         ""
      ),
      IF($I94=2,
         IFBLANK(
            _xldudf_CX_PUSH(AO94, CX_ENTITY, $B94, AO$11, AO$14, AO$75,),
            ""
         ),
         IF($I94=3,
            "",
            IFBLANK(
               _xldudf_CX_PUSH(AO94, CX_ENTITY, $B94, AO$11, AO$14, AO$75,),
               ""
            )
         )
      )
   )
)),"")</f>
        <v/>
      </c>
      <c r="DP94" s="2445" t="str" cm="1">
        <f t="array" aca="1" ref="DP94" ca="1">IFERROR(IF(AP94*fxVal_normal=_PL!AP94,"",IF(OR(AP94="", NOT(ISNUMBER(AP94)), ISERROR(AP94), $B94=""), "",
   IF($I94=1,
      IFBLANK(
         _xldudf_CX_PUSH(AP94*fxVal_normal, CX_ENTITY, $B94, AP$11, AP$14, AP$75,),
         ""
      ),
      IF($I94=2,
         IFBLANK(
            _xldudf_CX_PUSH(AP94, CX_ENTITY, $B94, AP$11, AP$14, AP$75,),
            ""
         ),
         IF($I94=3,
            "",
            IFBLANK(
               _xldudf_CX_PUSH(AP94, CX_ENTITY, $B94, AP$11, AP$14, AP$75,),
               ""
            )
         )
      )
   )
)),"")</f>
        <v/>
      </c>
      <c r="DQ94" s="2445" t="str" cm="1">
        <f t="array" aca="1" ref="DQ94" ca="1">IFERROR(IF(AQ94*fxVal_normal=_PL!AQ94,"",IF(OR(AQ94="", NOT(ISNUMBER(AQ94)), ISERROR(AQ94), $B94=""), "",
   IF($I94=1,
      IFBLANK(
         _xldudf_CX_PUSH(AQ94*fxVal_normal, CX_ENTITY, $B94, AQ$11, AQ$14, AQ$75,),
         ""
      ),
      IF($I94=2,
         IFBLANK(
            _xldudf_CX_PUSH(AQ94, CX_ENTITY, $B94, AQ$11, AQ$14, AQ$75,),
            ""
         ),
         IF($I94=3,
            "",
            IFBLANK(
               _xldudf_CX_PUSH(AQ94, CX_ENTITY, $B94, AQ$11, AQ$14, AQ$75,),
               ""
            )
         )
      )
   )
)),"")</f>
        <v/>
      </c>
      <c r="DR94" s="2445" t="str" cm="1">
        <f t="array" aca="1" ref="DR94" ca="1">IFERROR(IF(AR94*fxVal_normal=_PL!AR94,"",IF(OR(AR94="", NOT(ISNUMBER(AR94)), ISERROR(AR94), $B94=""), "",
   IF($I94=1,
      IFBLANK(
         _xldudf_CX_PUSH(AR94*fxVal_normal, CX_ENTITY, $B94, AR$11, AR$14, AR$75,),
         ""
      ),
      IF($I94=2,
         IFBLANK(
            _xldudf_CX_PUSH(AR94, CX_ENTITY, $B94, AR$11, AR$14, AR$75,),
            ""
         ),
         IF($I94=3,
            "",
            IFBLANK(
               _xldudf_CX_PUSH(AR94, CX_ENTITY, $B94, AR$11, AR$14, AR$75,),
               ""
            )
         )
      )
   )
)),"")</f>
        <v/>
      </c>
      <c r="DS94" s="2445" t="str" cm="1">
        <f t="array" aca="1" ref="DS94" ca="1">IFERROR(IF(AS94*fxVal_normal=_PL!AS94,"",IF(OR(AS94="", NOT(ISNUMBER(AS94)), ISERROR(AS94), $B94=""), "",
   IF($I94=1,
      IFBLANK(
         _xldudf_CX_PUSH(AS94*fxVal_normal, CX_ENTITY, $B94, AS$11, AS$14, AS$75,),
         ""
      ),
      IF($I94=2,
         IFBLANK(
            _xldudf_CX_PUSH(AS94, CX_ENTITY, $B94, AS$11, AS$14, AS$75,),
            ""
         ),
         IF($I94=3,
            "",
            IFBLANK(
               _xldudf_CX_PUSH(AS94, CX_ENTITY, $B94, AS$11, AS$14, AS$75,),
               ""
            )
         )
      )
   )
)),"")</f>
        <v/>
      </c>
      <c r="DT94" s="2445" t="str" cm="1">
        <f t="array" aca="1" ref="DT94" ca="1">IFERROR(IF(AT94*fxVal_normal=_PL!AT94,"",IF(OR(AT94="", NOT(ISNUMBER(AT94)), ISERROR(AT94), $B94=""), "",
   IF($I94=1,
      IFBLANK(
         _xldudf_CX_PUSH(AT94*fxVal_normal, CX_ENTITY, $B94, AT$11, AT$14, AT$75,),
         ""
      ),
      IF($I94=2,
         IFBLANK(
            _xldudf_CX_PUSH(AT94, CX_ENTITY, $B94, AT$11, AT$14, AT$75,),
            ""
         ),
         IF($I94=3,
            "",
            IFBLANK(
               _xldudf_CX_PUSH(AT94, CX_ENTITY, $B94, AT$11, AT$14, AT$75,),
               ""
            )
         )
      )
   )
)),"")</f>
        <v/>
      </c>
      <c r="DU94" s="2445" t="str" cm="1">
        <f t="array" aca="1" ref="DU94" ca="1">IFERROR(IF(AU94*fxVal_normal=_PL!AU94,"",IF(OR(AU94="", NOT(ISNUMBER(AU94)), ISERROR(AU94), $B94=""), "",
   IF($I94=1,
      IFBLANK(
         _xldudf_CX_PUSH(AU94*fxVal_normal, CX_ENTITY, $B94, AU$11, AU$14, AU$75,),
         ""
      ),
      IF($I94=2,
         IFBLANK(
            _xldudf_CX_PUSH(AU94, CX_ENTITY, $B94, AU$11, AU$14, AU$75,),
            ""
         ),
         IF($I94=3,
            "",
            IFBLANK(
               _xldudf_CX_PUSH(AU94, CX_ENTITY, $B94, AU$11, AU$14, AU$75,),
               ""
            )
         )
      )
   )
)),"")</f>
        <v/>
      </c>
      <c r="DV94" s="2445" t="str" cm="1">
        <f t="array" aca="1" ref="DV94" ca="1">IFERROR(IF(AV94*fxVal_normal=_PL!AV94,"",IF(OR(AV94="", NOT(ISNUMBER(AV94)), ISERROR(AV94), $B94=""), "",
   IF($I94=1,
      IFBLANK(
         _xldudf_CX_PUSH(AV94*fxVal_normal, CX_ENTITY, $B94, AV$11, AV$14, AV$75,),
         ""
      ),
      IF($I94=2,
         IFBLANK(
            _xldudf_CX_PUSH(AV94, CX_ENTITY, $B94, AV$11, AV$14, AV$75,),
            ""
         ),
         IF($I94=3,
            "",
            IFBLANK(
               _xldudf_CX_PUSH(AV94, CX_ENTITY, $B94, AV$11, AV$14, AV$75,),
               ""
            )
         )
      )
   )
)),"")</f>
        <v/>
      </c>
      <c r="DW94" s="2445" t="str" cm="1">
        <f t="array" aca="1" ref="DW94" ca="1">IFERROR(IF(AW94*fxVal_normal=_PL!AW94,"",IF(OR(AW94="", NOT(ISNUMBER(AW94)), ISERROR(AW94), $B94=""), "",
   IF($I94=1,
      IFBLANK(
         _xldudf_CX_PUSH(AW94*fxVal_normal, CX_ENTITY, $B94, AW$11, AW$14, AW$75,),
         ""
      ),
      IF($I94=2,
         IFBLANK(
            _xldudf_CX_PUSH(AW94, CX_ENTITY, $B94, AW$11, AW$14, AW$75,),
            ""
         ),
         IF($I94=3,
            "",
            IFBLANK(
               _xldudf_CX_PUSH(AW94, CX_ENTITY, $B94, AW$11, AW$14, AW$75,),
               ""
            )
         )
      )
   )
)),"")</f>
        <v/>
      </c>
      <c r="DX94" s="2445" t="str" cm="1">
        <f t="array" aca="1" ref="DX94" ca="1">IFERROR(IF(AX94*fxVal_normal=_PL!AX94,"",IF(OR(AX94="", NOT(ISNUMBER(AX94)), ISERROR(AX94), $B94=""), "",
   IF($I94=1,
      IFBLANK(
         _xldudf_CX_PUSH(AX94*fxVal_normal, CX_ENTITY, $B94, AX$11, AX$14, AX$75,),
         ""
      ),
      IF($I94=2,
         IFBLANK(
            _xldudf_CX_PUSH(AX94, CX_ENTITY, $B94, AX$11, AX$14, AX$75,),
            ""
         ),
         IF($I94=3,
            "",
            IFBLANK(
               _xldudf_CX_PUSH(AX94, CX_ENTITY, $B94, AX$11, AX$14, AX$75,),
               ""
            )
         )
      )
   )
)),"")</f>
        <v/>
      </c>
      <c r="DY94" s="2445" t="str" cm="1">
        <f t="array" aca="1" ref="DY94" ca="1">IFERROR(IF(AY94*fxVal_normal=_PL!AY94,"",IF(OR(AY94="", NOT(ISNUMBER(AY94)), ISERROR(AY94), $B94=""), "",
   IF($I94=1,
      IFBLANK(
         _xldudf_CX_PUSH(AY94*fxVal_normal, CX_ENTITY, $B94, AY$11, AY$14, AY$75,),
         ""
      ),
      IF($I94=2,
         IFBLANK(
            _xldudf_CX_PUSH(AY94, CX_ENTITY, $B94, AY$11, AY$14, AY$75,),
            ""
         ),
         IF($I94=3,
            "",
            IFBLANK(
               _xldudf_CX_PUSH(AY94, CX_ENTITY, $B94, AY$11, AY$14, AY$75,),
               ""
            )
         )
      )
   )
)),"")</f>
        <v/>
      </c>
      <c r="DZ94" s="2445" t="str" cm="1">
        <f t="array" aca="1" ref="DZ94" ca="1">IFERROR(IF(AZ94*fxVal_normal=_PL!AZ94,"",IF(OR(AZ94="", NOT(ISNUMBER(AZ94)), ISERROR(AZ94), $B94=""), "",
   IF($I94=1,
      IFBLANK(
         _xldudf_CX_PUSH(AZ94*fxVal_normal, CX_ENTITY, $B94, AZ$11, AZ$14, AZ$75,),
         ""
      ),
      IF($I94=2,
         IFBLANK(
            _xldudf_CX_PUSH(AZ94, CX_ENTITY, $B94, AZ$11, AZ$14, AZ$75,),
            ""
         ),
         IF($I94=3,
            "",
            IFBLANK(
               _xldudf_CX_PUSH(AZ94, CX_ENTITY, $B94, AZ$11, AZ$14, AZ$75,),
               ""
            )
         )
      )
   )
)),"")</f>
        <v/>
      </c>
      <c r="EA94" s="2445" t="str" cm="1">
        <f t="array" aca="1" ref="EA94" ca="1">IFERROR(IF(BA94*fxVal_normal=_PL!BA94,"",IF(OR(BA94="", NOT(ISNUMBER(BA94)), ISERROR(BA94), $B94=""), "",
   IF($I94=1,
      IFBLANK(
         _xldudf_CX_PUSH(BA94*fxVal_normal, CX_ENTITY, $B94, BA$11, BA$14, BA$75,),
         ""
      ),
      IF($I94=2,
         IFBLANK(
            _xldudf_CX_PUSH(BA94, CX_ENTITY, $B94, BA$11, BA$14, BA$75,),
            ""
         ),
         IF($I94=3,
            "",
            IFBLANK(
               _xldudf_CX_PUSH(BA94, CX_ENTITY, $B94, BA$11, BA$14, BA$75,),
               ""
            )
         )
      )
   )
)),"")</f>
        <v/>
      </c>
      <c r="EB94" s="2445" t="str" cm="1">
        <f t="array" aca="1" ref="EB94" ca="1">IFERROR(IF(BB94*fxVal_normal=_PL!BB94,"",IF(OR(BB94="", NOT(ISNUMBER(BB94)), ISERROR(BB94), $B94=""), "",
   IF($I94=1,
      IFBLANK(
         _xldudf_CX_PUSH(BB94*fxVal_normal, CX_ENTITY, $B94, BB$11, BB$14, BB$75,),
         ""
      ),
      IF($I94=2,
         IFBLANK(
            _xldudf_CX_PUSH(BB94, CX_ENTITY, $B94, BB$11, BB$14, BB$75,),
            ""
         ),
         IF($I94=3,
            "",
            IFBLANK(
               _xldudf_CX_PUSH(BB94, CX_ENTITY, $B94, BB$11, BB$14, BB$75,),
               ""
            )
         )
      )
   )
)),"")</f>
        <v/>
      </c>
      <c r="EC94" s="2445" t="str" cm="1">
        <f t="array" aca="1" ref="EC94" ca="1">IFERROR(IF(BC94*fxVal_normal=_PL!BC94,"",IF(OR(BC94="", NOT(ISNUMBER(BC94)), ISERROR(BC94), $B94=""), "",
   IF($I94=1,
      IFBLANK(
         _xldudf_CX_PUSH(BC94*fxVal_normal, CX_ENTITY, $B94, BC$11, BC$14, BC$75,),
         ""
      ),
      IF($I94=2,
         IFBLANK(
            _xldudf_CX_PUSH(BC94, CX_ENTITY, $B94, BC$11, BC$14, BC$75,),
            ""
         ),
         IF($I94=3,
            "",
            IFBLANK(
               _xldudf_CX_PUSH(BC94, CX_ENTITY, $B94, BC$11, BC$14, BC$75,),
               ""
            )
         )
      )
   )
)),"")</f>
        <v/>
      </c>
      <c r="ED94" s="2445" t="str" cm="1">
        <f t="array" aca="1" ref="ED94" ca="1">IFERROR(IF(BD94*fxVal_normal=_PL!BD94,"",IF(OR(BD94="", NOT(ISNUMBER(BD94)), ISERROR(BD94), $B94=""), "",
   IF($I94=1,
      IFBLANK(
         _xldudf_CX_PUSH(BD94*fxVal_normal, CX_ENTITY, $B94, BD$11, BD$14, BD$75,),
         ""
      ),
      IF($I94=2,
         IFBLANK(
            _xldudf_CX_PUSH(BD94, CX_ENTITY, $B94, BD$11, BD$14, BD$75,),
            ""
         ),
         IF($I94=3,
            "",
            IFBLANK(
               _xldudf_CX_PUSH(BD94, CX_ENTITY, $B94, BD$11, BD$14, BD$75,),
               ""
            )
         )
      )
   )
)),"")</f>
        <v/>
      </c>
      <c r="EE94" s="2445" t="str" cm="1">
        <f t="array" aca="1" ref="EE94" ca="1">IFERROR(IF(BE94*fxVal_normal=_PL!BE94,"",IF(OR(BE94="", NOT(ISNUMBER(BE94)), ISERROR(BE94), $B94=""), "",
   IF($I94=1,
      IFBLANK(
         _xldudf_CX_PUSH(BE94*fxVal_normal, CX_ENTITY, $B94, BE$11, BE$14, BE$75,),
         ""
      ),
      IF($I94=2,
         IFBLANK(
            _xldudf_CX_PUSH(BE94, CX_ENTITY, $B94, BE$11, BE$14, BE$75,),
            ""
         ),
         IF($I94=3,
            "",
            IFBLANK(
               _xldudf_CX_PUSH(BE94, CX_ENTITY, $B94, BE$11, BE$14, BE$75,),
               ""
            )
         )
      )
   )
)),"")</f>
        <v/>
      </c>
      <c r="EF94" s="2445" t="str" cm="1">
        <f t="array" aca="1" ref="EF94" ca="1">IFERROR(IF(BF94*fxVal_normal=_PL!BF94,"",IF(OR(BF94="", NOT(ISNUMBER(BF94)), ISERROR(BF94), $B94=""), "",
   IF($I94=1,
      IFBLANK(
         _xldudf_CX_PUSH(BF94*fxVal_normal, CX_ENTITY, $B94, BF$11, BF$14, BF$75,),
         ""
      ),
      IF($I94=2,
         IFBLANK(
            _xldudf_CX_PUSH(BF94, CX_ENTITY, $B94, BF$11, BF$14, BF$75,),
            ""
         ),
         IF($I94=3,
            "",
            IFBLANK(
               _xldudf_CX_PUSH(BF94, CX_ENTITY, $B94, BF$11, BF$14, BF$75,),
               ""
            )
         )
      )
   )
)),"")</f>
        <v/>
      </c>
      <c r="EG94" s="2445" t="str" cm="1">
        <f t="array" aca="1" ref="EG94" ca="1">IFERROR(IF(BG94*fxVal_normal=_PL!BG94,"",IF(OR(BG94="", NOT(ISNUMBER(BG94)), ISERROR(BG94), $B94=""), "",
   IF($I94=1,
      IFBLANK(
         _xldudf_CX_PUSH(BG94*fxVal_normal, CX_ENTITY, $B94, BG$11, BG$14, BG$75,),
         ""
      ),
      IF($I94=2,
         IFBLANK(
            _xldudf_CX_PUSH(BG94, CX_ENTITY, $B94, BG$11, BG$14, BG$75,),
            ""
         ),
         IF($I94=3,
            "",
            IFBLANK(
               _xldudf_CX_PUSH(BG94, CX_ENTITY, $B94, BG$11, BG$14, BG$75,),
               ""
            )
         )
      )
   )
)),"")</f>
        <v/>
      </c>
      <c r="EH94" s="2445" t="str" cm="1">
        <f t="array" aca="1" ref="EH94" ca="1">IFERROR(IF(BH94*fxVal_normal=_PL!BH94,"",IF(OR(BH94="", NOT(ISNUMBER(BH94)), ISERROR(BH94), $B94=""), "",
   IF($I94=1,
      IFBLANK(
         _xldudf_CX_PUSH(BH94*fxVal_normal, CX_ENTITY, $B94, BH$11, BH$14, BH$75,),
         ""
      ),
      IF($I94=2,
         IFBLANK(
            _xldudf_CX_PUSH(BH94, CX_ENTITY, $B94, BH$11, BH$14, BH$75,),
            ""
         ),
         IF($I94=3,
            "",
            IFBLANK(
               _xldudf_CX_PUSH(BH94, CX_ENTITY, $B94, BH$11, BH$14, BH$75,),
               ""
            )
         )
      )
   )
)),"")</f>
        <v/>
      </c>
      <c r="EI94" s="2445" t="str" cm="1">
        <f t="array" aca="1" ref="EI94" ca="1">IFERROR(IF(BI94*fxVal_normal=_PL!BI94,"",IF(OR(BI94="", NOT(ISNUMBER(BI94)), ISERROR(BI94), $B94=""), "",
   IF($I94=1,
      IFBLANK(
         _xldudf_CX_PUSH(BI94*fxVal_normal, CX_ENTITY, $B94, BI$11, BI$14, BI$75,),
         ""
      ),
      IF($I94=2,
         IFBLANK(
            _xldudf_CX_PUSH(BI94, CX_ENTITY, $B94, BI$11, BI$14, BI$75,),
            ""
         ),
         IF($I94=3,
            "",
            IFBLANK(
               _xldudf_CX_PUSH(BI94, CX_ENTITY, $B94, BI$11, BI$14, BI$75,),
               ""
            )
         )
      )
   )
)),"")</f>
        <v/>
      </c>
      <c r="EJ94" s="2445" t="str" cm="1">
        <f t="array" aca="1" ref="EJ94" ca="1">IFERROR(IF(BJ94*fxVal_normal=_PL!BJ94,"",IF(OR(BJ94="", NOT(ISNUMBER(BJ94)), ISERROR(BJ94), $B94=""), "",
   IF($I94=1,
      IFBLANK(
         _xldudf_CX_PUSH(BJ94*fxVal_normal, CX_ENTITY, $B94, BJ$11, BJ$14, BJ$75,),
         ""
      ),
      IF($I94=2,
         IFBLANK(
            _xldudf_CX_PUSH(BJ94, CX_ENTITY, $B94, BJ$11, BJ$14, BJ$75,),
            ""
         ),
         IF($I94=3,
            "",
            IFBLANK(
               _xldudf_CX_PUSH(BJ94, CX_ENTITY, $B94, BJ$11, BJ$14, BJ$75,),
               ""
            )
         )
      )
   )
)),"")</f>
        <v/>
      </c>
      <c r="EK94" s="2445" t="str" cm="1">
        <f t="array" aca="1" ref="EK94" ca="1">IFERROR(IF(BK94*fxVal_normal=_PL!BK94,"",IF(OR(BK94="", NOT(ISNUMBER(BK94)), ISERROR(BK94), $B94=""), "",
   IF($I94=1,
      IFBLANK(
         _xldudf_CX_PUSH(BK94*fxVal_normal, CX_ENTITY, $B94, BK$11, BK$14, BK$75,),
         ""
      ),
      IF($I94=2,
         IFBLANK(
            _xldudf_CX_PUSH(BK94, CX_ENTITY, $B94, BK$11, BK$14, BK$75,),
            ""
         ),
         IF($I94=3,
            "",
            IFBLANK(
               _xldudf_CX_PUSH(BK94, CX_ENTITY, $B94, BK$11, BK$14, BK$75,),
               ""
            )
         )
      )
   )
)),"")</f>
        <v/>
      </c>
      <c r="EL94" s="2445" t="str" cm="1">
        <f t="array" aca="1" ref="EL94" ca="1">IFERROR(IF(BL94*fxVal_normal=_PL!BL94,"",IF(OR(BL94="", NOT(ISNUMBER(BL94)), ISERROR(BL94), $B94=""), "",
   IF($I94=1,
      IFBLANK(
         _xldudf_CX_PUSH(BL94*fxVal_normal, CX_ENTITY, $B94, BL$11, BL$14, BL$75,),
         ""
      ),
      IF($I94=2,
         IFBLANK(
            _xldudf_CX_PUSH(BL94, CX_ENTITY, $B94, BL$11, BL$14, BL$75,),
            ""
         ),
         IF($I94=3,
            "",
            IFBLANK(
               _xldudf_CX_PUSH(BL94, CX_ENTITY, $B94, BL$11, BL$14, BL$75,),
               ""
            )
         )
      )
   )
)),"")</f>
        <v/>
      </c>
      <c r="EM94" s="2445" t="str" cm="1">
        <f t="array" aca="1" ref="EM94" ca="1">IFERROR(IF(BM94*fxVal_normal=_PL!BM94,"",IF(OR(BM94="", NOT(ISNUMBER(BM94)), ISERROR(BM94), $B94=""), "",
   IF($I94=1,
      IFBLANK(
         _xldudf_CX_PUSH(BM94*fxVal_normal, CX_ENTITY, $B94, BM$11, BM$14, BM$75,),
         ""
      ),
      IF($I94=2,
         IFBLANK(
            _xldudf_CX_PUSH(BM94, CX_ENTITY, $B94, BM$11, BM$14, BM$75,),
            ""
         ),
         IF($I94=3,
            "",
            IFBLANK(
               _xldudf_CX_PUSH(BM94, CX_ENTITY, $B94, BM$11, BM$14, BM$75,),
               ""
            )
         )
      )
   )
)),"")</f>
        <v/>
      </c>
      <c r="EN94" s="2445" t="str" cm="1">
        <f t="array" aca="1" ref="EN94" ca="1">IFERROR(IF(BN94*fxVal_normal=_PL!BN94,"",IF(OR(BN94="", NOT(ISNUMBER(BN94)), ISERROR(BN94), $B94=""), "",
   IF($I94=1,
      IFBLANK(
         _xldudf_CX_PUSH(BN94*fxVal_normal, CX_ENTITY, $B94, BN$11, BN$14, BN$75,),
         ""
      ),
      IF($I94=2,
         IFBLANK(
            _xldudf_CX_PUSH(BN94, CX_ENTITY, $B94, BN$11, BN$14, BN$75,),
            ""
         ),
         IF($I94=3,
            "",
            IFBLANK(
               _xldudf_CX_PUSH(BN94, CX_ENTITY, $B94, BN$11, BN$14, BN$75,),
               ""
            )
         )
      )
   )
)),"")</f>
        <v/>
      </c>
    </row>
    <row r="95" spans="1:144" ht="21" customHeight="1">
      <c r="A95" s="1625"/>
      <c r="B95" s="2501" t="str">
        <f ca="1">_xlfn.LET(
_xlpm.IsNotAttrDynamic, D95="",
_xlpm.Attr,_PL!F95,
_xlpm.NotInUse,Y95=D95,
_xlpm.RESULT, IF(_xlpm.IsNotAttrDynamic, _xlpm.Attr, IF( _xlpm.NotInUse, "", Y95)
),IF(_xlpm.RESULT ="", "", _xlpm.RESULT))</f>
        <v>Reported PBT</v>
      </c>
      <c r="C95" s="2501" t="str" cm="1">
        <f t="array" ref="C95">IFBLANK(_PL!C95,"")</f>
        <v>Reported PBT (Company View)</v>
      </c>
      <c r="D95" s="1548"/>
      <c r="E95" s="2440" t="e" cm="1">
        <f t="array" aca="1" ref="E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)($AD95:$CQ95, Z95)</f>
        <v>#NAME?</v>
      </c>
      <c r="F95" s="578"/>
      <c r="G95" s="578"/>
      <c r="H95" s="578">
        <v>2</v>
      </c>
      <c r="I95" s="578">
        <v>1</v>
      </c>
      <c r="J95" s="401" cm="1">
        <f t="array" ref="J95">IFBLANK( Z95,"")</f>
        <v>0</v>
      </c>
      <c r="K95" s="578" t="str">
        <f t="shared" si="39"/>
        <v>Yes</v>
      </c>
      <c r="L95" s="37"/>
      <c r="N95" s="158"/>
      <c r="O95" s="101"/>
      <c r="P95" s="52"/>
      <c r="Q95" s="101"/>
      <c r="R95" s="101"/>
      <c r="S95" s="101"/>
      <c r="T95" s="101"/>
      <c r="U95" s="39"/>
      <c r="V95" s="37"/>
      <c r="W95" s="91" t="str">
        <f t="shared" si="28"/>
        <v>Budget</v>
      </c>
      <c r="X95" s="2081">
        <f>_PL!X95</f>
        <v>0</v>
      </c>
      <c r="Y95" s="1134" t="e">
        <f t="shared" ca="1" si="36"/>
        <v>#NAME?</v>
      </c>
      <c r="Z95" s="198" cm="1">
        <f t="array" ref="Z95">_xlfn.SWITCH(
    TRUE,
    _PL!$L95=TRUE, 1,
    _PL!$L95=FALSE,-1,
    _PL!$L95=-1,0,
""
)</f>
        <v>0</v>
      </c>
      <c r="AA95" s="200"/>
      <c r="AB95" s="1134" t="str">
        <f>_PL!AB95</f>
        <v>Reported PBT</v>
      </c>
      <c r="AC95" s="275" t="str" cm="1">
        <f t="array" aca="1" ref="AC95" ca="1">_xlfn.LET(
_xlpm._termname, $AB95,
_xlpm._iconname, "find",
_xlpm._icon, fx_getIcon(_xlpm._iconname),
_xlpm._location, _xlfn.XLOOKUP(LOWER(_xlpm._termname), LOWER(tbl_acctDef[Term]),tbl_acctDef[Term]),
_xlpm._hyperlink, HYPERLINK("#"&amp;CELL("address",_xlpm._location), _xlpm._icon),
IFERROR(_xlpm._hyperlink,"")
)</f>
        <v/>
      </c>
      <c r="AD95" s="918">
        <f t="shared" ref="AD95:BN95" si="41">SUBTOTAL(9,AD76:AD94)-SUBTOTAL(9,AD82:AD87)-N(AD79)</f>
        <v>7</v>
      </c>
      <c r="AE95" s="918">
        <f t="shared" si="41"/>
        <v>7</v>
      </c>
      <c r="AF95" s="918">
        <f t="shared" si="41"/>
        <v>7</v>
      </c>
      <c r="AG95" s="918">
        <f t="shared" si="41"/>
        <v>7</v>
      </c>
      <c r="AH95" s="918">
        <f t="shared" si="41"/>
        <v>7</v>
      </c>
      <c r="AI95" s="918">
        <f t="shared" si="41"/>
        <v>7</v>
      </c>
      <c r="AJ95" s="918">
        <f t="shared" si="41"/>
        <v>7</v>
      </c>
      <c r="AK95" s="918">
        <f t="shared" si="41"/>
        <v>7</v>
      </c>
      <c r="AL95" s="918">
        <f t="shared" si="41"/>
        <v>7</v>
      </c>
      <c r="AM95" s="918">
        <f t="shared" si="41"/>
        <v>7</v>
      </c>
      <c r="AN95" s="918">
        <f t="shared" si="41"/>
        <v>7</v>
      </c>
      <c r="AO95" s="918">
        <f t="shared" si="41"/>
        <v>7</v>
      </c>
      <c r="AP95" s="918">
        <f t="shared" si="41"/>
        <v>7</v>
      </c>
      <c r="AQ95" s="918">
        <f t="shared" si="41"/>
        <v>7</v>
      </c>
      <c r="AR95" s="918">
        <f t="shared" si="41"/>
        <v>7</v>
      </c>
      <c r="AS95" s="918">
        <f t="shared" si="41"/>
        <v>7</v>
      </c>
      <c r="AT95" s="918">
        <f t="shared" si="41"/>
        <v>7</v>
      </c>
      <c r="AU95" s="918">
        <f t="shared" si="41"/>
        <v>7</v>
      </c>
      <c r="AV95" s="918">
        <f t="shared" si="41"/>
        <v>7</v>
      </c>
      <c r="AW95" s="918">
        <f t="shared" si="41"/>
        <v>7</v>
      </c>
      <c r="AX95" s="918">
        <f t="shared" si="41"/>
        <v>7</v>
      </c>
      <c r="AY95" s="918">
        <f t="shared" si="41"/>
        <v>7</v>
      </c>
      <c r="AZ95" s="918">
        <f t="shared" si="41"/>
        <v>7</v>
      </c>
      <c r="BA95" s="918">
        <f t="shared" si="41"/>
        <v>7</v>
      </c>
      <c r="BB95" s="918">
        <f t="shared" si="41"/>
        <v>7</v>
      </c>
      <c r="BC95" s="918">
        <f t="shared" si="41"/>
        <v>7</v>
      </c>
      <c r="BD95" s="918">
        <f t="shared" si="41"/>
        <v>7</v>
      </c>
      <c r="BE95" s="918">
        <f t="shared" si="41"/>
        <v>7</v>
      </c>
      <c r="BF95" s="918">
        <f t="shared" si="41"/>
        <v>7</v>
      </c>
      <c r="BG95" s="918">
        <f t="shared" si="41"/>
        <v>7</v>
      </c>
      <c r="BH95" s="918">
        <f t="shared" si="41"/>
        <v>7</v>
      </c>
      <c r="BI95" s="918">
        <f t="shared" si="41"/>
        <v>7</v>
      </c>
      <c r="BJ95" s="918">
        <f t="shared" si="41"/>
        <v>7</v>
      </c>
      <c r="BK95" s="918">
        <f t="shared" si="41"/>
        <v>7</v>
      </c>
      <c r="BL95" s="918">
        <f t="shared" si="41"/>
        <v>7</v>
      </c>
      <c r="BM95" s="918">
        <f t="shared" si="41"/>
        <v>7</v>
      </c>
      <c r="BN95" s="918">
        <f t="shared" si="41"/>
        <v>7</v>
      </c>
      <c r="BO95" s="2096"/>
      <c r="BP95" s="2096"/>
      <c r="BQ95" s="2096"/>
      <c r="BR95" s="2096"/>
      <c r="BS95" s="2096"/>
      <c r="BT95" s="2096"/>
      <c r="BU95" s="2096"/>
      <c r="BV95" s="2096"/>
      <c r="BW95" s="2096"/>
      <c r="BX95" s="2096"/>
      <c r="BY95" s="2096"/>
      <c r="BZ95" s="2096"/>
      <c r="CA95" s="34"/>
      <c r="CC95" s="33"/>
      <c r="CD95" s="1772" t="e" cm="1">
        <f t="array" aca="1" ref="CD95" ca="1">_xlfn.LET( _xlpm.CheckBlank, SUM(PL!$AD95:$BN95) = 0, IF(_xlpm.CheckBlank, "", SUM(_xlfn._xlws.FILTER(PL!$AD95:$BN95,(YEAR(PL!$AD$12:$BN$12)=PL!CD$12)*(array_timeline&lt;=PL!CD$11)))))</f>
        <v>#NAME?</v>
      </c>
      <c r="CE95" s="1772" t="e" cm="1">
        <f t="array" aca="1" ref="CE95" ca="1">_xlfn.LET( _xlpm.CheckBlank, SUM(PL!$AD95:$BN95) = 0, IF(_xlpm.CheckBlank, "", SUM(_xlfn._xlws.FILTER(PL!$AD95:$BN95,(YEAR(PL!$AD$12:$BN$12)=PL!CE$12)*(array_timeline&lt;=PL!CE$11)))))</f>
        <v>#NAME?</v>
      </c>
      <c r="CF95" s="88"/>
      <c r="CG95" s="1461" t="e" cm="1">
        <f t="array" aca="1" ref="CG95" ca="1">_xlfn.LET( _xlpm.CheckBlank, SUM(PL!$AD95:$BN95) =0, IF(_xlpm.CheckBlank, "", SUM(_xlfn._xlws.FILTER(PL!$AD95:$BN95,(YEAR(PL!$AD$12:$BN$12)=PL!CG$12)*(array_timeline&lt;=PL!CG$11)))))</f>
        <v>#NAME?</v>
      </c>
      <c r="CH95" s="1461" t="e" cm="1">
        <f t="array" aca="1" ref="CH95" ca="1">_xlfn.LET( _xlpm.CheckBlank, SUM(PL!$AD95:$BN95) =0, IF(_xlpm.CheckBlank, "", SUM(_xlfn._xlws.FILTER(PL!$AD95:$BN95,(YEAR(PL!$AD$12:$BN$12)=PL!CH$12)*(array_timeline&lt;=PL!CH$11)))))</f>
        <v>#NAME?</v>
      </c>
      <c r="CI95" s="88"/>
      <c r="CJ95" s="1461" cm="1">
        <f t="array" ref="CJ95">_xlfn.LET( _xlpm.CheckBlank, SUM(PL!$AD95:$BN95) = 0, IF(_xlpm.CheckBlank, "", SUM(_xlfn.TAKE(_xlfn.DROP(PL!$AD95:$BN95, ,-DATEDIFF(PL!CJ$11, val_asOfDate,"M")),1,-12))))</f>
        <v>84</v>
      </c>
      <c r="CK95" s="1461" cm="1">
        <f t="array" ref="CK95">_xlfn.LET( _xlpm.CheckBlank, SUM(PL!$AD95:$BN95) = 0, IF(_xlpm.CheckBlank, "", SUM(_xlfn.TAKE(_xlfn.DROP(PL!$AD95:$BN95, ,-DATEDIFF(PL!CK$11, val_asOfDate,"M")),1,-12))))</f>
        <v>84</v>
      </c>
      <c r="CL95" s="88"/>
      <c r="CM95" s="2446">
        <f t="shared" si="26"/>
        <v>7</v>
      </c>
      <c r="CN95" s="2446">
        <f t="shared" si="23"/>
        <v>7</v>
      </c>
      <c r="CO95" s="1169"/>
      <c r="CP95" s="2446">
        <f t="shared" si="27"/>
        <v>7</v>
      </c>
      <c r="CQ95" s="2446">
        <f t="shared" si="24"/>
        <v>7</v>
      </c>
      <c r="CR95" s="34"/>
      <c r="CS95" s="2056"/>
      <c r="CT95" s="2085" t="e" cm="1">
        <f t="array" aca="1" ref="CT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_xldudf_CX_PUSH(Y95,CX_ENTITY,C95,EOMONTH(val_asOfDate,0)),
       ""
     )
   )
)</f>
        <v>#NAME?</v>
      </c>
      <c r="CU95" s="2085" t="e" cm="1">
        <f t="array" aca="1" ref="CU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_xldudf_CX_PUSH(Y95,CX_ENTITY,C95,EOMONTH(val_asOfDate,1)),
       ""
     )
   )
)</f>
        <v>#NAME?</v>
      </c>
      <c r="CV95" s="2085" t="e" cm="1">
        <f t="array" aca="1" ref="CV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_xldudf_CX_PUSH(Y95,CX_ENTITY,C95,EOMONTH(val_asOfDate,2)),
       ""
     )
   )
)</f>
        <v>#NAME?</v>
      </c>
      <c r="CW95" s="2085" t="e" cm="1">
        <f t="array" aca="1" ref="CW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_xldudf_CX_PUSH(Y95,CX_ENTITY,C95,EOMONTH(val_asOfDate,3)),
       ""
     )
   )
)</f>
        <v>#NAME?</v>
      </c>
      <c r="CX95" s="2443"/>
      <c r="CY95" s="1880"/>
      <c r="CZ95" s="1880"/>
      <c r="DA95" s="1880"/>
      <c r="DB95" s="1880"/>
      <c r="DC95" s="2121"/>
      <c r="DD95" s="2445" t="str" cm="1">
        <f t="array" aca="1" ref="DD95" ca="1">IFERROR(IF(AD95*fxVal_normal=_PL!AD95,"",IF(OR(AD95="", NOT(ISNUMBER(AD95)), ISERROR(AD95), $B95=""), "",
   IF($I95=1,
      IFBLANK(
         _xldudf_CX_PUSH(AD95*fxVal_normal, CX_ENTITY, $B95, AD$11, AD$14, AD$75,),
         ""
      ),
      IF($I95=2,
         IFBLANK(
            _xldudf_CX_PUSH(AD95, CX_ENTITY, $B95, AD$11, AD$14, AD$75,),
            ""
         ),
         IF($I95=3,
            "",
            IFBLANK(
               _xldudf_CX_PUSH(AD95, CX_ENTITY, $B95, AD$11, AD$14, AD$75,),
               ""
            )
         )
      )
   )
)),"")</f>
        <v/>
      </c>
      <c r="DE95" s="2445" t="str" cm="1">
        <f t="array" aca="1" ref="DE95" ca="1">IFERROR(IF(AE95*fxVal_normal=_PL!AE95,"",IF(OR(AE95="", NOT(ISNUMBER(AE95)), ISERROR(AE95), $B95=""), "",
   IF($I95=1,
      IFBLANK(
         _xldudf_CX_PUSH(AE95*fxVal_normal, CX_ENTITY, $B95, AE$11, AE$14, AE$75,),
         ""
      ),
      IF($I95=2,
         IFBLANK(
            _xldudf_CX_PUSH(AE95, CX_ENTITY, $B95, AE$11, AE$14, AE$75,),
            ""
         ),
         IF($I95=3,
            "",
            IFBLANK(
               _xldudf_CX_PUSH(AE95, CX_ENTITY, $B95, AE$11, AE$14, AE$75,),
               ""
            )
         )
      )
   )
)),"")</f>
        <v/>
      </c>
      <c r="DF95" s="2445" t="str" cm="1">
        <f t="array" aca="1" ref="DF95" ca="1">IFERROR(IF(AF95*fxVal_normal=_PL!AF95,"",IF(OR(AF95="", NOT(ISNUMBER(AF95)), ISERROR(AF95), $B95=""), "",
   IF($I95=1,
      IFBLANK(
         _xldudf_CX_PUSH(AF95*fxVal_normal, CX_ENTITY, $B95, AF$11, AF$14, AF$75,),
         ""
      ),
      IF($I95=2,
         IFBLANK(
            _xldudf_CX_PUSH(AF95, CX_ENTITY, $B95, AF$11, AF$14, AF$75,),
            ""
         ),
         IF($I95=3,
            "",
            IFBLANK(
               _xldudf_CX_PUSH(AF95, CX_ENTITY, $B95, AF$11, AF$14, AF$75,),
               ""
            )
         )
      )
   )
)),"")</f>
        <v/>
      </c>
      <c r="DG95" s="2445" t="str" cm="1">
        <f t="array" aca="1" ref="DG95" ca="1">IFERROR(IF(AG95*fxVal_normal=_PL!AG95,"",IF(OR(AG95="", NOT(ISNUMBER(AG95)), ISERROR(AG95), $B95=""), "",
   IF($I95=1,
      IFBLANK(
         _xldudf_CX_PUSH(AG95*fxVal_normal, CX_ENTITY, $B95, AG$11, AG$14, AG$75,),
         ""
      ),
      IF($I95=2,
         IFBLANK(
            _xldudf_CX_PUSH(AG95, CX_ENTITY, $B95, AG$11, AG$14, AG$75,),
            ""
         ),
         IF($I95=3,
            "",
            IFBLANK(
               _xldudf_CX_PUSH(AG95, CX_ENTITY, $B95, AG$11, AG$14, AG$75,),
               ""
            )
         )
      )
   )
)),"")</f>
        <v/>
      </c>
      <c r="DH95" s="2445" t="str" cm="1">
        <f t="array" aca="1" ref="DH95" ca="1">IFERROR(IF(AH95*fxVal_normal=_PL!AH95,"",IF(OR(AH95="", NOT(ISNUMBER(AH95)), ISERROR(AH95), $B95=""), "",
   IF($I95=1,
      IFBLANK(
         _xldudf_CX_PUSH(AH95*fxVal_normal, CX_ENTITY, $B95, AH$11, AH$14, AH$75,),
         ""
      ),
      IF($I95=2,
         IFBLANK(
            _xldudf_CX_PUSH(AH95, CX_ENTITY, $B95, AH$11, AH$14, AH$75,),
            ""
         ),
         IF($I95=3,
            "",
            IFBLANK(
               _xldudf_CX_PUSH(AH95, CX_ENTITY, $B95, AH$11, AH$14, AH$75,),
               ""
            )
         )
      )
   )
)),"")</f>
        <v/>
      </c>
      <c r="DI95" s="2445" t="str" cm="1">
        <f t="array" aca="1" ref="DI95" ca="1">IFERROR(IF(AI95*fxVal_normal=_PL!AI95,"",IF(OR(AI95="", NOT(ISNUMBER(AI95)), ISERROR(AI95), $B95=""), "",
   IF($I95=1,
      IFBLANK(
         _xldudf_CX_PUSH(AI95*fxVal_normal, CX_ENTITY, $B95, AI$11, AI$14, AI$75,),
         ""
      ),
      IF($I95=2,
         IFBLANK(
            _xldudf_CX_PUSH(AI95, CX_ENTITY, $B95, AI$11, AI$14, AI$75,),
            ""
         ),
         IF($I95=3,
            "",
            IFBLANK(
               _xldudf_CX_PUSH(AI95, CX_ENTITY, $B95, AI$11, AI$14, AI$75,),
               ""
            )
         )
      )
   )
)),"")</f>
        <v/>
      </c>
      <c r="DJ95" s="2445" t="str" cm="1">
        <f t="array" aca="1" ref="DJ95" ca="1">IFERROR(IF(AJ95*fxVal_normal=_PL!AJ95,"",IF(OR(AJ95="", NOT(ISNUMBER(AJ95)), ISERROR(AJ95), $B95=""), "",
   IF($I95=1,
      IFBLANK(
         _xldudf_CX_PUSH(AJ95*fxVal_normal, CX_ENTITY, $B95, AJ$11, AJ$14, AJ$75,),
         ""
      ),
      IF($I95=2,
         IFBLANK(
            _xldudf_CX_PUSH(AJ95, CX_ENTITY, $B95, AJ$11, AJ$14, AJ$75,),
            ""
         ),
         IF($I95=3,
            "",
            IFBLANK(
               _xldudf_CX_PUSH(AJ95, CX_ENTITY, $B95, AJ$11, AJ$14, AJ$75,),
               ""
            )
         )
      )
   )
)),"")</f>
        <v/>
      </c>
      <c r="DK95" s="2445" t="str" cm="1">
        <f t="array" aca="1" ref="DK95" ca="1">IFERROR(IF(AK95*fxVal_normal=_PL!AK95,"",IF(OR(AK95="", NOT(ISNUMBER(AK95)), ISERROR(AK95), $B95=""), "",
   IF($I95=1,
      IFBLANK(
         _xldudf_CX_PUSH(AK95*fxVal_normal, CX_ENTITY, $B95, AK$11, AK$14, AK$75,),
         ""
      ),
      IF($I95=2,
         IFBLANK(
            _xldudf_CX_PUSH(AK95, CX_ENTITY, $B95, AK$11, AK$14, AK$75,),
            ""
         ),
         IF($I95=3,
            "",
            IFBLANK(
               _xldudf_CX_PUSH(AK95, CX_ENTITY, $B95, AK$11, AK$14, AK$75,),
               ""
            )
         )
      )
   )
)),"")</f>
        <v/>
      </c>
      <c r="DL95" s="2445" t="str" cm="1">
        <f t="array" aca="1" ref="DL95" ca="1">IFERROR(IF(AL95*fxVal_normal=_PL!AL95,"",IF(OR(AL95="", NOT(ISNUMBER(AL95)), ISERROR(AL95), $B95=""), "",
   IF($I95=1,
      IFBLANK(
         _xldudf_CX_PUSH(AL95*fxVal_normal, CX_ENTITY, $B95, AL$11, AL$14, AL$75,),
         ""
      ),
      IF($I95=2,
         IFBLANK(
            _xldudf_CX_PUSH(AL95, CX_ENTITY, $B95, AL$11, AL$14, AL$75,),
            ""
         ),
         IF($I95=3,
            "",
            IFBLANK(
               _xldudf_CX_PUSH(AL95, CX_ENTITY, $B95, AL$11, AL$14, AL$75,),
               ""
            )
         )
      )
   )
)),"")</f>
        <v/>
      </c>
      <c r="DM95" s="2445" t="str" cm="1">
        <f t="array" aca="1" ref="DM95" ca="1">IFERROR(IF(AM95*fxVal_normal=_PL!AM95,"",IF(OR(AM95="", NOT(ISNUMBER(AM95)), ISERROR(AM95), $B95=""), "",
   IF($I95=1,
      IFBLANK(
         _xldudf_CX_PUSH(AM95*fxVal_normal, CX_ENTITY, $B95, AM$11, AM$14, AM$75,),
         ""
      ),
      IF($I95=2,
         IFBLANK(
            _xldudf_CX_PUSH(AM95, CX_ENTITY, $B95, AM$11, AM$14, AM$75,),
            ""
         ),
         IF($I95=3,
            "",
            IFBLANK(
               _xldudf_CX_PUSH(AM95, CX_ENTITY, $B95, AM$11, AM$14, AM$75,),
               ""
            )
         )
      )
   )
)),"")</f>
        <v/>
      </c>
      <c r="DN95" s="2445" t="str" cm="1">
        <f t="array" aca="1" ref="DN95" ca="1">IFERROR(IF(AN95*fxVal_normal=_PL!AN95,"",IF(OR(AN95="", NOT(ISNUMBER(AN95)), ISERROR(AN95), $B95=""), "",
   IF($I95=1,
      IFBLANK(
         _xldudf_CX_PUSH(AN95*fxVal_normal, CX_ENTITY, $B95, AN$11, AN$14, AN$75,),
         ""
      ),
      IF($I95=2,
         IFBLANK(
            _xldudf_CX_PUSH(AN95, CX_ENTITY, $B95, AN$11, AN$14, AN$75,),
            ""
         ),
         IF($I95=3,
            "",
            IFBLANK(
               _xldudf_CX_PUSH(AN95, CX_ENTITY, $B95, AN$11, AN$14, AN$75,),
               ""
            )
         )
      )
   )
)),"")</f>
        <v/>
      </c>
      <c r="DO95" s="2445" t="str" cm="1">
        <f t="array" aca="1" ref="DO95" ca="1">IFERROR(IF(AO95*fxVal_normal=_PL!AO95,"",IF(OR(AO95="", NOT(ISNUMBER(AO95)), ISERROR(AO95), $B95=""), "",
   IF($I95=1,
      IFBLANK(
         _xldudf_CX_PUSH(AO95*fxVal_normal, CX_ENTITY, $B95, AO$11, AO$14, AO$75,),
         ""
      ),
      IF($I95=2,
         IFBLANK(
            _xldudf_CX_PUSH(AO95, CX_ENTITY, $B95, AO$11, AO$14, AO$75,),
            ""
         ),
         IF($I95=3,
            "",
            IFBLANK(
               _xldudf_CX_PUSH(AO95, CX_ENTITY, $B95, AO$11, AO$14, AO$75,),
               ""
            )
         )
      )
   )
)),"")</f>
        <v/>
      </c>
      <c r="DP95" s="2445" t="str" cm="1">
        <f t="array" aca="1" ref="DP95" ca="1">IFERROR(IF(AP95*fxVal_normal=_PL!AP95,"",IF(OR(AP95="", NOT(ISNUMBER(AP95)), ISERROR(AP95), $B95=""), "",
   IF($I95=1,
      IFBLANK(
         _xldudf_CX_PUSH(AP95*fxVal_normal, CX_ENTITY, $B95, AP$11, AP$14, AP$75,),
         ""
      ),
      IF($I95=2,
         IFBLANK(
            _xldudf_CX_PUSH(AP95, CX_ENTITY, $B95, AP$11, AP$14, AP$75,),
            ""
         ),
         IF($I95=3,
            "",
            IFBLANK(
               _xldudf_CX_PUSH(AP95, CX_ENTITY, $B95, AP$11, AP$14, AP$75,),
               ""
            )
         )
      )
   )
)),"")</f>
        <v/>
      </c>
      <c r="DQ95" s="2445" t="str" cm="1">
        <f t="array" aca="1" ref="DQ95" ca="1">IFERROR(IF(AQ95*fxVal_normal=_PL!AQ95,"",IF(OR(AQ95="", NOT(ISNUMBER(AQ95)), ISERROR(AQ95), $B95=""), "",
   IF($I95=1,
      IFBLANK(
         _xldudf_CX_PUSH(AQ95*fxVal_normal, CX_ENTITY, $B95, AQ$11, AQ$14, AQ$75,),
         ""
      ),
      IF($I95=2,
         IFBLANK(
            _xldudf_CX_PUSH(AQ95, CX_ENTITY, $B95, AQ$11, AQ$14, AQ$75,),
            ""
         ),
         IF($I95=3,
            "",
            IFBLANK(
               _xldudf_CX_PUSH(AQ95, CX_ENTITY, $B95, AQ$11, AQ$14, AQ$75,),
               ""
            )
         )
      )
   )
)),"")</f>
        <v/>
      </c>
      <c r="DR95" s="2445" t="str" cm="1">
        <f t="array" aca="1" ref="DR95" ca="1">IFERROR(IF(AR95*fxVal_normal=_PL!AR95,"",IF(OR(AR95="", NOT(ISNUMBER(AR95)), ISERROR(AR95), $B95=""), "",
   IF($I95=1,
      IFBLANK(
         _xldudf_CX_PUSH(AR95*fxVal_normal, CX_ENTITY, $B95, AR$11, AR$14, AR$75,),
         ""
      ),
      IF($I95=2,
         IFBLANK(
            _xldudf_CX_PUSH(AR95, CX_ENTITY, $B95, AR$11, AR$14, AR$75,),
            ""
         ),
         IF($I95=3,
            "",
            IFBLANK(
               _xldudf_CX_PUSH(AR95, CX_ENTITY, $B95, AR$11, AR$14, AR$75,),
               ""
            )
         )
      )
   )
)),"")</f>
        <v/>
      </c>
      <c r="DS95" s="2445" t="str" cm="1">
        <f t="array" aca="1" ref="DS95" ca="1">IFERROR(IF(AS95*fxVal_normal=_PL!AS95,"",IF(OR(AS95="", NOT(ISNUMBER(AS95)), ISERROR(AS95), $B95=""), "",
   IF($I95=1,
      IFBLANK(
         _xldudf_CX_PUSH(AS95*fxVal_normal, CX_ENTITY, $B95, AS$11, AS$14, AS$75,),
         ""
      ),
      IF($I95=2,
         IFBLANK(
            _xldudf_CX_PUSH(AS95, CX_ENTITY, $B95, AS$11, AS$14, AS$75,),
            ""
         ),
         IF($I95=3,
            "",
            IFBLANK(
               _xldudf_CX_PUSH(AS95, CX_ENTITY, $B95, AS$11, AS$14, AS$75,),
               ""
            )
         )
      )
   )
)),"")</f>
        <v/>
      </c>
      <c r="DT95" s="2445" t="str" cm="1">
        <f t="array" aca="1" ref="DT95" ca="1">IFERROR(IF(AT95*fxVal_normal=_PL!AT95,"",IF(OR(AT95="", NOT(ISNUMBER(AT95)), ISERROR(AT95), $B95=""), "",
   IF($I95=1,
      IFBLANK(
         _xldudf_CX_PUSH(AT95*fxVal_normal, CX_ENTITY, $B95, AT$11, AT$14, AT$75,),
         ""
      ),
      IF($I95=2,
         IFBLANK(
            _xldudf_CX_PUSH(AT95, CX_ENTITY, $B95, AT$11, AT$14, AT$75,),
            ""
         ),
         IF($I95=3,
            "",
            IFBLANK(
               _xldudf_CX_PUSH(AT95, CX_ENTITY, $B95, AT$11, AT$14, AT$75,),
               ""
            )
         )
      )
   )
)),"")</f>
        <v/>
      </c>
      <c r="DU95" s="2445" t="str" cm="1">
        <f t="array" aca="1" ref="DU95" ca="1">IFERROR(IF(AU95*fxVal_normal=_PL!AU95,"",IF(OR(AU95="", NOT(ISNUMBER(AU95)), ISERROR(AU95), $B95=""), "",
   IF($I95=1,
      IFBLANK(
         _xldudf_CX_PUSH(AU95*fxVal_normal, CX_ENTITY, $B95, AU$11, AU$14, AU$75,),
         ""
      ),
      IF($I95=2,
         IFBLANK(
            _xldudf_CX_PUSH(AU95, CX_ENTITY, $B95, AU$11, AU$14, AU$75,),
            ""
         ),
         IF($I95=3,
            "",
            IFBLANK(
               _xldudf_CX_PUSH(AU95, CX_ENTITY, $B95, AU$11, AU$14, AU$75,),
               ""
            )
         )
      )
   )
)),"")</f>
        <v/>
      </c>
      <c r="DV95" s="2445" t="str" cm="1">
        <f t="array" aca="1" ref="DV95" ca="1">IFERROR(IF(AV95*fxVal_normal=_PL!AV95,"",IF(OR(AV95="", NOT(ISNUMBER(AV95)), ISERROR(AV95), $B95=""), "",
   IF($I95=1,
      IFBLANK(
         _xldudf_CX_PUSH(AV95*fxVal_normal, CX_ENTITY, $B95, AV$11, AV$14, AV$75,),
         ""
      ),
      IF($I95=2,
         IFBLANK(
            _xldudf_CX_PUSH(AV95, CX_ENTITY, $B95, AV$11, AV$14, AV$75,),
            ""
         ),
         IF($I95=3,
            "",
            IFBLANK(
               _xldudf_CX_PUSH(AV95, CX_ENTITY, $B95, AV$11, AV$14, AV$75,),
               ""
            )
         )
      )
   )
)),"")</f>
        <v/>
      </c>
      <c r="DW95" s="2445" t="str" cm="1">
        <f t="array" aca="1" ref="DW95" ca="1">IFERROR(IF(AW95*fxVal_normal=_PL!AW95,"",IF(OR(AW95="", NOT(ISNUMBER(AW95)), ISERROR(AW95), $B95=""), "",
   IF($I95=1,
      IFBLANK(
         _xldudf_CX_PUSH(AW95*fxVal_normal, CX_ENTITY, $B95, AW$11, AW$14, AW$75,),
         ""
      ),
      IF($I95=2,
         IFBLANK(
            _xldudf_CX_PUSH(AW95, CX_ENTITY, $B95, AW$11, AW$14, AW$75,),
            ""
         ),
         IF($I95=3,
            "",
            IFBLANK(
               _xldudf_CX_PUSH(AW95, CX_ENTITY, $B95, AW$11, AW$14, AW$75,),
               ""
            )
         )
      )
   )
)),"")</f>
        <v/>
      </c>
      <c r="DX95" s="2445" t="str" cm="1">
        <f t="array" aca="1" ref="DX95" ca="1">IFERROR(IF(AX95*fxVal_normal=_PL!AX95,"",IF(OR(AX95="", NOT(ISNUMBER(AX95)), ISERROR(AX95), $B95=""), "",
   IF($I95=1,
      IFBLANK(
         _xldudf_CX_PUSH(AX95*fxVal_normal, CX_ENTITY, $B95, AX$11, AX$14, AX$75,),
         ""
      ),
      IF($I95=2,
         IFBLANK(
            _xldudf_CX_PUSH(AX95, CX_ENTITY, $B95, AX$11, AX$14, AX$75,),
            ""
         ),
         IF($I95=3,
            "",
            IFBLANK(
               _xldudf_CX_PUSH(AX95, CX_ENTITY, $B95, AX$11, AX$14, AX$75,),
               ""
            )
         )
      )
   )
)),"")</f>
        <v/>
      </c>
      <c r="DY95" s="2445" t="str" cm="1">
        <f t="array" aca="1" ref="DY95" ca="1">IFERROR(IF(AY95*fxVal_normal=_PL!AY95,"",IF(OR(AY95="", NOT(ISNUMBER(AY95)), ISERROR(AY95), $B95=""), "",
   IF($I95=1,
      IFBLANK(
         _xldudf_CX_PUSH(AY95*fxVal_normal, CX_ENTITY, $B95, AY$11, AY$14, AY$75,),
         ""
      ),
      IF($I95=2,
         IFBLANK(
            _xldudf_CX_PUSH(AY95, CX_ENTITY, $B95, AY$11, AY$14, AY$75,),
            ""
         ),
         IF($I95=3,
            "",
            IFBLANK(
               _xldudf_CX_PUSH(AY95, CX_ENTITY, $B95, AY$11, AY$14, AY$75,),
               ""
            )
         )
      )
   )
)),"")</f>
        <v/>
      </c>
      <c r="DZ95" s="2445" t="str" cm="1">
        <f t="array" aca="1" ref="DZ95" ca="1">IFERROR(IF(AZ95*fxVal_normal=_PL!AZ95,"",IF(OR(AZ95="", NOT(ISNUMBER(AZ95)), ISERROR(AZ95), $B95=""), "",
   IF($I95=1,
      IFBLANK(
         _xldudf_CX_PUSH(AZ95*fxVal_normal, CX_ENTITY, $B95, AZ$11, AZ$14, AZ$75,),
         ""
      ),
      IF($I95=2,
         IFBLANK(
            _xldudf_CX_PUSH(AZ95, CX_ENTITY, $B95, AZ$11, AZ$14, AZ$75,),
            ""
         ),
         IF($I95=3,
            "",
            IFBLANK(
               _xldudf_CX_PUSH(AZ95, CX_ENTITY, $B95, AZ$11, AZ$14, AZ$75,),
               ""
            )
         )
      )
   )
)),"")</f>
        <v/>
      </c>
      <c r="EA95" s="2445" t="str" cm="1">
        <f t="array" aca="1" ref="EA95" ca="1">IFERROR(IF(BA95*fxVal_normal=_PL!BA95,"",IF(OR(BA95="", NOT(ISNUMBER(BA95)), ISERROR(BA95), $B95=""), "",
   IF($I95=1,
      IFBLANK(
         _xldudf_CX_PUSH(BA95*fxVal_normal, CX_ENTITY, $B95, BA$11, BA$14, BA$75,),
         ""
      ),
      IF($I95=2,
         IFBLANK(
            _xldudf_CX_PUSH(BA95, CX_ENTITY, $B95, BA$11, BA$14, BA$75,),
            ""
         ),
         IF($I95=3,
            "",
            IFBLANK(
               _xldudf_CX_PUSH(BA95, CX_ENTITY, $B95, BA$11, BA$14, BA$75,),
               ""
            )
         )
      )
   )
)),"")</f>
        <v/>
      </c>
      <c r="EB95" s="2445" t="str" cm="1">
        <f t="array" aca="1" ref="EB95" ca="1">IFERROR(IF(BB95*fxVal_normal=_PL!BB95,"",IF(OR(BB95="", NOT(ISNUMBER(BB95)), ISERROR(BB95), $B95=""), "",
   IF($I95=1,
      IFBLANK(
         _xldudf_CX_PUSH(BB95*fxVal_normal, CX_ENTITY, $B95, BB$11, BB$14, BB$75,),
         ""
      ),
      IF($I95=2,
         IFBLANK(
            _xldudf_CX_PUSH(BB95, CX_ENTITY, $B95, BB$11, BB$14, BB$75,),
            ""
         ),
         IF($I95=3,
            "",
            IFBLANK(
               _xldudf_CX_PUSH(BB95, CX_ENTITY, $B95, BB$11, BB$14, BB$75,),
               ""
            )
         )
      )
   )
)),"")</f>
        <v/>
      </c>
      <c r="EC95" s="2445" t="str" cm="1">
        <f t="array" aca="1" ref="EC95" ca="1">IFERROR(IF(BC95*fxVal_normal=_PL!BC95,"",IF(OR(BC95="", NOT(ISNUMBER(BC95)), ISERROR(BC95), $B95=""), "",
   IF($I95=1,
      IFBLANK(
         _xldudf_CX_PUSH(BC95*fxVal_normal, CX_ENTITY, $B95, BC$11, BC$14, BC$75,),
         ""
      ),
      IF($I95=2,
         IFBLANK(
            _xldudf_CX_PUSH(BC95, CX_ENTITY, $B95, BC$11, BC$14, BC$75,),
            ""
         ),
         IF($I95=3,
            "",
            IFBLANK(
               _xldudf_CX_PUSH(BC95, CX_ENTITY, $B95, BC$11, BC$14, BC$75,),
               ""
            )
         )
      )
   )
)),"")</f>
        <v/>
      </c>
      <c r="ED95" s="2445" t="str" cm="1">
        <f t="array" aca="1" ref="ED95" ca="1">IFERROR(IF(BD95*fxVal_normal=_PL!BD95,"",IF(OR(BD95="", NOT(ISNUMBER(BD95)), ISERROR(BD95), $B95=""), "",
   IF($I95=1,
      IFBLANK(
         _xldudf_CX_PUSH(BD95*fxVal_normal, CX_ENTITY, $B95, BD$11, BD$14, BD$75,),
         ""
      ),
      IF($I95=2,
         IFBLANK(
            _xldudf_CX_PUSH(BD95, CX_ENTITY, $B95, BD$11, BD$14, BD$75,),
            ""
         ),
         IF($I95=3,
            "",
            IFBLANK(
               _xldudf_CX_PUSH(BD95, CX_ENTITY, $B95, BD$11, BD$14, BD$75,),
               ""
            )
         )
      )
   )
)),"")</f>
        <v/>
      </c>
      <c r="EE95" s="2445" t="str" cm="1">
        <f t="array" aca="1" ref="EE95" ca="1">IFERROR(IF(BE95*fxVal_normal=_PL!BE95,"",IF(OR(BE95="", NOT(ISNUMBER(BE95)), ISERROR(BE95), $B95=""), "",
   IF($I95=1,
      IFBLANK(
         _xldudf_CX_PUSH(BE95*fxVal_normal, CX_ENTITY, $B95, BE$11, BE$14, BE$75,),
         ""
      ),
      IF($I95=2,
         IFBLANK(
            _xldudf_CX_PUSH(BE95, CX_ENTITY, $B95, BE$11, BE$14, BE$75,),
            ""
         ),
         IF($I95=3,
            "",
            IFBLANK(
               _xldudf_CX_PUSH(BE95, CX_ENTITY, $B95, BE$11, BE$14, BE$75,),
               ""
            )
         )
      )
   )
)),"")</f>
        <v/>
      </c>
      <c r="EF95" s="2445" t="str" cm="1">
        <f t="array" aca="1" ref="EF95" ca="1">IFERROR(IF(BF95*fxVal_normal=_PL!BF95,"",IF(OR(BF95="", NOT(ISNUMBER(BF95)), ISERROR(BF95), $B95=""), "",
   IF($I95=1,
      IFBLANK(
         _xldudf_CX_PUSH(BF95*fxVal_normal, CX_ENTITY, $B95, BF$11, BF$14, BF$75,),
         ""
      ),
      IF($I95=2,
         IFBLANK(
            _xldudf_CX_PUSH(BF95, CX_ENTITY, $B95, BF$11, BF$14, BF$75,),
            ""
         ),
         IF($I95=3,
            "",
            IFBLANK(
               _xldudf_CX_PUSH(BF95, CX_ENTITY, $B95, BF$11, BF$14, BF$75,),
               ""
            )
         )
      )
   )
)),"")</f>
        <v/>
      </c>
      <c r="EG95" s="2445" t="str" cm="1">
        <f t="array" aca="1" ref="EG95" ca="1">IFERROR(IF(BG95*fxVal_normal=_PL!BG95,"",IF(OR(BG95="", NOT(ISNUMBER(BG95)), ISERROR(BG95), $B95=""), "",
   IF($I95=1,
      IFBLANK(
         _xldudf_CX_PUSH(BG95*fxVal_normal, CX_ENTITY, $B95, BG$11, BG$14, BG$75,),
         ""
      ),
      IF($I95=2,
         IFBLANK(
            _xldudf_CX_PUSH(BG95, CX_ENTITY, $B95, BG$11, BG$14, BG$75,),
            ""
         ),
         IF($I95=3,
            "",
            IFBLANK(
               _xldudf_CX_PUSH(BG95, CX_ENTITY, $B95, BG$11, BG$14, BG$75,),
               ""
            )
         )
      )
   )
)),"")</f>
        <v/>
      </c>
      <c r="EH95" s="2445" t="str" cm="1">
        <f t="array" aca="1" ref="EH95" ca="1">IFERROR(IF(BH95*fxVal_normal=_PL!BH95,"",IF(OR(BH95="", NOT(ISNUMBER(BH95)), ISERROR(BH95), $B95=""), "",
   IF($I95=1,
      IFBLANK(
         _xldudf_CX_PUSH(BH95*fxVal_normal, CX_ENTITY, $B95, BH$11, BH$14, BH$75,),
         ""
      ),
      IF($I95=2,
         IFBLANK(
            _xldudf_CX_PUSH(BH95, CX_ENTITY, $B95, BH$11, BH$14, BH$75,),
            ""
         ),
         IF($I95=3,
            "",
            IFBLANK(
               _xldudf_CX_PUSH(BH95, CX_ENTITY, $B95, BH$11, BH$14, BH$75,),
               ""
            )
         )
      )
   )
)),"")</f>
        <v/>
      </c>
      <c r="EI95" s="2445" t="str" cm="1">
        <f t="array" aca="1" ref="EI95" ca="1">IFERROR(IF(BI95*fxVal_normal=_PL!BI95,"",IF(OR(BI95="", NOT(ISNUMBER(BI95)), ISERROR(BI95), $B95=""), "",
   IF($I95=1,
      IFBLANK(
         _xldudf_CX_PUSH(BI95*fxVal_normal, CX_ENTITY, $B95, BI$11, BI$14, BI$75,),
         ""
      ),
      IF($I95=2,
         IFBLANK(
            _xldudf_CX_PUSH(BI95, CX_ENTITY, $B95, BI$11, BI$14, BI$75,),
            ""
         ),
         IF($I95=3,
            "",
            IFBLANK(
               _xldudf_CX_PUSH(BI95, CX_ENTITY, $B95, BI$11, BI$14, BI$75,),
               ""
            )
         )
      )
   )
)),"")</f>
        <v/>
      </c>
      <c r="EJ95" s="2445" t="str" cm="1">
        <f t="array" aca="1" ref="EJ95" ca="1">IFERROR(IF(BJ95*fxVal_normal=_PL!BJ95,"",IF(OR(BJ95="", NOT(ISNUMBER(BJ95)), ISERROR(BJ95), $B95=""), "",
   IF($I95=1,
      IFBLANK(
         _xldudf_CX_PUSH(BJ95*fxVal_normal, CX_ENTITY, $B95, BJ$11, BJ$14, BJ$75,),
         ""
      ),
      IF($I95=2,
         IFBLANK(
            _xldudf_CX_PUSH(BJ95, CX_ENTITY, $B95, BJ$11, BJ$14, BJ$75,),
            ""
         ),
         IF($I95=3,
            "",
            IFBLANK(
               _xldudf_CX_PUSH(BJ95, CX_ENTITY, $B95, BJ$11, BJ$14, BJ$75,),
               ""
            )
         )
      )
   )
)),"")</f>
        <v/>
      </c>
      <c r="EK95" s="2445" t="str" cm="1">
        <f t="array" aca="1" ref="EK95" ca="1">IFERROR(IF(BK95*fxVal_normal=_PL!BK95,"",IF(OR(BK95="", NOT(ISNUMBER(BK95)), ISERROR(BK95), $B95=""), "",
   IF($I95=1,
      IFBLANK(
         _xldudf_CX_PUSH(BK95*fxVal_normal, CX_ENTITY, $B95, BK$11, BK$14, BK$75,),
         ""
      ),
      IF($I95=2,
         IFBLANK(
            _xldudf_CX_PUSH(BK95, CX_ENTITY, $B95, BK$11, BK$14, BK$75,),
            ""
         ),
         IF($I95=3,
            "",
            IFBLANK(
               _xldudf_CX_PUSH(BK95, CX_ENTITY, $B95, BK$11, BK$14, BK$75,),
               ""
            )
         )
      )
   )
)),"")</f>
        <v/>
      </c>
      <c r="EL95" s="2445" t="str" cm="1">
        <f t="array" aca="1" ref="EL95" ca="1">IFERROR(IF(BL95*fxVal_normal=_PL!BL95,"",IF(OR(BL95="", NOT(ISNUMBER(BL95)), ISERROR(BL95), $B95=""), "",
   IF($I95=1,
      IFBLANK(
         _xldudf_CX_PUSH(BL95*fxVal_normal, CX_ENTITY, $B95, BL$11, BL$14, BL$75,),
         ""
      ),
      IF($I95=2,
         IFBLANK(
            _xldudf_CX_PUSH(BL95, CX_ENTITY, $B95, BL$11, BL$14, BL$75,),
            ""
         ),
         IF($I95=3,
            "",
            IFBLANK(
               _xldudf_CX_PUSH(BL95, CX_ENTITY, $B95, BL$11, BL$14, BL$75,),
               ""
            )
         )
      )
   )
)),"")</f>
        <v/>
      </c>
      <c r="EM95" s="2445" t="str" cm="1">
        <f t="array" aca="1" ref="EM95" ca="1">IFERROR(IF(BM95*fxVal_normal=_PL!BM95,"",IF(OR(BM95="", NOT(ISNUMBER(BM95)), ISERROR(BM95), $B95=""), "",
   IF($I95=1,
      IFBLANK(
         _xldudf_CX_PUSH(BM95*fxVal_normal, CX_ENTITY, $B95, BM$11, BM$14, BM$75,),
         ""
      ),
      IF($I95=2,
         IFBLANK(
            _xldudf_CX_PUSH(BM95, CX_ENTITY, $B95, BM$11, BM$14, BM$75,),
            ""
         ),
         IF($I95=3,
            "",
            IFBLANK(
               _xldudf_CX_PUSH(BM95, CX_ENTITY, $B95, BM$11, BM$14, BM$75,),
               ""
            )
         )
      )
   )
)),"")</f>
        <v/>
      </c>
      <c r="EN95" s="2445" t="str" cm="1">
        <f t="array" aca="1" ref="EN95" ca="1">IFERROR(IF(BN95*fxVal_normal=_PL!BN95,"",IF(OR(BN95="", NOT(ISNUMBER(BN95)), ISERROR(BN95), $B95=""), "",
   IF($I95=1,
      IFBLANK(
         _xldudf_CX_PUSH(BN95*fxVal_normal, CX_ENTITY, $B95, BN$11, BN$14, BN$75,),
         ""
      ),
      IF($I95=2,
         IFBLANK(
            _xldudf_CX_PUSH(BN95, CX_ENTITY, $B95, BN$11, BN$14, BN$75,),
            ""
         ),
         IF($I95=3,
            "",
            IFBLANK(
               _xldudf_CX_PUSH(BN95, CX_ENTITY, $B95, BN$11, BN$14, BN$75,),
               ""
            )
         )
      )
   )
)),"")</f>
        <v/>
      </c>
    </row>
    <row r="96" spans="1:144" ht="21" customHeight="1">
      <c r="A96" s="1625"/>
      <c r="B96" s="2501" t="str">
        <f>_xlfn.LET(
_xlpm.IsNotAttrDynamic, D96="",
_xlpm.Attr,_PL!F96,
_xlpm.NotInUse,Y96=D96,
_xlpm.RESULT, IF(_xlpm.IsNotAttrDynamic, _xlpm.Attr, IF( _xlpm.NotInUse, "", Y96)
),IF(_xlpm.RESULT ="", "", _xlpm.RESULT))</f>
        <v>Tax</v>
      </c>
      <c r="C96" s="2501" t="str" cm="1">
        <f t="array" ref="C96">IFBLANK(_PL!C96,"")</f>
        <v>Tax (Company View)</v>
      </c>
      <c r="D96" s="1548"/>
      <c r="E96" s="2440" t="e" cm="1">
        <f t="array" aca="1" ref="E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)($AD96:$CQ96, Z96)</f>
        <v>#NAME?</v>
      </c>
      <c r="F96" s="578"/>
      <c r="G96" s="578"/>
      <c r="H96" s="578">
        <v>0</v>
      </c>
      <c r="I96" s="578">
        <v>1</v>
      </c>
      <c r="J96" s="401" cm="1">
        <f t="array" ref="J96">IFBLANK( Z96,"")</f>
        <v>1</v>
      </c>
      <c r="K96" s="578" t="str">
        <f t="shared" si="39"/>
        <v>Yes</v>
      </c>
      <c r="L96" s="37"/>
      <c r="N96" s="158"/>
      <c r="O96" s="101"/>
      <c r="P96" s="52"/>
      <c r="Q96" s="101"/>
      <c r="R96" s="101"/>
      <c r="S96" s="101"/>
      <c r="T96" s="101"/>
      <c r="U96" s="39"/>
      <c r="V96" s="37"/>
      <c r="W96" s="91" t="str">
        <f t="shared" si="28"/>
        <v>Budget</v>
      </c>
      <c r="X96" s="2081">
        <f>_PL!X96</f>
        <v>-1</v>
      </c>
      <c r="Y96" s="1134">
        <f t="shared" si="36"/>
        <v>2</v>
      </c>
      <c r="Z96" s="198" cm="1">
        <f t="array" ref="Z96">_xlfn.SWITCH(
    TRUE,
    _PL!$L96=TRUE, 1,
    _PL!$L96=FALSE,-1,
    _PL!$L96=-1,0,
""
)</f>
        <v>1</v>
      </c>
      <c r="AA96" s="200"/>
      <c r="AB96" s="1134" t="str">
        <f>_PL!AB96</f>
        <v>Tax</v>
      </c>
      <c r="AC96" s="275" t="str" cm="1">
        <f t="array" aca="1" ref="AC96" ca="1">_xlfn.LET(
_xlpm._termname, $AB96,
_xlpm._iconname, "find",
_xlpm._icon, fx_getIcon(_xlpm._iconname),
_xlpm._location, _xlfn.XLOOKUP(LOWER(_xlpm._termname), LOWER(tbl_acctDef[Term]),tbl_acctDef[Term]),
_xlpm._hyperlink, HYPERLINK("#"&amp;CELL("address",_xlpm._location), _xlpm._icon),
IFERROR(_xlpm._hyperlink,"")
)</f>
        <v/>
      </c>
      <c r="AD96" s="2441">
        <v>1</v>
      </c>
      <c r="AE96" s="2441">
        <v>1</v>
      </c>
      <c r="AF96" s="2441">
        <v>1</v>
      </c>
      <c r="AG96" s="2441">
        <v>1</v>
      </c>
      <c r="AH96" s="2441">
        <v>1</v>
      </c>
      <c r="AI96" s="2441">
        <v>1</v>
      </c>
      <c r="AJ96" s="2441">
        <v>1</v>
      </c>
      <c r="AK96" s="2441">
        <v>1</v>
      </c>
      <c r="AL96" s="2441">
        <v>1</v>
      </c>
      <c r="AM96" s="2441">
        <v>1</v>
      </c>
      <c r="AN96" s="2441">
        <v>1</v>
      </c>
      <c r="AO96" s="2441">
        <v>1</v>
      </c>
      <c r="AP96" s="2441">
        <v>1</v>
      </c>
      <c r="AQ96" s="2441">
        <v>1</v>
      </c>
      <c r="AR96" s="2441">
        <v>1</v>
      </c>
      <c r="AS96" s="2441">
        <v>1</v>
      </c>
      <c r="AT96" s="2441">
        <v>1</v>
      </c>
      <c r="AU96" s="2441">
        <v>1</v>
      </c>
      <c r="AV96" s="2441">
        <v>1</v>
      </c>
      <c r="AW96" s="2441">
        <v>1</v>
      </c>
      <c r="AX96" s="2441">
        <v>1</v>
      </c>
      <c r="AY96" s="2441">
        <v>1</v>
      </c>
      <c r="AZ96" s="2441">
        <v>1</v>
      </c>
      <c r="BA96" s="2441">
        <v>1</v>
      </c>
      <c r="BB96" s="2441">
        <v>1</v>
      </c>
      <c r="BC96" s="2441">
        <v>1</v>
      </c>
      <c r="BD96" s="2441">
        <v>1</v>
      </c>
      <c r="BE96" s="2441">
        <v>1</v>
      </c>
      <c r="BF96" s="2441">
        <v>1</v>
      </c>
      <c r="BG96" s="2441">
        <v>1</v>
      </c>
      <c r="BH96" s="2441">
        <v>1</v>
      </c>
      <c r="BI96" s="2441">
        <v>1</v>
      </c>
      <c r="BJ96" s="2441">
        <v>1</v>
      </c>
      <c r="BK96" s="2441">
        <v>1</v>
      </c>
      <c r="BL96" s="2441">
        <v>1</v>
      </c>
      <c r="BM96" s="2441">
        <v>1</v>
      </c>
      <c r="BN96" s="2441">
        <v>1</v>
      </c>
      <c r="BO96" s="2442"/>
      <c r="BP96" s="2442"/>
      <c r="BQ96" s="2442"/>
      <c r="BR96" s="2442"/>
      <c r="BS96" s="2442"/>
      <c r="BT96" s="2442"/>
      <c r="BU96" s="2442"/>
      <c r="BV96" s="2442"/>
      <c r="BW96" s="2442"/>
      <c r="BX96" s="2442"/>
      <c r="BY96" s="2442"/>
      <c r="BZ96" s="2442"/>
      <c r="CA96" s="34"/>
      <c r="CC96" s="33"/>
      <c r="CD96" s="1772" t="e" cm="1">
        <f t="array" aca="1" ref="CD96" ca="1">_xlfn.LET( _xlpm.CheckBlank, SUM(PL!$AD96:$BN96) = 0, IF(_xlpm.CheckBlank, "", SUM(_xlfn._xlws.FILTER(PL!$AD96:$BN96,(YEAR(PL!$AD$12:$BN$12)=PL!CD$12)*(array_timeline&lt;=PL!CD$11)))))</f>
        <v>#NAME?</v>
      </c>
      <c r="CE96" s="1772" t="e" cm="1">
        <f t="array" aca="1" ref="CE96" ca="1">_xlfn.LET( _xlpm.CheckBlank, SUM(PL!$AD96:$BN96) = 0, IF(_xlpm.CheckBlank, "", SUM(_xlfn._xlws.FILTER(PL!$AD96:$BN96,(YEAR(PL!$AD$12:$BN$12)=PL!CE$12)*(array_timeline&lt;=PL!CE$11)))))</f>
        <v>#NAME?</v>
      </c>
      <c r="CF96" s="88"/>
      <c r="CG96" s="1461" t="e" cm="1">
        <f t="array" aca="1" ref="CG96" ca="1">_xlfn.LET( _xlpm.CheckBlank, SUM(PL!$AD96:$BN96) =0, IF(_xlpm.CheckBlank, "", SUM(_xlfn._xlws.FILTER(PL!$AD96:$BN96,(YEAR(PL!$AD$12:$BN$12)=PL!CG$12)*(array_timeline&lt;=PL!CG$11)))))</f>
        <v>#NAME?</v>
      </c>
      <c r="CH96" s="1461" t="e" cm="1">
        <f t="array" aca="1" ref="CH96" ca="1">_xlfn.LET( _xlpm.CheckBlank, SUM(PL!$AD96:$BN96) =0, IF(_xlpm.CheckBlank, "", SUM(_xlfn._xlws.FILTER(PL!$AD96:$BN96,(YEAR(PL!$AD$12:$BN$12)=PL!CH$12)*(array_timeline&lt;=PL!CH$11)))))</f>
        <v>#NAME?</v>
      </c>
      <c r="CI96" s="88"/>
      <c r="CJ96" s="1461" cm="1">
        <f t="array" ref="CJ96">_xlfn.LET( _xlpm.CheckBlank, SUM(PL!$AD96:$BN96) = 0, IF(_xlpm.CheckBlank, "", SUM(_xlfn.TAKE(_xlfn.DROP(PL!$AD96:$BN96, ,-DATEDIFF(PL!CJ$11, val_asOfDate,"M")),1,-12))))</f>
        <v>12</v>
      </c>
      <c r="CK96" s="1461" cm="1">
        <f t="array" ref="CK96">_xlfn.LET( _xlpm.CheckBlank, SUM(PL!$AD96:$BN96) = 0, IF(_xlpm.CheckBlank, "", SUM(_xlfn.TAKE(_xlfn.DROP(PL!$AD96:$BN96, ,-DATEDIFF(PL!CK$11, val_asOfDate,"M")),1,-12))))</f>
        <v>12</v>
      </c>
      <c r="CL96" s="88"/>
      <c r="CM96" s="2504">
        <f t="shared" si="26"/>
        <v>1</v>
      </c>
      <c r="CN96" s="2504">
        <f t="shared" si="23"/>
        <v>1</v>
      </c>
      <c r="CO96" s="1169"/>
      <c r="CP96" s="2504">
        <f t="shared" si="27"/>
        <v>1</v>
      </c>
      <c r="CQ96" s="2504">
        <f t="shared" si="24"/>
        <v>1</v>
      </c>
      <c r="CR96" s="34"/>
      <c r="CS96" s="2056"/>
      <c r="CT96" s="2085" t="e" cm="1">
        <f t="array" aca="1" ref="CT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_xldudf_CX_PUSH(Y96,CX_ENTITY,C96,EOMONTH(val_asOfDate,0)),
       ""
     )
   )
)</f>
        <v>#NAME?</v>
      </c>
      <c r="CU96" s="2085" t="e" cm="1">
        <f t="array" aca="1" ref="CU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_xldudf_CX_PUSH(Y96,CX_ENTITY,C96,EOMONTH(val_asOfDate,1)),
       ""
     )
   )
)</f>
        <v>#NAME?</v>
      </c>
      <c r="CV96" s="2085" t="e" cm="1">
        <f t="array" aca="1" ref="CV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_xldudf_CX_PUSH(Y96,CX_ENTITY,C96,EOMONTH(val_asOfDate,2)),
       ""
     )
   )
)</f>
        <v>#NAME?</v>
      </c>
      <c r="CW96" s="2085" t="e" cm="1">
        <f t="array" aca="1" ref="CW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_xldudf_CX_PUSH(Y96,CX_ENTITY,C96,EOMONTH(val_asOfDate,3)),
       ""
     )
   )
)</f>
        <v>#NAME?</v>
      </c>
      <c r="CX96" s="2443"/>
      <c r="CY96" s="1880"/>
      <c r="CZ96" s="1880"/>
      <c r="DA96" s="1880"/>
      <c r="DB96" s="1880"/>
      <c r="DC96" s="2121"/>
      <c r="DD96" s="2445" t="str" cm="1">
        <f t="array" aca="1" ref="DD96" ca="1">IFERROR(IF(AD96*fxVal_normal=_PL!AD96,"",IF(OR(AD96="", NOT(ISNUMBER(AD96)), ISERROR(AD96), $B96=""), "",
   IF($I96=1,
      IFBLANK(
         _xldudf_CX_PUSH(AD96*fxVal_normal, CX_ENTITY, $B96, AD$11, AD$14, AD$75,),
         ""
      ),
      IF($I96=2,
         IFBLANK(
            _xldudf_CX_PUSH(AD96, CX_ENTITY, $B96, AD$11, AD$14, AD$75,),
            ""
         ),
         IF($I96=3,
            "",
            IFBLANK(
               _xldudf_CX_PUSH(AD96, CX_ENTITY, $B96, AD$11, AD$14, AD$75,),
               ""
            )
         )
      )
   )
)),"")</f>
        <v/>
      </c>
      <c r="DE96" s="2445" t="str" cm="1">
        <f t="array" aca="1" ref="DE96" ca="1">IFERROR(IF(AE96*fxVal_normal=_PL!AE96,"",IF(OR(AE96="", NOT(ISNUMBER(AE96)), ISERROR(AE96), $B96=""), "",
   IF($I96=1,
      IFBLANK(
         _xldudf_CX_PUSH(AE96*fxVal_normal, CX_ENTITY, $B96, AE$11, AE$14, AE$75,),
         ""
      ),
      IF($I96=2,
         IFBLANK(
            _xldudf_CX_PUSH(AE96, CX_ENTITY, $B96, AE$11, AE$14, AE$75,),
            ""
         ),
         IF($I96=3,
            "",
            IFBLANK(
               _xldudf_CX_PUSH(AE96, CX_ENTITY, $B96, AE$11, AE$14, AE$75,),
               ""
            )
         )
      )
   )
)),"")</f>
        <v/>
      </c>
      <c r="DF96" s="2445" t="str" cm="1">
        <f t="array" aca="1" ref="DF96" ca="1">IFERROR(IF(AF96*fxVal_normal=_PL!AF96,"",IF(OR(AF96="", NOT(ISNUMBER(AF96)), ISERROR(AF96), $B96=""), "",
   IF($I96=1,
      IFBLANK(
         _xldudf_CX_PUSH(AF96*fxVal_normal, CX_ENTITY, $B96, AF$11, AF$14, AF$75,),
         ""
      ),
      IF($I96=2,
         IFBLANK(
            _xldudf_CX_PUSH(AF96, CX_ENTITY, $B96, AF$11, AF$14, AF$75,),
            ""
         ),
         IF($I96=3,
            "",
            IFBLANK(
               _xldudf_CX_PUSH(AF96, CX_ENTITY, $B96, AF$11, AF$14, AF$75,),
               ""
            )
         )
      )
   )
)),"")</f>
        <v/>
      </c>
      <c r="DG96" s="2445" t="str" cm="1">
        <f t="array" aca="1" ref="DG96" ca="1">IFERROR(IF(AG96*fxVal_normal=_PL!AG96,"",IF(OR(AG96="", NOT(ISNUMBER(AG96)), ISERROR(AG96), $B96=""), "",
   IF($I96=1,
      IFBLANK(
         _xldudf_CX_PUSH(AG96*fxVal_normal, CX_ENTITY, $B96, AG$11, AG$14, AG$75,),
         ""
      ),
      IF($I96=2,
         IFBLANK(
            _xldudf_CX_PUSH(AG96, CX_ENTITY, $B96, AG$11, AG$14, AG$75,),
            ""
         ),
         IF($I96=3,
            "",
            IFBLANK(
               _xldudf_CX_PUSH(AG96, CX_ENTITY, $B96, AG$11, AG$14, AG$75,),
               ""
            )
         )
      )
   )
)),"")</f>
        <v/>
      </c>
      <c r="DH96" s="2445" t="str" cm="1">
        <f t="array" aca="1" ref="DH96" ca="1">IFERROR(IF(AH96*fxVal_normal=_PL!AH96,"",IF(OR(AH96="", NOT(ISNUMBER(AH96)), ISERROR(AH96), $B96=""), "",
   IF($I96=1,
      IFBLANK(
         _xldudf_CX_PUSH(AH96*fxVal_normal, CX_ENTITY, $B96, AH$11, AH$14, AH$75,),
         ""
      ),
      IF($I96=2,
         IFBLANK(
            _xldudf_CX_PUSH(AH96, CX_ENTITY, $B96, AH$11, AH$14, AH$75,),
            ""
         ),
         IF($I96=3,
            "",
            IFBLANK(
               _xldudf_CX_PUSH(AH96, CX_ENTITY, $B96, AH$11, AH$14, AH$75,),
               ""
            )
         )
      )
   )
)),"")</f>
        <v/>
      </c>
      <c r="DI96" s="2445" t="str" cm="1">
        <f t="array" aca="1" ref="DI96" ca="1">IFERROR(IF(AI96*fxVal_normal=_PL!AI96,"",IF(OR(AI96="", NOT(ISNUMBER(AI96)), ISERROR(AI96), $B96=""), "",
   IF($I96=1,
      IFBLANK(
         _xldudf_CX_PUSH(AI96*fxVal_normal, CX_ENTITY, $B96, AI$11, AI$14, AI$75,),
         ""
      ),
      IF($I96=2,
         IFBLANK(
            _xldudf_CX_PUSH(AI96, CX_ENTITY, $B96, AI$11, AI$14, AI$75,),
            ""
         ),
         IF($I96=3,
            "",
            IFBLANK(
               _xldudf_CX_PUSH(AI96, CX_ENTITY, $B96, AI$11, AI$14, AI$75,),
               ""
            )
         )
      )
   )
)),"")</f>
        <v/>
      </c>
      <c r="DJ96" s="2445" t="str" cm="1">
        <f t="array" aca="1" ref="DJ96" ca="1">IFERROR(IF(AJ96*fxVal_normal=_PL!AJ96,"",IF(OR(AJ96="", NOT(ISNUMBER(AJ96)), ISERROR(AJ96), $B96=""), "",
   IF($I96=1,
      IFBLANK(
         _xldudf_CX_PUSH(AJ96*fxVal_normal, CX_ENTITY, $B96, AJ$11, AJ$14, AJ$75,),
         ""
      ),
      IF($I96=2,
         IFBLANK(
            _xldudf_CX_PUSH(AJ96, CX_ENTITY, $B96, AJ$11, AJ$14, AJ$75,),
            ""
         ),
         IF($I96=3,
            "",
            IFBLANK(
               _xldudf_CX_PUSH(AJ96, CX_ENTITY, $B96, AJ$11, AJ$14, AJ$75,),
               ""
            )
         )
      )
   )
)),"")</f>
        <v/>
      </c>
      <c r="DK96" s="2445" t="str" cm="1">
        <f t="array" aca="1" ref="DK96" ca="1">IFERROR(IF(AK96*fxVal_normal=_PL!AK96,"",IF(OR(AK96="", NOT(ISNUMBER(AK96)), ISERROR(AK96), $B96=""), "",
   IF($I96=1,
      IFBLANK(
         _xldudf_CX_PUSH(AK96*fxVal_normal, CX_ENTITY, $B96, AK$11, AK$14, AK$75,),
         ""
      ),
      IF($I96=2,
         IFBLANK(
            _xldudf_CX_PUSH(AK96, CX_ENTITY, $B96, AK$11, AK$14, AK$75,),
            ""
         ),
         IF($I96=3,
            "",
            IFBLANK(
               _xldudf_CX_PUSH(AK96, CX_ENTITY, $B96, AK$11, AK$14, AK$75,),
               ""
            )
         )
      )
   )
)),"")</f>
        <v/>
      </c>
      <c r="DL96" s="2445" t="str" cm="1">
        <f t="array" aca="1" ref="DL96" ca="1">IFERROR(IF(AL96*fxVal_normal=_PL!AL96,"",IF(OR(AL96="", NOT(ISNUMBER(AL96)), ISERROR(AL96), $B96=""), "",
   IF($I96=1,
      IFBLANK(
         _xldudf_CX_PUSH(AL96*fxVal_normal, CX_ENTITY, $B96, AL$11, AL$14, AL$75,),
         ""
      ),
      IF($I96=2,
         IFBLANK(
            _xldudf_CX_PUSH(AL96, CX_ENTITY, $B96, AL$11, AL$14, AL$75,),
            ""
         ),
         IF($I96=3,
            "",
            IFBLANK(
               _xldudf_CX_PUSH(AL96, CX_ENTITY, $B96, AL$11, AL$14, AL$75,),
               ""
            )
         )
      )
   )
)),"")</f>
        <v/>
      </c>
      <c r="DM96" s="2445" t="str" cm="1">
        <f t="array" aca="1" ref="DM96" ca="1">IFERROR(IF(AM96*fxVal_normal=_PL!AM96,"",IF(OR(AM96="", NOT(ISNUMBER(AM96)), ISERROR(AM96), $B96=""), "",
   IF($I96=1,
      IFBLANK(
         _xldudf_CX_PUSH(AM96*fxVal_normal, CX_ENTITY, $B96, AM$11, AM$14, AM$75,),
         ""
      ),
      IF($I96=2,
         IFBLANK(
            _xldudf_CX_PUSH(AM96, CX_ENTITY, $B96, AM$11, AM$14, AM$75,),
            ""
         ),
         IF($I96=3,
            "",
            IFBLANK(
               _xldudf_CX_PUSH(AM96, CX_ENTITY, $B96, AM$11, AM$14, AM$75,),
               ""
            )
         )
      )
   )
)),"")</f>
        <v/>
      </c>
      <c r="DN96" s="2445" t="str" cm="1">
        <f t="array" aca="1" ref="DN96" ca="1">IFERROR(IF(AN96*fxVal_normal=_PL!AN96,"",IF(OR(AN96="", NOT(ISNUMBER(AN96)), ISERROR(AN96), $B96=""), "",
   IF($I96=1,
      IFBLANK(
         _xldudf_CX_PUSH(AN96*fxVal_normal, CX_ENTITY, $B96, AN$11, AN$14, AN$75,),
         ""
      ),
      IF($I96=2,
         IFBLANK(
            _xldudf_CX_PUSH(AN96, CX_ENTITY, $B96, AN$11, AN$14, AN$75,),
            ""
         ),
         IF($I96=3,
            "",
            IFBLANK(
               _xldudf_CX_PUSH(AN96, CX_ENTITY, $B96, AN$11, AN$14, AN$75,),
               ""
            )
         )
      )
   )
)),"")</f>
        <v/>
      </c>
      <c r="DO96" s="2445" t="str" cm="1">
        <f t="array" aca="1" ref="DO96" ca="1">IFERROR(IF(AO96*fxVal_normal=_PL!AO96,"",IF(OR(AO96="", NOT(ISNUMBER(AO96)), ISERROR(AO96), $B96=""), "",
   IF($I96=1,
      IFBLANK(
         _xldudf_CX_PUSH(AO96*fxVal_normal, CX_ENTITY, $B96, AO$11, AO$14, AO$75,),
         ""
      ),
      IF($I96=2,
         IFBLANK(
            _xldudf_CX_PUSH(AO96, CX_ENTITY, $B96, AO$11, AO$14, AO$75,),
            ""
         ),
         IF($I96=3,
            "",
            IFBLANK(
               _xldudf_CX_PUSH(AO96, CX_ENTITY, $B96, AO$11, AO$14, AO$75,),
               ""
            )
         )
      )
   )
)),"")</f>
        <v/>
      </c>
      <c r="DP96" s="2445" t="str" cm="1">
        <f t="array" aca="1" ref="DP96" ca="1">IFERROR(IF(AP96*fxVal_normal=_PL!AP96,"",IF(OR(AP96="", NOT(ISNUMBER(AP96)), ISERROR(AP96), $B96=""), "",
   IF($I96=1,
      IFBLANK(
         _xldudf_CX_PUSH(AP96*fxVal_normal, CX_ENTITY, $B96, AP$11, AP$14, AP$75,),
         ""
      ),
      IF($I96=2,
         IFBLANK(
            _xldudf_CX_PUSH(AP96, CX_ENTITY, $B96, AP$11, AP$14, AP$75,),
            ""
         ),
         IF($I96=3,
            "",
            IFBLANK(
               _xldudf_CX_PUSH(AP96, CX_ENTITY, $B96, AP$11, AP$14, AP$75,),
               ""
            )
         )
      )
   )
)),"")</f>
        <v/>
      </c>
      <c r="DQ96" s="2445" t="str" cm="1">
        <f t="array" aca="1" ref="DQ96" ca="1">IFERROR(IF(AQ96*fxVal_normal=_PL!AQ96,"",IF(OR(AQ96="", NOT(ISNUMBER(AQ96)), ISERROR(AQ96), $B96=""), "",
   IF($I96=1,
      IFBLANK(
         _xldudf_CX_PUSH(AQ96*fxVal_normal, CX_ENTITY, $B96, AQ$11, AQ$14, AQ$75,),
         ""
      ),
      IF($I96=2,
         IFBLANK(
            _xldudf_CX_PUSH(AQ96, CX_ENTITY, $B96, AQ$11, AQ$14, AQ$75,),
            ""
         ),
         IF($I96=3,
            "",
            IFBLANK(
               _xldudf_CX_PUSH(AQ96, CX_ENTITY, $B96, AQ$11, AQ$14, AQ$75,),
               ""
            )
         )
      )
   )
)),"")</f>
        <v/>
      </c>
      <c r="DR96" s="2445" t="str" cm="1">
        <f t="array" aca="1" ref="DR96" ca="1">IFERROR(IF(AR96*fxVal_normal=_PL!AR96,"",IF(OR(AR96="", NOT(ISNUMBER(AR96)), ISERROR(AR96), $B96=""), "",
   IF($I96=1,
      IFBLANK(
         _xldudf_CX_PUSH(AR96*fxVal_normal, CX_ENTITY, $B96, AR$11, AR$14, AR$75,),
         ""
      ),
      IF($I96=2,
         IFBLANK(
            _xldudf_CX_PUSH(AR96, CX_ENTITY, $B96, AR$11, AR$14, AR$75,),
            ""
         ),
         IF($I96=3,
            "",
            IFBLANK(
               _xldudf_CX_PUSH(AR96, CX_ENTITY, $B96, AR$11, AR$14, AR$75,),
               ""
            )
         )
      )
   )
)),"")</f>
        <v/>
      </c>
      <c r="DS96" s="2445" t="str" cm="1">
        <f t="array" aca="1" ref="DS96" ca="1">IFERROR(IF(AS96*fxVal_normal=_PL!AS96,"",IF(OR(AS96="", NOT(ISNUMBER(AS96)), ISERROR(AS96), $B96=""), "",
   IF($I96=1,
      IFBLANK(
         _xldudf_CX_PUSH(AS96*fxVal_normal, CX_ENTITY, $B96, AS$11, AS$14, AS$75,),
         ""
      ),
      IF($I96=2,
         IFBLANK(
            _xldudf_CX_PUSH(AS96, CX_ENTITY, $B96, AS$11, AS$14, AS$75,),
            ""
         ),
         IF($I96=3,
            "",
            IFBLANK(
               _xldudf_CX_PUSH(AS96, CX_ENTITY, $B96, AS$11, AS$14, AS$75,),
               ""
            )
         )
      )
   )
)),"")</f>
        <v/>
      </c>
      <c r="DT96" s="2445" t="str" cm="1">
        <f t="array" aca="1" ref="DT96" ca="1">IFERROR(IF(AT96*fxVal_normal=_PL!AT96,"",IF(OR(AT96="", NOT(ISNUMBER(AT96)), ISERROR(AT96), $B96=""), "",
   IF($I96=1,
      IFBLANK(
         _xldudf_CX_PUSH(AT96*fxVal_normal, CX_ENTITY, $B96, AT$11, AT$14, AT$75,),
         ""
      ),
      IF($I96=2,
         IFBLANK(
            _xldudf_CX_PUSH(AT96, CX_ENTITY, $B96, AT$11, AT$14, AT$75,),
            ""
         ),
         IF($I96=3,
            "",
            IFBLANK(
               _xldudf_CX_PUSH(AT96, CX_ENTITY, $B96, AT$11, AT$14, AT$75,),
               ""
            )
         )
      )
   )
)),"")</f>
        <v/>
      </c>
      <c r="DU96" s="2445" t="str" cm="1">
        <f t="array" aca="1" ref="DU96" ca="1">IFERROR(IF(AU96*fxVal_normal=_PL!AU96,"",IF(OR(AU96="", NOT(ISNUMBER(AU96)), ISERROR(AU96), $B96=""), "",
   IF($I96=1,
      IFBLANK(
         _xldudf_CX_PUSH(AU96*fxVal_normal, CX_ENTITY, $B96, AU$11, AU$14, AU$75,),
         ""
      ),
      IF($I96=2,
         IFBLANK(
            _xldudf_CX_PUSH(AU96, CX_ENTITY, $B96, AU$11, AU$14, AU$75,),
            ""
         ),
         IF($I96=3,
            "",
            IFBLANK(
               _xldudf_CX_PUSH(AU96, CX_ENTITY, $B96, AU$11, AU$14, AU$75,),
               ""
            )
         )
      )
   )
)),"")</f>
        <v/>
      </c>
      <c r="DV96" s="2445" t="str" cm="1">
        <f t="array" aca="1" ref="DV96" ca="1">IFERROR(IF(AV96*fxVal_normal=_PL!AV96,"",IF(OR(AV96="", NOT(ISNUMBER(AV96)), ISERROR(AV96), $B96=""), "",
   IF($I96=1,
      IFBLANK(
         _xldudf_CX_PUSH(AV96*fxVal_normal, CX_ENTITY, $B96, AV$11, AV$14, AV$75,),
         ""
      ),
      IF($I96=2,
         IFBLANK(
            _xldudf_CX_PUSH(AV96, CX_ENTITY, $B96, AV$11, AV$14, AV$75,),
            ""
         ),
         IF($I96=3,
            "",
            IFBLANK(
               _xldudf_CX_PUSH(AV96, CX_ENTITY, $B96, AV$11, AV$14, AV$75,),
               ""
            )
         )
      )
   )
)),"")</f>
        <v/>
      </c>
      <c r="DW96" s="2445" t="str" cm="1">
        <f t="array" aca="1" ref="DW96" ca="1">IFERROR(IF(AW96*fxVal_normal=_PL!AW96,"",IF(OR(AW96="", NOT(ISNUMBER(AW96)), ISERROR(AW96), $B96=""), "",
   IF($I96=1,
      IFBLANK(
         _xldudf_CX_PUSH(AW96*fxVal_normal, CX_ENTITY, $B96, AW$11, AW$14, AW$75,),
         ""
      ),
      IF($I96=2,
         IFBLANK(
            _xldudf_CX_PUSH(AW96, CX_ENTITY, $B96, AW$11, AW$14, AW$75,),
            ""
         ),
         IF($I96=3,
            "",
            IFBLANK(
               _xldudf_CX_PUSH(AW96, CX_ENTITY, $B96, AW$11, AW$14, AW$75,),
               ""
            )
         )
      )
   )
)),"")</f>
        <v/>
      </c>
      <c r="DX96" s="2445" t="str" cm="1">
        <f t="array" aca="1" ref="DX96" ca="1">IFERROR(IF(AX96*fxVal_normal=_PL!AX96,"",IF(OR(AX96="", NOT(ISNUMBER(AX96)), ISERROR(AX96), $B96=""), "",
   IF($I96=1,
      IFBLANK(
         _xldudf_CX_PUSH(AX96*fxVal_normal, CX_ENTITY, $B96, AX$11, AX$14, AX$75,),
         ""
      ),
      IF($I96=2,
         IFBLANK(
            _xldudf_CX_PUSH(AX96, CX_ENTITY, $B96, AX$11, AX$14, AX$75,),
            ""
         ),
         IF($I96=3,
            "",
            IFBLANK(
               _xldudf_CX_PUSH(AX96, CX_ENTITY, $B96, AX$11, AX$14, AX$75,),
               ""
            )
         )
      )
   )
)),"")</f>
        <v/>
      </c>
      <c r="DY96" s="2445" t="str" cm="1">
        <f t="array" aca="1" ref="DY96" ca="1">IFERROR(IF(AY96*fxVal_normal=_PL!AY96,"",IF(OR(AY96="", NOT(ISNUMBER(AY96)), ISERROR(AY96), $B96=""), "",
   IF($I96=1,
      IFBLANK(
         _xldudf_CX_PUSH(AY96*fxVal_normal, CX_ENTITY, $B96, AY$11, AY$14, AY$75,),
         ""
      ),
      IF($I96=2,
         IFBLANK(
            _xldudf_CX_PUSH(AY96, CX_ENTITY, $B96, AY$11, AY$14, AY$75,),
            ""
         ),
         IF($I96=3,
            "",
            IFBLANK(
               _xldudf_CX_PUSH(AY96, CX_ENTITY, $B96, AY$11, AY$14, AY$75,),
               ""
            )
         )
      )
   )
)),"")</f>
        <v/>
      </c>
      <c r="DZ96" s="2445" t="str" cm="1">
        <f t="array" aca="1" ref="DZ96" ca="1">IFERROR(IF(AZ96*fxVal_normal=_PL!AZ96,"",IF(OR(AZ96="", NOT(ISNUMBER(AZ96)), ISERROR(AZ96), $B96=""), "",
   IF($I96=1,
      IFBLANK(
         _xldudf_CX_PUSH(AZ96*fxVal_normal, CX_ENTITY, $B96, AZ$11, AZ$14, AZ$75,),
         ""
      ),
      IF($I96=2,
         IFBLANK(
            _xldudf_CX_PUSH(AZ96, CX_ENTITY, $B96, AZ$11, AZ$14, AZ$75,),
            ""
         ),
         IF($I96=3,
            "",
            IFBLANK(
               _xldudf_CX_PUSH(AZ96, CX_ENTITY, $B96, AZ$11, AZ$14, AZ$75,),
               ""
            )
         )
      )
   )
)),"")</f>
        <v/>
      </c>
      <c r="EA96" s="2445" t="str" cm="1">
        <f t="array" aca="1" ref="EA96" ca="1">IFERROR(IF(BA96*fxVal_normal=_PL!BA96,"",IF(OR(BA96="", NOT(ISNUMBER(BA96)), ISERROR(BA96), $B96=""), "",
   IF($I96=1,
      IFBLANK(
         _xldudf_CX_PUSH(BA96*fxVal_normal, CX_ENTITY, $B96, BA$11, BA$14, BA$75,),
         ""
      ),
      IF($I96=2,
         IFBLANK(
            _xldudf_CX_PUSH(BA96, CX_ENTITY, $B96, BA$11, BA$14, BA$75,),
            ""
         ),
         IF($I96=3,
            "",
            IFBLANK(
               _xldudf_CX_PUSH(BA96, CX_ENTITY, $B96, BA$11, BA$14, BA$75,),
               ""
            )
         )
      )
   )
)),"")</f>
        <v/>
      </c>
      <c r="EB96" s="2445" t="str" cm="1">
        <f t="array" aca="1" ref="EB96" ca="1">IFERROR(IF(BB96*fxVal_normal=_PL!BB96,"",IF(OR(BB96="", NOT(ISNUMBER(BB96)), ISERROR(BB96), $B96=""), "",
   IF($I96=1,
      IFBLANK(
         _xldudf_CX_PUSH(BB96*fxVal_normal, CX_ENTITY, $B96, BB$11, BB$14, BB$75,),
         ""
      ),
      IF($I96=2,
         IFBLANK(
            _xldudf_CX_PUSH(BB96, CX_ENTITY, $B96, BB$11, BB$14, BB$75,),
            ""
         ),
         IF($I96=3,
            "",
            IFBLANK(
               _xldudf_CX_PUSH(BB96, CX_ENTITY, $B96, BB$11, BB$14, BB$75,),
               ""
            )
         )
      )
   )
)),"")</f>
        <v/>
      </c>
      <c r="EC96" s="2445" t="str" cm="1">
        <f t="array" aca="1" ref="EC96" ca="1">IFERROR(IF(BC96*fxVal_normal=_PL!BC96,"",IF(OR(BC96="", NOT(ISNUMBER(BC96)), ISERROR(BC96), $B96=""), "",
   IF($I96=1,
      IFBLANK(
         _xldudf_CX_PUSH(BC96*fxVal_normal, CX_ENTITY, $B96, BC$11, BC$14, BC$75,),
         ""
      ),
      IF($I96=2,
         IFBLANK(
            _xldudf_CX_PUSH(BC96, CX_ENTITY, $B96, BC$11, BC$14, BC$75,),
            ""
         ),
         IF($I96=3,
            "",
            IFBLANK(
               _xldudf_CX_PUSH(BC96, CX_ENTITY, $B96, BC$11, BC$14, BC$75,),
               ""
            )
         )
      )
   )
)),"")</f>
        <v/>
      </c>
      <c r="ED96" s="2445" t="str" cm="1">
        <f t="array" aca="1" ref="ED96" ca="1">IFERROR(IF(BD96*fxVal_normal=_PL!BD96,"",IF(OR(BD96="", NOT(ISNUMBER(BD96)), ISERROR(BD96), $B96=""), "",
   IF($I96=1,
      IFBLANK(
         _xldudf_CX_PUSH(BD96*fxVal_normal, CX_ENTITY, $B96, BD$11, BD$14, BD$75,),
         ""
      ),
      IF($I96=2,
         IFBLANK(
            _xldudf_CX_PUSH(BD96, CX_ENTITY, $B96, BD$11, BD$14, BD$75,),
            ""
         ),
         IF($I96=3,
            "",
            IFBLANK(
               _xldudf_CX_PUSH(BD96, CX_ENTITY, $B96, BD$11, BD$14, BD$75,),
               ""
            )
         )
      )
   )
)),"")</f>
        <v/>
      </c>
      <c r="EE96" s="2445" t="str" cm="1">
        <f t="array" aca="1" ref="EE96" ca="1">IFERROR(IF(BE96*fxVal_normal=_PL!BE96,"",IF(OR(BE96="", NOT(ISNUMBER(BE96)), ISERROR(BE96), $B96=""), "",
   IF($I96=1,
      IFBLANK(
         _xldudf_CX_PUSH(BE96*fxVal_normal, CX_ENTITY, $B96, BE$11, BE$14, BE$75,),
         ""
      ),
      IF($I96=2,
         IFBLANK(
            _xldudf_CX_PUSH(BE96, CX_ENTITY, $B96, BE$11, BE$14, BE$75,),
            ""
         ),
         IF($I96=3,
            "",
            IFBLANK(
               _xldudf_CX_PUSH(BE96, CX_ENTITY, $B96, BE$11, BE$14, BE$75,),
               ""
            )
         )
      )
   )
)),"")</f>
        <v/>
      </c>
      <c r="EF96" s="2445" t="str" cm="1">
        <f t="array" aca="1" ref="EF96" ca="1">IFERROR(IF(BF96*fxVal_normal=_PL!BF96,"",IF(OR(BF96="", NOT(ISNUMBER(BF96)), ISERROR(BF96), $B96=""), "",
   IF($I96=1,
      IFBLANK(
         _xldudf_CX_PUSH(BF96*fxVal_normal, CX_ENTITY, $B96, BF$11, BF$14, BF$75,),
         ""
      ),
      IF($I96=2,
         IFBLANK(
            _xldudf_CX_PUSH(BF96, CX_ENTITY, $B96, BF$11, BF$14, BF$75,),
            ""
         ),
         IF($I96=3,
            "",
            IFBLANK(
               _xldudf_CX_PUSH(BF96, CX_ENTITY, $B96, BF$11, BF$14, BF$75,),
               ""
            )
         )
      )
   )
)),"")</f>
        <v/>
      </c>
      <c r="EG96" s="2445" t="str" cm="1">
        <f t="array" aca="1" ref="EG96" ca="1">IFERROR(IF(BG96*fxVal_normal=_PL!BG96,"",IF(OR(BG96="", NOT(ISNUMBER(BG96)), ISERROR(BG96), $B96=""), "",
   IF($I96=1,
      IFBLANK(
         _xldudf_CX_PUSH(BG96*fxVal_normal, CX_ENTITY, $B96, BG$11, BG$14, BG$75,),
         ""
      ),
      IF($I96=2,
         IFBLANK(
            _xldudf_CX_PUSH(BG96, CX_ENTITY, $B96, BG$11, BG$14, BG$75,),
            ""
         ),
         IF($I96=3,
            "",
            IFBLANK(
               _xldudf_CX_PUSH(BG96, CX_ENTITY, $B96, BG$11, BG$14, BG$75,),
               ""
            )
         )
      )
   )
)),"")</f>
        <v/>
      </c>
      <c r="EH96" s="2445" t="str" cm="1">
        <f t="array" aca="1" ref="EH96" ca="1">IFERROR(IF(BH96*fxVal_normal=_PL!BH96,"",IF(OR(BH96="", NOT(ISNUMBER(BH96)), ISERROR(BH96), $B96=""), "",
   IF($I96=1,
      IFBLANK(
         _xldudf_CX_PUSH(BH96*fxVal_normal, CX_ENTITY, $B96, BH$11, BH$14, BH$75,),
         ""
      ),
      IF($I96=2,
         IFBLANK(
            _xldudf_CX_PUSH(BH96, CX_ENTITY, $B96, BH$11, BH$14, BH$75,),
            ""
         ),
         IF($I96=3,
            "",
            IFBLANK(
               _xldudf_CX_PUSH(BH96, CX_ENTITY, $B96, BH$11, BH$14, BH$75,),
               ""
            )
         )
      )
   )
)),"")</f>
        <v/>
      </c>
      <c r="EI96" s="2445" t="str" cm="1">
        <f t="array" aca="1" ref="EI96" ca="1">IFERROR(IF(BI96*fxVal_normal=_PL!BI96,"",IF(OR(BI96="", NOT(ISNUMBER(BI96)), ISERROR(BI96), $B96=""), "",
   IF($I96=1,
      IFBLANK(
         _xldudf_CX_PUSH(BI96*fxVal_normal, CX_ENTITY, $B96, BI$11, BI$14, BI$75,),
         ""
      ),
      IF($I96=2,
         IFBLANK(
            _xldudf_CX_PUSH(BI96, CX_ENTITY, $B96, BI$11, BI$14, BI$75,),
            ""
         ),
         IF($I96=3,
            "",
            IFBLANK(
               _xldudf_CX_PUSH(BI96, CX_ENTITY, $B96, BI$11, BI$14, BI$75,),
               ""
            )
         )
      )
   )
)),"")</f>
        <v/>
      </c>
      <c r="EJ96" s="2445" t="str" cm="1">
        <f t="array" aca="1" ref="EJ96" ca="1">IFERROR(IF(BJ96*fxVal_normal=_PL!BJ96,"",IF(OR(BJ96="", NOT(ISNUMBER(BJ96)), ISERROR(BJ96), $B96=""), "",
   IF($I96=1,
      IFBLANK(
         _xldudf_CX_PUSH(BJ96*fxVal_normal, CX_ENTITY, $B96, BJ$11, BJ$14, BJ$75,),
         ""
      ),
      IF($I96=2,
         IFBLANK(
            _xldudf_CX_PUSH(BJ96, CX_ENTITY, $B96, BJ$11, BJ$14, BJ$75,),
            ""
         ),
         IF($I96=3,
            "",
            IFBLANK(
               _xldudf_CX_PUSH(BJ96, CX_ENTITY, $B96, BJ$11, BJ$14, BJ$75,),
               ""
            )
         )
      )
   )
)),"")</f>
        <v/>
      </c>
      <c r="EK96" s="2445" t="str" cm="1">
        <f t="array" aca="1" ref="EK96" ca="1">IFERROR(IF(BK96*fxVal_normal=_PL!BK96,"",IF(OR(BK96="", NOT(ISNUMBER(BK96)), ISERROR(BK96), $B96=""), "",
   IF($I96=1,
      IFBLANK(
         _xldudf_CX_PUSH(BK96*fxVal_normal, CX_ENTITY, $B96, BK$11, BK$14, BK$75,),
         ""
      ),
      IF($I96=2,
         IFBLANK(
            _xldudf_CX_PUSH(BK96, CX_ENTITY, $B96, BK$11, BK$14, BK$75,),
            ""
         ),
         IF($I96=3,
            "",
            IFBLANK(
               _xldudf_CX_PUSH(BK96, CX_ENTITY, $B96, BK$11, BK$14, BK$75,),
               ""
            )
         )
      )
   )
)),"")</f>
        <v/>
      </c>
      <c r="EL96" s="2445" t="str" cm="1">
        <f t="array" aca="1" ref="EL96" ca="1">IFERROR(IF(BL96*fxVal_normal=_PL!BL96,"",IF(OR(BL96="", NOT(ISNUMBER(BL96)), ISERROR(BL96), $B96=""), "",
   IF($I96=1,
      IFBLANK(
         _xldudf_CX_PUSH(BL96*fxVal_normal, CX_ENTITY, $B96, BL$11, BL$14, BL$75,),
         ""
      ),
      IF($I96=2,
         IFBLANK(
            _xldudf_CX_PUSH(BL96, CX_ENTITY, $B96, BL$11, BL$14, BL$75,),
            ""
         ),
         IF($I96=3,
            "",
            IFBLANK(
               _xldudf_CX_PUSH(BL96, CX_ENTITY, $B96, BL$11, BL$14, BL$75,),
               ""
            )
         )
      )
   )
)),"")</f>
        <v/>
      </c>
      <c r="EM96" s="2445" t="str" cm="1">
        <f t="array" aca="1" ref="EM96" ca="1">IFERROR(IF(BM96*fxVal_normal=_PL!BM96,"",IF(OR(BM96="", NOT(ISNUMBER(BM96)), ISERROR(BM96), $B96=""), "",
   IF($I96=1,
      IFBLANK(
         _xldudf_CX_PUSH(BM96*fxVal_normal, CX_ENTITY, $B96, BM$11, BM$14, BM$75,),
         ""
      ),
      IF($I96=2,
         IFBLANK(
            _xldudf_CX_PUSH(BM96, CX_ENTITY, $B96, BM$11, BM$14, BM$75,),
            ""
         ),
         IF($I96=3,
            "",
            IFBLANK(
               _xldudf_CX_PUSH(BM96, CX_ENTITY, $B96, BM$11, BM$14, BM$75,),
               ""
            )
         )
      )
   )
)),"")</f>
        <v/>
      </c>
      <c r="EN96" s="2445" t="str" cm="1">
        <f t="array" aca="1" ref="EN96" ca="1">IFERROR(IF(BN96*fxVal_normal=_PL!BN96,"",IF(OR(BN96="", NOT(ISNUMBER(BN96)), ISERROR(BN96), $B96=""), "",
   IF($I96=1,
      IFBLANK(
         _xldudf_CX_PUSH(BN96*fxVal_normal, CX_ENTITY, $B96, BN$11, BN$14, BN$75,),
         ""
      ),
      IF($I96=2,
         IFBLANK(
            _xldudf_CX_PUSH(BN96, CX_ENTITY, $B96, BN$11, BN$14, BN$75,),
            ""
         ),
         IF($I96=3,
            "",
            IFBLANK(
               _xldudf_CX_PUSH(BN96, CX_ENTITY, $B96, BN$11, BN$14, BN$75,),
               ""
            )
         )
      )
   )
)),"")</f>
        <v/>
      </c>
    </row>
    <row r="97" spans="1:152" ht="21" customHeight="1">
      <c r="A97" s="2449" t="s">
        <v>22</v>
      </c>
      <c r="B97" s="2509" t="str">
        <f ca="1">_xlfn.LET(
_xlpm.IsNotAttrDynamic, D97="",
_xlpm.Attr,_PL!F97,
_xlpm.NotInUse,Y97=D97,
_xlpm.RESULT, IF(_xlpm.IsNotAttrDynamic, _xlpm.Attr, IF( _xlpm.NotInUse, "", Y97)
),IF(_xlpm.RESULT ="", "", _xlpm.RESULT))</f>
        <v>Net Profit</v>
      </c>
      <c r="C97" s="2509" t="str" cm="1">
        <f t="array" ref="C97">IFBLANK(_PL!C97,"")</f>
        <v>Net Profit (Company View)</v>
      </c>
      <c r="D97" s="2451"/>
      <c r="E97" s="2440" t="e" cm="1">
        <f t="array" aca="1" ref="E9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)($AD97:$CQ97, Z97)</f>
        <v>#NAME?</v>
      </c>
      <c r="F97" s="576"/>
      <c r="G97" s="576"/>
      <c r="H97" s="576">
        <v>2</v>
      </c>
      <c r="I97" s="576">
        <v>1</v>
      </c>
      <c r="J97" s="401" cm="1">
        <f t="array" ref="J97">IFBLANK( Z97,"")</f>
        <v>0</v>
      </c>
      <c r="K97" s="578" t="str">
        <f t="shared" si="39"/>
        <v>Yes</v>
      </c>
      <c r="L97" s="37"/>
      <c r="N97" s="158"/>
      <c r="O97" s="101"/>
      <c r="P97" s="52"/>
      <c r="Q97" s="101"/>
      <c r="R97" s="101"/>
      <c r="S97" s="101"/>
      <c r="T97" s="101"/>
      <c r="U97" s="39"/>
      <c r="V97" s="37"/>
      <c r="W97" s="268" t="str">
        <f t="shared" si="28"/>
        <v>Budget</v>
      </c>
      <c r="X97" s="2452">
        <f>_PL!X97</f>
        <v>0</v>
      </c>
      <c r="Y97" s="879" t="e">
        <f t="shared" ca="1" si="36"/>
        <v>#NAME?</v>
      </c>
      <c r="Z97" s="538" cm="1">
        <f t="array" ref="Z97">_xlfn.SWITCH(
    TRUE,
    _PL!$L97=TRUE, 1,
    _PL!$L97=FALSE,-1,
    _PL!$L97=-1,0,
""
)</f>
        <v>0</v>
      </c>
      <c r="AA97" s="787"/>
      <c r="AB97" s="1335" t="str">
        <f>_PL!AB97</f>
        <v>Net Profit</v>
      </c>
      <c r="AC97" s="275" t="str" cm="1">
        <f t="array" aca="1" ref="AC97" ca="1">_xlfn.LET(
_xlpm._termname, $AB97,
_xlpm._iconname, "find",
_xlpm._icon, fx_getIcon(_xlpm._iconname),
_xlpm._location, _xlfn.XLOOKUP(LOWER(_xlpm._termname), LOWER(tbl_acctDef[Term]),tbl_acctDef[Term]),
_xlpm._hyperlink, HYPERLINK("#"&amp;CELL("address",_xlpm._location), _xlpm._icon),
IFERROR(_xlpm._hyperlink,"")
)</f>
        <v/>
      </c>
      <c r="AD97" s="918">
        <f t="shared" ref="AD97:BN97" si="42">SUBTOTAL(9,AD76:AD96)-SUBTOTAL(9,AD82:AD87)-N(AD79)</f>
        <v>8</v>
      </c>
      <c r="AE97" s="918">
        <f t="shared" si="42"/>
        <v>8</v>
      </c>
      <c r="AF97" s="918">
        <f t="shared" si="42"/>
        <v>8</v>
      </c>
      <c r="AG97" s="918">
        <f t="shared" si="42"/>
        <v>8</v>
      </c>
      <c r="AH97" s="918">
        <f t="shared" si="42"/>
        <v>8</v>
      </c>
      <c r="AI97" s="918">
        <f t="shared" si="42"/>
        <v>8</v>
      </c>
      <c r="AJ97" s="918">
        <f t="shared" si="42"/>
        <v>8</v>
      </c>
      <c r="AK97" s="918">
        <f t="shared" si="42"/>
        <v>8</v>
      </c>
      <c r="AL97" s="918">
        <f t="shared" si="42"/>
        <v>8</v>
      </c>
      <c r="AM97" s="918">
        <f t="shared" si="42"/>
        <v>8</v>
      </c>
      <c r="AN97" s="918">
        <f t="shared" si="42"/>
        <v>8</v>
      </c>
      <c r="AO97" s="918">
        <f t="shared" si="42"/>
        <v>8</v>
      </c>
      <c r="AP97" s="918">
        <f t="shared" si="42"/>
        <v>8</v>
      </c>
      <c r="AQ97" s="918">
        <f t="shared" si="42"/>
        <v>8</v>
      </c>
      <c r="AR97" s="918">
        <f t="shared" si="42"/>
        <v>8</v>
      </c>
      <c r="AS97" s="918">
        <f t="shared" si="42"/>
        <v>8</v>
      </c>
      <c r="AT97" s="918">
        <f t="shared" si="42"/>
        <v>8</v>
      </c>
      <c r="AU97" s="918">
        <f t="shared" si="42"/>
        <v>8</v>
      </c>
      <c r="AV97" s="918">
        <f t="shared" si="42"/>
        <v>8</v>
      </c>
      <c r="AW97" s="918">
        <f t="shared" si="42"/>
        <v>8</v>
      </c>
      <c r="AX97" s="918">
        <f t="shared" si="42"/>
        <v>8</v>
      </c>
      <c r="AY97" s="918">
        <f t="shared" si="42"/>
        <v>8</v>
      </c>
      <c r="AZ97" s="918">
        <f t="shared" si="42"/>
        <v>8</v>
      </c>
      <c r="BA97" s="918">
        <f t="shared" si="42"/>
        <v>8</v>
      </c>
      <c r="BB97" s="918">
        <f t="shared" si="42"/>
        <v>8</v>
      </c>
      <c r="BC97" s="918">
        <f t="shared" si="42"/>
        <v>8</v>
      </c>
      <c r="BD97" s="918">
        <f t="shared" si="42"/>
        <v>8</v>
      </c>
      <c r="BE97" s="918">
        <f t="shared" si="42"/>
        <v>8</v>
      </c>
      <c r="BF97" s="918">
        <f t="shared" si="42"/>
        <v>8</v>
      </c>
      <c r="BG97" s="918">
        <f t="shared" si="42"/>
        <v>8</v>
      </c>
      <c r="BH97" s="918">
        <f t="shared" si="42"/>
        <v>8</v>
      </c>
      <c r="BI97" s="918">
        <f t="shared" si="42"/>
        <v>8</v>
      </c>
      <c r="BJ97" s="918">
        <f t="shared" si="42"/>
        <v>8</v>
      </c>
      <c r="BK97" s="918">
        <f t="shared" si="42"/>
        <v>8</v>
      </c>
      <c r="BL97" s="918">
        <f t="shared" si="42"/>
        <v>8</v>
      </c>
      <c r="BM97" s="918">
        <f t="shared" si="42"/>
        <v>8</v>
      </c>
      <c r="BN97" s="918">
        <f t="shared" si="42"/>
        <v>8</v>
      </c>
      <c r="BO97" s="2096"/>
      <c r="BP97" s="2096"/>
      <c r="BQ97" s="2096"/>
      <c r="BR97" s="2096"/>
      <c r="BS97" s="2096"/>
      <c r="BT97" s="2096"/>
      <c r="BU97" s="2096"/>
      <c r="BV97" s="2096"/>
      <c r="BW97" s="2096"/>
      <c r="BX97" s="2096"/>
      <c r="BY97" s="2096"/>
      <c r="BZ97" s="2096"/>
      <c r="CA97" s="34"/>
      <c r="CC97" s="33"/>
      <c r="CD97" s="1772" t="e" cm="1">
        <f t="array" aca="1" ref="CD97" ca="1">_xlfn.LET( _xlpm.CheckBlank, SUM(PL!$AD97:$BN97) = 0, IF(_xlpm.CheckBlank, "", SUM(_xlfn._xlws.FILTER(PL!$AD97:$BN97,(YEAR(PL!$AD$12:$BN$12)=PL!CD$12)*(array_timeline&lt;=PL!CD$11)))))</f>
        <v>#NAME?</v>
      </c>
      <c r="CE97" s="1772" t="e" cm="1">
        <f t="array" aca="1" ref="CE97" ca="1">_xlfn.LET( _xlpm.CheckBlank, SUM(PL!$AD97:$BN97) = 0, IF(_xlpm.CheckBlank, "", SUM(_xlfn._xlws.FILTER(PL!$AD97:$BN97,(YEAR(PL!$AD$12:$BN$12)=PL!CE$12)*(array_timeline&lt;=PL!CE$11)))))</f>
        <v>#NAME?</v>
      </c>
      <c r="CF97" s="88"/>
      <c r="CG97" s="1461" t="e" cm="1">
        <f t="array" aca="1" ref="CG97" ca="1">_xlfn.LET( _xlpm.CheckBlank, SUM(PL!$AD97:$BN97) =0, IF(_xlpm.CheckBlank, "", SUM(_xlfn._xlws.FILTER(PL!$AD97:$BN97,(YEAR(PL!$AD$12:$BN$12)=PL!CG$12)*(array_timeline&lt;=PL!CG$11)))))</f>
        <v>#NAME?</v>
      </c>
      <c r="CH97" s="1461" t="e" cm="1">
        <f t="array" aca="1" ref="CH97" ca="1">_xlfn.LET( _xlpm.CheckBlank, SUM(PL!$AD97:$BN97) =0, IF(_xlpm.CheckBlank, "", SUM(_xlfn._xlws.FILTER(PL!$AD97:$BN97,(YEAR(PL!$AD$12:$BN$12)=PL!CH$12)*(array_timeline&lt;=PL!CH$11)))))</f>
        <v>#NAME?</v>
      </c>
      <c r="CI97" s="88"/>
      <c r="CJ97" s="1461" cm="1">
        <f t="array" ref="CJ97">_xlfn.LET( _xlpm.CheckBlank, SUM(PL!$AD97:$BN97) = 0, IF(_xlpm.CheckBlank, "", SUM(_xlfn.TAKE(_xlfn.DROP(PL!$AD97:$BN97, ,-DATEDIFF(PL!CJ$11, val_asOfDate,"M")),1,-12))))</f>
        <v>96</v>
      </c>
      <c r="CK97" s="1461" cm="1">
        <f t="array" ref="CK97">_xlfn.LET( _xlpm.CheckBlank, SUM(PL!$AD97:$BN97) = 0, IF(_xlpm.CheckBlank, "", SUM(_xlfn.TAKE(_xlfn.DROP(PL!$AD97:$BN97, ,-DATEDIFF(PL!CK$11, val_asOfDate,"M")),1,-12))))</f>
        <v>96</v>
      </c>
      <c r="CL97" s="88"/>
      <c r="CM97" s="1168">
        <f t="shared" si="26"/>
        <v>8</v>
      </c>
      <c r="CN97" s="1168">
        <f t="shared" si="23"/>
        <v>8</v>
      </c>
      <c r="CO97" s="1169"/>
      <c r="CP97" s="1168">
        <f t="shared" si="27"/>
        <v>8</v>
      </c>
      <c r="CQ97" s="1168">
        <f t="shared" si="24"/>
        <v>8</v>
      </c>
      <c r="CR97" s="34"/>
      <c r="CS97" s="2056"/>
      <c r="CT97" s="2085" t="e" cm="1">
        <f t="array" aca="1" ref="CT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_xldudf_CX_PUSH(Y97,CX_ENTITY,C97,EOMONTH(val_asOfDate,0)),
       ""
     )
   )
)</f>
        <v>#NAME?</v>
      </c>
      <c r="CU97" s="2085" t="e" cm="1">
        <f t="array" aca="1" ref="CU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_xldudf_CX_PUSH(Y97,CX_ENTITY,C97,EOMONTH(val_asOfDate,1)),
       ""
     )
   )
)</f>
        <v>#NAME?</v>
      </c>
      <c r="CV97" s="2085" t="e" cm="1">
        <f t="array" aca="1" ref="CV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_xldudf_CX_PUSH(Y97,CX_ENTITY,C97,EOMONTH(val_asOfDate,2)),
       ""
     )
   )
)</f>
        <v>#NAME?</v>
      </c>
      <c r="CW97" s="2085" t="e" cm="1">
        <f t="array" aca="1" ref="CW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_xldudf_CX_PUSH(Y97,CX_ENTITY,C97,EOMONTH(val_asOfDate,3)),
       ""
     )
   )
)</f>
        <v>#NAME?</v>
      </c>
      <c r="CX97" s="2443"/>
      <c r="CY97" s="1880"/>
      <c r="CZ97" s="1880"/>
      <c r="DA97" s="1880"/>
      <c r="DB97" s="1880"/>
      <c r="DC97" s="2121"/>
      <c r="DD97" s="2445" t="str" cm="1">
        <f t="array" aca="1" ref="DD97" ca="1">IFERROR(IF(AD97*fxVal_normal=_PL!AD97,"",IF(OR(AD97="", NOT(ISNUMBER(AD97)), ISERROR(AD97), $B97=""), "",
   IF($I97=1,
      IFBLANK(
         _xldudf_CX_PUSH(AD97*fxVal_normal, CX_ENTITY, $B97, AD$11, AD$14, AD$75,),
         ""
      ),
      IF($I97=2,
         IFBLANK(
            _xldudf_CX_PUSH(AD97, CX_ENTITY, $B97, AD$11, AD$14, AD$75,),
            ""
         ),
         IF($I97=3,
            "",
            IFBLANK(
               _xldudf_CX_PUSH(AD97, CX_ENTITY, $B97, AD$11, AD$14, AD$75,),
               ""
            )
         )
      )
   )
)),"")</f>
        <v/>
      </c>
      <c r="DE97" s="2445" t="str" cm="1">
        <f t="array" aca="1" ref="DE97" ca="1">IFERROR(IF(AE97*fxVal_normal=_PL!AE97,"",IF(OR(AE97="", NOT(ISNUMBER(AE97)), ISERROR(AE97), $B97=""), "",
   IF($I97=1,
      IFBLANK(
         _xldudf_CX_PUSH(AE97*fxVal_normal, CX_ENTITY, $B97, AE$11, AE$14, AE$75,),
         ""
      ),
      IF($I97=2,
         IFBLANK(
            _xldudf_CX_PUSH(AE97, CX_ENTITY, $B97, AE$11, AE$14, AE$75,),
            ""
         ),
         IF($I97=3,
            "",
            IFBLANK(
               _xldudf_CX_PUSH(AE97, CX_ENTITY, $B97, AE$11, AE$14, AE$75,),
               ""
            )
         )
      )
   )
)),"")</f>
        <v/>
      </c>
      <c r="DF97" s="2445" t="str" cm="1">
        <f t="array" aca="1" ref="DF97" ca="1">IFERROR(IF(AF97*fxVal_normal=_PL!AF97,"",IF(OR(AF97="", NOT(ISNUMBER(AF97)), ISERROR(AF97), $B97=""), "",
   IF($I97=1,
      IFBLANK(
         _xldudf_CX_PUSH(AF97*fxVal_normal, CX_ENTITY, $B97, AF$11, AF$14, AF$75,),
         ""
      ),
      IF($I97=2,
         IFBLANK(
            _xldudf_CX_PUSH(AF97, CX_ENTITY, $B97, AF$11, AF$14, AF$75,),
            ""
         ),
         IF($I97=3,
            "",
            IFBLANK(
               _xldudf_CX_PUSH(AF97, CX_ENTITY, $B97, AF$11, AF$14, AF$75,),
               ""
            )
         )
      )
   )
)),"")</f>
        <v/>
      </c>
      <c r="DG97" s="2445" t="str" cm="1">
        <f t="array" aca="1" ref="DG97" ca="1">IFERROR(IF(AG97*fxVal_normal=_PL!AG97,"",IF(OR(AG97="", NOT(ISNUMBER(AG97)), ISERROR(AG97), $B97=""), "",
   IF($I97=1,
      IFBLANK(
         _xldudf_CX_PUSH(AG97*fxVal_normal, CX_ENTITY, $B97, AG$11, AG$14, AG$75,),
         ""
      ),
      IF($I97=2,
         IFBLANK(
            _xldudf_CX_PUSH(AG97, CX_ENTITY, $B97, AG$11, AG$14, AG$75,),
            ""
         ),
         IF($I97=3,
            "",
            IFBLANK(
               _xldudf_CX_PUSH(AG97, CX_ENTITY, $B97, AG$11, AG$14, AG$75,),
               ""
            )
         )
      )
   )
)),"")</f>
        <v/>
      </c>
      <c r="DH97" s="2445" t="str" cm="1">
        <f t="array" aca="1" ref="DH97" ca="1">IFERROR(IF(AH97*fxVal_normal=_PL!AH97,"",IF(OR(AH97="", NOT(ISNUMBER(AH97)), ISERROR(AH97), $B97=""), "",
   IF($I97=1,
      IFBLANK(
         _xldudf_CX_PUSH(AH97*fxVal_normal, CX_ENTITY, $B97, AH$11, AH$14, AH$75,),
         ""
      ),
      IF($I97=2,
         IFBLANK(
            _xldudf_CX_PUSH(AH97, CX_ENTITY, $B97, AH$11, AH$14, AH$75,),
            ""
         ),
         IF($I97=3,
            "",
            IFBLANK(
               _xldudf_CX_PUSH(AH97, CX_ENTITY, $B97, AH$11, AH$14, AH$75,),
               ""
            )
         )
      )
   )
)),"")</f>
        <v/>
      </c>
      <c r="DI97" s="2445" t="str" cm="1">
        <f t="array" aca="1" ref="DI97" ca="1">IFERROR(IF(AI97*fxVal_normal=_PL!AI97,"",IF(OR(AI97="", NOT(ISNUMBER(AI97)), ISERROR(AI97), $B97=""), "",
   IF($I97=1,
      IFBLANK(
         _xldudf_CX_PUSH(AI97*fxVal_normal, CX_ENTITY, $B97, AI$11, AI$14, AI$75,),
         ""
      ),
      IF($I97=2,
         IFBLANK(
            _xldudf_CX_PUSH(AI97, CX_ENTITY, $B97, AI$11, AI$14, AI$75,),
            ""
         ),
         IF($I97=3,
            "",
            IFBLANK(
               _xldudf_CX_PUSH(AI97, CX_ENTITY, $B97, AI$11, AI$14, AI$75,),
               ""
            )
         )
      )
   )
)),"")</f>
        <v/>
      </c>
      <c r="DJ97" s="2445" t="str" cm="1">
        <f t="array" aca="1" ref="DJ97" ca="1">IFERROR(IF(AJ97*fxVal_normal=_PL!AJ97,"",IF(OR(AJ97="", NOT(ISNUMBER(AJ97)), ISERROR(AJ97), $B97=""), "",
   IF($I97=1,
      IFBLANK(
         _xldudf_CX_PUSH(AJ97*fxVal_normal, CX_ENTITY, $B97, AJ$11, AJ$14, AJ$75,),
         ""
      ),
      IF($I97=2,
         IFBLANK(
            _xldudf_CX_PUSH(AJ97, CX_ENTITY, $B97, AJ$11, AJ$14, AJ$75,),
            ""
         ),
         IF($I97=3,
            "",
            IFBLANK(
               _xldudf_CX_PUSH(AJ97, CX_ENTITY, $B97, AJ$11, AJ$14, AJ$75,),
               ""
            )
         )
      )
   )
)),"")</f>
        <v/>
      </c>
      <c r="DK97" s="2445" t="str" cm="1">
        <f t="array" aca="1" ref="DK97" ca="1">IFERROR(IF(AK97*fxVal_normal=_PL!AK97,"",IF(OR(AK97="", NOT(ISNUMBER(AK97)), ISERROR(AK97), $B97=""), "",
   IF($I97=1,
      IFBLANK(
         _xldudf_CX_PUSH(AK97*fxVal_normal, CX_ENTITY, $B97, AK$11, AK$14, AK$75,),
         ""
      ),
      IF($I97=2,
         IFBLANK(
            _xldudf_CX_PUSH(AK97, CX_ENTITY, $B97, AK$11, AK$14, AK$75,),
            ""
         ),
         IF($I97=3,
            "",
            IFBLANK(
               _xldudf_CX_PUSH(AK97, CX_ENTITY, $B97, AK$11, AK$14, AK$75,),
               ""
            )
         )
      )
   )
)),"")</f>
        <v/>
      </c>
      <c r="DL97" s="2445" t="str" cm="1">
        <f t="array" aca="1" ref="DL97" ca="1">IFERROR(IF(AL97*fxVal_normal=_PL!AL97,"",IF(OR(AL97="", NOT(ISNUMBER(AL97)), ISERROR(AL97), $B97=""), "",
   IF($I97=1,
      IFBLANK(
         _xldudf_CX_PUSH(AL97*fxVal_normal, CX_ENTITY, $B97, AL$11, AL$14, AL$75,),
         ""
      ),
      IF($I97=2,
         IFBLANK(
            _xldudf_CX_PUSH(AL97, CX_ENTITY, $B97, AL$11, AL$14, AL$75,),
            ""
         ),
         IF($I97=3,
            "",
            IFBLANK(
               _xldudf_CX_PUSH(AL97, CX_ENTITY, $B97, AL$11, AL$14, AL$75,),
               ""
            )
         )
      )
   )
)),"")</f>
        <v/>
      </c>
      <c r="DM97" s="2445" t="str" cm="1">
        <f t="array" aca="1" ref="DM97" ca="1">IFERROR(IF(AM97*fxVal_normal=_PL!AM97,"",IF(OR(AM97="", NOT(ISNUMBER(AM97)), ISERROR(AM97), $B97=""), "",
   IF($I97=1,
      IFBLANK(
         _xldudf_CX_PUSH(AM97*fxVal_normal, CX_ENTITY, $B97, AM$11, AM$14, AM$75,),
         ""
      ),
      IF($I97=2,
         IFBLANK(
            _xldudf_CX_PUSH(AM97, CX_ENTITY, $B97, AM$11, AM$14, AM$75,),
            ""
         ),
         IF($I97=3,
            "",
            IFBLANK(
               _xldudf_CX_PUSH(AM97, CX_ENTITY, $B97, AM$11, AM$14, AM$75,),
               ""
            )
         )
      )
   )
)),"")</f>
        <v/>
      </c>
      <c r="DN97" s="2445" t="str" cm="1">
        <f t="array" aca="1" ref="DN97" ca="1">IFERROR(IF(AN97*fxVal_normal=_PL!AN97,"",IF(OR(AN97="", NOT(ISNUMBER(AN97)), ISERROR(AN97), $B97=""), "",
   IF($I97=1,
      IFBLANK(
         _xldudf_CX_PUSH(AN97*fxVal_normal, CX_ENTITY, $B97, AN$11, AN$14, AN$75,),
         ""
      ),
      IF($I97=2,
         IFBLANK(
            _xldudf_CX_PUSH(AN97, CX_ENTITY, $B97, AN$11, AN$14, AN$75,),
            ""
         ),
         IF($I97=3,
            "",
            IFBLANK(
               _xldudf_CX_PUSH(AN97, CX_ENTITY, $B97, AN$11, AN$14, AN$75,),
               ""
            )
         )
      )
   )
)),"")</f>
        <v/>
      </c>
      <c r="DO97" s="2445" t="str" cm="1">
        <f t="array" aca="1" ref="DO97" ca="1">IFERROR(IF(AO97*fxVal_normal=_PL!AO97,"",IF(OR(AO97="", NOT(ISNUMBER(AO97)), ISERROR(AO97), $B97=""), "",
   IF($I97=1,
      IFBLANK(
         _xldudf_CX_PUSH(AO97*fxVal_normal, CX_ENTITY, $B97, AO$11, AO$14, AO$75,),
         ""
      ),
      IF($I97=2,
         IFBLANK(
            _xldudf_CX_PUSH(AO97, CX_ENTITY, $B97, AO$11, AO$14, AO$75,),
            ""
         ),
         IF($I97=3,
            "",
            IFBLANK(
               _xldudf_CX_PUSH(AO97, CX_ENTITY, $B97, AO$11, AO$14, AO$75,),
               ""
            )
         )
      )
   )
)),"")</f>
        <v/>
      </c>
      <c r="DP97" s="2445" t="str" cm="1">
        <f t="array" aca="1" ref="DP97" ca="1">IFERROR(IF(AP97*fxVal_normal=_PL!AP97,"",IF(OR(AP97="", NOT(ISNUMBER(AP97)), ISERROR(AP97), $B97=""), "",
   IF($I97=1,
      IFBLANK(
         _xldudf_CX_PUSH(AP97*fxVal_normal, CX_ENTITY, $B97, AP$11, AP$14, AP$75,),
         ""
      ),
      IF($I97=2,
         IFBLANK(
            _xldudf_CX_PUSH(AP97, CX_ENTITY, $B97, AP$11, AP$14, AP$75,),
            ""
         ),
         IF($I97=3,
            "",
            IFBLANK(
               _xldudf_CX_PUSH(AP97, CX_ENTITY, $B97, AP$11, AP$14, AP$75,),
               ""
            )
         )
      )
   )
)),"")</f>
        <v/>
      </c>
      <c r="DQ97" s="2445" t="str" cm="1">
        <f t="array" aca="1" ref="DQ97" ca="1">IFERROR(IF(AQ97*fxVal_normal=_PL!AQ97,"",IF(OR(AQ97="", NOT(ISNUMBER(AQ97)), ISERROR(AQ97), $B97=""), "",
   IF($I97=1,
      IFBLANK(
         _xldudf_CX_PUSH(AQ97*fxVal_normal, CX_ENTITY, $B97, AQ$11, AQ$14, AQ$75,),
         ""
      ),
      IF($I97=2,
         IFBLANK(
            _xldudf_CX_PUSH(AQ97, CX_ENTITY, $B97, AQ$11, AQ$14, AQ$75,),
            ""
         ),
         IF($I97=3,
            "",
            IFBLANK(
               _xldudf_CX_PUSH(AQ97, CX_ENTITY, $B97, AQ$11, AQ$14, AQ$75,),
               ""
            )
         )
      )
   )
)),"")</f>
        <v/>
      </c>
      <c r="DR97" s="2445" t="str" cm="1">
        <f t="array" aca="1" ref="DR97" ca="1">IFERROR(IF(AR97*fxVal_normal=_PL!AR97,"",IF(OR(AR97="", NOT(ISNUMBER(AR97)), ISERROR(AR97), $B97=""), "",
   IF($I97=1,
      IFBLANK(
         _xldudf_CX_PUSH(AR97*fxVal_normal, CX_ENTITY, $B97, AR$11, AR$14, AR$75,),
         ""
      ),
      IF($I97=2,
         IFBLANK(
            _xldudf_CX_PUSH(AR97, CX_ENTITY, $B97, AR$11, AR$14, AR$75,),
            ""
         ),
         IF($I97=3,
            "",
            IFBLANK(
               _xldudf_CX_PUSH(AR97, CX_ENTITY, $B97, AR$11, AR$14, AR$75,),
               ""
            )
         )
      )
   )
)),"")</f>
        <v/>
      </c>
      <c r="DS97" s="2445" t="str" cm="1">
        <f t="array" aca="1" ref="DS97" ca="1">IFERROR(IF(AS97*fxVal_normal=_PL!AS97,"",IF(OR(AS97="", NOT(ISNUMBER(AS97)), ISERROR(AS97), $B97=""), "",
   IF($I97=1,
      IFBLANK(
         _xldudf_CX_PUSH(AS97*fxVal_normal, CX_ENTITY, $B97, AS$11, AS$14, AS$75,),
         ""
      ),
      IF($I97=2,
         IFBLANK(
            _xldudf_CX_PUSH(AS97, CX_ENTITY, $B97, AS$11, AS$14, AS$75,),
            ""
         ),
         IF($I97=3,
            "",
            IFBLANK(
               _xldudf_CX_PUSH(AS97, CX_ENTITY, $B97, AS$11, AS$14, AS$75,),
               ""
            )
         )
      )
   )
)),"")</f>
        <v/>
      </c>
      <c r="DT97" s="2445" t="str" cm="1">
        <f t="array" aca="1" ref="DT97" ca="1">IFERROR(IF(AT97*fxVal_normal=_PL!AT97,"",IF(OR(AT97="", NOT(ISNUMBER(AT97)), ISERROR(AT97), $B97=""), "",
   IF($I97=1,
      IFBLANK(
         _xldudf_CX_PUSH(AT97*fxVal_normal, CX_ENTITY, $B97, AT$11, AT$14, AT$75,),
         ""
      ),
      IF($I97=2,
         IFBLANK(
            _xldudf_CX_PUSH(AT97, CX_ENTITY, $B97, AT$11, AT$14, AT$75,),
            ""
         ),
         IF($I97=3,
            "",
            IFBLANK(
               _xldudf_CX_PUSH(AT97, CX_ENTITY, $B97, AT$11, AT$14, AT$75,),
               ""
            )
         )
      )
   )
)),"")</f>
        <v/>
      </c>
      <c r="DU97" s="2445" t="str" cm="1">
        <f t="array" aca="1" ref="DU97" ca="1">IFERROR(IF(AU97*fxVal_normal=_PL!AU97,"",IF(OR(AU97="", NOT(ISNUMBER(AU97)), ISERROR(AU97), $B97=""), "",
   IF($I97=1,
      IFBLANK(
         _xldudf_CX_PUSH(AU97*fxVal_normal, CX_ENTITY, $B97, AU$11, AU$14, AU$75,),
         ""
      ),
      IF($I97=2,
         IFBLANK(
            _xldudf_CX_PUSH(AU97, CX_ENTITY, $B97, AU$11, AU$14, AU$75,),
            ""
         ),
         IF($I97=3,
            "",
            IFBLANK(
               _xldudf_CX_PUSH(AU97, CX_ENTITY, $B97, AU$11, AU$14, AU$75,),
               ""
            )
         )
      )
   )
)),"")</f>
        <v/>
      </c>
      <c r="DV97" s="2445" t="str" cm="1">
        <f t="array" aca="1" ref="DV97" ca="1">IFERROR(IF(AV97*fxVal_normal=_PL!AV97,"",IF(OR(AV97="", NOT(ISNUMBER(AV97)), ISERROR(AV97), $B97=""), "",
   IF($I97=1,
      IFBLANK(
         _xldudf_CX_PUSH(AV97*fxVal_normal, CX_ENTITY, $B97, AV$11, AV$14, AV$75,),
         ""
      ),
      IF($I97=2,
         IFBLANK(
            _xldudf_CX_PUSH(AV97, CX_ENTITY, $B97, AV$11, AV$14, AV$75,),
            ""
         ),
         IF($I97=3,
            "",
            IFBLANK(
               _xldudf_CX_PUSH(AV97, CX_ENTITY, $B97, AV$11, AV$14, AV$75,),
               ""
            )
         )
      )
   )
)),"")</f>
        <v/>
      </c>
      <c r="DW97" s="2445" t="str" cm="1">
        <f t="array" aca="1" ref="DW97" ca="1">IFERROR(IF(AW97*fxVal_normal=_PL!AW97,"",IF(OR(AW97="", NOT(ISNUMBER(AW97)), ISERROR(AW97), $B97=""), "",
   IF($I97=1,
      IFBLANK(
         _xldudf_CX_PUSH(AW97*fxVal_normal, CX_ENTITY, $B97, AW$11, AW$14, AW$75,),
         ""
      ),
      IF($I97=2,
         IFBLANK(
            _xldudf_CX_PUSH(AW97, CX_ENTITY, $B97, AW$11, AW$14, AW$75,),
            ""
         ),
         IF($I97=3,
            "",
            IFBLANK(
               _xldudf_CX_PUSH(AW97, CX_ENTITY, $B97, AW$11, AW$14, AW$75,),
               ""
            )
         )
      )
   )
)),"")</f>
        <v/>
      </c>
      <c r="DX97" s="2445" t="str" cm="1">
        <f t="array" aca="1" ref="DX97" ca="1">IFERROR(IF(AX97*fxVal_normal=_PL!AX97,"",IF(OR(AX97="", NOT(ISNUMBER(AX97)), ISERROR(AX97), $B97=""), "",
   IF($I97=1,
      IFBLANK(
         _xldudf_CX_PUSH(AX97*fxVal_normal, CX_ENTITY, $B97, AX$11, AX$14, AX$75,),
         ""
      ),
      IF($I97=2,
         IFBLANK(
            _xldudf_CX_PUSH(AX97, CX_ENTITY, $B97, AX$11, AX$14, AX$75,),
            ""
         ),
         IF($I97=3,
            "",
            IFBLANK(
               _xldudf_CX_PUSH(AX97, CX_ENTITY, $B97, AX$11, AX$14, AX$75,),
               ""
            )
         )
      )
   )
)),"")</f>
        <v/>
      </c>
      <c r="DY97" s="2445" t="str" cm="1">
        <f t="array" aca="1" ref="DY97" ca="1">IFERROR(IF(AY97*fxVal_normal=_PL!AY97,"",IF(OR(AY97="", NOT(ISNUMBER(AY97)), ISERROR(AY97), $B97=""), "",
   IF($I97=1,
      IFBLANK(
         _xldudf_CX_PUSH(AY97*fxVal_normal, CX_ENTITY, $B97, AY$11, AY$14, AY$75,),
         ""
      ),
      IF($I97=2,
         IFBLANK(
            _xldudf_CX_PUSH(AY97, CX_ENTITY, $B97, AY$11, AY$14, AY$75,),
            ""
         ),
         IF($I97=3,
            "",
            IFBLANK(
               _xldudf_CX_PUSH(AY97, CX_ENTITY, $B97, AY$11, AY$14, AY$75,),
               ""
            )
         )
      )
   )
)),"")</f>
        <v/>
      </c>
      <c r="DZ97" s="2445" t="str" cm="1">
        <f t="array" aca="1" ref="DZ97" ca="1">IFERROR(IF(AZ97*fxVal_normal=_PL!AZ97,"",IF(OR(AZ97="", NOT(ISNUMBER(AZ97)), ISERROR(AZ97), $B97=""), "",
   IF($I97=1,
      IFBLANK(
         _xldudf_CX_PUSH(AZ97*fxVal_normal, CX_ENTITY, $B97, AZ$11, AZ$14, AZ$75,),
         ""
      ),
      IF($I97=2,
         IFBLANK(
            _xldudf_CX_PUSH(AZ97, CX_ENTITY, $B97, AZ$11, AZ$14, AZ$75,),
            ""
         ),
         IF($I97=3,
            "",
            IFBLANK(
               _xldudf_CX_PUSH(AZ97, CX_ENTITY, $B97, AZ$11, AZ$14, AZ$75,),
               ""
            )
         )
      )
   )
)),"")</f>
        <v/>
      </c>
      <c r="EA97" s="2445" t="str" cm="1">
        <f t="array" aca="1" ref="EA97" ca="1">IFERROR(IF(BA97*fxVal_normal=_PL!BA97,"",IF(OR(BA97="", NOT(ISNUMBER(BA97)), ISERROR(BA97), $B97=""), "",
   IF($I97=1,
      IFBLANK(
         _xldudf_CX_PUSH(BA97*fxVal_normal, CX_ENTITY, $B97, BA$11, BA$14, BA$75,),
         ""
      ),
      IF($I97=2,
         IFBLANK(
            _xldudf_CX_PUSH(BA97, CX_ENTITY, $B97, BA$11, BA$14, BA$75,),
            ""
         ),
         IF($I97=3,
            "",
            IFBLANK(
               _xldudf_CX_PUSH(BA97, CX_ENTITY, $B97, BA$11, BA$14, BA$75,),
               ""
            )
         )
      )
   )
)),"")</f>
        <v/>
      </c>
      <c r="EB97" s="2445" t="str" cm="1">
        <f t="array" aca="1" ref="EB97" ca="1">IFERROR(IF(BB97*fxVal_normal=_PL!BB97,"",IF(OR(BB97="", NOT(ISNUMBER(BB97)), ISERROR(BB97), $B97=""), "",
   IF($I97=1,
      IFBLANK(
         _xldudf_CX_PUSH(BB97*fxVal_normal, CX_ENTITY, $B97, BB$11, BB$14, BB$75,),
         ""
      ),
      IF($I97=2,
         IFBLANK(
            _xldudf_CX_PUSH(BB97, CX_ENTITY, $B97, BB$11, BB$14, BB$75,),
            ""
         ),
         IF($I97=3,
            "",
            IFBLANK(
               _xldudf_CX_PUSH(BB97, CX_ENTITY, $B97, BB$11, BB$14, BB$75,),
               ""
            )
         )
      )
   )
)),"")</f>
        <v/>
      </c>
      <c r="EC97" s="2445" t="str" cm="1">
        <f t="array" aca="1" ref="EC97" ca="1">IFERROR(IF(BC97*fxVal_normal=_PL!BC97,"",IF(OR(BC97="", NOT(ISNUMBER(BC97)), ISERROR(BC97), $B97=""), "",
   IF($I97=1,
      IFBLANK(
         _xldudf_CX_PUSH(BC97*fxVal_normal, CX_ENTITY, $B97, BC$11, BC$14, BC$75,),
         ""
      ),
      IF($I97=2,
         IFBLANK(
            _xldudf_CX_PUSH(BC97, CX_ENTITY, $B97, BC$11, BC$14, BC$75,),
            ""
         ),
         IF($I97=3,
            "",
            IFBLANK(
               _xldudf_CX_PUSH(BC97, CX_ENTITY, $B97, BC$11, BC$14, BC$75,),
               ""
            )
         )
      )
   )
)),"")</f>
        <v/>
      </c>
      <c r="ED97" s="2445" t="str" cm="1">
        <f t="array" aca="1" ref="ED97" ca="1">IFERROR(IF(BD97*fxVal_normal=_PL!BD97,"",IF(OR(BD97="", NOT(ISNUMBER(BD97)), ISERROR(BD97), $B97=""), "",
   IF($I97=1,
      IFBLANK(
         _xldudf_CX_PUSH(BD97*fxVal_normal, CX_ENTITY, $B97, BD$11, BD$14, BD$75,),
         ""
      ),
      IF($I97=2,
         IFBLANK(
            _xldudf_CX_PUSH(BD97, CX_ENTITY, $B97, BD$11, BD$14, BD$75,),
            ""
         ),
         IF($I97=3,
            "",
            IFBLANK(
               _xldudf_CX_PUSH(BD97, CX_ENTITY, $B97, BD$11, BD$14, BD$75,),
               ""
            )
         )
      )
   )
)),"")</f>
        <v/>
      </c>
      <c r="EE97" s="2445" t="str" cm="1">
        <f t="array" aca="1" ref="EE97" ca="1">IFERROR(IF(BE97*fxVal_normal=_PL!BE97,"",IF(OR(BE97="", NOT(ISNUMBER(BE97)), ISERROR(BE97), $B97=""), "",
   IF($I97=1,
      IFBLANK(
         _xldudf_CX_PUSH(BE97*fxVal_normal, CX_ENTITY, $B97, BE$11, BE$14, BE$75,),
         ""
      ),
      IF($I97=2,
         IFBLANK(
            _xldudf_CX_PUSH(BE97, CX_ENTITY, $B97, BE$11, BE$14, BE$75,),
            ""
         ),
         IF($I97=3,
            "",
            IFBLANK(
               _xldudf_CX_PUSH(BE97, CX_ENTITY, $B97, BE$11, BE$14, BE$75,),
               ""
            )
         )
      )
   )
)),"")</f>
        <v/>
      </c>
      <c r="EF97" s="2445" t="str" cm="1">
        <f t="array" aca="1" ref="EF97" ca="1">IFERROR(IF(BF97*fxVal_normal=_PL!BF97,"",IF(OR(BF97="", NOT(ISNUMBER(BF97)), ISERROR(BF97), $B97=""), "",
   IF($I97=1,
      IFBLANK(
         _xldudf_CX_PUSH(BF97*fxVal_normal, CX_ENTITY, $B97, BF$11, BF$14, BF$75,),
         ""
      ),
      IF($I97=2,
         IFBLANK(
            _xldudf_CX_PUSH(BF97, CX_ENTITY, $B97, BF$11, BF$14, BF$75,),
            ""
         ),
         IF($I97=3,
            "",
            IFBLANK(
               _xldudf_CX_PUSH(BF97, CX_ENTITY, $B97, BF$11, BF$14, BF$75,),
               ""
            )
         )
      )
   )
)),"")</f>
        <v/>
      </c>
      <c r="EG97" s="2445" t="str" cm="1">
        <f t="array" aca="1" ref="EG97" ca="1">IFERROR(IF(BG97*fxVal_normal=_PL!BG97,"",IF(OR(BG97="", NOT(ISNUMBER(BG97)), ISERROR(BG97), $B97=""), "",
   IF($I97=1,
      IFBLANK(
         _xldudf_CX_PUSH(BG97*fxVal_normal, CX_ENTITY, $B97, BG$11, BG$14, BG$75,),
         ""
      ),
      IF($I97=2,
         IFBLANK(
            _xldudf_CX_PUSH(BG97, CX_ENTITY, $B97, BG$11, BG$14, BG$75,),
            ""
         ),
         IF($I97=3,
            "",
            IFBLANK(
               _xldudf_CX_PUSH(BG97, CX_ENTITY, $B97, BG$11, BG$14, BG$75,),
               ""
            )
         )
      )
   )
)),"")</f>
        <v/>
      </c>
      <c r="EH97" s="2445" t="str" cm="1">
        <f t="array" aca="1" ref="EH97" ca="1">IFERROR(IF(BH97*fxVal_normal=_PL!BH97,"",IF(OR(BH97="", NOT(ISNUMBER(BH97)), ISERROR(BH97), $B97=""), "",
   IF($I97=1,
      IFBLANK(
         _xldudf_CX_PUSH(BH97*fxVal_normal, CX_ENTITY, $B97, BH$11, BH$14, BH$75,),
         ""
      ),
      IF($I97=2,
         IFBLANK(
            _xldudf_CX_PUSH(BH97, CX_ENTITY, $B97, BH$11, BH$14, BH$75,),
            ""
         ),
         IF($I97=3,
            "",
            IFBLANK(
               _xldudf_CX_PUSH(BH97, CX_ENTITY, $B97, BH$11, BH$14, BH$75,),
               ""
            )
         )
      )
   )
)),"")</f>
        <v/>
      </c>
      <c r="EI97" s="2445" t="str" cm="1">
        <f t="array" aca="1" ref="EI97" ca="1">IFERROR(IF(BI97*fxVal_normal=_PL!BI97,"",IF(OR(BI97="", NOT(ISNUMBER(BI97)), ISERROR(BI97), $B97=""), "",
   IF($I97=1,
      IFBLANK(
         _xldudf_CX_PUSH(BI97*fxVal_normal, CX_ENTITY, $B97, BI$11, BI$14, BI$75,),
         ""
      ),
      IF($I97=2,
         IFBLANK(
            _xldudf_CX_PUSH(BI97, CX_ENTITY, $B97, BI$11, BI$14, BI$75,),
            ""
         ),
         IF($I97=3,
            "",
            IFBLANK(
               _xldudf_CX_PUSH(BI97, CX_ENTITY, $B97, BI$11, BI$14, BI$75,),
               ""
            )
         )
      )
   )
)),"")</f>
        <v/>
      </c>
      <c r="EJ97" s="2445" t="str" cm="1">
        <f t="array" aca="1" ref="EJ97" ca="1">IFERROR(IF(BJ97*fxVal_normal=_PL!BJ97,"",IF(OR(BJ97="", NOT(ISNUMBER(BJ97)), ISERROR(BJ97), $B97=""), "",
   IF($I97=1,
      IFBLANK(
         _xldudf_CX_PUSH(BJ97*fxVal_normal, CX_ENTITY, $B97, BJ$11, BJ$14, BJ$75,),
         ""
      ),
      IF($I97=2,
         IFBLANK(
            _xldudf_CX_PUSH(BJ97, CX_ENTITY, $B97, BJ$11, BJ$14, BJ$75,),
            ""
         ),
         IF($I97=3,
            "",
            IFBLANK(
               _xldudf_CX_PUSH(BJ97, CX_ENTITY, $B97, BJ$11, BJ$14, BJ$75,),
               ""
            )
         )
      )
   )
)),"")</f>
        <v/>
      </c>
      <c r="EK97" s="2445" t="str" cm="1">
        <f t="array" aca="1" ref="EK97" ca="1">IFERROR(IF(BK97*fxVal_normal=_PL!BK97,"",IF(OR(BK97="", NOT(ISNUMBER(BK97)), ISERROR(BK97), $B97=""), "",
   IF($I97=1,
      IFBLANK(
         _xldudf_CX_PUSH(BK97*fxVal_normal, CX_ENTITY, $B97, BK$11, BK$14, BK$75,),
         ""
      ),
      IF($I97=2,
         IFBLANK(
            _xldudf_CX_PUSH(BK97, CX_ENTITY, $B97, BK$11, BK$14, BK$75,),
            ""
         ),
         IF($I97=3,
            "",
            IFBLANK(
               _xldudf_CX_PUSH(BK97, CX_ENTITY, $B97, BK$11, BK$14, BK$75,),
               ""
            )
         )
      )
   )
)),"")</f>
        <v/>
      </c>
      <c r="EL97" s="2445" t="str" cm="1">
        <f t="array" aca="1" ref="EL97" ca="1">IFERROR(IF(BL97*fxVal_normal=_PL!BL97,"",IF(OR(BL97="", NOT(ISNUMBER(BL97)), ISERROR(BL97), $B97=""), "",
   IF($I97=1,
      IFBLANK(
         _xldudf_CX_PUSH(BL97*fxVal_normal, CX_ENTITY, $B97, BL$11, BL$14, BL$75,),
         ""
      ),
      IF($I97=2,
         IFBLANK(
            _xldudf_CX_PUSH(BL97, CX_ENTITY, $B97, BL$11, BL$14, BL$75,),
            ""
         ),
         IF($I97=3,
            "",
            IFBLANK(
               _xldudf_CX_PUSH(BL97, CX_ENTITY, $B97, BL$11, BL$14, BL$75,),
               ""
            )
         )
      )
   )
)),"")</f>
        <v/>
      </c>
      <c r="EM97" s="2445" t="str" cm="1">
        <f t="array" aca="1" ref="EM97" ca="1">IFERROR(IF(BM97*fxVal_normal=_PL!BM97,"",IF(OR(BM97="", NOT(ISNUMBER(BM97)), ISERROR(BM97), $B97=""), "",
   IF($I97=1,
      IFBLANK(
         _xldudf_CX_PUSH(BM97*fxVal_normal, CX_ENTITY, $B97, BM$11, BM$14, BM$75,),
         ""
      ),
      IF($I97=2,
         IFBLANK(
            _xldudf_CX_PUSH(BM97, CX_ENTITY, $B97, BM$11, BM$14, BM$75,),
            ""
         ),
         IF($I97=3,
            "",
            IFBLANK(
               _xldudf_CX_PUSH(BM97, CX_ENTITY, $B97, BM$11, BM$14, BM$75,),
               ""
            )
         )
      )
   )
)),"")</f>
        <v/>
      </c>
      <c r="EN97" s="2445" t="str" cm="1">
        <f t="array" aca="1" ref="EN97" ca="1">IFERROR(IF(BN97*fxVal_normal=_PL!BN97,"",IF(OR(BN97="", NOT(ISNUMBER(BN97)), ISERROR(BN97), $B97=""), "",
   IF($I97=1,
      IFBLANK(
         _xldudf_CX_PUSH(BN97*fxVal_normal, CX_ENTITY, $B97, BN$11, BN$14, BN$75,),
         ""
      ),
      IF($I97=2,
         IFBLANK(
            _xldudf_CX_PUSH(BN97, CX_ENTITY, $B97, BN$11, BN$14, BN$75,),
            ""
         ),
         IF($I97=3,
            "",
            IFBLANK(
               _xldudf_CX_PUSH(BN97, CX_ENTITY, $B97, BN$11, BN$14, BN$75,),
               ""
            )
         )
      )
   )
)),"")</f>
        <v/>
      </c>
    </row>
    <row r="98" spans="1:152" s="1880" customFormat="1">
      <c r="A98" s="1626"/>
      <c r="B98" s="2620" t="str">
        <f>_xlfn.LET(
_xlpm.IsNotAttrDynamic, D98="",
_xlpm.Attr,_PL!F98,
_xlpm.NotInUse,Y98=D98,
_xlpm.RESULT, IF(_xlpm.IsNotAttrDynamic, _xlpm.Attr, IF( _xlpm.NotInUse, "", Y98)
),IF(_xlpm.RESULT ="", "", _xlpm.RESULT))</f>
        <v/>
      </c>
      <c r="C98" s="2620" t="str" cm="1">
        <f t="array" ref="C98">IFBLANK(_PL!C98,"")</f>
        <v/>
      </c>
      <c r="D98" s="1548"/>
      <c r="E98" s="2453"/>
      <c r="F98" s="578"/>
      <c r="G98" s="578"/>
      <c r="H98" s="578"/>
      <c r="I98" s="578"/>
      <c r="J98" s="401" t="str" cm="1">
        <f t="array" ref="J98">IFBLANK( Z98,"")</f>
        <v/>
      </c>
      <c r="K98" s="578" t="str">
        <f t="shared" si="39"/>
        <v>No</v>
      </c>
      <c r="L98" s="37"/>
      <c r="M98"/>
      <c r="N98" s="158"/>
      <c r="O98" s="101"/>
      <c r="P98" s="52"/>
      <c r="Q98" s="101"/>
      <c r="R98" s="126"/>
      <c r="S98" s="101"/>
      <c r="T98" s="101"/>
      <c r="U98" s="39"/>
      <c r="V98" s="37"/>
      <c r="W98" s="198"/>
      <c r="X98" s="887"/>
      <c r="Y98" s="88"/>
      <c r="Z98" s="543"/>
      <c r="AA98" s="97"/>
      <c r="AB98" s="97"/>
      <c r="AC98" s="128" t="str">
        <f>_PL!AC98</f>
        <v/>
      </c>
      <c r="AD98" s="2473"/>
      <c r="AE98" s="2473"/>
      <c r="AF98" s="2473"/>
      <c r="AG98" s="2473"/>
      <c r="AH98" s="2473"/>
      <c r="AI98" s="2473"/>
      <c r="AJ98" s="2473"/>
      <c r="AK98" s="2473"/>
      <c r="AL98" s="2473"/>
      <c r="AM98" s="2473"/>
      <c r="AN98" s="2473"/>
      <c r="AO98" s="2473"/>
      <c r="AP98" s="2473"/>
      <c r="AQ98" s="2473"/>
      <c r="AR98" s="2473"/>
      <c r="AS98" s="2473"/>
      <c r="AT98" s="2473"/>
      <c r="AU98" s="2473"/>
      <c r="AV98" s="2473"/>
      <c r="AW98" s="2473"/>
      <c r="AX98" s="2473"/>
      <c r="AY98" s="2473"/>
      <c r="AZ98" s="2473"/>
      <c r="BA98" s="2473"/>
      <c r="BB98" s="2473"/>
      <c r="BC98" s="2473"/>
      <c r="BD98" s="2473"/>
      <c r="BE98" s="2473"/>
      <c r="BF98" s="2473"/>
      <c r="BG98" s="2473"/>
      <c r="BH98" s="2473"/>
      <c r="BI98" s="2473"/>
      <c r="BJ98" s="2473"/>
      <c r="BK98" s="2473"/>
      <c r="BL98" s="2473"/>
      <c r="BM98" s="2473"/>
      <c r="BN98" s="2473"/>
      <c r="BO98" s="2473"/>
      <c r="BP98" s="2473"/>
      <c r="BQ98" s="2473"/>
      <c r="BR98" s="2473"/>
      <c r="BS98" s="2473"/>
      <c r="BT98" s="2473"/>
      <c r="BU98" s="2473"/>
      <c r="BV98" s="2473"/>
      <c r="BW98" s="2473"/>
      <c r="BX98" s="2473"/>
      <c r="BY98" s="2473"/>
      <c r="BZ98" s="2473"/>
      <c r="CA98" s="34"/>
      <c r="CB98"/>
      <c r="CC98" s="2455"/>
      <c r="CD98" s="177"/>
      <c r="CE98" s="177"/>
      <c r="CF98" s="178"/>
      <c r="CG98" s="177"/>
      <c r="CH98" s="177"/>
      <c r="CI98" s="88"/>
      <c r="CJ98" s="2456"/>
      <c r="CK98" s="2456"/>
      <c r="CL98" s="88"/>
      <c r="CM98" s="88"/>
      <c r="CN98" s="88"/>
      <c r="CO98" s="88"/>
      <c r="CP98" s="88"/>
      <c r="CQ98" s="88"/>
      <c r="CR98" s="34"/>
      <c r="CS98" s="2056"/>
      <c r="CX98" s="2121"/>
      <c r="DC98" s="2121"/>
    </row>
    <row r="99" spans="1:152" ht="17.25" customHeight="1">
      <c r="A99" s="1626"/>
      <c r="B99" s="2620" t="str">
        <f>_xlfn.LET(
_xlpm.IsNotAttrDynamic, D99="",
_xlpm.Attr,_PL!F99,
_xlpm.NotInUse,Y99=D99,
_xlpm.RESULT, IF(_xlpm.IsNotAttrDynamic, _xlpm.Attr, IF( _xlpm.NotInUse, "", Y99)
),IF(_xlpm.RESULT ="", "", _xlpm.RESULT))</f>
        <v/>
      </c>
      <c r="C99" s="2620" t="str" cm="1">
        <f t="array" ref="C99">IFBLANK(_PL!C99,"")</f>
        <v/>
      </c>
      <c r="D99" s="1548"/>
      <c r="E99" s="2453"/>
      <c r="F99" s="578"/>
      <c r="G99" s="578"/>
      <c r="H99" s="401"/>
      <c r="I99" s="401"/>
      <c r="J99" s="401" t="str" cm="1">
        <f t="array" ref="J99">IFBLANK( Z99,"")</f>
        <v/>
      </c>
      <c r="K99" s="578" t="str">
        <f t="shared" si="39"/>
        <v>No</v>
      </c>
      <c r="L99" s="37"/>
      <c r="N99" s="158"/>
      <c r="O99" s="2"/>
      <c r="P99" s="52"/>
      <c r="Q99" s="2"/>
      <c r="R99" s="539"/>
      <c r="S99" s="2"/>
      <c r="T99" s="2"/>
      <c r="U99" s="39"/>
      <c r="V99" s="37"/>
      <c r="W99" s="3034" t="s">
        <v>94</v>
      </c>
      <c r="X99" s="3061"/>
      <c r="Y99" s="3036" t="s">
        <v>104</v>
      </c>
      <c r="Z99" s="1258"/>
      <c r="AA99" s="1259"/>
      <c r="AB99" s="1630" t="s">
        <v>83</v>
      </c>
      <c r="AC99" s="553"/>
      <c r="AD99" s="859" cm="1">
        <f t="array" aca="1" ref="AD99:AD100" ca="1">fx_checkComp(AD101:AD106)</f>
        <v>1</v>
      </c>
      <c r="AE99" s="859" cm="1">
        <f t="array" aca="1" ref="AE99:AE100" ca="1">fx_checkComp(AE101:AE106)</f>
        <v>1</v>
      </c>
      <c r="AF99" s="859" cm="1">
        <f t="array" aca="1" ref="AF99:AF100" ca="1">fx_checkComp(AF101:AF106)</f>
        <v>1</v>
      </c>
      <c r="AG99" s="859" cm="1">
        <f t="array" aca="1" ref="AG99:AG100" ca="1">fx_checkComp(AG101:AG106)</f>
        <v>1</v>
      </c>
      <c r="AH99" s="859" cm="1">
        <f t="array" aca="1" ref="AH99:AH100" ca="1">fx_checkComp(AH101:AH106)</f>
        <v>1</v>
      </c>
      <c r="AI99" s="859" cm="1">
        <f t="array" aca="1" ref="AI99:AI100" ca="1">fx_checkComp(AI101:AI106)</f>
        <v>1</v>
      </c>
      <c r="AJ99" s="859" cm="1">
        <f t="array" aca="1" ref="AJ99:AJ100" ca="1">fx_checkComp(AJ101:AJ106)</f>
        <v>1</v>
      </c>
      <c r="AK99" s="859" cm="1">
        <f t="array" aca="1" ref="AK99:AK100" ca="1">fx_checkComp(AK101:AK106)</f>
        <v>1</v>
      </c>
      <c r="AL99" s="859" cm="1">
        <f t="array" aca="1" ref="AL99:AL100" ca="1">fx_checkComp(AL101:AL106)</f>
        <v>1</v>
      </c>
      <c r="AM99" s="859" cm="1">
        <f t="array" aca="1" ref="AM99:AM100" ca="1">fx_checkComp(AM101:AM106)</f>
        <v>1</v>
      </c>
      <c r="AN99" s="859" cm="1">
        <f t="array" aca="1" ref="AN99:AN100" ca="1">fx_checkComp(AN101:AN106)</f>
        <v>1</v>
      </c>
      <c r="AO99" s="859" cm="1">
        <f t="array" aca="1" ref="AO99:AO100" ca="1">fx_checkComp(AO101:AO106)</f>
        <v>1</v>
      </c>
      <c r="AP99" s="859" cm="1">
        <f t="array" aca="1" ref="AP99:AP100" ca="1">fx_checkComp(AP101:AP106)</f>
        <v>1</v>
      </c>
      <c r="AQ99" s="859" cm="1">
        <f t="array" aca="1" ref="AQ99:AQ100" ca="1">fx_checkComp(AQ101:AQ106)</f>
        <v>1</v>
      </c>
      <c r="AR99" s="859" cm="1">
        <f t="array" aca="1" ref="AR99:AR100" ca="1">fx_checkComp(AR101:AR106)</f>
        <v>1</v>
      </c>
      <c r="AS99" s="859" cm="1">
        <f t="array" aca="1" ref="AS99:AS100" ca="1">fx_checkComp(AS101:AS106)</f>
        <v>1</v>
      </c>
      <c r="AT99" s="859" cm="1">
        <f t="array" aca="1" ref="AT99:AT100" ca="1">fx_checkComp(AT101:AT106)</f>
        <v>1</v>
      </c>
      <c r="AU99" s="859" cm="1">
        <f t="array" aca="1" ref="AU99:AU100" ca="1">fx_checkComp(AU101:AU106)</f>
        <v>1</v>
      </c>
      <c r="AV99" s="859" cm="1">
        <f t="array" aca="1" ref="AV99:AV100" ca="1">fx_checkComp(AV101:AV106)</f>
        <v>1</v>
      </c>
      <c r="AW99" s="859" cm="1">
        <f t="array" aca="1" ref="AW99:AW100" ca="1">fx_checkComp(AW101:AW106)</f>
        <v>1</v>
      </c>
      <c r="AX99" s="859" cm="1">
        <f t="array" aca="1" ref="AX99:AX100" ca="1">fx_checkComp(AX101:AX106)</f>
        <v>1</v>
      </c>
      <c r="AY99" s="859" cm="1">
        <f t="array" aca="1" ref="AY99:AY100" ca="1">fx_checkComp(AY101:AY106)</f>
        <v>1</v>
      </c>
      <c r="AZ99" s="859" cm="1">
        <f t="array" aca="1" ref="AZ99:AZ100" ca="1">fx_checkComp(AZ101:AZ106)</f>
        <v>1</v>
      </c>
      <c r="BA99" s="859" cm="1">
        <f t="array" aca="1" ref="BA99:BA100" ca="1">fx_checkComp(BA101:BA106)</f>
        <v>1</v>
      </c>
      <c r="BB99" s="859" cm="1">
        <f t="array" aca="1" ref="BB99:BB100" ca="1">fx_checkComp(BB101:BB106)</f>
        <v>1</v>
      </c>
      <c r="BC99" s="859" cm="1">
        <f t="array" aca="1" ref="BC99:BC100" ca="1">fx_checkComp(BC101:BC106)</f>
        <v>1</v>
      </c>
      <c r="BD99" s="859" cm="1">
        <f t="array" aca="1" ref="BD99:BD100" ca="1">fx_checkComp(BD101:BD106)</f>
        <v>1</v>
      </c>
      <c r="BE99" s="859" cm="1">
        <f t="array" aca="1" ref="BE99:BE100" ca="1">fx_checkComp(BE101:BE106)</f>
        <v>1</v>
      </c>
      <c r="BF99" s="859" cm="1">
        <f t="array" aca="1" ref="BF99:BF100" ca="1">fx_checkComp(BF101:BF106)</f>
        <v>1</v>
      </c>
      <c r="BG99" s="859" cm="1">
        <f t="array" aca="1" ref="BG99:BG100" ca="1">fx_checkComp(BG101:BG106)</f>
        <v>1</v>
      </c>
      <c r="BH99" s="859" cm="1">
        <f t="array" aca="1" ref="BH99:BH100" ca="1">fx_checkComp(BH101:BH106)</f>
        <v>1</v>
      </c>
      <c r="BI99" s="859" cm="1">
        <f t="array" aca="1" ref="BI99:BI100" ca="1">fx_checkComp(BI101:BI106)</f>
        <v>1</v>
      </c>
      <c r="BJ99" s="859" cm="1">
        <f t="array" aca="1" ref="BJ99:BJ100" ca="1">fx_checkComp(BJ101:BJ106)</f>
        <v>1</v>
      </c>
      <c r="BK99" s="859" cm="1">
        <f t="array" aca="1" ref="BK99:BK100" ca="1">fx_checkComp(BK101:BK106)</f>
        <v>1</v>
      </c>
      <c r="BL99" s="859" cm="1">
        <f t="array" aca="1" ref="BL99:BL100" ca="1">fx_checkComp(BL101:BL106)</f>
        <v>1</v>
      </c>
      <c r="BM99" s="859" cm="1">
        <f t="array" aca="1" ref="BM99:BM100" ca="1">fx_checkComp(BM101:BM106)</f>
        <v>1</v>
      </c>
      <c r="BN99" s="1215" cm="1">
        <f t="array" aca="1" ref="BN99:BN100" ca="1">fx_checkComp(BN101:BN106)</f>
        <v>1</v>
      </c>
      <c r="BO99" s="1804"/>
      <c r="BP99" s="1804"/>
      <c r="BQ99" s="1804"/>
      <c r="BR99" s="1804"/>
      <c r="BS99" s="1804"/>
      <c r="BT99" s="1804"/>
      <c r="BU99" s="1804"/>
      <c r="BV99" s="1804"/>
      <c r="BW99" s="1804"/>
      <c r="BX99" s="1804"/>
      <c r="BY99" s="1804"/>
      <c r="BZ99" s="1804"/>
      <c r="CA99" s="34"/>
      <c r="CC99" s="33"/>
      <c r="CD99" s="1738"/>
      <c r="CE99" s="2510"/>
      <c r="CF99" s="3"/>
      <c r="CG99" s="1738"/>
      <c r="CH99" s="1740"/>
      <c r="CI99" s="3"/>
      <c r="CJ99" s="1511"/>
      <c r="CK99" s="2511"/>
      <c r="CL99" s="3"/>
      <c r="CM99" s="1511"/>
      <c r="CN99" s="1215"/>
      <c r="CO99" s="3"/>
      <c r="CP99" s="1511"/>
      <c r="CQ99" s="1215"/>
      <c r="CR99" s="34"/>
      <c r="CS99" s="2056"/>
      <c r="CT99" s="1880"/>
      <c r="CU99" s="1880"/>
      <c r="CV99" s="1880"/>
      <c r="CW99" s="1880"/>
      <c r="CX99" s="2121"/>
      <c r="CY99" s="1880"/>
      <c r="CZ99" s="1880"/>
      <c r="DA99" s="1880"/>
      <c r="DB99" s="1880"/>
      <c r="DC99" s="2121"/>
      <c r="DD99" s="1880"/>
      <c r="DE99" s="1880"/>
      <c r="DF99" s="1880"/>
      <c r="DG99" s="1880"/>
      <c r="DH99" s="1880"/>
      <c r="DI99" s="1880"/>
      <c r="DJ99" s="1880"/>
      <c r="DK99" s="1880"/>
      <c r="DL99" s="1880"/>
      <c r="DM99" s="1880"/>
      <c r="DN99" s="1880"/>
      <c r="DO99" s="1880"/>
      <c r="DP99" s="1880"/>
      <c r="DQ99" s="1880"/>
      <c r="DR99" s="1880"/>
      <c r="DS99" s="1880"/>
      <c r="DT99" s="1880"/>
      <c r="DU99" s="1880"/>
      <c r="DV99" s="1880"/>
      <c r="DW99" s="1880"/>
      <c r="DX99" s="1880"/>
      <c r="DY99" s="1880"/>
      <c r="DZ99" s="1880"/>
      <c r="EA99" s="1880"/>
      <c r="EB99" s="1880"/>
      <c r="EC99" s="1880"/>
      <c r="ED99" s="1880"/>
      <c r="EE99" s="1880"/>
      <c r="EF99" s="1880"/>
      <c r="EG99" s="1880"/>
      <c r="EH99" s="1880"/>
      <c r="EI99" s="1880"/>
      <c r="EJ99" s="1880"/>
      <c r="EK99" s="1880"/>
      <c r="EL99" s="1880"/>
      <c r="EM99" s="1880"/>
      <c r="EN99" s="1880"/>
      <c r="EO99" s="1880"/>
      <c r="EP99" s="1880"/>
      <c r="EQ99" s="1880"/>
    </row>
    <row r="100" spans="1:152" ht="17.25" customHeight="1">
      <c r="A100" s="2512"/>
      <c r="B100" s="2620" t="str">
        <f>_xlfn.LET(
_xlpm.IsNotAttrDynamic, D100="",
_xlpm.Attr,_PL!F100,
_xlpm.NotInUse,Y100=D100,
_xlpm.RESULT, IF(_xlpm.IsNotAttrDynamic, _xlpm.Attr, IF( _xlpm.NotInUse, "", Y100)
),IF(_xlpm.RESULT ="", "", _xlpm.RESULT))</f>
        <v/>
      </c>
      <c r="C100" s="2620" t="str" cm="1">
        <f t="array" ref="C100">IFBLANK(_PL!C100,"")</f>
        <v/>
      </c>
      <c r="D100" s="2513"/>
      <c r="E100" s="2514"/>
      <c r="F100" s="2515"/>
      <c r="G100" s="2515"/>
      <c r="H100" s="1277"/>
      <c r="I100" s="1277"/>
      <c r="J100" s="401" t="str" cm="1">
        <f t="array" ref="J100">IFBLANK( Z100,"")</f>
        <v/>
      </c>
      <c r="K100" s="578" t="str">
        <f t="shared" si="39"/>
        <v>No</v>
      </c>
      <c r="L100" s="37"/>
      <c r="N100" s="158"/>
      <c r="O100" s="1279"/>
      <c r="P100" s="1280"/>
      <c r="Q100" s="1279"/>
      <c r="R100" s="1279"/>
      <c r="S100" s="1279"/>
      <c r="T100" s="1279"/>
      <c r="U100" s="1281"/>
      <c r="V100" s="37"/>
      <c r="W100" s="3035"/>
      <c r="X100" s="3062"/>
      <c r="Y100" s="3037"/>
      <c r="Z100" s="1233"/>
      <c r="AA100" s="1262"/>
      <c r="AB100" s="1631" t="s">
        <v>84</v>
      </c>
      <c r="AC100" s="1217"/>
      <c r="AD100" s="2462" t="str">
        <f ca="1"/>
        <v>O: 6 / 6</v>
      </c>
      <c r="AE100" s="2516" t="str">
        <f ca="1"/>
        <v>O: 6 / 6</v>
      </c>
      <c r="AF100" s="2516" t="str">
        <f ca="1"/>
        <v>O: 6 / 6</v>
      </c>
      <c r="AG100" s="2516" t="str">
        <f ca="1"/>
        <v>O: 6 / 6</v>
      </c>
      <c r="AH100" s="2516" t="str">
        <f ca="1"/>
        <v>O: 6 / 6</v>
      </c>
      <c r="AI100" s="2516" t="str">
        <f ca="1"/>
        <v>O: 6 / 6</v>
      </c>
      <c r="AJ100" s="2516" t="str">
        <f ca="1"/>
        <v>O: 6 / 6</v>
      </c>
      <c r="AK100" s="2516" t="str">
        <f ca="1"/>
        <v>O: 6 / 6</v>
      </c>
      <c r="AL100" s="2516" t="str">
        <f ca="1"/>
        <v>O: 6 / 6</v>
      </c>
      <c r="AM100" s="2516" t="str">
        <f ca="1"/>
        <v>O: 6 / 6</v>
      </c>
      <c r="AN100" s="2516" t="str">
        <f ca="1"/>
        <v>O: 6 / 6</v>
      </c>
      <c r="AO100" s="2516" t="str">
        <f ca="1"/>
        <v>O: 6 / 6</v>
      </c>
      <c r="AP100" s="2516" t="str">
        <f ca="1"/>
        <v>O: 6 / 6</v>
      </c>
      <c r="AQ100" s="2516" t="str">
        <f ca="1"/>
        <v>O: 6 / 6</v>
      </c>
      <c r="AR100" s="2516" t="str">
        <f ca="1"/>
        <v>O: 6 / 6</v>
      </c>
      <c r="AS100" s="2516" t="str">
        <f ca="1"/>
        <v>O: 6 / 6</v>
      </c>
      <c r="AT100" s="2516" t="str">
        <f ca="1"/>
        <v>O: 6 / 6</v>
      </c>
      <c r="AU100" s="2516" t="str">
        <f ca="1"/>
        <v>O: 6 / 6</v>
      </c>
      <c r="AV100" s="2516" t="str">
        <f ca="1"/>
        <v>O: 6 / 6</v>
      </c>
      <c r="AW100" s="2516" t="str">
        <f ca="1"/>
        <v>O: 6 / 6</v>
      </c>
      <c r="AX100" s="2516" t="str">
        <f ca="1"/>
        <v>O: 6 / 6</v>
      </c>
      <c r="AY100" s="2516" t="str">
        <f ca="1"/>
        <v>O: 6 / 6</v>
      </c>
      <c r="AZ100" s="2516" t="str">
        <f ca="1"/>
        <v>O: 6 / 6</v>
      </c>
      <c r="BA100" s="2516" t="str">
        <f ca="1"/>
        <v>O: 6 / 6</v>
      </c>
      <c r="BB100" s="2516" t="str">
        <f ca="1"/>
        <v>O: 6 / 6</v>
      </c>
      <c r="BC100" s="2516" t="str">
        <f ca="1"/>
        <v>O: 6 / 6</v>
      </c>
      <c r="BD100" s="2516" t="str">
        <f ca="1"/>
        <v>O: 6 / 6</v>
      </c>
      <c r="BE100" s="2516" t="str">
        <f ca="1"/>
        <v>O: 6 / 6</v>
      </c>
      <c r="BF100" s="2516" t="str">
        <f ca="1"/>
        <v>O: 6 / 6</v>
      </c>
      <c r="BG100" s="2516" t="str">
        <f ca="1"/>
        <v>O: 6 / 6</v>
      </c>
      <c r="BH100" s="2516" t="str">
        <f ca="1"/>
        <v>O: 6 / 6</v>
      </c>
      <c r="BI100" s="2516" t="str">
        <f ca="1"/>
        <v>O: 6 / 6</v>
      </c>
      <c r="BJ100" s="2516" t="str">
        <f ca="1"/>
        <v>O: 6 / 6</v>
      </c>
      <c r="BK100" s="2516" t="str">
        <f ca="1"/>
        <v>O: 6 / 6</v>
      </c>
      <c r="BL100" s="2516" t="str">
        <f ca="1"/>
        <v>O: 6 / 6</v>
      </c>
      <c r="BM100" s="2516" t="str">
        <f ca="1"/>
        <v>O: 6 / 6</v>
      </c>
      <c r="BN100" s="2517" t="str">
        <f ca="1"/>
        <v>O: 6 / 6</v>
      </c>
      <c r="BO100" s="2518"/>
      <c r="BP100" s="2518"/>
      <c r="BQ100" s="2518"/>
      <c r="BR100" s="2518"/>
      <c r="BS100" s="2518"/>
      <c r="BT100" s="2518"/>
      <c r="BU100" s="2518"/>
      <c r="BV100" s="2518"/>
      <c r="BW100" s="2518"/>
      <c r="BX100" s="2518"/>
      <c r="BY100" s="2518"/>
      <c r="BZ100" s="2518"/>
      <c r="CA100" s="1220"/>
      <c r="CB100" s="880"/>
      <c r="CC100" s="1288"/>
      <c r="CD100" s="1739"/>
      <c r="CE100" s="2519"/>
      <c r="CF100" s="1289"/>
      <c r="CG100" s="1739"/>
      <c r="CH100" s="1741"/>
      <c r="CI100" s="1289"/>
      <c r="CJ100" s="2520"/>
      <c r="CK100" s="2521"/>
      <c r="CL100" s="1289"/>
      <c r="CM100" s="2522"/>
      <c r="CN100" s="2519"/>
      <c r="CO100" s="1289"/>
      <c r="CP100" s="2522"/>
      <c r="CQ100" s="2519"/>
      <c r="CR100" s="1220"/>
      <c r="CS100" s="2056"/>
      <c r="CT100" s="1880"/>
      <c r="CU100" s="1880"/>
      <c r="CV100" s="1880"/>
      <c r="CW100" s="1880"/>
      <c r="CX100" s="2121"/>
      <c r="CY100" s="1880"/>
      <c r="CZ100" s="1880"/>
      <c r="DA100" s="1880"/>
      <c r="DB100" s="1880"/>
      <c r="DC100" s="2121"/>
      <c r="DD100" s="1880"/>
      <c r="DE100" s="1880"/>
      <c r="DF100" s="1880"/>
      <c r="DG100" s="1880"/>
      <c r="DH100" s="1880"/>
      <c r="DI100" s="1880"/>
      <c r="DJ100" s="1880"/>
      <c r="DK100" s="1880"/>
      <c r="DL100" s="1880"/>
      <c r="DM100" s="1880"/>
      <c r="DN100" s="1880"/>
      <c r="DO100" s="1880"/>
      <c r="DP100" s="1880"/>
      <c r="DQ100" s="1880"/>
      <c r="DR100" s="1880"/>
      <c r="DS100" s="1880"/>
      <c r="DT100" s="1880"/>
      <c r="DU100" s="1880"/>
      <c r="DV100" s="1880"/>
      <c r="DW100" s="1880"/>
      <c r="DX100" s="1880"/>
      <c r="DY100" s="1880"/>
      <c r="DZ100" s="1880"/>
      <c r="EA100" s="1880"/>
      <c r="EB100" s="1880"/>
      <c r="EC100" s="1880"/>
      <c r="ED100" s="1880"/>
      <c r="EE100" s="1880"/>
      <c r="EF100" s="1880"/>
      <c r="EG100" s="1880"/>
      <c r="EH100" s="1880"/>
      <c r="EI100" s="1880"/>
      <c r="EJ100" s="1880"/>
      <c r="EK100" s="1880"/>
      <c r="EL100" s="1880"/>
      <c r="EM100" s="1880"/>
      <c r="EN100" s="1880"/>
      <c r="EO100" s="1880"/>
      <c r="EP100" s="1880"/>
      <c r="EQ100" s="1880"/>
    </row>
    <row r="101" spans="1:152" ht="21" customHeight="1">
      <c r="A101" s="1626" t="s">
        <v>96</v>
      </c>
      <c r="B101" s="2501" t="str">
        <f>_xlfn.LET(
_xlpm.IsNotAttrDynamic, D101="",
_xlpm.Attr,_PL!F101,
_xlpm.NotInUse,Y101=D101,
_xlpm.RESULT, IF(_xlpm.IsNotAttrDynamic, _xlpm.Attr, IF( _xlpm.NotInUse, "", Y101)
),IF(_xlpm.RESULT ="", "", _xlpm.RESULT))</f>
        <v>Annual Recurring Revenue (Rolling 12 months)</v>
      </c>
      <c r="C101" s="2501" t="str" cm="1">
        <f t="array" ref="C101">IFBLANK(_PL!C101,"")</f>
        <v>Annual Recurring Revenue (Rolling 12 months) (Company View)</v>
      </c>
      <c r="D101" s="1548"/>
      <c r="E101" s="2440" t="e" cm="1">
        <f t="array" aca="1" ref="E10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)($AD101:$CQ101, Z101)</f>
        <v>#NAME?</v>
      </c>
      <c r="F101" s="578"/>
      <c r="G101" s="578"/>
      <c r="H101" s="401">
        <v>1</v>
      </c>
      <c r="I101" s="401">
        <v>1</v>
      </c>
      <c r="J101" s="401" cm="1">
        <f t="array" ref="J101">IFBLANK( Z101,"")</f>
        <v>-1</v>
      </c>
      <c r="K101" s="578" t="str">
        <f>IFERROR(IF(LEN(AB101)=0,"No",IF(LEN(J101)&gt;0,"Yes","No")),"")</f>
        <v>Yes</v>
      </c>
      <c r="L101" s="37"/>
      <c r="N101" s="158"/>
      <c r="O101" s="101"/>
      <c r="P101" s="52"/>
      <c r="Q101" s="101"/>
      <c r="R101" s="126"/>
      <c r="S101" s="101"/>
      <c r="T101" s="101"/>
      <c r="U101" s="39"/>
      <c r="V101" s="37"/>
      <c r="W101" s="91" t="str">
        <f t="shared" ref="W101:W110" si="43">$W$76</f>
        <v>Budget</v>
      </c>
      <c r="X101" s="2523" t="e">
        <f ca="1">_PL!X101</f>
        <v>#NAME?</v>
      </c>
      <c r="Y101" s="2524" cm="1">
        <f t="array" ref="Y101">IFBLANK(Y45,"")</f>
        <v>2</v>
      </c>
      <c r="Z101" s="198" cm="1">
        <f t="array" ref="Z101">IFBLANK(Z45,"")</f>
        <v>-1</v>
      </c>
      <c r="AA101" s="200"/>
      <c r="AB101" s="2525" cm="1">
        <f t="array" ref="AB101">IFBLANK(Y101,"")</f>
        <v>2</v>
      </c>
      <c r="AC101" s="124" t="str" cm="1">
        <f t="array" aca="1" ref="AC101" ca="1">_xlfn.LET(
_xlpm._termname, $AB101,
_xlpm._iconname, "find",
_xlpm._icon, fx_getIcon(_xlpm._iconname),
_xlpm._location, _xlfn.XLOOKUP(LOWER(_xlpm._termname), LOWER(tbl_acctDef[Term]),tbl_acctDef[Term]),
_xlpm._hyperlink, HYPERLINK("#"&amp;CELL("address",_xlpm._location), _xlpm._icon),
IFERROR(_xlpm._hyperlink,"")
)</f>
        <v/>
      </c>
      <c r="AD101" s="2441">
        <v>1</v>
      </c>
      <c r="AE101" s="2441">
        <v>1</v>
      </c>
      <c r="AF101" s="2441">
        <v>1</v>
      </c>
      <c r="AG101" s="2441">
        <v>1</v>
      </c>
      <c r="AH101" s="2441">
        <v>1</v>
      </c>
      <c r="AI101" s="2441">
        <v>1</v>
      </c>
      <c r="AJ101" s="2441">
        <v>1</v>
      </c>
      <c r="AK101" s="2441">
        <v>1</v>
      </c>
      <c r="AL101" s="2441">
        <v>1</v>
      </c>
      <c r="AM101" s="2441">
        <v>1</v>
      </c>
      <c r="AN101" s="2441">
        <v>1</v>
      </c>
      <c r="AO101" s="2441">
        <v>1</v>
      </c>
      <c r="AP101" s="2441">
        <v>1</v>
      </c>
      <c r="AQ101" s="2441">
        <v>1</v>
      </c>
      <c r="AR101" s="2441">
        <v>1</v>
      </c>
      <c r="AS101" s="2441">
        <v>1</v>
      </c>
      <c r="AT101" s="2441">
        <v>1</v>
      </c>
      <c r="AU101" s="2441">
        <v>1</v>
      </c>
      <c r="AV101" s="2441">
        <v>1</v>
      </c>
      <c r="AW101" s="2441">
        <v>1</v>
      </c>
      <c r="AX101" s="2441">
        <v>1</v>
      </c>
      <c r="AY101" s="2441">
        <v>1</v>
      </c>
      <c r="AZ101" s="2441">
        <v>1</v>
      </c>
      <c r="BA101" s="2441">
        <v>1</v>
      </c>
      <c r="BB101" s="2441">
        <v>1</v>
      </c>
      <c r="BC101" s="2441">
        <v>1</v>
      </c>
      <c r="BD101" s="2441">
        <v>1</v>
      </c>
      <c r="BE101" s="2441">
        <v>1</v>
      </c>
      <c r="BF101" s="2441">
        <v>1</v>
      </c>
      <c r="BG101" s="2441">
        <v>1</v>
      </c>
      <c r="BH101" s="2441">
        <v>1</v>
      </c>
      <c r="BI101" s="2441">
        <v>1</v>
      </c>
      <c r="BJ101" s="2441">
        <v>1</v>
      </c>
      <c r="BK101" s="2441">
        <v>1</v>
      </c>
      <c r="BL101" s="2441">
        <v>1</v>
      </c>
      <c r="BM101" s="2441">
        <v>1</v>
      </c>
      <c r="BN101" s="2441">
        <v>1</v>
      </c>
      <c r="BO101" s="2518"/>
      <c r="BP101" s="2518"/>
      <c r="BQ101" s="2518"/>
      <c r="BR101" s="2518"/>
      <c r="BS101" s="2518"/>
      <c r="BT101" s="2518"/>
      <c r="BU101" s="2518"/>
      <c r="BV101" s="2518"/>
      <c r="BW101" s="2518"/>
      <c r="BX101" s="2518"/>
      <c r="BY101" s="2518"/>
      <c r="BZ101" s="2518"/>
      <c r="CA101" s="34"/>
      <c r="CC101" s="33"/>
      <c r="CD101" s="559" t="e">
        <f ca="1">_xlfn.XLOOKUP(CD$74,array_timeline,PL!$AD101:$BN101,"")</f>
        <v>#NAME?</v>
      </c>
      <c r="CE101" s="559" t="e">
        <f ca="1">_xlfn.XLOOKUP(CE$74,array_timeline,PL!$AD$101:$BN$101,"")</f>
        <v>#NAME?</v>
      </c>
      <c r="CF101" s="3"/>
      <c r="CG101" s="1652"/>
      <c r="CH101" s="1653"/>
      <c r="CI101" s="3"/>
      <c r="CJ101" s="1137">
        <f>_xlfn.XLOOKUP(CJ$74,array_timeline,PL!$AD101:$BN101,"")</f>
        <v>1</v>
      </c>
      <c r="CK101" s="2612">
        <f>_xlfn.XLOOKUP(CK$74,array_timeline,PL!$AD$101:$BN$101,"")</f>
        <v>1</v>
      </c>
      <c r="CL101" s="3"/>
      <c r="CM101" s="2357" cm="1">
        <f t="array" ref="CM101">IFBLANK(CM45,"")</f>
        <v>1</v>
      </c>
      <c r="CN101" s="2357" cm="1">
        <f t="array" ref="CN101">IFBLANK(CN45,"")</f>
        <v>1</v>
      </c>
      <c r="CO101" s="992"/>
      <c r="CP101" s="2357" cm="1">
        <f t="array" ref="CP101">IFBLANK(CP45,"")</f>
        <v>1</v>
      </c>
      <c r="CQ101" s="2357" cm="1">
        <f t="array" ref="CQ101">IFBLANK(CQ45,"")</f>
        <v>1</v>
      </c>
      <c r="CR101" s="34"/>
      <c r="CS101" s="2056"/>
      <c r="CT101" s="2447" t="e" cm="1">
        <f t="array" aca="1" ref="CT101" ca="1">IF(Y101="","",IF(ISNUMBER(SEARCH("Select",$Y101)),"",_xldudf_CX_PUSH($Y101,CX_ENTITY,C101,val_asOfDate)))</f>
        <v>#NAME?</v>
      </c>
      <c r="CU101" s="2447" t="e" cm="1">
        <f t="array" aca="1" ref="CU101" ca="1">IF(Y101="","",IF(ISNUMBER(SEARCH("Select",$Y101)),"",_xldudf_CX_PUSH($Y101,CX_ENTITY,C101,EOMONTH(val_asOfDate,1))))</f>
        <v>#NAME?</v>
      </c>
      <c r="CV101" s="2447" t="e" cm="1">
        <f t="array" aca="1" ref="CV101" ca="1">IF(Y101="","",IF(ISNUMBER(SEARCH("Select",$Y101)),"",_xldudf_CX_PUSH($Y101,CX_ENTITY,C101,EOMONTH(val_asOfDate,2))))</f>
        <v>#NAME?</v>
      </c>
      <c r="CW101" s="2447" t="e" cm="1">
        <f t="array" aca="1" ref="CW101" ca="1">IF(Y101="","",IF(ISNUMBER(SEARCH("Select",$Y101)),"",_xldudf_CX_PUSH($Y101,CX_ENTITY,C101,EOMONTH(val_asOfDate,3))))</f>
        <v>#NAME?</v>
      </c>
      <c r="CX101" s="2443"/>
      <c r="CY101" s="2526" t="str" cm="1">
        <f t="array" aca="1" ref="CY101" ca="1">IFERROR(IF(CM101*fxVal_normal=_PL!CM101,"",IF(OR($CN101="",$CN101=0,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CZ101" s="2526" t="str" cm="1">
        <f t="array" aca="1" ref="CZ101" ca="1">IFERROR(IF(CN101*fxVal_normal=_PL!CN101,"",IF(OR($CN101="",$CN101=0,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DA101" s="2526" t="str" cm="1">
        <f t="array" ref="DA101">IFERROR(IF(CO101*fxVal_normal=_PL!CO101,"",IF(OR($CN101="",$CN101=0,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DB101" s="2526" t="str" cm="1">
        <f t="array" aca="1" ref="DB101" ca="1">IFERROR(IF(CP101*fxVal_normal=_PL!CP101,"",IF(OR($CN101="",$CN101=0,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DC101" s="2443"/>
      <c r="DD101" s="2445" t="str" cm="1">
        <f t="array" aca="1" ref="DD101" ca="1">IFERROR(IF(AD101*fxVal_normal=_PL!AD101,"",IF(OR(AD101="", NOT(ISNUMBER(AD101)), ISERROR(AD101), $B101=""), "",
   IF($I101=1,
      IFBLANK(
         _xldudf_CX_PUSH(AD101*fxVal_normal, CX_ENTITY, $B101, AD$11, "As of", AD$75,),
         ""
      ),
      IF($I101=2,
         IFBLANK(
            _xldudf_CX_PUSH(AD101, CX_ENTITY, $B101, AD$11, "As of", AD$75,),
            ""
         ),
         IF($I101=3,
            "",
            IFBLANK(
               _xldudf_CX_PUSH(AD101, CX_ENTITY, $B101, AD$11, "As of", AD$75,),
               ""
            )
         )
      )
   )
)),"")</f>
        <v/>
      </c>
      <c r="DE101" s="2445" t="str" cm="1">
        <f t="array" aca="1" ref="DE101" ca="1">IFERROR(IF(AE101*fxVal_normal=_PL!AE101,"",IF(OR(AE101="", NOT(ISNUMBER(AE101)), ISERROR(AE101), $B101=""), "",
   IF($I101=1,
      IFBLANK(
         _xldudf_CX_PUSH(AE101*fxVal_normal, CX_ENTITY, $B101, AE$11, "As of", AE$75,),
         ""
      ),
      IF($I101=2,
         IFBLANK(
            _xldudf_CX_PUSH(AE101, CX_ENTITY, $B101, AE$11, "As of", AE$75,),
            ""
         ),
         IF($I101=3,
            "",
            IFBLANK(
               _xldudf_CX_PUSH(AE101, CX_ENTITY, $B101, AE$11, "As of", AE$75,),
               ""
            )
         )
      )
   )
)),"")</f>
        <v/>
      </c>
      <c r="DF101" s="2445" t="str" cm="1">
        <f t="array" aca="1" ref="DF101" ca="1">IFERROR(IF(AF101*fxVal_normal=_PL!AF101,"",IF(OR(AF101="", NOT(ISNUMBER(AF101)), ISERROR(AF101), $B101=""), "",
   IF($I101=1,
      IFBLANK(
         _xldudf_CX_PUSH(AF101*fxVal_normal, CX_ENTITY, $B101, AF$11, "As of", AF$75,),
         ""
      ),
      IF($I101=2,
         IFBLANK(
            _xldudf_CX_PUSH(AF101, CX_ENTITY, $B101, AF$11, "As of", AF$75,),
            ""
         ),
         IF($I101=3,
            "",
            IFBLANK(
               _xldudf_CX_PUSH(AF101, CX_ENTITY, $B101, AF$11, "As of", AF$75,),
               ""
            )
         )
      )
   )
)),"")</f>
        <v/>
      </c>
      <c r="DG101" s="2445" t="str" cm="1">
        <f t="array" aca="1" ref="DG101" ca="1">IFERROR(IF(AG101*fxVal_normal=_PL!AG101,"",IF(OR(AG101="", NOT(ISNUMBER(AG101)), ISERROR(AG101), $B101=""), "",
   IF($I101=1,
      IFBLANK(
         _xldudf_CX_PUSH(AG101*fxVal_normal, CX_ENTITY, $B101, AG$11, "As of", AG$75,),
         ""
      ),
      IF($I101=2,
         IFBLANK(
            _xldudf_CX_PUSH(AG101, CX_ENTITY, $B101, AG$11, "As of", AG$75,),
            ""
         ),
         IF($I101=3,
            "",
            IFBLANK(
               _xldudf_CX_PUSH(AG101, CX_ENTITY, $B101, AG$11, "As of", AG$75,),
               ""
            )
         )
      )
   )
)),"")</f>
        <v/>
      </c>
      <c r="DH101" s="2445" t="str" cm="1">
        <f t="array" aca="1" ref="DH101" ca="1">IFERROR(IF(AH101*fxVal_normal=_PL!AH101,"",IF(OR(AH101="", NOT(ISNUMBER(AH101)), ISERROR(AH101), $B101=""), "",
   IF($I101=1,
      IFBLANK(
         _xldudf_CX_PUSH(AH101*fxVal_normal, CX_ENTITY, $B101, AH$11, "As of", AH$75,),
         ""
      ),
      IF($I101=2,
         IFBLANK(
            _xldudf_CX_PUSH(AH101, CX_ENTITY, $B101, AH$11, "As of", AH$75,),
            ""
         ),
         IF($I101=3,
            "",
            IFBLANK(
               _xldudf_CX_PUSH(AH101, CX_ENTITY, $B101, AH$11, "As of", AH$75,),
               ""
            )
         )
      )
   )
)),"")</f>
        <v/>
      </c>
      <c r="DI101" s="2445" t="str" cm="1">
        <f t="array" aca="1" ref="DI101" ca="1">IFERROR(IF(AI101*fxVal_normal=_PL!AI101,"",IF(OR(AI101="", NOT(ISNUMBER(AI101)), ISERROR(AI101), $B101=""), "",
   IF($I101=1,
      IFBLANK(
         _xldudf_CX_PUSH(AI101*fxVal_normal, CX_ENTITY, $B101, AI$11, "As of", AI$75,),
         ""
      ),
      IF($I101=2,
         IFBLANK(
            _xldudf_CX_PUSH(AI101, CX_ENTITY, $B101, AI$11, "As of", AI$75,),
            ""
         ),
         IF($I101=3,
            "",
            IFBLANK(
               _xldudf_CX_PUSH(AI101, CX_ENTITY, $B101, AI$11, "As of", AI$75,),
               ""
            )
         )
      )
   )
)),"")</f>
        <v/>
      </c>
      <c r="DJ101" s="2445" t="str" cm="1">
        <f t="array" aca="1" ref="DJ101" ca="1">IFERROR(IF(AJ101*fxVal_normal=_PL!AJ101,"",IF(OR(AJ101="", NOT(ISNUMBER(AJ101)), ISERROR(AJ101), $B101=""), "",
   IF($I101=1,
      IFBLANK(
         _xldudf_CX_PUSH(AJ101*fxVal_normal, CX_ENTITY, $B101, AJ$11, "As of", AJ$75,),
         ""
      ),
      IF($I101=2,
         IFBLANK(
            _xldudf_CX_PUSH(AJ101, CX_ENTITY, $B101, AJ$11, "As of", AJ$75,),
            ""
         ),
         IF($I101=3,
            "",
            IFBLANK(
               _xldudf_CX_PUSH(AJ101, CX_ENTITY, $B101, AJ$11, "As of", AJ$75,),
               ""
            )
         )
      )
   )
)),"")</f>
        <v/>
      </c>
      <c r="DK101" s="2445" t="str" cm="1">
        <f t="array" aca="1" ref="DK101" ca="1">IFERROR(IF(AK101*fxVal_normal=_PL!AK101,"",IF(OR(AK101="", NOT(ISNUMBER(AK101)), ISERROR(AK101), $B101=""), "",
   IF($I101=1,
      IFBLANK(
         _xldudf_CX_PUSH(AK101*fxVal_normal, CX_ENTITY, $B101, AK$11, "As of", AK$75,),
         ""
      ),
      IF($I101=2,
         IFBLANK(
            _xldudf_CX_PUSH(AK101, CX_ENTITY, $B101, AK$11, "As of", AK$75,),
            ""
         ),
         IF($I101=3,
            "",
            IFBLANK(
               _xldudf_CX_PUSH(AK101, CX_ENTITY, $B101, AK$11, "As of", AK$75,),
               ""
            )
         )
      )
   )
)),"")</f>
        <v/>
      </c>
      <c r="DL101" s="2445" t="str" cm="1">
        <f t="array" aca="1" ref="DL101" ca="1">IFERROR(IF(AL101*fxVal_normal=_PL!AL101,"",IF(OR(AL101="", NOT(ISNUMBER(AL101)), ISERROR(AL101), $B101=""), "",
   IF($I101=1,
      IFBLANK(
         _xldudf_CX_PUSH(AL101*fxVal_normal, CX_ENTITY, $B101, AL$11, "As of", AL$75,),
         ""
      ),
      IF($I101=2,
         IFBLANK(
            _xldudf_CX_PUSH(AL101, CX_ENTITY, $B101, AL$11, "As of", AL$75,),
            ""
         ),
         IF($I101=3,
            "",
            IFBLANK(
               _xldudf_CX_PUSH(AL101, CX_ENTITY, $B101, AL$11, "As of", AL$75,),
               ""
            )
         )
      )
   )
)),"")</f>
        <v/>
      </c>
      <c r="DM101" s="2445" t="str" cm="1">
        <f t="array" aca="1" ref="DM101" ca="1">IFERROR(IF(AM101*fxVal_normal=_PL!AM101,"",IF(OR(AM101="", NOT(ISNUMBER(AM101)), ISERROR(AM101), $B101=""), "",
   IF($I101=1,
      IFBLANK(
         _xldudf_CX_PUSH(AM101*fxVal_normal, CX_ENTITY, $B101, AM$11, "As of", AM$75,),
         ""
      ),
      IF($I101=2,
         IFBLANK(
            _xldudf_CX_PUSH(AM101, CX_ENTITY, $B101, AM$11, "As of", AM$75,),
            ""
         ),
         IF($I101=3,
            "",
            IFBLANK(
               _xldudf_CX_PUSH(AM101, CX_ENTITY, $B101, AM$11, "As of", AM$75,),
               ""
            )
         )
      )
   )
)),"")</f>
        <v/>
      </c>
      <c r="DN101" s="2445" t="str" cm="1">
        <f t="array" aca="1" ref="DN101" ca="1">IFERROR(IF(AN101*fxVal_normal=_PL!AN101,"",IF(OR(AN101="", NOT(ISNUMBER(AN101)), ISERROR(AN101), $B101=""), "",
   IF($I101=1,
      IFBLANK(
         _xldudf_CX_PUSH(AN101*fxVal_normal, CX_ENTITY, $B101, AN$11, "As of", AN$75,),
         ""
      ),
      IF($I101=2,
         IFBLANK(
            _xldudf_CX_PUSH(AN101, CX_ENTITY, $B101, AN$11, "As of", AN$75,),
            ""
         ),
         IF($I101=3,
            "",
            IFBLANK(
               _xldudf_CX_PUSH(AN101, CX_ENTITY, $B101, AN$11, "As of", AN$75,),
               ""
            )
         )
      )
   )
)),"")</f>
        <v/>
      </c>
      <c r="DO101" s="2445" t="str" cm="1">
        <f t="array" aca="1" ref="DO101" ca="1">IFERROR(IF(AO101*fxVal_normal=_PL!AO101,"",IF(OR(AO101="", NOT(ISNUMBER(AO101)), ISERROR(AO101), $B101=""), "",
   IF($I101=1,
      IFBLANK(
         _xldudf_CX_PUSH(AO101*fxVal_normal, CX_ENTITY, $B101, AO$11, "As of", AO$75,),
         ""
      ),
      IF($I101=2,
         IFBLANK(
            _xldudf_CX_PUSH(AO101, CX_ENTITY, $B101, AO$11, "As of", AO$75,),
            ""
         ),
         IF($I101=3,
            "",
            IFBLANK(
               _xldudf_CX_PUSH(AO101, CX_ENTITY, $B101, AO$11, "As of", AO$75,),
               ""
            )
         )
      )
   )
)),"")</f>
        <v/>
      </c>
      <c r="DP101" s="2445" t="str" cm="1">
        <f t="array" aca="1" ref="DP101" ca="1">IFERROR(IF(AP101*fxVal_normal=_PL!AP101,"",IF(OR(AP101="", NOT(ISNUMBER(AP101)), ISERROR(AP101), $B101=""), "",
   IF($I101=1,
      IFBLANK(
         _xldudf_CX_PUSH(AP101*fxVal_normal, CX_ENTITY, $B101, AP$11, "As of", AP$75,),
         ""
      ),
      IF($I101=2,
         IFBLANK(
            _xldudf_CX_PUSH(AP101, CX_ENTITY, $B101, AP$11, "As of", AP$75,),
            ""
         ),
         IF($I101=3,
            "",
            IFBLANK(
               _xldudf_CX_PUSH(AP101, CX_ENTITY, $B101, AP$11, "As of", AP$75,),
               ""
            )
         )
      )
   )
)),"")</f>
        <v/>
      </c>
      <c r="DQ101" s="2445" t="str" cm="1">
        <f t="array" aca="1" ref="DQ101" ca="1">IFERROR(IF(AQ101*fxVal_normal=_PL!AQ101,"",IF(OR(AQ101="", NOT(ISNUMBER(AQ101)), ISERROR(AQ101), $B101=""), "",
   IF($I101=1,
      IFBLANK(
         _xldudf_CX_PUSH(AQ101*fxVal_normal, CX_ENTITY, $B101, AQ$11, "As of", AQ$75,),
         ""
      ),
      IF($I101=2,
         IFBLANK(
            _xldudf_CX_PUSH(AQ101, CX_ENTITY, $B101, AQ$11, "As of", AQ$75,),
            ""
         ),
         IF($I101=3,
            "",
            IFBLANK(
               _xldudf_CX_PUSH(AQ101, CX_ENTITY, $B101, AQ$11, "As of", AQ$75,),
               ""
            )
         )
      )
   )
)),"")</f>
        <v/>
      </c>
      <c r="DR101" s="2445" t="str" cm="1">
        <f t="array" aca="1" ref="DR101" ca="1">IFERROR(IF(AR101*fxVal_normal=_PL!AR101,"",IF(OR(AR101="", NOT(ISNUMBER(AR101)), ISERROR(AR101), $B101=""), "",
   IF($I101=1,
      IFBLANK(
         _xldudf_CX_PUSH(AR101*fxVal_normal, CX_ENTITY, $B101, AR$11, "As of", AR$75,),
         ""
      ),
      IF($I101=2,
         IFBLANK(
            _xldudf_CX_PUSH(AR101, CX_ENTITY, $B101, AR$11, "As of", AR$75,),
            ""
         ),
         IF($I101=3,
            "",
            IFBLANK(
               _xldudf_CX_PUSH(AR101, CX_ENTITY, $B101, AR$11, "As of", AR$75,),
               ""
            )
         )
      )
   )
)),"")</f>
        <v/>
      </c>
      <c r="DS101" s="2445" t="str" cm="1">
        <f t="array" aca="1" ref="DS101" ca="1">IFERROR(IF(AS101*fxVal_normal=_PL!AS101,"",IF(OR(AS101="", NOT(ISNUMBER(AS101)), ISERROR(AS101), $B101=""), "",
   IF($I101=1,
      IFBLANK(
         _xldudf_CX_PUSH(AS101*fxVal_normal, CX_ENTITY, $B101, AS$11, "As of", AS$75,),
         ""
      ),
      IF($I101=2,
         IFBLANK(
            _xldudf_CX_PUSH(AS101, CX_ENTITY, $B101, AS$11, "As of", AS$75,),
            ""
         ),
         IF($I101=3,
            "",
            IFBLANK(
               _xldudf_CX_PUSH(AS101, CX_ENTITY, $B101, AS$11, "As of", AS$75,),
               ""
            )
         )
      )
   )
)),"")</f>
        <v/>
      </c>
      <c r="DT101" s="2445" t="str" cm="1">
        <f t="array" aca="1" ref="DT101" ca="1">IFERROR(IF(AT101*fxVal_normal=_PL!AT101,"",IF(OR(AT101="", NOT(ISNUMBER(AT101)), ISERROR(AT101), $B101=""), "",
   IF($I101=1,
      IFBLANK(
         _xldudf_CX_PUSH(AT101*fxVal_normal, CX_ENTITY, $B101, AT$11, "As of", AT$75,),
         ""
      ),
      IF($I101=2,
         IFBLANK(
            _xldudf_CX_PUSH(AT101, CX_ENTITY, $B101, AT$11, "As of", AT$75,),
            ""
         ),
         IF($I101=3,
            "",
            IFBLANK(
               _xldudf_CX_PUSH(AT101, CX_ENTITY, $B101, AT$11, "As of", AT$75,),
               ""
            )
         )
      )
   )
)),"")</f>
        <v/>
      </c>
      <c r="DU101" s="2445" t="str" cm="1">
        <f t="array" aca="1" ref="DU101" ca="1">IFERROR(IF(AU101*fxVal_normal=_PL!AU101,"",IF(OR(AU101="", NOT(ISNUMBER(AU101)), ISERROR(AU101), $B101=""), "",
   IF($I101=1,
      IFBLANK(
         _xldudf_CX_PUSH(AU101*fxVal_normal, CX_ENTITY, $B101, AU$11, "As of", AU$75,),
         ""
      ),
      IF($I101=2,
         IFBLANK(
            _xldudf_CX_PUSH(AU101, CX_ENTITY, $B101, AU$11, "As of", AU$75,),
            ""
         ),
         IF($I101=3,
            "",
            IFBLANK(
               _xldudf_CX_PUSH(AU101, CX_ENTITY, $B101, AU$11, "As of", AU$75,),
               ""
            )
         )
      )
   )
)),"")</f>
        <v/>
      </c>
      <c r="DV101" s="2445" t="str" cm="1">
        <f t="array" aca="1" ref="DV101" ca="1">IFERROR(IF(AV101*fxVal_normal=_PL!AV101,"",IF(OR(AV101="", NOT(ISNUMBER(AV101)), ISERROR(AV101), $B101=""), "",
   IF($I101=1,
      IFBLANK(
         _xldudf_CX_PUSH(AV101*fxVal_normal, CX_ENTITY, $B101, AV$11, "As of", AV$75,),
         ""
      ),
      IF($I101=2,
         IFBLANK(
            _xldudf_CX_PUSH(AV101, CX_ENTITY, $B101, AV$11, "As of", AV$75,),
            ""
         ),
         IF($I101=3,
            "",
            IFBLANK(
               _xldudf_CX_PUSH(AV101, CX_ENTITY, $B101, AV$11, "As of", AV$75,),
               ""
            )
         )
      )
   )
)),"")</f>
        <v/>
      </c>
      <c r="DW101" s="2445" t="str" cm="1">
        <f t="array" aca="1" ref="DW101" ca="1">IFERROR(IF(AW101*fxVal_normal=_PL!AW101,"",IF(OR(AW101="", NOT(ISNUMBER(AW101)), ISERROR(AW101), $B101=""), "",
   IF($I101=1,
      IFBLANK(
         _xldudf_CX_PUSH(AW101*fxVal_normal, CX_ENTITY, $B101, AW$11, "As of", AW$75,),
         ""
      ),
      IF($I101=2,
         IFBLANK(
            _xldudf_CX_PUSH(AW101, CX_ENTITY, $B101, AW$11, "As of", AW$75,),
            ""
         ),
         IF($I101=3,
            "",
            IFBLANK(
               _xldudf_CX_PUSH(AW101, CX_ENTITY, $B101, AW$11, "As of", AW$75,),
               ""
            )
         )
      )
   )
)),"")</f>
        <v/>
      </c>
      <c r="DX101" s="2445" t="str" cm="1">
        <f t="array" aca="1" ref="DX101" ca="1">IFERROR(IF(AX101*fxVal_normal=_PL!AX101,"",IF(OR(AX101="", NOT(ISNUMBER(AX101)), ISERROR(AX101), $B101=""), "",
   IF($I101=1,
      IFBLANK(
         _xldudf_CX_PUSH(AX101*fxVal_normal, CX_ENTITY, $B101, AX$11, "As of", AX$75,),
         ""
      ),
      IF($I101=2,
         IFBLANK(
            _xldudf_CX_PUSH(AX101, CX_ENTITY, $B101, AX$11, "As of", AX$75,),
            ""
         ),
         IF($I101=3,
            "",
            IFBLANK(
               _xldudf_CX_PUSH(AX101, CX_ENTITY, $B101, AX$11, "As of", AX$75,),
               ""
            )
         )
      )
   )
)),"")</f>
        <v/>
      </c>
      <c r="DY101" s="2445" t="str" cm="1">
        <f t="array" aca="1" ref="DY101" ca="1">IFERROR(IF(AY101*fxVal_normal=_PL!AY101,"",IF(OR(AY101="", NOT(ISNUMBER(AY101)), ISERROR(AY101), $B101=""), "",
   IF($I101=1,
      IFBLANK(
         _xldudf_CX_PUSH(AY101*fxVal_normal, CX_ENTITY, $B101, AY$11, "As of", AY$75,),
         ""
      ),
      IF($I101=2,
         IFBLANK(
            _xldudf_CX_PUSH(AY101, CX_ENTITY, $B101, AY$11, "As of", AY$75,),
            ""
         ),
         IF($I101=3,
            "",
            IFBLANK(
               _xldudf_CX_PUSH(AY101, CX_ENTITY, $B101, AY$11, "As of", AY$75,),
               ""
            )
         )
      )
   )
)),"")</f>
        <v/>
      </c>
      <c r="DZ101" s="2445" t="str" cm="1">
        <f t="array" aca="1" ref="DZ101" ca="1">IFERROR(IF(AZ101*fxVal_normal=_PL!AZ101,"",IF(OR(AZ101="", NOT(ISNUMBER(AZ101)), ISERROR(AZ101), $B101=""), "",
   IF($I101=1,
      IFBLANK(
         _xldudf_CX_PUSH(AZ101*fxVal_normal, CX_ENTITY, $B101, AZ$11, "As of", AZ$75,),
         ""
      ),
      IF($I101=2,
         IFBLANK(
            _xldudf_CX_PUSH(AZ101, CX_ENTITY, $B101, AZ$11, "As of", AZ$75,),
            ""
         ),
         IF($I101=3,
            "",
            IFBLANK(
               _xldudf_CX_PUSH(AZ101, CX_ENTITY, $B101, AZ$11, "As of", AZ$75,),
               ""
            )
         )
      )
   )
)),"")</f>
        <v/>
      </c>
      <c r="EA101" s="2445" t="str" cm="1">
        <f t="array" aca="1" ref="EA101" ca="1">IFERROR(IF(BA101*fxVal_normal=_PL!BA101,"",IF(OR(BA101="", NOT(ISNUMBER(BA101)), ISERROR(BA101), $B101=""), "",
   IF($I101=1,
      IFBLANK(
         _xldudf_CX_PUSH(BA101*fxVal_normal, CX_ENTITY, $B101, BA$11, "As of", BA$75,),
         ""
      ),
      IF($I101=2,
         IFBLANK(
            _xldudf_CX_PUSH(BA101, CX_ENTITY, $B101, BA$11, "As of", BA$75,),
            ""
         ),
         IF($I101=3,
            "",
            IFBLANK(
               _xldudf_CX_PUSH(BA101, CX_ENTITY, $B101, BA$11, "As of", BA$75,),
               ""
            )
         )
      )
   )
)),"")</f>
        <v/>
      </c>
      <c r="EB101" s="2445" t="str" cm="1">
        <f t="array" aca="1" ref="EB101" ca="1">IFERROR(IF(BB101*fxVal_normal=_PL!BB101,"",IF(OR(BB101="", NOT(ISNUMBER(BB101)), ISERROR(BB101), $B101=""), "",
   IF($I101=1,
      IFBLANK(
         _xldudf_CX_PUSH(BB101*fxVal_normal, CX_ENTITY, $B101, BB$11, "As of", BB$75,),
         ""
      ),
      IF($I101=2,
         IFBLANK(
            _xldudf_CX_PUSH(BB101, CX_ENTITY, $B101, BB$11, "As of", BB$75,),
            ""
         ),
         IF($I101=3,
            "",
            IFBLANK(
               _xldudf_CX_PUSH(BB101, CX_ENTITY, $B101, BB$11, "As of", BB$75,),
               ""
            )
         )
      )
   )
)),"")</f>
        <v/>
      </c>
      <c r="EC101" s="2445" t="str" cm="1">
        <f t="array" aca="1" ref="EC101" ca="1">IFERROR(IF(BC101*fxVal_normal=_PL!BC101,"",IF(OR(BC101="", NOT(ISNUMBER(BC101)), ISERROR(BC101), $B101=""), "",
   IF($I101=1,
      IFBLANK(
         _xldudf_CX_PUSH(BC101*fxVal_normal, CX_ENTITY, $B101, BC$11, "As of", BC$75,),
         ""
      ),
      IF($I101=2,
         IFBLANK(
            _xldudf_CX_PUSH(BC101, CX_ENTITY, $B101, BC$11, "As of", BC$75,),
            ""
         ),
         IF($I101=3,
            "",
            IFBLANK(
               _xldudf_CX_PUSH(BC101, CX_ENTITY, $B101, BC$11, "As of", BC$75,),
               ""
            )
         )
      )
   )
)),"")</f>
        <v/>
      </c>
      <c r="ED101" s="2445" t="str" cm="1">
        <f t="array" aca="1" ref="ED101" ca="1">IFERROR(IF(BD101*fxVal_normal=_PL!BD101,"",IF(OR(BD101="", NOT(ISNUMBER(BD101)), ISERROR(BD101), $B101=""), "",
   IF($I101=1,
      IFBLANK(
         _xldudf_CX_PUSH(BD101*fxVal_normal, CX_ENTITY, $B101, BD$11, "As of", BD$75,),
         ""
      ),
      IF($I101=2,
         IFBLANK(
            _xldudf_CX_PUSH(BD101, CX_ENTITY, $B101, BD$11, "As of", BD$75,),
            ""
         ),
         IF($I101=3,
            "",
            IFBLANK(
               _xldudf_CX_PUSH(BD101, CX_ENTITY, $B101, BD$11, "As of", BD$75,),
               ""
            )
         )
      )
   )
)),"")</f>
        <v/>
      </c>
      <c r="EE101" s="2445" t="str" cm="1">
        <f t="array" aca="1" ref="EE101" ca="1">IFERROR(IF(BE101*fxVal_normal=_PL!BE101,"",IF(OR(BE101="", NOT(ISNUMBER(BE101)), ISERROR(BE101), $B101=""), "",
   IF($I101=1,
      IFBLANK(
         _xldudf_CX_PUSH(BE101*fxVal_normal, CX_ENTITY, $B101, BE$11, "As of", BE$75,),
         ""
      ),
      IF($I101=2,
         IFBLANK(
            _xldudf_CX_PUSH(BE101, CX_ENTITY, $B101, BE$11, "As of", BE$75,),
            ""
         ),
         IF($I101=3,
            "",
            IFBLANK(
               _xldudf_CX_PUSH(BE101, CX_ENTITY, $B101, BE$11, "As of", BE$75,),
               ""
            )
         )
      )
   )
)),"")</f>
        <v/>
      </c>
      <c r="EF101" s="2445" t="str" cm="1">
        <f t="array" aca="1" ref="EF101" ca="1">IFERROR(IF(BF101*fxVal_normal=_PL!BF101,"",IF(OR(BF101="", NOT(ISNUMBER(BF101)), ISERROR(BF101), $B101=""), "",
   IF($I101=1,
      IFBLANK(
         _xldudf_CX_PUSH(BF101*fxVal_normal, CX_ENTITY, $B101, BF$11, "As of", BF$75,),
         ""
      ),
      IF($I101=2,
         IFBLANK(
            _xldudf_CX_PUSH(BF101, CX_ENTITY, $B101, BF$11, "As of", BF$75,),
            ""
         ),
         IF($I101=3,
            "",
            IFBLANK(
               _xldudf_CX_PUSH(BF101, CX_ENTITY, $B101, BF$11, "As of", BF$75,),
               ""
            )
         )
      )
   )
)),"")</f>
        <v/>
      </c>
      <c r="EG101" s="2445" t="str" cm="1">
        <f t="array" aca="1" ref="EG101" ca="1">IFERROR(IF(BG101*fxVal_normal=_PL!BG101,"",IF(OR(BG101="", NOT(ISNUMBER(BG101)), ISERROR(BG101), $B101=""), "",
   IF($I101=1,
      IFBLANK(
         _xldudf_CX_PUSH(BG101*fxVal_normal, CX_ENTITY, $B101, BG$11, "As of", BG$75,),
         ""
      ),
      IF($I101=2,
         IFBLANK(
            _xldudf_CX_PUSH(BG101, CX_ENTITY, $B101, BG$11, "As of", BG$75,),
            ""
         ),
         IF($I101=3,
            "",
            IFBLANK(
               _xldudf_CX_PUSH(BG101, CX_ENTITY, $B101, BG$11, "As of", BG$75,),
               ""
            )
         )
      )
   )
)),"")</f>
        <v/>
      </c>
      <c r="EH101" s="2445" t="str" cm="1">
        <f t="array" aca="1" ref="EH101" ca="1">IFERROR(IF(BH101*fxVal_normal=_PL!BH101,"",IF(OR(BH101="", NOT(ISNUMBER(BH101)), ISERROR(BH101), $B101=""), "",
   IF($I101=1,
      IFBLANK(
         _xldudf_CX_PUSH(BH101*fxVal_normal, CX_ENTITY, $B101, BH$11, "As of", BH$75,),
         ""
      ),
      IF($I101=2,
         IFBLANK(
            _xldudf_CX_PUSH(BH101, CX_ENTITY, $B101, BH$11, "As of", BH$75,),
            ""
         ),
         IF($I101=3,
            "",
            IFBLANK(
               _xldudf_CX_PUSH(BH101, CX_ENTITY, $B101, BH$11, "As of", BH$75,),
               ""
            )
         )
      )
   )
)),"")</f>
        <v/>
      </c>
      <c r="EI101" s="2445" t="str" cm="1">
        <f t="array" aca="1" ref="EI101" ca="1">IFERROR(IF(BI101*fxVal_normal=_PL!BI101,"",IF(OR(BI101="", NOT(ISNUMBER(BI101)), ISERROR(BI101), $B101=""), "",
   IF($I101=1,
      IFBLANK(
         _xldudf_CX_PUSH(BI101*fxVal_normal, CX_ENTITY, $B101, BI$11, "As of", BI$75,),
         ""
      ),
      IF($I101=2,
         IFBLANK(
            _xldudf_CX_PUSH(BI101, CX_ENTITY, $B101, BI$11, "As of", BI$75,),
            ""
         ),
         IF($I101=3,
            "",
            IFBLANK(
               _xldudf_CX_PUSH(BI101, CX_ENTITY, $B101, BI$11, "As of", BI$75,),
               ""
            )
         )
      )
   )
)),"")</f>
        <v/>
      </c>
      <c r="EJ101" s="2445" t="str" cm="1">
        <f t="array" aca="1" ref="EJ101" ca="1">IFERROR(IF(BJ101*fxVal_normal=_PL!BJ101,"",IF(OR(BJ101="", NOT(ISNUMBER(BJ101)), ISERROR(BJ101), $B101=""), "",
   IF($I101=1,
      IFBLANK(
         _xldudf_CX_PUSH(BJ101*fxVal_normal, CX_ENTITY, $B101, BJ$11, "As of", BJ$75,),
         ""
      ),
      IF($I101=2,
         IFBLANK(
            _xldudf_CX_PUSH(BJ101, CX_ENTITY, $B101, BJ$11, "As of", BJ$75,),
            ""
         ),
         IF($I101=3,
            "",
            IFBLANK(
               _xldudf_CX_PUSH(BJ101, CX_ENTITY, $B101, BJ$11, "As of", BJ$75,),
               ""
            )
         )
      )
   )
)),"")</f>
        <v/>
      </c>
      <c r="EK101" s="2445" t="str" cm="1">
        <f t="array" aca="1" ref="EK101" ca="1">IFERROR(IF(BK101*fxVal_normal=_PL!BK101,"",IF(OR(BK101="", NOT(ISNUMBER(BK101)), ISERROR(BK101), $B101=""), "",
   IF($I101=1,
      IFBLANK(
         _xldudf_CX_PUSH(BK101*fxVal_normal, CX_ENTITY, $B101, BK$11, "As of", BK$75,),
         ""
      ),
      IF($I101=2,
         IFBLANK(
            _xldudf_CX_PUSH(BK101, CX_ENTITY, $B101, BK$11, "As of", BK$75,),
            ""
         ),
         IF($I101=3,
            "",
            IFBLANK(
               _xldudf_CX_PUSH(BK101, CX_ENTITY, $B101, BK$11, "As of", BK$75,),
               ""
            )
         )
      )
   )
)),"")</f>
        <v/>
      </c>
      <c r="EL101" s="2445" t="str" cm="1">
        <f t="array" aca="1" ref="EL101" ca="1">IFERROR(IF(BL101*fxVal_normal=_PL!BL101,"",IF(OR(BL101="", NOT(ISNUMBER(BL101)), ISERROR(BL101), $B101=""), "",
   IF($I101=1,
      IFBLANK(
         _xldudf_CX_PUSH(BL101*fxVal_normal, CX_ENTITY, $B101, BL$11, "As of", BL$75,),
         ""
      ),
      IF($I101=2,
         IFBLANK(
            _xldudf_CX_PUSH(BL101, CX_ENTITY, $B101, BL$11, "As of", BL$75,),
            ""
         ),
         IF($I101=3,
            "",
            IFBLANK(
               _xldudf_CX_PUSH(BL101, CX_ENTITY, $B101, BL$11, "As of", BL$75,),
               ""
            )
         )
      )
   )
)),"")</f>
        <v/>
      </c>
      <c r="EM101" s="2445" t="str" cm="1">
        <f t="array" aca="1" ref="EM101" ca="1">IFERROR(IF(BM101*fxVal_normal=_PL!BM101,"",IF(OR(BM101="", NOT(ISNUMBER(BM101)), ISERROR(BM101), $B101=""), "",
   IF($I101=1,
      IFBLANK(
         _xldudf_CX_PUSH(BM101*fxVal_normal, CX_ENTITY, $B101, BM$11, "As of", BM$75,),
         ""
      ),
      IF($I101=2,
         IFBLANK(
            _xldudf_CX_PUSH(BM101, CX_ENTITY, $B101, BM$11, "As of", BM$75,),
            ""
         ),
         IF($I101=3,
            "",
            IFBLANK(
               _xldudf_CX_PUSH(BM101, CX_ENTITY, $B101, BM$11, "As of", BM$75,),
               ""
            )
         )
      )
   )
)),"")</f>
        <v/>
      </c>
      <c r="EN101" s="2445" t="str" cm="1">
        <f t="array" aca="1" ref="EN101" ca="1">IFERROR(IF(BN101*fxVal_normal=_PL!BN101,"",IF(OR(BN101="", NOT(ISNUMBER(BN101)), ISERROR(BN101), $B101=""), "",
   IF($I101=1,
      IFBLANK(
         _xldudf_CX_PUSH(BN101*fxVal_normal, CX_ENTITY, $B101, BN$11, "As of", BN$75,),
         ""
      ),
      IF($I101=2,
         IFBLANK(
            _xldudf_CX_PUSH(BN101, CX_ENTITY, $B101, BN$11, "As of", BN$75,),
            ""
         ),
         IF($I101=3,
            "",
            IFBLANK(
               _xldudf_CX_PUSH(BN101, CX_ENTITY, $B101, BN$11, "As of", BN$75,),
               ""
            )
         )
      )
   )
)),"")</f>
        <v/>
      </c>
    </row>
    <row r="102" spans="1:152" ht="21" customHeight="1">
      <c r="A102" s="1626"/>
      <c r="B102" s="2501" t="str">
        <f>_xlfn.LET(
_xlpm.IsNotAttrDynamic, D102="",
_xlpm.Attr,_PL!F102,
_xlpm.NotInUse,Y102=D102,
_xlpm.RESULT, IF(_xlpm.IsNotAttrDynamic, _xlpm.Attr, IF( _xlpm.NotInUse, "", Y102)
),IF(_xlpm.RESULT ="", "", _xlpm.RESULT))</f>
        <v>Custom Metric Amount 1</v>
      </c>
      <c r="C102" s="2501" t="str" cm="1">
        <f t="array" ref="C102">IFBLANK(_PL!C102,"")</f>
        <v>Custom Metric - Label 1</v>
      </c>
      <c r="D102" s="1548"/>
      <c r="E102" s="2440" t="e" cm="1">
        <f t="array" aca="1" ref="E10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)($AD102:$CQ102, Z102)</f>
        <v>#NAME?</v>
      </c>
      <c r="F102" s="578"/>
      <c r="G102" s="578"/>
      <c r="H102" s="401">
        <v>1</v>
      </c>
      <c r="I102" s="401">
        <v>1</v>
      </c>
      <c r="J102" s="401" cm="1">
        <f t="array" ref="J102">IFBLANK( Z102,"")</f>
        <v>-1</v>
      </c>
      <c r="K102" s="578" t="str">
        <f>IFERROR(IF(LEN(AB102)=0,"No",IF(LEN(J102)&gt;0,"Yes","No")),"")</f>
        <v>Yes</v>
      </c>
      <c r="L102" s="37"/>
      <c r="N102" s="158"/>
      <c r="O102" s="101"/>
      <c r="P102" s="52"/>
      <c r="Q102" s="101"/>
      <c r="R102" s="126"/>
      <c r="S102" s="101"/>
      <c r="T102" s="101"/>
      <c r="U102" s="39"/>
      <c r="V102" s="37"/>
      <c r="W102" s="91" t="str">
        <f t="shared" si="43"/>
        <v>Budget</v>
      </c>
      <c r="X102" s="2523" t="e">
        <f ca="1">_PL!X102</f>
        <v>#NAME?</v>
      </c>
      <c r="Y102" s="2524" cm="1">
        <f t="array" ref="Y102">IFBLANK(Y46,"")</f>
        <v>2</v>
      </c>
      <c r="Z102" s="198" cm="1">
        <f t="array" ref="Z102">IFBLANK(Z46,"")</f>
        <v>-1</v>
      </c>
      <c r="AA102" s="200"/>
      <c r="AB102" s="2525" cm="1">
        <f t="array" ref="AB102">IFBLANK(Y102,"")</f>
        <v>2</v>
      </c>
      <c r="AC102" s="124" t="str" cm="1">
        <f t="array" aca="1" ref="AC102" ca="1">_xlfn.LET(
_xlpm._termname, $AB102,
_xlpm._iconname, "find",
_xlpm._icon, fx_getIcon(_xlpm._iconname),
_xlpm._location, _xlfn.XLOOKUP(LOWER(_xlpm._termname), LOWER(tbl_acctDef[Term]),tbl_acctDef[Term]),
_xlpm._hyperlink, HYPERLINK("#"&amp;CELL("address",_xlpm._location), _xlpm._icon),
IFERROR(_xlpm._hyperlink,"")
)</f>
        <v/>
      </c>
      <c r="AD102" s="2441">
        <v>1</v>
      </c>
      <c r="AE102" s="2441">
        <v>1</v>
      </c>
      <c r="AF102" s="2441">
        <v>1</v>
      </c>
      <c r="AG102" s="2441">
        <v>1</v>
      </c>
      <c r="AH102" s="2441">
        <v>1</v>
      </c>
      <c r="AI102" s="2441">
        <v>1</v>
      </c>
      <c r="AJ102" s="2441">
        <v>1</v>
      </c>
      <c r="AK102" s="2441">
        <v>1</v>
      </c>
      <c r="AL102" s="2441">
        <v>1</v>
      </c>
      <c r="AM102" s="2441">
        <v>1</v>
      </c>
      <c r="AN102" s="2441">
        <v>1</v>
      </c>
      <c r="AO102" s="2441">
        <v>1</v>
      </c>
      <c r="AP102" s="2441">
        <v>1</v>
      </c>
      <c r="AQ102" s="2441">
        <v>1</v>
      </c>
      <c r="AR102" s="2441">
        <v>1</v>
      </c>
      <c r="AS102" s="2441">
        <v>1</v>
      </c>
      <c r="AT102" s="2441">
        <v>1</v>
      </c>
      <c r="AU102" s="2441">
        <v>1</v>
      </c>
      <c r="AV102" s="2441">
        <v>1</v>
      </c>
      <c r="AW102" s="2441">
        <v>1</v>
      </c>
      <c r="AX102" s="2441">
        <v>1</v>
      </c>
      <c r="AY102" s="2441">
        <v>1</v>
      </c>
      <c r="AZ102" s="2441">
        <v>1</v>
      </c>
      <c r="BA102" s="2441">
        <v>1</v>
      </c>
      <c r="BB102" s="2441">
        <v>1</v>
      </c>
      <c r="BC102" s="2441">
        <v>1</v>
      </c>
      <c r="BD102" s="2441">
        <v>1</v>
      </c>
      <c r="BE102" s="2441">
        <v>1</v>
      </c>
      <c r="BF102" s="2441">
        <v>1</v>
      </c>
      <c r="BG102" s="2441">
        <v>1</v>
      </c>
      <c r="BH102" s="2441">
        <v>1</v>
      </c>
      <c r="BI102" s="2441">
        <v>1</v>
      </c>
      <c r="BJ102" s="2441">
        <v>1</v>
      </c>
      <c r="BK102" s="2441">
        <v>1</v>
      </c>
      <c r="BL102" s="2441">
        <v>1</v>
      </c>
      <c r="BM102" s="2441">
        <v>1</v>
      </c>
      <c r="BN102" s="2441">
        <v>1</v>
      </c>
      <c r="BO102" s="2518"/>
      <c r="BP102" s="2518"/>
      <c r="BQ102" s="2518"/>
      <c r="BR102" s="2518"/>
      <c r="BS102" s="2518"/>
      <c r="BT102" s="2518"/>
      <c r="BU102" s="2518"/>
      <c r="BV102" s="2518"/>
      <c r="BW102" s="2518"/>
      <c r="BX102" s="2518"/>
      <c r="BY102" s="2518"/>
      <c r="BZ102" s="2518"/>
      <c r="CA102" s="34"/>
      <c r="CC102" s="33"/>
      <c r="CD102" s="1772" t="e" cm="1">
        <f t="array" aca="1" ref="CD102" ca="1">_xlfn.LET( _xlpm.CheckBlank, SUM(PL!$AD102:$BN102) = 0, IF(_xlpm.CheckBlank, "", SUM(_xlfn._xlws.FILTER(PL!$AD102:$BN102,(YEAR(PL!$AD$12:$BN$12)=PL!CD$12)*(array_timeline&lt;=PL!CD$11)))))</f>
        <v>#NAME?</v>
      </c>
      <c r="CE102" s="1772" t="e" cm="1">
        <f t="array" aca="1" ref="CE102" ca="1">_xlfn.LET( _xlpm.CheckBlank, SUM(PL!$AD102:$BN102) = 0, IF(_xlpm.CheckBlank, "", SUM(_xlfn._xlws.FILTER(PL!$AD102:$BN102,(YEAR(PL!$AD$12:$BN$12)=PL!CE$12)*(array_timeline&lt;=PL!CE$11)))))</f>
        <v>#NAME?</v>
      </c>
      <c r="CF102" s="3"/>
      <c r="CG102" s="1461" t="e" cm="1">
        <f t="array" aca="1" ref="CG102" ca="1">_xlfn.LET( _xlpm.CheckBlank, SUM(PL!$AD102:$BN102) =0, IF(_xlpm.CheckBlank, "", SUM(_xlfn._xlws.FILTER(PL!$AD102:$BN102,(YEAR(PL!$AD$12:$BN$12)=PL!CG$12)*(array_timeline&lt;=PL!CG$11)))))</f>
        <v>#NAME?</v>
      </c>
      <c r="CH102" s="1461" t="e" cm="1">
        <f t="array" aca="1" ref="CH102" ca="1">_xlfn.LET( _xlpm.CheckBlank, SUM(PL!$AD102:$BN102) =0, IF(_xlpm.CheckBlank, "", SUM(_xlfn._xlws.FILTER(PL!$AD102:$BN102,(YEAR(PL!$AD$12:$BN$12)=PL!CH$12)*(array_timeline&lt;=PL!CH$11)))))</f>
        <v>#NAME?</v>
      </c>
      <c r="CI102" s="3"/>
      <c r="CJ102" s="2613" cm="1">
        <f t="array" ref="CJ102">_xlfn.LET( _xlpm.CheckBlank, SUM(PL!$AD102:$BN102) = 0, IF(_xlpm.CheckBlank, "", SUM(_xlfn.TAKE(_xlfn.DROP(PL!$AD102:$BN102, ,-DATEDIFF(PL!CJ$11, val_asOfDate,"M")),1,-12))))</f>
        <v>12</v>
      </c>
      <c r="CK102" s="2613" cm="1">
        <f t="array" ref="CK102">_xlfn.LET( _xlpm.CheckBlank, SUM(PL!$AD102:$BN102) = 0, IF(_xlpm.CheckBlank, "", SUM(_xlfn.TAKE(_xlfn.DROP(PL!$AD102:$BN102, ,-DATEDIFF(PL!CK$11, val_asOfDate,"M")),1,-12))))</f>
        <v>12</v>
      </c>
      <c r="CL102" s="3"/>
      <c r="CM102" s="2357" cm="1">
        <f t="array" ref="CM102">IFBLANK(CM46,"")</f>
        <v>1</v>
      </c>
      <c r="CN102" s="2357" cm="1">
        <f t="array" ref="CN102">IFBLANK(CN46,"")</f>
        <v>1</v>
      </c>
      <c r="CO102" s="88"/>
      <c r="CP102" s="2357" cm="1">
        <f t="array" ref="CP102">IFBLANK(CP46,"")</f>
        <v>1</v>
      </c>
      <c r="CQ102" s="2357" cm="1">
        <f t="array" ref="CQ102">IFBLANK(CQ46,"")</f>
        <v>1</v>
      </c>
      <c r="CR102" s="34"/>
      <c r="CS102" s="2056"/>
      <c r="CT102" s="2447" t="e" cm="1">
        <f t="array" aca="1" ref="CT102" ca="1">IF(Y102="","",IF(ISNUMBER(SEARCH("Select",$Y102)),"",_xldudf_CX_PUSH($Y102,CX_ENTITY,C102,val_asOfDate)))</f>
        <v>#NAME?</v>
      </c>
      <c r="CU102" s="2447" t="e" cm="1">
        <f t="array" aca="1" ref="CU102" ca="1">IF(Y102="","",IF(ISNUMBER(SEARCH("Select",$Y102)),"",_xldudf_CX_PUSH($Y102,CX_ENTITY,C102,EOMONTH(val_asOfDate,1))))</f>
        <v>#NAME?</v>
      </c>
      <c r="CV102" s="2447" t="e" cm="1">
        <f t="array" aca="1" ref="CV102" ca="1">IF(Y102="","",IF(ISNUMBER(SEARCH("Select",$Y102)),"",_xldudf_CX_PUSH($Y102,CX_ENTITY,C102,EOMONTH(val_asOfDate,2))))</f>
        <v>#NAME?</v>
      </c>
      <c r="CW102" s="2447" t="e" cm="1">
        <f t="array" aca="1" ref="CW102" ca="1">IF(Y102="","",IF(ISNUMBER(SEARCH("Select",$Y102)),"",_xldudf_CX_PUSH($Y102,CX_ENTITY,C102,EOMONTH(val_asOfDate,3))))</f>
        <v>#NAME?</v>
      </c>
      <c r="CX102" s="2443"/>
      <c r="CY102" s="2444" t="str" cm="1">
        <f t="array" aca="1" ref="CY102" ca="1">IFERROR(IF(CM102*fxVal_normal=_PL!CM102,"",IF(OR($CM102="",$CM102=0, NOT(ISNUMBER($CM102)), ISERROR($CM102), $B102=""), "",
   IF($I102=1,
      IFBLANK(
         _xldudf_CX_PUSH($CM102*fxVal_normal, CX_ENTITY, $B102, $CM$11, $CM$14, $CM$19,),
         ""
      ),
      IF($I102=2,
         IFBLANK(
            _xldudf_CX_PUSH($CM102, CX_ENTITY, $B102, $CM$11, $CM$14, $CM$19,),
            ""
         ),
         IF($I102=3,
            "",
            IFBLANK(
               _xldudf_CX_PUSH($CM102, CX_ENTITY, $B102, $CM$11, $CM$14, $CM$19,),
               ""
            )
         )
      )
   )
)),"")</f>
        <v/>
      </c>
      <c r="CZ102" s="2444" t="str" cm="1">
        <f t="array" aca="1" ref="CZ102" ca="1">IFERROR(IF(CN102*fxVal_normal=_PL!CN102,"",IF(OR($CN102="",$CN102=0, NOT(ISNUMBER($CN102)), ISERROR($CN102), $B102=""), "",
   IF($I102=1,
      IFBLANK(
         _xldudf_CX_PUSH($CN102*fxVal_normal, CX_ENTITY, $B102, $CN$11, $CN$14, $CN$19,),
         ""
      ),
      IF($I102=2,
         IFBLANK(
            _xldudf_CX_PUSH($CN102, CX_ENTITY, $B102, $CN$11, $CN$14, $CN$19,),
            ""
         ),
         IF($I102=3,
            "",
            IFBLANK(
               _xldudf_CX_PUSH($CN102, CX_ENTITY, $B102, $CN$11, $CN$14, $CN$19,),
               ""
            )
         )
      )
   )
)),"")</f>
        <v/>
      </c>
      <c r="DA102" s="2444" t="str" cm="1">
        <f t="array" aca="1" ref="DA102" ca="1">IFERROR(IF(CP102*fxVal_normal=_PL!CP102,"",IF(OR($CP102="",$CP102=0, NOT(ISNUMBER($CP102)), ISERROR($CP102), $B102=""), "",
   IF($I102=1,
      IFBLANK(
         _xldudf_CX_PUSH($CP102*fxVal_normal, CX_ENTITY, $B102, $CP$11, $CP$14, $CP$19,),
         ""
      ),
      IF($I102=2,
         IFBLANK(
            _xldudf_CX_PUSH($CP102, CX_ENTITY, $B102, $CP$11, $CP$14, $CP$19,),
            ""
         ),
         IF($I102=3,
            "",
            IFBLANK(
               _xldudf_CX_PUSH($CP102, CX_ENTITY, $B102, $CP$11, $CP$14, $CP$19,),
               ""
            )
         )
      )
   )
)),"")</f>
        <v/>
      </c>
      <c r="DB102" s="2444" t="str" cm="1">
        <f t="array" aca="1" ref="DB102" ca="1">IFERROR(IF(CQ102*fxVal_normal=_PL!CQ102,"",IF(OR($CQ102="", $CQ102=0, NOT(ISNUMBER($CQ102)), ISERROR($CQ102), $B102=""), "",
   IF($I102=1,
      IFBLANK(
         _xldudf_CX_PUSH($CQ102*fxVal_normal, CX_ENTITY, $B102, $CQ$11, $CQ$14, $CQ$19,),
         ""
      ),
      IF($I102=2,
         IFBLANK(
            _xldudf_CX_PUSH($CQ102, CX_ENTITY, $B102, $CQ$11, $CQ$14, $CQ$19,),
            ""
         ),
         IF($I102=3,
            "",
            IFBLANK(
               _xldudf_CX_PUSH($CQ102, CX_ENTITY, $B102, $CQ$11, $CQ$14, $CQ$19,),
               ""
            )
         )
      )
   ))
),"")</f>
        <v/>
      </c>
      <c r="DC102" s="2443"/>
      <c r="DD102" s="2445" t="str" cm="1">
        <f t="array" aca="1" ref="DD102" ca="1">IFERROR(IF(AD102*fxVal_normal=_PL!AD102,"",IF(OR(AD102="", NOT(ISNUMBER(AD102)), ISERROR(AD102), $B102=""), "",
   IF($I102=1,
      IFBLANK(
         _xldudf_CX_PUSH(AD102*fxVal_normal, CX_ENTITY, $B102, AD$11, AD$14, AD$75,),
         ""
      ),
      IF($I102=2,
         IFBLANK(
            _xldudf_CX_PUSH(AD102, CX_ENTITY, $B102, AD$11, AD$14, AD$75,),
            ""
         ),
         IF($I102=3,
            "",
            IFBLANK(
               _xldudf_CX_PUSH(AD102, CX_ENTITY, $B102, AD$11, AD$14, AD$75,),
               ""
            )
         )
      )
   )
)),"")</f>
        <v/>
      </c>
      <c r="DE102" s="2445" t="str" cm="1">
        <f t="array" aca="1" ref="DE102" ca="1">IFERROR(IF(AE102*fxVal_normal=_PL!AE102,"",IF(OR(AE102="", NOT(ISNUMBER(AE102)), ISERROR(AE102), $B102=""), "",
   IF($I102=1,
      IFBLANK(
         _xldudf_CX_PUSH(AE102*fxVal_normal, CX_ENTITY, $B102, AE$11, AE$14, AE$75,),
         ""
      ),
      IF($I102=2,
         IFBLANK(
            _xldudf_CX_PUSH(AE102, CX_ENTITY, $B102, AE$11, AE$14, AE$75,),
            ""
         ),
         IF($I102=3,
            "",
            IFBLANK(
               _xldudf_CX_PUSH(AE102, CX_ENTITY, $B102, AE$11, AE$14, AE$75,),
               ""
            )
         )
      )
   )
)),"")</f>
        <v/>
      </c>
      <c r="DF102" s="2445" t="str" cm="1">
        <f t="array" aca="1" ref="DF102" ca="1">IFERROR(IF(AF102*fxVal_normal=_PL!AF102,"",IF(OR(AF102="", NOT(ISNUMBER(AF102)), ISERROR(AF102), $B102=""), "",
   IF($I102=1,
      IFBLANK(
         _xldudf_CX_PUSH(AF102*fxVal_normal, CX_ENTITY, $B102, AF$11, AF$14, AF$75,),
         ""
      ),
      IF($I102=2,
         IFBLANK(
            _xldudf_CX_PUSH(AF102, CX_ENTITY, $B102, AF$11, AF$14, AF$75,),
            ""
         ),
         IF($I102=3,
            "",
            IFBLANK(
               _xldudf_CX_PUSH(AF102, CX_ENTITY, $B102, AF$11, AF$14, AF$75,),
               ""
            )
         )
      )
   )
)),"")</f>
        <v/>
      </c>
      <c r="DG102" s="2445" t="str" cm="1">
        <f t="array" aca="1" ref="DG102" ca="1">IFERROR(IF(AG102*fxVal_normal=_PL!AG102,"",IF(OR(AG102="", NOT(ISNUMBER(AG102)), ISERROR(AG102), $B102=""), "",
   IF($I102=1,
      IFBLANK(
         _xldudf_CX_PUSH(AG102*fxVal_normal, CX_ENTITY, $B102, AG$11, AG$14, AG$75,),
         ""
      ),
      IF($I102=2,
         IFBLANK(
            _xldudf_CX_PUSH(AG102, CX_ENTITY, $B102, AG$11, AG$14, AG$75,),
            ""
         ),
         IF($I102=3,
            "",
            IFBLANK(
               _xldudf_CX_PUSH(AG102, CX_ENTITY, $B102, AG$11, AG$14, AG$75,),
               ""
            )
         )
      )
   )
)),"")</f>
        <v/>
      </c>
      <c r="DH102" s="2445" t="str" cm="1">
        <f t="array" aca="1" ref="DH102" ca="1">IFERROR(IF(AH102*fxVal_normal=_PL!AH102,"",IF(OR(AH102="", NOT(ISNUMBER(AH102)), ISERROR(AH102), $B102=""), "",
   IF($I102=1,
      IFBLANK(
         _xldudf_CX_PUSH(AH102*fxVal_normal, CX_ENTITY, $B102, AH$11, AH$14, AH$75,),
         ""
      ),
      IF($I102=2,
         IFBLANK(
            _xldudf_CX_PUSH(AH102, CX_ENTITY, $B102, AH$11, AH$14, AH$75,),
            ""
         ),
         IF($I102=3,
            "",
            IFBLANK(
               _xldudf_CX_PUSH(AH102, CX_ENTITY, $B102, AH$11, AH$14, AH$75,),
               ""
            )
         )
      )
   )
)),"")</f>
        <v/>
      </c>
      <c r="DI102" s="2445" t="str" cm="1">
        <f t="array" aca="1" ref="DI102" ca="1">IFERROR(IF(AI102*fxVal_normal=_PL!AI102,"",IF(OR(AI102="", NOT(ISNUMBER(AI102)), ISERROR(AI102), $B102=""), "",
   IF($I102=1,
      IFBLANK(
         _xldudf_CX_PUSH(AI102*fxVal_normal, CX_ENTITY, $B102, AI$11, AI$14, AI$75,),
         ""
      ),
      IF($I102=2,
         IFBLANK(
            _xldudf_CX_PUSH(AI102, CX_ENTITY, $B102, AI$11, AI$14, AI$75,),
            ""
         ),
         IF($I102=3,
            "",
            IFBLANK(
               _xldudf_CX_PUSH(AI102, CX_ENTITY, $B102, AI$11, AI$14, AI$75,),
               ""
            )
         )
      )
   )
)),"")</f>
        <v/>
      </c>
      <c r="DJ102" s="2445" t="str" cm="1">
        <f t="array" aca="1" ref="DJ102" ca="1">IFERROR(IF(AJ102*fxVal_normal=_PL!AJ102,"",IF(OR(AJ102="", NOT(ISNUMBER(AJ102)), ISERROR(AJ102), $B102=""), "",
   IF($I102=1,
      IFBLANK(
         _xldudf_CX_PUSH(AJ102*fxVal_normal, CX_ENTITY, $B102, AJ$11, AJ$14, AJ$75,),
         ""
      ),
      IF($I102=2,
         IFBLANK(
            _xldudf_CX_PUSH(AJ102, CX_ENTITY, $B102, AJ$11, AJ$14, AJ$75,),
            ""
         ),
         IF($I102=3,
            "",
            IFBLANK(
               _xldudf_CX_PUSH(AJ102, CX_ENTITY, $B102, AJ$11, AJ$14, AJ$75,),
               ""
            )
         )
      )
   )
)),"")</f>
        <v/>
      </c>
      <c r="DK102" s="2445" t="str" cm="1">
        <f t="array" aca="1" ref="DK102" ca="1">IFERROR(IF(AK102*fxVal_normal=_PL!AK102,"",IF(OR(AK102="", NOT(ISNUMBER(AK102)), ISERROR(AK102), $B102=""), "",
   IF($I102=1,
      IFBLANK(
         _xldudf_CX_PUSH(AK102*fxVal_normal, CX_ENTITY, $B102, AK$11, AK$14, AK$75,),
         ""
      ),
      IF($I102=2,
         IFBLANK(
            _xldudf_CX_PUSH(AK102, CX_ENTITY, $B102, AK$11, AK$14, AK$75,),
            ""
         ),
         IF($I102=3,
            "",
            IFBLANK(
               _xldudf_CX_PUSH(AK102, CX_ENTITY, $B102, AK$11, AK$14, AK$75,),
               ""
            )
         )
      )
   )
)),"")</f>
        <v/>
      </c>
      <c r="DL102" s="2445" t="str" cm="1">
        <f t="array" aca="1" ref="DL102" ca="1">IFERROR(IF(AL102*fxVal_normal=_PL!AL102,"",IF(OR(AL102="", NOT(ISNUMBER(AL102)), ISERROR(AL102), $B102=""), "",
   IF($I102=1,
      IFBLANK(
         _xldudf_CX_PUSH(AL102*fxVal_normal, CX_ENTITY, $B102, AL$11, AL$14, AL$75,),
         ""
      ),
      IF($I102=2,
         IFBLANK(
            _xldudf_CX_PUSH(AL102, CX_ENTITY, $B102, AL$11, AL$14, AL$75,),
            ""
         ),
         IF($I102=3,
            "",
            IFBLANK(
               _xldudf_CX_PUSH(AL102, CX_ENTITY, $B102, AL$11, AL$14, AL$75,),
               ""
            )
         )
      )
   )
)),"")</f>
        <v/>
      </c>
      <c r="DM102" s="2445" t="str" cm="1">
        <f t="array" aca="1" ref="DM102" ca="1">IFERROR(IF(AM102*fxVal_normal=_PL!AM102,"",IF(OR(AM102="", NOT(ISNUMBER(AM102)), ISERROR(AM102), $B102=""), "",
   IF($I102=1,
      IFBLANK(
         _xldudf_CX_PUSH(AM102*fxVal_normal, CX_ENTITY, $B102, AM$11, AM$14, AM$75,),
         ""
      ),
      IF($I102=2,
         IFBLANK(
            _xldudf_CX_PUSH(AM102, CX_ENTITY, $B102, AM$11, AM$14, AM$75,),
            ""
         ),
         IF($I102=3,
            "",
            IFBLANK(
               _xldudf_CX_PUSH(AM102, CX_ENTITY, $B102, AM$11, AM$14, AM$75,),
               ""
            )
         )
      )
   )
)),"")</f>
        <v/>
      </c>
      <c r="DN102" s="2445" t="str" cm="1">
        <f t="array" aca="1" ref="DN102" ca="1">IFERROR(IF(AN102*fxVal_normal=_PL!AN102,"",IF(OR(AN102="", NOT(ISNUMBER(AN102)), ISERROR(AN102), $B102=""), "",
   IF($I102=1,
      IFBLANK(
         _xldudf_CX_PUSH(AN102*fxVal_normal, CX_ENTITY, $B102, AN$11, AN$14, AN$75,),
         ""
      ),
      IF($I102=2,
         IFBLANK(
            _xldudf_CX_PUSH(AN102, CX_ENTITY, $B102, AN$11, AN$14, AN$75,),
            ""
         ),
         IF($I102=3,
            "",
            IFBLANK(
               _xldudf_CX_PUSH(AN102, CX_ENTITY, $B102, AN$11, AN$14, AN$75,),
               ""
            )
         )
      )
   )
)),"")</f>
        <v/>
      </c>
      <c r="DO102" s="2445" t="str" cm="1">
        <f t="array" aca="1" ref="DO102" ca="1">IFERROR(IF(AO102*fxVal_normal=_PL!AO102,"",IF(OR(AO102="", NOT(ISNUMBER(AO102)), ISERROR(AO102), $B102=""), "",
   IF($I102=1,
      IFBLANK(
         _xldudf_CX_PUSH(AO102*fxVal_normal, CX_ENTITY, $B102, AO$11, AO$14, AO$75,),
         ""
      ),
      IF($I102=2,
         IFBLANK(
            _xldudf_CX_PUSH(AO102, CX_ENTITY, $B102, AO$11, AO$14, AO$75,),
            ""
         ),
         IF($I102=3,
            "",
            IFBLANK(
               _xldudf_CX_PUSH(AO102, CX_ENTITY, $B102, AO$11, AO$14, AO$75,),
               ""
            )
         )
      )
   )
)),"")</f>
        <v/>
      </c>
      <c r="DP102" s="2445" t="str" cm="1">
        <f t="array" aca="1" ref="DP102" ca="1">IFERROR(IF(AP102*fxVal_normal=_PL!AP102,"",IF(OR(AP102="", NOT(ISNUMBER(AP102)), ISERROR(AP102), $B102=""), "",
   IF($I102=1,
      IFBLANK(
         _xldudf_CX_PUSH(AP102*fxVal_normal, CX_ENTITY, $B102, AP$11, AP$14, AP$75,),
         ""
      ),
      IF($I102=2,
         IFBLANK(
            _xldudf_CX_PUSH(AP102, CX_ENTITY, $B102, AP$11, AP$14, AP$75,),
            ""
         ),
         IF($I102=3,
            "",
            IFBLANK(
               _xldudf_CX_PUSH(AP102, CX_ENTITY, $B102, AP$11, AP$14, AP$75,),
               ""
            )
         )
      )
   )
)),"")</f>
        <v/>
      </c>
      <c r="DQ102" s="2445" t="str" cm="1">
        <f t="array" aca="1" ref="DQ102" ca="1">IFERROR(IF(AQ102*fxVal_normal=_PL!AQ102,"",IF(OR(AQ102="", NOT(ISNUMBER(AQ102)), ISERROR(AQ102), $B102=""), "",
   IF($I102=1,
      IFBLANK(
         _xldudf_CX_PUSH(AQ102*fxVal_normal, CX_ENTITY, $B102, AQ$11, AQ$14, AQ$75,),
         ""
      ),
      IF($I102=2,
         IFBLANK(
            _xldudf_CX_PUSH(AQ102, CX_ENTITY, $B102, AQ$11, AQ$14, AQ$75,),
            ""
         ),
         IF($I102=3,
            "",
            IFBLANK(
               _xldudf_CX_PUSH(AQ102, CX_ENTITY, $B102, AQ$11, AQ$14, AQ$75,),
               ""
            )
         )
      )
   )
)),"")</f>
        <v/>
      </c>
      <c r="DR102" s="2445" t="str" cm="1">
        <f t="array" aca="1" ref="DR102" ca="1">IFERROR(IF(AR102*fxVal_normal=_PL!AR102,"",IF(OR(AR102="", NOT(ISNUMBER(AR102)), ISERROR(AR102), $B102=""), "",
   IF($I102=1,
      IFBLANK(
         _xldudf_CX_PUSH(AR102*fxVal_normal, CX_ENTITY, $B102, AR$11, AR$14, AR$75,),
         ""
      ),
      IF($I102=2,
         IFBLANK(
            _xldudf_CX_PUSH(AR102, CX_ENTITY, $B102, AR$11, AR$14, AR$75,),
            ""
         ),
         IF($I102=3,
            "",
            IFBLANK(
               _xldudf_CX_PUSH(AR102, CX_ENTITY, $B102, AR$11, AR$14, AR$75,),
               ""
            )
         )
      )
   )
)),"")</f>
        <v/>
      </c>
      <c r="DS102" s="2445" t="str" cm="1">
        <f t="array" aca="1" ref="DS102" ca="1">IFERROR(IF(AS102*fxVal_normal=_PL!AS102,"",IF(OR(AS102="", NOT(ISNUMBER(AS102)), ISERROR(AS102), $B102=""), "",
   IF($I102=1,
      IFBLANK(
         _xldudf_CX_PUSH(AS102*fxVal_normal, CX_ENTITY, $B102, AS$11, AS$14, AS$75,),
         ""
      ),
      IF($I102=2,
         IFBLANK(
            _xldudf_CX_PUSH(AS102, CX_ENTITY, $B102, AS$11, AS$14, AS$75,),
            ""
         ),
         IF($I102=3,
            "",
            IFBLANK(
               _xldudf_CX_PUSH(AS102, CX_ENTITY, $B102, AS$11, AS$14, AS$75,),
               ""
            )
         )
      )
   )
)),"")</f>
        <v/>
      </c>
      <c r="DT102" s="2445" t="str" cm="1">
        <f t="array" aca="1" ref="DT102" ca="1">IFERROR(IF(AT102*fxVal_normal=_PL!AT102,"",IF(OR(AT102="", NOT(ISNUMBER(AT102)), ISERROR(AT102), $B102=""), "",
   IF($I102=1,
      IFBLANK(
         _xldudf_CX_PUSH(AT102*fxVal_normal, CX_ENTITY, $B102, AT$11, AT$14, AT$75,),
         ""
      ),
      IF($I102=2,
         IFBLANK(
            _xldudf_CX_PUSH(AT102, CX_ENTITY, $B102, AT$11, AT$14, AT$75,),
            ""
         ),
         IF($I102=3,
            "",
            IFBLANK(
               _xldudf_CX_PUSH(AT102, CX_ENTITY, $B102, AT$11, AT$14, AT$75,),
               ""
            )
         )
      )
   )
)),"")</f>
        <v/>
      </c>
      <c r="DU102" s="2445" t="str" cm="1">
        <f t="array" aca="1" ref="DU102" ca="1">IFERROR(IF(AU102*fxVal_normal=_PL!AU102,"",IF(OR(AU102="", NOT(ISNUMBER(AU102)), ISERROR(AU102), $B102=""), "",
   IF($I102=1,
      IFBLANK(
         _xldudf_CX_PUSH(AU102*fxVal_normal, CX_ENTITY, $B102, AU$11, AU$14, AU$75,),
         ""
      ),
      IF($I102=2,
         IFBLANK(
            _xldudf_CX_PUSH(AU102, CX_ENTITY, $B102, AU$11, AU$14, AU$75,),
            ""
         ),
         IF($I102=3,
            "",
            IFBLANK(
               _xldudf_CX_PUSH(AU102, CX_ENTITY, $B102, AU$11, AU$14, AU$75,),
               ""
            )
         )
      )
   )
)),"")</f>
        <v/>
      </c>
      <c r="DV102" s="2445" t="str" cm="1">
        <f t="array" aca="1" ref="DV102" ca="1">IFERROR(IF(AV102*fxVal_normal=_PL!AV102,"",IF(OR(AV102="", NOT(ISNUMBER(AV102)), ISERROR(AV102), $B102=""), "",
   IF($I102=1,
      IFBLANK(
         _xldudf_CX_PUSH(AV102*fxVal_normal, CX_ENTITY, $B102, AV$11, AV$14, AV$75,),
         ""
      ),
      IF($I102=2,
         IFBLANK(
            _xldudf_CX_PUSH(AV102, CX_ENTITY, $B102, AV$11, AV$14, AV$75,),
            ""
         ),
         IF($I102=3,
            "",
            IFBLANK(
               _xldudf_CX_PUSH(AV102, CX_ENTITY, $B102, AV$11, AV$14, AV$75,),
               ""
            )
         )
      )
   )
)),"")</f>
        <v/>
      </c>
      <c r="DW102" s="2445" t="str" cm="1">
        <f t="array" aca="1" ref="DW102" ca="1">IFERROR(IF(AW102*fxVal_normal=_PL!AW102,"",IF(OR(AW102="", NOT(ISNUMBER(AW102)), ISERROR(AW102), $B102=""), "",
   IF($I102=1,
      IFBLANK(
         _xldudf_CX_PUSH(AW102*fxVal_normal, CX_ENTITY, $B102, AW$11, AW$14, AW$75,),
         ""
      ),
      IF($I102=2,
         IFBLANK(
            _xldudf_CX_PUSH(AW102, CX_ENTITY, $B102, AW$11, AW$14, AW$75,),
            ""
         ),
         IF($I102=3,
            "",
            IFBLANK(
               _xldudf_CX_PUSH(AW102, CX_ENTITY, $B102, AW$11, AW$14, AW$75,),
               ""
            )
         )
      )
   )
)),"")</f>
        <v/>
      </c>
      <c r="DX102" s="2445" t="str" cm="1">
        <f t="array" aca="1" ref="DX102" ca="1">IFERROR(IF(AX102*fxVal_normal=_PL!AX102,"",IF(OR(AX102="", NOT(ISNUMBER(AX102)), ISERROR(AX102), $B102=""), "",
   IF($I102=1,
      IFBLANK(
         _xldudf_CX_PUSH(AX102*fxVal_normal, CX_ENTITY, $B102, AX$11, AX$14, AX$75,),
         ""
      ),
      IF($I102=2,
         IFBLANK(
            _xldudf_CX_PUSH(AX102, CX_ENTITY, $B102, AX$11, AX$14, AX$75,),
            ""
         ),
         IF($I102=3,
            "",
            IFBLANK(
               _xldudf_CX_PUSH(AX102, CX_ENTITY, $B102, AX$11, AX$14, AX$75,),
               ""
            )
         )
      )
   )
)),"")</f>
        <v/>
      </c>
      <c r="DY102" s="2445" t="str" cm="1">
        <f t="array" aca="1" ref="DY102" ca="1">IFERROR(IF(AY102*fxVal_normal=_PL!AY102,"",IF(OR(AY102="", NOT(ISNUMBER(AY102)), ISERROR(AY102), $B102=""), "",
   IF($I102=1,
      IFBLANK(
         _xldudf_CX_PUSH(AY102*fxVal_normal, CX_ENTITY, $B102, AY$11, AY$14, AY$75,),
         ""
      ),
      IF($I102=2,
         IFBLANK(
            _xldudf_CX_PUSH(AY102, CX_ENTITY, $B102, AY$11, AY$14, AY$75,),
            ""
         ),
         IF($I102=3,
            "",
            IFBLANK(
               _xldudf_CX_PUSH(AY102, CX_ENTITY, $B102, AY$11, AY$14, AY$75,),
               ""
            )
         )
      )
   )
)),"")</f>
        <v/>
      </c>
      <c r="DZ102" s="2445" t="str" cm="1">
        <f t="array" aca="1" ref="DZ102" ca="1">IFERROR(IF(AZ102*fxVal_normal=_PL!AZ102,"",IF(OR(AZ102="", NOT(ISNUMBER(AZ102)), ISERROR(AZ102), $B102=""), "",
   IF($I102=1,
      IFBLANK(
         _xldudf_CX_PUSH(AZ102*fxVal_normal, CX_ENTITY, $B102, AZ$11, AZ$14, AZ$75,),
         ""
      ),
      IF($I102=2,
         IFBLANK(
            _xldudf_CX_PUSH(AZ102, CX_ENTITY, $B102, AZ$11, AZ$14, AZ$75,),
            ""
         ),
         IF($I102=3,
            "",
            IFBLANK(
               _xldudf_CX_PUSH(AZ102, CX_ENTITY, $B102, AZ$11, AZ$14, AZ$75,),
               ""
            )
         )
      )
   )
)),"")</f>
        <v/>
      </c>
      <c r="EA102" s="2445" t="str" cm="1">
        <f t="array" aca="1" ref="EA102" ca="1">IFERROR(IF(BA102*fxVal_normal=_PL!BA102,"",IF(OR(BA102="", NOT(ISNUMBER(BA102)), ISERROR(BA102), $B102=""), "",
   IF($I102=1,
      IFBLANK(
         _xldudf_CX_PUSH(BA102*fxVal_normal, CX_ENTITY, $B102, BA$11, BA$14, BA$75,),
         ""
      ),
      IF($I102=2,
         IFBLANK(
            _xldudf_CX_PUSH(BA102, CX_ENTITY, $B102, BA$11, BA$14, BA$75,),
            ""
         ),
         IF($I102=3,
            "",
            IFBLANK(
               _xldudf_CX_PUSH(BA102, CX_ENTITY, $B102, BA$11, BA$14, BA$75,),
               ""
            )
         )
      )
   )
)),"")</f>
        <v/>
      </c>
      <c r="EB102" s="2445" t="str" cm="1">
        <f t="array" aca="1" ref="EB102" ca="1">IFERROR(IF(BB102*fxVal_normal=_PL!BB102,"",IF(OR(BB102="", NOT(ISNUMBER(BB102)), ISERROR(BB102), $B102=""), "",
   IF($I102=1,
      IFBLANK(
         _xldudf_CX_PUSH(BB102*fxVal_normal, CX_ENTITY, $B102, BB$11, BB$14, BB$75,),
         ""
      ),
      IF($I102=2,
         IFBLANK(
            _xldudf_CX_PUSH(BB102, CX_ENTITY, $B102, BB$11, BB$14, BB$75,),
            ""
         ),
         IF($I102=3,
            "",
            IFBLANK(
               _xldudf_CX_PUSH(BB102, CX_ENTITY, $B102, BB$11, BB$14, BB$75,),
               ""
            )
         )
      )
   )
)),"")</f>
        <v/>
      </c>
      <c r="EC102" s="2445" t="str" cm="1">
        <f t="array" aca="1" ref="EC102" ca="1">IFERROR(IF(BC102*fxVal_normal=_PL!BC102,"",IF(OR(BC102="", NOT(ISNUMBER(BC102)), ISERROR(BC102), $B102=""), "",
   IF($I102=1,
      IFBLANK(
         _xldudf_CX_PUSH(BC102*fxVal_normal, CX_ENTITY, $B102, BC$11, BC$14, BC$75,),
         ""
      ),
      IF($I102=2,
         IFBLANK(
            _xldudf_CX_PUSH(BC102, CX_ENTITY, $B102, BC$11, BC$14, BC$75,),
            ""
         ),
         IF($I102=3,
            "",
            IFBLANK(
               _xldudf_CX_PUSH(BC102, CX_ENTITY, $B102, BC$11, BC$14, BC$75,),
               ""
            )
         )
      )
   )
)),"")</f>
        <v/>
      </c>
      <c r="ED102" s="2445" t="str" cm="1">
        <f t="array" aca="1" ref="ED102" ca="1">IFERROR(IF(BD102*fxVal_normal=_PL!BD102,"",IF(OR(BD102="", NOT(ISNUMBER(BD102)), ISERROR(BD102), $B102=""), "",
   IF($I102=1,
      IFBLANK(
         _xldudf_CX_PUSH(BD102*fxVal_normal, CX_ENTITY, $B102, BD$11, BD$14, BD$75,),
         ""
      ),
      IF($I102=2,
         IFBLANK(
            _xldudf_CX_PUSH(BD102, CX_ENTITY, $B102, BD$11, BD$14, BD$75,),
            ""
         ),
         IF($I102=3,
            "",
            IFBLANK(
               _xldudf_CX_PUSH(BD102, CX_ENTITY, $B102, BD$11, BD$14, BD$75,),
               ""
            )
         )
      )
   )
)),"")</f>
        <v/>
      </c>
      <c r="EE102" s="2445" t="str" cm="1">
        <f t="array" aca="1" ref="EE102" ca="1">IFERROR(IF(BE102*fxVal_normal=_PL!BE102,"",IF(OR(BE102="", NOT(ISNUMBER(BE102)), ISERROR(BE102), $B102=""), "",
   IF($I102=1,
      IFBLANK(
         _xldudf_CX_PUSH(BE102*fxVal_normal, CX_ENTITY, $B102, BE$11, BE$14, BE$75,),
         ""
      ),
      IF($I102=2,
         IFBLANK(
            _xldudf_CX_PUSH(BE102, CX_ENTITY, $B102, BE$11, BE$14, BE$75,),
            ""
         ),
         IF($I102=3,
            "",
            IFBLANK(
               _xldudf_CX_PUSH(BE102, CX_ENTITY, $B102, BE$11, BE$14, BE$75,),
               ""
            )
         )
      )
   )
)),"")</f>
        <v/>
      </c>
      <c r="EF102" s="2445" t="str" cm="1">
        <f t="array" aca="1" ref="EF102" ca="1">IFERROR(IF(BF102*fxVal_normal=_PL!BF102,"",IF(OR(BF102="", NOT(ISNUMBER(BF102)), ISERROR(BF102), $B102=""), "",
   IF($I102=1,
      IFBLANK(
         _xldudf_CX_PUSH(BF102*fxVal_normal, CX_ENTITY, $B102, BF$11, BF$14, BF$75,),
         ""
      ),
      IF($I102=2,
         IFBLANK(
            _xldudf_CX_PUSH(BF102, CX_ENTITY, $B102, BF$11, BF$14, BF$75,),
            ""
         ),
         IF($I102=3,
            "",
            IFBLANK(
               _xldudf_CX_PUSH(BF102, CX_ENTITY, $B102, BF$11, BF$14, BF$75,),
               ""
            )
         )
      )
   )
)),"")</f>
        <v/>
      </c>
      <c r="EG102" s="2445" t="str" cm="1">
        <f t="array" aca="1" ref="EG102" ca="1">IFERROR(IF(BG102*fxVal_normal=_PL!BG102,"",IF(OR(BG102="", NOT(ISNUMBER(BG102)), ISERROR(BG102), $B102=""), "",
   IF($I102=1,
      IFBLANK(
         _xldudf_CX_PUSH(BG102*fxVal_normal, CX_ENTITY, $B102, BG$11, BG$14, BG$75,),
         ""
      ),
      IF($I102=2,
         IFBLANK(
            _xldudf_CX_PUSH(BG102, CX_ENTITY, $B102, BG$11, BG$14, BG$75,),
            ""
         ),
         IF($I102=3,
            "",
            IFBLANK(
               _xldudf_CX_PUSH(BG102, CX_ENTITY, $B102, BG$11, BG$14, BG$75,),
               ""
            )
         )
      )
   )
)),"")</f>
        <v/>
      </c>
      <c r="EH102" s="2445" t="str" cm="1">
        <f t="array" aca="1" ref="EH102" ca="1">IFERROR(IF(BH102*fxVal_normal=_PL!BH102,"",IF(OR(BH102="", NOT(ISNUMBER(BH102)), ISERROR(BH102), $B102=""), "",
   IF($I102=1,
      IFBLANK(
         _xldudf_CX_PUSH(BH102*fxVal_normal, CX_ENTITY, $B102, BH$11, BH$14, BH$75,),
         ""
      ),
      IF($I102=2,
         IFBLANK(
            _xldudf_CX_PUSH(BH102, CX_ENTITY, $B102, BH$11, BH$14, BH$75,),
            ""
         ),
         IF($I102=3,
            "",
            IFBLANK(
               _xldudf_CX_PUSH(BH102, CX_ENTITY, $B102, BH$11, BH$14, BH$75,),
               ""
            )
         )
      )
   )
)),"")</f>
        <v/>
      </c>
      <c r="EI102" s="2445" t="str" cm="1">
        <f t="array" aca="1" ref="EI102" ca="1">IFERROR(IF(BI102*fxVal_normal=_PL!BI102,"",IF(OR(BI102="", NOT(ISNUMBER(BI102)), ISERROR(BI102), $B102=""), "",
   IF($I102=1,
      IFBLANK(
         _xldudf_CX_PUSH(BI102*fxVal_normal, CX_ENTITY, $B102, BI$11, BI$14, BI$75,),
         ""
      ),
      IF($I102=2,
         IFBLANK(
            _xldudf_CX_PUSH(BI102, CX_ENTITY, $B102, BI$11, BI$14, BI$75,),
            ""
         ),
         IF($I102=3,
            "",
            IFBLANK(
               _xldudf_CX_PUSH(BI102, CX_ENTITY, $B102, BI$11, BI$14, BI$75,),
               ""
            )
         )
      )
   )
)),"")</f>
        <v/>
      </c>
      <c r="EJ102" s="2445" t="str" cm="1">
        <f t="array" aca="1" ref="EJ102" ca="1">IFERROR(IF(BJ102*fxVal_normal=_PL!BJ102,"",IF(OR(BJ102="", NOT(ISNUMBER(BJ102)), ISERROR(BJ102), $B102=""), "",
   IF($I102=1,
      IFBLANK(
         _xldudf_CX_PUSH(BJ102*fxVal_normal, CX_ENTITY, $B102, BJ$11, BJ$14, BJ$75,),
         ""
      ),
      IF($I102=2,
         IFBLANK(
            _xldudf_CX_PUSH(BJ102, CX_ENTITY, $B102, BJ$11, BJ$14, BJ$75,),
            ""
         ),
         IF($I102=3,
            "",
            IFBLANK(
               _xldudf_CX_PUSH(BJ102, CX_ENTITY, $B102, BJ$11, BJ$14, BJ$75,),
               ""
            )
         )
      )
   )
)),"")</f>
        <v/>
      </c>
      <c r="EK102" s="2445" t="str" cm="1">
        <f t="array" aca="1" ref="EK102" ca="1">IFERROR(IF(BK102*fxVal_normal=_PL!BK102,"",IF(OR(BK102="", NOT(ISNUMBER(BK102)), ISERROR(BK102), $B102=""), "",
   IF($I102=1,
      IFBLANK(
         _xldudf_CX_PUSH(BK102*fxVal_normal, CX_ENTITY, $B102, BK$11, BK$14, BK$75,),
         ""
      ),
      IF($I102=2,
         IFBLANK(
            _xldudf_CX_PUSH(BK102, CX_ENTITY, $B102, BK$11, BK$14, BK$75,),
            ""
         ),
         IF($I102=3,
            "",
            IFBLANK(
               _xldudf_CX_PUSH(BK102, CX_ENTITY, $B102, BK$11, BK$14, BK$75,),
               ""
            )
         )
      )
   )
)),"")</f>
        <v/>
      </c>
      <c r="EL102" s="2445" t="str" cm="1">
        <f t="array" aca="1" ref="EL102" ca="1">IFERROR(IF(BL102*fxVal_normal=_PL!BL102,"",IF(OR(BL102="", NOT(ISNUMBER(BL102)), ISERROR(BL102), $B102=""), "",
   IF($I102=1,
      IFBLANK(
         _xldudf_CX_PUSH(BL102*fxVal_normal, CX_ENTITY, $B102, BL$11, BL$14, BL$75,),
         ""
      ),
      IF($I102=2,
         IFBLANK(
            _xldudf_CX_PUSH(BL102, CX_ENTITY, $B102, BL$11, BL$14, BL$75,),
            ""
         ),
         IF($I102=3,
            "",
            IFBLANK(
               _xldudf_CX_PUSH(BL102, CX_ENTITY, $B102, BL$11, BL$14, BL$75,),
               ""
            )
         )
      )
   )
)),"")</f>
        <v/>
      </c>
      <c r="EM102" s="2445" t="str" cm="1">
        <f t="array" aca="1" ref="EM102" ca="1">IFERROR(IF(BM102*fxVal_normal=_PL!BM102,"",IF(OR(BM102="", NOT(ISNUMBER(BM102)), ISERROR(BM102), $B102=""), "",
   IF($I102=1,
      IFBLANK(
         _xldudf_CX_PUSH(BM102*fxVal_normal, CX_ENTITY, $B102, BM$11, BM$14, BM$75,),
         ""
      ),
      IF($I102=2,
         IFBLANK(
            _xldudf_CX_PUSH(BM102, CX_ENTITY, $B102, BM$11, BM$14, BM$75,),
            ""
         ),
         IF($I102=3,
            "",
            IFBLANK(
               _xldudf_CX_PUSH(BM102, CX_ENTITY, $B102, BM$11, BM$14, BM$75,),
               ""
            )
         )
      )
   )
)),"")</f>
        <v/>
      </c>
      <c r="EN102" s="2445" t="str" cm="1">
        <f t="array" aca="1" ref="EN102" ca="1">IFERROR(IF(BN102*fxVal_normal=_PL!BN102,"",IF(OR(BN102="", NOT(ISNUMBER(BN102)), ISERROR(BN102), $B102=""), "",
   IF($I102=1,
      IFBLANK(
         _xldudf_CX_PUSH(BN102*fxVal_normal, CX_ENTITY, $B102, BN$11, BN$14, BN$75,),
         ""
      ),
      IF($I102=2,
         IFBLANK(
            _xldudf_CX_PUSH(BN102, CX_ENTITY, $B102, BN$11, BN$14, BN$75,),
            ""
         ),
         IF($I102=3,
            "",
            IFBLANK(
               _xldudf_CX_PUSH(BN102, CX_ENTITY, $B102, BN$11, BN$14, BN$75,),
               ""
            )
         )
      )
   )
)),"")</f>
        <v/>
      </c>
    </row>
    <row r="103" spans="1:152" ht="21" customHeight="1">
      <c r="A103" s="1626"/>
      <c r="B103" s="2501" t="str">
        <f>_xlfn.LET(
_xlpm.IsNotAttrDynamic, D103="",
_xlpm.Attr,_PL!F103,
_xlpm.NotInUse,Y103=D103,
_xlpm.RESULT, IF(_xlpm.IsNotAttrDynamic, _xlpm.Attr, IF( _xlpm.NotInUse, "", Y103)
),IF(_xlpm.RESULT ="", "", _xlpm.RESULT))</f>
        <v>Custom Metric Amount 2</v>
      </c>
      <c r="C103" s="2501" t="str" cm="1">
        <f t="array" ref="C103">IFBLANK(_PL!C103,"")</f>
        <v>Custom Metric - Label 2</v>
      </c>
      <c r="D103" s="1548"/>
      <c r="E103" s="2440" t="e" cm="1">
        <f t="array" aca="1" ref="E10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)($AD103:$CQ103, Z103)</f>
        <v>#NAME?</v>
      </c>
      <c r="F103" s="578"/>
      <c r="G103" s="578"/>
      <c r="H103" s="401">
        <v>1</v>
      </c>
      <c r="I103" s="401">
        <v>1</v>
      </c>
      <c r="J103" s="401" cm="1">
        <f t="array" ref="J103">IFBLANK( Z103,"")</f>
        <v>-1</v>
      </c>
      <c r="K103" s="578" t="str">
        <f>IFERROR(IF(LEN(AB103)=0,"No",IF(LEN(J103)&gt;0,"Yes","No")),"")</f>
        <v>Yes</v>
      </c>
      <c r="L103" s="37"/>
      <c r="N103" s="158"/>
      <c r="O103" s="101"/>
      <c r="P103" s="52"/>
      <c r="Q103" s="101"/>
      <c r="R103" s="126"/>
      <c r="S103" s="101"/>
      <c r="T103" s="101"/>
      <c r="U103" s="39"/>
      <c r="V103" s="37"/>
      <c r="W103" s="91" t="str">
        <f t="shared" si="43"/>
        <v>Budget</v>
      </c>
      <c r="X103" s="2523" t="e">
        <f ca="1">_PL!X103</f>
        <v>#NAME?</v>
      </c>
      <c r="Y103" s="2524" cm="1">
        <f t="array" ref="Y103">IFBLANK(Y47,"")</f>
        <v>2</v>
      </c>
      <c r="Z103" s="198" cm="1">
        <f t="array" ref="Z103">IFBLANK(Z47,"")</f>
        <v>-1</v>
      </c>
      <c r="AA103" s="200"/>
      <c r="AB103" s="2525" cm="1">
        <f t="array" ref="AB103">IFBLANK(Y103,"")</f>
        <v>2</v>
      </c>
      <c r="AC103" s="2527" t="str" cm="1">
        <f t="array" aca="1" ref="AC103" ca="1">_xlfn.LET(
_xlpm._termname, $AB103,
_xlpm._iconname, "find",
_xlpm._icon, fx_getIcon(_xlpm._iconname),
_xlpm._location, _xlfn.XLOOKUP(LOWER(_xlpm._termname), LOWER(tbl_acctDef[Term]),tbl_acctDef[Term]),
_xlpm._hyperlink, HYPERLINK("#"&amp;CELL("address",_xlpm._location), _xlpm._icon),
IFERROR(_xlpm._hyperlink,"")
)</f>
        <v/>
      </c>
      <c r="AD103" s="2441">
        <v>1</v>
      </c>
      <c r="AE103" s="2441">
        <v>1</v>
      </c>
      <c r="AF103" s="2441">
        <v>1</v>
      </c>
      <c r="AG103" s="2441">
        <v>1</v>
      </c>
      <c r="AH103" s="2441">
        <v>1</v>
      </c>
      <c r="AI103" s="2441">
        <v>1</v>
      </c>
      <c r="AJ103" s="2441">
        <v>1</v>
      </c>
      <c r="AK103" s="2441">
        <v>1</v>
      </c>
      <c r="AL103" s="2441">
        <v>1</v>
      </c>
      <c r="AM103" s="2441">
        <v>1</v>
      </c>
      <c r="AN103" s="2441">
        <v>1</v>
      </c>
      <c r="AO103" s="2441">
        <v>1</v>
      </c>
      <c r="AP103" s="2441">
        <v>1</v>
      </c>
      <c r="AQ103" s="2441">
        <v>1</v>
      </c>
      <c r="AR103" s="2441">
        <v>1</v>
      </c>
      <c r="AS103" s="2441">
        <v>1</v>
      </c>
      <c r="AT103" s="2441">
        <v>1</v>
      </c>
      <c r="AU103" s="2441">
        <v>1</v>
      </c>
      <c r="AV103" s="2441">
        <v>1</v>
      </c>
      <c r="AW103" s="2441">
        <v>1</v>
      </c>
      <c r="AX103" s="2441">
        <v>1</v>
      </c>
      <c r="AY103" s="2441">
        <v>1</v>
      </c>
      <c r="AZ103" s="2441">
        <v>1</v>
      </c>
      <c r="BA103" s="2441">
        <v>1</v>
      </c>
      <c r="BB103" s="2441">
        <v>1</v>
      </c>
      <c r="BC103" s="2441">
        <v>1</v>
      </c>
      <c r="BD103" s="2441">
        <v>1</v>
      </c>
      <c r="BE103" s="2441">
        <v>1</v>
      </c>
      <c r="BF103" s="2441">
        <v>1</v>
      </c>
      <c r="BG103" s="2441">
        <v>1</v>
      </c>
      <c r="BH103" s="2441">
        <v>1</v>
      </c>
      <c r="BI103" s="2441">
        <v>1</v>
      </c>
      <c r="BJ103" s="2441">
        <v>1</v>
      </c>
      <c r="BK103" s="2441">
        <v>1</v>
      </c>
      <c r="BL103" s="2441">
        <v>1</v>
      </c>
      <c r="BM103" s="2441">
        <v>1</v>
      </c>
      <c r="BN103" s="2441">
        <v>1</v>
      </c>
      <c r="BO103" s="2518"/>
      <c r="BP103" s="2518"/>
      <c r="BQ103" s="2518"/>
      <c r="BR103" s="2518"/>
      <c r="BS103" s="2518"/>
      <c r="BT103" s="2518"/>
      <c r="BU103" s="2518"/>
      <c r="BV103" s="2518"/>
      <c r="BW103" s="2518"/>
      <c r="BX103" s="2518"/>
      <c r="BY103" s="2518"/>
      <c r="BZ103" s="2518"/>
      <c r="CA103" s="34"/>
      <c r="CC103" s="33"/>
      <c r="CD103" s="1772" t="e" cm="1">
        <f t="array" aca="1" ref="CD103" ca="1">_xlfn.LET( _xlpm.CheckBlank, SUM(PL!$AD103:$BN103) = 0, IF(_xlpm.CheckBlank, "", SUM(_xlfn._xlws.FILTER(PL!$AD103:$BN103,(YEAR(PL!$AD$12:$BN$12)=PL!CD$12)*(array_timeline&lt;=PL!CD$11)))))</f>
        <v>#NAME?</v>
      </c>
      <c r="CE103" s="1772" t="e" cm="1">
        <f t="array" aca="1" ref="CE103" ca="1">_xlfn.LET( _xlpm.CheckBlank, SUM(PL!$AD103:$BN103) = 0, IF(_xlpm.CheckBlank, "", SUM(_xlfn._xlws.FILTER(PL!$AD103:$BN103,(YEAR(PL!$AD$12:$BN$12)=PL!CE$12)*(array_timeline&lt;=PL!CE$11)))))</f>
        <v>#NAME?</v>
      </c>
      <c r="CF103" s="3"/>
      <c r="CG103" s="1461" t="e" cm="1">
        <f t="array" aca="1" ref="CG103" ca="1">_xlfn.LET( _xlpm.CheckBlank, SUM(PL!$AD103:$BN103) =0, IF(_xlpm.CheckBlank, "", SUM(_xlfn._xlws.FILTER(PL!$AD103:$BN103,(YEAR(PL!$AD$12:$BN$12)=PL!CG$12)*(array_timeline&lt;=PL!CG$11)))))</f>
        <v>#NAME?</v>
      </c>
      <c r="CH103" s="1461" t="e" cm="1">
        <f t="array" aca="1" ref="CH103" ca="1">_xlfn.LET( _xlpm.CheckBlank, SUM(PL!$AD103:$BN103) =0, IF(_xlpm.CheckBlank, "", SUM(_xlfn._xlws.FILTER(PL!$AD103:$BN103,(YEAR(PL!$AD$12:$BN$12)=PL!CH$12)*(array_timeline&lt;=PL!CH$11)))))</f>
        <v>#NAME?</v>
      </c>
      <c r="CI103" s="3"/>
      <c r="CJ103" s="1461" cm="1">
        <f t="array" ref="CJ103">_xlfn.LET( _xlpm.CheckBlank, SUM(PL!$AD103:$BN103) = 0, IF(_xlpm.CheckBlank, "", SUM(_xlfn.TAKE(_xlfn.DROP(PL!$AD103:$BN103, ,-DATEDIFF(PL!CJ$11, val_asOfDate,"M")),1,-12))))</f>
        <v>12</v>
      </c>
      <c r="CK103" s="1461" cm="1">
        <f t="array" ref="CK103">_xlfn.LET( _xlpm.CheckBlank, SUM(PL!$AD103:$BN103) = 0, IF(_xlpm.CheckBlank, "", SUM(_xlfn.TAKE(_xlfn.DROP(PL!$AD103:$BN103, ,-DATEDIFF(PL!CK$11, val_asOfDate,"M")),1,-12))))</f>
        <v>12</v>
      </c>
      <c r="CL103" s="3"/>
      <c r="CM103" s="2357" cm="1">
        <f t="array" ref="CM103">IFBLANK(CM47,"")</f>
        <v>1</v>
      </c>
      <c r="CN103" s="2357" cm="1">
        <f t="array" ref="CN103">IFBLANK(CN47,"")</f>
        <v>1</v>
      </c>
      <c r="CO103" s="3"/>
      <c r="CP103" s="2357" cm="1">
        <f t="array" ref="CP103">IFBLANK(CP47,"")</f>
        <v>1</v>
      </c>
      <c r="CQ103" s="2357" cm="1">
        <f t="array" ref="CQ103">IFBLANK(CQ47,"")</f>
        <v>1</v>
      </c>
      <c r="CR103" s="34"/>
      <c r="CS103" s="2056"/>
      <c r="CT103" s="2447" t="e" cm="1">
        <f t="array" aca="1" ref="CT103" ca="1">IF(Y103="","",IF(ISNUMBER(SEARCH("Select",$Y103)),"",_xldudf_CX_PUSH($Y103,CX_ENTITY,C103,val_asOfDate)))</f>
        <v>#NAME?</v>
      </c>
      <c r="CU103" s="2447" t="e" cm="1">
        <f t="array" aca="1" ref="CU103" ca="1">IF(Y103="","",IF(ISNUMBER(SEARCH("Select",$Y103)),"",_xldudf_CX_PUSH($Y103,CX_ENTITY,C103,EOMONTH(val_asOfDate,1))))</f>
        <v>#NAME?</v>
      </c>
      <c r="CV103" s="2447" t="e" cm="1">
        <f t="array" aca="1" ref="CV103" ca="1">IF(Y103="","",IF(ISNUMBER(SEARCH("Select",$Y103)),"",_xldudf_CX_PUSH($Y103,CX_ENTITY,C103,EOMONTH(val_asOfDate,2))))</f>
        <v>#NAME?</v>
      </c>
      <c r="CW103" s="2447" t="e" cm="1">
        <f t="array" aca="1" ref="CW103" ca="1">IF(Y103="","",IF(ISNUMBER(SEARCH("Select",$Y103)),"",_xldudf_CX_PUSH($Y103,CX_ENTITY,C103,EOMONTH(val_asOfDate,3))))</f>
        <v>#NAME?</v>
      </c>
      <c r="CX103" s="2443"/>
      <c r="CY103" s="2444" t="str" cm="1">
        <f t="array" aca="1" ref="CY103" ca="1">IFERROR(IF(CM103*fxVal_normal=_PL!CM103,"",IF(OR($CM103="",$CM103=0, NOT(ISNUMBER($CM103)), ISERROR($CM103), $B103=""), "",
   IF($I103=1,
      IFBLANK(
         _xldudf_CX_PUSH($CM103*fxVal_normal, CX_ENTITY, $B103, $CM$11, $CM$14, $CM$19,),
         ""
      ),
      IF($I103=2,
         IFBLANK(
            _xldudf_CX_PUSH($CM103, CX_ENTITY, $B103, $CM$11, $CM$14, $CM$19,),
            ""
         ),
         IF($I103=3,
            "",
            IFBLANK(
               _xldudf_CX_PUSH($CM103, CX_ENTITY, $B103, $CM$11, $CM$14, $CM$19,),
               ""
            )
         )
      )
   )
)),"")</f>
        <v/>
      </c>
      <c r="CZ103" s="2444" t="str" cm="1">
        <f t="array" aca="1" ref="CZ103" ca="1">IFERROR(IF(CN103*fxVal_normal=_PL!CN103,"",IF(OR($CN103="",$CN103=0, NOT(ISNUMBER($CN103)), ISERROR($CN103), $B103=""), "",
   IF($I103=1,
      IFBLANK(
         _xldudf_CX_PUSH($CN103*fxVal_normal, CX_ENTITY, $B103, $CN$11, $CN$14, $CN$19,),
         ""
      ),
      IF($I103=2,
         IFBLANK(
            _xldudf_CX_PUSH($CN103, CX_ENTITY, $B103, $CN$11, $CN$14, $CN$19,),
            ""
         ),
         IF($I103=3,
            "",
            IFBLANK(
               _xldudf_CX_PUSH($CN103, CX_ENTITY, $B103, $CN$11, $CN$14, $CN$19,),
               ""
            )
         )
      )
   )
)),"")</f>
        <v/>
      </c>
      <c r="DA103" s="2444" t="str" cm="1">
        <f t="array" aca="1" ref="DA103" ca="1">IFERROR(IF(CP103*fxVal_normal=_PL!CP103,"",IF(OR($CP103="",$CP103=0, NOT(ISNUMBER($CP103)), ISERROR($CP103), $B103=""), "",
   IF($I103=1,
      IFBLANK(
         _xldudf_CX_PUSH($CP103*fxVal_normal, CX_ENTITY, $B103, $CP$11, $CP$14, $CP$19,),
         ""
      ),
      IF($I103=2,
         IFBLANK(
            _xldudf_CX_PUSH($CP103, CX_ENTITY, $B103, $CP$11, $CP$14, $CP$19,),
            ""
         ),
         IF($I103=3,
            "",
            IFBLANK(
               _xldudf_CX_PUSH($CP103, CX_ENTITY, $B103, $CP$11, $CP$14, $CP$19,),
               ""
            )
         )
      )
   )
)),"")</f>
        <v/>
      </c>
      <c r="DB103" s="2444" t="str" cm="1">
        <f t="array" aca="1" ref="DB103" ca="1">IFERROR(IF(CQ103*fxVal_normal=_PL!CQ103,"",IF(OR($CQ103="", $CQ103=0, NOT(ISNUMBER($CQ103)), ISERROR($CQ103), $B103=""), "",
   IF($I103=1,
      IFBLANK(
         _xldudf_CX_PUSH($CQ103*fxVal_normal, CX_ENTITY, $B103, $CQ$11, $CQ$14, $CQ$19,),
         ""
      ),
      IF($I103=2,
         IFBLANK(
            _xldudf_CX_PUSH($CQ103, CX_ENTITY, $B103, $CQ$11, $CQ$14, $CQ$19,),
            ""
         ),
         IF($I103=3,
            "",
            IFBLANK(
               _xldudf_CX_PUSH($CQ103, CX_ENTITY, $B103, $CQ$11, $CQ$14, $CQ$19,),
               ""
            )
         )
      )
   ))
),"")</f>
        <v/>
      </c>
      <c r="DC103" s="2443"/>
      <c r="DD103" s="2445" t="str" cm="1">
        <f t="array" aca="1" ref="DD103" ca="1">IFERROR(IF(AD103*fxVal_normal=_PL!AD103,"",IF(OR(AD103="", NOT(ISNUMBER(AD103)), ISERROR(AD103), $B103=""), "",
   IF($I103=1,
      IFBLANK(
         _xldudf_CX_PUSH(AD103*fxVal_normal, CX_ENTITY, $B103, AD$11, AD$14, AD$75,),
         ""
      ),
      IF($I103=2,
         IFBLANK(
            _xldudf_CX_PUSH(AD103, CX_ENTITY, $B103, AD$11, AD$14, AD$75,),
            ""
         ),
         IF($I103=3,
            "",
            IFBLANK(
               _xldudf_CX_PUSH(AD103, CX_ENTITY, $B103, AD$11, AD$14, AD$75,),
               ""
            )
         )
      )
   )
)),"")</f>
        <v/>
      </c>
      <c r="DE103" s="2445" t="str" cm="1">
        <f t="array" aca="1" ref="DE103" ca="1">IFERROR(IF(AE103*fxVal_normal=_PL!AE103,"",IF(OR(AE103="", NOT(ISNUMBER(AE103)), ISERROR(AE103), $B103=""), "",
   IF($I103=1,
      IFBLANK(
         _xldudf_CX_PUSH(AE103*fxVal_normal, CX_ENTITY, $B103, AE$11, AE$14, AE$75,),
         ""
      ),
      IF($I103=2,
         IFBLANK(
            _xldudf_CX_PUSH(AE103, CX_ENTITY, $B103, AE$11, AE$14, AE$75,),
            ""
         ),
         IF($I103=3,
            "",
            IFBLANK(
               _xldudf_CX_PUSH(AE103, CX_ENTITY, $B103, AE$11, AE$14, AE$75,),
               ""
            )
         )
      )
   )
)),"")</f>
        <v/>
      </c>
      <c r="DF103" s="2445" t="str" cm="1">
        <f t="array" aca="1" ref="DF103" ca="1">IFERROR(IF(AF103*fxVal_normal=_PL!AF103,"",IF(OR(AF103="", NOT(ISNUMBER(AF103)), ISERROR(AF103), $B103=""), "",
   IF($I103=1,
      IFBLANK(
         _xldudf_CX_PUSH(AF103*fxVal_normal, CX_ENTITY, $B103, AF$11, AF$14, AF$75,),
         ""
      ),
      IF($I103=2,
         IFBLANK(
            _xldudf_CX_PUSH(AF103, CX_ENTITY, $B103, AF$11, AF$14, AF$75,),
            ""
         ),
         IF($I103=3,
            "",
            IFBLANK(
               _xldudf_CX_PUSH(AF103, CX_ENTITY, $B103, AF$11, AF$14, AF$75,),
               ""
            )
         )
      )
   )
)),"")</f>
        <v/>
      </c>
      <c r="DG103" s="2445" t="str" cm="1">
        <f t="array" aca="1" ref="DG103" ca="1">IFERROR(IF(AG103*fxVal_normal=_PL!AG103,"",IF(OR(AG103="", NOT(ISNUMBER(AG103)), ISERROR(AG103), $B103=""), "",
   IF($I103=1,
      IFBLANK(
         _xldudf_CX_PUSH(AG103*fxVal_normal, CX_ENTITY, $B103, AG$11, AG$14, AG$75,),
         ""
      ),
      IF($I103=2,
         IFBLANK(
            _xldudf_CX_PUSH(AG103, CX_ENTITY, $B103, AG$11, AG$14, AG$75,),
            ""
         ),
         IF($I103=3,
            "",
            IFBLANK(
               _xldudf_CX_PUSH(AG103, CX_ENTITY, $B103, AG$11, AG$14, AG$75,),
               ""
            )
         )
      )
   )
)),"")</f>
        <v/>
      </c>
      <c r="DH103" s="2445" t="str" cm="1">
        <f t="array" aca="1" ref="DH103" ca="1">IFERROR(IF(AH103*fxVal_normal=_PL!AH103,"",IF(OR(AH103="", NOT(ISNUMBER(AH103)), ISERROR(AH103), $B103=""), "",
   IF($I103=1,
      IFBLANK(
         _xldudf_CX_PUSH(AH103*fxVal_normal, CX_ENTITY, $B103, AH$11, AH$14, AH$75,),
         ""
      ),
      IF($I103=2,
         IFBLANK(
            _xldudf_CX_PUSH(AH103, CX_ENTITY, $B103, AH$11, AH$14, AH$75,),
            ""
         ),
         IF($I103=3,
            "",
            IFBLANK(
               _xldudf_CX_PUSH(AH103, CX_ENTITY, $B103, AH$11, AH$14, AH$75,),
               ""
            )
         )
      )
   )
)),"")</f>
        <v/>
      </c>
      <c r="DI103" s="2445" t="str" cm="1">
        <f t="array" aca="1" ref="DI103" ca="1">IFERROR(IF(AI103*fxVal_normal=_PL!AI103,"",IF(OR(AI103="", NOT(ISNUMBER(AI103)), ISERROR(AI103), $B103=""), "",
   IF($I103=1,
      IFBLANK(
         _xldudf_CX_PUSH(AI103*fxVal_normal, CX_ENTITY, $B103, AI$11, AI$14, AI$75,),
         ""
      ),
      IF($I103=2,
         IFBLANK(
            _xldudf_CX_PUSH(AI103, CX_ENTITY, $B103, AI$11, AI$14, AI$75,),
            ""
         ),
         IF($I103=3,
            "",
            IFBLANK(
               _xldudf_CX_PUSH(AI103, CX_ENTITY, $B103, AI$11, AI$14, AI$75,),
               ""
            )
         )
      )
   )
)),"")</f>
        <v/>
      </c>
      <c r="DJ103" s="2445" t="str" cm="1">
        <f t="array" aca="1" ref="DJ103" ca="1">IFERROR(IF(AJ103*fxVal_normal=_PL!AJ103,"",IF(OR(AJ103="", NOT(ISNUMBER(AJ103)), ISERROR(AJ103), $B103=""), "",
   IF($I103=1,
      IFBLANK(
         _xldudf_CX_PUSH(AJ103*fxVal_normal, CX_ENTITY, $B103, AJ$11, AJ$14, AJ$75,),
         ""
      ),
      IF($I103=2,
         IFBLANK(
            _xldudf_CX_PUSH(AJ103, CX_ENTITY, $B103, AJ$11, AJ$14, AJ$75,),
            ""
         ),
         IF($I103=3,
            "",
            IFBLANK(
               _xldudf_CX_PUSH(AJ103, CX_ENTITY, $B103, AJ$11, AJ$14, AJ$75,),
               ""
            )
         )
      )
   )
)),"")</f>
        <v/>
      </c>
      <c r="DK103" s="2445" t="str" cm="1">
        <f t="array" aca="1" ref="DK103" ca="1">IFERROR(IF(AK103*fxVal_normal=_PL!AK103,"",IF(OR(AK103="", NOT(ISNUMBER(AK103)), ISERROR(AK103), $B103=""), "",
   IF($I103=1,
      IFBLANK(
         _xldudf_CX_PUSH(AK103*fxVal_normal, CX_ENTITY, $B103, AK$11, AK$14, AK$75,),
         ""
      ),
      IF($I103=2,
         IFBLANK(
            _xldudf_CX_PUSH(AK103, CX_ENTITY, $B103, AK$11, AK$14, AK$75,),
            ""
         ),
         IF($I103=3,
            "",
            IFBLANK(
               _xldudf_CX_PUSH(AK103, CX_ENTITY, $B103, AK$11, AK$14, AK$75,),
               ""
            )
         )
      )
   )
)),"")</f>
        <v/>
      </c>
      <c r="DL103" s="2445" t="str" cm="1">
        <f t="array" aca="1" ref="DL103" ca="1">IFERROR(IF(AL103*fxVal_normal=_PL!AL103,"",IF(OR(AL103="", NOT(ISNUMBER(AL103)), ISERROR(AL103), $B103=""), "",
   IF($I103=1,
      IFBLANK(
         _xldudf_CX_PUSH(AL103*fxVal_normal, CX_ENTITY, $B103, AL$11, AL$14, AL$75,),
         ""
      ),
      IF($I103=2,
         IFBLANK(
            _xldudf_CX_PUSH(AL103, CX_ENTITY, $B103, AL$11, AL$14, AL$75,),
            ""
         ),
         IF($I103=3,
            "",
            IFBLANK(
               _xldudf_CX_PUSH(AL103, CX_ENTITY, $B103, AL$11, AL$14, AL$75,),
               ""
            )
         )
      )
   )
)),"")</f>
        <v/>
      </c>
      <c r="DM103" s="2445" t="str" cm="1">
        <f t="array" aca="1" ref="DM103" ca="1">IFERROR(IF(AM103*fxVal_normal=_PL!AM103,"",IF(OR(AM103="", NOT(ISNUMBER(AM103)), ISERROR(AM103), $B103=""), "",
   IF($I103=1,
      IFBLANK(
         _xldudf_CX_PUSH(AM103*fxVal_normal, CX_ENTITY, $B103, AM$11, AM$14, AM$75,),
         ""
      ),
      IF($I103=2,
         IFBLANK(
            _xldudf_CX_PUSH(AM103, CX_ENTITY, $B103, AM$11, AM$14, AM$75,),
            ""
         ),
         IF($I103=3,
            "",
            IFBLANK(
               _xldudf_CX_PUSH(AM103, CX_ENTITY, $B103, AM$11, AM$14, AM$75,),
               ""
            )
         )
      )
   )
)),"")</f>
        <v/>
      </c>
      <c r="DN103" s="2445" t="str" cm="1">
        <f t="array" aca="1" ref="DN103" ca="1">IFERROR(IF(AN103*fxVal_normal=_PL!AN103,"",IF(OR(AN103="", NOT(ISNUMBER(AN103)), ISERROR(AN103), $B103=""), "",
   IF($I103=1,
      IFBLANK(
         _xldudf_CX_PUSH(AN103*fxVal_normal, CX_ENTITY, $B103, AN$11, AN$14, AN$75,),
         ""
      ),
      IF($I103=2,
         IFBLANK(
            _xldudf_CX_PUSH(AN103, CX_ENTITY, $B103, AN$11, AN$14, AN$75,),
            ""
         ),
         IF($I103=3,
            "",
            IFBLANK(
               _xldudf_CX_PUSH(AN103, CX_ENTITY, $B103, AN$11, AN$14, AN$75,),
               ""
            )
         )
      )
   )
)),"")</f>
        <v/>
      </c>
      <c r="DO103" s="2445" t="str" cm="1">
        <f t="array" aca="1" ref="DO103" ca="1">IFERROR(IF(AO103*fxVal_normal=_PL!AO103,"",IF(OR(AO103="", NOT(ISNUMBER(AO103)), ISERROR(AO103), $B103=""), "",
   IF($I103=1,
      IFBLANK(
         _xldudf_CX_PUSH(AO103*fxVal_normal, CX_ENTITY, $B103, AO$11, AO$14, AO$75,),
         ""
      ),
      IF($I103=2,
         IFBLANK(
            _xldudf_CX_PUSH(AO103, CX_ENTITY, $B103, AO$11, AO$14, AO$75,),
            ""
         ),
         IF($I103=3,
            "",
            IFBLANK(
               _xldudf_CX_PUSH(AO103, CX_ENTITY, $B103, AO$11, AO$14, AO$75,),
               ""
            )
         )
      )
   )
)),"")</f>
        <v/>
      </c>
      <c r="DP103" s="2445" t="str" cm="1">
        <f t="array" aca="1" ref="DP103" ca="1">IFERROR(IF(AP103*fxVal_normal=_PL!AP103,"",IF(OR(AP103="", NOT(ISNUMBER(AP103)), ISERROR(AP103), $B103=""), "",
   IF($I103=1,
      IFBLANK(
         _xldudf_CX_PUSH(AP103*fxVal_normal, CX_ENTITY, $B103, AP$11, AP$14, AP$75,),
         ""
      ),
      IF($I103=2,
         IFBLANK(
            _xldudf_CX_PUSH(AP103, CX_ENTITY, $B103, AP$11, AP$14, AP$75,),
            ""
         ),
         IF($I103=3,
            "",
            IFBLANK(
               _xldudf_CX_PUSH(AP103, CX_ENTITY, $B103, AP$11, AP$14, AP$75,),
               ""
            )
         )
      )
   )
)),"")</f>
        <v/>
      </c>
      <c r="DQ103" s="2445" t="str" cm="1">
        <f t="array" aca="1" ref="DQ103" ca="1">IFERROR(IF(AQ103*fxVal_normal=_PL!AQ103,"",IF(OR(AQ103="", NOT(ISNUMBER(AQ103)), ISERROR(AQ103), $B103=""), "",
   IF($I103=1,
      IFBLANK(
         _xldudf_CX_PUSH(AQ103*fxVal_normal, CX_ENTITY, $B103, AQ$11, AQ$14, AQ$75,),
         ""
      ),
      IF($I103=2,
         IFBLANK(
            _xldudf_CX_PUSH(AQ103, CX_ENTITY, $B103, AQ$11, AQ$14, AQ$75,),
            ""
         ),
         IF($I103=3,
            "",
            IFBLANK(
               _xldudf_CX_PUSH(AQ103, CX_ENTITY, $B103, AQ$11, AQ$14, AQ$75,),
               ""
            )
         )
      )
   )
)),"")</f>
        <v/>
      </c>
      <c r="DR103" s="2445" t="str" cm="1">
        <f t="array" aca="1" ref="DR103" ca="1">IFERROR(IF(AR103*fxVal_normal=_PL!AR103,"",IF(OR(AR103="", NOT(ISNUMBER(AR103)), ISERROR(AR103), $B103=""), "",
   IF($I103=1,
      IFBLANK(
         _xldudf_CX_PUSH(AR103*fxVal_normal, CX_ENTITY, $B103, AR$11, AR$14, AR$75,),
         ""
      ),
      IF($I103=2,
         IFBLANK(
            _xldudf_CX_PUSH(AR103, CX_ENTITY, $B103, AR$11, AR$14, AR$75,),
            ""
         ),
         IF($I103=3,
            "",
            IFBLANK(
               _xldudf_CX_PUSH(AR103, CX_ENTITY, $B103, AR$11, AR$14, AR$75,),
               ""
            )
         )
      )
   )
)),"")</f>
        <v/>
      </c>
      <c r="DS103" s="2445" t="str" cm="1">
        <f t="array" aca="1" ref="DS103" ca="1">IFERROR(IF(AS103*fxVal_normal=_PL!AS103,"",IF(OR(AS103="", NOT(ISNUMBER(AS103)), ISERROR(AS103), $B103=""), "",
   IF($I103=1,
      IFBLANK(
         _xldudf_CX_PUSH(AS103*fxVal_normal, CX_ENTITY, $B103, AS$11, AS$14, AS$75,),
         ""
      ),
      IF($I103=2,
         IFBLANK(
            _xldudf_CX_PUSH(AS103, CX_ENTITY, $B103, AS$11, AS$14, AS$75,),
            ""
         ),
         IF($I103=3,
            "",
            IFBLANK(
               _xldudf_CX_PUSH(AS103, CX_ENTITY, $B103, AS$11, AS$14, AS$75,),
               ""
            )
         )
      )
   )
)),"")</f>
        <v/>
      </c>
      <c r="DT103" s="2445" t="str" cm="1">
        <f t="array" aca="1" ref="DT103" ca="1">IFERROR(IF(AT103*fxVal_normal=_PL!AT103,"",IF(OR(AT103="", NOT(ISNUMBER(AT103)), ISERROR(AT103), $B103=""), "",
   IF($I103=1,
      IFBLANK(
         _xldudf_CX_PUSH(AT103*fxVal_normal, CX_ENTITY, $B103, AT$11, AT$14, AT$75,),
         ""
      ),
      IF($I103=2,
         IFBLANK(
            _xldudf_CX_PUSH(AT103, CX_ENTITY, $B103, AT$11, AT$14, AT$75,),
            ""
         ),
         IF($I103=3,
            "",
            IFBLANK(
               _xldudf_CX_PUSH(AT103, CX_ENTITY, $B103, AT$11, AT$14, AT$75,),
               ""
            )
         )
      )
   )
)),"")</f>
        <v/>
      </c>
      <c r="DU103" s="2445" t="str" cm="1">
        <f t="array" aca="1" ref="DU103" ca="1">IFERROR(IF(AU103*fxVal_normal=_PL!AU103,"",IF(OR(AU103="", NOT(ISNUMBER(AU103)), ISERROR(AU103), $B103=""), "",
   IF($I103=1,
      IFBLANK(
         _xldudf_CX_PUSH(AU103*fxVal_normal, CX_ENTITY, $B103, AU$11, AU$14, AU$75,),
         ""
      ),
      IF($I103=2,
         IFBLANK(
            _xldudf_CX_PUSH(AU103, CX_ENTITY, $B103, AU$11, AU$14, AU$75,),
            ""
         ),
         IF($I103=3,
            "",
            IFBLANK(
               _xldudf_CX_PUSH(AU103, CX_ENTITY, $B103, AU$11, AU$14, AU$75,),
               ""
            )
         )
      )
   )
)),"")</f>
        <v/>
      </c>
      <c r="DV103" s="2445" t="str" cm="1">
        <f t="array" aca="1" ref="DV103" ca="1">IFERROR(IF(AV103*fxVal_normal=_PL!AV103,"",IF(OR(AV103="", NOT(ISNUMBER(AV103)), ISERROR(AV103), $B103=""), "",
   IF($I103=1,
      IFBLANK(
         _xldudf_CX_PUSH(AV103*fxVal_normal, CX_ENTITY, $B103, AV$11, AV$14, AV$75,),
         ""
      ),
      IF($I103=2,
         IFBLANK(
            _xldudf_CX_PUSH(AV103, CX_ENTITY, $B103, AV$11, AV$14, AV$75,),
            ""
         ),
         IF($I103=3,
            "",
            IFBLANK(
               _xldudf_CX_PUSH(AV103, CX_ENTITY, $B103, AV$11, AV$14, AV$75,),
               ""
            )
         )
      )
   )
)),"")</f>
        <v/>
      </c>
      <c r="DW103" s="2445" t="str" cm="1">
        <f t="array" aca="1" ref="DW103" ca="1">IFERROR(IF(AW103*fxVal_normal=_PL!AW103,"",IF(OR(AW103="", NOT(ISNUMBER(AW103)), ISERROR(AW103), $B103=""), "",
   IF($I103=1,
      IFBLANK(
         _xldudf_CX_PUSH(AW103*fxVal_normal, CX_ENTITY, $B103, AW$11, AW$14, AW$75,),
         ""
      ),
      IF($I103=2,
         IFBLANK(
            _xldudf_CX_PUSH(AW103, CX_ENTITY, $B103, AW$11, AW$14, AW$75,),
            ""
         ),
         IF($I103=3,
            "",
            IFBLANK(
               _xldudf_CX_PUSH(AW103, CX_ENTITY, $B103, AW$11, AW$14, AW$75,),
               ""
            )
         )
      )
   )
)),"")</f>
        <v/>
      </c>
      <c r="DX103" s="2445" t="str" cm="1">
        <f t="array" aca="1" ref="DX103" ca="1">IFERROR(IF(AX103*fxVal_normal=_PL!AX103,"",IF(OR(AX103="", NOT(ISNUMBER(AX103)), ISERROR(AX103), $B103=""), "",
   IF($I103=1,
      IFBLANK(
         _xldudf_CX_PUSH(AX103*fxVal_normal, CX_ENTITY, $B103, AX$11, AX$14, AX$75,),
         ""
      ),
      IF($I103=2,
         IFBLANK(
            _xldudf_CX_PUSH(AX103, CX_ENTITY, $B103, AX$11, AX$14, AX$75,),
            ""
         ),
         IF($I103=3,
            "",
            IFBLANK(
               _xldudf_CX_PUSH(AX103, CX_ENTITY, $B103, AX$11, AX$14, AX$75,),
               ""
            )
         )
      )
   )
)),"")</f>
        <v/>
      </c>
      <c r="DY103" s="2445" t="str" cm="1">
        <f t="array" aca="1" ref="DY103" ca="1">IFERROR(IF(AY103*fxVal_normal=_PL!AY103,"",IF(OR(AY103="", NOT(ISNUMBER(AY103)), ISERROR(AY103), $B103=""), "",
   IF($I103=1,
      IFBLANK(
         _xldudf_CX_PUSH(AY103*fxVal_normal, CX_ENTITY, $B103, AY$11, AY$14, AY$75,),
         ""
      ),
      IF($I103=2,
         IFBLANK(
            _xldudf_CX_PUSH(AY103, CX_ENTITY, $B103, AY$11, AY$14, AY$75,),
            ""
         ),
         IF($I103=3,
            "",
            IFBLANK(
               _xldudf_CX_PUSH(AY103, CX_ENTITY, $B103, AY$11, AY$14, AY$75,),
               ""
            )
         )
      )
   )
)),"")</f>
        <v/>
      </c>
      <c r="DZ103" s="2445" t="str" cm="1">
        <f t="array" aca="1" ref="DZ103" ca="1">IFERROR(IF(AZ103*fxVal_normal=_PL!AZ103,"",IF(OR(AZ103="", NOT(ISNUMBER(AZ103)), ISERROR(AZ103), $B103=""), "",
   IF($I103=1,
      IFBLANK(
         _xldudf_CX_PUSH(AZ103*fxVal_normal, CX_ENTITY, $B103, AZ$11, AZ$14, AZ$75,),
         ""
      ),
      IF($I103=2,
         IFBLANK(
            _xldudf_CX_PUSH(AZ103, CX_ENTITY, $B103, AZ$11, AZ$14, AZ$75,),
            ""
         ),
         IF($I103=3,
            "",
            IFBLANK(
               _xldudf_CX_PUSH(AZ103, CX_ENTITY, $B103, AZ$11, AZ$14, AZ$75,),
               ""
            )
         )
      )
   )
)),"")</f>
        <v/>
      </c>
      <c r="EA103" s="2445" t="str" cm="1">
        <f t="array" aca="1" ref="EA103" ca="1">IFERROR(IF(BA103*fxVal_normal=_PL!BA103,"",IF(OR(BA103="", NOT(ISNUMBER(BA103)), ISERROR(BA103), $B103=""), "",
   IF($I103=1,
      IFBLANK(
         _xldudf_CX_PUSH(BA103*fxVal_normal, CX_ENTITY, $B103, BA$11, BA$14, BA$75,),
         ""
      ),
      IF($I103=2,
         IFBLANK(
            _xldudf_CX_PUSH(BA103, CX_ENTITY, $B103, BA$11, BA$14, BA$75,),
            ""
         ),
         IF($I103=3,
            "",
            IFBLANK(
               _xldudf_CX_PUSH(BA103, CX_ENTITY, $B103, BA$11, BA$14, BA$75,),
               ""
            )
         )
      )
   )
)),"")</f>
        <v/>
      </c>
      <c r="EB103" s="2445" t="str" cm="1">
        <f t="array" aca="1" ref="EB103" ca="1">IFERROR(IF(BB103*fxVal_normal=_PL!BB103,"",IF(OR(BB103="", NOT(ISNUMBER(BB103)), ISERROR(BB103), $B103=""), "",
   IF($I103=1,
      IFBLANK(
         _xldudf_CX_PUSH(BB103*fxVal_normal, CX_ENTITY, $B103, BB$11, BB$14, BB$75,),
         ""
      ),
      IF($I103=2,
         IFBLANK(
            _xldudf_CX_PUSH(BB103, CX_ENTITY, $B103, BB$11, BB$14, BB$75,),
            ""
         ),
         IF($I103=3,
            "",
            IFBLANK(
               _xldudf_CX_PUSH(BB103, CX_ENTITY, $B103, BB$11, BB$14, BB$75,),
               ""
            )
         )
      )
   )
)),"")</f>
        <v/>
      </c>
      <c r="EC103" s="2445" t="str" cm="1">
        <f t="array" aca="1" ref="EC103" ca="1">IFERROR(IF(BC103*fxVal_normal=_PL!BC103,"",IF(OR(BC103="", NOT(ISNUMBER(BC103)), ISERROR(BC103), $B103=""), "",
   IF($I103=1,
      IFBLANK(
         _xldudf_CX_PUSH(BC103*fxVal_normal, CX_ENTITY, $B103, BC$11, BC$14, BC$75,),
         ""
      ),
      IF($I103=2,
         IFBLANK(
            _xldudf_CX_PUSH(BC103, CX_ENTITY, $B103, BC$11, BC$14, BC$75,),
            ""
         ),
         IF($I103=3,
            "",
            IFBLANK(
               _xldudf_CX_PUSH(BC103, CX_ENTITY, $B103, BC$11, BC$14, BC$75,),
               ""
            )
         )
      )
   )
)),"")</f>
        <v/>
      </c>
      <c r="ED103" s="2445" t="str" cm="1">
        <f t="array" aca="1" ref="ED103" ca="1">IFERROR(IF(BD103*fxVal_normal=_PL!BD103,"",IF(OR(BD103="", NOT(ISNUMBER(BD103)), ISERROR(BD103), $B103=""), "",
   IF($I103=1,
      IFBLANK(
         _xldudf_CX_PUSH(BD103*fxVal_normal, CX_ENTITY, $B103, BD$11, BD$14, BD$75,),
         ""
      ),
      IF($I103=2,
         IFBLANK(
            _xldudf_CX_PUSH(BD103, CX_ENTITY, $B103, BD$11, BD$14, BD$75,),
            ""
         ),
         IF($I103=3,
            "",
            IFBLANK(
               _xldudf_CX_PUSH(BD103, CX_ENTITY, $B103, BD$11, BD$14, BD$75,),
               ""
            )
         )
      )
   )
)),"")</f>
        <v/>
      </c>
      <c r="EE103" s="2445" t="str" cm="1">
        <f t="array" aca="1" ref="EE103" ca="1">IFERROR(IF(BE103*fxVal_normal=_PL!BE103,"",IF(OR(BE103="", NOT(ISNUMBER(BE103)), ISERROR(BE103), $B103=""), "",
   IF($I103=1,
      IFBLANK(
         _xldudf_CX_PUSH(BE103*fxVal_normal, CX_ENTITY, $B103, BE$11, BE$14, BE$75,),
         ""
      ),
      IF($I103=2,
         IFBLANK(
            _xldudf_CX_PUSH(BE103, CX_ENTITY, $B103, BE$11, BE$14, BE$75,),
            ""
         ),
         IF($I103=3,
            "",
            IFBLANK(
               _xldudf_CX_PUSH(BE103, CX_ENTITY, $B103, BE$11, BE$14, BE$75,),
               ""
            )
         )
      )
   )
)),"")</f>
        <v/>
      </c>
      <c r="EF103" s="2445" t="str" cm="1">
        <f t="array" aca="1" ref="EF103" ca="1">IFERROR(IF(BF103*fxVal_normal=_PL!BF103,"",IF(OR(BF103="", NOT(ISNUMBER(BF103)), ISERROR(BF103), $B103=""), "",
   IF($I103=1,
      IFBLANK(
         _xldudf_CX_PUSH(BF103*fxVal_normal, CX_ENTITY, $B103, BF$11, BF$14, BF$75,),
         ""
      ),
      IF($I103=2,
         IFBLANK(
            _xldudf_CX_PUSH(BF103, CX_ENTITY, $B103, BF$11, BF$14, BF$75,),
            ""
         ),
         IF($I103=3,
            "",
            IFBLANK(
               _xldudf_CX_PUSH(BF103, CX_ENTITY, $B103, BF$11, BF$14, BF$75,),
               ""
            )
         )
      )
   )
)),"")</f>
        <v/>
      </c>
      <c r="EG103" s="2445" t="str" cm="1">
        <f t="array" aca="1" ref="EG103" ca="1">IFERROR(IF(BG103*fxVal_normal=_PL!BG103,"",IF(OR(BG103="", NOT(ISNUMBER(BG103)), ISERROR(BG103), $B103=""), "",
   IF($I103=1,
      IFBLANK(
         _xldudf_CX_PUSH(BG103*fxVal_normal, CX_ENTITY, $B103, BG$11, BG$14, BG$75,),
         ""
      ),
      IF($I103=2,
         IFBLANK(
            _xldudf_CX_PUSH(BG103, CX_ENTITY, $B103, BG$11, BG$14, BG$75,),
            ""
         ),
         IF($I103=3,
            "",
            IFBLANK(
               _xldudf_CX_PUSH(BG103, CX_ENTITY, $B103, BG$11, BG$14, BG$75,),
               ""
            )
         )
      )
   )
)),"")</f>
        <v/>
      </c>
      <c r="EH103" s="2445" t="str" cm="1">
        <f t="array" aca="1" ref="EH103" ca="1">IFERROR(IF(BH103*fxVal_normal=_PL!BH103,"",IF(OR(BH103="", NOT(ISNUMBER(BH103)), ISERROR(BH103), $B103=""), "",
   IF($I103=1,
      IFBLANK(
         _xldudf_CX_PUSH(BH103*fxVal_normal, CX_ENTITY, $B103, BH$11, BH$14, BH$75,),
         ""
      ),
      IF($I103=2,
         IFBLANK(
            _xldudf_CX_PUSH(BH103, CX_ENTITY, $B103, BH$11, BH$14, BH$75,),
            ""
         ),
         IF($I103=3,
            "",
            IFBLANK(
               _xldudf_CX_PUSH(BH103, CX_ENTITY, $B103, BH$11, BH$14, BH$75,),
               ""
            )
         )
      )
   )
)),"")</f>
        <v/>
      </c>
      <c r="EI103" s="2445" t="str" cm="1">
        <f t="array" aca="1" ref="EI103" ca="1">IFERROR(IF(BI103*fxVal_normal=_PL!BI103,"",IF(OR(BI103="", NOT(ISNUMBER(BI103)), ISERROR(BI103), $B103=""), "",
   IF($I103=1,
      IFBLANK(
         _xldudf_CX_PUSH(BI103*fxVal_normal, CX_ENTITY, $B103, BI$11, BI$14, BI$75,),
         ""
      ),
      IF($I103=2,
         IFBLANK(
            _xldudf_CX_PUSH(BI103, CX_ENTITY, $B103, BI$11, BI$14, BI$75,),
            ""
         ),
         IF($I103=3,
            "",
            IFBLANK(
               _xldudf_CX_PUSH(BI103, CX_ENTITY, $B103, BI$11, BI$14, BI$75,),
               ""
            )
         )
      )
   )
)),"")</f>
        <v/>
      </c>
      <c r="EJ103" s="2445" t="str" cm="1">
        <f t="array" aca="1" ref="EJ103" ca="1">IFERROR(IF(BJ103*fxVal_normal=_PL!BJ103,"",IF(OR(BJ103="", NOT(ISNUMBER(BJ103)), ISERROR(BJ103), $B103=""), "",
   IF($I103=1,
      IFBLANK(
         _xldudf_CX_PUSH(BJ103*fxVal_normal, CX_ENTITY, $B103, BJ$11, BJ$14, BJ$75,),
         ""
      ),
      IF($I103=2,
         IFBLANK(
            _xldudf_CX_PUSH(BJ103, CX_ENTITY, $B103, BJ$11, BJ$14, BJ$75,),
            ""
         ),
         IF($I103=3,
            "",
            IFBLANK(
               _xldudf_CX_PUSH(BJ103, CX_ENTITY, $B103, BJ$11, BJ$14, BJ$75,),
               ""
            )
         )
      )
   )
)),"")</f>
        <v/>
      </c>
      <c r="EK103" s="2445" t="str" cm="1">
        <f t="array" aca="1" ref="EK103" ca="1">IFERROR(IF(BK103*fxVal_normal=_PL!BK103,"",IF(OR(BK103="", NOT(ISNUMBER(BK103)), ISERROR(BK103), $B103=""), "",
   IF($I103=1,
      IFBLANK(
         _xldudf_CX_PUSH(BK103*fxVal_normal, CX_ENTITY, $B103, BK$11, BK$14, BK$75,),
         ""
      ),
      IF($I103=2,
         IFBLANK(
            _xldudf_CX_PUSH(BK103, CX_ENTITY, $B103, BK$11, BK$14, BK$75,),
            ""
         ),
         IF($I103=3,
            "",
            IFBLANK(
               _xldudf_CX_PUSH(BK103, CX_ENTITY, $B103, BK$11, BK$14, BK$75,),
               ""
            )
         )
      )
   )
)),"")</f>
        <v/>
      </c>
      <c r="EL103" s="2445" t="str" cm="1">
        <f t="array" aca="1" ref="EL103" ca="1">IFERROR(IF(BL103*fxVal_normal=_PL!BL103,"",IF(OR(BL103="", NOT(ISNUMBER(BL103)), ISERROR(BL103), $B103=""), "",
   IF($I103=1,
      IFBLANK(
         _xldudf_CX_PUSH(BL103*fxVal_normal, CX_ENTITY, $B103, BL$11, BL$14, BL$75,),
         ""
      ),
      IF($I103=2,
         IFBLANK(
            _xldudf_CX_PUSH(BL103, CX_ENTITY, $B103, BL$11, BL$14, BL$75,),
            ""
         ),
         IF($I103=3,
            "",
            IFBLANK(
               _xldudf_CX_PUSH(BL103, CX_ENTITY, $B103, BL$11, BL$14, BL$75,),
               ""
            )
         )
      )
   )
)),"")</f>
        <v/>
      </c>
      <c r="EM103" s="2445" t="str" cm="1">
        <f t="array" aca="1" ref="EM103" ca="1">IFERROR(IF(BM103*fxVal_normal=_PL!BM103,"",IF(OR(BM103="", NOT(ISNUMBER(BM103)), ISERROR(BM103), $B103=""), "",
   IF($I103=1,
      IFBLANK(
         _xldudf_CX_PUSH(BM103*fxVal_normal, CX_ENTITY, $B103, BM$11, BM$14, BM$75,),
         ""
      ),
      IF($I103=2,
         IFBLANK(
            _xldudf_CX_PUSH(BM103, CX_ENTITY, $B103, BM$11, BM$14, BM$75,),
            ""
         ),
         IF($I103=3,
            "",
            IFBLANK(
               _xldudf_CX_PUSH(BM103, CX_ENTITY, $B103, BM$11, BM$14, BM$75,),
               ""
            )
         )
      )
   )
)),"")</f>
        <v/>
      </c>
      <c r="EN103" s="2445" t="str" cm="1">
        <f t="array" aca="1" ref="EN103" ca="1">IFERROR(IF(BN103*fxVal_normal=_PL!BN103,"",IF(OR(BN103="", NOT(ISNUMBER(BN103)), ISERROR(BN103), $B103=""), "",
   IF($I103=1,
      IFBLANK(
         _xldudf_CX_PUSH(BN103*fxVal_normal, CX_ENTITY, $B103, BN$11, BN$14, BN$75,),
         ""
      ),
      IF($I103=2,
         IFBLANK(
            _xldudf_CX_PUSH(BN103, CX_ENTITY, $B103, BN$11, BN$14, BN$75,),
            ""
         ),
         IF($I103=3,
            "",
            IFBLANK(
               _xldudf_CX_PUSH(BN103, CX_ENTITY, $B103, BN$11, BN$14, BN$75,),
               ""
            )
         )
      )
   )
)),"")</f>
        <v/>
      </c>
    </row>
    <row r="104" spans="1:152" ht="21" customHeight="1">
      <c r="A104" s="1626"/>
      <c r="B104" s="2501" t="str">
        <f>_xlfn.LET(
_xlpm.IsNotAttrDynamic, D104="",
_xlpm.Attr,_PL!F104,
_xlpm.NotInUse,Y104=D104,
_xlpm.RESULT, IF(_xlpm.IsNotAttrDynamic, _xlpm.Attr, IF( _xlpm.NotInUse, "", Y104)
),IF(_xlpm.RESULT ="", "", _xlpm.RESULT))</f>
        <v>Custom Metric Amount 3</v>
      </c>
      <c r="C104" s="2501" t="str" cm="1">
        <f t="array" ref="C104">IFBLANK(_PL!C104,"")</f>
        <v>Custom Metric - Label 3</v>
      </c>
      <c r="D104" s="1548"/>
      <c r="E104" s="2440" t="e" cm="1">
        <f t="array" aca="1" ref="E1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)($AD104:$CQ104, Z104)</f>
        <v>#NAME?</v>
      </c>
      <c r="F104" s="578"/>
      <c r="G104" s="578"/>
      <c r="H104" s="401">
        <v>1</v>
      </c>
      <c r="I104" s="401">
        <v>1</v>
      </c>
      <c r="J104" s="401" cm="1">
        <f t="array" ref="J104">IFBLANK( Z104,"")</f>
        <v>-1</v>
      </c>
      <c r="K104" s="578" t="str">
        <f>IFERROR(IF(LEN(AB104)=0,"No",IF(LEN(J104)&gt;0,"Yes","No")),"")</f>
        <v>Yes</v>
      </c>
      <c r="L104" s="37"/>
      <c r="N104" s="158"/>
      <c r="O104" s="101"/>
      <c r="P104" s="52"/>
      <c r="Q104" s="101"/>
      <c r="R104" s="126"/>
      <c r="S104" s="101"/>
      <c r="T104" s="101"/>
      <c r="U104" s="39"/>
      <c r="V104" s="37"/>
      <c r="W104" s="91" t="str">
        <f t="shared" si="43"/>
        <v>Budget</v>
      </c>
      <c r="X104" s="2523" t="e">
        <f ca="1">_PL!X104</f>
        <v>#NAME?</v>
      </c>
      <c r="Y104" s="2524" cm="1">
        <f t="array" ref="Y104">IFBLANK(Y48,"")</f>
        <v>2</v>
      </c>
      <c r="Z104" s="198" cm="1">
        <f t="array" ref="Z104">IFBLANK(Z48,"")</f>
        <v>-1</v>
      </c>
      <c r="AA104" s="200"/>
      <c r="AB104" s="2525" cm="1">
        <f t="array" ref="AB104">IFBLANK(Y104,"")</f>
        <v>2</v>
      </c>
      <c r="AC104" s="2527" t="str" cm="1">
        <f t="array" aca="1" ref="AC104" ca="1">_xlfn.LET(
_xlpm._termname, $AB104,
_xlpm._iconname, "find",
_xlpm._icon, fx_getIcon(_xlpm._iconname),
_xlpm._location, _xlfn.XLOOKUP(LOWER(_xlpm._termname), LOWER(tbl_acctDef[Term]),tbl_acctDef[Term]),
_xlpm._hyperlink, HYPERLINK("#"&amp;CELL("address",_xlpm._location), _xlpm._icon),
IFERROR(_xlpm._hyperlink,"")
)</f>
        <v/>
      </c>
      <c r="AD104" s="2441">
        <v>1</v>
      </c>
      <c r="AE104" s="2441">
        <v>1</v>
      </c>
      <c r="AF104" s="2441">
        <v>1</v>
      </c>
      <c r="AG104" s="2441">
        <v>1</v>
      </c>
      <c r="AH104" s="2441">
        <v>1</v>
      </c>
      <c r="AI104" s="2441">
        <v>1</v>
      </c>
      <c r="AJ104" s="2441">
        <v>1</v>
      </c>
      <c r="AK104" s="2441">
        <v>1</v>
      </c>
      <c r="AL104" s="2441">
        <v>1</v>
      </c>
      <c r="AM104" s="2441">
        <v>1</v>
      </c>
      <c r="AN104" s="2441">
        <v>1</v>
      </c>
      <c r="AO104" s="2441">
        <v>1</v>
      </c>
      <c r="AP104" s="2441">
        <v>1</v>
      </c>
      <c r="AQ104" s="2441">
        <v>1</v>
      </c>
      <c r="AR104" s="2441">
        <v>1</v>
      </c>
      <c r="AS104" s="2441">
        <v>1</v>
      </c>
      <c r="AT104" s="2441">
        <v>1</v>
      </c>
      <c r="AU104" s="2441">
        <v>1</v>
      </c>
      <c r="AV104" s="2441">
        <v>1</v>
      </c>
      <c r="AW104" s="2441">
        <v>1</v>
      </c>
      <c r="AX104" s="2441">
        <v>1</v>
      </c>
      <c r="AY104" s="2441">
        <v>1</v>
      </c>
      <c r="AZ104" s="2441">
        <v>1</v>
      </c>
      <c r="BA104" s="2441">
        <v>1</v>
      </c>
      <c r="BB104" s="2441">
        <v>1</v>
      </c>
      <c r="BC104" s="2441">
        <v>1</v>
      </c>
      <c r="BD104" s="2441">
        <v>1</v>
      </c>
      <c r="BE104" s="2441">
        <v>1</v>
      </c>
      <c r="BF104" s="2441">
        <v>1</v>
      </c>
      <c r="BG104" s="2441">
        <v>1</v>
      </c>
      <c r="BH104" s="2441">
        <v>1</v>
      </c>
      <c r="BI104" s="2441">
        <v>1</v>
      </c>
      <c r="BJ104" s="2441">
        <v>1</v>
      </c>
      <c r="BK104" s="2441">
        <v>1</v>
      </c>
      <c r="BL104" s="2441">
        <v>1</v>
      </c>
      <c r="BM104" s="2441">
        <v>1</v>
      </c>
      <c r="BN104" s="2441">
        <v>1</v>
      </c>
      <c r="BO104" s="2518"/>
      <c r="BP104" s="2518"/>
      <c r="BQ104" s="2518"/>
      <c r="BR104" s="2518"/>
      <c r="BS104" s="2518"/>
      <c r="BT104" s="2518"/>
      <c r="BU104" s="2518"/>
      <c r="BV104" s="2518"/>
      <c r="BW104" s="2518"/>
      <c r="BX104" s="2518"/>
      <c r="BY104" s="2518"/>
      <c r="BZ104" s="2518"/>
      <c r="CA104" s="34"/>
      <c r="CC104" s="33"/>
      <c r="CD104" s="1772" t="e" cm="1">
        <f t="array" aca="1" ref="CD104" ca="1">_xlfn.LET( _xlpm.CheckBlank, SUM(PL!$AD104:$BN104) = 0, IF(_xlpm.CheckBlank, "", SUM(_xlfn._xlws.FILTER(PL!$AD104:$BN104,(YEAR(PL!$AD$12:$BN$12)=PL!CD$12)*(array_timeline&lt;=PL!CD$11)))))</f>
        <v>#NAME?</v>
      </c>
      <c r="CE104" s="1772" t="e" cm="1">
        <f t="array" aca="1" ref="CE104" ca="1">_xlfn.LET( _xlpm.CheckBlank, SUM(PL!$AD104:$BN104) = 0, IF(_xlpm.CheckBlank, "", SUM(_xlfn._xlws.FILTER(PL!$AD104:$BN104,(YEAR(PL!$AD$12:$BN$12)=PL!CE$12)*(array_timeline&lt;=PL!CE$11)))))</f>
        <v>#NAME?</v>
      </c>
      <c r="CF104" s="3"/>
      <c r="CG104" s="1461" t="e" cm="1">
        <f t="array" aca="1" ref="CG104" ca="1">_xlfn.LET( _xlpm.CheckBlank, SUM(PL!$AD104:$BN104) =0, IF(_xlpm.CheckBlank, "", SUM(_xlfn._xlws.FILTER(PL!$AD104:$BN104,(YEAR(PL!$AD$12:$BN$12)=PL!CG$12)*(array_timeline&lt;=PL!CG$11)))))</f>
        <v>#NAME?</v>
      </c>
      <c r="CH104" s="1461" t="e" cm="1">
        <f t="array" aca="1" ref="CH104" ca="1">_xlfn.LET( _xlpm.CheckBlank, SUM(PL!$AD104:$BN104) =0, IF(_xlpm.CheckBlank, "", SUM(_xlfn._xlws.FILTER(PL!$AD104:$BN104,(YEAR(PL!$AD$12:$BN$12)=PL!CH$12)*(array_timeline&lt;=PL!CH$11)))))</f>
        <v>#NAME?</v>
      </c>
      <c r="CI104" s="3"/>
      <c r="CJ104" s="1461" cm="1">
        <f t="array" ref="CJ104">_xlfn.LET( _xlpm.CheckBlank, SUM(PL!$AD104:$BN104) = 0, IF(_xlpm.CheckBlank, "", SUM(_xlfn.TAKE(_xlfn.DROP(PL!$AD104:$BN104, ,-DATEDIFF(PL!CJ$11, val_asOfDate,"M")),1,-12))))</f>
        <v>12</v>
      </c>
      <c r="CK104" s="1461" cm="1">
        <f t="array" ref="CK104">_xlfn.LET( _xlpm.CheckBlank, SUM(PL!$AD104:$BN104) = 0, IF(_xlpm.CheckBlank, "", SUM(_xlfn.TAKE(_xlfn.DROP(PL!$AD104:$BN104, ,-DATEDIFF(PL!CK$11, val_asOfDate,"M")),1,-12))))</f>
        <v>12</v>
      </c>
      <c r="CL104" s="3"/>
      <c r="CM104" s="2357" cm="1">
        <f t="array" ref="CM104">IFBLANK(CM48,"")</f>
        <v>1</v>
      </c>
      <c r="CN104" s="2357" cm="1">
        <f t="array" ref="CN104">IFBLANK(CN48,"")</f>
        <v>1</v>
      </c>
      <c r="CO104" s="3"/>
      <c r="CP104" s="2357" cm="1">
        <f t="array" ref="CP104">IFBLANK(CP48,"")</f>
        <v>1</v>
      </c>
      <c r="CQ104" s="2357" cm="1">
        <f t="array" ref="CQ104">IFBLANK(CQ48,"")</f>
        <v>1</v>
      </c>
      <c r="CR104" s="34"/>
      <c r="CS104" s="2056"/>
      <c r="CT104" s="2447" t="e" cm="1">
        <f t="array" aca="1" ref="CT104" ca="1">IF(Y104="","",IF(ISNUMBER(SEARCH("Select",$Y104)),"",_xldudf_CX_PUSH($Y104,CX_ENTITY,C104,val_asOfDate)))</f>
        <v>#NAME?</v>
      </c>
      <c r="CU104" s="2447" t="e" cm="1">
        <f t="array" aca="1" ref="CU104" ca="1">IF(Y104="","",IF(ISNUMBER(SEARCH("Select",$Y104)),"",_xldudf_CX_PUSH($Y104,CX_ENTITY,C104,EOMONTH(val_asOfDate,1))))</f>
        <v>#NAME?</v>
      </c>
      <c r="CV104" s="2447" t="e" cm="1">
        <f t="array" aca="1" ref="CV104" ca="1">IF(Y104="","",IF(ISNUMBER(SEARCH("Select",$Y104)),"",_xldudf_CX_PUSH($Y104,CX_ENTITY,C104,EOMONTH(val_asOfDate,2))))</f>
        <v>#NAME?</v>
      </c>
      <c r="CW104" s="2447" t="e" cm="1">
        <f t="array" aca="1" ref="CW104" ca="1">IF(Y104="","",IF(ISNUMBER(SEARCH("Select",$Y104)),"",_xldudf_CX_PUSH($Y104,CX_ENTITY,C104,EOMONTH(val_asOfDate,3))))</f>
        <v>#NAME?</v>
      </c>
      <c r="CX104" s="2443"/>
      <c r="CY104" s="2444" t="str" cm="1">
        <f t="array" aca="1" ref="CY104" ca="1">IFERROR(IF(CM104*fxVal_normal=_PL!CM104,"",IF(OR($CM104="",$CM104=0, NOT(ISNUMBER($CM104)), ISERROR($CM104), $B104=""), "",
   IF($I104=1,
      IFBLANK(
         _xldudf_CX_PUSH($CM104*fxVal_normal, CX_ENTITY, $B104, $CM$11, $CM$14, $CM$19,),
         ""
      ),
      IF($I104=2,
         IFBLANK(
            _xldudf_CX_PUSH($CM104, CX_ENTITY, $B104, $CM$11, $CM$14, $CM$19,),
            ""
         ),
         IF($I104=3,
            "",
            IFBLANK(
               _xldudf_CX_PUSH($CM104, CX_ENTITY, $B104, $CM$11, $CM$14, $CM$19,),
               ""
            )
         )
      )
   )
)),"")</f>
        <v/>
      </c>
      <c r="CZ104" s="2444" t="str" cm="1">
        <f t="array" aca="1" ref="CZ104" ca="1">IFERROR(IF(CN104*fxVal_normal=_PL!CN104,"",IF(OR($CN104="",$CN104=0, NOT(ISNUMBER($CN104)), ISERROR($CN104), $B104=""), "",
   IF($I104=1,
      IFBLANK(
         _xldudf_CX_PUSH($CN104*fxVal_normal, CX_ENTITY, $B104, $CN$11, $CN$14, $CN$19,),
         ""
      ),
      IF($I104=2,
         IFBLANK(
            _xldudf_CX_PUSH($CN104, CX_ENTITY, $B104, $CN$11, $CN$14, $CN$19,),
            ""
         ),
         IF($I104=3,
            "",
            IFBLANK(
               _xldudf_CX_PUSH($CN104, CX_ENTITY, $B104, $CN$11, $CN$14, $CN$19,),
               ""
            )
         )
      )
   )
)),"")</f>
        <v/>
      </c>
      <c r="DA104" s="2444" t="str" cm="1">
        <f t="array" aca="1" ref="DA104" ca="1">IFERROR(IF(CP104*fxVal_normal=_PL!CP104,"",IF(OR($CP104="",$CP104=0, NOT(ISNUMBER($CP104)), ISERROR($CP104), $B104=""), "",
   IF($I104=1,
      IFBLANK(
         _xldudf_CX_PUSH($CP104*fxVal_normal, CX_ENTITY, $B104, $CP$11, $CP$14, $CP$19,),
         ""
      ),
      IF($I104=2,
         IFBLANK(
            _xldudf_CX_PUSH($CP104, CX_ENTITY, $B104, $CP$11, $CP$14, $CP$19,),
            ""
         ),
         IF($I104=3,
            "",
            IFBLANK(
               _xldudf_CX_PUSH($CP104, CX_ENTITY, $B104, $CP$11, $CP$14, $CP$19,),
               ""
            )
         )
      )
   )
)),"")</f>
        <v/>
      </c>
      <c r="DB104" s="2444" t="str" cm="1">
        <f t="array" aca="1" ref="DB104" ca="1">IFERROR(IF(CQ104*fxVal_normal=_PL!CQ104,"",IF(OR($CQ104="", $CQ104=0, NOT(ISNUMBER($CQ104)), ISERROR($CQ104), $B104=""), "",
   IF($I104=1,
      IFBLANK(
         _xldudf_CX_PUSH($CQ104*fxVal_normal, CX_ENTITY, $B104, $CQ$11, $CQ$14, $CQ$19,),
         ""
      ),
      IF($I104=2,
         IFBLANK(
            _xldudf_CX_PUSH($CQ104, CX_ENTITY, $B104, $CQ$11, $CQ$14, $CQ$19,),
            ""
         ),
         IF($I104=3,
            "",
            IFBLANK(
               _xldudf_CX_PUSH($CQ104, CX_ENTITY, $B104, $CQ$11, $CQ$14, $CQ$19,),
               ""
            )
         )
      )
   ))
),"")</f>
        <v/>
      </c>
      <c r="DC104" s="2443"/>
      <c r="DD104" s="2445" t="str" cm="1">
        <f t="array" aca="1" ref="DD104" ca="1">IFERROR(IF(AD104*fxVal_normal=_PL!AD104,"",IF(OR(AD104="", NOT(ISNUMBER(AD104)), ISERROR(AD104), $B104=""), "",
   IF($I104=1,
      IFBLANK(
         _xldudf_CX_PUSH(AD104*fxVal_normal, CX_ENTITY, $B104, AD$11, AD$14, AD$75,),
         ""
      ),
      IF($I104=2,
         IFBLANK(
            _xldudf_CX_PUSH(AD104, CX_ENTITY, $B104, AD$11, AD$14, AD$75,),
            ""
         ),
         IF($I104=3,
            "",
            IFBLANK(
               _xldudf_CX_PUSH(AD104, CX_ENTITY, $B104, AD$11, AD$14, AD$75,),
               ""
            )
         )
      )
   )
)),"")</f>
        <v/>
      </c>
      <c r="DE104" s="2445" t="str" cm="1">
        <f t="array" aca="1" ref="DE104" ca="1">IFERROR(IF(AE104*fxVal_normal=_PL!AE104,"",IF(OR(AE104="", NOT(ISNUMBER(AE104)), ISERROR(AE104), $B104=""), "",
   IF($I104=1,
      IFBLANK(
         _xldudf_CX_PUSH(AE104*fxVal_normal, CX_ENTITY, $B104, AE$11, AE$14, AE$75,),
         ""
      ),
      IF($I104=2,
         IFBLANK(
            _xldudf_CX_PUSH(AE104, CX_ENTITY, $B104, AE$11, AE$14, AE$75,),
            ""
         ),
         IF($I104=3,
            "",
            IFBLANK(
               _xldudf_CX_PUSH(AE104, CX_ENTITY, $B104, AE$11, AE$14, AE$75,),
               ""
            )
         )
      )
   )
)),"")</f>
        <v/>
      </c>
      <c r="DF104" s="2445" t="str" cm="1">
        <f t="array" aca="1" ref="DF104" ca="1">IFERROR(IF(AF104*fxVal_normal=_PL!AF104,"",IF(OR(AF104="", NOT(ISNUMBER(AF104)), ISERROR(AF104), $B104=""), "",
   IF($I104=1,
      IFBLANK(
         _xldudf_CX_PUSH(AF104*fxVal_normal, CX_ENTITY, $B104, AF$11, AF$14, AF$75,),
         ""
      ),
      IF($I104=2,
         IFBLANK(
            _xldudf_CX_PUSH(AF104, CX_ENTITY, $B104, AF$11, AF$14, AF$75,),
            ""
         ),
         IF($I104=3,
            "",
            IFBLANK(
               _xldudf_CX_PUSH(AF104, CX_ENTITY, $B104, AF$11, AF$14, AF$75,),
               ""
            )
         )
      )
   )
)),"")</f>
        <v/>
      </c>
      <c r="DG104" s="2445" t="str" cm="1">
        <f t="array" aca="1" ref="DG104" ca="1">IFERROR(IF(AG104*fxVal_normal=_PL!AG104,"",IF(OR(AG104="", NOT(ISNUMBER(AG104)), ISERROR(AG104), $B104=""), "",
   IF($I104=1,
      IFBLANK(
         _xldudf_CX_PUSH(AG104*fxVal_normal, CX_ENTITY, $B104, AG$11, AG$14, AG$75,),
         ""
      ),
      IF($I104=2,
         IFBLANK(
            _xldudf_CX_PUSH(AG104, CX_ENTITY, $B104, AG$11, AG$14, AG$75,),
            ""
         ),
         IF($I104=3,
            "",
            IFBLANK(
               _xldudf_CX_PUSH(AG104, CX_ENTITY, $B104, AG$11, AG$14, AG$75,),
               ""
            )
         )
      )
   )
)),"")</f>
        <v/>
      </c>
      <c r="DH104" s="2445" t="str" cm="1">
        <f t="array" aca="1" ref="DH104" ca="1">IFERROR(IF(AH104*fxVal_normal=_PL!AH104,"",IF(OR(AH104="", NOT(ISNUMBER(AH104)), ISERROR(AH104), $B104=""), "",
   IF($I104=1,
      IFBLANK(
         _xldudf_CX_PUSH(AH104*fxVal_normal, CX_ENTITY, $B104, AH$11, AH$14, AH$75,),
         ""
      ),
      IF($I104=2,
         IFBLANK(
            _xldudf_CX_PUSH(AH104, CX_ENTITY, $B104, AH$11, AH$14, AH$75,),
            ""
         ),
         IF($I104=3,
            "",
            IFBLANK(
               _xldudf_CX_PUSH(AH104, CX_ENTITY, $B104, AH$11, AH$14, AH$75,),
               ""
            )
         )
      )
   )
)),"")</f>
        <v/>
      </c>
      <c r="DI104" s="2445" t="str" cm="1">
        <f t="array" aca="1" ref="DI104" ca="1">IFERROR(IF(AI104*fxVal_normal=_PL!AI104,"",IF(OR(AI104="", NOT(ISNUMBER(AI104)), ISERROR(AI104), $B104=""), "",
   IF($I104=1,
      IFBLANK(
         _xldudf_CX_PUSH(AI104*fxVal_normal, CX_ENTITY, $B104, AI$11, AI$14, AI$75,),
         ""
      ),
      IF($I104=2,
         IFBLANK(
            _xldudf_CX_PUSH(AI104, CX_ENTITY, $B104, AI$11, AI$14, AI$75,),
            ""
         ),
         IF($I104=3,
            "",
            IFBLANK(
               _xldudf_CX_PUSH(AI104, CX_ENTITY, $B104, AI$11, AI$14, AI$75,),
               ""
            )
         )
      )
   )
)),"")</f>
        <v/>
      </c>
      <c r="DJ104" s="2445" t="str" cm="1">
        <f t="array" aca="1" ref="DJ104" ca="1">IFERROR(IF(AJ104*fxVal_normal=_PL!AJ104,"",IF(OR(AJ104="", NOT(ISNUMBER(AJ104)), ISERROR(AJ104), $B104=""), "",
   IF($I104=1,
      IFBLANK(
         _xldudf_CX_PUSH(AJ104*fxVal_normal, CX_ENTITY, $B104, AJ$11, AJ$14, AJ$75,),
         ""
      ),
      IF($I104=2,
         IFBLANK(
            _xldudf_CX_PUSH(AJ104, CX_ENTITY, $B104, AJ$11, AJ$14, AJ$75,),
            ""
         ),
         IF($I104=3,
            "",
            IFBLANK(
               _xldudf_CX_PUSH(AJ104, CX_ENTITY, $B104, AJ$11, AJ$14, AJ$75,),
               ""
            )
         )
      )
   )
)),"")</f>
        <v/>
      </c>
      <c r="DK104" s="2445" t="str" cm="1">
        <f t="array" aca="1" ref="DK104" ca="1">IFERROR(IF(AK104*fxVal_normal=_PL!AK104,"",IF(OR(AK104="", NOT(ISNUMBER(AK104)), ISERROR(AK104), $B104=""), "",
   IF($I104=1,
      IFBLANK(
         _xldudf_CX_PUSH(AK104*fxVal_normal, CX_ENTITY, $B104, AK$11, AK$14, AK$75,),
         ""
      ),
      IF($I104=2,
         IFBLANK(
            _xldudf_CX_PUSH(AK104, CX_ENTITY, $B104, AK$11, AK$14, AK$75,),
            ""
         ),
         IF($I104=3,
            "",
            IFBLANK(
               _xldudf_CX_PUSH(AK104, CX_ENTITY, $B104, AK$11, AK$14, AK$75,),
               ""
            )
         )
      )
   )
)),"")</f>
        <v/>
      </c>
      <c r="DL104" s="2445" t="str" cm="1">
        <f t="array" aca="1" ref="DL104" ca="1">IFERROR(IF(AL104*fxVal_normal=_PL!AL104,"",IF(OR(AL104="", NOT(ISNUMBER(AL104)), ISERROR(AL104), $B104=""), "",
   IF($I104=1,
      IFBLANK(
         _xldudf_CX_PUSH(AL104*fxVal_normal, CX_ENTITY, $B104, AL$11, AL$14, AL$75,),
         ""
      ),
      IF($I104=2,
         IFBLANK(
            _xldudf_CX_PUSH(AL104, CX_ENTITY, $B104, AL$11, AL$14, AL$75,),
            ""
         ),
         IF($I104=3,
            "",
            IFBLANK(
               _xldudf_CX_PUSH(AL104, CX_ENTITY, $B104, AL$11, AL$14, AL$75,),
               ""
            )
         )
      )
   )
)),"")</f>
        <v/>
      </c>
      <c r="DM104" s="2445" t="str" cm="1">
        <f t="array" aca="1" ref="DM104" ca="1">IFERROR(IF(AM104*fxVal_normal=_PL!AM104,"",IF(OR(AM104="", NOT(ISNUMBER(AM104)), ISERROR(AM104), $B104=""), "",
   IF($I104=1,
      IFBLANK(
         _xldudf_CX_PUSH(AM104*fxVal_normal, CX_ENTITY, $B104, AM$11, AM$14, AM$75,),
         ""
      ),
      IF($I104=2,
         IFBLANK(
            _xldudf_CX_PUSH(AM104, CX_ENTITY, $B104, AM$11, AM$14, AM$75,),
            ""
         ),
         IF($I104=3,
            "",
            IFBLANK(
               _xldudf_CX_PUSH(AM104, CX_ENTITY, $B104, AM$11, AM$14, AM$75,),
               ""
            )
         )
      )
   )
)),"")</f>
        <v/>
      </c>
      <c r="DN104" s="2445" t="str" cm="1">
        <f t="array" aca="1" ref="DN104" ca="1">IFERROR(IF(AN104*fxVal_normal=_PL!AN104,"",IF(OR(AN104="", NOT(ISNUMBER(AN104)), ISERROR(AN104), $B104=""), "",
   IF($I104=1,
      IFBLANK(
         _xldudf_CX_PUSH(AN104*fxVal_normal, CX_ENTITY, $B104, AN$11, AN$14, AN$75,),
         ""
      ),
      IF($I104=2,
         IFBLANK(
            _xldudf_CX_PUSH(AN104, CX_ENTITY, $B104, AN$11, AN$14, AN$75,),
            ""
         ),
         IF($I104=3,
            "",
            IFBLANK(
               _xldudf_CX_PUSH(AN104, CX_ENTITY, $B104, AN$11, AN$14, AN$75,),
               ""
            )
         )
      )
   )
)),"")</f>
        <v/>
      </c>
      <c r="DO104" s="2445" t="str" cm="1">
        <f t="array" aca="1" ref="DO104" ca="1">IFERROR(IF(AO104*fxVal_normal=_PL!AO104,"",IF(OR(AO104="", NOT(ISNUMBER(AO104)), ISERROR(AO104), $B104=""), "",
   IF($I104=1,
      IFBLANK(
         _xldudf_CX_PUSH(AO104*fxVal_normal, CX_ENTITY, $B104, AO$11, AO$14, AO$75,),
         ""
      ),
      IF($I104=2,
         IFBLANK(
            _xldudf_CX_PUSH(AO104, CX_ENTITY, $B104, AO$11, AO$14, AO$75,),
            ""
         ),
         IF($I104=3,
            "",
            IFBLANK(
               _xldudf_CX_PUSH(AO104, CX_ENTITY, $B104, AO$11, AO$14, AO$75,),
               ""
            )
         )
      )
   )
)),"")</f>
        <v/>
      </c>
      <c r="DP104" s="2445" t="str" cm="1">
        <f t="array" aca="1" ref="DP104" ca="1">IFERROR(IF(AP104*fxVal_normal=_PL!AP104,"",IF(OR(AP104="", NOT(ISNUMBER(AP104)), ISERROR(AP104), $B104=""), "",
   IF($I104=1,
      IFBLANK(
         _xldudf_CX_PUSH(AP104*fxVal_normal, CX_ENTITY, $B104, AP$11, AP$14, AP$75,),
         ""
      ),
      IF($I104=2,
         IFBLANK(
            _xldudf_CX_PUSH(AP104, CX_ENTITY, $B104, AP$11, AP$14, AP$75,),
            ""
         ),
         IF($I104=3,
            "",
            IFBLANK(
               _xldudf_CX_PUSH(AP104, CX_ENTITY, $B104, AP$11, AP$14, AP$75,),
               ""
            )
         )
      )
   )
)),"")</f>
        <v/>
      </c>
      <c r="DQ104" s="2445" t="str" cm="1">
        <f t="array" aca="1" ref="DQ104" ca="1">IFERROR(IF(AQ104*fxVal_normal=_PL!AQ104,"",IF(OR(AQ104="", NOT(ISNUMBER(AQ104)), ISERROR(AQ104), $B104=""), "",
   IF($I104=1,
      IFBLANK(
         _xldudf_CX_PUSH(AQ104*fxVal_normal, CX_ENTITY, $B104, AQ$11, AQ$14, AQ$75,),
         ""
      ),
      IF($I104=2,
         IFBLANK(
            _xldudf_CX_PUSH(AQ104, CX_ENTITY, $B104, AQ$11, AQ$14, AQ$75,),
            ""
         ),
         IF($I104=3,
            "",
            IFBLANK(
               _xldudf_CX_PUSH(AQ104, CX_ENTITY, $B104, AQ$11, AQ$14, AQ$75,),
               ""
            )
         )
      )
   )
)),"")</f>
        <v/>
      </c>
      <c r="DR104" s="2445" t="str" cm="1">
        <f t="array" aca="1" ref="DR104" ca="1">IFERROR(IF(AR104*fxVal_normal=_PL!AR104,"",IF(OR(AR104="", NOT(ISNUMBER(AR104)), ISERROR(AR104), $B104=""), "",
   IF($I104=1,
      IFBLANK(
         _xldudf_CX_PUSH(AR104*fxVal_normal, CX_ENTITY, $B104, AR$11, AR$14, AR$75,),
         ""
      ),
      IF($I104=2,
         IFBLANK(
            _xldudf_CX_PUSH(AR104, CX_ENTITY, $B104, AR$11, AR$14, AR$75,),
            ""
         ),
         IF($I104=3,
            "",
            IFBLANK(
               _xldudf_CX_PUSH(AR104, CX_ENTITY, $B104, AR$11, AR$14, AR$75,),
               ""
            )
         )
      )
   )
)),"")</f>
        <v/>
      </c>
      <c r="DS104" s="2445" t="str" cm="1">
        <f t="array" aca="1" ref="DS104" ca="1">IFERROR(IF(AS104*fxVal_normal=_PL!AS104,"",IF(OR(AS104="", NOT(ISNUMBER(AS104)), ISERROR(AS104), $B104=""), "",
   IF($I104=1,
      IFBLANK(
         _xldudf_CX_PUSH(AS104*fxVal_normal, CX_ENTITY, $B104, AS$11, AS$14, AS$75,),
         ""
      ),
      IF($I104=2,
         IFBLANK(
            _xldudf_CX_PUSH(AS104, CX_ENTITY, $B104, AS$11, AS$14, AS$75,),
            ""
         ),
         IF($I104=3,
            "",
            IFBLANK(
               _xldudf_CX_PUSH(AS104, CX_ENTITY, $B104, AS$11, AS$14, AS$75,),
               ""
            )
         )
      )
   )
)),"")</f>
        <v/>
      </c>
      <c r="DT104" s="2445" t="str" cm="1">
        <f t="array" aca="1" ref="DT104" ca="1">IFERROR(IF(AT104*fxVal_normal=_PL!AT104,"",IF(OR(AT104="", NOT(ISNUMBER(AT104)), ISERROR(AT104), $B104=""), "",
   IF($I104=1,
      IFBLANK(
         _xldudf_CX_PUSH(AT104*fxVal_normal, CX_ENTITY, $B104, AT$11, AT$14, AT$75,),
         ""
      ),
      IF($I104=2,
         IFBLANK(
            _xldudf_CX_PUSH(AT104, CX_ENTITY, $B104, AT$11, AT$14, AT$75,),
            ""
         ),
         IF($I104=3,
            "",
            IFBLANK(
               _xldudf_CX_PUSH(AT104, CX_ENTITY, $B104, AT$11, AT$14, AT$75,),
               ""
            )
         )
      )
   )
)),"")</f>
        <v/>
      </c>
      <c r="DU104" s="2445" t="str" cm="1">
        <f t="array" aca="1" ref="DU104" ca="1">IFERROR(IF(AU104*fxVal_normal=_PL!AU104,"",IF(OR(AU104="", NOT(ISNUMBER(AU104)), ISERROR(AU104), $B104=""), "",
   IF($I104=1,
      IFBLANK(
         _xldudf_CX_PUSH(AU104*fxVal_normal, CX_ENTITY, $B104, AU$11, AU$14, AU$75,),
         ""
      ),
      IF($I104=2,
         IFBLANK(
            _xldudf_CX_PUSH(AU104, CX_ENTITY, $B104, AU$11, AU$14, AU$75,),
            ""
         ),
         IF($I104=3,
            "",
            IFBLANK(
               _xldudf_CX_PUSH(AU104, CX_ENTITY, $B104, AU$11, AU$14, AU$75,),
               ""
            )
         )
      )
   )
)),"")</f>
        <v/>
      </c>
      <c r="DV104" s="2445" t="str" cm="1">
        <f t="array" aca="1" ref="DV104" ca="1">IFERROR(IF(AV104*fxVal_normal=_PL!AV104,"",IF(OR(AV104="", NOT(ISNUMBER(AV104)), ISERROR(AV104), $B104=""), "",
   IF($I104=1,
      IFBLANK(
         _xldudf_CX_PUSH(AV104*fxVal_normal, CX_ENTITY, $B104, AV$11, AV$14, AV$75,),
         ""
      ),
      IF($I104=2,
         IFBLANK(
            _xldudf_CX_PUSH(AV104, CX_ENTITY, $B104, AV$11, AV$14, AV$75,),
            ""
         ),
         IF($I104=3,
            "",
            IFBLANK(
               _xldudf_CX_PUSH(AV104, CX_ENTITY, $B104, AV$11, AV$14, AV$75,),
               ""
            )
         )
      )
   )
)),"")</f>
        <v/>
      </c>
      <c r="DW104" s="2445" t="str" cm="1">
        <f t="array" aca="1" ref="DW104" ca="1">IFERROR(IF(AW104*fxVal_normal=_PL!AW104,"",IF(OR(AW104="", NOT(ISNUMBER(AW104)), ISERROR(AW104), $B104=""), "",
   IF($I104=1,
      IFBLANK(
         _xldudf_CX_PUSH(AW104*fxVal_normal, CX_ENTITY, $B104, AW$11, AW$14, AW$75,),
         ""
      ),
      IF($I104=2,
         IFBLANK(
            _xldudf_CX_PUSH(AW104, CX_ENTITY, $B104, AW$11, AW$14, AW$75,),
            ""
         ),
         IF($I104=3,
            "",
            IFBLANK(
               _xldudf_CX_PUSH(AW104, CX_ENTITY, $B104, AW$11, AW$14, AW$75,),
               ""
            )
         )
      )
   )
)),"")</f>
        <v/>
      </c>
      <c r="DX104" s="2445" t="str" cm="1">
        <f t="array" aca="1" ref="DX104" ca="1">IFERROR(IF(AX104*fxVal_normal=_PL!AX104,"",IF(OR(AX104="", NOT(ISNUMBER(AX104)), ISERROR(AX104), $B104=""), "",
   IF($I104=1,
      IFBLANK(
         _xldudf_CX_PUSH(AX104*fxVal_normal, CX_ENTITY, $B104, AX$11, AX$14, AX$75,),
         ""
      ),
      IF($I104=2,
         IFBLANK(
            _xldudf_CX_PUSH(AX104, CX_ENTITY, $B104, AX$11, AX$14, AX$75,),
            ""
         ),
         IF($I104=3,
            "",
            IFBLANK(
               _xldudf_CX_PUSH(AX104, CX_ENTITY, $B104, AX$11, AX$14, AX$75,),
               ""
            )
         )
      )
   )
)),"")</f>
        <v/>
      </c>
      <c r="DY104" s="2445" t="str" cm="1">
        <f t="array" aca="1" ref="DY104" ca="1">IFERROR(IF(AY104*fxVal_normal=_PL!AY104,"",IF(OR(AY104="", NOT(ISNUMBER(AY104)), ISERROR(AY104), $B104=""), "",
   IF($I104=1,
      IFBLANK(
         _xldudf_CX_PUSH(AY104*fxVal_normal, CX_ENTITY, $B104, AY$11, AY$14, AY$75,),
         ""
      ),
      IF($I104=2,
         IFBLANK(
            _xldudf_CX_PUSH(AY104, CX_ENTITY, $B104, AY$11, AY$14, AY$75,),
            ""
         ),
         IF($I104=3,
            "",
            IFBLANK(
               _xldudf_CX_PUSH(AY104, CX_ENTITY, $B104, AY$11, AY$14, AY$75,),
               ""
            )
         )
      )
   )
)),"")</f>
        <v/>
      </c>
      <c r="DZ104" s="2445" t="str" cm="1">
        <f t="array" aca="1" ref="DZ104" ca="1">IFERROR(IF(AZ104*fxVal_normal=_PL!AZ104,"",IF(OR(AZ104="", NOT(ISNUMBER(AZ104)), ISERROR(AZ104), $B104=""), "",
   IF($I104=1,
      IFBLANK(
         _xldudf_CX_PUSH(AZ104*fxVal_normal, CX_ENTITY, $B104, AZ$11, AZ$14, AZ$75,),
         ""
      ),
      IF($I104=2,
         IFBLANK(
            _xldudf_CX_PUSH(AZ104, CX_ENTITY, $B104, AZ$11, AZ$14, AZ$75,),
            ""
         ),
         IF($I104=3,
            "",
            IFBLANK(
               _xldudf_CX_PUSH(AZ104, CX_ENTITY, $B104, AZ$11, AZ$14, AZ$75,),
               ""
            )
         )
      )
   )
)),"")</f>
        <v/>
      </c>
      <c r="EA104" s="2445" t="str" cm="1">
        <f t="array" aca="1" ref="EA104" ca="1">IFERROR(IF(BA104*fxVal_normal=_PL!BA104,"",IF(OR(BA104="", NOT(ISNUMBER(BA104)), ISERROR(BA104), $B104=""), "",
   IF($I104=1,
      IFBLANK(
         _xldudf_CX_PUSH(BA104*fxVal_normal, CX_ENTITY, $B104, BA$11, BA$14, BA$75,),
         ""
      ),
      IF($I104=2,
         IFBLANK(
            _xldudf_CX_PUSH(BA104, CX_ENTITY, $B104, BA$11, BA$14, BA$75,),
            ""
         ),
         IF($I104=3,
            "",
            IFBLANK(
               _xldudf_CX_PUSH(BA104, CX_ENTITY, $B104, BA$11, BA$14, BA$75,),
               ""
            )
         )
      )
   )
)),"")</f>
        <v/>
      </c>
      <c r="EB104" s="2445" t="str" cm="1">
        <f t="array" aca="1" ref="EB104" ca="1">IFERROR(IF(BB104*fxVal_normal=_PL!BB104,"",IF(OR(BB104="", NOT(ISNUMBER(BB104)), ISERROR(BB104), $B104=""), "",
   IF($I104=1,
      IFBLANK(
         _xldudf_CX_PUSH(BB104*fxVal_normal, CX_ENTITY, $B104, BB$11, BB$14, BB$75,),
         ""
      ),
      IF($I104=2,
         IFBLANK(
            _xldudf_CX_PUSH(BB104, CX_ENTITY, $B104, BB$11, BB$14, BB$75,),
            ""
         ),
         IF($I104=3,
            "",
            IFBLANK(
               _xldudf_CX_PUSH(BB104, CX_ENTITY, $B104, BB$11, BB$14, BB$75,),
               ""
            )
         )
      )
   )
)),"")</f>
        <v/>
      </c>
      <c r="EC104" s="2445" t="str" cm="1">
        <f t="array" aca="1" ref="EC104" ca="1">IFERROR(IF(BC104*fxVal_normal=_PL!BC104,"",IF(OR(BC104="", NOT(ISNUMBER(BC104)), ISERROR(BC104), $B104=""), "",
   IF($I104=1,
      IFBLANK(
         _xldudf_CX_PUSH(BC104*fxVal_normal, CX_ENTITY, $B104, BC$11, BC$14, BC$75,),
         ""
      ),
      IF($I104=2,
         IFBLANK(
            _xldudf_CX_PUSH(BC104, CX_ENTITY, $B104, BC$11, BC$14, BC$75,),
            ""
         ),
         IF($I104=3,
            "",
            IFBLANK(
               _xldudf_CX_PUSH(BC104, CX_ENTITY, $B104, BC$11, BC$14, BC$75,),
               ""
            )
         )
      )
   )
)),"")</f>
        <v/>
      </c>
      <c r="ED104" s="2445" t="str" cm="1">
        <f t="array" aca="1" ref="ED104" ca="1">IFERROR(IF(BD104*fxVal_normal=_PL!BD104,"",IF(OR(BD104="", NOT(ISNUMBER(BD104)), ISERROR(BD104), $B104=""), "",
   IF($I104=1,
      IFBLANK(
         _xldudf_CX_PUSH(BD104*fxVal_normal, CX_ENTITY, $B104, BD$11, BD$14, BD$75,),
         ""
      ),
      IF($I104=2,
         IFBLANK(
            _xldudf_CX_PUSH(BD104, CX_ENTITY, $B104, BD$11, BD$14, BD$75,),
            ""
         ),
         IF($I104=3,
            "",
            IFBLANK(
               _xldudf_CX_PUSH(BD104, CX_ENTITY, $B104, BD$11, BD$14, BD$75,),
               ""
            )
         )
      )
   )
)),"")</f>
        <v/>
      </c>
      <c r="EE104" s="2445" t="str" cm="1">
        <f t="array" aca="1" ref="EE104" ca="1">IFERROR(IF(BE104*fxVal_normal=_PL!BE104,"",IF(OR(BE104="", NOT(ISNUMBER(BE104)), ISERROR(BE104), $B104=""), "",
   IF($I104=1,
      IFBLANK(
         _xldudf_CX_PUSH(BE104*fxVal_normal, CX_ENTITY, $B104, BE$11, BE$14, BE$75,),
         ""
      ),
      IF($I104=2,
         IFBLANK(
            _xldudf_CX_PUSH(BE104, CX_ENTITY, $B104, BE$11, BE$14, BE$75,),
            ""
         ),
         IF($I104=3,
            "",
            IFBLANK(
               _xldudf_CX_PUSH(BE104, CX_ENTITY, $B104, BE$11, BE$14, BE$75,),
               ""
            )
         )
      )
   )
)),"")</f>
        <v/>
      </c>
      <c r="EF104" s="2445" t="str" cm="1">
        <f t="array" aca="1" ref="EF104" ca="1">IFERROR(IF(BF104*fxVal_normal=_PL!BF104,"",IF(OR(BF104="", NOT(ISNUMBER(BF104)), ISERROR(BF104), $B104=""), "",
   IF($I104=1,
      IFBLANK(
         _xldudf_CX_PUSH(BF104*fxVal_normal, CX_ENTITY, $B104, BF$11, BF$14, BF$75,),
         ""
      ),
      IF($I104=2,
         IFBLANK(
            _xldudf_CX_PUSH(BF104, CX_ENTITY, $B104, BF$11, BF$14, BF$75,),
            ""
         ),
         IF($I104=3,
            "",
            IFBLANK(
               _xldudf_CX_PUSH(BF104, CX_ENTITY, $B104, BF$11, BF$14, BF$75,),
               ""
            )
         )
      )
   )
)),"")</f>
        <v/>
      </c>
      <c r="EG104" s="2445" t="str" cm="1">
        <f t="array" aca="1" ref="EG104" ca="1">IFERROR(IF(BG104*fxVal_normal=_PL!BG104,"",IF(OR(BG104="", NOT(ISNUMBER(BG104)), ISERROR(BG104), $B104=""), "",
   IF($I104=1,
      IFBLANK(
         _xldudf_CX_PUSH(BG104*fxVal_normal, CX_ENTITY, $B104, BG$11, BG$14, BG$75,),
         ""
      ),
      IF($I104=2,
         IFBLANK(
            _xldudf_CX_PUSH(BG104, CX_ENTITY, $B104, BG$11, BG$14, BG$75,),
            ""
         ),
         IF($I104=3,
            "",
            IFBLANK(
               _xldudf_CX_PUSH(BG104, CX_ENTITY, $B104, BG$11, BG$14, BG$75,),
               ""
            )
         )
      )
   )
)),"")</f>
        <v/>
      </c>
      <c r="EH104" s="2445" t="str" cm="1">
        <f t="array" aca="1" ref="EH104" ca="1">IFERROR(IF(BH104*fxVal_normal=_PL!BH104,"",IF(OR(BH104="", NOT(ISNUMBER(BH104)), ISERROR(BH104), $B104=""), "",
   IF($I104=1,
      IFBLANK(
         _xldudf_CX_PUSH(BH104*fxVal_normal, CX_ENTITY, $B104, BH$11, BH$14, BH$75,),
         ""
      ),
      IF($I104=2,
         IFBLANK(
            _xldudf_CX_PUSH(BH104, CX_ENTITY, $B104, BH$11, BH$14, BH$75,),
            ""
         ),
         IF($I104=3,
            "",
            IFBLANK(
               _xldudf_CX_PUSH(BH104, CX_ENTITY, $B104, BH$11, BH$14, BH$75,),
               ""
            )
         )
      )
   )
)),"")</f>
        <v/>
      </c>
      <c r="EI104" s="2445" t="str" cm="1">
        <f t="array" aca="1" ref="EI104" ca="1">IFERROR(IF(BI104*fxVal_normal=_PL!BI104,"",IF(OR(BI104="", NOT(ISNUMBER(BI104)), ISERROR(BI104), $B104=""), "",
   IF($I104=1,
      IFBLANK(
         _xldudf_CX_PUSH(BI104*fxVal_normal, CX_ENTITY, $B104, BI$11, BI$14, BI$75,),
         ""
      ),
      IF($I104=2,
         IFBLANK(
            _xldudf_CX_PUSH(BI104, CX_ENTITY, $B104, BI$11, BI$14, BI$75,),
            ""
         ),
         IF($I104=3,
            "",
            IFBLANK(
               _xldudf_CX_PUSH(BI104, CX_ENTITY, $B104, BI$11, BI$14, BI$75,),
               ""
            )
         )
      )
   )
)),"")</f>
        <v/>
      </c>
      <c r="EJ104" s="2445" t="str" cm="1">
        <f t="array" aca="1" ref="EJ104" ca="1">IFERROR(IF(BJ104*fxVal_normal=_PL!BJ104,"",IF(OR(BJ104="", NOT(ISNUMBER(BJ104)), ISERROR(BJ104), $B104=""), "",
   IF($I104=1,
      IFBLANK(
         _xldudf_CX_PUSH(BJ104*fxVal_normal, CX_ENTITY, $B104, BJ$11, BJ$14, BJ$75,),
         ""
      ),
      IF($I104=2,
         IFBLANK(
            _xldudf_CX_PUSH(BJ104, CX_ENTITY, $B104, BJ$11, BJ$14, BJ$75,),
            ""
         ),
         IF($I104=3,
            "",
            IFBLANK(
               _xldudf_CX_PUSH(BJ104, CX_ENTITY, $B104, BJ$11, BJ$14, BJ$75,),
               ""
            )
         )
      )
   )
)),"")</f>
        <v/>
      </c>
      <c r="EK104" s="2445" t="str" cm="1">
        <f t="array" aca="1" ref="EK104" ca="1">IFERROR(IF(BK104*fxVal_normal=_PL!BK104,"",IF(OR(BK104="", NOT(ISNUMBER(BK104)), ISERROR(BK104), $B104=""), "",
   IF($I104=1,
      IFBLANK(
         _xldudf_CX_PUSH(BK104*fxVal_normal, CX_ENTITY, $B104, BK$11, BK$14, BK$75,),
         ""
      ),
      IF($I104=2,
         IFBLANK(
            _xldudf_CX_PUSH(BK104, CX_ENTITY, $B104, BK$11, BK$14, BK$75,),
            ""
         ),
         IF($I104=3,
            "",
            IFBLANK(
               _xldudf_CX_PUSH(BK104, CX_ENTITY, $B104, BK$11, BK$14, BK$75,),
               ""
            )
         )
      )
   )
)),"")</f>
        <v/>
      </c>
      <c r="EL104" s="2445" t="str" cm="1">
        <f t="array" aca="1" ref="EL104" ca="1">IFERROR(IF(BL104*fxVal_normal=_PL!BL104,"",IF(OR(BL104="", NOT(ISNUMBER(BL104)), ISERROR(BL104), $B104=""), "",
   IF($I104=1,
      IFBLANK(
         _xldudf_CX_PUSH(BL104*fxVal_normal, CX_ENTITY, $B104, BL$11, BL$14, BL$75,),
         ""
      ),
      IF($I104=2,
         IFBLANK(
            _xldudf_CX_PUSH(BL104, CX_ENTITY, $B104, BL$11, BL$14, BL$75,),
            ""
         ),
         IF($I104=3,
            "",
            IFBLANK(
               _xldudf_CX_PUSH(BL104, CX_ENTITY, $B104, BL$11, BL$14, BL$75,),
               ""
            )
         )
      )
   )
)),"")</f>
        <v/>
      </c>
      <c r="EM104" s="2445" t="str" cm="1">
        <f t="array" aca="1" ref="EM104" ca="1">IFERROR(IF(BM104*fxVal_normal=_PL!BM104,"",IF(OR(BM104="", NOT(ISNUMBER(BM104)), ISERROR(BM104), $B104=""), "",
   IF($I104=1,
      IFBLANK(
         _xldudf_CX_PUSH(BM104*fxVal_normal, CX_ENTITY, $B104, BM$11, BM$14, BM$75,),
         ""
      ),
      IF($I104=2,
         IFBLANK(
            _xldudf_CX_PUSH(BM104, CX_ENTITY, $B104, BM$11, BM$14, BM$75,),
            ""
         ),
         IF($I104=3,
            "",
            IFBLANK(
               _xldudf_CX_PUSH(BM104, CX_ENTITY, $B104, BM$11, BM$14, BM$75,),
               ""
            )
         )
      )
   )
)),"")</f>
        <v/>
      </c>
      <c r="EN104" s="2445" t="str" cm="1">
        <f t="array" aca="1" ref="EN104" ca="1">IFERROR(IF(BN104*fxVal_normal=_PL!BN104,"",IF(OR(BN104="", NOT(ISNUMBER(BN104)), ISERROR(BN104), $B104=""), "",
   IF($I104=1,
      IFBLANK(
         _xldudf_CX_PUSH(BN104*fxVal_normal, CX_ENTITY, $B104, BN$11, BN$14, BN$75,),
         ""
      ),
      IF($I104=2,
         IFBLANK(
            _xldudf_CX_PUSH(BN104, CX_ENTITY, $B104, BN$11, BN$14, BN$75,),
            ""
         ),
         IF($I104=3,
            "",
            IFBLANK(
               _xldudf_CX_PUSH(BN104, CX_ENTITY, $B104, BN$11, BN$14, BN$75,),
               ""
            )
         )
      )
   )
)),"")</f>
        <v/>
      </c>
    </row>
    <row r="105" spans="1:152" ht="21" customHeight="1">
      <c r="A105" s="1626"/>
      <c r="B105" s="2501" t="str">
        <f>_xlfn.LET(
_xlpm.IsNotAttrDynamic, D105="",
_xlpm.Attr,_PL!F105,
_xlpm.NotInUse,Y105=D105,
_xlpm.RESULT, IF(_xlpm.IsNotAttrDynamic, _xlpm.Attr, IF( _xlpm.NotInUse, "", Y105)
),IF(_xlpm.RESULT ="", "", _xlpm.RESULT))</f>
        <v>Custom Metric Amount 4</v>
      </c>
      <c r="C105" s="2501" t="str" cm="1">
        <f t="array" ref="C105">IFBLANK(_PL!C105,"")</f>
        <v>Custom Metric - Label 4</v>
      </c>
      <c r="D105" s="1548"/>
      <c r="E105" s="2440" t="e" cm="1">
        <f t="array" aca="1" ref="E1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)($AD105:$CQ105, Z105)</f>
        <v>#NAME?</v>
      </c>
      <c r="F105" s="578"/>
      <c r="G105" s="578"/>
      <c r="H105" s="401">
        <v>1</v>
      </c>
      <c r="I105" s="401">
        <v>1</v>
      </c>
      <c r="J105" s="401" cm="1">
        <f t="array" ref="J105">IFBLANK( Z105,"")</f>
        <v>-1</v>
      </c>
      <c r="K105" s="578" t="str">
        <f>IFERROR(IF(LEN(AB105)=0,"No",IF(LEN(J105)&gt;0,"Yes","No")),"")</f>
        <v>Yes</v>
      </c>
      <c r="L105" s="37"/>
      <c r="N105" s="158"/>
      <c r="O105" s="101"/>
      <c r="P105" s="52"/>
      <c r="Q105" s="101"/>
      <c r="R105" s="126"/>
      <c r="S105" s="101"/>
      <c r="T105" s="101"/>
      <c r="U105" s="39"/>
      <c r="V105" s="37"/>
      <c r="W105" s="91" t="str">
        <f t="shared" si="43"/>
        <v>Budget</v>
      </c>
      <c r="X105" s="2523" t="e">
        <f ca="1">_PL!X105</f>
        <v>#NAME?</v>
      </c>
      <c r="Y105" s="2524" cm="1">
        <f t="array" ref="Y105">IFBLANK(Y49,"")</f>
        <v>2</v>
      </c>
      <c r="Z105" s="198" cm="1">
        <f t="array" ref="Z105">IFBLANK(Z49,"")</f>
        <v>-1</v>
      </c>
      <c r="AA105" s="200"/>
      <c r="AB105" s="2525" cm="1">
        <f t="array" ref="AB105">IFBLANK(Y105,"")</f>
        <v>2</v>
      </c>
      <c r="AC105" s="2527" t="str" cm="1">
        <f t="array" aca="1" ref="AC105" ca="1">_xlfn.LET(
_xlpm._termname, $AB105,
_xlpm._iconname, "find",
_xlpm._icon, fx_getIcon(_xlpm._iconname),
_xlpm._location, _xlfn.XLOOKUP(LOWER(_xlpm._termname), LOWER(tbl_acctDef[Term]),tbl_acctDef[Term]),
_xlpm._hyperlink, HYPERLINK("#"&amp;CELL("address",_xlpm._location), _xlpm._icon),
IFERROR(_xlpm._hyperlink,"")
)</f>
        <v/>
      </c>
      <c r="AD105" s="2441">
        <v>1</v>
      </c>
      <c r="AE105" s="2441">
        <v>1</v>
      </c>
      <c r="AF105" s="2441">
        <v>1</v>
      </c>
      <c r="AG105" s="2441">
        <v>1</v>
      </c>
      <c r="AH105" s="2441">
        <v>1</v>
      </c>
      <c r="AI105" s="2441">
        <v>1</v>
      </c>
      <c r="AJ105" s="2441">
        <v>1</v>
      </c>
      <c r="AK105" s="2441">
        <v>1</v>
      </c>
      <c r="AL105" s="2441">
        <v>1</v>
      </c>
      <c r="AM105" s="2441">
        <v>1</v>
      </c>
      <c r="AN105" s="2441">
        <v>1</v>
      </c>
      <c r="AO105" s="2441">
        <v>1</v>
      </c>
      <c r="AP105" s="2441">
        <v>1</v>
      </c>
      <c r="AQ105" s="2441">
        <v>1</v>
      </c>
      <c r="AR105" s="2441">
        <v>1</v>
      </c>
      <c r="AS105" s="2441">
        <v>1</v>
      </c>
      <c r="AT105" s="2441">
        <v>1</v>
      </c>
      <c r="AU105" s="2441">
        <v>1</v>
      </c>
      <c r="AV105" s="2441">
        <v>1</v>
      </c>
      <c r="AW105" s="2441">
        <v>1</v>
      </c>
      <c r="AX105" s="2441">
        <v>1</v>
      </c>
      <c r="AY105" s="2441">
        <v>1</v>
      </c>
      <c r="AZ105" s="2441">
        <v>1</v>
      </c>
      <c r="BA105" s="2441">
        <v>1</v>
      </c>
      <c r="BB105" s="2441">
        <v>1</v>
      </c>
      <c r="BC105" s="2441">
        <v>1</v>
      </c>
      <c r="BD105" s="2441">
        <v>1</v>
      </c>
      <c r="BE105" s="2441">
        <v>1</v>
      </c>
      <c r="BF105" s="2441">
        <v>1</v>
      </c>
      <c r="BG105" s="2441">
        <v>1</v>
      </c>
      <c r="BH105" s="2441">
        <v>1</v>
      </c>
      <c r="BI105" s="2441">
        <v>1</v>
      </c>
      <c r="BJ105" s="2441">
        <v>1</v>
      </c>
      <c r="BK105" s="2441">
        <v>1</v>
      </c>
      <c r="BL105" s="2441">
        <v>1</v>
      </c>
      <c r="BM105" s="2441">
        <v>1</v>
      </c>
      <c r="BN105" s="2441">
        <v>1</v>
      </c>
      <c r="BO105" s="2518"/>
      <c r="BP105" s="2518"/>
      <c r="BQ105" s="2518"/>
      <c r="BR105" s="2518"/>
      <c r="BS105" s="2518"/>
      <c r="BT105" s="2518"/>
      <c r="BU105" s="2518"/>
      <c r="BV105" s="2518"/>
      <c r="BW105" s="2518"/>
      <c r="BX105" s="2518"/>
      <c r="BY105" s="2518"/>
      <c r="BZ105" s="2518"/>
      <c r="CA105" s="34"/>
      <c r="CC105" s="33"/>
      <c r="CD105" s="1772" t="e" cm="1">
        <f t="array" aca="1" ref="CD105" ca="1">_xlfn.LET( _xlpm.CheckBlank, SUM(PL!$AD105:$BN105) = 0, IF(_xlpm.CheckBlank, "", SUM(_xlfn._xlws.FILTER(PL!$AD105:$BN105,(YEAR(PL!$AD$12:$BN$12)=PL!CD$12)*(array_timeline&lt;=PL!CD$11)))))</f>
        <v>#NAME?</v>
      </c>
      <c r="CE105" s="1772" t="e" cm="1">
        <f t="array" aca="1" ref="CE105" ca="1">_xlfn.LET( _xlpm.CheckBlank, SUM(PL!$AD105:$BN105) = 0, IF(_xlpm.CheckBlank, "", SUM(_xlfn._xlws.FILTER(PL!$AD105:$BN105,(YEAR(PL!$AD$12:$BN$12)=PL!CE$12)*(array_timeline&lt;=PL!CE$11)))))</f>
        <v>#NAME?</v>
      </c>
      <c r="CF105" s="3"/>
      <c r="CG105" s="1461" t="e" cm="1">
        <f t="array" aca="1" ref="CG105" ca="1">_xlfn.LET( _xlpm.CheckBlank, SUM(PL!$AD105:$BN105) =0, IF(_xlpm.CheckBlank, "", SUM(_xlfn._xlws.FILTER(PL!$AD105:$BN105,(YEAR(PL!$AD$12:$BN$12)=PL!CG$12)*(array_timeline&lt;=PL!CG$11)))))</f>
        <v>#NAME?</v>
      </c>
      <c r="CH105" s="1461" t="e" cm="1">
        <f t="array" aca="1" ref="CH105" ca="1">_xlfn.LET( _xlpm.CheckBlank, SUM(PL!$AD105:$BN105) =0, IF(_xlpm.CheckBlank, "", SUM(_xlfn._xlws.FILTER(PL!$AD105:$BN105,(YEAR(PL!$AD$12:$BN$12)=PL!CH$12)*(array_timeline&lt;=PL!CH$11)))))</f>
        <v>#NAME?</v>
      </c>
      <c r="CI105" s="3"/>
      <c r="CJ105" s="1461" cm="1">
        <f t="array" ref="CJ105">_xlfn.LET( _xlpm.CheckBlank, SUM(PL!$AD105:$BN105) = 0, IF(_xlpm.CheckBlank, "", SUM(_xlfn.TAKE(_xlfn.DROP(PL!$AD105:$BN105, ,-DATEDIFF(PL!CJ$11, val_asOfDate,"M")),1,-12))))</f>
        <v>12</v>
      </c>
      <c r="CK105" s="1461" cm="1">
        <f t="array" ref="CK105">_xlfn.LET( _xlpm.CheckBlank, SUM(PL!$AD105:$BN105) = 0, IF(_xlpm.CheckBlank, "", SUM(_xlfn.TAKE(_xlfn.DROP(PL!$AD105:$BN105, ,-DATEDIFF(PL!CK$11, val_asOfDate,"M")),1,-12))))</f>
        <v>12</v>
      </c>
      <c r="CL105" s="3"/>
      <c r="CM105" s="2357" cm="1">
        <f t="array" ref="CM105">IFBLANK(CM49,"")</f>
        <v>1</v>
      </c>
      <c r="CN105" s="2357" cm="1">
        <f t="array" ref="CN105">IFBLANK(CN49,"")</f>
        <v>1</v>
      </c>
      <c r="CO105" s="3"/>
      <c r="CP105" s="2357" cm="1">
        <f t="array" ref="CP105">IFBLANK(CP49,"")</f>
        <v>1</v>
      </c>
      <c r="CQ105" s="2357" cm="1">
        <f t="array" ref="CQ105">IFBLANK(CQ49,"")</f>
        <v>1</v>
      </c>
      <c r="CR105" s="34"/>
      <c r="CS105" s="2056"/>
      <c r="CT105" s="2447" t="e" cm="1">
        <f t="array" aca="1" ref="CT105" ca="1">IF(Y105="","",IF(ISNUMBER(SEARCH("Select",$Y105)),"",_xldudf_CX_PUSH($Y105,CX_ENTITY,C105,val_asOfDate)))</f>
        <v>#NAME?</v>
      </c>
      <c r="CU105" s="2447" t="e" cm="1">
        <f t="array" aca="1" ref="CU105" ca="1">IF(Y105="","",IF(ISNUMBER(SEARCH("Select",$Y105)),"",_xldudf_CX_PUSH($Y105,CX_ENTITY,C105,EOMONTH(val_asOfDate,1))))</f>
        <v>#NAME?</v>
      </c>
      <c r="CV105" s="2447" t="e" cm="1">
        <f t="array" aca="1" ref="CV105" ca="1">IF(Y105="","",IF(ISNUMBER(SEARCH("Select",$Y105)),"",_xldudf_CX_PUSH($Y105,CX_ENTITY,C105,EOMONTH(val_asOfDate,2))))</f>
        <v>#NAME?</v>
      </c>
      <c r="CW105" s="2447" t="e" cm="1">
        <f t="array" aca="1" ref="CW105" ca="1">IF(Y105="","",IF(ISNUMBER(SEARCH("Select",$Y105)),"",_xldudf_CX_PUSH($Y105,CX_ENTITY,C105,EOMONTH(val_asOfDate,3))))</f>
        <v>#NAME?</v>
      </c>
      <c r="CX105" s="2443"/>
      <c r="CY105" s="2444" t="str" cm="1">
        <f t="array" aca="1" ref="CY105" ca="1">IFERROR(IF(CM105*fxVal_normal=_PL!CM105,"",IF(OR($CM105="",$CM105=0, NOT(ISNUMBER($CM105)), ISERROR($CM105), $B105=""), "",
   IF($I105=1,
      IFBLANK(
         _xldudf_CX_PUSH($CM105*fxVal_normal, CX_ENTITY, $B105, $CM$11, $CM$14, $CM$19,),
         ""
      ),
      IF($I105=2,
         IFBLANK(
            _xldudf_CX_PUSH($CM105, CX_ENTITY, $B105, $CM$11, $CM$14, $CM$19,),
            ""
         ),
         IF($I105=3,
            "",
            IFBLANK(
               _xldudf_CX_PUSH($CM105, CX_ENTITY, $B105, $CM$11, $CM$14, $CM$19,),
               ""
            )
         )
      )
   )
)),"")</f>
        <v/>
      </c>
      <c r="CZ105" s="2444" t="str" cm="1">
        <f t="array" aca="1" ref="CZ105" ca="1">IFERROR(IF(CN105*fxVal_normal=_PL!CN105,"",IF(OR($CN105="",$CN105=0, NOT(ISNUMBER($CN105)), ISERROR($CN105), $B105=""), "",
   IF($I105=1,
      IFBLANK(
         _xldudf_CX_PUSH($CN105*fxVal_normal, CX_ENTITY, $B105, $CN$11, $CN$14, $CN$19,),
         ""
      ),
      IF($I105=2,
         IFBLANK(
            _xldudf_CX_PUSH($CN105, CX_ENTITY, $B105, $CN$11, $CN$14, $CN$19,),
            ""
         ),
         IF($I105=3,
            "",
            IFBLANK(
               _xldudf_CX_PUSH($CN105, CX_ENTITY, $B105, $CN$11, $CN$14, $CN$19,),
               ""
            )
         )
      )
   )
)),"")</f>
        <v/>
      </c>
      <c r="DA105" s="2444" t="str" cm="1">
        <f t="array" aca="1" ref="DA105" ca="1">IFERROR(IF(CP105*fxVal_normal=_PL!CP105,"",IF(OR($CP105="",$CP105=0, NOT(ISNUMBER($CP105)), ISERROR($CP105), $B105=""), "",
   IF($I105=1,
      IFBLANK(
         _xldudf_CX_PUSH($CP105*fxVal_normal, CX_ENTITY, $B105, $CP$11, $CP$14, $CP$19,),
         ""
      ),
      IF($I105=2,
         IFBLANK(
            _xldudf_CX_PUSH($CP105, CX_ENTITY, $B105, $CP$11, $CP$14, $CP$19,),
            ""
         ),
         IF($I105=3,
            "",
            IFBLANK(
               _xldudf_CX_PUSH($CP105, CX_ENTITY, $B105, $CP$11, $CP$14, $CP$19,),
               ""
            )
         )
      )
   )
)),"")</f>
        <v/>
      </c>
      <c r="DB105" s="2444" t="str" cm="1">
        <f t="array" aca="1" ref="DB105" ca="1">IFERROR(IF(CQ105*fxVal_normal=_PL!CQ105,"",IF(OR($CQ105="", $CQ105=0, NOT(ISNUMBER($CQ105)), ISERROR($CQ105), $B105=""), "",
   IF($I105=1,
      IFBLANK(
         _xldudf_CX_PUSH($CQ105*fxVal_normal, CX_ENTITY, $B105, $CQ$11, $CQ$14, $CQ$19,),
         ""
      ),
      IF($I105=2,
         IFBLANK(
            _xldudf_CX_PUSH($CQ105, CX_ENTITY, $B105, $CQ$11, $CQ$14, $CQ$19,),
            ""
         ),
         IF($I105=3,
            "",
            IFBLANK(
               _xldudf_CX_PUSH($CQ105, CX_ENTITY, $B105, $CQ$11, $CQ$14, $CQ$19,),
               ""
            )
         )
      )
   ))
),"")</f>
        <v/>
      </c>
      <c r="DC105" s="2443"/>
      <c r="DD105" s="2445" t="str" cm="1">
        <f t="array" aca="1" ref="DD105" ca="1">IFERROR(IF(AD105*fxVal_normal=_PL!AD105,"",IF(OR(AD105="", NOT(ISNUMBER(AD105)), ISERROR(AD105), $B105=""), "",
   IF($I105=1,
      IFBLANK(
         _xldudf_CX_PUSH(AD105*fxVal_normal, CX_ENTITY, $B105, AD$11, AD$14, AD$75,),
         ""
      ),
      IF($I105=2,
         IFBLANK(
            _xldudf_CX_PUSH(AD105, CX_ENTITY, $B105, AD$11, AD$14, AD$75,),
            ""
         ),
         IF($I105=3,
            "",
            IFBLANK(
               _xldudf_CX_PUSH(AD105, CX_ENTITY, $B105, AD$11, AD$14, AD$75,),
               ""
            )
         )
      )
   )
)),"")</f>
        <v/>
      </c>
      <c r="DE105" s="2445" t="str" cm="1">
        <f t="array" aca="1" ref="DE105" ca="1">IFERROR(IF(AE105*fxVal_normal=_PL!AE105,"",IF(OR(AE105="", NOT(ISNUMBER(AE105)), ISERROR(AE105), $B105=""), "",
   IF($I105=1,
      IFBLANK(
         _xldudf_CX_PUSH(AE105*fxVal_normal, CX_ENTITY, $B105, AE$11, AE$14, AE$75,),
         ""
      ),
      IF($I105=2,
         IFBLANK(
            _xldudf_CX_PUSH(AE105, CX_ENTITY, $B105, AE$11, AE$14, AE$75,),
            ""
         ),
         IF($I105=3,
            "",
            IFBLANK(
               _xldudf_CX_PUSH(AE105, CX_ENTITY, $B105, AE$11, AE$14, AE$75,),
               ""
            )
         )
      )
   )
)),"")</f>
        <v/>
      </c>
      <c r="DF105" s="2445" t="str" cm="1">
        <f t="array" aca="1" ref="DF105" ca="1">IFERROR(IF(AF105*fxVal_normal=_PL!AF105,"",IF(OR(AF105="", NOT(ISNUMBER(AF105)), ISERROR(AF105), $B105=""), "",
   IF($I105=1,
      IFBLANK(
         _xldudf_CX_PUSH(AF105*fxVal_normal, CX_ENTITY, $B105, AF$11, AF$14, AF$75,),
         ""
      ),
      IF($I105=2,
         IFBLANK(
            _xldudf_CX_PUSH(AF105, CX_ENTITY, $B105, AF$11, AF$14, AF$75,),
            ""
         ),
         IF($I105=3,
            "",
            IFBLANK(
               _xldudf_CX_PUSH(AF105, CX_ENTITY, $B105, AF$11, AF$14, AF$75,),
               ""
            )
         )
      )
   )
)),"")</f>
        <v/>
      </c>
      <c r="DG105" s="2445" t="str" cm="1">
        <f t="array" aca="1" ref="DG105" ca="1">IFERROR(IF(AG105*fxVal_normal=_PL!AG105,"",IF(OR(AG105="", NOT(ISNUMBER(AG105)), ISERROR(AG105), $B105=""), "",
   IF($I105=1,
      IFBLANK(
         _xldudf_CX_PUSH(AG105*fxVal_normal, CX_ENTITY, $B105, AG$11, AG$14, AG$75,),
         ""
      ),
      IF($I105=2,
         IFBLANK(
            _xldudf_CX_PUSH(AG105, CX_ENTITY, $B105, AG$11, AG$14, AG$75,),
            ""
         ),
         IF($I105=3,
            "",
            IFBLANK(
               _xldudf_CX_PUSH(AG105, CX_ENTITY, $B105, AG$11, AG$14, AG$75,),
               ""
            )
         )
      )
   )
)),"")</f>
        <v/>
      </c>
      <c r="DH105" s="2445" t="str" cm="1">
        <f t="array" aca="1" ref="DH105" ca="1">IFERROR(IF(AH105*fxVal_normal=_PL!AH105,"",IF(OR(AH105="", NOT(ISNUMBER(AH105)), ISERROR(AH105), $B105=""), "",
   IF($I105=1,
      IFBLANK(
         _xldudf_CX_PUSH(AH105*fxVal_normal, CX_ENTITY, $B105, AH$11, AH$14, AH$75,),
         ""
      ),
      IF($I105=2,
         IFBLANK(
            _xldudf_CX_PUSH(AH105, CX_ENTITY, $B105, AH$11, AH$14, AH$75,),
            ""
         ),
         IF($I105=3,
            "",
            IFBLANK(
               _xldudf_CX_PUSH(AH105, CX_ENTITY, $B105, AH$11, AH$14, AH$75,),
               ""
            )
         )
      )
   )
)),"")</f>
        <v/>
      </c>
      <c r="DI105" s="2445" t="str" cm="1">
        <f t="array" aca="1" ref="DI105" ca="1">IFERROR(IF(AI105*fxVal_normal=_PL!AI105,"",IF(OR(AI105="", NOT(ISNUMBER(AI105)), ISERROR(AI105), $B105=""), "",
   IF($I105=1,
      IFBLANK(
         _xldudf_CX_PUSH(AI105*fxVal_normal, CX_ENTITY, $B105, AI$11, AI$14, AI$75,),
         ""
      ),
      IF($I105=2,
         IFBLANK(
            _xldudf_CX_PUSH(AI105, CX_ENTITY, $B105, AI$11, AI$14, AI$75,),
            ""
         ),
         IF($I105=3,
            "",
            IFBLANK(
               _xldudf_CX_PUSH(AI105, CX_ENTITY, $B105, AI$11, AI$14, AI$75,),
               ""
            )
         )
      )
   )
)),"")</f>
        <v/>
      </c>
      <c r="DJ105" s="2445" t="str" cm="1">
        <f t="array" aca="1" ref="DJ105" ca="1">IFERROR(IF(AJ105*fxVal_normal=_PL!AJ105,"",IF(OR(AJ105="", NOT(ISNUMBER(AJ105)), ISERROR(AJ105), $B105=""), "",
   IF($I105=1,
      IFBLANK(
         _xldudf_CX_PUSH(AJ105*fxVal_normal, CX_ENTITY, $B105, AJ$11, AJ$14, AJ$75,),
         ""
      ),
      IF($I105=2,
         IFBLANK(
            _xldudf_CX_PUSH(AJ105, CX_ENTITY, $B105, AJ$11, AJ$14, AJ$75,),
            ""
         ),
         IF($I105=3,
            "",
            IFBLANK(
               _xldudf_CX_PUSH(AJ105, CX_ENTITY, $B105, AJ$11, AJ$14, AJ$75,),
               ""
            )
         )
      )
   )
)),"")</f>
        <v/>
      </c>
      <c r="DK105" s="2445" t="str" cm="1">
        <f t="array" aca="1" ref="DK105" ca="1">IFERROR(IF(AK105*fxVal_normal=_PL!AK105,"",IF(OR(AK105="", NOT(ISNUMBER(AK105)), ISERROR(AK105), $B105=""), "",
   IF($I105=1,
      IFBLANK(
         _xldudf_CX_PUSH(AK105*fxVal_normal, CX_ENTITY, $B105, AK$11, AK$14, AK$75,),
         ""
      ),
      IF($I105=2,
         IFBLANK(
            _xldudf_CX_PUSH(AK105, CX_ENTITY, $B105, AK$11, AK$14, AK$75,),
            ""
         ),
         IF($I105=3,
            "",
            IFBLANK(
               _xldudf_CX_PUSH(AK105, CX_ENTITY, $B105, AK$11, AK$14, AK$75,),
               ""
            )
         )
      )
   )
)),"")</f>
        <v/>
      </c>
      <c r="DL105" s="2445" t="str" cm="1">
        <f t="array" aca="1" ref="DL105" ca="1">IFERROR(IF(AL105*fxVal_normal=_PL!AL105,"",IF(OR(AL105="", NOT(ISNUMBER(AL105)), ISERROR(AL105), $B105=""), "",
   IF($I105=1,
      IFBLANK(
         _xldudf_CX_PUSH(AL105*fxVal_normal, CX_ENTITY, $B105, AL$11, AL$14, AL$75,),
         ""
      ),
      IF($I105=2,
         IFBLANK(
            _xldudf_CX_PUSH(AL105, CX_ENTITY, $B105, AL$11, AL$14, AL$75,),
            ""
         ),
         IF($I105=3,
            "",
            IFBLANK(
               _xldudf_CX_PUSH(AL105, CX_ENTITY, $B105, AL$11, AL$14, AL$75,),
               ""
            )
         )
      )
   )
)),"")</f>
        <v/>
      </c>
      <c r="DM105" s="2445" t="str" cm="1">
        <f t="array" aca="1" ref="DM105" ca="1">IFERROR(IF(AM105*fxVal_normal=_PL!AM105,"",IF(OR(AM105="", NOT(ISNUMBER(AM105)), ISERROR(AM105), $B105=""), "",
   IF($I105=1,
      IFBLANK(
         _xldudf_CX_PUSH(AM105*fxVal_normal, CX_ENTITY, $B105, AM$11, AM$14, AM$75,),
         ""
      ),
      IF($I105=2,
         IFBLANK(
            _xldudf_CX_PUSH(AM105, CX_ENTITY, $B105, AM$11, AM$14, AM$75,),
            ""
         ),
         IF($I105=3,
            "",
            IFBLANK(
               _xldudf_CX_PUSH(AM105, CX_ENTITY, $B105, AM$11, AM$14, AM$75,),
               ""
            )
         )
      )
   )
)),"")</f>
        <v/>
      </c>
      <c r="DN105" s="2445" t="str" cm="1">
        <f t="array" aca="1" ref="DN105" ca="1">IFERROR(IF(AN105*fxVal_normal=_PL!AN105,"",IF(OR(AN105="", NOT(ISNUMBER(AN105)), ISERROR(AN105), $B105=""), "",
   IF($I105=1,
      IFBLANK(
         _xldudf_CX_PUSH(AN105*fxVal_normal, CX_ENTITY, $B105, AN$11, AN$14, AN$75,),
         ""
      ),
      IF($I105=2,
         IFBLANK(
            _xldudf_CX_PUSH(AN105, CX_ENTITY, $B105, AN$11, AN$14, AN$75,),
            ""
         ),
         IF($I105=3,
            "",
            IFBLANK(
               _xldudf_CX_PUSH(AN105, CX_ENTITY, $B105, AN$11, AN$14, AN$75,),
               ""
            )
         )
      )
   )
)),"")</f>
        <v/>
      </c>
      <c r="DO105" s="2445" t="str" cm="1">
        <f t="array" aca="1" ref="DO105" ca="1">IFERROR(IF(AO105*fxVal_normal=_PL!AO105,"",IF(OR(AO105="", NOT(ISNUMBER(AO105)), ISERROR(AO105), $B105=""), "",
   IF($I105=1,
      IFBLANK(
         _xldudf_CX_PUSH(AO105*fxVal_normal, CX_ENTITY, $B105, AO$11, AO$14, AO$75,),
         ""
      ),
      IF($I105=2,
         IFBLANK(
            _xldudf_CX_PUSH(AO105, CX_ENTITY, $B105, AO$11, AO$14, AO$75,),
            ""
         ),
         IF($I105=3,
            "",
            IFBLANK(
               _xldudf_CX_PUSH(AO105, CX_ENTITY, $B105, AO$11, AO$14, AO$75,),
               ""
            )
         )
      )
   )
)),"")</f>
        <v/>
      </c>
      <c r="DP105" s="2445" t="str" cm="1">
        <f t="array" aca="1" ref="DP105" ca="1">IFERROR(IF(AP105*fxVal_normal=_PL!AP105,"",IF(OR(AP105="", NOT(ISNUMBER(AP105)), ISERROR(AP105), $B105=""), "",
   IF($I105=1,
      IFBLANK(
         _xldudf_CX_PUSH(AP105*fxVal_normal, CX_ENTITY, $B105, AP$11, AP$14, AP$75,),
         ""
      ),
      IF($I105=2,
         IFBLANK(
            _xldudf_CX_PUSH(AP105, CX_ENTITY, $B105, AP$11, AP$14, AP$75,),
            ""
         ),
         IF($I105=3,
            "",
            IFBLANK(
               _xldudf_CX_PUSH(AP105, CX_ENTITY, $B105, AP$11, AP$14, AP$75,),
               ""
            )
         )
      )
   )
)),"")</f>
        <v/>
      </c>
      <c r="DQ105" s="2445" t="str" cm="1">
        <f t="array" aca="1" ref="DQ105" ca="1">IFERROR(IF(AQ105*fxVal_normal=_PL!AQ105,"",IF(OR(AQ105="", NOT(ISNUMBER(AQ105)), ISERROR(AQ105), $B105=""), "",
   IF($I105=1,
      IFBLANK(
         _xldudf_CX_PUSH(AQ105*fxVal_normal, CX_ENTITY, $B105, AQ$11, AQ$14, AQ$75,),
         ""
      ),
      IF($I105=2,
         IFBLANK(
            _xldudf_CX_PUSH(AQ105, CX_ENTITY, $B105, AQ$11, AQ$14, AQ$75,),
            ""
         ),
         IF($I105=3,
            "",
            IFBLANK(
               _xldudf_CX_PUSH(AQ105, CX_ENTITY, $B105, AQ$11, AQ$14, AQ$75,),
               ""
            )
         )
      )
   )
)),"")</f>
        <v/>
      </c>
      <c r="DR105" s="2445" t="str" cm="1">
        <f t="array" aca="1" ref="DR105" ca="1">IFERROR(IF(AR105*fxVal_normal=_PL!AR105,"",IF(OR(AR105="", NOT(ISNUMBER(AR105)), ISERROR(AR105), $B105=""), "",
   IF($I105=1,
      IFBLANK(
         _xldudf_CX_PUSH(AR105*fxVal_normal, CX_ENTITY, $B105, AR$11, AR$14, AR$75,),
         ""
      ),
      IF($I105=2,
         IFBLANK(
            _xldudf_CX_PUSH(AR105, CX_ENTITY, $B105, AR$11, AR$14, AR$75,),
            ""
         ),
         IF($I105=3,
            "",
            IFBLANK(
               _xldudf_CX_PUSH(AR105, CX_ENTITY, $B105, AR$11, AR$14, AR$75,),
               ""
            )
         )
      )
   )
)),"")</f>
        <v/>
      </c>
      <c r="DS105" s="2445" t="str" cm="1">
        <f t="array" aca="1" ref="DS105" ca="1">IFERROR(IF(AS105*fxVal_normal=_PL!AS105,"",IF(OR(AS105="", NOT(ISNUMBER(AS105)), ISERROR(AS105), $B105=""), "",
   IF($I105=1,
      IFBLANK(
         _xldudf_CX_PUSH(AS105*fxVal_normal, CX_ENTITY, $B105, AS$11, AS$14, AS$75,),
         ""
      ),
      IF($I105=2,
         IFBLANK(
            _xldudf_CX_PUSH(AS105, CX_ENTITY, $B105, AS$11, AS$14, AS$75,),
            ""
         ),
         IF($I105=3,
            "",
            IFBLANK(
               _xldudf_CX_PUSH(AS105, CX_ENTITY, $B105, AS$11, AS$14, AS$75,),
               ""
            )
         )
      )
   )
)),"")</f>
        <v/>
      </c>
      <c r="DT105" s="2445" t="str" cm="1">
        <f t="array" aca="1" ref="DT105" ca="1">IFERROR(IF(AT105*fxVal_normal=_PL!AT105,"",IF(OR(AT105="", NOT(ISNUMBER(AT105)), ISERROR(AT105), $B105=""), "",
   IF($I105=1,
      IFBLANK(
         _xldudf_CX_PUSH(AT105*fxVal_normal, CX_ENTITY, $B105, AT$11, AT$14, AT$75,),
         ""
      ),
      IF($I105=2,
         IFBLANK(
            _xldudf_CX_PUSH(AT105, CX_ENTITY, $B105, AT$11, AT$14, AT$75,),
            ""
         ),
         IF($I105=3,
            "",
            IFBLANK(
               _xldudf_CX_PUSH(AT105, CX_ENTITY, $B105, AT$11, AT$14, AT$75,),
               ""
            )
         )
      )
   )
)),"")</f>
        <v/>
      </c>
      <c r="DU105" s="2445" t="str" cm="1">
        <f t="array" aca="1" ref="DU105" ca="1">IFERROR(IF(AU105*fxVal_normal=_PL!AU105,"",IF(OR(AU105="", NOT(ISNUMBER(AU105)), ISERROR(AU105), $B105=""), "",
   IF($I105=1,
      IFBLANK(
         _xldudf_CX_PUSH(AU105*fxVal_normal, CX_ENTITY, $B105, AU$11, AU$14, AU$75,),
         ""
      ),
      IF($I105=2,
         IFBLANK(
            _xldudf_CX_PUSH(AU105, CX_ENTITY, $B105, AU$11, AU$14, AU$75,),
            ""
         ),
         IF($I105=3,
            "",
            IFBLANK(
               _xldudf_CX_PUSH(AU105, CX_ENTITY, $B105, AU$11, AU$14, AU$75,),
               ""
            )
         )
      )
   )
)),"")</f>
        <v/>
      </c>
      <c r="DV105" s="2445" t="str" cm="1">
        <f t="array" aca="1" ref="DV105" ca="1">IFERROR(IF(AV105*fxVal_normal=_PL!AV105,"",IF(OR(AV105="", NOT(ISNUMBER(AV105)), ISERROR(AV105), $B105=""), "",
   IF($I105=1,
      IFBLANK(
         _xldudf_CX_PUSH(AV105*fxVal_normal, CX_ENTITY, $B105, AV$11, AV$14, AV$75,),
         ""
      ),
      IF($I105=2,
         IFBLANK(
            _xldudf_CX_PUSH(AV105, CX_ENTITY, $B105, AV$11, AV$14, AV$75,),
            ""
         ),
         IF($I105=3,
            "",
            IFBLANK(
               _xldudf_CX_PUSH(AV105, CX_ENTITY, $B105, AV$11, AV$14, AV$75,),
               ""
            )
         )
      )
   )
)),"")</f>
        <v/>
      </c>
      <c r="DW105" s="2445" t="str" cm="1">
        <f t="array" aca="1" ref="DW105" ca="1">IFERROR(IF(AW105*fxVal_normal=_PL!AW105,"",IF(OR(AW105="", NOT(ISNUMBER(AW105)), ISERROR(AW105), $B105=""), "",
   IF($I105=1,
      IFBLANK(
         _xldudf_CX_PUSH(AW105*fxVal_normal, CX_ENTITY, $B105, AW$11, AW$14, AW$75,),
         ""
      ),
      IF($I105=2,
         IFBLANK(
            _xldudf_CX_PUSH(AW105, CX_ENTITY, $B105, AW$11, AW$14, AW$75,),
            ""
         ),
         IF($I105=3,
            "",
            IFBLANK(
               _xldudf_CX_PUSH(AW105, CX_ENTITY, $B105, AW$11, AW$14, AW$75,),
               ""
            )
         )
      )
   )
)),"")</f>
        <v/>
      </c>
      <c r="DX105" s="2445" t="str" cm="1">
        <f t="array" aca="1" ref="DX105" ca="1">IFERROR(IF(AX105*fxVal_normal=_PL!AX105,"",IF(OR(AX105="", NOT(ISNUMBER(AX105)), ISERROR(AX105), $B105=""), "",
   IF($I105=1,
      IFBLANK(
         _xldudf_CX_PUSH(AX105*fxVal_normal, CX_ENTITY, $B105, AX$11, AX$14, AX$75,),
         ""
      ),
      IF($I105=2,
         IFBLANK(
            _xldudf_CX_PUSH(AX105, CX_ENTITY, $B105, AX$11, AX$14, AX$75,),
            ""
         ),
         IF($I105=3,
            "",
            IFBLANK(
               _xldudf_CX_PUSH(AX105, CX_ENTITY, $B105, AX$11, AX$14, AX$75,),
               ""
            )
         )
      )
   )
)),"")</f>
        <v/>
      </c>
      <c r="DY105" s="2445" t="str" cm="1">
        <f t="array" aca="1" ref="DY105" ca="1">IFERROR(IF(AY105*fxVal_normal=_PL!AY105,"",IF(OR(AY105="", NOT(ISNUMBER(AY105)), ISERROR(AY105), $B105=""), "",
   IF($I105=1,
      IFBLANK(
         _xldudf_CX_PUSH(AY105*fxVal_normal, CX_ENTITY, $B105, AY$11, AY$14, AY$75,),
         ""
      ),
      IF($I105=2,
         IFBLANK(
            _xldudf_CX_PUSH(AY105, CX_ENTITY, $B105, AY$11, AY$14, AY$75,),
            ""
         ),
         IF($I105=3,
            "",
            IFBLANK(
               _xldudf_CX_PUSH(AY105, CX_ENTITY, $B105, AY$11, AY$14, AY$75,),
               ""
            )
         )
      )
   )
)),"")</f>
        <v/>
      </c>
      <c r="DZ105" s="2445" t="str" cm="1">
        <f t="array" aca="1" ref="DZ105" ca="1">IFERROR(IF(AZ105*fxVal_normal=_PL!AZ105,"",IF(OR(AZ105="", NOT(ISNUMBER(AZ105)), ISERROR(AZ105), $B105=""), "",
   IF($I105=1,
      IFBLANK(
         _xldudf_CX_PUSH(AZ105*fxVal_normal, CX_ENTITY, $B105, AZ$11, AZ$14, AZ$75,),
         ""
      ),
      IF($I105=2,
         IFBLANK(
            _xldudf_CX_PUSH(AZ105, CX_ENTITY, $B105, AZ$11, AZ$14, AZ$75,),
            ""
         ),
         IF($I105=3,
            "",
            IFBLANK(
               _xldudf_CX_PUSH(AZ105, CX_ENTITY, $B105, AZ$11, AZ$14, AZ$75,),
               ""
            )
         )
      )
   )
)),"")</f>
        <v/>
      </c>
      <c r="EA105" s="2445" t="str" cm="1">
        <f t="array" aca="1" ref="EA105" ca="1">IFERROR(IF(BA105*fxVal_normal=_PL!BA105,"",IF(OR(BA105="", NOT(ISNUMBER(BA105)), ISERROR(BA105), $B105=""), "",
   IF($I105=1,
      IFBLANK(
         _xldudf_CX_PUSH(BA105*fxVal_normal, CX_ENTITY, $B105, BA$11, BA$14, BA$75,),
         ""
      ),
      IF($I105=2,
         IFBLANK(
            _xldudf_CX_PUSH(BA105, CX_ENTITY, $B105, BA$11, BA$14, BA$75,),
            ""
         ),
         IF($I105=3,
            "",
            IFBLANK(
               _xldudf_CX_PUSH(BA105, CX_ENTITY, $B105, BA$11, BA$14, BA$75,),
               ""
            )
         )
      )
   )
)),"")</f>
        <v/>
      </c>
      <c r="EB105" s="2445" t="str" cm="1">
        <f t="array" aca="1" ref="EB105" ca="1">IFERROR(IF(BB105*fxVal_normal=_PL!BB105,"",IF(OR(BB105="", NOT(ISNUMBER(BB105)), ISERROR(BB105), $B105=""), "",
   IF($I105=1,
      IFBLANK(
         _xldudf_CX_PUSH(BB105*fxVal_normal, CX_ENTITY, $B105, BB$11, BB$14, BB$75,),
         ""
      ),
      IF($I105=2,
         IFBLANK(
            _xldudf_CX_PUSH(BB105, CX_ENTITY, $B105, BB$11, BB$14, BB$75,),
            ""
         ),
         IF($I105=3,
            "",
            IFBLANK(
               _xldudf_CX_PUSH(BB105, CX_ENTITY, $B105, BB$11, BB$14, BB$75,),
               ""
            )
         )
      )
   )
)),"")</f>
        <v/>
      </c>
      <c r="EC105" s="2445" t="str" cm="1">
        <f t="array" aca="1" ref="EC105" ca="1">IFERROR(IF(BC105*fxVal_normal=_PL!BC105,"",IF(OR(BC105="", NOT(ISNUMBER(BC105)), ISERROR(BC105), $B105=""), "",
   IF($I105=1,
      IFBLANK(
         _xldudf_CX_PUSH(BC105*fxVal_normal, CX_ENTITY, $B105, BC$11, BC$14, BC$75,),
         ""
      ),
      IF($I105=2,
         IFBLANK(
            _xldudf_CX_PUSH(BC105, CX_ENTITY, $B105, BC$11, BC$14, BC$75,),
            ""
         ),
         IF($I105=3,
            "",
            IFBLANK(
               _xldudf_CX_PUSH(BC105, CX_ENTITY, $B105, BC$11, BC$14, BC$75,),
               ""
            )
         )
      )
   )
)),"")</f>
        <v/>
      </c>
      <c r="ED105" s="2445" t="str" cm="1">
        <f t="array" aca="1" ref="ED105" ca="1">IFERROR(IF(BD105*fxVal_normal=_PL!BD105,"",IF(OR(BD105="", NOT(ISNUMBER(BD105)), ISERROR(BD105), $B105=""), "",
   IF($I105=1,
      IFBLANK(
         _xldudf_CX_PUSH(BD105*fxVal_normal, CX_ENTITY, $B105, BD$11, BD$14, BD$75,),
         ""
      ),
      IF($I105=2,
         IFBLANK(
            _xldudf_CX_PUSH(BD105, CX_ENTITY, $B105, BD$11, BD$14, BD$75,),
            ""
         ),
         IF($I105=3,
            "",
            IFBLANK(
               _xldudf_CX_PUSH(BD105, CX_ENTITY, $B105, BD$11, BD$14, BD$75,),
               ""
            )
         )
      )
   )
)),"")</f>
        <v/>
      </c>
      <c r="EE105" s="2445" t="str" cm="1">
        <f t="array" aca="1" ref="EE105" ca="1">IFERROR(IF(BE105*fxVal_normal=_PL!BE105,"",IF(OR(BE105="", NOT(ISNUMBER(BE105)), ISERROR(BE105), $B105=""), "",
   IF($I105=1,
      IFBLANK(
         _xldudf_CX_PUSH(BE105*fxVal_normal, CX_ENTITY, $B105, BE$11, BE$14, BE$75,),
         ""
      ),
      IF($I105=2,
         IFBLANK(
            _xldudf_CX_PUSH(BE105, CX_ENTITY, $B105, BE$11, BE$14, BE$75,),
            ""
         ),
         IF($I105=3,
            "",
            IFBLANK(
               _xldudf_CX_PUSH(BE105, CX_ENTITY, $B105, BE$11, BE$14, BE$75,),
               ""
            )
         )
      )
   )
)),"")</f>
        <v/>
      </c>
      <c r="EF105" s="2445" t="str" cm="1">
        <f t="array" aca="1" ref="EF105" ca="1">IFERROR(IF(BF105*fxVal_normal=_PL!BF105,"",IF(OR(BF105="", NOT(ISNUMBER(BF105)), ISERROR(BF105), $B105=""), "",
   IF($I105=1,
      IFBLANK(
         _xldudf_CX_PUSH(BF105*fxVal_normal, CX_ENTITY, $B105, BF$11, BF$14, BF$75,),
         ""
      ),
      IF($I105=2,
         IFBLANK(
            _xldudf_CX_PUSH(BF105, CX_ENTITY, $B105, BF$11, BF$14, BF$75,),
            ""
         ),
         IF($I105=3,
            "",
            IFBLANK(
               _xldudf_CX_PUSH(BF105, CX_ENTITY, $B105, BF$11, BF$14, BF$75,),
               ""
            )
         )
      )
   )
)),"")</f>
        <v/>
      </c>
      <c r="EG105" s="2445" t="str" cm="1">
        <f t="array" aca="1" ref="EG105" ca="1">IFERROR(IF(BG105*fxVal_normal=_PL!BG105,"",IF(OR(BG105="", NOT(ISNUMBER(BG105)), ISERROR(BG105), $B105=""), "",
   IF($I105=1,
      IFBLANK(
         _xldudf_CX_PUSH(BG105*fxVal_normal, CX_ENTITY, $B105, BG$11, BG$14, BG$75,),
         ""
      ),
      IF($I105=2,
         IFBLANK(
            _xldudf_CX_PUSH(BG105, CX_ENTITY, $B105, BG$11, BG$14, BG$75,),
            ""
         ),
         IF($I105=3,
            "",
            IFBLANK(
               _xldudf_CX_PUSH(BG105, CX_ENTITY, $B105, BG$11, BG$14, BG$75,),
               ""
            )
         )
      )
   )
)),"")</f>
        <v/>
      </c>
      <c r="EH105" s="2445" t="str" cm="1">
        <f t="array" aca="1" ref="EH105" ca="1">IFERROR(IF(BH105*fxVal_normal=_PL!BH105,"",IF(OR(BH105="", NOT(ISNUMBER(BH105)), ISERROR(BH105), $B105=""), "",
   IF($I105=1,
      IFBLANK(
         _xldudf_CX_PUSH(BH105*fxVal_normal, CX_ENTITY, $B105, BH$11, BH$14, BH$75,),
         ""
      ),
      IF($I105=2,
         IFBLANK(
            _xldudf_CX_PUSH(BH105, CX_ENTITY, $B105, BH$11, BH$14, BH$75,),
            ""
         ),
         IF($I105=3,
            "",
            IFBLANK(
               _xldudf_CX_PUSH(BH105, CX_ENTITY, $B105, BH$11, BH$14, BH$75,),
               ""
            )
         )
      )
   )
)),"")</f>
        <v/>
      </c>
      <c r="EI105" s="2445" t="str" cm="1">
        <f t="array" aca="1" ref="EI105" ca="1">IFERROR(IF(BI105*fxVal_normal=_PL!BI105,"",IF(OR(BI105="", NOT(ISNUMBER(BI105)), ISERROR(BI105), $B105=""), "",
   IF($I105=1,
      IFBLANK(
         _xldudf_CX_PUSH(BI105*fxVal_normal, CX_ENTITY, $B105, BI$11, BI$14, BI$75,),
         ""
      ),
      IF($I105=2,
         IFBLANK(
            _xldudf_CX_PUSH(BI105, CX_ENTITY, $B105, BI$11, BI$14, BI$75,),
            ""
         ),
         IF($I105=3,
            "",
            IFBLANK(
               _xldudf_CX_PUSH(BI105, CX_ENTITY, $B105, BI$11, BI$14, BI$75,),
               ""
            )
         )
      )
   )
)),"")</f>
        <v/>
      </c>
      <c r="EJ105" s="2445" t="str" cm="1">
        <f t="array" aca="1" ref="EJ105" ca="1">IFERROR(IF(BJ105*fxVal_normal=_PL!BJ105,"",IF(OR(BJ105="", NOT(ISNUMBER(BJ105)), ISERROR(BJ105), $B105=""), "",
   IF($I105=1,
      IFBLANK(
         _xldudf_CX_PUSH(BJ105*fxVal_normal, CX_ENTITY, $B105, BJ$11, BJ$14, BJ$75,),
         ""
      ),
      IF($I105=2,
         IFBLANK(
            _xldudf_CX_PUSH(BJ105, CX_ENTITY, $B105, BJ$11, BJ$14, BJ$75,),
            ""
         ),
         IF($I105=3,
            "",
            IFBLANK(
               _xldudf_CX_PUSH(BJ105, CX_ENTITY, $B105, BJ$11, BJ$14, BJ$75,),
               ""
            )
         )
      )
   )
)),"")</f>
        <v/>
      </c>
      <c r="EK105" s="2445" t="str" cm="1">
        <f t="array" aca="1" ref="EK105" ca="1">IFERROR(IF(BK105*fxVal_normal=_PL!BK105,"",IF(OR(BK105="", NOT(ISNUMBER(BK105)), ISERROR(BK105), $B105=""), "",
   IF($I105=1,
      IFBLANK(
         _xldudf_CX_PUSH(BK105*fxVal_normal, CX_ENTITY, $B105, BK$11, BK$14, BK$75,),
         ""
      ),
      IF($I105=2,
         IFBLANK(
            _xldudf_CX_PUSH(BK105, CX_ENTITY, $B105, BK$11, BK$14, BK$75,),
            ""
         ),
         IF($I105=3,
            "",
            IFBLANK(
               _xldudf_CX_PUSH(BK105, CX_ENTITY, $B105, BK$11, BK$14, BK$75,),
               ""
            )
         )
      )
   )
)),"")</f>
        <v/>
      </c>
      <c r="EL105" s="2445" t="str" cm="1">
        <f t="array" aca="1" ref="EL105" ca="1">IFERROR(IF(BL105*fxVal_normal=_PL!BL105,"",IF(OR(BL105="", NOT(ISNUMBER(BL105)), ISERROR(BL105), $B105=""), "",
   IF($I105=1,
      IFBLANK(
         _xldudf_CX_PUSH(BL105*fxVal_normal, CX_ENTITY, $B105, BL$11, BL$14, BL$75,),
         ""
      ),
      IF($I105=2,
         IFBLANK(
            _xldudf_CX_PUSH(BL105, CX_ENTITY, $B105, BL$11, BL$14, BL$75,),
            ""
         ),
         IF($I105=3,
            "",
            IFBLANK(
               _xldudf_CX_PUSH(BL105, CX_ENTITY, $B105, BL$11, BL$14, BL$75,),
               ""
            )
         )
      )
   )
)),"")</f>
        <v/>
      </c>
      <c r="EM105" s="2445" t="str" cm="1">
        <f t="array" aca="1" ref="EM105" ca="1">IFERROR(IF(BM105*fxVal_normal=_PL!BM105,"",IF(OR(BM105="", NOT(ISNUMBER(BM105)), ISERROR(BM105), $B105=""), "",
   IF($I105=1,
      IFBLANK(
         _xldudf_CX_PUSH(BM105*fxVal_normal, CX_ENTITY, $B105, BM$11, BM$14, BM$75,),
         ""
      ),
      IF($I105=2,
         IFBLANK(
            _xldudf_CX_PUSH(BM105, CX_ENTITY, $B105, BM$11, BM$14, BM$75,),
            ""
         ),
         IF($I105=3,
            "",
            IFBLANK(
               _xldudf_CX_PUSH(BM105, CX_ENTITY, $B105, BM$11, BM$14, BM$75,),
               ""
            )
         )
      )
   )
)),"")</f>
        <v/>
      </c>
      <c r="EN105" s="2445" t="str" cm="1">
        <f t="array" aca="1" ref="EN105" ca="1">IFERROR(IF(BN105*fxVal_normal=_PL!BN105,"",IF(OR(BN105="", NOT(ISNUMBER(BN105)), ISERROR(BN105), $B105=""), "",
   IF($I105=1,
      IFBLANK(
         _xldudf_CX_PUSH(BN105*fxVal_normal, CX_ENTITY, $B105, BN$11, BN$14, BN$75,),
         ""
      ),
      IF($I105=2,
         IFBLANK(
            _xldudf_CX_PUSH(BN105, CX_ENTITY, $B105, BN$11, BN$14, BN$75,),
            ""
         ),
         IF($I105=3,
            "",
            IFBLANK(
               _xldudf_CX_PUSH(BN105, CX_ENTITY, $B105, BN$11, BN$14, BN$75,),
               ""
            )
         )
      )
   )
)),"")</f>
        <v/>
      </c>
    </row>
    <row r="106" spans="1:152" ht="21" customHeight="1">
      <c r="A106" s="1626"/>
      <c r="B106" s="2501" t="str">
        <f>_xlfn.LET(
_xlpm.IsNotAttrDynamic, D106="",
_xlpm.Attr,_PL!F106,
_xlpm.NotInUse,Y106=D106,
_xlpm.RESULT, IF(_xlpm.IsNotAttrDynamic, _xlpm.Attr, IF( _xlpm.NotInUse, "", Y106)
),IF(_xlpm.RESULT ="", "", _xlpm.RESULT))</f>
        <v>Custom Metric Amount 5</v>
      </c>
      <c r="C106" s="2501" t="str" cm="1">
        <f t="array" ref="C106">IFBLANK(_PL!C106,"")</f>
        <v>Custom Metric - Label 5</v>
      </c>
      <c r="D106" s="1548"/>
      <c r="E106" s="2440" t="e" cm="1">
        <f t="array" aca="1" ref="E10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)($AD106:$CQ106, Z106)</f>
        <v>#NAME?</v>
      </c>
      <c r="F106" s="578"/>
      <c r="G106" s="578"/>
      <c r="H106" s="401">
        <v>1</v>
      </c>
      <c r="I106" s="401">
        <v>1</v>
      </c>
      <c r="J106" s="401" cm="1">
        <f t="array" ref="J106">IFBLANK( Z106,"")</f>
        <v>-1</v>
      </c>
      <c r="K106" s="578" t="str">
        <f t="shared" si="39"/>
        <v>Yes</v>
      </c>
      <c r="L106" s="37"/>
      <c r="N106" s="158"/>
      <c r="O106" s="101"/>
      <c r="P106" s="52"/>
      <c r="Q106" s="101"/>
      <c r="R106" s="126"/>
      <c r="S106" s="101"/>
      <c r="T106" s="101"/>
      <c r="U106" s="39"/>
      <c r="V106" s="37"/>
      <c r="W106" s="91" t="str">
        <f t="shared" si="43"/>
        <v>Budget</v>
      </c>
      <c r="X106" s="2523" t="e">
        <f ca="1">_PL!X106</f>
        <v>#NAME?</v>
      </c>
      <c r="Y106" s="2524" cm="1">
        <f t="array" ref="Y106">IFBLANK(Y50,"")</f>
        <v>2</v>
      </c>
      <c r="Z106" s="198" cm="1">
        <f t="array" ref="Z106">IFBLANK(Z50,"")</f>
        <v>-1</v>
      </c>
      <c r="AA106" s="200"/>
      <c r="AB106" s="2525" cm="1">
        <f t="array" ref="AB106">IFBLANK(Y106,"")</f>
        <v>2</v>
      </c>
      <c r="AC106" s="2527" t="str" cm="1">
        <f t="array" aca="1" ref="AC106" ca="1">_xlfn.LET(
_xlpm._termname, $AB106,
_xlpm._iconname, "find",
_xlpm._icon, fx_getIcon(_xlpm._iconname),
_xlpm._location, _xlfn.XLOOKUP(LOWER(_xlpm._termname), LOWER(tbl_acctDef[Term]),tbl_acctDef[Term]),
_xlpm._hyperlink, HYPERLINK("#"&amp;CELL("address",_xlpm._location), _xlpm._icon),
IFERROR(_xlpm._hyperlink,"")
)</f>
        <v/>
      </c>
      <c r="AD106" s="2441">
        <v>1</v>
      </c>
      <c r="AE106" s="2441">
        <v>1</v>
      </c>
      <c r="AF106" s="2441">
        <v>1</v>
      </c>
      <c r="AG106" s="2441">
        <v>1</v>
      </c>
      <c r="AH106" s="2441">
        <v>1</v>
      </c>
      <c r="AI106" s="2441">
        <v>1</v>
      </c>
      <c r="AJ106" s="2441">
        <v>1</v>
      </c>
      <c r="AK106" s="2441">
        <v>1</v>
      </c>
      <c r="AL106" s="2441">
        <v>1</v>
      </c>
      <c r="AM106" s="2441">
        <v>1</v>
      </c>
      <c r="AN106" s="2441">
        <v>1</v>
      </c>
      <c r="AO106" s="2441">
        <v>1</v>
      </c>
      <c r="AP106" s="2441">
        <v>1</v>
      </c>
      <c r="AQ106" s="2441">
        <v>1</v>
      </c>
      <c r="AR106" s="2441">
        <v>1</v>
      </c>
      <c r="AS106" s="2441">
        <v>1</v>
      </c>
      <c r="AT106" s="2441">
        <v>1</v>
      </c>
      <c r="AU106" s="2441">
        <v>1</v>
      </c>
      <c r="AV106" s="2441">
        <v>1</v>
      </c>
      <c r="AW106" s="2441">
        <v>1</v>
      </c>
      <c r="AX106" s="2441">
        <v>1</v>
      </c>
      <c r="AY106" s="2441">
        <v>1</v>
      </c>
      <c r="AZ106" s="2441">
        <v>1</v>
      </c>
      <c r="BA106" s="2441">
        <v>1</v>
      </c>
      <c r="BB106" s="2441">
        <v>1</v>
      </c>
      <c r="BC106" s="2441">
        <v>1</v>
      </c>
      <c r="BD106" s="2441">
        <v>1</v>
      </c>
      <c r="BE106" s="2441">
        <v>1</v>
      </c>
      <c r="BF106" s="2441">
        <v>1</v>
      </c>
      <c r="BG106" s="2441">
        <v>1</v>
      </c>
      <c r="BH106" s="2441">
        <v>1</v>
      </c>
      <c r="BI106" s="2441">
        <v>1</v>
      </c>
      <c r="BJ106" s="2441">
        <v>1</v>
      </c>
      <c r="BK106" s="2441">
        <v>1</v>
      </c>
      <c r="BL106" s="2441">
        <v>1</v>
      </c>
      <c r="BM106" s="2441">
        <v>1</v>
      </c>
      <c r="BN106" s="2441">
        <v>1</v>
      </c>
      <c r="BO106" s="2518"/>
      <c r="BP106" s="2518"/>
      <c r="BQ106" s="2518"/>
      <c r="BR106" s="2518"/>
      <c r="BS106" s="2518"/>
      <c r="BT106" s="2518"/>
      <c r="BU106" s="2518"/>
      <c r="BV106" s="2518"/>
      <c r="BW106" s="2518"/>
      <c r="BX106" s="2518"/>
      <c r="BY106" s="2518"/>
      <c r="BZ106" s="2518"/>
      <c r="CA106" s="34"/>
      <c r="CC106" s="33"/>
      <c r="CD106" s="1772" t="e" cm="1">
        <f t="array" aca="1" ref="CD106" ca="1">_xlfn.LET( _xlpm.CheckBlank, SUM(PL!$AD106:$BN106) = 0, IF(_xlpm.CheckBlank, "", SUM(_xlfn._xlws.FILTER(PL!$AD106:$BN106,(YEAR(PL!$AD$12:$BN$12)=PL!CD$12)*(array_timeline&lt;=PL!CD$11)))))</f>
        <v>#NAME?</v>
      </c>
      <c r="CE106" s="1772" t="e" cm="1">
        <f t="array" aca="1" ref="CE106" ca="1">_xlfn.LET( _xlpm.CheckBlank, SUM(PL!$AD106:$BN106) = 0, IF(_xlpm.CheckBlank, "", SUM(_xlfn._xlws.FILTER(PL!$AD106:$BN106,(YEAR(PL!$AD$12:$BN$12)=PL!CE$12)*(array_timeline&lt;=PL!CE$11)))))</f>
        <v>#NAME?</v>
      </c>
      <c r="CF106" s="3"/>
      <c r="CG106" s="1461" t="e" cm="1">
        <f t="array" aca="1" ref="CG106" ca="1">_xlfn.LET( _xlpm.CheckBlank, SUM(PL!$AD106:$BN106) =0, IF(_xlpm.CheckBlank, "", SUM(_xlfn._xlws.FILTER(PL!$AD106:$BN106,(YEAR(PL!$AD$12:$BN$12)=PL!CG$12)*(array_timeline&lt;=PL!CG$11)))))</f>
        <v>#NAME?</v>
      </c>
      <c r="CH106" s="1461" t="e" cm="1">
        <f t="array" aca="1" ref="CH106" ca="1">_xlfn.LET( _xlpm.CheckBlank, SUM(PL!$AD106:$BN106) =0, IF(_xlpm.CheckBlank, "", SUM(_xlfn._xlws.FILTER(PL!$AD106:$BN106,(YEAR(PL!$AD$12:$BN$12)=PL!CH$12)*(array_timeline&lt;=PL!CH$11)))))</f>
        <v>#NAME?</v>
      </c>
      <c r="CI106" s="3"/>
      <c r="CJ106" s="1461" cm="1">
        <f t="array" ref="CJ106">_xlfn.LET( _xlpm.CheckBlank, SUM(PL!$AD106:$BN106) = 0, IF(_xlpm.CheckBlank, "", SUM(_xlfn.TAKE(_xlfn.DROP(PL!$AD106:$BN106, ,-DATEDIFF(PL!CJ$11, val_asOfDate,"M")),1,-12))))</f>
        <v>12</v>
      </c>
      <c r="CK106" s="1461" cm="1">
        <f t="array" ref="CK106">_xlfn.LET( _xlpm.CheckBlank, SUM(PL!$AD106:$BN106) = 0, IF(_xlpm.CheckBlank, "", SUM(_xlfn.TAKE(_xlfn.DROP(PL!$AD106:$BN106, ,-DATEDIFF(PL!CK$11, val_asOfDate,"M")),1,-12))))</f>
        <v>12</v>
      </c>
      <c r="CL106" s="3"/>
      <c r="CM106" s="2357" cm="1">
        <f t="array" ref="CM106">IFBLANK(CM50,"")</f>
        <v>1</v>
      </c>
      <c r="CN106" s="2357" cm="1">
        <f t="array" ref="CN106">IFBLANK(CN50,"")</f>
        <v>1</v>
      </c>
      <c r="CO106" s="3"/>
      <c r="CP106" s="2357" cm="1">
        <f t="array" ref="CP106">IFBLANK(CP50,"")</f>
        <v>1</v>
      </c>
      <c r="CQ106" s="2357" cm="1">
        <f t="array" ref="CQ106">IFBLANK(CQ50,"")</f>
        <v>1</v>
      </c>
      <c r="CR106" s="34"/>
      <c r="CS106" s="2056"/>
      <c r="CT106" s="2447" t="e" cm="1">
        <f t="array" aca="1" ref="CT106" ca="1">IF(Y106="","",IF(ISNUMBER(SEARCH("Select",$Y106)),"",_xldudf_CX_PUSH($Y106,CX_ENTITY,C106,val_asOfDate)))</f>
        <v>#NAME?</v>
      </c>
      <c r="CU106" s="2447" t="e" cm="1">
        <f t="array" aca="1" ref="CU106" ca="1">IF(Y106="","",IF(ISNUMBER(SEARCH("Select",$Y106)),"",_xldudf_CX_PUSH($Y106,CX_ENTITY,C106,EOMONTH(val_asOfDate,1))))</f>
        <v>#NAME?</v>
      </c>
      <c r="CV106" s="2447" t="e" cm="1">
        <f t="array" aca="1" ref="CV106" ca="1">IF(Y106="","",IF(ISNUMBER(SEARCH("Select",$Y106)),"",_xldudf_CX_PUSH($Y106,CX_ENTITY,C106,EOMONTH(val_asOfDate,2))))</f>
        <v>#NAME?</v>
      </c>
      <c r="CW106" s="2447" t="e" cm="1">
        <f t="array" aca="1" ref="CW106" ca="1">IF(Y106="","",IF(ISNUMBER(SEARCH("Select",$Y106)),"",_xldudf_CX_PUSH($Y106,CX_ENTITY,C106,EOMONTH(val_asOfDate,3))))</f>
        <v>#NAME?</v>
      </c>
      <c r="CX106" s="2443"/>
      <c r="CY106" s="2444" t="str" cm="1">
        <f t="array" aca="1" ref="CY106" ca="1">IFERROR(IF(CM106*fxVal_normal=_PL!CM110,"",IF(OR($CM106="",$CM106=0, NOT(ISNUMBER($CM106)), ISERROR($CM106), $B106=""), "",
   IF($I106=1,
      IFBLANK(
         _xldudf_CX_PUSH($CM106*fxVal_normal, CX_ENTITY, $B106, $CM$11, $CM$14, $CM$19,),
         ""
      ),
      IF($I106=2,
         IFBLANK(
            _xldudf_CX_PUSH($CM106, CX_ENTITY, $B106, $CM$11, $CM$14, $CM$19,),
            ""
         ),
         IF($I106=3,
            "",
            IFBLANK(
               _xldudf_CX_PUSH($CM106, CX_ENTITY, $B106, $CM$11, $CM$14, $CM$19,),
               ""
            )
         )
      )
   )
)),"")</f>
        <v/>
      </c>
      <c r="CZ106" s="2444" t="str" cm="1">
        <f t="array" aca="1" ref="CZ106" ca="1">IFERROR(IF(CN106*fxVal_normal=_PL!CN110,"",IF(OR($CN106="",$CN106=0, NOT(ISNUMBER($CN106)), ISERROR($CN106), $B106=""), "",
   IF($I106=1,
      IFBLANK(
         _xldudf_CX_PUSH($CN106*fxVal_normal, CX_ENTITY, $B106, $CN$11, $CN$14, $CN$19,),
         ""
      ),
      IF($I106=2,
         IFBLANK(
            _xldudf_CX_PUSH($CN106, CX_ENTITY, $B106, $CN$11, $CN$14, $CN$19,),
            ""
         ),
         IF($I106=3,
            "",
            IFBLANK(
               _xldudf_CX_PUSH($CN106, CX_ENTITY, $B106, $CN$11, $CN$14, $CN$19,),
               ""
            )
         )
      )
   )
)),"")</f>
        <v/>
      </c>
      <c r="DA106" s="2444" t="str" cm="1">
        <f t="array" aca="1" ref="DA106" ca="1">IFERROR(IF(CP106*fxVal_normal=_PL!CP110,"",IF(OR($CP106="",$CP106=0, NOT(ISNUMBER($CP106)), ISERROR($CP106), $B106=""), "",
   IF($I106=1,
      IFBLANK(
         _xldudf_CX_PUSH($CP106*fxVal_normal, CX_ENTITY, $B106, $CP$11, $CP$14, $CP$19,),
         ""
      ),
      IF($I106=2,
         IFBLANK(
            _xldudf_CX_PUSH($CP106, CX_ENTITY, $B106, $CP$11, $CP$14, $CP$19,),
            ""
         ),
         IF($I106=3,
            "",
            IFBLANK(
               _xldudf_CX_PUSH($CP106, CX_ENTITY, $B106, $CP$11, $CP$14, $CP$19,),
               ""
            )
         )
      )
   )
)),"")</f>
        <v/>
      </c>
      <c r="DB106" s="2444" t="str" cm="1">
        <f t="array" aca="1" ref="DB106" ca="1">IFERROR(IF(CQ106*fxVal_normal=_PL!CQ110,"",IF(OR($CQ106="", $CQ106=0, NOT(ISNUMBER($CQ106)), ISERROR($CQ106), $B106=""), "",
   IF($I106=1,
      IFBLANK(
         _xldudf_CX_PUSH($CQ106*fxVal_normal, CX_ENTITY, $B106, $CQ$11, $CQ$14, $CQ$19,),
         ""
      ),
      IF($I106=2,
         IFBLANK(
            _xldudf_CX_PUSH($CQ106, CX_ENTITY, $B106, $CQ$11, $CQ$14, $CQ$19,),
            ""
         ),
         IF($I106=3,
            "",
            IFBLANK(
               _xldudf_CX_PUSH($CQ106, CX_ENTITY, $B106, $CQ$11, $CQ$14, $CQ$19,),
               ""
            )
         )
      )
   ))
),"")</f>
        <v/>
      </c>
      <c r="DC106" s="2443"/>
      <c r="DD106" s="2445" t="str" cm="1">
        <f t="array" aca="1" ref="DD106" ca="1">IFERROR(IF(AD106*fxVal_normal=_PL!AD110,"",IF(OR(AD106="", NOT(ISNUMBER(AD106)), ISERROR(AD106), $B106=""), "",
   IF($I106=1,
      IFBLANK(
         _xldudf_CX_PUSH(AD106*fxVal_normal, CX_ENTITY, $B106, AD$11, AD$14, AD$75,),
         ""
      ),
      IF($I106=2,
         IFBLANK(
            _xldudf_CX_PUSH(AD106, CX_ENTITY, $B106, AD$11, AD$14, AD$75,),
            ""
         ),
         IF($I106=3,
            "",
            IFBLANK(
               _xldudf_CX_PUSH(AD106, CX_ENTITY, $B106, AD$11, AD$14, AD$75,),
               ""
            )
         )
      )
   )
)),"")</f>
        <v/>
      </c>
      <c r="DE106" s="2445" t="str" cm="1">
        <f t="array" aca="1" ref="DE106" ca="1">IFERROR(IF(AE106*fxVal_normal=_PL!AE110,"",IF(OR(AE106="", NOT(ISNUMBER(AE106)), ISERROR(AE106), $B106=""), "",
   IF($I106=1,
      IFBLANK(
         _xldudf_CX_PUSH(AE106*fxVal_normal, CX_ENTITY, $B106, AE$11, AE$14, AE$75,),
         ""
      ),
      IF($I106=2,
         IFBLANK(
            _xldudf_CX_PUSH(AE106, CX_ENTITY, $B106, AE$11, AE$14, AE$75,),
            ""
         ),
         IF($I106=3,
            "",
            IFBLANK(
               _xldudf_CX_PUSH(AE106, CX_ENTITY, $B106, AE$11, AE$14, AE$75,),
               ""
            )
         )
      )
   )
)),"")</f>
        <v/>
      </c>
      <c r="DF106" s="2445" t="str" cm="1">
        <f t="array" aca="1" ref="DF106" ca="1">IFERROR(IF(AF106*fxVal_normal=_PL!AF110,"",IF(OR(AF106="", NOT(ISNUMBER(AF106)), ISERROR(AF106), $B106=""), "",
   IF($I106=1,
      IFBLANK(
         _xldudf_CX_PUSH(AF106*fxVal_normal, CX_ENTITY, $B106, AF$11, AF$14, AF$75,),
         ""
      ),
      IF($I106=2,
         IFBLANK(
            _xldudf_CX_PUSH(AF106, CX_ENTITY, $B106, AF$11, AF$14, AF$75,),
            ""
         ),
         IF($I106=3,
            "",
            IFBLANK(
               _xldudf_CX_PUSH(AF106, CX_ENTITY, $B106, AF$11, AF$14, AF$75,),
               ""
            )
         )
      )
   )
)),"")</f>
        <v/>
      </c>
      <c r="DG106" s="2445" t="str" cm="1">
        <f t="array" aca="1" ref="DG106" ca="1">IFERROR(IF(AG106*fxVal_normal=_PL!AG110,"",IF(OR(AG106="", NOT(ISNUMBER(AG106)), ISERROR(AG106), $B106=""), "",
   IF($I106=1,
      IFBLANK(
         _xldudf_CX_PUSH(AG106*fxVal_normal, CX_ENTITY, $B106, AG$11, AG$14, AG$75,),
         ""
      ),
      IF($I106=2,
         IFBLANK(
            _xldudf_CX_PUSH(AG106, CX_ENTITY, $B106, AG$11, AG$14, AG$75,),
            ""
         ),
         IF($I106=3,
            "",
            IFBLANK(
               _xldudf_CX_PUSH(AG106, CX_ENTITY, $B106, AG$11, AG$14, AG$75,),
               ""
            )
         )
      )
   )
)),"")</f>
        <v/>
      </c>
      <c r="DH106" s="2445" t="str" cm="1">
        <f t="array" aca="1" ref="DH106" ca="1">IFERROR(IF(AH106*fxVal_normal=_PL!AH110,"",IF(OR(AH106="", NOT(ISNUMBER(AH106)), ISERROR(AH106), $B106=""), "",
   IF($I106=1,
      IFBLANK(
         _xldudf_CX_PUSH(AH106*fxVal_normal, CX_ENTITY, $B106, AH$11, AH$14, AH$75,),
         ""
      ),
      IF($I106=2,
         IFBLANK(
            _xldudf_CX_PUSH(AH106, CX_ENTITY, $B106, AH$11, AH$14, AH$75,),
            ""
         ),
         IF($I106=3,
            "",
            IFBLANK(
               _xldudf_CX_PUSH(AH106, CX_ENTITY, $B106, AH$11, AH$14, AH$75,),
               ""
            )
         )
      )
   )
)),"")</f>
        <v/>
      </c>
      <c r="DI106" s="2445" t="str" cm="1">
        <f t="array" aca="1" ref="DI106" ca="1">IFERROR(IF(AI106*fxVal_normal=_PL!AI110,"",IF(OR(AI106="", NOT(ISNUMBER(AI106)), ISERROR(AI106), $B106=""), "",
   IF($I106=1,
      IFBLANK(
         _xldudf_CX_PUSH(AI106*fxVal_normal, CX_ENTITY, $B106, AI$11, AI$14, AI$75,),
         ""
      ),
      IF($I106=2,
         IFBLANK(
            _xldudf_CX_PUSH(AI106, CX_ENTITY, $B106, AI$11, AI$14, AI$75,),
            ""
         ),
         IF($I106=3,
            "",
            IFBLANK(
               _xldudf_CX_PUSH(AI106, CX_ENTITY, $B106, AI$11, AI$14, AI$75,),
               ""
            )
         )
      )
   )
)),"")</f>
        <v/>
      </c>
      <c r="DJ106" s="2445" t="str" cm="1">
        <f t="array" aca="1" ref="DJ106" ca="1">IFERROR(IF(AJ106*fxVal_normal=_PL!AJ110,"",IF(OR(AJ106="", NOT(ISNUMBER(AJ106)), ISERROR(AJ106), $B106=""), "",
   IF($I106=1,
      IFBLANK(
         _xldudf_CX_PUSH(AJ106*fxVal_normal, CX_ENTITY, $B106, AJ$11, AJ$14, AJ$75,),
         ""
      ),
      IF($I106=2,
         IFBLANK(
            _xldudf_CX_PUSH(AJ106, CX_ENTITY, $B106, AJ$11, AJ$14, AJ$75,),
            ""
         ),
         IF($I106=3,
            "",
            IFBLANK(
               _xldudf_CX_PUSH(AJ106, CX_ENTITY, $B106, AJ$11, AJ$14, AJ$75,),
               ""
            )
         )
      )
   )
)),"")</f>
        <v/>
      </c>
      <c r="DK106" s="2445" t="str" cm="1">
        <f t="array" aca="1" ref="DK106" ca="1">IFERROR(IF(AK106*fxVal_normal=_PL!AK110,"",IF(OR(AK106="", NOT(ISNUMBER(AK106)), ISERROR(AK106), $B106=""), "",
   IF($I106=1,
      IFBLANK(
         _xldudf_CX_PUSH(AK106*fxVal_normal, CX_ENTITY, $B106, AK$11, AK$14, AK$75,),
         ""
      ),
      IF($I106=2,
         IFBLANK(
            _xldudf_CX_PUSH(AK106, CX_ENTITY, $B106, AK$11, AK$14, AK$75,),
            ""
         ),
         IF($I106=3,
            "",
            IFBLANK(
               _xldudf_CX_PUSH(AK106, CX_ENTITY, $B106, AK$11, AK$14, AK$75,),
               ""
            )
         )
      )
   )
)),"")</f>
        <v/>
      </c>
      <c r="DL106" s="2445" t="str" cm="1">
        <f t="array" aca="1" ref="DL106" ca="1">IFERROR(IF(AL106*fxVal_normal=_PL!AL110,"",IF(OR(AL106="", NOT(ISNUMBER(AL106)), ISERROR(AL106), $B106=""), "",
   IF($I106=1,
      IFBLANK(
         _xldudf_CX_PUSH(AL106*fxVal_normal, CX_ENTITY, $B106, AL$11, AL$14, AL$75,),
         ""
      ),
      IF($I106=2,
         IFBLANK(
            _xldudf_CX_PUSH(AL106, CX_ENTITY, $B106, AL$11, AL$14, AL$75,),
            ""
         ),
         IF($I106=3,
            "",
            IFBLANK(
               _xldudf_CX_PUSH(AL106, CX_ENTITY, $B106, AL$11, AL$14, AL$75,),
               ""
            )
         )
      )
   )
)),"")</f>
        <v/>
      </c>
      <c r="DM106" s="2445" t="str" cm="1">
        <f t="array" aca="1" ref="DM106" ca="1">IFERROR(IF(AM106*fxVal_normal=_PL!AM110,"",IF(OR(AM106="", NOT(ISNUMBER(AM106)), ISERROR(AM106), $B106=""), "",
   IF($I106=1,
      IFBLANK(
         _xldudf_CX_PUSH(AM106*fxVal_normal, CX_ENTITY, $B106, AM$11, AM$14, AM$75,),
         ""
      ),
      IF($I106=2,
         IFBLANK(
            _xldudf_CX_PUSH(AM106, CX_ENTITY, $B106, AM$11, AM$14, AM$75,),
            ""
         ),
         IF($I106=3,
            "",
            IFBLANK(
               _xldudf_CX_PUSH(AM106, CX_ENTITY, $B106, AM$11, AM$14, AM$75,),
               ""
            )
         )
      )
   )
)),"")</f>
        <v/>
      </c>
      <c r="DN106" s="2445" t="str" cm="1">
        <f t="array" aca="1" ref="DN106" ca="1">IFERROR(IF(AN106*fxVal_normal=_PL!AN110,"",IF(OR(AN106="", NOT(ISNUMBER(AN106)), ISERROR(AN106), $B106=""), "",
   IF($I106=1,
      IFBLANK(
         _xldudf_CX_PUSH(AN106*fxVal_normal, CX_ENTITY, $B106, AN$11, AN$14, AN$75,),
         ""
      ),
      IF($I106=2,
         IFBLANK(
            _xldudf_CX_PUSH(AN106, CX_ENTITY, $B106, AN$11, AN$14, AN$75,),
            ""
         ),
         IF($I106=3,
            "",
            IFBLANK(
               _xldudf_CX_PUSH(AN106, CX_ENTITY, $B106, AN$11, AN$14, AN$75,),
               ""
            )
         )
      )
   )
)),"")</f>
        <v/>
      </c>
      <c r="DO106" s="2445" t="str" cm="1">
        <f t="array" aca="1" ref="DO106" ca="1">IFERROR(IF(AO106*fxVal_normal=_PL!AO110,"",IF(OR(AO106="", NOT(ISNUMBER(AO106)), ISERROR(AO106), $B106=""), "",
   IF($I106=1,
      IFBLANK(
         _xldudf_CX_PUSH(AO106*fxVal_normal, CX_ENTITY, $B106, AO$11, AO$14, AO$75,),
         ""
      ),
      IF($I106=2,
         IFBLANK(
            _xldudf_CX_PUSH(AO106, CX_ENTITY, $B106, AO$11, AO$14, AO$75,),
            ""
         ),
         IF($I106=3,
            "",
            IFBLANK(
               _xldudf_CX_PUSH(AO106, CX_ENTITY, $B106, AO$11, AO$14, AO$75,),
               ""
            )
         )
      )
   )
)),"")</f>
        <v/>
      </c>
      <c r="DP106" s="2445" t="str" cm="1">
        <f t="array" aca="1" ref="DP106" ca="1">IFERROR(IF(AP106*fxVal_normal=_PL!AP110,"",IF(OR(AP106="", NOT(ISNUMBER(AP106)), ISERROR(AP106), $B106=""), "",
   IF($I106=1,
      IFBLANK(
         _xldudf_CX_PUSH(AP106*fxVal_normal, CX_ENTITY, $B106, AP$11, AP$14, AP$75,),
         ""
      ),
      IF($I106=2,
         IFBLANK(
            _xldudf_CX_PUSH(AP106, CX_ENTITY, $B106, AP$11, AP$14, AP$75,),
            ""
         ),
         IF($I106=3,
            "",
            IFBLANK(
               _xldudf_CX_PUSH(AP106, CX_ENTITY, $B106, AP$11, AP$14, AP$75,),
               ""
            )
         )
      )
   )
)),"")</f>
        <v/>
      </c>
      <c r="DQ106" s="2445" t="str" cm="1">
        <f t="array" aca="1" ref="DQ106" ca="1">IFERROR(IF(AQ106*fxVal_normal=_PL!AQ110,"",IF(OR(AQ106="", NOT(ISNUMBER(AQ106)), ISERROR(AQ106), $B106=""), "",
   IF($I106=1,
      IFBLANK(
         _xldudf_CX_PUSH(AQ106*fxVal_normal, CX_ENTITY, $B106, AQ$11, AQ$14, AQ$75,),
         ""
      ),
      IF($I106=2,
         IFBLANK(
            _xldudf_CX_PUSH(AQ106, CX_ENTITY, $B106, AQ$11, AQ$14, AQ$75,),
            ""
         ),
         IF($I106=3,
            "",
            IFBLANK(
               _xldudf_CX_PUSH(AQ106, CX_ENTITY, $B106, AQ$11, AQ$14, AQ$75,),
               ""
            )
         )
      )
   )
)),"")</f>
        <v/>
      </c>
      <c r="DR106" s="2445" t="str" cm="1">
        <f t="array" aca="1" ref="DR106" ca="1">IFERROR(IF(AR106*fxVal_normal=_PL!AR110,"",IF(OR(AR106="", NOT(ISNUMBER(AR106)), ISERROR(AR106), $B106=""), "",
   IF($I106=1,
      IFBLANK(
         _xldudf_CX_PUSH(AR106*fxVal_normal, CX_ENTITY, $B106, AR$11, AR$14, AR$75,),
         ""
      ),
      IF($I106=2,
         IFBLANK(
            _xldudf_CX_PUSH(AR106, CX_ENTITY, $B106, AR$11, AR$14, AR$75,),
            ""
         ),
         IF($I106=3,
            "",
            IFBLANK(
               _xldudf_CX_PUSH(AR106, CX_ENTITY, $B106, AR$11, AR$14, AR$75,),
               ""
            )
         )
      )
   )
)),"")</f>
        <v/>
      </c>
      <c r="DS106" s="2445" t="str" cm="1">
        <f t="array" aca="1" ref="DS106" ca="1">IFERROR(IF(AS106*fxVal_normal=_PL!AS110,"",IF(OR(AS106="", NOT(ISNUMBER(AS106)), ISERROR(AS106), $B106=""), "",
   IF($I106=1,
      IFBLANK(
         _xldudf_CX_PUSH(AS106*fxVal_normal, CX_ENTITY, $B106, AS$11, AS$14, AS$75,),
         ""
      ),
      IF($I106=2,
         IFBLANK(
            _xldudf_CX_PUSH(AS106, CX_ENTITY, $B106, AS$11, AS$14, AS$75,),
            ""
         ),
         IF($I106=3,
            "",
            IFBLANK(
               _xldudf_CX_PUSH(AS106, CX_ENTITY, $B106, AS$11, AS$14, AS$75,),
               ""
            )
         )
      )
   )
)),"")</f>
        <v/>
      </c>
      <c r="DT106" s="2445" t="str" cm="1">
        <f t="array" aca="1" ref="DT106" ca="1">IFERROR(IF(AT106*fxVal_normal=_PL!AT110,"",IF(OR(AT106="", NOT(ISNUMBER(AT106)), ISERROR(AT106), $B106=""), "",
   IF($I106=1,
      IFBLANK(
         _xldudf_CX_PUSH(AT106*fxVal_normal, CX_ENTITY, $B106, AT$11, AT$14, AT$75,),
         ""
      ),
      IF($I106=2,
         IFBLANK(
            _xldudf_CX_PUSH(AT106, CX_ENTITY, $B106, AT$11, AT$14, AT$75,),
            ""
         ),
         IF($I106=3,
            "",
            IFBLANK(
               _xldudf_CX_PUSH(AT106, CX_ENTITY, $B106, AT$11, AT$14, AT$75,),
               ""
            )
         )
      )
   )
)),"")</f>
        <v/>
      </c>
      <c r="DU106" s="2445" t="str" cm="1">
        <f t="array" aca="1" ref="DU106" ca="1">IFERROR(IF(AU106*fxVal_normal=_PL!AU110,"",IF(OR(AU106="", NOT(ISNUMBER(AU106)), ISERROR(AU106), $B106=""), "",
   IF($I106=1,
      IFBLANK(
         _xldudf_CX_PUSH(AU106*fxVal_normal, CX_ENTITY, $B106, AU$11, AU$14, AU$75,),
         ""
      ),
      IF($I106=2,
         IFBLANK(
            _xldudf_CX_PUSH(AU106, CX_ENTITY, $B106, AU$11, AU$14, AU$75,),
            ""
         ),
         IF($I106=3,
            "",
            IFBLANK(
               _xldudf_CX_PUSH(AU106, CX_ENTITY, $B106, AU$11, AU$14, AU$75,),
               ""
            )
         )
      )
   )
)),"")</f>
        <v/>
      </c>
      <c r="DV106" s="2445" t="str" cm="1">
        <f t="array" aca="1" ref="DV106" ca="1">IFERROR(IF(AV106*fxVal_normal=_PL!AV110,"",IF(OR(AV106="", NOT(ISNUMBER(AV106)), ISERROR(AV106), $B106=""), "",
   IF($I106=1,
      IFBLANK(
         _xldudf_CX_PUSH(AV106*fxVal_normal, CX_ENTITY, $B106, AV$11, AV$14, AV$75,),
         ""
      ),
      IF($I106=2,
         IFBLANK(
            _xldudf_CX_PUSH(AV106, CX_ENTITY, $B106, AV$11, AV$14, AV$75,),
            ""
         ),
         IF($I106=3,
            "",
            IFBLANK(
               _xldudf_CX_PUSH(AV106, CX_ENTITY, $B106, AV$11, AV$14, AV$75,),
               ""
            )
         )
      )
   )
)),"")</f>
        <v/>
      </c>
      <c r="DW106" s="2445" t="str" cm="1">
        <f t="array" aca="1" ref="DW106" ca="1">IFERROR(IF(AW106*fxVal_normal=_PL!AW110,"",IF(OR(AW106="", NOT(ISNUMBER(AW106)), ISERROR(AW106), $B106=""), "",
   IF($I106=1,
      IFBLANK(
         _xldudf_CX_PUSH(AW106*fxVal_normal, CX_ENTITY, $B106, AW$11, AW$14, AW$75,),
         ""
      ),
      IF($I106=2,
         IFBLANK(
            _xldudf_CX_PUSH(AW106, CX_ENTITY, $B106, AW$11, AW$14, AW$75,),
            ""
         ),
         IF($I106=3,
            "",
            IFBLANK(
               _xldudf_CX_PUSH(AW106, CX_ENTITY, $B106, AW$11, AW$14, AW$75,),
               ""
            )
         )
      )
   )
)),"")</f>
        <v/>
      </c>
      <c r="DX106" s="2445" t="str" cm="1">
        <f t="array" aca="1" ref="DX106" ca="1">IFERROR(IF(AX106*fxVal_normal=_PL!AX110,"",IF(OR(AX106="", NOT(ISNUMBER(AX106)), ISERROR(AX106), $B106=""), "",
   IF($I106=1,
      IFBLANK(
         _xldudf_CX_PUSH(AX106*fxVal_normal, CX_ENTITY, $B106, AX$11, AX$14, AX$75,),
         ""
      ),
      IF($I106=2,
         IFBLANK(
            _xldudf_CX_PUSH(AX106, CX_ENTITY, $B106, AX$11, AX$14, AX$75,),
            ""
         ),
         IF($I106=3,
            "",
            IFBLANK(
               _xldudf_CX_PUSH(AX106, CX_ENTITY, $B106, AX$11, AX$14, AX$75,),
               ""
            )
         )
      )
   )
)),"")</f>
        <v/>
      </c>
      <c r="DY106" s="2445" t="str" cm="1">
        <f t="array" aca="1" ref="DY106" ca="1">IFERROR(IF(AY106*fxVal_normal=_PL!AY110,"",IF(OR(AY106="", NOT(ISNUMBER(AY106)), ISERROR(AY106), $B106=""), "",
   IF($I106=1,
      IFBLANK(
         _xldudf_CX_PUSH(AY106*fxVal_normal, CX_ENTITY, $B106, AY$11, AY$14, AY$75,),
         ""
      ),
      IF($I106=2,
         IFBLANK(
            _xldudf_CX_PUSH(AY106, CX_ENTITY, $B106, AY$11, AY$14, AY$75,),
            ""
         ),
         IF($I106=3,
            "",
            IFBLANK(
               _xldudf_CX_PUSH(AY106, CX_ENTITY, $B106, AY$11, AY$14, AY$75,),
               ""
            )
         )
      )
   )
)),"")</f>
        <v/>
      </c>
      <c r="DZ106" s="2445" t="str" cm="1">
        <f t="array" aca="1" ref="DZ106" ca="1">IFERROR(IF(AZ106*fxVal_normal=_PL!AZ110,"",IF(OR(AZ106="", NOT(ISNUMBER(AZ106)), ISERROR(AZ106), $B106=""), "",
   IF($I106=1,
      IFBLANK(
         _xldudf_CX_PUSH(AZ106*fxVal_normal, CX_ENTITY, $B106, AZ$11, AZ$14, AZ$75,),
         ""
      ),
      IF($I106=2,
         IFBLANK(
            _xldudf_CX_PUSH(AZ106, CX_ENTITY, $B106, AZ$11, AZ$14, AZ$75,),
            ""
         ),
         IF($I106=3,
            "",
            IFBLANK(
               _xldudf_CX_PUSH(AZ106, CX_ENTITY, $B106, AZ$11, AZ$14, AZ$75,),
               ""
            )
         )
      )
   )
)),"")</f>
        <v/>
      </c>
      <c r="EA106" s="2445" t="str" cm="1">
        <f t="array" aca="1" ref="EA106" ca="1">IFERROR(IF(BA106*fxVal_normal=_PL!BA110,"",IF(OR(BA106="", NOT(ISNUMBER(BA106)), ISERROR(BA106), $B106=""), "",
   IF($I106=1,
      IFBLANK(
         _xldudf_CX_PUSH(BA106*fxVal_normal, CX_ENTITY, $B106, BA$11, BA$14, BA$75,),
         ""
      ),
      IF($I106=2,
         IFBLANK(
            _xldudf_CX_PUSH(BA106, CX_ENTITY, $B106, BA$11, BA$14, BA$75,),
            ""
         ),
         IF($I106=3,
            "",
            IFBLANK(
               _xldudf_CX_PUSH(BA106, CX_ENTITY, $B106, BA$11, BA$14, BA$75,),
               ""
            )
         )
      )
   )
)),"")</f>
        <v/>
      </c>
      <c r="EB106" s="2445" t="str" cm="1">
        <f t="array" aca="1" ref="EB106" ca="1">IFERROR(IF(BB106*fxVal_normal=_PL!BB110,"",IF(OR(BB106="", NOT(ISNUMBER(BB106)), ISERROR(BB106), $B106=""), "",
   IF($I106=1,
      IFBLANK(
         _xldudf_CX_PUSH(BB106*fxVal_normal, CX_ENTITY, $B106, BB$11, BB$14, BB$75,),
         ""
      ),
      IF($I106=2,
         IFBLANK(
            _xldudf_CX_PUSH(BB106, CX_ENTITY, $B106, BB$11, BB$14, BB$75,),
            ""
         ),
         IF($I106=3,
            "",
            IFBLANK(
               _xldudf_CX_PUSH(BB106, CX_ENTITY, $B106, BB$11, BB$14, BB$75,),
               ""
            )
         )
      )
   )
)),"")</f>
        <v/>
      </c>
      <c r="EC106" s="2445" t="str" cm="1">
        <f t="array" aca="1" ref="EC106" ca="1">IFERROR(IF(BC106*fxVal_normal=_PL!BC110,"",IF(OR(BC106="", NOT(ISNUMBER(BC106)), ISERROR(BC106), $B106=""), "",
   IF($I106=1,
      IFBLANK(
         _xldudf_CX_PUSH(BC106*fxVal_normal, CX_ENTITY, $B106, BC$11, BC$14, BC$75,),
         ""
      ),
      IF($I106=2,
         IFBLANK(
            _xldudf_CX_PUSH(BC106, CX_ENTITY, $B106, BC$11, BC$14, BC$75,),
            ""
         ),
         IF($I106=3,
            "",
            IFBLANK(
               _xldudf_CX_PUSH(BC106, CX_ENTITY, $B106, BC$11, BC$14, BC$75,),
               ""
            )
         )
      )
   )
)),"")</f>
        <v/>
      </c>
      <c r="ED106" s="2445" t="str" cm="1">
        <f t="array" aca="1" ref="ED106" ca="1">IFERROR(IF(BD106*fxVal_normal=_PL!BD110,"",IF(OR(BD106="", NOT(ISNUMBER(BD106)), ISERROR(BD106), $B106=""), "",
   IF($I106=1,
      IFBLANK(
         _xldudf_CX_PUSH(BD106*fxVal_normal, CX_ENTITY, $B106, BD$11, BD$14, BD$75,),
         ""
      ),
      IF($I106=2,
         IFBLANK(
            _xldudf_CX_PUSH(BD106, CX_ENTITY, $B106, BD$11, BD$14, BD$75,),
            ""
         ),
         IF($I106=3,
            "",
            IFBLANK(
               _xldudf_CX_PUSH(BD106, CX_ENTITY, $B106, BD$11, BD$14, BD$75,),
               ""
            )
         )
      )
   )
)),"")</f>
        <v/>
      </c>
      <c r="EE106" s="2445" t="str" cm="1">
        <f t="array" aca="1" ref="EE106" ca="1">IFERROR(IF(BE106*fxVal_normal=_PL!BE110,"",IF(OR(BE106="", NOT(ISNUMBER(BE106)), ISERROR(BE106), $B106=""), "",
   IF($I106=1,
      IFBLANK(
         _xldudf_CX_PUSH(BE106*fxVal_normal, CX_ENTITY, $B106, BE$11, BE$14, BE$75,),
         ""
      ),
      IF($I106=2,
         IFBLANK(
            _xldudf_CX_PUSH(BE106, CX_ENTITY, $B106, BE$11, BE$14, BE$75,),
            ""
         ),
         IF($I106=3,
            "",
            IFBLANK(
               _xldudf_CX_PUSH(BE106, CX_ENTITY, $B106, BE$11, BE$14, BE$75,),
               ""
            )
         )
      )
   )
)),"")</f>
        <v/>
      </c>
      <c r="EF106" s="2445" t="str" cm="1">
        <f t="array" aca="1" ref="EF106" ca="1">IFERROR(IF(BF106*fxVal_normal=_PL!BF110,"",IF(OR(BF106="", NOT(ISNUMBER(BF106)), ISERROR(BF106), $B106=""), "",
   IF($I106=1,
      IFBLANK(
         _xldudf_CX_PUSH(BF106*fxVal_normal, CX_ENTITY, $B106, BF$11, BF$14, BF$75,),
         ""
      ),
      IF($I106=2,
         IFBLANK(
            _xldudf_CX_PUSH(BF106, CX_ENTITY, $B106, BF$11, BF$14, BF$75,),
            ""
         ),
         IF($I106=3,
            "",
            IFBLANK(
               _xldudf_CX_PUSH(BF106, CX_ENTITY, $B106, BF$11, BF$14, BF$75,),
               ""
            )
         )
      )
   )
)),"")</f>
        <v/>
      </c>
      <c r="EG106" s="2445" t="str" cm="1">
        <f t="array" aca="1" ref="EG106" ca="1">IFERROR(IF(BG106*fxVal_normal=_PL!BG110,"",IF(OR(BG106="", NOT(ISNUMBER(BG106)), ISERROR(BG106), $B106=""), "",
   IF($I106=1,
      IFBLANK(
         _xldudf_CX_PUSH(BG106*fxVal_normal, CX_ENTITY, $B106, BG$11, BG$14, BG$75,),
         ""
      ),
      IF($I106=2,
         IFBLANK(
            _xldudf_CX_PUSH(BG106, CX_ENTITY, $B106, BG$11, BG$14, BG$75,),
            ""
         ),
         IF($I106=3,
            "",
            IFBLANK(
               _xldudf_CX_PUSH(BG106, CX_ENTITY, $B106, BG$11, BG$14, BG$75,),
               ""
            )
         )
      )
   )
)),"")</f>
        <v/>
      </c>
      <c r="EH106" s="2445" t="str" cm="1">
        <f t="array" aca="1" ref="EH106" ca="1">IFERROR(IF(BH106*fxVal_normal=_PL!BH110,"",IF(OR(BH106="", NOT(ISNUMBER(BH106)), ISERROR(BH106), $B106=""), "",
   IF($I106=1,
      IFBLANK(
         _xldudf_CX_PUSH(BH106*fxVal_normal, CX_ENTITY, $B106, BH$11, BH$14, BH$75,),
         ""
      ),
      IF($I106=2,
         IFBLANK(
            _xldudf_CX_PUSH(BH106, CX_ENTITY, $B106, BH$11, BH$14, BH$75,),
            ""
         ),
         IF($I106=3,
            "",
            IFBLANK(
               _xldudf_CX_PUSH(BH106, CX_ENTITY, $B106, BH$11, BH$14, BH$75,),
               ""
            )
         )
      )
   )
)),"")</f>
        <v/>
      </c>
      <c r="EI106" s="2445" t="str" cm="1">
        <f t="array" aca="1" ref="EI106" ca="1">IFERROR(IF(BI106*fxVal_normal=_PL!BI110,"",IF(OR(BI106="", NOT(ISNUMBER(BI106)), ISERROR(BI106), $B106=""), "",
   IF($I106=1,
      IFBLANK(
         _xldudf_CX_PUSH(BI106*fxVal_normal, CX_ENTITY, $B106, BI$11, BI$14, BI$75,),
         ""
      ),
      IF($I106=2,
         IFBLANK(
            _xldudf_CX_PUSH(BI106, CX_ENTITY, $B106, BI$11, BI$14, BI$75,),
            ""
         ),
         IF($I106=3,
            "",
            IFBLANK(
               _xldudf_CX_PUSH(BI106, CX_ENTITY, $B106, BI$11, BI$14, BI$75,),
               ""
            )
         )
      )
   )
)),"")</f>
        <v/>
      </c>
      <c r="EJ106" s="2445" t="str" cm="1">
        <f t="array" aca="1" ref="EJ106" ca="1">IFERROR(IF(BJ106*fxVal_normal=_PL!BJ110,"",IF(OR(BJ106="", NOT(ISNUMBER(BJ106)), ISERROR(BJ106), $B106=""), "",
   IF($I106=1,
      IFBLANK(
         _xldudf_CX_PUSH(BJ106*fxVal_normal, CX_ENTITY, $B106, BJ$11, BJ$14, BJ$75,),
         ""
      ),
      IF($I106=2,
         IFBLANK(
            _xldudf_CX_PUSH(BJ106, CX_ENTITY, $B106, BJ$11, BJ$14, BJ$75,),
            ""
         ),
         IF($I106=3,
            "",
            IFBLANK(
               _xldudf_CX_PUSH(BJ106, CX_ENTITY, $B106, BJ$11, BJ$14, BJ$75,),
               ""
            )
         )
      )
   )
)),"")</f>
        <v/>
      </c>
      <c r="EK106" s="2445" t="str" cm="1">
        <f t="array" aca="1" ref="EK106" ca="1">IFERROR(IF(BK106*fxVal_normal=_PL!BK110,"",IF(OR(BK106="", NOT(ISNUMBER(BK106)), ISERROR(BK106), $B106=""), "",
   IF($I106=1,
      IFBLANK(
         _xldudf_CX_PUSH(BK106*fxVal_normal, CX_ENTITY, $B106, BK$11, BK$14, BK$75,),
         ""
      ),
      IF($I106=2,
         IFBLANK(
            _xldudf_CX_PUSH(BK106, CX_ENTITY, $B106, BK$11, BK$14, BK$75,),
            ""
         ),
         IF($I106=3,
            "",
            IFBLANK(
               _xldudf_CX_PUSH(BK106, CX_ENTITY, $B106, BK$11, BK$14, BK$75,),
               ""
            )
         )
      )
   )
)),"")</f>
        <v/>
      </c>
      <c r="EL106" s="2445" t="str" cm="1">
        <f t="array" aca="1" ref="EL106" ca="1">IFERROR(IF(BL106*fxVal_normal=_PL!BL110,"",IF(OR(BL106="", NOT(ISNUMBER(BL106)), ISERROR(BL106), $B106=""), "",
   IF($I106=1,
      IFBLANK(
         _xldudf_CX_PUSH(BL106*fxVal_normal, CX_ENTITY, $B106, BL$11, BL$14, BL$75,),
         ""
      ),
      IF($I106=2,
         IFBLANK(
            _xldudf_CX_PUSH(BL106, CX_ENTITY, $B106, BL$11, BL$14, BL$75,),
            ""
         ),
         IF($I106=3,
            "",
            IFBLANK(
               _xldudf_CX_PUSH(BL106, CX_ENTITY, $B106, BL$11, BL$14, BL$75,),
               ""
            )
         )
      )
   )
)),"")</f>
        <v/>
      </c>
      <c r="EM106" s="2445" t="str" cm="1">
        <f t="array" aca="1" ref="EM106" ca="1">IFERROR(IF(BM106*fxVal_normal=_PL!BM110,"",IF(OR(BM106="", NOT(ISNUMBER(BM106)), ISERROR(BM106), $B106=""), "",
   IF($I106=1,
      IFBLANK(
         _xldudf_CX_PUSH(BM106*fxVal_normal, CX_ENTITY, $B106, BM$11, BM$14, BM$75,),
         ""
      ),
      IF($I106=2,
         IFBLANK(
            _xldudf_CX_PUSH(BM106, CX_ENTITY, $B106, BM$11, BM$14, BM$75,),
            ""
         ),
         IF($I106=3,
            "",
            IFBLANK(
               _xldudf_CX_PUSH(BM106, CX_ENTITY, $B106, BM$11, BM$14, BM$75,),
               ""
            )
         )
      )
   )
)),"")</f>
        <v/>
      </c>
      <c r="EN106" s="2445" t="str" cm="1">
        <f t="array" aca="1" ref="EN106" ca="1">IFERROR(IF(BN106*fxVal_normal=_PL!BN110,"",IF(OR(BN106="", NOT(ISNUMBER(BN106)), ISERROR(BN106), $B106=""), "",
   IF($I106=1,
      IFBLANK(
         _xldudf_CX_PUSH(BN106*fxVal_normal, CX_ENTITY, $B106, BN$11, BN$14, BN$75,),
         ""
      ),
      IF($I106=2,
         IFBLANK(
            _xldudf_CX_PUSH(BN106, CX_ENTITY, $B106, BN$11, BN$14, BN$75,),
            ""
         ),
         IF($I106=3,
            "",
            IFBLANK(
               _xldudf_CX_PUSH(BN106, CX_ENTITY, $B106, BN$11, BN$14, BN$75,),
               ""
            )
         )
      )
   )
)),"")</f>
        <v/>
      </c>
    </row>
    <row r="107" spans="1:152" ht="21" customHeight="1">
      <c r="A107" s="1626"/>
      <c r="B107" s="2501" t="str">
        <f>_xlfn.LET(
_xlpm.IsNotAttrDynamic, D107="",
_xlpm.Attr,_PL!F107,
_xlpm.NotInUse,Y107=D107,
_xlpm.RESULT, IF(_xlpm.IsNotAttrDynamic, _xlpm.Attr, IF( _xlpm.NotInUse, "", Y107)
),IF(_xlpm.RESULT ="", "", _xlpm.RESULT))</f>
        <v>Custom Metric Amount 6</v>
      </c>
      <c r="C107" s="2501" t="str" cm="1">
        <f t="array" ref="C107">IFBLANK(_PL!C107,"")</f>
        <v>Custom Metric - Label 6</v>
      </c>
      <c r="D107" s="1548"/>
      <c r="E107" s="2440" t="e" cm="1">
        <f t="array" aca="1" ref="E10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)($AD107:$CQ107, Z107)</f>
        <v>#NAME?</v>
      </c>
      <c r="F107" s="578"/>
      <c r="G107" s="578"/>
      <c r="H107" s="401">
        <v>1</v>
      </c>
      <c r="I107" s="401">
        <v>1</v>
      </c>
      <c r="J107" s="401" cm="1">
        <f t="array" ref="J107">IFBLANK( Z107,"")</f>
        <v>-1</v>
      </c>
      <c r="K107" s="578" t="str">
        <f>IFERROR(IF(LEN(AB107)=0,"No",IF(LEN(J107)&gt;0,"Yes","No")),"")</f>
        <v>Yes</v>
      </c>
      <c r="L107" s="37"/>
      <c r="N107" s="158"/>
      <c r="O107" s="101"/>
      <c r="P107" s="52"/>
      <c r="Q107" s="101"/>
      <c r="R107" s="126"/>
      <c r="S107" s="101"/>
      <c r="T107" s="101"/>
      <c r="U107" s="39"/>
      <c r="V107" s="37"/>
      <c r="W107" s="91" t="str">
        <f t="shared" si="43"/>
        <v>Budget</v>
      </c>
      <c r="X107" s="2523" t="e">
        <f ca="1">_PL!X107</f>
        <v>#NAME?</v>
      </c>
      <c r="Y107" s="2524" cm="1">
        <f t="array" ref="Y107">IFBLANK(Y51,"")</f>
        <v>2</v>
      </c>
      <c r="Z107" s="198" cm="1">
        <f t="array" ref="Z107">IFBLANK(Z51,"")</f>
        <v>-1</v>
      </c>
      <c r="AA107" s="200"/>
      <c r="AB107" s="2525" cm="1">
        <f t="array" ref="AB107">IFBLANK(Y107,"")</f>
        <v>2</v>
      </c>
      <c r="AC107" s="2527" t="str" cm="1">
        <f t="array" aca="1" ref="AC107" ca="1">_xlfn.LET(
_xlpm._termname, $AB107,
_xlpm._iconname, "find",
_xlpm._icon, fx_getIcon(_xlpm._iconname),
_xlpm._location, _xlfn.XLOOKUP(LOWER(_xlpm._termname), LOWER(tbl_acctDef[Term]),tbl_acctDef[Term]),
_xlpm._hyperlink, HYPERLINK("#"&amp;CELL("address",_xlpm._location), _xlpm._icon),
IFERROR(_xlpm._hyperlink,"")
)</f>
        <v/>
      </c>
      <c r="AD107" s="2441">
        <v>1</v>
      </c>
      <c r="AE107" s="2441">
        <v>1</v>
      </c>
      <c r="AF107" s="2441">
        <v>1</v>
      </c>
      <c r="AG107" s="2441">
        <v>1</v>
      </c>
      <c r="AH107" s="2441">
        <v>1</v>
      </c>
      <c r="AI107" s="2441">
        <v>1</v>
      </c>
      <c r="AJ107" s="2441">
        <v>1</v>
      </c>
      <c r="AK107" s="2441">
        <v>1</v>
      </c>
      <c r="AL107" s="2441">
        <v>1</v>
      </c>
      <c r="AM107" s="2441">
        <v>1</v>
      </c>
      <c r="AN107" s="2441">
        <v>1</v>
      </c>
      <c r="AO107" s="2441">
        <v>1</v>
      </c>
      <c r="AP107" s="2441">
        <v>1</v>
      </c>
      <c r="AQ107" s="2441">
        <v>1</v>
      </c>
      <c r="AR107" s="2441">
        <v>1</v>
      </c>
      <c r="AS107" s="2441">
        <v>1</v>
      </c>
      <c r="AT107" s="2441">
        <v>1</v>
      </c>
      <c r="AU107" s="2441">
        <v>1</v>
      </c>
      <c r="AV107" s="2441">
        <v>1</v>
      </c>
      <c r="AW107" s="2441">
        <v>1</v>
      </c>
      <c r="AX107" s="2441">
        <v>1</v>
      </c>
      <c r="AY107" s="2441">
        <v>1</v>
      </c>
      <c r="AZ107" s="2441">
        <v>1</v>
      </c>
      <c r="BA107" s="2441">
        <v>1</v>
      </c>
      <c r="BB107" s="2441">
        <v>1</v>
      </c>
      <c r="BC107" s="2441">
        <v>1</v>
      </c>
      <c r="BD107" s="2441">
        <v>1</v>
      </c>
      <c r="BE107" s="2441">
        <v>1</v>
      </c>
      <c r="BF107" s="2441">
        <v>1</v>
      </c>
      <c r="BG107" s="2441">
        <v>1</v>
      </c>
      <c r="BH107" s="2441">
        <v>1</v>
      </c>
      <c r="BI107" s="2441">
        <v>1</v>
      </c>
      <c r="BJ107" s="2441">
        <v>1</v>
      </c>
      <c r="BK107" s="2441">
        <v>1</v>
      </c>
      <c r="BL107" s="2441">
        <v>1</v>
      </c>
      <c r="BM107" s="2441">
        <v>1</v>
      </c>
      <c r="BN107" s="2441">
        <v>1</v>
      </c>
      <c r="BO107" s="2518"/>
      <c r="BP107" s="2518"/>
      <c r="BQ107" s="2518"/>
      <c r="BR107" s="2518"/>
      <c r="BS107" s="2518"/>
      <c r="BT107" s="2518"/>
      <c r="BU107" s="2518"/>
      <c r="BV107" s="2518"/>
      <c r="BW107" s="2518"/>
      <c r="BX107" s="2518"/>
      <c r="BY107" s="2518"/>
      <c r="BZ107" s="2518"/>
      <c r="CA107" s="34"/>
      <c r="CC107" s="33"/>
      <c r="CD107" s="1772" t="e" cm="1">
        <f t="array" aca="1" ref="CD107" ca="1">_xlfn.LET( _xlpm.CheckBlank, SUM(PL!$AD107:$BN107) = 0, IF(_xlpm.CheckBlank, "", SUM(_xlfn._xlws.FILTER(PL!$AD107:$BN107,(YEAR(PL!$AD$12:$BN$12)=PL!CD$12)*(array_timeline&lt;=PL!CD$11)))))</f>
        <v>#NAME?</v>
      </c>
      <c r="CE107" s="1772" t="e" cm="1">
        <f t="array" aca="1" ref="CE107" ca="1">_xlfn.LET( _xlpm.CheckBlank, SUM(PL!$AD107:$BN107) = 0, IF(_xlpm.CheckBlank, "", SUM(_xlfn._xlws.FILTER(PL!$AD107:$BN107,(YEAR(PL!$AD$12:$BN$12)=PL!CE$12)*(array_timeline&lt;=PL!CE$11)))))</f>
        <v>#NAME?</v>
      </c>
      <c r="CF107" s="3"/>
      <c r="CG107" s="1461" t="e" cm="1">
        <f t="array" aca="1" ref="CG107" ca="1">_xlfn.LET( _xlpm.CheckBlank, SUM(PL!$AD107:$BN107) =0, IF(_xlpm.CheckBlank, "", SUM(_xlfn._xlws.FILTER(PL!$AD107:$BN107,(YEAR(PL!$AD$12:$BN$12)=PL!CG$12)*(array_timeline&lt;=PL!CG$11)))))</f>
        <v>#NAME?</v>
      </c>
      <c r="CH107" s="1461" t="e" cm="1">
        <f t="array" aca="1" ref="CH107" ca="1">_xlfn.LET( _xlpm.CheckBlank, SUM(PL!$AD107:$BN107) =0, IF(_xlpm.CheckBlank, "", SUM(_xlfn._xlws.FILTER(PL!$AD107:$BN107,(YEAR(PL!$AD$12:$BN$12)=PL!CH$12)*(array_timeline&lt;=PL!CH$11)))))</f>
        <v>#NAME?</v>
      </c>
      <c r="CI107" s="3"/>
      <c r="CJ107" s="1461" cm="1">
        <f t="array" ref="CJ107">_xlfn.LET( _xlpm.CheckBlank, SUM(PL!$AD107:$BN107) = 0, IF(_xlpm.CheckBlank, "", SUM(_xlfn.TAKE(_xlfn.DROP(PL!$AD107:$BN107, ,-DATEDIFF(PL!CJ$11, val_asOfDate,"M")),1,-12))))</f>
        <v>12</v>
      </c>
      <c r="CK107" s="1461" cm="1">
        <f t="array" ref="CK107">_xlfn.LET( _xlpm.CheckBlank, SUM(PL!$AD107:$BN107) = 0, IF(_xlpm.CheckBlank, "", SUM(_xlfn.TAKE(_xlfn.DROP(PL!$AD107:$BN107, ,-DATEDIFF(PL!CK$11, val_asOfDate,"M")),1,-12))))</f>
        <v>12</v>
      </c>
      <c r="CL107" s="3"/>
      <c r="CM107" s="2357" cm="1">
        <f t="array" ref="CM107">IFBLANK(CM51,"")</f>
        <v>1</v>
      </c>
      <c r="CN107" s="2357" cm="1">
        <f t="array" ref="CN107">IFBLANK(CN51,"")</f>
        <v>1</v>
      </c>
      <c r="CO107" s="3"/>
      <c r="CP107" s="2357" cm="1">
        <f t="array" ref="CP107">IFBLANK(CP51,"")</f>
        <v>1</v>
      </c>
      <c r="CQ107" s="2357" cm="1">
        <f t="array" ref="CQ107">IFBLANK(CQ51,"")</f>
        <v>1</v>
      </c>
      <c r="CR107" s="34"/>
      <c r="CS107" s="2056"/>
      <c r="CT107" s="2447" t="e" cm="1">
        <f t="array" aca="1" ref="CT107" ca="1">IF(Y107="","",IF(ISNUMBER(SEARCH("Select",$Y107)),"",_xldudf_CX_PUSH($Y107,CX_ENTITY,C107,val_asOfDate)))</f>
        <v>#NAME?</v>
      </c>
      <c r="CU107" s="2447" t="e" cm="1">
        <f t="array" aca="1" ref="CU107" ca="1">IF(Y107="","",IF(ISNUMBER(SEARCH("Select",$Y107)),"",_xldudf_CX_PUSH($Y107,CX_ENTITY,C107,EOMONTH(val_asOfDate,1))))</f>
        <v>#NAME?</v>
      </c>
      <c r="CV107" s="2447" t="e" cm="1">
        <f t="array" aca="1" ref="CV107" ca="1">IF(Y107="","",IF(ISNUMBER(SEARCH("Select",$Y107)),"",_xldudf_CX_PUSH($Y107,CX_ENTITY,C107,EOMONTH(val_asOfDate,2))))</f>
        <v>#NAME?</v>
      </c>
      <c r="CW107" s="2447" t="e" cm="1">
        <f t="array" aca="1" ref="CW107" ca="1">IF(Y107="","",IF(ISNUMBER(SEARCH("Select",$Y107)),"",_xldudf_CX_PUSH($Y107,CX_ENTITY,C107,EOMONTH(val_asOfDate,3))))</f>
        <v>#NAME?</v>
      </c>
      <c r="CX107" s="2443"/>
      <c r="CY107" s="2444" t="str" cm="1">
        <f t="array" aca="1" ref="CY107" ca="1">IFERROR(IF(CM107*fxVal_normal=_PL!CM107,"",IF(OR($CM107="",$CM107=0, NOT(ISNUMBER($CM107)), ISERROR($CM107), $B107=""), "",
   IF($I107=1,
      IFBLANK(
         _xldudf_CX_PUSH($CM107*fxVal_normal, CX_ENTITY, $B107, $CM$11, $CM$14, $CM$19,),
         ""
      ),
      IF($I107=2,
         IFBLANK(
            _xldudf_CX_PUSH($CM107, CX_ENTITY, $B107, $CM$11, $CM$14, $CM$19,),
            ""
         ),
         IF($I107=3,
            "",
            IFBLANK(
               _xldudf_CX_PUSH($CM107, CX_ENTITY, $B107, $CM$11, $CM$14, $CM$19,),
               ""
            )
         )
      )
   )
)),"")</f>
        <v/>
      </c>
      <c r="CZ107" s="2444" t="str" cm="1">
        <f t="array" aca="1" ref="CZ107" ca="1">IFERROR(IF(CN107*fxVal_normal=_PL!CN107,"",IF(OR($CN107="",$CN107=0, NOT(ISNUMBER($CN107)), ISERROR($CN107), $B107=""), "",
   IF($I107=1,
      IFBLANK(
         _xldudf_CX_PUSH($CN107*fxVal_normal, CX_ENTITY, $B107, $CN$11, $CN$14, $CN$19,),
         ""
      ),
      IF($I107=2,
         IFBLANK(
            _xldudf_CX_PUSH($CN107, CX_ENTITY, $B107, $CN$11, $CN$14, $CN$19,),
            ""
         ),
         IF($I107=3,
            "",
            IFBLANK(
               _xldudf_CX_PUSH($CN107, CX_ENTITY, $B107, $CN$11, $CN$14, $CN$19,),
               ""
            )
         )
      )
   )
)),"")</f>
        <v/>
      </c>
      <c r="DA107" s="2444" t="str" cm="1">
        <f t="array" aca="1" ref="DA107" ca="1">IFERROR(IF(CP107*fxVal_normal=_PL!CP107,"",IF(OR($CP107="",$CP107=0, NOT(ISNUMBER($CP107)), ISERROR($CP107), $B107=""), "",
   IF($I107=1,
      IFBLANK(
         _xldudf_CX_PUSH($CP107*fxVal_normal, CX_ENTITY, $B107, $CP$11, $CP$14, $CP$19,),
         ""
      ),
      IF($I107=2,
         IFBLANK(
            _xldudf_CX_PUSH($CP107, CX_ENTITY, $B107, $CP$11, $CP$14, $CP$19,),
            ""
         ),
         IF($I107=3,
            "",
            IFBLANK(
               _xldudf_CX_PUSH($CP107, CX_ENTITY, $B107, $CP$11, $CP$14, $CP$19,),
               ""
            )
         )
      )
   )
)),"")</f>
        <v/>
      </c>
      <c r="DB107" s="2444" t="str" cm="1">
        <f t="array" aca="1" ref="DB107" ca="1">IFERROR(IF(CQ107*fxVal_normal=_PL!CQ107,"",IF(OR($CQ107="", $CQ107=0, NOT(ISNUMBER($CQ107)), ISERROR($CQ107), $B107=""), "",
   IF($I107=1,
      IFBLANK(
         _xldudf_CX_PUSH($CQ107*fxVal_normal, CX_ENTITY, $B107, $CQ$11, $CQ$14, $CQ$19,),
         ""
      ),
      IF($I107=2,
         IFBLANK(
            _xldudf_CX_PUSH($CQ107, CX_ENTITY, $B107, $CQ$11, $CQ$14, $CQ$19,),
            ""
         ),
         IF($I107=3,
            "",
            IFBLANK(
               _xldudf_CX_PUSH($CQ107, CX_ENTITY, $B107, $CQ$11, $CQ$14, $CQ$19,),
               ""
            )
         )
      )
   ))
),"")</f>
        <v/>
      </c>
      <c r="DC107" s="2443"/>
      <c r="DD107" s="2445" t="str" cm="1">
        <f t="array" aca="1" ref="DD107" ca="1">IFERROR(IF(AD107*fxVal_normal=_PL!AD107,"",IF(OR(AD107="", NOT(ISNUMBER(AD107)), ISERROR(AD107), $B107=""), "",
   IF($I107=1,
      IFBLANK(
         _xldudf_CX_PUSH(AD107*fxVal_normal, CX_ENTITY, $B107, AD$11, AD$14, AD$75,),
         ""
      ),
      IF($I107=2,
         IFBLANK(
            _xldudf_CX_PUSH(AD107, CX_ENTITY, $B107, AD$11, AD$14, AD$75,),
            ""
         ),
         IF($I107=3,
            "",
            IFBLANK(
               _xldudf_CX_PUSH(AD107, CX_ENTITY, $B107, AD$11, AD$14, AD$75,),
               ""
            )
         )
      )
   )
)),"")</f>
        <v/>
      </c>
      <c r="DE107" s="2445" t="str" cm="1">
        <f t="array" aca="1" ref="DE107" ca="1">IFERROR(IF(AE107*fxVal_normal=_PL!AE107,"",IF(OR(AE107="", NOT(ISNUMBER(AE107)), ISERROR(AE107), $B107=""), "",
   IF($I107=1,
      IFBLANK(
         _xldudf_CX_PUSH(AE107*fxVal_normal, CX_ENTITY, $B107, AE$11, AE$14, AE$75,),
         ""
      ),
      IF($I107=2,
         IFBLANK(
            _xldudf_CX_PUSH(AE107, CX_ENTITY, $B107, AE$11, AE$14, AE$75,),
            ""
         ),
         IF($I107=3,
            "",
            IFBLANK(
               _xldudf_CX_PUSH(AE107, CX_ENTITY, $B107, AE$11, AE$14, AE$75,),
               ""
            )
         )
      )
   )
)),"")</f>
        <v/>
      </c>
      <c r="DF107" s="2445" t="str" cm="1">
        <f t="array" aca="1" ref="DF107" ca="1">IFERROR(IF(AF107*fxVal_normal=_PL!AF107,"",IF(OR(AF107="", NOT(ISNUMBER(AF107)), ISERROR(AF107), $B107=""), "",
   IF($I107=1,
      IFBLANK(
         _xldudf_CX_PUSH(AF107*fxVal_normal, CX_ENTITY, $B107, AF$11, AF$14, AF$75,),
         ""
      ),
      IF($I107=2,
         IFBLANK(
            _xldudf_CX_PUSH(AF107, CX_ENTITY, $B107, AF$11, AF$14, AF$75,),
            ""
         ),
         IF($I107=3,
            "",
            IFBLANK(
               _xldudf_CX_PUSH(AF107, CX_ENTITY, $B107, AF$11, AF$14, AF$75,),
               ""
            )
         )
      )
   )
)),"")</f>
        <v/>
      </c>
      <c r="DG107" s="2445" t="str" cm="1">
        <f t="array" aca="1" ref="DG107" ca="1">IFERROR(IF(AG107*fxVal_normal=_PL!AG107,"",IF(OR(AG107="", NOT(ISNUMBER(AG107)), ISERROR(AG107), $B107=""), "",
   IF($I107=1,
      IFBLANK(
         _xldudf_CX_PUSH(AG107*fxVal_normal, CX_ENTITY, $B107, AG$11, AG$14, AG$75,),
         ""
      ),
      IF($I107=2,
         IFBLANK(
            _xldudf_CX_PUSH(AG107, CX_ENTITY, $B107, AG$11, AG$14, AG$75,),
            ""
         ),
         IF($I107=3,
            "",
            IFBLANK(
               _xldudf_CX_PUSH(AG107, CX_ENTITY, $B107, AG$11, AG$14, AG$75,),
               ""
            )
         )
      )
   )
)),"")</f>
        <v/>
      </c>
      <c r="DH107" s="2445" t="str" cm="1">
        <f t="array" aca="1" ref="DH107" ca="1">IFERROR(IF(AH107*fxVal_normal=_PL!AH107,"",IF(OR(AH107="", NOT(ISNUMBER(AH107)), ISERROR(AH107), $B107=""), "",
   IF($I107=1,
      IFBLANK(
         _xldudf_CX_PUSH(AH107*fxVal_normal, CX_ENTITY, $B107, AH$11, AH$14, AH$75,),
         ""
      ),
      IF($I107=2,
         IFBLANK(
            _xldudf_CX_PUSH(AH107, CX_ENTITY, $B107, AH$11, AH$14, AH$75,),
            ""
         ),
         IF($I107=3,
            "",
            IFBLANK(
               _xldudf_CX_PUSH(AH107, CX_ENTITY, $B107, AH$11, AH$14, AH$75,),
               ""
            )
         )
      )
   )
)),"")</f>
        <v/>
      </c>
      <c r="DI107" s="2445" t="str" cm="1">
        <f t="array" aca="1" ref="DI107" ca="1">IFERROR(IF(AI107*fxVal_normal=_PL!AI107,"",IF(OR(AI107="", NOT(ISNUMBER(AI107)), ISERROR(AI107), $B107=""), "",
   IF($I107=1,
      IFBLANK(
         _xldudf_CX_PUSH(AI107*fxVal_normal, CX_ENTITY, $B107, AI$11, AI$14, AI$75,),
         ""
      ),
      IF($I107=2,
         IFBLANK(
            _xldudf_CX_PUSH(AI107, CX_ENTITY, $B107, AI$11, AI$14, AI$75,),
            ""
         ),
         IF($I107=3,
            "",
            IFBLANK(
               _xldudf_CX_PUSH(AI107, CX_ENTITY, $B107, AI$11, AI$14, AI$75,),
               ""
            )
         )
      )
   )
)),"")</f>
        <v/>
      </c>
      <c r="DJ107" s="2445" t="str" cm="1">
        <f t="array" aca="1" ref="DJ107" ca="1">IFERROR(IF(AJ107*fxVal_normal=_PL!AJ107,"",IF(OR(AJ107="", NOT(ISNUMBER(AJ107)), ISERROR(AJ107), $B107=""), "",
   IF($I107=1,
      IFBLANK(
         _xldudf_CX_PUSH(AJ107*fxVal_normal, CX_ENTITY, $B107, AJ$11, AJ$14, AJ$75,),
         ""
      ),
      IF($I107=2,
         IFBLANK(
            _xldudf_CX_PUSH(AJ107, CX_ENTITY, $B107, AJ$11, AJ$14, AJ$75,),
            ""
         ),
         IF($I107=3,
            "",
            IFBLANK(
               _xldudf_CX_PUSH(AJ107, CX_ENTITY, $B107, AJ$11, AJ$14, AJ$75,),
               ""
            )
         )
      )
   )
)),"")</f>
        <v/>
      </c>
      <c r="DK107" s="2445" t="str" cm="1">
        <f t="array" aca="1" ref="DK107" ca="1">IFERROR(IF(AK107*fxVal_normal=_PL!AK107,"",IF(OR(AK107="", NOT(ISNUMBER(AK107)), ISERROR(AK107), $B107=""), "",
   IF($I107=1,
      IFBLANK(
         _xldudf_CX_PUSH(AK107*fxVal_normal, CX_ENTITY, $B107, AK$11, AK$14, AK$75,),
         ""
      ),
      IF($I107=2,
         IFBLANK(
            _xldudf_CX_PUSH(AK107, CX_ENTITY, $B107, AK$11, AK$14, AK$75,),
            ""
         ),
         IF($I107=3,
            "",
            IFBLANK(
               _xldudf_CX_PUSH(AK107, CX_ENTITY, $B107, AK$11, AK$14, AK$75,),
               ""
            )
         )
      )
   )
)),"")</f>
        <v/>
      </c>
      <c r="DL107" s="2445" t="str" cm="1">
        <f t="array" aca="1" ref="DL107" ca="1">IFERROR(IF(AL107*fxVal_normal=_PL!AL107,"",IF(OR(AL107="", NOT(ISNUMBER(AL107)), ISERROR(AL107), $B107=""), "",
   IF($I107=1,
      IFBLANK(
         _xldudf_CX_PUSH(AL107*fxVal_normal, CX_ENTITY, $B107, AL$11, AL$14, AL$75,),
         ""
      ),
      IF($I107=2,
         IFBLANK(
            _xldudf_CX_PUSH(AL107, CX_ENTITY, $B107, AL$11, AL$14, AL$75,),
            ""
         ),
         IF($I107=3,
            "",
            IFBLANK(
               _xldudf_CX_PUSH(AL107, CX_ENTITY, $B107, AL$11, AL$14, AL$75,),
               ""
            )
         )
      )
   )
)),"")</f>
        <v/>
      </c>
      <c r="DM107" s="2445" t="str" cm="1">
        <f t="array" aca="1" ref="DM107" ca="1">IFERROR(IF(AM107*fxVal_normal=_PL!AM107,"",IF(OR(AM107="", NOT(ISNUMBER(AM107)), ISERROR(AM107), $B107=""), "",
   IF($I107=1,
      IFBLANK(
         _xldudf_CX_PUSH(AM107*fxVal_normal, CX_ENTITY, $B107, AM$11, AM$14, AM$75,),
         ""
      ),
      IF($I107=2,
         IFBLANK(
            _xldudf_CX_PUSH(AM107, CX_ENTITY, $B107, AM$11, AM$14, AM$75,),
            ""
         ),
         IF($I107=3,
            "",
            IFBLANK(
               _xldudf_CX_PUSH(AM107, CX_ENTITY, $B107, AM$11, AM$14, AM$75,),
               ""
            )
         )
      )
   )
)),"")</f>
        <v/>
      </c>
      <c r="DN107" s="2445" t="str" cm="1">
        <f t="array" aca="1" ref="DN107" ca="1">IFERROR(IF(AN107*fxVal_normal=_PL!AN107,"",IF(OR(AN107="", NOT(ISNUMBER(AN107)), ISERROR(AN107), $B107=""), "",
   IF($I107=1,
      IFBLANK(
         _xldudf_CX_PUSH(AN107*fxVal_normal, CX_ENTITY, $B107, AN$11, AN$14, AN$75,),
         ""
      ),
      IF($I107=2,
         IFBLANK(
            _xldudf_CX_PUSH(AN107, CX_ENTITY, $B107, AN$11, AN$14, AN$75,),
            ""
         ),
         IF($I107=3,
            "",
            IFBLANK(
               _xldudf_CX_PUSH(AN107, CX_ENTITY, $B107, AN$11, AN$14, AN$75,),
               ""
            )
         )
      )
   )
)),"")</f>
        <v/>
      </c>
      <c r="DO107" s="2445" t="str" cm="1">
        <f t="array" aca="1" ref="DO107" ca="1">IFERROR(IF(AO107*fxVal_normal=_PL!AO107,"",IF(OR(AO107="", NOT(ISNUMBER(AO107)), ISERROR(AO107), $B107=""), "",
   IF($I107=1,
      IFBLANK(
         _xldudf_CX_PUSH(AO107*fxVal_normal, CX_ENTITY, $B107, AO$11, AO$14, AO$75,),
         ""
      ),
      IF($I107=2,
         IFBLANK(
            _xldudf_CX_PUSH(AO107, CX_ENTITY, $B107, AO$11, AO$14, AO$75,),
            ""
         ),
         IF($I107=3,
            "",
            IFBLANK(
               _xldudf_CX_PUSH(AO107, CX_ENTITY, $B107, AO$11, AO$14, AO$75,),
               ""
            )
         )
      )
   )
)),"")</f>
        <v/>
      </c>
      <c r="DP107" s="2445" t="str" cm="1">
        <f t="array" aca="1" ref="DP107" ca="1">IFERROR(IF(AP107*fxVal_normal=_PL!AP107,"",IF(OR(AP107="", NOT(ISNUMBER(AP107)), ISERROR(AP107), $B107=""), "",
   IF($I107=1,
      IFBLANK(
         _xldudf_CX_PUSH(AP107*fxVal_normal, CX_ENTITY, $B107, AP$11, AP$14, AP$75,),
         ""
      ),
      IF($I107=2,
         IFBLANK(
            _xldudf_CX_PUSH(AP107, CX_ENTITY, $B107, AP$11, AP$14, AP$75,),
            ""
         ),
         IF($I107=3,
            "",
            IFBLANK(
               _xldudf_CX_PUSH(AP107, CX_ENTITY, $B107, AP$11, AP$14, AP$75,),
               ""
            )
         )
      )
   )
)),"")</f>
        <v/>
      </c>
      <c r="DQ107" s="2445" t="str" cm="1">
        <f t="array" aca="1" ref="DQ107" ca="1">IFERROR(IF(AQ107*fxVal_normal=_PL!AQ107,"",IF(OR(AQ107="", NOT(ISNUMBER(AQ107)), ISERROR(AQ107), $B107=""), "",
   IF($I107=1,
      IFBLANK(
         _xldudf_CX_PUSH(AQ107*fxVal_normal, CX_ENTITY, $B107, AQ$11, AQ$14, AQ$75,),
         ""
      ),
      IF($I107=2,
         IFBLANK(
            _xldudf_CX_PUSH(AQ107, CX_ENTITY, $B107, AQ$11, AQ$14, AQ$75,),
            ""
         ),
         IF($I107=3,
            "",
            IFBLANK(
               _xldudf_CX_PUSH(AQ107, CX_ENTITY, $B107, AQ$11, AQ$14, AQ$75,),
               ""
            )
         )
      )
   )
)),"")</f>
        <v/>
      </c>
      <c r="DR107" s="2445" t="str" cm="1">
        <f t="array" aca="1" ref="DR107" ca="1">IFERROR(IF(AR107*fxVal_normal=_PL!AR107,"",IF(OR(AR107="", NOT(ISNUMBER(AR107)), ISERROR(AR107), $B107=""), "",
   IF($I107=1,
      IFBLANK(
         _xldudf_CX_PUSH(AR107*fxVal_normal, CX_ENTITY, $B107, AR$11, AR$14, AR$75,),
         ""
      ),
      IF($I107=2,
         IFBLANK(
            _xldudf_CX_PUSH(AR107, CX_ENTITY, $B107, AR$11, AR$14, AR$75,),
            ""
         ),
         IF($I107=3,
            "",
            IFBLANK(
               _xldudf_CX_PUSH(AR107, CX_ENTITY, $B107, AR$11, AR$14, AR$75,),
               ""
            )
         )
      )
   )
)),"")</f>
        <v/>
      </c>
      <c r="DS107" s="2445" t="str" cm="1">
        <f t="array" aca="1" ref="DS107" ca="1">IFERROR(IF(AS107*fxVal_normal=_PL!AS107,"",IF(OR(AS107="", NOT(ISNUMBER(AS107)), ISERROR(AS107), $B107=""), "",
   IF($I107=1,
      IFBLANK(
         _xldudf_CX_PUSH(AS107*fxVal_normal, CX_ENTITY, $B107, AS$11, AS$14, AS$75,),
         ""
      ),
      IF($I107=2,
         IFBLANK(
            _xldudf_CX_PUSH(AS107, CX_ENTITY, $B107, AS$11, AS$14, AS$75,),
            ""
         ),
         IF($I107=3,
            "",
            IFBLANK(
               _xldudf_CX_PUSH(AS107, CX_ENTITY, $B107, AS$11, AS$14, AS$75,),
               ""
            )
         )
      )
   )
)),"")</f>
        <v/>
      </c>
      <c r="DT107" s="2445" t="str" cm="1">
        <f t="array" aca="1" ref="DT107" ca="1">IFERROR(IF(AT107*fxVal_normal=_PL!AT107,"",IF(OR(AT107="", NOT(ISNUMBER(AT107)), ISERROR(AT107), $B107=""), "",
   IF($I107=1,
      IFBLANK(
         _xldudf_CX_PUSH(AT107*fxVal_normal, CX_ENTITY, $B107, AT$11, AT$14, AT$75,),
         ""
      ),
      IF($I107=2,
         IFBLANK(
            _xldudf_CX_PUSH(AT107, CX_ENTITY, $B107, AT$11, AT$14, AT$75,),
            ""
         ),
         IF($I107=3,
            "",
            IFBLANK(
               _xldudf_CX_PUSH(AT107, CX_ENTITY, $B107, AT$11, AT$14, AT$75,),
               ""
            )
         )
      )
   )
)),"")</f>
        <v/>
      </c>
      <c r="DU107" s="2445" t="str" cm="1">
        <f t="array" aca="1" ref="DU107" ca="1">IFERROR(IF(AU107*fxVal_normal=_PL!AU107,"",IF(OR(AU107="", NOT(ISNUMBER(AU107)), ISERROR(AU107), $B107=""), "",
   IF($I107=1,
      IFBLANK(
         _xldudf_CX_PUSH(AU107*fxVal_normal, CX_ENTITY, $B107, AU$11, AU$14, AU$75,),
         ""
      ),
      IF($I107=2,
         IFBLANK(
            _xldudf_CX_PUSH(AU107, CX_ENTITY, $B107, AU$11, AU$14, AU$75,),
            ""
         ),
         IF($I107=3,
            "",
            IFBLANK(
               _xldudf_CX_PUSH(AU107, CX_ENTITY, $B107, AU$11, AU$14, AU$75,),
               ""
            )
         )
      )
   )
)),"")</f>
        <v/>
      </c>
      <c r="DV107" s="2445" t="str" cm="1">
        <f t="array" aca="1" ref="DV107" ca="1">IFERROR(IF(AV107*fxVal_normal=_PL!AV107,"",IF(OR(AV107="", NOT(ISNUMBER(AV107)), ISERROR(AV107), $B107=""), "",
   IF($I107=1,
      IFBLANK(
         _xldudf_CX_PUSH(AV107*fxVal_normal, CX_ENTITY, $B107, AV$11, AV$14, AV$75,),
         ""
      ),
      IF($I107=2,
         IFBLANK(
            _xldudf_CX_PUSH(AV107, CX_ENTITY, $B107, AV$11, AV$14, AV$75,),
            ""
         ),
         IF($I107=3,
            "",
            IFBLANK(
               _xldudf_CX_PUSH(AV107, CX_ENTITY, $B107, AV$11, AV$14, AV$75,),
               ""
            )
         )
      )
   )
)),"")</f>
        <v/>
      </c>
      <c r="DW107" s="2445" t="str" cm="1">
        <f t="array" aca="1" ref="DW107" ca="1">IFERROR(IF(AW107*fxVal_normal=_PL!AW107,"",IF(OR(AW107="", NOT(ISNUMBER(AW107)), ISERROR(AW107), $B107=""), "",
   IF($I107=1,
      IFBLANK(
         _xldudf_CX_PUSH(AW107*fxVal_normal, CX_ENTITY, $B107, AW$11, AW$14, AW$75,),
         ""
      ),
      IF($I107=2,
         IFBLANK(
            _xldudf_CX_PUSH(AW107, CX_ENTITY, $B107, AW$11, AW$14, AW$75,),
            ""
         ),
         IF($I107=3,
            "",
            IFBLANK(
               _xldudf_CX_PUSH(AW107, CX_ENTITY, $B107, AW$11, AW$14, AW$75,),
               ""
            )
         )
      )
   )
)),"")</f>
        <v/>
      </c>
      <c r="DX107" s="2445" t="str" cm="1">
        <f t="array" aca="1" ref="DX107" ca="1">IFERROR(IF(AX107*fxVal_normal=_PL!AX107,"",IF(OR(AX107="", NOT(ISNUMBER(AX107)), ISERROR(AX107), $B107=""), "",
   IF($I107=1,
      IFBLANK(
         _xldudf_CX_PUSH(AX107*fxVal_normal, CX_ENTITY, $B107, AX$11, AX$14, AX$75,),
         ""
      ),
      IF($I107=2,
         IFBLANK(
            _xldudf_CX_PUSH(AX107, CX_ENTITY, $B107, AX$11, AX$14, AX$75,),
            ""
         ),
         IF($I107=3,
            "",
            IFBLANK(
               _xldudf_CX_PUSH(AX107, CX_ENTITY, $B107, AX$11, AX$14, AX$75,),
               ""
            )
         )
      )
   )
)),"")</f>
        <v/>
      </c>
      <c r="DY107" s="2445" t="str" cm="1">
        <f t="array" aca="1" ref="DY107" ca="1">IFERROR(IF(AY107*fxVal_normal=_PL!AY107,"",IF(OR(AY107="", NOT(ISNUMBER(AY107)), ISERROR(AY107), $B107=""), "",
   IF($I107=1,
      IFBLANK(
         _xldudf_CX_PUSH(AY107*fxVal_normal, CX_ENTITY, $B107, AY$11, AY$14, AY$75,),
         ""
      ),
      IF($I107=2,
         IFBLANK(
            _xldudf_CX_PUSH(AY107, CX_ENTITY, $B107, AY$11, AY$14, AY$75,),
            ""
         ),
         IF($I107=3,
            "",
            IFBLANK(
               _xldudf_CX_PUSH(AY107, CX_ENTITY, $B107, AY$11, AY$14, AY$75,),
               ""
            )
         )
      )
   )
)),"")</f>
        <v/>
      </c>
      <c r="DZ107" s="2445" t="str" cm="1">
        <f t="array" aca="1" ref="DZ107" ca="1">IFERROR(IF(AZ107*fxVal_normal=_PL!AZ107,"",IF(OR(AZ107="", NOT(ISNUMBER(AZ107)), ISERROR(AZ107), $B107=""), "",
   IF($I107=1,
      IFBLANK(
         _xldudf_CX_PUSH(AZ107*fxVal_normal, CX_ENTITY, $B107, AZ$11, AZ$14, AZ$75,),
         ""
      ),
      IF($I107=2,
         IFBLANK(
            _xldudf_CX_PUSH(AZ107, CX_ENTITY, $B107, AZ$11, AZ$14, AZ$75,),
            ""
         ),
         IF($I107=3,
            "",
            IFBLANK(
               _xldudf_CX_PUSH(AZ107, CX_ENTITY, $B107, AZ$11, AZ$14, AZ$75,),
               ""
            )
         )
      )
   )
)),"")</f>
        <v/>
      </c>
      <c r="EA107" s="2445" t="str" cm="1">
        <f t="array" aca="1" ref="EA107" ca="1">IFERROR(IF(BA107*fxVal_normal=_PL!BA107,"",IF(OR(BA107="", NOT(ISNUMBER(BA107)), ISERROR(BA107), $B107=""), "",
   IF($I107=1,
      IFBLANK(
         _xldudf_CX_PUSH(BA107*fxVal_normal, CX_ENTITY, $B107, BA$11, BA$14, BA$75,),
         ""
      ),
      IF($I107=2,
         IFBLANK(
            _xldudf_CX_PUSH(BA107, CX_ENTITY, $B107, BA$11, BA$14, BA$75,),
            ""
         ),
         IF($I107=3,
            "",
            IFBLANK(
               _xldudf_CX_PUSH(BA107, CX_ENTITY, $B107, BA$11, BA$14, BA$75,),
               ""
            )
         )
      )
   )
)),"")</f>
        <v/>
      </c>
      <c r="EB107" s="2445" t="str" cm="1">
        <f t="array" aca="1" ref="EB107" ca="1">IFERROR(IF(BB107*fxVal_normal=_PL!BB107,"",IF(OR(BB107="", NOT(ISNUMBER(BB107)), ISERROR(BB107), $B107=""), "",
   IF($I107=1,
      IFBLANK(
         _xldudf_CX_PUSH(BB107*fxVal_normal, CX_ENTITY, $B107, BB$11, BB$14, BB$75,),
         ""
      ),
      IF($I107=2,
         IFBLANK(
            _xldudf_CX_PUSH(BB107, CX_ENTITY, $B107, BB$11, BB$14, BB$75,),
            ""
         ),
         IF($I107=3,
            "",
            IFBLANK(
               _xldudf_CX_PUSH(BB107, CX_ENTITY, $B107, BB$11, BB$14, BB$75,),
               ""
            )
         )
      )
   )
)),"")</f>
        <v/>
      </c>
      <c r="EC107" s="2445" t="str" cm="1">
        <f t="array" aca="1" ref="EC107" ca="1">IFERROR(IF(BC107*fxVal_normal=_PL!BC107,"",IF(OR(BC107="", NOT(ISNUMBER(BC107)), ISERROR(BC107), $B107=""), "",
   IF($I107=1,
      IFBLANK(
         _xldudf_CX_PUSH(BC107*fxVal_normal, CX_ENTITY, $B107, BC$11, BC$14, BC$75,),
         ""
      ),
      IF($I107=2,
         IFBLANK(
            _xldudf_CX_PUSH(BC107, CX_ENTITY, $B107, BC$11, BC$14, BC$75,),
            ""
         ),
         IF($I107=3,
            "",
            IFBLANK(
               _xldudf_CX_PUSH(BC107, CX_ENTITY, $B107, BC$11, BC$14, BC$75,),
               ""
            )
         )
      )
   )
)),"")</f>
        <v/>
      </c>
      <c r="ED107" s="2445" t="str" cm="1">
        <f t="array" aca="1" ref="ED107" ca="1">IFERROR(IF(BD107*fxVal_normal=_PL!BD107,"",IF(OR(BD107="", NOT(ISNUMBER(BD107)), ISERROR(BD107), $B107=""), "",
   IF($I107=1,
      IFBLANK(
         _xldudf_CX_PUSH(BD107*fxVal_normal, CX_ENTITY, $B107, BD$11, BD$14, BD$75,),
         ""
      ),
      IF($I107=2,
         IFBLANK(
            _xldudf_CX_PUSH(BD107, CX_ENTITY, $B107, BD$11, BD$14, BD$75,),
            ""
         ),
         IF($I107=3,
            "",
            IFBLANK(
               _xldudf_CX_PUSH(BD107, CX_ENTITY, $B107, BD$11, BD$14, BD$75,),
               ""
            )
         )
      )
   )
)),"")</f>
        <v/>
      </c>
      <c r="EE107" s="2445" t="str" cm="1">
        <f t="array" aca="1" ref="EE107" ca="1">IFERROR(IF(BE107*fxVal_normal=_PL!BE107,"",IF(OR(BE107="", NOT(ISNUMBER(BE107)), ISERROR(BE107), $B107=""), "",
   IF($I107=1,
      IFBLANK(
         _xldudf_CX_PUSH(BE107*fxVal_normal, CX_ENTITY, $B107, BE$11, BE$14, BE$75,),
         ""
      ),
      IF($I107=2,
         IFBLANK(
            _xldudf_CX_PUSH(BE107, CX_ENTITY, $B107, BE$11, BE$14, BE$75,),
            ""
         ),
         IF($I107=3,
            "",
            IFBLANK(
               _xldudf_CX_PUSH(BE107, CX_ENTITY, $B107, BE$11, BE$14, BE$75,),
               ""
            )
         )
      )
   )
)),"")</f>
        <v/>
      </c>
      <c r="EF107" s="2445" t="str" cm="1">
        <f t="array" aca="1" ref="EF107" ca="1">IFERROR(IF(BF107*fxVal_normal=_PL!BF107,"",IF(OR(BF107="", NOT(ISNUMBER(BF107)), ISERROR(BF107), $B107=""), "",
   IF($I107=1,
      IFBLANK(
         _xldudf_CX_PUSH(BF107*fxVal_normal, CX_ENTITY, $B107, BF$11, BF$14, BF$75,),
         ""
      ),
      IF($I107=2,
         IFBLANK(
            _xldudf_CX_PUSH(BF107, CX_ENTITY, $B107, BF$11, BF$14, BF$75,),
            ""
         ),
         IF($I107=3,
            "",
            IFBLANK(
               _xldudf_CX_PUSH(BF107, CX_ENTITY, $B107, BF$11, BF$14, BF$75,),
               ""
            )
         )
      )
   )
)),"")</f>
        <v/>
      </c>
      <c r="EG107" s="2445" t="str" cm="1">
        <f t="array" aca="1" ref="EG107" ca="1">IFERROR(IF(BG107*fxVal_normal=_PL!BG107,"",IF(OR(BG107="", NOT(ISNUMBER(BG107)), ISERROR(BG107), $B107=""), "",
   IF($I107=1,
      IFBLANK(
         _xldudf_CX_PUSH(BG107*fxVal_normal, CX_ENTITY, $B107, BG$11, BG$14, BG$75,),
         ""
      ),
      IF($I107=2,
         IFBLANK(
            _xldudf_CX_PUSH(BG107, CX_ENTITY, $B107, BG$11, BG$14, BG$75,),
            ""
         ),
         IF($I107=3,
            "",
            IFBLANK(
               _xldudf_CX_PUSH(BG107, CX_ENTITY, $B107, BG$11, BG$14, BG$75,),
               ""
            )
         )
      )
   )
)),"")</f>
        <v/>
      </c>
      <c r="EH107" s="2445" t="str" cm="1">
        <f t="array" aca="1" ref="EH107" ca="1">IFERROR(IF(BH107*fxVal_normal=_PL!BH107,"",IF(OR(BH107="", NOT(ISNUMBER(BH107)), ISERROR(BH107), $B107=""), "",
   IF($I107=1,
      IFBLANK(
         _xldudf_CX_PUSH(BH107*fxVal_normal, CX_ENTITY, $B107, BH$11, BH$14, BH$75,),
         ""
      ),
      IF($I107=2,
         IFBLANK(
            _xldudf_CX_PUSH(BH107, CX_ENTITY, $B107, BH$11, BH$14, BH$75,),
            ""
         ),
         IF($I107=3,
            "",
            IFBLANK(
               _xldudf_CX_PUSH(BH107, CX_ENTITY, $B107, BH$11, BH$14, BH$75,),
               ""
            )
         )
      )
   )
)),"")</f>
        <v/>
      </c>
      <c r="EI107" s="2445" t="str" cm="1">
        <f t="array" aca="1" ref="EI107" ca="1">IFERROR(IF(BI107*fxVal_normal=_PL!BI107,"",IF(OR(BI107="", NOT(ISNUMBER(BI107)), ISERROR(BI107), $B107=""), "",
   IF($I107=1,
      IFBLANK(
         _xldudf_CX_PUSH(BI107*fxVal_normal, CX_ENTITY, $B107, BI$11, BI$14, BI$75,),
         ""
      ),
      IF($I107=2,
         IFBLANK(
            _xldudf_CX_PUSH(BI107, CX_ENTITY, $B107, BI$11, BI$14, BI$75,),
            ""
         ),
         IF($I107=3,
            "",
            IFBLANK(
               _xldudf_CX_PUSH(BI107, CX_ENTITY, $B107, BI$11, BI$14, BI$75,),
               ""
            )
         )
      )
   )
)),"")</f>
        <v/>
      </c>
      <c r="EJ107" s="2445" t="str" cm="1">
        <f t="array" aca="1" ref="EJ107" ca="1">IFERROR(IF(BJ107*fxVal_normal=_PL!BJ107,"",IF(OR(BJ107="", NOT(ISNUMBER(BJ107)), ISERROR(BJ107), $B107=""), "",
   IF($I107=1,
      IFBLANK(
         _xldudf_CX_PUSH(BJ107*fxVal_normal, CX_ENTITY, $B107, BJ$11, BJ$14, BJ$75,),
         ""
      ),
      IF($I107=2,
         IFBLANK(
            _xldudf_CX_PUSH(BJ107, CX_ENTITY, $B107, BJ$11, BJ$14, BJ$75,),
            ""
         ),
         IF($I107=3,
            "",
            IFBLANK(
               _xldudf_CX_PUSH(BJ107, CX_ENTITY, $B107, BJ$11, BJ$14, BJ$75,),
               ""
            )
         )
      )
   )
)),"")</f>
        <v/>
      </c>
      <c r="EK107" s="2445" t="str" cm="1">
        <f t="array" aca="1" ref="EK107" ca="1">IFERROR(IF(BK107*fxVal_normal=_PL!BK107,"",IF(OR(BK107="", NOT(ISNUMBER(BK107)), ISERROR(BK107), $B107=""), "",
   IF($I107=1,
      IFBLANK(
         _xldudf_CX_PUSH(BK107*fxVal_normal, CX_ENTITY, $B107, BK$11, BK$14, BK$75,),
         ""
      ),
      IF($I107=2,
         IFBLANK(
            _xldudf_CX_PUSH(BK107, CX_ENTITY, $B107, BK$11, BK$14, BK$75,),
            ""
         ),
         IF($I107=3,
            "",
            IFBLANK(
               _xldudf_CX_PUSH(BK107, CX_ENTITY, $B107, BK$11, BK$14, BK$75,),
               ""
            )
         )
      )
   )
)),"")</f>
        <v/>
      </c>
      <c r="EL107" s="2445" t="str" cm="1">
        <f t="array" aca="1" ref="EL107" ca="1">IFERROR(IF(BL107*fxVal_normal=_PL!BL107,"",IF(OR(BL107="", NOT(ISNUMBER(BL107)), ISERROR(BL107), $B107=""), "",
   IF($I107=1,
      IFBLANK(
         _xldudf_CX_PUSH(BL107*fxVal_normal, CX_ENTITY, $B107, BL$11, BL$14, BL$75,),
         ""
      ),
      IF($I107=2,
         IFBLANK(
            _xldudf_CX_PUSH(BL107, CX_ENTITY, $B107, BL$11, BL$14, BL$75,),
            ""
         ),
         IF($I107=3,
            "",
            IFBLANK(
               _xldudf_CX_PUSH(BL107, CX_ENTITY, $B107, BL$11, BL$14, BL$75,),
               ""
            )
         )
      )
   )
)),"")</f>
        <v/>
      </c>
      <c r="EM107" s="2445" t="str" cm="1">
        <f t="array" aca="1" ref="EM107" ca="1">IFERROR(IF(BM107*fxVal_normal=_PL!BM107,"",IF(OR(BM107="", NOT(ISNUMBER(BM107)), ISERROR(BM107), $B107=""), "",
   IF($I107=1,
      IFBLANK(
         _xldudf_CX_PUSH(BM107*fxVal_normal, CX_ENTITY, $B107, BM$11, BM$14, BM$75,),
         ""
      ),
      IF($I107=2,
         IFBLANK(
            _xldudf_CX_PUSH(BM107, CX_ENTITY, $B107, BM$11, BM$14, BM$75,),
            ""
         ),
         IF($I107=3,
            "",
            IFBLANK(
               _xldudf_CX_PUSH(BM107, CX_ENTITY, $B107, BM$11, BM$14, BM$75,),
               ""
            )
         )
      )
   )
)),"")</f>
        <v/>
      </c>
      <c r="EN107" s="2445" t="str" cm="1">
        <f t="array" aca="1" ref="EN107" ca="1">IFERROR(IF(BN107*fxVal_normal=_PL!BN107,"",IF(OR(BN107="", NOT(ISNUMBER(BN107)), ISERROR(BN107), $B107=""), "",
   IF($I107=1,
      IFBLANK(
         _xldudf_CX_PUSH(BN107*fxVal_normal, CX_ENTITY, $B107, BN$11, BN$14, BN$75,),
         ""
      ),
      IF($I107=2,
         IFBLANK(
            _xldudf_CX_PUSH(BN107, CX_ENTITY, $B107, BN$11, BN$14, BN$75,),
            ""
         ),
         IF($I107=3,
            "",
            IFBLANK(
               _xldudf_CX_PUSH(BN107, CX_ENTITY, $B107, BN$11, BN$14, BN$75,),
               ""
            )
         )
      )
   )
)),"")</f>
        <v/>
      </c>
    </row>
    <row r="108" spans="1:152" ht="21" customHeight="1">
      <c r="A108" s="1626"/>
      <c r="B108" s="2501" t="str">
        <f>_xlfn.LET(
_xlpm.IsNotAttrDynamic, D108="",
_xlpm.Attr,_PL!F108,
_xlpm.NotInUse,Y108=D108,
_xlpm.RESULT, IF(_xlpm.IsNotAttrDynamic, _xlpm.Attr, IF( _xlpm.NotInUse, "", Y108)
),IF(_xlpm.RESULT ="", "", _xlpm.RESULT))</f>
        <v>Custom Metric Amount 7</v>
      </c>
      <c r="C108" s="2501" t="str" cm="1">
        <f t="array" ref="C108">IFBLANK(_PL!C108,"")</f>
        <v>Custom Metric - Label 7</v>
      </c>
      <c r="D108" s="1548"/>
      <c r="E108" s="2440" t="e" cm="1">
        <f t="array" aca="1" ref="E10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)($AD108:$CQ108, Z108)</f>
        <v>#NAME?</v>
      </c>
      <c r="F108" s="578"/>
      <c r="G108" s="578"/>
      <c r="H108" s="401">
        <v>1</v>
      </c>
      <c r="I108" s="401">
        <v>1</v>
      </c>
      <c r="J108" s="401" cm="1">
        <f t="array" ref="J108">IFBLANK( Z108,"")</f>
        <v>-1</v>
      </c>
      <c r="K108" s="578" t="str">
        <f>IFERROR(IF(LEN(AB108)=0,"No",IF(LEN(J108)&gt;0,"Yes","No")),"")</f>
        <v>Yes</v>
      </c>
      <c r="L108" s="37"/>
      <c r="N108" s="158"/>
      <c r="O108" s="101"/>
      <c r="P108" s="52"/>
      <c r="Q108" s="101"/>
      <c r="R108" s="126"/>
      <c r="S108" s="101"/>
      <c r="T108" s="101"/>
      <c r="U108" s="39"/>
      <c r="V108" s="37"/>
      <c r="W108" s="91" t="str">
        <f t="shared" si="43"/>
        <v>Budget</v>
      </c>
      <c r="X108" s="2523" t="e">
        <f ca="1">_PL!X108</f>
        <v>#NAME?</v>
      </c>
      <c r="Y108" s="2524" cm="1">
        <f t="array" ref="Y108">IFBLANK(Y52,"")</f>
        <v>2</v>
      </c>
      <c r="Z108" s="198" cm="1">
        <f t="array" ref="Z108">IFBLANK(Z52,"")</f>
        <v>-1</v>
      </c>
      <c r="AA108" s="200"/>
      <c r="AB108" s="2525" cm="1">
        <f t="array" ref="AB108">IFBLANK(Y108,"")</f>
        <v>2</v>
      </c>
      <c r="AC108" s="2527" t="str" cm="1">
        <f t="array" aca="1" ref="AC108" ca="1">_xlfn.LET(
_xlpm._termname, $AB108,
_xlpm._iconname, "find",
_xlpm._icon, fx_getIcon(_xlpm._iconname),
_xlpm._location, _xlfn.XLOOKUP(LOWER(_xlpm._termname), LOWER(tbl_acctDef[Term]),tbl_acctDef[Term]),
_xlpm._hyperlink, HYPERLINK("#"&amp;CELL("address",_xlpm._location), _xlpm._icon),
IFERROR(_xlpm._hyperlink,"")
)</f>
        <v/>
      </c>
      <c r="AD108" s="2441">
        <v>1</v>
      </c>
      <c r="AE108" s="2441">
        <v>1</v>
      </c>
      <c r="AF108" s="2441">
        <v>1</v>
      </c>
      <c r="AG108" s="2441">
        <v>1</v>
      </c>
      <c r="AH108" s="2441">
        <v>1</v>
      </c>
      <c r="AI108" s="2441">
        <v>1</v>
      </c>
      <c r="AJ108" s="2441">
        <v>1</v>
      </c>
      <c r="AK108" s="2441">
        <v>1</v>
      </c>
      <c r="AL108" s="2441">
        <v>1</v>
      </c>
      <c r="AM108" s="2441">
        <v>1</v>
      </c>
      <c r="AN108" s="2441">
        <v>1</v>
      </c>
      <c r="AO108" s="2441">
        <v>1</v>
      </c>
      <c r="AP108" s="2441">
        <v>1</v>
      </c>
      <c r="AQ108" s="2441">
        <v>1</v>
      </c>
      <c r="AR108" s="2441">
        <v>1</v>
      </c>
      <c r="AS108" s="2441">
        <v>1</v>
      </c>
      <c r="AT108" s="2441">
        <v>1</v>
      </c>
      <c r="AU108" s="2441">
        <v>1</v>
      </c>
      <c r="AV108" s="2441">
        <v>1</v>
      </c>
      <c r="AW108" s="2441">
        <v>1</v>
      </c>
      <c r="AX108" s="2441">
        <v>1</v>
      </c>
      <c r="AY108" s="2441">
        <v>1</v>
      </c>
      <c r="AZ108" s="2441">
        <v>1</v>
      </c>
      <c r="BA108" s="2441">
        <v>1</v>
      </c>
      <c r="BB108" s="2441">
        <v>1</v>
      </c>
      <c r="BC108" s="2441">
        <v>1</v>
      </c>
      <c r="BD108" s="2441">
        <v>1</v>
      </c>
      <c r="BE108" s="2441">
        <v>1</v>
      </c>
      <c r="BF108" s="2441">
        <v>1</v>
      </c>
      <c r="BG108" s="2441">
        <v>1</v>
      </c>
      <c r="BH108" s="2441">
        <v>1</v>
      </c>
      <c r="BI108" s="2441">
        <v>1</v>
      </c>
      <c r="BJ108" s="2441">
        <v>1</v>
      </c>
      <c r="BK108" s="2441">
        <v>1</v>
      </c>
      <c r="BL108" s="2441">
        <v>1</v>
      </c>
      <c r="BM108" s="2441">
        <v>1</v>
      </c>
      <c r="BN108" s="2441">
        <v>1</v>
      </c>
      <c r="BO108" s="2518"/>
      <c r="BP108" s="2518"/>
      <c r="BQ108" s="2518"/>
      <c r="BR108" s="2518"/>
      <c r="BS108" s="2518"/>
      <c r="BT108" s="2518"/>
      <c r="BU108" s="2518"/>
      <c r="BV108" s="2518"/>
      <c r="BW108" s="2518"/>
      <c r="BX108" s="2518"/>
      <c r="BY108" s="2518"/>
      <c r="BZ108" s="2518"/>
      <c r="CA108" s="34"/>
      <c r="CC108" s="33"/>
      <c r="CD108" s="1772" t="e" cm="1">
        <f t="array" aca="1" ref="CD108" ca="1">_xlfn.LET( _xlpm.CheckBlank, SUM(PL!$AD108:$BN108) = 0, IF(_xlpm.CheckBlank, "", SUM(_xlfn._xlws.FILTER(PL!$AD108:$BN108,(YEAR(PL!$AD$12:$BN$12)=PL!CD$12)*(array_timeline&lt;=PL!CD$11)))))</f>
        <v>#NAME?</v>
      </c>
      <c r="CE108" s="1772" t="e" cm="1">
        <f t="array" aca="1" ref="CE108" ca="1">_xlfn.LET( _xlpm.CheckBlank, SUM(PL!$AD108:$BN108) = 0, IF(_xlpm.CheckBlank, "", SUM(_xlfn._xlws.FILTER(PL!$AD108:$BN108,(YEAR(PL!$AD$12:$BN$12)=PL!CE$12)*(array_timeline&lt;=PL!CE$11)))))</f>
        <v>#NAME?</v>
      </c>
      <c r="CF108" s="3"/>
      <c r="CG108" s="1461" t="e" cm="1">
        <f t="array" aca="1" ref="CG108" ca="1">_xlfn.LET( _xlpm.CheckBlank, SUM(PL!$AD108:$BN108) =0, IF(_xlpm.CheckBlank, "", SUM(_xlfn._xlws.FILTER(PL!$AD108:$BN108,(YEAR(PL!$AD$12:$BN$12)=PL!CG$12)*(array_timeline&lt;=PL!CG$11)))))</f>
        <v>#NAME?</v>
      </c>
      <c r="CH108" s="1461" t="e" cm="1">
        <f t="array" aca="1" ref="CH108" ca="1">_xlfn.LET( _xlpm.CheckBlank, SUM(PL!$AD108:$BN108) =0, IF(_xlpm.CheckBlank, "", SUM(_xlfn._xlws.FILTER(PL!$AD108:$BN108,(YEAR(PL!$AD$12:$BN$12)=PL!CH$12)*(array_timeline&lt;=PL!CH$11)))))</f>
        <v>#NAME?</v>
      </c>
      <c r="CI108" s="3"/>
      <c r="CJ108" s="1461" cm="1">
        <f t="array" ref="CJ108">_xlfn.LET( _xlpm.CheckBlank, SUM(PL!$AD108:$BN108) = 0, IF(_xlpm.CheckBlank, "", SUM(_xlfn.TAKE(_xlfn.DROP(PL!$AD108:$BN108, ,-DATEDIFF(PL!CJ$11, val_asOfDate,"M")),1,-12))))</f>
        <v>12</v>
      </c>
      <c r="CK108" s="1461" cm="1">
        <f t="array" ref="CK108">_xlfn.LET( _xlpm.CheckBlank, SUM(PL!$AD108:$BN108) = 0, IF(_xlpm.CheckBlank, "", SUM(_xlfn.TAKE(_xlfn.DROP(PL!$AD108:$BN108, ,-DATEDIFF(PL!CK$11, val_asOfDate,"M")),1,-12))))</f>
        <v>12</v>
      </c>
      <c r="CL108" s="3"/>
      <c r="CM108" s="2357" cm="1">
        <f t="array" ref="CM108">IFBLANK(CM52,"")</f>
        <v>1</v>
      </c>
      <c r="CN108" s="2357" cm="1">
        <f t="array" ref="CN108">IFBLANK(CN52,"")</f>
        <v>1</v>
      </c>
      <c r="CO108" s="3"/>
      <c r="CP108" s="2357" cm="1">
        <f t="array" ref="CP108">IFBLANK(CP52,"")</f>
        <v>1</v>
      </c>
      <c r="CQ108" s="2357" cm="1">
        <f t="array" ref="CQ108">IFBLANK(CQ52,"")</f>
        <v>1</v>
      </c>
      <c r="CR108" s="34"/>
      <c r="CS108" s="2056"/>
      <c r="CT108" s="2447" t="e" cm="1">
        <f t="array" aca="1" ref="CT108" ca="1">IF(Y108="","",IF(ISNUMBER(SEARCH("Select",$Y108)),"",_xldudf_CX_PUSH($Y108,CX_ENTITY,C108,val_asOfDate)))</f>
        <v>#NAME?</v>
      </c>
      <c r="CU108" s="2447" t="e" cm="1">
        <f t="array" aca="1" ref="CU108" ca="1">IF(Y108="","",IF(ISNUMBER(SEARCH("Select",$Y108)),"",_xldudf_CX_PUSH($Y108,CX_ENTITY,C108,EOMONTH(val_asOfDate,1))))</f>
        <v>#NAME?</v>
      </c>
      <c r="CV108" s="2447" t="e" cm="1">
        <f t="array" aca="1" ref="CV108" ca="1">IF(Y108="","",IF(ISNUMBER(SEARCH("Select",$Y108)),"",_xldudf_CX_PUSH($Y108,CX_ENTITY,C108,EOMONTH(val_asOfDate,2))))</f>
        <v>#NAME?</v>
      </c>
      <c r="CW108" s="2447" t="e" cm="1">
        <f t="array" aca="1" ref="CW108" ca="1">IF(Y108="","",IF(ISNUMBER(SEARCH("Select",$Y108)),"",_xldudf_CX_PUSH($Y108,CX_ENTITY,C108,EOMONTH(val_asOfDate,3))))</f>
        <v>#NAME?</v>
      </c>
      <c r="CX108" s="2443"/>
      <c r="CY108" s="2444" t="str" cm="1">
        <f t="array" aca="1" ref="CY108" ca="1">IFERROR(IF(CM108*fxVal_normal=_PL!CM108,"",IF(OR($CM108="",$CM108=0, NOT(ISNUMBER($CM108)), ISERROR($CM108), $B108=""), "",
   IF($I108=1,
      IFBLANK(
         _xldudf_CX_PUSH($CM108*fxVal_normal, CX_ENTITY, $B108, $CM$11, $CM$14, $CM$19,),
         ""
      ),
      IF($I108=2,
         IFBLANK(
            _xldudf_CX_PUSH($CM108, CX_ENTITY, $B108, $CM$11, $CM$14, $CM$19,),
            ""
         ),
         IF($I108=3,
            "",
            IFBLANK(
               _xldudf_CX_PUSH($CM108, CX_ENTITY, $B108, $CM$11, $CM$14, $CM$19,),
               ""
            )
         )
      )
   )
)),"")</f>
        <v/>
      </c>
      <c r="CZ108" s="2444" t="str" cm="1">
        <f t="array" aca="1" ref="CZ108" ca="1">IFERROR(IF(CN108*fxVal_normal=_PL!CN108,"",IF(OR($CN108="",$CN108=0, NOT(ISNUMBER($CN108)), ISERROR($CN108), $B108=""), "",
   IF($I108=1,
      IFBLANK(
         _xldudf_CX_PUSH($CN108*fxVal_normal, CX_ENTITY, $B108, $CN$11, $CN$14, $CN$19,),
         ""
      ),
      IF($I108=2,
         IFBLANK(
            _xldudf_CX_PUSH($CN108, CX_ENTITY, $B108, $CN$11, $CN$14, $CN$19,),
            ""
         ),
         IF($I108=3,
            "",
            IFBLANK(
               _xldudf_CX_PUSH($CN108, CX_ENTITY, $B108, $CN$11, $CN$14, $CN$19,),
               ""
            )
         )
      )
   )
)),"")</f>
        <v/>
      </c>
      <c r="DA108" s="2444" t="str" cm="1">
        <f t="array" aca="1" ref="DA108" ca="1">IFERROR(IF(CP108*fxVal_normal=_PL!CP108,"",IF(OR($CP108="",$CP108=0, NOT(ISNUMBER($CP108)), ISERROR($CP108), $B108=""), "",
   IF($I108=1,
      IFBLANK(
         _xldudf_CX_PUSH($CP108*fxVal_normal, CX_ENTITY, $B108, $CP$11, $CP$14, $CP$19,),
         ""
      ),
      IF($I108=2,
         IFBLANK(
            _xldudf_CX_PUSH($CP108, CX_ENTITY, $B108, $CP$11, $CP$14, $CP$19,),
            ""
         ),
         IF($I108=3,
            "",
            IFBLANK(
               _xldudf_CX_PUSH($CP108, CX_ENTITY, $B108, $CP$11, $CP$14, $CP$19,),
               ""
            )
         )
      )
   )
)),"")</f>
        <v/>
      </c>
      <c r="DB108" s="2444" t="str" cm="1">
        <f t="array" aca="1" ref="DB108" ca="1">IFERROR(IF(CQ108*fxVal_normal=_PL!CQ108,"",IF(OR($CQ108="", $CQ108=0, NOT(ISNUMBER($CQ108)), ISERROR($CQ108), $B108=""), "",
   IF($I108=1,
      IFBLANK(
         _xldudf_CX_PUSH($CQ108*fxVal_normal, CX_ENTITY, $B108, $CQ$11, $CQ$14, $CQ$19,),
         ""
      ),
      IF($I108=2,
         IFBLANK(
            _xldudf_CX_PUSH($CQ108, CX_ENTITY, $B108, $CQ$11, $CQ$14, $CQ$19,),
            ""
         ),
         IF($I108=3,
            "",
            IFBLANK(
               _xldudf_CX_PUSH($CQ108, CX_ENTITY, $B108, $CQ$11, $CQ$14, $CQ$19,),
               ""
            )
         )
      )
   ))
),"")</f>
        <v/>
      </c>
      <c r="DC108" s="2443"/>
      <c r="DD108" s="2445" t="str" cm="1">
        <f t="array" aca="1" ref="DD108" ca="1">IFERROR(IF(AD108*fxVal_normal=_PL!AD108,"",IF(OR(AD108="", NOT(ISNUMBER(AD108)), ISERROR(AD108), $B108=""), "",
   IF($I108=1,
      IFBLANK(
         _xldudf_CX_PUSH(AD108*fxVal_normal, CX_ENTITY, $B108, AD$11, AD$14, AD$75,),
         ""
      ),
      IF($I108=2,
         IFBLANK(
            _xldudf_CX_PUSH(AD108, CX_ENTITY, $B108, AD$11, AD$14, AD$75,),
            ""
         ),
         IF($I108=3,
            "",
            IFBLANK(
               _xldudf_CX_PUSH(AD108, CX_ENTITY, $B108, AD$11, AD$14, AD$75,),
               ""
            )
         )
      )
   )
)),"")</f>
        <v/>
      </c>
      <c r="DE108" s="2445" t="str" cm="1">
        <f t="array" aca="1" ref="DE108" ca="1">IFERROR(IF(AE108*fxVal_normal=_PL!AE108,"",IF(OR(AE108="", NOT(ISNUMBER(AE108)), ISERROR(AE108), $B108=""), "",
   IF($I108=1,
      IFBLANK(
         _xldudf_CX_PUSH(AE108*fxVal_normal, CX_ENTITY, $B108, AE$11, AE$14, AE$75,),
         ""
      ),
      IF($I108=2,
         IFBLANK(
            _xldudf_CX_PUSH(AE108, CX_ENTITY, $B108, AE$11, AE$14, AE$75,),
            ""
         ),
         IF($I108=3,
            "",
            IFBLANK(
               _xldudf_CX_PUSH(AE108, CX_ENTITY, $B108, AE$11, AE$14, AE$75,),
               ""
            )
         )
      )
   )
)),"")</f>
        <v/>
      </c>
      <c r="DF108" s="2445" t="str" cm="1">
        <f t="array" aca="1" ref="DF108" ca="1">IFERROR(IF(AF108*fxVal_normal=_PL!AF108,"",IF(OR(AF108="", NOT(ISNUMBER(AF108)), ISERROR(AF108), $B108=""), "",
   IF($I108=1,
      IFBLANK(
         _xldudf_CX_PUSH(AF108*fxVal_normal, CX_ENTITY, $B108, AF$11, AF$14, AF$75,),
         ""
      ),
      IF($I108=2,
         IFBLANK(
            _xldudf_CX_PUSH(AF108, CX_ENTITY, $B108, AF$11, AF$14, AF$75,),
            ""
         ),
         IF($I108=3,
            "",
            IFBLANK(
               _xldudf_CX_PUSH(AF108, CX_ENTITY, $B108, AF$11, AF$14, AF$75,),
               ""
            )
         )
      )
   )
)),"")</f>
        <v/>
      </c>
      <c r="DG108" s="2445" t="str" cm="1">
        <f t="array" aca="1" ref="DG108" ca="1">IFERROR(IF(AG108*fxVal_normal=_PL!AG108,"",IF(OR(AG108="", NOT(ISNUMBER(AG108)), ISERROR(AG108), $B108=""), "",
   IF($I108=1,
      IFBLANK(
         _xldudf_CX_PUSH(AG108*fxVal_normal, CX_ENTITY, $B108, AG$11, AG$14, AG$75,),
         ""
      ),
      IF($I108=2,
         IFBLANK(
            _xldudf_CX_PUSH(AG108, CX_ENTITY, $B108, AG$11, AG$14, AG$75,),
            ""
         ),
         IF($I108=3,
            "",
            IFBLANK(
               _xldudf_CX_PUSH(AG108, CX_ENTITY, $B108, AG$11, AG$14, AG$75,),
               ""
            )
         )
      )
   )
)),"")</f>
        <v/>
      </c>
      <c r="DH108" s="2445" t="str" cm="1">
        <f t="array" aca="1" ref="DH108" ca="1">IFERROR(IF(AH108*fxVal_normal=_PL!AH108,"",IF(OR(AH108="", NOT(ISNUMBER(AH108)), ISERROR(AH108), $B108=""), "",
   IF($I108=1,
      IFBLANK(
         _xldudf_CX_PUSH(AH108*fxVal_normal, CX_ENTITY, $B108, AH$11, AH$14, AH$75,),
         ""
      ),
      IF($I108=2,
         IFBLANK(
            _xldudf_CX_PUSH(AH108, CX_ENTITY, $B108, AH$11, AH$14, AH$75,),
            ""
         ),
         IF($I108=3,
            "",
            IFBLANK(
               _xldudf_CX_PUSH(AH108, CX_ENTITY, $B108, AH$11, AH$14, AH$75,),
               ""
            )
         )
      )
   )
)),"")</f>
        <v/>
      </c>
      <c r="DI108" s="2445" t="str" cm="1">
        <f t="array" aca="1" ref="DI108" ca="1">IFERROR(IF(AI108*fxVal_normal=_PL!AI108,"",IF(OR(AI108="", NOT(ISNUMBER(AI108)), ISERROR(AI108), $B108=""), "",
   IF($I108=1,
      IFBLANK(
         _xldudf_CX_PUSH(AI108*fxVal_normal, CX_ENTITY, $B108, AI$11, AI$14, AI$75,),
         ""
      ),
      IF($I108=2,
         IFBLANK(
            _xldudf_CX_PUSH(AI108, CX_ENTITY, $B108, AI$11, AI$14, AI$75,),
            ""
         ),
         IF($I108=3,
            "",
            IFBLANK(
               _xldudf_CX_PUSH(AI108, CX_ENTITY, $B108, AI$11, AI$14, AI$75,),
               ""
            )
         )
      )
   )
)),"")</f>
        <v/>
      </c>
      <c r="DJ108" s="2445" t="str" cm="1">
        <f t="array" aca="1" ref="DJ108" ca="1">IFERROR(IF(AJ108*fxVal_normal=_PL!AJ108,"",IF(OR(AJ108="", NOT(ISNUMBER(AJ108)), ISERROR(AJ108), $B108=""), "",
   IF($I108=1,
      IFBLANK(
         _xldudf_CX_PUSH(AJ108*fxVal_normal, CX_ENTITY, $B108, AJ$11, AJ$14, AJ$75,),
         ""
      ),
      IF($I108=2,
         IFBLANK(
            _xldudf_CX_PUSH(AJ108, CX_ENTITY, $B108, AJ$11, AJ$14, AJ$75,),
            ""
         ),
         IF($I108=3,
            "",
            IFBLANK(
               _xldudf_CX_PUSH(AJ108, CX_ENTITY, $B108, AJ$11, AJ$14, AJ$75,),
               ""
            )
         )
      )
   )
)),"")</f>
        <v/>
      </c>
      <c r="DK108" s="2445" t="str" cm="1">
        <f t="array" aca="1" ref="DK108" ca="1">IFERROR(IF(AK108*fxVal_normal=_PL!AK108,"",IF(OR(AK108="", NOT(ISNUMBER(AK108)), ISERROR(AK108), $B108=""), "",
   IF($I108=1,
      IFBLANK(
         _xldudf_CX_PUSH(AK108*fxVal_normal, CX_ENTITY, $B108, AK$11, AK$14, AK$75,),
         ""
      ),
      IF($I108=2,
         IFBLANK(
            _xldudf_CX_PUSH(AK108, CX_ENTITY, $B108, AK$11, AK$14, AK$75,),
            ""
         ),
         IF($I108=3,
            "",
            IFBLANK(
               _xldudf_CX_PUSH(AK108, CX_ENTITY, $B108, AK$11, AK$14, AK$75,),
               ""
            )
         )
      )
   )
)),"")</f>
        <v/>
      </c>
      <c r="DL108" s="2445" t="str" cm="1">
        <f t="array" aca="1" ref="DL108" ca="1">IFERROR(IF(AL108*fxVal_normal=_PL!AL108,"",IF(OR(AL108="", NOT(ISNUMBER(AL108)), ISERROR(AL108), $B108=""), "",
   IF($I108=1,
      IFBLANK(
         _xldudf_CX_PUSH(AL108*fxVal_normal, CX_ENTITY, $B108, AL$11, AL$14, AL$75,),
         ""
      ),
      IF($I108=2,
         IFBLANK(
            _xldudf_CX_PUSH(AL108, CX_ENTITY, $B108, AL$11, AL$14, AL$75,),
            ""
         ),
         IF($I108=3,
            "",
            IFBLANK(
               _xldudf_CX_PUSH(AL108, CX_ENTITY, $B108, AL$11, AL$14, AL$75,),
               ""
            )
         )
      )
   )
)),"")</f>
        <v/>
      </c>
      <c r="DM108" s="2445" t="str" cm="1">
        <f t="array" aca="1" ref="DM108" ca="1">IFERROR(IF(AM108*fxVal_normal=_PL!AM108,"",IF(OR(AM108="", NOT(ISNUMBER(AM108)), ISERROR(AM108), $B108=""), "",
   IF($I108=1,
      IFBLANK(
         _xldudf_CX_PUSH(AM108*fxVal_normal, CX_ENTITY, $B108, AM$11, AM$14, AM$75,),
         ""
      ),
      IF($I108=2,
         IFBLANK(
            _xldudf_CX_PUSH(AM108, CX_ENTITY, $B108, AM$11, AM$14, AM$75,),
            ""
         ),
         IF($I108=3,
            "",
            IFBLANK(
               _xldudf_CX_PUSH(AM108, CX_ENTITY, $B108, AM$11, AM$14, AM$75,),
               ""
            )
         )
      )
   )
)),"")</f>
        <v/>
      </c>
      <c r="DN108" s="2445" t="str" cm="1">
        <f t="array" aca="1" ref="DN108" ca="1">IFERROR(IF(AN108*fxVal_normal=_PL!AN108,"",IF(OR(AN108="", NOT(ISNUMBER(AN108)), ISERROR(AN108), $B108=""), "",
   IF($I108=1,
      IFBLANK(
         _xldudf_CX_PUSH(AN108*fxVal_normal, CX_ENTITY, $B108, AN$11, AN$14, AN$75,),
         ""
      ),
      IF($I108=2,
         IFBLANK(
            _xldudf_CX_PUSH(AN108, CX_ENTITY, $B108, AN$11, AN$14, AN$75,),
            ""
         ),
         IF($I108=3,
            "",
            IFBLANK(
               _xldudf_CX_PUSH(AN108, CX_ENTITY, $B108, AN$11, AN$14, AN$75,),
               ""
            )
         )
      )
   )
)),"")</f>
        <v/>
      </c>
      <c r="DO108" s="2445" t="str" cm="1">
        <f t="array" aca="1" ref="DO108" ca="1">IFERROR(IF(AO108*fxVal_normal=_PL!AO108,"",IF(OR(AO108="", NOT(ISNUMBER(AO108)), ISERROR(AO108), $B108=""), "",
   IF($I108=1,
      IFBLANK(
         _xldudf_CX_PUSH(AO108*fxVal_normal, CX_ENTITY, $B108, AO$11, AO$14, AO$75,),
         ""
      ),
      IF($I108=2,
         IFBLANK(
            _xldudf_CX_PUSH(AO108, CX_ENTITY, $B108, AO$11, AO$14, AO$75,),
            ""
         ),
         IF($I108=3,
            "",
            IFBLANK(
               _xldudf_CX_PUSH(AO108, CX_ENTITY, $B108, AO$11, AO$14, AO$75,),
               ""
            )
         )
      )
   )
)),"")</f>
        <v/>
      </c>
      <c r="DP108" s="2445" t="str" cm="1">
        <f t="array" aca="1" ref="DP108" ca="1">IFERROR(IF(AP108*fxVal_normal=_PL!AP108,"",IF(OR(AP108="", NOT(ISNUMBER(AP108)), ISERROR(AP108), $B108=""), "",
   IF($I108=1,
      IFBLANK(
         _xldudf_CX_PUSH(AP108*fxVal_normal, CX_ENTITY, $B108, AP$11, AP$14, AP$75,),
         ""
      ),
      IF($I108=2,
         IFBLANK(
            _xldudf_CX_PUSH(AP108, CX_ENTITY, $B108, AP$11, AP$14, AP$75,),
            ""
         ),
         IF($I108=3,
            "",
            IFBLANK(
               _xldudf_CX_PUSH(AP108, CX_ENTITY, $B108, AP$11, AP$14, AP$75,),
               ""
            )
         )
      )
   )
)),"")</f>
        <v/>
      </c>
      <c r="DQ108" s="2445" t="str" cm="1">
        <f t="array" aca="1" ref="DQ108" ca="1">IFERROR(IF(AQ108*fxVal_normal=_PL!AQ108,"",IF(OR(AQ108="", NOT(ISNUMBER(AQ108)), ISERROR(AQ108), $B108=""), "",
   IF($I108=1,
      IFBLANK(
         _xldudf_CX_PUSH(AQ108*fxVal_normal, CX_ENTITY, $B108, AQ$11, AQ$14, AQ$75,),
         ""
      ),
      IF($I108=2,
         IFBLANK(
            _xldudf_CX_PUSH(AQ108, CX_ENTITY, $B108, AQ$11, AQ$14, AQ$75,),
            ""
         ),
         IF($I108=3,
            "",
            IFBLANK(
               _xldudf_CX_PUSH(AQ108, CX_ENTITY, $B108, AQ$11, AQ$14, AQ$75,),
               ""
            )
         )
      )
   )
)),"")</f>
        <v/>
      </c>
      <c r="DR108" s="2445" t="str" cm="1">
        <f t="array" aca="1" ref="DR108" ca="1">IFERROR(IF(AR108*fxVal_normal=_PL!AR108,"",IF(OR(AR108="", NOT(ISNUMBER(AR108)), ISERROR(AR108), $B108=""), "",
   IF($I108=1,
      IFBLANK(
         _xldudf_CX_PUSH(AR108*fxVal_normal, CX_ENTITY, $B108, AR$11, AR$14, AR$75,),
         ""
      ),
      IF($I108=2,
         IFBLANK(
            _xldudf_CX_PUSH(AR108, CX_ENTITY, $B108, AR$11, AR$14, AR$75,),
            ""
         ),
         IF($I108=3,
            "",
            IFBLANK(
               _xldudf_CX_PUSH(AR108, CX_ENTITY, $B108, AR$11, AR$14, AR$75,),
               ""
            )
         )
      )
   )
)),"")</f>
        <v/>
      </c>
      <c r="DS108" s="2445" t="str" cm="1">
        <f t="array" aca="1" ref="DS108" ca="1">IFERROR(IF(AS108*fxVal_normal=_PL!AS108,"",IF(OR(AS108="", NOT(ISNUMBER(AS108)), ISERROR(AS108), $B108=""), "",
   IF($I108=1,
      IFBLANK(
         _xldudf_CX_PUSH(AS108*fxVal_normal, CX_ENTITY, $B108, AS$11, AS$14, AS$75,),
         ""
      ),
      IF($I108=2,
         IFBLANK(
            _xldudf_CX_PUSH(AS108, CX_ENTITY, $B108, AS$11, AS$14, AS$75,),
            ""
         ),
         IF($I108=3,
            "",
            IFBLANK(
               _xldudf_CX_PUSH(AS108, CX_ENTITY, $B108, AS$11, AS$14, AS$75,),
               ""
            )
         )
      )
   )
)),"")</f>
        <v/>
      </c>
      <c r="DT108" s="2445" t="str" cm="1">
        <f t="array" aca="1" ref="DT108" ca="1">IFERROR(IF(AT108*fxVal_normal=_PL!AT108,"",IF(OR(AT108="", NOT(ISNUMBER(AT108)), ISERROR(AT108), $B108=""), "",
   IF($I108=1,
      IFBLANK(
         _xldudf_CX_PUSH(AT108*fxVal_normal, CX_ENTITY, $B108, AT$11, AT$14, AT$75,),
         ""
      ),
      IF($I108=2,
         IFBLANK(
            _xldudf_CX_PUSH(AT108, CX_ENTITY, $B108, AT$11, AT$14, AT$75,),
            ""
         ),
         IF($I108=3,
            "",
            IFBLANK(
               _xldudf_CX_PUSH(AT108, CX_ENTITY, $B108, AT$11, AT$14, AT$75,),
               ""
            )
         )
      )
   )
)),"")</f>
        <v/>
      </c>
      <c r="DU108" s="2445" t="str" cm="1">
        <f t="array" aca="1" ref="DU108" ca="1">IFERROR(IF(AU108*fxVal_normal=_PL!AU108,"",IF(OR(AU108="", NOT(ISNUMBER(AU108)), ISERROR(AU108), $B108=""), "",
   IF($I108=1,
      IFBLANK(
         _xldudf_CX_PUSH(AU108*fxVal_normal, CX_ENTITY, $B108, AU$11, AU$14, AU$75,),
         ""
      ),
      IF($I108=2,
         IFBLANK(
            _xldudf_CX_PUSH(AU108, CX_ENTITY, $B108, AU$11, AU$14, AU$75,),
            ""
         ),
         IF($I108=3,
            "",
            IFBLANK(
               _xldudf_CX_PUSH(AU108, CX_ENTITY, $B108, AU$11, AU$14, AU$75,),
               ""
            )
         )
      )
   )
)),"")</f>
        <v/>
      </c>
      <c r="DV108" s="2445" t="str" cm="1">
        <f t="array" aca="1" ref="DV108" ca="1">IFERROR(IF(AV108*fxVal_normal=_PL!AV108,"",IF(OR(AV108="", NOT(ISNUMBER(AV108)), ISERROR(AV108), $B108=""), "",
   IF($I108=1,
      IFBLANK(
         _xldudf_CX_PUSH(AV108*fxVal_normal, CX_ENTITY, $B108, AV$11, AV$14, AV$75,),
         ""
      ),
      IF($I108=2,
         IFBLANK(
            _xldudf_CX_PUSH(AV108, CX_ENTITY, $B108, AV$11, AV$14, AV$75,),
            ""
         ),
         IF($I108=3,
            "",
            IFBLANK(
               _xldudf_CX_PUSH(AV108, CX_ENTITY, $B108, AV$11, AV$14, AV$75,),
               ""
            )
         )
      )
   )
)),"")</f>
        <v/>
      </c>
      <c r="DW108" s="2445" t="str" cm="1">
        <f t="array" aca="1" ref="DW108" ca="1">IFERROR(IF(AW108*fxVal_normal=_PL!AW108,"",IF(OR(AW108="", NOT(ISNUMBER(AW108)), ISERROR(AW108), $B108=""), "",
   IF($I108=1,
      IFBLANK(
         _xldudf_CX_PUSH(AW108*fxVal_normal, CX_ENTITY, $B108, AW$11, AW$14, AW$75,),
         ""
      ),
      IF($I108=2,
         IFBLANK(
            _xldudf_CX_PUSH(AW108, CX_ENTITY, $B108, AW$11, AW$14, AW$75,),
            ""
         ),
         IF($I108=3,
            "",
            IFBLANK(
               _xldudf_CX_PUSH(AW108, CX_ENTITY, $B108, AW$11, AW$14, AW$75,),
               ""
            )
         )
      )
   )
)),"")</f>
        <v/>
      </c>
      <c r="DX108" s="2445" t="str" cm="1">
        <f t="array" aca="1" ref="DX108" ca="1">IFERROR(IF(AX108*fxVal_normal=_PL!AX108,"",IF(OR(AX108="", NOT(ISNUMBER(AX108)), ISERROR(AX108), $B108=""), "",
   IF($I108=1,
      IFBLANK(
         _xldudf_CX_PUSH(AX108*fxVal_normal, CX_ENTITY, $B108, AX$11, AX$14, AX$75,),
         ""
      ),
      IF($I108=2,
         IFBLANK(
            _xldudf_CX_PUSH(AX108, CX_ENTITY, $B108, AX$11, AX$14, AX$75,),
            ""
         ),
         IF($I108=3,
            "",
            IFBLANK(
               _xldudf_CX_PUSH(AX108, CX_ENTITY, $B108, AX$11, AX$14, AX$75,),
               ""
            )
         )
      )
   )
)),"")</f>
        <v/>
      </c>
      <c r="DY108" s="2445" t="str" cm="1">
        <f t="array" aca="1" ref="DY108" ca="1">IFERROR(IF(AY108*fxVal_normal=_PL!AY108,"",IF(OR(AY108="", NOT(ISNUMBER(AY108)), ISERROR(AY108), $B108=""), "",
   IF($I108=1,
      IFBLANK(
         _xldudf_CX_PUSH(AY108*fxVal_normal, CX_ENTITY, $B108, AY$11, AY$14, AY$75,),
         ""
      ),
      IF($I108=2,
         IFBLANK(
            _xldudf_CX_PUSH(AY108, CX_ENTITY, $B108, AY$11, AY$14, AY$75,),
            ""
         ),
         IF($I108=3,
            "",
            IFBLANK(
               _xldudf_CX_PUSH(AY108, CX_ENTITY, $B108, AY$11, AY$14, AY$75,),
               ""
            )
         )
      )
   )
)),"")</f>
        <v/>
      </c>
      <c r="DZ108" s="2445" t="str" cm="1">
        <f t="array" aca="1" ref="DZ108" ca="1">IFERROR(IF(AZ108*fxVal_normal=_PL!AZ108,"",IF(OR(AZ108="", NOT(ISNUMBER(AZ108)), ISERROR(AZ108), $B108=""), "",
   IF($I108=1,
      IFBLANK(
         _xldudf_CX_PUSH(AZ108*fxVal_normal, CX_ENTITY, $B108, AZ$11, AZ$14, AZ$75,),
         ""
      ),
      IF($I108=2,
         IFBLANK(
            _xldudf_CX_PUSH(AZ108, CX_ENTITY, $B108, AZ$11, AZ$14, AZ$75,),
            ""
         ),
         IF($I108=3,
            "",
            IFBLANK(
               _xldudf_CX_PUSH(AZ108, CX_ENTITY, $B108, AZ$11, AZ$14, AZ$75,),
               ""
            )
         )
      )
   )
)),"")</f>
        <v/>
      </c>
      <c r="EA108" s="2445" t="str" cm="1">
        <f t="array" aca="1" ref="EA108" ca="1">IFERROR(IF(BA108*fxVal_normal=_PL!BA108,"",IF(OR(BA108="", NOT(ISNUMBER(BA108)), ISERROR(BA108), $B108=""), "",
   IF($I108=1,
      IFBLANK(
         _xldudf_CX_PUSH(BA108*fxVal_normal, CX_ENTITY, $B108, BA$11, BA$14, BA$75,),
         ""
      ),
      IF($I108=2,
         IFBLANK(
            _xldudf_CX_PUSH(BA108, CX_ENTITY, $B108, BA$11, BA$14, BA$75,),
            ""
         ),
         IF($I108=3,
            "",
            IFBLANK(
               _xldudf_CX_PUSH(BA108, CX_ENTITY, $B108, BA$11, BA$14, BA$75,),
               ""
            )
         )
      )
   )
)),"")</f>
        <v/>
      </c>
      <c r="EB108" s="2445" t="str" cm="1">
        <f t="array" aca="1" ref="EB108" ca="1">IFERROR(IF(BB108*fxVal_normal=_PL!BB108,"",IF(OR(BB108="", NOT(ISNUMBER(BB108)), ISERROR(BB108), $B108=""), "",
   IF($I108=1,
      IFBLANK(
         _xldudf_CX_PUSH(BB108*fxVal_normal, CX_ENTITY, $B108, BB$11, BB$14, BB$75,),
         ""
      ),
      IF($I108=2,
         IFBLANK(
            _xldudf_CX_PUSH(BB108, CX_ENTITY, $B108, BB$11, BB$14, BB$75,),
            ""
         ),
         IF($I108=3,
            "",
            IFBLANK(
               _xldudf_CX_PUSH(BB108, CX_ENTITY, $B108, BB$11, BB$14, BB$75,),
               ""
            )
         )
      )
   )
)),"")</f>
        <v/>
      </c>
      <c r="EC108" s="2445" t="str" cm="1">
        <f t="array" aca="1" ref="EC108" ca="1">IFERROR(IF(BC108*fxVal_normal=_PL!BC108,"",IF(OR(BC108="", NOT(ISNUMBER(BC108)), ISERROR(BC108), $B108=""), "",
   IF($I108=1,
      IFBLANK(
         _xldudf_CX_PUSH(BC108*fxVal_normal, CX_ENTITY, $B108, BC$11, BC$14, BC$75,),
         ""
      ),
      IF($I108=2,
         IFBLANK(
            _xldudf_CX_PUSH(BC108, CX_ENTITY, $B108, BC$11, BC$14, BC$75,),
            ""
         ),
         IF($I108=3,
            "",
            IFBLANK(
               _xldudf_CX_PUSH(BC108, CX_ENTITY, $B108, BC$11, BC$14, BC$75,),
               ""
            )
         )
      )
   )
)),"")</f>
        <v/>
      </c>
      <c r="ED108" s="2445" t="str" cm="1">
        <f t="array" aca="1" ref="ED108" ca="1">IFERROR(IF(BD108*fxVal_normal=_PL!BD108,"",IF(OR(BD108="", NOT(ISNUMBER(BD108)), ISERROR(BD108), $B108=""), "",
   IF($I108=1,
      IFBLANK(
         _xldudf_CX_PUSH(BD108*fxVal_normal, CX_ENTITY, $B108, BD$11, BD$14, BD$75,),
         ""
      ),
      IF($I108=2,
         IFBLANK(
            _xldudf_CX_PUSH(BD108, CX_ENTITY, $B108, BD$11, BD$14, BD$75,),
            ""
         ),
         IF($I108=3,
            "",
            IFBLANK(
               _xldudf_CX_PUSH(BD108, CX_ENTITY, $B108, BD$11, BD$14, BD$75,),
               ""
            )
         )
      )
   )
)),"")</f>
        <v/>
      </c>
      <c r="EE108" s="2445" t="str" cm="1">
        <f t="array" aca="1" ref="EE108" ca="1">IFERROR(IF(BE108*fxVal_normal=_PL!BE108,"",IF(OR(BE108="", NOT(ISNUMBER(BE108)), ISERROR(BE108), $B108=""), "",
   IF($I108=1,
      IFBLANK(
         _xldudf_CX_PUSH(BE108*fxVal_normal, CX_ENTITY, $B108, BE$11, BE$14, BE$75,),
         ""
      ),
      IF($I108=2,
         IFBLANK(
            _xldudf_CX_PUSH(BE108, CX_ENTITY, $B108, BE$11, BE$14, BE$75,),
            ""
         ),
         IF($I108=3,
            "",
            IFBLANK(
               _xldudf_CX_PUSH(BE108, CX_ENTITY, $B108, BE$11, BE$14, BE$75,),
               ""
            )
         )
      )
   )
)),"")</f>
        <v/>
      </c>
      <c r="EF108" s="2445" t="str" cm="1">
        <f t="array" aca="1" ref="EF108" ca="1">IFERROR(IF(BF108*fxVal_normal=_PL!BF108,"",IF(OR(BF108="", NOT(ISNUMBER(BF108)), ISERROR(BF108), $B108=""), "",
   IF($I108=1,
      IFBLANK(
         _xldudf_CX_PUSH(BF108*fxVal_normal, CX_ENTITY, $B108, BF$11, BF$14, BF$75,),
         ""
      ),
      IF($I108=2,
         IFBLANK(
            _xldudf_CX_PUSH(BF108, CX_ENTITY, $B108, BF$11, BF$14, BF$75,),
            ""
         ),
         IF($I108=3,
            "",
            IFBLANK(
               _xldudf_CX_PUSH(BF108, CX_ENTITY, $B108, BF$11, BF$14, BF$75,),
               ""
            )
         )
      )
   )
)),"")</f>
        <v/>
      </c>
      <c r="EG108" s="2445" t="str" cm="1">
        <f t="array" aca="1" ref="EG108" ca="1">IFERROR(IF(BG108*fxVal_normal=_PL!BG108,"",IF(OR(BG108="", NOT(ISNUMBER(BG108)), ISERROR(BG108), $B108=""), "",
   IF($I108=1,
      IFBLANK(
         _xldudf_CX_PUSH(BG108*fxVal_normal, CX_ENTITY, $B108, BG$11, BG$14, BG$75,),
         ""
      ),
      IF($I108=2,
         IFBLANK(
            _xldudf_CX_PUSH(BG108, CX_ENTITY, $B108, BG$11, BG$14, BG$75,),
            ""
         ),
         IF($I108=3,
            "",
            IFBLANK(
               _xldudf_CX_PUSH(BG108, CX_ENTITY, $B108, BG$11, BG$14, BG$75,),
               ""
            )
         )
      )
   )
)),"")</f>
        <v/>
      </c>
      <c r="EH108" s="2445" t="str" cm="1">
        <f t="array" aca="1" ref="EH108" ca="1">IFERROR(IF(BH108*fxVal_normal=_PL!BH108,"",IF(OR(BH108="", NOT(ISNUMBER(BH108)), ISERROR(BH108), $B108=""), "",
   IF($I108=1,
      IFBLANK(
         _xldudf_CX_PUSH(BH108*fxVal_normal, CX_ENTITY, $B108, BH$11, BH$14, BH$75,),
         ""
      ),
      IF($I108=2,
         IFBLANK(
            _xldudf_CX_PUSH(BH108, CX_ENTITY, $B108, BH$11, BH$14, BH$75,),
            ""
         ),
         IF($I108=3,
            "",
            IFBLANK(
               _xldudf_CX_PUSH(BH108, CX_ENTITY, $B108, BH$11, BH$14, BH$75,),
               ""
            )
         )
      )
   )
)),"")</f>
        <v/>
      </c>
      <c r="EI108" s="2445" t="str" cm="1">
        <f t="array" aca="1" ref="EI108" ca="1">IFERROR(IF(BI108*fxVal_normal=_PL!BI108,"",IF(OR(BI108="", NOT(ISNUMBER(BI108)), ISERROR(BI108), $B108=""), "",
   IF($I108=1,
      IFBLANK(
         _xldudf_CX_PUSH(BI108*fxVal_normal, CX_ENTITY, $B108, BI$11, BI$14, BI$75,),
         ""
      ),
      IF($I108=2,
         IFBLANK(
            _xldudf_CX_PUSH(BI108, CX_ENTITY, $B108, BI$11, BI$14, BI$75,),
            ""
         ),
         IF($I108=3,
            "",
            IFBLANK(
               _xldudf_CX_PUSH(BI108, CX_ENTITY, $B108, BI$11, BI$14, BI$75,),
               ""
            )
         )
      )
   )
)),"")</f>
        <v/>
      </c>
      <c r="EJ108" s="2445" t="str" cm="1">
        <f t="array" aca="1" ref="EJ108" ca="1">IFERROR(IF(BJ108*fxVal_normal=_PL!BJ108,"",IF(OR(BJ108="", NOT(ISNUMBER(BJ108)), ISERROR(BJ108), $B108=""), "",
   IF($I108=1,
      IFBLANK(
         _xldudf_CX_PUSH(BJ108*fxVal_normal, CX_ENTITY, $B108, BJ$11, BJ$14, BJ$75,),
         ""
      ),
      IF($I108=2,
         IFBLANK(
            _xldudf_CX_PUSH(BJ108, CX_ENTITY, $B108, BJ$11, BJ$14, BJ$75,),
            ""
         ),
         IF($I108=3,
            "",
            IFBLANK(
               _xldudf_CX_PUSH(BJ108, CX_ENTITY, $B108, BJ$11, BJ$14, BJ$75,),
               ""
            )
         )
      )
   )
)),"")</f>
        <v/>
      </c>
      <c r="EK108" s="2445" t="str" cm="1">
        <f t="array" aca="1" ref="EK108" ca="1">IFERROR(IF(BK108*fxVal_normal=_PL!BK108,"",IF(OR(BK108="", NOT(ISNUMBER(BK108)), ISERROR(BK108), $B108=""), "",
   IF($I108=1,
      IFBLANK(
         _xldudf_CX_PUSH(BK108*fxVal_normal, CX_ENTITY, $B108, BK$11, BK$14, BK$75,),
         ""
      ),
      IF($I108=2,
         IFBLANK(
            _xldudf_CX_PUSH(BK108, CX_ENTITY, $B108, BK$11, BK$14, BK$75,),
            ""
         ),
         IF($I108=3,
            "",
            IFBLANK(
               _xldudf_CX_PUSH(BK108, CX_ENTITY, $B108, BK$11, BK$14, BK$75,),
               ""
            )
         )
      )
   )
)),"")</f>
        <v/>
      </c>
      <c r="EL108" s="2445" t="str" cm="1">
        <f t="array" aca="1" ref="EL108" ca="1">IFERROR(IF(BL108*fxVal_normal=_PL!BL108,"",IF(OR(BL108="", NOT(ISNUMBER(BL108)), ISERROR(BL108), $B108=""), "",
   IF($I108=1,
      IFBLANK(
         _xldudf_CX_PUSH(BL108*fxVal_normal, CX_ENTITY, $B108, BL$11, BL$14, BL$75,),
         ""
      ),
      IF($I108=2,
         IFBLANK(
            _xldudf_CX_PUSH(BL108, CX_ENTITY, $B108, BL$11, BL$14, BL$75,),
            ""
         ),
         IF($I108=3,
            "",
            IFBLANK(
               _xldudf_CX_PUSH(BL108, CX_ENTITY, $B108, BL$11, BL$14, BL$75,),
               ""
            )
         )
      )
   )
)),"")</f>
        <v/>
      </c>
      <c r="EM108" s="2445" t="str" cm="1">
        <f t="array" aca="1" ref="EM108" ca="1">IFERROR(IF(BM108*fxVal_normal=_PL!BM108,"",IF(OR(BM108="", NOT(ISNUMBER(BM108)), ISERROR(BM108), $B108=""), "",
   IF($I108=1,
      IFBLANK(
         _xldudf_CX_PUSH(BM108*fxVal_normal, CX_ENTITY, $B108, BM$11, BM$14, BM$75,),
         ""
      ),
      IF($I108=2,
         IFBLANK(
            _xldudf_CX_PUSH(BM108, CX_ENTITY, $B108, BM$11, BM$14, BM$75,),
            ""
         ),
         IF($I108=3,
            "",
            IFBLANK(
               _xldudf_CX_PUSH(BM108, CX_ENTITY, $B108, BM$11, BM$14, BM$75,),
               ""
            )
         )
      )
   )
)),"")</f>
        <v/>
      </c>
      <c r="EN108" s="2445" t="str" cm="1">
        <f t="array" aca="1" ref="EN108" ca="1">IFERROR(IF(BN108*fxVal_normal=_PL!BN108,"",IF(OR(BN108="", NOT(ISNUMBER(BN108)), ISERROR(BN108), $B108=""), "",
   IF($I108=1,
      IFBLANK(
         _xldudf_CX_PUSH(BN108*fxVal_normal, CX_ENTITY, $B108, BN$11, BN$14, BN$75,),
         ""
      ),
      IF($I108=2,
         IFBLANK(
            _xldudf_CX_PUSH(BN108, CX_ENTITY, $B108, BN$11, BN$14, BN$75,),
            ""
         ),
         IF($I108=3,
            "",
            IFBLANK(
               _xldudf_CX_PUSH(BN108, CX_ENTITY, $B108, BN$11, BN$14, BN$75,),
               ""
            )
         )
      )
   )
)),"")</f>
        <v/>
      </c>
    </row>
    <row r="109" spans="1:152" ht="21" customHeight="1">
      <c r="A109" s="1626"/>
      <c r="B109" s="2501" t="str">
        <f>_xlfn.LET(
_xlpm.IsNotAttrDynamic, D109="",
_xlpm.Attr,_PL!F109,
_xlpm.NotInUse,Y109=D109,
_xlpm.RESULT, IF(_xlpm.IsNotAttrDynamic, _xlpm.Attr, IF( _xlpm.NotInUse, "", Y109)
),IF(_xlpm.RESULT ="", "", _xlpm.RESULT))</f>
        <v>Custom Metric Amount 8</v>
      </c>
      <c r="C109" s="2501" t="str" cm="1">
        <f t="array" ref="C109">IFBLANK(_PL!C109,"")</f>
        <v>Custom Metric - Label 8</v>
      </c>
      <c r="D109" s="1548"/>
      <c r="E109" s="2440" t="e" cm="1">
        <f t="array" aca="1" ref="E10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)($AD109:$CQ109, Z109)</f>
        <v>#NAME?</v>
      </c>
      <c r="F109" s="578"/>
      <c r="G109" s="578"/>
      <c r="H109" s="401">
        <v>1</v>
      </c>
      <c r="I109" s="401">
        <v>1</v>
      </c>
      <c r="J109" s="401" cm="1">
        <f t="array" ref="J109">IFBLANK( Z109,"")</f>
        <v>-1</v>
      </c>
      <c r="K109" s="578" t="str">
        <f>IFERROR(IF(LEN(AB109)=0,"No",IF(LEN(J109)&gt;0,"Yes","No")),"")</f>
        <v>Yes</v>
      </c>
      <c r="L109" s="37"/>
      <c r="N109" s="158"/>
      <c r="O109" s="101"/>
      <c r="P109" s="52"/>
      <c r="Q109" s="101"/>
      <c r="R109" s="126"/>
      <c r="S109" s="101"/>
      <c r="T109" s="101"/>
      <c r="U109" s="39"/>
      <c r="V109" s="37"/>
      <c r="W109" s="91" t="str">
        <f t="shared" si="43"/>
        <v>Budget</v>
      </c>
      <c r="X109" s="2523" t="e">
        <f ca="1">_PL!X109</f>
        <v>#NAME?</v>
      </c>
      <c r="Y109" s="2524" cm="1">
        <f t="array" ref="Y109">IFBLANK(Y53,"")</f>
        <v>2</v>
      </c>
      <c r="Z109" s="198" cm="1">
        <f t="array" ref="Z109">IFBLANK(Z53,"")</f>
        <v>-1</v>
      </c>
      <c r="AA109" s="200"/>
      <c r="AB109" s="2525" cm="1">
        <f t="array" ref="AB109">IFBLANK(Y109,"")</f>
        <v>2</v>
      </c>
      <c r="AC109" s="2527" t="str" cm="1">
        <f t="array" aca="1" ref="AC109" ca="1">_xlfn.LET(
_xlpm._termname, $AB109,
_xlpm._iconname, "find",
_xlpm._icon, fx_getIcon(_xlpm._iconname),
_xlpm._location, _xlfn.XLOOKUP(LOWER(_xlpm._termname), LOWER(tbl_acctDef[Term]),tbl_acctDef[Term]),
_xlpm._hyperlink, HYPERLINK("#"&amp;CELL("address",_xlpm._location), _xlpm._icon),
IFERROR(_xlpm._hyperlink,"")
)</f>
        <v/>
      </c>
      <c r="AD109" s="2441">
        <v>1</v>
      </c>
      <c r="AE109" s="2441">
        <v>1</v>
      </c>
      <c r="AF109" s="2441">
        <v>1</v>
      </c>
      <c r="AG109" s="2441">
        <v>1</v>
      </c>
      <c r="AH109" s="2441">
        <v>1</v>
      </c>
      <c r="AI109" s="2441">
        <v>1</v>
      </c>
      <c r="AJ109" s="2441">
        <v>1</v>
      </c>
      <c r="AK109" s="2441">
        <v>1</v>
      </c>
      <c r="AL109" s="2441">
        <v>1</v>
      </c>
      <c r="AM109" s="2441">
        <v>1</v>
      </c>
      <c r="AN109" s="2441">
        <v>1</v>
      </c>
      <c r="AO109" s="2441">
        <v>1</v>
      </c>
      <c r="AP109" s="2441">
        <v>1</v>
      </c>
      <c r="AQ109" s="2441">
        <v>1</v>
      </c>
      <c r="AR109" s="2441">
        <v>1</v>
      </c>
      <c r="AS109" s="2441">
        <v>1</v>
      </c>
      <c r="AT109" s="2441">
        <v>1</v>
      </c>
      <c r="AU109" s="2441">
        <v>1</v>
      </c>
      <c r="AV109" s="2441">
        <v>1</v>
      </c>
      <c r="AW109" s="2441">
        <v>1</v>
      </c>
      <c r="AX109" s="2441">
        <v>1</v>
      </c>
      <c r="AY109" s="2441">
        <v>1</v>
      </c>
      <c r="AZ109" s="2441">
        <v>1</v>
      </c>
      <c r="BA109" s="2441">
        <v>1</v>
      </c>
      <c r="BB109" s="2441">
        <v>1</v>
      </c>
      <c r="BC109" s="2441">
        <v>1</v>
      </c>
      <c r="BD109" s="2441">
        <v>1</v>
      </c>
      <c r="BE109" s="2441">
        <v>1</v>
      </c>
      <c r="BF109" s="2441">
        <v>1</v>
      </c>
      <c r="BG109" s="2441">
        <v>1</v>
      </c>
      <c r="BH109" s="2441">
        <v>1</v>
      </c>
      <c r="BI109" s="2441">
        <v>1</v>
      </c>
      <c r="BJ109" s="2441">
        <v>1</v>
      </c>
      <c r="BK109" s="2441">
        <v>1</v>
      </c>
      <c r="BL109" s="2441">
        <v>1</v>
      </c>
      <c r="BM109" s="2441">
        <v>1</v>
      </c>
      <c r="BN109" s="2441">
        <v>1</v>
      </c>
      <c r="BO109" s="2518"/>
      <c r="BP109" s="2518"/>
      <c r="BQ109" s="2518"/>
      <c r="BR109" s="2518"/>
      <c r="BS109" s="2518"/>
      <c r="BT109" s="2518"/>
      <c r="BU109" s="2518"/>
      <c r="BV109" s="2518"/>
      <c r="BW109" s="2518"/>
      <c r="BX109" s="2518"/>
      <c r="BY109" s="2518"/>
      <c r="BZ109" s="2518"/>
      <c r="CA109" s="34"/>
      <c r="CC109" s="33"/>
      <c r="CD109" s="1772" t="e" cm="1">
        <f t="array" aca="1" ref="CD109" ca="1">_xlfn.LET( _xlpm.CheckBlank, SUM(PL!$AD109:$BN109) = 0, IF(_xlpm.CheckBlank, "", SUM(_xlfn._xlws.FILTER(PL!$AD109:$BN109,(YEAR(PL!$AD$12:$BN$12)=PL!CD$12)*(array_timeline&lt;=PL!CD$11)))))</f>
        <v>#NAME?</v>
      </c>
      <c r="CE109" s="1772" t="e" cm="1">
        <f t="array" aca="1" ref="CE109" ca="1">_xlfn.LET( _xlpm.CheckBlank, SUM(PL!$AD109:$BN109) = 0, IF(_xlpm.CheckBlank, "", SUM(_xlfn._xlws.FILTER(PL!$AD109:$BN109,(YEAR(PL!$AD$12:$BN$12)=PL!CE$12)*(array_timeline&lt;=PL!CE$11)))))</f>
        <v>#NAME?</v>
      </c>
      <c r="CF109" s="3"/>
      <c r="CG109" s="1461" t="e" cm="1">
        <f t="array" aca="1" ref="CG109" ca="1">_xlfn.LET( _xlpm.CheckBlank, SUM(PL!$AD109:$BN109) =0, IF(_xlpm.CheckBlank, "", SUM(_xlfn._xlws.FILTER(PL!$AD109:$BN109,(YEAR(PL!$AD$12:$BN$12)=PL!CG$12)*(array_timeline&lt;=PL!CG$11)))))</f>
        <v>#NAME?</v>
      </c>
      <c r="CH109" s="1461" t="e" cm="1">
        <f t="array" aca="1" ref="CH109" ca="1">_xlfn.LET( _xlpm.CheckBlank, SUM(PL!$AD109:$BN109) =0, IF(_xlpm.CheckBlank, "", SUM(_xlfn._xlws.FILTER(PL!$AD109:$BN109,(YEAR(PL!$AD$12:$BN$12)=PL!CH$12)*(array_timeline&lt;=PL!CH$11)))))</f>
        <v>#NAME?</v>
      </c>
      <c r="CI109" s="3"/>
      <c r="CJ109" s="1461" cm="1">
        <f t="array" ref="CJ109">_xlfn.LET( _xlpm.CheckBlank, SUM(PL!$AD109:$BN109) = 0, IF(_xlpm.CheckBlank, "", SUM(_xlfn.TAKE(_xlfn.DROP(PL!$AD109:$BN109, ,-DATEDIFF(PL!CJ$11, val_asOfDate,"M")),1,-12))))</f>
        <v>12</v>
      </c>
      <c r="CK109" s="1461" cm="1">
        <f t="array" ref="CK109">_xlfn.LET( _xlpm.CheckBlank, SUM(PL!$AD109:$BN109) = 0, IF(_xlpm.CheckBlank, "", SUM(_xlfn.TAKE(_xlfn.DROP(PL!$AD109:$BN109, ,-DATEDIFF(PL!CK$11, val_asOfDate,"M")),1,-12))))</f>
        <v>12</v>
      </c>
      <c r="CL109" s="3"/>
      <c r="CM109" s="2357" cm="1">
        <f t="array" ref="CM109">IFBLANK(CM53,"")</f>
        <v>1</v>
      </c>
      <c r="CN109" s="2357" cm="1">
        <f t="array" ref="CN109">IFBLANK(CN53,"")</f>
        <v>1</v>
      </c>
      <c r="CO109" s="3"/>
      <c r="CP109" s="2357" cm="1">
        <f t="array" ref="CP109">IFBLANK(CP53,"")</f>
        <v>1</v>
      </c>
      <c r="CQ109" s="2357" cm="1">
        <f t="array" ref="CQ109">IFBLANK(CQ53,"")</f>
        <v>1</v>
      </c>
      <c r="CR109" s="34"/>
      <c r="CS109" s="2056"/>
      <c r="CT109" s="2447" t="e" cm="1">
        <f t="array" aca="1" ref="CT109" ca="1">IF(Y109="","",IF(ISNUMBER(SEARCH("Select",$Y109)),"",_xldudf_CX_PUSH($Y109,CX_ENTITY,C109,val_asOfDate)))</f>
        <v>#NAME?</v>
      </c>
      <c r="CU109" s="2447" t="e" cm="1">
        <f t="array" aca="1" ref="CU109" ca="1">IF(Y109="","",IF(ISNUMBER(SEARCH("Select",$Y109)),"",_xldudf_CX_PUSH($Y109,CX_ENTITY,C109,EOMONTH(val_asOfDate,1))))</f>
        <v>#NAME?</v>
      </c>
      <c r="CV109" s="2447" t="e" cm="1">
        <f t="array" aca="1" ref="CV109" ca="1">IF(Y109="","",IF(ISNUMBER(SEARCH("Select",$Y109)),"",_xldudf_CX_PUSH($Y109,CX_ENTITY,C109,EOMONTH(val_asOfDate,2))))</f>
        <v>#NAME?</v>
      </c>
      <c r="CW109" s="2447" t="e" cm="1">
        <f t="array" aca="1" ref="CW109" ca="1">IF(Y109="","",IF(ISNUMBER(SEARCH("Select",$Y109)),"",_xldudf_CX_PUSH($Y109,CX_ENTITY,C109,EOMONTH(val_asOfDate,3))))</f>
        <v>#NAME?</v>
      </c>
      <c r="CX109" s="2443"/>
      <c r="CY109" s="2444" t="str" cm="1">
        <f t="array" aca="1" ref="CY109" ca="1">IFERROR(IF(CM109*fxVal_normal=_PL!CM109,"",IF(OR($CM109="",$CM109=0, NOT(ISNUMBER($CM109)), ISERROR($CM109), $B109=""), "",
   IF($I109=1,
      IFBLANK(
         _xldudf_CX_PUSH($CM109*fxVal_normal, CX_ENTITY, $B109, $CM$11, $CM$14, $CM$19,),
         ""
      ),
      IF($I109=2,
         IFBLANK(
            _xldudf_CX_PUSH($CM109, CX_ENTITY, $B109, $CM$11, $CM$14, $CM$19,),
            ""
         ),
         IF($I109=3,
            "",
            IFBLANK(
               _xldudf_CX_PUSH($CM109, CX_ENTITY, $B109, $CM$11, $CM$14, $CM$19,),
               ""
            )
         )
      )
   )
)),"")</f>
        <v/>
      </c>
      <c r="CZ109" s="2444" t="str" cm="1">
        <f t="array" aca="1" ref="CZ109" ca="1">IFERROR(IF(CN109*fxVal_normal=_PL!CN109,"",IF(OR($CN109="",$CN109=0, NOT(ISNUMBER($CN109)), ISERROR($CN109), $B109=""), "",
   IF($I109=1,
      IFBLANK(
         _xldudf_CX_PUSH($CN109*fxVal_normal, CX_ENTITY, $B109, $CN$11, $CN$14, $CN$19,),
         ""
      ),
      IF($I109=2,
         IFBLANK(
            _xldudf_CX_PUSH($CN109, CX_ENTITY, $B109, $CN$11, $CN$14, $CN$19,),
            ""
         ),
         IF($I109=3,
            "",
            IFBLANK(
               _xldudf_CX_PUSH($CN109, CX_ENTITY, $B109, $CN$11, $CN$14, $CN$19,),
               ""
            )
         )
      )
   )
)),"")</f>
        <v/>
      </c>
      <c r="DA109" s="2444" t="str" cm="1">
        <f t="array" aca="1" ref="DA109" ca="1">IFERROR(IF(CP109*fxVal_normal=_PL!CP109,"",IF(OR($CP109="",$CP109=0, NOT(ISNUMBER($CP109)), ISERROR($CP109), $B109=""), "",
   IF($I109=1,
      IFBLANK(
         _xldudf_CX_PUSH($CP109*fxVal_normal, CX_ENTITY, $B109, $CP$11, $CP$14, $CP$19,),
         ""
      ),
      IF($I109=2,
         IFBLANK(
            _xldudf_CX_PUSH($CP109, CX_ENTITY, $B109, $CP$11, $CP$14, $CP$19,),
            ""
         ),
         IF($I109=3,
            "",
            IFBLANK(
               _xldudf_CX_PUSH($CP109, CX_ENTITY, $B109, $CP$11, $CP$14, $CP$19,),
               ""
            )
         )
      )
   )
)),"")</f>
        <v/>
      </c>
      <c r="DB109" s="2444" t="str" cm="1">
        <f t="array" aca="1" ref="DB109" ca="1">IFERROR(IF(CQ109*fxVal_normal=_PL!CQ109,"",IF(OR($CQ109="", $CQ109=0, NOT(ISNUMBER($CQ109)), ISERROR($CQ109), $B109=""), "",
   IF($I109=1,
      IFBLANK(
         _xldudf_CX_PUSH($CQ109*fxVal_normal, CX_ENTITY, $B109, $CQ$11, $CQ$14, $CQ$19,),
         ""
      ),
      IF($I109=2,
         IFBLANK(
            _xldudf_CX_PUSH($CQ109, CX_ENTITY, $B109, $CQ$11, $CQ$14, $CQ$19,),
            ""
         ),
         IF($I109=3,
            "",
            IFBLANK(
               _xldudf_CX_PUSH($CQ109, CX_ENTITY, $B109, $CQ$11, $CQ$14, $CQ$19,),
               ""
            )
         )
      )
   ))
),"")</f>
        <v/>
      </c>
      <c r="DC109" s="2443"/>
      <c r="DD109" s="2445" t="str" cm="1">
        <f t="array" aca="1" ref="DD109" ca="1">IFERROR(IF(AD109*fxVal_normal=_PL!AD109,"",IF(OR(AD109="", NOT(ISNUMBER(AD109)), ISERROR(AD109), $B109=""), "",
   IF($I109=1,
      IFBLANK(
         _xldudf_CX_PUSH(AD109*fxVal_normal, CX_ENTITY, $B109, AD$11, AD$14, AD$75,),
         ""
      ),
      IF($I109=2,
         IFBLANK(
            _xldudf_CX_PUSH(AD109, CX_ENTITY, $B109, AD$11, AD$14, AD$75,),
            ""
         ),
         IF($I109=3,
            "",
            IFBLANK(
               _xldudf_CX_PUSH(AD109, CX_ENTITY, $B109, AD$11, AD$14, AD$75,),
               ""
            )
         )
      )
   )
)),"")</f>
        <v/>
      </c>
      <c r="DE109" s="2445" t="str" cm="1">
        <f t="array" aca="1" ref="DE109" ca="1">IFERROR(IF(AE109*fxVal_normal=_PL!AE109,"",IF(OR(AE109="", NOT(ISNUMBER(AE109)), ISERROR(AE109), $B109=""), "",
   IF($I109=1,
      IFBLANK(
         _xldudf_CX_PUSH(AE109*fxVal_normal, CX_ENTITY, $B109, AE$11, AE$14, AE$75,),
         ""
      ),
      IF($I109=2,
         IFBLANK(
            _xldudf_CX_PUSH(AE109, CX_ENTITY, $B109, AE$11, AE$14, AE$75,),
            ""
         ),
         IF($I109=3,
            "",
            IFBLANK(
               _xldudf_CX_PUSH(AE109, CX_ENTITY, $B109, AE$11, AE$14, AE$75,),
               ""
            )
         )
      )
   )
)),"")</f>
        <v/>
      </c>
      <c r="DF109" s="2445" t="str" cm="1">
        <f t="array" aca="1" ref="DF109" ca="1">IFERROR(IF(AF109*fxVal_normal=_PL!AF109,"",IF(OR(AF109="", NOT(ISNUMBER(AF109)), ISERROR(AF109), $B109=""), "",
   IF($I109=1,
      IFBLANK(
         _xldudf_CX_PUSH(AF109*fxVal_normal, CX_ENTITY, $B109, AF$11, AF$14, AF$75,),
         ""
      ),
      IF($I109=2,
         IFBLANK(
            _xldudf_CX_PUSH(AF109, CX_ENTITY, $B109, AF$11, AF$14, AF$75,),
            ""
         ),
         IF($I109=3,
            "",
            IFBLANK(
               _xldudf_CX_PUSH(AF109, CX_ENTITY, $B109, AF$11, AF$14, AF$75,),
               ""
            )
         )
      )
   )
)),"")</f>
        <v/>
      </c>
      <c r="DG109" s="2445" t="str" cm="1">
        <f t="array" aca="1" ref="DG109" ca="1">IFERROR(IF(AG109*fxVal_normal=_PL!AG109,"",IF(OR(AG109="", NOT(ISNUMBER(AG109)), ISERROR(AG109), $B109=""), "",
   IF($I109=1,
      IFBLANK(
         _xldudf_CX_PUSH(AG109*fxVal_normal, CX_ENTITY, $B109, AG$11, AG$14, AG$75,),
         ""
      ),
      IF($I109=2,
         IFBLANK(
            _xldudf_CX_PUSH(AG109, CX_ENTITY, $B109, AG$11, AG$14, AG$75,),
            ""
         ),
         IF($I109=3,
            "",
            IFBLANK(
               _xldudf_CX_PUSH(AG109, CX_ENTITY, $B109, AG$11, AG$14, AG$75,),
               ""
            )
         )
      )
   )
)),"")</f>
        <v/>
      </c>
      <c r="DH109" s="2445" t="str" cm="1">
        <f t="array" aca="1" ref="DH109" ca="1">IFERROR(IF(AH109*fxVal_normal=_PL!AH109,"",IF(OR(AH109="", NOT(ISNUMBER(AH109)), ISERROR(AH109), $B109=""), "",
   IF($I109=1,
      IFBLANK(
         _xldudf_CX_PUSH(AH109*fxVal_normal, CX_ENTITY, $B109, AH$11, AH$14, AH$75,),
         ""
      ),
      IF($I109=2,
         IFBLANK(
            _xldudf_CX_PUSH(AH109, CX_ENTITY, $B109, AH$11, AH$14, AH$75,),
            ""
         ),
         IF($I109=3,
            "",
            IFBLANK(
               _xldudf_CX_PUSH(AH109, CX_ENTITY, $B109, AH$11, AH$14, AH$75,),
               ""
            )
         )
      )
   )
)),"")</f>
        <v/>
      </c>
      <c r="DI109" s="2445" t="str" cm="1">
        <f t="array" aca="1" ref="DI109" ca="1">IFERROR(IF(AI109*fxVal_normal=_PL!AI109,"",IF(OR(AI109="", NOT(ISNUMBER(AI109)), ISERROR(AI109), $B109=""), "",
   IF($I109=1,
      IFBLANK(
         _xldudf_CX_PUSH(AI109*fxVal_normal, CX_ENTITY, $B109, AI$11, AI$14, AI$75,),
         ""
      ),
      IF($I109=2,
         IFBLANK(
            _xldudf_CX_PUSH(AI109, CX_ENTITY, $B109, AI$11, AI$14, AI$75,),
            ""
         ),
         IF($I109=3,
            "",
            IFBLANK(
               _xldudf_CX_PUSH(AI109, CX_ENTITY, $B109, AI$11, AI$14, AI$75,),
               ""
            )
         )
      )
   )
)),"")</f>
        <v/>
      </c>
      <c r="DJ109" s="2445" t="str" cm="1">
        <f t="array" aca="1" ref="DJ109" ca="1">IFERROR(IF(AJ109*fxVal_normal=_PL!AJ109,"",IF(OR(AJ109="", NOT(ISNUMBER(AJ109)), ISERROR(AJ109), $B109=""), "",
   IF($I109=1,
      IFBLANK(
         _xldudf_CX_PUSH(AJ109*fxVal_normal, CX_ENTITY, $B109, AJ$11, AJ$14, AJ$75,),
         ""
      ),
      IF($I109=2,
         IFBLANK(
            _xldudf_CX_PUSH(AJ109, CX_ENTITY, $B109, AJ$11, AJ$14, AJ$75,),
            ""
         ),
         IF($I109=3,
            "",
            IFBLANK(
               _xldudf_CX_PUSH(AJ109, CX_ENTITY, $B109, AJ$11, AJ$14, AJ$75,),
               ""
            )
         )
      )
   )
)),"")</f>
        <v/>
      </c>
      <c r="DK109" s="2445" t="str" cm="1">
        <f t="array" aca="1" ref="DK109" ca="1">IFERROR(IF(AK109*fxVal_normal=_PL!AK109,"",IF(OR(AK109="", NOT(ISNUMBER(AK109)), ISERROR(AK109), $B109=""), "",
   IF($I109=1,
      IFBLANK(
         _xldudf_CX_PUSH(AK109*fxVal_normal, CX_ENTITY, $B109, AK$11, AK$14, AK$75,),
         ""
      ),
      IF($I109=2,
         IFBLANK(
            _xldudf_CX_PUSH(AK109, CX_ENTITY, $B109, AK$11, AK$14, AK$75,),
            ""
         ),
         IF($I109=3,
            "",
            IFBLANK(
               _xldudf_CX_PUSH(AK109, CX_ENTITY, $B109, AK$11, AK$14, AK$75,),
               ""
            )
         )
      )
   )
)),"")</f>
        <v/>
      </c>
      <c r="DL109" s="2445" t="str" cm="1">
        <f t="array" aca="1" ref="DL109" ca="1">IFERROR(IF(AL109*fxVal_normal=_PL!AL109,"",IF(OR(AL109="", NOT(ISNUMBER(AL109)), ISERROR(AL109), $B109=""), "",
   IF($I109=1,
      IFBLANK(
         _xldudf_CX_PUSH(AL109*fxVal_normal, CX_ENTITY, $B109, AL$11, AL$14, AL$75,),
         ""
      ),
      IF($I109=2,
         IFBLANK(
            _xldudf_CX_PUSH(AL109, CX_ENTITY, $B109, AL$11, AL$14, AL$75,),
            ""
         ),
         IF($I109=3,
            "",
            IFBLANK(
               _xldudf_CX_PUSH(AL109, CX_ENTITY, $B109, AL$11, AL$14, AL$75,),
               ""
            )
         )
      )
   )
)),"")</f>
        <v/>
      </c>
      <c r="DM109" s="2445" t="str" cm="1">
        <f t="array" aca="1" ref="DM109" ca="1">IFERROR(IF(AM109*fxVal_normal=_PL!AM109,"",IF(OR(AM109="", NOT(ISNUMBER(AM109)), ISERROR(AM109), $B109=""), "",
   IF($I109=1,
      IFBLANK(
         _xldudf_CX_PUSH(AM109*fxVal_normal, CX_ENTITY, $B109, AM$11, AM$14, AM$75,),
         ""
      ),
      IF($I109=2,
         IFBLANK(
            _xldudf_CX_PUSH(AM109, CX_ENTITY, $B109, AM$11, AM$14, AM$75,),
            ""
         ),
         IF($I109=3,
            "",
            IFBLANK(
               _xldudf_CX_PUSH(AM109, CX_ENTITY, $B109, AM$11, AM$14, AM$75,),
               ""
            )
         )
      )
   )
)),"")</f>
        <v/>
      </c>
      <c r="DN109" s="2445" t="str" cm="1">
        <f t="array" aca="1" ref="DN109" ca="1">IFERROR(IF(AN109*fxVal_normal=_PL!AN109,"",IF(OR(AN109="", NOT(ISNUMBER(AN109)), ISERROR(AN109), $B109=""), "",
   IF($I109=1,
      IFBLANK(
         _xldudf_CX_PUSH(AN109*fxVal_normal, CX_ENTITY, $B109, AN$11, AN$14, AN$75,),
         ""
      ),
      IF($I109=2,
         IFBLANK(
            _xldudf_CX_PUSH(AN109, CX_ENTITY, $B109, AN$11, AN$14, AN$75,),
            ""
         ),
         IF($I109=3,
            "",
            IFBLANK(
               _xldudf_CX_PUSH(AN109, CX_ENTITY, $B109, AN$11, AN$14, AN$75,),
               ""
            )
         )
      )
   )
)),"")</f>
        <v/>
      </c>
      <c r="DO109" s="2445" t="str" cm="1">
        <f t="array" aca="1" ref="DO109" ca="1">IFERROR(IF(AO109*fxVal_normal=_PL!AO109,"",IF(OR(AO109="", NOT(ISNUMBER(AO109)), ISERROR(AO109), $B109=""), "",
   IF($I109=1,
      IFBLANK(
         _xldudf_CX_PUSH(AO109*fxVal_normal, CX_ENTITY, $B109, AO$11, AO$14, AO$75,),
         ""
      ),
      IF($I109=2,
         IFBLANK(
            _xldudf_CX_PUSH(AO109, CX_ENTITY, $B109, AO$11, AO$14, AO$75,),
            ""
         ),
         IF($I109=3,
            "",
            IFBLANK(
               _xldudf_CX_PUSH(AO109, CX_ENTITY, $B109, AO$11, AO$14, AO$75,),
               ""
            )
         )
      )
   )
)),"")</f>
        <v/>
      </c>
      <c r="DP109" s="2445" t="str" cm="1">
        <f t="array" aca="1" ref="DP109" ca="1">IFERROR(IF(AP109*fxVal_normal=_PL!AP109,"",IF(OR(AP109="", NOT(ISNUMBER(AP109)), ISERROR(AP109), $B109=""), "",
   IF($I109=1,
      IFBLANK(
         _xldudf_CX_PUSH(AP109*fxVal_normal, CX_ENTITY, $B109, AP$11, AP$14, AP$75,),
         ""
      ),
      IF($I109=2,
         IFBLANK(
            _xldudf_CX_PUSH(AP109, CX_ENTITY, $B109, AP$11, AP$14, AP$75,),
            ""
         ),
         IF($I109=3,
            "",
            IFBLANK(
               _xldudf_CX_PUSH(AP109, CX_ENTITY, $B109, AP$11, AP$14, AP$75,),
               ""
            )
         )
      )
   )
)),"")</f>
        <v/>
      </c>
      <c r="DQ109" s="2445" t="str" cm="1">
        <f t="array" aca="1" ref="DQ109" ca="1">IFERROR(IF(AQ109*fxVal_normal=_PL!AQ109,"",IF(OR(AQ109="", NOT(ISNUMBER(AQ109)), ISERROR(AQ109), $B109=""), "",
   IF($I109=1,
      IFBLANK(
         _xldudf_CX_PUSH(AQ109*fxVal_normal, CX_ENTITY, $B109, AQ$11, AQ$14, AQ$75,),
         ""
      ),
      IF($I109=2,
         IFBLANK(
            _xldudf_CX_PUSH(AQ109, CX_ENTITY, $B109, AQ$11, AQ$14, AQ$75,),
            ""
         ),
         IF($I109=3,
            "",
            IFBLANK(
               _xldudf_CX_PUSH(AQ109, CX_ENTITY, $B109, AQ$11, AQ$14, AQ$75,),
               ""
            )
         )
      )
   )
)),"")</f>
        <v/>
      </c>
      <c r="DR109" s="2445" t="str" cm="1">
        <f t="array" aca="1" ref="DR109" ca="1">IFERROR(IF(AR109*fxVal_normal=_PL!AR109,"",IF(OR(AR109="", NOT(ISNUMBER(AR109)), ISERROR(AR109), $B109=""), "",
   IF($I109=1,
      IFBLANK(
         _xldudf_CX_PUSH(AR109*fxVal_normal, CX_ENTITY, $B109, AR$11, AR$14, AR$75,),
         ""
      ),
      IF($I109=2,
         IFBLANK(
            _xldudf_CX_PUSH(AR109, CX_ENTITY, $B109, AR$11, AR$14, AR$75,),
            ""
         ),
         IF($I109=3,
            "",
            IFBLANK(
               _xldudf_CX_PUSH(AR109, CX_ENTITY, $B109, AR$11, AR$14, AR$75,),
               ""
            )
         )
      )
   )
)),"")</f>
        <v/>
      </c>
      <c r="DS109" s="2445" t="str" cm="1">
        <f t="array" aca="1" ref="DS109" ca="1">IFERROR(IF(AS109*fxVal_normal=_PL!AS109,"",IF(OR(AS109="", NOT(ISNUMBER(AS109)), ISERROR(AS109), $B109=""), "",
   IF($I109=1,
      IFBLANK(
         _xldudf_CX_PUSH(AS109*fxVal_normal, CX_ENTITY, $B109, AS$11, AS$14, AS$75,),
         ""
      ),
      IF($I109=2,
         IFBLANK(
            _xldudf_CX_PUSH(AS109, CX_ENTITY, $B109, AS$11, AS$14, AS$75,),
            ""
         ),
         IF($I109=3,
            "",
            IFBLANK(
               _xldudf_CX_PUSH(AS109, CX_ENTITY, $B109, AS$11, AS$14, AS$75,),
               ""
            )
         )
      )
   )
)),"")</f>
        <v/>
      </c>
      <c r="DT109" s="2445" t="str" cm="1">
        <f t="array" aca="1" ref="DT109" ca="1">IFERROR(IF(AT109*fxVal_normal=_PL!AT109,"",IF(OR(AT109="", NOT(ISNUMBER(AT109)), ISERROR(AT109), $B109=""), "",
   IF($I109=1,
      IFBLANK(
         _xldudf_CX_PUSH(AT109*fxVal_normal, CX_ENTITY, $B109, AT$11, AT$14, AT$75,),
         ""
      ),
      IF($I109=2,
         IFBLANK(
            _xldudf_CX_PUSH(AT109, CX_ENTITY, $B109, AT$11, AT$14, AT$75,),
            ""
         ),
         IF($I109=3,
            "",
            IFBLANK(
               _xldudf_CX_PUSH(AT109, CX_ENTITY, $B109, AT$11, AT$14, AT$75,),
               ""
            )
         )
      )
   )
)),"")</f>
        <v/>
      </c>
      <c r="DU109" s="2445" t="str" cm="1">
        <f t="array" aca="1" ref="DU109" ca="1">IFERROR(IF(AU109*fxVal_normal=_PL!AU109,"",IF(OR(AU109="", NOT(ISNUMBER(AU109)), ISERROR(AU109), $B109=""), "",
   IF($I109=1,
      IFBLANK(
         _xldudf_CX_PUSH(AU109*fxVal_normal, CX_ENTITY, $B109, AU$11, AU$14, AU$75,),
         ""
      ),
      IF($I109=2,
         IFBLANK(
            _xldudf_CX_PUSH(AU109, CX_ENTITY, $B109, AU$11, AU$14, AU$75,),
            ""
         ),
         IF($I109=3,
            "",
            IFBLANK(
               _xldudf_CX_PUSH(AU109, CX_ENTITY, $B109, AU$11, AU$14, AU$75,),
               ""
            )
         )
      )
   )
)),"")</f>
        <v/>
      </c>
      <c r="DV109" s="2445" t="str" cm="1">
        <f t="array" aca="1" ref="DV109" ca="1">IFERROR(IF(AV109*fxVal_normal=_PL!AV109,"",IF(OR(AV109="", NOT(ISNUMBER(AV109)), ISERROR(AV109), $B109=""), "",
   IF($I109=1,
      IFBLANK(
         _xldudf_CX_PUSH(AV109*fxVal_normal, CX_ENTITY, $B109, AV$11, AV$14, AV$75,),
         ""
      ),
      IF($I109=2,
         IFBLANK(
            _xldudf_CX_PUSH(AV109, CX_ENTITY, $B109, AV$11, AV$14, AV$75,),
            ""
         ),
         IF($I109=3,
            "",
            IFBLANK(
               _xldudf_CX_PUSH(AV109, CX_ENTITY, $B109, AV$11, AV$14, AV$75,),
               ""
            )
         )
      )
   )
)),"")</f>
        <v/>
      </c>
      <c r="DW109" s="2445" t="str" cm="1">
        <f t="array" aca="1" ref="DW109" ca="1">IFERROR(IF(AW109*fxVal_normal=_PL!AW109,"",IF(OR(AW109="", NOT(ISNUMBER(AW109)), ISERROR(AW109), $B109=""), "",
   IF($I109=1,
      IFBLANK(
         _xldudf_CX_PUSH(AW109*fxVal_normal, CX_ENTITY, $B109, AW$11, AW$14, AW$75,),
         ""
      ),
      IF($I109=2,
         IFBLANK(
            _xldudf_CX_PUSH(AW109, CX_ENTITY, $B109, AW$11, AW$14, AW$75,),
            ""
         ),
         IF($I109=3,
            "",
            IFBLANK(
               _xldudf_CX_PUSH(AW109, CX_ENTITY, $B109, AW$11, AW$14, AW$75,),
               ""
            )
         )
      )
   )
)),"")</f>
        <v/>
      </c>
      <c r="DX109" s="2445" t="str" cm="1">
        <f t="array" aca="1" ref="DX109" ca="1">IFERROR(IF(AX109*fxVal_normal=_PL!AX109,"",IF(OR(AX109="", NOT(ISNUMBER(AX109)), ISERROR(AX109), $B109=""), "",
   IF($I109=1,
      IFBLANK(
         _xldudf_CX_PUSH(AX109*fxVal_normal, CX_ENTITY, $B109, AX$11, AX$14, AX$75,),
         ""
      ),
      IF($I109=2,
         IFBLANK(
            _xldudf_CX_PUSH(AX109, CX_ENTITY, $B109, AX$11, AX$14, AX$75,),
            ""
         ),
         IF($I109=3,
            "",
            IFBLANK(
               _xldudf_CX_PUSH(AX109, CX_ENTITY, $B109, AX$11, AX$14, AX$75,),
               ""
            )
         )
      )
   )
)),"")</f>
        <v/>
      </c>
      <c r="DY109" s="2445" t="str" cm="1">
        <f t="array" aca="1" ref="DY109" ca="1">IFERROR(IF(AY109*fxVal_normal=_PL!AY109,"",IF(OR(AY109="", NOT(ISNUMBER(AY109)), ISERROR(AY109), $B109=""), "",
   IF($I109=1,
      IFBLANK(
         _xldudf_CX_PUSH(AY109*fxVal_normal, CX_ENTITY, $B109, AY$11, AY$14, AY$75,),
         ""
      ),
      IF($I109=2,
         IFBLANK(
            _xldudf_CX_PUSH(AY109, CX_ENTITY, $B109, AY$11, AY$14, AY$75,),
            ""
         ),
         IF($I109=3,
            "",
            IFBLANK(
               _xldudf_CX_PUSH(AY109, CX_ENTITY, $B109, AY$11, AY$14, AY$75,),
               ""
            )
         )
      )
   )
)),"")</f>
        <v/>
      </c>
      <c r="DZ109" s="2445" t="str" cm="1">
        <f t="array" aca="1" ref="DZ109" ca="1">IFERROR(IF(AZ109*fxVal_normal=_PL!AZ109,"",IF(OR(AZ109="", NOT(ISNUMBER(AZ109)), ISERROR(AZ109), $B109=""), "",
   IF($I109=1,
      IFBLANK(
         _xldudf_CX_PUSH(AZ109*fxVal_normal, CX_ENTITY, $B109, AZ$11, AZ$14, AZ$75,),
         ""
      ),
      IF($I109=2,
         IFBLANK(
            _xldudf_CX_PUSH(AZ109, CX_ENTITY, $B109, AZ$11, AZ$14, AZ$75,),
            ""
         ),
         IF($I109=3,
            "",
            IFBLANK(
               _xldudf_CX_PUSH(AZ109, CX_ENTITY, $B109, AZ$11, AZ$14, AZ$75,),
               ""
            )
         )
      )
   )
)),"")</f>
        <v/>
      </c>
      <c r="EA109" s="2445" t="str" cm="1">
        <f t="array" aca="1" ref="EA109" ca="1">IFERROR(IF(BA109*fxVal_normal=_PL!BA109,"",IF(OR(BA109="", NOT(ISNUMBER(BA109)), ISERROR(BA109), $B109=""), "",
   IF($I109=1,
      IFBLANK(
         _xldudf_CX_PUSH(BA109*fxVal_normal, CX_ENTITY, $B109, BA$11, BA$14, BA$75,),
         ""
      ),
      IF($I109=2,
         IFBLANK(
            _xldudf_CX_PUSH(BA109, CX_ENTITY, $B109, BA$11, BA$14, BA$75,),
            ""
         ),
         IF($I109=3,
            "",
            IFBLANK(
               _xldudf_CX_PUSH(BA109, CX_ENTITY, $B109, BA$11, BA$14, BA$75,),
               ""
            )
         )
      )
   )
)),"")</f>
        <v/>
      </c>
      <c r="EB109" s="2445" t="str" cm="1">
        <f t="array" aca="1" ref="EB109" ca="1">IFERROR(IF(BB109*fxVal_normal=_PL!BB109,"",IF(OR(BB109="", NOT(ISNUMBER(BB109)), ISERROR(BB109), $B109=""), "",
   IF($I109=1,
      IFBLANK(
         _xldudf_CX_PUSH(BB109*fxVal_normal, CX_ENTITY, $B109, BB$11, BB$14, BB$75,),
         ""
      ),
      IF($I109=2,
         IFBLANK(
            _xldudf_CX_PUSH(BB109, CX_ENTITY, $B109, BB$11, BB$14, BB$75,),
            ""
         ),
         IF($I109=3,
            "",
            IFBLANK(
               _xldudf_CX_PUSH(BB109, CX_ENTITY, $B109, BB$11, BB$14, BB$75,),
               ""
            )
         )
      )
   )
)),"")</f>
        <v/>
      </c>
      <c r="EC109" s="2445" t="str" cm="1">
        <f t="array" aca="1" ref="EC109" ca="1">IFERROR(IF(BC109*fxVal_normal=_PL!BC109,"",IF(OR(BC109="", NOT(ISNUMBER(BC109)), ISERROR(BC109), $B109=""), "",
   IF($I109=1,
      IFBLANK(
         _xldudf_CX_PUSH(BC109*fxVal_normal, CX_ENTITY, $B109, BC$11, BC$14, BC$75,),
         ""
      ),
      IF($I109=2,
         IFBLANK(
            _xldudf_CX_PUSH(BC109, CX_ENTITY, $B109, BC$11, BC$14, BC$75,),
            ""
         ),
         IF($I109=3,
            "",
            IFBLANK(
               _xldudf_CX_PUSH(BC109, CX_ENTITY, $B109, BC$11, BC$14, BC$75,),
               ""
            )
         )
      )
   )
)),"")</f>
        <v/>
      </c>
      <c r="ED109" s="2445" t="str" cm="1">
        <f t="array" aca="1" ref="ED109" ca="1">IFERROR(IF(BD109*fxVal_normal=_PL!BD109,"",IF(OR(BD109="", NOT(ISNUMBER(BD109)), ISERROR(BD109), $B109=""), "",
   IF($I109=1,
      IFBLANK(
         _xldudf_CX_PUSH(BD109*fxVal_normal, CX_ENTITY, $B109, BD$11, BD$14, BD$75,),
         ""
      ),
      IF($I109=2,
         IFBLANK(
            _xldudf_CX_PUSH(BD109, CX_ENTITY, $B109, BD$11, BD$14, BD$75,),
            ""
         ),
         IF($I109=3,
            "",
            IFBLANK(
               _xldudf_CX_PUSH(BD109, CX_ENTITY, $B109, BD$11, BD$14, BD$75,),
               ""
            )
         )
      )
   )
)),"")</f>
        <v/>
      </c>
      <c r="EE109" s="2445" t="str" cm="1">
        <f t="array" aca="1" ref="EE109" ca="1">IFERROR(IF(BE109*fxVal_normal=_PL!BE109,"",IF(OR(BE109="", NOT(ISNUMBER(BE109)), ISERROR(BE109), $B109=""), "",
   IF($I109=1,
      IFBLANK(
         _xldudf_CX_PUSH(BE109*fxVal_normal, CX_ENTITY, $B109, BE$11, BE$14, BE$75,),
         ""
      ),
      IF($I109=2,
         IFBLANK(
            _xldudf_CX_PUSH(BE109, CX_ENTITY, $B109, BE$11, BE$14, BE$75,),
            ""
         ),
         IF($I109=3,
            "",
            IFBLANK(
               _xldudf_CX_PUSH(BE109, CX_ENTITY, $B109, BE$11, BE$14, BE$75,),
               ""
            )
         )
      )
   )
)),"")</f>
        <v/>
      </c>
      <c r="EF109" s="2445" t="str" cm="1">
        <f t="array" aca="1" ref="EF109" ca="1">IFERROR(IF(BF109*fxVal_normal=_PL!BF109,"",IF(OR(BF109="", NOT(ISNUMBER(BF109)), ISERROR(BF109), $B109=""), "",
   IF($I109=1,
      IFBLANK(
         _xldudf_CX_PUSH(BF109*fxVal_normal, CX_ENTITY, $B109, BF$11, BF$14, BF$75,),
         ""
      ),
      IF($I109=2,
         IFBLANK(
            _xldudf_CX_PUSH(BF109, CX_ENTITY, $B109, BF$11, BF$14, BF$75,),
            ""
         ),
         IF($I109=3,
            "",
            IFBLANK(
               _xldudf_CX_PUSH(BF109, CX_ENTITY, $B109, BF$11, BF$14, BF$75,),
               ""
            )
         )
      )
   )
)),"")</f>
        <v/>
      </c>
      <c r="EG109" s="2445" t="str" cm="1">
        <f t="array" aca="1" ref="EG109" ca="1">IFERROR(IF(BG109*fxVal_normal=_PL!BG109,"",IF(OR(BG109="", NOT(ISNUMBER(BG109)), ISERROR(BG109), $B109=""), "",
   IF($I109=1,
      IFBLANK(
         _xldudf_CX_PUSH(BG109*fxVal_normal, CX_ENTITY, $B109, BG$11, BG$14, BG$75,),
         ""
      ),
      IF($I109=2,
         IFBLANK(
            _xldudf_CX_PUSH(BG109, CX_ENTITY, $B109, BG$11, BG$14, BG$75,),
            ""
         ),
         IF($I109=3,
            "",
            IFBLANK(
               _xldudf_CX_PUSH(BG109, CX_ENTITY, $B109, BG$11, BG$14, BG$75,),
               ""
            )
         )
      )
   )
)),"")</f>
        <v/>
      </c>
      <c r="EH109" s="2445" t="str" cm="1">
        <f t="array" aca="1" ref="EH109" ca="1">IFERROR(IF(BH109*fxVal_normal=_PL!BH109,"",IF(OR(BH109="", NOT(ISNUMBER(BH109)), ISERROR(BH109), $B109=""), "",
   IF($I109=1,
      IFBLANK(
         _xldudf_CX_PUSH(BH109*fxVal_normal, CX_ENTITY, $B109, BH$11, BH$14, BH$75,),
         ""
      ),
      IF($I109=2,
         IFBLANK(
            _xldudf_CX_PUSH(BH109, CX_ENTITY, $B109, BH$11, BH$14, BH$75,),
            ""
         ),
         IF($I109=3,
            "",
            IFBLANK(
               _xldudf_CX_PUSH(BH109, CX_ENTITY, $B109, BH$11, BH$14, BH$75,),
               ""
            )
         )
      )
   )
)),"")</f>
        <v/>
      </c>
      <c r="EI109" s="2445" t="str" cm="1">
        <f t="array" aca="1" ref="EI109" ca="1">IFERROR(IF(BI109*fxVal_normal=_PL!BI109,"",IF(OR(BI109="", NOT(ISNUMBER(BI109)), ISERROR(BI109), $B109=""), "",
   IF($I109=1,
      IFBLANK(
         _xldudf_CX_PUSH(BI109*fxVal_normal, CX_ENTITY, $B109, BI$11, BI$14, BI$75,),
         ""
      ),
      IF($I109=2,
         IFBLANK(
            _xldudf_CX_PUSH(BI109, CX_ENTITY, $B109, BI$11, BI$14, BI$75,),
            ""
         ),
         IF($I109=3,
            "",
            IFBLANK(
               _xldudf_CX_PUSH(BI109, CX_ENTITY, $B109, BI$11, BI$14, BI$75,),
               ""
            )
         )
      )
   )
)),"")</f>
        <v/>
      </c>
      <c r="EJ109" s="2445" t="str" cm="1">
        <f t="array" aca="1" ref="EJ109" ca="1">IFERROR(IF(BJ109*fxVal_normal=_PL!BJ109,"",IF(OR(BJ109="", NOT(ISNUMBER(BJ109)), ISERROR(BJ109), $B109=""), "",
   IF($I109=1,
      IFBLANK(
         _xldudf_CX_PUSH(BJ109*fxVal_normal, CX_ENTITY, $B109, BJ$11, BJ$14, BJ$75,),
         ""
      ),
      IF($I109=2,
         IFBLANK(
            _xldudf_CX_PUSH(BJ109, CX_ENTITY, $B109, BJ$11, BJ$14, BJ$75,),
            ""
         ),
         IF($I109=3,
            "",
            IFBLANK(
               _xldudf_CX_PUSH(BJ109, CX_ENTITY, $B109, BJ$11, BJ$14, BJ$75,),
               ""
            )
         )
      )
   )
)),"")</f>
        <v/>
      </c>
      <c r="EK109" s="2445" t="str" cm="1">
        <f t="array" aca="1" ref="EK109" ca="1">IFERROR(IF(BK109*fxVal_normal=_PL!BK109,"",IF(OR(BK109="", NOT(ISNUMBER(BK109)), ISERROR(BK109), $B109=""), "",
   IF($I109=1,
      IFBLANK(
         _xldudf_CX_PUSH(BK109*fxVal_normal, CX_ENTITY, $B109, BK$11, BK$14, BK$75,),
         ""
      ),
      IF($I109=2,
         IFBLANK(
            _xldudf_CX_PUSH(BK109, CX_ENTITY, $B109, BK$11, BK$14, BK$75,),
            ""
         ),
         IF($I109=3,
            "",
            IFBLANK(
               _xldudf_CX_PUSH(BK109, CX_ENTITY, $B109, BK$11, BK$14, BK$75,),
               ""
            )
         )
      )
   )
)),"")</f>
        <v/>
      </c>
      <c r="EL109" s="2445" t="str" cm="1">
        <f t="array" aca="1" ref="EL109" ca="1">IFERROR(IF(BL109*fxVal_normal=_PL!BL109,"",IF(OR(BL109="", NOT(ISNUMBER(BL109)), ISERROR(BL109), $B109=""), "",
   IF($I109=1,
      IFBLANK(
         _xldudf_CX_PUSH(BL109*fxVal_normal, CX_ENTITY, $B109, BL$11, BL$14, BL$75,),
         ""
      ),
      IF($I109=2,
         IFBLANK(
            _xldudf_CX_PUSH(BL109, CX_ENTITY, $B109, BL$11, BL$14, BL$75,),
            ""
         ),
         IF($I109=3,
            "",
            IFBLANK(
               _xldudf_CX_PUSH(BL109, CX_ENTITY, $B109, BL$11, BL$14, BL$75,),
               ""
            )
         )
      )
   )
)),"")</f>
        <v/>
      </c>
      <c r="EM109" s="2445" t="str" cm="1">
        <f t="array" aca="1" ref="EM109" ca="1">IFERROR(IF(BM109*fxVal_normal=_PL!BM109,"",IF(OR(BM109="", NOT(ISNUMBER(BM109)), ISERROR(BM109), $B109=""), "",
   IF($I109=1,
      IFBLANK(
         _xldudf_CX_PUSH(BM109*fxVal_normal, CX_ENTITY, $B109, BM$11, BM$14, BM$75,),
         ""
      ),
      IF($I109=2,
         IFBLANK(
            _xldudf_CX_PUSH(BM109, CX_ENTITY, $B109, BM$11, BM$14, BM$75,),
            ""
         ),
         IF($I109=3,
            "",
            IFBLANK(
               _xldudf_CX_PUSH(BM109, CX_ENTITY, $B109, BM$11, BM$14, BM$75,),
               ""
            )
         )
      )
   )
)),"")</f>
        <v/>
      </c>
      <c r="EN109" s="2445" t="str" cm="1">
        <f t="array" aca="1" ref="EN109" ca="1">IFERROR(IF(BN109*fxVal_normal=_PL!BN109,"",IF(OR(BN109="", NOT(ISNUMBER(BN109)), ISERROR(BN109), $B109=""), "",
   IF($I109=1,
      IFBLANK(
         _xldudf_CX_PUSH(BN109*fxVal_normal, CX_ENTITY, $B109, BN$11, BN$14, BN$75,),
         ""
      ),
      IF($I109=2,
         IFBLANK(
            _xldudf_CX_PUSH(BN109, CX_ENTITY, $B109, BN$11, BN$14, BN$75,),
            ""
         ),
         IF($I109=3,
            "",
            IFBLANK(
               _xldudf_CX_PUSH(BN109, CX_ENTITY, $B109, BN$11, BN$14, BN$75,),
               ""
            )
         )
      )
   )
)),"")</f>
        <v/>
      </c>
    </row>
    <row r="110" spans="1:152" ht="21" customHeight="1">
      <c r="A110" s="1626" t="s">
        <v>22</v>
      </c>
      <c r="B110" s="2501" t="str">
        <f>_xlfn.LET(
_xlpm.IsNotAttrDynamic, D110="",
_xlpm.Attr,_PL!F110,
_xlpm.NotInUse,Y110=D110,
_xlpm.RESULT, IF(_xlpm.IsNotAttrDynamic, _xlpm.Attr, IF( _xlpm.NotInUse, "", Y110)
),IF(_xlpm.RESULT ="", "", _xlpm.RESULT))</f>
        <v>Custom Metric Amount 9</v>
      </c>
      <c r="C110" s="2501" t="str" cm="1">
        <f t="array" ref="C110">IFBLANK(_PL!C110,"")</f>
        <v>Custom Metric - Label 9</v>
      </c>
      <c r="D110" s="1548"/>
      <c r="E110" s="2440" t="e" cm="1">
        <f t="array" aca="1" ref="E11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)($AD110:$CQ110, Z110)</f>
        <v>#NAME?</v>
      </c>
      <c r="F110" s="578"/>
      <c r="G110" s="578"/>
      <c r="H110" s="401">
        <v>1</v>
      </c>
      <c r="I110" s="401">
        <v>1</v>
      </c>
      <c r="J110" s="401" cm="1">
        <f t="array" ref="J110">IFBLANK( Z110,"")</f>
        <v>-1</v>
      </c>
      <c r="K110" s="578" t="str">
        <f>IFERROR(IF(LEN(AB110)=0,"No",IF(LEN(J110)&gt;0,"Yes","No")),"")</f>
        <v>Yes</v>
      </c>
      <c r="L110" s="37"/>
      <c r="N110" s="158"/>
      <c r="O110" s="101"/>
      <c r="P110" s="52"/>
      <c r="Q110" s="101"/>
      <c r="R110" s="126"/>
      <c r="S110" s="101"/>
      <c r="T110" s="101"/>
      <c r="U110" s="39"/>
      <c r="V110" s="37"/>
      <c r="W110" s="268" t="str">
        <f t="shared" si="43"/>
        <v>Budget</v>
      </c>
      <c r="X110" s="2523" t="e">
        <f ca="1">_PL!X110</f>
        <v>#NAME?</v>
      </c>
      <c r="Y110" s="2524" cm="1">
        <f t="array" ref="Y110">IFBLANK(Y54,"")</f>
        <v>2</v>
      </c>
      <c r="Z110" s="198" cm="1">
        <f t="array" ref="Z110">IFBLANK(Z54,"")</f>
        <v>-1</v>
      </c>
      <c r="AA110" s="787"/>
      <c r="AB110" s="2525" cm="1">
        <f t="array" ref="AB110">IFBLANK(Y110,"")</f>
        <v>2</v>
      </c>
      <c r="AC110" s="2527" t="str" cm="1">
        <f t="array" aca="1" ref="AC110" ca="1">_xlfn.LET(
_xlpm._termname, $AB110,
_xlpm._iconname, "find",
_xlpm._icon, fx_getIcon(_xlpm._iconname),
_xlpm._location, _xlfn.XLOOKUP(LOWER(_xlpm._termname), LOWER(tbl_acctDef[Term]),tbl_acctDef[Term]),
_xlpm._hyperlink, HYPERLINK("#"&amp;CELL("address",_xlpm._location), _xlpm._icon),
IFERROR(_xlpm._hyperlink,"")
)</f>
        <v/>
      </c>
      <c r="AD110" s="2441">
        <v>1</v>
      </c>
      <c r="AE110" s="2441">
        <v>1</v>
      </c>
      <c r="AF110" s="2441">
        <v>1</v>
      </c>
      <c r="AG110" s="2441">
        <v>1</v>
      </c>
      <c r="AH110" s="2441">
        <v>1</v>
      </c>
      <c r="AI110" s="2441">
        <v>1</v>
      </c>
      <c r="AJ110" s="2441">
        <v>1</v>
      </c>
      <c r="AK110" s="2441">
        <v>1</v>
      </c>
      <c r="AL110" s="2441">
        <v>1</v>
      </c>
      <c r="AM110" s="2441">
        <v>1</v>
      </c>
      <c r="AN110" s="2441">
        <v>1</v>
      </c>
      <c r="AO110" s="2441">
        <v>1</v>
      </c>
      <c r="AP110" s="2441">
        <v>1</v>
      </c>
      <c r="AQ110" s="2441">
        <v>1</v>
      </c>
      <c r="AR110" s="2441">
        <v>1</v>
      </c>
      <c r="AS110" s="2441">
        <v>1</v>
      </c>
      <c r="AT110" s="2441">
        <v>1</v>
      </c>
      <c r="AU110" s="2441">
        <v>1</v>
      </c>
      <c r="AV110" s="2441">
        <v>1</v>
      </c>
      <c r="AW110" s="2441">
        <v>1</v>
      </c>
      <c r="AX110" s="2441">
        <v>1</v>
      </c>
      <c r="AY110" s="2441">
        <v>1</v>
      </c>
      <c r="AZ110" s="2441">
        <v>1</v>
      </c>
      <c r="BA110" s="2441">
        <v>1</v>
      </c>
      <c r="BB110" s="2441">
        <v>1</v>
      </c>
      <c r="BC110" s="2441">
        <v>1</v>
      </c>
      <c r="BD110" s="2441">
        <v>1</v>
      </c>
      <c r="BE110" s="2441">
        <v>1</v>
      </c>
      <c r="BF110" s="2441">
        <v>1</v>
      </c>
      <c r="BG110" s="2441">
        <v>1</v>
      </c>
      <c r="BH110" s="2441">
        <v>1</v>
      </c>
      <c r="BI110" s="2441">
        <v>1</v>
      </c>
      <c r="BJ110" s="2441">
        <v>1</v>
      </c>
      <c r="BK110" s="2441">
        <v>1</v>
      </c>
      <c r="BL110" s="2441">
        <v>1</v>
      </c>
      <c r="BM110" s="2441">
        <v>1</v>
      </c>
      <c r="BN110" s="2441">
        <v>1</v>
      </c>
      <c r="BO110" s="2518"/>
      <c r="BP110" s="2518"/>
      <c r="BQ110" s="2518"/>
      <c r="BR110" s="2518"/>
      <c r="BS110" s="2518"/>
      <c r="BT110" s="2518"/>
      <c r="BU110" s="2518"/>
      <c r="BV110" s="2518"/>
      <c r="BW110" s="2518"/>
      <c r="BX110" s="2518"/>
      <c r="BY110" s="2518"/>
      <c r="BZ110" s="2518"/>
      <c r="CA110" s="34"/>
      <c r="CC110" s="33"/>
      <c r="CD110" s="1772" t="e" cm="1">
        <f t="array" aca="1" ref="CD110" ca="1">_xlfn.LET( _xlpm.CheckBlank, SUM(PL!$AD110:$BN110) = 0, IF(_xlpm.CheckBlank, "", SUM(_xlfn._xlws.FILTER(PL!$AD110:$BN110,(YEAR(PL!$AD$12:$BN$12)=PL!CD$12)*(array_timeline&lt;=PL!CD$11)))))</f>
        <v>#NAME?</v>
      </c>
      <c r="CE110" s="1772" t="e" cm="1">
        <f t="array" aca="1" ref="CE110" ca="1">_xlfn.LET( _xlpm.CheckBlank, SUM(PL!$AD110:$BN110) = 0, IF(_xlpm.CheckBlank, "", SUM(_xlfn._xlws.FILTER(PL!$AD110:$BN110,(YEAR(PL!$AD$12:$BN$12)=PL!CE$12)*(array_timeline&lt;=PL!CE$11)))))</f>
        <v>#NAME?</v>
      </c>
      <c r="CF110" s="3"/>
      <c r="CG110" s="1461" t="e" cm="1">
        <f t="array" aca="1" ref="CG110" ca="1">_xlfn.LET( _xlpm.CheckBlank, SUM(PL!$AD110:$BN110) =0, IF(_xlpm.CheckBlank, "", SUM(_xlfn._xlws.FILTER(PL!$AD110:$BN110,(YEAR(PL!$AD$12:$BN$12)=PL!CG$12)*(array_timeline&lt;=PL!CG$11)))))</f>
        <v>#NAME?</v>
      </c>
      <c r="CH110" s="1461" t="e" cm="1">
        <f t="array" aca="1" ref="CH110" ca="1">_xlfn.LET( _xlpm.CheckBlank, SUM(PL!$AD110:$BN110) =0, IF(_xlpm.CheckBlank, "", SUM(_xlfn._xlws.FILTER(PL!$AD110:$BN110,(YEAR(PL!$AD$12:$BN$12)=PL!CH$12)*(array_timeline&lt;=PL!CH$11)))))</f>
        <v>#NAME?</v>
      </c>
      <c r="CI110" s="3"/>
      <c r="CJ110" s="1461" cm="1">
        <f t="array" ref="CJ110">_xlfn.LET( _xlpm.CheckBlank, SUM(PL!$AD110:$BN110) = 0, IF(_xlpm.CheckBlank, "", SUM(_xlfn.TAKE(_xlfn.DROP(PL!$AD110:$BN110, ,-DATEDIFF(PL!CJ$11, val_asOfDate,"M")),1,-12))))</f>
        <v>12</v>
      </c>
      <c r="CK110" s="1461" cm="1">
        <f t="array" ref="CK110">_xlfn.LET( _xlpm.CheckBlank, SUM(PL!$AD110:$BN110) = 0, IF(_xlpm.CheckBlank, "", SUM(_xlfn.TAKE(_xlfn.DROP(PL!$AD110:$BN110, ,-DATEDIFF(PL!CK$11, val_asOfDate,"M")),1,-12))))</f>
        <v>12</v>
      </c>
      <c r="CL110" s="3"/>
      <c r="CM110" s="2357" cm="1">
        <f t="array" ref="CM110">IFBLANK(CM54,"")</f>
        <v>1</v>
      </c>
      <c r="CN110" s="2357" cm="1">
        <f t="array" ref="CN110">IFBLANK(CN54,"")</f>
        <v>1</v>
      </c>
      <c r="CO110" s="3"/>
      <c r="CP110" s="2357" cm="1">
        <f t="array" ref="CP110">IFBLANK(CP54,"")</f>
        <v>1</v>
      </c>
      <c r="CQ110" s="2357" cm="1">
        <f t="array" ref="CQ110">IFBLANK(CQ54,"")</f>
        <v>1</v>
      </c>
      <c r="CR110" s="34"/>
      <c r="CS110" s="2056"/>
      <c r="CT110" s="2447" t="e" cm="1">
        <f t="array" aca="1" ref="CT110" ca="1">IF(Y110="","",IF(ISNUMBER(SEARCH("Select",$Y110)),"",_xldudf_CX_PUSH($Y110,CX_ENTITY,C110,val_asOfDate)))</f>
        <v>#NAME?</v>
      </c>
      <c r="CU110" s="2447" t="e" cm="1">
        <f t="array" aca="1" ref="CU110" ca="1">IF(Y110="","",IF(ISNUMBER(SEARCH("Select",$Y110)),"",_xldudf_CX_PUSH($Y110,CX_ENTITY,C110,EOMONTH(val_asOfDate,1))))</f>
        <v>#NAME?</v>
      </c>
      <c r="CV110" s="2447" t="e" cm="1">
        <f t="array" aca="1" ref="CV110" ca="1">IF(Y110="","",IF(ISNUMBER(SEARCH("Select",$Y110)),"",_xldudf_CX_PUSH($Y110,CX_ENTITY,C110,EOMONTH(val_asOfDate,2))))</f>
        <v>#NAME?</v>
      </c>
      <c r="CW110" s="2447" t="e" cm="1">
        <f t="array" aca="1" ref="CW110" ca="1">IF(Y110="","",IF(ISNUMBER(SEARCH("Select",$Y110)),"",_xldudf_CX_PUSH($Y110,CX_ENTITY,C110,EOMONTH(val_asOfDate,3))))</f>
        <v>#NAME?</v>
      </c>
      <c r="CX110" s="2443"/>
      <c r="CY110" s="2444" t="str" cm="1">
        <f t="array" aca="1" ref="CY110" ca="1">IFERROR(IF(CM110*fxVal_normal=_PL!CM114,"",IF(OR($CM110="",$CM110=0, NOT(ISNUMBER($CM110)), ISERROR($CM110), $B110=""), "",
   IF($I110=1,
      IFBLANK(
         _xldudf_CX_PUSH($CM110*fxVal_normal, CX_ENTITY, $B110, $CM$11, $CM$14, $CM$19,),
         ""
      ),
      IF($I110=2,
         IFBLANK(
            _xldudf_CX_PUSH($CM110, CX_ENTITY, $B110, $CM$11, $CM$14, $CM$19,),
            ""
         ),
         IF($I110=3,
            "",
            IFBLANK(
               _xldudf_CX_PUSH($CM110, CX_ENTITY, $B110, $CM$11, $CM$14, $CM$19,),
               ""
            )
         )
      )
   )
)),"")</f>
        <v/>
      </c>
      <c r="CZ110" s="2444" t="str" cm="1">
        <f t="array" aca="1" ref="CZ110" ca="1">IFERROR(IF(CN110*fxVal_normal=_PL!CN114,"",IF(OR($CN110="",$CN110=0, NOT(ISNUMBER($CN110)), ISERROR($CN110), $B110=""), "",
   IF($I110=1,
      IFBLANK(
         _xldudf_CX_PUSH($CN110*fxVal_normal, CX_ENTITY, $B110, $CN$11, $CN$14, $CN$19,),
         ""
      ),
      IF($I110=2,
         IFBLANK(
            _xldudf_CX_PUSH($CN110, CX_ENTITY, $B110, $CN$11, $CN$14, $CN$19,),
            ""
         ),
         IF($I110=3,
            "",
            IFBLANK(
               _xldudf_CX_PUSH($CN110, CX_ENTITY, $B110, $CN$11, $CN$14, $CN$19,),
               ""
            )
         )
      )
   )
)),"")</f>
        <v/>
      </c>
      <c r="DA110" s="2444" t="str" cm="1">
        <f t="array" aca="1" ref="DA110" ca="1">IFERROR(IF(CP110*fxVal_normal=_PL!CP114,"",IF(OR($CP110="",$CP110=0, NOT(ISNUMBER($CP110)), ISERROR($CP110), $B110=""), "",
   IF($I110=1,
      IFBLANK(
         _xldudf_CX_PUSH($CP110*fxVal_normal, CX_ENTITY, $B110, $CP$11, $CP$14, $CP$19,),
         ""
      ),
      IF($I110=2,
         IFBLANK(
            _xldudf_CX_PUSH($CP110, CX_ENTITY, $B110, $CP$11, $CP$14, $CP$19,),
            ""
         ),
         IF($I110=3,
            "",
            IFBLANK(
               _xldudf_CX_PUSH($CP110, CX_ENTITY, $B110, $CP$11, $CP$14, $CP$19,),
               ""
            )
         )
      )
   )
)),"")</f>
        <v/>
      </c>
      <c r="DB110" s="2444" t="str" cm="1">
        <f t="array" aca="1" ref="DB110" ca="1">IFERROR(IF(CQ110*fxVal_normal=_PL!CQ114,"",IF(OR($CQ110="", $CQ110=0, NOT(ISNUMBER($CQ110)), ISERROR($CQ110), $B110=""), "",
   IF($I110=1,
      IFBLANK(
         _xldudf_CX_PUSH($CQ110*fxVal_normal, CX_ENTITY, $B110, $CQ$11, $CQ$14, $CQ$19,),
         ""
      ),
      IF($I110=2,
         IFBLANK(
            _xldudf_CX_PUSH($CQ110, CX_ENTITY, $B110, $CQ$11, $CQ$14, $CQ$19,),
            ""
         ),
         IF($I110=3,
            "",
            IFBLANK(
               _xldudf_CX_PUSH($CQ110, CX_ENTITY, $B110, $CQ$11, $CQ$14, $CQ$19,),
               ""
            )
         )
      )
   ))
),"")</f>
        <v/>
      </c>
      <c r="DC110" s="2443"/>
      <c r="DD110" s="2445" t="str" cm="1">
        <f t="array" aca="1" ref="DD110" ca="1">IFERROR(IF(AD110*fxVal_normal=_PL!AD114,"",IF(OR(AD110="", NOT(ISNUMBER(AD110)), ISERROR(AD110), $B110=""), "",
   IF($I110=1,
      IFBLANK(
         _xldudf_CX_PUSH(AD110*fxVal_normal, CX_ENTITY, $B110, AD$11, AD$14, AD$75,),
         ""
      ),
      IF($I110=2,
         IFBLANK(
            _xldudf_CX_PUSH(AD110, CX_ENTITY, $B110, AD$11, AD$14, AD$75,),
            ""
         ),
         IF($I110=3,
            "",
            IFBLANK(
               _xldudf_CX_PUSH(AD110, CX_ENTITY, $B110, AD$11, AD$14, AD$75,),
               ""
            )
         )
      )
   )
)),"")</f>
        <v/>
      </c>
      <c r="DE110" s="2445" t="str" cm="1">
        <f t="array" aca="1" ref="DE110" ca="1">IFERROR(IF(AE110*fxVal_normal=_PL!AE114,"",IF(OR(AE110="", NOT(ISNUMBER(AE110)), ISERROR(AE110), $B110=""), "",
   IF($I110=1,
      IFBLANK(
         _xldudf_CX_PUSH(AE110*fxVal_normal, CX_ENTITY, $B110, AE$11, AE$14, AE$75,),
         ""
      ),
      IF($I110=2,
         IFBLANK(
            _xldudf_CX_PUSH(AE110, CX_ENTITY, $B110, AE$11, AE$14, AE$75,),
            ""
         ),
         IF($I110=3,
            "",
            IFBLANK(
               _xldudf_CX_PUSH(AE110, CX_ENTITY, $B110, AE$11, AE$14, AE$75,),
               ""
            )
         )
      )
   )
)),"")</f>
        <v/>
      </c>
      <c r="DF110" s="2445" t="str" cm="1">
        <f t="array" aca="1" ref="DF110" ca="1">IFERROR(IF(AF110*fxVal_normal=_PL!AF114,"",IF(OR(AF110="", NOT(ISNUMBER(AF110)), ISERROR(AF110), $B110=""), "",
   IF($I110=1,
      IFBLANK(
         _xldudf_CX_PUSH(AF110*fxVal_normal, CX_ENTITY, $B110, AF$11, AF$14, AF$75,),
         ""
      ),
      IF($I110=2,
         IFBLANK(
            _xldudf_CX_PUSH(AF110, CX_ENTITY, $B110, AF$11, AF$14, AF$75,),
            ""
         ),
         IF($I110=3,
            "",
            IFBLANK(
               _xldudf_CX_PUSH(AF110, CX_ENTITY, $B110, AF$11, AF$14, AF$75,),
               ""
            )
         )
      )
   )
)),"")</f>
        <v/>
      </c>
      <c r="DG110" s="2445" t="str" cm="1">
        <f t="array" aca="1" ref="DG110" ca="1">IFERROR(IF(AG110*fxVal_normal=_PL!AG114,"",IF(OR(AG110="", NOT(ISNUMBER(AG110)), ISERROR(AG110), $B110=""), "",
   IF($I110=1,
      IFBLANK(
         _xldudf_CX_PUSH(AG110*fxVal_normal, CX_ENTITY, $B110, AG$11, AG$14, AG$75,),
         ""
      ),
      IF($I110=2,
         IFBLANK(
            _xldudf_CX_PUSH(AG110, CX_ENTITY, $B110, AG$11, AG$14, AG$75,),
            ""
         ),
         IF($I110=3,
            "",
            IFBLANK(
               _xldudf_CX_PUSH(AG110, CX_ENTITY, $B110, AG$11, AG$14, AG$75,),
               ""
            )
         )
      )
   )
)),"")</f>
        <v/>
      </c>
      <c r="DH110" s="2445" t="str" cm="1">
        <f t="array" aca="1" ref="DH110" ca="1">IFERROR(IF(AH110*fxVal_normal=_PL!AH114,"",IF(OR(AH110="", NOT(ISNUMBER(AH110)), ISERROR(AH110), $B110=""), "",
   IF($I110=1,
      IFBLANK(
         _xldudf_CX_PUSH(AH110*fxVal_normal, CX_ENTITY, $B110, AH$11, AH$14, AH$75,),
         ""
      ),
      IF($I110=2,
         IFBLANK(
            _xldudf_CX_PUSH(AH110, CX_ENTITY, $B110, AH$11, AH$14, AH$75,),
            ""
         ),
         IF($I110=3,
            "",
            IFBLANK(
               _xldudf_CX_PUSH(AH110, CX_ENTITY, $B110, AH$11, AH$14, AH$75,),
               ""
            )
         )
      )
   )
)),"")</f>
        <v/>
      </c>
      <c r="DI110" s="2445" t="str" cm="1">
        <f t="array" aca="1" ref="DI110" ca="1">IFERROR(IF(AI110*fxVal_normal=_PL!AI114,"",IF(OR(AI110="", NOT(ISNUMBER(AI110)), ISERROR(AI110), $B110=""), "",
   IF($I110=1,
      IFBLANK(
         _xldudf_CX_PUSH(AI110*fxVal_normal, CX_ENTITY, $B110, AI$11, AI$14, AI$75,),
         ""
      ),
      IF($I110=2,
         IFBLANK(
            _xldudf_CX_PUSH(AI110, CX_ENTITY, $B110, AI$11, AI$14, AI$75,),
            ""
         ),
         IF($I110=3,
            "",
            IFBLANK(
               _xldudf_CX_PUSH(AI110, CX_ENTITY, $B110, AI$11, AI$14, AI$75,),
               ""
            )
         )
      )
   )
)),"")</f>
        <v/>
      </c>
      <c r="DJ110" s="2445" t="str" cm="1">
        <f t="array" aca="1" ref="DJ110" ca="1">IFERROR(IF(AJ110*fxVal_normal=_PL!AJ114,"",IF(OR(AJ110="", NOT(ISNUMBER(AJ110)), ISERROR(AJ110), $B110=""), "",
   IF($I110=1,
      IFBLANK(
         _xldudf_CX_PUSH(AJ110*fxVal_normal, CX_ENTITY, $B110, AJ$11, AJ$14, AJ$75,),
         ""
      ),
      IF($I110=2,
         IFBLANK(
            _xldudf_CX_PUSH(AJ110, CX_ENTITY, $B110, AJ$11, AJ$14, AJ$75,),
            ""
         ),
         IF($I110=3,
            "",
            IFBLANK(
               _xldudf_CX_PUSH(AJ110, CX_ENTITY, $B110, AJ$11, AJ$14, AJ$75,),
               ""
            )
         )
      )
   )
)),"")</f>
        <v/>
      </c>
      <c r="DK110" s="2445" t="str" cm="1">
        <f t="array" aca="1" ref="DK110" ca="1">IFERROR(IF(AK110*fxVal_normal=_PL!AK114,"",IF(OR(AK110="", NOT(ISNUMBER(AK110)), ISERROR(AK110), $B110=""), "",
   IF($I110=1,
      IFBLANK(
         _xldudf_CX_PUSH(AK110*fxVal_normal, CX_ENTITY, $B110, AK$11, AK$14, AK$75,),
         ""
      ),
      IF($I110=2,
         IFBLANK(
            _xldudf_CX_PUSH(AK110, CX_ENTITY, $B110, AK$11, AK$14, AK$75,),
            ""
         ),
         IF($I110=3,
            "",
            IFBLANK(
               _xldudf_CX_PUSH(AK110, CX_ENTITY, $B110, AK$11, AK$14, AK$75,),
               ""
            )
         )
      )
   )
)),"")</f>
        <v/>
      </c>
      <c r="DL110" s="2445" t="str" cm="1">
        <f t="array" aca="1" ref="DL110" ca="1">IFERROR(IF(AL110*fxVal_normal=_PL!AL114,"",IF(OR(AL110="", NOT(ISNUMBER(AL110)), ISERROR(AL110), $B110=""), "",
   IF($I110=1,
      IFBLANK(
         _xldudf_CX_PUSH(AL110*fxVal_normal, CX_ENTITY, $B110, AL$11, AL$14, AL$75,),
         ""
      ),
      IF($I110=2,
         IFBLANK(
            _xldudf_CX_PUSH(AL110, CX_ENTITY, $B110, AL$11, AL$14, AL$75,),
            ""
         ),
         IF($I110=3,
            "",
            IFBLANK(
               _xldudf_CX_PUSH(AL110, CX_ENTITY, $B110, AL$11, AL$14, AL$75,),
               ""
            )
         )
      )
   )
)),"")</f>
        <v/>
      </c>
      <c r="DM110" s="2445" t="str" cm="1">
        <f t="array" aca="1" ref="DM110" ca="1">IFERROR(IF(AM110*fxVal_normal=_PL!AM114,"",IF(OR(AM110="", NOT(ISNUMBER(AM110)), ISERROR(AM110), $B110=""), "",
   IF($I110=1,
      IFBLANK(
         _xldudf_CX_PUSH(AM110*fxVal_normal, CX_ENTITY, $B110, AM$11, AM$14, AM$75,),
         ""
      ),
      IF($I110=2,
         IFBLANK(
            _xldudf_CX_PUSH(AM110, CX_ENTITY, $B110, AM$11, AM$14, AM$75,),
            ""
         ),
         IF($I110=3,
            "",
            IFBLANK(
               _xldudf_CX_PUSH(AM110, CX_ENTITY, $B110, AM$11, AM$14, AM$75,),
               ""
            )
         )
      )
   )
)),"")</f>
        <v/>
      </c>
      <c r="DN110" s="2445" t="str" cm="1">
        <f t="array" aca="1" ref="DN110" ca="1">IFERROR(IF(AN110*fxVal_normal=_PL!AN114,"",IF(OR(AN110="", NOT(ISNUMBER(AN110)), ISERROR(AN110), $B110=""), "",
   IF($I110=1,
      IFBLANK(
         _xldudf_CX_PUSH(AN110*fxVal_normal, CX_ENTITY, $B110, AN$11, AN$14, AN$75,),
         ""
      ),
      IF($I110=2,
         IFBLANK(
            _xldudf_CX_PUSH(AN110, CX_ENTITY, $B110, AN$11, AN$14, AN$75,),
            ""
         ),
         IF($I110=3,
            "",
            IFBLANK(
               _xldudf_CX_PUSH(AN110, CX_ENTITY, $B110, AN$11, AN$14, AN$75,),
               ""
            )
         )
      )
   )
)),"")</f>
        <v/>
      </c>
      <c r="DO110" s="2445" t="str" cm="1">
        <f t="array" aca="1" ref="DO110" ca="1">IFERROR(IF(AO110*fxVal_normal=_PL!AO114,"",IF(OR(AO110="", NOT(ISNUMBER(AO110)), ISERROR(AO110), $B110=""), "",
   IF($I110=1,
      IFBLANK(
         _xldudf_CX_PUSH(AO110*fxVal_normal, CX_ENTITY, $B110, AO$11, AO$14, AO$75,),
         ""
      ),
      IF($I110=2,
         IFBLANK(
            _xldudf_CX_PUSH(AO110, CX_ENTITY, $B110, AO$11, AO$14, AO$75,),
            ""
         ),
         IF($I110=3,
            "",
            IFBLANK(
               _xldudf_CX_PUSH(AO110, CX_ENTITY, $B110, AO$11, AO$14, AO$75,),
               ""
            )
         )
      )
   )
)),"")</f>
        <v/>
      </c>
      <c r="DP110" s="2445" t="str" cm="1">
        <f t="array" aca="1" ref="DP110" ca="1">IFERROR(IF(AP110*fxVal_normal=_PL!AP114,"",IF(OR(AP110="", NOT(ISNUMBER(AP110)), ISERROR(AP110), $B110=""), "",
   IF($I110=1,
      IFBLANK(
         _xldudf_CX_PUSH(AP110*fxVal_normal, CX_ENTITY, $B110, AP$11, AP$14, AP$75,),
         ""
      ),
      IF($I110=2,
         IFBLANK(
            _xldudf_CX_PUSH(AP110, CX_ENTITY, $B110, AP$11, AP$14, AP$75,),
            ""
         ),
         IF($I110=3,
            "",
            IFBLANK(
               _xldudf_CX_PUSH(AP110, CX_ENTITY, $B110, AP$11, AP$14, AP$75,),
               ""
            )
         )
      )
   )
)),"")</f>
        <v/>
      </c>
      <c r="DQ110" s="2445" t="str" cm="1">
        <f t="array" aca="1" ref="DQ110" ca="1">IFERROR(IF(AQ110*fxVal_normal=_PL!AQ114,"",IF(OR(AQ110="", NOT(ISNUMBER(AQ110)), ISERROR(AQ110), $B110=""), "",
   IF($I110=1,
      IFBLANK(
         _xldudf_CX_PUSH(AQ110*fxVal_normal, CX_ENTITY, $B110, AQ$11, AQ$14, AQ$75,),
         ""
      ),
      IF($I110=2,
         IFBLANK(
            _xldudf_CX_PUSH(AQ110, CX_ENTITY, $B110, AQ$11, AQ$14, AQ$75,),
            ""
         ),
         IF($I110=3,
            "",
            IFBLANK(
               _xldudf_CX_PUSH(AQ110, CX_ENTITY, $B110, AQ$11, AQ$14, AQ$75,),
               ""
            )
         )
      )
   )
)),"")</f>
        <v/>
      </c>
      <c r="DR110" s="2445" t="str" cm="1">
        <f t="array" aca="1" ref="DR110" ca="1">IFERROR(IF(AR110*fxVal_normal=_PL!AR114,"",IF(OR(AR110="", NOT(ISNUMBER(AR110)), ISERROR(AR110), $B110=""), "",
   IF($I110=1,
      IFBLANK(
         _xldudf_CX_PUSH(AR110*fxVal_normal, CX_ENTITY, $B110, AR$11, AR$14, AR$75,),
         ""
      ),
      IF($I110=2,
         IFBLANK(
            _xldudf_CX_PUSH(AR110, CX_ENTITY, $B110, AR$11, AR$14, AR$75,),
            ""
         ),
         IF($I110=3,
            "",
            IFBLANK(
               _xldudf_CX_PUSH(AR110, CX_ENTITY, $B110, AR$11, AR$14, AR$75,),
               ""
            )
         )
      )
   )
)),"")</f>
        <v/>
      </c>
      <c r="DS110" s="2445" t="str" cm="1">
        <f t="array" aca="1" ref="DS110" ca="1">IFERROR(IF(AS110*fxVal_normal=_PL!AS114,"",IF(OR(AS110="", NOT(ISNUMBER(AS110)), ISERROR(AS110), $B110=""), "",
   IF($I110=1,
      IFBLANK(
         _xldudf_CX_PUSH(AS110*fxVal_normal, CX_ENTITY, $B110, AS$11, AS$14, AS$75,),
         ""
      ),
      IF($I110=2,
         IFBLANK(
            _xldudf_CX_PUSH(AS110, CX_ENTITY, $B110, AS$11, AS$14, AS$75,),
            ""
         ),
         IF($I110=3,
            "",
            IFBLANK(
               _xldudf_CX_PUSH(AS110, CX_ENTITY, $B110, AS$11, AS$14, AS$75,),
               ""
            )
         )
      )
   )
)),"")</f>
        <v/>
      </c>
      <c r="DT110" s="2445" t="str" cm="1">
        <f t="array" aca="1" ref="DT110" ca="1">IFERROR(IF(AT110*fxVal_normal=_PL!AT114,"",IF(OR(AT110="", NOT(ISNUMBER(AT110)), ISERROR(AT110), $B110=""), "",
   IF($I110=1,
      IFBLANK(
         _xldudf_CX_PUSH(AT110*fxVal_normal, CX_ENTITY, $B110, AT$11, AT$14, AT$75,),
         ""
      ),
      IF($I110=2,
         IFBLANK(
            _xldudf_CX_PUSH(AT110, CX_ENTITY, $B110, AT$11, AT$14, AT$75,),
            ""
         ),
         IF($I110=3,
            "",
            IFBLANK(
               _xldudf_CX_PUSH(AT110, CX_ENTITY, $B110, AT$11, AT$14, AT$75,),
               ""
            )
         )
      )
   )
)),"")</f>
        <v/>
      </c>
      <c r="DU110" s="2445" t="str" cm="1">
        <f t="array" aca="1" ref="DU110" ca="1">IFERROR(IF(AU110*fxVal_normal=_PL!AU114,"",IF(OR(AU110="", NOT(ISNUMBER(AU110)), ISERROR(AU110), $B110=""), "",
   IF($I110=1,
      IFBLANK(
         _xldudf_CX_PUSH(AU110*fxVal_normal, CX_ENTITY, $B110, AU$11, AU$14, AU$75,),
         ""
      ),
      IF($I110=2,
         IFBLANK(
            _xldudf_CX_PUSH(AU110, CX_ENTITY, $B110, AU$11, AU$14, AU$75,),
            ""
         ),
         IF($I110=3,
            "",
            IFBLANK(
               _xldudf_CX_PUSH(AU110, CX_ENTITY, $B110, AU$11, AU$14, AU$75,),
               ""
            )
         )
      )
   )
)),"")</f>
        <v/>
      </c>
      <c r="DV110" s="2445" t="str" cm="1">
        <f t="array" aca="1" ref="DV110" ca="1">IFERROR(IF(AV110*fxVal_normal=_PL!AV114,"",IF(OR(AV110="", NOT(ISNUMBER(AV110)), ISERROR(AV110), $B110=""), "",
   IF($I110=1,
      IFBLANK(
         _xldudf_CX_PUSH(AV110*fxVal_normal, CX_ENTITY, $B110, AV$11, AV$14, AV$75,),
         ""
      ),
      IF($I110=2,
         IFBLANK(
            _xldudf_CX_PUSH(AV110, CX_ENTITY, $B110, AV$11, AV$14, AV$75,),
            ""
         ),
         IF($I110=3,
            "",
            IFBLANK(
               _xldudf_CX_PUSH(AV110, CX_ENTITY, $B110, AV$11, AV$14, AV$75,),
               ""
            )
         )
      )
   )
)),"")</f>
        <v/>
      </c>
      <c r="DW110" s="2445" t="str" cm="1">
        <f t="array" aca="1" ref="DW110" ca="1">IFERROR(IF(AW110*fxVal_normal=_PL!AW114,"",IF(OR(AW110="", NOT(ISNUMBER(AW110)), ISERROR(AW110), $B110=""), "",
   IF($I110=1,
      IFBLANK(
         _xldudf_CX_PUSH(AW110*fxVal_normal, CX_ENTITY, $B110, AW$11, AW$14, AW$75,),
         ""
      ),
      IF($I110=2,
         IFBLANK(
            _xldudf_CX_PUSH(AW110, CX_ENTITY, $B110, AW$11, AW$14, AW$75,),
            ""
         ),
         IF($I110=3,
            "",
            IFBLANK(
               _xldudf_CX_PUSH(AW110, CX_ENTITY, $B110, AW$11, AW$14, AW$75,),
               ""
            )
         )
      )
   )
)),"")</f>
        <v/>
      </c>
      <c r="DX110" s="2445" t="str" cm="1">
        <f t="array" aca="1" ref="DX110" ca="1">IFERROR(IF(AX110*fxVal_normal=_PL!AX114,"",IF(OR(AX110="", NOT(ISNUMBER(AX110)), ISERROR(AX110), $B110=""), "",
   IF($I110=1,
      IFBLANK(
         _xldudf_CX_PUSH(AX110*fxVal_normal, CX_ENTITY, $B110, AX$11, AX$14, AX$75,),
         ""
      ),
      IF($I110=2,
         IFBLANK(
            _xldudf_CX_PUSH(AX110, CX_ENTITY, $B110, AX$11, AX$14, AX$75,),
            ""
         ),
         IF($I110=3,
            "",
            IFBLANK(
               _xldudf_CX_PUSH(AX110, CX_ENTITY, $B110, AX$11, AX$14, AX$75,),
               ""
            )
         )
      )
   )
)),"")</f>
        <v/>
      </c>
      <c r="DY110" s="2445" t="str" cm="1">
        <f t="array" aca="1" ref="DY110" ca="1">IFERROR(IF(AY110*fxVal_normal=_PL!AY114,"",IF(OR(AY110="", NOT(ISNUMBER(AY110)), ISERROR(AY110), $B110=""), "",
   IF($I110=1,
      IFBLANK(
         _xldudf_CX_PUSH(AY110*fxVal_normal, CX_ENTITY, $B110, AY$11, AY$14, AY$75,),
         ""
      ),
      IF($I110=2,
         IFBLANK(
            _xldudf_CX_PUSH(AY110, CX_ENTITY, $B110, AY$11, AY$14, AY$75,),
            ""
         ),
         IF($I110=3,
            "",
            IFBLANK(
               _xldudf_CX_PUSH(AY110, CX_ENTITY, $B110, AY$11, AY$14, AY$75,),
               ""
            )
         )
      )
   )
)),"")</f>
        <v/>
      </c>
      <c r="DZ110" s="2445" t="str" cm="1">
        <f t="array" aca="1" ref="DZ110" ca="1">IFERROR(IF(AZ110*fxVal_normal=_PL!AZ114,"",IF(OR(AZ110="", NOT(ISNUMBER(AZ110)), ISERROR(AZ110), $B110=""), "",
   IF($I110=1,
      IFBLANK(
         _xldudf_CX_PUSH(AZ110*fxVal_normal, CX_ENTITY, $B110, AZ$11, AZ$14, AZ$75,),
         ""
      ),
      IF($I110=2,
         IFBLANK(
            _xldudf_CX_PUSH(AZ110, CX_ENTITY, $B110, AZ$11, AZ$14, AZ$75,),
            ""
         ),
         IF($I110=3,
            "",
            IFBLANK(
               _xldudf_CX_PUSH(AZ110, CX_ENTITY, $B110, AZ$11, AZ$14, AZ$75,),
               ""
            )
         )
      )
   )
)),"")</f>
        <v/>
      </c>
      <c r="EA110" s="2445" t="str" cm="1">
        <f t="array" aca="1" ref="EA110" ca="1">IFERROR(IF(BA110*fxVal_normal=_PL!BA114,"",IF(OR(BA110="", NOT(ISNUMBER(BA110)), ISERROR(BA110), $B110=""), "",
   IF($I110=1,
      IFBLANK(
         _xldudf_CX_PUSH(BA110*fxVal_normal, CX_ENTITY, $B110, BA$11, BA$14, BA$75,),
         ""
      ),
      IF($I110=2,
         IFBLANK(
            _xldudf_CX_PUSH(BA110, CX_ENTITY, $B110, BA$11, BA$14, BA$75,),
            ""
         ),
         IF($I110=3,
            "",
            IFBLANK(
               _xldudf_CX_PUSH(BA110, CX_ENTITY, $B110, BA$11, BA$14, BA$75,),
               ""
            )
         )
      )
   )
)),"")</f>
        <v/>
      </c>
      <c r="EB110" s="2445" t="str" cm="1">
        <f t="array" aca="1" ref="EB110" ca="1">IFERROR(IF(BB110*fxVal_normal=_PL!BB114,"",IF(OR(BB110="", NOT(ISNUMBER(BB110)), ISERROR(BB110), $B110=""), "",
   IF($I110=1,
      IFBLANK(
         _xldudf_CX_PUSH(BB110*fxVal_normal, CX_ENTITY, $B110, BB$11, BB$14, BB$75,),
         ""
      ),
      IF($I110=2,
         IFBLANK(
            _xldudf_CX_PUSH(BB110, CX_ENTITY, $B110, BB$11, BB$14, BB$75,),
            ""
         ),
         IF($I110=3,
            "",
            IFBLANK(
               _xldudf_CX_PUSH(BB110, CX_ENTITY, $B110, BB$11, BB$14, BB$75,),
               ""
            )
         )
      )
   )
)),"")</f>
        <v/>
      </c>
      <c r="EC110" s="2445" t="str" cm="1">
        <f t="array" aca="1" ref="EC110" ca="1">IFERROR(IF(BC110*fxVal_normal=_PL!BC114,"",IF(OR(BC110="", NOT(ISNUMBER(BC110)), ISERROR(BC110), $B110=""), "",
   IF($I110=1,
      IFBLANK(
         _xldudf_CX_PUSH(BC110*fxVal_normal, CX_ENTITY, $B110, BC$11, BC$14, BC$75,),
         ""
      ),
      IF($I110=2,
         IFBLANK(
            _xldudf_CX_PUSH(BC110, CX_ENTITY, $B110, BC$11, BC$14, BC$75,),
            ""
         ),
         IF($I110=3,
            "",
            IFBLANK(
               _xldudf_CX_PUSH(BC110, CX_ENTITY, $B110, BC$11, BC$14, BC$75,),
               ""
            )
         )
      )
   )
)),"")</f>
        <v/>
      </c>
      <c r="ED110" s="2445" t="str" cm="1">
        <f t="array" aca="1" ref="ED110" ca="1">IFERROR(IF(BD110*fxVal_normal=_PL!BD114,"",IF(OR(BD110="", NOT(ISNUMBER(BD110)), ISERROR(BD110), $B110=""), "",
   IF($I110=1,
      IFBLANK(
         _xldudf_CX_PUSH(BD110*fxVal_normal, CX_ENTITY, $B110, BD$11, BD$14, BD$75,),
         ""
      ),
      IF($I110=2,
         IFBLANK(
            _xldudf_CX_PUSH(BD110, CX_ENTITY, $B110, BD$11, BD$14, BD$75,),
            ""
         ),
         IF($I110=3,
            "",
            IFBLANK(
               _xldudf_CX_PUSH(BD110, CX_ENTITY, $B110, BD$11, BD$14, BD$75,),
               ""
            )
         )
      )
   )
)),"")</f>
        <v/>
      </c>
      <c r="EE110" s="2445" t="str" cm="1">
        <f t="array" aca="1" ref="EE110" ca="1">IFERROR(IF(BE110*fxVal_normal=_PL!BE114,"",IF(OR(BE110="", NOT(ISNUMBER(BE110)), ISERROR(BE110), $B110=""), "",
   IF($I110=1,
      IFBLANK(
         _xldudf_CX_PUSH(BE110*fxVal_normal, CX_ENTITY, $B110, BE$11, BE$14, BE$75,),
         ""
      ),
      IF($I110=2,
         IFBLANK(
            _xldudf_CX_PUSH(BE110, CX_ENTITY, $B110, BE$11, BE$14, BE$75,),
            ""
         ),
         IF($I110=3,
            "",
            IFBLANK(
               _xldudf_CX_PUSH(BE110, CX_ENTITY, $B110, BE$11, BE$14, BE$75,),
               ""
            )
         )
      )
   )
)),"")</f>
        <v/>
      </c>
      <c r="EF110" s="2445" t="str" cm="1">
        <f t="array" aca="1" ref="EF110" ca="1">IFERROR(IF(BF110*fxVal_normal=_PL!BF114,"",IF(OR(BF110="", NOT(ISNUMBER(BF110)), ISERROR(BF110), $B110=""), "",
   IF($I110=1,
      IFBLANK(
         _xldudf_CX_PUSH(BF110*fxVal_normal, CX_ENTITY, $B110, BF$11, BF$14, BF$75,),
         ""
      ),
      IF($I110=2,
         IFBLANK(
            _xldudf_CX_PUSH(BF110, CX_ENTITY, $B110, BF$11, BF$14, BF$75,),
            ""
         ),
         IF($I110=3,
            "",
            IFBLANK(
               _xldudf_CX_PUSH(BF110, CX_ENTITY, $B110, BF$11, BF$14, BF$75,),
               ""
            )
         )
      )
   )
)),"")</f>
        <v/>
      </c>
      <c r="EG110" s="2445" t="str" cm="1">
        <f t="array" aca="1" ref="EG110" ca="1">IFERROR(IF(BG110*fxVal_normal=_PL!BG114,"",IF(OR(BG110="", NOT(ISNUMBER(BG110)), ISERROR(BG110), $B110=""), "",
   IF($I110=1,
      IFBLANK(
         _xldudf_CX_PUSH(BG110*fxVal_normal, CX_ENTITY, $B110, BG$11, BG$14, BG$75,),
         ""
      ),
      IF($I110=2,
         IFBLANK(
            _xldudf_CX_PUSH(BG110, CX_ENTITY, $B110, BG$11, BG$14, BG$75,),
            ""
         ),
         IF($I110=3,
            "",
            IFBLANK(
               _xldudf_CX_PUSH(BG110, CX_ENTITY, $B110, BG$11, BG$14, BG$75,),
               ""
            )
         )
      )
   )
)),"")</f>
        <v/>
      </c>
      <c r="EH110" s="2445" t="str" cm="1">
        <f t="array" aca="1" ref="EH110" ca="1">IFERROR(IF(BH110*fxVal_normal=_PL!BH114,"",IF(OR(BH110="", NOT(ISNUMBER(BH110)), ISERROR(BH110), $B110=""), "",
   IF($I110=1,
      IFBLANK(
         _xldudf_CX_PUSH(BH110*fxVal_normal, CX_ENTITY, $B110, BH$11, BH$14, BH$75,),
         ""
      ),
      IF($I110=2,
         IFBLANK(
            _xldudf_CX_PUSH(BH110, CX_ENTITY, $B110, BH$11, BH$14, BH$75,),
            ""
         ),
         IF($I110=3,
            "",
            IFBLANK(
               _xldudf_CX_PUSH(BH110, CX_ENTITY, $B110, BH$11, BH$14, BH$75,),
               ""
            )
         )
      )
   )
)),"")</f>
        <v/>
      </c>
      <c r="EI110" s="2445" t="str" cm="1">
        <f t="array" aca="1" ref="EI110" ca="1">IFERROR(IF(BI110*fxVal_normal=_PL!BI114,"",IF(OR(BI110="", NOT(ISNUMBER(BI110)), ISERROR(BI110), $B110=""), "",
   IF($I110=1,
      IFBLANK(
         _xldudf_CX_PUSH(BI110*fxVal_normal, CX_ENTITY, $B110, BI$11, BI$14, BI$75,),
         ""
      ),
      IF($I110=2,
         IFBLANK(
            _xldudf_CX_PUSH(BI110, CX_ENTITY, $B110, BI$11, BI$14, BI$75,),
            ""
         ),
         IF($I110=3,
            "",
            IFBLANK(
               _xldudf_CX_PUSH(BI110, CX_ENTITY, $B110, BI$11, BI$14, BI$75,),
               ""
            )
         )
      )
   )
)),"")</f>
        <v/>
      </c>
      <c r="EJ110" s="2445" t="str" cm="1">
        <f t="array" aca="1" ref="EJ110" ca="1">IFERROR(IF(BJ110*fxVal_normal=_PL!BJ114,"",IF(OR(BJ110="", NOT(ISNUMBER(BJ110)), ISERROR(BJ110), $B110=""), "",
   IF($I110=1,
      IFBLANK(
         _xldudf_CX_PUSH(BJ110*fxVal_normal, CX_ENTITY, $B110, BJ$11, BJ$14, BJ$75,),
         ""
      ),
      IF($I110=2,
         IFBLANK(
            _xldudf_CX_PUSH(BJ110, CX_ENTITY, $B110, BJ$11, BJ$14, BJ$75,),
            ""
         ),
         IF($I110=3,
            "",
            IFBLANK(
               _xldudf_CX_PUSH(BJ110, CX_ENTITY, $B110, BJ$11, BJ$14, BJ$75,),
               ""
            )
         )
      )
   )
)),"")</f>
        <v/>
      </c>
      <c r="EK110" s="2445" t="str" cm="1">
        <f t="array" aca="1" ref="EK110" ca="1">IFERROR(IF(BK110*fxVal_normal=_PL!BK114,"",IF(OR(BK110="", NOT(ISNUMBER(BK110)), ISERROR(BK110), $B110=""), "",
   IF($I110=1,
      IFBLANK(
         _xldudf_CX_PUSH(BK110*fxVal_normal, CX_ENTITY, $B110, BK$11, BK$14, BK$75,),
         ""
      ),
      IF($I110=2,
         IFBLANK(
            _xldudf_CX_PUSH(BK110, CX_ENTITY, $B110, BK$11, BK$14, BK$75,),
            ""
         ),
         IF($I110=3,
            "",
            IFBLANK(
               _xldudf_CX_PUSH(BK110, CX_ENTITY, $B110, BK$11, BK$14, BK$75,),
               ""
            )
         )
      )
   )
)),"")</f>
        <v/>
      </c>
      <c r="EL110" s="2445" t="str" cm="1">
        <f t="array" aca="1" ref="EL110" ca="1">IFERROR(IF(BL110*fxVal_normal=_PL!BL114,"",IF(OR(BL110="", NOT(ISNUMBER(BL110)), ISERROR(BL110), $B110=""), "",
   IF($I110=1,
      IFBLANK(
         _xldudf_CX_PUSH(BL110*fxVal_normal, CX_ENTITY, $B110, BL$11, BL$14, BL$75,),
         ""
      ),
      IF($I110=2,
         IFBLANK(
            _xldudf_CX_PUSH(BL110, CX_ENTITY, $B110, BL$11, BL$14, BL$75,),
            ""
         ),
         IF($I110=3,
            "",
            IFBLANK(
               _xldudf_CX_PUSH(BL110, CX_ENTITY, $B110, BL$11, BL$14, BL$75,),
               ""
            )
         )
      )
   )
)),"")</f>
        <v/>
      </c>
      <c r="EM110" s="2445" t="str" cm="1">
        <f t="array" aca="1" ref="EM110" ca="1">IFERROR(IF(BM110*fxVal_normal=_PL!BM114,"",IF(OR(BM110="", NOT(ISNUMBER(BM110)), ISERROR(BM110), $B110=""), "",
   IF($I110=1,
      IFBLANK(
         _xldudf_CX_PUSH(BM110*fxVal_normal, CX_ENTITY, $B110, BM$11, BM$14, BM$75,),
         ""
      ),
      IF($I110=2,
         IFBLANK(
            _xldudf_CX_PUSH(BM110, CX_ENTITY, $B110, BM$11, BM$14, BM$75,),
            ""
         ),
         IF($I110=3,
            "",
            IFBLANK(
               _xldudf_CX_PUSH(BM110, CX_ENTITY, $B110, BM$11, BM$14, BM$75,),
               ""
            )
         )
      )
   )
)),"")</f>
        <v/>
      </c>
      <c r="EN110" s="2445" t="str" cm="1">
        <f t="array" aca="1" ref="EN110" ca="1">IFERROR(IF(BN110*fxVal_normal=_PL!BN114,"",IF(OR(BN110="", NOT(ISNUMBER(BN110)), ISERROR(BN110), $B110=""), "",
   IF($I110=1,
      IFBLANK(
         _xldudf_CX_PUSH(BN110*fxVal_normal, CX_ENTITY, $B110, BN$11, BN$14, BN$75,),
         ""
      ),
      IF($I110=2,
         IFBLANK(
            _xldudf_CX_PUSH(BN110, CX_ENTITY, $B110, BN$11, BN$14, BN$75,),
            ""
         ),
         IF($I110=3,
            "",
            IFBLANK(
               _xldudf_CX_PUSH(BN110, CX_ENTITY, $B110, BN$11, BN$14, BN$75,),
               ""
            )
         )
      )
   )
)),"")</f>
        <v/>
      </c>
    </row>
    <row r="111" spans="1:152">
      <c r="A111" s="1625"/>
      <c r="B111" s="2621" t="str">
        <f>_xlfn.LET(
_xlpm.IsNotAttrDynamic, D111="",
_xlpm.Attr,_PL!F111,
_xlpm.NotInUse,Y111=D111,
_xlpm.RESULT, IF(_xlpm.IsNotAttrDynamic, _xlpm.Attr, IF( _xlpm.NotInUse, "", Y111)
),IF(_xlpm.RESULT ="", "", _xlpm.RESULT))</f>
        <v/>
      </c>
      <c r="C111" s="2621" t="str" cm="1">
        <f t="array" ref="C111">IFBLANK(_PL!C111,"")</f>
        <v/>
      </c>
      <c r="D111" s="1548"/>
      <c r="E111" s="578"/>
      <c r="F111" s="578"/>
      <c r="G111" s="578"/>
      <c r="H111" s="578"/>
      <c r="I111" s="578"/>
      <c r="J111" s="401" t="str" cm="1">
        <f t="array" ref="J111">IFBLANK( Z111,"")</f>
        <v/>
      </c>
      <c r="K111" s="578" t="str">
        <f t="shared" si="39"/>
        <v>No</v>
      </c>
      <c r="L111" s="37"/>
      <c r="N111" s="158"/>
      <c r="O111" s="101"/>
      <c r="P111" s="52"/>
      <c r="Q111" s="101"/>
      <c r="R111" s="126"/>
      <c r="S111" s="101"/>
      <c r="T111" s="101"/>
      <c r="U111" s="39"/>
      <c r="V111" s="37"/>
      <c r="W111" s="1862"/>
      <c r="X111" s="889"/>
      <c r="Y111" s="88"/>
      <c r="Z111" s="548"/>
      <c r="AA111" s="193"/>
      <c r="AB111" s="97"/>
      <c r="AC111" s="128"/>
      <c r="AD111" s="2473"/>
      <c r="AE111" s="2473"/>
      <c r="AF111" s="2473"/>
      <c r="AG111" s="2473"/>
      <c r="AH111" s="2473"/>
      <c r="AI111" s="2473"/>
      <c r="AJ111" s="2473"/>
      <c r="AK111" s="2473"/>
      <c r="AL111" s="2473"/>
      <c r="AM111" s="2473"/>
      <c r="AN111" s="2473"/>
      <c r="AO111" s="2473"/>
      <c r="AP111" s="2473"/>
      <c r="AQ111" s="2473"/>
      <c r="AR111" s="2473"/>
      <c r="AS111" s="2473"/>
      <c r="AT111" s="2473"/>
      <c r="AU111" s="2473"/>
      <c r="AV111" s="2473"/>
      <c r="AW111" s="2473"/>
      <c r="AX111" s="2473"/>
      <c r="AY111" s="2473"/>
      <c r="AZ111" s="2473"/>
      <c r="BA111" s="2473"/>
      <c r="BB111" s="2473"/>
      <c r="BC111" s="2473"/>
      <c r="BD111" s="2473"/>
      <c r="BE111" s="2473"/>
      <c r="BF111" s="2473"/>
      <c r="BG111" s="2473"/>
      <c r="BH111" s="2473"/>
      <c r="BI111" s="2473"/>
      <c r="BJ111" s="2473"/>
      <c r="BK111" s="2473"/>
      <c r="BL111" s="2473"/>
      <c r="BM111" s="2473"/>
      <c r="BN111" s="2473"/>
      <c r="BO111" s="2473"/>
      <c r="BP111" s="2473"/>
      <c r="BQ111" s="2473"/>
      <c r="BR111" s="2473"/>
      <c r="BS111" s="2473"/>
      <c r="BT111" s="2473"/>
      <c r="BU111" s="2473"/>
      <c r="BV111" s="2473"/>
      <c r="BW111" s="2473"/>
      <c r="BX111" s="2473"/>
      <c r="BY111" s="2473"/>
      <c r="BZ111" s="2473"/>
      <c r="CA111" s="34"/>
      <c r="CC111" s="2455"/>
      <c r="CD111" s="177"/>
      <c r="CE111" s="177"/>
      <c r="CF111" s="178"/>
      <c r="CG111" s="177"/>
      <c r="CH111" s="177"/>
      <c r="CI111" s="88"/>
      <c r="CJ111" s="2456"/>
      <c r="CK111" s="2456"/>
      <c r="CL111" s="88"/>
      <c r="CM111" s="2528"/>
      <c r="CN111" s="2529"/>
      <c r="CO111" s="88"/>
      <c r="CP111" s="2528"/>
      <c r="CQ111" s="2529"/>
      <c r="CR111" s="34"/>
      <c r="CS111" s="2056"/>
      <c r="CT111" s="1880"/>
      <c r="CU111" s="1880"/>
      <c r="CV111" s="1880"/>
      <c r="CW111" s="1880"/>
      <c r="CX111" s="2121"/>
      <c r="CY111" s="1880"/>
      <c r="CZ111" s="1880"/>
      <c r="DA111" s="1880"/>
      <c r="DB111" s="1880"/>
      <c r="DC111" s="2121"/>
      <c r="DD111" s="1880"/>
      <c r="DE111" s="1880"/>
      <c r="DF111" s="1880"/>
      <c r="DG111" s="1880"/>
      <c r="DH111" s="1880"/>
      <c r="DI111" s="1880"/>
      <c r="DJ111" s="1880"/>
      <c r="DK111" s="1880"/>
      <c r="DL111" s="1880"/>
      <c r="DM111" s="1880"/>
      <c r="DN111" s="1880"/>
      <c r="DO111" s="1880"/>
      <c r="DP111" s="1880"/>
      <c r="DQ111" s="1880"/>
      <c r="DR111" s="1880"/>
      <c r="DS111" s="1880"/>
      <c r="DT111" s="1880"/>
      <c r="DU111" s="1880"/>
      <c r="DV111" s="1880"/>
      <c r="DW111" s="1880"/>
      <c r="DX111" s="1880"/>
      <c r="DY111" s="1880"/>
      <c r="DZ111" s="1880"/>
      <c r="EA111" s="1880"/>
      <c r="EB111" s="1880"/>
      <c r="EC111" s="1880"/>
      <c r="ED111" s="1880"/>
      <c r="EE111" s="1880"/>
      <c r="EF111" s="1880"/>
      <c r="EG111" s="1880"/>
      <c r="EH111" s="1880"/>
      <c r="EI111" s="1880"/>
      <c r="EJ111" s="1880"/>
      <c r="EK111" s="1880"/>
      <c r="EL111" s="1880"/>
      <c r="EM111" s="1880"/>
      <c r="EN111" s="1880"/>
      <c r="EO111" s="1880"/>
      <c r="EP111" s="1880"/>
      <c r="EQ111" s="1880"/>
      <c r="ER111" s="1880"/>
      <c r="ES111" s="1880"/>
      <c r="ET111" s="1880"/>
      <c r="EU111" s="1880"/>
      <c r="EV111" s="1880"/>
    </row>
    <row r="112" spans="1:152" ht="36.75" customHeight="1">
      <c r="A112" s="1626"/>
      <c r="B112" s="2621" t="str">
        <f>_xlfn.LET(
_xlpm.IsNotAttrDynamic, D112="",
_xlpm.Attr,_PL!F112,
_xlpm.NotInUse,Y112=D112,
_xlpm.RESULT, IF(_xlpm.IsNotAttrDynamic, _xlpm.Attr, IF( _xlpm.NotInUse, "", Y112)
),IF(_xlpm.RESULT ="", "", _xlpm.RESULT))</f>
        <v/>
      </c>
      <c r="C112" s="2621" t="str" cm="1">
        <f t="array" ref="C112">IFBLANK(_PL!C112,"")</f>
        <v/>
      </c>
      <c r="D112" s="1548"/>
      <c r="E112" s="2453"/>
      <c r="F112" s="578"/>
      <c r="G112" s="578"/>
      <c r="H112" s="401"/>
      <c r="I112" s="401"/>
      <c r="J112" s="401" t="str" cm="1">
        <f t="array" ref="J112">IFBLANK( Z112,"")</f>
        <v/>
      </c>
      <c r="K112" s="578" t="str">
        <f t="shared" si="39"/>
        <v>No</v>
      </c>
      <c r="L112" s="37"/>
      <c r="N112" s="158"/>
      <c r="O112" s="2"/>
      <c r="P112" s="52"/>
      <c r="Q112" s="2"/>
      <c r="R112" s="539"/>
      <c r="S112" s="2"/>
      <c r="T112" s="2"/>
      <c r="U112" s="39"/>
      <c r="V112" s="37"/>
      <c r="W112" s="2530" t="s">
        <v>94</v>
      </c>
      <c r="X112" s="1275"/>
      <c r="Y112" s="2475" t="s">
        <v>105</v>
      </c>
      <c r="Z112" s="1258"/>
      <c r="AA112" s="1259"/>
      <c r="AB112" s="1258"/>
      <c r="AC112" s="125"/>
      <c r="AD112" s="2531"/>
      <c r="AE112" s="2531"/>
      <c r="AF112" s="2531"/>
      <c r="AG112" s="2531"/>
      <c r="AH112" s="2531"/>
      <c r="AI112" s="2531"/>
      <c r="AJ112" s="2531"/>
      <c r="AK112" s="2531"/>
      <c r="AL112" s="2531"/>
      <c r="AM112" s="2531"/>
      <c r="AN112" s="2531"/>
      <c r="AO112" s="2531"/>
      <c r="AP112" s="2531"/>
      <c r="AQ112" s="2531"/>
      <c r="AR112" s="2531"/>
      <c r="AS112" s="2531"/>
      <c r="AT112" s="2531"/>
      <c r="AU112" s="2531"/>
      <c r="AV112" s="2531"/>
      <c r="AW112" s="2531"/>
      <c r="AX112" s="2531"/>
      <c r="AY112" s="2531"/>
      <c r="AZ112" s="2531"/>
      <c r="BA112" s="2531"/>
      <c r="BB112" s="2531"/>
      <c r="BC112" s="2531"/>
      <c r="BD112" s="2531"/>
      <c r="BE112" s="2531"/>
      <c r="BF112" s="2531"/>
      <c r="BG112" s="2531"/>
      <c r="BH112" s="2531"/>
      <c r="BI112" s="2531"/>
      <c r="BJ112" s="2531"/>
      <c r="BK112" s="2531"/>
      <c r="BL112" s="2531"/>
      <c r="BM112" s="2531"/>
      <c r="BN112" s="2532"/>
      <c r="BO112" s="2484"/>
      <c r="BP112" s="2484"/>
      <c r="BQ112" s="2484"/>
      <c r="BR112" s="2484"/>
      <c r="BS112" s="2484"/>
      <c r="BT112" s="2484"/>
      <c r="BU112" s="2484"/>
      <c r="BV112" s="2484"/>
      <c r="BW112" s="2484"/>
      <c r="BX112" s="2484"/>
      <c r="BY112" s="2484"/>
      <c r="BZ112" s="2484"/>
      <c r="CA112" s="34"/>
      <c r="CC112" s="33"/>
      <c r="CD112" s="700"/>
      <c r="CE112" s="701"/>
      <c r="CF112" s="3"/>
      <c r="CG112" s="700"/>
      <c r="CH112" s="701"/>
      <c r="CI112" s="3"/>
      <c r="CJ112" s="700"/>
      <c r="CK112" s="701"/>
      <c r="CL112" s="3"/>
      <c r="CM112" s="700"/>
      <c r="CN112" s="701"/>
      <c r="CO112" s="3"/>
      <c r="CP112" s="700"/>
      <c r="CQ112" s="701"/>
      <c r="CR112" s="34"/>
      <c r="CS112" s="2056"/>
      <c r="CT112" s="1880"/>
      <c r="CU112" s="1880"/>
      <c r="CV112" s="1880"/>
      <c r="CW112" s="1880"/>
      <c r="CX112" s="2121"/>
      <c r="CY112" s="1880"/>
      <c r="CZ112" s="1880"/>
      <c r="DA112" s="1880"/>
      <c r="DB112" s="1880"/>
      <c r="DC112" s="2121"/>
      <c r="DD112" s="1880"/>
      <c r="DE112" s="1880"/>
      <c r="DF112" s="1880"/>
      <c r="DG112" s="1880"/>
      <c r="DH112" s="1880"/>
      <c r="DI112" s="1880"/>
      <c r="DJ112" s="1880"/>
      <c r="DK112" s="1880"/>
      <c r="DL112" s="1880"/>
      <c r="DM112" s="1880"/>
      <c r="DN112" s="1880"/>
      <c r="DO112" s="1880"/>
      <c r="DP112" s="1880"/>
      <c r="DQ112" s="1880"/>
      <c r="DR112" s="1880"/>
      <c r="DS112" s="1880"/>
      <c r="DT112" s="1880"/>
      <c r="DU112" s="1880"/>
      <c r="DV112" s="1880"/>
      <c r="DW112" s="1880"/>
      <c r="DX112" s="1880"/>
      <c r="DY112" s="1880"/>
      <c r="DZ112" s="1880"/>
      <c r="EA112" s="1880"/>
      <c r="EB112" s="1880"/>
      <c r="EC112" s="1880"/>
      <c r="ED112" s="1880"/>
      <c r="EE112" s="1880"/>
      <c r="EF112" s="1880"/>
      <c r="EG112" s="1880"/>
      <c r="EH112" s="1880"/>
      <c r="EI112" s="1880"/>
      <c r="EJ112" s="1880"/>
      <c r="EK112" s="1880"/>
      <c r="EL112" s="1880"/>
      <c r="EM112" s="1880"/>
      <c r="EN112" s="1880"/>
      <c r="EO112" s="1880"/>
      <c r="EP112" s="1880"/>
      <c r="EQ112" s="1880"/>
      <c r="ER112" s="1880"/>
      <c r="ES112" s="1880"/>
      <c r="ET112" s="1880"/>
      <c r="EU112" s="1880"/>
      <c r="EV112" s="1880"/>
    </row>
    <row r="113" spans="1:149" ht="21" customHeight="1">
      <c r="A113" s="1626" t="s">
        <v>96</v>
      </c>
      <c r="B113" s="2501" t="str">
        <f ca="1">_xlfn.LET(
_xlpm.IsNotAttrDynamic, D113="",
_xlpm.Attr,_PL!F113,
_xlpm.NotInUse,Y113=D113,
_xlpm.RESULT, IF(_xlpm.IsNotAttrDynamic, _xlpm.Attr, IF( _xlpm.NotInUse, "", Y113)
),IF(_xlpm.RESULT ="", "", _xlpm.RESULT))</f>
        <v>Custom Metric Amount 1 [Calculated]</v>
      </c>
      <c r="C113" s="2501" t="str" cm="1">
        <f t="array" ref="C113">IFBLANK(_PL!C113,"")</f>
        <v>Custom Metric - Label 1 [Calculated]</v>
      </c>
      <c r="D113" s="1548"/>
      <c r="E113" s="2440" cm="1">
        <f t="array" aca="1" ref="E113:G1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)($AD113:$CC113, Z113)</f>
        <v>0</v>
      </c>
      <c r="F113" s="578">
        <f ca="1"/>
        <v>0</v>
      </c>
      <c r="G113" s="578" t="str">
        <f ca="1"/>
        <v>A</v>
      </c>
      <c r="H113" s="401">
        <v>1</v>
      </c>
      <c r="I113" s="401">
        <v>1</v>
      </c>
      <c r="J113" s="401" cm="1">
        <f t="array" ref="J113">IFBLANK( Z113,"")</f>
        <v>0</v>
      </c>
      <c r="K113" s="578" t="str">
        <f t="shared" ref="K113:K122" ca="1" si="44">IFERROR(IF(LEN(AB113)=0,"No",IF(LEN(J113)&gt;0,"Yes","No")),"")</f>
        <v>Yes</v>
      </c>
      <c r="L113" s="37"/>
      <c r="N113" s="158"/>
      <c r="O113" s="101"/>
      <c r="P113" s="52"/>
      <c r="Q113" s="101"/>
      <c r="R113" s="126"/>
      <c r="S113" s="101"/>
      <c r="T113" s="101"/>
      <c r="U113" s="39"/>
      <c r="V113" s="37"/>
      <c r="W113" s="269" t="str">
        <f t="shared" ref="W113:W122" si="45">$W$76</f>
        <v>Budget</v>
      </c>
      <c r="X113" s="2523" t="e">
        <f ca="1">_PL!X113</f>
        <v>#NAME?</v>
      </c>
      <c r="Y113" s="2375" t="str" cm="1">
        <f t="array" aca="1" ref="Y113" ca="1">_xlfn.LET(
_xlpm._location, _xlfn.XLOOKUP("Custom Metric 1 - Calculation (Actual)", $Y$249:$Y$338,$Y$249:$Y$338),
_xlpm._hyperlink, HYPERLINK("#"&amp;CELL("address",_xlpm._location), "Define your first custom metric!"),
_xlpm.list, _xlfn._xlws.FILTER($Y$249:$Y$338, ($X$249:$X$338=0 )*ISNUMBER($X$249:$X$338)*($W$249:$W$338=$W113)*NOT(ISNUMBER(SEARCH("please", $Y$249:$Y$338)))),
IFERROR( _xlpm.list, _xlpm._hyperlink) )</f>
        <v>Define your first custom metric!</v>
      </c>
      <c r="Z113" s="878" cm="1">
        <f t="array" ref="Z113">IFBLANK(Z57,"")</f>
        <v>0</v>
      </c>
      <c r="AA113" s="877" t="str" cm="1">
        <f t="array" aca="1" ref="AA113" ca="1">IFERROR(_xlfn.LET(
_xlpm._termname, $Y113,
_xlpm._icon, "Define",
_xlpm._location, _xlfn.XLOOKUP(_xlpm._termname, $Y$249:$Y$338,$Y$249:$Y$338),
_xlpm._hyperlink, HYPERLINK("#"&amp;CELL("address",_xlpm._location), _xlpm._icon),
IF(Y113="", "", _xlpm._hyperlink)
),"")</f>
        <v/>
      </c>
      <c r="AB113" s="2525" t="str" cm="1">
        <f t="array" aca="1" ref="AB113:AB122" ca="1">IF(Y113:Y122="", "", Y113:Y122)</f>
        <v>Define your first custom metric!</v>
      </c>
      <c r="AC113" s="124" t="str" cm="1">
        <f t="array" aca="1" ref="AC113" ca="1">_xlfn.LET(
_xlpm._termname, $AB113,
_xlpm._iconname, "find",
_xlpm._icon, fx_getIcon(_xlpm._iconname),
_xlpm._location, _xlfn.XLOOKUP(LOWER(_xlpm._termname), LOWER(tbl_acctDef[Term]),tbl_acctDef[Term]),
_xlpm._hyperlink, HYPERLINK("#"&amp;CELL("address",_xlpm._location), _xlpm._icon),
IFERROR(_xlpm._hyperlink,"")
)</f>
        <v/>
      </c>
      <c r="AD113" s="1661" t="str" cm="1">
        <f t="array" aca="1" ref="AD113" ca="1">IFERROR(IF($Y113="","",_xlfn.XLOOKUP($W113&amp;$Y113,$W$250:$W$338&amp;$Y$250:$Y$338,$AD$250:$BN$338)),"")</f>
        <v/>
      </c>
      <c r="AE113" s="1661"/>
      <c r="AF113" s="1661"/>
      <c r="AG113" s="1661"/>
      <c r="AH113" s="1661"/>
      <c r="AI113" s="1661"/>
      <c r="AJ113" s="1661"/>
      <c r="AK113" s="1661"/>
      <c r="AL113" s="1661"/>
      <c r="AM113" s="1661"/>
      <c r="AN113" s="1661"/>
      <c r="AO113" s="1661"/>
      <c r="AP113" s="1661"/>
      <c r="AQ113" s="1661"/>
      <c r="AR113" s="1661"/>
      <c r="AS113" s="1661"/>
      <c r="AT113" s="1661"/>
      <c r="AU113" s="1661"/>
      <c r="AV113" s="1661"/>
      <c r="AW113" s="1661"/>
      <c r="AX113" s="1661"/>
      <c r="AY113" s="1661"/>
      <c r="AZ113" s="1661"/>
      <c r="BA113" s="1661"/>
      <c r="BB113" s="1661"/>
      <c r="BC113" s="1661"/>
      <c r="BD113" s="1661"/>
      <c r="BE113" s="1661"/>
      <c r="BF113" s="1661"/>
      <c r="BG113" s="1661"/>
      <c r="BH113" s="1661"/>
      <c r="BI113" s="1661"/>
      <c r="BJ113" s="1661"/>
      <c r="BK113" s="1661"/>
      <c r="BL113" s="1661"/>
      <c r="BM113" s="1661"/>
      <c r="BN113" s="1661"/>
      <c r="BO113" s="2533"/>
      <c r="BP113" s="2533"/>
      <c r="BQ113" s="2533"/>
      <c r="BR113" s="2533"/>
      <c r="BS113" s="2533"/>
      <c r="BT113" s="2533"/>
      <c r="BU113" s="2533"/>
      <c r="BV113" s="2533"/>
      <c r="BW113" s="2533"/>
      <c r="BX113" s="2533"/>
      <c r="BY113" s="2533"/>
      <c r="BZ113" s="2533"/>
      <c r="CA113" s="34"/>
      <c r="CC113" s="33"/>
      <c r="CD113" s="1772" t="str" cm="1">
        <f t="array" aca="1" ref="CD113" ca="1">_xlfn.LET( _xlpm.CheckBlank, SUM(PL!$AD113:$BN113) = 0, IF(_xlpm.CheckBlank, "", SUM(_xlfn._xlws.FILTER(PL!$AD113:$BN113,(YEAR(PL!$AD$12:$BN$12)=PL!CD$12)*(array_timeline&lt;=PL!CD$11)))))</f>
        <v/>
      </c>
      <c r="CE113" s="1772" t="str" cm="1">
        <f t="array" aca="1" ref="CE113" ca="1">_xlfn.LET( _xlpm.CheckBlank, SUM(PL!$AD113:$BN113) = 0, IF(_xlpm.CheckBlank, "", SUM(_xlfn._xlws.FILTER(PL!$AD113:$BN113,(YEAR(PL!$AD$12:$BN$12)=PL!CE$12)*(array_timeline&lt;=PL!CE$11)))))</f>
        <v/>
      </c>
      <c r="CF113" s="88"/>
      <c r="CG113" s="1461" t="str" cm="1">
        <f t="array" aca="1" ref="CG113" ca="1">_xlfn.LET( _xlpm.CheckBlank, SUM(PL!$AD113:$BN113) =0, IF(_xlpm.CheckBlank, "", SUM(_xlfn._xlws.FILTER(PL!$AD113:$BN113,(YEAR(PL!$AD$12:$BN$12)=PL!CG$12)*(array_timeline&lt;=PL!CG$11)))))</f>
        <v/>
      </c>
      <c r="CH113" s="1461" t="str" cm="1">
        <f t="array" aca="1" ref="CH113" ca="1">_xlfn.LET( _xlpm.CheckBlank, SUM(PL!$AD113:$BN113) =0, IF(_xlpm.CheckBlank, "", SUM(_xlfn._xlws.FILTER(PL!$AD113:$BN113,(YEAR(PL!$AD$12:$BN$12)=PL!CH$12)*(array_timeline&lt;=PL!CH$11)))))</f>
        <v/>
      </c>
      <c r="CI113" s="88"/>
      <c r="CJ113" s="1461" t="str" cm="1">
        <f t="array" aca="1" ref="CJ113" ca="1">_xlfn.LET( _xlpm.CheckBlank, SUM(PL!$AD113:$BN113) = 0, IF(_xlpm.CheckBlank, "", SUM(_xlfn.TAKE(_xlfn.DROP(PL!$AD113:$BN113, ,-DATEDIFF(PL!CJ$11, val_asOfDate,"M")),1,-12))))</f>
        <v/>
      </c>
      <c r="CK113" s="1461" t="str" cm="1">
        <f t="array" aca="1" ref="CK113" ca="1">_xlfn.LET( _xlpm.CheckBlank, SUM(PL!$AD113:$BN113) = 0, IF(_xlpm.CheckBlank, "", SUM(_xlfn.TAKE(_xlfn.DROP(PL!$AD113:$BN113, ,-DATEDIFF(PL!CK$11, val_asOfDate,"M")),1,-12))))</f>
        <v/>
      </c>
      <c r="CL113" s="88"/>
      <c r="CM113" s="2659" t="e" cm="1">
        <f t="array" aca="1" ref="CM113" ca="1">IF($Y113="","",_xlfn.XLOOKUP($W113&amp;$Y113,$W$250:$W$338&amp;$Y$250:$Y$338,$CM$250:$CN$338))</f>
        <v>#N/A</v>
      </c>
      <c r="CN113" s="2357"/>
      <c r="CO113" s="992"/>
      <c r="CP113" s="2659" t="e" cm="1">
        <f t="array" aca="1" ref="CP113" ca="1">IF($Y113="","",_xlfn.XLOOKUP($W113&amp;$Y113,$W$250:$W$338&amp;$Y$250:$Y$338,$CP$250:$CQ$338))</f>
        <v>#N/A</v>
      </c>
      <c r="CQ113" s="2357"/>
      <c r="CR113" s="34"/>
      <c r="CS113" s="2056"/>
      <c r="CT113" s="2616"/>
      <c r="CU113" s="2616"/>
      <c r="CV113" s="2616"/>
      <c r="CW113" s="2616"/>
      <c r="CX113" s="2443"/>
      <c r="CY113" s="2444" t="str" cm="1">
        <f t="array" aca="1" ref="CY113" ca="1">IFERROR(IF(CM113*fxVal_normal=_PL!CM113,"",IF(OR($CM113="",$CM113=0, NOT(ISNUMBER($CM113)), ISERROR($CM113), $B113=""), "",
   IF($I113=1,
      IFBLANK(
         _xldudf_CX_PUSH($CM113*fxVal_normal, CX_ENTITY, $B113, $CM$11, $CM$14, $CM$19,),
         ""
      ),
      IF($I113=2,
         IFBLANK(
            _xldudf_CX_PUSH($CM113, CX_ENTITY, $B113, $CM$11, $CM$14, $CM$19,),
            ""
         ),
         IF($I113=3,
            "",
            IFBLANK(
               _xldudf_CX_PUSH($CM113, CX_ENTITY, $B113, $CM$11, $CM$14, $CM$19,),
               ""
            )
         )
      )
   )
)),"")</f>
        <v/>
      </c>
      <c r="CZ113" s="2444" t="str" cm="1">
        <f t="array" aca="1" ref="CZ113" ca="1">IFERROR(IF(CN113*fxVal_normal=_PL!CN113,"",IF(OR($CN113="",$CN113=0, NOT(ISNUMBER($CN113)), ISERROR($CN113), $B113=""), "",
   IF($I113=1,
      IFBLANK(
         _xldudf_CX_PUSH($CN113*fxVal_normal, CX_ENTITY, $B113, $CN$11, $CN$14, $CN$19,),
         ""
      ),
      IF($I113=2,
         IFBLANK(
            _xldudf_CX_PUSH($CN113, CX_ENTITY, $B113, $CN$11, $CN$14, $CN$19,),
            ""
         ),
         IF($I113=3,
            "",
            IFBLANK(
               _xldudf_CX_PUSH($CN113, CX_ENTITY, $B113, $CN$11, $CN$14, $CN$19,),
               ""
            )
         )
      )
   )
)),"")</f>
        <v/>
      </c>
      <c r="DA113" s="2444" t="str" cm="1">
        <f t="array" aca="1" ref="DA113" ca="1">IFERROR(IF(CP113*fxVal_normal=_PL!CP113,"",IF(OR($CP113="",$CP113=0, NOT(ISNUMBER($CP113)), ISERROR($CP113), $B113=""), "",
   IF($I113=1,
      IFBLANK(
         _xldudf_CX_PUSH($CP113*fxVal_normal, CX_ENTITY, $B113, $CP$11, $CP$14, $CP$19,),
         ""
      ),
      IF($I113=2,
         IFBLANK(
            _xldudf_CX_PUSH($CP113, CX_ENTITY, $B113, $CP$11, $CP$14, $CP$19,),
            ""
         ),
         IF($I113=3,
            "",
            IFBLANK(
               _xldudf_CX_PUSH($CP113, CX_ENTITY, $B113, $CP$11, $CP$14, $CP$19,),
               ""
            )
         )
      )
   )
)),"")</f>
        <v/>
      </c>
      <c r="DB113" s="2444" t="str" cm="1">
        <f t="array" aca="1" ref="DB113" ca="1">IFERROR(IF(CQ113*fxVal_normal=_PL!CQ113,"",IF(OR($CQ113="", $CQ113=0, NOT(ISNUMBER($CQ113)), ISERROR($CQ113), $B113=""), "",
   IF($I113=1,
      IFBLANK(
         _xldudf_CX_PUSH($CQ113*fxVal_normal, CX_ENTITY, $B113, $CQ$11, $CQ$14, $CQ$19,),
         ""
      ),
      IF($I113=2,
         IFBLANK(
            _xldudf_CX_PUSH($CQ113, CX_ENTITY, $B113, $CQ$11, $CQ$14, $CQ$19,),
            ""
         ),
         IF($I113=3,
            "",
            IFBLANK(
               _xldudf_CX_PUSH($CQ113, CX_ENTITY, $B113, $CQ$11, $CQ$14, $CQ$19,),
               ""
            )
         )
      )
   ))
),"")</f>
        <v/>
      </c>
      <c r="DC113" s="2443"/>
      <c r="DD113" s="2445" t="str" cm="1">
        <f t="array" aca="1" ref="DD113" ca="1">IFERROR(IF(AD113*fxVal_normal=_PL!AD113,"",IF(OR(AD113="", NOT(ISNUMBER(AD113)), ISERROR(AD113), $B113=""), "",
   IF($I113=1,
      IFBLANK(
         _xldudf_CX_PUSH(AD113*fxVal_normal, CX_ENTITY, $B113, AD$11, AD$14, AD$75,),
         ""
      ),
      IF($I113=2,
         IFBLANK(
            _xldudf_CX_PUSH(AD113, CX_ENTITY, $B113, AD$11, AD$14, AD$75,),
            ""
         ),
         IF($I113=3,
            "",
            IFBLANK(
               _xldudf_CX_PUSH(AD113, CX_ENTITY, $B113, AD$11, AD$14, AD$75,),
               ""
            )
         )
      )
   )
)),"")</f>
        <v/>
      </c>
      <c r="DE113" s="2445" t="str" cm="1">
        <f t="array" aca="1" ref="DE113" ca="1">IFERROR(IF(AE113*fxVal_normal=_PL!AE113,"",IF(OR(AE113="", NOT(ISNUMBER(AE113)), ISERROR(AE113), $B113=""), "",
   IF($I113=1,
      IFBLANK(
         _xldudf_CX_PUSH(AE113*fxVal_normal, CX_ENTITY, $B113, AE$11, AE$14, AE$75,),
         ""
      ),
      IF($I113=2,
         IFBLANK(
            _xldudf_CX_PUSH(AE113, CX_ENTITY, $B113, AE$11, AE$14, AE$75,),
            ""
         ),
         IF($I113=3,
            "",
            IFBLANK(
               _xldudf_CX_PUSH(AE113, CX_ENTITY, $B113, AE$11, AE$14, AE$75,),
               ""
            )
         )
      )
   )
)),"")</f>
        <v/>
      </c>
      <c r="DF113" s="2445" t="str" cm="1">
        <f t="array" aca="1" ref="DF113" ca="1">IFERROR(IF(AF113*fxVal_normal=_PL!AF113,"",IF(OR(AF113="", NOT(ISNUMBER(AF113)), ISERROR(AF113), $B113=""), "",
   IF($I113=1,
      IFBLANK(
         _xldudf_CX_PUSH(AF113*fxVal_normal, CX_ENTITY, $B113, AF$11, AF$14, AF$75,),
         ""
      ),
      IF($I113=2,
         IFBLANK(
            _xldudf_CX_PUSH(AF113, CX_ENTITY, $B113, AF$11, AF$14, AF$75,),
            ""
         ),
         IF($I113=3,
            "",
            IFBLANK(
               _xldudf_CX_PUSH(AF113, CX_ENTITY, $B113, AF$11, AF$14, AF$75,),
               ""
            )
         )
      )
   )
)),"")</f>
        <v/>
      </c>
      <c r="DG113" s="2445" t="str" cm="1">
        <f t="array" aca="1" ref="DG113" ca="1">IFERROR(IF(AG113*fxVal_normal=_PL!AG113,"",IF(OR(AG113="", NOT(ISNUMBER(AG113)), ISERROR(AG113), $B113=""), "",
   IF($I113=1,
      IFBLANK(
         _xldudf_CX_PUSH(AG113*fxVal_normal, CX_ENTITY, $B113, AG$11, AG$14, AG$75,),
         ""
      ),
      IF($I113=2,
         IFBLANK(
            _xldudf_CX_PUSH(AG113, CX_ENTITY, $B113, AG$11, AG$14, AG$75,),
            ""
         ),
         IF($I113=3,
            "",
            IFBLANK(
               _xldudf_CX_PUSH(AG113, CX_ENTITY, $B113, AG$11, AG$14, AG$75,),
               ""
            )
         )
      )
   )
)),"")</f>
        <v/>
      </c>
      <c r="DH113" s="2445" t="str" cm="1">
        <f t="array" aca="1" ref="DH113" ca="1">IFERROR(IF(AH113*fxVal_normal=_PL!AH113,"",IF(OR(AH113="", NOT(ISNUMBER(AH113)), ISERROR(AH113), $B113=""), "",
   IF($I113=1,
      IFBLANK(
         _xldudf_CX_PUSH(AH113*fxVal_normal, CX_ENTITY, $B113, AH$11, AH$14, AH$75,),
         ""
      ),
      IF($I113=2,
         IFBLANK(
            _xldudf_CX_PUSH(AH113, CX_ENTITY, $B113, AH$11, AH$14, AH$75,),
            ""
         ),
         IF($I113=3,
            "",
            IFBLANK(
               _xldudf_CX_PUSH(AH113, CX_ENTITY, $B113, AH$11, AH$14, AH$75,),
               ""
            )
         )
      )
   )
)),"")</f>
        <v/>
      </c>
      <c r="DI113" s="2445" t="str" cm="1">
        <f t="array" aca="1" ref="DI113" ca="1">IFERROR(IF(AI113*fxVal_normal=_PL!AI113,"",IF(OR(AI113="", NOT(ISNUMBER(AI113)), ISERROR(AI113), $B113=""), "",
   IF($I113=1,
      IFBLANK(
         _xldudf_CX_PUSH(AI113*fxVal_normal, CX_ENTITY, $B113, AI$11, AI$14, AI$75,),
         ""
      ),
      IF($I113=2,
         IFBLANK(
            _xldudf_CX_PUSH(AI113, CX_ENTITY, $B113, AI$11, AI$14, AI$75,),
            ""
         ),
         IF($I113=3,
            "",
            IFBLANK(
               _xldudf_CX_PUSH(AI113, CX_ENTITY, $B113, AI$11, AI$14, AI$75,),
               ""
            )
         )
      )
   )
)),"")</f>
        <v/>
      </c>
      <c r="DJ113" s="2445" t="str" cm="1">
        <f t="array" aca="1" ref="DJ113" ca="1">IFERROR(IF(AJ113*fxVal_normal=_PL!AJ113,"",IF(OR(AJ113="", NOT(ISNUMBER(AJ113)), ISERROR(AJ113), $B113=""), "",
   IF($I113=1,
      IFBLANK(
         _xldudf_CX_PUSH(AJ113*fxVal_normal, CX_ENTITY, $B113, AJ$11, AJ$14, AJ$75,),
         ""
      ),
      IF($I113=2,
         IFBLANK(
            _xldudf_CX_PUSH(AJ113, CX_ENTITY, $B113, AJ$11, AJ$14, AJ$75,),
            ""
         ),
         IF($I113=3,
            "",
            IFBLANK(
               _xldudf_CX_PUSH(AJ113, CX_ENTITY, $B113, AJ$11, AJ$14, AJ$75,),
               ""
            )
         )
      )
   )
)),"")</f>
        <v/>
      </c>
      <c r="DK113" s="2445" t="str" cm="1">
        <f t="array" aca="1" ref="DK113" ca="1">IFERROR(IF(AK113*fxVal_normal=_PL!AK113,"",IF(OR(AK113="", NOT(ISNUMBER(AK113)), ISERROR(AK113), $B113=""), "",
   IF($I113=1,
      IFBLANK(
         _xldudf_CX_PUSH(AK113*fxVal_normal, CX_ENTITY, $B113, AK$11, AK$14, AK$75,),
         ""
      ),
      IF($I113=2,
         IFBLANK(
            _xldudf_CX_PUSH(AK113, CX_ENTITY, $B113, AK$11, AK$14, AK$75,),
            ""
         ),
         IF($I113=3,
            "",
            IFBLANK(
               _xldudf_CX_PUSH(AK113, CX_ENTITY, $B113, AK$11, AK$14, AK$75,),
               ""
            )
         )
      )
   )
)),"")</f>
        <v/>
      </c>
      <c r="DL113" s="2445" t="str" cm="1">
        <f t="array" aca="1" ref="DL113" ca="1">IFERROR(IF(AL113*fxVal_normal=_PL!AL113,"",IF(OR(AL113="", NOT(ISNUMBER(AL113)), ISERROR(AL113), $B113=""), "",
   IF($I113=1,
      IFBLANK(
         _xldudf_CX_PUSH(AL113*fxVal_normal, CX_ENTITY, $B113, AL$11, AL$14, AL$75,),
         ""
      ),
      IF($I113=2,
         IFBLANK(
            _xldudf_CX_PUSH(AL113, CX_ENTITY, $B113, AL$11, AL$14, AL$75,),
            ""
         ),
         IF($I113=3,
            "",
            IFBLANK(
               _xldudf_CX_PUSH(AL113, CX_ENTITY, $B113, AL$11, AL$14, AL$75,),
               ""
            )
         )
      )
   )
)),"")</f>
        <v/>
      </c>
      <c r="DM113" s="2445" t="str" cm="1">
        <f t="array" aca="1" ref="DM113" ca="1">IFERROR(IF(AM113*fxVal_normal=_PL!AM113,"",IF(OR(AM113="", NOT(ISNUMBER(AM113)), ISERROR(AM113), $B113=""), "",
   IF($I113=1,
      IFBLANK(
         _xldudf_CX_PUSH(AM113*fxVal_normal, CX_ENTITY, $B113, AM$11, AM$14, AM$75,),
         ""
      ),
      IF($I113=2,
         IFBLANK(
            _xldudf_CX_PUSH(AM113, CX_ENTITY, $B113, AM$11, AM$14, AM$75,),
            ""
         ),
         IF($I113=3,
            "",
            IFBLANK(
               _xldudf_CX_PUSH(AM113, CX_ENTITY, $B113, AM$11, AM$14, AM$75,),
               ""
            )
         )
      )
   )
)),"")</f>
        <v/>
      </c>
      <c r="DN113" s="2445" t="str" cm="1">
        <f t="array" aca="1" ref="DN113" ca="1">IFERROR(IF(AN113*fxVal_normal=_PL!AN113,"",IF(OR(AN113="", NOT(ISNUMBER(AN113)), ISERROR(AN113), $B113=""), "",
   IF($I113=1,
      IFBLANK(
         _xldudf_CX_PUSH(AN113*fxVal_normal, CX_ENTITY, $B113, AN$11, AN$14, AN$75,),
         ""
      ),
      IF($I113=2,
         IFBLANK(
            _xldudf_CX_PUSH(AN113, CX_ENTITY, $B113, AN$11, AN$14, AN$75,),
            ""
         ),
         IF($I113=3,
            "",
            IFBLANK(
               _xldudf_CX_PUSH(AN113, CX_ENTITY, $B113, AN$11, AN$14, AN$75,),
               ""
            )
         )
      )
   )
)),"")</f>
        <v/>
      </c>
      <c r="DO113" s="2445" t="str" cm="1">
        <f t="array" aca="1" ref="DO113" ca="1">IFERROR(IF(AO113*fxVal_normal=_PL!AO113,"",IF(OR(AO113="", NOT(ISNUMBER(AO113)), ISERROR(AO113), $B113=""), "",
   IF($I113=1,
      IFBLANK(
         _xldudf_CX_PUSH(AO113*fxVal_normal, CX_ENTITY, $B113, AO$11, AO$14, AO$75,),
         ""
      ),
      IF($I113=2,
         IFBLANK(
            _xldudf_CX_PUSH(AO113, CX_ENTITY, $B113, AO$11, AO$14, AO$75,),
            ""
         ),
         IF($I113=3,
            "",
            IFBLANK(
               _xldudf_CX_PUSH(AO113, CX_ENTITY, $B113, AO$11, AO$14, AO$75,),
               ""
            )
         )
      )
   )
)),"")</f>
        <v/>
      </c>
      <c r="DP113" s="2445" t="str" cm="1">
        <f t="array" aca="1" ref="DP113" ca="1">IFERROR(IF(AP113*fxVal_normal=_PL!AP113,"",IF(OR(AP113="", NOT(ISNUMBER(AP113)), ISERROR(AP113), $B113=""), "",
   IF($I113=1,
      IFBLANK(
         _xldudf_CX_PUSH(AP113*fxVal_normal, CX_ENTITY, $B113, AP$11, AP$14, AP$75,),
         ""
      ),
      IF($I113=2,
         IFBLANK(
            _xldudf_CX_PUSH(AP113, CX_ENTITY, $B113, AP$11, AP$14, AP$75,),
            ""
         ),
         IF($I113=3,
            "",
            IFBLANK(
               _xldudf_CX_PUSH(AP113, CX_ENTITY, $B113, AP$11, AP$14, AP$75,),
               ""
            )
         )
      )
   )
)),"")</f>
        <v/>
      </c>
      <c r="DQ113" s="2445" t="str" cm="1">
        <f t="array" aca="1" ref="DQ113" ca="1">IFERROR(IF(AQ113*fxVal_normal=_PL!AQ113,"",IF(OR(AQ113="", NOT(ISNUMBER(AQ113)), ISERROR(AQ113), $B113=""), "",
   IF($I113=1,
      IFBLANK(
         _xldudf_CX_PUSH(AQ113*fxVal_normal, CX_ENTITY, $B113, AQ$11, AQ$14, AQ$75,),
         ""
      ),
      IF($I113=2,
         IFBLANK(
            _xldudf_CX_PUSH(AQ113, CX_ENTITY, $B113, AQ$11, AQ$14, AQ$75,),
            ""
         ),
         IF($I113=3,
            "",
            IFBLANK(
               _xldudf_CX_PUSH(AQ113, CX_ENTITY, $B113, AQ$11, AQ$14, AQ$75,),
               ""
            )
         )
      )
   )
)),"")</f>
        <v/>
      </c>
      <c r="DR113" s="2445" t="str" cm="1">
        <f t="array" aca="1" ref="DR113" ca="1">IFERROR(IF(AR113*fxVal_normal=_PL!AR113,"",IF(OR(AR113="", NOT(ISNUMBER(AR113)), ISERROR(AR113), $B113=""), "",
   IF($I113=1,
      IFBLANK(
         _xldudf_CX_PUSH(AR113*fxVal_normal, CX_ENTITY, $B113, AR$11, AR$14, AR$75,),
         ""
      ),
      IF($I113=2,
         IFBLANK(
            _xldudf_CX_PUSH(AR113, CX_ENTITY, $B113, AR$11, AR$14, AR$75,),
            ""
         ),
         IF($I113=3,
            "",
            IFBLANK(
               _xldudf_CX_PUSH(AR113, CX_ENTITY, $B113, AR$11, AR$14, AR$75,),
               ""
            )
         )
      )
   )
)),"")</f>
        <v/>
      </c>
      <c r="DS113" s="2445" t="str" cm="1">
        <f t="array" aca="1" ref="DS113" ca="1">IFERROR(IF(AS113*fxVal_normal=_PL!AS113,"",IF(OR(AS113="", NOT(ISNUMBER(AS113)), ISERROR(AS113), $B113=""), "",
   IF($I113=1,
      IFBLANK(
         _xldudf_CX_PUSH(AS113*fxVal_normal, CX_ENTITY, $B113, AS$11, AS$14, AS$75,),
         ""
      ),
      IF($I113=2,
         IFBLANK(
            _xldudf_CX_PUSH(AS113, CX_ENTITY, $B113, AS$11, AS$14, AS$75,),
            ""
         ),
         IF($I113=3,
            "",
            IFBLANK(
               _xldudf_CX_PUSH(AS113, CX_ENTITY, $B113, AS$11, AS$14, AS$75,),
               ""
            )
         )
      )
   )
)),"")</f>
        <v/>
      </c>
      <c r="DT113" s="2445" t="str" cm="1">
        <f t="array" aca="1" ref="DT113" ca="1">IFERROR(IF(AT113*fxVal_normal=_PL!AT113,"",IF(OR(AT113="", NOT(ISNUMBER(AT113)), ISERROR(AT113), $B113=""), "",
   IF($I113=1,
      IFBLANK(
         _xldudf_CX_PUSH(AT113*fxVal_normal, CX_ENTITY, $B113, AT$11, AT$14, AT$75,),
         ""
      ),
      IF($I113=2,
         IFBLANK(
            _xldudf_CX_PUSH(AT113, CX_ENTITY, $B113, AT$11, AT$14, AT$75,),
            ""
         ),
         IF($I113=3,
            "",
            IFBLANK(
               _xldudf_CX_PUSH(AT113, CX_ENTITY, $B113, AT$11, AT$14, AT$75,),
               ""
            )
         )
      )
   )
)),"")</f>
        <v/>
      </c>
      <c r="DU113" s="2445" t="str" cm="1">
        <f t="array" aca="1" ref="DU113" ca="1">IFERROR(IF(AU113*fxVal_normal=_PL!AU113,"",IF(OR(AU113="", NOT(ISNUMBER(AU113)), ISERROR(AU113), $B113=""), "",
   IF($I113=1,
      IFBLANK(
         _xldudf_CX_PUSH(AU113*fxVal_normal, CX_ENTITY, $B113, AU$11, AU$14, AU$75,),
         ""
      ),
      IF($I113=2,
         IFBLANK(
            _xldudf_CX_PUSH(AU113, CX_ENTITY, $B113, AU$11, AU$14, AU$75,),
            ""
         ),
         IF($I113=3,
            "",
            IFBLANK(
               _xldudf_CX_PUSH(AU113, CX_ENTITY, $B113, AU$11, AU$14, AU$75,),
               ""
            )
         )
      )
   )
)),"")</f>
        <v/>
      </c>
      <c r="DV113" s="2445" t="str" cm="1">
        <f t="array" aca="1" ref="DV113" ca="1">IFERROR(IF(AV113*fxVal_normal=_PL!AV113,"",IF(OR(AV113="", NOT(ISNUMBER(AV113)), ISERROR(AV113), $B113=""), "",
   IF($I113=1,
      IFBLANK(
         _xldudf_CX_PUSH(AV113*fxVal_normal, CX_ENTITY, $B113, AV$11, AV$14, AV$75,),
         ""
      ),
      IF($I113=2,
         IFBLANK(
            _xldudf_CX_PUSH(AV113, CX_ENTITY, $B113, AV$11, AV$14, AV$75,),
            ""
         ),
         IF($I113=3,
            "",
            IFBLANK(
               _xldudf_CX_PUSH(AV113, CX_ENTITY, $B113, AV$11, AV$14, AV$75,),
               ""
            )
         )
      )
   )
)),"")</f>
        <v/>
      </c>
      <c r="DW113" s="2445" t="str" cm="1">
        <f t="array" aca="1" ref="DW113" ca="1">IFERROR(IF(AW113*fxVal_normal=_PL!AW113,"",IF(OR(AW113="", NOT(ISNUMBER(AW113)), ISERROR(AW113), $B113=""), "",
   IF($I113=1,
      IFBLANK(
         _xldudf_CX_PUSH(AW113*fxVal_normal, CX_ENTITY, $B113, AW$11, AW$14, AW$75,),
         ""
      ),
      IF($I113=2,
         IFBLANK(
            _xldudf_CX_PUSH(AW113, CX_ENTITY, $B113, AW$11, AW$14, AW$75,),
            ""
         ),
         IF($I113=3,
            "",
            IFBLANK(
               _xldudf_CX_PUSH(AW113, CX_ENTITY, $B113, AW$11, AW$14, AW$75,),
               ""
            )
         )
      )
   )
)),"")</f>
        <v/>
      </c>
      <c r="DX113" s="2445" t="str" cm="1">
        <f t="array" aca="1" ref="DX113" ca="1">IFERROR(IF(AX113*fxVal_normal=_PL!AX113,"",IF(OR(AX113="", NOT(ISNUMBER(AX113)), ISERROR(AX113), $B113=""), "",
   IF($I113=1,
      IFBLANK(
         _xldudf_CX_PUSH(AX113*fxVal_normal, CX_ENTITY, $B113, AX$11, AX$14, AX$75,),
         ""
      ),
      IF($I113=2,
         IFBLANK(
            _xldudf_CX_PUSH(AX113, CX_ENTITY, $B113, AX$11, AX$14, AX$75,),
            ""
         ),
         IF($I113=3,
            "",
            IFBLANK(
               _xldudf_CX_PUSH(AX113, CX_ENTITY, $B113, AX$11, AX$14, AX$75,),
               ""
            )
         )
      )
   )
)),"")</f>
        <v/>
      </c>
      <c r="DY113" s="2445" t="str" cm="1">
        <f t="array" aca="1" ref="DY113" ca="1">IFERROR(IF(AY113*fxVal_normal=_PL!AY113,"",IF(OR(AY113="", NOT(ISNUMBER(AY113)), ISERROR(AY113), $B113=""), "",
   IF($I113=1,
      IFBLANK(
         _xldudf_CX_PUSH(AY113*fxVal_normal, CX_ENTITY, $B113, AY$11, AY$14, AY$75,),
         ""
      ),
      IF($I113=2,
         IFBLANK(
            _xldudf_CX_PUSH(AY113, CX_ENTITY, $B113, AY$11, AY$14, AY$75,),
            ""
         ),
         IF($I113=3,
            "",
            IFBLANK(
               _xldudf_CX_PUSH(AY113, CX_ENTITY, $B113, AY$11, AY$14, AY$75,),
               ""
            )
         )
      )
   )
)),"")</f>
        <v/>
      </c>
      <c r="DZ113" s="2445" t="str" cm="1">
        <f t="array" aca="1" ref="DZ113" ca="1">IFERROR(IF(AZ113*fxVal_normal=_PL!AZ113,"",IF(OR(AZ113="", NOT(ISNUMBER(AZ113)), ISERROR(AZ113), $B113=""), "",
   IF($I113=1,
      IFBLANK(
         _xldudf_CX_PUSH(AZ113*fxVal_normal, CX_ENTITY, $B113, AZ$11, AZ$14, AZ$75,),
         ""
      ),
      IF($I113=2,
         IFBLANK(
            _xldudf_CX_PUSH(AZ113, CX_ENTITY, $B113, AZ$11, AZ$14, AZ$75,),
            ""
         ),
         IF($I113=3,
            "",
            IFBLANK(
               _xldudf_CX_PUSH(AZ113, CX_ENTITY, $B113, AZ$11, AZ$14, AZ$75,),
               ""
            )
         )
      )
   )
)),"")</f>
        <v/>
      </c>
      <c r="EA113" s="2445" t="str" cm="1">
        <f t="array" aca="1" ref="EA113" ca="1">IFERROR(IF(BA113*fxVal_normal=_PL!BA113,"",IF(OR(BA113="", NOT(ISNUMBER(BA113)), ISERROR(BA113), $B113=""), "",
   IF($I113=1,
      IFBLANK(
         _xldudf_CX_PUSH(BA113*fxVal_normal, CX_ENTITY, $B113, BA$11, BA$14, BA$75,),
         ""
      ),
      IF($I113=2,
         IFBLANK(
            _xldudf_CX_PUSH(BA113, CX_ENTITY, $B113, BA$11, BA$14, BA$75,),
            ""
         ),
         IF($I113=3,
            "",
            IFBLANK(
               _xldudf_CX_PUSH(BA113, CX_ENTITY, $B113, BA$11, BA$14, BA$75,),
               ""
            )
         )
      )
   )
)),"")</f>
        <v/>
      </c>
      <c r="EB113" s="2445" t="str" cm="1">
        <f t="array" aca="1" ref="EB113" ca="1">IFERROR(IF(BB113*fxVal_normal=_PL!BB113,"",IF(OR(BB113="", NOT(ISNUMBER(BB113)), ISERROR(BB113), $B113=""), "",
   IF($I113=1,
      IFBLANK(
         _xldudf_CX_PUSH(BB113*fxVal_normal, CX_ENTITY, $B113, BB$11, BB$14, BB$75,),
         ""
      ),
      IF($I113=2,
         IFBLANK(
            _xldudf_CX_PUSH(BB113, CX_ENTITY, $B113, BB$11, BB$14, BB$75,),
            ""
         ),
         IF($I113=3,
            "",
            IFBLANK(
               _xldudf_CX_PUSH(BB113, CX_ENTITY, $B113, BB$11, BB$14, BB$75,),
               ""
            )
         )
      )
   )
)),"")</f>
        <v/>
      </c>
      <c r="EC113" s="2445" t="str" cm="1">
        <f t="array" aca="1" ref="EC113" ca="1">IFERROR(IF(BC113*fxVal_normal=_PL!BC113,"",IF(OR(BC113="", NOT(ISNUMBER(BC113)), ISERROR(BC113), $B113=""), "",
   IF($I113=1,
      IFBLANK(
         _xldudf_CX_PUSH(BC113*fxVal_normal, CX_ENTITY, $B113, BC$11, BC$14, BC$75,),
         ""
      ),
      IF($I113=2,
         IFBLANK(
            _xldudf_CX_PUSH(BC113, CX_ENTITY, $B113, BC$11, BC$14, BC$75,),
            ""
         ),
         IF($I113=3,
            "",
            IFBLANK(
               _xldudf_CX_PUSH(BC113, CX_ENTITY, $B113, BC$11, BC$14, BC$75,),
               ""
            )
         )
      )
   )
)),"")</f>
        <v/>
      </c>
      <c r="ED113" s="2445" t="str" cm="1">
        <f t="array" aca="1" ref="ED113" ca="1">IFERROR(IF(BD113*fxVal_normal=_PL!BD113,"",IF(OR(BD113="", NOT(ISNUMBER(BD113)), ISERROR(BD113), $B113=""), "",
   IF($I113=1,
      IFBLANK(
         _xldudf_CX_PUSH(BD113*fxVal_normal, CX_ENTITY, $B113, BD$11, BD$14, BD$75,),
         ""
      ),
      IF($I113=2,
         IFBLANK(
            _xldudf_CX_PUSH(BD113, CX_ENTITY, $B113, BD$11, BD$14, BD$75,),
            ""
         ),
         IF($I113=3,
            "",
            IFBLANK(
               _xldudf_CX_PUSH(BD113, CX_ENTITY, $B113, BD$11, BD$14, BD$75,),
               ""
            )
         )
      )
   )
)),"")</f>
        <v/>
      </c>
      <c r="EE113" s="2445" t="str" cm="1">
        <f t="array" aca="1" ref="EE113" ca="1">IFERROR(IF(BE113*fxVal_normal=_PL!BE113,"",IF(OR(BE113="", NOT(ISNUMBER(BE113)), ISERROR(BE113), $B113=""), "",
   IF($I113=1,
      IFBLANK(
         _xldudf_CX_PUSH(BE113*fxVal_normal, CX_ENTITY, $B113, BE$11, BE$14, BE$75,),
         ""
      ),
      IF($I113=2,
         IFBLANK(
            _xldudf_CX_PUSH(BE113, CX_ENTITY, $B113, BE$11, BE$14, BE$75,),
            ""
         ),
         IF($I113=3,
            "",
            IFBLANK(
               _xldudf_CX_PUSH(BE113, CX_ENTITY, $B113, BE$11, BE$14, BE$75,),
               ""
            )
         )
      )
   )
)),"")</f>
        <v/>
      </c>
      <c r="EF113" s="2445" t="str" cm="1">
        <f t="array" aca="1" ref="EF113" ca="1">IFERROR(IF(BF113*fxVal_normal=_PL!BF113,"",IF(OR(BF113="", NOT(ISNUMBER(BF113)), ISERROR(BF113), $B113=""), "",
   IF($I113=1,
      IFBLANK(
         _xldudf_CX_PUSH(BF113*fxVal_normal, CX_ENTITY, $B113, BF$11, BF$14, BF$75,),
         ""
      ),
      IF($I113=2,
         IFBLANK(
            _xldudf_CX_PUSH(BF113, CX_ENTITY, $B113, BF$11, BF$14, BF$75,),
            ""
         ),
         IF($I113=3,
            "",
            IFBLANK(
               _xldudf_CX_PUSH(BF113, CX_ENTITY, $B113, BF$11, BF$14, BF$75,),
               ""
            )
         )
      )
   )
)),"")</f>
        <v/>
      </c>
      <c r="EG113" s="2445" t="str" cm="1">
        <f t="array" aca="1" ref="EG113" ca="1">IFERROR(IF(BG113*fxVal_normal=_PL!BG113,"",IF(OR(BG113="", NOT(ISNUMBER(BG113)), ISERROR(BG113), $B113=""), "",
   IF($I113=1,
      IFBLANK(
         _xldudf_CX_PUSH(BG113*fxVal_normal, CX_ENTITY, $B113, BG$11, BG$14, BG$75,),
         ""
      ),
      IF($I113=2,
         IFBLANK(
            _xldudf_CX_PUSH(BG113, CX_ENTITY, $B113, BG$11, BG$14, BG$75,),
            ""
         ),
         IF($I113=3,
            "",
            IFBLANK(
               _xldudf_CX_PUSH(BG113, CX_ENTITY, $B113, BG$11, BG$14, BG$75,),
               ""
            )
         )
      )
   )
)),"")</f>
        <v/>
      </c>
      <c r="EH113" s="2445" t="str" cm="1">
        <f t="array" aca="1" ref="EH113" ca="1">IFERROR(IF(BH113*fxVal_normal=_PL!BH113,"",IF(OR(BH113="", NOT(ISNUMBER(BH113)), ISERROR(BH113), $B113=""), "",
   IF($I113=1,
      IFBLANK(
         _xldudf_CX_PUSH(BH113*fxVal_normal, CX_ENTITY, $B113, BH$11, BH$14, BH$75,),
         ""
      ),
      IF($I113=2,
         IFBLANK(
            _xldudf_CX_PUSH(BH113, CX_ENTITY, $B113, BH$11, BH$14, BH$75,),
            ""
         ),
         IF($I113=3,
            "",
            IFBLANK(
               _xldudf_CX_PUSH(BH113, CX_ENTITY, $B113, BH$11, BH$14, BH$75,),
               ""
            )
         )
      )
   )
)),"")</f>
        <v/>
      </c>
      <c r="EI113" s="2445" t="str" cm="1">
        <f t="array" aca="1" ref="EI113" ca="1">IFERROR(IF(BI113*fxVal_normal=_PL!BI113,"",IF(OR(BI113="", NOT(ISNUMBER(BI113)), ISERROR(BI113), $B113=""), "",
   IF($I113=1,
      IFBLANK(
         _xldudf_CX_PUSH(BI113*fxVal_normal, CX_ENTITY, $B113, BI$11, BI$14, BI$75,),
         ""
      ),
      IF($I113=2,
         IFBLANK(
            _xldudf_CX_PUSH(BI113, CX_ENTITY, $B113, BI$11, BI$14, BI$75,),
            ""
         ),
         IF($I113=3,
            "",
            IFBLANK(
               _xldudf_CX_PUSH(BI113, CX_ENTITY, $B113, BI$11, BI$14, BI$75,),
               ""
            )
         )
      )
   )
)),"")</f>
        <v/>
      </c>
      <c r="EJ113" s="2445" t="str" cm="1">
        <f t="array" aca="1" ref="EJ113" ca="1">IFERROR(IF(BJ113*fxVal_normal=_PL!BJ113,"",IF(OR(BJ113="", NOT(ISNUMBER(BJ113)), ISERROR(BJ113), $B113=""), "",
   IF($I113=1,
      IFBLANK(
         _xldudf_CX_PUSH(BJ113*fxVal_normal, CX_ENTITY, $B113, BJ$11, BJ$14, BJ$75,),
         ""
      ),
      IF($I113=2,
         IFBLANK(
            _xldudf_CX_PUSH(BJ113, CX_ENTITY, $B113, BJ$11, BJ$14, BJ$75,),
            ""
         ),
         IF($I113=3,
            "",
            IFBLANK(
               _xldudf_CX_PUSH(BJ113, CX_ENTITY, $B113, BJ$11, BJ$14, BJ$75,),
               ""
            )
         )
      )
   )
)),"")</f>
        <v/>
      </c>
      <c r="EK113" s="2445" t="str" cm="1">
        <f t="array" aca="1" ref="EK113" ca="1">IFERROR(IF(BK113*fxVal_normal=_PL!BK113,"",IF(OR(BK113="", NOT(ISNUMBER(BK113)), ISERROR(BK113), $B113=""), "",
   IF($I113=1,
      IFBLANK(
         _xldudf_CX_PUSH(BK113*fxVal_normal, CX_ENTITY, $B113, BK$11, BK$14, BK$75,),
         ""
      ),
      IF($I113=2,
         IFBLANK(
            _xldudf_CX_PUSH(BK113, CX_ENTITY, $B113, BK$11, BK$14, BK$75,),
            ""
         ),
         IF($I113=3,
            "",
            IFBLANK(
               _xldudf_CX_PUSH(BK113, CX_ENTITY, $B113, BK$11, BK$14, BK$75,),
               ""
            )
         )
      )
   )
)),"")</f>
        <v/>
      </c>
      <c r="EL113" s="2445" t="str" cm="1">
        <f t="array" aca="1" ref="EL113" ca="1">IFERROR(IF(BL113*fxVal_normal=_PL!BL113,"",IF(OR(BL113="", NOT(ISNUMBER(BL113)), ISERROR(BL113), $B113=""), "",
   IF($I113=1,
      IFBLANK(
         _xldudf_CX_PUSH(BL113*fxVal_normal, CX_ENTITY, $B113, BL$11, BL$14, BL$75,),
         ""
      ),
      IF($I113=2,
         IFBLANK(
            _xldudf_CX_PUSH(BL113, CX_ENTITY, $B113, BL$11, BL$14, BL$75,),
            ""
         ),
         IF($I113=3,
            "",
            IFBLANK(
               _xldudf_CX_PUSH(BL113, CX_ENTITY, $B113, BL$11, BL$14, BL$75,),
               ""
            )
         )
      )
   )
)),"")</f>
        <v/>
      </c>
      <c r="EM113" s="2445" t="str" cm="1">
        <f t="array" aca="1" ref="EM113" ca="1">IFERROR(IF(BM113*fxVal_normal=_PL!BM113,"",IF(OR(BM113="", NOT(ISNUMBER(BM113)), ISERROR(BM113), $B113=""), "",
   IF($I113=1,
      IFBLANK(
         _xldudf_CX_PUSH(BM113*fxVal_normal, CX_ENTITY, $B113, BM$11, BM$14, BM$75,),
         ""
      ),
      IF($I113=2,
         IFBLANK(
            _xldudf_CX_PUSH(BM113, CX_ENTITY, $B113, BM$11, BM$14, BM$75,),
            ""
         ),
         IF($I113=3,
            "",
            IFBLANK(
               _xldudf_CX_PUSH(BM113, CX_ENTITY, $B113, BM$11, BM$14, BM$75,),
               ""
            )
         )
      )
   )
)),"")</f>
        <v/>
      </c>
      <c r="EN113" s="2445" t="str" cm="1">
        <f t="array" aca="1" ref="EN113" ca="1">IFERROR(IF(BN113*fxVal_normal=_PL!BN113,"",IF(OR(BN113="", NOT(ISNUMBER(BN113)), ISERROR(BN113), $B113=""), "",
   IF($I113=1,
      IFBLANK(
         _xldudf_CX_PUSH(BN113*fxVal_normal, CX_ENTITY, $B113, BN$11, BN$14, BN$75,),
         ""
      ),
      IF($I113=2,
         IFBLANK(
            _xldudf_CX_PUSH(BN113, CX_ENTITY, $B113, BN$11, BN$14, BN$75,),
            ""
         ),
         IF($I113=3,
            "",
            IFBLANK(
               _xldudf_CX_PUSH(BN113, CX_ENTITY, $B113, BN$11, BN$14, BN$75,),
               ""
            )
         )
      )
   )
)),"")</f>
        <v/>
      </c>
    </row>
    <row r="114" spans="1:149" ht="21" customHeight="1">
      <c r="A114" s="1626"/>
      <c r="B114" s="2501" t="str">
        <f>_xlfn.LET(
_xlpm.IsNotAttrDynamic, D114="",
_xlpm.Attr,_PL!F114,
_xlpm.NotInUse,Y114=D114,
_xlpm.RESULT, IF(_xlpm.IsNotAttrDynamic, _xlpm.Attr, IF( _xlpm.NotInUse, "", Y114)
),IF(_xlpm.RESULT ="", "", _xlpm.RESULT))</f>
        <v>Custom Metric Amount 2 [Calculated]</v>
      </c>
      <c r="C114" s="2501" t="str" cm="1">
        <f t="array" ref="C114">IFBLANK(_PL!C114,"")</f>
        <v>Custom Metric - Label 2 [Calculated]</v>
      </c>
      <c r="D114" s="1548"/>
      <c r="E114" s="2440" cm="1">
        <f t="array" aca="1" ref="E114:G1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)($AD114:$CC114, Z114)</f>
        <v>0</v>
      </c>
      <c r="F114" s="578">
        <f ca="1"/>
        <v>0</v>
      </c>
      <c r="G114" s="578" t="str">
        <f ca="1"/>
        <v>A</v>
      </c>
      <c r="H114" s="401">
        <v>1</v>
      </c>
      <c r="I114" s="401">
        <v>1</v>
      </c>
      <c r="J114" s="401" cm="1">
        <f t="array" ref="J114">IFBLANK( Z114,"")</f>
        <v>0</v>
      </c>
      <c r="K114" s="578" t="str">
        <f t="shared" ca="1" si="44"/>
        <v>No</v>
      </c>
      <c r="L114" s="37"/>
      <c r="N114" s="158"/>
      <c r="O114" s="101"/>
      <c r="P114" s="52"/>
      <c r="Q114" s="101"/>
      <c r="R114" s="126"/>
      <c r="S114" s="101"/>
      <c r="T114" s="101"/>
      <c r="U114" s="39"/>
      <c r="V114" s="37"/>
      <c r="W114" s="91" t="str">
        <f t="shared" si="45"/>
        <v>Budget</v>
      </c>
      <c r="X114" s="2523" t="e">
        <f ca="1">_PL!X114</f>
        <v>#NAME?</v>
      </c>
      <c r="Y114" s="2371"/>
      <c r="Z114" s="198" cm="1">
        <f t="array" ref="Z114">IFBLANK(Z58,"")</f>
        <v>0</v>
      </c>
      <c r="AA114" s="200" t="str" cm="1">
        <f t="array" aca="1" ref="AA114" ca="1">_xlfn.LET(
_xlpm._termname, $Y114,
_xlpm._icon, "Define",
_xlpm._location, _xlfn.XLOOKUP(_xlpm._termname, $Y$249:$Y$338,$Y$249:$Y$338),
_xlpm._hyperlink, HYPERLINK("#"&amp;CELL("address",_xlpm._location), _xlpm._icon),
IF(Y114="", "", _xlpm._hyperlink)
)</f>
        <v/>
      </c>
      <c r="AB114" s="2525" t="str">
        <f ca="1"/>
        <v/>
      </c>
      <c r="AC114" s="124" t="str" cm="1">
        <f t="array" aca="1" ref="AC114" ca="1">_xlfn.LET(
_xlpm._termname, $AB114,
_xlpm._iconname, "find",
_xlpm._icon, fx_getIcon(_xlpm._iconname),
_xlpm._location, _xlfn.XLOOKUP(LOWER(_xlpm._termname), LOWER(tbl_acctDef[Term]),tbl_acctDef[Term]),
_xlpm._hyperlink, HYPERLINK("#"&amp;CELL("address",_xlpm._location), _xlpm._icon),
IFERROR(_xlpm._hyperlink,"")
)</f>
        <v/>
      </c>
      <c r="AD114" s="1661" t="str" cm="1">
        <f t="array" ref="AD114">IF($Y114="","",_xlfn.XLOOKUP($W114&amp;$Y114,$W$250:$W$338&amp;$Y$250:$Y$338,$AD$250:$BN$338))</f>
        <v/>
      </c>
      <c r="AE114" s="1661"/>
      <c r="AF114" s="1661"/>
      <c r="AG114" s="1661"/>
      <c r="AH114" s="1661"/>
      <c r="AI114" s="1661"/>
      <c r="AJ114" s="1661"/>
      <c r="AK114" s="1661"/>
      <c r="AL114" s="1661"/>
      <c r="AM114" s="1661"/>
      <c r="AN114" s="1661"/>
      <c r="AO114" s="1661"/>
      <c r="AP114" s="1661"/>
      <c r="AQ114" s="1661"/>
      <c r="AR114" s="1661"/>
      <c r="AS114" s="1661"/>
      <c r="AT114" s="1661"/>
      <c r="AU114" s="1661"/>
      <c r="AV114" s="1661"/>
      <c r="AW114" s="1661"/>
      <c r="AX114" s="1661"/>
      <c r="AY114" s="1661"/>
      <c r="AZ114" s="1661"/>
      <c r="BA114" s="1661"/>
      <c r="BB114" s="1661"/>
      <c r="BC114" s="1661"/>
      <c r="BD114" s="1661"/>
      <c r="BE114" s="1661"/>
      <c r="BF114" s="1661"/>
      <c r="BG114" s="1661"/>
      <c r="BH114" s="1661"/>
      <c r="BI114" s="1661"/>
      <c r="BJ114" s="1661"/>
      <c r="BK114" s="1661"/>
      <c r="BL114" s="1661"/>
      <c r="BM114" s="1661"/>
      <c r="BN114" s="1661"/>
      <c r="BO114" s="2533"/>
      <c r="BP114" s="2533"/>
      <c r="BQ114" s="2533"/>
      <c r="BR114" s="2533"/>
      <c r="BS114" s="2533"/>
      <c r="BT114" s="2533"/>
      <c r="BU114" s="2533"/>
      <c r="BV114" s="2533"/>
      <c r="BW114" s="2533"/>
      <c r="BX114" s="2533"/>
      <c r="BY114" s="2533"/>
      <c r="BZ114" s="2533"/>
      <c r="CA114" s="34"/>
      <c r="CC114" s="33"/>
      <c r="CD114" s="1772" t="str" cm="1">
        <f t="array" ref="CD114">_xlfn.LET( _xlpm.CheckBlank, SUM(PL!$AD114:$BN114) = 0, IF(_xlpm.CheckBlank, "", SUM(_xlfn._xlws.FILTER(PL!$AD114:$BN114,(YEAR(PL!$AD$12:$BN$12)=PL!CD$12)*(array_timeline&lt;=PL!CD$11)))))</f>
        <v/>
      </c>
      <c r="CE114" s="1772" t="str" cm="1">
        <f t="array" ref="CE114">_xlfn.LET( _xlpm.CheckBlank, SUM(PL!$AD114:$BN114) = 0, IF(_xlpm.CheckBlank, "", SUM(_xlfn._xlws.FILTER(PL!$AD114:$BN114,(YEAR(PL!$AD$12:$BN$12)=PL!CE$12)*(array_timeline&lt;=PL!CE$11)))))</f>
        <v/>
      </c>
      <c r="CF114" s="88"/>
      <c r="CG114" s="1461" t="str" cm="1">
        <f t="array" ref="CG114">_xlfn.LET( _xlpm.CheckBlank, SUM(PL!$AD114:$BN114) =0, IF(_xlpm.CheckBlank, "", SUM(_xlfn._xlws.FILTER(PL!$AD114:$BN114,(YEAR(PL!$AD$12:$BN$12)=PL!CG$12)*(array_timeline&lt;=PL!CG$11)))))</f>
        <v/>
      </c>
      <c r="CH114" s="1461" t="str" cm="1">
        <f t="array" ref="CH114">_xlfn.LET( _xlpm.CheckBlank, SUM(PL!$AD114:$BN114) =0, IF(_xlpm.CheckBlank, "", SUM(_xlfn._xlws.FILTER(PL!$AD114:$BN114,(YEAR(PL!$AD$12:$BN$12)=PL!CH$12)*(array_timeline&lt;=PL!CH$11)))))</f>
        <v/>
      </c>
      <c r="CI114" s="88"/>
      <c r="CJ114" s="1461" t="str" cm="1">
        <f t="array" ref="CJ114">_xlfn.LET( _xlpm.CheckBlank, SUM(PL!$AD114:$BN114) = 0, IF(_xlpm.CheckBlank, "", SUM(_xlfn.TAKE(_xlfn.DROP(PL!$AD114:$BN114, ,-DATEDIFF(PL!CJ$11, val_asOfDate,"M")),1,-12))))</f>
        <v/>
      </c>
      <c r="CK114" s="1461" t="str" cm="1">
        <f t="array" ref="CK114">_xlfn.LET( _xlpm.CheckBlank, SUM(PL!$AD114:$BN114) = 0, IF(_xlpm.CheckBlank, "", SUM(_xlfn.TAKE(_xlfn.DROP(PL!$AD114:$BN114, ,-DATEDIFF(PL!CK$11, val_asOfDate,"M")),1,-12))))</f>
        <v/>
      </c>
      <c r="CL114" s="88"/>
      <c r="CM114" s="2357" t="str" cm="1">
        <f t="array" ref="CM114">IF($Y114="","",_xlfn.XLOOKUP($W114&amp;$Y114,$W$250:$W$338&amp;$Y$250:$Y$338,$CM$250:$CN$338))</f>
        <v/>
      </c>
      <c r="CN114" s="2357"/>
      <c r="CO114" s="88"/>
      <c r="CP114" s="2357" t="str" cm="1">
        <f t="array" ref="CP114">IF($Y114="","",_xlfn.XLOOKUP($W114&amp;$Y114,$W$250:$W$338&amp;$Y$250:$Y$338,$CP$250:$CQ$338))</f>
        <v/>
      </c>
      <c r="CQ114" s="2357"/>
      <c r="CR114" s="34"/>
      <c r="CS114" s="2056"/>
      <c r="CT114" s="2616"/>
      <c r="CU114" s="2616"/>
      <c r="CV114" s="2616"/>
      <c r="CW114" s="2616"/>
      <c r="CX114" s="2443"/>
      <c r="CY114" s="2444" t="str" cm="1">
        <f t="array" aca="1" ref="CY114" ca="1">IFERROR(IF(CM114*fxVal_normal=_PL!CM114,"",IF(OR($CM114="",$CM114=0, NOT(ISNUMBER($CM114)), ISERROR($CM114), $B114=""), "",
   IF($I114=1,
      IFBLANK(
         _xldudf_CX_PUSH($CM114*fxVal_normal, CX_ENTITY, $B114, $CM$11, $CM$14, $CM$19,),
         ""
      ),
      IF($I114=2,
         IFBLANK(
            _xldudf_CX_PUSH($CM114, CX_ENTITY, $B114, $CM$11, $CM$14, $CM$19,),
            ""
         ),
         IF($I114=3,
            "",
            IFBLANK(
               _xldudf_CX_PUSH($CM114, CX_ENTITY, $B114, $CM$11, $CM$14, $CM$19,),
               ""
            )
         )
      )
   )
)),"")</f>
        <v/>
      </c>
      <c r="CZ114" s="2444" t="str" cm="1">
        <f t="array" aca="1" ref="CZ114" ca="1">IFERROR(IF(CN114*fxVal_normal=_PL!CN114,"",IF(OR($CN114="",$CN114=0, NOT(ISNUMBER($CN114)), ISERROR($CN114), $B114=""), "",
   IF($I114=1,
      IFBLANK(
         _xldudf_CX_PUSH($CN114*fxVal_normal, CX_ENTITY, $B114, $CN$11, $CN$14, $CN$19,),
         ""
      ),
      IF($I114=2,
         IFBLANK(
            _xldudf_CX_PUSH($CN114, CX_ENTITY, $B114, $CN$11, $CN$14, $CN$19,),
            ""
         ),
         IF($I114=3,
            "",
            IFBLANK(
               _xldudf_CX_PUSH($CN114, CX_ENTITY, $B114, $CN$11, $CN$14, $CN$19,),
               ""
            )
         )
      )
   )
)),"")</f>
        <v/>
      </c>
      <c r="DA114" s="2444" t="str" cm="1">
        <f t="array" aca="1" ref="DA114" ca="1">IFERROR(IF(CP114*fxVal_normal=_PL!CP114,"",IF(OR($CP114="",$CP114=0, NOT(ISNUMBER($CP114)), ISERROR($CP114), $B114=""), "",
   IF($I114=1,
      IFBLANK(
         _xldudf_CX_PUSH($CP114*fxVal_normal, CX_ENTITY, $B114, $CP$11, $CP$14, $CP$19,),
         ""
      ),
      IF($I114=2,
         IFBLANK(
            _xldudf_CX_PUSH($CP114, CX_ENTITY, $B114, $CP$11, $CP$14, $CP$19,),
            ""
         ),
         IF($I114=3,
            "",
            IFBLANK(
               _xldudf_CX_PUSH($CP114, CX_ENTITY, $B114, $CP$11, $CP$14, $CP$19,),
               ""
            )
         )
      )
   )
)),"")</f>
        <v/>
      </c>
      <c r="DB114" s="2444" t="str" cm="1">
        <f t="array" aca="1" ref="DB114" ca="1">IFERROR(IF(CQ114*fxVal_normal=_PL!CQ114,"",IF(OR($CQ114="", $CQ114=0, NOT(ISNUMBER($CQ114)), ISERROR($CQ114), $B114=""), "",
   IF($I114=1,
      IFBLANK(
         _xldudf_CX_PUSH($CQ114*fxVal_normal, CX_ENTITY, $B114, $CQ$11, $CQ$14, $CQ$19,),
         ""
      ),
      IF($I114=2,
         IFBLANK(
            _xldudf_CX_PUSH($CQ114, CX_ENTITY, $B114, $CQ$11, $CQ$14, $CQ$19,),
            ""
         ),
         IF($I114=3,
            "",
            IFBLANK(
               _xldudf_CX_PUSH($CQ114, CX_ENTITY, $B114, $CQ$11, $CQ$14, $CQ$19,),
               ""
            )
         )
      )
   ))
),"")</f>
        <v/>
      </c>
      <c r="DC114" s="2443"/>
      <c r="DD114" s="2445" t="str" cm="1">
        <f t="array" aca="1" ref="DD114" ca="1">IFERROR(IF(AD114*fxVal_normal=_PL!AD114,"",IF(OR(AD114="", NOT(ISNUMBER(AD114)), ISERROR(AD114), $B114=""), "",
   IF($I114=1,
      IFBLANK(
         _xldudf_CX_PUSH(AD114*fxVal_normal, CX_ENTITY, $B114, AD$11, AD$14, AD$75,),
         ""
      ),
      IF($I114=2,
         IFBLANK(
            _xldudf_CX_PUSH(AD114, CX_ENTITY, $B114, AD$11, AD$14, AD$75,),
            ""
         ),
         IF($I114=3,
            "",
            IFBLANK(
               _xldudf_CX_PUSH(AD114, CX_ENTITY, $B114, AD$11, AD$14, AD$75,),
               ""
            )
         )
      )
   )
)),"")</f>
        <v/>
      </c>
      <c r="DE114" s="2445" t="str" cm="1">
        <f t="array" aca="1" ref="DE114" ca="1">IFERROR(IF(AE114*fxVal_normal=_PL!AE114,"",IF(OR(AE114="", NOT(ISNUMBER(AE114)), ISERROR(AE114), $B114=""), "",
   IF($I114=1,
      IFBLANK(
         _xldudf_CX_PUSH(AE114*fxVal_normal, CX_ENTITY, $B114, AE$11, AE$14, AE$75,),
         ""
      ),
      IF($I114=2,
         IFBLANK(
            _xldudf_CX_PUSH(AE114, CX_ENTITY, $B114, AE$11, AE$14, AE$75,),
            ""
         ),
         IF($I114=3,
            "",
            IFBLANK(
               _xldudf_CX_PUSH(AE114, CX_ENTITY, $B114, AE$11, AE$14, AE$75,),
               ""
            )
         )
      )
   )
)),"")</f>
        <v/>
      </c>
      <c r="DF114" s="2445" t="str" cm="1">
        <f t="array" aca="1" ref="DF114" ca="1">IFERROR(IF(AF114*fxVal_normal=_PL!AF114,"",IF(OR(AF114="", NOT(ISNUMBER(AF114)), ISERROR(AF114), $B114=""), "",
   IF($I114=1,
      IFBLANK(
         _xldudf_CX_PUSH(AF114*fxVal_normal, CX_ENTITY, $B114, AF$11, AF$14, AF$75,),
         ""
      ),
      IF($I114=2,
         IFBLANK(
            _xldudf_CX_PUSH(AF114, CX_ENTITY, $B114, AF$11, AF$14, AF$75,),
            ""
         ),
         IF($I114=3,
            "",
            IFBLANK(
               _xldudf_CX_PUSH(AF114, CX_ENTITY, $B114, AF$11, AF$14, AF$75,),
               ""
            )
         )
      )
   )
)),"")</f>
        <v/>
      </c>
      <c r="DG114" s="2445" t="str" cm="1">
        <f t="array" aca="1" ref="DG114" ca="1">IFERROR(IF(AG114*fxVal_normal=_PL!AG114,"",IF(OR(AG114="", NOT(ISNUMBER(AG114)), ISERROR(AG114), $B114=""), "",
   IF($I114=1,
      IFBLANK(
         _xldudf_CX_PUSH(AG114*fxVal_normal, CX_ENTITY, $B114, AG$11, AG$14, AG$75,),
         ""
      ),
      IF($I114=2,
         IFBLANK(
            _xldudf_CX_PUSH(AG114, CX_ENTITY, $B114, AG$11, AG$14, AG$75,),
            ""
         ),
         IF($I114=3,
            "",
            IFBLANK(
               _xldudf_CX_PUSH(AG114, CX_ENTITY, $B114, AG$11, AG$14, AG$75,),
               ""
            )
         )
      )
   )
)),"")</f>
        <v/>
      </c>
      <c r="DH114" s="2445" t="str" cm="1">
        <f t="array" aca="1" ref="DH114" ca="1">IFERROR(IF(AH114*fxVal_normal=_PL!AH114,"",IF(OR(AH114="", NOT(ISNUMBER(AH114)), ISERROR(AH114), $B114=""), "",
   IF($I114=1,
      IFBLANK(
         _xldudf_CX_PUSH(AH114*fxVal_normal, CX_ENTITY, $B114, AH$11, AH$14, AH$75,),
         ""
      ),
      IF($I114=2,
         IFBLANK(
            _xldudf_CX_PUSH(AH114, CX_ENTITY, $B114, AH$11, AH$14, AH$75,),
            ""
         ),
         IF($I114=3,
            "",
            IFBLANK(
               _xldudf_CX_PUSH(AH114, CX_ENTITY, $B114, AH$11, AH$14, AH$75,),
               ""
            )
         )
      )
   )
)),"")</f>
        <v/>
      </c>
      <c r="DI114" s="2445" t="str" cm="1">
        <f t="array" aca="1" ref="DI114" ca="1">IFERROR(IF(AI114*fxVal_normal=_PL!AI114,"",IF(OR(AI114="", NOT(ISNUMBER(AI114)), ISERROR(AI114), $B114=""), "",
   IF($I114=1,
      IFBLANK(
         _xldudf_CX_PUSH(AI114*fxVal_normal, CX_ENTITY, $B114, AI$11, AI$14, AI$75,),
         ""
      ),
      IF($I114=2,
         IFBLANK(
            _xldudf_CX_PUSH(AI114, CX_ENTITY, $B114, AI$11, AI$14, AI$75,),
            ""
         ),
         IF($I114=3,
            "",
            IFBLANK(
               _xldudf_CX_PUSH(AI114, CX_ENTITY, $B114, AI$11, AI$14, AI$75,),
               ""
            )
         )
      )
   )
)),"")</f>
        <v/>
      </c>
      <c r="DJ114" s="2445" t="str" cm="1">
        <f t="array" aca="1" ref="DJ114" ca="1">IFERROR(IF(AJ114*fxVal_normal=_PL!AJ114,"",IF(OR(AJ114="", NOT(ISNUMBER(AJ114)), ISERROR(AJ114), $B114=""), "",
   IF($I114=1,
      IFBLANK(
         _xldudf_CX_PUSH(AJ114*fxVal_normal, CX_ENTITY, $B114, AJ$11, AJ$14, AJ$75,),
         ""
      ),
      IF($I114=2,
         IFBLANK(
            _xldudf_CX_PUSH(AJ114, CX_ENTITY, $B114, AJ$11, AJ$14, AJ$75,),
            ""
         ),
         IF($I114=3,
            "",
            IFBLANK(
               _xldudf_CX_PUSH(AJ114, CX_ENTITY, $B114, AJ$11, AJ$14, AJ$75,),
               ""
            )
         )
      )
   )
)),"")</f>
        <v/>
      </c>
      <c r="DK114" s="2445" t="str" cm="1">
        <f t="array" aca="1" ref="DK114" ca="1">IFERROR(IF(AK114*fxVal_normal=_PL!AK114,"",IF(OR(AK114="", NOT(ISNUMBER(AK114)), ISERROR(AK114), $B114=""), "",
   IF($I114=1,
      IFBLANK(
         _xldudf_CX_PUSH(AK114*fxVal_normal, CX_ENTITY, $B114, AK$11, AK$14, AK$75,),
         ""
      ),
      IF($I114=2,
         IFBLANK(
            _xldudf_CX_PUSH(AK114, CX_ENTITY, $B114, AK$11, AK$14, AK$75,),
            ""
         ),
         IF($I114=3,
            "",
            IFBLANK(
               _xldudf_CX_PUSH(AK114, CX_ENTITY, $B114, AK$11, AK$14, AK$75,),
               ""
            )
         )
      )
   )
)),"")</f>
        <v/>
      </c>
      <c r="DL114" s="2445" t="str" cm="1">
        <f t="array" aca="1" ref="DL114" ca="1">IFERROR(IF(AL114*fxVal_normal=_PL!AL114,"",IF(OR(AL114="", NOT(ISNUMBER(AL114)), ISERROR(AL114), $B114=""), "",
   IF($I114=1,
      IFBLANK(
         _xldudf_CX_PUSH(AL114*fxVal_normal, CX_ENTITY, $B114, AL$11, AL$14, AL$75,),
         ""
      ),
      IF($I114=2,
         IFBLANK(
            _xldudf_CX_PUSH(AL114, CX_ENTITY, $B114, AL$11, AL$14, AL$75,),
            ""
         ),
         IF($I114=3,
            "",
            IFBLANK(
               _xldudf_CX_PUSH(AL114, CX_ENTITY, $B114, AL$11, AL$14, AL$75,),
               ""
            )
         )
      )
   )
)),"")</f>
        <v/>
      </c>
      <c r="DM114" s="2445" t="str" cm="1">
        <f t="array" aca="1" ref="DM114" ca="1">IFERROR(IF(AM114*fxVal_normal=_PL!AM114,"",IF(OR(AM114="", NOT(ISNUMBER(AM114)), ISERROR(AM114), $B114=""), "",
   IF($I114=1,
      IFBLANK(
         _xldudf_CX_PUSH(AM114*fxVal_normal, CX_ENTITY, $B114, AM$11, AM$14, AM$75,),
         ""
      ),
      IF($I114=2,
         IFBLANK(
            _xldudf_CX_PUSH(AM114, CX_ENTITY, $B114, AM$11, AM$14, AM$75,),
            ""
         ),
         IF($I114=3,
            "",
            IFBLANK(
               _xldudf_CX_PUSH(AM114, CX_ENTITY, $B114, AM$11, AM$14, AM$75,),
               ""
            )
         )
      )
   )
)),"")</f>
        <v/>
      </c>
      <c r="DN114" s="2445" t="str" cm="1">
        <f t="array" aca="1" ref="DN114" ca="1">IFERROR(IF(AN114*fxVal_normal=_PL!AN114,"",IF(OR(AN114="", NOT(ISNUMBER(AN114)), ISERROR(AN114), $B114=""), "",
   IF($I114=1,
      IFBLANK(
         _xldudf_CX_PUSH(AN114*fxVal_normal, CX_ENTITY, $B114, AN$11, AN$14, AN$75,),
         ""
      ),
      IF($I114=2,
         IFBLANK(
            _xldudf_CX_PUSH(AN114, CX_ENTITY, $B114, AN$11, AN$14, AN$75,),
            ""
         ),
         IF($I114=3,
            "",
            IFBLANK(
               _xldudf_CX_PUSH(AN114, CX_ENTITY, $B114, AN$11, AN$14, AN$75,),
               ""
            )
         )
      )
   )
)),"")</f>
        <v/>
      </c>
      <c r="DO114" s="2445" t="str" cm="1">
        <f t="array" aca="1" ref="DO114" ca="1">IFERROR(IF(AO114*fxVal_normal=_PL!AO114,"",IF(OR(AO114="", NOT(ISNUMBER(AO114)), ISERROR(AO114), $B114=""), "",
   IF($I114=1,
      IFBLANK(
         _xldudf_CX_PUSH(AO114*fxVal_normal, CX_ENTITY, $B114, AO$11, AO$14, AO$75,),
         ""
      ),
      IF($I114=2,
         IFBLANK(
            _xldudf_CX_PUSH(AO114, CX_ENTITY, $B114, AO$11, AO$14, AO$75,),
            ""
         ),
         IF($I114=3,
            "",
            IFBLANK(
               _xldudf_CX_PUSH(AO114, CX_ENTITY, $B114, AO$11, AO$14, AO$75,),
               ""
            )
         )
      )
   )
)),"")</f>
        <v/>
      </c>
      <c r="DP114" s="2445" t="str" cm="1">
        <f t="array" aca="1" ref="DP114" ca="1">IFERROR(IF(AP114*fxVal_normal=_PL!AP114,"",IF(OR(AP114="", NOT(ISNUMBER(AP114)), ISERROR(AP114), $B114=""), "",
   IF($I114=1,
      IFBLANK(
         _xldudf_CX_PUSH(AP114*fxVal_normal, CX_ENTITY, $B114, AP$11, AP$14, AP$75,),
         ""
      ),
      IF($I114=2,
         IFBLANK(
            _xldudf_CX_PUSH(AP114, CX_ENTITY, $B114, AP$11, AP$14, AP$75,),
            ""
         ),
         IF($I114=3,
            "",
            IFBLANK(
               _xldudf_CX_PUSH(AP114, CX_ENTITY, $B114, AP$11, AP$14, AP$75,),
               ""
            )
         )
      )
   )
)),"")</f>
        <v/>
      </c>
      <c r="DQ114" s="2445" t="str" cm="1">
        <f t="array" aca="1" ref="DQ114" ca="1">IFERROR(IF(AQ114*fxVal_normal=_PL!AQ114,"",IF(OR(AQ114="", NOT(ISNUMBER(AQ114)), ISERROR(AQ114), $B114=""), "",
   IF($I114=1,
      IFBLANK(
         _xldudf_CX_PUSH(AQ114*fxVal_normal, CX_ENTITY, $B114, AQ$11, AQ$14, AQ$75,),
         ""
      ),
      IF($I114=2,
         IFBLANK(
            _xldudf_CX_PUSH(AQ114, CX_ENTITY, $B114, AQ$11, AQ$14, AQ$75,),
            ""
         ),
         IF($I114=3,
            "",
            IFBLANK(
               _xldudf_CX_PUSH(AQ114, CX_ENTITY, $B114, AQ$11, AQ$14, AQ$75,),
               ""
            )
         )
      )
   )
)),"")</f>
        <v/>
      </c>
      <c r="DR114" s="2445" t="str" cm="1">
        <f t="array" aca="1" ref="DR114" ca="1">IFERROR(IF(AR114*fxVal_normal=_PL!AR114,"",IF(OR(AR114="", NOT(ISNUMBER(AR114)), ISERROR(AR114), $B114=""), "",
   IF($I114=1,
      IFBLANK(
         _xldudf_CX_PUSH(AR114*fxVal_normal, CX_ENTITY, $B114, AR$11, AR$14, AR$75,),
         ""
      ),
      IF($I114=2,
         IFBLANK(
            _xldudf_CX_PUSH(AR114, CX_ENTITY, $B114, AR$11, AR$14, AR$75,),
            ""
         ),
         IF($I114=3,
            "",
            IFBLANK(
               _xldudf_CX_PUSH(AR114, CX_ENTITY, $B114, AR$11, AR$14, AR$75,),
               ""
            )
         )
      )
   )
)),"")</f>
        <v/>
      </c>
      <c r="DS114" s="2445" t="str" cm="1">
        <f t="array" aca="1" ref="DS114" ca="1">IFERROR(IF(AS114*fxVal_normal=_PL!AS114,"",IF(OR(AS114="", NOT(ISNUMBER(AS114)), ISERROR(AS114), $B114=""), "",
   IF($I114=1,
      IFBLANK(
         _xldudf_CX_PUSH(AS114*fxVal_normal, CX_ENTITY, $B114, AS$11, AS$14, AS$75,),
         ""
      ),
      IF($I114=2,
         IFBLANK(
            _xldudf_CX_PUSH(AS114, CX_ENTITY, $B114, AS$11, AS$14, AS$75,),
            ""
         ),
         IF($I114=3,
            "",
            IFBLANK(
               _xldudf_CX_PUSH(AS114, CX_ENTITY, $B114, AS$11, AS$14, AS$75,),
               ""
            )
         )
      )
   )
)),"")</f>
        <v/>
      </c>
      <c r="DT114" s="2445" t="str" cm="1">
        <f t="array" aca="1" ref="DT114" ca="1">IFERROR(IF(AT114*fxVal_normal=_PL!AT114,"",IF(OR(AT114="", NOT(ISNUMBER(AT114)), ISERROR(AT114), $B114=""), "",
   IF($I114=1,
      IFBLANK(
         _xldudf_CX_PUSH(AT114*fxVal_normal, CX_ENTITY, $B114, AT$11, AT$14, AT$75,),
         ""
      ),
      IF($I114=2,
         IFBLANK(
            _xldudf_CX_PUSH(AT114, CX_ENTITY, $B114, AT$11, AT$14, AT$75,),
            ""
         ),
         IF($I114=3,
            "",
            IFBLANK(
               _xldudf_CX_PUSH(AT114, CX_ENTITY, $B114, AT$11, AT$14, AT$75,),
               ""
            )
         )
      )
   )
)),"")</f>
        <v/>
      </c>
      <c r="DU114" s="2445" t="str" cm="1">
        <f t="array" aca="1" ref="DU114" ca="1">IFERROR(IF(AU114*fxVal_normal=_PL!AU114,"",IF(OR(AU114="", NOT(ISNUMBER(AU114)), ISERROR(AU114), $B114=""), "",
   IF($I114=1,
      IFBLANK(
         _xldudf_CX_PUSH(AU114*fxVal_normal, CX_ENTITY, $B114, AU$11, AU$14, AU$75,),
         ""
      ),
      IF($I114=2,
         IFBLANK(
            _xldudf_CX_PUSH(AU114, CX_ENTITY, $B114, AU$11, AU$14, AU$75,),
            ""
         ),
         IF($I114=3,
            "",
            IFBLANK(
               _xldudf_CX_PUSH(AU114, CX_ENTITY, $B114, AU$11, AU$14, AU$75,),
               ""
            )
         )
      )
   )
)),"")</f>
        <v/>
      </c>
      <c r="DV114" s="2445" t="str" cm="1">
        <f t="array" aca="1" ref="DV114" ca="1">IFERROR(IF(AV114*fxVal_normal=_PL!AV114,"",IF(OR(AV114="", NOT(ISNUMBER(AV114)), ISERROR(AV114), $B114=""), "",
   IF($I114=1,
      IFBLANK(
         _xldudf_CX_PUSH(AV114*fxVal_normal, CX_ENTITY, $B114, AV$11, AV$14, AV$75,),
         ""
      ),
      IF($I114=2,
         IFBLANK(
            _xldudf_CX_PUSH(AV114, CX_ENTITY, $B114, AV$11, AV$14, AV$75,),
            ""
         ),
         IF($I114=3,
            "",
            IFBLANK(
               _xldudf_CX_PUSH(AV114, CX_ENTITY, $B114, AV$11, AV$14, AV$75,),
               ""
            )
         )
      )
   )
)),"")</f>
        <v/>
      </c>
      <c r="DW114" s="2445" t="str" cm="1">
        <f t="array" aca="1" ref="DW114" ca="1">IFERROR(IF(AW114*fxVal_normal=_PL!AW114,"",IF(OR(AW114="", NOT(ISNUMBER(AW114)), ISERROR(AW114), $B114=""), "",
   IF($I114=1,
      IFBLANK(
         _xldudf_CX_PUSH(AW114*fxVal_normal, CX_ENTITY, $B114, AW$11, AW$14, AW$75,),
         ""
      ),
      IF($I114=2,
         IFBLANK(
            _xldudf_CX_PUSH(AW114, CX_ENTITY, $B114, AW$11, AW$14, AW$75,),
            ""
         ),
         IF($I114=3,
            "",
            IFBLANK(
               _xldudf_CX_PUSH(AW114, CX_ENTITY, $B114, AW$11, AW$14, AW$75,),
               ""
            )
         )
      )
   )
)),"")</f>
        <v/>
      </c>
      <c r="DX114" s="2445" t="str" cm="1">
        <f t="array" aca="1" ref="DX114" ca="1">IFERROR(IF(AX114*fxVal_normal=_PL!AX114,"",IF(OR(AX114="", NOT(ISNUMBER(AX114)), ISERROR(AX114), $B114=""), "",
   IF($I114=1,
      IFBLANK(
         _xldudf_CX_PUSH(AX114*fxVal_normal, CX_ENTITY, $B114, AX$11, AX$14, AX$75,),
         ""
      ),
      IF($I114=2,
         IFBLANK(
            _xldudf_CX_PUSH(AX114, CX_ENTITY, $B114, AX$11, AX$14, AX$75,),
            ""
         ),
         IF($I114=3,
            "",
            IFBLANK(
               _xldudf_CX_PUSH(AX114, CX_ENTITY, $B114, AX$11, AX$14, AX$75,),
               ""
            )
         )
      )
   )
)),"")</f>
        <v/>
      </c>
      <c r="DY114" s="2445" t="str" cm="1">
        <f t="array" aca="1" ref="DY114" ca="1">IFERROR(IF(AY114*fxVal_normal=_PL!AY114,"",IF(OR(AY114="", NOT(ISNUMBER(AY114)), ISERROR(AY114), $B114=""), "",
   IF($I114=1,
      IFBLANK(
         _xldudf_CX_PUSH(AY114*fxVal_normal, CX_ENTITY, $B114, AY$11, AY$14, AY$75,),
         ""
      ),
      IF($I114=2,
         IFBLANK(
            _xldudf_CX_PUSH(AY114, CX_ENTITY, $B114, AY$11, AY$14, AY$75,),
            ""
         ),
         IF($I114=3,
            "",
            IFBLANK(
               _xldudf_CX_PUSH(AY114, CX_ENTITY, $B114, AY$11, AY$14, AY$75,),
               ""
            )
         )
      )
   )
)),"")</f>
        <v/>
      </c>
      <c r="DZ114" s="2445" t="str" cm="1">
        <f t="array" aca="1" ref="DZ114" ca="1">IFERROR(IF(AZ114*fxVal_normal=_PL!AZ114,"",IF(OR(AZ114="", NOT(ISNUMBER(AZ114)), ISERROR(AZ114), $B114=""), "",
   IF($I114=1,
      IFBLANK(
         _xldudf_CX_PUSH(AZ114*fxVal_normal, CX_ENTITY, $B114, AZ$11, AZ$14, AZ$75,),
         ""
      ),
      IF($I114=2,
         IFBLANK(
            _xldudf_CX_PUSH(AZ114, CX_ENTITY, $B114, AZ$11, AZ$14, AZ$75,),
            ""
         ),
         IF($I114=3,
            "",
            IFBLANK(
               _xldudf_CX_PUSH(AZ114, CX_ENTITY, $B114, AZ$11, AZ$14, AZ$75,),
               ""
            )
         )
      )
   )
)),"")</f>
        <v/>
      </c>
      <c r="EA114" s="2445" t="str" cm="1">
        <f t="array" aca="1" ref="EA114" ca="1">IFERROR(IF(BA114*fxVal_normal=_PL!BA114,"",IF(OR(BA114="", NOT(ISNUMBER(BA114)), ISERROR(BA114), $B114=""), "",
   IF($I114=1,
      IFBLANK(
         _xldudf_CX_PUSH(BA114*fxVal_normal, CX_ENTITY, $B114, BA$11, BA$14, BA$75,),
         ""
      ),
      IF($I114=2,
         IFBLANK(
            _xldudf_CX_PUSH(BA114, CX_ENTITY, $B114, BA$11, BA$14, BA$75,),
            ""
         ),
         IF($I114=3,
            "",
            IFBLANK(
               _xldudf_CX_PUSH(BA114, CX_ENTITY, $B114, BA$11, BA$14, BA$75,),
               ""
            )
         )
      )
   )
)),"")</f>
        <v/>
      </c>
      <c r="EB114" s="2445" t="str" cm="1">
        <f t="array" aca="1" ref="EB114" ca="1">IFERROR(IF(BB114*fxVal_normal=_PL!BB114,"",IF(OR(BB114="", NOT(ISNUMBER(BB114)), ISERROR(BB114), $B114=""), "",
   IF($I114=1,
      IFBLANK(
         _xldudf_CX_PUSH(BB114*fxVal_normal, CX_ENTITY, $B114, BB$11, BB$14, BB$75,),
         ""
      ),
      IF($I114=2,
         IFBLANK(
            _xldudf_CX_PUSH(BB114, CX_ENTITY, $B114, BB$11, BB$14, BB$75,),
            ""
         ),
         IF($I114=3,
            "",
            IFBLANK(
               _xldudf_CX_PUSH(BB114, CX_ENTITY, $B114, BB$11, BB$14, BB$75,),
               ""
            )
         )
      )
   )
)),"")</f>
        <v/>
      </c>
      <c r="EC114" s="2445" t="str" cm="1">
        <f t="array" aca="1" ref="EC114" ca="1">IFERROR(IF(BC114*fxVal_normal=_PL!BC114,"",IF(OR(BC114="", NOT(ISNUMBER(BC114)), ISERROR(BC114), $B114=""), "",
   IF($I114=1,
      IFBLANK(
         _xldudf_CX_PUSH(BC114*fxVal_normal, CX_ENTITY, $B114, BC$11, BC$14, BC$75,),
         ""
      ),
      IF($I114=2,
         IFBLANK(
            _xldudf_CX_PUSH(BC114, CX_ENTITY, $B114, BC$11, BC$14, BC$75,),
            ""
         ),
         IF($I114=3,
            "",
            IFBLANK(
               _xldudf_CX_PUSH(BC114, CX_ENTITY, $B114, BC$11, BC$14, BC$75,),
               ""
            )
         )
      )
   )
)),"")</f>
        <v/>
      </c>
      <c r="ED114" s="2445" t="str" cm="1">
        <f t="array" aca="1" ref="ED114" ca="1">IFERROR(IF(BD114*fxVal_normal=_PL!BD114,"",IF(OR(BD114="", NOT(ISNUMBER(BD114)), ISERROR(BD114), $B114=""), "",
   IF($I114=1,
      IFBLANK(
         _xldudf_CX_PUSH(BD114*fxVal_normal, CX_ENTITY, $B114, BD$11, BD$14, BD$75,),
         ""
      ),
      IF($I114=2,
         IFBLANK(
            _xldudf_CX_PUSH(BD114, CX_ENTITY, $B114, BD$11, BD$14, BD$75,),
            ""
         ),
         IF($I114=3,
            "",
            IFBLANK(
               _xldudf_CX_PUSH(BD114, CX_ENTITY, $B114, BD$11, BD$14, BD$75,),
               ""
            )
         )
      )
   )
)),"")</f>
        <v/>
      </c>
      <c r="EE114" s="2445" t="str" cm="1">
        <f t="array" aca="1" ref="EE114" ca="1">IFERROR(IF(BE114*fxVal_normal=_PL!BE114,"",IF(OR(BE114="", NOT(ISNUMBER(BE114)), ISERROR(BE114), $B114=""), "",
   IF($I114=1,
      IFBLANK(
         _xldudf_CX_PUSH(BE114*fxVal_normal, CX_ENTITY, $B114, BE$11, BE$14, BE$75,),
         ""
      ),
      IF($I114=2,
         IFBLANK(
            _xldudf_CX_PUSH(BE114, CX_ENTITY, $B114, BE$11, BE$14, BE$75,),
            ""
         ),
         IF($I114=3,
            "",
            IFBLANK(
               _xldudf_CX_PUSH(BE114, CX_ENTITY, $B114, BE$11, BE$14, BE$75,),
               ""
            )
         )
      )
   )
)),"")</f>
        <v/>
      </c>
      <c r="EF114" s="2445" t="str" cm="1">
        <f t="array" aca="1" ref="EF114" ca="1">IFERROR(IF(BF114*fxVal_normal=_PL!BF114,"",IF(OR(BF114="", NOT(ISNUMBER(BF114)), ISERROR(BF114), $B114=""), "",
   IF($I114=1,
      IFBLANK(
         _xldudf_CX_PUSH(BF114*fxVal_normal, CX_ENTITY, $B114, BF$11, BF$14, BF$75,),
         ""
      ),
      IF($I114=2,
         IFBLANK(
            _xldudf_CX_PUSH(BF114, CX_ENTITY, $B114, BF$11, BF$14, BF$75,),
            ""
         ),
         IF($I114=3,
            "",
            IFBLANK(
               _xldudf_CX_PUSH(BF114, CX_ENTITY, $B114, BF$11, BF$14, BF$75,),
               ""
            )
         )
      )
   )
)),"")</f>
        <v/>
      </c>
      <c r="EG114" s="2445" t="str" cm="1">
        <f t="array" aca="1" ref="EG114" ca="1">IFERROR(IF(BG114*fxVal_normal=_PL!BG114,"",IF(OR(BG114="", NOT(ISNUMBER(BG114)), ISERROR(BG114), $B114=""), "",
   IF($I114=1,
      IFBLANK(
         _xldudf_CX_PUSH(BG114*fxVal_normal, CX_ENTITY, $B114, BG$11, BG$14, BG$75,),
         ""
      ),
      IF($I114=2,
         IFBLANK(
            _xldudf_CX_PUSH(BG114, CX_ENTITY, $B114, BG$11, BG$14, BG$75,),
            ""
         ),
         IF($I114=3,
            "",
            IFBLANK(
               _xldudf_CX_PUSH(BG114, CX_ENTITY, $B114, BG$11, BG$14, BG$75,),
               ""
            )
         )
      )
   )
)),"")</f>
        <v/>
      </c>
      <c r="EH114" s="2445" t="str" cm="1">
        <f t="array" aca="1" ref="EH114" ca="1">IFERROR(IF(BH114*fxVal_normal=_PL!BH114,"",IF(OR(BH114="", NOT(ISNUMBER(BH114)), ISERROR(BH114), $B114=""), "",
   IF($I114=1,
      IFBLANK(
         _xldudf_CX_PUSH(BH114*fxVal_normal, CX_ENTITY, $B114, BH$11, BH$14, BH$75,),
         ""
      ),
      IF($I114=2,
         IFBLANK(
            _xldudf_CX_PUSH(BH114, CX_ENTITY, $B114, BH$11, BH$14, BH$75,),
            ""
         ),
         IF($I114=3,
            "",
            IFBLANK(
               _xldudf_CX_PUSH(BH114, CX_ENTITY, $B114, BH$11, BH$14, BH$75,),
               ""
            )
         )
      )
   )
)),"")</f>
        <v/>
      </c>
      <c r="EI114" s="2445" t="str" cm="1">
        <f t="array" aca="1" ref="EI114" ca="1">IFERROR(IF(BI114*fxVal_normal=_PL!BI114,"",IF(OR(BI114="", NOT(ISNUMBER(BI114)), ISERROR(BI114), $B114=""), "",
   IF($I114=1,
      IFBLANK(
         _xldudf_CX_PUSH(BI114*fxVal_normal, CX_ENTITY, $B114, BI$11, BI$14, BI$75,),
         ""
      ),
      IF($I114=2,
         IFBLANK(
            _xldudf_CX_PUSH(BI114, CX_ENTITY, $B114, BI$11, BI$14, BI$75,),
            ""
         ),
         IF($I114=3,
            "",
            IFBLANK(
               _xldudf_CX_PUSH(BI114, CX_ENTITY, $B114, BI$11, BI$14, BI$75,),
               ""
            )
         )
      )
   )
)),"")</f>
        <v/>
      </c>
      <c r="EJ114" s="2445" t="str" cm="1">
        <f t="array" aca="1" ref="EJ114" ca="1">IFERROR(IF(BJ114*fxVal_normal=_PL!BJ114,"",IF(OR(BJ114="", NOT(ISNUMBER(BJ114)), ISERROR(BJ114), $B114=""), "",
   IF($I114=1,
      IFBLANK(
         _xldudf_CX_PUSH(BJ114*fxVal_normal, CX_ENTITY, $B114, BJ$11, BJ$14, BJ$75,),
         ""
      ),
      IF($I114=2,
         IFBLANK(
            _xldudf_CX_PUSH(BJ114, CX_ENTITY, $B114, BJ$11, BJ$14, BJ$75,),
            ""
         ),
         IF($I114=3,
            "",
            IFBLANK(
               _xldudf_CX_PUSH(BJ114, CX_ENTITY, $B114, BJ$11, BJ$14, BJ$75,),
               ""
            )
         )
      )
   )
)),"")</f>
        <v/>
      </c>
      <c r="EK114" s="2445" t="str" cm="1">
        <f t="array" aca="1" ref="EK114" ca="1">IFERROR(IF(BK114*fxVal_normal=_PL!BK114,"",IF(OR(BK114="", NOT(ISNUMBER(BK114)), ISERROR(BK114), $B114=""), "",
   IF($I114=1,
      IFBLANK(
         _xldudf_CX_PUSH(BK114*fxVal_normal, CX_ENTITY, $B114, BK$11, BK$14, BK$75,),
         ""
      ),
      IF($I114=2,
         IFBLANK(
            _xldudf_CX_PUSH(BK114, CX_ENTITY, $B114, BK$11, BK$14, BK$75,),
            ""
         ),
         IF($I114=3,
            "",
            IFBLANK(
               _xldudf_CX_PUSH(BK114, CX_ENTITY, $B114, BK$11, BK$14, BK$75,),
               ""
            )
         )
      )
   )
)),"")</f>
        <v/>
      </c>
      <c r="EL114" s="2445" t="str" cm="1">
        <f t="array" aca="1" ref="EL114" ca="1">IFERROR(IF(BL114*fxVal_normal=_PL!BL114,"",IF(OR(BL114="", NOT(ISNUMBER(BL114)), ISERROR(BL114), $B114=""), "",
   IF($I114=1,
      IFBLANK(
         _xldudf_CX_PUSH(BL114*fxVal_normal, CX_ENTITY, $B114, BL$11, BL$14, BL$75,),
         ""
      ),
      IF($I114=2,
         IFBLANK(
            _xldudf_CX_PUSH(BL114, CX_ENTITY, $B114, BL$11, BL$14, BL$75,),
            ""
         ),
         IF($I114=3,
            "",
            IFBLANK(
               _xldudf_CX_PUSH(BL114, CX_ENTITY, $B114, BL$11, BL$14, BL$75,),
               ""
            )
         )
      )
   )
)),"")</f>
        <v/>
      </c>
      <c r="EM114" s="2445" t="str" cm="1">
        <f t="array" aca="1" ref="EM114" ca="1">IFERROR(IF(BM114*fxVal_normal=_PL!BM114,"",IF(OR(BM114="", NOT(ISNUMBER(BM114)), ISERROR(BM114), $B114=""), "",
   IF($I114=1,
      IFBLANK(
         _xldudf_CX_PUSH(BM114*fxVal_normal, CX_ENTITY, $B114, BM$11, BM$14, BM$75,),
         ""
      ),
      IF($I114=2,
         IFBLANK(
            _xldudf_CX_PUSH(BM114, CX_ENTITY, $B114, BM$11, BM$14, BM$75,),
            ""
         ),
         IF($I114=3,
            "",
            IFBLANK(
               _xldudf_CX_PUSH(BM114, CX_ENTITY, $B114, BM$11, BM$14, BM$75,),
               ""
            )
         )
      )
   )
)),"")</f>
        <v/>
      </c>
      <c r="EN114" s="2445" t="str" cm="1">
        <f t="array" aca="1" ref="EN114" ca="1">IFERROR(IF(BN114*fxVal_normal=_PL!BN114,"",IF(OR(BN114="", NOT(ISNUMBER(BN114)), ISERROR(BN114), $B114=""), "",
   IF($I114=1,
      IFBLANK(
         _xldudf_CX_PUSH(BN114*fxVal_normal, CX_ENTITY, $B114, BN$11, BN$14, BN$75,),
         ""
      ),
      IF($I114=2,
         IFBLANK(
            _xldudf_CX_PUSH(BN114, CX_ENTITY, $B114, BN$11, BN$14, BN$75,),
            ""
         ),
         IF($I114=3,
            "",
            IFBLANK(
               _xldudf_CX_PUSH(BN114, CX_ENTITY, $B114, BN$11, BN$14, BN$75,),
               ""
            )
         )
      )
   )
)),"")</f>
        <v/>
      </c>
    </row>
    <row r="115" spans="1:149" ht="21" customHeight="1">
      <c r="A115" s="1626"/>
      <c r="B115" s="2501" t="str">
        <f>_xlfn.LET(
_xlpm.IsNotAttrDynamic, D115="",
_xlpm.Attr,_PL!F115,
_xlpm.NotInUse,Y115=D115,
_xlpm.RESULT, IF(_xlpm.IsNotAttrDynamic, _xlpm.Attr, IF( _xlpm.NotInUse, "", Y115)
),IF(_xlpm.RESULT ="", "", _xlpm.RESULT))</f>
        <v>Custom Metric Amount 3 [Calculated]</v>
      </c>
      <c r="C115" s="2501" t="str" cm="1">
        <f t="array" ref="C115">IFBLANK(_PL!C115,"")</f>
        <v>Custom Metric - Label 3 [Calculated]</v>
      </c>
      <c r="D115" s="1548"/>
      <c r="E115" s="2440" cm="1">
        <f t="array" aca="1" ref="E115:G11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)($AD115:$CQ115, Z115)</f>
        <v>0</v>
      </c>
      <c r="F115" s="578">
        <f ca="1"/>
        <v>0</v>
      </c>
      <c r="G115" s="578" t="str">
        <f ca="1"/>
        <v>O</v>
      </c>
      <c r="H115" s="401">
        <v>1</v>
      </c>
      <c r="I115" s="401">
        <v>1</v>
      </c>
      <c r="J115" s="401" cm="1">
        <f t="array" ref="J115">IFBLANK( Z115,"")</f>
        <v>-1</v>
      </c>
      <c r="K115" s="578" t="str">
        <f t="shared" ca="1" si="44"/>
        <v>No</v>
      </c>
      <c r="L115" s="37"/>
      <c r="N115" s="158"/>
      <c r="O115" s="101"/>
      <c r="P115" s="52"/>
      <c r="Q115" s="101"/>
      <c r="R115" s="126"/>
      <c r="S115" s="101"/>
      <c r="T115" s="101"/>
      <c r="U115" s="39"/>
      <c r="V115" s="37"/>
      <c r="W115" s="91" t="str">
        <f t="shared" si="45"/>
        <v>Budget</v>
      </c>
      <c r="X115" s="2523" t="e">
        <f ca="1">_PL!X115</f>
        <v>#NAME?</v>
      </c>
      <c r="Y115" s="2371"/>
      <c r="Z115" s="198" cm="1">
        <f t="array" ref="Z115">IFBLANK(Z59,"")</f>
        <v>-1</v>
      </c>
      <c r="AA115" s="200" t="str" cm="1">
        <f t="array" aca="1" ref="AA115" ca="1">_xlfn.LET(
_xlpm._termname, $Y115,
_xlpm._icon, "Define",
_xlpm._location, _xlfn.XLOOKUP(_xlpm._termname, $Y$249:$Y$338,$Y$249:$Y$338),
_xlpm._hyperlink, HYPERLINK("#"&amp;CELL("address",_xlpm._location), _xlpm._icon),
IF(Y115="", "", _xlpm._hyperlink)
)</f>
        <v/>
      </c>
      <c r="AB115" s="2525" t="str">
        <f ca="1"/>
        <v/>
      </c>
      <c r="AC115" s="124" t="str" cm="1">
        <f t="array" aca="1" ref="AC115" ca="1">_xlfn.LET(
_xlpm._termname, $AB115,
_xlpm._iconname, "find",
_xlpm._icon, fx_getIcon(_xlpm._iconname),
_xlpm._location, _xlfn.XLOOKUP(LOWER(_xlpm._termname), LOWER(tbl_acctDef[Term]),tbl_acctDef[Term]),
_xlpm._hyperlink, HYPERLINK("#"&amp;CELL("address",_xlpm._location), _xlpm._icon),
IFERROR(_xlpm._hyperlink,"")
)</f>
        <v/>
      </c>
      <c r="AD115" s="1661" t="str" cm="1">
        <f t="array" ref="AD115">IF($Y115="","",_xlfn.XLOOKUP($W115&amp;$Y115,$W$250:$W$338&amp;$Y$250:$Y$338,$AD$250:$BN$338))</f>
        <v/>
      </c>
      <c r="AE115" s="2534"/>
      <c r="AF115" s="2534"/>
      <c r="AG115" s="2534"/>
      <c r="AH115" s="2534"/>
      <c r="AI115" s="2534"/>
      <c r="AJ115" s="2534"/>
      <c r="AK115" s="2534"/>
      <c r="AL115" s="2534"/>
      <c r="AM115" s="2534"/>
      <c r="AN115" s="2534"/>
      <c r="AO115" s="2534"/>
      <c r="AP115" s="2534"/>
      <c r="AQ115" s="2534"/>
      <c r="AR115" s="2534"/>
      <c r="AS115" s="2534"/>
      <c r="AT115" s="2534"/>
      <c r="AU115" s="2534"/>
      <c r="AV115" s="2534"/>
      <c r="AW115" s="2534"/>
      <c r="AX115" s="2534"/>
      <c r="AY115" s="2534"/>
      <c r="AZ115" s="2534"/>
      <c r="BA115" s="2534"/>
      <c r="BB115" s="2534"/>
      <c r="BC115" s="2534"/>
      <c r="BD115" s="2534"/>
      <c r="BE115" s="2534"/>
      <c r="BF115" s="2534"/>
      <c r="BG115" s="2534"/>
      <c r="BH115" s="2534"/>
      <c r="BI115" s="2534"/>
      <c r="BJ115" s="2534"/>
      <c r="BK115" s="2534"/>
      <c r="BL115" s="2534"/>
      <c r="BM115" s="2534"/>
      <c r="BN115" s="2535"/>
      <c r="BO115" s="2536"/>
      <c r="BP115" s="2536"/>
      <c r="BQ115" s="2536"/>
      <c r="BR115" s="2536"/>
      <c r="BS115" s="2536"/>
      <c r="BT115" s="2536"/>
      <c r="BU115" s="2536"/>
      <c r="BV115" s="2536"/>
      <c r="BW115" s="2536"/>
      <c r="BX115" s="2536"/>
      <c r="BY115" s="2536"/>
      <c r="BZ115" s="2536"/>
      <c r="CA115" s="34"/>
      <c r="CC115" s="33"/>
      <c r="CD115" s="1772" t="str" cm="1">
        <f t="array" ref="CD115">_xlfn.LET( _xlpm.CheckBlank, SUM(PL!$AD115:$BN115) = 0, IF(_xlpm.CheckBlank, "", SUM(_xlfn._xlws.FILTER(PL!$AD115:$BN115,(YEAR(PL!$AD$12:$BN$12)=PL!CD$12)*(array_timeline&lt;=PL!CD$11)))))</f>
        <v/>
      </c>
      <c r="CE115" s="1772" t="str" cm="1">
        <f t="array" ref="CE115">_xlfn.LET( _xlpm.CheckBlank, SUM(PL!$AD115:$BN115) = 0, IF(_xlpm.CheckBlank, "", SUM(_xlfn._xlws.FILTER(PL!$AD115:$BN115,(YEAR(PL!$AD$12:$BN$12)=PL!CE$12)*(array_timeline&lt;=PL!CE$11)))))</f>
        <v/>
      </c>
      <c r="CF115" s="88"/>
      <c r="CG115" s="1461" t="str" cm="1">
        <f t="array" ref="CG115">_xlfn.LET( _xlpm.CheckBlank, SUM(PL!$AD115:$BN115) =0, IF(_xlpm.CheckBlank, "", SUM(_xlfn._xlws.FILTER(PL!$AD115:$BN115,(YEAR(PL!$AD$12:$BN$12)=PL!CG$12)*(array_timeline&lt;=PL!CG$11)))))</f>
        <v/>
      </c>
      <c r="CH115" s="1461" t="str" cm="1">
        <f t="array" ref="CH115">_xlfn.LET( _xlpm.CheckBlank, SUM(PL!$AD115:$BN115) =0, IF(_xlpm.CheckBlank, "", SUM(_xlfn._xlws.FILTER(PL!$AD115:$BN115,(YEAR(PL!$AD$12:$BN$12)=PL!CH$12)*(array_timeline&lt;=PL!CH$11)))))</f>
        <v/>
      </c>
      <c r="CI115" s="88"/>
      <c r="CJ115" s="1461" t="str" cm="1">
        <f t="array" ref="CJ115">_xlfn.LET( _xlpm.CheckBlank, SUM(PL!$AD115:$BN115) = 0, IF(_xlpm.CheckBlank, "", SUM(_xlfn.TAKE(_xlfn.DROP(PL!$AD115:$BN115, ,-DATEDIFF(PL!CJ$11, val_asOfDate,"M")),1,-12))))</f>
        <v/>
      </c>
      <c r="CK115" s="1461" t="str" cm="1">
        <f t="array" ref="CK115">_xlfn.LET( _xlpm.CheckBlank, SUM(PL!$AD115:$BN115) = 0, IF(_xlpm.CheckBlank, "", SUM(_xlfn.TAKE(_xlfn.DROP(PL!$AD115:$BN115, ,-DATEDIFF(PL!CK$11, val_asOfDate,"M")),1,-12))))</f>
        <v/>
      </c>
      <c r="CL115" s="88"/>
      <c r="CM115" s="2357" t="str" cm="1">
        <f t="array" ref="CM115">IF($Y115="","",_xlfn.XLOOKUP($W115&amp;$Y115,$W$250:$W$338&amp;$Y$250:$Y$338,$CM$250:$CN$338))</f>
        <v/>
      </c>
      <c r="CN115" s="2357"/>
      <c r="CO115" s="3"/>
      <c r="CP115" s="2357" t="str" cm="1">
        <f t="array" ref="CP115">IF($Y115="","",_xlfn.XLOOKUP($W115&amp;$Y115,$W$250:$W$338&amp;$Y$250:$Y$338,$CP$250:$CQ$338))</f>
        <v/>
      </c>
      <c r="CQ115" s="2357"/>
      <c r="CR115" s="34"/>
      <c r="CS115" s="2056"/>
      <c r="CT115" s="2616"/>
      <c r="CU115" s="2616"/>
      <c r="CV115" s="2616"/>
      <c r="CW115" s="2616"/>
      <c r="CX115" s="2443"/>
      <c r="CY115" s="2444" t="str" cm="1">
        <f t="array" ref="CY115">IFERROR(IF(CM115*fxVal_normal=_PL!CM115,"",IF(OR($CM115="",$CM115=0, NOT(ISNUMBER($CM115)), ISERROR($CM115), $B115=""), "",
   IF($I115=1,
      IFBLANK(
         _xldudf_CX_PUSH($CM115*fxVal_normal, CX_ENTITY, $B115, $CM$11, $CM$14, $CM$19,),
         ""
      ),
      IF($I115=2,
         IFBLANK(
            _xldudf_CX_PUSH($CM115, CX_ENTITY, $B115, $CM$11, $CM$14, $CM$19,),
            ""
         ),
         IF($I115=3,
            "",
            IFBLANK(
               _xldudf_CX_PUSH($CM115, CX_ENTITY, $B115, $CM$11, $CM$14, $CM$19,),
               ""
            )
         )
      )
   )
)),"")</f>
        <v/>
      </c>
      <c r="CZ115" s="2444" t="str" cm="1">
        <f t="array" ref="CZ115">IFERROR(IF(CN115*fxVal_normal=_PL!CN115,"",IF(OR($CN115="",$CN115=0, NOT(ISNUMBER($CN115)), ISERROR($CN115), $B115=""), "",
   IF($I115=1,
      IFBLANK(
         _xldudf_CX_PUSH($CN115*fxVal_normal, CX_ENTITY, $B115, $CN$11, $CN$14, $CN$19,),
         ""
      ),
      IF($I115=2,
         IFBLANK(
            _xldudf_CX_PUSH($CN115, CX_ENTITY, $B115, $CN$11, $CN$14, $CN$19,),
            ""
         ),
         IF($I115=3,
            "",
            IFBLANK(
               _xldudf_CX_PUSH($CN115, CX_ENTITY, $B115, $CN$11, $CN$14, $CN$19,),
               ""
            )
         )
      )
   )
)),"")</f>
        <v/>
      </c>
      <c r="DA115" s="2444" t="str" cm="1">
        <f t="array" ref="DA115">IFERROR(IF(CP115*fxVal_normal=_PL!CP115,"",IF(OR($CP115="",$CP115=0, NOT(ISNUMBER($CP115)), ISERROR($CP115), $B115=""), "",
   IF($I115=1,
      IFBLANK(
         _xldudf_CX_PUSH($CP115*fxVal_normal, CX_ENTITY, $B115, $CP$11, $CP$14, $CP$19,),
         ""
      ),
      IF($I115=2,
         IFBLANK(
            _xldudf_CX_PUSH($CP115, CX_ENTITY, $B115, $CP$11, $CP$14, $CP$19,),
            ""
         ),
         IF($I115=3,
            "",
            IFBLANK(
               _xldudf_CX_PUSH($CP115, CX_ENTITY, $B115, $CP$11, $CP$14, $CP$19,),
               ""
            )
         )
      )
   )
)),"")</f>
        <v/>
      </c>
      <c r="DB115" s="2444" t="str" cm="1">
        <f t="array" ref="DB115">IFERROR(IF(CQ115*fxVal_normal=_PL!CQ115,"",IF(OR($CQ115="", $CQ115=0, NOT(ISNUMBER($CQ115)), ISERROR($CQ115), $B115=""), "",
   IF($I115=1,
      IFBLANK(
         _xldudf_CX_PUSH($CQ115*fxVal_normal, CX_ENTITY, $B115, $CQ$11, $CQ$14, $CQ$19,),
         ""
      ),
      IF($I115=2,
         IFBLANK(
            _xldudf_CX_PUSH($CQ115, CX_ENTITY, $B115, $CQ$11, $CQ$14, $CQ$19,),
            ""
         ),
         IF($I115=3,
            "",
            IFBLANK(
               _xldudf_CX_PUSH($CQ115, CX_ENTITY, $B115, $CQ$11, $CQ$14, $CQ$19,),
               ""
            )
         )
      )
   ))
),"")</f>
        <v/>
      </c>
      <c r="DC115" s="2443"/>
      <c r="DD115" s="2445" t="str" cm="1">
        <f t="array" aca="1" ref="DD115" ca="1">IFERROR(IF(AD115*fxVal_normal=_PL!AD115,"",IF(OR(AD115="", NOT(ISNUMBER(AD115)), ISERROR(AD115), $B115=""), "",
   IF($I115=1,
      IFBLANK(
         _xldudf_CX_PUSH(AD115*fxVal_normal, CX_ENTITY, $B115, AD$11, AD$14, AD$75,),
         ""
      ),
      IF($I115=2,
         IFBLANK(
            _xldudf_CX_PUSH(AD115, CX_ENTITY, $B115, AD$11, AD$14, AD$75,),
            ""
         ),
         IF($I115=3,
            "",
            IFBLANK(
               _xldudf_CX_PUSH(AD115, CX_ENTITY, $B115, AD$11, AD$14, AD$75,),
               ""
            )
         )
      )
   )
)),"")</f>
        <v/>
      </c>
      <c r="DE115" s="2445" t="str" cm="1">
        <f t="array" aca="1" ref="DE115" ca="1">IFERROR(IF(AE115*fxVal_normal=_PL!AE115,"",IF(OR(AE115="", NOT(ISNUMBER(AE115)), ISERROR(AE115), $B115=""), "",
   IF($I115=1,
      IFBLANK(
         _xldudf_CX_PUSH(AE115*fxVal_normal, CX_ENTITY, $B115, AE$11, AE$14, AE$75,),
         ""
      ),
      IF($I115=2,
         IFBLANK(
            _xldudf_CX_PUSH(AE115, CX_ENTITY, $B115, AE$11, AE$14, AE$75,),
            ""
         ),
         IF($I115=3,
            "",
            IFBLANK(
               _xldudf_CX_PUSH(AE115, CX_ENTITY, $B115, AE$11, AE$14, AE$75,),
               ""
            )
         )
      )
   )
)),"")</f>
        <v/>
      </c>
      <c r="DF115" s="2445" t="str" cm="1">
        <f t="array" aca="1" ref="DF115" ca="1">IFERROR(IF(AF115*fxVal_normal=_PL!AF115,"",IF(OR(AF115="", NOT(ISNUMBER(AF115)), ISERROR(AF115), $B115=""), "",
   IF($I115=1,
      IFBLANK(
         _xldudf_CX_PUSH(AF115*fxVal_normal, CX_ENTITY, $B115, AF$11, AF$14, AF$75,),
         ""
      ),
      IF($I115=2,
         IFBLANK(
            _xldudf_CX_PUSH(AF115, CX_ENTITY, $B115, AF$11, AF$14, AF$75,),
            ""
         ),
         IF($I115=3,
            "",
            IFBLANK(
               _xldudf_CX_PUSH(AF115, CX_ENTITY, $B115, AF$11, AF$14, AF$75,),
               ""
            )
         )
      )
   )
)),"")</f>
        <v/>
      </c>
      <c r="DG115" s="2445" t="str" cm="1">
        <f t="array" aca="1" ref="DG115" ca="1">IFERROR(IF(AG115*fxVal_normal=_PL!AG115,"",IF(OR(AG115="", NOT(ISNUMBER(AG115)), ISERROR(AG115), $B115=""), "",
   IF($I115=1,
      IFBLANK(
         _xldudf_CX_PUSH(AG115*fxVal_normal, CX_ENTITY, $B115, AG$11, AG$14, AG$75,),
         ""
      ),
      IF($I115=2,
         IFBLANK(
            _xldudf_CX_PUSH(AG115, CX_ENTITY, $B115, AG$11, AG$14, AG$75,),
            ""
         ),
         IF($I115=3,
            "",
            IFBLANK(
               _xldudf_CX_PUSH(AG115, CX_ENTITY, $B115, AG$11, AG$14, AG$75,),
               ""
            )
         )
      )
   )
)),"")</f>
        <v/>
      </c>
      <c r="DH115" s="2445" t="str" cm="1">
        <f t="array" aca="1" ref="DH115" ca="1">IFERROR(IF(AH115*fxVal_normal=_PL!AH115,"",IF(OR(AH115="", NOT(ISNUMBER(AH115)), ISERROR(AH115), $B115=""), "",
   IF($I115=1,
      IFBLANK(
         _xldudf_CX_PUSH(AH115*fxVal_normal, CX_ENTITY, $B115, AH$11, AH$14, AH$75,),
         ""
      ),
      IF($I115=2,
         IFBLANK(
            _xldudf_CX_PUSH(AH115, CX_ENTITY, $B115, AH$11, AH$14, AH$75,),
            ""
         ),
         IF($I115=3,
            "",
            IFBLANK(
               _xldudf_CX_PUSH(AH115, CX_ENTITY, $B115, AH$11, AH$14, AH$75,),
               ""
            )
         )
      )
   )
)),"")</f>
        <v/>
      </c>
      <c r="DI115" s="2445" t="str" cm="1">
        <f t="array" aca="1" ref="DI115" ca="1">IFERROR(IF(AI115*fxVal_normal=_PL!AI115,"",IF(OR(AI115="", NOT(ISNUMBER(AI115)), ISERROR(AI115), $B115=""), "",
   IF($I115=1,
      IFBLANK(
         _xldudf_CX_PUSH(AI115*fxVal_normal, CX_ENTITY, $B115, AI$11, AI$14, AI$75,),
         ""
      ),
      IF($I115=2,
         IFBLANK(
            _xldudf_CX_PUSH(AI115, CX_ENTITY, $B115, AI$11, AI$14, AI$75,),
            ""
         ),
         IF($I115=3,
            "",
            IFBLANK(
               _xldudf_CX_PUSH(AI115, CX_ENTITY, $B115, AI$11, AI$14, AI$75,),
               ""
            )
         )
      )
   )
)),"")</f>
        <v/>
      </c>
      <c r="DJ115" s="2445" t="str" cm="1">
        <f t="array" aca="1" ref="DJ115" ca="1">IFERROR(IF(AJ115*fxVal_normal=_PL!AJ115,"",IF(OR(AJ115="", NOT(ISNUMBER(AJ115)), ISERROR(AJ115), $B115=""), "",
   IF($I115=1,
      IFBLANK(
         _xldudf_CX_PUSH(AJ115*fxVal_normal, CX_ENTITY, $B115, AJ$11, AJ$14, AJ$75,),
         ""
      ),
      IF($I115=2,
         IFBLANK(
            _xldudf_CX_PUSH(AJ115, CX_ENTITY, $B115, AJ$11, AJ$14, AJ$75,),
            ""
         ),
         IF($I115=3,
            "",
            IFBLANK(
               _xldudf_CX_PUSH(AJ115, CX_ENTITY, $B115, AJ$11, AJ$14, AJ$75,),
               ""
            )
         )
      )
   )
)),"")</f>
        <v/>
      </c>
      <c r="DK115" s="2445" t="str" cm="1">
        <f t="array" aca="1" ref="DK115" ca="1">IFERROR(IF(AK115*fxVal_normal=_PL!AK115,"",IF(OR(AK115="", NOT(ISNUMBER(AK115)), ISERROR(AK115), $B115=""), "",
   IF($I115=1,
      IFBLANK(
         _xldudf_CX_PUSH(AK115*fxVal_normal, CX_ENTITY, $B115, AK$11, AK$14, AK$75,),
         ""
      ),
      IF($I115=2,
         IFBLANK(
            _xldudf_CX_PUSH(AK115, CX_ENTITY, $B115, AK$11, AK$14, AK$75,),
            ""
         ),
         IF($I115=3,
            "",
            IFBLANK(
               _xldudf_CX_PUSH(AK115, CX_ENTITY, $B115, AK$11, AK$14, AK$75,),
               ""
            )
         )
      )
   )
)),"")</f>
        <v/>
      </c>
      <c r="DL115" s="2445" t="str" cm="1">
        <f t="array" aca="1" ref="DL115" ca="1">IFERROR(IF(AL115*fxVal_normal=_PL!AL115,"",IF(OR(AL115="", NOT(ISNUMBER(AL115)), ISERROR(AL115), $B115=""), "",
   IF($I115=1,
      IFBLANK(
         _xldudf_CX_PUSH(AL115*fxVal_normal, CX_ENTITY, $B115, AL$11, AL$14, AL$75,),
         ""
      ),
      IF($I115=2,
         IFBLANK(
            _xldudf_CX_PUSH(AL115, CX_ENTITY, $B115, AL$11, AL$14, AL$75,),
            ""
         ),
         IF($I115=3,
            "",
            IFBLANK(
               _xldudf_CX_PUSH(AL115, CX_ENTITY, $B115, AL$11, AL$14, AL$75,),
               ""
            )
         )
      )
   )
)),"")</f>
        <v/>
      </c>
      <c r="DM115" s="2445" t="str" cm="1">
        <f t="array" aca="1" ref="DM115" ca="1">IFERROR(IF(AM115*fxVal_normal=_PL!AM115,"",IF(OR(AM115="", NOT(ISNUMBER(AM115)), ISERROR(AM115), $B115=""), "",
   IF($I115=1,
      IFBLANK(
         _xldudf_CX_PUSH(AM115*fxVal_normal, CX_ENTITY, $B115, AM$11, AM$14, AM$75,),
         ""
      ),
      IF($I115=2,
         IFBLANK(
            _xldudf_CX_PUSH(AM115, CX_ENTITY, $B115, AM$11, AM$14, AM$75,),
            ""
         ),
         IF($I115=3,
            "",
            IFBLANK(
               _xldudf_CX_PUSH(AM115, CX_ENTITY, $B115, AM$11, AM$14, AM$75,),
               ""
            )
         )
      )
   )
)),"")</f>
        <v/>
      </c>
      <c r="DN115" s="2445" t="str" cm="1">
        <f t="array" aca="1" ref="DN115" ca="1">IFERROR(IF(AN115*fxVal_normal=_PL!AN115,"",IF(OR(AN115="", NOT(ISNUMBER(AN115)), ISERROR(AN115), $B115=""), "",
   IF($I115=1,
      IFBLANK(
         _xldudf_CX_PUSH(AN115*fxVal_normal, CX_ENTITY, $B115, AN$11, AN$14, AN$75,),
         ""
      ),
      IF($I115=2,
         IFBLANK(
            _xldudf_CX_PUSH(AN115, CX_ENTITY, $B115, AN$11, AN$14, AN$75,),
            ""
         ),
         IF($I115=3,
            "",
            IFBLANK(
               _xldudf_CX_PUSH(AN115, CX_ENTITY, $B115, AN$11, AN$14, AN$75,),
               ""
            )
         )
      )
   )
)),"")</f>
        <v/>
      </c>
      <c r="DO115" s="2445" t="str" cm="1">
        <f t="array" aca="1" ref="DO115" ca="1">IFERROR(IF(AO115*fxVal_normal=_PL!AO115,"",IF(OR(AO115="", NOT(ISNUMBER(AO115)), ISERROR(AO115), $B115=""), "",
   IF($I115=1,
      IFBLANK(
         _xldudf_CX_PUSH(AO115*fxVal_normal, CX_ENTITY, $B115, AO$11, AO$14, AO$75,),
         ""
      ),
      IF($I115=2,
         IFBLANK(
            _xldudf_CX_PUSH(AO115, CX_ENTITY, $B115, AO$11, AO$14, AO$75,),
            ""
         ),
         IF($I115=3,
            "",
            IFBLANK(
               _xldudf_CX_PUSH(AO115, CX_ENTITY, $B115, AO$11, AO$14, AO$75,),
               ""
            )
         )
      )
   )
)),"")</f>
        <v/>
      </c>
      <c r="DP115" s="2445" t="str" cm="1">
        <f t="array" aca="1" ref="DP115" ca="1">IFERROR(IF(AP115*fxVal_normal=_PL!AP115,"",IF(OR(AP115="", NOT(ISNUMBER(AP115)), ISERROR(AP115), $B115=""), "",
   IF($I115=1,
      IFBLANK(
         _xldudf_CX_PUSH(AP115*fxVal_normal, CX_ENTITY, $B115, AP$11, AP$14, AP$75,),
         ""
      ),
      IF($I115=2,
         IFBLANK(
            _xldudf_CX_PUSH(AP115, CX_ENTITY, $B115, AP$11, AP$14, AP$75,),
            ""
         ),
         IF($I115=3,
            "",
            IFBLANK(
               _xldudf_CX_PUSH(AP115, CX_ENTITY, $B115, AP$11, AP$14, AP$75,),
               ""
            )
         )
      )
   )
)),"")</f>
        <v/>
      </c>
      <c r="DQ115" s="2445" t="str" cm="1">
        <f t="array" aca="1" ref="DQ115" ca="1">IFERROR(IF(AQ115*fxVal_normal=_PL!AQ115,"",IF(OR(AQ115="", NOT(ISNUMBER(AQ115)), ISERROR(AQ115), $B115=""), "",
   IF($I115=1,
      IFBLANK(
         _xldudf_CX_PUSH(AQ115*fxVal_normal, CX_ENTITY, $B115, AQ$11, AQ$14, AQ$75,),
         ""
      ),
      IF($I115=2,
         IFBLANK(
            _xldudf_CX_PUSH(AQ115, CX_ENTITY, $B115, AQ$11, AQ$14, AQ$75,),
            ""
         ),
         IF($I115=3,
            "",
            IFBLANK(
               _xldudf_CX_PUSH(AQ115, CX_ENTITY, $B115, AQ$11, AQ$14, AQ$75,),
               ""
            )
         )
      )
   )
)),"")</f>
        <v/>
      </c>
      <c r="DR115" s="2445" t="str" cm="1">
        <f t="array" aca="1" ref="DR115" ca="1">IFERROR(IF(AR115*fxVal_normal=_PL!AR115,"",IF(OR(AR115="", NOT(ISNUMBER(AR115)), ISERROR(AR115), $B115=""), "",
   IF($I115=1,
      IFBLANK(
         _xldudf_CX_PUSH(AR115*fxVal_normal, CX_ENTITY, $B115, AR$11, AR$14, AR$75,),
         ""
      ),
      IF($I115=2,
         IFBLANK(
            _xldudf_CX_PUSH(AR115, CX_ENTITY, $B115, AR$11, AR$14, AR$75,),
            ""
         ),
         IF($I115=3,
            "",
            IFBLANK(
               _xldudf_CX_PUSH(AR115, CX_ENTITY, $B115, AR$11, AR$14, AR$75,),
               ""
            )
         )
      )
   )
)),"")</f>
        <v/>
      </c>
      <c r="DS115" s="2445" t="str" cm="1">
        <f t="array" aca="1" ref="DS115" ca="1">IFERROR(IF(AS115*fxVal_normal=_PL!AS115,"",IF(OR(AS115="", NOT(ISNUMBER(AS115)), ISERROR(AS115), $B115=""), "",
   IF($I115=1,
      IFBLANK(
         _xldudf_CX_PUSH(AS115*fxVal_normal, CX_ENTITY, $B115, AS$11, AS$14, AS$75,),
         ""
      ),
      IF($I115=2,
         IFBLANK(
            _xldudf_CX_PUSH(AS115, CX_ENTITY, $B115, AS$11, AS$14, AS$75,),
            ""
         ),
         IF($I115=3,
            "",
            IFBLANK(
               _xldudf_CX_PUSH(AS115, CX_ENTITY, $B115, AS$11, AS$14, AS$75,),
               ""
            )
         )
      )
   )
)),"")</f>
        <v/>
      </c>
      <c r="DT115" s="2445" t="str" cm="1">
        <f t="array" aca="1" ref="DT115" ca="1">IFERROR(IF(AT115*fxVal_normal=_PL!AT115,"",IF(OR(AT115="", NOT(ISNUMBER(AT115)), ISERROR(AT115), $B115=""), "",
   IF($I115=1,
      IFBLANK(
         _xldudf_CX_PUSH(AT115*fxVal_normal, CX_ENTITY, $B115, AT$11, AT$14, AT$75,),
         ""
      ),
      IF($I115=2,
         IFBLANK(
            _xldudf_CX_PUSH(AT115, CX_ENTITY, $B115, AT$11, AT$14, AT$75,),
            ""
         ),
         IF($I115=3,
            "",
            IFBLANK(
               _xldudf_CX_PUSH(AT115, CX_ENTITY, $B115, AT$11, AT$14, AT$75,),
               ""
            )
         )
      )
   )
)),"")</f>
        <v/>
      </c>
      <c r="DU115" s="2445" t="str" cm="1">
        <f t="array" aca="1" ref="DU115" ca="1">IFERROR(IF(AU115*fxVal_normal=_PL!AU115,"",IF(OR(AU115="", NOT(ISNUMBER(AU115)), ISERROR(AU115), $B115=""), "",
   IF($I115=1,
      IFBLANK(
         _xldudf_CX_PUSH(AU115*fxVal_normal, CX_ENTITY, $B115, AU$11, AU$14, AU$75,),
         ""
      ),
      IF($I115=2,
         IFBLANK(
            _xldudf_CX_PUSH(AU115, CX_ENTITY, $B115, AU$11, AU$14, AU$75,),
            ""
         ),
         IF($I115=3,
            "",
            IFBLANK(
               _xldudf_CX_PUSH(AU115, CX_ENTITY, $B115, AU$11, AU$14, AU$75,),
               ""
            )
         )
      )
   )
)),"")</f>
        <v/>
      </c>
      <c r="DV115" s="2445" t="str" cm="1">
        <f t="array" aca="1" ref="DV115" ca="1">IFERROR(IF(AV115*fxVal_normal=_PL!AV115,"",IF(OR(AV115="", NOT(ISNUMBER(AV115)), ISERROR(AV115), $B115=""), "",
   IF($I115=1,
      IFBLANK(
         _xldudf_CX_PUSH(AV115*fxVal_normal, CX_ENTITY, $B115, AV$11, AV$14, AV$75,),
         ""
      ),
      IF($I115=2,
         IFBLANK(
            _xldudf_CX_PUSH(AV115, CX_ENTITY, $B115, AV$11, AV$14, AV$75,),
            ""
         ),
         IF($I115=3,
            "",
            IFBLANK(
               _xldudf_CX_PUSH(AV115, CX_ENTITY, $B115, AV$11, AV$14, AV$75,),
               ""
            )
         )
      )
   )
)),"")</f>
        <v/>
      </c>
      <c r="DW115" s="2445" t="str" cm="1">
        <f t="array" aca="1" ref="DW115" ca="1">IFERROR(IF(AW115*fxVal_normal=_PL!AW115,"",IF(OR(AW115="", NOT(ISNUMBER(AW115)), ISERROR(AW115), $B115=""), "",
   IF($I115=1,
      IFBLANK(
         _xldudf_CX_PUSH(AW115*fxVal_normal, CX_ENTITY, $B115, AW$11, AW$14, AW$75,),
         ""
      ),
      IF($I115=2,
         IFBLANK(
            _xldudf_CX_PUSH(AW115, CX_ENTITY, $B115, AW$11, AW$14, AW$75,),
            ""
         ),
         IF($I115=3,
            "",
            IFBLANK(
               _xldudf_CX_PUSH(AW115, CX_ENTITY, $B115, AW$11, AW$14, AW$75,),
               ""
            )
         )
      )
   )
)),"")</f>
        <v/>
      </c>
      <c r="DX115" s="2445" t="str" cm="1">
        <f t="array" aca="1" ref="DX115" ca="1">IFERROR(IF(AX115*fxVal_normal=_PL!AX115,"",IF(OR(AX115="", NOT(ISNUMBER(AX115)), ISERROR(AX115), $B115=""), "",
   IF($I115=1,
      IFBLANK(
         _xldudf_CX_PUSH(AX115*fxVal_normal, CX_ENTITY, $B115, AX$11, AX$14, AX$75,),
         ""
      ),
      IF($I115=2,
         IFBLANK(
            _xldudf_CX_PUSH(AX115, CX_ENTITY, $B115, AX$11, AX$14, AX$75,),
            ""
         ),
         IF($I115=3,
            "",
            IFBLANK(
               _xldudf_CX_PUSH(AX115, CX_ENTITY, $B115, AX$11, AX$14, AX$75,),
               ""
            )
         )
      )
   )
)),"")</f>
        <v/>
      </c>
      <c r="DY115" s="2445" t="str" cm="1">
        <f t="array" aca="1" ref="DY115" ca="1">IFERROR(IF(AY115*fxVal_normal=_PL!AY115,"",IF(OR(AY115="", NOT(ISNUMBER(AY115)), ISERROR(AY115), $B115=""), "",
   IF($I115=1,
      IFBLANK(
         _xldudf_CX_PUSH(AY115*fxVal_normal, CX_ENTITY, $B115, AY$11, AY$14, AY$75,),
         ""
      ),
      IF($I115=2,
         IFBLANK(
            _xldudf_CX_PUSH(AY115, CX_ENTITY, $B115, AY$11, AY$14, AY$75,),
            ""
         ),
         IF($I115=3,
            "",
            IFBLANK(
               _xldudf_CX_PUSH(AY115, CX_ENTITY, $B115, AY$11, AY$14, AY$75,),
               ""
            )
         )
      )
   )
)),"")</f>
        <v/>
      </c>
      <c r="DZ115" s="2445" t="str" cm="1">
        <f t="array" aca="1" ref="DZ115" ca="1">IFERROR(IF(AZ115*fxVal_normal=_PL!AZ115,"",IF(OR(AZ115="", NOT(ISNUMBER(AZ115)), ISERROR(AZ115), $B115=""), "",
   IF($I115=1,
      IFBLANK(
         _xldudf_CX_PUSH(AZ115*fxVal_normal, CX_ENTITY, $B115, AZ$11, AZ$14, AZ$75,),
         ""
      ),
      IF($I115=2,
         IFBLANK(
            _xldudf_CX_PUSH(AZ115, CX_ENTITY, $B115, AZ$11, AZ$14, AZ$75,),
            ""
         ),
         IF($I115=3,
            "",
            IFBLANK(
               _xldudf_CX_PUSH(AZ115, CX_ENTITY, $B115, AZ$11, AZ$14, AZ$75,),
               ""
            )
         )
      )
   )
)),"")</f>
        <v/>
      </c>
      <c r="EA115" s="2445" t="str" cm="1">
        <f t="array" aca="1" ref="EA115" ca="1">IFERROR(IF(BA115*fxVal_normal=_PL!BA115,"",IF(OR(BA115="", NOT(ISNUMBER(BA115)), ISERROR(BA115), $B115=""), "",
   IF($I115=1,
      IFBLANK(
         _xldudf_CX_PUSH(BA115*fxVal_normal, CX_ENTITY, $B115, BA$11, BA$14, BA$75,),
         ""
      ),
      IF($I115=2,
         IFBLANK(
            _xldudf_CX_PUSH(BA115, CX_ENTITY, $B115, BA$11, BA$14, BA$75,),
            ""
         ),
         IF($I115=3,
            "",
            IFBLANK(
               _xldudf_CX_PUSH(BA115, CX_ENTITY, $B115, BA$11, BA$14, BA$75,),
               ""
            )
         )
      )
   )
)),"")</f>
        <v/>
      </c>
      <c r="EB115" s="2445" t="str" cm="1">
        <f t="array" aca="1" ref="EB115" ca="1">IFERROR(IF(BB115*fxVal_normal=_PL!BB115,"",IF(OR(BB115="", NOT(ISNUMBER(BB115)), ISERROR(BB115), $B115=""), "",
   IF($I115=1,
      IFBLANK(
         _xldudf_CX_PUSH(BB115*fxVal_normal, CX_ENTITY, $B115, BB$11, BB$14, BB$75,),
         ""
      ),
      IF($I115=2,
         IFBLANK(
            _xldudf_CX_PUSH(BB115, CX_ENTITY, $B115, BB$11, BB$14, BB$75,),
            ""
         ),
         IF($I115=3,
            "",
            IFBLANK(
               _xldudf_CX_PUSH(BB115, CX_ENTITY, $B115, BB$11, BB$14, BB$75,),
               ""
            )
         )
      )
   )
)),"")</f>
        <v/>
      </c>
      <c r="EC115" s="2445" t="str" cm="1">
        <f t="array" aca="1" ref="EC115" ca="1">IFERROR(IF(BC115*fxVal_normal=_PL!BC115,"",IF(OR(BC115="", NOT(ISNUMBER(BC115)), ISERROR(BC115), $B115=""), "",
   IF($I115=1,
      IFBLANK(
         _xldudf_CX_PUSH(BC115*fxVal_normal, CX_ENTITY, $B115, BC$11, BC$14, BC$75,),
         ""
      ),
      IF($I115=2,
         IFBLANK(
            _xldudf_CX_PUSH(BC115, CX_ENTITY, $B115, BC$11, BC$14, BC$75,),
            ""
         ),
         IF($I115=3,
            "",
            IFBLANK(
               _xldudf_CX_PUSH(BC115, CX_ENTITY, $B115, BC$11, BC$14, BC$75,),
               ""
            )
         )
      )
   )
)),"")</f>
        <v/>
      </c>
      <c r="ED115" s="2445" t="str" cm="1">
        <f t="array" aca="1" ref="ED115" ca="1">IFERROR(IF(BD115*fxVal_normal=_PL!BD115,"",IF(OR(BD115="", NOT(ISNUMBER(BD115)), ISERROR(BD115), $B115=""), "",
   IF($I115=1,
      IFBLANK(
         _xldudf_CX_PUSH(BD115*fxVal_normal, CX_ENTITY, $B115, BD$11, BD$14, BD$75,),
         ""
      ),
      IF($I115=2,
         IFBLANK(
            _xldudf_CX_PUSH(BD115, CX_ENTITY, $B115, BD$11, BD$14, BD$75,),
            ""
         ),
         IF($I115=3,
            "",
            IFBLANK(
               _xldudf_CX_PUSH(BD115, CX_ENTITY, $B115, BD$11, BD$14, BD$75,),
               ""
            )
         )
      )
   )
)),"")</f>
        <v/>
      </c>
      <c r="EE115" s="2445" t="str" cm="1">
        <f t="array" aca="1" ref="EE115" ca="1">IFERROR(IF(BE115*fxVal_normal=_PL!BE115,"",IF(OR(BE115="", NOT(ISNUMBER(BE115)), ISERROR(BE115), $B115=""), "",
   IF($I115=1,
      IFBLANK(
         _xldudf_CX_PUSH(BE115*fxVal_normal, CX_ENTITY, $B115, BE$11, BE$14, BE$75,),
         ""
      ),
      IF($I115=2,
         IFBLANK(
            _xldudf_CX_PUSH(BE115, CX_ENTITY, $B115, BE$11, BE$14, BE$75,),
            ""
         ),
         IF($I115=3,
            "",
            IFBLANK(
               _xldudf_CX_PUSH(BE115, CX_ENTITY, $B115, BE$11, BE$14, BE$75,),
               ""
            )
         )
      )
   )
)),"")</f>
        <v/>
      </c>
      <c r="EF115" s="2445" t="str" cm="1">
        <f t="array" aca="1" ref="EF115" ca="1">IFERROR(IF(BF115*fxVal_normal=_PL!BF115,"",IF(OR(BF115="", NOT(ISNUMBER(BF115)), ISERROR(BF115), $B115=""), "",
   IF($I115=1,
      IFBLANK(
         _xldudf_CX_PUSH(BF115*fxVal_normal, CX_ENTITY, $B115, BF$11, BF$14, BF$75,),
         ""
      ),
      IF($I115=2,
         IFBLANK(
            _xldudf_CX_PUSH(BF115, CX_ENTITY, $B115, BF$11, BF$14, BF$75,),
            ""
         ),
         IF($I115=3,
            "",
            IFBLANK(
               _xldudf_CX_PUSH(BF115, CX_ENTITY, $B115, BF$11, BF$14, BF$75,),
               ""
            )
         )
      )
   )
)),"")</f>
        <v/>
      </c>
      <c r="EG115" s="2445" t="str" cm="1">
        <f t="array" aca="1" ref="EG115" ca="1">IFERROR(IF(BG115*fxVal_normal=_PL!BG115,"",IF(OR(BG115="", NOT(ISNUMBER(BG115)), ISERROR(BG115), $B115=""), "",
   IF($I115=1,
      IFBLANK(
         _xldudf_CX_PUSH(BG115*fxVal_normal, CX_ENTITY, $B115, BG$11, BG$14, BG$75,),
         ""
      ),
      IF($I115=2,
         IFBLANK(
            _xldudf_CX_PUSH(BG115, CX_ENTITY, $B115, BG$11, BG$14, BG$75,),
            ""
         ),
         IF($I115=3,
            "",
            IFBLANK(
               _xldudf_CX_PUSH(BG115, CX_ENTITY, $B115, BG$11, BG$14, BG$75,),
               ""
            )
         )
      )
   )
)),"")</f>
        <v/>
      </c>
      <c r="EH115" s="2445" t="str" cm="1">
        <f t="array" aca="1" ref="EH115" ca="1">IFERROR(IF(BH115*fxVal_normal=_PL!BH115,"",IF(OR(BH115="", NOT(ISNUMBER(BH115)), ISERROR(BH115), $B115=""), "",
   IF($I115=1,
      IFBLANK(
         _xldudf_CX_PUSH(BH115*fxVal_normal, CX_ENTITY, $B115, BH$11, BH$14, BH$75,),
         ""
      ),
      IF($I115=2,
         IFBLANK(
            _xldudf_CX_PUSH(BH115, CX_ENTITY, $B115, BH$11, BH$14, BH$75,),
            ""
         ),
         IF($I115=3,
            "",
            IFBLANK(
               _xldudf_CX_PUSH(BH115, CX_ENTITY, $B115, BH$11, BH$14, BH$75,),
               ""
            )
         )
      )
   )
)),"")</f>
        <v/>
      </c>
      <c r="EI115" s="2445" t="str" cm="1">
        <f t="array" aca="1" ref="EI115" ca="1">IFERROR(IF(BI115*fxVal_normal=_PL!BI115,"",IF(OR(BI115="", NOT(ISNUMBER(BI115)), ISERROR(BI115), $B115=""), "",
   IF($I115=1,
      IFBLANK(
         _xldudf_CX_PUSH(BI115*fxVal_normal, CX_ENTITY, $B115, BI$11, BI$14, BI$75,),
         ""
      ),
      IF($I115=2,
         IFBLANK(
            _xldudf_CX_PUSH(BI115, CX_ENTITY, $B115, BI$11, BI$14, BI$75,),
            ""
         ),
         IF($I115=3,
            "",
            IFBLANK(
               _xldudf_CX_PUSH(BI115, CX_ENTITY, $B115, BI$11, BI$14, BI$75,),
               ""
            )
         )
      )
   )
)),"")</f>
        <v/>
      </c>
      <c r="EJ115" s="2445" t="str" cm="1">
        <f t="array" aca="1" ref="EJ115" ca="1">IFERROR(IF(BJ115*fxVal_normal=_PL!BJ115,"",IF(OR(BJ115="", NOT(ISNUMBER(BJ115)), ISERROR(BJ115), $B115=""), "",
   IF($I115=1,
      IFBLANK(
         _xldudf_CX_PUSH(BJ115*fxVal_normal, CX_ENTITY, $B115, BJ$11, BJ$14, BJ$75,),
         ""
      ),
      IF($I115=2,
         IFBLANK(
            _xldudf_CX_PUSH(BJ115, CX_ENTITY, $B115, BJ$11, BJ$14, BJ$75,),
            ""
         ),
         IF($I115=3,
            "",
            IFBLANK(
               _xldudf_CX_PUSH(BJ115, CX_ENTITY, $B115, BJ$11, BJ$14, BJ$75,),
               ""
            )
         )
      )
   )
)),"")</f>
        <v/>
      </c>
      <c r="EK115" s="2445" t="str" cm="1">
        <f t="array" aca="1" ref="EK115" ca="1">IFERROR(IF(BK115*fxVal_normal=_PL!BK115,"",IF(OR(BK115="", NOT(ISNUMBER(BK115)), ISERROR(BK115), $B115=""), "",
   IF($I115=1,
      IFBLANK(
         _xldudf_CX_PUSH(BK115*fxVal_normal, CX_ENTITY, $B115, BK$11, BK$14, BK$75,),
         ""
      ),
      IF($I115=2,
         IFBLANK(
            _xldudf_CX_PUSH(BK115, CX_ENTITY, $B115, BK$11, BK$14, BK$75,),
            ""
         ),
         IF($I115=3,
            "",
            IFBLANK(
               _xldudf_CX_PUSH(BK115, CX_ENTITY, $B115, BK$11, BK$14, BK$75,),
               ""
            )
         )
      )
   )
)),"")</f>
        <v/>
      </c>
      <c r="EL115" s="2445" t="str" cm="1">
        <f t="array" aca="1" ref="EL115" ca="1">IFERROR(IF(BL115*fxVal_normal=_PL!BL115,"",IF(OR(BL115="", NOT(ISNUMBER(BL115)), ISERROR(BL115), $B115=""), "",
   IF($I115=1,
      IFBLANK(
         _xldudf_CX_PUSH(BL115*fxVal_normal, CX_ENTITY, $B115, BL$11, BL$14, BL$75,),
         ""
      ),
      IF($I115=2,
         IFBLANK(
            _xldudf_CX_PUSH(BL115, CX_ENTITY, $B115, BL$11, BL$14, BL$75,),
            ""
         ),
         IF($I115=3,
            "",
            IFBLANK(
               _xldudf_CX_PUSH(BL115, CX_ENTITY, $B115, BL$11, BL$14, BL$75,),
               ""
            )
         )
      )
   )
)),"")</f>
        <v/>
      </c>
      <c r="EM115" s="2445" t="str" cm="1">
        <f t="array" aca="1" ref="EM115" ca="1">IFERROR(IF(BM115*fxVal_normal=_PL!BM115,"",IF(OR(BM115="", NOT(ISNUMBER(BM115)), ISERROR(BM115), $B115=""), "",
   IF($I115=1,
      IFBLANK(
         _xldudf_CX_PUSH(BM115*fxVal_normal, CX_ENTITY, $B115, BM$11, BM$14, BM$75,),
         ""
      ),
      IF($I115=2,
         IFBLANK(
            _xldudf_CX_PUSH(BM115, CX_ENTITY, $B115, BM$11, BM$14, BM$75,),
            ""
         ),
         IF($I115=3,
            "",
            IFBLANK(
               _xldudf_CX_PUSH(BM115, CX_ENTITY, $B115, BM$11, BM$14, BM$75,),
               ""
            )
         )
      )
   )
)),"")</f>
        <v/>
      </c>
      <c r="EN115" s="2445" t="str" cm="1">
        <f t="array" aca="1" ref="EN115" ca="1">IFERROR(IF(BN115*fxVal_normal=_PL!BN115,"",IF(OR(BN115="", NOT(ISNUMBER(BN115)), ISERROR(BN115), $B115=""), "",
   IF($I115=1,
      IFBLANK(
         _xldudf_CX_PUSH(BN115*fxVal_normal, CX_ENTITY, $B115, BN$11, BN$14, BN$75,),
         ""
      ),
      IF($I115=2,
         IFBLANK(
            _xldudf_CX_PUSH(BN115, CX_ENTITY, $B115, BN$11, BN$14, BN$75,),
            ""
         ),
         IF($I115=3,
            "",
            IFBLANK(
               _xldudf_CX_PUSH(BN115, CX_ENTITY, $B115, BN$11, BN$14, BN$75,),
               ""
            )
         )
      )
   )
)),"")</f>
        <v/>
      </c>
    </row>
    <row r="116" spans="1:149" ht="21" customHeight="1">
      <c r="A116" s="1626"/>
      <c r="B116" s="2501" t="str">
        <f>_xlfn.LET(
_xlpm.IsNotAttrDynamic, D116="",
_xlpm.Attr,_PL!F116,
_xlpm.NotInUse,Y116=D116,
_xlpm.RESULT, IF(_xlpm.IsNotAttrDynamic, _xlpm.Attr, IF( _xlpm.NotInUse, "", Y116)
),IF(_xlpm.RESULT ="", "", _xlpm.RESULT))</f>
        <v>Custom Metric Amount 4 [Calculated]</v>
      </c>
      <c r="C116" s="2501" t="str" cm="1">
        <f t="array" ref="C116">IFBLANK(_PL!C116,"")</f>
        <v>Custom Metric - Label 4 [Calculated]</v>
      </c>
      <c r="D116" s="1548"/>
      <c r="E116" s="2440" cm="1">
        <f t="array" aca="1" ref="E116:G11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)($AD116:$CQ116, Z116)</f>
        <v>0</v>
      </c>
      <c r="F116" s="578">
        <f ca="1"/>
        <v>0</v>
      </c>
      <c r="G116" s="578" t="str">
        <f ca="1"/>
        <v/>
      </c>
      <c r="H116" s="401">
        <v>1</v>
      </c>
      <c r="I116" s="401">
        <v>1</v>
      </c>
      <c r="J116" s="401" t="str" cm="1">
        <f t="array" ref="J116">IFBLANK( Z116,"")</f>
        <v/>
      </c>
      <c r="K116" s="578" t="str">
        <f t="shared" ca="1" si="44"/>
        <v>No</v>
      </c>
      <c r="L116" s="37"/>
      <c r="N116" s="158"/>
      <c r="O116" s="101"/>
      <c r="P116" s="52"/>
      <c r="Q116" s="101"/>
      <c r="R116" s="126"/>
      <c r="S116" s="101"/>
      <c r="T116" s="101"/>
      <c r="U116" s="39"/>
      <c r="V116" s="37"/>
      <c r="W116" s="91" t="str">
        <f t="shared" si="45"/>
        <v>Budget</v>
      </c>
      <c r="X116" s="2523" t="e">
        <f ca="1">_PL!X116</f>
        <v>#NAME?</v>
      </c>
      <c r="Y116" s="2371"/>
      <c r="Z116" s="198" t="str" cm="1">
        <f t="array" ref="Z116">IFBLANK(Z60,"")</f>
        <v/>
      </c>
      <c r="AA116" s="200" t="str" cm="1">
        <f t="array" aca="1" ref="AA116" ca="1">_xlfn.LET(
_xlpm._termname, $Y116,
_xlpm._icon, "Define",
_xlpm._location, _xlfn.XLOOKUP(_xlpm._termname, $Y$249:$Y$338,$Y$249:$Y$338),
_xlpm._hyperlink, HYPERLINK("#"&amp;CELL("address",_xlpm._location), _xlpm._icon),
IF(Y116="", "", _xlpm._hyperlink)
)</f>
        <v/>
      </c>
      <c r="AB116" s="2525" t="str">
        <f ca="1"/>
        <v/>
      </c>
      <c r="AC116" s="124" t="str" cm="1">
        <f t="array" aca="1" ref="AC116" ca="1">_xlfn.LET(
_xlpm._termname, $AB116,
_xlpm._iconname, "find",
_xlpm._icon, fx_getIcon(_xlpm._iconname),
_xlpm._location, _xlfn.XLOOKUP(LOWER(_xlpm._termname), LOWER(tbl_acctDef[Term]),tbl_acctDef[Term]),
_xlpm._hyperlink, HYPERLINK("#"&amp;CELL("address",_xlpm._location), _xlpm._icon),
IFERROR(_xlpm._hyperlink,"")
)</f>
        <v/>
      </c>
      <c r="AD116" s="1661" t="str" cm="1">
        <f t="array" ref="AD116">IF($Y116="","",_xlfn.XLOOKUP($W116&amp;$Y116,$W$250:$W$338&amp;$Y$250:$Y$338,$AD$250:$BN$338))</f>
        <v/>
      </c>
      <c r="AE116" s="2534"/>
      <c r="AF116" s="2534"/>
      <c r="AG116" s="2534"/>
      <c r="AH116" s="2534"/>
      <c r="AI116" s="2534"/>
      <c r="AJ116" s="2534"/>
      <c r="AK116" s="2534"/>
      <c r="AL116" s="2534"/>
      <c r="AM116" s="2534"/>
      <c r="AN116" s="2534"/>
      <c r="AO116" s="2534"/>
      <c r="AP116" s="2534"/>
      <c r="AQ116" s="2534"/>
      <c r="AR116" s="2534"/>
      <c r="AS116" s="2534"/>
      <c r="AT116" s="2534"/>
      <c r="AU116" s="2534"/>
      <c r="AV116" s="2534"/>
      <c r="AW116" s="2534"/>
      <c r="AX116" s="2534"/>
      <c r="AY116" s="2534"/>
      <c r="AZ116" s="2534"/>
      <c r="BA116" s="2534"/>
      <c r="BB116" s="2534"/>
      <c r="BC116" s="2534"/>
      <c r="BD116" s="2534"/>
      <c r="BE116" s="2534"/>
      <c r="BF116" s="2534"/>
      <c r="BG116" s="2534"/>
      <c r="BH116" s="2534"/>
      <c r="BI116" s="2534"/>
      <c r="BJ116" s="2534"/>
      <c r="BK116" s="2534"/>
      <c r="BL116" s="2534"/>
      <c r="BM116" s="2534"/>
      <c r="BN116" s="2535"/>
      <c r="BO116" s="2536"/>
      <c r="BP116" s="2536"/>
      <c r="BQ116" s="2536"/>
      <c r="BR116" s="2536"/>
      <c r="BS116" s="2536"/>
      <c r="BT116" s="2536"/>
      <c r="BU116" s="2536"/>
      <c r="BV116" s="2536"/>
      <c r="BW116" s="2536"/>
      <c r="BX116" s="2536"/>
      <c r="BY116" s="2536"/>
      <c r="BZ116" s="2536"/>
      <c r="CA116" s="34"/>
      <c r="CC116" s="33"/>
      <c r="CD116" s="1772" t="str" cm="1">
        <f t="array" ref="CD116">_xlfn.LET( _xlpm.CheckBlank, SUM(PL!$AD116:$BN116) = 0, IF(_xlpm.CheckBlank, "", SUM(_xlfn._xlws.FILTER(PL!$AD116:$BN116,(YEAR(PL!$AD$12:$BN$12)=PL!CD$12)*(array_timeline&lt;=PL!CD$11)))))</f>
        <v/>
      </c>
      <c r="CE116" s="1772" t="str" cm="1">
        <f t="array" ref="CE116">_xlfn.LET( _xlpm.CheckBlank, SUM(PL!$AD116:$BN116) = 0, IF(_xlpm.CheckBlank, "", SUM(_xlfn._xlws.FILTER(PL!$AD116:$BN116,(YEAR(PL!$AD$12:$BN$12)=PL!CE$12)*(array_timeline&lt;=PL!CE$11)))))</f>
        <v/>
      </c>
      <c r="CF116" s="3"/>
      <c r="CG116" s="1461" t="str" cm="1">
        <f t="array" ref="CG116">_xlfn.LET( _xlpm.CheckBlank, SUM(PL!$AD116:$BN116) =0, IF(_xlpm.CheckBlank, "", SUM(_xlfn._xlws.FILTER(PL!$AD116:$BN116,(YEAR(PL!$AD$12:$BN$12)=PL!CG$12)*(array_timeline&lt;=PL!CG$11)))))</f>
        <v/>
      </c>
      <c r="CH116" s="1461" t="str" cm="1">
        <f t="array" ref="CH116">_xlfn.LET( _xlpm.CheckBlank, SUM(PL!$AD116:$BN116) =0, IF(_xlpm.CheckBlank, "", SUM(_xlfn._xlws.FILTER(PL!$AD116:$BN116,(YEAR(PL!$AD$12:$BN$12)=PL!CH$12)*(array_timeline&lt;=PL!CH$11)))))</f>
        <v/>
      </c>
      <c r="CI116" s="3"/>
      <c r="CJ116" s="1461" t="str" cm="1">
        <f t="array" ref="CJ116">_xlfn.LET( _xlpm.CheckBlank, SUM(PL!$AD116:$BN116) = 0, IF(_xlpm.CheckBlank, "", SUM(_xlfn.TAKE(_xlfn.DROP(PL!$AD116:$BN116, ,-DATEDIFF(PL!CJ$11, val_asOfDate,"M")),1,-12))))</f>
        <v/>
      </c>
      <c r="CK116" s="1461" t="str" cm="1">
        <f t="array" ref="CK116">_xlfn.LET( _xlpm.CheckBlank, SUM(PL!$AD116:$BN116) = 0, IF(_xlpm.CheckBlank, "", SUM(_xlfn.TAKE(_xlfn.DROP(PL!$AD116:$BN116, ,-DATEDIFF(PL!CK$11, val_asOfDate,"M")),1,-12))))</f>
        <v/>
      </c>
      <c r="CL116" s="3"/>
      <c r="CM116" s="2357" t="str" cm="1">
        <f t="array" ref="CM116">IF($Y116="","",_xlfn.XLOOKUP($W116&amp;$Y116,$W$250:$W$338&amp;$Y$250:$Y$338,$CM$250:$CN$338))</f>
        <v/>
      </c>
      <c r="CN116" s="2357"/>
      <c r="CO116" s="3"/>
      <c r="CP116" s="2357" t="str" cm="1">
        <f t="array" ref="CP116">IF($Y116="","",_xlfn.XLOOKUP($W116&amp;$Y116,$W$250:$W$338&amp;$Y$250:$Y$338,$CP$250:$CQ$338))</f>
        <v/>
      </c>
      <c r="CQ116" s="2357"/>
      <c r="CR116" s="34"/>
      <c r="CS116" s="2056"/>
      <c r="CT116" s="2616"/>
      <c r="CU116" s="2616"/>
      <c r="CV116" s="2616"/>
      <c r="CW116" s="2616"/>
      <c r="CX116" s="2443"/>
      <c r="CY116" s="2444" t="str" cm="1">
        <f t="array" ref="CY116">IFERROR(IF(CM116*fxVal_normal=_PL!CM116,"",IF(OR($CM116="",$CM116=0, NOT(ISNUMBER($CM116)), ISERROR($CM116), $B116=""), "",
   IF($I116=1,
      IFBLANK(
         _xldudf_CX_PUSH($CM116*fxVal_normal, CX_ENTITY, $B116, $CM$11, $CM$14, $CM$19,),
         ""
      ),
      IF($I116=2,
         IFBLANK(
            _xldudf_CX_PUSH($CM116, CX_ENTITY, $B116, $CM$11, $CM$14, $CM$19,),
            ""
         ),
         IF($I116=3,
            "",
            IFBLANK(
               _xldudf_CX_PUSH($CM116, CX_ENTITY, $B116, $CM$11, $CM$14, $CM$19,),
               ""
            )
         )
      )
   )
)),"")</f>
        <v/>
      </c>
      <c r="CZ116" s="2444" t="str" cm="1">
        <f t="array" ref="CZ116">IFERROR(IF(CN116*fxVal_normal=_PL!CN116,"",IF(OR($CN116="",$CN116=0, NOT(ISNUMBER($CN116)), ISERROR($CN116), $B116=""), "",
   IF($I116=1,
      IFBLANK(
         _xldudf_CX_PUSH($CN116*fxVal_normal, CX_ENTITY, $B116, $CN$11, $CN$14, $CN$19,),
         ""
      ),
      IF($I116=2,
         IFBLANK(
            _xldudf_CX_PUSH($CN116, CX_ENTITY, $B116, $CN$11, $CN$14, $CN$19,),
            ""
         ),
         IF($I116=3,
            "",
            IFBLANK(
               _xldudf_CX_PUSH($CN116, CX_ENTITY, $B116, $CN$11, $CN$14, $CN$19,),
               ""
            )
         )
      )
   )
)),"")</f>
        <v/>
      </c>
      <c r="DA116" s="2444" t="str" cm="1">
        <f t="array" ref="DA116">IFERROR(IF(CP116*fxVal_normal=_PL!CP116,"",IF(OR($CP116="",$CP116=0, NOT(ISNUMBER($CP116)), ISERROR($CP116), $B116=""), "",
   IF($I116=1,
      IFBLANK(
         _xldudf_CX_PUSH($CP116*fxVal_normal, CX_ENTITY, $B116, $CP$11, $CP$14, $CP$19,),
         ""
      ),
      IF($I116=2,
         IFBLANK(
            _xldudf_CX_PUSH($CP116, CX_ENTITY, $B116, $CP$11, $CP$14, $CP$19,),
            ""
         ),
         IF($I116=3,
            "",
            IFBLANK(
               _xldudf_CX_PUSH($CP116, CX_ENTITY, $B116, $CP$11, $CP$14, $CP$19,),
               ""
            )
         )
      )
   )
)),"")</f>
        <v/>
      </c>
      <c r="DB116" s="2444" t="str" cm="1">
        <f t="array" ref="DB116">IFERROR(IF(CQ116*fxVal_normal=_PL!CQ116,"",IF(OR($CQ116="", $CQ116=0, NOT(ISNUMBER($CQ116)), ISERROR($CQ116), $B116=""), "",
   IF($I116=1,
      IFBLANK(
         _xldudf_CX_PUSH($CQ116*fxVal_normal, CX_ENTITY, $B116, $CQ$11, $CQ$14, $CQ$19,),
         ""
      ),
      IF($I116=2,
         IFBLANK(
            _xldudf_CX_PUSH($CQ116, CX_ENTITY, $B116, $CQ$11, $CQ$14, $CQ$19,),
            ""
         ),
         IF($I116=3,
            "",
            IFBLANK(
               _xldudf_CX_PUSH($CQ116, CX_ENTITY, $B116, $CQ$11, $CQ$14, $CQ$19,),
               ""
            )
         )
      )
   ))
),"")</f>
        <v/>
      </c>
      <c r="DC116" s="2443"/>
      <c r="DD116" s="2445" t="str" cm="1">
        <f t="array" aca="1" ref="DD116" ca="1">IFERROR(IF(AD116*fxVal_normal=_PL!AD116,"",IF(OR(AD116="", NOT(ISNUMBER(AD116)), ISERROR(AD116), $B116=""), "",
   IF($I116=1,
      IFBLANK(
         _xldudf_CX_PUSH(AD116*fxVal_normal, CX_ENTITY, $B116, AD$11, AD$14, AD$75,),
         ""
      ),
      IF($I116=2,
         IFBLANK(
            _xldudf_CX_PUSH(AD116, CX_ENTITY, $B116, AD$11, AD$14, AD$75,),
            ""
         ),
         IF($I116=3,
            "",
            IFBLANK(
               _xldudf_CX_PUSH(AD116, CX_ENTITY, $B116, AD$11, AD$14, AD$75,),
               ""
            )
         )
      )
   )
)),"")</f>
        <v/>
      </c>
      <c r="DE116" s="2445" t="str" cm="1">
        <f t="array" aca="1" ref="DE116" ca="1">IFERROR(IF(AE116*fxVal_normal=_PL!AE116,"",IF(OR(AE116="", NOT(ISNUMBER(AE116)), ISERROR(AE116), $B116=""), "",
   IF($I116=1,
      IFBLANK(
         _xldudf_CX_PUSH(AE116*fxVal_normal, CX_ENTITY, $B116, AE$11, AE$14, AE$75,),
         ""
      ),
      IF($I116=2,
         IFBLANK(
            _xldudf_CX_PUSH(AE116, CX_ENTITY, $B116, AE$11, AE$14, AE$75,),
            ""
         ),
         IF($I116=3,
            "",
            IFBLANK(
               _xldudf_CX_PUSH(AE116, CX_ENTITY, $B116, AE$11, AE$14, AE$75,),
               ""
            )
         )
      )
   )
)),"")</f>
        <v/>
      </c>
      <c r="DF116" s="2445" t="str" cm="1">
        <f t="array" aca="1" ref="DF116" ca="1">IFERROR(IF(AF116*fxVal_normal=_PL!AF116,"",IF(OR(AF116="", NOT(ISNUMBER(AF116)), ISERROR(AF116), $B116=""), "",
   IF($I116=1,
      IFBLANK(
         _xldudf_CX_PUSH(AF116*fxVal_normal, CX_ENTITY, $B116, AF$11, AF$14, AF$75,),
         ""
      ),
      IF($I116=2,
         IFBLANK(
            _xldudf_CX_PUSH(AF116, CX_ENTITY, $B116, AF$11, AF$14, AF$75,),
            ""
         ),
         IF($I116=3,
            "",
            IFBLANK(
               _xldudf_CX_PUSH(AF116, CX_ENTITY, $B116, AF$11, AF$14, AF$75,),
               ""
            )
         )
      )
   )
)),"")</f>
        <v/>
      </c>
      <c r="DG116" s="2445" t="str" cm="1">
        <f t="array" aca="1" ref="DG116" ca="1">IFERROR(IF(AG116*fxVal_normal=_PL!AG116,"",IF(OR(AG116="", NOT(ISNUMBER(AG116)), ISERROR(AG116), $B116=""), "",
   IF($I116=1,
      IFBLANK(
         _xldudf_CX_PUSH(AG116*fxVal_normal, CX_ENTITY, $B116, AG$11, AG$14, AG$75,),
         ""
      ),
      IF($I116=2,
         IFBLANK(
            _xldudf_CX_PUSH(AG116, CX_ENTITY, $B116, AG$11, AG$14, AG$75,),
            ""
         ),
         IF($I116=3,
            "",
            IFBLANK(
               _xldudf_CX_PUSH(AG116, CX_ENTITY, $B116, AG$11, AG$14, AG$75,),
               ""
            )
         )
      )
   )
)),"")</f>
        <v/>
      </c>
      <c r="DH116" s="2445" t="str" cm="1">
        <f t="array" aca="1" ref="DH116" ca="1">IFERROR(IF(AH116*fxVal_normal=_PL!AH116,"",IF(OR(AH116="", NOT(ISNUMBER(AH116)), ISERROR(AH116), $B116=""), "",
   IF($I116=1,
      IFBLANK(
         _xldudf_CX_PUSH(AH116*fxVal_normal, CX_ENTITY, $B116, AH$11, AH$14, AH$75,),
         ""
      ),
      IF($I116=2,
         IFBLANK(
            _xldudf_CX_PUSH(AH116, CX_ENTITY, $B116, AH$11, AH$14, AH$75,),
            ""
         ),
         IF($I116=3,
            "",
            IFBLANK(
               _xldudf_CX_PUSH(AH116, CX_ENTITY, $B116, AH$11, AH$14, AH$75,),
               ""
            )
         )
      )
   )
)),"")</f>
        <v/>
      </c>
      <c r="DI116" s="2445" t="str" cm="1">
        <f t="array" aca="1" ref="DI116" ca="1">IFERROR(IF(AI116*fxVal_normal=_PL!AI116,"",IF(OR(AI116="", NOT(ISNUMBER(AI116)), ISERROR(AI116), $B116=""), "",
   IF($I116=1,
      IFBLANK(
         _xldudf_CX_PUSH(AI116*fxVal_normal, CX_ENTITY, $B116, AI$11, AI$14, AI$75,),
         ""
      ),
      IF($I116=2,
         IFBLANK(
            _xldudf_CX_PUSH(AI116, CX_ENTITY, $B116, AI$11, AI$14, AI$75,),
            ""
         ),
         IF($I116=3,
            "",
            IFBLANK(
               _xldudf_CX_PUSH(AI116, CX_ENTITY, $B116, AI$11, AI$14, AI$75,),
               ""
            )
         )
      )
   )
)),"")</f>
        <v/>
      </c>
      <c r="DJ116" s="2445" t="str" cm="1">
        <f t="array" aca="1" ref="DJ116" ca="1">IFERROR(IF(AJ116*fxVal_normal=_PL!AJ116,"",IF(OR(AJ116="", NOT(ISNUMBER(AJ116)), ISERROR(AJ116), $B116=""), "",
   IF($I116=1,
      IFBLANK(
         _xldudf_CX_PUSH(AJ116*fxVal_normal, CX_ENTITY, $B116, AJ$11, AJ$14, AJ$75,),
         ""
      ),
      IF($I116=2,
         IFBLANK(
            _xldudf_CX_PUSH(AJ116, CX_ENTITY, $B116, AJ$11, AJ$14, AJ$75,),
            ""
         ),
         IF($I116=3,
            "",
            IFBLANK(
               _xldudf_CX_PUSH(AJ116, CX_ENTITY, $B116, AJ$11, AJ$14, AJ$75,),
               ""
            )
         )
      )
   )
)),"")</f>
        <v/>
      </c>
      <c r="DK116" s="2445" t="str" cm="1">
        <f t="array" aca="1" ref="DK116" ca="1">IFERROR(IF(AK116*fxVal_normal=_PL!AK116,"",IF(OR(AK116="", NOT(ISNUMBER(AK116)), ISERROR(AK116), $B116=""), "",
   IF($I116=1,
      IFBLANK(
         _xldudf_CX_PUSH(AK116*fxVal_normal, CX_ENTITY, $B116, AK$11, AK$14, AK$75,),
         ""
      ),
      IF($I116=2,
         IFBLANK(
            _xldudf_CX_PUSH(AK116, CX_ENTITY, $B116, AK$11, AK$14, AK$75,),
            ""
         ),
         IF($I116=3,
            "",
            IFBLANK(
               _xldudf_CX_PUSH(AK116, CX_ENTITY, $B116, AK$11, AK$14, AK$75,),
               ""
            )
         )
      )
   )
)),"")</f>
        <v/>
      </c>
      <c r="DL116" s="2445" t="str" cm="1">
        <f t="array" aca="1" ref="DL116" ca="1">IFERROR(IF(AL116*fxVal_normal=_PL!AL116,"",IF(OR(AL116="", NOT(ISNUMBER(AL116)), ISERROR(AL116), $B116=""), "",
   IF($I116=1,
      IFBLANK(
         _xldudf_CX_PUSH(AL116*fxVal_normal, CX_ENTITY, $B116, AL$11, AL$14, AL$75,),
         ""
      ),
      IF($I116=2,
         IFBLANK(
            _xldudf_CX_PUSH(AL116, CX_ENTITY, $B116, AL$11, AL$14, AL$75,),
            ""
         ),
         IF($I116=3,
            "",
            IFBLANK(
               _xldudf_CX_PUSH(AL116, CX_ENTITY, $B116, AL$11, AL$14, AL$75,),
               ""
            )
         )
      )
   )
)),"")</f>
        <v/>
      </c>
      <c r="DM116" s="2445" t="str" cm="1">
        <f t="array" aca="1" ref="DM116" ca="1">IFERROR(IF(AM116*fxVal_normal=_PL!AM116,"",IF(OR(AM116="", NOT(ISNUMBER(AM116)), ISERROR(AM116), $B116=""), "",
   IF($I116=1,
      IFBLANK(
         _xldudf_CX_PUSH(AM116*fxVal_normal, CX_ENTITY, $B116, AM$11, AM$14, AM$75,),
         ""
      ),
      IF($I116=2,
         IFBLANK(
            _xldudf_CX_PUSH(AM116, CX_ENTITY, $B116, AM$11, AM$14, AM$75,),
            ""
         ),
         IF($I116=3,
            "",
            IFBLANK(
               _xldudf_CX_PUSH(AM116, CX_ENTITY, $B116, AM$11, AM$14, AM$75,),
               ""
            )
         )
      )
   )
)),"")</f>
        <v/>
      </c>
      <c r="DN116" s="2445" t="str" cm="1">
        <f t="array" aca="1" ref="DN116" ca="1">IFERROR(IF(AN116*fxVal_normal=_PL!AN116,"",IF(OR(AN116="", NOT(ISNUMBER(AN116)), ISERROR(AN116), $B116=""), "",
   IF($I116=1,
      IFBLANK(
         _xldudf_CX_PUSH(AN116*fxVal_normal, CX_ENTITY, $B116, AN$11, AN$14, AN$75,),
         ""
      ),
      IF($I116=2,
         IFBLANK(
            _xldudf_CX_PUSH(AN116, CX_ENTITY, $B116, AN$11, AN$14, AN$75,),
            ""
         ),
         IF($I116=3,
            "",
            IFBLANK(
               _xldudf_CX_PUSH(AN116, CX_ENTITY, $B116, AN$11, AN$14, AN$75,),
               ""
            )
         )
      )
   )
)),"")</f>
        <v/>
      </c>
      <c r="DO116" s="2445" t="str" cm="1">
        <f t="array" aca="1" ref="DO116" ca="1">IFERROR(IF(AO116*fxVal_normal=_PL!AO116,"",IF(OR(AO116="", NOT(ISNUMBER(AO116)), ISERROR(AO116), $B116=""), "",
   IF($I116=1,
      IFBLANK(
         _xldudf_CX_PUSH(AO116*fxVal_normal, CX_ENTITY, $B116, AO$11, AO$14, AO$75,),
         ""
      ),
      IF($I116=2,
         IFBLANK(
            _xldudf_CX_PUSH(AO116, CX_ENTITY, $B116, AO$11, AO$14, AO$75,),
            ""
         ),
         IF($I116=3,
            "",
            IFBLANK(
               _xldudf_CX_PUSH(AO116, CX_ENTITY, $B116, AO$11, AO$14, AO$75,),
               ""
            )
         )
      )
   )
)),"")</f>
        <v/>
      </c>
      <c r="DP116" s="2445" t="str" cm="1">
        <f t="array" aca="1" ref="DP116" ca="1">IFERROR(IF(AP116*fxVal_normal=_PL!AP116,"",IF(OR(AP116="", NOT(ISNUMBER(AP116)), ISERROR(AP116), $B116=""), "",
   IF($I116=1,
      IFBLANK(
         _xldudf_CX_PUSH(AP116*fxVal_normal, CX_ENTITY, $B116, AP$11, AP$14, AP$75,),
         ""
      ),
      IF($I116=2,
         IFBLANK(
            _xldudf_CX_PUSH(AP116, CX_ENTITY, $B116, AP$11, AP$14, AP$75,),
            ""
         ),
         IF($I116=3,
            "",
            IFBLANK(
               _xldudf_CX_PUSH(AP116, CX_ENTITY, $B116, AP$11, AP$14, AP$75,),
               ""
            )
         )
      )
   )
)),"")</f>
        <v/>
      </c>
      <c r="DQ116" s="2445" t="str" cm="1">
        <f t="array" aca="1" ref="DQ116" ca="1">IFERROR(IF(AQ116*fxVal_normal=_PL!AQ116,"",IF(OR(AQ116="", NOT(ISNUMBER(AQ116)), ISERROR(AQ116), $B116=""), "",
   IF($I116=1,
      IFBLANK(
         _xldudf_CX_PUSH(AQ116*fxVal_normal, CX_ENTITY, $B116, AQ$11, AQ$14, AQ$75,),
         ""
      ),
      IF($I116=2,
         IFBLANK(
            _xldudf_CX_PUSH(AQ116, CX_ENTITY, $B116, AQ$11, AQ$14, AQ$75,),
            ""
         ),
         IF($I116=3,
            "",
            IFBLANK(
               _xldudf_CX_PUSH(AQ116, CX_ENTITY, $B116, AQ$11, AQ$14, AQ$75,),
               ""
            )
         )
      )
   )
)),"")</f>
        <v/>
      </c>
      <c r="DR116" s="2445" t="str" cm="1">
        <f t="array" aca="1" ref="DR116" ca="1">IFERROR(IF(AR116*fxVal_normal=_PL!AR116,"",IF(OR(AR116="", NOT(ISNUMBER(AR116)), ISERROR(AR116), $B116=""), "",
   IF($I116=1,
      IFBLANK(
         _xldudf_CX_PUSH(AR116*fxVal_normal, CX_ENTITY, $B116, AR$11, AR$14, AR$75,),
         ""
      ),
      IF($I116=2,
         IFBLANK(
            _xldudf_CX_PUSH(AR116, CX_ENTITY, $B116, AR$11, AR$14, AR$75,),
            ""
         ),
         IF($I116=3,
            "",
            IFBLANK(
               _xldudf_CX_PUSH(AR116, CX_ENTITY, $B116, AR$11, AR$14, AR$75,),
               ""
            )
         )
      )
   )
)),"")</f>
        <v/>
      </c>
      <c r="DS116" s="2445" t="str" cm="1">
        <f t="array" aca="1" ref="DS116" ca="1">IFERROR(IF(AS116*fxVal_normal=_PL!AS116,"",IF(OR(AS116="", NOT(ISNUMBER(AS116)), ISERROR(AS116), $B116=""), "",
   IF($I116=1,
      IFBLANK(
         _xldudf_CX_PUSH(AS116*fxVal_normal, CX_ENTITY, $B116, AS$11, AS$14, AS$75,),
         ""
      ),
      IF($I116=2,
         IFBLANK(
            _xldudf_CX_PUSH(AS116, CX_ENTITY, $B116, AS$11, AS$14, AS$75,),
            ""
         ),
         IF($I116=3,
            "",
            IFBLANK(
               _xldudf_CX_PUSH(AS116, CX_ENTITY, $B116, AS$11, AS$14, AS$75,),
               ""
            )
         )
      )
   )
)),"")</f>
        <v/>
      </c>
      <c r="DT116" s="2445" t="str" cm="1">
        <f t="array" aca="1" ref="DT116" ca="1">IFERROR(IF(AT116*fxVal_normal=_PL!AT116,"",IF(OR(AT116="", NOT(ISNUMBER(AT116)), ISERROR(AT116), $B116=""), "",
   IF($I116=1,
      IFBLANK(
         _xldudf_CX_PUSH(AT116*fxVal_normal, CX_ENTITY, $B116, AT$11, AT$14, AT$75,),
         ""
      ),
      IF($I116=2,
         IFBLANK(
            _xldudf_CX_PUSH(AT116, CX_ENTITY, $B116, AT$11, AT$14, AT$75,),
            ""
         ),
         IF($I116=3,
            "",
            IFBLANK(
               _xldudf_CX_PUSH(AT116, CX_ENTITY, $B116, AT$11, AT$14, AT$75,),
               ""
            )
         )
      )
   )
)),"")</f>
        <v/>
      </c>
      <c r="DU116" s="2445" t="str" cm="1">
        <f t="array" aca="1" ref="DU116" ca="1">IFERROR(IF(AU116*fxVal_normal=_PL!AU116,"",IF(OR(AU116="", NOT(ISNUMBER(AU116)), ISERROR(AU116), $B116=""), "",
   IF($I116=1,
      IFBLANK(
         _xldudf_CX_PUSH(AU116*fxVal_normal, CX_ENTITY, $B116, AU$11, AU$14, AU$75,),
         ""
      ),
      IF($I116=2,
         IFBLANK(
            _xldudf_CX_PUSH(AU116, CX_ENTITY, $B116, AU$11, AU$14, AU$75,),
            ""
         ),
         IF($I116=3,
            "",
            IFBLANK(
               _xldudf_CX_PUSH(AU116, CX_ENTITY, $B116, AU$11, AU$14, AU$75,),
               ""
            )
         )
      )
   )
)),"")</f>
        <v/>
      </c>
      <c r="DV116" s="2445" t="str" cm="1">
        <f t="array" aca="1" ref="DV116" ca="1">IFERROR(IF(AV116*fxVal_normal=_PL!AV116,"",IF(OR(AV116="", NOT(ISNUMBER(AV116)), ISERROR(AV116), $B116=""), "",
   IF($I116=1,
      IFBLANK(
         _xldudf_CX_PUSH(AV116*fxVal_normal, CX_ENTITY, $B116, AV$11, AV$14, AV$75,),
         ""
      ),
      IF($I116=2,
         IFBLANK(
            _xldudf_CX_PUSH(AV116, CX_ENTITY, $B116, AV$11, AV$14, AV$75,),
            ""
         ),
         IF($I116=3,
            "",
            IFBLANK(
               _xldudf_CX_PUSH(AV116, CX_ENTITY, $B116, AV$11, AV$14, AV$75,),
               ""
            )
         )
      )
   )
)),"")</f>
        <v/>
      </c>
      <c r="DW116" s="2445" t="str" cm="1">
        <f t="array" aca="1" ref="DW116" ca="1">IFERROR(IF(AW116*fxVal_normal=_PL!AW116,"",IF(OR(AW116="", NOT(ISNUMBER(AW116)), ISERROR(AW116), $B116=""), "",
   IF($I116=1,
      IFBLANK(
         _xldudf_CX_PUSH(AW116*fxVal_normal, CX_ENTITY, $B116, AW$11, AW$14, AW$75,),
         ""
      ),
      IF($I116=2,
         IFBLANK(
            _xldudf_CX_PUSH(AW116, CX_ENTITY, $B116, AW$11, AW$14, AW$75,),
            ""
         ),
         IF($I116=3,
            "",
            IFBLANK(
               _xldudf_CX_PUSH(AW116, CX_ENTITY, $B116, AW$11, AW$14, AW$75,),
               ""
            )
         )
      )
   )
)),"")</f>
        <v/>
      </c>
      <c r="DX116" s="2445" t="str" cm="1">
        <f t="array" aca="1" ref="DX116" ca="1">IFERROR(IF(AX116*fxVal_normal=_PL!AX116,"",IF(OR(AX116="", NOT(ISNUMBER(AX116)), ISERROR(AX116), $B116=""), "",
   IF($I116=1,
      IFBLANK(
         _xldudf_CX_PUSH(AX116*fxVal_normal, CX_ENTITY, $B116, AX$11, AX$14, AX$75,),
         ""
      ),
      IF($I116=2,
         IFBLANK(
            _xldudf_CX_PUSH(AX116, CX_ENTITY, $B116, AX$11, AX$14, AX$75,),
            ""
         ),
         IF($I116=3,
            "",
            IFBLANK(
               _xldudf_CX_PUSH(AX116, CX_ENTITY, $B116, AX$11, AX$14, AX$75,),
               ""
            )
         )
      )
   )
)),"")</f>
        <v/>
      </c>
      <c r="DY116" s="2445" t="str" cm="1">
        <f t="array" aca="1" ref="DY116" ca="1">IFERROR(IF(AY116*fxVal_normal=_PL!AY116,"",IF(OR(AY116="", NOT(ISNUMBER(AY116)), ISERROR(AY116), $B116=""), "",
   IF($I116=1,
      IFBLANK(
         _xldudf_CX_PUSH(AY116*fxVal_normal, CX_ENTITY, $B116, AY$11, AY$14, AY$75,),
         ""
      ),
      IF($I116=2,
         IFBLANK(
            _xldudf_CX_PUSH(AY116, CX_ENTITY, $B116, AY$11, AY$14, AY$75,),
            ""
         ),
         IF($I116=3,
            "",
            IFBLANK(
               _xldudf_CX_PUSH(AY116, CX_ENTITY, $B116, AY$11, AY$14, AY$75,),
               ""
            )
         )
      )
   )
)),"")</f>
        <v/>
      </c>
      <c r="DZ116" s="2445" t="str" cm="1">
        <f t="array" aca="1" ref="DZ116" ca="1">IFERROR(IF(AZ116*fxVal_normal=_PL!AZ116,"",IF(OR(AZ116="", NOT(ISNUMBER(AZ116)), ISERROR(AZ116), $B116=""), "",
   IF($I116=1,
      IFBLANK(
         _xldudf_CX_PUSH(AZ116*fxVal_normal, CX_ENTITY, $B116, AZ$11, AZ$14, AZ$75,),
         ""
      ),
      IF($I116=2,
         IFBLANK(
            _xldudf_CX_PUSH(AZ116, CX_ENTITY, $B116, AZ$11, AZ$14, AZ$75,),
            ""
         ),
         IF($I116=3,
            "",
            IFBLANK(
               _xldudf_CX_PUSH(AZ116, CX_ENTITY, $B116, AZ$11, AZ$14, AZ$75,),
               ""
            )
         )
      )
   )
)),"")</f>
        <v/>
      </c>
      <c r="EA116" s="2445" t="str" cm="1">
        <f t="array" aca="1" ref="EA116" ca="1">IFERROR(IF(BA116*fxVal_normal=_PL!BA116,"",IF(OR(BA116="", NOT(ISNUMBER(BA116)), ISERROR(BA116), $B116=""), "",
   IF($I116=1,
      IFBLANK(
         _xldudf_CX_PUSH(BA116*fxVal_normal, CX_ENTITY, $B116, BA$11, BA$14, BA$75,),
         ""
      ),
      IF($I116=2,
         IFBLANK(
            _xldudf_CX_PUSH(BA116, CX_ENTITY, $B116, BA$11, BA$14, BA$75,),
            ""
         ),
         IF($I116=3,
            "",
            IFBLANK(
               _xldudf_CX_PUSH(BA116, CX_ENTITY, $B116, BA$11, BA$14, BA$75,),
               ""
            )
         )
      )
   )
)),"")</f>
        <v/>
      </c>
      <c r="EB116" s="2445" t="str" cm="1">
        <f t="array" aca="1" ref="EB116" ca="1">IFERROR(IF(BB116*fxVal_normal=_PL!BB116,"",IF(OR(BB116="", NOT(ISNUMBER(BB116)), ISERROR(BB116), $B116=""), "",
   IF($I116=1,
      IFBLANK(
         _xldudf_CX_PUSH(BB116*fxVal_normal, CX_ENTITY, $B116, BB$11, BB$14, BB$75,),
         ""
      ),
      IF($I116=2,
         IFBLANK(
            _xldudf_CX_PUSH(BB116, CX_ENTITY, $B116, BB$11, BB$14, BB$75,),
            ""
         ),
         IF($I116=3,
            "",
            IFBLANK(
               _xldudf_CX_PUSH(BB116, CX_ENTITY, $B116, BB$11, BB$14, BB$75,),
               ""
            )
         )
      )
   )
)),"")</f>
        <v/>
      </c>
      <c r="EC116" s="2445" t="str" cm="1">
        <f t="array" aca="1" ref="EC116" ca="1">IFERROR(IF(BC116*fxVal_normal=_PL!BC116,"",IF(OR(BC116="", NOT(ISNUMBER(BC116)), ISERROR(BC116), $B116=""), "",
   IF($I116=1,
      IFBLANK(
         _xldudf_CX_PUSH(BC116*fxVal_normal, CX_ENTITY, $B116, BC$11, BC$14, BC$75,),
         ""
      ),
      IF($I116=2,
         IFBLANK(
            _xldudf_CX_PUSH(BC116, CX_ENTITY, $B116, BC$11, BC$14, BC$75,),
            ""
         ),
         IF($I116=3,
            "",
            IFBLANK(
               _xldudf_CX_PUSH(BC116, CX_ENTITY, $B116, BC$11, BC$14, BC$75,),
               ""
            )
         )
      )
   )
)),"")</f>
        <v/>
      </c>
      <c r="ED116" s="2445" t="str" cm="1">
        <f t="array" aca="1" ref="ED116" ca="1">IFERROR(IF(BD116*fxVal_normal=_PL!BD116,"",IF(OR(BD116="", NOT(ISNUMBER(BD116)), ISERROR(BD116), $B116=""), "",
   IF($I116=1,
      IFBLANK(
         _xldudf_CX_PUSH(BD116*fxVal_normal, CX_ENTITY, $B116, BD$11, BD$14, BD$75,),
         ""
      ),
      IF($I116=2,
         IFBLANK(
            _xldudf_CX_PUSH(BD116, CX_ENTITY, $B116, BD$11, BD$14, BD$75,),
            ""
         ),
         IF($I116=3,
            "",
            IFBLANK(
               _xldudf_CX_PUSH(BD116, CX_ENTITY, $B116, BD$11, BD$14, BD$75,),
               ""
            )
         )
      )
   )
)),"")</f>
        <v/>
      </c>
      <c r="EE116" s="2445" t="str" cm="1">
        <f t="array" aca="1" ref="EE116" ca="1">IFERROR(IF(BE116*fxVal_normal=_PL!BE116,"",IF(OR(BE116="", NOT(ISNUMBER(BE116)), ISERROR(BE116), $B116=""), "",
   IF($I116=1,
      IFBLANK(
         _xldudf_CX_PUSH(BE116*fxVal_normal, CX_ENTITY, $B116, BE$11, BE$14, BE$75,),
         ""
      ),
      IF($I116=2,
         IFBLANK(
            _xldudf_CX_PUSH(BE116, CX_ENTITY, $B116, BE$11, BE$14, BE$75,),
            ""
         ),
         IF($I116=3,
            "",
            IFBLANK(
               _xldudf_CX_PUSH(BE116, CX_ENTITY, $B116, BE$11, BE$14, BE$75,),
               ""
            )
         )
      )
   )
)),"")</f>
        <v/>
      </c>
      <c r="EF116" s="2445" t="str" cm="1">
        <f t="array" aca="1" ref="EF116" ca="1">IFERROR(IF(BF116*fxVal_normal=_PL!BF116,"",IF(OR(BF116="", NOT(ISNUMBER(BF116)), ISERROR(BF116), $B116=""), "",
   IF($I116=1,
      IFBLANK(
         _xldudf_CX_PUSH(BF116*fxVal_normal, CX_ENTITY, $B116, BF$11, BF$14, BF$75,),
         ""
      ),
      IF($I116=2,
         IFBLANK(
            _xldudf_CX_PUSH(BF116, CX_ENTITY, $B116, BF$11, BF$14, BF$75,),
            ""
         ),
         IF($I116=3,
            "",
            IFBLANK(
               _xldudf_CX_PUSH(BF116, CX_ENTITY, $B116, BF$11, BF$14, BF$75,),
               ""
            )
         )
      )
   )
)),"")</f>
        <v/>
      </c>
      <c r="EG116" s="2445" t="str" cm="1">
        <f t="array" aca="1" ref="EG116" ca="1">IFERROR(IF(BG116*fxVal_normal=_PL!BG116,"",IF(OR(BG116="", NOT(ISNUMBER(BG116)), ISERROR(BG116), $B116=""), "",
   IF($I116=1,
      IFBLANK(
         _xldudf_CX_PUSH(BG116*fxVal_normal, CX_ENTITY, $B116, BG$11, BG$14, BG$75,),
         ""
      ),
      IF($I116=2,
         IFBLANK(
            _xldudf_CX_PUSH(BG116, CX_ENTITY, $B116, BG$11, BG$14, BG$75,),
            ""
         ),
         IF($I116=3,
            "",
            IFBLANK(
               _xldudf_CX_PUSH(BG116, CX_ENTITY, $B116, BG$11, BG$14, BG$75,),
               ""
            )
         )
      )
   )
)),"")</f>
        <v/>
      </c>
      <c r="EH116" s="2445" t="str" cm="1">
        <f t="array" aca="1" ref="EH116" ca="1">IFERROR(IF(BH116*fxVal_normal=_PL!BH116,"",IF(OR(BH116="", NOT(ISNUMBER(BH116)), ISERROR(BH116), $B116=""), "",
   IF($I116=1,
      IFBLANK(
         _xldudf_CX_PUSH(BH116*fxVal_normal, CX_ENTITY, $B116, BH$11, BH$14, BH$75,),
         ""
      ),
      IF($I116=2,
         IFBLANK(
            _xldudf_CX_PUSH(BH116, CX_ENTITY, $B116, BH$11, BH$14, BH$75,),
            ""
         ),
         IF($I116=3,
            "",
            IFBLANK(
               _xldudf_CX_PUSH(BH116, CX_ENTITY, $B116, BH$11, BH$14, BH$75,),
               ""
            )
         )
      )
   )
)),"")</f>
        <v/>
      </c>
      <c r="EI116" s="2445" t="str" cm="1">
        <f t="array" aca="1" ref="EI116" ca="1">IFERROR(IF(BI116*fxVal_normal=_PL!BI116,"",IF(OR(BI116="", NOT(ISNUMBER(BI116)), ISERROR(BI116), $B116=""), "",
   IF($I116=1,
      IFBLANK(
         _xldudf_CX_PUSH(BI116*fxVal_normal, CX_ENTITY, $B116, BI$11, BI$14, BI$75,),
         ""
      ),
      IF($I116=2,
         IFBLANK(
            _xldudf_CX_PUSH(BI116, CX_ENTITY, $B116, BI$11, BI$14, BI$75,),
            ""
         ),
         IF($I116=3,
            "",
            IFBLANK(
               _xldudf_CX_PUSH(BI116, CX_ENTITY, $B116, BI$11, BI$14, BI$75,),
               ""
            )
         )
      )
   )
)),"")</f>
        <v/>
      </c>
      <c r="EJ116" s="2445" t="str" cm="1">
        <f t="array" aca="1" ref="EJ116" ca="1">IFERROR(IF(BJ116*fxVal_normal=_PL!BJ116,"",IF(OR(BJ116="", NOT(ISNUMBER(BJ116)), ISERROR(BJ116), $B116=""), "",
   IF($I116=1,
      IFBLANK(
         _xldudf_CX_PUSH(BJ116*fxVal_normal, CX_ENTITY, $B116, BJ$11, BJ$14, BJ$75,),
         ""
      ),
      IF($I116=2,
         IFBLANK(
            _xldudf_CX_PUSH(BJ116, CX_ENTITY, $B116, BJ$11, BJ$14, BJ$75,),
            ""
         ),
         IF($I116=3,
            "",
            IFBLANK(
               _xldudf_CX_PUSH(BJ116, CX_ENTITY, $B116, BJ$11, BJ$14, BJ$75,),
               ""
            )
         )
      )
   )
)),"")</f>
        <v/>
      </c>
      <c r="EK116" s="2445" t="str" cm="1">
        <f t="array" aca="1" ref="EK116" ca="1">IFERROR(IF(BK116*fxVal_normal=_PL!BK116,"",IF(OR(BK116="", NOT(ISNUMBER(BK116)), ISERROR(BK116), $B116=""), "",
   IF($I116=1,
      IFBLANK(
         _xldudf_CX_PUSH(BK116*fxVal_normal, CX_ENTITY, $B116, BK$11, BK$14, BK$75,),
         ""
      ),
      IF($I116=2,
         IFBLANK(
            _xldudf_CX_PUSH(BK116, CX_ENTITY, $B116, BK$11, BK$14, BK$75,),
            ""
         ),
         IF($I116=3,
            "",
            IFBLANK(
               _xldudf_CX_PUSH(BK116, CX_ENTITY, $B116, BK$11, BK$14, BK$75,),
               ""
            )
         )
      )
   )
)),"")</f>
        <v/>
      </c>
      <c r="EL116" s="2445" t="str" cm="1">
        <f t="array" aca="1" ref="EL116" ca="1">IFERROR(IF(BL116*fxVal_normal=_PL!BL116,"",IF(OR(BL116="", NOT(ISNUMBER(BL116)), ISERROR(BL116), $B116=""), "",
   IF($I116=1,
      IFBLANK(
         _xldudf_CX_PUSH(BL116*fxVal_normal, CX_ENTITY, $B116, BL$11, BL$14, BL$75,),
         ""
      ),
      IF($I116=2,
         IFBLANK(
            _xldudf_CX_PUSH(BL116, CX_ENTITY, $B116, BL$11, BL$14, BL$75,),
            ""
         ),
         IF($I116=3,
            "",
            IFBLANK(
               _xldudf_CX_PUSH(BL116, CX_ENTITY, $B116, BL$11, BL$14, BL$75,),
               ""
            )
         )
      )
   )
)),"")</f>
        <v/>
      </c>
      <c r="EM116" s="2445" t="str" cm="1">
        <f t="array" aca="1" ref="EM116" ca="1">IFERROR(IF(BM116*fxVal_normal=_PL!BM116,"",IF(OR(BM116="", NOT(ISNUMBER(BM116)), ISERROR(BM116), $B116=""), "",
   IF($I116=1,
      IFBLANK(
         _xldudf_CX_PUSH(BM116*fxVal_normal, CX_ENTITY, $B116, BM$11, BM$14, BM$75,),
         ""
      ),
      IF($I116=2,
         IFBLANK(
            _xldudf_CX_PUSH(BM116, CX_ENTITY, $B116, BM$11, BM$14, BM$75,),
            ""
         ),
         IF($I116=3,
            "",
            IFBLANK(
               _xldudf_CX_PUSH(BM116, CX_ENTITY, $B116, BM$11, BM$14, BM$75,),
               ""
            )
         )
      )
   )
)),"")</f>
        <v/>
      </c>
      <c r="EN116" s="2445" t="str" cm="1">
        <f t="array" aca="1" ref="EN116" ca="1">IFERROR(IF(BN116*fxVal_normal=_PL!BN116,"",IF(OR(BN116="", NOT(ISNUMBER(BN116)), ISERROR(BN116), $B116=""), "",
   IF($I116=1,
      IFBLANK(
         _xldudf_CX_PUSH(BN116*fxVal_normal, CX_ENTITY, $B116, BN$11, BN$14, BN$75,),
         ""
      ),
      IF($I116=2,
         IFBLANK(
            _xldudf_CX_PUSH(BN116, CX_ENTITY, $B116, BN$11, BN$14, BN$75,),
            ""
         ),
         IF($I116=3,
            "",
            IFBLANK(
               _xldudf_CX_PUSH(BN116, CX_ENTITY, $B116, BN$11, BN$14, BN$75,),
               ""
            )
         )
      )
   )
)),"")</f>
        <v/>
      </c>
    </row>
    <row r="117" spans="1:149" ht="21" customHeight="1">
      <c r="A117" s="1626"/>
      <c r="B117" s="2501" t="str">
        <f>_xlfn.LET(
_xlpm.IsNotAttrDynamic, D117="",
_xlpm.Attr,_PL!F117,
_xlpm.NotInUse,Y117=D117,
_xlpm.RESULT, IF(_xlpm.IsNotAttrDynamic, _xlpm.Attr, IF( _xlpm.NotInUse, "", Y117)
),IF(_xlpm.RESULT ="", "", _xlpm.RESULT))</f>
        <v>Custom Metric Amount 5 [Calculated]</v>
      </c>
      <c r="C117" s="2501" t="str" cm="1">
        <f t="array" ref="C117">IFBLANK(_PL!C117,"")</f>
        <v>Custom Metric - Label 5 [Calculated]</v>
      </c>
      <c r="D117" s="1548"/>
      <c r="E117" s="2440" cm="1">
        <f t="array" aca="1" ref="E117:G11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)($AD117:$CQ117, Z117)</f>
        <v>0</v>
      </c>
      <c r="F117" s="578">
        <f ca="1"/>
        <v>0</v>
      </c>
      <c r="G117" s="578" t="str">
        <f ca="1"/>
        <v/>
      </c>
      <c r="H117" s="401">
        <v>1</v>
      </c>
      <c r="I117" s="401">
        <v>1</v>
      </c>
      <c r="J117" s="401" t="str" cm="1">
        <f t="array" ref="J117">IFBLANK( Z117,"")</f>
        <v/>
      </c>
      <c r="K117" s="578" t="str">
        <f t="shared" ca="1" si="44"/>
        <v>No</v>
      </c>
      <c r="L117" s="37"/>
      <c r="N117" s="158"/>
      <c r="O117" s="101"/>
      <c r="P117" s="52"/>
      <c r="Q117" s="101"/>
      <c r="R117" s="126"/>
      <c r="S117" s="101"/>
      <c r="T117" s="101"/>
      <c r="U117" s="39"/>
      <c r="V117" s="37"/>
      <c r="W117" s="91" t="str">
        <f t="shared" si="45"/>
        <v>Budget</v>
      </c>
      <c r="X117" s="2523" t="e">
        <f ca="1">_PL!X117</f>
        <v>#NAME?</v>
      </c>
      <c r="Y117" s="2371"/>
      <c r="Z117" s="198" t="str" cm="1">
        <f t="array" ref="Z117">IFBLANK(Z61,"")</f>
        <v/>
      </c>
      <c r="AA117" s="200" t="str" cm="1">
        <f t="array" aca="1" ref="AA117" ca="1">_xlfn.LET(
_xlpm._termname, $Y117,
_xlpm._icon, "Define",
_xlpm._location, _xlfn.XLOOKUP(_xlpm._termname, $Y$249:$Y$338,$Y$249:$Y$338),
_xlpm._hyperlink, HYPERLINK("#"&amp;CELL("address",_xlpm._location), _xlpm._icon),
IF(Y117="", "", _xlpm._hyperlink)
)</f>
        <v/>
      </c>
      <c r="AB117" s="2525" t="str">
        <f ca="1"/>
        <v/>
      </c>
      <c r="AC117" s="124" t="str" cm="1">
        <f t="array" aca="1" ref="AC117" ca="1">_xlfn.LET(
_xlpm._termname, $AB117,
_xlpm._iconname, "find",
_xlpm._icon, fx_getIcon(_xlpm._iconname),
_xlpm._location, _xlfn.XLOOKUP(LOWER(_xlpm._termname), LOWER(tbl_acctDef[Term]),tbl_acctDef[Term]),
_xlpm._hyperlink, HYPERLINK("#"&amp;CELL("address",_xlpm._location), _xlpm._icon),
IFERROR(_xlpm._hyperlink,"")
)</f>
        <v/>
      </c>
      <c r="AD117" s="1661" t="str" cm="1">
        <f t="array" ref="AD117">IF($Y117="","",_xlfn.XLOOKUP($W117&amp;$Y117,$W$250:$W$338&amp;$Y$250:$Y$338,$AD$250:$BN$338))</f>
        <v/>
      </c>
      <c r="AE117" s="2534"/>
      <c r="AF117" s="2534"/>
      <c r="AG117" s="2534"/>
      <c r="AH117" s="2534"/>
      <c r="AI117" s="2534"/>
      <c r="AJ117" s="2534"/>
      <c r="AK117" s="2534"/>
      <c r="AL117" s="2534"/>
      <c r="AM117" s="2534"/>
      <c r="AN117" s="2534"/>
      <c r="AO117" s="2534"/>
      <c r="AP117" s="2534"/>
      <c r="AQ117" s="2534"/>
      <c r="AR117" s="2534"/>
      <c r="AS117" s="2534"/>
      <c r="AT117" s="2534"/>
      <c r="AU117" s="2534"/>
      <c r="AV117" s="2534"/>
      <c r="AW117" s="2534"/>
      <c r="AX117" s="2534"/>
      <c r="AY117" s="2534"/>
      <c r="AZ117" s="2534"/>
      <c r="BA117" s="2534"/>
      <c r="BB117" s="2534"/>
      <c r="BC117" s="2534"/>
      <c r="BD117" s="2534"/>
      <c r="BE117" s="2534"/>
      <c r="BF117" s="2534"/>
      <c r="BG117" s="2534"/>
      <c r="BH117" s="2534"/>
      <c r="BI117" s="2534"/>
      <c r="BJ117" s="2534"/>
      <c r="BK117" s="2534"/>
      <c r="BL117" s="2534"/>
      <c r="BM117" s="2534"/>
      <c r="BN117" s="2535"/>
      <c r="BO117" s="2536"/>
      <c r="BP117" s="2536"/>
      <c r="BQ117" s="2536"/>
      <c r="BR117" s="2536"/>
      <c r="BS117" s="2536"/>
      <c r="BT117" s="2536"/>
      <c r="BU117" s="2536"/>
      <c r="BV117" s="2536"/>
      <c r="BW117" s="2536"/>
      <c r="BX117" s="2536"/>
      <c r="BY117" s="2536"/>
      <c r="BZ117" s="2536"/>
      <c r="CA117" s="34"/>
      <c r="CC117" s="33"/>
      <c r="CD117" s="1772" t="str" cm="1">
        <f t="array" ref="CD117">_xlfn.LET( _xlpm.CheckBlank, SUM(PL!$AD117:$BN117) = 0, IF(_xlpm.CheckBlank, "", SUM(_xlfn._xlws.FILTER(PL!$AD117:$BN117,(YEAR(PL!$AD$12:$BN$12)=PL!CD$12)*(array_timeline&lt;=PL!CD$11)))))</f>
        <v/>
      </c>
      <c r="CE117" s="1772" t="str" cm="1">
        <f t="array" ref="CE117">_xlfn.LET( _xlpm.CheckBlank, SUM(PL!$AD117:$BN117) = 0, IF(_xlpm.CheckBlank, "", SUM(_xlfn._xlws.FILTER(PL!$AD117:$BN117,(YEAR(PL!$AD$12:$BN$12)=PL!CE$12)*(array_timeline&lt;=PL!CE$11)))))</f>
        <v/>
      </c>
      <c r="CF117" s="3"/>
      <c r="CG117" s="1461" t="str" cm="1">
        <f t="array" ref="CG117">_xlfn.LET( _xlpm.CheckBlank, SUM(PL!$AD117:$BN117) =0, IF(_xlpm.CheckBlank, "", SUM(_xlfn._xlws.FILTER(PL!$AD117:$BN117,(YEAR(PL!$AD$12:$BN$12)=PL!CG$12)*(array_timeline&lt;=PL!CG$11)))))</f>
        <v/>
      </c>
      <c r="CH117" s="1461" t="str" cm="1">
        <f t="array" ref="CH117">_xlfn.LET( _xlpm.CheckBlank, SUM(PL!$AD117:$BN117) =0, IF(_xlpm.CheckBlank, "", SUM(_xlfn._xlws.FILTER(PL!$AD117:$BN117,(YEAR(PL!$AD$12:$BN$12)=PL!CH$12)*(array_timeline&lt;=PL!CH$11)))))</f>
        <v/>
      </c>
      <c r="CI117" s="3"/>
      <c r="CJ117" s="1461" t="str" cm="1">
        <f t="array" ref="CJ117">_xlfn.LET( _xlpm.CheckBlank, SUM(PL!$AD117:$BN117) = 0, IF(_xlpm.CheckBlank, "", SUM(_xlfn.TAKE(_xlfn.DROP(PL!$AD117:$BN117, ,-DATEDIFF(PL!CJ$11, val_asOfDate,"M")),1,-12))))</f>
        <v/>
      </c>
      <c r="CK117" s="1461" t="str" cm="1">
        <f t="array" ref="CK117">_xlfn.LET( _xlpm.CheckBlank, SUM(PL!$AD117:$BN117) = 0, IF(_xlpm.CheckBlank, "", SUM(_xlfn.TAKE(_xlfn.DROP(PL!$AD117:$BN117, ,-DATEDIFF(PL!CK$11, val_asOfDate,"M")),1,-12))))</f>
        <v/>
      </c>
      <c r="CL117" s="3"/>
      <c r="CM117" s="2357" t="str" cm="1">
        <f t="array" ref="CM117">IF($Y117="","",_xlfn.XLOOKUP($W117&amp;$Y117,$W$250:$W$338&amp;$Y$250:$Y$338,$CM$250:$CN$338))</f>
        <v/>
      </c>
      <c r="CN117" s="2357"/>
      <c r="CO117" s="3"/>
      <c r="CP117" s="2357" t="str" cm="1">
        <f t="array" ref="CP117">IF($Y117="","",_xlfn.XLOOKUP($W117&amp;$Y117,$W$250:$W$338&amp;$Y$250:$Y$338,$CP$250:$CQ$338))</f>
        <v/>
      </c>
      <c r="CQ117" s="2357"/>
      <c r="CR117" s="34"/>
      <c r="CS117" s="2056"/>
      <c r="CT117" s="2616"/>
      <c r="CU117" s="2616"/>
      <c r="CV117" s="2616"/>
      <c r="CW117" s="2616"/>
      <c r="CX117" s="2443"/>
      <c r="CY117" s="2444" t="str" cm="1">
        <f t="array" ref="CY117">IFERROR(IF(CM117*fxVal_normal=_PL!CM117,"",IF(OR($CM117="",$CM117=0, NOT(ISNUMBER($CM117)), ISERROR($CM117), $B117=""), "",
   IF($I117=1,
      IFBLANK(
         _xldudf_CX_PUSH($CM117*fxVal_normal, CX_ENTITY, $B117, $CM$11, $CM$14, $CM$19,),
         ""
      ),
      IF($I117=2,
         IFBLANK(
            _xldudf_CX_PUSH($CM117, CX_ENTITY, $B117, $CM$11, $CM$14, $CM$19,),
            ""
         ),
         IF($I117=3,
            "",
            IFBLANK(
               _xldudf_CX_PUSH($CM117, CX_ENTITY, $B117, $CM$11, $CM$14, $CM$19,),
               ""
            )
         )
      )
   )
)),"")</f>
        <v/>
      </c>
      <c r="CZ117" s="2444" t="str" cm="1">
        <f t="array" ref="CZ117">IFERROR(IF(CN117*fxVal_normal=_PL!CN117,"",IF(OR($CN117="",$CN117=0, NOT(ISNUMBER($CN117)), ISERROR($CN117), $B117=""), "",
   IF($I117=1,
      IFBLANK(
         _xldudf_CX_PUSH($CN117*fxVal_normal, CX_ENTITY, $B117, $CN$11, $CN$14, $CN$19,),
         ""
      ),
      IF($I117=2,
         IFBLANK(
            _xldudf_CX_PUSH($CN117, CX_ENTITY, $B117, $CN$11, $CN$14, $CN$19,),
            ""
         ),
         IF($I117=3,
            "",
            IFBLANK(
               _xldudf_CX_PUSH($CN117, CX_ENTITY, $B117, $CN$11, $CN$14, $CN$19,),
               ""
            )
         )
      )
   )
)),"")</f>
        <v/>
      </c>
      <c r="DA117" s="2444" t="str" cm="1">
        <f t="array" ref="DA117">IFERROR(IF(CP117*fxVal_normal=_PL!CP117,"",IF(OR($CP117="",$CP117=0, NOT(ISNUMBER($CP117)), ISERROR($CP117), $B117=""), "",
   IF($I117=1,
      IFBLANK(
         _xldudf_CX_PUSH($CP117*fxVal_normal, CX_ENTITY, $B117, $CP$11, $CP$14, $CP$19,),
         ""
      ),
      IF($I117=2,
         IFBLANK(
            _xldudf_CX_PUSH($CP117, CX_ENTITY, $B117, $CP$11, $CP$14, $CP$19,),
            ""
         ),
         IF($I117=3,
            "",
            IFBLANK(
               _xldudf_CX_PUSH($CP117, CX_ENTITY, $B117, $CP$11, $CP$14, $CP$19,),
               ""
            )
         )
      )
   )
)),"")</f>
        <v/>
      </c>
      <c r="DB117" s="2444" t="str" cm="1">
        <f t="array" ref="DB117">IFERROR(IF(CQ117*fxVal_normal=_PL!CQ117,"",IF(OR($CQ117="", $CQ117=0, NOT(ISNUMBER($CQ117)), ISERROR($CQ117), $B117=""), "",
   IF($I117=1,
      IFBLANK(
         _xldudf_CX_PUSH($CQ117*fxVal_normal, CX_ENTITY, $B117, $CQ$11, $CQ$14, $CQ$19,),
         ""
      ),
      IF($I117=2,
         IFBLANK(
            _xldudf_CX_PUSH($CQ117, CX_ENTITY, $B117, $CQ$11, $CQ$14, $CQ$19,),
            ""
         ),
         IF($I117=3,
            "",
            IFBLANK(
               _xldudf_CX_PUSH($CQ117, CX_ENTITY, $B117, $CQ$11, $CQ$14, $CQ$19,),
               ""
            )
         )
      )
   ))
),"")</f>
        <v/>
      </c>
      <c r="DC117" s="2443"/>
      <c r="DD117" s="2445" t="str" cm="1">
        <f t="array" aca="1" ref="DD117" ca="1">IFERROR(IF(AD117*fxVal_normal=_PL!AD117,"",IF(OR(AD117="", NOT(ISNUMBER(AD117)), ISERROR(AD117), $B117=""), "",
   IF($I117=1,
      IFBLANK(
         _xldudf_CX_PUSH(AD117*fxVal_normal, CX_ENTITY, $B117, AD$11, AD$14, AD$75,),
         ""
      ),
      IF($I117=2,
         IFBLANK(
            _xldudf_CX_PUSH(AD117, CX_ENTITY, $B117, AD$11, AD$14, AD$75,),
            ""
         ),
         IF($I117=3,
            "",
            IFBLANK(
               _xldudf_CX_PUSH(AD117, CX_ENTITY, $B117, AD$11, AD$14, AD$75,),
               ""
            )
         )
      )
   )
)),"")</f>
        <v/>
      </c>
      <c r="DE117" s="2445" t="str" cm="1">
        <f t="array" aca="1" ref="DE117" ca="1">IFERROR(IF(AE117*fxVal_normal=_PL!AE117,"",IF(OR(AE117="", NOT(ISNUMBER(AE117)), ISERROR(AE117), $B117=""), "",
   IF($I117=1,
      IFBLANK(
         _xldudf_CX_PUSH(AE117*fxVal_normal, CX_ENTITY, $B117, AE$11, AE$14, AE$75,),
         ""
      ),
      IF($I117=2,
         IFBLANK(
            _xldudf_CX_PUSH(AE117, CX_ENTITY, $B117, AE$11, AE$14, AE$75,),
            ""
         ),
         IF($I117=3,
            "",
            IFBLANK(
               _xldudf_CX_PUSH(AE117, CX_ENTITY, $B117, AE$11, AE$14, AE$75,),
               ""
            )
         )
      )
   )
)),"")</f>
        <v/>
      </c>
      <c r="DF117" s="2445" t="str" cm="1">
        <f t="array" aca="1" ref="DF117" ca="1">IFERROR(IF(AF117*fxVal_normal=_PL!AF117,"",IF(OR(AF117="", NOT(ISNUMBER(AF117)), ISERROR(AF117), $B117=""), "",
   IF($I117=1,
      IFBLANK(
         _xldudf_CX_PUSH(AF117*fxVal_normal, CX_ENTITY, $B117, AF$11, AF$14, AF$75,),
         ""
      ),
      IF($I117=2,
         IFBLANK(
            _xldudf_CX_PUSH(AF117, CX_ENTITY, $B117, AF$11, AF$14, AF$75,),
            ""
         ),
         IF($I117=3,
            "",
            IFBLANK(
               _xldudf_CX_PUSH(AF117, CX_ENTITY, $B117, AF$11, AF$14, AF$75,),
               ""
            )
         )
      )
   )
)),"")</f>
        <v/>
      </c>
      <c r="DG117" s="2445" t="str" cm="1">
        <f t="array" aca="1" ref="DG117" ca="1">IFERROR(IF(AG117*fxVal_normal=_PL!AG117,"",IF(OR(AG117="", NOT(ISNUMBER(AG117)), ISERROR(AG117), $B117=""), "",
   IF($I117=1,
      IFBLANK(
         _xldudf_CX_PUSH(AG117*fxVal_normal, CX_ENTITY, $B117, AG$11, AG$14, AG$75,),
         ""
      ),
      IF($I117=2,
         IFBLANK(
            _xldudf_CX_PUSH(AG117, CX_ENTITY, $B117, AG$11, AG$14, AG$75,),
            ""
         ),
         IF($I117=3,
            "",
            IFBLANK(
               _xldudf_CX_PUSH(AG117, CX_ENTITY, $B117, AG$11, AG$14, AG$75,),
               ""
            )
         )
      )
   )
)),"")</f>
        <v/>
      </c>
      <c r="DH117" s="2445" t="str" cm="1">
        <f t="array" aca="1" ref="DH117" ca="1">IFERROR(IF(AH117*fxVal_normal=_PL!AH117,"",IF(OR(AH117="", NOT(ISNUMBER(AH117)), ISERROR(AH117), $B117=""), "",
   IF($I117=1,
      IFBLANK(
         _xldudf_CX_PUSH(AH117*fxVal_normal, CX_ENTITY, $B117, AH$11, AH$14, AH$75,),
         ""
      ),
      IF($I117=2,
         IFBLANK(
            _xldudf_CX_PUSH(AH117, CX_ENTITY, $B117, AH$11, AH$14, AH$75,),
            ""
         ),
         IF($I117=3,
            "",
            IFBLANK(
               _xldudf_CX_PUSH(AH117, CX_ENTITY, $B117, AH$11, AH$14, AH$75,),
               ""
            )
         )
      )
   )
)),"")</f>
        <v/>
      </c>
      <c r="DI117" s="2445" t="str" cm="1">
        <f t="array" aca="1" ref="DI117" ca="1">IFERROR(IF(AI117*fxVal_normal=_PL!AI117,"",IF(OR(AI117="", NOT(ISNUMBER(AI117)), ISERROR(AI117), $B117=""), "",
   IF($I117=1,
      IFBLANK(
         _xldudf_CX_PUSH(AI117*fxVal_normal, CX_ENTITY, $B117, AI$11, AI$14, AI$75,),
         ""
      ),
      IF($I117=2,
         IFBLANK(
            _xldudf_CX_PUSH(AI117, CX_ENTITY, $B117, AI$11, AI$14, AI$75,),
            ""
         ),
         IF($I117=3,
            "",
            IFBLANK(
               _xldudf_CX_PUSH(AI117, CX_ENTITY, $B117, AI$11, AI$14, AI$75,),
               ""
            )
         )
      )
   )
)),"")</f>
        <v/>
      </c>
      <c r="DJ117" s="2445" t="str" cm="1">
        <f t="array" aca="1" ref="DJ117" ca="1">IFERROR(IF(AJ117*fxVal_normal=_PL!AJ117,"",IF(OR(AJ117="", NOT(ISNUMBER(AJ117)), ISERROR(AJ117), $B117=""), "",
   IF($I117=1,
      IFBLANK(
         _xldudf_CX_PUSH(AJ117*fxVal_normal, CX_ENTITY, $B117, AJ$11, AJ$14, AJ$75,),
         ""
      ),
      IF($I117=2,
         IFBLANK(
            _xldudf_CX_PUSH(AJ117, CX_ENTITY, $B117, AJ$11, AJ$14, AJ$75,),
            ""
         ),
         IF($I117=3,
            "",
            IFBLANK(
               _xldudf_CX_PUSH(AJ117, CX_ENTITY, $B117, AJ$11, AJ$14, AJ$75,),
               ""
            )
         )
      )
   )
)),"")</f>
        <v/>
      </c>
      <c r="DK117" s="2445" t="str" cm="1">
        <f t="array" aca="1" ref="DK117" ca="1">IFERROR(IF(AK117*fxVal_normal=_PL!AK117,"",IF(OR(AK117="", NOT(ISNUMBER(AK117)), ISERROR(AK117), $B117=""), "",
   IF($I117=1,
      IFBLANK(
         _xldudf_CX_PUSH(AK117*fxVal_normal, CX_ENTITY, $B117, AK$11, AK$14, AK$75,),
         ""
      ),
      IF($I117=2,
         IFBLANK(
            _xldudf_CX_PUSH(AK117, CX_ENTITY, $B117, AK$11, AK$14, AK$75,),
            ""
         ),
         IF($I117=3,
            "",
            IFBLANK(
               _xldudf_CX_PUSH(AK117, CX_ENTITY, $B117, AK$11, AK$14, AK$75,),
               ""
            )
         )
      )
   )
)),"")</f>
        <v/>
      </c>
      <c r="DL117" s="2445" t="str" cm="1">
        <f t="array" aca="1" ref="DL117" ca="1">IFERROR(IF(AL117*fxVal_normal=_PL!AL117,"",IF(OR(AL117="", NOT(ISNUMBER(AL117)), ISERROR(AL117), $B117=""), "",
   IF($I117=1,
      IFBLANK(
         _xldudf_CX_PUSH(AL117*fxVal_normal, CX_ENTITY, $B117, AL$11, AL$14, AL$75,),
         ""
      ),
      IF($I117=2,
         IFBLANK(
            _xldudf_CX_PUSH(AL117, CX_ENTITY, $B117, AL$11, AL$14, AL$75,),
            ""
         ),
         IF($I117=3,
            "",
            IFBLANK(
               _xldudf_CX_PUSH(AL117, CX_ENTITY, $B117, AL$11, AL$14, AL$75,),
               ""
            )
         )
      )
   )
)),"")</f>
        <v/>
      </c>
      <c r="DM117" s="2445" t="str" cm="1">
        <f t="array" aca="1" ref="DM117" ca="1">IFERROR(IF(AM117*fxVal_normal=_PL!AM117,"",IF(OR(AM117="", NOT(ISNUMBER(AM117)), ISERROR(AM117), $B117=""), "",
   IF($I117=1,
      IFBLANK(
         _xldudf_CX_PUSH(AM117*fxVal_normal, CX_ENTITY, $B117, AM$11, AM$14, AM$75,),
         ""
      ),
      IF($I117=2,
         IFBLANK(
            _xldudf_CX_PUSH(AM117, CX_ENTITY, $B117, AM$11, AM$14, AM$75,),
            ""
         ),
         IF($I117=3,
            "",
            IFBLANK(
               _xldudf_CX_PUSH(AM117, CX_ENTITY, $B117, AM$11, AM$14, AM$75,),
               ""
            )
         )
      )
   )
)),"")</f>
        <v/>
      </c>
      <c r="DN117" s="2445" t="str" cm="1">
        <f t="array" aca="1" ref="DN117" ca="1">IFERROR(IF(AN117*fxVal_normal=_PL!AN117,"",IF(OR(AN117="", NOT(ISNUMBER(AN117)), ISERROR(AN117), $B117=""), "",
   IF($I117=1,
      IFBLANK(
         _xldudf_CX_PUSH(AN117*fxVal_normal, CX_ENTITY, $B117, AN$11, AN$14, AN$75,),
         ""
      ),
      IF($I117=2,
         IFBLANK(
            _xldudf_CX_PUSH(AN117, CX_ENTITY, $B117, AN$11, AN$14, AN$75,),
            ""
         ),
         IF($I117=3,
            "",
            IFBLANK(
               _xldudf_CX_PUSH(AN117, CX_ENTITY, $B117, AN$11, AN$14, AN$75,),
               ""
            )
         )
      )
   )
)),"")</f>
        <v/>
      </c>
      <c r="DO117" s="2445" t="str" cm="1">
        <f t="array" aca="1" ref="DO117" ca="1">IFERROR(IF(AO117*fxVal_normal=_PL!AO117,"",IF(OR(AO117="", NOT(ISNUMBER(AO117)), ISERROR(AO117), $B117=""), "",
   IF($I117=1,
      IFBLANK(
         _xldudf_CX_PUSH(AO117*fxVal_normal, CX_ENTITY, $B117, AO$11, AO$14, AO$75,),
         ""
      ),
      IF($I117=2,
         IFBLANK(
            _xldudf_CX_PUSH(AO117, CX_ENTITY, $B117, AO$11, AO$14, AO$75,),
            ""
         ),
         IF($I117=3,
            "",
            IFBLANK(
               _xldudf_CX_PUSH(AO117, CX_ENTITY, $B117, AO$11, AO$14, AO$75,),
               ""
            )
         )
      )
   )
)),"")</f>
        <v/>
      </c>
      <c r="DP117" s="2445" t="str" cm="1">
        <f t="array" aca="1" ref="DP117" ca="1">IFERROR(IF(AP117*fxVal_normal=_PL!AP117,"",IF(OR(AP117="", NOT(ISNUMBER(AP117)), ISERROR(AP117), $B117=""), "",
   IF($I117=1,
      IFBLANK(
         _xldudf_CX_PUSH(AP117*fxVal_normal, CX_ENTITY, $B117, AP$11, AP$14, AP$75,),
         ""
      ),
      IF($I117=2,
         IFBLANK(
            _xldudf_CX_PUSH(AP117, CX_ENTITY, $B117, AP$11, AP$14, AP$75,),
            ""
         ),
         IF($I117=3,
            "",
            IFBLANK(
               _xldudf_CX_PUSH(AP117, CX_ENTITY, $B117, AP$11, AP$14, AP$75,),
               ""
            )
         )
      )
   )
)),"")</f>
        <v/>
      </c>
      <c r="DQ117" s="2445" t="str" cm="1">
        <f t="array" aca="1" ref="DQ117" ca="1">IFERROR(IF(AQ117*fxVal_normal=_PL!AQ117,"",IF(OR(AQ117="", NOT(ISNUMBER(AQ117)), ISERROR(AQ117), $B117=""), "",
   IF($I117=1,
      IFBLANK(
         _xldudf_CX_PUSH(AQ117*fxVal_normal, CX_ENTITY, $B117, AQ$11, AQ$14, AQ$75,),
         ""
      ),
      IF($I117=2,
         IFBLANK(
            _xldudf_CX_PUSH(AQ117, CX_ENTITY, $B117, AQ$11, AQ$14, AQ$75,),
            ""
         ),
         IF($I117=3,
            "",
            IFBLANK(
               _xldudf_CX_PUSH(AQ117, CX_ENTITY, $B117, AQ$11, AQ$14, AQ$75,),
               ""
            )
         )
      )
   )
)),"")</f>
        <v/>
      </c>
      <c r="DR117" s="2445" t="str" cm="1">
        <f t="array" aca="1" ref="DR117" ca="1">IFERROR(IF(AR117*fxVal_normal=_PL!AR117,"",IF(OR(AR117="", NOT(ISNUMBER(AR117)), ISERROR(AR117), $B117=""), "",
   IF($I117=1,
      IFBLANK(
         _xldudf_CX_PUSH(AR117*fxVal_normal, CX_ENTITY, $B117, AR$11, AR$14, AR$75,),
         ""
      ),
      IF($I117=2,
         IFBLANK(
            _xldudf_CX_PUSH(AR117, CX_ENTITY, $B117, AR$11, AR$14, AR$75,),
            ""
         ),
         IF($I117=3,
            "",
            IFBLANK(
               _xldudf_CX_PUSH(AR117, CX_ENTITY, $B117, AR$11, AR$14, AR$75,),
               ""
            )
         )
      )
   )
)),"")</f>
        <v/>
      </c>
      <c r="DS117" s="2445" t="str" cm="1">
        <f t="array" aca="1" ref="DS117" ca="1">IFERROR(IF(AS117*fxVal_normal=_PL!AS117,"",IF(OR(AS117="", NOT(ISNUMBER(AS117)), ISERROR(AS117), $B117=""), "",
   IF($I117=1,
      IFBLANK(
         _xldudf_CX_PUSH(AS117*fxVal_normal, CX_ENTITY, $B117, AS$11, AS$14, AS$75,),
         ""
      ),
      IF($I117=2,
         IFBLANK(
            _xldudf_CX_PUSH(AS117, CX_ENTITY, $B117, AS$11, AS$14, AS$75,),
            ""
         ),
         IF($I117=3,
            "",
            IFBLANK(
               _xldudf_CX_PUSH(AS117, CX_ENTITY, $B117, AS$11, AS$14, AS$75,),
               ""
            )
         )
      )
   )
)),"")</f>
        <v/>
      </c>
      <c r="DT117" s="2445" t="str" cm="1">
        <f t="array" aca="1" ref="DT117" ca="1">IFERROR(IF(AT117*fxVal_normal=_PL!AT117,"",IF(OR(AT117="", NOT(ISNUMBER(AT117)), ISERROR(AT117), $B117=""), "",
   IF($I117=1,
      IFBLANK(
         _xldudf_CX_PUSH(AT117*fxVal_normal, CX_ENTITY, $B117, AT$11, AT$14, AT$75,),
         ""
      ),
      IF($I117=2,
         IFBLANK(
            _xldudf_CX_PUSH(AT117, CX_ENTITY, $B117, AT$11, AT$14, AT$75,),
            ""
         ),
         IF($I117=3,
            "",
            IFBLANK(
               _xldudf_CX_PUSH(AT117, CX_ENTITY, $B117, AT$11, AT$14, AT$75,),
               ""
            )
         )
      )
   )
)),"")</f>
        <v/>
      </c>
      <c r="DU117" s="2445" t="str" cm="1">
        <f t="array" aca="1" ref="DU117" ca="1">IFERROR(IF(AU117*fxVal_normal=_PL!AU117,"",IF(OR(AU117="", NOT(ISNUMBER(AU117)), ISERROR(AU117), $B117=""), "",
   IF($I117=1,
      IFBLANK(
         _xldudf_CX_PUSH(AU117*fxVal_normal, CX_ENTITY, $B117, AU$11, AU$14, AU$75,),
         ""
      ),
      IF($I117=2,
         IFBLANK(
            _xldudf_CX_PUSH(AU117, CX_ENTITY, $B117, AU$11, AU$14, AU$75,),
            ""
         ),
         IF($I117=3,
            "",
            IFBLANK(
               _xldudf_CX_PUSH(AU117, CX_ENTITY, $B117, AU$11, AU$14, AU$75,),
               ""
            )
         )
      )
   )
)),"")</f>
        <v/>
      </c>
      <c r="DV117" s="2445" t="str" cm="1">
        <f t="array" aca="1" ref="DV117" ca="1">IFERROR(IF(AV117*fxVal_normal=_PL!AV117,"",IF(OR(AV117="", NOT(ISNUMBER(AV117)), ISERROR(AV117), $B117=""), "",
   IF($I117=1,
      IFBLANK(
         _xldudf_CX_PUSH(AV117*fxVal_normal, CX_ENTITY, $B117, AV$11, AV$14, AV$75,),
         ""
      ),
      IF($I117=2,
         IFBLANK(
            _xldudf_CX_PUSH(AV117, CX_ENTITY, $B117, AV$11, AV$14, AV$75,),
            ""
         ),
         IF($I117=3,
            "",
            IFBLANK(
               _xldudf_CX_PUSH(AV117, CX_ENTITY, $B117, AV$11, AV$14, AV$75,),
               ""
            )
         )
      )
   )
)),"")</f>
        <v/>
      </c>
      <c r="DW117" s="2445" t="str" cm="1">
        <f t="array" aca="1" ref="DW117" ca="1">IFERROR(IF(AW117*fxVal_normal=_PL!AW117,"",IF(OR(AW117="", NOT(ISNUMBER(AW117)), ISERROR(AW117), $B117=""), "",
   IF($I117=1,
      IFBLANK(
         _xldudf_CX_PUSH(AW117*fxVal_normal, CX_ENTITY, $B117, AW$11, AW$14, AW$75,),
         ""
      ),
      IF($I117=2,
         IFBLANK(
            _xldudf_CX_PUSH(AW117, CX_ENTITY, $B117, AW$11, AW$14, AW$75,),
            ""
         ),
         IF($I117=3,
            "",
            IFBLANK(
               _xldudf_CX_PUSH(AW117, CX_ENTITY, $B117, AW$11, AW$14, AW$75,),
               ""
            )
         )
      )
   )
)),"")</f>
        <v/>
      </c>
      <c r="DX117" s="2445" t="str" cm="1">
        <f t="array" aca="1" ref="DX117" ca="1">IFERROR(IF(AX117*fxVal_normal=_PL!AX117,"",IF(OR(AX117="", NOT(ISNUMBER(AX117)), ISERROR(AX117), $B117=""), "",
   IF($I117=1,
      IFBLANK(
         _xldudf_CX_PUSH(AX117*fxVal_normal, CX_ENTITY, $B117, AX$11, AX$14, AX$75,),
         ""
      ),
      IF($I117=2,
         IFBLANK(
            _xldudf_CX_PUSH(AX117, CX_ENTITY, $B117, AX$11, AX$14, AX$75,),
            ""
         ),
         IF($I117=3,
            "",
            IFBLANK(
               _xldudf_CX_PUSH(AX117, CX_ENTITY, $B117, AX$11, AX$14, AX$75,),
               ""
            )
         )
      )
   )
)),"")</f>
        <v/>
      </c>
      <c r="DY117" s="2445" t="str" cm="1">
        <f t="array" aca="1" ref="DY117" ca="1">IFERROR(IF(AY117*fxVal_normal=_PL!AY117,"",IF(OR(AY117="", NOT(ISNUMBER(AY117)), ISERROR(AY117), $B117=""), "",
   IF($I117=1,
      IFBLANK(
         _xldudf_CX_PUSH(AY117*fxVal_normal, CX_ENTITY, $B117, AY$11, AY$14, AY$75,),
         ""
      ),
      IF($I117=2,
         IFBLANK(
            _xldudf_CX_PUSH(AY117, CX_ENTITY, $B117, AY$11, AY$14, AY$75,),
            ""
         ),
         IF($I117=3,
            "",
            IFBLANK(
               _xldudf_CX_PUSH(AY117, CX_ENTITY, $B117, AY$11, AY$14, AY$75,),
               ""
            )
         )
      )
   )
)),"")</f>
        <v/>
      </c>
      <c r="DZ117" s="2445" t="str" cm="1">
        <f t="array" aca="1" ref="DZ117" ca="1">IFERROR(IF(AZ117*fxVal_normal=_PL!AZ117,"",IF(OR(AZ117="", NOT(ISNUMBER(AZ117)), ISERROR(AZ117), $B117=""), "",
   IF($I117=1,
      IFBLANK(
         _xldudf_CX_PUSH(AZ117*fxVal_normal, CX_ENTITY, $B117, AZ$11, AZ$14, AZ$75,),
         ""
      ),
      IF($I117=2,
         IFBLANK(
            _xldudf_CX_PUSH(AZ117, CX_ENTITY, $B117, AZ$11, AZ$14, AZ$75,),
            ""
         ),
         IF($I117=3,
            "",
            IFBLANK(
               _xldudf_CX_PUSH(AZ117, CX_ENTITY, $B117, AZ$11, AZ$14, AZ$75,),
               ""
            )
         )
      )
   )
)),"")</f>
        <v/>
      </c>
      <c r="EA117" s="2445" t="str" cm="1">
        <f t="array" aca="1" ref="EA117" ca="1">IFERROR(IF(BA117*fxVal_normal=_PL!BA117,"",IF(OR(BA117="", NOT(ISNUMBER(BA117)), ISERROR(BA117), $B117=""), "",
   IF($I117=1,
      IFBLANK(
         _xldudf_CX_PUSH(BA117*fxVal_normal, CX_ENTITY, $B117, BA$11, BA$14, BA$75,),
         ""
      ),
      IF($I117=2,
         IFBLANK(
            _xldudf_CX_PUSH(BA117, CX_ENTITY, $B117, BA$11, BA$14, BA$75,),
            ""
         ),
         IF($I117=3,
            "",
            IFBLANK(
               _xldudf_CX_PUSH(BA117, CX_ENTITY, $B117, BA$11, BA$14, BA$75,),
               ""
            )
         )
      )
   )
)),"")</f>
        <v/>
      </c>
      <c r="EB117" s="2445" t="str" cm="1">
        <f t="array" aca="1" ref="EB117" ca="1">IFERROR(IF(BB117*fxVal_normal=_PL!BB117,"",IF(OR(BB117="", NOT(ISNUMBER(BB117)), ISERROR(BB117), $B117=""), "",
   IF($I117=1,
      IFBLANK(
         _xldudf_CX_PUSH(BB117*fxVal_normal, CX_ENTITY, $B117, BB$11, BB$14, BB$75,),
         ""
      ),
      IF($I117=2,
         IFBLANK(
            _xldudf_CX_PUSH(BB117, CX_ENTITY, $B117, BB$11, BB$14, BB$75,),
            ""
         ),
         IF($I117=3,
            "",
            IFBLANK(
               _xldudf_CX_PUSH(BB117, CX_ENTITY, $B117, BB$11, BB$14, BB$75,),
               ""
            )
         )
      )
   )
)),"")</f>
        <v/>
      </c>
      <c r="EC117" s="2445" t="str" cm="1">
        <f t="array" aca="1" ref="EC117" ca="1">IFERROR(IF(BC117*fxVal_normal=_PL!BC117,"",IF(OR(BC117="", NOT(ISNUMBER(BC117)), ISERROR(BC117), $B117=""), "",
   IF($I117=1,
      IFBLANK(
         _xldudf_CX_PUSH(BC117*fxVal_normal, CX_ENTITY, $B117, BC$11, BC$14, BC$75,),
         ""
      ),
      IF($I117=2,
         IFBLANK(
            _xldudf_CX_PUSH(BC117, CX_ENTITY, $B117, BC$11, BC$14, BC$75,),
            ""
         ),
         IF($I117=3,
            "",
            IFBLANK(
               _xldudf_CX_PUSH(BC117, CX_ENTITY, $B117, BC$11, BC$14, BC$75,),
               ""
            )
         )
      )
   )
)),"")</f>
        <v/>
      </c>
      <c r="ED117" s="2445" t="str" cm="1">
        <f t="array" aca="1" ref="ED117" ca="1">IFERROR(IF(BD117*fxVal_normal=_PL!BD117,"",IF(OR(BD117="", NOT(ISNUMBER(BD117)), ISERROR(BD117), $B117=""), "",
   IF($I117=1,
      IFBLANK(
         _xldudf_CX_PUSH(BD117*fxVal_normal, CX_ENTITY, $B117, BD$11, BD$14, BD$75,),
         ""
      ),
      IF($I117=2,
         IFBLANK(
            _xldudf_CX_PUSH(BD117, CX_ENTITY, $B117, BD$11, BD$14, BD$75,),
            ""
         ),
         IF($I117=3,
            "",
            IFBLANK(
               _xldudf_CX_PUSH(BD117, CX_ENTITY, $B117, BD$11, BD$14, BD$75,),
               ""
            )
         )
      )
   )
)),"")</f>
        <v/>
      </c>
      <c r="EE117" s="2445" t="str" cm="1">
        <f t="array" aca="1" ref="EE117" ca="1">IFERROR(IF(BE117*fxVal_normal=_PL!BE117,"",IF(OR(BE117="", NOT(ISNUMBER(BE117)), ISERROR(BE117), $B117=""), "",
   IF($I117=1,
      IFBLANK(
         _xldudf_CX_PUSH(BE117*fxVal_normal, CX_ENTITY, $B117, BE$11, BE$14, BE$75,),
         ""
      ),
      IF($I117=2,
         IFBLANK(
            _xldudf_CX_PUSH(BE117, CX_ENTITY, $B117, BE$11, BE$14, BE$75,),
            ""
         ),
         IF($I117=3,
            "",
            IFBLANK(
               _xldudf_CX_PUSH(BE117, CX_ENTITY, $B117, BE$11, BE$14, BE$75,),
               ""
            )
         )
      )
   )
)),"")</f>
        <v/>
      </c>
      <c r="EF117" s="2445" t="str" cm="1">
        <f t="array" aca="1" ref="EF117" ca="1">IFERROR(IF(BF117*fxVal_normal=_PL!BF117,"",IF(OR(BF117="", NOT(ISNUMBER(BF117)), ISERROR(BF117), $B117=""), "",
   IF($I117=1,
      IFBLANK(
         _xldudf_CX_PUSH(BF117*fxVal_normal, CX_ENTITY, $B117, BF$11, BF$14, BF$75,),
         ""
      ),
      IF($I117=2,
         IFBLANK(
            _xldudf_CX_PUSH(BF117, CX_ENTITY, $B117, BF$11, BF$14, BF$75,),
            ""
         ),
         IF($I117=3,
            "",
            IFBLANK(
               _xldudf_CX_PUSH(BF117, CX_ENTITY, $B117, BF$11, BF$14, BF$75,),
               ""
            )
         )
      )
   )
)),"")</f>
        <v/>
      </c>
      <c r="EG117" s="2445" t="str" cm="1">
        <f t="array" aca="1" ref="EG117" ca="1">IFERROR(IF(BG117*fxVal_normal=_PL!BG117,"",IF(OR(BG117="", NOT(ISNUMBER(BG117)), ISERROR(BG117), $B117=""), "",
   IF($I117=1,
      IFBLANK(
         _xldudf_CX_PUSH(BG117*fxVal_normal, CX_ENTITY, $B117, BG$11, BG$14, BG$75,),
         ""
      ),
      IF($I117=2,
         IFBLANK(
            _xldudf_CX_PUSH(BG117, CX_ENTITY, $B117, BG$11, BG$14, BG$75,),
            ""
         ),
         IF($I117=3,
            "",
            IFBLANK(
               _xldudf_CX_PUSH(BG117, CX_ENTITY, $B117, BG$11, BG$14, BG$75,),
               ""
            )
         )
      )
   )
)),"")</f>
        <v/>
      </c>
      <c r="EH117" s="2445" t="str" cm="1">
        <f t="array" aca="1" ref="EH117" ca="1">IFERROR(IF(BH117*fxVal_normal=_PL!BH117,"",IF(OR(BH117="", NOT(ISNUMBER(BH117)), ISERROR(BH117), $B117=""), "",
   IF($I117=1,
      IFBLANK(
         _xldudf_CX_PUSH(BH117*fxVal_normal, CX_ENTITY, $B117, BH$11, BH$14, BH$75,),
         ""
      ),
      IF($I117=2,
         IFBLANK(
            _xldudf_CX_PUSH(BH117, CX_ENTITY, $B117, BH$11, BH$14, BH$75,),
            ""
         ),
         IF($I117=3,
            "",
            IFBLANK(
               _xldudf_CX_PUSH(BH117, CX_ENTITY, $B117, BH$11, BH$14, BH$75,),
               ""
            )
         )
      )
   )
)),"")</f>
        <v/>
      </c>
      <c r="EI117" s="2445" t="str" cm="1">
        <f t="array" aca="1" ref="EI117" ca="1">IFERROR(IF(BI117*fxVal_normal=_PL!BI117,"",IF(OR(BI117="", NOT(ISNUMBER(BI117)), ISERROR(BI117), $B117=""), "",
   IF($I117=1,
      IFBLANK(
         _xldudf_CX_PUSH(BI117*fxVal_normal, CX_ENTITY, $B117, BI$11, BI$14, BI$75,),
         ""
      ),
      IF($I117=2,
         IFBLANK(
            _xldudf_CX_PUSH(BI117, CX_ENTITY, $B117, BI$11, BI$14, BI$75,),
            ""
         ),
         IF($I117=3,
            "",
            IFBLANK(
               _xldudf_CX_PUSH(BI117, CX_ENTITY, $B117, BI$11, BI$14, BI$75,),
               ""
            )
         )
      )
   )
)),"")</f>
        <v/>
      </c>
      <c r="EJ117" s="2445" t="str" cm="1">
        <f t="array" aca="1" ref="EJ117" ca="1">IFERROR(IF(BJ117*fxVal_normal=_PL!BJ117,"",IF(OR(BJ117="", NOT(ISNUMBER(BJ117)), ISERROR(BJ117), $B117=""), "",
   IF($I117=1,
      IFBLANK(
         _xldudf_CX_PUSH(BJ117*fxVal_normal, CX_ENTITY, $B117, BJ$11, BJ$14, BJ$75,),
         ""
      ),
      IF($I117=2,
         IFBLANK(
            _xldudf_CX_PUSH(BJ117, CX_ENTITY, $B117, BJ$11, BJ$14, BJ$75,),
            ""
         ),
         IF($I117=3,
            "",
            IFBLANK(
               _xldudf_CX_PUSH(BJ117, CX_ENTITY, $B117, BJ$11, BJ$14, BJ$75,),
               ""
            )
         )
      )
   )
)),"")</f>
        <v/>
      </c>
      <c r="EK117" s="2445" t="str" cm="1">
        <f t="array" aca="1" ref="EK117" ca="1">IFERROR(IF(BK117*fxVal_normal=_PL!BK117,"",IF(OR(BK117="", NOT(ISNUMBER(BK117)), ISERROR(BK117), $B117=""), "",
   IF($I117=1,
      IFBLANK(
         _xldudf_CX_PUSH(BK117*fxVal_normal, CX_ENTITY, $B117, BK$11, BK$14, BK$75,),
         ""
      ),
      IF($I117=2,
         IFBLANK(
            _xldudf_CX_PUSH(BK117, CX_ENTITY, $B117, BK$11, BK$14, BK$75,),
            ""
         ),
         IF($I117=3,
            "",
            IFBLANK(
               _xldudf_CX_PUSH(BK117, CX_ENTITY, $B117, BK$11, BK$14, BK$75,),
               ""
            )
         )
      )
   )
)),"")</f>
        <v/>
      </c>
      <c r="EL117" s="2445" t="str" cm="1">
        <f t="array" aca="1" ref="EL117" ca="1">IFERROR(IF(BL117*fxVal_normal=_PL!BL117,"",IF(OR(BL117="", NOT(ISNUMBER(BL117)), ISERROR(BL117), $B117=""), "",
   IF($I117=1,
      IFBLANK(
         _xldudf_CX_PUSH(BL117*fxVal_normal, CX_ENTITY, $B117, BL$11, BL$14, BL$75,),
         ""
      ),
      IF($I117=2,
         IFBLANK(
            _xldudf_CX_PUSH(BL117, CX_ENTITY, $B117, BL$11, BL$14, BL$75,),
            ""
         ),
         IF($I117=3,
            "",
            IFBLANK(
               _xldudf_CX_PUSH(BL117, CX_ENTITY, $B117, BL$11, BL$14, BL$75,),
               ""
            )
         )
      )
   )
)),"")</f>
        <v/>
      </c>
      <c r="EM117" s="2445" t="str" cm="1">
        <f t="array" aca="1" ref="EM117" ca="1">IFERROR(IF(BM117*fxVal_normal=_PL!BM117,"",IF(OR(BM117="", NOT(ISNUMBER(BM117)), ISERROR(BM117), $B117=""), "",
   IF($I117=1,
      IFBLANK(
         _xldudf_CX_PUSH(BM117*fxVal_normal, CX_ENTITY, $B117, BM$11, BM$14, BM$75,),
         ""
      ),
      IF($I117=2,
         IFBLANK(
            _xldudf_CX_PUSH(BM117, CX_ENTITY, $B117, BM$11, BM$14, BM$75,),
            ""
         ),
         IF($I117=3,
            "",
            IFBLANK(
               _xldudf_CX_PUSH(BM117, CX_ENTITY, $B117, BM$11, BM$14, BM$75,),
               ""
            )
         )
      )
   )
)),"")</f>
        <v/>
      </c>
      <c r="EN117" s="2445" t="str" cm="1">
        <f t="array" aca="1" ref="EN117" ca="1">IFERROR(IF(BN117*fxVal_normal=_PL!BN117,"",IF(OR(BN117="", NOT(ISNUMBER(BN117)), ISERROR(BN117), $B117=""), "",
   IF($I117=1,
      IFBLANK(
         _xldudf_CX_PUSH(BN117*fxVal_normal, CX_ENTITY, $B117, BN$11, BN$14, BN$75,),
         ""
      ),
      IF($I117=2,
         IFBLANK(
            _xldudf_CX_PUSH(BN117, CX_ENTITY, $B117, BN$11, BN$14, BN$75,),
            ""
         ),
         IF($I117=3,
            "",
            IFBLANK(
               _xldudf_CX_PUSH(BN117, CX_ENTITY, $B117, BN$11, BN$14, BN$75,),
               ""
            )
         )
      )
   )
)),"")</f>
        <v/>
      </c>
    </row>
    <row r="118" spans="1:149" ht="21" customHeight="1">
      <c r="A118" s="1626" t="s">
        <v>22</v>
      </c>
      <c r="B118" s="2537" t="str">
        <f>_xlfn.LET(
_xlpm.IsNotAttrDynamic, D118="",
_xlpm.Attr,_PL!F118,
_xlpm.NotInUse,Y118=D118,
_xlpm.RESULT, IF(_xlpm.IsNotAttrDynamic, _xlpm.Attr, IF( _xlpm.NotInUse, "", Y118)
),IF(_xlpm.RESULT ="", "", _xlpm.RESULT))</f>
        <v>Custom Metric Amount 6 [Calculated]</v>
      </c>
      <c r="C118" s="2537" t="str" cm="1">
        <f t="array" ref="C118">IFBLANK(_PL!C118,"")</f>
        <v>Custom Metric - Label 6 [Calculated]</v>
      </c>
      <c r="D118" s="1548"/>
      <c r="E118" s="2440" cm="1">
        <f t="array" aca="1" ref="E118:G11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)($AD118:$CQ118, Z118)</f>
        <v>0</v>
      </c>
      <c r="F118" s="578">
        <f ca="1"/>
        <v>0</v>
      </c>
      <c r="G118" s="578" t="str">
        <f ca="1"/>
        <v/>
      </c>
      <c r="H118" s="401">
        <v>1</v>
      </c>
      <c r="I118" s="401">
        <v>1</v>
      </c>
      <c r="J118" s="401" t="str" cm="1">
        <f t="array" ref="J118">IFBLANK( Z118,"")</f>
        <v/>
      </c>
      <c r="K118" s="578" t="str">
        <f t="shared" ca="1" si="44"/>
        <v>No</v>
      </c>
      <c r="L118" s="37"/>
      <c r="N118" s="158"/>
      <c r="O118" s="101"/>
      <c r="P118" s="52"/>
      <c r="Q118" s="101"/>
      <c r="R118" s="126"/>
      <c r="S118" s="101"/>
      <c r="T118" s="101"/>
      <c r="U118" s="39"/>
      <c r="V118" s="37"/>
      <c r="W118" s="91" t="str">
        <f t="shared" si="45"/>
        <v>Budget</v>
      </c>
      <c r="X118" s="2523" t="e">
        <f ca="1">_PL!X118</f>
        <v>#NAME?</v>
      </c>
      <c r="Y118" s="2371"/>
      <c r="Z118" s="198" t="str" cm="1">
        <f t="array" ref="Z118">IFBLANK(Z62,"")</f>
        <v/>
      </c>
      <c r="AA118" s="200" t="str" cm="1">
        <f t="array" aca="1" ref="AA118" ca="1">_xlfn.LET(
_xlpm._termname, $Y118,
_xlpm._icon, "Define",
_xlpm._location, _xlfn.XLOOKUP(_xlpm._termname, $Y$249:$Y$338,$Y$249:$Y$338),
_xlpm._hyperlink, HYPERLINK("#"&amp;CELL("address",_xlpm._location), _xlpm._icon),
IF(Y118="", "", _xlpm._hyperlink)
)</f>
        <v/>
      </c>
      <c r="AB118" s="2525" t="str">
        <f ca="1"/>
        <v/>
      </c>
      <c r="AC118" s="124" t="str" cm="1">
        <f t="array" aca="1" ref="AC118" ca="1">_xlfn.LET(
_xlpm._termname, $AB118,
_xlpm._iconname, "find",
_xlpm._icon, fx_getIcon(_xlpm._iconname),
_xlpm._location, _xlfn.XLOOKUP(LOWER(_xlpm._termname), LOWER(tbl_acctDef[Term]),tbl_acctDef[Term]),
_xlpm._hyperlink, HYPERLINK("#"&amp;CELL("address",_xlpm._location), _xlpm._icon),
IFERROR(_xlpm._hyperlink,"")
)</f>
        <v/>
      </c>
      <c r="AD118" s="1661" t="str" cm="1">
        <f t="array" ref="AD118">IF($Y118="","",_xlfn.XLOOKUP($W118&amp;$Y118,$W$250:$W$338&amp;$Y$250:$Y$338,$AD$250:$BN$338))</f>
        <v/>
      </c>
      <c r="AE118" s="2534"/>
      <c r="AF118" s="2534"/>
      <c r="AG118" s="2534"/>
      <c r="AH118" s="2534"/>
      <c r="AI118" s="2534"/>
      <c r="AJ118" s="2534"/>
      <c r="AK118" s="2534"/>
      <c r="AL118" s="2534"/>
      <c r="AM118" s="2534"/>
      <c r="AN118" s="2534"/>
      <c r="AO118" s="2534"/>
      <c r="AP118" s="2534"/>
      <c r="AQ118" s="2534"/>
      <c r="AR118" s="2534"/>
      <c r="AS118" s="2534"/>
      <c r="AT118" s="2534"/>
      <c r="AU118" s="2534"/>
      <c r="AV118" s="2534"/>
      <c r="AW118" s="2534"/>
      <c r="AX118" s="2534"/>
      <c r="AY118" s="2534"/>
      <c r="AZ118" s="2534"/>
      <c r="BA118" s="2534"/>
      <c r="BB118" s="2534"/>
      <c r="BC118" s="2534"/>
      <c r="BD118" s="2534"/>
      <c r="BE118" s="2534"/>
      <c r="BF118" s="2534"/>
      <c r="BG118" s="2534"/>
      <c r="BH118" s="2534"/>
      <c r="BI118" s="2534"/>
      <c r="BJ118" s="2534"/>
      <c r="BK118" s="2534"/>
      <c r="BL118" s="2534"/>
      <c r="BM118" s="2534"/>
      <c r="BN118" s="2538"/>
      <c r="BO118" s="2536"/>
      <c r="BP118" s="2536"/>
      <c r="BQ118" s="2536"/>
      <c r="BR118" s="2536"/>
      <c r="BS118" s="2536"/>
      <c r="BT118" s="2536"/>
      <c r="BU118" s="2536"/>
      <c r="BV118" s="2536"/>
      <c r="BW118" s="2536"/>
      <c r="BX118" s="2536"/>
      <c r="BY118" s="2536"/>
      <c r="BZ118" s="2536"/>
      <c r="CA118" s="34"/>
      <c r="CC118" s="33"/>
      <c r="CD118" s="1772" t="str" cm="1">
        <f t="array" ref="CD118">_xlfn.LET( _xlpm.CheckBlank, SUM(PL!$AD118:$BN118) = 0, IF(_xlpm.CheckBlank, "", SUM(_xlfn._xlws.FILTER(PL!$AD118:$BN118,(YEAR(PL!$AD$12:$BN$12)=PL!CD$12)*(array_timeline&lt;=PL!CD$11)))))</f>
        <v/>
      </c>
      <c r="CE118" s="1772" t="str" cm="1">
        <f t="array" ref="CE118">_xlfn.LET( _xlpm.CheckBlank, SUM(PL!$AD118:$BN118) = 0, IF(_xlpm.CheckBlank, "", SUM(_xlfn._xlws.FILTER(PL!$AD118:$BN118,(YEAR(PL!$AD$12:$BN$12)=PL!CE$12)*(array_timeline&lt;=PL!CE$11)))))</f>
        <v/>
      </c>
      <c r="CF118" s="3"/>
      <c r="CG118" s="1461" t="str" cm="1">
        <f t="array" ref="CG118">_xlfn.LET( _xlpm.CheckBlank, SUM(PL!$AD118:$BN118) =0, IF(_xlpm.CheckBlank, "", SUM(_xlfn._xlws.FILTER(PL!$AD118:$BN118,(YEAR(PL!$AD$12:$BN$12)=PL!CG$12)*(array_timeline&lt;=PL!CG$11)))))</f>
        <v/>
      </c>
      <c r="CH118" s="1461" t="str" cm="1">
        <f t="array" ref="CH118">_xlfn.LET( _xlpm.CheckBlank, SUM(PL!$AD118:$BN118) =0, IF(_xlpm.CheckBlank, "", SUM(_xlfn._xlws.FILTER(PL!$AD118:$BN118,(YEAR(PL!$AD$12:$BN$12)=PL!CH$12)*(array_timeline&lt;=PL!CH$11)))))</f>
        <v/>
      </c>
      <c r="CI118" s="3"/>
      <c r="CJ118" s="1461" t="str" cm="1">
        <f t="array" ref="CJ118">_xlfn.LET( _xlpm.CheckBlank, SUM(PL!$AD118:$BN118) = 0, IF(_xlpm.CheckBlank, "", SUM(_xlfn.TAKE(_xlfn.DROP(PL!$AD118:$BN118, ,-DATEDIFF(PL!CJ$11, val_asOfDate,"M")),1,-12))))</f>
        <v/>
      </c>
      <c r="CK118" s="1461" t="str" cm="1">
        <f t="array" ref="CK118">_xlfn.LET( _xlpm.CheckBlank, SUM(PL!$AD118:$BN118) = 0, IF(_xlpm.CheckBlank, "", SUM(_xlfn.TAKE(_xlfn.DROP(PL!$AD118:$BN118, ,-DATEDIFF(PL!CK$11, val_asOfDate,"M")),1,-12))))</f>
        <v/>
      </c>
      <c r="CL118" s="3"/>
      <c r="CM118" s="2357" t="str" cm="1">
        <f t="array" ref="CM118">IF($Y118="","",_xlfn.XLOOKUP($W118&amp;$Y118,$W$250:$W$338&amp;$Y$250:$Y$338,$CM$250:$CN$338))</f>
        <v/>
      </c>
      <c r="CN118" s="2357"/>
      <c r="CO118" s="3"/>
      <c r="CP118" s="2357" t="str" cm="1">
        <f t="array" ref="CP118">IF($Y118="","",_xlfn.XLOOKUP($W118&amp;$Y118,$W$250:$W$338&amp;$Y$250:$Y$338,$CP$250:$CQ$338))</f>
        <v/>
      </c>
      <c r="CQ118" s="2357"/>
      <c r="CR118" s="34"/>
      <c r="CS118" s="2056"/>
      <c r="CT118" s="2616"/>
      <c r="CU118" s="2616"/>
      <c r="CV118" s="2616"/>
      <c r="CW118" s="2616"/>
      <c r="CX118" s="2443"/>
      <c r="CY118" s="2444" t="str" cm="1">
        <f t="array" ref="CY118">IFERROR(IF(CM118*fxVal_normal=_PL!CM118,"",IF(OR($CM118="",$CM118=0, NOT(ISNUMBER($CM118)), ISERROR($CM118), $B118=""), "",
   IF($I118=1,
      IFBLANK(
         _xldudf_CX_PUSH($CM118*fxVal_normal, CX_ENTITY, $B118, $CM$11, $CM$14, $CM$19,),
         ""
      ),
      IF($I118=2,
         IFBLANK(
            _xldudf_CX_PUSH($CM118, CX_ENTITY, $B118, $CM$11, $CM$14, $CM$19,),
            ""
         ),
         IF($I118=3,
            "",
            IFBLANK(
               _xldudf_CX_PUSH($CM118, CX_ENTITY, $B118, $CM$11, $CM$14, $CM$19,),
               ""
            )
         )
      )
   )
)),"")</f>
        <v/>
      </c>
      <c r="CZ118" s="2444" t="str" cm="1">
        <f t="array" ref="CZ118">IFERROR(IF(CN118*fxVal_normal=_PL!CN118,"",IF(OR($CN118="",$CN118=0, NOT(ISNUMBER($CN118)), ISERROR($CN118), $B118=""), "",
   IF($I118=1,
      IFBLANK(
         _xldudf_CX_PUSH($CN118*fxVal_normal, CX_ENTITY, $B118, $CN$11, $CN$14, $CN$19,),
         ""
      ),
      IF($I118=2,
         IFBLANK(
            _xldudf_CX_PUSH($CN118, CX_ENTITY, $B118, $CN$11, $CN$14, $CN$19,),
            ""
         ),
         IF($I118=3,
            "",
            IFBLANK(
               _xldudf_CX_PUSH($CN118, CX_ENTITY, $B118, $CN$11, $CN$14, $CN$19,),
               ""
            )
         )
      )
   )
)),"")</f>
        <v/>
      </c>
      <c r="DA118" s="2444" t="str" cm="1">
        <f t="array" ref="DA118">IFERROR(IF(CP118*fxVal_normal=_PL!CP118,"",IF(OR($CP118="",$CP118=0, NOT(ISNUMBER($CP118)), ISERROR($CP118), $B118=""), "",
   IF($I118=1,
      IFBLANK(
         _xldudf_CX_PUSH($CP118*fxVal_normal, CX_ENTITY, $B118, $CP$11, $CP$14, $CP$19,),
         ""
      ),
      IF($I118=2,
         IFBLANK(
            _xldudf_CX_PUSH($CP118, CX_ENTITY, $B118, $CP$11, $CP$14, $CP$19,),
            ""
         ),
         IF($I118=3,
            "",
            IFBLANK(
               _xldudf_CX_PUSH($CP118, CX_ENTITY, $B118, $CP$11, $CP$14, $CP$19,),
               ""
            )
         )
      )
   )
)),"")</f>
        <v/>
      </c>
      <c r="DB118" s="2444" t="str" cm="1">
        <f t="array" ref="DB118">IFERROR(IF(CQ118*fxVal_normal=_PL!CQ118,"",IF(OR($CQ118="", $CQ118=0, NOT(ISNUMBER($CQ118)), ISERROR($CQ118), $B118=""), "",
   IF($I118=1,
      IFBLANK(
         _xldudf_CX_PUSH($CQ118*fxVal_normal, CX_ENTITY, $B118, $CQ$11, $CQ$14, $CQ$19,),
         ""
      ),
      IF($I118=2,
         IFBLANK(
            _xldudf_CX_PUSH($CQ118, CX_ENTITY, $B118, $CQ$11, $CQ$14, $CQ$19,),
            ""
         ),
         IF($I118=3,
            "",
            IFBLANK(
               _xldudf_CX_PUSH($CQ118, CX_ENTITY, $B118, $CQ$11, $CQ$14, $CQ$19,),
               ""
            )
         )
      )
   ))
),"")</f>
        <v/>
      </c>
      <c r="DC118" s="2443"/>
      <c r="DD118" s="2445" t="str" cm="1">
        <f t="array" aca="1" ref="DD118" ca="1">IFERROR(IF(AD118*fxVal_normal=_PL!AD118,"",IF(OR(AD118="", NOT(ISNUMBER(AD118)), ISERROR(AD118), $B118=""), "",
   IF($I118=1,
      IFBLANK(
         _xldudf_CX_PUSH(AD118*fxVal_normal, CX_ENTITY, $B118, AD$11, AD$14, AD$75,),
         ""
      ),
      IF($I118=2,
         IFBLANK(
            _xldudf_CX_PUSH(AD118, CX_ENTITY, $B118, AD$11, AD$14, AD$75,),
            ""
         ),
         IF($I118=3,
            "",
            IFBLANK(
               _xldudf_CX_PUSH(AD118, CX_ENTITY, $B118, AD$11, AD$14, AD$75,),
               ""
            )
         )
      )
   )
)),"")</f>
        <v/>
      </c>
      <c r="DE118" s="2445" t="str" cm="1">
        <f t="array" aca="1" ref="DE118" ca="1">IFERROR(IF(AE118*fxVal_normal=_PL!AE118,"",IF(OR(AE118="", NOT(ISNUMBER(AE118)), ISERROR(AE118), $B118=""), "",
   IF($I118=1,
      IFBLANK(
         _xldudf_CX_PUSH(AE118*fxVal_normal, CX_ENTITY, $B118, AE$11, AE$14, AE$75,),
         ""
      ),
      IF($I118=2,
         IFBLANK(
            _xldudf_CX_PUSH(AE118, CX_ENTITY, $B118, AE$11, AE$14, AE$75,),
            ""
         ),
         IF($I118=3,
            "",
            IFBLANK(
               _xldudf_CX_PUSH(AE118, CX_ENTITY, $B118, AE$11, AE$14, AE$75,),
               ""
            )
         )
      )
   )
)),"")</f>
        <v/>
      </c>
      <c r="DF118" s="2445" t="str" cm="1">
        <f t="array" aca="1" ref="DF118" ca="1">IFERROR(IF(AF118*fxVal_normal=_PL!AF118,"",IF(OR(AF118="", NOT(ISNUMBER(AF118)), ISERROR(AF118), $B118=""), "",
   IF($I118=1,
      IFBLANK(
         _xldudf_CX_PUSH(AF118*fxVal_normal, CX_ENTITY, $B118, AF$11, AF$14, AF$75,),
         ""
      ),
      IF($I118=2,
         IFBLANK(
            _xldudf_CX_PUSH(AF118, CX_ENTITY, $B118, AF$11, AF$14, AF$75,),
            ""
         ),
         IF($I118=3,
            "",
            IFBLANK(
               _xldudf_CX_PUSH(AF118, CX_ENTITY, $B118, AF$11, AF$14, AF$75,),
               ""
            )
         )
      )
   )
)),"")</f>
        <v/>
      </c>
      <c r="DG118" s="2445" t="str" cm="1">
        <f t="array" aca="1" ref="DG118" ca="1">IFERROR(IF(AG118*fxVal_normal=_PL!AG118,"",IF(OR(AG118="", NOT(ISNUMBER(AG118)), ISERROR(AG118), $B118=""), "",
   IF($I118=1,
      IFBLANK(
         _xldudf_CX_PUSH(AG118*fxVal_normal, CX_ENTITY, $B118, AG$11, AG$14, AG$75,),
         ""
      ),
      IF($I118=2,
         IFBLANK(
            _xldudf_CX_PUSH(AG118, CX_ENTITY, $B118, AG$11, AG$14, AG$75,),
            ""
         ),
         IF($I118=3,
            "",
            IFBLANK(
               _xldudf_CX_PUSH(AG118, CX_ENTITY, $B118, AG$11, AG$14, AG$75,),
               ""
            )
         )
      )
   )
)),"")</f>
        <v/>
      </c>
      <c r="DH118" s="2445" t="str" cm="1">
        <f t="array" aca="1" ref="DH118" ca="1">IFERROR(IF(AH118*fxVal_normal=_PL!AH118,"",IF(OR(AH118="", NOT(ISNUMBER(AH118)), ISERROR(AH118), $B118=""), "",
   IF($I118=1,
      IFBLANK(
         _xldudf_CX_PUSH(AH118*fxVal_normal, CX_ENTITY, $B118, AH$11, AH$14, AH$75,),
         ""
      ),
      IF($I118=2,
         IFBLANK(
            _xldudf_CX_PUSH(AH118, CX_ENTITY, $B118, AH$11, AH$14, AH$75,),
            ""
         ),
         IF($I118=3,
            "",
            IFBLANK(
               _xldudf_CX_PUSH(AH118, CX_ENTITY, $B118, AH$11, AH$14, AH$75,),
               ""
            )
         )
      )
   )
)),"")</f>
        <v/>
      </c>
      <c r="DI118" s="2445" t="str" cm="1">
        <f t="array" aca="1" ref="DI118" ca="1">IFERROR(IF(AI118*fxVal_normal=_PL!AI118,"",IF(OR(AI118="", NOT(ISNUMBER(AI118)), ISERROR(AI118), $B118=""), "",
   IF($I118=1,
      IFBLANK(
         _xldudf_CX_PUSH(AI118*fxVal_normal, CX_ENTITY, $B118, AI$11, AI$14, AI$75,),
         ""
      ),
      IF($I118=2,
         IFBLANK(
            _xldudf_CX_PUSH(AI118, CX_ENTITY, $B118, AI$11, AI$14, AI$75,),
            ""
         ),
         IF($I118=3,
            "",
            IFBLANK(
               _xldudf_CX_PUSH(AI118, CX_ENTITY, $B118, AI$11, AI$14, AI$75,),
               ""
            )
         )
      )
   )
)),"")</f>
        <v/>
      </c>
      <c r="DJ118" s="2445" t="str" cm="1">
        <f t="array" aca="1" ref="DJ118" ca="1">IFERROR(IF(AJ118*fxVal_normal=_PL!AJ118,"",IF(OR(AJ118="", NOT(ISNUMBER(AJ118)), ISERROR(AJ118), $B118=""), "",
   IF($I118=1,
      IFBLANK(
         _xldudf_CX_PUSH(AJ118*fxVal_normal, CX_ENTITY, $B118, AJ$11, AJ$14, AJ$75,),
         ""
      ),
      IF($I118=2,
         IFBLANK(
            _xldudf_CX_PUSH(AJ118, CX_ENTITY, $B118, AJ$11, AJ$14, AJ$75,),
            ""
         ),
         IF($I118=3,
            "",
            IFBLANK(
               _xldudf_CX_PUSH(AJ118, CX_ENTITY, $B118, AJ$11, AJ$14, AJ$75,),
               ""
            )
         )
      )
   )
)),"")</f>
        <v/>
      </c>
      <c r="DK118" s="2445" t="str" cm="1">
        <f t="array" aca="1" ref="DK118" ca="1">IFERROR(IF(AK118*fxVal_normal=_PL!AK118,"",IF(OR(AK118="", NOT(ISNUMBER(AK118)), ISERROR(AK118), $B118=""), "",
   IF($I118=1,
      IFBLANK(
         _xldudf_CX_PUSH(AK118*fxVal_normal, CX_ENTITY, $B118, AK$11, AK$14, AK$75,),
         ""
      ),
      IF($I118=2,
         IFBLANK(
            _xldudf_CX_PUSH(AK118, CX_ENTITY, $B118, AK$11, AK$14, AK$75,),
            ""
         ),
         IF($I118=3,
            "",
            IFBLANK(
               _xldudf_CX_PUSH(AK118, CX_ENTITY, $B118, AK$11, AK$14, AK$75,),
               ""
            )
         )
      )
   )
)),"")</f>
        <v/>
      </c>
      <c r="DL118" s="2445" t="str" cm="1">
        <f t="array" aca="1" ref="DL118" ca="1">IFERROR(IF(AL118*fxVal_normal=_PL!AL118,"",IF(OR(AL118="", NOT(ISNUMBER(AL118)), ISERROR(AL118), $B118=""), "",
   IF($I118=1,
      IFBLANK(
         _xldudf_CX_PUSH(AL118*fxVal_normal, CX_ENTITY, $B118, AL$11, AL$14, AL$75,),
         ""
      ),
      IF($I118=2,
         IFBLANK(
            _xldudf_CX_PUSH(AL118, CX_ENTITY, $B118, AL$11, AL$14, AL$75,),
            ""
         ),
         IF($I118=3,
            "",
            IFBLANK(
               _xldudf_CX_PUSH(AL118, CX_ENTITY, $B118, AL$11, AL$14, AL$75,),
               ""
            )
         )
      )
   )
)),"")</f>
        <v/>
      </c>
      <c r="DM118" s="2445" t="str" cm="1">
        <f t="array" aca="1" ref="DM118" ca="1">IFERROR(IF(AM118*fxVal_normal=_PL!AM118,"",IF(OR(AM118="", NOT(ISNUMBER(AM118)), ISERROR(AM118), $B118=""), "",
   IF($I118=1,
      IFBLANK(
         _xldudf_CX_PUSH(AM118*fxVal_normal, CX_ENTITY, $B118, AM$11, AM$14, AM$75,),
         ""
      ),
      IF($I118=2,
         IFBLANK(
            _xldudf_CX_PUSH(AM118, CX_ENTITY, $B118, AM$11, AM$14, AM$75,),
            ""
         ),
         IF($I118=3,
            "",
            IFBLANK(
               _xldudf_CX_PUSH(AM118, CX_ENTITY, $B118, AM$11, AM$14, AM$75,),
               ""
            )
         )
      )
   )
)),"")</f>
        <v/>
      </c>
      <c r="DN118" s="2445" t="str" cm="1">
        <f t="array" aca="1" ref="DN118" ca="1">IFERROR(IF(AN118*fxVal_normal=_PL!AN118,"",IF(OR(AN118="", NOT(ISNUMBER(AN118)), ISERROR(AN118), $B118=""), "",
   IF($I118=1,
      IFBLANK(
         _xldudf_CX_PUSH(AN118*fxVal_normal, CX_ENTITY, $B118, AN$11, AN$14, AN$75,),
         ""
      ),
      IF($I118=2,
         IFBLANK(
            _xldudf_CX_PUSH(AN118, CX_ENTITY, $B118, AN$11, AN$14, AN$75,),
            ""
         ),
         IF($I118=3,
            "",
            IFBLANK(
               _xldudf_CX_PUSH(AN118, CX_ENTITY, $B118, AN$11, AN$14, AN$75,),
               ""
            )
         )
      )
   )
)),"")</f>
        <v/>
      </c>
      <c r="DO118" s="2445" t="str" cm="1">
        <f t="array" aca="1" ref="DO118" ca="1">IFERROR(IF(AO118*fxVal_normal=_PL!AO118,"",IF(OR(AO118="", NOT(ISNUMBER(AO118)), ISERROR(AO118), $B118=""), "",
   IF($I118=1,
      IFBLANK(
         _xldudf_CX_PUSH(AO118*fxVal_normal, CX_ENTITY, $B118, AO$11, AO$14, AO$75,),
         ""
      ),
      IF($I118=2,
         IFBLANK(
            _xldudf_CX_PUSH(AO118, CX_ENTITY, $B118, AO$11, AO$14, AO$75,),
            ""
         ),
         IF($I118=3,
            "",
            IFBLANK(
               _xldudf_CX_PUSH(AO118, CX_ENTITY, $B118, AO$11, AO$14, AO$75,),
               ""
            )
         )
      )
   )
)),"")</f>
        <v/>
      </c>
      <c r="DP118" s="2445" t="str" cm="1">
        <f t="array" aca="1" ref="DP118" ca="1">IFERROR(IF(AP118*fxVal_normal=_PL!AP118,"",IF(OR(AP118="", NOT(ISNUMBER(AP118)), ISERROR(AP118), $B118=""), "",
   IF($I118=1,
      IFBLANK(
         _xldudf_CX_PUSH(AP118*fxVal_normal, CX_ENTITY, $B118, AP$11, AP$14, AP$75,),
         ""
      ),
      IF($I118=2,
         IFBLANK(
            _xldudf_CX_PUSH(AP118, CX_ENTITY, $B118, AP$11, AP$14, AP$75,),
            ""
         ),
         IF($I118=3,
            "",
            IFBLANK(
               _xldudf_CX_PUSH(AP118, CX_ENTITY, $B118, AP$11, AP$14, AP$75,),
               ""
            )
         )
      )
   )
)),"")</f>
        <v/>
      </c>
      <c r="DQ118" s="2445" t="str" cm="1">
        <f t="array" aca="1" ref="DQ118" ca="1">IFERROR(IF(AQ118*fxVal_normal=_PL!AQ118,"",IF(OR(AQ118="", NOT(ISNUMBER(AQ118)), ISERROR(AQ118), $B118=""), "",
   IF($I118=1,
      IFBLANK(
         _xldudf_CX_PUSH(AQ118*fxVal_normal, CX_ENTITY, $B118, AQ$11, AQ$14, AQ$75,),
         ""
      ),
      IF($I118=2,
         IFBLANK(
            _xldudf_CX_PUSH(AQ118, CX_ENTITY, $B118, AQ$11, AQ$14, AQ$75,),
            ""
         ),
         IF($I118=3,
            "",
            IFBLANK(
               _xldudf_CX_PUSH(AQ118, CX_ENTITY, $B118, AQ$11, AQ$14, AQ$75,),
               ""
            )
         )
      )
   )
)),"")</f>
        <v/>
      </c>
      <c r="DR118" s="2445" t="str" cm="1">
        <f t="array" aca="1" ref="DR118" ca="1">IFERROR(IF(AR118*fxVal_normal=_PL!AR118,"",IF(OR(AR118="", NOT(ISNUMBER(AR118)), ISERROR(AR118), $B118=""), "",
   IF($I118=1,
      IFBLANK(
         _xldudf_CX_PUSH(AR118*fxVal_normal, CX_ENTITY, $B118, AR$11, AR$14, AR$75,),
         ""
      ),
      IF($I118=2,
         IFBLANK(
            _xldudf_CX_PUSH(AR118, CX_ENTITY, $B118, AR$11, AR$14, AR$75,),
            ""
         ),
         IF($I118=3,
            "",
            IFBLANK(
               _xldudf_CX_PUSH(AR118, CX_ENTITY, $B118, AR$11, AR$14, AR$75,),
               ""
            )
         )
      )
   )
)),"")</f>
        <v/>
      </c>
      <c r="DS118" s="2445" t="str" cm="1">
        <f t="array" aca="1" ref="DS118" ca="1">IFERROR(IF(AS118*fxVal_normal=_PL!AS118,"",IF(OR(AS118="", NOT(ISNUMBER(AS118)), ISERROR(AS118), $B118=""), "",
   IF($I118=1,
      IFBLANK(
         _xldudf_CX_PUSH(AS118*fxVal_normal, CX_ENTITY, $B118, AS$11, AS$14, AS$75,),
         ""
      ),
      IF($I118=2,
         IFBLANK(
            _xldudf_CX_PUSH(AS118, CX_ENTITY, $B118, AS$11, AS$14, AS$75,),
            ""
         ),
         IF($I118=3,
            "",
            IFBLANK(
               _xldudf_CX_PUSH(AS118, CX_ENTITY, $B118, AS$11, AS$14, AS$75,),
               ""
            )
         )
      )
   )
)),"")</f>
        <v/>
      </c>
      <c r="DT118" s="2445" t="str" cm="1">
        <f t="array" aca="1" ref="DT118" ca="1">IFERROR(IF(AT118*fxVal_normal=_PL!AT118,"",IF(OR(AT118="", NOT(ISNUMBER(AT118)), ISERROR(AT118), $B118=""), "",
   IF($I118=1,
      IFBLANK(
         _xldudf_CX_PUSH(AT118*fxVal_normal, CX_ENTITY, $B118, AT$11, AT$14, AT$75,),
         ""
      ),
      IF($I118=2,
         IFBLANK(
            _xldudf_CX_PUSH(AT118, CX_ENTITY, $B118, AT$11, AT$14, AT$75,),
            ""
         ),
         IF($I118=3,
            "",
            IFBLANK(
               _xldudf_CX_PUSH(AT118, CX_ENTITY, $B118, AT$11, AT$14, AT$75,),
               ""
            )
         )
      )
   )
)),"")</f>
        <v/>
      </c>
      <c r="DU118" s="2445" t="str" cm="1">
        <f t="array" aca="1" ref="DU118" ca="1">IFERROR(IF(AU118*fxVal_normal=_PL!AU118,"",IF(OR(AU118="", NOT(ISNUMBER(AU118)), ISERROR(AU118), $B118=""), "",
   IF($I118=1,
      IFBLANK(
         _xldudf_CX_PUSH(AU118*fxVal_normal, CX_ENTITY, $B118, AU$11, AU$14, AU$75,),
         ""
      ),
      IF($I118=2,
         IFBLANK(
            _xldudf_CX_PUSH(AU118, CX_ENTITY, $B118, AU$11, AU$14, AU$75,),
            ""
         ),
         IF($I118=3,
            "",
            IFBLANK(
               _xldudf_CX_PUSH(AU118, CX_ENTITY, $B118, AU$11, AU$14, AU$75,),
               ""
            )
         )
      )
   )
)),"")</f>
        <v/>
      </c>
      <c r="DV118" s="2445" t="str" cm="1">
        <f t="array" aca="1" ref="DV118" ca="1">IFERROR(IF(AV118*fxVal_normal=_PL!AV118,"",IF(OR(AV118="", NOT(ISNUMBER(AV118)), ISERROR(AV118), $B118=""), "",
   IF($I118=1,
      IFBLANK(
         _xldudf_CX_PUSH(AV118*fxVal_normal, CX_ENTITY, $B118, AV$11, AV$14, AV$75,),
         ""
      ),
      IF($I118=2,
         IFBLANK(
            _xldudf_CX_PUSH(AV118, CX_ENTITY, $B118, AV$11, AV$14, AV$75,),
            ""
         ),
         IF($I118=3,
            "",
            IFBLANK(
               _xldudf_CX_PUSH(AV118, CX_ENTITY, $B118, AV$11, AV$14, AV$75,),
               ""
            )
         )
      )
   )
)),"")</f>
        <v/>
      </c>
      <c r="DW118" s="2445" t="str" cm="1">
        <f t="array" aca="1" ref="DW118" ca="1">IFERROR(IF(AW118*fxVal_normal=_PL!AW118,"",IF(OR(AW118="", NOT(ISNUMBER(AW118)), ISERROR(AW118), $B118=""), "",
   IF($I118=1,
      IFBLANK(
         _xldudf_CX_PUSH(AW118*fxVal_normal, CX_ENTITY, $B118, AW$11, AW$14, AW$75,),
         ""
      ),
      IF($I118=2,
         IFBLANK(
            _xldudf_CX_PUSH(AW118, CX_ENTITY, $B118, AW$11, AW$14, AW$75,),
            ""
         ),
         IF($I118=3,
            "",
            IFBLANK(
               _xldudf_CX_PUSH(AW118, CX_ENTITY, $B118, AW$11, AW$14, AW$75,),
               ""
            )
         )
      )
   )
)),"")</f>
        <v/>
      </c>
      <c r="DX118" s="2445" t="str" cm="1">
        <f t="array" aca="1" ref="DX118" ca="1">IFERROR(IF(AX118*fxVal_normal=_PL!AX118,"",IF(OR(AX118="", NOT(ISNUMBER(AX118)), ISERROR(AX118), $B118=""), "",
   IF($I118=1,
      IFBLANK(
         _xldudf_CX_PUSH(AX118*fxVal_normal, CX_ENTITY, $B118, AX$11, AX$14, AX$75,),
         ""
      ),
      IF($I118=2,
         IFBLANK(
            _xldudf_CX_PUSH(AX118, CX_ENTITY, $B118, AX$11, AX$14, AX$75,),
            ""
         ),
         IF($I118=3,
            "",
            IFBLANK(
               _xldudf_CX_PUSH(AX118, CX_ENTITY, $B118, AX$11, AX$14, AX$75,),
               ""
            )
         )
      )
   )
)),"")</f>
        <v/>
      </c>
      <c r="DY118" s="2445" t="str" cm="1">
        <f t="array" aca="1" ref="DY118" ca="1">IFERROR(IF(AY118*fxVal_normal=_PL!AY118,"",IF(OR(AY118="", NOT(ISNUMBER(AY118)), ISERROR(AY118), $B118=""), "",
   IF($I118=1,
      IFBLANK(
         _xldudf_CX_PUSH(AY118*fxVal_normal, CX_ENTITY, $B118, AY$11, AY$14, AY$75,),
         ""
      ),
      IF($I118=2,
         IFBLANK(
            _xldudf_CX_PUSH(AY118, CX_ENTITY, $B118, AY$11, AY$14, AY$75,),
            ""
         ),
         IF($I118=3,
            "",
            IFBLANK(
               _xldudf_CX_PUSH(AY118, CX_ENTITY, $B118, AY$11, AY$14, AY$75,),
               ""
            )
         )
      )
   )
)),"")</f>
        <v/>
      </c>
      <c r="DZ118" s="2445" t="str" cm="1">
        <f t="array" aca="1" ref="DZ118" ca="1">IFERROR(IF(AZ118*fxVal_normal=_PL!AZ118,"",IF(OR(AZ118="", NOT(ISNUMBER(AZ118)), ISERROR(AZ118), $B118=""), "",
   IF($I118=1,
      IFBLANK(
         _xldudf_CX_PUSH(AZ118*fxVal_normal, CX_ENTITY, $B118, AZ$11, AZ$14, AZ$75,),
         ""
      ),
      IF($I118=2,
         IFBLANK(
            _xldudf_CX_PUSH(AZ118, CX_ENTITY, $B118, AZ$11, AZ$14, AZ$75,),
            ""
         ),
         IF($I118=3,
            "",
            IFBLANK(
               _xldudf_CX_PUSH(AZ118, CX_ENTITY, $B118, AZ$11, AZ$14, AZ$75,),
               ""
            )
         )
      )
   )
)),"")</f>
        <v/>
      </c>
      <c r="EA118" s="2445" t="str" cm="1">
        <f t="array" aca="1" ref="EA118" ca="1">IFERROR(IF(BA118*fxVal_normal=_PL!BA118,"",IF(OR(BA118="", NOT(ISNUMBER(BA118)), ISERROR(BA118), $B118=""), "",
   IF($I118=1,
      IFBLANK(
         _xldudf_CX_PUSH(BA118*fxVal_normal, CX_ENTITY, $B118, BA$11, BA$14, BA$75,),
         ""
      ),
      IF($I118=2,
         IFBLANK(
            _xldudf_CX_PUSH(BA118, CX_ENTITY, $B118, BA$11, BA$14, BA$75,),
            ""
         ),
         IF($I118=3,
            "",
            IFBLANK(
               _xldudf_CX_PUSH(BA118, CX_ENTITY, $B118, BA$11, BA$14, BA$75,),
               ""
            )
         )
      )
   )
)),"")</f>
        <v/>
      </c>
      <c r="EB118" s="2445" t="str" cm="1">
        <f t="array" aca="1" ref="EB118" ca="1">IFERROR(IF(BB118*fxVal_normal=_PL!BB118,"",IF(OR(BB118="", NOT(ISNUMBER(BB118)), ISERROR(BB118), $B118=""), "",
   IF($I118=1,
      IFBLANK(
         _xldudf_CX_PUSH(BB118*fxVal_normal, CX_ENTITY, $B118, BB$11, BB$14, BB$75,),
         ""
      ),
      IF($I118=2,
         IFBLANK(
            _xldudf_CX_PUSH(BB118, CX_ENTITY, $B118, BB$11, BB$14, BB$75,),
            ""
         ),
         IF($I118=3,
            "",
            IFBLANK(
               _xldudf_CX_PUSH(BB118, CX_ENTITY, $B118, BB$11, BB$14, BB$75,),
               ""
            )
         )
      )
   )
)),"")</f>
        <v/>
      </c>
      <c r="EC118" s="2445" t="str" cm="1">
        <f t="array" aca="1" ref="EC118" ca="1">IFERROR(IF(BC118*fxVal_normal=_PL!BC118,"",IF(OR(BC118="", NOT(ISNUMBER(BC118)), ISERROR(BC118), $B118=""), "",
   IF($I118=1,
      IFBLANK(
         _xldudf_CX_PUSH(BC118*fxVal_normal, CX_ENTITY, $B118, BC$11, BC$14, BC$75,),
         ""
      ),
      IF($I118=2,
         IFBLANK(
            _xldudf_CX_PUSH(BC118, CX_ENTITY, $B118, BC$11, BC$14, BC$75,),
            ""
         ),
         IF($I118=3,
            "",
            IFBLANK(
               _xldudf_CX_PUSH(BC118, CX_ENTITY, $B118, BC$11, BC$14, BC$75,),
               ""
            )
         )
      )
   )
)),"")</f>
        <v/>
      </c>
      <c r="ED118" s="2445" t="str" cm="1">
        <f t="array" aca="1" ref="ED118" ca="1">IFERROR(IF(BD118*fxVal_normal=_PL!BD118,"",IF(OR(BD118="", NOT(ISNUMBER(BD118)), ISERROR(BD118), $B118=""), "",
   IF($I118=1,
      IFBLANK(
         _xldudf_CX_PUSH(BD118*fxVal_normal, CX_ENTITY, $B118, BD$11, BD$14, BD$75,),
         ""
      ),
      IF($I118=2,
         IFBLANK(
            _xldudf_CX_PUSH(BD118, CX_ENTITY, $B118, BD$11, BD$14, BD$75,),
            ""
         ),
         IF($I118=3,
            "",
            IFBLANK(
               _xldudf_CX_PUSH(BD118, CX_ENTITY, $B118, BD$11, BD$14, BD$75,),
               ""
            )
         )
      )
   )
)),"")</f>
        <v/>
      </c>
      <c r="EE118" s="2445" t="str" cm="1">
        <f t="array" aca="1" ref="EE118" ca="1">IFERROR(IF(BE118*fxVal_normal=_PL!BE118,"",IF(OR(BE118="", NOT(ISNUMBER(BE118)), ISERROR(BE118), $B118=""), "",
   IF($I118=1,
      IFBLANK(
         _xldudf_CX_PUSH(BE118*fxVal_normal, CX_ENTITY, $B118, BE$11, BE$14, BE$75,),
         ""
      ),
      IF($I118=2,
         IFBLANK(
            _xldudf_CX_PUSH(BE118, CX_ENTITY, $B118, BE$11, BE$14, BE$75,),
            ""
         ),
         IF($I118=3,
            "",
            IFBLANK(
               _xldudf_CX_PUSH(BE118, CX_ENTITY, $B118, BE$11, BE$14, BE$75,),
               ""
            )
         )
      )
   )
)),"")</f>
        <v/>
      </c>
      <c r="EF118" s="2445" t="str" cm="1">
        <f t="array" aca="1" ref="EF118" ca="1">IFERROR(IF(BF118*fxVal_normal=_PL!BF118,"",IF(OR(BF118="", NOT(ISNUMBER(BF118)), ISERROR(BF118), $B118=""), "",
   IF($I118=1,
      IFBLANK(
         _xldudf_CX_PUSH(BF118*fxVal_normal, CX_ENTITY, $B118, BF$11, BF$14, BF$75,),
         ""
      ),
      IF($I118=2,
         IFBLANK(
            _xldudf_CX_PUSH(BF118, CX_ENTITY, $B118, BF$11, BF$14, BF$75,),
            ""
         ),
         IF($I118=3,
            "",
            IFBLANK(
               _xldudf_CX_PUSH(BF118, CX_ENTITY, $B118, BF$11, BF$14, BF$75,),
               ""
            )
         )
      )
   )
)),"")</f>
        <v/>
      </c>
      <c r="EG118" s="2445" t="str" cm="1">
        <f t="array" aca="1" ref="EG118" ca="1">IFERROR(IF(BG118*fxVal_normal=_PL!BG118,"",IF(OR(BG118="", NOT(ISNUMBER(BG118)), ISERROR(BG118), $B118=""), "",
   IF($I118=1,
      IFBLANK(
         _xldudf_CX_PUSH(BG118*fxVal_normal, CX_ENTITY, $B118, BG$11, BG$14, BG$75,),
         ""
      ),
      IF($I118=2,
         IFBLANK(
            _xldudf_CX_PUSH(BG118, CX_ENTITY, $B118, BG$11, BG$14, BG$75,),
            ""
         ),
         IF($I118=3,
            "",
            IFBLANK(
               _xldudf_CX_PUSH(BG118, CX_ENTITY, $B118, BG$11, BG$14, BG$75,),
               ""
            )
         )
      )
   )
)),"")</f>
        <v/>
      </c>
      <c r="EH118" s="2445" t="str" cm="1">
        <f t="array" aca="1" ref="EH118" ca="1">IFERROR(IF(BH118*fxVal_normal=_PL!BH118,"",IF(OR(BH118="", NOT(ISNUMBER(BH118)), ISERROR(BH118), $B118=""), "",
   IF($I118=1,
      IFBLANK(
         _xldudf_CX_PUSH(BH118*fxVal_normal, CX_ENTITY, $B118, BH$11, BH$14, BH$75,),
         ""
      ),
      IF($I118=2,
         IFBLANK(
            _xldudf_CX_PUSH(BH118, CX_ENTITY, $B118, BH$11, BH$14, BH$75,),
            ""
         ),
         IF($I118=3,
            "",
            IFBLANK(
               _xldudf_CX_PUSH(BH118, CX_ENTITY, $B118, BH$11, BH$14, BH$75,),
               ""
            )
         )
      )
   )
)),"")</f>
        <v/>
      </c>
      <c r="EI118" s="2445" t="str" cm="1">
        <f t="array" aca="1" ref="EI118" ca="1">IFERROR(IF(BI118*fxVal_normal=_PL!BI118,"",IF(OR(BI118="", NOT(ISNUMBER(BI118)), ISERROR(BI118), $B118=""), "",
   IF($I118=1,
      IFBLANK(
         _xldudf_CX_PUSH(BI118*fxVal_normal, CX_ENTITY, $B118, BI$11, BI$14, BI$75,),
         ""
      ),
      IF($I118=2,
         IFBLANK(
            _xldudf_CX_PUSH(BI118, CX_ENTITY, $B118, BI$11, BI$14, BI$75,),
            ""
         ),
         IF($I118=3,
            "",
            IFBLANK(
               _xldudf_CX_PUSH(BI118, CX_ENTITY, $B118, BI$11, BI$14, BI$75,),
               ""
            )
         )
      )
   )
)),"")</f>
        <v/>
      </c>
      <c r="EJ118" s="2445" t="str" cm="1">
        <f t="array" aca="1" ref="EJ118" ca="1">IFERROR(IF(BJ118*fxVal_normal=_PL!BJ118,"",IF(OR(BJ118="", NOT(ISNUMBER(BJ118)), ISERROR(BJ118), $B118=""), "",
   IF($I118=1,
      IFBLANK(
         _xldudf_CX_PUSH(BJ118*fxVal_normal, CX_ENTITY, $B118, BJ$11, BJ$14, BJ$75,),
         ""
      ),
      IF($I118=2,
         IFBLANK(
            _xldudf_CX_PUSH(BJ118, CX_ENTITY, $B118, BJ$11, BJ$14, BJ$75,),
            ""
         ),
         IF($I118=3,
            "",
            IFBLANK(
               _xldudf_CX_PUSH(BJ118, CX_ENTITY, $B118, BJ$11, BJ$14, BJ$75,),
               ""
            )
         )
      )
   )
)),"")</f>
        <v/>
      </c>
      <c r="EK118" s="2445" t="str" cm="1">
        <f t="array" aca="1" ref="EK118" ca="1">IFERROR(IF(BK118*fxVal_normal=_PL!BK118,"",IF(OR(BK118="", NOT(ISNUMBER(BK118)), ISERROR(BK118), $B118=""), "",
   IF($I118=1,
      IFBLANK(
         _xldudf_CX_PUSH(BK118*fxVal_normal, CX_ENTITY, $B118, BK$11, BK$14, BK$75,),
         ""
      ),
      IF($I118=2,
         IFBLANK(
            _xldudf_CX_PUSH(BK118, CX_ENTITY, $B118, BK$11, BK$14, BK$75,),
            ""
         ),
         IF($I118=3,
            "",
            IFBLANK(
               _xldudf_CX_PUSH(BK118, CX_ENTITY, $B118, BK$11, BK$14, BK$75,),
               ""
            )
         )
      )
   )
)),"")</f>
        <v/>
      </c>
      <c r="EL118" s="2445" t="str" cm="1">
        <f t="array" aca="1" ref="EL118" ca="1">IFERROR(IF(BL118*fxVal_normal=_PL!BL118,"",IF(OR(BL118="", NOT(ISNUMBER(BL118)), ISERROR(BL118), $B118=""), "",
   IF($I118=1,
      IFBLANK(
         _xldudf_CX_PUSH(BL118*fxVal_normal, CX_ENTITY, $B118, BL$11, BL$14, BL$75,),
         ""
      ),
      IF($I118=2,
         IFBLANK(
            _xldudf_CX_PUSH(BL118, CX_ENTITY, $B118, BL$11, BL$14, BL$75,),
            ""
         ),
         IF($I118=3,
            "",
            IFBLANK(
               _xldudf_CX_PUSH(BL118, CX_ENTITY, $B118, BL$11, BL$14, BL$75,),
               ""
            )
         )
      )
   )
)),"")</f>
        <v/>
      </c>
      <c r="EM118" s="2445" t="str" cm="1">
        <f t="array" aca="1" ref="EM118" ca="1">IFERROR(IF(BM118*fxVal_normal=_PL!BM118,"",IF(OR(BM118="", NOT(ISNUMBER(BM118)), ISERROR(BM118), $B118=""), "",
   IF($I118=1,
      IFBLANK(
         _xldudf_CX_PUSH(BM118*fxVal_normal, CX_ENTITY, $B118, BM$11, BM$14, BM$75,),
         ""
      ),
      IF($I118=2,
         IFBLANK(
            _xldudf_CX_PUSH(BM118, CX_ENTITY, $B118, BM$11, BM$14, BM$75,),
            ""
         ),
         IF($I118=3,
            "",
            IFBLANK(
               _xldudf_CX_PUSH(BM118, CX_ENTITY, $B118, BM$11, BM$14, BM$75,),
               ""
            )
         )
      )
   )
)),"")</f>
        <v/>
      </c>
      <c r="EN118" s="2445" t="str" cm="1">
        <f t="array" aca="1" ref="EN118" ca="1">IFERROR(IF(BN118*fxVal_normal=_PL!BN118,"",IF(OR(BN118="", NOT(ISNUMBER(BN118)), ISERROR(BN118), $B118=""), "",
   IF($I118=1,
      IFBLANK(
         _xldudf_CX_PUSH(BN118*fxVal_normal, CX_ENTITY, $B118, BN$11, BN$14, BN$75,),
         ""
      ),
      IF($I118=2,
         IFBLANK(
            _xldudf_CX_PUSH(BN118, CX_ENTITY, $B118, BN$11, BN$14, BN$75,),
            ""
         ),
         IF($I118=3,
            "",
            IFBLANK(
               _xldudf_CX_PUSH(BN118, CX_ENTITY, $B118, BN$11, BN$14, BN$75,),
               ""
            )
         )
      )
   )
)),"")</f>
        <v/>
      </c>
    </row>
    <row r="119" spans="1:149" ht="21" customHeight="1">
      <c r="A119" s="1626"/>
      <c r="B119" s="2537" t="str">
        <f>_xlfn.LET(
_xlpm.IsNotAttrDynamic, D119="",
_xlpm.Attr,_PL!F119,
_xlpm.NotInUse,Y119=D119,
_xlpm.RESULT, IF(_xlpm.IsNotAttrDynamic, _xlpm.Attr, IF( _xlpm.NotInUse, "", Y119)
),IF(_xlpm.RESULT ="", "", _xlpm.RESULT))</f>
        <v>Custom Metric Amount 7 [Calculated]</v>
      </c>
      <c r="C119" s="2537" t="str" cm="1">
        <f t="array" ref="C119">IFBLANK(_PL!C119,"")</f>
        <v>Custom Metric - Label 7 [Calculated]</v>
      </c>
      <c r="D119" s="1548"/>
      <c r="E119" s="2440" cm="1">
        <f t="array" aca="1" ref="E119:G11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)($AD119:$CQ119, Z119)</f>
        <v>0</v>
      </c>
      <c r="F119" s="578">
        <f ca="1"/>
        <v>0</v>
      </c>
      <c r="G119" s="578" t="str">
        <f ca="1"/>
        <v/>
      </c>
      <c r="H119" s="401">
        <v>1</v>
      </c>
      <c r="I119" s="401">
        <v>1</v>
      </c>
      <c r="J119" s="401" t="str" cm="1">
        <f t="array" ref="J119">IFBLANK( Z119,"")</f>
        <v/>
      </c>
      <c r="K119" s="578" t="str">
        <f t="shared" ca="1" si="44"/>
        <v>No</v>
      </c>
      <c r="L119" s="37"/>
      <c r="N119" s="158"/>
      <c r="O119" s="101"/>
      <c r="P119" s="52"/>
      <c r="Q119" s="101"/>
      <c r="R119" s="126"/>
      <c r="S119" s="101"/>
      <c r="T119" s="101"/>
      <c r="U119" s="39"/>
      <c r="V119" s="37"/>
      <c r="W119" s="91" t="str">
        <f t="shared" si="45"/>
        <v>Budget</v>
      </c>
      <c r="X119" s="2523" t="e">
        <f ca="1">_PL!X119</f>
        <v>#NAME?</v>
      </c>
      <c r="Y119" s="2371"/>
      <c r="Z119" s="198" t="str" cm="1">
        <f t="array" ref="Z119">IFBLANK(Z63,"")</f>
        <v/>
      </c>
      <c r="AA119" s="200" t="str" cm="1">
        <f t="array" aca="1" ref="AA119" ca="1">_xlfn.LET(
_xlpm._termname, $Y119,
_xlpm._icon, "Define",
_xlpm._location, _xlfn.XLOOKUP(_xlpm._termname, $Y$249:$Y$338,$Y$249:$Y$338),
_xlpm._hyperlink, HYPERLINK("#"&amp;CELL("address",_xlpm._location), _xlpm._icon),
IF(Y119="", "", _xlpm._hyperlink)
)</f>
        <v/>
      </c>
      <c r="AB119" s="2525" t="str">
        <f ca="1"/>
        <v/>
      </c>
      <c r="AC119" s="124" t="str" cm="1">
        <f t="array" aca="1" ref="AC119" ca="1">_xlfn.LET(
_xlpm._termname, $AB119,
_xlpm._iconname, "find",
_xlpm._icon, fx_getIcon(_xlpm._iconname),
_xlpm._location, _xlfn.XLOOKUP(LOWER(_xlpm._termname), LOWER(tbl_acctDef[Term]),tbl_acctDef[Term]),
_xlpm._hyperlink, HYPERLINK("#"&amp;CELL("address",_xlpm._location), _xlpm._icon),
IFERROR(_xlpm._hyperlink,"")
)</f>
        <v/>
      </c>
      <c r="AD119" s="1661" t="str" cm="1">
        <f t="array" ref="AD119">IF($Y119="","",_xlfn.XLOOKUP($W119&amp;$Y119,$W$250:$W$338&amp;$Y$250:$Y$338,$AD$250:$BN$338))</f>
        <v/>
      </c>
      <c r="AE119" s="2534"/>
      <c r="AF119" s="2534"/>
      <c r="AG119" s="2534"/>
      <c r="AH119" s="2534"/>
      <c r="AI119" s="2534"/>
      <c r="AJ119" s="2534"/>
      <c r="AK119" s="2534"/>
      <c r="AL119" s="2534"/>
      <c r="AM119" s="2534"/>
      <c r="AN119" s="2534"/>
      <c r="AO119" s="2534"/>
      <c r="AP119" s="2534"/>
      <c r="AQ119" s="2534"/>
      <c r="AR119" s="2534"/>
      <c r="AS119" s="2534"/>
      <c r="AT119" s="2534"/>
      <c r="AU119" s="2534"/>
      <c r="AV119" s="2534"/>
      <c r="AW119" s="2534"/>
      <c r="AX119" s="2534"/>
      <c r="AY119" s="2534"/>
      <c r="AZ119" s="2534"/>
      <c r="BA119" s="2534"/>
      <c r="BB119" s="2534"/>
      <c r="BC119" s="2534"/>
      <c r="BD119" s="2534"/>
      <c r="BE119" s="2534"/>
      <c r="BF119" s="2534"/>
      <c r="BG119" s="2534"/>
      <c r="BH119" s="2534"/>
      <c r="BI119" s="2534"/>
      <c r="BJ119" s="2534"/>
      <c r="BK119" s="2534"/>
      <c r="BL119" s="2534"/>
      <c r="BM119" s="2534"/>
      <c r="BN119" s="2535"/>
      <c r="BO119" s="2536"/>
      <c r="BP119" s="2536"/>
      <c r="BQ119" s="2536"/>
      <c r="BR119" s="2536"/>
      <c r="BS119" s="2536"/>
      <c r="BT119" s="2536"/>
      <c r="BU119" s="2536"/>
      <c r="BV119" s="2536"/>
      <c r="BW119" s="2536"/>
      <c r="BX119" s="2536"/>
      <c r="BY119" s="2536"/>
      <c r="BZ119" s="2536"/>
      <c r="CA119" s="34"/>
      <c r="CC119" s="33"/>
      <c r="CD119" s="1772" t="str" cm="1">
        <f t="array" ref="CD119">_xlfn.LET( _xlpm.CheckBlank, SUM(PL!$AD119:$BN119) = 0, IF(_xlpm.CheckBlank, "", SUM(_xlfn._xlws.FILTER(PL!$AD119:$BN119,(YEAR(PL!$AD$12:$BN$12)=PL!CD$12)*(array_timeline&lt;=PL!CD$11)))))</f>
        <v/>
      </c>
      <c r="CE119" s="1772" t="str" cm="1">
        <f t="array" ref="CE119">_xlfn.LET( _xlpm.CheckBlank, SUM(PL!$AD119:$BN119) = 0, IF(_xlpm.CheckBlank, "", SUM(_xlfn._xlws.FILTER(PL!$AD119:$BN119,(YEAR(PL!$AD$12:$BN$12)=PL!CE$12)*(array_timeline&lt;=PL!CE$11)))))</f>
        <v/>
      </c>
      <c r="CF119" s="88"/>
      <c r="CG119" s="1461" t="str" cm="1">
        <f t="array" ref="CG119">_xlfn.LET( _xlpm.CheckBlank, SUM(PL!$AD119:$BN119) =0, IF(_xlpm.CheckBlank, "", SUM(_xlfn._xlws.FILTER(PL!$AD119:$BN119,(YEAR(PL!$AD$12:$BN$12)=PL!CG$12)*(array_timeline&lt;=PL!CG$11)))))</f>
        <v/>
      </c>
      <c r="CH119" s="1461" t="str" cm="1">
        <f t="array" ref="CH119">_xlfn.LET( _xlpm.CheckBlank, SUM(PL!$AD119:$BN119) =0, IF(_xlpm.CheckBlank, "", SUM(_xlfn._xlws.FILTER(PL!$AD119:$BN119,(YEAR(PL!$AD$12:$BN$12)=PL!CH$12)*(array_timeline&lt;=PL!CH$11)))))</f>
        <v/>
      </c>
      <c r="CI119" s="88"/>
      <c r="CJ119" s="1461" t="str" cm="1">
        <f t="array" ref="CJ119">_xlfn.LET( _xlpm.CheckBlank, SUM(PL!$AD119:$BN119) = 0, IF(_xlpm.CheckBlank, "", SUM(_xlfn.TAKE(_xlfn.DROP(PL!$AD119:$BN119, ,-DATEDIFF(PL!CJ$11, val_asOfDate,"M")),1,-12))))</f>
        <v/>
      </c>
      <c r="CK119" s="1461" t="str" cm="1">
        <f t="array" ref="CK119">_xlfn.LET( _xlpm.CheckBlank, SUM(PL!$AD119:$BN119) = 0, IF(_xlpm.CheckBlank, "", SUM(_xlfn.TAKE(_xlfn.DROP(PL!$AD119:$BN119, ,-DATEDIFF(PL!CK$11, val_asOfDate,"M")),1,-12))))</f>
        <v/>
      </c>
      <c r="CL119" s="88"/>
      <c r="CM119" s="2357" t="str" cm="1">
        <f t="array" ref="CM119">IF($Y119="","",_xlfn.XLOOKUP($W119&amp;$Y119,$W$250:$W$338&amp;$Y$250:$Y$338,$CM$250:$CN$338))</f>
        <v/>
      </c>
      <c r="CN119" s="2357"/>
      <c r="CO119" s="3"/>
      <c r="CP119" s="2357" t="str" cm="1">
        <f t="array" ref="CP119">IF($Y119="","",_xlfn.XLOOKUP($W119&amp;$Y119,$W$250:$W$338&amp;$Y$250:$Y$338,$CP$250:$CQ$338))</f>
        <v/>
      </c>
      <c r="CQ119" s="2357"/>
      <c r="CR119" s="34"/>
      <c r="CS119" s="2056"/>
      <c r="CT119" s="2616"/>
      <c r="CU119" s="2616"/>
      <c r="CV119" s="2616"/>
      <c r="CW119" s="2616"/>
      <c r="CX119" s="2443"/>
      <c r="CY119" s="2444" t="str" cm="1">
        <f t="array" ref="CY119">IFERROR(IF(CM119*fxVal_normal=_PL!CM123,"",IF(OR($CM119="",$CM119=0, NOT(ISNUMBER($CM119)), ISERROR($CM119), $B119=""), "",
   IF($I119=1,
      IFBLANK(
         _xldudf_CX_PUSH($CM119*fxVal_normal, CX_ENTITY, $B119, $CM$11, $CM$14, $CM$19,),
         ""
      ),
      IF($I119=2,
         IFBLANK(
            _xldudf_CX_PUSH($CM119, CX_ENTITY, $B119, $CM$11, $CM$14, $CM$19,),
            ""
         ),
         IF($I119=3,
            "",
            IFBLANK(
               _xldudf_CX_PUSH($CM119, CX_ENTITY, $B119, $CM$11, $CM$14, $CM$19,),
               ""
            )
         )
      )
   )
)),"")</f>
        <v/>
      </c>
      <c r="CZ119" s="2444" t="str" cm="1">
        <f t="array" ref="CZ119">IFERROR(IF(CN119*fxVal_normal=_PL!CN123,"",IF(OR($CN119="",$CN119=0, NOT(ISNUMBER($CN119)), ISERROR($CN119), $B119=""), "",
   IF($I119=1,
      IFBLANK(
         _xldudf_CX_PUSH($CN119*fxVal_normal, CX_ENTITY, $B119, $CN$11, $CN$14, $CN$19,),
         ""
      ),
      IF($I119=2,
         IFBLANK(
            _xldudf_CX_PUSH($CN119, CX_ENTITY, $B119, $CN$11, $CN$14, $CN$19,),
            ""
         ),
         IF($I119=3,
            "",
            IFBLANK(
               _xldudf_CX_PUSH($CN119, CX_ENTITY, $B119, $CN$11, $CN$14, $CN$19,),
               ""
            )
         )
      )
   )
)),"")</f>
        <v/>
      </c>
      <c r="DA119" s="2444" t="str" cm="1">
        <f t="array" ref="DA119">IFERROR(IF(CP119*fxVal_normal=_PL!CP123,"",IF(OR($CP119="",$CP119=0, NOT(ISNUMBER($CP119)), ISERROR($CP119), $B119=""), "",
   IF($I119=1,
      IFBLANK(
         _xldudf_CX_PUSH($CP119*fxVal_normal, CX_ENTITY, $B119, $CP$11, $CP$14, $CP$19,),
         ""
      ),
      IF($I119=2,
         IFBLANK(
            _xldudf_CX_PUSH($CP119, CX_ENTITY, $B119, $CP$11, $CP$14, $CP$19,),
            ""
         ),
         IF($I119=3,
            "",
            IFBLANK(
               _xldudf_CX_PUSH($CP119, CX_ENTITY, $B119, $CP$11, $CP$14, $CP$19,),
               ""
            )
         )
      )
   )
)),"")</f>
        <v/>
      </c>
      <c r="DB119" s="2444" t="str" cm="1">
        <f t="array" ref="DB119">IFERROR(IF(CQ119*fxVal_normal=_PL!CQ123,"",IF(OR($CQ119="", $CQ119=0, NOT(ISNUMBER($CQ119)), ISERROR($CQ119), $B119=""), "",
   IF($I119=1,
      IFBLANK(
         _xldudf_CX_PUSH($CQ119*fxVal_normal, CX_ENTITY, $B119, $CQ$11, $CQ$14, $CQ$19,),
         ""
      ),
      IF($I119=2,
         IFBLANK(
            _xldudf_CX_PUSH($CQ119, CX_ENTITY, $B119, $CQ$11, $CQ$14, $CQ$19,),
            ""
         ),
         IF($I119=3,
            "",
            IFBLANK(
               _xldudf_CX_PUSH($CQ119, CX_ENTITY, $B119, $CQ$11, $CQ$14, $CQ$19,),
               ""
            )
         )
      )
   ))
),"")</f>
        <v/>
      </c>
      <c r="DC119" s="2443"/>
      <c r="DD119" s="2445" t="str" cm="1">
        <f t="array" ref="DD119">IFERROR(IF(AD119*fxVal_normal=_PL!AD123,"",IF(OR(AD119="", NOT(ISNUMBER(AD119)), ISERROR(AD119), $B119=""), "",
   IF($I119=1,
      IFBLANK(
         _xldudf_CX_PUSH(AD119*fxVal_normal, CX_ENTITY, $B119, AD$11, AD$14, AD$75,),
         ""
      ),
      IF($I119=2,
         IFBLANK(
            _xldudf_CX_PUSH(AD119, CX_ENTITY, $B119, AD$11, AD$14, AD$75,),
            ""
         ),
         IF($I119=3,
            "",
            IFBLANK(
               _xldudf_CX_PUSH(AD119, CX_ENTITY, $B119, AD$11, AD$14, AD$75,),
               ""
            )
         )
      )
   )
)),"")</f>
        <v/>
      </c>
      <c r="DE119" s="2445" t="str" cm="1">
        <f t="array" ref="DE119">IFERROR(IF(AE119*fxVal_normal=_PL!AE123,"",IF(OR(AE119="", NOT(ISNUMBER(AE119)), ISERROR(AE119), $B119=""), "",
   IF($I119=1,
      IFBLANK(
         _xldudf_CX_PUSH(AE119*fxVal_normal, CX_ENTITY, $B119, AE$11, AE$14, AE$75,),
         ""
      ),
      IF($I119=2,
         IFBLANK(
            _xldudf_CX_PUSH(AE119, CX_ENTITY, $B119, AE$11, AE$14, AE$75,),
            ""
         ),
         IF($I119=3,
            "",
            IFBLANK(
               _xldudf_CX_PUSH(AE119, CX_ENTITY, $B119, AE$11, AE$14, AE$75,),
               ""
            )
         )
      )
   )
)),"")</f>
        <v/>
      </c>
      <c r="DF119" s="2445" t="str" cm="1">
        <f t="array" ref="DF119">IFERROR(IF(AF119*fxVal_normal=_PL!AF123,"",IF(OR(AF119="", NOT(ISNUMBER(AF119)), ISERROR(AF119), $B119=""), "",
   IF($I119=1,
      IFBLANK(
         _xldudf_CX_PUSH(AF119*fxVal_normal, CX_ENTITY, $B119, AF$11, AF$14, AF$75,),
         ""
      ),
      IF($I119=2,
         IFBLANK(
            _xldudf_CX_PUSH(AF119, CX_ENTITY, $B119, AF$11, AF$14, AF$75,),
            ""
         ),
         IF($I119=3,
            "",
            IFBLANK(
               _xldudf_CX_PUSH(AF119, CX_ENTITY, $B119, AF$11, AF$14, AF$75,),
               ""
            )
         )
      )
   )
)),"")</f>
        <v/>
      </c>
      <c r="DG119" s="2445" t="str" cm="1">
        <f t="array" ref="DG119">IFERROR(IF(AG119*fxVal_normal=_PL!AG123,"",IF(OR(AG119="", NOT(ISNUMBER(AG119)), ISERROR(AG119), $B119=""), "",
   IF($I119=1,
      IFBLANK(
         _xldudf_CX_PUSH(AG119*fxVal_normal, CX_ENTITY, $B119, AG$11, AG$14, AG$75,),
         ""
      ),
      IF($I119=2,
         IFBLANK(
            _xldudf_CX_PUSH(AG119, CX_ENTITY, $B119, AG$11, AG$14, AG$75,),
            ""
         ),
         IF($I119=3,
            "",
            IFBLANK(
               _xldudf_CX_PUSH(AG119, CX_ENTITY, $B119, AG$11, AG$14, AG$75,),
               ""
            )
         )
      )
   )
)),"")</f>
        <v/>
      </c>
      <c r="DH119" s="2445" t="str" cm="1">
        <f t="array" ref="DH119">IFERROR(IF(AH119*fxVal_normal=_PL!AH123,"",IF(OR(AH119="", NOT(ISNUMBER(AH119)), ISERROR(AH119), $B119=""), "",
   IF($I119=1,
      IFBLANK(
         _xldudf_CX_PUSH(AH119*fxVal_normal, CX_ENTITY, $B119, AH$11, AH$14, AH$75,),
         ""
      ),
      IF($I119=2,
         IFBLANK(
            _xldudf_CX_PUSH(AH119, CX_ENTITY, $B119, AH$11, AH$14, AH$75,),
            ""
         ),
         IF($I119=3,
            "",
            IFBLANK(
               _xldudf_CX_PUSH(AH119, CX_ENTITY, $B119, AH$11, AH$14, AH$75,),
               ""
            )
         )
      )
   )
)),"")</f>
        <v/>
      </c>
      <c r="DI119" s="2445" t="str" cm="1">
        <f t="array" ref="DI119">IFERROR(IF(AI119*fxVal_normal=_PL!AI123,"",IF(OR(AI119="", NOT(ISNUMBER(AI119)), ISERROR(AI119), $B119=""), "",
   IF($I119=1,
      IFBLANK(
         _xldudf_CX_PUSH(AI119*fxVal_normal, CX_ENTITY, $B119, AI$11, AI$14, AI$75,),
         ""
      ),
      IF($I119=2,
         IFBLANK(
            _xldudf_CX_PUSH(AI119, CX_ENTITY, $B119, AI$11, AI$14, AI$75,),
            ""
         ),
         IF($I119=3,
            "",
            IFBLANK(
               _xldudf_CX_PUSH(AI119, CX_ENTITY, $B119, AI$11, AI$14, AI$75,),
               ""
            )
         )
      )
   )
)),"")</f>
        <v/>
      </c>
      <c r="DJ119" s="2445" t="str" cm="1">
        <f t="array" ref="DJ119">IFERROR(IF(AJ119*fxVal_normal=_PL!AJ123,"",IF(OR(AJ119="", NOT(ISNUMBER(AJ119)), ISERROR(AJ119), $B119=""), "",
   IF($I119=1,
      IFBLANK(
         _xldudf_CX_PUSH(AJ119*fxVal_normal, CX_ENTITY, $B119, AJ$11, AJ$14, AJ$75,),
         ""
      ),
      IF($I119=2,
         IFBLANK(
            _xldudf_CX_PUSH(AJ119, CX_ENTITY, $B119, AJ$11, AJ$14, AJ$75,),
            ""
         ),
         IF($I119=3,
            "",
            IFBLANK(
               _xldudf_CX_PUSH(AJ119, CX_ENTITY, $B119, AJ$11, AJ$14, AJ$75,),
               ""
            )
         )
      )
   )
)),"")</f>
        <v/>
      </c>
      <c r="DK119" s="2445" t="str" cm="1">
        <f t="array" ref="DK119">IFERROR(IF(AK119*fxVal_normal=_PL!AK123,"",IF(OR(AK119="", NOT(ISNUMBER(AK119)), ISERROR(AK119), $B119=""), "",
   IF($I119=1,
      IFBLANK(
         _xldudf_CX_PUSH(AK119*fxVal_normal, CX_ENTITY, $B119, AK$11, AK$14, AK$75,),
         ""
      ),
      IF($I119=2,
         IFBLANK(
            _xldudf_CX_PUSH(AK119, CX_ENTITY, $B119, AK$11, AK$14, AK$75,),
            ""
         ),
         IF($I119=3,
            "",
            IFBLANK(
               _xldudf_CX_PUSH(AK119, CX_ENTITY, $B119, AK$11, AK$14, AK$75,),
               ""
            )
         )
      )
   )
)),"")</f>
        <v/>
      </c>
      <c r="DL119" s="2445" t="str" cm="1">
        <f t="array" ref="DL119">IFERROR(IF(AL119*fxVal_normal=_PL!AL123,"",IF(OR(AL119="", NOT(ISNUMBER(AL119)), ISERROR(AL119), $B119=""), "",
   IF($I119=1,
      IFBLANK(
         _xldudf_CX_PUSH(AL119*fxVal_normal, CX_ENTITY, $B119, AL$11, AL$14, AL$75,),
         ""
      ),
      IF($I119=2,
         IFBLANK(
            _xldudf_CX_PUSH(AL119, CX_ENTITY, $B119, AL$11, AL$14, AL$75,),
            ""
         ),
         IF($I119=3,
            "",
            IFBLANK(
               _xldudf_CX_PUSH(AL119, CX_ENTITY, $B119, AL$11, AL$14, AL$75,),
               ""
            )
         )
      )
   )
)),"")</f>
        <v/>
      </c>
      <c r="DM119" s="2445" t="str" cm="1">
        <f t="array" ref="DM119">IFERROR(IF(AM119*fxVal_normal=_PL!AM123,"",IF(OR(AM119="", NOT(ISNUMBER(AM119)), ISERROR(AM119), $B119=""), "",
   IF($I119=1,
      IFBLANK(
         _xldudf_CX_PUSH(AM119*fxVal_normal, CX_ENTITY, $B119, AM$11, AM$14, AM$75,),
         ""
      ),
      IF($I119=2,
         IFBLANK(
            _xldudf_CX_PUSH(AM119, CX_ENTITY, $B119, AM$11, AM$14, AM$75,),
            ""
         ),
         IF($I119=3,
            "",
            IFBLANK(
               _xldudf_CX_PUSH(AM119, CX_ENTITY, $B119, AM$11, AM$14, AM$75,),
               ""
            )
         )
      )
   )
)),"")</f>
        <v/>
      </c>
      <c r="DN119" s="2445" t="str" cm="1">
        <f t="array" ref="DN119">IFERROR(IF(AN119*fxVal_normal=_PL!AN123,"",IF(OR(AN119="", NOT(ISNUMBER(AN119)), ISERROR(AN119), $B119=""), "",
   IF($I119=1,
      IFBLANK(
         _xldudf_CX_PUSH(AN119*fxVal_normal, CX_ENTITY, $B119, AN$11, AN$14, AN$75,),
         ""
      ),
      IF($I119=2,
         IFBLANK(
            _xldudf_CX_PUSH(AN119, CX_ENTITY, $B119, AN$11, AN$14, AN$75,),
            ""
         ),
         IF($I119=3,
            "",
            IFBLANK(
               _xldudf_CX_PUSH(AN119, CX_ENTITY, $B119, AN$11, AN$14, AN$75,),
               ""
            )
         )
      )
   )
)),"")</f>
        <v/>
      </c>
      <c r="DO119" s="2445" t="str" cm="1">
        <f t="array" ref="DO119">IFERROR(IF(AO119*fxVal_normal=_PL!AO123,"",IF(OR(AO119="", NOT(ISNUMBER(AO119)), ISERROR(AO119), $B119=""), "",
   IF($I119=1,
      IFBLANK(
         _xldudf_CX_PUSH(AO119*fxVal_normal, CX_ENTITY, $B119, AO$11, AO$14, AO$75,),
         ""
      ),
      IF($I119=2,
         IFBLANK(
            _xldudf_CX_PUSH(AO119, CX_ENTITY, $B119, AO$11, AO$14, AO$75,),
            ""
         ),
         IF($I119=3,
            "",
            IFBLANK(
               _xldudf_CX_PUSH(AO119, CX_ENTITY, $B119, AO$11, AO$14, AO$75,),
               ""
            )
         )
      )
   )
)),"")</f>
        <v/>
      </c>
      <c r="DP119" s="2445" t="str" cm="1">
        <f t="array" ref="DP119">IFERROR(IF(AP119*fxVal_normal=_PL!AP123,"",IF(OR(AP119="", NOT(ISNUMBER(AP119)), ISERROR(AP119), $B119=""), "",
   IF($I119=1,
      IFBLANK(
         _xldudf_CX_PUSH(AP119*fxVal_normal, CX_ENTITY, $B119, AP$11, AP$14, AP$75,),
         ""
      ),
      IF($I119=2,
         IFBLANK(
            _xldudf_CX_PUSH(AP119, CX_ENTITY, $B119, AP$11, AP$14, AP$75,),
            ""
         ),
         IF($I119=3,
            "",
            IFBLANK(
               _xldudf_CX_PUSH(AP119, CX_ENTITY, $B119, AP$11, AP$14, AP$75,),
               ""
            )
         )
      )
   )
)),"")</f>
        <v/>
      </c>
      <c r="DQ119" s="2445" t="str" cm="1">
        <f t="array" ref="DQ119">IFERROR(IF(AQ119*fxVal_normal=_PL!AQ123,"",IF(OR(AQ119="", NOT(ISNUMBER(AQ119)), ISERROR(AQ119), $B119=""), "",
   IF($I119=1,
      IFBLANK(
         _xldudf_CX_PUSH(AQ119*fxVal_normal, CX_ENTITY, $B119, AQ$11, AQ$14, AQ$75,),
         ""
      ),
      IF($I119=2,
         IFBLANK(
            _xldudf_CX_PUSH(AQ119, CX_ENTITY, $B119, AQ$11, AQ$14, AQ$75,),
            ""
         ),
         IF($I119=3,
            "",
            IFBLANK(
               _xldudf_CX_PUSH(AQ119, CX_ENTITY, $B119, AQ$11, AQ$14, AQ$75,),
               ""
            )
         )
      )
   )
)),"")</f>
        <v/>
      </c>
      <c r="DR119" s="2445" t="str" cm="1">
        <f t="array" ref="DR119">IFERROR(IF(AR119*fxVal_normal=_PL!AR123,"",IF(OR(AR119="", NOT(ISNUMBER(AR119)), ISERROR(AR119), $B119=""), "",
   IF($I119=1,
      IFBLANK(
         _xldudf_CX_PUSH(AR119*fxVal_normal, CX_ENTITY, $B119, AR$11, AR$14, AR$75,),
         ""
      ),
      IF($I119=2,
         IFBLANK(
            _xldudf_CX_PUSH(AR119, CX_ENTITY, $B119, AR$11, AR$14, AR$75,),
            ""
         ),
         IF($I119=3,
            "",
            IFBLANK(
               _xldudf_CX_PUSH(AR119, CX_ENTITY, $B119, AR$11, AR$14, AR$75,),
               ""
            )
         )
      )
   )
)),"")</f>
        <v/>
      </c>
      <c r="DS119" s="2445" t="str" cm="1">
        <f t="array" ref="DS119">IFERROR(IF(AS119*fxVal_normal=_PL!AS123,"",IF(OR(AS119="", NOT(ISNUMBER(AS119)), ISERROR(AS119), $B119=""), "",
   IF($I119=1,
      IFBLANK(
         _xldudf_CX_PUSH(AS119*fxVal_normal, CX_ENTITY, $B119, AS$11, AS$14, AS$75,),
         ""
      ),
      IF($I119=2,
         IFBLANK(
            _xldudf_CX_PUSH(AS119, CX_ENTITY, $B119, AS$11, AS$14, AS$75,),
            ""
         ),
         IF($I119=3,
            "",
            IFBLANK(
               _xldudf_CX_PUSH(AS119, CX_ENTITY, $B119, AS$11, AS$14, AS$75,),
               ""
            )
         )
      )
   )
)),"")</f>
        <v/>
      </c>
      <c r="DT119" s="2445" t="str" cm="1">
        <f t="array" ref="DT119">IFERROR(IF(AT119*fxVal_normal=_PL!AT123,"",IF(OR(AT119="", NOT(ISNUMBER(AT119)), ISERROR(AT119), $B119=""), "",
   IF($I119=1,
      IFBLANK(
         _xldudf_CX_PUSH(AT119*fxVal_normal, CX_ENTITY, $B119, AT$11, AT$14, AT$75,),
         ""
      ),
      IF($I119=2,
         IFBLANK(
            _xldudf_CX_PUSH(AT119, CX_ENTITY, $B119, AT$11, AT$14, AT$75,),
            ""
         ),
         IF($I119=3,
            "",
            IFBLANK(
               _xldudf_CX_PUSH(AT119, CX_ENTITY, $B119, AT$11, AT$14, AT$75,),
               ""
            )
         )
      )
   )
)),"")</f>
        <v/>
      </c>
      <c r="DU119" s="2445" t="str" cm="1">
        <f t="array" ref="DU119">IFERROR(IF(AU119*fxVal_normal=_PL!AU123,"",IF(OR(AU119="", NOT(ISNUMBER(AU119)), ISERROR(AU119), $B119=""), "",
   IF($I119=1,
      IFBLANK(
         _xldudf_CX_PUSH(AU119*fxVal_normal, CX_ENTITY, $B119, AU$11, AU$14, AU$75,),
         ""
      ),
      IF($I119=2,
         IFBLANK(
            _xldudf_CX_PUSH(AU119, CX_ENTITY, $B119, AU$11, AU$14, AU$75,),
            ""
         ),
         IF($I119=3,
            "",
            IFBLANK(
               _xldudf_CX_PUSH(AU119, CX_ENTITY, $B119, AU$11, AU$14, AU$75,),
               ""
            )
         )
      )
   )
)),"")</f>
        <v/>
      </c>
      <c r="DV119" s="2445" t="str" cm="1">
        <f t="array" ref="DV119">IFERROR(IF(AV119*fxVal_normal=_PL!AV123,"",IF(OR(AV119="", NOT(ISNUMBER(AV119)), ISERROR(AV119), $B119=""), "",
   IF($I119=1,
      IFBLANK(
         _xldudf_CX_PUSH(AV119*fxVal_normal, CX_ENTITY, $B119, AV$11, AV$14, AV$75,),
         ""
      ),
      IF($I119=2,
         IFBLANK(
            _xldudf_CX_PUSH(AV119, CX_ENTITY, $B119, AV$11, AV$14, AV$75,),
            ""
         ),
         IF($I119=3,
            "",
            IFBLANK(
               _xldudf_CX_PUSH(AV119, CX_ENTITY, $B119, AV$11, AV$14, AV$75,),
               ""
            )
         )
      )
   )
)),"")</f>
        <v/>
      </c>
      <c r="DW119" s="2445" t="str" cm="1">
        <f t="array" ref="DW119">IFERROR(IF(AW119*fxVal_normal=_PL!AW123,"",IF(OR(AW119="", NOT(ISNUMBER(AW119)), ISERROR(AW119), $B119=""), "",
   IF($I119=1,
      IFBLANK(
         _xldudf_CX_PUSH(AW119*fxVal_normal, CX_ENTITY, $B119, AW$11, AW$14, AW$75,),
         ""
      ),
      IF($I119=2,
         IFBLANK(
            _xldudf_CX_PUSH(AW119, CX_ENTITY, $B119, AW$11, AW$14, AW$75,),
            ""
         ),
         IF($I119=3,
            "",
            IFBLANK(
               _xldudf_CX_PUSH(AW119, CX_ENTITY, $B119, AW$11, AW$14, AW$75,),
               ""
            )
         )
      )
   )
)),"")</f>
        <v/>
      </c>
      <c r="DX119" s="2445" t="str" cm="1">
        <f t="array" ref="DX119">IFERROR(IF(AX119*fxVal_normal=_PL!AX123,"",IF(OR(AX119="", NOT(ISNUMBER(AX119)), ISERROR(AX119), $B119=""), "",
   IF($I119=1,
      IFBLANK(
         _xldudf_CX_PUSH(AX119*fxVal_normal, CX_ENTITY, $B119, AX$11, AX$14, AX$75,),
         ""
      ),
      IF($I119=2,
         IFBLANK(
            _xldudf_CX_PUSH(AX119, CX_ENTITY, $B119, AX$11, AX$14, AX$75,),
            ""
         ),
         IF($I119=3,
            "",
            IFBLANK(
               _xldudf_CX_PUSH(AX119, CX_ENTITY, $B119, AX$11, AX$14, AX$75,),
               ""
            )
         )
      )
   )
)),"")</f>
        <v/>
      </c>
      <c r="DY119" s="2445" t="str" cm="1">
        <f t="array" ref="DY119">IFERROR(IF(AY119*fxVal_normal=_PL!AY123,"",IF(OR(AY119="", NOT(ISNUMBER(AY119)), ISERROR(AY119), $B119=""), "",
   IF($I119=1,
      IFBLANK(
         _xldudf_CX_PUSH(AY119*fxVal_normal, CX_ENTITY, $B119, AY$11, AY$14, AY$75,),
         ""
      ),
      IF($I119=2,
         IFBLANK(
            _xldudf_CX_PUSH(AY119, CX_ENTITY, $B119, AY$11, AY$14, AY$75,),
            ""
         ),
         IF($I119=3,
            "",
            IFBLANK(
               _xldudf_CX_PUSH(AY119, CX_ENTITY, $B119, AY$11, AY$14, AY$75,),
               ""
            )
         )
      )
   )
)),"")</f>
        <v/>
      </c>
      <c r="DZ119" s="2445" t="str" cm="1">
        <f t="array" ref="DZ119">IFERROR(IF(AZ119*fxVal_normal=_PL!AZ123,"",IF(OR(AZ119="", NOT(ISNUMBER(AZ119)), ISERROR(AZ119), $B119=""), "",
   IF($I119=1,
      IFBLANK(
         _xldudf_CX_PUSH(AZ119*fxVal_normal, CX_ENTITY, $B119, AZ$11, AZ$14, AZ$75,),
         ""
      ),
      IF($I119=2,
         IFBLANK(
            _xldudf_CX_PUSH(AZ119, CX_ENTITY, $B119, AZ$11, AZ$14, AZ$75,),
            ""
         ),
         IF($I119=3,
            "",
            IFBLANK(
               _xldudf_CX_PUSH(AZ119, CX_ENTITY, $B119, AZ$11, AZ$14, AZ$75,),
               ""
            )
         )
      )
   )
)),"")</f>
        <v/>
      </c>
      <c r="EA119" s="2445" t="str" cm="1">
        <f t="array" ref="EA119">IFERROR(IF(BA119*fxVal_normal=_PL!BA123,"",IF(OR(BA119="", NOT(ISNUMBER(BA119)), ISERROR(BA119), $B119=""), "",
   IF($I119=1,
      IFBLANK(
         _xldudf_CX_PUSH(BA119*fxVal_normal, CX_ENTITY, $B119, BA$11, BA$14, BA$75,),
         ""
      ),
      IF($I119=2,
         IFBLANK(
            _xldudf_CX_PUSH(BA119, CX_ENTITY, $B119, BA$11, BA$14, BA$75,),
            ""
         ),
         IF($I119=3,
            "",
            IFBLANK(
               _xldudf_CX_PUSH(BA119, CX_ENTITY, $B119, BA$11, BA$14, BA$75,),
               ""
            )
         )
      )
   )
)),"")</f>
        <v/>
      </c>
      <c r="EB119" s="2445" t="str" cm="1">
        <f t="array" ref="EB119">IFERROR(IF(BB119*fxVal_normal=_PL!BB123,"",IF(OR(BB119="", NOT(ISNUMBER(BB119)), ISERROR(BB119), $B119=""), "",
   IF($I119=1,
      IFBLANK(
         _xldudf_CX_PUSH(BB119*fxVal_normal, CX_ENTITY, $B119, BB$11, BB$14, BB$75,),
         ""
      ),
      IF($I119=2,
         IFBLANK(
            _xldudf_CX_PUSH(BB119, CX_ENTITY, $B119, BB$11, BB$14, BB$75,),
            ""
         ),
         IF($I119=3,
            "",
            IFBLANK(
               _xldudf_CX_PUSH(BB119, CX_ENTITY, $B119, BB$11, BB$14, BB$75,),
               ""
            )
         )
      )
   )
)),"")</f>
        <v/>
      </c>
      <c r="EC119" s="2445" t="str" cm="1">
        <f t="array" ref="EC119">IFERROR(IF(BC119*fxVal_normal=_PL!BC123,"",IF(OR(BC119="", NOT(ISNUMBER(BC119)), ISERROR(BC119), $B119=""), "",
   IF($I119=1,
      IFBLANK(
         _xldudf_CX_PUSH(BC119*fxVal_normal, CX_ENTITY, $B119, BC$11, BC$14, BC$75,),
         ""
      ),
      IF($I119=2,
         IFBLANK(
            _xldudf_CX_PUSH(BC119, CX_ENTITY, $B119, BC$11, BC$14, BC$75,),
            ""
         ),
         IF($I119=3,
            "",
            IFBLANK(
               _xldudf_CX_PUSH(BC119, CX_ENTITY, $B119, BC$11, BC$14, BC$75,),
               ""
            )
         )
      )
   )
)),"")</f>
        <v/>
      </c>
      <c r="ED119" s="2445" t="str" cm="1">
        <f t="array" ref="ED119">IFERROR(IF(BD119*fxVal_normal=_PL!BD123,"",IF(OR(BD119="", NOT(ISNUMBER(BD119)), ISERROR(BD119), $B119=""), "",
   IF($I119=1,
      IFBLANK(
         _xldudf_CX_PUSH(BD119*fxVal_normal, CX_ENTITY, $B119, BD$11, BD$14, BD$75,),
         ""
      ),
      IF($I119=2,
         IFBLANK(
            _xldudf_CX_PUSH(BD119, CX_ENTITY, $B119, BD$11, BD$14, BD$75,),
            ""
         ),
         IF($I119=3,
            "",
            IFBLANK(
               _xldudf_CX_PUSH(BD119, CX_ENTITY, $B119, BD$11, BD$14, BD$75,),
               ""
            )
         )
      )
   )
)),"")</f>
        <v/>
      </c>
      <c r="EE119" s="2445" t="str" cm="1">
        <f t="array" ref="EE119">IFERROR(IF(BE119*fxVal_normal=_PL!BE123,"",IF(OR(BE119="", NOT(ISNUMBER(BE119)), ISERROR(BE119), $B119=""), "",
   IF($I119=1,
      IFBLANK(
         _xldudf_CX_PUSH(BE119*fxVal_normal, CX_ENTITY, $B119, BE$11, BE$14, BE$75,),
         ""
      ),
      IF($I119=2,
         IFBLANK(
            _xldudf_CX_PUSH(BE119, CX_ENTITY, $B119, BE$11, BE$14, BE$75,),
            ""
         ),
         IF($I119=3,
            "",
            IFBLANK(
               _xldudf_CX_PUSH(BE119, CX_ENTITY, $B119, BE$11, BE$14, BE$75,),
               ""
            )
         )
      )
   )
)),"")</f>
        <v/>
      </c>
      <c r="EF119" s="2445" t="str" cm="1">
        <f t="array" ref="EF119">IFERROR(IF(BF119*fxVal_normal=_PL!BF123,"",IF(OR(BF119="", NOT(ISNUMBER(BF119)), ISERROR(BF119), $B119=""), "",
   IF($I119=1,
      IFBLANK(
         _xldudf_CX_PUSH(BF119*fxVal_normal, CX_ENTITY, $B119, BF$11, BF$14, BF$75,),
         ""
      ),
      IF($I119=2,
         IFBLANK(
            _xldudf_CX_PUSH(BF119, CX_ENTITY, $B119, BF$11, BF$14, BF$75,),
            ""
         ),
         IF($I119=3,
            "",
            IFBLANK(
               _xldudf_CX_PUSH(BF119, CX_ENTITY, $B119, BF$11, BF$14, BF$75,),
               ""
            )
         )
      )
   )
)),"")</f>
        <v/>
      </c>
      <c r="EG119" s="2445" t="str" cm="1">
        <f t="array" ref="EG119">IFERROR(IF(BG119*fxVal_normal=_PL!BG123,"",IF(OR(BG119="", NOT(ISNUMBER(BG119)), ISERROR(BG119), $B119=""), "",
   IF($I119=1,
      IFBLANK(
         _xldudf_CX_PUSH(BG119*fxVal_normal, CX_ENTITY, $B119, BG$11, BG$14, BG$75,),
         ""
      ),
      IF($I119=2,
         IFBLANK(
            _xldudf_CX_PUSH(BG119, CX_ENTITY, $B119, BG$11, BG$14, BG$75,),
            ""
         ),
         IF($I119=3,
            "",
            IFBLANK(
               _xldudf_CX_PUSH(BG119, CX_ENTITY, $B119, BG$11, BG$14, BG$75,),
               ""
            )
         )
      )
   )
)),"")</f>
        <v/>
      </c>
      <c r="EH119" s="2445" t="str" cm="1">
        <f t="array" ref="EH119">IFERROR(IF(BH119*fxVal_normal=_PL!BH123,"",IF(OR(BH119="", NOT(ISNUMBER(BH119)), ISERROR(BH119), $B119=""), "",
   IF($I119=1,
      IFBLANK(
         _xldudf_CX_PUSH(BH119*fxVal_normal, CX_ENTITY, $B119, BH$11, BH$14, BH$75,),
         ""
      ),
      IF($I119=2,
         IFBLANK(
            _xldudf_CX_PUSH(BH119, CX_ENTITY, $B119, BH$11, BH$14, BH$75,),
            ""
         ),
         IF($I119=3,
            "",
            IFBLANK(
               _xldudf_CX_PUSH(BH119, CX_ENTITY, $B119, BH$11, BH$14, BH$75,),
               ""
            )
         )
      )
   )
)),"")</f>
        <v/>
      </c>
      <c r="EI119" s="2445" t="str" cm="1">
        <f t="array" ref="EI119">IFERROR(IF(BI119*fxVal_normal=_PL!BI123,"",IF(OR(BI119="", NOT(ISNUMBER(BI119)), ISERROR(BI119), $B119=""), "",
   IF($I119=1,
      IFBLANK(
         _xldudf_CX_PUSH(BI119*fxVal_normal, CX_ENTITY, $B119, BI$11, BI$14, BI$75,),
         ""
      ),
      IF($I119=2,
         IFBLANK(
            _xldudf_CX_PUSH(BI119, CX_ENTITY, $B119, BI$11, BI$14, BI$75,),
            ""
         ),
         IF($I119=3,
            "",
            IFBLANK(
               _xldudf_CX_PUSH(BI119, CX_ENTITY, $B119, BI$11, BI$14, BI$75,),
               ""
            )
         )
      )
   )
)),"")</f>
        <v/>
      </c>
      <c r="EJ119" s="2445" t="str" cm="1">
        <f t="array" ref="EJ119">IFERROR(IF(BJ119*fxVal_normal=_PL!BJ123,"",IF(OR(BJ119="", NOT(ISNUMBER(BJ119)), ISERROR(BJ119), $B119=""), "",
   IF($I119=1,
      IFBLANK(
         _xldudf_CX_PUSH(BJ119*fxVal_normal, CX_ENTITY, $B119, BJ$11, BJ$14, BJ$75,),
         ""
      ),
      IF($I119=2,
         IFBLANK(
            _xldudf_CX_PUSH(BJ119, CX_ENTITY, $B119, BJ$11, BJ$14, BJ$75,),
            ""
         ),
         IF($I119=3,
            "",
            IFBLANK(
               _xldudf_CX_PUSH(BJ119, CX_ENTITY, $B119, BJ$11, BJ$14, BJ$75,),
               ""
            )
         )
      )
   )
)),"")</f>
        <v/>
      </c>
      <c r="EK119" s="2445" t="str" cm="1">
        <f t="array" ref="EK119">IFERROR(IF(BK119*fxVal_normal=_PL!BK123,"",IF(OR(BK119="", NOT(ISNUMBER(BK119)), ISERROR(BK119), $B119=""), "",
   IF($I119=1,
      IFBLANK(
         _xldudf_CX_PUSH(BK119*fxVal_normal, CX_ENTITY, $B119, BK$11, BK$14, BK$75,),
         ""
      ),
      IF($I119=2,
         IFBLANK(
            _xldudf_CX_PUSH(BK119, CX_ENTITY, $B119, BK$11, BK$14, BK$75,),
            ""
         ),
         IF($I119=3,
            "",
            IFBLANK(
               _xldudf_CX_PUSH(BK119, CX_ENTITY, $B119, BK$11, BK$14, BK$75,),
               ""
            )
         )
      )
   )
)),"")</f>
        <v/>
      </c>
      <c r="EL119" s="2445" t="str" cm="1">
        <f t="array" ref="EL119">IFERROR(IF(BL119*fxVal_normal=_PL!BL123,"",IF(OR(BL119="", NOT(ISNUMBER(BL119)), ISERROR(BL119), $B119=""), "",
   IF($I119=1,
      IFBLANK(
         _xldudf_CX_PUSH(BL119*fxVal_normal, CX_ENTITY, $B119, BL$11, BL$14, BL$75,),
         ""
      ),
      IF($I119=2,
         IFBLANK(
            _xldudf_CX_PUSH(BL119, CX_ENTITY, $B119, BL$11, BL$14, BL$75,),
            ""
         ),
         IF($I119=3,
            "",
            IFBLANK(
               _xldudf_CX_PUSH(BL119, CX_ENTITY, $B119, BL$11, BL$14, BL$75,),
               ""
            )
         )
      )
   )
)),"")</f>
        <v/>
      </c>
      <c r="EM119" s="2445" t="str" cm="1">
        <f t="array" ref="EM119">IFERROR(IF(BM119*fxVal_normal=_PL!BM123,"",IF(OR(BM119="", NOT(ISNUMBER(BM119)), ISERROR(BM119), $B119=""), "",
   IF($I119=1,
      IFBLANK(
         _xldudf_CX_PUSH(BM119*fxVal_normal, CX_ENTITY, $B119, BM$11, BM$14, BM$75,),
         ""
      ),
      IF($I119=2,
         IFBLANK(
            _xldudf_CX_PUSH(BM119, CX_ENTITY, $B119, BM$11, BM$14, BM$75,),
            ""
         ),
         IF($I119=3,
            "",
            IFBLANK(
               _xldudf_CX_PUSH(BM119, CX_ENTITY, $B119, BM$11, BM$14, BM$75,),
               ""
            )
         )
      )
   )
)),"")</f>
        <v/>
      </c>
      <c r="EN119" s="2445" t="str" cm="1">
        <f t="array" ref="EN119">IFERROR(IF(BN119*fxVal_normal=_PL!BN123,"",IF(OR(BN119="", NOT(ISNUMBER(BN119)), ISERROR(BN119), $B119=""), "",
   IF($I119=1,
      IFBLANK(
         _xldudf_CX_PUSH(BN119*fxVal_normal, CX_ENTITY, $B119, BN$11, BN$14, BN$75,),
         ""
      ),
      IF($I119=2,
         IFBLANK(
            _xldudf_CX_PUSH(BN119, CX_ENTITY, $B119, BN$11, BN$14, BN$75,),
            ""
         ),
         IF($I119=3,
            "",
            IFBLANK(
               _xldudf_CX_PUSH(BN119, CX_ENTITY, $B119, BN$11, BN$14, BN$75,),
               ""
            )
         )
      )
   )
)),"")</f>
        <v/>
      </c>
    </row>
    <row r="120" spans="1:149" ht="21" customHeight="1">
      <c r="A120" s="1626"/>
      <c r="B120" s="2537" t="str">
        <f>_xlfn.LET(
_xlpm.IsNotAttrDynamic, D120="",
_xlpm.Attr,_PL!F120,
_xlpm.NotInUse,Y120=D120,
_xlpm.RESULT, IF(_xlpm.IsNotAttrDynamic, _xlpm.Attr, IF( _xlpm.NotInUse, "", Y120)
),IF(_xlpm.RESULT ="", "", _xlpm.RESULT))</f>
        <v>Custom Metric Amount 8 [Calculated]</v>
      </c>
      <c r="C120" s="2537" t="str" cm="1">
        <f t="array" ref="C120">IFBLANK(_PL!C120,"")</f>
        <v>Custom Metric - Label 8 [Calculated]</v>
      </c>
      <c r="D120" s="1548"/>
      <c r="E120" s="2440" cm="1">
        <f t="array" aca="1" ref="E120:G1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)($AD120:$CQ120, Z120)</f>
        <v>0</v>
      </c>
      <c r="F120" s="578">
        <f ca="1"/>
        <v>0</v>
      </c>
      <c r="G120" s="578" t="str">
        <f ca="1"/>
        <v/>
      </c>
      <c r="H120" s="401">
        <v>1</v>
      </c>
      <c r="I120" s="401">
        <v>1</v>
      </c>
      <c r="J120" s="401" t="str" cm="1">
        <f t="array" ref="J120">IFBLANK( Z120,"")</f>
        <v/>
      </c>
      <c r="K120" s="578" t="str">
        <f t="shared" ca="1" si="44"/>
        <v>No</v>
      </c>
      <c r="L120" s="37"/>
      <c r="N120" s="158"/>
      <c r="O120" s="101"/>
      <c r="P120" s="52"/>
      <c r="Q120" s="101"/>
      <c r="R120" s="126"/>
      <c r="S120" s="101"/>
      <c r="T120" s="101"/>
      <c r="U120" s="39"/>
      <c r="V120" s="37"/>
      <c r="W120" s="91" t="str">
        <f t="shared" si="45"/>
        <v>Budget</v>
      </c>
      <c r="X120" s="2523" t="e">
        <f ca="1">_PL!X120</f>
        <v>#NAME?</v>
      </c>
      <c r="Y120" s="2371"/>
      <c r="Z120" s="198" t="str" cm="1">
        <f t="array" ref="Z120">IFBLANK(Z64,"")</f>
        <v/>
      </c>
      <c r="AA120" s="200" t="str" cm="1">
        <f t="array" aca="1" ref="AA120" ca="1">_xlfn.LET(
_xlpm._termname, $Y120,
_xlpm._icon, "Define",
_xlpm._location, _xlfn.XLOOKUP(_xlpm._termname, $Y$249:$Y$338,$Y$249:$Y$338),
_xlpm._hyperlink, HYPERLINK("#"&amp;CELL("address",_xlpm._location), _xlpm._icon),
IF(Y120="", "", _xlpm._hyperlink)
)</f>
        <v/>
      </c>
      <c r="AB120" s="2525" t="str">
        <f ca="1"/>
        <v/>
      </c>
      <c r="AC120" s="124" t="str" cm="1">
        <f t="array" aca="1" ref="AC120" ca="1">_xlfn.LET(
_xlpm._termname, $AB120,
_xlpm._iconname, "find",
_xlpm._icon, fx_getIcon(_xlpm._iconname),
_xlpm._location, _xlfn.XLOOKUP(LOWER(_xlpm._termname), LOWER(tbl_acctDef[Term]),tbl_acctDef[Term]),
_xlpm._hyperlink, HYPERLINK("#"&amp;CELL("address",_xlpm._location), _xlpm._icon),
IFERROR(_xlpm._hyperlink,"")
)</f>
        <v/>
      </c>
      <c r="AD120" s="1661" t="str" cm="1">
        <f t="array" ref="AD120">IF($Y120="","",_xlfn.XLOOKUP($W120&amp;$Y120,$W$250:$W$338&amp;$Y$250:$Y$338,$AD$250:$BN$338))</f>
        <v/>
      </c>
      <c r="AE120" s="2534"/>
      <c r="AF120" s="2534"/>
      <c r="AG120" s="2534"/>
      <c r="AH120" s="2534"/>
      <c r="AI120" s="2534"/>
      <c r="AJ120" s="2534"/>
      <c r="AK120" s="2534"/>
      <c r="AL120" s="2534"/>
      <c r="AM120" s="2534"/>
      <c r="AN120" s="2534"/>
      <c r="AO120" s="2534"/>
      <c r="AP120" s="2534"/>
      <c r="AQ120" s="2534"/>
      <c r="AR120" s="2534"/>
      <c r="AS120" s="2534"/>
      <c r="AT120" s="2534"/>
      <c r="AU120" s="2534"/>
      <c r="AV120" s="2534"/>
      <c r="AW120" s="2534"/>
      <c r="AX120" s="2534"/>
      <c r="AY120" s="2534"/>
      <c r="AZ120" s="2534"/>
      <c r="BA120" s="2534"/>
      <c r="BB120" s="2534"/>
      <c r="BC120" s="2534"/>
      <c r="BD120" s="2534"/>
      <c r="BE120" s="2534"/>
      <c r="BF120" s="2534"/>
      <c r="BG120" s="2534"/>
      <c r="BH120" s="2534"/>
      <c r="BI120" s="2534"/>
      <c r="BJ120" s="2534"/>
      <c r="BK120" s="2534"/>
      <c r="BL120" s="2534"/>
      <c r="BM120" s="2534"/>
      <c r="BN120" s="2535"/>
      <c r="BO120" s="2536"/>
      <c r="BP120" s="2536"/>
      <c r="BQ120" s="2536"/>
      <c r="BR120" s="2536"/>
      <c r="BS120" s="2536"/>
      <c r="BT120" s="2536"/>
      <c r="BU120" s="2536"/>
      <c r="BV120" s="2536"/>
      <c r="BW120" s="2536"/>
      <c r="BX120" s="2536"/>
      <c r="BY120" s="2536"/>
      <c r="BZ120" s="2536"/>
      <c r="CA120" s="34"/>
      <c r="CC120" s="33"/>
      <c r="CD120" s="1772" t="str" cm="1">
        <f t="array" ref="CD120">_xlfn.LET( _xlpm.CheckBlank, SUM(PL!$AD120:$BN120) = 0, IF(_xlpm.CheckBlank, "", SUM(_xlfn._xlws.FILTER(PL!$AD120:$BN120,(YEAR(PL!$AD$12:$BN$12)=PL!CD$12)*(array_timeline&lt;=PL!CD$11)))))</f>
        <v/>
      </c>
      <c r="CE120" s="1772" t="str" cm="1">
        <f t="array" ref="CE120">_xlfn.LET( _xlpm.CheckBlank, SUM(PL!$AD120:$BN120) = 0, IF(_xlpm.CheckBlank, "", SUM(_xlfn._xlws.FILTER(PL!$AD120:$BN120,(YEAR(PL!$AD$12:$BN$12)=PL!CE$12)*(array_timeline&lt;=PL!CE$11)))))</f>
        <v/>
      </c>
      <c r="CF120" s="3"/>
      <c r="CG120" s="1461" t="str" cm="1">
        <f t="array" ref="CG120">_xlfn.LET( _xlpm.CheckBlank, SUM(PL!$AD120:$BN120) =0, IF(_xlpm.CheckBlank, "", SUM(_xlfn._xlws.FILTER(PL!$AD120:$BN120,(YEAR(PL!$AD$12:$BN$12)=PL!CG$12)*(array_timeline&lt;=PL!CG$11)))))</f>
        <v/>
      </c>
      <c r="CH120" s="1461" t="str" cm="1">
        <f t="array" ref="CH120">_xlfn.LET( _xlpm.CheckBlank, SUM(PL!$AD120:$BN120) =0, IF(_xlpm.CheckBlank, "", SUM(_xlfn._xlws.FILTER(PL!$AD120:$BN120,(YEAR(PL!$AD$12:$BN$12)=PL!CH$12)*(array_timeline&lt;=PL!CH$11)))))</f>
        <v/>
      </c>
      <c r="CI120" s="3"/>
      <c r="CJ120" s="1461" t="str" cm="1">
        <f t="array" ref="CJ120">_xlfn.LET( _xlpm.CheckBlank, SUM(PL!$AD120:$BN120) = 0, IF(_xlpm.CheckBlank, "", SUM(_xlfn.TAKE(_xlfn.DROP(PL!$AD120:$BN120, ,-DATEDIFF(PL!CJ$11, val_asOfDate,"M")),1,-12))))</f>
        <v/>
      </c>
      <c r="CK120" s="1461" t="str" cm="1">
        <f t="array" ref="CK120">_xlfn.LET( _xlpm.CheckBlank, SUM(PL!$AD120:$BN120) = 0, IF(_xlpm.CheckBlank, "", SUM(_xlfn.TAKE(_xlfn.DROP(PL!$AD120:$BN120, ,-DATEDIFF(PL!CK$11, val_asOfDate,"M")),1,-12))))</f>
        <v/>
      </c>
      <c r="CL120" s="3"/>
      <c r="CM120" s="2357" t="str" cm="1">
        <f t="array" ref="CM120">IF($Y120="","",_xlfn.XLOOKUP($W120&amp;$Y120,$W$250:$W$338&amp;$Y$250:$Y$338,$CM$250:$CN$338))</f>
        <v/>
      </c>
      <c r="CN120" s="2357"/>
      <c r="CO120" s="3"/>
      <c r="CP120" s="2357" t="str" cm="1">
        <f t="array" ref="CP120">IF($Y120="","",_xlfn.XLOOKUP($W120&amp;$Y120,$W$250:$W$338&amp;$Y$250:$Y$338,$CP$250:$CQ$338))</f>
        <v/>
      </c>
      <c r="CQ120" s="2357"/>
      <c r="CR120" s="34"/>
      <c r="CS120" s="2056"/>
      <c r="CT120" s="2616"/>
      <c r="CU120" s="2616"/>
      <c r="CV120" s="2616"/>
      <c r="CW120" s="2616"/>
      <c r="CX120" s="2443"/>
      <c r="CY120" s="2444" t="str" cm="1">
        <f t="array" ref="CY120">IFERROR(IF(CM120*fxVal_normal=_PL!CM124,"",IF(OR($CM120="",$CM120=0, NOT(ISNUMBER($CM120)), ISERROR($CM120), $B120=""), "",
   IF($I120=1,
      IFBLANK(
         _xldudf_CX_PUSH($CM120*fxVal_normal, CX_ENTITY, $B120, $CM$11, $CM$14, $CM$19,),
         ""
      ),
      IF($I120=2,
         IFBLANK(
            _xldudf_CX_PUSH($CM120, CX_ENTITY, $B120, $CM$11, $CM$14, $CM$19,),
            ""
         ),
         IF($I120=3,
            "",
            IFBLANK(
               _xldudf_CX_PUSH($CM120, CX_ENTITY, $B120, $CM$11, $CM$14, $CM$19,),
               ""
            )
         )
      )
   )
)),"")</f>
        <v/>
      </c>
      <c r="CZ120" s="2444" t="str" cm="1">
        <f t="array" ref="CZ120">IFERROR(IF(CN120*fxVal_normal=_PL!CN124,"",IF(OR($CN120="",$CN120=0, NOT(ISNUMBER($CN120)), ISERROR($CN120), $B120=""), "",
   IF($I120=1,
      IFBLANK(
         _xldudf_CX_PUSH($CN120*fxVal_normal, CX_ENTITY, $B120, $CN$11, $CN$14, $CN$19,),
         ""
      ),
      IF($I120=2,
         IFBLANK(
            _xldudf_CX_PUSH($CN120, CX_ENTITY, $B120, $CN$11, $CN$14, $CN$19,),
            ""
         ),
         IF($I120=3,
            "",
            IFBLANK(
               _xldudf_CX_PUSH($CN120, CX_ENTITY, $B120, $CN$11, $CN$14, $CN$19,),
               ""
            )
         )
      )
   )
)),"")</f>
        <v/>
      </c>
      <c r="DA120" s="2444" t="str" cm="1">
        <f t="array" ref="DA120">IFERROR(IF(CP120*fxVal_normal=_PL!CP124,"",IF(OR($CP120="",$CP120=0, NOT(ISNUMBER($CP120)), ISERROR($CP120), $B120=""), "",
   IF($I120=1,
      IFBLANK(
         _xldudf_CX_PUSH($CP120*fxVal_normal, CX_ENTITY, $B120, $CP$11, $CP$14, $CP$19,),
         ""
      ),
      IF($I120=2,
         IFBLANK(
            _xldudf_CX_PUSH($CP120, CX_ENTITY, $B120, $CP$11, $CP$14, $CP$19,),
            ""
         ),
         IF($I120=3,
            "",
            IFBLANK(
               _xldudf_CX_PUSH($CP120, CX_ENTITY, $B120, $CP$11, $CP$14, $CP$19,),
               ""
            )
         )
      )
   )
)),"")</f>
        <v/>
      </c>
      <c r="DB120" s="2444" t="str" cm="1">
        <f t="array" ref="DB120">IFERROR(IF(CQ120*fxVal_normal=_PL!CQ124,"",IF(OR($CQ120="", $CQ120=0, NOT(ISNUMBER($CQ120)), ISERROR($CQ120), $B120=""), "",
   IF($I120=1,
      IFBLANK(
         _xldudf_CX_PUSH($CQ120*fxVal_normal, CX_ENTITY, $B120, $CQ$11, $CQ$14, $CQ$19,),
         ""
      ),
      IF($I120=2,
         IFBLANK(
            _xldudf_CX_PUSH($CQ120, CX_ENTITY, $B120, $CQ$11, $CQ$14, $CQ$19,),
            ""
         ),
         IF($I120=3,
            "",
            IFBLANK(
               _xldudf_CX_PUSH($CQ120, CX_ENTITY, $B120, $CQ$11, $CQ$14, $CQ$19,),
               ""
            )
         )
      )
   ))
),"")</f>
        <v/>
      </c>
      <c r="DC120" s="2443"/>
      <c r="DD120" s="2445" t="str" cm="1">
        <f t="array" ref="DD120">IFERROR(IF(AD120*fxVal_normal=_PL!AD124,"",IF(OR(AD120="", NOT(ISNUMBER(AD120)), ISERROR(AD120), $B120=""), "",
   IF($I120=1,
      IFBLANK(
         _xldudf_CX_PUSH(AD120*fxVal_normal, CX_ENTITY, $B120, AD$11, AD$14, AD$75,),
         ""
      ),
      IF($I120=2,
         IFBLANK(
            _xldudf_CX_PUSH(AD120, CX_ENTITY, $B120, AD$11, AD$14, AD$75,),
            ""
         ),
         IF($I120=3,
            "",
            IFBLANK(
               _xldudf_CX_PUSH(AD120, CX_ENTITY, $B120, AD$11, AD$14, AD$75,),
               ""
            )
         )
      )
   )
)),"")</f>
        <v/>
      </c>
      <c r="DE120" s="2445" t="str" cm="1">
        <f t="array" ref="DE120">IFERROR(IF(AE120*fxVal_normal=_PL!AE124,"",IF(OR(AE120="", NOT(ISNUMBER(AE120)), ISERROR(AE120), $B120=""), "",
   IF($I120=1,
      IFBLANK(
         _xldudf_CX_PUSH(AE120*fxVal_normal, CX_ENTITY, $B120, AE$11, AE$14, AE$75,),
         ""
      ),
      IF($I120=2,
         IFBLANK(
            _xldudf_CX_PUSH(AE120, CX_ENTITY, $B120, AE$11, AE$14, AE$75,),
            ""
         ),
         IF($I120=3,
            "",
            IFBLANK(
               _xldudf_CX_PUSH(AE120, CX_ENTITY, $B120, AE$11, AE$14, AE$75,),
               ""
            )
         )
      )
   )
)),"")</f>
        <v/>
      </c>
      <c r="DF120" s="2445" t="str" cm="1">
        <f t="array" ref="DF120">IFERROR(IF(AF120*fxVal_normal=_PL!AF124,"",IF(OR(AF120="", NOT(ISNUMBER(AF120)), ISERROR(AF120), $B120=""), "",
   IF($I120=1,
      IFBLANK(
         _xldudf_CX_PUSH(AF120*fxVal_normal, CX_ENTITY, $B120, AF$11, AF$14, AF$75,),
         ""
      ),
      IF($I120=2,
         IFBLANK(
            _xldudf_CX_PUSH(AF120, CX_ENTITY, $B120, AF$11, AF$14, AF$75,),
            ""
         ),
         IF($I120=3,
            "",
            IFBLANK(
               _xldudf_CX_PUSH(AF120, CX_ENTITY, $B120, AF$11, AF$14, AF$75,),
               ""
            )
         )
      )
   )
)),"")</f>
        <v/>
      </c>
      <c r="DG120" s="2445" t="str" cm="1">
        <f t="array" ref="DG120">IFERROR(IF(AG120*fxVal_normal=_PL!AG124,"",IF(OR(AG120="", NOT(ISNUMBER(AG120)), ISERROR(AG120), $B120=""), "",
   IF($I120=1,
      IFBLANK(
         _xldudf_CX_PUSH(AG120*fxVal_normal, CX_ENTITY, $B120, AG$11, AG$14, AG$75,),
         ""
      ),
      IF($I120=2,
         IFBLANK(
            _xldudf_CX_PUSH(AG120, CX_ENTITY, $B120, AG$11, AG$14, AG$75,),
            ""
         ),
         IF($I120=3,
            "",
            IFBLANK(
               _xldudf_CX_PUSH(AG120, CX_ENTITY, $B120, AG$11, AG$14, AG$75,),
               ""
            )
         )
      )
   )
)),"")</f>
        <v/>
      </c>
      <c r="DH120" s="2445" t="str" cm="1">
        <f t="array" ref="DH120">IFERROR(IF(AH120*fxVal_normal=_PL!AH124,"",IF(OR(AH120="", NOT(ISNUMBER(AH120)), ISERROR(AH120), $B120=""), "",
   IF($I120=1,
      IFBLANK(
         _xldudf_CX_PUSH(AH120*fxVal_normal, CX_ENTITY, $B120, AH$11, AH$14, AH$75,),
         ""
      ),
      IF($I120=2,
         IFBLANK(
            _xldudf_CX_PUSH(AH120, CX_ENTITY, $B120, AH$11, AH$14, AH$75,),
            ""
         ),
         IF($I120=3,
            "",
            IFBLANK(
               _xldudf_CX_PUSH(AH120, CX_ENTITY, $B120, AH$11, AH$14, AH$75,),
               ""
            )
         )
      )
   )
)),"")</f>
        <v/>
      </c>
      <c r="DI120" s="2445" t="str" cm="1">
        <f t="array" ref="DI120">IFERROR(IF(AI120*fxVal_normal=_PL!AI124,"",IF(OR(AI120="", NOT(ISNUMBER(AI120)), ISERROR(AI120), $B120=""), "",
   IF($I120=1,
      IFBLANK(
         _xldudf_CX_PUSH(AI120*fxVal_normal, CX_ENTITY, $B120, AI$11, AI$14, AI$75,),
         ""
      ),
      IF($I120=2,
         IFBLANK(
            _xldudf_CX_PUSH(AI120, CX_ENTITY, $B120, AI$11, AI$14, AI$75,),
            ""
         ),
         IF($I120=3,
            "",
            IFBLANK(
               _xldudf_CX_PUSH(AI120, CX_ENTITY, $B120, AI$11, AI$14, AI$75,),
               ""
            )
         )
      )
   )
)),"")</f>
        <v/>
      </c>
      <c r="DJ120" s="2445" t="str" cm="1">
        <f t="array" ref="DJ120">IFERROR(IF(AJ120*fxVal_normal=_PL!AJ124,"",IF(OR(AJ120="", NOT(ISNUMBER(AJ120)), ISERROR(AJ120), $B120=""), "",
   IF($I120=1,
      IFBLANK(
         _xldudf_CX_PUSH(AJ120*fxVal_normal, CX_ENTITY, $B120, AJ$11, AJ$14, AJ$75,),
         ""
      ),
      IF($I120=2,
         IFBLANK(
            _xldudf_CX_PUSH(AJ120, CX_ENTITY, $B120, AJ$11, AJ$14, AJ$75,),
            ""
         ),
         IF($I120=3,
            "",
            IFBLANK(
               _xldudf_CX_PUSH(AJ120, CX_ENTITY, $B120, AJ$11, AJ$14, AJ$75,),
               ""
            )
         )
      )
   )
)),"")</f>
        <v/>
      </c>
      <c r="DK120" s="2445" t="str" cm="1">
        <f t="array" ref="DK120">IFERROR(IF(AK120*fxVal_normal=_PL!AK124,"",IF(OR(AK120="", NOT(ISNUMBER(AK120)), ISERROR(AK120), $B120=""), "",
   IF($I120=1,
      IFBLANK(
         _xldudf_CX_PUSH(AK120*fxVal_normal, CX_ENTITY, $B120, AK$11, AK$14, AK$75,),
         ""
      ),
      IF($I120=2,
         IFBLANK(
            _xldudf_CX_PUSH(AK120, CX_ENTITY, $B120, AK$11, AK$14, AK$75,),
            ""
         ),
         IF($I120=3,
            "",
            IFBLANK(
               _xldudf_CX_PUSH(AK120, CX_ENTITY, $B120, AK$11, AK$14, AK$75,),
               ""
            )
         )
      )
   )
)),"")</f>
        <v/>
      </c>
      <c r="DL120" s="2445" t="str" cm="1">
        <f t="array" ref="DL120">IFERROR(IF(AL120*fxVal_normal=_PL!AL124,"",IF(OR(AL120="", NOT(ISNUMBER(AL120)), ISERROR(AL120), $B120=""), "",
   IF($I120=1,
      IFBLANK(
         _xldudf_CX_PUSH(AL120*fxVal_normal, CX_ENTITY, $B120, AL$11, AL$14, AL$75,),
         ""
      ),
      IF($I120=2,
         IFBLANK(
            _xldudf_CX_PUSH(AL120, CX_ENTITY, $B120, AL$11, AL$14, AL$75,),
            ""
         ),
         IF($I120=3,
            "",
            IFBLANK(
               _xldudf_CX_PUSH(AL120, CX_ENTITY, $B120, AL$11, AL$14, AL$75,),
               ""
            )
         )
      )
   )
)),"")</f>
        <v/>
      </c>
      <c r="DM120" s="2445" t="str" cm="1">
        <f t="array" ref="DM120">IFERROR(IF(AM120*fxVal_normal=_PL!AM124,"",IF(OR(AM120="", NOT(ISNUMBER(AM120)), ISERROR(AM120), $B120=""), "",
   IF($I120=1,
      IFBLANK(
         _xldudf_CX_PUSH(AM120*fxVal_normal, CX_ENTITY, $B120, AM$11, AM$14, AM$75,),
         ""
      ),
      IF($I120=2,
         IFBLANK(
            _xldudf_CX_PUSH(AM120, CX_ENTITY, $B120, AM$11, AM$14, AM$75,),
            ""
         ),
         IF($I120=3,
            "",
            IFBLANK(
               _xldudf_CX_PUSH(AM120, CX_ENTITY, $B120, AM$11, AM$14, AM$75,),
               ""
            )
         )
      )
   )
)),"")</f>
        <v/>
      </c>
      <c r="DN120" s="2445" t="str" cm="1">
        <f t="array" ref="DN120">IFERROR(IF(AN120*fxVal_normal=_PL!AN124,"",IF(OR(AN120="", NOT(ISNUMBER(AN120)), ISERROR(AN120), $B120=""), "",
   IF($I120=1,
      IFBLANK(
         _xldudf_CX_PUSH(AN120*fxVal_normal, CX_ENTITY, $B120, AN$11, AN$14, AN$75,),
         ""
      ),
      IF($I120=2,
         IFBLANK(
            _xldudf_CX_PUSH(AN120, CX_ENTITY, $B120, AN$11, AN$14, AN$75,),
            ""
         ),
         IF($I120=3,
            "",
            IFBLANK(
               _xldudf_CX_PUSH(AN120, CX_ENTITY, $B120, AN$11, AN$14, AN$75,),
               ""
            )
         )
      )
   )
)),"")</f>
        <v/>
      </c>
      <c r="DO120" s="2445" t="str" cm="1">
        <f t="array" ref="DO120">IFERROR(IF(AO120*fxVal_normal=_PL!AO124,"",IF(OR(AO120="", NOT(ISNUMBER(AO120)), ISERROR(AO120), $B120=""), "",
   IF($I120=1,
      IFBLANK(
         _xldudf_CX_PUSH(AO120*fxVal_normal, CX_ENTITY, $B120, AO$11, AO$14, AO$75,),
         ""
      ),
      IF($I120=2,
         IFBLANK(
            _xldudf_CX_PUSH(AO120, CX_ENTITY, $B120, AO$11, AO$14, AO$75,),
            ""
         ),
         IF($I120=3,
            "",
            IFBLANK(
               _xldudf_CX_PUSH(AO120, CX_ENTITY, $B120, AO$11, AO$14, AO$75,),
               ""
            )
         )
      )
   )
)),"")</f>
        <v/>
      </c>
      <c r="DP120" s="2445" t="str" cm="1">
        <f t="array" ref="DP120">IFERROR(IF(AP120*fxVal_normal=_PL!AP124,"",IF(OR(AP120="", NOT(ISNUMBER(AP120)), ISERROR(AP120), $B120=""), "",
   IF($I120=1,
      IFBLANK(
         _xldudf_CX_PUSH(AP120*fxVal_normal, CX_ENTITY, $B120, AP$11, AP$14, AP$75,),
         ""
      ),
      IF($I120=2,
         IFBLANK(
            _xldudf_CX_PUSH(AP120, CX_ENTITY, $B120, AP$11, AP$14, AP$75,),
            ""
         ),
         IF($I120=3,
            "",
            IFBLANK(
               _xldudf_CX_PUSH(AP120, CX_ENTITY, $B120, AP$11, AP$14, AP$75,),
               ""
            )
         )
      )
   )
)),"")</f>
        <v/>
      </c>
      <c r="DQ120" s="2445" t="str" cm="1">
        <f t="array" ref="DQ120">IFERROR(IF(AQ120*fxVal_normal=_PL!AQ124,"",IF(OR(AQ120="", NOT(ISNUMBER(AQ120)), ISERROR(AQ120), $B120=""), "",
   IF($I120=1,
      IFBLANK(
         _xldudf_CX_PUSH(AQ120*fxVal_normal, CX_ENTITY, $B120, AQ$11, AQ$14, AQ$75,),
         ""
      ),
      IF($I120=2,
         IFBLANK(
            _xldudf_CX_PUSH(AQ120, CX_ENTITY, $B120, AQ$11, AQ$14, AQ$75,),
            ""
         ),
         IF($I120=3,
            "",
            IFBLANK(
               _xldudf_CX_PUSH(AQ120, CX_ENTITY, $B120, AQ$11, AQ$14, AQ$75,),
               ""
            )
         )
      )
   )
)),"")</f>
        <v/>
      </c>
      <c r="DR120" s="2445" t="str" cm="1">
        <f t="array" ref="DR120">IFERROR(IF(AR120*fxVal_normal=_PL!AR124,"",IF(OR(AR120="", NOT(ISNUMBER(AR120)), ISERROR(AR120), $B120=""), "",
   IF($I120=1,
      IFBLANK(
         _xldudf_CX_PUSH(AR120*fxVal_normal, CX_ENTITY, $B120, AR$11, AR$14, AR$75,),
         ""
      ),
      IF($I120=2,
         IFBLANK(
            _xldudf_CX_PUSH(AR120, CX_ENTITY, $B120, AR$11, AR$14, AR$75,),
            ""
         ),
         IF($I120=3,
            "",
            IFBLANK(
               _xldudf_CX_PUSH(AR120, CX_ENTITY, $B120, AR$11, AR$14, AR$75,),
               ""
            )
         )
      )
   )
)),"")</f>
        <v/>
      </c>
      <c r="DS120" s="2445" t="str" cm="1">
        <f t="array" ref="DS120">IFERROR(IF(AS120*fxVal_normal=_PL!AS124,"",IF(OR(AS120="", NOT(ISNUMBER(AS120)), ISERROR(AS120), $B120=""), "",
   IF($I120=1,
      IFBLANK(
         _xldudf_CX_PUSH(AS120*fxVal_normal, CX_ENTITY, $B120, AS$11, AS$14, AS$75,),
         ""
      ),
      IF($I120=2,
         IFBLANK(
            _xldudf_CX_PUSH(AS120, CX_ENTITY, $B120, AS$11, AS$14, AS$75,),
            ""
         ),
         IF($I120=3,
            "",
            IFBLANK(
               _xldudf_CX_PUSH(AS120, CX_ENTITY, $B120, AS$11, AS$14, AS$75,),
               ""
            )
         )
      )
   )
)),"")</f>
        <v/>
      </c>
      <c r="DT120" s="2445" t="str" cm="1">
        <f t="array" ref="DT120">IFERROR(IF(AT120*fxVal_normal=_PL!AT124,"",IF(OR(AT120="", NOT(ISNUMBER(AT120)), ISERROR(AT120), $B120=""), "",
   IF($I120=1,
      IFBLANK(
         _xldudf_CX_PUSH(AT120*fxVal_normal, CX_ENTITY, $B120, AT$11, AT$14, AT$75,),
         ""
      ),
      IF($I120=2,
         IFBLANK(
            _xldudf_CX_PUSH(AT120, CX_ENTITY, $B120, AT$11, AT$14, AT$75,),
            ""
         ),
         IF($I120=3,
            "",
            IFBLANK(
               _xldudf_CX_PUSH(AT120, CX_ENTITY, $B120, AT$11, AT$14, AT$75,),
               ""
            )
         )
      )
   )
)),"")</f>
        <v/>
      </c>
      <c r="DU120" s="2445" t="str" cm="1">
        <f t="array" ref="DU120">IFERROR(IF(AU120*fxVal_normal=_PL!AU124,"",IF(OR(AU120="", NOT(ISNUMBER(AU120)), ISERROR(AU120), $B120=""), "",
   IF($I120=1,
      IFBLANK(
         _xldudf_CX_PUSH(AU120*fxVal_normal, CX_ENTITY, $B120, AU$11, AU$14, AU$75,),
         ""
      ),
      IF($I120=2,
         IFBLANK(
            _xldudf_CX_PUSH(AU120, CX_ENTITY, $B120, AU$11, AU$14, AU$75,),
            ""
         ),
         IF($I120=3,
            "",
            IFBLANK(
               _xldudf_CX_PUSH(AU120, CX_ENTITY, $B120, AU$11, AU$14, AU$75,),
               ""
            )
         )
      )
   )
)),"")</f>
        <v/>
      </c>
      <c r="DV120" s="2445" t="str" cm="1">
        <f t="array" ref="DV120">IFERROR(IF(AV120*fxVal_normal=_PL!AV124,"",IF(OR(AV120="", NOT(ISNUMBER(AV120)), ISERROR(AV120), $B120=""), "",
   IF($I120=1,
      IFBLANK(
         _xldudf_CX_PUSH(AV120*fxVal_normal, CX_ENTITY, $B120, AV$11, AV$14, AV$75,),
         ""
      ),
      IF($I120=2,
         IFBLANK(
            _xldudf_CX_PUSH(AV120, CX_ENTITY, $B120, AV$11, AV$14, AV$75,),
            ""
         ),
         IF($I120=3,
            "",
            IFBLANK(
               _xldudf_CX_PUSH(AV120, CX_ENTITY, $B120, AV$11, AV$14, AV$75,),
               ""
            )
         )
      )
   )
)),"")</f>
        <v/>
      </c>
      <c r="DW120" s="2445" t="str" cm="1">
        <f t="array" ref="DW120">IFERROR(IF(AW120*fxVal_normal=_PL!AW124,"",IF(OR(AW120="", NOT(ISNUMBER(AW120)), ISERROR(AW120), $B120=""), "",
   IF($I120=1,
      IFBLANK(
         _xldudf_CX_PUSH(AW120*fxVal_normal, CX_ENTITY, $B120, AW$11, AW$14, AW$75,),
         ""
      ),
      IF($I120=2,
         IFBLANK(
            _xldudf_CX_PUSH(AW120, CX_ENTITY, $B120, AW$11, AW$14, AW$75,),
            ""
         ),
         IF($I120=3,
            "",
            IFBLANK(
               _xldudf_CX_PUSH(AW120, CX_ENTITY, $B120, AW$11, AW$14, AW$75,),
               ""
            )
         )
      )
   )
)),"")</f>
        <v/>
      </c>
      <c r="DX120" s="2445" t="str" cm="1">
        <f t="array" ref="DX120">IFERROR(IF(AX120*fxVal_normal=_PL!AX124,"",IF(OR(AX120="", NOT(ISNUMBER(AX120)), ISERROR(AX120), $B120=""), "",
   IF($I120=1,
      IFBLANK(
         _xldudf_CX_PUSH(AX120*fxVal_normal, CX_ENTITY, $B120, AX$11, AX$14, AX$75,),
         ""
      ),
      IF($I120=2,
         IFBLANK(
            _xldudf_CX_PUSH(AX120, CX_ENTITY, $B120, AX$11, AX$14, AX$75,),
            ""
         ),
         IF($I120=3,
            "",
            IFBLANK(
               _xldudf_CX_PUSH(AX120, CX_ENTITY, $B120, AX$11, AX$14, AX$75,),
               ""
            )
         )
      )
   )
)),"")</f>
        <v/>
      </c>
      <c r="DY120" s="2445" t="str" cm="1">
        <f t="array" ref="DY120">IFERROR(IF(AY120*fxVal_normal=_PL!AY124,"",IF(OR(AY120="", NOT(ISNUMBER(AY120)), ISERROR(AY120), $B120=""), "",
   IF($I120=1,
      IFBLANK(
         _xldudf_CX_PUSH(AY120*fxVal_normal, CX_ENTITY, $B120, AY$11, AY$14, AY$75,),
         ""
      ),
      IF($I120=2,
         IFBLANK(
            _xldudf_CX_PUSH(AY120, CX_ENTITY, $B120, AY$11, AY$14, AY$75,),
            ""
         ),
         IF($I120=3,
            "",
            IFBLANK(
               _xldudf_CX_PUSH(AY120, CX_ENTITY, $B120, AY$11, AY$14, AY$75,),
               ""
            )
         )
      )
   )
)),"")</f>
        <v/>
      </c>
      <c r="DZ120" s="2445" t="str" cm="1">
        <f t="array" ref="DZ120">IFERROR(IF(AZ120*fxVal_normal=_PL!AZ124,"",IF(OR(AZ120="", NOT(ISNUMBER(AZ120)), ISERROR(AZ120), $B120=""), "",
   IF($I120=1,
      IFBLANK(
         _xldudf_CX_PUSH(AZ120*fxVal_normal, CX_ENTITY, $B120, AZ$11, AZ$14, AZ$75,),
         ""
      ),
      IF($I120=2,
         IFBLANK(
            _xldudf_CX_PUSH(AZ120, CX_ENTITY, $B120, AZ$11, AZ$14, AZ$75,),
            ""
         ),
         IF($I120=3,
            "",
            IFBLANK(
               _xldudf_CX_PUSH(AZ120, CX_ENTITY, $B120, AZ$11, AZ$14, AZ$75,),
               ""
            )
         )
      )
   )
)),"")</f>
        <v/>
      </c>
      <c r="EA120" s="2445" t="str" cm="1">
        <f t="array" ref="EA120">IFERROR(IF(BA120*fxVal_normal=_PL!BA124,"",IF(OR(BA120="", NOT(ISNUMBER(BA120)), ISERROR(BA120), $B120=""), "",
   IF($I120=1,
      IFBLANK(
         _xldudf_CX_PUSH(BA120*fxVal_normal, CX_ENTITY, $B120, BA$11, BA$14, BA$75,),
         ""
      ),
      IF($I120=2,
         IFBLANK(
            _xldudf_CX_PUSH(BA120, CX_ENTITY, $B120, BA$11, BA$14, BA$75,),
            ""
         ),
         IF($I120=3,
            "",
            IFBLANK(
               _xldudf_CX_PUSH(BA120, CX_ENTITY, $B120, BA$11, BA$14, BA$75,),
               ""
            )
         )
      )
   )
)),"")</f>
        <v/>
      </c>
      <c r="EB120" s="2445" t="str" cm="1">
        <f t="array" ref="EB120">IFERROR(IF(BB120*fxVal_normal=_PL!BB124,"",IF(OR(BB120="", NOT(ISNUMBER(BB120)), ISERROR(BB120), $B120=""), "",
   IF($I120=1,
      IFBLANK(
         _xldudf_CX_PUSH(BB120*fxVal_normal, CX_ENTITY, $B120, BB$11, BB$14, BB$75,),
         ""
      ),
      IF($I120=2,
         IFBLANK(
            _xldudf_CX_PUSH(BB120, CX_ENTITY, $B120, BB$11, BB$14, BB$75,),
            ""
         ),
         IF($I120=3,
            "",
            IFBLANK(
               _xldudf_CX_PUSH(BB120, CX_ENTITY, $B120, BB$11, BB$14, BB$75,),
               ""
            )
         )
      )
   )
)),"")</f>
        <v/>
      </c>
      <c r="EC120" s="2445" t="str" cm="1">
        <f t="array" ref="EC120">IFERROR(IF(BC120*fxVal_normal=_PL!BC124,"",IF(OR(BC120="", NOT(ISNUMBER(BC120)), ISERROR(BC120), $B120=""), "",
   IF($I120=1,
      IFBLANK(
         _xldudf_CX_PUSH(BC120*fxVal_normal, CX_ENTITY, $B120, BC$11, BC$14, BC$75,),
         ""
      ),
      IF($I120=2,
         IFBLANK(
            _xldudf_CX_PUSH(BC120, CX_ENTITY, $B120, BC$11, BC$14, BC$75,),
            ""
         ),
         IF($I120=3,
            "",
            IFBLANK(
               _xldudf_CX_PUSH(BC120, CX_ENTITY, $B120, BC$11, BC$14, BC$75,),
               ""
            )
         )
      )
   )
)),"")</f>
        <v/>
      </c>
      <c r="ED120" s="2445" t="str" cm="1">
        <f t="array" ref="ED120">IFERROR(IF(BD120*fxVal_normal=_PL!BD124,"",IF(OR(BD120="", NOT(ISNUMBER(BD120)), ISERROR(BD120), $B120=""), "",
   IF($I120=1,
      IFBLANK(
         _xldudf_CX_PUSH(BD120*fxVal_normal, CX_ENTITY, $B120, BD$11, BD$14, BD$75,),
         ""
      ),
      IF($I120=2,
         IFBLANK(
            _xldudf_CX_PUSH(BD120, CX_ENTITY, $B120, BD$11, BD$14, BD$75,),
            ""
         ),
         IF($I120=3,
            "",
            IFBLANK(
               _xldudf_CX_PUSH(BD120, CX_ENTITY, $B120, BD$11, BD$14, BD$75,),
               ""
            )
         )
      )
   )
)),"")</f>
        <v/>
      </c>
      <c r="EE120" s="2445" t="str" cm="1">
        <f t="array" ref="EE120">IFERROR(IF(BE120*fxVal_normal=_PL!BE124,"",IF(OR(BE120="", NOT(ISNUMBER(BE120)), ISERROR(BE120), $B120=""), "",
   IF($I120=1,
      IFBLANK(
         _xldudf_CX_PUSH(BE120*fxVal_normal, CX_ENTITY, $B120, BE$11, BE$14, BE$75,),
         ""
      ),
      IF($I120=2,
         IFBLANK(
            _xldudf_CX_PUSH(BE120, CX_ENTITY, $B120, BE$11, BE$14, BE$75,),
            ""
         ),
         IF($I120=3,
            "",
            IFBLANK(
               _xldudf_CX_PUSH(BE120, CX_ENTITY, $B120, BE$11, BE$14, BE$75,),
               ""
            )
         )
      )
   )
)),"")</f>
        <v/>
      </c>
      <c r="EF120" s="2445" t="str" cm="1">
        <f t="array" ref="EF120">IFERROR(IF(BF120*fxVal_normal=_PL!BF124,"",IF(OR(BF120="", NOT(ISNUMBER(BF120)), ISERROR(BF120), $B120=""), "",
   IF($I120=1,
      IFBLANK(
         _xldudf_CX_PUSH(BF120*fxVal_normal, CX_ENTITY, $B120, BF$11, BF$14, BF$75,),
         ""
      ),
      IF($I120=2,
         IFBLANK(
            _xldudf_CX_PUSH(BF120, CX_ENTITY, $B120, BF$11, BF$14, BF$75,),
            ""
         ),
         IF($I120=3,
            "",
            IFBLANK(
               _xldudf_CX_PUSH(BF120, CX_ENTITY, $B120, BF$11, BF$14, BF$75,),
               ""
            )
         )
      )
   )
)),"")</f>
        <v/>
      </c>
      <c r="EG120" s="2445" t="str" cm="1">
        <f t="array" ref="EG120">IFERROR(IF(BG120*fxVal_normal=_PL!BG124,"",IF(OR(BG120="", NOT(ISNUMBER(BG120)), ISERROR(BG120), $B120=""), "",
   IF($I120=1,
      IFBLANK(
         _xldudf_CX_PUSH(BG120*fxVal_normal, CX_ENTITY, $B120, BG$11, BG$14, BG$75,),
         ""
      ),
      IF($I120=2,
         IFBLANK(
            _xldudf_CX_PUSH(BG120, CX_ENTITY, $B120, BG$11, BG$14, BG$75,),
            ""
         ),
         IF($I120=3,
            "",
            IFBLANK(
               _xldudf_CX_PUSH(BG120, CX_ENTITY, $B120, BG$11, BG$14, BG$75,),
               ""
            )
         )
      )
   )
)),"")</f>
        <v/>
      </c>
      <c r="EH120" s="2445" t="str" cm="1">
        <f t="array" ref="EH120">IFERROR(IF(BH120*fxVal_normal=_PL!BH124,"",IF(OR(BH120="", NOT(ISNUMBER(BH120)), ISERROR(BH120), $B120=""), "",
   IF($I120=1,
      IFBLANK(
         _xldudf_CX_PUSH(BH120*fxVal_normal, CX_ENTITY, $B120, BH$11, BH$14, BH$75,),
         ""
      ),
      IF($I120=2,
         IFBLANK(
            _xldudf_CX_PUSH(BH120, CX_ENTITY, $B120, BH$11, BH$14, BH$75,),
            ""
         ),
         IF($I120=3,
            "",
            IFBLANK(
               _xldudf_CX_PUSH(BH120, CX_ENTITY, $B120, BH$11, BH$14, BH$75,),
               ""
            )
         )
      )
   )
)),"")</f>
        <v/>
      </c>
      <c r="EI120" s="2445" t="str" cm="1">
        <f t="array" ref="EI120">IFERROR(IF(BI120*fxVal_normal=_PL!BI124,"",IF(OR(BI120="", NOT(ISNUMBER(BI120)), ISERROR(BI120), $B120=""), "",
   IF($I120=1,
      IFBLANK(
         _xldudf_CX_PUSH(BI120*fxVal_normal, CX_ENTITY, $B120, BI$11, BI$14, BI$75,),
         ""
      ),
      IF($I120=2,
         IFBLANK(
            _xldudf_CX_PUSH(BI120, CX_ENTITY, $B120, BI$11, BI$14, BI$75,),
            ""
         ),
         IF($I120=3,
            "",
            IFBLANK(
               _xldudf_CX_PUSH(BI120, CX_ENTITY, $B120, BI$11, BI$14, BI$75,),
               ""
            )
         )
      )
   )
)),"")</f>
        <v/>
      </c>
      <c r="EJ120" s="2445" t="str" cm="1">
        <f t="array" ref="EJ120">IFERROR(IF(BJ120*fxVal_normal=_PL!BJ124,"",IF(OR(BJ120="", NOT(ISNUMBER(BJ120)), ISERROR(BJ120), $B120=""), "",
   IF($I120=1,
      IFBLANK(
         _xldudf_CX_PUSH(BJ120*fxVal_normal, CX_ENTITY, $B120, BJ$11, BJ$14, BJ$75,),
         ""
      ),
      IF($I120=2,
         IFBLANK(
            _xldudf_CX_PUSH(BJ120, CX_ENTITY, $B120, BJ$11, BJ$14, BJ$75,),
            ""
         ),
         IF($I120=3,
            "",
            IFBLANK(
               _xldudf_CX_PUSH(BJ120, CX_ENTITY, $B120, BJ$11, BJ$14, BJ$75,),
               ""
            )
         )
      )
   )
)),"")</f>
        <v/>
      </c>
      <c r="EK120" s="2445" t="str" cm="1">
        <f t="array" ref="EK120">IFERROR(IF(BK120*fxVal_normal=_PL!BK124,"",IF(OR(BK120="", NOT(ISNUMBER(BK120)), ISERROR(BK120), $B120=""), "",
   IF($I120=1,
      IFBLANK(
         _xldudf_CX_PUSH(BK120*fxVal_normal, CX_ENTITY, $B120, BK$11, BK$14, BK$75,),
         ""
      ),
      IF($I120=2,
         IFBLANK(
            _xldudf_CX_PUSH(BK120, CX_ENTITY, $B120, BK$11, BK$14, BK$75,),
            ""
         ),
         IF($I120=3,
            "",
            IFBLANK(
               _xldudf_CX_PUSH(BK120, CX_ENTITY, $B120, BK$11, BK$14, BK$75,),
               ""
            )
         )
      )
   )
)),"")</f>
        <v/>
      </c>
      <c r="EL120" s="2445" t="str" cm="1">
        <f t="array" ref="EL120">IFERROR(IF(BL120*fxVal_normal=_PL!BL124,"",IF(OR(BL120="", NOT(ISNUMBER(BL120)), ISERROR(BL120), $B120=""), "",
   IF($I120=1,
      IFBLANK(
         _xldudf_CX_PUSH(BL120*fxVal_normal, CX_ENTITY, $B120, BL$11, BL$14, BL$75,),
         ""
      ),
      IF($I120=2,
         IFBLANK(
            _xldudf_CX_PUSH(BL120, CX_ENTITY, $B120, BL$11, BL$14, BL$75,),
            ""
         ),
         IF($I120=3,
            "",
            IFBLANK(
               _xldudf_CX_PUSH(BL120, CX_ENTITY, $B120, BL$11, BL$14, BL$75,),
               ""
            )
         )
      )
   )
)),"")</f>
        <v/>
      </c>
      <c r="EM120" s="2445" t="str" cm="1">
        <f t="array" ref="EM120">IFERROR(IF(BM120*fxVal_normal=_PL!BM124,"",IF(OR(BM120="", NOT(ISNUMBER(BM120)), ISERROR(BM120), $B120=""), "",
   IF($I120=1,
      IFBLANK(
         _xldudf_CX_PUSH(BM120*fxVal_normal, CX_ENTITY, $B120, BM$11, BM$14, BM$75,),
         ""
      ),
      IF($I120=2,
         IFBLANK(
            _xldudf_CX_PUSH(BM120, CX_ENTITY, $B120, BM$11, BM$14, BM$75,),
            ""
         ),
         IF($I120=3,
            "",
            IFBLANK(
               _xldudf_CX_PUSH(BM120, CX_ENTITY, $B120, BM$11, BM$14, BM$75,),
               ""
            )
         )
      )
   )
)),"")</f>
        <v/>
      </c>
      <c r="EN120" s="2445" t="str" cm="1">
        <f t="array" ref="EN120">IFERROR(IF(BN120*fxVal_normal=_PL!BN124,"",IF(OR(BN120="", NOT(ISNUMBER(BN120)), ISERROR(BN120), $B120=""), "",
   IF($I120=1,
      IFBLANK(
         _xldudf_CX_PUSH(BN120*fxVal_normal, CX_ENTITY, $B120, BN$11, BN$14, BN$75,),
         ""
      ),
      IF($I120=2,
         IFBLANK(
            _xldudf_CX_PUSH(BN120, CX_ENTITY, $B120, BN$11, BN$14, BN$75,),
            ""
         ),
         IF($I120=3,
            "",
            IFBLANK(
               _xldudf_CX_PUSH(BN120, CX_ENTITY, $B120, BN$11, BN$14, BN$75,),
               ""
            )
         )
      )
   )
)),"")</f>
        <v/>
      </c>
    </row>
    <row r="121" spans="1:149" ht="21" customHeight="1">
      <c r="A121" s="1626"/>
      <c r="B121" s="2537" t="str">
        <f>_xlfn.LET(
_xlpm.IsNotAttrDynamic, D121="",
_xlpm.Attr,_PL!F121,
_xlpm.NotInUse,Y121=D121,
_xlpm.RESULT, IF(_xlpm.IsNotAttrDynamic, _xlpm.Attr, IF( _xlpm.NotInUse, "", Y121)
),IF(_xlpm.RESULT ="", "", _xlpm.RESULT))</f>
        <v>Custom Metric Amount 9 [Calculated]</v>
      </c>
      <c r="C121" s="2537" t="str" cm="1">
        <f t="array" ref="C121">IFBLANK(_PL!C121,"")</f>
        <v>Custom Metric - Label 9 [Calculated]</v>
      </c>
      <c r="D121" s="1548"/>
      <c r="E121" s="2440" cm="1">
        <f t="array" aca="1" ref="E121:G1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)($AD121:$CQ121, Z121)</f>
        <v>0</v>
      </c>
      <c r="F121" s="578">
        <f ca="1"/>
        <v>0</v>
      </c>
      <c r="G121" s="578" t="str">
        <f ca="1"/>
        <v/>
      </c>
      <c r="H121" s="401">
        <v>1</v>
      </c>
      <c r="I121" s="401">
        <v>1</v>
      </c>
      <c r="J121" s="401" t="str" cm="1">
        <f t="array" ref="J121">IFBLANK( Z121,"")</f>
        <v/>
      </c>
      <c r="K121" s="578" t="str">
        <f t="shared" ca="1" si="44"/>
        <v>No</v>
      </c>
      <c r="L121" s="37"/>
      <c r="N121" s="158"/>
      <c r="O121" s="101"/>
      <c r="P121" s="52"/>
      <c r="Q121" s="101"/>
      <c r="R121" s="126"/>
      <c r="S121" s="101"/>
      <c r="T121" s="101"/>
      <c r="U121" s="39"/>
      <c r="V121" s="37"/>
      <c r="W121" s="91" t="str">
        <f t="shared" si="45"/>
        <v>Budget</v>
      </c>
      <c r="X121" s="2523" t="e">
        <f ca="1">_PL!X121</f>
        <v>#NAME?</v>
      </c>
      <c r="Y121" s="2371"/>
      <c r="Z121" s="198" t="str" cm="1">
        <f t="array" ref="Z121">IFBLANK(Z65,"")</f>
        <v/>
      </c>
      <c r="AA121" s="200" t="str" cm="1">
        <f t="array" aca="1" ref="AA121" ca="1">_xlfn.LET(
_xlpm._termname, $Y121,
_xlpm._icon, "Define",
_xlpm._location, _xlfn.XLOOKUP(_xlpm._termname, $Y$249:$Y$338,$Y$249:$Y$338),
_xlpm._hyperlink, HYPERLINK("#"&amp;CELL("address",_xlpm._location), _xlpm._icon),
IF(Y121="", "", _xlpm._hyperlink)
)</f>
        <v/>
      </c>
      <c r="AB121" s="2525" t="str">
        <f ca="1"/>
        <v/>
      </c>
      <c r="AC121" s="124" t="str" cm="1">
        <f t="array" aca="1" ref="AC121" ca="1">_xlfn.LET(
_xlpm._termname, $AB121,
_xlpm._iconname, "find",
_xlpm._icon, fx_getIcon(_xlpm._iconname),
_xlpm._location, _xlfn.XLOOKUP(LOWER(_xlpm._termname), LOWER(tbl_acctDef[Term]),tbl_acctDef[Term]),
_xlpm._hyperlink, HYPERLINK("#"&amp;CELL("address",_xlpm._location), _xlpm._icon),
IFERROR(_xlpm._hyperlink,"")
)</f>
        <v/>
      </c>
      <c r="AD121" s="1661" t="str" cm="1">
        <f t="array" ref="AD121">IF($Y121="","",_xlfn.XLOOKUP($W121&amp;$Y121,$W$250:$W$338&amp;$Y$250:$Y$338,$AD$250:$BN$338))</f>
        <v/>
      </c>
      <c r="AE121" s="2534"/>
      <c r="AF121" s="2534"/>
      <c r="AG121" s="2534"/>
      <c r="AH121" s="2534"/>
      <c r="AI121" s="2534"/>
      <c r="AJ121" s="2534"/>
      <c r="AK121" s="2534"/>
      <c r="AL121" s="2534"/>
      <c r="AM121" s="2534"/>
      <c r="AN121" s="2534"/>
      <c r="AO121" s="2534"/>
      <c r="AP121" s="2534"/>
      <c r="AQ121" s="2534"/>
      <c r="AR121" s="2534"/>
      <c r="AS121" s="2534"/>
      <c r="AT121" s="2534"/>
      <c r="AU121" s="2534"/>
      <c r="AV121" s="2534"/>
      <c r="AW121" s="2534"/>
      <c r="AX121" s="2534"/>
      <c r="AY121" s="2534"/>
      <c r="AZ121" s="2534"/>
      <c r="BA121" s="2534"/>
      <c r="BB121" s="2534"/>
      <c r="BC121" s="2534"/>
      <c r="BD121" s="2534"/>
      <c r="BE121" s="2534"/>
      <c r="BF121" s="2534"/>
      <c r="BG121" s="2534"/>
      <c r="BH121" s="2534"/>
      <c r="BI121" s="2534"/>
      <c r="BJ121" s="2534"/>
      <c r="BK121" s="2534"/>
      <c r="BL121" s="2534"/>
      <c r="BM121" s="2534"/>
      <c r="BN121" s="2535"/>
      <c r="BO121" s="2536"/>
      <c r="BP121" s="2536"/>
      <c r="BQ121" s="2536"/>
      <c r="BR121" s="2536"/>
      <c r="BS121" s="2536"/>
      <c r="BT121" s="2536"/>
      <c r="BU121" s="2536"/>
      <c r="BV121" s="2536"/>
      <c r="BW121" s="2536"/>
      <c r="BX121" s="2536"/>
      <c r="BY121" s="2536"/>
      <c r="BZ121" s="2536"/>
      <c r="CA121" s="34"/>
      <c r="CC121" s="33"/>
      <c r="CD121" s="1772" t="str" cm="1">
        <f t="array" ref="CD121">_xlfn.LET( _xlpm.CheckBlank, SUM(PL!$AD121:$BN121) = 0, IF(_xlpm.CheckBlank, "", SUM(_xlfn._xlws.FILTER(PL!$AD121:$BN121,(YEAR(PL!$AD$12:$BN$12)=PL!CD$12)*(array_timeline&lt;=PL!CD$11)))))</f>
        <v/>
      </c>
      <c r="CE121" s="1772" t="str" cm="1">
        <f t="array" ref="CE121">_xlfn.LET( _xlpm.CheckBlank, SUM(PL!$AD121:$BN121) = 0, IF(_xlpm.CheckBlank, "", SUM(_xlfn._xlws.FILTER(PL!$AD121:$BN121,(YEAR(PL!$AD$12:$BN$12)=PL!CE$12)*(array_timeline&lt;=PL!CE$11)))))</f>
        <v/>
      </c>
      <c r="CF121" s="3"/>
      <c r="CG121" s="1461" t="str" cm="1">
        <f t="array" ref="CG121">_xlfn.LET( _xlpm.CheckBlank, SUM(PL!$AD121:$BN121) =0, IF(_xlpm.CheckBlank, "", SUM(_xlfn._xlws.FILTER(PL!$AD121:$BN121,(YEAR(PL!$AD$12:$BN$12)=PL!CG$12)*(array_timeline&lt;=PL!CG$11)))))</f>
        <v/>
      </c>
      <c r="CH121" s="1461" t="str" cm="1">
        <f t="array" ref="CH121">_xlfn.LET( _xlpm.CheckBlank, SUM(PL!$AD121:$BN121) =0, IF(_xlpm.CheckBlank, "", SUM(_xlfn._xlws.FILTER(PL!$AD121:$BN121,(YEAR(PL!$AD$12:$BN$12)=PL!CH$12)*(array_timeline&lt;=PL!CH$11)))))</f>
        <v/>
      </c>
      <c r="CI121" s="3"/>
      <c r="CJ121" s="1461" t="str" cm="1">
        <f t="array" ref="CJ121">_xlfn.LET( _xlpm.CheckBlank, SUM(PL!$AD121:$BN121) = 0, IF(_xlpm.CheckBlank, "", SUM(_xlfn.TAKE(_xlfn.DROP(PL!$AD121:$BN121, ,-DATEDIFF(PL!CJ$11, val_asOfDate,"M")),1,-12))))</f>
        <v/>
      </c>
      <c r="CK121" s="1461" t="str" cm="1">
        <f t="array" ref="CK121">_xlfn.LET( _xlpm.CheckBlank, SUM(PL!$AD121:$BN121) = 0, IF(_xlpm.CheckBlank, "", SUM(_xlfn.TAKE(_xlfn.DROP(PL!$AD121:$BN121, ,-DATEDIFF(PL!CK$11, val_asOfDate,"M")),1,-12))))</f>
        <v/>
      </c>
      <c r="CL121" s="3"/>
      <c r="CM121" s="2357" t="str" cm="1">
        <f t="array" ref="CM121">IF($Y121="","",_xlfn.XLOOKUP($W121&amp;$Y121,$W$250:$W$338&amp;$Y$250:$Y$338,$CM$250:$CN$338))</f>
        <v/>
      </c>
      <c r="CN121" s="2357"/>
      <c r="CO121" s="3"/>
      <c r="CP121" s="2357" t="str" cm="1">
        <f t="array" ref="CP121">IF($Y121="","",_xlfn.XLOOKUP($W121&amp;$Y121,$W$250:$W$338&amp;$Y$250:$Y$338,$CP$250:$CQ$338))</f>
        <v/>
      </c>
      <c r="CQ121" s="2357"/>
      <c r="CR121" s="34"/>
      <c r="CS121" s="2056"/>
      <c r="CT121" s="2616"/>
      <c r="CU121" s="2616"/>
      <c r="CV121" s="2616"/>
      <c r="CW121" s="2616"/>
      <c r="CX121" s="2443"/>
      <c r="CY121" s="2444" t="str" cm="1">
        <f t="array" ref="CY121">IFERROR(IF(CM121*fxVal_normal=_PL!CM125,"",IF(OR($CM121="",$CM121=0, NOT(ISNUMBER($CM121)), ISERROR($CM121), $B121=""), "",
   IF($I121=1,
      IFBLANK(
         _xldudf_CX_PUSH($CM121*fxVal_normal, CX_ENTITY, $B121, $CM$11, $CM$14, $CM$19,),
         ""
      ),
      IF($I121=2,
         IFBLANK(
            _xldudf_CX_PUSH($CM121, CX_ENTITY, $B121, $CM$11, $CM$14, $CM$19,),
            ""
         ),
         IF($I121=3,
            "",
            IFBLANK(
               _xldudf_CX_PUSH($CM121, CX_ENTITY, $B121, $CM$11, $CM$14, $CM$19,),
               ""
            )
         )
      )
   )
)),"")</f>
        <v/>
      </c>
      <c r="CZ121" s="2444" t="str" cm="1">
        <f t="array" ref="CZ121">IFERROR(IF(CN121*fxVal_normal=_PL!CN125,"",IF(OR($CN121="",$CN121=0, NOT(ISNUMBER($CN121)), ISERROR($CN121), $B121=""), "",
   IF($I121=1,
      IFBLANK(
         _xldudf_CX_PUSH($CN121*fxVal_normal, CX_ENTITY, $B121, $CN$11, $CN$14, $CN$19,),
         ""
      ),
      IF($I121=2,
         IFBLANK(
            _xldudf_CX_PUSH($CN121, CX_ENTITY, $B121, $CN$11, $CN$14, $CN$19,),
            ""
         ),
         IF($I121=3,
            "",
            IFBLANK(
               _xldudf_CX_PUSH($CN121, CX_ENTITY, $B121, $CN$11, $CN$14, $CN$19,),
               ""
            )
         )
      )
   )
)),"")</f>
        <v/>
      </c>
      <c r="DA121" s="2444" t="str" cm="1">
        <f t="array" ref="DA121">IFERROR(IF(CP121*fxVal_normal=_PL!CP125,"",IF(OR($CP121="",$CP121=0, NOT(ISNUMBER($CP121)), ISERROR($CP121), $B121=""), "",
   IF($I121=1,
      IFBLANK(
         _xldudf_CX_PUSH($CP121*fxVal_normal, CX_ENTITY, $B121, $CP$11, $CP$14, $CP$19,),
         ""
      ),
      IF($I121=2,
         IFBLANK(
            _xldudf_CX_PUSH($CP121, CX_ENTITY, $B121, $CP$11, $CP$14, $CP$19,),
            ""
         ),
         IF($I121=3,
            "",
            IFBLANK(
               _xldudf_CX_PUSH($CP121, CX_ENTITY, $B121, $CP$11, $CP$14, $CP$19,),
               ""
            )
         )
      )
   )
)),"")</f>
        <v/>
      </c>
      <c r="DB121" s="2444" t="str" cm="1">
        <f t="array" ref="DB121">IFERROR(IF(CQ121*fxVal_normal=_PL!CQ125,"",IF(OR($CQ121="", $CQ121=0, NOT(ISNUMBER($CQ121)), ISERROR($CQ121), $B121=""), "",
   IF($I121=1,
      IFBLANK(
         _xldudf_CX_PUSH($CQ121*fxVal_normal, CX_ENTITY, $B121, $CQ$11, $CQ$14, $CQ$19,),
         ""
      ),
      IF($I121=2,
         IFBLANK(
            _xldudf_CX_PUSH($CQ121, CX_ENTITY, $B121, $CQ$11, $CQ$14, $CQ$19,),
            ""
         ),
         IF($I121=3,
            "",
            IFBLANK(
               _xldudf_CX_PUSH($CQ121, CX_ENTITY, $B121, $CQ$11, $CQ$14, $CQ$19,),
               ""
            )
         )
      )
   ))
),"")</f>
        <v/>
      </c>
      <c r="DC121" s="2443"/>
      <c r="DD121" s="2445" t="str" cm="1">
        <f t="array" ref="DD121">IFERROR(IF(AD121*fxVal_normal=_PL!AD125,"",IF(OR(AD121="", NOT(ISNUMBER(AD121)), ISERROR(AD121), $B121=""), "",
   IF($I121=1,
      IFBLANK(
         _xldudf_CX_PUSH(AD121*fxVal_normal, CX_ENTITY, $B121, AD$11, AD$14, AD$75,),
         ""
      ),
      IF($I121=2,
         IFBLANK(
            _xldudf_CX_PUSH(AD121, CX_ENTITY, $B121, AD$11, AD$14, AD$75,),
            ""
         ),
         IF($I121=3,
            "",
            IFBLANK(
               _xldudf_CX_PUSH(AD121, CX_ENTITY, $B121, AD$11, AD$14, AD$75,),
               ""
            )
         )
      )
   )
)),"")</f>
        <v/>
      </c>
      <c r="DE121" s="2445" t="str" cm="1">
        <f t="array" ref="DE121">IFERROR(IF(AE121*fxVal_normal=_PL!AE125,"",IF(OR(AE121="", NOT(ISNUMBER(AE121)), ISERROR(AE121), $B121=""), "",
   IF($I121=1,
      IFBLANK(
         _xldudf_CX_PUSH(AE121*fxVal_normal, CX_ENTITY, $B121, AE$11, AE$14, AE$75,),
         ""
      ),
      IF($I121=2,
         IFBLANK(
            _xldudf_CX_PUSH(AE121, CX_ENTITY, $B121, AE$11, AE$14, AE$75,),
            ""
         ),
         IF($I121=3,
            "",
            IFBLANK(
               _xldudf_CX_PUSH(AE121, CX_ENTITY, $B121, AE$11, AE$14, AE$75,),
               ""
            )
         )
      )
   )
)),"")</f>
        <v/>
      </c>
      <c r="DF121" s="2445" t="str" cm="1">
        <f t="array" ref="DF121">IFERROR(IF(AF121*fxVal_normal=_PL!AF125,"",IF(OR(AF121="", NOT(ISNUMBER(AF121)), ISERROR(AF121), $B121=""), "",
   IF($I121=1,
      IFBLANK(
         _xldudf_CX_PUSH(AF121*fxVal_normal, CX_ENTITY, $B121, AF$11, AF$14, AF$75,),
         ""
      ),
      IF($I121=2,
         IFBLANK(
            _xldudf_CX_PUSH(AF121, CX_ENTITY, $B121, AF$11, AF$14, AF$75,),
            ""
         ),
         IF($I121=3,
            "",
            IFBLANK(
               _xldudf_CX_PUSH(AF121, CX_ENTITY, $B121, AF$11, AF$14, AF$75,),
               ""
            )
         )
      )
   )
)),"")</f>
        <v/>
      </c>
      <c r="DG121" s="2445" t="str" cm="1">
        <f t="array" ref="DG121">IFERROR(IF(AG121*fxVal_normal=_PL!AG125,"",IF(OR(AG121="", NOT(ISNUMBER(AG121)), ISERROR(AG121), $B121=""), "",
   IF($I121=1,
      IFBLANK(
         _xldudf_CX_PUSH(AG121*fxVal_normal, CX_ENTITY, $B121, AG$11, AG$14, AG$75,),
         ""
      ),
      IF($I121=2,
         IFBLANK(
            _xldudf_CX_PUSH(AG121, CX_ENTITY, $B121, AG$11, AG$14, AG$75,),
            ""
         ),
         IF($I121=3,
            "",
            IFBLANK(
               _xldudf_CX_PUSH(AG121, CX_ENTITY, $B121, AG$11, AG$14, AG$75,),
               ""
            )
         )
      )
   )
)),"")</f>
        <v/>
      </c>
      <c r="DH121" s="2445" t="str" cm="1">
        <f t="array" ref="DH121">IFERROR(IF(AH121*fxVal_normal=_PL!AH125,"",IF(OR(AH121="", NOT(ISNUMBER(AH121)), ISERROR(AH121), $B121=""), "",
   IF($I121=1,
      IFBLANK(
         _xldudf_CX_PUSH(AH121*fxVal_normal, CX_ENTITY, $B121, AH$11, AH$14, AH$75,),
         ""
      ),
      IF($I121=2,
         IFBLANK(
            _xldudf_CX_PUSH(AH121, CX_ENTITY, $B121, AH$11, AH$14, AH$75,),
            ""
         ),
         IF($I121=3,
            "",
            IFBLANK(
               _xldudf_CX_PUSH(AH121, CX_ENTITY, $B121, AH$11, AH$14, AH$75,),
               ""
            )
         )
      )
   )
)),"")</f>
        <v/>
      </c>
      <c r="DI121" s="2445" t="str" cm="1">
        <f t="array" ref="DI121">IFERROR(IF(AI121*fxVal_normal=_PL!AI125,"",IF(OR(AI121="", NOT(ISNUMBER(AI121)), ISERROR(AI121), $B121=""), "",
   IF($I121=1,
      IFBLANK(
         _xldudf_CX_PUSH(AI121*fxVal_normal, CX_ENTITY, $B121, AI$11, AI$14, AI$75,),
         ""
      ),
      IF($I121=2,
         IFBLANK(
            _xldudf_CX_PUSH(AI121, CX_ENTITY, $B121, AI$11, AI$14, AI$75,),
            ""
         ),
         IF($I121=3,
            "",
            IFBLANK(
               _xldudf_CX_PUSH(AI121, CX_ENTITY, $B121, AI$11, AI$14, AI$75,),
               ""
            )
         )
      )
   )
)),"")</f>
        <v/>
      </c>
      <c r="DJ121" s="2445" t="str" cm="1">
        <f t="array" ref="DJ121">IFERROR(IF(AJ121*fxVal_normal=_PL!AJ125,"",IF(OR(AJ121="", NOT(ISNUMBER(AJ121)), ISERROR(AJ121), $B121=""), "",
   IF($I121=1,
      IFBLANK(
         _xldudf_CX_PUSH(AJ121*fxVal_normal, CX_ENTITY, $B121, AJ$11, AJ$14, AJ$75,),
         ""
      ),
      IF($I121=2,
         IFBLANK(
            _xldudf_CX_PUSH(AJ121, CX_ENTITY, $B121, AJ$11, AJ$14, AJ$75,),
            ""
         ),
         IF($I121=3,
            "",
            IFBLANK(
               _xldudf_CX_PUSH(AJ121, CX_ENTITY, $B121, AJ$11, AJ$14, AJ$75,),
               ""
            )
         )
      )
   )
)),"")</f>
        <v/>
      </c>
      <c r="DK121" s="2445" t="str" cm="1">
        <f t="array" ref="DK121">IFERROR(IF(AK121*fxVal_normal=_PL!AK125,"",IF(OR(AK121="", NOT(ISNUMBER(AK121)), ISERROR(AK121), $B121=""), "",
   IF($I121=1,
      IFBLANK(
         _xldudf_CX_PUSH(AK121*fxVal_normal, CX_ENTITY, $B121, AK$11, AK$14, AK$75,),
         ""
      ),
      IF($I121=2,
         IFBLANK(
            _xldudf_CX_PUSH(AK121, CX_ENTITY, $B121, AK$11, AK$14, AK$75,),
            ""
         ),
         IF($I121=3,
            "",
            IFBLANK(
               _xldudf_CX_PUSH(AK121, CX_ENTITY, $B121, AK$11, AK$14, AK$75,),
               ""
            )
         )
      )
   )
)),"")</f>
        <v/>
      </c>
      <c r="DL121" s="2445" t="str" cm="1">
        <f t="array" ref="DL121">IFERROR(IF(AL121*fxVal_normal=_PL!AL125,"",IF(OR(AL121="", NOT(ISNUMBER(AL121)), ISERROR(AL121), $B121=""), "",
   IF($I121=1,
      IFBLANK(
         _xldudf_CX_PUSH(AL121*fxVal_normal, CX_ENTITY, $B121, AL$11, AL$14, AL$75,),
         ""
      ),
      IF($I121=2,
         IFBLANK(
            _xldudf_CX_PUSH(AL121, CX_ENTITY, $B121, AL$11, AL$14, AL$75,),
            ""
         ),
         IF($I121=3,
            "",
            IFBLANK(
               _xldudf_CX_PUSH(AL121, CX_ENTITY, $B121, AL$11, AL$14, AL$75,),
               ""
            )
         )
      )
   )
)),"")</f>
        <v/>
      </c>
      <c r="DM121" s="2445" t="str" cm="1">
        <f t="array" ref="DM121">IFERROR(IF(AM121*fxVal_normal=_PL!AM125,"",IF(OR(AM121="", NOT(ISNUMBER(AM121)), ISERROR(AM121), $B121=""), "",
   IF($I121=1,
      IFBLANK(
         _xldudf_CX_PUSH(AM121*fxVal_normal, CX_ENTITY, $B121, AM$11, AM$14, AM$75,),
         ""
      ),
      IF($I121=2,
         IFBLANK(
            _xldudf_CX_PUSH(AM121, CX_ENTITY, $B121, AM$11, AM$14, AM$75,),
            ""
         ),
         IF($I121=3,
            "",
            IFBLANK(
               _xldudf_CX_PUSH(AM121, CX_ENTITY, $B121, AM$11, AM$14, AM$75,),
               ""
            )
         )
      )
   )
)),"")</f>
        <v/>
      </c>
      <c r="DN121" s="2445" t="str" cm="1">
        <f t="array" ref="DN121">IFERROR(IF(AN121*fxVal_normal=_PL!AN125,"",IF(OR(AN121="", NOT(ISNUMBER(AN121)), ISERROR(AN121), $B121=""), "",
   IF($I121=1,
      IFBLANK(
         _xldudf_CX_PUSH(AN121*fxVal_normal, CX_ENTITY, $B121, AN$11, AN$14, AN$75,),
         ""
      ),
      IF($I121=2,
         IFBLANK(
            _xldudf_CX_PUSH(AN121, CX_ENTITY, $B121, AN$11, AN$14, AN$75,),
            ""
         ),
         IF($I121=3,
            "",
            IFBLANK(
               _xldudf_CX_PUSH(AN121, CX_ENTITY, $B121, AN$11, AN$14, AN$75,),
               ""
            )
         )
      )
   )
)),"")</f>
        <v/>
      </c>
      <c r="DO121" s="2445" t="str" cm="1">
        <f t="array" ref="DO121">IFERROR(IF(AO121*fxVal_normal=_PL!AO125,"",IF(OR(AO121="", NOT(ISNUMBER(AO121)), ISERROR(AO121), $B121=""), "",
   IF($I121=1,
      IFBLANK(
         _xldudf_CX_PUSH(AO121*fxVal_normal, CX_ENTITY, $B121, AO$11, AO$14, AO$75,),
         ""
      ),
      IF($I121=2,
         IFBLANK(
            _xldudf_CX_PUSH(AO121, CX_ENTITY, $B121, AO$11, AO$14, AO$75,),
            ""
         ),
         IF($I121=3,
            "",
            IFBLANK(
               _xldudf_CX_PUSH(AO121, CX_ENTITY, $B121, AO$11, AO$14, AO$75,),
               ""
            )
         )
      )
   )
)),"")</f>
        <v/>
      </c>
      <c r="DP121" s="2445" t="str" cm="1">
        <f t="array" ref="DP121">IFERROR(IF(AP121*fxVal_normal=_PL!AP125,"",IF(OR(AP121="", NOT(ISNUMBER(AP121)), ISERROR(AP121), $B121=""), "",
   IF($I121=1,
      IFBLANK(
         _xldudf_CX_PUSH(AP121*fxVal_normal, CX_ENTITY, $B121, AP$11, AP$14, AP$75,),
         ""
      ),
      IF($I121=2,
         IFBLANK(
            _xldudf_CX_PUSH(AP121, CX_ENTITY, $B121, AP$11, AP$14, AP$75,),
            ""
         ),
         IF($I121=3,
            "",
            IFBLANK(
               _xldudf_CX_PUSH(AP121, CX_ENTITY, $B121, AP$11, AP$14, AP$75,),
               ""
            )
         )
      )
   )
)),"")</f>
        <v/>
      </c>
      <c r="DQ121" s="2445" t="str" cm="1">
        <f t="array" ref="DQ121">IFERROR(IF(AQ121*fxVal_normal=_PL!AQ125,"",IF(OR(AQ121="", NOT(ISNUMBER(AQ121)), ISERROR(AQ121), $B121=""), "",
   IF($I121=1,
      IFBLANK(
         _xldudf_CX_PUSH(AQ121*fxVal_normal, CX_ENTITY, $B121, AQ$11, AQ$14, AQ$75,),
         ""
      ),
      IF($I121=2,
         IFBLANK(
            _xldudf_CX_PUSH(AQ121, CX_ENTITY, $B121, AQ$11, AQ$14, AQ$75,),
            ""
         ),
         IF($I121=3,
            "",
            IFBLANK(
               _xldudf_CX_PUSH(AQ121, CX_ENTITY, $B121, AQ$11, AQ$14, AQ$75,),
               ""
            )
         )
      )
   )
)),"")</f>
        <v/>
      </c>
      <c r="DR121" s="2445" t="str" cm="1">
        <f t="array" ref="DR121">IFERROR(IF(AR121*fxVal_normal=_PL!AR125,"",IF(OR(AR121="", NOT(ISNUMBER(AR121)), ISERROR(AR121), $B121=""), "",
   IF($I121=1,
      IFBLANK(
         _xldudf_CX_PUSH(AR121*fxVal_normal, CX_ENTITY, $B121, AR$11, AR$14, AR$75,),
         ""
      ),
      IF($I121=2,
         IFBLANK(
            _xldudf_CX_PUSH(AR121, CX_ENTITY, $B121, AR$11, AR$14, AR$75,),
            ""
         ),
         IF($I121=3,
            "",
            IFBLANK(
               _xldudf_CX_PUSH(AR121, CX_ENTITY, $B121, AR$11, AR$14, AR$75,),
               ""
            )
         )
      )
   )
)),"")</f>
        <v/>
      </c>
      <c r="DS121" s="2445" t="str" cm="1">
        <f t="array" ref="DS121">IFERROR(IF(AS121*fxVal_normal=_PL!AS125,"",IF(OR(AS121="", NOT(ISNUMBER(AS121)), ISERROR(AS121), $B121=""), "",
   IF($I121=1,
      IFBLANK(
         _xldudf_CX_PUSH(AS121*fxVal_normal, CX_ENTITY, $B121, AS$11, AS$14, AS$75,),
         ""
      ),
      IF($I121=2,
         IFBLANK(
            _xldudf_CX_PUSH(AS121, CX_ENTITY, $B121, AS$11, AS$14, AS$75,),
            ""
         ),
         IF($I121=3,
            "",
            IFBLANK(
               _xldudf_CX_PUSH(AS121, CX_ENTITY, $B121, AS$11, AS$14, AS$75,),
               ""
            )
         )
      )
   )
)),"")</f>
        <v/>
      </c>
      <c r="DT121" s="2445" t="str" cm="1">
        <f t="array" ref="DT121">IFERROR(IF(AT121*fxVal_normal=_PL!AT125,"",IF(OR(AT121="", NOT(ISNUMBER(AT121)), ISERROR(AT121), $B121=""), "",
   IF($I121=1,
      IFBLANK(
         _xldudf_CX_PUSH(AT121*fxVal_normal, CX_ENTITY, $B121, AT$11, AT$14, AT$75,),
         ""
      ),
      IF($I121=2,
         IFBLANK(
            _xldudf_CX_PUSH(AT121, CX_ENTITY, $B121, AT$11, AT$14, AT$75,),
            ""
         ),
         IF($I121=3,
            "",
            IFBLANK(
               _xldudf_CX_PUSH(AT121, CX_ENTITY, $B121, AT$11, AT$14, AT$75,),
               ""
            )
         )
      )
   )
)),"")</f>
        <v/>
      </c>
      <c r="DU121" s="2445" t="str" cm="1">
        <f t="array" ref="DU121">IFERROR(IF(AU121*fxVal_normal=_PL!AU125,"",IF(OR(AU121="", NOT(ISNUMBER(AU121)), ISERROR(AU121), $B121=""), "",
   IF($I121=1,
      IFBLANK(
         _xldudf_CX_PUSH(AU121*fxVal_normal, CX_ENTITY, $B121, AU$11, AU$14, AU$75,),
         ""
      ),
      IF($I121=2,
         IFBLANK(
            _xldudf_CX_PUSH(AU121, CX_ENTITY, $B121, AU$11, AU$14, AU$75,),
            ""
         ),
         IF($I121=3,
            "",
            IFBLANK(
               _xldudf_CX_PUSH(AU121, CX_ENTITY, $B121, AU$11, AU$14, AU$75,),
               ""
            )
         )
      )
   )
)),"")</f>
        <v/>
      </c>
      <c r="DV121" s="2445" t="str" cm="1">
        <f t="array" ref="DV121">IFERROR(IF(AV121*fxVal_normal=_PL!AV125,"",IF(OR(AV121="", NOT(ISNUMBER(AV121)), ISERROR(AV121), $B121=""), "",
   IF($I121=1,
      IFBLANK(
         _xldudf_CX_PUSH(AV121*fxVal_normal, CX_ENTITY, $B121, AV$11, AV$14, AV$75,),
         ""
      ),
      IF($I121=2,
         IFBLANK(
            _xldudf_CX_PUSH(AV121, CX_ENTITY, $B121, AV$11, AV$14, AV$75,),
            ""
         ),
         IF($I121=3,
            "",
            IFBLANK(
               _xldudf_CX_PUSH(AV121, CX_ENTITY, $B121, AV$11, AV$14, AV$75,),
               ""
            )
         )
      )
   )
)),"")</f>
        <v/>
      </c>
      <c r="DW121" s="2445" t="str" cm="1">
        <f t="array" ref="DW121">IFERROR(IF(AW121*fxVal_normal=_PL!AW125,"",IF(OR(AW121="", NOT(ISNUMBER(AW121)), ISERROR(AW121), $B121=""), "",
   IF($I121=1,
      IFBLANK(
         _xldudf_CX_PUSH(AW121*fxVal_normal, CX_ENTITY, $B121, AW$11, AW$14, AW$75,),
         ""
      ),
      IF($I121=2,
         IFBLANK(
            _xldudf_CX_PUSH(AW121, CX_ENTITY, $B121, AW$11, AW$14, AW$75,),
            ""
         ),
         IF($I121=3,
            "",
            IFBLANK(
               _xldudf_CX_PUSH(AW121, CX_ENTITY, $B121, AW$11, AW$14, AW$75,),
               ""
            )
         )
      )
   )
)),"")</f>
        <v/>
      </c>
      <c r="DX121" s="2445" t="str" cm="1">
        <f t="array" ref="DX121">IFERROR(IF(AX121*fxVal_normal=_PL!AX125,"",IF(OR(AX121="", NOT(ISNUMBER(AX121)), ISERROR(AX121), $B121=""), "",
   IF($I121=1,
      IFBLANK(
         _xldudf_CX_PUSH(AX121*fxVal_normal, CX_ENTITY, $B121, AX$11, AX$14, AX$75,),
         ""
      ),
      IF($I121=2,
         IFBLANK(
            _xldudf_CX_PUSH(AX121, CX_ENTITY, $B121, AX$11, AX$14, AX$75,),
            ""
         ),
         IF($I121=3,
            "",
            IFBLANK(
               _xldudf_CX_PUSH(AX121, CX_ENTITY, $B121, AX$11, AX$14, AX$75,),
               ""
            )
         )
      )
   )
)),"")</f>
        <v/>
      </c>
      <c r="DY121" s="2445" t="str" cm="1">
        <f t="array" ref="DY121">IFERROR(IF(AY121*fxVal_normal=_PL!AY125,"",IF(OR(AY121="", NOT(ISNUMBER(AY121)), ISERROR(AY121), $B121=""), "",
   IF($I121=1,
      IFBLANK(
         _xldudf_CX_PUSH(AY121*fxVal_normal, CX_ENTITY, $B121, AY$11, AY$14, AY$75,),
         ""
      ),
      IF($I121=2,
         IFBLANK(
            _xldudf_CX_PUSH(AY121, CX_ENTITY, $B121, AY$11, AY$14, AY$75,),
            ""
         ),
         IF($I121=3,
            "",
            IFBLANK(
               _xldudf_CX_PUSH(AY121, CX_ENTITY, $B121, AY$11, AY$14, AY$75,),
               ""
            )
         )
      )
   )
)),"")</f>
        <v/>
      </c>
      <c r="DZ121" s="2445" t="str" cm="1">
        <f t="array" ref="DZ121">IFERROR(IF(AZ121*fxVal_normal=_PL!AZ125,"",IF(OR(AZ121="", NOT(ISNUMBER(AZ121)), ISERROR(AZ121), $B121=""), "",
   IF($I121=1,
      IFBLANK(
         _xldudf_CX_PUSH(AZ121*fxVal_normal, CX_ENTITY, $B121, AZ$11, AZ$14, AZ$75,),
         ""
      ),
      IF($I121=2,
         IFBLANK(
            _xldudf_CX_PUSH(AZ121, CX_ENTITY, $B121, AZ$11, AZ$14, AZ$75,),
            ""
         ),
         IF($I121=3,
            "",
            IFBLANK(
               _xldudf_CX_PUSH(AZ121, CX_ENTITY, $B121, AZ$11, AZ$14, AZ$75,),
               ""
            )
         )
      )
   )
)),"")</f>
        <v/>
      </c>
      <c r="EA121" s="2445" t="str" cm="1">
        <f t="array" ref="EA121">IFERROR(IF(BA121*fxVal_normal=_PL!BA125,"",IF(OR(BA121="", NOT(ISNUMBER(BA121)), ISERROR(BA121), $B121=""), "",
   IF($I121=1,
      IFBLANK(
         _xldudf_CX_PUSH(BA121*fxVal_normal, CX_ENTITY, $B121, BA$11, BA$14, BA$75,),
         ""
      ),
      IF($I121=2,
         IFBLANK(
            _xldudf_CX_PUSH(BA121, CX_ENTITY, $B121, BA$11, BA$14, BA$75,),
            ""
         ),
         IF($I121=3,
            "",
            IFBLANK(
               _xldudf_CX_PUSH(BA121, CX_ENTITY, $B121, BA$11, BA$14, BA$75,),
               ""
            )
         )
      )
   )
)),"")</f>
        <v/>
      </c>
      <c r="EB121" s="2445" t="str" cm="1">
        <f t="array" ref="EB121">IFERROR(IF(BB121*fxVal_normal=_PL!BB125,"",IF(OR(BB121="", NOT(ISNUMBER(BB121)), ISERROR(BB121), $B121=""), "",
   IF($I121=1,
      IFBLANK(
         _xldudf_CX_PUSH(BB121*fxVal_normal, CX_ENTITY, $B121, BB$11, BB$14, BB$75,),
         ""
      ),
      IF($I121=2,
         IFBLANK(
            _xldudf_CX_PUSH(BB121, CX_ENTITY, $B121, BB$11, BB$14, BB$75,),
            ""
         ),
         IF($I121=3,
            "",
            IFBLANK(
               _xldudf_CX_PUSH(BB121, CX_ENTITY, $B121, BB$11, BB$14, BB$75,),
               ""
            )
         )
      )
   )
)),"")</f>
        <v/>
      </c>
      <c r="EC121" s="2445" t="str" cm="1">
        <f t="array" ref="EC121">IFERROR(IF(BC121*fxVal_normal=_PL!BC125,"",IF(OR(BC121="", NOT(ISNUMBER(BC121)), ISERROR(BC121), $B121=""), "",
   IF($I121=1,
      IFBLANK(
         _xldudf_CX_PUSH(BC121*fxVal_normal, CX_ENTITY, $B121, BC$11, BC$14, BC$75,),
         ""
      ),
      IF($I121=2,
         IFBLANK(
            _xldudf_CX_PUSH(BC121, CX_ENTITY, $B121, BC$11, BC$14, BC$75,),
            ""
         ),
         IF($I121=3,
            "",
            IFBLANK(
               _xldudf_CX_PUSH(BC121, CX_ENTITY, $B121, BC$11, BC$14, BC$75,),
               ""
            )
         )
      )
   )
)),"")</f>
        <v/>
      </c>
      <c r="ED121" s="2445" t="str" cm="1">
        <f t="array" ref="ED121">IFERROR(IF(BD121*fxVal_normal=_PL!BD125,"",IF(OR(BD121="", NOT(ISNUMBER(BD121)), ISERROR(BD121), $B121=""), "",
   IF($I121=1,
      IFBLANK(
         _xldudf_CX_PUSH(BD121*fxVal_normal, CX_ENTITY, $B121, BD$11, BD$14, BD$75,),
         ""
      ),
      IF($I121=2,
         IFBLANK(
            _xldudf_CX_PUSH(BD121, CX_ENTITY, $B121, BD$11, BD$14, BD$75,),
            ""
         ),
         IF($I121=3,
            "",
            IFBLANK(
               _xldudf_CX_PUSH(BD121, CX_ENTITY, $B121, BD$11, BD$14, BD$75,),
               ""
            )
         )
      )
   )
)),"")</f>
        <v/>
      </c>
      <c r="EE121" s="2445" t="str" cm="1">
        <f t="array" ref="EE121">IFERROR(IF(BE121*fxVal_normal=_PL!BE125,"",IF(OR(BE121="", NOT(ISNUMBER(BE121)), ISERROR(BE121), $B121=""), "",
   IF($I121=1,
      IFBLANK(
         _xldudf_CX_PUSH(BE121*fxVal_normal, CX_ENTITY, $B121, BE$11, BE$14, BE$75,),
         ""
      ),
      IF($I121=2,
         IFBLANK(
            _xldudf_CX_PUSH(BE121, CX_ENTITY, $B121, BE$11, BE$14, BE$75,),
            ""
         ),
         IF($I121=3,
            "",
            IFBLANK(
               _xldudf_CX_PUSH(BE121, CX_ENTITY, $B121, BE$11, BE$14, BE$75,),
               ""
            )
         )
      )
   )
)),"")</f>
        <v/>
      </c>
      <c r="EF121" s="2445" t="str" cm="1">
        <f t="array" ref="EF121">IFERROR(IF(BF121*fxVal_normal=_PL!BF125,"",IF(OR(BF121="", NOT(ISNUMBER(BF121)), ISERROR(BF121), $B121=""), "",
   IF($I121=1,
      IFBLANK(
         _xldudf_CX_PUSH(BF121*fxVal_normal, CX_ENTITY, $B121, BF$11, BF$14, BF$75,),
         ""
      ),
      IF($I121=2,
         IFBLANK(
            _xldudf_CX_PUSH(BF121, CX_ENTITY, $B121, BF$11, BF$14, BF$75,),
            ""
         ),
         IF($I121=3,
            "",
            IFBLANK(
               _xldudf_CX_PUSH(BF121, CX_ENTITY, $B121, BF$11, BF$14, BF$75,),
               ""
            )
         )
      )
   )
)),"")</f>
        <v/>
      </c>
      <c r="EG121" s="2445" t="str" cm="1">
        <f t="array" ref="EG121">IFERROR(IF(BG121*fxVal_normal=_PL!BG125,"",IF(OR(BG121="", NOT(ISNUMBER(BG121)), ISERROR(BG121), $B121=""), "",
   IF($I121=1,
      IFBLANK(
         _xldudf_CX_PUSH(BG121*fxVal_normal, CX_ENTITY, $B121, BG$11, BG$14, BG$75,),
         ""
      ),
      IF($I121=2,
         IFBLANK(
            _xldudf_CX_PUSH(BG121, CX_ENTITY, $B121, BG$11, BG$14, BG$75,),
            ""
         ),
         IF($I121=3,
            "",
            IFBLANK(
               _xldudf_CX_PUSH(BG121, CX_ENTITY, $B121, BG$11, BG$14, BG$75,),
               ""
            )
         )
      )
   )
)),"")</f>
        <v/>
      </c>
      <c r="EH121" s="2445" t="str" cm="1">
        <f t="array" ref="EH121">IFERROR(IF(BH121*fxVal_normal=_PL!BH125,"",IF(OR(BH121="", NOT(ISNUMBER(BH121)), ISERROR(BH121), $B121=""), "",
   IF($I121=1,
      IFBLANK(
         _xldudf_CX_PUSH(BH121*fxVal_normal, CX_ENTITY, $B121, BH$11, BH$14, BH$75,),
         ""
      ),
      IF($I121=2,
         IFBLANK(
            _xldudf_CX_PUSH(BH121, CX_ENTITY, $B121, BH$11, BH$14, BH$75,),
            ""
         ),
         IF($I121=3,
            "",
            IFBLANK(
               _xldudf_CX_PUSH(BH121, CX_ENTITY, $B121, BH$11, BH$14, BH$75,),
               ""
            )
         )
      )
   )
)),"")</f>
        <v/>
      </c>
      <c r="EI121" s="2445" t="str" cm="1">
        <f t="array" ref="EI121">IFERROR(IF(BI121*fxVal_normal=_PL!BI125,"",IF(OR(BI121="", NOT(ISNUMBER(BI121)), ISERROR(BI121), $B121=""), "",
   IF($I121=1,
      IFBLANK(
         _xldudf_CX_PUSH(BI121*fxVal_normal, CX_ENTITY, $B121, BI$11, BI$14, BI$75,),
         ""
      ),
      IF($I121=2,
         IFBLANK(
            _xldudf_CX_PUSH(BI121, CX_ENTITY, $B121, BI$11, BI$14, BI$75,),
            ""
         ),
         IF($I121=3,
            "",
            IFBLANK(
               _xldudf_CX_PUSH(BI121, CX_ENTITY, $B121, BI$11, BI$14, BI$75,),
               ""
            )
         )
      )
   )
)),"")</f>
        <v/>
      </c>
      <c r="EJ121" s="2445" t="str" cm="1">
        <f t="array" ref="EJ121">IFERROR(IF(BJ121*fxVal_normal=_PL!BJ125,"",IF(OR(BJ121="", NOT(ISNUMBER(BJ121)), ISERROR(BJ121), $B121=""), "",
   IF($I121=1,
      IFBLANK(
         _xldudf_CX_PUSH(BJ121*fxVal_normal, CX_ENTITY, $B121, BJ$11, BJ$14, BJ$75,),
         ""
      ),
      IF($I121=2,
         IFBLANK(
            _xldudf_CX_PUSH(BJ121, CX_ENTITY, $B121, BJ$11, BJ$14, BJ$75,),
            ""
         ),
         IF($I121=3,
            "",
            IFBLANK(
               _xldudf_CX_PUSH(BJ121, CX_ENTITY, $B121, BJ$11, BJ$14, BJ$75,),
               ""
            )
         )
      )
   )
)),"")</f>
        <v/>
      </c>
      <c r="EK121" s="2445" t="str" cm="1">
        <f t="array" ref="EK121">IFERROR(IF(BK121*fxVal_normal=_PL!BK125,"",IF(OR(BK121="", NOT(ISNUMBER(BK121)), ISERROR(BK121), $B121=""), "",
   IF($I121=1,
      IFBLANK(
         _xldudf_CX_PUSH(BK121*fxVal_normal, CX_ENTITY, $B121, BK$11, BK$14, BK$75,),
         ""
      ),
      IF($I121=2,
         IFBLANK(
            _xldudf_CX_PUSH(BK121, CX_ENTITY, $B121, BK$11, BK$14, BK$75,),
            ""
         ),
         IF($I121=3,
            "",
            IFBLANK(
               _xldudf_CX_PUSH(BK121, CX_ENTITY, $B121, BK$11, BK$14, BK$75,),
               ""
            )
         )
      )
   )
)),"")</f>
        <v/>
      </c>
      <c r="EL121" s="2445" t="str" cm="1">
        <f t="array" ref="EL121">IFERROR(IF(BL121*fxVal_normal=_PL!BL125,"",IF(OR(BL121="", NOT(ISNUMBER(BL121)), ISERROR(BL121), $B121=""), "",
   IF($I121=1,
      IFBLANK(
         _xldudf_CX_PUSH(BL121*fxVal_normal, CX_ENTITY, $B121, BL$11, BL$14, BL$75,),
         ""
      ),
      IF($I121=2,
         IFBLANK(
            _xldudf_CX_PUSH(BL121, CX_ENTITY, $B121, BL$11, BL$14, BL$75,),
            ""
         ),
         IF($I121=3,
            "",
            IFBLANK(
               _xldudf_CX_PUSH(BL121, CX_ENTITY, $B121, BL$11, BL$14, BL$75,),
               ""
            )
         )
      )
   )
)),"")</f>
        <v/>
      </c>
      <c r="EM121" s="2445" t="str" cm="1">
        <f t="array" ref="EM121">IFERROR(IF(BM121*fxVal_normal=_PL!BM125,"",IF(OR(BM121="", NOT(ISNUMBER(BM121)), ISERROR(BM121), $B121=""), "",
   IF($I121=1,
      IFBLANK(
         _xldudf_CX_PUSH(BM121*fxVal_normal, CX_ENTITY, $B121, BM$11, BM$14, BM$75,),
         ""
      ),
      IF($I121=2,
         IFBLANK(
            _xldudf_CX_PUSH(BM121, CX_ENTITY, $B121, BM$11, BM$14, BM$75,),
            ""
         ),
         IF($I121=3,
            "",
            IFBLANK(
               _xldudf_CX_PUSH(BM121, CX_ENTITY, $B121, BM$11, BM$14, BM$75,),
               ""
            )
         )
      )
   )
)),"")</f>
        <v/>
      </c>
      <c r="EN121" s="2445" t="str" cm="1">
        <f t="array" ref="EN121">IFERROR(IF(BN121*fxVal_normal=_PL!BN125,"",IF(OR(BN121="", NOT(ISNUMBER(BN121)), ISERROR(BN121), $B121=""), "",
   IF($I121=1,
      IFBLANK(
         _xldudf_CX_PUSH(BN121*fxVal_normal, CX_ENTITY, $B121, BN$11, BN$14, BN$75,),
         ""
      ),
      IF($I121=2,
         IFBLANK(
            _xldudf_CX_PUSH(BN121, CX_ENTITY, $B121, BN$11, BN$14, BN$75,),
            ""
         ),
         IF($I121=3,
            "",
            IFBLANK(
               _xldudf_CX_PUSH(BN121, CX_ENTITY, $B121, BN$11, BN$14, BN$75,),
               ""
            )
         )
      )
   )
)),"")</f>
        <v/>
      </c>
    </row>
    <row r="122" spans="1:149" ht="21" customHeight="1">
      <c r="A122" s="1626" t="s">
        <v>22</v>
      </c>
      <c r="B122" s="2509" t="str">
        <f>_xlfn.LET(
_xlpm.IsNotAttrDynamic, D122="",
_xlpm.Attr,_PL!F122,
_xlpm.NotInUse,Y122=D122,
_xlpm.RESULT, IF(_xlpm.IsNotAttrDynamic, _xlpm.Attr, IF( _xlpm.NotInUse, "", Y122)
),IF(_xlpm.RESULT ="", "", _xlpm.RESULT))</f>
        <v>Custom Metric Amount 10 [Calculated]</v>
      </c>
      <c r="C122" s="2509" t="str" cm="1">
        <f t="array" ref="C122">IFBLANK(_PL!C122,"")</f>
        <v>Custom Metric - Label 10 [Calculated]</v>
      </c>
      <c r="D122" s="1548"/>
      <c r="E122" s="2440" cm="1">
        <f t="array" aca="1" ref="E122:G1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)($AD122:$CQ122, Z122)</f>
        <v>0</v>
      </c>
      <c r="F122" s="578">
        <f ca="1"/>
        <v>0</v>
      </c>
      <c r="G122" s="578" t="str">
        <f ca="1"/>
        <v/>
      </c>
      <c r="H122" s="401">
        <v>1</v>
      </c>
      <c r="I122" s="401">
        <v>1</v>
      </c>
      <c r="J122" s="401" t="str" cm="1">
        <f t="array" ref="J122">IFBLANK( Z122,"")</f>
        <v/>
      </c>
      <c r="K122" s="578" t="str">
        <f t="shared" ca="1" si="44"/>
        <v>No</v>
      </c>
      <c r="L122" s="37"/>
      <c r="N122" s="158"/>
      <c r="O122" s="101"/>
      <c r="P122" s="52"/>
      <c r="Q122" s="101"/>
      <c r="R122" s="126"/>
      <c r="S122" s="101"/>
      <c r="T122" s="101"/>
      <c r="U122" s="39"/>
      <c r="V122" s="37"/>
      <c r="W122" s="555" t="str">
        <f t="shared" si="45"/>
        <v>Budget</v>
      </c>
      <c r="X122" s="2523" t="e">
        <f ca="1">_PL!X122</f>
        <v>#NAME?</v>
      </c>
      <c r="Y122" s="2371"/>
      <c r="Z122" s="538" t="str" cm="1">
        <f t="array" ref="Z122">IFBLANK(Z66,"")</f>
        <v/>
      </c>
      <c r="AA122" s="787" t="str" cm="1">
        <f t="array" aca="1" ref="AA122" ca="1">_xlfn.LET(
_xlpm._termname, $Y122,
_xlpm._icon, "Define",
_xlpm._location, _xlfn.XLOOKUP(_xlpm._termname, $Y$249:$Y$338,$Y$249:$Y$338),
_xlpm._hyperlink, HYPERLINK("#"&amp;CELL("address",_xlpm._location), _xlpm._icon),
IF(Y122="", "", _xlpm._hyperlink)
)</f>
        <v/>
      </c>
      <c r="AB122" s="2525" t="str">
        <f ca="1"/>
        <v/>
      </c>
      <c r="AC122" s="124" t="str" cm="1">
        <f t="array" aca="1" ref="AC122" ca="1">_xlfn.LET(
_xlpm._termname, $AB122,
_xlpm._iconname, "find",
_xlpm._icon, fx_getIcon(_xlpm._iconname),
_xlpm._location, _xlfn.XLOOKUP(LOWER(_xlpm._termname), LOWER(tbl_acctDef[Term]),tbl_acctDef[Term]),
_xlpm._hyperlink, HYPERLINK("#"&amp;CELL("address",_xlpm._location), _xlpm._icon),
IFERROR(_xlpm._hyperlink,"")
)</f>
        <v/>
      </c>
      <c r="AD122" s="1661" t="str" cm="1">
        <f t="array" ref="AD122">IF($Y122="","",_xlfn.XLOOKUP($W122&amp;$Y122,$W$250:$W$338&amp;$Y$250:$Y$338,$AD$250:$BN$338))</f>
        <v/>
      </c>
      <c r="AE122" s="2534"/>
      <c r="AF122" s="2534"/>
      <c r="AG122" s="2534"/>
      <c r="AH122" s="2534"/>
      <c r="AI122" s="2534"/>
      <c r="AJ122" s="2534"/>
      <c r="AK122" s="2534"/>
      <c r="AL122" s="2534"/>
      <c r="AM122" s="2534"/>
      <c r="AN122" s="2534"/>
      <c r="AO122" s="2534"/>
      <c r="AP122" s="2534"/>
      <c r="AQ122" s="2534"/>
      <c r="AR122" s="2534"/>
      <c r="AS122" s="2534"/>
      <c r="AT122" s="2534"/>
      <c r="AU122" s="2534"/>
      <c r="AV122" s="2534"/>
      <c r="AW122" s="2534"/>
      <c r="AX122" s="2534"/>
      <c r="AY122" s="2534"/>
      <c r="AZ122" s="2534"/>
      <c r="BA122" s="2534"/>
      <c r="BB122" s="2534"/>
      <c r="BC122" s="2534"/>
      <c r="BD122" s="2534"/>
      <c r="BE122" s="2534"/>
      <c r="BF122" s="2534"/>
      <c r="BG122" s="2534"/>
      <c r="BH122" s="2534"/>
      <c r="BI122" s="2534"/>
      <c r="BJ122" s="2534"/>
      <c r="BK122" s="2534"/>
      <c r="BL122" s="2534"/>
      <c r="BM122" s="2534"/>
      <c r="BN122" s="2538"/>
      <c r="BO122" s="2536"/>
      <c r="BP122" s="2536"/>
      <c r="BQ122" s="2536"/>
      <c r="BR122" s="2536"/>
      <c r="BS122" s="2536"/>
      <c r="BT122" s="2536"/>
      <c r="BU122" s="2536"/>
      <c r="BV122" s="2536"/>
      <c r="BW122" s="2536"/>
      <c r="BX122" s="2536"/>
      <c r="BY122" s="2536"/>
      <c r="BZ122" s="2536"/>
      <c r="CA122" s="34"/>
      <c r="CC122" s="33"/>
      <c r="CD122" s="1772" t="str" cm="1">
        <f t="array" ref="CD122">_xlfn.LET( _xlpm.CheckBlank, SUM(PL!$AD122:$BN122) = 0, IF(_xlpm.CheckBlank, "", SUM(_xlfn._xlws.FILTER(PL!$AD122:$BN122,(YEAR(PL!$AD$12:$BN$12)=PL!CD$12)*(array_timeline&lt;=PL!CD$11)))))</f>
        <v/>
      </c>
      <c r="CE122" s="1772" t="str" cm="1">
        <f t="array" ref="CE122">_xlfn.LET( _xlpm.CheckBlank, SUM(PL!$AD122:$BN122) = 0, IF(_xlpm.CheckBlank, "", SUM(_xlfn._xlws.FILTER(PL!$AD122:$BN122,(YEAR(PL!$AD$12:$BN$12)=PL!CE$12)*(array_timeline&lt;=PL!CE$11)))))</f>
        <v/>
      </c>
      <c r="CF122" s="3"/>
      <c r="CG122" s="1461" t="str" cm="1">
        <f t="array" ref="CG122">_xlfn.LET( _xlpm.CheckBlank, SUM(PL!$AD122:$BN122) =0, IF(_xlpm.CheckBlank, "", SUM(_xlfn._xlws.FILTER(PL!$AD122:$BN122,(YEAR(PL!$AD$12:$BN$12)=PL!CG$12)*(array_timeline&lt;=PL!CG$11)))))</f>
        <v/>
      </c>
      <c r="CH122" s="1461" t="str" cm="1">
        <f t="array" ref="CH122">_xlfn.LET( _xlpm.CheckBlank, SUM(PL!$AD122:$BN122) =0, IF(_xlpm.CheckBlank, "", SUM(_xlfn._xlws.FILTER(PL!$AD122:$BN122,(YEAR(PL!$AD$12:$BN$12)=PL!CH$12)*(array_timeline&lt;=PL!CH$11)))))</f>
        <v/>
      </c>
      <c r="CI122" s="3"/>
      <c r="CJ122" s="1461" t="str" cm="1">
        <f t="array" ref="CJ122">_xlfn.LET( _xlpm.CheckBlank, SUM(PL!$AD122:$BN122) = 0, IF(_xlpm.CheckBlank, "", SUM(_xlfn.TAKE(_xlfn.DROP(PL!$AD122:$BN122, ,-DATEDIFF(PL!CJ$11, val_asOfDate,"M")),1,-12))))</f>
        <v/>
      </c>
      <c r="CK122" s="1461" t="str" cm="1">
        <f t="array" ref="CK122">_xlfn.LET( _xlpm.CheckBlank, SUM(PL!$AD122:$BN122) = 0, IF(_xlpm.CheckBlank, "", SUM(_xlfn.TAKE(_xlfn.DROP(PL!$AD122:$BN122, ,-DATEDIFF(PL!CK$11, val_asOfDate,"M")),1,-12))))</f>
        <v/>
      </c>
      <c r="CL122" s="3"/>
      <c r="CM122" s="2357" t="str" cm="1">
        <f t="array" ref="CM122">IF($Y122="","",_xlfn.XLOOKUP($W122&amp;$Y122,$W$250:$W$338&amp;$Y$250:$Y$338,$CM$250:$CN$338))</f>
        <v/>
      </c>
      <c r="CN122" s="2357"/>
      <c r="CO122" s="3"/>
      <c r="CP122" s="2357" t="str" cm="1">
        <f t="array" ref="CP122">IFBLANK(CP66,"")</f>
        <v/>
      </c>
      <c r="CQ122" s="2357" t="str" cm="1">
        <f t="array" ref="CQ122">IFBLANK(CQ66,"")</f>
        <v/>
      </c>
      <c r="CR122" s="34"/>
      <c r="CS122" s="2056"/>
      <c r="CT122" s="2616"/>
      <c r="CU122" s="2616"/>
      <c r="CV122" s="2616"/>
      <c r="CW122" s="2616"/>
      <c r="CX122" s="2443"/>
      <c r="CY122" s="2444" t="str" cm="1">
        <f t="array" ref="CY122">IFERROR(IF(CM122*fxVal_normal=_PL!CM126,"",IF(OR($CM122="",$CM122=0, NOT(ISNUMBER($CM122)), ISERROR($CM122), $B122=""), "",
   IF($I122=1,
      IFBLANK(
         _xldudf_CX_PUSH($CM122*fxVal_normal, CX_ENTITY, $B122, $CM$11, $CM$14, $CM$19,),
         ""
      ),
      IF($I122=2,
         IFBLANK(
            _xldudf_CX_PUSH($CM122, CX_ENTITY, $B122, $CM$11, $CM$14, $CM$19,),
            ""
         ),
         IF($I122=3,
            "",
            IFBLANK(
               _xldudf_CX_PUSH($CM122, CX_ENTITY, $B122, $CM$11, $CM$14, $CM$19,),
               ""
            )
         )
      )
   )
)),"")</f>
        <v/>
      </c>
      <c r="CZ122" s="2444" t="str" cm="1">
        <f t="array" ref="CZ122">IFERROR(IF(CN122*fxVal_normal=_PL!CN126,"",IF(OR($CN122="",$CN122=0, NOT(ISNUMBER($CN122)), ISERROR($CN122), $B122=""), "",
   IF($I122=1,
      IFBLANK(
         _xldudf_CX_PUSH($CN122*fxVal_normal, CX_ENTITY, $B122, $CN$11, $CN$14, $CN$19,),
         ""
      ),
      IF($I122=2,
         IFBLANK(
            _xldudf_CX_PUSH($CN122, CX_ENTITY, $B122, $CN$11, $CN$14, $CN$19,),
            ""
         ),
         IF($I122=3,
            "",
            IFBLANK(
               _xldudf_CX_PUSH($CN122, CX_ENTITY, $B122, $CN$11, $CN$14, $CN$19,),
               ""
            )
         )
      )
   )
)),"")</f>
        <v/>
      </c>
      <c r="DA122" s="2444" t="str" cm="1">
        <f t="array" ref="DA122">IFERROR(IF(CP122*fxVal_normal=_PL!CP126,"",IF(OR($CP122="",$CP122=0, NOT(ISNUMBER($CP122)), ISERROR($CP122), $B122=""), "",
   IF($I122=1,
      IFBLANK(
         _xldudf_CX_PUSH($CP122*fxVal_normal, CX_ENTITY, $B122, $CP$11, $CP$14, $CP$19,),
         ""
      ),
      IF($I122=2,
         IFBLANK(
            _xldudf_CX_PUSH($CP122, CX_ENTITY, $B122, $CP$11, $CP$14, $CP$19,),
            ""
         ),
         IF($I122=3,
            "",
            IFBLANK(
               _xldudf_CX_PUSH($CP122, CX_ENTITY, $B122, $CP$11, $CP$14, $CP$19,),
               ""
            )
         )
      )
   )
)),"")</f>
        <v/>
      </c>
      <c r="DB122" s="2444" t="str" cm="1">
        <f t="array" ref="DB122">IFERROR(IF(CQ122*fxVal_normal=_PL!CQ126,"",IF(OR($CQ122="", $CQ122=0, NOT(ISNUMBER($CQ122)), ISERROR($CQ122), $B122=""), "",
   IF($I122=1,
      IFBLANK(
         _xldudf_CX_PUSH($CQ122*fxVal_normal, CX_ENTITY, $B122, $CQ$11, $CQ$14, $CQ$19,),
         ""
      ),
      IF($I122=2,
         IFBLANK(
            _xldudf_CX_PUSH($CQ122, CX_ENTITY, $B122, $CQ$11, $CQ$14, $CQ$19,),
            ""
         ),
         IF($I122=3,
            "",
            IFBLANK(
               _xldudf_CX_PUSH($CQ122, CX_ENTITY, $B122, $CQ$11, $CQ$14, $CQ$19,),
               ""
            )
         )
      )
   ))
),"")</f>
        <v/>
      </c>
      <c r="DC122" s="2443"/>
      <c r="DD122" s="2445" t="str" cm="1">
        <f t="array" ref="DD122">IFERROR(IF(AD122*fxVal_normal=_PL!AD126,"",IF(OR(AD122="", NOT(ISNUMBER(AD122)), ISERROR(AD122), $B122=""), "",
   IF($I122=1,
      IFBLANK(
         _xldudf_CX_PUSH(AD122*fxVal_normal, CX_ENTITY, $B122, AD$11, AD$14, AD$75,),
         ""
      ),
      IF($I122=2,
         IFBLANK(
            _xldudf_CX_PUSH(AD122, CX_ENTITY, $B122, AD$11, AD$14, AD$75,),
            ""
         ),
         IF($I122=3,
            "",
            IFBLANK(
               _xldudf_CX_PUSH(AD122, CX_ENTITY, $B122, AD$11, AD$14, AD$75,),
               ""
            )
         )
      )
   )
)),"")</f>
        <v/>
      </c>
      <c r="DE122" s="2445" t="str" cm="1">
        <f t="array" ref="DE122">IFERROR(IF(AE122*fxVal_normal=_PL!AE126,"",IF(OR(AE122="", NOT(ISNUMBER(AE122)), ISERROR(AE122), $B122=""), "",
   IF($I122=1,
      IFBLANK(
         _xldudf_CX_PUSH(AE122*fxVal_normal, CX_ENTITY, $B122, AE$11, AE$14, AE$75,),
         ""
      ),
      IF($I122=2,
         IFBLANK(
            _xldudf_CX_PUSH(AE122, CX_ENTITY, $B122, AE$11, AE$14, AE$75,),
            ""
         ),
         IF($I122=3,
            "",
            IFBLANK(
               _xldudf_CX_PUSH(AE122, CX_ENTITY, $B122, AE$11, AE$14, AE$75,),
               ""
            )
         )
      )
   )
)),"")</f>
        <v/>
      </c>
      <c r="DF122" s="2445" t="str" cm="1">
        <f t="array" ref="DF122">IFERROR(IF(AF122*fxVal_normal=_PL!AF126,"",IF(OR(AF122="", NOT(ISNUMBER(AF122)), ISERROR(AF122), $B122=""), "",
   IF($I122=1,
      IFBLANK(
         _xldudf_CX_PUSH(AF122*fxVal_normal, CX_ENTITY, $B122, AF$11, AF$14, AF$75,),
         ""
      ),
      IF($I122=2,
         IFBLANK(
            _xldudf_CX_PUSH(AF122, CX_ENTITY, $B122, AF$11, AF$14, AF$75,),
            ""
         ),
         IF($I122=3,
            "",
            IFBLANK(
               _xldudf_CX_PUSH(AF122, CX_ENTITY, $B122, AF$11, AF$14, AF$75,),
               ""
            )
         )
      )
   )
)),"")</f>
        <v/>
      </c>
      <c r="DG122" s="2445" t="str" cm="1">
        <f t="array" ref="DG122">IFERROR(IF(AG122*fxVal_normal=_PL!AG126,"",IF(OR(AG122="", NOT(ISNUMBER(AG122)), ISERROR(AG122), $B122=""), "",
   IF($I122=1,
      IFBLANK(
         _xldudf_CX_PUSH(AG122*fxVal_normal, CX_ENTITY, $B122, AG$11, AG$14, AG$75,),
         ""
      ),
      IF($I122=2,
         IFBLANK(
            _xldudf_CX_PUSH(AG122, CX_ENTITY, $B122, AG$11, AG$14, AG$75,),
            ""
         ),
         IF($I122=3,
            "",
            IFBLANK(
               _xldudf_CX_PUSH(AG122, CX_ENTITY, $B122, AG$11, AG$14, AG$75,),
               ""
            )
         )
      )
   )
)),"")</f>
        <v/>
      </c>
      <c r="DH122" s="2445" t="str" cm="1">
        <f t="array" ref="DH122">IFERROR(IF(AH122*fxVal_normal=_PL!AH126,"",IF(OR(AH122="", NOT(ISNUMBER(AH122)), ISERROR(AH122), $B122=""), "",
   IF($I122=1,
      IFBLANK(
         _xldudf_CX_PUSH(AH122*fxVal_normal, CX_ENTITY, $B122, AH$11, AH$14, AH$75,),
         ""
      ),
      IF($I122=2,
         IFBLANK(
            _xldudf_CX_PUSH(AH122, CX_ENTITY, $B122, AH$11, AH$14, AH$75,),
            ""
         ),
         IF($I122=3,
            "",
            IFBLANK(
               _xldudf_CX_PUSH(AH122, CX_ENTITY, $B122, AH$11, AH$14, AH$75,),
               ""
            )
         )
      )
   )
)),"")</f>
        <v/>
      </c>
      <c r="DI122" s="2445" t="str" cm="1">
        <f t="array" ref="DI122">IFERROR(IF(AI122*fxVal_normal=_PL!AI126,"",IF(OR(AI122="", NOT(ISNUMBER(AI122)), ISERROR(AI122), $B122=""), "",
   IF($I122=1,
      IFBLANK(
         _xldudf_CX_PUSH(AI122*fxVal_normal, CX_ENTITY, $B122, AI$11, AI$14, AI$75,),
         ""
      ),
      IF($I122=2,
         IFBLANK(
            _xldudf_CX_PUSH(AI122, CX_ENTITY, $B122, AI$11, AI$14, AI$75,),
            ""
         ),
         IF($I122=3,
            "",
            IFBLANK(
               _xldudf_CX_PUSH(AI122, CX_ENTITY, $B122, AI$11, AI$14, AI$75,),
               ""
            )
         )
      )
   )
)),"")</f>
        <v/>
      </c>
      <c r="DJ122" s="2445" t="str" cm="1">
        <f t="array" ref="DJ122">IFERROR(IF(AJ122*fxVal_normal=_PL!AJ126,"",IF(OR(AJ122="", NOT(ISNUMBER(AJ122)), ISERROR(AJ122), $B122=""), "",
   IF($I122=1,
      IFBLANK(
         _xldudf_CX_PUSH(AJ122*fxVal_normal, CX_ENTITY, $B122, AJ$11, AJ$14, AJ$75,),
         ""
      ),
      IF($I122=2,
         IFBLANK(
            _xldudf_CX_PUSH(AJ122, CX_ENTITY, $B122, AJ$11, AJ$14, AJ$75,),
            ""
         ),
         IF($I122=3,
            "",
            IFBLANK(
               _xldudf_CX_PUSH(AJ122, CX_ENTITY, $B122, AJ$11, AJ$14, AJ$75,),
               ""
            )
         )
      )
   )
)),"")</f>
        <v/>
      </c>
      <c r="DK122" s="2445" t="str" cm="1">
        <f t="array" ref="DK122">IFERROR(IF(AK122*fxVal_normal=_PL!AK126,"",IF(OR(AK122="", NOT(ISNUMBER(AK122)), ISERROR(AK122), $B122=""), "",
   IF($I122=1,
      IFBLANK(
         _xldudf_CX_PUSH(AK122*fxVal_normal, CX_ENTITY, $B122, AK$11, AK$14, AK$75,),
         ""
      ),
      IF($I122=2,
         IFBLANK(
            _xldudf_CX_PUSH(AK122, CX_ENTITY, $B122, AK$11, AK$14, AK$75,),
            ""
         ),
         IF($I122=3,
            "",
            IFBLANK(
               _xldudf_CX_PUSH(AK122, CX_ENTITY, $B122, AK$11, AK$14, AK$75,),
               ""
            )
         )
      )
   )
)),"")</f>
        <v/>
      </c>
      <c r="DL122" s="2445" t="str" cm="1">
        <f t="array" ref="DL122">IFERROR(IF(AL122*fxVal_normal=_PL!AL126,"",IF(OR(AL122="", NOT(ISNUMBER(AL122)), ISERROR(AL122), $B122=""), "",
   IF($I122=1,
      IFBLANK(
         _xldudf_CX_PUSH(AL122*fxVal_normal, CX_ENTITY, $B122, AL$11, AL$14, AL$75,),
         ""
      ),
      IF($I122=2,
         IFBLANK(
            _xldudf_CX_PUSH(AL122, CX_ENTITY, $B122, AL$11, AL$14, AL$75,),
            ""
         ),
         IF($I122=3,
            "",
            IFBLANK(
               _xldudf_CX_PUSH(AL122, CX_ENTITY, $B122, AL$11, AL$14, AL$75,),
               ""
            )
         )
      )
   )
)),"")</f>
        <v/>
      </c>
      <c r="DM122" s="2445" t="str" cm="1">
        <f t="array" ref="DM122">IFERROR(IF(AM122*fxVal_normal=_PL!AM126,"",IF(OR(AM122="", NOT(ISNUMBER(AM122)), ISERROR(AM122), $B122=""), "",
   IF($I122=1,
      IFBLANK(
         _xldudf_CX_PUSH(AM122*fxVal_normal, CX_ENTITY, $B122, AM$11, AM$14, AM$75,),
         ""
      ),
      IF($I122=2,
         IFBLANK(
            _xldudf_CX_PUSH(AM122, CX_ENTITY, $B122, AM$11, AM$14, AM$75,),
            ""
         ),
         IF($I122=3,
            "",
            IFBLANK(
               _xldudf_CX_PUSH(AM122, CX_ENTITY, $B122, AM$11, AM$14, AM$75,),
               ""
            )
         )
      )
   )
)),"")</f>
        <v/>
      </c>
      <c r="DN122" s="2445" t="str" cm="1">
        <f t="array" ref="DN122">IFERROR(IF(AN122*fxVal_normal=_PL!AN126,"",IF(OR(AN122="", NOT(ISNUMBER(AN122)), ISERROR(AN122), $B122=""), "",
   IF($I122=1,
      IFBLANK(
         _xldudf_CX_PUSH(AN122*fxVal_normal, CX_ENTITY, $B122, AN$11, AN$14, AN$75,),
         ""
      ),
      IF($I122=2,
         IFBLANK(
            _xldudf_CX_PUSH(AN122, CX_ENTITY, $B122, AN$11, AN$14, AN$75,),
            ""
         ),
         IF($I122=3,
            "",
            IFBLANK(
               _xldudf_CX_PUSH(AN122, CX_ENTITY, $B122, AN$11, AN$14, AN$75,),
               ""
            )
         )
      )
   )
)),"")</f>
        <v/>
      </c>
      <c r="DO122" s="2445" t="str" cm="1">
        <f t="array" ref="DO122">IFERROR(IF(AO122*fxVal_normal=_PL!AO126,"",IF(OR(AO122="", NOT(ISNUMBER(AO122)), ISERROR(AO122), $B122=""), "",
   IF($I122=1,
      IFBLANK(
         _xldudf_CX_PUSH(AO122*fxVal_normal, CX_ENTITY, $B122, AO$11, AO$14, AO$75,),
         ""
      ),
      IF($I122=2,
         IFBLANK(
            _xldudf_CX_PUSH(AO122, CX_ENTITY, $B122, AO$11, AO$14, AO$75,),
            ""
         ),
         IF($I122=3,
            "",
            IFBLANK(
               _xldudf_CX_PUSH(AO122, CX_ENTITY, $B122, AO$11, AO$14, AO$75,),
               ""
            )
         )
      )
   )
)),"")</f>
        <v/>
      </c>
      <c r="DP122" s="2445" t="str" cm="1">
        <f t="array" ref="DP122">IFERROR(IF(AP122*fxVal_normal=_PL!AP126,"",IF(OR(AP122="", NOT(ISNUMBER(AP122)), ISERROR(AP122), $B122=""), "",
   IF($I122=1,
      IFBLANK(
         _xldudf_CX_PUSH(AP122*fxVal_normal, CX_ENTITY, $B122, AP$11, AP$14, AP$75,),
         ""
      ),
      IF($I122=2,
         IFBLANK(
            _xldudf_CX_PUSH(AP122, CX_ENTITY, $B122, AP$11, AP$14, AP$75,),
            ""
         ),
         IF($I122=3,
            "",
            IFBLANK(
               _xldudf_CX_PUSH(AP122, CX_ENTITY, $B122, AP$11, AP$14, AP$75,),
               ""
            )
         )
      )
   )
)),"")</f>
        <v/>
      </c>
      <c r="DQ122" s="2445" t="str" cm="1">
        <f t="array" ref="DQ122">IFERROR(IF(AQ122*fxVal_normal=_PL!AQ126,"",IF(OR(AQ122="", NOT(ISNUMBER(AQ122)), ISERROR(AQ122), $B122=""), "",
   IF($I122=1,
      IFBLANK(
         _xldudf_CX_PUSH(AQ122*fxVal_normal, CX_ENTITY, $B122, AQ$11, AQ$14, AQ$75,),
         ""
      ),
      IF($I122=2,
         IFBLANK(
            _xldudf_CX_PUSH(AQ122, CX_ENTITY, $B122, AQ$11, AQ$14, AQ$75,),
            ""
         ),
         IF($I122=3,
            "",
            IFBLANK(
               _xldudf_CX_PUSH(AQ122, CX_ENTITY, $B122, AQ$11, AQ$14, AQ$75,),
               ""
            )
         )
      )
   )
)),"")</f>
        <v/>
      </c>
      <c r="DR122" s="2445" t="str" cm="1">
        <f t="array" ref="DR122">IFERROR(IF(AR122*fxVal_normal=_PL!AR126,"",IF(OR(AR122="", NOT(ISNUMBER(AR122)), ISERROR(AR122), $B122=""), "",
   IF($I122=1,
      IFBLANK(
         _xldudf_CX_PUSH(AR122*fxVal_normal, CX_ENTITY, $B122, AR$11, AR$14, AR$75,),
         ""
      ),
      IF($I122=2,
         IFBLANK(
            _xldudf_CX_PUSH(AR122, CX_ENTITY, $B122, AR$11, AR$14, AR$75,),
            ""
         ),
         IF($I122=3,
            "",
            IFBLANK(
               _xldudf_CX_PUSH(AR122, CX_ENTITY, $B122, AR$11, AR$14, AR$75,),
               ""
            )
         )
      )
   )
)),"")</f>
        <v/>
      </c>
      <c r="DS122" s="2445" t="str" cm="1">
        <f t="array" ref="DS122">IFERROR(IF(AS122*fxVal_normal=_PL!AS126,"",IF(OR(AS122="", NOT(ISNUMBER(AS122)), ISERROR(AS122), $B122=""), "",
   IF($I122=1,
      IFBLANK(
         _xldudf_CX_PUSH(AS122*fxVal_normal, CX_ENTITY, $B122, AS$11, AS$14, AS$75,),
         ""
      ),
      IF($I122=2,
         IFBLANK(
            _xldudf_CX_PUSH(AS122, CX_ENTITY, $B122, AS$11, AS$14, AS$75,),
            ""
         ),
         IF($I122=3,
            "",
            IFBLANK(
               _xldudf_CX_PUSH(AS122, CX_ENTITY, $B122, AS$11, AS$14, AS$75,),
               ""
            )
         )
      )
   )
)),"")</f>
        <v/>
      </c>
      <c r="DT122" s="2445" t="str" cm="1">
        <f t="array" ref="DT122">IFERROR(IF(AT122*fxVal_normal=_PL!AT126,"",IF(OR(AT122="", NOT(ISNUMBER(AT122)), ISERROR(AT122), $B122=""), "",
   IF($I122=1,
      IFBLANK(
         _xldudf_CX_PUSH(AT122*fxVal_normal, CX_ENTITY, $B122, AT$11, AT$14, AT$75,),
         ""
      ),
      IF($I122=2,
         IFBLANK(
            _xldudf_CX_PUSH(AT122, CX_ENTITY, $B122, AT$11, AT$14, AT$75,),
            ""
         ),
         IF($I122=3,
            "",
            IFBLANK(
               _xldudf_CX_PUSH(AT122, CX_ENTITY, $B122, AT$11, AT$14, AT$75,),
               ""
            )
         )
      )
   )
)),"")</f>
        <v/>
      </c>
      <c r="DU122" s="2445" t="str" cm="1">
        <f t="array" ref="DU122">IFERROR(IF(AU122*fxVal_normal=_PL!AU126,"",IF(OR(AU122="", NOT(ISNUMBER(AU122)), ISERROR(AU122), $B122=""), "",
   IF($I122=1,
      IFBLANK(
         _xldudf_CX_PUSH(AU122*fxVal_normal, CX_ENTITY, $B122, AU$11, AU$14, AU$75,),
         ""
      ),
      IF($I122=2,
         IFBLANK(
            _xldudf_CX_PUSH(AU122, CX_ENTITY, $B122, AU$11, AU$14, AU$75,),
            ""
         ),
         IF($I122=3,
            "",
            IFBLANK(
               _xldudf_CX_PUSH(AU122, CX_ENTITY, $B122, AU$11, AU$14, AU$75,),
               ""
            )
         )
      )
   )
)),"")</f>
        <v/>
      </c>
      <c r="DV122" s="2445" t="str" cm="1">
        <f t="array" ref="DV122">IFERROR(IF(AV122*fxVal_normal=_PL!AV126,"",IF(OR(AV122="", NOT(ISNUMBER(AV122)), ISERROR(AV122), $B122=""), "",
   IF($I122=1,
      IFBLANK(
         _xldudf_CX_PUSH(AV122*fxVal_normal, CX_ENTITY, $B122, AV$11, AV$14, AV$75,),
         ""
      ),
      IF($I122=2,
         IFBLANK(
            _xldudf_CX_PUSH(AV122, CX_ENTITY, $B122, AV$11, AV$14, AV$75,),
            ""
         ),
         IF($I122=3,
            "",
            IFBLANK(
               _xldudf_CX_PUSH(AV122, CX_ENTITY, $B122, AV$11, AV$14, AV$75,),
               ""
            )
         )
      )
   )
)),"")</f>
        <v/>
      </c>
      <c r="DW122" s="2445" t="str" cm="1">
        <f t="array" ref="DW122">IFERROR(IF(AW122*fxVal_normal=_PL!AW126,"",IF(OR(AW122="", NOT(ISNUMBER(AW122)), ISERROR(AW122), $B122=""), "",
   IF($I122=1,
      IFBLANK(
         _xldudf_CX_PUSH(AW122*fxVal_normal, CX_ENTITY, $B122, AW$11, AW$14, AW$75,),
         ""
      ),
      IF($I122=2,
         IFBLANK(
            _xldudf_CX_PUSH(AW122, CX_ENTITY, $B122, AW$11, AW$14, AW$75,),
            ""
         ),
         IF($I122=3,
            "",
            IFBLANK(
               _xldudf_CX_PUSH(AW122, CX_ENTITY, $B122, AW$11, AW$14, AW$75,),
               ""
            )
         )
      )
   )
)),"")</f>
        <v/>
      </c>
      <c r="DX122" s="2445" t="str" cm="1">
        <f t="array" ref="DX122">IFERROR(IF(AX122*fxVal_normal=_PL!AX126,"",IF(OR(AX122="", NOT(ISNUMBER(AX122)), ISERROR(AX122), $B122=""), "",
   IF($I122=1,
      IFBLANK(
         _xldudf_CX_PUSH(AX122*fxVal_normal, CX_ENTITY, $B122, AX$11, AX$14, AX$75,),
         ""
      ),
      IF($I122=2,
         IFBLANK(
            _xldudf_CX_PUSH(AX122, CX_ENTITY, $B122, AX$11, AX$14, AX$75,),
            ""
         ),
         IF($I122=3,
            "",
            IFBLANK(
               _xldudf_CX_PUSH(AX122, CX_ENTITY, $B122, AX$11, AX$14, AX$75,),
               ""
            )
         )
      )
   )
)),"")</f>
        <v/>
      </c>
      <c r="DY122" s="2445" t="str" cm="1">
        <f t="array" ref="DY122">IFERROR(IF(AY122*fxVal_normal=_PL!AY126,"",IF(OR(AY122="", NOT(ISNUMBER(AY122)), ISERROR(AY122), $B122=""), "",
   IF($I122=1,
      IFBLANK(
         _xldudf_CX_PUSH(AY122*fxVal_normal, CX_ENTITY, $B122, AY$11, AY$14, AY$75,),
         ""
      ),
      IF($I122=2,
         IFBLANK(
            _xldudf_CX_PUSH(AY122, CX_ENTITY, $B122, AY$11, AY$14, AY$75,),
            ""
         ),
         IF($I122=3,
            "",
            IFBLANK(
               _xldudf_CX_PUSH(AY122, CX_ENTITY, $B122, AY$11, AY$14, AY$75,),
               ""
            )
         )
      )
   )
)),"")</f>
        <v/>
      </c>
      <c r="DZ122" s="2445" t="str" cm="1">
        <f t="array" ref="DZ122">IFERROR(IF(AZ122*fxVal_normal=_PL!AZ126,"",IF(OR(AZ122="", NOT(ISNUMBER(AZ122)), ISERROR(AZ122), $B122=""), "",
   IF($I122=1,
      IFBLANK(
         _xldudf_CX_PUSH(AZ122*fxVal_normal, CX_ENTITY, $B122, AZ$11, AZ$14, AZ$75,),
         ""
      ),
      IF($I122=2,
         IFBLANK(
            _xldudf_CX_PUSH(AZ122, CX_ENTITY, $B122, AZ$11, AZ$14, AZ$75,),
            ""
         ),
         IF($I122=3,
            "",
            IFBLANK(
               _xldudf_CX_PUSH(AZ122, CX_ENTITY, $B122, AZ$11, AZ$14, AZ$75,),
               ""
            )
         )
      )
   )
)),"")</f>
        <v/>
      </c>
      <c r="EA122" s="2445" t="str" cm="1">
        <f t="array" ref="EA122">IFERROR(IF(BA122*fxVal_normal=_PL!BA126,"",IF(OR(BA122="", NOT(ISNUMBER(BA122)), ISERROR(BA122), $B122=""), "",
   IF($I122=1,
      IFBLANK(
         _xldudf_CX_PUSH(BA122*fxVal_normal, CX_ENTITY, $B122, BA$11, BA$14, BA$75,),
         ""
      ),
      IF($I122=2,
         IFBLANK(
            _xldudf_CX_PUSH(BA122, CX_ENTITY, $B122, BA$11, BA$14, BA$75,),
            ""
         ),
         IF($I122=3,
            "",
            IFBLANK(
               _xldudf_CX_PUSH(BA122, CX_ENTITY, $B122, BA$11, BA$14, BA$75,),
               ""
            )
         )
      )
   )
)),"")</f>
        <v/>
      </c>
      <c r="EB122" s="2445" t="str" cm="1">
        <f t="array" ref="EB122">IFERROR(IF(BB122*fxVal_normal=_PL!BB126,"",IF(OR(BB122="", NOT(ISNUMBER(BB122)), ISERROR(BB122), $B122=""), "",
   IF($I122=1,
      IFBLANK(
         _xldudf_CX_PUSH(BB122*fxVal_normal, CX_ENTITY, $B122, BB$11, BB$14, BB$75,),
         ""
      ),
      IF($I122=2,
         IFBLANK(
            _xldudf_CX_PUSH(BB122, CX_ENTITY, $B122, BB$11, BB$14, BB$75,),
            ""
         ),
         IF($I122=3,
            "",
            IFBLANK(
               _xldudf_CX_PUSH(BB122, CX_ENTITY, $B122, BB$11, BB$14, BB$75,),
               ""
            )
         )
      )
   )
)),"")</f>
        <v/>
      </c>
      <c r="EC122" s="2445" t="str" cm="1">
        <f t="array" ref="EC122">IFERROR(IF(BC122*fxVal_normal=_PL!BC126,"",IF(OR(BC122="", NOT(ISNUMBER(BC122)), ISERROR(BC122), $B122=""), "",
   IF($I122=1,
      IFBLANK(
         _xldudf_CX_PUSH(BC122*fxVal_normal, CX_ENTITY, $B122, BC$11, BC$14, BC$75,),
         ""
      ),
      IF($I122=2,
         IFBLANK(
            _xldudf_CX_PUSH(BC122, CX_ENTITY, $B122, BC$11, BC$14, BC$75,),
            ""
         ),
         IF($I122=3,
            "",
            IFBLANK(
               _xldudf_CX_PUSH(BC122, CX_ENTITY, $B122, BC$11, BC$14, BC$75,),
               ""
            )
         )
      )
   )
)),"")</f>
        <v/>
      </c>
      <c r="ED122" s="2445" t="str" cm="1">
        <f t="array" ref="ED122">IFERROR(IF(BD122*fxVal_normal=_PL!BD126,"",IF(OR(BD122="", NOT(ISNUMBER(BD122)), ISERROR(BD122), $B122=""), "",
   IF($I122=1,
      IFBLANK(
         _xldudf_CX_PUSH(BD122*fxVal_normal, CX_ENTITY, $B122, BD$11, BD$14, BD$75,),
         ""
      ),
      IF($I122=2,
         IFBLANK(
            _xldudf_CX_PUSH(BD122, CX_ENTITY, $B122, BD$11, BD$14, BD$75,),
            ""
         ),
         IF($I122=3,
            "",
            IFBLANK(
               _xldudf_CX_PUSH(BD122, CX_ENTITY, $B122, BD$11, BD$14, BD$75,),
               ""
            )
         )
      )
   )
)),"")</f>
        <v/>
      </c>
      <c r="EE122" s="2445" t="str" cm="1">
        <f t="array" ref="EE122">IFERROR(IF(BE122*fxVal_normal=_PL!BE126,"",IF(OR(BE122="", NOT(ISNUMBER(BE122)), ISERROR(BE122), $B122=""), "",
   IF($I122=1,
      IFBLANK(
         _xldudf_CX_PUSH(BE122*fxVal_normal, CX_ENTITY, $B122, BE$11, BE$14, BE$75,),
         ""
      ),
      IF($I122=2,
         IFBLANK(
            _xldudf_CX_PUSH(BE122, CX_ENTITY, $B122, BE$11, BE$14, BE$75,),
            ""
         ),
         IF($I122=3,
            "",
            IFBLANK(
               _xldudf_CX_PUSH(BE122, CX_ENTITY, $B122, BE$11, BE$14, BE$75,),
               ""
            )
         )
      )
   )
)),"")</f>
        <v/>
      </c>
      <c r="EF122" s="2445" t="str" cm="1">
        <f t="array" ref="EF122">IFERROR(IF(BF122*fxVal_normal=_PL!BF126,"",IF(OR(BF122="", NOT(ISNUMBER(BF122)), ISERROR(BF122), $B122=""), "",
   IF($I122=1,
      IFBLANK(
         _xldudf_CX_PUSH(BF122*fxVal_normal, CX_ENTITY, $B122, BF$11, BF$14, BF$75,),
         ""
      ),
      IF($I122=2,
         IFBLANK(
            _xldudf_CX_PUSH(BF122, CX_ENTITY, $B122, BF$11, BF$14, BF$75,),
            ""
         ),
         IF($I122=3,
            "",
            IFBLANK(
               _xldudf_CX_PUSH(BF122, CX_ENTITY, $B122, BF$11, BF$14, BF$75,),
               ""
            )
         )
      )
   )
)),"")</f>
        <v/>
      </c>
      <c r="EG122" s="2445" t="str" cm="1">
        <f t="array" ref="EG122">IFERROR(IF(BG122*fxVal_normal=_PL!BG126,"",IF(OR(BG122="", NOT(ISNUMBER(BG122)), ISERROR(BG122), $B122=""), "",
   IF($I122=1,
      IFBLANK(
         _xldudf_CX_PUSH(BG122*fxVal_normal, CX_ENTITY, $B122, BG$11, BG$14, BG$75,),
         ""
      ),
      IF($I122=2,
         IFBLANK(
            _xldudf_CX_PUSH(BG122, CX_ENTITY, $B122, BG$11, BG$14, BG$75,),
            ""
         ),
         IF($I122=3,
            "",
            IFBLANK(
               _xldudf_CX_PUSH(BG122, CX_ENTITY, $B122, BG$11, BG$14, BG$75,),
               ""
            )
         )
      )
   )
)),"")</f>
        <v/>
      </c>
      <c r="EH122" s="2445" t="str" cm="1">
        <f t="array" ref="EH122">IFERROR(IF(BH122*fxVal_normal=_PL!BH126,"",IF(OR(BH122="", NOT(ISNUMBER(BH122)), ISERROR(BH122), $B122=""), "",
   IF($I122=1,
      IFBLANK(
         _xldudf_CX_PUSH(BH122*fxVal_normal, CX_ENTITY, $B122, BH$11, BH$14, BH$75,),
         ""
      ),
      IF($I122=2,
         IFBLANK(
            _xldudf_CX_PUSH(BH122, CX_ENTITY, $B122, BH$11, BH$14, BH$75,),
            ""
         ),
         IF($I122=3,
            "",
            IFBLANK(
               _xldudf_CX_PUSH(BH122, CX_ENTITY, $B122, BH$11, BH$14, BH$75,),
               ""
            )
         )
      )
   )
)),"")</f>
        <v/>
      </c>
      <c r="EI122" s="2445" t="str" cm="1">
        <f t="array" ref="EI122">IFERROR(IF(BI122*fxVal_normal=_PL!BI126,"",IF(OR(BI122="", NOT(ISNUMBER(BI122)), ISERROR(BI122), $B122=""), "",
   IF($I122=1,
      IFBLANK(
         _xldudf_CX_PUSH(BI122*fxVal_normal, CX_ENTITY, $B122, BI$11, BI$14, BI$75,),
         ""
      ),
      IF($I122=2,
         IFBLANK(
            _xldudf_CX_PUSH(BI122, CX_ENTITY, $B122, BI$11, BI$14, BI$75,),
            ""
         ),
         IF($I122=3,
            "",
            IFBLANK(
               _xldudf_CX_PUSH(BI122, CX_ENTITY, $B122, BI$11, BI$14, BI$75,),
               ""
            )
         )
      )
   )
)),"")</f>
        <v/>
      </c>
      <c r="EJ122" s="2445" t="str" cm="1">
        <f t="array" ref="EJ122">IFERROR(IF(BJ122*fxVal_normal=_PL!BJ126,"",IF(OR(BJ122="", NOT(ISNUMBER(BJ122)), ISERROR(BJ122), $B122=""), "",
   IF($I122=1,
      IFBLANK(
         _xldudf_CX_PUSH(BJ122*fxVal_normal, CX_ENTITY, $B122, BJ$11, BJ$14, BJ$75,),
         ""
      ),
      IF($I122=2,
         IFBLANK(
            _xldudf_CX_PUSH(BJ122, CX_ENTITY, $B122, BJ$11, BJ$14, BJ$75,),
            ""
         ),
         IF($I122=3,
            "",
            IFBLANK(
               _xldudf_CX_PUSH(BJ122, CX_ENTITY, $B122, BJ$11, BJ$14, BJ$75,),
               ""
            )
         )
      )
   )
)),"")</f>
        <v/>
      </c>
      <c r="EK122" s="2445" t="str" cm="1">
        <f t="array" ref="EK122">IFERROR(IF(BK122*fxVal_normal=_PL!BK126,"",IF(OR(BK122="", NOT(ISNUMBER(BK122)), ISERROR(BK122), $B122=""), "",
   IF($I122=1,
      IFBLANK(
         _xldudf_CX_PUSH(BK122*fxVal_normal, CX_ENTITY, $B122, BK$11, BK$14, BK$75,),
         ""
      ),
      IF($I122=2,
         IFBLANK(
            _xldudf_CX_PUSH(BK122, CX_ENTITY, $B122, BK$11, BK$14, BK$75,),
            ""
         ),
         IF($I122=3,
            "",
            IFBLANK(
               _xldudf_CX_PUSH(BK122, CX_ENTITY, $B122, BK$11, BK$14, BK$75,),
               ""
            )
         )
      )
   )
)),"")</f>
        <v/>
      </c>
      <c r="EL122" s="2445" t="str" cm="1">
        <f t="array" ref="EL122">IFERROR(IF(BL122*fxVal_normal=_PL!BL126,"",IF(OR(BL122="", NOT(ISNUMBER(BL122)), ISERROR(BL122), $B122=""), "",
   IF($I122=1,
      IFBLANK(
         _xldudf_CX_PUSH(BL122*fxVal_normal, CX_ENTITY, $B122, BL$11, BL$14, BL$75,),
         ""
      ),
      IF($I122=2,
         IFBLANK(
            _xldudf_CX_PUSH(BL122, CX_ENTITY, $B122, BL$11, BL$14, BL$75,),
            ""
         ),
         IF($I122=3,
            "",
            IFBLANK(
               _xldudf_CX_PUSH(BL122, CX_ENTITY, $B122, BL$11, BL$14, BL$75,),
               ""
            )
         )
      )
   )
)),"")</f>
        <v/>
      </c>
      <c r="EM122" s="2445" t="str" cm="1">
        <f t="array" ref="EM122">IFERROR(IF(BM122*fxVal_normal=_PL!BM126,"",IF(OR(BM122="", NOT(ISNUMBER(BM122)), ISERROR(BM122), $B122=""), "",
   IF($I122=1,
      IFBLANK(
         _xldudf_CX_PUSH(BM122*fxVal_normal, CX_ENTITY, $B122, BM$11, BM$14, BM$75,),
         ""
      ),
      IF($I122=2,
         IFBLANK(
            _xldudf_CX_PUSH(BM122, CX_ENTITY, $B122, BM$11, BM$14, BM$75,),
            ""
         ),
         IF($I122=3,
            "",
            IFBLANK(
               _xldudf_CX_PUSH(BM122, CX_ENTITY, $B122, BM$11, BM$14, BM$75,),
               ""
            )
         )
      )
   )
)),"")</f>
        <v/>
      </c>
      <c r="EN122" s="2445" t="str" cm="1">
        <f t="array" ref="EN122">IFERROR(IF(BN122*fxVal_normal=_PL!BN126,"",IF(OR(BN122="", NOT(ISNUMBER(BN122)), ISERROR(BN122), $B122=""), "",
   IF($I122=1,
      IFBLANK(
         _xldudf_CX_PUSH(BN122*fxVal_normal, CX_ENTITY, $B122, BN$11, BN$14, BN$75,),
         ""
      ),
      IF($I122=2,
         IFBLANK(
            _xldudf_CX_PUSH(BN122, CX_ENTITY, $B122, BN$11, BN$14, BN$75,),
            ""
         ),
         IF($I122=3,
            "",
            IFBLANK(
               _xldudf_CX_PUSH(BN122, CX_ENTITY, $B122, BN$11, BN$14, BN$75,),
               ""
            )
         )
      )
   )
)),"")</f>
        <v/>
      </c>
    </row>
    <row r="123" spans="1:149">
      <c r="A123" s="1625"/>
      <c r="B123" s="2439" t="str">
        <f>_xlfn.LET(
_xlpm.IsNotAttrDynamic, D123="",
_xlpm.Attr,_PL!F123,
_xlpm.NotInUse,Y123=D123,
_xlpm.RESULT, IF(_xlpm.IsNotAttrDynamic, _xlpm.Attr, IF( _xlpm.NotInUse, "", Y123)
),IF(_xlpm.RESULT ="", "", _xlpm.RESULT))</f>
        <v/>
      </c>
      <c r="C123" s="2439" t="str" cm="1">
        <f t="array" ref="C123">IFBLANK(_PL!C123,"")</f>
        <v/>
      </c>
      <c r="D123" s="1548"/>
      <c r="E123" s="2453"/>
      <c r="F123" s="578"/>
      <c r="G123" s="578"/>
      <c r="H123" s="578"/>
      <c r="I123" s="578"/>
      <c r="J123" s="401"/>
      <c r="K123" s="578" t="str">
        <f t="shared" si="39"/>
        <v>No</v>
      </c>
      <c r="L123" s="37"/>
      <c r="N123" s="158"/>
      <c r="O123" s="101"/>
      <c r="P123" s="52"/>
      <c r="Q123" s="101"/>
      <c r="R123" s="126"/>
      <c r="S123" s="101"/>
      <c r="T123" s="101"/>
      <c r="U123" s="39"/>
      <c r="V123" s="37"/>
      <c r="W123" s="878"/>
      <c r="X123" s="890"/>
      <c r="Y123" s="88"/>
      <c r="Z123" s="556"/>
      <c r="AA123" s="377"/>
      <c r="AB123" s="97"/>
      <c r="AC123" s="128"/>
      <c r="AD123" s="2473"/>
      <c r="AE123" s="2473"/>
      <c r="AF123" s="2473"/>
      <c r="AG123" s="2473"/>
      <c r="AH123" s="2473"/>
      <c r="AI123" s="2473"/>
      <c r="AJ123" s="2473"/>
      <c r="AK123" s="2473"/>
      <c r="AL123" s="2473"/>
      <c r="AM123" s="2473"/>
      <c r="AN123" s="2473"/>
      <c r="AO123" s="2473"/>
      <c r="AP123" s="2473"/>
      <c r="AQ123" s="2473"/>
      <c r="AR123" s="2473"/>
      <c r="AS123" s="2473"/>
      <c r="AT123" s="2473"/>
      <c r="AU123" s="2473"/>
      <c r="AV123" s="2473"/>
      <c r="AW123" s="2473"/>
      <c r="AX123" s="2473"/>
      <c r="AY123" s="2473"/>
      <c r="AZ123" s="2473"/>
      <c r="BA123" s="2473"/>
      <c r="BB123" s="2473"/>
      <c r="BC123" s="2473"/>
      <c r="BD123" s="2473"/>
      <c r="BE123" s="2473"/>
      <c r="BF123" s="2473"/>
      <c r="BG123" s="2473"/>
      <c r="BH123" s="2473"/>
      <c r="BI123" s="2473"/>
      <c r="BJ123" s="2473"/>
      <c r="BK123" s="2473"/>
      <c r="BL123" s="2473"/>
      <c r="BM123" s="2473"/>
      <c r="BN123" s="2473"/>
      <c r="BO123" s="2473"/>
      <c r="BP123" s="2473"/>
      <c r="BQ123" s="2473"/>
      <c r="BR123" s="2473"/>
      <c r="BS123" s="2473"/>
      <c r="BT123" s="2473"/>
      <c r="BU123" s="2473"/>
      <c r="BV123" s="2473"/>
      <c r="BW123" s="2473"/>
      <c r="BX123" s="2473"/>
      <c r="BY123" s="2473"/>
      <c r="BZ123" s="2473"/>
      <c r="CA123" s="34"/>
      <c r="CC123" s="2455"/>
      <c r="CD123" s="177"/>
      <c r="CE123" s="177"/>
      <c r="CF123" s="178"/>
      <c r="CG123" s="177"/>
      <c r="CH123" s="177"/>
      <c r="CI123" s="88"/>
      <c r="CJ123" s="2456"/>
      <c r="CK123" s="2456"/>
      <c r="CL123" s="88"/>
      <c r="CM123" s="2456"/>
      <c r="CN123" s="2457"/>
      <c r="CO123" s="88"/>
      <c r="CP123" s="2456"/>
      <c r="CQ123" s="2457"/>
      <c r="CR123" s="34"/>
      <c r="CS123" s="2056"/>
      <c r="CT123" s="1880"/>
      <c r="CU123" s="1880"/>
      <c r="CV123" s="1880"/>
      <c r="CW123" s="1880"/>
      <c r="CX123" s="2121"/>
      <c r="CY123" s="1880"/>
      <c r="CZ123" s="1880"/>
      <c r="DA123" s="1880"/>
      <c r="DB123" s="1880"/>
      <c r="DC123" s="2121"/>
      <c r="DD123" s="1880"/>
      <c r="DE123" s="1880"/>
      <c r="DF123" s="1880"/>
      <c r="DG123" s="1880"/>
      <c r="DH123" s="1880"/>
      <c r="DI123" s="1880"/>
      <c r="DJ123" s="1880"/>
      <c r="DK123" s="1880"/>
      <c r="DL123" s="1880"/>
      <c r="DM123" s="1880"/>
      <c r="DN123" s="1880"/>
      <c r="DO123" s="1880"/>
      <c r="DP123" s="1880"/>
      <c r="DQ123" s="1880"/>
      <c r="DR123" s="1880"/>
      <c r="DS123" s="1880"/>
      <c r="DT123" s="1880"/>
      <c r="DU123" s="1880"/>
      <c r="DV123" s="1880"/>
      <c r="DW123" s="1880"/>
      <c r="DX123" s="1880"/>
      <c r="DY123" s="1880"/>
      <c r="DZ123" s="1880"/>
      <c r="EA123" s="1880"/>
      <c r="EB123" s="1880"/>
      <c r="EC123" s="1880"/>
      <c r="ED123" s="1880"/>
      <c r="EE123" s="1880"/>
      <c r="EF123" s="1880"/>
      <c r="EG123" s="1880"/>
      <c r="EH123" s="1880"/>
      <c r="EI123" s="1880"/>
      <c r="EJ123" s="1880"/>
      <c r="EK123" s="1880"/>
      <c r="EL123" s="1880"/>
      <c r="EM123" s="1880"/>
      <c r="EN123" s="1880"/>
      <c r="EO123" s="1880"/>
      <c r="EP123" s="1880"/>
      <c r="EQ123" s="1880"/>
      <c r="ER123" s="1880"/>
      <c r="ES123" s="1880"/>
    </row>
    <row r="124" spans="1:149">
      <c r="A124" s="1625"/>
      <c r="B124" s="2439" t="str">
        <f>_xlfn.LET(
_xlpm.IsNotAttrDynamic, D124="",
_xlpm.Attr,_PL!F124,
_xlpm.NotInUse,Y124=D124,
_xlpm.RESULT, IF(_xlpm.IsNotAttrDynamic, _xlpm.Attr, IF( _xlpm.NotInUse, "", Y124)
),IF(_xlpm.RESULT ="", "", _xlpm.RESULT))</f>
        <v/>
      </c>
      <c r="C124" s="2439" t="str" cm="1">
        <f t="array" ref="C124">IFBLANK(_PL!C124,"")</f>
        <v/>
      </c>
      <c r="D124" s="1548"/>
      <c r="E124" s="2453"/>
      <c r="F124" s="578"/>
      <c r="G124" s="578"/>
      <c r="H124" s="578"/>
      <c r="I124" s="578"/>
      <c r="J124" s="401"/>
      <c r="K124" s="578" t="str">
        <f t="shared" si="39"/>
        <v>No</v>
      </c>
      <c r="L124" s="37"/>
      <c r="N124" s="158"/>
      <c r="O124" s="101"/>
      <c r="P124" s="137"/>
      <c r="Q124" s="137"/>
      <c r="R124" s="140"/>
      <c r="S124" s="101"/>
      <c r="T124" s="101"/>
      <c r="U124" s="39"/>
      <c r="V124" s="37"/>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c r="CS124" s="2056"/>
      <c r="CT124" s="1880"/>
      <c r="CU124" s="1880"/>
      <c r="CV124" s="1880"/>
      <c r="CW124" s="1880"/>
      <c r="CX124" s="2121"/>
      <c r="CY124" s="1880"/>
      <c r="CZ124" s="1880"/>
      <c r="DA124" s="1880"/>
      <c r="DB124" s="1880"/>
      <c r="DC124" s="2121"/>
      <c r="DD124" s="1880"/>
      <c r="DE124" s="1880"/>
      <c r="DF124" s="1880"/>
      <c r="DG124" s="1880"/>
      <c r="DH124" s="1880"/>
      <c r="DI124" s="1880"/>
      <c r="DJ124" s="1880"/>
      <c r="DK124" s="1880"/>
      <c r="DL124" s="1880"/>
      <c r="DM124" s="1880"/>
      <c r="DN124" s="1880"/>
      <c r="DO124" s="1880"/>
      <c r="DP124" s="1880"/>
      <c r="DQ124" s="1880"/>
      <c r="DR124" s="1880"/>
      <c r="DS124" s="1880"/>
      <c r="DT124" s="1880"/>
      <c r="DU124" s="1880"/>
      <c r="DV124" s="1880"/>
      <c r="DW124" s="1880"/>
      <c r="DX124" s="1880"/>
      <c r="DY124" s="1880"/>
      <c r="DZ124" s="1880"/>
      <c r="EA124" s="1880"/>
      <c r="EB124" s="1880"/>
      <c r="EC124" s="1880"/>
      <c r="ED124" s="1880"/>
      <c r="EE124" s="1880"/>
      <c r="EF124" s="1880"/>
      <c r="EG124" s="1880"/>
      <c r="EH124" s="1880"/>
      <c r="EI124" s="1880"/>
      <c r="EJ124" s="1880"/>
      <c r="EK124" s="1880"/>
      <c r="EL124" s="1880"/>
      <c r="EM124" s="1880"/>
      <c r="EN124" s="1880"/>
      <c r="EO124" s="1880"/>
      <c r="EP124" s="1880"/>
      <c r="EQ124" s="1880"/>
      <c r="ER124" s="1880"/>
      <c r="ES124" s="1880"/>
    </row>
    <row r="125" spans="1:149" ht="29.5">
      <c r="A125" s="1625"/>
      <c r="B125" s="2439" t="str">
        <f>_xlfn.LET(
_xlpm.IsNotAttrDynamic, D125="",
_xlpm.Attr,_PL!F125,
_xlpm.NotInUse,Y125=D125,
_xlpm.RESULT, IF(_xlpm.IsNotAttrDynamic, _xlpm.Attr, IF( _xlpm.NotInUse, "", Y125)
),IF(_xlpm.RESULT ="", "", _xlpm.RESULT))</f>
        <v/>
      </c>
      <c r="C125" s="2439" t="str" cm="1">
        <f t="array" ref="C125">IFBLANK(_PL!C125,"")</f>
        <v/>
      </c>
      <c r="D125" s="1548"/>
      <c r="E125" s="2453"/>
      <c r="F125" s="578"/>
      <c r="G125" s="578"/>
      <c r="H125" s="578"/>
      <c r="I125" s="578"/>
      <c r="J125" s="401"/>
      <c r="K125" s="578" t="str">
        <f t="shared" si="39"/>
        <v>No</v>
      </c>
      <c r="L125" s="37"/>
      <c r="N125" s="158"/>
      <c r="O125" s="101"/>
      <c r="P125" s="137"/>
      <c r="Q125" s="137"/>
      <c r="R125" s="140"/>
      <c r="S125" s="101"/>
      <c r="T125" s="101"/>
      <c r="U125" s="39"/>
      <c r="V125" s="37"/>
      <c r="W125" s="198"/>
      <c r="X125" s="887"/>
      <c r="Y125" s="2539"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c r="CS125" s="2056"/>
      <c r="CT125" s="1880"/>
      <c r="CU125" s="1880"/>
      <c r="CV125" s="1880"/>
      <c r="CW125" s="1880"/>
      <c r="CX125" s="2121"/>
      <c r="CY125" s="1880"/>
      <c r="CZ125" s="1880"/>
      <c r="DA125" s="1880"/>
      <c r="DB125" s="1880"/>
      <c r="DC125" s="2121"/>
      <c r="DD125" s="1880"/>
      <c r="DE125" s="1880"/>
      <c r="DF125" s="1880"/>
      <c r="DG125" s="1880"/>
      <c r="DH125" s="1880"/>
      <c r="DI125" s="1880"/>
      <c r="DJ125" s="1880"/>
      <c r="DK125" s="1880"/>
      <c r="DL125" s="1880"/>
      <c r="DM125" s="1880"/>
      <c r="DN125" s="1880"/>
      <c r="DO125" s="1880"/>
      <c r="DP125" s="1880"/>
      <c r="DQ125" s="1880"/>
      <c r="DR125" s="1880"/>
      <c r="DS125" s="1880"/>
      <c r="DT125" s="1880"/>
      <c r="DU125" s="1880"/>
      <c r="DV125" s="1880"/>
      <c r="DW125" s="1880"/>
      <c r="DX125" s="1880"/>
      <c r="DY125" s="1880"/>
      <c r="DZ125" s="1880"/>
      <c r="EA125" s="1880"/>
      <c r="EB125" s="1880"/>
      <c r="EC125" s="1880"/>
      <c r="ED125" s="1880"/>
      <c r="EE125" s="1880"/>
      <c r="EF125" s="1880"/>
      <c r="EG125" s="1880"/>
      <c r="EH125" s="1880"/>
      <c r="EI125" s="1880"/>
      <c r="EJ125" s="1880"/>
      <c r="EK125" s="1880"/>
      <c r="EL125" s="1880"/>
      <c r="EM125" s="1880"/>
      <c r="EN125" s="1880"/>
      <c r="EO125" s="1880"/>
      <c r="EP125" s="1880"/>
      <c r="EQ125" s="1880"/>
      <c r="ER125" s="1880"/>
      <c r="ES125" s="1880"/>
    </row>
    <row r="126" spans="1:149" ht="17.5">
      <c r="A126" s="1625"/>
      <c r="B126" s="2439" t="str">
        <f>_xlfn.LET(
_xlpm.IsNotAttrDynamic, D126="",
_xlpm.Attr,_PL!F126,
_xlpm.NotInUse,Y126=D126,
_xlpm.RESULT, IF(_xlpm.IsNotAttrDynamic, _xlpm.Attr, IF( _xlpm.NotInUse, "", Y126)
),IF(_xlpm.RESULT ="", "", _xlpm.RESULT))</f>
        <v/>
      </c>
      <c r="C126" s="2439" t="str" cm="1">
        <f t="array" ref="C126">IFBLANK(_PL!C126,"")</f>
        <v/>
      </c>
      <c r="D126" s="1548"/>
      <c r="E126" s="2453"/>
      <c r="F126" s="578"/>
      <c r="G126" s="578"/>
      <c r="H126" s="578"/>
      <c r="I126" s="578"/>
      <c r="J126" s="401"/>
      <c r="K126" s="578" t="str">
        <f t="shared" si="39"/>
        <v>No</v>
      </c>
      <c r="L126" s="37"/>
      <c r="N126" s="158"/>
      <c r="O126" s="101"/>
      <c r="P126" s="52"/>
      <c r="Q126" s="2"/>
      <c r="R126" s="140"/>
      <c r="S126" s="101"/>
      <c r="T126" s="101"/>
      <c r="U126" s="39"/>
      <c r="V126" s="37"/>
      <c r="W126" s="198"/>
      <c r="X126" s="887"/>
      <c r="Y126" s="864"/>
      <c r="Z126" s="788"/>
      <c r="AA126" s="97"/>
      <c r="AB126" s="97"/>
      <c r="AC126" s="128"/>
      <c r="AD126" s="99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c r="CS126" s="2056"/>
      <c r="CT126" s="1880"/>
      <c r="CU126" s="1880"/>
      <c r="CV126" s="1880"/>
      <c r="CW126" s="1880"/>
      <c r="CX126" s="2121"/>
      <c r="CY126" s="1880"/>
      <c r="CZ126" s="1880"/>
      <c r="DA126" s="1880"/>
      <c r="DB126" s="1880"/>
      <c r="DC126" s="2121"/>
      <c r="DD126" s="1880"/>
      <c r="DE126" s="1880"/>
      <c r="DF126" s="1880"/>
      <c r="DG126" s="1880"/>
      <c r="DH126" s="1880"/>
      <c r="DI126" s="1880"/>
      <c r="DJ126" s="1880"/>
      <c r="DK126" s="1880"/>
      <c r="DL126" s="1880"/>
      <c r="DM126" s="1880"/>
      <c r="DN126" s="1880"/>
      <c r="DO126" s="1880"/>
      <c r="DP126" s="1880"/>
      <c r="DQ126" s="1880"/>
      <c r="DR126" s="1880"/>
      <c r="DS126" s="1880"/>
      <c r="DT126" s="1880"/>
      <c r="DU126" s="1880"/>
      <c r="DV126" s="1880"/>
      <c r="DW126" s="1880"/>
      <c r="DX126" s="1880"/>
      <c r="DY126" s="1880"/>
      <c r="DZ126" s="1880"/>
      <c r="EA126" s="1880"/>
      <c r="EB126" s="1880"/>
      <c r="EC126" s="1880"/>
      <c r="ED126" s="1880"/>
      <c r="EE126" s="1880"/>
      <c r="EF126" s="1880"/>
      <c r="EG126" s="1880"/>
      <c r="EH126" s="1880"/>
      <c r="EI126" s="1880"/>
      <c r="EJ126" s="1880"/>
      <c r="EK126" s="1880"/>
      <c r="EL126" s="1880"/>
      <c r="EM126" s="1880"/>
      <c r="EN126" s="1880"/>
      <c r="EO126" s="1880"/>
      <c r="EP126" s="1880"/>
      <c r="EQ126" s="1880"/>
      <c r="ER126" s="1880"/>
      <c r="ES126" s="1880"/>
    </row>
    <row r="127" spans="1:149" ht="32.5">
      <c r="A127" s="1625"/>
      <c r="B127" s="2439" t="str">
        <f>_xlfn.LET(
_xlpm.IsNotAttrDynamic, D127="",
_xlpm.Attr,_PL!F127,
_xlpm.NotInUse,Y127=D127,
_xlpm.RESULT, IF(_xlpm.IsNotAttrDynamic, _xlpm.Attr, IF( _xlpm.NotInUse, "", Y127)
),IF(_xlpm.RESULT ="", "", _xlpm.RESULT))</f>
        <v/>
      </c>
      <c r="C127" s="2439" t="str" cm="1">
        <f t="array" ref="C127">IFBLANK(_PL!C127,"")</f>
        <v/>
      </c>
      <c r="D127" s="1548"/>
      <c r="E127" s="2453"/>
      <c r="F127" s="578"/>
      <c r="G127" s="578"/>
      <c r="H127" s="578"/>
      <c r="I127" s="578"/>
      <c r="J127" s="401"/>
      <c r="K127" s="578" t="str">
        <f t="shared" si="39"/>
        <v>No</v>
      </c>
      <c r="L127" s="37"/>
      <c r="N127" s="158"/>
      <c r="O127" s="101"/>
      <c r="P127" s="52"/>
      <c r="Q127" s="2"/>
      <c r="R127" s="140"/>
      <c r="S127" s="101"/>
      <c r="T127" s="101"/>
      <c r="U127" s="39"/>
      <c r="V127" s="37"/>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c r="CS127" s="2056"/>
      <c r="CT127" s="1880"/>
      <c r="CU127" s="1880"/>
      <c r="CV127" s="1880"/>
      <c r="CW127" s="1880"/>
      <c r="CX127" s="2121"/>
      <c r="CY127" s="1880"/>
      <c r="CZ127" s="1880"/>
      <c r="DA127" s="1880"/>
      <c r="DB127" s="1880"/>
      <c r="DC127" s="2121"/>
      <c r="DD127" s="1880"/>
      <c r="DE127" s="1880"/>
      <c r="DF127" s="1880"/>
      <c r="DG127" s="1880"/>
      <c r="DH127" s="1880"/>
      <c r="DI127" s="1880"/>
      <c r="DJ127" s="1880"/>
      <c r="DK127" s="1880"/>
      <c r="DL127" s="1880"/>
      <c r="DM127" s="1880"/>
      <c r="DN127" s="1880"/>
      <c r="DO127" s="1880"/>
      <c r="DP127" s="1880"/>
      <c r="DQ127" s="1880"/>
      <c r="DR127" s="1880"/>
      <c r="DS127" s="1880"/>
      <c r="DT127" s="1880"/>
      <c r="DU127" s="1880"/>
      <c r="DV127" s="1880"/>
      <c r="DW127" s="1880"/>
      <c r="DX127" s="1880"/>
      <c r="DY127" s="1880"/>
      <c r="DZ127" s="1880"/>
      <c r="EA127" s="1880"/>
      <c r="EB127" s="1880"/>
      <c r="EC127" s="1880"/>
      <c r="ED127" s="1880"/>
      <c r="EE127" s="1880"/>
      <c r="EF127" s="1880"/>
      <c r="EG127" s="1880"/>
      <c r="EH127" s="1880"/>
      <c r="EI127" s="1880"/>
      <c r="EJ127" s="1880"/>
      <c r="EK127" s="1880"/>
      <c r="EL127" s="1880"/>
      <c r="EM127" s="1880"/>
      <c r="EN127" s="1880"/>
      <c r="EO127" s="1880"/>
      <c r="EP127" s="1880"/>
      <c r="EQ127" s="1880"/>
      <c r="ER127" s="1880"/>
      <c r="ES127" s="1880"/>
    </row>
    <row r="128" spans="1:149" ht="18">
      <c r="A128" s="2427"/>
      <c r="B128" s="2439" t="str">
        <f>_xlfn.LET(
_xlpm.IsNotAttrDynamic, D128="",
_xlpm.Attr,_PL!F128,
_xlpm.NotInUse,Y128=D128,
_xlpm.RESULT, IF(_xlpm.IsNotAttrDynamic, _xlpm.Attr, IF( _xlpm.NotInUse, "", Y128)
),IF(_xlpm.RESULT ="", "", _xlpm.RESULT))</f>
        <v/>
      </c>
      <c r="C128" s="2439" t="str" cm="1">
        <f t="array" ref="C128">IFBLANK(_PL!C128,"")</f>
        <v/>
      </c>
      <c r="D128" s="2458"/>
      <c r="E128" s="572"/>
      <c r="F128" s="2459"/>
      <c r="G128" s="578"/>
      <c r="H128" s="578"/>
      <c r="I128" s="578"/>
      <c r="J128" s="401"/>
      <c r="K128" s="578" t="str">
        <f t="shared" si="39"/>
        <v>No</v>
      </c>
      <c r="L128" s="37"/>
      <c r="N128" s="158"/>
      <c r="O128" s="101"/>
      <c r="P128" s="52"/>
      <c r="Q128" s="2"/>
      <c r="R128" s="140"/>
      <c r="S128" s="101"/>
      <c r="T128" s="101"/>
      <c r="U128" s="39"/>
      <c r="V128" s="37"/>
      <c r="W128" s="3038" t="str">
        <f>_PL!W128</f>
        <v>Actual</v>
      </c>
      <c r="X128" s="1247"/>
      <c r="Y128" s="3040" t="s">
        <v>110</v>
      </c>
      <c r="Z128" s="1248" t="s">
        <v>82</v>
      </c>
      <c r="AA128" s="1249"/>
      <c r="AB128" s="1630" t="s">
        <v>83</v>
      </c>
      <c r="AC128" s="1273"/>
      <c r="AD128" s="859" cm="1">
        <f t="array" aca="1" ref="AD128:AD129" ca="1">fx_checkComp(AD133:AD136)</f>
        <v>100</v>
      </c>
      <c r="AE128" s="859" cm="1">
        <f t="array" aca="1" ref="AE128:AE129" ca="1">fx_checkComp(AE133:AE136)</f>
        <v>100</v>
      </c>
      <c r="AF128" s="859" cm="1">
        <f t="array" aca="1" ref="AF128:AF129" ca="1">fx_checkComp(AF133:AF136)</f>
        <v>100</v>
      </c>
      <c r="AG128" s="859" cm="1">
        <f t="array" aca="1" ref="AG128:AG129" ca="1">fx_checkComp(AG133:AG136)</f>
        <v>100</v>
      </c>
      <c r="AH128" s="859" cm="1">
        <f t="array" aca="1" ref="AH128:AH129" ca="1">fx_checkComp(AH133:AH136)</f>
        <v>100</v>
      </c>
      <c r="AI128" s="859" cm="1">
        <f t="array" aca="1" ref="AI128:AI129" ca="1">fx_checkComp(AI133:AI136)</f>
        <v>100</v>
      </c>
      <c r="AJ128" s="859" cm="1">
        <f t="array" aca="1" ref="AJ128:AJ129" ca="1">fx_checkComp(AJ133:AJ136)</f>
        <v>100</v>
      </c>
      <c r="AK128" s="859" cm="1">
        <f t="array" aca="1" ref="AK128:AK129" ca="1">fx_checkComp(AK133:AK136)</f>
        <v>100</v>
      </c>
      <c r="AL128" s="859" cm="1">
        <f t="array" aca="1" ref="AL128:AL129" ca="1">fx_checkComp(AL133:AL136)</f>
        <v>100</v>
      </c>
      <c r="AM128" s="859" cm="1">
        <f t="array" aca="1" ref="AM128:AM129" ca="1">fx_checkComp(AM133:AM136)</f>
        <v>100</v>
      </c>
      <c r="AN128" s="859" cm="1">
        <f t="array" aca="1" ref="AN128:AN129" ca="1">fx_checkComp(AN133:AN136)</f>
        <v>100</v>
      </c>
      <c r="AO128" s="859" cm="1">
        <f t="array" aca="1" ref="AO128:AO129" ca="1">fx_checkComp(AO133:AO136)</f>
        <v>100</v>
      </c>
      <c r="AP128" s="859" cm="1">
        <f t="array" aca="1" ref="AP128:AP129" ca="1">fx_checkComp(AP133:AP136)</f>
        <v>100</v>
      </c>
      <c r="AQ128" s="859" cm="1">
        <f t="array" aca="1" ref="AQ128:AQ129" ca="1">fx_checkComp(AQ133:AQ136)</f>
        <v>100</v>
      </c>
      <c r="AR128" s="859" cm="1">
        <f t="array" aca="1" ref="AR128:AR129" ca="1">fx_checkComp(AR133:AR136)</f>
        <v>100</v>
      </c>
      <c r="AS128" s="859" cm="1">
        <f t="array" aca="1" ref="AS128:AS129" ca="1">fx_checkComp(AS133:AS136)</f>
        <v>100</v>
      </c>
      <c r="AT128" s="859" cm="1">
        <f t="array" aca="1" ref="AT128:AT129" ca="1">fx_checkComp(AT133:AT136)</f>
        <v>100</v>
      </c>
      <c r="AU128" s="859" cm="1">
        <f t="array" aca="1" ref="AU128:AU129" ca="1">fx_checkComp(AU133:AU136)</f>
        <v>100</v>
      </c>
      <c r="AV128" s="859" cm="1">
        <f t="array" aca="1" ref="AV128:AV129" ca="1">fx_checkComp(AV133:AV136)</f>
        <v>100</v>
      </c>
      <c r="AW128" s="859" cm="1">
        <f t="array" aca="1" ref="AW128:AW129" ca="1">fx_checkComp(AW133:AW136)</f>
        <v>100</v>
      </c>
      <c r="AX128" s="859" cm="1">
        <f t="array" aca="1" ref="AX128:AX129" ca="1">fx_checkComp(AX133:AX136)</f>
        <v>100</v>
      </c>
      <c r="AY128" s="859" cm="1">
        <f t="array" aca="1" ref="AY128:AY129" ca="1">fx_checkComp(AY133:AY136)</f>
        <v>100</v>
      </c>
      <c r="AZ128" s="859" cm="1">
        <f t="array" aca="1" ref="AZ128:AZ129" ca="1">fx_checkComp(AZ133:AZ136)</f>
        <v>100</v>
      </c>
      <c r="BA128" s="859" cm="1">
        <f t="array" aca="1" ref="BA128:BA129" ca="1">fx_checkComp(BA133:BA136)</f>
        <v>100</v>
      </c>
      <c r="BB128" s="859" cm="1">
        <f t="array" aca="1" ref="BB128:BB129" ca="1">fx_checkComp(BB133:BB136)</f>
        <v>100</v>
      </c>
      <c r="BC128" s="859" cm="1">
        <f t="array" aca="1" ref="BC128:BC129" ca="1">fx_checkComp(BC133:BC136)</f>
        <v>100</v>
      </c>
      <c r="BD128" s="859" cm="1">
        <f t="array" aca="1" ref="BD128:BD129" ca="1">fx_checkComp(BD133:BD136)</f>
        <v>100</v>
      </c>
      <c r="BE128" s="859" cm="1">
        <f t="array" aca="1" ref="BE128:BE129" ca="1">fx_checkComp(BE133:BE136)</f>
        <v>100</v>
      </c>
      <c r="BF128" s="859" cm="1">
        <f t="array" aca="1" ref="BF128:BF129" ca="1">fx_checkComp(BF133:BF136)</f>
        <v>100</v>
      </c>
      <c r="BG128" s="859" cm="1">
        <f t="array" aca="1" ref="BG128:BG129" ca="1">fx_checkComp(BG133:BG136)</f>
        <v>100</v>
      </c>
      <c r="BH128" s="859" cm="1">
        <f t="array" aca="1" ref="BH128:BH129" ca="1">fx_checkComp(BH133:BH136)</f>
        <v>100</v>
      </c>
      <c r="BI128" s="859" cm="1">
        <f t="array" aca="1" ref="BI128:BI129" ca="1">fx_checkComp(BI133:BI136)</f>
        <v>100</v>
      </c>
      <c r="BJ128" s="859" cm="1">
        <f t="array" aca="1" ref="BJ128:BJ129" ca="1">fx_checkComp(BJ133:BJ136)</f>
        <v>100</v>
      </c>
      <c r="BK128" s="859" cm="1">
        <f t="array" aca="1" ref="BK128:BK129" ca="1">fx_checkComp(BK133:BK136)</f>
        <v>100</v>
      </c>
      <c r="BL128" s="859" cm="1">
        <f t="array" aca="1" ref="BL128:BL129" ca="1">fx_checkComp(BL133:BL136)</f>
        <v>100</v>
      </c>
      <c r="BM128" s="859" cm="1">
        <f t="array" aca="1" ref="BM128:BM129" ca="1">fx_checkComp(BM133:BM136)</f>
        <v>100</v>
      </c>
      <c r="BN128" s="1215" cm="1">
        <f t="array" aca="1" ref="BN128:BN129" ca="1">fx_checkComp(BN133:BN136)</f>
        <v>100</v>
      </c>
      <c r="BO128" s="1804"/>
      <c r="BP128" s="1804"/>
      <c r="BQ128" s="1804"/>
      <c r="BR128" s="1804"/>
      <c r="BS128" s="1804"/>
      <c r="BT128" s="1804"/>
      <c r="BU128" s="1804"/>
      <c r="BV128" s="1804"/>
      <c r="BW128" s="1804"/>
      <c r="BX128" s="1804"/>
      <c r="BY128" s="1804"/>
      <c r="BZ128" s="1804"/>
      <c r="CA128" s="34"/>
      <c r="CC128" s="33"/>
      <c r="CD128" s="1343" t="e" cm="1">
        <f t="array" aca="1" ref="CD128" ca="1">YEAR(val_currentFYE)-2</f>
        <v>#NAME?</v>
      </c>
      <c r="CE128" s="1344" t="e" cm="1">
        <f t="array" aca="1" ref="CE128" ca="1">YEAR(val_currentFYE)-1</f>
        <v>#NAME?</v>
      </c>
      <c r="CF128" s="88"/>
      <c r="CG128" s="1350" t="e" cm="1">
        <f t="array" aca="1" ref="CG128" ca="1">YEAR(val_currentFYE)</f>
        <v>#NAME?</v>
      </c>
      <c r="CH128" s="1351" t="e" cm="1">
        <f t="array" aca="1" ref="CH128" ca="1">YEAR(val_currentFYE)</f>
        <v>#NAME?</v>
      </c>
      <c r="CI128" s="170"/>
      <c r="CJ128" s="208" t="s">
        <v>54</v>
      </c>
      <c r="CK128" s="209" t="s">
        <v>54</v>
      </c>
      <c r="CL128" s="88"/>
      <c r="CM128" s="1664" cm="1">
        <f t="array" aca="1" ref="CM128:CM129" ca="1">fx_checkComp(CM133:CM136)</f>
        <v>100</v>
      </c>
      <c r="CN128" s="1665" cm="1">
        <f t="array" aca="1" ref="CN128:CN129" ca="1">fx_checkComp(CN133:CN136)</f>
        <v>100</v>
      </c>
      <c r="CO128" s="88"/>
      <c r="CP128" s="1664" cm="1">
        <f t="array" aca="1" ref="CP128:CP129" ca="1">fx_checkComp(CP133:CP136)</f>
        <v>100</v>
      </c>
      <c r="CQ128" s="1665" cm="1">
        <f t="array" aca="1" ref="CQ128:CQ129" ca="1">fx_checkComp(CQ133:CQ136)</f>
        <v>100</v>
      </c>
      <c r="CR128" s="34"/>
      <c r="CS128" s="2056"/>
      <c r="CT128" s="1880"/>
      <c r="CU128" s="1880"/>
      <c r="CV128" s="1880"/>
      <c r="CW128" s="1880"/>
      <c r="CX128" s="2121"/>
      <c r="CY128" s="1880"/>
      <c r="CZ128" s="1880"/>
      <c r="DA128" s="1880"/>
      <c r="DB128" s="1880"/>
      <c r="DC128" s="2121"/>
      <c r="DD128" s="1880"/>
      <c r="DE128" s="1880"/>
      <c r="DF128" s="1880"/>
      <c r="DG128" s="1880"/>
      <c r="DH128" s="1880"/>
      <c r="DI128" s="1880"/>
      <c r="DJ128" s="1880"/>
      <c r="DK128" s="1880"/>
      <c r="DL128" s="1880"/>
      <c r="DM128" s="1880"/>
      <c r="DN128" s="1880"/>
      <c r="DO128" s="1880"/>
      <c r="DP128" s="1880"/>
      <c r="DQ128" s="1880"/>
      <c r="DR128" s="1880"/>
      <c r="DS128" s="1880"/>
      <c r="DT128" s="1880"/>
      <c r="DU128" s="1880"/>
      <c r="DV128" s="1880"/>
      <c r="DW128" s="1880"/>
      <c r="DX128" s="1880"/>
      <c r="DY128" s="1880"/>
      <c r="DZ128" s="1880"/>
      <c r="EA128" s="1880"/>
      <c r="EB128" s="1880"/>
      <c r="EC128" s="1880"/>
      <c r="ED128" s="1880"/>
      <c r="EE128" s="1880"/>
      <c r="EF128" s="1880"/>
      <c r="EG128" s="1880"/>
      <c r="EH128" s="1880"/>
      <c r="EI128" s="1880"/>
      <c r="EJ128" s="1880"/>
      <c r="EK128" s="1880"/>
      <c r="EL128" s="1880"/>
      <c r="EM128" s="1880"/>
      <c r="EN128" s="1880"/>
      <c r="EO128" s="1880"/>
      <c r="EP128" s="1880"/>
      <c r="EQ128" s="1880"/>
      <c r="ER128" s="1880"/>
      <c r="ES128" s="1880"/>
    </row>
    <row r="129" spans="1:157" ht="18">
      <c r="A129" s="2427"/>
      <c r="B129" s="2439" t="str">
        <f>_xlfn.LET(
_xlpm.IsNotAttrDynamic, D129="",
_xlpm.Attr,_PL!F129,
_xlpm.NotInUse,Y129=D129,
_xlpm.RESULT, IF(_xlpm.IsNotAttrDynamic, _xlpm.Attr, IF( _xlpm.NotInUse, "", Y129)
),IF(_xlpm.RESULT ="", "", _xlpm.RESULT))</f>
        <v/>
      </c>
      <c r="C129" s="2439" t="str" cm="1">
        <f t="array" ref="C129">IFBLANK(_PL!C129,"")</f>
        <v/>
      </c>
      <c r="D129" s="2458"/>
      <c r="E129" s="572"/>
      <c r="F129" s="2459"/>
      <c r="G129" s="578"/>
      <c r="H129" s="578"/>
      <c r="I129" s="578"/>
      <c r="J129" s="401"/>
      <c r="K129" s="578" t="str">
        <f t="shared" si="39"/>
        <v>No</v>
      </c>
      <c r="L129" s="37"/>
      <c r="N129" s="158"/>
      <c r="O129" s="101"/>
      <c r="P129" s="52"/>
      <c r="Q129" s="2"/>
      <c r="R129" s="140"/>
      <c r="S129" s="101"/>
      <c r="T129" s="101"/>
      <c r="U129" s="39"/>
      <c r="V129" s="37"/>
      <c r="W129" s="3039"/>
      <c r="X129" s="1250"/>
      <c r="Y129" s="3041"/>
      <c r="Z129" s="1251"/>
      <c r="AA129" s="1252"/>
      <c r="AB129" s="1631" t="s">
        <v>84</v>
      </c>
      <c r="AC129" s="1162"/>
      <c r="AD129" s="2430" t="str">
        <f ca="1"/>
        <v>O: 0 / 0</v>
      </c>
      <c r="AE129" s="2430" t="str">
        <f ca="1"/>
        <v>O: 0 / 0</v>
      </c>
      <c r="AF129" s="2430" t="str">
        <f ca="1"/>
        <v>O: 0 / 0</v>
      </c>
      <c r="AG129" s="2430" t="str">
        <f ca="1"/>
        <v>O: 0 / 0</v>
      </c>
      <c r="AH129" s="2430" t="str">
        <f ca="1"/>
        <v>O: 0 / 0</v>
      </c>
      <c r="AI129" s="2430" t="str">
        <f ca="1"/>
        <v>O: 0 / 0</v>
      </c>
      <c r="AJ129" s="2430" t="str">
        <f ca="1"/>
        <v>O: 0 / 0</v>
      </c>
      <c r="AK129" s="2430" t="str">
        <f ca="1"/>
        <v>O: 0 / 0</v>
      </c>
      <c r="AL129" s="2430" t="str">
        <f ca="1"/>
        <v>O: 0 / 0</v>
      </c>
      <c r="AM129" s="2430" t="str">
        <f ca="1"/>
        <v>O: 0 / 0</v>
      </c>
      <c r="AN129" s="2430" t="str">
        <f ca="1"/>
        <v>O: 0 / 0</v>
      </c>
      <c r="AO129" s="2430" t="str">
        <f ca="1"/>
        <v>O: 0 / 0</v>
      </c>
      <c r="AP129" s="2430" t="str">
        <f ca="1"/>
        <v>O: 0 / 0</v>
      </c>
      <c r="AQ129" s="2430" t="str">
        <f ca="1"/>
        <v>O: 0 / 0</v>
      </c>
      <c r="AR129" s="2430" t="str">
        <f ca="1"/>
        <v>O: 0 / 0</v>
      </c>
      <c r="AS129" s="2430" t="str">
        <f ca="1"/>
        <v>O: 0 / 0</v>
      </c>
      <c r="AT129" s="2430" t="str">
        <f ca="1"/>
        <v>O: 0 / 0</v>
      </c>
      <c r="AU129" s="2430" t="str">
        <f ca="1"/>
        <v>O: 0 / 0</v>
      </c>
      <c r="AV129" s="2430" t="str">
        <f ca="1"/>
        <v>O: 0 / 0</v>
      </c>
      <c r="AW129" s="2430" t="str">
        <f ca="1"/>
        <v>O: 0 / 0</v>
      </c>
      <c r="AX129" s="2430" t="str">
        <f ca="1"/>
        <v>O: 0 / 0</v>
      </c>
      <c r="AY129" s="2430" t="str">
        <f ca="1"/>
        <v>O: 0 / 0</v>
      </c>
      <c r="AZ129" s="2430" t="str">
        <f ca="1"/>
        <v>O: 0 / 0</v>
      </c>
      <c r="BA129" s="2430" t="str">
        <f ca="1"/>
        <v>O: 0 / 0</v>
      </c>
      <c r="BB129" s="2430" t="str">
        <f ca="1"/>
        <v>O: 0 / 0</v>
      </c>
      <c r="BC129" s="2430" t="str">
        <f ca="1"/>
        <v>O: 0 / 0</v>
      </c>
      <c r="BD129" s="2430" t="str">
        <f ca="1"/>
        <v>O: 0 / 0</v>
      </c>
      <c r="BE129" s="2430" t="str">
        <f ca="1"/>
        <v>O: 0 / 0</v>
      </c>
      <c r="BF129" s="2430" t="str">
        <f ca="1"/>
        <v>O: 0 / 0</v>
      </c>
      <c r="BG129" s="2430" t="str">
        <f ca="1"/>
        <v>O: 0 / 0</v>
      </c>
      <c r="BH129" s="2430" t="str">
        <f ca="1"/>
        <v>O: 0 / 0</v>
      </c>
      <c r="BI129" s="2430" t="str">
        <f ca="1"/>
        <v>O: 0 / 0</v>
      </c>
      <c r="BJ129" s="2430" t="str">
        <f ca="1"/>
        <v>O: 0 / 0</v>
      </c>
      <c r="BK129" s="2430" t="str">
        <f ca="1"/>
        <v>O: 0 / 0</v>
      </c>
      <c r="BL129" s="2430" t="str">
        <f ca="1"/>
        <v>O: 0 / 0</v>
      </c>
      <c r="BM129" s="2430" t="str">
        <f ca="1"/>
        <v>O: 0 / 0</v>
      </c>
      <c r="BN129" s="2431" t="str">
        <f ca="1"/>
        <v>O: 0 / 0</v>
      </c>
      <c r="BO129" s="2432"/>
      <c r="BP129" s="2432"/>
      <c r="BQ129" s="2432"/>
      <c r="BR129" s="2432"/>
      <c r="BS129" s="2432"/>
      <c r="BT129" s="2432"/>
      <c r="BU129" s="2432"/>
      <c r="BV129" s="2432"/>
      <c r="BW129" s="2432"/>
      <c r="BX129" s="2432"/>
      <c r="BY129" s="2432"/>
      <c r="BZ129" s="2432"/>
      <c r="CA129" s="34"/>
      <c r="CC129" s="33"/>
      <c r="CD129" s="1341"/>
      <c r="CE129" s="1342"/>
      <c r="CF129" s="88"/>
      <c r="CG129" s="1350"/>
      <c r="CH129" s="1351"/>
      <c r="CI129" s="170"/>
      <c r="CJ129" s="1348"/>
      <c r="CK129" s="1349"/>
      <c r="CL129" s="88"/>
      <c r="CM129" s="1666" t="str">
        <f ca="1"/>
        <v>O: 0 / 0</v>
      </c>
      <c r="CN129" s="1667" t="str">
        <f ca="1"/>
        <v>O: 0 / 0</v>
      </c>
      <c r="CO129" s="869"/>
      <c r="CP129" s="1666" t="str">
        <f ca="1"/>
        <v>O: 0 / 0</v>
      </c>
      <c r="CQ129" s="1667" t="str">
        <f ca="1"/>
        <v>O: 0 / 0</v>
      </c>
      <c r="CR129" s="34"/>
      <c r="CS129" s="2056"/>
      <c r="CT129" s="1880"/>
      <c r="CU129" s="1880"/>
      <c r="CV129" s="1880"/>
      <c r="CW129" s="1880"/>
      <c r="CX129" s="2121"/>
      <c r="CY129" s="1880"/>
      <c r="CZ129" s="1880"/>
      <c r="DA129" s="1880"/>
      <c r="DB129" s="1880"/>
      <c r="DC129" s="2121"/>
      <c r="DD129" s="1880"/>
      <c r="DE129" s="1880"/>
      <c r="DF129" s="1880"/>
      <c r="DG129" s="1880"/>
      <c r="DH129" s="1880"/>
      <c r="DI129" s="1880"/>
      <c r="DJ129" s="1880"/>
      <c r="DK129" s="1880"/>
      <c r="DL129" s="1880"/>
      <c r="DM129" s="1880"/>
      <c r="DN129" s="1880"/>
      <c r="DO129" s="1880"/>
      <c r="DP129" s="1880"/>
      <c r="DQ129" s="1880"/>
      <c r="DR129" s="1880"/>
      <c r="DS129" s="1880"/>
      <c r="DT129" s="1880"/>
      <c r="DU129" s="1880"/>
      <c r="DV129" s="1880"/>
      <c r="DW129" s="1880"/>
      <c r="DX129" s="1880"/>
      <c r="DY129" s="1880"/>
      <c r="DZ129" s="1880"/>
      <c r="EA129" s="1880"/>
      <c r="EB129" s="1880"/>
      <c r="EC129" s="1880"/>
      <c r="ED129" s="1880"/>
      <c r="EE129" s="1880"/>
      <c r="EF129" s="1880"/>
      <c r="EG129" s="1880"/>
      <c r="EH129" s="1880"/>
      <c r="EI129" s="1880"/>
      <c r="EJ129" s="1880"/>
      <c r="EK129" s="1880"/>
      <c r="EL129" s="1880"/>
      <c r="EM129" s="1880"/>
      <c r="EN129" s="1880"/>
      <c r="EO129" s="1880"/>
      <c r="EP129" s="1880"/>
      <c r="EQ129" s="1880"/>
      <c r="ER129" s="1880"/>
      <c r="ES129" s="1880"/>
    </row>
    <row r="130" spans="1:157" ht="30.75" customHeight="1">
      <c r="A130" s="1628"/>
      <c r="B130" s="2540" t="str">
        <f>_xlfn.LET(
_xlpm.IsNotAttrDynamic, D130="",
_xlpm.Attr,_PL!F130,
_xlpm.NotInUse,Y130=D130,
_xlpm.RESULT, IF(_xlpm.IsNotAttrDynamic, _xlpm.Attr, IF( _xlpm.NotInUse, "", Y130)
),IF(_xlpm.RESULT ="", "", _xlpm.RESULT))</f>
        <v/>
      </c>
      <c r="C130" s="2540" t="str" cm="1">
        <f t="array" ref="C130">IFBLANK(_PL!C130,"")</f>
        <v/>
      </c>
      <c r="D130" s="1549"/>
      <c r="E130" s="2453"/>
      <c r="F130" s="572"/>
      <c r="G130" s="572"/>
      <c r="H130" s="572"/>
      <c r="I130" s="572">
        <v>3</v>
      </c>
      <c r="J130" s="401"/>
      <c r="K130" s="578" t="str">
        <f t="shared" si="39"/>
        <v>No</v>
      </c>
      <c r="L130" s="37"/>
      <c r="N130" s="158"/>
      <c r="O130" s="101"/>
      <c r="P130" s="52"/>
      <c r="Q130" s="2"/>
      <c r="R130" s="140"/>
      <c r="S130" s="101"/>
      <c r="T130" s="101"/>
      <c r="U130" s="39"/>
      <c r="V130" s="37"/>
      <c r="W130" s="161"/>
      <c r="X130" s="887"/>
      <c r="Y130" s="155"/>
      <c r="Z130" s="789"/>
      <c r="AA130" s="163"/>
      <c r="AB130" s="273"/>
      <c r="AC130" s="1164"/>
      <c r="AD130" s="2493" cm="1">
        <f t="array" ref="AD130:BN130">array_timeline</f>
        <v>44926</v>
      </c>
      <c r="AE130" s="2493">
        <v>44957</v>
      </c>
      <c r="AF130" s="2493">
        <v>44985</v>
      </c>
      <c r="AG130" s="2493">
        <v>45016</v>
      </c>
      <c r="AH130" s="2493">
        <v>45046</v>
      </c>
      <c r="AI130" s="2493">
        <v>45077</v>
      </c>
      <c r="AJ130" s="2493">
        <v>45107</v>
      </c>
      <c r="AK130" s="2493">
        <v>45138</v>
      </c>
      <c r="AL130" s="2493">
        <v>45169</v>
      </c>
      <c r="AM130" s="2493">
        <v>45199</v>
      </c>
      <c r="AN130" s="2493">
        <v>45230</v>
      </c>
      <c r="AO130" s="2493">
        <v>45260</v>
      </c>
      <c r="AP130" s="2493">
        <v>45291</v>
      </c>
      <c r="AQ130" s="2493">
        <v>45322</v>
      </c>
      <c r="AR130" s="2493">
        <v>45351</v>
      </c>
      <c r="AS130" s="2493">
        <v>45382</v>
      </c>
      <c r="AT130" s="2493">
        <v>45412</v>
      </c>
      <c r="AU130" s="2493">
        <v>45443</v>
      </c>
      <c r="AV130" s="2493">
        <v>45473</v>
      </c>
      <c r="AW130" s="2493">
        <v>45504</v>
      </c>
      <c r="AX130" s="2493">
        <v>45535</v>
      </c>
      <c r="AY130" s="2493">
        <v>45565</v>
      </c>
      <c r="AZ130" s="2493">
        <v>45596</v>
      </c>
      <c r="BA130" s="2493">
        <v>45626</v>
      </c>
      <c r="BB130" s="2493">
        <v>45657</v>
      </c>
      <c r="BC130" s="2493">
        <v>45688</v>
      </c>
      <c r="BD130" s="2493">
        <v>45716</v>
      </c>
      <c r="BE130" s="2493">
        <v>45747</v>
      </c>
      <c r="BF130" s="2493">
        <v>45777</v>
      </c>
      <c r="BG130" s="2493">
        <v>45808</v>
      </c>
      <c r="BH130" s="2493">
        <v>45838</v>
      </c>
      <c r="BI130" s="2493">
        <v>45869</v>
      </c>
      <c r="BJ130" s="2493">
        <v>45900</v>
      </c>
      <c r="BK130" s="2493">
        <v>45930</v>
      </c>
      <c r="BL130" s="2493">
        <v>45961</v>
      </c>
      <c r="BM130" s="2493">
        <v>45991</v>
      </c>
      <c r="BN130" s="2541">
        <v>46022</v>
      </c>
      <c r="BO130" s="2495"/>
      <c r="BP130" s="2495"/>
      <c r="BQ130" s="2495"/>
      <c r="BR130" s="2495"/>
      <c r="BS130" s="2495"/>
      <c r="BT130" s="2495"/>
      <c r="BU130" s="2495"/>
      <c r="BV130" s="2495"/>
      <c r="BW130" s="2495"/>
      <c r="BX130" s="2495"/>
      <c r="BY130" s="2495"/>
      <c r="BZ130" s="2495"/>
      <c r="CA130" s="34"/>
      <c r="CC130" s="2542"/>
      <c r="CD130" s="1722" t="e" cm="1">
        <f t="array" aca="1" ref="CD130" ca="1">EOMONTH(val_currentFYE,-24)</f>
        <v>#NAME?</v>
      </c>
      <c r="CE130" s="1723" t="e" cm="1">
        <f t="array" aca="1" ref="CE130" ca="1">EOMONTH(val_currentFYE,-12)</f>
        <v>#NAME?</v>
      </c>
      <c r="CF130" s="277"/>
      <c r="CG130" s="1732">
        <f>EOMONTH(val_asOfDate,-1)</f>
        <v>45991</v>
      </c>
      <c r="CH130" s="1733">
        <f>EOMONTH(val_asOfDate,0)</f>
        <v>46022</v>
      </c>
      <c r="CI130" s="276"/>
      <c r="CJ130" s="1730">
        <f>EOMONTH(val_asOfDate,-1)</f>
        <v>45991</v>
      </c>
      <c r="CK130" s="1731">
        <f>EOMONTH(val_asOfDate,0)</f>
        <v>46022</v>
      </c>
      <c r="CL130" s="88"/>
      <c r="CM130" s="2543" t="e" cm="1">
        <f t="array" aca="1" ref="CM130" ca="1">val_currentFYE</f>
        <v>#NAME?</v>
      </c>
      <c r="CN130" s="2544" t="e" cm="1">
        <f t="array" aca="1" ref="CN130" ca="1">val_currentFYE</f>
        <v>#NAME?</v>
      </c>
      <c r="CO130" s="97"/>
      <c r="CP130" s="2543" t="e" cm="1">
        <f t="array" aca="1" ref="CP130" ca="1">EOMONTH(val_currentFYE,12)</f>
        <v>#NAME?</v>
      </c>
      <c r="CQ130" s="2543" t="e" cm="1">
        <f t="array" aca="1" ref="CQ130" ca="1">EOMONTH(val_currentFYE,12)</f>
        <v>#NAME?</v>
      </c>
      <c r="CR130" s="34"/>
      <c r="CS130" s="2056"/>
      <c r="CT130" s="1880"/>
      <c r="CU130" s="1880"/>
      <c r="CV130" s="1880"/>
      <c r="CW130" s="1880"/>
      <c r="CX130" s="2121"/>
      <c r="CY130" s="1880"/>
      <c r="CZ130" s="1880"/>
      <c r="DA130" s="1880"/>
      <c r="DB130" s="1880"/>
      <c r="DC130" s="2121"/>
      <c r="DD130" s="1880"/>
      <c r="DE130" s="1880"/>
      <c r="DF130" s="1880"/>
      <c r="DG130" s="1880"/>
      <c r="DH130" s="1880"/>
      <c r="DI130" s="1880"/>
      <c r="DJ130" s="1880"/>
      <c r="DK130" s="1880"/>
      <c r="DL130" s="1880"/>
      <c r="DM130" s="1880"/>
      <c r="DN130" s="1880"/>
      <c r="DO130" s="1880"/>
      <c r="DP130" s="1880"/>
      <c r="DQ130" s="1880"/>
      <c r="DR130" s="1880"/>
      <c r="DS130" s="1880"/>
      <c r="DT130" s="1880"/>
      <c r="DU130" s="1880"/>
      <c r="DV130" s="1880"/>
      <c r="DW130" s="1880"/>
      <c r="DX130" s="1880"/>
      <c r="DY130" s="1880"/>
      <c r="DZ130" s="1880"/>
      <c r="EA130" s="1880"/>
      <c r="EB130" s="1880"/>
      <c r="EC130" s="1880"/>
      <c r="ED130" s="1880"/>
      <c r="EE130" s="1880"/>
      <c r="EF130" s="1880"/>
      <c r="EG130" s="1880"/>
      <c r="EH130" s="1880"/>
      <c r="EI130" s="1880"/>
      <c r="EJ130" s="1880"/>
      <c r="EK130" s="1880"/>
      <c r="EL130" s="1880"/>
      <c r="EM130" s="1880"/>
      <c r="EN130" s="1880"/>
      <c r="EO130" s="1880"/>
      <c r="EP130" s="1880"/>
      <c r="EQ130" s="1880"/>
      <c r="ER130" s="1880"/>
      <c r="ES130" s="1880"/>
    </row>
    <row r="131" spans="1:157" ht="30.75" customHeight="1">
      <c r="A131" s="2449"/>
      <c r="B131" s="2450" t="str">
        <f>_xlfn.LET(
_xlpm.IsNotAttrDynamic, D131="",
_xlpm.Attr,_PL!F131,
_xlpm.NotInUse,Y131=D131,
_xlpm.RESULT, IF(_xlpm.IsNotAttrDynamic, _xlpm.Attr, IF( _xlpm.NotInUse, "", Y131)
),IF(_xlpm.RESULT ="", "", _xlpm.RESULT))</f>
        <v/>
      </c>
      <c r="C131" s="2450" t="str" cm="1">
        <f t="array" ref="C131">IFBLANK(_PL!C131,"")</f>
        <v/>
      </c>
      <c r="D131" s="2451"/>
      <c r="E131" s="2545"/>
      <c r="F131" s="576"/>
      <c r="G131" s="576"/>
      <c r="H131" s="2546"/>
      <c r="I131" s="2546"/>
      <c r="J131" s="2546"/>
      <c r="K131" s="578" t="str">
        <f t="shared" si="39"/>
        <v>No</v>
      </c>
      <c r="L131" s="37"/>
      <c r="N131" s="158"/>
      <c r="O131" s="101"/>
      <c r="P131" s="52"/>
      <c r="Q131" s="2"/>
      <c r="R131" s="140"/>
      <c r="S131" s="101"/>
      <c r="T131" s="101"/>
      <c r="U131" s="39"/>
      <c r="V131" s="37"/>
      <c r="W131" s="751" t="s">
        <v>94</v>
      </c>
      <c r="X131" s="896"/>
      <c r="Y131" s="764" t="s">
        <v>111</v>
      </c>
      <c r="Z131" s="790"/>
      <c r="AA131" s="193"/>
      <c r="AB131" s="193"/>
      <c r="AC131" s="125"/>
      <c r="AD131" s="2641" t="str">
        <f>$W$128</f>
        <v>Actual</v>
      </c>
      <c r="AE131" s="2641" t="str">
        <f t="shared" ref="AE131:BN131" si="46">$W$128</f>
        <v>Actual</v>
      </c>
      <c r="AF131" s="2641" t="str">
        <f t="shared" si="46"/>
        <v>Actual</v>
      </c>
      <c r="AG131" s="2641" t="str">
        <f t="shared" si="46"/>
        <v>Actual</v>
      </c>
      <c r="AH131" s="2641" t="str">
        <f t="shared" si="46"/>
        <v>Actual</v>
      </c>
      <c r="AI131" s="2641" t="str">
        <f t="shared" si="46"/>
        <v>Actual</v>
      </c>
      <c r="AJ131" s="2641" t="str">
        <f t="shared" si="46"/>
        <v>Actual</v>
      </c>
      <c r="AK131" s="2641" t="str">
        <f t="shared" si="46"/>
        <v>Actual</v>
      </c>
      <c r="AL131" s="2641" t="str">
        <f t="shared" si="46"/>
        <v>Actual</v>
      </c>
      <c r="AM131" s="2641" t="str">
        <f t="shared" si="46"/>
        <v>Actual</v>
      </c>
      <c r="AN131" s="2641" t="str">
        <f t="shared" si="46"/>
        <v>Actual</v>
      </c>
      <c r="AO131" s="2641" t="str">
        <f t="shared" si="46"/>
        <v>Actual</v>
      </c>
      <c r="AP131" s="2641" t="str">
        <f t="shared" si="46"/>
        <v>Actual</v>
      </c>
      <c r="AQ131" s="2641" t="str">
        <f t="shared" si="46"/>
        <v>Actual</v>
      </c>
      <c r="AR131" s="2641" t="str">
        <f t="shared" si="46"/>
        <v>Actual</v>
      </c>
      <c r="AS131" s="2641" t="str">
        <f t="shared" si="46"/>
        <v>Actual</v>
      </c>
      <c r="AT131" s="2641" t="str">
        <f t="shared" si="46"/>
        <v>Actual</v>
      </c>
      <c r="AU131" s="2641" t="str">
        <f t="shared" si="46"/>
        <v>Actual</v>
      </c>
      <c r="AV131" s="2641" t="str">
        <f t="shared" si="46"/>
        <v>Actual</v>
      </c>
      <c r="AW131" s="2641" t="str">
        <f t="shared" si="46"/>
        <v>Actual</v>
      </c>
      <c r="AX131" s="2641" t="str">
        <f t="shared" si="46"/>
        <v>Actual</v>
      </c>
      <c r="AY131" s="2641" t="str">
        <f t="shared" si="46"/>
        <v>Actual</v>
      </c>
      <c r="AZ131" s="2641" t="str">
        <f t="shared" si="46"/>
        <v>Actual</v>
      </c>
      <c r="BA131" s="2641" t="str">
        <f t="shared" si="46"/>
        <v>Actual</v>
      </c>
      <c r="BB131" s="2641" t="str">
        <f t="shared" si="46"/>
        <v>Actual</v>
      </c>
      <c r="BC131" s="2641" t="str">
        <f t="shared" si="46"/>
        <v>Actual</v>
      </c>
      <c r="BD131" s="2641" t="str">
        <f t="shared" si="46"/>
        <v>Actual</v>
      </c>
      <c r="BE131" s="2641" t="str">
        <f t="shared" si="46"/>
        <v>Actual</v>
      </c>
      <c r="BF131" s="2641" t="str">
        <f t="shared" si="46"/>
        <v>Actual</v>
      </c>
      <c r="BG131" s="2641" t="str">
        <f t="shared" si="46"/>
        <v>Actual</v>
      </c>
      <c r="BH131" s="2641" t="str">
        <f t="shared" si="46"/>
        <v>Actual</v>
      </c>
      <c r="BI131" s="2641" t="str">
        <f t="shared" si="46"/>
        <v>Actual</v>
      </c>
      <c r="BJ131" s="2641" t="str">
        <f t="shared" si="46"/>
        <v>Actual</v>
      </c>
      <c r="BK131" s="2641" t="str">
        <f t="shared" si="46"/>
        <v>Actual</v>
      </c>
      <c r="BL131" s="2641" t="str">
        <f t="shared" si="46"/>
        <v>Actual</v>
      </c>
      <c r="BM131" s="2641" t="str">
        <f t="shared" si="46"/>
        <v>Actual</v>
      </c>
      <c r="BN131" s="2641" t="str">
        <f t="shared" si="46"/>
        <v>Actual</v>
      </c>
      <c r="BO131" s="2070"/>
      <c r="BP131" s="2070"/>
      <c r="BQ131" s="2070"/>
      <c r="BR131" s="2070"/>
      <c r="BS131" s="2070"/>
      <c r="BT131" s="2070"/>
      <c r="BU131" s="2070"/>
      <c r="BV131" s="2070"/>
      <c r="BW131" s="2070"/>
      <c r="BX131" s="2070"/>
      <c r="BY131" s="2070"/>
      <c r="BZ131" s="2070"/>
      <c r="CA131" s="34"/>
      <c r="CC131" s="58"/>
      <c r="CD131" s="1720" t="str" cm="1">
        <f t="array" ref="CD131">fx_scenarioConverter($W128)</f>
        <v>Actual</v>
      </c>
      <c r="CE131" s="1721" t="str" cm="1">
        <f t="array" ref="CE131">fx_scenarioConverter($W128)</f>
        <v>Actual</v>
      </c>
      <c r="CF131" s="128"/>
      <c r="CG131" s="1734" t="str" cm="1">
        <f t="array" ref="CG131">fx_scenarioConverter($W128)</f>
        <v>Actual</v>
      </c>
      <c r="CH131" s="1735" t="str" cm="1">
        <f t="array" ref="CH131">fx_scenarioConverter($W128)</f>
        <v>Actual</v>
      </c>
      <c r="CI131" s="207"/>
      <c r="CJ131" s="1724" t="str" cm="1">
        <f t="array" ref="CJ131">fx_scenarioConverter($W128)</f>
        <v>Actual</v>
      </c>
      <c r="CK131" s="1725" t="str" cm="1">
        <f t="array" ref="CK131">fx_scenarioConverter($W128)</f>
        <v>Actual</v>
      </c>
      <c r="CL131" s="88"/>
      <c r="CM131" s="1198" t="str">
        <f>CM$19</f>
        <v>Original Budget</v>
      </c>
      <c r="CN131" s="1198" t="str">
        <f>CN$19</f>
        <v>LE</v>
      </c>
      <c r="CO131" s="88"/>
      <c r="CP131" s="1198" t="str">
        <f>CP$19</f>
        <v>Original Budget</v>
      </c>
      <c r="CQ131" s="1198" t="str">
        <f>CQ$19</f>
        <v>LE</v>
      </c>
      <c r="CR131" s="34"/>
      <c r="CS131" s="2056"/>
      <c r="CT131" s="1880"/>
      <c r="CU131" s="1880"/>
      <c r="CV131" s="1880"/>
      <c r="CW131" s="1880"/>
      <c r="CX131" s="2121"/>
      <c r="CY131" s="1880"/>
      <c r="CZ131" s="1880"/>
      <c r="DA131" s="1880"/>
      <c r="DB131" s="1880"/>
      <c r="DC131" s="2121"/>
      <c r="DD131" s="1880"/>
      <c r="DE131" s="1880"/>
      <c r="DF131" s="1880"/>
      <c r="DG131" s="1880"/>
      <c r="DH131" s="1880"/>
      <c r="DI131" s="1880"/>
      <c r="DJ131" s="1880"/>
      <c r="DK131" s="1880"/>
      <c r="DL131" s="1880"/>
      <c r="DM131" s="1880"/>
      <c r="DN131" s="1880"/>
      <c r="DO131" s="1880"/>
      <c r="DP131" s="1880"/>
      <c r="DQ131" s="1880"/>
      <c r="DR131" s="1880"/>
      <c r="DS131" s="1880"/>
      <c r="DT131" s="1880"/>
      <c r="DU131" s="1880"/>
      <c r="DV131" s="1880"/>
      <c r="DW131" s="1880"/>
      <c r="DX131" s="1880"/>
      <c r="DY131" s="1880"/>
      <c r="DZ131" s="1880"/>
      <c r="EA131" s="1880"/>
      <c r="EB131" s="1880"/>
      <c r="EC131" s="1880"/>
      <c r="ED131" s="1880"/>
      <c r="EE131" s="1880"/>
      <c r="EF131" s="1880"/>
      <c r="EG131" s="1880"/>
      <c r="EH131" s="1880"/>
      <c r="EI131" s="1880"/>
      <c r="EJ131" s="1880"/>
      <c r="EK131" s="1880"/>
      <c r="EL131" s="1880"/>
      <c r="EM131" s="1880"/>
      <c r="EN131" s="1880"/>
      <c r="EO131" s="1880"/>
      <c r="EP131" s="1880"/>
      <c r="EQ131" s="1880"/>
      <c r="ER131" s="1880"/>
      <c r="ES131" s="1880"/>
    </row>
    <row r="132" spans="1:157" ht="21" customHeight="1">
      <c r="A132" s="1625" t="s">
        <v>112</v>
      </c>
      <c r="B132" s="2501">
        <f>_xlfn.LET(
_xlpm.IsNotAttrDynamic, D132="",
_xlpm.Attr,_PL!F132,
_xlpm.NotInUse,Y132=D132,
_xlpm.RESULT, IF(_xlpm.IsNotAttrDynamic, _xlpm.Attr, IF( _xlpm.NotInUse, "", Y132)
),IF(_xlpm.RESULT ="", "", _xlpm.RESULT))</f>
        <v>2</v>
      </c>
      <c r="C132" s="2501" t="str" cm="1">
        <f t="array" ref="C132">IFBLANK(_PL!C132,"")</f>
        <v>Organic Growth Breakdown Top Line Label</v>
      </c>
      <c r="D132" s="1548" t="s">
        <v>113</v>
      </c>
      <c r="E132" s="2440" t="e" cm="1">
        <f t="array" aca="1" ref="E1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)($AD132:$CQ132, Z132)</f>
        <v>#NAME?</v>
      </c>
      <c r="F132" s="578"/>
      <c r="G132" s="578"/>
      <c r="H132" s="510">
        <v>2</v>
      </c>
      <c r="I132" s="510">
        <v>1</v>
      </c>
      <c r="J132" s="401" cm="1">
        <f t="array" ref="J132">IFBLANK( Z132,"")</f>
        <v>0</v>
      </c>
      <c r="K132" s="578" t="str">
        <f t="shared" ref="K132:K164" si="47">IFERROR(IF(LEN(AB132)=0,"No",IF(LEN(J132)&gt;0,"Yes","No")),"")</f>
        <v>Yes</v>
      </c>
      <c r="L132" s="37"/>
      <c r="N132" s="158"/>
      <c r="O132" s="101"/>
      <c r="P132" s="52"/>
      <c r="Q132" s="2"/>
      <c r="R132" s="101"/>
      <c r="S132" s="101"/>
      <c r="T132" s="101"/>
      <c r="U132" s="39"/>
      <c r="V132" s="37"/>
      <c r="W132" s="91" t="str" cm="1">
        <f t="array" ref="W132">fx_scenarioConverter(W128)</f>
        <v>Actual</v>
      </c>
      <c r="X132" s="1007" t="e" vm="4">
        <f>_PL!X132</f>
        <v>#VALUE!</v>
      </c>
      <c r="Y132" s="1160">
        <v>2</v>
      </c>
      <c r="Z132" s="878">
        <f>_PL!Z132</f>
        <v>0</v>
      </c>
      <c r="AA132" s="903"/>
      <c r="AB132" s="1135" t="str">
        <f>_PL!AB132</f>
        <v>Top Line Name</v>
      </c>
      <c r="AC132" s="124" t="str" cm="1">
        <f t="array" aca="1" ref="AC132" ca="1">_xlfn.LET(
_xlpm._termname, $AB132,
_xlpm._iconname, "find",
_xlpm._icon, fx_getIcon(_xlpm._iconname),
_xlpm._location, _xlfn.XLOOKUP(LOWER(_xlpm._termname), LOWER(tbl_acctDef[Term]),tbl_acctDef[Term]),
_xlpm._hyperlink, HYPERLINK("#"&amp;CELL("address",_xlpm._location), _xlpm._icon),
IFERROR(_xlpm._hyperlink,"")
)</f>
        <v/>
      </c>
      <c r="AD132" s="571" cm="1">
        <f t="array" ref="AD132:BN132">_xlfn.LET(
  _xlpm.findRow, _xlfn.XMATCH($W132&amp;$Y132, $W$20:$W$118&amp;$AB$20:$AB$118,0),
  _xlpm.Choose, _xlfn.CHOOSEROWS($AD$20:$BN$118, _xlpm.findRow),
  _xlpm.result, IF(ISERROR(_xlpm.findRow), "", _xlpm.Choose),
  _xlpm.result
)</f>
        <v>1</v>
      </c>
      <c r="AE132" s="760">
        <v>1</v>
      </c>
      <c r="AF132" s="760">
        <v>1</v>
      </c>
      <c r="AG132" s="760">
        <v>1</v>
      </c>
      <c r="AH132" s="760">
        <v>1</v>
      </c>
      <c r="AI132" s="760">
        <v>1</v>
      </c>
      <c r="AJ132" s="760">
        <v>1</v>
      </c>
      <c r="AK132" s="760">
        <v>1</v>
      </c>
      <c r="AL132" s="760">
        <v>1</v>
      </c>
      <c r="AM132" s="760">
        <v>1</v>
      </c>
      <c r="AN132" s="760">
        <v>1</v>
      </c>
      <c r="AO132" s="760">
        <v>1</v>
      </c>
      <c r="AP132" s="760">
        <v>1</v>
      </c>
      <c r="AQ132" s="760">
        <v>1</v>
      </c>
      <c r="AR132" s="760">
        <v>1</v>
      </c>
      <c r="AS132" s="760">
        <v>1</v>
      </c>
      <c r="AT132" s="760">
        <v>1</v>
      </c>
      <c r="AU132" s="760">
        <v>1</v>
      </c>
      <c r="AV132" s="760">
        <v>1</v>
      </c>
      <c r="AW132" s="760">
        <v>1</v>
      </c>
      <c r="AX132" s="760">
        <v>1</v>
      </c>
      <c r="AY132" s="760">
        <v>1</v>
      </c>
      <c r="AZ132" s="760">
        <v>1</v>
      </c>
      <c r="BA132" s="760">
        <v>1</v>
      </c>
      <c r="BB132" s="760">
        <v>1</v>
      </c>
      <c r="BC132" s="760">
        <v>1</v>
      </c>
      <c r="BD132" s="760">
        <v>1</v>
      </c>
      <c r="BE132" s="760">
        <v>1</v>
      </c>
      <c r="BF132" s="760">
        <v>1</v>
      </c>
      <c r="BG132" s="760">
        <v>1</v>
      </c>
      <c r="BH132" s="760">
        <v>1</v>
      </c>
      <c r="BI132" s="760">
        <v>1</v>
      </c>
      <c r="BJ132" s="760">
        <v>1</v>
      </c>
      <c r="BK132" s="760">
        <v>1</v>
      </c>
      <c r="BL132" s="760">
        <v>1</v>
      </c>
      <c r="BM132" s="760">
        <v>1</v>
      </c>
      <c r="BN132" s="760">
        <v>1</v>
      </c>
      <c r="BO132" s="2105"/>
      <c r="BP132" s="2105"/>
      <c r="BQ132" s="2105"/>
      <c r="BR132" s="2105"/>
      <c r="BS132" s="2105"/>
      <c r="BT132" s="2105"/>
      <c r="BU132" s="2105"/>
      <c r="BV132" s="2105"/>
      <c r="BW132" s="2105"/>
      <c r="BX132" s="2105"/>
      <c r="BY132" s="2105"/>
      <c r="BZ132" s="2105"/>
      <c r="CA132" s="34"/>
      <c r="CC132" s="50"/>
      <c r="CD132" s="1461" t="e" cm="1">
        <f t="array" aca="1" ref="CD132" ca="1">_xlfn.LET( _xlpm.CheckBlank, SUM(PL!$AD132:$BN132) = 0, IF(_xlpm.CheckBlank, "", SUM(_xlfn._xlws.FILTER(PL!$AD132:$BN132,(YEAR(PL!$AD$12:$BN$12)=PL!CD$12)*(array_timeline&lt;=PL!CD$11)))))</f>
        <v>#NAME?</v>
      </c>
      <c r="CE132" s="1461" t="e" cm="1">
        <f t="array" aca="1" ref="CE132" ca="1">_xlfn.LET( _xlpm.CheckBlank, SUM(PL!$AD132:$BN132) = 0, IF(_xlpm.CheckBlank, "", SUM(_xlfn._xlws.FILTER(PL!$AD132:$BN132,(YEAR(PL!$AD$12:$BN$12)=PL!CE$12)*(array_timeline&lt;=PL!CE$11)))))</f>
        <v>#NAME?</v>
      </c>
      <c r="CF132" s="88"/>
      <c r="CG132" s="1461" t="e" cm="1">
        <f t="array" aca="1" ref="CG132" ca="1">_xlfn.LET( _xlpm.CheckBlank, SUM(PL!$AD132:$BN132) = 0, IF(_xlpm.CheckBlank, "", SUM(_xlfn._xlws.FILTER(PL!$AD132:$BN132,(YEAR(PL!$AD$12:$BN$12)=PL!CG$12)*(array_timeline&lt;=PL!CG$11)))))</f>
        <v>#NAME?</v>
      </c>
      <c r="CH132" s="1461" t="e" cm="1">
        <f t="array" aca="1" ref="CH132" ca="1">_xlfn.LET( _xlpm.CheckBlank, SUM(PL!$AD132:$BN132) = 0, IF(_xlpm.CheckBlank, "", SUM(_xlfn._xlws.FILTER(PL!$AD132:$BN132,(YEAR(PL!$AD$12:$BN$12)=PL!CH$12)*(array_timeline&lt;=PL!CH$11)))))</f>
        <v>#NAME?</v>
      </c>
      <c r="CI132" s="88"/>
      <c r="CJ132" s="1461" cm="1">
        <f t="array" ref="CJ132">_xlfn.LET( _xlpm.CheckBlank, SUM(PL!$AD132:$BN132) = 0, IF(_xlpm.CheckBlank, "", SUM(_xlfn.TAKE(_xlfn.DROP(PL!$AD132:$BN132, ,-DATEDIFF(PL!CJ$11, val_asOfDate,"M")),1,-12))))</f>
        <v>12</v>
      </c>
      <c r="CK132" s="1461" cm="1">
        <f t="array" ref="CK132">_xlfn.LET( _xlpm.CheckBlank, SUM(PL!$AD132:$BN132) = 0, IF(_xlpm.CheckBlank, "", SUM(_xlfn.TAKE(_xlfn.DROP(PL!$AD132:$BN132, ,-DATEDIFF(PL!CK$11, val_asOfDate,"M")),1,-12))))</f>
        <v>12</v>
      </c>
      <c r="CL132" s="88"/>
      <c r="CM132" s="2060" cm="1">
        <f t="array" ref="CM132:CN132">_xlfn.LET(
  _xlpm.findRow, _xlfn.XMATCH($W132&amp;$Y132, $W$20:$W$118&amp;$AB$20:$AB$118,0),
  _xlpm.Choose, _xlfn.CHOOSEROWS(CM$20:CN$118, _xlpm.findRow),
  _xlpm.result, IF(ISERROR(_xlpm.findRow), "", _xlpm.Choose),
  _xlpm.result
)</f>
        <v>1</v>
      </c>
      <c r="CN132" s="2060">
        <v>1</v>
      </c>
      <c r="CO132" s="88"/>
      <c r="CP132" s="2060" cm="1">
        <f t="array" ref="CP132:CQ132">_xlfn.LET(
  _xlpm.findRow, _xlfn.XMATCH($W132&amp;$Y132, $W$20:$W$118&amp;$AB$20:$AB$118,0),
  _xlpm.Choose, _xlfn.CHOOSEROWS(CP$20:CQ$118, _xlpm.findRow),
  _xlpm.result, IF(ISERROR(_xlpm.findRow), "", _xlpm.Choose),
  _xlpm.result
)</f>
        <v>1</v>
      </c>
      <c r="CQ132" s="2060">
        <v>1</v>
      </c>
      <c r="CR132" s="34"/>
      <c r="CS132" s="2056"/>
      <c r="CT132" s="2447" t="e" cm="1">
        <f t="array" aca="1" ref="CT132" ca="1">IF(ISNUMBER(SEARCH("Select",$Y132)),"",_xldudf_CX_PUSH($Y132,CX_ENTITY,C132,val_asOfDate))</f>
        <v>#NAME?</v>
      </c>
      <c r="CU132" s="2447" t="e" cm="1">
        <f t="array" aca="1" ref="CU132" ca="1">IF(ISNUMBER(SEARCH("Select",$Y132)),"",_xldudf_CX_PUSH($Y132,CX_ENTITY,C132,EOMONTH(val_asOfDate,1)))</f>
        <v>#NAME?</v>
      </c>
      <c r="CV132" s="2447" t="e" cm="1">
        <f t="array" aca="1" ref="CV132" ca="1">IF(ISNUMBER(SEARCH("Select",$Y132)),"",_xldudf_CX_PUSH($Y132,CX_ENTITY,C132,EOMONTH(val_asOfDate,2)))</f>
        <v>#NAME?</v>
      </c>
      <c r="CW132" s="2447" t="e" cm="1">
        <f t="array" aca="1" ref="CW132" ca="1">IF(ISNUMBER(SEARCH("Select",$Y132)),"",_xldudf_CX_PUSH($Y132,CX_ENTITY,C132,EOMONTH(val_asOfDate,3)))</f>
        <v>#NAME?</v>
      </c>
      <c r="CX132" s="2443"/>
      <c r="CY132" s="2444" t="str" cm="1">
        <f t="array" aca="1" ref="CY132" ca="1">IFERROR(IF(CM132*fxVal_normal=_PL!CM132,"",IF(OR($CM132="",$CM132=0, NOT(ISNUMBER($CM132)), ISERROR($CM132), $B132=""), "",
   IF($I132=1,
      IFBLANK(
         _xldudf_CX_PUSH($CM132*fxVal_normal, CX_ENTITY, $B132, $CM$11, $CM$14, $CM$19,),
         ""
      ),
      IF($I132=2,
         IFBLANK(
            _xldudf_CX_PUSH($CM132, CX_ENTITY, $B132, $CM$11, $CM$14, $CM$19,),
            ""
         ),
         IF($I132=3,
            "",
            IFBLANK(
               _xldudf_CX_PUSH($CM132, CX_ENTITY, $B132, $CM$11, $CM$14, $CM$19,),
               ""
            )
         )
      )
   )
)),"")</f>
        <v/>
      </c>
      <c r="CZ132" s="2444" t="str" cm="1">
        <f t="array" aca="1" ref="CZ132" ca="1">IFERROR(IF(CN132*fxVal_normal=_PL!CN132,"",IF(OR($CN132="",$CN132=0, NOT(ISNUMBER($CN132)), ISERROR($CN132), $B132=""), "",
   IF($I132=1,
      IFBLANK(
         _xldudf_CX_PUSH($CN132*fxVal_normal, CX_ENTITY, $B132, $CN$11, $CN$14, $CN$19,),
         ""
      ),
      IF($I132=2,
         IFBLANK(
            _xldudf_CX_PUSH($CN132, CX_ENTITY, $B132, $CN$11, $CN$14, $CN$19,),
            ""
         ),
         IF($I132=3,
            "",
            IFBLANK(
               _xldudf_CX_PUSH($CN132, CX_ENTITY, $B132, $CN$11, $CN$14, $CN$19,),
               ""
            )
         )
      )
   )
)),"")</f>
        <v/>
      </c>
      <c r="DA132" s="2444" t="str" cm="1">
        <f t="array" aca="1" ref="DA132" ca="1">IFERROR(IF(CP132*fxVal_normal=_PL!CP132,"",IF(OR($CP132="",$CP132=0, NOT(ISNUMBER($CP132)), ISERROR($CP132), $B132=""), "",
   IF($I132=1,
      IFBLANK(
         _xldudf_CX_PUSH($CP132*fxVal_normal, CX_ENTITY, $B132, $CP$11, $CP$14, $CP$19,),
         ""
      ),
      IF($I132=2,
         IFBLANK(
            _xldudf_CX_PUSH($CP132, CX_ENTITY, $B132, $CP$11, $CP$14, $CP$19,),
            ""
         ),
         IF($I132=3,
            "",
            IFBLANK(
               _xldudf_CX_PUSH($CP132, CX_ENTITY, $B132, $CP$11, $CP$14, $CP$19,),
               ""
            )
         )
      )
   )
)),"")</f>
        <v/>
      </c>
      <c r="DB132" s="2444" t="str" cm="1">
        <f t="array" aca="1" ref="DB132" ca="1">IFERROR(IF(CQ132*fxVal_normal=_PL!CQ132,"",IF(OR($CQ132="", $CQ132=0, NOT(ISNUMBER($CQ132)), ISERROR($CQ132), $B132=""), "",
   IF($I132=1,
      IFBLANK(
         _xldudf_CX_PUSH($CQ132*fxVal_normal, CX_ENTITY, $B132, $CQ$11, $CQ$14, $CQ$19,),
         ""
      ),
      IF($I132=2,
         IFBLANK(
            _xldudf_CX_PUSH($CQ132, CX_ENTITY, $B132, $CQ$11, $CQ$14, $CQ$19,),
            ""
         ),
         IF($I132=3,
            "",
            IFBLANK(
               _xldudf_CX_PUSH($CQ132, CX_ENTITY, $B132, $CQ$11, $CQ$14, $CQ$19,),
               ""
            )
         )
      )
   ))
),"")</f>
        <v/>
      </c>
      <c r="DC132" s="2443"/>
      <c r="DD132" s="2445" t="str" cm="1">
        <f t="array" aca="1" ref="DD132" ca="1">IFERROR(IF(AD132*fxVal_normal=_PL!AD132,"",IF(OR(AD132="", NOT(ISNUMBER(AD132)), ISERROR(AD132), $B132=""), "",
   IF($I132=1,
      IFBLANK(
         _xldudf_CX_PUSH(AD132*fxVal_normal, CX_ENTITY, $B132, AD$11, AD$14,AD$131,),
         ""
      ),
      IF($I132=2,
         IFBLANK(
            _xldudf_CX_PUSH(AD132, CX_ENTITY, $B132, AD$11, AD$14, AD$131,),
            ""
         ),
         IF($I132=3,
            "",
            IFBLANK(
               _xldudf_CX_PUSH(AD132, CX_ENTITY, $B132, AD$11, AD$14,AD$131,),
               ""
            )
         )
      )
   )
)),"")</f>
        <v/>
      </c>
      <c r="DE132" s="2445" t="str" cm="1">
        <f t="array" aca="1" ref="DE132" ca="1">IFERROR(IF(AE132*fxVal_normal=_PL!AE132,"",IF(OR(AE132="", NOT(ISNUMBER(AE132)), ISERROR(AE132), $B132=""), "",
   IF($I132=1,
      IFBLANK(
         _xldudf_CX_PUSH(AE132*fxVal_normal, CX_ENTITY, $B132, AE$11, AE$14,AE$131,),
         ""
      ),
      IF($I132=2,
         IFBLANK(
            _xldudf_CX_PUSH(AE132, CX_ENTITY, $B132, AE$11, AE$14, AE$131,),
            ""
         ),
         IF($I132=3,
            "",
            IFBLANK(
               _xldudf_CX_PUSH(AE132, CX_ENTITY, $B132, AE$11, AE$14,AE$131,),
               ""
            )
         )
      )
   )
)),"")</f>
        <v/>
      </c>
      <c r="DF132" s="2445" t="str" cm="1">
        <f t="array" aca="1" ref="DF132" ca="1">IFERROR(IF(AF132*fxVal_normal=_PL!AF132,"",IF(OR(AF132="", NOT(ISNUMBER(AF132)), ISERROR(AF132), $B132=""), "",
   IF($I132=1,
      IFBLANK(
         _xldudf_CX_PUSH(AF132*fxVal_normal, CX_ENTITY, $B132, AF$11, AF$14,AF$131,),
         ""
      ),
      IF($I132=2,
         IFBLANK(
            _xldudf_CX_PUSH(AF132, CX_ENTITY, $B132, AF$11, AF$14, AF$131,),
            ""
         ),
         IF($I132=3,
            "",
            IFBLANK(
               _xldudf_CX_PUSH(AF132, CX_ENTITY, $B132, AF$11, AF$14,AF$131,),
               ""
            )
         )
      )
   )
)),"")</f>
        <v/>
      </c>
      <c r="DG132" s="2445" t="str" cm="1">
        <f t="array" aca="1" ref="DG132" ca="1">IFERROR(IF(AG132*fxVal_normal=_PL!AG132,"",IF(OR(AG132="", NOT(ISNUMBER(AG132)), ISERROR(AG132), $B132=""), "",
   IF($I132=1,
      IFBLANK(
         _xldudf_CX_PUSH(AG132*fxVal_normal, CX_ENTITY, $B132, AG$11, AG$14,AG$131,),
         ""
      ),
      IF($I132=2,
         IFBLANK(
            _xldudf_CX_PUSH(AG132, CX_ENTITY, $B132, AG$11, AG$14, AG$131,),
            ""
         ),
         IF($I132=3,
            "",
            IFBLANK(
               _xldudf_CX_PUSH(AG132, CX_ENTITY, $B132, AG$11, AG$14,AG$131,),
               ""
            )
         )
      )
   )
)),"")</f>
        <v/>
      </c>
      <c r="DH132" s="2445" t="str" cm="1">
        <f t="array" aca="1" ref="DH132" ca="1">IFERROR(IF(AH132*fxVal_normal=_PL!AH132,"",IF(OR(AH132="", NOT(ISNUMBER(AH132)), ISERROR(AH132), $B132=""), "",
   IF($I132=1,
      IFBLANK(
         _xldudf_CX_PUSH(AH132*fxVal_normal, CX_ENTITY, $B132, AH$11, AH$14,AH$131,),
         ""
      ),
      IF($I132=2,
         IFBLANK(
            _xldudf_CX_PUSH(AH132, CX_ENTITY, $B132, AH$11, AH$14, AH$131,),
            ""
         ),
         IF($I132=3,
            "",
            IFBLANK(
               _xldudf_CX_PUSH(AH132, CX_ENTITY, $B132, AH$11, AH$14,AH$131,),
               ""
            )
         )
      )
   )
)),"")</f>
        <v/>
      </c>
      <c r="DI132" s="2445" t="str" cm="1">
        <f t="array" aca="1" ref="DI132" ca="1">IFERROR(IF(AI132*fxVal_normal=_PL!AI132,"",IF(OR(AI132="", NOT(ISNUMBER(AI132)), ISERROR(AI132), $B132=""), "",
   IF($I132=1,
      IFBLANK(
         _xldudf_CX_PUSH(AI132*fxVal_normal, CX_ENTITY, $B132, AI$11, AI$14,AI$131,),
         ""
      ),
      IF($I132=2,
         IFBLANK(
            _xldudf_CX_PUSH(AI132, CX_ENTITY, $B132, AI$11, AI$14, AI$131,),
            ""
         ),
         IF($I132=3,
            "",
            IFBLANK(
               _xldudf_CX_PUSH(AI132, CX_ENTITY, $B132, AI$11, AI$14,AI$131,),
               ""
            )
         )
      )
   )
)),"")</f>
        <v/>
      </c>
      <c r="DJ132" s="2445" t="str" cm="1">
        <f t="array" aca="1" ref="DJ132" ca="1">IFERROR(IF(AJ132*fxVal_normal=_PL!AJ132,"",IF(OR(AJ132="", NOT(ISNUMBER(AJ132)), ISERROR(AJ132), $B132=""), "",
   IF($I132=1,
      IFBLANK(
         _xldudf_CX_PUSH(AJ132*fxVal_normal, CX_ENTITY, $B132, AJ$11, AJ$14,AJ$131,),
         ""
      ),
      IF($I132=2,
         IFBLANK(
            _xldudf_CX_PUSH(AJ132, CX_ENTITY, $B132, AJ$11, AJ$14, AJ$131,),
            ""
         ),
         IF($I132=3,
            "",
            IFBLANK(
               _xldudf_CX_PUSH(AJ132, CX_ENTITY, $B132, AJ$11, AJ$14,AJ$131,),
               ""
            )
         )
      )
   )
)),"")</f>
        <v/>
      </c>
      <c r="DK132" s="2445" t="str" cm="1">
        <f t="array" aca="1" ref="DK132" ca="1">IFERROR(IF(AK132*fxVal_normal=_PL!AK132,"",IF(OR(AK132="", NOT(ISNUMBER(AK132)), ISERROR(AK132), $B132=""), "",
   IF($I132=1,
      IFBLANK(
         _xldudf_CX_PUSH(AK132*fxVal_normal, CX_ENTITY, $B132, AK$11, AK$14,AK$131,),
         ""
      ),
      IF($I132=2,
         IFBLANK(
            _xldudf_CX_PUSH(AK132, CX_ENTITY, $B132, AK$11, AK$14, AK$131,),
            ""
         ),
         IF($I132=3,
            "",
            IFBLANK(
               _xldudf_CX_PUSH(AK132, CX_ENTITY, $B132, AK$11, AK$14,AK$131,),
               ""
            )
         )
      )
   )
)),"")</f>
        <v/>
      </c>
      <c r="DL132" s="2445" t="str" cm="1">
        <f t="array" aca="1" ref="DL132" ca="1">IFERROR(IF(AL132*fxVal_normal=_PL!AL132,"",IF(OR(AL132="", NOT(ISNUMBER(AL132)), ISERROR(AL132), $B132=""), "",
   IF($I132=1,
      IFBLANK(
         _xldudf_CX_PUSH(AL132*fxVal_normal, CX_ENTITY, $B132, AL$11, AL$14,AL$131,),
         ""
      ),
      IF($I132=2,
         IFBLANK(
            _xldudf_CX_PUSH(AL132, CX_ENTITY, $B132, AL$11, AL$14, AL$131,),
            ""
         ),
         IF($I132=3,
            "",
            IFBLANK(
               _xldudf_CX_PUSH(AL132, CX_ENTITY, $B132, AL$11, AL$14,AL$131,),
               ""
            )
         )
      )
   )
)),"")</f>
        <v/>
      </c>
      <c r="DM132" s="2445" t="str" cm="1">
        <f t="array" aca="1" ref="DM132" ca="1">IFERROR(IF(AM132*fxVal_normal=_PL!AM132,"",IF(OR(AM132="", NOT(ISNUMBER(AM132)), ISERROR(AM132), $B132=""), "",
   IF($I132=1,
      IFBLANK(
         _xldudf_CX_PUSH(AM132*fxVal_normal, CX_ENTITY, $B132, AM$11, AM$14,AM$131,),
         ""
      ),
      IF($I132=2,
         IFBLANK(
            _xldudf_CX_PUSH(AM132, CX_ENTITY, $B132, AM$11, AM$14, AM$131,),
            ""
         ),
         IF($I132=3,
            "",
            IFBLANK(
               _xldudf_CX_PUSH(AM132, CX_ENTITY, $B132, AM$11, AM$14,AM$131,),
               ""
            )
         )
      )
   )
)),"")</f>
        <v/>
      </c>
      <c r="DN132" s="2445" t="str" cm="1">
        <f t="array" aca="1" ref="DN132" ca="1">IFERROR(IF(AN132*fxVal_normal=_PL!AN132,"",IF(OR(AN132="", NOT(ISNUMBER(AN132)), ISERROR(AN132), $B132=""), "",
   IF($I132=1,
      IFBLANK(
         _xldudf_CX_PUSH(AN132*fxVal_normal, CX_ENTITY, $B132, AN$11, AN$14,AN$131,),
         ""
      ),
      IF($I132=2,
         IFBLANK(
            _xldudf_CX_PUSH(AN132, CX_ENTITY, $B132, AN$11, AN$14, AN$131,),
            ""
         ),
         IF($I132=3,
            "",
            IFBLANK(
               _xldudf_CX_PUSH(AN132, CX_ENTITY, $B132, AN$11, AN$14,AN$131,),
               ""
            )
         )
      )
   )
)),"")</f>
        <v/>
      </c>
      <c r="DO132" s="2445" t="str" cm="1">
        <f t="array" aca="1" ref="DO132" ca="1">IFERROR(IF(AO132*fxVal_normal=_PL!AO132,"",IF(OR(AO132="", NOT(ISNUMBER(AO132)), ISERROR(AO132), $B132=""), "",
   IF($I132=1,
      IFBLANK(
         _xldudf_CX_PUSH(AO132*fxVal_normal, CX_ENTITY, $B132, AO$11, AO$14,AO$131,),
         ""
      ),
      IF($I132=2,
         IFBLANK(
            _xldudf_CX_PUSH(AO132, CX_ENTITY, $B132, AO$11, AO$14, AO$131,),
            ""
         ),
         IF($I132=3,
            "",
            IFBLANK(
               _xldudf_CX_PUSH(AO132, CX_ENTITY, $B132, AO$11, AO$14,AO$131,),
               ""
            )
         )
      )
   )
)),"")</f>
        <v/>
      </c>
      <c r="DP132" s="2445" t="str" cm="1">
        <f t="array" aca="1" ref="DP132" ca="1">IFERROR(IF(AP132*fxVal_normal=_PL!AP132,"",IF(OR(AP132="", NOT(ISNUMBER(AP132)), ISERROR(AP132), $B132=""), "",
   IF($I132=1,
      IFBLANK(
         _xldudf_CX_PUSH(AP132*fxVal_normal, CX_ENTITY, $B132, AP$11, AP$14,AP$131,),
         ""
      ),
      IF($I132=2,
         IFBLANK(
            _xldudf_CX_PUSH(AP132, CX_ENTITY, $B132, AP$11, AP$14, AP$131,),
            ""
         ),
         IF($I132=3,
            "",
            IFBLANK(
               _xldudf_CX_PUSH(AP132, CX_ENTITY, $B132, AP$11, AP$14,AP$131,),
               ""
            )
         )
      )
   )
)),"")</f>
        <v/>
      </c>
      <c r="DQ132" s="2445" t="str" cm="1">
        <f t="array" aca="1" ref="DQ132" ca="1">IFERROR(IF(AQ132*fxVal_normal=_PL!AQ132,"",IF(OR(AQ132="", NOT(ISNUMBER(AQ132)), ISERROR(AQ132), $B132=""), "",
   IF($I132=1,
      IFBLANK(
         _xldudf_CX_PUSH(AQ132*fxVal_normal, CX_ENTITY, $B132, AQ$11, AQ$14,AQ$131,),
         ""
      ),
      IF($I132=2,
         IFBLANK(
            _xldudf_CX_PUSH(AQ132, CX_ENTITY, $B132, AQ$11, AQ$14, AQ$131,),
            ""
         ),
         IF($I132=3,
            "",
            IFBLANK(
               _xldudf_CX_PUSH(AQ132, CX_ENTITY, $B132, AQ$11, AQ$14,AQ$131,),
               ""
            )
         )
      )
   )
)),"")</f>
        <v/>
      </c>
      <c r="DR132" s="2445" t="str" cm="1">
        <f t="array" aca="1" ref="DR132" ca="1">IFERROR(IF(AR132*fxVal_normal=_PL!AR132,"",IF(OR(AR132="", NOT(ISNUMBER(AR132)), ISERROR(AR132), $B132=""), "",
   IF($I132=1,
      IFBLANK(
         _xldudf_CX_PUSH(AR132*fxVal_normal, CX_ENTITY, $B132, AR$11, AR$14,AR$131,),
         ""
      ),
      IF($I132=2,
         IFBLANK(
            _xldudf_CX_PUSH(AR132, CX_ENTITY, $B132, AR$11, AR$14, AR$131,),
            ""
         ),
         IF($I132=3,
            "",
            IFBLANK(
               _xldudf_CX_PUSH(AR132, CX_ENTITY, $B132, AR$11, AR$14,AR$131,),
               ""
            )
         )
      )
   )
)),"")</f>
        <v/>
      </c>
      <c r="DS132" s="2445" t="str" cm="1">
        <f t="array" aca="1" ref="DS132" ca="1">IFERROR(IF(AS132*fxVal_normal=_PL!AS132,"",IF(OR(AS132="", NOT(ISNUMBER(AS132)), ISERROR(AS132), $B132=""), "",
   IF($I132=1,
      IFBLANK(
         _xldudf_CX_PUSH(AS132*fxVal_normal, CX_ENTITY, $B132, AS$11, AS$14,AS$131,),
         ""
      ),
      IF($I132=2,
         IFBLANK(
            _xldudf_CX_PUSH(AS132, CX_ENTITY, $B132, AS$11, AS$14, AS$131,),
            ""
         ),
         IF($I132=3,
            "",
            IFBLANK(
               _xldudf_CX_PUSH(AS132, CX_ENTITY, $B132, AS$11, AS$14,AS$131,),
               ""
            )
         )
      )
   )
)),"")</f>
        <v/>
      </c>
      <c r="DT132" s="2445" t="str" cm="1">
        <f t="array" aca="1" ref="DT132" ca="1">IFERROR(IF(AT132*fxVal_normal=_PL!AT132,"",IF(OR(AT132="", NOT(ISNUMBER(AT132)), ISERROR(AT132), $B132=""), "",
   IF($I132=1,
      IFBLANK(
         _xldudf_CX_PUSH(AT132*fxVal_normal, CX_ENTITY, $B132, AT$11, AT$14,AT$131,),
         ""
      ),
      IF($I132=2,
         IFBLANK(
            _xldudf_CX_PUSH(AT132, CX_ENTITY, $B132, AT$11, AT$14, AT$131,),
            ""
         ),
         IF($I132=3,
            "",
            IFBLANK(
               _xldudf_CX_PUSH(AT132, CX_ENTITY, $B132, AT$11, AT$14,AT$131,),
               ""
            )
         )
      )
   )
)),"")</f>
        <v/>
      </c>
      <c r="DU132" s="2445" t="str" cm="1">
        <f t="array" aca="1" ref="DU132" ca="1">IFERROR(IF(AU132*fxVal_normal=_PL!AU132,"",IF(OR(AU132="", NOT(ISNUMBER(AU132)), ISERROR(AU132), $B132=""), "",
   IF($I132=1,
      IFBLANK(
         _xldudf_CX_PUSH(AU132*fxVal_normal, CX_ENTITY, $B132, AU$11, AU$14,AU$131,),
         ""
      ),
      IF($I132=2,
         IFBLANK(
            _xldudf_CX_PUSH(AU132, CX_ENTITY, $B132, AU$11, AU$14, AU$131,),
            ""
         ),
         IF($I132=3,
            "",
            IFBLANK(
               _xldudf_CX_PUSH(AU132, CX_ENTITY, $B132, AU$11, AU$14,AU$131,),
               ""
            )
         )
      )
   )
)),"")</f>
        <v/>
      </c>
      <c r="DV132" s="2445" t="str" cm="1">
        <f t="array" aca="1" ref="DV132" ca="1">IFERROR(IF(AV132*fxVal_normal=_PL!AV132,"",IF(OR(AV132="", NOT(ISNUMBER(AV132)), ISERROR(AV132), $B132=""), "",
   IF($I132=1,
      IFBLANK(
         _xldudf_CX_PUSH(AV132*fxVal_normal, CX_ENTITY, $B132, AV$11, AV$14,AV$131,),
         ""
      ),
      IF($I132=2,
         IFBLANK(
            _xldudf_CX_PUSH(AV132, CX_ENTITY, $B132, AV$11, AV$14, AV$131,),
            ""
         ),
         IF($I132=3,
            "",
            IFBLANK(
               _xldudf_CX_PUSH(AV132, CX_ENTITY, $B132, AV$11, AV$14,AV$131,),
               ""
            )
         )
      )
   )
)),"")</f>
        <v/>
      </c>
      <c r="DW132" s="2445" t="str" cm="1">
        <f t="array" aca="1" ref="DW132" ca="1">IFERROR(IF(AW132*fxVal_normal=_PL!AW132,"",IF(OR(AW132="", NOT(ISNUMBER(AW132)), ISERROR(AW132), $B132=""), "",
   IF($I132=1,
      IFBLANK(
         _xldudf_CX_PUSH(AW132*fxVal_normal, CX_ENTITY, $B132, AW$11, AW$14,AW$131,),
         ""
      ),
      IF($I132=2,
         IFBLANK(
            _xldudf_CX_PUSH(AW132, CX_ENTITY, $B132, AW$11, AW$14, AW$131,),
            ""
         ),
         IF($I132=3,
            "",
            IFBLANK(
               _xldudf_CX_PUSH(AW132, CX_ENTITY, $B132, AW$11, AW$14,AW$131,),
               ""
            )
         )
      )
   )
)),"")</f>
        <v/>
      </c>
      <c r="DX132" s="2445" t="str" cm="1">
        <f t="array" aca="1" ref="DX132" ca="1">IFERROR(IF(AX132*fxVal_normal=_PL!AX132,"",IF(OR(AX132="", NOT(ISNUMBER(AX132)), ISERROR(AX132), $B132=""), "",
   IF($I132=1,
      IFBLANK(
         _xldudf_CX_PUSH(AX132*fxVal_normal, CX_ENTITY, $B132, AX$11, AX$14,AX$131,),
         ""
      ),
      IF($I132=2,
         IFBLANK(
            _xldudf_CX_PUSH(AX132, CX_ENTITY, $B132, AX$11, AX$14, AX$131,),
            ""
         ),
         IF($I132=3,
            "",
            IFBLANK(
               _xldudf_CX_PUSH(AX132, CX_ENTITY, $B132, AX$11, AX$14,AX$131,),
               ""
            )
         )
      )
   )
)),"")</f>
        <v/>
      </c>
      <c r="DY132" s="2445" t="str" cm="1">
        <f t="array" aca="1" ref="DY132" ca="1">IFERROR(IF(AY132*fxVal_normal=_PL!AY132,"",IF(OR(AY132="", NOT(ISNUMBER(AY132)), ISERROR(AY132), $B132=""), "",
   IF($I132=1,
      IFBLANK(
         _xldudf_CX_PUSH(AY132*fxVal_normal, CX_ENTITY, $B132, AY$11, AY$14,AY$131,),
         ""
      ),
      IF($I132=2,
         IFBLANK(
            _xldudf_CX_PUSH(AY132, CX_ENTITY, $B132, AY$11, AY$14, AY$131,),
            ""
         ),
         IF($I132=3,
            "",
            IFBLANK(
               _xldudf_CX_PUSH(AY132, CX_ENTITY, $B132, AY$11, AY$14,AY$131,),
               ""
            )
         )
      )
   )
)),"")</f>
        <v/>
      </c>
      <c r="DZ132" s="2445" t="str" cm="1">
        <f t="array" aca="1" ref="DZ132" ca="1">IFERROR(IF(AZ132*fxVal_normal=_PL!AZ132,"",IF(OR(AZ132="", NOT(ISNUMBER(AZ132)), ISERROR(AZ132), $B132=""), "",
   IF($I132=1,
      IFBLANK(
         _xldudf_CX_PUSH(AZ132*fxVal_normal, CX_ENTITY, $B132, AZ$11, AZ$14,AZ$131,),
         ""
      ),
      IF($I132=2,
         IFBLANK(
            _xldudf_CX_PUSH(AZ132, CX_ENTITY, $B132, AZ$11, AZ$14, AZ$131,),
            ""
         ),
         IF($I132=3,
            "",
            IFBLANK(
               _xldudf_CX_PUSH(AZ132, CX_ENTITY, $B132, AZ$11, AZ$14,AZ$131,),
               ""
            )
         )
      )
   )
)),"")</f>
        <v/>
      </c>
      <c r="EA132" s="2445" t="str" cm="1">
        <f t="array" aca="1" ref="EA132" ca="1">IFERROR(IF(BA132*fxVal_normal=_PL!BA132,"",IF(OR(BA132="", NOT(ISNUMBER(BA132)), ISERROR(BA132), $B132=""), "",
   IF($I132=1,
      IFBLANK(
         _xldudf_CX_PUSH(BA132*fxVal_normal, CX_ENTITY, $B132, BA$11, BA$14,BA$131,),
         ""
      ),
      IF($I132=2,
         IFBLANK(
            _xldudf_CX_PUSH(BA132, CX_ENTITY, $B132, BA$11, BA$14, BA$131,),
            ""
         ),
         IF($I132=3,
            "",
            IFBLANK(
               _xldudf_CX_PUSH(BA132, CX_ENTITY, $B132, BA$11, BA$14,BA$131,),
               ""
            )
         )
      )
   )
)),"")</f>
        <v/>
      </c>
      <c r="EB132" s="2445" t="str" cm="1">
        <f t="array" aca="1" ref="EB132" ca="1">IFERROR(IF(BB132*fxVal_normal=_PL!BB132,"",IF(OR(BB132="", NOT(ISNUMBER(BB132)), ISERROR(BB132), $B132=""), "",
   IF($I132=1,
      IFBLANK(
         _xldudf_CX_PUSH(BB132*fxVal_normal, CX_ENTITY, $B132, BB$11, BB$14,BB$131,),
         ""
      ),
      IF($I132=2,
         IFBLANK(
            _xldudf_CX_PUSH(BB132, CX_ENTITY, $B132, BB$11, BB$14, BB$131,),
            ""
         ),
         IF($I132=3,
            "",
            IFBLANK(
               _xldudf_CX_PUSH(BB132, CX_ENTITY, $B132, BB$11, BB$14,BB$131,),
               ""
            )
         )
      )
   )
)),"")</f>
        <v/>
      </c>
      <c r="EC132" s="2445" t="str" cm="1">
        <f t="array" aca="1" ref="EC132" ca="1">IFERROR(IF(BC132*fxVal_normal=_PL!BC132,"",IF(OR(BC132="", NOT(ISNUMBER(BC132)), ISERROR(BC132), $B132=""), "",
   IF($I132=1,
      IFBLANK(
         _xldudf_CX_PUSH(BC132*fxVal_normal, CX_ENTITY, $B132, BC$11, BC$14,BC$131,),
         ""
      ),
      IF($I132=2,
         IFBLANK(
            _xldudf_CX_PUSH(BC132, CX_ENTITY, $B132, BC$11, BC$14, BC$131,),
            ""
         ),
         IF($I132=3,
            "",
            IFBLANK(
               _xldudf_CX_PUSH(BC132, CX_ENTITY, $B132, BC$11, BC$14,BC$131,),
               ""
            )
         )
      )
   )
)),"")</f>
        <v/>
      </c>
      <c r="ED132" s="2445" t="str" cm="1">
        <f t="array" aca="1" ref="ED132" ca="1">IFERROR(IF(BD132*fxVal_normal=_PL!BD132,"",IF(OR(BD132="", NOT(ISNUMBER(BD132)), ISERROR(BD132), $B132=""), "",
   IF($I132=1,
      IFBLANK(
         _xldudf_CX_PUSH(BD132*fxVal_normal, CX_ENTITY, $B132, BD$11, BD$14,BD$131,),
         ""
      ),
      IF($I132=2,
         IFBLANK(
            _xldudf_CX_PUSH(BD132, CX_ENTITY, $B132, BD$11, BD$14, BD$131,),
            ""
         ),
         IF($I132=3,
            "",
            IFBLANK(
               _xldudf_CX_PUSH(BD132, CX_ENTITY, $B132, BD$11, BD$14,BD$131,),
               ""
            )
         )
      )
   )
)),"")</f>
        <v/>
      </c>
      <c r="EE132" s="2445" t="str" cm="1">
        <f t="array" aca="1" ref="EE132" ca="1">IFERROR(IF(BE132*fxVal_normal=_PL!BE132,"",IF(OR(BE132="", NOT(ISNUMBER(BE132)), ISERROR(BE132), $B132=""), "",
   IF($I132=1,
      IFBLANK(
         _xldudf_CX_PUSH(BE132*fxVal_normal, CX_ENTITY, $B132, BE$11, BE$14,BE$131,),
         ""
      ),
      IF($I132=2,
         IFBLANK(
            _xldudf_CX_PUSH(BE132, CX_ENTITY, $B132, BE$11, BE$14, BE$131,),
            ""
         ),
         IF($I132=3,
            "",
            IFBLANK(
               _xldudf_CX_PUSH(BE132, CX_ENTITY, $B132, BE$11, BE$14,BE$131,),
               ""
            )
         )
      )
   )
)),"")</f>
        <v/>
      </c>
      <c r="EF132" s="2445" t="str" cm="1">
        <f t="array" aca="1" ref="EF132" ca="1">IFERROR(IF(BF132*fxVal_normal=_PL!BF132,"",IF(OR(BF132="", NOT(ISNUMBER(BF132)), ISERROR(BF132), $B132=""), "",
   IF($I132=1,
      IFBLANK(
         _xldudf_CX_PUSH(BF132*fxVal_normal, CX_ENTITY, $B132, BF$11, BF$14,BF$131,),
         ""
      ),
      IF($I132=2,
         IFBLANK(
            _xldudf_CX_PUSH(BF132, CX_ENTITY, $B132, BF$11, BF$14, BF$131,),
            ""
         ),
         IF($I132=3,
            "",
            IFBLANK(
               _xldudf_CX_PUSH(BF132, CX_ENTITY, $B132, BF$11, BF$14,BF$131,),
               ""
            )
         )
      )
   )
)),"")</f>
        <v/>
      </c>
      <c r="EG132" s="2445" t="str" cm="1">
        <f t="array" aca="1" ref="EG132" ca="1">IFERROR(IF(BG132*fxVal_normal=_PL!BG132,"",IF(OR(BG132="", NOT(ISNUMBER(BG132)), ISERROR(BG132), $B132=""), "",
   IF($I132=1,
      IFBLANK(
         _xldudf_CX_PUSH(BG132*fxVal_normal, CX_ENTITY, $B132, BG$11, BG$14,BG$131,),
         ""
      ),
      IF($I132=2,
         IFBLANK(
            _xldudf_CX_PUSH(BG132, CX_ENTITY, $B132, BG$11, BG$14, BG$131,),
            ""
         ),
         IF($I132=3,
            "",
            IFBLANK(
               _xldudf_CX_PUSH(BG132, CX_ENTITY, $B132, BG$11, BG$14,BG$131,),
               ""
            )
         )
      )
   )
)),"")</f>
        <v/>
      </c>
      <c r="EH132" s="2445" t="str" cm="1">
        <f t="array" aca="1" ref="EH132" ca="1">IFERROR(IF(BH132*fxVal_normal=_PL!BH132,"",IF(OR(BH132="", NOT(ISNUMBER(BH132)), ISERROR(BH132), $B132=""), "",
   IF($I132=1,
      IFBLANK(
         _xldudf_CX_PUSH(BH132*fxVal_normal, CX_ENTITY, $B132, BH$11, BH$14,BH$131,),
         ""
      ),
      IF($I132=2,
         IFBLANK(
            _xldudf_CX_PUSH(BH132, CX_ENTITY, $B132, BH$11, BH$14, BH$131,),
            ""
         ),
         IF($I132=3,
            "",
            IFBLANK(
               _xldudf_CX_PUSH(BH132, CX_ENTITY, $B132, BH$11, BH$14,BH$131,),
               ""
            )
         )
      )
   )
)),"")</f>
        <v/>
      </c>
      <c r="EI132" s="2445" t="str" cm="1">
        <f t="array" aca="1" ref="EI132" ca="1">IFERROR(IF(BI132*fxVal_normal=_PL!BI132,"",IF(OR(BI132="", NOT(ISNUMBER(BI132)), ISERROR(BI132), $B132=""), "",
   IF($I132=1,
      IFBLANK(
         _xldudf_CX_PUSH(BI132*fxVal_normal, CX_ENTITY, $B132, BI$11, BI$14,BI$131,),
         ""
      ),
      IF($I132=2,
         IFBLANK(
            _xldudf_CX_PUSH(BI132, CX_ENTITY, $B132, BI$11, BI$14, BI$131,),
            ""
         ),
         IF($I132=3,
            "",
            IFBLANK(
               _xldudf_CX_PUSH(BI132, CX_ENTITY, $B132, BI$11, BI$14,BI$131,),
               ""
            )
         )
      )
   )
)),"")</f>
        <v/>
      </c>
      <c r="EJ132" s="2445" t="str" cm="1">
        <f t="array" aca="1" ref="EJ132" ca="1">IFERROR(IF(BJ132*fxVal_normal=_PL!BJ132,"",IF(OR(BJ132="", NOT(ISNUMBER(BJ132)), ISERROR(BJ132), $B132=""), "",
   IF($I132=1,
      IFBLANK(
         _xldudf_CX_PUSH(BJ132*fxVal_normal, CX_ENTITY, $B132, BJ$11, BJ$14,BJ$131,),
         ""
      ),
      IF($I132=2,
         IFBLANK(
            _xldudf_CX_PUSH(BJ132, CX_ENTITY, $B132, BJ$11, BJ$14, BJ$131,),
            ""
         ),
         IF($I132=3,
            "",
            IFBLANK(
               _xldudf_CX_PUSH(BJ132, CX_ENTITY, $B132, BJ$11, BJ$14,BJ$131,),
               ""
            )
         )
      )
   )
)),"")</f>
        <v/>
      </c>
      <c r="EK132" s="2445" t="str" cm="1">
        <f t="array" aca="1" ref="EK132" ca="1">IFERROR(IF(BK132*fxVal_normal=_PL!BK132,"",IF(OR(BK132="", NOT(ISNUMBER(BK132)), ISERROR(BK132), $B132=""), "",
   IF($I132=1,
      IFBLANK(
         _xldudf_CX_PUSH(BK132*fxVal_normal, CX_ENTITY, $B132, BK$11, BK$14,BK$131,),
         ""
      ),
      IF($I132=2,
         IFBLANK(
            _xldudf_CX_PUSH(BK132, CX_ENTITY, $B132, BK$11, BK$14, BK$131,),
            ""
         ),
         IF($I132=3,
            "",
            IFBLANK(
               _xldudf_CX_PUSH(BK132, CX_ENTITY, $B132, BK$11, BK$14,BK$131,),
               ""
            )
         )
      )
   )
)),"")</f>
        <v/>
      </c>
      <c r="EL132" s="2445" t="str" cm="1">
        <f t="array" aca="1" ref="EL132" ca="1">IFERROR(IF(BL132*fxVal_normal=_PL!BL132,"",IF(OR(BL132="", NOT(ISNUMBER(BL132)), ISERROR(BL132), $B132=""), "",
   IF($I132=1,
      IFBLANK(
         _xldudf_CX_PUSH(BL132*fxVal_normal, CX_ENTITY, $B132, BL$11, BL$14,BL$131,),
         ""
      ),
      IF($I132=2,
         IFBLANK(
            _xldudf_CX_PUSH(BL132, CX_ENTITY, $B132, BL$11, BL$14, BL$131,),
            ""
         ),
         IF($I132=3,
            "",
            IFBLANK(
               _xldudf_CX_PUSH(BL132, CX_ENTITY, $B132, BL$11, BL$14,BL$131,),
               ""
            )
         )
      )
   )
)),"")</f>
        <v/>
      </c>
      <c r="EM132" s="2445" t="str" cm="1">
        <f t="array" aca="1" ref="EM132" ca="1">IFERROR(IF(BM132*fxVal_normal=_PL!BM132,"",IF(OR(BM132="", NOT(ISNUMBER(BM132)), ISERROR(BM132), $B132=""), "",
   IF($I132=1,
      IFBLANK(
         _xldudf_CX_PUSH(BM132*fxVal_normal, CX_ENTITY, $B132, BM$11, BM$14,BM$131,),
         ""
      ),
      IF($I132=2,
         IFBLANK(
            _xldudf_CX_PUSH(BM132, CX_ENTITY, $B132, BM$11, BM$14, BM$131,),
            ""
         ),
         IF($I132=3,
            "",
            IFBLANK(
               _xldudf_CX_PUSH(BM132, CX_ENTITY, $B132, BM$11, BM$14,BM$131,),
               ""
            )
         )
      )
   )
)),"")</f>
        <v/>
      </c>
      <c r="EN132" s="2445" t="str" cm="1">
        <f t="array" aca="1" ref="EN132" ca="1">IFERROR(IF(BN132*fxVal_normal=_PL!BN132,"",IF(OR(BN132="", NOT(ISNUMBER(BN132)), ISERROR(BN132), $B132=""), "",
   IF($I132=1,
      IFBLANK(
         _xldudf_CX_PUSH(BN132*fxVal_normal, CX_ENTITY, $B132, BN$11, BN$14,BN$131,),
         ""
      ),
      IF($I132=2,
         IFBLANK(
            _xldudf_CX_PUSH(BN132, CX_ENTITY, $B132, BN$11, BN$14, BN$131,),
            ""
         ),
         IF($I132=3,
            "",
            IFBLANK(
               _xldudf_CX_PUSH(BN132, CX_ENTITY, $B132, BN$11, BN$14,BN$131,),
               ""
            )
         )
      )
   )
)),"")</f>
        <v/>
      </c>
    </row>
    <row r="133" spans="1:157" ht="21" customHeight="1">
      <c r="A133" s="1625"/>
      <c r="B133" s="2501" t="str">
        <f>_xlfn.LET(
_xlpm.IsNotAttrDynamic, D133="",
_xlpm.Attr,_PL!F133,
_xlpm.NotInUse,Y133=D133,
_xlpm.RESULT, IF(_xlpm.IsNotAttrDynamic, _xlpm.Attr, IF( _xlpm.NotInUse, "", Y133)
),
IF(_xlpm.RESULT ="", "", _xlpm.RESULT)
)</f>
        <v>o/w Inorganic Revenue</v>
      </c>
      <c r="C133" s="2501" t="str" cm="1">
        <f t="array" ref="C133">IFBLANK(_PL!C133,"")</f>
        <v/>
      </c>
      <c r="D133" s="1548"/>
      <c r="E133" s="2440" t="e" cm="1">
        <f t="array" aca="1" ref="E1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)($AD133:$CQ133, Z133)</f>
        <v>#NAME?</v>
      </c>
      <c r="F133" s="578"/>
      <c r="G133" s="578"/>
      <c r="H133" s="584">
        <v>1</v>
      </c>
      <c r="I133" s="584">
        <v>1</v>
      </c>
      <c r="J133" s="401" cm="1">
        <f t="array" ref="J133">IFBLANK( Z133,"")</f>
        <v>1</v>
      </c>
      <c r="K133" s="578" t="str">
        <f t="shared" si="47"/>
        <v>Yes</v>
      </c>
      <c r="L133" s="37"/>
      <c r="N133" s="158"/>
      <c r="O133" s="101"/>
      <c r="P133" s="52"/>
      <c r="Q133" s="2"/>
      <c r="R133" s="101"/>
      <c r="S133" s="101"/>
      <c r="T133" s="101"/>
      <c r="U133" s="39"/>
      <c r="V133" s="37"/>
      <c r="W133" s="91" t="str">
        <f>W132</f>
        <v>Actual</v>
      </c>
      <c r="X133" s="2523">
        <f>_PL!X133</f>
        <v>1</v>
      </c>
      <c r="Y133" s="509" t="str">
        <f>_PL!Y133</f>
        <v>of which Inorganic Top Line</v>
      </c>
      <c r="Z133" s="198">
        <f>_PL!Z133</f>
        <v>1</v>
      </c>
      <c r="AA133" s="97"/>
      <c r="AB133" s="301" t="str">
        <f>_PL!AB133</f>
        <v>of which Inorganic Top Line</v>
      </c>
      <c r="AC133" s="2547" t="e" cm="1" vm="5">
        <f t="array" aca="1" ref="AC133" ca="1">_xlfn.LET(
_xlpm._termname, $AB133,
_xlpm._iconname, "find",
_xlpm._icon, fx_getIcon(_xlpm._iconname),
_xlpm._location, _xlfn.XLOOKUP(LOWER(_xlpm._termname), LOWER(tbl_acctDef[Term]),tbl_acctDef[Term]),
_xlpm._hyperlink, HYPERLINK("#"&amp;CELL("address",_xlpm._location), _xlpm._icon),
IFERROR(_xlpm._hyperlink,"")
)</f>
        <v>#VALUE!</v>
      </c>
      <c r="AD133" s="2441">
        <v>1</v>
      </c>
      <c r="AE133" s="2441">
        <v>1</v>
      </c>
      <c r="AF133" s="2441">
        <v>1</v>
      </c>
      <c r="AG133" s="2441">
        <v>1</v>
      </c>
      <c r="AH133" s="2441">
        <v>1</v>
      </c>
      <c r="AI133" s="2441">
        <v>1</v>
      </c>
      <c r="AJ133" s="2441">
        <v>1</v>
      </c>
      <c r="AK133" s="2441">
        <v>1</v>
      </c>
      <c r="AL133" s="2441">
        <v>1</v>
      </c>
      <c r="AM133" s="2441">
        <v>1</v>
      </c>
      <c r="AN133" s="2441">
        <v>1</v>
      </c>
      <c r="AO133" s="2441">
        <v>1</v>
      </c>
      <c r="AP133" s="2441">
        <v>1</v>
      </c>
      <c r="AQ133" s="2441">
        <v>1</v>
      </c>
      <c r="AR133" s="2441">
        <v>1</v>
      </c>
      <c r="AS133" s="2441">
        <v>1</v>
      </c>
      <c r="AT133" s="2441">
        <v>1</v>
      </c>
      <c r="AU133" s="2441">
        <v>1</v>
      </c>
      <c r="AV133" s="2441">
        <v>1</v>
      </c>
      <c r="AW133" s="2441">
        <v>1</v>
      </c>
      <c r="AX133" s="2441">
        <v>1</v>
      </c>
      <c r="AY133" s="2441">
        <v>1</v>
      </c>
      <c r="AZ133" s="2441">
        <v>1</v>
      </c>
      <c r="BA133" s="2441">
        <v>1</v>
      </c>
      <c r="BB133" s="2441">
        <v>1</v>
      </c>
      <c r="BC133" s="2441">
        <v>1</v>
      </c>
      <c r="BD133" s="2441">
        <v>1</v>
      </c>
      <c r="BE133" s="2441">
        <v>1</v>
      </c>
      <c r="BF133" s="2441">
        <v>1</v>
      </c>
      <c r="BG133" s="2441">
        <v>1</v>
      </c>
      <c r="BH133" s="2441">
        <v>1</v>
      </c>
      <c r="BI133" s="2441">
        <v>1</v>
      </c>
      <c r="BJ133" s="2441">
        <v>1</v>
      </c>
      <c r="BK133" s="2441">
        <v>1</v>
      </c>
      <c r="BL133" s="2441">
        <v>1</v>
      </c>
      <c r="BM133" s="2441">
        <v>1</v>
      </c>
      <c r="BN133" s="2441">
        <v>1</v>
      </c>
      <c r="BO133" s="2442"/>
      <c r="BP133" s="2442"/>
      <c r="BQ133" s="2442"/>
      <c r="BR133" s="2442"/>
      <c r="BS133" s="2442"/>
      <c r="BT133" s="2442"/>
      <c r="BU133" s="2442"/>
      <c r="BV133" s="2442"/>
      <c r="BW133" s="2442"/>
      <c r="BX133" s="2442"/>
      <c r="BY133" s="2442"/>
      <c r="BZ133" s="2442"/>
      <c r="CA133" s="34"/>
      <c r="CC133" s="50"/>
      <c r="CD133" s="1461" t="e" cm="1">
        <f t="array" aca="1" ref="CD133" ca="1">_xlfn.LET( _xlpm.CheckBlank, SUM(PL!$AD133:$BN133) = 0, IF(_xlpm.CheckBlank, "", SUM(_xlfn._xlws.FILTER(PL!$AD133:$BN133,(YEAR(PL!$AD$12:$BN$12)=PL!CD$12)*(array_timeline&lt;=PL!CD$11)))))</f>
        <v>#NAME?</v>
      </c>
      <c r="CE133" s="1461" t="e" cm="1">
        <f t="array" aca="1" ref="CE133" ca="1">_xlfn.LET( _xlpm.CheckBlank, SUM(PL!$AD133:$BN133) = 0, IF(_xlpm.CheckBlank, "", SUM(_xlfn._xlws.FILTER(PL!$AD133:$BN133,(YEAR(PL!$AD$12:$BN$12)=PL!CE$12)*(array_timeline&lt;=PL!CE$11)))))</f>
        <v>#NAME?</v>
      </c>
      <c r="CF133" s="88"/>
      <c r="CG133" s="1461" t="e" cm="1">
        <f t="array" aca="1" ref="CG133" ca="1">_xlfn.LET( _xlpm.CheckBlank, SUM(PL!$AD133:$BN133) = 0, IF(_xlpm.CheckBlank, "", SUM(_xlfn._xlws.FILTER(PL!$AD133:$BN133,(YEAR(PL!$AD$12:$BN$12)=PL!CG$12)*(array_timeline&lt;=PL!CG$11)))))</f>
        <v>#NAME?</v>
      </c>
      <c r="CH133" s="1461" t="e" cm="1">
        <f t="array" aca="1" ref="CH133" ca="1">_xlfn.LET( _xlpm.CheckBlank, SUM(PL!$AD133:$BN133) = 0, IF(_xlpm.CheckBlank, "", SUM(_xlfn._xlws.FILTER(PL!$AD133:$BN133,(YEAR(PL!$AD$12:$BN$12)=PL!CH$12)*(array_timeline&lt;=PL!CH$11)))))</f>
        <v>#NAME?</v>
      </c>
      <c r="CI133" s="88"/>
      <c r="CJ133" s="1461" cm="1">
        <f t="array" ref="CJ133">_xlfn.LET( _xlpm.CheckBlank, SUM(PL!$AD133:$BN133) = 0, IF(_xlpm.CheckBlank, "", SUM(_xlfn.TAKE(_xlfn.DROP(PL!$AD133:$BN133, ,-DATEDIFF(PL!CJ$11, val_asOfDate,"M")),1,-12))))</f>
        <v>12</v>
      </c>
      <c r="CK133" s="1461" cm="1">
        <f t="array" ref="CK133">_xlfn.LET( _xlpm.CheckBlank, SUM(PL!$AD133:$BN133) = 0, IF(_xlpm.CheckBlank, "", SUM(_xlfn.TAKE(_xlfn.DROP(PL!$AD133:$BN133, ,-DATEDIFF(PL!CK$11, val_asOfDate,"M")),1,-12))))</f>
        <v>12</v>
      </c>
      <c r="CL133" s="88"/>
      <c r="CM133" s="2441">
        <v>1</v>
      </c>
      <c r="CN133" s="2441">
        <v>1</v>
      </c>
      <c r="CO133" s="1169"/>
      <c r="CP133" s="2441">
        <v>1</v>
      </c>
      <c r="CQ133" s="2441">
        <v>1</v>
      </c>
      <c r="CR133" s="34"/>
      <c r="CS133" s="2056"/>
      <c r="CT133" s="2085" t="str" cm="1">
        <f t="array" ref="CT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_xldudf_CX_PUSH(Y133,CX_ENTITY,C133,EOMONTH(val_asOfDate,0)),
       ""
     )
   )
)</f>
        <v/>
      </c>
      <c r="CU133" s="2085" t="str" cm="1">
        <f t="array" ref="CU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_xldudf_CX_PUSH(Y133,CX_ENTITY,C133,EOMONTH(val_asOfDate,1)),
       ""
     )
   )
)</f>
        <v/>
      </c>
      <c r="CV133" s="2085" t="str" cm="1">
        <f t="array" ref="CV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_xldudf_CX_PUSH(Y133,CX_ENTITY,C133,EOMONTH(val_asOfDate,2)),
       ""
     )
   )
)</f>
        <v/>
      </c>
      <c r="CW133" s="2085" t="str" cm="1">
        <f t="array" ref="CW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_xldudf_CX_PUSH(Y133,CX_ENTITY,C133,EOMONTH(val_asOfDate,3)),
       ""
     )
   )
)</f>
        <v/>
      </c>
      <c r="CX133" s="2443"/>
      <c r="CY133" s="2444" t="str" cm="1">
        <f t="array" aca="1" ref="CY133" ca="1">IFERROR(IF(CM133*fxVal_normal=_PL!CM133,"",IF(OR($CM133="",$CM133=0, NOT(ISNUMBER($CM133)), ISERROR($CM133), $B133=""), "",
   IF($I133=1,
      IFBLANK(
         _xldudf_CX_PUSH($CM133*fxVal_normal, CX_ENTITY, $B133, $CM$11, $CM$14, $CM$19,),
         ""
      ),
      IF($I133=2,
         IFBLANK(
            _xldudf_CX_PUSH($CM133, CX_ENTITY, $B133, $CM$11, $CM$14, $CM$19,),
            ""
         ),
         IF($I133=3,
            "",
            IFBLANK(
               _xldudf_CX_PUSH($CM133, CX_ENTITY, $B133, $CM$11, $CM$14, $CM$19,),
               ""
            )
         )
      )
   )
)),"")</f>
        <v/>
      </c>
      <c r="CZ133" s="2444" t="str" cm="1">
        <f t="array" aca="1" ref="CZ133" ca="1">IFERROR(IF(CN133*fxVal_normal=_PL!CN133,"",IF(OR($CN133="",$CN133=0, NOT(ISNUMBER($CN133)), ISERROR($CN133), $B133=""), "",
   IF($I133=1,
      IFBLANK(
         _xldudf_CX_PUSH($CN133*fxVal_normal, CX_ENTITY, $B133, $CN$11, $CN$14, $CN$19,),
         ""
      ),
      IF($I133=2,
         IFBLANK(
            _xldudf_CX_PUSH($CN133, CX_ENTITY, $B133, $CN$11, $CN$14, $CN$19,),
            ""
         ),
         IF($I133=3,
            "",
            IFBLANK(
               _xldudf_CX_PUSH($CN133, CX_ENTITY, $B133, $CN$11, $CN$14, $CN$19,),
               ""
            )
         )
      )
   )
)),"")</f>
        <v/>
      </c>
      <c r="DA133" s="2444" t="str" cm="1">
        <f t="array" aca="1" ref="DA133" ca="1">IFERROR(IF(CP133*fxVal_normal=_PL!CP133,"",IF(OR($CP133="",$CP133=0, NOT(ISNUMBER($CP133)), ISERROR($CP133), $B133=""), "",
   IF($I133=1,
      IFBLANK(
         _xldudf_CX_PUSH($CP133*fxVal_normal, CX_ENTITY, $B133, $CP$11, $CP$14, $CP$19,),
         ""
      ),
      IF($I133=2,
         IFBLANK(
            _xldudf_CX_PUSH($CP133, CX_ENTITY, $B133, $CP$11, $CP$14, $CP$19,),
            ""
         ),
         IF($I133=3,
            "",
            IFBLANK(
               _xldudf_CX_PUSH($CP133, CX_ENTITY, $B133, $CP$11, $CP$14, $CP$19,),
               ""
            )
         )
      )
   )
)),"")</f>
        <v/>
      </c>
      <c r="DB133" s="2444" t="str" cm="1">
        <f t="array" aca="1" ref="DB133" ca="1">IFERROR(IF(CQ133*fxVal_normal=_PL!CQ133,"",IF(OR($CQ133="", $CQ133=0, NOT(ISNUMBER($CQ133)), ISERROR($CQ133), $B133=""), "",
   IF($I133=1,
      IFBLANK(
         _xldudf_CX_PUSH($CQ133*fxVal_normal, CX_ENTITY, $B133, $CQ$11, $CQ$14, $CQ$19,),
         ""
      ),
      IF($I133=2,
         IFBLANK(
            _xldudf_CX_PUSH($CQ133, CX_ENTITY, $B133, $CQ$11, $CQ$14, $CQ$19,),
            ""
         ),
         IF($I133=3,
            "",
            IFBLANK(
               _xldudf_CX_PUSH($CQ133, CX_ENTITY, $B133, $CQ$11, $CQ$14, $CQ$19,),
               ""
            )
         )
      )
   ))
),"")</f>
        <v/>
      </c>
      <c r="DC133" s="2443"/>
      <c r="DD133" s="2445" t="str" cm="1">
        <f t="array" aca="1" ref="DD133" ca="1">IFERROR(IF(AD133*fxVal_normal=_PL!AD133,"",IF(OR(AD133="", NOT(ISNUMBER(AD133)), ISERROR(AD133), $B133=""), "",
   IF($I133=1,
      IFBLANK(
         _xldudf_CX_PUSH(AD133*fxVal_normal, CX_ENTITY, $B133, AD$11, AD$14,AD$131,),
         ""
      ),
      IF($I133=2,
         IFBLANK(
            _xldudf_CX_PUSH(AD133, CX_ENTITY, $B133, AD$11, AD$14, AD$131,),
            ""
         ),
         IF($I133=3,
            "",
            IFBLANK(
               _xldudf_CX_PUSH(AD133, CX_ENTITY, $B133, AD$11, AD$14,AD$131,),
               ""
            )
         )
      )
   )
)),"")</f>
        <v/>
      </c>
      <c r="DE133" s="2445" t="str" cm="1">
        <f t="array" aca="1" ref="DE133" ca="1">IFERROR(IF(AE133*fxVal_normal=_PL!AE133,"",IF(OR(AE133="", NOT(ISNUMBER(AE133)), ISERROR(AE133), $B133=""), "",
   IF($I133=1,
      IFBLANK(
         _xldudf_CX_PUSH(AE133*fxVal_normal, CX_ENTITY, $B133, AE$11, AE$14,AE$131,),
         ""
      ),
      IF($I133=2,
         IFBLANK(
            _xldudf_CX_PUSH(AE133, CX_ENTITY, $B133, AE$11, AE$14, AE$131,),
            ""
         ),
         IF($I133=3,
            "",
            IFBLANK(
               _xldudf_CX_PUSH(AE133, CX_ENTITY, $B133, AE$11, AE$14,AE$131,),
               ""
            )
         )
      )
   )
)),"")</f>
        <v/>
      </c>
      <c r="DF133" s="2445" t="str" cm="1">
        <f t="array" aca="1" ref="DF133" ca="1">IFERROR(IF(AF133*fxVal_normal=_PL!AF133,"",IF(OR(AF133="", NOT(ISNUMBER(AF133)), ISERROR(AF133), $B133=""), "",
   IF($I133=1,
      IFBLANK(
         _xldudf_CX_PUSH(AF133*fxVal_normal, CX_ENTITY, $B133, AF$11, AF$14,AF$131,),
         ""
      ),
      IF($I133=2,
         IFBLANK(
            _xldudf_CX_PUSH(AF133, CX_ENTITY, $B133, AF$11, AF$14, AF$131,),
            ""
         ),
         IF($I133=3,
            "",
            IFBLANK(
               _xldudf_CX_PUSH(AF133, CX_ENTITY, $B133, AF$11, AF$14,AF$131,),
               ""
            )
         )
      )
   )
)),"")</f>
        <v/>
      </c>
      <c r="DG133" s="2445" t="str" cm="1">
        <f t="array" aca="1" ref="DG133" ca="1">IFERROR(IF(AG133*fxVal_normal=_PL!AG133,"",IF(OR(AG133="", NOT(ISNUMBER(AG133)), ISERROR(AG133), $B133=""), "",
   IF($I133=1,
      IFBLANK(
         _xldudf_CX_PUSH(AG133*fxVal_normal, CX_ENTITY, $B133, AG$11, AG$14,AG$131,),
         ""
      ),
      IF($I133=2,
         IFBLANK(
            _xldudf_CX_PUSH(AG133, CX_ENTITY, $B133, AG$11, AG$14, AG$131,),
            ""
         ),
         IF($I133=3,
            "",
            IFBLANK(
               _xldudf_CX_PUSH(AG133, CX_ENTITY, $B133, AG$11, AG$14,AG$131,),
               ""
            )
         )
      )
   )
)),"")</f>
        <v/>
      </c>
      <c r="DH133" s="2445" t="str" cm="1">
        <f t="array" aca="1" ref="DH133" ca="1">IFERROR(IF(AH133*fxVal_normal=_PL!AH133,"",IF(OR(AH133="", NOT(ISNUMBER(AH133)), ISERROR(AH133), $B133=""), "",
   IF($I133=1,
      IFBLANK(
         _xldudf_CX_PUSH(AH133*fxVal_normal, CX_ENTITY, $B133, AH$11, AH$14,AH$131,),
         ""
      ),
      IF($I133=2,
         IFBLANK(
            _xldudf_CX_PUSH(AH133, CX_ENTITY, $B133, AH$11, AH$14, AH$131,),
            ""
         ),
         IF($I133=3,
            "",
            IFBLANK(
               _xldudf_CX_PUSH(AH133, CX_ENTITY, $B133, AH$11, AH$14,AH$131,),
               ""
            )
         )
      )
   )
)),"")</f>
        <v/>
      </c>
      <c r="DI133" s="2445" t="str" cm="1">
        <f t="array" aca="1" ref="DI133" ca="1">IFERROR(IF(AI133*fxVal_normal=_PL!AI133,"",IF(OR(AI133="", NOT(ISNUMBER(AI133)), ISERROR(AI133), $B133=""), "",
   IF($I133=1,
      IFBLANK(
         _xldudf_CX_PUSH(AI133*fxVal_normal, CX_ENTITY, $B133, AI$11, AI$14,AI$131,),
         ""
      ),
      IF($I133=2,
         IFBLANK(
            _xldudf_CX_PUSH(AI133, CX_ENTITY, $B133, AI$11, AI$14, AI$131,),
            ""
         ),
         IF($I133=3,
            "",
            IFBLANK(
               _xldudf_CX_PUSH(AI133, CX_ENTITY, $B133, AI$11, AI$14,AI$131,),
               ""
            )
         )
      )
   )
)),"")</f>
        <v/>
      </c>
      <c r="DJ133" s="2445" t="str" cm="1">
        <f t="array" aca="1" ref="DJ133" ca="1">IFERROR(IF(AJ133*fxVal_normal=_PL!AJ133,"",IF(OR(AJ133="", NOT(ISNUMBER(AJ133)), ISERROR(AJ133), $B133=""), "",
   IF($I133=1,
      IFBLANK(
         _xldudf_CX_PUSH(AJ133*fxVal_normal, CX_ENTITY, $B133, AJ$11, AJ$14,AJ$131,),
         ""
      ),
      IF($I133=2,
         IFBLANK(
            _xldudf_CX_PUSH(AJ133, CX_ENTITY, $B133, AJ$11, AJ$14, AJ$131,),
            ""
         ),
         IF($I133=3,
            "",
            IFBLANK(
               _xldudf_CX_PUSH(AJ133, CX_ENTITY, $B133, AJ$11, AJ$14,AJ$131,),
               ""
            )
         )
      )
   )
)),"")</f>
        <v/>
      </c>
      <c r="DK133" s="2445" t="str" cm="1">
        <f t="array" aca="1" ref="DK133" ca="1">IFERROR(IF(AK133*fxVal_normal=_PL!AK133,"",IF(OR(AK133="", NOT(ISNUMBER(AK133)), ISERROR(AK133), $B133=""), "",
   IF($I133=1,
      IFBLANK(
         _xldudf_CX_PUSH(AK133*fxVal_normal, CX_ENTITY, $B133, AK$11, AK$14,AK$131,),
         ""
      ),
      IF($I133=2,
         IFBLANK(
            _xldudf_CX_PUSH(AK133, CX_ENTITY, $B133, AK$11, AK$14, AK$131,),
            ""
         ),
         IF($I133=3,
            "",
            IFBLANK(
               _xldudf_CX_PUSH(AK133, CX_ENTITY, $B133, AK$11, AK$14,AK$131,),
               ""
            )
         )
      )
   )
)),"")</f>
        <v/>
      </c>
      <c r="DL133" s="2445" t="str" cm="1">
        <f t="array" aca="1" ref="DL133" ca="1">IFERROR(IF(AL133*fxVal_normal=_PL!AL133,"",IF(OR(AL133="", NOT(ISNUMBER(AL133)), ISERROR(AL133), $B133=""), "",
   IF($I133=1,
      IFBLANK(
         _xldudf_CX_PUSH(AL133*fxVal_normal, CX_ENTITY, $B133, AL$11, AL$14,AL$131,),
         ""
      ),
      IF($I133=2,
         IFBLANK(
            _xldudf_CX_PUSH(AL133, CX_ENTITY, $B133, AL$11, AL$14, AL$131,),
            ""
         ),
         IF($I133=3,
            "",
            IFBLANK(
               _xldudf_CX_PUSH(AL133, CX_ENTITY, $B133, AL$11, AL$14,AL$131,),
               ""
            )
         )
      )
   )
)),"")</f>
        <v/>
      </c>
      <c r="DM133" s="2445" t="str" cm="1">
        <f t="array" aca="1" ref="DM133" ca="1">IFERROR(IF(AM133*fxVal_normal=_PL!AM133,"",IF(OR(AM133="", NOT(ISNUMBER(AM133)), ISERROR(AM133), $B133=""), "",
   IF($I133=1,
      IFBLANK(
         _xldudf_CX_PUSH(AM133*fxVal_normal, CX_ENTITY, $B133, AM$11, AM$14,AM$131,),
         ""
      ),
      IF($I133=2,
         IFBLANK(
            _xldudf_CX_PUSH(AM133, CX_ENTITY, $B133, AM$11, AM$14, AM$131,),
            ""
         ),
         IF($I133=3,
            "",
            IFBLANK(
               _xldudf_CX_PUSH(AM133, CX_ENTITY, $B133, AM$11, AM$14,AM$131,),
               ""
            )
         )
      )
   )
)),"")</f>
        <v/>
      </c>
      <c r="DN133" s="2445" t="str" cm="1">
        <f t="array" aca="1" ref="DN133" ca="1">IFERROR(IF(AN133*fxVal_normal=_PL!AN133,"",IF(OR(AN133="", NOT(ISNUMBER(AN133)), ISERROR(AN133), $B133=""), "",
   IF($I133=1,
      IFBLANK(
         _xldudf_CX_PUSH(AN133*fxVal_normal, CX_ENTITY, $B133, AN$11, AN$14,AN$131,),
         ""
      ),
      IF($I133=2,
         IFBLANK(
            _xldudf_CX_PUSH(AN133, CX_ENTITY, $B133, AN$11, AN$14, AN$131,),
            ""
         ),
         IF($I133=3,
            "",
            IFBLANK(
               _xldudf_CX_PUSH(AN133, CX_ENTITY, $B133, AN$11, AN$14,AN$131,),
               ""
            )
         )
      )
   )
)),"")</f>
        <v/>
      </c>
      <c r="DO133" s="2445" t="str" cm="1">
        <f t="array" aca="1" ref="DO133" ca="1">IFERROR(IF(AO133*fxVal_normal=_PL!AO133,"",IF(OR(AO133="", NOT(ISNUMBER(AO133)), ISERROR(AO133), $B133=""), "",
   IF($I133=1,
      IFBLANK(
         _xldudf_CX_PUSH(AO133*fxVal_normal, CX_ENTITY, $B133, AO$11, AO$14,AO$131,),
         ""
      ),
      IF($I133=2,
         IFBLANK(
            _xldudf_CX_PUSH(AO133, CX_ENTITY, $B133, AO$11, AO$14, AO$131,),
            ""
         ),
         IF($I133=3,
            "",
            IFBLANK(
               _xldudf_CX_PUSH(AO133, CX_ENTITY, $B133, AO$11, AO$14,AO$131,),
               ""
            )
         )
      )
   )
)),"")</f>
        <v/>
      </c>
      <c r="DP133" s="2445" t="str" cm="1">
        <f t="array" aca="1" ref="DP133" ca="1">IFERROR(IF(AP133*fxVal_normal=_PL!AP133,"",IF(OR(AP133="", NOT(ISNUMBER(AP133)), ISERROR(AP133), $B133=""), "",
   IF($I133=1,
      IFBLANK(
         _xldudf_CX_PUSH(AP133*fxVal_normal, CX_ENTITY, $B133, AP$11, AP$14,AP$131,),
         ""
      ),
      IF($I133=2,
         IFBLANK(
            _xldudf_CX_PUSH(AP133, CX_ENTITY, $B133, AP$11, AP$14, AP$131,),
            ""
         ),
         IF($I133=3,
            "",
            IFBLANK(
               _xldudf_CX_PUSH(AP133, CX_ENTITY, $B133, AP$11, AP$14,AP$131,),
               ""
            )
         )
      )
   )
)),"")</f>
        <v/>
      </c>
      <c r="DQ133" s="2445" t="str" cm="1">
        <f t="array" aca="1" ref="DQ133" ca="1">IFERROR(IF(AQ133*fxVal_normal=_PL!AQ133,"",IF(OR(AQ133="", NOT(ISNUMBER(AQ133)), ISERROR(AQ133), $B133=""), "",
   IF($I133=1,
      IFBLANK(
         _xldudf_CX_PUSH(AQ133*fxVal_normal, CX_ENTITY, $B133, AQ$11, AQ$14,AQ$131,),
         ""
      ),
      IF($I133=2,
         IFBLANK(
            _xldudf_CX_PUSH(AQ133, CX_ENTITY, $B133, AQ$11, AQ$14, AQ$131,),
            ""
         ),
         IF($I133=3,
            "",
            IFBLANK(
               _xldudf_CX_PUSH(AQ133, CX_ENTITY, $B133, AQ$11, AQ$14,AQ$131,),
               ""
            )
         )
      )
   )
)),"")</f>
        <v/>
      </c>
      <c r="DR133" s="2445" t="str" cm="1">
        <f t="array" aca="1" ref="DR133" ca="1">IFERROR(IF(AR133*fxVal_normal=_PL!AR133,"",IF(OR(AR133="", NOT(ISNUMBER(AR133)), ISERROR(AR133), $B133=""), "",
   IF($I133=1,
      IFBLANK(
         _xldudf_CX_PUSH(AR133*fxVal_normal, CX_ENTITY, $B133, AR$11, AR$14,AR$131,),
         ""
      ),
      IF($I133=2,
         IFBLANK(
            _xldudf_CX_PUSH(AR133, CX_ENTITY, $B133, AR$11, AR$14, AR$131,),
            ""
         ),
         IF($I133=3,
            "",
            IFBLANK(
               _xldudf_CX_PUSH(AR133, CX_ENTITY, $B133, AR$11, AR$14,AR$131,),
               ""
            )
         )
      )
   )
)),"")</f>
        <v/>
      </c>
      <c r="DS133" s="2445" t="str" cm="1">
        <f t="array" aca="1" ref="DS133" ca="1">IFERROR(IF(AS133*fxVal_normal=_PL!AS133,"",IF(OR(AS133="", NOT(ISNUMBER(AS133)), ISERROR(AS133), $B133=""), "",
   IF($I133=1,
      IFBLANK(
         _xldudf_CX_PUSH(AS133*fxVal_normal, CX_ENTITY, $B133, AS$11, AS$14,AS$131,),
         ""
      ),
      IF($I133=2,
         IFBLANK(
            _xldudf_CX_PUSH(AS133, CX_ENTITY, $B133, AS$11, AS$14, AS$131,),
            ""
         ),
         IF($I133=3,
            "",
            IFBLANK(
               _xldudf_CX_PUSH(AS133, CX_ENTITY, $B133, AS$11, AS$14,AS$131,),
               ""
            )
         )
      )
   )
)),"")</f>
        <v/>
      </c>
      <c r="DT133" s="2445" t="str" cm="1">
        <f t="array" aca="1" ref="DT133" ca="1">IFERROR(IF(AT133*fxVal_normal=_PL!AT133,"",IF(OR(AT133="", NOT(ISNUMBER(AT133)), ISERROR(AT133), $B133=""), "",
   IF($I133=1,
      IFBLANK(
         _xldudf_CX_PUSH(AT133*fxVal_normal, CX_ENTITY, $B133, AT$11, AT$14,AT$131,),
         ""
      ),
      IF($I133=2,
         IFBLANK(
            _xldudf_CX_PUSH(AT133, CX_ENTITY, $B133, AT$11, AT$14, AT$131,),
            ""
         ),
         IF($I133=3,
            "",
            IFBLANK(
               _xldudf_CX_PUSH(AT133, CX_ENTITY, $B133, AT$11, AT$14,AT$131,),
               ""
            )
         )
      )
   )
)),"")</f>
        <v/>
      </c>
      <c r="DU133" s="2445" t="str" cm="1">
        <f t="array" aca="1" ref="DU133" ca="1">IFERROR(IF(AU133*fxVal_normal=_PL!AU133,"",IF(OR(AU133="", NOT(ISNUMBER(AU133)), ISERROR(AU133), $B133=""), "",
   IF($I133=1,
      IFBLANK(
         _xldudf_CX_PUSH(AU133*fxVal_normal, CX_ENTITY, $B133, AU$11, AU$14,AU$131,),
         ""
      ),
      IF($I133=2,
         IFBLANK(
            _xldudf_CX_PUSH(AU133, CX_ENTITY, $B133, AU$11, AU$14, AU$131,),
            ""
         ),
         IF($I133=3,
            "",
            IFBLANK(
               _xldudf_CX_PUSH(AU133, CX_ENTITY, $B133, AU$11, AU$14,AU$131,),
               ""
            )
         )
      )
   )
)),"")</f>
        <v/>
      </c>
      <c r="DV133" s="2445" t="str" cm="1">
        <f t="array" aca="1" ref="DV133" ca="1">IFERROR(IF(AV133*fxVal_normal=_PL!AV133,"",IF(OR(AV133="", NOT(ISNUMBER(AV133)), ISERROR(AV133), $B133=""), "",
   IF($I133=1,
      IFBLANK(
         _xldudf_CX_PUSH(AV133*fxVal_normal, CX_ENTITY, $B133, AV$11, AV$14,AV$131,),
         ""
      ),
      IF($I133=2,
         IFBLANK(
            _xldudf_CX_PUSH(AV133, CX_ENTITY, $B133, AV$11, AV$14, AV$131,),
            ""
         ),
         IF($I133=3,
            "",
            IFBLANK(
               _xldudf_CX_PUSH(AV133, CX_ENTITY, $B133, AV$11, AV$14,AV$131,),
               ""
            )
         )
      )
   )
)),"")</f>
        <v/>
      </c>
      <c r="DW133" s="2445" t="str" cm="1">
        <f t="array" aca="1" ref="DW133" ca="1">IFERROR(IF(AW133*fxVal_normal=_PL!AW133,"",IF(OR(AW133="", NOT(ISNUMBER(AW133)), ISERROR(AW133), $B133=""), "",
   IF($I133=1,
      IFBLANK(
         _xldudf_CX_PUSH(AW133*fxVal_normal, CX_ENTITY, $B133, AW$11, AW$14,AW$131,),
         ""
      ),
      IF($I133=2,
         IFBLANK(
            _xldudf_CX_PUSH(AW133, CX_ENTITY, $B133, AW$11, AW$14, AW$131,),
            ""
         ),
         IF($I133=3,
            "",
            IFBLANK(
               _xldudf_CX_PUSH(AW133, CX_ENTITY, $B133, AW$11, AW$14,AW$131,),
               ""
            )
         )
      )
   )
)),"")</f>
        <v/>
      </c>
      <c r="DX133" s="2445" t="str" cm="1">
        <f t="array" aca="1" ref="DX133" ca="1">IFERROR(IF(AX133*fxVal_normal=_PL!AX133,"",IF(OR(AX133="", NOT(ISNUMBER(AX133)), ISERROR(AX133), $B133=""), "",
   IF($I133=1,
      IFBLANK(
         _xldudf_CX_PUSH(AX133*fxVal_normal, CX_ENTITY, $B133, AX$11, AX$14,AX$131,),
         ""
      ),
      IF($I133=2,
         IFBLANK(
            _xldudf_CX_PUSH(AX133, CX_ENTITY, $B133, AX$11, AX$14, AX$131,),
            ""
         ),
         IF($I133=3,
            "",
            IFBLANK(
               _xldudf_CX_PUSH(AX133, CX_ENTITY, $B133, AX$11, AX$14,AX$131,),
               ""
            )
         )
      )
   )
)),"")</f>
        <v/>
      </c>
      <c r="DY133" s="2445" t="str" cm="1">
        <f t="array" aca="1" ref="DY133" ca="1">IFERROR(IF(AY133*fxVal_normal=_PL!AY133,"",IF(OR(AY133="", NOT(ISNUMBER(AY133)), ISERROR(AY133), $B133=""), "",
   IF($I133=1,
      IFBLANK(
         _xldudf_CX_PUSH(AY133*fxVal_normal, CX_ENTITY, $B133, AY$11, AY$14,AY$131,),
         ""
      ),
      IF($I133=2,
         IFBLANK(
            _xldudf_CX_PUSH(AY133, CX_ENTITY, $B133, AY$11, AY$14, AY$131,),
            ""
         ),
         IF($I133=3,
            "",
            IFBLANK(
               _xldudf_CX_PUSH(AY133, CX_ENTITY, $B133, AY$11, AY$14,AY$131,),
               ""
            )
         )
      )
   )
)),"")</f>
        <v/>
      </c>
      <c r="DZ133" s="2445" t="str" cm="1">
        <f t="array" aca="1" ref="DZ133" ca="1">IFERROR(IF(AZ133*fxVal_normal=_PL!AZ133,"",IF(OR(AZ133="", NOT(ISNUMBER(AZ133)), ISERROR(AZ133), $B133=""), "",
   IF($I133=1,
      IFBLANK(
         _xldudf_CX_PUSH(AZ133*fxVal_normal, CX_ENTITY, $B133, AZ$11, AZ$14,AZ$131,),
         ""
      ),
      IF($I133=2,
         IFBLANK(
            _xldudf_CX_PUSH(AZ133, CX_ENTITY, $B133, AZ$11, AZ$14, AZ$131,),
            ""
         ),
         IF($I133=3,
            "",
            IFBLANK(
               _xldudf_CX_PUSH(AZ133, CX_ENTITY, $B133, AZ$11, AZ$14,AZ$131,),
               ""
            )
         )
      )
   )
)),"")</f>
        <v/>
      </c>
      <c r="EA133" s="2445" t="str" cm="1">
        <f t="array" aca="1" ref="EA133" ca="1">IFERROR(IF(BA133*fxVal_normal=_PL!BA133,"",IF(OR(BA133="", NOT(ISNUMBER(BA133)), ISERROR(BA133), $B133=""), "",
   IF($I133=1,
      IFBLANK(
         _xldudf_CX_PUSH(BA133*fxVal_normal, CX_ENTITY, $B133, BA$11, BA$14,BA$131,),
         ""
      ),
      IF($I133=2,
         IFBLANK(
            _xldudf_CX_PUSH(BA133, CX_ENTITY, $B133, BA$11, BA$14, BA$131,),
            ""
         ),
         IF($I133=3,
            "",
            IFBLANK(
               _xldudf_CX_PUSH(BA133, CX_ENTITY, $B133, BA$11, BA$14,BA$131,),
               ""
            )
         )
      )
   )
)),"")</f>
        <v/>
      </c>
      <c r="EB133" s="2445" t="str" cm="1">
        <f t="array" aca="1" ref="EB133" ca="1">IFERROR(IF(BB133*fxVal_normal=_PL!BB133,"",IF(OR(BB133="", NOT(ISNUMBER(BB133)), ISERROR(BB133), $B133=""), "",
   IF($I133=1,
      IFBLANK(
         _xldudf_CX_PUSH(BB133*fxVal_normal, CX_ENTITY, $B133, BB$11, BB$14,BB$131,),
         ""
      ),
      IF($I133=2,
         IFBLANK(
            _xldudf_CX_PUSH(BB133, CX_ENTITY, $B133, BB$11, BB$14, BB$131,),
            ""
         ),
         IF($I133=3,
            "",
            IFBLANK(
               _xldudf_CX_PUSH(BB133, CX_ENTITY, $B133, BB$11, BB$14,BB$131,),
               ""
            )
         )
      )
   )
)),"")</f>
        <v/>
      </c>
      <c r="EC133" s="2445" t="str" cm="1">
        <f t="array" aca="1" ref="EC133" ca="1">IFERROR(IF(BC133*fxVal_normal=_PL!BC133,"",IF(OR(BC133="", NOT(ISNUMBER(BC133)), ISERROR(BC133), $B133=""), "",
   IF($I133=1,
      IFBLANK(
         _xldudf_CX_PUSH(BC133*fxVal_normal, CX_ENTITY, $B133, BC$11, BC$14,BC$131,),
         ""
      ),
      IF($I133=2,
         IFBLANK(
            _xldudf_CX_PUSH(BC133, CX_ENTITY, $B133, BC$11, BC$14, BC$131,),
            ""
         ),
         IF($I133=3,
            "",
            IFBLANK(
               _xldudf_CX_PUSH(BC133, CX_ENTITY, $B133, BC$11, BC$14,BC$131,),
               ""
            )
         )
      )
   )
)),"")</f>
        <v/>
      </c>
      <c r="ED133" s="2445" t="str" cm="1">
        <f t="array" aca="1" ref="ED133" ca="1">IFERROR(IF(BD133*fxVal_normal=_PL!BD133,"",IF(OR(BD133="", NOT(ISNUMBER(BD133)), ISERROR(BD133), $B133=""), "",
   IF($I133=1,
      IFBLANK(
         _xldudf_CX_PUSH(BD133*fxVal_normal, CX_ENTITY, $B133, BD$11, BD$14,BD$131,),
         ""
      ),
      IF($I133=2,
         IFBLANK(
            _xldudf_CX_PUSH(BD133, CX_ENTITY, $B133, BD$11, BD$14, BD$131,),
            ""
         ),
         IF($I133=3,
            "",
            IFBLANK(
               _xldudf_CX_PUSH(BD133, CX_ENTITY, $B133, BD$11, BD$14,BD$131,),
               ""
            )
         )
      )
   )
)),"")</f>
        <v/>
      </c>
      <c r="EE133" s="2445" t="str" cm="1">
        <f t="array" aca="1" ref="EE133" ca="1">IFERROR(IF(BE133*fxVal_normal=_PL!BE133,"",IF(OR(BE133="", NOT(ISNUMBER(BE133)), ISERROR(BE133), $B133=""), "",
   IF($I133=1,
      IFBLANK(
         _xldudf_CX_PUSH(BE133*fxVal_normal, CX_ENTITY, $B133, BE$11, BE$14,BE$131,),
         ""
      ),
      IF($I133=2,
         IFBLANK(
            _xldudf_CX_PUSH(BE133, CX_ENTITY, $B133, BE$11, BE$14, BE$131,),
            ""
         ),
         IF($I133=3,
            "",
            IFBLANK(
               _xldudf_CX_PUSH(BE133, CX_ENTITY, $B133, BE$11, BE$14,BE$131,),
               ""
            )
         )
      )
   )
)),"")</f>
        <v/>
      </c>
      <c r="EF133" s="2445" t="str" cm="1">
        <f t="array" aca="1" ref="EF133" ca="1">IFERROR(IF(BF133*fxVal_normal=_PL!BF133,"",IF(OR(BF133="", NOT(ISNUMBER(BF133)), ISERROR(BF133), $B133=""), "",
   IF($I133=1,
      IFBLANK(
         _xldudf_CX_PUSH(BF133*fxVal_normal, CX_ENTITY, $B133, BF$11, BF$14,BF$131,),
         ""
      ),
      IF($I133=2,
         IFBLANK(
            _xldudf_CX_PUSH(BF133, CX_ENTITY, $B133, BF$11, BF$14, BF$131,),
            ""
         ),
         IF($I133=3,
            "",
            IFBLANK(
               _xldudf_CX_PUSH(BF133, CX_ENTITY, $B133, BF$11, BF$14,BF$131,),
               ""
            )
         )
      )
   )
)),"")</f>
        <v/>
      </c>
      <c r="EG133" s="2445" t="str" cm="1">
        <f t="array" aca="1" ref="EG133" ca="1">IFERROR(IF(BG133*fxVal_normal=_PL!BG133,"",IF(OR(BG133="", NOT(ISNUMBER(BG133)), ISERROR(BG133), $B133=""), "",
   IF($I133=1,
      IFBLANK(
         _xldudf_CX_PUSH(BG133*fxVal_normal, CX_ENTITY, $B133, BG$11, BG$14,BG$131,),
         ""
      ),
      IF($I133=2,
         IFBLANK(
            _xldudf_CX_PUSH(BG133, CX_ENTITY, $B133, BG$11, BG$14, BG$131,),
            ""
         ),
         IF($I133=3,
            "",
            IFBLANK(
               _xldudf_CX_PUSH(BG133, CX_ENTITY, $B133, BG$11, BG$14,BG$131,),
               ""
            )
         )
      )
   )
)),"")</f>
        <v/>
      </c>
      <c r="EH133" s="2445" t="str" cm="1">
        <f t="array" aca="1" ref="EH133" ca="1">IFERROR(IF(BH133*fxVal_normal=_PL!BH133,"",IF(OR(BH133="", NOT(ISNUMBER(BH133)), ISERROR(BH133), $B133=""), "",
   IF($I133=1,
      IFBLANK(
         _xldudf_CX_PUSH(BH133*fxVal_normal, CX_ENTITY, $B133, BH$11, BH$14,BH$131,),
         ""
      ),
      IF($I133=2,
         IFBLANK(
            _xldudf_CX_PUSH(BH133, CX_ENTITY, $B133, BH$11, BH$14, BH$131,),
            ""
         ),
         IF($I133=3,
            "",
            IFBLANK(
               _xldudf_CX_PUSH(BH133, CX_ENTITY, $B133, BH$11, BH$14,BH$131,),
               ""
            )
         )
      )
   )
)),"")</f>
        <v/>
      </c>
      <c r="EI133" s="2445" t="str" cm="1">
        <f t="array" aca="1" ref="EI133" ca="1">IFERROR(IF(BI133*fxVal_normal=_PL!BI133,"",IF(OR(BI133="", NOT(ISNUMBER(BI133)), ISERROR(BI133), $B133=""), "",
   IF($I133=1,
      IFBLANK(
         _xldudf_CX_PUSH(BI133*fxVal_normal, CX_ENTITY, $B133, BI$11, BI$14,BI$131,),
         ""
      ),
      IF($I133=2,
         IFBLANK(
            _xldudf_CX_PUSH(BI133, CX_ENTITY, $B133, BI$11, BI$14, BI$131,),
            ""
         ),
         IF($I133=3,
            "",
            IFBLANK(
               _xldudf_CX_PUSH(BI133, CX_ENTITY, $B133, BI$11, BI$14,BI$131,),
               ""
            )
         )
      )
   )
)),"")</f>
        <v/>
      </c>
      <c r="EJ133" s="2445" t="str" cm="1">
        <f t="array" aca="1" ref="EJ133" ca="1">IFERROR(IF(BJ133*fxVal_normal=_PL!BJ133,"",IF(OR(BJ133="", NOT(ISNUMBER(BJ133)), ISERROR(BJ133), $B133=""), "",
   IF($I133=1,
      IFBLANK(
         _xldudf_CX_PUSH(BJ133*fxVal_normal, CX_ENTITY, $B133, BJ$11, BJ$14,BJ$131,),
         ""
      ),
      IF($I133=2,
         IFBLANK(
            _xldudf_CX_PUSH(BJ133, CX_ENTITY, $B133, BJ$11, BJ$14, BJ$131,),
            ""
         ),
         IF($I133=3,
            "",
            IFBLANK(
               _xldudf_CX_PUSH(BJ133, CX_ENTITY, $B133, BJ$11, BJ$14,BJ$131,),
               ""
            )
         )
      )
   )
)),"")</f>
        <v/>
      </c>
      <c r="EK133" s="2445" t="str" cm="1">
        <f t="array" aca="1" ref="EK133" ca="1">IFERROR(IF(BK133*fxVal_normal=_PL!BK133,"",IF(OR(BK133="", NOT(ISNUMBER(BK133)), ISERROR(BK133), $B133=""), "",
   IF($I133=1,
      IFBLANK(
         _xldudf_CX_PUSH(BK133*fxVal_normal, CX_ENTITY, $B133, BK$11, BK$14,BK$131,),
         ""
      ),
      IF($I133=2,
         IFBLANK(
            _xldudf_CX_PUSH(BK133, CX_ENTITY, $B133, BK$11, BK$14, BK$131,),
            ""
         ),
         IF($I133=3,
            "",
            IFBLANK(
               _xldudf_CX_PUSH(BK133, CX_ENTITY, $B133, BK$11, BK$14,BK$131,),
               ""
            )
         )
      )
   )
)),"")</f>
        <v/>
      </c>
      <c r="EL133" s="2445" t="str" cm="1">
        <f t="array" aca="1" ref="EL133" ca="1">IFERROR(IF(BL133*fxVal_normal=_PL!BL133,"",IF(OR(BL133="", NOT(ISNUMBER(BL133)), ISERROR(BL133), $B133=""), "",
   IF($I133=1,
      IFBLANK(
         _xldudf_CX_PUSH(BL133*fxVal_normal, CX_ENTITY, $B133, BL$11, BL$14,BL$131,),
         ""
      ),
      IF($I133=2,
         IFBLANK(
            _xldudf_CX_PUSH(BL133, CX_ENTITY, $B133, BL$11, BL$14, BL$131,),
            ""
         ),
         IF($I133=3,
            "",
            IFBLANK(
               _xldudf_CX_PUSH(BL133, CX_ENTITY, $B133, BL$11, BL$14,BL$131,),
               ""
            )
         )
      )
   )
)),"")</f>
        <v/>
      </c>
      <c r="EM133" s="2445" t="str" cm="1">
        <f t="array" aca="1" ref="EM133" ca="1">IFERROR(IF(BM133*fxVal_normal=_PL!BM133,"",IF(OR(BM133="", NOT(ISNUMBER(BM133)), ISERROR(BM133), $B133=""), "",
   IF($I133=1,
      IFBLANK(
         _xldudf_CX_PUSH(BM133*fxVal_normal, CX_ENTITY, $B133, BM$11, BM$14,BM$131,),
         ""
      ),
      IF($I133=2,
         IFBLANK(
            _xldudf_CX_PUSH(BM133, CX_ENTITY, $B133, BM$11, BM$14, BM$131,),
            ""
         ),
         IF($I133=3,
            "",
            IFBLANK(
               _xldudf_CX_PUSH(BM133, CX_ENTITY, $B133, BM$11, BM$14,BM$131,),
               ""
            )
         )
      )
   )
)),"")</f>
        <v/>
      </c>
      <c r="EN133" s="2445" t="str" cm="1">
        <f t="array" aca="1" ref="EN133" ca="1">IFERROR(IF(BN133*fxVal_normal=_PL!BN133,"",IF(OR(BN133="", NOT(ISNUMBER(BN133)), ISERROR(BN133), $B133=""), "",
   IF($I133=1,
      IFBLANK(
         _xldudf_CX_PUSH(BN133*fxVal_normal, CX_ENTITY, $B133, BN$11, BN$14,BN$131,),
         ""
      ),
      IF($I133=2,
         IFBLANK(
            _xldudf_CX_PUSH(BN133, CX_ENTITY, $B133, BN$11, BN$14, BN$131,),
            ""
         ),
         IF($I133=3,
            "",
            IFBLANK(
               _xldudf_CX_PUSH(BN133, CX_ENTITY, $B133, BN$11, BN$14,BN$131,),
               ""
            )
         )
      )
   )
)),"")</f>
        <v/>
      </c>
    </row>
    <row r="134" spans="1:157" ht="21" customHeight="1">
      <c r="A134" s="1625"/>
      <c r="B134" s="2501" t="str">
        <f>_xlfn.LET(
_xlpm.IsNotAttrDynamic, D134="",
_xlpm.Attr,_PL!F134,
_xlpm.NotInUse,Y134=D134,
_xlpm.RESULT, IF(_xlpm.IsNotAttrDynamic, _xlpm.Attr, IF( _xlpm.NotInUse, "", Y134)
),IF(_xlpm.RESULT ="", "", _xlpm.RESULT))</f>
        <v>o/w Organic Revenue</v>
      </c>
      <c r="C134" s="2501" t="str" cm="1">
        <f t="array" ref="C134">IFBLANK(_PL!C134,"")</f>
        <v/>
      </c>
      <c r="D134" s="1548"/>
      <c r="E134" s="2440" t="e" cm="1">
        <f t="array" aca="1" ref="E1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)($AD134:$CQ134, Z134)</f>
        <v>#NAME?</v>
      </c>
      <c r="F134" s="578"/>
      <c r="G134" s="578"/>
      <c r="H134" s="584">
        <v>1</v>
      </c>
      <c r="I134" s="584">
        <v>1</v>
      </c>
      <c r="J134" s="401" cm="1">
        <f t="array" ref="J134">IFBLANK( Z134,"")</f>
        <v>1</v>
      </c>
      <c r="K134" s="578" t="str">
        <f t="shared" si="47"/>
        <v>Yes</v>
      </c>
      <c r="L134" s="37"/>
      <c r="N134" s="158"/>
      <c r="O134" s="101"/>
      <c r="P134" s="52"/>
      <c r="Q134" s="2"/>
      <c r="R134" s="101"/>
      <c r="S134" s="101"/>
      <c r="T134" s="101"/>
      <c r="U134" s="39"/>
      <c r="V134" s="37"/>
      <c r="W134" s="91" t="str">
        <f>W132</f>
        <v>Actual</v>
      </c>
      <c r="X134" s="2523">
        <f>_PL!X134</f>
        <v>1</v>
      </c>
      <c r="Y134" s="509" t="str">
        <f>_PL!Y134</f>
        <v>of which Organic Top Line</v>
      </c>
      <c r="Z134" s="198">
        <f>_PL!Z134</f>
        <v>1</v>
      </c>
      <c r="AA134" s="97"/>
      <c r="AB134" s="33" t="str">
        <f>_PL!AB134</f>
        <v>of which Organic Top Line</v>
      </c>
      <c r="AC134" s="2548" t="e" cm="1" vm="5">
        <f t="array" aca="1" ref="AC134" ca="1">_xlfn.LET(
_xlpm._termname, $AB134,
_xlpm._iconname, "find",
_xlpm._icon, fx_getIcon(_xlpm._iconname),
_xlpm._location, _xlfn.XLOOKUP(LOWER(_xlpm._termname), LOWER(tbl_acctDef[Term]),tbl_acctDef[Term]),
_xlpm._hyperlink, HYPERLINK("#"&amp;CELL("address",_xlpm._location), _xlpm._icon),
IFERROR(_xlpm._hyperlink,"")
)</f>
        <v>#VALUE!</v>
      </c>
      <c r="AD134" s="2441">
        <v>1</v>
      </c>
      <c r="AE134" s="2441">
        <v>1</v>
      </c>
      <c r="AF134" s="2441">
        <v>1</v>
      </c>
      <c r="AG134" s="2441">
        <v>1</v>
      </c>
      <c r="AH134" s="2441">
        <v>1</v>
      </c>
      <c r="AI134" s="2441">
        <v>1</v>
      </c>
      <c r="AJ134" s="2441">
        <v>1</v>
      </c>
      <c r="AK134" s="2441">
        <v>1</v>
      </c>
      <c r="AL134" s="2441">
        <v>1</v>
      </c>
      <c r="AM134" s="2441">
        <v>1</v>
      </c>
      <c r="AN134" s="2441">
        <v>1</v>
      </c>
      <c r="AO134" s="2441">
        <v>1</v>
      </c>
      <c r="AP134" s="2441">
        <v>1</v>
      </c>
      <c r="AQ134" s="2441">
        <v>1</v>
      </c>
      <c r="AR134" s="2441">
        <v>1</v>
      </c>
      <c r="AS134" s="2441">
        <v>1</v>
      </c>
      <c r="AT134" s="2441">
        <v>1</v>
      </c>
      <c r="AU134" s="2441">
        <v>1</v>
      </c>
      <c r="AV134" s="2441">
        <v>1</v>
      </c>
      <c r="AW134" s="2441">
        <v>1</v>
      </c>
      <c r="AX134" s="2441">
        <v>1</v>
      </c>
      <c r="AY134" s="2441">
        <v>1</v>
      </c>
      <c r="AZ134" s="2441">
        <v>1</v>
      </c>
      <c r="BA134" s="2441">
        <v>1</v>
      </c>
      <c r="BB134" s="2441">
        <v>1</v>
      </c>
      <c r="BC134" s="2441">
        <v>1</v>
      </c>
      <c r="BD134" s="2441">
        <v>1</v>
      </c>
      <c r="BE134" s="2441">
        <v>1</v>
      </c>
      <c r="BF134" s="2441">
        <v>1</v>
      </c>
      <c r="BG134" s="2441">
        <v>1</v>
      </c>
      <c r="BH134" s="2441">
        <v>1</v>
      </c>
      <c r="BI134" s="2441">
        <v>1</v>
      </c>
      <c r="BJ134" s="2441">
        <v>1</v>
      </c>
      <c r="BK134" s="2441">
        <v>1</v>
      </c>
      <c r="BL134" s="2441">
        <v>1</v>
      </c>
      <c r="BM134" s="2441">
        <v>1</v>
      </c>
      <c r="BN134" s="2441">
        <v>1</v>
      </c>
      <c r="BO134" s="2442"/>
      <c r="BP134" s="2442"/>
      <c r="BQ134" s="2442"/>
      <c r="BR134" s="2442"/>
      <c r="BS134" s="2442"/>
      <c r="BT134" s="2442"/>
      <c r="BU134" s="2442"/>
      <c r="BV134" s="2442"/>
      <c r="BW134" s="2442"/>
      <c r="BX134" s="2442"/>
      <c r="BY134" s="2442"/>
      <c r="BZ134" s="2442"/>
      <c r="CA134" s="34"/>
      <c r="CC134" s="50"/>
      <c r="CD134" s="1461" t="e" cm="1">
        <f t="array" aca="1" ref="CD134" ca="1">_xlfn.LET( _xlpm.CheckBlank, SUM(PL!$AD134:$BN134) = 0, IF(_xlpm.CheckBlank, "", SUM(_xlfn._xlws.FILTER(PL!$AD134:$BN134,(YEAR(PL!$AD$12:$BN$12)=PL!CD$12)*(array_timeline&lt;=PL!CD$11)))))</f>
        <v>#NAME?</v>
      </c>
      <c r="CE134" s="1461" t="e" cm="1">
        <f t="array" aca="1" ref="CE134" ca="1">_xlfn.LET( _xlpm.CheckBlank, SUM(PL!$AD134:$BN134) = 0, IF(_xlpm.CheckBlank, "", SUM(_xlfn._xlws.FILTER(PL!$AD134:$BN134,(YEAR(PL!$AD$12:$BN$12)=PL!CE$12)*(array_timeline&lt;=PL!CE$11)))))</f>
        <v>#NAME?</v>
      </c>
      <c r="CF134" s="88"/>
      <c r="CG134" s="1461" t="e" cm="1">
        <f t="array" aca="1" ref="CG134" ca="1">_xlfn.LET( _xlpm.CheckBlank, SUM(PL!$AD134:$BN134) = 0, IF(_xlpm.CheckBlank, "", SUM(_xlfn._xlws.FILTER(PL!$AD134:$BN134,(YEAR(PL!$AD$12:$BN$12)=PL!CG$12)*(array_timeline&lt;=PL!CG$11)))))</f>
        <v>#NAME?</v>
      </c>
      <c r="CH134" s="1461" t="e" cm="1">
        <f t="array" aca="1" ref="CH134" ca="1">_xlfn.LET( _xlpm.CheckBlank, SUM(PL!$AD134:$BN134) = 0, IF(_xlpm.CheckBlank, "", SUM(_xlfn._xlws.FILTER(PL!$AD134:$BN134,(YEAR(PL!$AD$12:$BN$12)=PL!CH$12)*(array_timeline&lt;=PL!CH$11)))))</f>
        <v>#NAME?</v>
      </c>
      <c r="CI134" s="88"/>
      <c r="CJ134" s="1461" cm="1">
        <f t="array" ref="CJ134">_xlfn.LET( _xlpm.CheckBlank, SUM(PL!$AD134:$BN134) = 0, IF(_xlpm.CheckBlank, "", SUM(_xlfn.TAKE(_xlfn.DROP(PL!$AD134:$BN134, ,-DATEDIFF(PL!CJ$11, val_asOfDate,"M")),1,-12))))</f>
        <v>12</v>
      </c>
      <c r="CK134" s="1461" cm="1">
        <f t="array" ref="CK134">_xlfn.LET( _xlpm.CheckBlank, SUM(PL!$AD134:$BN134) = 0, IF(_xlpm.CheckBlank, "", SUM(_xlfn.TAKE(_xlfn.DROP(PL!$AD134:$BN134, ,-DATEDIFF(PL!CK$11, val_asOfDate,"M")),1,-12))))</f>
        <v>12</v>
      </c>
      <c r="CL134" s="88"/>
      <c r="CM134" s="2441">
        <v>1</v>
      </c>
      <c r="CN134" s="2441">
        <v>1</v>
      </c>
      <c r="CO134" s="1169"/>
      <c r="CP134" s="2441">
        <v>1</v>
      </c>
      <c r="CQ134" s="2441">
        <v>1</v>
      </c>
      <c r="CR134" s="34"/>
      <c r="CS134" s="2056"/>
      <c r="CT134" s="2085" t="str" cm="1">
        <f t="array" ref="CT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_xldudf_CX_PUSH(Y134,CX_ENTITY,C134,EOMONTH(val_asOfDate,0)),
       ""
     )
   )
)</f>
        <v/>
      </c>
      <c r="CU134" s="2085" t="str" cm="1">
        <f t="array" ref="CU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_xldudf_CX_PUSH(Y134,CX_ENTITY,C134,EOMONTH(val_asOfDate,1)),
       ""
     )
   )
)</f>
        <v/>
      </c>
      <c r="CV134" s="2085" t="str" cm="1">
        <f t="array" ref="CV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_xldudf_CX_PUSH(Y134,CX_ENTITY,C134,EOMONTH(val_asOfDate,2)),
       ""
     )
   )
)</f>
        <v/>
      </c>
      <c r="CW134" s="2085" t="str" cm="1">
        <f t="array" ref="CW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_xldudf_CX_PUSH(Y134,CX_ENTITY,C134,EOMONTH(val_asOfDate,3)),
       ""
     )
   )
)</f>
        <v/>
      </c>
      <c r="CX134" s="2443"/>
      <c r="CY134" s="2444" t="str" cm="1">
        <f t="array" aca="1" ref="CY134" ca="1">IFERROR(IF(CM134*fxVal_normal=_PL!CM134,"",IF(OR($CM134="",$CM134=0, NOT(ISNUMBER($CM134)), ISERROR($CM134), $B134=""), "",
   IF($I134=1,
      IFBLANK(
         _xldudf_CX_PUSH($CM134*fxVal_normal, CX_ENTITY, $B134, $CM$11, $CM$14, $CM$19,),
         ""
      ),
      IF($I134=2,
         IFBLANK(
            _xldudf_CX_PUSH($CM134, CX_ENTITY, $B134, $CM$11, $CM$14, $CM$19,),
            ""
         ),
         IF($I134=3,
            "",
            IFBLANK(
               _xldudf_CX_PUSH($CM134, CX_ENTITY, $B134, $CM$11, $CM$14, $CM$19,),
               ""
            )
         )
      )
   )
)),"")</f>
        <v/>
      </c>
      <c r="CZ134" s="2444" t="str" cm="1">
        <f t="array" aca="1" ref="CZ134" ca="1">IFERROR(IF(CN134*fxVal_normal=_PL!CN134,"",IF(OR($CN134="",$CN134=0, NOT(ISNUMBER($CN134)), ISERROR($CN134), $B134=""), "",
   IF($I134=1,
      IFBLANK(
         _xldudf_CX_PUSH($CN134*fxVal_normal, CX_ENTITY, $B134, $CN$11, $CN$14, $CN$19,),
         ""
      ),
      IF($I134=2,
         IFBLANK(
            _xldudf_CX_PUSH($CN134, CX_ENTITY, $B134, $CN$11, $CN$14, $CN$19,),
            ""
         ),
         IF($I134=3,
            "",
            IFBLANK(
               _xldudf_CX_PUSH($CN134, CX_ENTITY, $B134, $CN$11, $CN$14, $CN$19,),
               ""
            )
         )
      )
   )
)),"")</f>
        <v/>
      </c>
      <c r="DA134" s="2444" t="str" cm="1">
        <f t="array" aca="1" ref="DA134" ca="1">IFERROR(IF(CP134*fxVal_normal=_PL!CP134,"",IF(OR($CP134="",$CP134=0, NOT(ISNUMBER($CP134)), ISERROR($CP134), $B134=""), "",
   IF($I134=1,
      IFBLANK(
         _xldudf_CX_PUSH($CP134*fxVal_normal, CX_ENTITY, $B134, $CP$11, $CP$14, $CP$19,),
         ""
      ),
      IF($I134=2,
         IFBLANK(
            _xldudf_CX_PUSH($CP134, CX_ENTITY, $B134, $CP$11, $CP$14, $CP$19,),
            ""
         ),
         IF($I134=3,
            "",
            IFBLANK(
               _xldudf_CX_PUSH($CP134, CX_ENTITY, $B134, $CP$11, $CP$14, $CP$19,),
               ""
            )
         )
      )
   )
)),"")</f>
        <v/>
      </c>
      <c r="DB134" s="2444" t="str" cm="1">
        <f t="array" aca="1" ref="DB134" ca="1">IFERROR(IF(CQ134*fxVal_normal=_PL!CQ134,"",IF(OR($CQ134="", $CQ134=0, NOT(ISNUMBER($CQ134)), ISERROR($CQ134), $B134=""), "",
   IF($I134=1,
      IFBLANK(
         _xldudf_CX_PUSH($CQ134*fxVal_normal, CX_ENTITY, $B134, $CQ$11, $CQ$14, $CQ$19,),
         ""
      ),
      IF($I134=2,
         IFBLANK(
            _xldudf_CX_PUSH($CQ134, CX_ENTITY, $B134, $CQ$11, $CQ$14, $CQ$19,),
            ""
         ),
         IF($I134=3,
            "",
            IFBLANK(
               _xldudf_CX_PUSH($CQ134, CX_ENTITY, $B134, $CQ$11, $CQ$14, $CQ$19,),
               ""
            )
         )
      )
   ))
),"")</f>
        <v/>
      </c>
      <c r="DC134" s="2443"/>
      <c r="DD134" s="2445" t="str" cm="1">
        <f t="array" aca="1" ref="DD134" ca="1">IFERROR(IF(AD134*fxVal_normal=_PL!AD134,"",IF(OR(AD134="", NOT(ISNUMBER(AD134)), ISERROR(AD134), $B134=""), "",
   IF($I134=1,
      IFBLANK(
         _xldudf_CX_PUSH(AD134*fxVal_normal, CX_ENTITY, $B134, AD$11, AD$14,AD$131,),
         ""
      ),
      IF($I134=2,
         IFBLANK(
            _xldudf_CX_PUSH(AD134, CX_ENTITY, $B134, AD$11, AD$14, AD$131,),
            ""
         ),
         IF($I134=3,
            "",
            IFBLANK(
               _xldudf_CX_PUSH(AD134, CX_ENTITY, $B134, AD$11, AD$14,AD$131,),
               ""
            )
         )
      )
   )
)),"")</f>
        <v/>
      </c>
      <c r="DE134" s="2445" t="str" cm="1">
        <f t="array" aca="1" ref="DE134" ca="1">IFERROR(IF(AE134*fxVal_normal=_PL!AE134,"",IF(OR(AE134="", NOT(ISNUMBER(AE134)), ISERROR(AE134), $B134=""), "",
   IF($I134=1,
      IFBLANK(
         _xldudf_CX_PUSH(AE134*fxVal_normal, CX_ENTITY, $B134, AE$11, AE$14,AE$131,),
         ""
      ),
      IF($I134=2,
         IFBLANK(
            _xldudf_CX_PUSH(AE134, CX_ENTITY, $B134, AE$11, AE$14, AE$131,),
            ""
         ),
         IF($I134=3,
            "",
            IFBLANK(
               _xldudf_CX_PUSH(AE134, CX_ENTITY, $B134, AE$11, AE$14,AE$131,),
               ""
            )
         )
      )
   )
)),"")</f>
        <v/>
      </c>
      <c r="DF134" s="2445" t="str" cm="1">
        <f t="array" aca="1" ref="DF134" ca="1">IFERROR(IF(AF134*fxVal_normal=_PL!AF134,"",IF(OR(AF134="", NOT(ISNUMBER(AF134)), ISERROR(AF134), $B134=""), "",
   IF($I134=1,
      IFBLANK(
         _xldudf_CX_PUSH(AF134*fxVal_normal, CX_ENTITY, $B134, AF$11, AF$14,AF$131,),
         ""
      ),
      IF($I134=2,
         IFBLANK(
            _xldudf_CX_PUSH(AF134, CX_ENTITY, $B134, AF$11, AF$14, AF$131,),
            ""
         ),
         IF($I134=3,
            "",
            IFBLANK(
               _xldudf_CX_PUSH(AF134, CX_ENTITY, $B134, AF$11, AF$14,AF$131,),
               ""
            )
         )
      )
   )
)),"")</f>
        <v/>
      </c>
      <c r="DG134" s="2445" t="str" cm="1">
        <f t="array" aca="1" ref="DG134" ca="1">IFERROR(IF(AG134*fxVal_normal=_PL!AG134,"",IF(OR(AG134="", NOT(ISNUMBER(AG134)), ISERROR(AG134), $B134=""), "",
   IF($I134=1,
      IFBLANK(
         _xldudf_CX_PUSH(AG134*fxVal_normal, CX_ENTITY, $B134, AG$11, AG$14,AG$131,),
         ""
      ),
      IF($I134=2,
         IFBLANK(
            _xldudf_CX_PUSH(AG134, CX_ENTITY, $B134, AG$11, AG$14, AG$131,),
            ""
         ),
         IF($I134=3,
            "",
            IFBLANK(
               _xldudf_CX_PUSH(AG134, CX_ENTITY, $B134, AG$11, AG$14,AG$131,),
               ""
            )
         )
      )
   )
)),"")</f>
        <v/>
      </c>
      <c r="DH134" s="2445" t="str" cm="1">
        <f t="array" aca="1" ref="DH134" ca="1">IFERROR(IF(AH134*fxVal_normal=_PL!AH134,"",IF(OR(AH134="", NOT(ISNUMBER(AH134)), ISERROR(AH134), $B134=""), "",
   IF($I134=1,
      IFBLANK(
         _xldudf_CX_PUSH(AH134*fxVal_normal, CX_ENTITY, $B134, AH$11, AH$14,AH$131,),
         ""
      ),
      IF($I134=2,
         IFBLANK(
            _xldudf_CX_PUSH(AH134, CX_ENTITY, $B134, AH$11, AH$14, AH$131,),
            ""
         ),
         IF($I134=3,
            "",
            IFBLANK(
               _xldudf_CX_PUSH(AH134, CX_ENTITY, $B134, AH$11, AH$14,AH$131,),
               ""
            )
         )
      )
   )
)),"")</f>
        <v/>
      </c>
      <c r="DI134" s="2445" t="str" cm="1">
        <f t="array" aca="1" ref="DI134" ca="1">IFERROR(IF(AI134*fxVal_normal=_PL!AI134,"",IF(OR(AI134="", NOT(ISNUMBER(AI134)), ISERROR(AI134), $B134=""), "",
   IF($I134=1,
      IFBLANK(
         _xldudf_CX_PUSH(AI134*fxVal_normal, CX_ENTITY, $B134, AI$11, AI$14,AI$131,),
         ""
      ),
      IF($I134=2,
         IFBLANK(
            _xldudf_CX_PUSH(AI134, CX_ENTITY, $B134, AI$11, AI$14, AI$131,),
            ""
         ),
         IF($I134=3,
            "",
            IFBLANK(
               _xldudf_CX_PUSH(AI134, CX_ENTITY, $B134, AI$11, AI$14,AI$131,),
               ""
            )
         )
      )
   )
)),"")</f>
        <v/>
      </c>
      <c r="DJ134" s="2445" t="str" cm="1">
        <f t="array" aca="1" ref="DJ134" ca="1">IFERROR(IF(AJ134*fxVal_normal=_PL!AJ134,"",IF(OR(AJ134="", NOT(ISNUMBER(AJ134)), ISERROR(AJ134), $B134=""), "",
   IF($I134=1,
      IFBLANK(
         _xldudf_CX_PUSH(AJ134*fxVal_normal, CX_ENTITY, $B134, AJ$11, AJ$14,AJ$131,),
         ""
      ),
      IF($I134=2,
         IFBLANK(
            _xldudf_CX_PUSH(AJ134, CX_ENTITY, $B134, AJ$11, AJ$14, AJ$131,),
            ""
         ),
         IF($I134=3,
            "",
            IFBLANK(
               _xldudf_CX_PUSH(AJ134, CX_ENTITY, $B134, AJ$11, AJ$14,AJ$131,),
               ""
            )
         )
      )
   )
)),"")</f>
        <v/>
      </c>
      <c r="DK134" s="2445" t="str" cm="1">
        <f t="array" aca="1" ref="DK134" ca="1">IFERROR(IF(AK134*fxVal_normal=_PL!AK134,"",IF(OR(AK134="", NOT(ISNUMBER(AK134)), ISERROR(AK134), $B134=""), "",
   IF($I134=1,
      IFBLANK(
         _xldudf_CX_PUSH(AK134*fxVal_normal, CX_ENTITY, $B134, AK$11, AK$14,AK$131,),
         ""
      ),
      IF($I134=2,
         IFBLANK(
            _xldudf_CX_PUSH(AK134, CX_ENTITY, $B134, AK$11, AK$14, AK$131,),
            ""
         ),
         IF($I134=3,
            "",
            IFBLANK(
               _xldudf_CX_PUSH(AK134, CX_ENTITY, $B134, AK$11, AK$14,AK$131,),
               ""
            )
         )
      )
   )
)),"")</f>
        <v/>
      </c>
      <c r="DL134" s="2445" t="str" cm="1">
        <f t="array" aca="1" ref="DL134" ca="1">IFERROR(IF(AL134*fxVal_normal=_PL!AL134,"",IF(OR(AL134="", NOT(ISNUMBER(AL134)), ISERROR(AL134), $B134=""), "",
   IF($I134=1,
      IFBLANK(
         _xldudf_CX_PUSH(AL134*fxVal_normal, CX_ENTITY, $B134, AL$11, AL$14,AL$131,),
         ""
      ),
      IF($I134=2,
         IFBLANK(
            _xldudf_CX_PUSH(AL134, CX_ENTITY, $B134, AL$11, AL$14, AL$131,),
            ""
         ),
         IF($I134=3,
            "",
            IFBLANK(
               _xldudf_CX_PUSH(AL134, CX_ENTITY, $B134, AL$11, AL$14,AL$131,),
               ""
            )
         )
      )
   )
)),"")</f>
        <v/>
      </c>
      <c r="DM134" s="2445" t="str" cm="1">
        <f t="array" aca="1" ref="DM134" ca="1">IFERROR(IF(AM134*fxVal_normal=_PL!AM134,"",IF(OR(AM134="", NOT(ISNUMBER(AM134)), ISERROR(AM134), $B134=""), "",
   IF($I134=1,
      IFBLANK(
         _xldudf_CX_PUSH(AM134*fxVal_normal, CX_ENTITY, $B134, AM$11, AM$14,AM$131,),
         ""
      ),
      IF($I134=2,
         IFBLANK(
            _xldudf_CX_PUSH(AM134, CX_ENTITY, $B134, AM$11, AM$14, AM$131,),
            ""
         ),
         IF($I134=3,
            "",
            IFBLANK(
               _xldudf_CX_PUSH(AM134, CX_ENTITY, $B134, AM$11, AM$14,AM$131,),
               ""
            )
         )
      )
   )
)),"")</f>
        <v/>
      </c>
      <c r="DN134" s="2445" t="str" cm="1">
        <f t="array" aca="1" ref="DN134" ca="1">IFERROR(IF(AN134*fxVal_normal=_PL!AN134,"",IF(OR(AN134="", NOT(ISNUMBER(AN134)), ISERROR(AN134), $B134=""), "",
   IF($I134=1,
      IFBLANK(
         _xldudf_CX_PUSH(AN134*fxVal_normal, CX_ENTITY, $B134, AN$11, AN$14,AN$131,),
         ""
      ),
      IF($I134=2,
         IFBLANK(
            _xldudf_CX_PUSH(AN134, CX_ENTITY, $B134, AN$11, AN$14, AN$131,),
            ""
         ),
         IF($I134=3,
            "",
            IFBLANK(
               _xldudf_CX_PUSH(AN134, CX_ENTITY, $B134, AN$11, AN$14,AN$131,),
               ""
            )
         )
      )
   )
)),"")</f>
        <v/>
      </c>
      <c r="DO134" s="2445" t="str" cm="1">
        <f t="array" aca="1" ref="DO134" ca="1">IFERROR(IF(AO134*fxVal_normal=_PL!AO134,"",IF(OR(AO134="", NOT(ISNUMBER(AO134)), ISERROR(AO134), $B134=""), "",
   IF($I134=1,
      IFBLANK(
         _xldudf_CX_PUSH(AO134*fxVal_normal, CX_ENTITY, $B134, AO$11, AO$14,AO$131,),
         ""
      ),
      IF($I134=2,
         IFBLANK(
            _xldudf_CX_PUSH(AO134, CX_ENTITY, $B134, AO$11, AO$14, AO$131,),
            ""
         ),
         IF($I134=3,
            "",
            IFBLANK(
               _xldudf_CX_PUSH(AO134, CX_ENTITY, $B134, AO$11, AO$14,AO$131,),
               ""
            )
         )
      )
   )
)),"")</f>
        <v/>
      </c>
      <c r="DP134" s="2445" t="str" cm="1">
        <f t="array" aca="1" ref="DP134" ca="1">IFERROR(IF(AP134*fxVal_normal=_PL!AP134,"",IF(OR(AP134="", NOT(ISNUMBER(AP134)), ISERROR(AP134), $B134=""), "",
   IF($I134=1,
      IFBLANK(
         _xldudf_CX_PUSH(AP134*fxVal_normal, CX_ENTITY, $B134, AP$11, AP$14,AP$131,),
         ""
      ),
      IF($I134=2,
         IFBLANK(
            _xldudf_CX_PUSH(AP134, CX_ENTITY, $B134, AP$11, AP$14, AP$131,),
            ""
         ),
         IF($I134=3,
            "",
            IFBLANK(
               _xldudf_CX_PUSH(AP134, CX_ENTITY, $B134, AP$11, AP$14,AP$131,),
               ""
            )
         )
      )
   )
)),"")</f>
        <v/>
      </c>
      <c r="DQ134" s="2445" t="str" cm="1">
        <f t="array" aca="1" ref="DQ134" ca="1">IFERROR(IF(AQ134*fxVal_normal=_PL!AQ134,"",IF(OR(AQ134="", NOT(ISNUMBER(AQ134)), ISERROR(AQ134), $B134=""), "",
   IF($I134=1,
      IFBLANK(
         _xldudf_CX_PUSH(AQ134*fxVal_normal, CX_ENTITY, $B134, AQ$11, AQ$14,AQ$131,),
         ""
      ),
      IF($I134=2,
         IFBLANK(
            _xldudf_CX_PUSH(AQ134, CX_ENTITY, $B134, AQ$11, AQ$14, AQ$131,),
            ""
         ),
         IF($I134=3,
            "",
            IFBLANK(
               _xldudf_CX_PUSH(AQ134, CX_ENTITY, $B134, AQ$11, AQ$14,AQ$131,),
               ""
            )
         )
      )
   )
)),"")</f>
        <v/>
      </c>
      <c r="DR134" s="2445" t="str" cm="1">
        <f t="array" aca="1" ref="DR134" ca="1">IFERROR(IF(AR134*fxVal_normal=_PL!AR134,"",IF(OR(AR134="", NOT(ISNUMBER(AR134)), ISERROR(AR134), $B134=""), "",
   IF($I134=1,
      IFBLANK(
         _xldudf_CX_PUSH(AR134*fxVal_normal, CX_ENTITY, $B134, AR$11, AR$14,AR$131,),
         ""
      ),
      IF($I134=2,
         IFBLANK(
            _xldudf_CX_PUSH(AR134, CX_ENTITY, $B134, AR$11, AR$14, AR$131,),
            ""
         ),
         IF($I134=3,
            "",
            IFBLANK(
               _xldudf_CX_PUSH(AR134, CX_ENTITY, $B134, AR$11, AR$14,AR$131,),
               ""
            )
         )
      )
   )
)),"")</f>
        <v/>
      </c>
      <c r="DS134" s="2445" t="str" cm="1">
        <f t="array" aca="1" ref="DS134" ca="1">IFERROR(IF(AS134*fxVal_normal=_PL!AS134,"",IF(OR(AS134="", NOT(ISNUMBER(AS134)), ISERROR(AS134), $B134=""), "",
   IF($I134=1,
      IFBLANK(
         _xldudf_CX_PUSH(AS134*fxVal_normal, CX_ENTITY, $B134, AS$11, AS$14,AS$131,),
         ""
      ),
      IF($I134=2,
         IFBLANK(
            _xldudf_CX_PUSH(AS134, CX_ENTITY, $B134, AS$11, AS$14, AS$131,),
            ""
         ),
         IF($I134=3,
            "",
            IFBLANK(
               _xldudf_CX_PUSH(AS134, CX_ENTITY, $B134, AS$11, AS$14,AS$131,),
               ""
            )
         )
      )
   )
)),"")</f>
        <v/>
      </c>
      <c r="DT134" s="2445" t="str" cm="1">
        <f t="array" aca="1" ref="DT134" ca="1">IFERROR(IF(AT134*fxVal_normal=_PL!AT134,"",IF(OR(AT134="", NOT(ISNUMBER(AT134)), ISERROR(AT134), $B134=""), "",
   IF($I134=1,
      IFBLANK(
         _xldudf_CX_PUSH(AT134*fxVal_normal, CX_ENTITY, $B134, AT$11, AT$14,AT$131,),
         ""
      ),
      IF($I134=2,
         IFBLANK(
            _xldudf_CX_PUSH(AT134, CX_ENTITY, $B134, AT$11, AT$14, AT$131,),
            ""
         ),
         IF($I134=3,
            "",
            IFBLANK(
               _xldudf_CX_PUSH(AT134, CX_ENTITY, $B134, AT$11, AT$14,AT$131,),
               ""
            )
         )
      )
   )
)),"")</f>
        <v/>
      </c>
      <c r="DU134" s="2445" t="str" cm="1">
        <f t="array" aca="1" ref="DU134" ca="1">IFERROR(IF(AU134*fxVal_normal=_PL!AU134,"",IF(OR(AU134="", NOT(ISNUMBER(AU134)), ISERROR(AU134), $B134=""), "",
   IF($I134=1,
      IFBLANK(
         _xldudf_CX_PUSH(AU134*fxVal_normal, CX_ENTITY, $B134, AU$11, AU$14,AU$131,),
         ""
      ),
      IF($I134=2,
         IFBLANK(
            _xldudf_CX_PUSH(AU134, CX_ENTITY, $B134, AU$11, AU$14, AU$131,),
            ""
         ),
         IF($I134=3,
            "",
            IFBLANK(
               _xldudf_CX_PUSH(AU134, CX_ENTITY, $B134, AU$11, AU$14,AU$131,),
               ""
            )
         )
      )
   )
)),"")</f>
        <v/>
      </c>
      <c r="DV134" s="2445" t="str" cm="1">
        <f t="array" aca="1" ref="DV134" ca="1">IFERROR(IF(AV134*fxVal_normal=_PL!AV134,"",IF(OR(AV134="", NOT(ISNUMBER(AV134)), ISERROR(AV134), $B134=""), "",
   IF($I134=1,
      IFBLANK(
         _xldudf_CX_PUSH(AV134*fxVal_normal, CX_ENTITY, $B134, AV$11, AV$14,AV$131,),
         ""
      ),
      IF($I134=2,
         IFBLANK(
            _xldudf_CX_PUSH(AV134, CX_ENTITY, $B134, AV$11, AV$14, AV$131,),
            ""
         ),
         IF($I134=3,
            "",
            IFBLANK(
               _xldudf_CX_PUSH(AV134, CX_ENTITY, $B134, AV$11, AV$14,AV$131,),
               ""
            )
         )
      )
   )
)),"")</f>
        <v/>
      </c>
      <c r="DW134" s="2445" t="str" cm="1">
        <f t="array" aca="1" ref="DW134" ca="1">IFERROR(IF(AW134*fxVal_normal=_PL!AW134,"",IF(OR(AW134="", NOT(ISNUMBER(AW134)), ISERROR(AW134), $B134=""), "",
   IF($I134=1,
      IFBLANK(
         _xldudf_CX_PUSH(AW134*fxVal_normal, CX_ENTITY, $B134, AW$11, AW$14,AW$131,),
         ""
      ),
      IF($I134=2,
         IFBLANK(
            _xldudf_CX_PUSH(AW134, CX_ENTITY, $B134, AW$11, AW$14, AW$131,),
            ""
         ),
         IF($I134=3,
            "",
            IFBLANK(
               _xldudf_CX_PUSH(AW134, CX_ENTITY, $B134, AW$11, AW$14,AW$131,),
               ""
            )
         )
      )
   )
)),"")</f>
        <v/>
      </c>
      <c r="DX134" s="2445" t="str" cm="1">
        <f t="array" aca="1" ref="DX134" ca="1">IFERROR(IF(AX134*fxVal_normal=_PL!AX134,"",IF(OR(AX134="", NOT(ISNUMBER(AX134)), ISERROR(AX134), $B134=""), "",
   IF($I134=1,
      IFBLANK(
         _xldudf_CX_PUSH(AX134*fxVal_normal, CX_ENTITY, $B134, AX$11, AX$14,AX$131,),
         ""
      ),
      IF($I134=2,
         IFBLANK(
            _xldudf_CX_PUSH(AX134, CX_ENTITY, $B134, AX$11, AX$14, AX$131,),
            ""
         ),
         IF($I134=3,
            "",
            IFBLANK(
               _xldudf_CX_PUSH(AX134, CX_ENTITY, $B134, AX$11, AX$14,AX$131,),
               ""
            )
         )
      )
   )
)),"")</f>
        <v/>
      </c>
      <c r="DY134" s="2445" t="str" cm="1">
        <f t="array" aca="1" ref="DY134" ca="1">IFERROR(IF(AY134*fxVal_normal=_PL!AY134,"",IF(OR(AY134="", NOT(ISNUMBER(AY134)), ISERROR(AY134), $B134=""), "",
   IF($I134=1,
      IFBLANK(
         _xldudf_CX_PUSH(AY134*fxVal_normal, CX_ENTITY, $B134, AY$11, AY$14,AY$131,),
         ""
      ),
      IF($I134=2,
         IFBLANK(
            _xldudf_CX_PUSH(AY134, CX_ENTITY, $B134, AY$11, AY$14, AY$131,),
            ""
         ),
         IF($I134=3,
            "",
            IFBLANK(
               _xldudf_CX_PUSH(AY134, CX_ENTITY, $B134, AY$11, AY$14,AY$131,),
               ""
            )
         )
      )
   )
)),"")</f>
        <v/>
      </c>
      <c r="DZ134" s="2445" t="str" cm="1">
        <f t="array" aca="1" ref="DZ134" ca="1">IFERROR(IF(AZ134*fxVal_normal=_PL!AZ134,"",IF(OR(AZ134="", NOT(ISNUMBER(AZ134)), ISERROR(AZ134), $B134=""), "",
   IF($I134=1,
      IFBLANK(
         _xldudf_CX_PUSH(AZ134*fxVal_normal, CX_ENTITY, $B134, AZ$11, AZ$14,AZ$131,),
         ""
      ),
      IF($I134=2,
         IFBLANK(
            _xldudf_CX_PUSH(AZ134, CX_ENTITY, $B134, AZ$11, AZ$14, AZ$131,),
            ""
         ),
         IF($I134=3,
            "",
            IFBLANK(
               _xldudf_CX_PUSH(AZ134, CX_ENTITY, $B134, AZ$11, AZ$14,AZ$131,),
               ""
            )
         )
      )
   )
)),"")</f>
        <v/>
      </c>
      <c r="EA134" s="2445" t="str" cm="1">
        <f t="array" aca="1" ref="EA134" ca="1">IFERROR(IF(BA134*fxVal_normal=_PL!BA134,"",IF(OR(BA134="", NOT(ISNUMBER(BA134)), ISERROR(BA134), $B134=""), "",
   IF($I134=1,
      IFBLANK(
         _xldudf_CX_PUSH(BA134*fxVal_normal, CX_ENTITY, $B134, BA$11, BA$14,BA$131,),
         ""
      ),
      IF($I134=2,
         IFBLANK(
            _xldudf_CX_PUSH(BA134, CX_ENTITY, $B134, BA$11, BA$14, BA$131,),
            ""
         ),
         IF($I134=3,
            "",
            IFBLANK(
               _xldudf_CX_PUSH(BA134, CX_ENTITY, $B134, BA$11, BA$14,BA$131,),
               ""
            )
         )
      )
   )
)),"")</f>
        <v/>
      </c>
      <c r="EB134" s="2445" t="str" cm="1">
        <f t="array" aca="1" ref="EB134" ca="1">IFERROR(IF(BB134*fxVal_normal=_PL!BB134,"",IF(OR(BB134="", NOT(ISNUMBER(BB134)), ISERROR(BB134), $B134=""), "",
   IF($I134=1,
      IFBLANK(
         _xldudf_CX_PUSH(BB134*fxVal_normal, CX_ENTITY, $B134, BB$11, BB$14,BB$131,),
         ""
      ),
      IF($I134=2,
         IFBLANK(
            _xldudf_CX_PUSH(BB134, CX_ENTITY, $B134, BB$11, BB$14, BB$131,),
            ""
         ),
         IF($I134=3,
            "",
            IFBLANK(
               _xldudf_CX_PUSH(BB134, CX_ENTITY, $B134, BB$11, BB$14,BB$131,),
               ""
            )
         )
      )
   )
)),"")</f>
        <v/>
      </c>
      <c r="EC134" s="2445" t="str" cm="1">
        <f t="array" aca="1" ref="EC134" ca="1">IFERROR(IF(BC134*fxVal_normal=_PL!BC134,"",IF(OR(BC134="", NOT(ISNUMBER(BC134)), ISERROR(BC134), $B134=""), "",
   IF($I134=1,
      IFBLANK(
         _xldudf_CX_PUSH(BC134*fxVal_normal, CX_ENTITY, $B134, BC$11, BC$14,BC$131,),
         ""
      ),
      IF($I134=2,
         IFBLANK(
            _xldudf_CX_PUSH(BC134, CX_ENTITY, $B134, BC$11, BC$14, BC$131,),
            ""
         ),
         IF($I134=3,
            "",
            IFBLANK(
               _xldudf_CX_PUSH(BC134, CX_ENTITY, $B134, BC$11, BC$14,BC$131,),
               ""
            )
         )
      )
   )
)),"")</f>
        <v/>
      </c>
      <c r="ED134" s="2445" t="str" cm="1">
        <f t="array" aca="1" ref="ED134" ca="1">IFERROR(IF(BD134*fxVal_normal=_PL!BD134,"",IF(OR(BD134="", NOT(ISNUMBER(BD134)), ISERROR(BD134), $B134=""), "",
   IF($I134=1,
      IFBLANK(
         _xldudf_CX_PUSH(BD134*fxVal_normal, CX_ENTITY, $B134, BD$11, BD$14,BD$131,),
         ""
      ),
      IF($I134=2,
         IFBLANK(
            _xldudf_CX_PUSH(BD134, CX_ENTITY, $B134, BD$11, BD$14, BD$131,),
            ""
         ),
         IF($I134=3,
            "",
            IFBLANK(
               _xldudf_CX_PUSH(BD134, CX_ENTITY, $B134, BD$11, BD$14,BD$131,),
               ""
            )
         )
      )
   )
)),"")</f>
        <v/>
      </c>
      <c r="EE134" s="2445" t="str" cm="1">
        <f t="array" aca="1" ref="EE134" ca="1">IFERROR(IF(BE134*fxVal_normal=_PL!BE134,"",IF(OR(BE134="", NOT(ISNUMBER(BE134)), ISERROR(BE134), $B134=""), "",
   IF($I134=1,
      IFBLANK(
         _xldudf_CX_PUSH(BE134*fxVal_normal, CX_ENTITY, $B134, BE$11, BE$14,BE$131,),
         ""
      ),
      IF($I134=2,
         IFBLANK(
            _xldudf_CX_PUSH(BE134, CX_ENTITY, $B134, BE$11, BE$14, BE$131,),
            ""
         ),
         IF($I134=3,
            "",
            IFBLANK(
               _xldudf_CX_PUSH(BE134, CX_ENTITY, $B134, BE$11, BE$14,BE$131,),
               ""
            )
         )
      )
   )
)),"")</f>
        <v/>
      </c>
      <c r="EF134" s="2445" t="str" cm="1">
        <f t="array" aca="1" ref="EF134" ca="1">IFERROR(IF(BF134*fxVal_normal=_PL!BF134,"",IF(OR(BF134="", NOT(ISNUMBER(BF134)), ISERROR(BF134), $B134=""), "",
   IF($I134=1,
      IFBLANK(
         _xldudf_CX_PUSH(BF134*fxVal_normal, CX_ENTITY, $B134, BF$11, BF$14,BF$131,),
         ""
      ),
      IF($I134=2,
         IFBLANK(
            _xldudf_CX_PUSH(BF134, CX_ENTITY, $B134, BF$11, BF$14, BF$131,),
            ""
         ),
         IF($I134=3,
            "",
            IFBLANK(
               _xldudf_CX_PUSH(BF134, CX_ENTITY, $B134, BF$11, BF$14,BF$131,),
               ""
            )
         )
      )
   )
)),"")</f>
        <v/>
      </c>
      <c r="EG134" s="2445" t="str" cm="1">
        <f t="array" aca="1" ref="EG134" ca="1">IFERROR(IF(BG134*fxVal_normal=_PL!BG134,"",IF(OR(BG134="", NOT(ISNUMBER(BG134)), ISERROR(BG134), $B134=""), "",
   IF($I134=1,
      IFBLANK(
         _xldudf_CX_PUSH(BG134*fxVal_normal, CX_ENTITY, $B134, BG$11, BG$14,BG$131,),
         ""
      ),
      IF($I134=2,
         IFBLANK(
            _xldudf_CX_PUSH(BG134, CX_ENTITY, $B134, BG$11, BG$14, BG$131,),
            ""
         ),
         IF($I134=3,
            "",
            IFBLANK(
               _xldudf_CX_PUSH(BG134, CX_ENTITY, $B134, BG$11, BG$14,BG$131,),
               ""
            )
         )
      )
   )
)),"")</f>
        <v/>
      </c>
      <c r="EH134" s="2445" t="str" cm="1">
        <f t="array" aca="1" ref="EH134" ca="1">IFERROR(IF(BH134*fxVal_normal=_PL!BH134,"",IF(OR(BH134="", NOT(ISNUMBER(BH134)), ISERROR(BH134), $B134=""), "",
   IF($I134=1,
      IFBLANK(
         _xldudf_CX_PUSH(BH134*fxVal_normal, CX_ENTITY, $B134, BH$11, BH$14,BH$131,),
         ""
      ),
      IF($I134=2,
         IFBLANK(
            _xldudf_CX_PUSH(BH134, CX_ENTITY, $B134, BH$11, BH$14, BH$131,),
            ""
         ),
         IF($I134=3,
            "",
            IFBLANK(
               _xldudf_CX_PUSH(BH134, CX_ENTITY, $B134, BH$11, BH$14,BH$131,),
               ""
            )
         )
      )
   )
)),"")</f>
        <v/>
      </c>
      <c r="EI134" s="2445" t="str" cm="1">
        <f t="array" aca="1" ref="EI134" ca="1">IFERROR(IF(BI134*fxVal_normal=_PL!BI134,"",IF(OR(BI134="", NOT(ISNUMBER(BI134)), ISERROR(BI134), $B134=""), "",
   IF($I134=1,
      IFBLANK(
         _xldudf_CX_PUSH(BI134*fxVal_normal, CX_ENTITY, $B134, BI$11, BI$14,BI$131,),
         ""
      ),
      IF($I134=2,
         IFBLANK(
            _xldudf_CX_PUSH(BI134, CX_ENTITY, $B134, BI$11, BI$14, BI$131,),
            ""
         ),
         IF($I134=3,
            "",
            IFBLANK(
               _xldudf_CX_PUSH(BI134, CX_ENTITY, $B134, BI$11, BI$14,BI$131,),
               ""
            )
         )
      )
   )
)),"")</f>
        <v/>
      </c>
      <c r="EJ134" s="2445" t="str" cm="1">
        <f t="array" aca="1" ref="EJ134" ca="1">IFERROR(IF(BJ134*fxVal_normal=_PL!BJ134,"",IF(OR(BJ134="", NOT(ISNUMBER(BJ134)), ISERROR(BJ134), $B134=""), "",
   IF($I134=1,
      IFBLANK(
         _xldudf_CX_PUSH(BJ134*fxVal_normal, CX_ENTITY, $B134, BJ$11, BJ$14,BJ$131,),
         ""
      ),
      IF($I134=2,
         IFBLANK(
            _xldudf_CX_PUSH(BJ134, CX_ENTITY, $B134, BJ$11, BJ$14, BJ$131,),
            ""
         ),
         IF($I134=3,
            "",
            IFBLANK(
               _xldudf_CX_PUSH(BJ134, CX_ENTITY, $B134, BJ$11, BJ$14,BJ$131,),
               ""
            )
         )
      )
   )
)),"")</f>
        <v/>
      </c>
      <c r="EK134" s="2445" t="str" cm="1">
        <f t="array" aca="1" ref="EK134" ca="1">IFERROR(IF(BK134*fxVal_normal=_PL!BK134,"",IF(OR(BK134="", NOT(ISNUMBER(BK134)), ISERROR(BK134), $B134=""), "",
   IF($I134=1,
      IFBLANK(
         _xldudf_CX_PUSH(BK134*fxVal_normal, CX_ENTITY, $B134, BK$11, BK$14,BK$131,),
         ""
      ),
      IF($I134=2,
         IFBLANK(
            _xldudf_CX_PUSH(BK134, CX_ENTITY, $B134, BK$11, BK$14, BK$131,),
            ""
         ),
         IF($I134=3,
            "",
            IFBLANK(
               _xldudf_CX_PUSH(BK134, CX_ENTITY, $B134, BK$11, BK$14,BK$131,),
               ""
            )
         )
      )
   )
)),"")</f>
        <v/>
      </c>
      <c r="EL134" s="2445" t="str" cm="1">
        <f t="array" aca="1" ref="EL134" ca="1">IFERROR(IF(BL134*fxVal_normal=_PL!BL134,"",IF(OR(BL134="", NOT(ISNUMBER(BL134)), ISERROR(BL134), $B134=""), "",
   IF($I134=1,
      IFBLANK(
         _xldudf_CX_PUSH(BL134*fxVal_normal, CX_ENTITY, $B134, BL$11, BL$14,BL$131,),
         ""
      ),
      IF($I134=2,
         IFBLANK(
            _xldudf_CX_PUSH(BL134, CX_ENTITY, $B134, BL$11, BL$14, BL$131,),
            ""
         ),
         IF($I134=3,
            "",
            IFBLANK(
               _xldudf_CX_PUSH(BL134, CX_ENTITY, $B134, BL$11, BL$14,BL$131,),
               ""
            )
         )
      )
   )
)),"")</f>
        <v/>
      </c>
      <c r="EM134" s="2445" t="str" cm="1">
        <f t="array" aca="1" ref="EM134" ca="1">IFERROR(IF(BM134*fxVal_normal=_PL!BM134,"",IF(OR(BM134="", NOT(ISNUMBER(BM134)), ISERROR(BM134), $B134=""), "",
   IF($I134=1,
      IFBLANK(
         _xldudf_CX_PUSH(BM134*fxVal_normal, CX_ENTITY, $B134, BM$11, BM$14,BM$131,),
         ""
      ),
      IF($I134=2,
         IFBLANK(
            _xldudf_CX_PUSH(BM134, CX_ENTITY, $B134, BM$11, BM$14, BM$131,),
            ""
         ),
         IF($I134=3,
            "",
            IFBLANK(
               _xldudf_CX_PUSH(BM134, CX_ENTITY, $B134, BM$11, BM$14,BM$131,),
               ""
            )
         )
      )
   )
)),"")</f>
        <v/>
      </c>
      <c r="EN134" s="2445" t="str" cm="1">
        <f t="array" aca="1" ref="EN134" ca="1">IFERROR(IF(BN134*fxVal_normal=_PL!BN134,"",IF(OR(BN134="", NOT(ISNUMBER(BN134)), ISERROR(BN134), $B134=""), "",
   IF($I134=1,
      IFBLANK(
         _xldudf_CX_PUSH(BN134*fxVal_normal, CX_ENTITY, $B134, BN$11, BN$14,BN$131,),
         ""
      ),
      IF($I134=2,
         IFBLANK(
            _xldudf_CX_PUSH(BN134, CX_ENTITY, $B134, BN$11, BN$14, BN$131,),
            ""
         ),
         IF($I134=3,
            "",
            IFBLANK(
               _xldudf_CX_PUSH(BN134, CX_ENTITY, $B134, BN$11, BN$14,BN$131,),
               ""
            )
         )
      )
   )
)),"")</f>
        <v/>
      </c>
    </row>
    <row r="135" spans="1:157" ht="21" customHeight="1">
      <c r="A135" s="1625"/>
      <c r="B135" s="2501" t="str">
        <f>_xlfn.LET(
_xlpm.IsNotAttrDynamic, D135="",
_xlpm.Attr,_PL!F135,
_xlpm.NotInUse,Y135=D135,
_xlpm.RESULT, IF(_xlpm.IsNotAttrDynamic, _xlpm.Attr, IF( _xlpm.NotInUse, "", Y135)
),IF(_xlpm.RESULT ="", "", _xlpm.RESULT))</f>
        <v>o/w Organic Volume Growth</v>
      </c>
      <c r="C135" s="2501" t="str" cm="1">
        <f t="array" ref="C135">IFBLANK(_PL!C135,"")</f>
        <v/>
      </c>
      <c r="D135" s="1548"/>
      <c r="E135" s="2440" t="e" cm="1">
        <f t="array" aca="1" ref="E1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)($AD135:$CQ135, Z135)</f>
        <v>#NAME?</v>
      </c>
      <c r="F135" s="578"/>
      <c r="G135" s="578"/>
      <c r="H135" s="584">
        <v>1</v>
      </c>
      <c r="I135" s="584">
        <v>2</v>
      </c>
      <c r="J135" s="401" cm="1">
        <f t="array" ref="J135">IFBLANK( Z135,"")</f>
        <v>1</v>
      </c>
      <c r="K135" s="578" t="str">
        <f t="shared" si="47"/>
        <v>Yes</v>
      </c>
      <c r="L135" s="37"/>
      <c r="N135" s="158"/>
      <c r="O135" s="101"/>
      <c r="P135" s="52"/>
      <c r="Q135" s="2"/>
      <c r="R135" s="101"/>
      <c r="S135" s="101"/>
      <c r="T135" s="101"/>
      <c r="U135" s="39"/>
      <c r="V135" s="37"/>
      <c r="W135" s="91" t="str">
        <f>W132</f>
        <v>Actual</v>
      </c>
      <c r="X135" s="1959"/>
      <c r="Y135" s="509" t="str">
        <f>_PL!Y135</f>
        <v>of which Organic Top Line  Volume Growth</v>
      </c>
      <c r="Z135" s="198">
        <f>_PL!Z135</f>
        <v>1</v>
      </c>
      <c r="AA135" s="97"/>
      <c r="AB135" s="33" t="str">
        <f>_PL!AB135</f>
        <v>of which Organic Top Line  Volume Growth</v>
      </c>
      <c r="AC135" s="2548" t="e" cm="1" vm="5">
        <f t="array" aca="1" ref="AC135" ca="1">_xlfn.LET(
_xlpm._termname, $AB135,
_xlpm._iconname, "find",
_xlpm._icon, fx_getIcon(_xlpm._iconname),
_xlpm._location, _xlfn.XLOOKUP(LOWER(_xlpm._termname), LOWER(tbl_acctDef[Term]),tbl_acctDef[Term]),
_xlpm._hyperlink, HYPERLINK("#"&amp;CELL("address",_xlpm._location), _xlpm._icon),
IFERROR(_xlpm._hyperlink,"")
)</f>
        <v>#VALUE!</v>
      </c>
      <c r="AD135" s="2441">
        <v>1</v>
      </c>
      <c r="AE135" s="2441">
        <v>1</v>
      </c>
      <c r="AF135" s="2441">
        <v>1</v>
      </c>
      <c r="AG135" s="2441">
        <v>1</v>
      </c>
      <c r="AH135" s="2441">
        <v>1</v>
      </c>
      <c r="AI135" s="2441">
        <v>1</v>
      </c>
      <c r="AJ135" s="2441">
        <v>1</v>
      </c>
      <c r="AK135" s="2441">
        <v>1</v>
      </c>
      <c r="AL135" s="2441">
        <v>1</v>
      </c>
      <c r="AM135" s="2441">
        <v>1</v>
      </c>
      <c r="AN135" s="2441">
        <v>1</v>
      </c>
      <c r="AO135" s="2441">
        <v>1</v>
      </c>
      <c r="AP135" s="2441">
        <v>1</v>
      </c>
      <c r="AQ135" s="2441">
        <v>1</v>
      </c>
      <c r="AR135" s="2441">
        <v>1</v>
      </c>
      <c r="AS135" s="2441">
        <v>1</v>
      </c>
      <c r="AT135" s="2441">
        <v>1</v>
      </c>
      <c r="AU135" s="2441">
        <v>1</v>
      </c>
      <c r="AV135" s="2441">
        <v>1</v>
      </c>
      <c r="AW135" s="2441">
        <v>1</v>
      </c>
      <c r="AX135" s="2441">
        <v>1</v>
      </c>
      <c r="AY135" s="2441">
        <v>1</v>
      </c>
      <c r="AZ135" s="2441">
        <v>1</v>
      </c>
      <c r="BA135" s="2441">
        <v>1</v>
      </c>
      <c r="BB135" s="2441">
        <v>1</v>
      </c>
      <c r="BC135" s="2441">
        <v>1</v>
      </c>
      <c r="BD135" s="2441">
        <v>1</v>
      </c>
      <c r="BE135" s="2441">
        <v>1</v>
      </c>
      <c r="BF135" s="2441">
        <v>1</v>
      </c>
      <c r="BG135" s="2441">
        <v>1</v>
      </c>
      <c r="BH135" s="2441">
        <v>1</v>
      </c>
      <c r="BI135" s="2441">
        <v>1</v>
      </c>
      <c r="BJ135" s="2441">
        <v>1</v>
      </c>
      <c r="BK135" s="2441">
        <v>1</v>
      </c>
      <c r="BL135" s="2441">
        <v>1</v>
      </c>
      <c r="BM135" s="2441">
        <v>1</v>
      </c>
      <c r="BN135" s="2441">
        <v>1</v>
      </c>
      <c r="BO135" s="2442"/>
      <c r="BP135" s="2442"/>
      <c r="BQ135" s="2442"/>
      <c r="BR135" s="2442"/>
      <c r="BS135" s="2442"/>
      <c r="BT135" s="2442"/>
      <c r="BU135" s="2442"/>
      <c r="BV135" s="2442"/>
      <c r="BW135" s="2442"/>
      <c r="BX135" s="2442"/>
      <c r="BY135" s="2442"/>
      <c r="BZ135" s="2442"/>
      <c r="CA135" s="34"/>
      <c r="CC135" s="50"/>
      <c r="CD135" s="1461" t="e" cm="1">
        <f t="array" aca="1" ref="CD135" ca="1">_xlfn.LET( _xlpm.CheckBlank, SUM(PL!$AD135:$BN135) = 0, IF(_xlpm.CheckBlank, "", SUM(_xlfn._xlws.FILTER(PL!$AD135:$BN135,(YEAR(PL!$AD$12:$BN$12)=PL!CD$12)*(array_timeline&lt;=PL!CD$11)))))</f>
        <v>#NAME?</v>
      </c>
      <c r="CE135" s="1461" t="e" cm="1">
        <f t="array" aca="1" ref="CE135" ca="1">_xlfn.LET( _xlpm.CheckBlank, SUM(PL!$AD135:$BN135) = 0, IF(_xlpm.CheckBlank, "", SUM(_xlfn._xlws.FILTER(PL!$AD135:$BN135,(YEAR(PL!$AD$12:$BN$12)=PL!CE$12)*(array_timeline&lt;=PL!CE$11)))))</f>
        <v>#NAME?</v>
      </c>
      <c r="CF135" s="1169"/>
      <c r="CG135" s="1461" t="e" cm="1">
        <f t="array" aca="1" ref="CG135" ca="1">_xlfn.LET( _xlpm.CheckBlank, SUM(PL!$AD135:$BN135) = 0, IF(_xlpm.CheckBlank, "", SUM(_xlfn._xlws.FILTER(PL!$AD135:$BN135,(YEAR(PL!$AD$12:$BN$12)=PL!CG$12)*(array_timeline&lt;=PL!CG$11)))))</f>
        <v>#NAME?</v>
      </c>
      <c r="CH135" s="1461" t="e" cm="1">
        <f t="array" aca="1" ref="CH135" ca="1">_xlfn.LET( _xlpm.CheckBlank, SUM(PL!$AD135:$BN135) = 0, IF(_xlpm.CheckBlank, "", SUM(_xlfn._xlws.FILTER(PL!$AD135:$BN135,(YEAR(PL!$AD$12:$BN$12)=PL!CH$12)*(array_timeline&lt;=PL!CH$11)))))</f>
        <v>#NAME?</v>
      </c>
      <c r="CI135" s="2549"/>
      <c r="CJ135" s="1461" cm="1">
        <f t="array" ref="CJ135">_xlfn.LET( _xlpm.CheckBlank, SUM(PL!$AD135:$BN135) = 0, IF(_xlpm.CheckBlank, "", SUM(_xlfn.TAKE(_xlfn.DROP(PL!$AD135:$BN135, ,-DATEDIFF(PL!CJ$11, val_asOfDate,"M")),1,-12))))</f>
        <v>12</v>
      </c>
      <c r="CK135" s="1461" cm="1">
        <f t="array" ref="CK135">_xlfn.LET( _xlpm.CheckBlank, SUM(PL!$AD135:$BN135) = 0, IF(_xlpm.CheckBlank, "", SUM(_xlfn.TAKE(_xlfn.DROP(PL!$AD135:$BN135, ,-DATEDIFF(PL!CK$11, val_asOfDate,"M")),1,-12))))</f>
        <v>12</v>
      </c>
      <c r="CL135" s="88"/>
      <c r="CM135" s="2441">
        <v>1</v>
      </c>
      <c r="CN135" s="2441">
        <v>1</v>
      </c>
      <c r="CO135" s="1169"/>
      <c r="CP135" s="2441">
        <v>1</v>
      </c>
      <c r="CQ135" s="2441">
        <v>1</v>
      </c>
      <c r="CR135" s="34"/>
      <c r="CS135" s="2056"/>
      <c r="CT135" s="2085" t="str" cm="1">
        <f t="array" ref="CT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_xldudf_CX_PUSH(Y135,CX_ENTITY,C135,EOMONTH(val_asOfDate,0)),
       ""
     )
   )
)</f>
        <v/>
      </c>
      <c r="CU135" s="2085" t="str" cm="1">
        <f t="array" ref="CU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_xldudf_CX_PUSH(Y135,CX_ENTITY,C135,EOMONTH(val_asOfDate,1)),
       ""
     )
   )
)</f>
        <v/>
      </c>
      <c r="CV135" s="2085" t="str" cm="1">
        <f t="array" ref="CV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_xldudf_CX_PUSH(Y135,CX_ENTITY,C135,EOMONTH(val_asOfDate,2)),
       ""
     )
   )
)</f>
        <v/>
      </c>
      <c r="CW135" s="2085" t="str" cm="1">
        <f t="array" ref="CW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_xldudf_CX_PUSH(Y135,CX_ENTITY,C135,EOMONTH(val_asOfDate,3)),
       ""
     )
   )
)</f>
        <v/>
      </c>
      <c r="CX135" s="2443"/>
      <c r="CY135" s="2447" t="e" cm="1">
        <f t="array" aca="1" ref="CY135" ca="1">IF(CM135=_PL!CM135,"",IF(OR($CM135="",$CM135=0, NOT(ISNUMBER($CM135)), ISERROR($CM135), $B135=""), "",
   IF($I135=1,
      IFBLANK(
         _xldudf_CX_PUSH($CM135*fxVal_normal, CX_ENTITY, $B135, $CM$11, $CM$14, $CM$19,),
         ""
      ),
      IF($I135=2,
         IFBLANK(
            _xldudf_CX_PUSH($CM135, CX_ENTITY, $B135, $CM$11, $CM$14, $CM$19,),
            ""
         ),
         IF($I135=3,
            "",
            IFBLANK(
               _xldudf_CX_PUSH($CM135, CX_ENTITY, $B135, $CM$11, $CM$14, $CM$19,),
               ""
            )
         )
      )
   )
))</f>
        <v>#NAME?</v>
      </c>
      <c r="CZ135" s="2447" t="e" cm="1">
        <f t="array" aca="1" ref="CZ135" ca="1">IF(CN135=_PL!CN135,"",IF(OR($CN135="",$CN135=0, NOT(ISNUMBER($CN135)), ISERROR($CN135), $B135=""), "",
   IF($I135=1,
      IFBLANK(
         _xldudf_CX_PUSH($CN135*fxVal_normal, CX_ENTITY, $B135, $CN$11, $CN$14, $CN$19,),
         ""
      ),
      IF($I135=2,
         IFBLANK(
            _xldudf_CX_PUSH($CN135, CX_ENTITY, $B135, $CN$11, $CN$14, $CN$19,),
            ""
         ),
         IF($I135=3,
            "",
            IFBLANK(
               _xldudf_CX_PUSH($CN135, CX_ENTITY, $B135, $CN$11, $CN$14, $CN$19,),
               ""
            )
         )
      )
   )
))</f>
        <v>#NAME?</v>
      </c>
      <c r="DA135" s="2447" t="e" cm="1">
        <f t="array" aca="1" ref="DA135" ca="1">IF(CP135=_PL!CP135,"",IF(OR($CP135="",$CP135=0, NOT(ISNUMBER($CP135)), ISERROR($CP135), $B135=""), "",
   IF($I135=1,
      IFBLANK(
         _xldudf_CX_PUSH($CP135*fxVal_normal, CX_ENTITY, $B135, $CP$11, $CP$14, $CP$19,),
         ""
      ),
      IF($I135=2,
         IFBLANK(
            _xldudf_CX_PUSH($CP135, CX_ENTITY, $B135, $CP$11, $CP$14, $CP$19,),
            ""
         ),
         IF($I135=3,
            "",
            IFBLANK(
               _xldudf_CX_PUSH($CP135, CX_ENTITY, $B135, $CP$11, $CP$14, $CP$19,),
               ""
            )
         )
      )
   )
))</f>
        <v>#NAME?</v>
      </c>
      <c r="DB135" s="2447" t="e" cm="1">
        <f t="array" aca="1" ref="DB135" ca="1">IF(CQ135=_PL!CQ135,"",IF(OR($CQ135="", $CQ135=0, NOT(ISNUMBER($CQ135)), ISERROR($CQ135), $B135=""), "",
   IF($I135=1,
      IFBLANK(
         _xldudf_CX_PUSH($CQ135*fxVal_normal, CX_ENTITY, $B135, $CQ$11, $CQ$14, $CQ$19,),
         ""
      ),
      IF($I135=2,
         IFBLANK(
            _xldudf_CX_PUSH($CQ135, CX_ENTITY, $B135, $CQ$11, $CQ$14, $CQ$19,),
            ""
         ),
         IF($I135=3,
            "",
            IFBLANK(
               _xldudf_CX_PUSH($CQ135, CX_ENTITY, $B135, $CQ$11, $CQ$14, $CQ$19,),
               ""
            )
         )
      )
   ))
)</f>
        <v>#NAME?</v>
      </c>
      <c r="DC135" s="2443"/>
      <c r="DD135" s="2445" t="str" cm="1">
        <f t="array" aca="1" ref="DD135" ca="1">IFERROR(IF(AD135*fxVal_normal=_PL!AD135,"",IF(OR(AD135="", NOT(ISNUMBER(AD135)), ISERROR(AD135), $B135=""), "",
   IF($I135=1,
      IFBLANK(
         _xldudf_CX_PUSH(AD135*fxVal_normal, CX_ENTITY, $B135, AD$11, AD$14,AD$131,),
         ""
      ),
      IF($I135=2,
         IFBLANK(
            _xldudf_CX_PUSH(AD135, CX_ENTITY, $B135, AD$11, AD$14, AD$131,),
            ""
         ),
         IF($I135=3,
            "",
            IFBLANK(
               _xldudf_CX_PUSH(AD135, CX_ENTITY, $B135, AD$11, AD$14,AD$131,),
               ""
            )
         )
      )
   )
)),"")</f>
        <v/>
      </c>
      <c r="DE135" s="2445" t="str" cm="1">
        <f t="array" aca="1" ref="DE135" ca="1">IFERROR(IF(AE135*fxVal_normal=_PL!AE135,"",IF(OR(AE135="", NOT(ISNUMBER(AE135)), ISERROR(AE135), $B135=""), "",
   IF($I135=1,
      IFBLANK(
         _xldudf_CX_PUSH(AE135*fxVal_normal, CX_ENTITY, $B135, AE$11, AE$14,AE$131,),
         ""
      ),
      IF($I135=2,
         IFBLANK(
            _xldudf_CX_PUSH(AE135, CX_ENTITY, $B135, AE$11, AE$14, AE$131,),
            ""
         ),
         IF($I135=3,
            "",
            IFBLANK(
               _xldudf_CX_PUSH(AE135, CX_ENTITY, $B135, AE$11, AE$14,AE$131,),
               ""
            )
         )
      )
   )
)),"")</f>
        <v/>
      </c>
      <c r="DF135" s="2445" t="str" cm="1">
        <f t="array" aca="1" ref="DF135" ca="1">IFERROR(IF(AF135*fxVal_normal=_PL!AF135,"",IF(OR(AF135="", NOT(ISNUMBER(AF135)), ISERROR(AF135), $B135=""), "",
   IF($I135=1,
      IFBLANK(
         _xldudf_CX_PUSH(AF135*fxVal_normal, CX_ENTITY, $B135, AF$11, AF$14,AF$131,),
         ""
      ),
      IF($I135=2,
         IFBLANK(
            _xldudf_CX_PUSH(AF135, CX_ENTITY, $B135, AF$11, AF$14, AF$131,),
            ""
         ),
         IF($I135=3,
            "",
            IFBLANK(
               _xldudf_CX_PUSH(AF135, CX_ENTITY, $B135, AF$11, AF$14,AF$131,),
               ""
            )
         )
      )
   )
)),"")</f>
        <v/>
      </c>
      <c r="DG135" s="2445" t="str" cm="1">
        <f t="array" aca="1" ref="DG135" ca="1">IFERROR(IF(AG135*fxVal_normal=_PL!AG135,"",IF(OR(AG135="", NOT(ISNUMBER(AG135)), ISERROR(AG135), $B135=""), "",
   IF($I135=1,
      IFBLANK(
         _xldudf_CX_PUSH(AG135*fxVal_normal, CX_ENTITY, $B135, AG$11, AG$14,AG$131,),
         ""
      ),
      IF($I135=2,
         IFBLANK(
            _xldudf_CX_PUSH(AG135, CX_ENTITY, $B135, AG$11, AG$14, AG$131,),
            ""
         ),
         IF($I135=3,
            "",
            IFBLANK(
               _xldudf_CX_PUSH(AG135, CX_ENTITY, $B135, AG$11, AG$14,AG$131,),
               ""
            )
         )
      )
   )
)),"")</f>
        <v/>
      </c>
      <c r="DH135" s="2445" t="str" cm="1">
        <f t="array" aca="1" ref="DH135" ca="1">IFERROR(IF(AH135*fxVal_normal=_PL!AH135,"",IF(OR(AH135="", NOT(ISNUMBER(AH135)), ISERROR(AH135), $B135=""), "",
   IF($I135=1,
      IFBLANK(
         _xldudf_CX_PUSH(AH135*fxVal_normal, CX_ENTITY, $B135, AH$11, AH$14,AH$131,),
         ""
      ),
      IF($I135=2,
         IFBLANK(
            _xldudf_CX_PUSH(AH135, CX_ENTITY, $B135, AH$11, AH$14, AH$131,),
            ""
         ),
         IF($I135=3,
            "",
            IFBLANK(
               _xldudf_CX_PUSH(AH135, CX_ENTITY, $B135, AH$11, AH$14,AH$131,),
               ""
            )
         )
      )
   )
)),"")</f>
        <v/>
      </c>
      <c r="DI135" s="2445" t="str" cm="1">
        <f t="array" aca="1" ref="DI135" ca="1">IFERROR(IF(AI135*fxVal_normal=_PL!AI135,"",IF(OR(AI135="", NOT(ISNUMBER(AI135)), ISERROR(AI135), $B135=""), "",
   IF($I135=1,
      IFBLANK(
         _xldudf_CX_PUSH(AI135*fxVal_normal, CX_ENTITY, $B135, AI$11, AI$14,AI$131,),
         ""
      ),
      IF($I135=2,
         IFBLANK(
            _xldudf_CX_PUSH(AI135, CX_ENTITY, $B135, AI$11, AI$14, AI$131,),
            ""
         ),
         IF($I135=3,
            "",
            IFBLANK(
               _xldudf_CX_PUSH(AI135, CX_ENTITY, $B135, AI$11, AI$14,AI$131,),
               ""
            )
         )
      )
   )
)),"")</f>
        <v/>
      </c>
      <c r="DJ135" s="2445" t="str" cm="1">
        <f t="array" aca="1" ref="DJ135" ca="1">IFERROR(IF(AJ135*fxVal_normal=_PL!AJ135,"",IF(OR(AJ135="", NOT(ISNUMBER(AJ135)), ISERROR(AJ135), $B135=""), "",
   IF($I135=1,
      IFBLANK(
         _xldudf_CX_PUSH(AJ135*fxVal_normal, CX_ENTITY, $B135, AJ$11, AJ$14,AJ$131,),
         ""
      ),
      IF($I135=2,
         IFBLANK(
            _xldudf_CX_PUSH(AJ135, CX_ENTITY, $B135, AJ$11, AJ$14, AJ$131,),
            ""
         ),
         IF($I135=3,
            "",
            IFBLANK(
               _xldudf_CX_PUSH(AJ135, CX_ENTITY, $B135, AJ$11, AJ$14,AJ$131,),
               ""
            )
         )
      )
   )
)),"")</f>
        <v/>
      </c>
      <c r="DK135" s="2445" t="str" cm="1">
        <f t="array" aca="1" ref="DK135" ca="1">IFERROR(IF(AK135*fxVal_normal=_PL!AK135,"",IF(OR(AK135="", NOT(ISNUMBER(AK135)), ISERROR(AK135), $B135=""), "",
   IF($I135=1,
      IFBLANK(
         _xldudf_CX_PUSH(AK135*fxVal_normal, CX_ENTITY, $B135, AK$11, AK$14,AK$131,),
         ""
      ),
      IF($I135=2,
         IFBLANK(
            _xldudf_CX_PUSH(AK135, CX_ENTITY, $B135, AK$11, AK$14, AK$131,),
            ""
         ),
         IF($I135=3,
            "",
            IFBLANK(
               _xldudf_CX_PUSH(AK135, CX_ENTITY, $B135, AK$11, AK$14,AK$131,),
               ""
            )
         )
      )
   )
)),"")</f>
        <v/>
      </c>
      <c r="DL135" s="2445" t="str" cm="1">
        <f t="array" aca="1" ref="DL135" ca="1">IFERROR(IF(AL135*fxVal_normal=_PL!AL135,"",IF(OR(AL135="", NOT(ISNUMBER(AL135)), ISERROR(AL135), $B135=""), "",
   IF($I135=1,
      IFBLANK(
         _xldudf_CX_PUSH(AL135*fxVal_normal, CX_ENTITY, $B135, AL$11, AL$14,AL$131,),
         ""
      ),
      IF($I135=2,
         IFBLANK(
            _xldudf_CX_PUSH(AL135, CX_ENTITY, $B135, AL$11, AL$14, AL$131,),
            ""
         ),
         IF($I135=3,
            "",
            IFBLANK(
               _xldudf_CX_PUSH(AL135, CX_ENTITY, $B135, AL$11, AL$14,AL$131,),
               ""
            )
         )
      )
   )
)),"")</f>
        <v/>
      </c>
      <c r="DM135" s="2445" t="str" cm="1">
        <f t="array" aca="1" ref="DM135" ca="1">IFERROR(IF(AM135*fxVal_normal=_PL!AM135,"",IF(OR(AM135="", NOT(ISNUMBER(AM135)), ISERROR(AM135), $B135=""), "",
   IF($I135=1,
      IFBLANK(
         _xldudf_CX_PUSH(AM135*fxVal_normal, CX_ENTITY, $B135, AM$11, AM$14,AM$131,),
         ""
      ),
      IF($I135=2,
         IFBLANK(
            _xldudf_CX_PUSH(AM135, CX_ENTITY, $B135, AM$11, AM$14, AM$131,),
            ""
         ),
         IF($I135=3,
            "",
            IFBLANK(
               _xldudf_CX_PUSH(AM135, CX_ENTITY, $B135, AM$11, AM$14,AM$131,),
               ""
            )
         )
      )
   )
)),"")</f>
        <v/>
      </c>
      <c r="DN135" s="2445" t="str" cm="1">
        <f t="array" aca="1" ref="DN135" ca="1">IFERROR(IF(AN135*fxVal_normal=_PL!AN135,"",IF(OR(AN135="", NOT(ISNUMBER(AN135)), ISERROR(AN135), $B135=""), "",
   IF($I135=1,
      IFBLANK(
         _xldudf_CX_PUSH(AN135*fxVal_normal, CX_ENTITY, $B135, AN$11, AN$14,AN$131,),
         ""
      ),
      IF($I135=2,
         IFBLANK(
            _xldudf_CX_PUSH(AN135, CX_ENTITY, $B135, AN$11, AN$14, AN$131,),
            ""
         ),
         IF($I135=3,
            "",
            IFBLANK(
               _xldudf_CX_PUSH(AN135, CX_ENTITY, $B135, AN$11, AN$14,AN$131,),
               ""
            )
         )
      )
   )
)),"")</f>
        <v/>
      </c>
      <c r="DO135" s="2445" t="str" cm="1">
        <f t="array" aca="1" ref="DO135" ca="1">IFERROR(IF(AO135*fxVal_normal=_PL!AO135,"",IF(OR(AO135="", NOT(ISNUMBER(AO135)), ISERROR(AO135), $B135=""), "",
   IF($I135=1,
      IFBLANK(
         _xldudf_CX_PUSH(AO135*fxVal_normal, CX_ENTITY, $B135, AO$11, AO$14,AO$131,),
         ""
      ),
      IF($I135=2,
         IFBLANK(
            _xldudf_CX_PUSH(AO135, CX_ENTITY, $B135, AO$11, AO$14, AO$131,),
            ""
         ),
         IF($I135=3,
            "",
            IFBLANK(
               _xldudf_CX_PUSH(AO135, CX_ENTITY, $B135, AO$11, AO$14,AO$131,),
               ""
            )
         )
      )
   )
)),"")</f>
        <v/>
      </c>
      <c r="DP135" s="2445" t="str" cm="1">
        <f t="array" aca="1" ref="DP135" ca="1">IFERROR(IF(AP135*fxVal_normal=_PL!AP135,"",IF(OR(AP135="", NOT(ISNUMBER(AP135)), ISERROR(AP135), $B135=""), "",
   IF($I135=1,
      IFBLANK(
         _xldudf_CX_PUSH(AP135*fxVal_normal, CX_ENTITY, $B135, AP$11, AP$14,AP$131,),
         ""
      ),
      IF($I135=2,
         IFBLANK(
            _xldudf_CX_PUSH(AP135, CX_ENTITY, $B135, AP$11, AP$14, AP$131,),
            ""
         ),
         IF($I135=3,
            "",
            IFBLANK(
               _xldudf_CX_PUSH(AP135, CX_ENTITY, $B135, AP$11, AP$14,AP$131,),
               ""
            )
         )
      )
   )
)),"")</f>
        <v/>
      </c>
      <c r="DQ135" s="2445" t="str" cm="1">
        <f t="array" aca="1" ref="DQ135" ca="1">IFERROR(IF(AQ135*fxVal_normal=_PL!AQ135,"",IF(OR(AQ135="", NOT(ISNUMBER(AQ135)), ISERROR(AQ135), $B135=""), "",
   IF($I135=1,
      IFBLANK(
         _xldudf_CX_PUSH(AQ135*fxVal_normal, CX_ENTITY, $B135, AQ$11, AQ$14,AQ$131,),
         ""
      ),
      IF($I135=2,
         IFBLANK(
            _xldudf_CX_PUSH(AQ135, CX_ENTITY, $B135, AQ$11, AQ$14, AQ$131,),
            ""
         ),
         IF($I135=3,
            "",
            IFBLANK(
               _xldudf_CX_PUSH(AQ135, CX_ENTITY, $B135, AQ$11, AQ$14,AQ$131,),
               ""
            )
         )
      )
   )
)),"")</f>
        <v/>
      </c>
      <c r="DR135" s="2445" t="str" cm="1">
        <f t="array" aca="1" ref="DR135" ca="1">IFERROR(IF(AR135*fxVal_normal=_PL!AR135,"",IF(OR(AR135="", NOT(ISNUMBER(AR135)), ISERROR(AR135), $B135=""), "",
   IF($I135=1,
      IFBLANK(
         _xldudf_CX_PUSH(AR135*fxVal_normal, CX_ENTITY, $B135, AR$11, AR$14,AR$131,),
         ""
      ),
      IF($I135=2,
         IFBLANK(
            _xldudf_CX_PUSH(AR135, CX_ENTITY, $B135, AR$11, AR$14, AR$131,),
            ""
         ),
         IF($I135=3,
            "",
            IFBLANK(
               _xldudf_CX_PUSH(AR135, CX_ENTITY, $B135, AR$11, AR$14,AR$131,),
               ""
            )
         )
      )
   )
)),"")</f>
        <v/>
      </c>
      <c r="DS135" s="2445" t="str" cm="1">
        <f t="array" aca="1" ref="DS135" ca="1">IFERROR(IF(AS135*fxVal_normal=_PL!AS135,"",IF(OR(AS135="", NOT(ISNUMBER(AS135)), ISERROR(AS135), $B135=""), "",
   IF($I135=1,
      IFBLANK(
         _xldudf_CX_PUSH(AS135*fxVal_normal, CX_ENTITY, $B135, AS$11, AS$14,AS$131,),
         ""
      ),
      IF($I135=2,
         IFBLANK(
            _xldudf_CX_PUSH(AS135, CX_ENTITY, $B135, AS$11, AS$14, AS$131,),
            ""
         ),
         IF($I135=3,
            "",
            IFBLANK(
               _xldudf_CX_PUSH(AS135, CX_ENTITY, $B135, AS$11, AS$14,AS$131,),
               ""
            )
         )
      )
   )
)),"")</f>
        <v/>
      </c>
      <c r="DT135" s="2445" t="str" cm="1">
        <f t="array" aca="1" ref="DT135" ca="1">IFERROR(IF(AT135*fxVal_normal=_PL!AT135,"",IF(OR(AT135="", NOT(ISNUMBER(AT135)), ISERROR(AT135), $B135=""), "",
   IF($I135=1,
      IFBLANK(
         _xldudf_CX_PUSH(AT135*fxVal_normal, CX_ENTITY, $B135, AT$11, AT$14,AT$131,),
         ""
      ),
      IF($I135=2,
         IFBLANK(
            _xldudf_CX_PUSH(AT135, CX_ENTITY, $B135, AT$11, AT$14, AT$131,),
            ""
         ),
         IF($I135=3,
            "",
            IFBLANK(
               _xldudf_CX_PUSH(AT135, CX_ENTITY, $B135, AT$11, AT$14,AT$131,),
               ""
            )
         )
      )
   )
)),"")</f>
        <v/>
      </c>
      <c r="DU135" s="2445" t="str" cm="1">
        <f t="array" aca="1" ref="DU135" ca="1">IFERROR(IF(AU135*fxVal_normal=_PL!AU135,"",IF(OR(AU135="", NOT(ISNUMBER(AU135)), ISERROR(AU135), $B135=""), "",
   IF($I135=1,
      IFBLANK(
         _xldudf_CX_PUSH(AU135*fxVal_normal, CX_ENTITY, $B135, AU$11, AU$14,AU$131,),
         ""
      ),
      IF($I135=2,
         IFBLANK(
            _xldudf_CX_PUSH(AU135, CX_ENTITY, $B135, AU$11, AU$14, AU$131,),
            ""
         ),
         IF($I135=3,
            "",
            IFBLANK(
               _xldudf_CX_PUSH(AU135, CX_ENTITY, $B135, AU$11, AU$14,AU$131,),
               ""
            )
         )
      )
   )
)),"")</f>
        <v/>
      </c>
      <c r="DV135" s="2445" t="str" cm="1">
        <f t="array" aca="1" ref="DV135" ca="1">IFERROR(IF(AV135*fxVal_normal=_PL!AV135,"",IF(OR(AV135="", NOT(ISNUMBER(AV135)), ISERROR(AV135), $B135=""), "",
   IF($I135=1,
      IFBLANK(
         _xldudf_CX_PUSH(AV135*fxVal_normal, CX_ENTITY, $B135, AV$11, AV$14,AV$131,),
         ""
      ),
      IF($I135=2,
         IFBLANK(
            _xldudf_CX_PUSH(AV135, CX_ENTITY, $B135, AV$11, AV$14, AV$131,),
            ""
         ),
         IF($I135=3,
            "",
            IFBLANK(
               _xldudf_CX_PUSH(AV135, CX_ENTITY, $B135, AV$11, AV$14,AV$131,),
               ""
            )
         )
      )
   )
)),"")</f>
        <v/>
      </c>
      <c r="DW135" s="2445" t="str" cm="1">
        <f t="array" aca="1" ref="DW135" ca="1">IFERROR(IF(AW135*fxVal_normal=_PL!AW135,"",IF(OR(AW135="", NOT(ISNUMBER(AW135)), ISERROR(AW135), $B135=""), "",
   IF($I135=1,
      IFBLANK(
         _xldudf_CX_PUSH(AW135*fxVal_normal, CX_ENTITY, $B135, AW$11, AW$14,AW$131,),
         ""
      ),
      IF($I135=2,
         IFBLANK(
            _xldudf_CX_PUSH(AW135, CX_ENTITY, $B135, AW$11, AW$14, AW$131,),
            ""
         ),
         IF($I135=3,
            "",
            IFBLANK(
               _xldudf_CX_PUSH(AW135, CX_ENTITY, $B135, AW$11, AW$14,AW$131,),
               ""
            )
         )
      )
   )
)),"")</f>
        <v/>
      </c>
      <c r="DX135" s="2445" t="str" cm="1">
        <f t="array" aca="1" ref="DX135" ca="1">IFERROR(IF(AX135*fxVal_normal=_PL!AX135,"",IF(OR(AX135="", NOT(ISNUMBER(AX135)), ISERROR(AX135), $B135=""), "",
   IF($I135=1,
      IFBLANK(
         _xldudf_CX_PUSH(AX135*fxVal_normal, CX_ENTITY, $B135, AX$11, AX$14,AX$131,),
         ""
      ),
      IF($I135=2,
         IFBLANK(
            _xldudf_CX_PUSH(AX135, CX_ENTITY, $B135, AX$11, AX$14, AX$131,),
            ""
         ),
         IF($I135=3,
            "",
            IFBLANK(
               _xldudf_CX_PUSH(AX135, CX_ENTITY, $B135, AX$11, AX$14,AX$131,),
               ""
            )
         )
      )
   )
)),"")</f>
        <v/>
      </c>
      <c r="DY135" s="2445" t="str" cm="1">
        <f t="array" aca="1" ref="DY135" ca="1">IFERROR(IF(AY135*fxVal_normal=_PL!AY135,"",IF(OR(AY135="", NOT(ISNUMBER(AY135)), ISERROR(AY135), $B135=""), "",
   IF($I135=1,
      IFBLANK(
         _xldudf_CX_PUSH(AY135*fxVal_normal, CX_ENTITY, $B135, AY$11, AY$14,AY$131,),
         ""
      ),
      IF($I135=2,
         IFBLANK(
            _xldudf_CX_PUSH(AY135, CX_ENTITY, $B135, AY$11, AY$14, AY$131,),
            ""
         ),
         IF($I135=3,
            "",
            IFBLANK(
               _xldudf_CX_PUSH(AY135, CX_ENTITY, $B135, AY$11, AY$14,AY$131,),
               ""
            )
         )
      )
   )
)),"")</f>
        <v/>
      </c>
      <c r="DZ135" s="2445" t="str" cm="1">
        <f t="array" aca="1" ref="DZ135" ca="1">IFERROR(IF(AZ135*fxVal_normal=_PL!AZ135,"",IF(OR(AZ135="", NOT(ISNUMBER(AZ135)), ISERROR(AZ135), $B135=""), "",
   IF($I135=1,
      IFBLANK(
         _xldudf_CX_PUSH(AZ135*fxVal_normal, CX_ENTITY, $B135, AZ$11, AZ$14,AZ$131,),
         ""
      ),
      IF($I135=2,
         IFBLANK(
            _xldudf_CX_PUSH(AZ135, CX_ENTITY, $B135, AZ$11, AZ$14, AZ$131,),
            ""
         ),
         IF($I135=3,
            "",
            IFBLANK(
               _xldudf_CX_PUSH(AZ135, CX_ENTITY, $B135, AZ$11, AZ$14,AZ$131,),
               ""
            )
         )
      )
   )
)),"")</f>
        <v/>
      </c>
      <c r="EA135" s="2445" t="str" cm="1">
        <f t="array" aca="1" ref="EA135" ca="1">IFERROR(IF(BA135*fxVal_normal=_PL!BA135,"",IF(OR(BA135="", NOT(ISNUMBER(BA135)), ISERROR(BA135), $B135=""), "",
   IF($I135=1,
      IFBLANK(
         _xldudf_CX_PUSH(BA135*fxVal_normal, CX_ENTITY, $B135, BA$11, BA$14,BA$131,),
         ""
      ),
      IF($I135=2,
         IFBLANK(
            _xldudf_CX_PUSH(BA135, CX_ENTITY, $B135, BA$11, BA$14, BA$131,),
            ""
         ),
         IF($I135=3,
            "",
            IFBLANK(
               _xldudf_CX_PUSH(BA135, CX_ENTITY, $B135, BA$11, BA$14,BA$131,),
               ""
            )
         )
      )
   )
)),"")</f>
        <v/>
      </c>
      <c r="EB135" s="2445" t="str" cm="1">
        <f t="array" aca="1" ref="EB135" ca="1">IFERROR(IF(BB135*fxVal_normal=_PL!BB135,"",IF(OR(BB135="", NOT(ISNUMBER(BB135)), ISERROR(BB135), $B135=""), "",
   IF($I135=1,
      IFBLANK(
         _xldudf_CX_PUSH(BB135*fxVal_normal, CX_ENTITY, $B135, BB$11, BB$14,BB$131,),
         ""
      ),
      IF($I135=2,
         IFBLANK(
            _xldudf_CX_PUSH(BB135, CX_ENTITY, $B135, BB$11, BB$14, BB$131,),
            ""
         ),
         IF($I135=3,
            "",
            IFBLANK(
               _xldudf_CX_PUSH(BB135, CX_ENTITY, $B135, BB$11, BB$14,BB$131,),
               ""
            )
         )
      )
   )
)),"")</f>
        <v/>
      </c>
      <c r="EC135" s="2445" t="str" cm="1">
        <f t="array" aca="1" ref="EC135" ca="1">IFERROR(IF(BC135*fxVal_normal=_PL!BC135,"",IF(OR(BC135="", NOT(ISNUMBER(BC135)), ISERROR(BC135), $B135=""), "",
   IF($I135=1,
      IFBLANK(
         _xldudf_CX_PUSH(BC135*fxVal_normal, CX_ENTITY, $B135, BC$11, BC$14,BC$131,),
         ""
      ),
      IF($I135=2,
         IFBLANK(
            _xldudf_CX_PUSH(BC135, CX_ENTITY, $B135, BC$11, BC$14, BC$131,),
            ""
         ),
         IF($I135=3,
            "",
            IFBLANK(
               _xldudf_CX_PUSH(BC135, CX_ENTITY, $B135, BC$11, BC$14,BC$131,),
               ""
            )
         )
      )
   )
)),"")</f>
        <v/>
      </c>
      <c r="ED135" s="2445" t="str" cm="1">
        <f t="array" aca="1" ref="ED135" ca="1">IFERROR(IF(BD135*fxVal_normal=_PL!BD135,"",IF(OR(BD135="", NOT(ISNUMBER(BD135)), ISERROR(BD135), $B135=""), "",
   IF($I135=1,
      IFBLANK(
         _xldudf_CX_PUSH(BD135*fxVal_normal, CX_ENTITY, $B135, BD$11, BD$14,BD$131,),
         ""
      ),
      IF($I135=2,
         IFBLANK(
            _xldudf_CX_PUSH(BD135, CX_ENTITY, $B135, BD$11, BD$14, BD$131,),
            ""
         ),
         IF($I135=3,
            "",
            IFBLANK(
               _xldudf_CX_PUSH(BD135, CX_ENTITY, $B135, BD$11, BD$14,BD$131,),
               ""
            )
         )
      )
   )
)),"")</f>
        <v/>
      </c>
      <c r="EE135" s="2445" t="str" cm="1">
        <f t="array" aca="1" ref="EE135" ca="1">IFERROR(IF(BE135*fxVal_normal=_PL!BE135,"",IF(OR(BE135="", NOT(ISNUMBER(BE135)), ISERROR(BE135), $B135=""), "",
   IF($I135=1,
      IFBLANK(
         _xldudf_CX_PUSH(BE135*fxVal_normal, CX_ENTITY, $B135, BE$11, BE$14,BE$131,),
         ""
      ),
      IF($I135=2,
         IFBLANK(
            _xldudf_CX_PUSH(BE135, CX_ENTITY, $B135, BE$11, BE$14, BE$131,),
            ""
         ),
         IF($I135=3,
            "",
            IFBLANK(
               _xldudf_CX_PUSH(BE135, CX_ENTITY, $B135, BE$11, BE$14,BE$131,),
               ""
            )
         )
      )
   )
)),"")</f>
        <v/>
      </c>
      <c r="EF135" s="2445" t="str" cm="1">
        <f t="array" aca="1" ref="EF135" ca="1">IFERROR(IF(BF135*fxVal_normal=_PL!BF135,"",IF(OR(BF135="", NOT(ISNUMBER(BF135)), ISERROR(BF135), $B135=""), "",
   IF($I135=1,
      IFBLANK(
         _xldudf_CX_PUSH(BF135*fxVal_normal, CX_ENTITY, $B135, BF$11, BF$14,BF$131,),
         ""
      ),
      IF($I135=2,
         IFBLANK(
            _xldudf_CX_PUSH(BF135, CX_ENTITY, $B135, BF$11, BF$14, BF$131,),
            ""
         ),
         IF($I135=3,
            "",
            IFBLANK(
               _xldudf_CX_PUSH(BF135, CX_ENTITY, $B135, BF$11, BF$14,BF$131,),
               ""
            )
         )
      )
   )
)),"")</f>
        <v/>
      </c>
      <c r="EG135" s="2445" t="str" cm="1">
        <f t="array" aca="1" ref="EG135" ca="1">IFERROR(IF(BG135*fxVal_normal=_PL!BG135,"",IF(OR(BG135="", NOT(ISNUMBER(BG135)), ISERROR(BG135), $B135=""), "",
   IF($I135=1,
      IFBLANK(
         _xldudf_CX_PUSH(BG135*fxVal_normal, CX_ENTITY, $B135, BG$11, BG$14,BG$131,),
         ""
      ),
      IF($I135=2,
         IFBLANK(
            _xldudf_CX_PUSH(BG135, CX_ENTITY, $B135, BG$11, BG$14, BG$131,),
            ""
         ),
         IF($I135=3,
            "",
            IFBLANK(
               _xldudf_CX_PUSH(BG135, CX_ENTITY, $B135, BG$11, BG$14,BG$131,),
               ""
            )
         )
      )
   )
)),"")</f>
        <v/>
      </c>
      <c r="EH135" s="2445" t="str" cm="1">
        <f t="array" aca="1" ref="EH135" ca="1">IFERROR(IF(BH135*fxVal_normal=_PL!BH135,"",IF(OR(BH135="", NOT(ISNUMBER(BH135)), ISERROR(BH135), $B135=""), "",
   IF($I135=1,
      IFBLANK(
         _xldudf_CX_PUSH(BH135*fxVal_normal, CX_ENTITY, $B135, BH$11, BH$14,BH$131,),
         ""
      ),
      IF($I135=2,
         IFBLANK(
            _xldudf_CX_PUSH(BH135, CX_ENTITY, $B135, BH$11, BH$14, BH$131,),
            ""
         ),
         IF($I135=3,
            "",
            IFBLANK(
               _xldudf_CX_PUSH(BH135, CX_ENTITY, $B135, BH$11, BH$14,BH$131,),
               ""
            )
         )
      )
   )
)),"")</f>
        <v/>
      </c>
      <c r="EI135" s="2445" t="str" cm="1">
        <f t="array" aca="1" ref="EI135" ca="1">IFERROR(IF(BI135*fxVal_normal=_PL!BI135,"",IF(OR(BI135="", NOT(ISNUMBER(BI135)), ISERROR(BI135), $B135=""), "",
   IF($I135=1,
      IFBLANK(
         _xldudf_CX_PUSH(BI135*fxVal_normal, CX_ENTITY, $B135, BI$11, BI$14,BI$131,),
         ""
      ),
      IF($I135=2,
         IFBLANK(
            _xldudf_CX_PUSH(BI135, CX_ENTITY, $B135, BI$11, BI$14, BI$131,),
            ""
         ),
         IF($I135=3,
            "",
            IFBLANK(
               _xldudf_CX_PUSH(BI135, CX_ENTITY, $B135, BI$11, BI$14,BI$131,),
               ""
            )
         )
      )
   )
)),"")</f>
        <v/>
      </c>
      <c r="EJ135" s="2445" t="str" cm="1">
        <f t="array" aca="1" ref="EJ135" ca="1">IFERROR(IF(BJ135*fxVal_normal=_PL!BJ135,"",IF(OR(BJ135="", NOT(ISNUMBER(BJ135)), ISERROR(BJ135), $B135=""), "",
   IF($I135=1,
      IFBLANK(
         _xldudf_CX_PUSH(BJ135*fxVal_normal, CX_ENTITY, $B135, BJ$11, BJ$14,BJ$131,),
         ""
      ),
      IF($I135=2,
         IFBLANK(
            _xldudf_CX_PUSH(BJ135, CX_ENTITY, $B135, BJ$11, BJ$14, BJ$131,),
            ""
         ),
         IF($I135=3,
            "",
            IFBLANK(
               _xldudf_CX_PUSH(BJ135, CX_ENTITY, $B135, BJ$11, BJ$14,BJ$131,),
               ""
            )
         )
      )
   )
)),"")</f>
        <v/>
      </c>
      <c r="EK135" s="2445" t="str" cm="1">
        <f t="array" aca="1" ref="EK135" ca="1">IFERROR(IF(BK135*fxVal_normal=_PL!BK135,"",IF(OR(BK135="", NOT(ISNUMBER(BK135)), ISERROR(BK135), $B135=""), "",
   IF($I135=1,
      IFBLANK(
         _xldudf_CX_PUSH(BK135*fxVal_normal, CX_ENTITY, $B135, BK$11, BK$14,BK$131,),
         ""
      ),
      IF($I135=2,
         IFBLANK(
            _xldudf_CX_PUSH(BK135, CX_ENTITY, $B135, BK$11, BK$14, BK$131,),
            ""
         ),
         IF($I135=3,
            "",
            IFBLANK(
               _xldudf_CX_PUSH(BK135, CX_ENTITY, $B135, BK$11, BK$14,BK$131,),
               ""
            )
         )
      )
   )
)),"")</f>
        <v/>
      </c>
      <c r="EL135" s="2445" t="str" cm="1">
        <f t="array" aca="1" ref="EL135" ca="1">IFERROR(IF(BL135*fxVal_normal=_PL!BL135,"",IF(OR(BL135="", NOT(ISNUMBER(BL135)), ISERROR(BL135), $B135=""), "",
   IF($I135=1,
      IFBLANK(
         _xldudf_CX_PUSH(BL135*fxVal_normal, CX_ENTITY, $B135, BL$11, BL$14,BL$131,),
         ""
      ),
      IF($I135=2,
         IFBLANK(
            _xldudf_CX_PUSH(BL135, CX_ENTITY, $B135, BL$11, BL$14, BL$131,),
            ""
         ),
         IF($I135=3,
            "",
            IFBLANK(
               _xldudf_CX_PUSH(BL135, CX_ENTITY, $B135, BL$11, BL$14,BL$131,),
               ""
            )
         )
      )
   )
)),"")</f>
        <v/>
      </c>
      <c r="EM135" s="2445" t="str" cm="1">
        <f t="array" aca="1" ref="EM135" ca="1">IFERROR(IF(BM135*fxVal_normal=_PL!BM135,"",IF(OR(BM135="", NOT(ISNUMBER(BM135)), ISERROR(BM135), $B135=""), "",
   IF($I135=1,
      IFBLANK(
         _xldudf_CX_PUSH(BM135*fxVal_normal, CX_ENTITY, $B135, BM$11, BM$14,BM$131,),
         ""
      ),
      IF($I135=2,
         IFBLANK(
            _xldudf_CX_PUSH(BM135, CX_ENTITY, $B135, BM$11, BM$14, BM$131,),
            ""
         ),
         IF($I135=3,
            "",
            IFBLANK(
               _xldudf_CX_PUSH(BM135, CX_ENTITY, $B135, BM$11, BM$14,BM$131,),
               ""
            )
         )
      )
   )
)),"")</f>
        <v/>
      </c>
      <c r="EN135" s="2445" t="str" cm="1">
        <f t="array" aca="1" ref="EN135" ca="1">IFERROR(IF(BN135*fxVal_normal=_PL!BN135,"",IF(OR(BN135="", NOT(ISNUMBER(BN135)), ISERROR(BN135), $B135=""), "",
   IF($I135=1,
      IFBLANK(
         _xldudf_CX_PUSH(BN135*fxVal_normal, CX_ENTITY, $B135, BN$11, BN$14,BN$131,),
         ""
      ),
      IF($I135=2,
         IFBLANK(
            _xldudf_CX_PUSH(BN135, CX_ENTITY, $B135, BN$11, BN$14, BN$131,),
            ""
         ),
         IF($I135=3,
            "",
            IFBLANK(
               _xldudf_CX_PUSH(BN135, CX_ENTITY, $B135, BN$11, BN$14,BN$131,),
               ""
            )
         )
      )
   )
)),"")</f>
        <v/>
      </c>
    </row>
    <row r="136" spans="1:157" ht="21" customHeight="1">
      <c r="A136" s="1625"/>
      <c r="B136" s="2501" t="str">
        <f>_xlfn.LET(
_xlpm.IsNotAttrDynamic, D136="",
_xlpm.Attr,_PL!F136,
_xlpm.NotInUse,Y136=D136,
_xlpm.RESULT, IF(_xlpm.IsNotAttrDynamic, _xlpm.Attr, IF( _xlpm.NotInUse, "", Y136)
),IF(_xlpm.RESULT ="", "", _xlpm.RESULT))</f>
        <v>o/w Organic Volume Growth - YTD</v>
      </c>
      <c r="C136" s="2501" t="str" cm="1">
        <f t="array" ref="C136">IFBLANK(_PL!C136,"")</f>
        <v/>
      </c>
      <c r="D136" s="1548"/>
      <c r="E136" s="2440" t="e" cm="1">
        <f t="array" aca="1" ref="E1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)($AD136:$CQ136, Z136)</f>
        <v>#NAME?</v>
      </c>
      <c r="F136" s="578"/>
      <c r="G136" s="578"/>
      <c r="H136" s="578">
        <v>1</v>
      </c>
      <c r="I136" s="578">
        <v>2</v>
      </c>
      <c r="J136" s="401" cm="1">
        <f t="array" ref="J136">IFBLANK( Z136,"")</f>
        <v>1</v>
      </c>
      <c r="K136" s="578" t="str">
        <f t="shared" si="47"/>
        <v>Yes</v>
      </c>
      <c r="L136" s="37"/>
      <c r="N136" s="158"/>
      <c r="O136" s="101"/>
      <c r="P136" s="52"/>
      <c r="Q136" s="2"/>
      <c r="R136" s="101"/>
      <c r="S136" s="101"/>
      <c r="T136" s="101"/>
      <c r="U136" s="39"/>
      <c r="V136" s="37"/>
      <c r="W136" s="91" t="str">
        <f>W132</f>
        <v>Actual</v>
      </c>
      <c r="X136" s="1959"/>
      <c r="Y136" s="509" t="str">
        <f>_PL!Y136</f>
        <v>of which Organic Top Line Volume Growth (YTD)</v>
      </c>
      <c r="Z136" s="198">
        <f>_PL!Z136</f>
        <v>1</v>
      </c>
      <c r="AA136" s="97"/>
      <c r="AB136" s="33" t="str">
        <f>_PL!AB136</f>
        <v>of which Organic Top Line Volume Growth (YTD)</v>
      </c>
      <c r="AC136" s="2550" t="e" cm="1" vm="5">
        <f t="array" aca="1" ref="AC136" ca="1">_xlfn.LET(
_xlpm._termname, $AB136,
_xlpm._iconname, "find",
_xlpm._icon, fx_getIcon(_xlpm._iconname),
_xlpm._location, _xlfn.XLOOKUP(LOWER(_xlpm._termname), LOWER(tbl_acctDef[Term]),tbl_acctDef[Term]),
_xlpm._hyperlink, HYPERLINK("#"&amp;CELL("address",_xlpm._location), _xlpm._icon),
IFERROR(_xlpm._hyperlink,"")
)</f>
        <v>#VALUE!</v>
      </c>
      <c r="AD136" s="2441">
        <v>1</v>
      </c>
      <c r="AE136" s="2441">
        <v>1</v>
      </c>
      <c r="AF136" s="2441">
        <v>1</v>
      </c>
      <c r="AG136" s="2441">
        <v>1</v>
      </c>
      <c r="AH136" s="2441">
        <v>1</v>
      </c>
      <c r="AI136" s="2441">
        <v>1</v>
      </c>
      <c r="AJ136" s="2441">
        <v>1</v>
      </c>
      <c r="AK136" s="2441">
        <v>1</v>
      </c>
      <c r="AL136" s="2441">
        <v>1</v>
      </c>
      <c r="AM136" s="2441">
        <v>1</v>
      </c>
      <c r="AN136" s="2441">
        <v>1</v>
      </c>
      <c r="AO136" s="2441">
        <v>1</v>
      </c>
      <c r="AP136" s="2441">
        <v>1</v>
      </c>
      <c r="AQ136" s="2441">
        <v>1</v>
      </c>
      <c r="AR136" s="2441">
        <v>1</v>
      </c>
      <c r="AS136" s="2441">
        <v>1</v>
      </c>
      <c r="AT136" s="2441">
        <v>1</v>
      </c>
      <c r="AU136" s="2441">
        <v>1</v>
      </c>
      <c r="AV136" s="2441">
        <v>1</v>
      </c>
      <c r="AW136" s="2441">
        <v>1</v>
      </c>
      <c r="AX136" s="2441">
        <v>1</v>
      </c>
      <c r="AY136" s="2441">
        <v>1</v>
      </c>
      <c r="AZ136" s="2441">
        <v>1</v>
      </c>
      <c r="BA136" s="2441">
        <v>1</v>
      </c>
      <c r="BB136" s="2441">
        <v>1</v>
      </c>
      <c r="BC136" s="2441">
        <v>1</v>
      </c>
      <c r="BD136" s="2441">
        <v>1</v>
      </c>
      <c r="BE136" s="2441">
        <v>1</v>
      </c>
      <c r="BF136" s="2441">
        <v>1</v>
      </c>
      <c r="BG136" s="2441">
        <v>1</v>
      </c>
      <c r="BH136" s="2441">
        <v>1</v>
      </c>
      <c r="BI136" s="2441">
        <v>1</v>
      </c>
      <c r="BJ136" s="2441">
        <v>1</v>
      </c>
      <c r="BK136" s="2441">
        <v>1</v>
      </c>
      <c r="BL136" s="2441">
        <v>1</v>
      </c>
      <c r="BM136" s="2441">
        <v>1</v>
      </c>
      <c r="BN136" s="2441">
        <v>1</v>
      </c>
      <c r="BO136" s="2442"/>
      <c r="BP136" s="2442"/>
      <c r="BQ136" s="2442"/>
      <c r="BR136" s="2442"/>
      <c r="BS136" s="2442"/>
      <c r="BT136" s="2442"/>
      <c r="BU136" s="2442"/>
      <c r="BV136" s="2442"/>
      <c r="BW136" s="2442"/>
      <c r="BX136" s="2442"/>
      <c r="BY136" s="2442"/>
      <c r="BZ136" s="2442"/>
      <c r="CA136" s="34"/>
      <c r="CC136" s="50"/>
      <c r="CD136" s="1461" t="e" cm="1">
        <f t="array" aca="1" ref="CD136" ca="1">_xlfn.LET( _xlpm.CheckBlank, SUM(PL!$AD136:$BN136) = 0, IF(_xlpm.CheckBlank, "", SUM(_xlfn._xlws.FILTER(PL!$AD136:$BN136,(YEAR(PL!$AD$12:$BN$12)=PL!CD$12)*(array_timeline&lt;=PL!CD$11)))))</f>
        <v>#NAME?</v>
      </c>
      <c r="CE136" s="1461" t="e" cm="1">
        <f t="array" aca="1" ref="CE136" ca="1">_xlfn.LET( _xlpm.CheckBlank, SUM(PL!$AD136:$BN136) = 0, IF(_xlpm.CheckBlank, "", SUM(_xlfn._xlws.FILTER(PL!$AD136:$BN136,(YEAR(PL!$AD$12:$BN$12)=PL!CE$12)*(array_timeline&lt;=PL!CE$11)))))</f>
        <v>#NAME?</v>
      </c>
      <c r="CF136" s="1169"/>
      <c r="CG136" s="1461" t="e" cm="1">
        <f t="array" aca="1" ref="CG136" ca="1">_xlfn.LET( _xlpm.CheckBlank, SUM(PL!$AD136:$BN136) = 0, IF(_xlpm.CheckBlank, "", SUM(_xlfn._xlws.FILTER(PL!$AD136:$BN136,(YEAR(PL!$AD$12:$BN$12)=PL!CG$12)*(array_timeline&lt;=PL!CG$11)))))</f>
        <v>#NAME?</v>
      </c>
      <c r="CH136" s="1461" t="e" cm="1">
        <f t="array" aca="1" ref="CH136" ca="1">_xlfn.LET( _xlpm.CheckBlank, SUM(PL!$AD136:$BN136) = 0, IF(_xlpm.CheckBlank, "", SUM(_xlfn._xlws.FILTER(PL!$AD136:$BN136,(YEAR(PL!$AD$12:$BN$12)=PL!CH$12)*(array_timeline&lt;=PL!CH$11)))))</f>
        <v>#NAME?</v>
      </c>
      <c r="CI136" s="2549"/>
      <c r="CJ136" s="1461" cm="1">
        <f t="array" ref="CJ136">_xlfn.LET( _xlpm.CheckBlank, SUM(PL!$AD136:$BN136) = 0, IF(_xlpm.CheckBlank, "", SUM(_xlfn.TAKE(_xlfn.DROP(PL!$AD136:$BN136, ,-DATEDIFF(PL!CJ$11, val_asOfDate,"M")),1,-12))))</f>
        <v>12</v>
      </c>
      <c r="CK136" s="1461" cm="1">
        <f t="array" ref="CK136">_xlfn.LET( _xlpm.CheckBlank, SUM(PL!$AD136:$BN136) = 0, IF(_xlpm.CheckBlank, "", SUM(_xlfn.TAKE(_xlfn.DROP(PL!$AD136:$BN136, ,-DATEDIFF(PL!CK$11, val_asOfDate,"M")),1,-12))))</f>
        <v>12</v>
      </c>
      <c r="CL136" s="88"/>
      <c r="CM136" s="2441">
        <v>1</v>
      </c>
      <c r="CN136" s="2441">
        <v>1</v>
      </c>
      <c r="CO136" s="1169"/>
      <c r="CP136" s="2441">
        <v>1</v>
      </c>
      <c r="CQ136" s="2441">
        <v>1</v>
      </c>
      <c r="CR136" s="34"/>
      <c r="CS136" s="2056"/>
      <c r="CT136" s="2085" t="str" cm="1">
        <f t="array" ref="CT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_xldudf_CX_PUSH(Y136,CX_ENTITY,C136,EOMONTH(val_asOfDate,0)),
       ""
     )
   )
)</f>
        <v/>
      </c>
      <c r="CU136" s="2085" t="str" cm="1">
        <f t="array" ref="CU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_xldudf_CX_PUSH(Y136,CX_ENTITY,C136,EOMONTH(val_asOfDate,1)),
       ""
     )
   )
)</f>
        <v/>
      </c>
      <c r="CV136" s="2085" t="str" cm="1">
        <f t="array" ref="CV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_xldudf_CX_PUSH(Y136,CX_ENTITY,C136,EOMONTH(val_asOfDate,2)),
       ""
     )
   )
)</f>
        <v/>
      </c>
      <c r="CW136" s="2085" t="str" cm="1">
        <f t="array" ref="CW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_xldudf_CX_PUSH(Y136,CX_ENTITY,C136,EOMONTH(val_asOfDate,3)),
       ""
     )
   )
)</f>
        <v/>
      </c>
      <c r="CX136" s="2443"/>
      <c r="CY136" s="2447" t="e" cm="1">
        <f t="array" aca="1" ref="CY136" ca="1">IF(CM136=_PL!CM136,"",IF(OR($CM136="",$CM136=0, NOT(ISNUMBER($CM136)), ISERROR($CM136), $B136=""), "",
   IF($I136=1,
      IFBLANK(
         _xldudf_CX_PUSH($CM136*fxVal_normal, CX_ENTITY, $B136, $CM$11, $CM$14, $CM$19,),
         ""
      ),
      IF($I136=2,
         IFBLANK(
            _xldudf_CX_PUSH($CM136, CX_ENTITY, $B136, $CM$11, $CM$14, $CM$19,),
            ""
         ),
         IF($I136=3,
            "",
            IFBLANK(
               _xldudf_CX_PUSH($CM136, CX_ENTITY, $B136, $CM$11, $CM$14, $CM$19,),
               ""
            )
         )
      )
   )
))</f>
        <v>#NAME?</v>
      </c>
      <c r="CZ136" s="2447" t="e" cm="1">
        <f t="array" aca="1" ref="CZ136" ca="1">IF(CN136=_PL!CN136,"",IF(OR($CN136="",$CN136=0, NOT(ISNUMBER($CN136)), ISERROR($CN136), $B136=""), "",
   IF($I136=1,
      IFBLANK(
         _xldudf_CX_PUSH($CN136*fxVal_normal, CX_ENTITY, $B136, $CN$11, $CN$14, $CN$19,),
         ""
      ),
      IF($I136=2,
         IFBLANK(
            _xldudf_CX_PUSH($CN136, CX_ENTITY, $B136, $CN$11, $CN$14, $CN$19,),
            ""
         ),
         IF($I136=3,
            "",
            IFBLANK(
               _xldudf_CX_PUSH($CN136, CX_ENTITY, $B136, $CN$11, $CN$14, $CN$19,),
               ""
            )
         )
      )
   )
))</f>
        <v>#NAME?</v>
      </c>
      <c r="DA136" s="2447" t="e" cm="1">
        <f t="array" aca="1" ref="DA136" ca="1">IF(CP136=_PL!CP136,"",IF(OR($CP136="",$CP136=0, NOT(ISNUMBER($CP136)), ISERROR($CP136), $B136=""), "",
   IF($I136=1,
      IFBLANK(
         _xldudf_CX_PUSH($CP136*fxVal_normal, CX_ENTITY, $B136, $CP$11, $CP$14, $CP$19,),
         ""
      ),
      IF($I136=2,
         IFBLANK(
            _xldudf_CX_PUSH($CP136, CX_ENTITY, $B136, $CP$11, $CP$14, $CP$19,),
            ""
         ),
         IF($I136=3,
            "",
            IFBLANK(
               _xldudf_CX_PUSH($CP136, CX_ENTITY, $B136, $CP$11, $CP$14, $CP$19,),
               ""
            )
         )
      )
   )
))</f>
        <v>#NAME?</v>
      </c>
      <c r="DB136" s="2447" t="e" cm="1">
        <f t="array" aca="1" ref="DB136" ca="1">IF(CQ136=_PL!CQ136,"",IF(OR($CQ136="", $CQ136=0, NOT(ISNUMBER($CQ136)), ISERROR($CQ136), $B136=""), "",
   IF($I136=1,
      IFBLANK(
         _xldudf_CX_PUSH($CQ136*fxVal_normal, CX_ENTITY, $B136, $CQ$11, $CQ$14, $CQ$19,),
         ""
      ),
      IF($I136=2,
         IFBLANK(
            _xldudf_CX_PUSH($CQ136, CX_ENTITY, $B136, $CQ$11, $CQ$14, $CQ$19,),
            ""
         ),
         IF($I136=3,
            "",
            IFBLANK(
               _xldudf_CX_PUSH($CQ136, CX_ENTITY, $B136, $CQ$11, $CQ$14, $CQ$19,),
               ""
            )
         )
      )
   ))
)</f>
        <v>#NAME?</v>
      </c>
      <c r="DC136" s="2443"/>
      <c r="DD136" s="2445" t="str" cm="1">
        <f t="array" aca="1" ref="DD136" ca="1">IFERROR(IF(AD136*fxVal_normal=_PL!AD136,"",IF(OR(AD136="", NOT(ISNUMBER(AD136)), ISERROR(AD136), $B136=""), "",
   IF($I136=1,
      IFBLANK(
         _xldudf_CX_PUSH(AD136*fxVal_normal, CX_ENTITY, $B136, AD$11, AD$14,AD$131,),
         ""
      ),
      IF($I136=2,
         IFBLANK(
            _xldudf_CX_PUSH(AD136, CX_ENTITY, $B136, AD$11, AD$14, AD$131,),
            ""
         ),
         IF($I136=3,
            "",
            IFBLANK(
               _xldudf_CX_PUSH(AD136, CX_ENTITY, $B136, AD$11, AD$14,AD$131,),
               ""
            )
         )
      )
   )
)),"")</f>
        <v/>
      </c>
      <c r="DE136" s="2445" t="str" cm="1">
        <f t="array" aca="1" ref="DE136" ca="1">IFERROR(IF(AE136*fxVal_normal=_PL!AE136,"",IF(OR(AE136="", NOT(ISNUMBER(AE136)), ISERROR(AE136), $B136=""), "",
   IF($I136=1,
      IFBLANK(
         _xldudf_CX_PUSH(AE136*fxVal_normal, CX_ENTITY, $B136, AE$11, AE$14,AE$131,),
         ""
      ),
      IF($I136=2,
         IFBLANK(
            _xldudf_CX_PUSH(AE136, CX_ENTITY, $B136, AE$11, AE$14, AE$131,),
            ""
         ),
         IF($I136=3,
            "",
            IFBLANK(
               _xldudf_CX_PUSH(AE136, CX_ENTITY, $B136, AE$11, AE$14,AE$131,),
               ""
            )
         )
      )
   )
)),"")</f>
        <v/>
      </c>
      <c r="DF136" s="2445" t="str" cm="1">
        <f t="array" aca="1" ref="DF136" ca="1">IFERROR(IF(AF136*fxVal_normal=_PL!AF136,"",IF(OR(AF136="", NOT(ISNUMBER(AF136)), ISERROR(AF136), $B136=""), "",
   IF($I136=1,
      IFBLANK(
         _xldudf_CX_PUSH(AF136*fxVal_normal, CX_ENTITY, $B136, AF$11, AF$14,AF$131,),
         ""
      ),
      IF($I136=2,
         IFBLANK(
            _xldudf_CX_PUSH(AF136, CX_ENTITY, $B136, AF$11, AF$14, AF$131,),
            ""
         ),
         IF($I136=3,
            "",
            IFBLANK(
               _xldudf_CX_PUSH(AF136, CX_ENTITY, $B136, AF$11, AF$14,AF$131,),
               ""
            )
         )
      )
   )
)),"")</f>
        <v/>
      </c>
      <c r="DG136" s="2445" t="str" cm="1">
        <f t="array" aca="1" ref="DG136" ca="1">IFERROR(IF(AG136*fxVal_normal=_PL!AG136,"",IF(OR(AG136="", NOT(ISNUMBER(AG136)), ISERROR(AG136), $B136=""), "",
   IF($I136=1,
      IFBLANK(
         _xldudf_CX_PUSH(AG136*fxVal_normal, CX_ENTITY, $B136, AG$11, AG$14,AG$131,),
         ""
      ),
      IF($I136=2,
         IFBLANK(
            _xldudf_CX_PUSH(AG136, CX_ENTITY, $B136, AG$11, AG$14, AG$131,),
            ""
         ),
         IF($I136=3,
            "",
            IFBLANK(
               _xldudf_CX_PUSH(AG136, CX_ENTITY, $B136, AG$11, AG$14,AG$131,),
               ""
            )
         )
      )
   )
)),"")</f>
        <v/>
      </c>
      <c r="DH136" s="2445" t="str" cm="1">
        <f t="array" aca="1" ref="DH136" ca="1">IFERROR(IF(AH136*fxVal_normal=_PL!AH136,"",IF(OR(AH136="", NOT(ISNUMBER(AH136)), ISERROR(AH136), $B136=""), "",
   IF($I136=1,
      IFBLANK(
         _xldudf_CX_PUSH(AH136*fxVal_normal, CX_ENTITY, $B136, AH$11, AH$14,AH$131,),
         ""
      ),
      IF($I136=2,
         IFBLANK(
            _xldudf_CX_PUSH(AH136, CX_ENTITY, $B136, AH$11, AH$14, AH$131,),
            ""
         ),
         IF($I136=3,
            "",
            IFBLANK(
               _xldudf_CX_PUSH(AH136, CX_ENTITY, $B136, AH$11, AH$14,AH$131,),
               ""
            )
         )
      )
   )
)),"")</f>
        <v/>
      </c>
      <c r="DI136" s="2445" t="str" cm="1">
        <f t="array" aca="1" ref="DI136" ca="1">IFERROR(IF(AI136*fxVal_normal=_PL!AI136,"",IF(OR(AI136="", NOT(ISNUMBER(AI136)), ISERROR(AI136), $B136=""), "",
   IF($I136=1,
      IFBLANK(
         _xldudf_CX_PUSH(AI136*fxVal_normal, CX_ENTITY, $B136, AI$11, AI$14,AI$131,),
         ""
      ),
      IF($I136=2,
         IFBLANK(
            _xldudf_CX_PUSH(AI136, CX_ENTITY, $B136, AI$11, AI$14, AI$131,),
            ""
         ),
         IF($I136=3,
            "",
            IFBLANK(
               _xldudf_CX_PUSH(AI136, CX_ENTITY, $B136, AI$11, AI$14,AI$131,),
               ""
            )
         )
      )
   )
)),"")</f>
        <v/>
      </c>
      <c r="DJ136" s="2445" t="str" cm="1">
        <f t="array" aca="1" ref="DJ136" ca="1">IFERROR(IF(AJ136*fxVal_normal=_PL!AJ136,"",IF(OR(AJ136="", NOT(ISNUMBER(AJ136)), ISERROR(AJ136), $B136=""), "",
   IF($I136=1,
      IFBLANK(
         _xldudf_CX_PUSH(AJ136*fxVal_normal, CX_ENTITY, $B136, AJ$11, AJ$14,AJ$131,),
         ""
      ),
      IF($I136=2,
         IFBLANK(
            _xldudf_CX_PUSH(AJ136, CX_ENTITY, $B136, AJ$11, AJ$14, AJ$131,),
            ""
         ),
         IF($I136=3,
            "",
            IFBLANK(
               _xldudf_CX_PUSH(AJ136, CX_ENTITY, $B136, AJ$11, AJ$14,AJ$131,),
               ""
            )
         )
      )
   )
)),"")</f>
        <v/>
      </c>
      <c r="DK136" s="2445" t="str" cm="1">
        <f t="array" aca="1" ref="DK136" ca="1">IFERROR(IF(AK136*fxVal_normal=_PL!AK136,"",IF(OR(AK136="", NOT(ISNUMBER(AK136)), ISERROR(AK136), $B136=""), "",
   IF($I136=1,
      IFBLANK(
         _xldudf_CX_PUSH(AK136*fxVal_normal, CX_ENTITY, $B136, AK$11, AK$14,AK$131,),
         ""
      ),
      IF($I136=2,
         IFBLANK(
            _xldudf_CX_PUSH(AK136, CX_ENTITY, $B136, AK$11, AK$14, AK$131,),
            ""
         ),
         IF($I136=3,
            "",
            IFBLANK(
               _xldudf_CX_PUSH(AK136, CX_ENTITY, $B136, AK$11, AK$14,AK$131,),
               ""
            )
         )
      )
   )
)),"")</f>
        <v/>
      </c>
      <c r="DL136" s="2445" t="str" cm="1">
        <f t="array" aca="1" ref="DL136" ca="1">IFERROR(IF(AL136*fxVal_normal=_PL!AL136,"",IF(OR(AL136="", NOT(ISNUMBER(AL136)), ISERROR(AL136), $B136=""), "",
   IF($I136=1,
      IFBLANK(
         _xldudf_CX_PUSH(AL136*fxVal_normal, CX_ENTITY, $B136, AL$11, AL$14,AL$131,),
         ""
      ),
      IF($I136=2,
         IFBLANK(
            _xldudf_CX_PUSH(AL136, CX_ENTITY, $B136, AL$11, AL$14, AL$131,),
            ""
         ),
         IF($I136=3,
            "",
            IFBLANK(
               _xldudf_CX_PUSH(AL136, CX_ENTITY, $B136, AL$11, AL$14,AL$131,),
               ""
            )
         )
      )
   )
)),"")</f>
        <v/>
      </c>
      <c r="DM136" s="2445" t="str" cm="1">
        <f t="array" aca="1" ref="DM136" ca="1">IFERROR(IF(AM136*fxVal_normal=_PL!AM136,"",IF(OR(AM136="", NOT(ISNUMBER(AM136)), ISERROR(AM136), $B136=""), "",
   IF($I136=1,
      IFBLANK(
         _xldudf_CX_PUSH(AM136*fxVal_normal, CX_ENTITY, $B136, AM$11, AM$14,AM$131,),
         ""
      ),
      IF($I136=2,
         IFBLANK(
            _xldudf_CX_PUSH(AM136, CX_ENTITY, $B136, AM$11, AM$14, AM$131,),
            ""
         ),
         IF($I136=3,
            "",
            IFBLANK(
               _xldudf_CX_PUSH(AM136, CX_ENTITY, $B136, AM$11, AM$14,AM$131,),
               ""
            )
         )
      )
   )
)),"")</f>
        <v/>
      </c>
      <c r="DN136" s="2445" t="str" cm="1">
        <f t="array" aca="1" ref="DN136" ca="1">IFERROR(IF(AN136*fxVal_normal=_PL!AN136,"",IF(OR(AN136="", NOT(ISNUMBER(AN136)), ISERROR(AN136), $B136=""), "",
   IF($I136=1,
      IFBLANK(
         _xldudf_CX_PUSH(AN136*fxVal_normal, CX_ENTITY, $B136, AN$11, AN$14,AN$131,),
         ""
      ),
      IF($I136=2,
         IFBLANK(
            _xldudf_CX_PUSH(AN136, CX_ENTITY, $B136, AN$11, AN$14, AN$131,),
            ""
         ),
         IF($I136=3,
            "",
            IFBLANK(
               _xldudf_CX_PUSH(AN136, CX_ENTITY, $B136, AN$11, AN$14,AN$131,),
               ""
            )
         )
      )
   )
)),"")</f>
        <v/>
      </c>
      <c r="DO136" s="2445" t="str" cm="1">
        <f t="array" aca="1" ref="DO136" ca="1">IFERROR(IF(AO136*fxVal_normal=_PL!AO136,"",IF(OR(AO136="", NOT(ISNUMBER(AO136)), ISERROR(AO136), $B136=""), "",
   IF($I136=1,
      IFBLANK(
         _xldudf_CX_PUSH(AO136*fxVal_normal, CX_ENTITY, $B136, AO$11, AO$14,AO$131,),
         ""
      ),
      IF($I136=2,
         IFBLANK(
            _xldudf_CX_PUSH(AO136, CX_ENTITY, $B136, AO$11, AO$14, AO$131,),
            ""
         ),
         IF($I136=3,
            "",
            IFBLANK(
               _xldudf_CX_PUSH(AO136, CX_ENTITY, $B136, AO$11, AO$14,AO$131,),
               ""
            )
         )
      )
   )
)),"")</f>
        <v/>
      </c>
      <c r="DP136" s="2445" t="str" cm="1">
        <f t="array" aca="1" ref="DP136" ca="1">IFERROR(IF(AP136*fxVal_normal=_PL!AP136,"",IF(OR(AP136="", NOT(ISNUMBER(AP136)), ISERROR(AP136), $B136=""), "",
   IF($I136=1,
      IFBLANK(
         _xldudf_CX_PUSH(AP136*fxVal_normal, CX_ENTITY, $B136, AP$11, AP$14,AP$131,),
         ""
      ),
      IF($I136=2,
         IFBLANK(
            _xldudf_CX_PUSH(AP136, CX_ENTITY, $B136, AP$11, AP$14, AP$131,),
            ""
         ),
         IF($I136=3,
            "",
            IFBLANK(
               _xldudf_CX_PUSH(AP136, CX_ENTITY, $B136, AP$11, AP$14,AP$131,),
               ""
            )
         )
      )
   )
)),"")</f>
        <v/>
      </c>
      <c r="DQ136" s="2445" t="str" cm="1">
        <f t="array" aca="1" ref="DQ136" ca="1">IFERROR(IF(AQ136*fxVal_normal=_PL!AQ136,"",IF(OR(AQ136="", NOT(ISNUMBER(AQ136)), ISERROR(AQ136), $B136=""), "",
   IF($I136=1,
      IFBLANK(
         _xldudf_CX_PUSH(AQ136*fxVal_normal, CX_ENTITY, $B136, AQ$11, AQ$14,AQ$131,),
         ""
      ),
      IF($I136=2,
         IFBLANK(
            _xldudf_CX_PUSH(AQ136, CX_ENTITY, $B136, AQ$11, AQ$14, AQ$131,),
            ""
         ),
         IF($I136=3,
            "",
            IFBLANK(
               _xldudf_CX_PUSH(AQ136, CX_ENTITY, $B136, AQ$11, AQ$14,AQ$131,),
               ""
            )
         )
      )
   )
)),"")</f>
        <v/>
      </c>
      <c r="DR136" s="2445" t="str" cm="1">
        <f t="array" aca="1" ref="DR136" ca="1">IFERROR(IF(AR136*fxVal_normal=_PL!AR136,"",IF(OR(AR136="", NOT(ISNUMBER(AR136)), ISERROR(AR136), $B136=""), "",
   IF($I136=1,
      IFBLANK(
         _xldudf_CX_PUSH(AR136*fxVal_normal, CX_ENTITY, $B136, AR$11, AR$14,AR$131,),
         ""
      ),
      IF($I136=2,
         IFBLANK(
            _xldudf_CX_PUSH(AR136, CX_ENTITY, $B136, AR$11, AR$14, AR$131,),
            ""
         ),
         IF($I136=3,
            "",
            IFBLANK(
               _xldudf_CX_PUSH(AR136, CX_ENTITY, $B136, AR$11, AR$14,AR$131,),
               ""
            )
         )
      )
   )
)),"")</f>
        <v/>
      </c>
      <c r="DS136" s="2445" t="str" cm="1">
        <f t="array" aca="1" ref="DS136" ca="1">IFERROR(IF(AS136*fxVal_normal=_PL!AS136,"",IF(OR(AS136="", NOT(ISNUMBER(AS136)), ISERROR(AS136), $B136=""), "",
   IF($I136=1,
      IFBLANK(
         _xldudf_CX_PUSH(AS136*fxVal_normal, CX_ENTITY, $B136, AS$11, AS$14,AS$131,),
         ""
      ),
      IF($I136=2,
         IFBLANK(
            _xldudf_CX_PUSH(AS136, CX_ENTITY, $B136, AS$11, AS$14, AS$131,),
            ""
         ),
         IF($I136=3,
            "",
            IFBLANK(
               _xldudf_CX_PUSH(AS136, CX_ENTITY, $B136, AS$11, AS$14,AS$131,),
               ""
            )
         )
      )
   )
)),"")</f>
        <v/>
      </c>
      <c r="DT136" s="2445" t="str" cm="1">
        <f t="array" aca="1" ref="DT136" ca="1">IFERROR(IF(AT136*fxVal_normal=_PL!AT136,"",IF(OR(AT136="", NOT(ISNUMBER(AT136)), ISERROR(AT136), $B136=""), "",
   IF($I136=1,
      IFBLANK(
         _xldudf_CX_PUSH(AT136*fxVal_normal, CX_ENTITY, $B136, AT$11, AT$14,AT$131,),
         ""
      ),
      IF($I136=2,
         IFBLANK(
            _xldudf_CX_PUSH(AT136, CX_ENTITY, $B136, AT$11, AT$14, AT$131,),
            ""
         ),
         IF($I136=3,
            "",
            IFBLANK(
               _xldudf_CX_PUSH(AT136, CX_ENTITY, $B136, AT$11, AT$14,AT$131,),
               ""
            )
         )
      )
   )
)),"")</f>
        <v/>
      </c>
      <c r="DU136" s="2445" t="str" cm="1">
        <f t="array" aca="1" ref="DU136" ca="1">IFERROR(IF(AU136*fxVal_normal=_PL!AU136,"",IF(OR(AU136="", NOT(ISNUMBER(AU136)), ISERROR(AU136), $B136=""), "",
   IF($I136=1,
      IFBLANK(
         _xldudf_CX_PUSH(AU136*fxVal_normal, CX_ENTITY, $B136, AU$11, AU$14,AU$131,),
         ""
      ),
      IF($I136=2,
         IFBLANK(
            _xldudf_CX_PUSH(AU136, CX_ENTITY, $B136, AU$11, AU$14, AU$131,),
            ""
         ),
         IF($I136=3,
            "",
            IFBLANK(
               _xldudf_CX_PUSH(AU136, CX_ENTITY, $B136, AU$11, AU$14,AU$131,),
               ""
            )
         )
      )
   )
)),"")</f>
        <v/>
      </c>
      <c r="DV136" s="2445" t="str" cm="1">
        <f t="array" aca="1" ref="DV136" ca="1">IFERROR(IF(AV136*fxVal_normal=_PL!AV136,"",IF(OR(AV136="", NOT(ISNUMBER(AV136)), ISERROR(AV136), $B136=""), "",
   IF($I136=1,
      IFBLANK(
         _xldudf_CX_PUSH(AV136*fxVal_normal, CX_ENTITY, $B136, AV$11, AV$14,AV$131,),
         ""
      ),
      IF($I136=2,
         IFBLANK(
            _xldudf_CX_PUSH(AV136, CX_ENTITY, $B136, AV$11, AV$14, AV$131,),
            ""
         ),
         IF($I136=3,
            "",
            IFBLANK(
               _xldudf_CX_PUSH(AV136, CX_ENTITY, $B136, AV$11, AV$14,AV$131,),
               ""
            )
         )
      )
   )
)),"")</f>
        <v/>
      </c>
      <c r="DW136" s="2445" t="str" cm="1">
        <f t="array" aca="1" ref="DW136" ca="1">IFERROR(IF(AW136*fxVal_normal=_PL!AW136,"",IF(OR(AW136="", NOT(ISNUMBER(AW136)), ISERROR(AW136), $B136=""), "",
   IF($I136=1,
      IFBLANK(
         _xldudf_CX_PUSH(AW136*fxVal_normal, CX_ENTITY, $B136, AW$11, AW$14,AW$131,),
         ""
      ),
      IF($I136=2,
         IFBLANK(
            _xldudf_CX_PUSH(AW136, CX_ENTITY, $B136, AW$11, AW$14, AW$131,),
            ""
         ),
         IF($I136=3,
            "",
            IFBLANK(
               _xldudf_CX_PUSH(AW136, CX_ENTITY, $B136, AW$11, AW$14,AW$131,),
               ""
            )
         )
      )
   )
)),"")</f>
        <v/>
      </c>
      <c r="DX136" s="2445" t="str" cm="1">
        <f t="array" aca="1" ref="DX136" ca="1">IFERROR(IF(AX136*fxVal_normal=_PL!AX136,"",IF(OR(AX136="", NOT(ISNUMBER(AX136)), ISERROR(AX136), $B136=""), "",
   IF($I136=1,
      IFBLANK(
         _xldudf_CX_PUSH(AX136*fxVal_normal, CX_ENTITY, $B136, AX$11, AX$14,AX$131,),
         ""
      ),
      IF($I136=2,
         IFBLANK(
            _xldudf_CX_PUSH(AX136, CX_ENTITY, $B136, AX$11, AX$14, AX$131,),
            ""
         ),
         IF($I136=3,
            "",
            IFBLANK(
               _xldudf_CX_PUSH(AX136, CX_ENTITY, $B136, AX$11, AX$14,AX$131,),
               ""
            )
         )
      )
   )
)),"")</f>
        <v/>
      </c>
      <c r="DY136" s="2445" t="str" cm="1">
        <f t="array" aca="1" ref="DY136" ca="1">IFERROR(IF(AY136*fxVal_normal=_PL!AY136,"",IF(OR(AY136="", NOT(ISNUMBER(AY136)), ISERROR(AY136), $B136=""), "",
   IF($I136=1,
      IFBLANK(
         _xldudf_CX_PUSH(AY136*fxVal_normal, CX_ENTITY, $B136, AY$11, AY$14,AY$131,),
         ""
      ),
      IF($I136=2,
         IFBLANK(
            _xldudf_CX_PUSH(AY136, CX_ENTITY, $B136, AY$11, AY$14, AY$131,),
            ""
         ),
         IF($I136=3,
            "",
            IFBLANK(
               _xldudf_CX_PUSH(AY136, CX_ENTITY, $B136, AY$11, AY$14,AY$131,),
               ""
            )
         )
      )
   )
)),"")</f>
        <v/>
      </c>
      <c r="DZ136" s="2445" t="str" cm="1">
        <f t="array" aca="1" ref="DZ136" ca="1">IFERROR(IF(AZ136*fxVal_normal=_PL!AZ136,"",IF(OR(AZ136="", NOT(ISNUMBER(AZ136)), ISERROR(AZ136), $B136=""), "",
   IF($I136=1,
      IFBLANK(
         _xldudf_CX_PUSH(AZ136*fxVal_normal, CX_ENTITY, $B136, AZ$11, AZ$14,AZ$131,),
         ""
      ),
      IF($I136=2,
         IFBLANK(
            _xldudf_CX_PUSH(AZ136, CX_ENTITY, $B136, AZ$11, AZ$14, AZ$131,),
            ""
         ),
         IF($I136=3,
            "",
            IFBLANK(
               _xldudf_CX_PUSH(AZ136, CX_ENTITY, $B136, AZ$11, AZ$14,AZ$131,),
               ""
            )
         )
      )
   )
)),"")</f>
        <v/>
      </c>
      <c r="EA136" s="2445" t="str" cm="1">
        <f t="array" aca="1" ref="EA136" ca="1">IFERROR(IF(BA136*fxVal_normal=_PL!BA136,"",IF(OR(BA136="", NOT(ISNUMBER(BA136)), ISERROR(BA136), $B136=""), "",
   IF($I136=1,
      IFBLANK(
         _xldudf_CX_PUSH(BA136*fxVal_normal, CX_ENTITY, $B136, BA$11, BA$14,BA$131,),
         ""
      ),
      IF($I136=2,
         IFBLANK(
            _xldudf_CX_PUSH(BA136, CX_ENTITY, $B136, BA$11, BA$14, BA$131,),
            ""
         ),
         IF($I136=3,
            "",
            IFBLANK(
               _xldudf_CX_PUSH(BA136, CX_ENTITY, $B136, BA$11, BA$14,BA$131,),
               ""
            )
         )
      )
   )
)),"")</f>
        <v/>
      </c>
      <c r="EB136" s="2445" t="str" cm="1">
        <f t="array" aca="1" ref="EB136" ca="1">IFERROR(IF(BB136*fxVal_normal=_PL!BB136,"",IF(OR(BB136="", NOT(ISNUMBER(BB136)), ISERROR(BB136), $B136=""), "",
   IF($I136=1,
      IFBLANK(
         _xldudf_CX_PUSH(BB136*fxVal_normal, CX_ENTITY, $B136, BB$11, BB$14,BB$131,),
         ""
      ),
      IF($I136=2,
         IFBLANK(
            _xldudf_CX_PUSH(BB136, CX_ENTITY, $B136, BB$11, BB$14, BB$131,),
            ""
         ),
         IF($I136=3,
            "",
            IFBLANK(
               _xldudf_CX_PUSH(BB136, CX_ENTITY, $B136, BB$11, BB$14,BB$131,),
               ""
            )
         )
      )
   )
)),"")</f>
        <v/>
      </c>
      <c r="EC136" s="2445" t="str" cm="1">
        <f t="array" aca="1" ref="EC136" ca="1">IFERROR(IF(BC136*fxVal_normal=_PL!BC136,"",IF(OR(BC136="", NOT(ISNUMBER(BC136)), ISERROR(BC136), $B136=""), "",
   IF($I136=1,
      IFBLANK(
         _xldudf_CX_PUSH(BC136*fxVal_normal, CX_ENTITY, $B136, BC$11, BC$14,BC$131,),
         ""
      ),
      IF($I136=2,
         IFBLANK(
            _xldudf_CX_PUSH(BC136, CX_ENTITY, $B136, BC$11, BC$14, BC$131,),
            ""
         ),
         IF($I136=3,
            "",
            IFBLANK(
               _xldudf_CX_PUSH(BC136, CX_ENTITY, $B136, BC$11, BC$14,BC$131,),
               ""
            )
         )
      )
   )
)),"")</f>
        <v/>
      </c>
      <c r="ED136" s="2445" t="str" cm="1">
        <f t="array" aca="1" ref="ED136" ca="1">IFERROR(IF(BD136*fxVal_normal=_PL!BD136,"",IF(OR(BD136="", NOT(ISNUMBER(BD136)), ISERROR(BD136), $B136=""), "",
   IF($I136=1,
      IFBLANK(
         _xldudf_CX_PUSH(BD136*fxVal_normal, CX_ENTITY, $B136, BD$11, BD$14,BD$131,),
         ""
      ),
      IF($I136=2,
         IFBLANK(
            _xldudf_CX_PUSH(BD136, CX_ENTITY, $B136, BD$11, BD$14, BD$131,),
            ""
         ),
         IF($I136=3,
            "",
            IFBLANK(
               _xldudf_CX_PUSH(BD136, CX_ENTITY, $B136, BD$11, BD$14,BD$131,),
               ""
            )
         )
      )
   )
)),"")</f>
        <v/>
      </c>
      <c r="EE136" s="2445" t="str" cm="1">
        <f t="array" aca="1" ref="EE136" ca="1">IFERROR(IF(BE136*fxVal_normal=_PL!BE136,"",IF(OR(BE136="", NOT(ISNUMBER(BE136)), ISERROR(BE136), $B136=""), "",
   IF($I136=1,
      IFBLANK(
         _xldudf_CX_PUSH(BE136*fxVal_normal, CX_ENTITY, $B136, BE$11, BE$14,BE$131,),
         ""
      ),
      IF($I136=2,
         IFBLANK(
            _xldudf_CX_PUSH(BE136, CX_ENTITY, $B136, BE$11, BE$14, BE$131,),
            ""
         ),
         IF($I136=3,
            "",
            IFBLANK(
               _xldudf_CX_PUSH(BE136, CX_ENTITY, $B136, BE$11, BE$14,BE$131,),
               ""
            )
         )
      )
   )
)),"")</f>
        <v/>
      </c>
      <c r="EF136" s="2445" t="str" cm="1">
        <f t="array" aca="1" ref="EF136" ca="1">IFERROR(IF(BF136*fxVal_normal=_PL!BF136,"",IF(OR(BF136="", NOT(ISNUMBER(BF136)), ISERROR(BF136), $B136=""), "",
   IF($I136=1,
      IFBLANK(
         _xldudf_CX_PUSH(BF136*fxVal_normal, CX_ENTITY, $B136, BF$11, BF$14,BF$131,),
         ""
      ),
      IF($I136=2,
         IFBLANK(
            _xldudf_CX_PUSH(BF136, CX_ENTITY, $B136, BF$11, BF$14, BF$131,),
            ""
         ),
         IF($I136=3,
            "",
            IFBLANK(
               _xldudf_CX_PUSH(BF136, CX_ENTITY, $B136, BF$11, BF$14,BF$131,),
               ""
            )
         )
      )
   )
)),"")</f>
        <v/>
      </c>
      <c r="EG136" s="2445" t="str" cm="1">
        <f t="array" aca="1" ref="EG136" ca="1">IFERROR(IF(BG136*fxVal_normal=_PL!BG136,"",IF(OR(BG136="", NOT(ISNUMBER(BG136)), ISERROR(BG136), $B136=""), "",
   IF($I136=1,
      IFBLANK(
         _xldudf_CX_PUSH(BG136*fxVal_normal, CX_ENTITY, $B136, BG$11, BG$14,BG$131,),
         ""
      ),
      IF($I136=2,
         IFBLANK(
            _xldudf_CX_PUSH(BG136, CX_ENTITY, $B136, BG$11, BG$14, BG$131,),
            ""
         ),
         IF($I136=3,
            "",
            IFBLANK(
               _xldudf_CX_PUSH(BG136, CX_ENTITY, $B136, BG$11, BG$14,BG$131,),
               ""
            )
         )
      )
   )
)),"")</f>
        <v/>
      </c>
      <c r="EH136" s="2445" t="str" cm="1">
        <f t="array" aca="1" ref="EH136" ca="1">IFERROR(IF(BH136*fxVal_normal=_PL!BH136,"",IF(OR(BH136="", NOT(ISNUMBER(BH136)), ISERROR(BH136), $B136=""), "",
   IF($I136=1,
      IFBLANK(
         _xldudf_CX_PUSH(BH136*fxVal_normal, CX_ENTITY, $B136, BH$11, BH$14,BH$131,),
         ""
      ),
      IF($I136=2,
         IFBLANK(
            _xldudf_CX_PUSH(BH136, CX_ENTITY, $B136, BH$11, BH$14, BH$131,),
            ""
         ),
         IF($I136=3,
            "",
            IFBLANK(
               _xldudf_CX_PUSH(BH136, CX_ENTITY, $B136, BH$11, BH$14,BH$131,),
               ""
            )
         )
      )
   )
)),"")</f>
        <v/>
      </c>
      <c r="EI136" s="2445" t="str" cm="1">
        <f t="array" aca="1" ref="EI136" ca="1">IFERROR(IF(BI136*fxVal_normal=_PL!BI136,"",IF(OR(BI136="", NOT(ISNUMBER(BI136)), ISERROR(BI136), $B136=""), "",
   IF($I136=1,
      IFBLANK(
         _xldudf_CX_PUSH(BI136*fxVal_normal, CX_ENTITY, $B136, BI$11, BI$14,BI$131,),
         ""
      ),
      IF($I136=2,
         IFBLANK(
            _xldudf_CX_PUSH(BI136, CX_ENTITY, $B136, BI$11, BI$14, BI$131,),
            ""
         ),
         IF($I136=3,
            "",
            IFBLANK(
               _xldudf_CX_PUSH(BI136, CX_ENTITY, $B136, BI$11, BI$14,BI$131,),
               ""
            )
         )
      )
   )
)),"")</f>
        <v/>
      </c>
      <c r="EJ136" s="2445" t="str" cm="1">
        <f t="array" aca="1" ref="EJ136" ca="1">IFERROR(IF(BJ136*fxVal_normal=_PL!BJ136,"",IF(OR(BJ136="", NOT(ISNUMBER(BJ136)), ISERROR(BJ136), $B136=""), "",
   IF($I136=1,
      IFBLANK(
         _xldudf_CX_PUSH(BJ136*fxVal_normal, CX_ENTITY, $B136, BJ$11, BJ$14,BJ$131,),
         ""
      ),
      IF($I136=2,
         IFBLANK(
            _xldudf_CX_PUSH(BJ136, CX_ENTITY, $B136, BJ$11, BJ$14, BJ$131,),
            ""
         ),
         IF($I136=3,
            "",
            IFBLANK(
               _xldudf_CX_PUSH(BJ136, CX_ENTITY, $B136, BJ$11, BJ$14,BJ$131,),
               ""
            )
         )
      )
   )
)),"")</f>
        <v/>
      </c>
      <c r="EK136" s="2445" t="str" cm="1">
        <f t="array" aca="1" ref="EK136" ca="1">IFERROR(IF(BK136*fxVal_normal=_PL!BK136,"",IF(OR(BK136="", NOT(ISNUMBER(BK136)), ISERROR(BK136), $B136=""), "",
   IF($I136=1,
      IFBLANK(
         _xldudf_CX_PUSH(BK136*fxVal_normal, CX_ENTITY, $B136, BK$11, BK$14,BK$131,),
         ""
      ),
      IF($I136=2,
         IFBLANK(
            _xldudf_CX_PUSH(BK136, CX_ENTITY, $B136, BK$11, BK$14, BK$131,),
            ""
         ),
         IF($I136=3,
            "",
            IFBLANK(
               _xldudf_CX_PUSH(BK136, CX_ENTITY, $B136, BK$11, BK$14,BK$131,),
               ""
            )
         )
      )
   )
)),"")</f>
        <v/>
      </c>
      <c r="EL136" s="2445" t="str" cm="1">
        <f t="array" aca="1" ref="EL136" ca="1">IFERROR(IF(BL136*fxVal_normal=_PL!BL136,"",IF(OR(BL136="", NOT(ISNUMBER(BL136)), ISERROR(BL136), $B136=""), "",
   IF($I136=1,
      IFBLANK(
         _xldudf_CX_PUSH(BL136*fxVal_normal, CX_ENTITY, $B136, BL$11, BL$14,BL$131,),
         ""
      ),
      IF($I136=2,
         IFBLANK(
            _xldudf_CX_PUSH(BL136, CX_ENTITY, $B136, BL$11, BL$14, BL$131,),
            ""
         ),
         IF($I136=3,
            "",
            IFBLANK(
               _xldudf_CX_PUSH(BL136, CX_ENTITY, $B136, BL$11, BL$14,BL$131,),
               ""
            )
         )
      )
   )
)),"")</f>
        <v/>
      </c>
      <c r="EM136" s="2445" t="str" cm="1">
        <f t="array" aca="1" ref="EM136" ca="1">IFERROR(IF(BM136*fxVal_normal=_PL!BM136,"",IF(OR(BM136="", NOT(ISNUMBER(BM136)), ISERROR(BM136), $B136=""), "",
   IF($I136=1,
      IFBLANK(
         _xldudf_CX_PUSH(BM136*fxVal_normal, CX_ENTITY, $B136, BM$11, BM$14,BM$131,),
         ""
      ),
      IF($I136=2,
         IFBLANK(
            _xldudf_CX_PUSH(BM136, CX_ENTITY, $B136, BM$11, BM$14, BM$131,),
            ""
         ),
         IF($I136=3,
            "",
            IFBLANK(
               _xldudf_CX_PUSH(BM136, CX_ENTITY, $B136, BM$11, BM$14,BM$131,),
               ""
            )
         )
      )
   )
)),"")</f>
        <v/>
      </c>
      <c r="EN136" s="2445" t="str" cm="1">
        <f t="array" aca="1" ref="EN136" ca="1">IFERROR(IF(BN136*fxVal_normal=_PL!BN136,"",IF(OR(BN136="", NOT(ISNUMBER(BN136)), ISERROR(BN136), $B136=""), "",
   IF($I136=1,
      IFBLANK(
         _xldudf_CX_PUSH(BN136*fxVal_normal, CX_ENTITY, $B136, BN$11, BN$14,BN$131,),
         ""
      ),
      IF($I136=2,
         IFBLANK(
            _xldudf_CX_PUSH(BN136, CX_ENTITY, $B136, BN$11, BN$14, BN$131,),
            ""
         ),
         IF($I136=3,
            "",
            IFBLANK(
               _xldudf_CX_PUSH(BN136, CX_ENTITY, $B136, BN$11, BN$14,BN$131,),
               ""
            )
         )
      )
   )
)),"")</f>
        <v/>
      </c>
    </row>
    <row r="137" spans="1:157" ht="21" customHeight="1">
      <c r="A137" s="1625"/>
      <c r="B137" s="2501" t="s">
        <v>114</v>
      </c>
      <c r="C137" s="2501"/>
      <c r="D137" s="1548"/>
      <c r="E137" s="2440" t="e" cm="1">
        <f t="array" aca="1" ref="E1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)($AD137:$CQ137, Z137)</f>
        <v>#NAME?</v>
      </c>
      <c r="F137" s="578"/>
      <c r="G137" s="578"/>
      <c r="H137" s="578">
        <v>1</v>
      </c>
      <c r="I137" s="578">
        <v>2</v>
      </c>
      <c r="J137" s="401" cm="1">
        <f t="array" ref="J137">IFBLANK( Z137,"")</f>
        <v>1</v>
      </c>
      <c r="K137" s="578"/>
      <c r="L137" s="37"/>
      <c r="N137" s="158"/>
      <c r="O137" s="101"/>
      <c r="P137" s="52"/>
      <c r="Q137" s="2"/>
      <c r="R137" s="101"/>
      <c r="S137" s="101"/>
      <c r="T137" s="101"/>
      <c r="U137" s="39"/>
      <c r="V137" s="37"/>
      <c r="W137" s="91" t="str">
        <f>W133</f>
        <v>Actual</v>
      </c>
      <c r="X137" s="1959"/>
      <c r="Y137" s="509" t="str">
        <f>_PL!Y137</f>
        <v>of which Organic Top Line Volume Growth (LTM)</v>
      </c>
      <c r="Z137" s="198">
        <f>_PL!Z137</f>
        <v>1</v>
      </c>
      <c r="AA137" s="97"/>
      <c r="AB137" s="33" t="str">
        <f>_PL!AB137</f>
        <v>of which Organic Top Line Volume Growth (LTM)</v>
      </c>
      <c r="AC137" s="2550" t="str" cm="1">
        <f t="array" aca="1" ref="AC137" ca="1">_xlfn.LET(
_xlpm._termname, $AB137,
_xlpm._iconname, "find",
_xlpm._icon, fx_getIcon(_xlpm._iconname),
_xlpm._location, _xlfn.XLOOKUP(LOWER(_xlpm._termname), LOWER(tbl_acctDef[Term]),tbl_acctDef[Term]),
_xlpm._hyperlink, HYPERLINK("#"&amp;CELL("address",_xlpm._location), _xlpm._icon),
IFERROR(_xlpm._hyperlink,"")
)</f>
        <v/>
      </c>
      <c r="AD137" s="2441">
        <v>1</v>
      </c>
      <c r="AE137" s="2441">
        <v>1</v>
      </c>
      <c r="AF137" s="2441">
        <v>1</v>
      </c>
      <c r="AG137" s="2441">
        <v>1</v>
      </c>
      <c r="AH137" s="2441">
        <v>1</v>
      </c>
      <c r="AI137" s="2441">
        <v>1</v>
      </c>
      <c r="AJ137" s="2441">
        <v>1</v>
      </c>
      <c r="AK137" s="2441">
        <v>1</v>
      </c>
      <c r="AL137" s="2441">
        <v>1</v>
      </c>
      <c r="AM137" s="2441">
        <v>1</v>
      </c>
      <c r="AN137" s="2441">
        <v>1</v>
      </c>
      <c r="AO137" s="2441">
        <v>1</v>
      </c>
      <c r="AP137" s="2441">
        <v>1</v>
      </c>
      <c r="AQ137" s="2441">
        <v>1</v>
      </c>
      <c r="AR137" s="2441">
        <v>1</v>
      </c>
      <c r="AS137" s="2441">
        <v>1</v>
      </c>
      <c r="AT137" s="2441">
        <v>1</v>
      </c>
      <c r="AU137" s="2441">
        <v>1</v>
      </c>
      <c r="AV137" s="2441">
        <v>1</v>
      </c>
      <c r="AW137" s="2441">
        <v>1</v>
      </c>
      <c r="AX137" s="2441">
        <v>1</v>
      </c>
      <c r="AY137" s="2441">
        <v>1</v>
      </c>
      <c r="AZ137" s="2441">
        <v>1</v>
      </c>
      <c r="BA137" s="2441">
        <v>1</v>
      </c>
      <c r="BB137" s="2441">
        <v>1</v>
      </c>
      <c r="BC137" s="2441">
        <v>1</v>
      </c>
      <c r="BD137" s="2441">
        <v>1</v>
      </c>
      <c r="BE137" s="2441">
        <v>1</v>
      </c>
      <c r="BF137" s="2441">
        <v>1</v>
      </c>
      <c r="BG137" s="2441">
        <v>1</v>
      </c>
      <c r="BH137" s="2441">
        <v>1</v>
      </c>
      <c r="BI137" s="2441">
        <v>1</v>
      </c>
      <c r="BJ137" s="2441">
        <v>1</v>
      </c>
      <c r="BK137" s="2441">
        <v>1</v>
      </c>
      <c r="BL137" s="2441">
        <v>1</v>
      </c>
      <c r="BM137" s="2441">
        <v>1</v>
      </c>
      <c r="BN137" s="2441">
        <v>1</v>
      </c>
      <c r="BO137" s="2442"/>
      <c r="BP137" s="2442"/>
      <c r="BQ137" s="2442"/>
      <c r="BR137" s="2442"/>
      <c r="BS137" s="2442"/>
      <c r="BT137" s="2442"/>
      <c r="BU137" s="2442"/>
      <c r="BV137" s="2442"/>
      <c r="BW137" s="2442"/>
      <c r="BX137" s="2442"/>
      <c r="BY137" s="2442"/>
      <c r="BZ137" s="2442"/>
      <c r="CA137" s="34"/>
      <c r="CC137" s="50"/>
      <c r="CD137" s="1461" t="e" cm="1">
        <f t="array" aca="1" ref="CD137" ca="1">_xlfn.LET( _xlpm.CheckBlank, SUM(PL!$AD137:$BN137) = 0, IF(_xlpm.CheckBlank, "", SUM(_xlfn._xlws.FILTER(PL!$AD137:$BN137,(YEAR(PL!$AD$12:$BN$12)=PL!CD$12)*(array_timeline&lt;=PL!CD$11)))))</f>
        <v>#NAME?</v>
      </c>
      <c r="CE137" s="1461" t="e" cm="1">
        <f t="array" aca="1" ref="CE137" ca="1">_xlfn.LET( _xlpm.CheckBlank, SUM(PL!$AD137:$BN137) = 0, IF(_xlpm.CheckBlank, "", SUM(_xlfn._xlws.FILTER(PL!$AD137:$BN137,(YEAR(PL!$AD$12:$BN$12)=PL!CE$12)*(array_timeline&lt;=PL!CE$11)))))</f>
        <v>#NAME?</v>
      </c>
      <c r="CF137" s="1169"/>
      <c r="CG137" s="1461" t="e" cm="1">
        <f t="array" aca="1" ref="CG137" ca="1">_xlfn.LET( _xlpm.CheckBlank, SUM(PL!$AD137:$BN137) = 0, IF(_xlpm.CheckBlank, "", SUM(_xlfn._xlws.FILTER(PL!$AD137:$BN137,(YEAR(PL!$AD$12:$BN$12)=PL!CG$12)*(array_timeline&lt;=PL!CG$11)))))</f>
        <v>#NAME?</v>
      </c>
      <c r="CH137" s="1461" t="e" cm="1">
        <f t="array" aca="1" ref="CH137" ca="1">_xlfn.LET( _xlpm.CheckBlank, SUM(PL!$AD137:$BN137) = 0, IF(_xlpm.CheckBlank, "", SUM(_xlfn._xlws.FILTER(PL!$AD137:$BN137,(YEAR(PL!$AD$12:$BN$12)=PL!CH$12)*(array_timeline&lt;=PL!CH$11)))))</f>
        <v>#NAME?</v>
      </c>
      <c r="CI137" s="2549"/>
      <c r="CJ137" s="1461" cm="1">
        <f t="array" ref="CJ137">_xlfn.LET( _xlpm.CheckBlank, SUM(PL!$AD137:$BN137) = 0, IF(_xlpm.CheckBlank, "", SUM(_xlfn.TAKE(_xlfn.DROP(PL!$AD137:$BN137, ,-DATEDIFF(PL!CJ$11, val_asOfDate,"M")),1,-12))))</f>
        <v>12</v>
      </c>
      <c r="CK137" s="1461" cm="1">
        <f t="array" ref="CK137">_xlfn.LET( _xlpm.CheckBlank, SUM(PL!$AD137:$BN137) = 0, IF(_xlpm.CheckBlank, "", SUM(_xlfn.TAKE(_xlfn.DROP(PL!$AD137:$BN137, ,-DATEDIFF(PL!CK$11, val_asOfDate,"M")),1,-12))))</f>
        <v>12</v>
      </c>
      <c r="CL137" s="88"/>
      <c r="CM137" s="2441">
        <v>1</v>
      </c>
      <c r="CN137" s="2441">
        <v>1</v>
      </c>
      <c r="CO137" s="1169"/>
      <c r="CP137" s="2441">
        <v>1</v>
      </c>
      <c r="CQ137" s="2441">
        <v>1</v>
      </c>
      <c r="CR137" s="34"/>
      <c r="CS137" s="2056"/>
      <c r="CT137" s="2085" t="str" cm="1">
        <f t="array" ref="CT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_xldudf_CX_PUSH(Y137,CX_ENTITY,C137,EOMONTH(val_asOfDate,0)),
       ""
     )
   )
)</f>
        <v/>
      </c>
      <c r="CU137" s="2085" t="str" cm="1">
        <f t="array" ref="CU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_xldudf_CX_PUSH(Y137,CX_ENTITY,C137,EOMONTH(val_asOfDate,1)),
       ""
     )
   )
)</f>
        <v/>
      </c>
      <c r="CV137" s="2085" t="str" cm="1">
        <f t="array" ref="CV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_xldudf_CX_PUSH(Y137,CX_ENTITY,C137,EOMONTH(val_asOfDate,2)),
       ""
     )
   )
)</f>
        <v/>
      </c>
      <c r="CW137" s="2085" t="str" cm="1">
        <f t="array" ref="CW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_xldudf_CX_PUSH(Y137,CX_ENTITY,C137,EOMONTH(val_asOfDate,3)),
       ""
     )
   )
)</f>
        <v/>
      </c>
      <c r="CX137" s="2443"/>
      <c r="CY137" s="2447" t="e" cm="1">
        <f t="array" aca="1" ref="CY137" ca="1">IF(CM137=_PL!CM137,"",IF(OR($CM137="",$CM137=0, NOT(ISNUMBER($CM137)), ISERROR($CM137), $B137=""), "",
   IF($I137=1,
      IFBLANK(
         _xldudf_CX_PUSH($CM137*fxVal_normal, CX_ENTITY, $B137, $CM$11, $CM$14, $CM$19,),
         ""
      ),
      IF($I137=2,
         IFBLANK(
            _xldudf_CX_PUSH($CM137, CX_ENTITY, $B137, $CM$11, $CM$14, $CM$19,),
            ""
         ),
         IF($I137=3,
            "",
            IFBLANK(
               _xldudf_CX_PUSH($CM137, CX_ENTITY, $B137, $CM$11, $CM$14, $CM$19,),
               ""
            )
         )
      )
   )
))</f>
        <v>#NAME?</v>
      </c>
      <c r="CZ137" s="2447" t="e" cm="1">
        <f t="array" aca="1" ref="CZ137" ca="1">IF(CN137=_PL!CN137,"",IF(OR($CN137="",$CN137=0, NOT(ISNUMBER($CN137)), ISERROR($CN137), $B137=""), "",
   IF($I137=1,
      IFBLANK(
         _xldudf_CX_PUSH($CN137*fxVal_normal, CX_ENTITY, $B137, $CN$11, $CN$14, $CN$19,),
         ""
      ),
      IF($I137=2,
         IFBLANK(
            _xldudf_CX_PUSH($CN137, CX_ENTITY, $B137, $CN$11, $CN$14, $CN$19,),
            ""
         ),
         IF($I137=3,
            "",
            IFBLANK(
               _xldudf_CX_PUSH($CN137, CX_ENTITY, $B137, $CN$11, $CN$14, $CN$19,),
               ""
            )
         )
      )
   )
))</f>
        <v>#NAME?</v>
      </c>
      <c r="DA137" s="2447" t="e" cm="1">
        <f t="array" aca="1" ref="DA137" ca="1">IF(CP137=_PL!CP137,"",IF(OR($CP137="",$CP137=0, NOT(ISNUMBER($CP137)), ISERROR($CP137), $B137=""), "",
   IF($I137=1,
      IFBLANK(
         _xldudf_CX_PUSH($CP137*fxVal_normal, CX_ENTITY, $B137, $CP$11, $CP$14, $CP$19,),
         ""
      ),
      IF($I137=2,
         IFBLANK(
            _xldudf_CX_PUSH($CP137, CX_ENTITY, $B137, $CP$11, $CP$14, $CP$19,),
            ""
         ),
         IF($I137=3,
            "",
            IFBLANK(
               _xldudf_CX_PUSH($CP137, CX_ENTITY, $B137, $CP$11, $CP$14, $CP$19,),
               ""
            )
         )
      )
   )
))</f>
        <v>#NAME?</v>
      </c>
      <c r="DB137" s="2447" t="e" cm="1">
        <f t="array" aca="1" ref="DB137" ca="1">IF(CQ137=_PL!CQ137,"",IF(OR($CQ137="", $CQ137=0, NOT(ISNUMBER($CQ137)), ISERROR($CQ137), $B137=""), "",
   IF($I137=1,
      IFBLANK(
         _xldudf_CX_PUSH($CQ137*fxVal_normal, CX_ENTITY, $B137, $CQ$11, $CQ$14, $CQ$19,),
         ""
      ),
      IF($I137=2,
         IFBLANK(
            _xldudf_CX_PUSH($CQ137, CX_ENTITY, $B137, $CQ$11, $CQ$14, $CQ$19,),
            ""
         ),
         IF($I137=3,
            "",
            IFBLANK(
               _xldudf_CX_PUSH($CQ137, CX_ENTITY, $B137, $CQ$11, $CQ$14, $CQ$19,),
               ""
            )
         )
      )
   ))
)</f>
        <v>#NAME?</v>
      </c>
      <c r="DC137" s="2443"/>
      <c r="DD137" s="2445" t="str" cm="1">
        <f t="array" aca="1" ref="DD137" ca="1">IFERROR(IF(AD137*fxVal_normal=_PL!AD137,"",IF(OR(AD137="", NOT(ISNUMBER(AD137)), ISERROR(AD137), $B137=""), "",
   IF($I137=1,
      IFBLANK(
         _xldudf_CX_PUSH(AD137*fxVal_normal, CX_ENTITY, $B137, AD$11, AD$14,AD$131,),
         ""
      ),
      IF($I137=2,
         IFBLANK(
            _xldudf_CX_PUSH(AD137, CX_ENTITY, $B137, AD$11, AD$14, AD$131,),
            ""
         ),
         IF($I137=3,
            "",
            IFBLANK(
               _xldudf_CX_PUSH(AD137, CX_ENTITY, $B137, AD$11, AD$14,AD$131,),
               ""
            )
         )
      )
   )
)),"")</f>
        <v/>
      </c>
      <c r="DE137" s="2445" t="str" cm="1">
        <f t="array" aca="1" ref="DE137" ca="1">IFERROR(IF(AE137*fxVal_normal=_PL!AE137,"",IF(OR(AE137="", NOT(ISNUMBER(AE137)), ISERROR(AE137), $B137=""), "",
   IF($I137=1,
      IFBLANK(
         _xldudf_CX_PUSH(AE137*fxVal_normal, CX_ENTITY, $B137, AE$11, AE$14,AE$131,),
         ""
      ),
      IF($I137=2,
         IFBLANK(
            _xldudf_CX_PUSH(AE137, CX_ENTITY, $B137, AE$11, AE$14, AE$131,),
            ""
         ),
         IF($I137=3,
            "",
            IFBLANK(
               _xldudf_CX_PUSH(AE137, CX_ENTITY, $B137, AE$11, AE$14,AE$131,),
               ""
            )
         )
      )
   )
)),"")</f>
        <v/>
      </c>
      <c r="DF137" s="2445" t="str" cm="1">
        <f t="array" aca="1" ref="DF137" ca="1">IFERROR(IF(AF137*fxVal_normal=_PL!AF137,"",IF(OR(AF137="", NOT(ISNUMBER(AF137)), ISERROR(AF137), $B137=""), "",
   IF($I137=1,
      IFBLANK(
         _xldudf_CX_PUSH(AF137*fxVal_normal, CX_ENTITY, $B137, AF$11, AF$14,AF$131,),
         ""
      ),
      IF($I137=2,
         IFBLANK(
            _xldudf_CX_PUSH(AF137, CX_ENTITY, $B137, AF$11, AF$14, AF$131,),
            ""
         ),
         IF($I137=3,
            "",
            IFBLANK(
               _xldudf_CX_PUSH(AF137, CX_ENTITY, $B137, AF$11, AF$14,AF$131,),
               ""
            )
         )
      )
   )
)),"")</f>
        <v/>
      </c>
      <c r="DG137" s="2445" t="str" cm="1">
        <f t="array" aca="1" ref="DG137" ca="1">IFERROR(IF(AG137*fxVal_normal=_PL!AG137,"",IF(OR(AG137="", NOT(ISNUMBER(AG137)), ISERROR(AG137), $B137=""), "",
   IF($I137=1,
      IFBLANK(
         _xldudf_CX_PUSH(AG137*fxVal_normal, CX_ENTITY, $B137, AG$11, AG$14,AG$131,),
         ""
      ),
      IF($I137=2,
         IFBLANK(
            _xldudf_CX_PUSH(AG137, CX_ENTITY, $B137, AG$11, AG$14, AG$131,),
            ""
         ),
         IF($I137=3,
            "",
            IFBLANK(
               _xldudf_CX_PUSH(AG137, CX_ENTITY, $B137, AG$11, AG$14,AG$131,),
               ""
            )
         )
      )
   )
)),"")</f>
        <v/>
      </c>
      <c r="DH137" s="2445" t="str" cm="1">
        <f t="array" aca="1" ref="DH137" ca="1">IFERROR(IF(AH137*fxVal_normal=_PL!AH137,"",IF(OR(AH137="", NOT(ISNUMBER(AH137)), ISERROR(AH137), $B137=""), "",
   IF($I137=1,
      IFBLANK(
         _xldudf_CX_PUSH(AH137*fxVal_normal, CX_ENTITY, $B137, AH$11, AH$14,AH$131,),
         ""
      ),
      IF($I137=2,
         IFBLANK(
            _xldudf_CX_PUSH(AH137, CX_ENTITY, $B137, AH$11, AH$14, AH$131,),
            ""
         ),
         IF($I137=3,
            "",
            IFBLANK(
               _xldudf_CX_PUSH(AH137, CX_ENTITY, $B137, AH$11, AH$14,AH$131,),
               ""
            )
         )
      )
   )
)),"")</f>
        <v/>
      </c>
      <c r="DI137" s="2445" t="str" cm="1">
        <f t="array" aca="1" ref="DI137" ca="1">IFERROR(IF(AI137*fxVal_normal=_PL!AI137,"",IF(OR(AI137="", NOT(ISNUMBER(AI137)), ISERROR(AI137), $B137=""), "",
   IF($I137=1,
      IFBLANK(
         _xldudf_CX_PUSH(AI137*fxVal_normal, CX_ENTITY, $B137, AI$11, AI$14,AI$131,),
         ""
      ),
      IF($I137=2,
         IFBLANK(
            _xldudf_CX_PUSH(AI137, CX_ENTITY, $B137, AI$11, AI$14, AI$131,),
            ""
         ),
         IF($I137=3,
            "",
            IFBLANK(
               _xldudf_CX_PUSH(AI137, CX_ENTITY, $B137, AI$11, AI$14,AI$131,),
               ""
            )
         )
      )
   )
)),"")</f>
        <v/>
      </c>
      <c r="DJ137" s="2445" t="str" cm="1">
        <f t="array" aca="1" ref="DJ137" ca="1">IFERROR(IF(AJ137*fxVal_normal=_PL!AJ137,"",IF(OR(AJ137="", NOT(ISNUMBER(AJ137)), ISERROR(AJ137), $B137=""), "",
   IF($I137=1,
      IFBLANK(
         _xldudf_CX_PUSH(AJ137*fxVal_normal, CX_ENTITY, $B137, AJ$11, AJ$14,AJ$131,),
         ""
      ),
      IF($I137=2,
         IFBLANK(
            _xldudf_CX_PUSH(AJ137, CX_ENTITY, $B137, AJ$11, AJ$14, AJ$131,),
            ""
         ),
         IF($I137=3,
            "",
            IFBLANK(
               _xldudf_CX_PUSH(AJ137, CX_ENTITY, $B137, AJ$11, AJ$14,AJ$131,),
               ""
            )
         )
      )
   )
)),"")</f>
        <v/>
      </c>
      <c r="DK137" s="2445" t="str" cm="1">
        <f t="array" aca="1" ref="DK137" ca="1">IFERROR(IF(AK137*fxVal_normal=_PL!AK137,"",IF(OR(AK137="", NOT(ISNUMBER(AK137)), ISERROR(AK137), $B137=""), "",
   IF($I137=1,
      IFBLANK(
         _xldudf_CX_PUSH(AK137*fxVal_normal, CX_ENTITY, $B137, AK$11, AK$14,AK$131,),
         ""
      ),
      IF($I137=2,
         IFBLANK(
            _xldudf_CX_PUSH(AK137, CX_ENTITY, $B137, AK$11, AK$14, AK$131,),
            ""
         ),
         IF($I137=3,
            "",
            IFBLANK(
               _xldudf_CX_PUSH(AK137, CX_ENTITY, $B137, AK$11, AK$14,AK$131,),
               ""
            )
         )
      )
   )
)),"")</f>
        <v/>
      </c>
      <c r="DL137" s="2445" t="str" cm="1">
        <f t="array" aca="1" ref="DL137" ca="1">IFERROR(IF(AL137*fxVal_normal=_PL!AL137,"",IF(OR(AL137="", NOT(ISNUMBER(AL137)), ISERROR(AL137), $B137=""), "",
   IF($I137=1,
      IFBLANK(
         _xldudf_CX_PUSH(AL137*fxVal_normal, CX_ENTITY, $B137, AL$11, AL$14,AL$131,),
         ""
      ),
      IF($I137=2,
         IFBLANK(
            _xldudf_CX_PUSH(AL137, CX_ENTITY, $B137, AL$11, AL$14, AL$131,),
            ""
         ),
         IF($I137=3,
            "",
            IFBLANK(
               _xldudf_CX_PUSH(AL137, CX_ENTITY, $B137, AL$11, AL$14,AL$131,),
               ""
            )
         )
      )
   )
)),"")</f>
        <v/>
      </c>
      <c r="DM137" s="2445" t="str" cm="1">
        <f t="array" aca="1" ref="DM137" ca="1">IFERROR(IF(AM137*fxVal_normal=_PL!AM137,"",IF(OR(AM137="", NOT(ISNUMBER(AM137)), ISERROR(AM137), $B137=""), "",
   IF($I137=1,
      IFBLANK(
         _xldudf_CX_PUSH(AM137*fxVal_normal, CX_ENTITY, $B137, AM$11, AM$14,AM$131,),
         ""
      ),
      IF($I137=2,
         IFBLANK(
            _xldudf_CX_PUSH(AM137, CX_ENTITY, $B137, AM$11, AM$14, AM$131,),
            ""
         ),
         IF($I137=3,
            "",
            IFBLANK(
               _xldudf_CX_PUSH(AM137, CX_ENTITY, $B137, AM$11, AM$14,AM$131,),
               ""
            )
         )
      )
   )
)),"")</f>
        <v/>
      </c>
      <c r="DN137" s="2445" t="str" cm="1">
        <f t="array" aca="1" ref="DN137" ca="1">IFERROR(IF(AN137*fxVal_normal=_PL!AN137,"",IF(OR(AN137="", NOT(ISNUMBER(AN137)), ISERROR(AN137), $B137=""), "",
   IF($I137=1,
      IFBLANK(
         _xldudf_CX_PUSH(AN137*fxVal_normal, CX_ENTITY, $B137, AN$11, AN$14,AN$131,),
         ""
      ),
      IF($I137=2,
         IFBLANK(
            _xldudf_CX_PUSH(AN137, CX_ENTITY, $B137, AN$11, AN$14, AN$131,),
            ""
         ),
         IF($I137=3,
            "",
            IFBLANK(
               _xldudf_CX_PUSH(AN137, CX_ENTITY, $B137, AN$11, AN$14,AN$131,),
               ""
            )
         )
      )
   )
)),"")</f>
        <v/>
      </c>
      <c r="DO137" s="2445" t="str" cm="1">
        <f t="array" aca="1" ref="DO137" ca="1">IFERROR(IF(AO137*fxVal_normal=_PL!AO137,"",IF(OR(AO137="", NOT(ISNUMBER(AO137)), ISERROR(AO137), $B137=""), "",
   IF($I137=1,
      IFBLANK(
         _xldudf_CX_PUSH(AO137*fxVal_normal, CX_ENTITY, $B137, AO$11, AO$14,AO$131,),
         ""
      ),
      IF($I137=2,
         IFBLANK(
            _xldudf_CX_PUSH(AO137, CX_ENTITY, $B137, AO$11, AO$14, AO$131,),
            ""
         ),
         IF($I137=3,
            "",
            IFBLANK(
               _xldudf_CX_PUSH(AO137, CX_ENTITY, $B137, AO$11, AO$14,AO$131,),
               ""
            )
         )
      )
   )
)),"")</f>
        <v/>
      </c>
      <c r="DP137" s="2445" t="str" cm="1">
        <f t="array" aca="1" ref="DP137" ca="1">IFERROR(IF(AP137*fxVal_normal=_PL!AP137,"",IF(OR(AP137="", NOT(ISNUMBER(AP137)), ISERROR(AP137), $B137=""), "",
   IF($I137=1,
      IFBLANK(
         _xldudf_CX_PUSH(AP137*fxVal_normal, CX_ENTITY, $B137, AP$11, AP$14,AP$131,),
         ""
      ),
      IF($I137=2,
         IFBLANK(
            _xldudf_CX_PUSH(AP137, CX_ENTITY, $B137, AP$11, AP$14, AP$131,),
            ""
         ),
         IF($I137=3,
            "",
            IFBLANK(
               _xldudf_CX_PUSH(AP137, CX_ENTITY, $B137, AP$11, AP$14,AP$131,),
               ""
            )
         )
      )
   )
)),"")</f>
        <v/>
      </c>
      <c r="DQ137" s="2445" t="str" cm="1">
        <f t="array" aca="1" ref="DQ137" ca="1">IFERROR(IF(AQ137*fxVal_normal=_PL!AQ137,"",IF(OR(AQ137="", NOT(ISNUMBER(AQ137)), ISERROR(AQ137), $B137=""), "",
   IF($I137=1,
      IFBLANK(
         _xldudf_CX_PUSH(AQ137*fxVal_normal, CX_ENTITY, $B137, AQ$11, AQ$14,AQ$131,),
         ""
      ),
      IF($I137=2,
         IFBLANK(
            _xldudf_CX_PUSH(AQ137, CX_ENTITY, $B137, AQ$11, AQ$14, AQ$131,),
            ""
         ),
         IF($I137=3,
            "",
            IFBLANK(
               _xldudf_CX_PUSH(AQ137, CX_ENTITY, $B137, AQ$11, AQ$14,AQ$131,),
               ""
            )
         )
      )
   )
)),"")</f>
        <v/>
      </c>
      <c r="DR137" s="2445" t="str" cm="1">
        <f t="array" aca="1" ref="DR137" ca="1">IFERROR(IF(AR137*fxVal_normal=_PL!AR137,"",IF(OR(AR137="", NOT(ISNUMBER(AR137)), ISERROR(AR137), $B137=""), "",
   IF($I137=1,
      IFBLANK(
         _xldudf_CX_PUSH(AR137*fxVal_normal, CX_ENTITY, $B137, AR$11, AR$14,AR$131,),
         ""
      ),
      IF($I137=2,
         IFBLANK(
            _xldudf_CX_PUSH(AR137, CX_ENTITY, $B137, AR$11, AR$14, AR$131,),
            ""
         ),
         IF($I137=3,
            "",
            IFBLANK(
               _xldudf_CX_PUSH(AR137, CX_ENTITY, $B137, AR$11, AR$14,AR$131,),
               ""
            )
         )
      )
   )
)),"")</f>
        <v/>
      </c>
      <c r="DS137" s="2445" t="str" cm="1">
        <f t="array" aca="1" ref="DS137" ca="1">IFERROR(IF(AS137*fxVal_normal=_PL!AS137,"",IF(OR(AS137="", NOT(ISNUMBER(AS137)), ISERROR(AS137), $B137=""), "",
   IF($I137=1,
      IFBLANK(
         _xldudf_CX_PUSH(AS137*fxVal_normal, CX_ENTITY, $B137, AS$11, AS$14,AS$131,),
         ""
      ),
      IF($I137=2,
         IFBLANK(
            _xldudf_CX_PUSH(AS137, CX_ENTITY, $B137, AS$11, AS$14, AS$131,),
            ""
         ),
         IF($I137=3,
            "",
            IFBLANK(
               _xldudf_CX_PUSH(AS137, CX_ENTITY, $B137, AS$11, AS$14,AS$131,),
               ""
            )
         )
      )
   )
)),"")</f>
        <v/>
      </c>
      <c r="DT137" s="2445" t="str" cm="1">
        <f t="array" aca="1" ref="DT137" ca="1">IFERROR(IF(AT137*fxVal_normal=_PL!AT137,"",IF(OR(AT137="", NOT(ISNUMBER(AT137)), ISERROR(AT137), $B137=""), "",
   IF($I137=1,
      IFBLANK(
         _xldudf_CX_PUSH(AT137*fxVal_normal, CX_ENTITY, $B137, AT$11, AT$14,AT$131,),
         ""
      ),
      IF($I137=2,
         IFBLANK(
            _xldudf_CX_PUSH(AT137, CX_ENTITY, $B137, AT$11, AT$14, AT$131,),
            ""
         ),
         IF($I137=3,
            "",
            IFBLANK(
               _xldudf_CX_PUSH(AT137, CX_ENTITY, $B137, AT$11, AT$14,AT$131,),
               ""
            )
         )
      )
   )
)),"")</f>
        <v/>
      </c>
      <c r="DU137" s="2445" t="str" cm="1">
        <f t="array" aca="1" ref="DU137" ca="1">IFERROR(IF(AU137*fxVal_normal=_PL!AU137,"",IF(OR(AU137="", NOT(ISNUMBER(AU137)), ISERROR(AU137), $B137=""), "",
   IF($I137=1,
      IFBLANK(
         _xldudf_CX_PUSH(AU137*fxVal_normal, CX_ENTITY, $B137, AU$11, AU$14,AU$131,),
         ""
      ),
      IF($I137=2,
         IFBLANK(
            _xldudf_CX_PUSH(AU137, CX_ENTITY, $B137, AU$11, AU$14, AU$131,),
            ""
         ),
         IF($I137=3,
            "",
            IFBLANK(
               _xldudf_CX_PUSH(AU137, CX_ENTITY, $B137, AU$11, AU$14,AU$131,),
               ""
            )
         )
      )
   )
)),"")</f>
        <v/>
      </c>
      <c r="DV137" s="2445" t="str" cm="1">
        <f t="array" aca="1" ref="DV137" ca="1">IFERROR(IF(AV137*fxVal_normal=_PL!AV137,"",IF(OR(AV137="", NOT(ISNUMBER(AV137)), ISERROR(AV137), $B137=""), "",
   IF($I137=1,
      IFBLANK(
         _xldudf_CX_PUSH(AV137*fxVal_normal, CX_ENTITY, $B137, AV$11, AV$14,AV$131,),
         ""
      ),
      IF($I137=2,
         IFBLANK(
            _xldudf_CX_PUSH(AV137, CX_ENTITY, $B137, AV$11, AV$14, AV$131,),
            ""
         ),
         IF($I137=3,
            "",
            IFBLANK(
               _xldudf_CX_PUSH(AV137, CX_ENTITY, $B137, AV$11, AV$14,AV$131,),
               ""
            )
         )
      )
   )
)),"")</f>
        <v/>
      </c>
      <c r="DW137" s="2445" t="str" cm="1">
        <f t="array" aca="1" ref="DW137" ca="1">IFERROR(IF(AW137*fxVal_normal=_PL!AW137,"",IF(OR(AW137="", NOT(ISNUMBER(AW137)), ISERROR(AW137), $B137=""), "",
   IF($I137=1,
      IFBLANK(
         _xldudf_CX_PUSH(AW137*fxVal_normal, CX_ENTITY, $B137, AW$11, AW$14,AW$131,),
         ""
      ),
      IF($I137=2,
         IFBLANK(
            _xldudf_CX_PUSH(AW137, CX_ENTITY, $B137, AW$11, AW$14, AW$131,),
            ""
         ),
         IF($I137=3,
            "",
            IFBLANK(
               _xldudf_CX_PUSH(AW137, CX_ENTITY, $B137, AW$11, AW$14,AW$131,),
               ""
            )
         )
      )
   )
)),"")</f>
        <v/>
      </c>
      <c r="DX137" s="2445" t="str" cm="1">
        <f t="array" aca="1" ref="DX137" ca="1">IFERROR(IF(AX137*fxVal_normal=_PL!AX137,"",IF(OR(AX137="", NOT(ISNUMBER(AX137)), ISERROR(AX137), $B137=""), "",
   IF($I137=1,
      IFBLANK(
         _xldudf_CX_PUSH(AX137*fxVal_normal, CX_ENTITY, $B137, AX$11, AX$14,AX$131,),
         ""
      ),
      IF($I137=2,
         IFBLANK(
            _xldudf_CX_PUSH(AX137, CX_ENTITY, $B137, AX$11, AX$14, AX$131,),
            ""
         ),
         IF($I137=3,
            "",
            IFBLANK(
               _xldudf_CX_PUSH(AX137, CX_ENTITY, $B137, AX$11, AX$14,AX$131,),
               ""
            )
         )
      )
   )
)),"")</f>
        <v/>
      </c>
      <c r="DY137" s="2445" t="str" cm="1">
        <f t="array" aca="1" ref="DY137" ca="1">IFERROR(IF(AY137*fxVal_normal=_PL!AY137,"",IF(OR(AY137="", NOT(ISNUMBER(AY137)), ISERROR(AY137), $B137=""), "",
   IF($I137=1,
      IFBLANK(
         _xldudf_CX_PUSH(AY137*fxVal_normal, CX_ENTITY, $B137, AY$11, AY$14,AY$131,),
         ""
      ),
      IF($I137=2,
         IFBLANK(
            _xldudf_CX_PUSH(AY137, CX_ENTITY, $B137, AY$11, AY$14, AY$131,),
            ""
         ),
         IF($I137=3,
            "",
            IFBLANK(
               _xldudf_CX_PUSH(AY137, CX_ENTITY, $B137, AY$11, AY$14,AY$131,),
               ""
            )
         )
      )
   )
)),"")</f>
        <v/>
      </c>
      <c r="DZ137" s="2445" t="str" cm="1">
        <f t="array" aca="1" ref="DZ137" ca="1">IFERROR(IF(AZ137*fxVal_normal=_PL!AZ137,"",IF(OR(AZ137="", NOT(ISNUMBER(AZ137)), ISERROR(AZ137), $B137=""), "",
   IF($I137=1,
      IFBLANK(
         _xldudf_CX_PUSH(AZ137*fxVal_normal, CX_ENTITY, $B137, AZ$11, AZ$14,AZ$131,),
         ""
      ),
      IF($I137=2,
         IFBLANK(
            _xldudf_CX_PUSH(AZ137, CX_ENTITY, $B137, AZ$11, AZ$14, AZ$131,),
            ""
         ),
         IF($I137=3,
            "",
            IFBLANK(
               _xldudf_CX_PUSH(AZ137, CX_ENTITY, $B137, AZ$11, AZ$14,AZ$131,),
               ""
            )
         )
      )
   )
)),"")</f>
        <v/>
      </c>
      <c r="EA137" s="2445" t="str" cm="1">
        <f t="array" aca="1" ref="EA137" ca="1">IFERROR(IF(BA137*fxVal_normal=_PL!BA137,"",IF(OR(BA137="", NOT(ISNUMBER(BA137)), ISERROR(BA137), $B137=""), "",
   IF($I137=1,
      IFBLANK(
         _xldudf_CX_PUSH(BA137*fxVal_normal, CX_ENTITY, $B137, BA$11, BA$14,BA$131,),
         ""
      ),
      IF($I137=2,
         IFBLANK(
            _xldudf_CX_PUSH(BA137, CX_ENTITY, $B137, BA$11, BA$14, BA$131,),
            ""
         ),
         IF($I137=3,
            "",
            IFBLANK(
               _xldudf_CX_PUSH(BA137, CX_ENTITY, $B137, BA$11, BA$14,BA$131,),
               ""
            )
         )
      )
   )
)),"")</f>
        <v/>
      </c>
      <c r="EB137" s="2445" t="str" cm="1">
        <f t="array" aca="1" ref="EB137" ca="1">IFERROR(IF(BB137*fxVal_normal=_PL!BB137,"",IF(OR(BB137="", NOT(ISNUMBER(BB137)), ISERROR(BB137), $B137=""), "",
   IF($I137=1,
      IFBLANK(
         _xldudf_CX_PUSH(BB137*fxVal_normal, CX_ENTITY, $B137, BB$11, BB$14,BB$131,),
         ""
      ),
      IF($I137=2,
         IFBLANK(
            _xldudf_CX_PUSH(BB137, CX_ENTITY, $B137, BB$11, BB$14, BB$131,),
            ""
         ),
         IF($I137=3,
            "",
            IFBLANK(
               _xldudf_CX_PUSH(BB137, CX_ENTITY, $B137, BB$11, BB$14,BB$131,),
               ""
            )
         )
      )
   )
)),"")</f>
        <v/>
      </c>
      <c r="EC137" s="2445" t="str" cm="1">
        <f t="array" aca="1" ref="EC137" ca="1">IFERROR(IF(BC137*fxVal_normal=_PL!BC137,"",IF(OR(BC137="", NOT(ISNUMBER(BC137)), ISERROR(BC137), $B137=""), "",
   IF($I137=1,
      IFBLANK(
         _xldudf_CX_PUSH(BC137*fxVal_normal, CX_ENTITY, $B137, BC$11, BC$14,BC$131,),
         ""
      ),
      IF($I137=2,
         IFBLANK(
            _xldudf_CX_PUSH(BC137, CX_ENTITY, $B137, BC$11, BC$14, BC$131,),
            ""
         ),
         IF($I137=3,
            "",
            IFBLANK(
               _xldudf_CX_PUSH(BC137, CX_ENTITY, $B137, BC$11, BC$14,BC$131,),
               ""
            )
         )
      )
   )
)),"")</f>
        <v/>
      </c>
      <c r="ED137" s="2445" t="str" cm="1">
        <f t="array" aca="1" ref="ED137" ca="1">IFERROR(IF(BD137*fxVal_normal=_PL!BD137,"",IF(OR(BD137="", NOT(ISNUMBER(BD137)), ISERROR(BD137), $B137=""), "",
   IF($I137=1,
      IFBLANK(
         _xldudf_CX_PUSH(BD137*fxVal_normal, CX_ENTITY, $B137, BD$11, BD$14,BD$131,),
         ""
      ),
      IF($I137=2,
         IFBLANK(
            _xldudf_CX_PUSH(BD137, CX_ENTITY, $B137, BD$11, BD$14, BD$131,),
            ""
         ),
         IF($I137=3,
            "",
            IFBLANK(
               _xldudf_CX_PUSH(BD137, CX_ENTITY, $B137, BD$11, BD$14,BD$131,),
               ""
            )
         )
      )
   )
)),"")</f>
        <v/>
      </c>
      <c r="EE137" s="2445" t="str" cm="1">
        <f t="array" aca="1" ref="EE137" ca="1">IFERROR(IF(BE137*fxVal_normal=_PL!BE137,"",IF(OR(BE137="", NOT(ISNUMBER(BE137)), ISERROR(BE137), $B137=""), "",
   IF($I137=1,
      IFBLANK(
         _xldudf_CX_PUSH(BE137*fxVal_normal, CX_ENTITY, $B137, BE$11, BE$14,BE$131,),
         ""
      ),
      IF($I137=2,
         IFBLANK(
            _xldudf_CX_PUSH(BE137, CX_ENTITY, $B137, BE$11, BE$14, BE$131,),
            ""
         ),
         IF($I137=3,
            "",
            IFBLANK(
               _xldudf_CX_PUSH(BE137, CX_ENTITY, $B137, BE$11, BE$14,BE$131,),
               ""
            )
         )
      )
   )
)),"")</f>
        <v/>
      </c>
      <c r="EF137" s="2445" t="str" cm="1">
        <f t="array" aca="1" ref="EF137" ca="1">IFERROR(IF(BF137*fxVal_normal=_PL!BF137,"",IF(OR(BF137="", NOT(ISNUMBER(BF137)), ISERROR(BF137), $B137=""), "",
   IF($I137=1,
      IFBLANK(
         _xldudf_CX_PUSH(BF137*fxVal_normal, CX_ENTITY, $B137, BF$11, BF$14,BF$131,),
         ""
      ),
      IF($I137=2,
         IFBLANK(
            _xldudf_CX_PUSH(BF137, CX_ENTITY, $B137, BF$11, BF$14, BF$131,),
            ""
         ),
         IF($I137=3,
            "",
            IFBLANK(
               _xldudf_CX_PUSH(BF137, CX_ENTITY, $B137, BF$11, BF$14,BF$131,),
               ""
            )
         )
      )
   )
)),"")</f>
        <v/>
      </c>
      <c r="EG137" s="2445" t="str" cm="1">
        <f t="array" aca="1" ref="EG137" ca="1">IFERROR(IF(BG137*fxVal_normal=_PL!BG137,"",IF(OR(BG137="", NOT(ISNUMBER(BG137)), ISERROR(BG137), $B137=""), "",
   IF($I137=1,
      IFBLANK(
         _xldudf_CX_PUSH(BG137*fxVal_normal, CX_ENTITY, $B137, BG$11, BG$14,BG$131,),
         ""
      ),
      IF($I137=2,
         IFBLANK(
            _xldudf_CX_PUSH(BG137, CX_ENTITY, $B137, BG$11, BG$14, BG$131,),
            ""
         ),
         IF($I137=3,
            "",
            IFBLANK(
               _xldudf_CX_PUSH(BG137, CX_ENTITY, $B137, BG$11, BG$14,BG$131,),
               ""
            )
         )
      )
   )
)),"")</f>
        <v/>
      </c>
      <c r="EH137" s="2445" t="str" cm="1">
        <f t="array" aca="1" ref="EH137" ca="1">IFERROR(IF(BH137*fxVal_normal=_PL!BH137,"",IF(OR(BH137="", NOT(ISNUMBER(BH137)), ISERROR(BH137), $B137=""), "",
   IF($I137=1,
      IFBLANK(
         _xldudf_CX_PUSH(BH137*fxVal_normal, CX_ENTITY, $B137, BH$11, BH$14,BH$131,),
         ""
      ),
      IF($I137=2,
         IFBLANK(
            _xldudf_CX_PUSH(BH137, CX_ENTITY, $B137, BH$11, BH$14, BH$131,),
            ""
         ),
         IF($I137=3,
            "",
            IFBLANK(
               _xldudf_CX_PUSH(BH137, CX_ENTITY, $B137, BH$11, BH$14,BH$131,),
               ""
            )
         )
      )
   )
)),"")</f>
        <v/>
      </c>
      <c r="EI137" s="2445" t="str" cm="1">
        <f t="array" aca="1" ref="EI137" ca="1">IFERROR(IF(BI137*fxVal_normal=_PL!BI137,"",IF(OR(BI137="", NOT(ISNUMBER(BI137)), ISERROR(BI137), $B137=""), "",
   IF($I137=1,
      IFBLANK(
         _xldudf_CX_PUSH(BI137*fxVal_normal, CX_ENTITY, $B137, BI$11, BI$14,BI$131,),
         ""
      ),
      IF($I137=2,
         IFBLANK(
            _xldudf_CX_PUSH(BI137, CX_ENTITY, $B137, BI$11, BI$14, BI$131,),
            ""
         ),
         IF($I137=3,
            "",
            IFBLANK(
               _xldudf_CX_PUSH(BI137, CX_ENTITY, $B137, BI$11, BI$14,BI$131,),
               ""
            )
         )
      )
   )
)),"")</f>
        <v/>
      </c>
      <c r="EJ137" s="2445" t="str" cm="1">
        <f t="array" aca="1" ref="EJ137" ca="1">IFERROR(IF(BJ137*fxVal_normal=_PL!BJ137,"",IF(OR(BJ137="", NOT(ISNUMBER(BJ137)), ISERROR(BJ137), $B137=""), "",
   IF($I137=1,
      IFBLANK(
         _xldudf_CX_PUSH(BJ137*fxVal_normal, CX_ENTITY, $B137, BJ$11, BJ$14,BJ$131,),
         ""
      ),
      IF($I137=2,
         IFBLANK(
            _xldudf_CX_PUSH(BJ137, CX_ENTITY, $B137, BJ$11, BJ$14, BJ$131,),
            ""
         ),
         IF($I137=3,
            "",
            IFBLANK(
               _xldudf_CX_PUSH(BJ137, CX_ENTITY, $B137, BJ$11, BJ$14,BJ$131,),
               ""
            )
         )
      )
   )
)),"")</f>
        <v/>
      </c>
      <c r="EK137" s="2445" t="str" cm="1">
        <f t="array" aca="1" ref="EK137" ca="1">IFERROR(IF(BK137*fxVal_normal=_PL!BK137,"",IF(OR(BK137="", NOT(ISNUMBER(BK137)), ISERROR(BK137), $B137=""), "",
   IF($I137=1,
      IFBLANK(
         _xldudf_CX_PUSH(BK137*fxVal_normal, CX_ENTITY, $B137, BK$11, BK$14,BK$131,),
         ""
      ),
      IF($I137=2,
         IFBLANK(
            _xldudf_CX_PUSH(BK137, CX_ENTITY, $B137, BK$11, BK$14, BK$131,),
            ""
         ),
         IF($I137=3,
            "",
            IFBLANK(
               _xldudf_CX_PUSH(BK137, CX_ENTITY, $B137, BK$11, BK$14,BK$131,),
               ""
            )
         )
      )
   )
)),"")</f>
        <v/>
      </c>
      <c r="EL137" s="2445" t="str" cm="1">
        <f t="array" aca="1" ref="EL137" ca="1">IFERROR(IF(BL137*fxVal_normal=_PL!BL137,"",IF(OR(BL137="", NOT(ISNUMBER(BL137)), ISERROR(BL137), $B137=""), "",
   IF($I137=1,
      IFBLANK(
         _xldudf_CX_PUSH(BL137*fxVal_normal, CX_ENTITY, $B137, BL$11, BL$14,BL$131,),
         ""
      ),
      IF($I137=2,
         IFBLANK(
            _xldudf_CX_PUSH(BL137, CX_ENTITY, $B137, BL$11, BL$14, BL$131,),
            ""
         ),
         IF($I137=3,
            "",
            IFBLANK(
               _xldudf_CX_PUSH(BL137, CX_ENTITY, $B137, BL$11, BL$14,BL$131,),
               ""
            )
         )
      )
   )
)),"")</f>
        <v/>
      </c>
      <c r="EM137" s="2445" t="str" cm="1">
        <f t="array" aca="1" ref="EM137" ca="1">IFERROR(IF(BM137*fxVal_normal=_PL!BM137,"",IF(OR(BM137="", NOT(ISNUMBER(BM137)), ISERROR(BM137), $B137=""), "",
   IF($I137=1,
      IFBLANK(
         _xldudf_CX_PUSH(BM137*fxVal_normal, CX_ENTITY, $B137, BM$11, BM$14,BM$131,),
         ""
      ),
      IF($I137=2,
         IFBLANK(
            _xldudf_CX_PUSH(BM137, CX_ENTITY, $B137, BM$11, BM$14, BM$131,),
            ""
         ),
         IF($I137=3,
            "",
            IFBLANK(
               _xldudf_CX_PUSH(BM137, CX_ENTITY, $B137, BM$11, BM$14,BM$131,),
               ""
            )
         )
      )
   )
)),"")</f>
        <v/>
      </c>
      <c r="EN137" s="2445" t="str" cm="1">
        <f t="array" aca="1" ref="EN137" ca="1">IFERROR(IF(BN137*fxVal_normal=_PL!BN137,"",IF(OR(BN137="", NOT(ISNUMBER(BN137)), ISERROR(BN137), $B137=""), "",
   IF($I137=1,
      IFBLANK(
         _xldudf_CX_PUSH(BN137*fxVal_normal, CX_ENTITY, $B137, BN$11, BN$14,BN$131,),
         ""
      ),
      IF($I137=2,
         IFBLANK(
            _xldudf_CX_PUSH(BN137, CX_ENTITY, $B137, BN$11, BN$14, BN$131,),
            ""
         ),
         IF($I137=3,
            "",
            IFBLANK(
               _xldudf_CX_PUSH(BN137, CX_ENTITY, $B137, BN$11, BN$14,BN$131,),
               ""
            )
         )
      )
   )
)),"")</f>
        <v/>
      </c>
    </row>
    <row r="138" spans="1:157" ht="21" customHeight="1">
      <c r="A138" s="2449" t="s">
        <v>22</v>
      </c>
      <c r="B138" s="2501" t="str">
        <f>_xlfn.LET(
_xlpm.IsNotAttrDynamic, D138="",
_xlpm.Attr,_PL!F138,
_xlpm.NotInUse,Y138=D138,
_xlpm.RESULT, IF(_xlpm.IsNotAttrDynamic, _xlpm.Attr, IF( _xlpm.NotInUse, "", Y138)
),IF(_xlpm.RESULT ="", "", _xlpm.RESULT))</f>
        <v/>
      </c>
      <c r="C138" s="2501" t="str" cm="1">
        <f t="array" ref="C138">IFBLANK(_PL!C138,"")</f>
        <v/>
      </c>
      <c r="D138" s="1548"/>
      <c r="E138" s="2440" t="e" cm="1">
        <f t="array" aca="1" ref="E1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)($AD138:$CQ138, Z138)</f>
        <v>#NAME?</v>
      </c>
      <c r="F138" s="576"/>
      <c r="G138" s="576"/>
      <c r="H138" s="2546">
        <v>2</v>
      </c>
      <c r="I138" s="2546">
        <v>1</v>
      </c>
      <c r="J138" s="401" cm="1">
        <f t="array" ref="J138">IFBLANK( Z138,"")</f>
        <v>0</v>
      </c>
      <c r="K138" s="578" t="str">
        <f t="shared" si="47"/>
        <v>Yes</v>
      </c>
      <c r="L138" s="37"/>
      <c r="N138" s="158"/>
      <c r="O138" s="101"/>
      <c r="P138" s="52"/>
      <c r="Q138" s="2"/>
      <c r="R138" s="101"/>
      <c r="S138" s="101"/>
      <c r="T138" s="101"/>
      <c r="U138" s="39"/>
      <c r="V138" s="37"/>
      <c r="W138" s="268" t="str">
        <f>W132</f>
        <v>Actual</v>
      </c>
      <c r="X138" s="2551">
        <f>_PL!X138</f>
        <v>0</v>
      </c>
      <c r="Y138" s="270" t="str">
        <f>_PL!Y138</f>
        <v>Check Sum</v>
      </c>
      <c r="Z138" s="538">
        <f>_PL!Z138</f>
        <v>0</v>
      </c>
      <c r="AA138" s="904"/>
      <c r="AB138" s="1136" t="s">
        <v>115</v>
      </c>
      <c r="AC138" s="124" t="str" cm="1">
        <f t="array" aca="1" ref="AC138" ca="1">_xlfn.LET(
_xlpm._termname, $AB138,
_xlpm._iconname, "find",
_xlpm._icon, fx_getIcon(_xlpm._iconname),
_xlpm._location, _xlfn.XLOOKUP(LOWER(_xlpm._termname), LOWER(tbl_acctDef[Term]),tbl_acctDef[Term]),
_xlpm._hyperlink, HYPERLINK("#"&amp;CELL("address",_xlpm._location), _xlpm._icon),
IFERROR(_xlpm._hyperlink,"")
)</f>
        <v/>
      </c>
      <c r="AD138" s="1958">
        <f>IF(ISNUMBER(AD132), IF(ABS(SUM(AD133:AD134)-AD132)&lt;0.1,0,1),"")</f>
        <v>1</v>
      </c>
      <c r="AE138" s="1958">
        <f t="shared" ref="AE138:BN138" si="48">IF(ISNUMBER(AE132), IF(ABS(SUM(AE133:AE134)-AE132)&lt;0.1,0,1),"")</f>
        <v>1</v>
      </c>
      <c r="AF138" s="1958">
        <f t="shared" si="48"/>
        <v>1</v>
      </c>
      <c r="AG138" s="1958">
        <f t="shared" si="48"/>
        <v>1</v>
      </c>
      <c r="AH138" s="1958">
        <f t="shared" si="48"/>
        <v>1</v>
      </c>
      <c r="AI138" s="1958">
        <f t="shared" si="48"/>
        <v>1</v>
      </c>
      <c r="AJ138" s="1958">
        <f t="shared" si="48"/>
        <v>1</v>
      </c>
      <c r="AK138" s="1958">
        <f t="shared" si="48"/>
        <v>1</v>
      </c>
      <c r="AL138" s="1958">
        <f t="shared" si="48"/>
        <v>1</v>
      </c>
      <c r="AM138" s="1958">
        <f t="shared" si="48"/>
        <v>1</v>
      </c>
      <c r="AN138" s="1958">
        <f t="shared" si="48"/>
        <v>1</v>
      </c>
      <c r="AO138" s="1958">
        <f t="shared" si="48"/>
        <v>1</v>
      </c>
      <c r="AP138" s="1958">
        <f t="shared" si="48"/>
        <v>1</v>
      </c>
      <c r="AQ138" s="1958">
        <f t="shared" si="48"/>
        <v>1</v>
      </c>
      <c r="AR138" s="1958">
        <f t="shared" si="48"/>
        <v>1</v>
      </c>
      <c r="AS138" s="1958">
        <f t="shared" si="48"/>
        <v>1</v>
      </c>
      <c r="AT138" s="1958">
        <f t="shared" si="48"/>
        <v>1</v>
      </c>
      <c r="AU138" s="1958">
        <f t="shared" si="48"/>
        <v>1</v>
      </c>
      <c r="AV138" s="1958">
        <f t="shared" si="48"/>
        <v>1</v>
      </c>
      <c r="AW138" s="1958">
        <f t="shared" si="48"/>
        <v>1</v>
      </c>
      <c r="AX138" s="1958">
        <f t="shared" si="48"/>
        <v>1</v>
      </c>
      <c r="AY138" s="1958">
        <f t="shared" si="48"/>
        <v>1</v>
      </c>
      <c r="AZ138" s="1958">
        <f t="shared" si="48"/>
        <v>1</v>
      </c>
      <c r="BA138" s="1958">
        <f t="shared" si="48"/>
        <v>1</v>
      </c>
      <c r="BB138" s="1958">
        <f t="shared" si="48"/>
        <v>1</v>
      </c>
      <c r="BC138" s="1958">
        <f t="shared" si="48"/>
        <v>1</v>
      </c>
      <c r="BD138" s="1958">
        <f t="shared" si="48"/>
        <v>1</v>
      </c>
      <c r="BE138" s="1958">
        <f t="shared" si="48"/>
        <v>1</v>
      </c>
      <c r="BF138" s="1958">
        <f t="shared" si="48"/>
        <v>1</v>
      </c>
      <c r="BG138" s="1958">
        <f t="shared" si="48"/>
        <v>1</v>
      </c>
      <c r="BH138" s="1958">
        <f t="shared" si="48"/>
        <v>1</v>
      </c>
      <c r="BI138" s="1958">
        <f t="shared" si="48"/>
        <v>1</v>
      </c>
      <c r="BJ138" s="1958">
        <f t="shared" si="48"/>
        <v>1</v>
      </c>
      <c r="BK138" s="1958">
        <f t="shared" si="48"/>
        <v>1</v>
      </c>
      <c r="BL138" s="1958">
        <f t="shared" si="48"/>
        <v>1</v>
      </c>
      <c r="BM138" s="1958">
        <f t="shared" si="48"/>
        <v>1</v>
      </c>
      <c r="BN138" s="1958">
        <f t="shared" si="48"/>
        <v>1</v>
      </c>
      <c r="BO138" s="2120"/>
      <c r="BP138" s="2120"/>
      <c r="BQ138" s="2120"/>
      <c r="BR138" s="2120"/>
      <c r="BS138" s="2120"/>
      <c r="BT138" s="2120"/>
      <c r="BU138" s="2120"/>
      <c r="BV138" s="2120"/>
      <c r="BW138" s="2120"/>
      <c r="BX138" s="2120"/>
      <c r="BY138" s="2120"/>
      <c r="BZ138" s="2120"/>
      <c r="CA138" s="34"/>
      <c r="CC138" s="50"/>
      <c r="CD138" s="1461" t="e" cm="1">
        <f t="array" aca="1" ref="CD138" ca="1">_xlfn.LET( _xlpm.CheckBlank, SUM(PL!$AD138:$BN138) = 0, IF(_xlpm.CheckBlank, "", SUM(_xlfn._xlws.FILTER(PL!$AD138:$BN138,(YEAR(PL!$AD$12:$BN$12)=PL!CD$12)*(array_timeline&lt;=PL!CD$11)))))</f>
        <v>#NAME?</v>
      </c>
      <c r="CE138" s="1461" t="e" cm="1">
        <f t="array" aca="1" ref="CE138" ca="1">_xlfn.LET( _xlpm.CheckBlank, SUM(PL!$AD138:$BN138) = 0, IF(_xlpm.CheckBlank, "", SUM(_xlfn._xlws.FILTER(PL!$AD138:$BN138,(YEAR(PL!$AD$12:$BN$12)=PL!CE$12)*(array_timeline&lt;=PL!CE$11)))))</f>
        <v>#NAME?</v>
      </c>
      <c r="CF138" s="88"/>
      <c r="CG138" s="1461" t="e" cm="1">
        <f t="array" aca="1" ref="CG138" ca="1">_xlfn.LET( _xlpm.CheckBlank, SUM(PL!$AD138:$BN138) = 0, IF(_xlpm.CheckBlank, "", SUM(_xlfn._xlws.FILTER(PL!$AD138:$BN138,(YEAR(PL!$AD$12:$BN$12)=PL!CG$12)*(array_timeline&lt;=PL!CG$11)))))</f>
        <v>#NAME?</v>
      </c>
      <c r="CH138" s="1461" t="e" cm="1">
        <f t="array" aca="1" ref="CH138" ca="1">_xlfn.LET( _xlpm.CheckBlank, SUM(PL!$AD138:$BN138) = 0, IF(_xlpm.CheckBlank, "", SUM(_xlfn._xlws.FILTER(PL!$AD138:$BN138,(YEAR(PL!$AD$12:$BN$12)=PL!CH$12)*(array_timeline&lt;=PL!CH$11)))))</f>
        <v>#NAME?</v>
      </c>
      <c r="CI138" s="88"/>
      <c r="CJ138" s="1461">
        <f>_xlfn.LET( _xlpm.CheckBlank, SUM(PL!$AD138:$BN138) = 0, IF(_xlpm.CheckBlank, "", SUM(_xlfn.TAKE(_xlfn.DROP(PL!$AB138:$BN138, ,-1),1,-12))))</f>
        <v>12</v>
      </c>
      <c r="CK138" s="1461">
        <f>_xlfn.LET( _xlpm.CheckBlank, SUM(PL!$AD138:$BN138) = 0, IF(_xlpm.CheckBlank, "", SUM(_xlfn.TAKE(PL!$AB138:$BN138,1,-12))))</f>
        <v>12</v>
      </c>
      <c r="CL138" s="88"/>
      <c r="CM138" s="2061">
        <f>IF(ISNUMBER(CM132), IF(ABS(SUM(CM133:CM134)-CM132)&lt;0.1,0,1),"")</f>
        <v>1</v>
      </c>
      <c r="CN138" s="2061">
        <f>IF(ISNUMBER(CN132), IF(ABS(SUM(CN133:CN134)-CN132)&lt;0.1,0,1),"")</f>
        <v>1</v>
      </c>
      <c r="CO138" s="1169"/>
      <c r="CP138" s="2061">
        <f>IF(ISNUMBER(CP132), IF(ABS(SUM(CP133:CP134)-CP132)&lt;0.1,0,1),"")</f>
        <v>1</v>
      </c>
      <c r="CQ138" s="2061">
        <f>IF(ISNUMBER(CQ132), IF(ABS(SUM(CQ133:CQ134)-CQ132)&lt;0.1,0,1),"")</f>
        <v>1</v>
      </c>
      <c r="CR138" s="34"/>
      <c r="CS138" s="2056"/>
      <c r="CT138" s="1880"/>
      <c r="CU138" s="1880"/>
      <c r="CV138" s="1880"/>
      <c r="CW138" s="1880"/>
      <c r="CX138" s="2121"/>
      <c r="CY138" s="1880"/>
      <c r="CZ138" s="1880"/>
      <c r="DA138" s="1880"/>
      <c r="DB138" s="1880"/>
      <c r="DC138" s="2121"/>
      <c r="DD138" s="1880"/>
      <c r="DE138" s="1880"/>
      <c r="DF138" s="1880"/>
      <c r="DG138" s="1880"/>
      <c r="DH138" s="1880"/>
      <c r="DI138" s="1880"/>
      <c r="DJ138" s="1880"/>
      <c r="DK138" s="1880"/>
      <c r="DL138" s="1880"/>
      <c r="DM138" s="1880"/>
      <c r="DN138" s="1880"/>
      <c r="DO138" s="1880"/>
      <c r="DP138" s="1880"/>
      <c r="DQ138" s="1880"/>
      <c r="DR138" s="1880"/>
      <c r="DS138" s="1880"/>
      <c r="DT138" s="1880"/>
      <c r="DU138" s="1880"/>
      <c r="DV138" s="1880"/>
      <c r="DW138" s="1880"/>
      <c r="DX138" s="1880"/>
      <c r="DY138" s="1880"/>
      <c r="DZ138" s="1880"/>
      <c r="EA138" s="1880"/>
      <c r="EB138" s="1880"/>
      <c r="EC138" s="1880"/>
      <c r="ED138" s="1880"/>
      <c r="EE138" s="1880"/>
      <c r="EF138" s="1880"/>
      <c r="EG138" s="1880"/>
      <c r="EH138" s="1880"/>
      <c r="EI138" s="1880"/>
      <c r="EJ138" s="1880"/>
      <c r="EK138" s="1880"/>
      <c r="EL138" s="1880"/>
      <c r="EM138" s="1880"/>
      <c r="EN138" s="1880"/>
      <c r="EO138" s="1880"/>
      <c r="EP138" s="1880"/>
      <c r="EQ138" s="1880"/>
      <c r="ER138" s="1880"/>
      <c r="ES138" s="1880"/>
      <c r="ET138" s="1880"/>
      <c r="EU138" s="1880"/>
      <c r="EV138" s="1880"/>
      <c r="EW138" s="1880"/>
      <c r="EX138" s="1880"/>
      <c r="EY138" s="1880"/>
      <c r="EZ138" s="1880"/>
    </row>
    <row r="139" spans="1:157" ht="32.5">
      <c r="A139" s="1625"/>
      <c r="B139" s="2439" t="str">
        <f>_xlfn.LET(
_xlpm.IsNotAttrDynamic, D139="",
_xlpm.Attr,_PL!F139,
_xlpm.NotInUse,Y139=D139,
_xlpm.RESULT, IF(_xlpm.IsNotAttrDynamic, _xlpm.Attr, IF( _xlpm.NotInUse, "", Y139)
),IF(_xlpm.RESULT ="", "", _xlpm.RESULT))</f>
        <v/>
      </c>
      <c r="C139" s="2439" t="str" cm="1">
        <f t="array" ref="C139">IFBLANK(_PL!C139,"")</f>
        <v/>
      </c>
      <c r="D139" s="1548"/>
      <c r="E139" s="2453"/>
      <c r="F139" s="578"/>
      <c r="G139" s="578"/>
      <c r="H139" s="578"/>
      <c r="I139" s="578"/>
      <c r="J139" s="401"/>
      <c r="K139" s="578" t="str">
        <f t="shared" si="47"/>
        <v>No</v>
      </c>
      <c r="L139" s="37"/>
      <c r="N139" s="158"/>
      <c r="O139" s="101"/>
      <c r="P139" s="52"/>
      <c r="Q139" s="2"/>
      <c r="R139" s="101"/>
      <c r="S139" s="101"/>
      <c r="T139" s="101"/>
      <c r="U139" s="39"/>
      <c r="V139" s="37"/>
      <c r="W139" s="283"/>
      <c r="X139" s="887"/>
      <c r="Y139" s="2552"/>
      <c r="Z139" s="2553"/>
      <c r="AA139" s="2554"/>
      <c r="AB139" s="2555"/>
      <c r="AC139" s="2556"/>
      <c r="AD139" s="2556"/>
      <c r="AE139" s="2556"/>
      <c r="AF139" s="2556"/>
      <c r="AG139" s="2556"/>
      <c r="AH139" s="2556"/>
      <c r="AI139" s="2556"/>
      <c r="AJ139" s="2556"/>
      <c r="AK139" s="2556"/>
      <c r="AL139" s="2556"/>
      <c r="AM139" s="2556"/>
      <c r="AN139" s="2556"/>
      <c r="AO139" s="2556"/>
      <c r="AP139" s="2556"/>
      <c r="AQ139" s="2556"/>
      <c r="AR139" s="2556"/>
      <c r="AS139" s="2556"/>
      <c r="AT139" s="2556"/>
      <c r="AU139" s="2556"/>
      <c r="AV139" s="2556"/>
      <c r="AW139" s="2556"/>
      <c r="AX139" s="2556"/>
      <c r="AY139" s="2556"/>
      <c r="AZ139" s="2556"/>
      <c r="BA139" s="2556"/>
      <c r="BB139" s="2556"/>
      <c r="BC139" s="2556"/>
      <c r="BD139" s="2556"/>
      <c r="BE139" s="2556"/>
      <c r="BF139" s="2556"/>
      <c r="BG139" s="2556"/>
      <c r="BH139" s="2556"/>
      <c r="BI139" s="2556"/>
      <c r="BJ139" s="2556"/>
      <c r="BK139" s="2556"/>
      <c r="BL139" s="2556"/>
      <c r="BM139" s="2556"/>
      <c r="BN139" s="2556"/>
      <c r="BO139" s="2556"/>
      <c r="BP139" s="2556"/>
      <c r="BQ139" s="2556"/>
      <c r="BR139" s="2556"/>
      <c r="BS139" s="2556"/>
      <c r="BT139" s="2556"/>
      <c r="BU139" s="2556"/>
      <c r="BV139" s="2556"/>
      <c r="BW139" s="2556"/>
      <c r="BX139" s="2556"/>
      <c r="BY139" s="2556"/>
      <c r="BZ139" s="2556"/>
      <c r="CA139" s="34"/>
      <c r="CC139" s="50"/>
      <c r="CD139" s="294"/>
      <c r="CE139" s="294"/>
      <c r="CF139" s="294"/>
      <c r="CG139" s="294"/>
      <c r="CH139" s="294"/>
      <c r="CI139" s="293"/>
      <c r="CJ139" s="295"/>
      <c r="CK139" s="295"/>
      <c r="CL139" s="88"/>
      <c r="CM139" s="88"/>
      <c r="CN139" s="88"/>
      <c r="CO139" s="88"/>
      <c r="CP139" s="88"/>
      <c r="CQ139" s="88"/>
      <c r="CR139" s="34"/>
      <c r="CS139" s="2056"/>
      <c r="CT139" s="1880"/>
      <c r="CU139" s="1880"/>
      <c r="CV139" s="1880"/>
      <c r="CW139" s="1880"/>
      <c r="CX139" s="2121"/>
      <c r="CY139" s="1880"/>
      <c r="CZ139" s="1880"/>
      <c r="DA139" s="1880"/>
      <c r="DB139" s="1880"/>
      <c r="DC139" s="2121"/>
      <c r="DD139" s="1880"/>
      <c r="DE139" s="1880"/>
      <c r="DF139" s="1880"/>
      <c r="DG139" s="1880"/>
      <c r="DH139" s="1880"/>
      <c r="DI139" s="1880"/>
      <c r="DJ139" s="1880"/>
      <c r="DK139" s="1880"/>
      <c r="DL139" s="1880"/>
      <c r="DM139" s="1880"/>
      <c r="DN139" s="1880"/>
      <c r="DO139" s="1880"/>
      <c r="DP139" s="1880"/>
      <c r="DQ139" s="1880"/>
      <c r="DR139" s="1880"/>
      <c r="DS139" s="1880"/>
      <c r="DT139" s="1880"/>
      <c r="DU139" s="1880"/>
      <c r="DV139" s="1880"/>
      <c r="DW139" s="1880"/>
      <c r="DX139" s="1880"/>
      <c r="DY139" s="1880"/>
      <c r="DZ139" s="1880"/>
      <c r="EA139" s="1880"/>
      <c r="EB139" s="1880"/>
      <c r="EC139" s="1880"/>
      <c r="ED139" s="1880"/>
      <c r="EE139" s="1880"/>
      <c r="EF139" s="1880"/>
      <c r="EG139" s="1880"/>
      <c r="EH139" s="1880"/>
      <c r="EI139" s="1880"/>
      <c r="EJ139" s="1880"/>
      <c r="EK139" s="1880"/>
      <c r="EL139" s="1880"/>
      <c r="EM139" s="1880"/>
      <c r="EN139" s="1880"/>
      <c r="EO139" s="1880"/>
      <c r="EP139" s="1880"/>
      <c r="EQ139" s="1880"/>
      <c r="ER139" s="1880"/>
      <c r="ES139" s="1880"/>
      <c r="ET139" s="1880"/>
      <c r="EU139" s="1880"/>
      <c r="EV139" s="1880"/>
      <c r="EW139" s="1880"/>
      <c r="EX139" s="1880"/>
      <c r="EY139" s="1880"/>
      <c r="EZ139" s="1880"/>
      <c r="FA139" s="1880"/>
    </row>
    <row r="140" spans="1:157">
      <c r="A140" s="1625"/>
      <c r="B140" s="2439" t="str">
        <f>_xlfn.LET(
_xlpm.IsNotAttrDynamic, D140="",
_xlpm.Attr,_PL!F140,
_xlpm.NotInUse,Y140=D140,
_xlpm.RESULT, IF(_xlpm.IsNotAttrDynamic, _xlpm.Attr, IF( _xlpm.NotInUse, "", Y140)
),IF(_xlpm.RESULT ="", "", _xlpm.RESULT))</f>
        <v/>
      </c>
      <c r="C140" s="2439" t="str" cm="1">
        <f t="array" ref="C140">IFBLANK(_PL!C140,"")</f>
        <v/>
      </c>
      <c r="D140" s="1548"/>
      <c r="E140" s="2453"/>
      <c r="F140" s="578"/>
      <c r="G140" s="578"/>
      <c r="H140" s="578"/>
      <c r="I140" s="578"/>
      <c r="J140" s="401"/>
      <c r="K140" s="578" t="str">
        <f t="shared" si="47"/>
        <v>No</v>
      </c>
      <c r="L140" s="37"/>
      <c r="N140" s="158"/>
      <c r="O140" s="101"/>
      <c r="P140" s="52"/>
      <c r="Q140" s="101"/>
      <c r="R140" s="101"/>
      <c r="S140" s="101"/>
      <c r="T140" s="101"/>
      <c r="U140" s="39"/>
      <c r="V140" s="37"/>
      <c r="W140" s="91"/>
      <c r="X140" s="898"/>
      <c r="Y140" s="2557"/>
      <c r="Z140" s="2558"/>
      <c r="AA140" s="2557"/>
      <c r="AB140" s="2557"/>
      <c r="AC140" s="2557"/>
      <c r="AD140" s="2557"/>
      <c r="AE140" s="2557"/>
      <c r="AF140" s="2559"/>
      <c r="AG140" s="2559"/>
      <c r="AH140" s="2559"/>
      <c r="AI140" s="2559"/>
      <c r="AJ140" s="2559"/>
      <c r="AK140" s="2559"/>
      <c r="AL140" s="2559"/>
      <c r="AM140" s="2559"/>
      <c r="AN140" s="2559"/>
      <c r="AO140" s="2559"/>
      <c r="AP140" s="2559"/>
      <c r="AQ140" s="2559"/>
      <c r="AR140" s="2559"/>
      <c r="AS140" s="2559"/>
      <c r="AT140" s="2559"/>
      <c r="AU140" s="2559"/>
      <c r="AV140" s="2559"/>
      <c r="AW140" s="2559"/>
      <c r="AX140" s="2559"/>
      <c r="AY140" s="2559"/>
      <c r="AZ140" s="2559"/>
      <c r="BA140" s="2559"/>
      <c r="BB140" s="2559"/>
      <c r="BC140" s="2559"/>
      <c r="BD140" s="2559"/>
      <c r="BE140" s="2559"/>
      <c r="BF140" s="2559"/>
      <c r="BG140" s="2559"/>
      <c r="BH140" s="2559"/>
      <c r="BI140" s="2559"/>
      <c r="BJ140" s="2559"/>
      <c r="BK140" s="2559"/>
      <c r="BL140" s="2559"/>
      <c r="BM140" s="2559"/>
      <c r="BN140" s="2559"/>
      <c r="BO140" s="2559"/>
      <c r="BP140" s="2559"/>
      <c r="BQ140" s="2559"/>
      <c r="BR140" s="2559"/>
      <c r="BS140" s="2559"/>
      <c r="BT140" s="2559"/>
      <c r="BU140" s="2559"/>
      <c r="BV140" s="2559"/>
      <c r="BW140" s="2559"/>
      <c r="BX140" s="2559"/>
      <c r="BY140" s="2559"/>
      <c r="BZ140" s="2559"/>
      <c r="CA140" s="34"/>
      <c r="CC140" s="50"/>
      <c r="CD140" s="294"/>
      <c r="CE140" s="294"/>
      <c r="CF140" s="294"/>
      <c r="CG140" s="294"/>
      <c r="CH140" s="294"/>
      <c r="CI140" s="293"/>
      <c r="CJ140" s="295"/>
      <c r="CK140" s="295"/>
      <c r="CL140" s="88"/>
      <c r="CM140" s="88"/>
      <c r="CN140" s="88"/>
      <c r="CO140" s="88"/>
      <c r="CP140" s="88"/>
      <c r="CQ140" s="88"/>
      <c r="CR140" s="34"/>
      <c r="CS140" s="2056"/>
      <c r="CT140" s="1880"/>
      <c r="CU140" s="1880"/>
      <c r="CV140" s="1880"/>
      <c r="CW140" s="1880"/>
      <c r="CX140" s="2121"/>
      <c r="CY140" s="1880"/>
      <c r="CZ140" s="1880"/>
      <c r="DA140" s="1880"/>
      <c r="DB140" s="1880"/>
      <c r="DC140" s="2121"/>
      <c r="DD140" s="1880"/>
      <c r="DE140" s="1880"/>
      <c r="DF140" s="1880"/>
      <c r="DG140" s="1880"/>
      <c r="DH140" s="1880"/>
      <c r="DI140" s="1880"/>
      <c r="DJ140" s="1880"/>
      <c r="DK140" s="1880"/>
      <c r="DL140" s="1880"/>
      <c r="DM140" s="1880"/>
      <c r="DN140" s="1880"/>
      <c r="DO140" s="1880"/>
      <c r="DP140" s="1880"/>
      <c r="DQ140" s="1880"/>
      <c r="DR140" s="1880"/>
      <c r="DS140" s="1880"/>
      <c r="DT140" s="1880"/>
      <c r="DU140" s="1880"/>
      <c r="DV140" s="1880"/>
      <c r="DW140" s="1880"/>
      <c r="DX140" s="1880"/>
      <c r="DY140" s="1880"/>
      <c r="DZ140" s="1880"/>
      <c r="EA140" s="1880"/>
      <c r="EB140" s="1880"/>
      <c r="EC140" s="1880"/>
      <c r="ED140" s="1880"/>
      <c r="EE140" s="1880"/>
      <c r="EF140" s="1880"/>
      <c r="EG140" s="1880"/>
      <c r="EH140" s="1880"/>
      <c r="EI140" s="1880"/>
      <c r="EJ140" s="1880"/>
      <c r="EK140" s="1880"/>
      <c r="EL140" s="1880"/>
      <c r="EM140" s="1880"/>
      <c r="EN140" s="1880"/>
      <c r="EO140" s="1880"/>
      <c r="EP140" s="1880"/>
      <c r="EQ140" s="1880"/>
      <c r="ER140" s="1880"/>
      <c r="ES140" s="1880"/>
      <c r="ET140" s="1880"/>
      <c r="EU140" s="1880"/>
      <c r="EV140" s="1880"/>
      <c r="EW140" s="1880"/>
      <c r="EX140" s="1880"/>
      <c r="EY140" s="1880"/>
      <c r="EZ140" s="1880"/>
      <c r="FA140" s="1880"/>
    </row>
    <row r="141" spans="1:157" ht="29.5">
      <c r="A141" s="1625"/>
      <c r="B141" s="2439" t="str">
        <f>_xlfn.LET(
_xlpm.IsNotAttrDynamic, D141="",
_xlpm.Attr,_PL!F141,
_xlpm.NotInUse,Y141=D141,
_xlpm.RESULT, IF(_xlpm.IsNotAttrDynamic, _xlpm.Attr, IF( _xlpm.NotInUse, "", Y141)
),IF(_xlpm.RESULT ="", "", _xlpm.RESULT))</f>
        <v/>
      </c>
      <c r="C141" s="2439" t="str" cm="1">
        <f t="array" ref="C141">IFBLANK(_PL!C141,"")</f>
        <v/>
      </c>
      <c r="D141" s="1548"/>
      <c r="E141" s="2453"/>
      <c r="F141" s="578"/>
      <c r="G141" s="578"/>
      <c r="H141" s="578"/>
      <c r="I141" s="578"/>
      <c r="J141" s="401"/>
      <c r="K141" s="578" t="str">
        <f t="shared" si="47"/>
        <v>No</v>
      </c>
      <c r="L141" s="37"/>
      <c r="N141" s="158"/>
      <c r="O141" s="101"/>
      <c r="P141" s="52"/>
      <c r="Q141" s="101"/>
      <c r="R141" s="101"/>
      <c r="S141" s="101"/>
      <c r="T141" s="101"/>
      <c r="U141" s="39"/>
      <c r="V141" s="37"/>
      <c r="W141" s="91"/>
      <c r="X141" s="887"/>
      <c r="Y141" s="2539"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c r="CS141" s="2056"/>
      <c r="CT141" s="1880"/>
      <c r="CU141" s="1880"/>
      <c r="CV141" s="1880"/>
      <c r="CW141" s="1880"/>
      <c r="CX141" s="2121"/>
      <c r="CY141" s="1880"/>
      <c r="CZ141" s="1880"/>
      <c r="DA141" s="1880"/>
      <c r="DB141" s="1880"/>
      <c r="DC141" s="2121"/>
      <c r="DD141" s="1880"/>
      <c r="DE141" s="1880"/>
      <c r="DF141" s="1880"/>
      <c r="DG141" s="1880"/>
      <c r="DH141" s="1880"/>
      <c r="DI141" s="1880"/>
      <c r="DJ141" s="1880"/>
      <c r="DK141" s="1880"/>
      <c r="DL141" s="1880"/>
      <c r="DM141" s="1880"/>
      <c r="DN141" s="1880"/>
      <c r="DO141" s="1880"/>
      <c r="DP141" s="1880"/>
      <c r="DQ141" s="1880"/>
      <c r="DR141" s="1880"/>
      <c r="DS141" s="1880"/>
      <c r="DT141" s="1880"/>
      <c r="DU141" s="1880"/>
      <c r="DV141" s="1880"/>
      <c r="DW141" s="1880"/>
      <c r="DX141" s="1880"/>
      <c r="DY141" s="1880"/>
      <c r="DZ141" s="1880"/>
      <c r="EA141" s="1880"/>
      <c r="EB141" s="1880"/>
      <c r="EC141" s="1880"/>
      <c r="ED141" s="1880"/>
      <c r="EE141" s="1880"/>
      <c r="EF141" s="1880"/>
      <c r="EG141" s="1880"/>
      <c r="EH141" s="1880"/>
      <c r="EI141" s="1880"/>
      <c r="EJ141" s="1880"/>
      <c r="EK141" s="1880"/>
      <c r="EL141" s="1880"/>
      <c r="EM141" s="1880"/>
      <c r="EN141" s="1880"/>
      <c r="EO141" s="1880"/>
      <c r="EP141" s="1880"/>
      <c r="EQ141" s="1880"/>
      <c r="ER141" s="1880"/>
      <c r="ES141" s="1880"/>
      <c r="ET141" s="1880"/>
      <c r="EU141" s="1880"/>
      <c r="EV141" s="1880"/>
      <c r="EW141" s="1880"/>
      <c r="EX141" s="1880"/>
      <c r="EY141" s="1880"/>
      <c r="EZ141" s="1880"/>
      <c r="FA141" s="1880"/>
    </row>
    <row r="142" spans="1:157" ht="32.5">
      <c r="A142" s="1625"/>
      <c r="B142" s="2439" t="str">
        <f>_xlfn.LET(
_xlpm.IsNotAttrDynamic, D142="",
_xlpm.Attr,_PL!F142,
_xlpm.NotInUse,Y142=D142,
_xlpm.RESULT, IF(_xlpm.IsNotAttrDynamic, _xlpm.Attr, IF( _xlpm.NotInUse, "", Y142)
),IF(_xlpm.RESULT ="", "", _xlpm.RESULT))</f>
        <v/>
      </c>
      <c r="C142" s="2439" t="str" cm="1">
        <f t="array" ref="C142">IFBLANK(_PL!C142,"")</f>
        <v/>
      </c>
      <c r="D142" s="1548"/>
      <c r="E142" s="2453"/>
      <c r="F142" s="578"/>
      <c r="G142" s="578"/>
      <c r="H142" s="578"/>
      <c r="I142" s="578"/>
      <c r="J142" s="401"/>
      <c r="K142" s="578" t="str">
        <f t="shared" si="47"/>
        <v>No</v>
      </c>
      <c r="L142" s="37"/>
      <c r="N142" s="158"/>
      <c r="O142" s="101"/>
      <c r="P142" s="101"/>
      <c r="Q142" s="101"/>
      <c r="R142" s="101"/>
      <c r="S142" s="101"/>
      <c r="T142" s="101"/>
      <c r="U142" s="39"/>
      <c r="V142" s="37"/>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c r="CS142" s="2056"/>
      <c r="CT142" s="1880"/>
      <c r="CU142" s="1880"/>
      <c r="CV142" s="1880"/>
      <c r="CW142" s="1880"/>
      <c r="CX142" s="2121"/>
      <c r="CY142" s="1880"/>
      <c r="CZ142" s="1880"/>
      <c r="DA142" s="1880"/>
      <c r="DB142" s="1880"/>
      <c r="DC142" s="2121"/>
      <c r="DD142" s="1880"/>
      <c r="DE142" s="1880"/>
      <c r="DF142" s="1880"/>
      <c r="DG142" s="1880"/>
      <c r="DH142" s="1880"/>
      <c r="DI142" s="1880"/>
      <c r="DJ142" s="1880"/>
      <c r="DK142" s="1880"/>
      <c r="DL142" s="1880"/>
      <c r="DM142" s="1880"/>
      <c r="DN142" s="1880"/>
      <c r="DO142" s="1880"/>
      <c r="DP142" s="1880"/>
      <c r="DQ142" s="1880"/>
      <c r="DR142" s="1880"/>
      <c r="DS142" s="1880"/>
      <c r="DT142" s="1880"/>
      <c r="DU142" s="1880"/>
      <c r="DV142" s="1880"/>
      <c r="DW142" s="1880"/>
      <c r="DX142" s="1880"/>
      <c r="DY142" s="1880"/>
      <c r="DZ142" s="1880"/>
      <c r="EA142" s="1880"/>
      <c r="EB142" s="1880"/>
      <c r="EC142" s="1880"/>
      <c r="ED142" s="1880"/>
      <c r="EE142" s="1880"/>
      <c r="EF142" s="1880"/>
      <c r="EG142" s="1880"/>
      <c r="EH142" s="1880"/>
      <c r="EI142" s="1880"/>
      <c r="EJ142" s="1880"/>
      <c r="EK142" s="1880"/>
      <c r="EL142" s="1880"/>
      <c r="EM142" s="1880"/>
      <c r="EN142" s="1880"/>
      <c r="EO142" s="1880"/>
      <c r="EP142" s="1880"/>
      <c r="EQ142" s="1880"/>
      <c r="ER142" s="1880"/>
      <c r="ES142" s="1880"/>
      <c r="ET142" s="1880"/>
      <c r="EU142" s="1880"/>
      <c r="EV142" s="1880"/>
      <c r="EW142" s="1880"/>
      <c r="EX142" s="1880"/>
      <c r="EY142" s="1880"/>
      <c r="EZ142" s="1880"/>
      <c r="FA142" s="1880"/>
    </row>
    <row r="143" spans="1:157" ht="17.5" customHeight="1">
      <c r="A143" s="2427"/>
      <c r="B143" s="2439" t="str">
        <f>_xlfn.LET(
_xlpm.IsNotAttrDynamic, D143="",
_xlpm.Attr,_PL!F143,
_xlpm.NotInUse,Y143=D143,
_xlpm.RESULT, IF(_xlpm.IsNotAttrDynamic, _xlpm.Attr, IF( _xlpm.NotInUse, "", Y143)
),IF(_xlpm.RESULT ="", "", _xlpm.RESULT))</f>
        <v/>
      </c>
      <c r="C143" s="2439" t="str" cm="1">
        <f t="array" ref="C143">IFBLANK(_PL!C143,"")</f>
        <v/>
      </c>
      <c r="D143" s="2458"/>
      <c r="E143" s="572"/>
      <c r="F143" s="2459"/>
      <c r="G143" s="578"/>
      <c r="H143" s="578"/>
      <c r="I143" s="578"/>
      <c r="J143" s="401"/>
      <c r="K143" s="578" t="str">
        <f t="shared" si="47"/>
        <v>No</v>
      </c>
      <c r="L143" s="37"/>
      <c r="N143" s="158"/>
      <c r="O143" s="101"/>
      <c r="P143" s="1688"/>
      <c r="Q143" s="1688"/>
      <c r="R143" s="101"/>
      <c r="S143" s="291"/>
      <c r="T143" s="291"/>
      <c r="U143" s="39"/>
      <c r="V143" s="37"/>
      <c r="W143" s="3038" t="str">
        <f>_PL!W143</f>
        <v>Actual</v>
      </c>
      <c r="X143" s="1247"/>
      <c r="Y143" s="3040" t="s">
        <v>117</v>
      </c>
      <c r="Z143" s="1248" t="s">
        <v>82</v>
      </c>
      <c r="AA143" s="1249"/>
      <c r="AB143" s="1630" t="s">
        <v>83</v>
      </c>
      <c r="AC143" s="1273"/>
      <c r="AD143" s="859" cm="1">
        <f t="array" aca="1" ref="AD143:AD144" ca="1">fx_checkComp(AD150:AD153)</f>
        <v>1</v>
      </c>
      <c r="AE143" s="859" cm="1">
        <f t="array" aca="1" ref="AE143:AE144" ca="1">fx_checkComp(AE150:AE153)</f>
        <v>1</v>
      </c>
      <c r="AF143" s="859" cm="1">
        <f t="array" aca="1" ref="AF143:AF144" ca="1">fx_checkComp(AF150:AF153)</f>
        <v>1</v>
      </c>
      <c r="AG143" s="859" cm="1">
        <f t="array" aca="1" ref="AG143:AG144" ca="1">fx_checkComp(AG150:AG153)</f>
        <v>1</v>
      </c>
      <c r="AH143" s="859" cm="1">
        <f t="array" aca="1" ref="AH143:AH144" ca="1">fx_checkComp(AH150:AH153)</f>
        <v>1</v>
      </c>
      <c r="AI143" s="859" cm="1">
        <f t="array" aca="1" ref="AI143:AI144" ca="1">fx_checkComp(AI150:AI153)</f>
        <v>1</v>
      </c>
      <c r="AJ143" s="859" cm="1">
        <f t="array" aca="1" ref="AJ143:AJ144" ca="1">fx_checkComp(AJ150:AJ153)</f>
        <v>1</v>
      </c>
      <c r="AK143" s="859" cm="1">
        <f t="array" aca="1" ref="AK143:AK144" ca="1">fx_checkComp(AK150:AK153)</f>
        <v>1</v>
      </c>
      <c r="AL143" s="859" cm="1">
        <f t="array" aca="1" ref="AL143:AL144" ca="1">fx_checkComp(AL150:AL153)</f>
        <v>1</v>
      </c>
      <c r="AM143" s="859" cm="1">
        <f t="array" aca="1" ref="AM143:AM144" ca="1">fx_checkComp(AM150:AM153)</f>
        <v>1</v>
      </c>
      <c r="AN143" s="859" cm="1">
        <f t="array" aca="1" ref="AN143:AN144" ca="1">fx_checkComp(AN150:AN153)</f>
        <v>1</v>
      </c>
      <c r="AO143" s="859" cm="1">
        <f t="array" aca="1" ref="AO143:AO144" ca="1">fx_checkComp(AO150:AO153)</f>
        <v>1</v>
      </c>
      <c r="AP143" s="859" cm="1">
        <f t="array" aca="1" ref="AP143:AP144" ca="1">fx_checkComp(AP150:AP153)</f>
        <v>1</v>
      </c>
      <c r="AQ143" s="859" cm="1">
        <f t="array" aca="1" ref="AQ143:AQ144" ca="1">fx_checkComp(AQ150:AQ153)</f>
        <v>1</v>
      </c>
      <c r="AR143" s="859" cm="1">
        <f t="array" aca="1" ref="AR143:AR144" ca="1">fx_checkComp(AR150:AR153)</f>
        <v>1</v>
      </c>
      <c r="AS143" s="859" cm="1">
        <f t="array" aca="1" ref="AS143:AS144" ca="1">fx_checkComp(AS150:AS153)</f>
        <v>1</v>
      </c>
      <c r="AT143" s="859" cm="1">
        <f t="array" aca="1" ref="AT143:AT144" ca="1">fx_checkComp(AT150:AT153)</f>
        <v>1</v>
      </c>
      <c r="AU143" s="859" cm="1">
        <f t="array" aca="1" ref="AU143:AU144" ca="1">fx_checkComp(AU150:AU153)</f>
        <v>1</v>
      </c>
      <c r="AV143" s="859" cm="1">
        <f t="array" aca="1" ref="AV143:AV144" ca="1">fx_checkComp(AV150:AV153)</f>
        <v>1</v>
      </c>
      <c r="AW143" s="859" cm="1">
        <f t="array" aca="1" ref="AW143:AW144" ca="1">fx_checkComp(AW150:AW153)</f>
        <v>1</v>
      </c>
      <c r="AX143" s="859" cm="1">
        <f t="array" aca="1" ref="AX143:AX144" ca="1">fx_checkComp(AX150:AX153)</f>
        <v>1</v>
      </c>
      <c r="AY143" s="859" cm="1">
        <f t="array" aca="1" ref="AY143:AY144" ca="1">fx_checkComp(AY150:AY153)</f>
        <v>1</v>
      </c>
      <c r="AZ143" s="859" cm="1">
        <f t="array" aca="1" ref="AZ143:AZ144" ca="1">fx_checkComp(AZ150:AZ153)</f>
        <v>1</v>
      </c>
      <c r="BA143" s="859" cm="1">
        <f t="array" aca="1" ref="BA143:BA144" ca="1">fx_checkComp(BA150:BA153)</f>
        <v>1</v>
      </c>
      <c r="BB143" s="859" cm="1">
        <f t="array" aca="1" ref="BB143:BB144" ca="1">fx_checkComp(BB150:BB153)</f>
        <v>1</v>
      </c>
      <c r="BC143" s="859" cm="1">
        <f t="array" aca="1" ref="BC143:BC144" ca="1">fx_checkComp(BC150:BC153)</f>
        <v>1</v>
      </c>
      <c r="BD143" s="859" cm="1">
        <f t="array" aca="1" ref="BD143:BD144" ca="1">fx_checkComp(BD150:BD153)</f>
        <v>1</v>
      </c>
      <c r="BE143" s="859" cm="1">
        <f t="array" aca="1" ref="BE143:BE144" ca="1">fx_checkComp(BE150:BE153)</f>
        <v>1</v>
      </c>
      <c r="BF143" s="859" cm="1">
        <f t="array" aca="1" ref="BF143:BF144" ca="1">fx_checkComp(BF150:BF153)</f>
        <v>1</v>
      </c>
      <c r="BG143" s="859" cm="1">
        <f t="array" aca="1" ref="BG143:BG144" ca="1">fx_checkComp(BG150:BG153)</f>
        <v>1</v>
      </c>
      <c r="BH143" s="859" cm="1">
        <f t="array" aca="1" ref="BH143:BH144" ca="1">fx_checkComp(BH150:BH153)</f>
        <v>1</v>
      </c>
      <c r="BI143" s="859" cm="1">
        <f t="array" aca="1" ref="BI143:BI144" ca="1">fx_checkComp(BI150:BI153)</f>
        <v>1</v>
      </c>
      <c r="BJ143" s="859" cm="1">
        <f t="array" aca="1" ref="BJ143:BJ144" ca="1">fx_checkComp(BJ150:BJ153)</f>
        <v>1</v>
      </c>
      <c r="BK143" s="859" cm="1">
        <f t="array" aca="1" ref="BK143:BK144" ca="1">fx_checkComp(BK150:BK153)</f>
        <v>1</v>
      </c>
      <c r="BL143" s="859" cm="1">
        <f t="array" aca="1" ref="BL143:BL144" ca="1">fx_checkComp(BL150:BL153)</f>
        <v>1</v>
      </c>
      <c r="BM143" s="859" cm="1">
        <f t="array" aca="1" ref="BM143:BM144" ca="1">fx_checkComp(BM150:BM153)</f>
        <v>1</v>
      </c>
      <c r="BN143" s="1215" cm="1">
        <f t="array" aca="1" ref="BN143:BN144" ca="1">fx_checkComp(BN150:BN153)</f>
        <v>1</v>
      </c>
      <c r="BO143" s="1804"/>
      <c r="BP143" s="1804"/>
      <c r="BQ143" s="1804"/>
      <c r="BR143" s="1804"/>
      <c r="BS143" s="1804"/>
      <c r="BT143" s="1804"/>
      <c r="BU143" s="1804"/>
      <c r="BV143" s="1804"/>
      <c r="BW143" s="1804"/>
      <c r="BX143" s="1804"/>
      <c r="BY143" s="1804"/>
      <c r="BZ143" s="1804"/>
      <c r="CA143" s="34"/>
      <c r="CC143" s="33"/>
      <c r="CD143" s="1343" t="e" cm="1">
        <f t="array" aca="1" ref="CD143" ca="1">YEAR(val_currentFYE)-2</f>
        <v>#NAME?</v>
      </c>
      <c r="CE143" s="1344" t="e" cm="1">
        <f t="array" aca="1" ref="CE143" ca="1">YEAR(val_currentFYE)-1</f>
        <v>#NAME?</v>
      </c>
      <c r="CF143" s="88"/>
      <c r="CG143" s="1350" t="e" cm="1">
        <f t="array" aca="1" ref="CG143" ca="1">YEAR(val_currentFYE)</f>
        <v>#NAME?</v>
      </c>
      <c r="CH143" s="1351" t="e" cm="1">
        <f t="array" aca="1" ref="CH143" ca="1">YEAR(val_currentFYE)</f>
        <v>#NAME?</v>
      </c>
      <c r="CI143" s="170"/>
      <c r="CJ143" s="208" t="s">
        <v>54</v>
      </c>
      <c r="CK143" s="209" t="s">
        <v>54</v>
      </c>
      <c r="CL143" s="88"/>
      <c r="CM143" s="1664" cm="1">
        <f t="array" aca="1" ref="CM143:CM144" ca="1">fx_checkComp(CM148:CM153)</f>
        <v>100</v>
      </c>
      <c r="CN143" s="1665" cm="1">
        <f t="array" aca="1" ref="CN143:CN144" ca="1">fx_checkComp(CN148:CN153)</f>
        <v>100</v>
      </c>
      <c r="CO143" s="88"/>
      <c r="CP143" s="1664" cm="1">
        <f t="array" aca="1" ref="CP143:CP144" ca="1">fx_checkComp(CP148:CP153)</f>
        <v>100</v>
      </c>
      <c r="CQ143" s="1665" cm="1">
        <f t="array" aca="1" ref="CQ143:CQ144" ca="1">fx_checkComp(CQ148:CQ153)</f>
        <v>100</v>
      </c>
      <c r="CR143" s="34"/>
      <c r="CS143" s="2056"/>
      <c r="CT143" s="1880"/>
      <c r="CU143" s="1880"/>
      <c r="CV143" s="1880"/>
      <c r="CW143" s="1880"/>
      <c r="CX143" s="2121"/>
      <c r="CY143" s="1880"/>
      <c r="CZ143" s="1880"/>
      <c r="DA143" s="1880"/>
      <c r="DB143" s="1880"/>
      <c r="DC143" s="2121"/>
      <c r="DD143" s="1880"/>
      <c r="DE143" s="1880"/>
      <c r="DF143" s="1880"/>
      <c r="DG143" s="1880"/>
      <c r="DH143" s="1880"/>
      <c r="DI143" s="1880"/>
      <c r="DJ143" s="1880"/>
      <c r="DK143" s="1880"/>
      <c r="DL143" s="1880"/>
      <c r="DM143" s="1880"/>
      <c r="DN143" s="1880"/>
      <c r="DO143" s="1880"/>
      <c r="DP143" s="1880"/>
      <c r="DQ143" s="1880"/>
      <c r="DR143" s="1880"/>
      <c r="DS143" s="1880"/>
      <c r="DT143" s="1880"/>
      <c r="DU143" s="1880"/>
      <c r="DV143" s="1880"/>
      <c r="DW143" s="1880"/>
      <c r="DX143" s="1880"/>
      <c r="DY143" s="1880"/>
      <c r="DZ143" s="1880"/>
      <c r="EA143" s="1880"/>
      <c r="EB143" s="1880"/>
      <c r="EC143" s="1880"/>
      <c r="ED143" s="1880"/>
      <c r="EE143" s="1880"/>
      <c r="EF143" s="1880"/>
      <c r="EG143" s="1880"/>
      <c r="EH143" s="1880"/>
      <c r="EI143" s="1880"/>
      <c r="EJ143" s="1880"/>
      <c r="EK143" s="1880"/>
      <c r="EL143" s="1880"/>
      <c r="EM143" s="1880"/>
      <c r="EN143" s="1880"/>
      <c r="EO143" s="1880"/>
      <c r="EP143" s="1880"/>
      <c r="EQ143" s="1880"/>
      <c r="ER143" s="1880"/>
      <c r="ES143" s="1880"/>
      <c r="ET143" s="1880"/>
      <c r="EU143" s="1880"/>
      <c r="EV143" s="1880"/>
      <c r="EW143" s="1880"/>
      <c r="EX143" s="1880"/>
      <c r="EY143" s="1880"/>
      <c r="EZ143" s="1880"/>
      <c r="FA143" s="1880"/>
    </row>
    <row r="144" spans="1:157" ht="17.5" customHeight="1">
      <c r="A144" s="2427"/>
      <c r="B144" s="2439" t="str">
        <f>_xlfn.LET(
_xlpm.IsNotAttrDynamic, D144="",
_xlpm.Attr,_PL!F144,
_xlpm.NotInUse,Y144=D144,
_xlpm.RESULT, IF(_xlpm.IsNotAttrDynamic, _xlpm.Attr, IF( _xlpm.NotInUse, "", Y144)
),IF(_xlpm.RESULT ="", "", _xlpm.RESULT))</f>
        <v/>
      </c>
      <c r="C144" s="2439" t="str" cm="1">
        <f t="array" ref="C144">IFBLANK(_PL!C144,"")</f>
        <v/>
      </c>
      <c r="D144" s="2458"/>
      <c r="E144" s="572"/>
      <c r="F144" s="2459"/>
      <c r="G144" s="578"/>
      <c r="H144" s="578"/>
      <c r="I144" s="578"/>
      <c r="J144" s="401"/>
      <c r="K144" s="578" t="str">
        <f t="shared" si="47"/>
        <v>No</v>
      </c>
      <c r="L144" s="37"/>
      <c r="N144" s="158"/>
      <c r="O144" s="101"/>
      <c r="P144" s="1688"/>
      <c r="Q144" s="1688"/>
      <c r="R144" s="101"/>
      <c r="S144" s="289"/>
      <c r="T144" s="289"/>
      <c r="U144" s="39"/>
      <c r="V144" s="37"/>
      <c r="W144" s="3039"/>
      <c r="X144" s="1250"/>
      <c r="Y144" s="3041"/>
      <c r="Z144" s="1251"/>
      <c r="AA144" s="1252"/>
      <c r="AB144" s="1631" t="s">
        <v>84</v>
      </c>
      <c r="AC144" s="1162"/>
      <c r="AD144" s="2430" t="str">
        <f ca="1"/>
        <v>O: 4 / 4</v>
      </c>
      <c r="AE144" s="2430" t="str">
        <f ca="1"/>
        <v>O: 4 / 4</v>
      </c>
      <c r="AF144" s="2430" t="str">
        <f ca="1"/>
        <v>O: 4 / 4</v>
      </c>
      <c r="AG144" s="2430" t="str">
        <f ca="1"/>
        <v>O: 4 / 4</v>
      </c>
      <c r="AH144" s="2430" t="str">
        <f ca="1"/>
        <v>O: 4 / 4</v>
      </c>
      <c r="AI144" s="2430" t="str">
        <f ca="1"/>
        <v>O: 4 / 4</v>
      </c>
      <c r="AJ144" s="2430" t="str">
        <f ca="1"/>
        <v>O: 4 / 4</v>
      </c>
      <c r="AK144" s="2430" t="str">
        <f ca="1"/>
        <v>O: 4 / 4</v>
      </c>
      <c r="AL144" s="2430" t="str">
        <f ca="1"/>
        <v>O: 4 / 4</v>
      </c>
      <c r="AM144" s="2430" t="str">
        <f ca="1"/>
        <v>O: 4 / 4</v>
      </c>
      <c r="AN144" s="2430" t="str">
        <f ca="1"/>
        <v>O: 4 / 4</v>
      </c>
      <c r="AO144" s="2430" t="str">
        <f ca="1"/>
        <v>O: 4 / 4</v>
      </c>
      <c r="AP144" s="2430" t="str">
        <f ca="1"/>
        <v>O: 4 / 4</v>
      </c>
      <c r="AQ144" s="2430" t="str">
        <f ca="1"/>
        <v>O: 4 / 4</v>
      </c>
      <c r="AR144" s="2430" t="str">
        <f ca="1"/>
        <v>O: 4 / 4</v>
      </c>
      <c r="AS144" s="2430" t="str">
        <f ca="1"/>
        <v>O: 4 / 4</v>
      </c>
      <c r="AT144" s="2430" t="str">
        <f ca="1"/>
        <v>O: 4 / 4</v>
      </c>
      <c r="AU144" s="2430" t="str">
        <f ca="1"/>
        <v>O: 4 / 4</v>
      </c>
      <c r="AV144" s="2430" t="str">
        <f ca="1"/>
        <v>O: 4 / 4</v>
      </c>
      <c r="AW144" s="2430" t="str">
        <f ca="1"/>
        <v>O: 4 / 4</v>
      </c>
      <c r="AX144" s="2430" t="str">
        <f ca="1"/>
        <v>O: 4 / 4</v>
      </c>
      <c r="AY144" s="2430" t="str">
        <f ca="1"/>
        <v>O: 4 / 4</v>
      </c>
      <c r="AZ144" s="2430" t="str">
        <f ca="1"/>
        <v>O: 4 / 4</v>
      </c>
      <c r="BA144" s="2430" t="str">
        <f ca="1"/>
        <v>O: 4 / 4</v>
      </c>
      <c r="BB144" s="2430" t="str">
        <f ca="1"/>
        <v>O: 4 / 4</v>
      </c>
      <c r="BC144" s="2430" t="str">
        <f ca="1"/>
        <v>O: 4 / 4</v>
      </c>
      <c r="BD144" s="2430" t="str">
        <f ca="1"/>
        <v>O: 4 / 4</v>
      </c>
      <c r="BE144" s="2430" t="str">
        <f ca="1"/>
        <v>O: 4 / 4</v>
      </c>
      <c r="BF144" s="2430" t="str">
        <f ca="1"/>
        <v>O: 4 / 4</v>
      </c>
      <c r="BG144" s="2430" t="str">
        <f ca="1"/>
        <v>O: 4 / 4</v>
      </c>
      <c r="BH144" s="2430" t="str">
        <f ca="1"/>
        <v>O: 4 / 4</v>
      </c>
      <c r="BI144" s="2430" t="str">
        <f ca="1"/>
        <v>O: 4 / 4</v>
      </c>
      <c r="BJ144" s="2430" t="str">
        <f ca="1"/>
        <v>O: 4 / 4</v>
      </c>
      <c r="BK144" s="2430" t="str">
        <f ca="1"/>
        <v>O: 4 / 4</v>
      </c>
      <c r="BL144" s="2430" t="str">
        <f ca="1"/>
        <v>O: 4 / 4</v>
      </c>
      <c r="BM144" s="2430" t="str">
        <f ca="1"/>
        <v>O: 4 / 4</v>
      </c>
      <c r="BN144" s="2431" t="str">
        <f ca="1"/>
        <v>O: 4 / 4</v>
      </c>
      <c r="BO144" s="2432"/>
      <c r="BP144" s="2432"/>
      <c r="BQ144" s="2432"/>
      <c r="BR144" s="2432"/>
      <c r="BS144" s="2432"/>
      <c r="BT144" s="2432"/>
      <c r="BU144" s="2432"/>
      <c r="BV144" s="2432"/>
      <c r="BW144" s="2432"/>
      <c r="BX144" s="2432"/>
      <c r="BY144" s="2432"/>
      <c r="BZ144" s="2432"/>
      <c r="CA144" s="34"/>
      <c r="CC144" s="33"/>
      <c r="CD144" s="1341"/>
      <c r="CE144" s="1342"/>
      <c r="CF144" s="88"/>
      <c r="CG144" s="1350"/>
      <c r="CH144" s="1351"/>
      <c r="CI144" s="170"/>
      <c r="CJ144" s="1348"/>
      <c r="CK144" s="1349"/>
      <c r="CL144" s="88"/>
      <c r="CM144" s="1666" t="str">
        <f ca="1"/>
        <v>O: 4 / 4</v>
      </c>
      <c r="CN144" s="1667" t="str">
        <f ca="1"/>
        <v>O: 4 / 4</v>
      </c>
      <c r="CO144" s="869"/>
      <c r="CP144" s="1666" t="str">
        <f ca="1"/>
        <v>O: 4 / 4</v>
      </c>
      <c r="CQ144" s="1667" t="str">
        <f ca="1"/>
        <v>O: 4 / 4</v>
      </c>
      <c r="CR144" s="34"/>
      <c r="CS144" s="2056"/>
      <c r="CT144" s="1880"/>
      <c r="CU144" s="1880"/>
      <c r="CV144" s="1880"/>
      <c r="CW144" s="1880"/>
      <c r="CX144" s="2121"/>
      <c r="CY144" s="1880"/>
      <c r="CZ144" s="1880"/>
      <c r="DA144" s="1880"/>
      <c r="DB144" s="1880"/>
      <c r="DC144" s="2121"/>
      <c r="DD144" s="1880"/>
      <c r="DE144" s="1880"/>
      <c r="DF144" s="1880"/>
      <c r="DG144" s="1880"/>
      <c r="DH144" s="1880"/>
      <c r="DI144" s="1880"/>
      <c r="DJ144" s="1880"/>
      <c r="DK144" s="1880"/>
      <c r="DL144" s="1880"/>
      <c r="DM144" s="1880"/>
      <c r="DN144" s="1880"/>
      <c r="DO144" s="1880"/>
      <c r="DP144" s="1880"/>
      <c r="DQ144" s="1880"/>
      <c r="DR144" s="1880"/>
      <c r="DS144" s="1880"/>
      <c r="DT144" s="1880"/>
      <c r="DU144" s="1880"/>
      <c r="DV144" s="1880"/>
      <c r="DW144" s="1880"/>
      <c r="DX144" s="1880"/>
      <c r="DY144" s="1880"/>
      <c r="DZ144" s="1880"/>
      <c r="EA144" s="1880"/>
      <c r="EB144" s="1880"/>
      <c r="EC144" s="1880"/>
      <c r="ED144" s="1880"/>
      <c r="EE144" s="1880"/>
      <c r="EF144" s="1880"/>
      <c r="EG144" s="1880"/>
      <c r="EH144" s="1880"/>
      <c r="EI144" s="1880"/>
      <c r="EJ144" s="1880"/>
      <c r="EK144" s="1880"/>
      <c r="EL144" s="1880"/>
      <c r="EM144" s="1880"/>
      <c r="EN144" s="1880"/>
      <c r="EO144" s="1880"/>
      <c r="EP144" s="1880"/>
      <c r="EQ144" s="1880"/>
      <c r="ER144" s="1880"/>
      <c r="ES144" s="1880"/>
      <c r="ET144" s="1880"/>
      <c r="EU144" s="1880"/>
      <c r="EV144" s="1880"/>
      <c r="EW144" s="1880"/>
      <c r="EX144" s="1880"/>
      <c r="EY144" s="1880"/>
      <c r="EZ144" s="1880"/>
      <c r="FA144" s="1880"/>
    </row>
    <row r="145" spans="1:157" ht="30.75" customHeight="1">
      <c r="A145" s="1627"/>
      <c r="B145" s="2439" t="str">
        <f>_xlfn.LET(
_xlpm.IsNotAttrDynamic, D145="",
_xlpm.Attr,_PL!F145,
_xlpm.NotInUse,Y145=D145,
_xlpm.RESULT, IF(_xlpm.IsNotAttrDynamic, _xlpm.Attr, IF( _xlpm.NotInUse, "", Y145)
),IF(_xlpm.RESULT ="", "", _xlpm.RESULT))</f>
        <v/>
      </c>
      <c r="C145" s="2439" t="str" cm="1">
        <f t="array" ref="C145">IFBLANK(_PL!C145,"")</f>
        <v/>
      </c>
      <c r="D145" s="1548"/>
      <c r="E145" s="2453"/>
      <c r="F145" s="572"/>
      <c r="G145" s="572"/>
      <c r="H145" s="572"/>
      <c r="I145" s="572">
        <v>3</v>
      </c>
      <c r="J145" s="401"/>
      <c r="K145" s="578" t="str">
        <f t="shared" si="47"/>
        <v>No</v>
      </c>
      <c r="L145" s="37"/>
      <c r="N145" s="158"/>
      <c r="O145" s="101"/>
      <c r="P145" s="101"/>
      <c r="Q145" s="101"/>
      <c r="R145" s="101"/>
      <c r="S145" s="101"/>
      <c r="T145" s="101"/>
      <c r="U145" s="39"/>
      <c r="V145" s="37"/>
      <c r="W145" s="161"/>
      <c r="X145" s="887"/>
      <c r="Y145" s="186"/>
      <c r="Z145" s="789"/>
      <c r="AA145" s="163"/>
      <c r="AB145" s="162"/>
      <c r="AC145" s="1164"/>
      <c r="AD145" s="2493" cm="1">
        <f t="array" ref="AD145:BN145">array_timeline</f>
        <v>44926</v>
      </c>
      <c r="AE145" s="2493">
        <v>44957</v>
      </c>
      <c r="AF145" s="2493">
        <v>44985</v>
      </c>
      <c r="AG145" s="2493">
        <v>45016</v>
      </c>
      <c r="AH145" s="2493">
        <v>45046</v>
      </c>
      <c r="AI145" s="2493">
        <v>45077</v>
      </c>
      <c r="AJ145" s="2493">
        <v>45107</v>
      </c>
      <c r="AK145" s="2493">
        <v>45138</v>
      </c>
      <c r="AL145" s="2493">
        <v>45169</v>
      </c>
      <c r="AM145" s="2493">
        <v>45199</v>
      </c>
      <c r="AN145" s="2493">
        <v>45230</v>
      </c>
      <c r="AO145" s="2493">
        <v>45260</v>
      </c>
      <c r="AP145" s="2493">
        <v>45291</v>
      </c>
      <c r="AQ145" s="2493">
        <v>45322</v>
      </c>
      <c r="AR145" s="2493">
        <v>45351</v>
      </c>
      <c r="AS145" s="2493">
        <v>45382</v>
      </c>
      <c r="AT145" s="2493">
        <v>45412</v>
      </c>
      <c r="AU145" s="2493">
        <v>45443</v>
      </c>
      <c r="AV145" s="2493">
        <v>45473</v>
      </c>
      <c r="AW145" s="2493">
        <v>45504</v>
      </c>
      <c r="AX145" s="2493">
        <v>45535</v>
      </c>
      <c r="AY145" s="2493">
        <v>45565</v>
      </c>
      <c r="AZ145" s="2493">
        <v>45596</v>
      </c>
      <c r="BA145" s="2493">
        <v>45626</v>
      </c>
      <c r="BB145" s="2493">
        <v>45657</v>
      </c>
      <c r="BC145" s="2493">
        <v>45688</v>
      </c>
      <c r="BD145" s="2493">
        <v>45716</v>
      </c>
      <c r="BE145" s="2493">
        <v>45747</v>
      </c>
      <c r="BF145" s="2493">
        <v>45777</v>
      </c>
      <c r="BG145" s="2493">
        <v>45808</v>
      </c>
      <c r="BH145" s="2493">
        <v>45838</v>
      </c>
      <c r="BI145" s="2493">
        <v>45869</v>
      </c>
      <c r="BJ145" s="2493">
        <v>45900</v>
      </c>
      <c r="BK145" s="2493">
        <v>45930</v>
      </c>
      <c r="BL145" s="2493">
        <v>45961</v>
      </c>
      <c r="BM145" s="2493">
        <v>45991</v>
      </c>
      <c r="BN145" s="2494">
        <v>46022</v>
      </c>
      <c r="BO145" s="2495"/>
      <c r="BP145" s="2495"/>
      <c r="BQ145" s="2495"/>
      <c r="BR145" s="2495"/>
      <c r="BS145" s="2495"/>
      <c r="BT145" s="2495"/>
      <c r="BU145" s="2495"/>
      <c r="BV145" s="2495"/>
      <c r="BW145" s="2495"/>
      <c r="BX145" s="2495"/>
      <c r="BY145" s="2495"/>
      <c r="BZ145" s="2495"/>
      <c r="CA145" s="34"/>
      <c r="CC145" s="2560"/>
      <c r="CD145" s="1722" t="e" cm="1">
        <f t="array" aca="1" ref="CD145" ca="1">EOMONTH(val_currentFYE,-24)</f>
        <v>#NAME?</v>
      </c>
      <c r="CE145" s="1723" t="e" cm="1">
        <f t="array" aca="1" ref="CE145" ca="1">EOMONTH(val_currentFYE,-12)</f>
        <v>#NAME?</v>
      </c>
      <c r="CF145" s="277"/>
      <c r="CG145" s="1732">
        <f>EOMONTH(val_asOfDate,0)</f>
        <v>46022</v>
      </c>
      <c r="CH145" s="1733">
        <f>EOMONTH(val_asOfDate,0)</f>
        <v>46022</v>
      </c>
      <c r="CI145" s="276"/>
      <c r="CJ145" s="1730">
        <f>EOMONTH(val_asOfDate,-1)</f>
        <v>45991</v>
      </c>
      <c r="CK145" s="1731">
        <f>EOMONTH(val_asOfDate,0)</f>
        <v>46022</v>
      </c>
      <c r="CL145" s="88"/>
      <c r="CM145" s="2561" t="e" cm="1">
        <f t="array" aca="1" ref="CM145" ca="1">val_currentFYE</f>
        <v>#NAME?</v>
      </c>
      <c r="CN145" s="2562" t="e" cm="1">
        <f t="array" aca="1" ref="CN145" ca="1">val_currentFYE</f>
        <v>#NAME?</v>
      </c>
      <c r="CO145" s="88"/>
      <c r="CP145" s="2563" t="e" cm="1">
        <f t="array" aca="1" ref="CP145" ca="1">EOMONTH(val_currentFYE,12)</f>
        <v>#NAME?</v>
      </c>
      <c r="CQ145" s="2563" t="e" cm="1">
        <f t="array" aca="1" ref="CQ145" ca="1">EOMONTH(val_currentFYE,12)</f>
        <v>#NAME?</v>
      </c>
      <c r="CR145" s="34"/>
      <c r="CS145" s="2056"/>
      <c r="CT145" s="1880"/>
      <c r="CU145" s="1880"/>
      <c r="CV145" s="1880"/>
      <c r="CW145" s="1880"/>
      <c r="CX145" s="2121"/>
      <c r="CY145" s="1880"/>
      <c r="CZ145" s="1880"/>
      <c r="DA145" s="1880"/>
      <c r="DB145" s="1880"/>
      <c r="DC145" s="2121"/>
      <c r="DD145" s="1880"/>
      <c r="DE145" s="1880"/>
      <c r="DF145" s="1880"/>
      <c r="DG145" s="1880"/>
      <c r="DH145" s="1880"/>
      <c r="DI145" s="1880"/>
      <c r="DJ145" s="1880"/>
      <c r="DK145" s="1880"/>
      <c r="DL145" s="1880"/>
      <c r="DM145" s="1880"/>
      <c r="DN145" s="1880"/>
      <c r="DO145" s="1880"/>
      <c r="DP145" s="1880"/>
      <c r="DQ145" s="1880"/>
      <c r="DR145" s="1880"/>
      <c r="DS145" s="1880"/>
      <c r="DT145" s="1880"/>
      <c r="DU145" s="1880"/>
      <c r="DV145" s="1880"/>
      <c r="DW145" s="1880"/>
      <c r="DX145" s="1880"/>
      <c r="DY145" s="1880"/>
      <c r="DZ145" s="1880"/>
      <c r="EA145" s="1880"/>
      <c r="EB145" s="1880"/>
      <c r="EC145" s="1880"/>
      <c r="ED145" s="1880"/>
      <c r="EE145" s="1880"/>
      <c r="EF145" s="1880"/>
      <c r="EG145" s="1880"/>
      <c r="EH145" s="1880"/>
      <c r="EI145" s="1880"/>
      <c r="EJ145" s="1880"/>
      <c r="EK145" s="1880"/>
      <c r="EL145" s="1880"/>
      <c r="EM145" s="1880"/>
      <c r="EN145" s="1880"/>
      <c r="EO145" s="1880"/>
      <c r="EP145" s="1880"/>
      <c r="EQ145" s="1880"/>
      <c r="ER145" s="1880"/>
      <c r="ES145" s="1880"/>
      <c r="ET145" s="1880"/>
      <c r="EU145" s="1880"/>
      <c r="EV145" s="1880"/>
      <c r="EW145" s="1880"/>
      <c r="EX145" s="1880"/>
      <c r="EY145" s="1880"/>
      <c r="EZ145" s="1880"/>
      <c r="FA145" s="1880"/>
    </row>
    <row r="146" spans="1:157" ht="30.75" customHeight="1">
      <c r="A146" s="2449"/>
      <c r="B146" s="2439" t="str">
        <f>_xlfn.LET(
_xlpm.IsNotAttrDynamic, D146="",
_xlpm.Attr,_PL!F146,
_xlpm.NotInUse,Y146=D146,
_xlpm.RESULT, IF(_xlpm.IsNotAttrDynamic, _xlpm.Attr, IF( _xlpm.NotInUse, "", Y146)
),IF(_xlpm.RESULT ="", "", _xlpm.RESULT))</f>
        <v/>
      </c>
      <c r="C146" s="2439" t="str" cm="1">
        <f t="array" ref="C146">IFBLANK(_PL!C146,"")</f>
        <v/>
      </c>
      <c r="D146" s="1548"/>
      <c r="E146" s="2453"/>
      <c r="F146" s="576"/>
      <c r="G146" s="576"/>
      <c r="H146" s="2546"/>
      <c r="I146" s="2546"/>
      <c r="J146" s="401"/>
      <c r="K146" s="578" t="str">
        <f t="shared" si="47"/>
        <v>No</v>
      </c>
      <c r="L146" s="37"/>
      <c r="N146" s="158"/>
      <c r="O146" s="101"/>
      <c r="P146" s="52"/>
      <c r="Q146" s="101"/>
      <c r="R146" s="101"/>
      <c r="S146" s="101"/>
      <c r="T146" s="101"/>
      <c r="U146" s="39"/>
      <c r="V146" s="37"/>
      <c r="W146" s="751" t="s">
        <v>94</v>
      </c>
      <c r="X146" s="899"/>
      <c r="Y146" s="912" t="s">
        <v>118</v>
      </c>
      <c r="Z146" s="790"/>
      <c r="AA146" s="193"/>
      <c r="AB146" s="193"/>
      <c r="AC146" s="125"/>
      <c r="AD146" s="2641" t="str">
        <f>$W$143</f>
        <v>Actual</v>
      </c>
      <c r="AE146" s="2641" t="str">
        <f t="shared" ref="AE146:BN146" si="49">$W$143</f>
        <v>Actual</v>
      </c>
      <c r="AF146" s="2641" t="str">
        <f t="shared" si="49"/>
        <v>Actual</v>
      </c>
      <c r="AG146" s="2641" t="str">
        <f t="shared" si="49"/>
        <v>Actual</v>
      </c>
      <c r="AH146" s="2641" t="str">
        <f t="shared" si="49"/>
        <v>Actual</v>
      </c>
      <c r="AI146" s="2641" t="str">
        <f t="shared" si="49"/>
        <v>Actual</v>
      </c>
      <c r="AJ146" s="2641" t="str">
        <f t="shared" si="49"/>
        <v>Actual</v>
      </c>
      <c r="AK146" s="2641" t="str">
        <f t="shared" si="49"/>
        <v>Actual</v>
      </c>
      <c r="AL146" s="2641" t="str">
        <f t="shared" si="49"/>
        <v>Actual</v>
      </c>
      <c r="AM146" s="2641" t="str">
        <f t="shared" si="49"/>
        <v>Actual</v>
      </c>
      <c r="AN146" s="2641" t="str">
        <f t="shared" si="49"/>
        <v>Actual</v>
      </c>
      <c r="AO146" s="2641" t="str">
        <f t="shared" si="49"/>
        <v>Actual</v>
      </c>
      <c r="AP146" s="2641" t="str">
        <f t="shared" si="49"/>
        <v>Actual</v>
      </c>
      <c r="AQ146" s="2641" t="str">
        <f t="shared" si="49"/>
        <v>Actual</v>
      </c>
      <c r="AR146" s="2641" t="str">
        <f t="shared" si="49"/>
        <v>Actual</v>
      </c>
      <c r="AS146" s="2641" t="str">
        <f t="shared" si="49"/>
        <v>Actual</v>
      </c>
      <c r="AT146" s="2641" t="str">
        <f t="shared" si="49"/>
        <v>Actual</v>
      </c>
      <c r="AU146" s="2641" t="str">
        <f t="shared" si="49"/>
        <v>Actual</v>
      </c>
      <c r="AV146" s="2641" t="str">
        <f t="shared" si="49"/>
        <v>Actual</v>
      </c>
      <c r="AW146" s="2641" t="str">
        <f t="shared" si="49"/>
        <v>Actual</v>
      </c>
      <c r="AX146" s="2641" t="str">
        <f t="shared" si="49"/>
        <v>Actual</v>
      </c>
      <c r="AY146" s="2641" t="str">
        <f t="shared" si="49"/>
        <v>Actual</v>
      </c>
      <c r="AZ146" s="2641" t="str">
        <f t="shared" si="49"/>
        <v>Actual</v>
      </c>
      <c r="BA146" s="2641" t="str">
        <f t="shared" si="49"/>
        <v>Actual</v>
      </c>
      <c r="BB146" s="2641" t="str">
        <f t="shared" si="49"/>
        <v>Actual</v>
      </c>
      <c r="BC146" s="2641" t="str">
        <f t="shared" si="49"/>
        <v>Actual</v>
      </c>
      <c r="BD146" s="2641" t="str">
        <f t="shared" si="49"/>
        <v>Actual</v>
      </c>
      <c r="BE146" s="2641" t="str">
        <f t="shared" si="49"/>
        <v>Actual</v>
      </c>
      <c r="BF146" s="2641" t="str">
        <f t="shared" si="49"/>
        <v>Actual</v>
      </c>
      <c r="BG146" s="2641" t="str">
        <f t="shared" si="49"/>
        <v>Actual</v>
      </c>
      <c r="BH146" s="2641" t="str">
        <f t="shared" si="49"/>
        <v>Actual</v>
      </c>
      <c r="BI146" s="2641" t="str">
        <f t="shared" si="49"/>
        <v>Actual</v>
      </c>
      <c r="BJ146" s="2641" t="str">
        <f t="shared" si="49"/>
        <v>Actual</v>
      </c>
      <c r="BK146" s="2641" t="str">
        <f t="shared" si="49"/>
        <v>Actual</v>
      </c>
      <c r="BL146" s="2641" t="str">
        <f t="shared" si="49"/>
        <v>Actual</v>
      </c>
      <c r="BM146" s="2641" t="str">
        <f t="shared" si="49"/>
        <v>Actual</v>
      </c>
      <c r="BN146" s="2641" t="str">
        <f t="shared" si="49"/>
        <v>Actual</v>
      </c>
      <c r="BO146" s="2070"/>
      <c r="BP146" s="2070"/>
      <c r="BQ146" s="2070"/>
      <c r="BR146" s="2070"/>
      <c r="BS146" s="2070"/>
      <c r="BT146" s="2070"/>
      <c r="BU146" s="2070"/>
      <c r="BV146" s="2070"/>
      <c r="BW146" s="2070"/>
      <c r="BX146" s="2070"/>
      <c r="BY146" s="2070"/>
      <c r="BZ146" s="2070"/>
      <c r="CA146" s="34"/>
      <c r="CC146" s="958"/>
      <c r="CD146" s="1720" t="str" cm="1">
        <f t="array" ref="CD146">fx_scenarioConverter($W143)</f>
        <v>Actual</v>
      </c>
      <c r="CE146" s="1721" t="str" cm="1">
        <f t="array" ref="CE146">fx_scenarioConverter($W143)</f>
        <v>Actual</v>
      </c>
      <c r="CF146" s="128"/>
      <c r="CG146" s="1734" t="str" cm="1">
        <f t="array" ref="CG146">fx_scenarioConverter($W143)</f>
        <v>Actual</v>
      </c>
      <c r="CH146" s="1735" t="str" cm="1">
        <f t="array" ref="CH146">fx_scenarioConverter($W143)</f>
        <v>Actual</v>
      </c>
      <c r="CI146" s="207"/>
      <c r="CJ146" s="1724" t="str" cm="1">
        <f t="array" ref="CJ146">fx_scenarioConverter($W143)</f>
        <v>Actual</v>
      </c>
      <c r="CK146" s="1725" t="str" cm="1">
        <f t="array" ref="CK146">fx_scenarioConverter($W143)</f>
        <v>Actual</v>
      </c>
      <c r="CL146" s="88"/>
      <c r="CM146" s="1198" t="str">
        <f>CM$19</f>
        <v>Original Budget</v>
      </c>
      <c r="CN146" s="1198" t="str">
        <f>CN$19</f>
        <v>LE</v>
      </c>
      <c r="CO146" s="88"/>
      <c r="CP146" s="1198" t="str">
        <f>CP$19</f>
        <v>Original Budget</v>
      </c>
      <c r="CQ146" s="1198" t="str">
        <f>CQ$19</f>
        <v>LE</v>
      </c>
      <c r="CR146" s="34"/>
      <c r="CS146" s="2056"/>
      <c r="CT146" s="1880"/>
      <c r="CU146" s="1880"/>
      <c r="CV146" s="1880"/>
      <c r="CW146" s="1880"/>
      <c r="CX146" s="2121"/>
      <c r="CY146" s="1880"/>
      <c r="CZ146" s="1880"/>
      <c r="DA146" s="1880"/>
      <c r="DB146" s="1880"/>
      <c r="DC146" s="2121"/>
      <c r="DD146" s="1880"/>
      <c r="DE146" s="1880"/>
      <c r="DF146" s="1880"/>
      <c r="DG146" s="1880"/>
      <c r="DH146" s="1880"/>
      <c r="DI146" s="1880"/>
      <c r="DJ146" s="1880"/>
      <c r="DK146" s="1880"/>
      <c r="DL146" s="1880"/>
      <c r="DM146" s="1880"/>
      <c r="DN146" s="1880"/>
      <c r="DO146" s="1880"/>
      <c r="DP146" s="1880"/>
      <c r="DQ146" s="1880"/>
      <c r="DR146" s="1880"/>
      <c r="DS146" s="1880"/>
      <c r="DT146" s="1880"/>
      <c r="DU146" s="1880"/>
      <c r="DV146" s="1880"/>
      <c r="DW146" s="1880"/>
      <c r="DX146" s="1880"/>
      <c r="DY146" s="1880"/>
      <c r="DZ146" s="1880"/>
      <c r="EA146" s="1880"/>
      <c r="EB146" s="1880"/>
      <c r="EC146" s="1880"/>
      <c r="ED146" s="1880"/>
      <c r="EE146" s="1880"/>
      <c r="EF146" s="1880"/>
      <c r="EG146" s="1880"/>
      <c r="EH146" s="1880"/>
      <c r="EI146" s="1880"/>
      <c r="EJ146" s="1880"/>
      <c r="EK146" s="1880"/>
      <c r="EL146" s="1880"/>
      <c r="EM146" s="1880"/>
      <c r="EN146" s="1880"/>
      <c r="EO146" s="1880"/>
      <c r="EP146" s="1880"/>
      <c r="EQ146" s="1880"/>
      <c r="ER146" s="1880"/>
      <c r="ES146" s="1880"/>
      <c r="ET146" s="1880"/>
      <c r="EU146" s="1880"/>
      <c r="EV146" s="1880"/>
      <c r="EW146" s="1880"/>
      <c r="EX146" s="1880"/>
      <c r="EY146" s="1880"/>
      <c r="EZ146" s="1880"/>
      <c r="FA146" s="1880"/>
    </row>
    <row r="147" spans="1:157" ht="21" customHeight="1">
      <c r="A147" s="1625" t="s">
        <v>96</v>
      </c>
      <c r="B147" s="2501" t="s">
        <v>119</v>
      </c>
      <c r="C147" s="2439" t="str" cm="1">
        <f t="array" ref="C147">IFBLANK(_PL!C147,"")</f>
        <v>Revenue Top Line Label</v>
      </c>
      <c r="D147" s="1548" t="s">
        <v>113</v>
      </c>
      <c r="E147" s="2440" t="e" cm="1">
        <f t="array" aca="1" ref="E14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)($AD147:$CQ147, Z147)</f>
        <v>#NAME?</v>
      </c>
      <c r="F147" s="578"/>
      <c r="G147" s="578"/>
      <c r="H147" s="510">
        <v>2</v>
      </c>
      <c r="I147" s="510">
        <v>1</v>
      </c>
      <c r="J147" s="401" cm="1">
        <f t="array" ref="J147">IFBLANK( Z147,"")</f>
        <v>0</v>
      </c>
      <c r="K147" s="578" t="str">
        <f>IFERROR(IF(LEN(AB147)=0,"No",IF(LEN(J147)&gt;0,"Yes","No")),"")</f>
        <v>Yes</v>
      </c>
      <c r="L147" s="37"/>
      <c r="N147" s="158"/>
      <c r="O147" s="101"/>
      <c r="P147" s="52"/>
      <c r="Q147" s="101"/>
      <c r="R147" s="101"/>
      <c r="S147" s="101"/>
      <c r="T147" s="101"/>
      <c r="U147" s="39"/>
      <c r="V147" s="37"/>
      <c r="W147" s="91" t="str" cm="1">
        <f t="array" ref="W147">fx_scenarioConverter(W143)</f>
        <v>Actual</v>
      </c>
      <c r="X147" s="815" t="e" vm="4">
        <f>_PL!X147</f>
        <v>#VALUE!</v>
      </c>
      <c r="Y147" s="1160">
        <v>2</v>
      </c>
      <c r="Z147" s="878">
        <f>_PL!Z147</f>
        <v>0</v>
      </c>
      <c r="AA147" s="877"/>
      <c r="AB147" s="1161">
        <f>Y147</f>
        <v>2</v>
      </c>
      <c r="AC147" s="1163" t="str" cm="1">
        <f t="array" aca="1" ref="AC147" ca="1">_xlfn.LET(
_xlpm._termname, $AB147,
_xlpm._iconname, "find",
_xlpm._icon, fx_getIcon(_xlpm._iconname),
_xlpm._location, _xlfn.XLOOKUP(LOWER(_xlpm._termname), LOWER(tbl_acctDef[Term]),tbl_acctDef[Term]),
_xlpm._hyperlink, HYPERLINK("#"&amp;CELL("address",_xlpm._location), _xlpm._icon),
IFERROR(_xlpm._hyperlink,"")
)</f>
        <v/>
      </c>
      <c r="AD147" s="2564" cm="1">
        <f t="array" ref="AD147:BN147">_xlfn.XLOOKUP($W147&amp;$AB147,$W$20:$W$124&amp;$AB$20:$AB$124, AD$20:BN$124, "")</f>
        <v>1</v>
      </c>
      <c r="AE147" s="2564">
        <v>1</v>
      </c>
      <c r="AF147" s="918">
        <v>1</v>
      </c>
      <c r="AG147" s="918">
        <v>1</v>
      </c>
      <c r="AH147" s="918">
        <v>1</v>
      </c>
      <c r="AI147" s="918">
        <v>1</v>
      </c>
      <c r="AJ147" s="918">
        <v>1</v>
      </c>
      <c r="AK147" s="918">
        <v>1</v>
      </c>
      <c r="AL147" s="918">
        <v>1</v>
      </c>
      <c r="AM147" s="918">
        <v>1</v>
      </c>
      <c r="AN147" s="918">
        <v>1</v>
      </c>
      <c r="AO147" s="918">
        <v>1</v>
      </c>
      <c r="AP147" s="918">
        <v>1</v>
      </c>
      <c r="AQ147" s="918">
        <v>1</v>
      </c>
      <c r="AR147" s="918">
        <v>1</v>
      </c>
      <c r="AS147" s="918">
        <v>1</v>
      </c>
      <c r="AT147" s="918">
        <v>1</v>
      </c>
      <c r="AU147" s="918">
        <v>1</v>
      </c>
      <c r="AV147" s="918">
        <v>1</v>
      </c>
      <c r="AW147" s="918">
        <v>1</v>
      </c>
      <c r="AX147" s="918">
        <v>1</v>
      </c>
      <c r="AY147" s="918">
        <v>1</v>
      </c>
      <c r="AZ147" s="918">
        <v>1</v>
      </c>
      <c r="BA147" s="918">
        <v>1</v>
      </c>
      <c r="BB147" s="918">
        <v>1</v>
      </c>
      <c r="BC147" s="918">
        <v>1</v>
      </c>
      <c r="BD147" s="918">
        <v>1</v>
      </c>
      <c r="BE147" s="918">
        <v>1</v>
      </c>
      <c r="BF147" s="918">
        <v>1</v>
      </c>
      <c r="BG147" s="918">
        <v>1</v>
      </c>
      <c r="BH147" s="918">
        <v>1</v>
      </c>
      <c r="BI147" s="918">
        <v>1</v>
      </c>
      <c r="BJ147" s="918">
        <v>1</v>
      </c>
      <c r="BK147" s="918">
        <v>1</v>
      </c>
      <c r="BL147" s="918">
        <v>1</v>
      </c>
      <c r="BM147" s="918">
        <v>1</v>
      </c>
      <c r="BN147" s="918">
        <v>1</v>
      </c>
      <c r="BO147" s="2096"/>
      <c r="BP147" s="2096"/>
      <c r="BQ147" s="2096"/>
      <c r="BR147" s="2096"/>
      <c r="BS147" s="2096"/>
      <c r="BT147" s="2096"/>
      <c r="BU147" s="2096"/>
      <c r="BV147" s="2096"/>
      <c r="BW147" s="2096"/>
      <c r="BX147" s="2096"/>
      <c r="BY147" s="2096"/>
      <c r="BZ147" s="2096"/>
      <c r="CA147" s="926"/>
      <c r="CB147" s="921"/>
      <c r="CC147" s="927"/>
      <c r="CD147" s="2565" t="e" cm="1">
        <f t="array" aca="1" ref="CD147" ca="1">_xlfn.LET( _xlpm.CheckBlank, SUM(PL!$AD147:$BN147) = 0, IF(_xlpm.CheckBlank, "", SUM(_xlfn._xlws.FILTER(PL!$AD147:$BN147,(YEAR(PL!$AD$12:$BN$12)=PL!CD$12)*(array_timeline&lt;=PL!CD$11)))))</f>
        <v>#NAME?</v>
      </c>
      <c r="CE147" s="1461" t="e" cm="1">
        <f t="array" aca="1" ref="CE147" ca="1">_xlfn.LET( _xlpm.CheckBlank, SUM(PL!$AD147:$BN147) = 0, IF(_xlpm.CheckBlank, "", SUM(_xlfn._xlws.FILTER(PL!$AD147:$BN147,(YEAR(PL!$AD$12:$BN$12)=PL!CE$12)*(array_timeline&lt;=PL!CE$11)))))</f>
        <v>#NAME?</v>
      </c>
      <c r="CF147" s="88"/>
      <c r="CG147" s="1461" t="e" cm="1">
        <f t="array" aca="1" ref="CG147" ca="1">_xlfn.LET( _xlpm.CheckBlank, SUM(PL!$AD147:$BN147) = 0, IF(_xlpm.CheckBlank, "", SUM(_xlfn._xlws.FILTER(PL!$AD147:$BN147,(YEAR(PL!$AD$12:$BN$12)=PL!CG$12)*(array_timeline&lt;=PL!CG$11)))))</f>
        <v>#NAME?</v>
      </c>
      <c r="CH147" s="1461" t="e" cm="1">
        <f t="array" aca="1" ref="CH147" ca="1">_xlfn.LET( _xlpm.CheckBlank, SUM(PL!$AD147:$BN147) = 0, IF(_xlpm.CheckBlank, "", SUM(_xlfn._xlws.FILTER(PL!$AD147:$BN147,(YEAR(PL!$AD$12:$BN$12)=PL!CH$12)*(array_timeline&lt;=PL!CH$11)))))</f>
        <v>#NAME?</v>
      </c>
      <c r="CI147" s="88"/>
      <c r="CJ147" s="1461" cm="1">
        <f t="array" ref="CJ147">_xlfn.LET( _xlpm.CheckBlank, SUM(PL!$AD147:$BN147) = 0, IF(_xlpm.CheckBlank, "", SUM(_xlfn.TAKE(_xlfn.DROP(PL!$AD147:$BN147, ,-DATEDIFF(PL!CJ$11, val_asOfDate,"M")),1,-12))))</f>
        <v>12</v>
      </c>
      <c r="CK147" s="1461" cm="1">
        <f t="array" ref="CK147">_xlfn.LET( _xlpm.CheckBlank, SUM(PL!$AD147:$BN147) = 0, IF(_xlpm.CheckBlank, "", SUM(_xlfn.TAKE(_xlfn.DROP(PL!$AD147:$BN147, ,-DATEDIFF(PL!CK$11, val_asOfDate,"M")),1,-12))))</f>
        <v>12</v>
      </c>
      <c r="CL147" s="88"/>
      <c r="CM147" s="2060" cm="1">
        <f t="array" ref="CM147:CN147">_xlfn.LET(
  _xlpm.findRow, _xlfn.XMATCH($W147&amp;$Y147, $W$20:$W$118&amp;$AB$20:$AB$118,0),
  _xlpm.Choose, _xlfn.CHOOSEROWS(CM$20:CN$118, _xlpm.findRow),
  _xlpm.result, IF(ISERROR(_xlpm.findRow), "", _xlpm.Choose),
  _xlpm.result
)</f>
        <v>1</v>
      </c>
      <c r="CN147" s="2060">
        <v>1</v>
      </c>
      <c r="CO147" s="88"/>
      <c r="CP147" s="2060" cm="1">
        <f t="array" ref="CP147:CQ147">_xlfn.LET(
  _xlpm.findRow, _xlfn.XMATCH($W147&amp;$Y147, $W$20:$W$118&amp;$AB$20:$AB$118,0),
  _xlpm.Choose, _xlfn.CHOOSEROWS(CP$20:CQ$118, _xlpm.findRow),
  _xlpm.result, IF(ISERROR(_xlpm.findRow), "", _xlpm.Choose),
  _xlpm.result
)</f>
        <v>1</v>
      </c>
      <c r="CQ147" s="2060">
        <v>1</v>
      </c>
      <c r="CR147" s="34"/>
      <c r="CS147" s="2056"/>
      <c r="CT147" s="2447" t="e" cm="1">
        <f t="array" aca="1" ref="CT147" ca="1">IF(ISNUMBER(SEARCH("Select",$Y147)),"",_xldudf_CX_PUSH($Y147,CX_ENTITY,C147,val_asOfDate))</f>
        <v>#NAME?</v>
      </c>
      <c r="CU147" s="2447" t="e" cm="1">
        <f t="array" aca="1" ref="CU147" ca="1">IF(ISNUMBER(SEARCH("Select",$Y147)),"",_xldudf_CX_PUSH($Y147,CX_ENTITY,C147,EOMONTH(val_asOfDate,1)))</f>
        <v>#NAME?</v>
      </c>
      <c r="CV147" s="2447" t="e" cm="1">
        <f t="array" aca="1" ref="CV147" ca="1">IF(ISNUMBER(SEARCH("Select",$Y147)),"",_xldudf_CX_PUSH($Y147,CX_ENTITY,C147,EOMONTH(val_asOfDate,2)))</f>
        <v>#NAME?</v>
      </c>
      <c r="CW147" s="2447" t="e" cm="1">
        <f t="array" aca="1" ref="CW147" ca="1">IF(ISNUMBER(SEARCH("Select",$Y147)),"",_xldudf_CX_PUSH($Y147,CX_ENTITY,C147,EOMONTH(val_asOfDate,3)))</f>
        <v>#NAME?</v>
      </c>
      <c r="CX147" s="2566"/>
      <c r="CY147" s="2444" t="str" cm="1">
        <f t="array" aca="1" ref="CY147" ca="1">IFERROR(IF(CM147*fxVal_normal=_PL!CM147,"",IF(OR($CM147="",$CM147=0, NOT(ISNUMBER($CM147)), ISERROR($CM147), $B147=""), "",
   IF($I147=1,
      IFBLANK(
         _xldudf_CX_PUSH($CM147*fxVal_normal, CX_ENTITY, $B147, $CM$11, $CM$14, $CM$19,),
         ""
      ),
      IF($I147=2,
         IFBLANK(
            _xldudf_CX_PUSH($CM147, CX_ENTITY, $B147, $CM$11, $CM$14, $CM$19,),
            ""
         ),
         IF($I147=3,
            "",
            IFBLANK(
               _xldudf_CX_PUSH($CM147, CX_ENTITY, $B147, $CM$11, $CM$14, $CM$19,),
               ""
            )
         )
      )
   )
)),"")</f>
        <v/>
      </c>
      <c r="CZ147" s="2444" t="str" cm="1">
        <f t="array" aca="1" ref="CZ147" ca="1">IFERROR(IF(CN147*fxVal_normal=_PL!CN147,"",IF(OR($CN147="",$CN147=0, NOT(ISNUMBER($CN147)), ISERROR($CN147), $B147=""), "",
   IF($I147=1,
      IFBLANK(
         _xldudf_CX_PUSH($CN147*fxVal_normal, CX_ENTITY, $B147, $CN$11, $CN$14, $CN$19,),
         ""
      ),
      IF($I147=2,
         IFBLANK(
            _xldudf_CX_PUSH($CN147, CX_ENTITY, $B147, $CN$11, $CN$14, $CN$19,),
            ""
         ),
         IF($I147=3,
            "",
            IFBLANK(
               _xldudf_CX_PUSH($CN147, CX_ENTITY, $B147, $CN$11, $CN$14, $CN$19,),
               ""
            )
         )
      )
   )
)),"")</f>
        <v/>
      </c>
      <c r="DA147" s="2444" t="str" cm="1">
        <f t="array" aca="1" ref="DA147" ca="1">IFERROR(IF(CP147*fxVal_normal=_PL!CP147,"",IF(OR($CP147="",$CP147=0, NOT(ISNUMBER($CP147)), ISERROR($CP147), $B147=""), "",
   IF($I147=1,
      IFBLANK(
         _xldudf_CX_PUSH($CP147*fxVal_normal, CX_ENTITY, $B147, $CP$11, $CP$14, $CP$19,),
         ""
      ),
      IF($I147=2,
         IFBLANK(
            _xldudf_CX_PUSH($CP147, CX_ENTITY, $B147, $CP$11, $CP$14, $CP$19,),
            ""
         ),
         IF($I147=3,
            "",
            IFBLANK(
               _xldudf_CX_PUSH($CP147, CX_ENTITY, $B147, $CP$11, $CP$14, $CP$19,),
               ""
            )
         )
      )
   )
)),"")</f>
        <v/>
      </c>
      <c r="DB147" s="2444" t="str" cm="1">
        <f t="array" aca="1" ref="DB147" ca="1">IFERROR(IF(CQ147*fxVal_normal=_PL!CQ147,"",IF(OR($CQ147="", $CQ147=0, NOT(ISNUMBER($CQ147)), ISERROR($CQ147), $B147=""), "",
   IF($I147=1,
      IFBLANK(
         _xldudf_CX_PUSH($CQ147*fxVal_normal, CX_ENTITY, $B147, $CQ$11, $CQ$14, $CQ$19,),
         ""
      ),
      IF($I147=2,
         IFBLANK(
            _xldudf_CX_PUSH($CQ147, CX_ENTITY, $B147, $CQ$11, $CQ$14, $CQ$19,),
            ""
         ),
         IF($I147=3,
            "",
            IFBLANK(
               _xldudf_CX_PUSH($CQ147, CX_ENTITY, $B147, $CQ$11, $CQ$14, $CQ$19,),
               ""
            )
         )
      )
   ))
),"")</f>
        <v/>
      </c>
      <c r="DC147" s="2121"/>
      <c r="DD147" s="2445" t="str" cm="1">
        <f t="array" aca="1" ref="DD147" ca="1">IFERROR(IF(AD147*fxVal_normal=_PL!AD147,"",IF(OR(AD147="", NOT(ISNUMBER(AD147)), ISERROR(AD147), $B147=""), "",
   IF($I147=1,
      IFBLANK(
         _xldudf_CX_PUSH(AD147*fxVal_normal, CX_ENTITY, $B147, AD$11, AD$14, AD$146,),
         ""
      ),
      IF($I147=2,
         IFBLANK(
            _xldudf_CX_PUSH(AD147, CX_ENTITY, $B147, AD$11, AD$14, AD$146,),
            ""
         ),
         IF($I147=3,
            "",
            IFBLANK(
               _xldudf_CX_PUSH(AD147, CX_ENTITY, $B147, AD$11, AD$14, AD$146,),
               ""
            )
         )
      )
   )
)),"")</f>
        <v/>
      </c>
      <c r="DE147" s="2445" t="str" cm="1">
        <f t="array" aca="1" ref="DE147" ca="1">IFERROR(IF(AE147*fxVal_normal=_PL!AE147,"",IF(OR(AE147="", NOT(ISNUMBER(AE147)), ISERROR(AE147), $B147=""), "",
   IF($I147=1,
      IFBLANK(
         _xldudf_CX_PUSH(AE147*fxVal_normal, CX_ENTITY, $B147, AE$11, AE$14, AE$146,),
         ""
      ),
      IF($I147=2,
         IFBLANK(
            _xldudf_CX_PUSH(AE147, CX_ENTITY, $B147, AE$11, AE$14, AE$146,),
            ""
         ),
         IF($I147=3,
            "",
            IFBLANK(
               _xldudf_CX_PUSH(AE147, CX_ENTITY, $B147, AE$11, AE$14, AE$146,),
               ""
            )
         )
      )
   )
)),"")</f>
        <v/>
      </c>
      <c r="DF147" s="2445" t="str" cm="1">
        <f t="array" aca="1" ref="DF147" ca="1">IFERROR(IF(AF147*fxVal_normal=_PL!AF147,"",IF(OR(AF147="", NOT(ISNUMBER(AF147)), ISERROR(AF147), $B147=""), "",
   IF($I147=1,
      IFBLANK(
         _xldudf_CX_PUSH(AF147*fxVal_normal, CX_ENTITY, $B147, AF$11, AF$14, AF$146,),
         ""
      ),
      IF($I147=2,
         IFBLANK(
            _xldudf_CX_PUSH(AF147, CX_ENTITY, $B147, AF$11, AF$14, AF$146,),
            ""
         ),
         IF($I147=3,
            "",
            IFBLANK(
               _xldudf_CX_PUSH(AF147, CX_ENTITY, $B147, AF$11, AF$14, AF$146,),
               ""
            )
         )
      )
   )
)),"")</f>
        <v/>
      </c>
      <c r="DG147" s="2445" t="str" cm="1">
        <f t="array" aca="1" ref="DG147" ca="1">IFERROR(IF(AG147*fxVal_normal=_PL!AG147,"",IF(OR(AG147="", NOT(ISNUMBER(AG147)), ISERROR(AG147), $B147=""), "",
   IF($I147=1,
      IFBLANK(
         _xldudf_CX_PUSH(AG147*fxVal_normal, CX_ENTITY, $B147, AG$11, AG$14, AG$146,),
         ""
      ),
      IF($I147=2,
         IFBLANK(
            _xldudf_CX_PUSH(AG147, CX_ENTITY, $B147, AG$11, AG$14, AG$146,),
            ""
         ),
         IF($I147=3,
            "",
            IFBLANK(
               _xldudf_CX_PUSH(AG147, CX_ENTITY, $B147, AG$11, AG$14, AG$146,),
               ""
            )
         )
      )
   )
)),"")</f>
        <v/>
      </c>
      <c r="DH147" s="2445" t="str" cm="1">
        <f t="array" aca="1" ref="DH147" ca="1">IFERROR(IF(AH147*fxVal_normal=_PL!AH147,"",IF(OR(AH147="", NOT(ISNUMBER(AH147)), ISERROR(AH147), $B147=""), "",
   IF($I147=1,
      IFBLANK(
         _xldudf_CX_PUSH(AH147*fxVal_normal, CX_ENTITY, $B147, AH$11, AH$14, AH$146,),
         ""
      ),
      IF($I147=2,
         IFBLANK(
            _xldudf_CX_PUSH(AH147, CX_ENTITY, $B147, AH$11, AH$14, AH$146,),
            ""
         ),
         IF($I147=3,
            "",
            IFBLANK(
               _xldudf_CX_PUSH(AH147, CX_ENTITY, $B147, AH$11, AH$14, AH$146,),
               ""
            )
         )
      )
   )
)),"")</f>
        <v/>
      </c>
      <c r="DI147" s="2445" t="str" cm="1">
        <f t="array" aca="1" ref="DI147" ca="1">IFERROR(IF(AI147*fxVal_normal=_PL!AI147,"",IF(OR(AI147="", NOT(ISNUMBER(AI147)), ISERROR(AI147), $B147=""), "",
   IF($I147=1,
      IFBLANK(
         _xldudf_CX_PUSH(AI147*fxVal_normal, CX_ENTITY, $B147, AI$11, AI$14, AI$146,),
         ""
      ),
      IF($I147=2,
         IFBLANK(
            _xldudf_CX_PUSH(AI147, CX_ENTITY, $B147, AI$11, AI$14, AI$146,),
            ""
         ),
         IF($I147=3,
            "",
            IFBLANK(
               _xldudf_CX_PUSH(AI147, CX_ENTITY, $B147, AI$11, AI$14, AI$146,),
               ""
            )
         )
      )
   )
)),"")</f>
        <v/>
      </c>
      <c r="DJ147" s="2445" t="str" cm="1">
        <f t="array" aca="1" ref="DJ147" ca="1">IFERROR(IF(AJ147*fxVal_normal=_PL!AJ147,"",IF(OR(AJ147="", NOT(ISNUMBER(AJ147)), ISERROR(AJ147), $B147=""), "",
   IF($I147=1,
      IFBLANK(
         _xldudf_CX_PUSH(AJ147*fxVal_normal, CX_ENTITY, $B147, AJ$11, AJ$14, AJ$146,),
         ""
      ),
      IF($I147=2,
         IFBLANK(
            _xldudf_CX_PUSH(AJ147, CX_ENTITY, $B147, AJ$11, AJ$14, AJ$146,),
            ""
         ),
         IF($I147=3,
            "",
            IFBLANK(
               _xldudf_CX_PUSH(AJ147, CX_ENTITY, $B147, AJ$11, AJ$14, AJ$146,),
               ""
            )
         )
      )
   )
)),"")</f>
        <v/>
      </c>
      <c r="DK147" s="2445" t="str" cm="1">
        <f t="array" aca="1" ref="DK147" ca="1">IFERROR(IF(AK147*fxVal_normal=_PL!AK147,"",IF(OR(AK147="", NOT(ISNUMBER(AK147)), ISERROR(AK147), $B147=""), "",
   IF($I147=1,
      IFBLANK(
         _xldudf_CX_PUSH(AK147*fxVal_normal, CX_ENTITY, $B147, AK$11, AK$14, AK$146,),
         ""
      ),
      IF($I147=2,
         IFBLANK(
            _xldudf_CX_PUSH(AK147, CX_ENTITY, $B147, AK$11, AK$14, AK$146,),
            ""
         ),
         IF($I147=3,
            "",
            IFBLANK(
               _xldudf_CX_PUSH(AK147, CX_ENTITY, $B147, AK$11, AK$14, AK$146,),
               ""
            )
         )
      )
   )
)),"")</f>
        <v/>
      </c>
      <c r="DL147" s="2445" t="str" cm="1">
        <f t="array" aca="1" ref="DL147" ca="1">IFERROR(IF(AL147*fxVal_normal=_PL!AL147,"",IF(OR(AL147="", NOT(ISNUMBER(AL147)), ISERROR(AL147), $B147=""), "",
   IF($I147=1,
      IFBLANK(
         _xldudf_CX_PUSH(AL147*fxVal_normal, CX_ENTITY, $B147, AL$11, AL$14, AL$146,),
         ""
      ),
      IF($I147=2,
         IFBLANK(
            _xldudf_CX_PUSH(AL147, CX_ENTITY, $B147, AL$11, AL$14, AL$146,),
            ""
         ),
         IF($I147=3,
            "",
            IFBLANK(
               _xldudf_CX_PUSH(AL147, CX_ENTITY, $B147, AL$11, AL$14, AL$146,),
               ""
            )
         )
      )
   )
)),"")</f>
        <v/>
      </c>
      <c r="DM147" s="2445" t="str" cm="1">
        <f t="array" aca="1" ref="DM147" ca="1">IFERROR(IF(AM147*fxVal_normal=_PL!AM147,"",IF(OR(AM147="", NOT(ISNUMBER(AM147)), ISERROR(AM147), $B147=""), "",
   IF($I147=1,
      IFBLANK(
         _xldudf_CX_PUSH(AM147*fxVal_normal, CX_ENTITY, $B147, AM$11, AM$14, AM$146,),
         ""
      ),
      IF($I147=2,
         IFBLANK(
            _xldudf_CX_PUSH(AM147, CX_ENTITY, $B147, AM$11, AM$14, AM$146,),
            ""
         ),
         IF($I147=3,
            "",
            IFBLANK(
               _xldudf_CX_PUSH(AM147, CX_ENTITY, $B147, AM$11, AM$14, AM$146,),
               ""
            )
         )
      )
   )
)),"")</f>
        <v/>
      </c>
      <c r="DN147" s="2445" t="str" cm="1">
        <f t="array" aca="1" ref="DN147" ca="1">IFERROR(IF(AN147*fxVal_normal=_PL!AN147,"",IF(OR(AN147="", NOT(ISNUMBER(AN147)), ISERROR(AN147), $B147=""), "",
   IF($I147=1,
      IFBLANK(
         _xldudf_CX_PUSH(AN147*fxVal_normal, CX_ENTITY, $B147, AN$11, AN$14, AN$146,),
         ""
      ),
      IF($I147=2,
         IFBLANK(
            _xldudf_CX_PUSH(AN147, CX_ENTITY, $B147, AN$11, AN$14, AN$146,),
            ""
         ),
         IF($I147=3,
            "",
            IFBLANK(
               _xldudf_CX_PUSH(AN147, CX_ENTITY, $B147, AN$11, AN$14, AN$146,),
               ""
            )
         )
      )
   )
)),"")</f>
        <v/>
      </c>
      <c r="DO147" s="2445" t="str" cm="1">
        <f t="array" aca="1" ref="DO147" ca="1">IFERROR(IF(AO147*fxVal_normal=_PL!AO147,"",IF(OR(AO147="", NOT(ISNUMBER(AO147)), ISERROR(AO147), $B147=""), "",
   IF($I147=1,
      IFBLANK(
         _xldudf_CX_PUSH(AO147*fxVal_normal, CX_ENTITY, $B147, AO$11, AO$14, AO$146,),
         ""
      ),
      IF($I147=2,
         IFBLANK(
            _xldudf_CX_PUSH(AO147, CX_ENTITY, $B147, AO$11, AO$14, AO$146,),
            ""
         ),
         IF($I147=3,
            "",
            IFBLANK(
               _xldudf_CX_PUSH(AO147, CX_ENTITY, $B147, AO$11, AO$14, AO$146,),
               ""
            )
         )
      )
   )
)),"")</f>
        <v/>
      </c>
      <c r="DP147" s="2445" t="str" cm="1">
        <f t="array" aca="1" ref="DP147" ca="1">IFERROR(IF(AP147*fxVal_normal=_PL!AP147,"",IF(OR(AP147="", NOT(ISNUMBER(AP147)), ISERROR(AP147), $B147=""), "",
   IF($I147=1,
      IFBLANK(
         _xldudf_CX_PUSH(AP147*fxVal_normal, CX_ENTITY, $B147, AP$11, AP$14, AP$146,),
         ""
      ),
      IF($I147=2,
         IFBLANK(
            _xldudf_CX_PUSH(AP147, CX_ENTITY, $B147, AP$11, AP$14, AP$146,),
            ""
         ),
         IF($I147=3,
            "",
            IFBLANK(
               _xldudf_CX_PUSH(AP147, CX_ENTITY, $B147, AP$11, AP$14, AP$146,),
               ""
            )
         )
      )
   )
)),"")</f>
        <v/>
      </c>
      <c r="DQ147" s="2445" t="str" cm="1">
        <f t="array" aca="1" ref="DQ147" ca="1">IFERROR(IF(AQ147*fxVal_normal=_PL!AQ147,"",IF(OR(AQ147="", NOT(ISNUMBER(AQ147)), ISERROR(AQ147), $B147=""), "",
   IF($I147=1,
      IFBLANK(
         _xldudf_CX_PUSH(AQ147*fxVal_normal, CX_ENTITY, $B147, AQ$11, AQ$14, AQ$146,),
         ""
      ),
      IF($I147=2,
         IFBLANK(
            _xldudf_CX_PUSH(AQ147, CX_ENTITY, $B147, AQ$11, AQ$14, AQ$146,),
            ""
         ),
         IF($I147=3,
            "",
            IFBLANK(
               _xldudf_CX_PUSH(AQ147, CX_ENTITY, $B147, AQ$11, AQ$14, AQ$146,),
               ""
            )
         )
      )
   )
)),"")</f>
        <v/>
      </c>
      <c r="DR147" s="2445" t="str" cm="1">
        <f t="array" aca="1" ref="DR147" ca="1">IFERROR(IF(AR147*fxVal_normal=_PL!AR147,"",IF(OR(AR147="", NOT(ISNUMBER(AR147)), ISERROR(AR147), $B147=""), "",
   IF($I147=1,
      IFBLANK(
         _xldudf_CX_PUSH(AR147*fxVal_normal, CX_ENTITY, $B147, AR$11, AR$14, AR$146,),
         ""
      ),
      IF($I147=2,
         IFBLANK(
            _xldudf_CX_PUSH(AR147, CX_ENTITY, $B147, AR$11, AR$14, AR$146,),
            ""
         ),
         IF($I147=3,
            "",
            IFBLANK(
               _xldudf_CX_PUSH(AR147, CX_ENTITY, $B147, AR$11, AR$14, AR$146,),
               ""
            )
         )
      )
   )
)),"")</f>
        <v/>
      </c>
      <c r="DS147" s="2445" t="str" cm="1">
        <f t="array" aca="1" ref="DS147" ca="1">IFERROR(IF(AS147*fxVal_normal=_PL!AS147,"",IF(OR(AS147="", NOT(ISNUMBER(AS147)), ISERROR(AS147), $B147=""), "",
   IF($I147=1,
      IFBLANK(
         _xldudf_CX_PUSH(AS147*fxVal_normal, CX_ENTITY, $B147, AS$11, AS$14, AS$146,),
         ""
      ),
      IF($I147=2,
         IFBLANK(
            _xldudf_CX_PUSH(AS147, CX_ENTITY, $B147, AS$11, AS$14, AS$146,),
            ""
         ),
         IF($I147=3,
            "",
            IFBLANK(
               _xldudf_CX_PUSH(AS147, CX_ENTITY, $B147, AS$11, AS$14, AS$146,),
               ""
            )
         )
      )
   )
)),"")</f>
        <v/>
      </c>
      <c r="DT147" s="2445" t="str" cm="1">
        <f t="array" aca="1" ref="DT147" ca="1">IFERROR(IF(AT147*fxVal_normal=_PL!AT147,"",IF(OR(AT147="", NOT(ISNUMBER(AT147)), ISERROR(AT147), $B147=""), "",
   IF($I147=1,
      IFBLANK(
         _xldudf_CX_PUSH(AT147*fxVal_normal, CX_ENTITY, $B147, AT$11, AT$14, AT$146,),
         ""
      ),
      IF($I147=2,
         IFBLANK(
            _xldudf_CX_PUSH(AT147, CX_ENTITY, $B147, AT$11, AT$14, AT$146,),
            ""
         ),
         IF($I147=3,
            "",
            IFBLANK(
               _xldudf_CX_PUSH(AT147, CX_ENTITY, $B147, AT$11, AT$14, AT$146,),
               ""
            )
         )
      )
   )
)),"")</f>
        <v/>
      </c>
      <c r="DU147" s="2445" t="str" cm="1">
        <f t="array" aca="1" ref="DU147" ca="1">IFERROR(IF(AU147*fxVal_normal=_PL!AU147,"",IF(OR(AU147="", NOT(ISNUMBER(AU147)), ISERROR(AU147), $B147=""), "",
   IF($I147=1,
      IFBLANK(
         _xldudf_CX_PUSH(AU147*fxVal_normal, CX_ENTITY, $B147, AU$11, AU$14, AU$146,),
         ""
      ),
      IF($I147=2,
         IFBLANK(
            _xldudf_CX_PUSH(AU147, CX_ENTITY, $B147, AU$11, AU$14, AU$146,),
            ""
         ),
         IF($I147=3,
            "",
            IFBLANK(
               _xldudf_CX_PUSH(AU147, CX_ENTITY, $B147, AU$11, AU$14, AU$146,),
               ""
            )
         )
      )
   )
)),"")</f>
        <v/>
      </c>
      <c r="DV147" s="2445" t="str" cm="1">
        <f t="array" aca="1" ref="DV147" ca="1">IFERROR(IF(AV147*fxVal_normal=_PL!AV147,"",IF(OR(AV147="", NOT(ISNUMBER(AV147)), ISERROR(AV147), $B147=""), "",
   IF($I147=1,
      IFBLANK(
         _xldudf_CX_PUSH(AV147*fxVal_normal, CX_ENTITY, $B147, AV$11, AV$14, AV$146,),
         ""
      ),
      IF($I147=2,
         IFBLANK(
            _xldudf_CX_PUSH(AV147, CX_ENTITY, $B147, AV$11, AV$14, AV$146,),
            ""
         ),
         IF($I147=3,
            "",
            IFBLANK(
               _xldudf_CX_PUSH(AV147, CX_ENTITY, $B147, AV$11, AV$14, AV$146,),
               ""
            )
         )
      )
   )
)),"")</f>
        <v/>
      </c>
      <c r="DW147" s="2445" t="str" cm="1">
        <f t="array" aca="1" ref="DW147" ca="1">IFERROR(IF(AW147*fxVal_normal=_PL!AW147,"",IF(OR(AW147="", NOT(ISNUMBER(AW147)), ISERROR(AW147), $B147=""), "",
   IF($I147=1,
      IFBLANK(
         _xldudf_CX_PUSH(AW147*fxVal_normal, CX_ENTITY, $B147, AW$11, AW$14, AW$146,),
         ""
      ),
      IF($I147=2,
         IFBLANK(
            _xldudf_CX_PUSH(AW147, CX_ENTITY, $B147, AW$11, AW$14, AW$146,),
            ""
         ),
         IF($I147=3,
            "",
            IFBLANK(
               _xldudf_CX_PUSH(AW147, CX_ENTITY, $B147, AW$11, AW$14, AW$146,),
               ""
            )
         )
      )
   )
)),"")</f>
        <v/>
      </c>
      <c r="DX147" s="2445" t="str" cm="1">
        <f t="array" aca="1" ref="DX147" ca="1">IFERROR(IF(AX147*fxVal_normal=_PL!AX147,"",IF(OR(AX147="", NOT(ISNUMBER(AX147)), ISERROR(AX147), $B147=""), "",
   IF($I147=1,
      IFBLANK(
         _xldudf_CX_PUSH(AX147*fxVal_normal, CX_ENTITY, $B147, AX$11, AX$14, AX$146,),
         ""
      ),
      IF($I147=2,
         IFBLANK(
            _xldudf_CX_PUSH(AX147, CX_ENTITY, $B147, AX$11, AX$14, AX$146,),
            ""
         ),
         IF($I147=3,
            "",
            IFBLANK(
               _xldudf_CX_PUSH(AX147, CX_ENTITY, $B147, AX$11, AX$14, AX$146,),
               ""
            )
         )
      )
   )
)),"")</f>
        <v/>
      </c>
      <c r="DY147" s="2445" t="str" cm="1">
        <f t="array" aca="1" ref="DY147" ca="1">IFERROR(IF(AY147*fxVal_normal=_PL!AY147,"",IF(OR(AY147="", NOT(ISNUMBER(AY147)), ISERROR(AY147), $B147=""), "",
   IF($I147=1,
      IFBLANK(
         _xldudf_CX_PUSH(AY147*fxVal_normal, CX_ENTITY, $B147, AY$11, AY$14, AY$146,),
         ""
      ),
      IF($I147=2,
         IFBLANK(
            _xldudf_CX_PUSH(AY147, CX_ENTITY, $B147, AY$11, AY$14, AY$146,),
            ""
         ),
         IF($I147=3,
            "",
            IFBLANK(
               _xldudf_CX_PUSH(AY147, CX_ENTITY, $B147, AY$11, AY$14, AY$146,),
               ""
            )
         )
      )
   )
)),"")</f>
        <v/>
      </c>
      <c r="DZ147" s="2445" t="str" cm="1">
        <f t="array" aca="1" ref="DZ147" ca="1">IFERROR(IF(AZ147*fxVal_normal=_PL!AZ147,"",IF(OR(AZ147="", NOT(ISNUMBER(AZ147)), ISERROR(AZ147), $B147=""), "",
   IF($I147=1,
      IFBLANK(
         _xldudf_CX_PUSH(AZ147*fxVal_normal, CX_ENTITY, $B147, AZ$11, AZ$14, AZ$146,),
         ""
      ),
      IF($I147=2,
         IFBLANK(
            _xldudf_CX_PUSH(AZ147, CX_ENTITY, $B147, AZ$11, AZ$14, AZ$146,),
            ""
         ),
         IF($I147=3,
            "",
            IFBLANK(
               _xldudf_CX_PUSH(AZ147, CX_ENTITY, $B147, AZ$11, AZ$14, AZ$146,),
               ""
            )
         )
      )
   )
)),"")</f>
        <v/>
      </c>
      <c r="EA147" s="2445" t="str" cm="1">
        <f t="array" aca="1" ref="EA147" ca="1">IFERROR(IF(BA147*fxVal_normal=_PL!BA147,"",IF(OR(BA147="", NOT(ISNUMBER(BA147)), ISERROR(BA147), $B147=""), "",
   IF($I147=1,
      IFBLANK(
         _xldudf_CX_PUSH(BA147*fxVal_normal, CX_ENTITY, $B147, BA$11, BA$14, BA$146,),
         ""
      ),
      IF($I147=2,
         IFBLANK(
            _xldudf_CX_PUSH(BA147, CX_ENTITY, $B147, BA$11, BA$14, BA$146,),
            ""
         ),
         IF($I147=3,
            "",
            IFBLANK(
               _xldudf_CX_PUSH(BA147, CX_ENTITY, $B147, BA$11, BA$14, BA$146,),
               ""
            )
         )
      )
   )
)),"")</f>
        <v/>
      </c>
      <c r="EB147" s="2445" t="str" cm="1">
        <f t="array" aca="1" ref="EB147" ca="1">IFERROR(IF(BB147*fxVal_normal=_PL!BB147,"",IF(OR(BB147="", NOT(ISNUMBER(BB147)), ISERROR(BB147), $B147=""), "",
   IF($I147=1,
      IFBLANK(
         _xldudf_CX_PUSH(BB147*fxVal_normal, CX_ENTITY, $B147, BB$11, BB$14, BB$146,),
         ""
      ),
      IF($I147=2,
         IFBLANK(
            _xldudf_CX_PUSH(BB147, CX_ENTITY, $B147, BB$11, BB$14, BB$146,),
            ""
         ),
         IF($I147=3,
            "",
            IFBLANK(
               _xldudf_CX_PUSH(BB147, CX_ENTITY, $B147, BB$11, BB$14, BB$146,),
               ""
            )
         )
      )
   )
)),"")</f>
        <v/>
      </c>
      <c r="EC147" s="2445" t="str" cm="1">
        <f t="array" aca="1" ref="EC147" ca="1">IFERROR(IF(BC147*fxVal_normal=_PL!BC147,"",IF(OR(BC147="", NOT(ISNUMBER(BC147)), ISERROR(BC147), $B147=""), "",
   IF($I147=1,
      IFBLANK(
         _xldudf_CX_PUSH(BC147*fxVal_normal, CX_ENTITY, $B147, BC$11, BC$14, BC$146,),
         ""
      ),
      IF($I147=2,
         IFBLANK(
            _xldudf_CX_PUSH(BC147, CX_ENTITY, $B147, BC$11, BC$14, BC$146,),
            ""
         ),
         IF($I147=3,
            "",
            IFBLANK(
               _xldudf_CX_PUSH(BC147, CX_ENTITY, $B147, BC$11, BC$14, BC$146,),
               ""
            )
         )
      )
   )
)),"")</f>
        <v/>
      </c>
      <c r="ED147" s="2445" t="str" cm="1">
        <f t="array" aca="1" ref="ED147" ca="1">IFERROR(IF(BD147*fxVal_normal=_PL!BD147,"",IF(OR(BD147="", NOT(ISNUMBER(BD147)), ISERROR(BD147), $B147=""), "",
   IF($I147=1,
      IFBLANK(
         _xldudf_CX_PUSH(BD147*fxVal_normal, CX_ENTITY, $B147, BD$11, BD$14, BD$146,),
         ""
      ),
      IF($I147=2,
         IFBLANK(
            _xldudf_CX_PUSH(BD147, CX_ENTITY, $B147, BD$11, BD$14, BD$146,),
            ""
         ),
         IF($I147=3,
            "",
            IFBLANK(
               _xldudf_CX_PUSH(BD147, CX_ENTITY, $B147, BD$11, BD$14, BD$146,),
               ""
            )
         )
      )
   )
)),"")</f>
        <v/>
      </c>
      <c r="EE147" s="2445" t="str" cm="1">
        <f t="array" aca="1" ref="EE147" ca="1">IFERROR(IF(BE147*fxVal_normal=_PL!BE147,"",IF(OR(BE147="", NOT(ISNUMBER(BE147)), ISERROR(BE147), $B147=""), "",
   IF($I147=1,
      IFBLANK(
         _xldudf_CX_PUSH(BE147*fxVal_normal, CX_ENTITY, $B147, BE$11, BE$14, BE$146,),
         ""
      ),
      IF($I147=2,
         IFBLANK(
            _xldudf_CX_PUSH(BE147, CX_ENTITY, $B147, BE$11, BE$14, BE$146,),
            ""
         ),
         IF($I147=3,
            "",
            IFBLANK(
               _xldudf_CX_PUSH(BE147, CX_ENTITY, $B147, BE$11, BE$14, BE$146,),
               ""
            )
         )
      )
   )
)),"")</f>
        <v/>
      </c>
      <c r="EF147" s="2445" t="str" cm="1">
        <f t="array" aca="1" ref="EF147" ca="1">IFERROR(IF(BF147*fxVal_normal=_PL!BF147,"",IF(OR(BF147="", NOT(ISNUMBER(BF147)), ISERROR(BF147), $B147=""), "",
   IF($I147=1,
      IFBLANK(
         _xldudf_CX_PUSH(BF147*fxVal_normal, CX_ENTITY, $B147, BF$11, BF$14, BF$146,),
         ""
      ),
      IF($I147=2,
         IFBLANK(
            _xldudf_CX_PUSH(BF147, CX_ENTITY, $B147, BF$11, BF$14, BF$146,),
            ""
         ),
         IF($I147=3,
            "",
            IFBLANK(
               _xldudf_CX_PUSH(BF147, CX_ENTITY, $B147, BF$11, BF$14, BF$146,),
               ""
            )
         )
      )
   )
)),"")</f>
        <v/>
      </c>
      <c r="EG147" s="2445" t="str" cm="1">
        <f t="array" aca="1" ref="EG147" ca="1">IFERROR(IF(BG147*fxVal_normal=_PL!BG147,"",IF(OR(BG147="", NOT(ISNUMBER(BG147)), ISERROR(BG147), $B147=""), "",
   IF($I147=1,
      IFBLANK(
         _xldudf_CX_PUSH(BG147*fxVal_normal, CX_ENTITY, $B147, BG$11, BG$14, BG$146,),
         ""
      ),
      IF($I147=2,
         IFBLANK(
            _xldudf_CX_PUSH(BG147, CX_ENTITY, $B147, BG$11, BG$14, BG$146,),
            ""
         ),
         IF($I147=3,
            "",
            IFBLANK(
               _xldudf_CX_PUSH(BG147, CX_ENTITY, $B147, BG$11, BG$14, BG$146,),
               ""
            )
         )
      )
   )
)),"")</f>
        <v/>
      </c>
      <c r="EH147" s="2445" t="str" cm="1">
        <f t="array" aca="1" ref="EH147" ca="1">IFERROR(IF(BH147*fxVal_normal=_PL!BH147,"",IF(OR(BH147="", NOT(ISNUMBER(BH147)), ISERROR(BH147), $B147=""), "",
   IF($I147=1,
      IFBLANK(
         _xldudf_CX_PUSH(BH147*fxVal_normal, CX_ENTITY, $B147, BH$11, BH$14, BH$146,),
         ""
      ),
      IF($I147=2,
         IFBLANK(
            _xldudf_CX_PUSH(BH147, CX_ENTITY, $B147, BH$11, BH$14, BH$146,),
            ""
         ),
         IF($I147=3,
            "",
            IFBLANK(
               _xldudf_CX_PUSH(BH147, CX_ENTITY, $B147, BH$11, BH$14, BH$146,),
               ""
            )
         )
      )
   )
)),"")</f>
        <v/>
      </c>
      <c r="EI147" s="2445" t="str" cm="1">
        <f t="array" aca="1" ref="EI147" ca="1">IFERROR(IF(BI147*fxVal_normal=_PL!BI147,"",IF(OR(BI147="", NOT(ISNUMBER(BI147)), ISERROR(BI147), $B147=""), "",
   IF($I147=1,
      IFBLANK(
         _xldudf_CX_PUSH(BI147*fxVal_normal, CX_ENTITY, $B147, BI$11, BI$14, BI$146,),
         ""
      ),
      IF($I147=2,
         IFBLANK(
            _xldudf_CX_PUSH(BI147, CX_ENTITY, $B147, BI$11, BI$14, BI$146,),
            ""
         ),
         IF($I147=3,
            "",
            IFBLANK(
               _xldudf_CX_PUSH(BI147, CX_ENTITY, $B147, BI$11, BI$14, BI$146,),
               ""
            )
         )
      )
   )
)),"")</f>
        <v/>
      </c>
      <c r="EJ147" s="2445" t="str" cm="1">
        <f t="array" aca="1" ref="EJ147" ca="1">IFERROR(IF(BJ147*fxVal_normal=_PL!BJ147,"",IF(OR(BJ147="", NOT(ISNUMBER(BJ147)), ISERROR(BJ147), $B147=""), "",
   IF($I147=1,
      IFBLANK(
         _xldudf_CX_PUSH(BJ147*fxVal_normal, CX_ENTITY, $B147, BJ$11, BJ$14, BJ$146,),
         ""
      ),
      IF($I147=2,
         IFBLANK(
            _xldudf_CX_PUSH(BJ147, CX_ENTITY, $B147, BJ$11, BJ$14, BJ$146,),
            ""
         ),
         IF($I147=3,
            "",
            IFBLANK(
               _xldudf_CX_PUSH(BJ147, CX_ENTITY, $B147, BJ$11, BJ$14, BJ$146,),
               ""
            )
         )
      )
   )
)),"")</f>
        <v/>
      </c>
      <c r="EK147" s="2445" t="str" cm="1">
        <f t="array" aca="1" ref="EK147" ca="1">IFERROR(IF(BK147*fxVal_normal=_PL!BK147,"",IF(OR(BK147="", NOT(ISNUMBER(BK147)), ISERROR(BK147), $B147=""), "",
   IF($I147=1,
      IFBLANK(
         _xldudf_CX_PUSH(BK147*fxVal_normal, CX_ENTITY, $B147, BK$11, BK$14, BK$146,),
         ""
      ),
      IF($I147=2,
         IFBLANK(
            _xldudf_CX_PUSH(BK147, CX_ENTITY, $B147, BK$11, BK$14, BK$146,),
            ""
         ),
         IF($I147=3,
            "",
            IFBLANK(
               _xldudf_CX_PUSH(BK147, CX_ENTITY, $B147, BK$11, BK$14, BK$146,),
               ""
            )
         )
      )
   )
)),"")</f>
        <v/>
      </c>
      <c r="EL147" s="2445" t="str" cm="1">
        <f t="array" aca="1" ref="EL147" ca="1">IFERROR(IF(BL147*fxVal_normal=_PL!BL147,"",IF(OR(BL147="", NOT(ISNUMBER(BL147)), ISERROR(BL147), $B147=""), "",
   IF($I147=1,
      IFBLANK(
         _xldudf_CX_PUSH(BL147*fxVal_normal, CX_ENTITY, $B147, BL$11, BL$14, BL$146,),
         ""
      ),
      IF($I147=2,
         IFBLANK(
            _xldudf_CX_PUSH(BL147, CX_ENTITY, $B147, BL$11, BL$14, BL$146,),
            ""
         ),
         IF($I147=3,
            "",
            IFBLANK(
               _xldudf_CX_PUSH(BL147, CX_ENTITY, $B147, BL$11, BL$14, BL$146,),
               ""
            )
         )
      )
   )
)),"")</f>
        <v/>
      </c>
      <c r="EM147" s="2445" t="str" cm="1">
        <f t="array" aca="1" ref="EM147" ca="1">IFERROR(IF(BM147*fxVal_normal=_PL!BM147,"",IF(OR(BM147="", NOT(ISNUMBER(BM147)), ISERROR(BM147), $B147=""), "",
   IF($I147=1,
      IFBLANK(
         _xldudf_CX_PUSH(BM147*fxVal_normal, CX_ENTITY, $B147, BM$11, BM$14, BM$146,),
         ""
      ),
      IF($I147=2,
         IFBLANK(
            _xldudf_CX_PUSH(BM147, CX_ENTITY, $B147, BM$11, BM$14, BM$146,),
            ""
         ),
         IF($I147=3,
            "",
            IFBLANK(
               _xldudf_CX_PUSH(BM147, CX_ENTITY, $B147, BM$11, BM$14, BM$146,),
               ""
            )
         )
      )
   )
)),"")</f>
        <v/>
      </c>
      <c r="EN147" s="2445" t="str" cm="1">
        <f t="array" aca="1" ref="EN147" ca="1">IFERROR(IF(BN147*fxVal_normal=_PL!BN147,"",IF(OR(BN147="", NOT(ISNUMBER(BN147)), ISERROR(BN147), $B147=""), "",
   IF($I147=1,
      IFBLANK(
         _xldudf_CX_PUSH(BN147*fxVal_normal, CX_ENTITY, $B147, BN$11, BN$14, BN$146,),
         ""
      ),
      IF($I147=2,
         IFBLANK(
            _xldudf_CX_PUSH(BN147, CX_ENTITY, $B147, BN$11, BN$14, BN$146,),
            ""
         ),
         IF($I147=3,
            "",
            IFBLANK(
               _xldudf_CX_PUSH(BN147, CX_ENTITY, $B147, BN$11, BN$14, BN$146,),
               ""
            )
         )
      )
   )
)),"")</f>
        <v/>
      </c>
    </row>
    <row r="148" spans="1:157" ht="45.75" customHeight="1">
      <c r="A148" s="1625"/>
      <c r="B148" s="2567" t="str" cm="1">
        <f t="array" ref="B148:B149">_PL!B148:B149</f>
        <v>Excluding pending (not closed) deals (Annual Only) (Topline)</v>
      </c>
      <c r="C148" s="2568"/>
      <c r="D148" s="1548"/>
      <c r="E148" s="2440" cm="1">
        <f t="array" aca="1" ref="E148:G14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)($AD148:$CQ148, Z148)</f>
        <v>4</v>
      </c>
      <c r="F148" s="578">
        <f ca="1"/>
        <v>4</v>
      </c>
      <c r="G148" s="578" t="str">
        <f ca="1"/>
        <v>R</v>
      </c>
      <c r="H148" s="510">
        <v>0</v>
      </c>
      <c r="I148" s="510">
        <v>1</v>
      </c>
      <c r="J148" s="401" cm="1">
        <f t="array" ref="J148">IFBLANK( Z148,"")</f>
        <v>1</v>
      </c>
      <c r="K148" s="578" t="str">
        <f t="shared" si="47"/>
        <v>No</v>
      </c>
      <c r="L148" s="37"/>
      <c r="N148" s="158"/>
      <c r="O148" s="101"/>
      <c r="P148" s="52"/>
      <c r="Q148" s="101"/>
      <c r="R148" s="101"/>
      <c r="S148" s="101"/>
      <c r="T148" s="101"/>
      <c r="U148" s="39"/>
      <c r="V148" s="37"/>
      <c r="W148" s="2569"/>
      <c r="X148" s="2081">
        <f>_PL!X148</f>
        <v>-1</v>
      </c>
      <c r="Y148" s="2570" t="s">
        <v>120</v>
      </c>
      <c r="Z148" s="198">
        <f>_PL!Z148</f>
        <v>1</v>
      </c>
      <c r="AA148" s="2571"/>
      <c r="AB148" s="1128"/>
      <c r="AC148" s="914" t="str" cm="1">
        <f t="array" aca="1" ref="AC148" ca="1">_xlfn.LET(
_xlpm._termname, $AB148,
_xlpm._iconname, "find",
_xlpm._icon, fx_getIcon(_xlpm._iconname),
_xlpm._location, _xlfn.XLOOKUP(LOWER(_xlpm._termname), LOWER(tbl_acctDef[Term]),tbl_acctDef[Term]),
_xlpm._hyperlink, HYPERLINK("#"&amp;CELL("address",_xlpm._location), _xlpm._icon),
IFERROR(_xlpm._hyperlink,"")
)</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572"/>
      <c r="CD148" s="793"/>
      <c r="CE148" s="793"/>
      <c r="CF148" s="88"/>
      <c r="CG148" s="793"/>
      <c r="CH148" s="793"/>
      <c r="CI148" s="88"/>
      <c r="CJ148" s="1663"/>
      <c r="CK148" s="1663"/>
      <c r="CL148" s="88"/>
      <c r="CM148" s="2441">
        <v>1</v>
      </c>
      <c r="CN148" s="2441">
        <v>1</v>
      </c>
      <c r="CO148" s="1169"/>
      <c r="CP148" s="2441">
        <v>1</v>
      </c>
      <c r="CQ148" s="2441">
        <v>1</v>
      </c>
      <c r="CR148" s="34"/>
      <c r="CS148" s="2056"/>
      <c r="CT148" s="2085" t="str" cm="1">
        <f t="array" ref="CT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_xldudf_CX_PUSH(Y148,CX_ENTITY,C148,EOMONTH(val_asOfDate,0)),
       ""
     )
   )
)</f>
        <v/>
      </c>
      <c r="CU148" s="2085" t="str" cm="1">
        <f t="array" ref="CU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_xldudf_CX_PUSH(Y148,CX_ENTITY,C148,EOMONTH(val_asOfDate,1)),
       ""
     )
   )
)</f>
        <v/>
      </c>
      <c r="CV148" s="2085" t="str" cm="1">
        <f t="array" ref="CV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_xldudf_CX_PUSH(Y148,CX_ENTITY,C148,EOMONTH(val_asOfDate,2)),
       ""
     )
   )
)</f>
        <v/>
      </c>
      <c r="CW148" s="2085" t="str" cm="1">
        <f t="array" ref="CW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_xldudf_CX_PUSH(Y148,CX_ENTITY,C148,EOMONTH(val_asOfDate,3)),
       ""
     )
   )
)</f>
        <v/>
      </c>
      <c r="CX148" s="2443"/>
      <c r="CY148" s="2444" t="str" cm="1">
        <f t="array" aca="1" ref="CY148" ca="1">IFERROR(IF(CM148*fxVal_normal=_PL!CM148,"",IF(OR($CM148="",$CM148=0, NOT(ISNUMBER($CM148)), ISERROR($CM148), $B148=""), "",
   IF($I148=1,
      IFBLANK(
         _xldudf_CX_PUSH($CM148*fxVal_normal, CX_ENTITY, $B148, $CM$11, $CM$14, $CM$19,),
         ""
      ),
      IF($I148=2,
         IFBLANK(
            _xldudf_CX_PUSH($CM148, CX_ENTITY, $B148, $CM$11, $CM$14, $CM$19,),
            ""
         ),
         IF($I148=3,
            "",
            IFBLANK(
               _xldudf_CX_PUSH($CM148, CX_ENTITY, $B148, $CM$11, $CM$14, $CM$19,),
               ""
            )
         )
      )
   )
)),"")</f>
        <v/>
      </c>
      <c r="CZ148" s="2444" t="str" cm="1">
        <f t="array" aca="1" ref="CZ148" ca="1">IFERROR(IF(CN148*fxVal_normal=_PL!CN148,"",IF(OR($CN148="",$CN148=0, NOT(ISNUMBER($CN148)), ISERROR($CN148), $B148=""), "",
   IF($I148=1,
      IFBLANK(
         _xldudf_CX_PUSH($CN148*fxVal_normal, CX_ENTITY, $B148, $CN$11, $CN$14, $CN$19,),
         ""
      ),
      IF($I148=2,
         IFBLANK(
            _xldudf_CX_PUSH($CN148, CX_ENTITY, $B148, $CN$11, $CN$14, $CN$19,),
            ""
         ),
         IF($I148=3,
            "",
            IFBLANK(
               _xldudf_CX_PUSH($CN148, CX_ENTITY, $B148, $CN$11, $CN$14, $CN$19,),
               ""
            )
         )
      )
   )
)),"")</f>
        <v/>
      </c>
      <c r="DA148" s="2444" t="str" cm="1">
        <f t="array" aca="1" ref="DA148" ca="1">IFERROR(IF(CP148*fxVal_normal=_PL!CP148,"",IF(OR($CP148="",$CP148=0, NOT(ISNUMBER($CP148)), ISERROR($CP148), $B148=""), "",
   IF($I148=1,
      IFBLANK(
         _xldudf_CX_PUSH($CP148*fxVal_normal, CX_ENTITY, $B148, $CP$11, $CP$14, $CP$19,),
         ""
      ),
      IF($I148=2,
         IFBLANK(
            _xldudf_CX_PUSH($CP148, CX_ENTITY, $B148, $CP$11, $CP$14, $CP$19,),
            ""
         ),
         IF($I148=3,
            "",
            IFBLANK(
               _xldudf_CX_PUSH($CP148, CX_ENTITY, $B148, $CP$11, $CP$14, $CP$19,),
               ""
            )
         )
      )
   )
)),"")</f>
        <v/>
      </c>
      <c r="DB148" s="2444" t="str" cm="1">
        <f t="array" aca="1" ref="DB148" ca="1">IFERROR(IF(CQ148*fxVal_normal=_PL!CQ148,"",IF(OR($CQ148="", $CQ148=0, NOT(ISNUMBER($CQ148)), ISERROR($CQ148), $B148=""), "",
   IF($I148=1,
      IFBLANK(
         _xldudf_CX_PUSH($CQ148*fxVal_normal, CX_ENTITY, $B148, $CQ$11, $CQ$14, $CQ$19,),
         ""
      ),
      IF($I148=2,
         IFBLANK(
            _xldudf_CX_PUSH($CQ148, CX_ENTITY, $B148, $CQ$11, $CQ$14, $CQ$19,),
            ""
         ),
         IF($I148=3,
            "",
            IFBLANK(
               _xldudf_CX_PUSH($CQ148, CX_ENTITY, $B148, $CQ$11, $CQ$14, $CQ$19,),
               ""
            )
         )
      )
   ))
),"")</f>
        <v/>
      </c>
      <c r="DC148" s="2443"/>
      <c r="DD148" s="1880"/>
      <c r="DE148" s="1880"/>
      <c r="DF148" s="1880"/>
      <c r="DG148" s="1880"/>
      <c r="DH148" s="1880"/>
      <c r="DI148" s="1880"/>
      <c r="DJ148" s="1880"/>
      <c r="DK148" s="1880"/>
      <c r="DL148" s="1880"/>
      <c r="DM148" s="1880"/>
      <c r="DN148" s="1880"/>
      <c r="DO148" s="1880"/>
      <c r="DP148" s="1880"/>
      <c r="DQ148" s="1880"/>
      <c r="DR148" s="1880"/>
      <c r="DS148" s="1880"/>
      <c r="DT148" s="1880"/>
      <c r="DU148" s="1880"/>
      <c r="DV148" s="1880"/>
      <c r="DW148" s="1880"/>
      <c r="DX148" s="1880"/>
      <c r="DY148" s="1880"/>
      <c r="DZ148" s="1880"/>
      <c r="EA148" s="1880"/>
      <c r="EB148" s="1880"/>
      <c r="EC148" s="1880"/>
      <c r="ED148" s="1880"/>
      <c r="EE148" s="1880"/>
      <c r="EF148" s="1880"/>
      <c r="EG148" s="1880"/>
      <c r="EH148" s="1880"/>
      <c r="EI148" s="1880"/>
      <c r="EJ148" s="1880"/>
      <c r="EK148" s="1880"/>
      <c r="EL148" s="1880"/>
      <c r="EM148" s="1880"/>
      <c r="EN148" s="1880"/>
      <c r="EO148" s="1880"/>
    </row>
    <row r="149" spans="1:157" ht="45.75" customHeight="1">
      <c r="A149" s="1625"/>
      <c r="B149" s="2567" t="str">
        <v>Including closed (not budgeted) deals (Annual Only) (Topline)</v>
      </c>
      <c r="C149" s="2568"/>
      <c r="D149" s="1548"/>
      <c r="E149" s="2440" cm="1">
        <f t="array" aca="1" ref="E149:G14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)($AD149:$CQ149, Z149)</f>
        <v>4</v>
      </c>
      <c r="F149" s="578">
        <f ca="1"/>
        <v>4</v>
      </c>
      <c r="G149" s="578" t="str">
        <f ca="1"/>
        <v>R</v>
      </c>
      <c r="H149" s="510">
        <v>0</v>
      </c>
      <c r="I149" s="510">
        <v>1</v>
      </c>
      <c r="J149" s="401" cm="1">
        <f t="array" ref="J149">IFBLANK( Z149,"")</f>
        <v>1</v>
      </c>
      <c r="K149" s="578" t="str">
        <f t="shared" si="47"/>
        <v/>
      </c>
      <c r="L149" s="37"/>
      <c r="N149" s="158"/>
      <c r="O149" s="101"/>
      <c r="P149" s="52"/>
      <c r="Q149" s="101"/>
      <c r="R149" s="101"/>
      <c r="S149" s="101"/>
      <c r="T149" s="101"/>
      <c r="U149" s="39"/>
      <c r="V149" s="37"/>
      <c r="W149" s="2569"/>
      <c r="X149" s="2081">
        <f>_PL!X149</f>
        <v>1</v>
      </c>
      <c r="Y149" s="2573" t="s">
        <v>121</v>
      </c>
      <c r="Z149" s="198">
        <f>_PL!Z149</f>
        <v>1</v>
      </c>
      <c r="AA149" s="2571"/>
      <c r="AB149" s="3017" t="e" cm="1" vm="6">
        <f t="array" ref="AB149">IF(AB151&lt;&gt;"", fx_getIcon("right"),"")</f>
        <v>#VALUE!</v>
      </c>
      <c r="AC149" s="914" t="str" cm="1">
        <f t="array" aca="1" ref="AC149" ca="1">_xlfn.LET(
_xlpm._termname, $AB149,
_xlpm._iconname, "find",
_xlpm._icon, fx_getIcon(_xlpm._iconname),
_xlpm._location, _xlfn.XLOOKUP(LOWER(_xlpm._termname), LOWER(tbl_acctDef[Term]),tbl_acctDef[Term]),
_xlpm._hyperlink, HYPERLINK("#"&amp;CELL("address",_xlpm._location), _xlpm._icon),
IFERROR(_xlpm._hyperlink,"")
)</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572"/>
      <c r="CD149" s="793"/>
      <c r="CE149" s="793"/>
      <c r="CF149" s="88"/>
      <c r="CG149" s="793"/>
      <c r="CH149" s="793"/>
      <c r="CI149" s="88"/>
      <c r="CJ149" s="1663"/>
      <c r="CK149" s="1663"/>
      <c r="CL149" s="88"/>
      <c r="CM149" s="2441">
        <v>1</v>
      </c>
      <c r="CN149" s="2441">
        <v>1</v>
      </c>
      <c r="CO149" s="1169"/>
      <c r="CP149" s="2441">
        <v>1</v>
      </c>
      <c r="CQ149" s="2441">
        <v>1</v>
      </c>
      <c r="CR149" s="34"/>
      <c r="CS149" s="2056"/>
      <c r="CT149" s="2085" t="str" cm="1">
        <f t="array" ref="CT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_xldudf_CX_PUSH(Y149,CX_ENTITY,C149,EOMONTH(val_asOfDate,0)),
       ""
     )
   )
)</f>
        <v/>
      </c>
      <c r="CU149" s="2085" t="str" cm="1">
        <f t="array" ref="CU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_xldudf_CX_PUSH(Y149,CX_ENTITY,C149,EOMONTH(val_asOfDate,1)),
       ""
     )
   )
)</f>
        <v/>
      </c>
      <c r="CV149" s="2085" t="str" cm="1">
        <f t="array" ref="CV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_xldudf_CX_PUSH(Y149,CX_ENTITY,C149,EOMONTH(val_asOfDate,2)),
       ""
     )
   )
)</f>
        <v/>
      </c>
      <c r="CW149" s="2085" t="str" cm="1">
        <f t="array" ref="CW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_xldudf_CX_PUSH(Y149,CX_ENTITY,C149,EOMONTH(val_asOfDate,3)),
       ""
     )
   )
)</f>
        <v/>
      </c>
      <c r="CX149" s="2443"/>
      <c r="CY149" s="2444" t="str" cm="1">
        <f t="array" aca="1" ref="CY149" ca="1">IFERROR(IF(CM149*fxVal_normal=_PL!CM149,"",IF(OR($CM149="",$CM149=0, NOT(ISNUMBER($CM149)), ISERROR($CM149), $B149=""), "",
   IF($I149=1,
      IFBLANK(
         _xldudf_CX_PUSH($CM149*fxVal_normal, CX_ENTITY, $B149, $CM$11, $CM$14, $CM$19,),
         ""
      ),
      IF($I149=2,
         IFBLANK(
            _xldudf_CX_PUSH($CM149, CX_ENTITY, $B149, $CM$11, $CM$14, $CM$19,),
            ""
         ),
         IF($I149=3,
            "",
            IFBLANK(
               _xldudf_CX_PUSH($CM149, CX_ENTITY, $B149, $CM$11, $CM$14, $CM$19,),
               ""
            )
         )
      )
   )
)),"")</f>
        <v/>
      </c>
      <c r="CZ149" s="2444" t="str" cm="1">
        <f t="array" aca="1" ref="CZ149" ca="1">IFERROR(IF(CN149*fxVal_normal=_PL!CN149,"",IF(OR($CN149="",$CN149=0, NOT(ISNUMBER($CN149)), ISERROR($CN149), $B149=""), "",
   IF($I149=1,
      IFBLANK(
         _xldudf_CX_PUSH($CN149*fxVal_normal, CX_ENTITY, $B149, $CN$11, $CN$14, $CN$19,),
         ""
      ),
      IF($I149=2,
         IFBLANK(
            _xldudf_CX_PUSH($CN149, CX_ENTITY, $B149, $CN$11, $CN$14, $CN$19,),
            ""
         ),
         IF($I149=3,
            "",
            IFBLANK(
               _xldudf_CX_PUSH($CN149, CX_ENTITY, $B149, $CN$11, $CN$14, $CN$19,),
               ""
            )
         )
      )
   )
)),"")</f>
        <v/>
      </c>
      <c r="DA149" s="2444" t="str" cm="1">
        <f t="array" aca="1" ref="DA149" ca="1">IFERROR(IF(CP149*fxVal_normal=_PL!CP149,"",IF(OR($CP149="",$CP149=0, NOT(ISNUMBER($CP149)), ISERROR($CP149), $B149=""), "",
   IF($I149=1,
      IFBLANK(
         _xldudf_CX_PUSH($CP149*fxVal_normal, CX_ENTITY, $B149, $CP$11, $CP$14, $CP$19,),
         ""
      ),
      IF($I149=2,
         IFBLANK(
            _xldudf_CX_PUSH($CP149, CX_ENTITY, $B149, $CP$11, $CP$14, $CP$19,),
            ""
         ),
         IF($I149=3,
            "",
            IFBLANK(
               _xldudf_CX_PUSH($CP149, CX_ENTITY, $B149, $CP$11, $CP$14, $CP$19,),
               ""
            )
         )
      )
   )
)),"")</f>
        <v/>
      </c>
      <c r="DB149" s="2444" t="str" cm="1">
        <f t="array" aca="1" ref="DB149" ca="1">IFERROR(IF(CQ149*fxVal_normal=_PL!CQ149,"",IF(OR($CQ149="", $CQ149=0, NOT(ISNUMBER($CQ149)), ISERROR($CQ149), $B149=""), "",
   IF($I149=1,
      IFBLANK(
         _xldudf_CX_PUSH($CQ149*fxVal_normal, CX_ENTITY, $B149, $CQ$11, $CQ$14, $CQ$19,),
         ""
      ),
      IF($I149=2,
         IFBLANK(
            _xldudf_CX_PUSH($CQ149, CX_ENTITY, $B149, $CQ$11, $CQ$14, $CQ$19,),
            ""
         ),
         IF($I149=3,
            "",
            IFBLANK(
               _xldudf_CX_PUSH($CQ149, CX_ENTITY, $B149, $CQ$11, $CQ$14, $CQ$19,),
               ""
            )
         )
      )
   ))
),"")</f>
        <v/>
      </c>
      <c r="DC149" s="2443"/>
      <c r="DD149" s="1880"/>
      <c r="DE149" s="1880"/>
      <c r="DF149" s="1880"/>
      <c r="DG149" s="1880"/>
      <c r="DH149" s="1880"/>
      <c r="DI149" s="1880"/>
      <c r="DJ149" s="1880"/>
      <c r="DK149" s="1880"/>
      <c r="DL149" s="1880"/>
      <c r="DM149" s="1880"/>
      <c r="DN149" s="1880"/>
      <c r="DO149" s="1880"/>
      <c r="DP149" s="1880"/>
      <c r="DQ149" s="1880"/>
      <c r="DR149" s="1880"/>
      <c r="DS149" s="1880"/>
      <c r="DT149" s="1880"/>
      <c r="DU149" s="1880"/>
      <c r="DV149" s="1880"/>
      <c r="DW149" s="1880"/>
      <c r="DX149" s="1880"/>
      <c r="DY149" s="1880"/>
      <c r="DZ149" s="1880"/>
      <c r="EA149" s="1880"/>
      <c r="EB149" s="1880"/>
      <c r="EC149" s="1880"/>
      <c r="ED149" s="1880"/>
      <c r="EE149" s="1880"/>
      <c r="EF149" s="1880"/>
      <c r="EG149" s="1880"/>
      <c r="EH149" s="1880"/>
      <c r="EI149" s="1880"/>
      <c r="EJ149" s="1880"/>
      <c r="EK149" s="1880"/>
      <c r="EL149" s="1880"/>
      <c r="EM149" s="1880"/>
      <c r="EN149" s="1880"/>
      <c r="EO149" s="1880"/>
    </row>
    <row r="150" spans="1:157" ht="21" customHeight="1">
      <c r="A150" s="1625"/>
      <c r="B150" s="2501" t="s">
        <v>122</v>
      </c>
      <c r="C150" s="2439" t="str" cm="1">
        <f t="array" ref="C150">IFBLANK(_PL!C150,"")</f>
        <v>Lfl Revenue Adjustment - Label 3</v>
      </c>
      <c r="D150" s="1548" t="s">
        <v>123</v>
      </c>
      <c r="E150" s="2440" t="e" cm="1">
        <f t="array" aca="1" ref="E1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)($AD150:$CQ150, Z150)</f>
        <v>#NAME?</v>
      </c>
      <c r="F150" s="578"/>
      <c r="G150" s="578"/>
      <c r="H150" s="510">
        <v>0</v>
      </c>
      <c r="I150" s="510">
        <v>1</v>
      </c>
      <c r="J150" s="401" cm="1">
        <f t="array" ref="J150">IFBLANK( Z150,"")</f>
        <v>-1</v>
      </c>
      <c r="K150" s="578" t="str">
        <f t="shared" si="47"/>
        <v>No</v>
      </c>
      <c r="L150" s="37"/>
      <c r="N150" s="158"/>
      <c r="O150" s="101"/>
      <c r="P150" s="52"/>
      <c r="Q150" s="101"/>
      <c r="R150" s="140"/>
      <c r="S150" s="101"/>
      <c r="T150" s="101"/>
      <c r="U150" s="39"/>
      <c r="V150" s="37"/>
      <c r="W150" s="91" t="str">
        <f>W147</f>
        <v>Actual</v>
      </c>
      <c r="X150" s="815" t="str">
        <f>_PL!X150</f>
        <v>a</v>
      </c>
      <c r="Y150" s="2574">
        <v>2</v>
      </c>
      <c r="Z150" s="198">
        <f>_PL!Z150</f>
        <v>-1</v>
      </c>
      <c r="AA150" s="2571"/>
      <c r="AB150" s="3017"/>
      <c r="AC150" s="914" t="str" cm="1">
        <f t="array" aca="1" ref="AC150" ca="1">_xlfn.LET(
_xlpm._termname, $AB150,
_xlpm._iconname, "find",
_xlpm._icon, fx_getIcon(_xlpm._iconname),
_xlpm._location, _xlfn.XLOOKUP(LOWER(_xlpm._termname), LOWER(tbl_acctDef[Term]),tbl_acctDef[Term]),
_xlpm._hyperlink, HYPERLINK("#"&amp;CELL("address",_xlpm._location), _xlpm._icon),
IFERROR(_xlpm._hyperlink,"")
)</f>
        <v/>
      </c>
      <c r="AD150" s="2441">
        <v>1</v>
      </c>
      <c r="AE150" s="2441">
        <v>1</v>
      </c>
      <c r="AF150" s="2441">
        <v>1</v>
      </c>
      <c r="AG150" s="2441">
        <v>1</v>
      </c>
      <c r="AH150" s="2441">
        <v>1</v>
      </c>
      <c r="AI150" s="2441">
        <v>1</v>
      </c>
      <c r="AJ150" s="2441">
        <v>1</v>
      </c>
      <c r="AK150" s="2441">
        <v>1</v>
      </c>
      <c r="AL150" s="2441">
        <v>1</v>
      </c>
      <c r="AM150" s="2441">
        <v>1</v>
      </c>
      <c r="AN150" s="2441">
        <v>1</v>
      </c>
      <c r="AO150" s="2441">
        <v>1</v>
      </c>
      <c r="AP150" s="2441">
        <v>1</v>
      </c>
      <c r="AQ150" s="2441">
        <v>1</v>
      </c>
      <c r="AR150" s="2441">
        <v>1</v>
      </c>
      <c r="AS150" s="2441">
        <v>1</v>
      </c>
      <c r="AT150" s="2441">
        <v>1</v>
      </c>
      <c r="AU150" s="2441">
        <v>1</v>
      </c>
      <c r="AV150" s="2441">
        <v>1</v>
      </c>
      <c r="AW150" s="2441">
        <v>1</v>
      </c>
      <c r="AX150" s="2441">
        <v>1</v>
      </c>
      <c r="AY150" s="2441">
        <v>1</v>
      </c>
      <c r="AZ150" s="2441">
        <v>1</v>
      </c>
      <c r="BA150" s="2441">
        <v>1</v>
      </c>
      <c r="BB150" s="2441">
        <v>1</v>
      </c>
      <c r="BC150" s="2441">
        <v>1</v>
      </c>
      <c r="BD150" s="2441">
        <v>1</v>
      </c>
      <c r="BE150" s="2441">
        <v>1</v>
      </c>
      <c r="BF150" s="2441">
        <v>1</v>
      </c>
      <c r="BG150" s="2441">
        <v>1</v>
      </c>
      <c r="BH150" s="2441">
        <v>1</v>
      </c>
      <c r="BI150" s="2441">
        <v>1</v>
      </c>
      <c r="BJ150" s="2441">
        <v>1</v>
      </c>
      <c r="BK150" s="2441">
        <v>1</v>
      </c>
      <c r="BL150" s="2441">
        <v>1</v>
      </c>
      <c r="BM150" s="2441">
        <v>1</v>
      </c>
      <c r="BN150" s="2441">
        <v>1</v>
      </c>
      <c r="BO150" s="2442"/>
      <c r="BP150" s="2442"/>
      <c r="BQ150" s="2442"/>
      <c r="BR150" s="2442"/>
      <c r="BS150" s="2442"/>
      <c r="BT150" s="2442"/>
      <c r="BU150" s="2442"/>
      <c r="BV150" s="2442"/>
      <c r="BW150" s="2442"/>
      <c r="BX150" s="2442"/>
      <c r="BY150" s="2442"/>
      <c r="BZ150" s="2442"/>
      <c r="CA150" s="34"/>
      <c r="CC150" s="958"/>
      <c r="CD150" s="1461" t="e" cm="1">
        <f t="array" aca="1" ref="CD150" ca="1">_xlfn.LET( _xlpm.CheckBlank, SUM(PL!$AD150:$BN150) = 0, IF(_xlpm.CheckBlank, "", SUM(_xlfn._xlws.FILTER(PL!$AD150:$BN150,(YEAR(PL!$AD$12:$BN$12)=PL!CD$12)*(array_timeline&lt;=PL!CD$11)))))</f>
        <v>#NAME?</v>
      </c>
      <c r="CE150" s="1461" t="e" cm="1">
        <f t="array" aca="1" ref="CE150" ca="1">_xlfn.LET( _xlpm.CheckBlank, SUM(PL!$AD150:$BN150) = 0, IF(_xlpm.CheckBlank, "", SUM(_xlfn._xlws.FILTER(PL!$AD150:$BN150,(YEAR(PL!$AD$12:$BN$12)=PL!CE$12)*(array_timeline&lt;=PL!CE$11)))))</f>
        <v>#NAME?</v>
      </c>
      <c r="CF150" s="88"/>
      <c r="CG150" s="1461" t="e" cm="1">
        <f t="array" aca="1" ref="CG150" ca="1">_xlfn.LET( _xlpm.CheckBlank, SUM(PL!$AD150:$BN150) = 0, IF(_xlpm.CheckBlank, "", SUM(_xlfn._xlws.FILTER(PL!$AD150:$BN150,(YEAR(PL!$AD$12:$BN$12)=PL!CG$12)*(array_timeline&lt;=PL!CG$11)))))</f>
        <v>#NAME?</v>
      </c>
      <c r="CH150" s="1461" t="e" cm="1">
        <f t="array" aca="1" ref="CH150" ca="1">_xlfn.LET( _xlpm.CheckBlank, SUM(PL!$AD150:$BN150) = 0, IF(_xlpm.CheckBlank, "", SUM(_xlfn._xlws.FILTER(PL!$AD150:$BN150,(YEAR(PL!$AD$12:$BN$12)=PL!CH$12)*(array_timeline&lt;=PL!CH$11)))))</f>
        <v>#NAME?</v>
      </c>
      <c r="CI150" s="88"/>
      <c r="CJ150" s="1461" cm="1">
        <f t="array" ref="CJ150">_xlfn.LET( _xlpm.CheckBlank, SUM(PL!$AD150:$BN150) = 0, IF(_xlpm.CheckBlank, "", SUM(_xlfn.TAKE(_xlfn.DROP(PL!$AD150:$BN150, ,-DATEDIFF(PL!CJ$11, val_asOfDate,"M")),1,-12))))</f>
        <v>12</v>
      </c>
      <c r="CK150" s="1461" cm="1">
        <f t="array" ref="CK150">_xlfn.LET( _xlpm.CheckBlank, SUM(PL!$AD150:$BN150) = 0, IF(_xlpm.CheckBlank, "", SUM(_xlfn.TAKE(_xlfn.DROP(PL!$AD150:$BN150, ,-DATEDIFF(PL!CK$11, val_asOfDate,"M")),1,-12))))</f>
        <v>12</v>
      </c>
      <c r="CL150" s="88"/>
      <c r="CM150" s="2441">
        <v>1</v>
      </c>
      <c r="CN150" s="2441">
        <v>1</v>
      </c>
      <c r="CO150" s="1169"/>
      <c r="CP150" s="2441">
        <v>1</v>
      </c>
      <c r="CQ150" s="2441">
        <v>1</v>
      </c>
      <c r="CR150" s="34"/>
      <c r="CS150" s="2056"/>
      <c r="CT150" s="2447" t="e" cm="1">
        <f t="array" aca="1" ref="CT150" ca="1">IF(ISNUMBER(SEARCH("Select",$Y150)),"",_xldudf_CX_PUSH($Y150,CX_ENTITY,C150,val_asOfDate))</f>
        <v>#NAME?</v>
      </c>
      <c r="CU150" s="2447" t="e" cm="1">
        <f t="array" aca="1" ref="CU150" ca="1">IF(ISNUMBER(SEARCH("Select",$Y150)),"",_xldudf_CX_PUSH($Y150,CX_ENTITY,C150,EOMONTH(val_asOfDate,1)))</f>
        <v>#NAME?</v>
      </c>
      <c r="CV150" s="2447" t="e" cm="1">
        <f t="array" aca="1" ref="CV150" ca="1">IF(ISNUMBER(SEARCH("Select",$Y150)),"",_xldudf_CX_PUSH($Y150,CX_ENTITY,C150,EOMONTH(val_asOfDate,2)))</f>
        <v>#NAME?</v>
      </c>
      <c r="CW150" s="2447" t="e" cm="1">
        <f t="array" aca="1" ref="CW150" ca="1">IF(ISNUMBER(SEARCH("Select",$Y150)),"",_xldudf_CX_PUSH($Y150,CX_ENTITY,C150,EOMONTH(val_asOfDate,3)))</f>
        <v>#NAME?</v>
      </c>
      <c r="CX150" s="2443"/>
      <c r="CY150" s="2444" t="str" cm="1">
        <f t="array" aca="1" ref="CY150" ca="1">IFERROR(IF(CM150*fxVal_normal=_PL!CM150,"",IF(OR($CM150="",$CM150=0, NOT(ISNUMBER($CM150)), ISERROR($CM150), $B150=""), "",
   IF($I150=1,
      IFBLANK(
         _xldudf_CX_PUSH($CM150*fxVal_normal, CX_ENTITY, $B150, $CM$11, $CM$14, $CM$19,),
         ""
      ),
      IF($I150=2,
         IFBLANK(
            _xldudf_CX_PUSH($CM150, CX_ENTITY, $B150, $CM$11, $CM$14, $CM$19,),
            ""
         ),
         IF($I150=3,
            "",
            IFBLANK(
               _xldudf_CX_PUSH($CM150, CX_ENTITY, $B150, $CM$11, $CM$14, $CM$19,),
               ""
            )
         )
      )
   )
)),"")</f>
        <v/>
      </c>
      <c r="CZ150" s="2444" t="str" cm="1">
        <f t="array" aca="1" ref="CZ150" ca="1">IFERROR(IF(CN150*fxVal_normal=_PL!CN150,"",IF(OR($CN150="",$CN150=0, NOT(ISNUMBER($CN150)), ISERROR($CN150), $B150=""), "",
   IF($I150=1,
      IFBLANK(
         _xldudf_CX_PUSH($CN150*fxVal_normal, CX_ENTITY, $B150, $CN$11, $CN$14, $CN$19,),
         ""
      ),
      IF($I150=2,
         IFBLANK(
            _xldudf_CX_PUSH($CN150, CX_ENTITY, $B150, $CN$11, $CN$14, $CN$19,),
            ""
         ),
         IF($I150=3,
            "",
            IFBLANK(
               _xldudf_CX_PUSH($CN150, CX_ENTITY, $B150, $CN$11, $CN$14, $CN$19,),
               ""
            )
         )
      )
   )
)),"")</f>
        <v/>
      </c>
      <c r="DA150" s="2444" t="str" cm="1">
        <f t="array" aca="1" ref="DA150" ca="1">IFERROR(IF(CP150*fxVal_normal=_PL!CP150,"",IF(OR($CP150="",$CP150=0, NOT(ISNUMBER($CP150)), ISERROR($CP150), $B150=""), "",
   IF($I150=1,
      IFBLANK(
         _xldudf_CX_PUSH($CP150*fxVal_normal, CX_ENTITY, $B150, $CP$11, $CP$14, $CP$19,),
         ""
      ),
      IF($I150=2,
         IFBLANK(
            _xldudf_CX_PUSH($CP150, CX_ENTITY, $B150, $CP$11, $CP$14, $CP$19,),
            ""
         ),
         IF($I150=3,
            "",
            IFBLANK(
               _xldudf_CX_PUSH($CP150, CX_ENTITY, $B150, $CP$11, $CP$14, $CP$19,),
               ""
            )
         )
      )
   )
)),"")</f>
        <v/>
      </c>
      <c r="DB150" s="2444" t="str" cm="1">
        <f t="array" aca="1" ref="DB150" ca="1">IFERROR(IF(CQ150*fxVal_normal=_PL!CQ150,"",IF(OR($CQ150="", $CQ150=0, NOT(ISNUMBER($CQ150)), ISERROR($CQ150), $B150=""), "",
   IF($I150=1,
      IFBLANK(
         _xldudf_CX_PUSH($CQ150*fxVal_normal, CX_ENTITY, $B150, $CQ$11, $CQ$14, $CQ$19,),
         ""
      ),
      IF($I150=2,
         IFBLANK(
            _xldudf_CX_PUSH($CQ150, CX_ENTITY, $B150, $CQ$11, $CQ$14, $CQ$19,),
            ""
         ),
         IF($I150=3,
            "",
            IFBLANK(
               _xldudf_CX_PUSH($CQ150, CX_ENTITY, $B150, $CQ$11, $CQ$14, $CQ$19,),
               ""
            )
         )
      )
   ))
),"")</f>
        <v/>
      </c>
      <c r="DC150" s="2443"/>
      <c r="DD150" s="2445" t="str" cm="1">
        <f t="array" aca="1" ref="DD150" ca="1">IFERROR(IF(AD150*fxVal_normal=_PL!AD150,"",IF(OR(AD150="", NOT(ISNUMBER(AD150)), ISERROR(AD150), $B150=""), "",
   IF($I150=1,
      IFBLANK(
         _xldudf_CX_PUSH(AD150*fxVal_normal, CX_ENTITY, $B150, AD$11, AD$14, AD$146,),
         ""
      ),
      IF($I150=2,
         IFBLANK(
            _xldudf_CX_PUSH(AD150, CX_ENTITY, $B150, AD$11, AD$14, AD$146,),
            ""
         ),
         IF($I150=3,
            "",
            IFBLANK(
               _xldudf_CX_PUSH(AD150, CX_ENTITY, $B150, AD$11, AD$14, AD$146,),
               ""
            )
         )
      )
   )
)),"")</f>
        <v/>
      </c>
      <c r="DE150" s="2445" t="str" cm="1">
        <f t="array" aca="1" ref="DE150" ca="1">IFERROR(IF(AE150*fxVal_normal=_PL!AE150,"",IF(OR(AE150="", NOT(ISNUMBER(AE150)), ISERROR(AE150), $B150=""), "",
   IF($I150=1,
      IFBLANK(
         _xldudf_CX_PUSH(AE150*fxVal_normal, CX_ENTITY, $B150, AE$11, AE$14, AE$146,),
         ""
      ),
      IF($I150=2,
         IFBLANK(
            _xldudf_CX_PUSH(AE150, CX_ENTITY, $B150, AE$11, AE$14, AE$146,),
            ""
         ),
         IF($I150=3,
            "",
            IFBLANK(
               _xldudf_CX_PUSH(AE150, CX_ENTITY, $B150, AE$11, AE$14, AE$146,),
               ""
            )
         )
      )
   )
)),"")</f>
        <v/>
      </c>
      <c r="DF150" s="2445" t="str" cm="1">
        <f t="array" aca="1" ref="DF150" ca="1">IFERROR(IF(AF150*fxVal_normal=_PL!AF150,"",IF(OR(AF150="", NOT(ISNUMBER(AF150)), ISERROR(AF150), $B150=""), "",
   IF($I150=1,
      IFBLANK(
         _xldudf_CX_PUSH(AF150*fxVal_normal, CX_ENTITY, $B150, AF$11, AF$14, AF$146,),
         ""
      ),
      IF($I150=2,
         IFBLANK(
            _xldudf_CX_PUSH(AF150, CX_ENTITY, $B150, AF$11, AF$14, AF$146,),
            ""
         ),
         IF($I150=3,
            "",
            IFBLANK(
               _xldudf_CX_PUSH(AF150, CX_ENTITY, $B150, AF$11, AF$14, AF$146,),
               ""
            )
         )
      )
   )
)),"")</f>
        <v/>
      </c>
      <c r="DG150" s="2445" t="str" cm="1">
        <f t="array" aca="1" ref="DG150" ca="1">IFERROR(IF(AG150*fxVal_normal=_PL!AG150,"",IF(OR(AG150="", NOT(ISNUMBER(AG150)), ISERROR(AG150), $B150=""), "",
   IF($I150=1,
      IFBLANK(
         _xldudf_CX_PUSH(AG150*fxVal_normal, CX_ENTITY, $B150, AG$11, AG$14, AG$146,),
         ""
      ),
      IF($I150=2,
         IFBLANK(
            _xldudf_CX_PUSH(AG150, CX_ENTITY, $B150, AG$11, AG$14, AG$146,),
            ""
         ),
         IF($I150=3,
            "",
            IFBLANK(
               _xldudf_CX_PUSH(AG150, CX_ENTITY, $B150, AG$11, AG$14, AG$146,),
               ""
            )
         )
      )
   )
)),"")</f>
        <v/>
      </c>
      <c r="DH150" s="2445" t="str" cm="1">
        <f t="array" aca="1" ref="DH150" ca="1">IFERROR(IF(AH150*fxVal_normal=_PL!AH150,"",IF(OR(AH150="", NOT(ISNUMBER(AH150)), ISERROR(AH150), $B150=""), "",
   IF($I150=1,
      IFBLANK(
         _xldudf_CX_PUSH(AH150*fxVal_normal, CX_ENTITY, $B150, AH$11, AH$14, AH$146,),
         ""
      ),
      IF($I150=2,
         IFBLANK(
            _xldudf_CX_PUSH(AH150, CX_ENTITY, $B150, AH$11, AH$14, AH$146,),
            ""
         ),
         IF($I150=3,
            "",
            IFBLANK(
               _xldudf_CX_PUSH(AH150, CX_ENTITY, $B150, AH$11, AH$14, AH$146,),
               ""
            )
         )
      )
   )
)),"")</f>
        <v/>
      </c>
      <c r="DI150" s="2445" t="str" cm="1">
        <f t="array" aca="1" ref="DI150" ca="1">IFERROR(IF(AI150*fxVal_normal=_PL!AI150,"",IF(OR(AI150="", NOT(ISNUMBER(AI150)), ISERROR(AI150), $B150=""), "",
   IF($I150=1,
      IFBLANK(
         _xldudf_CX_PUSH(AI150*fxVal_normal, CX_ENTITY, $B150, AI$11, AI$14, AI$146,),
         ""
      ),
      IF($I150=2,
         IFBLANK(
            _xldudf_CX_PUSH(AI150, CX_ENTITY, $B150, AI$11, AI$14, AI$146,),
            ""
         ),
         IF($I150=3,
            "",
            IFBLANK(
               _xldudf_CX_PUSH(AI150, CX_ENTITY, $B150, AI$11, AI$14, AI$146,),
               ""
            )
         )
      )
   )
)),"")</f>
        <v/>
      </c>
      <c r="DJ150" s="2445" t="str" cm="1">
        <f t="array" aca="1" ref="DJ150" ca="1">IFERROR(IF(AJ150*fxVal_normal=_PL!AJ150,"",IF(OR(AJ150="", NOT(ISNUMBER(AJ150)), ISERROR(AJ150), $B150=""), "",
   IF($I150=1,
      IFBLANK(
         _xldudf_CX_PUSH(AJ150*fxVal_normal, CX_ENTITY, $B150, AJ$11, AJ$14, AJ$146,),
         ""
      ),
      IF($I150=2,
         IFBLANK(
            _xldudf_CX_PUSH(AJ150, CX_ENTITY, $B150, AJ$11, AJ$14, AJ$146,),
            ""
         ),
         IF($I150=3,
            "",
            IFBLANK(
               _xldudf_CX_PUSH(AJ150, CX_ENTITY, $B150, AJ$11, AJ$14, AJ$146,),
               ""
            )
         )
      )
   )
)),"")</f>
        <v/>
      </c>
      <c r="DK150" s="2445" t="str" cm="1">
        <f t="array" aca="1" ref="DK150" ca="1">IFERROR(IF(AK150*fxVal_normal=_PL!AK150,"",IF(OR(AK150="", NOT(ISNUMBER(AK150)), ISERROR(AK150), $B150=""), "",
   IF($I150=1,
      IFBLANK(
         _xldudf_CX_PUSH(AK150*fxVal_normal, CX_ENTITY, $B150, AK$11, AK$14, AK$146,),
         ""
      ),
      IF($I150=2,
         IFBLANK(
            _xldudf_CX_PUSH(AK150, CX_ENTITY, $B150, AK$11, AK$14, AK$146,),
            ""
         ),
         IF($I150=3,
            "",
            IFBLANK(
               _xldudf_CX_PUSH(AK150, CX_ENTITY, $B150, AK$11, AK$14, AK$146,),
               ""
            )
         )
      )
   )
)),"")</f>
        <v/>
      </c>
      <c r="DL150" s="2445" t="str" cm="1">
        <f t="array" aca="1" ref="DL150" ca="1">IFERROR(IF(AL150*fxVal_normal=_PL!AL150,"",IF(OR(AL150="", NOT(ISNUMBER(AL150)), ISERROR(AL150), $B150=""), "",
   IF($I150=1,
      IFBLANK(
         _xldudf_CX_PUSH(AL150*fxVal_normal, CX_ENTITY, $B150, AL$11, AL$14, AL$146,),
         ""
      ),
      IF($I150=2,
         IFBLANK(
            _xldudf_CX_PUSH(AL150, CX_ENTITY, $B150, AL$11, AL$14, AL$146,),
            ""
         ),
         IF($I150=3,
            "",
            IFBLANK(
               _xldudf_CX_PUSH(AL150, CX_ENTITY, $B150, AL$11, AL$14, AL$146,),
               ""
            )
         )
      )
   )
)),"")</f>
        <v/>
      </c>
      <c r="DM150" s="2445" t="str" cm="1">
        <f t="array" aca="1" ref="DM150" ca="1">IFERROR(IF(AM150*fxVal_normal=_PL!AM150,"",IF(OR(AM150="", NOT(ISNUMBER(AM150)), ISERROR(AM150), $B150=""), "",
   IF($I150=1,
      IFBLANK(
         _xldudf_CX_PUSH(AM150*fxVal_normal, CX_ENTITY, $B150, AM$11, AM$14, AM$146,),
         ""
      ),
      IF($I150=2,
         IFBLANK(
            _xldudf_CX_PUSH(AM150, CX_ENTITY, $B150, AM$11, AM$14, AM$146,),
            ""
         ),
         IF($I150=3,
            "",
            IFBLANK(
               _xldudf_CX_PUSH(AM150, CX_ENTITY, $B150, AM$11, AM$14, AM$146,),
               ""
            )
         )
      )
   )
)),"")</f>
        <v/>
      </c>
      <c r="DN150" s="2445" t="str" cm="1">
        <f t="array" aca="1" ref="DN150" ca="1">IFERROR(IF(AN150*fxVal_normal=_PL!AN150,"",IF(OR(AN150="", NOT(ISNUMBER(AN150)), ISERROR(AN150), $B150=""), "",
   IF($I150=1,
      IFBLANK(
         _xldudf_CX_PUSH(AN150*fxVal_normal, CX_ENTITY, $B150, AN$11, AN$14, AN$146,),
         ""
      ),
      IF($I150=2,
         IFBLANK(
            _xldudf_CX_PUSH(AN150, CX_ENTITY, $B150, AN$11, AN$14, AN$146,),
            ""
         ),
         IF($I150=3,
            "",
            IFBLANK(
               _xldudf_CX_PUSH(AN150, CX_ENTITY, $B150, AN$11, AN$14, AN$146,),
               ""
            )
         )
      )
   )
)),"")</f>
        <v/>
      </c>
      <c r="DO150" s="2445" t="str" cm="1">
        <f t="array" aca="1" ref="DO150" ca="1">IFERROR(IF(AO150*fxVal_normal=_PL!AO150,"",IF(OR(AO150="", NOT(ISNUMBER(AO150)), ISERROR(AO150), $B150=""), "",
   IF($I150=1,
      IFBLANK(
         _xldudf_CX_PUSH(AO150*fxVal_normal, CX_ENTITY, $B150, AO$11, AO$14, AO$146,),
         ""
      ),
      IF($I150=2,
         IFBLANK(
            _xldudf_CX_PUSH(AO150, CX_ENTITY, $B150, AO$11, AO$14, AO$146,),
            ""
         ),
         IF($I150=3,
            "",
            IFBLANK(
               _xldudf_CX_PUSH(AO150, CX_ENTITY, $B150, AO$11, AO$14, AO$146,),
               ""
            )
         )
      )
   )
)),"")</f>
        <v/>
      </c>
      <c r="DP150" s="2445" t="str" cm="1">
        <f t="array" aca="1" ref="DP150" ca="1">IFERROR(IF(AP150*fxVal_normal=_PL!AP150,"",IF(OR(AP150="", NOT(ISNUMBER(AP150)), ISERROR(AP150), $B150=""), "",
   IF($I150=1,
      IFBLANK(
         _xldudf_CX_PUSH(AP150*fxVal_normal, CX_ENTITY, $B150, AP$11, AP$14, AP$146,),
         ""
      ),
      IF($I150=2,
         IFBLANK(
            _xldudf_CX_PUSH(AP150, CX_ENTITY, $B150, AP$11, AP$14, AP$146,),
            ""
         ),
         IF($I150=3,
            "",
            IFBLANK(
               _xldudf_CX_PUSH(AP150, CX_ENTITY, $B150, AP$11, AP$14, AP$146,),
               ""
            )
         )
      )
   )
)),"")</f>
        <v/>
      </c>
      <c r="DQ150" s="2445" t="str" cm="1">
        <f t="array" aca="1" ref="DQ150" ca="1">IFERROR(IF(AQ150*fxVal_normal=_PL!AQ150,"",IF(OR(AQ150="", NOT(ISNUMBER(AQ150)), ISERROR(AQ150), $B150=""), "",
   IF($I150=1,
      IFBLANK(
         _xldudf_CX_PUSH(AQ150*fxVal_normal, CX_ENTITY, $B150, AQ$11, AQ$14, AQ$146,),
         ""
      ),
      IF($I150=2,
         IFBLANK(
            _xldudf_CX_PUSH(AQ150, CX_ENTITY, $B150, AQ$11, AQ$14, AQ$146,),
            ""
         ),
         IF($I150=3,
            "",
            IFBLANK(
               _xldudf_CX_PUSH(AQ150, CX_ENTITY, $B150, AQ$11, AQ$14, AQ$146,),
               ""
            )
         )
      )
   )
)),"")</f>
        <v/>
      </c>
      <c r="DR150" s="2445" t="str" cm="1">
        <f t="array" aca="1" ref="DR150" ca="1">IFERROR(IF(AR150*fxVal_normal=_PL!AR150,"",IF(OR(AR150="", NOT(ISNUMBER(AR150)), ISERROR(AR150), $B150=""), "",
   IF($I150=1,
      IFBLANK(
         _xldudf_CX_PUSH(AR150*fxVal_normal, CX_ENTITY, $B150, AR$11, AR$14, AR$146,),
         ""
      ),
      IF($I150=2,
         IFBLANK(
            _xldudf_CX_PUSH(AR150, CX_ENTITY, $B150, AR$11, AR$14, AR$146,),
            ""
         ),
         IF($I150=3,
            "",
            IFBLANK(
               _xldudf_CX_PUSH(AR150, CX_ENTITY, $B150, AR$11, AR$14, AR$146,),
               ""
            )
         )
      )
   )
)),"")</f>
        <v/>
      </c>
      <c r="DS150" s="2445" t="str" cm="1">
        <f t="array" aca="1" ref="DS150" ca="1">IFERROR(IF(AS150*fxVal_normal=_PL!AS150,"",IF(OR(AS150="", NOT(ISNUMBER(AS150)), ISERROR(AS150), $B150=""), "",
   IF($I150=1,
      IFBLANK(
         _xldudf_CX_PUSH(AS150*fxVal_normal, CX_ENTITY, $B150, AS$11, AS$14, AS$146,),
         ""
      ),
      IF($I150=2,
         IFBLANK(
            _xldudf_CX_PUSH(AS150, CX_ENTITY, $B150, AS$11, AS$14, AS$146,),
            ""
         ),
         IF($I150=3,
            "",
            IFBLANK(
               _xldudf_CX_PUSH(AS150, CX_ENTITY, $B150, AS$11, AS$14, AS$146,),
               ""
            )
         )
      )
   )
)),"")</f>
        <v/>
      </c>
      <c r="DT150" s="2445" t="str" cm="1">
        <f t="array" aca="1" ref="DT150" ca="1">IFERROR(IF(AT150*fxVal_normal=_PL!AT150,"",IF(OR(AT150="", NOT(ISNUMBER(AT150)), ISERROR(AT150), $B150=""), "",
   IF($I150=1,
      IFBLANK(
         _xldudf_CX_PUSH(AT150*fxVal_normal, CX_ENTITY, $B150, AT$11, AT$14, AT$146,),
         ""
      ),
      IF($I150=2,
         IFBLANK(
            _xldudf_CX_PUSH(AT150, CX_ENTITY, $B150, AT$11, AT$14, AT$146,),
            ""
         ),
         IF($I150=3,
            "",
            IFBLANK(
               _xldudf_CX_PUSH(AT150, CX_ENTITY, $B150, AT$11, AT$14, AT$146,),
               ""
            )
         )
      )
   )
)),"")</f>
        <v/>
      </c>
      <c r="DU150" s="2445" t="str" cm="1">
        <f t="array" aca="1" ref="DU150" ca="1">IFERROR(IF(AU150*fxVal_normal=_PL!AU150,"",IF(OR(AU150="", NOT(ISNUMBER(AU150)), ISERROR(AU150), $B150=""), "",
   IF($I150=1,
      IFBLANK(
         _xldudf_CX_PUSH(AU150*fxVal_normal, CX_ENTITY, $B150, AU$11, AU$14, AU$146,),
         ""
      ),
      IF($I150=2,
         IFBLANK(
            _xldudf_CX_PUSH(AU150, CX_ENTITY, $B150, AU$11, AU$14, AU$146,),
            ""
         ),
         IF($I150=3,
            "",
            IFBLANK(
               _xldudf_CX_PUSH(AU150, CX_ENTITY, $B150, AU$11, AU$14, AU$146,),
               ""
            )
         )
      )
   )
)),"")</f>
        <v/>
      </c>
      <c r="DV150" s="2445" t="str" cm="1">
        <f t="array" aca="1" ref="DV150" ca="1">IFERROR(IF(AV150*fxVal_normal=_PL!AV150,"",IF(OR(AV150="", NOT(ISNUMBER(AV150)), ISERROR(AV150), $B150=""), "",
   IF($I150=1,
      IFBLANK(
         _xldudf_CX_PUSH(AV150*fxVal_normal, CX_ENTITY, $B150, AV$11, AV$14, AV$146,),
         ""
      ),
      IF($I150=2,
         IFBLANK(
            _xldudf_CX_PUSH(AV150, CX_ENTITY, $B150, AV$11, AV$14, AV$146,),
            ""
         ),
         IF($I150=3,
            "",
            IFBLANK(
               _xldudf_CX_PUSH(AV150, CX_ENTITY, $B150, AV$11, AV$14, AV$146,),
               ""
            )
         )
      )
   )
)),"")</f>
        <v/>
      </c>
      <c r="DW150" s="2445" t="str" cm="1">
        <f t="array" aca="1" ref="DW150" ca="1">IFERROR(IF(AW150*fxVal_normal=_PL!AW150,"",IF(OR(AW150="", NOT(ISNUMBER(AW150)), ISERROR(AW150), $B150=""), "",
   IF($I150=1,
      IFBLANK(
         _xldudf_CX_PUSH(AW150*fxVal_normal, CX_ENTITY, $B150, AW$11, AW$14, AW$146,),
         ""
      ),
      IF($I150=2,
         IFBLANK(
            _xldudf_CX_PUSH(AW150, CX_ENTITY, $B150, AW$11, AW$14, AW$146,),
            ""
         ),
         IF($I150=3,
            "",
            IFBLANK(
               _xldudf_CX_PUSH(AW150, CX_ENTITY, $B150, AW$11, AW$14, AW$146,),
               ""
            )
         )
      )
   )
)),"")</f>
        <v/>
      </c>
      <c r="DX150" s="2445" t="str" cm="1">
        <f t="array" aca="1" ref="DX150" ca="1">IFERROR(IF(AX150*fxVal_normal=_PL!AX150,"",IF(OR(AX150="", NOT(ISNUMBER(AX150)), ISERROR(AX150), $B150=""), "",
   IF($I150=1,
      IFBLANK(
         _xldudf_CX_PUSH(AX150*fxVal_normal, CX_ENTITY, $B150, AX$11, AX$14, AX$146,),
         ""
      ),
      IF($I150=2,
         IFBLANK(
            _xldudf_CX_PUSH(AX150, CX_ENTITY, $B150, AX$11, AX$14, AX$146,),
            ""
         ),
         IF($I150=3,
            "",
            IFBLANK(
               _xldudf_CX_PUSH(AX150, CX_ENTITY, $B150, AX$11, AX$14, AX$146,),
               ""
            )
         )
      )
   )
)),"")</f>
        <v/>
      </c>
      <c r="DY150" s="2445" t="str" cm="1">
        <f t="array" aca="1" ref="DY150" ca="1">IFERROR(IF(AY150*fxVal_normal=_PL!AY150,"",IF(OR(AY150="", NOT(ISNUMBER(AY150)), ISERROR(AY150), $B150=""), "",
   IF($I150=1,
      IFBLANK(
         _xldudf_CX_PUSH(AY150*fxVal_normal, CX_ENTITY, $B150, AY$11, AY$14, AY$146,),
         ""
      ),
      IF($I150=2,
         IFBLANK(
            _xldudf_CX_PUSH(AY150, CX_ENTITY, $B150, AY$11, AY$14, AY$146,),
            ""
         ),
         IF($I150=3,
            "",
            IFBLANK(
               _xldudf_CX_PUSH(AY150, CX_ENTITY, $B150, AY$11, AY$14, AY$146,),
               ""
            )
         )
      )
   )
)),"")</f>
        <v/>
      </c>
      <c r="DZ150" s="2445" t="str" cm="1">
        <f t="array" aca="1" ref="DZ150" ca="1">IFERROR(IF(AZ150*fxVal_normal=_PL!AZ150,"",IF(OR(AZ150="", NOT(ISNUMBER(AZ150)), ISERROR(AZ150), $B150=""), "",
   IF($I150=1,
      IFBLANK(
         _xldudf_CX_PUSH(AZ150*fxVal_normal, CX_ENTITY, $B150, AZ$11, AZ$14, AZ$146,),
         ""
      ),
      IF($I150=2,
         IFBLANK(
            _xldudf_CX_PUSH(AZ150, CX_ENTITY, $B150, AZ$11, AZ$14, AZ$146,),
            ""
         ),
         IF($I150=3,
            "",
            IFBLANK(
               _xldudf_CX_PUSH(AZ150, CX_ENTITY, $B150, AZ$11, AZ$14, AZ$146,),
               ""
            )
         )
      )
   )
)),"")</f>
        <v/>
      </c>
      <c r="EA150" s="2445" t="str" cm="1">
        <f t="array" aca="1" ref="EA150" ca="1">IFERROR(IF(BA150*fxVal_normal=_PL!BA150,"",IF(OR(BA150="", NOT(ISNUMBER(BA150)), ISERROR(BA150), $B150=""), "",
   IF($I150=1,
      IFBLANK(
         _xldudf_CX_PUSH(BA150*fxVal_normal, CX_ENTITY, $B150, BA$11, BA$14, BA$146,),
         ""
      ),
      IF($I150=2,
         IFBLANK(
            _xldudf_CX_PUSH(BA150, CX_ENTITY, $B150, BA$11, BA$14, BA$146,),
            ""
         ),
         IF($I150=3,
            "",
            IFBLANK(
               _xldudf_CX_PUSH(BA150, CX_ENTITY, $B150, BA$11, BA$14, BA$146,),
               ""
            )
         )
      )
   )
)),"")</f>
        <v/>
      </c>
      <c r="EB150" s="2445" t="str" cm="1">
        <f t="array" aca="1" ref="EB150" ca="1">IFERROR(IF(BB150*fxVal_normal=_PL!BB150,"",IF(OR(BB150="", NOT(ISNUMBER(BB150)), ISERROR(BB150), $B150=""), "",
   IF($I150=1,
      IFBLANK(
         _xldudf_CX_PUSH(BB150*fxVal_normal, CX_ENTITY, $B150, BB$11, BB$14, BB$146,),
         ""
      ),
      IF($I150=2,
         IFBLANK(
            _xldudf_CX_PUSH(BB150, CX_ENTITY, $B150, BB$11, BB$14, BB$146,),
            ""
         ),
         IF($I150=3,
            "",
            IFBLANK(
               _xldudf_CX_PUSH(BB150, CX_ENTITY, $B150, BB$11, BB$14, BB$146,),
               ""
            )
         )
      )
   )
)),"")</f>
        <v/>
      </c>
      <c r="EC150" s="2445" t="str" cm="1">
        <f t="array" aca="1" ref="EC150" ca="1">IFERROR(IF(BC150*fxVal_normal=_PL!BC150,"",IF(OR(BC150="", NOT(ISNUMBER(BC150)), ISERROR(BC150), $B150=""), "",
   IF($I150=1,
      IFBLANK(
         _xldudf_CX_PUSH(BC150*fxVal_normal, CX_ENTITY, $B150, BC$11, BC$14, BC$146,),
         ""
      ),
      IF($I150=2,
         IFBLANK(
            _xldudf_CX_PUSH(BC150, CX_ENTITY, $B150, BC$11, BC$14, BC$146,),
            ""
         ),
         IF($I150=3,
            "",
            IFBLANK(
               _xldudf_CX_PUSH(BC150, CX_ENTITY, $B150, BC$11, BC$14, BC$146,),
               ""
            )
         )
      )
   )
)),"")</f>
        <v/>
      </c>
      <c r="ED150" s="2445" t="str" cm="1">
        <f t="array" aca="1" ref="ED150" ca="1">IFERROR(IF(BD150*fxVal_normal=_PL!BD150,"",IF(OR(BD150="", NOT(ISNUMBER(BD150)), ISERROR(BD150), $B150=""), "",
   IF($I150=1,
      IFBLANK(
         _xldudf_CX_PUSH(BD150*fxVal_normal, CX_ENTITY, $B150, BD$11, BD$14, BD$146,),
         ""
      ),
      IF($I150=2,
         IFBLANK(
            _xldudf_CX_PUSH(BD150, CX_ENTITY, $B150, BD$11, BD$14, BD$146,),
            ""
         ),
         IF($I150=3,
            "",
            IFBLANK(
               _xldudf_CX_PUSH(BD150, CX_ENTITY, $B150, BD$11, BD$14, BD$146,),
               ""
            )
         )
      )
   )
)),"")</f>
        <v/>
      </c>
      <c r="EE150" s="2445" t="str" cm="1">
        <f t="array" aca="1" ref="EE150" ca="1">IFERROR(IF(BE150*fxVal_normal=_PL!BE150,"",IF(OR(BE150="", NOT(ISNUMBER(BE150)), ISERROR(BE150), $B150=""), "",
   IF($I150=1,
      IFBLANK(
         _xldudf_CX_PUSH(BE150*fxVal_normal, CX_ENTITY, $B150, BE$11, BE$14, BE$146,),
         ""
      ),
      IF($I150=2,
         IFBLANK(
            _xldudf_CX_PUSH(BE150, CX_ENTITY, $B150, BE$11, BE$14, BE$146,),
            ""
         ),
         IF($I150=3,
            "",
            IFBLANK(
               _xldudf_CX_PUSH(BE150, CX_ENTITY, $B150, BE$11, BE$14, BE$146,),
               ""
            )
         )
      )
   )
)),"")</f>
        <v/>
      </c>
      <c r="EF150" s="2445" t="str" cm="1">
        <f t="array" aca="1" ref="EF150" ca="1">IFERROR(IF(BF150*fxVal_normal=_PL!BF150,"",IF(OR(BF150="", NOT(ISNUMBER(BF150)), ISERROR(BF150), $B150=""), "",
   IF($I150=1,
      IFBLANK(
         _xldudf_CX_PUSH(BF150*fxVal_normal, CX_ENTITY, $B150, BF$11, BF$14, BF$146,),
         ""
      ),
      IF($I150=2,
         IFBLANK(
            _xldudf_CX_PUSH(BF150, CX_ENTITY, $B150, BF$11, BF$14, BF$146,),
            ""
         ),
         IF($I150=3,
            "",
            IFBLANK(
               _xldudf_CX_PUSH(BF150, CX_ENTITY, $B150, BF$11, BF$14, BF$146,),
               ""
            )
         )
      )
   )
)),"")</f>
        <v/>
      </c>
      <c r="EG150" s="2445" t="str" cm="1">
        <f t="array" aca="1" ref="EG150" ca="1">IFERROR(IF(BG150*fxVal_normal=_PL!BG150,"",IF(OR(BG150="", NOT(ISNUMBER(BG150)), ISERROR(BG150), $B150=""), "",
   IF($I150=1,
      IFBLANK(
         _xldudf_CX_PUSH(BG150*fxVal_normal, CX_ENTITY, $B150, BG$11, BG$14, BG$146,),
         ""
      ),
      IF($I150=2,
         IFBLANK(
            _xldudf_CX_PUSH(BG150, CX_ENTITY, $B150, BG$11, BG$14, BG$146,),
            ""
         ),
         IF($I150=3,
            "",
            IFBLANK(
               _xldudf_CX_PUSH(BG150, CX_ENTITY, $B150, BG$11, BG$14, BG$146,),
               ""
            )
         )
      )
   )
)),"")</f>
        <v/>
      </c>
      <c r="EH150" s="2445" t="str" cm="1">
        <f t="array" aca="1" ref="EH150" ca="1">IFERROR(IF(BH150*fxVal_normal=_PL!BH150,"",IF(OR(BH150="", NOT(ISNUMBER(BH150)), ISERROR(BH150), $B150=""), "",
   IF($I150=1,
      IFBLANK(
         _xldudf_CX_PUSH(BH150*fxVal_normal, CX_ENTITY, $B150, BH$11, BH$14, BH$146,),
         ""
      ),
      IF($I150=2,
         IFBLANK(
            _xldudf_CX_PUSH(BH150, CX_ENTITY, $B150, BH$11, BH$14, BH$146,),
            ""
         ),
         IF($I150=3,
            "",
            IFBLANK(
               _xldudf_CX_PUSH(BH150, CX_ENTITY, $B150, BH$11, BH$14, BH$146,),
               ""
            )
         )
      )
   )
)),"")</f>
        <v/>
      </c>
      <c r="EI150" s="2445" t="str" cm="1">
        <f t="array" aca="1" ref="EI150" ca="1">IFERROR(IF(BI150*fxVal_normal=_PL!BI150,"",IF(OR(BI150="", NOT(ISNUMBER(BI150)), ISERROR(BI150), $B150=""), "",
   IF($I150=1,
      IFBLANK(
         _xldudf_CX_PUSH(BI150*fxVal_normal, CX_ENTITY, $B150, BI$11, BI$14, BI$146,),
         ""
      ),
      IF($I150=2,
         IFBLANK(
            _xldudf_CX_PUSH(BI150, CX_ENTITY, $B150, BI$11, BI$14, BI$146,),
            ""
         ),
         IF($I150=3,
            "",
            IFBLANK(
               _xldudf_CX_PUSH(BI150, CX_ENTITY, $B150, BI$11, BI$14, BI$146,),
               ""
            )
         )
      )
   )
)),"")</f>
        <v/>
      </c>
      <c r="EJ150" s="2445" t="str" cm="1">
        <f t="array" aca="1" ref="EJ150" ca="1">IFERROR(IF(BJ150*fxVal_normal=_PL!BJ150,"",IF(OR(BJ150="", NOT(ISNUMBER(BJ150)), ISERROR(BJ150), $B150=""), "",
   IF($I150=1,
      IFBLANK(
         _xldudf_CX_PUSH(BJ150*fxVal_normal, CX_ENTITY, $B150, BJ$11, BJ$14, BJ$146,),
         ""
      ),
      IF($I150=2,
         IFBLANK(
            _xldudf_CX_PUSH(BJ150, CX_ENTITY, $B150, BJ$11, BJ$14, BJ$146,),
            ""
         ),
         IF($I150=3,
            "",
            IFBLANK(
               _xldudf_CX_PUSH(BJ150, CX_ENTITY, $B150, BJ$11, BJ$14, BJ$146,),
               ""
            )
         )
      )
   )
)),"")</f>
        <v/>
      </c>
      <c r="EK150" s="2445" t="str" cm="1">
        <f t="array" aca="1" ref="EK150" ca="1">IFERROR(IF(BK150*fxVal_normal=_PL!BK150,"",IF(OR(BK150="", NOT(ISNUMBER(BK150)), ISERROR(BK150), $B150=""), "",
   IF($I150=1,
      IFBLANK(
         _xldudf_CX_PUSH(BK150*fxVal_normal, CX_ENTITY, $B150, BK$11, BK$14, BK$146,),
         ""
      ),
      IF($I150=2,
         IFBLANK(
            _xldudf_CX_PUSH(BK150, CX_ENTITY, $B150, BK$11, BK$14, BK$146,),
            ""
         ),
         IF($I150=3,
            "",
            IFBLANK(
               _xldudf_CX_PUSH(BK150, CX_ENTITY, $B150, BK$11, BK$14, BK$146,),
               ""
            )
         )
      )
   )
)),"")</f>
        <v/>
      </c>
      <c r="EL150" s="2445" t="str" cm="1">
        <f t="array" aca="1" ref="EL150" ca="1">IFERROR(IF(BL150*fxVal_normal=_PL!BL150,"",IF(OR(BL150="", NOT(ISNUMBER(BL150)), ISERROR(BL150), $B150=""), "",
   IF($I150=1,
      IFBLANK(
         _xldudf_CX_PUSH(BL150*fxVal_normal, CX_ENTITY, $B150, BL$11, BL$14, BL$146,),
         ""
      ),
      IF($I150=2,
         IFBLANK(
            _xldudf_CX_PUSH(BL150, CX_ENTITY, $B150, BL$11, BL$14, BL$146,),
            ""
         ),
         IF($I150=3,
            "",
            IFBLANK(
               _xldudf_CX_PUSH(BL150, CX_ENTITY, $B150, BL$11, BL$14, BL$146,),
               ""
            )
         )
      )
   )
)),"")</f>
        <v/>
      </c>
      <c r="EM150" s="2445" t="str" cm="1">
        <f t="array" aca="1" ref="EM150" ca="1">IFERROR(IF(BM150*fxVal_normal=_PL!BM150,"",IF(OR(BM150="", NOT(ISNUMBER(BM150)), ISERROR(BM150), $B150=""), "",
   IF($I150=1,
      IFBLANK(
         _xldudf_CX_PUSH(BM150*fxVal_normal, CX_ENTITY, $B150, BM$11, BM$14, BM$146,),
         ""
      ),
      IF($I150=2,
         IFBLANK(
            _xldudf_CX_PUSH(BM150, CX_ENTITY, $B150, BM$11, BM$14, BM$146,),
            ""
         ),
         IF($I150=3,
            "",
            IFBLANK(
               _xldudf_CX_PUSH(BM150, CX_ENTITY, $B150, BM$11, BM$14, BM$146,),
               ""
            )
         )
      )
   )
)),"")</f>
        <v/>
      </c>
      <c r="EN150" s="2445" t="str" cm="1">
        <f t="array" aca="1" ref="EN150" ca="1">IFERROR(IF(BN150*fxVal_normal=_PL!BN150,"",IF(OR(BN150="", NOT(ISNUMBER(BN150)), ISERROR(BN150), $B150=""), "",
   IF($I150=1,
      IFBLANK(
         _xldudf_CX_PUSH(BN150*fxVal_normal, CX_ENTITY, $B150, BN$11, BN$14, BN$146,),
         ""
      ),
      IF($I150=2,
         IFBLANK(
            _xldudf_CX_PUSH(BN150, CX_ENTITY, $B150, BN$11, BN$14, BN$146,),
            ""
         ),
         IF($I150=3,
            "",
            IFBLANK(
               _xldudf_CX_PUSH(BN150, CX_ENTITY, $B150, BN$11, BN$14, BN$146,),
               ""
            )
         )
      )
   )
)),"")</f>
        <v/>
      </c>
    </row>
    <row r="151" spans="1:157" ht="21" customHeight="1">
      <c r="A151" s="1625"/>
      <c r="B151" s="2501" t="s">
        <v>124</v>
      </c>
      <c r="C151" s="2439" t="str" cm="1">
        <f t="array" ref="C151">IFBLANK(_PL!C151,"")</f>
        <v>Lfl Revenue Adjustment - Label 4</v>
      </c>
      <c r="D151" s="1548" t="s">
        <v>123</v>
      </c>
      <c r="E151" s="2440" t="e" cm="1">
        <f t="array" aca="1" ref="E15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)($AD151:$CQ151, Z151)</f>
        <v>#NAME?</v>
      </c>
      <c r="F151" s="578"/>
      <c r="G151" s="578"/>
      <c r="H151" s="510">
        <v>0</v>
      </c>
      <c r="I151" s="510">
        <v>1</v>
      </c>
      <c r="J151" s="401" cm="1">
        <f t="array" ref="J151">IFBLANK( Z151,"")</f>
        <v>-1</v>
      </c>
      <c r="K151" s="578" t="str">
        <f t="shared" si="47"/>
        <v>Yes</v>
      </c>
      <c r="L151" s="37"/>
      <c r="N151" s="158"/>
      <c r="O151" s="101"/>
      <c r="P151" s="52"/>
      <c r="Q151" s="101"/>
      <c r="R151" s="101"/>
      <c r="S151" s="101"/>
      <c r="T151" s="101"/>
      <c r="U151" s="39"/>
      <c r="V151" s="37"/>
      <c r="W151" s="91" t="str">
        <f>W147</f>
        <v>Actual</v>
      </c>
      <c r="X151" s="815" t="str">
        <f>_PL!X151</f>
        <v>a</v>
      </c>
      <c r="Y151" s="2574">
        <v>2</v>
      </c>
      <c r="Z151" s="198">
        <f>_PL!Z151</f>
        <v>-1</v>
      </c>
      <c r="AA151" s="2571"/>
      <c r="AB151" s="2575" t="s">
        <v>125</v>
      </c>
      <c r="AC151" s="914" t="str" cm="1">
        <f t="array" aca="1" ref="AC151" ca="1">_xlfn.LET(
_xlpm._termname, $AB151,
_xlpm._iconname, "find",
_xlpm._icon, fx_getIcon(_xlpm._iconname),
_xlpm._location, _xlfn.XLOOKUP(LOWER(_xlpm._termname), LOWER(tbl_acctDef[Term]),tbl_acctDef[Term]),
_xlpm._hyperlink, HYPERLINK("#"&amp;CELL("address",_xlpm._location), _xlpm._icon),
IFERROR(_xlpm._hyperlink,"")
)</f>
        <v/>
      </c>
      <c r="AD151" s="2441">
        <v>1</v>
      </c>
      <c r="AE151" s="2441">
        <v>1</v>
      </c>
      <c r="AF151" s="2441">
        <v>1</v>
      </c>
      <c r="AG151" s="2441">
        <v>1</v>
      </c>
      <c r="AH151" s="2441">
        <v>1</v>
      </c>
      <c r="AI151" s="2441">
        <v>1</v>
      </c>
      <c r="AJ151" s="2441">
        <v>1</v>
      </c>
      <c r="AK151" s="2441">
        <v>1</v>
      </c>
      <c r="AL151" s="2441">
        <v>1</v>
      </c>
      <c r="AM151" s="2441">
        <v>1</v>
      </c>
      <c r="AN151" s="2441">
        <v>1</v>
      </c>
      <c r="AO151" s="2441">
        <v>1</v>
      </c>
      <c r="AP151" s="2441">
        <v>1</v>
      </c>
      <c r="AQ151" s="2441">
        <v>1</v>
      </c>
      <c r="AR151" s="2441">
        <v>1</v>
      </c>
      <c r="AS151" s="2441">
        <v>1</v>
      </c>
      <c r="AT151" s="2441">
        <v>1</v>
      </c>
      <c r="AU151" s="2441">
        <v>1</v>
      </c>
      <c r="AV151" s="2441">
        <v>1</v>
      </c>
      <c r="AW151" s="2441">
        <v>1</v>
      </c>
      <c r="AX151" s="2441">
        <v>1</v>
      </c>
      <c r="AY151" s="2441">
        <v>1</v>
      </c>
      <c r="AZ151" s="2441">
        <v>1</v>
      </c>
      <c r="BA151" s="2441">
        <v>1</v>
      </c>
      <c r="BB151" s="2441">
        <v>1</v>
      </c>
      <c r="BC151" s="2441">
        <v>1</v>
      </c>
      <c r="BD151" s="2441">
        <v>1</v>
      </c>
      <c r="BE151" s="2441">
        <v>1</v>
      </c>
      <c r="BF151" s="2441">
        <v>1</v>
      </c>
      <c r="BG151" s="2441">
        <v>1</v>
      </c>
      <c r="BH151" s="2441">
        <v>1</v>
      </c>
      <c r="BI151" s="2441">
        <v>1</v>
      </c>
      <c r="BJ151" s="2441">
        <v>1</v>
      </c>
      <c r="BK151" s="2441">
        <v>1</v>
      </c>
      <c r="BL151" s="2441">
        <v>1</v>
      </c>
      <c r="BM151" s="2441">
        <v>1</v>
      </c>
      <c r="BN151" s="2441">
        <v>1</v>
      </c>
      <c r="BO151" s="2442"/>
      <c r="BP151" s="2442"/>
      <c r="BQ151" s="2442"/>
      <c r="BR151" s="2442"/>
      <c r="BS151" s="2442"/>
      <c r="BT151" s="2442"/>
      <c r="BU151" s="2442"/>
      <c r="BV151" s="2442"/>
      <c r="BW151" s="2442"/>
      <c r="BX151" s="2442"/>
      <c r="BY151" s="2442"/>
      <c r="BZ151" s="2442"/>
      <c r="CA151" s="34"/>
      <c r="CC151" s="958"/>
      <c r="CD151" s="1461" t="e" cm="1">
        <f t="array" aca="1" ref="CD151" ca="1">_xlfn.LET( _xlpm.CheckBlank, SUM(PL!$AD151:$BN151) = 0, IF(_xlpm.CheckBlank, "", SUM(_xlfn._xlws.FILTER(PL!$AD151:$BN151,(YEAR(PL!$AD$12:$BN$12)=PL!CD$12)*(array_timeline&lt;=PL!CD$11)))))</f>
        <v>#NAME?</v>
      </c>
      <c r="CE151" s="1461" t="e" cm="1">
        <f t="array" aca="1" ref="CE151" ca="1">_xlfn.LET( _xlpm.CheckBlank, SUM(PL!$AD151:$BN151) = 0, IF(_xlpm.CheckBlank, "", SUM(_xlfn._xlws.FILTER(PL!$AD151:$BN151,(YEAR(PL!$AD$12:$BN$12)=PL!CE$12)*(array_timeline&lt;=PL!CE$11)))))</f>
        <v>#NAME?</v>
      </c>
      <c r="CF151" s="88"/>
      <c r="CG151" s="1461" t="e" cm="1">
        <f t="array" aca="1" ref="CG151" ca="1">_xlfn.LET( _xlpm.CheckBlank, SUM(PL!$AD151:$BN151) = 0, IF(_xlpm.CheckBlank, "", SUM(_xlfn._xlws.FILTER(PL!$AD151:$BN151,(YEAR(PL!$AD$12:$BN$12)=PL!CG$12)*(array_timeline&lt;=PL!CG$11)))))</f>
        <v>#NAME?</v>
      </c>
      <c r="CH151" s="1461" t="e" cm="1">
        <f t="array" aca="1" ref="CH151" ca="1">_xlfn.LET( _xlpm.CheckBlank, SUM(PL!$AD151:$BN151) = 0, IF(_xlpm.CheckBlank, "", SUM(_xlfn._xlws.FILTER(PL!$AD151:$BN151,(YEAR(PL!$AD$12:$BN$12)=PL!CH$12)*(array_timeline&lt;=PL!CH$11)))))</f>
        <v>#NAME?</v>
      </c>
      <c r="CI151" s="88"/>
      <c r="CJ151" s="1461" cm="1">
        <f t="array" ref="CJ151">_xlfn.LET( _xlpm.CheckBlank, SUM(PL!$AD151:$BN151) = 0, IF(_xlpm.CheckBlank, "", SUM(_xlfn.TAKE(_xlfn.DROP(PL!$AD151:$BN151, ,-DATEDIFF(PL!CJ$11, val_asOfDate,"M")),1,-12))))</f>
        <v>12</v>
      </c>
      <c r="CK151" s="1461" cm="1">
        <f t="array" ref="CK151">_xlfn.LET( _xlpm.CheckBlank, SUM(PL!$AD151:$BN151) = 0, IF(_xlpm.CheckBlank, "", SUM(_xlfn.TAKE(_xlfn.DROP(PL!$AD151:$BN151, ,-DATEDIFF(PL!CK$11, val_asOfDate,"M")),1,-12))))</f>
        <v>12</v>
      </c>
      <c r="CL151" s="88"/>
      <c r="CM151" s="2441">
        <v>1</v>
      </c>
      <c r="CN151" s="2441">
        <v>1</v>
      </c>
      <c r="CO151" s="1169"/>
      <c r="CP151" s="2441">
        <v>1</v>
      </c>
      <c r="CQ151" s="2441">
        <v>1</v>
      </c>
      <c r="CR151" s="34"/>
      <c r="CS151" s="2056"/>
      <c r="CT151" s="2447" t="e" cm="1">
        <f t="array" aca="1" ref="CT151" ca="1">IF(ISNUMBER(SEARCH("Select",$Y151)),"",_xldudf_CX_PUSH($Y151,CX_ENTITY,C151,val_asOfDate))</f>
        <v>#NAME?</v>
      </c>
      <c r="CU151" s="2447" t="e" cm="1">
        <f t="array" aca="1" ref="CU151" ca="1">IF(ISNUMBER(SEARCH("Select",$Y151)),"",_xldudf_CX_PUSH($Y151,CX_ENTITY,C151,EOMONTH(val_asOfDate,1)))</f>
        <v>#NAME?</v>
      </c>
      <c r="CV151" s="2447" t="e" cm="1">
        <f t="array" aca="1" ref="CV151" ca="1">IF(ISNUMBER(SEARCH("Select",$Y151)),"",_xldudf_CX_PUSH($Y151,CX_ENTITY,C151,EOMONTH(val_asOfDate,2)))</f>
        <v>#NAME?</v>
      </c>
      <c r="CW151" s="2447" t="e" cm="1">
        <f t="array" aca="1" ref="CW151" ca="1">IF(ISNUMBER(SEARCH("Select",$Y151)),"",_xldudf_CX_PUSH($Y151,CX_ENTITY,C151,EOMONTH(val_asOfDate,3)))</f>
        <v>#NAME?</v>
      </c>
      <c r="CX151" s="2443"/>
      <c r="CY151" s="2444" t="str" cm="1">
        <f t="array" aca="1" ref="CY151" ca="1">IFERROR(IF(CM151*fxVal_normal=_PL!CM151,"",IF(OR($CM151="",$CM151=0, NOT(ISNUMBER($CM151)), ISERROR($CM151), $B151=""), "",
   IF($I151=1,
      IFBLANK(
         _xldudf_CX_PUSH($CM151*fxVal_normal, CX_ENTITY, $B151, $CM$11, $CM$14, $CM$19,),
         ""
      ),
      IF($I151=2,
         IFBLANK(
            _xldudf_CX_PUSH($CM151, CX_ENTITY, $B151, $CM$11, $CM$14, $CM$19,),
            ""
         ),
         IF($I151=3,
            "",
            IFBLANK(
               _xldudf_CX_PUSH($CM151, CX_ENTITY, $B151, $CM$11, $CM$14, $CM$19,),
               ""
            )
         )
      )
   )
)),"")</f>
        <v/>
      </c>
      <c r="CZ151" s="2444" t="str" cm="1">
        <f t="array" aca="1" ref="CZ151" ca="1">IFERROR(IF(CN151*fxVal_normal=_PL!CN151,"",IF(OR($CN151="",$CN151=0, NOT(ISNUMBER($CN151)), ISERROR($CN151), $B151=""), "",
   IF($I151=1,
      IFBLANK(
         _xldudf_CX_PUSH($CN151*fxVal_normal, CX_ENTITY, $B151, $CN$11, $CN$14, $CN$19,),
         ""
      ),
      IF($I151=2,
         IFBLANK(
            _xldudf_CX_PUSH($CN151, CX_ENTITY, $B151, $CN$11, $CN$14, $CN$19,),
            ""
         ),
         IF($I151=3,
            "",
            IFBLANK(
               _xldudf_CX_PUSH($CN151, CX_ENTITY, $B151, $CN$11, $CN$14, $CN$19,),
               ""
            )
         )
      )
   )
)),"")</f>
        <v/>
      </c>
      <c r="DA151" s="2444" t="str" cm="1">
        <f t="array" aca="1" ref="DA151" ca="1">IFERROR(IF(CP151*fxVal_normal=_PL!CP151,"",IF(OR($CP151="",$CP151=0, NOT(ISNUMBER($CP151)), ISERROR($CP151), $B151=""), "",
   IF($I151=1,
      IFBLANK(
         _xldudf_CX_PUSH($CP151*fxVal_normal, CX_ENTITY, $B151, $CP$11, $CP$14, $CP$19,),
         ""
      ),
      IF($I151=2,
         IFBLANK(
            _xldudf_CX_PUSH($CP151, CX_ENTITY, $B151, $CP$11, $CP$14, $CP$19,),
            ""
         ),
         IF($I151=3,
            "",
            IFBLANK(
               _xldudf_CX_PUSH($CP151, CX_ENTITY, $B151, $CP$11, $CP$14, $CP$19,),
               ""
            )
         )
      )
   )
)),"")</f>
        <v/>
      </c>
      <c r="DB151" s="2444" t="str" cm="1">
        <f t="array" aca="1" ref="DB151" ca="1">IFERROR(IF(CQ151*fxVal_normal=_PL!CQ151,"",IF(OR($CQ151="", $CQ151=0, NOT(ISNUMBER($CQ151)), ISERROR($CQ151), $B151=""), "",
   IF($I151=1,
      IFBLANK(
         _xldudf_CX_PUSH($CQ151*fxVal_normal, CX_ENTITY, $B151, $CQ$11, $CQ$14, $CQ$19,),
         ""
      ),
      IF($I151=2,
         IFBLANK(
            _xldudf_CX_PUSH($CQ151, CX_ENTITY, $B151, $CQ$11, $CQ$14, $CQ$19,),
            ""
         ),
         IF($I151=3,
            "",
            IFBLANK(
               _xldudf_CX_PUSH($CQ151, CX_ENTITY, $B151, $CQ$11, $CQ$14, $CQ$19,),
               ""
            )
         )
      )
   ))
),"")</f>
        <v/>
      </c>
      <c r="DC151" s="2443"/>
      <c r="DD151" s="2445" t="str" cm="1">
        <f t="array" aca="1" ref="DD151" ca="1">IFERROR(IF(AD151*fxVal_normal=_PL!AD151,"",IF(OR(AD151="", NOT(ISNUMBER(AD151)), ISERROR(AD151), $B151=""), "",
   IF($I151=1,
      IFBLANK(
         _xldudf_CX_PUSH(AD151*fxVal_normal, CX_ENTITY, $B151, AD$11, AD$14, AD$146,),
         ""
      ),
      IF($I151=2,
         IFBLANK(
            _xldudf_CX_PUSH(AD151, CX_ENTITY, $B151, AD$11, AD$14, AD$146,),
            ""
         ),
         IF($I151=3,
            "",
            IFBLANK(
               _xldudf_CX_PUSH(AD151, CX_ENTITY, $B151, AD$11, AD$14, AD$146,),
               ""
            )
         )
      )
   )
)),"")</f>
        <v/>
      </c>
      <c r="DE151" s="2445" t="str" cm="1">
        <f t="array" aca="1" ref="DE151" ca="1">IFERROR(IF(AE151*fxVal_normal=_PL!AE151,"",IF(OR(AE151="", NOT(ISNUMBER(AE151)), ISERROR(AE151), $B151=""), "",
   IF($I151=1,
      IFBLANK(
         _xldudf_CX_PUSH(AE151*fxVal_normal, CX_ENTITY, $B151, AE$11, AE$14, AE$146,),
         ""
      ),
      IF($I151=2,
         IFBLANK(
            _xldudf_CX_PUSH(AE151, CX_ENTITY, $B151, AE$11, AE$14, AE$146,),
            ""
         ),
         IF($I151=3,
            "",
            IFBLANK(
               _xldudf_CX_PUSH(AE151, CX_ENTITY, $B151, AE$11, AE$14, AE$146,),
               ""
            )
         )
      )
   )
)),"")</f>
        <v/>
      </c>
      <c r="DF151" s="2445" t="str" cm="1">
        <f t="array" aca="1" ref="DF151" ca="1">IFERROR(IF(AF151*fxVal_normal=_PL!AF151,"",IF(OR(AF151="", NOT(ISNUMBER(AF151)), ISERROR(AF151), $B151=""), "",
   IF($I151=1,
      IFBLANK(
         _xldudf_CX_PUSH(AF151*fxVal_normal, CX_ENTITY, $B151, AF$11, AF$14, AF$146,),
         ""
      ),
      IF($I151=2,
         IFBLANK(
            _xldudf_CX_PUSH(AF151, CX_ENTITY, $B151, AF$11, AF$14, AF$146,),
            ""
         ),
         IF($I151=3,
            "",
            IFBLANK(
               _xldudf_CX_PUSH(AF151, CX_ENTITY, $B151, AF$11, AF$14, AF$146,),
               ""
            )
         )
      )
   )
)),"")</f>
        <v/>
      </c>
      <c r="DG151" s="2445" t="str" cm="1">
        <f t="array" aca="1" ref="DG151" ca="1">IFERROR(IF(AG151*fxVal_normal=_PL!AG151,"",IF(OR(AG151="", NOT(ISNUMBER(AG151)), ISERROR(AG151), $B151=""), "",
   IF($I151=1,
      IFBLANK(
         _xldudf_CX_PUSH(AG151*fxVal_normal, CX_ENTITY, $B151, AG$11, AG$14, AG$146,),
         ""
      ),
      IF($I151=2,
         IFBLANK(
            _xldudf_CX_PUSH(AG151, CX_ENTITY, $B151, AG$11, AG$14, AG$146,),
            ""
         ),
         IF($I151=3,
            "",
            IFBLANK(
               _xldudf_CX_PUSH(AG151, CX_ENTITY, $B151, AG$11, AG$14, AG$146,),
               ""
            )
         )
      )
   )
)),"")</f>
        <v/>
      </c>
      <c r="DH151" s="2445" t="str" cm="1">
        <f t="array" aca="1" ref="DH151" ca="1">IFERROR(IF(AH151*fxVal_normal=_PL!AH151,"",IF(OR(AH151="", NOT(ISNUMBER(AH151)), ISERROR(AH151), $B151=""), "",
   IF($I151=1,
      IFBLANK(
         _xldudf_CX_PUSH(AH151*fxVal_normal, CX_ENTITY, $B151, AH$11, AH$14, AH$146,),
         ""
      ),
      IF($I151=2,
         IFBLANK(
            _xldudf_CX_PUSH(AH151, CX_ENTITY, $B151, AH$11, AH$14, AH$146,),
            ""
         ),
         IF($I151=3,
            "",
            IFBLANK(
               _xldudf_CX_PUSH(AH151, CX_ENTITY, $B151, AH$11, AH$14, AH$146,),
               ""
            )
         )
      )
   )
)),"")</f>
        <v/>
      </c>
      <c r="DI151" s="2445" t="str" cm="1">
        <f t="array" aca="1" ref="DI151" ca="1">IFERROR(IF(AI151*fxVal_normal=_PL!AI151,"",IF(OR(AI151="", NOT(ISNUMBER(AI151)), ISERROR(AI151), $B151=""), "",
   IF($I151=1,
      IFBLANK(
         _xldudf_CX_PUSH(AI151*fxVal_normal, CX_ENTITY, $B151, AI$11, AI$14, AI$146,),
         ""
      ),
      IF($I151=2,
         IFBLANK(
            _xldudf_CX_PUSH(AI151, CX_ENTITY, $B151, AI$11, AI$14, AI$146,),
            ""
         ),
         IF($I151=3,
            "",
            IFBLANK(
               _xldudf_CX_PUSH(AI151, CX_ENTITY, $B151, AI$11, AI$14, AI$146,),
               ""
            )
         )
      )
   )
)),"")</f>
        <v/>
      </c>
      <c r="DJ151" s="2445" t="str" cm="1">
        <f t="array" aca="1" ref="DJ151" ca="1">IFERROR(IF(AJ151*fxVal_normal=_PL!AJ151,"",IF(OR(AJ151="", NOT(ISNUMBER(AJ151)), ISERROR(AJ151), $B151=""), "",
   IF($I151=1,
      IFBLANK(
         _xldudf_CX_PUSH(AJ151*fxVal_normal, CX_ENTITY, $B151, AJ$11, AJ$14, AJ$146,),
         ""
      ),
      IF($I151=2,
         IFBLANK(
            _xldudf_CX_PUSH(AJ151, CX_ENTITY, $B151, AJ$11, AJ$14, AJ$146,),
            ""
         ),
         IF($I151=3,
            "",
            IFBLANK(
               _xldudf_CX_PUSH(AJ151, CX_ENTITY, $B151, AJ$11, AJ$14, AJ$146,),
               ""
            )
         )
      )
   )
)),"")</f>
        <v/>
      </c>
      <c r="DK151" s="2445" t="str" cm="1">
        <f t="array" aca="1" ref="DK151" ca="1">IFERROR(IF(AK151*fxVal_normal=_PL!AK151,"",IF(OR(AK151="", NOT(ISNUMBER(AK151)), ISERROR(AK151), $B151=""), "",
   IF($I151=1,
      IFBLANK(
         _xldudf_CX_PUSH(AK151*fxVal_normal, CX_ENTITY, $B151, AK$11, AK$14, AK$146,),
         ""
      ),
      IF($I151=2,
         IFBLANK(
            _xldudf_CX_PUSH(AK151, CX_ENTITY, $B151, AK$11, AK$14, AK$146,),
            ""
         ),
         IF($I151=3,
            "",
            IFBLANK(
               _xldudf_CX_PUSH(AK151, CX_ENTITY, $B151, AK$11, AK$14, AK$146,),
               ""
            )
         )
      )
   )
)),"")</f>
        <v/>
      </c>
      <c r="DL151" s="2445" t="str" cm="1">
        <f t="array" aca="1" ref="DL151" ca="1">IFERROR(IF(AL151*fxVal_normal=_PL!AL151,"",IF(OR(AL151="", NOT(ISNUMBER(AL151)), ISERROR(AL151), $B151=""), "",
   IF($I151=1,
      IFBLANK(
         _xldudf_CX_PUSH(AL151*fxVal_normal, CX_ENTITY, $B151, AL$11, AL$14, AL$146,),
         ""
      ),
      IF($I151=2,
         IFBLANK(
            _xldudf_CX_PUSH(AL151, CX_ENTITY, $B151, AL$11, AL$14, AL$146,),
            ""
         ),
         IF($I151=3,
            "",
            IFBLANK(
               _xldudf_CX_PUSH(AL151, CX_ENTITY, $B151, AL$11, AL$14, AL$146,),
               ""
            )
         )
      )
   )
)),"")</f>
        <v/>
      </c>
      <c r="DM151" s="2445" t="str" cm="1">
        <f t="array" aca="1" ref="DM151" ca="1">IFERROR(IF(AM151*fxVal_normal=_PL!AM151,"",IF(OR(AM151="", NOT(ISNUMBER(AM151)), ISERROR(AM151), $B151=""), "",
   IF($I151=1,
      IFBLANK(
         _xldudf_CX_PUSH(AM151*fxVal_normal, CX_ENTITY, $B151, AM$11, AM$14, AM$146,),
         ""
      ),
      IF($I151=2,
         IFBLANK(
            _xldudf_CX_PUSH(AM151, CX_ENTITY, $B151, AM$11, AM$14, AM$146,),
            ""
         ),
         IF($I151=3,
            "",
            IFBLANK(
               _xldudf_CX_PUSH(AM151, CX_ENTITY, $B151, AM$11, AM$14, AM$146,),
               ""
            )
         )
      )
   )
)),"")</f>
        <v/>
      </c>
      <c r="DN151" s="2445" t="str" cm="1">
        <f t="array" aca="1" ref="DN151" ca="1">IFERROR(IF(AN151*fxVal_normal=_PL!AN151,"",IF(OR(AN151="", NOT(ISNUMBER(AN151)), ISERROR(AN151), $B151=""), "",
   IF($I151=1,
      IFBLANK(
         _xldudf_CX_PUSH(AN151*fxVal_normal, CX_ENTITY, $B151, AN$11, AN$14, AN$146,),
         ""
      ),
      IF($I151=2,
         IFBLANK(
            _xldudf_CX_PUSH(AN151, CX_ENTITY, $B151, AN$11, AN$14, AN$146,),
            ""
         ),
         IF($I151=3,
            "",
            IFBLANK(
               _xldudf_CX_PUSH(AN151, CX_ENTITY, $B151, AN$11, AN$14, AN$146,),
               ""
            )
         )
      )
   )
)),"")</f>
        <v/>
      </c>
      <c r="DO151" s="2445" t="str" cm="1">
        <f t="array" aca="1" ref="DO151" ca="1">IFERROR(IF(AO151*fxVal_normal=_PL!AO151,"",IF(OR(AO151="", NOT(ISNUMBER(AO151)), ISERROR(AO151), $B151=""), "",
   IF($I151=1,
      IFBLANK(
         _xldudf_CX_PUSH(AO151*fxVal_normal, CX_ENTITY, $B151, AO$11, AO$14, AO$146,),
         ""
      ),
      IF($I151=2,
         IFBLANK(
            _xldudf_CX_PUSH(AO151, CX_ENTITY, $B151, AO$11, AO$14, AO$146,),
            ""
         ),
         IF($I151=3,
            "",
            IFBLANK(
               _xldudf_CX_PUSH(AO151, CX_ENTITY, $B151, AO$11, AO$14, AO$146,),
               ""
            )
         )
      )
   )
)),"")</f>
        <v/>
      </c>
      <c r="DP151" s="2445" t="str" cm="1">
        <f t="array" aca="1" ref="DP151" ca="1">IFERROR(IF(AP151*fxVal_normal=_PL!AP151,"",IF(OR(AP151="", NOT(ISNUMBER(AP151)), ISERROR(AP151), $B151=""), "",
   IF($I151=1,
      IFBLANK(
         _xldudf_CX_PUSH(AP151*fxVal_normal, CX_ENTITY, $B151, AP$11, AP$14, AP$146,),
         ""
      ),
      IF($I151=2,
         IFBLANK(
            _xldudf_CX_PUSH(AP151, CX_ENTITY, $B151, AP$11, AP$14, AP$146,),
            ""
         ),
         IF($I151=3,
            "",
            IFBLANK(
               _xldudf_CX_PUSH(AP151, CX_ENTITY, $B151, AP$11, AP$14, AP$146,),
               ""
            )
         )
      )
   )
)),"")</f>
        <v/>
      </c>
      <c r="DQ151" s="2445" t="str" cm="1">
        <f t="array" aca="1" ref="DQ151" ca="1">IFERROR(IF(AQ151*fxVal_normal=_PL!AQ151,"",IF(OR(AQ151="", NOT(ISNUMBER(AQ151)), ISERROR(AQ151), $B151=""), "",
   IF($I151=1,
      IFBLANK(
         _xldudf_CX_PUSH(AQ151*fxVal_normal, CX_ENTITY, $B151, AQ$11, AQ$14, AQ$146,),
         ""
      ),
      IF($I151=2,
         IFBLANK(
            _xldudf_CX_PUSH(AQ151, CX_ENTITY, $B151, AQ$11, AQ$14, AQ$146,),
            ""
         ),
         IF($I151=3,
            "",
            IFBLANK(
               _xldudf_CX_PUSH(AQ151, CX_ENTITY, $B151, AQ$11, AQ$14, AQ$146,),
               ""
            )
         )
      )
   )
)),"")</f>
        <v/>
      </c>
      <c r="DR151" s="2445" t="str" cm="1">
        <f t="array" aca="1" ref="DR151" ca="1">IFERROR(IF(AR151*fxVal_normal=_PL!AR151,"",IF(OR(AR151="", NOT(ISNUMBER(AR151)), ISERROR(AR151), $B151=""), "",
   IF($I151=1,
      IFBLANK(
         _xldudf_CX_PUSH(AR151*fxVal_normal, CX_ENTITY, $B151, AR$11, AR$14, AR$146,),
         ""
      ),
      IF($I151=2,
         IFBLANK(
            _xldudf_CX_PUSH(AR151, CX_ENTITY, $B151, AR$11, AR$14, AR$146,),
            ""
         ),
         IF($I151=3,
            "",
            IFBLANK(
               _xldudf_CX_PUSH(AR151, CX_ENTITY, $B151, AR$11, AR$14, AR$146,),
               ""
            )
         )
      )
   )
)),"")</f>
        <v/>
      </c>
      <c r="DS151" s="2445" t="str" cm="1">
        <f t="array" aca="1" ref="DS151" ca="1">IFERROR(IF(AS151*fxVal_normal=_PL!AS151,"",IF(OR(AS151="", NOT(ISNUMBER(AS151)), ISERROR(AS151), $B151=""), "",
   IF($I151=1,
      IFBLANK(
         _xldudf_CX_PUSH(AS151*fxVal_normal, CX_ENTITY, $B151, AS$11, AS$14, AS$146,),
         ""
      ),
      IF($I151=2,
         IFBLANK(
            _xldudf_CX_PUSH(AS151, CX_ENTITY, $B151, AS$11, AS$14, AS$146,),
            ""
         ),
         IF($I151=3,
            "",
            IFBLANK(
               _xldudf_CX_PUSH(AS151, CX_ENTITY, $B151, AS$11, AS$14, AS$146,),
               ""
            )
         )
      )
   )
)),"")</f>
        <v/>
      </c>
      <c r="DT151" s="2445" t="str" cm="1">
        <f t="array" aca="1" ref="DT151" ca="1">IFERROR(IF(AT151*fxVal_normal=_PL!AT151,"",IF(OR(AT151="", NOT(ISNUMBER(AT151)), ISERROR(AT151), $B151=""), "",
   IF($I151=1,
      IFBLANK(
         _xldudf_CX_PUSH(AT151*fxVal_normal, CX_ENTITY, $B151, AT$11, AT$14, AT$146,),
         ""
      ),
      IF($I151=2,
         IFBLANK(
            _xldudf_CX_PUSH(AT151, CX_ENTITY, $B151, AT$11, AT$14, AT$146,),
            ""
         ),
         IF($I151=3,
            "",
            IFBLANK(
               _xldudf_CX_PUSH(AT151, CX_ENTITY, $B151, AT$11, AT$14, AT$146,),
               ""
            )
         )
      )
   )
)),"")</f>
        <v/>
      </c>
      <c r="DU151" s="2445" t="str" cm="1">
        <f t="array" aca="1" ref="DU151" ca="1">IFERROR(IF(AU151*fxVal_normal=_PL!AU151,"",IF(OR(AU151="", NOT(ISNUMBER(AU151)), ISERROR(AU151), $B151=""), "",
   IF($I151=1,
      IFBLANK(
         _xldudf_CX_PUSH(AU151*fxVal_normal, CX_ENTITY, $B151, AU$11, AU$14, AU$146,),
         ""
      ),
      IF($I151=2,
         IFBLANK(
            _xldudf_CX_PUSH(AU151, CX_ENTITY, $B151, AU$11, AU$14, AU$146,),
            ""
         ),
         IF($I151=3,
            "",
            IFBLANK(
               _xldudf_CX_PUSH(AU151, CX_ENTITY, $B151, AU$11, AU$14, AU$146,),
               ""
            )
         )
      )
   )
)),"")</f>
        <v/>
      </c>
      <c r="DV151" s="2445" t="str" cm="1">
        <f t="array" aca="1" ref="DV151" ca="1">IFERROR(IF(AV151*fxVal_normal=_PL!AV151,"",IF(OR(AV151="", NOT(ISNUMBER(AV151)), ISERROR(AV151), $B151=""), "",
   IF($I151=1,
      IFBLANK(
         _xldudf_CX_PUSH(AV151*fxVal_normal, CX_ENTITY, $B151, AV$11, AV$14, AV$146,),
         ""
      ),
      IF($I151=2,
         IFBLANK(
            _xldudf_CX_PUSH(AV151, CX_ENTITY, $B151, AV$11, AV$14, AV$146,),
            ""
         ),
         IF($I151=3,
            "",
            IFBLANK(
               _xldudf_CX_PUSH(AV151, CX_ENTITY, $B151, AV$11, AV$14, AV$146,),
               ""
            )
         )
      )
   )
)),"")</f>
        <v/>
      </c>
      <c r="DW151" s="2445" t="str" cm="1">
        <f t="array" aca="1" ref="DW151" ca="1">IFERROR(IF(AW151*fxVal_normal=_PL!AW151,"",IF(OR(AW151="", NOT(ISNUMBER(AW151)), ISERROR(AW151), $B151=""), "",
   IF($I151=1,
      IFBLANK(
         _xldudf_CX_PUSH(AW151*fxVal_normal, CX_ENTITY, $B151, AW$11, AW$14, AW$146,),
         ""
      ),
      IF($I151=2,
         IFBLANK(
            _xldudf_CX_PUSH(AW151, CX_ENTITY, $B151, AW$11, AW$14, AW$146,),
            ""
         ),
         IF($I151=3,
            "",
            IFBLANK(
               _xldudf_CX_PUSH(AW151, CX_ENTITY, $B151, AW$11, AW$14, AW$146,),
               ""
            )
         )
      )
   )
)),"")</f>
        <v/>
      </c>
      <c r="DX151" s="2445" t="str" cm="1">
        <f t="array" aca="1" ref="DX151" ca="1">IFERROR(IF(AX151*fxVal_normal=_PL!AX151,"",IF(OR(AX151="", NOT(ISNUMBER(AX151)), ISERROR(AX151), $B151=""), "",
   IF($I151=1,
      IFBLANK(
         _xldudf_CX_PUSH(AX151*fxVal_normal, CX_ENTITY, $B151, AX$11, AX$14, AX$146,),
         ""
      ),
      IF($I151=2,
         IFBLANK(
            _xldudf_CX_PUSH(AX151, CX_ENTITY, $B151, AX$11, AX$14, AX$146,),
            ""
         ),
         IF($I151=3,
            "",
            IFBLANK(
               _xldudf_CX_PUSH(AX151, CX_ENTITY, $B151, AX$11, AX$14, AX$146,),
               ""
            )
         )
      )
   )
)),"")</f>
        <v/>
      </c>
      <c r="DY151" s="2445" t="str" cm="1">
        <f t="array" aca="1" ref="DY151" ca="1">IFERROR(IF(AY151*fxVal_normal=_PL!AY151,"",IF(OR(AY151="", NOT(ISNUMBER(AY151)), ISERROR(AY151), $B151=""), "",
   IF($I151=1,
      IFBLANK(
         _xldudf_CX_PUSH(AY151*fxVal_normal, CX_ENTITY, $B151, AY$11, AY$14, AY$146,),
         ""
      ),
      IF($I151=2,
         IFBLANK(
            _xldudf_CX_PUSH(AY151, CX_ENTITY, $B151, AY$11, AY$14, AY$146,),
            ""
         ),
         IF($I151=3,
            "",
            IFBLANK(
               _xldudf_CX_PUSH(AY151, CX_ENTITY, $B151, AY$11, AY$14, AY$146,),
               ""
            )
         )
      )
   )
)),"")</f>
        <v/>
      </c>
      <c r="DZ151" s="2445" t="str" cm="1">
        <f t="array" aca="1" ref="DZ151" ca="1">IFERROR(IF(AZ151*fxVal_normal=_PL!AZ151,"",IF(OR(AZ151="", NOT(ISNUMBER(AZ151)), ISERROR(AZ151), $B151=""), "",
   IF($I151=1,
      IFBLANK(
         _xldudf_CX_PUSH(AZ151*fxVal_normal, CX_ENTITY, $B151, AZ$11, AZ$14, AZ$146,),
         ""
      ),
      IF($I151=2,
         IFBLANK(
            _xldudf_CX_PUSH(AZ151, CX_ENTITY, $B151, AZ$11, AZ$14, AZ$146,),
            ""
         ),
         IF($I151=3,
            "",
            IFBLANK(
               _xldudf_CX_PUSH(AZ151, CX_ENTITY, $B151, AZ$11, AZ$14, AZ$146,),
               ""
            )
         )
      )
   )
)),"")</f>
        <v/>
      </c>
      <c r="EA151" s="2445" t="str" cm="1">
        <f t="array" aca="1" ref="EA151" ca="1">IFERROR(IF(BA151*fxVal_normal=_PL!BA151,"",IF(OR(BA151="", NOT(ISNUMBER(BA151)), ISERROR(BA151), $B151=""), "",
   IF($I151=1,
      IFBLANK(
         _xldudf_CX_PUSH(BA151*fxVal_normal, CX_ENTITY, $B151, BA$11, BA$14, BA$146,),
         ""
      ),
      IF($I151=2,
         IFBLANK(
            _xldudf_CX_PUSH(BA151, CX_ENTITY, $B151, BA$11, BA$14, BA$146,),
            ""
         ),
         IF($I151=3,
            "",
            IFBLANK(
               _xldudf_CX_PUSH(BA151, CX_ENTITY, $B151, BA$11, BA$14, BA$146,),
               ""
            )
         )
      )
   )
)),"")</f>
        <v/>
      </c>
      <c r="EB151" s="2445" t="str" cm="1">
        <f t="array" aca="1" ref="EB151" ca="1">IFERROR(IF(BB151*fxVal_normal=_PL!BB151,"",IF(OR(BB151="", NOT(ISNUMBER(BB151)), ISERROR(BB151), $B151=""), "",
   IF($I151=1,
      IFBLANK(
         _xldudf_CX_PUSH(BB151*fxVal_normal, CX_ENTITY, $B151, BB$11, BB$14, BB$146,),
         ""
      ),
      IF($I151=2,
         IFBLANK(
            _xldudf_CX_PUSH(BB151, CX_ENTITY, $B151, BB$11, BB$14, BB$146,),
            ""
         ),
         IF($I151=3,
            "",
            IFBLANK(
               _xldudf_CX_PUSH(BB151, CX_ENTITY, $B151, BB$11, BB$14, BB$146,),
               ""
            )
         )
      )
   )
)),"")</f>
        <v/>
      </c>
      <c r="EC151" s="2445" t="str" cm="1">
        <f t="array" aca="1" ref="EC151" ca="1">IFERROR(IF(BC151*fxVal_normal=_PL!BC151,"",IF(OR(BC151="", NOT(ISNUMBER(BC151)), ISERROR(BC151), $B151=""), "",
   IF($I151=1,
      IFBLANK(
         _xldudf_CX_PUSH(BC151*fxVal_normal, CX_ENTITY, $B151, BC$11, BC$14, BC$146,),
         ""
      ),
      IF($I151=2,
         IFBLANK(
            _xldudf_CX_PUSH(BC151, CX_ENTITY, $B151, BC$11, BC$14, BC$146,),
            ""
         ),
         IF($I151=3,
            "",
            IFBLANK(
               _xldudf_CX_PUSH(BC151, CX_ENTITY, $B151, BC$11, BC$14, BC$146,),
               ""
            )
         )
      )
   )
)),"")</f>
        <v/>
      </c>
      <c r="ED151" s="2445" t="str" cm="1">
        <f t="array" aca="1" ref="ED151" ca="1">IFERROR(IF(BD151*fxVal_normal=_PL!BD151,"",IF(OR(BD151="", NOT(ISNUMBER(BD151)), ISERROR(BD151), $B151=""), "",
   IF($I151=1,
      IFBLANK(
         _xldudf_CX_PUSH(BD151*fxVal_normal, CX_ENTITY, $B151, BD$11, BD$14, BD$146,),
         ""
      ),
      IF($I151=2,
         IFBLANK(
            _xldudf_CX_PUSH(BD151, CX_ENTITY, $B151, BD$11, BD$14, BD$146,),
            ""
         ),
         IF($I151=3,
            "",
            IFBLANK(
               _xldudf_CX_PUSH(BD151, CX_ENTITY, $B151, BD$11, BD$14, BD$146,),
               ""
            )
         )
      )
   )
)),"")</f>
        <v/>
      </c>
      <c r="EE151" s="2445" t="str" cm="1">
        <f t="array" aca="1" ref="EE151" ca="1">IFERROR(IF(BE151*fxVal_normal=_PL!BE151,"",IF(OR(BE151="", NOT(ISNUMBER(BE151)), ISERROR(BE151), $B151=""), "",
   IF($I151=1,
      IFBLANK(
         _xldudf_CX_PUSH(BE151*fxVal_normal, CX_ENTITY, $B151, BE$11, BE$14, BE$146,),
         ""
      ),
      IF($I151=2,
         IFBLANK(
            _xldudf_CX_PUSH(BE151, CX_ENTITY, $B151, BE$11, BE$14, BE$146,),
            ""
         ),
         IF($I151=3,
            "",
            IFBLANK(
               _xldudf_CX_PUSH(BE151, CX_ENTITY, $B151, BE$11, BE$14, BE$146,),
               ""
            )
         )
      )
   )
)),"")</f>
        <v/>
      </c>
      <c r="EF151" s="2445" t="str" cm="1">
        <f t="array" aca="1" ref="EF151" ca="1">IFERROR(IF(BF151*fxVal_normal=_PL!BF151,"",IF(OR(BF151="", NOT(ISNUMBER(BF151)), ISERROR(BF151), $B151=""), "",
   IF($I151=1,
      IFBLANK(
         _xldudf_CX_PUSH(BF151*fxVal_normal, CX_ENTITY, $B151, BF$11, BF$14, BF$146,),
         ""
      ),
      IF($I151=2,
         IFBLANK(
            _xldudf_CX_PUSH(BF151, CX_ENTITY, $B151, BF$11, BF$14, BF$146,),
            ""
         ),
         IF($I151=3,
            "",
            IFBLANK(
               _xldudf_CX_PUSH(BF151, CX_ENTITY, $B151, BF$11, BF$14, BF$146,),
               ""
            )
         )
      )
   )
)),"")</f>
        <v/>
      </c>
      <c r="EG151" s="2445" t="str" cm="1">
        <f t="array" aca="1" ref="EG151" ca="1">IFERROR(IF(BG151*fxVal_normal=_PL!BG151,"",IF(OR(BG151="", NOT(ISNUMBER(BG151)), ISERROR(BG151), $B151=""), "",
   IF($I151=1,
      IFBLANK(
         _xldudf_CX_PUSH(BG151*fxVal_normal, CX_ENTITY, $B151, BG$11, BG$14, BG$146,),
         ""
      ),
      IF($I151=2,
         IFBLANK(
            _xldudf_CX_PUSH(BG151, CX_ENTITY, $B151, BG$11, BG$14, BG$146,),
            ""
         ),
         IF($I151=3,
            "",
            IFBLANK(
               _xldudf_CX_PUSH(BG151, CX_ENTITY, $B151, BG$11, BG$14, BG$146,),
               ""
            )
         )
      )
   )
)),"")</f>
        <v/>
      </c>
      <c r="EH151" s="2445" t="str" cm="1">
        <f t="array" aca="1" ref="EH151" ca="1">IFERROR(IF(BH151*fxVal_normal=_PL!BH151,"",IF(OR(BH151="", NOT(ISNUMBER(BH151)), ISERROR(BH151), $B151=""), "",
   IF($I151=1,
      IFBLANK(
         _xldudf_CX_PUSH(BH151*fxVal_normal, CX_ENTITY, $B151, BH$11, BH$14, BH$146,),
         ""
      ),
      IF($I151=2,
         IFBLANK(
            _xldudf_CX_PUSH(BH151, CX_ENTITY, $B151, BH$11, BH$14, BH$146,),
            ""
         ),
         IF($I151=3,
            "",
            IFBLANK(
               _xldudf_CX_PUSH(BH151, CX_ENTITY, $B151, BH$11, BH$14, BH$146,),
               ""
            )
         )
      )
   )
)),"")</f>
        <v/>
      </c>
      <c r="EI151" s="2445" t="str" cm="1">
        <f t="array" aca="1" ref="EI151" ca="1">IFERROR(IF(BI151*fxVal_normal=_PL!BI151,"",IF(OR(BI151="", NOT(ISNUMBER(BI151)), ISERROR(BI151), $B151=""), "",
   IF($I151=1,
      IFBLANK(
         _xldudf_CX_PUSH(BI151*fxVal_normal, CX_ENTITY, $B151, BI$11, BI$14, BI$146,),
         ""
      ),
      IF($I151=2,
         IFBLANK(
            _xldudf_CX_PUSH(BI151, CX_ENTITY, $B151, BI$11, BI$14, BI$146,),
            ""
         ),
         IF($I151=3,
            "",
            IFBLANK(
               _xldudf_CX_PUSH(BI151, CX_ENTITY, $B151, BI$11, BI$14, BI$146,),
               ""
            )
         )
      )
   )
)),"")</f>
        <v/>
      </c>
      <c r="EJ151" s="2445" t="str" cm="1">
        <f t="array" aca="1" ref="EJ151" ca="1">IFERROR(IF(BJ151*fxVal_normal=_PL!BJ151,"",IF(OR(BJ151="", NOT(ISNUMBER(BJ151)), ISERROR(BJ151), $B151=""), "",
   IF($I151=1,
      IFBLANK(
         _xldudf_CX_PUSH(BJ151*fxVal_normal, CX_ENTITY, $B151, BJ$11, BJ$14, BJ$146,),
         ""
      ),
      IF($I151=2,
         IFBLANK(
            _xldudf_CX_PUSH(BJ151, CX_ENTITY, $B151, BJ$11, BJ$14, BJ$146,),
            ""
         ),
         IF($I151=3,
            "",
            IFBLANK(
               _xldudf_CX_PUSH(BJ151, CX_ENTITY, $B151, BJ$11, BJ$14, BJ$146,),
               ""
            )
         )
      )
   )
)),"")</f>
        <v/>
      </c>
      <c r="EK151" s="2445" t="str" cm="1">
        <f t="array" aca="1" ref="EK151" ca="1">IFERROR(IF(BK151*fxVal_normal=_PL!BK151,"",IF(OR(BK151="", NOT(ISNUMBER(BK151)), ISERROR(BK151), $B151=""), "",
   IF($I151=1,
      IFBLANK(
         _xldudf_CX_PUSH(BK151*fxVal_normal, CX_ENTITY, $B151, BK$11, BK$14, BK$146,),
         ""
      ),
      IF($I151=2,
         IFBLANK(
            _xldudf_CX_PUSH(BK151, CX_ENTITY, $B151, BK$11, BK$14, BK$146,),
            ""
         ),
         IF($I151=3,
            "",
            IFBLANK(
               _xldudf_CX_PUSH(BK151, CX_ENTITY, $B151, BK$11, BK$14, BK$146,),
               ""
            )
         )
      )
   )
)),"")</f>
        <v/>
      </c>
      <c r="EL151" s="2445" t="str" cm="1">
        <f t="array" aca="1" ref="EL151" ca="1">IFERROR(IF(BL151*fxVal_normal=_PL!BL151,"",IF(OR(BL151="", NOT(ISNUMBER(BL151)), ISERROR(BL151), $B151=""), "",
   IF($I151=1,
      IFBLANK(
         _xldudf_CX_PUSH(BL151*fxVal_normal, CX_ENTITY, $B151, BL$11, BL$14, BL$146,),
         ""
      ),
      IF($I151=2,
         IFBLANK(
            _xldudf_CX_PUSH(BL151, CX_ENTITY, $B151, BL$11, BL$14, BL$146,),
            ""
         ),
         IF($I151=3,
            "",
            IFBLANK(
               _xldudf_CX_PUSH(BL151, CX_ENTITY, $B151, BL$11, BL$14, BL$146,),
               ""
            )
         )
      )
   )
)),"")</f>
        <v/>
      </c>
      <c r="EM151" s="2445" t="str" cm="1">
        <f t="array" aca="1" ref="EM151" ca="1">IFERROR(IF(BM151*fxVal_normal=_PL!BM151,"",IF(OR(BM151="", NOT(ISNUMBER(BM151)), ISERROR(BM151), $B151=""), "",
   IF($I151=1,
      IFBLANK(
         _xldudf_CX_PUSH(BM151*fxVal_normal, CX_ENTITY, $B151, BM$11, BM$14, BM$146,),
         ""
      ),
      IF($I151=2,
         IFBLANK(
            _xldudf_CX_PUSH(BM151, CX_ENTITY, $B151, BM$11, BM$14, BM$146,),
            ""
         ),
         IF($I151=3,
            "",
            IFBLANK(
               _xldudf_CX_PUSH(BM151, CX_ENTITY, $B151, BM$11, BM$14, BM$146,),
               ""
            )
         )
      )
   )
)),"")</f>
        <v/>
      </c>
      <c r="EN151" s="2445" t="str" cm="1">
        <f t="array" aca="1" ref="EN151" ca="1">IFERROR(IF(BN151*fxVal_normal=_PL!BN151,"",IF(OR(BN151="", NOT(ISNUMBER(BN151)), ISERROR(BN151), $B151=""), "",
   IF($I151=1,
      IFBLANK(
         _xldudf_CX_PUSH(BN151*fxVal_normal, CX_ENTITY, $B151, BN$11, BN$14, BN$146,),
         ""
      ),
      IF($I151=2,
         IFBLANK(
            _xldudf_CX_PUSH(BN151, CX_ENTITY, $B151, BN$11, BN$14, BN$146,),
            ""
         ),
         IF($I151=3,
            "",
            IFBLANK(
               _xldudf_CX_PUSH(BN151, CX_ENTITY, $B151, BN$11, BN$14, BN$146,),
               ""
            )
         )
      )
   )
)),"")</f>
        <v/>
      </c>
    </row>
    <row r="152" spans="1:157" ht="21" customHeight="1">
      <c r="A152" s="1625"/>
      <c r="B152" s="2501" t="s">
        <v>126</v>
      </c>
      <c r="C152" s="2439" t="str" cm="1">
        <f t="array" ref="C152">IFBLANK(_PL!C152,"")</f>
        <v>Lfl Revenue Adjustment - Label 5</v>
      </c>
      <c r="D152" s="1548" t="s">
        <v>123</v>
      </c>
      <c r="E152" s="2440" t="e" cm="1">
        <f t="array" aca="1" ref="E15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)($AD152:$CQ152, Z152)</f>
        <v>#NAME?</v>
      </c>
      <c r="F152" s="578"/>
      <c r="G152" s="578"/>
      <c r="H152" s="510">
        <v>0</v>
      </c>
      <c r="I152" s="510">
        <v>1</v>
      </c>
      <c r="J152" s="401" cm="1">
        <f t="array" ref="J152">IFBLANK( Z152,"")</f>
        <v>-1</v>
      </c>
      <c r="K152" s="578" t="str">
        <f t="shared" si="47"/>
        <v>No</v>
      </c>
      <c r="L152" s="37"/>
      <c r="N152" s="158"/>
      <c r="O152" s="101"/>
      <c r="P152" s="52"/>
      <c r="Q152" s="101"/>
      <c r="R152" s="101"/>
      <c r="S152" s="101"/>
      <c r="T152" s="101"/>
      <c r="U152" s="39"/>
      <c r="V152" s="37"/>
      <c r="W152" s="91" t="str">
        <f>W147</f>
        <v>Actual</v>
      </c>
      <c r="X152" s="815" t="str">
        <f>_PL!X152</f>
        <v>a</v>
      </c>
      <c r="Y152" s="2574">
        <v>2</v>
      </c>
      <c r="Z152" s="198">
        <f>_PL!Z152</f>
        <v>-1</v>
      </c>
      <c r="AA152" s="2571"/>
      <c r="AB152" s="1128"/>
      <c r="AC152" s="914" t="str" cm="1">
        <f t="array" aca="1" ref="AC152" ca="1">_xlfn.LET(
_xlpm._termname, $AB152,
_xlpm._iconname, "find",
_xlpm._icon, fx_getIcon(_xlpm._iconname),
_xlpm._location, _xlfn.XLOOKUP(LOWER(_xlpm._termname), LOWER(tbl_acctDef[Term]),tbl_acctDef[Term]),
_xlpm._hyperlink, HYPERLINK("#"&amp;CELL("address",_xlpm._location), _xlpm._icon),
IFERROR(_xlpm._hyperlink,"")
)</f>
        <v/>
      </c>
      <c r="AD152" s="2441">
        <v>1</v>
      </c>
      <c r="AE152" s="2441">
        <v>1</v>
      </c>
      <c r="AF152" s="2441">
        <v>1</v>
      </c>
      <c r="AG152" s="2441">
        <v>1</v>
      </c>
      <c r="AH152" s="2441">
        <v>1</v>
      </c>
      <c r="AI152" s="2441">
        <v>1</v>
      </c>
      <c r="AJ152" s="2441">
        <v>1</v>
      </c>
      <c r="AK152" s="2441">
        <v>1</v>
      </c>
      <c r="AL152" s="2441">
        <v>1</v>
      </c>
      <c r="AM152" s="2441">
        <v>1</v>
      </c>
      <c r="AN152" s="2441">
        <v>1</v>
      </c>
      <c r="AO152" s="2441">
        <v>1</v>
      </c>
      <c r="AP152" s="2441">
        <v>1</v>
      </c>
      <c r="AQ152" s="2441">
        <v>1</v>
      </c>
      <c r="AR152" s="2441">
        <v>1</v>
      </c>
      <c r="AS152" s="2441">
        <v>1</v>
      </c>
      <c r="AT152" s="2441">
        <v>1</v>
      </c>
      <c r="AU152" s="2441">
        <v>1</v>
      </c>
      <c r="AV152" s="2441">
        <v>1</v>
      </c>
      <c r="AW152" s="2441">
        <v>1</v>
      </c>
      <c r="AX152" s="2441">
        <v>1</v>
      </c>
      <c r="AY152" s="2441">
        <v>1</v>
      </c>
      <c r="AZ152" s="2441">
        <v>1</v>
      </c>
      <c r="BA152" s="2441">
        <v>1</v>
      </c>
      <c r="BB152" s="2441">
        <v>1</v>
      </c>
      <c r="BC152" s="2441">
        <v>1</v>
      </c>
      <c r="BD152" s="2441">
        <v>1</v>
      </c>
      <c r="BE152" s="2441">
        <v>1</v>
      </c>
      <c r="BF152" s="2441">
        <v>1</v>
      </c>
      <c r="BG152" s="2441">
        <v>1</v>
      </c>
      <c r="BH152" s="2441">
        <v>1</v>
      </c>
      <c r="BI152" s="2441">
        <v>1</v>
      </c>
      <c r="BJ152" s="2441">
        <v>1</v>
      </c>
      <c r="BK152" s="2441">
        <v>1</v>
      </c>
      <c r="BL152" s="2441">
        <v>1</v>
      </c>
      <c r="BM152" s="2441">
        <v>1</v>
      </c>
      <c r="BN152" s="2441">
        <v>1</v>
      </c>
      <c r="BO152" s="2442"/>
      <c r="BP152" s="2442"/>
      <c r="BQ152" s="2442"/>
      <c r="BR152" s="2442"/>
      <c r="BS152" s="2442"/>
      <c r="BT152" s="2442"/>
      <c r="BU152" s="2442"/>
      <c r="BV152" s="2442"/>
      <c r="BW152" s="2442"/>
      <c r="BX152" s="2442"/>
      <c r="BY152" s="2442"/>
      <c r="BZ152" s="2442"/>
      <c r="CA152" s="34"/>
      <c r="CC152" s="958"/>
      <c r="CD152" s="1461" t="e" cm="1">
        <f t="array" aca="1" ref="CD152" ca="1">_xlfn.LET( _xlpm.CheckBlank, SUM(PL!$AD152:$BN152) = 0, IF(_xlpm.CheckBlank, "", SUM(_xlfn._xlws.FILTER(PL!$AD152:$BN152,(YEAR(PL!$AD$12:$BN$12)=PL!CD$12)*(array_timeline&lt;=PL!CD$11)))))</f>
        <v>#NAME?</v>
      </c>
      <c r="CE152" s="1461" t="e" cm="1">
        <f t="array" aca="1" ref="CE152" ca="1">_xlfn.LET( _xlpm.CheckBlank, SUM(PL!$AD152:$BN152) = 0, IF(_xlpm.CheckBlank, "", SUM(_xlfn._xlws.FILTER(PL!$AD152:$BN152,(YEAR(PL!$AD$12:$BN$12)=PL!CE$12)*(array_timeline&lt;=PL!CE$11)))))</f>
        <v>#NAME?</v>
      </c>
      <c r="CF152" s="88"/>
      <c r="CG152" s="1461" t="e" cm="1">
        <f t="array" aca="1" ref="CG152" ca="1">_xlfn.LET( _xlpm.CheckBlank, SUM(PL!$AD152:$BN152) = 0, IF(_xlpm.CheckBlank, "", SUM(_xlfn._xlws.FILTER(PL!$AD152:$BN152,(YEAR(PL!$AD$12:$BN$12)=PL!CG$12)*(array_timeline&lt;=PL!CG$11)))))</f>
        <v>#NAME?</v>
      </c>
      <c r="CH152" s="1461" t="e" cm="1">
        <f t="array" aca="1" ref="CH152" ca="1">_xlfn.LET( _xlpm.CheckBlank, SUM(PL!$AD152:$BN152) = 0, IF(_xlpm.CheckBlank, "", SUM(_xlfn._xlws.FILTER(PL!$AD152:$BN152,(YEAR(PL!$AD$12:$BN$12)=PL!CH$12)*(array_timeline&lt;=PL!CH$11)))))</f>
        <v>#NAME?</v>
      </c>
      <c r="CI152" s="88"/>
      <c r="CJ152" s="1461" cm="1">
        <f t="array" ref="CJ152">_xlfn.LET( _xlpm.CheckBlank, SUM(PL!$AD152:$BN152) = 0, IF(_xlpm.CheckBlank, "", SUM(_xlfn.TAKE(_xlfn.DROP(PL!$AD152:$BN152, ,-DATEDIFF(PL!CJ$11, val_asOfDate,"M")),1,-12))))</f>
        <v>12</v>
      </c>
      <c r="CK152" s="1461" cm="1">
        <f t="array" ref="CK152">_xlfn.LET( _xlpm.CheckBlank, SUM(PL!$AD152:$BN152) = 0, IF(_xlpm.CheckBlank, "", SUM(_xlfn.TAKE(_xlfn.DROP(PL!$AD152:$BN152, ,-DATEDIFF(PL!CK$11, val_asOfDate,"M")),1,-12))))</f>
        <v>12</v>
      </c>
      <c r="CL152" s="88"/>
      <c r="CM152" s="2441">
        <v>1</v>
      </c>
      <c r="CN152" s="2441">
        <v>1</v>
      </c>
      <c r="CO152" s="1169"/>
      <c r="CP152" s="2441">
        <v>1</v>
      </c>
      <c r="CQ152" s="2441">
        <v>1</v>
      </c>
      <c r="CR152" s="34"/>
      <c r="CS152" s="2056"/>
      <c r="CT152" s="2447" t="e" cm="1">
        <f t="array" aca="1" ref="CT152" ca="1">IF(ISNUMBER(SEARCH("Select",$Y152)),"",_xldudf_CX_PUSH($Y152,CX_ENTITY,C152,val_asOfDate))</f>
        <v>#NAME?</v>
      </c>
      <c r="CU152" s="2447" t="e" cm="1">
        <f t="array" aca="1" ref="CU152" ca="1">IF(ISNUMBER(SEARCH("Select",$Y152)),"",_xldudf_CX_PUSH($Y152,CX_ENTITY,C152,EOMONTH(val_asOfDate,1)))</f>
        <v>#NAME?</v>
      </c>
      <c r="CV152" s="2447" t="e" cm="1">
        <f t="array" aca="1" ref="CV152" ca="1">IF(ISNUMBER(SEARCH("Select",$Y152)),"",_xldudf_CX_PUSH($Y152,CX_ENTITY,C152,EOMONTH(val_asOfDate,2)))</f>
        <v>#NAME?</v>
      </c>
      <c r="CW152" s="2447" t="e" cm="1">
        <f t="array" aca="1" ref="CW152" ca="1">IF(ISNUMBER(SEARCH("Select",$Y152)),"",_xldudf_CX_PUSH($Y152,CX_ENTITY,C152,EOMONTH(val_asOfDate,3)))</f>
        <v>#NAME?</v>
      </c>
      <c r="CX152" s="2443"/>
      <c r="CY152" s="2444" t="str" cm="1">
        <f t="array" aca="1" ref="CY152" ca="1">IFERROR(IF(CM152*fxVal_normal=_PL!CM152,"",IF(OR($CM152="",$CM152=0, NOT(ISNUMBER($CM152)), ISERROR($CM152), $B152=""), "",
   IF($I152=1,
      IFBLANK(
         _xldudf_CX_PUSH($CM152*fxVal_normal, CX_ENTITY, $B152, $CM$11, $CM$14, $CM$19,),
         ""
      ),
      IF($I152=2,
         IFBLANK(
            _xldudf_CX_PUSH($CM152, CX_ENTITY, $B152, $CM$11, $CM$14, $CM$19,),
            ""
         ),
         IF($I152=3,
            "",
            IFBLANK(
               _xldudf_CX_PUSH($CM152, CX_ENTITY, $B152, $CM$11, $CM$14, $CM$19,),
               ""
            )
         )
      )
   )
)),"")</f>
        <v/>
      </c>
      <c r="CZ152" s="2444" t="str" cm="1">
        <f t="array" aca="1" ref="CZ152" ca="1">IFERROR(IF(CN152*fxVal_normal=_PL!CN152,"",IF(OR($CN152="",$CN152=0, NOT(ISNUMBER($CN152)), ISERROR($CN152), $B152=""), "",
   IF($I152=1,
      IFBLANK(
         _xldudf_CX_PUSH($CN152*fxVal_normal, CX_ENTITY, $B152, $CN$11, $CN$14, $CN$19,),
         ""
      ),
      IF($I152=2,
         IFBLANK(
            _xldudf_CX_PUSH($CN152, CX_ENTITY, $B152, $CN$11, $CN$14, $CN$19,),
            ""
         ),
         IF($I152=3,
            "",
            IFBLANK(
               _xldudf_CX_PUSH($CN152, CX_ENTITY, $B152, $CN$11, $CN$14, $CN$19,),
               ""
            )
         )
      )
   )
)),"")</f>
        <v/>
      </c>
      <c r="DA152" s="2444" t="str" cm="1">
        <f t="array" aca="1" ref="DA152" ca="1">IFERROR(IF(CP152*fxVal_normal=_PL!CP152,"",IF(OR($CP152="",$CP152=0, NOT(ISNUMBER($CP152)), ISERROR($CP152), $B152=""), "",
   IF($I152=1,
      IFBLANK(
         _xldudf_CX_PUSH($CP152*fxVal_normal, CX_ENTITY, $B152, $CP$11, $CP$14, $CP$19,),
         ""
      ),
      IF($I152=2,
         IFBLANK(
            _xldudf_CX_PUSH($CP152, CX_ENTITY, $B152, $CP$11, $CP$14, $CP$19,),
            ""
         ),
         IF($I152=3,
            "",
            IFBLANK(
               _xldudf_CX_PUSH($CP152, CX_ENTITY, $B152, $CP$11, $CP$14, $CP$19,),
               ""
            )
         )
      )
   )
)),"")</f>
        <v/>
      </c>
      <c r="DB152" s="2444" t="str" cm="1">
        <f t="array" aca="1" ref="DB152" ca="1">IFERROR(IF(CQ152*fxVal_normal=_PL!CQ152,"",IF(OR($CQ152="", $CQ152=0, NOT(ISNUMBER($CQ152)), ISERROR($CQ152), $B152=""), "",
   IF($I152=1,
      IFBLANK(
         _xldudf_CX_PUSH($CQ152*fxVal_normal, CX_ENTITY, $B152, $CQ$11, $CQ$14, $CQ$19,),
         ""
      ),
      IF($I152=2,
         IFBLANK(
            _xldudf_CX_PUSH($CQ152, CX_ENTITY, $B152, $CQ$11, $CQ$14, $CQ$19,),
            ""
         ),
         IF($I152=3,
            "",
            IFBLANK(
               _xldudf_CX_PUSH($CQ152, CX_ENTITY, $B152, $CQ$11, $CQ$14, $CQ$19,),
               ""
            )
         )
      )
   ))
),"")</f>
        <v/>
      </c>
      <c r="DC152" s="2443"/>
      <c r="DD152" s="2445" t="str" cm="1">
        <f t="array" aca="1" ref="DD152" ca="1">IFERROR(IF(AD152*fxVal_normal=_PL!AD152,"",IF(OR(AD152="", NOT(ISNUMBER(AD152)), ISERROR(AD152), $B152=""), "",
   IF($I152=1,
      IFBLANK(
         _xldudf_CX_PUSH(AD152*fxVal_normal, CX_ENTITY, $B152, AD$11, AD$14, AD$146,),
         ""
      ),
      IF($I152=2,
         IFBLANK(
            _xldudf_CX_PUSH(AD152, CX_ENTITY, $B152, AD$11, AD$14, AD$146,),
            ""
         ),
         IF($I152=3,
            "",
            IFBLANK(
               _xldudf_CX_PUSH(AD152, CX_ENTITY, $B152, AD$11, AD$14, AD$146,),
               ""
            )
         )
      )
   )
)),"")</f>
        <v/>
      </c>
      <c r="DE152" s="2445" t="str" cm="1">
        <f t="array" aca="1" ref="DE152" ca="1">IFERROR(IF(AE152*fxVal_normal=_PL!AE152,"",IF(OR(AE152="", NOT(ISNUMBER(AE152)), ISERROR(AE152), $B152=""), "",
   IF($I152=1,
      IFBLANK(
         _xldudf_CX_PUSH(AE152*fxVal_normal, CX_ENTITY, $B152, AE$11, AE$14, AE$146,),
         ""
      ),
      IF($I152=2,
         IFBLANK(
            _xldudf_CX_PUSH(AE152, CX_ENTITY, $B152, AE$11, AE$14, AE$146,),
            ""
         ),
         IF($I152=3,
            "",
            IFBLANK(
               _xldudf_CX_PUSH(AE152, CX_ENTITY, $B152, AE$11, AE$14, AE$146,),
               ""
            )
         )
      )
   )
)),"")</f>
        <v/>
      </c>
      <c r="DF152" s="2445" t="str" cm="1">
        <f t="array" aca="1" ref="DF152" ca="1">IFERROR(IF(AF152*fxVal_normal=_PL!AF152,"",IF(OR(AF152="", NOT(ISNUMBER(AF152)), ISERROR(AF152), $B152=""), "",
   IF($I152=1,
      IFBLANK(
         _xldudf_CX_PUSH(AF152*fxVal_normal, CX_ENTITY, $B152, AF$11, AF$14, AF$146,),
         ""
      ),
      IF($I152=2,
         IFBLANK(
            _xldudf_CX_PUSH(AF152, CX_ENTITY, $B152, AF$11, AF$14, AF$146,),
            ""
         ),
         IF($I152=3,
            "",
            IFBLANK(
               _xldudf_CX_PUSH(AF152, CX_ENTITY, $B152, AF$11, AF$14, AF$146,),
               ""
            )
         )
      )
   )
)),"")</f>
        <v/>
      </c>
      <c r="DG152" s="2445" t="str" cm="1">
        <f t="array" aca="1" ref="DG152" ca="1">IFERROR(IF(AG152*fxVal_normal=_PL!AG152,"",IF(OR(AG152="", NOT(ISNUMBER(AG152)), ISERROR(AG152), $B152=""), "",
   IF($I152=1,
      IFBLANK(
         _xldudf_CX_PUSH(AG152*fxVal_normal, CX_ENTITY, $B152, AG$11, AG$14, AG$146,),
         ""
      ),
      IF($I152=2,
         IFBLANK(
            _xldudf_CX_PUSH(AG152, CX_ENTITY, $B152, AG$11, AG$14, AG$146,),
            ""
         ),
         IF($I152=3,
            "",
            IFBLANK(
               _xldudf_CX_PUSH(AG152, CX_ENTITY, $B152, AG$11, AG$14, AG$146,),
               ""
            )
         )
      )
   )
)),"")</f>
        <v/>
      </c>
      <c r="DH152" s="2445" t="str" cm="1">
        <f t="array" aca="1" ref="DH152" ca="1">IFERROR(IF(AH152*fxVal_normal=_PL!AH152,"",IF(OR(AH152="", NOT(ISNUMBER(AH152)), ISERROR(AH152), $B152=""), "",
   IF($I152=1,
      IFBLANK(
         _xldudf_CX_PUSH(AH152*fxVal_normal, CX_ENTITY, $B152, AH$11, AH$14, AH$146,),
         ""
      ),
      IF($I152=2,
         IFBLANK(
            _xldudf_CX_PUSH(AH152, CX_ENTITY, $B152, AH$11, AH$14, AH$146,),
            ""
         ),
         IF($I152=3,
            "",
            IFBLANK(
               _xldudf_CX_PUSH(AH152, CX_ENTITY, $B152, AH$11, AH$14, AH$146,),
               ""
            )
         )
      )
   )
)),"")</f>
        <v/>
      </c>
      <c r="DI152" s="2445" t="str" cm="1">
        <f t="array" aca="1" ref="DI152" ca="1">IFERROR(IF(AI152*fxVal_normal=_PL!AI152,"",IF(OR(AI152="", NOT(ISNUMBER(AI152)), ISERROR(AI152), $B152=""), "",
   IF($I152=1,
      IFBLANK(
         _xldudf_CX_PUSH(AI152*fxVal_normal, CX_ENTITY, $B152, AI$11, AI$14, AI$146,),
         ""
      ),
      IF($I152=2,
         IFBLANK(
            _xldudf_CX_PUSH(AI152, CX_ENTITY, $B152, AI$11, AI$14, AI$146,),
            ""
         ),
         IF($I152=3,
            "",
            IFBLANK(
               _xldudf_CX_PUSH(AI152, CX_ENTITY, $B152, AI$11, AI$14, AI$146,),
               ""
            )
         )
      )
   )
)),"")</f>
        <v/>
      </c>
      <c r="DJ152" s="2445" t="str" cm="1">
        <f t="array" aca="1" ref="DJ152" ca="1">IFERROR(IF(AJ152*fxVal_normal=_PL!AJ152,"",IF(OR(AJ152="", NOT(ISNUMBER(AJ152)), ISERROR(AJ152), $B152=""), "",
   IF($I152=1,
      IFBLANK(
         _xldudf_CX_PUSH(AJ152*fxVal_normal, CX_ENTITY, $B152, AJ$11, AJ$14, AJ$146,),
         ""
      ),
      IF($I152=2,
         IFBLANK(
            _xldudf_CX_PUSH(AJ152, CX_ENTITY, $B152, AJ$11, AJ$14, AJ$146,),
            ""
         ),
         IF($I152=3,
            "",
            IFBLANK(
               _xldudf_CX_PUSH(AJ152, CX_ENTITY, $B152, AJ$11, AJ$14, AJ$146,),
               ""
            )
         )
      )
   )
)),"")</f>
        <v/>
      </c>
      <c r="DK152" s="2445" t="str" cm="1">
        <f t="array" aca="1" ref="DK152" ca="1">IFERROR(IF(AK152*fxVal_normal=_PL!AK152,"",IF(OR(AK152="", NOT(ISNUMBER(AK152)), ISERROR(AK152), $B152=""), "",
   IF($I152=1,
      IFBLANK(
         _xldudf_CX_PUSH(AK152*fxVal_normal, CX_ENTITY, $B152, AK$11, AK$14, AK$146,),
         ""
      ),
      IF($I152=2,
         IFBLANK(
            _xldudf_CX_PUSH(AK152, CX_ENTITY, $B152, AK$11, AK$14, AK$146,),
            ""
         ),
         IF($I152=3,
            "",
            IFBLANK(
               _xldudf_CX_PUSH(AK152, CX_ENTITY, $B152, AK$11, AK$14, AK$146,),
               ""
            )
         )
      )
   )
)),"")</f>
        <v/>
      </c>
      <c r="DL152" s="2445" t="str" cm="1">
        <f t="array" aca="1" ref="DL152" ca="1">IFERROR(IF(AL152*fxVal_normal=_PL!AL152,"",IF(OR(AL152="", NOT(ISNUMBER(AL152)), ISERROR(AL152), $B152=""), "",
   IF($I152=1,
      IFBLANK(
         _xldudf_CX_PUSH(AL152*fxVal_normal, CX_ENTITY, $B152, AL$11, AL$14, AL$146,),
         ""
      ),
      IF($I152=2,
         IFBLANK(
            _xldudf_CX_PUSH(AL152, CX_ENTITY, $B152, AL$11, AL$14, AL$146,),
            ""
         ),
         IF($I152=3,
            "",
            IFBLANK(
               _xldudf_CX_PUSH(AL152, CX_ENTITY, $B152, AL$11, AL$14, AL$146,),
               ""
            )
         )
      )
   )
)),"")</f>
        <v/>
      </c>
      <c r="DM152" s="2445" t="str" cm="1">
        <f t="array" aca="1" ref="DM152" ca="1">IFERROR(IF(AM152*fxVal_normal=_PL!AM152,"",IF(OR(AM152="", NOT(ISNUMBER(AM152)), ISERROR(AM152), $B152=""), "",
   IF($I152=1,
      IFBLANK(
         _xldudf_CX_PUSH(AM152*fxVal_normal, CX_ENTITY, $B152, AM$11, AM$14, AM$146,),
         ""
      ),
      IF($I152=2,
         IFBLANK(
            _xldudf_CX_PUSH(AM152, CX_ENTITY, $B152, AM$11, AM$14, AM$146,),
            ""
         ),
         IF($I152=3,
            "",
            IFBLANK(
               _xldudf_CX_PUSH(AM152, CX_ENTITY, $B152, AM$11, AM$14, AM$146,),
               ""
            )
         )
      )
   )
)),"")</f>
        <v/>
      </c>
      <c r="DN152" s="2445" t="str" cm="1">
        <f t="array" aca="1" ref="DN152" ca="1">IFERROR(IF(AN152*fxVal_normal=_PL!AN152,"",IF(OR(AN152="", NOT(ISNUMBER(AN152)), ISERROR(AN152), $B152=""), "",
   IF($I152=1,
      IFBLANK(
         _xldudf_CX_PUSH(AN152*fxVal_normal, CX_ENTITY, $B152, AN$11, AN$14, AN$146,),
         ""
      ),
      IF($I152=2,
         IFBLANK(
            _xldudf_CX_PUSH(AN152, CX_ENTITY, $B152, AN$11, AN$14, AN$146,),
            ""
         ),
         IF($I152=3,
            "",
            IFBLANK(
               _xldudf_CX_PUSH(AN152, CX_ENTITY, $B152, AN$11, AN$14, AN$146,),
               ""
            )
         )
      )
   )
)),"")</f>
        <v/>
      </c>
      <c r="DO152" s="2445" t="str" cm="1">
        <f t="array" aca="1" ref="DO152" ca="1">IFERROR(IF(AO152*fxVal_normal=_PL!AO152,"",IF(OR(AO152="", NOT(ISNUMBER(AO152)), ISERROR(AO152), $B152=""), "",
   IF($I152=1,
      IFBLANK(
         _xldudf_CX_PUSH(AO152*fxVal_normal, CX_ENTITY, $B152, AO$11, AO$14, AO$146,),
         ""
      ),
      IF($I152=2,
         IFBLANK(
            _xldudf_CX_PUSH(AO152, CX_ENTITY, $B152, AO$11, AO$14, AO$146,),
            ""
         ),
         IF($I152=3,
            "",
            IFBLANK(
               _xldudf_CX_PUSH(AO152, CX_ENTITY, $B152, AO$11, AO$14, AO$146,),
               ""
            )
         )
      )
   )
)),"")</f>
        <v/>
      </c>
      <c r="DP152" s="2445" t="str" cm="1">
        <f t="array" aca="1" ref="DP152" ca="1">IFERROR(IF(AP152*fxVal_normal=_PL!AP152,"",IF(OR(AP152="", NOT(ISNUMBER(AP152)), ISERROR(AP152), $B152=""), "",
   IF($I152=1,
      IFBLANK(
         _xldudf_CX_PUSH(AP152*fxVal_normal, CX_ENTITY, $B152, AP$11, AP$14, AP$146,),
         ""
      ),
      IF($I152=2,
         IFBLANK(
            _xldudf_CX_PUSH(AP152, CX_ENTITY, $B152, AP$11, AP$14, AP$146,),
            ""
         ),
         IF($I152=3,
            "",
            IFBLANK(
               _xldudf_CX_PUSH(AP152, CX_ENTITY, $B152, AP$11, AP$14, AP$146,),
               ""
            )
         )
      )
   )
)),"")</f>
        <v/>
      </c>
      <c r="DQ152" s="2445" t="str" cm="1">
        <f t="array" aca="1" ref="DQ152" ca="1">IFERROR(IF(AQ152*fxVal_normal=_PL!AQ152,"",IF(OR(AQ152="", NOT(ISNUMBER(AQ152)), ISERROR(AQ152), $B152=""), "",
   IF($I152=1,
      IFBLANK(
         _xldudf_CX_PUSH(AQ152*fxVal_normal, CX_ENTITY, $B152, AQ$11, AQ$14, AQ$146,),
         ""
      ),
      IF($I152=2,
         IFBLANK(
            _xldudf_CX_PUSH(AQ152, CX_ENTITY, $B152, AQ$11, AQ$14, AQ$146,),
            ""
         ),
         IF($I152=3,
            "",
            IFBLANK(
               _xldudf_CX_PUSH(AQ152, CX_ENTITY, $B152, AQ$11, AQ$14, AQ$146,),
               ""
            )
         )
      )
   )
)),"")</f>
        <v/>
      </c>
      <c r="DR152" s="2445" t="str" cm="1">
        <f t="array" aca="1" ref="DR152" ca="1">IFERROR(IF(AR152*fxVal_normal=_PL!AR152,"",IF(OR(AR152="", NOT(ISNUMBER(AR152)), ISERROR(AR152), $B152=""), "",
   IF($I152=1,
      IFBLANK(
         _xldudf_CX_PUSH(AR152*fxVal_normal, CX_ENTITY, $B152, AR$11, AR$14, AR$146,),
         ""
      ),
      IF($I152=2,
         IFBLANK(
            _xldudf_CX_PUSH(AR152, CX_ENTITY, $B152, AR$11, AR$14, AR$146,),
            ""
         ),
         IF($I152=3,
            "",
            IFBLANK(
               _xldudf_CX_PUSH(AR152, CX_ENTITY, $B152, AR$11, AR$14, AR$146,),
               ""
            )
         )
      )
   )
)),"")</f>
        <v/>
      </c>
      <c r="DS152" s="2445" t="str" cm="1">
        <f t="array" aca="1" ref="DS152" ca="1">IFERROR(IF(AS152*fxVal_normal=_PL!AS152,"",IF(OR(AS152="", NOT(ISNUMBER(AS152)), ISERROR(AS152), $B152=""), "",
   IF($I152=1,
      IFBLANK(
         _xldudf_CX_PUSH(AS152*fxVal_normal, CX_ENTITY, $B152, AS$11, AS$14, AS$146,),
         ""
      ),
      IF($I152=2,
         IFBLANK(
            _xldudf_CX_PUSH(AS152, CX_ENTITY, $B152, AS$11, AS$14, AS$146,),
            ""
         ),
         IF($I152=3,
            "",
            IFBLANK(
               _xldudf_CX_PUSH(AS152, CX_ENTITY, $B152, AS$11, AS$14, AS$146,),
               ""
            )
         )
      )
   )
)),"")</f>
        <v/>
      </c>
      <c r="DT152" s="2445" t="str" cm="1">
        <f t="array" aca="1" ref="DT152" ca="1">IFERROR(IF(AT152*fxVal_normal=_PL!AT152,"",IF(OR(AT152="", NOT(ISNUMBER(AT152)), ISERROR(AT152), $B152=""), "",
   IF($I152=1,
      IFBLANK(
         _xldudf_CX_PUSH(AT152*fxVal_normal, CX_ENTITY, $B152, AT$11, AT$14, AT$146,),
         ""
      ),
      IF($I152=2,
         IFBLANK(
            _xldudf_CX_PUSH(AT152, CX_ENTITY, $B152, AT$11, AT$14, AT$146,),
            ""
         ),
         IF($I152=3,
            "",
            IFBLANK(
               _xldudf_CX_PUSH(AT152, CX_ENTITY, $B152, AT$11, AT$14, AT$146,),
               ""
            )
         )
      )
   )
)),"")</f>
        <v/>
      </c>
      <c r="DU152" s="2445" t="str" cm="1">
        <f t="array" aca="1" ref="DU152" ca="1">IFERROR(IF(AU152*fxVal_normal=_PL!AU152,"",IF(OR(AU152="", NOT(ISNUMBER(AU152)), ISERROR(AU152), $B152=""), "",
   IF($I152=1,
      IFBLANK(
         _xldudf_CX_PUSH(AU152*fxVal_normal, CX_ENTITY, $B152, AU$11, AU$14, AU$146,),
         ""
      ),
      IF($I152=2,
         IFBLANK(
            _xldudf_CX_PUSH(AU152, CX_ENTITY, $B152, AU$11, AU$14, AU$146,),
            ""
         ),
         IF($I152=3,
            "",
            IFBLANK(
               _xldudf_CX_PUSH(AU152, CX_ENTITY, $B152, AU$11, AU$14, AU$146,),
               ""
            )
         )
      )
   )
)),"")</f>
        <v/>
      </c>
      <c r="DV152" s="2445" t="str" cm="1">
        <f t="array" aca="1" ref="DV152" ca="1">IFERROR(IF(AV152*fxVal_normal=_PL!AV152,"",IF(OR(AV152="", NOT(ISNUMBER(AV152)), ISERROR(AV152), $B152=""), "",
   IF($I152=1,
      IFBLANK(
         _xldudf_CX_PUSH(AV152*fxVal_normal, CX_ENTITY, $B152, AV$11, AV$14, AV$146,),
         ""
      ),
      IF($I152=2,
         IFBLANK(
            _xldudf_CX_PUSH(AV152, CX_ENTITY, $B152, AV$11, AV$14, AV$146,),
            ""
         ),
         IF($I152=3,
            "",
            IFBLANK(
               _xldudf_CX_PUSH(AV152, CX_ENTITY, $B152, AV$11, AV$14, AV$146,),
               ""
            )
         )
      )
   )
)),"")</f>
        <v/>
      </c>
      <c r="DW152" s="2445" t="str" cm="1">
        <f t="array" aca="1" ref="DW152" ca="1">IFERROR(IF(AW152*fxVal_normal=_PL!AW152,"",IF(OR(AW152="", NOT(ISNUMBER(AW152)), ISERROR(AW152), $B152=""), "",
   IF($I152=1,
      IFBLANK(
         _xldudf_CX_PUSH(AW152*fxVal_normal, CX_ENTITY, $B152, AW$11, AW$14, AW$146,),
         ""
      ),
      IF($I152=2,
         IFBLANK(
            _xldudf_CX_PUSH(AW152, CX_ENTITY, $B152, AW$11, AW$14, AW$146,),
            ""
         ),
         IF($I152=3,
            "",
            IFBLANK(
               _xldudf_CX_PUSH(AW152, CX_ENTITY, $B152, AW$11, AW$14, AW$146,),
               ""
            )
         )
      )
   )
)),"")</f>
        <v/>
      </c>
      <c r="DX152" s="2445" t="str" cm="1">
        <f t="array" aca="1" ref="DX152" ca="1">IFERROR(IF(AX152*fxVal_normal=_PL!AX152,"",IF(OR(AX152="", NOT(ISNUMBER(AX152)), ISERROR(AX152), $B152=""), "",
   IF($I152=1,
      IFBLANK(
         _xldudf_CX_PUSH(AX152*fxVal_normal, CX_ENTITY, $B152, AX$11, AX$14, AX$146,),
         ""
      ),
      IF($I152=2,
         IFBLANK(
            _xldudf_CX_PUSH(AX152, CX_ENTITY, $B152, AX$11, AX$14, AX$146,),
            ""
         ),
         IF($I152=3,
            "",
            IFBLANK(
               _xldudf_CX_PUSH(AX152, CX_ENTITY, $B152, AX$11, AX$14, AX$146,),
               ""
            )
         )
      )
   )
)),"")</f>
        <v/>
      </c>
      <c r="DY152" s="2445" t="str" cm="1">
        <f t="array" aca="1" ref="DY152" ca="1">IFERROR(IF(AY152*fxVal_normal=_PL!AY152,"",IF(OR(AY152="", NOT(ISNUMBER(AY152)), ISERROR(AY152), $B152=""), "",
   IF($I152=1,
      IFBLANK(
         _xldudf_CX_PUSH(AY152*fxVal_normal, CX_ENTITY, $B152, AY$11, AY$14, AY$146,),
         ""
      ),
      IF($I152=2,
         IFBLANK(
            _xldudf_CX_PUSH(AY152, CX_ENTITY, $B152, AY$11, AY$14, AY$146,),
            ""
         ),
         IF($I152=3,
            "",
            IFBLANK(
               _xldudf_CX_PUSH(AY152, CX_ENTITY, $B152, AY$11, AY$14, AY$146,),
               ""
            )
         )
      )
   )
)),"")</f>
        <v/>
      </c>
      <c r="DZ152" s="2445" t="str" cm="1">
        <f t="array" aca="1" ref="DZ152" ca="1">IFERROR(IF(AZ152*fxVal_normal=_PL!AZ152,"",IF(OR(AZ152="", NOT(ISNUMBER(AZ152)), ISERROR(AZ152), $B152=""), "",
   IF($I152=1,
      IFBLANK(
         _xldudf_CX_PUSH(AZ152*fxVal_normal, CX_ENTITY, $B152, AZ$11, AZ$14, AZ$146,),
         ""
      ),
      IF($I152=2,
         IFBLANK(
            _xldudf_CX_PUSH(AZ152, CX_ENTITY, $B152, AZ$11, AZ$14, AZ$146,),
            ""
         ),
         IF($I152=3,
            "",
            IFBLANK(
               _xldudf_CX_PUSH(AZ152, CX_ENTITY, $B152, AZ$11, AZ$14, AZ$146,),
               ""
            )
         )
      )
   )
)),"")</f>
        <v/>
      </c>
      <c r="EA152" s="2445" t="str" cm="1">
        <f t="array" aca="1" ref="EA152" ca="1">IFERROR(IF(BA152*fxVal_normal=_PL!BA152,"",IF(OR(BA152="", NOT(ISNUMBER(BA152)), ISERROR(BA152), $B152=""), "",
   IF($I152=1,
      IFBLANK(
         _xldudf_CX_PUSH(BA152*fxVal_normal, CX_ENTITY, $B152, BA$11, BA$14, BA$146,),
         ""
      ),
      IF($I152=2,
         IFBLANK(
            _xldudf_CX_PUSH(BA152, CX_ENTITY, $B152, BA$11, BA$14, BA$146,),
            ""
         ),
         IF($I152=3,
            "",
            IFBLANK(
               _xldudf_CX_PUSH(BA152, CX_ENTITY, $B152, BA$11, BA$14, BA$146,),
               ""
            )
         )
      )
   )
)),"")</f>
        <v/>
      </c>
      <c r="EB152" s="2445" t="str" cm="1">
        <f t="array" aca="1" ref="EB152" ca="1">IFERROR(IF(BB152*fxVal_normal=_PL!BB152,"",IF(OR(BB152="", NOT(ISNUMBER(BB152)), ISERROR(BB152), $B152=""), "",
   IF($I152=1,
      IFBLANK(
         _xldudf_CX_PUSH(BB152*fxVal_normal, CX_ENTITY, $B152, BB$11, BB$14, BB$146,),
         ""
      ),
      IF($I152=2,
         IFBLANK(
            _xldudf_CX_PUSH(BB152, CX_ENTITY, $B152, BB$11, BB$14, BB$146,),
            ""
         ),
         IF($I152=3,
            "",
            IFBLANK(
               _xldudf_CX_PUSH(BB152, CX_ENTITY, $B152, BB$11, BB$14, BB$146,),
               ""
            )
         )
      )
   )
)),"")</f>
        <v/>
      </c>
      <c r="EC152" s="2445" t="str" cm="1">
        <f t="array" aca="1" ref="EC152" ca="1">IFERROR(IF(BC152*fxVal_normal=_PL!BC152,"",IF(OR(BC152="", NOT(ISNUMBER(BC152)), ISERROR(BC152), $B152=""), "",
   IF($I152=1,
      IFBLANK(
         _xldudf_CX_PUSH(BC152*fxVal_normal, CX_ENTITY, $B152, BC$11, BC$14, BC$146,),
         ""
      ),
      IF($I152=2,
         IFBLANK(
            _xldudf_CX_PUSH(BC152, CX_ENTITY, $B152, BC$11, BC$14, BC$146,),
            ""
         ),
         IF($I152=3,
            "",
            IFBLANK(
               _xldudf_CX_PUSH(BC152, CX_ENTITY, $B152, BC$11, BC$14, BC$146,),
               ""
            )
         )
      )
   )
)),"")</f>
        <v/>
      </c>
      <c r="ED152" s="2445" t="str" cm="1">
        <f t="array" aca="1" ref="ED152" ca="1">IFERROR(IF(BD152*fxVal_normal=_PL!BD152,"",IF(OR(BD152="", NOT(ISNUMBER(BD152)), ISERROR(BD152), $B152=""), "",
   IF($I152=1,
      IFBLANK(
         _xldudf_CX_PUSH(BD152*fxVal_normal, CX_ENTITY, $B152, BD$11, BD$14, BD$146,),
         ""
      ),
      IF($I152=2,
         IFBLANK(
            _xldudf_CX_PUSH(BD152, CX_ENTITY, $B152, BD$11, BD$14, BD$146,),
            ""
         ),
         IF($I152=3,
            "",
            IFBLANK(
               _xldudf_CX_PUSH(BD152, CX_ENTITY, $B152, BD$11, BD$14, BD$146,),
               ""
            )
         )
      )
   )
)),"")</f>
        <v/>
      </c>
      <c r="EE152" s="2445" t="str" cm="1">
        <f t="array" aca="1" ref="EE152" ca="1">IFERROR(IF(BE152*fxVal_normal=_PL!BE152,"",IF(OR(BE152="", NOT(ISNUMBER(BE152)), ISERROR(BE152), $B152=""), "",
   IF($I152=1,
      IFBLANK(
         _xldudf_CX_PUSH(BE152*fxVal_normal, CX_ENTITY, $B152, BE$11, BE$14, BE$146,),
         ""
      ),
      IF($I152=2,
         IFBLANK(
            _xldudf_CX_PUSH(BE152, CX_ENTITY, $B152, BE$11, BE$14, BE$146,),
            ""
         ),
         IF($I152=3,
            "",
            IFBLANK(
               _xldudf_CX_PUSH(BE152, CX_ENTITY, $B152, BE$11, BE$14, BE$146,),
               ""
            )
         )
      )
   )
)),"")</f>
        <v/>
      </c>
      <c r="EF152" s="2445" t="str" cm="1">
        <f t="array" aca="1" ref="EF152" ca="1">IFERROR(IF(BF152*fxVal_normal=_PL!BF152,"",IF(OR(BF152="", NOT(ISNUMBER(BF152)), ISERROR(BF152), $B152=""), "",
   IF($I152=1,
      IFBLANK(
         _xldudf_CX_PUSH(BF152*fxVal_normal, CX_ENTITY, $B152, BF$11, BF$14, BF$146,),
         ""
      ),
      IF($I152=2,
         IFBLANK(
            _xldudf_CX_PUSH(BF152, CX_ENTITY, $B152, BF$11, BF$14, BF$146,),
            ""
         ),
         IF($I152=3,
            "",
            IFBLANK(
               _xldudf_CX_PUSH(BF152, CX_ENTITY, $B152, BF$11, BF$14, BF$146,),
               ""
            )
         )
      )
   )
)),"")</f>
        <v/>
      </c>
      <c r="EG152" s="2445" t="str" cm="1">
        <f t="array" aca="1" ref="EG152" ca="1">IFERROR(IF(BG152*fxVal_normal=_PL!BG152,"",IF(OR(BG152="", NOT(ISNUMBER(BG152)), ISERROR(BG152), $B152=""), "",
   IF($I152=1,
      IFBLANK(
         _xldudf_CX_PUSH(BG152*fxVal_normal, CX_ENTITY, $B152, BG$11, BG$14, BG$146,),
         ""
      ),
      IF($I152=2,
         IFBLANK(
            _xldudf_CX_PUSH(BG152, CX_ENTITY, $B152, BG$11, BG$14, BG$146,),
            ""
         ),
         IF($I152=3,
            "",
            IFBLANK(
               _xldudf_CX_PUSH(BG152, CX_ENTITY, $B152, BG$11, BG$14, BG$146,),
               ""
            )
         )
      )
   )
)),"")</f>
        <v/>
      </c>
      <c r="EH152" s="2445" t="str" cm="1">
        <f t="array" aca="1" ref="EH152" ca="1">IFERROR(IF(BH152*fxVal_normal=_PL!BH152,"",IF(OR(BH152="", NOT(ISNUMBER(BH152)), ISERROR(BH152), $B152=""), "",
   IF($I152=1,
      IFBLANK(
         _xldudf_CX_PUSH(BH152*fxVal_normal, CX_ENTITY, $B152, BH$11, BH$14, BH$146,),
         ""
      ),
      IF($I152=2,
         IFBLANK(
            _xldudf_CX_PUSH(BH152, CX_ENTITY, $B152, BH$11, BH$14, BH$146,),
            ""
         ),
         IF($I152=3,
            "",
            IFBLANK(
               _xldudf_CX_PUSH(BH152, CX_ENTITY, $B152, BH$11, BH$14, BH$146,),
               ""
            )
         )
      )
   )
)),"")</f>
        <v/>
      </c>
      <c r="EI152" s="2445" t="str" cm="1">
        <f t="array" aca="1" ref="EI152" ca="1">IFERROR(IF(BI152*fxVal_normal=_PL!BI152,"",IF(OR(BI152="", NOT(ISNUMBER(BI152)), ISERROR(BI152), $B152=""), "",
   IF($I152=1,
      IFBLANK(
         _xldudf_CX_PUSH(BI152*fxVal_normal, CX_ENTITY, $B152, BI$11, BI$14, BI$146,),
         ""
      ),
      IF($I152=2,
         IFBLANK(
            _xldudf_CX_PUSH(BI152, CX_ENTITY, $B152, BI$11, BI$14, BI$146,),
            ""
         ),
         IF($I152=3,
            "",
            IFBLANK(
               _xldudf_CX_PUSH(BI152, CX_ENTITY, $B152, BI$11, BI$14, BI$146,),
               ""
            )
         )
      )
   )
)),"")</f>
        <v/>
      </c>
      <c r="EJ152" s="2445" t="str" cm="1">
        <f t="array" aca="1" ref="EJ152" ca="1">IFERROR(IF(BJ152*fxVal_normal=_PL!BJ152,"",IF(OR(BJ152="", NOT(ISNUMBER(BJ152)), ISERROR(BJ152), $B152=""), "",
   IF($I152=1,
      IFBLANK(
         _xldudf_CX_PUSH(BJ152*fxVal_normal, CX_ENTITY, $B152, BJ$11, BJ$14, BJ$146,),
         ""
      ),
      IF($I152=2,
         IFBLANK(
            _xldudf_CX_PUSH(BJ152, CX_ENTITY, $B152, BJ$11, BJ$14, BJ$146,),
            ""
         ),
         IF($I152=3,
            "",
            IFBLANK(
               _xldudf_CX_PUSH(BJ152, CX_ENTITY, $B152, BJ$11, BJ$14, BJ$146,),
               ""
            )
         )
      )
   )
)),"")</f>
        <v/>
      </c>
      <c r="EK152" s="2445" t="str" cm="1">
        <f t="array" aca="1" ref="EK152" ca="1">IFERROR(IF(BK152*fxVal_normal=_PL!BK152,"",IF(OR(BK152="", NOT(ISNUMBER(BK152)), ISERROR(BK152), $B152=""), "",
   IF($I152=1,
      IFBLANK(
         _xldudf_CX_PUSH(BK152*fxVal_normal, CX_ENTITY, $B152, BK$11, BK$14, BK$146,),
         ""
      ),
      IF($I152=2,
         IFBLANK(
            _xldudf_CX_PUSH(BK152, CX_ENTITY, $B152, BK$11, BK$14, BK$146,),
            ""
         ),
         IF($I152=3,
            "",
            IFBLANK(
               _xldudf_CX_PUSH(BK152, CX_ENTITY, $B152, BK$11, BK$14, BK$146,),
               ""
            )
         )
      )
   )
)),"")</f>
        <v/>
      </c>
      <c r="EL152" s="2445" t="str" cm="1">
        <f t="array" aca="1" ref="EL152" ca="1">IFERROR(IF(BL152*fxVal_normal=_PL!BL152,"",IF(OR(BL152="", NOT(ISNUMBER(BL152)), ISERROR(BL152), $B152=""), "",
   IF($I152=1,
      IFBLANK(
         _xldudf_CX_PUSH(BL152*fxVal_normal, CX_ENTITY, $B152, BL$11, BL$14, BL$146,),
         ""
      ),
      IF($I152=2,
         IFBLANK(
            _xldudf_CX_PUSH(BL152, CX_ENTITY, $B152, BL$11, BL$14, BL$146,),
            ""
         ),
         IF($I152=3,
            "",
            IFBLANK(
               _xldudf_CX_PUSH(BL152, CX_ENTITY, $B152, BL$11, BL$14, BL$146,),
               ""
            )
         )
      )
   )
)),"")</f>
        <v/>
      </c>
      <c r="EM152" s="2445" t="str" cm="1">
        <f t="array" aca="1" ref="EM152" ca="1">IFERROR(IF(BM152*fxVal_normal=_PL!BM152,"",IF(OR(BM152="", NOT(ISNUMBER(BM152)), ISERROR(BM152), $B152=""), "",
   IF($I152=1,
      IFBLANK(
         _xldudf_CX_PUSH(BM152*fxVal_normal, CX_ENTITY, $B152, BM$11, BM$14, BM$146,),
         ""
      ),
      IF($I152=2,
         IFBLANK(
            _xldudf_CX_PUSH(BM152, CX_ENTITY, $B152, BM$11, BM$14, BM$146,),
            ""
         ),
         IF($I152=3,
            "",
            IFBLANK(
               _xldudf_CX_PUSH(BM152, CX_ENTITY, $B152, BM$11, BM$14, BM$146,),
               ""
            )
         )
      )
   )
)),"")</f>
        <v/>
      </c>
      <c r="EN152" s="2445" t="str" cm="1">
        <f t="array" aca="1" ref="EN152" ca="1">IFERROR(IF(BN152*fxVal_normal=_PL!BN152,"",IF(OR(BN152="", NOT(ISNUMBER(BN152)), ISERROR(BN152), $B152=""), "",
   IF($I152=1,
      IFBLANK(
         _xldudf_CX_PUSH(BN152*fxVal_normal, CX_ENTITY, $B152, BN$11, BN$14, BN$146,),
         ""
      ),
      IF($I152=2,
         IFBLANK(
            _xldudf_CX_PUSH(BN152, CX_ENTITY, $B152, BN$11, BN$14, BN$146,),
            ""
         ),
         IF($I152=3,
            "",
            IFBLANK(
               _xldudf_CX_PUSH(BN152, CX_ENTITY, $B152, BN$11, BN$14, BN$146,),
               ""
            )
         )
      )
   )
)),"")</f>
        <v/>
      </c>
    </row>
    <row r="153" spans="1:157" ht="21" customHeight="1">
      <c r="A153" s="1626"/>
      <c r="B153" s="2501" t="s">
        <v>127</v>
      </c>
      <c r="C153" s="2439" t="str" cm="1">
        <f t="array" ref="C153">IFBLANK(_PL!C153,"")</f>
        <v>Lfl Revenue Adjustment - Label 6</v>
      </c>
      <c r="D153" s="1548" t="s">
        <v>123</v>
      </c>
      <c r="E153" s="2440" t="e" cm="1">
        <f t="array" aca="1" ref="E15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)($AD153:$CQ153, Z153)</f>
        <v>#NAME?</v>
      </c>
      <c r="F153" s="578"/>
      <c r="G153" s="578"/>
      <c r="H153" s="585">
        <v>0</v>
      </c>
      <c r="I153" s="585">
        <v>1</v>
      </c>
      <c r="J153" s="401" cm="1">
        <f t="array" ref="J153">IFBLANK( Z153,"")</f>
        <v>-1</v>
      </c>
      <c r="K153" s="578" t="str">
        <f t="shared" si="47"/>
        <v>No</v>
      </c>
      <c r="L153" s="37"/>
      <c r="N153" s="158"/>
      <c r="O153" s="101"/>
      <c r="P153" s="52"/>
      <c r="Q153" s="101"/>
      <c r="R153" s="101"/>
      <c r="S153" s="101"/>
      <c r="T153" s="101"/>
      <c r="U153" s="39"/>
      <c r="V153" s="37"/>
      <c r="W153" s="91" t="str">
        <f>W147</f>
        <v>Actual</v>
      </c>
      <c r="X153" s="815" t="str">
        <f>_PL!X153</f>
        <v>a</v>
      </c>
      <c r="Y153" s="2574">
        <v>2</v>
      </c>
      <c r="Z153" s="198">
        <f>_PL!Z153</f>
        <v>-1</v>
      </c>
      <c r="AA153" s="2571"/>
      <c r="AB153" s="1128"/>
      <c r="AC153" s="1138" t="str" cm="1">
        <f t="array" aca="1" ref="AC153" ca="1">_xlfn.LET(
_xlpm._termname, $AB153,
_xlpm._iconname, "find",
_xlpm._icon, fx_getIcon(_xlpm._iconname),
_xlpm._location, _xlfn.XLOOKUP(LOWER(_xlpm._termname), LOWER(tbl_acctDef[Term]),tbl_acctDef[Term]),
_xlpm._hyperlink, HYPERLINK("#"&amp;CELL("address",_xlpm._location), _xlpm._icon),
IFERROR(_xlpm._hyperlink,"")
)</f>
        <v/>
      </c>
      <c r="AD153" s="2441">
        <v>1</v>
      </c>
      <c r="AE153" s="2441">
        <v>1</v>
      </c>
      <c r="AF153" s="2441">
        <v>1</v>
      </c>
      <c r="AG153" s="2441">
        <v>1</v>
      </c>
      <c r="AH153" s="2441">
        <v>1</v>
      </c>
      <c r="AI153" s="2441">
        <v>1</v>
      </c>
      <c r="AJ153" s="2441">
        <v>1</v>
      </c>
      <c r="AK153" s="2441">
        <v>1</v>
      </c>
      <c r="AL153" s="2441">
        <v>1</v>
      </c>
      <c r="AM153" s="2441">
        <v>1</v>
      </c>
      <c r="AN153" s="2441">
        <v>1</v>
      </c>
      <c r="AO153" s="2441">
        <v>1</v>
      </c>
      <c r="AP153" s="2441">
        <v>1</v>
      </c>
      <c r="AQ153" s="2441">
        <v>1</v>
      </c>
      <c r="AR153" s="2441">
        <v>1</v>
      </c>
      <c r="AS153" s="2441">
        <v>1</v>
      </c>
      <c r="AT153" s="2441">
        <v>1</v>
      </c>
      <c r="AU153" s="2441">
        <v>1</v>
      </c>
      <c r="AV153" s="2441">
        <v>1</v>
      </c>
      <c r="AW153" s="2441">
        <v>1</v>
      </c>
      <c r="AX153" s="2441">
        <v>1</v>
      </c>
      <c r="AY153" s="2441">
        <v>1</v>
      </c>
      <c r="AZ153" s="2441">
        <v>1</v>
      </c>
      <c r="BA153" s="2441">
        <v>1</v>
      </c>
      <c r="BB153" s="2441">
        <v>1</v>
      </c>
      <c r="BC153" s="2441">
        <v>1</v>
      </c>
      <c r="BD153" s="2441">
        <v>1</v>
      </c>
      <c r="BE153" s="2441">
        <v>1</v>
      </c>
      <c r="BF153" s="2441">
        <v>1</v>
      </c>
      <c r="BG153" s="2441">
        <v>1</v>
      </c>
      <c r="BH153" s="2441">
        <v>1</v>
      </c>
      <c r="BI153" s="2441">
        <v>1</v>
      </c>
      <c r="BJ153" s="2441">
        <v>1</v>
      </c>
      <c r="BK153" s="2441">
        <v>1</v>
      </c>
      <c r="BL153" s="2441">
        <v>1</v>
      </c>
      <c r="BM153" s="2441">
        <v>1</v>
      </c>
      <c r="BN153" s="2441">
        <v>1</v>
      </c>
      <c r="BO153" s="2442"/>
      <c r="BP153" s="2442"/>
      <c r="BQ153" s="2442"/>
      <c r="BR153" s="2442"/>
      <c r="BS153" s="2442"/>
      <c r="BT153" s="2442"/>
      <c r="BU153" s="2442"/>
      <c r="BV153" s="2442"/>
      <c r="BW153" s="2442"/>
      <c r="BX153" s="2442"/>
      <c r="BY153" s="2442"/>
      <c r="BZ153" s="2442"/>
      <c r="CA153" s="34"/>
      <c r="CC153" s="958"/>
      <c r="CD153" s="1461" t="e" cm="1">
        <f t="array" aca="1" ref="CD153" ca="1">_xlfn.LET( _xlpm.CheckBlank, SUM(PL!$AD153:$BN153) = 0, IF(_xlpm.CheckBlank, "", SUM(_xlfn._xlws.FILTER(PL!$AD153:$BN153,(YEAR(PL!$AD$12:$BN$12)=PL!CD$12)*(array_timeline&lt;=PL!CD$11)))))</f>
        <v>#NAME?</v>
      </c>
      <c r="CE153" s="1461" t="e" cm="1">
        <f t="array" aca="1" ref="CE153" ca="1">_xlfn.LET( _xlpm.CheckBlank, SUM(PL!$AD153:$BN153) = 0, IF(_xlpm.CheckBlank, "", SUM(_xlfn._xlws.FILTER(PL!$AD153:$BN153,(YEAR(PL!$AD$12:$BN$12)=PL!CE$12)*(array_timeline&lt;=PL!CE$11)))))</f>
        <v>#NAME?</v>
      </c>
      <c r="CF153" s="88"/>
      <c r="CG153" s="1461" t="e" cm="1">
        <f t="array" aca="1" ref="CG153" ca="1">_xlfn.LET( _xlpm.CheckBlank, SUM(PL!$AD153:$BN153) = 0, IF(_xlpm.CheckBlank, "", SUM(_xlfn._xlws.FILTER(PL!$AD153:$BN153,(YEAR(PL!$AD$12:$BN$12)=PL!CG$12)*(array_timeline&lt;=PL!CG$11)))))</f>
        <v>#NAME?</v>
      </c>
      <c r="CH153" s="1461" t="e" cm="1">
        <f t="array" aca="1" ref="CH153" ca="1">_xlfn.LET( _xlpm.CheckBlank, SUM(PL!$AD153:$BN153) = 0, IF(_xlpm.CheckBlank, "", SUM(_xlfn._xlws.FILTER(PL!$AD153:$BN153,(YEAR(PL!$AD$12:$BN$12)=PL!CH$12)*(array_timeline&lt;=PL!CH$11)))))</f>
        <v>#NAME?</v>
      </c>
      <c r="CI153" s="88"/>
      <c r="CJ153" s="1461" cm="1">
        <f t="array" ref="CJ153">_xlfn.LET( _xlpm.CheckBlank, SUM(PL!$AD153:$BN153) = 0, IF(_xlpm.CheckBlank, "", SUM(_xlfn.TAKE(_xlfn.DROP(PL!$AD153:$BN153, ,-DATEDIFF(PL!CJ$11, val_asOfDate,"M")),1,-12))))</f>
        <v>12</v>
      </c>
      <c r="CK153" s="1461" cm="1">
        <f t="array" ref="CK153">_xlfn.LET( _xlpm.CheckBlank, SUM(PL!$AD153:$BN153) = 0, IF(_xlpm.CheckBlank, "", SUM(_xlfn.TAKE(_xlfn.DROP(PL!$AD153:$BN153, ,-DATEDIFF(PL!CK$11, val_asOfDate,"M")),1,-12))))</f>
        <v>12</v>
      </c>
      <c r="CL153" s="88"/>
      <c r="CM153" s="2441">
        <v>1</v>
      </c>
      <c r="CN153" s="2441">
        <v>1</v>
      </c>
      <c r="CO153" s="1169"/>
      <c r="CP153" s="2441">
        <v>1</v>
      </c>
      <c r="CQ153" s="2441">
        <v>1</v>
      </c>
      <c r="CR153" s="34"/>
      <c r="CS153" s="2056"/>
      <c r="CT153" s="2447" t="e" cm="1">
        <f t="array" aca="1" ref="CT153" ca="1">IF(ISNUMBER(SEARCH("Select",$Y153)),"",_xldudf_CX_PUSH($Y153,CX_ENTITY,C153,val_asOfDate))</f>
        <v>#NAME?</v>
      </c>
      <c r="CU153" s="2447" t="e" cm="1">
        <f t="array" aca="1" ref="CU153" ca="1">IF(ISNUMBER(SEARCH("Select",$Y153)),"",_xldudf_CX_PUSH($Y153,CX_ENTITY,C153,EOMONTH(val_asOfDate,1)))</f>
        <v>#NAME?</v>
      </c>
      <c r="CV153" s="2447" t="e" cm="1">
        <f t="array" aca="1" ref="CV153" ca="1">IF(ISNUMBER(SEARCH("Select",$Y153)),"",_xldudf_CX_PUSH($Y153,CX_ENTITY,C153,EOMONTH(val_asOfDate,2)))</f>
        <v>#NAME?</v>
      </c>
      <c r="CW153" s="2447" t="e" cm="1">
        <f t="array" aca="1" ref="CW153" ca="1">IF(ISNUMBER(SEARCH("Select",$Y153)),"",_xldudf_CX_PUSH($Y153,CX_ENTITY,C153,EOMONTH(val_asOfDate,3)))</f>
        <v>#NAME?</v>
      </c>
      <c r="CX153" s="2443"/>
      <c r="CY153" s="2444" t="str" cm="1">
        <f t="array" aca="1" ref="CY153" ca="1">IFERROR(IF(CM153*fxVal_normal=_PL!CM153,"",IF(OR($CM153="",$CM153=0, NOT(ISNUMBER($CM153)), ISERROR($CM153), $B153=""), "",
   IF($I153=1,
      IFBLANK(
         _xldudf_CX_PUSH($CM153*fxVal_normal, CX_ENTITY, $B153, $CM$11, $CM$14, $CM$19,),
         ""
      ),
      IF($I153=2,
         IFBLANK(
            _xldudf_CX_PUSH($CM153, CX_ENTITY, $B153, $CM$11, $CM$14, $CM$19,),
            ""
         ),
         IF($I153=3,
            "",
            IFBLANK(
               _xldudf_CX_PUSH($CM153, CX_ENTITY, $B153, $CM$11, $CM$14, $CM$19,),
               ""
            )
         )
      )
   )
)),"")</f>
        <v/>
      </c>
      <c r="CZ153" s="2444" t="str" cm="1">
        <f t="array" aca="1" ref="CZ153" ca="1">IFERROR(IF(CN153*fxVal_normal=_PL!CN153,"",IF(OR($CN153="",$CN153=0, NOT(ISNUMBER($CN153)), ISERROR($CN153), $B153=""), "",
   IF($I153=1,
      IFBLANK(
         _xldudf_CX_PUSH($CN153*fxVal_normal, CX_ENTITY, $B153, $CN$11, $CN$14, $CN$19,),
         ""
      ),
      IF($I153=2,
         IFBLANK(
            _xldudf_CX_PUSH($CN153, CX_ENTITY, $B153, $CN$11, $CN$14, $CN$19,),
            ""
         ),
         IF($I153=3,
            "",
            IFBLANK(
               _xldudf_CX_PUSH($CN153, CX_ENTITY, $B153, $CN$11, $CN$14, $CN$19,),
               ""
            )
         )
      )
   )
)),"")</f>
        <v/>
      </c>
      <c r="DA153" s="2444" t="str" cm="1">
        <f t="array" aca="1" ref="DA153" ca="1">IFERROR(IF(CP153*fxVal_normal=_PL!CP153,"",IF(OR($CP153="",$CP153=0, NOT(ISNUMBER($CP153)), ISERROR($CP153), $B153=""), "",
   IF($I153=1,
      IFBLANK(
         _xldudf_CX_PUSH($CP153*fxVal_normal, CX_ENTITY, $B153, $CP$11, $CP$14, $CP$19,),
         ""
      ),
      IF($I153=2,
         IFBLANK(
            _xldudf_CX_PUSH($CP153, CX_ENTITY, $B153, $CP$11, $CP$14, $CP$19,),
            ""
         ),
         IF($I153=3,
            "",
            IFBLANK(
               _xldudf_CX_PUSH($CP153, CX_ENTITY, $B153, $CP$11, $CP$14, $CP$19,),
               ""
            )
         )
      )
   )
)),"")</f>
        <v/>
      </c>
      <c r="DB153" s="2444" t="str" cm="1">
        <f t="array" aca="1" ref="DB153" ca="1">IFERROR(IF(CQ153*fxVal_normal=_PL!CQ153,"",IF(OR($CQ153="", $CQ153=0, NOT(ISNUMBER($CQ153)), ISERROR($CQ153), $B153=""), "",
   IF($I153=1,
      IFBLANK(
         _xldudf_CX_PUSH($CQ153*fxVal_normal, CX_ENTITY, $B153, $CQ$11, $CQ$14, $CQ$19,),
         ""
      ),
      IF($I153=2,
         IFBLANK(
            _xldudf_CX_PUSH($CQ153, CX_ENTITY, $B153, $CQ$11, $CQ$14, $CQ$19,),
            ""
         ),
         IF($I153=3,
            "",
            IFBLANK(
               _xldudf_CX_PUSH($CQ153, CX_ENTITY, $B153, $CQ$11, $CQ$14, $CQ$19,),
               ""
            )
         )
      )
   ))
),"")</f>
        <v/>
      </c>
      <c r="DC153" s="2443"/>
      <c r="DD153" s="2445" t="str" cm="1">
        <f t="array" aca="1" ref="DD153" ca="1">IFERROR(IF(AD153*fxVal_normal=_PL!AD153,"",IF(OR(AD153="", NOT(ISNUMBER(AD153)), ISERROR(AD153), $B153=""), "",
   IF($I153=1,
      IFBLANK(
         _xldudf_CX_PUSH(AD153*fxVal_normal, CX_ENTITY, $B153, AD$11, AD$14, AD$146,),
         ""
      ),
      IF($I153=2,
         IFBLANK(
            _xldudf_CX_PUSH(AD153, CX_ENTITY, $B153, AD$11, AD$14, AD$146,),
            ""
         ),
         IF($I153=3,
            "",
            IFBLANK(
               _xldudf_CX_PUSH(AD153, CX_ENTITY, $B153, AD$11, AD$14, AD$146,),
               ""
            )
         )
      )
   )
)),"")</f>
        <v/>
      </c>
      <c r="DE153" s="2445" t="str" cm="1">
        <f t="array" aca="1" ref="DE153" ca="1">IFERROR(IF(AE153*fxVal_normal=_PL!AE153,"",IF(OR(AE153="", NOT(ISNUMBER(AE153)), ISERROR(AE153), $B153=""), "",
   IF($I153=1,
      IFBLANK(
         _xldudf_CX_PUSH(AE153*fxVal_normal, CX_ENTITY, $B153, AE$11, AE$14, AE$146,),
         ""
      ),
      IF($I153=2,
         IFBLANK(
            _xldudf_CX_PUSH(AE153, CX_ENTITY, $B153, AE$11, AE$14, AE$146,),
            ""
         ),
         IF($I153=3,
            "",
            IFBLANK(
               _xldudf_CX_PUSH(AE153, CX_ENTITY, $B153, AE$11, AE$14, AE$146,),
               ""
            )
         )
      )
   )
)),"")</f>
        <v/>
      </c>
      <c r="DF153" s="2445" t="str" cm="1">
        <f t="array" aca="1" ref="DF153" ca="1">IFERROR(IF(AF153*fxVal_normal=_PL!AF153,"",IF(OR(AF153="", NOT(ISNUMBER(AF153)), ISERROR(AF153), $B153=""), "",
   IF($I153=1,
      IFBLANK(
         _xldudf_CX_PUSH(AF153*fxVal_normal, CX_ENTITY, $B153, AF$11, AF$14, AF$146,),
         ""
      ),
      IF($I153=2,
         IFBLANK(
            _xldudf_CX_PUSH(AF153, CX_ENTITY, $B153, AF$11, AF$14, AF$146,),
            ""
         ),
         IF($I153=3,
            "",
            IFBLANK(
               _xldudf_CX_PUSH(AF153, CX_ENTITY, $B153, AF$11, AF$14, AF$146,),
               ""
            )
         )
      )
   )
)),"")</f>
        <v/>
      </c>
      <c r="DG153" s="2445" t="str" cm="1">
        <f t="array" aca="1" ref="DG153" ca="1">IFERROR(IF(AG153*fxVal_normal=_PL!AG153,"",IF(OR(AG153="", NOT(ISNUMBER(AG153)), ISERROR(AG153), $B153=""), "",
   IF($I153=1,
      IFBLANK(
         _xldudf_CX_PUSH(AG153*fxVal_normal, CX_ENTITY, $B153, AG$11, AG$14, AG$146,),
         ""
      ),
      IF($I153=2,
         IFBLANK(
            _xldudf_CX_PUSH(AG153, CX_ENTITY, $B153, AG$11, AG$14, AG$146,),
            ""
         ),
         IF($I153=3,
            "",
            IFBLANK(
               _xldudf_CX_PUSH(AG153, CX_ENTITY, $B153, AG$11, AG$14, AG$146,),
               ""
            )
         )
      )
   )
)),"")</f>
        <v/>
      </c>
      <c r="DH153" s="2445" t="str" cm="1">
        <f t="array" aca="1" ref="DH153" ca="1">IFERROR(IF(AH153*fxVal_normal=_PL!AH153,"",IF(OR(AH153="", NOT(ISNUMBER(AH153)), ISERROR(AH153), $B153=""), "",
   IF($I153=1,
      IFBLANK(
         _xldudf_CX_PUSH(AH153*fxVal_normal, CX_ENTITY, $B153, AH$11, AH$14, AH$146,),
         ""
      ),
      IF($I153=2,
         IFBLANK(
            _xldudf_CX_PUSH(AH153, CX_ENTITY, $B153, AH$11, AH$14, AH$146,),
            ""
         ),
         IF($I153=3,
            "",
            IFBLANK(
               _xldudf_CX_PUSH(AH153, CX_ENTITY, $B153, AH$11, AH$14, AH$146,),
               ""
            )
         )
      )
   )
)),"")</f>
        <v/>
      </c>
      <c r="DI153" s="2445" t="str" cm="1">
        <f t="array" aca="1" ref="DI153" ca="1">IFERROR(IF(AI153*fxVal_normal=_PL!AI153,"",IF(OR(AI153="", NOT(ISNUMBER(AI153)), ISERROR(AI153), $B153=""), "",
   IF($I153=1,
      IFBLANK(
         _xldudf_CX_PUSH(AI153*fxVal_normal, CX_ENTITY, $B153, AI$11, AI$14, AI$146,),
         ""
      ),
      IF($I153=2,
         IFBLANK(
            _xldudf_CX_PUSH(AI153, CX_ENTITY, $B153, AI$11, AI$14, AI$146,),
            ""
         ),
         IF($I153=3,
            "",
            IFBLANK(
               _xldudf_CX_PUSH(AI153, CX_ENTITY, $B153, AI$11, AI$14, AI$146,),
               ""
            )
         )
      )
   )
)),"")</f>
        <v/>
      </c>
      <c r="DJ153" s="2445" t="str" cm="1">
        <f t="array" aca="1" ref="DJ153" ca="1">IFERROR(IF(AJ153*fxVal_normal=_PL!AJ153,"",IF(OR(AJ153="", NOT(ISNUMBER(AJ153)), ISERROR(AJ153), $B153=""), "",
   IF($I153=1,
      IFBLANK(
         _xldudf_CX_PUSH(AJ153*fxVal_normal, CX_ENTITY, $B153, AJ$11, AJ$14, AJ$146,),
         ""
      ),
      IF($I153=2,
         IFBLANK(
            _xldudf_CX_PUSH(AJ153, CX_ENTITY, $B153, AJ$11, AJ$14, AJ$146,),
            ""
         ),
         IF($I153=3,
            "",
            IFBLANK(
               _xldudf_CX_PUSH(AJ153, CX_ENTITY, $B153, AJ$11, AJ$14, AJ$146,),
               ""
            )
         )
      )
   )
)),"")</f>
        <v/>
      </c>
      <c r="DK153" s="2445" t="str" cm="1">
        <f t="array" aca="1" ref="DK153" ca="1">IFERROR(IF(AK153*fxVal_normal=_PL!AK153,"",IF(OR(AK153="", NOT(ISNUMBER(AK153)), ISERROR(AK153), $B153=""), "",
   IF($I153=1,
      IFBLANK(
         _xldudf_CX_PUSH(AK153*fxVal_normal, CX_ENTITY, $B153, AK$11, AK$14, AK$146,),
         ""
      ),
      IF($I153=2,
         IFBLANK(
            _xldudf_CX_PUSH(AK153, CX_ENTITY, $B153, AK$11, AK$14, AK$146,),
            ""
         ),
         IF($I153=3,
            "",
            IFBLANK(
               _xldudf_CX_PUSH(AK153, CX_ENTITY, $B153, AK$11, AK$14, AK$146,),
               ""
            )
         )
      )
   )
)),"")</f>
        <v/>
      </c>
      <c r="DL153" s="2445" t="str" cm="1">
        <f t="array" aca="1" ref="DL153" ca="1">IFERROR(IF(AL153*fxVal_normal=_PL!AL153,"",IF(OR(AL153="", NOT(ISNUMBER(AL153)), ISERROR(AL153), $B153=""), "",
   IF($I153=1,
      IFBLANK(
         _xldudf_CX_PUSH(AL153*fxVal_normal, CX_ENTITY, $B153, AL$11, AL$14, AL$146,),
         ""
      ),
      IF($I153=2,
         IFBLANK(
            _xldudf_CX_PUSH(AL153, CX_ENTITY, $B153, AL$11, AL$14, AL$146,),
            ""
         ),
         IF($I153=3,
            "",
            IFBLANK(
               _xldudf_CX_PUSH(AL153, CX_ENTITY, $B153, AL$11, AL$14, AL$146,),
               ""
            )
         )
      )
   )
)),"")</f>
        <v/>
      </c>
      <c r="DM153" s="2445" t="str" cm="1">
        <f t="array" aca="1" ref="DM153" ca="1">IFERROR(IF(AM153*fxVal_normal=_PL!AM153,"",IF(OR(AM153="", NOT(ISNUMBER(AM153)), ISERROR(AM153), $B153=""), "",
   IF($I153=1,
      IFBLANK(
         _xldudf_CX_PUSH(AM153*fxVal_normal, CX_ENTITY, $B153, AM$11, AM$14, AM$146,),
         ""
      ),
      IF($I153=2,
         IFBLANK(
            _xldudf_CX_PUSH(AM153, CX_ENTITY, $B153, AM$11, AM$14, AM$146,),
            ""
         ),
         IF($I153=3,
            "",
            IFBLANK(
               _xldudf_CX_PUSH(AM153, CX_ENTITY, $B153, AM$11, AM$14, AM$146,),
               ""
            )
         )
      )
   )
)),"")</f>
        <v/>
      </c>
      <c r="DN153" s="2445" t="str" cm="1">
        <f t="array" aca="1" ref="DN153" ca="1">IFERROR(IF(AN153*fxVal_normal=_PL!AN153,"",IF(OR(AN153="", NOT(ISNUMBER(AN153)), ISERROR(AN153), $B153=""), "",
   IF($I153=1,
      IFBLANK(
         _xldudf_CX_PUSH(AN153*fxVal_normal, CX_ENTITY, $B153, AN$11, AN$14, AN$146,),
         ""
      ),
      IF($I153=2,
         IFBLANK(
            _xldudf_CX_PUSH(AN153, CX_ENTITY, $B153, AN$11, AN$14, AN$146,),
            ""
         ),
         IF($I153=3,
            "",
            IFBLANK(
               _xldudf_CX_PUSH(AN153, CX_ENTITY, $B153, AN$11, AN$14, AN$146,),
               ""
            )
         )
      )
   )
)),"")</f>
        <v/>
      </c>
      <c r="DO153" s="2445" t="str" cm="1">
        <f t="array" aca="1" ref="DO153" ca="1">IFERROR(IF(AO153*fxVal_normal=_PL!AO153,"",IF(OR(AO153="", NOT(ISNUMBER(AO153)), ISERROR(AO153), $B153=""), "",
   IF($I153=1,
      IFBLANK(
         _xldudf_CX_PUSH(AO153*fxVal_normal, CX_ENTITY, $B153, AO$11, AO$14, AO$146,),
         ""
      ),
      IF($I153=2,
         IFBLANK(
            _xldudf_CX_PUSH(AO153, CX_ENTITY, $B153, AO$11, AO$14, AO$146,),
            ""
         ),
         IF($I153=3,
            "",
            IFBLANK(
               _xldudf_CX_PUSH(AO153, CX_ENTITY, $B153, AO$11, AO$14, AO$146,),
               ""
            )
         )
      )
   )
)),"")</f>
        <v/>
      </c>
      <c r="DP153" s="2445" t="str" cm="1">
        <f t="array" aca="1" ref="DP153" ca="1">IFERROR(IF(AP153*fxVal_normal=_PL!AP153,"",IF(OR(AP153="", NOT(ISNUMBER(AP153)), ISERROR(AP153), $B153=""), "",
   IF($I153=1,
      IFBLANK(
         _xldudf_CX_PUSH(AP153*fxVal_normal, CX_ENTITY, $B153, AP$11, AP$14, AP$146,),
         ""
      ),
      IF($I153=2,
         IFBLANK(
            _xldudf_CX_PUSH(AP153, CX_ENTITY, $B153, AP$11, AP$14, AP$146,),
            ""
         ),
         IF($I153=3,
            "",
            IFBLANK(
               _xldudf_CX_PUSH(AP153, CX_ENTITY, $B153, AP$11, AP$14, AP$146,),
               ""
            )
         )
      )
   )
)),"")</f>
        <v/>
      </c>
      <c r="DQ153" s="2445" t="str" cm="1">
        <f t="array" aca="1" ref="DQ153" ca="1">IFERROR(IF(AQ153*fxVal_normal=_PL!AQ153,"",IF(OR(AQ153="", NOT(ISNUMBER(AQ153)), ISERROR(AQ153), $B153=""), "",
   IF($I153=1,
      IFBLANK(
         _xldudf_CX_PUSH(AQ153*fxVal_normal, CX_ENTITY, $B153, AQ$11, AQ$14, AQ$146,),
         ""
      ),
      IF($I153=2,
         IFBLANK(
            _xldudf_CX_PUSH(AQ153, CX_ENTITY, $B153, AQ$11, AQ$14, AQ$146,),
            ""
         ),
         IF($I153=3,
            "",
            IFBLANK(
               _xldudf_CX_PUSH(AQ153, CX_ENTITY, $B153, AQ$11, AQ$14, AQ$146,),
               ""
            )
         )
      )
   )
)),"")</f>
        <v/>
      </c>
      <c r="DR153" s="2445" t="str" cm="1">
        <f t="array" aca="1" ref="DR153" ca="1">IFERROR(IF(AR153*fxVal_normal=_PL!AR153,"",IF(OR(AR153="", NOT(ISNUMBER(AR153)), ISERROR(AR153), $B153=""), "",
   IF($I153=1,
      IFBLANK(
         _xldudf_CX_PUSH(AR153*fxVal_normal, CX_ENTITY, $B153, AR$11, AR$14, AR$146,),
         ""
      ),
      IF($I153=2,
         IFBLANK(
            _xldudf_CX_PUSH(AR153, CX_ENTITY, $B153, AR$11, AR$14, AR$146,),
            ""
         ),
         IF($I153=3,
            "",
            IFBLANK(
               _xldudf_CX_PUSH(AR153, CX_ENTITY, $B153, AR$11, AR$14, AR$146,),
               ""
            )
         )
      )
   )
)),"")</f>
        <v/>
      </c>
      <c r="DS153" s="2445" t="str" cm="1">
        <f t="array" aca="1" ref="DS153" ca="1">IFERROR(IF(AS153*fxVal_normal=_PL!AS153,"",IF(OR(AS153="", NOT(ISNUMBER(AS153)), ISERROR(AS153), $B153=""), "",
   IF($I153=1,
      IFBLANK(
         _xldudf_CX_PUSH(AS153*fxVal_normal, CX_ENTITY, $B153, AS$11, AS$14, AS$146,),
         ""
      ),
      IF($I153=2,
         IFBLANK(
            _xldudf_CX_PUSH(AS153, CX_ENTITY, $B153, AS$11, AS$14, AS$146,),
            ""
         ),
         IF($I153=3,
            "",
            IFBLANK(
               _xldudf_CX_PUSH(AS153, CX_ENTITY, $B153, AS$11, AS$14, AS$146,),
               ""
            )
         )
      )
   )
)),"")</f>
        <v/>
      </c>
      <c r="DT153" s="2445" t="str" cm="1">
        <f t="array" aca="1" ref="DT153" ca="1">IFERROR(IF(AT153*fxVal_normal=_PL!AT153,"",IF(OR(AT153="", NOT(ISNUMBER(AT153)), ISERROR(AT153), $B153=""), "",
   IF($I153=1,
      IFBLANK(
         _xldudf_CX_PUSH(AT153*fxVal_normal, CX_ENTITY, $B153, AT$11, AT$14, AT$146,),
         ""
      ),
      IF($I153=2,
         IFBLANK(
            _xldudf_CX_PUSH(AT153, CX_ENTITY, $B153, AT$11, AT$14, AT$146,),
            ""
         ),
         IF($I153=3,
            "",
            IFBLANK(
               _xldudf_CX_PUSH(AT153, CX_ENTITY, $B153, AT$11, AT$14, AT$146,),
               ""
            )
         )
      )
   )
)),"")</f>
        <v/>
      </c>
      <c r="DU153" s="2445" t="str" cm="1">
        <f t="array" aca="1" ref="DU153" ca="1">IFERROR(IF(AU153*fxVal_normal=_PL!AU153,"",IF(OR(AU153="", NOT(ISNUMBER(AU153)), ISERROR(AU153), $B153=""), "",
   IF($I153=1,
      IFBLANK(
         _xldudf_CX_PUSH(AU153*fxVal_normal, CX_ENTITY, $B153, AU$11, AU$14, AU$146,),
         ""
      ),
      IF($I153=2,
         IFBLANK(
            _xldudf_CX_PUSH(AU153, CX_ENTITY, $B153, AU$11, AU$14, AU$146,),
            ""
         ),
         IF($I153=3,
            "",
            IFBLANK(
               _xldudf_CX_PUSH(AU153, CX_ENTITY, $B153, AU$11, AU$14, AU$146,),
               ""
            )
         )
      )
   )
)),"")</f>
        <v/>
      </c>
      <c r="DV153" s="2445" t="str" cm="1">
        <f t="array" aca="1" ref="DV153" ca="1">IFERROR(IF(AV153*fxVal_normal=_PL!AV153,"",IF(OR(AV153="", NOT(ISNUMBER(AV153)), ISERROR(AV153), $B153=""), "",
   IF($I153=1,
      IFBLANK(
         _xldudf_CX_PUSH(AV153*fxVal_normal, CX_ENTITY, $B153, AV$11, AV$14, AV$146,),
         ""
      ),
      IF($I153=2,
         IFBLANK(
            _xldudf_CX_PUSH(AV153, CX_ENTITY, $B153, AV$11, AV$14, AV$146,),
            ""
         ),
         IF($I153=3,
            "",
            IFBLANK(
               _xldudf_CX_PUSH(AV153, CX_ENTITY, $B153, AV$11, AV$14, AV$146,),
               ""
            )
         )
      )
   )
)),"")</f>
        <v/>
      </c>
      <c r="DW153" s="2445" t="str" cm="1">
        <f t="array" aca="1" ref="DW153" ca="1">IFERROR(IF(AW153*fxVal_normal=_PL!AW153,"",IF(OR(AW153="", NOT(ISNUMBER(AW153)), ISERROR(AW153), $B153=""), "",
   IF($I153=1,
      IFBLANK(
         _xldudf_CX_PUSH(AW153*fxVal_normal, CX_ENTITY, $B153, AW$11, AW$14, AW$146,),
         ""
      ),
      IF($I153=2,
         IFBLANK(
            _xldudf_CX_PUSH(AW153, CX_ENTITY, $B153, AW$11, AW$14, AW$146,),
            ""
         ),
         IF($I153=3,
            "",
            IFBLANK(
               _xldudf_CX_PUSH(AW153, CX_ENTITY, $B153, AW$11, AW$14, AW$146,),
               ""
            )
         )
      )
   )
)),"")</f>
        <v/>
      </c>
      <c r="DX153" s="2445" t="str" cm="1">
        <f t="array" aca="1" ref="DX153" ca="1">IFERROR(IF(AX153*fxVal_normal=_PL!AX153,"",IF(OR(AX153="", NOT(ISNUMBER(AX153)), ISERROR(AX153), $B153=""), "",
   IF($I153=1,
      IFBLANK(
         _xldudf_CX_PUSH(AX153*fxVal_normal, CX_ENTITY, $B153, AX$11, AX$14, AX$146,),
         ""
      ),
      IF($I153=2,
         IFBLANK(
            _xldudf_CX_PUSH(AX153, CX_ENTITY, $B153, AX$11, AX$14, AX$146,),
            ""
         ),
         IF($I153=3,
            "",
            IFBLANK(
               _xldudf_CX_PUSH(AX153, CX_ENTITY, $B153, AX$11, AX$14, AX$146,),
               ""
            )
         )
      )
   )
)),"")</f>
        <v/>
      </c>
      <c r="DY153" s="2445" t="str" cm="1">
        <f t="array" aca="1" ref="DY153" ca="1">IFERROR(IF(AY153*fxVal_normal=_PL!AY153,"",IF(OR(AY153="", NOT(ISNUMBER(AY153)), ISERROR(AY153), $B153=""), "",
   IF($I153=1,
      IFBLANK(
         _xldudf_CX_PUSH(AY153*fxVal_normal, CX_ENTITY, $B153, AY$11, AY$14, AY$146,),
         ""
      ),
      IF($I153=2,
         IFBLANK(
            _xldudf_CX_PUSH(AY153, CX_ENTITY, $B153, AY$11, AY$14, AY$146,),
            ""
         ),
         IF($I153=3,
            "",
            IFBLANK(
               _xldudf_CX_PUSH(AY153, CX_ENTITY, $B153, AY$11, AY$14, AY$146,),
               ""
            )
         )
      )
   )
)),"")</f>
        <v/>
      </c>
      <c r="DZ153" s="2445" t="str" cm="1">
        <f t="array" aca="1" ref="DZ153" ca="1">IFERROR(IF(AZ153*fxVal_normal=_PL!AZ153,"",IF(OR(AZ153="", NOT(ISNUMBER(AZ153)), ISERROR(AZ153), $B153=""), "",
   IF($I153=1,
      IFBLANK(
         _xldudf_CX_PUSH(AZ153*fxVal_normal, CX_ENTITY, $B153, AZ$11, AZ$14, AZ$146,),
         ""
      ),
      IF($I153=2,
         IFBLANK(
            _xldudf_CX_PUSH(AZ153, CX_ENTITY, $B153, AZ$11, AZ$14, AZ$146,),
            ""
         ),
         IF($I153=3,
            "",
            IFBLANK(
               _xldudf_CX_PUSH(AZ153, CX_ENTITY, $B153, AZ$11, AZ$14, AZ$146,),
               ""
            )
         )
      )
   )
)),"")</f>
        <v/>
      </c>
      <c r="EA153" s="2445" t="str" cm="1">
        <f t="array" aca="1" ref="EA153" ca="1">IFERROR(IF(BA153*fxVal_normal=_PL!BA153,"",IF(OR(BA153="", NOT(ISNUMBER(BA153)), ISERROR(BA153), $B153=""), "",
   IF($I153=1,
      IFBLANK(
         _xldudf_CX_PUSH(BA153*fxVal_normal, CX_ENTITY, $B153, BA$11, BA$14, BA$146,),
         ""
      ),
      IF($I153=2,
         IFBLANK(
            _xldudf_CX_PUSH(BA153, CX_ENTITY, $B153, BA$11, BA$14, BA$146,),
            ""
         ),
         IF($I153=3,
            "",
            IFBLANK(
               _xldudf_CX_PUSH(BA153, CX_ENTITY, $B153, BA$11, BA$14, BA$146,),
               ""
            )
         )
      )
   )
)),"")</f>
        <v/>
      </c>
      <c r="EB153" s="2445" t="str" cm="1">
        <f t="array" aca="1" ref="EB153" ca="1">IFERROR(IF(BB153*fxVal_normal=_PL!BB153,"",IF(OR(BB153="", NOT(ISNUMBER(BB153)), ISERROR(BB153), $B153=""), "",
   IF($I153=1,
      IFBLANK(
         _xldudf_CX_PUSH(BB153*fxVal_normal, CX_ENTITY, $B153, BB$11, BB$14, BB$146,),
         ""
      ),
      IF($I153=2,
         IFBLANK(
            _xldudf_CX_PUSH(BB153, CX_ENTITY, $B153, BB$11, BB$14, BB$146,),
            ""
         ),
         IF($I153=3,
            "",
            IFBLANK(
               _xldudf_CX_PUSH(BB153, CX_ENTITY, $B153, BB$11, BB$14, BB$146,),
               ""
            )
         )
      )
   )
)),"")</f>
        <v/>
      </c>
      <c r="EC153" s="2445" t="str" cm="1">
        <f t="array" aca="1" ref="EC153" ca="1">IFERROR(IF(BC153*fxVal_normal=_PL!BC153,"",IF(OR(BC153="", NOT(ISNUMBER(BC153)), ISERROR(BC153), $B153=""), "",
   IF($I153=1,
      IFBLANK(
         _xldudf_CX_PUSH(BC153*fxVal_normal, CX_ENTITY, $B153, BC$11, BC$14, BC$146,),
         ""
      ),
      IF($I153=2,
         IFBLANK(
            _xldudf_CX_PUSH(BC153, CX_ENTITY, $B153, BC$11, BC$14, BC$146,),
            ""
         ),
         IF($I153=3,
            "",
            IFBLANK(
               _xldudf_CX_PUSH(BC153, CX_ENTITY, $B153, BC$11, BC$14, BC$146,),
               ""
            )
         )
      )
   )
)),"")</f>
        <v/>
      </c>
      <c r="ED153" s="2445" t="str" cm="1">
        <f t="array" aca="1" ref="ED153" ca="1">IFERROR(IF(BD153*fxVal_normal=_PL!BD153,"",IF(OR(BD153="", NOT(ISNUMBER(BD153)), ISERROR(BD153), $B153=""), "",
   IF($I153=1,
      IFBLANK(
         _xldudf_CX_PUSH(BD153*fxVal_normal, CX_ENTITY, $B153, BD$11, BD$14, BD$146,),
         ""
      ),
      IF($I153=2,
         IFBLANK(
            _xldudf_CX_PUSH(BD153, CX_ENTITY, $B153, BD$11, BD$14, BD$146,),
            ""
         ),
         IF($I153=3,
            "",
            IFBLANK(
               _xldudf_CX_PUSH(BD153, CX_ENTITY, $B153, BD$11, BD$14, BD$146,),
               ""
            )
         )
      )
   )
)),"")</f>
        <v/>
      </c>
      <c r="EE153" s="2445" t="str" cm="1">
        <f t="array" aca="1" ref="EE153" ca="1">IFERROR(IF(BE153*fxVal_normal=_PL!BE153,"",IF(OR(BE153="", NOT(ISNUMBER(BE153)), ISERROR(BE153), $B153=""), "",
   IF($I153=1,
      IFBLANK(
         _xldudf_CX_PUSH(BE153*fxVal_normal, CX_ENTITY, $B153, BE$11, BE$14, BE$146,),
         ""
      ),
      IF($I153=2,
         IFBLANK(
            _xldudf_CX_PUSH(BE153, CX_ENTITY, $B153, BE$11, BE$14, BE$146,),
            ""
         ),
         IF($I153=3,
            "",
            IFBLANK(
               _xldudf_CX_PUSH(BE153, CX_ENTITY, $B153, BE$11, BE$14, BE$146,),
               ""
            )
         )
      )
   )
)),"")</f>
        <v/>
      </c>
      <c r="EF153" s="2445" t="str" cm="1">
        <f t="array" aca="1" ref="EF153" ca="1">IFERROR(IF(BF153*fxVal_normal=_PL!BF153,"",IF(OR(BF153="", NOT(ISNUMBER(BF153)), ISERROR(BF153), $B153=""), "",
   IF($I153=1,
      IFBLANK(
         _xldudf_CX_PUSH(BF153*fxVal_normal, CX_ENTITY, $B153, BF$11, BF$14, BF$146,),
         ""
      ),
      IF($I153=2,
         IFBLANK(
            _xldudf_CX_PUSH(BF153, CX_ENTITY, $B153, BF$11, BF$14, BF$146,),
            ""
         ),
         IF($I153=3,
            "",
            IFBLANK(
               _xldudf_CX_PUSH(BF153, CX_ENTITY, $B153, BF$11, BF$14, BF$146,),
               ""
            )
         )
      )
   )
)),"")</f>
        <v/>
      </c>
      <c r="EG153" s="2445" t="str" cm="1">
        <f t="array" aca="1" ref="EG153" ca="1">IFERROR(IF(BG153*fxVal_normal=_PL!BG153,"",IF(OR(BG153="", NOT(ISNUMBER(BG153)), ISERROR(BG153), $B153=""), "",
   IF($I153=1,
      IFBLANK(
         _xldudf_CX_PUSH(BG153*fxVal_normal, CX_ENTITY, $B153, BG$11, BG$14, BG$146,),
         ""
      ),
      IF($I153=2,
         IFBLANK(
            _xldudf_CX_PUSH(BG153, CX_ENTITY, $B153, BG$11, BG$14, BG$146,),
            ""
         ),
         IF($I153=3,
            "",
            IFBLANK(
               _xldudf_CX_PUSH(BG153, CX_ENTITY, $B153, BG$11, BG$14, BG$146,),
               ""
            )
         )
      )
   )
)),"")</f>
        <v/>
      </c>
      <c r="EH153" s="2445" t="str" cm="1">
        <f t="array" aca="1" ref="EH153" ca="1">IFERROR(IF(BH153*fxVal_normal=_PL!BH153,"",IF(OR(BH153="", NOT(ISNUMBER(BH153)), ISERROR(BH153), $B153=""), "",
   IF($I153=1,
      IFBLANK(
         _xldudf_CX_PUSH(BH153*fxVal_normal, CX_ENTITY, $B153, BH$11, BH$14, BH$146,),
         ""
      ),
      IF($I153=2,
         IFBLANK(
            _xldudf_CX_PUSH(BH153, CX_ENTITY, $B153, BH$11, BH$14, BH$146,),
            ""
         ),
         IF($I153=3,
            "",
            IFBLANK(
               _xldudf_CX_PUSH(BH153, CX_ENTITY, $B153, BH$11, BH$14, BH$146,),
               ""
            )
         )
      )
   )
)),"")</f>
        <v/>
      </c>
      <c r="EI153" s="2445" t="str" cm="1">
        <f t="array" aca="1" ref="EI153" ca="1">IFERROR(IF(BI153*fxVal_normal=_PL!BI153,"",IF(OR(BI153="", NOT(ISNUMBER(BI153)), ISERROR(BI153), $B153=""), "",
   IF($I153=1,
      IFBLANK(
         _xldudf_CX_PUSH(BI153*fxVal_normal, CX_ENTITY, $B153, BI$11, BI$14, BI$146,),
         ""
      ),
      IF($I153=2,
         IFBLANK(
            _xldudf_CX_PUSH(BI153, CX_ENTITY, $B153, BI$11, BI$14, BI$146,),
            ""
         ),
         IF($I153=3,
            "",
            IFBLANK(
               _xldudf_CX_PUSH(BI153, CX_ENTITY, $B153, BI$11, BI$14, BI$146,),
               ""
            )
         )
      )
   )
)),"")</f>
        <v/>
      </c>
      <c r="EJ153" s="2445" t="str" cm="1">
        <f t="array" aca="1" ref="EJ153" ca="1">IFERROR(IF(BJ153*fxVal_normal=_PL!BJ153,"",IF(OR(BJ153="", NOT(ISNUMBER(BJ153)), ISERROR(BJ153), $B153=""), "",
   IF($I153=1,
      IFBLANK(
         _xldudf_CX_PUSH(BJ153*fxVal_normal, CX_ENTITY, $B153, BJ$11, BJ$14, BJ$146,),
         ""
      ),
      IF($I153=2,
         IFBLANK(
            _xldudf_CX_PUSH(BJ153, CX_ENTITY, $B153, BJ$11, BJ$14, BJ$146,),
            ""
         ),
         IF($I153=3,
            "",
            IFBLANK(
               _xldudf_CX_PUSH(BJ153, CX_ENTITY, $B153, BJ$11, BJ$14, BJ$146,),
               ""
            )
         )
      )
   )
)),"")</f>
        <v/>
      </c>
      <c r="EK153" s="2445" t="str" cm="1">
        <f t="array" aca="1" ref="EK153" ca="1">IFERROR(IF(BK153*fxVal_normal=_PL!BK153,"",IF(OR(BK153="", NOT(ISNUMBER(BK153)), ISERROR(BK153), $B153=""), "",
   IF($I153=1,
      IFBLANK(
         _xldudf_CX_PUSH(BK153*fxVal_normal, CX_ENTITY, $B153, BK$11, BK$14, BK$146,),
         ""
      ),
      IF($I153=2,
         IFBLANK(
            _xldudf_CX_PUSH(BK153, CX_ENTITY, $B153, BK$11, BK$14, BK$146,),
            ""
         ),
         IF($I153=3,
            "",
            IFBLANK(
               _xldudf_CX_PUSH(BK153, CX_ENTITY, $B153, BK$11, BK$14, BK$146,),
               ""
            )
         )
      )
   )
)),"")</f>
        <v/>
      </c>
      <c r="EL153" s="2445" t="str" cm="1">
        <f t="array" aca="1" ref="EL153" ca="1">IFERROR(IF(BL153*fxVal_normal=_PL!BL153,"",IF(OR(BL153="", NOT(ISNUMBER(BL153)), ISERROR(BL153), $B153=""), "",
   IF($I153=1,
      IFBLANK(
         _xldudf_CX_PUSH(BL153*fxVal_normal, CX_ENTITY, $B153, BL$11, BL$14, BL$146,),
         ""
      ),
      IF($I153=2,
         IFBLANK(
            _xldudf_CX_PUSH(BL153, CX_ENTITY, $B153, BL$11, BL$14, BL$146,),
            ""
         ),
         IF($I153=3,
            "",
            IFBLANK(
               _xldudf_CX_PUSH(BL153, CX_ENTITY, $B153, BL$11, BL$14, BL$146,),
               ""
            )
         )
      )
   )
)),"")</f>
        <v/>
      </c>
      <c r="EM153" s="2445" t="str" cm="1">
        <f t="array" aca="1" ref="EM153" ca="1">IFERROR(IF(BM153*fxVal_normal=_PL!BM153,"",IF(OR(BM153="", NOT(ISNUMBER(BM153)), ISERROR(BM153), $B153=""), "",
   IF($I153=1,
      IFBLANK(
         _xldudf_CX_PUSH(BM153*fxVal_normal, CX_ENTITY, $B153, BM$11, BM$14, BM$146,),
         ""
      ),
      IF($I153=2,
         IFBLANK(
            _xldudf_CX_PUSH(BM153, CX_ENTITY, $B153, BM$11, BM$14, BM$146,),
            ""
         ),
         IF($I153=3,
            "",
            IFBLANK(
               _xldudf_CX_PUSH(BM153, CX_ENTITY, $B153, BM$11, BM$14, BM$146,),
               ""
            )
         )
      )
   )
)),"")</f>
        <v/>
      </c>
      <c r="EN153" s="2445" t="str" cm="1">
        <f t="array" aca="1" ref="EN153" ca="1">IFERROR(IF(BN153*fxVal_normal=_PL!BN153,"",IF(OR(BN153="", NOT(ISNUMBER(BN153)), ISERROR(BN153), $B153=""), "",
   IF($I153=1,
      IFBLANK(
         _xldudf_CX_PUSH(BN153*fxVal_normal, CX_ENTITY, $B153, BN$11, BN$14, BN$146,),
         ""
      ),
      IF($I153=2,
         IFBLANK(
            _xldudf_CX_PUSH(BN153, CX_ENTITY, $B153, BN$11, BN$14, BN$146,),
            ""
         ),
         IF($I153=3,
            "",
            IFBLANK(
               _xldudf_CX_PUSH(BN153, CX_ENTITY, $B153, BN$11, BN$14, BN$146,),
               ""
            )
         )
      )
   )
)),"")</f>
        <v/>
      </c>
    </row>
    <row r="154" spans="1:157" ht="21" customHeight="1">
      <c r="A154" s="2449" t="s">
        <v>22</v>
      </c>
      <c r="B154" s="2576" t="s">
        <v>128</v>
      </c>
      <c r="C154" s="2439" t="str" cm="1">
        <f t="array" ref="C154">IFBLANK(_PL!C154,"")</f>
        <v>Lfl Revenue Label</v>
      </c>
      <c r="D154" s="1548" t="s">
        <v>129</v>
      </c>
      <c r="E154" s="2440" t="e" cm="1">
        <f t="array" aca="1" ref="E15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)($AD154:$CQ154, Z154)</f>
        <v>#NAME?</v>
      </c>
      <c r="F154" s="576"/>
      <c r="G154" s="576"/>
      <c r="H154" s="2546">
        <v>2</v>
      </c>
      <c r="I154" s="2546">
        <v>1</v>
      </c>
      <c r="J154" s="401" cm="1">
        <f t="array" ref="J154">IFBLANK( Z154,"")</f>
        <v>0</v>
      </c>
      <c r="K154" s="578" t="str">
        <f t="shared" si="47"/>
        <v>Yes</v>
      </c>
      <c r="L154" s="37"/>
      <c r="N154" s="158"/>
      <c r="O154" s="101"/>
      <c r="P154" s="52"/>
      <c r="Q154" s="101"/>
      <c r="R154" s="101"/>
      <c r="S154" s="101"/>
      <c r="T154" s="101"/>
      <c r="U154" s="39"/>
      <c r="V154" s="37"/>
      <c r="W154" s="268" t="str">
        <f>W147</f>
        <v>Actual</v>
      </c>
      <c r="X154" s="1832">
        <f>_PL!X154</f>
        <v>0</v>
      </c>
      <c r="Y154" s="1160" t="e">
        <f ca="1">_PL!Y154</f>
        <v>#NAME?</v>
      </c>
      <c r="Z154" s="538">
        <f>_PL!Z154</f>
        <v>0</v>
      </c>
      <c r="AA154" s="787"/>
      <c r="AB154" s="1161" t="s">
        <v>130</v>
      </c>
      <c r="AC154" s="1163" t="str" cm="1">
        <f t="array" aca="1" ref="AC154" ca="1">_xlfn.LET(
_xlpm._termname, $AB154,
_xlpm._iconname, "find",
_xlpm._icon, fx_getIcon(_xlpm._iconname),
_xlpm._location, _xlfn.XLOOKUP(LOWER(_xlpm._termname), LOWER(tbl_acctDef[Term]),tbl_acctDef[Term]),
_xlpm._hyperlink, HYPERLINK("#"&amp;CELL("address",_xlpm._location), _xlpm._icon),
IFERROR(_xlpm._hyperlink,"")
)</f>
        <v/>
      </c>
      <c r="AD154" s="2376" cm="1">
        <f t="array" ref="AD154:BN154">IF(ISNUMBER(AD147),_xlfn.BYCOL(_xlfn.VSTACK(AD147:BN147, AD148:BN153), _xleta.SUM),"")</f>
        <v>5</v>
      </c>
      <c r="AE154" s="2376">
        <v>5</v>
      </c>
      <c r="AF154" s="2377">
        <v>5</v>
      </c>
      <c r="AG154" s="2377">
        <v>5</v>
      </c>
      <c r="AH154" s="2377">
        <v>5</v>
      </c>
      <c r="AI154" s="2377">
        <v>5</v>
      </c>
      <c r="AJ154" s="2377">
        <v>5</v>
      </c>
      <c r="AK154" s="2377">
        <v>5</v>
      </c>
      <c r="AL154" s="2377">
        <v>5</v>
      </c>
      <c r="AM154" s="2377">
        <v>5</v>
      </c>
      <c r="AN154" s="2377">
        <v>5</v>
      </c>
      <c r="AO154" s="2377">
        <v>5</v>
      </c>
      <c r="AP154" s="2377">
        <v>5</v>
      </c>
      <c r="AQ154" s="2377">
        <v>5</v>
      </c>
      <c r="AR154" s="2377">
        <v>5</v>
      </c>
      <c r="AS154" s="2377">
        <v>5</v>
      </c>
      <c r="AT154" s="2377">
        <v>5</v>
      </c>
      <c r="AU154" s="2377">
        <v>5</v>
      </c>
      <c r="AV154" s="2377">
        <v>5</v>
      </c>
      <c r="AW154" s="2377">
        <v>5</v>
      </c>
      <c r="AX154" s="2377">
        <v>5</v>
      </c>
      <c r="AY154" s="2377">
        <v>5</v>
      </c>
      <c r="AZ154" s="2377">
        <v>5</v>
      </c>
      <c r="BA154" s="2377">
        <v>5</v>
      </c>
      <c r="BB154" s="2377">
        <v>5</v>
      </c>
      <c r="BC154" s="2377">
        <v>5</v>
      </c>
      <c r="BD154" s="2377">
        <v>5</v>
      </c>
      <c r="BE154" s="2377">
        <v>5</v>
      </c>
      <c r="BF154" s="2377">
        <v>5</v>
      </c>
      <c r="BG154" s="2377">
        <v>5</v>
      </c>
      <c r="BH154" s="2377">
        <v>5</v>
      </c>
      <c r="BI154" s="2377">
        <v>5</v>
      </c>
      <c r="BJ154" s="2377">
        <v>5</v>
      </c>
      <c r="BK154" s="2377">
        <v>5</v>
      </c>
      <c r="BL154" s="2377">
        <v>5</v>
      </c>
      <c r="BM154" s="2377">
        <v>5</v>
      </c>
      <c r="BN154" s="2377">
        <v>5</v>
      </c>
      <c r="BO154" s="2577"/>
      <c r="BP154" s="2577"/>
      <c r="BQ154" s="2577"/>
      <c r="BR154" s="2577"/>
      <c r="BS154" s="2577"/>
      <c r="BT154" s="2577"/>
      <c r="BU154" s="2577"/>
      <c r="BV154" s="2577"/>
      <c r="BW154" s="2577"/>
      <c r="BX154" s="2577"/>
      <c r="BY154" s="2577"/>
      <c r="BZ154" s="2577"/>
      <c r="CA154" s="34"/>
      <c r="CC154" s="927"/>
      <c r="CD154" s="1461" t="e" cm="1">
        <f t="array" aca="1" ref="CD154" ca="1">_xlfn.LET( _xlpm.CheckBlank, SUM(PL!$AD154:$BN154) = 0, IF(_xlpm.CheckBlank, "", SUM(_xlfn._xlws.FILTER(PL!$AD154:$BN154,(YEAR(PL!$AD$12:$BN$12)=PL!CD$12)*(array_timeline&lt;=PL!CD$11)))))</f>
        <v>#NAME?</v>
      </c>
      <c r="CE154" s="1461" t="e" cm="1">
        <f t="array" aca="1" ref="CE154" ca="1">_xlfn.LET( _xlpm.CheckBlank, SUM(PL!$AD154:$BN154) = 0, IF(_xlpm.CheckBlank, "", SUM(_xlfn._xlws.FILTER(PL!$AD154:$BN154,(YEAR(PL!$AD$12:$BN$12)=PL!CE$12)*(array_timeline&lt;=PL!CE$11)))))</f>
        <v>#NAME?</v>
      </c>
      <c r="CF154" s="88"/>
      <c r="CG154" s="1461" t="e" cm="1">
        <f t="array" aca="1" ref="CG154" ca="1">_xlfn.LET( _xlpm.CheckBlank, SUM(PL!$AD154:$BN154) = 0, IF(_xlpm.CheckBlank, "", SUM(_xlfn._xlws.FILTER(PL!$AD154:$BN154,(YEAR(PL!$AD$12:$BN$12)=PL!CG$12)*(array_timeline&lt;=PL!CG$11)))))</f>
        <v>#NAME?</v>
      </c>
      <c r="CH154" s="1461" t="e" cm="1">
        <f t="array" aca="1" ref="CH154" ca="1">_xlfn.LET( _xlpm.CheckBlank, SUM(PL!$AD154:$BN154) = 0, IF(_xlpm.CheckBlank, "", SUM(_xlfn._xlws.FILTER(PL!$AD154:$BN154,(YEAR(PL!$AD$12:$BN$12)=PL!CH$12)*(array_timeline&lt;=PL!CH$11)))))</f>
        <v>#NAME?</v>
      </c>
      <c r="CI154" s="88"/>
      <c r="CJ154" s="1461" cm="1">
        <f t="array" ref="CJ154">_xlfn.LET( _xlpm.CheckBlank, SUM(PL!$AD154:$BN154) = 0, IF(_xlpm.CheckBlank, "", SUM(_xlfn.TAKE(_xlfn.DROP(PL!$AD154:$BN154, ,-DATEDIFF(PL!CJ$11, val_asOfDate,"M")),1,-12))))</f>
        <v>60</v>
      </c>
      <c r="CK154" s="1461" cm="1">
        <f t="array" ref="CK154">_xlfn.LET( _xlpm.CheckBlank, SUM(PL!$AD154:$BN154) = 0, IF(_xlpm.CheckBlank, "", SUM(_xlfn.TAKE(_xlfn.DROP(PL!$AD154:$BN154, ,-DATEDIFF(PL!CK$11, val_asOfDate,"M")),1,-12))))</f>
        <v>60</v>
      </c>
      <c r="CL154" s="88"/>
      <c r="CM154" s="1957" cm="1">
        <f t="array" ref="CM154:CN154">IF(ISNUMBER(CM147:CN147),_xlfn.BYCOL(_xlfn.VSTACK(CM147:CN147, CM148:CN153), _xleta.SUM),"")</f>
        <v>7</v>
      </c>
      <c r="CN154" s="1956">
        <v>7</v>
      </c>
      <c r="CO154" s="128"/>
      <c r="CP154" s="1957" cm="1">
        <f t="array" ref="CP154:CQ154">IF(ISNUMBER(CP147:CQ147),_xlfn.BYCOL(_xlfn.VSTACK(CP147:CQ147, CP148:CQ153), _xleta.SUM),"")</f>
        <v>7</v>
      </c>
      <c r="CQ154" s="1956">
        <v>7</v>
      </c>
      <c r="CR154" s="34"/>
      <c r="CS154" s="2056"/>
      <c r="CT154" s="2085" t="e" cm="1">
        <f t="array" aca="1" ref="CT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_xldudf_CX_PUSH(Y154,CX_ENTITY,C154,EOMONTH(val_asOfDate,0)),
       ""
     )
   )
)</f>
        <v>#NAME?</v>
      </c>
      <c r="CU154" s="2085" t="e" cm="1">
        <f t="array" aca="1" ref="CU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_xldudf_CX_PUSH(Y154,CX_ENTITY,C154,EOMONTH(val_asOfDate,1)),
       ""
     )
   )
)</f>
        <v>#NAME?</v>
      </c>
      <c r="CV154" s="2085" t="e" cm="1">
        <f t="array" aca="1" ref="CV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_xldudf_CX_PUSH(Y154,CX_ENTITY,C154,EOMONTH(val_asOfDate,2)),
       ""
     )
   )
)</f>
        <v>#NAME?</v>
      </c>
      <c r="CW154" s="2085" t="e" cm="1">
        <f t="array" aca="1" ref="CW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_xldudf_CX_PUSH(Y154,CX_ENTITY,C154,EOMONTH(val_asOfDate,3)),
       ""
     )
   )
)</f>
        <v>#NAME?</v>
      </c>
      <c r="CX154" s="2443"/>
      <c r="CY154" s="2444" t="str" cm="1">
        <f t="array" aca="1" ref="CY154" ca="1">IFERROR(IF(CM154*fxVal_normal=_PL!CM154,"",IF(OR($CM154="",$CM154=0, NOT(ISNUMBER($CM154)), ISERROR($CM154), $B154=""), "",
   IF($I154=1,
      IFBLANK(
         _xldudf_CX_PUSH($CM154*fxVal_normal, CX_ENTITY, $B154, $CM$11, $CM$14, $CM$19,),
         ""
      ),
      IF($I154=2,
         IFBLANK(
            _xldudf_CX_PUSH($CM154, CX_ENTITY, $B154, $CM$11, $CM$14, $CM$19,),
            ""
         ),
         IF($I154=3,
            "",
            IFBLANK(
               _xldudf_CX_PUSH($CM154, CX_ENTITY, $B154, $CM$11, $CM$14, $CM$19,),
               ""
            )
         )
      )
   )
)),"")</f>
        <v/>
      </c>
      <c r="CZ154" s="2444" t="str" cm="1">
        <f t="array" aca="1" ref="CZ154" ca="1">IFERROR(IF(CN154*fxVal_normal=_PL!CN154,"",IF(OR($CN154="",$CN154=0, NOT(ISNUMBER($CN154)), ISERROR($CN154), $B154=""), "",
   IF($I154=1,
      IFBLANK(
         _xldudf_CX_PUSH($CN154*fxVal_normal, CX_ENTITY, $B154, $CN$11, $CN$14, $CN$19,),
         ""
      ),
      IF($I154=2,
         IFBLANK(
            _xldudf_CX_PUSH($CN154, CX_ENTITY, $B154, $CN$11, $CN$14, $CN$19,),
            ""
         ),
         IF($I154=3,
            "",
            IFBLANK(
               _xldudf_CX_PUSH($CN154, CX_ENTITY, $B154, $CN$11, $CN$14, $CN$19,),
               ""
            )
         )
      )
   )
)),"")</f>
        <v/>
      </c>
      <c r="DA154" s="2444" t="str" cm="1">
        <f t="array" aca="1" ref="DA154" ca="1">IFERROR(IF(CP154*fxVal_normal=_PL!CP154,"",IF(OR($CP154="",$CP154=0, NOT(ISNUMBER($CP154)), ISERROR($CP154), $B154=""), "",
   IF($I154=1,
      IFBLANK(
         _xldudf_CX_PUSH($CP154*fxVal_normal, CX_ENTITY, $B154, $CP$11, $CP$14, $CP$19,),
         ""
      ),
      IF($I154=2,
         IFBLANK(
            _xldudf_CX_PUSH($CP154, CX_ENTITY, $B154, $CP$11, $CP$14, $CP$19,),
            ""
         ),
         IF($I154=3,
            "",
            IFBLANK(
               _xldudf_CX_PUSH($CP154, CX_ENTITY, $B154, $CP$11, $CP$14, $CP$19,),
               ""
            )
         )
      )
   )
)),"")</f>
        <v/>
      </c>
      <c r="DB154" s="2444" t="str" cm="1">
        <f t="array" aca="1" ref="DB154" ca="1">IFERROR(IF(CQ154*fxVal_normal=_PL!CQ154,"",IF(OR($CQ154="", $CQ154=0, NOT(ISNUMBER($CQ154)), ISERROR($CQ154), $B154=""), "",
   IF($I154=1,
      IFBLANK(
         _xldudf_CX_PUSH($CQ154*fxVal_normal, CX_ENTITY, $B154, $CQ$11, $CQ$14, $CQ$19,),
         ""
      ),
      IF($I154=2,
         IFBLANK(
            _xldudf_CX_PUSH($CQ154, CX_ENTITY, $B154, $CQ$11, $CQ$14, $CQ$19,),
            ""
         ),
         IF($I154=3,
            "",
            IFBLANK(
               _xldudf_CX_PUSH($CQ154, CX_ENTITY, $B154, $CQ$11, $CQ$14, $CQ$19,),
               ""
            )
         )
      )
   ))
),"")</f>
        <v/>
      </c>
      <c r="DC154" s="2443"/>
      <c r="DD154" s="2445" t="str" cm="1">
        <f t="array" aca="1" ref="DD154" ca="1">IFERROR(IF(AD154*fxVal_normal=_PL!AD154,"",IF(OR(AD154="", NOT(ISNUMBER(AD154)), ISERROR(AD154), $B154=""), "",
   IF($I154=1,
      IFBLANK(
         _xldudf_CX_PUSH(AD154*fxVal_normal, CX_ENTITY, $B154, AD$11, AD$14, AD$146,),
         ""
      ),
      IF($I154=2,
         IFBLANK(
            _xldudf_CX_PUSH(AD154, CX_ENTITY, $B154, AD$11, AD$14, AD$146,),
            ""
         ),
         IF($I154=3,
            "",
            IFBLANK(
               _xldudf_CX_PUSH(AD154, CX_ENTITY, $B154, AD$11, AD$14, AD$146,),
               ""
            )
         )
      )
   )
)),"")</f>
        <v/>
      </c>
      <c r="DE154" s="2445" t="str" cm="1">
        <f t="array" aca="1" ref="DE154" ca="1">IFERROR(IF(AE154*fxVal_normal=_PL!AE154,"",IF(OR(AE154="", NOT(ISNUMBER(AE154)), ISERROR(AE154), $B154=""), "",
   IF($I154=1,
      IFBLANK(
         _xldudf_CX_PUSH(AE154*fxVal_normal, CX_ENTITY, $B154, AE$11, AE$14, AE$146,),
         ""
      ),
      IF($I154=2,
         IFBLANK(
            _xldudf_CX_PUSH(AE154, CX_ENTITY, $B154, AE$11, AE$14, AE$146,),
            ""
         ),
         IF($I154=3,
            "",
            IFBLANK(
               _xldudf_CX_PUSH(AE154, CX_ENTITY, $B154, AE$11, AE$14, AE$146,),
               ""
            )
         )
      )
   )
)),"")</f>
        <v/>
      </c>
      <c r="DF154" s="2445" t="str" cm="1">
        <f t="array" aca="1" ref="DF154" ca="1">IFERROR(IF(AF154*fxVal_normal=_PL!AF154,"",IF(OR(AF154="", NOT(ISNUMBER(AF154)), ISERROR(AF154), $B154=""), "",
   IF($I154=1,
      IFBLANK(
         _xldudf_CX_PUSH(AF154*fxVal_normal, CX_ENTITY, $B154, AF$11, AF$14, AF$146,),
         ""
      ),
      IF($I154=2,
         IFBLANK(
            _xldudf_CX_PUSH(AF154, CX_ENTITY, $B154, AF$11, AF$14, AF$146,),
            ""
         ),
         IF($I154=3,
            "",
            IFBLANK(
               _xldudf_CX_PUSH(AF154, CX_ENTITY, $B154, AF$11, AF$14, AF$146,),
               ""
            )
         )
      )
   )
)),"")</f>
        <v/>
      </c>
      <c r="DG154" s="2445" t="str" cm="1">
        <f t="array" aca="1" ref="DG154" ca="1">IFERROR(IF(AG154*fxVal_normal=_PL!AG154,"",IF(OR(AG154="", NOT(ISNUMBER(AG154)), ISERROR(AG154), $B154=""), "",
   IF($I154=1,
      IFBLANK(
         _xldudf_CX_PUSH(AG154*fxVal_normal, CX_ENTITY, $B154, AG$11, AG$14, AG$146,),
         ""
      ),
      IF($I154=2,
         IFBLANK(
            _xldudf_CX_PUSH(AG154, CX_ENTITY, $B154, AG$11, AG$14, AG$146,),
            ""
         ),
         IF($I154=3,
            "",
            IFBLANK(
               _xldudf_CX_PUSH(AG154, CX_ENTITY, $B154, AG$11, AG$14, AG$146,),
               ""
            )
         )
      )
   )
)),"")</f>
        <v/>
      </c>
      <c r="DH154" s="2445" t="str" cm="1">
        <f t="array" aca="1" ref="DH154" ca="1">IFERROR(IF(AH154*fxVal_normal=_PL!AH154,"",IF(OR(AH154="", NOT(ISNUMBER(AH154)), ISERROR(AH154), $B154=""), "",
   IF($I154=1,
      IFBLANK(
         _xldudf_CX_PUSH(AH154*fxVal_normal, CX_ENTITY, $B154, AH$11, AH$14, AH$146,),
         ""
      ),
      IF($I154=2,
         IFBLANK(
            _xldudf_CX_PUSH(AH154, CX_ENTITY, $B154, AH$11, AH$14, AH$146,),
            ""
         ),
         IF($I154=3,
            "",
            IFBLANK(
               _xldudf_CX_PUSH(AH154, CX_ENTITY, $B154, AH$11, AH$14, AH$146,),
               ""
            )
         )
      )
   )
)),"")</f>
        <v/>
      </c>
      <c r="DI154" s="2445" t="str" cm="1">
        <f t="array" aca="1" ref="DI154" ca="1">IFERROR(IF(AI154*fxVal_normal=_PL!AI154,"",IF(OR(AI154="", NOT(ISNUMBER(AI154)), ISERROR(AI154), $B154=""), "",
   IF($I154=1,
      IFBLANK(
         _xldudf_CX_PUSH(AI154*fxVal_normal, CX_ENTITY, $B154, AI$11, AI$14, AI$146,),
         ""
      ),
      IF($I154=2,
         IFBLANK(
            _xldudf_CX_PUSH(AI154, CX_ENTITY, $B154, AI$11, AI$14, AI$146,),
            ""
         ),
         IF($I154=3,
            "",
            IFBLANK(
               _xldudf_CX_PUSH(AI154, CX_ENTITY, $B154, AI$11, AI$14, AI$146,),
               ""
            )
         )
      )
   )
)),"")</f>
        <v/>
      </c>
      <c r="DJ154" s="2445" t="str" cm="1">
        <f t="array" aca="1" ref="DJ154" ca="1">IFERROR(IF(AJ154*fxVal_normal=_PL!AJ154,"",IF(OR(AJ154="", NOT(ISNUMBER(AJ154)), ISERROR(AJ154), $B154=""), "",
   IF($I154=1,
      IFBLANK(
         _xldudf_CX_PUSH(AJ154*fxVal_normal, CX_ENTITY, $B154, AJ$11, AJ$14, AJ$146,),
         ""
      ),
      IF($I154=2,
         IFBLANK(
            _xldudf_CX_PUSH(AJ154, CX_ENTITY, $B154, AJ$11, AJ$14, AJ$146,),
            ""
         ),
         IF($I154=3,
            "",
            IFBLANK(
               _xldudf_CX_PUSH(AJ154, CX_ENTITY, $B154, AJ$11, AJ$14, AJ$146,),
               ""
            )
         )
      )
   )
)),"")</f>
        <v/>
      </c>
      <c r="DK154" s="2445" t="str" cm="1">
        <f t="array" aca="1" ref="DK154" ca="1">IFERROR(IF(AK154*fxVal_normal=_PL!AK154,"",IF(OR(AK154="", NOT(ISNUMBER(AK154)), ISERROR(AK154), $B154=""), "",
   IF($I154=1,
      IFBLANK(
         _xldudf_CX_PUSH(AK154*fxVal_normal, CX_ENTITY, $B154, AK$11, AK$14, AK$146,),
         ""
      ),
      IF($I154=2,
         IFBLANK(
            _xldudf_CX_PUSH(AK154, CX_ENTITY, $B154, AK$11, AK$14, AK$146,),
            ""
         ),
         IF($I154=3,
            "",
            IFBLANK(
               _xldudf_CX_PUSH(AK154, CX_ENTITY, $B154, AK$11, AK$14, AK$146,),
               ""
            )
         )
      )
   )
)),"")</f>
        <v/>
      </c>
      <c r="DL154" s="2445" t="str" cm="1">
        <f t="array" aca="1" ref="DL154" ca="1">IFERROR(IF(AL154*fxVal_normal=_PL!AL154,"",IF(OR(AL154="", NOT(ISNUMBER(AL154)), ISERROR(AL154), $B154=""), "",
   IF($I154=1,
      IFBLANK(
         _xldudf_CX_PUSH(AL154*fxVal_normal, CX_ENTITY, $B154, AL$11, AL$14, AL$146,),
         ""
      ),
      IF($I154=2,
         IFBLANK(
            _xldudf_CX_PUSH(AL154, CX_ENTITY, $B154, AL$11, AL$14, AL$146,),
            ""
         ),
         IF($I154=3,
            "",
            IFBLANK(
               _xldudf_CX_PUSH(AL154, CX_ENTITY, $B154, AL$11, AL$14, AL$146,),
               ""
            )
         )
      )
   )
)),"")</f>
        <v/>
      </c>
      <c r="DM154" s="2445" t="str" cm="1">
        <f t="array" aca="1" ref="DM154" ca="1">IFERROR(IF(AM154*fxVal_normal=_PL!AM154,"",IF(OR(AM154="", NOT(ISNUMBER(AM154)), ISERROR(AM154), $B154=""), "",
   IF($I154=1,
      IFBLANK(
         _xldudf_CX_PUSH(AM154*fxVal_normal, CX_ENTITY, $B154, AM$11, AM$14, AM$146,),
         ""
      ),
      IF($I154=2,
         IFBLANK(
            _xldudf_CX_PUSH(AM154, CX_ENTITY, $B154, AM$11, AM$14, AM$146,),
            ""
         ),
         IF($I154=3,
            "",
            IFBLANK(
               _xldudf_CX_PUSH(AM154, CX_ENTITY, $B154, AM$11, AM$14, AM$146,),
               ""
            )
         )
      )
   )
)),"")</f>
        <v/>
      </c>
      <c r="DN154" s="2445" t="str" cm="1">
        <f t="array" aca="1" ref="DN154" ca="1">IFERROR(IF(AN154*fxVal_normal=_PL!AN154,"",IF(OR(AN154="", NOT(ISNUMBER(AN154)), ISERROR(AN154), $B154=""), "",
   IF($I154=1,
      IFBLANK(
         _xldudf_CX_PUSH(AN154*fxVal_normal, CX_ENTITY, $B154, AN$11, AN$14, AN$146,),
         ""
      ),
      IF($I154=2,
         IFBLANK(
            _xldudf_CX_PUSH(AN154, CX_ENTITY, $B154, AN$11, AN$14, AN$146,),
            ""
         ),
         IF($I154=3,
            "",
            IFBLANK(
               _xldudf_CX_PUSH(AN154, CX_ENTITY, $B154, AN$11, AN$14, AN$146,),
               ""
            )
         )
      )
   )
)),"")</f>
        <v/>
      </c>
      <c r="DO154" s="2445" t="str" cm="1">
        <f t="array" aca="1" ref="DO154" ca="1">IFERROR(IF(AO154*fxVal_normal=_PL!AO154,"",IF(OR(AO154="", NOT(ISNUMBER(AO154)), ISERROR(AO154), $B154=""), "",
   IF($I154=1,
      IFBLANK(
         _xldudf_CX_PUSH(AO154*fxVal_normal, CX_ENTITY, $B154, AO$11, AO$14, AO$146,),
         ""
      ),
      IF($I154=2,
         IFBLANK(
            _xldudf_CX_PUSH(AO154, CX_ENTITY, $B154, AO$11, AO$14, AO$146,),
            ""
         ),
         IF($I154=3,
            "",
            IFBLANK(
               _xldudf_CX_PUSH(AO154, CX_ENTITY, $B154, AO$11, AO$14, AO$146,),
               ""
            )
         )
      )
   )
)),"")</f>
        <v/>
      </c>
      <c r="DP154" s="2445" t="str" cm="1">
        <f t="array" aca="1" ref="DP154" ca="1">IFERROR(IF(AP154*fxVal_normal=_PL!AP154,"",IF(OR(AP154="", NOT(ISNUMBER(AP154)), ISERROR(AP154), $B154=""), "",
   IF($I154=1,
      IFBLANK(
         _xldudf_CX_PUSH(AP154*fxVal_normal, CX_ENTITY, $B154, AP$11, AP$14, AP$146,),
         ""
      ),
      IF($I154=2,
         IFBLANK(
            _xldudf_CX_PUSH(AP154, CX_ENTITY, $B154, AP$11, AP$14, AP$146,),
            ""
         ),
         IF($I154=3,
            "",
            IFBLANK(
               _xldudf_CX_PUSH(AP154, CX_ENTITY, $B154, AP$11, AP$14, AP$146,),
               ""
            )
         )
      )
   )
)),"")</f>
        <v/>
      </c>
      <c r="DQ154" s="2445" t="str" cm="1">
        <f t="array" aca="1" ref="DQ154" ca="1">IFERROR(IF(AQ154*fxVal_normal=_PL!AQ154,"",IF(OR(AQ154="", NOT(ISNUMBER(AQ154)), ISERROR(AQ154), $B154=""), "",
   IF($I154=1,
      IFBLANK(
         _xldudf_CX_PUSH(AQ154*fxVal_normal, CX_ENTITY, $B154, AQ$11, AQ$14, AQ$146,),
         ""
      ),
      IF($I154=2,
         IFBLANK(
            _xldudf_CX_PUSH(AQ154, CX_ENTITY, $B154, AQ$11, AQ$14, AQ$146,),
            ""
         ),
         IF($I154=3,
            "",
            IFBLANK(
               _xldudf_CX_PUSH(AQ154, CX_ENTITY, $B154, AQ$11, AQ$14, AQ$146,),
               ""
            )
         )
      )
   )
)),"")</f>
        <v/>
      </c>
      <c r="DR154" s="2445" t="str" cm="1">
        <f t="array" aca="1" ref="DR154" ca="1">IFERROR(IF(AR154*fxVal_normal=_PL!AR154,"",IF(OR(AR154="", NOT(ISNUMBER(AR154)), ISERROR(AR154), $B154=""), "",
   IF($I154=1,
      IFBLANK(
         _xldudf_CX_PUSH(AR154*fxVal_normal, CX_ENTITY, $B154, AR$11, AR$14, AR$146,),
         ""
      ),
      IF($I154=2,
         IFBLANK(
            _xldudf_CX_PUSH(AR154, CX_ENTITY, $B154, AR$11, AR$14, AR$146,),
            ""
         ),
         IF($I154=3,
            "",
            IFBLANK(
               _xldudf_CX_PUSH(AR154, CX_ENTITY, $B154, AR$11, AR$14, AR$146,),
               ""
            )
         )
      )
   )
)),"")</f>
        <v/>
      </c>
      <c r="DS154" s="2445" t="str" cm="1">
        <f t="array" aca="1" ref="DS154" ca="1">IFERROR(IF(AS154*fxVal_normal=_PL!AS154,"",IF(OR(AS154="", NOT(ISNUMBER(AS154)), ISERROR(AS154), $B154=""), "",
   IF($I154=1,
      IFBLANK(
         _xldudf_CX_PUSH(AS154*fxVal_normal, CX_ENTITY, $B154, AS$11, AS$14, AS$146,),
         ""
      ),
      IF($I154=2,
         IFBLANK(
            _xldudf_CX_PUSH(AS154, CX_ENTITY, $B154, AS$11, AS$14, AS$146,),
            ""
         ),
         IF($I154=3,
            "",
            IFBLANK(
               _xldudf_CX_PUSH(AS154, CX_ENTITY, $B154, AS$11, AS$14, AS$146,),
               ""
            )
         )
      )
   )
)),"")</f>
        <v/>
      </c>
      <c r="DT154" s="2445" t="str" cm="1">
        <f t="array" aca="1" ref="DT154" ca="1">IFERROR(IF(AT154*fxVal_normal=_PL!AT154,"",IF(OR(AT154="", NOT(ISNUMBER(AT154)), ISERROR(AT154), $B154=""), "",
   IF($I154=1,
      IFBLANK(
         _xldudf_CX_PUSH(AT154*fxVal_normal, CX_ENTITY, $B154, AT$11, AT$14, AT$146,),
         ""
      ),
      IF($I154=2,
         IFBLANK(
            _xldudf_CX_PUSH(AT154, CX_ENTITY, $B154, AT$11, AT$14, AT$146,),
            ""
         ),
         IF($I154=3,
            "",
            IFBLANK(
               _xldudf_CX_PUSH(AT154, CX_ENTITY, $B154, AT$11, AT$14, AT$146,),
               ""
            )
         )
      )
   )
)),"")</f>
        <v/>
      </c>
      <c r="DU154" s="2445" t="str" cm="1">
        <f t="array" aca="1" ref="DU154" ca="1">IFERROR(IF(AU154*fxVal_normal=_PL!AU154,"",IF(OR(AU154="", NOT(ISNUMBER(AU154)), ISERROR(AU154), $B154=""), "",
   IF($I154=1,
      IFBLANK(
         _xldudf_CX_PUSH(AU154*fxVal_normal, CX_ENTITY, $B154, AU$11, AU$14, AU$146,),
         ""
      ),
      IF($I154=2,
         IFBLANK(
            _xldudf_CX_PUSH(AU154, CX_ENTITY, $B154, AU$11, AU$14, AU$146,),
            ""
         ),
         IF($I154=3,
            "",
            IFBLANK(
               _xldudf_CX_PUSH(AU154, CX_ENTITY, $B154, AU$11, AU$14, AU$146,),
               ""
            )
         )
      )
   )
)),"")</f>
        <v/>
      </c>
      <c r="DV154" s="2445" t="str" cm="1">
        <f t="array" aca="1" ref="DV154" ca="1">IFERROR(IF(AV154*fxVal_normal=_PL!AV154,"",IF(OR(AV154="", NOT(ISNUMBER(AV154)), ISERROR(AV154), $B154=""), "",
   IF($I154=1,
      IFBLANK(
         _xldudf_CX_PUSH(AV154*fxVal_normal, CX_ENTITY, $B154, AV$11, AV$14, AV$146,),
         ""
      ),
      IF($I154=2,
         IFBLANK(
            _xldudf_CX_PUSH(AV154, CX_ENTITY, $B154, AV$11, AV$14, AV$146,),
            ""
         ),
         IF($I154=3,
            "",
            IFBLANK(
               _xldudf_CX_PUSH(AV154, CX_ENTITY, $B154, AV$11, AV$14, AV$146,),
               ""
            )
         )
      )
   )
)),"")</f>
        <v/>
      </c>
      <c r="DW154" s="2445" t="str" cm="1">
        <f t="array" aca="1" ref="DW154" ca="1">IFERROR(IF(AW154*fxVal_normal=_PL!AW154,"",IF(OR(AW154="", NOT(ISNUMBER(AW154)), ISERROR(AW154), $B154=""), "",
   IF($I154=1,
      IFBLANK(
         _xldudf_CX_PUSH(AW154*fxVal_normal, CX_ENTITY, $B154, AW$11, AW$14, AW$146,),
         ""
      ),
      IF($I154=2,
         IFBLANK(
            _xldudf_CX_PUSH(AW154, CX_ENTITY, $B154, AW$11, AW$14, AW$146,),
            ""
         ),
         IF($I154=3,
            "",
            IFBLANK(
               _xldudf_CX_PUSH(AW154, CX_ENTITY, $B154, AW$11, AW$14, AW$146,),
               ""
            )
         )
      )
   )
)),"")</f>
        <v/>
      </c>
      <c r="DX154" s="2445" t="str" cm="1">
        <f t="array" aca="1" ref="DX154" ca="1">IFERROR(IF(AX154*fxVal_normal=_PL!AX154,"",IF(OR(AX154="", NOT(ISNUMBER(AX154)), ISERROR(AX154), $B154=""), "",
   IF($I154=1,
      IFBLANK(
         _xldudf_CX_PUSH(AX154*fxVal_normal, CX_ENTITY, $B154, AX$11, AX$14, AX$146,),
         ""
      ),
      IF($I154=2,
         IFBLANK(
            _xldudf_CX_PUSH(AX154, CX_ENTITY, $B154, AX$11, AX$14, AX$146,),
            ""
         ),
         IF($I154=3,
            "",
            IFBLANK(
               _xldudf_CX_PUSH(AX154, CX_ENTITY, $B154, AX$11, AX$14, AX$146,),
               ""
            )
         )
      )
   )
)),"")</f>
        <v/>
      </c>
      <c r="DY154" s="2445" t="str" cm="1">
        <f t="array" aca="1" ref="DY154" ca="1">IFERROR(IF(AY154*fxVal_normal=_PL!AY154,"",IF(OR(AY154="", NOT(ISNUMBER(AY154)), ISERROR(AY154), $B154=""), "",
   IF($I154=1,
      IFBLANK(
         _xldudf_CX_PUSH(AY154*fxVal_normal, CX_ENTITY, $B154, AY$11, AY$14, AY$146,),
         ""
      ),
      IF($I154=2,
         IFBLANK(
            _xldudf_CX_PUSH(AY154, CX_ENTITY, $B154, AY$11, AY$14, AY$146,),
            ""
         ),
         IF($I154=3,
            "",
            IFBLANK(
               _xldudf_CX_PUSH(AY154, CX_ENTITY, $B154, AY$11, AY$14, AY$146,),
               ""
            )
         )
      )
   )
)),"")</f>
        <v/>
      </c>
      <c r="DZ154" s="2445" t="str" cm="1">
        <f t="array" aca="1" ref="DZ154" ca="1">IFERROR(IF(AZ154*fxVal_normal=_PL!AZ154,"",IF(OR(AZ154="", NOT(ISNUMBER(AZ154)), ISERROR(AZ154), $B154=""), "",
   IF($I154=1,
      IFBLANK(
         _xldudf_CX_PUSH(AZ154*fxVal_normal, CX_ENTITY, $B154, AZ$11, AZ$14, AZ$146,),
         ""
      ),
      IF($I154=2,
         IFBLANK(
            _xldudf_CX_PUSH(AZ154, CX_ENTITY, $B154, AZ$11, AZ$14, AZ$146,),
            ""
         ),
         IF($I154=3,
            "",
            IFBLANK(
               _xldudf_CX_PUSH(AZ154, CX_ENTITY, $B154, AZ$11, AZ$14, AZ$146,),
               ""
            )
         )
      )
   )
)),"")</f>
        <v/>
      </c>
      <c r="EA154" s="2445" t="str" cm="1">
        <f t="array" aca="1" ref="EA154" ca="1">IFERROR(IF(BA154*fxVal_normal=_PL!BA154,"",IF(OR(BA154="", NOT(ISNUMBER(BA154)), ISERROR(BA154), $B154=""), "",
   IF($I154=1,
      IFBLANK(
         _xldudf_CX_PUSH(BA154*fxVal_normal, CX_ENTITY, $B154, BA$11, BA$14, BA$146,),
         ""
      ),
      IF($I154=2,
         IFBLANK(
            _xldudf_CX_PUSH(BA154, CX_ENTITY, $B154, BA$11, BA$14, BA$146,),
            ""
         ),
         IF($I154=3,
            "",
            IFBLANK(
               _xldudf_CX_PUSH(BA154, CX_ENTITY, $B154, BA$11, BA$14, BA$146,),
               ""
            )
         )
      )
   )
)),"")</f>
        <v/>
      </c>
      <c r="EB154" s="2445" t="str" cm="1">
        <f t="array" aca="1" ref="EB154" ca="1">IFERROR(IF(BB154*fxVal_normal=_PL!BB154,"",IF(OR(BB154="", NOT(ISNUMBER(BB154)), ISERROR(BB154), $B154=""), "",
   IF($I154=1,
      IFBLANK(
         _xldudf_CX_PUSH(BB154*fxVal_normal, CX_ENTITY, $B154, BB$11, BB$14, BB$146,),
         ""
      ),
      IF($I154=2,
         IFBLANK(
            _xldudf_CX_PUSH(BB154, CX_ENTITY, $B154, BB$11, BB$14, BB$146,),
            ""
         ),
         IF($I154=3,
            "",
            IFBLANK(
               _xldudf_CX_PUSH(BB154, CX_ENTITY, $B154, BB$11, BB$14, BB$146,),
               ""
            )
         )
      )
   )
)),"")</f>
        <v/>
      </c>
      <c r="EC154" s="2445" t="str" cm="1">
        <f t="array" aca="1" ref="EC154" ca="1">IFERROR(IF(BC154*fxVal_normal=_PL!BC154,"",IF(OR(BC154="", NOT(ISNUMBER(BC154)), ISERROR(BC154), $B154=""), "",
   IF($I154=1,
      IFBLANK(
         _xldudf_CX_PUSH(BC154*fxVal_normal, CX_ENTITY, $B154, BC$11, BC$14, BC$146,),
         ""
      ),
      IF($I154=2,
         IFBLANK(
            _xldudf_CX_PUSH(BC154, CX_ENTITY, $B154, BC$11, BC$14, BC$146,),
            ""
         ),
         IF($I154=3,
            "",
            IFBLANK(
               _xldudf_CX_PUSH(BC154, CX_ENTITY, $B154, BC$11, BC$14, BC$146,),
               ""
            )
         )
      )
   )
)),"")</f>
        <v/>
      </c>
      <c r="ED154" s="2445" t="str" cm="1">
        <f t="array" aca="1" ref="ED154" ca="1">IFERROR(IF(BD154*fxVal_normal=_PL!BD154,"",IF(OR(BD154="", NOT(ISNUMBER(BD154)), ISERROR(BD154), $B154=""), "",
   IF($I154=1,
      IFBLANK(
         _xldudf_CX_PUSH(BD154*fxVal_normal, CX_ENTITY, $B154, BD$11, BD$14, BD$146,),
         ""
      ),
      IF($I154=2,
         IFBLANK(
            _xldudf_CX_PUSH(BD154, CX_ENTITY, $B154, BD$11, BD$14, BD$146,),
            ""
         ),
         IF($I154=3,
            "",
            IFBLANK(
               _xldudf_CX_PUSH(BD154, CX_ENTITY, $B154, BD$11, BD$14, BD$146,),
               ""
            )
         )
      )
   )
)),"")</f>
        <v/>
      </c>
      <c r="EE154" s="2445" t="str" cm="1">
        <f t="array" aca="1" ref="EE154" ca="1">IFERROR(IF(BE154*fxVal_normal=_PL!BE154,"",IF(OR(BE154="", NOT(ISNUMBER(BE154)), ISERROR(BE154), $B154=""), "",
   IF($I154=1,
      IFBLANK(
         _xldudf_CX_PUSH(BE154*fxVal_normal, CX_ENTITY, $B154, BE$11, BE$14, BE$146,),
         ""
      ),
      IF($I154=2,
         IFBLANK(
            _xldudf_CX_PUSH(BE154, CX_ENTITY, $B154, BE$11, BE$14, BE$146,),
            ""
         ),
         IF($I154=3,
            "",
            IFBLANK(
               _xldudf_CX_PUSH(BE154, CX_ENTITY, $B154, BE$11, BE$14, BE$146,),
               ""
            )
         )
      )
   )
)),"")</f>
        <v/>
      </c>
      <c r="EF154" s="2445" t="str" cm="1">
        <f t="array" aca="1" ref="EF154" ca="1">IFERROR(IF(BF154*fxVal_normal=_PL!BF154,"",IF(OR(BF154="", NOT(ISNUMBER(BF154)), ISERROR(BF154), $B154=""), "",
   IF($I154=1,
      IFBLANK(
         _xldudf_CX_PUSH(BF154*fxVal_normal, CX_ENTITY, $B154, BF$11, BF$14, BF$146,),
         ""
      ),
      IF($I154=2,
         IFBLANK(
            _xldudf_CX_PUSH(BF154, CX_ENTITY, $B154, BF$11, BF$14, BF$146,),
            ""
         ),
         IF($I154=3,
            "",
            IFBLANK(
               _xldudf_CX_PUSH(BF154, CX_ENTITY, $B154, BF$11, BF$14, BF$146,),
               ""
            )
         )
      )
   )
)),"")</f>
        <v/>
      </c>
      <c r="EG154" s="2445" t="str" cm="1">
        <f t="array" aca="1" ref="EG154" ca="1">IFERROR(IF(BG154*fxVal_normal=_PL!BG154,"",IF(OR(BG154="", NOT(ISNUMBER(BG154)), ISERROR(BG154), $B154=""), "",
   IF($I154=1,
      IFBLANK(
         _xldudf_CX_PUSH(BG154*fxVal_normal, CX_ENTITY, $B154, BG$11, BG$14, BG$146,),
         ""
      ),
      IF($I154=2,
         IFBLANK(
            _xldudf_CX_PUSH(BG154, CX_ENTITY, $B154, BG$11, BG$14, BG$146,),
            ""
         ),
         IF($I154=3,
            "",
            IFBLANK(
               _xldudf_CX_PUSH(BG154, CX_ENTITY, $B154, BG$11, BG$14, BG$146,),
               ""
            )
         )
      )
   )
)),"")</f>
        <v/>
      </c>
      <c r="EH154" s="2445" t="str" cm="1">
        <f t="array" aca="1" ref="EH154" ca="1">IFERROR(IF(BH154*fxVal_normal=_PL!BH154,"",IF(OR(BH154="", NOT(ISNUMBER(BH154)), ISERROR(BH154), $B154=""), "",
   IF($I154=1,
      IFBLANK(
         _xldudf_CX_PUSH(BH154*fxVal_normal, CX_ENTITY, $B154, BH$11, BH$14, BH$146,),
         ""
      ),
      IF($I154=2,
         IFBLANK(
            _xldudf_CX_PUSH(BH154, CX_ENTITY, $B154, BH$11, BH$14, BH$146,),
            ""
         ),
         IF($I154=3,
            "",
            IFBLANK(
               _xldudf_CX_PUSH(BH154, CX_ENTITY, $B154, BH$11, BH$14, BH$146,),
               ""
            )
         )
      )
   )
)),"")</f>
        <v/>
      </c>
      <c r="EI154" s="2445" t="str" cm="1">
        <f t="array" aca="1" ref="EI154" ca="1">IFERROR(IF(BI154*fxVal_normal=_PL!BI154,"",IF(OR(BI154="", NOT(ISNUMBER(BI154)), ISERROR(BI154), $B154=""), "",
   IF($I154=1,
      IFBLANK(
         _xldudf_CX_PUSH(BI154*fxVal_normal, CX_ENTITY, $B154, BI$11, BI$14, BI$146,),
         ""
      ),
      IF($I154=2,
         IFBLANK(
            _xldudf_CX_PUSH(BI154, CX_ENTITY, $B154, BI$11, BI$14, BI$146,),
            ""
         ),
         IF($I154=3,
            "",
            IFBLANK(
               _xldudf_CX_PUSH(BI154, CX_ENTITY, $B154, BI$11, BI$14, BI$146,),
               ""
            )
         )
      )
   )
)),"")</f>
        <v/>
      </c>
      <c r="EJ154" s="2445" t="str" cm="1">
        <f t="array" aca="1" ref="EJ154" ca="1">IFERROR(IF(BJ154*fxVal_normal=_PL!BJ154,"",IF(OR(BJ154="", NOT(ISNUMBER(BJ154)), ISERROR(BJ154), $B154=""), "",
   IF($I154=1,
      IFBLANK(
         _xldudf_CX_PUSH(BJ154*fxVal_normal, CX_ENTITY, $B154, BJ$11, BJ$14, BJ$146,),
         ""
      ),
      IF($I154=2,
         IFBLANK(
            _xldudf_CX_PUSH(BJ154, CX_ENTITY, $B154, BJ$11, BJ$14, BJ$146,),
            ""
         ),
         IF($I154=3,
            "",
            IFBLANK(
               _xldudf_CX_PUSH(BJ154, CX_ENTITY, $B154, BJ$11, BJ$14, BJ$146,),
               ""
            )
         )
      )
   )
)),"")</f>
        <v/>
      </c>
      <c r="EK154" s="2445" t="str" cm="1">
        <f t="array" aca="1" ref="EK154" ca="1">IFERROR(IF(BK154*fxVal_normal=_PL!BK154,"",IF(OR(BK154="", NOT(ISNUMBER(BK154)), ISERROR(BK154), $B154=""), "",
   IF($I154=1,
      IFBLANK(
         _xldudf_CX_PUSH(BK154*fxVal_normal, CX_ENTITY, $B154, BK$11, BK$14, BK$146,),
         ""
      ),
      IF($I154=2,
         IFBLANK(
            _xldudf_CX_PUSH(BK154, CX_ENTITY, $B154, BK$11, BK$14, BK$146,),
            ""
         ),
         IF($I154=3,
            "",
            IFBLANK(
               _xldudf_CX_PUSH(BK154, CX_ENTITY, $B154, BK$11, BK$14, BK$146,),
               ""
            )
         )
      )
   )
)),"")</f>
        <v/>
      </c>
      <c r="EL154" s="2445" t="str" cm="1">
        <f t="array" aca="1" ref="EL154" ca="1">IFERROR(IF(BL154*fxVal_normal=_PL!BL154,"",IF(OR(BL154="", NOT(ISNUMBER(BL154)), ISERROR(BL154), $B154=""), "",
   IF($I154=1,
      IFBLANK(
         _xldudf_CX_PUSH(BL154*fxVal_normal, CX_ENTITY, $B154, BL$11, BL$14, BL$146,),
         ""
      ),
      IF($I154=2,
         IFBLANK(
            _xldudf_CX_PUSH(BL154, CX_ENTITY, $B154, BL$11, BL$14, BL$146,),
            ""
         ),
         IF($I154=3,
            "",
            IFBLANK(
               _xldudf_CX_PUSH(BL154, CX_ENTITY, $B154, BL$11, BL$14, BL$146,),
               ""
            )
         )
      )
   )
)),"")</f>
        <v/>
      </c>
      <c r="EM154" s="2445" t="str" cm="1">
        <f t="array" aca="1" ref="EM154" ca="1">IFERROR(IF(BM154*fxVal_normal=_PL!BM154,"",IF(OR(BM154="", NOT(ISNUMBER(BM154)), ISERROR(BM154), $B154=""), "",
   IF($I154=1,
      IFBLANK(
         _xldudf_CX_PUSH(BM154*fxVal_normal, CX_ENTITY, $B154, BM$11, BM$14, BM$146,),
         ""
      ),
      IF($I154=2,
         IFBLANK(
            _xldudf_CX_PUSH(BM154, CX_ENTITY, $B154, BM$11, BM$14, BM$146,),
            ""
         ),
         IF($I154=3,
            "",
            IFBLANK(
               _xldudf_CX_PUSH(BM154, CX_ENTITY, $B154, BM$11, BM$14, BM$146,),
               ""
            )
         )
      )
   )
)),"")</f>
        <v/>
      </c>
      <c r="EN154" s="2445" t="str" cm="1">
        <f t="array" aca="1" ref="EN154" ca="1">IFERROR(IF(BN154*fxVal_normal=_PL!BN154,"",IF(OR(BN154="", NOT(ISNUMBER(BN154)), ISERROR(BN154), $B154=""), "",
   IF($I154=1,
      IFBLANK(
         _xldudf_CX_PUSH(BN154*fxVal_normal, CX_ENTITY, $B154, BN$11, BN$14, BN$146,),
         ""
      ),
      IF($I154=2,
         IFBLANK(
            _xldudf_CX_PUSH(BN154, CX_ENTITY, $B154, BN$11, BN$14, BN$146,),
            ""
         ),
         IF($I154=3,
            "",
            IFBLANK(
               _xldudf_CX_PUSH(BN154, CX_ENTITY, $B154, BN$11, BN$14, BN$146,),
               ""
            )
         )
      )
   )
)),"")</f>
        <v/>
      </c>
      <c r="EO154" s="1880"/>
      <c r="EP154" s="1880"/>
      <c r="EQ154" s="1880"/>
      <c r="ER154" s="1880"/>
      <c r="ES154" s="1880"/>
      <c r="ET154" s="1880"/>
      <c r="EU154" s="1880"/>
      <c r="EV154" s="1880"/>
      <c r="EW154" s="1880"/>
      <c r="EX154" s="1880"/>
    </row>
    <row r="155" spans="1:157">
      <c r="A155" s="1625"/>
      <c r="B155" s="2439" t="str">
        <f>_xlfn.LET(
_xlpm.IsNotAttrDynamic, D155="",
_xlpm.Attr,_PL!F155,
_xlpm.NotInUse,Y155=D155,
_xlpm.RESULT, IF(_xlpm.IsNotAttrDynamic, _xlpm.Attr, IF( _xlpm.NotInUse, "", Y155)
),IF(_xlpm.RESULT ="", "", _xlpm.RESULT))</f>
        <v/>
      </c>
      <c r="C155" s="2439" t="str" cm="1">
        <f t="array" ref="C155">IFBLANK(_PL!C155,"")</f>
        <v/>
      </c>
      <c r="D155" s="1548"/>
      <c r="E155" s="2453"/>
      <c r="F155" s="578"/>
      <c r="G155" s="578"/>
      <c r="H155" s="578"/>
      <c r="I155" s="578"/>
      <c r="J155" s="401"/>
      <c r="K155" s="578" t="str">
        <f t="shared" si="47"/>
        <v>No</v>
      </c>
      <c r="L155" s="37"/>
      <c r="N155" s="158"/>
      <c r="O155" s="101"/>
      <c r="P155" s="52"/>
      <c r="Q155" s="101"/>
      <c r="R155" s="101"/>
      <c r="S155" s="101"/>
      <c r="T155" s="101"/>
      <c r="U155" s="39"/>
      <c r="V155" s="37"/>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958"/>
      <c r="CD155" s="182"/>
      <c r="CE155" s="182"/>
      <c r="CF155" s="182"/>
      <c r="CG155" s="182"/>
      <c r="CH155" s="182"/>
      <c r="CI155" s="88"/>
      <c r="CJ155" s="172"/>
      <c r="CK155" s="172"/>
      <c r="CL155" s="88"/>
      <c r="CM155" s="88"/>
      <c r="CN155" s="88"/>
      <c r="CO155" s="88"/>
      <c r="CP155" s="88"/>
      <c r="CQ155" s="88"/>
      <c r="CR155" s="34"/>
      <c r="CS155" s="2056"/>
      <c r="CT155" s="1880"/>
      <c r="CU155" s="1880"/>
      <c r="CV155" s="1880"/>
      <c r="CW155" s="1880"/>
      <c r="CX155" s="2121"/>
      <c r="CY155" s="1880"/>
      <c r="CZ155" s="1880"/>
      <c r="DA155" s="1880"/>
      <c r="DB155" s="1880"/>
      <c r="DC155" s="2121"/>
      <c r="DD155" s="1880"/>
      <c r="DE155" s="1880"/>
      <c r="DF155" s="1880"/>
      <c r="DG155" s="1880"/>
      <c r="DH155" s="1880"/>
      <c r="DI155" s="1880"/>
      <c r="DJ155" s="1880"/>
      <c r="DK155" s="1880"/>
      <c r="DL155" s="1880"/>
      <c r="DM155" s="1880"/>
      <c r="DN155" s="1880"/>
      <c r="DO155" s="1880"/>
      <c r="DP155" s="1880"/>
      <c r="DQ155" s="1880"/>
      <c r="DR155" s="1880"/>
      <c r="DS155" s="1880"/>
      <c r="DT155" s="1880"/>
      <c r="DU155" s="1880"/>
      <c r="DV155" s="1880"/>
      <c r="DW155" s="1880"/>
      <c r="DX155" s="1880"/>
      <c r="DY155" s="1880"/>
      <c r="DZ155" s="1880"/>
      <c r="EA155" s="1880"/>
      <c r="EB155" s="1880"/>
      <c r="EC155" s="1880"/>
      <c r="ED155" s="1880"/>
      <c r="EE155" s="1880"/>
      <c r="EF155" s="1880"/>
      <c r="EG155" s="1880"/>
      <c r="EH155" s="1880"/>
      <c r="EI155" s="1880"/>
      <c r="EJ155" s="1880"/>
      <c r="EK155" s="1880"/>
      <c r="EL155" s="1880"/>
      <c r="EM155" s="1880"/>
      <c r="EN155" s="1880"/>
      <c r="EO155" s="1880"/>
      <c r="EP155" s="1880"/>
      <c r="EQ155" s="1880"/>
      <c r="ER155" s="1880"/>
      <c r="ES155" s="1880"/>
      <c r="ET155" s="1880"/>
      <c r="EU155" s="1880"/>
      <c r="EV155" s="1880"/>
      <c r="EW155" s="1880"/>
      <c r="EX155" s="1880"/>
    </row>
    <row r="156" spans="1:157" ht="22.5">
      <c r="A156" s="1625"/>
      <c r="B156" s="2439" t="str">
        <f>_xlfn.LET(
_xlpm.IsNotAttrDynamic, D156="",
_xlpm.Attr,_PL!F156,
_xlpm.NotInUse,Y156=D156,
_xlpm.RESULT, IF(_xlpm.IsNotAttrDynamic, _xlpm.Attr, IF( _xlpm.NotInUse, "", Y156)
),IF(_xlpm.RESULT ="", "", _xlpm.RESULT))</f>
        <v/>
      </c>
      <c r="C156" s="2439" t="str" cm="1">
        <f t="array" ref="C156">IFBLANK(_PL!C156,"")</f>
        <v/>
      </c>
      <c r="D156" s="1548"/>
      <c r="E156" s="2453"/>
      <c r="F156" s="578"/>
      <c r="G156" s="578"/>
      <c r="H156" s="510"/>
      <c r="I156" s="510"/>
      <c r="J156" s="401"/>
      <c r="K156" s="578" t="str">
        <f t="shared" si="47"/>
        <v>No</v>
      </c>
      <c r="L156" s="37"/>
      <c r="N156" s="158"/>
      <c r="O156" s="101"/>
      <c r="P156" s="52"/>
      <c r="Q156" s="101"/>
      <c r="R156" s="101"/>
      <c r="S156" s="101"/>
      <c r="T156" s="101"/>
      <c r="U156" s="39"/>
      <c r="V156" s="37"/>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958"/>
      <c r="CD156" s="3024" t="s">
        <v>41</v>
      </c>
      <c r="CE156" s="3025"/>
      <c r="CF156" s="1472"/>
      <c r="CG156" s="3026" t="s">
        <v>109</v>
      </c>
      <c r="CH156" s="3027"/>
      <c r="CI156" s="1473"/>
      <c r="CJ156" s="3022" t="s">
        <v>43</v>
      </c>
      <c r="CK156" s="3023"/>
      <c r="CL156" s="1473"/>
      <c r="CM156" s="3015" t="s">
        <v>44</v>
      </c>
      <c r="CN156" s="3016"/>
      <c r="CO156" s="1470"/>
      <c r="CP156" s="3015" t="s">
        <v>45</v>
      </c>
      <c r="CQ156" s="3016"/>
      <c r="CR156" s="34"/>
      <c r="CS156" s="2056"/>
      <c r="CT156" s="1880"/>
      <c r="CU156" s="1880"/>
      <c r="CV156" s="1880"/>
      <c r="CW156" s="1880"/>
      <c r="CX156" s="2121"/>
      <c r="CY156" s="1880"/>
      <c r="CZ156" s="1880"/>
      <c r="DA156" s="1880"/>
      <c r="DB156" s="1880"/>
      <c r="DC156" s="2121"/>
      <c r="DD156" s="1880"/>
      <c r="DE156" s="1880"/>
      <c r="DF156" s="1880"/>
      <c r="DG156" s="1880"/>
      <c r="DH156" s="1880"/>
      <c r="DI156" s="1880"/>
      <c r="DJ156" s="1880"/>
      <c r="DK156" s="1880"/>
      <c r="DL156" s="1880"/>
      <c r="DM156" s="1880"/>
      <c r="DN156" s="1880"/>
      <c r="DO156" s="1880"/>
      <c r="DP156" s="1880"/>
      <c r="DQ156" s="1880"/>
      <c r="DR156" s="1880"/>
      <c r="DS156" s="1880"/>
      <c r="DT156" s="1880"/>
      <c r="DU156" s="1880"/>
      <c r="DV156" s="1880"/>
      <c r="DW156" s="1880"/>
      <c r="DX156" s="1880"/>
      <c r="DY156" s="1880"/>
      <c r="DZ156" s="1880"/>
      <c r="EA156" s="1880"/>
      <c r="EB156" s="1880"/>
      <c r="EC156" s="1880"/>
      <c r="ED156" s="1880"/>
      <c r="EE156" s="1880"/>
      <c r="EF156" s="1880"/>
      <c r="EG156" s="1880"/>
      <c r="EH156" s="1880"/>
      <c r="EI156" s="1880"/>
      <c r="EJ156" s="1880"/>
      <c r="EK156" s="1880"/>
      <c r="EL156" s="1880"/>
      <c r="EM156" s="1880"/>
      <c r="EN156" s="1880"/>
      <c r="EO156" s="1880"/>
      <c r="EP156" s="1880"/>
      <c r="EQ156" s="1880"/>
      <c r="ER156" s="1880"/>
      <c r="ES156" s="1880"/>
      <c r="ET156" s="1880"/>
      <c r="EU156" s="1880"/>
      <c r="EV156" s="1880"/>
      <c r="EW156" s="1880"/>
      <c r="EX156" s="1880"/>
    </row>
    <row r="157" spans="1:157" ht="17.5" customHeight="1">
      <c r="A157" s="2427"/>
      <c r="B157" s="2439" t="str">
        <f>_xlfn.LET(
_xlpm.IsNotAttrDynamic, D157="",
_xlpm.Attr,_PL!F157,
_xlpm.NotInUse,Y157=D157,
_xlpm.RESULT, IF(_xlpm.IsNotAttrDynamic, _xlpm.Attr, IF( _xlpm.NotInUse, "", Y157)
),IF(_xlpm.RESULT ="", "", _xlpm.RESULT))</f>
        <v/>
      </c>
      <c r="C157" s="2439" t="str" cm="1">
        <f t="array" ref="C157">IFBLANK(_PL!C157,"")</f>
        <v/>
      </c>
      <c r="D157" s="2458"/>
      <c r="E157" s="572"/>
      <c r="F157" s="2459"/>
      <c r="G157" s="578"/>
      <c r="H157" s="578"/>
      <c r="I157" s="578"/>
      <c r="J157" s="401"/>
      <c r="K157" s="578" t="str">
        <f t="shared" si="47"/>
        <v>No</v>
      </c>
      <c r="L157" s="37"/>
      <c r="N157" s="158"/>
      <c r="O157" s="101"/>
      <c r="P157" s="52"/>
      <c r="Q157" s="2"/>
      <c r="R157" s="101"/>
      <c r="S157" s="2"/>
      <c r="T157" s="2"/>
      <c r="U157" s="39"/>
      <c r="V157" s="37"/>
      <c r="W157" s="3038" t="str">
        <f>_PL!W157</f>
        <v>Actual</v>
      </c>
      <c r="X157" s="1247"/>
      <c r="Y157" s="3040" t="s">
        <v>131</v>
      </c>
      <c r="Z157" s="1248" t="s">
        <v>82</v>
      </c>
      <c r="AA157" s="1249"/>
      <c r="AB157" s="1630" t="s">
        <v>83</v>
      </c>
      <c r="AC157" s="1273"/>
      <c r="AD157" s="859" cm="1">
        <f t="array" aca="1" ref="AD157:AD158" ca="1">fx_checkComp(AD164:AD167)</f>
        <v>1</v>
      </c>
      <c r="AE157" s="859" cm="1">
        <f t="array" aca="1" ref="AE157:AE158" ca="1">fx_checkComp(AE164:AE167)</f>
        <v>1</v>
      </c>
      <c r="AF157" s="859" cm="1">
        <f t="array" aca="1" ref="AF157:AF158" ca="1">fx_checkComp(AF164:AF167)</f>
        <v>1</v>
      </c>
      <c r="AG157" s="859" cm="1">
        <f t="array" aca="1" ref="AG157:AG158" ca="1">fx_checkComp(AG164:AG167)</f>
        <v>1</v>
      </c>
      <c r="AH157" s="859" cm="1">
        <f t="array" aca="1" ref="AH157:AH158" ca="1">fx_checkComp(AH164:AH167)</f>
        <v>1</v>
      </c>
      <c r="AI157" s="859" cm="1">
        <f t="array" aca="1" ref="AI157:AI158" ca="1">fx_checkComp(AI164:AI167)</f>
        <v>1</v>
      </c>
      <c r="AJ157" s="859" cm="1">
        <f t="array" aca="1" ref="AJ157:AJ158" ca="1">fx_checkComp(AJ164:AJ167)</f>
        <v>1</v>
      </c>
      <c r="AK157" s="859" cm="1">
        <f t="array" aca="1" ref="AK157:AK158" ca="1">fx_checkComp(AK164:AK167)</f>
        <v>1</v>
      </c>
      <c r="AL157" s="859" cm="1">
        <f t="array" aca="1" ref="AL157:AL158" ca="1">fx_checkComp(AL164:AL167)</f>
        <v>1</v>
      </c>
      <c r="AM157" s="859" cm="1">
        <f t="array" aca="1" ref="AM157:AM158" ca="1">fx_checkComp(AM164:AM167)</f>
        <v>1</v>
      </c>
      <c r="AN157" s="859" cm="1">
        <f t="array" aca="1" ref="AN157:AN158" ca="1">fx_checkComp(AN164:AN167)</f>
        <v>1</v>
      </c>
      <c r="AO157" s="859" cm="1">
        <f t="array" aca="1" ref="AO157:AO158" ca="1">fx_checkComp(AO164:AO167)</f>
        <v>1</v>
      </c>
      <c r="AP157" s="859" cm="1">
        <f t="array" aca="1" ref="AP157:AP158" ca="1">fx_checkComp(AP164:AP167)</f>
        <v>1</v>
      </c>
      <c r="AQ157" s="859" cm="1">
        <f t="array" aca="1" ref="AQ157:AQ158" ca="1">fx_checkComp(AQ164:AQ167)</f>
        <v>1</v>
      </c>
      <c r="AR157" s="859" cm="1">
        <f t="array" aca="1" ref="AR157:AR158" ca="1">fx_checkComp(AR164:AR167)</f>
        <v>1</v>
      </c>
      <c r="AS157" s="859" cm="1">
        <f t="array" aca="1" ref="AS157:AS158" ca="1">fx_checkComp(AS164:AS167)</f>
        <v>1</v>
      </c>
      <c r="AT157" s="859" cm="1">
        <f t="array" aca="1" ref="AT157:AT158" ca="1">fx_checkComp(AT164:AT167)</f>
        <v>1</v>
      </c>
      <c r="AU157" s="859" cm="1">
        <f t="array" aca="1" ref="AU157:AU158" ca="1">fx_checkComp(AU164:AU167)</f>
        <v>1</v>
      </c>
      <c r="AV157" s="859" cm="1">
        <f t="array" aca="1" ref="AV157:AV158" ca="1">fx_checkComp(AV164:AV167)</f>
        <v>1</v>
      </c>
      <c r="AW157" s="859" cm="1">
        <f t="array" aca="1" ref="AW157:AW158" ca="1">fx_checkComp(AW164:AW167)</f>
        <v>1</v>
      </c>
      <c r="AX157" s="859" cm="1">
        <f t="array" aca="1" ref="AX157:AX158" ca="1">fx_checkComp(AX164:AX167)</f>
        <v>1</v>
      </c>
      <c r="AY157" s="859" cm="1">
        <f t="array" aca="1" ref="AY157:AY158" ca="1">fx_checkComp(AY164:AY167)</f>
        <v>1</v>
      </c>
      <c r="AZ157" s="859" cm="1">
        <f t="array" aca="1" ref="AZ157:AZ158" ca="1">fx_checkComp(AZ164:AZ167)</f>
        <v>1</v>
      </c>
      <c r="BA157" s="859" cm="1">
        <f t="array" aca="1" ref="BA157:BA158" ca="1">fx_checkComp(BA164:BA167)</f>
        <v>1</v>
      </c>
      <c r="BB157" s="859" cm="1">
        <f t="array" aca="1" ref="BB157:BB158" ca="1">fx_checkComp(BB164:BB167)</f>
        <v>1</v>
      </c>
      <c r="BC157" s="859" cm="1">
        <f t="array" aca="1" ref="BC157:BC158" ca="1">fx_checkComp(BC164:BC167)</f>
        <v>1</v>
      </c>
      <c r="BD157" s="859" cm="1">
        <f t="array" aca="1" ref="BD157:BD158" ca="1">fx_checkComp(BD164:BD167)</f>
        <v>1</v>
      </c>
      <c r="BE157" s="859" cm="1">
        <f t="array" aca="1" ref="BE157:BE158" ca="1">fx_checkComp(BE164:BE167)</f>
        <v>1</v>
      </c>
      <c r="BF157" s="859" cm="1">
        <f t="array" aca="1" ref="BF157:BF158" ca="1">fx_checkComp(BF164:BF167)</f>
        <v>1</v>
      </c>
      <c r="BG157" s="859" cm="1">
        <f t="array" aca="1" ref="BG157:BG158" ca="1">fx_checkComp(BG164:BG167)</f>
        <v>1</v>
      </c>
      <c r="BH157" s="859" cm="1">
        <f t="array" aca="1" ref="BH157:BH158" ca="1">fx_checkComp(BH164:BH167)</f>
        <v>1</v>
      </c>
      <c r="BI157" s="859" cm="1">
        <f t="array" aca="1" ref="BI157:BI158" ca="1">fx_checkComp(BI164:BI167)</f>
        <v>1</v>
      </c>
      <c r="BJ157" s="859" cm="1">
        <f t="array" aca="1" ref="BJ157:BJ158" ca="1">fx_checkComp(BJ164:BJ167)</f>
        <v>1</v>
      </c>
      <c r="BK157" s="859" cm="1">
        <f t="array" aca="1" ref="BK157:BK158" ca="1">fx_checkComp(BK164:BK167)</f>
        <v>1</v>
      </c>
      <c r="BL157" s="859" cm="1">
        <f t="array" aca="1" ref="BL157:BL158" ca="1">fx_checkComp(BL164:BL167)</f>
        <v>1</v>
      </c>
      <c r="BM157" s="859" cm="1">
        <f t="array" aca="1" ref="BM157:BM158" ca="1">fx_checkComp(BM164:BM167)</f>
        <v>1</v>
      </c>
      <c r="BN157" s="1215" cm="1">
        <f t="array" aca="1" ref="BN157:BN158" ca="1">fx_checkComp(BN164:BN167)</f>
        <v>1</v>
      </c>
      <c r="BO157" s="1804"/>
      <c r="BP157" s="1804"/>
      <c r="BQ157" s="1804"/>
      <c r="BR157" s="1804"/>
      <c r="BS157" s="1804"/>
      <c r="BT157" s="1804"/>
      <c r="BU157" s="1804"/>
      <c r="BV157" s="1804"/>
      <c r="BW157" s="1804"/>
      <c r="BX157" s="1804"/>
      <c r="BY157" s="1804"/>
      <c r="BZ157" s="1804"/>
      <c r="CA157" s="34"/>
      <c r="CC157" s="927"/>
      <c r="CD157" s="1343" t="e" cm="1">
        <f t="array" aca="1" ref="CD157" ca="1">YEAR(val_currentFYE)-2</f>
        <v>#NAME?</v>
      </c>
      <c r="CE157" s="1344" t="e" cm="1">
        <f t="array" aca="1" ref="CE157" ca="1">YEAR(val_currentFYE)-1</f>
        <v>#NAME?</v>
      </c>
      <c r="CF157" s="88"/>
      <c r="CG157" s="1350" t="e" cm="1">
        <f t="array" aca="1" ref="CG157" ca="1">YEAR(val_currentFYE)</f>
        <v>#NAME?</v>
      </c>
      <c r="CH157" s="1351" t="e" cm="1">
        <f t="array" aca="1" ref="CH157" ca="1">YEAR(val_currentFYE)</f>
        <v>#NAME?</v>
      </c>
      <c r="CI157" s="170"/>
      <c r="CJ157" s="208" t="s">
        <v>54</v>
      </c>
      <c r="CK157" s="209" t="s">
        <v>54</v>
      </c>
      <c r="CL157" s="88"/>
      <c r="CM157" s="1664" cm="1">
        <f t="array" aca="1" ref="CM157:CM158" ca="1">fx_checkComp(CM162:CM167)</f>
        <v>100</v>
      </c>
      <c r="CN157" s="1665" cm="1">
        <f t="array" aca="1" ref="CN157:CN158" ca="1">fx_checkComp(CN162:CN167)</f>
        <v>100</v>
      </c>
      <c r="CO157" s="88"/>
      <c r="CP157" s="1664" cm="1">
        <f t="array" aca="1" ref="CP157:CP158" ca="1">fx_checkComp(CP162:CP167)</f>
        <v>100</v>
      </c>
      <c r="CQ157" s="1665" cm="1">
        <f t="array" aca="1" ref="CQ157:CQ158" ca="1">fx_checkComp(CQ162:CQ167)</f>
        <v>100</v>
      </c>
      <c r="CR157" s="34"/>
      <c r="CS157" s="2056"/>
      <c r="CT157" s="1880"/>
      <c r="CU157" s="1880"/>
      <c r="CV157" s="1880"/>
      <c r="CW157" s="1880"/>
      <c r="CX157" s="2121"/>
      <c r="CY157" s="1880"/>
      <c r="CZ157" s="1880"/>
      <c r="DA157" s="1880"/>
      <c r="DB157" s="1880"/>
      <c r="DC157" s="2121"/>
      <c r="DD157" s="1880"/>
      <c r="DE157" s="1880"/>
      <c r="DF157" s="1880"/>
      <c r="DG157" s="1880"/>
      <c r="DH157" s="1880"/>
      <c r="DI157" s="1880"/>
      <c r="DJ157" s="1880"/>
      <c r="DK157" s="1880"/>
      <c r="DL157" s="1880"/>
      <c r="DM157" s="1880"/>
      <c r="DN157" s="1880"/>
      <c r="DO157" s="1880"/>
      <c r="DP157" s="1880"/>
      <c r="DQ157" s="1880"/>
      <c r="DR157" s="1880"/>
      <c r="DS157" s="1880"/>
      <c r="DT157" s="1880"/>
      <c r="DU157" s="1880"/>
      <c r="DV157" s="1880"/>
      <c r="DW157" s="1880"/>
      <c r="DX157" s="1880"/>
      <c r="DY157" s="1880"/>
      <c r="DZ157" s="1880"/>
      <c r="EA157" s="1880"/>
      <c r="EB157" s="1880"/>
      <c r="EC157" s="1880"/>
      <c r="ED157" s="1880"/>
      <c r="EE157" s="1880"/>
      <c r="EF157" s="1880"/>
      <c r="EG157" s="1880"/>
      <c r="EH157" s="1880"/>
      <c r="EI157" s="1880"/>
      <c r="EJ157" s="1880"/>
      <c r="EK157" s="1880"/>
      <c r="EL157" s="1880"/>
      <c r="EM157" s="1880"/>
      <c r="EN157" s="1880"/>
      <c r="EO157" s="1880"/>
      <c r="EP157" s="1880"/>
      <c r="EQ157" s="1880"/>
      <c r="ER157" s="1880"/>
      <c r="ES157" s="1880"/>
      <c r="ET157" s="1880"/>
      <c r="EU157" s="1880"/>
      <c r="EV157" s="1880"/>
      <c r="EW157" s="1880"/>
      <c r="EX157" s="1880"/>
    </row>
    <row r="158" spans="1:157" ht="17.5" customHeight="1">
      <c r="A158" s="2427"/>
      <c r="B158" s="2439" t="str">
        <f>_xlfn.LET(
_xlpm.IsNotAttrDynamic, D158="",
_xlpm.Attr,_PL!F158,
_xlpm.NotInUse,Y158=D158,
_xlpm.RESULT, IF(_xlpm.IsNotAttrDynamic, _xlpm.Attr, IF( _xlpm.NotInUse, "", Y158)
),IF(_xlpm.RESULT ="", "", _xlpm.RESULT))</f>
        <v/>
      </c>
      <c r="C158" s="2439" t="str" cm="1">
        <f t="array" ref="C158">IFBLANK(_PL!C158,"")</f>
        <v/>
      </c>
      <c r="D158" s="2458"/>
      <c r="E158" s="572"/>
      <c r="F158" s="2459"/>
      <c r="G158" s="578"/>
      <c r="H158" s="578"/>
      <c r="I158" s="578"/>
      <c r="J158" s="401"/>
      <c r="K158" s="578" t="str">
        <f t="shared" si="47"/>
        <v>No</v>
      </c>
      <c r="L158" s="37"/>
      <c r="N158" s="158"/>
      <c r="O158" s="101"/>
      <c r="P158" s="52"/>
      <c r="Q158" s="2"/>
      <c r="R158" s="101"/>
      <c r="S158" s="2"/>
      <c r="T158" s="2"/>
      <c r="U158" s="39"/>
      <c r="V158" s="37"/>
      <c r="W158" s="3039"/>
      <c r="X158" s="1250"/>
      <c r="Y158" s="3041"/>
      <c r="Z158" s="1251"/>
      <c r="AA158" s="1252"/>
      <c r="AB158" s="1631" t="s">
        <v>84</v>
      </c>
      <c r="AC158" s="1162"/>
      <c r="AD158" s="2430" t="str">
        <f ca="1"/>
        <v>O: 4 / 4</v>
      </c>
      <c r="AE158" s="2430" t="str">
        <f ca="1"/>
        <v>O: 4 / 4</v>
      </c>
      <c r="AF158" s="2430" t="str">
        <f ca="1"/>
        <v>O: 4 / 4</v>
      </c>
      <c r="AG158" s="2430" t="str">
        <f ca="1"/>
        <v>O: 4 / 4</v>
      </c>
      <c r="AH158" s="2430" t="str">
        <f ca="1"/>
        <v>O: 4 / 4</v>
      </c>
      <c r="AI158" s="2430" t="str">
        <f ca="1"/>
        <v>O: 4 / 4</v>
      </c>
      <c r="AJ158" s="2430" t="str">
        <f ca="1"/>
        <v>O: 4 / 4</v>
      </c>
      <c r="AK158" s="2430" t="str">
        <f ca="1"/>
        <v>O: 4 / 4</v>
      </c>
      <c r="AL158" s="2430" t="str">
        <f ca="1"/>
        <v>O: 4 / 4</v>
      </c>
      <c r="AM158" s="2430" t="str">
        <f ca="1"/>
        <v>O: 4 / 4</v>
      </c>
      <c r="AN158" s="2430" t="str">
        <f ca="1"/>
        <v>O: 4 / 4</v>
      </c>
      <c r="AO158" s="2430" t="str">
        <f ca="1"/>
        <v>O: 4 / 4</v>
      </c>
      <c r="AP158" s="2430" t="str">
        <f ca="1"/>
        <v>O: 4 / 4</v>
      </c>
      <c r="AQ158" s="2430" t="str">
        <f ca="1"/>
        <v>O: 4 / 4</v>
      </c>
      <c r="AR158" s="2430" t="str">
        <f ca="1"/>
        <v>O: 4 / 4</v>
      </c>
      <c r="AS158" s="2430" t="str">
        <f ca="1"/>
        <v>O: 4 / 4</v>
      </c>
      <c r="AT158" s="2430" t="str">
        <f ca="1"/>
        <v>O: 4 / 4</v>
      </c>
      <c r="AU158" s="2430" t="str">
        <f ca="1"/>
        <v>O: 4 / 4</v>
      </c>
      <c r="AV158" s="2430" t="str">
        <f ca="1"/>
        <v>O: 4 / 4</v>
      </c>
      <c r="AW158" s="2430" t="str">
        <f ca="1"/>
        <v>O: 4 / 4</v>
      </c>
      <c r="AX158" s="2430" t="str">
        <f ca="1"/>
        <v>O: 4 / 4</v>
      </c>
      <c r="AY158" s="2430" t="str">
        <f ca="1"/>
        <v>O: 4 / 4</v>
      </c>
      <c r="AZ158" s="2430" t="str">
        <f ca="1"/>
        <v>O: 4 / 4</v>
      </c>
      <c r="BA158" s="2430" t="str">
        <f ca="1"/>
        <v>O: 4 / 4</v>
      </c>
      <c r="BB158" s="2430" t="str">
        <f ca="1"/>
        <v>O: 4 / 4</v>
      </c>
      <c r="BC158" s="2430" t="str">
        <f ca="1"/>
        <v>O: 4 / 4</v>
      </c>
      <c r="BD158" s="2430" t="str">
        <f ca="1"/>
        <v>O: 4 / 4</v>
      </c>
      <c r="BE158" s="2430" t="str">
        <f ca="1"/>
        <v>O: 4 / 4</v>
      </c>
      <c r="BF158" s="2430" t="str">
        <f ca="1"/>
        <v>O: 4 / 4</v>
      </c>
      <c r="BG158" s="2430" t="str">
        <f ca="1"/>
        <v>O: 4 / 4</v>
      </c>
      <c r="BH158" s="2430" t="str">
        <f ca="1"/>
        <v>O: 4 / 4</v>
      </c>
      <c r="BI158" s="2430" t="str">
        <f ca="1"/>
        <v>O: 4 / 4</v>
      </c>
      <c r="BJ158" s="2430" t="str">
        <f ca="1"/>
        <v>O: 4 / 4</v>
      </c>
      <c r="BK158" s="2430" t="str">
        <f ca="1"/>
        <v>O: 4 / 4</v>
      </c>
      <c r="BL158" s="2430" t="str">
        <f ca="1"/>
        <v>O: 4 / 4</v>
      </c>
      <c r="BM158" s="2430" t="str">
        <f ca="1"/>
        <v>O: 4 / 4</v>
      </c>
      <c r="BN158" s="2431" t="str">
        <f ca="1"/>
        <v>O: 4 / 4</v>
      </c>
      <c r="BO158" s="2432"/>
      <c r="BP158" s="2432"/>
      <c r="BQ158" s="2432"/>
      <c r="BR158" s="2432"/>
      <c r="BS158" s="2432"/>
      <c r="BT158" s="2432"/>
      <c r="BU158" s="2432"/>
      <c r="BV158" s="2432"/>
      <c r="BW158" s="2432"/>
      <c r="BX158" s="2432"/>
      <c r="BY158" s="2432"/>
      <c r="BZ158" s="2432"/>
      <c r="CA158" s="34"/>
      <c r="CC158" s="927"/>
      <c r="CD158" s="1341"/>
      <c r="CE158" s="1342"/>
      <c r="CF158" s="88"/>
      <c r="CG158" s="1350"/>
      <c r="CH158" s="1351"/>
      <c r="CI158" s="170"/>
      <c r="CJ158" s="1348"/>
      <c r="CK158" s="1349"/>
      <c r="CL158" s="88"/>
      <c r="CM158" s="1666" t="str">
        <f ca="1"/>
        <v>O: 4 / 4</v>
      </c>
      <c r="CN158" s="1667" t="str">
        <f ca="1"/>
        <v>O: 4 / 4</v>
      </c>
      <c r="CO158" s="88"/>
      <c r="CP158" s="1666" t="str">
        <f ca="1"/>
        <v>O: 4 / 4</v>
      </c>
      <c r="CQ158" s="1667" t="str">
        <f ca="1"/>
        <v>O: 4 / 4</v>
      </c>
      <c r="CR158" s="34"/>
      <c r="CS158" s="2056"/>
      <c r="CT158" s="1880"/>
      <c r="CU158" s="1880"/>
      <c r="CV158" s="1880"/>
      <c r="CW158" s="1880"/>
      <c r="CX158" s="2121"/>
      <c r="CY158" s="1880"/>
      <c r="CZ158" s="1880"/>
      <c r="DA158" s="1880"/>
      <c r="DB158" s="1880"/>
      <c r="DC158" s="2121"/>
      <c r="DD158" s="1880"/>
      <c r="DE158" s="1880"/>
      <c r="DF158" s="1880"/>
      <c r="DG158" s="1880"/>
      <c r="DH158" s="1880"/>
      <c r="DI158" s="1880"/>
      <c r="DJ158" s="1880"/>
      <c r="DK158" s="1880"/>
      <c r="DL158" s="1880"/>
      <c r="DM158" s="1880"/>
      <c r="DN158" s="1880"/>
      <c r="DO158" s="1880"/>
      <c r="DP158" s="1880"/>
      <c r="DQ158" s="1880"/>
      <c r="DR158" s="1880"/>
      <c r="DS158" s="1880"/>
      <c r="DT158" s="1880"/>
      <c r="DU158" s="1880"/>
      <c r="DV158" s="1880"/>
      <c r="DW158" s="1880"/>
      <c r="DX158" s="1880"/>
      <c r="DY158" s="1880"/>
      <c r="DZ158" s="1880"/>
      <c r="EA158" s="1880"/>
      <c r="EB158" s="1880"/>
      <c r="EC158" s="1880"/>
      <c r="ED158" s="1880"/>
      <c r="EE158" s="1880"/>
      <c r="EF158" s="1880"/>
      <c r="EG158" s="1880"/>
      <c r="EH158" s="1880"/>
      <c r="EI158" s="1880"/>
      <c r="EJ158" s="1880"/>
      <c r="EK158" s="1880"/>
      <c r="EL158" s="1880"/>
      <c r="EM158" s="1880"/>
      <c r="EN158" s="1880"/>
      <c r="EO158" s="1880"/>
      <c r="EP158" s="1880"/>
      <c r="EQ158" s="1880"/>
      <c r="ER158" s="1880"/>
      <c r="ES158" s="1880"/>
      <c r="ET158" s="1880"/>
      <c r="EU158" s="1880"/>
      <c r="EV158" s="1880"/>
      <c r="EW158" s="1880"/>
      <c r="EX158" s="1880"/>
    </row>
    <row r="159" spans="1:157" ht="30.75" customHeight="1">
      <c r="A159" s="1627"/>
      <c r="B159" s="2439" t="str">
        <f>_xlfn.LET(
_xlpm.IsNotAttrDynamic, D159="",
_xlpm.Attr,_PL!F159,
_xlpm.NotInUse,Y159=D159,
_xlpm.RESULT, IF(_xlpm.IsNotAttrDynamic, _xlpm.Attr, IF( _xlpm.NotInUse, "", Y159)
),IF(_xlpm.RESULT ="", "", _xlpm.RESULT))</f>
        <v/>
      </c>
      <c r="C159" s="2439" t="str" cm="1">
        <f t="array" ref="C159">IFBLANK(_PL!C159,"")</f>
        <v/>
      </c>
      <c r="D159" s="1548"/>
      <c r="E159" s="2453"/>
      <c r="F159" s="572"/>
      <c r="G159" s="572"/>
      <c r="H159" s="572"/>
      <c r="I159" s="572">
        <v>3</v>
      </c>
      <c r="J159" s="401"/>
      <c r="K159" s="578" t="str">
        <f t="shared" si="47"/>
        <v>No</v>
      </c>
      <c r="L159" s="37"/>
      <c r="N159" s="158"/>
      <c r="O159" s="101"/>
      <c r="P159" s="52"/>
      <c r="Q159" s="101"/>
      <c r="R159" s="101"/>
      <c r="S159" s="101"/>
      <c r="T159" s="101"/>
      <c r="U159" s="39"/>
      <c r="V159" s="37"/>
      <c r="W159" s="161"/>
      <c r="X159" s="887"/>
      <c r="Y159" s="186"/>
      <c r="Z159" s="789"/>
      <c r="AA159" s="1629"/>
      <c r="AB159" s="162"/>
      <c r="AC159" s="195"/>
      <c r="AD159" s="2493" cm="1">
        <f t="array" ref="AD159:BN159">array_timeline</f>
        <v>44926</v>
      </c>
      <c r="AE159" s="2493">
        <v>44957</v>
      </c>
      <c r="AF159" s="2493">
        <v>44985</v>
      </c>
      <c r="AG159" s="2493">
        <v>45016</v>
      </c>
      <c r="AH159" s="2493">
        <v>45046</v>
      </c>
      <c r="AI159" s="2493">
        <v>45077</v>
      </c>
      <c r="AJ159" s="2493">
        <v>45107</v>
      </c>
      <c r="AK159" s="2493">
        <v>45138</v>
      </c>
      <c r="AL159" s="2493">
        <v>45169</v>
      </c>
      <c r="AM159" s="2493">
        <v>45199</v>
      </c>
      <c r="AN159" s="2493">
        <v>45230</v>
      </c>
      <c r="AO159" s="2493">
        <v>45260</v>
      </c>
      <c r="AP159" s="2493">
        <v>45291</v>
      </c>
      <c r="AQ159" s="2493">
        <v>45322</v>
      </c>
      <c r="AR159" s="2493">
        <v>45351</v>
      </c>
      <c r="AS159" s="2493">
        <v>45382</v>
      </c>
      <c r="AT159" s="2493">
        <v>45412</v>
      </c>
      <c r="AU159" s="2493">
        <v>45443</v>
      </c>
      <c r="AV159" s="2493">
        <v>45473</v>
      </c>
      <c r="AW159" s="2493">
        <v>45504</v>
      </c>
      <c r="AX159" s="2493">
        <v>45535</v>
      </c>
      <c r="AY159" s="2493">
        <v>45565</v>
      </c>
      <c r="AZ159" s="2493">
        <v>45596</v>
      </c>
      <c r="BA159" s="2493">
        <v>45626</v>
      </c>
      <c r="BB159" s="2493">
        <v>45657</v>
      </c>
      <c r="BC159" s="2493">
        <v>45688</v>
      </c>
      <c r="BD159" s="2493">
        <v>45716</v>
      </c>
      <c r="BE159" s="2493">
        <v>45747</v>
      </c>
      <c r="BF159" s="2493">
        <v>45777</v>
      </c>
      <c r="BG159" s="2493">
        <v>45808</v>
      </c>
      <c r="BH159" s="2493">
        <v>45838</v>
      </c>
      <c r="BI159" s="2493">
        <v>45869</v>
      </c>
      <c r="BJ159" s="2493">
        <v>45900</v>
      </c>
      <c r="BK159" s="2493">
        <v>45930</v>
      </c>
      <c r="BL159" s="2493">
        <v>45961</v>
      </c>
      <c r="BM159" s="2493">
        <v>45991</v>
      </c>
      <c r="BN159" s="2541">
        <v>46022</v>
      </c>
      <c r="BO159" s="2495"/>
      <c r="BP159" s="2495"/>
      <c r="BQ159" s="2495"/>
      <c r="BR159" s="2495"/>
      <c r="BS159" s="2495"/>
      <c r="BT159" s="2495"/>
      <c r="BU159" s="2495"/>
      <c r="BV159" s="2495"/>
      <c r="BW159" s="2495"/>
      <c r="BX159" s="2495"/>
      <c r="BY159" s="2495"/>
      <c r="BZ159" s="2495"/>
      <c r="CA159" s="34"/>
      <c r="CC159" s="2578"/>
      <c r="CD159" s="1722" t="e" cm="1">
        <f t="array" aca="1" ref="CD159" ca="1">EOMONTH(val_currentFYE,-24)</f>
        <v>#NAME?</v>
      </c>
      <c r="CE159" s="1723" t="e" cm="1">
        <f t="array" aca="1" ref="CE159" ca="1">EOMONTH(val_currentFYE,-12)</f>
        <v>#NAME?</v>
      </c>
      <c r="CF159" s="277"/>
      <c r="CG159" s="1732">
        <f>EOMONTH(val_asOfDate,0)</f>
        <v>46022</v>
      </c>
      <c r="CH159" s="1733">
        <f>EOMONTH(val_asOfDate,0)</f>
        <v>46022</v>
      </c>
      <c r="CI159" s="276"/>
      <c r="CJ159" s="1730">
        <f>EOMONTH(val_asOfDate,-1)</f>
        <v>45991</v>
      </c>
      <c r="CK159" s="1731">
        <f>EOMONTH(val_asOfDate,0)</f>
        <v>46022</v>
      </c>
      <c r="CL159" s="88"/>
      <c r="CM159" s="2563" t="e" cm="1">
        <f t="array" aca="1" ref="CM159" ca="1">val_currentFYE</f>
        <v>#NAME?</v>
      </c>
      <c r="CN159" s="2579" t="e" cm="1">
        <f t="array" aca="1" ref="CN159" ca="1">val_currentFYE</f>
        <v>#NAME?</v>
      </c>
      <c r="CO159" s="2580"/>
      <c r="CP159" s="2561" t="e" cm="1">
        <f t="array" aca="1" ref="CP159" ca="1">EOMONTH(val_currentFYE,12)</f>
        <v>#NAME?</v>
      </c>
      <c r="CQ159" s="2581" t="e" cm="1">
        <f t="array" aca="1" ref="CQ159" ca="1">EOMONTH(val_currentFYE,12)</f>
        <v>#NAME?</v>
      </c>
      <c r="CR159" s="34"/>
      <c r="CS159" s="2056"/>
      <c r="CT159" s="1880"/>
      <c r="CU159" s="1880"/>
      <c r="CV159" s="1880"/>
      <c r="CW159" s="1880"/>
      <c r="CX159" s="2121"/>
      <c r="CY159" s="1880"/>
      <c r="CZ159" s="1880"/>
      <c r="DA159" s="1880"/>
      <c r="DB159" s="1880"/>
      <c r="DC159" s="2121"/>
      <c r="DD159" s="1880"/>
      <c r="DE159" s="1880"/>
      <c r="DF159" s="1880"/>
      <c r="DG159" s="1880"/>
      <c r="DH159" s="1880"/>
      <c r="DI159" s="1880"/>
      <c r="DJ159" s="1880"/>
      <c r="DK159" s="1880"/>
      <c r="DL159" s="1880"/>
      <c r="DM159" s="1880"/>
      <c r="DN159" s="1880"/>
      <c r="DO159" s="1880"/>
      <c r="DP159" s="1880"/>
      <c r="DQ159" s="1880"/>
      <c r="DR159" s="1880"/>
      <c r="DS159" s="1880"/>
      <c r="DT159" s="1880"/>
      <c r="DU159" s="1880"/>
      <c r="DV159" s="1880"/>
      <c r="DW159" s="1880"/>
      <c r="DX159" s="1880"/>
      <c r="DY159" s="1880"/>
      <c r="DZ159" s="1880"/>
      <c r="EA159" s="1880"/>
      <c r="EB159" s="1880"/>
      <c r="EC159" s="1880"/>
      <c r="ED159" s="1880"/>
      <c r="EE159" s="1880"/>
      <c r="EF159" s="1880"/>
      <c r="EG159" s="1880"/>
      <c r="EH159" s="1880"/>
      <c r="EI159" s="1880"/>
      <c r="EJ159" s="1880"/>
      <c r="EK159" s="1880"/>
      <c r="EL159" s="1880"/>
      <c r="EM159" s="1880"/>
      <c r="EN159" s="1880"/>
      <c r="EO159" s="1880"/>
      <c r="EP159" s="1880"/>
      <c r="EQ159" s="1880"/>
      <c r="ER159" s="1880"/>
      <c r="ES159" s="1880"/>
      <c r="ET159" s="1880"/>
      <c r="EU159" s="1880"/>
      <c r="EV159" s="1880"/>
      <c r="EW159" s="1880"/>
      <c r="EX159" s="1880"/>
    </row>
    <row r="160" spans="1:157" ht="30.75" customHeight="1">
      <c r="A160" s="2449"/>
      <c r="B160" s="2439" t="str">
        <f>_xlfn.LET(
_xlpm.IsNotAttrDynamic, D160="",
_xlpm.Attr,_PL!F160,
_xlpm.NotInUse,Y160=D160,
_xlpm.RESULT, IF(_xlpm.IsNotAttrDynamic, _xlpm.Attr, IF( _xlpm.NotInUse, "", Y160)
),IF(_xlpm.RESULT ="", "", _xlpm.RESULT))</f>
        <v/>
      </c>
      <c r="C160" s="2439" t="str" cm="1">
        <f t="array" ref="C160">IFBLANK(_PL!C160,"")</f>
        <v/>
      </c>
      <c r="D160" s="1548"/>
      <c r="E160" s="2453"/>
      <c r="F160" s="576"/>
      <c r="G160" s="576"/>
      <c r="H160" s="2546"/>
      <c r="I160" s="2546"/>
      <c r="J160" s="401"/>
      <c r="K160" s="578" t="str">
        <f t="shared" si="47"/>
        <v>No</v>
      </c>
      <c r="L160" s="37"/>
      <c r="N160" s="158"/>
      <c r="O160" s="101"/>
      <c r="P160" s="52"/>
      <c r="Q160" s="101"/>
      <c r="R160" s="101"/>
      <c r="S160" s="101"/>
      <c r="T160" s="101"/>
      <c r="U160" s="39"/>
      <c r="V160" s="37"/>
      <c r="W160" s="751" t="s">
        <v>94</v>
      </c>
      <c r="X160" s="896"/>
      <c r="Y160" s="762" t="s">
        <v>118</v>
      </c>
      <c r="Z160" s="790"/>
      <c r="AA160" s="193"/>
      <c r="AB160" s="193"/>
      <c r="AC160" s="125"/>
      <c r="AD160" s="2641" t="str">
        <f>$W$157</f>
        <v>Actual</v>
      </c>
      <c r="AE160" s="2641" t="str">
        <f t="shared" ref="AE160:BN160" si="50">$W$157</f>
        <v>Actual</v>
      </c>
      <c r="AF160" s="2641" t="str">
        <f t="shared" si="50"/>
        <v>Actual</v>
      </c>
      <c r="AG160" s="2641" t="str">
        <f t="shared" si="50"/>
        <v>Actual</v>
      </c>
      <c r="AH160" s="2641" t="str">
        <f t="shared" si="50"/>
        <v>Actual</v>
      </c>
      <c r="AI160" s="2641" t="str">
        <f t="shared" si="50"/>
        <v>Actual</v>
      </c>
      <c r="AJ160" s="2641" t="str">
        <f t="shared" si="50"/>
        <v>Actual</v>
      </c>
      <c r="AK160" s="2641" t="str">
        <f t="shared" si="50"/>
        <v>Actual</v>
      </c>
      <c r="AL160" s="2641" t="str">
        <f t="shared" si="50"/>
        <v>Actual</v>
      </c>
      <c r="AM160" s="2641" t="str">
        <f t="shared" si="50"/>
        <v>Actual</v>
      </c>
      <c r="AN160" s="2641" t="str">
        <f t="shared" si="50"/>
        <v>Actual</v>
      </c>
      <c r="AO160" s="2641" t="str">
        <f t="shared" si="50"/>
        <v>Actual</v>
      </c>
      <c r="AP160" s="2641" t="str">
        <f t="shared" si="50"/>
        <v>Actual</v>
      </c>
      <c r="AQ160" s="2641" t="str">
        <f t="shared" si="50"/>
        <v>Actual</v>
      </c>
      <c r="AR160" s="2641" t="str">
        <f t="shared" si="50"/>
        <v>Actual</v>
      </c>
      <c r="AS160" s="2641" t="str">
        <f t="shared" si="50"/>
        <v>Actual</v>
      </c>
      <c r="AT160" s="2641" t="str">
        <f t="shared" si="50"/>
        <v>Actual</v>
      </c>
      <c r="AU160" s="2641" t="str">
        <f t="shared" si="50"/>
        <v>Actual</v>
      </c>
      <c r="AV160" s="2641" t="str">
        <f t="shared" si="50"/>
        <v>Actual</v>
      </c>
      <c r="AW160" s="2641" t="str">
        <f t="shared" si="50"/>
        <v>Actual</v>
      </c>
      <c r="AX160" s="2641" t="str">
        <f t="shared" si="50"/>
        <v>Actual</v>
      </c>
      <c r="AY160" s="2641" t="str">
        <f t="shared" si="50"/>
        <v>Actual</v>
      </c>
      <c r="AZ160" s="2641" t="str">
        <f t="shared" si="50"/>
        <v>Actual</v>
      </c>
      <c r="BA160" s="2641" t="str">
        <f t="shared" si="50"/>
        <v>Actual</v>
      </c>
      <c r="BB160" s="2641" t="str">
        <f t="shared" si="50"/>
        <v>Actual</v>
      </c>
      <c r="BC160" s="2641" t="str">
        <f t="shared" si="50"/>
        <v>Actual</v>
      </c>
      <c r="BD160" s="2641" t="str">
        <f t="shared" si="50"/>
        <v>Actual</v>
      </c>
      <c r="BE160" s="2641" t="str">
        <f t="shared" si="50"/>
        <v>Actual</v>
      </c>
      <c r="BF160" s="2641" t="str">
        <f t="shared" si="50"/>
        <v>Actual</v>
      </c>
      <c r="BG160" s="2641" t="str">
        <f t="shared" si="50"/>
        <v>Actual</v>
      </c>
      <c r="BH160" s="2641" t="str">
        <f t="shared" si="50"/>
        <v>Actual</v>
      </c>
      <c r="BI160" s="2641" t="str">
        <f t="shared" si="50"/>
        <v>Actual</v>
      </c>
      <c r="BJ160" s="2641" t="str">
        <f t="shared" si="50"/>
        <v>Actual</v>
      </c>
      <c r="BK160" s="2641" t="str">
        <f t="shared" si="50"/>
        <v>Actual</v>
      </c>
      <c r="BL160" s="2641" t="str">
        <f t="shared" si="50"/>
        <v>Actual</v>
      </c>
      <c r="BM160" s="2641" t="str">
        <f t="shared" si="50"/>
        <v>Actual</v>
      </c>
      <c r="BN160" s="2641" t="str">
        <f t="shared" si="50"/>
        <v>Actual</v>
      </c>
      <c r="BO160" s="2070"/>
      <c r="BP160" s="2070"/>
      <c r="BQ160" s="2070"/>
      <c r="BR160" s="2070"/>
      <c r="BS160" s="2070"/>
      <c r="BT160" s="2070"/>
      <c r="BU160" s="2070"/>
      <c r="BV160" s="2070"/>
      <c r="BW160" s="2070"/>
      <c r="BX160" s="2070"/>
      <c r="BY160" s="2070"/>
      <c r="BZ160" s="2070"/>
      <c r="CA160" s="34"/>
      <c r="CC160" s="958"/>
      <c r="CD160" s="1720" t="str" cm="1">
        <f t="array" ref="CD160">fx_scenarioConverter($W157)</f>
        <v>Actual</v>
      </c>
      <c r="CE160" s="1721" t="str" cm="1">
        <f t="array" ref="CE160">fx_scenarioConverter($W157)</f>
        <v>Actual</v>
      </c>
      <c r="CF160" s="128"/>
      <c r="CG160" s="1734" t="str" cm="1">
        <f t="array" ref="CG160">fx_scenarioConverter($W157)</f>
        <v>Actual</v>
      </c>
      <c r="CH160" s="1735" t="str" cm="1">
        <f t="array" ref="CH160">fx_scenarioConverter($W157)</f>
        <v>Actual</v>
      </c>
      <c r="CI160" s="207"/>
      <c r="CJ160" s="1724" t="str" cm="1">
        <f t="array" ref="CJ160">fx_scenarioConverter($W157)</f>
        <v>Actual</v>
      </c>
      <c r="CK160" s="1725" t="str" cm="1">
        <f t="array" ref="CK160">fx_scenarioConverter($W157)</f>
        <v>Actual</v>
      </c>
      <c r="CL160" s="88"/>
      <c r="CM160" s="1198" t="str">
        <f>CM$19</f>
        <v>Original Budget</v>
      </c>
      <c r="CN160" s="1198" t="str">
        <f>CN$19</f>
        <v>LE</v>
      </c>
      <c r="CO160" s="88"/>
      <c r="CP160" s="1198" t="str">
        <f>CP$19</f>
        <v>Original Budget</v>
      </c>
      <c r="CQ160" s="1198" t="str">
        <f>CQ$19</f>
        <v>LE</v>
      </c>
      <c r="CR160" s="34"/>
      <c r="CS160" s="2056"/>
      <c r="CT160" s="1880"/>
      <c r="CU160" s="1880"/>
      <c r="CV160" s="1880"/>
      <c r="CW160" s="1880"/>
      <c r="CX160" s="2121"/>
      <c r="CY160" s="1880"/>
      <c r="CZ160" s="1880"/>
      <c r="DA160" s="1880"/>
      <c r="DB160" s="1880"/>
      <c r="DC160" s="2121"/>
      <c r="DD160" s="1880"/>
      <c r="DE160" s="1880"/>
      <c r="DF160" s="1880"/>
      <c r="DG160" s="1880"/>
      <c r="DH160" s="1880"/>
      <c r="DI160" s="1880"/>
      <c r="DJ160" s="1880"/>
      <c r="DK160" s="1880"/>
      <c r="DL160" s="1880"/>
      <c r="DM160" s="1880"/>
      <c r="DN160" s="1880"/>
      <c r="DO160" s="1880"/>
      <c r="DP160" s="1880"/>
      <c r="DQ160" s="1880"/>
      <c r="DR160" s="1880"/>
      <c r="DS160" s="1880"/>
      <c r="DT160" s="1880"/>
      <c r="DU160" s="1880"/>
      <c r="DV160" s="1880"/>
      <c r="DW160" s="1880"/>
      <c r="DX160" s="1880"/>
      <c r="DY160" s="1880"/>
      <c r="DZ160" s="1880"/>
      <c r="EA160" s="1880"/>
      <c r="EB160" s="1880"/>
      <c r="EC160" s="1880"/>
      <c r="ED160" s="1880"/>
      <c r="EE160" s="1880"/>
      <c r="EF160" s="1880"/>
      <c r="EG160" s="1880"/>
      <c r="EH160" s="1880"/>
      <c r="EI160" s="1880"/>
      <c r="EJ160" s="1880"/>
      <c r="EK160" s="1880"/>
      <c r="EL160" s="1880"/>
      <c r="EM160" s="1880"/>
      <c r="EN160" s="1880"/>
      <c r="EO160" s="1880"/>
      <c r="EP160" s="1880"/>
      <c r="EQ160" s="1880"/>
      <c r="ER160" s="1880"/>
      <c r="ES160" s="1880"/>
      <c r="ET160" s="1880"/>
      <c r="EU160" s="1880"/>
      <c r="EV160" s="1880"/>
      <c r="EW160" s="1880"/>
      <c r="EX160" s="1880"/>
    </row>
    <row r="161" spans="1:156" ht="21" customHeight="1">
      <c r="A161" s="1625" t="s">
        <v>96</v>
      </c>
      <c r="B161" s="2439" t="s">
        <v>132</v>
      </c>
      <c r="C161" s="2439" t="str" cm="1">
        <f t="array" ref="C161">IFBLANK(_PL!C161,"")</f>
        <v>Earning Metric Label</v>
      </c>
      <c r="D161" s="1548" t="s">
        <v>133</v>
      </c>
      <c r="E161" s="2440" t="e" cm="1">
        <f t="array" aca="1" ref="E16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)($AD161:$CQ161, Z161)</f>
        <v>#NAME?</v>
      </c>
      <c r="F161" s="578"/>
      <c r="G161" s="578"/>
      <c r="H161" s="510">
        <v>2</v>
      </c>
      <c r="I161" s="510">
        <v>1</v>
      </c>
      <c r="J161" s="401" cm="1">
        <f t="array" ref="J161">IFBLANK( Z161,"")</f>
        <v>0</v>
      </c>
      <c r="K161" s="578" t="str">
        <f>IFERROR(IF(LEN(AB161)=0,"No",IF(LEN(J161)&gt;0,"Yes","No")),"")</f>
        <v>Yes</v>
      </c>
      <c r="L161" s="37"/>
      <c r="N161" s="158"/>
      <c r="O161" s="101"/>
      <c r="P161" s="52"/>
      <c r="Q161" s="101"/>
      <c r="R161" s="101"/>
      <c r="S161" s="101"/>
      <c r="T161" s="101"/>
      <c r="U161" s="39"/>
      <c r="V161" s="37"/>
      <c r="W161" s="91" t="str" cm="1">
        <f t="array" ref="W161">fx_scenarioConverter(W157)</f>
        <v>Actual</v>
      </c>
      <c r="X161" s="2582" t="e" vm="4">
        <f>_PL!X161</f>
        <v>#VALUE!</v>
      </c>
      <c r="Y161" s="2583">
        <v>2</v>
      </c>
      <c r="Z161" s="878">
        <f>_PL!Z161</f>
        <v>0</v>
      </c>
      <c r="AA161" s="877"/>
      <c r="AB161" s="1133">
        <f>Y161</f>
        <v>2</v>
      </c>
      <c r="AC161" s="1163" t="str" cm="1">
        <f t="array" aca="1" ref="AC161" ca="1">_xlfn.LET(
_xlpm._termname, $AB161,
_xlpm._iconname, "find",
_xlpm._icon, fx_getIcon(_xlpm._iconname),
_xlpm._location, _xlfn.XLOOKUP(LOWER(_xlpm._termname), LOWER(tbl_acctDef[Term]),tbl_acctDef[Term]),
_xlpm._hyperlink, HYPERLINK("#"&amp;CELL("address",_xlpm._location), _xlpm._icon),
IFERROR(_xlpm._hyperlink,"")
)</f>
        <v/>
      </c>
      <c r="AD161" s="2376" cm="1">
        <f t="array" ref="AD161:BN161">_xlfn.XLOOKUP($W161&amp;$AB161,$W$20:$W$124&amp;$AB$20:$AB$124, AD$20:BN$124, "")</f>
        <v>1</v>
      </c>
      <c r="AE161" s="2376">
        <v>1</v>
      </c>
      <c r="AF161" s="2377">
        <v>1</v>
      </c>
      <c r="AG161" s="2377">
        <v>1</v>
      </c>
      <c r="AH161" s="2377">
        <v>1</v>
      </c>
      <c r="AI161" s="2377">
        <v>1</v>
      </c>
      <c r="AJ161" s="2377">
        <v>1</v>
      </c>
      <c r="AK161" s="2377">
        <v>1</v>
      </c>
      <c r="AL161" s="2377">
        <v>1</v>
      </c>
      <c r="AM161" s="2377">
        <v>1</v>
      </c>
      <c r="AN161" s="2377">
        <v>1</v>
      </c>
      <c r="AO161" s="2377">
        <v>1</v>
      </c>
      <c r="AP161" s="2377">
        <v>1</v>
      </c>
      <c r="AQ161" s="2377">
        <v>1</v>
      </c>
      <c r="AR161" s="2377">
        <v>1</v>
      </c>
      <c r="AS161" s="2377">
        <v>1</v>
      </c>
      <c r="AT161" s="2377">
        <v>1</v>
      </c>
      <c r="AU161" s="2377">
        <v>1</v>
      </c>
      <c r="AV161" s="2377">
        <v>1</v>
      </c>
      <c r="AW161" s="2377">
        <v>1</v>
      </c>
      <c r="AX161" s="2377">
        <v>1</v>
      </c>
      <c r="AY161" s="2377">
        <v>1</v>
      </c>
      <c r="AZ161" s="2377">
        <v>1</v>
      </c>
      <c r="BA161" s="2377">
        <v>1</v>
      </c>
      <c r="BB161" s="2377">
        <v>1</v>
      </c>
      <c r="BC161" s="2377">
        <v>1</v>
      </c>
      <c r="BD161" s="2377">
        <v>1</v>
      </c>
      <c r="BE161" s="2377">
        <v>1</v>
      </c>
      <c r="BF161" s="2377">
        <v>1</v>
      </c>
      <c r="BG161" s="2377">
        <v>1</v>
      </c>
      <c r="BH161" s="2377">
        <v>1</v>
      </c>
      <c r="BI161" s="2377">
        <v>1</v>
      </c>
      <c r="BJ161" s="2377">
        <v>1</v>
      </c>
      <c r="BK161" s="2377">
        <v>1</v>
      </c>
      <c r="BL161" s="2377">
        <v>1</v>
      </c>
      <c r="BM161" s="2377">
        <v>1</v>
      </c>
      <c r="BN161" s="2377">
        <v>1</v>
      </c>
      <c r="BO161" s="2584"/>
      <c r="BP161" s="2584"/>
      <c r="BQ161" s="2584"/>
      <c r="BR161" s="2584"/>
      <c r="BS161" s="2584"/>
      <c r="BT161" s="2584"/>
      <c r="BU161" s="2584"/>
      <c r="BV161" s="2584"/>
      <c r="BW161" s="2584"/>
      <c r="BX161" s="2584"/>
      <c r="BY161" s="2584"/>
      <c r="BZ161" s="2584"/>
      <c r="CA161" s="34"/>
      <c r="CC161" s="927"/>
      <c r="CD161" s="1461" t="e" cm="1">
        <f t="array" aca="1" ref="CD161" ca="1">_xlfn.LET( _xlpm.CheckBlank, SUM(PL!$AD161:$BN161) = 0, IF(_xlpm.CheckBlank, "", SUM(_xlfn._xlws.FILTER(PL!$AD161:$BN161,(YEAR(PL!$AD$12:$BN$12)=PL!CD$12)*(array_timeline&lt;=PL!CD$11)))))</f>
        <v>#NAME?</v>
      </c>
      <c r="CE161" s="1461" t="e" cm="1">
        <f t="array" aca="1" ref="CE161" ca="1">_xlfn.LET( _xlpm.CheckBlank, SUM(PL!$AD161:$BN161) = 0, IF(_xlpm.CheckBlank, "", SUM(_xlfn._xlws.FILTER(PL!$AD161:$BN161,(YEAR(PL!$AD$12:$BN$12)=PL!CE$12)*(array_timeline&lt;=PL!CE$11)))))</f>
        <v>#NAME?</v>
      </c>
      <c r="CF161" s="88"/>
      <c r="CG161" s="1461" t="e" cm="1">
        <f t="array" aca="1" ref="CG161" ca="1">_xlfn.LET( _xlpm.CheckBlank, SUM(PL!$AD161:$BN161) = 0, IF(_xlpm.CheckBlank, "", SUM(_xlfn._xlws.FILTER(PL!$AD161:$BN161,(YEAR(PL!$AD$12:$BN$12)=PL!CG$12)*(array_timeline&lt;=PL!CG$11)))))</f>
        <v>#NAME?</v>
      </c>
      <c r="CH161" s="1461" t="e" cm="1">
        <f t="array" aca="1" ref="CH161" ca="1">_xlfn.LET( _xlpm.CheckBlank, SUM(PL!$AD161:$BN161) = 0, IF(_xlpm.CheckBlank, "", SUM(_xlfn._xlws.FILTER(PL!$AD161:$BN161,(YEAR(PL!$AD$12:$BN$12)=PL!CH$12)*(array_timeline&lt;=PL!CH$11)))))</f>
        <v>#NAME?</v>
      </c>
      <c r="CI161" s="88"/>
      <c r="CJ161" s="1461" cm="1">
        <f t="array" ref="CJ161">_xlfn.LET( _xlpm.CheckBlank, SUM(PL!$AD161:$BN161) = 0, IF(_xlpm.CheckBlank, "", SUM(_xlfn.TAKE(_xlfn.DROP(PL!$AD161:$BN161, ,-DATEDIFF(PL!CJ$11, val_asOfDate,"M")),1,-12))))</f>
        <v>12</v>
      </c>
      <c r="CK161" s="1461" cm="1">
        <f t="array" ref="CK161">_xlfn.LET( _xlpm.CheckBlank, SUM(PL!$AD161:$BN161) = 0, IF(_xlpm.CheckBlank, "", SUM(_xlfn.TAKE(_xlfn.DROP(PL!$AD161:$BN161, ,-DATEDIFF(PL!CK$11, val_asOfDate,"M")),1,-12))))</f>
        <v>12</v>
      </c>
      <c r="CL161" s="88"/>
      <c r="CM161" s="2060" cm="1">
        <f t="array" ref="CM161:CN161">_xlfn.LET(
  _xlpm.findRow, _xlfn.XMATCH($W161&amp;$Y161, $W$20:$W$118&amp;$AB$20:$AB$118,0),
  _xlpm.Choose, _xlfn.CHOOSEROWS(CM$20:CN$118, _xlpm.findRow),
  _xlpm.result, IF(ISERROR(_xlpm.findRow), "", _xlpm.Choose),
  _xlpm.result
)</f>
        <v>1</v>
      </c>
      <c r="CN161" s="2060">
        <v>1</v>
      </c>
      <c r="CO161" s="88"/>
      <c r="CP161" s="2060" cm="1">
        <f t="array" ref="CP161:CQ161">_xlfn.LET(
  _xlpm.findRow, _xlfn.XMATCH($W161&amp;$Y161, $W$20:$W$118&amp;$AB$20:$AB$118,0),
  _xlpm.Choose, _xlfn.CHOOSEROWS(CP$20:CQ$118, _xlpm.findRow),
  _xlpm.result, IF(ISERROR(_xlpm.findRow), "", _xlpm.Choose),
  _xlpm.result
)</f>
        <v>1</v>
      </c>
      <c r="CQ161" s="2060">
        <v>1</v>
      </c>
      <c r="CR161" s="34"/>
      <c r="CS161" s="2056"/>
      <c r="CT161" s="2447" t="e" cm="1">
        <f t="array" aca="1" ref="CT161" ca="1">IF(ISNUMBER(SEARCH("Select",$Y161)),"",_xldudf_CX_PUSH($Y161,CX_ENTITY,C161,val_asOfDate))</f>
        <v>#NAME?</v>
      </c>
      <c r="CU161" s="2447" t="e" cm="1">
        <f t="array" aca="1" ref="CU161" ca="1">IF(ISNUMBER(SEARCH("Select",$Y161)),"",_xldudf_CX_PUSH($Y161,CX_ENTITY,C161,EOMONTH(val_asOfDate,1)))</f>
        <v>#NAME?</v>
      </c>
      <c r="CV161" s="2447" t="e" cm="1">
        <f t="array" aca="1" ref="CV161" ca="1">IF(ISNUMBER(SEARCH("Select",$Y161)),"",_xldudf_CX_PUSH($Y161,CX_ENTITY,C161,EOMONTH(val_asOfDate,2)))</f>
        <v>#NAME?</v>
      </c>
      <c r="CW161" s="2447" t="e" cm="1">
        <f t="array" aca="1" ref="CW161" ca="1">IF(ISNUMBER(SEARCH("Select",$Y161)),"",_xldudf_CX_PUSH($Y161,CX_ENTITY,C161,EOMONTH(val_asOfDate,3)))</f>
        <v>#NAME?</v>
      </c>
      <c r="CX161" s="2566"/>
      <c r="CY161" s="2444" t="str" cm="1">
        <f t="array" aca="1" ref="CY161" ca="1">IFERROR(IF(CM161*fxVal_normal=_PL!CM161,"",IF(OR($CM161="",$CM161=0, NOT(ISNUMBER($CM161)), ISERROR($CM161), $B161=""), "",
   IF($I161=1,
      IFBLANK(
         _xldudf_CX_PUSH($CM161*fxVal_normal, CX_ENTITY, $B161, $CM$11, $CM$14, $CM$19,),
         ""
      ),
      IF($I161=2,
         IFBLANK(
            _xldudf_CX_PUSH($CM161, CX_ENTITY, $B161, $CM$11, $CM$14, $CM$19,),
            ""
         ),
         IF($I161=3,
            "",
            IFBLANK(
               _xldudf_CX_PUSH($CM161, CX_ENTITY, $B161, $CM$11, $CM$14, $CM$19,),
               ""
            )
         )
      )
   )
)),"")</f>
        <v/>
      </c>
      <c r="CZ161" s="2444" t="str" cm="1">
        <f t="array" aca="1" ref="CZ161" ca="1">IFERROR(IF(CN161*fxVal_normal=_PL!CN161,"",IF(OR($CN161="",$CN161=0, NOT(ISNUMBER($CN161)), ISERROR($CN161), $B161=""), "",
   IF($I161=1,
      IFBLANK(
         _xldudf_CX_PUSH($CN161*fxVal_normal, CX_ENTITY, $B161, $CN$11, $CN$14, $CN$19,),
         ""
      ),
      IF($I161=2,
         IFBLANK(
            _xldudf_CX_PUSH($CN161, CX_ENTITY, $B161, $CN$11, $CN$14, $CN$19,),
            ""
         ),
         IF($I161=3,
            "",
            IFBLANK(
               _xldudf_CX_PUSH($CN161, CX_ENTITY, $B161, $CN$11, $CN$14, $CN$19,),
               ""
            )
         )
      )
   )
)),"")</f>
        <v/>
      </c>
      <c r="DA161" s="2444" t="str" cm="1">
        <f t="array" aca="1" ref="DA161" ca="1">IFERROR(IF(CP161*fxVal_normal=_PL!CP161,"",IF(OR($CP161="",$CP161=0, NOT(ISNUMBER($CP161)), ISERROR($CP161), $B161=""), "",
   IF($I161=1,
      IFBLANK(
         _xldudf_CX_PUSH($CP161*fxVal_normal, CX_ENTITY, $B161, $CP$11, $CP$14, $CP$19,),
         ""
      ),
      IF($I161=2,
         IFBLANK(
            _xldudf_CX_PUSH($CP161, CX_ENTITY, $B161, $CP$11, $CP$14, $CP$19,),
            ""
         ),
         IF($I161=3,
            "",
            IFBLANK(
               _xldudf_CX_PUSH($CP161, CX_ENTITY, $B161, $CP$11, $CP$14, $CP$19,),
               ""
            )
         )
      )
   )
)),"")</f>
        <v/>
      </c>
      <c r="DB161" s="2444" t="str" cm="1">
        <f t="array" aca="1" ref="DB161" ca="1">IFERROR(IF(CQ161*fxVal_normal=_PL!CQ161,"",IF(OR($CQ161="", $CQ161=0, NOT(ISNUMBER($CQ161)), ISERROR($CQ161), $B161=""), "",
   IF($I161=1,
      IFBLANK(
         _xldudf_CX_PUSH($CQ161*fxVal_normal, CX_ENTITY, $B161, $CQ$11, $CQ$14, $CQ$19,),
         ""
      ),
      IF($I161=2,
         IFBLANK(
            _xldudf_CX_PUSH($CQ161, CX_ENTITY, $B161, $CQ$11, $CQ$14, $CQ$19,),
            ""
         ),
         IF($I161=3,
            "",
            IFBLANK(
               _xldudf_CX_PUSH($CQ161, CX_ENTITY, $B161, $CQ$11, $CQ$14, $CQ$19,),
               ""
            )
         )
      )
   ))
),"")</f>
        <v/>
      </c>
      <c r="DC161" s="2121"/>
      <c r="DD161" s="2445" t="str" cm="1">
        <f t="array" aca="1" ref="DD161" ca="1">IFERROR(IF(AD161*fxVal_normal=_PL!AD161,"",IF(OR(AD161="", NOT(ISNUMBER(AD161)), ISERROR(AD161), $B161=""), "",
   IF($I161=1,
      IFBLANK(
         _xldudf_CX_PUSH(AD161*fxVal_normal, CX_ENTITY, $B161, AD$11, AD$14, AD$160,),
         ""
      ),
      IF($I161=2,
         IFBLANK(
            _xldudf_CX_PUSH(AD161, CX_ENTITY, $B161, AD$11, AD$14, AD$160,),
            ""
         ),
         IF($I161=3,
            "",
            IFBLANK(
               _xldudf_CX_PUSH(AD161, CX_ENTITY, $B161, AD$11, AD$14, AD$160,),
               ""
            )
         )
      )
   )
)),"")</f>
        <v/>
      </c>
      <c r="DE161" s="2445" t="str" cm="1">
        <f t="array" aca="1" ref="DE161" ca="1">IFERROR(IF(AE161*fxVal_normal=_PL!AE161,"",IF(OR(AE161="", NOT(ISNUMBER(AE161)), ISERROR(AE161), $B161=""), "",
   IF($I161=1,
      IFBLANK(
         _xldudf_CX_PUSH(AE161*fxVal_normal, CX_ENTITY, $B161, AE$11, AE$14, AE$160,),
         ""
      ),
      IF($I161=2,
         IFBLANK(
            _xldudf_CX_PUSH(AE161, CX_ENTITY, $B161, AE$11, AE$14, AE$160,),
            ""
         ),
         IF($I161=3,
            "",
            IFBLANK(
               _xldudf_CX_PUSH(AE161, CX_ENTITY, $B161, AE$11, AE$14, AE$160,),
               ""
            )
         )
      )
   )
)),"")</f>
        <v/>
      </c>
      <c r="DF161" s="2445" t="str" cm="1">
        <f t="array" aca="1" ref="DF161" ca="1">IFERROR(IF(AF161*fxVal_normal=_PL!AF161,"",IF(OR(AF161="", NOT(ISNUMBER(AF161)), ISERROR(AF161), $B161=""), "",
   IF($I161=1,
      IFBLANK(
         _xldudf_CX_PUSH(AF161*fxVal_normal, CX_ENTITY, $B161, AF$11, AF$14, AF$160,),
         ""
      ),
      IF($I161=2,
         IFBLANK(
            _xldudf_CX_PUSH(AF161, CX_ENTITY, $B161, AF$11, AF$14, AF$160,),
            ""
         ),
         IF($I161=3,
            "",
            IFBLANK(
               _xldudf_CX_PUSH(AF161, CX_ENTITY, $B161, AF$11, AF$14, AF$160,),
               ""
            )
         )
      )
   )
)),"")</f>
        <v/>
      </c>
      <c r="DG161" s="2445" t="str" cm="1">
        <f t="array" aca="1" ref="DG161" ca="1">IFERROR(IF(AG161*fxVal_normal=_PL!AG161,"",IF(OR(AG161="", NOT(ISNUMBER(AG161)), ISERROR(AG161), $B161=""), "",
   IF($I161=1,
      IFBLANK(
         _xldudf_CX_PUSH(AG161*fxVal_normal, CX_ENTITY, $B161, AG$11, AG$14, AG$160,),
         ""
      ),
      IF($I161=2,
         IFBLANK(
            _xldudf_CX_PUSH(AG161, CX_ENTITY, $B161, AG$11, AG$14, AG$160,),
            ""
         ),
         IF($I161=3,
            "",
            IFBLANK(
               _xldudf_CX_PUSH(AG161, CX_ENTITY, $B161, AG$11, AG$14, AG$160,),
               ""
            )
         )
      )
   )
)),"")</f>
        <v/>
      </c>
      <c r="DH161" s="2445" t="str" cm="1">
        <f t="array" aca="1" ref="DH161" ca="1">IFERROR(IF(AH161*fxVal_normal=_PL!AH161,"",IF(OR(AH161="", NOT(ISNUMBER(AH161)), ISERROR(AH161), $B161=""), "",
   IF($I161=1,
      IFBLANK(
         _xldudf_CX_PUSH(AH161*fxVal_normal, CX_ENTITY, $B161, AH$11, AH$14, AH$160,),
         ""
      ),
      IF($I161=2,
         IFBLANK(
            _xldudf_CX_PUSH(AH161, CX_ENTITY, $B161, AH$11, AH$14, AH$160,),
            ""
         ),
         IF($I161=3,
            "",
            IFBLANK(
               _xldudf_CX_PUSH(AH161, CX_ENTITY, $B161, AH$11, AH$14, AH$160,),
               ""
            )
         )
      )
   )
)),"")</f>
        <v/>
      </c>
      <c r="DI161" s="2445" t="str" cm="1">
        <f t="array" aca="1" ref="DI161" ca="1">IFERROR(IF(AI161*fxVal_normal=_PL!AI161,"",IF(OR(AI161="", NOT(ISNUMBER(AI161)), ISERROR(AI161), $B161=""), "",
   IF($I161=1,
      IFBLANK(
         _xldudf_CX_PUSH(AI161*fxVal_normal, CX_ENTITY, $B161, AI$11, AI$14, AI$160,),
         ""
      ),
      IF($I161=2,
         IFBLANK(
            _xldudf_CX_PUSH(AI161, CX_ENTITY, $B161, AI$11, AI$14, AI$160,),
            ""
         ),
         IF($I161=3,
            "",
            IFBLANK(
               _xldudf_CX_PUSH(AI161, CX_ENTITY, $B161, AI$11, AI$14, AI$160,),
               ""
            )
         )
      )
   )
)),"")</f>
        <v/>
      </c>
      <c r="DJ161" s="2445" t="str" cm="1">
        <f t="array" aca="1" ref="DJ161" ca="1">IFERROR(IF(AJ161*fxVal_normal=_PL!AJ161,"",IF(OR(AJ161="", NOT(ISNUMBER(AJ161)), ISERROR(AJ161), $B161=""), "",
   IF($I161=1,
      IFBLANK(
         _xldudf_CX_PUSH(AJ161*fxVal_normal, CX_ENTITY, $B161, AJ$11, AJ$14, AJ$160,),
         ""
      ),
      IF($I161=2,
         IFBLANK(
            _xldudf_CX_PUSH(AJ161, CX_ENTITY, $B161, AJ$11, AJ$14, AJ$160,),
            ""
         ),
         IF($I161=3,
            "",
            IFBLANK(
               _xldudf_CX_PUSH(AJ161, CX_ENTITY, $B161, AJ$11, AJ$14, AJ$160,),
               ""
            )
         )
      )
   )
)),"")</f>
        <v/>
      </c>
      <c r="DK161" s="2445" t="str" cm="1">
        <f t="array" aca="1" ref="DK161" ca="1">IFERROR(IF(AK161*fxVal_normal=_PL!AK161,"",IF(OR(AK161="", NOT(ISNUMBER(AK161)), ISERROR(AK161), $B161=""), "",
   IF($I161=1,
      IFBLANK(
         _xldudf_CX_PUSH(AK161*fxVal_normal, CX_ENTITY, $B161, AK$11, AK$14, AK$160,),
         ""
      ),
      IF($I161=2,
         IFBLANK(
            _xldudf_CX_PUSH(AK161, CX_ENTITY, $B161, AK$11, AK$14, AK$160,),
            ""
         ),
         IF($I161=3,
            "",
            IFBLANK(
               _xldudf_CX_PUSH(AK161, CX_ENTITY, $B161, AK$11, AK$14, AK$160,),
               ""
            )
         )
      )
   )
)),"")</f>
        <v/>
      </c>
      <c r="DL161" s="2445" t="str" cm="1">
        <f t="array" aca="1" ref="DL161" ca="1">IFERROR(IF(AL161*fxVal_normal=_PL!AL161,"",IF(OR(AL161="", NOT(ISNUMBER(AL161)), ISERROR(AL161), $B161=""), "",
   IF($I161=1,
      IFBLANK(
         _xldudf_CX_PUSH(AL161*fxVal_normal, CX_ENTITY, $B161, AL$11, AL$14, AL$160,),
         ""
      ),
      IF($I161=2,
         IFBLANK(
            _xldudf_CX_PUSH(AL161, CX_ENTITY, $B161, AL$11, AL$14, AL$160,),
            ""
         ),
         IF($I161=3,
            "",
            IFBLANK(
               _xldudf_CX_PUSH(AL161, CX_ENTITY, $B161, AL$11, AL$14, AL$160,),
               ""
            )
         )
      )
   )
)),"")</f>
        <v/>
      </c>
      <c r="DM161" s="2445" t="str" cm="1">
        <f t="array" aca="1" ref="DM161" ca="1">IFERROR(IF(AM161*fxVal_normal=_PL!AM161,"",IF(OR(AM161="", NOT(ISNUMBER(AM161)), ISERROR(AM161), $B161=""), "",
   IF($I161=1,
      IFBLANK(
         _xldudf_CX_PUSH(AM161*fxVal_normal, CX_ENTITY, $B161, AM$11, AM$14, AM$160,),
         ""
      ),
      IF($I161=2,
         IFBLANK(
            _xldudf_CX_PUSH(AM161, CX_ENTITY, $B161, AM$11, AM$14, AM$160,),
            ""
         ),
         IF($I161=3,
            "",
            IFBLANK(
               _xldudf_CX_PUSH(AM161, CX_ENTITY, $B161, AM$11, AM$14, AM$160,),
               ""
            )
         )
      )
   )
)),"")</f>
        <v/>
      </c>
      <c r="DN161" s="2445" t="str" cm="1">
        <f t="array" aca="1" ref="DN161" ca="1">IFERROR(IF(AN161*fxVal_normal=_PL!AN161,"",IF(OR(AN161="", NOT(ISNUMBER(AN161)), ISERROR(AN161), $B161=""), "",
   IF($I161=1,
      IFBLANK(
         _xldudf_CX_PUSH(AN161*fxVal_normal, CX_ENTITY, $B161, AN$11, AN$14, AN$160,),
         ""
      ),
      IF($I161=2,
         IFBLANK(
            _xldudf_CX_PUSH(AN161, CX_ENTITY, $B161, AN$11, AN$14, AN$160,),
            ""
         ),
         IF($I161=3,
            "",
            IFBLANK(
               _xldudf_CX_PUSH(AN161, CX_ENTITY, $B161, AN$11, AN$14, AN$160,),
               ""
            )
         )
      )
   )
)),"")</f>
        <v/>
      </c>
      <c r="DO161" s="2445" t="str" cm="1">
        <f t="array" aca="1" ref="DO161" ca="1">IFERROR(IF(AO161*fxVal_normal=_PL!AO161,"",IF(OR(AO161="", NOT(ISNUMBER(AO161)), ISERROR(AO161), $B161=""), "",
   IF($I161=1,
      IFBLANK(
         _xldudf_CX_PUSH(AO161*fxVal_normal, CX_ENTITY, $B161, AO$11, AO$14, AO$160,),
         ""
      ),
      IF($I161=2,
         IFBLANK(
            _xldudf_CX_PUSH(AO161, CX_ENTITY, $B161, AO$11, AO$14, AO$160,),
            ""
         ),
         IF($I161=3,
            "",
            IFBLANK(
               _xldudf_CX_PUSH(AO161, CX_ENTITY, $B161, AO$11, AO$14, AO$160,),
               ""
            )
         )
      )
   )
)),"")</f>
        <v/>
      </c>
      <c r="DP161" s="2445" t="str" cm="1">
        <f t="array" aca="1" ref="DP161" ca="1">IFERROR(IF(AP161*fxVal_normal=_PL!AP161,"",IF(OR(AP161="", NOT(ISNUMBER(AP161)), ISERROR(AP161), $B161=""), "",
   IF($I161=1,
      IFBLANK(
         _xldudf_CX_PUSH(AP161*fxVal_normal, CX_ENTITY, $B161, AP$11, AP$14, AP$160,),
         ""
      ),
      IF($I161=2,
         IFBLANK(
            _xldudf_CX_PUSH(AP161, CX_ENTITY, $B161, AP$11, AP$14, AP$160,),
            ""
         ),
         IF($I161=3,
            "",
            IFBLANK(
               _xldudf_CX_PUSH(AP161, CX_ENTITY, $B161, AP$11, AP$14, AP$160,),
               ""
            )
         )
      )
   )
)),"")</f>
        <v/>
      </c>
      <c r="DQ161" s="2445" t="str" cm="1">
        <f t="array" aca="1" ref="DQ161" ca="1">IFERROR(IF(AQ161*fxVal_normal=_PL!AQ161,"",IF(OR(AQ161="", NOT(ISNUMBER(AQ161)), ISERROR(AQ161), $B161=""), "",
   IF($I161=1,
      IFBLANK(
         _xldudf_CX_PUSH(AQ161*fxVal_normal, CX_ENTITY, $B161, AQ$11, AQ$14, AQ$160,),
         ""
      ),
      IF($I161=2,
         IFBLANK(
            _xldudf_CX_PUSH(AQ161, CX_ENTITY, $B161, AQ$11, AQ$14, AQ$160,),
            ""
         ),
         IF($I161=3,
            "",
            IFBLANK(
               _xldudf_CX_PUSH(AQ161, CX_ENTITY, $B161, AQ$11, AQ$14, AQ$160,),
               ""
            )
         )
      )
   )
)),"")</f>
        <v/>
      </c>
      <c r="DR161" s="2445" t="str" cm="1">
        <f t="array" aca="1" ref="DR161" ca="1">IFERROR(IF(AR161*fxVal_normal=_PL!AR161,"",IF(OR(AR161="", NOT(ISNUMBER(AR161)), ISERROR(AR161), $B161=""), "",
   IF($I161=1,
      IFBLANK(
         _xldudf_CX_PUSH(AR161*fxVal_normal, CX_ENTITY, $B161, AR$11, AR$14, AR$160,),
         ""
      ),
      IF($I161=2,
         IFBLANK(
            _xldudf_CX_PUSH(AR161, CX_ENTITY, $B161, AR$11, AR$14, AR$160,),
            ""
         ),
         IF($I161=3,
            "",
            IFBLANK(
               _xldudf_CX_PUSH(AR161, CX_ENTITY, $B161, AR$11, AR$14, AR$160,),
               ""
            )
         )
      )
   )
)),"")</f>
        <v/>
      </c>
      <c r="DS161" s="2445" t="str" cm="1">
        <f t="array" aca="1" ref="DS161" ca="1">IFERROR(IF(AS161*fxVal_normal=_PL!AS161,"",IF(OR(AS161="", NOT(ISNUMBER(AS161)), ISERROR(AS161), $B161=""), "",
   IF($I161=1,
      IFBLANK(
         _xldudf_CX_PUSH(AS161*fxVal_normal, CX_ENTITY, $B161, AS$11, AS$14, AS$160,),
         ""
      ),
      IF($I161=2,
         IFBLANK(
            _xldudf_CX_PUSH(AS161, CX_ENTITY, $B161, AS$11, AS$14, AS$160,),
            ""
         ),
         IF($I161=3,
            "",
            IFBLANK(
               _xldudf_CX_PUSH(AS161, CX_ENTITY, $B161, AS$11, AS$14, AS$160,),
               ""
            )
         )
      )
   )
)),"")</f>
        <v/>
      </c>
      <c r="DT161" s="2445" t="str" cm="1">
        <f t="array" aca="1" ref="DT161" ca="1">IFERROR(IF(AT161*fxVal_normal=_PL!AT161,"",IF(OR(AT161="", NOT(ISNUMBER(AT161)), ISERROR(AT161), $B161=""), "",
   IF($I161=1,
      IFBLANK(
         _xldudf_CX_PUSH(AT161*fxVal_normal, CX_ENTITY, $B161, AT$11, AT$14, AT$160,),
         ""
      ),
      IF($I161=2,
         IFBLANK(
            _xldudf_CX_PUSH(AT161, CX_ENTITY, $B161, AT$11, AT$14, AT$160,),
            ""
         ),
         IF($I161=3,
            "",
            IFBLANK(
               _xldudf_CX_PUSH(AT161, CX_ENTITY, $B161, AT$11, AT$14, AT$160,),
               ""
            )
         )
      )
   )
)),"")</f>
        <v/>
      </c>
      <c r="DU161" s="2445" t="str" cm="1">
        <f t="array" aca="1" ref="DU161" ca="1">IFERROR(IF(AU161*fxVal_normal=_PL!AU161,"",IF(OR(AU161="", NOT(ISNUMBER(AU161)), ISERROR(AU161), $B161=""), "",
   IF($I161=1,
      IFBLANK(
         _xldudf_CX_PUSH(AU161*fxVal_normal, CX_ENTITY, $B161, AU$11, AU$14, AU$160,),
         ""
      ),
      IF($I161=2,
         IFBLANK(
            _xldudf_CX_PUSH(AU161, CX_ENTITY, $B161, AU$11, AU$14, AU$160,),
            ""
         ),
         IF($I161=3,
            "",
            IFBLANK(
               _xldudf_CX_PUSH(AU161, CX_ENTITY, $B161, AU$11, AU$14, AU$160,),
               ""
            )
         )
      )
   )
)),"")</f>
        <v/>
      </c>
      <c r="DV161" s="2445" t="str" cm="1">
        <f t="array" aca="1" ref="DV161" ca="1">IFERROR(IF(AV161*fxVal_normal=_PL!AV161,"",IF(OR(AV161="", NOT(ISNUMBER(AV161)), ISERROR(AV161), $B161=""), "",
   IF($I161=1,
      IFBLANK(
         _xldudf_CX_PUSH(AV161*fxVal_normal, CX_ENTITY, $B161, AV$11, AV$14, AV$160,),
         ""
      ),
      IF($I161=2,
         IFBLANK(
            _xldudf_CX_PUSH(AV161, CX_ENTITY, $B161, AV$11, AV$14, AV$160,),
            ""
         ),
         IF($I161=3,
            "",
            IFBLANK(
               _xldudf_CX_PUSH(AV161, CX_ENTITY, $B161, AV$11, AV$14, AV$160,),
               ""
            )
         )
      )
   )
)),"")</f>
        <v/>
      </c>
      <c r="DW161" s="2445" t="str" cm="1">
        <f t="array" aca="1" ref="DW161" ca="1">IFERROR(IF(AW161*fxVal_normal=_PL!AW161,"",IF(OR(AW161="", NOT(ISNUMBER(AW161)), ISERROR(AW161), $B161=""), "",
   IF($I161=1,
      IFBLANK(
         _xldudf_CX_PUSH(AW161*fxVal_normal, CX_ENTITY, $B161, AW$11, AW$14, AW$160,),
         ""
      ),
      IF($I161=2,
         IFBLANK(
            _xldudf_CX_PUSH(AW161, CX_ENTITY, $B161, AW$11, AW$14, AW$160,),
            ""
         ),
         IF($I161=3,
            "",
            IFBLANK(
               _xldudf_CX_PUSH(AW161, CX_ENTITY, $B161, AW$11, AW$14, AW$160,),
               ""
            )
         )
      )
   )
)),"")</f>
        <v/>
      </c>
      <c r="DX161" s="2445" t="str" cm="1">
        <f t="array" aca="1" ref="DX161" ca="1">IFERROR(IF(AX161*fxVal_normal=_PL!AX161,"",IF(OR(AX161="", NOT(ISNUMBER(AX161)), ISERROR(AX161), $B161=""), "",
   IF($I161=1,
      IFBLANK(
         _xldudf_CX_PUSH(AX161*fxVal_normal, CX_ENTITY, $B161, AX$11, AX$14, AX$160,),
         ""
      ),
      IF($I161=2,
         IFBLANK(
            _xldudf_CX_PUSH(AX161, CX_ENTITY, $B161, AX$11, AX$14, AX$160,),
            ""
         ),
         IF($I161=3,
            "",
            IFBLANK(
               _xldudf_CX_PUSH(AX161, CX_ENTITY, $B161, AX$11, AX$14, AX$160,),
               ""
            )
         )
      )
   )
)),"")</f>
        <v/>
      </c>
      <c r="DY161" s="2445" t="str" cm="1">
        <f t="array" aca="1" ref="DY161" ca="1">IFERROR(IF(AY161*fxVal_normal=_PL!AY161,"",IF(OR(AY161="", NOT(ISNUMBER(AY161)), ISERROR(AY161), $B161=""), "",
   IF($I161=1,
      IFBLANK(
         _xldudf_CX_PUSH(AY161*fxVal_normal, CX_ENTITY, $B161, AY$11, AY$14, AY$160,),
         ""
      ),
      IF($I161=2,
         IFBLANK(
            _xldudf_CX_PUSH(AY161, CX_ENTITY, $B161, AY$11, AY$14, AY$160,),
            ""
         ),
         IF($I161=3,
            "",
            IFBLANK(
               _xldudf_CX_PUSH(AY161, CX_ENTITY, $B161, AY$11, AY$14, AY$160,),
               ""
            )
         )
      )
   )
)),"")</f>
        <v/>
      </c>
      <c r="DZ161" s="2445" t="str" cm="1">
        <f t="array" aca="1" ref="DZ161" ca="1">IFERROR(IF(AZ161*fxVal_normal=_PL!AZ161,"",IF(OR(AZ161="", NOT(ISNUMBER(AZ161)), ISERROR(AZ161), $B161=""), "",
   IF($I161=1,
      IFBLANK(
         _xldudf_CX_PUSH(AZ161*fxVal_normal, CX_ENTITY, $B161, AZ$11, AZ$14, AZ$160,),
         ""
      ),
      IF($I161=2,
         IFBLANK(
            _xldudf_CX_PUSH(AZ161, CX_ENTITY, $B161, AZ$11, AZ$14, AZ$160,),
            ""
         ),
         IF($I161=3,
            "",
            IFBLANK(
               _xldudf_CX_PUSH(AZ161, CX_ENTITY, $B161, AZ$11, AZ$14, AZ$160,),
               ""
            )
         )
      )
   )
)),"")</f>
        <v/>
      </c>
      <c r="EA161" s="2445" t="str" cm="1">
        <f t="array" aca="1" ref="EA161" ca="1">IFERROR(IF(BA161*fxVal_normal=_PL!BA161,"",IF(OR(BA161="", NOT(ISNUMBER(BA161)), ISERROR(BA161), $B161=""), "",
   IF($I161=1,
      IFBLANK(
         _xldudf_CX_PUSH(BA161*fxVal_normal, CX_ENTITY, $B161, BA$11, BA$14, BA$160,),
         ""
      ),
      IF($I161=2,
         IFBLANK(
            _xldudf_CX_PUSH(BA161, CX_ENTITY, $B161, BA$11, BA$14, BA$160,),
            ""
         ),
         IF($I161=3,
            "",
            IFBLANK(
               _xldudf_CX_PUSH(BA161, CX_ENTITY, $B161, BA$11, BA$14, BA$160,),
               ""
            )
         )
      )
   )
)),"")</f>
        <v/>
      </c>
      <c r="EB161" s="2445" t="str" cm="1">
        <f t="array" aca="1" ref="EB161" ca="1">IFERROR(IF(BB161*fxVal_normal=_PL!BB161,"",IF(OR(BB161="", NOT(ISNUMBER(BB161)), ISERROR(BB161), $B161=""), "",
   IF($I161=1,
      IFBLANK(
         _xldudf_CX_PUSH(BB161*fxVal_normal, CX_ENTITY, $B161, BB$11, BB$14, BB$160,),
         ""
      ),
      IF($I161=2,
         IFBLANK(
            _xldudf_CX_PUSH(BB161, CX_ENTITY, $B161, BB$11, BB$14, BB$160,),
            ""
         ),
         IF($I161=3,
            "",
            IFBLANK(
               _xldudf_CX_PUSH(BB161, CX_ENTITY, $B161, BB$11, BB$14, BB$160,),
               ""
            )
         )
      )
   )
)),"")</f>
        <v/>
      </c>
      <c r="EC161" s="2445" t="str" cm="1">
        <f t="array" aca="1" ref="EC161" ca="1">IFERROR(IF(BC161*fxVal_normal=_PL!BC161,"",IF(OR(BC161="", NOT(ISNUMBER(BC161)), ISERROR(BC161), $B161=""), "",
   IF($I161=1,
      IFBLANK(
         _xldudf_CX_PUSH(BC161*fxVal_normal, CX_ENTITY, $B161, BC$11, BC$14, BC$160,),
         ""
      ),
      IF($I161=2,
         IFBLANK(
            _xldudf_CX_PUSH(BC161, CX_ENTITY, $B161, BC$11, BC$14, BC$160,),
            ""
         ),
         IF($I161=3,
            "",
            IFBLANK(
               _xldudf_CX_PUSH(BC161, CX_ENTITY, $B161, BC$11, BC$14, BC$160,),
               ""
            )
         )
      )
   )
)),"")</f>
        <v/>
      </c>
      <c r="ED161" s="2445" t="str" cm="1">
        <f t="array" aca="1" ref="ED161" ca="1">IFERROR(IF(BD161*fxVal_normal=_PL!BD161,"",IF(OR(BD161="", NOT(ISNUMBER(BD161)), ISERROR(BD161), $B161=""), "",
   IF($I161=1,
      IFBLANK(
         _xldudf_CX_PUSH(BD161*fxVal_normal, CX_ENTITY, $B161, BD$11, BD$14, BD$160,),
         ""
      ),
      IF($I161=2,
         IFBLANK(
            _xldudf_CX_PUSH(BD161, CX_ENTITY, $B161, BD$11, BD$14, BD$160,),
            ""
         ),
         IF($I161=3,
            "",
            IFBLANK(
               _xldudf_CX_PUSH(BD161, CX_ENTITY, $B161, BD$11, BD$14, BD$160,),
               ""
            )
         )
      )
   )
)),"")</f>
        <v/>
      </c>
      <c r="EE161" s="2445" t="str" cm="1">
        <f t="array" aca="1" ref="EE161" ca="1">IFERROR(IF(BE161*fxVal_normal=_PL!BE161,"",IF(OR(BE161="", NOT(ISNUMBER(BE161)), ISERROR(BE161), $B161=""), "",
   IF($I161=1,
      IFBLANK(
         _xldudf_CX_PUSH(BE161*fxVal_normal, CX_ENTITY, $B161, BE$11, BE$14, BE$160,),
         ""
      ),
      IF($I161=2,
         IFBLANK(
            _xldudf_CX_PUSH(BE161, CX_ENTITY, $B161, BE$11, BE$14, BE$160,),
            ""
         ),
         IF($I161=3,
            "",
            IFBLANK(
               _xldudf_CX_PUSH(BE161, CX_ENTITY, $B161, BE$11, BE$14, BE$160,),
               ""
            )
         )
      )
   )
)),"")</f>
        <v/>
      </c>
      <c r="EF161" s="2445" t="str" cm="1">
        <f t="array" aca="1" ref="EF161" ca="1">IFERROR(IF(BF161*fxVal_normal=_PL!BF161,"",IF(OR(BF161="", NOT(ISNUMBER(BF161)), ISERROR(BF161), $B161=""), "",
   IF($I161=1,
      IFBLANK(
         _xldudf_CX_PUSH(BF161*fxVal_normal, CX_ENTITY, $B161, BF$11, BF$14, BF$160,),
         ""
      ),
      IF($I161=2,
         IFBLANK(
            _xldudf_CX_PUSH(BF161, CX_ENTITY, $B161, BF$11, BF$14, BF$160,),
            ""
         ),
         IF($I161=3,
            "",
            IFBLANK(
               _xldudf_CX_PUSH(BF161, CX_ENTITY, $B161, BF$11, BF$14, BF$160,),
               ""
            )
         )
      )
   )
)),"")</f>
        <v/>
      </c>
      <c r="EG161" s="2445" t="str" cm="1">
        <f t="array" aca="1" ref="EG161" ca="1">IFERROR(IF(BG161*fxVal_normal=_PL!BG161,"",IF(OR(BG161="", NOT(ISNUMBER(BG161)), ISERROR(BG161), $B161=""), "",
   IF($I161=1,
      IFBLANK(
         _xldudf_CX_PUSH(BG161*fxVal_normal, CX_ENTITY, $B161, BG$11, BG$14, BG$160,),
         ""
      ),
      IF($I161=2,
         IFBLANK(
            _xldudf_CX_PUSH(BG161, CX_ENTITY, $B161, BG$11, BG$14, BG$160,),
            ""
         ),
         IF($I161=3,
            "",
            IFBLANK(
               _xldudf_CX_PUSH(BG161, CX_ENTITY, $B161, BG$11, BG$14, BG$160,),
               ""
            )
         )
      )
   )
)),"")</f>
        <v/>
      </c>
      <c r="EH161" s="2445" t="str" cm="1">
        <f t="array" aca="1" ref="EH161" ca="1">IFERROR(IF(BH161*fxVal_normal=_PL!BH161,"",IF(OR(BH161="", NOT(ISNUMBER(BH161)), ISERROR(BH161), $B161=""), "",
   IF($I161=1,
      IFBLANK(
         _xldudf_CX_PUSH(BH161*fxVal_normal, CX_ENTITY, $B161, BH$11, BH$14, BH$160,),
         ""
      ),
      IF($I161=2,
         IFBLANK(
            _xldudf_CX_PUSH(BH161, CX_ENTITY, $B161, BH$11, BH$14, BH$160,),
            ""
         ),
         IF($I161=3,
            "",
            IFBLANK(
               _xldudf_CX_PUSH(BH161, CX_ENTITY, $B161, BH$11, BH$14, BH$160,),
               ""
            )
         )
      )
   )
)),"")</f>
        <v/>
      </c>
      <c r="EI161" s="2445" t="str" cm="1">
        <f t="array" aca="1" ref="EI161" ca="1">IFERROR(IF(BI161*fxVal_normal=_PL!BI161,"",IF(OR(BI161="", NOT(ISNUMBER(BI161)), ISERROR(BI161), $B161=""), "",
   IF($I161=1,
      IFBLANK(
         _xldudf_CX_PUSH(BI161*fxVal_normal, CX_ENTITY, $B161, BI$11, BI$14, BI$160,),
         ""
      ),
      IF($I161=2,
         IFBLANK(
            _xldudf_CX_PUSH(BI161, CX_ENTITY, $B161, BI$11, BI$14, BI$160,),
            ""
         ),
         IF($I161=3,
            "",
            IFBLANK(
               _xldudf_CX_PUSH(BI161, CX_ENTITY, $B161, BI$11, BI$14, BI$160,),
               ""
            )
         )
      )
   )
)),"")</f>
        <v/>
      </c>
      <c r="EJ161" s="2445" t="str" cm="1">
        <f t="array" aca="1" ref="EJ161" ca="1">IFERROR(IF(BJ161*fxVal_normal=_PL!BJ161,"",IF(OR(BJ161="", NOT(ISNUMBER(BJ161)), ISERROR(BJ161), $B161=""), "",
   IF($I161=1,
      IFBLANK(
         _xldudf_CX_PUSH(BJ161*fxVal_normal, CX_ENTITY, $B161, BJ$11, BJ$14, BJ$160,),
         ""
      ),
      IF($I161=2,
         IFBLANK(
            _xldudf_CX_PUSH(BJ161, CX_ENTITY, $B161, BJ$11, BJ$14, BJ$160,),
            ""
         ),
         IF($I161=3,
            "",
            IFBLANK(
               _xldudf_CX_PUSH(BJ161, CX_ENTITY, $B161, BJ$11, BJ$14, BJ$160,),
               ""
            )
         )
      )
   )
)),"")</f>
        <v/>
      </c>
      <c r="EK161" s="2445" t="str" cm="1">
        <f t="array" aca="1" ref="EK161" ca="1">IFERROR(IF(BK161*fxVal_normal=_PL!BK161,"",IF(OR(BK161="", NOT(ISNUMBER(BK161)), ISERROR(BK161), $B161=""), "",
   IF($I161=1,
      IFBLANK(
         _xldudf_CX_PUSH(BK161*fxVal_normal, CX_ENTITY, $B161, BK$11, BK$14, BK$160,),
         ""
      ),
      IF($I161=2,
         IFBLANK(
            _xldudf_CX_PUSH(BK161, CX_ENTITY, $B161, BK$11, BK$14, BK$160,),
            ""
         ),
         IF($I161=3,
            "",
            IFBLANK(
               _xldudf_CX_PUSH(BK161, CX_ENTITY, $B161, BK$11, BK$14, BK$160,),
               ""
            )
         )
      )
   )
)),"")</f>
        <v/>
      </c>
      <c r="EL161" s="2445" t="str" cm="1">
        <f t="array" aca="1" ref="EL161" ca="1">IFERROR(IF(BL161*fxVal_normal=_PL!BL161,"",IF(OR(BL161="", NOT(ISNUMBER(BL161)), ISERROR(BL161), $B161=""), "",
   IF($I161=1,
      IFBLANK(
         _xldudf_CX_PUSH(BL161*fxVal_normal, CX_ENTITY, $B161, BL$11, BL$14, BL$160,),
         ""
      ),
      IF($I161=2,
         IFBLANK(
            _xldudf_CX_PUSH(BL161, CX_ENTITY, $B161, BL$11, BL$14, BL$160,),
            ""
         ),
         IF($I161=3,
            "",
            IFBLANK(
               _xldudf_CX_PUSH(BL161, CX_ENTITY, $B161, BL$11, BL$14, BL$160,),
               ""
            )
         )
      )
   )
)),"")</f>
        <v/>
      </c>
      <c r="EM161" s="2445" t="str" cm="1">
        <f t="array" aca="1" ref="EM161" ca="1">IFERROR(IF(BM161*fxVal_normal=_PL!BM161,"",IF(OR(BM161="", NOT(ISNUMBER(BM161)), ISERROR(BM161), $B161=""), "",
   IF($I161=1,
      IFBLANK(
         _xldudf_CX_PUSH(BM161*fxVal_normal, CX_ENTITY, $B161, BM$11, BM$14, BM$160,),
         ""
      ),
      IF($I161=2,
         IFBLANK(
            _xldudf_CX_PUSH(BM161, CX_ENTITY, $B161, BM$11, BM$14, BM$160,),
            ""
         ),
         IF($I161=3,
            "",
            IFBLANK(
               _xldudf_CX_PUSH(BM161, CX_ENTITY, $B161, BM$11, BM$14, BM$160,),
               ""
            )
         )
      )
   )
)),"")</f>
        <v/>
      </c>
      <c r="EN161" s="2445" t="str" cm="1">
        <f t="array" aca="1" ref="EN161" ca="1">IFERROR(IF(BN161*fxVal_normal=_PL!BN161,"",IF(OR(BN161="", NOT(ISNUMBER(BN161)), ISERROR(BN161), $B161=""), "",
   IF($I161=1,
      IFBLANK(
         _xldudf_CX_PUSH(BN161*fxVal_normal, CX_ENTITY, $B161, BN$11, BN$14, BN$160,),
         ""
      ),
      IF($I161=2,
         IFBLANK(
            _xldudf_CX_PUSH(BN161, CX_ENTITY, $B161, BN$11, BN$14, BN$160,),
            ""
         ),
         IF($I161=3,
            "",
            IFBLANK(
               _xldudf_CX_PUSH(BN161, CX_ENTITY, $B161, BN$11, BN$14, BN$160,),
               ""
            )
         )
      )
   )
)),"")</f>
        <v/>
      </c>
    </row>
    <row r="162" spans="1:156" ht="45.75" customHeight="1">
      <c r="A162" s="1625"/>
      <c r="B162" s="2585" t="str">
        <f>_xlfn.LET(
_xlpm.IsNotAttrDynamic, D162="",
_xlpm.Attr,_PL!F162,
_xlpm.NotInUse,Y162=D162,
_xlpm.RESULT, IF(_xlpm.IsNotAttrDynamic, _xlpm.Attr, IF( _xlpm.NotInUse, "", Y162)
),IF(_xlpm.RESULT ="", "", _xlpm.RESULT))</f>
        <v>Excluding pending (not closed) deals (Annual Only) (Earning)</v>
      </c>
      <c r="C162" s="2568"/>
      <c r="D162" s="1548"/>
      <c r="E162" s="2440" cm="1">
        <f t="array" aca="1" ref="E162:G16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)($AD162:$CQ162, Z162)</f>
        <v>4</v>
      </c>
      <c r="F162" s="578">
        <f ca="1"/>
        <v>4</v>
      </c>
      <c r="G162" s="578" t="str">
        <f ca="1"/>
        <v>R</v>
      </c>
      <c r="H162" s="510">
        <v>0</v>
      </c>
      <c r="I162" s="510">
        <v>1</v>
      </c>
      <c r="J162" s="401" cm="1">
        <f t="array" ref="J162">IFBLANK( Z162,"")</f>
        <v>1</v>
      </c>
      <c r="K162" s="578" t="str">
        <f t="shared" si="47"/>
        <v>No</v>
      </c>
      <c r="L162" s="37"/>
      <c r="N162" s="158"/>
      <c r="O162" s="101"/>
      <c r="P162" s="52"/>
      <c r="Q162" s="101"/>
      <c r="R162" s="101"/>
      <c r="S162" s="101"/>
      <c r="T162" s="101"/>
      <c r="U162" s="39"/>
      <c r="V162" s="37"/>
      <c r="W162" s="2569"/>
      <c r="X162" s="2081">
        <f>_PL!X162</f>
        <v>-1</v>
      </c>
      <c r="Y162" s="2570" t="s">
        <v>134</v>
      </c>
      <c r="Z162" s="198">
        <f>_PL!Z162</f>
        <v>1</v>
      </c>
      <c r="AA162" s="2571"/>
      <c r="AB162" s="1128"/>
      <c r="AC162" s="914" t="str" cm="1">
        <f t="array" aca="1" ref="AC162" ca="1">_xlfn.LET(
_xlpm._termname, $AB162,
_xlpm._iconname, "find",
_xlpm._icon, fx_getIcon(_xlpm._iconname),
_xlpm._location, _xlfn.XLOOKUP(LOWER(_xlpm._termname), LOWER(tbl_acctDef[Term]),tbl_acctDef[Term]),
_xlpm._hyperlink, HYPERLINK("#"&amp;CELL("address",_xlpm._location), _xlpm._icon),
IFERROR(_xlpm._hyperlink,"")
)</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572"/>
      <c r="CD162" s="793"/>
      <c r="CE162" s="793"/>
      <c r="CF162" s="88"/>
      <c r="CG162" s="793"/>
      <c r="CH162" s="793"/>
      <c r="CI162" s="88"/>
      <c r="CJ162" s="1663"/>
      <c r="CK162" s="1663"/>
      <c r="CL162" s="88"/>
      <c r="CM162" s="2441">
        <v>1</v>
      </c>
      <c r="CN162" s="2441">
        <v>1</v>
      </c>
      <c r="CO162" s="1169"/>
      <c r="CP162" s="2441">
        <v>1</v>
      </c>
      <c r="CQ162" s="2441">
        <v>1</v>
      </c>
      <c r="CR162" s="34"/>
      <c r="CS162" s="2056"/>
      <c r="CT162" s="2085" t="str" cm="1">
        <f t="array" ref="CT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_xldudf_CX_PUSH(Y162,CX_ENTITY,C162,EOMONTH(val_asOfDate,0)),
       ""
     )
   )
)</f>
        <v/>
      </c>
      <c r="CU162" s="2085" t="str" cm="1">
        <f t="array" ref="CU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_xldudf_CX_PUSH(Y162,CX_ENTITY,C162,EOMONTH(val_asOfDate,1)),
       ""
     )
   )
)</f>
        <v/>
      </c>
      <c r="CV162" s="2085" t="str" cm="1">
        <f t="array" ref="CV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_xldudf_CX_PUSH(Y162,CX_ENTITY,C162,EOMONTH(val_asOfDate,2)),
       ""
     )
   )
)</f>
        <v/>
      </c>
      <c r="CW162" s="2085" t="str" cm="1">
        <f t="array" ref="CW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_xldudf_CX_PUSH(Y162,CX_ENTITY,C162,EOMONTH(val_asOfDate,3)),
       ""
     )
   )
)</f>
        <v/>
      </c>
      <c r="CX162" s="2443"/>
      <c r="CY162" s="2444" t="str" cm="1">
        <f t="array" aca="1" ref="CY162" ca="1">IFERROR(IF(CM162*fxVal_normal=_PL!CM162,"",IF(OR($CM162="",$CM162=0, NOT(ISNUMBER($CM162)), ISERROR($CM162), $B162=""), "",
   IF($I162=1,
      IFBLANK(
         _xldudf_CX_PUSH($CM162*fxVal_normal, CX_ENTITY, $B162, $CM$11, $CM$14, $CM$19,),
         ""
      ),
      IF($I162=2,
         IFBLANK(
            _xldudf_CX_PUSH($CM162, CX_ENTITY, $B162, $CM$11, $CM$14, $CM$19,),
            ""
         ),
         IF($I162=3,
            "",
            IFBLANK(
               _xldudf_CX_PUSH($CM162, CX_ENTITY, $B162, $CM$11, $CM$14, $CM$19,),
               ""
            )
         )
      )
   )
)),"")</f>
        <v/>
      </c>
      <c r="CZ162" s="2444" t="str" cm="1">
        <f t="array" aca="1" ref="CZ162" ca="1">IFERROR(IF(CN162*fxVal_normal=_PL!CN162,"",IF(OR($CN162="",$CN162=0, NOT(ISNUMBER($CN162)), ISERROR($CN162), $B162=""), "",
   IF($I162=1,
      IFBLANK(
         _xldudf_CX_PUSH($CN162*fxVal_normal, CX_ENTITY, $B162, $CN$11, $CN$14, $CN$19,),
         ""
      ),
      IF($I162=2,
         IFBLANK(
            _xldudf_CX_PUSH($CN162, CX_ENTITY, $B162, $CN$11, $CN$14, $CN$19,),
            ""
         ),
         IF($I162=3,
            "",
            IFBLANK(
               _xldudf_CX_PUSH($CN162, CX_ENTITY, $B162, $CN$11, $CN$14, $CN$19,),
               ""
            )
         )
      )
   )
)),"")</f>
        <v/>
      </c>
      <c r="DA162" s="2444" t="str" cm="1">
        <f t="array" aca="1" ref="DA162" ca="1">IFERROR(IF(CP162*fxVal_normal=_PL!CP162,"",IF(OR($CP162="",$CP162=0, NOT(ISNUMBER($CP162)), ISERROR($CP162), $B162=""), "",
   IF($I162=1,
      IFBLANK(
         _xldudf_CX_PUSH($CP162*fxVal_normal, CX_ENTITY, $B162, $CP$11, $CP$14, $CP$19,),
         ""
      ),
      IF($I162=2,
         IFBLANK(
            _xldudf_CX_PUSH($CP162, CX_ENTITY, $B162, $CP$11, $CP$14, $CP$19,),
            ""
         ),
         IF($I162=3,
            "",
            IFBLANK(
               _xldudf_CX_PUSH($CP162, CX_ENTITY, $B162, $CP$11, $CP$14, $CP$19,),
               ""
            )
         )
      )
   )
)),"")</f>
        <v/>
      </c>
      <c r="DB162" s="2444" t="str" cm="1">
        <f t="array" aca="1" ref="DB162" ca="1">IFERROR(IF(CQ162*fxVal_normal=_PL!CQ162,"",IF(OR($CQ162="", $CQ162=0, NOT(ISNUMBER($CQ162)), ISERROR($CQ162), $B162=""), "",
   IF($I162=1,
      IFBLANK(
         _xldudf_CX_PUSH($CQ162*fxVal_normal, CX_ENTITY, $B162, $CQ$11, $CQ$14, $CQ$19,),
         ""
      ),
      IF($I162=2,
         IFBLANK(
            _xldudf_CX_PUSH($CQ162, CX_ENTITY, $B162, $CQ$11, $CQ$14, $CQ$19,),
            ""
         ),
         IF($I162=3,
            "",
            IFBLANK(
               _xldudf_CX_PUSH($CQ162, CX_ENTITY, $B162, $CQ$11, $CQ$14, $CQ$19,),
               ""
            )
         )
      )
   ))
),"")</f>
        <v/>
      </c>
      <c r="DC162" s="2443"/>
      <c r="DD162" s="1880"/>
      <c r="DE162" s="1880"/>
      <c r="DF162" s="1880"/>
      <c r="DG162" s="1880"/>
      <c r="DH162" s="1880"/>
      <c r="DI162" s="1880"/>
      <c r="DJ162" s="1880"/>
      <c r="DK162" s="1880"/>
      <c r="DL162" s="1880"/>
      <c r="DM162" s="1880"/>
      <c r="DN162" s="1880"/>
      <c r="DO162" s="1880"/>
      <c r="DP162" s="1880"/>
      <c r="DQ162" s="1880"/>
      <c r="DR162" s="1880"/>
      <c r="DS162" s="1880"/>
      <c r="DT162" s="1880"/>
      <c r="DU162" s="1880"/>
      <c r="DV162" s="1880"/>
      <c r="DW162" s="1880"/>
      <c r="DX162" s="1880"/>
      <c r="DY162" s="1880"/>
      <c r="DZ162" s="1880"/>
      <c r="EA162" s="1880"/>
      <c r="EB162" s="1880"/>
      <c r="EC162" s="1880"/>
      <c r="ED162" s="1880"/>
      <c r="EE162" s="1880"/>
      <c r="EF162" s="1880"/>
      <c r="EG162" s="1880"/>
      <c r="EH162" s="1880"/>
      <c r="EI162" s="1880"/>
      <c r="EJ162" s="1880"/>
      <c r="EK162" s="1880"/>
      <c r="EL162" s="1880"/>
      <c r="EM162" s="1880"/>
      <c r="EN162" s="1880"/>
      <c r="EO162" s="1880"/>
    </row>
    <row r="163" spans="1:156" ht="45.75" customHeight="1">
      <c r="A163" s="1625"/>
      <c r="B163" s="2585" t="str">
        <f>_xlfn.LET(
_xlpm.IsNotAttrDynamic, D163="",
_xlpm.Attr,_PL!F163,
_xlpm.NotInUse,Y163=D163,
_xlpm.RESULT, IF(_xlpm.IsNotAttrDynamic, _xlpm.Attr, IF( _xlpm.NotInUse, "", Y163)
),IF(_xlpm.RESULT ="", "", _xlpm.RESULT))</f>
        <v>Including closed (not budgeted) deals (Annual Only) (Earning)</v>
      </c>
      <c r="C163" s="2568"/>
      <c r="D163" s="1548"/>
      <c r="E163" s="2440" cm="1">
        <f t="array" aca="1" ref="E163:G16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)($AD163:$CQ163, Z163)</f>
        <v>4</v>
      </c>
      <c r="F163" s="578">
        <f ca="1"/>
        <v>4</v>
      </c>
      <c r="G163" s="578" t="str">
        <f ca="1"/>
        <v>R</v>
      </c>
      <c r="H163" s="510">
        <v>0</v>
      </c>
      <c r="I163" s="510">
        <v>1</v>
      </c>
      <c r="J163" s="401" cm="1">
        <f t="array" ref="J163">IFBLANK( Z163,"")</f>
        <v>1</v>
      </c>
      <c r="K163" s="578" t="str">
        <f t="shared" si="47"/>
        <v/>
      </c>
      <c r="L163" s="37"/>
      <c r="N163" s="158"/>
      <c r="O163" s="101"/>
      <c r="P163" s="52"/>
      <c r="Q163" s="101"/>
      <c r="R163" s="101"/>
      <c r="S163" s="101"/>
      <c r="T163" s="101"/>
      <c r="U163" s="39"/>
      <c r="V163" s="37"/>
      <c r="W163" s="2569"/>
      <c r="X163" s="2081">
        <f>_PL!X163</f>
        <v>1</v>
      </c>
      <c r="Y163" s="2573" t="s">
        <v>135</v>
      </c>
      <c r="Z163" s="198">
        <f>_PL!Z163</f>
        <v>1</v>
      </c>
      <c r="AA163" s="2571"/>
      <c r="AB163" s="3017" t="e" cm="1" vm="6">
        <f t="array" ref="AB163">IF(AB165&lt;&gt;"", fx_getIcon("right"),"")</f>
        <v>#VALUE!</v>
      </c>
      <c r="AC163" s="914" t="str" cm="1">
        <f t="array" aca="1" ref="AC163" ca="1">_xlfn.LET(
_xlpm._termname, $AB163,
_xlpm._iconname, "find",
_xlpm._icon, fx_getIcon(_xlpm._iconname),
_xlpm._location, _xlfn.XLOOKUP(LOWER(_xlpm._termname), LOWER(tbl_acctDef[Term]),tbl_acctDef[Term]),
_xlpm._hyperlink, HYPERLINK("#"&amp;CELL("address",_xlpm._location), _xlpm._icon),
IFERROR(_xlpm._hyperlink,"")
)</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572"/>
      <c r="CD163" s="793"/>
      <c r="CE163" s="793"/>
      <c r="CF163" s="88"/>
      <c r="CG163" s="793"/>
      <c r="CH163" s="793"/>
      <c r="CI163" s="88"/>
      <c r="CJ163" s="1663"/>
      <c r="CK163" s="1663"/>
      <c r="CL163" s="88"/>
      <c r="CM163" s="2441">
        <v>1</v>
      </c>
      <c r="CN163" s="2441">
        <v>1</v>
      </c>
      <c r="CO163" s="1169"/>
      <c r="CP163" s="2441">
        <v>1</v>
      </c>
      <c r="CQ163" s="2441">
        <v>1</v>
      </c>
      <c r="CR163" s="34"/>
      <c r="CS163" s="2056"/>
      <c r="CT163" s="2085" t="str" cm="1">
        <f t="array" ref="CT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_xldudf_CX_PUSH(Y163,CX_ENTITY,C163,EOMONTH(val_asOfDate,0)),
       ""
     )
   )
)</f>
        <v/>
      </c>
      <c r="CU163" s="2085" t="str" cm="1">
        <f t="array" ref="CU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_xldudf_CX_PUSH(Y163,CX_ENTITY,C163,EOMONTH(val_asOfDate,1)),
       ""
     )
   )
)</f>
        <v/>
      </c>
      <c r="CV163" s="2085" t="str" cm="1">
        <f t="array" ref="CV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_xldudf_CX_PUSH(Y163,CX_ENTITY,C163,EOMONTH(val_asOfDate,2)),
       ""
     )
   )
)</f>
        <v/>
      </c>
      <c r="CW163" s="2085" t="str" cm="1">
        <f t="array" ref="CW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_xldudf_CX_PUSH(Y163,CX_ENTITY,C163,EOMONTH(val_asOfDate,3)),
       ""
     )
   )
)</f>
        <v/>
      </c>
      <c r="CX163" s="2443"/>
      <c r="CY163" s="2444" t="str" cm="1">
        <f t="array" aca="1" ref="CY163" ca="1">IFERROR(IF(CM163*fxVal_normal=_PL!CM163,"",IF(OR($CM163="",$CM163=0, NOT(ISNUMBER($CM163)), ISERROR($CM163), $B163=""), "",
   IF($I163=1,
      IFBLANK(
         _xldudf_CX_PUSH($CM163*fxVal_normal, CX_ENTITY, $B163, $CM$11, $CM$14, $CM$19,),
         ""
      ),
      IF($I163=2,
         IFBLANK(
            _xldudf_CX_PUSH($CM163, CX_ENTITY, $B163, $CM$11, $CM$14, $CM$19,),
            ""
         ),
         IF($I163=3,
            "",
            IFBLANK(
               _xldudf_CX_PUSH($CM163, CX_ENTITY, $B163, $CM$11, $CM$14, $CM$19,),
               ""
            )
         )
      )
   )
)),"")</f>
        <v/>
      </c>
      <c r="CZ163" s="2444" t="str" cm="1">
        <f t="array" aca="1" ref="CZ163" ca="1">IFERROR(IF(CN163*fxVal_normal=_PL!CN163,"",IF(OR($CN163="",$CN163=0, NOT(ISNUMBER($CN163)), ISERROR($CN163), $B163=""), "",
   IF($I163=1,
      IFBLANK(
         _xldudf_CX_PUSH($CN163*fxVal_normal, CX_ENTITY, $B163, $CN$11, $CN$14, $CN$19,),
         ""
      ),
      IF($I163=2,
         IFBLANK(
            _xldudf_CX_PUSH($CN163, CX_ENTITY, $B163, $CN$11, $CN$14, $CN$19,),
            ""
         ),
         IF($I163=3,
            "",
            IFBLANK(
               _xldudf_CX_PUSH($CN163, CX_ENTITY, $B163, $CN$11, $CN$14, $CN$19,),
               ""
            )
         )
      )
   )
)),"")</f>
        <v/>
      </c>
      <c r="DA163" s="2444" t="str" cm="1">
        <f t="array" aca="1" ref="DA163" ca="1">IFERROR(IF(CP163*fxVal_normal=_PL!CP163,"",IF(OR($CP163="",$CP163=0, NOT(ISNUMBER($CP163)), ISERROR($CP163), $B163=""), "",
   IF($I163=1,
      IFBLANK(
         _xldudf_CX_PUSH($CP163*fxVal_normal, CX_ENTITY, $B163, $CP$11, $CP$14, $CP$19,),
         ""
      ),
      IF($I163=2,
         IFBLANK(
            _xldudf_CX_PUSH($CP163, CX_ENTITY, $B163, $CP$11, $CP$14, $CP$19,),
            ""
         ),
         IF($I163=3,
            "",
            IFBLANK(
               _xldudf_CX_PUSH($CP163, CX_ENTITY, $B163, $CP$11, $CP$14, $CP$19,),
               ""
            )
         )
      )
   )
)),"")</f>
        <v/>
      </c>
      <c r="DB163" s="2444" t="str" cm="1">
        <f t="array" aca="1" ref="DB163" ca="1">IFERROR(IF(CQ163*fxVal_normal=_PL!CQ163,"",IF(OR($CQ163="", $CQ163=0, NOT(ISNUMBER($CQ163)), ISERROR($CQ163), $B163=""), "",
   IF($I163=1,
      IFBLANK(
         _xldudf_CX_PUSH($CQ163*fxVal_normal, CX_ENTITY, $B163, $CQ$11, $CQ$14, $CQ$19,),
         ""
      ),
      IF($I163=2,
         IFBLANK(
            _xldudf_CX_PUSH($CQ163, CX_ENTITY, $B163, $CQ$11, $CQ$14, $CQ$19,),
            ""
         ),
         IF($I163=3,
            "",
            IFBLANK(
               _xldudf_CX_PUSH($CQ163, CX_ENTITY, $B163, $CQ$11, $CQ$14, $CQ$19,),
               ""
            )
         )
      )
   ))
),"")</f>
        <v/>
      </c>
      <c r="DC163" s="2443"/>
      <c r="DD163" s="1880"/>
      <c r="DE163" s="1880"/>
      <c r="DF163" s="1880"/>
      <c r="DG163" s="1880"/>
      <c r="DH163" s="1880"/>
      <c r="DI163" s="1880"/>
      <c r="DJ163" s="1880"/>
      <c r="DK163" s="1880"/>
      <c r="DL163" s="1880"/>
      <c r="DM163" s="1880"/>
      <c r="DN163" s="1880"/>
      <c r="DO163" s="1880"/>
      <c r="DP163" s="1880"/>
      <c r="DQ163" s="1880"/>
      <c r="DR163" s="1880"/>
      <c r="DS163" s="1880"/>
      <c r="DT163" s="1880"/>
      <c r="DU163" s="1880"/>
      <c r="DV163" s="1880"/>
      <c r="DW163" s="1880"/>
      <c r="DX163" s="1880"/>
      <c r="DY163" s="1880"/>
      <c r="DZ163" s="1880"/>
      <c r="EA163" s="1880"/>
      <c r="EB163" s="1880"/>
      <c r="EC163" s="1880"/>
      <c r="ED163" s="1880"/>
      <c r="EE163" s="1880"/>
      <c r="EF163" s="1880"/>
      <c r="EG163" s="1880"/>
      <c r="EH163" s="1880"/>
      <c r="EI163" s="1880"/>
      <c r="EJ163" s="1880"/>
      <c r="EK163" s="1880"/>
      <c r="EL163" s="1880"/>
      <c r="EM163" s="1880"/>
      <c r="EN163" s="1880"/>
      <c r="EO163" s="1880"/>
    </row>
    <row r="164" spans="1:156" ht="21" customHeight="1">
      <c r="A164" s="1625"/>
      <c r="B164" s="2439" t="s">
        <v>136</v>
      </c>
      <c r="C164" s="2439" t="str" cm="1">
        <f t="array" ref="C164">IFBLANK(_PL!C164,"")</f>
        <v>Earning Metric Adjustment Type II - Label 3</v>
      </c>
      <c r="D164" s="1548" t="s">
        <v>123</v>
      </c>
      <c r="E164" s="2440" t="e" cm="1">
        <f t="array" aca="1" ref="E16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)($AD164:$CQ164, Z164)</f>
        <v>#NAME?</v>
      </c>
      <c r="F164" s="578"/>
      <c r="G164" s="578"/>
      <c r="H164" s="510">
        <v>0</v>
      </c>
      <c r="I164" s="510">
        <v>1</v>
      </c>
      <c r="J164" s="401" cm="1">
        <f t="array" ref="J164">IFBLANK( Z164,"")</f>
        <v>-1</v>
      </c>
      <c r="K164" s="578" t="str">
        <f t="shared" si="47"/>
        <v>No</v>
      </c>
      <c r="L164" s="37"/>
      <c r="N164" s="158"/>
      <c r="O164" s="101"/>
      <c r="P164" s="52"/>
      <c r="Q164" s="101"/>
      <c r="R164" s="101"/>
      <c r="S164" s="101"/>
      <c r="T164" s="101"/>
      <c r="U164" s="39"/>
      <c r="V164" s="37"/>
      <c r="W164" s="91" t="str">
        <f>W161</f>
        <v>Actual</v>
      </c>
      <c r="X164" s="2081" t="str">
        <f>_PL!X164</f>
        <v>a</v>
      </c>
      <c r="Y164" s="2586">
        <v>2</v>
      </c>
      <c r="Z164" s="198">
        <f>_PL!Z164</f>
        <v>-1</v>
      </c>
      <c r="AA164" s="2571"/>
      <c r="AB164" s="3017"/>
      <c r="AC164" s="914" t="str" cm="1">
        <f t="array" aca="1" ref="AC164" ca="1">_xlfn.LET(
_xlpm._termname, $AB164,
_xlpm._iconname, "find",
_xlpm._icon, fx_getIcon(_xlpm._iconname),
_xlpm._location, _xlfn.XLOOKUP(LOWER(_xlpm._termname), LOWER(tbl_acctDef[Term]),tbl_acctDef[Term]),
_xlpm._hyperlink, HYPERLINK("#"&amp;CELL("address",_xlpm._location), _xlpm._icon),
IFERROR(_xlpm._hyperlink,"")
)</f>
        <v/>
      </c>
      <c r="AD164" s="2441">
        <v>1</v>
      </c>
      <c r="AE164" s="2441">
        <v>1</v>
      </c>
      <c r="AF164" s="2441">
        <v>1</v>
      </c>
      <c r="AG164" s="2441">
        <v>1</v>
      </c>
      <c r="AH164" s="2441">
        <v>1</v>
      </c>
      <c r="AI164" s="2441">
        <v>1</v>
      </c>
      <c r="AJ164" s="2441">
        <v>1</v>
      </c>
      <c r="AK164" s="2441">
        <v>1</v>
      </c>
      <c r="AL164" s="2441">
        <v>1</v>
      </c>
      <c r="AM164" s="2441">
        <v>1</v>
      </c>
      <c r="AN164" s="2441">
        <v>1</v>
      </c>
      <c r="AO164" s="2441">
        <v>1</v>
      </c>
      <c r="AP164" s="2441">
        <v>1</v>
      </c>
      <c r="AQ164" s="2441">
        <v>1</v>
      </c>
      <c r="AR164" s="2441">
        <v>1</v>
      </c>
      <c r="AS164" s="2441">
        <v>1</v>
      </c>
      <c r="AT164" s="2441">
        <v>1</v>
      </c>
      <c r="AU164" s="2441">
        <v>1</v>
      </c>
      <c r="AV164" s="2441">
        <v>1</v>
      </c>
      <c r="AW164" s="2441">
        <v>1</v>
      </c>
      <c r="AX164" s="2441">
        <v>1</v>
      </c>
      <c r="AY164" s="2441">
        <v>1</v>
      </c>
      <c r="AZ164" s="2441">
        <v>1</v>
      </c>
      <c r="BA164" s="2441">
        <v>1</v>
      </c>
      <c r="BB164" s="2441">
        <v>1</v>
      </c>
      <c r="BC164" s="2441">
        <v>1</v>
      </c>
      <c r="BD164" s="2441">
        <v>1</v>
      </c>
      <c r="BE164" s="2441">
        <v>1</v>
      </c>
      <c r="BF164" s="2441">
        <v>1</v>
      </c>
      <c r="BG164" s="2441">
        <v>1</v>
      </c>
      <c r="BH164" s="2441">
        <v>1</v>
      </c>
      <c r="BI164" s="2441">
        <v>1</v>
      </c>
      <c r="BJ164" s="2441">
        <v>1</v>
      </c>
      <c r="BK164" s="2441">
        <v>1</v>
      </c>
      <c r="BL164" s="2441">
        <v>1</v>
      </c>
      <c r="BM164" s="2441">
        <v>1</v>
      </c>
      <c r="BN164" s="2441">
        <v>1</v>
      </c>
      <c r="BO164" s="2442"/>
      <c r="BP164" s="2442"/>
      <c r="BQ164" s="2442"/>
      <c r="BR164" s="2442"/>
      <c r="BS164" s="2442"/>
      <c r="BT164" s="2442"/>
      <c r="BU164" s="2442"/>
      <c r="BV164" s="2442"/>
      <c r="BW164" s="2442"/>
      <c r="BX164" s="2442"/>
      <c r="BY164" s="2442"/>
      <c r="BZ164" s="2442"/>
      <c r="CA164" s="34"/>
      <c r="CC164" s="2572"/>
      <c r="CD164" s="1461" t="e" cm="1">
        <f t="array" aca="1" ref="CD164" ca="1">_xlfn.LET( _xlpm.CheckBlank, SUM(PL!$AD164:$BN164) = 0, IF(_xlpm.CheckBlank, "", SUM(_xlfn._xlws.FILTER(PL!$AD164:$BN164,(YEAR(PL!$AD$12:$BN$12)=PL!CD$12)*(array_timeline&lt;=PL!CD$11)))))</f>
        <v>#NAME?</v>
      </c>
      <c r="CE164" s="1461" t="e" cm="1">
        <f t="array" aca="1" ref="CE164" ca="1">_xlfn.LET( _xlpm.CheckBlank, SUM(PL!$AD164:$BN164) = 0, IF(_xlpm.CheckBlank, "", SUM(_xlfn._xlws.FILTER(PL!$AD164:$BN164,(YEAR(PL!$AD$12:$BN$12)=PL!CE$12)*(array_timeline&lt;=PL!CE$11)))))</f>
        <v>#NAME?</v>
      </c>
      <c r="CF164" s="88"/>
      <c r="CG164" s="1461" t="e" cm="1">
        <f t="array" aca="1" ref="CG164" ca="1">_xlfn.LET( _xlpm.CheckBlank, SUM(PL!$AD164:$BN164) = 0, IF(_xlpm.CheckBlank, "", SUM(_xlfn._xlws.FILTER(PL!$AD164:$BN164,(YEAR(PL!$AD$12:$BN$12)=PL!CG$12)*(array_timeline&lt;=PL!CG$11)))))</f>
        <v>#NAME?</v>
      </c>
      <c r="CH164" s="1461" t="e" cm="1">
        <f t="array" aca="1" ref="CH164" ca="1">_xlfn.LET( _xlpm.CheckBlank, SUM(PL!$AD164:$BN164) = 0, IF(_xlpm.CheckBlank, "", SUM(_xlfn._xlws.FILTER(PL!$AD164:$BN164,(YEAR(PL!$AD$12:$BN$12)=PL!CH$12)*(array_timeline&lt;=PL!CH$11)))))</f>
        <v>#NAME?</v>
      </c>
      <c r="CI164" s="88"/>
      <c r="CJ164" s="1461" cm="1">
        <f t="array" ref="CJ164">_xlfn.LET( _xlpm.CheckBlank, SUM(PL!$AD164:$BN164) = 0, IF(_xlpm.CheckBlank, "", SUM(_xlfn.TAKE(_xlfn.DROP(PL!$AD164:$BN164, ,-DATEDIFF(PL!CJ$11, val_asOfDate,"M")),1,-12))))</f>
        <v>12</v>
      </c>
      <c r="CK164" s="1461" cm="1">
        <f t="array" ref="CK164">_xlfn.LET( _xlpm.CheckBlank, SUM(PL!$AD164:$BN164) = 0, IF(_xlpm.CheckBlank, "", SUM(_xlfn.TAKE(_xlfn.DROP(PL!$AD164:$BN164, ,-DATEDIFF(PL!CK$11, val_asOfDate,"M")),1,-12))))</f>
        <v>12</v>
      </c>
      <c r="CL164" s="88"/>
      <c r="CM164" s="2441">
        <v>1</v>
      </c>
      <c r="CN164" s="2441">
        <v>1</v>
      </c>
      <c r="CO164" s="1169"/>
      <c r="CP164" s="2441">
        <v>1</v>
      </c>
      <c r="CQ164" s="2441">
        <v>1</v>
      </c>
      <c r="CR164" s="34"/>
      <c r="CS164" s="2056"/>
      <c r="CT164" s="2447" t="e" cm="1">
        <f t="array" aca="1" ref="CT164" ca="1">IF(ISNUMBER(SEARCH("Select",$Y164)),"",_xldudf_CX_PUSH($Y164,CX_ENTITY,C164,val_asOfDate))</f>
        <v>#NAME?</v>
      </c>
      <c r="CU164" s="2447" t="e" cm="1">
        <f t="array" aca="1" ref="CU164" ca="1">IF(ISNUMBER(SEARCH("Select",$Y164)),"",_xldudf_CX_PUSH($Y164,CX_ENTITY,C164,EOMONTH(val_asOfDate,1)))</f>
        <v>#NAME?</v>
      </c>
      <c r="CV164" s="2447" t="e" cm="1">
        <f t="array" aca="1" ref="CV164" ca="1">IF(ISNUMBER(SEARCH("Select",$Y164)),"",_xldudf_CX_PUSH($Y164,CX_ENTITY,C164,EOMONTH(val_asOfDate,2)))</f>
        <v>#NAME?</v>
      </c>
      <c r="CW164" s="2447" t="e" cm="1">
        <f t="array" aca="1" ref="CW164" ca="1">IF(ISNUMBER(SEARCH("Select",$Y164)),"",_xldudf_CX_PUSH($Y164,CX_ENTITY,C164,EOMONTH(val_asOfDate,3)))</f>
        <v>#NAME?</v>
      </c>
      <c r="CX164" s="2443"/>
      <c r="CY164" s="2444" t="str" cm="1">
        <f t="array" aca="1" ref="CY164" ca="1">IFERROR(IF(CM164*fxVal_normal=_PL!CM164,"",IF(OR($CM164="",$CM164=0, NOT(ISNUMBER($CM164)), ISERROR($CM164), $B164=""), "",
   IF($I164=1,
      IFBLANK(
         _xldudf_CX_PUSH($CM164*fxVal_normal, CX_ENTITY, $B164, $CM$11, $CM$14, $CM$19,),
         ""
      ),
      IF($I164=2,
         IFBLANK(
            _xldudf_CX_PUSH($CM164, CX_ENTITY, $B164, $CM$11, $CM$14, $CM$19,),
            ""
         ),
         IF($I164=3,
            "",
            IFBLANK(
               _xldudf_CX_PUSH($CM164, CX_ENTITY, $B164, $CM$11, $CM$14, $CM$19,),
               ""
            )
         )
      )
   )
)),"")</f>
        <v/>
      </c>
      <c r="CZ164" s="2444" t="str" cm="1">
        <f t="array" aca="1" ref="CZ164" ca="1">IFERROR(IF(CN164*fxVal_normal=_PL!CN164,"",IF(OR($CN164="",$CN164=0, NOT(ISNUMBER($CN164)), ISERROR($CN164), $B164=""), "",
   IF($I164=1,
      IFBLANK(
         _xldudf_CX_PUSH($CN164*fxVal_normal, CX_ENTITY, $B164, $CN$11, $CN$14, $CN$19,),
         ""
      ),
      IF($I164=2,
         IFBLANK(
            _xldudf_CX_PUSH($CN164, CX_ENTITY, $B164, $CN$11, $CN$14, $CN$19,),
            ""
         ),
         IF($I164=3,
            "",
            IFBLANK(
               _xldudf_CX_PUSH($CN164, CX_ENTITY, $B164, $CN$11, $CN$14, $CN$19,),
               ""
            )
         )
      )
   )
)),"")</f>
        <v/>
      </c>
      <c r="DA164" s="2444" t="str" cm="1">
        <f t="array" aca="1" ref="DA164" ca="1">IFERROR(IF(CP164*fxVal_normal=_PL!CP164,"",IF(OR($CP164="",$CP164=0, NOT(ISNUMBER($CP164)), ISERROR($CP164), $B164=""), "",
   IF($I164=1,
      IFBLANK(
         _xldudf_CX_PUSH($CP164*fxVal_normal, CX_ENTITY, $B164, $CP$11, $CP$14, $CP$19,),
         ""
      ),
      IF($I164=2,
         IFBLANK(
            _xldudf_CX_PUSH($CP164, CX_ENTITY, $B164, $CP$11, $CP$14, $CP$19,),
            ""
         ),
         IF($I164=3,
            "",
            IFBLANK(
               _xldudf_CX_PUSH($CP164, CX_ENTITY, $B164, $CP$11, $CP$14, $CP$19,),
               ""
            )
         )
      )
   )
)),"")</f>
        <v/>
      </c>
      <c r="DB164" s="2444" t="str" cm="1">
        <f t="array" aca="1" ref="DB164" ca="1">IFERROR(IF(CQ164*fxVal_normal=_PL!CQ164,"",IF(OR($CQ164="", $CQ164=0, NOT(ISNUMBER($CQ164)), ISERROR($CQ164), $B164=""), "",
   IF($I164=1,
      IFBLANK(
         _xldudf_CX_PUSH($CQ164*fxVal_normal, CX_ENTITY, $B164, $CQ$11, $CQ$14, $CQ$19,),
         ""
      ),
      IF($I164=2,
         IFBLANK(
            _xldudf_CX_PUSH($CQ164, CX_ENTITY, $B164, $CQ$11, $CQ$14, $CQ$19,),
            ""
         ),
         IF($I164=3,
            "",
            IFBLANK(
               _xldudf_CX_PUSH($CQ164, CX_ENTITY, $B164, $CQ$11, $CQ$14, $CQ$19,),
               ""
            )
         )
      )
   ))
),"")</f>
        <v/>
      </c>
      <c r="DC164" s="2443"/>
      <c r="DD164" s="2445" t="str" cm="1">
        <f t="array" aca="1" ref="DD164" ca="1">IFERROR(IF(AD164*fxVal_normal=_PL!AD164,"",IF(OR(AD164="", NOT(ISNUMBER(AD164)), ISERROR(AD164), $B164=""), "",
   IF($I164=1,
      IFBLANK(
         _xldudf_CX_PUSH(AD164*fxVal_normal, CX_ENTITY, $B164, AD$11, AD$14, AD$160,),
         ""
      ),
      IF($I164=2,
         IFBLANK(
            _xldudf_CX_PUSH(AD164, CX_ENTITY, $B164, AD$11, AD$14, AD$160,),
            ""
         ),
         IF($I164=3,
            "",
            IFBLANK(
               _xldudf_CX_PUSH(AD164, CX_ENTITY, $B164, AD$11, AD$14, AD$160,),
               ""
            )
         )
      )
   )
)),"")</f>
        <v/>
      </c>
      <c r="DE164" s="2445" t="str" cm="1">
        <f t="array" aca="1" ref="DE164" ca="1">IFERROR(IF(AE164*fxVal_normal=_PL!AE164,"",IF(OR(AE164="", NOT(ISNUMBER(AE164)), ISERROR(AE164), $B164=""), "",
   IF($I164=1,
      IFBLANK(
         _xldudf_CX_PUSH(AE164*fxVal_normal, CX_ENTITY, $B164, AE$11, AE$14, AE$160,),
         ""
      ),
      IF($I164=2,
         IFBLANK(
            _xldudf_CX_PUSH(AE164, CX_ENTITY, $B164, AE$11, AE$14, AE$160,),
            ""
         ),
         IF($I164=3,
            "",
            IFBLANK(
               _xldudf_CX_PUSH(AE164, CX_ENTITY, $B164, AE$11, AE$14, AE$160,),
               ""
            )
         )
      )
   )
)),"")</f>
        <v/>
      </c>
      <c r="DF164" s="2445" t="str" cm="1">
        <f t="array" aca="1" ref="DF164" ca="1">IFERROR(IF(AF164*fxVal_normal=_PL!AF164,"",IF(OR(AF164="", NOT(ISNUMBER(AF164)), ISERROR(AF164), $B164=""), "",
   IF($I164=1,
      IFBLANK(
         _xldudf_CX_PUSH(AF164*fxVal_normal, CX_ENTITY, $B164, AF$11, AF$14, AF$160,),
         ""
      ),
      IF($I164=2,
         IFBLANK(
            _xldudf_CX_PUSH(AF164, CX_ENTITY, $B164, AF$11, AF$14, AF$160,),
            ""
         ),
         IF($I164=3,
            "",
            IFBLANK(
               _xldudf_CX_PUSH(AF164, CX_ENTITY, $B164, AF$11, AF$14, AF$160,),
               ""
            )
         )
      )
   )
)),"")</f>
        <v/>
      </c>
      <c r="DG164" s="2445" t="str" cm="1">
        <f t="array" aca="1" ref="DG164" ca="1">IFERROR(IF(AG164*fxVal_normal=_PL!AG164,"",IF(OR(AG164="", NOT(ISNUMBER(AG164)), ISERROR(AG164), $B164=""), "",
   IF($I164=1,
      IFBLANK(
         _xldudf_CX_PUSH(AG164*fxVal_normal, CX_ENTITY, $B164, AG$11, AG$14, AG$160,),
         ""
      ),
      IF($I164=2,
         IFBLANK(
            _xldudf_CX_PUSH(AG164, CX_ENTITY, $B164, AG$11, AG$14, AG$160,),
            ""
         ),
         IF($I164=3,
            "",
            IFBLANK(
               _xldudf_CX_PUSH(AG164, CX_ENTITY, $B164, AG$11, AG$14, AG$160,),
               ""
            )
         )
      )
   )
)),"")</f>
        <v/>
      </c>
      <c r="DH164" s="2445" t="str" cm="1">
        <f t="array" aca="1" ref="DH164" ca="1">IFERROR(IF(AH164*fxVal_normal=_PL!AH164,"",IF(OR(AH164="", NOT(ISNUMBER(AH164)), ISERROR(AH164), $B164=""), "",
   IF($I164=1,
      IFBLANK(
         _xldudf_CX_PUSH(AH164*fxVal_normal, CX_ENTITY, $B164, AH$11, AH$14, AH$160,),
         ""
      ),
      IF($I164=2,
         IFBLANK(
            _xldudf_CX_PUSH(AH164, CX_ENTITY, $B164, AH$11, AH$14, AH$160,),
            ""
         ),
         IF($I164=3,
            "",
            IFBLANK(
               _xldudf_CX_PUSH(AH164, CX_ENTITY, $B164, AH$11, AH$14, AH$160,),
               ""
            )
         )
      )
   )
)),"")</f>
        <v/>
      </c>
      <c r="DI164" s="2445" t="str" cm="1">
        <f t="array" aca="1" ref="DI164" ca="1">IFERROR(IF(AI164*fxVal_normal=_PL!AI164,"",IF(OR(AI164="", NOT(ISNUMBER(AI164)), ISERROR(AI164), $B164=""), "",
   IF($I164=1,
      IFBLANK(
         _xldudf_CX_PUSH(AI164*fxVal_normal, CX_ENTITY, $B164, AI$11, AI$14, AI$160,),
         ""
      ),
      IF($I164=2,
         IFBLANK(
            _xldudf_CX_PUSH(AI164, CX_ENTITY, $B164, AI$11, AI$14, AI$160,),
            ""
         ),
         IF($I164=3,
            "",
            IFBLANK(
               _xldudf_CX_PUSH(AI164, CX_ENTITY, $B164, AI$11, AI$14, AI$160,),
               ""
            )
         )
      )
   )
)),"")</f>
        <v/>
      </c>
      <c r="DJ164" s="2445" t="str" cm="1">
        <f t="array" aca="1" ref="DJ164" ca="1">IFERROR(IF(AJ164*fxVal_normal=_PL!AJ164,"",IF(OR(AJ164="", NOT(ISNUMBER(AJ164)), ISERROR(AJ164), $B164=""), "",
   IF($I164=1,
      IFBLANK(
         _xldudf_CX_PUSH(AJ164*fxVal_normal, CX_ENTITY, $B164, AJ$11, AJ$14, AJ$160,),
         ""
      ),
      IF($I164=2,
         IFBLANK(
            _xldudf_CX_PUSH(AJ164, CX_ENTITY, $B164, AJ$11, AJ$14, AJ$160,),
            ""
         ),
         IF($I164=3,
            "",
            IFBLANK(
               _xldudf_CX_PUSH(AJ164, CX_ENTITY, $B164, AJ$11, AJ$14, AJ$160,),
               ""
            )
         )
      )
   )
)),"")</f>
        <v/>
      </c>
      <c r="DK164" s="2445" t="str" cm="1">
        <f t="array" aca="1" ref="DK164" ca="1">IFERROR(IF(AK164*fxVal_normal=_PL!AK164,"",IF(OR(AK164="", NOT(ISNUMBER(AK164)), ISERROR(AK164), $B164=""), "",
   IF($I164=1,
      IFBLANK(
         _xldudf_CX_PUSH(AK164*fxVal_normal, CX_ENTITY, $B164, AK$11, AK$14, AK$160,),
         ""
      ),
      IF($I164=2,
         IFBLANK(
            _xldudf_CX_PUSH(AK164, CX_ENTITY, $B164, AK$11, AK$14, AK$160,),
            ""
         ),
         IF($I164=3,
            "",
            IFBLANK(
               _xldudf_CX_PUSH(AK164, CX_ENTITY, $B164, AK$11, AK$14, AK$160,),
               ""
            )
         )
      )
   )
)),"")</f>
        <v/>
      </c>
      <c r="DL164" s="2445" t="str" cm="1">
        <f t="array" aca="1" ref="DL164" ca="1">IFERROR(IF(AL164*fxVal_normal=_PL!AL164,"",IF(OR(AL164="", NOT(ISNUMBER(AL164)), ISERROR(AL164), $B164=""), "",
   IF($I164=1,
      IFBLANK(
         _xldudf_CX_PUSH(AL164*fxVal_normal, CX_ENTITY, $B164, AL$11, AL$14, AL$160,),
         ""
      ),
      IF($I164=2,
         IFBLANK(
            _xldudf_CX_PUSH(AL164, CX_ENTITY, $B164, AL$11, AL$14, AL$160,),
            ""
         ),
         IF($I164=3,
            "",
            IFBLANK(
               _xldudf_CX_PUSH(AL164, CX_ENTITY, $B164, AL$11, AL$14, AL$160,),
               ""
            )
         )
      )
   )
)),"")</f>
        <v/>
      </c>
      <c r="DM164" s="2445" t="str" cm="1">
        <f t="array" aca="1" ref="DM164" ca="1">IFERROR(IF(AM164*fxVal_normal=_PL!AM164,"",IF(OR(AM164="", NOT(ISNUMBER(AM164)), ISERROR(AM164), $B164=""), "",
   IF($I164=1,
      IFBLANK(
         _xldudf_CX_PUSH(AM164*fxVal_normal, CX_ENTITY, $B164, AM$11, AM$14, AM$160,),
         ""
      ),
      IF($I164=2,
         IFBLANK(
            _xldudf_CX_PUSH(AM164, CX_ENTITY, $B164, AM$11, AM$14, AM$160,),
            ""
         ),
         IF($I164=3,
            "",
            IFBLANK(
               _xldudf_CX_PUSH(AM164, CX_ENTITY, $B164, AM$11, AM$14, AM$160,),
               ""
            )
         )
      )
   )
)),"")</f>
        <v/>
      </c>
      <c r="DN164" s="2445" t="str" cm="1">
        <f t="array" aca="1" ref="DN164" ca="1">IFERROR(IF(AN164*fxVal_normal=_PL!AN164,"",IF(OR(AN164="", NOT(ISNUMBER(AN164)), ISERROR(AN164), $B164=""), "",
   IF($I164=1,
      IFBLANK(
         _xldudf_CX_PUSH(AN164*fxVal_normal, CX_ENTITY, $B164, AN$11, AN$14, AN$160,),
         ""
      ),
      IF($I164=2,
         IFBLANK(
            _xldudf_CX_PUSH(AN164, CX_ENTITY, $B164, AN$11, AN$14, AN$160,),
            ""
         ),
         IF($I164=3,
            "",
            IFBLANK(
               _xldudf_CX_PUSH(AN164, CX_ENTITY, $B164, AN$11, AN$14, AN$160,),
               ""
            )
         )
      )
   )
)),"")</f>
        <v/>
      </c>
      <c r="DO164" s="2445" t="str" cm="1">
        <f t="array" aca="1" ref="DO164" ca="1">IFERROR(IF(AO164*fxVal_normal=_PL!AO164,"",IF(OR(AO164="", NOT(ISNUMBER(AO164)), ISERROR(AO164), $B164=""), "",
   IF($I164=1,
      IFBLANK(
         _xldudf_CX_PUSH(AO164*fxVal_normal, CX_ENTITY, $B164, AO$11, AO$14, AO$160,),
         ""
      ),
      IF($I164=2,
         IFBLANK(
            _xldudf_CX_PUSH(AO164, CX_ENTITY, $B164, AO$11, AO$14, AO$160,),
            ""
         ),
         IF($I164=3,
            "",
            IFBLANK(
               _xldudf_CX_PUSH(AO164, CX_ENTITY, $B164, AO$11, AO$14, AO$160,),
               ""
            )
         )
      )
   )
)),"")</f>
        <v/>
      </c>
      <c r="DP164" s="2445" t="str" cm="1">
        <f t="array" aca="1" ref="DP164" ca="1">IFERROR(IF(AP164*fxVal_normal=_PL!AP164,"",IF(OR(AP164="", NOT(ISNUMBER(AP164)), ISERROR(AP164), $B164=""), "",
   IF($I164=1,
      IFBLANK(
         _xldudf_CX_PUSH(AP164*fxVal_normal, CX_ENTITY, $B164, AP$11, AP$14, AP$160,),
         ""
      ),
      IF($I164=2,
         IFBLANK(
            _xldudf_CX_PUSH(AP164, CX_ENTITY, $B164, AP$11, AP$14, AP$160,),
            ""
         ),
         IF($I164=3,
            "",
            IFBLANK(
               _xldudf_CX_PUSH(AP164, CX_ENTITY, $B164, AP$11, AP$14, AP$160,),
               ""
            )
         )
      )
   )
)),"")</f>
        <v/>
      </c>
      <c r="DQ164" s="2445" t="str" cm="1">
        <f t="array" aca="1" ref="DQ164" ca="1">IFERROR(IF(AQ164*fxVal_normal=_PL!AQ164,"",IF(OR(AQ164="", NOT(ISNUMBER(AQ164)), ISERROR(AQ164), $B164=""), "",
   IF($I164=1,
      IFBLANK(
         _xldudf_CX_PUSH(AQ164*fxVal_normal, CX_ENTITY, $B164, AQ$11, AQ$14, AQ$160,),
         ""
      ),
      IF($I164=2,
         IFBLANK(
            _xldudf_CX_PUSH(AQ164, CX_ENTITY, $B164, AQ$11, AQ$14, AQ$160,),
            ""
         ),
         IF($I164=3,
            "",
            IFBLANK(
               _xldudf_CX_PUSH(AQ164, CX_ENTITY, $B164, AQ$11, AQ$14, AQ$160,),
               ""
            )
         )
      )
   )
)),"")</f>
        <v/>
      </c>
      <c r="DR164" s="2445" t="str" cm="1">
        <f t="array" aca="1" ref="DR164" ca="1">IFERROR(IF(AR164*fxVal_normal=_PL!AR164,"",IF(OR(AR164="", NOT(ISNUMBER(AR164)), ISERROR(AR164), $B164=""), "",
   IF($I164=1,
      IFBLANK(
         _xldudf_CX_PUSH(AR164*fxVal_normal, CX_ENTITY, $B164, AR$11, AR$14, AR$160,),
         ""
      ),
      IF($I164=2,
         IFBLANK(
            _xldudf_CX_PUSH(AR164, CX_ENTITY, $B164, AR$11, AR$14, AR$160,),
            ""
         ),
         IF($I164=3,
            "",
            IFBLANK(
               _xldudf_CX_PUSH(AR164, CX_ENTITY, $B164, AR$11, AR$14, AR$160,),
               ""
            )
         )
      )
   )
)),"")</f>
        <v/>
      </c>
      <c r="DS164" s="2445" t="str" cm="1">
        <f t="array" aca="1" ref="DS164" ca="1">IFERROR(IF(AS164*fxVal_normal=_PL!AS164,"",IF(OR(AS164="", NOT(ISNUMBER(AS164)), ISERROR(AS164), $B164=""), "",
   IF($I164=1,
      IFBLANK(
         _xldudf_CX_PUSH(AS164*fxVal_normal, CX_ENTITY, $B164, AS$11, AS$14, AS$160,),
         ""
      ),
      IF($I164=2,
         IFBLANK(
            _xldudf_CX_PUSH(AS164, CX_ENTITY, $B164, AS$11, AS$14, AS$160,),
            ""
         ),
         IF($I164=3,
            "",
            IFBLANK(
               _xldudf_CX_PUSH(AS164, CX_ENTITY, $B164, AS$11, AS$14, AS$160,),
               ""
            )
         )
      )
   )
)),"")</f>
        <v/>
      </c>
      <c r="DT164" s="2445" t="str" cm="1">
        <f t="array" aca="1" ref="DT164" ca="1">IFERROR(IF(AT164*fxVal_normal=_PL!AT164,"",IF(OR(AT164="", NOT(ISNUMBER(AT164)), ISERROR(AT164), $B164=""), "",
   IF($I164=1,
      IFBLANK(
         _xldudf_CX_PUSH(AT164*fxVal_normal, CX_ENTITY, $B164, AT$11, AT$14, AT$160,),
         ""
      ),
      IF($I164=2,
         IFBLANK(
            _xldudf_CX_PUSH(AT164, CX_ENTITY, $B164, AT$11, AT$14, AT$160,),
            ""
         ),
         IF($I164=3,
            "",
            IFBLANK(
               _xldudf_CX_PUSH(AT164, CX_ENTITY, $B164, AT$11, AT$14, AT$160,),
               ""
            )
         )
      )
   )
)),"")</f>
        <v/>
      </c>
      <c r="DU164" s="2445" t="str" cm="1">
        <f t="array" aca="1" ref="DU164" ca="1">IFERROR(IF(AU164*fxVal_normal=_PL!AU164,"",IF(OR(AU164="", NOT(ISNUMBER(AU164)), ISERROR(AU164), $B164=""), "",
   IF($I164=1,
      IFBLANK(
         _xldudf_CX_PUSH(AU164*fxVal_normal, CX_ENTITY, $B164, AU$11, AU$14, AU$160,),
         ""
      ),
      IF($I164=2,
         IFBLANK(
            _xldudf_CX_PUSH(AU164, CX_ENTITY, $B164, AU$11, AU$14, AU$160,),
            ""
         ),
         IF($I164=3,
            "",
            IFBLANK(
               _xldudf_CX_PUSH(AU164, CX_ENTITY, $B164, AU$11, AU$14, AU$160,),
               ""
            )
         )
      )
   )
)),"")</f>
        <v/>
      </c>
      <c r="DV164" s="2445" t="str" cm="1">
        <f t="array" aca="1" ref="DV164" ca="1">IFERROR(IF(AV164*fxVal_normal=_PL!AV164,"",IF(OR(AV164="", NOT(ISNUMBER(AV164)), ISERROR(AV164), $B164=""), "",
   IF($I164=1,
      IFBLANK(
         _xldudf_CX_PUSH(AV164*fxVal_normal, CX_ENTITY, $B164, AV$11, AV$14, AV$160,),
         ""
      ),
      IF($I164=2,
         IFBLANK(
            _xldudf_CX_PUSH(AV164, CX_ENTITY, $B164, AV$11, AV$14, AV$160,),
            ""
         ),
         IF($I164=3,
            "",
            IFBLANK(
               _xldudf_CX_PUSH(AV164, CX_ENTITY, $B164, AV$11, AV$14, AV$160,),
               ""
            )
         )
      )
   )
)),"")</f>
        <v/>
      </c>
      <c r="DW164" s="2445" t="str" cm="1">
        <f t="array" aca="1" ref="DW164" ca="1">IFERROR(IF(AW164*fxVal_normal=_PL!AW164,"",IF(OR(AW164="", NOT(ISNUMBER(AW164)), ISERROR(AW164), $B164=""), "",
   IF($I164=1,
      IFBLANK(
         _xldudf_CX_PUSH(AW164*fxVal_normal, CX_ENTITY, $B164, AW$11, AW$14, AW$160,),
         ""
      ),
      IF($I164=2,
         IFBLANK(
            _xldudf_CX_PUSH(AW164, CX_ENTITY, $B164, AW$11, AW$14, AW$160,),
            ""
         ),
         IF($I164=3,
            "",
            IFBLANK(
               _xldudf_CX_PUSH(AW164, CX_ENTITY, $B164, AW$11, AW$14, AW$160,),
               ""
            )
         )
      )
   )
)),"")</f>
        <v/>
      </c>
      <c r="DX164" s="2445" t="str" cm="1">
        <f t="array" aca="1" ref="DX164" ca="1">IFERROR(IF(AX164*fxVal_normal=_PL!AX164,"",IF(OR(AX164="", NOT(ISNUMBER(AX164)), ISERROR(AX164), $B164=""), "",
   IF($I164=1,
      IFBLANK(
         _xldudf_CX_PUSH(AX164*fxVal_normal, CX_ENTITY, $B164, AX$11, AX$14, AX$160,),
         ""
      ),
      IF($I164=2,
         IFBLANK(
            _xldudf_CX_PUSH(AX164, CX_ENTITY, $B164, AX$11, AX$14, AX$160,),
            ""
         ),
         IF($I164=3,
            "",
            IFBLANK(
               _xldudf_CX_PUSH(AX164, CX_ENTITY, $B164, AX$11, AX$14, AX$160,),
               ""
            )
         )
      )
   )
)),"")</f>
        <v/>
      </c>
      <c r="DY164" s="2445" t="str" cm="1">
        <f t="array" aca="1" ref="DY164" ca="1">IFERROR(IF(AY164*fxVal_normal=_PL!AY164,"",IF(OR(AY164="", NOT(ISNUMBER(AY164)), ISERROR(AY164), $B164=""), "",
   IF($I164=1,
      IFBLANK(
         _xldudf_CX_PUSH(AY164*fxVal_normal, CX_ENTITY, $B164, AY$11, AY$14, AY$160,),
         ""
      ),
      IF($I164=2,
         IFBLANK(
            _xldudf_CX_PUSH(AY164, CX_ENTITY, $B164, AY$11, AY$14, AY$160,),
            ""
         ),
         IF($I164=3,
            "",
            IFBLANK(
               _xldudf_CX_PUSH(AY164, CX_ENTITY, $B164, AY$11, AY$14, AY$160,),
               ""
            )
         )
      )
   )
)),"")</f>
        <v/>
      </c>
      <c r="DZ164" s="2445" t="str" cm="1">
        <f t="array" aca="1" ref="DZ164" ca="1">IFERROR(IF(AZ164*fxVal_normal=_PL!AZ164,"",IF(OR(AZ164="", NOT(ISNUMBER(AZ164)), ISERROR(AZ164), $B164=""), "",
   IF($I164=1,
      IFBLANK(
         _xldudf_CX_PUSH(AZ164*fxVal_normal, CX_ENTITY, $B164, AZ$11, AZ$14, AZ$160,),
         ""
      ),
      IF($I164=2,
         IFBLANK(
            _xldudf_CX_PUSH(AZ164, CX_ENTITY, $B164, AZ$11, AZ$14, AZ$160,),
            ""
         ),
         IF($I164=3,
            "",
            IFBLANK(
               _xldudf_CX_PUSH(AZ164, CX_ENTITY, $B164, AZ$11, AZ$14, AZ$160,),
               ""
            )
         )
      )
   )
)),"")</f>
        <v/>
      </c>
      <c r="EA164" s="2445" t="str" cm="1">
        <f t="array" aca="1" ref="EA164" ca="1">IFERROR(IF(BA164*fxVal_normal=_PL!BA164,"",IF(OR(BA164="", NOT(ISNUMBER(BA164)), ISERROR(BA164), $B164=""), "",
   IF($I164=1,
      IFBLANK(
         _xldudf_CX_PUSH(BA164*fxVal_normal, CX_ENTITY, $B164, BA$11, BA$14, BA$160,),
         ""
      ),
      IF($I164=2,
         IFBLANK(
            _xldudf_CX_PUSH(BA164, CX_ENTITY, $B164, BA$11, BA$14, BA$160,),
            ""
         ),
         IF($I164=3,
            "",
            IFBLANK(
               _xldudf_CX_PUSH(BA164, CX_ENTITY, $B164, BA$11, BA$14, BA$160,),
               ""
            )
         )
      )
   )
)),"")</f>
        <v/>
      </c>
      <c r="EB164" s="2445" t="str" cm="1">
        <f t="array" aca="1" ref="EB164" ca="1">IFERROR(IF(BB164*fxVal_normal=_PL!BB164,"",IF(OR(BB164="", NOT(ISNUMBER(BB164)), ISERROR(BB164), $B164=""), "",
   IF($I164=1,
      IFBLANK(
         _xldudf_CX_PUSH(BB164*fxVal_normal, CX_ENTITY, $B164, BB$11, BB$14, BB$160,),
         ""
      ),
      IF($I164=2,
         IFBLANK(
            _xldudf_CX_PUSH(BB164, CX_ENTITY, $B164, BB$11, BB$14, BB$160,),
            ""
         ),
         IF($I164=3,
            "",
            IFBLANK(
               _xldudf_CX_PUSH(BB164, CX_ENTITY, $B164, BB$11, BB$14, BB$160,),
               ""
            )
         )
      )
   )
)),"")</f>
        <v/>
      </c>
      <c r="EC164" s="2445" t="str" cm="1">
        <f t="array" aca="1" ref="EC164" ca="1">IFERROR(IF(BC164*fxVal_normal=_PL!BC164,"",IF(OR(BC164="", NOT(ISNUMBER(BC164)), ISERROR(BC164), $B164=""), "",
   IF($I164=1,
      IFBLANK(
         _xldudf_CX_PUSH(BC164*fxVal_normal, CX_ENTITY, $B164, BC$11, BC$14, BC$160,),
         ""
      ),
      IF($I164=2,
         IFBLANK(
            _xldudf_CX_PUSH(BC164, CX_ENTITY, $B164, BC$11, BC$14, BC$160,),
            ""
         ),
         IF($I164=3,
            "",
            IFBLANK(
               _xldudf_CX_PUSH(BC164, CX_ENTITY, $B164, BC$11, BC$14, BC$160,),
               ""
            )
         )
      )
   )
)),"")</f>
        <v/>
      </c>
      <c r="ED164" s="2445" t="str" cm="1">
        <f t="array" aca="1" ref="ED164" ca="1">IFERROR(IF(BD164*fxVal_normal=_PL!BD164,"",IF(OR(BD164="", NOT(ISNUMBER(BD164)), ISERROR(BD164), $B164=""), "",
   IF($I164=1,
      IFBLANK(
         _xldudf_CX_PUSH(BD164*fxVal_normal, CX_ENTITY, $B164, BD$11, BD$14, BD$160,),
         ""
      ),
      IF($I164=2,
         IFBLANK(
            _xldudf_CX_PUSH(BD164, CX_ENTITY, $B164, BD$11, BD$14, BD$160,),
            ""
         ),
         IF($I164=3,
            "",
            IFBLANK(
               _xldudf_CX_PUSH(BD164, CX_ENTITY, $B164, BD$11, BD$14, BD$160,),
               ""
            )
         )
      )
   )
)),"")</f>
        <v/>
      </c>
      <c r="EE164" s="2445" t="str" cm="1">
        <f t="array" aca="1" ref="EE164" ca="1">IFERROR(IF(BE164*fxVal_normal=_PL!BE164,"",IF(OR(BE164="", NOT(ISNUMBER(BE164)), ISERROR(BE164), $B164=""), "",
   IF($I164=1,
      IFBLANK(
         _xldudf_CX_PUSH(BE164*fxVal_normal, CX_ENTITY, $B164, BE$11, BE$14, BE$160,),
         ""
      ),
      IF($I164=2,
         IFBLANK(
            _xldudf_CX_PUSH(BE164, CX_ENTITY, $B164, BE$11, BE$14, BE$160,),
            ""
         ),
         IF($I164=3,
            "",
            IFBLANK(
               _xldudf_CX_PUSH(BE164, CX_ENTITY, $B164, BE$11, BE$14, BE$160,),
               ""
            )
         )
      )
   )
)),"")</f>
        <v/>
      </c>
      <c r="EF164" s="2445" t="str" cm="1">
        <f t="array" aca="1" ref="EF164" ca="1">IFERROR(IF(BF164*fxVal_normal=_PL!BF164,"",IF(OR(BF164="", NOT(ISNUMBER(BF164)), ISERROR(BF164), $B164=""), "",
   IF($I164=1,
      IFBLANK(
         _xldudf_CX_PUSH(BF164*fxVal_normal, CX_ENTITY, $B164, BF$11, BF$14, BF$160,),
         ""
      ),
      IF($I164=2,
         IFBLANK(
            _xldudf_CX_PUSH(BF164, CX_ENTITY, $B164, BF$11, BF$14, BF$160,),
            ""
         ),
         IF($I164=3,
            "",
            IFBLANK(
               _xldudf_CX_PUSH(BF164, CX_ENTITY, $B164, BF$11, BF$14, BF$160,),
               ""
            )
         )
      )
   )
)),"")</f>
        <v/>
      </c>
      <c r="EG164" s="2445" t="str" cm="1">
        <f t="array" aca="1" ref="EG164" ca="1">IFERROR(IF(BG164*fxVal_normal=_PL!BG164,"",IF(OR(BG164="", NOT(ISNUMBER(BG164)), ISERROR(BG164), $B164=""), "",
   IF($I164=1,
      IFBLANK(
         _xldudf_CX_PUSH(BG164*fxVal_normal, CX_ENTITY, $B164, BG$11, BG$14, BG$160,),
         ""
      ),
      IF($I164=2,
         IFBLANK(
            _xldudf_CX_PUSH(BG164, CX_ENTITY, $B164, BG$11, BG$14, BG$160,),
            ""
         ),
         IF($I164=3,
            "",
            IFBLANK(
               _xldudf_CX_PUSH(BG164, CX_ENTITY, $B164, BG$11, BG$14, BG$160,),
               ""
            )
         )
      )
   )
)),"")</f>
        <v/>
      </c>
      <c r="EH164" s="2445" t="str" cm="1">
        <f t="array" aca="1" ref="EH164" ca="1">IFERROR(IF(BH164*fxVal_normal=_PL!BH164,"",IF(OR(BH164="", NOT(ISNUMBER(BH164)), ISERROR(BH164), $B164=""), "",
   IF($I164=1,
      IFBLANK(
         _xldudf_CX_PUSH(BH164*fxVal_normal, CX_ENTITY, $B164, BH$11, BH$14, BH$160,),
         ""
      ),
      IF($I164=2,
         IFBLANK(
            _xldudf_CX_PUSH(BH164, CX_ENTITY, $B164, BH$11, BH$14, BH$160,),
            ""
         ),
         IF($I164=3,
            "",
            IFBLANK(
               _xldudf_CX_PUSH(BH164, CX_ENTITY, $B164, BH$11, BH$14, BH$160,),
               ""
            )
         )
      )
   )
)),"")</f>
        <v/>
      </c>
      <c r="EI164" s="2445" t="str" cm="1">
        <f t="array" aca="1" ref="EI164" ca="1">IFERROR(IF(BI164*fxVal_normal=_PL!BI164,"",IF(OR(BI164="", NOT(ISNUMBER(BI164)), ISERROR(BI164), $B164=""), "",
   IF($I164=1,
      IFBLANK(
         _xldudf_CX_PUSH(BI164*fxVal_normal, CX_ENTITY, $B164, BI$11, BI$14, BI$160,),
         ""
      ),
      IF($I164=2,
         IFBLANK(
            _xldudf_CX_PUSH(BI164, CX_ENTITY, $B164, BI$11, BI$14, BI$160,),
            ""
         ),
         IF($I164=3,
            "",
            IFBLANK(
               _xldudf_CX_PUSH(BI164, CX_ENTITY, $B164, BI$11, BI$14, BI$160,),
               ""
            )
         )
      )
   )
)),"")</f>
        <v/>
      </c>
      <c r="EJ164" s="2445" t="str" cm="1">
        <f t="array" aca="1" ref="EJ164" ca="1">IFERROR(IF(BJ164*fxVal_normal=_PL!BJ164,"",IF(OR(BJ164="", NOT(ISNUMBER(BJ164)), ISERROR(BJ164), $B164=""), "",
   IF($I164=1,
      IFBLANK(
         _xldudf_CX_PUSH(BJ164*fxVal_normal, CX_ENTITY, $B164, BJ$11, BJ$14, BJ$160,),
         ""
      ),
      IF($I164=2,
         IFBLANK(
            _xldudf_CX_PUSH(BJ164, CX_ENTITY, $B164, BJ$11, BJ$14, BJ$160,),
            ""
         ),
         IF($I164=3,
            "",
            IFBLANK(
               _xldudf_CX_PUSH(BJ164, CX_ENTITY, $B164, BJ$11, BJ$14, BJ$160,),
               ""
            )
         )
      )
   )
)),"")</f>
        <v/>
      </c>
      <c r="EK164" s="2445" t="str" cm="1">
        <f t="array" aca="1" ref="EK164" ca="1">IFERROR(IF(BK164*fxVal_normal=_PL!BK164,"",IF(OR(BK164="", NOT(ISNUMBER(BK164)), ISERROR(BK164), $B164=""), "",
   IF($I164=1,
      IFBLANK(
         _xldudf_CX_PUSH(BK164*fxVal_normal, CX_ENTITY, $B164, BK$11, BK$14, BK$160,),
         ""
      ),
      IF($I164=2,
         IFBLANK(
            _xldudf_CX_PUSH(BK164, CX_ENTITY, $B164, BK$11, BK$14, BK$160,),
            ""
         ),
         IF($I164=3,
            "",
            IFBLANK(
               _xldudf_CX_PUSH(BK164, CX_ENTITY, $B164, BK$11, BK$14, BK$160,),
               ""
            )
         )
      )
   )
)),"")</f>
        <v/>
      </c>
      <c r="EL164" s="2445" t="str" cm="1">
        <f t="array" aca="1" ref="EL164" ca="1">IFERROR(IF(BL164*fxVal_normal=_PL!BL164,"",IF(OR(BL164="", NOT(ISNUMBER(BL164)), ISERROR(BL164), $B164=""), "",
   IF($I164=1,
      IFBLANK(
         _xldudf_CX_PUSH(BL164*fxVal_normal, CX_ENTITY, $B164, BL$11, BL$14, BL$160,),
         ""
      ),
      IF($I164=2,
         IFBLANK(
            _xldudf_CX_PUSH(BL164, CX_ENTITY, $B164, BL$11, BL$14, BL$160,),
            ""
         ),
         IF($I164=3,
            "",
            IFBLANK(
               _xldudf_CX_PUSH(BL164, CX_ENTITY, $B164, BL$11, BL$14, BL$160,),
               ""
            )
         )
      )
   )
)),"")</f>
        <v/>
      </c>
      <c r="EM164" s="2445" t="str" cm="1">
        <f t="array" aca="1" ref="EM164" ca="1">IFERROR(IF(BM164*fxVal_normal=_PL!BM164,"",IF(OR(BM164="", NOT(ISNUMBER(BM164)), ISERROR(BM164), $B164=""), "",
   IF($I164=1,
      IFBLANK(
         _xldudf_CX_PUSH(BM164*fxVal_normal, CX_ENTITY, $B164, BM$11, BM$14, BM$160,),
         ""
      ),
      IF($I164=2,
         IFBLANK(
            _xldudf_CX_PUSH(BM164, CX_ENTITY, $B164, BM$11, BM$14, BM$160,),
            ""
         ),
         IF($I164=3,
            "",
            IFBLANK(
               _xldudf_CX_PUSH(BM164, CX_ENTITY, $B164, BM$11, BM$14, BM$160,),
               ""
            )
         )
      )
   )
)),"")</f>
        <v/>
      </c>
      <c r="EN164" s="2445" t="str" cm="1">
        <f t="array" aca="1" ref="EN164" ca="1">IFERROR(IF(BN164*fxVal_normal=_PL!BN164,"",IF(OR(BN164="", NOT(ISNUMBER(BN164)), ISERROR(BN164), $B164=""), "",
   IF($I164=1,
      IFBLANK(
         _xldudf_CX_PUSH(BN164*fxVal_normal, CX_ENTITY, $B164, BN$11, BN$14, BN$160,),
         ""
      ),
      IF($I164=2,
         IFBLANK(
            _xldudf_CX_PUSH(BN164, CX_ENTITY, $B164, BN$11, BN$14, BN$160,),
            ""
         ),
         IF($I164=3,
            "",
            IFBLANK(
               _xldudf_CX_PUSH(BN164, CX_ENTITY, $B164, BN$11, BN$14, BN$160,),
               ""
            )
         )
      )
   )
)),"")</f>
        <v/>
      </c>
    </row>
    <row r="165" spans="1:156" ht="21" customHeight="1">
      <c r="A165" s="1625"/>
      <c r="B165" s="2439" t="s">
        <v>137</v>
      </c>
      <c r="C165" s="2439" t="str" cm="1">
        <f t="array" ref="C165">IFBLANK(_PL!C165,"")</f>
        <v>Earning Metric Adjustment Type II - Label 4</v>
      </c>
      <c r="D165" s="1548" t="s">
        <v>123</v>
      </c>
      <c r="E165" s="2440" t="e" cm="1">
        <f t="array" aca="1" ref="E16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)($AD165:$CQ165, Z165)</f>
        <v>#NAME?</v>
      </c>
      <c r="F165" s="578"/>
      <c r="G165" s="578"/>
      <c r="H165" s="510">
        <v>0</v>
      </c>
      <c r="I165" s="510">
        <v>1</v>
      </c>
      <c r="J165" s="401" cm="1">
        <f t="array" ref="J165">IFBLANK( Z165,"")</f>
        <v>-1</v>
      </c>
      <c r="K165" s="578" t="str">
        <f t="shared" ref="K165:K196" si="51">IFERROR(IF(LEN(AB165)=0,"No",IF(LEN(J165)&gt;0,"Yes","No")),"")</f>
        <v>Yes</v>
      </c>
      <c r="L165" s="37"/>
      <c r="N165" s="158"/>
      <c r="O165" s="101"/>
      <c r="P165" s="52"/>
      <c r="Q165" s="101"/>
      <c r="R165" s="101"/>
      <c r="S165" s="101"/>
      <c r="T165" s="101"/>
      <c r="U165" s="39"/>
      <c r="V165" s="37"/>
      <c r="W165" s="91" t="str">
        <f>W161</f>
        <v>Actual</v>
      </c>
      <c r="X165" s="2081" t="str">
        <f>_PL!X165</f>
        <v>a</v>
      </c>
      <c r="Y165" s="2586">
        <v>2</v>
      </c>
      <c r="Z165" s="198">
        <f>_PL!Z165</f>
        <v>-1</v>
      </c>
      <c r="AA165" s="2571"/>
      <c r="AB165" s="2575" t="s">
        <v>125</v>
      </c>
      <c r="AC165" s="914" t="str" cm="1">
        <f t="array" aca="1" ref="AC165" ca="1">_xlfn.LET(
_xlpm._termname, $AB165,
_xlpm._iconname, "find",
_xlpm._icon, fx_getIcon(_xlpm._iconname),
_xlpm._location, _xlfn.XLOOKUP(LOWER(_xlpm._termname), LOWER(tbl_acctDef[Term]),tbl_acctDef[Term]),
_xlpm._hyperlink, HYPERLINK("#"&amp;CELL("address",_xlpm._location), _xlpm._icon),
IFERROR(_xlpm._hyperlink,"")
)</f>
        <v/>
      </c>
      <c r="AD165" s="2441">
        <v>1</v>
      </c>
      <c r="AE165" s="2441">
        <v>1</v>
      </c>
      <c r="AF165" s="2441">
        <v>1</v>
      </c>
      <c r="AG165" s="2441">
        <v>1</v>
      </c>
      <c r="AH165" s="2441">
        <v>1</v>
      </c>
      <c r="AI165" s="2441">
        <v>1</v>
      </c>
      <c r="AJ165" s="2441">
        <v>1</v>
      </c>
      <c r="AK165" s="2441">
        <v>1</v>
      </c>
      <c r="AL165" s="2441">
        <v>1</v>
      </c>
      <c r="AM165" s="2441">
        <v>1</v>
      </c>
      <c r="AN165" s="2441">
        <v>1</v>
      </c>
      <c r="AO165" s="2441">
        <v>1</v>
      </c>
      <c r="AP165" s="2441">
        <v>1</v>
      </c>
      <c r="AQ165" s="2441">
        <v>1</v>
      </c>
      <c r="AR165" s="2441">
        <v>1</v>
      </c>
      <c r="AS165" s="2441">
        <v>1</v>
      </c>
      <c r="AT165" s="2441">
        <v>1</v>
      </c>
      <c r="AU165" s="2441">
        <v>1</v>
      </c>
      <c r="AV165" s="2441">
        <v>1</v>
      </c>
      <c r="AW165" s="2441">
        <v>1</v>
      </c>
      <c r="AX165" s="2441">
        <v>1</v>
      </c>
      <c r="AY165" s="2441">
        <v>1</v>
      </c>
      <c r="AZ165" s="2441">
        <v>1</v>
      </c>
      <c r="BA165" s="2441">
        <v>1</v>
      </c>
      <c r="BB165" s="2441">
        <v>1</v>
      </c>
      <c r="BC165" s="2441">
        <v>1</v>
      </c>
      <c r="BD165" s="2441">
        <v>1</v>
      </c>
      <c r="BE165" s="2441">
        <v>1</v>
      </c>
      <c r="BF165" s="2441">
        <v>1</v>
      </c>
      <c r="BG165" s="2441">
        <v>1</v>
      </c>
      <c r="BH165" s="2441">
        <v>1</v>
      </c>
      <c r="BI165" s="2441">
        <v>1</v>
      </c>
      <c r="BJ165" s="2441">
        <v>1</v>
      </c>
      <c r="BK165" s="2441">
        <v>1</v>
      </c>
      <c r="BL165" s="2441">
        <v>1</v>
      </c>
      <c r="BM165" s="2441">
        <v>1</v>
      </c>
      <c r="BN165" s="2441">
        <v>1</v>
      </c>
      <c r="BO165" s="2442"/>
      <c r="BP165" s="2442"/>
      <c r="BQ165" s="2442"/>
      <c r="BR165" s="2442"/>
      <c r="BS165" s="2442"/>
      <c r="BT165" s="2442"/>
      <c r="BU165" s="2442"/>
      <c r="BV165" s="2442"/>
      <c r="BW165" s="2442"/>
      <c r="BX165" s="2442"/>
      <c r="BY165" s="2442"/>
      <c r="BZ165" s="2442"/>
      <c r="CA165" s="34"/>
      <c r="CC165" s="2572"/>
      <c r="CD165" s="1461" t="e" cm="1">
        <f t="array" aca="1" ref="CD165" ca="1">_xlfn.LET( _xlpm.CheckBlank, SUM(PL!$AD165:$BN165) = 0, IF(_xlpm.CheckBlank, "", SUM(_xlfn._xlws.FILTER(PL!$AD165:$BN165,(YEAR(PL!$AD$12:$BN$12)=PL!CD$12)*(array_timeline&lt;=PL!CD$11)))))</f>
        <v>#NAME?</v>
      </c>
      <c r="CE165" s="1461" t="e" cm="1">
        <f t="array" aca="1" ref="CE165" ca="1">_xlfn.LET( _xlpm.CheckBlank, SUM(PL!$AD165:$BN165) = 0, IF(_xlpm.CheckBlank, "", SUM(_xlfn._xlws.FILTER(PL!$AD165:$BN165,(YEAR(PL!$AD$12:$BN$12)=PL!CE$12)*(array_timeline&lt;=PL!CE$11)))))</f>
        <v>#NAME?</v>
      </c>
      <c r="CF165" s="88"/>
      <c r="CG165" s="1461" t="e" cm="1">
        <f t="array" aca="1" ref="CG165" ca="1">_xlfn.LET( _xlpm.CheckBlank, SUM(PL!$AD165:$BN165) = 0, IF(_xlpm.CheckBlank, "", SUM(_xlfn._xlws.FILTER(PL!$AD165:$BN165,(YEAR(PL!$AD$12:$BN$12)=PL!CG$12)*(array_timeline&lt;=PL!CG$11)))))</f>
        <v>#NAME?</v>
      </c>
      <c r="CH165" s="1461" t="e" cm="1">
        <f t="array" aca="1" ref="CH165" ca="1">_xlfn.LET( _xlpm.CheckBlank, SUM(PL!$AD165:$BN165) = 0, IF(_xlpm.CheckBlank, "", SUM(_xlfn._xlws.FILTER(PL!$AD165:$BN165,(YEAR(PL!$AD$12:$BN$12)=PL!CH$12)*(array_timeline&lt;=PL!CH$11)))))</f>
        <v>#NAME?</v>
      </c>
      <c r="CI165" s="88"/>
      <c r="CJ165" s="1461" cm="1">
        <f t="array" ref="CJ165">_xlfn.LET( _xlpm.CheckBlank, SUM(PL!$AD165:$BN165) = 0, IF(_xlpm.CheckBlank, "", SUM(_xlfn.TAKE(_xlfn.DROP(PL!$AD165:$BN165, ,-DATEDIFF(PL!CJ$11, val_asOfDate,"M")),1,-12))))</f>
        <v>12</v>
      </c>
      <c r="CK165" s="1461" cm="1">
        <f t="array" ref="CK165">_xlfn.LET( _xlpm.CheckBlank, SUM(PL!$AD165:$BN165) = 0, IF(_xlpm.CheckBlank, "", SUM(_xlfn.TAKE(_xlfn.DROP(PL!$AD165:$BN165, ,-DATEDIFF(PL!CK$11, val_asOfDate,"M")),1,-12))))</f>
        <v>12</v>
      </c>
      <c r="CL165" s="88"/>
      <c r="CM165" s="2441">
        <v>1</v>
      </c>
      <c r="CN165" s="2441">
        <v>1</v>
      </c>
      <c r="CO165" s="1169"/>
      <c r="CP165" s="2441">
        <v>1</v>
      </c>
      <c r="CQ165" s="2441">
        <v>1</v>
      </c>
      <c r="CR165" s="34"/>
      <c r="CS165" s="2056"/>
      <c r="CT165" s="2447" t="e" cm="1">
        <f t="array" aca="1" ref="CT165" ca="1">IF(ISNUMBER(SEARCH("Select",$Y165)),"",_xldudf_CX_PUSH($Y165,CX_ENTITY,C165,val_asOfDate))</f>
        <v>#NAME?</v>
      </c>
      <c r="CU165" s="2447" t="e" cm="1">
        <f t="array" aca="1" ref="CU165" ca="1">IF(ISNUMBER(SEARCH("Select",$Y165)),"",_xldudf_CX_PUSH($Y165,CX_ENTITY,C165,EOMONTH(val_asOfDate,1)))</f>
        <v>#NAME?</v>
      </c>
      <c r="CV165" s="2447" t="e" cm="1">
        <f t="array" aca="1" ref="CV165" ca="1">IF(ISNUMBER(SEARCH("Select",$Y165)),"",_xldudf_CX_PUSH($Y165,CX_ENTITY,C165,EOMONTH(val_asOfDate,2)))</f>
        <v>#NAME?</v>
      </c>
      <c r="CW165" s="2447" t="e" cm="1">
        <f t="array" aca="1" ref="CW165" ca="1">IF(ISNUMBER(SEARCH("Select",$Y165)),"",_xldudf_CX_PUSH($Y165,CX_ENTITY,C165,EOMONTH(val_asOfDate,3)))</f>
        <v>#NAME?</v>
      </c>
      <c r="CX165" s="2443"/>
      <c r="CY165" s="2444" t="str" cm="1">
        <f t="array" aca="1" ref="CY165" ca="1">IFERROR(IF(CM165*fxVal_normal=_PL!CM165,"",IF(OR($CM165="",$CM165=0, NOT(ISNUMBER($CM165)), ISERROR($CM165), $B165=""), "",
   IF($I165=1,
      IFBLANK(
         _xldudf_CX_PUSH($CM165*fxVal_normal, CX_ENTITY, $B165, $CM$11, $CM$14, $CM$19,),
         ""
      ),
      IF($I165=2,
         IFBLANK(
            _xldudf_CX_PUSH($CM165, CX_ENTITY, $B165, $CM$11, $CM$14, $CM$19,),
            ""
         ),
         IF($I165=3,
            "",
            IFBLANK(
               _xldudf_CX_PUSH($CM165, CX_ENTITY, $B165, $CM$11, $CM$14, $CM$19,),
               ""
            )
         )
      )
   )
)),"")</f>
        <v/>
      </c>
      <c r="CZ165" s="2444" t="str" cm="1">
        <f t="array" aca="1" ref="CZ165" ca="1">IFERROR(IF(CN165*fxVal_normal=_PL!CN165,"",IF(OR($CN165="",$CN165=0, NOT(ISNUMBER($CN165)), ISERROR($CN165), $B165=""), "",
   IF($I165=1,
      IFBLANK(
         _xldudf_CX_PUSH($CN165*fxVal_normal, CX_ENTITY, $B165, $CN$11, $CN$14, $CN$19,),
         ""
      ),
      IF($I165=2,
         IFBLANK(
            _xldudf_CX_PUSH($CN165, CX_ENTITY, $B165, $CN$11, $CN$14, $CN$19,),
            ""
         ),
         IF($I165=3,
            "",
            IFBLANK(
               _xldudf_CX_PUSH($CN165, CX_ENTITY, $B165, $CN$11, $CN$14, $CN$19,),
               ""
            )
         )
      )
   )
)),"")</f>
        <v/>
      </c>
      <c r="DA165" s="2444" t="str" cm="1">
        <f t="array" aca="1" ref="DA165" ca="1">IFERROR(IF(CP165*fxVal_normal=_PL!CP165,"",IF(OR($CP165="",$CP165=0, NOT(ISNUMBER($CP165)), ISERROR($CP165), $B165=""), "",
   IF($I165=1,
      IFBLANK(
         _xldudf_CX_PUSH($CP165*fxVal_normal, CX_ENTITY, $B165, $CP$11, $CP$14, $CP$19,),
         ""
      ),
      IF($I165=2,
         IFBLANK(
            _xldudf_CX_PUSH($CP165, CX_ENTITY, $B165, $CP$11, $CP$14, $CP$19,),
            ""
         ),
         IF($I165=3,
            "",
            IFBLANK(
               _xldudf_CX_PUSH($CP165, CX_ENTITY, $B165, $CP$11, $CP$14, $CP$19,),
               ""
            )
         )
      )
   )
)),"")</f>
        <v/>
      </c>
      <c r="DB165" s="2444" t="str" cm="1">
        <f t="array" aca="1" ref="DB165" ca="1">IFERROR(IF(CQ165*fxVal_normal=_PL!CQ165,"",IF(OR($CQ165="", $CQ165=0, NOT(ISNUMBER($CQ165)), ISERROR($CQ165), $B165=""), "",
   IF($I165=1,
      IFBLANK(
         _xldudf_CX_PUSH($CQ165*fxVal_normal, CX_ENTITY, $B165, $CQ$11, $CQ$14, $CQ$19,),
         ""
      ),
      IF($I165=2,
         IFBLANK(
            _xldudf_CX_PUSH($CQ165, CX_ENTITY, $B165, $CQ$11, $CQ$14, $CQ$19,),
            ""
         ),
         IF($I165=3,
            "",
            IFBLANK(
               _xldudf_CX_PUSH($CQ165, CX_ENTITY, $B165, $CQ$11, $CQ$14, $CQ$19,),
               ""
            )
         )
      )
   ))
),"")</f>
        <v/>
      </c>
      <c r="DC165" s="2443"/>
      <c r="DD165" s="2445" t="str" cm="1">
        <f t="array" aca="1" ref="DD165" ca="1">IFERROR(IF(AD165*fxVal_normal=_PL!AD165,"",IF(OR(AD165="", NOT(ISNUMBER(AD165)), ISERROR(AD165), $B165=""), "",
   IF($I165=1,
      IFBLANK(
         _xldudf_CX_PUSH(AD165*fxVal_normal, CX_ENTITY, $B165, AD$11, AD$14, AD$160,),
         ""
      ),
      IF($I165=2,
         IFBLANK(
            _xldudf_CX_PUSH(AD165, CX_ENTITY, $B165, AD$11, AD$14, AD$160,),
            ""
         ),
         IF($I165=3,
            "",
            IFBLANK(
               _xldudf_CX_PUSH(AD165, CX_ENTITY, $B165, AD$11, AD$14, AD$160,),
               ""
            )
         )
      )
   )
)),"")</f>
        <v/>
      </c>
      <c r="DE165" s="2445" t="str" cm="1">
        <f t="array" aca="1" ref="DE165" ca="1">IFERROR(IF(AE165*fxVal_normal=_PL!AE165,"",IF(OR(AE165="", NOT(ISNUMBER(AE165)), ISERROR(AE165), $B165=""), "",
   IF($I165=1,
      IFBLANK(
         _xldudf_CX_PUSH(AE165*fxVal_normal, CX_ENTITY, $B165, AE$11, AE$14, AE$160,),
         ""
      ),
      IF($I165=2,
         IFBLANK(
            _xldudf_CX_PUSH(AE165, CX_ENTITY, $B165, AE$11, AE$14, AE$160,),
            ""
         ),
         IF($I165=3,
            "",
            IFBLANK(
               _xldudf_CX_PUSH(AE165, CX_ENTITY, $B165, AE$11, AE$14, AE$160,),
               ""
            )
         )
      )
   )
)),"")</f>
        <v/>
      </c>
      <c r="DF165" s="2445" t="str" cm="1">
        <f t="array" aca="1" ref="DF165" ca="1">IFERROR(IF(AF165*fxVal_normal=_PL!AF165,"",IF(OR(AF165="", NOT(ISNUMBER(AF165)), ISERROR(AF165), $B165=""), "",
   IF($I165=1,
      IFBLANK(
         _xldudf_CX_PUSH(AF165*fxVal_normal, CX_ENTITY, $B165, AF$11, AF$14, AF$160,),
         ""
      ),
      IF($I165=2,
         IFBLANK(
            _xldudf_CX_PUSH(AF165, CX_ENTITY, $B165, AF$11, AF$14, AF$160,),
            ""
         ),
         IF($I165=3,
            "",
            IFBLANK(
               _xldudf_CX_PUSH(AF165, CX_ENTITY, $B165, AF$11, AF$14, AF$160,),
               ""
            )
         )
      )
   )
)),"")</f>
        <v/>
      </c>
      <c r="DG165" s="2445" t="str" cm="1">
        <f t="array" aca="1" ref="DG165" ca="1">IFERROR(IF(AG165*fxVal_normal=_PL!AG165,"",IF(OR(AG165="", NOT(ISNUMBER(AG165)), ISERROR(AG165), $B165=""), "",
   IF($I165=1,
      IFBLANK(
         _xldudf_CX_PUSH(AG165*fxVal_normal, CX_ENTITY, $B165, AG$11, AG$14, AG$160,),
         ""
      ),
      IF($I165=2,
         IFBLANK(
            _xldudf_CX_PUSH(AG165, CX_ENTITY, $B165, AG$11, AG$14, AG$160,),
            ""
         ),
         IF($I165=3,
            "",
            IFBLANK(
               _xldudf_CX_PUSH(AG165, CX_ENTITY, $B165, AG$11, AG$14, AG$160,),
               ""
            )
         )
      )
   )
)),"")</f>
        <v/>
      </c>
      <c r="DH165" s="2445" t="str" cm="1">
        <f t="array" aca="1" ref="DH165" ca="1">IFERROR(IF(AH165*fxVal_normal=_PL!AH165,"",IF(OR(AH165="", NOT(ISNUMBER(AH165)), ISERROR(AH165), $B165=""), "",
   IF($I165=1,
      IFBLANK(
         _xldudf_CX_PUSH(AH165*fxVal_normal, CX_ENTITY, $B165, AH$11, AH$14, AH$160,),
         ""
      ),
      IF($I165=2,
         IFBLANK(
            _xldudf_CX_PUSH(AH165, CX_ENTITY, $B165, AH$11, AH$14, AH$160,),
            ""
         ),
         IF($I165=3,
            "",
            IFBLANK(
               _xldudf_CX_PUSH(AH165, CX_ENTITY, $B165, AH$11, AH$14, AH$160,),
               ""
            )
         )
      )
   )
)),"")</f>
        <v/>
      </c>
      <c r="DI165" s="2445" t="str" cm="1">
        <f t="array" aca="1" ref="DI165" ca="1">IFERROR(IF(AI165*fxVal_normal=_PL!AI165,"",IF(OR(AI165="", NOT(ISNUMBER(AI165)), ISERROR(AI165), $B165=""), "",
   IF($I165=1,
      IFBLANK(
         _xldudf_CX_PUSH(AI165*fxVal_normal, CX_ENTITY, $B165, AI$11, AI$14, AI$160,),
         ""
      ),
      IF($I165=2,
         IFBLANK(
            _xldudf_CX_PUSH(AI165, CX_ENTITY, $B165, AI$11, AI$14, AI$160,),
            ""
         ),
         IF($I165=3,
            "",
            IFBLANK(
               _xldudf_CX_PUSH(AI165, CX_ENTITY, $B165, AI$11, AI$14, AI$160,),
               ""
            )
         )
      )
   )
)),"")</f>
        <v/>
      </c>
      <c r="DJ165" s="2445" t="str" cm="1">
        <f t="array" aca="1" ref="DJ165" ca="1">IFERROR(IF(AJ165*fxVal_normal=_PL!AJ165,"",IF(OR(AJ165="", NOT(ISNUMBER(AJ165)), ISERROR(AJ165), $B165=""), "",
   IF($I165=1,
      IFBLANK(
         _xldudf_CX_PUSH(AJ165*fxVal_normal, CX_ENTITY, $B165, AJ$11, AJ$14, AJ$160,),
         ""
      ),
      IF($I165=2,
         IFBLANK(
            _xldudf_CX_PUSH(AJ165, CX_ENTITY, $B165, AJ$11, AJ$14, AJ$160,),
            ""
         ),
         IF($I165=3,
            "",
            IFBLANK(
               _xldudf_CX_PUSH(AJ165, CX_ENTITY, $B165, AJ$11, AJ$14, AJ$160,),
               ""
            )
         )
      )
   )
)),"")</f>
        <v/>
      </c>
      <c r="DK165" s="2445" t="str" cm="1">
        <f t="array" aca="1" ref="DK165" ca="1">IFERROR(IF(AK165*fxVal_normal=_PL!AK165,"",IF(OR(AK165="", NOT(ISNUMBER(AK165)), ISERROR(AK165), $B165=""), "",
   IF($I165=1,
      IFBLANK(
         _xldudf_CX_PUSH(AK165*fxVal_normal, CX_ENTITY, $B165, AK$11, AK$14, AK$160,),
         ""
      ),
      IF($I165=2,
         IFBLANK(
            _xldudf_CX_PUSH(AK165, CX_ENTITY, $B165, AK$11, AK$14, AK$160,),
            ""
         ),
         IF($I165=3,
            "",
            IFBLANK(
               _xldudf_CX_PUSH(AK165, CX_ENTITY, $B165, AK$11, AK$14, AK$160,),
               ""
            )
         )
      )
   )
)),"")</f>
        <v/>
      </c>
      <c r="DL165" s="2445" t="str" cm="1">
        <f t="array" aca="1" ref="DL165" ca="1">IFERROR(IF(AL165*fxVal_normal=_PL!AL165,"",IF(OR(AL165="", NOT(ISNUMBER(AL165)), ISERROR(AL165), $B165=""), "",
   IF($I165=1,
      IFBLANK(
         _xldudf_CX_PUSH(AL165*fxVal_normal, CX_ENTITY, $B165, AL$11, AL$14, AL$160,),
         ""
      ),
      IF($I165=2,
         IFBLANK(
            _xldudf_CX_PUSH(AL165, CX_ENTITY, $B165, AL$11, AL$14, AL$160,),
            ""
         ),
         IF($I165=3,
            "",
            IFBLANK(
               _xldudf_CX_PUSH(AL165, CX_ENTITY, $B165, AL$11, AL$14, AL$160,),
               ""
            )
         )
      )
   )
)),"")</f>
        <v/>
      </c>
      <c r="DM165" s="2445" t="str" cm="1">
        <f t="array" aca="1" ref="DM165" ca="1">IFERROR(IF(AM165*fxVal_normal=_PL!AM165,"",IF(OR(AM165="", NOT(ISNUMBER(AM165)), ISERROR(AM165), $B165=""), "",
   IF($I165=1,
      IFBLANK(
         _xldudf_CX_PUSH(AM165*fxVal_normal, CX_ENTITY, $B165, AM$11, AM$14, AM$160,),
         ""
      ),
      IF($I165=2,
         IFBLANK(
            _xldudf_CX_PUSH(AM165, CX_ENTITY, $B165, AM$11, AM$14, AM$160,),
            ""
         ),
         IF($I165=3,
            "",
            IFBLANK(
               _xldudf_CX_PUSH(AM165, CX_ENTITY, $B165, AM$11, AM$14, AM$160,),
               ""
            )
         )
      )
   )
)),"")</f>
        <v/>
      </c>
      <c r="DN165" s="2445" t="str" cm="1">
        <f t="array" aca="1" ref="DN165" ca="1">IFERROR(IF(AN165*fxVal_normal=_PL!AN165,"",IF(OR(AN165="", NOT(ISNUMBER(AN165)), ISERROR(AN165), $B165=""), "",
   IF($I165=1,
      IFBLANK(
         _xldudf_CX_PUSH(AN165*fxVal_normal, CX_ENTITY, $B165, AN$11, AN$14, AN$160,),
         ""
      ),
      IF($I165=2,
         IFBLANK(
            _xldudf_CX_PUSH(AN165, CX_ENTITY, $B165, AN$11, AN$14, AN$160,),
            ""
         ),
         IF($I165=3,
            "",
            IFBLANK(
               _xldudf_CX_PUSH(AN165, CX_ENTITY, $B165, AN$11, AN$14, AN$160,),
               ""
            )
         )
      )
   )
)),"")</f>
        <v/>
      </c>
      <c r="DO165" s="2445" t="str" cm="1">
        <f t="array" aca="1" ref="DO165" ca="1">IFERROR(IF(AO165*fxVal_normal=_PL!AO165,"",IF(OR(AO165="", NOT(ISNUMBER(AO165)), ISERROR(AO165), $B165=""), "",
   IF($I165=1,
      IFBLANK(
         _xldudf_CX_PUSH(AO165*fxVal_normal, CX_ENTITY, $B165, AO$11, AO$14, AO$160,),
         ""
      ),
      IF($I165=2,
         IFBLANK(
            _xldudf_CX_PUSH(AO165, CX_ENTITY, $B165, AO$11, AO$14, AO$160,),
            ""
         ),
         IF($I165=3,
            "",
            IFBLANK(
               _xldudf_CX_PUSH(AO165, CX_ENTITY, $B165, AO$11, AO$14, AO$160,),
               ""
            )
         )
      )
   )
)),"")</f>
        <v/>
      </c>
      <c r="DP165" s="2445" t="str" cm="1">
        <f t="array" aca="1" ref="DP165" ca="1">IFERROR(IF(AP165*fxVal_normal=_PL!AP165,"",IF(OR(AP165="", NOT(ISNUMBER(AP165)), ISERROR(AP165), $B165=""), "",
   IF($I165=1,
      IFBLANK(
         _xldudf_CX_PUSH(AP165*fxVal_normal, CX_ENTITY, $B165, AP$11, AP$14, AP$160,),
         ""
      ),
      IF($I165=2,
         IFBLANK(
            _xldudf_CX_PUSH(AP165, CX_ENTITY, $B165, AP$11, AP$14, AP$160,),
            ""
         ),
         IF($I165=3,
            "",
            IFBLANK(
               _xldudf_CX_PUSH(AP165, CX_ENTITY, $B165, AP$11, AP$14, AP$160,),
               ""
            )
         )
      )
   )
)),"")</f>
        <v/>
      </c>
      <c r="DQ165" s="2445" t="str" cm="1">
        <f t="array" aca="1" ref="DQ165" ca="1">IFERROR(IF(AQ165*fxVal_normal=_PL!AQ165,"",IF(OR(AQ165="", NOT(ISNUMBER(AQ165)), ISERROR(AQ165), $B165=""), "",
   IF($I165=1,
      IFBLANK(
         _xldudf_CX_PUSH(AQ165*fxVal_normal, CX_ENTITY, $B165, AQ$11, AQ$14, AQ$160,),
         ""
      ),
      IF($I165=2,
         IFBLANK(
            _xldudf_CX_PUSH(AQ165, CX_ENTITY, $B165, AQ$11, AQ$14, AQ$160,),
            ""
         ),
         IF($I165=3,
            "",
            IFBLANK(
               _xldudf_CX_PUSH(AQ165, CX_ENTITY, $B165, AQ$11, AQ$14, AQ$160,),
               ""
            )
         )
      )
   )
)),"")</f>
        <v/>
      </c>
      <c r="DR165" s="2445" t="str" cm="1">
        <f t="array" aca="1" ref="DR165" ca="1">IFERROR(IF(AR165*fxVal_normal=_PL!AR165,"",IF(OR(AR165="", NOT(ISNUMBER(AR165)), ISERROR(AR165), $B165=""), "",
   IF($I165=1,
      IFBLANK(
         _xldudf_CX_PUSH(AR165*fxVal_normal, CX_ENTITY, $B165, AR$11, AR$14, AR$160,),
         ""
      ),
      IF($I165=2,
         IFBLANK(
            _xldudf_CX_PUSH(AR165, CX_ENTITY, $B165, AR$11, AR$14, AR$160,),
            ""
         ),
         IF($I165=3,
            "",
            IFBLANK(
               _xldudf_CX_PUSH(AR165, CX_ENTITY, $B165, AR$11, AR$14, AR$160,),
               ""
            )
         )
      )
   )
)),"")</f>
        <v/>
      </c>
      <c r="DS165" s="2445" t="str" cm="1">
        <f t="array" aca="1" ref="DS165" ca="1">IFERROR(IF(AS165*fxVal_normal=_PL!AS165,"",IF(OR(AS165="", NOT(ISNUMBER(AS165)), ISERROR(AS165), $B165=""), "",
   IF($I165=1,
      IFBLANK(
         _xldudf_CX_PUSH(AS165*fxVal_normal, CX_ENTITY, $B165, AS$11, AS$14, AS$160,),
         ""
      ),
      IF($I165=2,
         IFBLANK(
            _xldudf_CX_PUSH(AS165, CX_ENTITY, $B165, AS$11, AS$14, AS$160,),
            ""
         ),
         IF($I165=3,
            "",
            IFBLANK(
               _xldudf_CX_PUSH(AS165, CX_ENTITY, $B165, AS$11, AS$14, AS$160,),
               ""
            )
         )
      )
   )
)),"")</f>
        <v/>
      </c>
      <c r="DT165" s="2445" t="str" cm="1">
        <f t="array" aca="1" ref="DT165" ca="1">IFERROR(IF(AT165*fxVal_normal=_PL!AT165,"",IF(OR(AT165="", NOT(ISNUMBER(AT165)), ISERROR(AT165), $B165=""), "",
   IF($I165=1,
      IFBLANK(
         _xldudf_CX_PUSH(AT165*fxVal_normal, CX_ENTITY, $B165, AT$11, AT$14, AT$160,),
         ""
      ),
      IF($I165=2,
         IFBLANK(
            _xldudf_CX_PUSH(AT165, CX_ENTITY, $B165, AT$11, AT$14, AT$160,),
            ""
         ),
         IF($I165=3,
            "",
            IFBLANK(
               _xldudf_CX_PUSH(AT165, CX_ENTITY, $B165, AT$11, AT$14, AT$160,),
               ""
            )
         )
      )
   )
)),"")</f>
        <v/>
      </c>
      <c r="DU165" s="2445" t="str" cm="1">
        <f t="array" aca="1" ref="DU165" ca="1">IFERROR(IF(AU165*fxVal_normal=_PL!AU165,"",IF(OR(AU165="", NOT(ISNUMBER(AU165)), ISERROR(AU165), $B165=""), "",
   IF($I165=1,
      IFBLANK(
         _xldudf_CX_PUSH(AU165*fxVal_normal, CX_ENTITY, $B165, AU$11, AU$14, AU$160,),
         ""
      ),
      IF($I165=2,
         IFBLANK(
            _xldudf_CX_PUSH(AU165, CX_ENTITY, $B165, AU$11, AU$14, AU$160,),
            ""
         ),
         IF($I165=3,
            "",
            IFBLANK(
               _xldudf_CX_PUSH(AU165, CX_ENTITY, $B165, AU$11, AU$14, AU$160,),
               ""
            )
         )
      )
   )
)),"")</f>
        <v/>
      </c>
      <c r="DV165" s="2445" t="str" cm="1">
        <f t="array" aca="1" ref="DV165" ca="1">IFERROR(IF(AV165*fxVal_normal=_PL!AV165,"",IF(OR(AV165="", NOT(ISNUMBER(AV165)), ISERROR(AV165), $B165=""), "",
   IF($I165=1,
      IFBLANK(
         _xldudf_CX_PUSH(AV165*fxVal_normal, CX_ENTITY, $B165, AV$11, AV$14, AV$160,),
         ""
      ),
      IF($I165=2,
         IFBLANK(
            _xldudf_CX_PUSH(AV165, CX_ENTITY, $B165, AV$11, AV$14, AV$160,),
            ""
         ),
         IF($I165=3,
            "",
            IFBLANK(
               _xldudf_CX_PUSH(AV165, CX_ENTITY, $B165, AV$11, AV$14, AV$160,),
               ""
            )
         )
      )
   )
)),"")</f>
        <v/>
      </c>
      <c r="DW165" s="2445" t="str" cm="1">
        <f t="array" aca="1" ref="DW165" ca="1">IFERROR(IF(AW165*fxVal_normal=_PL!AW165,"",IF(OR(AW165="", NOT(ISNUMBER(AW165)), ISERROR(AW165), $B165=""), "",
   IF($I165=1,
      IFBLANK(
         _xldudf_CX_PUSH(AW165*fxVal_normal, CX_ENTITY, $B165, AW$11, AW$14, AW$160,),
         ""
      ),
      IF($I165=2,
         IFBLANK(
            _xldudf_CX_PUSH(AW165, CX_ENTITY, $B165, AW$11, AW$14, AW$160,),
            ""
         ),
         IF($I165=3,
            "",
            IFBLANK(
               _xldudf_CX_PUSH(AW165, CX_ENTITY, $B165, AW$11, AW$14, AW$160,),
               ""
            )
         )
      )
   )
)),"")</f>
        <v/>
      </c>
      <c r="DX165" s="2445" t="str" cm="1">
        <f t="array" aca="1" ref="DX165" ca="1">IFERROR(IF(AX165*fxVal_normal=_PL!AX165,"",IF(OR(AX165="", NOT(ISNUMBER(AX165)), ISERROR(AX165), $B165=""), "",
   IF($I165=1,
      IFBLANK(
         _xldudf_CX_PUSH(AX165*fxVal_normal, CX_ENTITY, $B165, AX$11, AX$14, AX$160,),
         ""
      ),
      IF($I165=2,
         IFBLANK(
            _xldudf_CX_PUSH(AX165, CX_ENTITY, $B165, AX$11, AX$14, AX$160,),
            ""
         ),
         IF($I165=3,
            "",
            IFBLANK(
               _xldudf_CX_PUSH(AX165, CX_ENTITY, $B165, AX$11, AX$14, AX$160,),
               ""
            )
         )
      )
   )
)),"")</f>
        <v/>
      </c>
      <c r="DY165" s="2445" t="str" cm="1">
        <f t="array" aca="1" ref="DY165" ca="1">IFERROR(IF(AY165*fxVal_normal=_PL!AY165,"",IF(OR(AY165="", NOT(ISNUMBER(AY165)), ISERROR(AY165), $B165=""), "",
   IF($I165=1,
      IFBLANK(
         _xldudf_CX_PUSH(AY165*fxVal_normal, CX_ENTITY, $B165, AY$11, AY$14, AY$160,),
         ""
      ),
      IF($I165=2,
         IFBLANK(
            _xldudf_CX_PUSH(AY165, CX_ENTITY, $B165, AY$11, AY$14, AY$160,),
            ""
         ),
         IF($I165=3,
            "",
            IFBLANK(
               _xldudf_CX_PUSH(AY165, CX_ENTITY, $B165, AY$11, AY$14, AY$160,),
               ""
            )
         )
      )
   )
)),"")</f>
        <v/>
      </c>
      <c r="DZ165" s="2445" t="str" cm="1">
        <f t="array" aca="1" ref="DZ165" ca="1">IFERROR(IF(AZ165*fxVal_normal=_PL!AZ165,"",IF(OR(AZ165="", NOT(ISNUMBER(AZ165)), ISERROR(AZ165), $B165=""), "",
   IF($I165=1,
      IFBLANK(
         _xldudf_CX_PUSH(AZ165*fxVal_normal, CX_ENTITY, $B165, AZ$11, AZ$14, AZ$160,),
         ""
      ),
      IF($I165=2,
         IFBLANK(
            _xldudf_CX_PUSH(AZ165, CX_ENTITY, $B165, AZ$11, AZ$14, AZ$160,),
            ""
         ),
         IF($I165=3,
            "",
            IFBLANK(
               _xldudf_CX_PUSH(AZ165, CX_ENTITY, $B165, AZ$11, AZ$14, AZ$160,),
               ""
            )
         )
      )
   )
)),"")</f>
        <v/>
      </c>
      <c r="EA165" s="2445" t="str" cm="1">
        <f t="array" aca="1" ref="EA165" ca="1">IFERROR(IF(BA165*fxVal_normal=_PL!BA165,"",IF(OR(BA165="", NOT(ISNUMBER(BA165)), ISERROR(BA165), $B165=""), "",
   IF($I165=1,
      IFBLANK(
         _xldudf_CX_PUSH(BA165*fxVal_normal, CX_ENTITY, $B165, BA$11, BA$14, BA$160,),
         ""
      ),
      IF($I165=2,
         IFBLANK(
            _xldudf_CX_PUSH(BA165, CX_ENTITY, $B165, BA$11, BA$14, BA$160,),
            ""
         ),
         IF($I165=3,
            "",
            IFBLANK(
               _xldudf_CX_PUSH(BA165, CX_ENTITY, $B165, BA$11, BA$14, BA$160,),
               ""
            )
         )
      )
   )
)),"")</f>
        <v/>
      </c>
      <c r="EB165" s="2445" t="str" cm="1">
        <f t="array" aca="1" ref="EB165" ca="1">IFERROR(IF(BB165*fxVal_normal=_PL!BB165,"",IF(OR(BB165="", NOT(ISNUMBER(BB165)), ISERROR(BB165), $B165=""), "",
   IF($I165=1,
      IFBLANK(
         _xldudf_CX_PUSH(BB165*fxVal_normal, CX_ENTITY, $B165, BB$11, BB$14, BB$160,),
         ""
      ),
      IF($I165=2,
         IFBLANK(
            _xldudf_CX_PUSH(BB165, CX_ENTITY, $B165, BB$11, BB$14, BB$160,),
            ""
         ),
         IF($I165=3,
            "",
            IFBLANK(
               _xldudf_CX_PUSH(BB165, CX_ENTITY, $B165, BB$11, BB$14, BB$160,),
               ""
            )
         )
      )
   )
)),"")</f>
        <v/>
      </c>
      <c r="EC165" s="2445" t="str" cm="1">
        <f t="array" aca="1" ref="EC165" ca="1">IFERROR(IF(BC165*fxVal_normal=_PL!BC165,"",IF(OR(BC165="", NOT(ISNUMBER(BC165)), ISERROR(BC165), $B165=""), "",
   IF($I165=1,
      IFBLANK(
         _xldudf_CX_PUSH(BC165*fxVal_normal, CX_ENTITY, $B165, BC$11, BC$14, BC$160,),
         ""
      ),
      IF($I165=2,
         IFBLANK(
            _xldudf_CX_PUSH(BC165, CX_ENTITY, $B165, BC$11, BC$14, BC$160,),
            ""
         ),
         IF($I165=3,
            "",
            IFBLANK(
               _xldudf_CX_PUSH(BC165, CX_ENTITY, $B165, BC$11, BC$14, BC$160,),
               ""
            )
         )
      )
   )
)),"")</f>
        <v/>
      </c>
      <c r="ED165" s="2445" t="str" cm="1">
        <f t="array" aca="1" ref="ED165" ca="1">IFERROR(IF(BD165*fxVal_normal=_PL!BD165,"",IF(OR(BD165="", NOT(ISNUMBER(BD165)), ISERROR(BD165), $B165=""), "",
   IF($I165=1,
      IFBLANK(
         _xldudf_CX_PUSH(BD165*fxVal_normal, CX_ENTITY, $B165, BD$11, BD$14, BD$160,),
         ""
      ),
      IF($I165=2,
         IFBLANK(
            _xldudf_CX_PUSH(BD165, CX_ENTITY, $B165, BD$11, BD$14, BD$160,),
            ""
         ),
         IF($I165=3,
            "",
            IFBLANK(
               _xldudf_CX_PUSH(BD165, CX_ENTITY, $B165, BD$11, BD$14, BD$160,),
               ""
            )
         )
      )
   )
)),"")</f>
        <v/>
      </c>
      <c r="EE165" s="2445" t="str" cm="1">
        <f t="array" aca="1" ref="EE165" ca="1">IFERROR(IF(BE165*fxVal_normal=_PL!BE165,"",IF(OR(BE165="", NOT(ISNUMBER(BE165)), ISERROR(BE165), $B165=""), "",
   IF($I165=1,
      IFBLANK(
         _xldudf_CX_PUSH(BE165*fxVal_normal, CX_ENTITY, $B165, BE$11, BE$14, BE$160,),
         ""
      ),
      IF($I165=2,
         IFBLANK(
            _xldudf_CX_PUSH(BE165, CX_ENTITY, $B165, BE$11, BE$14, BE$160,),
            ""
         ),
         IF($I165=3,
            "",
            IFBLANK(
               _xldudf_CX_PUSH(BE165, CX_ENTITY, $B165, BE$11, BE$14, BE$160,),
               ""
            )
         )
      )
   )
)),"")</f>
        <v/>
      </c>
      <c r="EF165" s="2445" t="str" cm="1">
        <f t="array" aca="1" ref="EF165" ca="1">IFERROR(IF(BF165*fxVal_normal=_PL!BF165,"",IF(OR(BF165="", NOT(ISNUMBER(BF165)), ISERROR(BF165), $B165=""), "",
   IF($I165=1,
      IFBLANK(
         _xldudf_CX_PUSH(BF165*fxVal_normal, CX_ENTITY, $B165, BF$11, BF$14, BF$160,),
         ""
      ),
      IF($I165=2,
         IFBLANK(
            _xldudf_CX_PUSH(BF165, CX_ENTITY, $B165, BF$11, BF$14, BF$160,),
            ""
         ),
         IF($I165=3,
            "",
            IFBLANK(
               _xldudf_CX_PUSH(BF165, CX_ENTITY, $B165, BF$11, BF$14, BF$160,),
               ""
            )
         )
      )
   )
)),"")</f>
        <v/>
      </c>
      <c r="EG165" s="2445" t="str" cm="1">
        <f t="array" aca="1" ref="EG165" ca="1">IFERROR(IF(BG165*fxVal_normal=_PL!BG165,"",IF(OR(BG165="", NOT(ISNUMBER(BG165)), ISERROR(BG165), $B165=""), "",
   IF($I165=1,
      IFBLANK(
         _xldudf_CX_PUSH(BG165*fxVal_normal, CX_ENTITY, $B165, BG$11, BG$14, BG$160,),
         ""
      ),
      IF($I165=2,
         IFBLANK(
            _xldudf_CX_PUSH(BG165, CX_ENTITY, $B165, BG$11, BG$14, BG$160,),
            ""
         ),
         IF($I165=3,
            "",
            IFBLANK(
               _xldudf_CX_PUSH(BG165, CX_ENTITY, $B165, BG$11, BG$14, BG$160,),
               ""
            )
         )
      )
   )
)),"")</f>
        <v/>
      </c>
      <c r="EH165" s="2445" t="str" cm="1">
        <f t="array" aca="1" ref="EH165" ca="1">IFERROR(IF(BH165*fxVal_normal=_PL!BH165,"",IF(OR(BH165="", NOT(ISNUMBER(BH165)), ISERROR(BH165), $B165=""), "",
   IF($I165=1,
      IFBLANK(
         _xldudf_CX_PUSH(BH165*fxVal_normal, CX_ENTITY, $B165, BH$11, BH$14, BH$160,),
         ""
      ),
      IF($I165=2,
         IFBLANK(
            _xldudf_CX_PUSH(BH165, CX_ENTITY, $B165, BH$11, BH$14, BH$160,),
            ""
         ),
         IF($I165=3,
            "",
            IFBLANK(
               _xldudf_CX_PUSH(BH165, CX_ENTITY, $B165, BH$11, BH$14, BH$160,),
               ""
            )
         )
      )
   )
)),"")</f>
        <v/>
      </c>
      <c r="EI165" s="2445" t="str" cm="1">
        <f t="array" aca="1" ref="EI165" ca="1">IFERROR(IF(BI165*fxVal_normal=_PL!BI165,"",IF(OR(BI165="", NOT(ISNUMBER(BI165)), ISERROR(BI165), $B165=""), "",
   IF($I165=1,
      IFBLANK(
         _xldudf_CX_PUSH(BI165*fxVal_normal, CX_ENTITY, $B165, BI$11, BI$14, BI$160,),
         ""
      ),
      IF($I165=2,
         IFBLANK(
            _xldudf_CX_PUSH(BI165, CX_ENTITY, $B165, BI$11, BI$14, BI$160,),
            ""
         ),
         IF($I165=3,
            "",
            IFBLANK(
               _xldudf_CX_PUSH(BI165, CX_ENTITY, $B165, BI$11, BI$14, BI$160,),
               ""
            )
         )
      )
   )
)),"")</f>
        <v/>
      </c>
      <c r="EJ165" s="2445" t="str" cm="1">
        <f t="array" aca="1" ref="EJ165" ca="1">IFERROR(IF(BJ165*fxVal_normal=_PL!BJ165,"",IF(OR(BJ165="", NOT(ISNUMBER(BJ165)), ISERROR(BJ165), $B165=""), "",
   IF($I165=1,
      IFBLANK(
         _xldudf_CX_PUSH(BJ165*fxVal_normal, CX_ENTITY, $B165, BJ$11, BJ$14, BJ$160,),
         ""
      ),
      IF($I165=2,
         IFBLANK(
            _xldudf_CX_PUSH(BJ165, CX_ENTITY, $B165, BJ$11, BJ$14, BJ$160,),
            ""
         ),
         IF($I165=3,
            "",
            IFBLANK(
               _xldudf_CX_PUSH(BJ165, CX_ENTITY, $B165, BJ$11, BJ$14, BJ$160,),
               ""
            )
         )
      )
   )
)),"")</f>
        <v/>
      </c>
      <c r="EK165" s="2445" t="str" cm="1">
        <f t="array" aca="1" ref="EK165" ca="1">IFERROR(IF(BK165*fxVal_normal=_PL!BK165,"",IF(OR(BK165="", NOT(ISNUMBER(BK165)), ISERROR(BK165), $B165=""), "",
   IF($I165=1,
      IFBLANK(
         _xldudf_CX_PUSH(BK165*fxVal_normal, CX_ENTITY, $B165, BK$11, BK$14, BK$160,),
         ""
      ),
      IF($I165=2,
         IFBLANK(
            _xldudf_CX_PUSH(BK165, CX_ENTITY, $B165, BK$11, BK$14, BK$160,),
            ""
         ),
         IF($I165=3,
            "",
            IFBLANK(
               _xldudf_CX_PUSH(BK165, CX_ENTITY, $B165, BK$11, BK$14, BK$160,),
               ""
            )
         )
      )
   )
)),"")</f>
        <v/>
      </c>
      <c r="EL165" s="2445" t="str" cm="1">
        <f t="array" aca="1" ref="EL165" ca="1">IFERROR(IF(BL165*fxVal_normal=_PL!BL165,"",IF(OR(BL165="", NOT(ISNUMBER(BL165)), ISERROR(BL165), $B165=""), "",
   IF($I165=1,
      IFBLANK(
         _xldudf_CX_PUSH(BL165*fxVal_normal, CX_ENTITY, $B165, BL$11, BL$14, BL$160,),
         ""
      ),
      IF($I165=2,
         IFBLANK(
            _xldudf_CX_PUSH(BL165, CX_ENTITY, $B165, BL$11, BL$14, BL$160,),
            ""
         ),
         IF($I165=3,
            "",
            IFBLANK(
               _xldudf_CX_PUSH(BL165, CX_ENTITY, $B165, BL$11, BL$14, BL$160,),
               ""
            )
         )
      )
   )
)),"")</f>
        <v/>
      </c>
      <c r="EM165" s="2445" t="str" cm="1">
        <f t="array" aca="1" ref="EM165" ca="1">IFERROR(IF(BM165*fxVal_normal=_PL!BM165,"",IF(OR(BM165="", NOT(ISNUMBER(BM165)), ISERROR(BM165), $B165=""), "",
   IF($I165=1,
      IFBLANK(
         _xldudf_CX_PUSH(BM165*fxVal_normal, CX_ENTITY, $B165, BM$11, BM$14, BM$160,),
         ""
      ),
      IF($I165=2,
         IFBLANK(
            _xldudf_CX_PUSH(BM165, CX_ENTITY, $B165, BM$11, BM$14, BM$160,),
            ""
         ),
         IF($I165=3,
            "",
            IFBLANK(
               _xldudf_CX_PUSH(BM165, CX_ENTITY, $B165, BM$11, BM$14, BM$160,),
               ""
            )
         )
      )
   )
)),"")</f>
        <v/>
      </c>
      <c r="EN165" s="2445" t="str" cm="1">
        <f t="array" aca="1" ref="EN165" ca="1">IFERROR(IF(BN165*fxVal_normal=_PL!BN165,"",IF(OR(BN165="", NOT(ISNUMBER(BN165)), ISERROR(BN165), $B165=""), "",
   IF($I165=1,
      IFBLANK(
         _xldudf_CX_PUSH(BN165*fxVal_normal, CX_ENTITY, $B165, BN$11, BN$14, BN$160,),
         ""
      ),
      IF($I165=2,
         IFBLANK(
            _xldudf_CX_PUSH(BN165, CX_ENTITY, $B165, BN$11, BN$14, BN$160,),
            ""
         ),
         IF($I165=3,
            "",
            IFBLANK(
               _xldudf_CX_PUSH(BN165, CX_ENTITY, $B165, BN$11, BN$14, BN$160,),
               ""
            )
         )
      )
   )
)),"")</f>
        <v/>
      </c>
    </row>
    <row r="166" spans="1:156" ht="21" customHeight="1">
      <c r="A166" s="1625"/>
      <c r="B166" s="2439" t="s">
        <v>138</v>
      </c>
      <c r="C166" s="2439" t="str" cm="1">
        <f t="array" ref="C166">IFBLANK(_PL!C166,"")</f>
        <v>Earning Metric Adjustment Type II - Label 5</v>
      </c>
      <c r="D166" s="1548" t="s">
        <v>123</v>
      </c>
      <c r="E166" s="2440" t="e" cm="1">
        <f t="array" aca="1" ref="E16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)($AD166:$CQ166, Z166)</f>
        <v>#NAME?</v>
      </c>
      <c r="F166" s="578"/>
      <c r="G166" s="578"/>
      <c r="H166" s="510">
        <v>0</v>
      </c>
      <c r="I166" s="510">
        <v>1</v>
      </c>
      <c r="J166" s="401" cm="1">
        <f t="array" ref="J166">IFBLANK( Z166,"")</f>
        <v>-1</v>
      </c>
      <c r="K166" s="578" t="str">
        <f t="shared" si="51"/>
        <v>No</v>
      </c>
      <c r="L166" s="37"/>
      <c r="N166" s="158"/>
      <c r="O166" s="101"/>
      <c r="P166" s="52"/>
      <c r="Q166" s="101"/>
      <c r="R166" s="101"/>
      <c r="S166" s="101"/>
      <c r="T166" s="101"/>
      <c r="U166" s="39"/>
      <c r="V166" s="37"/>
      <c r="W166" s="91" t="str">
        <f>W161</f>
        <v>Actual</v>
      </c>
      <c r="X166" s="2081" t="str">
        <f>_PL!X166</f>
        <v>a</v>
      </c>
      <c r="Y166" s="2586">
        <v>2</v>
      </c>
      <c r="Z166" s="198">
        <f>_PL!Z166</f>
        <v>-1</v>
      </c>
      <c r="AA166" s="2571"/>
      <c r="AB166" s="1128"/>
      <c r="AC166" s="914" t="str" cm="1">
        <f t="array" aca="1" ref="AC166" ca="1">_xlfn.LET(
_xlpm._termname, $AB166,
_xlpm._iconname, "find",
_xlpm._icon, fx_getIcon(_xlpm._iconname),
_xlpm._location, _xlfn.XLOOKUP(LOWER(_xlpm._termname), LOWER(tbl_acctDef[Term]),tbl_acctDef[Term]),
_xlpm._hyperlink, HYPERLINK("#"&amp;CELL("address",_xlpm._location), _xlpm._icon),
IFERROR(_xlpm._hyperlink,"")
)</f>
        <v/>
      </c>
      <c r="AD166" s="2441">
        <v>1</v>
      </c>
      <c r="AE166" s="2441">
        <v>1</v>
      </c>
      <c r="AF166" s="2441">
        <v>1</v>
      </c>
      <c r="AG166" s="2441">
        <v>1</v>
      </c>
      <c r="AH166" s="2441">
        <v>1</v>
      </c>
      <c r="AI166" s="2441">
        <v>1</v>
      </c>
      <c r="AJ166" s="2441">
        <v>1</v>
      </c>
      <c r="AK166" s="2441">
        <v>1</v>
      </c>
      <c r="AL166" s="2441">
        <v>1</v>
      </c>
      <c r="AM166" s="2441">
        <v>1</v>
      </c>
      <c r="AN166" s="2441">
        <v>1</v>
      </c>
      <c r="AO166" s="2441">
        <v>1</v>
      </c>
      <c r="AP166" s="2441">
        <v>1</v>
      </c>
      <c r="AQ166" s="2441">
        <v>1</v>
      </c>
      <c r="AR166" s="2441">
        <v>1</v>
      </c>
      <c r="AS166" s="2441">
        <v>1</v>
      </c>
      <c r="AT166" s="2441">
        <v>1</v>
      </c>
      <c r="AU166" s="2441">
        <v>1</v>
      </c>
      <c r="AV166" s="2441">
        <v>1</v>
      </c>
      <c r="AW166" s="2441">
        <v>1</v>
      </c>
      <c r="AX166" s="2441">
        <v>1</v>
      </c>
      <c r="AY166" s="2441">
        <v>1</v>
      </c>
      <c r="AZ166" s="2441">
        <v>1</v>
      </c>
      <c r="BA166" s="2441">
        <v>1</v>
      </c>
      <c r="BB166" s="2441">
        <v>1</v>
      </c>
      <c r="BC166" s="2441">
        <v>1</v>
      </c>
      <c r="BD166" s="2441">
        <v>1</v>
      </c>
      <c r="BE166" s="2441">
        <v>1</v>
      </c>
      <c r="BF166" s="2441">
        <v>1</v>
      </c>
      <c r="BG166" s="2441">
        <v>1</v>
      </c>
      <c r="BH166" s="2441">
        <v>1</v>
      </c>
      <c r="BI166" s="2441">
        <v>1</v>
      </c>
      <c r="BJ166" s="2441">
        <v>1</v>
      </c>
      <c r="BK166" s="2441">
        <v>1</v>
      </c>
      <c r="BL166" s="2441">
        <v>1</v>
      </c>
      <c r="BM166" s="2441">
        <v>1</v>
      </c>
      <c r="BN166" s="2441">
        <v>1</v>
      </c>
      <c r="BO166" s="2442"/>
      <c r="BP166" s="2442"/>
      <c r="BQ166" s="2442"/>
      <c r="BR166" s="2442"/>
      <c r="BS166" s="2442"/>
      <c r="BT166" s="2442"/>
      <c r="BU166" s="2442"/>
      <c r="BV166" s="2442"/>
      <c r="BW166" s="2442"/>
      <c r="BX166" s="2442"/>
      <c r="BY166" s="2442"/>
      <c r="BZ166" s="2442"/>
      <c r="CA166" s="34"/>
      <c r="CC166" s="2572"/>
      <c r="CD166" s="1461" t="e" cm="1">
        <f t="array" aca="1" ref="CD166" ca="1">_xlfn.LET( _xlpm.CheckBlank, SUM(PL!$AD166:$BN166) = 0, IF(_xlpm.CheckBlank, "", SUM(_xlfn._xlws.FILTER(PL!$AD166:$BN166,(YEAR(PL!$AD$12:$BN$12)=PL!CD$12)*(array_timeline&lt;=PL!CD$11)))))</f>
        <v>#NAME?</v>
      </c>
      <c r="CE166" s="1461" t="e" cm="1">
        <f t="array" aca="1" ref="CE166" ca="1">_xlfn.LET( _xlpm.CheckBlank, SUM(PL!$AD166:$BN166) = 0, IF(_xlpm.CheckBlank, "", SUM(_xlfn._xlws.FILTER(PL!$AD166:$BN166,(YEAR(PL!$AD$12:$BN$12)=PL!CE$12)*(array_timeline&lt;=PL!CE$11)))))</f>
        <v>#NAME?</v>
      </c>
      <c r="CF166" s="88"/>
      <c r="CG166" s="1461" t="e" cm="1">
        <f t="array" aca="1" ref="CG166" ca="1">_xlfn.LET( _xlpm.CheckBlank, SUM(PL!$AD166:$BN166) = 0, IF(_xlpm.CheckBlank, "", SUM(_xlfn._xlws.FILTER(PL!$AD166:$BN166,(YEAR(PL!$AD$12:$BN$12)=PL!CG$12)*(array_timeline&lt;=PL!CG$11)))))</f>
        <v>#NAME?</v>
      </c>
      <c r="CH166" s="1461" t="e" cm="1">
        <f t="array" aca="1" ref="CH166" ca="1">_xlfn.LET( _xlpm.CheckBlank, SUM(PL!$AD166:$BN166) = 0, IF(_xlpm.CheckBlank, "", SUM(_xlfn._xlws.FILTER(PL!$AD166:$BN166,(YEAR(PL!$AD$12:$BN$12)=PL!CH$12)*(array_timeline&lt;=PL!CH$11)))))</f>
        <v>#NAME?</v>
      </c>
      <c r="CI166" s="88"/>
      <c r="CJ166" s="1461" cm="1">
        <f t="array" ref="CJ166">_xlfn.LET( _xlpm.CheckBlank, SUM(PL!$AD166:$BN166) = 0, IF(_xlpm.CheckBlank, "", SUM(_xlfn.TAKE(_xlfn.DROP(PL!$AD166:$BN166, ,-DATEDIFF(PL!CJ$11, val_asOfDate,"M")),1,-12))))</f>
        <v>12</v>
      </c>
      <c r="CK166" s="1461" cm="1">
        <f t="array" ref="CK166">_xlfn.LET( _xlpm.CheckBlank, SUM(PL!$AD166:$BN166) = 0, IF(_xlpm.CheckBlank, "", SUM(_xlfn.TAKE(_xlfn.DROP(PL!$AD166:$BN166, ,-DATEDIFF(PL!CK$11, val_asOfDate,"M")),1,-12))))</f>
        <v>12</v>
      </c>
      <c r="CL166" s="88"/>
      <c r="CM166" s="2441">
        <v>1</v>
      </c>
      <c r="CN166" s="2441">
        <v>1</v>
      </c>
      <c r="CO166" s="1169"/>
      <c r="CP166" s="2441">
        <v>1</v>
      </c>
      <c r="CQ166" s="2441">
        <v>1</v>
      </c>
      <c r="CR166" s="34"/>
      <c r="CS166" s="2056"/>
      <c r="CT166" s="2447" t="e" cm="1">
        <f t="array" aca="1" ref="CT166" ca="1">IF(ISNUMBER(SEARCH("Select",$Y166)),"",_xldudf_CX_PUSH($Y166,CX_ENTITY,C166,val_asOfDate))</f>
        <v>#NAME?</v>
      </c>
      <c r="CU166" s="2447" t="e" cm="1">
        <f t="array" aca="1" ref="CU166" ca="1">IF(ISNUMBER(SEARCH("Select",$Y166)),"",_xldudf_CX_PUSH($Y166,CX_ENTITY,C166,EOMONTH(val_asOfDate,1)))</f>
        <v>#NAME?</v>
      </c>
      <c r="CV166" s="2447" t="e" cm="1">
        <f t="array" aca="1" ref="CV166" ca="1">IF(ISNUMBER(SEARCH("Select",$Y166)),"",_xldudf_CX_PUSH($Y166,CX_ENTITY,C166,EOMONTH(val_asOfDate,2)))</f>
        <v>#NAME?</v>
      </c>
      <c r="CW166" s="2447" t="e" cm="1">
        <f t="array" aca="1" ref="CW166" ca="1">IF(ISNUMBER(SEARCH("Select",$Y166)),"",_xldudf_CX_PUSH($Y166,CX_ENTITY,C166,EOMONTH(val_asOfDate,3)))</f>
        <v>#NAME?</v>
      </c>
      <c r="CX166" s="2443"/>
      <c r="CY166" s="2444" t="str" cm="1">
        <f t="array" aca="1" ref="CY166" ca="1">IFERROR(IF(CM166*fxVal_normal=_PL!CM166,"",IF(OR($CM166="",$CM166=0, NOT(ISNUMBER($CM166)), ISERROR($CM166), $B166=""), "",
   IF($I166=1,
      IFBLANK(
         _xldudf_CX_PUSH($CM166*fxVal_normal, CX_ENTITY, $B166, $CM$11, $CM$14, $CM$19,),
         ""
      ),
      IF($I166=2,
         IFBLANK(
            _xldudf_CX_PUSH($CM166, CX_ENTITY, $B166, $CM$11, $CM$14, $CM$19,),
            ""
         ),
         IF($I166=3,
            "",
            IFBLANK(
               _xldudf_CX_PUSH($CM166, CX_ENTITY, $B166, $CM$11, $CM$14, $CM$19,),
               ""
            )
         )
      )
   )
)),"")</f>
        <v/>
      </c>
      <c r="CZ166" s="2444" t="str" cm="1">
        <f t="array" aca="1" ref="CZ166" ca="1">IFERROR(IF(CN166*fxVal_normal=_PL!CN166,"",IF(OR($CN166="",$CN166=0, NOT(ISNUMBER($CN166)), ISERROR($CN166), $B166=""), "",
   IF($I166=1,
      IFBLANK(
         _xldudf_CX_PUSH($CN166*fxVal_normal, CX_ENTITY, $B166, $CN$11, $CN$14, $CN$19,),
         ""
      ),
      IF($I166=2,
         IFBLANK(
            _xldudf_CX_PUSH($CN166, CX_ENTITY, $B166, $CN$11, $CN$14, $CN$19,),
            ""
         ),
         IF($I166=3,
            "",
            IFBLANK(
               _xldudf_CX_PUSH($CN166, CX_ENTITY, $B166, $CN$11, $CN$14, $CN$19,),
               ""
            )
         )
      )
   )
)),"")</f>
        <v/>
      </c>
      <c r="DA166" s="2444" t="str" cm="1">
        <f t="array" aca="1" ref="DA166" ca="1">IFERROR(IF(CP166*fxVal_normal=_PL!CP166,"",IF(OR($CP166="",$CP166=0, NOT(ISNUMBER($CP166)), ISERROR($CP166), $B166=""), "",
   IF($I166=1,
      IFBLANK(
         _xldudf_CX_PUSH($CP166*fxVal_normal, CX_ENTITY, $B166, $CP$11, $CP$14, $CP$19,),
         ""
      ),
      IF($I166=2,
         IFBLANK(
            _xldudf_CX_PUSH($CP166, CX_ENTITY, $B166, $CP$11, $CP$14, $CP$19,),
            ""
         ),
         IF($I166=3,
            "",
            IFBLANK(
               _xldudf_CX_PUSH($CP166, CX_ENTITY, $B166, $CP$11, $CP$14, $CP$19,),
               ""
            )
         )
      )
   )
)),"")</f>
        <v/>
      </c>
      <c r="DB166" s="2444" t="str" cm="1">
        <f t="array" aca="1" ref="DB166" ca="1">IFERROR(IF(CQ166*fxVal_normal=_PL!CQ166,"",IF(OR($CQ166="", $CQ166=0, NOT(ISNUMBER($CQ166)), ISERROR($CQ166), $B166=""), "",
   IF($I166=1,
      IFBLANK(
         _xldudf_CX_PUSH($CQ166*fxVal_normal, CX_ENTITY, $B166, $CQ$11, $CQ$14, $CQ$19,),
         ""
      ),
      IF($I166=2,
         IFBLANK(
            _xldudf_CX_PUSH($CQ166, CX_ENTITY, $B166, $CQ$11, $CQ$14, $CQ$19,),
            ""
         ),
         IF($I166=3,
            "",
            IFBLANK(
               _xldudf_CX_PUSH($CQ166, CX_ENTITY, $B166, $CQ$11, $CQ$14, $CQ$19,),
               ""
            )
         )
      )
   ))
),"")</f>
        <v/>
      </c>
      <c r="DC166" s="2443"/>
      <c r="DD166" s="2445" t="str" cm="1">
        <f t="array" aca="1" ref="DD166" ca="1">IFERROR(IF(AD166*fxVal_normal=_PL!AD166,"",IF(OR(AD166="", NOT(ISNUMBER(AD166)), ISERROR(AD166), $B166=""), "",
   IF($I166=1,
      IFBLANK(
         _xldudf_CX_PUSH(AD166*fxVal_normal, CX_ENTITY, $B166, AD$11, AD$14, AD$160,),
         ""
      ),
      IF($I166=2,
         IFBLANK(
            _xldudf_CX_PUSH(AD166, CX_ENTITY, $B166, AD$11, AD$14, AD$160,),
            ""
         ),
         IF($I166=3,
            "",
            IFBLANK(
               _xldudf_CX_PUSH(AD166, CX_ENTITY, $B166, AD$11, AD$14, AD$160,),
               ""
            )
         )
      )
   )
)),"")</f>
        <v/>
      </c>
      <c r="DE166" s="2445" t="str" cm="1">
        <f t="array" aca="1" ref="DE166" ca="1">IFERROR(IF(AE166*fxVal_normal=_PL!AE166,"",IF(OR(AE166="", NOT(ISNUMBER(AE166)), ISERROR(AE166), $B166=""), "",
   IF($I166=1,
      IFBLANK(
         _xldudf_CX_PUSH(AE166*fxVal_normal, CX_ENTITY, $B166, AE$11, AE$14, AE$160,),
         ""
      ),
      IF($I166=2,
         IFBLANK(
            _xldudf_CX_PUSH(AE166, CX_ENTITY, $B166, AE$11, AE$14, AE$160,),
            ""
         ),
         IF($I166=3,
            "",
            IFBLANK(
               _xldudf_CX_PUSH(AE166, CX_ENTITY, $B166, AE$11, AE$14, AE$160,),
               ""
            )
         )
      )
   )
)),"")</f>
        <v/>
      </c>
      <c r="DF166" s="2445" t="str" cm="1">
        <f t="array" aca="1" ref="DF166" ca="1">IFERROR(IF(AF166*fxVal_normal=_PL!AF166,"",IF(OR(AF166="", NOT(ISNUMBER(AF166)), ISERROR(AF166), $B166=""), "",
   IF($I166=1,
      IFBLANK(
         _xldudf_CX_PUSH(AF166*fxVal_normal, CX_ENTITY, $B166, AF$11, AF$14, AF$160,),
         ""
      ),
      IF($I166=2,
         IFBLANK(
            _xldudf_CX_PUSH(AF166, CX_ENTITY, $B166, AF$11, AF$14, AF$160,),
            ""
         ),
         IF($I166=3,
            "",
            IFBLANK(
               _xldudf_CX_PUSH(AF166, CX_ENTITY, $B166, AF$11, AF$14, AF$160,),
               ""
            )
         )
      )
   )
)),"")</f>
        <v/>
      </c>
      <c r="DG166" s="2445" t="str" cm="1">
        <f t="array" aca="1" ref="DG166" ca="1">IFERROR(IF(AG166*fxVal_normal=_PL!AG166,"",IF(OR(AG166="", NOT(ISNUMBER(AG166)), ISERROR(AG166), $B166=""), "",
   IF($I166=1,
      IFBLANK(
         _xldudf_CX_PUSH(AG166*fxVal_normal, CX_ENTITY, $B166, AG$11, AG$14, AG$160,),
         ""
      ),
      IF($I166=2,
         IFBLANK(
            _xldudf_CX_PUSH(AG166, CX_ENTITY, $B166, AG$11, AG$14, AG$160,),
            ""
         ),
         IF($I166=3,
            "",
            IFBLANK(
               _xldudf_CX_PUSH(AG166, CX_ENTITY, $B166, AG$11, AG$14, AG$160,),
               ""
            )
         )
      )
   )
)),"")</f>
        <v/>
      </c>
      <c r="DH166" s="2445" t="str" cm="1">
        <f t="array" aca="1" ref="DH166" ca="1">IFERROR(IF(AH166*fxVal_normal=_PL!AH166,"",IF(OR(AH166="", NOT(ISNUMBER(AH166)), ISERROR(AH166), $B166=""), "",
   IF($I166=1,
      IFBLANK(
         _xldudf_CX_PUSH(AH166*fxVal_normal, CX_ENTITY, $B166, AH$11, AH$14, AH$160,),
         ""
      ),
      IF($I166=2,
         IFBLANK(
            _xldudf_CX_PUSH(AH166, CX_ENTITY, $B166, AH$11, AH$14, AH$160,),
            ""
         ),
         IF($I166=3,
            "",
            IFBLANK(
               _xldudf_CX_PUSH(AH166, CX_ENTITY, $B166, AH$11, AH$14, AH$160,),
               ""
            )
         )
      )
   )
)),"")</f>
        <v/>
      </c>
      <c r="DI166" s="2445" t="str" cm="1">
        <f t="array" aca="1" ref="DI166" ca="1">IFERROR(IF(AI166*fxVal_normal=_PL!AI166,"",IF(OR(AI166="", NOT(ISNUMBER(AI166)), ISERROR(AI166), $B166=""), "",
   IF($I166=1,
      IFBLANK(
         _xldudf_CX_PUSH(AI166*fxVal_normal, CX_ENTITY, $B166, AI$11, AI$14, AI$160,),
         ""
      ),
      IF($I166=2,
         IFBLANK(
            _xldudf_CX_PUSH(AI166, CX_ENTITY, $B166, AI$11, AI$14, AI$160,),
            ""
         ),
         IF($I166=3,
            "",
            IFBLANK(
               _xldudf_CX_PUSH(AI166, CX_ENTITY, $B166, AI$11, AI$14, AI$160,),
               ""
            )
         )
      )
   )
)),"")</f>
        <v/>
      </c>
      <c r="DJ166" s="2445" t="str" cm="1">
        <f t="array" aca="1" ref="DJ166" ca="1">IFERROR(IF(AJ166*fxVal_normal=_PL!AJ166,"",IF(OR(AJ166="", NOT(ISNUMBER(AJ166)), ISERROR(AJ166), $B166=""), "",
   IF($I166=1,
      IFBLANK(
         _xldudf_CX_PUSH(AJ166*fxVal_normal, CX_ENTITY, $B166, AJ$11, AJ$14, AJ$160,),
         ""
      ),
      IF($I166=2,
         IFBLANK(
            _xldudf_CX_PUSH(AJ166, CX_ENTITY, $B166, AJ$11, AJ$14, AJ$160,),
            ""
         ),
         IF($I166=3,
            "",
            IFBLANK(
               _xldudf_CX_PUSH(AJ166, CX_ENTITY, $B166, AJ$11, AJ$14, AJ$160,),
               ""
            )
         )
      )
   )
)),"")</f>
        <v/>
      </c>
      <c r="DK166" s="2445" t="str" cm="1">
        <f t="array" aca="1" ref="DK166" ca="1">IFERROR(IF(AK166*fxVal_normal=_PL!AK166,"",IF(OR(AK166="", NOT(ISNUMBER(AK166)), ISERROR(AK166), $B166=""), "",
   IF($I166=1,
      IFBLANK(
         _xldudf_CX_PUSH(AK166*fxVal_normal, CX_ENTITY, $B166, AK$11, AK$14, AK$160,),
         ""
      ),
      IF($I166=2,
         IFBLANK(
            _xldudf_CX_PUSH(AK166, CX_ENTITY, $B166, AK$11, AK$14, AK$160,),
            ""
         ),
         IF($I166=3,
            "",
            IFBLANK(
               _xldudf_CX_PUSH(AK166, CX_ENTITY, $B166, AK$11, AK$14, AK$160,),
               ""
            )
         )
      )
   )
)),"")</f>
        <v/>
      </c>
      <c r="DL166" s="2445" t="str" cm="1">
        <f t="array" aca="1" ref="DL166" ca="1">IFERROR(IF(AL166*fxVal_normal=_PL!AL166,"",IF(OR(AL166="", NOT(ISNUMBER(AL166)), ISERROR(AL166), $B166=""), "",
   IF($I166=1,
      IFBLANK(
         _xldudf_CX_PUSH(AL166*fxVal_normal, CX_ENTITY, $B166, AL$11, AL$14, AL$160,),
         ""
      ),
      IF($I166=2,
         IFBLANK(
            _xldudf_CX_PUSH(AL166, CX_ENTITY, $B166, AL$11, AL$14, AL$160,),
            ""
         ),
         IF($I166=3,
            "",
            IFBLANK(
               _xldudf_CX_PUSH(AL166, CX_ENTITY, $B166, AL$11, AL$14, AL$160,),
               ""
            )
         )
      )
   )
)),"")</f>
        <v/>
      </c>
      <c r="DM166" s="2445" t="str" cm="1">
        <f t="array" aca="1" ref="DM166" ca="1">IFERROR(IF(AM166*fxVal_normal=_PL!AM166,"",IF(OR(AM166="", NOT(ISNUMBER(AM166)), ISERROR(AM166), $B166=""), "",
   IF($I166=1,
      IFBLANK(
         _xldudf_CX_PUSH(AM166*fxVal_normal, CX_ENTITY, $B166, AM$11, AM$14, AM$160,),
         ""
      ),
      IF($I166=2,
         IFBLANK(
            _xldudf_CX_PUSH(AM166, CX_ENTITY, $B166, AM$11, AM$14, AM$160,),
            ""
         ),
         IF($I166=3,
            "",
            IFBLANK(
               _xldudf_CX_PUSH(AM166, CX_ENTITY, $B166, AM$11, AM$14, AM$160,),
               ""
            )
         )
      )
   )
)),"")</f>
        <v/>
      </c>
      <c r="DN166" s="2445" t="str" cm="1">
        <f t="array" aca="1" ref="DN166" ca="1">IFERROR(IF(AN166*fxVal_normal=_PL!AN166,"",IF(OR(AN166="", NOT(ISNUMBER(AN166)), ISERROR(AN166), $B166=""), "",
   IF($I166=1,
      IFBLANK(
         _xldudf_CX_PUSH(AN166*fxVal_normal, CX_ENTITY, $B166, AN$11, AN$14, AN$160,),
         ""
      ),
      IF($I166=2,
         IFBLANK(
            _xldudf_CX_PUSH(AN166, CX_ENTITY, $B166, AN$11, AN$14, AN$160,),
            ""
         ),
         IF($I166=3,
            "",
            IFBLANK(
               _xldudf_CX_PUSH(AN166, CX_ENTITY, $B166, AN$11, AN$14, AN$160,),
               ""
            )
         )
      )
   )
)),"")</f>
        <v/>
      </c>
      <c r="DO166" s="2445" t="str" cm="1">
        <f t="array" aca="1" ref="DO166" ca="1">IFERROR(IF(AO166*fxVal_normal=_PL!AO166,"",IF(OR(AO166="", NOT(ISNUMBER(AO166)), ISERROR(AO166), $B166=""), "",
   IF($I166=1,
      IFBLANK(
         _xldudf_CX_PUSH(AO166*fxVal_normal, CX_ENTITY, $B166, AO$11, AO$14, AO$160,),
         ""
      ),
      IF($I166=2,
         IFBLANK(
            _xldudf_CX_PUSH(AO166, CX_ENTITY, $B166, AO$11, AO$14, AO$160,),
            ""
         ),
         IF($I166=3,
            "",
            IFBLANK(
               _xldudf_CX_PUSH(AO166, CX_ENTITY, $B166, AO$11, AO$14, AO$160,),
               ""
            )
         )
      )
   )
)),"")</f>
        <v/>
      </c>
      <c r="DP166" s="2445" t="str" cm="1">
        <f t="array" aca="1" ref="DP166" ca="1">IFERROR(IF(AP166*fxVal_normal=_PL!AP166,"",IF(OR(AP166="", NOT(ISNUMBER(AP166)), ISERROR(AP166), $B166=""), "",
   IF($I166=1,
      IFBLANK(
         _xldudf_CX_PUSH(AP166*fxVal_normal, CX_ENTITY, $B166, AP$11, AP$14, AP$160,),
         ""
      ),
      IF($I166=2,
         IFBLANK(
            _xldudf_CX_PUSH(AP166, CX_ENTITY, $B166, AP$11, AP$14, AP$160,),
            ""
         ),
         IF($I166=3,
            "",
            IFBLANK(
               _xldudf_CX_PUSH(AP166, CX_ENTITY, $B166, AP$11, AP$14, AP$160,),
               ""
            )
         )
      )
   )
)),"")</f>
        <v/>
      </c>
      <c r="DQ166" s="2445" t="str" cm="1">
        <f t="array" aca="1" ref="DQ166" ca="1">IFERROR(IF(AQ166*fxVal_normal=_PL!AQ166,"",IF(OR(AQ166="", NOT(ISNUMBER(AQ166)), ISERROR(AQ166), $B166=""), "",
   IF($I166=1,
      IFBLANK(
         _xldudf_CX_PUSH(AQ166*fxVal_normal, CX_ENTITY, $B166, AQ$11, AQ$14, AQ$160,),
         ""
      ),
      IF($I166=2,
         IFBLANK(
            _xldudf_CX_PUSH(AQ166, CX_ENTITY, $B166, AQ$11, AQ$14, AQ$160,),
            ""
         ),
         IF($I166=3,
            "",
            IFBLANK(
               _xldudf_CX_PUSH(AQ166, CX_ENTITY, $B166, AQ$11, AQ$14, AQ$160,),
               ""
            )
         )
      )
   )
)),"")</f>
        <v/>
      </c>
      <c r="DR166" s="2445" t="str" cm="1">
        <f t="array" aca="1" ref="DR166" ca="1">IFERROR(IF(AR166*fxVal_normal=_PL!AR166,"",IF(OR(AR166="", NOT(ISNUMBER(AR166)), ISERROR(AR166), $B166=""), "",
   IF($I166=1,
      IFBLANK(
         _xldudf_CX_PUSH(AR166*fxVal_normal, CX_ENTITY, $B166, AR$11, AR$14, AR$160,),
         ""
      ),
      IF($I166=2,
         IFBLANK(
            _xldudf_CX_PUSH(AR166, CX_ENTITY, $B166, AR$11, AR$14, AR$160,),
            ""
         ),
         IF($I166=3,
            "",
            IFBLANK(
               _xldudf_CX_PUSH(AR166, CX_ENTITY, $B166, AR$11, AR$14, AR$160,),
               ""
            )
         )
      )
   )
)),"")</f>
        <v/>
      </c>
      <c r="DS166" s="2445" t="str" cm="1">
        <f t="array" aca="1" ref="DS166" ca="1">IFERROR(IF(AS166*fxVal_normal=_PL!AS166,"",IF(OR(AS166="", NOT(ISNUMBER(AS166)), ISERROR(AS166), $B166=""), "",
   IF($I166=1,
      IFBLANK(
         _xldudf_CX_PUSH(AS166*fxVal_normal, CX_ENTITY, $B166, AS$11, AS$14, AS$160,),
         ""
      ),
      IF($I166=2,
         IFBLANK(
            _xldudf_CX_PUSH(AS166, CX_ENTITY, $B166, AS$11, AS$14, AS$160,),
            ""
         ),
         IF($I166=3,
            "",
            IFBLANK(
               _xldudf_CX_PUSH(AS166, CX_ENTITY, $B166, AS$11, AS$14, AS$160,),
               ""
            )
         )
      )
   )
)),"")</f>
        <v/>
      </c>
      <c r="DT166" s="2445" t="str" cm="1">
        <f t="array" aca="1" ref="DT166" ca="1">IFERROR(IF(AT166*fxVal_normal=_PL!AT166,"",IF(OR(AT166="", NOT(ISNUMBER(AT166)), ISERROR(AT166), $B166=""), "",
   IF($I166=1,
      IFBLANK(
         _xldudf_CX_PUSH(AT166*fxVal_normal, CX_ENTITY, $B166, AT$11, AT$14, AT$160,),
         ""
      ),
      IF($I166=2,
         IFBLANK(
            _xldudf_CX_PUSH(AT166, CX_ENTITY, $B166, AT$11, AT$14, AT$160,),
            ""
         ),
         IF($I166=3,
            "",
            IFBLANK(
               _xldudf_CX_PUSH(AT166, CX_ENTITY, $B166, AT$11, AT$14, AT$160,),
               ""
            )
         )
      )
   )
)),"")</f>
        <v/>
      </c>
      <c r="DU166" s="2445" t="str" cm="1">
        <f t="array" aca="1" ref="DU166" ca="1">IFERROR(IF(AU166*fxVal_normal=_PL!AU166,"",IF(OR(AU166="", NOT(ISNUMBER(AU166)), ISERROR(AU166), $B166=""), "",
   IF($I166=1,
      IFBLANK(
         _xldudf_CX_PUSH(AU166*fxVal_normal, CX_ENTITY, $B166, AU$11, AU$14, AU$160,),
         ""
      ),
      IF($I166=2,
         IFBLANK(
            _xldudf_CX_PUSH(AU166, CX_ENTITY, $B166, AU$11, AU$14, AU$160,),
            ""
         ),
         IF($I166=3,
            "",
            IFBLANK(
               _xldudf_CX_PUSH(AU166, CX_ENTITY, $B166, AU$11, AU$14, AU$160,),
               ""
            )
         )
      )
   )
)),"")</f>
        <v/>
      </c>
      <c r="DV166" s="2445" t="str" cm="1">
        <f t="array" aca="1" ref="DV166" ca="1">IFERROR(IF(AV166*fxVal_normal=_PL!AV166,"",IF(OR(AV166="", NOT(ISNUMBER(AV166)), ISERROR(AV166), $B166=""), "",
   IF($I166=1,
      IFBLANK(
         _xldudf_CX_PUSH(AV166*fxVal_normal, CX_ENTITY, $B166, AV$11, AV$14, AV$160,),
         ""
      ),
      IF($I166=2,
         IFBLANK(
            _xldudf_CX_PUSH(AV166, CX_ENTITY, $B166, AV$11, AV$14, AV$160,),
            ""
         ),
         IF($I166=3,
            "",
            IFBLANK(
               _xldudf_CX_PUSH(AV166, CX_ENTITY, $B166, AV$11, AV$14, AV$160,),
               ""
            )
         )
      )
   )
)),"")</f>
        <v/>
      </c>
      <c r="DW166" s="2445" t="str" cm="1">
        <f t="array" aca="1" ref="DW166" ca="1">IFERROR(IF(AW166*fxVal_normal=_PL!AW166,"",IF(OR(AW166="", NOT(ISNUMBER(AW166)), ISERROR(AW166), $B166=""), "",
   IF($I166=1,
      IFBLANK(
         _xldudf_CX_PUSH(AW166*fxVal_normal, CX_ENTITY, $B166, AW$11, AW$14, AW$160,),
         ""
      ),
      IF($I166=2,
         IFBLANK(
            _xldudf_CX_PUSH(AW166, CX_ENTITY, $B166, AW$11, AW$14, AW$160,),
            ""
         ),
         IF($I166=3,
            "",
            IFBLANK(
               _xldudf_CX_PUSH(AW166, CX_ENTITY, $B166, AW$11, AW$14, AW$160,),
               ""
            )
         )
      )
   )
)),"")</f>
        <v/>
      </c>
      <c r="DX166" s="2445" t="str" cm="1">
        <f t="array" aca="1" ref="DX166" ca="1">IFERROR(IF(AX166*fxVal_normal=_PL!AX166,"",IF(OR(AX166="", NOT(ISNUMBER(AX166)), ISERROR(AX166), $B166=""), "",
   IF($I166=1,
      IFBLANK(
         _xldudf_CX_PUSH(AX166*fxVal_normal, CX_ENTITY, $B166, AX$11, AX$14, AX$160,),
         ""
      ),
      IF($I166=2,
         IFBLANK(
            _xldudf_CX_PUSH(AX166, CX_ENTITY, $B166, AX$11, AX$14, AX$160,),
            ""
         ),
         IF($I166=3,
            "",
            IFBLANK(
               _xldudf_CX_PUSH(AX166, CX_ENTITY, $B166, AX$11, AX$14, AX$160,),
               ""
            )
         )
      )
   )
)),"")</f>
        <v/>
      </c>
      <c r="DY166" s="2445" t="str" cm="1">
        <f t="array" aca="1" ref="DY166" ca="1">IFERROR(IF(AY166*fxVal_normal=_PL!AY166,"",IF(OR(AY166="", NOT(ISNUMBER(AY166)), ISERROR(AY166), $B166=""), "",
   IF($I166=1,
      IFBLANK(
         _xldudf_CX_PUSH(AY166*fxVal_normal, CX_ENTITY, $B166, AY$11, AY$14, AY$160,),
         ""
      ),
      IF($I166=2,
         IFBLANK(
            _xldudf_CX_PUSH(AY166, CX_ENTITY, $B166, AY$11, AY$14, AY$160,),
            ""
         ),
         IF($I166=3,
            "",
            IFBLANK(
               _xldudf_CX_PUSH(AY166, CX_ENTITY, $B166, AY$11, AY$14, AY$160,),
               ""
            )
         )
      )
   )
)),"")</f>
        <v/>
      </c>
      <c r="DZ166" s="2445" t="str" cm="1">
        <f t="array" aca="1" ref="DZ166" ca="1">IFERROR(IF(AZ166*fxVal_normal=_PL!AZ166,"",IF(OR(AZ166="", NOT(ISNUMBER(AZ166)), ISERROR(AZ166), $B166=""), "",
   IF($I166=1,
      IFBLANK(
         _xldudf_CX_PUSH(AZ166*fxVal_normal, CX_ENTITY, $B166, AZ$11, AZ$14, AZ$160,),
         ""
      ),
      IF($I166=2,
         IFBLANK(
            _xldudf_CX_PUSH(AZ166, CX_ENTITY, $B166, AZ$11, AZ$14, AZ$160,),
            ""
         ),
         IF($I166=3,
            "",
            IFBLANK(
               _xldudf_CX_PUSH(AZ166, CX_ENTITY, $B166, AZ$11, AZ$14, AZ$160,),
               ""
            )
         )
      )
   )
)),"")</f>
        <v/>
      </c>
      <c r="EA166" s="2445" t="str" cm="1">
        <f t="array" aca="1" ref="EA166" ca="1">IFERROR(IF(BA166*fxVal_normal=_PL!BA166,"",IF(OR(BA166="", NOT(ISNUMBER(BA166)), ISERROR(BA166), $B166=""), "",
   IF($I166=1,
      IFBLANK(
         _xldudf_CX_PUSH(BA166*fxVal_normal, CX_ENTITY, $B166, BA$11, BA$14, BA$160,),
         ""
      ),
      IF($I166=2,
         IFBLANK(
            _xldudf_CX_PUSH(BA166, CX_ENTITY, $B166, BA$11, BA$14, BA$160,),
            ""
         ),
         IF($I166=3,
            "",
            IFBLANK(
               _xldudf_CX_PUSH(BA166, CX_ENTITY, $B166, BA$11, BA$14, BA$160,),
               ""
            )
         )
      )
   )
)),"")</f>
        <v/>
      </c>
      <c r="EB166" s="2445" t="str" cm="1">
        <f t="array" aca="1" ref="EB166" ca="1">IFERROR(IF(BB166*fxVal_normal=_PL!BB166,"",IF(OR(BB166="", NOT(ISNUMBER(BB166)), ISERROR(BB166), $B166=""), "",
   IF($I166=1,
      IFBLANK(
         _xldudf_CX_PUSH(BB166*fxVal_normal, CX_ENTITY, $B166, BB$11, BB$14, BB$160,),
         ""
      ),
      IF($I166=2,
         IFBLANK(
            _xldudf_CX_PUSH(BB166, CX_ENTITY, $B166, BB$11, BB$14, BB$160,),
            ""
         ),
         IF($I166=3,
            "",
            IFBLANK(
               _xldudf_CX_PUSH(BB166, CX_ENTITY, $B166, BB$11, BB$14, BB$160,),
               ""
            )
         )
      )
   )
)),"")</f>
        <v/>
      </c>
      <c r="EC166" s="2445" t="str" cm="1">
        <f t="array" aca="1" ref="EC166" ca="1">IFERROR(IF(BC166*fxVal_normal=_PL!BC166,"",IF(OR(BC166="", NOT(ISNUMBER(BC166)), ISERROR(BC166), $B166=""), "",
   IF($I166=1,
      IFBLANK(
         _xldudf_CX_PUSH(BC166*fxVal_normal, CX_ENTITY, $B166, BC$11, BC$14, BC$160,),
         ""
      ),
      IF($I166=2,
         IFBLANK(
            _xldudf_CX_PUSH(BC166, CX_ENTITY, $B166, BC$11, BC$14, BC$160,),
            ""
         ),
         IF($I166=3,
            "",
            IFBLANK(
               _xldudf_CX_PUSH(BC166, CX_ENTITY, $B166, BC$11, BC$14, BC$160,),
               ""
            )
         )
      )
   )
)),"")</f>
        <v/>
      </c>
      <c r="ED166" s="2445" t="str" cm="1">
        <f t="array" aca="1" ref="ED166" ca="1">IFERROR(IF(BD166*fxVal_normal=_PL!BD166,"",IF(OR(BD166="", NOT(ISNUMBER(BD166)), ISERROR(BD166), $B166=""), "",
   IF($I166=1,
      IFBLANK(
         _xldudf_CX_PUSH(BD166*fxVal_normal, CX_ENTITY, $B166, BD$11, BD$14, BD$160,),
         ""
      ),
      IF($I166=2,
         IFBLANK(
            _xldudf_CX_PUSH(BD166, CX_ENTITY, $B166, BD$11, BD$14, BD$160,),
            ""
         ),
         IF($I166=3,
            "",
            IFBLANK(
               _xldudf_CX_PUSH(BD166, CX_ENTITY, $B166, BD$11, BD$14, BD$160,),
               ""
            )
         )
      )
   )
)),"")</f>
        <v/>
      </c>
      <c r="EE166" s="2445" t="str" cm="1">
        <f t="array" aca="1" ref="EE166" ca="1">IFERROR(IF(BE166*fxVal_normal=_PL!BE166,"",IF(OR(BE166="", NOT(ISNUMBER(BE166)), ISERROR(BE166), $B166=""), "",
   IF($I166=1,
      IFBLANK(
         _xldudf_CX_PUSH(BE166*fxVal_normal, CX_ENTITY, $B166, BE$11, BE$14, BE$160,),
         ""
      ),
      IF($I166=2,
         IFBLANK(
            _xldudf_CX_PUSH(BE166, CX_ENTITY, $B166, BE$11, BE$14, BE$160,),
            ""
         ),
         IF($I166=3,
            "",
            IFBLANK(
               _xldudf_CX_PUSH(BE166, CX_ENTITY, $B166, BE$11, BE$14, BE$160,),
               ""
            )
         )
      )
   )
)),"")</f>
        <v/>
      </c>
      <c r="EF166" s="2445" t="str" cm="1">
        <f t="array" aca="1" ref="EF166" ca="1">IFERROR(IF(BF166*fxVal_normal=_PL!BF166,"",IF(OR(BF166="", NOT(ISNUMBER(BF166)), ISERROR(BF166), $B166=""), "",
   IF($I166=1,
      IFBLANK(
         _xldudf_CX_PUSH(BF166*fxVal_normal, CX_ENTITY, $B166, BF$11, BF$14, BF$160,),
         ""
      ),
      IF($I166=2,
         IFBLANK(
            _xldudf_CX_PUSH(BF166, CX_ENTITY, $B166, BF$11, BF$14, BF$160,),
            ""
         ),
         IF($I166=3,
            "",
            IFBLANK(
               _xldudf_CX_PUSH(BF166, CX_ENTITY, $B166, BF$11, BF$14, BF$160,),
               ""
            )
         )
      )
   )
)),"")</f>
        <v/>
      </c>
      <c r="EG166" s="2445" t="str" cm="1">
        <f t="array" aca="1" ref="EG166" ca="1">IFERROR(IF(BG166*fxVal_normal=_PL!BG166,"",IF(OR(BG166="", NOT(ISNUMBER(BG166)), ISERROR(BG166), $B166=""), "",
   IF($I166=1,
      IFBLANK(
         _xldudf_CX_PUSH(BG166*fxVal_normal, CX_ENTITY, $B166, BG$11, BG$14, BG$160,),
         ""
      ),
      IF($I166=2,
         IFBLANK(
            _xldudf_CX_PUSH(BG166, CX_ENTITY, $B166, BG$11, BG$14, BG$160,),
            ""
         ),
         IF($I166=3,
            "",
            IFBLANK(
               _xldudf_CX_PUSH(BG166, CX_ENTITY, $B166, BG$11, BG$14, BG$160,),
               ""
            )
         )
      )
   )
)),"")</f>
        <v/>
      </c>
      <c r="EH166" s="2445" t="str" cm="1">
        <f t="array" aca="1" ref="EH166" ca="1">IFERROR(IF(BH166*fxVal_normal=_PL!BH166,"",IF(OR(BH166="", NOT(ISNUMBER(BH166)), ISERROR(BH166), $B166=""), "",
   IF($I166=1,
      IFBLANK(
         _xldudf_CX_PUSH(BH166*fxVal_normal, CX_ENTITY, $B166, BH$11, BH$14, BH$160,),
         ""
      ),
      IF($I166=2,
         IFBLANK(
            _xldudf_CX_PUSH(BH166, CX_ENTITY, $B166, BH$11, BH$14, BH$160,),
            ""
         ),
         IF($I166=3,
            "",
            IFBLANK(
               _xldudf_CX_PUSH(BH166, CX_ENTITY, $B166, BH$11, BH$14, BH$160,),
               ""
            )
         )
      )
   )
)),"")</f>
        <v/>
      </c>
      <c r="EI166" s="2445" t="str" cm="1">
        <f t="array" aca="1" ref="EI166" ca="1">IFERROR(IF(BI166*fxVal_normal=_PL!BI166,"",IF(OR(BI166="", NOT(ISNUMBER(BI166)), ISERROR(BI166), $B166=""), "",
   IF($I166=1,
      IFBLANK(
         _xldudf_CX_PUSH(BI166*fxVal_normal, CX_ENTITY, $B166, BI$11, BI$14, BI$160,),
         ""
      ),
      IF($I166=2,
         IFBLANK(
            _xldudf_CX_PUSH(BI166, CX_ENTITY, $B166, BI$11, BI$14, BI$160,),
            ""
         ),
         IF($I166=3,
            "",
            IFBLANK(
               _xldudf_CX_PUSH(BI166, CX_ENTITY, $B166, BI$11, BI$14, BI$160,),
               ""
            )
         )
      )
   )
)),"")</f>
        <v/>
      </c>
      <c r="EJ166" s="2445" t="str" cm="1">
        <f t="array" aca="1" ref="EJ166" ca="1">IFERROR(IF(BJ166*fxVal_normal=_PL!BJ166,"",IF(OR(BJ166="", NOT(ISNUMBER(BJ166)), ISERROR(BJ166), $B166=""), "",
   IF($I166=1,
      IFBLANK(
         _xldudf_CX_PUSH(BJ166*fxVal_normal, CX_ENTITY, $B166, BJ$11, BJ$14, BJ$160,),
         ""
      ),
      IF($I166=2,
         IFBLANK(
            _xldudf_CX_PUSH(BJ166, CX_ENTITY, $B166, BJ$11, BJ$14, BJ$160,),
            ""
         ),
         IF($I166=3,
            "",
            IFBLANK(
               _xldudf_CX_PUSH(BJ166, CX_ENTITY, $B166, BJ$11, BJ$14, BJ$160,),
               ""
            )
         )
      )
   )
)),"")</f>
        <v/>
      </c>
      <c r="EK166" s="2445" t="str" cm="1">
        <f t="array" aca="1" ref="EK166" ca="1">IFERROR(IF(BK166*fxVal_normal=_PL!BK166,"",IF(OR(BK166="", NOT(ISNUMBER(BK166)), ISERROR(BK166), $B166=""), "",
   IF($I166=1,
      IFBLANK(
         _xldudf_CX_PUSH(BK166*fxVal_normal, CX_ENTITY, $B166, BK$11, BK$14, BK$160,),
         ""
      ),
      IF($I166=2,
         IFBLANK(
            _xldudf_CX_PUSH(BK166, CX_ENTITY, $B166, BK$11, BK$14, BK$160,),
            ""
         ),
         IF($I166=3,
            "",
            IFBLANK(
               _xldudf_CX_PUSH(BK166, CX_ENTITY, $B166, BK$11, BK$14, BK$160,),
               ""
            )
         )
      )
   )
)),"")</f>
        <v/>
      </c>
      <c r="EL166" s="2445" t="str" cm="1">
        <f t="array" aca="1" ref="EL166" ca="1">IFERROR(IF(BL166*fxVal_normal=_PL!BL166,"",IF(OR(BL166="", NOT(ISNUMBER(BL166)), ISERROR(BL166), $B166=""), "",
   IF($I166=1,
      IFBLANK(
         _xldudf_CX_PUSH(BL166*fxVal_normal, CX_ENTITY, $B166, BL$11, BL$14, BL$160,),
         ""
      ),
      IF($I166=2,
         IFBLANK(
            _xldudf_CX_PUSH(BL166, CX_ENTITY, $B166, BL$11, BL$14, BL$160,),
            ""
         ),
         IF($I166=3,
            "",
            IFBLANK(
               _xldudf_CX_PUSH(BL166, CX_ENTITY, $B166, BL$11, BL$14, BL$160,),
               ""
            )
         )
      )
   )
)),"")</f>
        <v/>
      </c>
      <c r="EM166" s="2445" t="str" cm="1">
        <f t="array" aca="1" ref="EM166" ca="1">IFERROR(IF(BM166*fxVal_normal=_PL!BM166,"",IF(OR(BM166="", NOT(ISNUMBER(BM166)), ISERROR(BM166), $B166=""), "",
   IF($I166=1,
      IFBLANK(
         _xldudf_CX_PUSH(BM166*fxVal_normal, CX_ENTITY, $B166, BM$11, BM$14, BM$160,),
         ""
      ),
      IF($I166=2,
         IFBLANK(
            _xldudf_CX_PUSH(BM166, CX_ENTITY, $B166, BM$11, BM$14, BM$160,),
            ""
         ),
         IF($I166=3,
            "",
            IFBLANK(
               _xldudf_CX_PUSH(BM166, CX_ENTITY, $B166, BM$11, BM$14, BM$160,),
               ""
            )
         )
      )
   )
)),"")</f>
        <v/>
      </c>
      <c r="EN166" s="2445" t="str" cm="1">
        <f t="array" aca="1" ref="EN166" ca="1">IFERROR(IF(BN166*fxVal_normal=_PL!BN166,"",IF(OR(BN166="", NOT(ISNUMBER(BN166)), ISERROR(BN166), $B166=""), "",
   IF($I166=1,
      IFBLANK(
         _xldudf_CX_PUSH(BN166*fxVal_normal, CX_ENTITY, $B166, BN$11, BN$14, BN$160,),
         ""
      ),
      IF($I166=2,
         IFBLANK(
            _xldudf_CX_PUSH(BN166, CX_ENTITY, $B166, BN$11, BN$14, BN$160,),
            ""
         ),
         IF($I166=3,
            "",
            IFBLANK(
               _xldudf_CX_PUSH(BN166, CX_ENTITY, $B166, BN$11, BN$14, BN$160,),
               ""
            )
         )
      )
   )
)),"")</f>
        <v/>
      </c>
    </row>
    <row r="167" spans="1:156" ht="21" customHeight="1">
      <c r="A167" s="1625"/>
      <c r="B167" s="2439" t="s">
        <v>139</v>
      </c>
      <c r="C167" s="2439" t="str" cm="1">
        <f t="array" ref="C167">IFBLANK(_PL!C167,"")</f>
        <v>Earning Metric Adjustment Type II - Label 6</v>
      </c>
      <c r="D167" s="1548" t="s">
        <v>123</v>
      </c>
      <c r="E167" s="2440" t="e" cm="1">
        <f t="array" aca="1" ref="E16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)($AD167:$CQ167, Z167)</f>
        <v>#NAME?</v>
      </c>
      <c r="F167" s="578"/>
      <c r="G167" s="578"/>
      <c r="H167" s="510">
        <v>0</v>
      </c>
      <c r="I167" s="510">
        <v>1</v>
      </c>
      <c r="J167" s="401" cm="1">
        <f t="array" ref="J167">IFBLANK( Z167,"")</f>
        <v>-1</v>
      </c>
      <c r="K167" s="578" t="str">
        <f t="shared" si="51"/>
        <v>No</v>
      </c>
      <c r="L167" s="37"/>
      <c r="N167" s="158"/>
      <c r="O167" s="101"/>
      <c r="P167" s="52"/>
      <c r="Q167" s="101"/>
      <c r="R167" s="101"/>
      <c r="S167" s="101"/>
      <c r="T167" s="101"/>
      <c r="U167" s="39"/>
      <c r="V167" s="37"/>
      <c r="W167" s="91" t="str">
        <f>W161</f>
        <v>Actual</v>
      </c>
      <c r="X167" s="2081" t="str">
        <f>_PL!X167</f>
        <v>a</v>
      </c>
      <c r="Y167" s="2586">
        <v>2</v>
      </c>
      <c r="Z167" s="198">
        <f>_PL!Z167</f>
        <v>-1</v>
      </c>
      <c r="AA167" s="2571"/>
      <c r="AB167" s="1128"/>
      <c r="AC167" s="914" t="str" cm="1">
        <f t="array" aca="1" ref="AC167" ca="1">_xlfn.LET(
_xlpm._termname, $AB167,
_xlpm._iconname, "find",
_xlpm._icon, fx_getIcon(_xlpm._iconname),
_xlpm._location, _xlfn.XLOOKUP(LOWER(_xlpm._termname), LOWER(tbl_acctDef[Term]),tbl_acctDef[Term]),
_xlpm._hyperlink, HYPERLINK("#"&amp;CELL("address",_xlpm._location), _xlpm._icon),
IFERROR(_xlpm._hyperlink,"")
)</f>
        <v/>
      </c>
      <c r="AD167" s="2441">
        <v>1</v>
      </c>
      <c r="AE167" s="2441">
        <v>1</v>
      </c>
      <c r="AF167" s="2441">
        <v>1</v>
      </c>
      <c r="AG167" s="2441">
        <v>1</v>
      </c>
      <c r="AH167" s="2441">
        <v>1</v>
      </c>
      <c r="AI167" s="2441">
        <v>1</v>
      </c>
      <c r="AJ167" s="2441">
        <v>1</v>
      </c>
      <c r="AK167" s="2441">
        <v>1</v>
      </c>
      <c r="AL167" s="2441">
        <v>1</v>
      </c>
      <c r="AM167" s="2441">
        <v>1</v>
      </c>
      <c r="AN167" s="2441">
        <v>1</v>
      </c>
      <c r="AO167" s="2441">
        <v>1</v>
      </c>
      <c r="AP167" s="2441">
        <v>1</v>
      </c>
      <c r="AQ167" s="2441">
        <v>1</v>
      </c>
      <c r="AR167" s="2441">
        <v>1</v>
      </c>
      <c r="AS167" s="2441">
        <v>1</v>
      </c>
      <c r="AT167" s="2441">
        <v>1</v>
      </c>
      <c r="AU167" s="2441">
        <v>1</v>
      </c>
      <c r="AV167" s="2441">
        <v>1</v>
      </c>
      <c r="AW167" s="2441">
        <v>1</v>
      </c>
      <c r="AX167" s="2441">
        <v>1</v>
      </c>
      <c r="AY167" s="2441">
        <v>1</v>
      </c>
      <c r="AZ167" s="2441">
        <v>1</v>
      </c>
      <c r="BA167" s="2441">
        <v>1</v>
      </c>
      <c r="BB167" s="2441">
        <v>1</v>
      </c>
      <c r="BC167" s="2441">
        <v>1</v>
      </c>
      <c r="BD167" s="2441">
        <v>1</v>
      </c>
      <c r="BE167" s="2441">
        <v>1</v>
      </c>
      <c r="BF167" s="2441">
        <v>1</v>
      </c>
      <c r="BG167" s="2441">
        <v>1</v>
      </c>
      <c r="BH167" s="2441">
        <v>1</v>
      </c>
      <c r="BI167" s="2441">
        <v>1</v>
      </c>
      <c r="BJ167" s="2441">
        <v>1</v>
      </c>
      <c r="BK167" s="2441">
        <v>1</v>
      </c>
      <c r="BL167" s="2441">
        <v>1</v>
      </c>
      <c r="BM167" s="2441">
        <v>1</v>
      </c>
      <c r="BN167" s="2441">
        <v>1</v>
      </c>
      <c r="BO167" s="2442"/>
      <c r="BP167" s="2442"/>
      <c r="BQ167" s="2442"/>
      <c r="BR167" s="2442"/>
      <c r="BS167" s="2442"/>
      <c r="BT167" s="2442"/>
      <c r="BU167" s="2442"/>
      <c r="BV167" s="2442"/>
      <c r="BW167" s="2442"/>
      <c r="BX167" s="2442"/>
      <c r="BY167" s="2442"/>
      <c r="BZ167" s="2442"/>
      <c r="CA167" s="34"/>
      <c r="CC167" s="2572"/>
      <c r="CD167" s="1461" t="e" cm="1">
        <f t="array" aca="1" ref="CD167" ca="1">_xlfn.LET( _xlpm.CheckBlank, SUM(PL!$AD167:$BN167) = 0, IF(_xlpm.CheckBlank, "", SUM(_xlfn._xlws.FILTER(PL!$AD167:$BN167,(YEAR(PL!$AD$12:$BN$12)=PL!CD$12)*(array_timeline&lt;=PL!CD$11)))))</f>
        <v>#NAME?</v>
      </c>
      <c r="CE167" s="1461" t="e" cm="1">
        <f t="array" aca="1" ref="CE167" ca="1">_xlfn.LET( _xlpm.CheckBlank, SUM(PL!$AD167:$BN167) = 0, IF(_xlpm.CheckBlank, "", SUM(_xlfn._xlws.FILTER(PL!$AD167:$BN167,(YEAR(PL!$AD$12:$BN$12)=PL!CE$12)*(array_timeline&lt;=PL!CE$11)))))</f>
        <v>#NAME?</v>
      </c>
      <c r="CF167" s="88"/>
      <c r="CG167" s="1461" t="e" cm="1">
        <f t="array" aca="1" ref="CG167" ca="1">_xlfn.LET( _xlpm.CheckBlank, SUM(PL!$AD167:$BN167) = 0, IF(_xlpm.CheckBlank, "", SUM(_xlfn._xlws.FILTER(PL!$AD167:$BN167,(YEAR(PL!$AD$12:$BN$12)=PL!CG$12)*(array_timeline&lt;=PL!CG$11)))))</f>
        <v>#NAME?</v>
      </c>
      <c r="CH167" s="1461" t="e" cm="1">
        <f t="array" aca="1" ref="CH167" ca="1">_xlfn.LET( _xlpm.CheckBlank, SUM(PL!$AD167:$BN167) = 0, IF(_xlpm.CheckBlank, "", SUM(_xlfn._xlws.FILTER(PL!$AD167:$BN167,(YEAR(PL!$AD$12:$BN$12)=PL!CH$12)*(array_timeline&lt;=PL!CH$11)))))</f>
        <v>#NAME?</v>
      </c>
      <c r="CI167" s="88"/>
      <c r="CJ167" s="1461" cm="1">
        <f t="array" ref="CJ167">_xlfn.LET( _xlpm.CheckBlank, SUM(PL!$AD167:$BN167) = 0, IF(_xlpm.CheckBlank, "", SUM(_xlfn.TAKE(_xlfn.DROP(PL!$AD167:$BN167, ,-DATEDIFF(PL!CJ$11, val_asOfDate,"M")),1,-12))))</f>
        <v>12</v>
      </c>
      <c r="CK167" s="1461" cm="1">
        <f t="array" ref="CK167">_xlfn.LET( _xlpm.CheckBlank, SUM(PL!$AD167:$BN167) = 0, IF(_xlpm.CheckBlank, "", SUM(_xlfn.TAKE(_xlfn.DROP(PL!$AD167:$BN167, ,-DATEDIFF(PL!CK$11, val_asOfDate,"M")),1,-12))))</f>
        <v>12</v>
      </c>
      <c r="CL167" s="88"/>
      <c r="CM167" s="2441">
        <v>1</v>
      </c>
      <c r="CN167" s="2441">
        <v>1</v>
      </c>
      <c r="CO167" s="1169"/>
      <c r="CP167" s="2441">
        <v>1</v>
      </c>
      <c r="CQ167" s="2441">
        <v>1</v>
      </c>
      <c r="CR167" s="34"/>
      <c r="CS167" s="2056"/>
      <c r="CT167" s="2447" t="e" cm="1">
        <f t="array" aca="1" ref="CT167" ca="1">IF(ISNUMBER(SEARCH("Select",$Y167)),"",_xldudf_CX_PUSH($Y167,CX_ENTITY,C167,val_asOfDate))</f>
        <v>#NAME?</v>
      </c>
      <c r="CU167" s="2447" t="e" cm="1">
        <f t="array" aca="1" ref="CU167" ca="1">IF(ISNUMBER(SEARCH("Select",$Y167)),"",_xldudf_CX_PUSH($Y167,CX_ENTITY,C167,EOMONTH(val_asOfDate,1)))</f>
        <v>#NAME?</v>
      </c>
      <c r="CV167" s="2447" t="e" cm="1">
        <f t="array" aca="1" ref="CV167" ca="1">IF(ISNUMBER(SEARCH("Select",$Y167)),"",_xldudf_CX_PUSH($Y167,CX_ENTITY,C167,EOMONTH(val_asOfDate,2)))</f>
        <v>#NAME?</v>
      </c>
      <c r="CW167" s="2447" t="e" cm="1">
        <f t="array" aca="1" ref="CW167" ca="1">IF(ISNUMBER(SEARCH("Select",$Y167)),"",_xldudf_CX_PUSH($Y167,CX_ENTITY,C167,EOMONTH(val_asOfDate,3)))</f>
        <v>#NAME?</v>
      </c>
      <c r="CX167" s="2443"/>
      <c r="CY167" s="2444" t="str" cm="1">
        <f t="array" aca="1" ref="CY167" ca="1">IFERROR(IF(CM167*fxVal_normal=_PL!CM167,"",IF(OR($CM167="",$CM167=0, NOT(ISNUMBER($CM167)), ISERROR($CM167), $B167=""), "",
   IF($I167=1,
      IFBLANK(
         _xldudf_CX_PUSH($CM167*fxVal_normal, CX_ENTITY, $B167, $CM$11, $CM$14, $CM$19,),
         ""
      ),
      IF($I167=2,
         IFBLANK(
            _xldudf_CX_PUSH($CM167, CX_ENTITY, $B167, $CM$11, $CM$14, $CM$19,),
            ""
         ),
         IF($I167=3,
            "",
            IFBLANK(
               _xldudf_CX_PUSH($CM167, CX_ENTITY, $B167, $CM$11, $CM$14, $CM$19,),
               ""
            )
         )
      )
   )
)),"")</f>
        <v/>
      </c>
      <c r="CZ167" s="2444" t="str" cm="1">
        <f t="array" aca="1" ref="CZ167" ca="1">IFERROR(IF(CN167*fxVal_normal=_PL!CN167,"",IF(OR($CN167="",$CN167=0, NOT(ISNUMBER($CN167)), ISERROR($CN167), $B167=""), "",
   IF($I167=1,
      IFBLANK(
         _xldudf_CX_PUSH($CN167*fxVal_normal, CX_ENTITY, $B167, $CN$11, $CN$14, $CN$19,),
         ""
      ),
      IF($I167=2,
         IFBLANK(
            _xldudf_CX_PUSH($CN167, CX_ENTITY, $B167, $CN$11, $CN$14, $CN$19,),
            ""
         ),
         IF($I167=3,
            "",
            IFBLANK(
               _xldudf_CX_PUSH($CN167, CX_ENTITY, $B167, $CN$11, $CN$14, $CN$19,),
               ""
            )
         )
      )
   )
)),"")</f>
        <v/>
      </c>
      <c r="DA167" s="2444" t="str" cm="1">
        <f t="array" aca="1" ref="DA167" ca="1">IFERROR(IF(CP167*fxVal_normal=_PL!CP167,"",IF(OR($CP167="",$CP167=0, NOT(ISNUMBER($CP167)), ISERROR($CP167), $B167=""), "",
   IF($I167=1,
      IFBLANK(
         _xldudf_CX_PUSH($CP167*fxVal_normal, CX_ENTITY, $B167, $CP$11, $CP$14, $CP$19,),
         ""
      ),
      IF($I167=2,
         IFBLANK(
            _xldudf_CX_PUSH($CP167, CX_ENTITY, $B167, $CP$11, $CP$14, $CP$19,),
            ""
         ),
         IF($I167=3,
            "",
            IFBLANK(
               _xldudf_CX_PUSH($CP167, CX_ENTITY, $B167, $CP$11, $CP$14, $CP$19,),
               ""
            )
         )
      )
   )
)),"")</f>
        <v/>
      </c>
      <c r="DB167" s="2444" t="str" cm="1">
        <f t="array" aca="1" ref="DB167" ca="1">IFERROR(IF(CQ167*fxVal_normal=_PL!CQ167,"",IF(OR($CQ167="", $CQ167=0, NOT(ISNUMBER($CQ167)), ISERROR($CQ167), $B167=""), "",
   IF($I167=1,
      IFBLANK(
         _xldudf_CX_PUSH($CQ167*fxVal_normal, CX_ENTITY, $B167, $CQ$11, $CQ$14, $CQ$19,),
         ""
      ),
      IF($I167=2,
         IFBLANK(
            _xldudf_CX_PUSH($CQ167, CX_ENTITY, $B167, $CQ$11, $CQ$14, $CQ$19,),
            ""
         ),
         IF($I167=3,
            "",
            IFBLANK(
               _xldudf_CX_PUSH($CQ167, CX_ENTITY, $B167, $CQ$11, $CQ$14, $CQ$19,),
               ""
            )
         )
      )
   ))
),"")</f>
        <v/>
      </c>
      <c r="DC167" s="2443"/>
      <c r="DD167" s="2445" t="str" cm="1">
        <f t="array" aca="1" ref="DD167" ca="1">IFERROR(IF(AD167*fxVal_normal=_PL!AD167,"",IF(OR(AD167="", NOT(ISNUMBER(AD167)), ISERROR(AD167), $B167=""), "",
   IF($I167=1,
      IFBLANK(
         _xldudf_CX_PUSH(AD167*fxVal_normal, CX_ENTITY, $B167, AD$11, AD$14, AD$160,),
         ""
      ),
      IF($I167=2,
         IFBLANK(
            _xldudf_CX_PUSH(AD167, CX_ENTITY, $B167, AD$11, AD$14, AD$160,),
            ""
         ),
         IF($I167=3,
            "",
            IFBLANK(
               _xldudf_CX_PUSH(AD167, CX_ENTITY, $B167, AD$11, AD$14, AD$160,),
               ""
            )
         )
      )
   )
)),"")</f>
        <v/>
      </c>
      <c r="DE167" s="2445" t="str" cm="1">
        <f t="array" aca="1" ref="DE167" ca="1">IFERROR(IF(AE167*fxVal_normal=_PL!AE167,"",IF(OR(AE167="", NOT(ISNUMBER(AE167)), ISERROR(AE167), $B167=""), "",
   IF($I167=1,
      IFBLANK(
         _xldudf_CX_PUSH(AE167*fxVal_normal, CX_ENTITY, $B167, AE$11, AE$14, AE$160,),
         ""
      ),
      IF($I167=2,
         IFBLANK(
            _xldudf_CX_PUSH(AE167, CX_ENTITY, $B167, AE$11, AE$14, AE$160,),
            ""
         ),
         IF($I167=3,
            "",
            IFBLANK(
               _xldudf_CX_PUSH(AE167, CX_ENTITY, $B167, AE$11, AE$14, AE$160,),
               ""
            )
         )
      )
   )
)),"")</f>
        <v/>
      </c>
      <c r="DF167" s="2445" t="str" cm="1">
        <f t="array" aca="1" ref="DF167" ca="1">IFERROR(IF(AF167*fxVal_normal=_PL!AF167,"",IF(OR(AF167="", NOT(ISNUMBER(AF167)), ISERROR(AF167), $B167=""), "",
   IF($I167=1,
      IFBLANK(
         _xldudf_CX_PUSH(AF167*fxVal_normal, CX_ENTITY, $B167, AF$11, AF$14, AF$160,),
         ""
      ),
      IF($I167=2,
         IFBLANK(
            _xldudf_CX_PUSH(AF167, CX_ENTITY, $B167, AF$11, AF$14, AF$160,),
            ""
         ),
         IF($I167=3,
            "",
            IFBLANK(
               _xldudf_CX_PUSH(AF167, CX_ENTITY, $B167, AF$11, AF$14, AF$160,),
               ""
            )
         )
      )
   )
)),"")</f>
        <v/>
      </c>
      <c r="DG167" s="2445" t="str" cm="1">
        <f t="array" aca="1" ref="DG167" ca="1">IFERROR(IF(AG167*fxVal_normal=_PL!AG167,"",IF(OR(AG167="", NOT(ISNUMBER(AG167)), ISERROR(AG167), $B167=""), "",
   IF($I167=1,
      IFBLANK(
         _xldudf_CX_PUSH(AG167*fxVal_normal, CX_ENTITY, $B167, AG$11, AG$14, AG$160,),
         ""
      ),
      IF($I167=2,
         IFBLANK(
            _xldudf_CX_PUSH(AG167, CX_ENTITY, $B167, AG$11, AG$14, AG$160,),
            ""
         ),
         IF($I167=3,
            "",
            IFBLANK(
               _xldudf_CX_PUSH(AG167, CX_ENTITY, $B167, AG$11, AG$14, AG$160,),
               ""
            )
         )
      )
   )
)),"")</f>
        <v/>
      </c>
      <c r="DH167" s="2445" t="str" cm="1">
        <f t="array" aca="1" ref="DH167" ca="1">IFERROR(IF(AH167*fxVal_normal=_PL!AH167,"",IF(OR(AH167="", NOT(ISNUMBER(AH167)), ISERROR(AH167), $B167=""), "",
   IF($I167=1,
      IFBLANK(
         _xldudf_CX_PUSH(AH167*fxVal_normal, CX_ENTITY, $B167, AH$11, AH$14, AH$160,),
         ""
      ),
      IF($I167=2,
         IFBLANK(
            _xldudf_CX_PUSH(AH167, CX_ENTITY, $B167, AH$11, AH$14, AH$160,),
            ""
         ),
         IF($I167=3,
            "",
            IFBLANK(
               _xldudf_CX_PUSH(AH167, CX_ENTITY, $B167, AH$11, AH$14, AH$160,),
               ""
            )
         )
      )
   )
)),"")</f>
        <v/>
      </c>
      <c r="DI167" s="2445" t="str" cm="1">
        <f t="array" aca="1" ref="DI167" ca="1">IFERROR(IF(AI167*fxVal_normal=_PL!AI167,"",IF(OR(AI167="", NOT(ISNUMBER(AI167)), ISERROR(AI167), $B167=""), "",
   IF($I167=1,
      IFBLANK(
         _xldudf_CX_PUSH(AI167*fxVal_normal, CX_ENTITY, $B167, AI$11, AI$14, AI$160,),
         ""
      ),
      IF($I167=2,
         IFBLANK(
            _xldudf_CX_PUSH(AI167, CX_ENTITY, $B167, AI$11, AI$14, AI$160,),
            ""
         ),
         IF($I167=3,
            "",
            IFBLANK(
               _xldudf_CX_PUSH(AI167, CX_ENTITY, $B167, AI$11, AI$14, AI$160,),
               ""
            )
         )
      )
   )
)),"")</f>
        <v/>
      </c>
      <c r="DJ167" s="2445" t="str" cm="1">
        <f t="array" aca="1" ref="DJ167" ca="1">IFERROR(IF(AJ167*fxVal_normal=_PL!AJ167,"",IF(OR(AJ167="", NOT(ISNUMBER(AJ167)), ISERROR(AJ167), $B167=""), "",
   IF($I167=1,
      IFBLANK(
         _xldudf_CX_PUSH(AJ167*fxVal_normal, CX_ENTITY, $B167, AJ$11, AJ$14, AJ$160,),
         ""
      ),
      IF($I167=2,
         IFBLANK(
            _xldudf_CX_PUSH(AJ167, CX_ENTITY, $B167, AJ$11, AJ$14, AJ$160,),
            ""
         ),
         IF($I167=3,
            "",
            IFBLANK(
               _xldudf_CX_PUSH(AJ167, CX_ENTITY, $B167, AJ$11, AJ$14, AJ$160,),
               ""
            )
         )
      )
   )
)),"")</f>
        <v/>
      </c>
      <c r="DK167" s="2445" t="str" cm="1">
        <f t="array" aca="1" ref="DK167" ca="1">IFERROR(IF(AK167*fxVal_normal=_PL!AK167,"",IF(OR(AK167="", NOT(ISNUMBER(AK167)), ISERROR(AK167), $B167=""), "",
   IF($I167=1,
      IFBLANK(
         _xldudf_CX_PUSH(AK167*fxVal_normal, CX_ENTITY, $B167, AK$11, AK$14, AK$160,),
         ""
      ),
      IF($I167=2,
         IFBLANK(
            _xldudf_CX_PUSH(AK167, CX_ENTITY, $B167, AK$11, AK$14, AK$160,),
            ""
         ),
         IF($I167=3,
            "",
            IFBLANK(
               _xldudf_CX_PUSH(AK167, CX_ENTITY, $B167, AK$11, AK$14, AK$160,),
               ""
            )
         )
      )
   )
)),"")</f>
        <v/>
      </c>
      <c r="DL167" s="2445" t="str" cm="1">
        <f t="array" aca="1" ref="DL167" ca="1">IFERROR(IF(AL167*fxVal_normal=_PL!AL167,"",IF(OR(AL167="", NOT(ISNUMBER(AL167)), ISERROR(AL167), $B167=""), "",
   IF($I167=1,
      IFBLANK(
         _xldudf_CX_PUSH(AL167*fxVal_normal, CX_ENTITY, $B167, AL$11, AL$14, AL$160,),
         ""
      ),
      IF($I167=2,
         IFBLANK(
            _xldudf_CX_PUSH(AL167, CX_ENTITY, $B167, AL$11, AL$14, AL$160,),
            ""
         ),
         IF($I167=3,
            "",
            IFBLANK(
               _xldudf_CX_PUSH(AL167, CX_ENTITY, $B167, AL$11, AL$14, AL$160,),
               ""
            )
         )
      )
   )
)),"")</f>
        <v/>
      </c>
      <c r="DM167" s="2445" t="str" cm="1">
        <f t="array" aca="1" ref="DM167" ca="1">IFERROR(IF(AM167*fxVal_normal=_PL!AM167,"",IF(OR(AM167="", NOT(ISNUMBER(AM167)), ISERROR(AM167), $B167=""), "",
   IF($I167=1,
      IFBLANK(
         _xldudf_CX_PUSH(AM167*fxVal_normal, CX_ENTITY, $B167, AM$11, AM$14, AM$160,),
         ""
      ),
      IF($I167=2,
         IFBLANK(
            _xldudf_CX_PUSH(AM167, CX_ENTITY, $B167, AM$11, AM$14, AM$160,),
            ""
         ),
         IF($I167=3,
            "",
            IFBLANK(
               _xldudf_CX_PUSH(AM167, CX_ENTITY, $B167, AM$11, AM$14, AM$160,),
               ""
            )
         )
      )
   )
)),"")</f>
        <v/>
      </c>
      <c r="DN167" s="2445" t="str" cm="1">
        <f t="array" aca="1" ref="DN167" ca="1">IFERROR(IF(AN167*fxVal_normal=_PL!AN167,"",IF(OR(AN167="", NOT(ISNUMBER(AN167)), ISERROR(AN167), $B167=""), "",
   IF($I167=1,
      IFBLANK(
         _xldudf_CX_PUSH(AN167*fxVal_normal, CX_ENTITY, $B167, AN$11, AN$14, AN$160,),
         ""
      ),
      IF($I167=2,
         IFBLANK(
            _xldudf_CX_PUSH(AN167, CX_ENTITY, $B167, AN$11, AN$14, AN$160,),
            ""
         ),
         IF($I167=3,
            "",
            IFBLANK(
               _xldudf_CX_PUSH(AN167, CX_ENTITY, $B167, AN$11, AN$14, AN$160,),
               ""
            )
         )
      )
   )
)),"")</f>
        <v/>
      </c>
      <c r="DO167" s="2445" t="str" cm="1">
        <f t="array" aca="1" ref="DO167" ca="1">IFERROR(IF(AO167*fxVal_normal=_PL!AO167,"",IF(OR(AO167="", NOT(ISNUMBER(AO167)), ISERROR(AO167), $B167=""), "",
   IF($I167=1,
      IFBLANK(
         _xldudf_CX_PUSH(AO167*fxVal_normal, CX_ENTITY, $B167, AO$11, AO$14, AO$160,),
         ""
      ),
      IF($I167=2,
         IFBLANK(
            _xldudf_CX_PUSH(AO167, CX_ENTITY, $B167, AO$11, AO$14, AO$160,),
            ""
         ),
         IF($I167=3,
            "",
            IFBLANK(
               _xldudf_CX_PUSH(AO167, CX_ENTITY, $B167, AO$11, AO$14, AO$160,),
               ""
            )
         )
      )
   )
)),"")</f>
        <v/>
      </c>
      <c r="DP167" s="2445" t="str" cm="1">
        <f t="array" aca="1" ref="DP167" ca="1">IFERROR(IF(AP167*fxVal_normal=_PL!AP167,"",IF(OR(AP167="", NOT(ISNUMBER(AP167)), ISERROR(AP167), $B167=""), "",
   IF($I167=1,
      IFBLANK(
         _xldudf_CX_PUSH(AP167*fxVal_normal, CX_ENTITY, $B167, AP$11, AP$14, AP$160,),
         ""
      ),
      IF($I167=2,
         IFBLANK(
            _xldudf_CX_PUSH(AP167, CX_ENTITY, $B167, AP$11, AP$14, AP$160,),
            ""
         ),
         IF($I167=3,
            "",
            IFBLANK(
               _xldudf_CX_PUSH(AP167, CX_ENTITY, $B167, AP$11, AP$14, AP$160,),
               ""
            )
         )
      )
   )
)),"")</f>
        <v/>
      </c>
      <c r="DQ167" s="2445" t="str" cm="1">
        <f t="array" aca="1" ref="DQ167" ca="1">IFERROR(IF(AQ167*fxVal_normal=_PL!AQ167,"",IF(OR(AQ167="", NOT(ISNUMBER(AQ167)), ISERROR(AQ167), $B167=""), "",
   IF($I167=1,
      IFBLANK(
         _xldudf_CX_PUSH(AQ167*fxVal_normal, CX_ENTITY, $B167, AQ$11, AQ$14, AQ$160,),
         ""
      ),
      IF($I167=2,
         IFBLANK(
            _xldudf_CX_PUSH(AQ167, CX_ENTITY, $B167, AQ$11, AQ$14, AQ$160,),
            ""
         ),
         IF($I167=3,
            "",
            IFBLANK(
               _xldudf_CX_PUSH(AQ167, CX_ENTITY, $B167, AQ$11, AQ$14, AQ$160,),
               ""
            )
         )
      )
   )
)),"")</f>
        <v/>
      </c>
      <c r="DR167" s="2445" t="str" cm="1">
        <f t="array" aca="1" ref="DR167" ca="1">IFERROR(IF(AR167*fxVal_normal=_PL!AR167,"",IF(OR(AR167="", NOT(ISNUMBER(AR167)), ISERROR(AR167), $B167=""), "",
   IF($I167=1,
      IFBLANK(
         _xldudf_CX_PUSH(AR167*fxVal_normal, CX_ENTITY, $B167, AR$11, AR$14, AR$160,),
         ""
      ),
      IF($I167=2,
         IFBLANK(
            _xldudf_CX_PUSH(AR167, CX_ENTITY, $B167, AR$11, AR$14, AR$160,),
            ""
         ),
         IF($I167=3,
            "",
            IFBLANK(
               _xldudf_CX_PUSH(AR167, CX_ENTITY, $B167, AR$11, AR$14, AR$160,),
               ""
            )
         )
      )
   )
)),"")</f>
        <v/>
      </c>
      <c r="DS167" s="2445" t="str" cm="1">
        <f t="array" aca="1" ref="DS167" ca="1">IFERROR(IF(AS167*fxVal_normal=_PL!AS167,"",IF(OR(AS167="", NOT(ISNUMBER(AS167)), ISERROR(AS167), $B167=""), "",
   IF($I167=1,
      IFBLANK(
         _xldudf_CX_PUSH(AS167*fxVal_normal, CX_ENTITY, $B167, AS$11, AS$14, AS$160,),
         ""
      ),
      IF($I167=2,
         IFBLANK(
            _xldudf_CX_PUSH(AS167, CX_ENTITY, $B167, AS$11, AS$14, AS$160,),
            ""
         ),
         IF($I167=3,
            "",
            IFBLANK(
               _xldudf_CX_PUSH(AS167, CX_ENTITY, $B167, AS$11, AS$14, AS$160,),
               ""
            )
         )
      )
   )
)),"")</f>
        <v/>
      </c>
      <c r="DT167" s="2445" t="str" cm="1">
        <f t="array" aca="1" ref="DT167" ca="1">IFERROR(IF(AT167*fxVal_normal=_PL!AT167,"",IF(OR(AT167="", NOT(ISNUMBER(AT167)), ISERROR(AT167), $B167=""), "",
   IF($I167=1,
      IFBLANK(
         _xldudf_CX_PUSH(AT167*fxVal_normal, CX_ENTITY, $B167, AT$11, AT$14, AT$160,),
         ""
      ),
      IF($I167=2,
         IFBLANK(
            _xldudf_CX_PUSH(AT167, CX_ENTITY, $B167, AT$11, AT$14, AT$160,),
            ""
         ),
         IF($I167=3,
            "",
            IFBLANK(
               _xldudf_CX_PUSH(AT167, CX_ENTITY, $B167, AT$11, AT$14, AT$160,),
               ""
            )
         )
      )
   )
)),"")</f>
        <v/>
      </c>
      <c r="DU167" s="2445" t="str" cm="1">
        <f t="array" aca="1" ref="DU167" ca="1">IFERROR(IF(AU167*fxVal_normal=_PL!AU167,"",IF(OR(AU167="", NOT(ISNUMBER(AU167)), ISERROR(AU167), $B167=""), "",
   IF($I167=1,
      IFBLANK(
         _xldudf_CX_PUSH(AU167*fxVal_normal, CX_ENTITY, $B167, AU$11, AU$14, AU$160,),
         ""
      ),
      IF($I167=2,
         IFBLANK(
            _xldudf_CX_PUSH(AU167, CX_ENTITY, $B167, AU$11, AU$14, AU$160,),
            ""
         ),
         IF($I167=3,
            "",
            IFBLANK(
               _xldudf_CX_PUSH(AU167, CX_ENTITY, $B167, AU$11, AU$14, AU$160,),
               ""
            )
         )
      )
   )
)),"")</f>
        <v/>
      </c>
      <c r="DV167" s="2445" t="str" cm="1">
        <f t="array" aca="1" ref="DV167" ca="1">IFERROR(IF(AV167*fxVal_normal=_PL!AV167,"",IF(OR(AV167="", NOT(ISNUMBER(AV167)), ISERROR(AV167), $B167=""), "",
   IF($I167=1,
      IFBLANK(
         _xldudf_CX_PUSH(AV167*fxVal_normal, CX_ENTITY, $B167, AV$11, AV$14, AV$160,),
         ""
      ),
      IF($I167=2,
         IFBLANK(
            _xldudf_CX_PUSH(AV167, CX_ENTITY, $B167, AV$11, AV$14, AV$160,),
            ""
         ),
         IF($I167=3,
            "",
            IFBLANK(
               _xldudf_CX_PUSH(AV167, CX_ENTITY, $B167, AV$11, AV$14, AV$160,),
               ""
            )
         )
      )
   )
)),"")</f>
        <v/>
      </c>
      <c r="DW167" s="2445" t="str" cm="1">
        <f t="array" aca="1" ref="DW167" ca="1">IFERROR(IF(AW167*fxVal_normal=_PL!AW167,"",IF(OR(AW167="", NOT(ISNUMBER(AW167)), ISERROR(AW167), $B167=""), "",
   IF($I167=1,
      IFBLANK(
         _xldudf_CX_PUSH(AW167*fxVal_normal, CX_ENTITY, $B167, AW$11, AW$14, AW$160,),
         ""
      ),
      IF($I167=2,
         IFBLANK(
            _xldudf_CX_PUSH(AW167, CX_ENTITY, $B167, AW$11, AW$14, AW$160,),
            ""
         ),
         IF($I167=3,
            "",
            IFBLANK(
               _xldudf_CX_PUSH(AW167, CX_ENTITY, $B167, AW$11, AW$14, AW$160,),
               ""
            )
         )
      )
   )
)),"")</f>
        <v/>
      </c>
      <c r="DX167" s="2445" t="str" cm="1">
        <f t="array" aca="1" ref="DX167" ca="1">IFERROR(IF(AX167*fxVal_normal=_PL!AX167,"",IF(OR(AX167="", NOT(ISNUMBER(AX167)), ISERROR(AX167), $B167=""), "",
   IF($I167=1,
      IFBLANK(
         _xldudf_CX_PUSH(AX167*fxVal_normal, CX_ENTITY, $B167, AX$11, AX$14, AX$160,),
         ""
      ),
      IF($I167=2,
         IFBLANK(
            _xldudf_CX_PUSH(AX167, CX_ENTITY, $B167, AX$11, AX$14, AX$160,),
            ""
         ),
         IF($I167=3,
            "",
            IFBLANK(
               _xldudf_CX_PUSH(AX167, CX_ENTITY, $B167, AX$11, AX$14, AX$160,),
               ""
            )
         )
      )
   )
)),"")</f>
        <v/>
      </c>
      <c r="DY167" s="2445" t="str" cm="1">
        <f t="array" aca="1" ref="DY167" ca="1">IFERROR(IF(AY167*fxVal_normal=_PL!AY167,"",IF(OR(AY167="", NOT(ISNUMBER(AY167)), ISERROR(AY167), $B167=""), "",
   IF($I167=1,
      IFBLANK(
         _xldudf_CX_PUSH(AY167*fxVal_normal, CX_ENTITY, $B167, AY$11, AY$14, AY$160,),
         ""
      ),
      IF($I167=2,
         IFBLANK(
            _xldudf_CX_PUSH(AY167, CX_ENTITY, $B167, AY$11, AY$14, AY$160,),
            ""
         ),
         IF($I167=3,
            "",
            IFBLANK(
               _xldudf_CX_PUSH(AY167, CX_ENTITY, $B167, AY$11, AY$14, AY$160,),
               ""
            )
         )
      )
   )
)),"")</f>
        <v/>
      </c>
      <c r="DZ167" s="2445" t="str" cm="1">
        <f t="array" aca="1" ref="DZ167" ca="1">IFERROR(IF(AZ167*fxVal_normal=_PL!AZ167,"",IF(OR(AZ167="", NOT(ISNUMBER(AZ167)), ISERROR(AZ167), $B167=""), "",
   IF($I167=1,
      IFBLANK(
         _xldudf_CX_PUSH(AZ167*fxVal_normal, CX_ENTITY, $B167, AZ$11, AZ$14, AZ$160,),
         ""
      ),
      IF($I167=2,
         IFBLANK(
            _xldudf_CX_PUSH(AZ167, CX_ENTITY, $B167, AZ$11, AZ$14, AZ$160,),
            ""
         ),
         IF($I167=3,
            "",
            IFBLANK(
               _xldudf_CX_PUSH(AZ167, CX_ENTITY, $B167, AZ$11, AZ$14, AZ$160,),
               ""
            )
         )
      )
   )
)),"")</f>
        <v/>
      </c>
      <c r="EA167" s="2445" t="str" cm="1">
        <f t="array" aca="1" ref="EA167" ca="1">IFERROR(IF(BA167*fxVal_normal=_PL!BA167,"",IF(OR(BA167="", NOT(ISNUMBER(BA167)), ISERROR(BA167), $B167=""), "",
   IF($I167=1,
      IFBLANK(
         _xldudf_CX_PUSH(BA167*fxVal_normal, CX_ENTITY, $B167, BA$11, BA$14, BA$160,),
         ""
      ),
      IF($I167=2,
         IFBLANK(
            _xldudf_CX_PUSH(BA167, CX_ENTITY, $B167, BA$11, BA$14, BA$160,),
            ""
         ),
         IF($I167=3,
            "",
            IFBLANK(
               _xldudf_CX_PUSH(BA167, CX_ENTITY, $B167, BA$11, BA$14, BA$160,),
               ""
            )
         )
      )
   )
)),"")</f>
        <v/>
      </c>
      <c r="EB167" s="2445" t="str" cm="1">
        <f t="array" aca="1" ref="EB167" ca="1">IFERROR(IF(BB167*fxVal_normal=_PL!BB167,"",IF(OR(BB167="", NOT(ISNUMBER(BB167)), ISERROR(BB167), $B167=""), "",
   IF($I167=1,
      IFBLANK(
         _xldudf_CX_PUSH(BB167*fxVal_normal, CX_ENTITY, $B167, BB$11, BB$14, BB$160,),
         ""
      ),
      IF($I167=2,
         IFBLANK(
            _xldudf_CX_PUSH(BB167, CX_ENTITY, $B167, BB$11, BB$14, BB$160,),
            ""
         ),
         IF($I167=3,
            "",
            IFBLANK(
               _xldudf_CX_PUSH(BB167, CX_ENTITY, $B167, BB$11, BB$14, BB$160,),
               ""
            )
         )
      )
   )
)),"")</f>
        <v/>
      </c>
      <c r="EC167" s="2445" t="str" cm="1">
        <f t="array" aca="1" ref="EC167" ca="1">IFERROR(IF(BC167*fxVal_normal=_PL!BC167,"",IF(OR(BC167="", NOT(ISNUMBER(BC167)), ISERROR(BC167), $B167=""), "",
   IF($I167=1,
      IFBLANK(
         _xldudf_CX_PUSH(BC167*fxVal_normal, CX_ENTITY, $B167, BC$11, BC$14, BC$160,),
         ""
      ),
      IF($I167=2,
         IFBLANK(
            _xldudf_CX_PUSH(BC167, CX_ENTITY, $B167, BC$11, BC$14, BC$160,),
            ""
         ),
         IF($I167=3,
            "",
            IFBLANK(
               _xldudf_CX_PUSH(BC167, CX_ENTITY, $B167, BC$11, BC$14, BC$160,),
               ""
            )
         )
      )
   )
)),"")</f>
        <v/>
      </c>
      <c r="ED167" s="2445" t="str" cm="1">
        <f t="array" aca="1" ref="ED167" ca="1">IFERROR(IF(BD167*fxVal_normal=_PL!BD167,"",IF(OR(BD167="", NOT(ISNUMBER(BD167)), ISERROR(BD167), $B167=""), "",
   IF($I167=1,
      IFBLANK(
         _xldudf_CX_PUSH(BD167*fxVal_normal, CX_ENTITY, $B167, BD$11, BD$14, BD$160,),
         ""
      ),
      IF($I167=2,
         IFBLANK(
            _xldudf_CX_PUSH(BD167, CX_ENTITY, $B167, BD$11, BD$14, BD$160,),
            ""
         ),
         IF($I167=3,
            "",
            IFBLANK(
               _xldudf_CX_PUSH(BD167, CX_ENTITY, $B167, BD$11, BD$14, BD$160,),
               ""
            )
         )
      )
   )
)),"")</f>
        <v/>
      </c>
      <c r="EE167" s="2445" t="str" cm="1">
        <f t="array" aca="1" ref="EE167" ca="1">IFERROR(IF(BE167*fxVal_normal=_PL!BE167,"",IF(OR(BE167="", NOT(ISNUMBER(BE167)), ISERROR(BE167), $B167=""), "",
   IF($I167=1,
      IFBLANK(
         _xldudf_CX_PUSH(BE167*fxVal_normal, CX_ENTITY, $B167, BE$11, BE$14, BE$160,),
         ""
      ),
      IF($I167=2,
         IFBLANK(
            _xldudf_CX_PUSH(BE167, CX_ENTITY, $B167, BE$11, BE$14, BE$160,),
            ""
         ),
         IF($I167=3,
            "",
            IFBLANK(
               _xldudf_CX_PUSH(BE167, CX_ENTITY, $B167, BE$11, BE$14, BE$160,),
               ""
            )
         )
      )
   )
)),"")</f>
        <v/>
      </c>
      <c r="EF167" s="2445" t="str" cm="1">
        <f t="array" aca="1" ref="EF167" ca="1">IFERROR(IF(BF167*fxVal_normal=_PL!BF167,"",IF(OR(BF167="", NOT(ISNUMBER(BF167)), ISERROR(BF167), $B167=""), "",
   IF($I167=1,
      IFBLANK(
         _xldudf_CX_PUSH(BF167*fxVal_normal, CX_ENTITY, $B167, BF$11, BF$14, BF$160,),
         ""
      ),
      IF($I167=2,
         IFBLANK(
            _xldudf_CX_PUSH(BF167, CX_ENTITY, $B167, BF$11, BF$14, BF$160,),
            ""
         ),
         IF($I167=3,
            "",
            IFBLANK(
               _xldudf_CX_PUSH(BF167, CX_ENTITY, $B167, BF$11, BF$14, BF$160,),
               ""
            )
         )
      )
   )
)),"")</f>
        <v/>
      </c>
      <c r="EG167" s="2445" t="str" cm="1">
        <f t="array" aca="1" ref="EG167" ca="1">IFERROR(IF(BG167*fxVal_normal=_PL!BG167,"",IF(OR(BG167="", NOT(ISNUMBER(BG167)), ISERROR(BG167), $B167=""), "",
   IF($I167=1,
      IFBLANK(
         _xldudf_CX_PUSH(BG167*fxVal_normal, CX_ENTITY, $B167, BG$11, BG$14, BG$160,),
         ""
      ),
      IF($I167=2,
         IFBLANK(
            _xldudf_CX_PUSH(BG167, CX_ENTITY, $B167, BG$11, BG$14, BG$160,),
            ""
         ),
         IF($I167=3,
            "",
            IFBLANK(
               _xldudf_CX_PUSH(BG167, CX_ENTITY, $B167, BG$11, BG$14, BG$160,),
               ""
            )
         )
      )
   )
)),"")</f>
        <v/>
      </c>
      <c r="EH167" s="2445" t="str" cm="1">
        <f t="array" aca="1" ref="EH167" ca="1">IFERROR(IF(BH167*fxVal_normal=_PL!BH167,"",IF(OR(BH167="", NOT(ISNUMBER(BH167)), ISERROR(BH167), $B167=""), "",
   IF($I167=1,
      IFBLANK(
         _xldudf_CX_PUSH(BH167*fxVal_normal, CX_ENTITY, $B167, BH$11, BH$14, BH$160,),
         ""
      ),
      IF($I167=2,
         IFBLANK(
            _xldudf_CX_PUSH(BH167, CX_ENTITY, $B167, BH$11, BH$14, BH$160,),
            ""
         ),
         IF($I167=3,
            "",
            IFBLANK(
               _xldudf_CX_PUSH(BH167, CX_ENTITY, $B167, BH$11, BH$14, BH$160,),
               ""
            )
         )
      )
   )
)),"")</f>
        <v/>
      </c>
      <c r="EI167" s="2445" t="str" cm="1">
        <f t="array" aca="1" ref="EI167" ca="1">IFERROR(IF(BI167*fxVal_normal=_PL!BI167,"",IF(OR(BI167="", NOT(ISNUMBER(BI167)), ISERROR(BI167), $B167=""), "",
   IF($I167=1,
      IFBLANK(
         _xldudf_CX_PUSH(BI167*fxVal_normal, CX_ENTITY, $B167, BI$11, BI$14, BI$160,),
         ""
      ),
      IF($I167=2,
         IFBLANK(
            _xldudf_CX_PUSH(BI167, CX_ENTITY, $B167, BI$11, BI$14, BI$160,),
            ""
         ),
         IF($I167=3,
            "",
            IFBLANK(
               _xldudf_CX_PUSH(BI167, CX_ENTITY, $B167, BI$11, BI$14, BI$160,),
               ""
            )
         )
      )
   )
)),"")</f>
        <v/>
      </c>
      <c r="EJ167" s="2445" t="str" cm="1">
        <f t="array" aca="1" ref="EJ167" ca="1">IFERROR(IF(BJ167*fxVal_normal=_PL!BJ167,"",IF(OR(BJ167="", NOT(ISNUMBER(BJ167)), ISERROR(BJ167), $B167=""), "",
   IF($I167=1,
      IFBLANK(
         _xldudf_CX_PUSH(BJ167*fxVal_normal, CX_ENTITY, $B167, BJ$11, BJ$14, BJ$160,),
         ""
      ),
      IF($I167=2,
         IFBLANK(
            _xldudf_CX_PUSH(BJ167, CX_ENTITY, $B167, BJ$11, BJ$14, BJ$160,),
            ""
         ),
         IF($I167=3,
            "",
            IFBLANK(
               _xldudf_CX_PUSH(BJ167, CX_ENTITY, $B167, BJ$11, BJ$14, BJ$160,),
               ""
            )
         )
      )
   )
)),"")</f>
        <v/>
      </c>
      <c r="EK167" s="2445" t="str" cm="1">
        <f t="array" aca="1" ref="EK167" ca="1">IFERROR(IF(BK167*fxVal_normal=_PL!BK167,"",IF(OR(BK167="", NOT(ISNUMBER(BK167)), ISERROR(BK167), $B167=""), "",
   IF($I167=1,
      IFBLANK(
         _xldudf_CX_PUSH(BK167*fxVal_normal, CX_ENTITY, $B167, BK$11, BK$14, BK$160,),
         ""
      ),
      IF($I167=2,
         IFBLANK(
            _xldudf_CX_PUSH(BK167, CX_ENTITY, $B167, BK$11, BK$14, BK$160,),
            ""
         ),
         IF($I167=3,
            "",
            IFBLANK(
               _xldudf_CX_PUSH(BK167, CX_ENTITY, $B167, BK$11, BK$14, BK$160,),
               ""
            )
         )
      )
   )
)),"")</f>
        <v/>
      </c>
      <c r="EL167" s="2445" t="str" cm="1">
        <f t="array" aca="1" ref="EL167" ca="1">IFERROR(IF(BL167*fxVal_normal=_PL!BL167,"",IF(OR(BL167="", NOT(ISNUMBER(BL167)), ISERROR(BL167), $B167=""), "",
   IF($I167=1,
      IFBLANK(
         _xldudf_CX_PUSH(BL167*fxVal_normal, CX_ENTITY, $B167, BL$11, BL$14, BL$160,),
         ""
      ),
      IF($I167=2,
         IFBLANK(
            _xldudf_CX_PUSH(BL167, CX_ENTITY, $B167, BL$11, BL$14, BL$160,),
            ""
         ),
         IF($I167=3,
            "",
            IFBLANK(
               _xldudf_CX_PUSH(BL167, CX_ENTITY, $B167, BL$11, BL$14, BL$160,),
               ""
            )
         )
      )
   )
)),"")</f>
        <v/>
      </c>
      <c r="EM167" s="2445" t="str" cm="1">
        <f t="array" aca="1" ref="EM167" ca="1">IFERROR(IF(BM167*fxVal_normal=_PL!BM167,"",IF(OR(BM167="", NOT(ISNUMBER(BM167)), ISERROR(BM167), $B167=""), "",
   IF($I167=1,
      IFBLANK(
         _xldudf_CX_PUSH(BM167*fxVal_normal, CX_ENTITY, $B167, BM$11, BM$14, BM$160,),
         ""
      ),
      IF($I167=2,
         IFBLANK(
            _xldudf_CX_PUSH(BM167, CX_ENTITY, $B167, BM$11, BM$14, BM$160,),
            ""
         ),
         IF($I167=3,
            "",
            IFBLANK(
               _xldudf_CX_PUSH(BM167, CX_ENTITY, $B167, BM$11, BM$14, BM$160,),
               ""
            )
         )
      )
   )
)),"")</f>
        <v/>
      </c>
      <c r="EN167" s="2445" t="str" cm="1">
        <f t="array" aca="1" ref="EN167" ca="1">IFERROR(IF(BN167*fxVal_normal=_PL!BN167,"",IF(OR(BN167="", NOT(ISNUMBER(BN167)), ISERROR(BN167), $B167=""), "",
   IF($I167=1,
      IFBLANK(
         _xldudf_CX_PUSH(BN167*fxVal_normal, CX_ENTITY, $B167, BN$11, BN$14, BN$160,),
         ""
      ),
      IF($I167=2,
         IFBLANK(
            _xldudf_CX_PUSH(BN167, CX_ENTITY, $B167, BN$11, BN$14, BN$160,),
            ""
         ),
         IF($I167=3,
            "",
            IFBLANK(
               _xldudf_CX_PUSH(BN167, CX_ENTITY, $B167, BN$11, BN$14, BN$160,),
               ""
            )
         )
      )
   )
)),"")</f>
        <v/>
      </c>
    </row>
    <row r="168" spans="1:156" ht="21" customHeight="1">
      <c r="A168" s="2449" t="s">
        <v>22</v>
      </c>
      <c r="B168" s="2439" t="s">
        <v>140</v>
      </c>
      <c r="C168" s="2439" t="str" cm="1">
        <f t="array" ref="C168">IFBLANK(_PL!C168,"")</f>
        <v>Adjusted Earning Label</v>
      </c>
      <c r="D168" s="1548" t="s">
        <v>141</v>
      </c>
      <c r="E168" s="2440" t="e" cm="1">
        <f t="array" aca="1" ref="E1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)($AD168:$CQ168, Z168)</f>
        <v>#NAME?</v>
      </c>
      <c r="F168" s="578"/>
      <c r="G168" s="576"/>
      <c r="H168" s="2546">
        <v>2</v>
      </c>
      <c r="I168" s="2546">
        <v>1</v>
      </c>
      <c r="J168" s="401" cm="1">
        <f t="array" ref="J168">IFBLANK( Z168,"")</f>
        <v>0</v>
      </c>
      <c r="K168" s="578" t="str">
        <f t="shared" si="51"/>
        <v>Yes</v>
      </c>
      <c r="L168" s="37"/>
      <c r="N168" s="158"/>
      <c r="O168" s="101"/>
      <c r="P168" s="52"/>
      <c r="Q168" s="101"/>
      <c r="R168" s="101"/>
      <c r="S168" s="101"/>
      <c r="T168" s="101"/>
      <c r="U168" s="39"/>
      <c r="V168" s="37"/>
      <c r="W168" s="268" t="str">
        <f>W161</f>
        <v>Actual</v>
      </c>
      <c r="X168" s="2452">
        <f>_PL!X168</f>
        <v>0</v>
      </c>
      <c r="Y168" s="2583" t="e">
        <f ca="1">_PL!Y168</f>
        <v>#NAME?</v>
      </c>
      <c r="Z168" s="538">
        <f>_PL!Z168</f>
        <v>0</v>
      </c>
      <c r="AA168" s="787"/>
      <c r="AB168" s="1133" t="s">
        <v>142</v>
      </c>
      <c r="AC168" s="1163" t="str" cm="1">
        <f t="array" aca="1" ref="AC168" ca="1">_xlfn.LET(
_xlpm._termname, $AB168,
_xlpm._iconname, "find",
_xlpm._icon, fx_getIcon(_xlpm._iconname),
_xlpm._location, _xlfn.XLOOKUP(LOWER(_xlpm._termname), LOWER(tbl_acctDef[Term]),tbl_acctDef[Term]),
_xlpm._hyperlink, HYPERLINK("#"&amp;CELL("address",_xlpm._location), _xlpm._icon),
IFERROR(_xlpm._hyperlink,"")
)</f>
        <v/>
      </c>
      <c r="AD168" s="2376" cm="1">
        <f t="array" ref="AD168:BN168">IF(ISNUMBER(AD161),_xlfn.BYCOL(_xlfn.VSTACK(AD161:BN161, AD162:BN167), _xleta.SUM),"")</f>
        <v>5</v>
      </c>
      <c r="AE168" s="2376">
        <v>5</v>
      </c>
      <c r="AF168" s="2377">
        <v>5</v>
      </c>
      <c r="AG168" s="2377">
        <v>5</v>
      </c>
      <c r="AH168" s="2377">
        <v>5</v>
      </c>
      <c r="AI168" s="2377">
        <v>5</v>
      </c>
      <c r="AJ168" s="2377">
        <v>5</v>
      </c>
      <c r="AK168" s="2377">
        <v>5</v>
      </c>
      <c r="AL168" s="2377">
        <v>5</v>
      </c>
      <c r="AM168" s="2377">
        <v>5</v>
      </c>
      <c r="AN168" s="2377">
        <v>5</v>
      </c>
      <c r="AO168" s="2377">
        <v>5</v>
      </c>
      <c r="AP168" s="2377">
        <v>5</v>
      </c>
      <c r="AQ168" s="2377">
        <v>5</v>
      </c>
      <c r="AR168" s="2377">
        <v>5</v>
      </c>
      <c r="AS168" s="2377">
        <v>5</v>
      </c>
      <c r="AT168" s="2377">
        <v>5</v>
      </c>
      <c r="AU168" s="2377">
        <v>5</v>
      </c>
      <c r="AV168" s="2377">
        <v>5</v>
      </c>
      <c r="AW168" s="2377">
        <v>5</v>
      </c>
      <c r="AX168" s="2377">
        <v>5</v>
      </c>
      <c r="AY168" s="2377">
        <v>5</v>
      </c>
      <c r="AZ168" s="2377">
        <v>5</v>
      </c>
      <c r="BA168" s="2377">
        <v>5</v>
      </c>
      <c r="BB168" s="2377">
        <v>5</v>
      </c>
      <c r="BC168" s="2377">
        <v>5</v>
      </c>
      <c r="BD168" s="2377">
        <v>5</v>
      </c>
      <c r="BE168" s="2377">
        <v>5</v>
      </c>
      <c r="BF168" s="2377">
        <v>5</v>
      </c>
      <c r="BG168" s="2377">
        <v>5</v>
      </c>
      <c r="BH168" s="2377">
        <v>5</v>
      </c>
      <c r="BI168" s="2377">
        <v>5</v>
      </c>
      <c r="BJ168" s="2377">
        <v>5</v>
      </c>
      <c r="BK168" s="2377">
        <v>5</v>
      </c>
      <c r="BL168" s="2377">
        <v>5</v>
      </c>
      <c r="BM168" s="2377">
        <v>5</v>
      </c>
      <c r="BN168" s="2377">
        <v>5</v>
      </c>
      <c r="BO168" s="2577"/>
      <c r="BP168" s="2577"/>
      <c r="BQ168" s="2577"/>
      <c r="BR168" s="2577"/>
      <c r="BS168" s="2577"/>
      <c r="BT168" s="2577"/>
      <c r="BU168" s="2577"/>
      <c r="BV168" s="2577"/>
      <c r="BW168" s="2577"/>
      <c r="BX168" s="2577"/>
      <c r="BY168" s="2577"/>
      <c r="BZ168" s="2577"/>
      <c r="CA168" s="34"/>
      <c r="CC168" s="927"/>
      <c r="CD168" s="1461" t="e" cm="1">
        <f t="array" aca="1" ref="CD168" ca="1">_xlfn.LET( _xlpm.CheckBlank, SUM(PL!$AD168:$BN168) = 0, IF(_xlpm.CheckBlank, "", SUM(_xlfn._xlws.FILTER(PL!$AD168:$BN168,(YEAR(PL!$AD$12:$BN$12)=PL!CD$12)*(array_timeline&lt;=PL!CD$11)))))</f>
        <v>#NAME?</v>
      </c>
      <c r="CE168" s="1461" t="e" cm="1">
        <f t="array" aca="1" ref="CE168" ca="1">_xlfn.LET( _xlpm.CheckBlank, SUM(PL!$AD168:$BN168) = 0, IF(_xlpm.CheckBlank, "", SUM(_xlfn._xlws.FILTER(PL!$AD168:$BN168,(YEAR(PL!$AD$12:$BN$12)=PL!CE$12)*(array_timeline&lt;=PL!CE$11)))))</f>
        <v>#NAME?</v>
      </c>
      <c r="CF168" s="88"/>
      <c r="CG168" s="1461" t="e" cm="1">
        <f t="array" aca="1" ref="CG168" ca="1">_xlfn.LET( _xlpm.CheckBlank, SUM(PL!$AD168:$BN168) = 0, IF(_xlpm.CheckBlank, "", SUM(_xlfn._xlws.FILTER(PL!$AD168:$BN168,(YEAR(PL!$AD$12:$BN$12)=PL!CG$12)*(array_timeline&lt;=PL!CG$11)))))</f>
        <v>#NAME?</v>
      </c>
      <c r="CH168" s="1461" t="e" cm="1">
        <f t="array" aca="1" ref="CH168" ca="1">_xlfn.LET( _xlpm.CheckBlank, SUM(PL!$AD168:$BN168) = 0, IF(_xlpm.CheckBlank, "", SUM(_xlfn._xlws.FILTER(PL!$AD168:$BN168,(YEAR(PL!$AD$12:$BN$12)=PL!CH$12)*(array_timeline&lt;=PL!CH$11)))))</f>
        <v>#NAME?</v>
      </c>
      <c r="CI168" s="88"/>
      <c r="CJ168" s="1461" cm="1">
        <f t="array" ref="CJ168">_xlfn.LET( _xlpm.CheckBlank, SUM(PL!$AD168:$BN168) = 0, IF(_xlpm.CheckBlank, "", SUM(_xlfn.TAKE(_xlfn.DROP(PL!$AD168:$BN168, ,-DATEDIFF(PL!CJ$11, val_asOfDate,"M")),1,-12))))</f>
        <v>60</v>
      </c>
      <c r="CK168" s="1461" cm="1">
        <f t="array" ref="CK168">_xlfn.LET( _xlpm.CheckBlank, SUM(PL!$AD168:$BN168) = 0, IF(_xlpm.CheckBlank, "", SUM(_xlfn.TAKE(_xlfn.DROP(PL!$AD168:$BN168, ,-DATEDIFF(PL!CK$11, val_asOfDate,"M")),1,-12))))</f>
        <v>60</v>
      </c>
      <c r="CL168" s="88"/>
      <c r="CM168" s="2061" cm="1">
        <f t="array" ref="CM168:CN168">IF(ISNUMBER(CM161:CN161),_xlfn.BYCOL(_xlfn.VSTACK(CM161:CN161, CM162:CN167), _xleta.SUM),"")</f>
        <v>7</v>
      </c>
      <c r="CN168" s="2061">
        <v>7</v>
      </c>
      <c r="CO168" s="128"/>
      <c r="CP168" s="2061" cm="1">
        <f t="array" ref="CP168:CQ168">IF(ISNUMBER(CP161:CQ161),_xlfn.BYCOL(_xlfn.VSTACK(CP161:CQ161, CP162:CQ167), _xleta.SUM),"")</f>
        <v>7</v>
      </c>
      <c r="CQ168" s="2061">
        <v>7</v>
      </c>
      <c r="CR168" s="34"/>
      <c r="CS168" s="2056"/>
      <c r="CT168" s="2085" t="e" cm="1">
        <f t="array" aca="1" ref="CT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_xldudf_CX_PUSH(Y168,CX_ENTITY,C168,EOMONTH(val_asOfDate,0)),
       ""
     )
   )
)</f>
        <v>#NAME?</v>
      </c>
      <c r="CU168" s="2085" t="e" cm="1">
        <f t="array" aca="1" ref="CU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_xldudf_CX_PUSH(Y168,CX_ENTITY,C168,EOMONTH(val_asOfDate,1)),
       ""
     )
   )
)</f>
        <v>#NAME?</v>
      </c>
      <c r="CV168" s="2085" t="e" cm="1">
        <f t="array" aca="1" ref="CV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_xldudf_CX_PUSH(Y168,CX_ENTITY,C168,EOMONTH(val_asOfDate,2)),
       ""
     )
   )
)</f>
        <v>#NAME?</v>
      </c>
      <c r="CW168" s="2085" t="e" cm="1">
        <f t="array" aca="1" ref="CW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_xldudf_CX_PUSH(Y168,CX_ENTITY,C168,EOMONTH(val_asOfDate,3)),
       ""
     )
   )
)</f>
        <v>#NAME?</v>
      </c>
      <c r="CX168" s="2443"/>
      <c r="CY168" s="2444" t="str" cm="1">
        <f t="array" aca="1" ref="CY168" ca="1">IFERROR(IF(CM168*fxVal_normal=_PL!CM168,"",IF(OR($CM168="",$CM168=0, NOT(ISNUMBER($CM168)), ISERROR($CM168), $B168=""), "",
   IF($I168=1,
      IFBLANK(
         _xldudf_CX_PUSH($CM168*fxVal_normal, CX_ENTITY, $B168, $CM$11, $CM$14, $CM$19,),
         ""
      ),
      IF($I168=2,
         IFBLANK(
            _xldudf_CX_PUSH($CM168, CX_ENTITY, $B168, $CM$11, $CM$14, $CM$19,),
            ""
         ),
         IF($I168=3,
            "",
            IFBLANK(
               _xldudf_CX_PUSH($CM168, CX_ENTITY, $B168, $CM$11, $CM$14, $CM$19,),
               ""
            )
         )
      )
   )
)),"")</f>
        <v/>
      </c>
      <c r="CZ168" s="2444" t="str" cm="1">
        <f t="array" aca="1" ref="CZ168" ca="1">IFERROR(IF(CN168*fxVal_normal=_PL!CN168,"",IF(OR($CN168="",$CN168=0, NOT(ISNUMBER($CN168)), ISERROR($CN168), $B168=""), "",
   IF($I168=1,
      IFBLANK(
         _xldudf_CX_PUSH($CN168*fxVal_normal, CX_ENTITY, $B168, $CN$11, $CN$14, $CN$19,),
         ""
      ),
      IF($I168=2,
         IFBLANK(
            _xldudf_CX_PUSH($CN168, CX_ENTITY, $B168, $CN$11, $CN$14, $CN$19,),
            ""
         ),
         IF($I168=3,
            "",
            IFBLANK(
               _xldudf_CX_PUSH($CN168, CX_ENTITY, $B168, $CN$11, $CN$14, $CN$19,),
               ""
            )
         )
      )
   )
)),"")</f>
        <v/>
      </c>
      <c r="DA168" s="2444" t="str" cm="1">
        <f t="array" aca="1" ref="DA168" ca="1">IFERROR(IF(CP168*fxVal_normal=_PL!CP168,"",IF(OR($CP168="",$CP168=0, NOT(ISNUMBER($CP168)), ISERROR($CP168), $B168=""), "",
   IF($I168=1,
      IFBLANK(
         _xldudf_CX_PUSH($CP168*fxVal_normal, CX_ENTITY, $B168, $CP$11, $CP$14, $CP$19,),
         ""
      ),
      IF($I168=2,
         IFBLANK(
            _xldudf_CX_PUSH($CP168, CX_ENTITY, $B168, $CP$11, $CP$14, $CP$19,),
            ""
         ),
         IF($I168=3,
            "",
            IFBLANK(
               _xldudf_CX_PUSH($CP168, CX_ENTITY, $B168, $CP$11, $CP$14, $CP$19,),
               ""
            )
         )
      )
   )
)),"")</f>
        <v/>
      </c>
      <c r="DB168" s="2444" t="str" cm="1">
        <f t="array" aca="1" ref="DB168" ca="1">IFERROR(IF(CQ168*fxVal_normal=_PL!CQ168,"",IF(OR($CQ168="", $CQ168=0, NOT(ISNUMBER($CQ168)), ISERROR($CQ168), $B168=""), "",
   IF($I168=1,
      IFBLANK(
         _xldudf_CX_PUSH($CQ168*fxVal_normal, CX_ENTITY, $B168, $CQ$11, $CQ$14, $CQ$19,),
         ""
      ),
      IF($I168=2,
         IFBLANK(
            _xldudf_CX_PUSH($CQ168, CX_ENTITY, $B168, $CQ$11, $CQ$14, $CQ$19,),
            ""
         ),
         IF($I168=3,
            "",
            IFBLANK(
               _xldudf_CX_PUSH($CQ168, CX_ENTITY, $B168, $CQ$11, $CQ$14, $CQ$19,),
               ""
            )
         )
      )
   ))
),"")</f>
        <v/>
      </c>
      <c r="DC168" s="2443"/>
      <c r="DD168" s="2445" t="str" cm="1">
        <f t="array" aca="1" ref="DD168" ca="1">IFERROR(IF(AD168*fxVal_normal=_PL!AD168,"",IF(OR(AD168="", NOT(ISNUMBER(AD168)), ISERROR(AD168), $B168=""), "",
   IF($I168=1,
      IFBLANK(
         _xldudf_CX_PUSH(AD168*fxVal_normal, CX_ENTITY, $B168, AD$11, AD$14, AD$160,),
         ""
      ),
      IF($I168=2,
         IFBLANK(
            _xldudf_CX_PUSH(AD168, CX_ENTITY, $B168, AD$11, AD$14, AD$160,),
            ""
         ),
         IF($I168=3,
            "",
            IFBLANK(
               _xldudf_CX_PUSH(AD168, CX_ENTITY, $B168, AD$11, AD$14, AD$160,),
               ""
            )
         )
      )
   )
)),"")</f>
        <v/>
      </c>
      <c r="DE168" s="2445" t="str" cm="1">
        <f t="array" aca="1" ref="DE168" ca="1">IFERROR(IF(AE168*fxVal_normal=_PL!AE168,"",IF(OR(AE168="", NOT(ISNUMBER(AE168)), ISERROR(AE168), $B168=""), "",
   IF($I168=1,
      IFBLANK(
         _xldudf_CX_PUSH(AE168*fxVal_normal, CX_ENTITY, $B168, AE$11, AE$14, AE$160,),
         ""
      ),
      IF($I168=2,
         IFBLANK(
            _xldudf_CX_PUSH(AE168, CX_ENTITY, $B168, AE$11, AE$14, AE$160,),
            ""
         ),
         IF($I168=3,
            "",
            IFBLANK(
               _xldudf_CX_PUSH(AE168, CX_ENTITY, $B168, AE$11, AE$14, AE$160,),
               ""
            )
         )
      )
   )
)),"")</f>
        <v/>
      </c>
      <c r="DF168" s="2445" t="str" cm="1">
        <f t="array" aca="1" ref="DF168" ca="1">IFERROR(IF(AF168*fxVal_normal=_PL!AF168,"",IF(OR(AF168="", NOT(ISNUMBER(AF168)), ISERROR(AF168), $B168=""), "",
   IF($I168=1,
      IFBLANK(
         _xldudf_CX_PUSH(AF168*fxVal_normal, CX_ENTITY, $B168, AF$11, AF$14, AF$160,),
         ""
      ),
      IF($I168=2,
         IFBLANK(
            _xldudf_CX_PUSH(AF168, CX_ENTITY, $B168, AF$11, AF$14, AF$160,),
            ""
         ),
         IF($I168=3,
            "",
            IFBLANK(
               _xldudf_CX_PUSH(AF168, CX_ENTITY, $B168, AF$11, AF$14, AF$160,),
               ""
            )
         )
      )
   )
)),"")</f>
        <v/>
      </c>
      <c r="DG168" s="2445" t="str" cm="1">
        <f t="array" aca="1" ref="DG168" ca="1">IFERROR(IF(AG168*fxVal_normal=_PL!AG168,"",IF(OR(AG168="", NOT(ISNUMBER(AG168)), ISERROR(AG168), $B168=""), "",
   IF($I168=1,
      IFBLANK(
         _xldudf_CX_PUSH(AG168*fxVal_normal, CX_ENTITY, $B168, AG$11, AG$14, AG$160,),
         ""
      ),
      IF($I168=2,
         IFBLANK(
            _xldudf_CX_PUSH(AG168, CX_ENTITY, $B168, AG$11, AG$14, AG$160,),
            ""
         ),
         IF($I168=3,
            "",
            IFBLANK(
               _xldudf_CX_PUSH(AG168, CX_ENTITY, $B168, AG$11, AG$14, AG$160,),
               ""
            )
         )
      )
   )
)),"")</f>
        <v/>
      </c>
      <c r="DH168" s="2445" t="str" cm="1">
        <f t="array" aca="1" ref="DH168" ca="1">IFERROR(IF(AH168*fxVal_normal=_PL!AH168,"",IF(OR(AH168="", NOT(ISNUMBER(AH168)), ISERROR(AH168), $B168=""), "",
   IF($I168=1,
      IFBLANK(
         _xldudf_CX_PUSH(AH168*fxVal_normal, CX_ENTITY, $B168, AH$11, AH$14, AH$160,),
         ""
      ),
      IF($I168=2,
         IFBLANK(
            _xldudf_CX_PUSH(AH168, CX_ENTITY, $B168, AH$11, AH$14, AH$160,),
            ""
         ),
         IF($I168=3,
            "",
            IFBLANK(
               _xldudf_CX_PUSH(AH168, CX_ENTITY, $B168, AH$11, AH$14, AH$160,),
               ""
            )
         )
      )
   )
)),"")</f>
        <v/>
      </c>
      <c r="DI168" s="2445" t="str" cm="1">
        <f t="array" aca="1" ref="DI168" ca="1">IFERROR(IF(AI168*fxVal_normal=_PL!AI168,"",IF(OR(AI168="", NOT(ISNUMBER(AI168)), ISERROR(AI168), $B168=""), "",
   IF($I168=1,
      IFBLANK(
         _xldudf_CX_PUSH(AI168*fxVal_normal, CX_ENTITY, $B168, AI$11, AI$14, AI$160,),
         ""
      ),
      IF($I168=2,
         IFBLANK(
            _xldudf_CX_PUSH(AI168, CX_ENTITY, $B168, AI$11, AI$14, AI$160,),
            ""
         ),
         IF($I168=3,
            "",
            IFBLANK(
               _xldudf_CX_PUSH(AI168, CX_ENTITY, $B168, AI$11, AI$14, AI$160,),
               ""
            )
         )
      )
   )
)),"")</f>
        <v/>
      </c>
      <c r="DJ168" s="2445" t="str" cm="1">
        <f t="array" aca="1" ref="DJ168" ca="1">IFERROR(IF(AJ168*fxVal_normal=_PL!AJ168,"",IF(OR(AJ168="", NOT(ISNUMBER(AJ168)), ISERROR(AJ168), $B168=""), "",
   IF($I168=1,
      IFBLANK(
         _xldudf_CX_PUSH(AJ168*fxVal_normal, CX_ENTITY, $B168, AJ$11, AJ$14, AJ$160,),
         ""
      ),
      IF($I168=2,
         IFBLANK(
            _xldudf_CX_PUSH(AJ168, CX_ENTITY, $B168, AJ$11, AJ$14, AJ$160,),
            ""
         ),
         IF($I168=3,
            "",
            IFBLANK(
               _xldudf_CX_PUSH(AJ168, CX_ENTITY, $B168, AJ$11, AJ$14, AJ$160,),
               ""
            )
         )
      )
   )
)),"")</f>
        <v/>
      </c>
      <c r="DK168" s="2445" t="str" cm="1">
        <f t="array" aca="1" ref="DK168" ca="1">IFERROR(IF(AK168*fxVal_normal=_PL!AK168,"",IF(OR(AK168="", NOT(ISNUMBER(AK168)), ISERROR(AK168), $B168=""), "",
   IF($I168=1,
      IFBLANK(
         _xldudf_CX_PUSH(AK168*fxVal_normal, CX_ENTITY, $B168, AK$11, AK$14, AK$160,),
         ""
      ),
      IF($I168=2,
         IFBLANK(
            _xldudf_CX_PUSH(AK168, CX_ENTITY, $B168, AK$11, AK$14, AK$160,),
            ""
         ),
         IF($I168=3,
            "",
            IFBLANK(
               _xldudf_CX_PUSH(AK168, CX_ENTITY, $B168, AK$11, AK$14, AK$160,),
               ""
            )
         )
      )
   )
)),"")</f>
        <v/>
      </c>
      <c r="DL168" s="2445" t="str" cm="1">
        <f t="array" aca="1" ref="DL168" ca="1">IFERROR(IF(AL168*fxVal_normal=_PL!AL168,"",IF(OR(AL168="", NOT(ISNUMBER(AL168)), ISERROR(AL168), $B168=""), "",
   IF($I168=1,
      IFBLANK(
         _xldudf_CX_PUSH(AL168*fxVal_normal, CX_ENTITY, $B168, AL$11, AL$14, AL$160,),
         ""
      ),
      IF($I168=2,
         IFBLANK(
            _xldudf_CX_PUSH(AL168, CX_ENTITY, $B168, AL$11, AL$14, AL$160,),
            ""
         ),
         IF($I168=3,
            "",
            IFBLANK(
               _xldudf_CX_PUSH(AL168, CX_ENTITY, $B168, AL$11, AL$14, AL$160,),
               ""
            )
         )
      )
   )
)),"")</f>
        <v/>
      </c>
      <c r="DM168" s="2445" t="str" cm="1">
        <f t="array" aca="1" ref="DM168" ca="1">IFERROR(IF(AM168*fxVal_normal=_PL!AM168,"",IF(OR(AM168="", NOT(ISNUMBER(AM168)), ISERROR(AM168), $B168=""), "",
   IF($I168=1,
      IFBLANK(
         _xldudf_CX_PUSH(AM168*fxVal_normal, CX_ENTITY, $B168, AM$11, AM$14, AM$160,),
         ""
      ),
      IF($I168=2,
         IFBLANK(
            _xldudf_CX_PUSH(AM168, CX_ENTITY, $B168, AM$11, AM$14, AM$160,),
            ""
         ),
         IF($I168=3,
            "",
            IFBLANK(
               _xldudf_CX_PUSH(AM168, CX_ENTITY, $B168, AM$11, AM$14, AM$160,),
               ""
            )
         )
      )
   )
)),"")</f>
        <v/>
      </c>
      <c r="DN168" s="2445" t="str" cm="1">
        <f t="array" aca="1" ref="DN168" ca="1">IFERROR(IF(AN168*fxVal_normal=_PL!AN168,"",IF(OR(AN168="", NOT(ISNUMBER(AN168)), ISERROR(AN168), $B168=""), "",
   IF($I168=1,
      IFBLANK(
         _xldudf_CX_PUSH(AN168*fxVal_normal, CX_ENTITY, $B168, AN$11, AN$14, AN$160,),
         ""
      ),
      IF($I168=2,
         IFBLANK(
            _xldudf_CX_PUSH(AN168, CX_ENTITY, $B168, AN$11, AN$14, AN$160,),
            ""
         ),
         IF($I168=3,
            "",
            IFBLANK(
               _xldudf_CX_PUSH(AN168, CX_ENTITY, $B168, AN$11, AN$14, AN$160,),
               ""
            )
         )
      )
   )
)),"")</f>
        <v/>
      </c>
      <c r="DO168" s="2445" t="str" cm="1">
        <f t="array" aca="1" ref="DO168" ca="1">IFERROR(IF(AO168*fxVal_normal=_PL!AO168,"",IF(OR(AO168="", NOT(ISNUMBER(AO168)), ISERROR(AO168), $B168=""), "",
   IF($I168=1,
      IFBLANK(
         _xldudf_CX_PUSH(AO168*fxVal_normal, CX_ENTITY, $B168, AO$11, AO$14, AO$160,),
         ""
      ),
      IF($I168=2,
         IFBLANK(
            _xldudf_CX_PUSH(AO168, CX_ENTITY, $B168, AO$11, AO$14, AO$160,),
            ""
         ),
         IF($I168=3,
            "",
            IFBLANK(
               _xldudf_CX_PUSH(AO168, CX_ENTITY, $B168, AO$11, AO$14, AO$160,),
               ""
            )
         )
      )
   )
)),"")</f>
        <v/>
      </c>
      <c r="DP168" s="2445" t="str" cm="1">
        <f t="array" aca="1" ref="DP168" ca="1">IFERROR(IF(AP168*fxVal_normal=_PL!AP168,"",IF(OR(AP168="", NOT(ISNUMBER(AP168)), ISERROR(AP168), $B168=""), "",
   IF($I168=1,
      IFBLANK(
         _xldudf_CX_PUSH(AP168*fxVal_normal, CX_ENTITY, $B168, AP$11, AP$14, AP$160,),
         ""
      ),
      IF($I168=2,
         IFBLANK(
            _xldudf_CX_PUSH(AP168, CX_ENTITY, $B168, AP$11, AP$14, AP$160,),
            ""
         ),
         IF($I168=3,
            "",
            IFBLANK(
               _xldudf_CX_PUSH(AP168, CX_ENTITY, $B168, AP$11, AP$14, AP$160,),
               ""
            )
         )
      )
   )
)),"")</f>
        <v/>
      </c>
      <c r="DQ168" s="2445" t="str" cm="1">
        <f t="array" aca="1" ref="DQ168" ca="1">IFERROR(IF(AQ168*fxVal_normal=_PL!AQ168,"",IF(OR(AQ168="", NOT(ISNUMBER(AQ168)), ISERROR(AQ168), $B168=""), "",
   IF($I168=1,
      IFBLANK(
         _xldudf_CX_PUSH(AQ168*fxVal_normal, CX_ENTITY, $B168, AQ$11, AQ$14, AQ$160,),
         ""
      ),
      IF($I168=2,
         IFBLANK(
            _xldudf_CX_PUSH(AQ168, CX_ENTITY, $B168, AQ$11, AQ$14, AQ$160,),
            ""
         ),
         IF($I168=3,
            "",
            IFBLANK(
               _xldudf_CX_PUSH(AQ168, CX_ENTITY, $B168, AQ$11, AQ$14, AQ$160,),
               ""
            )
         )
      )
   )
)),"")</f>
        <v/>
      </c>
      <c r="DR168" s="2445" t="str" cm="1">
        <f t="array" aca="1" ref="DR168" ca="1">IFERROR(IF(AR168*fxVal_normal=_PL!AR168,"",IF(OR(AR168="", NOT(ISNUMBER(AR168)), ISERROR(AR168), $B168=""), "",
   IF($I168=1,
      IFBLANK(
         _xldudf_CX_PUSH(AR168*fxVal_normal, CX_ENTITY, $B168, AR$11, AR$14, AR$160,),
         ""
      ),
      IF($I168=2,
         IFBLANK(
            _xldudf_CX_PUSH(AR168, CX_ENTITY, $B168, AR$11, AR$14, AR$160,),
            ""
         ),
         IF($I168=3,
            "",
            IFBLANK(
               _xldudf_CX_PUSH(AR168, CX_ENTITY, $B168, AR$11, AR$14, AR$160,),
               ""
            )
         )
      )
   )
)),"")</f>
        <v/>
      </c>
      <c r="DS168" s="2445" t="str" cm="1">
        <f t="array" aca="1" ref="DS168" ca="1">IFERROR(IF(AS168*fxVal_normal=_PL!AS168,"",IF(OR(AS168="", NOT(ISNUMBER(AS168)), ISERROR(AS168), $B168=""), "",
   IF($I168=1,
      IFBLANK(
         _xldudf_CX_PUSH(AS168*fxVal_normal, CX_ENTITY, $B168, AS$11, AS$14, AS$160,),
         ""
      ),
      IF($I168=2,
         IFBLANK(
            _xldudf_CX_PUSH(AS168, CX_ENTITY, $B168, AS$11, AS$14, AS$160,),
            ""
         ),
         IF($I168=3,
            "",
            IFBLANK(
               _xldudf_CX_PUSH(AS168, CX_ENTITY, $B168, AS$11, AS$14, AS$160,),
               ""
            )
         )
      )
   )
)),"")</f>
        <v/>
      </c>
      <c r="DT168" s="2445" t="str" cm="1">
        <f t="array" aca="1" ref="DT168" ca="1">IFERROR(IF(AT168*fxVal_normal=_PL!AT168,"",IF(OR(AT168="", NOT(ISNUMBER(AT168)), ISERROR(AT168), $B168=""), "",
   IF($I168=1,
      IFBLANK(
         _xldudf_CX_PUSH(AT168*fxVal_normal, CX_ENTITY, $B168, AT$11, AT$14, AT$160,),
         ""
      ),
      IF($I168=2,
         IFBLANK(
            _xldudf_CX_PUSH(AT168, CX_ENTITY, $B168, AT$11, AT$14, AT$160,),
            ""
         ),
         IF($I168=3,
            "",
            IFBLANK(
               _xldudf_CX_PUSH(AT168, CX_ENTITY, $B168, AT$11, AT$14, AT$160,),
               ""
            )
         )
      )
   )
)),"")</f>
        <v/>
      </c>
      <c r="DU168" s="2445" t="str" cm="1">
        <f t="array" aca="1" ref="DU168" ca="1">IFERROR(IF(AU168*fxVal_normal=_PL!AU168,"",IF(OR(AU168="", NOT(ISNUMBER(AU168)), ISERROR(AU168), $B168=""), "",
   IF($I168=1,
      IFBLANK(
         _xldudf_CX_PUSH(AU168*fxVal_normal, CX_ENTITY, $B168, AU$11, AU$14, AU$160,),
         ""
      ),
      IF($I168=2,
         IFBLANK(
            _xldudf_CX_PUSH(AU168, CX_ENTITY, $B168, AU$11, AU$14, AU$160,),
            ""
         ),
         IF($I168=3,
            "",
            IFBLANK(
               _xldudf_CX_PUSH(AU168, CX_ENTITY, $B168, AU$11, AU$14, AU$160,),
               ""
            )
         )
      )
   )
)),"")</f>
        <v/>
      </c>
      <c r="DV168" s="2445" t="str" cm="1">
        <f t="array" aca="1" ref="DV168" ca="1">IFERROR(IF(AV168*fxVal_normal=_PL!AV168,"",IF(OR(AV168="", NOT(ISNUMBER(AV168)), ISERROR(AV168), $B168=""), "",
   IF($I168=1,
      IFBLANK(
         _xldudf_CX_PUSH(AV168*fxVal_normal, CX_ENTITY, $B168, AV$11, AV$14, AV$160,),
         ""
      ),
      IF($I168=2,
         IFBLANK(
            _xldudf_CX_PUSH(AV168, CX_ENTITY, $B168, AV$11, AV$14, AV$160,),
            ""
         ),
         IF($I168=3,
            "",
            IFBLANK(
               _xldudf_CX_PUSH(AV168, CX_ENTITY, $B168, AV$11, AV$14, AV$160,),
               ""
            )
         )
      )
   )
)),"")</f>
        <v/>
      </c>
      <c r="DW168" s="2445" t="str" cm="1">
        <f t="array" aca="1" ref="DW168" ca="1">IFERROR(IF(AW168*fxVal_normal=_PL!AW168,"",IF(OR(AW168="", NOT(ISNUMBER(AW168)), ISERROR(AW168), $B168=""), "",
   IF($I168=1,
      IFBLANK(
         _xldudf_CX_PUSH(AW168*fxVal_normal, CX_ENTITY, $B168, AW$11, AW$14, AW$160,),
         ""
      ),
      IF($I168=2,
         IFBLANK(
            _xldudf_CX_PUSH(AW168, CX_ENTITY, $B168, AW$11, AW$14, AW$160,),
            ""
         ),
         IF($I168=3,
            "",
            IFBLANK(
               _xldudf_CX_PUSH(AW168, CX_ENTITY, $B168, AW$11, AW$14, AW$160,),
               ""
            )
         )
      )
   )
)),"")</f>
        <v/>
      </c>
      <c r="DX168" s="2445" t="str" cm="1">
        <f t="array" aca="1" ref="DX168" ca="1">IFERROR(IF(AX168*fxVal_normal=_PL!AX168,"",IF(OR(AX168="", NOT(ISNUMBER(AX168)), ISERROR(AX168), $B168=""), "",
   IF($I168=1,
      IFBLANK(
         _xldudf_CX_PUSH(AX168*fxVal_normal, CX_ENTITY, $B168, AX$11, AX$14, AX$160,),
         ""
      ),
      IF($I168=2,
         IFBLANK(
            _xldudf_CX_PUSH(AX168, CX_ENTITY, $B168, AX$11, AX$14, AX$160,),
            ""
         ),
         IF($I168=3,
            "",
            IFBLANK(
               _xldudf_CX_PUSH(AX168, CX_ENTITY, $B168, AX$11, AX$14, AX$160,),
               ""
            )
         )
      )
   )
)),"")</f>
        <v/>
      </c>
      <c r="DY168" s="2445" t="str" cm="1">
        <f t="array" aca="1" ref="DY168" ca="1">IFERROR(IF(AY168*fxVal_normal=_PL!AY168,"",IF(OR(AY168="", NOT(ISNUMBER(AY168)), ISERROR(AY168), $B168=""), "",
   IF($I168=1,
      IFBLANK(
         _xldudf_CX_PUSH(AY168*fxVal_normal, CX_ENTITY, $B168, AY$11, AY$14, AY$160,),
         ""
      ),
      IF($I168=2,
         IFBLANK(
            _xldudf_CX_PUSH(AY168, CX_ENTITY, $B168, AY$11, AY$14, AY$160,),
            ""
         ),
         IF($I168=3,
            "",
            IFBLANK(
               _xldudf_CX_PUSH(AY168, CX_ENTITY, $B168, AY$11, AY$14, AY$160,),
               ""
            )
         )
      )
   )
)),"")</f>
        <v/>
      </c>
      <c r="DZ168" s="2445" t="str" cm="1">
        <f t="array" aca="1" ref="DZ168" ca="1">IFERROR(IF(AZ168*fxVal_normal=_PL!AZ168,"",IF(OR(AZ168="", NOT(ISNUMBER(AZ168)), ISERROR(AZ168), $B168=""), "",
   IF($I168=1,
      IFBLANK(
         _xldudf_CX_PUSH(AZ168*fxVal_normal, CX_ENTITY, $B168, AZ$11, AZ$14, AZ$160,),
         ""
      ),
      IF($I168=2,
         IFBLANK(
            _xldudf_CX_PUSH(AZ168, CX_ENTITY, $B168, AZ$11, AZ$14, AZ$160,),
            ""
         ),
         IF($I168=3,
            "",
            IFBLANK(
               _xldudf_CX_PUSH(AZ168, CX_ENTITY, $B168, AZ$11, AZ$14, AZ$160,),
               ""
            )
         )
      )
   )
)),"")</f>
        <v/>
      </c>
      <c r="EA168" s="2445" t="str" cm="1">
        <f t="array" aca="1" ref="EA168" ca="1">IFERROR(IF(BA168*fxVal_normal=_PL!BA168,"",IF(OR(BA168="", NOT(ISNUMBER(BA168)), ISERROR(BA168), $B168=""), "",
   IF($I168=1,
      IFBLANK(
         _xldudf_CX_PUSH(BA168*fxVal_normal, CX_ENTITY, $B168, BA$11, BA$14, BA$160,),
         ""
      ),
      IF($I168=2,
         IFBLANK(
            _xldudf_CX_PUSH(BA168, CX_ENTITY, $B168, BA$11, BA$14, BA$160,),
            ""
         ),
         IF($I168=3,
            "",
            IFBLANK(
               _xldudf_CX_PUSH(BA168, CX_ENTITY, $B168, BA$11, BA$14, BA$160,),
               ""
            )
         )
      )
   )
)),"")</f>
        <v/>
      </c>
      <c r="EB168" s="2445" t="str" cm="1">
        <f t="array" aca="1" ref="EB168" ca="1">IFERROR(IF(BB168*fxVal_normal=_PL!BB168,"",IF(OR(BB168="", NOT(ISNUMBER(BB168)), ISERROR(BB168), $B168=""), "",
   IF($I168=1,
      IFBLANK(
         _xldudf_CX_PUSH(BB168*fxVal_normal, CX_ENTITY, $B168, BB$11, BB$14, BB$160,),
         ""
      ),
      IF($I168=2,
         IFBLANK(
            _xldudf_CX_PUSH(BB168, CX_ENTITY, $B168, BB$11, BB$14, BB$160,),
            ""
         ),
         IF($I168=3,
            "",
            IFBLANK(
               _xldudf_CX_PUSH(BB168, CX_ENTITY, $B168, BB$11, BB$14, BB$160,),
               ""
            )
         )
      )
   )
)),"")</f>
        <v/>
      </c>
      <c r="EC168" s="2445" t="str" cm="1">
        <f t="array" aca="1" ref="EC168" ca="1">IFERROR(IF(BC168*fxVal_normal=_PL!BC168,"",IF(OR(BC168="", NOT(ISNUMBER(BC168)), ISERROR(BC168), $B168=""), "",
   IF($I168=1,
      IFBLANK(
         _xldudf_CX_PUSH(BC168*fxVal_normal, CX_ENTITY, $B168, BC$11, BC$14, BC$160,),
         ""
      ),
      IF($I168=2,
         IFBLANK(
            _xldudf_CX_PUSH(BC168, CX_ENTITY, $B168, BC$11, BC$14, BC$160,),
            ""
         ),
         IF($I168=3,
            "",
            IFBLANK(
               _xldudf_CX_PUSH(BC168, CX_ENTITY, $B168, BC$11, BC$14, BC$160,),
               ""
            )
         )
      )
   )
)),"")</f>
        <v/>
      </c>
      <c r="ED168" s="2445" t="str" cm="1">
        <f t="array" aca="1" ref="ED168" ca="1">IFERROR(IF(BD168*fxVal_normal=_PL!BD168,"",IF(OR(BD168="", NOT(ISNUMBER(BD168)), ISERROR(BD168), $B168=""), "",
   IF($I168=1,
      IFBLANK(
         _xldudf_CX_PUSH(BD168*fxVal_normal, CX_ENTITY, $B168, BD$11, BD$14, BD$160,),
         ""
      ),
      IF($I168=2,
         IFBLANK(
            _xldudf_CX_PUSH(BD168, CX_ENTITY, $B168, BD$11, BD$14, BD$160,),
            ""
         ),
         IF($I168=3,
            "",
            IFBLANK(
               _xldudf_CX_PUSH(BD168, CX_ENTITY, $B168, BD$11, BD$14, BD$160,),
               ""
            )
         )
      )
   )
)),"")</f>
        <v/>
      </c>
      <c r="EE168" s="2445" t="str" cm="1">
        <f t="array" aca="1" ref="EE168" ca="1">IFERROR(IF(BE168*fxVal_normal=_PL!BE168,"",IF(OR(BE168="", NOT(ISNUMBER(BE168)), ISERROR(BE168), $B168=""), "",
   IF($I168=1,
      IFBLANK(
         _xldudf_CX_PUSH(BE168*fxVal_normal, CX_ENTITY, $B168, BE$11, BE$14, BE$160,),
         ""
      ),
      IF($I168=2,
         IFBLANK(
            _xldudf_CX_PUSH(BE168, CX_ENTITY, $B168, BE$11, BE$14, BE$160,),
            ""
         ),
         IF($I168=3,
            "",
            IFBLANK(
               _xldudf_CX_PUSH(BE168, CX_ENTITY, $B168, BE$11, BE$14, BE$160,),
               ""
            )
         )
      )
   )
)),"")</f>
        <v/>
      </c>
      <c r="EF168" s="2445" t="str" cm="1">
        <f t="array" aca="1" ref="EF168" ca="1">IFERROR(IF(BF168*fxVal_normal=_PL!BF168,"",IF(OR(BF168="", NOT(ISNUMBER(BF168)), ISERROR(BF168), $B168=""), "",
   IF($I168=1,
      IFBLANK(
         _xldudf_CX_PUSH(BF168*fxVal_normal, CX_ENTITY, $B168, BF$11, BF$14, BF$160,),
         ""
      ),
      IF($I168=2,
         IFBLANK(
            _xldudf_CX_PUSH(BF168, CX_ENTITY, $B168, BF$11, BF$14, BF$160,),
            ""
         ),
         IF($I168=3,
            "",
            IFBLANK(
               _xldudf_CX_PUSH(BF168, CX_ENTITY, $B168, BF$11, BF$14, BF$160,),
               ""
            )
         )
      )
   )
)),"")</f>
        <v/>
      </c>
      <c r="EG168" s="2445" t="str" cm="1">
        <f t="array" aca="1" ref="EG168" ca="1">IFERROR(IF(BG168*fxVal_normal=_PL!BG168,"",IF(OR(BG168="", NOT(ISNUMBER(BG168)), ISERROR(BG168), $B168=""), "",
   IF($I168=1,
      IFBLANK(
         _xldudf_CX_PUSH(BG168*fxVal_normal, CX_ENTITY, $B168, BG$11, BG$14, BG$160,),
         ""
      ),
      IF($I168=2,
         IFBLANK(
            _xldudf_CX_PUSH(BG168, CX_ENTITY, $B168, BG$11, BG$14, BG$160,),
            ""
         ),
         IF($I168=3,
            "",
            IFBLANK(
               _xldudf_CX_PUSH(BG168, CX_ENTITY, $B168, BG$11, BG$14, BG$160,),
               ""
            )
         )
      )
   )
)),"")</f>
        <v/>
      </c>
      <c r="EH168" s="2445" t="str" cm="1">
        <f t="array" aca="1" ref="EH168" ca="1">IFERROR(IF(BH168*fxVal_normal=_PL!BH168,"",IF(OR(BH168="", NOT(ISNUMBER(BH168)), ISERROR(BH168), $B168=""), "",
   IF($I168=1,
      IFBLANK(
         _xldudf_CX_PUSH(BH168*fxVal_normal, CX_ENTITY, $B168, BH$11, BH$14, BH$160,),
         ""
      ),
      IF($I168=2,
         IFBLANK(
            _xldudf_CX_PUSH(BH168, CX_ENTITY, $B168, BH$11, BH$14, BH$160,),
            ""
         ),
         IF($I168=3,
            "",
            IFBLANK(
               _xldudf_CX_PUSH(BH168, CX_ENTITY, $B168, BH$11, BH$14, BH$160,),
               ""
            )
         )
      )
   )
)),"")</f>
        <v/>
      </c>
      <c r="EI168" s="2445" t="str" cm="1">
        <f t="array" aca="1" ref="EI168" ca="1">IFERROR(IF(BI168*fxVal_normal=_PL!BI168,"",IF(OR(BI168="", NOT(ISNUMBER(BI168)), ISERROR(BI168), $B168=""), "",
   IF($I168=1,
      IFBLANK(
         _xldudf_CX_PUSH(BI168*fxVal_normal, CX_ENTITY, $B168, BI$11, BI$14, BI$160,),
         ""
      ),
      IF($I168=2,
         IFBLANK(
            _xldudf_CX_PUSH(BI168, CX_ENTITY, $B168, BI$11, BI$14, BI$160,),
            ""
         ),
         IF($I168=3,
            "",
            IFBLANK(
               _xldudf_CX_PUSH(BI168, CX_ENTITY, $B168, BI$11, BI$14, BI$160,),
               ""
            )
         )
      )
   )
)),"")</f>
        <v/>
      </c>
      <c r="EJ168" s="2445" t="str" cm="1">
        <f t="array" aca="1" ref="EJ168" ca="1">IFERROR(IF(BJ168*fxVal_normal=_PL!BJ168,"",IF(OR(BJ168="", NOT(ISNUMBER(BJ168)), ISERROR(BJ168), $B168=""), "",
   IF($I168=1,
      IFBLANK(
         _xldudf_CX_PUSH(BJ168*fxVal_normal, CX_ENTITY, $B168, BJ$11, BJ$14, BJ$160,),
         ""
      ),
      IF($I168=2,
         IFBLANK(
            _xldudf_CX_PUSH(BJ168, CX_ENTITY, $B168, BJ$11, BJ$14, BJ$160,),
            ""
         ),
         IF($I168=3,
            "",
            IFBLANK(
               _xldudf_CX_PUSH(BJ168, CX_ENTITY, $B168, BJ$11, BJ$14, BJ$160,),
               ""
            )
         )
      )
   )
)),"")</f>
        <v/>
      </c>
      <c r="EK168" s="2445" t="str" cm="1">
        <f t="array" aca="1" ref="EK168" ca="1">IFERROR(IF(BK168*fxVal_normal=_PL!BK168,"",IF(OR(BK168="", NOT(ISNUMBER(BK168)), ISERROR(BK168), $B168=""), "",
   IF($I168=1,
      IFBLANK(
         _xldudf_CX_PUSH(BK168*fxVal_normal, CX_ENTITY, $B168, BK$11, BK$14, BK$160,),
         ""
      ),
      IF($I168=2,
         IFBLANK(
            _xldudf_CX_PUSH(BK168, CX_ENTITY, $B168, BK$11, BK$14, BK$160,),
            ""
         ),
         IF($I168=3,
            "",
            IFBLANK(
               _xldudf_CX_PUSH(BK168, CX_ENTITY, $B168, BK$11, BK$14, BK$160,),
               ""
            )
         )
      )
   )
)),"")</f>
        <v/>
      </c>
      <c r="EL168" s="2445" t="str" cm="1">
        <f t="array" aca="1" ref="EL168" ca="1">IFERROR(IF(BL168*fxVal_normal=_PL!BL168,"",IF(OR(BL168="", NOT(ISNUMBER(BL168)), ISERROR(BL168), $B168=""), "",
   IF($I168=1,
      IFBLANK(
         _xldudf_CX_PUSH(BL168*fxVal_normal, CX_ENTITY, $B168, BL$11, BL$14, BL$160,),
         ""
      ),
      IF($I168=2,
         IFBLANK(
            _xldudf_CX_PUSH(BL168, CX_ENTITY, $B168, BL$11, BL$14, BL$160,),
            ""
         ),
         IF($I168=3,
            "",
            IFBLANK(
               _xldudf_CX_PUSH(BL168, CX_ENTITY, $B168, BL$11, BL$14, BL$160,),
               ""
            )
         )
      )
   )
)),"")</f>
        <v/>
      </c>
      <c r="EM168" s="2445" t="str" cm="1">
        <f t="array" aca="1" ref="EM168" ca="1">IFERROR(IF(BM168*fxVal_normal=_PL!BM168,"",IF(OR(BM168="", NOT(ISNUMBER(BM168)), ISERROR(BM168), $B168=""), "",
   IF($I168=1,
      IFBLANK(
         _xldudf_CX_PUSH(BM168*fxVal_normal, CX_ENTITY, $B168, BM$11, BM$14, BM$160,),
         ""
      ),
      IF($I168=2,
         IFBLANK(
            _xldudf_CX_PUSH(BM168, CX_ENTITY, $B168, BM$11, BM$14, BM$160,),
            ""
         ),
         IF($I168=3,
            "",
            IFBLANK(
               _xldudf_CX_PUSH(BM168, CX_ENTITY, $B168, BM$11, BM$14, BM$160,),
               ""
            )
         )
      )
   )
)),"")</f>
        <v/>
      </c>
      <c r="EN168" s="2445" t="str" cm="1">
        <f t="array" aca="1" ref="EN168" ca="1">IFERROR(IF(BN168*fxVal_normal=_PL!BN168,"",IF(OR(BN168="", NOT(ISNUMBER(BN168)), ISERROR(BN168), $B168=""), "",
   IF($I168=1,
      IFBLANK(
         _xldudf_CX_PUSH(BN168*fxVal_normal, CX_ENTITY, $B168, BN$11, BN$14, BN$160,),
         ""
      ),
      IF($I168=2,
         IFBLANK(
            _xldudf_CX_PUSH(BN168, CX_ENTITY, $B168, BN$11, BN$14, BN$160,),
            ""
         ),
         IF($I168=3,
            "",
            IFBLANK(
               _xldudf_CX_PUSH(BN168, CX_ENTITY, $B168, BN$11, BN$14, BN$160,),
               ""
            )
         )
      )
   )
)),"")</f>
        <v/>
      </c>
      <c r="EO168" s="1880"/>
      <c r="EP168" s="1880"/>
      <c r="EQ168" s="1880"/>
      <c r="ER168" s="1880"/>
      <c r="ES168" s="1880"/>
      <c r="ET168" s="1880"/>
      <c r="EU168" s="1880"/>
      <c r="EV168" s="1880"/>
      <c r="EW168" s="1880"/>
      <c r="EX168" s="1880"/>
      <c r="EY168" s="1880"/>
      <c r="EZ168" s="1880"/>
    </row>
    <row r="169" spans="1:156" ht="18">
      <c r="A169" s="1625"/>
      <c r="B169" s="2439" t="str">
        <f>_xlfn.LET(
_xlpm.IsNotAttrDynamic, D169="",
_xlpm.Attr,_PL!F169,
_xlpm.NotInUse,Y169=D169,
_xlpm.RESULT, IF(_xlpm.IsNotAttrDynamic, _xlpm.Attr, IF( _xlpm.NotInUse, "", Y169)
),IF(_xlpm.RESULT ="", "", _xlpm.RESULT))</f>
        <v/>
      </c>
      <c r="C169" s="2439" t="str" cm="1">
        <f t="array" ref="C169">IFBLANK(_PL!C169,"")</f>
        <v/>
      </c>
      <c r="D169" s="1548"/>
      <c r="E169" s="2453"/>
      <c r="F169" s="578"/>
      <c r="G169" s="578"/>
      <c r="H169" s="510"/>
      <c r="I169" s="510"/>
      <c r="J169" s="401" t="str" cm="1">
        <f t="array" ref="J169">IFBLANK( Z169,"")</f>
        <v/>
      </c>
      <c r="K169" s="578" t="str">
        <f t="shared" si="51"/>
        <v>No</v>
      </c>
      <c r="L169" s="37"/>
      <c r="N169" s="158"/>
      <c r="O169" s="101"/>
      <c r="P169" s="52"/>
      <c r="Q169" s="101"/>
      <c r="R169" s="101"/>
      <c r="S169" s="101"/>
      <c r="T169" s="101"/>
      <c r="U169" s="39"/>
      <c r="V169" s="37"/>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c r="CS169" s="2056"/>
      <c r="CT169" s="1880"/>
      <c r="CU169" s="1880"/>
      <c r="CV169" s="1880"/>
      <c r="CW169" s="1880"/>
      <c r="CX169" s="2121"/>
      <c r="CY169" s="1880"/>
      <c r="CZ169" s="1880"/>
      <c r="DA169" s="1880"/>
      <c r="DB169" s="1880"/>
      <c r="DC169" s="2121"/>
      <c r="DD169" s="1880"/>
      <c r="DE169" s="1880"/>
      <c r="DF169" s="1880"/>
      <c r="DG169" s="1880"/>
      <c r="DH169" s="1880"/>
      <c r="DI169" s="1880"/>
      <c r="DJ169" s="1880"/>
      <c r="DK169" s="1880"/>
      <c r="DL169" s="1880"/>
      <c r="DM169" s="1880"/>
      <c r="DN169" s="1880"/>
      <c r="DO169" s="1880"/>
      <c r="DP169" s="1880"/>
      <c r="DQ169" s="1880"/>
      <c r="DR169" s="1880"/>
      <c r="DS169" s="1880"/>
      <c r="DT169" s="1880"/>
      <c r="DU169" s="1880"/>
      <c r="DV169" s="1880"/>
      <c r="DW169" s="1880"/>
      <c r="DX169" s="1880"/>
      <c r="DY169" s="1880"/>
      <c r="DZ169" s="1880"/>
      <c r="EA169" s="1880"/>
      <c r="EB169" s="1880"/>
      <c r="EC169" s="1880"/>
      <c r="ED169" s="1880"/>
      <c r="EE169" s="1880"/>
      <c r="EF169" s="1880"/>
      <c r="EG169" s="1880"/>
      <c r="EH169" s="1880"/>
      <c r="EI169" s="1880"/>
      <c r="EJ169" s="1880"/>
      <c r="EK169" s="1880"/>
      <c r="EL169" s="1880"/>
      <c r="EM169" s="1880"/>
      <c r="EN169" s="1880"/>
      <c r="EO169" s="1880"/>
      <c r="EP169" s="1880"/>
      <c r="EQ169" s="1880"/>
      <c r="ER169" s="1880"/>
      <c r="ES169" s="1880"/>
      <c r="ET169" s="1880"/>
      <c r="EU169" s="1880"/>
      <c r="EV169" s="1880"/>
      <c r="EW169" s="1880"/>
      <c r="EX169" s="1880"/>
      <c r="EY169" s="1880"/>
      <c r="EZ169" s="1880"/>
    </row>
    <row r="170" spans="1:156" ht="22.5">
      <c r="A170" s="1625"/>
      <c r="B170" s="2439" t="str">
        <f>_xlfn.LET(
_xlpm.IsNotAttrDynamic, D170="",
_xlpm.Attr,_PL!F170,
_xlpm.NotInUse,Y170=D170,
_xlpm.RESULT, IF(_xlpm.IsNotAttrDynamic, _xlpm.Attr, IF( _xlpm.NotInUse, "", Y170)
),IF(_xlpm.RESULT ="", "", _xlpm.RESULT))</f>
        <v/>
      </c>
      <c r="C170" s="2439" t="str" cm="1">
        <f t="array" ref="C170">IFBLANK(_PL!C170,"")</f>
        <v/>
      </c>
      <c r="D170" s="1548"/>
      <c r="E170" s="2453"/>
      <c r="F170" s="578"/>
      <c r="G170" s="578"/>
      <c r="H170" s="510"/>
      <c r="I170" s="510"/>
      <c r="J170" s="401" t="str" cm="1">
        <f t="array" ref="J170">IFBLANK( Z170,"")</f>
        <v/>
      </c>
      <c r="K170" s="578" t="str">
        <f t="shared" si="51"/>
        <v>No</v>
      </c>
      <c r="L170" s="37"/>
      <c r="N170" s="158"/>
      <c r="O170" s="101"/>
      <c r="P170" s="52"/>
      <c r="Q170" s="101"/>
      <c r="R170" s="101"/>
      <c r="S170" s="101"/>
      <c r="T170" s="101"/>
      <c r="U170" s="39"/>
      <c r="V170" s="37"/>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24" t="s">
        <v>41</v>
      </c>
      <c r="CE170" s="3025"/>
      <c r="CF170" s="1472"/>
      <c r="CG170" s="3020" t="s">
        <v>109</v>
      </c>
      <c r="CH170" s="3021"/>
      <c r="CI170" s="1473"/>
      <c r="CJ170" s="3022" t="s">
        <v>43</v>
      </c>
      <c r="CK170" s="3023"/>
      <c r="CL170" s="1473"/>
      <c r="CM170" s="3015" t="s">
        <v>44</v>
      </c>
      <c r="CN170" s="3016"/>
      <c r="CO170" s="1470"/>
      <c r="CP170" s="3015" t="s">
        <v>45</v>
      </c>
      <c r="CQ170" s="3016"/>
      <c r="CR170" s="34"/>
      <c r="CS170" s="2056"/>
      <c r="CT170" s="1880"/>
      <c r="CU170" s="1880"/>
      <c r="CV170" s="1880"/>
      <c r="CW170" s="1880"/>
      <c r="CX170" s="2121"/>
      <c r="CY170" s="1880"/>
      <c r="CZ170" s="1880"/>
      <c r="DA170" s="1880"/>
      <c r="DB170" s="1880"/>
      <c r="DC170" s="2121"/>
      <c r="DD170" s="1880"/>
      <c r="DE170" s="1880"/>
      <c r="DF170" s="1880"/>
      <c r="DG170" s="1880"/>
      <c r="DH170" s="1880"/>
      <c r="DI170" s="1880"/>
      <c r="DJ170" s="1880"/>
      <c r="DK170" s="1880"/>
      <c r="DL170" s="1880"/>
      <c r="DM170" s="1880"/>
      <c r="DN170" s="1880"/>
      <c r="DO170" s="1880"/>
      <c r="DP170" s="1880"/>
      <c r="DQ170" s="1880"/>
      <c r="DR170" s="1880"/>
      <c r="DS170" s="1880"/>
      <c r="DT170" s="1880"/>
      <c r="DU170" s="1880"/>
      <c r="DV170" s="1880"/>
      <c r="DW170" s="1880"/>
      <c r="DX170" s="1880"/>
      <c r="DY170" s="1880"/>
      <c r="DZ170" s="1880"/>
      <c r="EA170" s="1880"/>
      <c r="EB170" s="1880"/>
      <c r="EC170" s="1880"/>
      <c r="ED170" s="1880"/>
      <c r="EE170" s="1880"/>
      <c r="EF170" s="1880"/>
      <c r="EG170" s="1880"/>
      <c r="EH170" s="1880"/>
      <c r="EI170" s="1880"/>
      <c r="EJ170" s="1880"/>
      <c r="EK170" s="1880"/>
      <c r="EL170" s="1880"/>
      <c r="EM170" s="1880"/>
      <c r="EN170" s="1880"/>
      <c r="EO170" s="1880"/>
      <c r="EP170" s="1880"/>
      <c r="EQ170" s="1880"/>
      <c r="ER170" s="1880"/>
      <c r="ES170" s="1880"/>
      <c r="ET170" s="1880"/>
      <c r="EU170" s="1880"/>
      <c r="EV170" s="1880"/>
      <c r="EW170" s="1880"/>
      <c r="EX170" s="1880"/>
      <c r="EY170" s="1880"/>
      <c r="EZ170" s="1880"/>
    </row>
    <row r="171" spans="1:156" ht="17.5" customHeight="1">
      <c r="A171" s="2427"/>
      <c r="B171" s="2439" t="str">
        <f>_xlfn.LET(
_xlpm.IsNotAttrDynamic, D171="",
_xlpm.Attr,_PL!F171,
_xlpm.NotInUse,Y171=D171,
_xlpm.RESULT, IF(_xlpm.IsNotAttrDynamic, _xlpm.Attr, IF( _xlpm.NotInUse, "", Y171)
),IF(_xlpm.RESULT ="", "", _xlpm.RESULT))</f>
        <v/>
      </c>
      <c r="C171" s="2439" t="str" cm="1">
        <f t="array" ref="C171">IFBLANK(_PL!C171,"")</f>
        <v/>
      </c>
      <c r="D171" s="2458"/>
      <c r="E171" s="572"/>
      <c r="F171" s="2459"/>
      <c r="G171" s="578"/>
      <c r="H171" s="578"/>
      <c r="I171" s="578"/>
      <c r="J171" s="401" t="str" cm="1">
        <f t="array" ref="J171">IFBLANK( Z171,"")</f>
        <v>[Required]</v>
      </c>
      <c r="K171" s="578" t="str">
        <f t="shared" si="51"/>
        <v>Yes</v>
      </c>
      <c r="L171" s="37"/>
      <c r="N171" s="158"/>
      <c r="O171" s="101"/>
      <c r="P171" s="52"/>
      <c r="Q171" s="2"/>
      <c r="R171" s="101"/>
      <c r="S171" s="2"/>
      <c r="T171" s="2"/>
      <c r="U171" s="39"/>
      <c r="V171" s="37"/>
      <c r="W171" s="3038" t="str">
        <f>_PL!W171</f>
        <v>Actual</v>
      </c>
      <c r="X171" s="1247"/>
      <c r="Y171" s="3040" t="s">
        <v>143</v>
      </c>
      <c r="Z171" s="1248" t="s">
        <v>82</v>
      </c>
      <c r="AA171" s="1249"/>
      <c r="AB171" s="1630" t="s">
        <v>83</v>
      </c>
      <c r="AC171" s="1273"/>
      <c r="AD171" s="859" cm="1">
        <f t="array" aca="1" ref="AD171:AD172" ca="1">fx_checkComp(AD178:AD181)</f>
        <v>1</v>
      </c>
      <c r="AE171" s="859" cm="1">
        <f t="array" aca="1" ref="AE171:AE172" ca="1">fx_checkComp(AE178:AE181)</f>
        <v>1</v>
      </c>
      <c r="AF171" s="859" cm="1">
        <f t="array" aca="1" ref="AF171:AF172" ca="1">fx_checkComp(AF178:AF181)</f>
        <v>1</v>
      </c>
      <c r="AG171" s="859" cm="1">
        <f t="array" aca="1" ref="AG171:AG172" ca="1">fx_checkComp(AG178:AG181)</f>
        <v>1</v>
      </c>
      <c r="AH171" s="859" cm="1">
        <f t="array" aca="1" ref="AH171:AH172" ca="1">fx_checkComp(AH178:AH181)</f>
        <v>1</v>
      </c>
      <c r="AI171" s="859" cm="1">
        <f t="array" aca="1" ref="AI171:AI172" ca="1">fx_checkComp(AI178:AI181)</f>
        <v>1</v>
      </c>
      <c r="AJ171" s="859" cm="1">
        <f t="array" aca="1" ref="AJ171:AJ172" ca="1">fx_checkComp(AJ178:AJ181)</f>
        <v>1</v>
      </c>
      <c r="AK171" s="859" cm="1">
        <f t="array" aca="1" ref="AK171:AK172" ca="1">fx_checkComp(AK178:AK181)</f>
        <v>1</v>
      </c>
      <c r="AL171" s="859" cm="1">
        <f t="array" aca="1" ref="AL171:AL172" ca="1">fx_checkComp(AL178:AL181)</f>
        <v>1</v>
      </c>
      <c r="AM171" s="859" cm="1">
        <f t="array" aca="1" ref="AM171:AM172" ca="1">fx_checkComp(AM178:AM181)</f>
        <v>1</v>
      </c>
      <c r="AN171" s="859" cm="1">
        <f t="array" aca="1" ref="AN171:AN172" ca="1">fx_checkComp(AN178:AN181)</f>
        <v>1</v>
      </c>
      <c r="AO171" s="859" cm="1">
        <f t="array" aca="1" ref="AO171:AO172" ca="1">fx_checkComp(AO178:AO181)</f>
        <v>1</v>
      </c>
      <c r="AP171" s="859" cm="1">
        <f t="array" aca="1" ref="AP171:AP172" ca="1">fx_checkComp(AP178:AP181)</f>
        <v>1</v>
      </c>
      <c r="AQ171" s="859" cm="1">
        <f t="array" aca="1" ref="AQ171:AQ172" ca="1">fx_checkComp(AQ178:AQ181)</f>
        <v>1</v>
      </c>
      <c r="AR171" s="859" cm="1">
        <f t="array" aca="1" ref="AR171:AR172" ca="1">fx_checkComp(AR178:AR181)</f>
        <v>1</v>
      </c>
      <c r="AS171" s="859" cm="1">
        <f t="array" aca="1" ref="AS171:AS172" ca="1">fx_checkComp(AS178:AS181)</f>
        <v>1</v>
      </c>
      <c r="AT171" s="859" cm="1">
        <f t="array" aca="1" ref="AT171:AT172" ca="1">fx_checkComp(AT178:AT181)</f>
        <v>1</v>
      </c>
      <c r="AU171" s="859" cm="1">
        <f t="array" aca="1" ref="AU171:AU172" ca="1">fx_checkComp(AU178:AU181)</f>
        <v>1</v>
      </c>
      <c r="AV171" s="859" cm="1">
        <f t="array" aca="1" ref="AV171:AV172" ca="1">fx_checkComp(AV178:AV181)</f>
        <v>1</v>
      </c>
      <c r="AW171" s="859" cm="1">
        <f t="array" aca="1" ref="AW171:AW172" ca="1">fx_checkComp(AW178:AW181)</f>
        <v>1</v>
      </c>
      <c r="AX171" s="859" cm="1">
        <f t="array" aca="1" ref="AX171:AX172" ca="1">fx_checkComp(AX178:AX181)</f>
        <v>1</v>
      </c>
      <c r="AY171" s="859" cm="1">
        <f t="array" aca="1" ref="AY171:AY172" ca="1">fx_checkComp(AY178:AY181)</f>
        <v>1</v>
      </c>
      <c r="AZ171" s="859" cm="1">
        <f t="array" aca="1" ref="AZ171:AZ172" ca="1">fx_checkComp(AZ178:AZ181)</f>
        <v>1</v>
      </c>
      <c r="BA171" s="859" cm="1">
        <f t="array" aca="1" ref="BA171:BA172" ca="1">fx_checkComp(BA178:BA181)</f>
        <v>1</v>
      </c>
      <c r="BB171" s="859" cm="1">
        <f t="array" aca="1" ref="BB171:BB172" ca="1">fx_checkComp(BB178:BB181)</f>
        <v>1</v>
      </c>
      <c r="BC171" s="859" cm="1">
        <f t="array" aca="1" ref="BC171:BC172" ca="1">fx_checkComp(BC178:BC181)</f>
        <v>1</v>
      </c>
      <c r="BD171" s="859" cm="1">
        <f t="array" aca="1" ref="BD171:BD172" ca="1">fx_checkComp(BD178:BD181)</f>
        <v>1</v>
      </c>
      <c r="BE171" s="859" cm="1">
        <f t="array" aca="1" ref="BE171:BE172" ca="1">fx_checkComp(BE178:BE181)</f>
        <v>1</v>
      </c>
      <c r="BF171" s="859" cm="1">
        <f t="array" aca="1" ref="BF171:BF172" ca="1">fx_checkComp(BF178:BF181)</f>
        <v>1</v>
      </c>
      <c r="BG171" s="859" cm="1">
        <f t="array" aca="1" ref="BG171:BG172" ca="1">fx_checkComp(BG178:BG181)</f>
        <v>1</v>
      </c>
      <c r="BH171" s="859" cm="1">
        <f t="array" aca="1" ref="BH171:BH172" ca="1">fx_checkComp(BH178:BH181)</f>
        <v>1</v>
      </c>
      <c r="BI171" s="859" cm="1">
        <f t="array" aca="1" ref="BI171:BI172" ca="1">fx_checkComp(BI178:BI181)</f>
        <v>1</v>
      </c>
      <c r="BJ171" s="859" cm="1">
        <f t="array" aca="1" ref="BJ171:BJ172" ca="1">fx_checkComp(BJ178:BJ181)</f>
        <v>1</v>
      </c>
      <c r="BK171" s="859" cm="1">
        <f t="array" aca="1" ref="BK171:BK172" ca="1">fx_checkComp(BK178:BK181)</f>
        <v>1</v>
      </c>
      <c r="BL171" s="859" cm="1">
        <f t="array" aca="1" ref="BL171:BL172" ca="1">fx_checkComp(BL178:BL181)</f>
        <v>1</v>
      </c>
      <c r="BM171" s="859" cm="1">
        <f t="array" aca="1" ref="BM171:BM172" ca="1">fx_checkComp(BM178:BM181)</f>
        <v>1</v>
      </c>
      <c r="BN171" s="1215" cm="1">
        <f t="array" aca="1" ref="BN171:BN172" ca="1">fx_checkComp(BN178:BN181)</f>
        <v>1</v>
      </c>
      <c r="BO171" s="1804"/>
      <c r="BP171" s="1804"/>
      <c r="BQ171" s="1804"/>
      <c r="BR171" s="1804"/>
      <c r="BS171" s="1804"/>
      <c r="BT171" s="1804"/>
      <c r="BU171" s="1804"/>
      <c r="BV171" s="1804"/>
      <c r="BW171" s="1804"/>
      <c r="BX171" s="1804"/>
      <c r="BY171" s="1804"/>
      <c r="BZ171" s="1804"/>
      <c r="CA171" s="34"/>
      <c r="CC171" s="33"/>
      <c r="CD171" s="1343" t="e" cm="1">
        <f t="array" aca="1" ref="CD171" ca="1">YEAR(val_currentFYE)-2</f>
        <v>#NAME?</v>
      </c>
      <c r="CE171" s="1344" t="e" cm="1">
        <f t="array" aca="1" ref="CE171" ca="1">YEAR(val_currentFYE)-1</f>
        <v>#NAME?</v>
      </c>
      <c r="CF171" s="88"/>
      <c r="CG171" s="1350" t="e" cm="1">
        <f t="array" aca="1" ref="CG171" ca="1">YEAR(val_currentFYE)</f>
        <v>#NAME?</v>
      </c>
      <c r="CH171" s="1351" t="e" cm="1">
        <f t="array" aca="1" ref="CH171" ca="1">YEAR(val_currentFYE)</f>
        <v>#NAME?</v>
      </c>
      <c r="CI171" s="170"/>
      <c r="CJ171" s="208" t="s">
        <v>54</v>
      </c>
      <c r="CK171" s="209" t="s">
        <v>54</v>
      </c>
      <c r="CL171" s="88"/>
      <c r="CM171" s="1664" cm="1">
        <f t="array" aca="1" ref="CM171:CM172" ca="1">fx_checkComp(CM176:CM181)</f>
        <v>100</v>
      </c>
      <c r="CN171" s="1665" cm="1">
        <f t="array" aca="1" ref="CN171:CN172" ca="1">fx_checkComp(CN176:CN181)</f>
        <v>100</v>
      </c>
      <c r="CO171" s="88"/>
      <c r="CP171" s="1664" cm="1">
        <f t="array" aca="1" ref="CP171:CP172" ca="1">fx_checkComp(CP176:CP181)</f>
        <v>100</v>
      </c>
      <c r="CQ171" s="1665" cm="1">
        <f t="array" aca="1" ref="CQ171:CQ172" ca="1">fx_checkComp(CQ176:CQ181)</f>
        <v>100</v>
      </c>
      <c r="CR171" s="34"/>
      <c r="CS171" s="2056"/>
      <c r="CT171" s="1880"/>
      <c r="CU171" s="1880"/>
      <c r="CV171" s="1880"/>
      <c r="CW171" s="1880"/>
      <c r="CX171" s="2121"/>
      <c r="CY171" s="1880"/>
      <c r="CZ171" s="1880"/>
      <c r="DA171" s="1880"/>
      <c r="DB171" s="1880"/>
      <c r="DC171" s="2121"/>
      <c r="DD171" s="1880"/>
      <c r="DE171" s="1880"/>
      <c r="DF171" s="1880"/>
      <c r="DG171" s="1880"/>
      <c r="DH171" s="1880"/>
      <c r="DI171" s="1880"/>
      <c r="DJ171" s="1880"/>
      <c r="DK171" s="1880"/>
      <c r="DL171" s="1880"/>
      <c r="DM171" s="1880"/>
      <c r="DN171" s="1880"/>
      <c r="DO171" s="1880"/>
      <c r="DP171" s="1880"/>
      <c r="DQ171" s="1880"/>
      <c r="DR171" s="1880"/>
      <c r="DS171" s="1880"/>
      <c r="DT171" s="1880"/>
      <c r="DU171" s="1880"/>
      <c r="DV171" s="1880"/>
      <c r="DW171" s="1880"/>
      <c r="DX171" s="1880"/>
      <c r="DY171" s="1880"/>
      <c r="DZ171" s="1880"/>
      <c r="EA171" s="1880"/>
      <c r="EB171" s="1880"/>
      <c r="EC171" s="1880"/>
      <c r="ED171" s="1880"/>
      <c r="EE171" s="1880"/>
      <c r="EF171" s="1880"/>
      <c r="EG171" s="1880"/>
      <c r="EH171" s="1880"/>
      <c r="EI171" s="1880"/>
      <c r="EJ171" s="1880"/>
      <c r="EK171" s="1880"/>
      <c r="EL171" s="1880"/>
      <c r="EM171" s="1880"/>
      <c r="EN171" s="1880"/>
      <c r="EO171" s="1880"/>
      <c r="EP171" s="1880"/>
      <c r="EQ171" s="1880"/>
      <c r="ER171" s="1880"/>
      <c r="ES171" s="1880"/>
      <c r="ET171" s="1880"/>
      <c r="EU171" s="1880"/>
      <c r="EV171" s="1880"/>
      <c r="EW171" s="1880"/>
      <c r="EX171" s="1880"/>
      <c r="EY171" s="1880"/>
      <c r="EZ171" s="1880"/>
    </row>
    <row r="172" spans="1:156" ht="17.5" customHeight="1">
      <c r="A172" s="2427"/>
      <c r="B172" s="2439" t="str">
        <f>_xlfn.LET(
_xlpm.IsNotAttrDynamic, D172="",
_xlpm.Attr,_PL!F172,
_xlpm.NotInUse,Y172=D172,
_xlpm.RESULT, IF(_xlpm.IsNotAttrDynamic, _xlpm.Attr, IF( _xlpm.NotInUse, "", Y172)
),IF(_xlpm.RESULT ="", "", _xlpm.RESULT))</f>
        <v/>
      </c>
      <c r="C172" s="2439" t="str" cm="1">
        <f t="array" ref="C172">IFBLANK(_PL!C172,"")</f>
        <v/>
      </c>
      <c r="D172" s="2458"/>
      <c r="E172" s="572"/>
      <c r="F172" s="2459"/>
      <c r="G172" s="578"/>
      <c r="H172" s="578"/>
      <c r="I172" s="578"/>
      <c r="J172" s="401" t="str" cm="1">
        <f t="array" ref="J172">IFBLANK( Z172,"")</f>
        <v/>
      </c>
      <c r="K172" s="578" t="str">
        <f t="shared" si="51"/>
        <v>No</v>
      </c>
      <c r="L172" s="37"/>
      <c r="N172" s="158"/>
      <c r="O172" s="101"/>
      <c r="P172" s="52"/>
      <c r="Q172" s="2"/>
      <c r="R172" s="101"/>
      <c r="S172" s="2"/>
      <c r="T172" s="2"/>
      <c r="U172" s="39"/>
      <c r="V172" s="37"/>
      <c r="W172" s="3039"/>
      <c r="X172" s="1250"/>
      <c r="Y172" s="3041"/>
      <c r="Z172" s="1251"/>
      <c r="AA172" s="1252"/>
      <c r="AB172" s="1631" t="s">
        <v>84</v>
      </c>
      <c r="AC172" s="1162"/>
      <c r="AD172" s="2430" t="str">
        <f ca="1"/>
        <v>O: 4 / 4</v>
      </c>
      <c r="AE172" s="2430" t="str">
        <f ca="1"/>
        <v>O: 4 / 4</v>
      </c>
      <c r="AF172" s="2430" t="str">
        <f ca="1"/>
        <v>O: 4 / 4</v>
      </c>
      <c r="AG172" s="2430" t="str">
        <f ca="1"/>
        <v>O: 4 / 4</v>
      </c>
      <c r="AH172" s="2430" t="str">
        <f ca="1"/>
        <v>O: 4 / 4</v>
      </c>
      <c r="AI172" s="2430" t="str">
        <f ca="1"/>
        <v>O: 4 / 4</v>
      </c>
      <c r="AJ172" s="2430" t="str">
        <f ca="1"/>
        <v>O: 4 / 4</v>
      </c>
      <c r="AK172" s="2430" t="str">
        <f ca="1"/>
        <v>O: 4 / 4</v>
      </c>
      <c r="AL172" s="2430" t="str">
        <f ca="1"/>
        <v>O: 4 / 4</v>
      </c>
      <c r="AM172" s="2430" t="str">
        <f ca="1"/>
        <v>O: 4 / 4</v>
      </c>
      <c r="AN172" s="2430" t="str">
        <f ca="1"/>
        <v>O: 4 / 4</v>
      </c>
      <c r="AO172" s="2430" t="str">
        <f ca="1"/>
        <v>O: 4 / 4</v>
      </c>
      <c r="AP172" s="2430" t="str">
        <f ca="1"/>
        <v>O: 4 / 4</v>
      </c>
      <c r="AQ172" s="2430" t="str">
        <f ca="1"/>
        <v>O: 4 / 4</v>
      </c>
      <c r="AR172" s="2430" t="str">
        <f ca="1"/>
        <v>O: 4 / 4</v>
      </c>
      <c r="AS172" s="2430" t="str">
        <f ca="1"/>
        <v>O: 4 / 4</v>
      </c>
      <c r="AT172" s="2430" t="str">
        <f ca="1"/>
        <v>O: 4 / 4</v>
      </c>
      <c r="AU172" s="2430" t="str">
        <f ca="1"/>
        <v>O: 4 / 4</v>
      </c>
      <c r="AV172" s="2430" t="str">
        <f ca="1"/>
        <v>O: 4 / 4</v>
      </c>
      <c r="AW172" s="2430" t="str">
        <f ca="1"/>
        <v>O: 4 / 4</v>
      </c>
      <c r="AX172" s="2430" t="str">
        <f ca="1"/>
        <v>O: 4 / 4</v>
      </c>
      <c r="AY172" s="2430" t="str">
        <f ca="1"/>
        <v>O: 4 / 4</v>
      </c>
      <c r="AZ172" s="2430" t="str">
        <f ca="1"/>
        <v>O: 4 / 4</v>
      </c>
      <c r="BA172" s="2430" t="str">
        <f ca="1"/>
        <v>O: 4 / 4</v>
      </c>
      <c r="BB172" s="2430" t="str">
        <f ca="1"/>
        <v>O: 4 / 4</v>
      </c>
      <c r="BC172" s="2430" t="str">
        <f ca="1"/>
        <v>O: 4 / 4</v>
      </c>
      <c r="BD172" s="2430" t="str">
        <f ca="1"/>
        <v>O: 4 / 4</v>
      </c>
      <c r="BE172" s="2430" t="str">
        <f ca="1"/>
        <v>O: 4 / 4</v>
      </c>
      <c r="BF172" s="2430" t="str">
        <f ca="1"/>
        <v>O: 4 / 4</v>
      </c>
      <c r="BG172" s="2430" t="str">
        <f ca="1"/>
        <v>O: 4 / 4</v>
      </c>
      <c r="BH172" s="2430" t="str">
        <f ca="1"/>
        <v>O: 4 / 4</v>
      </c>
      <c r="BI172" s="2430" t="str">
        <f ca="1"/>
        <v>O: 4 / 4</v>
      </c>
      <c r="BJ172" s="2430" t="str">
        <f ca="1"/>
        <v>O: 4 / 4</v>
      </c>
      <c r="BK172" s="2430" t="str">
        <f ca="1"/>
        <v>O: 4 / 4</v>
      </c>
      <c r="BL172" s="2430" t="str">
        <f ca="1"/>
        <v>O: 4 / 4</v>
      </c>
      <c r="BM172" s="2430" t="str">
        <f ca="1"/>
        <v>O: 4 / 4</v>
      </c>
      <c r="BN172" s="2431" t="str">
        <f ca="1"/>
        <v>O: 4 / 4</v>
      </c>
      <c r="BO172" s="2432"/>
      <c r="BP172" s="2432"/>
      <c r="BQ172" s="2432"/>
      <c r="BR172" s="2432"/>
      <c r="BS172" s="2432"/>
      <c r="BT172" s="2432"/>
      <c r="BU172" s="2432"/>
      <c r="BV172" s="2432"/>
      <c r="BW172" s="2432"/>
      <c r="BX172" s="2432"/>
      <c r="BY172" s="2432"/>
      <c r="BZ172" s="2432"/>
      <c r="CA172" s="34"/>
      <c r="CC172" s="33"/>
      <c r="CD172" s="1341"/>
      <c r="CE172" s="1342"/>
      <c r="CF172" s="88"/>
      <c r="CG172" s="1350"/>
      <c r="CH172" s="1351"/>
      <c r="CI172" s="170"/>
      <c r="CJ172" s="1348"/>
      <c r="CK172" s="1349"/>
      <c r="CL172" s="88"/>
      <c r="CM172" s="1666" t="str">
        <f ca="1"/>
        <v>O: 4 / 4</v>
      </c>
      <c r="CN172" s="1667" t="str">
        <f ca="1"/>
        <v>O: 4 / 4</v>
      </c>
      <c r="CO172" s="88"/>
      <c r="CP172" s="1666" t="str">
        <f ca="1"/>
        <v>O: 4 / 4</v>
      </c>
      <c r="CQ172" s="1667" t="str">
        <f ca="1"/>
        <v>O: 4 / 4</v>
      </c>
      <c r="CR172" s="34"/>
      <c r="CS172" s="2056"/>
      <c r="CT172" s="1880"/>
      <c r="CU172" s="1880"/>
      <c r="CV172" s="1880"/>
      <c r="CW172" s="1880"/>
      <c r="CX172" s="2121"/>
      <c r="CY172" s="1880"/>
      <c r="CZ172" s="1880"/>
      <c r="DA172" s="1880"/>
      <c r="DB172" s="1880"/>
      <c r="DC172" s="2121"/>
      <c r="DD172" s="1880"/>
      <c r="DE172" s="1880"/>
      <c r="DF172" s="1880"/>
      <c r="DG172" s="1880"/>
      <c r="DH172" s="1880"/>
      <c r="DI172" s="1880"/>
      <c r="DJ172" s="1880"/>
      <c r="DK172" s="1880"/>
      <c r="DL172" s="1880"/>
      <c r="DM172" s="1880"/>
      <c r="DN172" s="1880"/>
      <c r="DO172" s="1880"/>
      <c r="DP172" s="1880"/>
      <c r="DQ172" s="1880"/>
      <c r="DR172" s="1880"/>
      <c r="DS172" s="1880"/>
      <c r="DT172" s="1880"/>
      <c r="DU172" s="1880"/>
      <c r="DV172" s="1880"/>
      <c r="DW172" s="1880"/>
      <c r="DX172" s="1880"/>
      <c r="DY172" s="1880"/>
      <c r="DZ172" s="1880"/>
      <c r="EA172" s="1880"/>
      <c r="EB172" s="1880"/>
      <c r="EC172" s="1880"/>
      <c r="ED172" s="1880"/>
      <c r="EE172" s="1880"/>
      <c r="EF172" s="1880"/>
      <c r="EG172" s="1880"/>
      <c r="EH172" s="1880"/>
      <c r="EI172" s="1880"/>
      <c r="EJ172" s="1880"/>
      <c r="EK172" s="1880"/>
      <c r="EL172" s="1880"/>
      <c r="EM172" s="1880"/>
      <c r="EN172" s="1880"/>
      <c r="EO172" s="1880"/>
      <c r="EP172" s="1880"/>
      <c r="EQ172" s="1880"/>
      <c r="ER172" s="1880"/>
      <c r="ES172" s="1880"/>
      <c r="ET172" s="1880"/>
      <c r="EU172" s="1880"/>
      <c r="EV172" s="1880"/>
      <c r="EW172" s="1880"/>
      <c r="EX172" s="1880"/>
      <c r="EY172" s="1880"/>
      <c r="EZ172" s="1880"/>
    </row>
    <row r="173" spans="1:156" ht="30.75" customHeight="1">
      <c r="A173" s="1627"/>
      <c r="B173" s="2439" t="str">
        <f>_xlfn.LET(
_xlpm.IsNotAttrDynamic, D173="",
_xlpm.Attr,_PL!F173,
_xlpm.NotInUse,Y173=D173,
_xlpm.RESULT, IF(_xlpm.IsNotAttrDynamic, _xlpm.Attr, IF( _xlpm.NotInUse, "", Y173)
),IF(_xlpm.RESULT ="", "", _xlpm.RESULT))</f>
        <v/>
      </c>
      <c r="C173" s="2439" t="str" cm="1">
        <f t="array" ref="C173">IFBLANK(_PL!C173,"")</f>
        <v/>
      </c>
      <c r="D173" s="1548"/>
      <c r="E173" s="2453"/>
      <c r="F173" s="572"/>
      <c r="G173" s="572"/>
      <c r="H173" s="572"/>
      <c r="I173" s="572">
        <v>3</v>
      </c>
      <c r="J173" s="401" t="str" cm="1">
        <f t="array" ref="J173">IFBLANK( Z173,"")</f>
        <v/>
      </c>
      <c r="K173" s="578" t="str">
        <f t="shared" si="51"/>
        <v>No</v>
      </c>
      <c r="L173" s="37"/>
      <c r="N173" s="158"/>
      <c r="O173" s="101"/>
      <c r="P173" s="52"/>
      <c r="Q173" s="101"/>
      <c r="R173" s="101"/>
      <c r="S173" s="101"/>
      <c r="T173" s="101"/>
      <c r="U173" s="39"/>
      <c r="V173" s="37"/>
      <c r="W173" s="161"/>
      <c r="X173" s="887"/>
      <c r="Y173" s="186"/>
      <c r="Z173" s="789"/>
      <c r="AA173" s="1629"/>
      <c r="AB173" s="162"/>
      <c r="AC173" s="195"/>
      <c r="AD173" s="2493" cm="1">
        <f t="array" ref="AD173:BN173">array_timeline</f>
        <v>44926</v>
      </c>
      <c r="AE173" s="2493">
        <v>44957</v>
      </c>
      <c r="AF173" s="2493">
        <v>44985</v>
      </c>
      <c r="AG173" s="2493">
        <v>45016</v>
      </c>
      <c r="AH173" s="2493">
        <v>45046</v>
      </c>
      <c r="AI173" s="2493">
        <v>45077</v>
      </c>
      <c r="AJ173" s="2493">
        <v>45107</v>
      </c>
      <c r="AK173" s="2493">
        <v>45138</v>
      </c>
      <c r="AL173" s="2493">
        <v>45169</v>
      </c>
      <c r="AM173" s="2493">
        <v>45199</v>
      </c>
      <c r="AN173" s="2493">
        <v>45230</v>
      </c>
      <c r="AO173" s="2493">
        <v>45260</v>
      </c>
      <c r="AP173" s="2493">
        <v>45291</v>
      </c>
      <c r="AQ173" s="2493">
        <v>45322</v>
      </c>
      <c r="AR173" s="2493">
        <v>45351</v>
      </c>
      <c r="AS173" s="2493">
        <v>45382</v>
      </c>
      <c r="AT173" s="2493">
        <v>45412</v>
      </c>
      <c r="AU173" s="2493">
        <v>45443</v>
      </c>
      <c r="AV173" s="2493">
        <v>45473</v>
      </c>
      <c r="AW173" s="2493">
        <v>45504</v>
      </c>
      <c r="AX173" s="2493">
        <v>45535</v>
      </c>
      <c r="AY173" s="2493">
        <v>45565</v>
      </c>
      <c r="AZ173" s="2493">
        <v>45596</v>
      </c>
      <c r="BA173" s="2493">
        <v>45626</v>
      </c>
      <c r="BB173" s="2493">
        <v>45657</v>
      </c>
      <c r="BC173" s="2493">
        <v>45688</v>
      </c>
      <c r="BD173" s="2493">
        <v>45716</v>
      </c>
      <c r="BE173" s="2493">
        <v>45747</v>
      </c>
      <c r="BF173" s="2493">
        <v>45777</v>
      </c>
      <c r="BG173" s="2493">
        <v>45808</v>
      </c>
      <c r="BH173" s="2493">
        <v>45838</v>
      </c>
      <c r="BI173" s="2493">
        <v>45869</v>
      </c>
      <c r="BJ173" s="2493">
        <v>45900</v>
      </c>
      <c r="BK173" s="2493">
        <v>45930</v>
      </c>
      <c r="BL173" s="2493">
        <v>45961</v>
      </c>
      <c r="BM173" s="2493">
        <v>45991</v>
      </c>
      <c r="BN173" s="2541">
        <v>46022</v>
      </c>
      <c r="BO173" s="2495"/>
      <c r="BP173" s="2495"/>
      <c r="BQ173" s="2495"/>
      <c r="BR173" s="2495"/>
      <c r="BS173" s="2495"/>
      <c r="BT173" s="2495"/>
      <c r="BU173" s="2495"/>
      <c r="BV173" s="2495"/>
      <c r="BW173" s="2495"/>
      <c r="BX173" s="2495"/>
      <c r="BY173" s="2495"/>
      <c r="BZ173" s="2495"/>
      <c r="CA173" s="34"/>
      <c r="CC173" s="2587"/>
      <c r="CD173" s="1722" t="e" cm="1">
        <f t="array" aca="1" ref="CD173" ca="1">EOMONTH(val_currentFYE,-24)</f>
        <v>#NAME?</v>
      </c>
      <c r="CE173" s="1723" t="e" cm="1">
        <f t="array" aca="1" ref="CE173" ca="1">EOMONTH(val_currentFYE,-12)</f>
        <v>#NAME?</v>
      </c>
      <c r="CF173" s="277"/>
      <c r="CG173" s="1732">
        <f>EOMONTH(val_asOfDate,0)</f>
        <v>46022</v>
      </c>
      <c r="CH173" s="1733">
        <f>EOMONTH(val_asOfDate,0)</f>
        <v>46022</v>
      </c>
      <c r="CI173" s="276"/>
      <c r="CJ173" s="1730">
        <f>EOMONTH(val_asOfDate,-1)</f>
        <v>45991</v>
      </c>
      <c r="CK173" s="1731">
        <f>EOMONTH(val_asOfDate,0)</f>
        <v>46022</v>
      </c>
      <c r="CL173" s="88"/>
      <c r="CM173" s="2561" t="e" cm="1">
        <f t="array" aca="1" ref="CM173" ca="1">val_currentFYE</f>
        <v>#NAME?</v>
      </c>
      <c r="CN173" s="2581" t="e" cm="1">
        <f t="array" aca="1" ref="CN173" ca="1">val_currentFYE</f>
        <v>#NAME?</v>
      </c>
      <c r="CO173" s="2580"/>
      <c r="CP173" s="2561" t="e" cm="1">
        <f t="array" aca="1" ref="CP173" ca="1">EOMONTH(val_currentFYE,12)</f>
        <v>#NAME?</v>
      </c>
      <c r="CQ173" s="2581" t="e" cm="1">
        <f t="array" aca="1" ref="CQ173" ca="1">EOMONTH(val_currentFYE,12)</f>
        <v>#NAME?</v>
      </c>
      <c r="CR173" s="34"/>
      <c r="CS173" s="2056"/>
      <c r="CT173" s="1880"/>
      <c r="CU173" s="1880"/>
      <c r="CV173" s="1880"/>
      <c r="CW173" s="1880"/>
      <c r="CX173" s="2121"/>
      <c r="CY173" s="1880"/>
      <c r="CZ173" s="1880"/>
      <c r="DA173" s="1880"/>
      <c r="DB173" s="1880"/>
      <c r="DC173" s="2121"/>
      <c r="DD173" s="1880"/>
      <c r="DE173" s="1880"/>
      <c r="DF173" s="1880"/>
      <c r="DG173" s="1880"/>
      <c r="DH173" s="1880"/>
      <c r="DI173" s="1880"/>
      <c r="DJ173" s="1880"/>
      <c r="DK173" s="1880"/>
      <c r="DL173" s="1880"/>
      <c r="DM173" s="1880"/>
      <c r="DN173" s="1880"/>
      <c r="DO173" s="1880"/>
      <c r="DP173" s="1880"/>
      <c r="DQ173" s="1880"/>
      <c r="DR173" s="1880"/>
      <c r="DS173" s="1880"/>
      <c r="DT173" s="1880"/>
      <c r="DU173" s="1880"/>
      <c r="DV173" s="1880"/>
      <c r="DW173" s="1880"/>
      <c r="DX173" s="1880"/>
      <c r="DY173" s="1880"/>
      <c r="DZ173" s="1880"/>
      <c r="EA173" s="1880"/>
      <c r="EB173" s="1880"/>
      <c r="EC173" s="1880"/>
      <c r="ED173" s="1880"/>
      <c r="EE173" s="1880"/>
      <c r="EF173" s="1880"/>
      <c r="EG173" s="1880"/>
      <c r="EH173" s="1880"/>
      <c r="EI173" s="1880"/>
      <c r="EJ173" s="1880"/>
      <c r="EK173" s="1880"/>
      <c r="EL173" s="1880"/>
      <c r="EM173" s="1880"/>
      <c r="EN173" s="1880"/>
      <c r="EO173" s="1880"/>
      <c r="EP173" s="1880"/>
      <c r="EQ173" s="1880"/>
      <c r="ER173" s="1880"/>
      <c r="ES173" s="1880"/>
      <c r="ET173" s="1880"/>
      <c r="EU173" s="1880"/>
      <c r="EV173" s="1880"/>
      <c r="EW173" s="1880"/>
      <c r="EX173" s="1880"/>
      <c r="EY173" s="1880"/>
      <c r="EZ173" s="1880"/>
    </row>
    <row r="174" spans="1:156" ht="30.75" customHeight="1">
      <c r="A174" s="2449"/>
      <c r="B174" s="2439" t="str">
        <f>_xlfn.LET(
_xlpm.IsNotAttrDynamic, D174="",
_xlpm.Attr,_PL!F174,
_xlpm.NotInUse,Y174=D174,
_xlpm.RESULT, IF(_xlpm.IsNotAttrDynamic, _xlpm.Attr, IF( _xlpm.NotInUse, "", Y174)
),IF(_xlpm.RESULT ="", "", _xlpm.RESULT))</f>
        <v/>
      </c>
      <c r="C174" s="2439" t="str" cm="1">
        <f t="array" ref="C174">IFBLANK(_PL!C174,"")</f>
        <v/>
      </c>
      <c r="D174" s="1548"/>
      <c r="E174" s="2453"/>
      <c r="F174" s="576"/>
      <c r="G174" s="576"/>
      <c r="H174" s="2546"/>
      <c r="I174" s="2546"/>
      <c r="J174" s="401" t="str" cm="1">
        <f t="array" ref="J174">IFBLANK( Z174,"")</f>
        <v/>
      </c>
      <c r="K174" s="578" t="str">
        <f t="shared" si="51"/>
        <v>No</v>
      </c>
      <c r="L174" s="37"/>
      <c r="N174" s="158"/>
      <c r="O174" s="101"/>
      <c r="P174" s="52"/>
      <c r="Q174" s="101"/>
      <c r="R174" s="101"/>
      <c r="S174" s="101"/>
      <c r="T174" s="101"/>
      <c r="U174" s="39"/>
      <c r="V174" s="37"/>
      <c r="W174" s="751" t="s">
        <v>94</v>
      </c>
      <c r="X174" s="896"/>
      <c r="Y174" s="762" t="s">
        <v>118</v>
      </c>
      <c r="Z174" s="790"/>
      <c r="AA174" s="193"/>
      <c r="AB174" s="193"/>
      <c r="AC174" s="125"/>
      <c r="AD174" s="2641" t="str">
        <f>$W$171</f>
        <v>Actual</v>
      </c>
      <c r="AE174" s="2641" t="str">
        <f t="shared" ref="AE174:BN174" si="52">$W$171</f>
        <v>Actual</v>
      </c>
      <c r="AF174" s="2641" t="str">
        <f t="shared" si="52"/>
        <v>Actual</v>
      </c>
      <c r="AG174" s="2641" t="str">
        <f t="shared" si="52"/>
        <v>Actual</v>
      </c>
      <c r="AH174" s="2641" t="str">
        <f t="shared" si="52"/>
        <v>Actual</v>
      </c>
      <c r="AI174" s="2641" t="str">
        <f t="shared" si="52"/>
        <v>Actual</v>
      </c>
      <c r="AJ174" s="2641" t="str">
        <f t="shared" si="52"/>
        <v>Actual</v>
      </c>
      <c r="AK174" s="2641" t="str">
        <f t="shared" si="52"/>
        <v>Actual</v>
      </c>
      <c r="AL174" s="2641" t="str">
        <f t="shared" si="52"/>
        <v>Actual</v>
      </c>
      <c r="AM174" s="2641" t="str">
        <f t="shared" si="52"/>
        <v>Actual</v>
      </c>
      <c r="AN174" s="2641" t="str">
        <f t="shared" si="52"/>
        <v>Actual</v>
      </c>
      <c r="AO174" s="2641" t="str">
        <f t="shared" si="52"/>
        <v>Actual</v>
      </c>
      <c r="AP174" s="2641" t="str">
        <f t="shared" si="52"/>
        <v>Actual</v>
      </c>
      <c r="AQ174" s="2641" t="str">
        <f t="shared" si="52"/>
        <v>Actual</v>
      </c>
      <c r="AR174" s="2641" t="str">
        <f t="shared" si="52"/>
        <v>Actual</v>
      </c>
      <c r="AS174" s="2641" t="str">
        <f t="shared" si="52"/>
        <v>Actual</v>
      </c>
      <c r="AT174" s="2641" t="str">
        <f t="shared" si="52"/>
        <v>Actual</v>
      </c>
      <c r="AU174" s="2641" t="str">
        <f t="shared" si="52"/>
        <v>Actual</v>
      </c>
      <c r="AV174" s="2641" t="str">
        <f t="shared" si="52"/>
        <v>Actual</v>
      </c>
      <c r="AW174" s="2641" t="str">
        <f t="shared" si="52"/>
        <v>Actual</v>
      </c>
      <c r="AX174" s="2641" t="str">
        <f t="shared" si="52"/>
        <v>Actual</v>
      </c>
      <c r="AY174" s="2641" t="str">
        <f t="shared" si="52"/>
        <v>Actual</v>
      </c>
      <c r="AZ174" s="2641" t="str">
        <f t="shared" si="52"/>
        <v>Actual</v>
      </c>
      <c r="BA174" s="2641" t="str">
        <f t="shared" si="52"/>
        <v>Actual</v>
      </c>
      <c r="BB174" s="2641" t="str">
        <f t="shared" si="52"/>
        <v>Actual</v>
      </c>
      <c r="BC174" s="2641" t="str">
        <f t="shared" si="52"/>
        <v>Actual</v>
      </c>
      <c r="BD174" s="2641" t="str">
        <f t="shared" si="52"/>
        <v>Actual</v>
      </c>
      <c r="BE174" s="2641" t="str">
        <f t="shared" si="52"/>
        <v>Actual</v>
      </c>
      <c r="BF174" s="2641" t="str">
        <f t="shared" si="52"/>
        <v>Actual</v>
      </c>
      <c r="BG174" s="2641" t="str">
        <f t="shared" si="52"/>
        <v>Actual</v>
      </c>
      <c r="BH174" s="2641" t="str">
        <f t="shared" si="52"/>
        <v>Actual</v>
      </c>
      <c r="BI174" s="2641" t="str">
        <f t="shared" si="52"/>
        <v>Actual</v>
      </c>
      <c r="BJ174" s="2641" t="str">
        <f t="shared" si="52"/>
        <v>Actual</v>
      </c>
      <c r="BK174" s="2641" t="str">
        <f t="shared" si="52"/>
        <v>Actual</v>
      </c>
      <c r="BL174" s="2641" t="str">
        <f t="shared" si="52"/>
        <v>Actual</v>
      </c>
      <c r="BM174" s="2641" t="str">
        <f t="shared" si="52"/>
        <v>Actual</v>
      </c>
      <c r="BN174" s="2641" t="str">
        <f t="shared" si="52"/>
        <v>Actual</v>
      </c>
      <c r="BO174" s="2070"/>
      <c r="BP174" s="2070"/>
      <c r="BQ174" s="2070"/>
      <c r="BR174" s="2070"/>
      <c r="BS174" s="2070"/>
      <c r="BT174" s="2070"/>
      <c r="BU174" s="2070"/>
      <c r="BV174" s="2070"/>
      <c r="BW174" s="2070"/>
      <c r="BX174" s="2070"/>
      <c r="BY174" s="2070"/>
      <c r="BZ174" s="2070"/>
      <c r="CA174" s="34"/>
      <c r="CC174" s="50"/>
      <c r="CD174" s="1720" t="str" cm="1">
        <f t="array" ref="CD174">fx_scenarioConverter($W171)</f>
        <v>Actual</v>
      </c>
      <c r="CE174" s="1721" t="str" cm="1">
        <f t="array" ref="CE174">fx_scenarioConverter($W171)</f>
        <v>Actual</v>
      </c>
      <c r="CF174" s="128"/>
      <c r="CG174" s="1734" t="str" cm="1">
        <f t="array" ref="CG174">fx_scenarioConverter($W171)</f>
        <v>Actual</v>
      </c>
      <c r="CH174" s="1735" t="str" cm="1">
        <f t="array" ref="CH174">fx_scenarioConverter($W171)</f>
        <v>Actual</v>
      </c>
      <c r="CI174" s="207"/>
      <c r="CJ174" s="1724" t="str" cm="1">
        <f t="array" ref="CJ174">fx_scenarioConverter($W171)</f>
        <v>Actual</v>
      </c>
      <c r="CK174" s="1725" t="str" cm="1">
        <f t="array" ref="CK174">fx_scenarioConverter($W171)</f>
        <v>Actual</v>
      </c>
      <c r="CL174" s="88"/>
      <c r="CM174" s="1198" t="str">
        <f>CM$19</f>
        <v>Original Budget</v>
      </c>
      <c r="CN174" s="1198" t="str">
        <f>CN$19</f>
        <v>LE</v>
      </c>
      <c r="CO174" s="88"/>
      <c r="CP174" s="1198" t="str">
        <f>CP$19</f>
        <v>Original Budget</v>
      </c>
      <c r="CQ174" s="1198" t="str">
        <f>CQ$19</f>
        <v>LE</v>
      </c>
      <c r="CR174" s="34"/>
      <c r="CS174" s="2056"/>
      <c r="CT174" s="1880"/>
      <c r="CU174" s="1880"/>
      <c r="CV174" s="1880"/>
      <c r="CW174" s="1880"/>
      <c r="CX174" s="2121"/>
      <c r="CY174" s="1880"/>
      <c r="CZ174" s="1880"/>
      <c r="DA174" s="1880"/>
      <c r="DB174" s="1880"/>
      <c r="DC174" s="2121"/>
      <c r="DD174" s="1880"/>
      <c r="DE174" s="1880"/>
      <c r="DF174" s="1880"/>
      <c r="DG174" s="1880"/>
      <c r="DH174" s="1880"/>
      <c r="DI174" s="1880"/>
      <c r="DJ174" s="1880"/>
      <c r="DK174" s="1880"/>
      <c r="DL174" s="1880"/>
      <c r="DM174" s="1880"/>
      <c r="DN174" s="1880"/>
      <c r="DO174" s="1880"/>
      <c r="DP174" s="1880"/>
      <c r="DQ174" s="1880"/>
      <c r="DR174" s="1880"/>
      <c r="DS174" s="1880"/>
      <c r="DT174" s="1880"/>
      <c r="DU174" s="1880"/>
      <c r="DV174" s="1880"/>
      <c r="DW174" s="1880"/>
      <c r="DX174" s="1880"/>
      <c r="DY174" s="1880"/>
      <c r="DZ174" s="1880"/>
      <c r="EA174" s="1880"/>
      <c r="EB174" s="1880"/>
      <c r="EC174" s="1880"/>
      <c r="ED174" s="1880"/>
      <c r="EE174" s="1880"/>
      <c r="EF174" s="1880"/>
      <c r="EG174" s="1880"/>
      <c r="EH174" s="1880"/>
      <c r="EI174" s="1880"/>
      <c r="EJ174" s="1880"/>
      <c r="EK174" s="1880"/>
      <c r="EL174" s="1880"/>
      <c r="EM174" s="1880"/>
      <c r="EN174" s="1880"/>
      <c r="EO174" s="1880"/>
      <c r="EP174" s="1880"/>
      <c r="EQ174" s="1880"/>
      <c r="ER174" s="1880"/>
      <c r="ES174" s="1880"/>
      <c r="ET174" s="1880"/>
      <c r="EU174" s="1880"/>
      <c r="EV174" s="1880"/>
      <c r="EW174" s="1880"/>
      <c r="EX174" s="1880"/>
      <c r="EY174" s="1880"/>
      <c r="EZ174" s="1880"/>
    </row>
    <row r="175" spans="1:156" ht="21" customHeight="1">
      <c r="A175" s="1625" t="s">
        <v>96</v>
      </c>
      <c r="B175" s="2439" t="s">
        <v>144</v>
      </c>
      <c r="C175" s="2439" t="str" cm="1">
        <f t="array" ref="C175">IFBLANK(_PL!C175,"")</f>
        <v>Valuation Metric Label</v>
      </c>
      <c r="D175" s="1548" t="s">
        <v>145</v>
      </c>
      <c r="E175" s="2440" t="e" cm="1">
        <f t="array" aca="1" ref="E17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)($AD175:$CQ175, Z175)</f>
        <v>#NAME?</v>
      </c>
      <c r="F175" s="578"/>
      <c r="G175" s="578"/>
      <c r="H175" s="510">
        <v>2</v>
      </c>
      <c r="I175" s="510">
        <v>1</v>
      </c>
      <c r="J175" s="401" cm="1">
        <f t="array" ref="J175">IFBLANK( Z175,"")</f>
        <v>0</v>
      </c>
      <c r="K175" s="578" t="str">
        <f t="shared" si="51"/>
        <v>Yes</v>
      </c>
      <c r="L175" s="37"/>
      <c r="N175" s="158"/>
      <c r="O175" s="101"/>
      <c r="P175" s="52"/>
      <c r="Q175" s="101"/>
      <c r="R175" s="101"/>
      <c r="S175" s="101"/>
      <c r="T175" s="101"/>
      <c r="U175" s="39"/>
      <c r="V175" s="37"/>
      <c r="W175" s="91" t="str" cm="1">
        <f t="array" ref="W175">fx_scenarioConverter(W171)</f>
        <v>Actual</v>
      </c>
      <c r="X175" s="2588" t="e" vm="4">
        <f>_PL!X175</f>
        <v>#VALUE!</v>
      </c>
      <c r="Y175" s="2583">
        <v>2</v>
      </c>
      <c r="Z175" s="878">
        <f>_PL!Z175</f>
        <v>0</v>
      </c>
      <c r="AA175" s="877"/>
      <c r="AB175" s="1133">
        <f>Y175</f>
        <v>2</v>
      </c>
      <c r="AC175" s="1163" t="str" cm="1">
        <f t="array" aca="1" ref="AC175" ca="1">_xlfn.LET(
_xlpm._termname, $AB175,
_xlpm._iconname, "find",
_xlpm._icon, fx_getIcon(_xlpm._iconname),
_xlpm._location, _xlfn.XLOOKUP(LOWER(_xlpm._termname), LOWER(tbl_acctDef[Term]),tbl_acctDef[Term]),
_xlpm._hyperlink, HYPERLINK("#"&amp;CELL("address",_xlpm._location), _xlpm._icon),
IFERROR(_xlpm._hyperlink,"")
)</f>
        <v/>
      </c>
      <c r="AD175" s="2376" cm="1">
        <f t="array" ref="AD175:BN175">_xlfn.XLOOKUP($W175&amp;$AB175,$W$20:$W$124&amp;$AB$20:$AB$124, AD$20:BN$124, "")</f>
        <v>1</v>
      </c>
      <c r="AE175" s="2376">
        <v>1</v>
      </c>
      <c r="AF175" s="2377">
        <v>1</v>
      </c>
      <c r="AG175" s="2377">
        <v>1</v>
      </c>
      <c r="AH175" s="2377">
        <v>1</v>
      </c>
      <c r="AI175" s="2377">
        <v>1</v>
      </c>
      <c r="AJ175" s="2377">
        <v>1</v>
      </c>
      <c r="AK175" s="2377">
        <v>1</v>
      </c>
      <c r="AL175" s="2377">
        <v>1</v>
      </c>
      <c r="AM175" s="2377">
        <v>1</v>
      </c>
      <c r="AN175" s="2377">
        <v>1</v>
      </c>
      <c r="AO175" s="2377">
        <v>1</v>
      </c>
      <c r="AP175" s="2377">
        <v>1</v>
      </c>
      <c r="AQ175" s="2377">
        <v>1</v>
      </c>
      <c r="AR175" s="2377">
        <v>1</v>
      </c>
      <c r="AS175" s="2377">
        <v>1</v>
      </c>
      <c r="AT175" s="2377">
        <v>1</v>
      </c>
      <c r="AU175" s="2377">
        <v>1</v>
      </c>
      <c r="AV175" s="2377">
        <v>1</v>
      </c>
      <c r="AW175" s="2377">
        <v>1</v>
      </c>
      <c r="AX175" s="2377">
        <v>1</v>
      </c>
      <c r="AY175" s="2377">
        <v>1</v>
      </c>
      <c r="AZ175" s="2377">
        <v>1</v>
      </c>
      <c r="BA175" s="2377">
        <v>1</v>
      </c>
      <c r="BB175" s="2377">
        <v>1</v>
      </c>
      <c r="BC175" s="2377">
        <v>1</v>
      </c>
      <c r="BD175" s="2377">
        <v>1</v>
      </c>
      <c r="BE175" s="2377">
        <v>1</v>
      </c>
      <c r="BF175" s="2377">
        <v>1</v>
      </c>
      <c r="BG175" s="2377">
        <v>1</v>
      </c>
      <c r="BH175" s="2377">
        <v>1</v>
      </c>
      <c r="BI175" s="2377">
        <v>1</v>
      </c>
      <c r="BJ175" s="2377">
        <v>1</v>
      </c>
      <c r="BK175" s="2377">
        <v>1</v>
      </c>
      <c r="BL175" s="2377">
        <v>1</v>
      </c>
      <c r="BM175" s="2377">
        <v>1</v>
      </c>
      <c r="BN175" s="2377">
        <v>1</v>
      </c>
      <c r="BO175" s="2577"/>
      <c r="BP175" s="2577"/>
      <c r="BQ175" s="2577"/>
      <c r="BR175" s="2577"/>
      <c r="BS175" s="2577"/>
      <c r="BT175" s="2577"/>
      <c r="BU175" s="2577"/>
      <c r="BV175" s="2577"/>
      <c r="BW175" s="2577"/>
      <c r="BX175" s="2577"/>
      <c r="BY175" s="2577"/>
      <c r="BZ175" s="2577"/>
      <c r="CA175" s="34"/>
      <c r="CC175" s="33"/>
      <c r="CD175" s="1461" t="e" cm="1">
        <f t="array" aca="1" ref="CD175" ca="1">_xlfn.LET( _xlpm.CheckBlank, SUM(PL!$AD175:$BN175) = 0, IF(_xlpm.CheckBlank, "", SUM(_xlfn._xlws.FILTER(PL!$AD175:$BN175,(YEAR(PL!$AD$12:$BN$12)=PL!CD$12)*(array_timeline&lt;=PL!CD$11)))))</f>
        <v>#NAME?</v>
      </c>
      <c r="CE175" s="1461" t="e" cm="1">
        <f t="array" aca="1" ref="CE175" ca="1">_xlfn.LET( _xlpm.CheckBlank, SUM(PL!$AD175:$BN175) = 0, IF(_xlpm.CheckBlank, "", SUM(_xlfn._xlws.FILTER(PL!$AD175:$BN175,(YEAR(PL!$AD$12:$BN$12)=PL!CE$12)*(array_timeline&lt;=PL!CE$11)))))</f>
        <v>#NAME?</v>
      </c>
      <c r="CF175" s="88"/>
      <c r="CG175" s="1461" t="e" cm="1">
        <f t="array" aca="1" ref="CG175" ca="1">_xlfn.LET( _xlpm.CheckBlank, SUM(PL!$AD175:$BN175) = 0, IF(_xlpm.CheckBlank, "", SUM(_xlfn._xlws.FILTER(PL!$AD175:$BN175,(YEAR(PL!$AD$12:$BN$12)=PL!CG$12)*(array_timeline&lt;=PL!CG$11)))))</f>
        <v>#NAME?</v>
      </c>
      <c r="CH175" s="1461" t="e" cm="1">
        <f t="array" aca="1" ref="CH175" ca="1">_xlfn.LET( _xlpm.CheckBlank, SUM(PL!$AD175:$BN175) = 0, IF(_xlpm.CheckBlank, "", SUM(_xlfn._xlws.FILTER(PL!$AD175:$BN175,(YEAR(PL!$AD$12:$BN$12)=PL!CH$12)*(array_timeline&lt;=PL!CH$11)))))</f>
        <v>#NAME?</v>
      </c>
      <c r="CI175" s="88"/>
      <c r="CJ175" s="1461" cm="1">
        <f t="array" ref="CJ175">_xlfn.LET( _xlpm.CheckBlank, SUM(PL!$AD175:$BN175) = 0, IF(_xlpm.CheckBlank, "", SUM(_xlfn.TAKE(_xlfn.DROP(PL!$AD175:$BN175, ,-DATEDIFF(PL!CJ$11, val_asOfDate,"M")),1,-12))))</f>
        <v>12</v>
      </c>
      <c r="CK175" s="1461" cm="1">
        <f t="array" ref="CK175">_xlfn.LET( _xlpm.CheckBlank, SUM(PL!$AD175:$BN175) = 0, IF(_xlpm.CheckBlank, "", SUM(_xlfn.TAKE(_xlfn.DROP(PL!$AD175:$BN175, ,-DATEDIFF(PL!CK$11, val_asOfDate,"M")),1,-12))))</f>
        <v>12</v>
      </c>
      <c r="CL175" s="88"/>
      <c r="CM175" s="2060" cm="1">
        <f t="array" ref="CM175:CN175">_xlfn.LET(
  _xlpm.findRow, _xlfn.XMATCH($W175&amp;$Y175, $W$20:$W$118&amp;$AB$20:$AB$118,0),
  _xlpm.Choose, _xlfn.CHOOSEROWS(CM$20:CN$118, _xlpm.findRow),
  _xlpm.result, IF(ISERROR(_xlpm.findRow), "", _xlpm.Choose),
  _xlpm.result
)</f>
        <v>1</v>
      </c>
      <c r="CN175" s="2062">
        <v>1</v>
      </c>
      <c r="CO175" s="88"/>
      <c r="CP175" s="2060" cm="1">
        <f t="array" ref="CP175:CQ175">_xlfn.LET(
  _xlpm.findRow, _xlfn.XMATCH($W175&amp;$Y175, $W$20:$W$118&amp;$AB$20:$AB$118,0),
  _xlpm.Choose, _xlfn.CHOOSEROWS(CP$20:CQ$118, _xlpm.findRow),
  _xlpm.result, IF(ISERROR(_xlpm.findRow), "", _xlpm.Choose),
  _xlpm.result
)</f>
        <v>1</v>
      </c>
      <c r="CQ175" s="2060">
        <v>1</v>
      </c>
      <c r="CR175" s="34"/>
      <c r="CS175" s="2056"/>
      <c r="CT175" s="2447" t="e" cm="1">
        <f t="array" aca="1" ref="CT175" ca="1">IF(ISNUMBER(SEARCH("Select",$Y175)),"",_xldudf_CX_PUSH($Y175,CX_ENTITY,C175,val_asOfDate))</f>
        <v>#NAME?</v>
      </c>
      <c r="CU175" s="2447" t="e" cm="1">
        <f t="array" aca="1" ref="CU175" ca="1">IF(ISNUMBER(SEARCH("Select",$Y175)),"",_xldudf_CX_PUSH($Y175,CX_ENTITY,C175,EOMONTH(val_asOfDate,1)))</f>
        <v>#NAME?</v>
      </c>
      <c r="CV175" s="2447" t="e" cm="1">
        <f t="array" aca="1" ref="CV175" ca="1">IF(ISNUMBER(SEARCH("Select",$Y175)),"",_xldudf_CX_PUSH($Y175,CX_ENTITY,C175,EOMONTH(val_asOfDate,2)))</f>
        <v>#NAME?</v>
      </c>
      <c r="CW175" s="2447" t="e" cm="1">
        <f t="array" aca="1" ref="CW175" ca="1">IF(ISNUMBER(SEARCH("Select",$Y175)),"",_xldudf_CX_PUSH($Y175,CX_ENTITY,C175,EOMONTH(val_asOfDate,3)))</f>
        <v>#NAME?</v>
      </c>
      <c r="CX175" s="2566"/>
      <c r="CY175" s="2444" t="str" cm="1">
        <f t="array" aca="1" ref="CY175" ca="1">IFERROR(IF(CM175*fxVal_normal=_PL!CM175,"",IF(OR($CM175="",$CM175=0, NOT(ISNUMBER($CM175)), ISERROR($CM175), $B175=""), "",
   IF($I175=1,
      IFBLANK(
         _xldudf_CX_PUSH($CM175*fxVal_normal, CX_ENTITY, $B175, $CM$11, $CM$14, $CM$19,),
         ""
      ),
      IF($I175=2,
         IFBLANK(
            _xldudf_CX_PUSH($CM175, CX_ENTITY, $B175, $CM$11, $CM$14, $CM$19,),
            ""
         ),
         IF($I175=3,
            "",
            IFBLANK(
               _xldudf_CX_PUSH($CM175, CX_ENTITY, $B175, $CM$11, $CM$14, $CM$19,),
               ""
            )
         )
      )
   )
)),"")</f>
        <v/>
      </c>
      <c r="CZ175" s="2444" t="str" cm="1">
        <f t="array" aca="1" ref="CZ175" ca="1">IFERROR(IF(CN175*fxVal_normal=_PL!CN175,"",IF(OR($CN175="",$CN175=0, NOT(ISNUMBER($CN175)), ISERROR($CN175), $B175=""), "",
   IF($I175=1,
      IFBLANK(
         _xldudf_CX_PUSH($CN175*fxVal_normal, CX_ENTITY, $B175, $CN$11, $CN$14, $CN$19,),
         ""
      ),
      IF($I175=2,
         IFBLANK(
            _xldudf_CX_PUSH($CN175, CX_ENTITY, $B175, $CN$11, $CN$14, $CN$19,),
            ""
         ),
         IF($I175=3,
            "",
            IFBLANK(
               _xldudf_CX_PUSH($CN175, CX_ENTITY, $B175, $CN$11, $CN$14, $CN$19,),
               ""
            )
         )
      )
   )
)),"")</f>
        <v/>
      </c>
      <c r="DA175" s="2444" t="str" cm="1">
        <f t="array" aca="1" ref="DA175" ca="1">IFERROR(IF(CP175*fxVal_normal=_PL!CP175,"",IF(OR($CP175="",$CP175=0, NOT(ISNUMBER($CP175)), ISERROR($CP175), $B175=""), "",
   IF($I175=1,
      IFBLANK(
         _xldudf_CX_PUSH($CP175*fxVal_normal, CX_ENTITY, $B175, $CP$11, $CP$14, $CP$19,),
         ""
      ),
      IF($I175=2,
         IFBLANK(
            _xldudf_CX_PUSH($CP175, CX_ENTITY, $B175, $CP$11, $CP$14, $CP$19,),
            ""
         ),
         IF($I175=3,
            "",
            IFBLANK(
               _xldudf_CX_PUSH($CP175, CX_ENTITY, $B175, $CP$11, $CP$14, $CP$19,),
               ""
            )
         )
      )
   )
)),"")</f>
        <v/>
      </c>
      <c r="DB175" s="2444" t="str" cm="1">
        <f t="array" aca="1" ref="DB175" ca="1">IFERROR(IF(CQ175*fxVal_normal=_PL!CQ175,"",IF(OR($CQ175="", $CQ175=0, NOT(ISNUMBER($CQ175)), ISERROR($CQ175), $B175=""), "",
   IF($I175=1,
      IFBLANK(
         _xldudf_CX_PUSH($CQ175*fxVal_normal, CX_ENTITY, $B175, $CQ$11, $CQ$14, $CQ$19,),
         ""
      ),
      IF($I175=2,
         IFBLANK(
            _xldudf_CX_PUSH($CQ175, CX_ENTITY, $B175, $CQ$11, $CQ$14, $CQ$19,),
            ""
         ),
         IF($I175=3,
            "",
            IFBLANK(
               _xldudf_CX_PUSH($CQ175, CX_ENTITY, $B175, $CQ$11, $CQ$14, $CQ$19,),
               ""
            )
         )
      )
   ))
),"")</f>
        <v/>
      </c>
      <c r="DC175" s="2121"/>
      <c r="DD175" s="2445" t="str" cm="1">
        <f t="array" aca="1" ref="DD175" ca="1">IFERROR(IF(AD175*fxVal_normal=_PL!AD175,"",IF(OR(AD175="", NOT(ISNUMBER(AD175)), ISERROR(AD175), $B175=""), "",
   IF($I175=1,
      IFBLANK(
         _xldudf_CX_PUSH(AD175*fxVal_normal, CX_ENTITY, $B175, AD$11, AD$14,AD$174,),
         ""
      ),
      IF($I175=2,
         IFBLANK(
            _xldudf_CX_PUSH(AD175, CX_ENTITY, $B175, AD$11, AD$14,AD$174,),
            ""
         ),
         IF($I175=3,
            "",
            IFBLANK(
               _xldudf_CX_PUSH(AD175, CX_ENTITY, $B175, AD$11, AD$14,AD$174,),
               ""
            )
         )
      )
   )
)),"")</f>
        <v/>
      </c>
      <c r="DE175" s="2445" t="str" cm="1">
        <f t="array" aca="1" ref="DE175" ca="1">IFERROR(IF(AE175*fxVal_normal=_PL!AE175,"",IF(OR(AE175="", NOT(ISNUMBER(AE175)), ISERROR(AE175), $B175=""), "",
   IF($I175=1,
      IFBLANK(
         _xldudf_CX_PUSH(AE175*fxVal_normal, CX_ENTITY, $B175, AE$11, AE$14,AE$174,),
         ""
      ),
      IF($I175=2,
         IFBLANK(
            _xldudf_CX_PUSH(AE175, CX_ENTITY, $B175, AE$11, AE$14,AE$174,),
            ""
         ),
         IF($I175=3,
            "",
            IFBLANK(
               _xldudf_CX_PUSH(AE175, CX_ENTITY, $B175, AE$11, AE$14,AE$174,),
               ""
            )
         )
      )
   )
)),"")</f>
        <v/>
      </c>
      <c r="DF175" s="2445" t="str" cm="1">
        <f t="array" aca="1" ref="DF175" ca="1">IFERROR(IF(AF175*fxVal_normal=_PL!AF175,"",IF(OR(AF175="", NOT(ISNUMBER(AF175)), ISERROR(AF175), $B175=""), "",
   IF($I175=1,
      IFBLANK(
         _xldudf_CX_PUSH(AF175*fxVal_normal, CX_ENTITY, $B175, AF$11, AF$14,AF$174,),
         ""
      ),
      IF($I175=2,
         IFBLANK(
            _xldudf_CX_PUSH(AF175, CX_ENTITY, $B175, AF$11, AF$14,AF$174,),
            ""
         ),
         IF($I175=3,
            "",
            IFBLANK(
               _xldudf_CX_PUSH(AF175, CX_ENTITY, $B175, AF$11, AF$14,AF$174,),
               ""
            )
         )
      )
   )
)),"")</f>
        <v/>
      </c>
      <c r="DG175" s="2445" t="str" cm="1">
        <f t="array" aca="1" ref="DG175" ca="1">IFERROR(IF(AG175*fxVal_normal=_PL!AG175,"",IF(OR(AG175="", NOT(ISNUMBER(AG175)), ISERROR(AG175), $B175=""), "",
   IF($I175=1,
      IFBLANK(
         _xldudf_CX_PUSH(AG175*fxVal_normal, CX_ENTITY, $B175, AG$11, AG$14,AG$174,),
         ""
      ),
      IF($I175=2,
         IFBLANK(
            _xldudf_CX_PUSH(AG175, CX_ENTITY, $B175, AG$11, AG$14,AG$174,),
            ""
         ),
         IF($I175=3,
            "",
            IFBLANK(
               _xldudf_CX_PUSH(AG175, CX_ENTITY, $B175, AG$11, AG$14,AG$174,),
               ""
            )
         )
      )
   )
)),"")</f>
        <v/>
      </c>
      <c r="DH175" s="2445" t="str" cm="1">
        <f t="array" aca="1" ref="DH175" ca="1">IFERROR(IF(AH175*fxVal_normal=_PL!AH175,"",IF(OR(AH175="", NOT(ISNUMBER(AH175)), ISERROR(AH175), $B175=""), "",
   IF($I175=1,
      IFBLANK(
         _xldudf_CX_PUSH(AH175*fxVal_normal, CX_ENTITY, $B175, AH$11, AH$14,AH$174,),
         ""
      ),
      IF($I175=2,
         IFBLANK(
            _xldudf_CX_PUSH(AH175, CX_ENTITY, $B175, AH$11, AH$14,AH$174,),
            ""
         ),
         IF($I175=3,
            "",
            IFBLANK(
               _xldudf_CX_PUSH(AH175, CX_ENTITY, $B175, AH$11, AH$14,AH$174,),
               ""
            )
         )
      )
   )
)),"")</f>
        <v/>
      </c>
      <c r="DI175" s="2445" t="str" cm="1">
        <f t="array" aca="1" ref="DI175" ca="1">IFERROR(IF(AI175*fxVal_normal=_PL!AI175,"",IF(OR(AI175="", NOT(ISNUMBER(AI175)), ISERROR(AI175), $B175=""), "",
   IF($I175=1,
      IFBLANK(
         _xldudf_CX_PUSH(AI175*fxVal_normal, CX_ENTITY, $B175, AI$11, AI$14,AI$174,),
         ""
      ),
      IF($I175=2,
         IFBLANK(
            _xldudf_CX_PUSH(AI175, CX_ENTITY, $B175, AI$11, AI$14,AI$174,),
            ""
         ),
         IF($I175=3,
            "",
            IFBLANK(
               _xldudf_CX_PUSH(AI175, CX_ENTITY, $B175, AI$11, AI$14,AI$174,),
               ""
            )
         )
      )
   )
)),"")</f>
        <v/>
      </c>
      <c r="DJ175" s="2445" t="str" cm="1">
        <f t="array" aca="1" ref="DJ175" ca="1">IFERROR(IF(AJ175*fxVal_normal=_PL!AJ175,"",IF(OR(AJ175="", NOT(ISNUMBER(AJ175)), ISERROR(AJ175), $B175=""), "",
   IF($I175=1,
      IFBLANK(
         _xldudf_CX_PUSH(AJ175*fxVal_normal, CX_ENTITY, $B175, AJ$11, AJ$14,AJ$174,),
         ""
      ),
      IF($I175=2,
         IFBLANK(
            _xldudf_CX_PUSH(AJ175, CX_ENTITY, $B175, AJ$11, AJ$14,AJ$174,),
            ""
         ),
         IF($I175=3,
            "",
            IFBLANK(
               _xldudf_CX_PUSH(AJ175, CX_ENTITY, $B175, AJ$11, AJ$14,AJ$174,),
               ""
            )
         )
      )
   )
)),"")</f>
        <v/>
      </c>
      <c r="DK175" s="2445" t="str" cm="1">
        <f t="array" aca="1" ref="DK175" ca="1">IFERROR(IF(AK175*fxVal_normal=_PL!AK175,"",IF(OR(AK175="", NOT(ISNUMBER(AK175)), ISERROR(AK175), $B175=""), "",
   IF($I175=1,
      IFBLANK(
         _xldudf_CX_PUSH(AK175*fxVal_normal, CX_ENTITY, $B175, AK$11, AK$14,AK$174,),
         ""
      ),
      IF($I175=2,
         IFBLANK(
            _xldudf_CX_PUSH(AK175, CX_ENTITY, $B175, AK$11, AK$14,AK$174,),
            ""
         ),
         IF($I175=3,
            "",
            IFBLANK(
               _xldudf_CX_PUSH(AK175, CX_ENTITY, $B175, AK$11, AK$14,AK$174,),
               ""
            )
         )
      )
   )
)),"")</f>
        <v/>
      </c>
      <c r="DL175" s="2445" t="str" cm="1">
        <f t="array" aca="1" ref="DL175" ca="1">IFERROR(IF(AL175*fxVal_normal=_PL!AL175,"",IF(OR(AL175="", NOT(ISNUMBER(AL175)), ISERROR(AL175), $B175=""), "",
   IF($I175=1,
      IFBLANK(
         _xldudf_CX_PUSH(AL175*fxVal_normal, CX_ENTITY, $B175, AL$11, AL$14,AL$174,),
         ""
      ),
      IF($I175=2,
         IFBLANK(
            _xldudf_CX_PUSH(AL175, CX_ENTITY, $B175, AL$11, AL$14,AL$174,),
            ""
         ),
         IF($I175=3,
            "",
            IFBLANK(
               _xldudf_CX_PUSH(AL175, CX_ENTITY, $B175, AL$11, AL$14,AL$174,),
               ""
            )
         )
      )
   )
)),"")</f>
        <v/>
      </c>
      <c r="DM175" s="2445" t="str" cm="1">
        <f t="array" aca="1" ref="DM175" ca="1">IFERROR(IF(AM175*fxVal_normal=_PL!AM175,"",IF(OR(AM175="", NOT(ISNUMBER(AM175)), ISERROR(AM175), $B175=""), "",
   IF($I175=1,
      IFBLANK(
         _xldudf_CX_PUSH(AM175*fxVal_normal, CX_ENTITY, $B175, AM$11, AM$14,AM$174,),
         ""
      ),
      IF($I175=2,
         IFBLANK(
            _xldudf_CX_PUSH(AM175, CX_ENTITY, $B175, AM$11, AM$14,AM$174,),
            ""
         ),
         IF($I175=3,
            "",
            IFBLANK(
               _xldudf_CX_PUSH(AM175, CX_ENTITY, $B175, AM$11, AM$14,AM$174,),
               ""
            )
         )
      )
   )
)),"")</f>
        <v/>
      </c>
      <c r="DN175" s="2445" t="str" cm="1">
        <f t="array" aca="1" ref="DN175" ca="1">IFERROR(IF(AN175*fxVal_normal=_PL!AN175,"",IF(OR(AN175="", NOT(ISNUMBER(AN175)), ISERROR(AN175), $B175=""), "",
   IF($I175=1,
      IFBLANK(
         _xldudf_CX_PUSH(AN175*fxVal_normal, CX_ENTITY, $B175, AN$11, AN$14,AN$174,),
         ""
      ),
      IF($I175=2,
         IFBLANK(
            _xldudf_CX_PUSH(AN175, CX_ENTITY, $B175, AN$11, AN$14,AN$174,),
            ""
         ),
         IF($I175=3,
            "",
            IFBLANK(
               _xldudf_CX_PUSH(AN175, CX_ENTITY, $B175, AN$11, AN$14,AN$174,),
               ""
            )
         )
      )
   )
)),"")</f>
        <v/>
      </c>
      <c r="DO175" s="2445" t="str" cm="1">
        <f t="array" aca="1" ref="DO175" ca="1">IFERROR(IF(AO175*fxVal_normal=_PL!AO175,"",IF(OR(AO175="", NOT(ISNUMBER(AO175)), ISERROR(AO175), $B175=""), "",
   IF($I175=1,
      IFBLANK(
         _xldudf_CX_PUSH(AO175*fxVal_normal, CX_ENTITY, $B175, AO$11, AO$14,AO$174,),
         ""
      ),
      IF($I175=2,
         IFBLANK(
            _xldudf_CX_PUSH(AO175, CX_ENTITY, $B175, AO$11, AO$14,AO$174,),
            ""
         ),
         IF($I175=3,
            "",
            IFBLANK(
               _xldudf_CX_PUSH(AO175, CX_ENTITY, $B175, AO$11, AO$14,AO$174,),
               ""
            )
         )
      )
   )
)),"")</f>
        <v/>
      </c>
      <c r="DP175" s="2445" t="str" cm="1">
        <f t="array" aca="1" ref="DP175" ca="1">IFERROR(IF(AP175*fxVal_normal=_PL!AP175,"",IF(OR(AP175="", NOT(ISNUMBER(AP175)), ISERROR(AP175), $B175=""), "",
   IF($I175=1,
      IFBLANK(
         _xldudf_CX_PUSH(AP175*fxVal_normal, CX_ENTITY, $B175, AP$11, AP$14,AP$174,),
         ""
      ),
      IF($I175=2,
         IFBLANK(
            _xldudf_CX_PUSH(AP175, CX_ENTITY, $B175, AP$11, AP$14,AP$174,),
            ""
         ),
         IF($I175=3,
            "",
            IFBLANK(
               _xldudf_CX_PUSH(AP175, CX_ENTITY, $B175, AP$11, AP$14,AP$174,),
               ""
            )
         )
      )
   )
)),"")</f>
        <v/>
      </c>
      <c r="DQ175" s="2445" t="str" cm="1">
        <f t="array" aca="1" ref="DQ175" ca="1">IFERROR(IF(AQ175*fxVal_normal=_PL!AQ175,"",IF(OR(AQ175="", NOT(ISNUMBER(AQ175)), ISERROR(AQ175), $B175=""), "",
   IF($I175=1,
      IFBLANK(
         _xldudf_CX_PUSH(AQ175*fxVal_normal, CX_ENTITY, $B175, AQ$11, AQ$14,AQ$174,),
         ""
      ),
      IF($I175=2,
         IFBLANK(
            _xldudf_CX_PUSH(AQ175, CX_ENTITY, $B175, AQ$11, AQ$14,AQ$174,),
            ""
         ),
         IF($I175=3,
            "",
            IFBLANK(
               _xldudf_CX_PUSH(AQ175, CX_ENTITY, $B175, AQ$11, AQ$14,AQ$174,),
               ""
            )
         )
      )
   )
)),"")</f>
        <v/>
      </c>
      <c r="DR175" s="2445" t="str" cm="1">
        <f t="array" aca="1" ref="DR175" ca="1">IFERROR(IF(AR175*fxVal_normal=_PL!AR175,"",IF(OR(AR175="", NOT(ISNUMBER(AR175)), ISERROR(AR175), $B175=""), "",
   IF($I175=1,
      IFBLANK(
         _xldudf_CX_PUSH(AR175*fxVal_normal, CX_ENTITY, $B175, AR$11, AR$14,AR$174,),
         ""
      ),
      IF($I175=2,
         IFBLANK(
            _xldudf_CX_PUSH(AR175, CX_ENTITY, $B175, AR$11, AR$14,AR$174,),
            ""
         ),
         IF($I175=3,
            "",
            IFBLANK(
               _xldudf_CX_PUSH(AR175, CX_ENTITY, $B175, AR$11, AR$14,AR$174,),
               ""
            )
         )
      )
   )
)),"")</f>
        <v/>
      </c>
      <c r="DS175" s="2445" t="str" cm="1">
        <f t="array" aca="1" ref="DS175" ca="1">IFERROR(IF(AS175*fxVal_normal=_PL!AS175,"",IF(OR(AS175="", NOT(ISNUMBER(AS175)), ISERROR(AS175), $B175=""), "",
   IF($I175=1,
      IFBLANK(
         _xldudf_CX_PUSH(AS175*fxVal_normal, CX_ENTITY, $B175, AS$11, AS$14,AS$174,),
         ""
      ),
      IF($I175=2,
         IFBLANK(
            _xldudf_CX_PUSH(AS175, CX_ENTITY, $B175, AS$11, AS$14,AS$174,),
            ""
         ),
         IF($I175=3,
            "",
            IFBLANK(
               _xldudf_CX_PUSH(AS175, CX_ENTITY, $B175, AS$11, AS$14,AS$174,),
               ""
            )
         )
      )
   )
)),"")</f>
        <v/>
      </c>
      <c r="DT175" s="2445" t="str" cm="1">
        <f t="array" aca="1" ref="DT175" ca="1">IFERROR(IF(AT175*fxVal_normal=_PL!AT175,"",IF(OR(AT175="", NOT(ISNUMBER(AT175)), ISERROR(AT175), $B175=""), "",
   IF($I175=1,
      IFBLANK(
         _xldudf_CX_PUSH(AT175*fxVal_normal, CX_ENTITY, $B175, AT$11, AT$14,AT$174,),
         ""
      ),
      IF($I175=2,
         IFBLANK(
            _xldudf_CX_PUSH(AT175, CX_ENTITY, $B175, AT$11, AT$14,AT$174,),
            ""
         ),
         IF($I175=3,
            "",
            IFBLANK(
               _xldudf_CX_PUSH(AT175, CX_ENTITY, $B175, AT$11, AT$14,AT$174,),
               ""
            )
         )
      )
   )
)),"")</f>
        <v/>
      </c>
      <c r="DU175" s="2445" t="str" cm="1">
        <f t="array" aca="1" ref="DU175" ca="1">IFERROR(IF(AU175*fxVal_normal=_PL!AU175,"",IF(OR(AU175="", NOT(ISNUMBER(AU175)), ISERROR(AU175), $B175=""), "",
   IF($I175=1,
      IFBLANK(
         _xldudf_CX_PUSH(AU175*fxVal_normal, CX_ENTITY, $B175, AU$11, AU$14,AU$174,),
         ""
      ),
      IF($I175=2,
         IFBLANK(
            _xldudf_CX_PUSH(AU175, CX_ENTITY, $B175, AU$11, AU$14,AU$174,),
            ""
         ),
         IF($I175=3,
            "",
            IFBLANK(
               _xldudf_CX_PUSH(AU175, CX_ENTITY, $B175, AU$11, AU$14,AU$174,),
               ""
            )
         )
      )
   )
)),"")</f>
        <v/>
      </c>
      <c r="DV175" s="2445" t="str" cm="1">
        <f t="array" aca="1" ref="DV175" ca="1">IFERROR(IF(AV175*fxVal_normal=_PL!AV175,"",IF(OR(AV175="", NOT(ISNUMBER(AV175)), ISERROR(AV175), $B175=""), "",
   IF($I175=1,
      IFBLANK(
         _xldudf_CX_PUSH(AV175*fxVal_normal, CX_ENTITY, $B175, AV$11, AV$14,AV$174,),
         ""
      ),
      IF($I175=2,
         IFBLANK(
            _xldudf_CX_PUSH(AV175, CX_ENTITY, $B175, AV$11, AV$14,AV$174,),
            ""
         ),
         IF($I175=3,
            "",
            IFBLANK(
               _xldudf_CX_PUSH(AV175, CX_ENTITY, $B175, AV$11, AV$14,AV$174,),
               ""
            )
         )
      )
   )
)),"")</f>
        <v/>
      </c>
      <c r="DW175" s="2445" t="str" cm="1">
        <f t="array" aca="1" ref="DW175" ca="1">IFERROR(IF(AW175*fxVal_normal=_PL!AW175,"",IF(OR(AW175="", NOT(ISNUMBER(AW175)), ISERROR(AW175), $B175=""), "",
   IF($I175=1,
      IFBLANK(
         _xldudf_CX_PUSH(AW175*fxVal_normal, CX_ENTITY, $B175, AW$11, AW$14,AW$174,),
         ""
      ),
      IF($I175=2,
         IFBLANK(
            _xldudf_CX_PUSH(AW175, CX_ENTITY, $B175, AW$11, AW$14,AW$174,),
            ""
         ),
         IF($I175=3,
            "",
            IFBLANK(
               _xldudf_CX_PUSH(AW175, CX_ENTITY, $B175, AW$11, AW$14,AW$174,),
               ""
            )
         )
      )
   )
)),"")</f>
        <v/>
      </c>
      <c r="DX175" s="2445" t="str" cm="1">
        <f t="array" aca="1" ref="DX175" ca="1">IFERROR(IF(AX175*fxVal_normal=_PL!AX175,"",IF(OR(AX175="", NOT(ISNUMBER(AX175)), ISERROR(AX175), $B175=""), "",
   IF($I175=1,
      IFBLANK(
         _xldudf_CX_PUSH(AX175*fxVal_normal, CX_ENTITY, $B175, AX$11, AX$14,AX$174,),
         ""
      ),
      IF($I175=2,
         IFBLANK(
            _xldudf_CX_PUSH(AX175, CX_ENTITY, $B175, AX$11, AX$14,AX$174,),
            ""
         ),
         IF($I175=3,
            "",
            IFBLANK(
               _xldudf_CX_PUSH(AX175, CX_ENTITY, $B175, AX$11, AX$14,AX$174,),
               ""
            )
         )
      )
   )
)),"")</f>
        <v/>
      </c>
      <c r="DY175" s="2445" t="str" cm="1">
        <f t="array" aca="1" ref="DY175" ca="1">IFERROR(IF(AY175*fxVal_normal=_PL!AY175,"",IF(OR(AY175="", NOT(ISNUMBER(AY175)), ISERROR(AY175), $B175=""), "",
   IF($I175=1,
      IFBLANK(
         _xldudf_CX_PUSH(AY175*fxVal_normal, CX_ENTITY, $B175, AY$11, AY$14,AY$174,),
         ""
      ),
      IF($I175=2,
         IFBLANK(
            _xldudf_CX_PUSH(AY175, CX_ENTITY, $B175, AY$11, AY$14,AY$174,),
            ""
         ),
         IF($I175=3,
            "",
            IFBLANK(
               _xldudf_CX_PUSH(AY175, CX_ENTITY, $B175, AY$11, AY$14,AY$174,),
               ""
            )
         )
      )
   )
)),"")</f>
        <v/>
      </c>
      <c r="DZ175" s="2445" t="str" cm="1">
        <f t="array" aca="1" ref="DZ175" ca="1">IFERROR(IF(AZ175*fxVal_normal=_PL!AZ175,"",IF(OR(AZ175="", NOT(ISNUMBER(AZ175)), ISERROR(AZ175), $B175=""), "",
   IF($I175=1,
      IFBLANK(
         _xldudf_CX_PUSH(AZ175*fxVal_normal, CX_ENTITY, $B175, AZ$11, AZ$14,AZ$174,),
         ""
      ),
      IF($I175=2,
         IFBLANK(
            _xldudf_CX_PUSH(AZ175, CX_ENTITY, $B175, AZ$11, AZ$14,AZ$174,),
            ""
         ),
         IF($I175=3,
            "",
            IFBLANK(
               _xldudf_CX_PUSH(AZ175, CX_ENTITY, $B175, AZ$11, AZ$14,AZ$174,),
               ""
            )
         )
      )
   )
)),"")</f>
        <v/>
      </c>
      <c r="EA175" s="2445" t="str" cm="1">
        <f t="array" aca="1" ref="EA175" ca="1">IFERROR(IF(BA175*fxVal_normal=_PL!BA175,"",IF(OR(BA175="", NOT(ISNUMBER(BA175)), ISERROR(BA175), $B175=""), "",
   IF($I175=1,
      IFBLANK(
         _xldudf_CX_PUSH(BA175*fxVal_normal, CX_ENTITY, $B175, BA$11, BA$14,BA$174,),
         ""
      ),
      IF($I175=2,
         IFBLANK(
            _xldudf_CX_PUSH(BA175, CX_ENTITY, $B175, BA$11, BA$14,BA$174,),
            ""
         ),
         IF($I175=3,
            "",
            IFBLANK(
               _xldudf_CX_PUSH(BA175, CX_ENTITY, $B175, BA$11, BA$14,BA$174,),
               ""
            )
         )
      )
   )
)),"")</f>
        <v/>
      </c>
      <c r="EB175" s="2445" t="str" cm="1">
        <f t="array" aca="1" ref="EB175" ca="1">IFERROR(IF(BB175*fxVal_normal=_PL!BB175,"",IF(OR(BB175="", NOT(ISNUMBER(BB175)), ISERROR(BB175), $B175=""), "",
   IF($I175=1,
      IFBLANK(
         _xldudf_CX_PUSH(BB175*fxVal_normal, CX_ENTITY, $B175, BB$11, BB$14,BB$174,),
         ""
      ),
      IF($I175=2,
         IFBLANK(
            _xldudf_CX_PUSH(BB175, CX_ENTITY, $B175, BB$11, BB$14,BB$174,),
            ""
         ),
         IF($I175=3,
            "",
            IFBLANK(
               _xldudf_CX_PUSH(BB175, CX_ENTITY, $B175, BB$11, BB$14,BB$174,),
               ""
            )
         )
      )
   )
)),"")</f>
        <v/>
      </c>
      <c r="EC175" s="2445" t="str" cm="1">
        <f t="array" aca="1" ref="EC175" ca="1">IFERROR(IF(BC175*fxVal_normal=_PL!BC175,"",IF(OR(BC175="", NOT(ISNUMBER(BC175)), ISERROR(BC175), $B175=""), "",
   IF($I175=1,
      IFBLANK(
         _xldudf_CX_PUSH(BC175*fxVal_normal, CX_ENTITY, $B175, BC$11, BC$14,BC$174,),
         ""
      ),
      IF($I175=2,
         IFBLANK(
            _xldudf_CX_PUSH(BC175, CX_ENTITY, $B175, BC$11, BC$14,BC$174,),
            ""
         ),
         IF($I175=3,
            "",
            IFBLANK(
               _xldudf_CX_PUSH(BC175, CX_ENTITY, $B175, BC$11, BC$14,BC$174,),
               ""
            )
         )
      )
   )
)),"")</f>
        <v/>
      </c>
      <c r="ED175" s="2445" t="str" cm="1">
        <f t="array" aca="1" ref="ED175" ca="1">IFERROR(IF(BD175*fxVal_normal=_PL!BD175,"",IF(OR(BD175="", NOT(ISNUMBER(BD175)), ISERROR(BD175), $B175=""), "",
   IF($I175=1,
      IFBLANK(
         _xldudf_CX_PUSH(BD175*fxVal_normal, CX_ENTITY, $B175, BD$11, BD$14,BD$174,),
         ""
      ),
      IF($I175=2,
         IFBLANK(
            _xldudf_CX_PUSH(BD175, CX_ENTITY, $B175, BD$11, BD$14,BD$174,),
            ""
         ),
         IF($I175=3,
            "",
            IFBLANK(
               _xldudf_CX_PUSH(BD175, CX_ENTITY, $B175, BD$11, BD$14,BD$174,),
               ""
            )
         )
      )
   )
)),"")</f>
        <v/>
      </c>
      <c r="EE175" s="2445" t="str" cm="1">
        <f t="array" aca="1" ref="EE175" ca="1">IFERROR(IF(BE175*fxVal_normal=_PL!BE175,"",IF(OR(BE175="", NOT(ISNUMBER(BE175)), ISERROR(BE175), $B175=""), "",
   IF($I175=1,
      IFBLANK(
         _xldudf_CX_PUSH(BE175*fxVal_normal, CX_ENTITY, $B175, BE$11, BE$14,BE$174,),
         ""
      ),
      IF($I175=2,
         IFBLANK(
            _xldudf_CX_PUSH(BE175, CX_ENTITY, $B175, BE$11, BE$14,BE$174,),
            ""
         ),
         IF($I175=3,
            "",
            IFBLANK(
               _xldudf_CX_PUSH(BE175, CX_ENTITY, $B175, BE$11, BE$14,BE$174,),
               ""
            )
         )
      )
   )
)),"")</f>
        <v/>
      </c>
      <c r="EF175" s="2445" t="str" cm="1">
        <f t="array" aca="1" ref="EF175" ca="1">IFERROR(IF(BF175*fxVal_normal=_PL!BF175,"",IF(OR(BF175="", NOT(ISNUMBER(BF175)), ISERROR(BF175), $B175=""), "",
   IF($I175=1,
      IFBLANK(
         _xldudf_CX_PUSH(BF175*fxVal_normal, CX_ENTITY, $B175, BF$11, BF$14,BF$174,),
         ""
      ),
      IF($I175=2,
         IFBLANK(
            _xldudf_CX_PUSH(BF175, CX_ENTITY, $B175, BF$11, BF$14,BF$174,),
            ""
         ),
         IF($I175=3,
            "",
            IFBLANK(
               _xldudf_CX_PUSH(BF175, CX_ENTITY, $B175, BF$11, BF$14,BF$174,),
               ""
            )
         )
      )
   )
)),"")</f>
        <v/>
      </c>
      <c r="EG175" s="2445" t="str" cm="1">
        <f t="array" aca="1" ref="EG175" ca="1">IFERROR(IF(BG175*fxVal_normal=_PL!BG175,"",IF(OR(BG175="", NOT(ISNUMBER(BG175)), ISERROR(BG175), $B175=""), "",
   IF($I175=1,
      IFBLANK(
         _xldudf_CX_PUSH(BG175*fxVal_normal, CX_ENTITY, $B175, BG$11, BG$14,BG$174,),
         ""
      ),
      IF($I175=2,
         IFBLANK(
            _xldudf_CX_PUSH(BG175, CX_ENTITY, $B175, BG$11, BG$14,BG$174,),
            ""
         ),
         IF($I175=3,
            "",
            IFBLANK(
               _xldudf_CX_PUSH(BG175, CX_ENTITY, $B175, BG$11, BG$14,BG$174,),
               ""
            )
         )
      )
   )
)),"")</f>
        <v/>
      </c>
      <c r="EH175" s="2445" t="str" cm="1">
        <f t="array" aca="1" ref="EH175" ca="1">IFERROR(IF(BH175*fxVal_normal=_PL!BH175,"",IF(OR(BH175="", NOT(ISNUMBER(BH175)), ISERROR(BH175), $B175=""), "",
   IF($I175=1,
      IFBLANK(
         _xldudf_CX_PUSH(BH175*fxVal_normal, CX_ENTITY, $B175, BH$11, BH$14,BH$174,),
         ""
      ),
      IF($I175=2,
         IFBLANK(
            _xldudf_CX_PUSH(BH175, CX_ENTITY, $B175, BH$11, BH$14,BH$174,),
            ""
         ),
         IF($I175=3,
            "",
            IFBLANK(
               _xldudf_CX_PUSH(BH175, CX_ENTITY, $B175, BH$11, BH$14,BH$174,),
               ""
            )
         )
      )
   )
)),"")</f>
        <v/>
      </c>
      <c r="EI175" s="2445" t="str" cm="1">
        <f t="array" aca="1" ref="EI175" ca="1">IFERROR(IF(BI175*fxVal_normal=_PL!BI175,"",IF(OR(BI175="", NOT(ISNUMBER(BI175)), ISERROR(BI175), $B175=""), "",
   IF($I175=1,
      IFBLANK(
         _xldudf_CX_PUSH(BI175*fxVal_normal, CX_ENTITY, $B175, BI$11, BI$14,BI$174,),
         ""
      ),
      IF($I175=2,
         IFBLANK(
            _xldudf_CX_PUSH(BI175, CX_ENTITY, $B175, BI$11, BI$14,BI$174,),
            ""
         ),
         IF($I175=3,
            "",
            IFBLANK(
               _xldudf_CX_PUSH(BI175, CX_ENTITY, $B175, BI$11, BI$14,BI$174,),
               ""
            )
         )
      )
   )
)),"")</f>
        <v/>
      </c>
      <c r="EJ175" s="2445" t="str" cm="1">
        <f t="array" aca="1" ref="EJ175" ca="1">IFERROR(IF(BJ175*fxVal_normal=_PL!BJ175,"",IF(OR(BJ175="", NOT(ISNUMBER(BJ175)), ISERROR(BJ175), $B175=""), "",
   IF($I175=1,
      IFBLANK(
         _xldudf_CX_PUSH(BJ175*fxVal_normal, CX_ENTITY, $B175, BJ$11, BJ$14,BJ$174,),
         ""
      ),
      IF($I175=2,
         IFBLANK(
            _xldudf_CX_PUSH(BJ175, CX_ENTITY, $B175, BJ$11, BJ$14,BJ$174,),
            ""
         ),
         IF($I175=3,
            "",
            IFBLANK(
               _xldudf_CX_PUSH(BJ175, CX_ENTITY, $B175, BJ$11, BJ$14,BJ$174,),
               ""
            )
         )
      )
   )
)),"")</f>
        <v/>
      </c>
      <c r="EK175" s="2445" t="str" cm="1">
        <f t="array" aca="1" ref="EK175" ca="1">IFERROR(IF(BK175*fxVal_normal=_PL!BK175,"",IF(OR(BK175="", NOT(ISNUMBER(BK175)), ISERROR(BK175), $B175=""), "",
   IF($I175=1,
      IFBLANK(
         _xldudf_CX_PUSH(BK175*fxVal_normal, CX_ENTITY, $B175, BK$11, BK$14,BK$174,),
         ""
      ),
      IF($I175=2,
         IFBLANK(
            _xldudf_CX_PUSH(BK175, CX_ENTITY, $B175, BK$11, BK$14,BK$174,),
            ""
         ),
         IF($I175=3,
            "",
            IFBLANK(
               _xldudf_CX_PUSH(BK175, CX_ENTITY, $B175, BK$11, BK$14,BK$174,),
               ""
            )
         )
      )
   )
)),"")</f>
        <v/>
      </c>
      <c r="EL175" s="2445" t="str" cm="1">
        <f t="array" aca="1" ref="EL175" ca="1">IFERROR(IF(BL175*fxVal_normal=_PL!BL175,"",IF(OR(BL175="", NOT(ISNUMBER(BL175)), ISERROR(BL175), $B175=""), "",
   IF($I175=1,
      IFBLANK(
         _xldudf_CX_PUSH(BL175*fxVal_normal, CX_ENTITY, $B175, BL$11, BL$14,BL$174,),
         ""
      ),
      IF($I175=2,
         IFBLANK(
            _xldudf_CX_PUSH(BL175, CX_ENTITY, $B175, BL$11, BL$14,BL$174,),
            ""
         ),
         IF($I175=3,
            "",
            IFBLANK(
               _xldudf_CX_PUSH(BL175, CX_ENTITY, $B175, BL$11, BL$14,BL$174,),
               ""
            )
         )
      )
   )
)),"")</f>
        <v/>
      </c>
      <c r="EM175" s="2445" t="str" cm="1">
        <f t="array" aca="1" ref="EM175" ca="1">IFERROR(IF(BM175*fxVal_normal=_PL!BM175,"",IF(OR(BM175="", NOT(ISNUMBER(BM175)), ISERROR(BM175), $B175=""), "",
   IF($I175=1,
      IFBLANK(
         _xldudf_CX_PUSH(BM175*fxVal_normal, CX_ENTITY, $B175, BM$11, BM$14,BM$174,),
         ""
      ),
      IF($I175=2,
         IFBLANK(
            _xldudf_CX_PUSH(BM175, CX_ENTITY, $B175, BM$11, BM$14,BM$174,),
            ""
         ),
         IF($I175=3,
            "",
            IFBLANK(
               _xldudf_CX_PUSH(BM175, CX_ENTITY, $B175, BM$11, BM$14,BM$174,),
               ""
            )
         )
      )
   )
)),"")</f>
        <v/>
      </c>
      <c r="EN175" s="2445" t="str" cm="1">
        <f t="array" aca="1" ref="EN175" ca="1">IFERROR(IF(BN175*fxVal_normal=_PL!BN175,"",IF(OR(BN175="", NOT(ISNUMBER(BN175)), ISERROR(BN175), $B175=""), "",
   IF($I175=1,
      IFBLANK(
         _xldudf_CX_PUSH(BN175*fxVal_normal, CX_ENTITY, $B175, BN$11, BN$14,BN$174,),
         ""
      ),
      IF($I175=2,
         IFBLANK(
            _xldudf_CX_PUSH(BN175, CX_ENTITY, $B175, BN$11, BN$14,BN$174,),
            ""
         ),
         IF($I175=3,
            "",
            IFBLANK(
               _xldudf_CX_PUSH(BN175, CX_ENTITY, $B175, BN$11, BN$14,BN$174,),
               ""
            )
         )
      )
   )
)),"")</f>
        <v/>
      </c>
    </row>
    <row r="176" spans="1:156" ht="45.75" customHeight="1">
      <c r="A176" s="1625"/>
      <c r="B176" s="2585" t="str" cm="1">
        <f t="array" ref="B176:B177">_PL!B176:B177</f>
        <v>Excluding pending (not closed) deals (Annual Only) (Valuation)</v>
      </c>
      <c r="C176" s="2568"/>
      <c r="D176" s="1548"/>
      <c r="E176" s="2440" cm="1">
        <f t="array" aca="1" ref="E176:G1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)($AD176:$CQ176, Z176)</f>
        <v>4</v>
      </c>
      <c r="F176" s="578">
        <f ca="1"/>
        <v>4</v>
      </c>
      <c r="G176" s="578" t="str">
        <f ca="1"/>
        <v>R</v>
      </c>
      <c r="H176" s="510">
        <v>0</v>
      </c>
      <c r="I176" s="510">
        <v>1</v>
      </c>
      <c r="J176" s="401" cm="1">
        <f t="array" ref="J176">IFBLANK( Z176,"")</f>
        <v>1</v>
      </c>
      <c r="K176" s="578" t="str">
        <f t="shared" si="51"/>
        <v>No</v>
      </c>
      <c r="L176" s="37"/>
      <c r="N176" s="158"/>
      <c r="O176" s="101"/>
      <c r="P176" s="52"/>
      <c r="Q176" s="101"/>
      <c r="R176" s="101"/>
      <c r="S176" s="101"/>
      <c r="T176" s="101"/>
      <c r="U176" s="39"/>
      <c r="V176" s="37"/>
      <c r="W176" s="2569"/>
      <c r="X176" s="2081">
        <f>_PL!X176</f>
        <v>-1</v>
      </c>
      <c r="Y176" s="2570" t="s">
        <v>146</v>
      </c>
      <c r="Z176" s="198">
        <f>_PL!Z176</f>
        <v>1</v>
      </c>
      <c r="AA176" s="2571"/>
      <c r="AB176" s="1128"/>
      <c r="AC176" s="914" t="str" cm="1">
        <f t="array" aca="1" ref="AC176" ca="1">_xlfn.LET(
_xlpm._termname, $AB176,
_xlpm._iconname, "find",
_xlpm._icon, fx_getIcon(_xlpm._iconname),
_xlpm._location, _xlfn.XLOOKUP(LOWER(_xlpm._termname), LOWER(tbl_acctDef[Term]),tbl_acctDef[Term]),
_xlpm._hyperlink, HYPERLINK("#"&amp;CELL("address",_xlpm._location), _xlpm._icon),
IFERROR(_xlpm._hyperlink,"")
)</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064"/>
      <c r="CD176" s="793"/>
      <c r="CE176" s="793"/>
      <c r="CF176" s="88"/>
      <c r="CG176" s="793"/>
      <c r="CH176" s="793"/>
      <c r="CI176" s="88"/>
      <c r="CJ176" s="1663"/>
      <c r="CK176" s="1663"/>
      <c r="CL176" s="88"/>
      <c r="CM176" s="2441">
        <v>1</v>
      </c>
      <c r="CN176" s="2441">
        <v>1</v>
      </c>
      <c r="CO176" s="1169"/>
      <c r="CP176" s="2441">
        <v>1</v>
      </c>
      <c r="CQ176" s="2441">
        <v>1</v>
      </c>
      <c r="CR176" s="34"/>
      <c r="CS176" s="2056"/>
      <c r="CT176" s="2085" t="str" cm="1">
        <f t="array" ref="CT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_xldudf_CX_PUSH(Y176,CX_ENTITY,C176,EOMONTH(val_asOfDate,0)),
       ""
     )
   )
)</f>
        <v/>
      </c>
      <c r="CU176" s="2085" t="str" cm="1">
        <f t="array" ref="CU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_xldudf_CX_PUSH(Y176,CX_ENTITY,C176,EOMONTH(val_asOfDate,1)),
       ""
     )
   )
)</f>
        <v/>
      </c>
      <c r="CV176" s="2085" t="str" cm="1">
        <f t="array" ref="CV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_xldudf_CX_PUSH(Y176,CX_ENTITY,C176,EOMONTH(val_asOfDate,2)),
       ""
     )
   )
)</f>
        <v/>
      </c>
      <c r="CW176" s="2085" t="str" cm="1">
        <f t="array" ref="CW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_xldudf_CX_PUSH(Y176,CX_ENTITY,C176,EOMONTH(val_asOfDate,3)),
       ""
     )
   )
)</f>
        <v/>
      </c>
      <c r="CX176" s="2443"/>
      <c r="CY176" s="2444" t="str" cm="1">
        <f t="array" aca="1" ref="CY176" ca="1">IFERROR(IF(CM176*fxVal_normal=_PL!CM176,"",IF(OR($CM176="",$CM176=0, NOT(ISNUMBER($CM176)), ISERROR($CM176), $B176=""), "",
   IF($I176=1,
      IFBLANK(
         _xldudf_CX_PUSH($CM176*fxVal_normal, CX_ENTITY, $B176, $CM$11, $CM$14, $CM$19,),
         ""
      ),
      IF($I176=2,
         IFBLANK(
            _xldudf_CX_PUSH($CM176, CX_ENTITY, $B176, $CM$11, $CM$14, $CM$19,),
            ""
         ),
         IF($I176=3,
            "",
            IFBLANK(
               _xldudf_CX_PUSH($CM176, CX_ENTITY, $B176, $CM$11, $CM$14, $CM$19,),
               ""
            )
         )
      )
   )
)),"")</f>
        <v/>
      </c>
      <c r="CZ176" s="2444" t="str" cm="1">
        <f t="array" aca="1" ref="CZ176" ca="1">IFERROR(IF(CN176*fxVal_normal=_PL!CN176,"",IF(OR($CN176="",$CN176=0, NOT(ISNUMBER($CN176)), ISERROR($CN176), $B176=""), "",
   IF($I176=1,
      IFBLANK(
         _xldudf_CX_PUSH($CN176*fxVal_normal, CX_ENTITY, $B176, $CN$11, $CN$14, $CN$19,),
         ""
      ),
      IF($I176=2,
         IFBLANK(
            _xldudf_CX_PUSH($CN176, CX_ENTITY, $B176, $CN$11, $CN$14, $CN$19,),
            ""
         ),
         IF($I176=3,
            "",
            IFBLANK(
               _xldudf_CX_PUSH($CN176, CX_ENTITY, $B176, $CN$11, $CN$14, $CN$19,),
               ""
            )
         )
      )
   )
)),"")</f>
        <v/>
      </c>
      <c r="DA176" s="2444" t="str" cm="1">
        <f t="array" aca="1" ref="DA176" ca="1">IFERROR(IF(CP176*fxVal_normal=_PL!CP176,"",IF(OR($CP176="",$CP176=0, NOT(ISNUMBER($CP176)), ISERROR($CP176), $B176=""), "",
   IF($I176=1,
      IFBLANK(
         _xldudf_CX_PUSH($CP176*fxVal_normal, CX_ENTITY, $B176, $CP$11, $CP$14, $CP$19,),
         ""
      ),
      IF($I176=2,
         IFBLANK(
            _xldudf_CX_PUSH($CP176, CX_ENTITY, $B176, $CP$11, $CP$14, $CP$19,),
            ""
         ),
         IF($I176=3,
            "",
            IFBLANK(
               _xldudf_CX_PUSH($CP176, CX_ENTITY, $B176, $CP$11, $CP$14, $CP$19,),
               ""
            )
         )
      )
   )
)),"")</f>
        <v/>
      </c>
      <c r="DB176" s="2444" t="str" cm="1">
        <f t="array" aca="1" ref="DB176" ca="1">IFERROR(IF(CQ176*fxVal_normal=_PL!CQ176,"",IF(OR($CQ176="", $CQ176=0, NOT(ISNUMBER($CQ176)), ISERROR($CQ176), $B176=""), "",
   IF($I176=1,
      IFBLANK(
         _xldudf_CX_PUSH($CQ176*fxVal_normal, CX_ENTITY, $B176, $CQ$11, $CQ$14, $CQ$19,),
         ""
      ),
      IF($I176=2,
         IFBLANK(
            _xldudf_CX_PUSH($CQ176, CX_ENTITY, $B176, $CQ$11, $CQ$14, $CQ$19,),
            ""
         ),
         IF($I176=3,
            "",
            IFBLANK(
               _xldudf_CX_PUSH($CQ176, CX_ENTITY, $B176, $CQ$11, $CQ$14, $CQ$19,),
               ""
            )
         )
      )
   ))
),"")</f>
        <v/>
      </c>
      <c r="DC176" s="2443"/>
      <c r="DD176" s="1880"/>
      <c r="DE176" s="1880"/>
      <c r="DF176" s="1880"/>
      <c r="DG176" s="1880"/>
      <c r="DH176" s="1880"/>
      <c r="DI176" s="1880"/>
      <c r="DJ176" s="1880"/>
      <c r="DK176" s="1880"/>
      <c r="DL176" s="1880"/>
      <c r="DM176" s="1880"/>
      <c r="DN176" s="1880"/>
      <c r="DO176" s="1880"/>
      <c r="DP176" s="1880"/>
      <c r="DQ176" s="1880"/>
      <c r="DR176" s="1880"/>
      <c r="DS176" s="1880"/>
      <c r="DT176" s="1880"/>
      <c r="DU176" s="1880"/>
      <c r="DV176" s="1880"/>
      <c r="DW176" s="1880"/>
      <c r="DX176" s="1880"/>
      <c r="DY176" s="1880"/>
      <c r="DZ176" s="1880"/>
      <c r="EA176" s="1880"/>
      <c r="EB176" s="1880"/>
      <c r="EC176" s="1880"/>
      <c r="ED176" s="1880"/>
      <c r="EE176" s="1880"/>
      <c r="EF176" s="1880"/>
      <c r="EG176" s="1880"/>
      <c r="EH176" s="1880"/>
      <c r="EI176" s="1880"/>
      <c r="EJ176" s="1880"/>
      <c r="EK176" s="1880"/>
      <c r="EL176" s="1880"/>
      <c r="EM176" s="1880"/>
      <c r="EN176" s="1880"/>
    </row>
    <row r="177" spans="1:151" ht="45.75" customHeight="1">
      <c r="A177" s="1625"/>
      <c r="B177" s="2585" t="str">
        <v>Including closed (not budgeted) deals (Annual Only) (Valuation)</v>
      </c>
      <c r="C177" s="2568"/>
      <c r="D177" s="1548"/>
      <c r="E177" s="2440" cm="1">
        <f t="array" aca="1" ref="E177:G1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)($AD177:$CQ177, Z177)</f>
        <v>4</v>
      </c>
      <c r="F177" s="578">
        <f ca="1"/>
        <v>4</v>
      </c>
      <c r="G177" s="578" t="str">
        <f ca="1"/>
        <v>R</v>
      </c>
      <c r="H177" s="510">
        <v>0</v>
      </c>
      <c r="I177" s="510">
        <v>1</v>
      </c>
      <c r="J177" s="401" cm="1">
        <f t="array" ref="J177">IFBLANK( Z177,"")</f>
        <v>1</v>
      </c>
      <c r="K177" s="578" t="str">
        <f t="shared" si="51"/>
        <v/>
      </c>
      <c r="L177" s="37"/>
      <c r="N177" s="158"/>
      <c r="O177" s="101"/>
      <c r="P177" s="52"/>
      <c r="Q177" s="101"/>
      <c r="R177" s="101"/>
      <c r="S177" s="101"/>
      <c r="T177" s="101"/>
      <c r="U177" s="39"/>
      <c r="V177" s="37"/>
      <c r="W177" s="2569"/>
      <c r="X177" s="2081">
        <f>_PL!X177</f>
        <v>1</v>
      </c>
      <c r="Y177" s="2573" t="s">
        <v>147</v>
      </c>
      <c r="Z177" s="198">
        <f>_PL!Z177</f>
        <v>1</v>
      </c>
      <c r="AA177" s="2571"/>
      <c r="AB177" s="3017" t="e" cm="1" vm="6">
        <f t="array" ref="AB177">IF(AB179&lt;&gt;"", fx_getIcon("right"),"")</f>
        <v>#VALUE!</v>
      </c>
      <c r="AC177" s="914" t="str" cm="1">
        <f t="array" aca="1" ref="AC177" ca="1">_xlfn.LET(
_xlpm._termname, $AB177,
_xlpm._iconname, "find",
_xlpm._icon, fx_getIcon(_xlpm._iconname),
_xlpm._location, _xlfn.XLOOKUP(LOWER(_xlpm._termname), LOWER(tbl_acctDef[Term]),tbl_acctDef[Term]),
_xlpm._hyperlink, HYPERLINK("#"&amp;CELL("address",_xlpm._location), _xlpm._icon),
IFERROR(_xlpm._hyperlink,"")
)</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064"/>
      <c r="CD177" s="793"/>
      <c r="CE177" s="793"/>
      <c r="CF177" s="88"/>
      <c r="CG177" s="793"/>
      <c r="CH177" s="793"/>
      <c r="CI177" s="88"/>
      <c r="CJ177" s="1663"/>
      <c r="CK177" s="1663"/>
      <c r="CL177" s="88"/>
      <c r="CM177" s="2441">
        <v>1</v>
      </c>
      <c r="CN177" s="2441">
        <v>1</v>
      </c>
      <c r="CO177" s="1169"/>
      <c r="CP177" s="2441">
        <v>1</v>
      </c>
      <c r="CQ177" s="2441">
        <v>1</v>
      </c>
      <c r="CR177" s="34"/>
      <c r="CS177" s="2056"/>
      <c r="CT177" s="2085" t="str" cm="1">
        <f t="array" ref="CT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_xldudf_CX_PUSH(Y177,CX_ENTITY,C177,EOMONTH(val_asOfDate,0)),
       ""
     )
   )
)</f>
        <v/>
      </c>
      <c r="CU177" s="2085" t="str" cm="1">
        <f t="array" ref="CU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_xldudf_CX_PUSH(Y177,CX_ENTITY,C177,EOMONTH(val_asOfDate,1)),
       ""
     )
   )
)</f>
        <v/>
      </c>
      <c r="CV177" s="2085" t="str" cm="1">
        <f t="array" ref="CV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_xldudf_CX_PUSH(Y177,CX_ENTITY,C177,EOMONTH(val_asOfDate,2)),
       ""
     )
   )
)</f>
        <v/>
      </c>
      <c r="CW177" s="2085" t="str" cm="1">
        <f t="array" ref="CW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_xldudf_CX_PUSH(Y177,CX_ENTITY,C177,EOMONTH(val_asOfDate,3)),
       ""
     )
   )
)</f>
        <v/>
      </c>
      <c r="CX177" s="2443"/>
      <c r="CY177" s="2444" t="str" cm="1">
        <f t="array" aca="1" ref="CY177" ca="1">IFERROR(IF(CM177*fxVal_normal=_PL!CM177,"",IF(OR($CM177="",$CM177=0, NOT(ISNUMBER($CM177)), ISERROR($CM177), $B177=""), "",
   IF($I177=1,
      IFBLANK(
         _xldudf_CX_PUSH($CM177*fxVal_normal, CX_ENTITY, $B177, $CM$11, $CM$14, $CM$19,),
         ""
      ),
      IF($I177=2,
         IFBLANK(
            _xldudf_CX_PUSH($CM177, CX_ENTITY, $B177, $CM$11, $CM$14, $CM$19,),
            ""
         ),
         IF($I177=3,
            "",
            IFBLANK(
               _xldudf_CX_PUSH($CM177, CX_ENTITY, $B177, $CM$11, $CM$14, $CM$19,),
               ""
            )
         )
      )
   )
)),"")</f>
        <v/>
      </c>
      <c r="CZ177" s="2444" t="str" cm="1">
        <f t="array" aca="1" ref="CZ177" ca="1">IFERROR(IF(CN177*fxVal_normal=_PL!CN177,"",IF(OR($CN177="",$CN177=0, NOT(ISNUMBER($CN177)), ISERROR($CN177), $B177=""), "",
   IF($I177=1,
      IFBLANK(
         _xldudf_CX_PUSH($CN177*fxVal_normal, CX_ENTITY, $B177, $CN$11, $CN$14, $CN$19,),
         ""
      ),
      IF($I177=2,
         IFBLANK(
            _xldudf_CX_PUSH($CN177, CX_ENTITY, $B177, $CN$11, $CN$14, $CN$19,),
            ""
         ),
         IF($I177=3,
            "",
            IFBLANK(
               _xldudf_CX_PUSH($CN177, CX_ENTITY, $B177, $CN$11, $CN$14, $CN$19,),
               ""
            )
         )
      )
   )
)),"")</f>
        <v/>
      </c>
      <c r="DA177" s="2444" t="str" cm="1">
        <f t="array" aca="1" ref="DA177" ca="1">IFERROR(IF(CP177*fxVal_normal=_PL!CP177,"",IF(OR($CP177="",$CP177=0, NOT(ISNUMBER($CP177)), ISERROR($CP177), $B177=""), "",
   IF($I177=1,
      IFBLANK(
         _xldudf_CX_PUSH($CP177*fxVal_normal, CX_ENTITY, $B177, $CP$11, $CP$14, $CP$19,),
         ""
      ),
      IF($I177=2,
         IFBLANK(
            _xldudf_CX_PUSH($CP177, CX_ENTITY, $B177, $CP$11, $CP$14, $CP$19,),
            ""
         ),
         IF($I177=3,
            "",
            IFBLANK(
               _xldudf_CX_PUSH($CP177, CX_ENTITY, $B177, $CP$11, $CP$14, $CP$19,),
               ""
            )
         )
      )
   )
)),"")</f>
        <v/>
      </c>
      <c r="DB177" s="2444" t="str" cm="1">
        <f t="array" aca="1" ref="DB177" ca="1">IFERROR(IF(CQ177*fxVal_normal=_PL!CQ177,"",IF(OR($CQ177="", $CQ177=0, NOT(ISNUMBER($CQ177)), ISERROR($CQ177), $B177=""), "",
   IF($I177=1,
      IFBLANK(
         _xldudf_CX_PUSH($CQ177*fxVal_normal, CX_ENTITY, $B177, $CQ$11, $CQ$14, $CQ$19,),
         ""
      ),
      IF($I177=2,
         IFBLANK(
            _xldudf_CX_PUSH($CQ177, CX_ENTITY, $B177, $CQ$11, $CQ$14, $CQ$19,),
            ""
         ),
         IF($I177=3,
            "",
            IFBLANK(
               _xldudf_CX_PUSH($CQ177, CX_ENTITY, $B177, $CQ$11, $CQ$14, $CQ$19,),
               ""
            )
         )
      )
   ))
),"")</f>
        <v/>
      </c>
      <c r="DC177" s="2443"/>
      <c r="DD177" s="1880"/>
      <c r="DE177" s="1880"/>
      <c r="DF177" s="1880"/>
      <c r="DG177" s="1880"/>
      <c r="DH177" s="1880"/>
      <c r="DI177" s="1880"/>
      <c r="DJ177" s="1880"/>
      <c r="DK177" s="1880"/>
      <c r="DL177" s="1880"/>
      <c r="DM177" s="1880"/>
      <c r="DN177" s="1880"/>
      <c r="DO177" s="1880"/>
      <c r="DP177" s="1880"/>
      <c r="DQ177" s="1880"/>
      <c r="DR177" s="1880"/>
      <c r="DS177" s="1880"/>
      <c r="DT177" s="1880"/>
      <c r="DU177" s="1880"/>
      <c r="DV177" s="1880"/>
      <c r="DW177" s="1880"/>
      <c r="DX177" s="1880"/>
      <c r="DY177" s="1880"/>
      <c r="DZ177" s="1880"/>
      <c r="EA177" s="1880"/>
      <c r="EB177" s="1880"/>
      <c r="EC177" s="1880"/>
      <c r="ED177" s="1880"/>
      <c r="EE177" s="1880"/>
      <c r="EF177" s="1880"/>
      <c r="EG177" s="1880"/>
      <c r="EH177" s="1880"/>
      <c r="EI177" s="1880"/>
      <c r="EJ177" s="1880"/>
      <c r="EK177" s="1880"/>
      <c r="EL177" s="1880"/>
      <c r="EM177" s="1880"/>
      <c r="EN177" s="1880"/>
    </row>
    <row r="178" spans="1:151" ht="21" customHeight="1">
      <c r="A178" s="1625"/>
      <c r="B178" s="2439" t="s">
        <v>148</v>
      </c>
      <c r="C178" s="2439" t="str" cm="1">
        <f t="array" ref="C178">IFBLANK(_PL!C178,"")</f>
        <v>Valuation Metric Adjustment Type II - Label 3</v>
      </c>
      <c r="D178" s="1548" t="s">
        <v>123</v>
      </c>
      <c r="E178" s="2440" t="e" cm="1">
        <f t="array" aca="1" ref="E1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)($AD178:$CQ178, Z178)</f>
        <v>#NAME?</v>
      </c>
      <c r="F178" s="578"/>
      <c r="G178" s="578"/>
      <c r="H178" s="510">
        <v>0</v>
      </c>
      <c r="I178" s="510">
        <v>1</v>
      </c>
      <c r="J178" s="401" cm="1">
        <f t="array" ref="J178">IFBLANK( Z178,"")</f>
        <v>-1</v>
      </c>
      <c r="K178" s="578" t="str">
        <f t="shared" si="51"/>
        <v>No</v>
      </c>
      <c r="L178" s="37"/>
      <c r="N178" s="158"/>
      <c r="O178" s="101"/>
      <c r="P178" s="52"/>
      <c r="Q178" s="101"/>
      <c r="R178" s="101"/>
      <c r="S178" s="101"/>
      <c r="T178" s="101"/>
      <c r="U178" s="39"/>
      <c r="V178" s="37"/>
      <c r="W178" s="91" t="str">
        <f>W175</f>
        <v>Actual</v>
      </c>
      <c r="X178" s="2081" t="str">
        <f>_PL!X178</f>
        <v>a</v>
      </c>
      <c r="Y178" s="1555">
        <v>2</v>
      </c>
      <c r="Z178" s="198">
        <f>_PL!Z178</f>
        <v>-1</v>
      </c>
      <c r="AA178" s="2571"/>
      <c r="AB178" s="3017"/>
      <c r="AC178" s="914" t="str" cm="1">
        <f t="array" aca="1" ref="AC178" ca="1">_xlfn.LET(
_xlpm._termname, $AB178,
_xlpm._iconname, "find",
_xlpm._icon, fx_getIcon(_xlpm._iconname),
_xlpm._location, _xlfn.XLOOKUP(LOWER(_xlpm._termname), LOWER(tbl_acctDef[Term]),tbl_acctDef[Term]),
_xlpm._hyperlink, HYPERLINK("#"&amp;CELL("address",_xlpm._location), _xlpm._icon),
IFERROR(_xlpm._hyperlink,"")
)</f>
        <v/>
      </c>
      <c r="AD178" s="2441">
        <v>1</v>
      </c>
      <c r="AE178" s="2441">
        <v>1</v>
      </c>
      <c r="AF178" s="2441">
        <v>1</v>
      </c>
      <c r="AG178" s="2441">
        <v>1</v>
      </c>
      <c r="AH178" s="2441">
        <v>1</v>
      </c>
      <c r="AI178" s="2441">
        <v>1</v>
      </c>
      <c r="AJ178" s="2441">
        <v>1</v>
      </c>
      <c r="AK178" s="2441">
        <v>1</v>
      </c>
      <c r="AL178" s="2441">
        <v>1</v>
      </c>
      <c r="AM178" s="2441">
        <v>1</v>
      </c>
      <c r="AN178" s="2441">
        <v>1</v>
      </c>
      <c r="AO178" s="2441">
        <v>1</v>
      </c>
      <c r="AP178" s="2441">
        <v>1</v>
      </c>
      <c r="AQ178" s="2441">
        <v>1</v>
      </c>
      <c r="AR178" s="2441">
        <v>1</v>
      </c>
      <c r="AS178" s="2441">
        <v>1</v>
      </c>
      <c r="AT178" s="2441">
        <v>1</v>
      </c>
      <c r="AU178" s="2441">
        <v>1</v>
      </c>
      <c r="AV178" s="2441">
        <v>1</v>
      </c>
      <c r="AW178" s="2441">
        <v>1</v>
      </c>
      <c r="AX178" s="2441">
        <v>1</v>
      </c>
      <c r="AY178" s="2441">
        <v>1</v>
      </c>
      <c r="AZ178" s="2441">
        <v>1</v>
      </c>
      <c r="BA178" s="2441">
        <v>1</v>
      </c>
      <c r="BB178" s="2441">
        <v>1</v>
      </c>
      <c r="BC178" s="2441">
        <v>1</v>
      </c>
      <c r="BD178" s="2441">
        <v>1</v>
      </c>
      <c r="BE178" s="2441">
        <v>1</v>
      </c>
      <c r="BF178" s="2441">
        <v>1</v>
      </c>
      <c r="BG178" s="2441">
        <v>1</v>
      </c>
      <c r="BH178" s="2441">
        <v>1</v>
      </c>
      <c r="BI178" s="2441">
        <v>1</v>
      </c>
      <c r="BJ178" s="2441">
        <v>1</v>
      </c>
      <c r="BK178" s="2441">
        <v>1</v>
      </c>
      <c r="BL178" s="2441">
        <v>1</v>
      </c>
      <c r="BM178" s="2441">
        <v>1</v>
      </c>
      <c r="BN178" s="2441">
        <v>1</v>
      </c>
      <c r="BO178" s="2442"/>
      <c r="BP178" s="2442"/>
      <c r="BQ178" s="2442"/>
      <c r="BR178" s="2442"/>
      <c r="BS178" s="2442"/>
      <c r="BT178" s="2442"/>
      <c r="BU178" s="2442"/>
      <c r="BV178" s="2442"/>
      <c r="BW178" s="2442"/>
      <c r="BX178" s="2442"/>
      <c r="BY178" s="2442"/>
      <c r="BZ178" s="2442"/>
      <c r="CA178" s="34"/>
      <c r="CC178" s="2064"/>
      <c r="CD178" s="1461" t="e" cm="1">
        <f t="array" aca="1" ref="CD178" ca="1">_xlfn.LET( _xlpm.CheckBlank, SUM(PL!$AD178:$BN178) = 0, IF(_xlpm.CheckBlank, "", SUM(_xlfn._xlws.FILTER(PL!$AD178:$BN178,(YEAR(PL!$AD$12:$BN$12)=PL!CD$12)*(array_timeline&lt;=PL!CD$11)))))</f>
        <v>#NAME?</v>
      </c>
      <c r="CE178" s="1461" t="e" cm="1">
        <f t="array" aca="1" ref="CE178" ca="1">_xlfn.LET( _xlpm.CheckBlank, SUM(PL!$AD178:$BN178) = 0, IF(_xlpm.CheckBlank, "", SUM(_xlfn._xlws.FILTER(PL!$AD178:$BN178,(YEAR(PL!$AD$12:$BN$12)=PL!CE$12)*(array_timeline&lt;=PL!CE$11)))))</f>
        <v>#NAME?</v>
      </c>
      <c r="CF178" s="88"/>
      <c r="CG178" s="1461" t="e" cm="1">
        <f t="array" aca="1" ref="CG178" ca="1">_xlfn.LET( _xlpm.CheckBlank, SUM(PL!$AD178:$BN178) = 0, IF(_xlpm.CheckBlank, "", SUM(_xlfn._xlws.FILTER(PL!$AD178:$BN178,(YEAR(PL!$AD$12:$BN$12)=PL!CG$12)*(array_timeline&lt;=PL!CG$11)))))</f>
        <v>#NAME?</v>
      </c>
      <c r="CH178" s="1461" t="e" cm="1">
        <f t="array" aca="1" ref="CH178" ca="1">_xlfn.LET( _xlpm.CheckBlank, SUM(PL!$AD178:$BN178) = 0, IF(_xlpm.CheckBlank, "", SUM(_xlfn._xlws.FILTER(PL!$AD178:$BN178,(YEAR(PL!$AD$12:$BN$12)=PL!CH$12)*(array_timeline&lt;=PL!CH$11)))))</f>
        <v>#NAME?</v>
      </c>
      <c r="CI178" s="88"/>
      <c r="CJ178" s="1461" cm="1">
        <f t="array" ref="CJ178">_xlfn.LET( _xlpm.CheckBlank, SUM(PL!$AD178:$BN178) = 0, IF(_xlpm.CheckBlank, "", SUM(_xlfn.TAKE(_xlfn.DROP(PL!$AD178:$BN178, ,-DATEDIFF(PL!CJ$11, val_asOfDate,"M")),1,-12))))</f>
        <v>12</v>
      </c>
      <c r="CK178" s="1461" cm="1">
        <f t="array" ref="CK178">_xlfn.LET( _xlpm.CheckBlank, SUM(PL!$AD178:$BN178) = 0, IF(_xlpm.CheckBlank, "", SUM(_xlfn.TAKE(_xlfn.DROP(PL!$AD178:$BN178, ,-DATEDIFF(PL!CK$11, val_asOfDate,"M")),1,-12))))</f>
        <v>12</v>
      </c>
      <c r="CL178" s="88"/>
      <c r="CM178" s="2441">
        <v>1</v>
      </c>
      <c r="CN178" s="2441">
        <v>1</v>
      </c>
      <c r="CO178" s="1169"/>
      <c r="CP178" s="2441">
        <v>1</v>
      </c>
      <c r="CQ178" s="2441">
        <v>1</v>
      </c>
      <c r="CR178" s="34"/>
      <c r="CS178" s="2056"/>
      <c r="CT178" s="2447" t="e" cm="1">
        <f t="array" aca="1" ref="CT178" ca="1">IF(ISNUMBER(SEARCH("Select",$Y178)),"",_xldudf_CX_PUSH($Y178,CX_ENTITY,C178,val_asOfDate))</f>
        <v>#NAME?</v>
      </c>
      <c r="CU178" s="2447" t="e" cm="1">
        <f t="array" aca="1" ref="CU178" ca="1">IF(ISNUMBER(SEARCH("Select",$Y178)),"",_xldudf_CX_PUSH($Y178,CX_ENTITY,C178,EOMONTH(val_asOfDate,1)))</f>
        <v>#NAME?</v>
      </c>
      <c r="CV178" s="2447" t="e" cm="1">
        <f t="array" aca="1" ref="CV178" ca="1">IF(ISNUMBER(SEARCH("Select",$Y178)),"",_xldudf_CX_PUSH($Y178,CX_ENTITY,C178,EOMONTH(val_asOfDate,2)))</f>
        <v>#NAME?</v>
      </c>
      <c r="CW178" s="2447" t="e" cm="1">
        <f t="array" aca="1" ref="CW178" ca="1">IF(ISNUMBER(SEARCH("Select",$Y178)),"",_xldudf_CX_PUSH($Y178,CX_ENTITY,C178,EOMONTH(val_asOfDate,3)))</f>
        <v>#NAME?</v>
      </c>
      <c r="CX178" s="2443"/>
      <c r="CY178" s="2444" t="str" cm="1">
        <f t="array" aca="1" ref="CY178" ca="1">IFERROR(IF(CM178*fxVal_normal=_PL!CM178,"",IF(OR($CM178="",$CM178=0, NOT(ISNUMBER($CM178)), ISERROR($CM178), $B178=""), "",
   IF($I178=1,
      IFBLANK(
         _xldudf_CX_PUSH($CM178*fxVal_normal, CX_ENTITY, $B178, $CM$11, $CM$14, $CM$19,),
         ""
      ),
      IF($I178=2,
         IFBLANK(
            _xldudf_CX_PUSH($CM178, CX_ENTITY, $B178, $CM$11, $CM$14, $CM$19,),
            ""
         ),
         IF($I178=3,
            "",
            IFBLANK(
               _xldudf_CX_PUSH($CM178, CX_ENTITY, $B178, $CM$11, $CM$14, $CM$19,),
               ""
            )
         )
      )
   )
)),"")</f>
        <v/>
      </c>
      <c r="CZ178" s="2444" t="str" cm="1">
        <f t="array" aca="1" ref="CZ178" ca="1">IFERROR(IF(CN178*fxVal_normal=_PL!CN178,"",IF(OR($CN178="",$CN178=0, NOT(ISNUMBER($CN178)), ISERROR($CN178), $B178=""), "",
   IF($I178=1,
      IFBLANK(
         _xldudf_CX_PUSH($CN178*fxVal_normal, CX_ENTITY, $B178, $CN$11, $CN$14, $CN$19,),
         ""
      ),
      IF($I178=2,
         IFBLANK(
            _xldudf_CX_PUSH($CN178, CX_ENTITY, $B178, $CN$11, $CN$14, $CN$19,),
            ""
         ),
         IF($I178=3,
            "",
            IFBLANK(
               _xldudf_CX_PUSH($CN178, CX_ENTITY, $B178, $CN$11, $CN$14, $CN$19,),
               ""
            )
         )
      )
   )
)),"")</f>
        <v/>
      </c>
      <c r="DA178" s="2444" t="str" cm="1">
        <f t="array" aca="1" ref="DA178" ca="1">IFERROR(IF(CP178*fxVal_normal=_PL!CP178,"",IF(OR($CP178="",$CP178=0, NOT(ISNUMBER($CP178)), ISERROR($CP178), $B178=""), "",
   IF($I178=1,
      IFBLANK(
         _xldudf_CX_PUSH($CP178*fxVal_normal, CX_ENTITY, $B178, $CP$11, $CP$14, $CP$19,),
         ""
      ),
      IF($I178=2,
         IFBLANK(
            _xldudf_CX_PUSH($CP178, CX_ENTITY, $B178, $CP$11, $CP$14, $CP$19,),
            ""
         ),
         IF($I178=3,
            "",
            IFBLANK(
               _xldudf_CX_PUSH($CP178, CX_ENTITY, $B178, $CP$11, $CP$14, $CP$19,),
               ""
            )
         )
      )
   )
)),"")</f>
        <v/>
      </c>
      <c r="DB178" s="2444" t="str" cm="1">
        <f t="array" aca="1" ref="DB178" ca="1">IFERROR(IF(CQ178*fxVal_normal=_PL!CQ178,"",IF(OR($CQ178="", $CQ178=0, NOT(ISNUMBER($CQ178)), ISERROR($CQ178), $B178=""), "",
   IF($I178=1,
      IFBLANK(
         _xldudf_CX_PUSH($CQ178*fxVal_normal, CX_ENTITY, $B178, $CQ$11, $CQ$14, $CQ$19,),
         ""
      ),
      IF($I178=2,
         IFBLANK(
            _xldudf_CX_PUSH($CQ178, CX_ENTITY, $B178, $CQ$11, $CQ$14, $CQ$19,),
            ""
         ),
         IF($I178=3,
            "",
            IFBLANK(
               _xldudf_CX_PUSH($CQ178, CX_ENTITY, $B178, $CQ$11, $CQ$14, $CQ$19,),
               ""
            )
         )
      )
   ))
),"")</f>
        <v/>
      </c>
      <c r="DC178" s="2443"/>
      <c r="DD178" s="2445" t="str" cm="1">
        <f t="array" aca="1" ref="DD178" ca="1">IFERROR(IF(AD178*fxVal_normal=_PL!AD178,"",IF(OR(AD178="", NOT(ISNUMBER(AD178)), ISERROR(AD178), $B178=""), "",
   IF($I178=1,
      IFBLANK(
         _xldudf_CX_PUSH(AD178*fxVal_normal, CX_ENTITY, $B178, AD$11, AD$14,AD$174,),
         ""
      ),
      IF($I178=2,
         IFBLANK(
            _xldudf_CX_PUSH(AD178, CX_ENTITY, $B178, AD$11, AD$14,AD$174,),
            ""
         ),
         IF($I178=3,
            "",
            IFBLANK(
               _xldudf_CX_PUSH(AD178, CX_ENTITY, $B178, AD$11, AD$14,AD$174,),
               ""
            )
         )
      )
   )
)),"")</f>
        <v/>
      </c>
      <c r="DE178" s="2445" t="str" cm="1">
        <f t="array" aca="1" ref="DE178" ca="1">IFERROR(IF(AE178*fxVal_normal=_PL!AE178,"",IF(OR(AE178="", NOT(ISNUMBER(AE178)), ISERROR(AE178), $B178=""), "",
   IF($I178=1,
      IFBLANK(
         _xldudf_CX_PUSH(AE178*fxVal_normal, CX_ENTITY, $B178, AE$11, AE$14,AE$174,),
         ""
      ),
      IF($I178=2,
         IFBLANK(
            _xldudf_CX_PUSH(AE178, CX_ENTITY, $B178, AE$11, AE$14,AE$174,),
            ""
         ),
         IF($I178=3,
            "",
            IFBLANK(
               _xldudf_CX_PUSH(AE178, CX_ENTITY, $B178, AE$11, AE$14,AE$174,),
               ""
            )
         )
      )
   )
)),"")</f>
        <v/>
      </c>
      <c r="DF178" s="2445" t="str" cm="1">
        <f t="array" aca="1" ref="DF178" ca="1">IFERROR(IF(AF178*fxVal_normal=_PL!AF178,"",IF(OR(AF178="", NOT(ISNUMBER(AF178)), ISERROR(AF178), $B178=""), "",
   IF($I178=1,
      IFBLANK(
         _xldudf_CX_PUSH(AF178*fxVal_normal, CX_ENTITY, $B178, AF$11, AF$14,AF$174,),
         ""
      ),
      IF($I178=2,
         IFBLANK(
            _xldudf_CX_PUSH(AF178, CX_ENTITY, $B178, AF$11, AF$14,AF$174,),
            ""
         ),
         IF($I178=3,
            "",
            IFBLANK(
               _xldudf_CX_PUSH(AF178, CX_ENTITY, $B178, AF$11, AF$14,AF$174,),
               ""
            )
         )
      )
   )
)),"")</f>
        <v/>
      </c>
      <c r="DG178" s="2445" t="str" cm="1">
        <f t="array" aca="1" ref="DG178" ca="1">IFERROR(IF(AG178*fxVal_normal=_PL!AG178,"",IF(OR(AG178="", NOT(ISNUMBER(AG178)), ISERROR(AG178), $B178=""), "",
   IF($I178=1,
      IFBLANK(
         _xldudf_CX_PUSH(AG178*fxVal_normal, CX_ENTITY, $B178, AG$11, AG$14,AG$174,),
         ""
      ),
      IF($I178=2,
         IFBLANK(
            _xldudf_CX_PUSH(AG178, CX_ENTITY, $B178, AG$11, AG$14,AG$174,),
            ""
         ),
         IF($I178=3,
            "",
            IFBLANK(
               _xldudf_CX_PUSH(AG178, CX_ENTITY, $B178, AG$11, AG$14,AG$174,),
               ""
            )
         )
      )
   )
)),"")</f>
        <v/>
      </c>
      <c r="DH178" s="2445" t="str" cm="1">
        <f t="array" aca="1" ref="DH178" ca="1">IFERROR(IF(AH178*fxVal_normal=_PL!AH178,"",IF(OR(AH178="", NOT(ISNUMBER(AH178)), ISERROR(AH178), $B178=""), "",
   IF($I178=1,
      IFBLANK(
         _xldudf_CX_PUSH(AH178*fxVal_normal, CX_ENTITY, $B178, AH$11, AH$14,AH$174,),
         ""
      ),
      IF($I178=2,
         IFBLANK(
            _xldudf_CX_PUSH(AH178, CX_ENTITY, $B178, AH$11, AH$14,AH$174,),
            ""
         ),
         IF($I178=3,
            "",
            IFBLANK(
               _xldudf_CX_PUSH(AH178, CX_ENTITY, $B178, AH$11, AH$14,AH$174,),
               ""
            )
         )
      )
   )
)),"")</f>
        <v/>
      </c>
      <c r="DI178" s="2445" t="str" cm="1">
        <f t="array" aca="1" ref="DI178" ca="1">IFERROR(IF(AI178*fxVal_normal=_PL!AI178,"",IF(OR(AI178="", NOT(ISNUMBER(AI178)), ISERROR(AI178), $B178=""), "",
   IF($I178=1,
      IFBLANK(
         _xldudf_CX_PUSH(AI178*fxVal_normal, CX_ENTITY, $B178, AI$11, AI$14,AI$174,),
         ""
      ),
      IF($I178=2,
         IFBLANK(
            _xldudf_CX_PUSH(AI178, CX_ENTITY, $B178, AI$11, AI$14,AI$174,),
            ""
         ),
         IF($I178=3,
            "",
            IFBLANK(
               _xldudf_CX_PUSH(AI178, CX_ENTITY, $B178, AI$11, AI$14,AI$174,),
               ""
            )
         )
      )
   )
)),"")</f>
        <v/>
      </c>
      <c r="DJ178" s="2445" t="str" cm="1">
        <f t="array" aca="1" ref="DJ178" ca="1">IFERROR(IF(AJ178*fxVal_normal=_PL!AJ178,"",IF(OR(AJ178="", NOT(ISNUMBER(AJ178)), ISERROR(AJ178), $B178=""), "",
   IF($I178=1,
      IFBLANK(
         _xldudf_CX_PUSH(AJ178*fxVal_normal, CX_ENTITY, $B178, AJ$11, AJ$14,AJ$174,),
         ""
      ),
      IF($I178=2,
         IFBLANK(
            _xldudf_CX_PUSH(AJ178, CX_ENTITY, $B178, AJ$11, AJ$14,AJ$174,),
            ""
         ),
         IF($I178=3,
            "",
            IFBLANK(
               _xldudf_CX_PUSH(AJ178, CX_ENTITY, $B178, AJ$11, AJ$14,AJ$174,),
               ""
            )
         )
      )
   )
)),"")</f>
        <v/>
      </c>
      <c r="DK178" s="2445" t="str" cm="1">
        <f t="array" aca="1" ref="DK178" ca="1">IFERROR(IF(AK178*fxVal_normal=_PL!AK178,"",IF(OR(AK178="", NOT(ISNUMBER(AK178)), ISERROR(AK178), $B178=""), "",
   IF($I178=1,
      IFBLANK(
         _xldudf_CX_PUSH(AK178*fxVal_normal, CX_ENTITY, $B178, AK$11, AK$14,AK$174,),
         ""
      ),
      IF($I178=2,
         IFBLANK(
            _xldudf_CX_PUSH(AK178, CX_ENTITY, $B178, AK$11, AK$14,AK$174,),
            ""
         ),
         IF($I178=3,
            "",
            IFBLANK(
               _xldudf_CX_PUSH(AK178, CX_ENTITY, $B178, AK$11, AK$14,AK$174,),
               ""
            )
         )
      )
   )
)),"")</f>
        <v/>
      </c>
      <c r="DL178" s="2445" t="str" cm="1">
        <f t="array" aca="1" ref="DL178" ca="1">IFERROR(IF(AL178*fxVal_normal=_PL!AL178,"",IF(OR(AL178="", NOT(ISNUMBER(AL178)), ISERROR(AL178), $B178=""), "",
   IF($I178=1,
      IFBLANK(
         _xldudf_CX_PUSH(AL178*fxVal_normal, CX_ENTITY, $B178, AL$11, AL$14,AL$174,),
         ""
      ),
      IF($I178=2,
         IFBLANK(
            _xldudf_CX_PUSH(AL178, CX_ENTITY, $B178, AL$11, AL$14,AL$174,),
            ""
         ),
         IF($I178=3,
            "",
            IFBLANK(
               _xldudf_CX_PUSH(AL178, CX_ENTITY, $B178, AL$11, AL$14,AL$174,),
               ""
            )
         )
      )
   )
)),"")</f>
        <v/>
      </c>
      <c r="DM178" s="2445" t="str" cm="1">
        <f t="array" aca="1" ref="DM178" ca="1">IFERROR(IF(AM178*fxVal_normal=_PL!AM178,"",IF(OR(AM178="", NOT(ISNUMBER(AM178)), ISERROR(AM178), $B178=""), "",
   IF($I178=1,
      IFBLANK(
         _xldudf_CX_PUSH(AM178*fxVal_normal, CX_ENTITY, $B178, AM$11, AM$14,AM$174,),
         ""
      ),
      IF($I178=2,
         IFBLANK(
            _xldudf_CX_PUSH(AM178, CX_ENTITY, $B178, AM$11, AM$14,AM$174,),
            ""
         ),
         IF($I178=3,
            "",
            IFBLANK(
               _xldudf_CX_PUSH(AM178, CX_ENTITY, $B178, AM$11, AM$14,AM$174,),
               ""
            )
         )
      )
   )
)),"")</f>
        <v/>
      </c>
      <c r="DN178" s="2445" t="str" cm="1">
        <f t="array" aca="1" ref="DN178" ca="1">IFERROR(IF(AN178*fxVal_normal=_PL!AN178,"",IF(OR(AN178="", NOT(ISNUMBER(AN178)), ISERROR(AN178), $B178=""), "",
   IF($I178=1,
      IFBLANK(
         _xldudf_CX_PUSH(AN178*fxVal_normal, CX_ENTITY, $B178, AN$11, AN$14,AN$174,),
         ""
      ),
      IF($I178=2,
         IFBLANK(
            _xldudf_CX_PUSH(AN178, CX_ENTITY, $B178, AN$11, AN$14,AN$174,),
            ""
         ),
         IF($I178=3,
            "",
            IFBLANK(
               _xldudf_CX_PUSH(AN178, CX_ENTITY, $B178, AN$11, AN$14,AN$174,),
               ""
            )
         )
      )
   )
)),"")</f>
        <v/>
      </c>
      <c r="DO178" s="2445" t="str" cm="1">
        <f t="array" aca="1" ref="DO178" ca="1">IFERROR(IF(AO178*fxVal_normal=_PL!AO178,"",IF(OR(AO178="", NOT(ISNUMBER(AO178)), ISERROR(AO178), $B178=""), "",
   IF($I178=1,
      IFBLANK(
         _xldudf_CX_PUSH(AO178*fxVal_normal, CX_ENTITY, $B178, AO$11, AO$14,AO$174,),
         ""
      ),
      IF($I178=2,
         IFBLANK(
            _xldudf_CX_PUSH(AO178, CX_ENTITY, $B178, AO$11, AO$14,AO$174,),
            ""
         ),
         IF($I178=3,
            "",
            IFBLANK(
               _xldudf_CX_PUSH(AO178, CX_ENTITY, $B178, AO$11, AO$14,AO$174,),
               ""
            )
         )
      )
   )
)),"")</f>
        <v/>
      </c>
      <c r="DP178" s="2445" t="str" cm="1">
        <f t="array" aca="1" ref="DP178" ca="1">IFERROR(IF(AP178*fxVal_normal=_PL!AP178,"",IF(OR(AP178="", NOT(ISNUMBER(AP178)), ISERROR(AP178), $B178=""), "",
   IF($I178=1,
      IFBLANK(
         _xldudf_CX_PUSH(AP178*fxVal_normal, CX_ENTITY, $B178, AP$11, AP$14,AP$174,),
         ""
      ),
      IF($I178=2,
         IFBLANK(
            _xldudf_CX_PUSH(AP178, CX_ENTITY, $B178, AP$11, AP$14,AP$174,),
            ""
         ),
         IF($I178=3,
            "",
            IFBLANK(
               _xldudf_CX_PUSH(AP178, CX_ENTITY, $B178, AP$11, AP$14,AP$174,),
               ""
            )
         )
      )
   )
)),"")</f>
        <v/>
      </c>
      <c r="DQ178" s="2445" t="str" cm="1">
        <f t="array" aca="1" ref="DQ178" ca="1">IFERROR(IF(AQ178*fxVal_normal=_PL!AQ178,"",IF(OR(AQ178="", NOT(ISNUMBER(AQ178)), ISERROR(AQ178), $B178=""), "",
   IF($I178=1,
      IFBLANK(
         _xldudf_CX_PUSH(AQ178*fxVal_normal, CX_ENTITY, $B178, AQ$11, AQ$14,AQ$174,),
         ""
      ),
      IF($I178=2,
         IFBLANK(
            _xldudf_CX_PUSH(AQ178, CX_ENTITY, $B178, AQ$11, AQ$14,AQ$174,),
            ""
         ),
         IF($I178=3,
            "",
            IFBLANK(
               _xldudf_CX_PUSH(AQ178, CX_ENTITY, $B178, AQ$11, AQ$14,AQ$174,),
               ""
            )
         )
      )
   )
)),"")</f>
        <v/>
      </c>
      <c r="DR178" s="2445" t="str" cm="1">
        <f t="array" aca="1" ref="DR178" ca="1">IFERROR(IF(AR178*fxVal_normal=_PL!AR178,"",IF(OR(AR178="", NOT(ISNUMBER(AR178)), ISERROR(AR178), $B178=""), "",
   IF($I178=1,
      IFBLANK(
         _xldudf_CX_PUSH(AR178*fxVal_normal, CX_ENTITY, $B178, AR$11, AR$14,AR$174,),
         ""
      ),
      IF($I178=2,
         IFBLANK(
            _xldudf_CX_PUSH(AR178, CX_ENTITY, $B178, AR$11, AR$14,AR$174,),
            ""
         ),
         IF($I178=3,
            "",
            IFBLANK(
               _xldudf_CX_PUSH(AR178, CX_ENTITY, $B178, AR$11, AR$14,AR$174,),
               ""
            )
         )
      )
   )
)),"")</f>
        <v/>
      </c>
      <c r="DS178" s="2445" t="str" cm="1">
        <f t="array" aca="1" ref="DS178" ca="1">IFERROR(IF(AS178*fxVal_normal=_PL!AS178,"",IF(OR(AS178="", NOT(ISNUMBER(AS178)), ISERROR(AS178), $B178=""), "",
   IF($I178=1,
      IFBLANK(
         _xldudf_CX_PUSH(AS178*fxVal_normal, CX_ENTITY, $B178, AS$11, AS$14,AS$174,),
         ""
      ),
      IF($I178=2,
         IFBLANK(
            _xldudf_CX_PUSH(AS178, CX_ENTITY, $B178, AS$11, AS$14,AS$174,),
            ""
         ),
         IF($I178=3,
            "",
            IFBLANK(
               _xldudf_CX_PUSH(AS178, CX_ENTITY, $B178, AS$11, AS$14,AS$174,),
               ""
            )
         )
      )
   )
)),"")</f>
        <v/>
      </c>
      <c r="DT178" s="2445" t="str" cm="1">
        <f t="array" aca="1" ref="DT178" ca="1">IFERROR(IF(AT178*fxVal_normal=_PL!AT178,"",IF(OR(AT178="", NOT(ISNUMBER(AT178)), ISERROR(AT178), $B178=""), "",
   IF($I178=1,
      IFBLANK(
         _xldudf_CX_PUSH(AT178*fxVal_normal, CX_ENTITY, $B178, AT$11, AT$14,AT$174,),
         ""
      ),
      IF($I178=2,
         IFBLANK(
            _xldudf_CX_PUSH(AT178, CX_ENTITY, $B178, AT$11, AT$14,AT$174,),
            ""
         ),
         IF($I178=3,
            "",
            IFBLANK(
               _xldudf_CX_PUSH(AT178, CX_ENTITY, $B178, AT$11, AT$14,AT$174,),
               ""
            )
         )
      )
   )
)),"")</f>
        <v/>
      </c>
      <c r="DU178" s="2445" t="str" cm="1">
        <f t="array" aca="1" ref="DU178" ca="1">IFERROR(IF(AU178*fxVal_normal=_PL!AU178,"",IF(OR(AU178="", NOT(ISNUMBER(AU178)), ISERROR(AU178), $B178=""), "",
   IF($I178=1,
      IFBLANK(
         _xldudf_CX_PUSH(AU178*fxVal_normal, CX_ENTITY, $B178, AU$11, AU$14,AU$174,),
         ""
      ),
      IF($I178=2,
         IFBLANK(
            _xldudf_CX_PUSH(AU178, CX_ENTITY, $B178, AU$11, AU$14,AU$174,),
            ""
         ),
         IF($I178=3,
            "",
            IFBLANK(
               _xldudf_CX_PUSH(AU178, CX_ENTITY, $B178, AU$11, AU$14,AU$174,),
               ""
            )
         )
      )
   )
)),"")</f>
        <v/>
      </c>
      <c r="DV178" s="2445" t="str" cm="1">
        <f t="array" aca="1" ref="DV178" ca="1">IFERROR(IF(AV178*fxVal_normal=_PL!AV178,"",IF(OR(AV178="", NOT(ISNUMBER(AV178)), ISERROR(AV178), $B178=""), "",
   IF($I178=1,
      IFBLANK(
         _xldudf_CX_PUSH(AV178*fxVal_normal, CX_ENTITY, $B178, AV$11, AV$14,AV$174,),
         ""
      ),
      IF($I178=2,
         IFBLANK(
            _xldudf_CX_PUSH(AV178, CX_ENTITY, $B178, AV$11, AV$14,AV$174,),
            ""
         ),
         IF($I178=3,
            "",
            IFBLANK(
               _xldudf_CX_PUSH(AV178, CX_ENTITY, $B178, AV$11, AV$14,AV$174,),
               ""
            )
         )
      )
   )
)),"")</f>
        <v/>
      </c>
      <c r="DW178" s="2445" t="str" cm="1">
        <f t="array" aca="1" ref="DW178" ca="1">IFERROR(IF(AW178*fxVal_normal=_PL!AW178,"",IF(OR(AW178="", NOT(ISNUMBER(AW178)), ISERROR(AW178), $B178=""), "",
   IF($I178=1,
      IFBLANK(
         _xldudf_CX_PUSH(AW178*fxVal_normal, CX_ENTITY, $B178, AW$11, AW$14,AW$174,),
         ""
      ),
      IF($I178=2,
         IFBLANK(
            _xldudf_CX_PUSH(AW178, CX_ENTITY, $B178, AW$11, AW$14,AW$174,),
            ""
         ),
         IF($I178=3,
            "",
            IFBLANK(
               _xldudf_CX_PUSH(AW178, CX_ENTITY, $B178, AW$11, AW$14,AW$174,),
               ""
            )
         )
      )
   )
)),"")</f>
        <v/>
      </c>
      <c r="DX178" s="2445" t="str" cm="1">
        <f t="array" aca="1" ref="DX178" ca="1">IFERROR(IF(AX178*fxVal_normal=_PL!AX178,"",IF(OR(AX178="", NOT(ISNUMBER(AX178)), ISERROR(AX178), $B178=""), "",
   IF($I178=1,
      IFBLANK(
         _xldudf_CX_PUSH(AX178*fxVal_normal, CX_ENTITY, $B178, AX$11, AX$14,AX$174,),
         ""
      ),
      IF($I178=2,
         IFBLANK(
            _xldudf_CX_PUSH(AX178, CX_ENTITY, $B178, AX$11, AX$14,AX$174,),
            ""
         ),
         IF($I178=3,
            "",
            IFBLANK(
               _xldudf_CX_PUSH(AX178, CX_ENTITY, $B178, AX$11, AX$14,AX$174,),
               ""
            )
         )
      )
   )
)),"")</f>
        <v/>
      </c>
      <c r="DY178" s="2445" t="str" cm="1">
        <f t="array" aca="1" ref="DY178" ca="1">IFERROR(IF(AY178*fxVal_normal=_PL!AY178,"",IF(OR(AY178="", NOT(ISNUMBER(AY178)), ISERROR(AY178), $B178=""), "",
   IF($I178=1,
      IFBLANK(
         _xldudf_CX_PUSH(AY178*fxVal_normal, CX_ENTITY, $B178, AY$11, AY$14,AY$174,),
         ""
      ),
      IF($I178=2,
         IFBLANK(
            _xldudf_CX_PUSH(AY178, CX_ENTITY, $B178, AY$11, AY$14,AY$174,),
            ""
         ),
         IF($I178=3,
            "",
            IFBLANK(
               _xldudf_CX_PUSH(AY178, CX_ENTITY, $B178, AY$11, AY$14,AY$174,),
               ""
            )
         )
      )
   )
)),"")</f>
        <v/>
      </c>
      <c r="DZ178" s="2445" t="str" cm="1">
        <f t="array" aca="1" ref="DZ178" ca="1">IFERROR(IF(AZ178*fxVal_normal=_PL!AZ178,"",IF(OR(AZ178="", NOT(ISNUMBER(AZ178)), ISERROR(AZ178), $B178=""), "",
   IF($I178=1,
      IFBLANK(
         _xldudf_CX_PUSH(AZ178*fxVal_normal, CX_ENTITY, $B178, AZ$11, AZ$14,AZ$174,),
         ""
      ),
      IF($I178=2,
         IFBLANK(
            _xldudf_CX_PUSH(AZ178, CX_ENTITY, $B178, AZ$11, AZ$14,AZ$174,),
            ""
         ),
         IF($I178=3,
            "",
            IFBLANK(
               _xldudf_CX_PUSH(AZ178, CX_ENTITY, $B178, AZ$11, AZ$14,AZ$174,),
               ""
            )
         )
      )
   )
)),"")</f>
        <v/>
      </c>
      <c r="EA178" s="2445" t="str" cm="1">
        <f t="array" aca="1" ref="EA178" ca="1">IFERROR(IF(BA178*fxVal_normal=_PL!BA178,"",IF(OR(BA178="", NOT(ISNUMBER(BA178)), ISERROR(BA178), $B178=""), "",
   IF($I178=1,
      IFBLANK(
         _xldudf_CX_PUSH(BA178*fxVal_normal, CX_ENTITY, $B178, BA$11, BA$14,BA$174,),
         ""
      ),
      IF($I178=2,
         IFBLANK(
            _xldudf_CX_PUSH(BA178, CX_ENTITY, $B178, BA$11, BA$14,BA$174,),
            ""
         ),
         IF($I178=3,
            "",
            IFBLANK(
               _xldudf_CX_PUSH(BA178, CX_ENTITY, $B178, BA$11, BA$14,BA$174,),
               ""
            )
         )
      )
   )
)),"")</f>
        <v/>
      </c>
      <c r="EB178" s="2445" t="str" cm="1">
        <f t="array" aca="1" ref="EB178" ca="1">IFERROR(IF(BB178*fxVal_normal=_PL!BB178,"",IF(OR(BB178="", NOT(ISNUMBER(BB178)), ISERROR(BB178), $B178=""), "",
   IF($I178=1,
      IFBLANK(
         _xldudf_CX_PUSH(BB178*fxVal_normal, CX_ENTITY, $B178, BB$11, BB$14,BB$174,),
         ""
      ),
      IF($I178=2,
         IFBLANK(
            _xldudf_CX_PUSH(BB178, CX_ENTITY, $B178, BB$11, BB$14,BB$174,),
            ""
         ),
         IF($I178=3,
            "",
            IFBLANK(
               _xldudf_CX_PUSH(BB178, CX_ENTITY, $B178, BB$11, BB$14,BB$174,),
               ""
            )
         )
      )
   )
)),"")</f>
        <v/>
      </c>
      <c r="EC178" s="2445" t="str" cm="1">
        <f t="array" aca="1" ref="EC178" ca="1">IFERROR(IF(BC178*fxVal_normal=_PL!BC178,"",IF(OR(BC178="", NOT(ISNUMBER(BC178)), ISERROR(BC178), $B178=""), "",
   IF($I178=1,
      IFBLANK(
         _xldudf_CX_PUSH(BC178*fxVal_normal, CX_ENTITY, $B178, BC$11, BC$14,BC$174,),
         ""
      ),
      IF($I178=2,
         IFBLANK(
            _xldudf_CX_PUSH(BC178, CX_ENTITY, $B178, BC$11, BC$14,BC$174,),
            ""
         ),
         IF($I178=3,
            "",
            IFBLANK(
               _xldudf_CX_PUSH(BC178, CX_ENTITY, $B178, BC$11, BC$14,BC$174,),
               ""
            )
         )
      )
   )
)),"")</f>
        <v/>
      </c>
      <c r="ED178" s="2445" t="str" cm="1">
        <f t="array" aca="1" ref="ED178" ca="1">IFERROR(IF(BD178*fxVal_normal=_PL!BD178,"",IF(OR(BD178="", NOT(ISNUMBER(BD178)), ISERROR(BD178), $B178=""), "",
   IF($I178=1,
      IFBLANK(
         _xldudf_CX_PUSH(BD178*fxVal_normal, CX_ENTITY, $B178, BD$11, BD$14,BD$174,),
         ""
      ),
      IF($I178=2,
         IFBLANK(
            _xldudf_CX_PUSH(BD178, CX_ENTITY, $B178, BD$11, BD$14,BD$174,),
            ""
         ),
         IF($I178=3,
            "",
            IFBLANK(
               _xldudf_CX_PUSH(BD178, CX_ENTITY, $B178, BD$11, BD$14,BD$174,),
               ""
            )
         )
      )
   )
)),"")</f>
        <v/>
      </c>
      <c r="EE178" s="2445" t="str" cm="1">
        <f t="array" aca="1" ref="EE178" ca="1">IFERROR(IF(BE178*fxVal_normal=_PL!BE178,"",IF(OR(BE178="", NOT(ISNUMBER(BE178)), ISERROR(BE178), $B178=""), "",
   IF($I178=1,
      IFBLANK(
         _xldudf_CX_PUSH(BE178*fxVal_normal, CX_ENTITY, $B178, BE$11, BE$14,BE$174,),
         ""
      ),
      IF($I178=2,
         IFBLANK(
            _xldudf_CX_PUSH(BE178, CX_ENTITY, $B178, BE$11, BE$14,BE$174,),
            ""
         ),
         IF($I178=3,
            "",
            IFBLANK(
               _xldudf_CX_PUSH(BE178, CX_ENTITY, $B178, BE$11, BE$14,BE$174,),
               ""
            )
         )
      )
   )
)),"")</f>
        <v/>
      </c>
      <c r="EF178" s="2445" t="str" cm="1">
        <f t="array" aca="1" ref="EF178" ca="1">IFERROR(IF(BF178*fxVal_normal=_PL!BF178,"",IF(OR(BF178="", NOT(ISNUMBER(BF178)), ISERROR(BF178), $B178=""), "",
   IF($I178=1,
      IFBLANK(
         _xldudf_CX_PUSH(BF178*fxVal_normal, CX_ENTITY, $B178, BF$11, BF$14,BF$174,),
         ""
      ),
      IF($I178=2,
         IFBLANK(
            _xldudf_CX_PUSH(BF178, CX_ENTITY, $B178, BF$11, BF$14,BF$174,),
            ""
         ),
         IF($I178=3,
            "",
            IFBLANK(
               _xldudf_CX_PUSH(BF178, CX_ENTITY, $B178, BF$11, BF$14,BF$174,),
               ""
            )
         )
      )
   )
)),"")</f>
        <v/>
      </c>
      <c r="EG178" s="2445" t="str" cm="1">
        <f t="array" aca="1" ref="EG178" ca="1">IFERROR(IF(BG178*fxVal_normal=_PL!BG178,"",IF(OR(BG178="", NOT(ISNUMBER(BG178)), ISERROR(BG178), $B178=""), "",
   IF($I178=1,
      IFBLANK(
         _xldudf_CX_PUSH(BG178*fxVal_normal, CX_ENTITY, $B178, BG$11, BG$14,BG$174,),
         ""
      ),
      IF($I178=2,
         IFBLANK(
            _xldudf_CX_PUSH(BG178, CX_ENTITY, $B178, BG$11, BG$14,BG$174,),
            ""
         ),
         IF($I178=3,
            "",
            IFBLANK(
               _xldudf_CX_PUSH(BG178, CX_ENTITY, $B178, BG$11, BG$14,BG$174,),
               ""
            )
         )
      )
   )
)),"")</f>
        <v/>
      </c>
      <c r="EH178" s="2445" t="str" cm="1">
        <f t="array" aca="1" ref="EH178" ca="1">IFERROR(IF(BH178*fxVal_normal=_PL!BH178,"",IF(OR(BH178="", NOT(ISNUMBER(BH178)), ISERROR(BH178), $B178=""), "",
   IF($I178=1,
      IFBLANK(
         _xldudf_CX_PUSH(BH178*fxVal_normal, CX_ENTITY, $B178, BH$11, BH$14,BH$174,),
         ""
      ),
      IF($I178=2,
         IFBLANK(
            _xldudf_CX_PUSH(BH178, CX_ENTITY, $B178, BH$11, BH$14,BH$174,),
            ""
         ),
         IF($I178=3,
            "",
            IFBLANK(
               _xldudf_CX_PUSH(BH178, CX_ENTITY, $B178, BH$11, BH$14,BH$174,),
               ""
            )
         )
      )
   )
)),"")</f>
        <v/>
      </c>
      <c r="EI178" s="2445" t="str" cm="1">
        <f t="array" aca="1" ref="EI178" ca="1">IFERROR(IF(BI178*fxVal_normal=_PL!BI178,"",IF(OR(BI178="", NOT(ISNUMBER(BI178)), ISERROR(BI178), $B178=""), "",
   IF($I178=1,
      IFBLANK(
         _xldudf_CX_PUSH(BI178*fxVal_normal, CX_ENTITY, $B178, BI$11, BI$14,BI$174,),
         ""
      ),
      IF($I178=2,
         IFBLANK(
            _xldudf_CX_PUSH(BI178, CX_ENTITY, $B178, BI$11, BI$14,BI$174,),
            ""
         ),
         IF($I178=3,
            "",
            IFBLANK(
               _xldudf_CX_PUSH(BI178, CX_ENTITY, $B178, BI$11, BI$14,BI$174,),
               ""
            )
         )
      )
   )
)),"")</f>
        <v/>
      </c>
      <c r="EJ178" s="2445" t="str" cm="1">
        <f t="array" aca="1" ref="EJ178" ca="1">IFERROR(IF(BJ178*fxVal_normal=_PL!BJ178,"",IF(OR(BJ178="", NOT(ISNUMBER(BJ178)), ISERROR(BJ178), $B178=""), "",
   IF($I178=1,
      IFBLANK(
         _xldudf_CX_PUSH(BJ178*fxVal_normal, CX_ENTITY, $B178, BJ$11, BJ$14,BJ$174,),
         ""
      ),
      IF($I178=2,
         IFBLANK(
            _xldudf_CX_PUSH(BJ178, CX_ENTITY, $B178, BJ$11, BJ$14,BJ$174,),
            ""
         ),
         IF($I178=3,
            "",
            IFBLANK(
               _xldudf_CX_PUSH(BJ178, CX_ENTITY, $B178, BJ$11, BJ$14,BJ$174,),
               ""
            )
         )
      )
   )
)),"")</f>
        <v/>
      </c>
      <c r="EK178" s="2445" t="str" cm="1">
        <f t="array" aca="1" ref="EK178" ca="1">IFERROR(IF(BK178*fxVal_normal=_PL!BK178,"",IF(OR(BK178="", NOT(ISNUMBER(BK178)), ISERROR(BK178), $B178=""), "",
   IF($I178=1,
      IFBLANK(
         _xldudf_CX_PUSH(BK178*fxVal_normal, CX_ENTITY, $B178, BK$11, BK$14,BK$174,),
         ""
      ),
      IF($I178=2,
         IFBLANK(
            _xldudf_CX_PUSH(BK178, CX_ENTITY, $B178, BK$11, BK$14,BK$174,),
            ""
         ),
         IF($I178=3,
            "",
            IFBLANK(
               _xldudf_CX_PUSH(BK178, CX_ENTITY, $B178, BK$11, BK$14,BK$174,),
               ""
            )
         )
      )
   )
)),"")</f>
        <v/>
      </c>
      <c r="EL178" s="2445" t="str" cm="1">
        <f t="array" aca="1" ref="EL178" ca="1">IFERROR(IF(BL178*fxVal_normal=_PL!BL178,"",IF(OR(BL178="", NOT(ISNUMBER(BL178)), ISERROR(BL178), $B178=""), "",
   IF($I178=1,
      IFBLANK(
         _xldudf_CX_PUSH(BL178*fxVal_normal, CX_ENTITY, $B178, BL$11, BL$14,BL$174,),
         ""
      ),
      IF($I178=2,
         IFBLANK(
            _xldudf_CX_PUSH(BL178, CX_ENTITY, $B178, BL$11, BL$14,BL$174,),
            ""
         ),
         IF($I178=3,
            "",
            IFBLANK(
               _xldudf_CX_PUSH(BL178, CX_ENTITY, $B178, BL$11, BL$14,BL$174,),
               ""
            )
         )
      )
   )
)),"")</f>
        <v/>
      </c>
      <c r="EM178" s="2445" t="str" cm="1">
        <f t="array" aca="1" ref="EM178" ca="1">IFERROR(IF(BM178*fxVal_normal=_PL!BM178,"",IF(OR(BM178="", NOT(ISNUMBER(BM178)), ISERROR(BM178), $B178=""), "",
   IF($I178=1,
      IFBLANK(
         _xldudf_CX_PUSH(BM178*fxVal_normal, CX_ENTITY, $B178, BM$11, BM$14,BM$174,),
         ""
      ),
      IF($I178=2,
         IFBLANK(
            _xldudf_CX_PUSH(BM178, CX_ENTITY, $B178, BM$11, BM$14,BM$174,),
            ""
         ),
         IF($I178=3,
            "",
            IFBLANK(
               _xldudf_CX_PUSH(BM178, CX_ENTITY, $B178, BM$11, BM$14,BM$174,),
               ""
            )
         )
      )
   )
)),"")</f>
        <v/>
      </c>
      <c r="EN178" s="2445" t="str" cm="1">
        <f t="array" aca="1" ref="EN178" ca="1">IFERROR(IF(BN178*fxVal_normal=_PL!BN178,"",IF(OR(BN178="", NOT(ISNUMBER(BN178)), ISERROR(BN178), $B178=""), "",
   IF($I178=1,
      IFBLANK(
         _xldudf_CX_PUSH(BN178*fxVal_normal, CX_ENTITY, $B178, BN$11, BN$14,BN$174,),
         ""
      ),
      IF($I178=2,
         IFBLANK(
            _xldudf_CX_PUSH(BN178, CX_ENTITY, $B178, BN$11, BN$14,BN$174,),
            ""
         ),
         IF($I178=3,
            "",
            IFBLANK(
               _xldudf_CX_PUSH(BN178, CX_ENTITY, $B178, BN$11, BN$14,BN$174,),
               ""
            )
         )
      )
   )
)),"")</f>
        <v/>
      </c>
    </row>
    <row r="179" spans="1:151" ht="21" customHeight="1">
      <c r="A179" s="1625"/>
      <c r="B179" s="2439" t="s">
        <v>149</v>
      </c>
      <c r="C179" s="2439" t="str" cm="1">
        <f t="array" ref="C179">IFBLANK(_PL!C179,"")</f>
        <v>Valuation Metric Adjustment Type II - Label 4</v>
      </c>
      <c r="D179" s="1548" t="s">
        <v>123</v>
      </c>
      <c r="E179" s="2440" t="e" cm="1">
        <f t="array" aca="1" ref="E1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)($AD179:$CQ179, Z179)</f>
        <v>#NAME?</v>
      </c>
      <c r="F179" s="578"/>
      <c r="G179" s="578"/>
      <c r="H179" s="510">
        <v>0</v>
      </c>
      <c r="I179" s="510">
        <v>1</v>
      </c>
      <c r="J179" s="401" cm="1">
        <f t="array" ref="J179">IFBLANK( Z179,"")</f>
        <v>-1</v>
      </c>
      <c r="K179" s="578" t="str">
        <f t="shared" si="51"/>
        <v>Yes</v>
      </c>
      <c r="L179" s="37"/>
      <c r="N179" s="158"/>
      <c r="O179" s="101"/>
      <c r="P179" s="52"/>
      <c r="Q179" s="101"/>
      <c r="R179" s="101"/>
      <c r="S179" s="101"/>
      <c r="T179" s="101"/>
      <c r="U179" s="39"/>
      <c r="V179" s="37"/>
      <c r="W179" s="91" t="str">
        <f>W175</f>
        <v>Actual</v>
      </c>
      <c r="X179" s="2081" t="str">
        <f>_PL!X179</f>
        <v>a</v>
      </c>
      <c r="Y179" s="1555">
        <v>2</v>
      </c>
      <c r="Z179" s="198">
        <f>_PL!Z179</f>
        <v>-1</v>
      </c>
      <c r="AA179" s="2571"/>
      <c r="AB179" s="2575" t="s">
        <v>125</v>
      </c>
      <c r="AC179" s="914" t="str" cm="1">
        <f t="array" aca="1" ref="AC179" ca="1">_xlfn.LET(
_xlpm._termname, $AB179,
_xlpm._iconname, "find",
_xlpm._icon, fx_getIcon(_xlpm._iconname),
_xlpm._location, _xlfn.XLOOKUP(LOWER(_xlpm._termname), LOWER(tbl_acctDef[Term]),tbl_acctDef[Term]),
_xlpm._hyperlink, HYPERLINK("#"&amp;CELL("address",_xlpm._location), _xlpm._icon),
IFERROR(_xlpm._hyperlink,"")
)</f>
        <v/>
      </c>
      <c r="AD179" s="2441">
        <v>1</v>
      </c>
      <c r="AE179" s="2441">
        <v>1</v>
      </c>
      <c r="AF179" s="2441">
        <v>1</v>
      </c>
      <c r="AG179" s="2441">
        <v>1</v>
      </c>
      <c r="AH179" s="2441">
        <v>1</v>
      </c>
      <c r="AI179" s="2441">
        <v>1</v>
      </c>
      <c r="AJ179" s="2441">
        <v>1</v>
      </c>
      <c r="AK179" s="2441">
        <v>1</v>
      </c>
      <c r="AL179" s="2441">
        <v>1</v>
      </c>
      <c r="AM179" s="2441">
        <v>1</v>
      </c>
      <c r="AN179" s="2441">
        <v>1</v>
      </c>
      <c r="AO179" s="2441">
        <v>1</v>
      </c>
      <c r="AP179" s="2441">
        <v>1</v>
      </c>
      <c r="AQ179" s="2441">
        <v>1</v>
      </c>
      <c r="AR179" s="2441">
        <v>1</v>
      </c>
      <c r="AS179" s="2441">
        <v>1</v>
      </c>
      <c r="AT179" s="2441">
        <v>1</v>
      </c>
      <c r="AU179" s="2441">
        <v>1</v>
      </c>
      <c r="AV179" s="2441">
        <v>1</v>
      </c>
      <c r="AW179" s="2441">
        <v>1</v>
      </c>
      <c r="AX179" s="2441">
        <v>1</v>
      </c>
      <c r="AY179" s="2441">
        <v>1</v>
      </c>
      <c r="AZ179" s="2441">
        <v>1</v>
      </c>
      <c r="BA179" s="2441">
        <v>1</v>
      </c>
      <c r="BB179" s="2441">
        <v>1</v>
      </c>
      <c r="BC179" s="2441">
        <v>1</v>
      </c>
      <c r="BD179" s="2441">
        <v>1</v>
      </c>
      <c r="BE179" s="2441">
        <v>1</v>
      </c>
      <c r="BF179" s="2441">
        <v>1</v>
      </c>
      <c r="BG179" s="2441">
        <v>1</v>
      </c>
      <c r="BH179" s="2441">
        <v>1</v>
      </c>
      <c r="BI179" s="2441">
        <v>1</v>
      </c>
      <c r="BJ179" s="2441">
        <v>1</v>
      </c>
      <c r="BK179" s="2441">
        <v>1</v>
      </c>
      <c r="BL179" s="2441">
        <v>1</v>
      </c>
      <c r="BM179" s="2441">
        <v>1</v>
      </c>
      <c r="BN179" s="2441">
        <v>1</v>
      </c>
      <c r="BO179" s="2442"/>
      <c r="BP179" s="2442"/>
      <c r="BQ179" s="2442"/>
      <c r="BR179" s="2442"/>
      <c r="BS179" s="2442"/>
      <c r="BT179" s="2442"/>
      <c r="BU179" s="2442"/>
      <c r="BV179" s="2442"/>
      <c r="BW179" s="2442"/>
      <c r="BX179" s="2442"/>
      <c r="BY179" s="2442"/>
      <c r="BZ179" s="2442"/>
      <c r="CA179" s="34"/>
      <c r="CC179" s="2064"/>
      <c r="CD179" s="1461" t="e" cm="1">
        <f t="array" aca="1" ref="CD179" ca="1">_xlfn.LET( _xlpm.CheckBlank, SUM(PL!$AD179:$BN179) = 0, IF(_xlpm.CheckBlank, "", SUM(_xlfn._xlws.FILTER(PL!$AD179:$BN179,(YEAR(PL!$AD$12:$BN$12)=PL!CD$12)*(array_timeline&lt;=PL!CD$11)))))</f>
        <v>#NAME?</v>
      </c>
      <c r="CE179" s="1461" t="e" cm="1">
        <f t="array" aca="1" ref="CE179" ca="1">_xlfn.LET( _xlpm.CheckBlank, SUM(PL!$AD179:$BN179) = 0, IF(_xlpm.CheckBlank, "", SUM(_xlfn._xlws.FILTER(PL!$AD179:$BN179,(YEAR(PL!$AD$12:$BN$12)=PL!CE$12)*(array_timeline&lt;=PL!CE$11)))))</f>
        <v>#NAME?</v>
      </c>
      <c r="CF179" s="88"/>
      <c r="CG179" s="1461" t="e" cm="1">
        <f t="array" aca="1" ref="CG179" ca="1">_xlfn.LET( _xlpm.CheckBlank, SUM(PL!$AD179:$BN179) = 0, IF(_xlpm.CheckBlank, "", SUM(_xlfn._xlws.FILTER(PL!$AD179:$BN179,(YEAR(PL!$AD$12:$BN$12)=PL!CG$12)*(array_timeline&lt;=PL!CG$11)))))</f>
        <v>#NAME?</v>
      </c>
      <c r="CH179" s="1461" t="e" cm="1">
        <f t="array" aca="1" ref="CH179" ca="1">_xlfn.LET( _xlpm.CheckBlank, SUM(PL!$AD179:$BN179) = 0, IF(_xlpm.CheckBlank, "", SUM(_xlfn._xlws.FILTER(PL!$AD179:$BN179,(YEAR(PL!$AD$12:$BN$12)=PL!CH$12)*(array_timeline&lt;=PL!CH$11)))))</f>
        <v>#NAME?</v>
      </c>
      <c r="CI179" s="88"/>
      <c r="CJ179" s="1461" cm="1">
        <f t="array" ref="CJ179">_xlfn.LET( _xlpm.CheckBlank, SUM(PL!$AD179:$BN179) = 0, IF(_xlpm.CheckBlank, "", SUM(_xlfn.TAKE(_xlfn.DROP(PL!$AD179:$BN179, ,-DATEDIFF(PL!CJ$11, val_asOfDate,"M")),1,-12))))</f>
        <v>12</v>
      </c>
      <c r="CK179" s="1461" cm="1">
        <f t="array" ref="CK179">_xlfn.LET( _xlpm.CheckBlank, SUM(PL!$AD179:$BN179) = 0, IF(_xlpm.CheckBlank, "", SUM(_xlfn.TAKE(_xlfn.DROP(PL!$AD179:$BN179, ,-DATEDIFF(PL!CK$11, val_asOfDate,"M")),1,-12))))</f>
        <v>12</v>
      </c>
      <c r="CL179" s="88"/>
      <c r="CM179" s="2441">
        <v>1</v>
      </c>
      <c r="CN179" s="2441">
        <v>1</v>
      </c>
      <c r="CO179" s="1169"/>
      <c r="CP179" s="2441">
        <v>1</v>
      </c>
      <c r="CQ179" s="2441">
        <v>1</v>
      </c>
      <c r="CR179" s="34"/>
      <c r="CS179" s="2056"/>
      <c r="CT179" s="2447" t="e" cm="1">
        <f t="array" aca="1" ref="CT179" ca="1">IF(ISNUMBER(SEARCH("Select",$Y179)),"",_xldudf_CX_PUSH($Y179,CX_ENTITY,C179,val_asOfDate))</f>
        <v>#NAME?</v>
      </c>
      <c r="CU179" s="2447" t="e" cm="1">
        <f t="array" aca="1" ref="CU179" ca="1">IF(ISNUMBER(SEARCH("Select",$Y179)),"",_xldudf_CX_PUSH($Y179,CX_ENTITY,C179,EOMONTH(val_asOfDate,1)))</f>
        <v>#NAME?</v>
      </c>
      <c r="CV179" s="2447" t="e" cm="1">
        <f t="array" aca="1" ref="CV179" ca="1">IF(ISNUMBER(SEARCH("Select",$Y179)),"",_xldudf_CX_PUSH($Y179,CX_ENTITY,C179,EOMONTH(val_asOfDate,2)))</f>
        <v>#NAME?</v>
      </c>
      <c r="CW179" s="2447" t="e" cm="1">
        <f t="array" aca="1" ref="CW179" ca="1">IF(ISNUMBER(SEARCH("Select",$Y179)),"",_xldudf_CX_PUSH($Y179,CX_ENTITY,C179,EOMONTH(val_asOfDate,3)))</f>
        <v>#NAME?</v>
      </c>
      <c r="CX179" s="2443"/>
      <c r="CY179" s="2444" t="str" cm="1">
        <f t="array" aca="1" ref="CY179" ca="1">IFERROR(IF(CM179*fxVal_normal=_PL!CM179,"",IF(OR($CM179="",$CM179=0, NOT(ISNUMBER($CM179)), ISERROR($CM179), $B179=""), "",
   IF($I179=1,
      IFBLANK(
         _xldudf_CX_PUSH($CM179*fxVal_normal, CX_ENTITY, $B179, $CM$11, $CM$14, $CM$19,),
         ""
      ),
      IF($I179=2,
         IFBLANK(
            _xldudf_CX_PUSH($CM179, CX_ENTITY, $B179, $CM$11, $CM$14, $CM$19,),
            ""
         ),
         IF($I179=3,
            "",
            IFBLANK(
               _xldudf_CX_PUSH($CM179, CX_ENTITY, $B179, $CM$11, $CM$14, $CM$19,),
               ""
            )
         )
      )
   )
)),"")</f>
        <v/>
      </c>
      <c r="CZ179" s="2444" t="str" cm="1">
        <f t="array" aca="1" ref="CZ179" ca="1">IFERROR(IF(CN179*fxVal_normal=_PL!CN179,"",IF(OR($CN179="",$CN179=0, NOT(ISNUMBER($CN179)), ISERROR($CN179), $B179=""), "",
   IF($I179=1,
      IFBLANK(
         _xldudf_CX_PUSH($CN179*fxVal_normal, CX_ENTITY, $B179, $CN$11, $CN$14, $CN$19,),
         ""
      ),
      IF($I179=2,
         IFBLANK(
            _xldudf_CX_PUSH($CN179, CX_ENTITY, $B179, $CN$11, $CN$14, $CN$19,),
            ""
         ),
         IF($I179=3,
            "",
            IFBLANK(
               _xldudf_CX_PUSH($CN179, CX_ENTITY, $B179, $CN$11, $CN$14, $CN$19,),
               ""
            )
         )
      )
   )
)),"")</f>
        <v/>
      </c>
      <c r="DA179" s="2444" t="str" cm="1">
        <f t="array" aca="1" ref="DA179" ca="1">IFERROR(IF(CP179*fxVal_normal=_PL!CP179,"",IF(OR($CP179="",$CP179=0, NOT(ISNUMBER($CP179)), ISERROR($CP179), $B179=""), "",
   IF($I179=1,
      IFBLANK(
         _xldudf_CX_PUSH($CP179*fxVal_normal, CX_ENTITY, $B179, $CP$11, $CP$14, $CP$19,),
         ""
      ),
      IF($I179=2,
         IFBLANK(
            _xldudf_CX_PUSH($CP179, CX_ENTITY, $B179, $CP$11, $CP$14, $CP$19,),
            ""
         ),
         IF($I179=3,
            "",
            IFBLANK(
               _xldudf_CX_PUSH($CP179, CX_ENTITY, $B179, $CP$11, $CP$14, $CP$19,),
               ""
            )
         )
      )
   )
)),"")</f>
        <v/>
      </c>
      <c r="DB179" s="2444" t="str" cm="1">
        <f t="array" aca="1" ref="DB179" ca="1">IFERROR(IF(CQ179*fxVal_normal=_PL!CQ179,"",IF(OR($CQ179="", $CQ179=0, NOT(ISNUMBER($CQ179)), ISERROR($CQ179), $B179=""), "",
   IF($I179=1,
      IFBLANK(
         _xldudf_CX_PUSH($CQ179*fxVal_normal, CX_ENTITY, $B179, $CQ$11, $CQ$14, $CQ$19,),
         ""
      ),
      IF($I179=2,
         IFBLANK(
            _xldudf_CX_PUSH($CQ179, CX_ENTITY, $B179, $CQ$11, $CQ$14, $CQ$19,),
            ""
         ),
         IF($I179=3,
            "",
            IFBLANK(
               _xldudf_CX_PUSH($CQ179, CX_ENTITY, $B179, $CQ$11, $CQ$14, $CQ$19,),
               ""
            )
         )
      )
   ))
),"")</f>
        <v/>
      </c>
      <c r="DC179" s="2443"/>
      <c r="DD179" s="2445" t="str" cm="1">
        <f t="array" aca="1" ref="DD179" ca="1">IFERROR(IF(AD179*fxVal_normal=_PL!AD179,"",IF(OR(AD179="", NOT(ISNUMBER(AD179)), ISERROR(AD179), $B179=""), "",
   IF($I179=1,
      IFBLANK(
         _xldudf_CX_PUSH(AD179*fxVal_normal, CX_ENTITY, $B179, AD$11, AD$14,AD$174,),
         ""
      ),
      IF($I179=2,
         IFBLANK(
            _xldudf_CX_PUSH(AD179, CX_ENTITY, $B179, AD$11, AD$14,AD$174,),
            ""
         ),
         IF($I179=3,
            "",
            IFBLANK(
               _xldudf_CX_PUSH(AD179, CX_ENTITY, $B179, AD$11, AD$14,AD$174,),
               ""
            )
         )
      )
   )
)),"")</f>
        <v/>
      </c>
      <c r="DE179" s="2445" t="str" cm="1">
        <f t="array" aca="1" ref="DE179" ca="1">IFERROR(IF(AE179*fxVal_normal=_PL!AE179,"",IF(OR(AE179="", NOT(ISNUMBER(AE179)), ISERROR(AE179), $B179=""), "",
   IF($I179=1,
      IFBLANK(
         _xldudf_CX_PUSH(AE179*fxVal_normal, CX_ENTITY, $B179, AE$11, AE$14,AE$174,),
         ""
      ),
      IF($I179=2,
         IFBLANK(
            _xldudf_CX_PUSH(AE179, CX_ENTITY, $B179, AE$11, AE$14,AE$174,),
            ""
         ),
         IF($I179=3,
            "",
            IFBLANK(
               _xldudf_CX_PUSH(AE179, CX_ENTITY, $B179, AE$11, AE$14,AE$174,),
               ""
            )
         )
      )
   )
)),"")</f>
        <v/>
      </c>
      <c r="DF179" s="2445" t="str" cm="1">
        <f t="array" aca="1" ref="DF179" ca="1">IFERROR(IF(AF179*fxVal_normal=_PL!AF179,"",IF(OR(AF179="", NOT(ISNUMBER(AF179)), ISERROR(AF179), $B179=""), "",
   IF($I179=1,
      IFBLANK(
         _xldudf_CX_PUSH(AF179*fxVal_normal, CX_ENTITY, $B179, AF$11, AF$14,AF$174,),
         ""
      ),
      IF($I179=2,
         IFBLANK(
            _xldudf_CX_PUSH(AF179, CX_ENTITY, $B179, AF$11, AF$14,AF$174,),
            ""
         ),
         IF($I179=3,
            "",
            IFBLANK(
               _xldudf_CX_PUSH(AF179, CX_ENTITY, $B179, AF$11, AF$14,AF$174,),
               ""
            )
         )
      )
   )
)),"")</f>
        <v/>
      </c>
      <c r="DG179" s="2445" t="str" cm="1">
        <f t="array" aca="1" ref="DG179" ca="1">IFERROR(IF(AG179*fxVal_normal=_PL!AG179,"",IF(OR(AG179="", NOT(ISNUMBER(AG179)), ISERROR(AG179), $B179=""), "",
   IF($I179=1,
      IFBLANK(
         _xldudf_CX_PUSH(AG179*fxVal_normal, CX_ENTITY, $B179, AG$11, AG$14,AG$174,),
         ""
      ),
      IF($I179=2,
         IFBLANK(
            _xldudf_CX_PUSH(AG179, CX_ENTITY, $B179, AG$11, AG$14,AG$174,),
            ""
         ),
         IF($I179=3,
            "",
            IFBLANK(
               _xldudf_CX_PUSH(AG179, CX_ENTITY, $B179, AG$11, AG$14,AG$174,),
               ""
            )
         )
      )
   )
)),"")</f>
        <v/>
      </c>
      <c r="DH179" s="2445" t="str" cm="1">
        <f t="array" aca="1" ref="DH179" ca="1">IFERROR(IF(AH179*fxVal_normal=_PL!AH179,"",IF(OR(AH179="", NOT(ISNUMBER(AH179)), ISERROR(AH179), $B179=""), "",
   IF($I179=1,
      IFBLANK(
         _xldudf_CX_PUSH(AH179*fxVal_normal, CX_ENTITY, $B179, AH$11, AH$14,AH$174,),
         ""
      ),
      IF($I179=2,
         IFBLANK(
            _xldudf_CX_PUSH(AH179, CX_ENTITY, $B179, AH$11, AH$14,AH$174,),
            ""
         ),
         IF($I179=3,
            "",
            IFBLANK(
               _xldudf_CX_PUSH(AH179, CX_ENTITY, $B179, AH$11, AH$14,AH$174,),
               ""
            )
         )
      )
   )
)),"")</f>
        <v/>
      </c>
      <c r="DI179" s="2445" t="str" cm="1">
        <f t="array" aca="1" ref="DI179" ca="1">IFERROR(IF(AI179*fxVal_normal=_PL!AI179,"",IF(OR(AI179="", NOT(ISNUMBER(AI179)), ISERROR(AI179), $B179=""), "",
   IF($I179=1,
      IFBLANK(
         _xldudf_CX_PUSH(AI179*fxVal_normal, CX_ENTITY, $B179, AI$11, AI$14,AI$174,),
         ""
      ),
      IF($I179=2,
         IFBLANK(
            _xldudf_CX_PUSH(AI179, CX_ENTITY, $B179, AI$11, AI$14,AI$174,),
            ""
         ),
         IF($I179=3,
            "",
            IFBLANK(
               _xldudf_CX_PUSH(AI179, CX_ENTITY, $B179, AI$11, AI$14,AI$174,),
               ""
            )
         )
      )
   )
)),"")</f>
        <v/>
      </c>
      <c r="DJ179" s="2445" t="str" cm="1">
        <f t="array" aca="1" ref="DJ179" ca="1">IFERROR(IF(AJ179*fxVal_normal=_PL!AJ179,"",IF(OR(AJ179="", NOT(ISNUMBER(AJ179)), ISERROR(AJ179), $B179=""), "",
   IF($I179=1,
      IFBLANK(
         _xldudf_CX_PUSH(AJ179*fxVal_normal, CX_ENTITY, $B179, AJ$11, AJ$14,AJ$174,),
         ""
      ),
      IF($I179=2,
         IFBLANK(
            _xldudf_CX_PUSH(AJ179, CX_ENTITY, $B179, AJ$11, AJ$14,AJ$174,),
            ""
         ),
         IF($I179=3,
            "",
            IFBLANK(
               _xldudf_CX_PUSH(AJ179, CX_ENTITY, $B179, AJ$11, AJ$14,AJ$174,),
               ""
            )
         )
      )
   )
)),"")</f>
        <v/>
      </c>
      <c r="DK179" s="2445" t="str" cm="1">
        <f t="array" aca="1" ref="DK179" ca="1">IFERROR(IF(AK179*fxVal_normal=_PL!AK179,"",IF(OR(AK179="", NOT(ISNUMBER(AK179)), ISERROR(AK179), $B179=""), "",
   IF($I179=1,
      IFBLANK(
         _xldudf_CX_PUSH(AK179*fxVal_normal, CX_ENTITY, $B179, AK$11, AK$14,AK$174,),
         ""
      ),
      IF($I179=2,
         IFBLANK(
            _xldudf_CX_PUSH(AK179, CX_ENTITY, $B179, AK$11, AK$14,AK$174,),
            ""
         ),
         IF($I179=3,
            "",
            IFBLANK(
               _xldudf_CX_PUSH(AK179, CX_ENTITY, $B179, AK$11, AK$14,AK$174,),
               ""
            )
         )
      )
   )
)),"")</f>
        <v/>
      </c>
      <c r="DL179" s="2445" t="str" cm="1">
        <f t="array" aca="1" ref="DL179" ca="1">IFERROR(IF(AL179*fxVal_normal=_PL!AL179,"",IF(OR(AL179="", NOT(ISNUMBER(AL179)), ISERROR(AL179), $B179=""), "",
   IF($I179=1,
      IFBLANK(
         _xldudf_CX_PUSH(AL179*fxVal_normal, CX_ENTITY, $B179, AL$11, AL$14,AL$174,),
         ""
      ),
      IF($I179=2,
         IFBLANK(
            _xldudf_CX_PUSH(AL179, CX_ENTITY, $B179, AL$11, AL$14,AL$174,),
            ""
         ),
         IF($I179=3,
            "",
            IFBLANK(
               _xldudf_CX_PUSH(AL179, CX_ENTITY, $B179, AL$11, AL$14,AL$174,),
               ""
            )
         )
      )
   )
)),"")</f>
        <v/>
      </c>
      <c r="DM179" s="2445" t="str" cm="1">
        <f t="array" aca="1" ref="DM179" ca="1">IFERROR(IF(AM179*fxVal_normal=_PL!AM179,"",IF(OR(AM179="", NOT(ISNUMBER(AM179)), ISERROR(AM179), $B179=""), "",
   IF($I179=1,
      IFBLANK(
         _xldudf_CX_PUSH(AM179*fxVal_normal, CX_ENTITY, $B179, AM$11, AM$14,AM$174,),
         ""
      ),
      IF($I179=2,
         IFBLANK(
            _xldudf_CX_PUSH(AM179, CX_ENTITY, $B179, AM$11, AM$14,AM$174,),
            ""
         ),
         IF($I179=3,
            "",
            IFBLANK(
               _xldudf_CX_PUSH(AM179, CX_ENTITY, $B179, AM$11, AM$14,AM$174,),
               ""
            )
         )
      )
   )
)),"")</f>
        <v/>
      </c>
      <c r="DN179" s="2445" t="str" cm="1">
        <f t="array" aca="1" ref="DN179" ca="1">IFERROR(IF(AN179*fxVal_normal=_PL!AN179,"",IF(OR(AN179="", NOT(ISNUMBER(AN179)), ISERROR(AN179), $B179=""), "",
   IF($I179=1,
      IFBLANK(
         _xldudf_CX_PUSH(AN179*fxVal_normal, CX_ENTITY, $B179, AN$11, AN$14,AN$174,),
         ""
      ),
      IF($I179=2,
         IFBLANK(
            _xldudf_CX_PUSH(AN179, CX_ENTITY, $B179, AN$11, AN$14,AN$174,),
            ""
         ),
         IF($I179=3,
            "",
            IFBLANK(
               _xldudf_CX_PUSH(AN179, CX_ENTITY, $B179, AN$11, AN$14,AN$174,),
               ""
            )
         )
      )
   )
)),"")</f>
        <v/>
      </c>
      <c r="DO179" s="2445" t="str" cm="1">
        <f t="array" aca="1" ref="DO179" ca="1">IFERROR(IF(AO179*fxVal_normal=_PL!AO179,"",IF(OR(AO179="", NOT(ISNUMBER(AO179)), ISERROR(AO179), $B179=""), "",
   IF($I179=1,
      IFBLANK(
         _xldudf_CX_PUSH(AO179*fxVal_normal, CX_ENTITY, $B179, AO$11, AO$14,AO$174,),
         ""
      ),
      IF($I179=2,
         IFBLANK(
            _xldudf_CX_PUSH(AO179, CX_ENTITY, $B179, AO$11, AO$14,AO$174,),
            ""
         ),
         IF($I179=3,
            "",
            IFBLANK(
               _xldudf_CX_PUSH(AO179, CX_ENTITY, $B179, AO$11, AO$14,AO$174,),
               ""
            )
         )
      )
   )
)),"")</f>
        <v/>
      </c>
      <c r="DP179" s="2445" t="str" cm="1">
        <f t="array" aca="1" ref="DP179" ca="1">IFERROR(IF(AP179*fxVal_normal=_PL!AP179,"",IF(OR(AP179="", NOT(ISNUMBER(AP179)), ISERROR(AP179), $B179=""), "",
   IF($I179=1,
      IFBLANK(
         _xldudf_CX_PUSH(AP179*fxVal_normal, CX_ENTITY, $B179, AP$11, AP$14,AP$174,),
         ""
      ),
      IF($I179=2,
         IFBLANK(
            _xldudf_CX_PUSH(AP179, CX_ENTITY, $B179, AP$11, AP$14,AP$174,),
            ""
         ),
         IF($I179=3,
            "",
            IFBLANK(
               _xldudf_CX_PUSH(AP179, CX_ENTITY, $B179, AP$11, AP$14,AP$174,),
               ""
            )
         )
      )
   )
)),"")</f>
        <v/>
      </c>
      <c r="DQ179" s="2445" t="str" cm="1">
        <f t="array" aca="1" ref="DQ179" ca="1">IFERROR(IF(AQ179*fxVal_normal=_PL!AQ179,"",IF(OR(AQ179="", NOT(ISNUMBER(AQ179)), ISERROR(AQ179), $B179=""), "",
   IF($I179=1,
      IFBLANK(
         _xldudf_CX_PUSH(AQ179*fxVal_normal, CX_ENTITY, $B179, AQ$11, AQ$14,AQ$174,),
         ""
      ),
      IF($I179=2,
         IFBLANK(
            _xldudf_CX_PUSH(AQ179, CX_ENTITY, $B179, AQ$11, AQ$14,AQ$174,),
            ""
         ),
         IF($I179=3,
            "",
            IFBLANK(
               _xldudf_CX_PUSH(AQ179, CX_ENTITY, $B179, AQ$11, AQ$14,AQ$174,),
               ""
            )
         )
      )
   )
)),"")</f>
        <v/>
      </c>
      <c r="DR179" s="2445" t="str" cm="1">
        <f t="array" aca="1" ref="DR179" ca="1">IFERROR(IF(AR179*fxVal_normal=_PL!AR179,"",IF(OR(AR179="", NOT(ISNUMBER(AR179)), ISERROR(AR179), $B179=""), "",
   IF($I179=1,
      IFBLANK(
         _xldudf_CX_PUSH(AR179*fxVal_normal, CX_ENTITY, $B179, AR$11, AR$14,AR$174,),
         ""
      ),
      IF($I179=2,
         IFBLANK(
            _xldudf_CX_PUSH(AR179, CX_ENTITY, $B179, AR$11, AR$14,AR$174,),
            ""
         ),
         IF($I179=3,
            "",
            IFBLANK(
               _xldudf_CX_PUSH(AR179, CX_ENTITY, $B179, AR$11, AR$14,AR$174,),
               ""
            )
         )
      )
   )
)),"")</f>
        <v/>
      </c>
      <c r="DS179" s="2445" t="str" cm="1">
        <f t="array" aca="1" ref="DS179" ca="1">IFERROR(IF(AS179*fxVal_normal=_PL!AS179,"",IF(OR(AS179="", NOT(ISNUMBER(AS179)), ISERROR(AS179), $B179=""), "",
   IF($I179=1,
      IFBLANK(
         _xldudf_CX_PUSH(AS179*fxVal_normal, CX_ENTITY, $B179, AS$11, AS$14,AS$174,),
         ""
      ),
      IF($I179=2,
         IFBLANK(
            _xldudf_CX_PUSH(AS179, CX_ENTITY, $B179, AS$11, AS$14,AS$174,),
            ""
         ),
         IF($I179=3,
            "",
            IFBLANK(
               _xldudf_CX_PUSH(AS179, CX_ENTITY, $B179, AS$11, AS$14,AS$174,),
               ""
            )
         )
      )
   )
)),"")</f>
        <v/>
      </c>
      <c r="DT179" s="2445" t="str" cm="1">
        <f t="array" aca="1" ref="DT179" ca="1">IFERROR(IF(AT179*fxVal_normal=_PL!AT179,"",IF(OR(AT179="", NOT(ISNUMBER(AT179)), ISERROR(AT179), $B179=""), "",
   IF($I179=1,
      IFBLANK(
         _xldudf_CX_PUSH(AT179*fxVal_normal, CX_ENTITY, $B179, AT$11, AT$14,AT$174,),
         ""
      ),
      IF($I179=2,
         IFBLANK(
            _xldudf_CX_PUSH(AT179, CX_ENTITY, $B179, AT$11, AT$14,AT$174,),
            ""
         ),
         IF($I179=3,
            "",
            IFBLANK(
               _xldudf_CX_PUSH(AT179, CX_ENTITY, $B179, AT$11, AT$14,AT$174,),
               ""
            )
         )
      )
   )
)),"")</f>
        <v/>
      </c>
      <c r="DU179" s="2445" t="str" cm="1">
        <f t="array" aca="1" ref="DU179" ca="1">IFERROR(IF(AU179*fxVal_normal=_PL!AU179,"",IF(OR(AU179="", NOT(ISNUMBER(AU179)), ISERROR(AU179), $B179=""), "",
   IF($I179=1,
      IFBLANK(
         _xldudf_CX_PUSH(AU179*fxVal_normal, CX_ENTITY, $B179, AU$11, AU$14,AU$174,),
         ""
      ),
      IF($I179=2,
         IFBLANK(
            _xldudf_CX_PUSH(AU179, CX_ENTITY, $B179, AU$11, AU$14,AU$174,),
            ""
         ),
         IF($I179=3,
            "",
            IFBLANK(
               _xldudf_CX_PUSH(AU179, CX_ENTITY, $B179, AU$11, AU$14,AU$174,),
               ""
            )
         )
      )
   )
)),"")</f>
        <v/>
      </c>
      <c r="DV179" s="2445" t="str" cm="1">
        <f t="array" aca="1" ref="DV179" ca="1">IFERROR(IF(AV179*fxVal_normal=_PL!AV179,"",IF(OR(AV179="", NOT(ISNUMBER(AV179)), ISERROR(AV179), $B179=""), "",
   IF($I179=1,
      IFBLANK(
         _xldudf_CX_PUSH(AV179*fxVal_normal, CX_ENTITY, $B179, AV$11, AV$14,AV$174,),
         ""
      ),
      IF($I179=2,
         IFBLANK(
            _xldudf_CX_PUSH(AV179, CX_ENTITY, $B179, AV$11, AV$14,AV$174,),
            ""
         ),
         IF($I179=3,
            "",
            IFBLANK(
               _xldudf_CX_PUSH(AV179, CX_ENTITY, $B179, AV$11, AV$14,AV$174,),
               ""
            )
         )
      )
   )
)),"")</f>
        <v/>
      </c>
      <c r="DW179" s="2445" t="str" cm="1">
        <f t="array" aca="1" ref="DW179" ca="1">IFERROR(IF(AW179*fxVal_normal=_PL!AW179,"",IF(OR(AW179="", NOT(ISNUMBER(AW179)), ISERROR(AW179), $B179=""), "",
   IF($I179=1,
      IFBLANK(
         _xldudf_CX_PUSH(AW179*fxVal_normal, CX_ENTITY, $B179, AW$11, AW$14,AW$174,),
         ""
      ),
      IF($I179=2,
         IFBLANK(
            _xldudf_CX_PUSH(AW179, CX_ENTITY, $B179, AW$11, AW$14,AW$174,),
            ""
         ),
         IF($I179=3,
            "",
            IFBLANK(
               _xldudf_CX_PUSH(AW179, CX_ENTITY, $B179, AW$11, AW$14,AW$174,),
               ""
            )
         )
      )
   )
)),"")</f>
        <v/>
      </c>
      <c r="DX179" s="2445" t="str" cm="1">
        <f t="array" aca="1" ref="DX179" ca="1">IFERROR(IF(AX179*fxVal_normal=_PL!AX179,"",IF(OR(AX179="", NOT(ISNUMBER(AX179)), ISERROR(AX179), $B179=""), "",
   IF($I179=1,
      IFBLANK(
         _xldudf_CX_PUSH(AX179*fxVal_normal, CX_ENTITY, $B179, AX$11, AX$14,AX$174,),
         ""
      ),
      IF($I179=2,
         IFBLANK(
            _xldudf_CX_PUSH(AX179, CX_ENTITY, $B179, AX$11, AX$14,AX$174,),
            ""
         ),
         IF($I179=3,
            "",
            IFBLANK(
               _xldudf_CX_PUSH(AX179, CX_ENTITY, $B179, AX$11, AX$14,AX$174,),
               ""
            )
         )
      )
   )
)),"")</f>
        <v/>
      </c>
      <c r="DY179" s="2445" t="str" cm="1">
        <f t="array" aca="1" ref="DY179" ca="1">IFERROR(IF(AY179*fxVal_normal=_PL!AY179,"",IF(OR(AY179="", NOT(ISNUMBER(AY179)), ISERROR(AY179), $B179=""), "",
   IF($I179=1,
      IFBLANK(
         _xldudf_CX_PUSH(AY179*fxVal_normal, CX_ENTITY, $B179, AY$11, AY$14,AY$174,),
         ""
      ),
      IF($I179=2,
         IFBLANK(
            _xldudf_CX_PUSH(AY179, CX_ENTITY, $B179, AY$11, AY$14,AY$174,),
            ""
         ),
         IF($I179=3,
            "",
            IFBLANK(
               _xldudf_CX_PUSH(AY179, CX_ENTITY, $B179, AY$11, AY$14,AY$174,),
               ""
            )
         )
      )
   )
)),"")</f>
        <v/>
      </c>
      <c r="DZ179" s="2445" t="str" cm="1">
        <f t="array" aca="1" ref="DZ179" ca="1">IFERROR(IF(AZ179*fxVal_normal=_PL!AZ179,"",IF(OR(AZ179="", NOT(ISNUMBER(AZ179)), ISERROR(AZ179), $B179=""), "",
   IF($I179=1,
      IFBLANK(
         _xldudf_CX_PUSH(AZ179*fxVal_normal, CX_ENTITY, $B179, AZ$11, AZ$14,AZ$174,),
         ""
      ),
      IF($I179=2,
         IFBLANK(
            _xldudf_CX_PUSH(AZ179, CX_ENTITY, $B179, AZ$11, AZ$14,AZ$174,),
            ""
         ),
         IF($I179=3,
            "",
            IFBLANK(
               _xldudf_CX_PUSH(AZ179, CX_ENTITY, $B179, AZ$11, AZ$14,AZ$174,),
               ""
            )
         )
      )
   )
)),"")</f>
        <v/>
      </c>
      <c r="EA179" s="2445" t="str" cm="1">
        <f t="array" aca="1" ref="EA179" ca="1">IFERROR(IF(BA179*fxVal_normal=_PL!BA179,"",IF(OR(BA179="", NOT(ISNUMBER(BA179)), ISERROR(BA179), $B179=""), "",
   IF($I179=1,
      IFBLANK(
         _xldudf_CX_PUSH(BA179*fxVal_normal, CX_ENTITY, $B179, BA$11, BA$14,BA$174,),
         ""
      ),
      IF($I179=2,
         IFBLANK(
            _xldudf_CX_PUSH(BA179, CX_ENTITY, $B179, BA$11, BA$14,BA$174,),
            ""
         ),
         IF($I179=3,
            "",
            IFBLANK(
               _xldudf_CX_PUSH(BA179, CX_ENTITY, $B179, BA$11, BA$14,BA$174,),
               ""
            )
         )
      )
   )
)),"")</f>
        <v/>
      </c>
      <c r="EB179" s="2445" t="str" cm="1">
        <f t="array" aca="1" ref="EB179" ca="1">IFERROR(IF(BB179*fxVal_normal=_PL!BB179,"",IF(OR(BB179="", NOT(ISNUMBER(BB179)), ISERROR(BB179), $B179=""), "",
   IF($I179=1,
      IFBLANK(
         _xldudf_CX_PUSH(BB179*fxVal_normal, CX_ENTITY, $B179, BB$11, BB$14,BB$174,),
         ""
      ),
      IF($I179=2,
         IFBLANK(
            _xldudf_CX_PUSH(BB179, CX_ENTITY, $B179, BB$11, BB$14,BB$174,),
            ""
         ),
         IF($I179=3,
            "",
            IFBLANK(
               _xldudf_CX_PUSH(BB179, CX_ENTITY, $B179, BB$11, BB$14,BB$174,),
               ""
            )
         )
      )
   )
)),"")</f>
        <v/>
      </c>
      <c r="EC179" s="2445" t="str" cm="1">
        <f t="array" aca="1" ref="EC179" ca="1">IFERROR(IF(BC179*fxVal_normal=_PL!BC179,"",IF(OR(BC179="", NOT(ISNUMBER(BC179)), ISERROR(BC179), $B179=""), "",
   IF($I179=1,
      IFBLANK(
         _xldudf_CX_PUSH(BC179*fxVal_normal, CX_ENTITY, $B179, BC$11, BC$14,BC$174,),
         ""
      ),
      IF($I179=2,
         IFBLANK(
            _xldudf_CX_PUSH(BC179, CX_ENTITY, $B179, BC$11, BC$14,BC$174,),
            ""
         ),
         IF($I179=3,
            "",
            IFBLANK(
               _xldudf_CX_PUSH(BC179, CX_ENTITY, $B179, BC$11, BC$14,BC$174,),
               ""
            )
         )
      )
   )
)),"")</f>
        <v/>
      </c>
      <c r="ED179" s="2445" t="str" cm="1">
        <f t="array" aca="1" ref="ED179" ca="1">IFERROR(IF(BD179*fxVal_normal=_PL!BD179,"",IF(OR(BD179="", NOT(ISNUMBER(BD179)), ISERROR(BD179), $B179=""), "",
   IF($I179=1,
      IFBLANK(
         _xldudf_CX_PUSH(BD179*fxVal_normal, CX_ENTITY, $B179, BD$11, BD$14,BD$174,),
         ""
      ),
      IF($I179=2,
         IFBLANK(
            _xldudf_CX_PUSH(BD179, CX_ENTITY, $B179, BD$11, BD$14,BD$174,),
            ""
         ),
         IF($I179=3,
            "",
            IFBLANK(
               _xldudf_CX_PUSH(BD179, CX_ENTITY, $B179, BD$11, BD$14,BD$174,),
               ""
            )
         )
      )
   )
)),"")</f>
        <v/>
      </c>
      <c r="EE179" s="2445" t="str" cm="1">
        <f t="array" aca="1" ref="EE179" ca="1">IFERROR(IF(BE179*fxVal_normal=_PL!BE179,"",IF(OR(BE179="", NOT(ISNUMBER(BE179)), ISERROR(BE179), $B179=""), "",
   IF($I179=1,
      IFBLANK(
         _xldudf_CX_PUSH(BE179*fxVal_normal, CX_ENTITY, $B179, BE$11, BE$14,BE$174,),
         ""
      ),
      IF($I179=2,
         IFBLANK(
            _xldudf_CX_PUSH(BE179, CX_ENTITY, $B179, BE$11, BE$14,BE$174,),
            ""
         ),
         IF($I179=3,
            "",
            IFBLANK(
               _xldudf_CX_PUSH(BE179, CX_ENTITY, $B179, BE$11, BE$14,BE$174,),
               ""
            )
         )
      )
   )
)),"")</f>
        <v/>
      </c>
      <c r="EF179" s="2445" t="str" cm="1">
        <f t="array" aca="1" ref="EF179" ca="1">IFERROR(IF(BF179*fxVal_normal=_PL!BF179,"",IF(OR(BF179="", NOT(ISNUMBER(BF179)), ISERROR(BF179), $B179=""), "",
   IF($I179=1,
      IFBLANK(
         _xldudf_CX_PUSH(BF179*fxVal_normal, CX_ENTITY, $B179, BF$11, BF$14,BF$174,),
         ""
      ),
      IF($I179=2,
         IFBLANK(
            _xldudf_CX_PUSH(BF179, CX_ENTITY, $B179, BF$11, BF$14,BF$174,),
            ""
         ),
         IF($I179=3,
            "",
            IFBLANK(
               _xldudf_CX_PUSH(BF179, CX_ENTITY, $B179, BF$11, BF$14,BF$174,),
               ""
            )
         )
      )
   )
)),"")</f>
        <v/>
      </c>
      <c r="EG179" s="2445" t="str" cm="1">
        <f t="array" aca="1" ref="EG179" ca="1">IFERROR(IF(BG179*fxVal_normal=_PL!BG179,"",IF(OR(BG179="", NOT(ISNUMBER(BG179)), ISERROR(BG179), $B179=""), "",
   IF($I179=1,
      IFBLANK(
         _xldudf_CX_PUSH(BG179*fxVal_normal, CX_ENTITY, $B179, BG$11, BG$14,BG$174,),
         ""
      ),
      IF($I179=2,
         IFBLANK(
            _xldudf_CX_PUSH(BG179, CX_ENTITY, $B179, BG$11, BG$14,BG$174,),
            ""
         ),
         IF($I179=3,
            "",
            IFBLANK(
               _xldudf_CX_PUSH(BG179, CX_ENTITY, $B179, BG$11, BG$14,BG$174,),
               ""
            )
         )
      )
   )
)),"")</f>
        <v/>
      </c>
      <c r="EH179" s="2445" t="str" cm="1">
        <f t="array" aca="1" ref="EH179" ca="1">IFERROR(IF(BH179*fxVal_normal=_PL!BH179,"",IF(OR(BH179="", NOT(ISNUMBER(BH179)), ISERROR(BH179), $B179=""), "",
   IF($I179=1,
      IFBLANK(
         _xldudf_CX_PUSH(BH179*fxVal_normal, CX_ENTITY, $B179, BH$11, BH$14,BH$174,),
         ""
      ),
      IF($I179=2,
         IFBLANK(
            _xldudf_CX_PUSH(BH179, CX_ENTITY, $B179, BH$11, BH$14,BH$174,),
            ""
         ),
         IF($I179=3,
            "",
            IFBLANK(
               _xldudf_CX_PUSH(BH179, CX_ENTITY, $B179, BH$11, BH$14,BH$174,),
               ""
            )
         )
      )
   )
)),"")</f>
        <v/>
      </c>
      <c r="EI179" s="2445" t="str" cm="1">
        <f t="array" aca="1" ref="EI179" ca="1">IFERROR(IF(BI179*fxVal_normal=_PL!BI179,"",IF(OR(BI179="", NOT(ISNUMBER(BI179)), ISERROR(BI179), $B179=""), "",
   IF($I179=1,
      IFBLANK(
         _xldudf_CX_PUSH(BI179*fxVal_normal, CX_ENTITY, $B179, BI$11, BI$14,BI$174,),
         ""
      ),
      IF($I179=2,
         IFBLANK(
            _xldudf_CX_PUSH(BI179, CX_ENTITY, $B179, BI$11, BI$14,BI$174,),
            ""
         ),
         IF($I179=3,
            "",
            IFBLANK(
               _xldudf_CX_PUSH(BI179, CX_ENTITY, $B179, BI$11, BI$14,BI$174,),
               ""
            )
         )
      )
   )
)),"")</f>
        <v/>
      </c>
      <c r="EJ179" s="2445" t="str" cm="1">
        <f t="array" aca="1" ref="EJ179" ca="1">IFERROR(IF(BJ179*fxVal_normal=_PL!BJ179,"",IF(OR(BJ179="", NOT(ISNUMBER(BJ179)), ISERROR(BJ179), $B179=""), "",
   IF($I179=1,
      IFBLANK(
         _xldudf_CX_PUSH(BJ179*fxVal_normal, CX_ENTITY, $B179, BJ$11, BJ$14,BJ$174,),
         ""
      ),
      IF($I179=2,
         IFBLANK(
            _xldudf_CX_PUSH(BJ179, CX_ENTITY, $B179, BJ$11, BJ$14,BJ$174,),
            ""
         ),
         IF($I179=3,
            "",
            IFBLANK(
               _xldudf_CX_PUSH(BJ179, CX_ENTITY, $B179, BJ$11, BJ$14,BJ$174,),
               ""
            )
         )
      )
   )
)),"")</f>
        <v/>
      </c>
      <c r="EK179" s="2445" t="str" cm="1">
        <f t="array" aca="1" ref="EK179" ca="1">IFERROR(IF(BK179*fxVal_normal=_PL!BK179,"",IF(OR(BK179="", NOT(ISNUMBER(BK179)), ISERROR(BK179), $B179=""), "",
   IF($I179=1,
      IFBLANK(
         _xldudf_CX_PUSH(BK179*fxVal_normal, CX_ENTITY, $B179, BK$11, BK$14,BK$174,),
         ""
      ),
      IF($I179=2,
         IFBLANK(
            _xldudf_CX_PUSH(BK179, CX_ENTITY, $B179, BK$11, BK$14,BK$174,),
            ""
         ),
         IF($I179=3,
            "",
            IFBLANK(
               _xldudf_CX_PUSH(BK179, CX_ENTITY, $B179, BK$11, BK$14,BK$174,),
               ""
            )
         )
      )
   )
)),"")</f>
        <v/>
      </c>
      <c r="EL179" s="2445" t="str" cm="1">
        <f t="array" aca="1" ref="EL179" ca="1">IFERROR(IF(BL179*fxVal_normal=_PL!BL179,"",IF(OR(BL179="", NOT(ISNUMBER(BL179)), ISERROR(BL179), $B179=""), "",
   IF($I179=1,
      IFBLANK(
         _xldudf_CX_PUSH(BL179*fxVal_normal, CX_ENTITY, $B179, BL$11, BL$14,BL$174,),
         ""
      ),
      IF($I179=2,
         IFBLANK(
            _xldudf_CX_PUSH(BL179, CX_ENTITY, $B179, BL$11, BL$14,BL$174,),
            ""
         ),
         IF($I179=3,
            "",
            IFBLANK(
               _xldudf_CX_PUSH(BL179, CX_ENTITY, $B179, BL$11, BL$14,BL$174,),
               ""
            )
         )
      )
   )
)),"")</f>
        <v/>
      </c>
      <c r="EM179" s="2445" t="str" cm="1">
        <f t="array" aca="1" ref="EM179" ca="1">IFERROR(IF(BM179*fxVal_normal=_PL!BM179,"",IF(OR(BM179="", NOT(ISNUMBER(BM179)), ISERROR(BM179), $B179=""), "",
   IF($I179=1,
      IFBLANK(
         _xldudf_CX_PUSH(BM179*fxVal_normal, CX_ENTITY, $B179, BM$11, BM$14,BM$174,),
         ""
      ),
      IF($I179=2,
         IFBLANK(
            _xldudf_CX_PUSH(BM179, CX_ENTITY, $B179, BM$11, BM$14,BM$174,),
            ""
         ),
         IF($I179=3,
            "",
            IFBLANK(
               _xldudf_CX_PUSH(BM179, CX_ENTITY, $B179, BM$11, BM$14,BM$174,),
               ""
            )
         )
      )
   )
)),"")</f>
        <v/>
      </c>
      <c r="EN179" s="2445" t="str" cm="1">
        <f t="array" aca="1" ref="EN179" ca="1">IFERROR(IF(BN179*fxVal_normal=_PL!BN179,"",IF(OR(BN179="", NOT(ISNUMBER(BN179)), ISERROR(BN179), $B179=""), "",
   IF($I179=1,
      IFBLANK(
         _xldudf_CX_PUSH(BN179*fxVal_normal, CX_ENTITY, $B179, BN$11, BN$14,BN$174,),
         ""
      ),
      IF($I179=2,
         IFBLANK(
            _xldudf_CX_PUSH(BN179, CX_ENTITY, $B179, BN$11, BN$14,BN$174,),
            ""
         ),
         IF($I179=3,
            "",
            IFBLANK(
               _xldudf_CX_PUSH(BN179, CX_ENTITY, $B179, BN$11, BN$14,BN$174,),
               ""
            )
         )
      )
   )
)),"")</f>
        <v/>
      </c>
    </row>
    <row r="180" spans="1:151" ht="21" customHeight="1">
      <c r="A180" s="1625"/>
      <c r="B180" s="2439" t="s">
        <v>150</v>
      </c>
      <c r="C180" s="2439" t="str" cm="1">
        <f t="array" ref="C180">IFBLANK(_PL!C180,"")</f>
        <v>Valuation Metric Adjustment Type II - Label 5</v>
      </c>
      <c r="D180" s="1548" t="s">
        <v>123</v>
      </c>
      <c r="E180" s="2440" t="e" cm="1">
        <f t="array" aca="1" ref="E1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)($AD180:$CQ180, Z180)</f>
        <v>#NAME?</v>
      </c>
      <c r="F180" s="578"/>
      <c r="G180" s="578"/>
      <c r="H180" s="510">
        <v>0</v>
      </c>
      <c r="I180" s="510">
        <v>1</v>
      </c>
      <c r="J180" s="401" cm="1">
        <f t="array" ref="J180">IFBLANK( Z180,"")</f>
        <v>-1</v>
      </c>
      <c r="K180" s="578" t="str">
        <f t="shared" si="51"/>
        <v>No</v>
      </c>
      <c r="L180" s="37"/>
      <c r="N180" s="158"/>
      <c r="O180" s="101"/>
      <c r="P180" s="52"/>
      <c r="Q180" s="101"/>
      <c r="R180" s="101"/>
      <c r="S180" s="101"/>
      <c r="T180" s="101"/>
      <c r="U180" s="39"/>
      <c r="V180" s="37"/>
      <c r="W180" s="91" t="str">
        <f>W175</f>
        <v>Actual</v>
      </c>
      <c r="X180" s="2081" t="str">
        <f>_PL!X180</f>
        <v>a</v>
      </c>
      <c r="Y180" s="1555">
        <v>2</v>
      </c>
      <c r="Z180" s="198">
        <f>_PL!Z180</f>
        <v>-1</v>
      </c>
      <c r="AA180" s="2571"/>
      <c r="AB180" s="1128"/>
      <c r="AC180" s="914" t="str" cm="1">
        <f t="array" aca="1" ref="AC180" ca="1">_xlfn.LET(
_xlpm._termname, $AB180,
_xlpm._iconname, "find",
_xlpm._icon, fx_getIcon(_xlpm._iconname),
_xlpm._location, _xlfn.XLOOKUP(LOWER(_xlpm._termname), LOWER(tbl_acctDef[Term]),tbl_acctDef[Term]),
_xlpm._hyperlink, HYPERLINK("#"&amp;CELL("address",_xlpm._location), _xlpm._icon),
IFERROR(_xlpm._hyperlink,"")
)</f>
        <v/>
      </c>
      <c r="AD180" s="2441">
        <v>1</v>
      </c>
      <c r="AE180" s="2441">
        <v>1</v>
      </c>
      <c r="AF180" s="2441">
        <v>1</v>
      </c>
      <c r="AG180" s="2441">
        <v>1</v>
      </c>
      <c r="AH180" s="2441">
        <v>1</v>
      </c>
      <c r="AI180" s="2441">
        <v>1</v>
      </c>
      <c r="AJ180" s="2441">
        <v>1</v>
      </c>
      <c r="AK180" s="2441">
        <v>1</v>
      </c>
      <c r="AL180" s="2441">
        <v>1</v>
      </c>
      <c r="AM180" s="2441">
        <v>1</v>
      </c>
      <c r="AN180" s="2441">
        <v>1</v>
      </c>
      <c r="AO180" s="2441">
        <v>1</v>
      </c>
      <c r="AP180" s="2441">
        <v>1</v>
      </c>
      <c r="AQ180" s="2441">
        <v>1</v>
      </c>
      <c r="AR180" s="2441">
        <v>1</v>
      </c>
      <c r="AS180" s="2441">
        <v>1</v>
      </c>
      <c r="AT180" s="2441">
        <v>1</v>
      </c>
      <c r="AU180" s="2441">
        <v>1</v>
      </c>
      <c r="AV180" s="2441">
        <v>1</v>
      </c>
      <c r="AW180" s="2441">
        <v>1</v>
      </c>
      <c r="AX180" s="2441">
        <v>1</v>
      </c>
      <c r="AY180" s="2441">
        <v>1</v>
      </c>
      <c r="AZ180" s="2441">
        <v>1</v>
      </c>
      <c r="BA180" s="2441">
        <v>1</v>
      </c>
      <c r="BB180" s="2441">
        <v>1</v>
      </c>
      <c r="BC180" s="2441">
        <v>1</v>
      </c>
      <c r="BD180" s="2441">
        <v>1</v>
      </c>
      <c r="BE180" s="2441">
        <v>1</v>
      </c>
      <c r="BF180" s="2441">
        <v>1</v>
      </c>
      <c r="BG180" s="2441">
        <v>1</v>
      </c>
      <c r="BH180" s="2441">
        <v>1</v>
      </c>
      <c r="BI180" s="2441">
        <v>1</v>
      </c>
      <c r="BJ180" s="2441">
        <v>1</v>
      </c>
      <c r="BK180" s="2441">
        <v>1</v>
      </c>
      <c r="BL180" s="2441">
        <v>1</v>
      </c>
      <c r="BM180" s="2441">
        <v>1</v>
      </c>
      <c r="BN180" s="2441">
        <v>1</v>
      </c>
      <c r="BO180" s="2442"/>
      <c r="BP180" s="2442"/>
      <c r="BQ180" s="2442"/>
      <c r="BR180" s="2442"/>
      <c r="BS180" s="2442"/>
      <c r="BT180" s="2442"/>
      <c r="BU180" s="2442"/>
      <c r="BV180" s="2442"/>
      <c r="BW180" s="2442"/>
      <c r="BX180" s="2442"/>
      <c r="BY180" s="2442"/>
      <c r="BZ180" s="2442"/>
      <c r="CA180" s="34"/>
      <c r="CC180" s="2064"/>
      <c r="CD180" s="1461" t="e" cm="1">
        <f t="array" aca="1" ref="CD180" ca="1">_xlfn.LET( _xlpm.CheckBlank, SUM(PL!$AD180:$BN180) = 0, IF(_xlpm.CheckBlank, "", SUM(_xlfn._xlws.FILTER(PL!$AD180:$BN180,(YEAR(PL!$AD$12:$BN$12)=PL!CD$12)*(array_timeline&lt;=PL!CD$11)))))</f>
        <v>#NAME?</v>
      </c>
      <c r="CE180" s="1461" t="e" cm="1">
        <f t="array" aca="1" ref="CE180" ca="1">_xlfn.LET( _xlpm.CheckBlank, SUM(PL!$AD180:$BN180) = 0, IF(_xlpm.CheckBlank, "", SUM(_xlfn._xlws.FILTER(PL!$AD180:$BN180,(YEAR(PL!$AD$12:$BN$12)=PL!CE$12)*(array_timeline&lt;=PL!CE$11)))))</f>
        <v>#NAME?</v>
      </c>
      <c r="CF180" s="88"/>
      <c r="CG180" s="1461" t="e" cm="1">
        <f t="array" aca="1" ref="CG180" ca="1">_xlfn.LET( _xlpm.CheckBlank, SUM(PL!$AD180:$BN180) = 0, IF(_xlpm.CheckBlank, "", SUM(_xlfn._xlws.FILTER(PL!$AD180:$BN180,(YEAR(PL!$AD$12:$BN$12)=PL!CG$12)*(array_timeline&lt;=PL!CG$11)))))</f>
        <v>#NAME?</v>
      </c>
      <c r="CH180" s="1461" t="e" cm="1">
        <f t="array" aca="1" ref="CH180" ca="1">_xlfn.LET( _xlpm.CheckBlank, SUM(PL!$AD180:$BN180) = 0, IF(_xlpm.CheckBlank, "", SUM(_xlfn._xlws.FILTER(PL!$AD180:$BN180,(YEAR(PL!$AD$12:$BN$12)=PL!CH$12)*(array_timeline&lt;=PL!CH$11)))))</f>
        <v>#NAME?</v>
      </c>
      <c r="CI180" s="88"/>
      <c r="CJ180" s="1461" cm="1">
        <f t="array" ref="CJ180">_xlfn.LET( _xlpm.CheckBlank, SUM(PL!$AD180:$BN180) = 0, IF(_xlpm.CheckBlank, "", SUM(_xlfn.TAKE(_xlfn.DROP(PL!$AD180:$BN180, ,-DATEDIFF(PL!CJ$11, val_asOfDate,"M")),1,-12))))</f>
        <v>12</v>
      </c>
      <c r="CK180" s="1461" cm="1">
        <f t="array" ref="CK180">_xlfn.LET( _xlpm.CheckBlank, SUM(PL!$AD180:$BN180) = 0, IF(_xlpm.CheckBlank, "", SUM(_xlfn.TAKE(_xlfn.DROP(PL!$AD180:$BN180, ,-DATEDIFF(PL!CK$11, val_asOfDate,"M")),1,-12))))</f>
        <v>12</v>
      </c>
      <c r="CL180" s="88"/>
      <c r="CM180" s="2441">
        <v>1</v>
      </c>
      <c r="CN180" s="2441">
        <v>1</v>
      </c>
      <c r="CO180" s="1169"/>
      <c r="CP180" s="2441">
        <v>1</v>
      </c>
      <c r="CQ180" s="2441">
        <v>1</v>
      </c>
      <c r="CR180" s="34"/>
      <c r="CS180" s="2056"/>
      <c r="CT180" s="2447" t="e" cm="1">
        <f t="array" aca="1" ref="CT180" ca="1">IF(ISNUMBER(SEARCH("Select",$Y180)),"",_xldudf_CX_PUSH($Y180,CX_ENTITY,C180,val_asOfDate))</f>
        <v>#NAME?</v>
      </c>
      <c r="CU180" s="2447" t="e" cm="1">
        <f t="array" aca="1" ref="CU180" ca="1">IF(ISNUMBER(SEARCH("Select",$Y180)),"",_xldudf_CX_PUSH($Y180,CX_ENTITY,C180,EOMONTH(val_asOfDate,1)))</f>
        <v>#NAME?</v>
      </c>
      <c r="CV180" s="2447" t="e" cm="1">
        <f t="array" aca="1" ref="CV180" ca="1">IF(ISNUMBER(SEARCH("Select",$Y180)),"",_xldudf_CX_PUSH($Y180,CX_ENTITY,C180,EOMONTH(val_asOfDate,2)))</f>
        <v>#NAME?</v>
      </c>
      <c r="CW180" s="2447" t="e" cm="1">
        <f t="array" aca="1" ref="CW180" ca="1">IF(ISNUMBER(SEARCH("Select",$Y180)),"",_xldudf_CX_PUSH($Y180,CX_ENTITY,C180,EOMONTH(val_asOfDate,3)))</f>
        <v>#NAME?</v>
      </c>
      <c r="CX180" s="2443"/>
      <c r="CY180" s="2444" t="str" cm="1">
        <f t="array" aca="1" ref="CY180" ca="1">IFERROR(IF(CM180*fxVal_normal=_PL!CM180,"",IF(OR($CM180="",$CM180=0, NOT(ISNUMBER($CM180)), ISERROR($CM180), $B180=""), "",
   IF($I180=1,
      IFBLANK(
         _xldudf_CX_PUSH($CM180*fxVal_normal, CX_ENTITY, $B180, $CM$11, $CM$14, $CM$19,),
         ""
      ),
      IF($I180=2,
         IFBLANK(
            _xldudf_CX_PUSH($CM180, CX_ENTITY, $B180, $CM$11, $CM$14, $CM$19,),
            ""
         ),
         IF($I180=3,
            "",
            IFBLANK(
               _xldudf_CX_PUSH($CM180, CX_ENTITY, $B180, $CM$11, $CM$14, $CM$19,),
               ""
            )
         )
      )
   )
)),"")</f>
        <v/>
      </c>
      <c r="CZ180" s="2444" t="str" cm="1">
        <f t="array" aca="1" ref="CZ180" ca="1">IFERROR(IF(CN180*fxVal_normal=_PL!CN180,"",IF(OR($CN180="",$CN180=0, NOT(ISNUMBER($CN180)), ISERROR($CN180), $B180=""), "",
   IF($I180=1,
      IFBLANK(
         _xldudf_CX_PUSH($CN180*fxVal_normal, CX_ENTITY, $B180, $CN$11, $CN$14, $CN$19,),
         ""
      ),
      IF($I180=2,
         IFBLANK(
            _xldudf_CX_PUSH($CN180, CX_ENTITY, $B180, $CN$11, $CN$14, $CN$19,),
            ""
         ),
         IF($I180=3,
            "",
            IFBLANK(
               _xldudf_CX_PUSH($CN180, CX_ENTITY, $B180, $CN$11, $CN$14, $CN$19,),
               ""
            )
         )
      )
   )
)),"")</f>
        <v/>
      </c>
      <c r="DA180" s="2444" t="str" cm="1">
        <f t="array" aca="1" ref="DA180" ca="1">IFERROR(IF(CP180*fxVal_normal=_PL!CP180,"",IF(OR($CP180="",$CP180=0, NOT(ISNUMBER($CP180)), ISERROR($CP180), $B180=""), "",
   IF($I180=1,
      IFBLANK(
         _xldudf_CX_PUSH($CP180*fxVal_normal, CX_ENTITY, $B180, $CP$11, $CP$14, $CP$19,),
         ""
      ),
      IF($I180=2,
         IFBLANK(
            _xldudf_CX_PUSH($CP180, CX_ENTITY, $B180, $CP$11, $CP$14, $CP$19,),
            ""
         ),
         IF($I180=3,
            "",
            IFBLANK(
               _xldudf_CX_PUSH($CP180, CX_ENTITY, $B180, $CP$11, $CP$14, $CP$19,),
               ""
            )
         )
      )
   )
)),"")</f>
        <v/>
      </c>
      <c r="DB180" s="2444" t="str" cm="1">
        <f t="array" aca="1" ref="DB180" ca="1">IFERROR(IF(CQ180*fxVal_normal=_PL!CQ180,"",IF(OR($CQ180="", $CQ180=0, NOT(ISNUMBER($CQ180)), ISERROR($CQ180), $B180=""), "",
   IF($I180=1,
      IFBLANK(
         _xldudf_CX_PUSH($CQ180*fxVal_normal, CX_ENTITY, $B180, $CQ$11, $CQ$14, $CQ$19,),
         ""
      ),
      IF($I180=2,
         IFBLANK(
            _xldudf_CX_PUSH($CQ180, CX_ENTITY, $B180, $CQ$11, $CQ$14, $CQ$19,),
            ""
         ),
         IF($I180=3,
            "",
            IFBLANK(
               _xldudf_CX_PUSH($CQ180, CX_ENTITY, $B180, $CQ$11, $CQ$14, $CQ$19,),
               ""
            )
         )
      )
   ))
),"")</f>
        <v/>
      </c>
      <c r="DC180" s="2443"/>
      <c r="DD180" s="2445" t="str" cm="1">
        <f t="array" aca="1" ref="DD180" ca="1">IFERROR(IF(AD180*fxVal_normal=_PL!AD180,"",IF(OR(AD180="", NOT(ISNUMBER(AD180)), ISERROR(AD180), $B180=""), "",
   IF($I180=1,
      IFBLANK(
         _xldudf_CX_PUSH(AD180*fxVal_normal, CX_ENTITY, $B180, AD$11, AD$14,AD$174,),
         ""
      ),
      IF($I180=2,
         IFBLANK(
            _xldudf_CX_PUSH(AD180, CX_ENTITY, $B180, AD$11, AD$14,AD$174,),
            ""
         ),
         IF($I180=3,
            "",
            IFBLANK(
               _xldudf_CX_PUSH(AD180, CX_ENTITY, $B180, AD$11, AD$14,AD$174,),
               ""
            )
         )
      )
   )
)),"")</f>
        <v/>
      </c>
      <c r="DE180" s="2445" t="str" cm="1">
        <f t="array" aca="1" ref="DE180" ca="1">IFERROR(IF(AE180*fxVal_normal=_PL!AE180,"",IF(OR(AE180="", NOT(ISNUMBER(AE180)), ISERROR(AE180), $B180=""), "",
   IF($I180=1,
      IFBLANK(
         _xldudf_CX_PUSH(AE180*fxVal_normal, CX_ENTITY, $B180, AE$11, AE$14,AE$174,),
         ""
      ),
      IF($I180=2,
         IFBLANK(
            _xldudf_CX_PUSH(AE180, CX_ENTITY, $B180, AE$11, AE$14,AE$174,),
            ""
         ),
         IF($I180=3,
            "",
            IFBLANK(
               _xldudf_CX_PUSH(AE180, CX_ENTITY, $B180, AE$11, AE$14,AE$174,),
               ""
            )
         )
      )
   )
)),"")</f>
        <v/>
      </c>
      <c r="DF180" s="2445" t="str" cm="1">
        <f t="array" aca="1" ref="DF180" ca="1">IFERROR(IF(AF180*fxVal_normal=_PL!AF180,"",IF(OR(AF180="", NOT(ISNUMBER(AF180)), ISERROR(AF180), $B180=""), "",
   IF($I180=1,
      IFBLANK(
         _xldudf_CX_PUSH(AF180*fxVal_normal, CX_ENTITY, $B180, AF$11, AF$14,AF$174,),
         ""
      ),
      IF($I180=2,
         IFBLANK(
            _xldudf_CX_PUSH(AF180, CX_ENTITY, $B180, AF$11, AF$14,AF$174,),
            ""
         ),
         IF($I180=3,
            "",
            IFBLANK(
               _xldudf_CX_PUSH(AF180, CX_ENTITY, $B180, AF$11, AF$14,AF$174,),
               ""
            )
         )
      )
   )
)),"")</f>
        <v/>
      </c>
      <c r="DG180" s="2445" t="str" cm="1">
        <f t="array" aca="1" ref="DG180" ca="1">IFERROR(IF(AG180*fxVal_normal=_PL!AG180,"",IF(OR(AG180="", NOT(ISNUMBER(AG180)), ISERROR(AG180), $B180=""), "",
   IF($I180=1,
      IFBLANK(
         _xldudf_CX_PUSH(AG180*fxVal_normal, CX_ENTITY, $B180, AG$11, AG$14,AG$174,),
         ""
      ),
      IF($I180=2,
         IFBLANK(
            _xldudf_CX_PUSH(AG180, CX_ENTITY, $B180, AG$11, AG$14,AG$174,),
            ""
         ),
         IF($I180=3,
            "",
            IFBLANK(
               _xldudf_CX_PUSH(AG180, CX_ENTITY, $B180, AG$11, AG$14,AG$174,),
               ""
            )
         )
      )
   )
)),"")</f>
        <v/>
      </c>
      <c r="DH180" s="2445" t="str" cm="1">
        <f t="array" aca="1" ref="DH180" ca="1">IFERROR(IF(AH180*fxVal_normal=_PL!AH180,"",IF(OR(AH180="", NOT(ISNUMBER(AH180)), ISERROR(AH180), $B180=""), "",
   IF($I180=1,
      IFBLANK(
         _xldudf_CX_PUSH(AH180*fxVal_normal, CX_ENTITY, $B180, AH$11, AH$14,AH$174,),
         ""
      ),
      IF($I180=2,
         IFBLANK(
            _xldudf_CX_PUSH(AH180, CX_ENTITY, $B180, AH$11, AH$14,AH$174,),
            ""
         ),
         IF($I180=3,
            "",
            IFBLANK(
               _xldudf_CX_PUSH(AH180, CX_ENTITY, $B180, AH$11, AH$14,AH$174,),
               ""
            )
         )
      )
   )
)),"")</f>
        <v/>
      </c>
      <c r="DI180" s="2445" t="str" cm="1">
        <f t="array" aca="1" ref="DI180" ca="1">IFERROR(IF(AI180*fxVal_normal=_PL!AI180,"",IF(OR(AI180="", NOT(ISNUMBER(AI180)), ISERROR(AI180), $B180=""), "",
   IF($I180=1,
      IFBLANK(
         _xldudf_CX_PUSH(AI180*fxVal_normal, CX_ENTITY, $B180, AI$11, AI$14,AI$174,),
         ""
      ),
      IF($I180=2,
         IFBLANK(
            _xldudf_CX_PUSH(AI180, CX_ENTITY, $B180, AI$11, AI$14,AI$174,),
            ""
         ),
         IF($I180=3,
            "",
            IFBLANK(
               _xldudf_CX_PUSH(AI180, CX_ENTITY, $B180, AI$11, AI$14,AI$174,),
               ""
            )
         )
      )
   )
)),"")</f>
        <v/>
      </c>
      <c r="DJ180" s="2445" t="str" cm="1">
        <f t="array" aca="1" ref="DJ180" ca="1">IFERROR(IF(AJ180*fxVal_normal=_PL!AJ180,"",IF(OR(AJ180="", NOT(ISNUMBER(AJ180)), ISERROR(AJ180), $B180=""), "",
   IF($I180=1,
      IFBLANK(
         _xldudf_CX_PUSH(AJ180*fxVal_normal, CX_ENTITY, $B180, AJ$11, AJ$14,AJ$174,),
         ""
      ),
      IF($I180=2,
         IFBLANK(
            _xldudf_CX_PUSH(AJ180, CX_ENTITY, $B180, AJ$11, AJ$14,AJ$174,),
            ""
         ),
         IF($I180=3,
            "",
            IFBLANK(
               _xldudf_CX_PUSH(AJ180, CX_ENTITY, $B180, AJ$11, AJ$14,AJ$174,),
               ""
            )
         )
      )
   )
)),"")</f>
        <v/>
      </c>
      <c r="DK180" s="2445" t="str" cm="1">
        <f t="array" aca="1" ref="DK180" ca="1">IFERROR(IF(AK180*fxVal_normal=_PL!AK180,"",IF(OR(AK180="", NOT(ISNUMBER(AK180)), ISERROR(AK180), $B180=""), "",
   IF($I180=1,
      IFBLANK(
         _xldudf_CX_PUSH(AK180*fxVal_normal, CX_ENTITY, $B180, AK$11, AK$14,AK$174,),
         ""
      ),
      IF($I180=2,
         IFBLANK(
            _xldudf_CX_PUSH(AK180, CX_ENTITY, $B180, AK$11, AK$14,AK$174,),
            ""
         ),
         IF($I180=3,
            "",
            IFBLANK(
               _xldudf_CX_PUSH(AK180, CX_ENTITY, $B180, AK$11, AK$14,AK$174,),
               ""
            )
         )
      )
   )
)),"")</f>
        <v/>
      </c>
      <c r="DL180" s="2445" t="str" cm="1">
        <f t="array" aca="1" ref="DL180" ca="1">IFERROR(IF(AL180*fxVal_normal=_PL!AL180,"",IF(OR(AL180="", NOT(ISNUMBER(AL180)), ISERROR(AL180), $B180=""), "",
   IF($I180=1,
      IFBLANK(
         _xldudf_CX_PUSH(AL180*fxVal_normal, CX_ENTITY, $B180, AL$11, AL$14,AL$174,),
         ""
      ),
      IF($I180=2,
         IFBLANK(
            _xldudf_CX_PUSH(AL180, CX_ENTITY, $B180, AL$11, AL$14,AL$174,),
            ""
         ),
         IF($I180=3,
            "",
            IFBLANK(
               _xldudf_CX_PUSH(AL180, CX_ENTITY, $B180, AL$11, AL$14,AL$174,),
               ""
            )
         )
      )
   )
)),"")</f>
        <v/>
      </c>
      <c r="DM180" s="2445" t="str" cm="1">
        <f t="array" aca="1" ref="DM180" ca="1">IFERROR(IF(AM180*fxVal_normal=_PL!AM180,"",IF(OR(AM180="", NOT(ISNUMBER(AM180)), ISERROR(AM180), $B180=""), "",
   IF($I180=1,
      IFBLANK(
         _xldudf_CX_PUSH(AM180*fxVal_normal, CX_ENTITY, $B180, AM$11, AM$14,AM$174,),
         ""
      ),
      IF($I180=2,
         IFBLANK(
            _xldudf_CX_PUSH(AM180, CX_ENTITY, $B180, AM$11, AM$14,AM$174,),
            ""
         ),
         IF($I180=3,
            "",
            IFBLANK(
               _xldudf_CX_PUSH(AM180, CX_ENTITY, $B180, AM$11, AM$14,AM$174,),
               ""
            )
         )
      )
   )
)),"")</f>
        <v/>
      </c>
      <c r="DN180" s="2445" t="str" cm="1">
        <f t="array" aca="1" ref="DN180" ca="1">IFERROR(IF(AN180*fxVal_normal=_PL!AN180,"",IF(OR(AN180="", NOT(ISNUMBER(AN180)), ISERROR(AN180), $B180=""), "",
   IF($I180=1,
      IFBLANK(
         _xldudf_CX_PUSH(AN180*fxVal_normal, CX_ENTITY, $B180, AN$11, AN$14,AN$174,),
         ""
      ),
      IF($I180=2,
         IFBLANK(
            _xldudf_CX_PUSH(AN180, CX_ENTITY, $B180, AN$11, AN$14,AN$174,),
            ""
         ),
         IF($I180=3,
            "",
            IFBLANK(
               _xldudf_CX_PUSH(AN180, CX_ENTITY, $B180, AN$11, AN$14,AN$174,),
               ""
            )
         )
      )
   )
)),"")</f>
        <v/>
      </c>
      <c r="DO180" s="2445" t="str" cm="1">
        <f t="array" aca="1" ref="DO180" ca="1">IFERROR(IF(AO180*fxVal_normal=_PL!AO180,"",IF(OR(AO180="", NOT(ISNUMBER(AO180)), ISERROR(AO180), $B180=""), "",
   IF($I180=1,
      IFBLANK(
         _xldudf_CX_PUSH(AO180*fxVal_normal, CX_ENTITY, $B180, AO$11, AO$14,AO$174,),
         ""
      ),
      IF($I180=2,
         IFBLANK(
            _xldudf_CX_PUSH(AO180, CX_ENTITY, $B180, AO$11, AO$14,AO$174,),
            ""
         ),
         IF($I180=3,
            "",
            IFBLANK(
               _xldudf_CX_PUSH(AO180, CX_ENTITY, $B180, AO$11, AO$14,AO$174,),
               ""
            )
         )
      )
   )
)),"")</f>
        <v/>
      </c>
      <c r="DP180" s="2445" t="str" cm="1">
        <f t="array" aca="1" ref="DP180" ca="1">IFERROR(IF(AP180*fxVal_normal=_PL!AP180,"",IF(OR(AP180="", NOT(ISNUMBER(AP180)), ISERROR(AP180), $B180=""), "",
   IF($I180=1,
      IFBLANK(
         _xldudf_CX_PUSH(AP180*fxVal_normal, CX_ENTITY, $B180, AP$11, AP$14,AP$174,),
         ""
      ),
      IF($I180=2,
         IFBLANK(
            _xldudf_CX_PUSH(AP180, CX_ENTITY, $B180, AP$11, AP$14,AP$174,),
            ""
         ),
         IF($I180=3,
            "",
            IFBLANK(
               _xldudf_CX_PUSH(AP180, CX_ENTITY, $B180, AP$11, AP$14,AP$174,),
               ""
            )
         )
      )
   )
)),"")</f>
        <v/>
      </c>
      <c r="DQ180" s="2445" t="str" cm="1">
        <f t="array" aca="1" ref="DQ180" ca="1">IFERROR(IF(AQ180*fxVal_normal=_PL!AQ180,"",IF(OR(AQ180="", NOT(ISNUMBER(AQ180)), ISERROR(AQ180), $B180=""), "",
   IF($I180=1,
      IFBLANK(
         _xldudf_CX_PUSH(AQ180*fxVal_normal, CX_ENTITY, $B180, AQ$11, AQ$14,AQ$174,),
         ""
      ),
      IF($I180=2,
         IFBLANK(
            _xldudf_CX_PUSH(AQ180, CX_ENTITY, $B180, AQ$11, AQ$14,AQ$174,),
            ""
         ),
         IF($I180=3,
            "",
            IFBLANK(
               _xldudf_CX_PUSH(AQ180, CX_ENTITY, $B180, AQ$11, AQ$14,AQ$174,),
               ""
            )
         )
      )
   )
)),"")</f>
        <v/>
      </c>
      <c r="DR180" s="2445" t="str" cm="1">
        <f t="array" aca="1" ref="DR180" ca="1">IFERROR(IF(AR180*fxVal_normal=_PL!AR180,"",IF(OR(AR180="", NOT(ISNUMBER(AR180)), ISERROR(AR180), $B180=""), "",
   IF($I180=1,
      IFBLANK(
         _xldudf_CX_PUSH(AR180*fxVal_normal, CX_ENTITY, $B180, AR$11, AR$14,AR$174,),
         ""
      ),
      IF($I180=2,
         IFBLANK(
            _xldudf_CX_PUSH(AR180, CX_ENTITY, $B180, AR$11, AR$14,AR$174,),
            ""
         ),
         IF($I180=3,
            "",
            IFBLANK(
               _xldudf_CX_PUSH(AR180, CX_ENTITY, $B180, AR$11, AR$14,AR$174,),
               ""
            )
         )
      )
   )
)),"")</f>
        <v/>
      </c>
      <c r="DS180" s="2445" t="str" cm="1">
        <f t="array" aca="1" ref="DS180" ca="1">IFERROR(IF(AS180*fxVal_normal=_PL!AS180,"",IF(OR(AS180="", NOT(ISNUMBER(AS180)), ISERROR(AS180), $B180=""), "",
   IF($I180=1,
      IFBLANK(
         _xldudf_CX_PUSH(AS180*fxVal_normal, CX_ENTITY, $B180, AS$11, AS$14,AS$174,),
         ""
      ),
      IF($I180=2,
         IFBLANK(
            _xldudf_CX_PUSH(AS180, CX_ENTITY, $B180, AS$11, AS$14,AS$174,),
            ""
         ),
         IF($I180=3,
            "",
            IFBLANK(
               _xldudf_CX_PUSH(AS180, CX_ENTITY, $B180, AS$11, AS$14,AS$174,),
               ""
            )
         )
      )
   )
)),"")</f>
        <v/>
      </c>
      <c r="DT180" s="2445" t="str" cm="1">
        <f t="array" aca="1" ref="DT180" ca="1">IFERROR(IF(AT180*fxVal_normal=_PL!AT180,"",IF(OR(AT180="", NOT(ISNUMBER(AT180)), ISERROR(AT180), $B180=""), "",
   IF($I180=1,
      IFBLANK(
         _xldudf_CX_PUSH(AT180*fxVal_normal, CX_ENTITY, $B180, AT$11, AT$14,AT$174,),
         ""
      ),
      IF($I180=2,
         IFBLANK(
            _xldudf_CX_PUSH(AT180, CX_ENTITY, $B180, AT$11, AT$14,AT$174,),
            ""
         ),
         IF($I180=3,
            "",
            IFBLANK(
               _xldudf_CX_PUSH(AT180, CX_ENTITY, $B180, AT$11, AT$14,AT$174,),
               ""
            )
         )
      )
   )
)),"")</f>
        <v/>
      </c>
      <c r="DU180" s="2445" t="str" cm="1">
        <f t="array" aca="1" ref="DU180" ca="1">IFERROR(IF(AU180*fxVal_normal=_PL!AU180,"",IF(OR(AU180="", NOT(ISNUMBER(AU180)), ISERROR(AU180), $B180=""), "",
   IF($I180=1,
      IFBLANK(
         _xldudf_CX_PUSH(AU180*fxVal_normal, CX_ENTITY, $B180, AU$11, AU$14,AU$174,),
         ""
      ),
      IF($I180=2,
         IFBLANK(
            _xldudf_CX_PUSH(AU180, CX_ENTITY, $B180, AU$11, AU$14,AU$174,),
            ""
         ),
         IF($I180=3,
            "",
            IFBLANK(
               _xldudf_CX_PUSH(AU180, CX_ENTITY, $B180, AU$11, AU$14,AU$174,),
               ""
            )
         )
      )
   )
)),"")</f>
        <v/>
      </c>
      <c r="DV180" s="2445" t="str" cm="1">
        <f t="array" aca="1" ref="DV180" ca="1">IFERROR(IF(AV180*fxVal_normal=_PL!AV180,"",IF(OR(AV180="", NOT(ISNUMBER(AV180)), ISERROR(AV180), $B180=""), "",
   IF($I180=1,
      IFBLANK(
         _xldudf_CX_PUSH(AV180*fxVal_normal, CX_ENTITY, $B180, AV$11, AV$14,AV$174,),
         ""
      ),
      IF($I180=2,
         IFBLANK(
            _xldudf_CX_PUSH(AV180, CX_ENTITY, $B180, AV$11, AV$14,AV$174,),
            ""
         ),
         IF($I180=3,
            "",
            IFBLANK(
               _xldudf_CX_PUSH(AV180, CX_ENTITY, $B180, AV$11, AV$14,AV$174,),
               ""
            )
         )
      )
   )
)),"")</f>
        <v/>
      </c>
      <c r="DW180" s="2445" t="str" cm="1">
        <f t="array" aca="1" ref="DW180" ca="1">IFERROR(IF(AW180*fxVal_normal=_PL!AW180,"",IF(OR(AW180="", NOT(ISNUMBER(AW180)), ISERROR(AW180), $B180=""), "",
   IF($I180=1,
      IFBLANK(
         _xldudf_CX_PUSH(AW180*fxVal_normal, CX_ENTITY, $B180, AW$11, AW$14,AW$174,),
         ""
      ),
      IF($I180=2,
         IFBLANK(
            _xldudf_CX_PUSH(AW180, CX_ENTITY, $B180, AW$11, AW$14,AW$174,),
            ""
         ),
         IF($I180=3,
            "",
            IFBLANK(
               _xldudf_CX_PUSH(AW180, CX_ENTITY, $B180, AW$11, AW$14,AW$174,),
               ""
            )
         )
      )
   )
)),"")</f>
        <v/>
      </c>
      <c r="DX180" s="2445" t="str" cm="1">
        <f t="array" aca="1" ref="DX180" ca="1">IFERROR(IF(AX180*fxVal_normal=_PL!AX180,"",IF(OR(AX180="", NOT(ISNUMBER(AX180)), ISERROR(AX180), $B180=""), "",
   IF($I180=1,
      IFBLANK(
         _xldudf_CX_PUSH(AX180*fxVal_normal, CX_ENTITY, $B180, AX$11, AX$14,AX$174,),
         ""
      ),
      IF($I180=2,
         IFBLANK(
            _xldudf_CX_PUSH(AX180, CX_ENTITY, $B180, AX$11, AX$14,AX$174,),
            ""
         ),
         IF($I180=3,
            "",
            IFBLANK(
               _xldudf_CX_PUSH(AX180, CX_ENTITY, $B180, AX$11, AX$14,AX$174,),
               ""
            )
         )
      )
   )
)),"")</f>
        <v/>
      </c>
      <c r="DY180" s="2445" t="str" cm="1">
        <f t="array" aca="1" ref="DY180" ca="1">IFERROR(IF(AY180*fxVal_normal=_PL!AY180,"",IF(OR(AY180="", NOT(ISNUMBER(AY180)), ISERROR(AY180), $B180=""), "",
   IF($I180=1,
      IFBLANK(
         _xldudf_CX_PUSH(AY180*fxVal_normal, CX_ENTITY, $B180, AY$11, AY$14,AY$174,),
         ""
      ),
      IF($I180=2,
         IFBLANK(
            _xldudf_CX_PUSH(AY180, CX_ENTITY, $B180, AY$11, AY$14,AY$174,),
            ""
         ),
         IF($I180=3,
            "",
            IFBLANK(
               _xldudf_CX_PUSH(AY180, CX_ENTITY, $B180, AY$11, AY$14,AY$174,),
               ""
            )
         )
      )
   )
)),"")</f>
        <v/>
      </c>
      <c r="DZ180" s="2445" t="str" cm="1">
        <f t="array" aca="1" ref="DZ180" ca="1">IFERROR(IF(AZ180*fxVal_normal=_PL!AZ180,"",IF(OR(AZ180="", NOT(ISNUMBER(AZ180)), ISERROR(AZ180), $B180=""), "",
   IF($I180=1,
      IFBLANK(
         _xldudf_CX_PUSH(AZ180*fxVal_normal, CX_ENTITY, $B180, AZ$11, AZ$14,AZ$174,),
         ""
      ),
      IF($I180=2,
         IFBLANK(
            _xldudf_CX_PUSH(AZ180, CX_ENTITY, $B180, AZ$11, AZ$14,AZ$174,),
            ""
         ),
         IF($I180=3,
            "",
            IFBLANK(
               _xldudf_CX_PUSH(AZ180, CX_ENTITY, $B180, AZ$11, AZ$14,AZ$174,),
               ""
            )
         )
      )
   )
)),"")</f>
        <v/>
      </c>
      <c r="EA180" s="2445" t="str" cm="1">
        <f t="array" aca="1" ref="EA180" ca="1">IFERROR(IF(BA180*fxVal_normal=_PL!BA180,"",IF(OR(BA180="", NOT(ISNUMBER(BA180)), ISERROR(BA180), $B180=""), "",
   IF($I180=1,
      IFBLANK(
         _xldudf_CX_PUSH(BA180*fxVal_normal, CX_ENTITY, $B180, BA$11, BA$14,BA$174,),
         ""
      ),
      IF($I180=2,
         IFBLANK(
            _xldudf_CX_PUSH(BA180, CX_ENTITY, $B180, BA$11, BA$14,BA$174,),
            ""
         ),
         IF($I180=3,
            "",
            IFBLANK(
               _xldudf_CX_PUSH(BA180, CX_ENTITY, $B180, BA$11, BA$14,BA$174,),
               ""
            )
         )
      )
   )
)),"")</f>
        <v/>
      </c>
      <c r="EB180" s="2445" t="str" cm="1">
        <f t="array" aca="1" ref="EB180" ca="1">IFERROR(IF(BB180*fxVal_normal=_PL!BB180,"",IF(OR(BB180="", NOT(ISNUMBER(BB180)), ISERROR(BB180), $B180=""), "",
   IF($I180=1,
      IFBLANK(
         _xldudf_CX_PUSH(BB180*fxVal_normal, CX_ENTITY, $B180, BB$11, BB$14,BB$174,),
         ""
      ),
      IF($I180=2,
         IFBLANK(
            _xldudf_CX_PUSH(BB180, CX_ENTITY, $B180, BB$11, BB$14,BB$174,),
            ""
         ),
         IF($I180=3,
            "",
            IFBLANK(
               _xldudf_CX_PUSH(BB180, CX_ENTITY, $B180, BB$11, BB$14,BB$174,),
               ""
            )
         )
      )
   )
)),"")</f>
        <v/>
      </c>
      <c r="EC180" s="2445" t="str" cm="1">
        <f t="array" aca="1" ref="EC180" ca="1">IFERROR(IF(BC180*fxVal_normal=_PL!BC180,"",IF(OR(BC180="", NOT(ISNUMBER(BC180)), ISERROR(BC180), $B180=""), "",
   IF($I180=1,
      IFBLANK(
         _xldudf_CX_PUSH(BC180*fxVal_normal, CX_ENTITY, $B180, BC$11, BC$14,BC$174,),
         ""
      ),
      IF($I180=2,
         IFBLANK(
            _xldudf_CX_PUSH(BC180, CX_ENTITY, $B180, BC$11, BC$14,BC$174,),
            ""
         ),
         IF($I180=3,
            "",
            IFBLANK(
               _xldudf_CX_PUSH(BC180, CX_ENTITY, $B180, BC$11, BC$14,BC$174,),
               ""
            )
         )
      )
   )
)),"")</f>
        <v/>
      </c>
      <c r="ED180" s="2445" t="str" cm="1">
        <f t="array" aca="1" ref="ED180" ca="1">IFERROR(IF(BD180*fxVal_normal=_PL!BD180,"",IF(OR(BD180="", NOT(ISNUMBER(BD180)), ISERROR(BD180), $B180=""), "",
   IF($I180=1,
      IFBLANK(
         _xldudf_CX_PUSH(BD180*fxVal_normal, CX_ENTITY, $B180, BD$11, BD$14,BD$174,),
         ""
      ),
      IF($I180=2,
         IFBLANK(
            _xldudf_CX_PUSH(BD180, CX_ENTITY, $B180, BD$11, BD$14,BD$174,),
            ""
         ),
         IF($I180=3,
            "",
            IFBLANK(
               _xldudf_CX_PUSH(BD180, CX_ENTITY, $B180, BD$11, BD$14,BD$174,),
               ""
            )
         )
      )
   )
)),"")</f>
        <v/>
      </c>
      <c r="EE180" s="2445" t="str" cm="1">
        <f t="array" aca="1" ref="EE180" ca="1">IFERROR(IF(BE180*fxVal_normal=_PL!BE180,"",IF(OR(BE180="", NOT(ISNUMBER(BE180)), ISERROR(BE180), $B180=""), "",
   IF($I180=1,
      IFBLANK(
         _xldudf_CX_PUSH(BE180*fxVal_normal, CX_ENTITY, $B180, BE$11, BE$14,BE$174,),
         ""
      ),
      IF($I180=2,
         IFBLANK(
            _xldudf_CX_PUSH(BE180, CX_ENTITY, $B180, BE$11, BE$14,BE$174,),
            ""
         ),
         IF($I180=3,
            "",
            IFBLANK(
               _xldudf_CX_PUSH(BE180, CX_ENTITY, $B180, BE$11, BE$14,BE$174,),
               ""
            )
         )
      )
   )
)),"")</f>
        <v/>
      </c>
      <c r="EF180" s="2445" t="str" cm="1">
        <f t="array" aca="1" ref="EF180" ca="1">IFERROR(IF(BF180*fxVal_normal=_PL!BF180,"",IF(OR(BF180="", NOT(ISNUMBER(BF180)), ISERROR(BF180), $B180=""), "",
   IF($I180=1,
      IFBLANK(
         _xldudf_CX_PUSH(BF180*fxVal_normal, CX_ENTITY, $B180, BF$11, BF$14,BF$174,),
         ""
      ),
      IF($I180=2,
         IFBLANK(
            _xldudf_CX_PUSH(BF180, CX_ENTITY, $B180, BF$11, BF$14,BF$174,),
            ""
         ),
         IF($I180=3,
            "",
            IFBLANK(
               _xldudf_CX_PUSH(BF180, CX_ENTITY, $B180, BF$11, BF$14,BF$174,),
               ""
            )
         )
      )
   )
)),"")</f>
        <v/>
      </c>
      <c r="EG180" s="2445" t="str" cm="1">
        <f t="array" aca="1" ref="EG180" ca="1">IFERROR(IF(BG180*fxVal_normal=_PL!BG180,"",IF(OR(BG180="", NOT(ISNUMBER(BG180)), ISERROR(BG180), $B180=""), "",
   IF($I180=1,
      IFBLANK(
         _xldudf_CX_PUSH(BG180*fxVal_normal, CX_ENTITY, $B180, BG$11, BG$14,BG$174,),
         ""
      ),
      IF($I180=2,
         IFBLANK(
            _xldudf_CX_PUSH(BG180, CX_ENTITY, $B180, BG$11, BG$14,BG$174,),
            ""
         ),
         IF($I180=3,
            "",
            IFBLANK(
               _xldudf_CX_PUSH(BG180, CX_ENTITY, $B180, BG$11, BG$14,BG$174,),
               ""
            )
         )
      )
   )
)),"")</f>
        <v/>
      </c>
      <c r="EH180" s="2445" t="str" cm="1">
        <f t="array" aca="1" ref="EH180" ca="1">IFERROR(IF(BH180*fxVal_normal=_PL!BH180,"",IF(OR(BH180="", NOT(ISNUMBER(BH180)), ISERROR(BH180), $B180=""), "",
   IF($I180=1,
      IFBLANK(
         _xldudf_CX_PUSH(BH180*fxVal_normal, CX_ENTITY, $B180, BH$11, BH$14,BH$174,),
         ""
      ),
      IF($I180=2,
         IFBLANK(
            _xldudf_CX_PUSH(BH180, CX_ENTITY, $B180, BH$11, BH$14,BH$174,),
            ""
         ),
         IF($I180=3,
            "",
            IFBLANK(
               _xldudf_CX_PUSH(BH180, CX_ENTITY, $B180, BH$11, BH$14,BH$174,),
               ""
            )
         )
      )
   )
)),"")</f>
        <v/>
      </c>
      <c r="EI180" s="2445" t="str" cm="1">
        <f t="array" aca="1" ref="EI180" ca="1">IFERROR(IF(BI180*fxVal_normal=_PL!BI180,"",IF(OR(BI180="", NOT(ISNUMBER(BI180)), ISERROR(BI180), $B180=""), "",
   IF($I180=1,
      IFBLANK(
         _xldudf_CX_PUSH(BI180*fxVal_normal, CX_ENTITY, $B180, BI$11, BI$14,BI$174,),
         ""
      ),
      IF($I180=2,
         IFBLANK(
            _xldudf_CX_PUSH(BI180, CX_ENTITY, $B180, BI$11, BI$14,BI$174,),
            ""
         ),
         IF($I180=3,
            "",
            IFBLANK(
               _xldudf_CX_PUSH(BI180, CX_ENTITY, $B180, BI$11, BI$14,BI$174,),
               ""
            )
         )
      )
   )
)),"")</f>
        <v/>
      </c>
      <c r="EJ180" s="2445" t="str" cm="1">
        <f t="array" aca="1" ref="EJ180" ca="1">IFERROR(IF(BJ180*fxVal_normal=_PL!BJ180,"",IF(OR(BJ180="", NOT(ISNUMBER(BJ180)), ISERROR(BJ180), $B180=""), "",
   IF($I180=1,
      IFBLANK(
         _xldudf_CX_PUSH(BJ180*fxVal_normal, CX_ENTITY, $B180, BJ$11, BJ$14,BJ$174,),
         ""
      ),
      IF($I180=2,
         IFBLANK(
            _xldudf_CX_PUSH(BJ180, CX_ENTITY, $B180, BJ$11, BJ$14,BJ$174,),
            ""
         ),
         IF($I180=3,
            "",
            IFBLANK(
               _xldudf_CX_PUSH(BJ180, CX_ENTITY, $B180, BJ$11, BJ$14,BJ$174,),
               ""
            )
         )
      )
   )
)),"")</f>
        <v/>
      </c>
      <c r="EK180" s="2445" t="str" cm="1">
        <f t="array" aca="1" ref="EK180" ca="1">IFERROR(IF(BK180*fxVal_normal=_PL!BK180,"",IF(OR(BK180="", NOT(ISNUMBER(BK180)), ISERROR(BK180), $B180=""), "",
   IF($I180=1,
      IFBLANK(
         _xldudf_CX_PUSH(BK180*fxVal_normal, CX_ENTITY, $B180, BK$11, BK$14,BK$174,),
         ""
      ),
      IF($I180=2,
         IFBLANK(
            _xldudf_CX_PUSH(BK180, CX_ENTITY, $B180, BK$11, BK$14,BK$174,),
            ""
         ),
         IF($I180=3,
            "",
            IFBLANK(
               _xldudf_CX_PUSH(BK180, CX_ENTITY, $B180, BK$11, BK$14,BK$174,),
               ""
            )
         )
      )
   )
)),"")</f>
        <v/>
      </c>
      <c r="EL180" s="2445" t="str" cm="1">
        <f t="array" aca="1" ref="EL180" ca="1">IFERROR(IF(BL180*fxVal_normal=_PL!BL180,"",IF(OR(BL180="", NOT(ISNUMBER(BL180)), ISERROR(BL180), $B180=""), "",
   IF($I180=1,
      IFBLANK(
         _xldudf_CX_PUSH(BL180*fxVal_normal, CX_ENTITY, $B180, BL$11, BL$14,BL$174,),
         ""
      ),
      IF($I180=2,
         IFBLANK(
            _xldudf_CX_PUSH(BL180, CX_ENTITY, $B180, BL$11, BL$14,BL$174,),
            ""
         ),
         IF($I180=3,
            "",
            IFBLANK(
               _xldudf_CX_PUSH(BL180, CX_ENTITY, $B180, BL$11, BL$14,BL$174,),
               ""
            )
         )
      )
   )
)),"")</f>
        <v/>
      </c>
      <c r="EM180" s="2445" t="str" cm="1">
        <f t="array" aca="1" ref="EM180" ca="1">IFERROR(IF(BM180*fxVal_normal=_PL!BM180,"",IF(OR(BM180="", NOT(ISNUMBER(BM180)), ISERROR(BM180), $B180=""), "",
   IF($I180=1,
      IFBLANK(
         _xldudf_CX_PUSH(BM180*fxVal_normal, CX_ENTITY, $B180, BM$11, BM$14,BM$174,),
         ""
      ),
      IF($I180=2,
         IFBLANK(
            _xldudf_CX_PUSH(BM180, CX_ENTITY, $B180, BM$11, BM$14,BM$174,),
            ""
         ),
         IF($I180=3,
            "",
            IFBLANK(
               _xldudf_CX_PUSH(BM180, CX_ENTITY, $B180, BM$11, BM$14,BM$174,),
               ""
            )
         )
      )
   )
)),"")</f>
        <v/>
      </c>
      <c r="EN180" s="2445" t="str" cm="1">
        <f t="array" aca="1" ref="EN180" ca="1">IFERROR(IF(BN180*fxVal_normal=_PL!BN180,"",IF(OR(BN180="", NOT(ISNUMBER(BN180)), ISERROR(BN180), $B180=""), "",
   IF($I180=1,
      IFBLANK(
         _xldudf_CX_PUSH(BN180*fxVal_normal, CX_ENTITY, $B180, BN$11, BN$14,BN$174,),
         ""
      ),
      IF($I180=2,
         IFBLANK(
            _xldudf_CX_PUSH(BN180, CX_ENTITY, $B180, BN$11, BN$14,BN$174,),
            ""
         ),
         IF($I180=3,
            "",
            IFBLANK(
               _xldudf_CX_PUSH(BN180, CX_ENTITY, $B180, BN$11, BN$14,BN$174,),
               ""
            )
         )
      )
   )
)),"")</f>
        <v/>
      </c>
    </row>
    <row r="181" spans="1:151" ht="21" customHeight="1">
      <c r="A181" s="1625"/>
      <c r="B181" s="2439" t="s">
        <v>151</v>
      </c>
      <c r="C181" s="2439" t="str" cm="1">
        <f t="array" ref="C181">IFBLANK(_PL!C181,"")</f>
        <v>Valuation Metric Adjustment Type II - Label 6</v>
      </c>
      <c r="D181" s="1548" t="s">
        <v>123</v>
      </c>
      <c r="E181" s="2440" t="e" cm="1">
        <f t="array" aca="1" ref="E1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)($AD181:$CQ181, Z181)</f>
        <v>#NAME?</v>
      </c>
      <c r="F181" s="578"/>
      <c r="G181" s="578"/>
      <c r="H181" s="510">
        <v>0</v>
      </c>
      <c r="I181" s="510">
        <v>1</v>
      </c>
      <c r="J181" s="401" cm="1">
        <f t="array" ref="J181">IFBLANK( Z181,"")</f>
        <v>-1</v>
      </c>
      <c r="K181" s="578" t="str">
        <f t="shared" si="51"/>
        <v>No</v>
      </c>
      <c r="L181" s="37"/>
      <c r="N181" s="158"/>
      <c r="O181" s="101"/>
      <c r="P181" s="52"/>
      <c r="Q181" s="101"/>
      <c r="R181" s="101"/>
      <c r="S181" s="101"/>
      <c r="T181" s="101"/>
      <c r="U181" s="39"/>
      <c r="V181" s="37"/>
      <c r="W181" s="91" t="str">
        <f>W175</f>
        <v>Actual</v>
      </c>
      <c r="X181" s="2081" t="str">
        <f>_PL!X181</f>
        <v>a</v>
      </c>
      <c r="Y181" s="1555">
        <v>2</v>
      </c>
      <c r="Z181" s="198">
        <f>_PL!Z181</f>
        <v>-1</v>
      </c>
      <c r="AA181" s="2571"/>
      <c r="AB181" s="1128"/>
      <c r="AC181" s="914" t="str" cm="1">
        <f t="array" aca="1" ref="AC181" ca="1">_xlfn.LET(
_xlpm._termname, $AB181,
_xlpm._iconname, "find",
_xlpm._icon, fx_getIcon(_xlpm._iconname),
_xlpm._location, _xlfn.XLOOKUP(LOWER(_xlpm._termname), LOWER(tbl_acctDef[Term]),tbl_acctDef[Term]),
_xlpm._hyperlink, HYPERLINK("#"&amp;CELL("address",_xlpm._location), _xlpm._icon),
IFERROR(_xlpm._hyperlink,"")
)</f>
        <v/>
      </c>
      <c r="AD181" s="2441">
        <v>1</v>
      </c>
      <c r="AE181" s="2441">
        <v>1</v>
      </c>
      <c r="AF181" s="2441">
        <v>1</v>
      </c>
      <c r="AG181" s="2441">
        <v>1</v>
      </c>
      <c r="AH181" s="2441">
        <v>1</v>
      </c>
      <c r="AI181" s="2441">
        <v>1</v>
      </c>
      <c r="AJ181" s="2441">
        <v>1</v>
      </c>
      <c r="AK181" s="2441">
        <v>1</v>
      </c>
      <c r="AL181" s="2441">
        <v>1</v>
      </c>
      <c r="AM181" s="2441">
        <v>1</v>
      </c>
      <c r="AN181" s="2441">
        <v>1</v>
      </c>
      <c r="AO181" s="2441">
        <v>1</v>
      </c>
      <c r="AP181" s="2441">
        <v>1</v>
      </c>
      <c r="AQ181" s="2441">
        <v>1</v>
      </c>
      <c r="AR181" s="2441">
        <v>1</v>
      </c>
      <c r="AS181" s="2441">
        <v>1</v>
      </c>
      <c r="AT181" s="2441">
        <v>1</v>
      </c>
      <c r="AU181" s="2441">
        <v>1</v>
      </c>
      <c r="AV181" s="2441">
        <v>1</v>
      </c>
      <c r="AW181" s="2441">
        <v>1</v>
      </c>
      <c r="AX181" s="2441">
        <v>1</v>
      </c>
      <c r="AY181" s="2441">
        <v>1</v>
      </c>
      <c r="AZ181" s="2441">
        <v>1</v>
      </c>
      <c r="BA181" s="2441">
        <v>1</v>
      </c>
      <c r="BB181" s="2441">
        <v>1</v>
      </c>
      <c r="BC181" s="2441">
        <v>1</v>
      </c>
      <c r="BD181" s="2441">
        <v>1</v>
      </c>
      <c r="BE181" s="2441">
        <v>1</v>
      </c>
      <c r="BF181" s="2441">
        <v>1</v>
      </c>
      <c r="BG181" s="2441">
        <v>1</v>
      </c>
      <c r="BH181" s="2441">
        <v>1</v>
      </c>
      <c r="BI181" s="2441">
        <v>1</v>
      </c>
      <c r="BJ181" s="2441">
        <v>1</v>
      </c>
      <c r="BK181" s="2441">
        <v>1</v>
      </c>
      <c r="BL181" s="2441">
        <v>1</v>
      </c>
      <c r="BM181" s="2441">
        <v>1</v>
      </c>
      <c r="BN181" s="2441">
        <v>1</v>
      </c>
      <c r="BO181" s="2442"/>
      <c r="BP181" s="2442"/>
      <c r="BQ181" s="2442"/>
      <c r="BR181" s="2442"/>
      <c r="BS181" s="2442"/>
      <c r="BT181" s="2442"/>
      <c r="BU181" s="2442"/>
      <c r="BV181" s="2442"/>
      <c r="BW181" s="2442"/>
      <c r="BX181" s="2442"/>
      <c r="BY181" s="2442"/>
      <c r="BZ181" s="2442"/>
      <c r="CA181" s="34"/>
      <c r="CC181" s="2064"/>
      <c r="CD181" s="1461" t="e" cm="1">
        <f t="array" aca="1" ref="CD181" ca="1">_xlfn.LET( _xlpm.CheckBlank, SUM(PL!$AD181:$BN181) = 0, IF(_xlpm.CheckBlank, "", SUM(_xlfn._xlws.FILTER(PL!$AD181:$BN181,(YEAR(PL!$AD$12:$BN$12)=PL!CD$12)*(array_timeline&lt;=PL!CD$11)))))</f>
        <v>#NAME?</v>
      </c>
      <c r="CE181" s="1461" t="e" cm="1">
        <f t="array" aca="1" ref="CE181" ca="1">_xlfn.LET( _xlpm.CheckBlank, SUM(PL!$AD181:$BN181) = 0, IF(_xlpm.CheckBlank, "", SUM(_xlfn._xlws.FILTER(PL!$AD181:$BN181,(YEAR(PL!$AD$12:$BN$12)=PL!CE$12)*(array_timeline&lt;=PL!CE$11)))))</f>
        <v>#NAME?</v>
      </c>
      <c r="CF181" s="88"/>
      <c r="CG181" s="1461" t="e" cm="1">
        <f t="array" aca="1" ref="CG181" ca="1">_xlfn.LET( _xlpm.CheckBlank, SUM(PL!$AD181:$BN181) = 0, IF(_xlpm.CheckBlank, "", SUM(_xlfn._xlws.FILTER(PL!$AD181:$BN181,(YEAR(PL!$AD$12:$BN$12)=PL!CG$12)*(array_timeline&lt;=PL!CG$11)))))</f>
        <v>#NAME?</v>
      </c>
      <c r="CH181" s="1461" t="e" cm="1">
        <f t="array" aca="1" ref="CH181" ca="1">_xlfn.LET( _xlpm.CheckBlank, SUM(PL!$AD181:$BN181) = 0, IF(_xlpm.CheckBlank, "", SUM(_xlfn._xlws.FILTER(PL!$AD181:$BN181,(YEAR(PL!$AD$12:$BN$12)=PL!CH$12)*(array_timeline&lt;=PL!CH$11)))))</f>
        <v>#NAME?</v>
      </c>
      <c r="CI181" s="88"/>
      <c r="CJ181" s="1461" cm="1">
        <f t="array" ref="CJ181">_xlfn.LET( _xlpm.CheckBlank, SUM(PL!$AD181:$BN181) = 0, IF(_xlpm.CheckBlank, "", SUM(_xlfn.TAKE(_xlfn.DROP(PL!$AD181:$BN181, ,-DATEDIFF(PL!CJ$11, val_asOfDate,"M")),1,-12))))</f>
        <v>12</v>
      </c>
      <c r="CK181" s="1461" cm="1">
        <f t="array" ref="CK181">_xlfn.LET( _xlpm.CheckBlank, SUM(PL!$AD181:$BN181) = 0, IF(_xlpm.CheckBlank, "", SUM(_xlfn.TAKE(_xlfn.DROP(PL!$AD181:$BN181, ,-DATEDIFF(PL!CK$11, val_asOfDate,"M")),1,-12))))</f>
        <v>12</v>
      </c>
      <c r="CL181" s="88"/>
      <c r="CM181" s="2441">
        <v>1</v>
      </c>
      <c r="CN181" s="2441">
        <v>1</v>
      </c>
      <c r="CO181" s="1169"/>
      <c r="CP181" s="2441">
        <v>1</v>
      </c>
      <c r="CQ181" s="2441">
        <v>1</v>
      </c>
      <c r="CR181" s="34"/>
      <c r="CS181" s="2056"/>
      <c r="CT181" s="2447" t="e" cm="1">
        <f t="array" aca="1" ref="CT181" ca="1">IF(ISNUMBER(SEARCH("Select",$Y181)),"",_xldudf_CX_PUSH($Y181,CX_ENTITY,C181,val_asOfDate))</f>
        <v>#NAME?</v>
      </c>
      <c r="CU181" s="2447" t="e" cm="1">
        <f t="array" aca="1" ref="CU181" ca="1">IF(ISNUMBER(SEARCH("Select",$Y181)),"",_xldudf_CX_PUSH($Y181,CX_ENTITY,C181,EOMONTH(val_asOfDate,1)))</f>
        <v>#NAME?</v>
      </c>
      <c r="CV181" s="2447" t="e" cm="1">
        <f t="array" aca="1" ref="CV181" ca="1">IF(ISNUMBER(SEARCH("Select",$Y181)),"",_xldudf_CX_PUSH($Y181,CX_ENTITY,C181,EOMONTH(val_asOfDate,2)))</f>
        <v>#NAME?</v>
      </c>
      <c r="CW181" s="2447" t="e" cm="1">
        <f t="array" aca="1" ref="CW181" ca="1">IF(ISNUMBER(SEARCH("Select",$Y181)),"",_xldudf_CX_PUSH($Y181,CX_ENTITY,C181,EOMONTH(val_asOfDate,3)))</f>
        <v>#NAME?</v>
      </c>
      <c r="CX181" s="2443"/>
      <c r="CY181" s="2444" t="str" cm="1">
        <f t="array" aca="1" ref="CY181" ca="1">IFERROR(IF(CM181*fxVal_normal=_PL!CM181,"",IF(OR($CM181="",$CM181=0, NOT(ISNUMBER($CM181)), ISERROR($CM181), $B181=""), "",
   IF($I181=1,
      IFBLANK(
         _xldudf_CX_PUSH($CM181*fxVal_normal, CX_ENTITY, $B181, $CM$11, $CM$14, $CM$19,),
         ""
      ),
      IF($I181=2,
         IFBLANK(
            _xldudf_CX_PUSH($CM181, CX_ENTITY, $B181, $CM$11, $CM$14, $CM$19,),
            ""
         ),
         IF($I181=3,
            "",
            IFBLANK(
               _xldudf_CX_PUSH($CM181, CX_ENTITY, $B181, $CM$11, $CM$14, $CM$19,),
               ""
            )
         )
      )
   )
)),"")</f>
        <v/>
      </c>
      <c r="CZ181" s="2444" t="str" cm="1">
        <f t="array" aca="1" ref="CZ181" ca="1">IFERROR(IF(CN181*fxVal_normal=_PL!CN181,"",IF(OR($CN181="",$CN181=0, NOT(ISNUMBER($CN181)), ISERROR($CN181), $B181=""), "",
   IF($I181=1,
      IFBLANK(
         _xldudf_CX_PUSH($CN181*fxVal_normal, CX_ENTITY, $B181, $CN$11, $CN$14, $CN$19,),
         ""
      ),
      IF($I181=2,
         IFBLANK(
            _xldudf_CX_PUSH($CN181, CX_ENTITY, $B181, $CN$11, $CN$14, $CN$19,),
            ""
         ),
         IF($I181=3,
            "",
            IFBLANK(
               _xldudf_CX_PUSH($CN181, CX_ENTITY, $B181, $CN$11, $CN$14, $CN$19,),
               ""
            )
         )
      )
   )
)),"")</f>
        <v/>
      </c>
      <c r="DA181" s="2444" t="str" cm="1">
        <f t="array" aca="1" ref="DA181" ca="1">IFERROR(IF(CP181*fxVal_normal=_PL!CP181,"",IF(OR($CP181="",$CP181=0, NOT(ISNUMBER($CP181)), ISERROR($CP181), $B181=""), "",
   IF($I181=1,
      IFBLANK(
         _xldudf_CX_PUSH($CP181*fxVal_normal, CX_ENTITY, $B181, $CP$11, $CP$14, $CP$19,),
         ""
      ),
      IF($I181=2,
         IFBLANK(
            _xldudf_CX_PUSH($CP181, CX_ENTITY, $B181, $CP$11, $CP$14, $CP$19,),
            ""
         ),
         IF($I181=3,
            "",
            IFBLANK(
               _xldudf_CX_PUSH($CP181, CX_ENTITY, $B181, $CP$11, $CP$14, $CP$19,),
               ""
            )
         )
      )
   )
)),"")</f>
        <v/>
      </c>
      <c r="DB181" s="2444" t="str" cm="1">
        <f t="array" aca="1" ref="DB181" ca="1">IFERROR(IF(CQ181*fxVal_normal=_PL!CQ181,"",IF(OR($CQ181="", $CQ181=0, NOT(ISNUMBER($CQ181)), ISERROR($CQ181), $B181=""), "",
   IF($I181=1,
      IFBLANK(
         _xldudf_CX_PUSH($CQ181*fxVal_normal, CX_ENTITY, $B181, $CQ$11, $CQ$14, $CQ$19,),
         ""
      ),
      IF($I181=2,
         IFBLANK(
            _xldudf_CX_PUSH($CQ181, CX_ENTITY, $B181, $CQ$11, $CQ$14, $CQ$19,),
            ""
         ),
         IF($I181=3,
            "",
            IFBLANK(
               _xldudf_CX_PUSH($CQ181, CX_ENTITY, $B181, $CQ$11, $CQ$14, $CQ$19,),
               ""
            )
         )
      )
   ))
),"")</f>
        <v/>
      </c>
      <c r="DC181" s="2443"/>
      <c r="DD181" s="2445" t="str" cm="1">
        <f t="array" aca="1" ref="DD181" ca="1">IFERROR(IF(AD181*fxVal_normal=_PL!AD181,"",IF(OR(AD181="", NOT(ISNUMBER(AD181)), ISERROR(AD181), $B181=""), "",
   IF($I181=1,
      IFBLANK(
         _xldudf_CX_PUSH(AD181*fxVal_normal, CX_ENTITY, $B181, AD$11, AD$14,AD$174,),
         ""
      ),
      IF($I181=2,
         IFBLANK(
            _xldudf_CX_PUSH(AD181, CX_ENTITY, $B181, AD$11, AD$14,AD$174,),
            ""
         ),
         IF($I181=3,
            "",
            IFBLANK(
               _xldudf_CX_PUSH(AD181, CX_ENTITY, $B181, AD$11, AD$14,AD$174,),
               ""
            )
         )
      )
   )
)),"")</f>
        <v/>
      </c>
      <c r="DE181" s="2445" t="str" cm="1">
        <f t="array" aca="1" ref="DE181" ca="1">IFERROR(IF(AE181*fxVal_normal=_PL!AE181,"",IF(OR(AE181="", NOT(ISNUMBER(AE181)), ISERROR(AE181), $B181=""), "",
   IF($I181=1,
      IFBLANK(
         _xldudf_CX_PUSH(AE181*fxVal_normal, CX_ENTITY, $B181, AE$11, AE$14,AE$174,),
         ""
      ),
      IF($I181=2,
         IFBLANK(
            _xldudf_CX_PUSH(AE181, CX_ENTITY, $B181, AE$11, AE$14,AE$174,),
            ""
         ),
         IF($I181=3,
            "",
            IFBLANK(
               _xldudf_CX_PUSH(AE181, CX_ENTITY, $B181, AE$11, AE$14,AE$174,),
               ""
            )
         )
      )
   )
)),"")</f>
        <v/>
      </c>
      <c r="DF181" s="2445" t="str" cm="1">
        <f t="array" aca="1" ref="DF181" ca="1">IFERROR(IF(AF181*fxVal_normal=_PL!AF181,"",IF(OR(AF181="", NOT(ISNUMBER(AF181)), ISERROR(AF181), $B181=""), "",
   IF($I181=1,
      IFBLANK(
         _xldudf_CX_PUSH(AF181*fxVal_normal, CX_ENTITY, $B181, AF$11, AF$14,AF$174,),
         ""
      ),
      IF($I181=2,
         IFBLANK(
            _xldudf_CX_PUSH(AF181, CX_ENTITY, $B181, AF$11, AF$14,AF$174,),
            ""
         ),
         IF($I181=3,
            "",
            IFBLANK(
               _xldudf_CX_PUSH(AF181, CX_ENTITY, $B181, AF$11, AF$14,AF$174,),
               ""
            )
         )
      )
   )
)),"")</f>
        <v/>
      </c>
      <c r="DG181" s="2445" t="str" cm="1">
        <f t="array" aca="1" ref="DG181" ca="1">IFERROR(IF(AG181*fxVal_normal=_PL!AG181,"",IF(OR(AG181="", NOT(ISNUMBER(AG181)), ISERROR(AG181), $B181=""), "",
   IF($I181=1,
      IFBLANK(
         _xldudf_CX_PUSH(AG181*fxVal_normal, CX_ENTITY, $B181, AG$11, AG$14,AG$174,),
         ""
      ),
      IF($I181=2,
         IFBLANK(
            _xldudf_CX_PUSH(AG181, CX_ENTITY, $B181, AG$11, AG$14,AG$174,),
            ""
         ),
         IF($I181=3,
            "",
            IFBLANK(
               _xldudf_CX_PUSH(AG181, CX_ENTITY, $B181, AG$11, AG$14,AG$174,),
               ""
            )
         )
      )
   )
)),"")</f>
        <v/>
      </c>
      <c r="DH181" s="2445" t="str" cm="1">
        <f t="array" aca="1" ref="DH181" ca="1">IFERROR(IF(AH181*fxVal_normal=_PL!AH181,"",IF(OR(AH181="", NOT(ISNUMBER(AH181)), ISERROR(AH181), $B181=""), "",
   IF($I181=1,
      IFBLANK(
         _xldudf_CX_PUSH(AH181*fxVal_normal, CX_ENTITY, $B181, AH$11, AH$14,AH$174,),
         ""
      ),
      IF($I181=2,
         IFBLANK(
            _xldudf_CX_PUSH(AH181, CX_ENTITY, $B181, AH$11, AH$14,AH$174,),
            ""
         ),
         IF($I181=3,
            "",
            IFBLANK(
               _xldudf_CX_PUSH(AH181, CX_ENTITY, $B181, AH$11, AH$14,AH$174,),
               ""
            )
         )
      )
   )
)),"")</f>
        <v/>
      </c>
      <c r="DI181" s="2445" t="str" cm="1">
        <f t="array" aca="1" ref="DI181" ca="1">IFERROR(IF(AI181*fxVal_normal=_PL!AI181,"",IF(OR(AI181="", NOT(ISNUMBER(AI181)), ISERROR(AI181), $B181=""), "",
   IF($I181=1,
      IFBLANK(
         _xldudf_CX_PUSH(AI181*fxVal_normal, CX_ENTITY, $B181, AI$11, AI$14,AI$174,),
         ""
      ),
      IF($I181=2,
         IFBLANK(
            _xldudf_CX_PUSH(AI181, CX_ENTITY, $B181, AI$11, AI$14,AI$174,),
            ""
         ),
         IF($I181=3,
            "",
            IFBLANK(
               _xldudf_CX_PUSH(AI181, CX_ENTITY, $B181, AI$11, AI$14,AI$174,),
               ""
            )
         )
      )
   )
)),"")</f>
        <v/>
      </c>
      <c r="DJ181" s="2445" t="str" cm="1">
        <f t="array" aca="1" ref="DJ181" ca="1">IFERROR(IF(AJ181*fxVal_normal=_PL!AJ181,"",IF(OR(AJ181="", NOT(ISNUMBER(AJ181)), ISERROR(AJ181), $B181=""), "",
   IF($I181=1,
      IFBLANK(
         _xldudf_CX_PUSH(AJ181*fxVal_normal, CX_ENTITY, $B181, AJ$11, AJ$14,AJ$174,),
         ""
      ),
      IF($I181=2,
         IFBLANK(
            _xldudf_CX_PUSH(AJ181, CX_ENTITY, $B181, AJ$11, AJ$14,AJ$174,),
            ""
         ),
         IF($I181=3,
            "",
            IFBLANK(
               _xldudf_CX_PUSH(AJ181, CX_ENTITY, $B181, AJ$11, AJ$14,AJ$174,),
               ""
            )
         )
      )
   )
)),"")</f>
        <v/>
      </c>
      <c r="DK181" s="2445" t="str" cm="1">
        <f t="array" aca="1" ref="DK181" ca="1">IFERROR(IF(AK181*fxVal_normal=_PL!AK181,"",IF(OR(AK181="", NOT(ISNUMBER(AK181)), ISERROR(AK181), $B181=""), "",
   IF($I181=1,
      IFBLANK(
         _xldudf_CX_PUSH(AK181*fxVal_normal, CX_ENTITY, $B181, AK$11, AK$14,AK$174,),
         ""
      ),
      IF($I181=2,
         IFBLANK(
            _xldudf_CX_PUSH(AK181, CX_ENTITY, $B181, AK$11, AK$14,AK$174,),
            ""
         ),
         IF($I181=3,
            "",
            IFBLANK(
               _xldudf_CX_PUSH(AK181, CX_ENTITY, $B181, AK$11, AK$14,AK$174,),
               ""
            )
         )
      )
   )
)),"")</f>
        <v/>
      </c>
      <c r="DL181" s="2445" t="str" cm="1">
        <f t="array" aca="1" ref="DL181" ca="1">IFERROR(IF(AL181*fxVal_normal=_PL!AL181,"",IF(OR(AL181="", NOT(ISNUMBER(AL181)), ISERROR(AL181), $B181=""), "",
   IF($I181=1,
      IFBLANK(
         _xldudf_CX_PUSH(AL181*fxVal_normal, CX_ENTITY, $B181, AL$11, AL$14,AL$174,),
         ""
      ),
      IF($I181=2,
         IFBLANK(
            _xldudf_CX_PUSH(AL181, CX_ENTITY, $B181, AL$11, AL$14,AL$174,),
            ""
         ),
         IF($I181=3,
            "",
            IFBLANK(
               _xldudf_CX_PUSH(AL181, CX_ENTITY, $B181, AL$11, AL$14,AL$174,),
               ""
            )
         )
      )
   )
)),"")</f>
        <v/>
      </c>
      <c r="DM181" s="2445" t="str" cm="1">
        <f t="array" aca="1" ref="DM181" ca="1">IFERROR(IF(AM181*fxVal_normal=_PL!AM181,"",IF(OR(AM181="", NOT(ISNUMBER(AM181)), ISERROR(AM181), $B181=""), "",
   IF($I181=1,
      IFBLANK(
         _xldudf_CX_PUSH(AM181*fxVal_normal, CX_ENTITY, $B181, AM$11, AM$14,AM$174,),
         ""
      ),
      IF($I181=2,
         IFBLANK(
            _xldudf_CX_PUSH(AM181, CX_ENTITY, $B181, AM$11, AM$14,AM$174,),
            ""
         ),
         IF($I181=3,
            "",
            IFBLANK(
               _xldudf_CX_PUSH(AM181, CX_ENTITY, $B181, AM$11, AM$14,AM$174,),
               ""
            )
         )
      )
   )
)),"")</f>
        <v/>
      </c>
      <c r="DN181" s="2445" t="str" cm="1">
        <f t="array" aca="1" ref="DN181" ca="1">IFERROR(IF(AN181*fxVal_normal=_PL!AN181,"",IF(OR(AN181="", NOT(ISNUMBER(AN181)), ISERROR(AN181), $B181=""), "",
   IF($I181=1,
      IFBLANK(
         _xldudf_CX_PUSH(AN181*fxVal_normal, CX_ENTITY, $B181, AN$11, AN$14,AN$174,),
         ""
      ),
      IF($I181=2,
         IFBLANK(
            _xldudf_CX_PUSH(AN181, CX_ENTITY, $B181, AN$11, AN$14,AN$174,),
            ""
         ),
         IF($I181=3,
            "",
            IFBLANK(
               _xldudf_CX_PUSH(AN181, CX_ENTITY, $B181, AN$11, AN$14,AN$174,),
               ""
            )
         )
      )
   )
)),"")</f>
        <v/>
      </c>
      <c r="DO181" s="2445" t="str" cm="1">
        <f t="array" aca="1" ref="DO181" ca="1">IFERROR(IF(AO181*fxVal_normal=_PL!AO181,"",IF(OR(AO181="", NOT(ISNUMBER(AO181)), ISERROR(AO181), $B181=""), "",
   IF($I181=1,
      IFBLANK(
         _xldudf_CX_PUSH(AO181*fxVal_normal, CX_ENTITY, $B181, AO$11, AO$14,AO$174,),
         ""
      ),
      IF($I181=2,
         IFBLANK(
            _xldudf_CX_PUSH(AO181, CX_ENTITY, $B181, AO$11, AO$14,AO$174,),
            ""
         ),
         IF($I181=3,
            "",
            IFBLANK(
               _xldudf_CX_PUSH(AO181, CX_ENTITY, $B181, AO$11, AO$14,AO$174,),
               ""
            )
         )
      )
   )
)),"")</f>
        <v/>
      </c>
      <c r="DP181" s="2445" t="str" cm="1">
        <f t="array" aca="1" ref="DP181" ca="1">IFERROR(IF(AP181*fxVal_normal=_PL!AP181,"",IF(OR(AP181="", NOT(ISNUMBER(AP181)), ISERROR(AP181), $B181=""), "",
   IF($I181=1,
      IFBLANK(
         _xldudf_CX_PUSH(AP181*fxVal_normal, CX_ENTITY, $B181, AP$11, AP$14,AP$174,),
         ""
      ),
      IF($I181=2,
         IFBLANK(
            _xldudf_CX_PUSH(AP181, CX_ENTITY, $B181, AP$11, AP$14,AP$174,),
            ""
         ),
         IF($I181=3,
            "",
            IFBLANK(
               _xldudf_CX_PUSH(AP181, CX_ENTITY, $B181, AP$11, AP$14,AP$174,),
               ""
            )
         )
      )
   )
)),"")</f>
        <v/>
      </c>
      <c r="DQ181" s="2445" t="str" cm="1">
        <f t="array" aca="1" ref="DQ181" ca="1">IFERROR(IF(AQ181*fxVal_normal=_PL!AQ181,"",IF(OR(AQ181="", NOT(ISNUMBER(AQ181)), ISERROR(AQ181), $B181=""), "",
   IF($I181=1,
      IFBLANK(
         _xldudf_CX_PUSH(AQ181*fxVal_normal, CX_ENTITY, $B181, AQ$11, AQ$14,AQ$174,),
         ""
      ),
      IF($I181=2,
         IFBLANK(
            _xldudf_CX_PUSH(AQ181, CX_ENTITY, $B181, AQ$11, AQ$14,AQ$174,),
            ""
         ),
         IF($I181=3,
            "",
            IFBLANK(
               _xldudf_CX_PUSH(AQ181, CX_ENTITY, $B181, AQ$11, AQ$14,AQ$174,),
               ""
            )
         )
      )
   )
)),"")</f>
        <v/>
      </c>
      <c r="DR181" s="2445" t="str" cm="1">
        <f t="array" aca="1" ref="DR181" ca="1">IFERROR(IF(AR181*fxVal_normal=_PL!AR181,"",IF(OR(AR181="", NOT(ISNUMBER(AR181)), ISERROR(AR181), $B181=""), "",
   IF($I181=1,
      IFBLANK(
         _xldudf_CX_PUSH(AR181*fxVal_normal, CX_ENTITY, $B181, AR$11, AR$14,AR$174,),
         ""
      ),
      IF($I181=2,
         IFBLANK(
            _xldudf_CX_PUSH(AR181, CX_ENTITY, $B181, AR$11, AR$14,AR$174,),
            ""
         ),
         IF($I181=3,
            "",
            IFBLANK(
               _xldudf_CX_PUSH(AR181, CX_ENTITY, $B181, AR$11, AR$14,AR$174,),
               ""
            )
         )
      )
   )
)),"")</f>
        <v/>
      </c>
      <c r="DS181" s="2445" t="str" cm="1">
        <f t="array" aca="1" ref="DS181" ca="1">IFERROR(IF(AS181*fxVal_normal=_PL!AS181,"",IF(OR(AS181="", NOT(ISNUMBER(AS181)), ISERROR(AS181), $B181=""), "",
   IF($I181=1,
      IFBLANK(
         _xldudf_CX_PUSH(AS181*fxVal_normal, CX_ENTITY, $B181, AS$11, AS$14,AS$174,),
         ""
      ),
      IF($I181=2,
         IFBLANK(
            _xldudf_CX_PUSH(AS181, CX_ENTITY, $B181, AS$11, AS$14,AS$174,),
            ""
         ),
         IF($I181=3,
            "",
            IFBLANK(
               _xldudf_CX_PUSH(AS181, CX_ENTITY, $B181, AS$11, AS$14,AS$174,),
               ""
            )
         )
      )
   )
)),"")</f>
        <v/>
      </c>
      <c r="DT181" s="2445" t="str" cm="1">
        <f t="array" aca="1" ref="DT181" ca="1">IFERROR(IF(AT181*fxVal_normal=_PL!AT181,"",IF(OR(AT181="", NOT(ISNUMBER(AT181)), ISERROR(AT181), $B181=""), "",
   IF($I181=1,
      IFBLANK(
         _xldudf_CX_PUSH(AT181*fxVal_normal, CX_ENTITY, $B181, AT$11, AT$14,AT$174,),
         ""
      ),
      IF($I181=2,
         IFBLANK(
            _xldudf_CX_PUSH(AT181, CX_ENTITY, $B181, AT$11, AT$14,AT$174,),
            ""
         ),
         IF($I181=3,
            "",
            IFBLANK(
               _xldudf_CX_PUSH(AT181, CX_ENTITY, $B181, AT$11, AT$14,AT$174,),
               ""
            )
         )
      )
   )
)),"")</f>
        <v/>
      </c>
      <c r="DU181" s="2445" t="str" cm="1">
        <f t="array" aca="1" ref="DU181" ca="1">IFERROR(IF(AU181*fxVal_normal=_PL!AU181,"",IF(OR(AU181="", NOT(ISNUMBER(AU181)), ISERROR(AU181), $B181=""), "",
   IF($I181=1,
      IFBLANK(
         _xldudf_CX_PUSH(AU181*fxVal_normal, CX_ENTITY, $B181, AU$11, AU$14,AU$174,),
         ""
      ),
      IF($I181=2,
         IFBLANK(
            _xldudf_CX_PUSH(AU181, CX_ENTITY, $B181, AU$11, AU$14,AU$174,),
            ""
         ),
         IF($I181=3,
            "",
            IFBLANK(
               _xldudf_CX_PUSH(AU181, CX_ENTITY, $B181, AU$11, AU$14,AU$174,),
               ""
            )
         )
      )
   )
)),"")</f>
        <v/>
      </c>
      <c r="DV181" s="2445" t="str" cm="1">
        <f t="array" aca="1" ref="DV181" ca="1">IFERROR(IF(AV181*fxVal_normal=_PL!AV181,"",IF(OR(AV181="", NOT(ISNUMBER(AV181)), ISERROR(AV181), $B181=""), "",
   IF($I181=1,
      IFBLANK(
         _xldudf_CX_PUSH(AV181*fxVal_normal, CX_ENTITY, $B181, AV$11, AV$14,AV$174,),
         ""
      ),
      IF($I181=2,
         IFBLANK(
            _xldudf_CX_PUSH(AV181, CX_ENTITY, $B181, AV$11, AV$14,AV$174,),
            ""
         ),
         IF($I181=3,
            "",
            IFBLANK(
               _xldudf_CX_PUSH(AV181, CX_ENTITY, $B181, AV$11, AV$14,AV$174,),
               ""
            )
         )
      )
   )
)),"")</f>
        <v/>
      </c>
      <c r="DW181" s="2445" t="str" cm="1">
        <f t="array" aca="1" ref="DW181" ca="1">IFERROR(IF(AW181*fxVal_normal=_PL!AW181,"",IF(OR(AW181="", NOT(ISNUMBER(AW181)), ISERROR(AW181), $B181=""), "",
   IF($I181=1,
      IFBLANK(
         _xldudf_CX_PUSH(AW181*fxVal_normal, CX_ENTITY, $B181, AW$11, AW$14,AW$174,),
         ""
      ),
      IF($I181=2,
         IFBLANK(
            _xldudf_CX_PUSH(AW181, CX_ENTITY, $B181, AW$11, AW$14,AW$174,),
            ""
         ),
         IF($I181=3,
            "",
            IFBLANK(
               _xldudf_CX_PUSH(AW181, CX_ENTITY, $B181, AW$11, AW$14,AW$174,),
               ""
            )
         )
      )
   )
)),"")</f>
        <v/>
      </c>
      <c r="DX181" s="2445" t="str" cm="1">
        <f t="array" aca="1" ref="DX181" ca="1">IFERROR(IF(AX181*fxVal_normal=_PL!AX181,"",IF(OR(AX181="", NOT(ISNUMBER(AX181)), ISERROR(AX181), $B181=""), "",
   IF($I181=1,
      IFBLANK(
         _xldudf_CX_PUSH(AX181*fxVal_normal, CX_ENTITY, $B181, AX$11, AX$14,AX$174,),
         ""
      ),
      IF($I181=2,
         IFBLANK(
            _xldudf_CX_PUSH(AX181, CX_ENTITY, $B181, AX$11, AX$14,AX$174,),
            ""
         ),
         IF($I181=3,
            "",
            IFBLANK(
               _xldudf_CX_PUSH(AX181, CX_ENTITY, $B181, AX$11, AX$14,AX$174,),
               ""
            )
         )
      )
   )
)),"")</f>
        <v/>
      </c>
      <c r="DY181" s="2445" t="str" cm="1">
        <f t="array" aca="1" ref="DY181" ca="1">IFERROR(IF(AY181*fxVal_normal=_PL!AY181,"",IF(OR(AY181="", NOT(ISNUMBER(AY181)), ISERROR(AY181), $B181=""), "",
   IF($I181=1,
      IFBLANK(
         _xldudf_CX_PUSH(AY181*fxVal_normal, CX_ENTITY, $B181, AY$11, AY$14,AY$174,),
         ""
      ),
      IF($I181=2,
         IFBLANK(
            _xldudf_CX_PUSH(AY181, CX_ENTITY, $B181, AY$11, AY$14,AY$174,),
            ""
         ),
         IF($I181=3,
            "",
            IFBLANK(
               _xldudf_CX_PUSH(AY181, CX_ENTITY, $B181, AY$11, AY$14,AY$174,),
               ""
            )
         )
      )
   )
)),"")</f>
        <v/>
      </c>
      <c r="DZ181" s="2445" t="str" cm="1">
        <f t="array" aca="1" ref="DZ181" ca="1">IFERROR(IF(AZ181*fxVal_normal=_PL!AZ181,"",IF(OR(AZ181="", NOT(ISNUMBER(AZ181)), ISERROR(AZ181), $B181=""), "",
   IF($I181=1,
      IFBLANK(
         _xldudf_CX_PUSH(AZ181*fxVal_normal, CX_ENTITY, $B181, AZ$11, AZ$14,AZ$174,),
         ""
      ),
      IF($I181=2,
         IFBLANK(
            _xldudf_CX_PUSH(AZ181, CX_ENTITY, $B181, AZ$11, AZ$14,AZ$174,),
            ""
         ),
         IF($I181=3,
            "",
            IFBLANK(
               _xldudf_CX_PUSH(AZ181, CX_ENTITY, $B181, AZ$11, AZ$14,AZ$174,),
               ""
            )
         )
      )
   )
)),"")</f>
        <v/>
      </c>
      <c r="EA181" s="2445" t="str" cm="1">
        <f t="array" aca="1" ref="EA181" ca="1">IFERROR(IF(BA181*fxVal_normal=_PL!BA181,"",IF(OR(BA181="", NOT(ISNUMBER(BA181)), ISERROR(BA181), $B181=""), "",
   IF($I181=1,
      IFBLANK(
         _xldudf_CX_PUSH(BA181*fxVal_normal, CX_ENTITY, $B181, BA$11, BA$14,BA$174,),
         ""
      ),
      IF($I181=2,
         IFBLANK(
            _xldudf_CX_PUSH(BA181, CX_ENTITY, $B181, BA$11, BA$14,BA$174,),
            ""
         ),
         IF($I181=3,
            "",
            IFBLANK(
               _xldudf_CX_PUSH(BA181, CX_ENTITY, $B181, BA$11, BA$14,BA$174,),
               ""
            )
         )
      )
   )
)),"")</f>
        <v/>
      </c>
      <c r="EB181" s="2445" t="str" cm="1">
        <f t="array" aca="1" ref="EB181" ca="1">IFERROR(IF(BB181*fxVal_normal=_PL!BB181,"",IF(OR(BB181="", NOT(ISNUMBER(BB181)), ISERROR(BB181), $B181=""), "",
   IF($I181=1,
      IFBLANK(
         _xldudf_CX_PUSH(BB181*fxVal_normal, CX_ENTITY, $B181, BB$11, BB$14,BB$174,),
         ""
      ),
      IF($I181=2,
         IFBLANK(
            _xldudf_CX_PUSH(BB181, CX_ENTITY, $B181, BB$11, BB$14,BB$174,),
            ""
         ),
         IF($I181=3,
            "",
            IFBLANK(
               _xldudf_CX_PUSH(BB181, CX_ENTITY, $B181, BB$11, BB$14,BB$174,),
               ""
            )
         )
      )
   )
)),"")</f>
        <v/>
      </c>
      <c r="EC181" s="2445" t="str" cm="1">
        <f t="array" aca="1" ref="EC181" ca="1">IFERROR(IF(BC181*fxVal_normal=_PL!BC181,"",IF(OR(BC181="", NOT(ISNUMBER(BC181)), ISERROR(BC181), $B181=""), "",
   IF($I181=1,
      IFBLANK(
         _xldudf_CX_PUSH(BC181*fxVal_normal, CX_ENTITY, $B181, BC$11, BC$14,BC$174,),
         ""
      ),
      IF($I181=2,
         IFBLANK(
            _xldudf_CX_PUSH(BC181, CX_ENTITY, $B181, BC$11, BC$14,BC$174,),
            ""
         ),
         IF($I181=3,
            "",
            IFBLANK(
               _xldudf_CX_PUSH(BC181, CX_ENTITY, $B181, BC$11, BC$14,BC$174,),
               ""
            )
         )
      )
   )
)),"")</f>
        <v/>
      </c>
      <c r="ED181" s="2445" t="str" cm="1">
        <f t="array" aca="1" ref="ED181" ca="1">IFERROR(IF(BD181*fxVal_normal=_PL!BD181,"",IF(OR(BD181="", NOT(ISNUMBER(BD181)), ISERROR(BD181), $B181=""), "",
   IF($I181=1,
      IFBLANK(
         _xldudf_CX_PUSH(BD181*fxVal_normal, CX_ENTITY, $B181, BD$11, BD$14,BD$174,),
         ""
      ),
      IF($I181=2,
         IFBLANK(
            _xldudf_CX_PUSH(BD181, CX_ENTITY, $B181, BD$11, BD$14,BD$174,),
            ""
         ),
         IF($I181=3,
            "",
            IFBLANK(
               _xldudf_CX_PUSH(BD181, CX_ENTITY, $B181, BD$11, BD$14,BD$174,),
               ""
            )
         )
      )
   )
)),"")</f>
        <v/>
      </c>
      <c r="EE181" s="2445" t="str" cm="1">
        <f t="array" aca="1" ref="EE181" ca="1">IFERROR(IF(BE181*fxVal_normal=_PL!BE181,"",IF(OR(BE181="", NOT(ISNUMBER(BE181)), ISERROR(BE181), $B181=""), "",
   IF($I181=1,
      IFBLANK(
         _xldudf_CX_PUSH(BE181*fxVal_normal, CX_ENTITY, $B181, BE$11, BE$14,BE$174,),
         ""
      ),
      IF($I181=2,
         IFBLANK(
            _xldudf_CX_PUSH(BE181, CX_ENTITY, $B181, BE$11, BE$14,BE$174,),
            ""
         ),
         IF($I181=3,
            "",
            IFBLANK(
               _xldudf_CX_PUSH(BE181, CX_ENTITY, $B181, BE$11, BE$14,BE$174,),
               ""
            )
         )
      )
   )
)),"")</f>
        <v/>
      </c>
      <c r="EF181" s="2445" t="str" cm="1">
        <f t="array" aca="1" ref="EF181" ca="1">IFERROR(IF(BF181*fxVal_normal=_PL!BF181,"",IF(OR(BF181="", NOT(ISNUMBER(BF181)), ISERROR(BF181), $B181=""), "",
   IF($I181=1,
      IFBLANK(
         _xldudf_CX_PUSH(BF181*fxVal_normal, CX_ENTITY, $B181, BF$11, BF$14,BF$174,),
         ""
      ),
      IF($I181=2,
         IFBLANK(
            _xldudf_CX_PUSH(BF181, CX_ENTITY, $B181, BF$11, BF$14,BF$174,),
            ""
         ),
         IF($I181=3,
            "",
            IFBLANK(
               _xldudf_CX_PUSH(BF181, CX_ENTITY, $B181, BF$11, BF$14,BF$174,),
               ""
            )
         )
      )
   )
)),"")</f>
        <v/>
      </c>
      <c r="EG181" s="2445" t="str" cm="1">
        <f t="array" aca="1" ref="EG181" ca="1">IFERROR(IF(BG181*fxVal_normal=_PL!BG181,"",IF(OR(BG181="", NOT(ISNUMBER(BG181)), ISERROR(BG181), $B181=""), "",
   IF($I181=1,
      IFBLANK(
         _xldudf_CX_PUSH(BG181*fxVal_normal, CX_ENTITY, $B181, BG$11, BG$14,BG$174,),
         ""
      ),
      IF($I181=2,
         IFBLANK(
            _xldudf_CX_PUSH(BG181, CX_ENTITY, $B181, BG$11, BG$14,BG$174,),
            ""
         ),
         IF($I181=3,
            "",
            IFBLANK(
               _xldudf_CX_PUSH(BG181, CX_ENTITY, $B181, BG$11, BG$14,BG$174,),
               ""
            )
         )
      )
   )
)),"")</f>
        <v/>
      </c>
      <c r="EH181" s="2445" t="str" cm="1">
        <f t="array" aca="1" ref="EH181" ca="1">IFERROR(IF(BH181*fxVal_normal=_PL!BH181,"",IF(OR(BH181="", NOT(ISNUMBER(BH181)), ISERROR(BH181), $B181=""), "",
   IF($I181=1,
      IFBLANK(
         _xldudf_CX_PUSH(BH181*fxVal_normal, CX_ENTITY, $B181, BH$11, BH$14,BH$174,),
         ""
      ),
      IF($I181=2,
         IFBLANK(
            _xldudf_CX_PUSH(BH181, CX_ENTITY, $B181, BH$11, BH$14,BH$174,),
            ""
         ),
         IF($I181=3,
            "",
            IFBLANK(
               _xldudf_CX_PUSH(BH181, CX_ENTITY, $B181, BH$11, BH$14,BH$174,),
               ""
            )
         )
      )
   )
)),"")</f>
        <v/>
      </c>
      <c r="EI181" s="2445" t="str" cm="1">
        <f t="array" aca="1" ref="EI181" ca="1">IFERROR(IF(BI181*fxVal_normal=_PL!BI181,"",IF(OR(BI181="", NOT(ISNUMBER(BI181)), ISERROR(BI181), $B181=""), "",
   IF($I181=1,
      IFBLANK(
         _xldudf_CX_PUSH(BI181*fxVal_normal, CX_ENTITY, $B181, BI$11, BI$14,BI$174,),
         ""
      ),
      IF($I181=2,
         IFBLANK(
            _xldudf_CX_PUSH(BI181, CX_ENTITY, $B181, BI$11, BI$14,BI$174,),
            ""
         ),
         IF($I181=3,
            "",
            IFBLANK(
               _xldudf_CX_PUSH(BI181, CX_ENTITY, $B181, BI$11, BI$14,BI$174,),
               ""
            )
         )
      )
   )
)),"")</f>
        <v/>
      </c>
      <c r="EJ181" s="2445" t="str" cm="1">
        <f t="array" aca="1" ref="EJ181" ca="1">IFERROR(IF(BJ181*fxVal_normal=_PL!BJ181,"",IF(OR(BJ181="", NOT(ISNUMBER(BJ181)), ISERROR(BJ181), $B181=""), "",
   IF($I181=1,
      IFBLANK(
         _xldudf_CX_PUSH(BJ181*fxVal_normal, CX_ENTITY, $B181, BJ$11, BJ$14,BJ$174,),
         ""
      ),
      IF($I181=2,
         IFBLANK(
            _xldudf_CX_PUSH(BJ181, CX_ENTITY, $B181, BJ$11, BJ$14,BJ$174,),
            ""
         ),
         IF($I181=3,
            "",
            IFBLANK(
               _xldudf_CX_PUSH(BJ181, CX_ENTITY, $B181, BJ$11, BJ$14,BJ$174,),
               ""
            )
         )
      )
   )
)),"")</f>
        <v/>
      </c>
      <c r="EK181" s="2445" t="str" cm="1">
        <f t="array" aca="1" ref="EK181" ca="1">IFERROR(IF(BK181*fxVal_normal=_PL!BK181,"",IF(OR(BK181="", NOT(ISNUMBER(BK181)), ISERROR(BK181), $B181=""), "",
   IF($I181=1,
      IFBLANK(
         _xldudf_CX_PUSH(BK181*fxVal_normal, CX_ENTITY, $B181, BK$11, BK$14,BK$174,),
         ""
      ),
      IF($I181=2,
         IFBLANK(
            _xldudf_CX_PUSH(BK181, CX_ENTITY, $B181, BK$11, BK$14,BK$174,),
            ""
         ),
         IF($I181=3,
            "",
            IFBLANK(
               _xldudf_CX_PUSH(BK181, CX_ENTITY, $B181, BK$11, BK$14,BK$174,),
               ""
            )
         )
      )
   )
)),"")</f>
        <v/>
      </c>
      <c r="EL181" s="2445" t="str" cm="1">
        <f t="array" aca="1" ref="EL181" ca="1">IFERROR(IF(BL181*fxVal_normal=_PL!BL181,"",IF(OR(BL181="", NOT(ISNUMBER(BL181)), ISERROR(BL181), $B181=""), "",
   IF($I181=1,
      IFBLANK(
         _xldudf_CX_PUSH(BL181*fxVal_normal, CX_ENTITY, $B181, BL$11, BL$14,BL$174,),
         ""
      ),
      IF($I181=2,
         IFBLANK(
            _xldudf_CX_PUSH(BL181, CX_ENTITY, $B181, BL$11, BL$14,BL$174,),
            ""
         ),
         IF($I181=3,
            "",
            IFBLANK(
               _xldudf_CX_PUSH(BL181, CX_ENTITY, $B181, BL$11, BL$14,BL$174,),
               ""
            )
         )
      )
   )
)),"")</f>
        <v/>
      </c>
      <c r="EM181" s="2445" t="str" cm="1">
        <f t="array" aca="1" ref="EM181" ca="1">IFERROR(IF(BM181*fxVal_normal=_PL!BM181,"",IF(OR(BM181="", NOT(ISNUMBER(BM181)), ISERROR(BM181), $B181=""), "",
   IF($I181=1,
      IFBLANK(
         _xldudf_CX_PUSH(BM181*fxVal_normal, CX_ENTITY, $B181, BM$11, BM$14,BM$174,),
         ""
      ),
      IF($I181=2,
         IFBLANK(
            _xldudf_CX_PUSH(BM181, CX_ENTITY, $B181, BM$11, BM$14,BM$174,),
            ""
         ),
         IF($I181=3,
            "",
            IFBLANK(
               _xldudf_CX_PUSH(BM181, CX_ENTITY, $B181, BM$11, BM$14,BM$174,),
               ""
            )
         )
      )
   )
)),"")</f>
        <v/>
      </c>
      <c r="EN181" s="2445" t="str" cm="1">
        <f t="array" aca="1" ref="EN181" ca="1">IFERROR(IF(BN181*fxVal_normal=_PL!BN181,"",IF(OR(BN181="", NOT(ISNUMBER(BN181)), ISERROR(BN181), $B181=""), "",
   IF($I181=1,
      IFBLANK(
         _xldudf_CX_PUSH(BN181*fxVal_normal, CX_ENTITY, $B181, BN$11, BN$14,BN$174,),
         ""
      ),
      IF($I181=2,
         IFBLANK(
            _xldudf_CX_PUSH(BN181, CX_ENTITY, $B181, BN$11, BN$14,BN$174,),
            ""
         ),
         IF($I181=3,
            "",
            IFBLANK(
               _xldudf_CX_PUSH(BN181, CX_ENTITY, $B181, BN$11, BN$14,BN$174,),
               ""
            )
         )
      )
   )
)),"")</f>
        <v/>
      </c>
    </row>
    <row r="182" spans="1:151" ht="21" customHeight="1">
      <c r="A182" s="2449" t="s">
        <v>22</v>
      </c>
      <c r="B182" s="2439" t="s">
        <v>152</v>
      </c>
      <c r="C182" s="2439" t="str" cm="1">
        <f t="array" ref="C182">IFBLANK(_PL!C182,"")</f>
        <v>Adjusted Valuation Label</v>
      </c>
      <c r="D182" s="1548" t="s">
        <v>153</v>
      </c>
      <c r="E182" s="2440" t="e" cm="1">
        <f t="array" aca="1" ref="E1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)($AD182:$CQ182, Z182)</f>
        <v>#NAME?</v>
      </c>
      <c r="F182" s="578"/>
      <c r="G182" s="576"/>
      <c r="H182" s="2546">
        <v>2</v>
      </c>
      <c r="I182" s="2546">
        <v>1</v>
      </c>
      <c r="J182" s="401" cm="1">
        <f t="array" ref="J182">IFBLANK( Z182,"")</f>
        <v>0</v>
      </c>
      <c r="K182" s="578" t="str">
        <f t="shared" si="51"/>
        <v>Yes</v>
      </c>
      <c r="L182" s="37"/>
      <c r="N182" s="158"/>
      <c r="O182" s="101"/>
      <c r="P182" s="52"/>
      <c r="Q182" s="101"/>
      <c r="R182" s="101"/>
      <c r="S182" s="101"/>
      <c r="T182" s="101"/>
      <c r="U182" s="39"/>
      <c r="V182" s="37"/>
      <c r="W182" s="268" t="str">
        <f>W175</f>
        <v>Actual</v>
      </c>
      <c r="X182" s="2452">
        <f>_PL!X182</f>
        <v>0</v>
      </c>
      <c r="Y182" s="2583" t="e">
        <f ca="1">_PL!Y182</f>
        <v>#NAME?</v>
      </c>
      <c r="Z182" s="538">
        <f>_PL!Z182</f>
        <v>0</v>
      </c>
      <c r="AA182" s="787"/>
      <c r="AB182" s="1133" t="s">
        <v>142</v>
      </c>
      <c r="AC182" s="1163" t="str" cm="1">
        <f t="array" aca="1" ref="AC182" ca="1">_xlfn.LET(
_xlpm._termname, $AB182,
_xlpm._iconname, "find",
_xlpm._icon, fx_getIcon(_xlpm._iconname),
_xlpm._location, _xlfn.XLOOKUP(LOWER(_xlpm._termname), LOWER(tbl_acctDef[Term]),tbl_acctDef[Term]),
_xlpm._hyperlink, HYPERLINK("#"&amp;CELL("address",_xlpm._location), _xlpm._icon),
IFERROR(_xlpm._hyperlink,"")
)</f>
        <v/>
      </c>
      <c r="AD182" s="2376" cm="1">
        <f t="array" ref="AD182:BN182">IF(ISNUMBER(AD175),_xlfn.BYCOL(_xlfn.VSTACK(AD175:BN175, AD176:BN181), _xleta.SUM),"")</f>
        <v>5</v>
      </c>
      <c r="AE182" s="2376">
        <v>5</v>
      </c>
      <c r="AF182" s="2377">
        <v>5</v>
      </c>
      <c r="AG182" s="2377">
        <v>5</v>
      </c>
      <c r="AH182" s="2377">
        <v>5</v>
      </c>
      <c r="AI182" s="2377">
        <v>5</v>
      </c>
      <c r="AJ182" s="2377">
        <v>5</v>
      </c>
      <c r="AK182" s="2377">
        <v>5</v>
      </c>
      <c r="AL182" s="2377">
        <v>5</v>
      </c>
      <c r="AM182" s="2377">
        <v>5</v>
      </c>
      <c r="AN182" s="2377">
        <v>5</v>
      </c>
      <c r="AO182" s="2377">
        <v>5</v>
      </c>
      <c r="AP182" s="2377">
        <v>5</v>
      </c>
      <c r="AQ182" s="2377">
        <v>5</v>
      </c>
      <c r="AR182" s="2377">
        <v>5</v>
      </c>
      <c r="AS182" s="2377">
        <v>5</v>
      </c>
      <c r="AT182" s="2377">
        <v>5</v>
      </c>
      <c r="AU182" s="2377">
        <v>5</v>
      </c>
      <c r="AV182" s="2377">
        <v>5</v>
      </c>
      <c r="AW182" s="2377">
        <v>5</v>
      </c>
      <c r="AX182" s="2377">
        <v>5</v>
      </c>
      <c r="AY182" s="2377">
        <v>5</v>
      </c>
      <c r="AZ182" s="2377">
        <v>5</v>
      </c>
      <c r="BA182" s="2377">
        <v>5</v>
      </c>
      <c r="BB182" s="2377">
        <v>5</v>
      </c>
      <c r="BC182" s="2377">
        <v>5</v>
      </c>
      <c r="BD182" s="2377">
        <v>5</v>
      </c>
      <c r="BE182" s="2377">
        <v>5</v>
      </c>
      <c r="BF182" s="2377">
        <v>5</v>
      </c>
      <c r="BG182" s="2377">
        <v>5</v>
      </c>
      <c r="BH182" s="2377">
        <v>5</v>
      </c>
      <c r="BI182" s="2377">
        <v>5</v>
      </c>
      <c r="BJ182" s="2377">
        <v>5</v>
      </c>
      <c r="BK182" s="2377">
        <v>5</v>
      </c>
      <c r="BL182" s="2377">
        <v>5</v>
      </c>
      <c r="BM182" s="2377">
        <v>5</v>
      </c>
      <c r="BN182" s="2377">
        <v>5</v>
      </c>
      <c r="BO182" s="2577"/>
      <c r="BP182" s="2577"/>
      <c r="BQ182" s="2577"/>
      <c r="BR182" s="2577"/>
      <c r="BS182" s="2577"/>
      <c r="BT182" s="2577"/>
      <c r="BU182" s="2577"/>
      <c r="BV182" s="2577"/>
      <c r="BW182" s="2577"/>
      <c r="BX182" s="2577"/>
      <c r="BY182" s="2577"/>
      <c r="BZ182" s="2577"/>
      <c r="CA182" s="34"/>
      <c r="CC182" s="33"/>
      <c r="CD182" s="1461" t="e" cm="1">
        <f t="array" aca="1" ref="CD182" ca="1">_xlfn.LET( _xlpm.CheckBlank, SUM(PL!$AD182:$BN182) = 0, IF(_xlpm.CheckBlank, "", SUM(_xlfn._xlws.FILTER(PL!$AD182:$BN182,(YEAR(PL!$AD$12:$BN$12)=PL!CD$12)*(array_timeline&lt;=PL!CD$11)))))</f>
        <v>#NAME?</v>
      </c>
      <c r="CE182" s="1461" t="e" cm="1">
        <f t="array" aca="1" ref="CE182" ca="1">_xlfn.LET( _xlpm.CheckBlank, SUM(PL!$AD182:$BN182) = 0, IF(_xlpm.CheckBlank, "", SUM(_xlfn._xlws.FILTER(PL!$AD182:$BN182,(YEAR(PL!$AD$12:$BN$12)=PL!CE$12)*(array_timeline&lt;=PL!CE$11)))))</f>
        <v>#NAME?</v>
      </c>
      <c r="CF182" s="88"/>
      <c r="CG182" s="1461" t="e" cm="1">
        <f t="array" aca="1" ref="CG182" ca="1">_xlfn.LET( _xlpm.CheckBlank, SUM(PL!$AD182:$BN182) = 0, IF(_xlpm.CheckBlank, "", SUM(_xlfn._xlws.FILTER(PL!$AD182:$BN182,(YEAR(PL!$AD$12:$BN$12)=PL!CG$12)*(array_timeline&lt;=PL!CG$11)))))</f>
        <v>#NAME?</v>
      </c>
      <c r="CH182" s="1461" t="e" cm="1">
        <f t="array" aca="1" ref="CH182" ca="1">_xlfn.LET( _xlpm.CheckBlank, SUM(PL!$AD182:$BN182) = 0, IF(_xlpm.CheckBlank, "", SUM(_xlfn._xlws.FILTER(PL!$AD182:$BN182,(YEAR(PL!$AD$12:$BN$12)=PL!CH$12)*(array_timeline&lt;=PL!CH$11)))))</f>
        <v>#NAME?</v>
      </c>
      <c r="CI182" s="88"/>
      <c r="CJ182" s="1461" cm="1">
        <f t="array" ref="CJ182">_xlfn.LET( _xlpm.CheckBlank, SUM(PL!$AD182:$BN182) = 0, IF(_xlpm.CheckBlank, "", SUM(_xlfn.TAKE(_xlfn.DROP(PL!$AD182:$BN182, ,-DATEDIFF(PL!CJ$11, val_asOfDate,"M")),1,-12))))</f>
        <v>60</v>
      </c>
      <c r="CK182" s="1461" cm="1">
        <f t="array" ref="CK182">_xlfn.LET( _xlpm.CheckBlank, SUM(PL!$AD182:$BN182) = 0, IF(_xlpm.CheckBlank, "", SUM(_xlfn.TAKE(_xlfn.DROP(PL!$AD182:$BN182, ,-DATEDIFF(PL!CK$11, val_asOfDate,"M")),1,-12))))</f>
        <v>60</v>
      </c>
      <c r="CL182" s="88"/>
      <c r="CM182" s="2061" cm="1">
        <f t="array" ref="CM182:CN182">IF(ISNUMBER(CM175:CN175),_xlfn.BYCOL(_xlfn.VSTACK(CM175:CN175, CM176:CN181), _xleta.SUM),"")</f>
        <v>7</v>
      </c>
      <c r="CN182" s="2061">
        <v>7</v>
      </c>
      <c r="CO182" s="128"/>
      <c r="CP182" s="2061" cm="1">
        <f t="array" ref="CP182:CQ182">IF(ISNUMBER(CP175:CQ175),_xlfn.BYCOL(_xlfn.VSTACK(CP175:CQ175, CP176:CQ181), _xleta.SUM),"")</f>
        <v>7</v>
      </c>
      <c r="CQ182" s="2061">
        <v>7</v>
      </c>
      <c r="CR182" s="34"/>
      <c r="CS182" s="2056"/>
      <c r="CT182" s="2085" t="e" cm="1">
        <f t="array" aca="1" ref="CT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_xldudf_CX_PUSH(Y182,CX_ENTITY,C182,EOMONTH(val_asOfDate,0)),
       ""
     )
   )
)</f>
        <v>#NAME?</v>
      </c>
      <c r="CU182" s="2085" t="e" cm="1">
        <f t="array" aca="1" ref="CU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_xldudf_CX_PUSH(Y182,CX_ENTITY,C182,EOMONTH(val_asOfDate,1)),
       ""
     )
   )
)</f>
        <v>#NAME?</v>
      </c>
      <c r="CV182" s="2085" t="e" cm="1">
        <f t="array" aca="1" ref="CV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_xldudf_CX_PUSH(Y182,CX_ENTITY,C182,EOMONTH(val_asOfDate,2)),
       ""
     )
   )
)</f>
        <v>#NAME?</v>
      </c>
      <c r="CW182" s="2085" t="e" cm="1">
        <f t="array" aca="1" ref="CW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_xldudf_CX_PUSH(Y182,CX_ENTITY,C182,EOMONTH(val_asOfDate,3)),
       ""
     )
   )
)</f>
        <v>#NAME?</v>
      </c>
      <c r="CX182" s="2443"/>
      <c r="CY182" s="2444" t="str" cm="1">
        <f t="array" aca="1" ref="CY182" ca="1">IFERROR(IF(CM182*fxVal_normal=_PL!CM182,"",IF(OR($CM182="",$CM182=0, NOT(ISNUMBER($CM182)), ISERROR($CM182), $B182=""), "",
   IF($I182=1,
      IFBLANK(
         _xldudf_CX_PUSH($CM182*fxVal_normal, CX_ENTITY, $B182, $CM$11, $CM$14, $CM$19,),
         ""
      ),
      IF($I182=2,
         IFBLANK(
            _xldudf_CX_PUSH($CM182, CX_ENTITY, $B182, $CM$11, $CM$14, $CM$19,),
            ""
         ),
         IF($I182=3,
            "",
            IFBLANK(
               _xldudf_CX_PUSH($CM182, CX_ENTITY, $B182, $CM$11, $CM$14, $CM$19,),
               ""
            )
         )
      )
   )
)),"")</f>
        <v/>
      </c>
      <c r="CZ182" s="2444" t="str" cm="1">
        <f t="array" aca="1" ref="CZ182" ca="1">IFERROR(IF(CN182*fxVal_normal=_PL!CN182,"",IF(OR($CN182="",$CN182=0, NOT(ISNUMBER($CN182)), ISERROR($CN182), $B182=""), "",
   IF($I182=1,
      IFBLANK(
         _xldudf_CX_PUSH($CN182*fxVal_normal, CX_ENTITY, $B182, $CN$11, $CN$14, $CN$19,),
         ""
      ),
      IF($I182=2,
         IFBLANK(
            _xldudf_CX_PUSH($CN182, CX_ENTITY, $B182, $CN$11, $CN$14, $CN$19,),
            ""
         ),
         IF($I182=3,
            "",
            IFBLANK(
               _xldudf_CX_PUSH($CN182, CX_ENTITY, $B182, $CN$11, $CN$14, $CN$19,),
               ""
            )
         )
      )
   )
)),"")</f>
        <v/>
      </c>
      <c r="DA182" s="2444" t="str" cm="1">
        <f t="array" aca="1" ref="DA182" ca="1">IFERROR(IF(CP182*fxVal_normal=_PL!CP182,"",IF(OR($CP182="",$CP182=0, NOT(ISNUMBER($CP182)), ISERROR($CP182), $B182=""), "",
   IF($I182=1,
      IFBLANK(
         _xldudf_CX_PUSH($CP182*fxVal_normal, CX_ENTITY, $B182, $CP$11, $CP$14, $CP$19,),
         ""
      ),
      IF($I182=2,
         IFBLANK(
            _xldudf_CX_PUSH($CP182, CX_ENTITY, $B182, $CP$11, $CP$14, $CP$19,),
            ""
         ),
         IF($I182=3,
            "",
            IFBLANK(
               _xldudf_CX_PUSH($CP182, CX_ENTITY, $B182, $CP$11, $CP$14, $CP$19,),
               ""
            )
         )
      )
   )
)),"")</f>
        <v/>
      </c>
      <c r="DB182" s="2444" t="str" cm="1">
        <f t="array" aca="1" ref="DB182" ca="1">IFERROR(IF(CQ182*fxVal_normal=_PL!CQ182,"",IF(OR($CQ182="", $CQ182=0, NOT(ISNUMBER($CQ182)), ISERROR($CQ182), $B182=""), "",
   IF($I182=1,
      IFBLANK(
         _xldudf_CX_PUSH($CQ182*fxVal_normal, CX_ENTITY, $B182, $CQ$11, $CQ$14, $CQ$19,),
         ""
      ),
      IF($I182=2,
         IFBLANK(
            _xldudf_CX_PUSH($CQ182, CX_ENTITY, $B182, $CQ$11, $CQ$14, $CQ$19,),
            ""
         ),
         IF($I182=3,
            "",
            IFBLANK(
               _xldudf_CX_PUSH($CQ182, CX_ENTITY, $B182, $CQ$11, $CQ$14, $CQ$19,),
               ""
            )
         )
      )
   ))
),"")</f>
        <v/>
      </c>
      <c r="DC182" s="2443"/>
      <c r="DD182" s="2445" t="str" cm="1">
        <f t="array" aca="1" ref="DD182" ca="1">IFERROR(IF(AD182*fxVal_normal=_PL!AD182,"",IF(OR(AD182="", NOT(ISNUMBER(AD182)), ISERROR(AD182), $B182=""), "",
   IF($I182=1,
      IFBLANK(
         _xldudf_CX_PUSH(AD182*fxVal_normal, CX_ENTITY, $B182, AD$11, AD$14,AD$174,),
         ""
      ),
      IF($I182=2,
         IFBLANK(
            _xldudf_CX_PUSH(AD182, CX_ENTITY, $B182, AD$11, AD$14,AD$174,),
            ""
         ),
         IF($I182=3,
            "",
            IFBLANK(
               _xldudf_CX_PUSH(AD182, CX_ENTITY, $B182, AD$11, AD$14,AD$174,),
               ""
            )
         )
      )
   )
)),"")</f>
        <v/>
      </c>
      <c r="DE182" s="2445" t="str" cm="1">
        <f t="array" aca="1" ref="DE182" ca="1">IFERROR(IF(AE182*fxVal_normal=_PL!AE182,"",IF(OR(AE182="", NOT(ISNUMBER(AE182)), ISERROR(AE182), $B182=""), "",
   IF($I182=1,
      IFBLANK(
         _xldudf_CX_PUSH(AE182*fxVal_normal, CX_ENTITY, $B182, AE$11, AE$14,AE$174,),
         ""
      ),
      IF($I182=2,
         IFBLANK(
            _xldudf_CX_PUSH(AE182, CX_ENTITY, $B182, AE$11, AE$14,AE$174,),
            ""
         ),
         IF($I182=3,
            "",
            IFBLANK(
               _xldudf_CX_PUSH(AE182, CX_ENTITY, $B182, AE$11, AE$14,AE$174,),
               ""
            )
         )
      )
   )
)),"")</f>
        <v/>
      </c>
      <c r="DF182" s="2445" t="str" cm="1">
        <f t="array" aca="1" ref="DF182" ca="1">IFERROR(IF(AF182*fxVal_normal=_PL!AF182,"",IF(OR(AF182="", NOT(ISNUMBER(AF182)), ISERROR(AF182), $B182=""), "",
   IF($I182=1,
      IFBLANK(
         _xldudf_CX_PUSH(AF182*fxVal_normal, CX_ENTITY, $B182, AF$11, AF$14,AF$174,),
         ""
      ),
      IF($I182=2,
         IFBLANK(
            _xldudf_CX_PUSH(AF182, CX_ENTITY, $B182, AF$11, AF$14,AF$174,),
            ""
         ),
         IF($I182=3,
            "",
            IFBLANK(
               _xldudf_CX_PUSH(AF182, CX_ENTITY, $B182, AF$11, AF$14,AF$174,),
               ""
            )
         )
      )
   )
)),"")</f>
        <v/>
      </c>
      <c r="DG182" s="2445" t="str" cm="1">
        <f t="array" aca="1" ref="DG182" ca="1">IFERROR(IF(AG182*fxVal_normal=_PL!AG182,"",IF(OR(AG182="", NOT(ISNUMBER(AG182)), ISERROR(AG182), $B182=""), "",
   IF($I182=1,
      IFBLANK(
         _xldudf_CX_PUSH(AG182*fxVal_normal, CX_ENTITY, $B182, AG$11, AG$14,AG$174,),
         ""
      ),
      IF($I182=2,
         IFBLANK(
            _xldudf_CX_PUSH(AG182, CX_ENTITY, $B182, AG$11, AG$14,AG$174,),
            ""
         ),
         IF($I182=3,
            "",
            IFBLANK(
               _xldudf_CX_PUSH(AG182, CX_ENTITY, $B182, AG$11, AG$14,AG$174,),
               ""
            )
         )
      )
   )
)),"")</f>
        <v/>
      </c>
      <c r="DH182" s="2445" t="str" cm="1">
        <f t="array" aca="1" ref="DH182" ca="1">IFERROR(IF(AH182*fxVal_normal=_PL!AH182,"",IF(OR(AH182="", NOT(ISNUMBER(AH182)), ISERROR(AH182), $B182=""), "",
   IF($I182=1,
      IFBLANK(
         _xldudf_CX_PUSH(AH182*fxVal_normal, CX_ENTITY, $B182, AH$11, AH$14,AH$174,),
         ""
      ),
      IF($I182=2,
         IFBLANK(
            _xldudf_CX_PUSH(AH182, CX_ENTITY, $B182, AH$11, AH$14,AH$174,),
            ""
         ),
         IF($I182=3,
            "",
            IFBLANK(
               _xldudf_CX_PUSH(AH182, CX_ENTITY, $B182, AH$11, AH$14,AH$174,),
               ""
            )
         )
      )
   )
)),"")</f>
        <v/>
      </c>
      <c r="DI182" s="2445" t="str" cm="1">
        <f t="array" aca="1" ref="DI182" ca="1">IFERROR(IF(AI182*fxVal_normal=_PL!AI182,"",IF(OR(AI182="", NOT(ISNUMBER(AI182)), ISERROR(AI182), $B182=""), "",
   IF($I182=1,
      IFBLANK(
         _xldudf_CX_PUSH(AI182*fxVal_normal, CX_ENTITY, $B182, AI$11, AI$14,AI$174,),
         ""
      ),
      IF($I182=2,
         IFBLANK(
            _xldudf_CX_PUSH(AI182, CX_ENTITY, $B182, AI$11, AI$14,AI$174,),
            ""
         ),
         IF($I182=3,
            "",
            IFBLANK(
               _xldudf_CX_PUSH(AI182, CX_ENTITY, $B182, AI$11, AI$14,AI$174,),
               ""
            )
         )
      )
   )
)),"")</f>
        <v/>
      </c>
      <c r="DJ182" s="2445" t="str" cm="1">
        <f t="array" aca="1" ref="DJ182" ca="1">IFERROR(IF(AJ182*fxVal_normal=_PL!AJ182,"",IF(OR(AJ182="", NOT(ISNUMBER(AJ182)), ISERROR(AJ182), $B182=""), "",
   IF($I182=1,
      IFBLANK(
         _xldudf_CX_PUSH(AJ182*fxVal_normal, CX_ENTITY, $B182, AJ$11, AJ$14,AJ$174,),
         ""
      ),
      IF($I182=2,
         IFBLANK(
            _xldudf_CX_PUSH(AJ182, CX_ENTITY, $B182, AJ$11, AJ$14,AJ$174,),
            ""
         ),
         IF($I182=3,
            "",
            IFBLANK(
               _xldudf_CX_PUSH(AJ182, CX_ENTITY, $B182, AJ$11, AJ$14,AJ$174,),
               ""
            )
         )
      )
   )
)),"")</f>
        <v/>
      </c>
      <c r="DK182" s="2445" t="str" cm="1">
        <f t="array" aca="1" ref="DK182" ca="1">IFERROR(IF(AK182*fxVal_normal=_PL!AK182,"",IF(OR(AK182="", NOT(ISNUMBER(AK182)), ISERROR(AK182), $B182=""), "",
   IF($I182=1,
      IFBLANK(
         _xldudf_CX_PUSH(AK182*fxVal_normal, CX_ENTITY, $B182, AK$11, AK$14,AK$174,),
         ""
      ),
      IF($I182=2,
         IFBLANK(
            _xldudf_CX_PUSH(AK182, CX_ENTITY, $B182, AK$11, AK$14,AK$174,),
            ""
         ),
         IF($I182=3,
            "",
            IFBLANK(
               _xldudf_CX_PUSH(AK182, CX_ENTITY, $B182, AK$11, AK$14,AK$174,),
               ""
            )
         )
      )
   )
)),"")</f>
        <v/>
      </c>
      <c r="DL182" s="2445" t="str" cm="1">
        <f t="array" aca="1" ref="DL182" ca="1">IFERROR(IF(AL182*fxVal_normal=_PL!AL182,"",IF(OR(AL182="", NOT(ISNUMBER(AL182)), ISERROR(AL182), $B182=""), "",
   IF($I182=1,
      IFBLANK(
         _xldudf_CX_PUSH(AL182*fxVal_normal, CX_ENTITY, $B182, AL$11, AL$14,AL$174,),
         ""
      ),
      IF($I182=2,
         IFBLANK(
            _xldudf_CX_PUSH(AL182, CX_ENTITY, $B182, AL$11, AL$14,AL$174,),
            ""
         ),
         IF($I182=3,
            "",
            IFBLANK(
               _xldudf_CX_PUSH(AL182, CX_ENTITY, $B182, AL$11, AL$14,AL$174,),
               ""
            )
         )
      )
   )
)),"")</f>
        <v/>
      </c>
      <c r="DM182" s="2445" t="str" cm="1">
        <f t="array" aca="1" ref="DM182" ca="1">IFERROR(IF(AM182*fxVal_normal=_PL!AM182,"",IF(OR(AM182="", NOT(ISNUMBER(AM182)), ISERROR(AM182), $B182=""), "",
   IF($I182=1,
      IFBLANK(
         _xldudf_CX_PUSH(AM182*fxVal_normal, CX_ENTITY, $B182, AM$11, AM$14,AM$174,),
         ""
      ),
      IF($I182=2,
         IFBLANK(
            _xldudf_CX_PUSH(AM182, CX_ENTITY, $B182, AM$11, AM$14,AM$174,),
            ""
         ),
         IF($I182=3,
            "",
            IFBLANK(
               _xldudf_CX_PUSH(AM182, CX_ENTITY, $B182, AM$11, AM$14,AM$174,),
               ""
            )
         )
      )
   )
)),"")</f>
        <v/>
      </c>
      <c r="DN182" s="2445" t="str" cm="1">
        <f t="array" aca="1" ref="DN182" ca="1">IFERROR(IF(AN182*fxVal_normal=_PL!AN182,"",IF(OR(AN182="", NOT(ISNUMBER(AN182)), ISERROR(AN182), $B182=""), "",
   IF($I182=1,
      IFBLANK(
         _xldudf_CX_PUSH(AN182*fxVal_normal, CX_ENTITY, $B182, AN$11, AN$14,AN$174,),
         ""
      ),
      IF($I182=2,
         IFBLANK(
            _xldudf_CX_PUSH(AN182, CX_ENTITY, $B182, AN$11, AN$14,AN$174,),
            ""
         ),
         IF($I182=3,
            "",
            IFBLANK(
               _xldudf_CX_PUSH(AN182, CX_ENTITY, $B182, AN$11, AN$14,AN$174,),
               ""
            )
         )
      )
   )
)),"")</f>
        <v/>
      </c>
      <c r="DO182" s="2445" t="str" cm="1">
        <f t="array" aca="1" ref="DO182" ca="1">IFERROR(IF(AO182*fxVal_normal=_PL!AO182,"",IF(OR(AO182="", NOT(ISNUMBER(AO182)), ISERROR(AO182), $B182=""), "",
   IF($I182=1,
      IFBLANK(
         _xldudf_CX_PUSH(AO182*fxVal_normal, CX_ENTITY, $B182, AO$11, AO$14,AO$174,),
         ""
      ),
      IF($I182=2,
         IFBLANK(
            _xldudf_CX_PUSH(AO182, CX_ENTITY, $B182, AO$11, AO$14,AO$174,),
            ""
         ),
         IF($I182=3,
            "",
            IFBLANK(
               _xldudf_CX_PUSH(AO182, CX_ENTITY, $B182, AO$11, AO$14,AO$174,),
               ""
            )
         )
      )
   )
)),"")</f>
        <v/>
      </c>
      <c r="DP182" s="2445" t="str" cm="1">
        <f t="array" aca="1" ref="DP182" ca="1">IFERROR(IF(AP182*fxVal_normal=_PL!AP182,"",IF(OR(AP182="", NOT(ISNUMBER(AP182)), ISERROR(AP182), $B182=""), "",
   IF($I182=1,
      IFBLANK(
         _xldudf_CX_PUSH(AP182*fxVal_normal, CX_ENTITY, $B182, AP$11, AP$14,AP$174,),
         ""
      ),
      IF($I182=2,
         IFBLANK(
            _xldudf_CX_PUSH(AP182, CX_ENTITY, $B182, AP$11, AP$14,AP$174,),
            ""
         ),
         IF($I182=3,
            "",
            IFBLANK(
               _xldudf_CX_PUSH(AP182, CX_ENTITY, $B182, AP$11, AP$14,AP$174,),
               ""
            )
         )
      )
   )
)),"")</f>
        <v/>
      </c>
      <c r="DQ182" s="2445" t="str" cm="1">
        <f t="array" aca="1" ref="DQ182" ca="1">IFERROR(IF(AQ182*fxVal_normal=_PL!AQ182,"",IF(OR(AQ182="", NOT(ISNUMBER(AQ182)), ISERROR(AQ182), $B182=""), "",
   IF($I182=1,
      IFBLANK(
         _xldudf_CX_PUSH(AQ182*fxVal_normal, CX_ENTITY, $B182, AQ$11, AQ$14,AQ$174,),
         ""
      ),
      IF($I182=2,
         IFBLANK(
            _xldudf_CX_PUSH(AQ182, CX_ENTITY, $B182, AQ$11, AQ$14,AQ$174,),
            ""
         ),
         IF($I182=3,
            "",
            IFBLANK(
               _xldudf_CX_PUSH(AQ182, CX_ENTITY, $B182, AQ$11, AQ$14,AQ$174,),
               ""
            )
         )
      )
   )
)),"")</f>
        <v/>
      </c>
      <c r="DR182" s="2445" t="str" cm="1">
        <f t="array" aca="1" ref="DR182" ca="1">IFERROR(IF(AR182*fxVal_normal=_PL!AR182,"",IF(OR(AR182="", NOT(ISNUMBER(AR182)), ISERROR(AR182), $B182=""), "",
   IF($I182=1,
      IFBLANK(
         _xldudf_CX_PUSH(AR182*fxVal_normal, CX_ENTITY, $B182, AR$11, AR$14,AR$174,),
         ""
      ),
      IF($I182=2,
         IFBLANK(
            _xldudf_CX_PUSH(AR182, CX_ENTITY, $B182, AR$11, AR$14,AR$174,),
            ""
         ),
         IF($I182=3,
            "",
            IFBLANK(
               _xldudf_CX_PUSH(AR182, CX_ENTITY, $B182, AR$11, AR$14,AR$174,),
               ""
            )
         )
      )
   )
)),"")</f>
        <v/>
      </c>
      <c r="DS182" s="2445" t="str" cm="1">
        <f t="array" aca="1" ref="DS182" ca="1">IFERROR(IF(AS182*fxVal_normal=_PL!AS182,"",IF(OR(AS182="", NOT(ISNUMBER(AS182)), ISERROR(AS182), $B182=""), "",
   IF($I182=1,
      IFBLANK(
         _xldudf_CX_PUSH(AS182*fxVal_normal, CX_ENTITY, $B182, AS$11, AS$14,AS$174,),
         ""
      ),
      IF($I182=2,
         IFBLANK(
            _xldudf_CX_PUSH(AS182, CX_ENTITY, $B182, AS$11, AS$14,AS$174,),
            ""
         ),
         IF($I182=3,
            "",
            IFBLANK(
               _xldudf_CX_PUSH(AS182, CX_ENTITY, $B182, AS$11, AS$14,AS$174,),
               ""
            )
         )
      )
   )
)),"")</f>
        <v/>
      </c>
      <c r="DT182" s="2445" t="str" cm="1">
        <f t="array" aca="1" ref="DT182" ca="1">IFERROR(IF(AT182*fxVal_normal=_PL!AT182,"",IF(OR(AT182="", NOT(ISNUMBER(AT182)), ISERROR(AT182), $B182=""), "",
   IF($I182=1,
      IFBLANK(
         _xldudf_CX_PUSH(AT182*fxVal_normal, CX_ENTITY, $B182, AT$11, AT$14,AT$174,),
         ""
      ),
      IF($I182=2,
         IFBLANK(
            _xldudf_CX_PUSH(AT182, CX_ENTITY, $B182, AT$11, AT$14,AT$174,),
            ""
         ),
         IF($I182=3,
            "",
            IFBLANK(
               _xldudf_CX_PUSH(AT182, CX_ENTITY, $B182, AT$11, AT$14,AT$174,),
               ""
            )
         )
      )
   )
)),"")</f>
        <v/>
      </c>
      <c r="DU182" s="2445" t="str" cm="1">
        <f t="array" aca="1" ref="DU182" ca="1">IFERROR(IF(AU182*fxVal_normal=_PL!AU182,"",IF(OR(AU182="", NOT(ISNUMBER(AU182)), ISERROR(AU182), $B182=""), "",
   IF($I182=1,
      IFBLANK(
         _xldudf_CX_PUSH(AU182*fxVal_normal, CX_ENTITY, $B182, AU$11, AU$14,AU$174,),
         ""
      ),
      IF($I182=2,
         IFBLANK(
            _xldudf_CX_PUSH(AU182, CX_ENTITY, $B182, AU$11, AU$14,AU$174,),
            ""
         ),
         IF($I182=3,
            "",
            IFBLANK(
               _xldudf_CX_PUSH(AU182, CX_ENTITY, $B182, AU$11, AU$14,AU$174,),
               ""
            )
         )
      )
   )
)),"")</f>
        <v/>
      </c>
      <c r="DV182" s="2445" t="str" cm="1">
        <f t="array" aca="1" ref="DV182" ca="1">IFERROR(IF(AV182*fxVal_normal=_PL!AV182,"",IF(OR(AV182="", NOT(ISNUMBER(AV182)), ISERROR(AV182), $B182=""), "",
   IF($I182=1,
      IFBLANK(
         _xldudf_CX_PUSH(AV182*fxVal_normal, CX_ENTITY, $B182, AV$11, AV$14,AV$174,),
         ""
      ),
      IF($I182=2,
         IFBLANK(
            _xldudf_CX_PUSH(AV182, CX_ENTITY, $B182, AV$11, AV$14,AV$174,),
            ""
         ),
         IF($I182=3,
            "",
            IFBLANK(
               _xldudf_CX_PUSH(AV182, CX_ENTITY, $B182, AV$11, AV$14,AV$174,),
               ""
            )
         )
      )
   )
)),"")</f>
        <v/>
      </c>
      <c r="DW182" s="2445" t="str" cm="1">
        <f t="array" aca="1" ref="DW182" ca="1">IFERROR(IF(AW182*fxVal_normal=_PL!AW182,"",IF(OR(AW182="", NOT(ISNUMBER(AW182)), ISERROR(AW182), $B182=""), "",
   IF($I182=1,
      IFBLANK(
         _xldudf_CX_PUSH(AW182*fxVal_normal, CX_ENTITY, $B182, AW$11, AW$14,AW$174,),
         ""
      ),
      IF($I182=2,
         IFBLANK(
            _xldudf_CX_PUSH(AW182, CX_ENTITY, $B182, AW$11, AW$14,AW$174,),
            ""
         ),
         IF($I182=3,
            "",
            IFBLANK(
               _xldudf_CX_PUSH(AW182, CX_ENTITY, $B182, AW$11, AW$14,AW$174,),
               ""
            )
         )
      )
   )
)),"")</f>
        <v/>
      </c>
      <c r="DX182" s="2445" t="str" cm="1">
        <f t="array" aca="1" ref="DX182" ca="1">IFERROR(IF(AX182*fxVal_normal=_PL!AX182,"",IF(OR(AX182="", NOT(ISNUMBER(AX182)), ISERROR(AX182), $B182=""), "",
   IF($I182=1,
      IFBLANK(
         _xldudf_CX_PUSH(AX182*fxVal_normal, CX_ENTITY, $B182, AX$11, AX$14,AX$174,),
         ""
      ),
      IF($I182=2,
         IFBLANK(
            _xldudf_CX_PUSH(AX182, CX_ENTITY, $B182, AX$11, AX$14,AX$174,),
            ""
         ),
         IF($I182=3,
            "",
            IFBLANK(
               _xldudf_CX_PUSH(AX182, CX_ENTITY, $B182, AX$11, AX$14,AX$174,),
               ""
            )
         )
      )
   )
)),"")</f>
        <v/>
      </c>
      <c r="DY182" s="2445" t="str" cm="1">
        <f t="array" aca="1" ref="DY182" ca="1">IFERROR(IF(AY182*fxVal_normal=_PL!AY182,"",IF(OR(AY182="", NOT(ISNUMBER(AY182)), ISERROR(AY182), $B182=""), "",
   IF($I182=1,
      IFBLANK(
         _xldudf_CX_PUSH(AY182*fxVal_normal, CX_ENTITY, $B182, AY$11, AY$14,AY$174,),
         ""
      ),
      IF($I182=2,
         IFBLANK(
            _xldudf_CX_PUSH(AY182, CX_ENTITY, $B182, AY$11, AY$14,AY$174,),
            ""
         ),
         IF($I182=3,
            "",
            IFBLANK(
               _xldudf_CX_PUSH(AY182, CX_ENTITY, $B182, AY$11, AY$14,AY$174,),
               ""
            )
         )
      )
   )
)),"")</f>
        <v/>
      </c>
      <c r="DZ182" s="2445" t="str" cm="1">
        <f t="array" aca="1" ref="DZ182" ca="1">IFERROR(IF(AZ182*fxVal_normal=_PL!AZ182,"",IF(OR(AZ182="", NOT(ISNUMBER(AZ182)), ISERROR(AZ182), $B182=""), "",
   IF($I182=1,
      IFBLANK(
         _xldudf_CX_PUSH(AZ182*fxVal_normal, CX_ENTITY, $B182, AZ$11, AZ$14,AZ$174,),
         ""
      ),
      IF($I182=2,
         IFBLANK(
            _xldudf_CX_PUSH(AZ182, CX_ENTITY, $B182, AZ$11, AZ$14,AZ$174,),
            ""
         ),
         IF($I182=3,
            "",
            IFBLANK(
               _xldudf_CX_PUSH(AZ182, CX_ENTITY, $B182, AZ$11, AZ$14,AZ$174,),
               ""
            )
         )
      )
   )
)),"")</f>
        <v/>
      </c>
      <c r="EA182" s="2445" t="str" cm="1">
        <f t="array" aca="1" ref="EA182" ca="1">IFERROR(IF(BA182*fxVal_normal=_PL!BA182,"",IF(OR(BA182="", NOT(ISNUMBER(BA182)), ISERROR(BA182), $B182=""), "",
   IF($I182=1,
      IFBLANK(
         _xldudf_CX_PUSH(BA182*fxVal_normal, CX_ENTITY, $B182, BA$11, BA$14,BA$174,),
         ""
      ),
      IF($I182=2,
         IFBLANK(
            _xldudf_CX_PUSH(BA182, CX_ENTITY, $B182, BA$11, BA$14,BA$174,),
            ""
         ),
         IF($I182=3,
            "",
            IFBLANK(
               _xldudf_CX_PUSH(BA182, CX_ENTITY, $B182, BA$11, BA$14,BA$174,),
               ""
            )
         )
      )
   )
)),"")</f>
        <v/>
      </c>
      <c r="EB182" s="2445" t="str" cm="1">
        <f t="array" aca="1" ref="EB182" ca="1">IFERROR(IF(BB182*fxVal_normal=_PL!BB182,"",IF(OR(BB182="", NOT(ISNUMBER(BB182)), ISERROR(BB182), $B182=""), "",
   IF($I182=1,
      IFBLANK(
         _xldudf_CX_PUSH(BB182*fxVal_normal, CX_ENTITY, $B182, BB$11, BB$14,BB$174,),
         ""
      ),
      IF($I182=2,
         IFBLANK(
            _xldudf_CX_PUSH(BB182, CX_ENTITY, $B182, BB$11, BB$14,BB$174,),
            ""
         ),
         IF($I182=3,
            "",
            IFBLANK(
               _xldudf_CX_PUSH(BB182, CX_ENTITY, $B182, BB$11, BB$14,BB$174,),
               ""
            )
         )
      )
   )
)),"")</f>
        <v/>
      </c>
      <c r="EC182" s="2445" t="str" cm="1">
        <f t="array" aca="1" ref="EC182" ca="1">IFERROR(IF(BC182*fxVal_normal=_PL!BC182,"",IF(OR(BC182="", NOT(ISNUMBER(BC182)), ISERROR(BC182), $B182=""), "",
   IF($I182=1,
      IFBLANK(
         _xldudf_CX_PUSH(BC182*fxVal_normal, CX_ENTITY, $B182, BC$11, BC$14,BC$174,),
         ""
      ),
      IF($I182=2,
         IFBLANK(
            _xldudf_CX_PUSH(BC182, CX_ENTITY, $B182, BC$11, BC$14,BC$174,),
            ""
         ),
         IF($I182=3,
            "",
            IFBLANK(
               _xldudf_CX_PUSH(BC182, CX_ENTITY, $B182, BC$11, BC$14,BC$174,),
               ""
            )
         )
      )
   )
)),"")</f>
        <v/>
      </c>
      <c r="ED182" s="2445" t="str" cm="1">
        <f t="array" aca="1" ref="ED182" ca="1">IFERROR(IF(BD182*fxVal_normal=_PL!BD182,"",IF(OR(BD182="", NOT(ISNUMBER(BD182)), ISERROR(BD182), $B182=""), "",
   IF($I182=1,
      IFBLANK(
         _xldudf_CX_PUSH(BD182*fxVal_normal, CX_ENTITY, $B182, BD$11, BD$14,BD$174,),
         ""
      ),
      IF($I182=2,
         IFBLANK(
            _xldudf_CX_PUSH(BD182, CX_ENTITY, $B182, BD$11, BD$14,BD$174,),
            ""
         ),
         IF($I182=3,
            "",
            IFBLANK(
               _xldudf_CX_PUSH(BD182, CX_ENTITY, $B182, BD$11, BD$14,BD$174,),
               ""
            )
         )
      )
   )
)),"")</f>
        <v/>
      </c>
      <c r="EE182" s="2445" t="str" cm="1">
        <f t="array" aca="1" ref="EE182" ca="1">IFERROR(IF(BE182*fxVal_normal=_PL!BE182,"",IF(OR(BE182="", NOT(ISNUMBER(BE182)), ISERROR(BE182), $B182=""), "",
   IF($I182=1,
      IFBLANK(
         _xldudf_CX_PUSH(BE182*fxVal_normal, CX_ENTITY, $B182, BE$11, BE$14,BE$174,),
         ""
      ),
      IF($I182=2,
         IFBLANK(
            _xldudf_CX_PUSH(BE182, CX_ENTITY, $B182, BE$11, BE$14,BE$174,),
            ""
         ),
         IF($I182=3,
            "",
            IFBLANK(
               _xldudf_CX_PUSH(BE182, CX_ENTITY, $B182, BE$11, BE$14,BE$174,),
               ""
            )
         )
      )
   )
)),"")</f>
        <v/>
      </c>
      <c r="EF182" s="2445" t="str" cm="1">
        <f t="array" aca="1" ref="EF182" ca="1">IFERROR(IF(BF182*fxVal_normal=_PL!BF182,"",IF(OR(BF182="", NOT(ISNUMBER(BF182)), ISERROR(BF182), $B182=""), "",
   IF($I182=1,
      IFBLANK(
         _xldudf_CX_PUSH(BF182*fxVal_normal, CX_ENTITY, $B182, BF$11, BF$14,BF$174,),
         ""
      ),
      IF($I182=2,
         IFBLANK(
            _xldudf_CX_PUSH(BF182, CX_ENTITY, $B182, BF$11, BF$14,BF$174,),
            ""
         ),
         IF($I182=3,
            "",
            IFBLANK(
               _xldudf_CX_PUSH(BF182, CX_ENTITY, $B182, BF$11, BF$14,BF$174,),
               ""
            )
         )
      )
   )
)),"")</f>
        <v/>
      </c>
      <c r="EG182" s="2445" t="str" cm="1">
        <f t="array" aca="1" ref="EG182" ca="1">IFERROR(IF(BG182*fxVal_normal=_PL!BG182,"",IF(OR(BG182="", NOT(ISNUMBER(BG182)), ISERROR(BG182), $B182=""), "",
   IF($I182=1,
      IFBLANK(
         _xldudf_CX_PUSH(BG182*fxVal_normal, CX_ENTITY, $B182, BG$11, BG$14,BG$174,),
         ""
      ),
      IF($I182=2,
         IFBLANK(
            _xldudf_CX_PUSH(BG182, CX_ENTITY, $B182, BG$11, BG$14,BG$174,),
            ""
         ),
         IF($I182=3,
            "",
            IFBLANK(
               _xldudf_CX_PUSH(BG182, CX_ENTITY, $B182, BG$11, BG$14,BG$174,),
               ""
            )
         )
      )
   )
)),"")</f>
        <v/>
      </c>
      <c r="EH182" s="2445" t="str" cm="1">
        <f t="array" aca="1" ref="EH182" ca="1">IFERROR(IF(BH182*fxVal_normal=_PL!BH182,"",IF(OR(BH182="", NOT(ISNUMBER(BH182)), ISERROR(BH182), $B182=""), "",
   IF($I182=1,
      IFBLANK(
         _xldudf_CX_PUSH(BH182*fxVal_normal, CX_ENTITY, $B182, BH$11, BH$14,BH$174,),
         ""
      ),
      IF($I182=2,
         IFBLANK(
            _xldudf_CX_PUSH(BH182, CX_ENTITY, $B182, BH$11, BH$14,BH$174,),
            ""
         ),
         IF($I182=3,
            "",
            IFBLANK(
               _xldudf_CX_PUSH(BH182, CX_ENTITY, $B182, BH$11, BH$14,BH$174,),
               ""
            )
         )
      )
   )
)),"")</f>
        <v/>
      </c>
      <c r="EI182" s="2445" t="str" cm="1">
        <f t="array" aca="1" ref="EI182" ca="1">IFERROR(IF(BI182*fxVal_normal=_PL!BI182,"",IF(OR(BI182="", NOT(ISNUMBER(BI182)), ISERROR(BI182), $B182=""), "",
   IF($I182=1,
      IFBLANK(
         _xldudf_CX_PUSH(BI182*fxVal_normal, CX_ENTITY, $B182, BI$11, BI$14,BI$174,),
         ""
      ),
      IF($I182=2,
         IFBLANK(
            _xldudf_CX_PUSH(BI182, CX_ENTITY, $B182, BI$11, BI$14,BI$174,),
            ""
         ),
         IF($I182=3,
            "",
            IFBLANK(
               _xldudf_CX_PUSH(BI182, CX_ENTITY, $B182, BI$11, BI$14,BI$174,),
               ""
            )
         )
      )
   )
)),"")</f>
        <v/>
      </c>
      <c r="EJ182" s="2445" t="str" cm="1">
        <f t="array" aca="1" ref="EJ182" ca="1">IFERROR(IF(BJ182*fxVal_normal=_PL!BJ182,"",IF(OR(BJ182="", NOT(ISNUMBER(BJ182)), ISERROR(BJ182), $B182=""), "",
   IF($I182=1,
      IFBLANK(
         _xldudf_CX_PUSH(BJ182*fxVal_normal, CX_ENTITY, $B182, BJ$11, BJ$14,BJ$174,),
         ""
      ),
      IF($I182=2,
         IFBLANK(
            _xldudf_CX_PUSH(BJ182, CX_ENTITY, $B182, BJ$11, BJ$14,BJ$174,),
            ""
         ),
         IF($I182=3,
            "",
            IFBLANK(
               _xldudf_CX_PUSH(BJ182, CX_ENTITY, $B182, BJ$11, BJ$14,BJ$174,),
               ""
            )
         )
      )
   )
)),"")</f>
        <v/>
      </c>
      <c r="EK182" s="2445" t="str" cm="1">
        <f t="array" aca="1" ref="EK182" ca="1">IFERROR(IF(BK182*fxVal_normal=_PL!BK182,"",IF(OR(BK182="", NOT(ISNUMBER(BK182)), ISERROR(BK182), $B182=""), "",
   IF($I182=1,
      IFBLANK(
         _xldudf_CX_PUSH(BK182*fxVal_normal, CX_ENTITY, $B182, BK$11, BK$14,BK$174,),
         ""
      ),
      IF($I182=2,
         IFBLANK(
            _xldudf_CX_PUSH(BK182, CX_ENTITY, $B182, BK$11, BK$14,BK$174,),
            ""
         ),
         IF($I182=3,
            "",
            IFBLANK(
               _xldudf_CX_PUSH(BK182, CX_ENTITY, $B182, BK$11, BK$14,BK$174,),
               ""
            )
         )
      )
   )
)),"")</f>
        <v/>
      </c>
      <c r="EL182" s="2445" t="str" cm="1">
        <f t="array" aca="1" ref="EL182" ca="1">IFERROR(IF(BL182*fxVal_normal=_PL!BL182,"",IF(OR(BL182="", NOT(ISNUMBER(BL182)), ISERROR(BL182), $B182=""), "",
   IF($I182=1,
      IFBLANK(
         _xldudf_CX_PUSH(BL182*fxVal_normal, CX_ENTITY, $B182, BL$11, BL$14,BL$174,),
         ""
      ),
      IF($I182=2,
         IFBLANK(
            _xldudf_CX_PUSH(BL182, CX_ENTITY, $B182, BL$11, BL$14,BL$174,),
            ""
         ),
         IF($I182=3,
            "",
            IFBLANK(
               _xldudf_CX_PUSH(BL182, CX_ENTITY, $B182, BL$11, BL$14,BL$174,),
               ""
            )
         )
      )
   )
)),"")</f>
        <v/>
      </c>
      <c r="EM182" s="2445" t="str" cm="1">
        <f t="array" aca="1" ref="EM182" ca="1">IFERROR(IF(BM182*fxVal_normal=_PL!BM182,"",IF(OR(BM182="", NOT(ISNUMBER(BM182)), ISERROR(BM182), $B182=""), "",
   IF($I182=1,
      IFBLANK(
         _xldudf_CX_PUSH(BM182*fxVal_normal, CX_ENTITY, $B182, BM$11, BM$14,BM$174,),
         ""
      ),
      IF($I182=2,
         IFBLANK(
            _xldudf_CX_PUSH(BM182, CX_ENTITY, $B182, BM$11, BM$14,BM$174,),
            ""
         ),
         IF($I182=3,
            "",
            IFBLANK(
               _xldudf_CX_PUSH(BM182, CX_ENTITY, $B182, BM$11, BM$14,BM$174,),
               ""
            )
         )
      )
   )
)),"")</f>
        <v/>
      </c>
      <c r="EN182" s="2445" t="str" cm="1">
        <f t="array" aca="1" ref="EN182" ca="1">IFERROR(IF(BN182*fxVal_normal=_PL!BN182,"",IF(OR(BN182="", NOT(ISNUMBER(BN182)), ISERROR(BN182), $B182=""), "",
   IF($I182=1,
      IFBLANK(
         _xldudf_CX_PUSH(BN182*fxVal_normal, CX_ENTITY, $B182, BN$11, BN$14,BN$174,),
         ""
      ),
      IF($I182=2,
         IFBLANK(
            _xldudf_CX_PUSH(BN182, CX_ENTITY, $B182, BN$11, BN$14,BN$174,),
            ""
         ),
         IF($I182=3,
            "",
            IFBLANK(
               _xldudf_CX_PUSH(BN182, CX_ENTITY, $B182, BN$11, BN$14,BN$174,),
               ""
            )
         )
      )
   )
)),"")</f>
        <v/>
      </c>
      <c r="EO182" s="1880"/>
      <c r="EP182" s="1880"/>
      <c r="EQ182" s="1880"/>
      <c r="ER182" s="1880"/>
      <c r="ES182" s="1880"/>
      <c r="ET182" s="1880"/>
      <c r="EU182" s="1880"/>
    </row>
    <row r="183" spans="1:151" ht="18">
      <c r="A183" s="1625"/>
      <c r="B183" s="2439" t="str">
        <f>_xlfn.LET(
_xlpm.IsNotAttrDynamic, D183="",
_xlpm.Attr,_PL!F183,
_xlpm.NotInUse,Y183=D183,
_xlpm.RESULT, IF(_xlpm.IsNotAttrDynamic, _xlpm.Attr, IF( _xlpm.NotInUse, "", Y183)
),IF(_xlpm.RESULT ="", "", _xlpm.RESULT))</f>
        <v/>
      </c>
      <c r="C183" s="2439" t="str" cm="1">
        <f t="array" ref="C183">IFBLANK(_PL!C183,"")</f>
        <v/>
      </c>
      <c r="D183" s="1548"/>
      <c r="E183" s="2453"/>
      <c r="F183" s="578"/>
      <c r="G183" s="578"/>
      <c r="H183" s="510"/>
      <c r="I183" s="510"/>
      <c r="J183" s="401"/>
      <c r="K183" s="578" t="str">
        <f t="shared" si="51"/>
        <v>No</v>
      </c>
      <c r="L183" s="37"/>
      <c r="N183" s="158"/>
      <c r="O183" s="101"/>
      <c r="P183" s="52"/>
      <c r="Q183" s="101"/>
      <c r="R183" s="101"/>
      <c r="S183" s="101"/>
      <c r="T183" s="101"/>
      <c r="U183" s="39"/>
      <c r="V183" s="37"/>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c r="CS183" s="2056"/>
      <c r="CT183" s="1880"/>
      <c r="CU183" s="1880"/>
      <c r="CV183" s="1880"/>
      <c r="CW183" s="1880"/>
      <c r="CX183" s="2121"/>
      <c r="CY183" s="1880"/>
      <c r="CZ183" s="1880"/>
      <c r="DA183" s="1880"/>
      <c r="DB183" s="1880"/>
      <c r="DC183" s="2121"/>
      <c r="DD183" s="1880"/>
      <c r="DE183" s="1880"/>
      <c r="DF183" s="1880"/>
      <c r="DG183" s="1880"/>
      <c r="DH183" s="1880"/>
      <c r="DI183" s="1880"/>
      <c r="DJ183" s="1880"/>
      <c r="DK183" s="1880"/>
      <c r="DL183" s="1880"/>
      <c r="DM183" s="1880"/>
      <c r="DN183" s="1880"/>
      <c r="DO183" s="1880"/>
      <c r="DP183" s="1880"/>
      <c r="DQ183" s="1880"/>
      <c r="DR183" s="1880"/>
      <c r="DS183" s="1880"/>
      <c r="DT183" s="1880"/>
      <c r="DU183" s="1880"/>
      <c r="DV183" s="1880"/>
      <c r="DW183" s="1880"/>
      <c r="DX183" s="1880"/>
      <c r="DY183" s="1880"/>
      <c r="DZ183" s="1880"/>
      <c r="EA183" s="1880"/>
      <c r="EB183" s="1880"/>
      <c r="EC183" s="1880"/>
      <c r="ED183" s="1880"/>
      <c r="EE183" s="1880"/>
      <c r="EF183" s="1880"/>
      <c r="EG183" s="1880"/>
      <c r="EH183" s="1880"/>
      <c r="EI183" s="1880"/>
      <c r="EJ183" s="1880"/>
      <c r="EK183" s="1880"/>
      <c r="EL183" s="1880"/>
      <c r="EM183" s="1880"/>
      <c r="EN183" s="1880"/>
      <c r="EO183" s="1880"/>
      <c r="EP183" s="1880"/>
      <c r="EQ183" s="1880"/>
      <c r="ER183" s="1880"/>
      <c r="ES183" s="1880"/>
      <c r="ET183" s="1880"/>
      <c r="EU183" s="1880"/>
    </row>
    <row r="184" spans="1:151">
      <c r="A184" s="1625"/>
      <c r="B184" s="2439" t="str">
        <f>_xlfn.LET(
_xlpm.IsNotAttrDynamic, D184="",
_xlpm.Attr,_PL!F184,
_xlpm.NotInUse,Y184=D184,
_xlpm.RESULT, IF(_xlpm.IsNotAttrDynamic, _xlpm.Attr, IF( _xlpm.NotInUse, "", Y184)
),IF(_xlpm.RESULT ="", "", _xlpm.RESULT))</f>
        <v/>
      </c>
      <c r="C184" s="2439" t="str" cm="1">
        <f t="array" ref="C184">IFBLANK(_PL!C184,"")</f>
        <v/>
      </c>
      <c r="D184" s="1548"/>
      <c r="E184" s="2453"/>
      <c r="F184" s="578"/>
      <c r="G184" s="578"/>
      <c r="H184" s="578"/>
      <c r="I184" s="578"/>
      <c r="J184" s="401"/>
      <c r="K184" s="578" t="str">
        <f t="shared" si="51"/>
        <v>No</v>
      </c>
      <c r="L184" s="37"/>
      <c r="N184" s="158"/>
      <c r="O184" s="101"/>
      <c r="P184" s="52"/>
      <c r="Q184" s="101"/>
      <c r="R184" s="101"/>
      <c r="S184" s="101"/>
      <c r="T184" s="101"/>
      <c r="U184" s="39"/>
      <c r="V184" s="37"/>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c r="CS184" s="2056"/>
      <c r="CT184" s="1880"/>
      <c r="CU184" s="1880"/>
      <c r="CV184" s="1880"/>
      <c r="CW184" s="1880"/>
      <c r="CX184" s="2121"/>
      <c r="CY184" s="1880"/>
      <c r="CZ184" s="1880"/>
      <c r="DA184" s="1880"/>
      <c r="DB184" s="1880"/>
      <c r="DC184" s="2121"/>
      <c r="DD184" s="1880"/>
      <c r="DE184" s="1880"/>
      <c r="DF184" s="1880"/>
      <c r="DG184" s="1880"/>
      <c r="DH184" s="1880"/>
      <c r="DI184" s="1880"/>
      <c r="DJ184" s="1880"/>
      <c r="DK184" s="1880"/>
      <c r="DL184" s="1880"/>
      <c r="DM184" s="1880"/>
      <c r="DN184" s="1880"/>
      <c r="DO184" s="1880"/>
      <c r="DP184" s="1880"/>
      <c r="DQ184" s="1880"/>
      <c r="DR184" s="1880"/>
      <c r="DS184" s="1880"/>
      <c r="DT184" s="1880"/>
      <c r="DU184" s="1880"/>
      <c r="DV184" s="1880"/>
      <c r="DW184" s="1880"/>
      <c r="DX184" s="1880"/>
      <c r="DY184" s="1880"/>
      <c r="DZ184" s="1880"/>
      <c r="EA184" s="1880"/>
      <c r="EB184" s="1880"/>
      <c r="EC184" s="1880"/>
      <c r="ED184" s="1880"/>
      <c r="EE184" s="1880"/>
      <c r="EF184" s="1880"/>
      <c r="EG184" s="1880"/>
      <c r="EH184" s="1880"/>
      <c r="EI184" s="1880"/>
      <c r="EJ184" s="1880"/>
      <c r="EK184" s="1880"/>
      <c r="EL184" s="1880"/>
      <c r="EM184" s="1880"/>
      <c r="EN184" s="1880"/>
      <c r="EO184" s="1880"/>
      <c r="EP184" s="1880"/>
      <c r="EQ184" s="1880"/>
      <c r="ER184" s="1880"/>
      <c r="ES184" s="1880"/>
      <c r="ET184" s="1880"/>
      <c r="EU184" s="1880"/>
    </row>
    <row r="185" spans="1:151" ht="32.5">
      <c r="A185" s="1625"/>
      <c r="B185" s="2439" t="str">
        <f>_xlfn.LET(
_xlpm.IsNotAttrDynamic, D185="",
_xlpm.Attr,_PL!F185,
_xlpm.NotInUse,Y185=D185,
_xlpm.RESULT, IF(_xlpm.IsNotAttrDynamic, _xlpm.Attr, IF( _xlpm.NotInUse, "", Y185)
),IF(_xlpm.RESULT ="", "", _xlpm.RESULT))</f>
        <v/>
      </c>
      <c r="C185" s="2439" t="str" cm="1">
        <f t="array" ref="C185">IFBLANK(_PL!C185,"")</f>
        <v/>
      </c>
      <c r="D185" s="1548"/>
      <c r="E185" s="2453"/>
      <c r="F185" s="578"/>
      <c r="G185" s="578"/>
      <c r="H185" s="578"/>
      <c r="I185" s="578"/>
      <c r="J185" s="401"/>
      <c r="K185" s="578" t="str">
        <f t="shared" si="51"/>
        <v>No</v>
      </c>
      <c r="L185" s="37"/>
      <c r="N185" s="158"/>
      <c r="O185" s="101"/>
      <c r="P185" s="52"/>
      <c r="Q185" s="101"/>
      <c r="R185" s="101"/>
      <c r="S185" s="101"/>
      <c r="T185" s="101"/>
      <c r="U185" s="39"/>
      <c r="V185" s="37"/>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c r="CS185" s="2056"/>
      <c r="CT185" s="1880"/>
      <c r="CU185" s="1880"/>
      <c r="CV185" s="1880"/>
      <c r="CW185" s="1880"/>
      <c r="CX185" s="2121"/>
      <c r="CY185" s="1880"/>
      <c r="CZ185" s="1880"/>
      <c r="DA185" s="1880"/>
      <c r="DB185" s="1880"/>
      <c r="DC185" s="2121"/>
      <c r="DD185" s="1880"/>
      <c r="DE185" s="1880"/>
      <c r="DF185" s="1880"/>
      <c r="DG185" s="1880"/>
      <c r="DH185" s="1880"/>
      <c r="DI185" s="1880"/>
      <c r="DJ185" s="1880"/>
      <c r="DK185" s="1880"/>
      <c r="DL185" s="1880"/>
      <c r="DM185" s="1880"/>
      <c r="DN185" s="1880"/>
      <c r="DO185" s="1880"/>
      <c r="DP185" s="1880"/>
      <c r="DQ185" s="1880"/>
      <c r="DR185" s="1880"/>
      <c r="DS185" s="1880"/>
      <c r="DT185" s="1880"/>
      <c r="DU185" s="1880"/>
      <c r="DV185" s="1880"/>
      <c r="DW185" s="1880"/>
      <c r="DX185" s="1880"/>
      <c r="DY185" s="1880"/>
      <c r="DZ185" s="1880"/>
      <c r="EA185" s="1880"/>
      <c r="EB185" s="1880"/>
      <c r="EC185" s="1880"/>
      <c r="ED185" s="1880"/>
      <c r="EE185" s="1880"/>
      <c r="EF185" s="1880"/>
      <c r="EG185" s="1880"/>
      <c r="EH185" s="1880"/>
      <c r="EI185" s="1880"/>
      <c r="EJ185" s="1880"/>
      <c r="EK185" s="1880"/>
      <c r="EL185" s="1880"/>
      <c r="EM185" s="1880"/>
      <c r="EN185" s="1880"/>
      <c r="EO185" s="1880"/>
      <c r="EP185" s="1880"/>
      <c r="EQ185" s="1880"/>
      <c r="ER185" s="1880"/>
      <c r="ES185" s="1880"/>
      <c r="ET185" s="1880"/>
      <c r="EU185" s="1880"/>
    </row>
    <row r="186" spans="1:151" ht="32.5">
      <c r="A186" s="1625"/>
      <c r="B186" s="2439" t="str">
        <f>_xlfn.LET(
_xlpm.IsNotAttrDynamic, D186="",
_xlpm.Attr,_PL!F186,
_xlpm.NotInUse,Y186=D186,
_xlpm.RESULT, IF(_xlpm.IsNotAttrDynamic, _xlpm.Attr, IF( _xlpm.NotInUse, "", Y186)
),IF(_xlpm.RESULT ="", "", _xlpm.RESULT))</f>
        <v/>
      </c>
      <c r="C186" s="2439" t="str" cm="1">
        <f t="array" ref="C186">IFBLANK(_PL!C186,"")</f>
        <v/>
      </c>
      <c r="D186" s="1548"/>
      <c r="E186" s="2453"/>
      <c r="F186" s="578"/>
      <c r="G186" s="578"/>
      <c r="H186" s="578"/>
      <c r="I186" s="578"/>
      <c r="J186" s="401"/>
      <c r="K186" s="578" t="str">
        <f t="shared" si="51"/>
        <v>No</v>
      </c>
      <c r="L186" s="37"/>
      <c r="N186" s="158"/>
      <c r="O186" s="101"/>
      <c r="P186" s="101"/>
      <c r="Q186" s="101"/>
      <c r="R186" s="101"/>
      <c r="S186" s="101"/>
      <c r="T186" s="101"/>
      <c r="U186" s="39"/>
      <c r="V186" s="37"/>
      <c r="W186" s="2133" t="s">
        <v>155</v>
      </c>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24" t="s">
        <v>41</v>
      </c>
      <c r="CE186" s="3025"/>
      <c r="CF186" s="1472"/>
      <c r="CG186" s="3020" t="s">
        <v>109</v>
      </c>
      <c r="CH186" s="3021"/>
      <c r="CI186" s="1473"/>
      <c r="CJ186" s="3022" t="s">
        <v>43</v>
      </c>
      <c r="CK186" s="3023"/>
      <c r="CL186" s="1473"/>
      <c r="CM186" s="3015" t="s">
        <v>44</v>
      </c>
      <c r="CN186" s="3016"/>
      <c r="CO186" s="1470"/>
      <c r="CP186" s="3015" t="s">
        <v>45</v>
      </c>
      <c r="CQ186" s="3016"/>
      <c r="CR186" s="34"/>
      <c r="CS186" s="2056"/>
      <c r="CT186" s="1880"/>
      <c r="CU186" s="2088"/>
      <c r="CV186" s="1880"/>
      <c r="CW186" s="1880"/>
      <c r="CX186" s="2121"/>
      <c r="CY186" s="1880"/>
      <c r="CZ186" s="1880"/>
      <c r="DA186" s="1880"/>
      <c r="DB186" s="1880"/>
      <c r="DC186" s="2121"/>
      <c r="DD186" s="1880"/>
      <c r="DE186" s="1880"/>
      <c r="DF186" s="1880"/>
      <c r="DG186" s="1880"/>
      <c r="DH186" s="1880"/>
      <c r="DI186" s="1880"/>
      <c r="DJ186" s="1880"/>
      <c r="DK186" s="1880"/>
      <c r="DL186" s="1880"/>
      <c r="DM186" s="1880"/>
      <c r="DN186" s="1880"/>
      <c r="DO186" s="1880"/>
      <c r="DP186" s="1880"/>
      <c r="DQ186" s="1880"/>
      <c r="DR186" s="1880"/>
      <c r="DS186" s="1880"/>
      <c r="DT186" s="1880"/>
      <c r="DU186" s="1880"/>
      <c r="DV186" s="1880"/>
      <c r="DW186" s="1880"/>
      <c r="DX186" s="1880"/>
      <c r="DY186" s="1880"/>
      <c r="DZ186" s="1880"/>
      <c r="EA186" s="1880"/>
      <c r="EB186" s="1880"/>
      <c r="EC186" s="1880"/>
      <c r="ED186" s="1880"/>
      <c r="EE186" s="1880"/>
      <c r="EF186" s="1880"/>
      <c r="EG186" s="1880"/>
      <c r="EH186" s="1880"/>
      <c r="EI186" s="1880"/>
      <c r="EJ186" s="1880"/>
      <c r="EK186" s="1880"/>
      <c r="EL186" s="1880"/>
      <c r="EM186" s="1880"/>
      <c r="EN186" s="1880"/>
      <c r="EO186" s="1880"/>
      <c r="EP186" s="1880"/>
      <c r="EQ186" s="1880"/>
      <c r="ER186" s="1880"/>
      <c r="ES186" s="1880"/>
      <c r="ET186" s="1880"/>
      <c r="EU186" s="1880"/>
    </row>
    <row r="187" spans="1:151" ht="18" customHeight="1">
      <c r="A187" s="2427"/>
      <c r="B187" s="2439"/>
      <c r="C187" s="2439" t="str" cm="1">
        <f t="array" ref="C187">IFBLANK(_PL!C187,"")</f>
        <v>Segment I Name</v>
      </c>
      <c r="D187" s="2458" t="s">
        <v>156</v>
      </c>
      <c r="E187" s="572"/>
      <c r="F187" s="2459"/>
      <c r="G187" s="578"/>
      <c r="H187" s="578"/>
      <c r="I187" s="578"/>
      <c r="J187" s="401"/>
      <c r="K187" s="578" t="str">
        <f t="shared" si="51"/>
        <v>No</v>
      </c>
      <c r="L187" s="37"/>
      <c r="N187" s="158"/>
      <c r="O187" s="101"/>
      <c r="P187" s="151"/>
      <c r="Q187" s="151"/>
      <c r="R187" s="101"/>
      <c r="S187" s="291"/>
      <c r="T187" s="291"/>
      <c r="U187" s="39"/>
      <c r="V187" s="37"/>
      <c r="W187" s="3038" t="e">
        <f ca="1">_PL!W187</f>
        <v>#NAME?</v>
      </c>
      <c r="X187" s="1247"/>
      <c r="Y187" s="3048">
        <v>2</v>
      </c>
      <c r="Z187" s="2589" t="s">
        <v>157</v>
      </c>
      <c r="AA187" s="1249"/>
      <c r="AB187" s="1630" t="s">
        <v>83</v>
      </c>
      <c r="AC187" s="1273"/>
      <c r="AD187" s="859" cm="1">
        <f t="array" aca="1" ref="AD187:AD188" ca="1">fx_checkComp(AD192:AD197)</f>
        <v>1</v>
      </c>
      <c r="AE187" s="859" cm="1">
        <f t="array" aca="1" ref="AE187:AE188" ca="1">fx_checkComp(AE192:AE197)</f>
        <v>1</v>
      </c>
      <c r="AF187" s="859" cm="1">
        <f t="array" aca="1" ref="AF187:AF188" ca="1">fx_checkComp(AF192:AF197)</f>
        <v>1</v>
      </c>
      <c r="AG187" s="859" cm="1">
        <f t="array" aca="1" ref="AG187:AG188" ca="1">fx_checkComp(AG192:AG197)</f>
        <v>1</v>
      </c>
      <c r="AH187" s="859" cm="1">
        <f t="array" aca="1" ref="AH187:AH188" ca="1">fx_checkComp(AH192:AH197)</f>
        <v>1</v>
      </c>
      <c r="AI187" s="859" cm="1">
        <f t="array" aca="1" ref="AI187:AI188" ca="1">fx_checkComp(AI192:AI197)</f>
        <v>1</v>
      </c>
      <c r="AJ187" s="859" cm="1">
        <f t="array" aca="1" ref="AJ187:AJ188" ca="1">fx_checkComp(AJ192:AJ197)</f>
        <v>1</v>
      </c>
      <c r="AK187" s="859" cm="1">
        <f t="array" aca="1" ref="AK187:AK188" ca="1">fx_checkComp(AK192:AK197)</f>
        <v>1</v>
      </c>
      <c r="AL187" s="859" cm="1">
        <f t="array" aca="1" ref="AL187:AL188" ca="1">fx_checkComp(AL192:AL197)</f>
        <v>1</v>
      </c>
      <c r="AM187" s="859" cm="1">
        <f t="array" aca="1" ref="AM187:AM188" ca="1">fx_checkComp(AM192:AM197)</f>
        <v>1</v>
      </c>
      <c r="AN187" s="859" cm="1">
        <f t="array" aca="1" ref="AN187:AN188" ca="1">fx_checkComp(AN192:AN197)</f>
        <v>1</v>
      </c>
      <c r="AO187" s="859" cm="1">
        <f t="array" aca="1" ref="AO187:AO188" ca="1">fx_checkComp(AO192:AO197)</f>
        <v>1</v>
      </c>
      <c r="AP187" s="859" cm="1">
        <f t="array" aca="1" ref="AP187:AP188" ca="1">fx_checkComp(AP192:AP197)</f>
        <v>1</v>
      </c>
      <c r="AQ187" s="859" cm="1">
        <f t="array" aca="1" ref="AQ187:AQ188" ca="1">fx_checkComp(AQ192:AQ197)</f>
        <v>1</v>
      </c>
      <c r="AR187" s="859" cm="1">
        <f t="array" aca="1" ref="AR187:AR188" ca="1">fx_checkComp(AR192:AR197)</f>
        <v>1</v>
      </c>
      <c r="AS187" s="859" cm="1">
        <f t="array" aca="1" ref="AS187:AS188" ca="1">fx_checkComp(AS192:AS197)</f>
        <v>1</v>
      </c>
      <c r="AT187" s="859" cm="1">
        <f t="array" aca="1" ref="AT187:AT188" ca="1">fx_checkComp(AT192:AT197)</f>
        <v>1</v>
      </c>
      <c r="AU187" s="859" cm="1">
        <f t="array" aca="1" ref="AU187:AU188" ca="1">fx_checkComp(AU192:AU197)</f>
        <v>1</v>
      </c>
      <c r="AV187" s="859" cm="1">
        <f t="array" aca="1" ref="AV187:AV188" ca="1">fx_checkComp(AV192:AV197)</f>
        <v>1</v>
      </c>
      <c r="AW187" s="859" cm="1">
        <f t="array" aca="1" ref="AW187:AW188" ca="1">fx_checkComp(AW192:AW197)</f>
        <v>1</v>
      </c>
      <c r="AX187" s="859" cm="1">
        <f t="array" aca="1" ref="AX187:AX188" ca="1">fx_checkComp(AX192:AX197)</f>
        <v>1</v>
      </c>
      <c r="AY187" s="859" cm="1">
        <f t="array" aca="1" ref="AY187:AY188" ca="1">fx_checkComp(AY192:AY197)</f>
        <v>1</v>
      </c>
      <c r="AZ187" s="859" cm="1">
        <f t="array" aca="1" ref="AZ187:AZ188" ca="1">fx_checkComp(AZ192:AZ197)</f>
        <v>1</v>
      </c>
      <c r="BA187" s="859" cm="1">
        <f t="array" aca="1" ref="BA187:BA188" ca="1">fx_checkComp(BA192:BA197)</f>
        <v>1</v>
      </c>
      <c r="BB187" s="859" cm="1">
        <f t="array" aca="1" ref="BB187:BB188" ca="1">fx_checkComp(BB192:BB197)</f>
        <v>1</v>
      </c>
      <c r="BC187" s="859" cm="1">
        <f t="array" aca="1" ref="BC187:BC188" ca="1">fx_checkComp(BC192:BC197)</f>
        <v>1</v>
      </c>
      <c r="BD187" s="859" cm="1">
        <f t="array" aca="1" ref="BD187:BD188" ca="1">fx_checkComp(BD192:BD197)</f>
        <v>1</v>
      </c>
      <c r="BE187" s="859" cm="1">
        <f t="array" aca="1" ref="BE187:BE188" ca="1">fx_checkComp(BE192:BE197)</f>
        <v>1</v>
      </c>
      <c r="BF187" s="859" cm="1">
        <f t="array" aca="1" ref="BF187:BF188" ca="1">fx_checkComp(BF192:BF197)</f>
        <v>1</v>
      </c>
      <c r="BG187" s="859" cm="1">
        <f t="array" aca="1" ref="BG187:BG188" ca="1">fx_checkComp(BG192:BG197)</f>
        <v>1</v>
      </c>
      <c r="BH187" s="859" cm="1">
        <f t="array" aca="1" ref="BH187:BH188" ca="1">fx_checkComp(BH192:BH197)</f>
        <v>1</v>
      </c>
      <c r="BI187" s="859" cm="1">
        <f t="array" aca="1" ref="BI187:BI188" ca="1">fx_checkComp(BI192:BI197)</f>
        <v>1</v>
      </c>
      <c r="BJ187" s="859" cm="1">
        <f t="array" aca="1" ref="BJ187:BJ188" ca="1">fx_checkComp(BJ192:BJ197)</f>
        <v>1</v>
      </c>
      <c r="BK187" s="859" cm="1">
        <f t="array" aca="1" ref="BK187:BK188" ca="1">fx_checkComp(BK192:BK197)</f>
        <v>1</v>
      </c>
      <c r="BL187" s="859" cm="1">
        <f t="array" aca="1" ref="BL187:BL188" ca="1">fx_checkComp(BL192:BL197)</f>
        <v>1</v>
      </c>
      <c r="BM187" s="859" cm="1">
        <f t="array" aca="1" ref="BM187:BM188" ca="1">fx_checkComp(BM192:BM197)</f>
        <v>1</v>
      </c>
      <c r="BN187" s="1215" cm="1">
        <f t="array" aca="1" ref="BN187:BN188" ca="1">fx_checkComp(BN192:BN197)</f>
        <v>1</v>
      </c>
      <c r="BO187" s="1804"/>
      <c r="BP187" s="1804"/>
      <c r="BQ187" s="1804"/>
      <c r="BR187" s="1804"/>
      <c r="BS187" s="1804"/>
      <c r="BT187" s="1804"/>
      <c r="BU187" s="1804"/>
      <c r="BV187" s="1804"/>
      <c r="BW187" s="1804"/>
      <c r="BX187" s="1804"/>
      <c r="BY187" s="1804"/>
      <c r="BZ187" s="1804"/>
      <c r="CA187" s="34"/>
      <c r="CC187" s="33"/>
      <c r="CD187" s="1343" t="e" cm="1">
        <f t="array" aca="1" ref="CD187" ca="1">YEAR(val_currentFYE)-2</f>
        <v>#NAME?</v>
      </c>
      <c r="CE187" s="1344" t="e" cm="1">
        <f t="array" aca="1" ref="CE187" ca="1">YEAR(val_currentFYE)-1</f>
        <v>#NAME?</v>
      </c>
      <c r="CF187" s="88"/>
      <c r="CG187" s="1350" t="e" cm="1">
        <f t="array" aca="1" ref="CG187" ca="1">YEAR(val_currentFYE)</f>
        <v>#NAME?</v>
      </c>
      <c r="CH187" s="1351" t="e" cm="1">
        <f t="array" aca="1" ref="CH187" ca="1">YEAR(val_currentFYE)</f>
        <v>#NAME?</v>
      </c>
      <c r="CI187" s="170"/>
      <c r="CJ187" s="208" t="s">
        <v>54</v>
      </c>
      <c r="CK187" s="209" t="s">
        <v>54</v>
      </c>
      <c r="CL187" s="88"/>
      <c r="CM187" s="1664" cm="1">
        <f t="array" aca="1" ref="CM187:CM188" ca="1">fx_checkComp(CM192:CM197)</f>
        <v>1</v>
      </c>
      <c r="CN187" s="1665" cm="1">
        <f t="array" aca="1" ref="CN187:CN188" ca="1">fx_checkComp(CN192:CN197)</f>
        <v>1</v>
      </c>
      <c r="CO187" s="88"/>
      <c r="CP187" s="1664" cm="1">
        <f t="array" aca="1" ref="CP187:CP188" ca="1">fx_checkComp(CP192:CP197)</f>
        <v>1</v>
      </c>
      <c r="CQ187" s="1665" cm="1">
        <f t="array" aca="1" ref="CQ187:CQ188" ca="1">fx_checkComp(CQ192:CQ197)</f>
        <v>1</v>
      </c>
      <c r="CR187" s="34"/>
      <c r="CS187" s="2056"/>
      <c r="CT187" s="2447" t="e" cm="1">
        <f t="array" aca="1" ref="CT187" ca="1">IF(Y187="Untitled Segmentation I","",_xldudf_CX_PUSH(Y187,CX_ENTITY,C187,val_asOfDate))</f>
        <v>#NAME?</v>
      </c>
      <c r="CU187" s="2447" t="e" cm="1">
        <f t="array" aca="1" ref="CU187" ca="1">IF(Y187="Untitled Segmentation I","",_xldudf_CX_PUSH(Y187,CX_ENTITY,C187,EOMONTH(val_asOfDate,1)))</f>
        <v>#NAME?</v>
      </c>
      <c r="CV187" s="2447" t="e" cm="1">
        <f t="array" aca="1" ref="CV187" ca="1">IF(Y187="Untitled Segmentation I","",_xldudf_CX_PUSH(Y187,CX_ENTITY,C187,EOMONTH(val_asOfDate,2)))</f>
        <v>#NAME?</v>
      </c>
      <c r="CW187" s="2447" t="e" cm="1">
        <f t="array" aca="1" ref="CW187" ca="1">IF(Y187="Untitled Segmentation I","",_xldudf_CX_PUSH(Y187,CX_ENTITY,C187,EOMONTH(val_asOfDate,3)))</f>
        <v>#NAME?</v>
      </c>
      <c r="CX187" s="2566"/>
      <c r="CY187" s="1880"/>
      <c r="CZ187" s="1880"/>
      <c r="DA187" s="1880"/>
      <c r="DB187" s="1880"/>
      <c r="DC187" s="2121"/>
      <c r="DD187" s="1880"/>
      <c r="DE187" s="1880"/>
      <c r="DF187" s="1880"/>
      <c r="DG187" s="1880"/>
      <c r="DH187" s="1880"/>
      <c r="DI187" s="1880"/>
      <c r="DJ187" s="1880"/>
      <c r="DK187" s="1880"/>
      <c r="DL187" s="1880"/>
      <c r="DM187" s="1880"/>
      <c r="DN187" s="1880"/>
      <c r="DO187" s="1880"/>
      <c r="DP187" s="1880"/>
      <c r="DQ187" s="1880"/>
      <c r="DR187" s="1880"/>
      <c r="DS187" s="1880"/>
      <c r="DT187" s="1880"/>
      <c r="DU187" s="1880"/>
      <c r="DV187" s="1880"/>
      <c r="DW187" s="1880"/>
      <c r="DX187" s="1880"/>
      <c r="DY187" s="1880"/>
      <c r="DZ187" s="1880"/>
      <c r="EA187" s="1880"/>
      <c r="EB187" s="1880"/>
      <c r="EC187" s="1880"/>
      <c r="ED187" s="1880"/>
      <c r="EE187" s="1880"/>
      <c r="EF187" s="1880"/>
      <c r="EG187" s="1880"/>
      <c r="EH187" s="1880"/>
      <c r="EI187" s="1880"/>
      <c r="EJ187" s="1880"/>
      <c r="EK187" s="1880"/>
      <c r="EL187" s="1880"/>
      <c r="EM187" s="1880"/>
      <c r="EN187" s="1880"/>
    </row>
    <row r="188" spans="1:151" ht="18" customHeight="1">
      <c r="A188" s="2427"/>
      <c r="B188" s="2439"/>
      <c r="C188" s="2439" t="s">
        <v>158</v>
      </c>
      <c r="D188" s="2458" t="s">
        <v>94</v>
      </c>
      <c r="E188" s="572"/>
      <c r="F188" s="2459"/>
      <c r="G188" s="578"/>
      <c r="H188" s="578"/>
      <c r="I188" s="578"/>
      <c r="J188" s="401"/>
      <c r="K188" s="578" t="str">
        <f t="shared" si="51"/>
        <v>No</v>
      </c>
      <c r="L188" s="37"/>
      <c r="N188" s="158"/>
      <c r="O188" s="101"/>
      <c r="P188" s="151"/>
      <c r="Q188" s="151"/>
      <c r="R188" s="101"/>
      <c r="S188" s="289"/>
      <c r="T188" s="289"/>
      <c r="U188" s="39"/>
      <c r="V188" s="37"/>
      <c r="W188" s="3039"/>
      <c r="X188" s="1250"/>
      <c r="Y188" s="3049"/>
      <c r="Z188" s="1251"/>
      <c r="AA188" s="1252"/>
      <c r="AB188" s="1631" t="s">
        <v>84</v>
      </c>
      <c r="AC188" s="1162"/>
      <c r="AD188" s="2430" t="str">
        <f ca="1"/>
        <v>O: 6 / 6</v>
      </c>
      <c r="AE188" s="2430" t="str">
        <f ca="1"/>
        <v>O: 6 / 6</v>
      </c>
      <c r="AF188" s="2430" t="str">
        <f ca="1"/>
        <v>O: 6 / 6</v>
      </c>
      <c r="AG188" s="2430" t="str">
        <f ca="1"/>
        <v>O: 6 / 6</v>
      </c>
      <c r="AH188" s="2430" t="str">
        <f ca="1"/>
        <v>O: 6 / 6</v>
      </c>
      <c r="AI188" s="2430" t="str">
        <f ca="1"/>
        <v>O: 6 / 6</v>
      </c>
      <c r="AJ188" s="2430" t="str">
        <f ca="1"/>
        <v>O: 6 / 6</v>
      </c>
      <c r="AK188" s="2430" t="str">
        <f ca="1"/>
        <v>O: 6 / 6</v>
      </c>
      <c r="AL188" s="2430" t="str">
        <f ca="1"/>
        <v>O: 6 / 6</v>
      </c>
      <c r="AM188" s="2430" t="str">
        <f ca="1"/>
        <v>O: 6 / 6</v>
      </c>
      <c r="AN188" s="2430" t="str">
        <f ca="1"/>
        <v>O: 6 / 6</v>
      </c>
      <c r="AO188" s="2430" t="str">
        <f ca="1"/>
        <v>O: 6 / 6</v>
      </c>
      <c r="AP188" s="2430" t="str">
        <f ca="1"/>
        <v>O: 6 / 6</v>
      </c>
      <c r="AQ188" s="2430" t="str">
        <f ca="1"/>
        <v>O: 6 / 6</v>
      </c>
      <c r="AR188" s="2430" t="str">
        <f ca="1"/>
        <v>O: 6 / 6</v>
      </c>
      <c r="AS188" s="2430" t="str">
        <f ca="1"/>
        <v>O: 6 / 6</v>
      </c>
      <c r="AT188" s="2430" t="str">
        <f ca="1"/>
        <v>O: 6 / 6</v>
      </c>
      <c r="AU188" s="2430" t="str">
        <f ca="1"/>
        <v>O: 6 / 6</v>
      </c>
      <c r="AV188" s="2430" t="str">
        <f ca="1"/>
        <v>O: 6 / 6</v>
      </c>
      <c r="AW188" s="2430" t="str">
        <f ca="1"/>
        <v>O: 6 / 6</v>
      </c>
      <c r="AX188" s="2430" t="str">
        <f ca="1"/>
        <v>O: 6 / 6</v>
      </c>
      <c r="AY188" s="2430" t="str">
        <f ca="1"/>
        <v>O: 6 / 6</v>
      </c>
      <c r="AZ188" s="2430" t="str">
        <f ca="1"/>
        <v>O: 6 / 6</v>
      </c>
      <c r="BA188" s="2430" t="str">
        <f ca="1"/>
        <v>O: 6 / 6</v>
      </c>
      <c r="BB188" s="2430" t="str">
        <f ca="1"/>
        <v>O: 6 / 6</v>
      </c>
      <c r="BC188" s="2430" t="str">
        <f ca="1"/>
        <v>O: 6 / 6</v>
      </c>
      <c r="BD188" s="2430" t="str">
        <f ca="1"/>
        <v>O: 6 / 6</v>
      </c>
      <c r="BE188" s="2430" t="str">
        <f ca="1"/>
        <v>O: 6 / 6</v>
      </c>
      <c r="BF188" s="2430" t="str">
        <f ca="1"/>
        <v>O: 6 / 6</v>
      </c>
      <c r="BG188" s="2430" t="str">
        <f ca="1"/>
        <v>O: 6 / 6</v>
      </c>
      <c r="BH188" s="2430" t="str">
        <f ca="1"/>
        <v>O: 6 / 6</v>
      </c>
      <c r="BI188" s="2430" t="str">
        <f ca="1"/>
        <v>O: 6 / 6</v>
      </c>
      <c r="BJ188" s="2430" t="str">
        <f ca="1"/>
        <v>O: 6 / 6</v>
      </c>
      <c r="BK188" s="2430" t="str">
        <f ca="1"/>
        <v>O: 6 / 6</v>
      </c>
      <c r="BL188" s="2430" t="str">
        <f ca="1"/>
        <v>O: 6 / 6</v>
      </c>
      <c r="BM188" s="2430" t="str">
        <f ca="1"/>
        <v>O: 6 / 6</v>
      </c>
      <c r="BN188" s="2431" t="str">
        <f ca="1"/>
        <v>O: 6 / 6</v>
      </c>
      <c r="BO188" s="2432"/>
      <c r="BP188" s="2432"/>
      <c r="BQ188" s="2432"/>
      <c r="BR188" s="2432"/>
      <c r="BS188" s="2432"/>
      <c r="BT188" s="2432"/>
      <c r="BU188" s="2432"/>
      <c r="BV188" s="2432"/>
      <c r="BW188" s="2432"/>
      <c r="BX188" s="2432"/>
      <c r="BY188" s="2432"/>
      <c r="BZ188" s="2432"/>
      <c r="CA188" s="34"/>
      <c r="CC188" s="33"/>
      <c r="CD188" s="1341"/>
      <c r="CE188" s="1342"/>
      <c r="CF188" s="88"/>
      <c r="CG188" s="1350"/>
      <c r="CH188" s="1351"/>
      <c r="CI188" s="170"/>
      <c r="CJ188" s="1348"/>
      <c r="CK188" s="1349"/>
      <c r="CL188" s="88"/>
      <c r="CM188" s="1660" t="str">
        <f ca="1"/>
        <v>O: 6 / 6</v>
      </c>
      <c r="CN188" s="1660" t="str">
        <f ca="1"/>
        <v>O: 6 / 6</v>
      </c>
      <c r="CO188" s="88"/>
      <c r="CP188" s="1660" t="str">
        <f ca="1"/>
        <v>O: 6 / 6</v>
      </c>
      <c r="CQ188" s="1660" t="str">
        <f ca="1"/>
        <v>O: 6 / 6</v>
      </c>
      <c r="CR188" s="34"/>
      <c r="CS188" s="2056"/>
      <c r="CT188" s="2447" t="e" cm="1">
        <f t="array" aca="1" ref="CT188" ca="1">IF(W187="Scenario","",_xldudf_CX_PUSH(W187,CX_ENTITY,C188,val_asOfDate))</f>
        <v>#NAME?</v>
      </c>
      <c r="CU188" s="2447" t="e" cm="1">
        <f t="array" aca="1" ref="CU188" ca="1">IF(W187="Scenario","",_xldudf_CX_PUSH(W187,CX_ENTITY,C188,EOMONTH(val_asOfDate,1)))</f>
        <v>#NAME?</v>
      </c>
      <c r="CV188" s="2447" t="e" cm="1">
        <f t="array" aca="1" ref="CV188" ca="1">IF(W187="Scenario","",_xldudf_CX_PUSH(W187,CX_ENTITY,C188,EOMONTH(val_asOfDate,2)))</f>
        <v>#NAME?</v>
      </c>
      <c r="CW188" s="2447" t="e" cm="1">
        <f t="array" aca="1" ref="CW188" ca="1">IF(W187="Scenario","",_xldudf_CX_PUSH(W187,CX_ENTITY,C188,EOMONTH(val_asOfDate,3)))</f>
        <v>#NAME?</v>
      </c>
      <c r="CX188" s="2566"/>
      <c r="CY188" s="1880"/>
      <c r="CZ188" s="1880"/>
      <c r="DA188" s="1880"/>
      <c r="DB188" s="1880"/>
      <c r="DC188" s="2121"/>
      <c r="DD188" s="1880"/>
      <c r="DE188" s="1880"/>
      <c r="DF188" s="1880"/>
      <c r="DG188" s="1880"/>
      <c r="DH188" s="1880"/>
      <c r="DI188" s="1880"/>
      <c r="DJ188" s="1880"/>
      <c r="DK188" s="1880"/>
      <c r="DL188" s="1880"/>
      <c r="DM188" s="1880"/>
      <c r="DN188" s="1880"/>
      <c r="DO188" s="1880"/>
      <c r="DP188" s="1880"/>
      <c r="DQ188" s="1880"/>
      <c r="DR188" s="1880"/>
      <c r="DS188" s="1880"/>
      <c r="DT188" s="1880"/>
      <c r="DU188" s="1880"/>
      <c r="DV188" s="1880"/>
      <c r="DW188" s="1880"/>
      <c r="DX188" s="1880"/>
      <c r="DY188" s="1880"/>
      <c r="DZ188" s="1880"/>
      <c r="EA188" s="1880"/>
      <c r="EB188" s="1880"/>
      <c r="EC188" s="1880"/>
      <c r="ED188" s="1880"/>
      <c r="EE188" s="1880"/>
      <c r="EF188" s="1880"/>
      <c r="EG188" s="1880"/>
      <c r="EH188" s="1880"/>
      <c r="EI188" s="1880"/>
      <c r="EJ188" s="1880"/>
      <c r="EK188" s="1880"/>
      <c r="EL188" s="1880"/>
      <c r="EM188" s="1880"/>
      <c r="EN188" s="1880"/>
      <c r="EO188" s="1880"/>
      <c r="EP188" s="1880"/>
      <c r="EQ188" s="1880"/>
    </row>
    <row r="189" spans="1:151" ht="30.75" customHeight="1">
      <c r="A189" s="1627"/>
      <c r="B189" s="2439" t="str">
        <f>_xlfn.LET(
_xlpm.IsNotAttrDynamic, D189="",
_xlpm.Attr,_PL!F189,
_xlpm.NotInUse,Y189=D189,
_xlpm.RESULT, IF(_xlpm.IsNotAttrDynamic, _xlpm.Attr, IF( _xlpm.NotInUse, "", Y189)
),IF(_xlpm.RESULT ="", "", _xlpm.RESULT))</f>
        <v/>
      </c>
      <c r="C189" s="2439" t="str" cm="1">
        <f t="array" ref="C189">IFBLANK(_PL!C189,"")</f>
        <v/>
      </c>
      <c r="D189" s="1548"/>
      <c r="E189" s="2453"/>
      <c r="F189" s="572"/>
      <c r="G189" s="572"/>
      <c r="H189" s="572"/>
      <c r="I189" s="572">
        <v>3</v>
      </c>
      <c r="J189" s="401"/>
      <c r="K189" s="578" t="str">
        <f t="shared" si="51"/>
        <v>No</v>
      </c>
      <c r="L189" s="37"/>
      <c r="N189" s="158"/>
      <c r="O189" s="101"/>
      <c r="P189" s="101"/>
      <c r="Q189" s="101"/>
      <c r="R189" s="101"/>
      <c r="S189" s="101"/>
      <c r="T189" s="101"/>
      <c r="U189" s="39"/>
      <c r="V189" s="37"/>
      <c r="W189" s="161"/>
      <c r="X189" s="887"/>
      <c r="Y189" s="887"/>
      <c r="Z189" s="789"/>
      <c r="AA189" s="163"/>
      <c r="AB189" s="162"/>
      <c r="AC189" s="1164"/>
      <c r="AD189" s="2493" cm="1">
        <f t="array" ref="AD189:BN189">array_timeline</f>
        <v>44926</v>
      </c>
      <c r="AE189" s="2493">
        <v>44957</v>
      </c>
      <c r="AF189" s="2493">
        <v>44985</v>
      </c>
      <c r="AG189" s="2493">
        <v>45016</v>
      </c>
      <c r="AH189" s="2493">
        <v>45046</v>
      </c>
      <c r="AI189" s="2493">
        <v>45077</v>
      </c>
      <c r="AJ189" s="2493">
        <v>45107</v>
      </c>
      <c r="AK189" s="2493">
        <v>45138</v>
      </c>
      <c r="AL189" s="2493">
        <v>45169</v>
      </c>
      <c r="AM189" s="2493">
        <v>45199</v>
      </c>
      <c r="AN189" s="2493">
        <v>45230</v>
      </c>
      <c r="AO189" s="2493">
        <v>45260</v>
      </c>
      <c r="AP189" s="2493">
        <v>45291</v>
      </c>
      <c r="AQ189" s="2493">
        <v>45322</v>
      </c>
      <c r="AR189" s="2493">
        <v>45351</v>
      </c>
      <c r="AS189" s="2493">
        <v>45382</v>
      </c>
      <c r="AT189" s="2493">
        <v>45412</v>
      </c>
      <c r="AU189" s="2493">
        <v>45443</v>
      </c>
      <c r="AV189" s="2493">
        <v>45473</v>
      </c>
      <c r="AW189" s="2493">
        <v>45504</v>
      </c>
      <c r="AX189" s="2493">
        <v>45535</v>
      </c>
      <c r="AY189" s="2493">
        <v>45565</v>
      </c>
      <c r="AZ189" s="2493">
        <v>45596</v>
      </c>
      <c r="BA189" s="2493">
        <v>45626</v>
      </c>
      <c r="BB189" s="2493">
        <v>45657</v>
      </c>
      <c r="BC189" s="2493">
        <v>45688</v>
      </c>
      <c r="BD189" s="2493">
        <v>45716</v>
      </c>
      <c r="BE189" s="2493">
        <v>45747</v>
      </c>
      <c r="BF189" s="2493">
        <v>45777</v>
      </c>
      <c r="BG189" s="2493">
        <v>45808</v>
      </c>
      <c r="BH189" s="2493">
        <v>45838</v>
      </c>
      <c r="BI189" s="2493">
        <v>45869</v>
      </c>
      <c r="BJ189" s="2493">
        <v>45900</v>
      </c>
      <c r="BK189" s="2493">
        <v>45930</v>
      </c>
      <c r="BL189" s="2493">
        <v>45961</v>
      </c>
      <c r="BM189" s="2493">
        <v>45991</v>
      </c>
      <c r="BN189" s="2494">
        <v>46022</v>
      </c>
      <c r="BO189" s="2495"/>
      <c r="BP189" s="2495"/>
      <c r="BQ189" s="2495"/>
      <c r="BR189" s="2495"/>
      <c r="BS189" s="2495"/>
      <c r="BT189" s="2495"/>
      <c r="BU189" s="2495"/>
      <c r="BV189" s="2495"/>
      <c r="BW189" s="2495"/>
      <c r="BX189" s="2495"/>
      <c r="BY189" s="2495"/>
      <c r="BZ189" s="2495"/>
      <c r="CA189" s="34"/>
      <c r="CC189" s="2542"/>
      <c r="CD189" s="1722" t="e" cm="1">
        <f t="array" aca="1" ref="CD189" ca="1">EOMONTH(val_currentFYE,-24)</f>
        <v>#NAME?</v>
      </c>
      <c r="CE189" s="1723" t="e" cm="1">
        <f t="array" aca="1" ref="CE189" ca="1">EOMONTH(val_currentFYE,-12)</f>
        <v>#NAME?</v>
      </c>
      <c r="CF189" s="277"/>
      <c r="CG189" s="1732">
        <f>EOMONTH(val_asOfDate,0)</f>
        <v>46022</v>
      </c>
      <c r="CH189" s="1733">
        <f>EOMONTH(val_asOfDate,0)</f>
        <v>46022</v>
      </c>
      <c r="CI189" s="276"/>
      <c r="CJ189" s="1730">
        <f>EOMONTH(val_asOfDate,-1)</f>
        <v>45991</v>
      </c>
      <c r="CK189" s="1731">
        <f>EOMONTH(val_asOfDate,0)</f>
        <v>46022</v>
      </c>
      <c r="CL189" s="88"/>
      <c r="CM189" s="2561" t="e" cm="1">
        <f t="array" aca="1" ref="CM189" ca="1">val_currentFYE</f>
        <v>#NAME?</v>
      </c>
      <c r="CN189" s="2581" t="e" cm="1">
        <f t="array" aca="1" ref="CN189" ca="1">val_currentFYE</f>
        <v>#NAME?</v>
      </c>
      <c r="CO189" s="2580"/>
      <c r="CP189" s="2561" t="e" cm="1">
        <f t="array" aca="1" ref="CP189" ca="1">EOMONTH(val_currentFYE,12)</f>
        <v>#NAME?</v>
      </c>
      <c r="CQ189" s="2581" t="e" cm="1">
        <f t="array" aca="1" ref="CQ189" ca="1">EOMONTH(val_currentFYE,12)</f>
        <v>#NAME?</v>
      </c>
      <c r="CR189" s="34"/>
      <c r="CS189" s="2056"/>
      <c r="CT189" s="1880"/>
      <c r="CU189" s="1880"/>
      <c r="CV189" s="1880"/>
      <c r="CW189" s="1880"/>
      <c r="CX189" s="2121"/>
      <c r="CY189" s="1880"/>
      <c r="CZ189" s="1880"/>
      <c r="DA189" s="1880"/>
      <c r="DB189" s="1880"/>
      <c r="DC189" s="2121"/>
      <c r="DD189" s="1880"/>
      <c r="DE189" s="1880"/>
      <c r="DF189" s="1880"/>
      <c r="DG189" s="1880"/>
      <c r="DH189" s="1880"/>
      <c r="DI189" s="1880"/>
      <c r="DJ189" s="1880"/>
      <c r="DK189" s="1880"/>
      <c r="DL189" s="1880"/>
      <c r="DM189" s="1880"/>
      <c r="DN189" s="1880"/>
      <c r="DO189" s="1880"/>
      <c r="DP189" s="1880"/>
      <c r="DQ189" s="1880"/>
      <c r="DR189" s="1880"/>
      <c r="DS189" s="1880"/>
      <c r="DT189" s="1880"/>
      <c r="DU189" s="1880"/>
      <c r="DV189" s="1880"/>
      <c r="DW189" s="1880"/>
      <c r="DX189" s="1880"/>
      <c r="DY189" s="1880"/>
      <c r="DZ189" s="1880"/>
      <c r="EA189" s="1880"/>
      <c r="EB189" s="1880"/>
      <c r="EC189" s="1880"/>
      <c r="ED189" s="1880"/>
      <c r="EE189" s="1880"/>
      <c r="EF189" s="1880"/>
      <c r="EG189" s="1880"/>
      <c r="EH189" s="1880"/>
      <c r="EI189" s="1880"/>
      <c r="EJ189" s="1880"/>
      <c r="EK189" s="1880"/>
      <c r="EL189" s="1880"/>
      <c r="EM189" s="1880"/>
      <c r="EN189" s="1880"/>
      <c r="EO189" s="1880"/>
      <c r="EP189" s="1880"/>
      <c r="EQ189" s="1880"/>
    </row>
    <row r="190" spans="1:151" ht="30.75" customHeight="1">
      <c r="A190" s="2449"/>
      <c r="B190" s="2439" t="str">
        <f>_xlfn.LET(
_xlpm.IsNotAttrDynamic, D190="",
_xlpm.Attr,_PL!F190,
_xlpm.NotInUse,Y190=D190,
_xlpm.RESULT, IF(_xlpm.IsNotAttrDynamic, _xlpm.Attr, IF( _xlpm.NotInUse, "", Y190)
),IF(_xlpm.RESULT ="", "", _xlpm.RESULT))</f>
        <v/>
      </c>
      <c r="C190" s="2439" t="str" cm="1">
        <f t="array" ref="C190">IFBLANK(_PL!C190,"")</f>
        <v/>
      </c>
      <c r="D190" s="1548" t="s">
        <v>159</v>
      </c>
      <c r="E190" s="2453"/>
      <c r="F190" s="576"/>
      <c r="G190" s="576"/>
      <c r="H190" s="2546"/>
      <c r="I190" s="2546"/>
      <c r="J190" s="401"/>
      <c r="K190" s="578" t="str">
        <f t="shared" si="51"/>
        <v>No</v>
      </c>
      <c r="L190" s="37"/>
      <c r="N190" s="158"/>
      <c r="O190" s="101"/>
      <c r="P190" s="52"/>
      <c r="Q190" s="101"/>
      <c r="R190" s="101"/>
      <c r="S190" s="101"/>
      <c r="T190" s="101"/>
      <c r="U190" s="39"/>
      <c r="V190" s="37"/>
      <c r="W190" s="272" t="s">
        <v>94</v>
      </c>
      <c r="X190" s="889"/>
      <c r="Y190" s="279" t="s">
        <v>159</v>
      </c>
      <c r="Z190" s="790"/>
      <c r="AA190" s="193"/>
      <c r="AB190" s="193"/>
      <c r="AC190" s="125"/>
      <c r="AD190" s="2641" t="e">
        <f ca="1">$W$187</f>
        <v>#NAME?</v>
      </c>
      <c r="AE190" s="2641" t="e">
        <f t="shared" ref="AE190:BN190" ca="1" si="53">$W$187</f>
        <v>#NAME?</v>
      </c>
      <c r="AF190" s="2641" t="e">
        <f t="shared" ca="1" si="53"/>
        <v>#NAME?</v>
      </c>
      <c r="AG190" s="2641" t="e">
        <f t="shared" ca="1" si="53"/>
        <v>#NAME?</v>
      </c>
      <c r="AH190" s="2641" t="e">
        <f t="shared" ca="1" si="53"/>
        <v>#NAME?</v>
      </c>
      <c r="AI190" s="2641" t="e">
        <f t="shared" ca="1" si="53"/>
        <v>#NAME?</v>
      </c>
      <c r="AJ190" s="2641" t="e">
        <f t="shared" ca="1" si="53"/>
        <v>#NAME?</v>
      </c>
      <c r="AK190" s="2641" t="e">
        <f t="shared" ca="1" si="53"/>
        <v>#NAME?</v>
      </c>
      <c r="AL190" s="2641" t="e">
        <f t="shared" ca="1" si="53"/>
        <v>#NAME?</v>
      </c>
      <c r="AM190" s="2641" t="e">
        <f t="shared" ca="1" si="53"/>
        <v>#NAME?</v>
      </c>
      <c r="AN190" s="2641" t="e">
        <f t="shared" ca="1" si="53"/>
        <v>#NAME?</v>
      </c>
      <c r="AO190" s="2641" t="e">
        <f t="shared" ca="1" si="53"/>
        <v>#NAME?</v>
      </c>
      <c r="AP190" s="2641" t="e">
        <f t="shared" ca="1" si="53"/>
        <v>#NAME?</v>
      </c>
      <c r="AQ190" s="2641" t="e">
        <f t="shared" ca="1" si="53"/>
        <v>#NAME?</v>
      </c>
      <c r="AR190" s="2641" t="e">
        <f t="shared" ca="1" si="53"/>
        <v>#NAME?</v>
      </c>
      <c r="AS190" s="2641" t="e">
        <f t="shared" ca="1" si="53"/>
        <v>#NAME?</v>
      </c>
      <c r="AT190" s="2641" t="e">
        <f t="shared" ca="1" si="53"/>
        <v>#NAME?</v>
      </c>
      <c r="AU190" s="2641" t="e">
        <f t="shared" ca="1" si="53"/>
        <v>#NAME?</v>
      </c>
      <c r="AV190" s="2641" t="e">
        <f t="shared" ca="1" si="53"/>
        <v>#NAME?</v>
      </c>
      <c r="AW190" s="2641" t="e">
        <f t="shared" ca="1" si="53"/>
        <v>#NAME?</v>
      </c>
      <c r="AX190" s="2641" t="e">
        <f t="shared" ca="1" si="53"/>
        <v>#NAME?</v>
      </c>
      <c r="AY190" s="2641" t="e">
        <f t="shared" ca="1" si="53"/>
        <v>#NAME?</v>
      </c>
      <c r="AZ190" s="2641" t="e">
        <f t="shared" ca="1" si="53"/>
        <v>#NAME?</v>
      </c>
      <c r="BA190" s="2641" t="e">
        <f t="shared" ca="1" si="53"/>
        <v>#NAME?</v>
      </c>
      <c r="BB190" s="2641" t="e">
        <f t="shared" ca="1" si="53"/>
        <v>#NAME?</v>
      </c>
      <c r="BC190" s="2641" t="e">
        <f t="shared" ca="1" si="53"/>
        <v>#NAME?</v>
      </c>
      <c r="BD190" s="2641" t="e">
        <f t="shared" ca="1" si="53"/>
        <v>#NAME?</v>
      </c>
      <c r="BE190" s="2641" t="e">
        <f t="shared" ca="1" si="53"/>
        <v>#NAME?</v>
      </c>
      <c r="BF190" s="2641" t="e">
        <f t="shared" ca="1" si="53"/>
        <v>#NAME?</v>
      </c>
      <c r="BG190" s="2641" t="e">
        <f t="shared" ca="1" si="53"/>
        <v>#NAME?</v>
      </c>
      <c r="BH190" s="2641" t="e">
        <f t="shared" ca="1" si="53"/>
        <v>#NAME?</v>
      </c>
      <c r="BI190" s="2641" t="e">
        <f t="shared" ca="1" si="53"/>
        <v>#NAME?</v>
      </c>
      <c r="BJ190" s="2641" t="e">
        <f t="shared" ca="1" si="53"/>
        <v>#NAME?</v>
      </c>
      <c r="BK190" s="2641" t="e">
        <f t="shared" ca="1" si="53"/>
        <v>#NAME?</v>
      </c>
      <c r="BL190" s="2641" t="e">
        <f t="shared" ca="1" si="53"/>
        <v>#NAME?</v>
      </c>
      <c r="BM190" s="2641" t="e">
        <f t="shared" ca="1" si="53"/>
        <v>#NAME?</v>
      </c>
      <c r="BN190" s="2641" t="e">
        <f t="shared" ca="1" si="53"/>
        <v>#NAME?</v>
      </c>
      <c r="BO190" s="2070"/>
      <c r="BP190" s="2070"/>
      <c r="BQ190" s="2070"/>
      <c r="BR190" s="2070"/>
      <c r="BS190" s="2070"/>
      <c r="BT190" s="2070"/>
      <c r="BU190" s="2070"/>
      <c r="BV190" s="2070"/>
      <c r="BW190" s="2070"/>
      <c r="BX190" s="2070"/>
      <c r="BY190" s="2070"/>
      <c r="BZ190" s="2070"/>
      <c r="CA190" s="34"/>
      <c r="CC190" s="58"/>
      <c r="CD190" s="1720" t="e" cm="1">
        <f t="array" aca="1" ref="CD190" ca="1">fx_scenarioConverter($W187)</f>
        <v>#NAME?</v>
      </c>
      <c r="CE190" s="1721" t="e" cm="1">
        <f t="array" aca="1" ref="CE190" ca="1">fx_scenarioConverter($W187)</f>
        <v>#NAME?</v>
      </c>
      <c r="CF190" s="128"/>
      <c r="CG190" s="1734" t="e" cm="1">
        <f t="array" aca="1" ref="CG190" ca="1">fx_scenarioConverter($W187)</f>
        <v>#NAME?</v>
      </c>
      <c r="CH190" s="1735" t="e" cm="1">
        <f t="array" aca="1" ref="CH190" ca="1">fx_scenarioConverter($W187)</f>
        <v>#NAME?</v>
      </c>
      <c r="CI190" s="207"/>
      <c r="CJ190" s="1724" t="e" cm="1">
        <f t="array" aca="1" ref="CJ190" ca="1">fx_scenarioConverter($W187)</f>
        <v>#NAME?</v>
      </c>
      <c r="CK190" s="1725" t="e" cm="1">
        <f t="array" aca="1" ref="CK190" ca="1">fx_scenarioConverter($W187)</f>
        <v>#NAME?</v>
      </c>
      <c r="CL190" s="88"/>
      <c r="CM190" s="1198" t="str">
        <f>CM$19</f>
        <v>Original Budget</v>
      </c>
      <c r="CN190" s="1198" t="str">
        <f>CN$19</f>
        <v>LE</v>
      </c>
      <c r="CO190" s="88"/>
      <c r="CP190" s="1198" t="str">
        <f>CP$19</f>
        <v>Original Budget</v>
      </c>
      <c r="CQ190" s="1198" t="str">
        <f>CQ$19</f>
        <v>LE</v>
      </c>
      <c r="CR190" s="34"/>
      <c r="CS190" s="2056"/>
      <c r="CT190" s="1880"/>
      <c r="CU190" s="1880"/>
      <c r="CV190" s="1880"/>
      <c r="CW190" s="1880"/>
      <c r="CX190" s="2121"/>
      <c r="CY190" s="1880"/>
      <c r="CZ190" s="1880"/>
      <c r="DA190" s="1880"/>
      <c r="DB190" s="1880"/>
      <c r="DC190" s="2121"/>
      <c r="DD190" s="1880"/>
      <c r="DE190" s="1880"/>
      <c r="DF190" s="1880"/>
      <c r="DG190" s="1880"/>
      <c r="DH190" s="1880"/>
      <c r="DI190" s="1880"/>
      <c r="DJ190" s="1880"/>
      <c r="DK190" s="1880"/>
      <c r="DL190" s="1880"/>
      <c r="DM190" s="1880"/>
      <c r="DN190" s="1880"/>
      <c r="DO190" s="1880"/>
      <c r="DP190" s="1880"/>
      <c r="DQ190" s="1880"/>
      <c r="DR190" s="1880"/>
      <c r="DS190" s="1880"/>
      <c r="DT190" s="1880"/>
      <c r="DU190" s="1880"/>
      <c r="DV190" s="1880"/>
      <c r="DW190" s="1880"/>
      <c r="DX190" s="1880"/>
      <c r="DY190" s="1880"/>
      <c r="DZ190" s="1880"/>
      <c r="EA190" s="1880"/>
      <c r="EB190" s="1880"/>
      <c r="EC190" s="1880"/>
      <c r="ED190" s="1880"/>
      <c r="EE190" s="1880"/>
      <c r="EF190" s="1880"/>
      <c r="EG190" s="1880"/>
      <c r="EH190" s="1880"/>
      <c r="EI190" s="1880"/>
      <c r="EJ190" s="1880"/>
      <c r="EK190" s="1880"/>
      <c r="EL190" s="1880"/>
      <c r="EM190" s="1880"/>
      <c r="EN190" s="1880"/>
      <c r="EO190" s="1880"/>
      <c r="EP190" s="1880"/>
      <c r="EQ190" s="1880"/>
    </row>
    <row r="191" spans="1:151" ht="21" customHeight="1">
      <c r="A191" s="1625" t="s">
        <v>96</v>
      </c>
      <c r="B191" s="2439">
        <f>_xlfn.LET(
_xlpm.IsNotAttrDynamic, D191="",
_xlpm.Attr,_PL!F191,
_xlpm.NotInUse,Y191=D191,
_xlpm.RESULT, IF(_xlpm.IsNotAttrDynamic, _xlpm.Attr, IF( _xlpm.NotInUse, "", Y191)
),IF(_xlpm.RESULT ="", "", _xlpm.RESULT))</f>
        <v>2</v>
      </c>
      <c r="C191" s="2439" t="str" cm="1">
        <f t="array" ref="C191">IFBLANK(_PL!C191,"")</f>
        <v>Segment I Breakdown Top Line Label</v>
      </c>
      <c r="D191" s="1548" t="s">
        <v>160</v>
      </c>
      <c r="E191" s="2440" t="e" cm="1">
        <f t="array" aca="1" ref="E1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)($AD191:$CQ191, Z191)</f>
        <v>#NAME?</v>
      </c>
      <c r="F191" s="578"/>
      <c r="G191" s="578"/>
      <c r="H191" s="510">
        <v>2</v>
      </c>
      <c r="I191" s="510">
        <v>1</v>
      </c>
      <c r="J191" s="401" cm="1">
        <f t="array" ref="J191">IFBLANK( Z191,"")</f>
        <v>0</v>
      </c>
      <c r="K191" s="578" t="str">
        <f>IFERROR(IF(LEN(AB191)=0,"No",IF(LEN(J191)&gt;0,"Yes","No")),"")</f>
        <v>Yes</v>
      </c>
      <c r="L191" s="37"/>
      <c r="N191" s="158"/>
      <c r="O191" s="101"/>
      <c r="P191" s="52"/>
      <c r="Q191" s="101"/>
      <c r="R191" s="101"/>
      <c r="S191" s="101"/>
      <c r="T191" s="160"/>
      <c r="U191" s="39"/>
      <c r="V191" s="37"/>
      <c r="W191" s="91" t="e" cm="1">
        <f t="array" aca="1" ref="W191" ca="1">fx_scenarioConverter(W187)</f>
        <v>#NAME?</v>
      </c>
      <c r="X191" s="2588" t="e" vm="4">
        <f>_PL!X191</f>
        <v>#VALUE!</v>
      </c>
      <c r="Y191" s="2583">
        <v>2</v>
      </c>
      <c r="Z191" s="878">
        <f>_PL!Z191</f>
        <v>0</v>
      </c>
      <c r="AA191" s="877"/>
      <c r="AB191" s="1133">
        <f>Y191</f>
        <v>2</v>
      </c>
      <c r="AC191" s="1163" t="str" cm="1">
        <f t="array" aca="1" ref="AC191" ca="1">_xlfn.LET(
_xlpm._termname, $AB191,
_xlpm._iconname, "find",
_xlpm._icon, fx_getIcon(_xlpm._iconname),
_xlpm._location, _xlfn.XLOOKUP(LOWER(_xlpm._termname), LOWER(tbl_acctDef[Term]),tbl_acctDef[Term]),
_xlpm._hyperlink, HYPERLINK("#"&amp;CELL("address",_xlpm._location), _xlpm._icon),
IFERROR(_xlpm._hyperlink,"")
)</f>
        <v/>
      </c>
      <c r="AD191" s="2564" t="e" cm="1">
        <f t="array" aca="1" ref="AD191" ca="1">_xlfn.XLOOKUP($W191&amp;$AB191,$W$20:$W$141&amp;$AB$20:$AB$141, AD$20:BN$141, "")</f>
        <v>#NAME?</v>
      </c>
      <c r="AE191" s="2564"/>
      <c r="AF191" s="918"/>
      <c r="AG191" s="918"/>
      <c r="AH191" s="918"/>
      <c r="AI191" s="918"/>
      <c r="AJ191" s="918"/>
      <c r="AK191" s="918"/>
      <c r="AL191" s="918"/>
      <c r="AM191" s="918"/>
      <c r="AN191" s="918"/>
      <c r="AO191" s="918"/>
      <c r="AP191" s="918"/>
      <c r="AQ191" s="918"/>
      <c r="AR191" s="918"/>
      <c r="AS191" s="918"/>
      <c r="AT191" s="918"/>
      <c r="AU191" s="918"/>
      <c r="AV191" s="918"/>
      <c r="AW191" s="918"/>
      <c r="AX191" s="918"/>
      <c r="AY191" s="918"/>
      <c r="AZ191" s="918"/>
      <c r="BA191" s="918"/>
      <c r="BB191" s="918"/>
      <c r="BC191" s="918"/>
      <c r="BD191" s="918"/>
      <c r="BE191" s="918"/>
      <c r="BF191" s="918"/>
      <c r="BG191" s="918"/>
      <c r="BH191" s="918"/>
      <c r="BI191" s="918"/>
      <c r="BJ191" s="918"/>
      <c r="BK191" s="918"/>
      <c r="BL191" s="918"/>
      <c r="BM191" s="918"/>
      <c r="BN191" s="918"/>
      <c r="BO191" s="2096"/>
      <c r="BP191" s="2096"/>
      <c r="BQ191" s="2096"/>
      <c r="BR191" s="2096"/>
      <c r="BS191" s="2096"/>
      <c r="BT191" s="2096"/>
      <c r="BU191" s="2096"/>
      <c r="BV191" s="2096"/>
      <c r="BW191" s="2096"/>
      <c r="BX191" s="2096"/>
      <c r="BY191" s="2096"/>
      <c r="BZ191" s="2096"/>
      <c r="CA191" s="34"/>
      <c r="CC191" s="33"/>
      <c r="CD191" s="1461" t="e" cm="1">
        <f t="array" aca="1" ref="CD191" ca="1">_xlfn.LET( _xlpm.CheckBlank, SUM(PL!$AD191:$BN191) = 0, IF(_xlpm.CheckBlank, "", SUM(_xlfn._xlws.FILTER(PL!$AD191:$BN191,(YEAR(PL!$AD$12:$BN$12)=PL!CD$12)*(array_timeline&lt;=PL!CD$11)))))</f>
        <v>#NAME?</v>
      </c>
      <c r="CE191" s="1461" t="e" cm="1">
        <f t="array" aca="1" ref="CE191" ca="1">_xlfn.LET( _xlpm.CheckBlank, SUM(PL!$AD191:$BN191) = 0, IF(_xlpm.CheckBlank, "", SUM(_xlfn._xlws.FILTER(PL!$AD191:$BN191,(YEAR(PL!$AD$12:$BN$12)=PL!CE$12)*(array_timeline&lt;=PL!CE$11)))))</f>
        <v>#NAME?</v>
      </c>
      <c r="CF191" s="88"/>
      <c r="CG191" s="1461" t="e" cm="1">
        <f t="array" aca="1" ref="CG191" ca="1">_xlfn.LET( _xlpm.CheckBlank, SUM(PL!$AD191:$BN191) = 0, IF(_xlpm.CheckBlank, "", SUM(_xlfn._xlws.FILTER(PL!$AD191:$BN191,(YEAR(PL!$AD$12:$BN$12)=PL!CG$12)*(array_timeline&lt;=PL!CG$11)))))</f>
        <v>#NAME?</v>
      </c>
      <c r="CH191" s="1461" t="e" cm="1">
        <f t="array" aca="1" ref="CH191" ca="1">_xlfn.LET( _xlpm.CheckBlank, SUM(PL!$AD191:$BN191) = 0, IF(_xlpm.CheckBlank, "", SUM(_xlfn._xlws.FILTER(PL!$AD191:$BN191,(YEAR(PL!$AD$12:$BN$12)=PL!CH$12)*(array_timeline&lt;=PL!CH$11)))))</f>
        <v>#NAME?</v>
      </c>
      <c r="CI191" s="88"/>
      <c r="CJ191" s="1461" t="e" cm="1">
        <f t="array" aca="1" ref="CJ191" ca="1">_xlfn.LET( _xlpm.CheckBlank, SUM(PL!$AD191:$BN191) = 0, IF(_xlpm.CheckBlank, "", SUM(_xlfn.TAKE(_xlfn.DROP(PL!$AD191:$BN191, ,-DATEDIFF(PL!CJ$11, val_asOfDate,"M")),1,-12))))</f>
        <v>#NAME?</v>
      </c>
      <c r="CK191" s="1461" t="e" cm="1">
        <f t="array" aca="1" ref="CK191" ca="1">_xlfn.LET( _xlpm.CheckBlank, SUM(PL!$AD191:$BN191) = 0, IF(_xlpm.CheckBlank, "", SUM(_xlfn.TAKE(_xlfn.DROP(PL!$AD191:$BN191, ,-DATEDIFF(PL!CK$11, val_asOfDate,"M")),1,-12))))</f>
        <v>#NAME?</v>
      </c>
      <c r="CL191" s="88"/>
      <c r="CM191" s="2060" t="str" cm="1">
        <f t="array" aca="1" ref="CM191" ca="1">_xlfn.LET(
  _xlpm.findRow, _xlfn.XMATCH($W191&amp;$Y191, $W$20:$W$118&amp;$AB$20:$AB$118,0),
  _xlpm.Choose, _xlfn.CHOOSEROWS(CM$20:CN$118, _xlpm.findRow),
  _xlpm.result, IF(ISERROR(_xlpm.findRow), "", _xlpm.Choose),
  _xlpm.result
)</f>
        <v/>
      </c>
      <c r="CN191" s="2060"/>
      <c r="CO191" s="88"/>
      <c r="CP191" s="2060" t="str" cm="1">
        <f t="array" aca="1" ref="CP191" ca="1">_xlfn.LET(
  _xlpm.findRow, _xlfn.XMATCH($W191&amp;$Y191, $W$20:$W$118&amp;$AB$20:$AB$118,0),
  _xlpm.Choose, _xlfn.CHOOSEROWS(CP$20:CQ$118, _xlpm.findRow),
  _xlpm.result, IF(ISERROR(_xlpm.findRow), "", _xlpm.Choose),
  _xlpm.result
)</f>
        <v/>
      </c>
      <c r="CQ191" s="2060"/>
      <c r="CR191" s="34"/>
      <c r="CS191" s="2056"/>
      <c r="CT191" s="2447" t="e" cm="1">
        <f t="array" aca="1" ref="CT191" ca="1">IF(Y191="Please select the metric for segmentation","",_xldudf_CX_PUSH(Y191,CX_ENTITY,C191,val_asOfDate))</f>
        <v>#NAME?</v>
      </c>
      <c r="CU191" s="2447" t="e" cm="1">
        <f t="array" aca="1" ref="CU191" ca="1">IF(Y191="Please select the metric for segmentation","",_xldudf_CX_PUSH(Y191,CX_ENTITY,C191,EOMONTH(val_asOfDate,1)))</f>
        <v>#NAME?</v>
      </c>
      <c r="CV191" s="2447" t="e" cm="1">
        <f t="array" aca="1" ref="CV191" ca="1">IF(Y191="Please select the metric for segmentation","",_xldudf_CX_PUSH(Y191,CX_ENTITY,C191,EOMONTH(val_asOfDate,2)))</f>
        <v>#NAME?</v>
      </c>
      <c r="CW191" s="2447" t="e" cm="1">
        <f t="array" aca="1" ref="CW191" ca="1">IF(Y191="Please select the metric for segmentation","",_xldudf_CX_PUSH(Y191,CX_ENTITY,C191,EOMONTH(val_asOfDate,3)))</f>
        <v>#NAME?</v>
      </c>
      <c r="CX191" s="2566"/>
      <c r="CY191" s="2444" t="str" cm="1">
        <f t="array" aca="1" ref="CY191" ca="1">IFERROR(IF(CM191*fxVal_normal=_PL!CM191,"",IF(OR($CM191="",$CM191=0, NOT(ISNUMBER($CM191)), ISERROR($CM191), $B191=""), "",
   IF($I191=1,
      IFBLANK(
         _xldudf_CX_PUSH($CM191*fxVal_normal, CX_ENTITY, $B191, $CM$11, $CM$14, $CM$19,),
         ""
      ),
      IF($I191=2,
         IFBLANK(
            _xldudf_CX_PUSH($CM191, CX_ENTITY, $B191, $CM$11, $CM$14, $CM$19,),
            ""
         ),
         IF($I191=3,
            "",
            IFBLANK(
               _xldudf_CX_PUSH($CM191, CX_ENTITY, $B191, $CM$11, $CM$14, $CM$19,),
               ""
            )
         )
      )
   )
)),"")</f>
        <v/>
      </c>
      <c r="CZ191" s="2444" t="str" cm="1">
        <f t="array" ref="CZ191">IFERROR(IF(CN191*fxVal_normal=_PL!CN191,"",IF(OR($CN191="",$CN191=0, NOT(ISNUMBER($CN191)), ISERROR($CN191), $B191=""), "",
   IF($I191=1,
      IFBLANK(
         _xldudf_CX_PUSH($CN191*fxVal_normal, CX_ENTITY, $B191, $CN$11, $CN$14, $CN$19,),
         ""
      ),
      IF($I191=2,
         IFBLANK(
            _xldudf_CX_PUSH($CN191, CX_ENTITY, $B191, $CN$11, $CN$14, $CN$19,),
            ""
         ),
         IF($I191=3,
            "",
            IFBLANK(
               _xldudf_CX_PUSH($CN191, CX_ENTITY, $B191, $CN$11, $CN$14, $CN$19,),
               ""
            )
         )
      )
   )
)),"")</f>
        <v/>
      </c>
      <c r="DA191" s="2444" t="str" cm="1">
        <f t="array" aca="1" ref="DA191" ca="1">IFERROR(IF(CP191*fxVal_normal=_PL!CP191,"",IF(OR($CP191="",$CP191=0, NOT(ISNUMBER($CP191)), ISERROR($CP191), $B191=""), "",
   IF($I191=1,
      IFBLANK(
         _xldudf_CX_PUSH($CP191*fxVal_normal, CX_ENTITY, $B191, $CP$11, $CP$14, $CP$19,),
         ""
      ),
      IF($I191=2,
         IFBLANK(
            _xldudf_CX_PUSH($CP191, CX_ENTITY, $B191, $CP$11, $CP$14, $CP$19,),
            ""
         ),
         IF($I191=3,
            "",
            IFBLANK(
               _xldudf_CX_PUSH($CP191, CX_ENTITY, $B191, $CP$11, $CP$14, $CP$19,),
               ""
            )
         )
      )
   )
)),"")</f>
        <v/>
      </c>
      <c r="DB191" s="2444" t="str" cm="1">
        <f t="array" ref="DB191">IFERROR(IF(CQ191*fxVal_normal=_PL!CQ191,"",IF(OR($CQ191="", $CQ191=0, NOT(ISNUMBER($CQ191)), ISERROR($CQ191), $B191=""), "",
   IF($I191=1,
      IFBLANK(
         _xldudf_CX_PUSH($CQ191*fxVal_normal, CX_ENTITY, $B191, $CQ$11, $CQ$14, $CQ$19,),
         ""
      ),
      IF($I191=2,
         IFBLANK(
            _xldudf_CX_PUSH($CQ191, CX_ENTITY, $B191, $CQ$11, $CQ$14, $CQ$19,),
            ""
         ),
         IF($I191=3,
            "",
            IFBLANK(
               _xldudf_CX_PUSH($CQ191, CX_ENTITY, $B191, $CQ$11, $CQ$14, $CQ$19,),
               ""
            )
         )
      )
   ))
),"")</f>
        <v/>
      </c>
      <c r="DC191" s="2443"/>
      <c r="DD191" s="2445" t="str" cm="1">
        <f t="array" aca="1" ref="DD191" ca="1">IFERROR(IF(AD191*fxVal_normal=_PL!AD191,"",IF(OR(AD191="", NOT(ISNUMBER(AD191)), ISERROR(AD191), $B191=""), "",
   IF($I191=1,
      IFBLANK(
         _xldudf_CX_PUSH(AD191*fxVal_normal, CX_ENTITY, $B191, AD$11, AD$14, AD$190,),
         ""
      ),
      IF($I191=2,
         IFBLANK(
            _xldudf_CX_PUSH(AD191, CX_ENTITY, $B191, AD$11, AD$14, AD$190,),
            ""
         ),
         IF($I191=3,
            "",
            IFBLANK(
               _xldudf_CX_PUSH(AD191, CX_ENTITY, $B191, AD$11, AD$14, AD$190,),
               ""
            )
         )
      )
   )
)),"")</f>
        <v/>
      </c>
      <c r="DE191" s="2445" t="str" cm="1">
        <f t="array" aca="1" ref="DE191" ca="1">IFERROR(IF(AE191*fxVal_normal=_PL!AE191,"",IF(OR(AE191="", NOT(ISNUMBER(AE191)), ISERROR(AE191), $B191=""), "",
   IF($I191=1,
      IFBLANK(
         _xldudf_CX_PUSH(AE191*fxVal_normal, CX_ENTITY, $B191, AE$11, AE$14, AE$190,),
         ""
      ),
      IF($I191=2,
         IFBLANK(
            _xldudf_CX_PUSH(AE191, CX_ENTITY, $B191, AE$11, AE$14, AE$190,),
            ""
         ),
         IF($I191=3,
            "",
            IFBLANK(
               _xldudf_CX_PUSH(AE191, CX_ENTITY, $B191, AE$11, AE$14, AE$190,),
               ""
            )
         )
      )
   )
)),"")</f>
        <v/>
      </c>
      <c r="DF191" s="2445" t="str" cm="1">
        <f t="array" aca="1" ref="DF191" ca="1">IFERROR(IF(AF191*fxVal_normal=_PL!AF191,"",IF(OR(AF191="", NOT(ISNUMBER(AF191)), ISERROR(AF191), $B191=""), "",
   IF($I191=1,
      IFBLANK(
         _xldudf_CX_PUSH(AF191*fxVal_normal, CX_ENTITY, $B191, AF$11, AF$14, AF$190,),
         ""
      ),
      IF($I191=2,
         IFBLANK(
            _xldudf_CX_PUSH(AF191, CX_ENTITY, $B191, AF$11, AF$14, AF$190,),
            ""
         ),
         IF($I191=3,
            "",
            IFBLANK(
               _xldudf_CX_PUSH(AF191, CX_ENTITY, $B191, AF$11, AF$14, AF$190,),
               ""
            )
         )
      )
   )
)),"")</f>
        <v/>
      </c>
      <c r="DG191" s="2445" t="str" cm="1">
        <f t="array" aca="1" ref="DG191" ca="1">IFERROR(IF(AG191*fxVal_normal=_PL!AG191,"",IF(OR(AG191="", NOT(ISNUMBER(AG191)), ISERROR(AG191), $B191=""), "",
   IF($I191=1,
      IFBLANK(
         _xldudf_CX_PUSH(AG191*fxVal_normal, CX_ENTITY, $B191, AG$11, AG$14, AG$190,),
         ""
      ),
      IF($I191=2,
         IFBLANK(
            _xldudf_CX_PUSH(AG191, CX_ENTITY, $B191, AG$11, AG$14, AG$190,),
            ""
         ),
         IF($I191=3,
            "",
            IFBLANK(
               _xldudf_CX_PUSH(AG191, CX_ENTITY, $B191, AG$11, AG$14, AG$190,),
               ""
            )
         )
      )
   )
)),"")</f>
        <v/>
      </c>
      <c r="DH191" s="2445" t="str" cm="1">
        <f t="array" aca="1" ref="DH191" ca="1">IFERROR(IF(AH191*fxVal_normal=_PL!AH191,"",IF(OR(AH191="", NOT(ISNUMBER(AH191)), ISERROR(AH191), $B191=""), "",
   IF($I191=1,
      IFBLANK(
         _xldudf_CX_PUSH(AH191*fxVal_normal, CX_ENTITY, $B191, AH$11, AH$14, AH$190,),
         ""
      ),
      IF($I191=2,
         IFBLANK(
            _xldudf_CX_PUSH(AH191, CX_ENTITY, $B191, AH$11, AH$14, AH$190,),
            ""
         ),
         IF($I191=3,
            "",
            IFBLANK(
               _xldudf_CX_PUSH(AH191, CX_ENTITY, $B191, AH$11, AH$14, AH$190,),
               ""
            )
         )
      )
   )
)),"")</f>
        <v/>
      </c>
      <c r="DI191" s="2445" t="str" cm="1">
        <f t="array" aca="1" ref="DI191" ca="1">IFERROR(IF(AI191*fxVal_normal=_PL!AI191,"",IF(OR(AI191="", NOT(ISNUMBER(AI191)), ISERROR(AI191), $B191=""), "",
   IF($I191=1,
      IFBLANK(
         _xldudf_CX_PUSH(AI191*fxVal_normal, CX_ENTITY, $B191, AI$11, AI$14, AI$190,),
         ""
      ),
      IF($I191=2,
         IFBLANK(
            _xldudf_CX_PUSH(AI191, CX_ENTITY, $B191, AI$11, AI$14, AI$190,),
            ""
         ),
         IF($I191=3,
            "",
            IFBLANK(
               _xldudf_CX_PUSH(AI191, CX_ENTITY, $B191, AI$11, AI$14, AI$190,),
               ""
            )
         )
      )
   )
)),"")</f>
        <v/>
      </c>
      <c r="DJ191" s="2445" t="str" cm="1">
        <f t="array" aca="1" ref="DJ191" ca="1">IFERROR(IF(AJ191*fxVal_normal=_PL!AJ191,"",IF(OR(AJ191="", NOT(ISNUMBER(AJ191)), ISERROR(AJ191), $B191=""), "",
   IF($I191=1,
      IFBLANK(
         _xldudf_CX_PUSH(AJ191*fxVal_normal, CX_ENTITY, $B191, AJ$11, AJ$14, AJ$190,),
         ""
      ),
      IF($I191=2,
         IFBLANK(
            _xldudf_CX_PUSH(AJ191, CX_ENTITY, $B191, AJ$11, AJ$14, AJ$190,),
            ""
         ),
         IF($I191=3,
            "",
            IFBLANK(
               _xldudf_CX_PUSH(AJ191, CX_ENTITY, $B191, AJ$11, AJ$14, AJ$190,),
               ""
            )
         )
      )
   )
)),"")</f>
        <v/>
      </c>
      <c r="DK191" s="2445" t="str" cm="1">
        <f t="array" aca="1" ref="DK191" ca="1">IFERROR(IF(AK191*fxVal_normal=_PL!AK191,"",IF(OR(AK191="", NOT(ISNUMBER(AK191)), ISERROR(AK191), $B191=""), "",
   IF($I191=1,
      IFBLANK(
         _xldudf_CX_PUSH(AK191*fxVal_normal, CX_ENTITY, $B191, AK$11, AK$14, AK$190,),
         ""
      ),
      IF($I191=2,
         IFBLANK(
            _xldudf_CX_PUSH(AK191, CX_ENTITY, $B191, AK$11, AK$14, AK$190,),
            ""
         ),
         IF($I191=3,
            "",
            IFBLANK(
               _xldudf_CX_PUSH(AK191, CX_ENTITY, $B191, AK$11, AK$14, AK$190,),
               ""
            )
         )
      )
   )
)),"")</f>
        <v/>
      </c>
      <c r="DL191" s="2445" t="str" cm="1">
        <f t="array" aca="1" ref="DL191" ca="1">IFERROR(IF(AL191*fxVal_normal=_PL!AL191,"",IF(OR(AL191="", NOT(ISNUMBER(AL191)), ISERROR(AL191), $B191=""), "",
   IF($I191=1,
      IFBLANK(
         _xldudf_CX_PUSH(AL191*fxVal_normal, CX_ENTITY, $B191, AL$11, AL$14, AL$190,),
         ""
      ),
      IF($I191=2,
         IFBLANK(
            _xldudf_CX_PUSH(AL191, CX_ENTITY, $B191, AL$11, AL$14, AL$190,),
            ""
         ),
         IF($I191=3,
            "",
            IFBLANK(
               _xldudf_CX_PUSH(AL191, CX_ENTITY, $B191, AL$11, AL$14, AL$190,),
               ""
            )
         )
      )
   )
)),"")</f>
        <v/>
      </c>
      <c r="DM191" s="2445" t="str" cm="1">
        <f t="array" aca="1" ref="DM191" ca="1">IFERROR(IF(AM191*fxVal_normal=_PL!AM191,"",IF(OR(AM191="", NOT(ISNUMBER(AM191)), ISERROR(AM191), $B191=""), "",
   IF($I191=1,
      IFBLANK(
         _xldudf_CX_PUSH(AM191*fxVal_normal, CX_ENTITY, $B191, AM$11, AM$14, AM$190,),
         ""
      ),
      IF($I191=2,
         IFBLANK(
            _xldudf_CX_PUSH(AM191, CX_ENTITY, $B191, AM$11, AM$14, AM$190,),
            ""
         ),
         IF($I191=3,
            "",
            IFBLANK(
               _xldudf_CX_PUSH(AM191, CX_ENTITY, $B191, AM$11, AM$14, AM$190,),
               ""
            )
         )
      )
   )
)),"")</f>
        <v/>
      </c>
      <c r="DN191" s="2445" t="str" cm="1">
        <f t="array" aca="1" ref="DN191" ca="1">IFERROR(IF(AN191*fxVal_normal=_PL!AN191,"",IF(OR(AN191="", NOT(ISNUMBER(AN191)), ISERROR(AN191), $B191=""), "",
   IF($I191=1,
      IFBLANK(
         _xldudf_CX_PUSH(AN191*fxVal_normal, CX_ENTITY, $B191, AN$11, AN$14, AN$190,),
         ""
      ),
      IF($I191=2,
         IFBLANK(
            _xldudf_CX_PUSH(AN191, CX_ENTITY, $B191, AN$11, AN$14, AN$190,),
            ""
         ),
         IF($I191=3,
            "",
            IFBLANK(
               _xldudf_CX_PUSH(AN191, CX_ENTITY, $B191, AN$11, AN$14, AN$190,),
               ""
            )
         )
      )
   )
)),"")</f>
        <v/>
      </c>
      <c r="DO191" s="2445" t="str" cm="1">
        <f t="array" aca="1" ref="DO191" ca="1">IFERROR(IF(AO191*fxVal_normal=_PL!AO191,"",IF(OR(AO191="", NOT(ISNUMBER(AO191)), ISERROR(AO191), $B191=""), "",
   IF($I191=1,
      IFBLANK(
         _xldudf_CX_PUSH(AO191*fxVal_normal, CX_ENTITY, $B191, AO$11, AO$14, AO$190,),
         ""
      ),
      IF($I191=2,
         IFBLANK(
            _xldudf_CX_PUSH(AO191, CX_ENTITY, $B191, AO$11, AO$14, AO$190,),
            ""
         ),
         IF($I191=3,
            "",
            IFBLANK(
               _xldudf_CX_PUSH(AO191, CX_ENTITY, $B191, AO$11, AO$14, AO$190,),
               ""
            )
         )
      )
   )
)),"")</f>
        <v/>
      </c>
      <c r="DP191" s="2445" t="str" cm="1">
        <f t="array" aca="1" ref="DP191" ca="1">IFERROR(IF(AP191*fxVal_normal=_PL!AP191,"",IF(OR(AP191="", NOT(ISNUMBER(AP191)), ISERROR(AP191), $B191=""), "",
   IF($I191=1,
      IFBLANK(
         _xldudf_CX_PUSH(AP191*fxVal_normal, CX_ENTITY, $B191, AP$11, AP$14, AP$190,),
         ""
      ),
      IF($I191=2,
         IFBLANK(
            _xldudf_CX_PUSH(AP191, CX_ENTITY, $B191, AP$11, AP$14, AP$190,),
            ""
         ),
         IF($I191=3,
            "",
            IFBLANK(
               _xldudf_CX_PUSH(AP191, CX_ENTITY, $B191, AP$11, AP$14, AP$190,),
               ""
            )
         )
      )
   )
)),"")</f>
        <v/>
      </c>
      <c r="DQ191" s="2445" t="str" cm="1">
        <f t="array" aca="1" ref="DQ191" ca="1">IFERROR(IF(AQ191*fxVal_normal=_PL!AQ191,"",IF(OR(AQ191="", NOT(ISNUMBER(AQ191)), ISERROR(AQ191), $B191=""), "",
   IF($I191=1,
      IFBLANK(
         _xldudf_CX_PUSH(AQ191*fxVal_normal, CX_ENTITY, $B191, AQ$11, AQ$14, AQ$190,),
         ""
      ),
      IF($I191=2,
         IFBLANK(
            _xldudf_CX_PUSH(AQ191, CX_ENTITY, $B191, AQ$11, AQ$14, AQ$190,),
            ""
         ),
         IF($I191=3,
            "",
            IFBLANK(
               _xldudf_CX_PUSH(AQ191, CX_ENTITY, $B191, AQ$11, AQ$14, AQ$190,),
               ""
            )
         )
      )
   )
)),"")</f>
        <v/>
      </c>
      <c r="DR191" s="2445" t="str" cm="1">
        <f t="array" aca="1" ref="DR191" ca="1">IFERROR(IF(AR191*fxVal_normal=_PL!AR191,"",IF(OR(AR191="", NOT(ISNUMBER(AR191)), ISERROR(AR191), $B191=""), "",
   IF($I191=1,
      IFBLANK(
         _xldudf_CX_PUSH(AR191*fxVal_normal, CX_ENTITY, $B191, AR$11, AR$14, AR$190,),
         ""
      ),
      IF($I191=2,
         IFBLANK(
            _xldudf_CX_PUSH(AR191, CX_ENTITY, $B191, AR$11, AR$14, AR$190,),
            ""
         ),
         IF($I191=3,
            "",
            IFBLANK(
               _xldudf_CX_PUSH(AR191, CX_ENTITY, $B191, AR$11, AR$14, AR$190,),
               ""
            )
         )
      )
   )
)),"")</f>
        <v/>
      </c>
      <c r="DS191" s="2445" t="str" cm="1">
        <f t="array" aca="1" ref="DS191" ca="1">IFERROR(IF(AS191*fxVal_normal=_PL!AS191,"",IF(OR(AS191="", NOT(ISNUMBER(AS191)), ISERROR(AS191), $B191=""), "",
   IF($I191=1,
      IFBLANK(
         _xldudf_CX_PUSH(AS191*fxVal_normal, CX_ENTITY, $B191, AS$11, AS$14, AS$190,),
         ""
      ),
      IF($I191=2,
         IFBLANK(
            _xldudf_CX_PUSH(AS191, CX_ENTITY, $B191, AS$11, AS$14, AS$190,),
            ""
         ),
         IF($I191=3,
            "",
            IFBLANK(
               _xldudf_CX_PUSH(AS191, CX_ENTITY, $B191, AS$11, AS$14, AS$190,),
               ""
            )
         )
      )
   )
)),"")</f>
        <v/>
      </c>
      <c r="DT191" s="2445" t="str" cm="1">
        <f t="array" aca="1" ref="DT191" ca="1">IFERROR(IF(AT191*fxVal_normal=_PL!AT191,"",IF(OR(AT191="", NOT(ISNUMBER(AT191)), ISERROR(AT191), $B191=""), "",
   IF($I191=1,
      IFBLANK(
         _xldudf_CX_PUSH(AT191*fxVal_normal, CX_ENTITY, $B191, AT$11, AT$14, AT$190,),
         ""
      ),
      IF($I191=2,
         IFBLANK(
            _xldudf_CX_PUSH(AT191, CX_ENTITY, $B191, AT$11, AT$14, AT$190,),
            ""
         ),
         IF($I191=3,
            "",
            IFBLANK(
               _xldudf_CX_PUSH(AT191, CX_ENTITY, $B191, AT$11, AT$14, AT$190,),
               ""
            )
         )
      )
   )
)),"")</f>
        <v/>
      </c>
      <c r="DU191" s="2445" t="str" cm="1">
        <f t="array" aca="1" ref="DU191" ca="1">IFERROR(IF(AU191*fxVal_normal=_PL!AU191,"",IF(OR(AU191="", NOT(ISNUMBER(AU191)), ISERROR(AU191), $B191=""), "",
   IF($I191=1,
      IFBLANK(
         _xldudf_CX_PUSH(AU191*fxVal_normal, CX_ENTITY, $B191, AU$11, AU$14, AU$190,),
         ""
      ),
      IF($I191=2,
         IFBLANK(
            _xldudf_CX_PUSH(AU191, CX_ENTITY, $B191, AU$11, AU$14, AU$190,),
            ""
         ),
         IF($I191=3,
            "",
            IFBLANK(
               _xldudf_CX_PUSH(AU191, CX_ENTITY, $B191, AU$11, AU$14, AU$190,),
               ""
            )
         )
      )
   )
)),"")</f>
        <v/>
      </c>
      <c r="DV191" s="2445" t="str" cm="1">
        <f t="array" aca="1" ref="DV191" ca="1">IFERROR(IF(AV191*fxVal_normal=_PL!AV191,"",IF(OR(AV191="", NOT(ISNUMBER(AV191)), ISERROR(AV191), $B191=""), "",
   IF($I191=1,
      IFBLANK(
         _xldudf_CX_PUSH(AV191*fxVal_normal, CX_ENTITY, $B191, AV$11, AV$14, AV$190,),
         ""
      ),
      IF($I191=2,
         IFBLANK(
            _xldudf_CX_PUSH(AV191, CX_ENTITY, $B191, AV$11, AV$14, AV$190,),
            ""
         ),
         IF($I191=3,
            "",
            IFBLANK(
               _xldudf_CX_PUSH(AV191, CX_ENTITY, $B191, AV$11, AV$14, AV$190,),
               ""
            )
         )
      )
   )
)),"")</f>
        <v/>
      </c>
      <c r="DW191" s="2445" t="str" cm="1">
        <f t="array" aca="1" ref="DW191" ca="1">IFERROR(IF(AW191*fxVal_normal=_PL!AW191,"",IF(OR(AW191="", NOT(ISNUMBER(AW191)), ISERROR(AW191), $B191=""), "",
   IF($I191=1,
      IFBLANK(
         _xldudf_CX_PUSH(AW191*fxVal_normal, CX_ENTITY, $B191, AW$11, AW$14, AW$190,),
         ""
      ),
      IF($I191=2,
         IFBLANK(
            _xldudf_CX_PUSH(AW191, CX_ENTITY, $B191, AW$11, AW$14, AW$190,),
            ""
         ),
         IF($I191=3,
            "",
            IFBLANK(
               _xldudf_CX_PUSH(AW191, CX_ENTITY, $B191, AW$11, AW$14, AW$190,),
               ""
            )
         )
      )
   )
)),"")</f>
        <v/>
      </c>
      <c r="DX191" s="2445" t="str" cm="1">
        <f t="array" aca="1" ref="DX191" ca="1">IFERROR(IF(AX191*fxVal_normal=_PL!AX191,"",IF(OR(AX191="", NOT(ISNUMBER(AX191)), ISERROR(AX191), $B191=""), "",
   IF($I191=1,
      IFBLANK(
         _xldudf_CX_PUSH(AX191*fxVal_normal, CX_ENTITY, $B191, AX$11, AX$14, AX$190,),
         ""
      ),
      IF($I191=2,
         IFBLANK(
            _xldudf_CX_PUSH(AX191, CX_ENTITY, $B191, AX$11, AX$14, AX$190,),
            ""
         ),
         IF($I191=3,
            "",
            IFBLANK(
               _xldudf_CX_PUSH(AX191, CX_ENTITY, $B191, AX$11, AX$14, AX$190,),
               ""
            )
         )
      )
   )
)),"")</f>
        <v/>
      </c>
      <c r="DY191" s="2445" t="str" cm="1">
        <f t="array" aca="1" ref="DY191" ca="1">IFERROR(IF(AY191*fxVal_normal=_PL!AY191,"",IF(OR(AY191="", NOT(ISNUMBER(AY191)), ISERROR(AY191), $B191=""), "",
   IF($I191=1,
      IFBLANK(
         _xldudf_CX_PUSH(AY191*fxVal_normal, CX_ENTITY, $B191, AY$11, AY$14, AY$190,),
         ""
      ),
      IF($I191=2,
         IFBLANK(
            _xldudf_CX_PUSH(AY191, CX_ENTITY, $B191, AY$11, AY$14, AY$190,),
            ""
         ),
         IF($I191=3,
            "",
            IFBLANK(
               _xldudf_CX_PUSH(AY191, CX_ENTITY, $B191, AY$11, AY$14, AY$190,),
               ""
            )
         )
      )
   )
)),"")</f>
        <v/>
      </c>
      <c r="DZ191" s="2445" t="str" cm="1">
        <f t="array" aca="1" ref="DZ191" ca="1">IFERROR(IF(AZ191*fxVal_normal=_PL!AZ191,"",IF(OR(AZ191="", NOT(ISNUMBER(AZ191)), ISERROR(AZ191), $B191=""), "",
   IF($I191=1,
      IFBLANK(
         _xldudf_CX_PUSH(AZ191*fxVal_normal, CX_ENTITY, $B191, AZ$11, AZ$14, AZ$190,),
         ""
      ),
      IF($I191=2,
         IFBLANK(
            _xldudf_CX_PUSH(AZ191, CX_ENTITY, $B191, AZ$11, AZ$14, AZ$190,),
            ""
         ),
         IF($I191=3,
            "",
            IFBLANK(
               _xldudf_CX_PUSH(AZ191, CX_ENTITY, $B191, AZ$11, AZ$14, AZ$190,),
               ""
            )
         )
      )
   )
)),"")</f>
        <v/>
      </c>
      <c r="EA191" s="2445" t="str" cm="1">
        <f t="array" aca="1" ref="EA191" ca="1">IFERROR(IF(BA191*fxVal_normal=_PL!BA191,"",IF(OR(BA191="", NOT(ISNUMBER(BA191)), ISERROR(BA191), $B191=""), "",
   IF($I191=1,
      IFBLANK(
         _xldudf_CX_PUSH(BA191*fxVal_normal, CX_ENTITY, $B191, BA$11, BA$14, BA$190,),
         ""
      ),
      IF($I191=2,
         IFBLANK(
            _xldudf_CX_PUSH(BA191, CX_ENTITY, $B191, BA$11, BA$14, BA$190,),
            ""
         ),
         IF($I191=3,
            "",
            IFBLANK(
               _xldudf_CX_PUSH(BA191, CX_ENTITY, $B191, BA$11, BA$14, BA$190,),
               ""
            )
         )
      )
   )
)),"")</f>
        <v/>
      </c>
      <c r="EB191" s="2445" t="str" cm="1">
        <f t="array" aca="1" ref="EB191" ca="1">IFERROR(IF(BB191*fxVal_normal=_PL!BB191,"",IF(OR(BB191="", NOT(ISNUMBER(BB191)), ISERROR(BB191), $B191=""), "",
   IF($I191=1,
      IFBLANK(
         _xldudf_CX_PUSH(BB191*fxVal_normal, CX_ENTITY, $B191, BB$11, BB$14, BB$190,),
         ""
      ),
      IF($I191=2,
         IFBLANK(
            _xldudf_CX_PUSH(BB191, CX_ENTITY, $B191, BB$11, BB$14, BB$190,),
            ""
         ),
         IF($I191=3,
            "",
            IFBLANK(
               _xldudf_CX_PUSH(BB191, CX_ENTITY, $B191, BB$11, BB$14, BB$190,),
               ""
            )
         )
      )
   )
)),"")</f>
        <v/>
      </c>
      <c r="EC191" s="2445" t="str" cm="1">
        <f t="array" aca="1" ref="EC191" ca="1">IFERROR(IF(BC191*fxVal_normal=_PL!BC191,"",IF(OR(BC191="", NOT(ISNUMBER(BC191)), ISERROR(BC191), $B191=""), "",
   IF($I191=1,
      IFBLANK(
         _xldudf_CX_PUSH(BC191*fxVal_normal, CX_ENTITY, $B191, BC$11, BC$14, BC$190,),
         ""
      ),
      IF($I191=2,
         IFBLANK(
            _xldudf_CX_PUSH(BC191, CX_ENTITY, $B191, BC$11, BC$14, BC$190,),
            ""
         ),
         IF($I191=3,
            "",
            IFBLANK(
               _xldudf_CX_PUSH(BC191, CX_ENTITY, $B191, BC$11, BC$14, BC$190,),
               ""
            )
         )
      )
   )
)),"")</f>
        <v/>
      </c>
      <c r="ED191" s="2445" t="str" cm="1">
        <f t="array" aca="1" ref="ED191" ca="1">IFERROR(IF(BD191*fxVal_normal=_PL!BD191,"",IF(OR(BD191="", NOT(ISNUMBER(BD191)), ISERROR(BD191), $B191=""), "",
   IF($I191=1,
      IFBLANK(
         _xldudf_CX_PUSH(BD191*fxVal_normal, CX_ENTITY, $B191, BD$11, BD$14, BD$190,),
         ""
      ),
      IF($I191=2,
         IFBLANK(
            _xldudf_CX_PUSH(BD191, CX_ENTITY, $B191, BD$11, BD$14, BD$190,),
            ""
         ),
         IF($I191=3,
            "",
            IFBLANK(
               _xldudf_CX_PUSH(BD191, CX_ENTITY, $B191, BD$11, BD$14, BD$190,),
               ""
            )
         )
      )
   )
)),"")</f>
        <v/>
      </c>
      <c r="EE191" s="2445" t="str" cm="1">
        <f t="array" aca="1" ref="EE191" ca="1">IFERROR(IF(BE191*fxVal_normal=_PL!BE191,"",IF(OR(BE191="", NOT(ISNUMBER(BE191)), ISERROR(BE191), $B191=""), "",
   IF($I191=1,
      IFBLANK(
         _xldudf_CX_PUSH(BE191*fxVal_normal, CX_ENTITY, $B191, BE$11, BE$14, BE$190,),
         ""
      ),
      IF($I191=2,
         IFBLANK(
            _xldudf_CX_PUSH(BE191, CX_ENTITY, $B191, BE$11, BE$14, BE$190,),
            ""
         ),
         IF($I191=3,
            "",
            IFBLANK(
               _xldudf_CX_PUSH(BE191, CX_ENTITY, $B191, BE$11, BE$14, BE$190,),
               ""
            )
         )
      )
   )
)),"")</f>
        <v/>
      </c>
      <c r="EF191" s="2445" t="str" cm="1">
        <f t="array" aca="1" ref="EF191" ca="1">IFERROR(IF(BF191*fxVal_normal=_PL!BF191,"",IF(OR(BF191="", NOT(ISNUMBER(BF191)), ISERROR(BF191), $B191=""), "",
   IF($I191=1,
      IFBLANK(
         _xldudf_CX_PUSH(BF191*fxVal_normal, CX_ENTITY, $B191, BF$11, BF$14, BF$190,),
         ""
      ),
      IF($I191=2,
         IFBLANK(
            _xldudf_CX_PUSH(BF191, CX_ENTITY, $B191, BF$11, BF$14, BF$190,),
            ""
         ),
         IF($I191=3,
            "",
            IFBLANK(
               _xldudf_CX_PUSH(BF191, CX_ENTITY, $B191, BF$11, BF$14, BF$190,),
               ""
            )
         )
      )
   )
)),"")</f>
        <v/>
      </c>
      <c r="EG191" s="2445" t="str" cm="1">
        <f t="array" aca="1" ref="EG191" ca="1">IFERROR(IF(BG191*fxVal_normal=_PL!BG191,"",IF(OR(BG191="", NOT(ISNUMBER(BG191)), ISERROR(BG191), $B191=""), "",
   IF($I191=1,
      IFBLANK(
         _xldudf_CX_PUSH(BG191*fxVal_normal, CX_ENTITY, $B191, BG$11, BG$14, BG$190,),
         ""
      ),
      IF($I191=2,
         IFBLANK(
            _xldudf_CX_PUSH(BG191, CX_ENTITY, $B191, BG$11, BG$14, BG$190,),
            ""
         ),
         IF($I191=3,
            "",
            IFBLANK(
               _xldudf_CX_PUSH(BG191, CX_ENTITY, $B191, BG$11, BG$14, BG$190,),
               ""
            )
         )
      )
   )
)),"")</f>
        <v/>
      </c>
      <c r="EH191" s="2445" t="str" cm="1">
        <f t="array" aca="1" ref="EH191" ca="1">IFERROR(IF(BH191*fxVal_normal=_PL!BH191,"",IF(OR(BH191="", NOT(ISNUMBER(BH191)), ISERROR(BH191), $B191=""), "",
   IF($I191=1,
      IFBLANK(
         _xldudf_CX_PUSH(BH191*fxVal_normal, CX_ENTITY, $B191, BH$11, BH$14, BH$190,),
         ""
      ),
      IF($I191=2,
         IFBLANK(
            _xldudf_CX_PUSH(BH191, CX_ENTITY, $B191, BH$11, BH$14, BH$190,),
            ""
         ),
         IF($I191=3,
            "",
            IFBLANK(
               _xldudf_CX_PUSH(BH191, CX_ENTITY, $B191, BH$11, BH$14, BH$190,),
               ""
            )
         )
      )
   )
)),"")</f>
        <v/>
      </c>
      <c r="EI191" s="2445" t="str" cm="1">
        <f t="array" aca="1" ref="EI191" ca="1">IFERROR(IF(BI191*fxVal_normal=_PL!BI191,"",IF(OR(BI191="", NOT(ISNUMBER(BI191)), ISERROR(BI191), $B191=""), "",
   IF($I191=1,
      IFBLANK(
         _xldudf_CX_PUSH(BI191*fxVal_normal, CX_ENTITY, $B191, BI$11, BI$14, BI$190,),
         ""
      ),
      IF($I191=2,
         IFBLANK(
            _xldudf_CX_PUSH(BI191, CX_ENTITY, $B191, BI$11, BI$14, BI$190,),
            ""
         ),
         IF($I191=3,
            "",
            IFBLANK(
               _xldudf_CX_PUSH(BI191, CX_ENTITY, $B191, BI$11, BI$14, BI$190,),
               ""
            )
         )
      )
   )
)),"")</f>
        <v/>
      </c>
      <c r="EJ191" s="2445" t="str" cm="1">
        <f t="array" aca="1" ref="EJ191" ca="1">IFERROR(IF(BJ191*fxVal_normal=_PL!BJ191,"",IF(OR(BJ191="", NOT(ISNUMBER(BJ191)), ISERROR(BJ191), $B191=""), "",
   IF($I191=1,
      IFBLANK(
         _xldudf_CX_PUSH(BJ191*fxVal_normal, CX_ENTITY, $B191, BJ$11, BJ$14, BJ$190,),
         ""
      ),
      IF($I191=2,
         IFBLANK(
            _xldudf_CX_PUSH(BJ191, CX_ENTITY, $B191, BJ$11, BJ$14, BJ$190,),
            ""
         ),
         IF($I191=3,
            "",
            IFBLANK(
               _xldudf_CX_PUSH(BJ191, CX_ENTITY, $B191, BJ$11, BJ$14, BJ$190,),
               ""
            )
         )
      )
   )
)),"")</f>
        <v/>
      </c>
      <c r="EK191" s="2445" t="str" cm="1">
        <f t="array" aca="1" ref="EK191" ca="1">IFERROR(IF(BK191*fxVal_normal=_PL!BK191,"",IF(OR(BK191="", NOT(ISNUMBER(BK191)), ISERROR(BK191), $B191=""), "",
   IF($I191=1,
      IFBLANK(
         _xldudf_CX_PUSH(BK191*fxVal_normal, CX_ENTITY, $B191, BK$11, BK$14, BK$190,),
         ""
      ),
      IF($I191=2,
         IFBLANK(
            _xldudf_CX_PUSH(BK191, CX_ENTITY, $B191, BK$11, BK$14, BK$190,),
            ""
         ),
         IF($I191=3,
            "",
            IFBLANK(
               _xldudf_CX_PUSH(BK191, CX_ENTITY, $B191, BK$11, BK$14, BK$190,),
               ""
            )
         )
      )
   )
)),"")</f>
        <v/>
      </c>
      <c r="EL191" s="2445" t="str" cm="1">
        <f t="array" aca="1" ref="EL191" ca="1">IFERROR(IF(BL191*fxVal_normal=_PL!BL191,"",IF(OR(BL191="", NOT(ISNUMBER(BL191)), ISERROR(BL191), $B191=""), "",
   IF($I191=1,
      IFBLANK(
         _xldudf_CX_PUSH(BL191*fxVal_normal, CX_ENTITY, $B191, BL$11, BL$14, BL$190,),
         ""
      ),
      IF($I191=2,
         IFBLANK(
            _xldudf_CX_PUSH(BL191, CX_ENTITY, $B191, BL$11, BL$14, BL$190,),
            ""
         ),
         IF($I191=3,
            "",
            IFBLANK(
               _xldudf_CX_PUSH(BL191, CX_ENTITY, $B191, BL$11, BL$14, BL$190,),
               ""
            )
         )
      )
   )
)),"")</f>
        <v/>
      </c>
      <c r="EM191" s="2445" t="str" cm="1">
        <f t="array" aca="1" ref="EM191" ca="1">IFERROR(IF(BM191*fxVal_normal=_PL!BM191,"",IF(OR(BM191="", NOT(ISNUMBER(BM191)), ISERROR(BM191), $B191=""), "",
   IF($I191=1,
      IFBLANK(
         _xldudf_CX_PUSH(BM191*fxVal_normal, CX_ENTITY, $B191, BM$11, BM$14, BM$190,),
         ""
      ),
      IF($I191=2,
         IFBLANK(
            _xldudf_CX_PUSH(BM191, CX_ENTITY, $B191, BM$11, BM$14, BM$190,),
            ""
         ),
         IF($I191=3,
            "",
            IFBLANK(
               _xldudf_CX_PUSH(BM191, CX_ENTITY, $B191, BM$11, BM$14, BM$190,),
               ""
            )
         )
      )
   )
)),"")</f>
        <v/>
      </c>
      <c r="EN191" s="2445" t="str" cm="1">
        <f t="array" aca="1" ref="EN191" ca="1">IFERROR(IF(BN191*fxVal_normal=_PL!BN191,"",IF(OR(BN191="", NOT(ISNUMBER(BN191)), ISERROR(BN191), $B191=""), "",
   IF($I191=1,
      IFBLANK(
         _xldudf_CX_PUSH(BN191*fxVal_normal, CX_ENTITY, $B191, BN$11, BN$14, BN$190,),
         ""
      ),
      IF($I191=2,
         IFBLANK(
            _xldudf_CX_PUSH(BN191, CX_ENTITY, $B191, BN$11, BN$14, BN$190,),
            ""
         ),
         IF($I191=3,
            "",
            IFBLANK(
               _xldudf_CX_PUSH(BN191, CX_ENTITY, $B191, BN$11, BN$14, BN$190,),
               ""
            )
         )
      )
   )
)),"")</f>
        <v/>
      </c>
    </row>
    <row r="192" spans="1:151" ht="21" customHeight="1">
      <c r="A192" s="1625"/>
      <c r="B192" s="2439" t="s">
        <v>161</v>
      </c>
      <c r="C192" s="2439" t="str" cm="1">
        <f t="array" ref="C192">IFBLANK(_PL!C192,"")</f>
        <v>Segment I Breakdown - Label 1</v>
      </c>
      <c r="D192" s="1548" t="s">
        <v>161</v>
      </c>
      <c r="E192" s="2440" t="e" cm="1">
        <f t="array" aca="1" ref="E19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)($AD192:$CQ192, Z192)</f>
        <v>#NAME?</v>
      </c>
      <c r="F192" s="578"/>
      <c r="G192" s="578"/>
      <c r="H192" s="510">
        <v>0</v>
      </c>
      <c r="I192" s="510">
        <v>1</v>
      </c>
      <c r="J192" s="401" cm="1">
        <f t="array" ref="J192">IFBLANK( Z192,"")</f>
        <v>-1</v>
      </c>
      <c r="K192" s="578" t="str">
        <f t="shared" si="51"/>
        <v>No</v>
      </c>
      <c r="L192" s="37"/>
      <c r="N192" s="158"/>
      <c r="O192" s="101"/>
      <c r="P192" s="52"/>
      <c r="Q192" s="101"/>
      <c r="R192" s="101"/>
      <c r="S192" s="101"/>
      <c r="T192" s="101"/>
      <c r="U192" s="39"/>
      <c r="V192" s="37"/>
      <c r="W192" s="91" t="e">
        <f ca="1">W191</f>
        <v>#NAME?</v>
      </c>
      <c r="X192" s="2081" t="str">
        <f>_PL!X192</f>
        <v>a</v>
      </c>
      <c r="Y192" s="2591">
        <v>2</v>
      </c>
      <c r="Z192" s="198">
        <f>_PL!Z192</f>
        <v>-1</v>
      </c>
      <c r="AA192" s="2571"/>
      <c r="AB192" s="2592"/>
      <c r="AC192" s="914" t="str" cm="1">
        <f t="array" aca="1" ref="AC192" ca="1">_xlfn.LET(
_xlpm._termname, $AB192,
_xlpm._iconname, "find",
_xlpm._icon, fx_getIcon(_xlpm._iconname),
_xlpm._location, _xlfn.XLOOKUP(LOWER(_xlpm._termname), LOWER(tbl_acctDef[Term]),tbl_acctDef[Term]),
_xlpm._hyperlink, HYPERLINK("#"&amp;CELL("address",_xlpm._location), _xlpm._icon),
IFERROR(_xlpm._hyperlink,"")
)</f>
        <v/>
      </c>
      <c r="AD192" s="2441">
        <v>1</v>
      </c>
      <c r="AE192" s="2441">
        <v>1</v>
      </c>
      <c r="AF192" s="2441">
        <v>1</v>
      </c>
      <c r="AG192" s="2441">
        <v>1</v>
      </c>
      <c r="AH192" s="2441">
        <v>1</v>
      </c>
      <c r="AI192" s="2441">
        <v>1</v>
      </c>
      <c r="AJ192" s="2441">
        <v>1</v>
      </c>
      <c r="AK192" s="2441">
        <v>1</v>
      </c>
      <c r="AL192" s="2441">
        <v>1</v>
      </c>
      <c r="AM192" s="2441">
        <v>1</v>
      </c>
      <c r="AN192" s="2441">
        <v>1</v>
      </c>
      <c r="AO192" s="2441">
        <v>1</v>
      </c>
      <c r="AP192" s="2441">
        <v>1</v>
      </c>
      <c r="AQ192" s="2441">
        <v>1</v>
      </c>
      <c r="AR192" s="2441">
        <v>1</v>
      </c>
      <c r="AS192" s="2441">
        <v>1</v>
      </c>
      <c r="AT192" s="2441">
        <v>1</v>
      </c>
      <c r="AU192" s="2441">
        <v>1</v>
      </c>
      <c r="AV192" s="2441">
        <v>1</v>
      </c>
      <c r="AW192" s="2441">
        <v>1</v>
      </c>
      <c r="AX192" s="2441">
        <v>1</v>
      </c>
      <c r="AY192" s="2441">
        <v>1</v>
      </c>
      <c r="AZ192" s="2441">
        <v>1</v>
      </c>
      <c r="BA192" s="2441">
        <v>1</v>
      </c>
      <c r="BB192" s="2441">
        <v>1</v>
      </c>
      <c r="BC192" s="2441">
        <v>1</v>
      </c>
      <c r="BD192" s="2441">
        <v>1</v>
      </c>
      <c r="BE192" s="2441">
        <v>1</v>
      </c>
      <c r="BF192" s="2441">
        <v>1</v>
      </c>
      <c r="BG192" s="2441">
        <v>1</v>
      </c>
      <c r="BH192" s="2441">
        <v>1</v>
      </c>
      <c r="BI192" s="2441">
        <v>1</v>
      </c>
      <c r="BJ192" s="2441">
        <v>1</v>
      </c>
      <c r="BK192" s="2441">
        <v>1</v>
      </c>
      <c r="BL192" s="2441">
        <v>1</v>
      </c>
      <c r="BM192" s="2441">
        <v>1</v>
      </c>
      <c r="BN192" s="2441">
        <v>1</v>
      </c>
      <c r="BO192" s="2442"/>
      <c r="BP192" s="2442"/>
      <c r="BQ192" s="2442"/>
      <c r="BR192" s="2442"/>
      <c r="BS192" s="2442"/>
      <c r="BT192" s="2442"/>
      <c r="BU192" s="2442"/>
      <c r="BV192" s="2442"/>
      <c r="BW192" s="2442"/>
      <c r="BX192" s="2442"/>
      <c r="BY192" s="2442"/>
      <c r="BZ192" s="2442"/>
      <c r="CA192" s="34"/>
      <c r="CC192" s="58"/>
      <c r="CD192" s="1461" t="e" cm="1">
        <f t="array" aca="1" ref="CD192" ca="1">_xlfn.LET( _xlpm.CheckBlank, SUM(PL!$AD192:$BN192) = 0, IF(_xlpm.CheckBlank, "", SUM(_xlfn._xlws.FILTER(PL!$AD192:$BN192,(YEAR(PL!$AD$12:$BN$12)=PL!CD$12)*(array_timeline&lt;=PL!CD$11)))))</f>
        <v>#NAME?</v>
      </c>
      <c r="CE192" s="1461" t="e" cm="1">
        <f t="array" aca="1" ref="CE192" ca="1">_xlfn.LET( _xlpm.CheckBlank, SUM(PL!$AD192:$BN192) = 0, IF(_xlpm.CheckBlank, "", SUM(_xlfn._xlws.FILTER(PL!$AD192:$BN192,(YEAR(PL!$AD$12:$BN$12)=PL!CE$12)*(array_timeline&lt;=PL!CE$11)))))</f>
        <v>#NAME?</v>
      </c>
      <c r="CF192" s="88"/>
      <c r="CG192" s="1461" t="e" cm="1">
        <f t="array" aca="1" ref="CG192" ca="1">_xlfn.LET( _xlpm.CheckBlank, SUM(PL!$AD192:$BN192) = 0, IF(_xlpm.CheckBlank, "", SUM(_xlfn._xlws.FILTER(PL!$AD192:$BN192,(YEAR(PL!$AD$12:$BN$12)=PL!CG$12)*(array_timeline&lt;=PL!CG$11)))))</f>
        <v>#NAME?</v>
      </c>
      <c r="CH192" s="1461" t="e" cm="1">
        <f t="array" aca="1" ref="CH192" ca="1">_xlfn.LET( _xlpm.CheckBlank, SUM(PL!$AD192:$BN192) = 0, IF(_xlpm.CheckBlank, "", SUM(_xlfn._xlws.FILTER(PL!$AD192:$BN192,(YEAR(PL!$AD$12:$BN$12)=PL!CH$12)*(array_timeline&lt;=PL!CH$11)))))</f>
        <v>#NAME?</v>
      </c>
      <c r="CI192" s="88"/>
      <c r="CJ192" s="1461" cm="1">
        <f t="array" ref="CJ192">_xlfn.LET( _xlpm.CheckBlank, SUM(PL!$AD192:$BN192) = 0, IF(_xlpm.CheckBlank, "", SUM(_xlfn.TAKE(_xlfn.DROP(PL!$AD192:$BN192, ,-DATEDIFF(PL!CJ$11, val_asOfDate,"M")),1,-12))))</f>
        <v>12</v>
      </c>
      <c r="CK192" s="1461" cm="1">
        <f t="array" ref="CK192">_xlfn.LET( _xlpm.CheckBlank, SUM(PL!$AD192:$BN192) = 0, IF(_xlpm.CheckBlank, "", SUM(_xlfn.TAKE(_xlfn.DROP(PL!$AD192:$BN192, ,-DATEDIFF(PL!CK$11, val_asOfDate,"M")),1,-12))))</f>
        <v>12</v>
      </c>
      <c r="CL192" s="88"/>
      <c r="CM192" s="2441">
        <v>1</v>
      </c>
      <c r="CN192" s="2441">
        <v>1</v>
      </c>
      <c r="CO192" s="1169"/>
      <c r="CP192" s="2441">
        <v>1</v>
      </c>
      <c r="CQ192" s="2441">
        <v>1</v>
      </c>
      <c r="CR192" s="34"/>
      <c r="CS192" s="2056"/>
      <c r="CT192" s="2447" t="e" cm="1">
        <f t="array" aca="1" ref="CT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_xldudf_CX_PUSH($Y192,CX_ENTITY,$C192,val_asOfDate))</f>
        <v>#NAME?</v>
      </c>
      <c r="CU192" s="2447" t="e" cm="1">
        <f t="array" aca="1" ref="CU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_xldudf_CX_PUSH($Y192,CX_ENTITY,$C192,EOMONTH(val_asOfDate,1)))</f>
        <v>#NAME?</v>
      </c>
      <c r="CV192" s="2447" t="e" cm="1">
        <f t="array" aca="1" ref="CV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_xldudf_CX_PUSH($Y192,CX_ENTITY,$C192,EOMONTH(val_asOfDate,2)))</f>
        <v>#NAME?</v>
      </c>
      <c r="CW192" s="2447" t="e" cm="1">
        <f t="array" aca="1" ref="CW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_xldudf_CX_PUSH($Y192,CX_ENTITY,$C192,EOMONTH(val_asOfDate,3)))</f>
        <v>#NAME?</v>
      </c>
      <c r="CX192" s="2443"/>
      <c r="CY192" s="2444" t="str" cm="1">
        <f t="array" aca="1" ref="CY192" ca="1">IFERROR(IF(CM192*fxVal_normal=_PL!CM192,"",IF(OR($CM192="",$CM192=0, NOT(ISNUMBER($CM192)), ISERROR($CM192), $B192=""), "",
   IF($I192=1,
      IFBLANK(
         _xldudf_CX_PUSH($CM192*fxVal_normal, CX_ENTITY, $B192, $CM$11, $CM$14, $CM$19,),
         ""
      ),
      IF($I192=2,
         IFBLANK(
            _xldudf_CX_PUSH($CM192, CX_ENTITY, $B192, $CM$11, $CM$14, $CM$19,),
            ""
         ),
         IF($I192=3,
            "",
            IFBLANK(
               _xldudf_CX_PUSH($CM192, CX_ENTITY, $B192, $CM$11, $CM$14, $CM$19,),
               ""
            )
         )
      )
   )
)),"")</f>
        <v/>
      </c>
      <c r="CZ192" s="2444" t="str" cm="1">
        <f t="array" aca="1" ref="CZ192" ca="1">IFERROR(IF(CN192*fxVal_normal=_PL!CN192,"",IF(OR($CN192="",$CN192=0, NOT(ISNUMBER($CN192)), ISERROR($CN192), $B192=""), "",
   IF($I192=1,
      IFBLANK(
         _xldudf_CX_PUSH($CN192*fxVal_normal, CX_ENTITY, $B192, $CN$11, $CN$14, $CN$19,),
         ""
      ),
      IF($I192=2,
         IFBLANK(
            _xldudf_CX_PUSH($CN192, CX_ENTITY, $B192, $CN$11, $CN$14, $CN$19,),
            ""
         ),
         IF($I192=3,
            "",
            IFBLANK(
               _xldudf_CX_PUSH($CN192, CX_ENTITY, $B192, $CN$11, $CN$14, $CN$19,),
               ""
            )
         )
      )
   )
)),"")</f>
        <v/>
      </c>
      <c r="DA192" s="2444" t="str" cm="1">
        <f t="array" aca="1" ref="DA192" ca="1">IFERROR(IF(CP192*fxVal_normal=_PL!CP192,"",IF(OR($CP192="",$CP192=0, NOT(ISNUMBER($CP192)), ISERROR($CP192), $B192=""), "",
   IF($I192=1,
      IFBLANK(
         _xldudf_CX_PUSH($CP192*fxVal_normal, CX_ENTITY, $B192, $CP$11, $CP$14, $CP$19,),
         ""
      ),
      IF($I192=2,
         IFBLANK(
            _xldudf_CX_PUSH($CP192, CX_ENTITY, $B192, $CP$11, $CP$14, $CP$19,),
            ""
         ),
         IF($I192=3,
            "",
            IFBLANK(
               _xldudf_CX_PUSH($CP192, CX_ENTITY, $B192, $CP$11, $CP$14, $CP$19,),
               ""
            )
         )
      )
   )
)),"")</f>
        <v/>
      </c>
      <c r="DB192" s="2444" t="str" cm="1">
        <f t="array" aca="1" ref="DB192" ca="1">IFERROR(IF(CQ192*fxVal_normal=_PL!CQ192,"",IF(OR($CQ192="", $CQ192=0, NOT(ISNUMBER($CQ192)), ISERROR($CQ192), $B192=""), "",
   IF($I192=1,
      IFBLANK(
         _xldudf_CX_PUSH($CQ192*fxVal_normal, CX_ENTITY, $B192, $CQ$11, $CQ$14, $CQ$19,),
         ""
      ),
      IF($I192=2,
         IFBLANK(
            _xldudf_CX_PUSH($CQ192, CX_ENTITY, $B192, $CQ$11, $CQ$14, $CQ$19,),
            ""
         ),
         IF($I192=3,
            "",
            IFBLANK(
               _xldudf_CX_PUSH($CQ192, CX_ENTITY, $B192, $CQ$11, $CQ$14, $CQ$19,),
               ""
            )
         )
      )
   ))
),"")</f>
        <v/>
      </c>
      <c r="DC192" s="2443"/>
      <c r="DD192" s="2445" t="str" cm="1">
        <f t="array" aca="1" ref="DD192" ca="1">IFERROR(IF(AD192*fxVal_normal=_PL!AD192,"",IF(OR(AD192="", NOT(ISNUMBER(AD192)), ISERROR(AD192), $B192=""), "",
   IF($I192=1,
      IFBLANK(
         _xldudf_CX_PUSH(AD192*fxVal_normal, CX_ENTITY, $B192, AD$11, AD$14, AD$190,),
         ""
      ),
      IF($I192=2,
         IFBLANK(
            _xldudf_CX_PUSH(AD192, CX_ENTITY, $B192, AD$11, AD$14, AD$190,),
            ""
         ),
         IF($I192=3,
            "",
            IFBLANK(
               _xldudf_CX_PUSH(AD192, CX_ENTITY, $B192, AD$11, AD$14, AD$190,),
               ""
            )
         )
      )
   )
)),"")</f>
        <v/>
      </c>
      <c r="DE192" s="2445" t="str" cm="1">
        <f t="array" aca="1" ref="DE192" ca="1">IFERROR(IF(AE192*fxVal_normal=_PL!AE192,"",IF(OR(AE192="", NOT(ISNUMBER(AE192)), ISERROR(AE192), $B192=""), "",
   IF($I192=1,
      IFBLANK(
         _xldudf_CX_PUSH(AE192*fxVal_normal, CX_ENTITY, $B192, AE$11, AE$14, AE$190,),
         ""
      ),
      IF($I192=2,
         IFBLANK(
            _xldudf_CX_PUSH(AE192, CX_ENTITY, $B192, AE$11, AE$14, AE$190,),
            ""
         ),
         IF($I192=3,
            "",
            IFBLANK(
               _xldudf_CX_PUSH(AE192, CX_ENTITY, $B192, AE$11, AE$14, AE$190,),
               ""
            )
         )
      )
   )
)),"")</f>
        <v/>
      </c>
      <c r="DF192" s="2445" t="str" cm="1">
        <f t="array" aca="1" ref="DF192" ca="1">IFERROR(IF(AF192*fxVal_normal=_PL!AF192,"",IF(OR(AF192="", NOT(ISNUMBER(AF192)), ISERROR(AF192), $B192=""), "",
   IF($I192=1,
      IFBLANK(
         _xldudf_CX_PUSH(AF192*fxVal_normal, CX_ENTITY, $B192, AF$11, AF$14, AF$190,),
         ""
      ),
      IF($I192=2,
         IFBLANK(
            _xldudf_CX_PUSH(AF192, CX_ENTITY, $B192, AF$11, AF$14, AF$190,),
            ""
         ),
         IF($I192=3,
            "",
            IFBLANK(
               _xldudf_CX_PUSH(AF192, CX_ENTITY, $B192, AF$11, AF$14, AF$190,),
               ""
            )
         )
      )
   )
)),"")</f>
        <v/>
      </c>
      <c r="DG192" s="2445" t="str" cm="1">
        <f t="array" aca="1" ref="DG192" ca="1">IFERROR(IF(AG192*fxVal_normal=_PL!AG192,"",IF(OR(AG192="", NOT(ISNUMBER(AG192)), ISERROR(AG192), $B192=""), "",
   IF($I192=1,
      IFBLANK(
         _xldudf_CX_PUSH(AG192*fxVal_normal, CX_ENTITY, $B192, AG$11, AG$14, AG$190,),
         ""
      ),
      IF($I192=2,
         IFBLANK(
            _xldudf_CX_PUSH(AG192, CX_ENTITY, $B192, AG$11, AG$14, AG$190,),
            ""
         ),
         IF($I192=3,
            "",
            IFBLANK(
               _xldudf_CX_PUSH(AG192, CX_ENTITY, $B192, AG$11, AG$14, AG$190,),
               ""
            )
         )
      )
   )
)),"")</f>
        <v/>
      </c>
      <c r="DH192" s="2445" t="str" cm="1">
        <f t="array" aca="1" ref="DH192" ca="1">IFERROR(IF(AH192*fxVal_normal=_PL!AH192,"",IF(OR(AH192="", NOT(ISNUMBER(AH192)), ISERROR(AH192), $B192=""), "",
   IF($I192=1,
      IFBLANK(
         _xldudf_CX_PUSH(AH192*fxVal_normal, CX_ENTITY, $B192, AH$11, AH$14, AH$190,),
         ""
      ),
      IF($I192=2,
         IFBLANK(
            _xldudf_CX_PUSH(AH192, CX_ENTITY, $B192, AH$11, AH$14, AH$190,),
            ""
         ),
         IF($I192=3,
            "",
            IFBLANK(
               _xldudf_CX_PUSH(AH192, CX_ENTITY, $B192, AH$11, AH$14, AH$190,),
               ""
            )
         )
      )
   )
)),"")</f>
        <v/>
      </c>
      <c r="DI192" s="2445" t="str" cm="1">
        <f t="array" aca="1" ref="DI192" ca="1">IFERROR(IF(AI192*fxVal_normal=_PL!AI192,"",IF(OR(AI192="", NOT(ISNUMBER(AI192)), ISERROR(AI192), $B192=""), "",
   IF($I192=1,
      IFBLANK(
         _xldudf_CX_PUSH(AI192*fxVal_normal, CX_ENTITY, $B192, AI$11, AI$14, AI$190,),
         ""
      ),
      IF($I192=2,
         IFBLANK(
            _xldudf_CX_PUSH(AI192, CX_ENTITY, $B192, AI$11, AI$14, AI$190,),
            ""
         ),
         IF($I192=3,
            "",
            IFBLANK(
               _xldudf_CX_PUSH(AI192, CX_ENTITY, $B192, AI$11, AI$14, AI$190,),
               ""
            )
         )
      )
   )
)),"")</f>
        <v/>
      </c>
      <c r="DJ192" s="2445" t="str" cm="1">
        <f t="array" aca="1" ref="DJ192" ca="1">IFERROR(IF(AJ192*fxVal_normal=_PL!AJ192,"",IF(OR(AJ192="", NOT(ISNUMBER(AJ192)), ISERROR(AJ192), $B192=""), "",
   IF($I192=1,
      IFBLANK(
         _xldudf_CX_PUSH(AJ192*fxVal_normal, CX_ENTITY, $B192, AJ$11, AJ$14, AJ$190,),
         ""
      ),
      IF($I192=2,
         IFBLANK(
            _xldudf_CX_PUSH(AJ192, CX_ENTITY, $B192, AJ$11, AJ$14, AJ$190,),
            ""
         ),
         IF($I192=3,
            "",
            IFBLANK(
               _xldudf_CX_PUSH(AJ192, CX_ENTITY, $B192, AJ$11, AJ$14, AJ$190,),
               ""
            )
         )
      )
   )
)),"")</f>
        <v/>
      </c>
      <c r="DK192" s="2445" t="str" cm="1">
        <f t="array" aca="1" ref="DK192" ca="1">IFERROR(IF(AK192*fxVal_normal=_PL!AK192,"",IF(OR(AK192="", NOT(ISNUMBER(AK192)), ISERROR(AK192), $B192=""), "",
   IF($I192=1,
      IFBLANK(
         _xldudf_CX_PUSH(AK192*fxVal_normal, CX_ENTITY, $B192, AK$11, AK$14, AK$190,),
         ""
      ),
      IF($I192=2,
         IFBLANK(
            _xldudf_CX_PUSH(AK192, CX_ENTITY, $B192, AK$11, AK$14, AK$190,),
            ""
         ),
         IF($I192=3,
            "",
            IFBLANK(
               _xldudf_CX_PUSH(AK192, CX_ENTITY, $B192, AK$11, AK$14, AK$190,),
               ""
            )
         )
      )
   )
)),"")</f>
        <v/>
      </c>
      <c r="DL192" s="2445" t="str" cm="1">
        <f t="array" aca="1" ref="DL192" ca="1">IFERROR(IF(AL192*fxVal_normal=_PL!AL192,"",IF(OR(AL192="", NOT(ISNUMBER(AL192)), ISERROR(AL192), $B192=""), "",
   IF($I192=1,
      IFBLANK(
         _xldudf_CX_PUSH(AL192*fxVal_normal, CX_ENTITY, $B192, AL$11, AL$14, AL$190,),
         ""
      ),
      IF($I192=2,
         IFBLANK(
            _xldudf_CX_PUSH(AL192, CX_ENTITY, $B192, AL$11, AL$14, AL$190,),
            ""
         ),
         IF($I192=3,
            "",
            IFBLANK(
               _xldudf_CX_PUSH(AL192, CX_ENTITY, $B192, AL$11, AL$14, AL$190,),
               ""
            )
         )
      )
   )
)),"")</f>
        <v/>
      </c>
      <c r="DM192" s="2445" t="str" cm="1">
        <f t="array" aca="1" ref="DM192" ca="1">IFERROR(IF(AM192*fxVal_normal=_PL!AM192,"",IF(OR(AM192="", NOT(ISNUMBER(AM192)), ISERROR(AM192), $B192=""), "",
   IF($I192=1,
      IFBLANK(
         _xldudf_CX_PUSH(AM192*fxVal_normal, CX_ENTITY, $B192, AM$11, AM$14, AM$190,),
         ""
      ),
      IF($I192=2,
         IFBLANK(
            _xldudf_CX_PUSH(AM192, CX_ENTITY, $B192, AM$11, AM$14, AM$190,),
            ""
         ),
         IF($I192=3,
            "",
            IFBLANK(
               _xldudf_CX_PUSH(AM192, CX_ENTITY, $B192, AM$11, AM$14, AM$190,),
               ""
            )
         )
      )
   )
)),"")</f>
        <v/>
      </c>
      <c r="DN192" s="2445" t="str" cm="1">
        <f t="array" aca="1" ref="DN192" ca="1">IFERROR(IF(AN192*fxVal_normal=_PL!AN192,"",IF(OR(AN192="", NOT(ISNUMBER(AN192)), ISERROR(AN192), $B192=""), "",
   IF($I192=1,
      IFBLANK(
         _xldudf_CX_PUSH(AN192*fxVal_normal, CX_ENTITY, $B192, AN$11, AN$14, AN$190,),
         ""
      ),
      IF($I192=2,
         IFBLANK(
            _xldudf_CX_PUSH(AN192, CX_ENTITY, $B192, AN$11, AN$14, AN$190,),
            ""
         ),
         IF($I192=3,
            "",
            IFBLANK(
               _xldudf_CX_PUSH(AN192, CX_ENTITY, $B192, AN$11, AN$14, AN$190,),
               ""
            )
         )
      )
   )
)),"")</f>
        <v/>
      </c>
      <c r="DO192" s="2445" t="str" cm="1">
        <f t="array" aca="1" ref="DO192" ca="1">IFERROR(IF(AO192*fxVal_normal=_PL!AO192,"",IF(OR(AO192="", NOT(ISNUMBER(AO192)), ISERROR(AO192), $B192=""), "",
   IF($I192=1,
      IFBLANK(
         _xldudf_CX_PUSH(AO192*fxVal_normal, CX_ENTITY, $B192, AO$11, AO$14, AO$190,),
         ""
      ),
      IF($I192=2,
         IFBLANK(
            _xldudf_CX_PUSH(AO192, CX_ENTITY, $B192, AO$11, AO$14, AO$190,),
            ""
         ),
         IF($I192=3,
            "",
            IFBLANK(
               _xldudf_CX_PUSH(AO192, CX_ENTITY, $B192, AO$11, AO$14, AO$190,),
               ""
            )
         )
      )
   )
)),"")</f>
        <v/>
      </c>
      <c r="DP192" s="2445" t="str" cm="1">
        <f t="array" aca="1" ref="DP192" ca="1">IFERROR(IF(AP192*fxVal_normal=_PL!AP192,"",IF(OR(AP192="", NOT(ISNUMBER(AP192)), ISERROR(AP192), $B192=""), "",
   IF($I192=1,
      IFBLANK(
         _xldudf_CX_PUSH(AP192*fxVal_normal, CX_ENTITY, $B192, AP$11, AP$14, AP$190,),
         ""
      ),
      IF($I192=2,
         IFBLANK(
            _xldudf_CX_PUSH(AP192, CX_ENTITY, $B192, AP$11, AP$14, AP$190,),
            ""
         ),
         IF($I192=3,
            "",
            IFBLANK(
               _xldudf_CX_PUSH(AP192, CX_ENTITY, $B192, AP$11, AP$14, AP$190,),
               ""
            )
         )
      )
   )
)),"")</f>
        <v/>
      </c>
      <c r="DQ192" s="2445" t="str" cm="1">
        <f t="array" aca="1" ref="DQ192" ca="1">IFERROR(IF(AQ192*fxVal_normal=_PL!AQ192,"",IF(OR(AQ192="", NOT(ISNUMBER(AQ192)), ISERROR(AQ192), $B192=""), "",
   IF($I192=1,
      IFBLANK(
         _xldudf_CX_PUSH(AQ192*fxVal_normal, CX_ENTITY, $B192, AQ$11, AQ$14, AQ$190,),
         ""
      ),
      IF($I192=2,
         IFBLANK(
            _xldudf_CX_PUSH(AQ192, CX_ENTITY, $B192, AQ$11, AQ$14, AQ$190,),
            ""
         ),
         IF($I192=3,
            "",
            IFBLANK(
               _xldudf_CX_PUSH(AQ192, CX_ENTITY, $B192, AQ$11, AQ$14, AQ$190,),
               ""
            )
         )
      )
   )
)),"")</f>
        <v/>
      </c>
      <c r="DR192" s="2445" t="str" cm="1">
        <f t="array" aca="1" ref="DR192" ca="1">IFERROR(IF(AR192*fxVal_normal=_PL!AR192,"",IF(OR(AR192="", NOT(ISNUMBER(AR192)), ISERROR(AR192), $B192=""), "",
   IF($I192=1,
      IFBLANK(
         _xldudf_CX_PUSH(AR192*fxVal_normal, CX_ENTITY, $B192, AR$11, AR$14, AR$190,),
         ""
      ),
      IF($I192=2,
         IFBLANK(
            _xldudf_CX_PUSH(AR192, CX_ENTITY, $B192, AR$11, AR$14, AR$190,),
            ""
         ),
         IF($I192=3,
            "",
            IFBLANK(
               _xldudf_CX_PUSH(AR192, CX_ENTITY, $B192, AR$11, AR$14, AR$190,),
               ""
            )
         )
      )
   )
)),"")</f>
        <v/>
      </c>
      <c r="DS192" s="2445" t="str" cm="1">
        <f t="array" aca="1" ref="DS192" ca="1">IFERROR(IF(AS192*fxVal_normal=_PL!AS192,"",IF(OR(AS192="", NOT(ISNUMBER(AS192)), ISERROR(AS192), $B192=""), "",
   IF($I192=1,
      IFBLANK(
         _xldudf_CX_PUSH(AS192*fxVal_normal, CX_ENTITY, $B192, AS$11, AS$14, AS$190,),
         ""
      ),
      IF($I192=2,
         IFBLANK(
            _xldudf_CX_PUSH(AS192, CX_ENTITY, $B192, AS$11, AS$14, AS$190,),
            ""
         ),
         IF($I192=3,
            "",
            IFBLANK(
               _xldudf_CX_PUSH(AS192, CX_ENTITY, $B192, AS$11, AS$14, AS$190,),
               ""
            )
         )
      )
   )
)),"")</f>
        <v/>
      </c>
      <c r="DT192" s="2445" t="str" cm="1">
        <f t="array" aca="1" ref="DT192" ca="1">IFERROR(IF(AT192*fxVal_normal=_PL!AT192,"",IF(OR(AT192="", NOT(ISNUMBER(AT192)), ISERROR(AT192), $B192=""), "",
   IF($I192=1,
      IFBLANK(
         _xldudf_CX_PUSH(AT192*fxVal_normal, CX_ENTITY, $B192, AT$11, AT$14, AT$190,),
         ""
      ),
      IF($I192=2,
         IFBLANK(
            _xldudf_CX_PUSH(AT192, CX_ENTITY, $B192, AT$11, AT$14, AT$190,),
            ""
         ),
         IF($I192=3,
            "",
            IFBLANK(
               _xldudf_CX_PUSH(AT192, CX_ENTITY, $B192, AT$11, AT$14, AT$190,),
               ""
            )
         )
      )
   )
)),"")</f>
        <v/>
      </c>
      <c r="DU192" s="2445" t="str" cm="1">
        <f t="array" aca="1" ref="DU192" ca="1">IFERROR(IF(AU192*fxVal_normal=_PL!AU192,"",IF(OR(AU192="", NOT(ISNUMBER(AU192)), ISERROR(AU192), $B192=""), "",
   IF($I192=1,
      IFBLANK(
         _xldudf_CX_PUSH(AU192*fxVal_normal, CX_ENTITY, $B192, AU$11, AU$14, AU$190,),
         ""
      ),
      IF($I192=2,
         IFBLANK(
            _xldudf_CX_PUSH(AU192, CX_ENTITY, $B192, AU$11, AU$14, AU$190,),
            ""
         ),
         IF($I192=3,
            "",
            IFBLANK(
               _xldudf_CX_PUSH(AU192, CX_ENTITY, $B192, AU$11, AU$14, AU$190,),
               ""
            )
         )
      )
   )
)),"")</f>
        <v/>
      </c>
      <c r="DV192" s="2445" t="str" cm="1">
        <f t="array" aca="1" ref="DV192" ca="1">IFERROR(IF(AV192*fxVal_normal=_PL!AV192,"",IF(OR(AV192="", NOT(ISNUMBER(AV192)), ISERROR(AV192), $B192=""), "",
   IF($I192=1,
      IFBLANK(
         _xldudf_CX_PUSH(AV192*fxVal_normal, CX_ENTITY, $B192, AV$11, AV$14, AV$190,),
         ""
      ),
      IF($I192=2,
         IFBLANK(
            _xldudf_CX_PUSH(AV192, CX_ENTITY, $B192, AV$11, AV$14, AV$190,),
            ""
         ),
         IF($I192=3,
            "",
            IFBLANK(
               _xldudf_CX_PUSH(AV192, CX_ENTITY, $B192, AV$11, AV$14, AV$190,),
               ""
            )
         )
      )
   )
)),"")</f>
        <v/>
      </c>
      <c r="DW192" s="2445" t="str" cm="1">
        <f t="array" aca="1" ref="DW192" ca="1">IFERROR(IF(AW192*fxVal_normal=_PL!AW192,"",IF(OR(AW192="", NOT(ISNUMBER(AW192)), ISERROR(AW192), $B192=""), "",
   IF($I192=1,
      IFBLANK(
         _xldudf_CX_PUSH(AW192*fxVal_normal, CX_ENTITY, $B192, AW$11, AW$14, AW$190,),
         ""
      ),
      IF($I192=2,
         IFBLANK(
            _xldudf_CX_PUSH(AW192, CX_ENTITY, $B192, AW$11, AW$14, AW$190,),
            ""
         ),
         IF($I192=3,
            "",
            IFBLANK(
               _xldudf_CX_PUSH(AW192, CX_ENTITY, $B192, AW$11, AW$14, AW$190,),
               ""
            )
         )
      )
   )
)),"")</f>
        <v/>
      </c>
      <c r="DX192" s="2445" t="str" cm="1">
        <f t="array" aca="1" ref="DX192" ca="1">IFERROR(IF(AX192*fxVal_normal=_PL!AX192,"",IF(OR(AX192="", NOT(ISNUMBER(AX192)), ISERROR(AX192), $B192=""), "",
   IF($I192=1,
      IFBLANK(
         _xldudf_CX_PUSH(AX192*fxVal_normal, CX_ENTITY, $B192, AX$11, AX$14, AX$190,),
         ""
      ),
      IF($I192=2,
         IFBLANK(
            _xldudf_CX_PUSH(AX192, CX_ENTITY, $B192, AX$11, AX$14, AX$190,),
            ""
         ),
         IF($I192=3,
            "",
            IFBLANK(
               _xldudf_CX_PUSH(AX192, CX_ENTITY, $B192, AX$11, AX$14, AX$190,),
               ""
            )
         )
      )
   )
)),"")</f>
        <v/>
      </c>
      <c r="DY192" s="2445" t="str" cm="1">
        <f t="array" aca="1" ref="DY192" ca="1">IFERROR(IF(AY192*fxVal_normal=_PL!AY192,"",IF(OR(AY192="", NOT(ISNUMBER(AY192)), ISERROR(AY192), $B192=""), "",
   IF($I192=1,
      IFBLANK(
         _xldudf_CX_PUSH(AY192*fxVal_normal, CX_ENTITY, $B192, AY$11, AY$14, AY$190,),
         ""
      ),
      IF($I192=2,
         IFBLANK(
            _xldudf_CX_PUSH(AY192, CX_ENTITY, $B192, AY$11, AY$14, AY$190,),
            ""
         ),
         IF($I192=3,
            "",
            IFBLANK(
               _xldudf_CX_PUSH(AY192, CX_ENTITY, $B192, AY$11, AY$14, AY$190,),
               ""
            )
         )
      )
   )
)),"")</f>
        <v/>
      </c>
      <c r="DZ192" s="2445" t="str" cm="1">
        <f t="array" aca="1" ref="DZ192" ca="1">IFERROR(IF(AZ192*fxVal_normal=_PL!AZ192,"",IF(OR(AZ192="", NOT(ISNUMBER(AZ192)), ISERROR(AZ192), $B192=""), "",
   IF($I192=1,
      IFBLANK(
         _xldudf_CX_PUSH(AZ192*fxVal_normal, CX_ENTITY, $B192, AZ$11, AZ$14, AZ$190,),
         ""
      ),
      IF($I192=2,
         IFBLANK(
            _xldudf_CX_PUSH(AZ192, CX_ENTITY, $B192, AZ$11, AZ$14, AZ$190,),
            ""
         ),
         IF($I192=3,
            "",
            IFBLANK(
               _xldudf_CX_PUSH(AZ192, CX_ENTITY, $B192, AZ$11, AZ$14, AZ$190,),
               ""
            )
         )
      )
   )
)),"")</f>
        <v/>
      </c>
      <c r="EA192" s="2445" t="str" cm="1">
        <f t="array" aca="1" ref="EA192" ca="1">IFERROR(IF(BA192*fxVal_normal=_PL!BA192,"",IF(OR(BA192="", NOT(ISNUMBER(BA192)), ISERROR(BA192), $B192=""), "",
   IF($I192=1,
      IFBLANK(
         _xldudf_CX_PUSH(BA192*fxVal_normal, CX_ENTITY, $B192, BA$11, BA$14, BA$190,),
         ""
      ),
      IF($I192=2,
         IFBLANK(
            _xldudf_CX_PUSH(BA192, CX_ENTITY, $B192, BA$11, BA$14, BA$190,),
            ""
         ),
         IF($I192=3,
            "",
            IFBLANK(
               _xldudf_CX_PUSH(BA192, CX_ENTITY, $B192, BA$11, BA$14, BA$190,),
               ""
            )
         )
      )
   )
)),"")</f>
        <v/>
      </c>
      <c r="EB192" s="2445" t="str" cm="1">
        <f t="array" aca="1" ref="EB192" ca="1">IFERROR(IF(BB192*fxVal_normal=_PL!BB192,"",IF(OR(BB192="", NOT(ISNUMBER(BB192)), ISERROR(BB192), $B192=""), "",
   IF($I192=1,
      IFBLANK(
         _xldudf_CX_PUSH(BB192*fxVal_normal, CX_ENTITY, $B192, BB$11, BB$14, BB$190,),
         ""
      ),
      IF($I192=2,
         IFBLANK(
            _xldudf_CX_PUSH(BB192, CX_ENTITY, $B192, BB$11, BB$14, BB$190,),
            ""
         ),
         IF($I192=3,
            "",
            IFBLANK(
               _xldudf_CX_PUSH(BB192, CX_ENTITY, $B192, BB$11, BB$14, BB$190,),
               ""
            )
         )
      )
   )
)),"")</f>
        <v/>
      </c>
      <c r="EC192" s="2445" t="str" cm="1">
        <f t="array" aca="1" ref="EC192" ca="1">IFERROR(IF(BC192*fxVal_normal=_PL!BC192,"",IF(OR(BC192="", NOT(ISNUMBER(BC192)), ISERROR(BC192), $B192=""), "",
   IF($I192=1,
      IFBLANK(
         _xldudf_CX_PUSH(BC192*fxVal_normal, CX_ENTITY, $B192, BC$11, BC$14, BC$190,),
         ""
      ),
      IF($I192=2,
         IFBLANK(
            _xldudf_CX_PUSH(BC192, CX_ENTITY, $B192, BC$11, BC$14, BC$190,),
            ""
         ),
         IF($I192=3,
            "",
            IFBLANK(
               _xldudf_CX_PUSH(BC192, CX_ENTITY, $B192, BC$11, BC$14, BC$190,),
               ""
            )
         )
      )
   )
)),"")</f>
        <v/>
      </c>
      <c r="ED192" s="2445" t="str" cm="1">
        <f t="array" aca="1" ref="ED192" ca="1">IFERROR(IF(BD192*fxVal_normal=_PL!BD192,"",IF(OR(BD192="", NOT(ISNUMBER(BD192)), ISERROR(BD192), $B192=""), "",
   IF($I192=1,
      IFBLANK(
         _xldudf_CX_PUSH(BD192*fxVal_normal, CX_ENTITY, $B192, BD$11, BD$14, BD$190,),
         ""
      ),
      IF($I192=2,
         IFBLANK(
            _xldudf_CX_PUSH(BD192, CX_ENTITY, $B192, BD$11, BD$14, BD$190,),
            ""
         ),
         IF($I192=3,
            "",
            IFBLANK(
               _xldudf_CX_PUSH(BD192, CX_ENTITY, $B192, BD$11, BD$14, BD$190,),
               ""
            )
         )
      )
   )
)),"")</f>
        <v/>
      </c>
      <c r="EE192" s="2445" t="str" cm="1">
        <f t="array" aca="1" ref="EE192" ca="1">IFERROR(IF(BE192*fxVal_normal=_PL!BE192,"",IF(OR(BE192="", NOT(ISNUMBER(BE192)), ISERROR(BE192), $B192=""), "",
   IF($I192=1,
      IFBLANK(
         _xldudf_CX_PUSH(BE192*fxVal_normal, CX_ENTITY, $B192, BE$11, BE$14, BE$190,),
         ""
      ),
      IF($I192=2,
         IFBLANK(
            _xldudf_CX_PUSH(BE192, CX_ENTITY, $B192, BE$11, BE$14, BE$190,),
            ""
         ),
         IF($I192=3,
            "",
            IFBLANK(
               _xldudf_CX_PUSH(BE192, CX_ENTITY, $B192, BE$11, BE$14, BE$190,),
               ""
            )
         )
      )
   )
)),"")</f>
        <v/>
      </c>
      <c r="EF192" s="2445" t="str" cm="1">
        <f t="array" aca="1" ref="EF192" ca="1">IFERROR(IF(BF192*fxVal_normal=_PL!BF192,"",IF(OR(BF192="", NOT(ISNUMBER(BF192)), ISERROR(BF192), $B192=""), "",
   IF($I192=1,
      IFBLANK(
         _xldudf_CX_PUSH(BF192*fxVal_normal, CX_ENTITY, $B192, BF$11, BF$14, BF$190,),
         ""
      ),
      IF($I192=2,
         IFBLANK(
            _xldudf_CX_PUSH(BF192, CX_ENTITY, $B192, BF$11, BF$14, BF$190,),
            ""
         ),
         IF($I192=3,
            "",
            IFBLANK(
               _xldudf_CX_PUSH(BF192, CX_ENTITY, $B192, BF$11, BF$14, BF$190,),
               ""
            )
         )
      )
   )
)),"")</f>
        <v/>
      </c>
      <c r="EG192" s="2445" t="str" cm="1">
        <f t="array" aca="1" ref="EG192" ca="1">IFERROR(IF(BG192*fxVal_normal=_PL!BG192,"",IF(OR(BG192="", NOT(ISNUMBER(BG192)), ISERROR(BG192), $B192=""), "",
   IF($I192=1,
      IFBLANK(
         _xldudf_CX_PUSH(BG192*fxVal_normal, CX_ENTITY, $B192, BG$11, BG$14, BG$190,),
         ""
      ),
      IF($I192=2,
         IFBLANK(
            _xldudf_CX_PUSH(BG192, CX_ENTITY, $B192, BG$11, BG$14, BG$190,),
            ""
         ),
         IF($I192=3,
            "",
            IFBLANK(
               _xldudf_CX_PUSH(BG192, CX_ENTITY, $B192, BG$11, BG$14, BG$190,),
               ""
            )
         )
      )
   )
)),"")</f>
        <v/>
      </c>
      <c r="EH192" s="2445" t="str" cm="1">
        <f t="array" aca="1" ref="EH192" ca="1">IFERROR(IF(BH192*fxVal_normal=_PL!BH192,"",IF(OR(BH192="", NOT(ISNUMBER(BH192)), ISERROR(BH192), $B192=""), "",
   IF($I192=1,
      IFBLANK(
         _xldudf_CX_PUSH(BH192*fxVal_normal, CX_ENTITY, $B192, BH$11, BH$14, BH$190,),
         ""
      ),
      IF($I192=2,
         IFBLANK(
            _xldudf_CX_PUSH(BH192, CX_ENTITY, $B192, BH$11, BH$14, BH$190,),
            ""
         ),
         IF($I192=3,
            "",
            IFBLANK(
               _xldudf_CX_PUSH(BH192, CX_ENTITY, $B192, BH$11, BH$14, BH$190,),
               ""
            )
         )
      )
   )
)),"")</f>
        <v/>
      </c>
      <c r="EI192" s="2445" t="str" cm="1">
        <f t="array" aca="1" ref="EI192" ca="1">IFERROR(IF(BI192*fxVal_normal=_PL!BI192,"",IF(OR(BI192="", NOT(ISNUMBER(BI192)), ISERROR(BI192), $B192=""), "",
   IF($I192=1,
      IFBLANK(
         _xldudf_CX_PUSH(BI192*fxVal_normal, CX_ENTITY, $B192, BI$11, BI$14, BI$190,),
         ""
      ),
      IF($I192=2,
         IFBLANK(
            _xldudf_CX_PUSH(BI192, CX_ENTITY, $B192, BI$11, BI$14, BI$190,),
            ""
         ),
         IF($I192=3,
            "",
            IFBLANK(
               _xldudf_CX_PUSH(BI192, CX_ENTITY, $B192, BI$11, BI$14, BI$190,),
               ""
            )
         )
      )
   )
)),"")</f>
        <v/>
      </c>
      <c r="EJ192" s="2445" t="str" cm="1">
        <f t="array" aca="1" ref="EJ192" ca="1">IFERROR(IF(BJ192*fxVal_normal=_PL!BJ192,"",IF(OR(BJ192="", NOT(ISNUMBER(BJ192)), ISERROR(BJ192), $B192=""), "",
   IF($I192=1,
      IFBLANK(
         _xldudf_CX_PUSH(BJ192*fxVal_normal, CX_ENTITY, $B192, BJ$11, BJ$14, BJ$190,),
         ""
      ),
      IF($I192=2,
         IFBLANK(
            _xldudf_CX_PUSH(BJ192, CX_ENTITY, $B192, BJ$11, BJ$14, BJ$190,),
            ""
         ),
         IF($I192=3,
            "",
            IFBLANK(
               _xldudf_CX_PUSH(BJ192, CX_ENTITY, $B192, BJ$11, BJ$14, BJ$190,),
               ""
            )
         )
      )
   )
)),"")</f>
        <v/>
      </c>
      <c r="EK192" s="2445" t="str" cm="1">
        <f t="array" aca="1" ref="EK192" ca="1">IFERROR(IF(BK192*fxVal_normal=_PL!BK192,"",IF(OR(BK192="", NOT(ISNUMBER(BK192)), ISERROR(BK192), $B192=""), "",
   IF($I192=1,
      IFBLANK(
         _xldudf_CX_PUSH(BK192*fxVal_normal, CX_ENTITY, $B192, BK$11, BK$14, BK$190,),
         ""
      ),
      IF($I192=2,
         IFBLANK(
            _xldudf_CX_PUSH(BK192, CX_ENTITY, $B192, BK$11, BK$14, BK$190,),
            ""
         ),
         IF($I192=3,
            "",
            IFBLANK(
               _xldudf_CX_PUSH(BK192, CX_ENTITY, $B192, BK$11, BK$14, BK$190,),
               ""
            )
         )
      )
   )
)),"")</f>
        <v/>
      </c>
      <c r="EL192" s="2445" t="str" cm="1">
        <f t="array" aca="1" ref="EL192" ca="1">IFERROR(IF(BL192*fxVal_normal=_PL!BL192,"",IF(OR(BL192="", NOT(ISNUMBER(BL192)), ISERROR(BL192), $B192=""), "",
   IF($I192=1,
      IFBLANK(
         _xldudf_CX_PUSH(BL192*fxVal_normal, CX_ENTITY, $B192, BL$11, BL$14, BL$190,),
         ""
      ),
      IF($I192=2,
         IFBLANK(
            _xldudf_CX_PUSH(BL192, CX_ENTITY, $B192, BL$11, BL$14, BL$190,),
            ""
         ),
         IF($I192=3,
            "",
            IFBLANK(
               _xldudf_CX_PUSH(BL192, CX_ENTITY, $B192, BL$11, BL$14, BL$190,),
               ""
            )
         )
      )
   )
)),"")</f>
        <v/>
      </c>
      <c r="EM192" s="2445" t="str" cm="1">
        <f t="array" aca="1" ref="EM192" ca="1">IFERROR(IF(BM192*fxVal_normal=_PL!BM192,"",IF(OR(BM192="", NOT(ISNUMBER(BM192)), ISERROR(BM192), $B192=""), "",
   IF($I192=1,
      IFBLANK(
         _xldudf_CX_PUSH(BM192*fxVal_normal, CX_ENTITY, $B192, BM$11, BM$14, BM$190,),
         ""
      ),
      IF($I192=2,
         IFBLANK(
            _xldudf_CX_PUSH(BM192, CX_ENTITY, $B192, BM$11, BM$14, BM$190,),
            ""
         ),
         IF($I192=3,
            "",
            IFBLANK(
               _xldudf_CX_PUSH(BM192, CX_ENTITY, $B192, BM$11, BM$14, BM$190,),
               ""
            )
         )
      )
   )
)),"")</f>
        <v/>
      </c>
      <c r="EN192" s="2445" t="str" cm="1">
        <f t="array" aca="1" ref="EN192" ca="1">IFERROR(IF(BN192*fxVal_normal=_PL!BN192,"",IF(OR(BN192="", NOT(ISNUMBER(BN192)), ISERROR(BN192), $B192=""), "",
   IF($I192=1,
      IFBLANK(
         _xldudf_CX_PUSH(BN192*fxVal_normal, CX_ENTITY, $B192, BN$11, BN$14, BN$190,),
         ""
      ),
      IF($I192=2,
         IFBLANK(
            _xldudf_CX_PUSH(BN192, CX_ENTITY, $B192, BN$11, BN$14, BN$190,),
            ""
         ),
         IF($I192=3,
            "",
            IFBLANK(
               _xldudf_CX_PUSH(BN192, CX_ENTITY, $B192, BN$11, BN$14, BN$190,),
               ""
            )
         )
      )
   )
)),"")</f>
        <v/>
      </c>
    </row>
    <row r="193" spans="1:153" ht="21" customHeight="1">
      <c r="A193" s="1625"/>
      <c r="B193" s="2439" t="s">
        <v>162</v>
      </c>
      <c r="C193" s="2439" t="str" cm="1">
        <f t="array" ref="C193">IFBLANK(_PL!C193,"")</f>
        <v>Segment I Breakdown - Label 2</v>
      </c>
      <c r="D193" s="1548" t="s">
        <v>162</v>
      </c>
      <c r="E193" s="2440" t="e" cm="1">
        <f t="array" aca="1" ref="E19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)($AD193:$CQ193, Z193)</f>
        <v>#NAME?</v>
      </c>
      <c r="F193" s="578"/>
      <c r="G193" s="578"/>
      <c r="H193" s="510">
        <v>0</v>
      </c>
      <c r="I193" s="510">
        <v>1</v>
      </c>
      <c r="J193" s="401" cm="1">
        <f t="array" ref="J193">IFBLANK( Z193,"")</f>
        <v>-1</v>
      </c>
      <c r="K193" s="578" t="str">
        <f ca="1">IFERROR(IF(LEN(AB193)=0,"No",IF(LEN(J193)&gt;0,"Yes","No")),"")</f>
        <v/>
      </c>
      <c r="L193" s="37"/>
      <c r="N193" s="158"/>
      <c r="O193" s="101"/>
      <c r="P193" s="52"/>
      <c r="Q193" s="101"/>
      <c r="R193" s="101"/>
      <c r="S193" s="101"/>
      <c r="T193" s="101"/>
      <c r="U193" s="39"/>
      <c r="V193" s="37"/>
      <c r="W193" s="91" t="e">
        <f ca="1">W191</f>
        <v>#NAME?</v>
      </c>
      <c r="X193" s="2081" t="str">
        <f>_PL!X193</f>
        <v>a</v>
      </c>
      <c r="Y193" s="2591">
        <v>2</v>
      </c>
      <c r="Z193" s="198">
        <f>_PL!Z193</f>
        <v>-1</v>
      </c>
      <c r="AA193" s="2571"/>
      <c r="AB193" s="3017" t="e" cm="1">
        <f t="array" aca="1" ref="AB193" ca="1">IF(AB195&lt;&gt;"", fx_getIcon("alert"),"")</f>
        <v>#NAME?</v>
      </c>
      <c r="AC193" s="914" t="str" cm="1">
        <f t="array" aca="1" ref="AC193" ca="1">_xlfn.LET(
_xlpm._termname, $AB193,
_xlpm._iconname, "find",
_xlpm._icon, fx_getIcon(_xlpm._iconname),
_xlpm._location, _xlfn.XLOOKUP(LOWER(_xlpm._termname), LOWER(tbl_acctDef[Term]),tbl_acctDef[Term]),
_xlpm._hyperlink, HYPERLINK("#"&amp;CELL("address",_xlpm._location), _xlpm._icon),
IFERROR(_xlpm._hyperlink,"")
)</f>
        <v/>
      </c>
      <c r="AD193" s="2441">
        <v>1</v>
      </c>
      <c r="AE193" s="2441">
        <v>1</v>
      </c>
      <c r="AF193" s="2441">
        <v>1</v>
      </c>
      <c r="AG193" s="2441">
        <v>1</v>
      </c>
      <c r="AH193" s="2441">
        <v>1</v>
      </c>
      <c r="AI193" s="2441">
        <v>1</v>
      </c>
      <c r="AJ193" s="2441">
        <v>1</v>
      </c>
      <c r="AK193" s="2441">
        <v>1</v>
      </c>
      <c r="AL193" s="2441">
        <v>1</v>
      </c>
      <c r="AM193" s="2441">
        <v>1</v>
      </c>
      <c r="AN193" s="2441">
        <v>1</v>
      </c>
      <c r="AO193" s="2441">
        <v>1</v>
      </c>
      <c r="AP193" s="2441">
        <v>1</v>
      </c>
      <c r="AQ193" s="2441">
        <v>1</v>
      </c>
      <c r="AR193" s="2441">
        <v>1</v>
      </c>
      <c r="AS193" s="2441">
        <v>1</v>
      </c>
      <c r="AT193" s="2441">
        <v>1</v>
      </c>
      <c r="AU193" s="2441">
        <v>1</v>
      </c>
      <c r="AV193" s="2441">
        <v>1</v>
      </c>
      <c r="AW193" s="2441">
        <v>1</v>
      </c>
      <c r="AX193" s="2441">
        <v>1</v>
      </c>
      <c r="AY193" s="2441">
        <v>1</v>
      </c>
      <c r="AZ193" s="2441">
        <v>1</v>
      </c>
      <c r="BA193" s="2441">
        <v>1</v>
      </c>
      <c r="BB193" s="2441">
        <v>1</v>
      </c>
      <c r="BC193" s="2441">
        <v>1</v>
      </c>
      <c r="BD193" s="2441">
        <v>1</v>
      </c>
      <c r="BE193" s="2441">
        <v>1</v>
      </c>
      <c r="BF193" s="2441">
        <v>1</v>
      </c>
      <c r="BG193" s="2441">
        <v>1</v>
      </c>
      <c r="BH193" s="2441">
        <v>1</v>
      </c>
      <c r="BI193" s="2441">
        <v>1</v>
      </c>
      <c r="BJ193" s="2441">
        <v>1</v>
      </c>
      <c r="BK193" s="2441">
        <v>1</v>
      </c>
      <c r="BL193" s="2441">
        <v>1</v>
      </c>
      <c r="BM193" s="2441">
        <v>1</v>
      </c>
      <c r="BN193" s="2441">
        <v>1</v>
      </c>
      <c r="BO193" s="2442"/>
      <c r="BP193" s="2442"/>
      <c r="BQ193" s="2442"/>
      <c r="BR193" s="2442"/>
      <c r="BS193" s="2442"/>
      <c r="BT193" s="2442"/>
      <c r="BU193" s="2442"/>
      <c r="BV193" s="2442"/>
      <c r="BW193" s="2442"/>
      <c r="BX193" s="2442"/>
      <c r="BY193" s="2442"/>
      <c r="BZ193" s="2442"/>
      <c r="CA193" s="34"/>
      <c r="CC193" s="58"/>
      <c r="CD193" s="1461" t="e" cm="1">
        <f t="array" aca="1" ref="CD193" ca="1">_xlfn.LET( _xlpm.CheckBlank, SUM(PL!$AD193:$BN193) = 0, IF(_xlpm.CheckBlank, "", SUM(_xlfn._xlws.FILTER(PL!$AD193:$BN193,(YEAR(PL!$AD$12:$BN$12)=PL!CD$12)*(array_timeline&lt;=PL!CD$11)))))</f>
        <v>#NAME?</v>
      </c>
      <c r="CE193" s="1461" t="e" cm="1">
        <f t="array" aca="1" ref="CE193" ca="1">_xlfn.LET( _xlpm.CheckBlank, SUM(PL!$AD193:$BN193) = 0, IF(_xlpm.CheckBlank, "", SUM(_xlfn._xlws.FILTER(PL!$AD193:$BN193,(YEAR(PL!$AD$12:$BN$12)=PL!CE$12)*(array_timeline&lt;=PL!CE$11)))))</f>
        <v>#NAME?</v>
      </c>
      <c r="CF193" s="88"/>
      <c r="CG193" s="1461" t="e" cm="1">
        <f t="array" aca="1" ref="CG193" ca="1">_xlfn.LET( _xlpm.CheckBlank, SUM(PL!$AD193:$BN193) = 0, IF(_xlpm.CheckBlank, "", SUM(_xlfn._xlws.FILTER(PL!$AD193:$BN193,(YEAR(PL!$AD$12:$BN$12)=PL!CG$12)*(array_timeline&lt;=PL!CG$11)))))</f>
        <v>#NAME?</v>
      </c>
      <c r="CH193" s="1461" t="e" cm="1">
        <f t="array" aca="1" ref="CH193" ca="1">_xlfn.LET( _xlpm.CheckBlank, SUM(PL!$AD193:$BN193) = 0, IF(_xlpm.CheckBlank, "", SUM(_xlfn._xlws.FILTER(PL!$AD193:$BN193,(YEAR(PL!$AD$12:$BN$12)=PL!CH$12)*(array_timeline&lt;=PL!CH$11)))))</f>
        <v>#NAME?</v>
      </c>
      <c r="CI193" s="88"/>
      <c r="CJ193" s="1461" cm="1">
        <f t="array" ref="CJ193">_xlfn.LET( _xlpm.CheckBlank, SUM(PL!$AD193:$BN193) = 0, IF(_xlpm.CheckBlank, "", SUM(_xlfn.TAKE(_xlfn.DROP(PL!$AD193:$BN193, ,-DATEDIFF(PL!CJ$11, val_asOfDate,"M")),1,-12))))</f>
        <v>12</v>
      </c>
      <c r="CK193" s="1461" cm="1">
        <f t="array" ref="CK193">_xlfn.LET( _xlpm.CheckBlank, SUM(PL!$AD193:$BN193) = 0, IF(_xlpm.CheckBlank, "", SUM(_xlfn.TAKE(_xlfn.DROP(PL!$AD193:$BN193, ,-DATEDIFF(PL!CK$11, val_asOfDate,"M")),1,-12))))</f>
        <v>12</v>
      </c>
      <c r="CL193" s="88"/>
      <c r="CM193" s="2441">
        <v>1</v>
      </c>
      <c r="CN193" s="2441">
        <v>1</v>
      </c>
      <c r="CO193" s="1169"/>
      <c r="CP193" s="2441">
        <v>1</v>
      </c>
      <c r="CQ193" s="2441">
        <v>1</v>
      </c>
      <c r="CR193" s="34"/>
      <c r="CS193" s="2056"/>
      <c r="CT193" s="2447" t="e" cm="1">
        <f t="array" aca="1" ref="CT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_xldudf_CX_PUSH($Y193,CX_ENTITY,$C193,val_asOfDate))</f>
        <v>#NAME?</v>
      </c>
      <c r="CU193" s="2447" t="e" cm="1">
        <f t="array" aca="1" ref="CU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_xldudf_CX_PUSH($Y193,CX_ENTITY,$C193,EOMONTH(val_asOfDate,1)))</f>
        <v>#NAME?</v>
      </c>
      <c r="CV193" s="2447" t="e" cm="1">
        <f t="array" aca="1" ref="CV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_xldudf_CX_PUSH($Y193,CX_ENTITY,$C193,EOMONTH(val_asOfDate,2)))</f>
        <v>#NAME?</v>
      </c>
      <c r="CW193" s="2447" t="e" cm="1">
        <f t="array" aca="1" ref="CW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_xldudf_CX_PUSH($Y193,CX_ENTITY,$C193,EOMONTH(val_asOfDate,3)))</f>
        <v>#NAME?</v>
      </c>
      <c r="CX193" s="2443"/>
      <c r="CY193" s="2444" t="str" cm="1">
        <f t="array" aca="1" ref="CY193" ca="1">IFERROR(IF(CM193*fxVal_normal=_PL!CM193,"",IF(OR($CM193="",$CM193=0, NOT(ISNUMBER($CM193)), ISERROR($CM193), $B193=""), "",
   IF($I193=1,
      IFBLANK(
         _xldudf_CX_PUSH($CM193*fxVal_normal, CX_ENTITY, $B193, $CM$11, $CM$14, $CM$19,),
         ""
      ),
      IF($I193=2,
         IFBLANK(
            _xldudf_CX_PUSH($CM193, CX_ENTITY, $B193, $CM$11, $CM$14, $CM$19,),
            ""
         ),
         IF($I193=3,
            "",
            IFBLANK(
               _xldudf_CX_PUSH($CM193, CX_ENTITY, $B193, $CM$11, $CM$14, $CM$19,),
               ""
            )
         )
      )
   )
)),"")</f>
        <v/>
      </c>
      <c r="CZ193" s="2444" t="str" cm="1">
        <f t="array" aca="1" ref="CZ193" ca="1">IFERROR(IF(CN193*fxVal_normal=_PL!CN193,"",IF(OR($CN193="",$CN193=0, NOT(ISNUMBER($CN193)), ISERROR($CN193), $B193=""), "",
   IF($I193=1,
      IFBLANK(
         _xldudf_CX_PUSH($CN193*fxVal_normal, CX_ENTITY, $B193, $CN$11, $CN$14, $CN$19,),
         ""
      ),
      IF($I193=2,
         IFBLANK(
            _xldudf_CX_PUSH($CN193, CX_ENTITY, $B193, $CN$11, $CN$14, $CN$19,),
            ""
         ),
         IF($I193=3,
            "",
            IFBLANK(
               _xldudf_CX_PUSH($CN193, CX_ENTITY, $B193, $CN$11, $CN$14, $CN$19,),
               ""
            )
         )
      )
   )
)),"")</f>
        <v/>
      </c>
      <c r="DA193" s="2444" t="str" cm="1">
        <f t="array" aca="1" ref="DA193" ca="1">IFERROR(IF(CP193*fxVal_normal=_PL!CP193,"",IF(OR($CP193="",$CP193=0, NOT(ISNUMBER($CP193)), ISERROR($CP193), $B193=""), "",
   IF($I193=1,
      IFBLANK(
         _xldudf_CX_PUSH($CP193*fxVal_normal, CX_ENTITY, $B193, $CP$11, $CP$14, $CP$19,),
         ""
      ),
      IF($I193=2,
         IFBLANK(
            _xldudf_CX_PUSH($CP193, CX_ENTITY, $B193, $CP$11, $CP$14, $CP$19,),
            ""
         ),
         IF($I193=3,
            "",
            IFBLANK(
               _xldudf_CX_PUSH($CP193, CX_ENTITY, $B193, $CP$11, $CP$14, $CP$19,),
               ""
            )
         )
      )
   )
)),"")</f>
        <v/>
      </c>
      <c r="DB193" s="2444" t="str" cm="1">
        <f t="array" aca="1" ref="DB193" ca="1">IFERROR(IF(CQ193*fxVal_normal=_PL!CQ193,"",IF(OR($CQ193="", $CQ193=0, NOT(ISNUMBER($CQ193)), ISERROR($CQ193), $B193=""), "",
   IF($I193=1,
      IFBLANK(
         _xldudf_CX_PUSH($CQ193*fxVal_normal, CX_ENTITY, $B193, $CQ$11, $CQ$14, $CQ$19,),
         ""
      ),
      IF($I193=2,
         IFBLANK(
            _xldudf_CX_PUSH($CQ193, CX_ENTITY, $B193, $CQ$11, $CQ$14, $CQ$19,),
            ""
         ),
         IF($I193=3,
            "",
            IFBLANK(
               _xldudf_CX_PUSH($CQ193, CX_ENTITY, $B193, $CQ$11, $CQ$14, $CQ$19,),
               ""
            )
         )
      )
   ))
),"")</f>
        <v/>
      </c>
      <c r="DC193" s="2443"/>
      <c r="DD193" s="2445" t="str" cm="1">
        <f t="array" aca="1" ref="DD193" ca="1">IFERROR(IF(AD193*fxVal_normal=_PL!AD193,"",IF(OR(AD193="", NOT(ISNUMBER(AD193)), ISERROR(AD193), $B193=""), "",
   IF($I193=1,
      IFBLANK(
         _xldudf_CX_PUSH(AD193*fxVal_normal, CX_ENTITY, $B193, AD$11, AD$14, AD$190,),
         ""
      ),
      IF($I193=2,
         IFBLANK(
            _xldudf_CX_PUSH(AD193, CX_ENTITY, $B193, AD$11, AD$14, AD$190,),
            ""
         ),
         IF($I193=3,
            "",
            IFBLANK(
               _xldudf_CX_PUSH(AD193, CX_ENTITY, $B193, AD$11, AD$14, AD$190,),
               ""
            )
         )
      )
   )
)),"")</f>
        <v/>
      </c>
      <c r="DE193" s="2445" t="str" cm="1">
        <f t="array" aca="1" ref="DE193" ca="1">IFERROR(IF(AE193*fxVal_normal=_PL!AE193,"",IF(OR(AE193="", NOT(ISNUMBER(AE193)), ISERROR(AE193), $B193=""), "",
   IF($I193=1,
      IFBLANK(
         _xldudf_CX_PUSH(AE193*fxVal_normal, CX_ENTITY, $B193, AE$11, AE$14, AE$190,),
         ""
      ),
      IF($I193=2,
         IFBLANK(
            _xldudf_CX_PUSH(AE193, CX_ENTITY, $B193, AE$11, AE$14, AE$190,),
            ""
         ),
         IF($I193=3,
            "",
            IFBLANK(
               _xldudf_CX_PUSH(AE193, CX_ENTITY, $B193, AE$11, AE$14, AE$190,),
               ""
            )
         )
      )
   )
)),"")</f>
        <v/>
      </c>
      <c r="DF193" s="2445" t="str" cm="1">
        <f t="array" aca="1" ref="DF193" ca="1">IFERROR(IF(AF193*fxVal_normal=_PL!AF193,"",IF(OR(AF193="", NOT(ISNUMBER(AF193)), ISERROR(AF193), $B193=""), "",
   IF($I193=1,
      IFBLANK(
         _xldudf_CX_PUSH(AF193*fxVal_normal, CX_ENTITY, $B193, AF$11, AF$14, AF$190,),
         ""
      ),
      IF($I193=2,
         IFBLANK(
            _xldudf_CX_PUSH(AF193, CX_ENTITY, $B193, AF$11, AF$14, AF$190,),
            ""
         ),
         IF($I193=3,
            "",
            IFBLANK(
               _xldudf_CX_PUSH(AF193, CX_ENTITY, $B193, AF$11, AF$14, AF$190,),
               ""
            )
         )
      )
   )
)),"")</f>
        <v/>
      </c>
      <c r="DG193" s="2445" t="str" cm="1">
        <f t="array" aca="1" ref="DG193" ca="1">IFERROR(IF(AG193*fxVal_normal=_PL!AG193,"",IF(OR(AG193="", NOT(ISNUMBER(AG193)), ISERROR(AG193), $B193=""), "",
   IF($I193=1,
      IFBLANK(
         _xldudf_CX_PUSH(AG193*fxVal_normal, CX_ENTITY, $B193, AG$11, AG$14, AG$190,),
         ""
      ),
      IF($I193=2,
         IFBLANK(
            _xldudf_CX_PUSH(AG193, CX_ENTITY, $B193, AG$11, AG$14, AG$190,),
            ""
         ),
         IF($I193=3,
            "",
            IFBLANK(
               _xldudf_CX_PUSH(AG193, CX_ENTITY, $B193, AG$11, AG$14, AG$190,),
               ""
            )
         )
      )
   )
)),"")</f>
        <v/>
      </c>
      <c r="DH193" s="2445" t="str" cm="1">
        <f t="array" aca="1" ref="DH193" ca="1">IFERROR(IF(AH193*fxVal_normal=_PL!AH193,"",IF(OR(AH193="", NOT(ISNUMBER(AH193)), ISERROR(AH193), $B193=""), "",
   IF($I193=1,
      IFBLANK(
         _xldudf_CX_PUSH(AH193*fxVal_normal, CX_ENTITY, $B193, AH$11, AH$14, AH$190,),
         ""
      ),
      IF($I193=2,
         IFBLANK(
            _xldudf_CX_PUSH(AH193, CX_ENTITY, $B193, AH$11, AH$14, AH$190,),
            ""
         ),
         IF($I193=3,
            "",
            IFBLANK(
               _xldudf_CX_PUSH(AH193, CX_ENTITY, $B193, AH$11, AH$14, AH$190,),
               ""
            )
         )
      )
   )
)),"")</f>
        <v/>
      </c>
      <c r="DI193" s="2445" t="str" cm="1">
        <f t="array" aca="1" ref="DI193" ca="1">IFERROR(IF(AI193*fxVal_normal=_PL!AI193,"",IF(OR(AI193="", NOT(ISNUMBER(AI193)), ISERROR(AI193), $B193=""), "",
   IF($I193=1,
      IFBLANK(
         _xldudf_CX_PUSH(AI193*fxVal_normal, CX_ENTITY, $B193, AI$11, AI$14, AI$190,),
         ""
      ),
      IF($I193=2,
         IFBLANK(
            _xldudf_CX_PUSH(AI193, CX_ENTITY, $B193, AI$11, AI$14, AI$190,),
            ""
         ),
         IF($I193=3,
            "",
            IFBLANK(
               _xldudf_CX_PUSH(AI193, CX_ENTITY, $B193, AI$11, AI$14, AI$190,),
               ""
            )
         )
      )
   )
)),"")</f>
        <v/>
      </c>
      <c r="DJ193" s="2445" t="str" cm="1">
        <f t="array" aca="1" ref="DJ193" ca="1">IFERROR(IF(AJ193*fxVal_normal=_PL!AJ193,"",IF(OR(AJ193="", NOT(ISNUMBER(AJ193)), ISERROR(AJ193), $B193=""), "",
   IF($I193=1,
      IFBLANK(
         _xldudf_CX_PUSH(AJ193*fxVal_normal, CX_ENTITY, $B193, AJ$11, AJ$14, AJ$190,),
         ""
      ),
      IF($I193=2,
         IFBLANK(
            _xldudf_CX_PUSH(AJ193, CX_ENTITY, $B193, AJ$11, AJ$14, AJ$190,),
            ""
         ),
         IF($I193=3,
            "",
            IFBLANK(
               _xldudf_CX_PUSH(AJ193, CX_ENTITY, $B193, AJ$11, AJ$14, AJ$190,),
               ""
            )
         )
      )
   )
)),"")</f>
        <v/>
      </c>
      <c r="DK193" s="2445" t="str" cm="1">
        <f t="array" aca="1" ref="DK193" ca="1">IFERROR(IF(AK193*fxVal_normal=_PL!AK193,"",IF(OR(AK193="", NOT(ISNUMBER(AK193)), ISERROR(AK193), $B193=""), "",
   IF($I193=1,
      IFBLANK(
         _xldudf_CX_PUSH(AK193*fxVal_normal, CX_ENTITY, $B193, AK$11, AK$14, AK$190,),
         ""
      ),
      IF($I193=2,
         IFBLANK(
            _xldudf_CX_PUSH(AK193, CX_ENTITY, $B193, AK$11, AK$14, AK$190,),
            ""
         ),
         IF($I193=3,
            "",
            IFBLANK(
               _xldudf_CX_PUSH(AK193, CX_ENTITY, $B193, AK$11, AK$14, AK$190,),
               ""
            )
         )
      )
   )
)),"")</f>
        <v/>
      </c>
      <c r="DL193" s="2445" t="str" cm="1">
        <f t="array" aca="1" ref="DL193" ca="1">IFERROR(IF(AL193*fxVal_normal=_PL!AL193,"",IF(OR(AL193="", NOT(ISNUMBER(AL193)), ISERROR(AL193), $B193=""), "",
   IF($I193=1,
      IFBLANK(
         _xldudf_CX_PUSH(AL193*fxVal_normal, CX_ENTITY, $B193, AL$11, AL$14, AL$190,),
         ""
      ),
      IF($I193=2,
         IFBLANK(
            _xldudf_CX_PUSH(AL193, CX_ENTITY, $B193, AL$11, AL$14, AL$190,),
            ""
         ),
         IF($I193=3,
            "",
            IFBLANK(
               _xldudf_CX_PUSH(AL193, CX_ENTITY, $B193, AL$11, AL$14, AL$190,),
               ""
            )
         )
      )
   )
)),"")</f>
        <v/>
      </c>
      <c r="DM193" s="2445" t="str" cm="1">
        <f t="array" aca="1" ref="DM193" ca="1">IFERROR(IF(AM193*fxVal_normal=_PL!AM193,"",IF(OR(AM193="", NOT(ISNUMBER(AM193)), ISERROR(AM193), $B193=""), "",
   IF($I193=1,
      IFBLANK(
         _xldudf_CX_PUSH(AM193*fxVal_normal, CX_ENTITY, $B193, AM$11, AM$14, AM$190,),
         ""
      ),
      IF($I193=2,
         IFBLANK(
            _xldudf_CX_PUSH(AM193, CX_ENTITY, $B193, AM$11, AM$14, AM$190,),
            ""
         ),
         IF($I193=3,
            "",
            IFBLANK(
               _xldudf_CX_PUSH(AM193, CX_ENTITY, $B193, AM$11, AM$14, AM$190,),
               ""
            )
         )
      )
   )
)),"")</f>
        <v/>
      </c>
      <c r="DN193" s="2445" t="str" cm="1">
        <f t="array" aca="1" ref="DN193" ca="1">IFERROR(IF(AN193*fxVal_normal=_PL!AN193,"",IF(OR(AN193="", NOT(ISNUMBER(AN193)), ISERROR(AN193), $B193=""), "",
   IF($I193=1,
      IFBLANK(
         _xldudf_CX_PUSH(AN193*fxVal_normal, CX_ENTITY, $B193, AN$11, AN$14, AN$190,),
         ""
      ),
      IF($I193=2,
         IFBLANK(
            _xldudf_CX_PUSH(AN193, CX_ENTITY, $B193, AN$11, AN$14, AN$190,),
            ""
         ),
         IF($I193=3,
            "",
            IFBLANK(
               _xldudf_CX_PUSH(AN193, CX_ENTITY, $B193, AN$11, AN$14, AN$190,),
               ""
            )
         )
      )
   )
)),"")</f>
        <v/>
      </c>
      <c r="DO193" s="2445" t="str" cm="1">
        <f t="array" aca="1" ref="DO193" ca="1">IFERROR(IF(AO193*fxVal_normal=_PL!AO193,"",IF(OR(AO193="", NOT(ISNUMBER(AO193)), ISERROR(AO193), $B193=""), "",
   IF($I193=1,
      IFBLANK(
         _xldudf_CX_PUSH(AO193*fxVal_normal, CX_ENTITY, $B193, AO$11, AO$14, AO$190,),
         ""
      ),
      IF($I193=2,
         IFBLANK(
            _xldudf_CX_PUSH(AO193, CX_ENTITY, $B193, AO$11, AO$14, AO$190,),
            ""
         ),
         IF($I193=3,
            "",
            IFBLANK(
               _xldudf_CX_PUSH(AO193, CX_ENTITY, $B193, AO$11, AO$14, AO$190,),
               ""
            )
         )
      )
   )
)),"")</f>
        <v/>
      </c>
      <c r="DP193" s="2445" t="str" cm="1">
        <f t="array" aca="1" ref="DP193" ca="1">IFERROR(IF(AP193*fxVal_normal=_PL!AP193,"",IF(OR(AP193="", NOT(ISNUMBER(AP193)), ISERROR(AP193), $B193=""), "",
   IF($I193=1,
      IFBLANK(
         _xldudf_CX_PUSH(AP193*fxVal_normal, CX_ENTITY, $B193, AP$11, AP$14, AP$190,),
         ""
      ),
      IF($I193=2,
         IFBLANK(
            _xldudf_CX_PUSH(AP193, CX_ENTITY, $B193, AP$11, AP$14, AP$190,),
            ""
         ),
         IF($I193=3,
            "",
            IFBLANK(
               _xldudf_CX_PUSH(AP193, CX_ENTITY, $B193, AP$11, AP$14, AP$190,),
               ""
            )
         )
      )
   )
)),"")</f>
        <v/>
      </c>
      <c r="DQ193" s="2445" t="str" cm="1">
        <f t="array" aca="1" ref="DQ193" ca="1">IFERROR(IF(AQ193*fxVal_normal=_PL!AQ193,"",IF(OR(AQ193="", NOT(ISNUMBER(AQ193)), ISERROR(AQ193), $B193=""), "",
   IF($I193=1,
      IFBLANK(
         _xldudf_CX_PUSH(AQ193*fxVal_normal, CX_ENTITY, $B193, AQ$11, AQ$14, AQ$190,),
         ""
      ),
      IF($I193=2,
         IFBLANK(
            _xldudf_CX_PUSH(AQ193, CX_ENTITY, $B193, AQ$11, AQ$14, AQ$190,),
            ""
         ),
         IF($I193=3,
            "",
            IFBLANK(
               _xldudf_CX_PUSH(AQ193, CX_ENTITY, $B193, AQ$11, AQ$14, AQ$190,),
               ""
            )
         )
      )
   )
)),"")</f>
        <v/>
      </c>
      <c r="DR193" s="2445" t="str" cm="1">
        <f t="array" aca="1" ref="DR193" ca="1">IFERROR(IF(AR193*fxVal_normal=_PL!AR193,"",IF(OR(AR193="", NOT(ISNUMBER(AR193)), ISERROR(AR193), $B193=""), "",
   IF($I193=1,
      IFBLANK(
         _xldudf_CX_PUSH(AR193*fxVal_normal, CX_ENTITY, $B193, AR$11, AR$14, AR$190,),
         ""
      ),
      IF($I193=2,
         IFBLANK(
            _xldudf_CX_PUSH(AR193, CX_ENTITY, $B193, AR$11, AR$14, AR$190,),
            ""
         ),
         IF($I193=3,
            "",
            IFBLANK(
               _xldudf_CX_PUSH(AR193, CX_ENTITY, $B193, AR$11, AR$14, AR$190,),
               ""
            )
         )
      )
   )
)),"")</f>
        <v/>
      </c>
      <c r="DS193" s="2445" t="str" cm="1">
        <f t="array" aca="1" ref="DS193" ca="1">IFERROR(IF(AS193*fxVal_normal=_PL!AS193,"",IF(OR(AS193="", NOT(ISNUMBER(AS193)), ISERROR(AS193), $B193=""), "",
   IF($I193=1,
      IFBLANK(
         _xldudf_CX_PUSH(AS193*fxVal_normal, CX_ENTITY, $B193, AS$11, AS$14, AS$190,),
         ""
      ),
      IF($I193=2,
         IFBLANK(
            _xldudf_CX_PUSH(AS193, CX_ENTITY, $B193, AS$11, AS$14, AS$190,),
            ""
         ),
         IF($I193=3,
            "",
            IFBLANK(
               _xldudf_CX_PUSH(AS193, CX_ENTITY, $B193, AS$11, AS$14, AS$190,),
               ""
            )
         )
      )
   )
)),"")</f>
        <v/>
      </c>
      <c r="DT193" s="2445" t="str" cm="1">
        <f t="array" aca="1" ref="DT193" ca="1">IFERROR(IF(AT193*fxVal_normal=_PL!AT193,"",IF(OR(AT193="", NOT(ISNUMBER(AT193)), ISERROR(AT193), $B193=""), "",
   IF($I193=1,
      IFBLANK(
         _xldudf_CX_PUSH(AT193*fxVal_normal, CX_ENTITY, $B193, AT$11, AT$14, AT$190,),
         ""
      ),
      IF($I193=2,
         IFBLANK(
            _xldudf_CX_PUSH(AT193, CX_ENTITY, $B193, AT$11, AT$14, AT$190,),
            ""
         ),
         IF($I193=3,
            "",
            IFBLANK(
               _xldudf_CX_PUSH(AT193, CX_ENTITY, $B193, AT$11, AT$14, AT$190,),
               ""
            )
         )
      )
   )
)),"")</f>
        <v/>
      </c>
      <c r="DU193" s="2445" t="str" cm="1">
        <f t="array" aca="1" ref="DU193" ca="1">IFERROR(IF(AU193*fxVal_normal=_PL!AU193,"",IF(OR(AU193="", NOT(ISNUMBER(AU193)), ISERROR(AU193), $B193=""), "",
   IF($I193=1,
      IFBLANK(
         _xldudf_CX_PUSH(AU193*fxVal_normal, CX_ENTITY, $B193, AU$11, AU$14, AU$190,),
         ""
      ),
      IF($I193=2,
         IFBLANK(
            _xldudf_CX_PUSH(AU193, CX_ENTITY, $B193, AU$11, AU$14, AU$190,),
            ""
         ),
         IF($I193=3,
            "",
            IFBLANK(
               _xldudf_CX_PUSH(AU193, CX_ENTITY, $B193, AU$11, AU$14, AU$190,),
               ""
            )
         )
      )
   )
)),"")</f>
        <v/>
      </c>
      <c r="DV193" s="2445" t="str" cm="1">
        <f t="array" aca="1" ref="DV193" ca="1">IFERROR(IF(AV193*fxVal_normal=_PL!AV193,"",IF(OR(AV193="", NOT(ISNUMBER(AV193)), ISERROR(AV193), $B193=""), "",
   IF($I193=1,
      IFBLANK(
         _xldudf_CX_PUSH(AV193*fxVal_normal, CX_ENTITY, $B193, AV$11, AV$14, AV$190,),
         ""
      ),
      IF($I193=2,
         IFBLANK(
            _xldudf_CX_PUSH(AV193, CX_ENTITY, $B193, AV$11, AV$14, AV$190,),
            ""
         ),
         IF($I193=3,
            "",
            IFBLANK(
               _xldudf_CX_PUSH(AV193, CX_ENTITY, $B193, AV$11, AV$14, AV$190,),
               ""
            )
         )
      )
   )
)),"")</f>
        <v/>
      </c>
      <c r="DW193" s="2445" t="str" cm="1">
        <f t="array" aca="1" ref="DW193" ca="1">IFERROR(IF(AW193*fxVal_normal=_PL!AW193,"",IF(OR(AW193="", NOT(ISNUMBER(AW193)), ISERROR(AW193), $B193=""), "",
   IF($I193=1,
      IFBLANK(
         _xldudf_CX_PUSH(AW193*fxVal_normal, CX_ENTITY, $B193, AW$11, AW$14, AW$190,),
         ""
      ),
      IF($I193=2,
         IFBLANK(
            _xldudf_CX_PUSH(AW193, CX_ENTITY, $B193, AW$11, AW$14, AW$190,),
            ""
         ),
         IF($I193=3,
            "",
            IFBLANK(
               _xldudf_CX_PUSH(AW193, CX_ENTITY, $B193, AW$11, AW$14, AW$190,),
               ""
            )
         )
      )
   )
)),"")</f>
        <v/>
      </c>
      <c r="DX193" s="2445" t="str" cm="1">
        <f t="array" aca="1" ref="DX193" ca="1">IFERROR(IF(AX193*fxVal_normal=_PL!AX193,"",IF(OR(AX193="", NOT(ISNUMBER(AX193)), ISERROR(AX193), $B193=""), "",
   IF($I193=1,
      IFBLANK(
         _xldudf_CX_PUSH(AX193*fxVal_normal, CX_ENTITY, $B193, AX$11, AX$14, AX$190,),
         ""
      ),
      IF($I193=2,
         IFBLANK(
            _xldudf_CX_PUSH(AX193, CX_ENTITY, $B193, AX$11, AX$14, AX$190,),
            ""
         ),
         IF($I193=3,
            "",
            IFBLANK(
               _xldudf_CX_PUSH(AX193, CX_ENTITY, $B193, AX$11, AX$14, AX$190,),
               ""
            )
         )
      )
   )
)),"")</f>
        <v/>
      </c>
      <c r="DY193" s="2445" t="str" cm="1">
        <f t="array" aca="1" ref="DY193" ca="1">IFERROR(IF(AY193*fxVal_normal=_PL!AY193,"",IF(OR(AY193="", NOT(ISNUMBER(AY193)), ISERROR(AY193), $B193=""), "",
   IF($I193=1,
      IFBLANK(
         _xldudf_CX_PUSH(AY193*fxVal_normal, CX_ENTITY, $B193, AY$11, AY$14, AY$190,),
         ""
      ),
      IF($I193=2,
         IFBLANK(
            _xldudf_CX_PUSH(AY193, CX_ENTITY, $B193, AY$11, AY$14, AY$190,),
            ""
         ),
         IF($I193=3,
            "",
            IFBLANK(
               _xldudf_CX_PUSH(AY193, CX_ENTITY, $B193, AY$11, AY$14, AY$190,),
               ""
            )
         )
      )
   )
)),"")</f>
        <v/>
      </c>
      <c r="DZ193" s="2445" t="str" cm="1">
        <f t="array" aca="1" ref="DZ193" ca="1">IFERROR(IF(AZ193*fxVal_normal=_PL!AZ193,"",IF(OR(AZ193="", NOT(ISNUMBER(AZ193)), ISERROR(AZ193), $B193=""), "",
   IF($I193=1,
      IFBLANK(
         _xldudf_CX_PUSH(AZ193*fxVal_normal, CX_ENTITY, $B193, AZ$11, AZ$14, AZ$190,),
         ""
      ),
      IF($I193=2,
         IFBLANK(
            _xldudf_CX_PUSH(AZ193, CX_ENTITY, $B193, AZ$11, AZ$14, AZ$190,),
            ""
         ),
         IF($I193=3,
            "",
            IFBLANK(
               _xldudf_CX_PUSH(AZ193, CX_ENTITY, $B193, AZ$11, AZ$14, AZ$190,),
               ""
            )
         )
      )
   )
)),"")</f>
        <v/>
      </c>
      <c r="EA193" s="2445" t="str" cm="1">
        <f t="array" aca="1" ref="EA193" ca="1">IFERROR(IF(BA193*fxVal_normal=_PL!BA193,"",IF(OR(BA193="", NOT(ISNUMBER(BA193)), ISERROR(BA193), $B193=""), "",
   IF($I193=1,
      IFBLANK(
         _xldudf_CX_PUSH(BA193*fxVal_normal, CX_ENTITY, $B193, BA$11, BA$14, BA$190,),
         ""
      ),
      IF($I193=2,
         IFBLANK(
            _xldudf_CX_PUSH(BA193, CX_ENTITY, $B193, BA$11, BA$14, BA$190,),
            ""
         ),
         IF($I193=3,
            "",
            IFBLANK(
               _xldudf_CX_PUSH(BA193, CX_ENTITY, $B193, BA$11, BA$14, BA$190,),
               ""
            )
         )
      )
   )
)),"")</f>
        <v/>
      </c>
      <c r="EB193" s="2445" t="str" cm="1">
        <f t="array" aca="1" ref="EB193" ca="1">IFERROR(IF(BB193*fxVal_normal=_PL!BB193,"",IF(OR(BB193="", NOT(ISNUMBER(BB193)), ISERROR(BB193), $B193=""), "",
   IF($I193=1,
      IFBLANK(
         _xldudf_CX_PUSH(BB193*fxVal_normal, CX_ENTITY, $B193, BB$11, BB$14, BB$190,),
         ""
      ),
      IF($I193=2,
         IFBLANK(
            _xldudf_CX_PUSH(BB193, CX_ENTITY, $B193, BB$11, BB$14, BB$190,),
            ""
         ),
         IF($I193=3,
            "",
            IFBLANK(
               _xldudf_CX_PUSH(BB193, CX_ENTITY, $B193, BB$11, BB$14, BB$190,),
               ""
            )
         )
      )
   )
)),"")</f>
        <v/>
      </c>
      <c r="EC193" s="2445" t="str" cm="1">
        <f t="array" aca="1" ref="EC193" ca="1">IFERROR(IF(BC193*fxVal_normal=_PL!BC193,"",IF(OR(BC193="", NOT(ISNUMBER(BC193)), ISERROR(BC193), $B193=""), "",
   IF($I193=1,
      IFBLANK(
         _xldudf_CX_PUSH(BC193*fxVal_normal, CX_ENTITY, $B193, BC$11, BC$14, BC$190,),
         ""
      ),
      IF($I193=2,
         IFBLANK(
            _xldudf_CX_PUSH(BC193, CX_ENTITY, $B193, BC$11, BC$14, BC$190,),
            ""
         ),
         IF($I193=3,
            "",
            IFBLANK(
               _xldudf_CX_PUSH(BC193, CX_ENTITY, $B193, BC$11, BC$14, BC$190,),
               ""
            )
         )
      )
   )
)),"")</f>
        <v/>
      </c>
      <c r="ED193" s="2445" t="str" cm="1">
        <f t="array" aca="1" ref="ED193" ca="1">IFERROR(IF(BD193*fxVal_normal=_PL!BD193,"",IF(OR(BD193="", NOT(ISNUMBER(BD193)), ISERROR(BD193), $B193=""), "",
   IF($I193=1,
      IFBLANK(
         _xldudf_CX_PUSH(BD193*fxVal_normal, CX_ENTITY, $B193, BD$11, BD$14, BD$190,),
         ""
      ),
      IF($I193=2,
         IFBLANK(
            _xldudf_CX_PUSH(BD193, CX_ENTITY, $B193, BD$11, BD$14, BD$190,),
            ""
         ),
         IF($I193=3,
            "",
            IFBLANK(
               _xldudf_CX_PUSH(BD193, CX_ENTITY, $B193, BD$11, BD$14, BD$190,),
               ""
            )
         )
      )
   )
)),"")</f>
        <v/>
      </c>
      <c r="EE193" s="2445" t="str" cm="1">
        <f t="array" aca="1" ref="EE193" ca="1">IFERROR(IF(BE193*fxVal_normal=_PL!BE193,"",IF(OR(BE193="", NOT(ISNUMBER(BE193)), ISERROR(BE193), $B193=""), "",
   IF($I193=1,
      IFBLANK(
         _xldudf_CX_PUSH(BE193*fxVal_normal, CX_ENTITY, $B193, BE$11, BE$14, BE$190,),
         ""
      ),
      IF($I193=2,
         IFBLANK(
            _xldudf_CX_PUSH(BE193, CX_ENTITY, $B193, BE$11, BE$14, BE$190,),
            ""
         ),
         IF($I193=3,
            "",
            IFBLANK(
               _xldudf_CX_PUSH(BE193, CX_ENTITY, $B193, BE$11, BE$14, BE$190,),
               ""
            )
         )
      )
   )
)),"")</f>
        <v/>
      </c>
      <c r="EF193" s="2445" t="str" cm="1">
        <f t="array" aca="1" ref="EF193" ca="1">IFERROR(IF(BF193*fxVal_normal=_PL!BF193,"",IF(OR(BF193="", NOT(ISNUMBER(BF193)), ISERROR(BF193), $B193=""), "",
   IF($I193=1,
      IFBLANK(
         _xldudf_CX_PUSH(BF193*fxVal_normal, CX_ENTITY, $B193, BF$11, BF$14, BF$190,),
         ""
      ),
      IF($I193=2,
         IFBLANK(
            _xldudf_CX_PUSH(BF193, CX_ENTITY, $B193, BF$11, BF$14, BF$190,),
            ""
         ),
         IF($I193=3,
            "",
            IFBLANK(
               _xldudf_CX_PUSH(BF193, CX_ENTITY, $B193, BF$11, BF$14, BF$190,),
               ""
            )
         )
      )
   )
)),"")</f>
        <v/>
      </c>
      <c r="EG193" s="2445" t="str" cm="1">
        <f t="array" aca="1" ref="EG193" ca="1">IFERROR(IF(BG193*fxVal_normal=_PL!BG193,"",IF(OR(BG193="", NOT(ISNUMBER(BG193)), ISERROR(BG193), $B193=""), "",
   IF($I193=1,
      IFBLANK(
         _xldudf_CX_PUSH(BG193*fxVal_normal, CX_ENTITY, $B193, BG$11, BG$14, BG$190,),
         ""
      ),
      IF($I193=2,
         IFBLANK(
            _xldudf_CX_PUSH(BG193, CX_ENTITY, $B193, BG$11, BG$14, BG$190,),
            ""
         ),
         IF($I193=3,
            "",
            IFBLANK(
               _xldudf_CX_PUSH(BG193, CX_ENTITY, $B193, BG$11, BG$14, BG$190,),
               ""
            )
         )
      )
   )
)),"")</f>
        <v/>
      </c>
      <c r="EH193" s="2445" t="str" cm="1">
        <f t="array" aca="1" ref="EH193" ca="1">IFERROR(IF(BH193*fxVal_normal=_PL!BH193,"",IF(OR(BH193="", NOT(ISNUMBER(BH193)), ISERROR(BH193), $B193=""), "",
   IF($I193=1,
      IFBLANK(
         _xldudf_CX_PUSH(BH193*fxVal_normal, CX_ENTITY, $B193, BH$11, BH$14, BH$190,),
         ""
      ),
      IF($I193=2,
         IFBLANK(
            _xldudf_CX_PUSH(BH193, CX_ENTITY, $B193, BH$11, BH$14, BH$190,),
            ""
         ),
         IF($I193=3,
            "",
            IFBLANK(
               _xldudf_CX_PUSH(BH193, CX_ENTITY, $B193, BH$11, BH$14, BH$190,),
               ""
            )
         )
      )
   )
)),"")</f>
        <v/>
      </c>
      <c r="EI193" s="2445" t="str" cm="1">
        <f t="array" aca="1" ref="EI193" ca="1">IFERROR(IF(BI193*fxVal_normal=_PL!BI193,"",IF(OR(BI193="", NOT(ISNUMBER(BI193)), ISERROR(BI193), $B193=""), "",
   IF($I193=1,
      IFBLANK(
         _xldudf_CX_PUSH(BI193*fxVal_normal, CX_ENTITY, $B193, BI$11, BI$14, BI$190,),
         ""
      ),
      IF($I193=2,
         IFBLANK(
            _xldudf_CX_PUSH(BI193, CX_ENTITY, $B193, BI$11, BI$14, BI$190,),
            ""
         ),
         IF($I193=3,
            "",
            IFBLANK(
               _xldudf_CX_PUSH(BI193, CX_ENTITY, $B193, BI$11, BI$14, BI$190,),
               ""
            )
         )
      )
   )
)),"")</f>
        <v/>
      </c>
      <c r="EJ193" s="2445" t="str" cm="1">
        <f t="array" aca="1" ref="EJ193" ca="1">IFERROR(IF(BJ193*fxVal_normal=_PL!BJ193,"",IF(OR(BJ193="", NOT(ISNUMBER(BJ193)), ISERROR(BJ193), $B193=""), "",
   IF($I193=1,
      IFBLANK(
         _xldudf_CX_PUSH(BJ193*fxVal_normal, CX_ENTITY, $B193, BJ$11, BJ$14, BJ$190,),
         ""
      ),
      IF($I193=2,
         IFBLANK(
            _xldudf_CX_PUSH(BJ193, CX_ENTITY, $B193, BJ$11, BJ$14, BJ$190,),
            ""
         ),
         IF($I193=3,
            "",
            IFBLANK(
               _xldudf_CX_PUSH(BJ193, CX_ENTITY, $B193, BJ$11, BJ$14, BJ$190,),
               ""
            )
         )
      )
   )
)),"")</f>
        <v/>
      </c>
      <c r="EK193" s="2445" t="str" cm="1">
        <f t="array" aca="1" ref="EK193" ca="1">IFERROR(IF(BK193*fxVal_normal=_PL!BK193,"",IF(OR(BK193="", NOT(ISNUMBER(BK193)), ISERROR(BK193), $B193=""), "",
   IF($I193=1,
      IFBLANK(
         _xldudf_CX_PUSH(BK193*fxVal_normal, CX_ENTITY, $B193, BK$11, BK$14, BK$190,),
         ""
      ),
      IF($I193=2,
         IFBLANK(
            _xldudf_CX_PUSH(BK193, CX_ENTITY, $B193, BK$11, BK$14, BK$190,),
            ""
         ),
         IF($I193=3,
            "",
            IFBLANK(
               _xldudf_CX_PUSH(BK193, CX_ENTITY, $B193, BK$11, BK$14, BK$190,),
               ""
            )
         )
      )
   )
)),"")</f>
        <v/>
      </c>
      <c r="EL193" s="2445" t="str" cm="1">
        <f t="array" aca="1" ref="EL193" ca="1">IFERROR(IF(BL193*fxVal_normal=_PL!BL193,"",IF(OR(BL193="", NOT(ISNUMBER(BL193)), ISERROR(BL193), $B193=""), "",
   IF($I193=1,
      IFBLANK(
         _xldudf_CX_PUSH(BL193*fxVal_normal, CX_ENTITY, $B193, BL$11, BL$14, BL$190,),
         ""
      ),
      IF($I193=2,
         IFBLANK(
            _xldudf_CX_PUSH(BL193, CX_ENTITY, $B193, BL$11, BL$14, BL$190,),
            ""
         ),
         IF($I193=3,
            "",
            IFBLANK(
               _xldudf_CX_PUSH(BL193, CX_ENTITY, $B193, BL$11, BL$14, BL$190,),
               ""
            )
         )
      )
   )
)),"")</f>
        <v/>
      </c>
      <c r="EM193" s="2445" t="str" cm="1">
        <f t="array" aca="1" ref="EM193" ca="1">IFERROR(IF(BM193*fxVal_normal=_PL!BM193,"",IF(OR(BM193="", NOT(ISNUMBER(BM193)), ISERROR(BM193), $B193=""), "",
   IF($I193=1,
      IFBLANK(
         _xldudf_CX_PUSH(BM193*fxVal_normal, CX_ENTITY, $B193, BM$11, BM$14, BM$190,),
         ""
      ),
      IF($I193=2,
         IFBLANK(
            _xldudf_CX_PUSH(BM193, CX_ENTITY, $B193, BM$11, BM$14, BM$190,),
            ""
         ),
         IF($I193=3,
            "",
            IFBLANK(
               _xldudf_CX_PUSH(BM193, CX_ENTITY, $B193, BM$11, BM$14, BM$190,),
               ""
            )
         )
      )
   )
)),"")</f>
        <v/>
      </c>
      <c r="EN193" s="2445" t="str" cm="1">
        <f t="array" aca="1" ref="EN193" ca="1">IFERROR(IF(BN193*fxVal_normal=_PL!BN193,"",IF(OR(BN193="", NOT(ISNUMBER(BN193)), ISERROR(BN193), $B193=""), "",
   IF($I193=1,
      IFBLANK(
         _xldudf_CX_PUSH(BN193*fxVal_normal, CX_ENTITY, $B193, BN$11, BN$14, BN$190,),
         ""
      ),
      IF($I193=2,
         IFBLANK(
            _xldudf_CX_PUSH(BN193, CX_ENTITY, $B193, BN$11, BN$14, BN$190,),
            ""
         ),
         IF($I193=3,
            "",
            IFBLANK(
               _xldudf_CX_PUSH(BN193, CX_ENTITY, $B193, BN$11, BN$14, BN$190,),
               ""
            )
         )
      )
   )
)),"")</f>
        <v/>
      </c>
    </row>
    <row r="194" spans="1:153" ht="21" customHeight="1">
      <c r="A194" s="1625"/>
      <c r="B194" s="2439" t="s">
        <v>163</v>
      </c>
      <c r="C194" s="2439" t="str" cm="1">
        <f t="array" ref="C194">IFBLANK(_PL!C194,"")</f>
        <v>Segment I Breakdown - Label 3</v>
      </c>
      <c r="D194" s="1548" t="s">
        <v>163</v>
      </c>
      <c r="E194" s="2440" t="e" cm="1">
        <f t="array" aca="1" ref="E19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)($AD194:$CQ194, Z194)</f>
        <v>#NAME?</v>
      </c>
      <c r="F194" s="578"/>
      <c r="G194" s="578"/>
      <c r="H194" s="510">
        <v>0</v>
      </c>
      <c r="I194" s="510">
        <v>1</v>
      </c>
      <c r="J194" s="401" cm="1">
        <f t="array" ref="J194">IFBLANK( Z194,"")</f>
        <v>-1</v>
      </c>
      <c r="K194" s="578" t="str">
        <f t="shared" si="51"/>
        <v>No</v>
      </c>
      <c r="L194" s="37"/>
      <c r="N194" s="158"/>
      <c r="O194" s="101"/>
      <c r="P194" s="52"/>
      <c r="Q194" s="101"/>
      <c r="R194" s="101"/>
      <c r="S194" s="101"/>
      <c r="T194" s="101"/>
      <c r="U194" s="39"/>
      <c r="V194" s="37"/>
      <c r="W194" s="91" t="e">
        <f ca="1">W191</f>
        <v>#NAME?</v>
      </c>
      <c r="X194" s="2081" t="str">
        <f>_PL!X194</f>
        <v>a</v>
      </c>
      <c r="Y194" s="2591">
        <v>2</v>
      </c>
      <c r="Z194" s="198">
        <f>_PL!Z194</f>
        <v>-1</v>
      </c>
      <c r="AA194" s="2571"/>
      <c r="AB194" s="3017"/>
      <c r="AC194" s="914" t="str" cm="1">
        <f t="array" aca="1" ref="AC194" ca="1">_xlfn.LET(
_xlpm._termname, $AB194,
_xlpm._iconname, "find",
_xlpm._icon, fx_getIcon(_xlpm._iconname),
_xlpm._location, _xlfn.XLOOKUP(LOWER(_xlpm._termname), LOWER(tbl_acctDef[Term]),tbl_acctDef[Term]),
_xlpm._hyperlink, HYPERLINK("#"&amp;CELL("address",_xlpm._location), _xlpm._icon),
IFERROR(_xlpm._hyperlink,"")
)</f>
        <v/>
      </c>
      <c r="AD194" s="2441">
        <v>1</v>
      </c>
      <c r="AE194" s="2441">
        <v>1</v>
      </c>
      <c r="AF194" s="2441">
        <v>1</v>
      </c>
      <c r="AG194" s="2441">
        <v>1</v>
      </c>
      <c r="AH194" s="2441">
        <v>1</v>
      </c>
      <c r="AI194" s="2441">
        <v>1</v>
      </c>
      <c r="AJ194" s="2441">
        <v>1</v>
      </c>
      <c r="AK194" s="2441">
        <v>1</v>
      </c>
      <c r="AL194" s="2441">
        <v>1</v>
      </c>
      <c r="AM194" s="2441">
        <v>1</v>
      </c>
      <c r="AN194" s="2441">
        <v>1</v>
      </c>
      <c r="AO194" s="2441">
        <v>1</v>
      </c>
      <c r="AP194" s="2441">
        <v>1</v>
      </c>
      <c r="AQ194" s="2441">
        <v>1</v>
      </c>
      <c r="AR194" s="2441">
        <v>1</v>
      </c>
      <c r="AS194" s="2441">
        <v>1</v>
      </c>
      <c r="AT194" s="2441">
        <v>1</v>
      </c>
      <c r="AU194" s="2441">
        <v>1</v>
      </c>
      <c r="AV194" s="2441">
        <v>1</v>
      </c>
      <c r="AW194" s="2441">
        <v>1</v>
      </c>
      <c r="AX194" s="2441">
        <v>1</v>
      </c>
      <c r="AY194" s="2441">
        <v>1</v>
      </c>
      <c r="AZ194" s="2441">
        <v>1</v>
      </c>
      <c r="BA194" s="2441">
        <v>1</v>
      </c>
      <c r="BB194" s="2441">
        <v>1</v>
      </c>
      <c r="BC194" s="2441">
        <v>1</v>
      </c>
      <c r="BD194" s="2441">
        <v>1</v>
      </c>
      <c r="BE194" s="2441">
        <v>1</v>
      </c>
      <c r="BF194" s="2441">
        <v>1</v>
      </c>
      <c r="BG194" s="2441">
        <v>1</v>
      </c>
      <c r="BH194" s="2441">
        <v>1</v>
      </c>
      <c r="BI194" s="2441">
        <v>1</v>
      </c>
      <c r="BJ194" s="2441">
        <v>1</v>
      </c>
      <c r="BK194" s="2441">
        <v>1</v>
      </c>
      <c r="BL194" s="2441">
        <v>1</v>
      </c>
      <c r="BM194" s="2441">
        <v>1</v>
      </c>
      <c r="BN194" s="2441">
        <v>1</v>
      </c>
      <c r="BO194" s="2442"/>
      <c r="BP194" s="2442"/>
      <c r="BQ194" s="2442"/>
      <c r="BR194" s="2442"/>
      <c r="BS194" s="2442"/>
      <c r="BT194" s="2442"/>
      <c r="BU194" s="2442"/>
      <c r="BV194" s="2442"/>
      <c r="BW194" s="2442"/>
      <c r="BX194" s="2442"/>
      <c r="BY194" s="2442"/>
      <c r="BZ194" s="2442"/>
      <c r="CA194" s="34"/>
      <c r="CC194" s="58"/>
      <c r="CD194" s="1461" t="e" cm="1">
        <f t="array" aca="1" ref="CD194" ca="1">_xlfn.LET( _xlpm.CheckBlank, SUM(PL!$AD194:$BN194) = 0, IF(_xlpm.CheckBlank, "", SUM(_xlfn._xlws.FILTER(PL!$AD194:$BN194,(YEAR(PL!$AD$12:$BN$12)=PL!CD$12)*(array_timeline&lt;=PL!CD$11)))))</f>
        <v>#NAME?</v>
      </c>
      <c r="CE194" s="1461" t="e" cm="1">
        <f t="array" aca="1" ref="CE194" ca="1">_xlfn.LET( _xlpm.CheckBlank, SUM(PL!$AD194:$BN194) = 0, IF(_xlpm.CheckBlank, "", SUM(_xlfn._xlws.FILTER(PL!$AD194:$BN194,(YEAR(PL!$AD$12:$BN$12)=PL!CE$12)*(array_timeline&lt;=PL!CE$11)))))</f>
        <v>#NAME?</v>
      </c>
      <c r="CF194" s="88"/>
      <c r="CG194" s="1461" t="e" cm="1">
        <f t="array" aca="1" ref="CG194" ca="1">_xlfn.LET( _xlpm.CheckBlank, SUM(PL!$AD194:$BN194) = 0, IF(_xlpm.CheckBlank, "", SUM(_xlfn._xlws.FILTER(PL!$AD194:$BN194,(YEAR(PL!$AD$12:$BN$12)=PL!CG$12)*(array_timeline&lt;=PL!CG$11)))))</f>
        <v>#NAME?</v>
      </c>
      <c r="CH194" s="1461" t="e" cm="1">
        <f t="array" aca="1" ref="CH194" ca="1">_xlfn.LET( _xlpm.CheckBlank, SUM(PL!$AD194:$BN194) = 0, IF(_xlpm.CheckBlank, "", SUM(_xlfn._xlws.FILTER(PL!$AD194:$BN194,(YEAR(PL!$AD$12:$BN$12)=PL!CH$12)*(array_timeline&lt;=PL!CH$11)))))</f>
        <v>#NAME?</v>
      </c>
      <c r="CI194" s="88"/>
      <c r="CJ194" s="1461" cm="1">
        <f t="array" ref="CJ194">_xlfn.LET( _xlpm.CheckBlank, SUM(PL!$AD194:$BN194) = 0, IF(_xlpm.CheckBlank, "", SUM(_xlfn.TAKE(_xlfn.DROP(PL!$AD194:$BN194, ,-DATEDIFF(PL!CJ$11, val_asOfDate,"M")),1,-12))))</f>
        <v>12</v>
      </c>
      <c r="CK194" s="1461" cm="1">
        <f t="array" ref="CK194">_xlfn.LET( _xlpm.CheckBlank, SUM(PL!$AD194:$BN194) = 0, IF(_xlpm.CheckBlank, "", SUM(_xlfn.TAKE(_xlfn.DROP(PL!$AD194:$BN194, ,-DATEDIFF(PL!CK$11, val_asOfDate,"M")),1,-12))))</f>
        <v>12</v>
      </c>
      <c r="CL194" s="88"/>
      <c r="CM194" s="2441">
        <v>1</v>
      </c>
      <c r="CN194" s="2441">
        <v>1</v>
      </c>
      <c r="CO194" s="1169"/>
      <c r="CP194" s="2441">
        <v>1</v>
      </c>
      <c r="CQ194" s="2441">
        <v>1</v>
      </c>
      <c r="CR194" s="34"/>
      <c r="CS194" s="2056"/>
      <c r="CT194" s="2447" t="e" cm="1">
        <f t="array" aca="1" ref="CT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_xldudf_CX_PUSH($Y194,CX_ENTITY,$C194,val_asOfDate))</f>
        <v>#NAME?</v>
      </c>
      <c r="CU194" s="2447" t="e" cm="1">
        <f t="array" aca="1" ref="CU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_xldudf_CX_PUSH($Y194,CX_ENTITY,$C194,EOMONTH(val_asOfDate,1)))</f>
        <v>#NAME?</v>
      </c>
      <c r="CV194" s="2447" t="e" cm="1">
        <f t="array" aca="1" ref="CV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_xldudf_CX_PUSH($Y194,CX_ENTITY,$C194,EOMONTH(val_asOfDate,2)))</f>
        <v>#NAME?</v>
      </c>
      <c r="CW194" s="2447" t="e" cm="1">
        <f t="array" aca="1" ref="CW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_xldudf_CX_PUSH($Y194,CX_ENTITY,$C194,EOMONTH(val_asOfDate,3)))</f>
        <v>#NAME?</v>
      </c>
      <c r="CX194" s="2443"/>
      <c r="CY194" s="2444" t="str" cm="1">
        <f t="array" aca="1" ref="CY194" ca="1">IFERROR(IF(CM194*fxVal_normal=_PL!CM194,"",IF(OR($CM194="",$CM194=0, NOT(ISNUMBER($CM194)), ISERROR($CM194), $B194=""), "",
   IF($I194=1,
      IFBLANK(
         _xldudf_CX_PUSH($CM194*fxVal_normal, CX_ENTITY, $B194, $CM$11, $CM$14, $CM$19,),
         ""
      ),
      IF($I194=2,
         IFBLANK(
            _xldudf_CX_PUSH($CM194, CX_ENTITY, $B194, $CM$11, $CM$14, $CM$19,),
            ""
         ),
         IF($I194=3,
            "",
            IFBLANK(
               _xldudf_CX_PUSH($CM194, CX_ENTITY, $B194, $CM$11, $CM$14, $CM$19,),
               ""
            )
         )
      )
   )
)),"")</f>
        <v/>
      </c>
      <c r="CZ194" s="2444" t="str" cm="1">
        <f t="array" aca="1" ref="CZ194" ca="1">IFERROR(IF(CN194*fxVal_normal=_PL!CN194,"",IF(OR($CN194="",$CN194=0, NOT(ISNUMBER($CN194)), ISERROR($CN194), $B194=""), "",
   IF($I194=1,
      IFBLANK(
         _xldudf_CX_PUSH($CN194*fxVal_normal, CX_ENTITY, $B194, $CN$11, $CN$14, $CN$19,),
         ""
      ),
      IF($I194=2,
         IFBLANK(
            _xldudf_CX_PUSH($CN194, CX_ENTITY, $B194, $CN$11, $CN$14, $CN$19,),
            ""
         ),
         IF($I194=3,
            "",
            IFBLANK(
               _xldudf_CX_PUSH($CN194, CX_ENTITY, $B194, $CN$11, $CN$14, $CN$19,),
               ""
            )
         )
      )
   )
)),"")</f>
        <v/>
      </c>
      <c r="DA194" s="2444" t="str" cm="1">
        <f t="array" aca="1" ref="DA194" ca="1">IFERROR(IF(CP194*fxVal_normal=_PL!CP194,"",IF(OR($CP194="",$CP194=0, NOT(ISNUMBER($CP194)), ISERROR($CP194), $B194=""), "",
   IF($I194=1,
      IFBLANK(
         _xldudf_CX_PUSH($CP194*fxVal_normal, CX_ENTITY, $B194, $CP$11, $CP$14, $CP$19,),
         ""
      ),
      IF($I194=2,
         IFBLANK(
            _xldudf_CX_PUSH($CP194, CX_ENTITY, $B194, $CP$11, $CP$14, $CP$19,),
            ""
         ),
         IF($I194=3,
            "",
            IFBLANK(
               _xldudf_CX_PUSH($CP194, CX_ENTITY, $B194, $CP$11, $CP$14, $CP$19,),
               ""
            )
         )
      )
   )
)),"")</f>
        <v/>
      </c>
      <c r="DB194" s="2444" t="str" cm="1">
        <f t="array" aca="1" ref="DB194" ca="1">IFERROR(IF(CQ194*fxVal_normal=_PL!CQ194,"",IF(OR($CQ194="", $CQ194=0, NOT(ISNUMBER($CQ194)), ISERROR($CQ194), $B194=""), "",
   IF($I194=1,
      IFBLANK(
         _xldudf_CX_PUSH($CQ194*fxVal_normal, CX_ENTITY, $B194, $CQ$11, $CQ$14, $CQ$19,),
         ""
      ),
      IF($I194=2,
         IFBLANK(
            _xldudf_CX_PUSH($CQ194, CX_ENTITY, $B194, $CQ$11, $CQ$14, $CQ$19,),
            ""
         ),
         IF($I194=3,
            "",
            IFBLANK(
               _xldudf_CX_PUSH($CQ194, CX_ENTITY, $B194, $CQ$11, $CQ$14, $CQ$19,),
               ""
            )
         )
      )
   ))
),"")</f>
        <v/>
      </c>
      <c r="DC194" s="2443"/>
      <c r="DD194" s="2445" t="str" cm="1">
        <f t="array" aca="1" ref="DD194" ca="1">IFERROR(IF(AD194*fxVal_normal=_PL!AD194,"",IF(OR(AD194="", NOT(ISNUMBER(AD194)), ISERROR(AD194), $B194=""), "",
   IF($I194=1,
      IFBLANK(
         _xldudf_CX_PUSH(AD194*fxVal_normal, CX_ENTITY, $B194, AD$11, AD$14, AD$190,),
         ""
      ),
      IF($I194=2,
         IFBLANK(
            _xldudf_CX_PUSH(AD194, CX_ENTITY, $B194, AD$11, AD$14, AD$190,),
            ""
         ),
         IF($I194=3,
            "",
            IFBLANK(
               _xldudf_CX_PUSH(AD194, CX_ENTITY, $B194, AD$11, AD$14, AD$190,),
               ""
            )
         )
      )
   )
)),"")</f>
        <v/>
      </c>
      <c r="DE194" s="2445" t="str" cm="1">
        <f t="array" aca="1" ref="DE194" ca="1">IFERROR(IF(AE194*fxVal_normal=_PL!AE194,"",IF(OR(AE194="", NOT(ISNUMBER(AE194)), ISERROR(AE194), $B194=""), "",
   IF($I194=1,
      IFBLANK(
         _xldudf_CX_PUSH(AE194*fxVal_normal, CX_ENTITY, $B194, AE$11, AE$14, AE$190,),
         ""
      ),
      IF($I194=2,
         IFBLANK(
            _xldudf_CX_PUSH(AE194, CX_ENTITY, $B194, AE$11, AE$14, AE$190,),
            ""
         ),
         IF($I194=3,
            "",
            IFBLANK(
               _xldudf_CX_PUSH(AE194, CX_ENTITY, $B194, AE$11, AE$14, AE$190,),
               ""
            )
         )
      )
   )
)),"")</f>
        <v/>
      </c>
      <c r="DF194" s="2445" t="str" cm="1">
        <f t="array" aca="1" ref="DF194" ca="1">IFERROR(IF(AF194*fxVal_normal=_PL!AF194,"",IF(OR(AF194="", NOT(ISNUMBER(AF194)), ISERROR(AF194), $B194=""), "",
   IF($I194=1,
      IFBLANK(
         _xldudf_CX_PUSH(AF194*fxVal_normal, CX_ENTITY, $B194, AF$11, AF$14, AF$190,),
         ""
      ),
      IF($I194=2,
         IFBLANK(
            _xldudf_CX_PUSH(AF194, CX_ENTITY, $B194, AF$11, AF$14, AF$190,),
            ""
         ),
         IF($I194=3,
            "",
            IFBLANK(
               _xldudf_CX_PUSH(AF194, CX_ENTITY, $B194, AF$11, AF$14, AF$190,),
               ""
            )
         )
      )
   )
)),"")</f>
        <v/>
      </c>
      <c r="DG194" s="2445" t="str" cm="1">
        <f t="array" aca="1" ref="DG194" ca="1">IFERROR(IF(AG194*fxVal_normal=_PL!AG194,"",IF(OR(AG194="", NOT(ISNUMBER(AG194)), ISERROR(AG194), $B194=""), "",
   IF($I194=1,
      IFBLANK(
         _xldudf_CX_PUSH(AG194*fxVal_normal, CX_ENTITY, $B194, AG$11, AG$14, AG$190,),
         ""
      ),
      IF($I194=2,
         IFBLANK(
            _xldudf_CX_PUSH(AG194, CX_ENTITY, $B194, AG$11, AG$14, AG$190,),
            ""
         ),
         IF($I194=3,
            "",
            IFBLANK(
               _xldudf_CX_PUSH(AG194, CX_ENTITY, $B194, AG$11, AG$14, AG$190,),
               ""
            )
         )
      )
   )
)),"")</f>
        <v/>
      </c>
      <c r="DH194" s="2445" t="str" cm="1">
        <f t="array" aca="1" ref="DH194" ca="1">IFERROR(IF(AH194*fxVal_normal=_PL!AH194,"",IF(OR(AH194="", NOT(ISNUMBER(AH194)), ISERROR(AH194), $B194=""), "",
   IF($I194=1,
      IFBLANK(
         _xldudf_CX_PUSH(AH194*fxVal_normal, CX_ENTITY, $B194, AH$11, AH$14, AH$190,),
         ""
      ),
      IF($I194=2,
         IFBLANK(
            _xldudf_CX_PUSH(AH194, CX_ENTITY, $B194, AH$11, AH$14, AH$190,),
            ""
         ),
         IF($I194=3,
            "",
            IFBLANK(
               _xldudf_CX_PUSH(AH194, CX_ENTITY, $B194, AH$11, AH$14, AH$190,),
               ""
            )
         )
      )
   )
)),"")</f>
        <v/>
      </c>
      <c r="DI194" s="2445" t="str" cm="1">
        <f t="array" aca="1" ref="DI194" ca="1">IFERROR(IF(AI194*fxVal_normal=_PL!AI194,"",IF(OR(AI194="", NOT(ISNUMBER(AI194)), ISERROR(AI194), $B194=""), "",
   IF($I194=1,
      IFBLANK(
         _xldudf_CX_PUSH(AI194*fxVal_normal, CX_ENTITY, $B194, AI$11, AI$14, AI$190,),
         ""
      ),
      IF($I194=2,
         IFBLANK(
            _xldudf_CX_PUSH(AI194, CX_ENTITY, $B194, AI$11, AI$14, AI$190,),
            ""
         ),
         IF($I194=3,
            "",
            IFBLANK(
               _xldudf_CX_PUSH(AI194, CX_ENTITY, $B194, AI$11, AI$14, AI$190,),
               ""
            )
         )
      )
   )
)),"")</f>
        <v/>
      </c>
      <c r="DJ194" s="2445" t="str" cm="1">
        <f t="array" aca="1" ref="DJ194" ca="1">IFERROR(IF(AJ194*fxVal_normal=_PL!AJ194,"",IF(OR(AJ194="", NOT(ISNUMBER(AJ194)), ISERROR(AJ194), $B194=""), "",
   IF($I194=1,
      IFBLANK(
         _xldudf_CX_PUSH(AJ194*fxVal_normal, CX_ENTITY, $B194, AJ$11, AJ$14, AJ$190,),
         ""
      ),
      IF($I194=2,
         IFBLANK(
            _xldudf_CX_PUSH(AJ194, CX_ENTITY, $B194, AJ$11, AJ$14, AJ$190,),
            ""
         ),
         IF($I194=3,
            "",
            IFBLANK(
               _xldudf_CX_PUSH(AJ194, CX_ENTITY, $B194, AJ$11, AJ$14, AJ$190,),
               ""
            )
         )
      )
   )
)),"")</f>
        <v/>
      </c>
      <c r="DK194" s="2445" t="str" cm="1">
        <f t="array" aca="1" ref="DK194" ca="1">IFERROR(IF(AK194*fxVal_normal=_PL!AK194,"",IF(OR(AK194="", NOT(ISNUMBER(AK194)), ISERROR(AK194), $B194=""), "",
   IF($I194=1,
      IFBLANK(
         _xldudf_CX_PUSH(AK194*fxVal_normal, CX_ENTITY, $B194, AK$11, AK$14, AK$190,),
         ""
      ),
      IF($I194=2,
         IFBLANK(
            _xldudf_CX_PUSH(AK194, CX_ENTITY, $B194, AK$11, AK$14, AK$190,),
            ""
         ),
         IF($I194=3,
            "",
            IFBLANK(
               _xldudf_CX_PUSH(AK194, CX_ENTITY, $B194, AK$11, AK$14, AK$190,),
               ""
            )
         )
      )
   )
)),"")</f>
        <v/>
      </c>
      <c r="DL194" s="2445" t="str" cm="1">
        <f t="array" aca="1" ref="DL194" ca="1">IFERROR(IF(AL194*fxVal_normal=_PL!AL194,"",IF(OR(AL194="", NOT(ISNUMBER(AL194)), ISERROR(AL194), $B194=""), "",
   IF($I194=1,
      IFBLANK(
         _xldudf_CX_PUSH(AL194*fxVal_normal, CX_ENTITY, $B194, AL$11, AL$14, AL$190,),
         ""
      ),
      IF($I194=2,
         IFBLANK(
            _xldudf_CX_PUSH(AL194, CX_ENTITY, $B194, AL$11, AL$14, AL$190,),
            ""
         ),
         IF($I194=3,
            "",
            IFBLANK(
               _xldudf_CX_PUSH(AL194, CX_ENTITY, $B194, AL$11, AL$14, AL$190,),
               ""
            )
         )
      )
   )
)),"")</f>
        <v/>
      </c>
      <c r="DM194" s="2445" t="str" cm="1">
        <f t="array" aca="1" ref="DM194" ca="1">IFERROR(IF(AM194*fxVal_normal=_PL!AM194,"",IF(OR(AM194="", NOT(ISNUMBER(AM194)), ISERROR(AM194), $B194=""), "",
   IF($I194=1,
      IFBLANK(
         _xldudf_CX_PUSH(AM194*fxVal_normal, CX_ENTITY, $B194, AM$11, AM$14, AM$190,),
         ""
      ),
      IF($I194=2,
         IFBLANK(
            _xldudf_CX_PUSH(AM194, CX_ENTITY, $B194, AM$11, AM$14, AM$190,),
            ""
         ),
         IF($I194=3,
            "",
            IFBLANK(
               _xldudf_CX_PUSH(AM194, CX_ENTITY, $B194, AM$11, AM$14, AM$190,),
               ""
            )
         )
      )
   )
)),"")</f>
        <v/>
      </c>
      <c r="DN194" s="2445" t="str" cm="1">
        <f t="array" aca="1" ref="DN194" ca="1">IFERROR(IF(AN194*fxVal_normal=_PL!AN194,"",IF(OR(AN194="", NOT(ISNUMBER(AN194)), ISERROR(AN194), $B194=""), "",
   IF($I194=1,
      IFBLANK(
         _xldudf_CX_PUSH(AN194*fxVal_normal, CX_ENTITY, $B194, AN$11, AN$14, AN$190,),
         ""
      ),
      IF($I194=2,
         IFBLANK(
            _xldudf_CX_PUSH(AN194, CX_ENTITY, $B194, AN$11, AN$14, AN$190,),
            ""
         ),
         IF($I194=3,
            "",
            IFBLANK(
               _xldudf_CX_PUSH(AN194, CX_ENTITY, $B194, AN$11, AN$14, AN$190,),
               ""
            )
         )
      )
   )
)),"")</f>
        <v/>
      </c>
      <c r="DO194" s="2445" t="str" cm="1">
        <f t="array" aca="1" ref="DO194" ca="1">IFERROR(IF(AO194*fxVal_normal=_PL!AO194,"",IF(OR(AO194="", NOT(ISNUMBER(AO194)), ISERROR(AO194), $B194=""), "",
   IF($I194=1,
      IFBLANK(
         _xldudf_CX_PUSH(AO194*fxVal_normal, CX_ENTITY, $B194, AO$11, AO$14, AO$190,),
         ""
      ),
      IF($I194=2,
         IFBLANK(
            _xldudf_CX_PUSH(AO194, CX_ENTITY, $B194, AO$11, AO$14, AO$190,),
            ""
         ),
         IF($I194=3,
            "",
            IFBLANK(
               _xldudf_CX_PUSH(AO194, CX_ENTITY, $B194, AO$11, AO$14, AO$190,),
               ""
            )
         )
      )
   )
)),"")</f>
        <v/>
      </c>
      <c r="DP194" s="2445" t="str" cm="1">
        <f t="array" aca="1" ref="DP194" ca="1">IFERROR(IF(AP194*fxVal_normal=_PL!AP194,"",IF(OR(AP194="", NOT(ISNUMBER(AP194)), ISERROR(AP194), $B194=""), "",
   IF($I194=1,
      IFBLANK(
         _xldudf_CX_PUSH(AP194*fxVal_normal, CX_ENTITY, $B194, AP$11, AP$14, AP$190,),
         ""
      ),
      IF($I194=2,
         IFBLANK(
            _xldudf_CX_PUSH(AP194, CX_ENTITY, $B194, AP$11, AP$14, AP$190,),
            ""
         ),
         IF($I194=3,
            "",
            IFBLANK(
               _xldudf_CX_PUSH(AP194, CX_ENTITY, $B194, AP$11, AP$14, AP$190,),
               ""
            )
         )
      )
   )
)),"")</f>
        <v/>
      </c>
      <c r="DQ194" s="2445" t="str" cm="1">
        <f t="array" aca="1" ref="DQ194" ca="1">IFERROR(IF(AQ194*fxVal_normal=_PL!AQ194,"",IF(OR(AQ194="", NOT(ISNUMBER(AQ194)), ISERROR(AQ194), $B194=""), "",
   IF($I194=1,
      IFBLANK(
         _xldudf_CX_PUSH(AQ194*fxVal_normal, CX_ENTITY, $B194, AQ$11, AQ$14, AQ$190,),
         ""
      ),
      IF($I194=2,
         IFBLANK(
            _xldudf_CX_PUSH(AQ194, CX_ENTITY, $B194, AQ$11, AQ$14, AQ$190,),
            ""
         ),
         IF($I194=3,
            "",
            IFBLANK(
               _xldudf_CX_PUSH(AQ194, CX_ENTITY, $B194, AQ$11, AQ$14, AQ$190,),
               ""
            )
         )
      )
   )
)),"")</f>
        <v/>
      </c>
      <c r="DR194" s="2445" t="str" cm="1">
        <f t="array" aca="1" ref="DR194" ca="1">IFERROR(IF(AR194*fxVal_normal=_PL!AR194,"",IF(OR(AR194="", NOT(ISNUMBER(AR194)), ISERROR(AR194), $B194=""), "",
   IF($I194=1,
      IFBLANK(
         _xldudf_CX_PUSH(AR194*fxVal_normal, CX_ENTITY, $B194, AR$11, AR$14, AR$190,),
         ""
      ),
      IF($I194=2,
         IFBLANK(
            _xldudf_CX_PUSH(AR194, CX_ENTITY, $B194, AR$11, AR$14, AR$190,),
            ""
         ),
         IF($I194=3,
            "",
            IFBLANK(
               _xldudf_CX_PUSH(AR194, CX_ENTITY, $B194, AR$11, AR$14, AR$190,),
               ""
            )
         )
      )
   )
)),"")</f>
        <v/>
      </c>
      <c r="DS194" s="2445" t="str" cm="1">
        <f t="array" aca="1" ref="DS194" ca="1">IFERROR(IF(AS194*fxVal_normal=_PL!AS194,"",IF(OR(AS194="", NOT(ISNUMBER(AS194)), ISERROR(AS194), $B194=""), "",
   IF($I194=1,
      IFBLANK(
         _xldudf_CX_PUSH(AS194*fxVal_normal, CX_ENTITY, $B194, AS$11, AS$14, AS$190,),
         ""
      ),
      IF($I194=2,
         IFBLANK(
            _xldudf_CX_PUSH(AS194, CX_ENTITY, $B194, AS$11, AS$14, AS$190,),
            ""
         ),
         IF($I194=3,
            "",
            IFBLANK(
               _xldudf_CX_PUSH(AS194, CX_ENTITY, $B194, AS$11, AS$14, AS$190,),
               ""
            )
         )
      )
   )
)),"")</f>
        <v/>
      </c>
      <c r="DT194" s="2445" t="str" cm="1">
        <f t="array" aca="1" ref="DT194" ca="1">IFERROR(IF(AT194*fxVal_normal=_PL!AT194,"",IF(OR(AT194="", NOT(ISNUMBER(AT194)), ISERROR(AT194), $B194=""), "",
   IF($I194=1,
      IFBLANK(
         _xldudf_CX_PUSH(AT194*fxVal_normal, CX_ENTITY, $B194, AT$11, AT$14, AT$190,),
         ""
      ),
      IF($I194=2,
         IFBLANK(
            _xldudf_CX_PUSH(AT194, CX_ENTITY, $B194, AT$11, AT$14, AT$190,),
            ""
         ),
         IF($I194=3,
            "",
            IFBLANK(
               _xldudf_CX_PUSH(AT194, CX_ENTITY, $B194, AT$11, AT$14, AT$190,),
               ""
            )
         )
      )
   )
)),"")</f>
        <v/>
      </c>
      <c r="DU194" s="2445" t="str" cm="1">
        <f t="array" aca="1" ref="DU194" ca="1">IFERROR(IF(AU194*fxVal_normal=_PL!AU194,"",IF(OR(AU194="", NOT(ISNUMBER(AU194)), ISERROR(AU194), $B194=""), "",
   IF($I194=1,
      IFBLANK(
         _xldudf_CX_PUSH(AU194*fxVal_normal, CX_ENTITY, $B194, AU$11, AU$14, AU$190,),
         ""
      ),
      IF($I194=2,
         IFBLANK(
            _xldudf_CX_PUSH(AU194, CX_ENTITY, $B194, AU$11, AU$14, AU$190,),
            ""
         ),
         IF($I194=3,
            "",
            IFBLANK(
               _xldudf_CX_PUSH(AU194, CX_ENTITY, $B194, AU$11, AU$14, AU$190,),
               ""
            )
         )
      )
   )
)),"")</f>
        <v/>
      </c>
      <c r="DV194" s="2445" t="str" cm="1">
        <f t="array" aca="1" ref="DV194" ca="1">IFERROR(IF(AV194*fxVal_normal=_PL!AV194,"",IF(OR(AV194="", NOT(ISNUMBER(AV194)), ISERROR(AV194), $B194=""), "",
   IF($I194=1,
      IFBLANK(
         _xldudf_CX_PUSH(AV194*fxVal_normal, CX_ENTITY, $B194, AV$11, AV$14, AV$190,),
         ""
      ),
      IF($I194=2,
         IFBLANK(
            _xldudf_CX_PUSH(AV194, CX_ENTITY, $B194, AV$11, AV$14, AV$190,),
            ""
         ),
         IF($I194=3,
            "",
            IFBLANK(
               _xldudf_CX_PUSH(AV194, CX_ENTITY, $B194, AV$11, AV$14, AV$190,),
               ""
            )
         )
      )
   )
)),"")</f>
        <v/>
      </c>
      <c r="DW194" s="2445" t="str" cm="1">
        <f t="array" aca="1" ref="DW194" ca="1">IFERROR(IF(AW194*fxVal_normal=_PL!AW194,"",IF(OR(AW194="", NOT(ISNUMBER(AW194)), ISERROR(AW194), $B194=""), "",
   IF($I194=1,
      IFBLANK(
         _xldudf_CX_PUSH(AW194*fxVal_normal, CX_ENTITY, $B194, AW$11, AW$14, AW$190,),
         ""
      ),
      IF($I194=2,
         IFBLANK(
            _xldudf_CX_PUSH(AW194, CX_ENTITY, $B194, AW$11, AW$14, AW$190,),
            ""
         ),
         IF($I194=3,
            "",
            IFBLANK(
               _xldudf_CX_PUSH(AW194, CX_ENTITY, $B194, AW$11, AW$14, AW$190,),
               ""
            )
         )
      )
   )
)),"")</f>
        <v/>
      </c>
      <c r="DX194" s="2445" t="str" cm="1">
        <f t="array" aca="1" ref="DX194" ca="1">IFERROR(IF(AX194*fxVal_normal=_PL!AX194,"",IF(OR(AX194="", NOT(ISNUMBER(AX194)), ISERROR(AX194), $B194=""), "",
   IF($I194=1,
      IFBLANK(
         _xldudf_CX_PUSH(AX194*fxVal_normal, CX_ENTITY, $B194, AX$11, AX$14, AX$190,),
         ""
      ),
      IF($I194=2,
         IFBLANK(
            _xldudf_CX_PUSH(AX194, CX_ENTITY, $B194, AX$11, AX$14, AX$190,),
            ""
         ),
         IF($I194=3,
            "",
            IFBLANK(
               _xldudf_CX_PUSH(AX194, CX_ENTITY, $B194, AX$11, AX$14, AX$190,),
               ""
            )
         )
      )
   )
)),"")</f>
        <v/>
      </c>
      <c r="DY194" s="2445" t="str" cm="1">
        <f t="array" aca="1" ref="DY194" ca="1">IFERROR(IF(AY194*fxVal_normal=_PL!AY194,"",IF(OR(AY194="", NOT(ISNUMBER(AY194)), ISERROR(AY194), $B194=""), "",
   IF($I194=1,
      IFBLANK(
         _xldudf_CX_PUSH(AY194*fxVal_normal, CX_ENTITY, $B194, AY$11, AY$14, AY$190,),
         ""
      ),
      IF($I194=2,
         IFBLANK(
            _xldudf_CX_PUSH(AY194, CX_ENTITY, $B194, AY$11, AY$14, AY$190,),
            ""
         ),
         IF($I194=3,
            "",
            IFBLANK(
               _xldudf_CX_PUSH(AY194, CX_ENTITY, $B194, AY$11, AY$14, AY$190,),
               ""
            )
         )
      )
   )
)),"")</f>
        <v/>
      </c>
      <c r="DZ194" s="2445" t="str" cm="1">
        <f t="array" aca="1" ref="DZ194" ca="1">IFERROR(IF(AZ194*fxVal_normal=_PL!AZ194,"",IF(OR(AZ194="", NOT(ISNUMBER(AZ194)), ISERROR(AZ194), $B194=""), "",
   IF($I194=1,
      IFBLANK(
         _xldudf_CX_PUSH(AZ194*fxVal_normal, CX_ENTITY, $B194, AZ$11, AZ$14, AZ$190,),
         ""
      ),
      IF($I194=2,
         IFBLANK(
            _xldudf_CX_PUSH(AZ194, CX_ENTITY, $B194, AZ$11, AZ$14, AZ$190,),
            ""
         ),
         IF($I194=3,
            "",
            IFBLANK(
               _xldudf_CX_PUSH(AZ194, CX_ENTITY, $B194, AZ$11, AZ$14, AZ$190,),
               ""
            )
         )
      )
   )
)),"")</f>
        <v/>
      </c>
      <c r="EA194" s="2445" t="str" cm="1">
        <f t="array" aca="1" ref="EA194" ca="1">IFERROR(IF(BA194*fxVal_normal=_PL!BA194,"",IF(OR(BA194="", NOT(ISNUMBER(BA194)), ISERROR(BA194), $B194=""), "",
   IF($I194=1,
      IFBLANK(
         _xldudf_CX_PUSH(BA194*fxVal_normal, CX_ENTITY, $B194, BA$11, BA$14, BA$190,),
         ""
      ),
      IF($I194=2,
         IFBLANK(
            _xldudf_CX_PUSH(BA194, CX_ENTITY, $B194, BA$11, BA$14, BA$190,),
            ""
         ),
         IF($I194=3,
            "",
            IFBLANK(
               _xldudf_CX_PUSH(BA194, CX_ENTITY, $B194, BA$11, BA$14, BA$190,),
               ""
            )
         )
      )
   )
)),"")</f>
        <v/>
      </c>
      <c r="EB194" s="2445" t="str" cm="1">
        <f t="array" aca="1" ref="EB194" ca="1">IFERROR(IF(BB194*fxVal_normal=_PL!BB194,"",IF(OR(BB194="", NOT(ISNUMBER(BB194)), ISERROR(BB194), $B194=""), "",
   IF($I194=1,
      IFBLANK(
         _xldudf_CX_PUSH(BB194*fxVal_normal, CX_ENTITY, $B194, BB$11, BB$14, BB$190,),
         ""
      ),
      IF($I194=2,
         IFBLANK(
            _xldudf_CX_PUSH(BB194, CX_ENTITY, $B194, BB$11, BB$14, BB$190,),
            ""
         ),
         IF($I194=3,
            "",
            IFBLANK(
               _xldudf_CX_PUSH(BB194, CX_ENTITY, $B194, BB$11, BB$14, BB$190,),
               ""
            )
         )
      )
   )
)),"")</f>
        <v/>
      </c>
      <c r="EC194" s="2445" t="str" cm="1">
        <f t="array" aca="1" ref="EC194" ca="1">IFERROR(IF(BC194*fxVal_normal=_PL!BC194,"",IF(OR(BC194="", NOT(ISNUMBER(BC194)), ISERROR(BC194), $B194=""), "",
   IF($I194=1,
      IFBLANK(
         _xldudf_CX_PUSH(BC194*fxVal_normal, CX_ENTITY, $B194, BC$11, BC$14, BC$190,),
         ""
      ),
      IF($I194=2,
         IFBLANK(
            _xldudf_CX_PUSH(BC194, CX_ENTITY, $B194, BC$11, BC$14, BC$190,),
            ""
         ),
         IF($I194=3,
            "",
            IFBLANK(
               _xldudf_CX_PUSH(BC194, CX_ENTITY, $B194, BC$11, BC$14, BC$190,),
               ""
            )
         )
      )
   )
)),"")</f>
        <v/>
      </c>
      <c r="ED194" s="2445" t="str" cm="1">
        <f t="array" aca="1" ref="ED194" ca="1">IFERROR(IF(BD194*fxVal_normal=_PL!BD194,"",IF(OR(BD194="", NOT(ISNUMBER(BD194)), ISERROR(BD194), $B194=""), "",
   IF($I194=1,
      IFBLANK(
         _xldudf_CX_PUSH(BD194*fxVal_normal, CX_ENTITY, $B194, BD$11, BD$14, BD$190,),
         ""
      ),
      IF($I194=2,
         IFBLANK(
            _xldudf_CX_PUSH(BD194, CX_ENTITY, $B194, BD$11, BD$14, BD$190,),
            ""
         ),
         IF($I194=3,
            "",
            IFBLANK(
               _xldudf_CX_PUSH(BD194, CX_ENTITY, $B194, BD$11, BD$14, BD$190,),
               ""
            )
         )
      )
   )
)),"")</f>
        <v/>
      </c>
      <c r="EE194" s="2445" t="str" cm="1">
        <f t="array" aca="1" ref="EE194" ca="1">IFERROR(IF(BE194*fxVal_normal=_PL!BE194,"",IF(OR(BE194="", NOT(ISNUMBER(BE194)), ISERROR(BE194), $B194=""), "",
   IF($I194=1,
      IFBLANK(
         _xldudf_CX_PUSH(BE194*fxVal_normal, CX_ENTITY, $B194, BE$11, BE$14, BE$190,),
         ""
      ),
      IF($I194=2,
         IFBLANK(
            _xldudf_CX_PUSH(BE194, CX_ENTITY, $B194, BE$11, BE$14, BE$190,),
            ""
         ),
         IF($I194=3,
            "",
            IFBLANK(
               _xldudf_CX_PUSH(BE194, CX_ENTITY, $B194, BE$11, BE$14, BE$190,),
               ""
            )
         )
      )
   )
)),"")</f>
        <v/>
      </c>
      <c r="EF194" s="2445" t="str" cm="1">
        <f t="array" aca="1" ref="EF194" ca="1">IFERROR(IF(BF194*fxVal_normal=_PL!BF194,"",IF(OR(BF194="", NOT(ISNUMBER(BF194)), ISERROR(BF194), $B194=""), "",
   IF($I194=1,
      IFBLANK(
         _xldudf_CX_PUSH(BF194*fxVal_normal, CX_ENTITY, $B194, BF$11, BF$14, BF$190,),
         ""
      ),
      IF($I194=2,
         IFBLANK(
            _xldudf_CX_PUSH(BF194, CX_ENTITY, $B194, BF$11, BF$14, BF$190,),
            ""
         ),
         IF($I194=3,
            "",
            IFBLANK(
               _xldudf_CX_PUSH(BF194, CX_ENTITY, $B194, BF$11, BF$14, BF$190,),
               ""
            )
         )
      )
   )
)),"")</f>
        <v/>
      </c>
      <c r="EG194" s="2445" t="str" cm="1">
        <f t="array" aca="1" ref="EG194" ca="1">IFERROR(IF(BG194*fxVal_normal=_PL!BG194,"",IF(OR(BG194="", NOT(ISNUMBER(BG194)), ISERROR(BG194), $B194=""), "",
   IF($I194=1,
      IFBLANK(
         _xldudf_CX_PUSH(BG194*fxVal_normal, CX_ENTITY, $B194, BG$11, BG$14, BG$190,),
         ""
      ),
      IF($I194=2,
         IFBLANK(
            _xldudf_CX_PUSH(BG194, CX_ENTITY, $B194, BG$11, BG$14, BG$190,),
            ""
         ),
         IF($I194=3,
            "",
            IFBLANK(
               _xldudf_CX_PUSH(BG194, CX_ENTITY, $B194, BG$11, BG$14, BG$190,),
               ""
            )
         )
      )
   )
)),"")</f>
        <v/>
      </c>
      <c r="EH194" s="2445" t="str" cm="1">
        <f t="array" aca="1" ref="EH194" ca="1">IFERROR(IF(BH194*fxVal_normal=_PL!BH194,"",IF(OR(BH194="", NOT(ISNUMBER(BH194)), ISERROR(BH194), $B194=""), "",
   IF($I194=1,
      IFBLANK(
         _xldudf_CX_PUSH(BH194*fxVal_normal, CX_ENTITY, $B194, BH$11, BH$14, BH$190,),
         ""
      ),
      IF($I194=2,
         IFBLANK(
            _xldudf_CX_PUSH(BH194, CX_ENTITY, $B194, BH$11, BH$14, BH$190,),
            ""
         ),
         IF($I194=3,
            "",
            IFBLANK(
               _xldudf_CX_PUSH(BH194, CX_ENTITY, $B194, BH$11, BH$14, BH$190,),
               ""
            )
         )
      )
   )
)),"")</f>
        <v/>
      </c>
      <c r="EI194" s="2445" t="str" cm="1">
        <f t="array" aca="1" ref="EI194" ca="1">IFERROR(IF(BI194*fxVal_normal=_PL!BI194,"",IF(OR(BI194="", NOT(ISNUMBER(BI194)), ISERROR(BI194), $B194=""), "",
   IF($I194=1,
      IFBLANK(
         _xldudf_CX_PUSH(BI194*fxVal_normal, CX_ENTITY, $B194, BI$11, BI$14, BI$190,),
         ""
      ),
      IF($I194=2,
         IFBLANK(
            _xldudf_CX_PUSH(BI194, CX_ENTITY, $B194, BI$11, BI$14, BI$190,),
            ""
         ),
         IF($I194=3,
            "",
            IFBLANK(
               _xldudf_CX_PUSH(BI194, CX_ENTITY, $B194, BI$11, BI$14, BI$190,),
               ""
            )
         )
      )
   )
)),"")</f>
        <v/>
      </c>
      <c r="EJ194" s="2445" t="str" cm="1">
        <f t="array" aca="1" ref="EJ194" ca="1">IFERROR(IF(BJ194*fxVal_normal=_PL!BJ194,"",IF(OR(BJ194="", NOT(ISNUMBER(BJ194)), ISERROR(BJ194), $B194=""), "",
   IF($I194=1,
      IFBLANK(
         _xldudf_CX_PUSH(BJ194*fxVal_normal, CX_ENTITY, $B194, BJ$11, BJ$14, BJ$190,),
         ""
      ),
      IF($I194=2,
         IFBLANK(
            _xldudf_CX_PUSH(BJ194, CX_ENTITY, $B194, BJ$11, BJ$14, BJ$190,),
            ""
         ),
         IF($I194=3,
            "",
            IFBLANK(
               _xldudf_CX_PUSH(BJ194, CX_ENTITY, $B194, BJ$11, BJ$14, BJ$190,),
               ""
            )
         )
      )
   )
)),"")</f>
        <v/>
      </c>
      <c r="EK194" s="2445" t="str" cm="1">
        <f t="array" aca="1" ref="EK194" ca="1">IFERROR(IF(BK194*fxVal_normal=_PL!BK194,"",IF(OR(BK194="", NOT(ISNUMBER(BK194)), ISERROR(BK194), $B194=""), "",
   IF($I194=1,
      IFBLANK(
         _xldudf_CX_PUSH(BK194*fxVal_normal, CX_ENTITY, $B194, BK$11, BK$14, BK$190,),
         ""
      ),
      IF($I194=2,
         IFBLANK(
            _xldudf_CX_PUSH(BK194, CX_ENTITY, $B194, BK$11, BK$14, BK$190,),
            ""
         ),
         IF($I194=3,
            "",
            IFBLANK(
               _xldudf_CX_PUSH(BK194, CX_ENTITY, $B194, BK$11, BK$14, BK$190,),
               ""
            )
         )
      )
   )
)),"")</f>
        <v/>
      </c>
      <c r="EL194" s="2445" t="str" cm="1">
        <f t="array" aca="1" ref="EL194" ca="1">IFERROR(IF(BL194*fxVal_normal=_PL!BL194,"",IF(OR(BL194="", NOT(ISNUMBER(BL194)), ISERROR(BL194), $B194=""), "",
   IF($I194=1,
      IFBLANK(
         _xldudf_CX_PUSH(BL194*fxVal_normal, CX_ENTITY, $B194, BL$11, BL$14, BL$190,),
         ""
      ),
      IF($I194=2,
         IFBLANK(
            _xldudf_CX_PUSH(BL194, CX_ENTITY, $B194, BL$11, BL$14, BL$190,),
            ""
         ),
         IF($I194=3,
            "",
            IFBLANK(
               _xldudf_CX_PUSH(BL194, CX_ENTITY, $B194, BL$11, BL$14, BL$190,),
               ""
            )
         )
      )
   )
)),"")</f>
        <v/>
      </c>
      <c r="EM194" s="2445" t="str" cm="1">
        <f t="array" aca="1" ref="EM194" ca="1">IFERROR(IF(BM194*fxVal_normal=_PL!BM194,"",IF(OR(BM194="", NOT(ISNUMBER(BM194)), ISERROR(BM194), $B194=""), "",
   IF($I194=1,
      IFBLANK(
         _xldudf_CX_PUSH(BM194*fxVal_normal, CX_ENTITY, $B194, BM$11, BM$14, BM$190,),
         ""
      ),
      IF($I194=2,
         IFBLANK(
            _xldudf_CX_PUSH(BM194, CX_ENTITY, $B194, BM$11, BM$14, BM$190,),
            ""
         ),
         IF($I194=3,
            "",
            IFBLANK(
               _xldudf_CX_PUSH(BM194, CX_ENTITY, $B194, BM$11, BM$14, BM$190,),
               ""
            )
         )
      )
   )
)),"")</f>
        <v/>
      </c>
      <c r="EN194" s="2445" t="str" cm="1">
        <f t="array" aca="1" ref="EN194" ca="1">IFERROR(IF(BN194*fxVal_normal=_PL!BN194,"",IF(OR(BN194="", NOT(ISNUMBER(BN194)), ISERROR(BN194), $B194=""), "",
   IF($I194=1,
      IFBLANK(
         _xldudf_CX_PUSH(BN194*fxVal_normal, CX_ENTITY, $B194, BN$11, BN$14, BN$190,),
         ""
      ),
      IF($I194=2,
         IFBLANK(
            _xldudf_CX_PUSH(BN194, CX_ENTITY, $B194, BN$11, BN$14, BN$190,),
            ""
         ),
         IF($I194=3,
            "",
            IFBLANK(
               _xldudf_CX_PUSH(BN194, CX_ENTITY, $B194, BN$11, BN$14, BN$190,),
               ""
            )
         )
      )
   )
)),"")</f>
        <v/>
      </c>
    </row>
    <row r="195" spans="1:153" ht="21" customHeight="1">
      <c r="A195" s="1625"/>
      <c r="B195" s="2439" t="s">
        <v>164</v>
      </c>
      <c r="C195" s="2439" t="str" cm="1">
        <f t="array" ref="C195">IFBLANK(_PL!C195,"")</f>
        <v>Segment I Breakdown - Label 4</v>
      </c>
      <c r="D195" s="1548" t="s">
        <v>164</v>
      </c>
      <c r="E195" s="2440" t="e" cm="1">
        <f t="array" aca="1" ref="E1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)($AD195:$CQ195, Z195)</f>
        <v>#NAME?</v>
      </c>
      <c r="F195" s="578"/>
      <c r="G195" s="578"/>
      <c r="H195" s="510">
        <v>0</v>
      </c>
      <c r="I195" s="510">
        <v>1</v>
      </c>
      <c r="J195" s="401" cm="1">
        <f t="array" ref="J195">IFBLANK( Z195,"")</f>
        <v>-1</v>
      </c>
      <c r="K195" s="578" t="str">
        <f ca="1">IFERROR(IF(LEN(AB195)=0,"No",IF(LEN(J195)&gt;0,"Yes","No")),"")</f>
        <v/>
      </c>
      <c r="L195" s="37"/>
      <c r="N195" s="158"/>
      <c r="O195" s="101"/>
      <c r="P195" s="52"/>
      <c r="Q195" s="101"/>
      <c r="R195" s="101"/>
      <c r="S195" s="101"/>
      <c r="T195" s="101"/>
      <c r="U195" s="39"/>
      <c r="V195" s="37"/>
      <c r="W195" s="91" t="e">
        <f ca="1">W191</f>
        <v>#NAME?</v>
      </c>
      <c r="X195" s="2081" t="str">
        <f>_PL!X195</f>
        <v>a</v>
      </c>
      <c r="Y195" s="2591">
        <v>2</v>
      </c>
      <c r="Z195" s="198">
        <f>_PL!Z195</f>
        <v>-1</v>
      </c>
      <c r="AA195" s="2571"/>
      <c r="AB195" s="2575" t="e" cm="1">
        <f t="array" aca="1" ref="AB195" ca="1">IF(W187="Scenario","Please select scenario in cell! "&amp;CELL("address",W187),"")</f>
        <v>#NAME?</v>
      </c>
      <c r="AC195" s="914" t="str" cm="1">
        <f t="array" aca="1" ref="AC195" ca="1">_xlfn.LET(
_xlpm._termname, $AB195,
_xlpm._iconname, "find",
_xlpm._icon, fx_getIcon(_xlpm._iconname),
_xlpm._location, _xlfn.XLOOKUP(LOWER(_xlpm._termname), LOWER(tbl_acctDef[Term]),tbl_acctDef[Term]),
_xlpm._hyperlink, HYPERLINK("#"&amp;CELL("address",_xlpm._location), _xlpm._icon),
IFERROR(_xlpm._hyperlink,"")
)</f>
        <v/>
      </c>
      <c r="AD195" s="2441">
        <v>1</v>
      </c>
      <c r="AE195" s="2441">
        <v>1</v>
      </c>
      <c r="AF195" s="2441">
        <v>1</v>
      </c>
      <c r="AG195" s="2441">
        <v>1</v>
      </c>
      <c r="AH195" s="2441">
        <v>1</v>
      </c>
      <c r="AI195" s="2441">
        <v>1</v>
      </c>
      <c r="AJ195" s="2441">
        <v>1</v>
      </c>
      <c r="AK195" s="2441">
        <v>1</v>
      </c>
      <c r="AL195" s="2441">
        <v>1</v>
      </c>
      <c r="AM195" s="2441">
        <v>1</v>
      </c>
      <c r="AN195" s="2441">
        <v>1</v>
      </c>
      <c r="AO195" s="2441">
        <v>1</v>
      </c>
      <c r="AP195" s="2441">
        <v>1</v>
      </c>
      <c r="AQ195" s="2441">
        <v>1</v>
      </c>
      <c r="AR195" s="2441">
        <v>1</v>
      </c>
      <c r="AS195" s="2441">
        <v>1</v>
      </c>
      <c r="AT195" s="2441">
        <v>1</v>
      </c>
      <c r="AU195" s="2441">
        <v>1</v>
      </c>
      <c r="AV195" s="2441">
        <v>1</v>
      </c>
      <c r="AW195" s="2441">
        <v>1</v>
      </c>
      <c r="AX195" s="2441">
        <v>1</v>
      </c>
      <c r="AY195" s="2441">
        <v>1</v>
      </c>
      <c r="AZ195" s="2441">
        <v>1</v>
      </c>
      <c r="BA195" s="2441">
        <v>1</v>
      </c>
      <c r="BB195" s="2441">
        <v>1</v>
      </c>
      <c r="BC195" s="2441">
        <v>1</v>
      </c>
      <c r="BD195" s="2441">
        <v>1</v>
      </c>
      <c r="BE195" s="2441">
        <v>1</v>
      </c>
      <c r="BF195" s="2441">
        <v>1</v>
      </c>
      <c r="BG195" s="2441">
        <v>1</v>
      </c>
      <c r="BH195" s="2441">
        <v>1</v>
      </c>
      <c r="BI195" s="2441">
        <v>1</v>
      </c>
      <c r="BJ195" s="2441">
        <v>1</v>
      </c>
      <c r="BK195" s="2441">
        <v>1</v>
      </c>
      <c r="BL195" s="2441">
        <v>1</v>
      </c>
      <c r="BM195" s="2441">
        <v>1</v>
      </c>
      <c r="BN195" s="2441">
        <v>1</v>
      </c>
      <c r="BO195" s="2442"/>
      <c r="BP195" s="2442"/>
      <c r="BQ195" s="2442"/>
      <c r="BR195" s="2442"/>
      <c r="BS195" s="2442"/>
      <c r="BT195" s="2442"/>
      <c r="BU195" s="2442"/>
      <c r="BV195" s="2442"/>
      <c r="BW195" s="2442"/>
      <c r="BX195" s="2442"/>
      <c r="BY195" s="2442"/>
      <c r="BZ195" s="2442"/>
      <c r="CA195" s="34"/>
      <c r="CC195" s="58"/>
      <c r="CD195" s="1461" t="e" cm="1">
        <f t="array" aca="1" ref="CD195" ca="1">_xlfn.LET( _xlpm.CheckBlank, SUM(PL!$AD195:$BN195) = 0, IF(_xlpm.CheckBlank, "", SUM(_xlfn._xlws.FILTER(PL!$AD195:$BN195,(YEAR(PL!$AD$12:$BN$12)=PL!CD$12)*(array_timeline&lt;=PL!CD$11)))))</f>
        <v>#NAME?</v>
      </c>
      <c r="CE195" s="1461" t="e" cm="1">
        <f t="array" aca="1" ref="CE195" ca="1">_xlfn.LET( _xlpm.CheckBlank, SUM(PL!$AD195:$BN195) = 0, IF(_xlpm.CheckBlank, "", SUM(_xlfn._xlws.FILTER(PL!$AD195:$BN195,(YEAR(PL!$AD$12:$BN$12)=PL!CE$12)*(array_timeline&lt;=PL!CE$11)))))</f>
        <v>#NAME?</v>
      </c>
      <c r="CF195" s="88"/>
      <c r="CG195" s="1461" t="e" cm="1">
        <f t="array" aca="1" ref="CG195" ca="1">_xlfn.LET( _xlpm.CheckBlank, SUM(PL!$AD195:$BN195) = 0, IF(_xlpm.CheckBlank, "", SUM(_xlfn._xlws.FILTER(PL!$AD195:$BN195,(YEAR(PL!$AD$12:$BN$12)=PL!CG$12)*(array_timeline&lt;=PL!CG$11)))))</f>
        <v>#NAME?</v>
      </c>
      <c r="CH195" s="1461" t="e" cm="1">
        <f t="array" aca="1" ref="CH195" ca="1">_xlfn.LET( _xlpm.CheckBlank, SUM(PL!$AD195:$BN195) = 0, IF(_xlpm.CheckBlank, "", SUM(_xlfn._xlws.FILTER(PL!$AD195:$BN195,(YEAR(PL!$AD$12:$BN$12)=PL!CH$12)*(array_timeline&lt;=PL!CH$11)))))</f>
        <v>#NAME?</v>
      </c>
      <c r="CI195" s="88"/>
      <c r="CJ195" s="1461" cm="1">
        <f t="array" ref="CJ195">_xlfn.LET( _xlpm.CheckBlank, SUM(PL!$AD195:$BN195) = 0, IF(_xlpm.CheckBlank, "", SUM(_xlfn.TAKE(_xlfn.DROP(PL!$AD195:$BN195, ,-DATEDIFF(PL!CJ$11, val_asOfDate,"M")),1,-12))))</f>
        <v>12</v>
      </c>
      <c r="CK195" s="1461" cm="1">
        <f t="array" ref="CK195">_xlfn.LET( _xlpm.CheckBlank, SUM(PL!$AD195:$BN195) = 0, IF(_xlpm.CheckBlank, "", SUM(_xlfn.TAKE(_xlfn.DROP(PL!$AD195:$BN195, ,-DATEDIFF(PL!CK$11, val_asOfDate,"M")),1,-12))))</f>
        <v>12</v>
      </c>
      <c r="CL195" s="88"/>
      <c r="CM195" s="2441">
        <v>1</v>
      </c>
      <c r="CN195" s="2441">
        <v>1</v>
      </c>
      <c r="CO195" s="1169"/>
      <c r="CP195" s="2441">
        <v>1</v>
      </c>
      <c r="CQ195" s="2441">
        <v>1</v>
      </c>
      <c r="CR195" s="34"/>
      <c r="CS195" s="2056"/>
      <c r="CT195" s="2447" t="e" cm="1">
        <f t="array" aca="1" ref="CT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_xldudf_CX_PUSH($Y195,CX_ENTITY,$C195,val_asOfDate))</f>
        <v>#NAME?</v>
      </c>
      <c r="CU195" s="2447" t="e" cm="1">
        <f t="array" aca="1" ref="CU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_xldudf_CX_PUSH($Y195,CX_ENTITY,$C195,EOMONTH(val_asOfDate,1)))</f>
        <v>#NAME?</v>
      </c>
      <c r="CV195" s="2447" t="e" cm="1">
        <f t="array" aca="1" ref="CV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_xldudf_CX_PUSH($Y195,CX_ENTITY,$C195,EOMONTH(val_asOfDate,2)))</f>
        <v>#NAME?</v>
      </c>
      <c r="CW195" s="2447" t="e" cm="1">
        <f t="array" aca="1" ref="CW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_xldudf_CX_PUSH($Y195,CX_ENTITY,$C195,EOMONTH(val_asOfDate,3)))</f>
        <v>#NAME?</v>
      </c>
      <c r="CX195" s="2443"/>
      <c r="CY195" s="2444" t="str" cm="1">
        <f t="array" aca="1" ref="CY195" ca="1">IFERROR(IF(CM195*fxVal_normal=_PL!CM195,"",IF(OR($CM195="",$CM195=0, NOT(ISNUMBER($CM195)), ISERROR($CM195), $B195=""), "",
   IF($I195=1,
      IFBLANK(
         _xldudf_CX_PUSH($CM195*fxVal_normal, CX_ENTITY, $B195, $CM$11, $CM$14, $CM$19,),
         ""
      ),
      IF($I195=2,
         IFBLANK(
            _xldudf_CX_PUSH($CM195, CX_ENTITY, $B195, $CM$11, $CM$14, $CM$19,),
            ""
         ),
         IF($I195=3,
            "",
            IFBLANK(
               _xldudf_CX_PUSH($CM195, CX_ENTITY, $B195, $CM$11, $CM$14, $CM$19,),
               ""
            )
         )
      )
   )
)),"")</f>
        <v/>
      </c>
      <c r="CZ195" s="2444" t="str" cm="1">
        <f t="array" aca="1" ref="CZ195" ca="1">IFERROR(IF(CN195*fxVal_normal=_PL!CN195,"",IF(OR($CN195="",$CN195=0, NOT(ISNUMBER($CN195)), ISERROR($CN195), $B195=""), "",
   IF($I195=1,
      IFBLANK(
         _xldudf_CX_PUSH($CN195*fxVal_normal, CX_ENTITY, $B195, $CN$11, $CN$14, $CN$19,),
         ""
      ),
      IF($I195=2,
         IFBLANK(
            _xldudf_CX_PUSH($CN195, CX_ENTITY, $B195, $CN$11, $CN$14, $CN$19,),
            ""
         ),
         IF($I195=3,
            "",
            IFBLANK(
               _xldudf_CX_PUSH($CN195, CX_ENTITY, $B195, $CN$11, $CN$14, $CN$19,),
               ""
            )
         )
      )
   )
)),"")</f>
        <v/>
      </c>
      <c r="DA195" s="2444" t="str" cm="1">
        <f t="array" aca="1" ref="DA195" ca="1">IFERROR(IF(CP195*fxVal_normal=_PL!CP195,"",IF(OR($CP195="",$CP195=0, NOT(ISNUMBER($CP195)), ISERROR($CP195), $B195=""), "",
   IF($I195=1,
      IFBLANK(
         _xldudf_CX_PUSH($CP195*fxVal_normal, CX_ENTITY, $B195, $CP$11, $CP$14, $CP$19,),
         ""
      ),
      IF($I195=2,
         IFBLANK(
            _xldudf_CX_PUSH($CP195, CX_ENTITY, $B195, $CP$11, $CP$14, $CP$19,),
            ""
         ),
         IF($I195=3,
            "",
            IFBLANK(
               _xldudf_CX_PUSH($CP195, CX_ENTITY, $B195, $CP$11, $CP$14, $CP$19,),
               ""
            )
         )
      )
   )
)),"")</f>
        <v/>
      </c>
      <c r="DB195" s="2444" t="str" cm="1">
        <f t="array" aca="1" ref="DB195" ca="1">IFERROR(IF(CQ195*fxVal_normal=_PL!CQ195,"",IF(OR($CQ195="", $CQ195=0, NOT(ISNUMBER($CQ195)), ISERROR($CQ195), $B195=""), "",
   IF($I195=1,
      IFBLANK(
         _xldudf_CX_PUSH($CQ195*fxVal_normal, CX_ENTITY, $B195, $CQ$11, $CQ$14, $CQ$19,),
         ""
      ),
      IF($I195=2,
         IFBLANK(
            _xldudf_CX_PUSH($CQ195, CX_ENTITY, $B195, $CQ$11, $CQ$14, $CQ$19,),
            ""
         ),
         IF($I195=3,
            "",
            IFBLANK(
               _xldudf_CX_PUSH($CQ195, CX_ENTITY, $B195, $CQ$11, $CQ$14, $CQ$19,),
               ""
            )
         )
      )
   ))
),"")</f>
        <v/>
      </c>
      <c r="DC195" s="2443"/>
      <c r="DD195" s="2445" t="str" cm="1">
        <f t="array" aca="1" ref="DD195" ca="1">IFERROR(IF(AD195*fxVal_normal=_PL!AD195,"",IF(OR(AD195="", NOT(ISNUMBER(AD195)), ISERROR(AD195), $B195=""), "",
   IF($I195=1,
      IFBLANK(
         _xldudf_CX_PUSH(AD195*fxVal_normal, CX_ENTITY, $B195, AD$11, AD$14, AD$190,),
         ""
      ),
      IF($I195=2,
         IFBLANK(
            _xldudf_CX_PUSH(AD195, CX_ENTITY, $B195, AD$11, AD$14, AD$190,),
            ""
         ),
         IF($I195=3,
            "",
            IFBLANK(
               _xldudf_CX_PUSH(AD195, CX_ENTITY, $B195, AD$11, AD$14, AD$190,),
               ""
            )
         )
      )
   )
)),"")</f>
        <v/>
      </c>
      <c r="DE195" s="2445" t="str" cm="1">
        <f t="array" aca="1" ref="DE195" ca="1">IFERROR(IF(AE195*fxVal_normal=_PL!AE195,"",IF(OR(AE195="", NOT(ISNUMBER(AE195)), ISERROR(AE195), $B195=""), "",
   IF($I195=1,
      IFBLANK(
         _xldudf_CX_PUSH(AE195*fxVal_normal, CX_ENTITY, $B195, AE$11, AE$14, AE$190,),
         ""
      ),
      IF($I195=2,
         IFBLANK(
            _xldudf_CX_PUSH(AE195, CX_ENTITY, $B195, AE$11, AE$14, AE$190,),
            ""
         ),
         IF($I195=3,
            "",
            IFBLANK(
               _xldudf_CX_PUSH(AE195, CX_ENTITY, $B195, AE$11, AE$14, AE$190,),
               ""
            )
         )
      )
   )
)),"")</f>
        <v/>
      </c>
      <c r="DF195" s="2445" t="str" cm="1">
        <f t="array" aca="1" ref="DF195" ca="1">IFERROR(IF(AF195*fxVal_normal=_PL!AF195,"",IF(OR(AF195="", NOT(ISNUMBER(AF195)), ISERROR(AF195), $B195=""), "",
   IF($I195=1,
      IFBLANK(
         _xldudf_CX_PUSH(AF195*fxVal_normal, CX_ENTITY, $B195, AF$11, AF$14, AF$190,),
         ""
      ),
      IF($I195=2,
         IFBLANK(
            _xldudf_CX_PUSH(AF195, CX_ENTITY, $B195, AF$11, AF$14, AF$190,),
            ""
         ),
         IF($I195=3,
            "",
            IFBLANK(
               _xldudf_CX_PUSH(AF195, CX_ENTITY, $B195, AF$11, AF$14, AF$190,),
               ""
            )
         )
      )
   )
)),"")</f>
        <v/>
      </c>
      <c r="DG195" s="2445" t="str" cm="1">
        <f t="array" aca="1" ref="DG195" ca="1">IFERROR(IF(AG195*fxVal_normal=_PL!AG195,"",IF(OR(AG195="", NOT(ISNUMBER(AG195)), ISERROR(AG195), $B195=""), "",
   IF($I195=1,
      IFBLANK(
         _xldudf_CX_PUSH(AG195*fxVal_normal, CX_ENTITY, $B195, AG$11, AG$14, AG$190,),
         ""
      ),
      IF($I195=2,
         IFBLANK(
            _xldudf_CX_PUSH(AG195, CX_ENTITY, $B195, AG$11, AG$14, AG$190,),
            ""
         ),
         IF($I195=3,
            "",
            IFBLANK(
               _xldudf_CX_PUSH(AG195, CX_ENTITY, $B195, AG$11, AG$14, AG$190,),
               ""
            )
         )
      )
   )
)),"")</f>
        <v/>
      </c>
      <c r="DH195" s="2445" t="str" cm="1">
        <f t="array" aca="1" ref="DH195" ca="1">IFERROR(IF(AH195*fxVal_normal=_PL!AH195,"",IF(OR(AH195="", NOT(ISNUMBER(AH195)), ISERROR(AH195), $B195=""), "",
   IF($I195=1,
      IFBLANK(
         _xldudf_CX_PUSH(AH195*fxVal_normal, CX_ENTITY, $B195, AH$11, AH$14, AH$190,),
         ""
      ),
      IF($I195=2,
         IFBLANK(
            _xldudf_CX_PUSH(AH195, CX_ENTITY, $B195, AH$11, AH$14, AH$190,),
            ""
         ),
         IF($I195=3,
            "",
            IFBLANK(
               _xldudf_CX_PUSH(AH195, CX_ENTITY, $B195, AH$11, AH$14, AH$190,),
               ""
            )
         )
      )
   )
)),"")</f>
        <v/>
      </c>
      <c r="DI195" s="2445" t="str" cm="1">
        <f t="array" aca="1" ref="DI195" ca="1">IFERROR(IF(AI195*fxVal_normal=_PL!AI195,"",IF(OR(AI195="", NOT(ISNUMBER(AI195)), ISERROR(AI195), $B195=""), "",
   IF($I195=1,
      IFBLANK(
         _xldudf_CX_PUSH(AI195*fxVal_normal, CX_ENTITY, $B195, AI$11, AI$14, AI$190,),
         ""
      ),
      IF($I195=2,
         IFBLANK(
            _xldudf_CX_PUSH(AI195, CX_ENTITY, $B195, AI$11, AI$14, AI$190,),
            ""
         ),
         IF($I195=3,
            "",
            IFBLANK(
               _xldudf_CX_PUSH(AI195, CX_ENTITY, $B195, AI$11, AI$14, AI$190,),
               ""
            )
         )
      )
   )
)),"")</f>
        <v/>
      </c>
      <c r="DJ195" s="2445" t="str" cm="1">
        <f t="array" aca="1" ref="DJ195" ca="1">IFERROR(IF(AJ195*fxVal_normal=_PL!AJ195,"",IF(OR(AJ195="", NOT(ISNUMBER(AJ195)), ISERROR(AJ195), $B195=""), "",
   IF($I195=1,
      IFBLANK(
         _xldudf_CX_PUSH(AJ195*fxVal_normal, CX_ENTITY, $B195, AJ$11, AJ$14, AJ$190,),
         ""
      ),
      IF($I195=2,
         IFBLANK(
            _xldudf_CX_PUSH(AJ195, CX_ENTITY, $B195, AJ$11, AJ$14, AJ$190,),
            ""
         ),
         IF($I195=3,
            "",
            IFBLANK(
               _xldudf_CX_PUSH(AJ195, CX_ENTITY, $B195, AJ$11, AJ$14, AJ$190,),
               ""
            )
         )
      )
   )
)),"")</f>
        <v/>
      </c>
      <c r="DK195" s="2445" t="str" cm="1">
        <f t="array" aca="1" ref="DK195" ca="1">IFERROR(IF(AK195*fxVal_normal=_PL!AK195,"",IF(OR(AK195="", NOT(ISNUMBER(AK195)), ISERROR(AK195), $B195=""), "",
   IF($I195=1,
      IFBLANK(
         _xldudf_CX_PUSH(AK195*fxVal_normal, CX_ENTITY, $B195, AK$11, AK$14, AK$190,),
         ""
      ),
      IF($I195=2,
         IFBLANK(
            _xldudf_CX_PUSH(AK195, CX_ENTITY, $B195, AK$11, AK$14, AK$190,),
            ""
         ),
         IF($I195=3,
            "",
            IFBLANK(
               _xldudf_CX_PUSH(AK195, CX_ENTITY, $B195, AK$11, AK$14, AK$190,),
               ""
            )
         )
      )
   )
)),"")</f>
        <v/>
      </c>
      <c r="DL195" s="2445" t="str" cm="1">
        <f t="array" aca="1" ref="DL195" ca="1">IFERROR(IF(AL195*fxVal_normal=_PL!AL195,"",IF(OR(AL195="", NOT(ISNUMBER(AL195)), ISERROR(AL195), $B195=""), "",
   IF($I195=1,
      IFBLANK(
         _xldudf_CX_PUSH(AL195*fxVal_normal, CX_ENTITY, $B195, AL$11, AL$14, AL$190,),
         ""
      ),
      IF($I195=2,
         IFBLANK(
            _xldudf_CX_PUSH(AL195, CX_ENTITY, $B195, AL$11, AL$14, AL$190,),
            ""
         ),
         IF($I195=3,
            "",
            IFBLANK(
               _xldudf_CX_PUSH(AL195, CX_ENTITY, $B195, AL$11, AL$14, AL$190,),
               ""
            )
         )
      )
   )
)),"")</f>
        <v/>
      </c>
      <c r="DM195" s="2445" t="str" cm="1">
        <f t="array" aca="1" ref="DM195" ca="1">IFERROR(IF(AM195*fxVal_normal=_PL!AM195,"",IF(OR(AM195="", NOT(ISNUMBER(AM195)), ISERROR(AM195), $B195=""), "",
   IF($I195=1,
      IFBLANK(
         _xldudf_CX_PUSH(AM195*fxVal_normal, CX_ENTITY, $B195, AM$11, AM$14, AM$190,),
         ""
      ),
      IF($I195=2,
         IFBLANK(
            _xldudf_CX_PUSH(AM195, CX_ENTITY, $B195, AM$11, AM$14, AM$190,),
            ""
         ),
         IF($I195=3,
            "",
            IFBLANK(
               _xldudf_CX_PUSH(AM195, CX_ENTITY, $B195, AM$11, AM$14, AM$190,),
               ""
            )
         )
      )
   )
)),"")</f>
        <v/>
      </c>
      <c r="DN195" s="2445" t="str" cm="1">
        <f t="array" aca="1" ref="DN195" ca="1">IFERROR(IF(AN195*fxVal_normal=_PL!AN195,"",IF(OR(AN195="", NOT(ISNUMBER(AN195)), ISERROR(AN195), $B195=""), "",
   IF($I195=1,
      IFBLANK(
         _xldudf_CX_PUSH(AN195*fxVal_normal, CX_ENTITY, $B195, AN$11, AN$14, AN$190,),
         ""
      ),
      IF($I195=2,
         IFBLANK(
            _xldudf_CX_PUSH(AN195, CX_ENTITY, $B195, AN$11, AN$14, AN$190,),
            ""
         ),
         IF($I195=3,
            "",
            IFBLANK(
               _xldudf_CX_PUSH(AN195, CX_ENTITY, $B195, AN$11, AN$14, AN$190,),
               ""
            )
         )
      )
   )
)),"")</f>
        <v/>
      </c>
      <c r="DO195" s="2445" t="str" cm="1">
        <f t="array" aca="1" ref="DO195" ca="1">IFERROR(IF(AO195*fxVal_normal=_PL!AO195,"",IF(OR(AO195="", NOT(ISNUMBER(AO195)), ISERROR(AO195), $B195=""), "",
   IF($I195=1,
      IFBLANK(
         _xldudf_CX_PUSH(AO195*fxVal_normal, CX_ENTITY, $B195, AO$11, AO$14, AO$190,),
         ""
      ),
      IF($I195=2,
         IFBLANK(
            _xldudf_CX_PUSH(AO195, CX_ENTITY, $B195, AO$11, AO$14, AO$190,),
            ""
         ),
         IF($I195=3,
            "",
            IFBLANK(
               _xldudf_CX_PUSH(AO195, CX_ENTITY, $B195, AO$11, AO$14, AO$190,),
               ""
            )
         )
      )
   )
)),"")</f>
        <v/>
      </c>
      <c r="DP195" s="2445" t="str" cm="1">
        <f t="array" aca="1" ref="DP195" ca="1">IFERROR(IF(AP195*fxVal_normal=_PL!AP195,"",IF(OR(AP195="", NOT(ISNUMBER(AP195)), ISERROR(AP195), $B195=""), "",
   IF($I195=1,
      IFBLANK(
         _xldudf_CX_PUSH(AP195*fxVal_normal, CX_ENTITY, $B195, AP$11, AP$14, AP$190,),
         ""
      ),
      IF($I195=2,
         IFBLANK(
            _xldudf_CX_PUSH(AP195, CX_ENTITY, $B195, AP$11, AP$14, AP$190,),
            ""
         ),
         IF($I195=3,
            "",
            IFBLANK(
               _xldudf_CX_PUSH(AP195, CX_ENTITY, $B195, AP$11, AP$14, AP$190,),
               ""
            )
         )
      )
   )
)),"")</f>
        <v/>
      </c>
      <c r="DQ195" s="2445" t="str" cm="1">
        <f t="array" aca="1" ref="DQ195" ca="1">IFERROR(IF(AQ195*fxVal_normal=_PL!AQ195,"",IF(OR(AQ195="", NOT(ISNUMBER(AQ195)), ISERROR(AQ195), $B195=""), "",
   IF($I195=1,
      IFBLANK(
         _xldudf_CX_PUSH(AQ195*fxVal_normal, CX_ENTITY, $B195, AQ$11, AQ$14, AQ$190,),
         ""
      ),
      IF($I195=2,
         IFBLANK(
            _xldudf_CX_PUSH(AQ195, CX_ENTITY, $B195, AQ$11, AQ$14, AQ$190,),
            ""
         ),
         IF($I195=3,
            "",
            IFBLANK(
               _xldudf_CX_PUSH(AQ195, CX_ENTITY, $B195, AQ$11, AQ$14, AQ$190,),
               ""
            )
         )
      )
   )
)),"")</f>
        <v/>
      </c>
      <c r="DR195" s="2445" t="str" cm="1">
        <f t="array" aca="1" ref="DR195" ca="1">IFERROR(IF(AR195*fxVal_normal=_PL!AR195,"",IF(OR(AR195="", NOT(ISNUMBER(AR195)), ISERROR(AR195), $B195=""), "",
   IF($I195=1,
      IFBLANK(
         _xldudf_CX_PUSH(AR195*fxVal_normal, CX_ENTITY, $B195, AR$11, AR$14, AR$190,),
         ""
      ),
      IF($I195=2,
         IFBLANK(
            _xldudf_CX_PUSH(AR195, CX_ENTITY, $B195, AR$11, AR$14, AR$190,),
            ""
         ),
         IF($I195=3,
            "",
            IFBLANK(
               _xldudf_CX_PUSH(AR195, CX_ENTITY, $B195, AR$11, AR$14, AR$190,),
               ""
            )
         )
      )
   )
)),"")</f>
        <v/>
      </c>
      <c r="DS195" s="2445" t="str" cm="1">
        <f t="array" aca="1" ref="DS195" ca="1">IFERROR(IF(AS195*fxVal_normal=_PL!AS195,"",IF(OR(AS195="", NOT(ISNUMBER(AS195)), ISERROR(AS195), $B195=""), "",
   IF($I195=1,
      IFBLANK(
         _xldudf_CX_PUSH(AS195*fxVal_normal, CX_ENTITY, $B195, AS$11, AS$14, AS$190,),
         ""
      ),
      IF($I195=2,
         IFBLANK(
            _xldudf_CX_PUSH(AS195, CX_ENTITY, $B195, AS$11, AS$14, AS$190,),
            ""
         ),
         IF($I195=3,
            "",
            IFBLANK(
               _xldudf_CX_PUSH(AS195, CX_ENTITY, $B195, AS$11, AS$14, AS$190,),
               ""
            )
         )
      )
   )
)),"")</f>
        <v/>
      </c>
      <c r="DT195" s="2445" t="str" cm="1">
        <f t="array" aca="1" ref="DT195" ca="1">IFERROR(IF(AT195*fxVal_normal=_PL!AT195,"",IF(OR(AT195="", NOT(ISNUMBER(AT195)), ISERROR(AT195), $B195=""), "",
   IF($I195=1,
      IFBLANK(
         _xldudf_CX_PUSH(AT195*fxVal_normal, CX_ENTITY, $B195, AT$11, AT$14, AT$190,),
         ""
      ),
      IF($I195=2,
         IFBLANK(
            _xldudf_CX_PUSH(AT195, CX_ENTITY, $B195, AT$11, AT$14, AT$190,),
            ""
         ),
         IF($I195=3,
            "",
            IFBLANK(
               _xldudf_CX_PUSH(AT195, CX_ENTITY, $B195, AT$11, AT$14, AT$190,),
               ""
            )
         )
      )
   )
)),"")</f>
        <v/>
      </c>
      <c r="DU195" s="2445" t="str" cm="1">
        <f t="array" aca="1" ref="DU195" ca="1">IFERROR(IF(AU195*fxVal_normal=_PL!AU195,"",IF(OR(AU195="", NOT(ISNUMBER(AU195)), ISERROR(AU195), $B195=""), "",
   IF($I195=1,
      IFBLANK(
         _xldudf_CX_PUSH(AU195*fxVal_normal, CX_ENTITY, $B195, AU$11, AU$14, AU$190,),
         ""
      ),
      IF($I195=2,
         IFBLANK(
            _xldudf_CX_PUSH(AU195, CX_ENTITY, $B195, AU$11, AU$14, AU$190,),
            ""
         ),
         IF($I195=3,
            "",
            IFBLANK(
               _xldudf_CX_PUSH(AU195, CX_ENTITY, $B195, AU$11, AU$14, AU$190,),
               ""
            )
         )
      )
   )
)),"")</f>
        <v/>
      </c>
      <c r="DV195" s="2445" t="str" cm="1">
        <f t="array" aca="1" ref="DV195" ca="1">IFERROR(IF(AV195*fxVal_normal=_PL!AV195,"",IF(OR(AV195="", NOT(ISNUMBER(AV195)), ISERROR(AV195), $B195=""), "",
   IF($I195=1,
      IFBLANK(
         _xldudf_CX_PUSH(AV195*fxVal_normal, CX_ENTITY, $B195, AV$11, AV$14, AV$190,),
         ""
      ),
      IF($I195=2,
         IFBLANK(
            _xldudf_CX_PUSH(AV195, CX_ENTITY, $B195, AV$11, AV$14, AV$190,),
            ""
         ),
         IF($I195=3,
            "",
            IFBLANK(
               _xldudf_CX_PUSH(AV195, CX_ENTITY, $B195, AV$11, AV$14, AV$190,),
               ""
            )
         )
      )
   )
)),"")</f>
        <v/>
      </c>
      <c r="DW195" s="2445" t="str" cm="1">
        <f t="array" aca="1" ref="DW195" ca="1">IFERROR(IF(AW195*fxVal_normal=_PL!AW195,"",IF(OR(AW195="", NOT(ISNUMBER(AW195)), ISERROR(AW195), $B195=""), "",
   IF($I195=1,
      IFBLANK(
         _xldudf_CX_PUSH(AW195*fxVal_normal, CX_ENTITY, $B195, AW$11, AW$14, AW$190,),
         ""
      ),
      IF($I195=2,
         IFBLANK(
            _xldudf_CX_PUSH(AW195, CX_ENTITY, $B195, AW$11, AW$14, AW$190,),
            ""
         ),
         IF($I195=3,
            "",
            IFBLANK(
               _xldudf_CX_PUSH(AW195, CX_ENTITY, $B195, AW$11, AW$14, AW$190,),
               ""
            )
         )
      )
   )
)),"")</f>
        <v/>
      </c>
      <c r="DX195" s="2445" t="str" cm="1">
        <f t="array" aca="1" ref="DX195" ca="1">IFERROR(IF(AX195*fxVal_normal=_PL!AX195,"",IF(OR(AX195="", NOT(ISNUMBER(AX195)), ISERROR(AX195), $B195=""), "",
   IF($I195=1,
      IFBLANK(
         _xldudf_CX_PUSH(AX195*fxVal_normal, CX_ENTITY, $B195, AX$11, AX$14, AX$190,),
         ""
      ),
      IF($I195=2,
         IFBLANK(
            _xldudf_CX_PUSH(AX195, CX_ENTITY, $B195, AX$11, AX$14, AX$190,),
            ""
         ),
         IF($I195=3,
            "",
            IFBLANK(
               _xldudf_CX_PUSH(AX195, CX_ENTITY, $B195, AX$11, AX$14, AX$190,),
               ""
            )
         )
      )
   )
)),"")</f>
        <v/>
      </c>
      <c r="DY195" s="2445" t="str" cm="1">
        <f t="array" aca="1" ref="DY195" ca="1">IFERROR(IF(AY195*fxVal_normal=_PL!AY195,"",IF(OR(AY195="", NOT(ISNUMBER(AY195)), ISERROR(AY195), $B195=""), "",
   IF($I195=1,
      IFBLANK(
         _xldudf_CX_PUSH(AY195*fxVal_normal, CX_ENTITY, $B195, AY$11, AY$14, AY$190,),
         ""
      ),
      IF($I195=2,
         IFBLANK(
            _xldudf_CX_PUSH(AY195, CX_ENTITY, $B195, AY$11, AY$14, AY$190,),
            ""
         ),
         IF($I195=3,
            "",
            IFBLANK(
               _xldudf_CX_PUSH(AY195, CX_ENTITY, $B195, AY$11, AY$14, AY$190,),
               ""
            )
         )
      )
   )
)),"")</f>
        <v/>
      </c>
      <c r="DZ195" s="2445" t="str" cm="1">
        <f t="array" aca="1" ref="DZ195" ca="1">IFERROR(IF(AZ195*fxVal_normal=_PL!AZ195,"",IF(OR(AZ195="", NOT(ISNUMBER(AZ195)), ISERROR(AZ195), $B195=""), "",
   IF($I195=1,
      IFBLANK(
         _xldudf_CX_PUSH(AZ195*fxVal_normal, CX_ENTITY, $B195, AZ$11, AZ$14, AZ$190,),
         ""
      ),
      IF($I195=2,
         IFBLANK(
            _xldudf_CX_PUSH(AZ195, CX_ENTITY, $B195, AZ$11, AZ$14, AZ$190,),
            ""
         ),
         IF($I195=3,
            "",
            IFBLANK(
               _xldudf_CX_PUSH(AZ195, CX_ENTITY, $B195, AZ$11, AZ$14, AZ$190,),
               ""
            )
         )
      )
   )
)),"")</f>
        <v/>
      </c>
      <c r="EA195" s="2445" t="str" cm="1">
        <f t="array" aca="1" ref="EA195" ca="1">IFERROR(IF(BA195*fxVal_normal=_PL!BA195,"",IF(OR(BA195="", NOT(ISNUMBER(BA195)), ISERROR(BA195), $B195=""), "",
   IF($I195=1,
      IFBLANK(
         _xldudf_CX_PUSH(BA195*fxVal_normal, CX_ENTITY, $B195, BA$11, BA$14, BA$190,),
         ""
      ),
      IF($I195=2,
         IFBLANK(
            _xldudf_CX_PUSH(BA195, CX_ENTITY, $B195, BA$11, BA$14, BA$190,),
            ""
         ),
         IF($I195=3,
            "",
            IFBLANK(
               _xldudf_CX_PUSH(BA195, CX_ENTITY, $B195, BA$11, BA$14, BA$190,),
               ""
            )
         )
      )
   )
)),"")</f>
        <v/>
      </c>
      <c r="EB195" s="2445" t="str" cm="1">
        <f t="array" aca="1" ref="EB195" ca="1">IFERROR(IF(BB195*fxVal_normal=_PL!BB195,"",IF(OR(BB195="", NOT(ISNUMBER(BB195)), ISERROR(BB195), $B195=""), "",
   IF($I195=1,
      IFBLANK(
         _xldudf_CX_PUSH(BB195*fxVal_normal, CX_ENTITY, $B195, BB$11, BB$14, BB$190,),
         ""
      ),
      IF($I195=2,
         IFBLANK(
            _xldudf_CX_PUSH(BB195, CX_ENTITY, $B195, BB$11, BB$14, BB$190,),
            ""
         ),
         IF($I195=3,
            "",
            IFBLANK(
               _xldudf_CX_PUSH(BB195, CX_ENTITY, $B195, BB$11, BB$14, BB$190,),
               ""
            )
         )
      )
   )
)),"")</f>
        <v/>
      </c>
      <c r="EC195" s="2445" t="str" cm="1">
        <f t="array" aca="1" ref="EC195" ca="1">IFERROR(IF(BC195*fxVal_normal=_PL!BC195,"",IF(OR(BC195="", NOT(ISNUMBER(BC195)), ISERROR(BC195), $B195=""), "",
   IF($I195=1,
      IFBLANK(
         _xldudf_CX_PUSH(BC195*fxVal_normal, CX_ENTITY, $B195, BC$11, BC$14, BC$190,),
         ""
      ),
      IF($I195=2,
         IFBLANK(
            _xldudf_CX_PUSH(BC195, CX_ENTITY, $B195, BC$11, BC$14, BC$190,),
            ""
         ),
         IF($I195=3,
            "",
            IFBLANK(
               _xldudf_CX_PUSH(BC195, CX_ENTITY, $B195, BC$11, BC$14, BC$190,),
               ""
            )
         )
      )
   )
)),"")</f>
        <v/>
      </c>
      <c r="ED195" s="2445" t="str" cm="1">
        <f t="array" aca="1" ref="ED195" ca="1">IFERROR(IF(BD195*fxVal_normal=_PL!BD195,"",IF(OR(BD195="", NOT(ISNUMBER(BD195)), ISERROR(BD195), $B195=""), "",
   IF($I195=1,
      IFBLANK(
         _xldudf_CX_PUSH(BD195*fxVal_normal, CX_ENTITY, $B195, BD$11, BD$14, BD$190,),
         ""
      ),
      IF($I195=2,
         IFBLANK(
            _xldudf_CX_PUSH(BD195, CX_ENTITY, $B195, BD$11, BD$14, BD$190,),
            ""
         ),
         IF($I195=3,
            "",
            IFBLANK(
               _xldudf_CX_PUSH(BD195, CX_ENTITY, $B195, BD$11, BD$14, BD$190,),
               ""
            )
         )
      )
   )
)),"")</f>
        <v/>
      </c>
      <c r="EE195" s="2445" t="str" cm="1">
        <f t="array" aca="1" ref="EE195" ca="1">IFERROR(IF(BE195*fxVal_normal=_PL!BE195,"",IF(OR(BE195="", NOT(ISNUMBER(BE195)), ISERROR(BE195), $B195=""), "",
   IF($I195=1,
      IFBLANK(
         _xldudf_CX_PUSH(BE195*fxVal_normal, CX_ENTITY, $B195, BE$11, BE$14, BE$190,),
         ""
      ),
      IF($I195=2,
         IFBLANK(
            _xldudf_CX_PUSH(BE195, CX_ENTITY, $B195, BE$11, BE$14, BE$190,),
            ""
         ),
         IF($I195=3,
            "",
            IFBLANK(
               _xldudf_CX_PUSH(BE195, CX_ENTITY, $B195, BE$11, BE$14, BE$190,),
               ""
            )
         )
      )
   )
)),"")</f>
        <v/>
      </c>
      <c r="EF195" s="2445" t="str" cm="1">
        <f t="array" aca="1" ref="EF195" ca="1">IFERROR(IF(BF195*fxVal_normal=_PL!BF195,"",IF(OR(BF195="", NOT(ISNUMBER(BF195)), ISERROR(BF195), $B195=""), "",
   IF($I195=1,
      IFBLANK(
         _xldudf_CX_PUSH(BF195*fxVal_normal, CX_ENTITY, $B195, BF$11, BF$14, BF$190,),
         ""
      ),
      IF($I195=2,
         IFBLANK(
            _xldudf_CX_PUSH(BF195, CX_ENTITY, $B195, BF$11, BF$14, BF$190,),
            ""
         ),
         IF($I195=3,
            "",
            IFBLANK(
               _xldudf_CX_PUSH(BF195, CX_ENTITY, $B195, BF$11, BF$14, BF$190,),
               ""
            )
         )
      )
   )
)),"")</f>
        <v/>
      </c>
      <c r="EG195" s="2445" t="str" cm="1">
        <f t="array" aca="1" ref="EG195" ca="1">IFERROR(IF(BG195*fxVal_normal=_PL!BG195,"",IF(OR(BG195="", NOT(ISNUMBER(BG195)), ISERROR(BG195), $B195=""), "",
   IF($I195=1,
      IFBLANK(
         _xldudf_CX_PUSH(BG195*fxVal_normal, CX_ENTITY, $B195, BG$11, BG$14, BG$190,),
         ""
      ),
      IF($I195=2,
         IFBLANK(
            _xldudf_CX_PUSH(BG195, CX_ENTITY, $B195, BG$11, BG$14, BG$190,),
            ""
         ),
         IF($I195=3,
            "",
            IFBLANK(
               _xldudf_CX_PUSH(BG195, CX_ENTITY, $B195, BG$11, BG$14, BG$190,),
               ""
            )
         )
      )
   )
)),"")</f>
        <v/>
      </c>
      <c r="EH195" s="2445" t="str" cm="1">
        <f t="array" aca="1" ref="EH195" ca="1">IFERROR(IF(BH195*fxVal_normal=_PL!BH195,"",IF(OR(BH195="", NOT(ISNUMBER(BH195)), ISERROR(BH195), $B195=""), "",
   IF($I195=1,
      IFBLANK(
         _xldudf_CX_PUSH(BH195*fxVal_normal, CX_ENTITY, $B195, BH$11, BH$14, BH$190,),
         ""
      ),
      IF($I195=2,
         IFBLANK(
            _xldudf_CX_PUSH(BH195, CX_ENTITY, $B195, BH$11, BH$14, BH$190,),
            ""
         ),
         IF($I195=3,
            "",
            IFBLANK(
               _xldudf_CX_PUSH(BH195, CX_ENTITY, $B195, BH$11, BH$14, BH$190,),
               ""
            )
         )
      )
   )
)),"")</f>
        <v/>
      </c>
      <c r="EI195" s="2445" t="str" cm="1">
        <f t="array" aca="1" ref="EI195" ca="1">IFERROR(IF(BI195*fxVal_normal=_PL!BI195,"",IF(OR(BI195="", NOT(ISNUMBER(BI195)), ISERROR(BI195), $B195=""), "",
   IF($I195=1,
      IFBLANK(
         _xldudf_CX_PUSH(BI195*fxVal_normal, CX_ENTITY, $B195, BI$11, BI$14, BI$190,),
         ""
      ),
      IF($I195=2,
         IFBLANK(
            _xldudf_CX_PUSH(BI195, CX_ENTITY, $B195, BI$11, BI$14, BI$190,),
            ""
         ),
         IF($I195=3,
            "",
            IFBLANK(
               _xldudf_CX_PUSH(BI195, CX_ENTITY, $B195, BI$11, BI$14, BI$190,),
               ""
            )
         )
      )
   )
)),"")</f>
        <v/>
      </c>
      <c r="EJ195" s="2445" t="str" cm="1">
        <f t="array" aca="1" ref="EJ195" ca="1">IFERROR(IF(BJ195*fxVal_normal=_PL!BJ195,"",IF(OR(BJ195="", NOT(ISNUMBER(BJ195)), ISERROR(BJ195), $B195=""), "",
   IF($I195=1,
      IFBLANK(
         _xldudf_CX_PUSH(BJ195*fxVal_normal, CX_ENTITY, $B195, BJ$11, BJ$14, BJ$190,),
         ""
      ),
      IF($I195=2,
         IFBLANK(
            _xldudf_CX_PUSH(BJ195, CX_ENTITY, $B195, BJ$11, BJ$14, BJ$190,),
            ""
         ),
         IF($I195=3,
            "",
            IFBLANK(
               _xldudf_CX_PUSH(BJ195, CX_ENTITY, $B195, BJ$11, BJ$14, BJ$190,),
               ""
            )
         )
      )
   )
)),"")</f>
        <v/>
      </c>
      <c r="EK195" s="2445" t="str" cm="1">
        <f t="array" aca="1" ref="EK195" ca="1">IFERROR(IF(BK195*fxVal_normal=_PL!BK195,"",IF(OR(BK195="", NOT(ISNUMBER(BK195)), ISERROR(BK195), $B195=""), "",
   IF($I195=1,
      IFBLANK(
         _xldudf_CX_PUSH(BK195*fxVal_normal, CX_ENTITY, $B195, BK$11, BK$14, BK$190,),
         ""
      ),
      IF($I195=2,
         IFBLANK(
            _xldudf_CX_PUSH(BK195, CX_ENTITY, $B195, BK$11, BK$14, BK$190,),
            ""
         ),
         IF($I195=3,
            "",
            IFBLANK(
               _xldudf_CX_PUSH(BK195, CX_ENTITY, $B195, BK$11, BK$14, BK$190,),
               ""
            )
         )
      )
   )
)),"")</f>
        <v/>
      </c>
      <c r="EL195" s="2445" t="str" cm="1">
        <f t="array" aca="1" ref="EL195" ca="1">IFERROR(IF(BL195*fxVal_normal=_PL!BL195,"",IF(OR(BL195="", NOT(ISNUMBER(BL195)), ISERROR(BL195), $B195=""), "",
   IF($I195=1,
      IFBLANK(
         _xldudf_CX_PUSH(BL195*fxVal_normal, CX_ENTITY, $B195, BL$11, BL$14, BL$190,),
         ""
      ),
      IF($I195=2,
         IFBLANK(
            _xldudf_CX_PUSH(BL195, CX_ENTITY, $B195, BL$11, BL$14, BL$190,),
            ""
         ),
         IF($I195=3,
            "",
            IFBLANK(
               _xldudf_CX_PUSH(BL195, CX_ENTITY, $B195, BL$11, BL$14, BL$190,),
               ""
            )
         )
      )
   )
)),"")</f>
        <v/>
      </c>
      <c r="EM195" s="2445" t="str" cm="1">
        <f t="array" aca="1" ref="EM195" ca="1">IFERROR(IF(BM195*fxVal_normal=_PL!BM195,"",IF(OR(BM195="", NOT(ISNUMBER(BM195)), ISERROR(BM195), $B195=""), "",
   IF($I195=1,
      IFBLANK(
         _xldudf_CX_PUSH(BM195*fxVal_normal, CX_ENTITY, $B195, BM$11, BM$14, BM$190,),
         ""
      ),
      IF($I195=2,
         IFBLANK(
            _xldudf_CX_PUSH(BM195, CX_ENTITY, $B195, BM$11, BM$14, BM$190,),
            ""
         ),
         IF($I195=3,
            "",
            IFBLANK(
               _xldudf_CX_PUSH(BM195, CX_ENTITY, $B195, BM$11, BM$14, BM$190,),
               ""
            )
         )
      )
   )
)),"")</f>
        <v/>
      </c>
      <c r="EN195" s="2445" t="str" cm="1">
        <f t="array" aca="1" ref="EN195" ca="1">IFERROR(IF(BN195*fxVal_normal=_PL!BN195,"",IF(OR(BN195="", NOT(ISNUMBER(BN195)), ISERROR(BN195), $B195=""), "",
   IF($I195=1,
      IFBLANK(
         _xldudf_CX_PUSH(BN195*fxVal_normal, CX_ENTITY, $B195, BN$11, BN$14, BN$190,),
         ""
      ),
      IF($I195=2,
         IFBLANK(
            _xldudf_CX_PUSH(BN195, CX_ENTITY, $B195, BN$11, BN$14, BN$190,),
            ""
         ),
         IF($I195=3,
            "",
            IFBLANK(
               _xldudf_CX_PUSH(BN195, CX_ENTITY, $B195, BN$11, BN$14, BN$190,),
               ""
            )
         )
      )
   )
)),"")</f>
        <v/>
      </c>
    </row>
    <row r="196" spans="1:153" ht="21" customHeight="1">
      <c r="A196" s="1625"/>
      <c r="B196" s="2439" t="s">
        <v>165</v>
      </c>
      <c r="C196" s="2439" t="str" cm="1">
        <f t="array" ref="C196">IFBLANK(_PL!C196,"")</f>
        <v>Segment I Breakdown - Label 5</v>
      </c>
      <c r="D196" s="1548" t="s">
        <v>165</v>
      </c>
      <c r="E196" s="2440" t="e" cm="1">
        <f t="array" aca="1" ref="E1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)($AD196:$CQ196, Z196)</f>
        <v>#NAME?</v>
      </c>
      <c r="F196" s="578"/>
      <c r="G196" s="578"/>
      <c r="H196" s="510">
        <v>0</v>
      </c>
      <c r="I196" s="510">
        <v>1</v>
      </c>
      <c r="J196" s="401" cm="1">
        <f t="array" ref="J196">IFBLANK( Z196,"")</f>
        <v>-1</v>
      </c>
      <c r="K196" s="578" t="str">
        <f t="shared" si="51"/>
        <v>No</v>
      </c>
      <c r="L196" s="37"/>
      <c r="N196" s="158"/>
      <c r="O196" s="101"/>
      <c r="P196" s="52"/>
      <c r="Q196" s="101"/>
      <c r="R196" s="101"/>
      <c r="S196" s="2"/>
      <c r="T196" s="153"/>
      <c r="U196" s="39"/>
      <c r="V196" s="37"/>
      <c r="W196" s="91" t="e">
        <f ca="1">W191</f>
        <v>#NAME?</v>
      </c>
      <c r="X196" s="2081" t="str">
        <f>_PL!X196</f>
        <v>a</v>
      </c>
      <c r="Y196" s="2591">
        <v>2</v>
      </c>
      <c r="Z196" s="198">
        <f>_PL!Z196</f>
        <v>-1</v>
      </c>
      <c r="AA196" s="2571"/>
      <c r="AB196" s="2592"/>
      <c r="AC196" s="914" t="str" cm="1">
        <f t="array" aca="1" ref="AC196" ca="1">_xlfn.LET(
_xlpm._termname, $AB196,
_xlpm._iconname, "find",
_xlpm._icon, fx_getIcon(_xlpm._iconname),
_xlpm._location, _xlfn.XLOOKUP(LOWER(_xlpm._termname), LOWER(tbl_acctDef[Term]),tbl_acctDef[Term]),
_xlpm._hyperlink, HYPERLINK("#"&amp;CELL("address",_xlpm._location), _xlpm._icon),
IFERROR(_xlpm._hyperlink,"")
)</f>
        <v/>
      </c>
      <c r="AD196" s="2441">
        <v>1</v>
      </c>
      <c r="AE196" s="2441">
        <v>1</v>
      </c>
      <c r="AF196" s="2441">
        <v>1</v>
      </c>
      <c r="AG196" s="2441">
        <v>1</v>
      </c>
      <c r="AH196" s="2441">
        <v>1</v>
      </c>
      <c r="AI196" s="2441">
        <v>1</v>
      </c>
      <c r="AJ196" s="2441">
        <v>1</v>
      </c>
      <c r="AK196" s="2441">
        <v>1</v>
      </c>
      <c r="AL196" s="2441">
        <v>1</v>
      </c>
      <c r="AM196" s="2441">
        <v>1</v>
      </c>
      <c r="AN196" s="2441">
        <v>1</v>
      </c>
      <c r="AO196" s="2441">
        <v>1</v>
      </c>
      <c r="AP196" s="2441">
        <v>1</v>
      </c>
      <c r="AQ196" s="2441">
        <v>1</v>
      </c>
      <c r="AR196" s="2441">
        <v>1</v>
      </c>
      <c r="AS196" s="2441">
        <v>1</v>
      </c>
      <c r="AT196" s="2441">
        <v>1</v>
      </c>
      <c r="AU196" s="2441">
        <v>1</v>
      </c>
      <c r="AV196" s="2441">
        <v>1</v>
      </c>
      <c r="AW196" s="2441">
        <v>1</v>
      </c>
      <c r="AX196" s="2441">
        <v>1</v>
      </c>
      <c r="AY196" s="2441">
        <v>1</v>
      </c>
      <c r="AZ196" s="2441">
        <v>1</v>
      </c>
      <c r="BA196" s="2441">
        <v>1</v>
      </c>
      <c r="BB196" s="2441">
        <v>1</v>
      </c>
      <c r="BC196" s="2441">
        <v>1</v>
      </c>
      <c r="BD196" s="2441">
        <v>1</v>
      </c>
      <c r="BE196" s="2441">
        <v>1</v>
      </c>
      <c r="BF196" s="2441">
        <v>1</v>
      </c>
      <c r="BG196" s="2441">
        <v>1</v>
      </c>
      <c r="BH196" s="2441">
        <v>1</v>
      </c>
      <c r="BI196" s="2441">
        <v>1</v>
      </c>
      <c r="BJ196" s="2441">
        <v>1</v>
      </c>
      <c r="BK196" s="2441">
        <v>1</v>
      </c>
      <c r="BL196" s="2441">
        <v>1</v>
      </c>
      <c r="BM196" s="2441">
        <v>1</v>
      </c>
      <c r="BN196" s="2441">
        <v>1</v>
      </c>
      <c r="BO196" s="2442"/>
      <c r="BP196" s="2442"/>
      <c r="BQ196" s="2442"/>
      <c r="BR196" s="2442"/>
      <c r="BS196" s="2442"/>
      <c r="BT196" s="2442"/>
      <c r="BU196" s="2442"/>
      <c r="BV196" s="2442"/>
      <c r="BW196" s="2442"/>
      <c r="BX196" s="2442"/>
      <c r="BY196" s="2442"/>
      <c r="BZ196" s="2442"/>
      <c r="CA196" s="34"/>
      <c r="CC196" s="58"/>
      <c r="CD196" s="1461" t="e" cm="1">
        <f t="array" aca="1" ref="CD196" ca="1">_xlfn.LET( _xlpm.CheckBlank, SUM(PL!$AD196:$BN196) = 0, IF(_xlpm.CheckBlank, "", SUM(_xlfn._xlws.FILTER(PL!$AD196:$BN196,(YEAR(PL!$AD$12:$BN$12)=PL!CD$12)*(array_timeline&lt;=PL!CD$11)))))</f>
        <v>#NAME?</v>
      </c>
      <c r="CE196" s="1461" t="e" cm="1">
        <f t="array" aca="1" ref="CE196" ca="1">_xlfn.LET( _xlpm.CheckBlank, SUM(PL!$AD196:$BN196) = 0, IF(_xlpm.CheckBlank, "", SUM(_xlfn._xlws.FILTER(PL!$AD196:$BN196,(YEAR(PL!$AD$12:$BN$12)=PL!CE$12)*(array_timeline&lt;=PL!CE$11)))))</f>
        <v>#NAME?</v>
      </c>
      <c r="CF196" s="88"/>
      <c r="CG196" s="1461" t="e" cm="1">
        <f t="array" aca="1" ref="CG196" ca="1">_xlfn.LET( _xlpm.CheckBlank, SUM(PL!$AD196:$BN196) = 0, IF(_xlpm.CheckBlank, "", SUM(_xlfn._xlws.FILTER(PL!$AD196:$BN196,(YEAR(PL!$AD$12:$BN$12)=PL!CG$12)*(array_timeline&lt;=PL!CG$11)))))</f>
        <v>#NAME?</v>
      </c>
      <c r="CH196" s="1461" t="e" cm="1">
        <f t="array" aca="1" ref="CH196" ca="1">_xlfn.LET( _xlpm.CheckBlank, SUM(PL!$AD196:$BN196) = 0, IF(_xlpm.CheckBlank, "", SUM(_xlfn._xlws.FILTER(PL!$AD196:$BN196,(YEAR(PL!$AD$12:$BN$12)=PL!CH$12)*(array_timeline&lt;=PL!CH$11)))))</f>
        <v>#NAME?</v>
      </c>
      <c r="CI196" s="88"/>
      <c r="CJ196" s="1461" cm="1">
        <f t="array" ref="CJ196">_xlfn.LET( _xlpm.CheckBlank, SUM(PL!$AD196:$BN196) = 0, IF(_xlpm.CheckBlank, "", SUM(_xlfn.TAKE(_xlfn.DROP(PL!$AD196:$BN196, ,-DATEDIFF(PL!CJ$11, val_asOfDate,"M")),1,-12))))</f>
        <v>12</v>
      </c>
      <c r="CK196" s="1461" cm="1">
        <f t="array" ref="CK196">_xlfn.LET( _xlpm.CheckBlank, SUM(PL!$AD196:$BN196) = 0, IF(_xlpm.CheckBlank, "", SUM(_xlfn.TAKE(_xlfn.DROP(PL!$AD196:$BN196, ,-DATEDIFF(PL!CK$11, val_asOfDate,"M")),1,-12))))</f>
        <v>12</v>
      </c>
      <c r="CL196" s="88"/>
      <c r="CM196" s="2441">
        <v>1</v>
      </c>
      <c r="CN196" s="2441">
        <v>1</v>
      </c>
      <c r="CO196" s="1169"/>
      <c r="CP196" s="2441">
        <v>1</v>
      </c>
      <c r="CQ196" s="2441">
        <v>1</v>
      </c>
      <c r="CR196" s="34"/>
      <c r="CS196" s="2056"/>
      <c r="CT196" s="2447" t="e" cm="1">
        <f t="array" aca="1" ref="CT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_xldudf_CX_PUSH($Y196,CX_ENTITY,$C196,val_asOfDate))</f>
        <v>#NAME?</v>
      </c>
      <c r="CU196" s="2447" t="e" cm="1">
        <f t="array" aca="1" ref="CU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_xldudf_CX_PUSH($Y196,CX_ENTITY,$C196,EOMONTH(val_asOfDate,1)))</f>
        <v>#NAME?</v>
      </c>
      <c r="CV196" s="2447" t="e" cm="1">
        <f t="array" aca="1" ref="CV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_xldudf_CX_PUSH($Y196,CX_ENTITY,$C196,EOMONTH(val_asOfDate,2)))</f>
        <v>#NAME?</v>
      </c>
      <c r="CW196" s="2447" t="e" cm="1">
        <f t="array" aca="1" ref="CW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_xldudf_CX_PUSH($Y196,CX_ENTITY,$C196,EOMONTH(val_asOfDate,3)))</f>
        <v>#NAME?</v>
      </c>
      <c r="CX196" s="2443"/>
      <c r="CY196" s="2444" t="str" cm="1">
        <f t="array" aca="1" ref="CY196" ca="1">IFERROR(IF(CM196*fxVal_normal=_PL!CM196,"",IF(OR($CM196="",$CM196=0, NOT(ISNUMBER($CM196)), ISERROR($CM196), $B196=""), "",
   IF($I196=1,
      IFBLANK(
         _xldudf_CX_PUSH($CM196*fxVal_normal, CX_ENTITY, $B196, $CM$11, $CM$14, $CM$19,),
         ""
      ),
      IF($I196=2,
         IFBLANK(
            _xldudf_CX_PUSH($CM196, CX_ENTITY, $B196, $CM$11, $CM$14, $CM$19,),
            ""
         ),
         IF($I196=3,
            "",
            IFBLANK(
               _xldudf_CX_PUSH($CM196, CX_ENTITY, $B196, $CM$11, $CM$14, $CM$19,),
               ""
            )
         )
      )
   )
)),"")</f>
        <v/>
      </c>
      <c r="CZ196" s="2444" t="str" cm="1">
        <f t="array" aca="1" ref="CZ196" ca="1">IFERROR(IF(CN196*fxVal_normal=_PL!CN196,"",IF(OR($CN196="",$CN196=0, NOT(ISNUMBER($CN196)), ISERROR($CN196), $B196=""), "",
   IF($I196=1,
      IFBLANK(
         _xldudf_CX_PUSH($CN196*fxVal_normal, CX_ENTITY, $B196, $CN$11, $CN$14, $CN$19,),
         ""
      ),
      IF($I196=2,
         IFBLANK(
            _xldudf_CX_PUSH($CN196, CX_ENTITY, $B196, $CN$11, $CN$14, $CN$19,),
            ""
         ),
         IF($I196=3,
            "",
            IFBLANK(
               _xldudf_CX_PUSH($CN196, CX_ENTITY, $B196, $CN$11, $CN$14, $CN$19,),
               ""
            )
         )
      )
   )
)),"")</f>
        <v/>
      </c>
      <c r="DA196" s="2444" t="str" cm="1">
        <f t="array" aca="1" ref="DA196" ca="1">IFERROR(IF(CP196*fxVal_normal=_PL!CP196,"",IF(OR($CP196="",$CP196=0, NOT(ISNUMBER($CP196)), ISERROR($CP196), $B196=""), "",
   IF($I196=1,
      IFBLANK(
         _xldudf_CX_PUSH($CP196*fxVal_normal, CX_ENTITY, $B196, $CP$11, $CP$14, $CP$19,),
         ""
      ),
      IF($I196=2,
         IFBLANK(
            _xldudf_CX_PUSH($CP196, CX_ENTITY, $B196, $CP$11, $CP$14, $CP$19,),
            ""
         ),
         IF($I196=3,
            "",
            IFBLANK(
               _xldudf_CX_PUSH($CP196, CX_ENTITY, $B196, $CP$11, $CP$14, $CP$19,),
               ""
            )
         )
      )
   )
)),"")</f>
        <v/>
      </c>
      <c r="DB196" s="2444" t="str" cm="1">
        <f t="array" aca="1" ref="DB196" ca="1">IFERROR(IF(CQ196*fxVal_normal=_PL!CQ196,"",IF(OR($CQ196="", $CQ196=0, NOT(ISNUMBER($CQ196)), ISERROR($CQ196), $B196=""), "",
   IF($I196=1,
      IFBLANK(
         _xldudf_CX_PUSH($CQ196*fxVal_normal, CX_ENTITY, $B196, $CQ$11, $CQ$14, $CQ$19,),
         ""
      ),
      IF($I196=2,
         IFBLANK(
            _xldudf_CX_PUSH($CQ196, CX_ENTITY, $B196, $CQ$11, $CQ$14, $CQ$19,),
            ""
         ),
         IF($I196=3,
            "",
            IFBLANK(
               _xldudf_CX_PUSH($CQ196, CX_ENTITY, $B196, $CQ$11, $CQ$14, $CQ$19,),
               ""
            )
         )
      )
   ))
),"")</f>
        <v/>
      </c>
      <c r="DC196" s="2443"/>
      <c r="DD196" s="2445" t="str" cm="1">
        <f t="array" aca="1" ref="DD196" ca="1">IFERROR(IF(AD196*fxVal_normal=_PL!AD196,"",IF(OR(AD196="", NOT(ISNUMBER(AD196)), ISERROR(AD196), $B196=""), "",
   IF($I196=1,
      IFBLANK(
         _xldudf_CX_PUSH(AD196*fxVal_normal, CX_ENTITY, $B196, AD$11, AD$14, AD$190,),
         ""
      ),
      IF($I196=2,
         IFBLANK(
            _xldudf_CX_PUSH(AD196, CX_ENTITY, $B196, AD$11, AD$14, AD$190,),
            ""
         ),
         IF($I196=3,
            "",
            IFBLANK(
               _xldudf_CX_PUSH(AD196, CX_ENTITY, $B196, AD$11, AD$14, AD$190,),
               ""
            )
         )
      )
   )
)),"")</f>
        <v/>
      </c>
      <c r="DE196" s="2445" t="str" cm="1">
        <f t="array" aca="1" ref="DE196" ca="1">IFERROR(IF(AE196*fxVal_normal=_PL!AE196,"",IF(OR(AE196="", NOT(ISNUMBER(AE196)), ISERROR(AE196), $B196=""), "",
   IF($I196=1,
      IFBLANK(
         _xldudf_CX_PUSH(AE196*fxVal_normal, CX_ENTITY, $B196, AE$11, AE$14, AE$190,),
         ""
      ),
      IF($I196=2,
         IFBLANK(
            _xldudf_CX_PUSH(AE196, CX_ENTITY, $B196, AE$11, AE$14, AE$190,),
            ""
         ),
         IF($I196=3,
            "",
            IFBLANK(
               _xldudf_CX_PUSH(AE196, CX_ENTITY, $B196, AE$11, AE$14, AE$190,),
               ""
            )
         )
      )
   )
)),"")</f>
        <v/>
      </c>
      <c r="DF196" s="2445" t="str" cm="1">
        <f t="array" aca="1" ref="DF196" ca="1">IFERROR(IF(AF196*fxVal_normal=_PL!AF196,"",IF(OR(AF196="", NOT(ISNUMBER(AF196)), ISERROR(AF196), $B196=""), "",
   IF($I196=1,
      IFBLANK(
         _xldudf_CX_PUSH(AF196*fxVal_normal, CX_ENTITY, $B196, AF$11, AF$14, AF$190,),
         ""
      ),
      IF($I196=2,
         IFBLANK(
            _xldudf_CX_PUSH(AF196, CX_ENTITY, $B196, AF$11, AF$14, AF$190,),
            ""
         ),
         IF($I196=3,
            "",
            IFBLANK(
               _xldudf_CX_PUSH(AF196, CX_ENTITY, $B196, AF$11, AF$14, AF$190,),
               ""
            )
         )
      )
   )
)),"")</f>
        <v/>
      </c>
      <c r="DG196" s="2445" t="str" cm="1">
        <f t="array" aca="1" ref="DG196" ca="1">IFERROR(IF(AG196*fxVal_normal=_PL!AG196,"",IF(OR(AG196="", NOT(ISNUMBER(AG196)), ISERROR(AG196), $B196=""), "",
   IF($I196=1,
      IFBLANK(
         _xldudf_CX_PUSH(AG196*fxVal_normal, CX_ENTITY, $B196, AG$11, AG$14, AG$190,),
         ""
      ),
      IF($I196=2,
         IFBLANK(
            _xldudf_CX_PUSH(AG196, CX_ENTITY, $B196, AG$11, AG$14, AG$190,),
            ""
         ),
         IF($I196=3,
            "",
            IFBLANK(
               _xldudf_CX_PUSH(AG196, CX_ENTITY, $B196, AG$11, AG$14, AG$190,),
               ""
            )
         )
      )
   )
)),"")</f>
        <v/>
      </c>
      <c r="DH196" s="2445" t="str" cm="1">
        <f t="array" aca="1" ref="DH196" ca="1">IFERROR(IF(AH196*fxVal_normal=_PL!AH196,"",IF(OR(AH196="", NOT(ISNUMBER(AH196)), ISERROR(AH196), $B196=""), "",
   IF($I196=1,
      IFBLANK(
         _xldudf_CX_PUSH(AH196*fxVal_normal, CX_ENTITY, $B196, AH$11, AH$14, AH$190,),
         ""
      ),
      IF($I196=2,
         IFBLANK(
            _xldudf_CX_PUSH(AH196, CX_ENTITY, $B196, AH$11, AH$14, AH$190,),
            ""
         ),
         IF($I196=3,
            "",
            IFBLANK(
               _xldudf_CX_PUSH(AH196, CX_ENTITY, $B196, AH$11, AH$14, AH$190,),
               ""
            )
         )
      )
   )
)),"")</f>
        <v/>
      </c>
      <c r="DI196" s="2445" t="str" cm="1">
        <f t="array" aca="1" ref="DI196" ca="1">IFERROR(IF(AI196*fxVal_normal=_PL!AI196,"",IF(OR(AI196="", NOT(ISNUMBER(AI196)), ISERROR(AI196), $B196=""), "",
   IF($I196=1,
      IFBLANK(
         _xldudf_CX_PUSH(AI196*fxVal_normal, CX_ENTITY, $B196, AI$11, AI$14, AI$190,),
         ""
      ),
      IF($I196=2,
         IFBLANK(
            _xldudf_CX_PUSH(AI196, CX_ENTITY, $B196, AI$11, AI$14, AI$190,),
            ""
         ),
         IF($I196=3,
            "",
            IFBLANK(
               _xldudf_CX_PUSH(AI196, CX_ENTITY, $B196, AI$11, AI$14, AI$190,),
               ""
            )
         )
      )
   )
)),"")</f>
        <v/>
      </c>
      <c r="DJ196" s="2445" t="str" cm="1">
        <f t="array" aca="1" ref="DJ196" ca="1">IFERROR(IF(AJ196*fxVal_normal=_PL!AJ196,"",IF(OR(AJ196="", NOT(ISNUMBER(AJ196)), ISERROR(AJ196), $B196=""), "",
   IF($I196=1,
      IFBLANK(
         _xldudf_CX_PUSH(AJ196*fxVal_normal, CX_ENTITY, $B196, AJ$11, AJ$14, AJ$190,),
         ""
      ),
      IF($I196=2,
         IFBLANK(
            _xldudf_CX_PUSH(AJ196, CX_ENTITY, $B196, AJ$11, AJ$14, AJ$190,),
            ""
         ),
         IF($I196=3,
            "",
            IFBLANK(
               _xldudf_CX_PUSH(AJ196, CX_ENTITY, $B196, AJ$11, AJ$14, AJ$190,),
               ""
            )
         )
      )
   )
)),"")</f>
        <v/>
      </c>
      <c r="DK196" s="2445" t="str" cm="1">
        <f t="array" aca="1" ref="DK196" ca="1">IFERROR(IF(AK196*fxVal_normal=_PL!AK196,"",IF(OR(AK196="", NOT(ISNUMBER(AK196)), ISERROR(AK196), $B196=""), "",
   IF($I196=1,
      IFBLANK(
         _xldudf_CX_PUSH(AK196*fxVal_normal, CX_ENTITY, $B196, AK$11, AK$14, AK$190,),
         ""
      ),
      IF($I196=2,
         IFBLANK(
            _xldudf_CX_PUSH(AK196, CX_ENTITY, $B196, AK$11, AK$14, AK$190,),
            ""
         ),
         IF($I196=3,
            "",
            IFBLANK(
               _xldudf_CX_PUSH(AK196, CX_ENTITY, $B196, AK$11, AK$14, AK$190,),
               ""
            )
         )
      )
   )
)),"")</f>
        <v/>
      </c>
      <c r="DL196" s="2445" t="str" cm="1">
        <f t="array" aca="1" ref="DL196" ca="1">IFERROR(IF(AL196*fxVal_normal=_PL!AL196,"",IF(OR(AL196="", NOT(ISNUMBER(AL196)), ISERROR(AL196), $B196=""), "",
   IF($I196=1,
      IFBLANK(
         _xldudf_CX_PUSH(AL196*fxVal_normal, CX_ENTITY, $B196, AL$11, AL$14, AL$190,),
         ""
      ),
      IF($I196=2,
         IFBLANK(
            _xldudf_CX_PUSH(AL196, CX_ENTITY, $B196, AL$11, AL$14, AL$190,),
            ""
         ),
         IF($I196=3,
            "",
            IFBLANK(
               _xldudf_CX_PUSH(AL196, CX_ENTITY, $B196, AL$11, AL$14, AL$190,),
               ""
            )
         )
      )
   )
)),"")</f>
        <v/>
      </c>
      <c r="DM196" s="2445" t="str" cm="1">
        <f t="array" aca="1" ref="DM196" ca="1">IFERROR(IF(AM196*fxVal_normal=_PL!AM196,"",IF(OR(AM196="", NOT(ISNUMBER(AM196)), ISERROR(AM196), $B196=""), "",
   IF($I196=1,
      IFBLANK(
         _xldudf_CX_PUSH(AM196*fxVal_normal, CX_ENTITY, $B196, AM$11, AM$14, AM$190,),
         ""
      ),
      IF($I196=2,
         IFBLANK(
            _xldudf_CX_PUSH(AM196, CX_ENTITY, $B196, AM$11, AM$14, AM$190,),
            ""
         ),
         IF($I196=3,
            "",
            IFBLANK(
               _xldudf_CX_PUSH(AM196, CX_ENTITY, $B196, AM$11, AM$14, AM$190,),
               ""
            )
         )
      )
   )
)),"")</f>
        <v/>
      </c>
      <c r="DN196" s="2445" t="str" cm="1">
        <f t="array" aca="1" ref="DN196" ca="1">IFERROR(IF(AN196*fxVal_normal=_PL!AN196,"",IF(OR(AN196="", NOT(ISNUMBER(AN196)), ISERROR(AN196), $B196=""), "",
   IF($I196=1,
      IFBLANK(
         _xldudf_CX_PUSH(AN196*fxVal_normal, CX_ENTITY, $B196, AN$11, AN$14, AN$190,),
         ""
      ),
      IF($I196=2,
         IFBLANK(
            _xldudf_CX_PUSH(AN196, CX_ENTITY, $B196, AN$11, AN$14, AN$190,),
            ""
         ),
         IF($I196=3,
            "",
            IFBLANK(
               _xldudf_CX_PUSH(AN196, CX_ENTITY, $B196, AN$11, AN$14, AN$190,),
               ""
            )
         )
      )
   )
)),"")</f>
        <v/>
      </c>
      <c r="DO196" s="2445" t="str" cm="1">
        <f t="array" aca="1" ref="DO196" ca="1">IFERROR(IF(AO196*fxVal_normal=_PL!AO196,"",IF(OR(AO196="", NOT(ISNUMBER(AO196)), ISERROR(AO196), $B196=""), "",
   IF($I196=1,
      IFBLANK(
         _xldudf_CX_PUSH(AO196*fxVal_normal, CX_ENTITY, $B196, AO$11, AO$14, AO$190,),
         ""
      ),
      IF($I196=2,
         IFBLANK(
            _xldudf_CX_PUSH(AO196, CX_ENTITY, $B196, AO$11, AO$14, AO$190,),
            ""
         ),
         IF($I196=3,
            "",
            IFBLANK(
               _xldudf_CX_PUSH(AO196, CX_ENTITY, $B196, AO$11, AO$14, AO$190,),
               ""
            )
         )
      )
   )
)),"")</f>
        <v/>
      </c>
      <c r="DP196" s="2445" t="str" cm="1">
        <f t="array" aca="1" ref="DP196" ca="1">IFERROR(IF(AP196*fxVal_normal=_PL!AP196,"",IF(OR(AP196="", NOT(ISNUMBER(AP196)), ISERROR(AP196), $B196=""), "",
   IF($I196=1,
      IFBLANK(
         _xldudf_CX_PUSH(AP196*fxVal_normal, CX_ENTITY, $B196, AP$11, AP$14, AP$190,),
         ""
      ),
      IF($I196=2,
         IFBLANK(
            _xldudf_CX_PUSH(AP196, CX_ENTITY, $B196, AP$11, AP$14, AP$190,),
            ""
         ),
         IF($I196=3,
            "",
            IFBLANK(
               _xldudf_CX_PUSH(AP196, CX_ENTITY, $B196, AP$11, AP$14, AP$190,),
               ""
            )
         )
      )
   )
)),"")</f>
        <v/>
      </c>
      <c r="DQ196" s="2445" t="str" cm="1">
        <f t="array" aca="1" ref="DQ196" ca="1">IFERROR(IF(AQ196*fxVal_normal=_PL!AQ196,"",IF(OR(AQ196="", NOT(ISNUMBER(AQ196)), ISERROR(AQ196), $B196=""), "",
   IF($I196=1,
      IFBLANK(
         _xldudf_CX_PUSH(AQ196*fxVal_normal, CX_ENTITY, $B196, AQ$11, AQ$14, AQ$190,),
         ""
      ),
      IF($I196=2,
         IFBLANK(
            _xldudf_CX_PUSH(AQ196, CX_ENTITY, $B196, AQ$11, AQ$14, AQ$190,),
            ""
         ),
         IF($I196=3,
            "",
            IFBLANK(
               _xldudf_CX_PUSH(AQ196, CX_ENTITY, $B196, AQ$11, AQ$14, AQ$190,),
               ""
            )
         )
      )
   )
)),"")</f>
        <v/>
      </c>
      <c r="DR196" s="2445" t="str" cm="1">
        <f t="array" aca="1" ref="DR196" ca="1">IFERROR(IF(AR196*fxVal_normal=_PL!AR196,"",IF(OR(AR196="", NOT(ISNUMBER(AR196)), ISERROR(AR196), $B196=""), "",
   IF($I196=1,
      IFBLANK(
         _xldudf_CX_PUSH(AR196*fxVal_normal, CX_ENTITY, $B196, AR$11, AR$14, AR$190,),
         ""
      ),
      IF($I196=2,
         IFBLANK(
            _xldudf_CX_PUSH(AR196, CX_ENTITY, $B196, AR$11, AR$14, AR$190,),
            ""
         ),
         IF($I196=3,
            "",
            IFBLANK(
               _xldudf_CX_PUSH(AR196, CX_ENTITY, $B196, AR$11, AR$14, AR$190,),
               ""
            )
         )
      )
   )
)),"")</f>
        <v/>
      </c>
      <c r="DS196" s="2445" t="str" cm="1">
        <f t="array" aca="1" ref="DS196" ca="1">IFERROR(IF(AS196*fxVal_normal=_PL!AS196,"",IF(OR(AS196="", NOT(ISNUMBER(AS196)), ISERROR(AS196), $B196=""), "",
   IF($I196=1,
      IFBLANK(
         _xldudf_CX_PUSH(AS196*fxVal_normal, CX_ENTITY, $B196, AS$11, AS$14, AS$190,),
         ""
      ),
      IF($I196=2,
         IFBLANK(
            _xldudf_CX_PUSH(AS196, CX_ENTITY, $B196, AS$11, AS$14, AS$190,),
            ""
         ),
         IF($I196=3,
            "",
            IFBLANK(
               _xldudf_CX_PUSH(AS196, CX_ENTITY, $B196, AS$11, AS$14, AS$190,),
               ""
            )
         )
      )
   )
)),"")</f>
        <v/>
      </c>
      <c r="DT196" s="2445" t="str" cm="1">
        <f t="array" aca="1" ref="DT196" ca="1">IFERROR(IF(AT196*fxVal_normal=_PL!AT196,"",IF(OR(AT196="", NOT(ISNUMBER(AT196)), ISERROR(AT196), $B196=""), "",
   IF($I196=1,
      IFBLANK(
         _xldudf_CX_PUSH(AT196*fxVal_normal, CX_ENTITY, $B196, AT$11, AT$14, AT$190,),
         ""
      ),
      IF($I196=2,
         IFBLANK(
            _xldudf_CX_PUSH(AT196, CX_ENTITY, $B196, AT$11, AT$14, AT$190,),
            ""
         ),
         IF($I196=3,
            "",
            IFBLANK(
               _xldudf_CX_PUSH(AT196, CX_ENTITY, $B196, AT$11, AT$14, AT$190,),
               ""
            )
         )
      )
   )
)),"")</f>
        <v/>
      </c>
      <c r="DU196" s="2445" t="str" cm="1">
        <f t="array" aca="1" ref="DU196" ca="1">IFERROR(IF(AU196*fxVal_normal=_PL!AU196,"",IF(OR(AU196="", NOT(ISNUMBER(AU196)), ISERROR(AU196), $B196=""), "",
   IF($I196=1,
      IFBLANK(
         _xldudf_CX_PUSH(AU196*fxVal_normal, CX_ENTITY, $B196, AU$11, AU$14, AU$190,),
         ""
      ),
      IF($I196=2,
         IFBLANK(
            _xldudf_CX_PUSH(AU196, CX_ENTITY, $B196, AU$11, AU$14, AU$190,),
            ""
         ),
         IF($I196=3,
            "",
            IFBLANK(
               _xldudf_CX_PUSH(AU196, CX_ENTITY, $B196, AU$11, AU$14, AU$190,),
               ""
            )
         )
      )
   )
)),"")</f>
        <v/>
      </c>
      <c r="DV196" s="2445" t="str" cm="1">
        <f t="array" aca="1" ref="DV196" ca="1">IFERROR(IF(AV196*fxVal_normal=_PL!AV196,"",IF(OR(AV196="", NOT(ISNUMBER(AV196)), ISERROR(AV196), $B196=""), "",
   IF($I196=1,
      IFBLANK(
         _xldudf_CX_PUSH(AV196*fxVal_normal, CX_ENTITY, $B196, AV$11, AV$14, AV$190,),
         ""
      ),
      IF($I196=2,
         IFBLANK(
            _xldudf_CX_PUSH(AV196, CX_ENTITY, $B196, AV$11, AV$14, AV$190,),
            ""
         ),
         IF($I196=3,
            "",
            IFBLANK(
               _xldudf_CX_PUSH(AV196, CX_ENTITY, $B196, AV$11, AV$14, AV$190,),
               ""
            )
         )
      )
   )
)),"")</f>
        <v/>
      </c>
      <c r="DW196" s="2445" t="str" cm="1">
        <f t="array" aca="1" ref="DW196" ca="1">IFERROR(IF(AW196*fxVal_normal=_PL!AW196,"",IF(OR(AW196="", NOT(ISNUMBER(AW196)), ISERROR(AW196), $B196=""), "",
   IF($I196=1,
      IFBLANK(
         _xldudf_CX_PUSH(AW196*fxVal_normal, CX_ENTITY, $B196, AW$11, AW$14, AW$190,),
         ""
      ),
      IF($I196=2,
         IFBLANK(
            _xldudf_CX_PUSH(AW196, CX_ENTITY, $B196, AW$11, AW$14, AW$190,),
            ""
         ),
         IF($I196=3,
            "",
            IFBLANK(
               _xldudf_CX_PUSH(AW196, CX_ENTITY, $B196, AW$11, AW$14, AW$190,),
               ""
            )
         )
      )
   )
)),"")</f>
        <v/>
      </c>
      <c r="DX196" s="2445" t="str" cm="1">
        <f t="array" aca="1" ref="DX196" ca="1">IFERROR(IF(AX196*fxVal_normal=_PL!AX196,"",IF(OR(AX196="", NOT(ISNUMBER(AX196)), ISERROR(AX196), $B196=""), "",
   IF($I196=1,
      IFBLANK(
         _xldudf_CX_PUSH(AX196*fxVal_normal, CX_ENTITY, $B196, AX$11, AX$14, AX$190,),
         ""
      ),
      IF($I196=2,
         IFBLANK(
            _xldudf_CX_PUSH(AX196, CX_ENTITY, $B196, AX$11, AX$14, AX$190,),
            ""
         ),
         IF($I196=3,
            "",
            IFBLANK(
               _xldudf_CX_PUSH(AX196, CX_ENTITY, $B196, AX$11, AX$14, AX$190,),
               ""
            )
         )
      )
   )
)),"")</f>
        <v/>
      </c>
      <c r="DY196" s="2445" t="str" cm="1">
        <f t="array" aca="1" ref="DY196" ca="1">IFERROR(IF(AY196*fxVal_normal=_PL!AY196,"",IF(OR(AY196="", NOT(ISNUMBER(AY196)), ISERROR(AY196), $B196=""), "",
   IF($I196=1,
      IFBLANK(
         _xldudf_CX_PUSH(AY196*fxVal_normal, CX_ENTITY, $B196, AY$11, AY$14, AY$190,),
         ""
      ),
      IF($I196=2,
         IFBLANK(
            _xldudf_CX_PUSH(AY196, CX_ENTITY, $B196, AY$11, AY$14, AY$190,),
            ""
         ),
         IF($I196=3,
            "",
            IFBLANK(
               _xldudf_CX_PUSH(AY196, CX_ENTITY, $B196, AY$11, AY$14, AY$190,),
               ""
            )
         )
      )
   )
)),"")</f>
        <v/>
      </c>
      <c r="DZ196" s="2445" t="str" cm="1">
        <f t="array" aca="1" ref="DZ196" ca="1">IFERROR(IF(AZ196*fxVal_normal=_PL!AZ196,"",IF(OR(AZ196="", NOT(ISNUMBER(AZ196)), ISERROR(AZ196), $B196=""), "",
   IF($I196=1,
      IFBLANK(
         _xldudf_CX_PUSH(AZ196*fxVal_normal, CX_ENTITY, $B196, AZ$11, AZ$14, AZ$190,),
         ""
      ),
      IF($I196=2,
         IFBLANK(
            _xldudf_CX_PUSH(AZ196, CX_ENTITY, $B196, AZ$11, AZ$14, AZ$190,),
            ""
         ),
         IF($I196=3,
            "",
            IFBLANK(
               _xldudf_CX_PUSH(AZ196, CX_ENTITY, $B196, AZ$11, AZ$14, AZ$190,),
               ""
            )
         )
      )
   )
)),"")</f>
        <v/>
      </c>
      <c r="EA196" s="2445" t="str" cm="1">
        <f t="array" aca="1" ref="EA196" ca="1">IFERROR(IF(BA196*fxVal_normal=_PL!BA196,"",IF(OR(BA196="", NOT(ISNUMBER(BA196)), ISERROR(BA196), $B196=""), "",
   IF($I196=1,
      IFBLANK(
         _xldudf_CX_PUSH(BA196*fxVal_normal, CX_ENTITY, $B196, BA$11, BA$14, BA$190,),
         ""
      ),
      IF($I196=2,
         IFBLANK(
            _xldudf_CX_PUSH(BA196, CX_ENTITY, $B196, BA$11, BA$14, BA$190,),
            ""
         ),
         IF($I196=3,
            "",
            IFBLANK(
               _xldudf_CX_PUSH(BA196, CX_ENTITY, $B196, BA$11, BA$14, BA$190,),
               ""
            )
         )
      )
   )
)),"")</f>
        <v/>
      </c>
      <c r="EB196" s="2445" t="str" cm="1">
        <f t="array" aca="1" ref="EB196" ca="1">IFERROR(IF(BB196*fxVal_normal=_PL!BB196,"",IF(OR(BB196="", NOT(ISNUMBER(BB196)), ISERROR(BB196), $B196=""), "",
   IF($I196=1,
      IFBLANK(
         _xldudf_CX_PUSH(BB196*fxVal_normal, CX_ENTITY, $B196, BB$11, BB$14, BB$190,),
         ""
      ),
      IF($I196=2,
         IFBLANK(
            _xldudf_CX_PUSH(BB196, CX_ENTITY, $B196, BB$11, BB$14, BB$190,),
            ""
         ),
         IF($I196=3,
            "",
            IFBLANK(
               _xldudf_CX_PUSH(BB196, CX_ENTITY, $B196, BB$11, BB$14, BB$190,),
               ""
            )
         )
      )
   )
)),"")</f>
        <v/>
      </c>
      <c r="EC196" s="2445" t="str" cm="1">
        <f t="array" aca="1" ref="EC196" ca="1">IFERROR(IF(BC196*fxVal_normal=_PL!BC196,"",IF(OR(BC196="", NOT(ISNUMBER(BC196)), ISERROR(BC196), $B196=""), "",
   IF($I196=1,
      IFBLANK(
         _xldudf_CX_PUSH(BC196*fxVal_normal, CX_ENTITY, $B196, BC$11, BC$14, BC$190,),
         ""
      ),
      IF($I196=2,
         IFBLANK(
            _xldudf_CX_PUSH(BC196, CX_ENTITY, $B196, BC$11, BC$14, BC$190,),
            ""
         ),
         IF($I196=3,
            "",
            IFBLANK(
               _xldudf_CX_PUSH(BC196, CX_ENTITY, $B196, BC$11, BC$14, BC$190,),
               ""
            )
         )
      )
   )
)),"")</f>
        <v/>
      </c>
      <c r="ED196" s="2445" t="str" cm="1">
        <f t="array" aca="1" ref="ED196" ca="1">IFERROR(IF(BD196*fxVal_normal=_PL!BD196,"",IF(OR(BD196="", NOT(ISNUMBER(BD196)), ISERROR(BD196), $B196=""), "",
   IF($I196=1,
      IFBLANK(
         _xldudf_CX_PUSH(BD196*fxVal_normal, CX_ENTITY, $B196, BD$11, BD$14, BD$190,),
         ""
      ),
      IF($I196=2,
         IFBLANK(
            _xldudf_CX_PUSH(BD196, CX_ENTITY, $B196, BD$11, BD$14, BD$190,),
            ""
         ),
         IF($I196=3,
            "",
            IFBLANK(
               _xldudf_CX_PUSH(BD196, CX_ENTITY, $B196, BD$11, BD$14, BD$190,),
               ""
            )
         )
      )
   )
)),"")</f>
        <v/>
      </c>
      <c r="EE196" s="2445" t="str" cm="1">
        <f t="array" aca="1" ref="EE196" ca="1">IFERROR(IF(BE196*fxVal_normal=_PL!BE196,"",IF(OR(BE196="", NOT(ISNUMBER(BE196)), ISERROR(BE196), $B196=""), "",
   IF($I196=1,
      IFBLANK(
         _xldudf_CX_PUSH(BE196*fxVal_normal, CX_ENTITY, $B196, BE$11, BE$14, BE$190,),
         ""
      ),
      IF($I196=2,
         IFBLANK(
            _xldudf_CX_PUSH(BE196, CX_ENTITY, $B196, BE$11, BE$14, BE$190,),
            ""
         ),
         IF($I196=3,
            "",
            IFBLANK(
               _xldudf_CX_PUSH(BE196, CX_ENTITY, $B196, BE$11, BE$14, BE$190,),
               ""
            )
         )
      )
   )
)),"")</f>
        <v/>
      </c>
      <c r="EF196" s="2445" t="str" cm="1">
        <f t="array" aca="1" ref="EF196" ca="1">IFERROR(IF(BF196*fxVal_normal=_PL!BF196,"",IF(OR(BF196="", NOT(ISNUMBER(BF196)), ISERROR(BF196), $B196=""), "",
   IF($I196=1,
      IFBLANK(
         _xldudf_CX_PUSH(BF196*fxVal_normal, CX_ENTITY, $B196, BF$11, BF$14, BF$190,),
         ""
      ),
      IF($I196=2,
         IFBLANK(
            _xldudf_CX_PUSH(BF196, CX_ENTITY, $B196, BF$11, BF$14, BF$190,),
            ""
         ),
         IF($I196=3,
            "",
            IFBLANK(
               _xldudf_CX_PUSH(BF196, CX_ENTITY, $B196, BF$11, BF$14, BF$190,),
               ""
            )
         )
      )
   )
)),"")</f>
        <v/>
      </c>
      <c r="EG196" s="2445" t="str" cm="1">
        <f t="array" aca="1" ref="EG196" ca="1">IFERROR(IF(BG196*fxVal_normal=_PL!BG196,"",IF(OR(BG196="", NOT(ISNUMBER(BG196)), ISERROR(BG196), $B196=""), "",
   IF($I196=1,
      IFBLANK(
         _xldudf_CX_PUSH(BG196*fxVal_normal, CX_ENTITY, $B196, BG$11, BG$14, BG$190,),
         ""
      ),
      IF($I196=2,
         IFBLANK(
            _xldudf_CX_PUSH(BG196, CX_ENTITY, $B196, BG$11, BG$14, BG$190,),
            ""
         ),
         IF($I196=3,
            "",
            IFBLANK(
               _xldudf_CX_PUSH(BG196, CX_ENTITY, $B196, BG$11, BG$14, BG$190,),
               ""
            )
         )
      )
   )
)),"")</f>
        <v/>
      </c>
      <c r="EH196" s="2445" t="str" cm="1">
        <f t="array" aca="1" ref="EH196" ca="1">IFERROR(IF(BH196*fxVal_normal=_PL!BH196,"",IF(OR(BH196="", NOT(ISNUMBER(BH196)), ISERROR(BH196), $B196=""), "",
   IF($I196=1,
      IFBLANK(
         _xldudf_CX_PUSH(BH196*fxVal_normal, CX_ENTITY, $B196, BH$11, BH$14, BH$190,),
         ""
      ),
      IF($I196=2,
         IFBLANK(
            _xldudf_CX_PUSH(BH196, CX_ENTITY, $B196, BH$11, BH$14, BH$190,),
            ""
         ),
         IF($I196=3,
            "",
            IFBLANK(
               _xldudf_CX_PUSH(BH196, CX_ENTITY, $B196, BH$11, BH$14, BH$190,),
               ""
            )
         )
      )
   )
)),"")</f>
        <v/>
      </c>
      <c r="EI196" s="2445" t="str" cm="1">
        <f t="array" aca="1" ref="EI196" ca="1">IFERROR(IF(BI196*fxVal_normal=_PL!BI196,"",IF(OR(BI196="", NOT(ISNUMBER(BI196)), ISERROR(BI196), $B196=""), "",
   IF($I196=1,
      IFBLANK(
         _xldudf_CX_PUSH(BI196*fxVal_normal, CX_ENTITY, $B196, BI$11, BI$14, BI$190,),
         ""
      ),
      IF($I196=2,
         IFBLANK(
            _xldudf_CX_PUSH(BI196, CX_ENTITY, $B196, BI$11, BI$14, BI$190,),
            ""
         ),
         IF($I196=3,
            "",
            IFBLANK(
               _xldudf_CX_PUSH(BI196, CX_ENTITY, $B196, BI$11, BI$14, BI$190,),
               ""
            )
         )
      )
   )
)),"")</f>
        <v/>
      </c>
      <c r="EJ196" s="2445" t="str" cm="1">
        <f t="array" aca="1" ref="EJ196" ca="1">IFERROR(IF(BJ196*fxVal_normal=_PL!BJ196,"",IF(OR(BJ196="", NOT(ISNUMBER(BJ196)), ISERROR(BJ196), $B196=""), "",
   IF($I196=1,
      IFBLANK(
         _xldudf_CX_PUSH(BJ196*fxVal_normal, CX_ENTITY, $B196, BJ$11, BJ$14, BJ$190,),
         ""
      ),
      IF($I196=2,
         IFBLANK(
            _xldudf_CX_PUSH(BJ196, CX_ENTITY, $B196, BJ$11, BJ$14, BJ$190,),
            ""
         ),
         IF($I196=3,
            "",
            IFBLANK(
               _xldudf_CX_PUSH(BJ196, CX_ENTITY, $B196, BJ$11, BJ$14, BJ$190,),
               ""
            )
         )
      )
   )
)),"")</f>
        <v/>
      </c>
      <c r="EK196" s="2445" t="str" cm="1">
        <f t="array" aca="1" ref="EK196" ca="1">IFERROR(IF(BK196*fxVal_normal=_PL!BK196,"",IF(OR(BK196="", NOT(ISNUMBER(BK196)), ISERROR(BK196), $B196=""), "",
   IF($I196=1,
      IFBLANK(
         _xldudf_CX_PUSH(BK196*fxVal_normal, CX_ENTITY, $B196, BK$11, BK$14, BK$190,),
         ""
      ),
      IF($I196=2,
         IFBLANK(
            _xldudf_CX_PUSH(BK196, CX_ENTITY, $B196, BK$11, BK$14, BK$190,),
            ""
         ),
         IF($I196=3,
            "",
            IFBLANK(
               _xldudf_CX_PUSH(BK196, CX_ENTITY, $B196, BK$11, BK$14, BK$190,),
               ""
            )
         )
      )
   )
)),"")</f>
        <v/>
      </c>
      <c r="EL196" s="2445" t="str" cm="1">
        <f t="array" aca="1" ref="EL196" ca="1">IFERROR(IF(BL196*fxVal_normal=_PL!BL196,"",IF(OR(BL196="", NOT(ISNUMBER(BL196)), ISERROR(BL196), $B196=""), "",
   IF($I196=1,
      IFBLANK(
         _xldudf_CX_PUSH(BL196*fxVal_normal, CX_ENTITY, $B196, BL$11, BL$14, BL$190,),
         ""
      ),
      IF($I196=2,
         IFBLANK(
            _xldudf_CX_PUSH(BL196, CX_ENTITY, $B196, BL$11, BL$14, BL$190,),
            ""
         ),
         IF($I196=3,
            "",
            IFBLANK(
               _xldudf_CX_PUSH(BL196, CX_ENTITY, $B196, BL$11, BL$14, BL$190,),
               ""
            )
         )
      )
   )
)),"")</f>
        <v/>
      </c>
      <c r="EM196" s="2445" t="str" cm="1">
        <f t="array" aca="1" ref="EM196" ca="1">IFERROR(IF(BM196*fxVal_normal=_PL!BM196,"",IF(OR(BM196="", NOT(ISNUMBER(BM196)), ISERROR(BM196), $B196=""), "",
   IF($I196=1,
      IFBLANK(
         _xldudf_CX_PUSH(BM196*fxVal_normal, CX_ENTITY, $B196, BM$11, BM$14, BM$190,),
         ""
      ),
      IF($I196=2,
         IFBLANK(
            _xldudf_CX_PUSH(BM196, CX_ENTITY, $B196, BM$11, BM$14, BM$190,),
            ""
         ),
         IF($I196=3,
            "",
            IFBLANK(
               _xldudf_CX_PUSH(BM196, CX_ENTITY, $B196, BM$11, BM$14, BM$190,),
               ""
            )
         )
      )
   )
)),"")</f>
        <v/>
      </c>
      <c r="EN196" s="2445" t="str" cm="1">
        <f t="array" aca="1" ref="EN196" ca="1">IFERROR(IF(BN196*fxVal_normal=_PL!BN196,"",IF(OR(BN196="", NOT(ISNUMBER(BN196)), ISERROR(BN196), $B196=""), "",
   IF($I196=1,
      IFBLANK(
         _xldudf_CX_PUSH(BN196*fxVal_normal, CX_ENTITY, $B196, BN$11, BN$14, BN$190,),
         ""
      ),
      IF($I196=2,
         IFBLANK(
            _xldudf_CX_PUSH(BN196, CX_ENTITY, $B196, BN$11, BN$14, BN$190,),
            ""
         ),
         IF($I196=3,
            "",
            IFBLANK(
               _xldudf_CX_PUSH(BN196, CX_ENTITY, $B196, BN$11, BN$14, BN$190,),
               ""
            )
         )
      )
   )
)),"")</f>
        <v/>
      </c>
    </row>
    <row r="197" spans="1:153" ht="21" customHeight="1">
      <c r="A197" s="1626"/>
      <c r="B197" s="2439" t="s">
        <v>166</v>
      </c>
      <c r="C197" s="2439" t="str" cm="1">
        <f t="array" ref="C197">IFBLANK(_PL!C197,"")</f>
        <v>Segment I Breakdown - Label 6</v>
      </c>
      <c r="D197" s="1548" t="s">
        <v>166</v>
      </c>
      <c r="E197" s="2440" t="e" cm="1">
        <f t="array" aca="1" ref="E19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)($AD197:$CQ197, Z197)</f>
        <v>#NAME?</v>
      </c>
      <c r="F197" s="578"/>
      <c r="G197" s="578"/>
      <c r="H197" s="585">
        <v>0</v>
      </c>
      <c r="I197" s="585">
        <v>1</v>
      </c>
      <c r="J197" s="401" cm="1">
        <f t="array" ref="J197">IFBLANK( Z197,"")</f>
        <v>-1</v>
      </c>
      <c r="K197" s="578" t="str">
        <f t="shared" ref="K197:K227" si="54">IFERROR(IF(LEN(AB197)=0,"No",IF(LEN(J197)&gt;0,"Yes","No")),"")</f>
        <v>No</v>
      </c>
      <c r="L197" s="37"/>
      <c r="N197" s="158"/>
      <c r="O197" s="101"/>
      <c r="P197" s="52"/>
      <c r="Q197" s="101"/>
      <c r="R197" s="101"/>
      <c r="S197" s="2"/>
      <c r="T197" s="153"/>
      <c r="U197" s="39"/>
      <c r="V197" s="37"/>
      <c r="W197" s="2593" t="e">
        <f ca="1">W191</f>
        <v>#NAME?</v>
      </c>
      <c r="X197" s="2081" t="str">
        <f>_PL!X197</f>
        <v>a</v>
      </c>
      <c r="Y197" s="2591">
        <v>2</v>
      </c>
      <c r="Z197" s="198">
        <f>_PL!Z197</f>
        <v>-1</v>
      </c>
      <c r="AA197" s="2571"/>
      <c r="AB197" s="2592"/>
      <c r="AC197" s="914" t="str" cm="1">
        <f t="array" aca="1" ref="AC197" ca="1">_xlfn.LET(
_xlpm._termname, $AB197,
_xlpm._iconname, "find",
_xlpm._icon, fx_getIcon(_xlpm._iconname),
_xlpm._location, _xlfn.XLOOKUP(LOWER(_xlpm._termname), LOWER(tbl_acctDef[Term]),tbl_acctDef[Term]),
_xlpm._hyperlink, HYPERLINK("#"&amp;CELL("address",_xlpm._location), _xlpm._icon),
IFERROR(_xlpm._hyperlink,"")
)</f>
        <v/>
      </c>
      <c r="AD197" s="2441">
        <v>1</v>
      </c>
      <c r="AE197" s="2441">
        <v>1</v>
      </c>
      <c r="AF197" s="2441">
        <v>1</v>
      </c>
      <c r="AG197" s="2441">
        <v>1</v>
      </c>
      <c r="AH197" s="2441">
        <v>1</v>
      </c>
      <c r="AI197" s="2441">
        <v>1</v>
      </c>
      <c r="AJ197" s="2441">
        <v>1</v>
      </c>
      <c r="AK197" s="2441">
        <v>1</v>
      </c>
      <c r="AL197" s="2441">
        <v>1</v>
      </c>
      <c r="AM197" s="2441">
        <v>1</v>
      </c>
      <c r="AN197" s="2441">
        <v>1</v>
      </c>
      <c r="AO197" s="2441">
        <v>1</v>
      </c>
      <c r="AP197" s="2441">
        <v>1</v>
      </c>
      <c r="AQ197" s="2441">
        <v>1</v>
      </c>
      <c r="AR197" s="2441">
        <v>1</v>
      </c>
      <c r="AS197" s="2441">
        <v>1</v>
      </c>
      <c r="AT197" s="2441">
        <v>1</v>
      </c>
      <c r="AU197" s="2441">
        <v>1</v>
      </c>
      <c r="AV197" s="2441">
        <v>1</v>
      </c>
      <c r="AW197" s="2441">
        <v>1</v>
      </c>
      <c r="AX197" s="2441">
        <v>1</v>
      </c>
      <c r="AY197" s="2441">
        <v>1</v>
      </c>
      <c r="AZ197" s="2441">
        <v>1</v>
      </c>
      <c r="BA197" s="2441">
        <v>1</v>
      </c>
      <c r="BB197" s="2441">
        <v>1</v>
      </c>
      <c r="BC197" s="2441">
        <v>1</v>
      </c>
      <c r="BD197" s="2441">
        <v>1</v>
      </c>
      <c r="BE197" s="2441">
        <v>1</v>
      </c>
      <c r="BF197" s="2441">
        <v>1</v>
      </c>
      <c r="BG197" s="2441">
        <v>1</v>
      </c>
      <c r="BH197" s="2441">
        <v>1</v>
      </c>
      <c r="BI197" s="2441">
        <v>1</v>
      </c>
      <c r="BJ197" s="2441">
        <v>1</v>
      </c>
      <c r="BK197" s="2441">
        <v>1</v>
      </c>
      <c r="BL197" s="2441">
        <v>1</v>
      </c>
      <c r="BM197" s="2441">
        <v>1</v>
      </c>
      <c r="BN197" s="2441">
        <v>1</v>
      </c>
      <c r="BO197" s="2442"/>
      <c r="BP197" s="2442"/>
      <c r="BQ197" s="2442"/>
      <c r="BR197" s="2442"/>
      <c r="BS197" s="2442"/>
      <c r="BT197" s="2442"/>
      <c r="BU197" s="2442"/>
      <c r="BV197" s="2442"/>
      <c r="BW197" s="2442"/>
      <c r="BX197" s="2442"/>
      <c r="BY197" s="2442"/>
      <c r="BZ197" s="2442"/>
      <c r="CA197" s="34"/>
      <c r="CC197" s="58"/>
      <c r="CD197" s="1461" t="e" cm="1">
        <f t="array" aca="1" ref="CD197" ca="1">_xlfn.LET( _xlpm.CheckBlank, SUM(PL!$AD197:$BN197) = 0, IF(_xlpm.CheckBlank, "", SUM(_xlfn._xlws.FILTER(PL!$AD197:$BN197,(YEAR(PL!$AD$12:$BN$12)=PL!CD$12)*(array_timeline&lt;=PL!CD$11)))))</f>
        <v>#NAME?</v>
      </c>
      <c r="CE197" s="1461" t="e" cm="1">
        <f t="array" aca="1" ref="CE197" ca="1">_xlfn.LET( _xlpm.CheckBlank, SUM(PL!$AD197:$BN197) = 0, IF(_xlpm.CheckBlank, "", SUM(_xlfn._xlws.FILTER(PL!$AD197:$BN197,(YEAR(PL!$AD$12:$BN$12)=PL!CE$12)*(array_timeline&lt;=PL!CE$11)))))</f>
        <v>#NAME?</v>
      </c>
      <c r="CF197" s="88"/>
      <c r="CG197" s="1461" t="e" cm="1">
        <f t="array" aca="1" ref="CG197" ca="1">_xlfn.LET( _xlpm.CheckBlank, SUM(PL!$AD197:$BN197) = 0, IF(_xlpm.CheckBlank, "", SUM(_xlfn._xlws.FILTER(PL!$AD197:$BN197,(YEAR(PL!$AD$12:$BN$12)=PL!CG$12)*(array_timeline&lt;=PL!CG$11)))))</f>
        <v>#NAME?</v>
      </c>
      <c r="CH197" s="1461" t="e" cm="1">
        <f t="array" aca="1" ref="CH197" ca="1">_xlfn.LET( _xlpm.CheckBlank, SUM(PL!$AD197:$BN197) = 0, IF(_xlpm.CheckBlank, "", SUM(_xlfn._xlws.FILTER(PL!$AD197:$BN197,(YEAR(PL!$AD$12:$BN$12)=PL!CH$12)*(array_timeline&lt;=PL!CH$11)))))</f>
        <v>#NAME?</v>
      </c>
      <c r="CI197" s="88"/>
      <c r="CJ197" s="1461" cm="1">
        <f t="array" ref="CJ197">_xlfn.LET( _xlpm.CheckBlank, SUM(PL!$AD197:$BN197) = 0, IF(_xlpm.CheckBlank, "", SUM(_xlfn.TAKE(_xlfn.DROP(PL!$AD197:$BN197, ,-DATEDIFF(PL!CJ$11, val_asOfDate,"M")),1,-12))))</f>
        <v>12</v>
      </c>
      <c r="CK197" s="1461" cm="1">
        <f t="array" ref="CK197">_xlfn.LET( _xlpm.CheckBlank, SUM(PL!$AD197:$BN197) = 0, IF(_xlpm.CheckBlank, "", SUM(_xlfn.TAKE(_xlfn.DROP(PL!$AD197:$BN197, ,-DATEDIFF(PL!CK$11, val_asOfDate,"M")),1,-12))))</f>
        <v>12</v>
      </c>
      <c r="CL197" s="88"/>
      <c r="CM197" s="2441">
        <v>1</v>
      </c>
      <c r="CN197" s="2441">
        <v>1</v>
      </c>
      <c r="CO197" s="1169"/>
      <c r="CP197" s="2441">
        <v>1</v>
      </c>
      <c r="CQ197" s="2441">
        <v>1</v>
      </c>
      <c r="CR197" s="34"/>
      <c r="CS197" s="2056"/>
      <c r="CT197" s="2447" t="e" cm="1">
        <f t="array" aca="1" ref="CT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_xldudf_CX_PUSH($Y197,CX_ENTITY,$C197,val_asOfDate))</f>
        <v>#NAME?</v>
      </c>
      <c r="CU197" s="2447" t="e" cm="1">
        <f t="array" aca="1" ref="CU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_xldudf_CX_PUSH($Y197,CX_ENTITY,$C197,EOMONTH(val_asOfDate,1)))</f>
        <v>#NAME?</v>
      </c>
      <c r="CV197" s="2447" t="e" cm="1">
        <f t="array" aca="1" ref="CV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_xldudf_CX_PUSH($Y197,CX_ENTITY,$C197,EOMONTH(val_asOfDate,2)))</f>
        <v>#NAME?</v>
      </c>
      <c r="CW197" s="2447" t="e" cm="1">
        <f t="array" aca="1" ref="CW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_xldudf_CX_PUSH($Y197,CX_ENTITY,$C197,EOMONTH(val_asOfDate,3)))</f>
        <v>#NAME?</v>
      </c>
      <c r="CX197" s="2443"/>
      <c r="CY197" s="2444" t="str" cm="1">
        <f t="array" aca="1" ref="CY197" ca="1">IFERROR(IF(CM197*fxVal_normal=_PL!CM197,"",IF(OR($CM197="",$CM197=0, NOT(ISNUMBER($CM197)), ISERROR($CM197), $B197=""), "",
   IF($I197=1,
      IFBLANK(
         _xldudf_CX_PUSH($CM197*fxVal_normal, CX_ENTITY, $B197, $CM$11, $CM$14, $CM$19,),
         ""
      ),
      IF($I197=2,
         IFBLANK(
            _xldudf_CX_PUSH($CM197, CX_ENTITY, $B197, $CM$11, $CM$14, $CM$19,),
            ""
         ),
         IF($I197=3,
            "",
            IFBLANK(
               _xldudf_CX_PUSH($CM197, CX_ENTITY, $B197, $CM$11, $CM$14, $CM$19,),
               ""
            )
         )
      )
   )
)),"")</f>
        <v/>
      </c>
      <c r="CZ197" s="2444" t="str" cm="1">
        <f t="array" aca="1" ref="CZ197" ca="1">IFERROR(IF(CN197*fxVal_normal=_PL!CN197,"",IF(OR($CN197="",$CN197=0, NOT(ISNUMBER($CN197)), ISERROR($CN197), $B197=""), "",
   IF($I197=1,
      IFBLANK(
         _xldudf_CX_PUSH($CN197*fxVal_normal, CX_ENTITY, $B197, $CN$11, $CN$14, $CN$19,),
         ""
      ),
      IF($I197=2,
         IFBLANK(
            _xldudf_CX_PUSH($CN197, CX_ENTITY, $B197, $CN$11, $CN$14, $CN$19,),
            ""
         ),
         IF($I197=3,
            "",
            IFBLANK(
               _xldudf_CX_PUSH($CN197, CX_ENTITY, $B197, $CN$11, $CN$14, $CN$19,),
               ""
            )
         )
      )
   )
)),"")</f>
        <v/>
      </c>
      <c r="DA197" s="2444" t="str" cm="1">
        <f t="array" aca="1" ref="DA197" ca="1">IFERROR(IF(CP197*fxVal_normal=_PL!CP197,"",IF(OR($CP197="",$CP197=0, NOT(ISNUMBER($CP197)), ISERROR($CP197), $B197=""), "",
   IF($I197=1,
      IFBLANK(
         _xldudf_CX_PUSH($CP197*fxVal_normal, CX_ENTITY, $B197, $CP$11, $CP$14, $CP$19,),
         ""
      ),
      IF($I197=2,
         IFBLANK(
            _xldudf_CX_PUSH($CP197, CX_ENTITY, $B197, $CP$11, $CP$14, $CP$19,),
            ""
         ),
         IF($I197=3,
            "",
            IFBLANK(
               _xldudf_CX_PUSH($CP197, CX_ENTITY, $B197, $CP$11, $CP$14, $CP$19,),
               ""
            )
         )
      )
   )
)),"")</f>
        <v/>
      </c>
      <c r="DB197" s="2444" t="str" cm="1">
        <f t="array" aca="1" ref="DB197" ca="1">IFERROR(IF(CQ197*fxVal_normal=_PL!CQ197,"",IF(OR($CQ197="", $CQ197=0, NOT(ISNUMBER($CQ197)), ISERROR($CQ197), $B197=""), "",
   IF($I197=1,
      IFBLANK(
         _xldudf_CX_PUSH($CQ197*fxVal_normal, CX_ENTITY, $B197, $CQ$11, $CQ$14, $CQ$19,),
         ""
      ),
      IF($I197=2,
         IFBLANK(
            _xldudf_CX_PUSH($CQ197, CX_ENTITY, $B197, $CQ$11, $CQ$14, $CQ$19,),
            ""
         ),
         IF($I197=3,
            "",
            IFBLANK(
               _xldudf_CX_PUSH($CQ197, CX_ENTITY, $B197, $CQ$11, $CQ$14, $CQ$19,),
               ""
            )
         )
      )
   ))
),"")</f>
        <v/>
      </c>
      <c r="DC197" s="2443"/>
      <c r="DD197" s="2445" t="str" cm="1">
        <f t="array" aca="1" ref="DD197" ca="1">IFERROR(IF(AD197*fxVal_normal=_PL!AD197,"",IF(OR(AD197="", NOT(ISNUMBER(AD197)), ISERROR(AD197), $B197=""), "",
   IF($I197=1,
      IFBLANK(
         _xldudf_CX_PUSH(AD197*fxVal_normal, CX_ENTITY, $B197, AD$11, AD$14, AD$190,),
         ""
      ),
      IF($I197=2,
         IFBLANK(
            _xldudf_CX_PUSH(AD197, CX_ENTITY, $B197, AD$11, AD$14, AD$190,),
            ""
         ),
         IF($I197=3,
            "",
            IFBLANK(
               _xldudf_CX_PUSH(AD197, CX_ENTITY, $B197, AD$11, AD$14, AD$190,),
               ""
            )
         )
      )
   )
)),"")</f>
        <v/>
      </c>
      <c r="DE197" s="2445" t="str" cm="1">
        <f t="array" aca="1" ref="DE197" ca="1">IFERROR(IF(AE197*fxVal_normal=_PL!AE197,"",IF(OR(AE197="", NOT(ISNUMBER(AE197)), ISERROR(AE197), $B197=""), "",
   IF($I197=1,
      IFBLANK(
         _xldudf_CX_PUSH(AE197*fxVal_normal, CX_ENTITY, $B197, AE$11, AE$14, AE$190,),
         ""
      ),
      IF($I197=2,
         IFBLANK(
            _xldudf_CX_PUSH(AE197, CX_ENTITY, $B197, AE$11, AE$14, AE$190,),
            ""
         ),
         IF($I197=3,
            "",
            IFBLANK(
               _xldudf_CX_PUSH(AE197, CX_ENTITY, $B197, AE$11, AE$14, AE$190,),
               ""
            )
         )
      )
   )
)),"")</f>
        <v/>
      </c>
      <c r="DF197" s="2445" t="str" cm="1">
        <f t="array" aca="1" ref="DF197" ca="1">IFERROR(IF(AF197*fxVal_normal=_PL!AF197,"",IF(OR(AF197="", NOT(ISNUMBER(AF197)), ISERROR(AF197), $B197=""), "",
   IF($I197=1,
      IFBLANK(
         _xldudf_CX_PUSH(AF197*fxVal_normal, CX_ENTITY, $B197, AF$11, AF$14, AF$190,),
         ""
      ),
      IF($I197=2,
         IFBLANK(
            _xldudf_CX_PUSH(AF197, CX_ENTITY, $B197, AF$11, AF$14, AF$190,),
            ""
         ),
         IF($I197=3,
            "",
            IFBLANK(
               _xldudf_CX_PUSH(AF197, CX_ENTITY, $B197, AF$11, AF$14, AF$190,),
               ""
            )
         )
      )
   )
)),"")</f>
        <v/>
      </c>
      <c r="DG197" s="2445" t="str" cm="1">
        <f t="array" aca="1" ref="DG197" ca="1">IFERROR(IF(AG197*fxVal_normal=_PL!AG197,"",IF(OR(AG197="", NOT(ISNUMBER(AG197)), ISERROR(AG197), $B197=""), "",
   IF($I197=1,
      IFBLANK(
         _xldudf_CX_PUSH(AG197*fxVal_normal, CX_ENTITY, $B197, AG$11, AG$14, AG$190,),
         ""
      ),
      IF($I197=2,
         IFBLANK(
            _xldudf_CX_PUSH(AG197, CX_ENTITY, $B197, AG$11, AG$14, AG$190,),
            ""
         ),
         IF($I197=3,
            "",
            IFBLANK(
               _xldudf_CX_PUSH(AG197, CX_ENTITY, $B197, AG$11, AG$14, AG$190,),
               ""
            )
         )
      )
   )
)),"")</f>
        <v/>
      </c>
      <c r="DH197" s="2445" t="str" cm="1">
        <f t="array" aca="1" ref="DH197" ca="1">IFERROR(IF(AH197*fxVal_normal=_PL!AH197,"",IF(OR(AH197="", NOT(ISNUMBER(AH197)), ISERROR(AH197), $B197=""), "",
   IF($I197=1,
      IFBLANK(
         _xldudf_CX_PUSH(AH197*fxVal_normal, CX_ENTITY, $B197, AH$11, AH$14, AH$190,),
         ""
      ),
      IF($I197=2,
         IFBLANK(
            _xldudf_CX_PUSH(AH197, CX_ENTITY, $B197, AH$11, AH$14, AH$190,),
            ""
         ),
         IF($I197=3,
            "",
            IFBLANK(
               _xldudf_CX_PUSH(AH197, CX_ENTITY, $B197, AH$11, AH$14, AH$190,),
               ""
            )
         )
      )
   )
)),"")</f>
        <v/>
      </c>
      <c r="DI197" s="2445" t="str" cm="1">
        <f t="array" aca="1" ref="DI197" ca="1">IFERROR(IF(AI197*fxVal_normal=_PL!AI197,"",IF(OR(AI197="", NOT(ISNUMBER(AI197)), ISERROR(AI197), $B197=""), "",
   IF($I197=1,
      IFBLANK(
         _xldudf_CX_PUSH(AI197*fxVal_normal, CX_ENTITY, $B197, AI$11, AI$14, AI$190,),
         ""
      ),
      IF($I197=2,
         IFBLANK(
            _xldudf_CX_PUSH(AI197, CX_ENTITY, $B197, AI$11, AI$14, AI$190,),
            ""
         ),
         IF($I197=3,
            "",
            IFBLANK(
               _xldudf_CX_PUSH(AI197, CX_ENTITY, $B197, AI$11, AI$14, AI$190,),
               ""
            )
         )
      )
   )
)),"")</f>
        <v/>
      </c>
      <c r="DJ197" s="2445" t="str" cm="1">
        <f t="array" aca="1" ref="DJ197" ca="1">IFERROR(IF(AJ197*fxVal_normal=_PL!AJ197,"",IF(OR(AJ197="", NOT(ISNUMBER(AJ197)), ISERROR(AJ197), $B197=""), "",
   IF($I197=1,
      IFBLANK(
         _xldudf_CX_PUSH(AJ197*fxVal_normal, CX_ENTITY, $B197, AJ$11, AJ$14, AJ$190,),
         ""
      ),
      IF($I197=2,
         IFBLANK(
            _xldudf_CX_PUSH(AJ197, CX_ENTITY, $B197, AJ$11, AJ$14, AJ$190,),
            ""
         ),
         IF($I197=3,
            "",
            IFBLANK(
               _xldudf_CX_PUSH(AJ197, CX_ENTITY, $B197, AJ$11, AJ$14, AJ$190,),
               ""
            )
         )
      )
   )
)),"")</f>
        <v/>
      </c>
      <c r="DK197" s="2445" t="str" cm="1">
        <f t="array" aca="1" ref="DK197" ca="1">IFERROR(IF(AK197*fxVal_normal=_PL!AK197,"",IF(OR(AK197="", NOT(ISNUMBER(AK197)), ISERROR(AK197), $B197=""), "",
   IF($I197=1,
      IFBLANK(
         _xldudf_CX_PUSH(AK197*fxVal_normal, CX_ENTITY, $B197, AK$11, AK$14, AK$190,),
         ""
      ),
      IF($I197=2,
         IFBLANK(
            _xldudf_CX_PUSH(AK197, CX_ENTITY, $B197, AK$11, AK$14, AK$190,),
            ""
         ),
         IF($I197=3,
            "",
            IFBLANK(
               _xldudf_CX_PUSH(AK197, CX_ENTITY, $B197, AK$11, AK$14, AK$190,),
               ""
            )
         )
      )
   )
)),"")</f>
        <v/>
      </c>
      <c r="DL197" s="2445" t="str" cm="1">
        <f t="array" aca="1" ref="DL197" ca="1">IFERROR(IF(AL197*fxVal_normal=_PL!AL197,"",IF(OR(AL197="", NOT(ISNUMBER(AL197)), ISERROR(AL197), $B197=""), "",
   IF($I197=1,
      IFBLANK(
         _xldudf_CX_PUSH(AL197*fxVal_normal, CX_ENTITY, $B197, AL$11, AL$14, AL$190,),
         ""
      ),
      IF($I197=2,
         IFBLANK(
            _xldudf_CX_PUSH(AL197, CX_ENTITY, $B197, AL$11, AL$14, AL$190,),
            ""
         ),
         IF($I197=3,
            "",
            IFBLANK(
               _xldudf_CX_PUSH(AL197, CX_ENTITY, $B197, AL$11, AL$14, AL$190,),
               ""
            )
         )
      )
   )
)),"")</f>
        <v/>
      </c>
      <c r="DM197" s="2445" t="str" cm="1">
        <f t="array" aca="1" ref="DM197" ca="1">IFERROR(IF(AM197*fxVal_normal=_PL!AM197,"",IF(OR(AM197="", NOT(ISNUMBER(AM197)), ISERROR(AM197), $B197=""), "",
   IF($I197=1,
      IFBLANK(
         _xldudf_CX_PUSH(AM197*fxVal_normal, CX_ENTITY, $B197, AM$11, AM$14, AM$190,),
         ""
      ),
      IF($I197=2,
         IFBLANK(
            _xldudf_CX_PUSH(AM197, CX_ENTITY, $B197, AM$11, AM$14, AM$190,),
            ""
         ),
         IF($I197=3,
            "",
            IFBLANK(
               _xldudf_CX_PUSH(AM197, CX_ENTITY, $B197, AM$11, AM$14, AM$190,),
               ""
            )
         )
      )
   )
)),"")</f>
        <v/>
      </c>
      <c r="DN197" s="2445" t="str" cm="1">
        <f t="array" aca="1" ref="DN197" ca="1">IFERROR(IF(AN197*fxVal_normal=_PL!AN197,"",IF(OR(AN197="", NOT(ISNUMBER(AN197)), ISERROR(AN197), $B197=""), "",
   IF($I197=1,
      IFBLANK(
         _xldudf_CX_PUSH(AN197*fxVal_normal, CX_ENTITY, $B197, AN$11, AN$14, AN$190,),
         ""
      ),
      IF($I197=2,
         IFBLANK(
            _xldudf_CX_PUSH(AN197, CX_ENTITY, $B197, AN$11, AN$14, AN$190,),
            ""
         ),
         IF($I197=3,
            "",
            IFBLANK(
               _xldudf_CX_PUSH(AN197, CX_ENTITY, $B197, AN$11, AN$14, AN$190,),
               ""
            )
         )
      )
   )
)),"")</f>
        <v/>
      </c>
      <c r="DO197" s="2445" t="str" cm="1">
        <f t="array" aca="1" ref="DO197" ca="1">IFERROR(IF(AO197*fxVal_normal=_PL!AO197,"",IF(OR(AO197="", NOT(ISNUMBER(AO197)), ISERROR(AO197), $B197=""), "",
   IF($I197=1,
      IFBLANK(
         _xldudf_CX_PUSH(AO197*fxVal_normal, CX_ENTITY, $B197, AO$11, AO$14, AO$190,),
         ""
      ),
      IF($I197=2,
         IFBLANK(
            _xldudf_CX_PUSH(AO197, CX_ENTITY, $B197, AO$11, AO$14, AO$190,),
            ""
         ),
         IF($I197=3,
            "",
            IFBLANK(
               _xldudf_CX_PUSH(AO197, CX_ENTITY, $B197, AO$11, AO$14, AO$190,),
               ""
            )
         )
      )
   )
)),"")</f>
        <v/>
      </c>
      <c r="DP197" s="2445" t="str" cm="1">
        <f t="array" aca="1" ref="DP197" ca="1">IFERROR(IF(AP197*fxVal_normal=_PL!AP197,"",IF(OR(AP197="", NOT(ISNUMBER(AP197)), ISERROR(AP197), $B197=""), "",
   IF($I197=1,
      IFBLANK(
         _xldudf_CX_PUSH(AP197*fxVal_normal, CX_ENTITY, $B197, AP$11, AP$14, AP$190,),
         ""
      ),
      IF($I197=2,
         IFBLANK(
            _xldudf_CX_PUSH(AP197, CX_ENTITY, $B197, AP$11, AP$14, AP$190,),
            ""
         ),
         IF($I197=3,
            "",
            IFBLANK(
               _xldudf_CX_PUSH(AP197, CX_ENTITY, $B197, AP$11, AP$14, AP$190,),
               ""
            )
         )
      )
   )
)),"")</f>
        <v/>
      </c>
      <c r="DQ197" s="2445" t="str" cm="1">
        <f t="array" aca="1" ref="DQ197" ca="1">IFERROR(IF(AQ197*fxVal_normal=_PL!AQ197,"",IF(OR(AQ197="", NOT(ISNUMBER(AQ197)), ISERROR(AQ197), $B197=""), "",
   IF($I197=1,
      IFBLANK(
         _xldudf_CX_PUSH(AQ197*fxVal_normal, CX_ENTITY, $B197, AQ$11, AQ$14, AQ$190,),
         ""
      ),
      IF($I197=2,
         IFBLANK(
            _xldudf_CX_PUSH(AQ197, CX_ENTITY, $B197, AQ$11, AQ$14, AQ$190,),
            ""
         ),
         IF($I197=3,
            "",
            IFBLANK(
               _xldudf_CX_PUSH(AQ197, CX_ENTITY, $B197, AQ$11, AQ$14, AQ$190,),
               ""
            )
         )
      )
   )
)),"")</f>
        <v/>
      </c>
      <c r="DR197" s="2445" t="str" cm="1">
        <f t="array" aca="1" ref="DR197" ca="1">IFERROR(IF(AR197*fxVal_normal=_PL!AR197,"",IF(OR(AR197="", NOT(ISNUMBER(AR197)), ISERROR(AR197), $B197=""), "",
   IF($I197=1,
      IFBLANK(
         _xldudf_CX_PUSH(AR197*fxVal_normal, CX_ENTITY, $B197, AR$11, AR$14, AR$190,),
         ""
      ),
      IF($I197=2,
         IFBLANK(
            _xldudf_CX_PUSH(AR197, CX_ENTITY, $B197, AR$11, AR$14, AR$190,),
            ""
         ),
         IF($I197=3,
            "",
            IFBLANK(
               _xldudf_CX_PUSH(AR197, CX_ENTITY, $B197, AR$11, AR$14, AR$190,),
               ""
            )
         )
      )
   )
)),"")</f>
        <v/>
      </c>
      <c r="DS197" s="2445" t="str" cm="1">
        <f t="array" aca="1" ref="DS197" ca="1">IFERROR(IF(AS197*fxVal_normal=_PL!AS197,"",IF(OR(AS197="", NOT(ISNUMBER(AS197)), ISERROR(AS197), $B197=""), "",
   IF($I197=1,
      IFBLANK(
         _xldudf_CX_PUSH(AS197*fxVal_normal, CX_ENTITY, $B197, AS$11, AS$14, AS$190,),
         ""
      ),
      IF($I197=2,
         IFBLANK(
            _xldudf_CX_PUSH(AS197, CX_ENTITY, $B197, AS$11, AS$14, AS$190,),
            ""
         ),
         IF($I197=3,
            "",
            IFBLANK(
               _xldudf_CX_PUSH(AS197, CX_ENTITY, $B197, AS$11, AS$14, AS$190,),
               ""
            )
         )
      )
   )
)),"")</f>
        <v/>
      </c>
      <c r="DT197" s="2445" t="str" cm="1">
        <f t="array" aca="1" ref="DT197" ca="1">IFERROR(IF(AT197*fxVal_normal=_PL!AT197,"",IF(OR(AT197="", NOT(ISNUMBER(AT197)), ISERROR(AT197), $B197=""), "",
   IF($I197=1,
      IFBLANK(
         _xldudf_CX_PUSH(AT197*fxVal_normal, CX_ENTITY, $B197, AT$11, AT$14, AT$190,),
         ""
      ),
      IF($I197=2,
         IFBLANK(
            _xldudf_CX_PUSH(AT197, CX_ENTITY, $B197, AT$11, AT$14, AT$190,),
            ""
         ),
         IF($I197=3,
            "",
            IFBLANK(
               _xldudf_CX_PUSH(AT197, CX_ENTITY, $B197, AT$11, AT$14, AT$190,),
               ""
            )
         )
      )
   )
)),"")</f>
        <v/>
      </c>
      <c r="DU197" s="2445" t="str" cm="1">
        <f t="array" aca="1" ref="DU197" ca="1">IFERROR(IF(AU197*fxVal_normal=_PL!AU197,"",IF(OR(AU197="", NOT(ISNUMBER(AU197)), ISERROR(AU197), $B197=""), "",
   IF($I197=1,
      IFBLANK(
         _xldudf_CX_PUSH(AU197*fxVal_normal, CX_ENTITY, $B197, AU$11, AU$14, AU$190,),
         ""
      ),
      IF($I197=2,
         IFBLANK(
            _xldudf_CX_PUSH(AU197, CX_ENTITY, $B197, AU$11, AU$14, AU$190,),
            ""
         ),
         IF($I197=3,
            "",
            IFBLANK(
               _xldudf_CX_PUSH(AU197, CX_ENTITY, $B197, AU$11, AU$14, AU$190,),
               ""
            )
         )
      )
   )
)),"")</f>
        <v/>
      </c>
      <c r="DV197" s="2445" t="str" cm="1">
        <f t="array" aca="1" ref="DV197" ca="1">IFERROR(IF(AV197*fxVal_normal=_PL!AV197,"",IF(OR(AV197="", NOT(ISNUMBER(AV197)), ISERROR(AV197), $B197=""), "",
   IF($I197=1,
      IFBLANK(
         _xldudf_CX_PUSH(AV197*fxVal_normal, CX_ENTITY, $B197, AV$11, AV$14, AV$190,),
         ""
      ),
      IF($I197=2,
         IFBLANK(
            _xldudf_CX_PUSH(AV197, CX_ENTITY, $B197, AV$11, AV$14, AV$190,),
            ""
         ),
         IF($I197=3,
            "",
            IFBLANK(
               _xldudf_CX_PUSH(AV197, CX_ENTITY, $B197, AV$11, AV$14, AV$190,),
               ""
            )
         )
      )
   )
)),"")</f>
        <v/>
      </c>
      <c r="DW197" s="2445" t="str" cm="1">
        <f t="array" aca="1" ref="DW197" ca="1">IFERROR(IF(AW197*fxVal_normal=_PL!AW197,"",IF(OR(AW197="", NOT(ISNUMBER(AW197)), ISERROR(AW197), $B197=""), "",
   IF($I197=1,
      IFBLANK(
         _xldudf_CX_PUSH(AW197*fxVal_normal, CX_ENTITY, $B197, AW$11, AW$14, AW$190,),
         ""
      ),
      IF($I197=2,
         IFBLANK(
            _xldudf_CX_PUSH(AW197, CX_ENTITY, $B197, AW$11, AW$14, AW$190,),
            ""
         ),
         IF($I197=3,
            "",
            IFBLANK(
               _xldudf_CX_PUSH(AW197, CX_ENTITY, $B197, AW$11, AW$14, AW$190,),
               ""
            )
         )
      )
   )
)),"")</f>
        <v/>
      </c>
      <c r="DX197" s="2445" t="str" cm="1">
        <f t="array" aca="1" ref="DX197" ca="1">IFERROR(IF(AX197*fxVal_normal=_PL!AX197,"",IF(OR(AX197="", NOT(ISNUMBER(AX197)), ISERROR(AX197), $B197=""), "",
   IF($I197=1,
      IFBLANK(
         _xldudf_CX_PUSH(AX197*fxVal_normal, CX_ENTITY, $B197, AX$11, AX$14, AX$190,),
         ""
      ),
      IF($I197=2,
         IFBLANK(
            _xldudf_CX_PUSH(AX197, CX_ENTITY, $B197, AX$11, AX$14, AX$190,),
            ""
         ),
         IF($I197=3,
            "",
            IFBLANK(
               _xldudf_CX_PUSH(AX197, CX_ENTITY, $B197, AX$11, AX$14, AX$190,),
               ""
            )
         )
      )
   )
)),"")</f>
        <v/>
      </c>
      <c r="DY197" s="2445" t="str" cm="1">
        <f t="array" aca="1" ref="DY197" ca="1">IFERROR(IF(AY197*fxVal_normal=_PL!AY197,"",IF(OR(AY197="", NOT(ISNUMBER(AY197)), ISERROR(AY197), $B197=""), "",
   IF($I197=1,
      IFBLANK(
         _xldudf_CX_PUSH(AY197*fxVal_normal, CX_ENTITY, $B197, AY$11, AY$14, AY$190,),
         ""
      ),
      IF($I197=2,
         IFBLANK(
            _xldudf_CX_PUSH(AY197, CX_ENTITY, $B197, AY$11, AY$14, AY$190,),
            ""
         ),
         IF($I197=3,
            "",
            IFBLANK(
               _xldudf_CX_PUSH(AY197, CX_ENTITY, $B197, AY$11, AY$14, AY$190,),
               ""
            )
         )
      )
   )
)),"")</f>
        <v/>
      </c>
      <c r="DZ197" s="2445" t="str" cm="1">
        <f t="array" aca="1" ref="DZ197" ca="1">IFERROR(IF(AZ197*fxVal_normal=_PL!AZ197,"",IF(OR(AZ197="", NOT(ISNUMBER(AZ197)), ISERROR(AZ197), $B197=""), "",
   IF($I197=1,
      IFBLANK(
         _xldudf_CX_PUSH(AZ197*fxVal_normal, CX_ENTITY, $B197, AZ$11, AZ$14, AZ$190,),
         ""
      ),
      IF($I197=2,
         IFBLANK(
            _xldudf_CX_PUSH(AZ197, CX_ENTITY, $B197, AZ$11, AZ$14, AZ$190,),
            ""
         ),
         IF($I197=3,
            "",
            IFBLANK(
               _xldudf_CX_PUSH(AZ197, CX_ENTITY, $B197, AZ$11, AZ$14, AZ$190,),
               ""
            )
         )
      )
   )
)),"")</f>
        <v/>
      </c>
      <c r="EA197" s="2445" t="str" cm="1">
        <f t="array" aca="1" ref="EA197" ca="1">IFERROR(IF(BA197*fxVal_normal=_PL!BA197,"",IF(OR(BA197="", NOT(ISNUMBER(BA197)), ISERROR(BA197), $B197=""), "",
   IF($I197=1,
      IFBLANK(
         _xldudf_CX_PUSH(BA197*fxVal_normal, CX_ENTITY, $B197, BA$11, BA$14, BA$190,),
         ""
      ),
      IF($I197=2,
         IFBLANK(
            _xldudf_CX_PUSH(BA197, CX_ENTITY, $B197, BA$11, BA$14, BA$190,),
            ""
         ),
         IF($I197=3,
            "",
            IFBLANK(
               _xldudf_CX_PUSH(BA197, CX_ENTITY, $B197, BA$11, BA$14, BA$190,),
               ""
            )
         )
      )
   )
)),"")</f>
        <v/>
      </c>
      <c r="EB197" s="2445" t="str" cm="1">
        <f t="array" aca="1" ref="EB197" ca="1">IFERROR(IF(BB197*fxVal_normal=_PL!BB197,"",IF(OR(BB197="", NOT(ISNUMBER(BB197)), ISERROR(BB197), $B197=""), "",
   IF($I197=1,
      IFBLANK(
         _xldudf_CX_PUSH(BB197*fxVal_normal, CX_ENTITY, $B197, BB$11, BB$14, BB$190,),
         ""
      ),
      IF($I197=2,
         IFBLANK(
            _xldudf_CX_PUSH(BB197, CX_ENTITY, $B197, BB$11, BB$14, BB$190,),
            ""
         ),
         IF($I197=3,
            "",
            IFBLANK(
               _xldudf_CX_PUSH(BB197, CX_ENTITY, $B197, BB$11, BB$14, BB$190,),
               ""
            )
         )
      )
   )
)),"")</f>
        <v/>
      </c>
      <c r="EC197" s="2445" t="str" cm="1">
        <f t="array" aca="1" ref="EC197" ca="1">IFERROR(IF(BC197*fxVal_normal=_PL!BC197,"",IF(OR(BC197="", NOT(ISNUMBER(BC197)), ISERROR(BC197), $B197=""), "",
   IF($I197=1,
      IFBLANK(
         _xldudf_CX_PUSH(BC197*fxVal_normal, CX_ENTITY, $B197, BC$11, BC$14, BC$190,),
         ""
      ),
      IF($I197=2,
         IFBLANK(
            _xldudf_CX_PUSH(BC197, CX_ENTITY, $B197, BC$11, BC$14, BC$190,),
            ""
         ),
         IF($I197=3,
            "",
            IFBLANK(
               _xldudf_CX_PUSH(BC197, CX_ENTITY, $B197, BC$11, BC$14, BC$190,),
               ""
            )
         )
      )
   )
)),"")</f>
        <v/>
      </c>
      <c r="ED197" s="2445" t="str" cm="1">
        <f t="array" aca="1" ref="ED197" ca="1">IFERROR(IF(BD197*fxVal_normal=_PL!BD197,"",IF(OR(BD197="", NOT(ISNUMBER(BD197)), ISERROR(BD197), $B197=""), "",
   IF($I197=1,
      IFBLANK(
         _xldudf_CX_PUSH(BD197*fxVal_normal, CX_ENTITY, $B197, BD$11, BD$14, BD$190,),
         ""
      ),
      IF($I197=2,
         IFBLANK(
            _xldudf_CX_PUSH(BD197, CX_ENTITY, $B197, BD$11, BD$14, BD$190,),
            ""
         ),
         IF($I197=3,
            "",
            IFBLANK(
               _xldudf_CX_PUSH(BD197, CX_ENTITY, $B197, BD$11, BD$14, BD$190,),
               ""
            )
         )
      )
   )
)),"")</f>
        <v/>
      </c>
      <c r="EE197" s="2445" t="str" cm="1">
        <f t="array" aca="1" ref="EE197" ca="1">IFERROR(IF(BE197*fxVal_normal=_PL!BE197,"",IF(OR(BE197="", NOT(ISNUMBER(BE197)), ISERROR(BE197), $B197=""), "",
   IF($I197=1,
      IFBLANK(
         _xldudf_CX_PUSH(BE197*fxVal_normal, CX_ENTITY, $B197, BE$11, BE$14, BE$190,),
         ""
      ),
      IF($I197=2,
         IFBLANK(
            _xldudf_CX_PUSH(BE197, CX_ENTITY, $B197, BE$11, BE$14, BE$190,),
            ""
         ),
         IF($I197=3,
            "",
            IFBLANK(
               _xldudf_CX_PUSH(BE197, CX_ENTITY, $B197, BE$11, BE$14, BE$190,),
               ""
            )
         )
      )
   )
)),"")</f>
        <v/>
      </c>
      <c r="EF197" s="2445" t="str" cm="1">
        <f t="array" aca="1" ref="EF197" ca="1">IFERROR(IF(BF197*fxVal_normal=_PL!BF197,"",IF(OR(BF197="", NOT(ISNUMBER(BF197)), ISERROR(BF197), $B197=""), "",
   IF($I197=1,
      IFBLANK(
         _xldudf_CX_PUSH(BF197*fxVal_normal, CX_ENTITY, $B197, BF$11, BF$14, BF$190,),
         ""
      ),
      IF($I197=2,
         IFBLANK(
            _xldudf_CX_PUSH(BF197, CX_ENTITY, $B197, BF$11, BF$14, BF$190,),
            ""
         ),
         IF($I197=3,
            "",
            IFBLANK(
               _xldudf_CX_PUSH(BF197, CX_ENTITY, $B197, BF$11, BF$14, BF$190,),
               ""
            )
         )
      )
   )
)),"")</f>
        <v/>
      </c>
      <c r="EG197" s="2445" t="str" cm="1">
        <f t="array" aca="1" ref="EG197" ca="1">IFERROR(IF(BG197*fxVal_normal=_PL!BG197,"",IF(OR(BG197="", NOT(ISNUMBER(BG197)), ISERROR(BG197), $B197=""), "",
   IF($I197=1,
      IFBLANK(
         _xldudf_CX_PUSH(BG197*fxVal_normal, CX_ENTITY, $B197, BG$11, BG$14, BG$190,),
         ""
      ),
      IF($I197=2,
         IFBLANK(
            _xldudf_CX_PUSH(BG197, CX_ENTITY, $B197, BG$11, BG$14, BG$190,),
            ""
         ),
         IF($I197=3,
            "",
            IFBLANK(
               _xldudf_CX_PUSH(BG197, CX_ENTITY, $B197, BG$11, BG$14, BG$190,),
               ""
            )
         )
      )
   )
)),"")</f>
        <v/>
      </c>
      <c r="EH197" s="2445" t="str" cm="1">
        <f t="array" aca="1" ref="EH197" ca="1">IFERROR(IF(BH197*fxVal_normal=_PL!BH197,"",IF(OR(BH197="", NOT(ISNUMBER(BH197)), ISERROR(BH197), $B197=""), "",
   IF($I197=1,
      IFBLANK(
         _xldudf_CX_PUSH(BH197*fxVal_normal, CX_ENTITY, $B197, BH$11, BH$14, BH$190,),
         ""
      ),
      IF($I197=2,
         IFBLANK(
            _xldudf_CX_PUSH(BH197, CX_ENTITY, $B197, BH$11, BH$14, BH$190,),
            ""
         ),
         IF($I197=3,
            "",
            IFBLANK(
               _xldudf_CX_PUSH(BH197, CX_ENTITY, $B197, BH$11, BH$14, BH$190,),
               ""
            )
         )
      )
   )
)),"")</f>
        <v/>
      </c>
      <c r="EI197" s="2445" t="str" cm="1">
        <f t="array" aca="1" ref="EI197" ca="1">IFERROR(IF(BI197*fxVal_normal=_PL!BI197,"",IF(OR(BI197="", NOT(ISNUMBER(BI197)), ISERROR(BI197), $B197=""), "",
   IF($I197=1,
      IFBLANK(
         _xldudf_CX_PUSH(BI197*fxVal_normal, CX_ENTITY, $B197, BI$11, BI$14, BI$190,),
         ""
      ),
      IF($I197=2,
         IFBLANK(
            _xldudf_CX_PUSH(BI197, CX_ENTITY, $B197, BI$11, BI$14, BI$190,),
            ""
         ),
         IF($I197=3,
            "",
            IFBLANK(
               _xldudf_CX_PUSH(BI197, CX_ENTITY, $B197, BI$11, BI$14, BI$190,),
               ""
            )
         )
      )
   )
)),"")</f>
        <v/>
      </c>
      <c r="EJ197" s="2445" t="str" cm="1">
        <f t="array" aca="1" ref="EJ197" ca="1">IFERROR(IF(BJ197*fxVal_normal=_PL!BJ197,"",IF(OR(BJ197="", NOT(ISNUMBER(BJ197)), ISERROR(BJ197), $B197=""), "",
   IF($I197=1,
      IFBLANK(
         _xldudf_CX_PUSH(BJ197*fxVal_normal, CX_ENTITY, $B197, BJ$11, BJ$14, BJ$190,),
         ""
      ),
      IF($I197=2,
         IFBLANK(
            _xldudf_CX_PUSH(BJ197, CX_ENTITY, $B197, BJ$11, BJ$14, BJ$190,),
            ""
         ),
         IF($I197=3,
            "",
            IFBLANK(
               _xldudf_CX_PUSH(BJ197, CX_ENTITY, $B197, BJ$11, BJ$14, BJ$190,),
               ""
            )
         )
      )
   )
)),"")</f>
        <v/>
      </c>
      <c r="EK197" s="2445" t="str" cm="1">
        <f t="array" aca="1" ref="EK197" ca="1">IFERROR(IF(BK197*fxVal_normal=_PL!BK197,"",IF(OR(BK197="", NOT(ISNUMBER(BK197)), ISERROR(BK197), $B197=""), "",
   IF($I197=1,
      IFBLANK(
         _xldudf_CX_PUSH(BK197*fxVal_normal, CX_ENTITY, $B197, BK$11, BK$14, BK$190,),
         ""
      ),
      IF($I197=2,
         IFBLANK(
            _xldudf_CX_PUSH(BK197, CX_ENTITY, $B197, BK$11, BK$14, BK$190,),
            ""
         ),
         IF($I197=3,
            "",
            IFBLANK(
               _xldudf_CX_PUSH(BK197, CX_ENTITY, $B197, BK$11, BK$14, BK$190,),
               ""
            )
         )
      )
   )
)),"")</f>
        <v/>
      </c>
      <c r="EL197" s="2445" t="str" cm="1">
        <f t="array" aca="1" ref="EL197" ca="1">IFERROR(IF(BL197*fxVal_normal=_PL!BL197,"",IF(OR(BL197="", NOT(ISNUMBER(BL197)), ISERROR(BL197), $B197=""), "",
   IF($I197=1,
      IFBLANK(
         _xldudf_CX_PUSH(BL197*fxVal_normal, CX_ENTITY, $B197, BL$11, BL$14, BL$190,),
         ""
      ),
      IF($I197=2,
         IFBLANK(
            _xldudf_CX_PUSH(BL197, CX_ENTITY, $B197, BL$11, BL$14, BL$190,),
            ""
         ),
         IF($I197=3,
            "",
            IFBLANK(
               _xldudf_CX_PUSH(BL197, CX_ENTITY, $B197, BL$11, BL$14, BL$190,),
               ""
            )
         )
      )
   )
)),"")</f>
        <v/>
      </c>
      <c r="EM197" s="2445" t="str" cm="1">
        <f t="array" aca="1" ref="EM197" ca="1">IFERROR(IF(BM197*fxVal_normal=_PL!BM197,"",IF(OR(BM197="", NOT(ISNUMBER(BM197)), ISERROR(BM197), $B197=""), "",
   IF($I197=1,
      IFBLANK(
         _xldudf_CX_PUSH(BM197*fxVal_normal, CX_ENTITY, $B197, BM$11, BM$14, BM$190,),
         ""
      ),
      IF($I197=2,
         IFBLANK(
            _xldudf_CX_PUSH(BM197, CX_ENTITY, $B197, BM$11, BM$14, BM$190,),
            ""
         ),
         IF($I197=3,
            "",
            IFBLANK(
               _xldudf_CX_PUSH(BM197, CX_ENTITY, $B197, BM$11, BM$14, BM$190,),
               ""
            )
         )
      )
   )
)),"")</f>
        <v/>
      </c>
      <c r="EN197" s="2445" t="str" cm="1">
        <f t="array" aca="1" ref="EN197" ca="1">IFERROR(IF(BN197*fxVal_normal=_PL!BN197,"",IF(OR(BN197="", NOT(ISNUMBER(BN197)), ISERROR(BN197), $B197=""), "",
   IF($I197=1,
      IFBLANK(
         _xldudf_CX_PUSH(BN197*fxVal_normal, CX_ENTITY, $B197, BN$11, BN$14, BN$190,),
         ""
      ),
      IF($I197=2,
         IFBLANK(
            _xldudf_CX_PUSH(BN197, CX_ENTITY, $B197, BN$11, BN$14, BN$190,),
            ""
         ),
         IF($I197=3,
            "",
            IFBLANK(
               _xldudf_CX_PUSH(BN197, CX_ENTITY, $B197, BN$11, BN$14, BN$190,),
               ""
            )
         )
      )
   )
)),"")</f>
        <v/>
      </c>
    </row>
    <row r="198" spans="1:153" ht="21" customHeight="1">
      <c r="A198" s="2449" t="s">
        <v>22</v>
      </c>
      <c r="B198" s="2439"/>
      <c r="C198" s="2439" t="str" cm="1">
        <f t="array" ref="C198">IFBLANK(_PL!C198,"")</f>
        <v/>
      </c>
      <c r="D198" s="1548"/>
      <c r="E198" s="2440" cm="1">
        <f t="array" aca="1" ref="E198:G19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)($AD198:$CQ198, Z198)</f>
        <v>0</v>
      </c>
      <c r="F198" s="576">
        <f ca="1"/>
        <v>0</v>
      </c>
      <c r="G198" s="576" t="str">
        <f ca="1"/>
        <v>A</v>
      </c>
      <c r="H198" s="2546">
        <v>2</v>
      </c>
      <c r="I198" s="2546">
        <v>1</v>
      </c>
      <c r="J198" s="401" cm="1">
        <f t="array" ref="J198">IFBLANK( Z198,"")</f>
        <v>0</v>
      </c>
      <c r="K198" s="578" t="str">
        <f t="shared" si="54"/>
        <v>No</v>
      </c>
      <c r="L198" s="37"/>
      <c r="N198" s="158"/>
      <c r="O198" s="101"/>
      <c r="P198" s="52"/>
      <c r="Q198" s="101"/>
      <c r="R198" s="101"/>
      <c r="S198" s="153"/>
      <c r="T198" s="153"/>
      <c r="U198" s="39"/>
      <c r="V198" s="37"/>
      <c r="W198" s="2594" t="e">
        <f ca="1">W191</f>
        <v>#NAME?</v>
      </c>
      <c r="X198" s="2452">
        <f>_PL!X198</f>
        <v>0</v>
      </c>
      <c r="Y198" s="971" t="s">
        <v>167</v>
      </c>
      <c r="Z198" s="538">
        <f>_PL!Z198</f>
        <v>0</v>
      </c>
      <c r="AA198" s="787"/>
      <c r="AB198" s="1133"/>
      <c r="AC198" s="1163" t="str" cm="1">
        <f t="array" aca="1" ref="AC198" ca="1">_xlfn.LET(
_xlpm._termname, $AB198,
_xlpm._iconname, "find",
_xlpm._icon, fx_getIcon(_xlpm._iconname),
_xlpm._location, _xlfn.XLOOKUP(LOWER(_xlpm._termname), LOWER(tbl_acctDef[Term]),tbl_acctDef[Term]),
_xlpm._hyperlink, HYPERLINK("#"&amp;CELL("address",_xlpm._location), _xlpm._icon),
IFERROR(_xlpm._hyperlink,"")
)</f>
        <v/>
      </c>
      <c r="AD198" s="2590" t="str">
        <f ca="1">IF(ISNUMBER(AD191), IF(ABS(SUM(AD192:AD197)-AD191)&lt;0.1,0,1),"")</f>
        <v/>
      </c>
      <c r="AE198" s="2590" t="str">
        <f t="shared" ref="AE198:BN198" si="55">IF(ISNUMBER(AE191), IF(ABS(SUM(AE192:AE197)-AE191)&lt;0.1,0,1),"")</f>
        <v/>
      </c>
      <c r="AF198" s="2590" t="str">
        <f t="shared" si="55"/>
        <v/>
      </c>
      <c r="AG198" s="2590" t="str">
        <f t="shared" si="55"/>
        <v/>
      </c>
      <c r="AH198" s="2590" t="str">
        <f t="shared" si="55"/>
        <v/>
      </c>
      <c r="AI198" s="2590" t="str">
        <f t="shared" si="55"/>
        <v/>
      </c>
      <c r="AJ198" s="2590" t="str">
        <f t="shared" si="55"/>
        <v/>
      </c>
      <c r="AK198" s="2590" t="str">
        <f t="shared" si="55"/>
        <v/>
      </c>
      <c r="AL198" s="2590" t="str">
        <f t="shared" si="55"/>
        <v/>
      </c>
      <c r="AM198" s="2590" t="str">
        <f t="shared" si="55"/>
        <v/>
      </c>
      <c r="AN198" s="2590" t="str">
        <f t="shared" si="55"/>
        <v/>
      </c>
      <c r="AO198" s="2590" t="str">
        <f t="shared" si="55"/>
        <v/>
      </c>
      <c r="AP198" s="2590" t="str">
        <f t="shared" si="55"/>
        <v/>
      </c>
      <c r="AQ198" s="2590" t="str">
        <f t="shared" si="55"/>
        <v/>
      </c>
      <c r="AR198" s="2590" t="str">
        <f t="shared" si="55"/>
        <v/>
      </c>
      <c r="AS198" s="2590" t="str">
        <f t="shared" si="55"/>
        <v/>
      </c>
      <c r="AT198" s="2590" t="str">
        <f t="shared" si="55"/>
        <v/>
      </c>
      <c r="AU198" s="2590" t="str">
        <f t="shared" si="55"/>
        <v/>
      </c>
      <c r="AV198" s="2590" t="str">
        <f t="shared" si="55"/>
        <v/>
      </c>
      <c r="AW198" s="2590" t="str">
        <f t="shared" si="55"/>
        <v/>
      </c>
      <c r="AX198" s="2590" t="str">
        <f t="shared" si="55"/>
        <v/>
      </c>
      <c r="AY198" s="2590" t="str">
        <f t="shared" si="55"/>
        <v/>
      </c>
      <c r="AZ198" s="2590" t="str">
        <f t="shared" si="55"/>
        <v/>
      </c>
      <c r="BA198" s="2590" t="str">
        <f t="shared" si="55"/>
        <v/>
      </c>
      <c r="BB198" s="2590" t="str">
        <f t="shared" si="55"/>
        <v/>
      </c>
      <c r="BC198" s="2590" t="str">
        <f t="shared" si="55"/>
        <v/>
      </c>
      <c r="BD198" s="2590" t="str">
        <f t="shared" si="55"/>
        <v/>
      </c>
      <c r="BE198" s="2590" t="str">
        <f t="shared" si="55"/>
        <v/>
      </c>
      <c r="BF198" s="2590" t="str">
        <f t="shared" si="55"/>
        <v/>
      </c>
      <c r="BG198" s="2590" t="str">
        <f t="shared" si="55"/>
        <v/>
      </c>
      <c r="BH198" s="2590" t="str">
        <f t="shared" si="55"/>
        <v/>
      </c>
      <c r="BI198" s="2590" t="str">
        <f t="shared" si="55"/>
        <v/>
      </c>
      <c r="BJ198" s="2590" t="str">
        <f t="shared" si="55"/>
        <v/>
      </c>
      <c r="BK198" s="2590" t="str">
        <f t="shared" si="55"/>
        <v/>
      </c>
      <c r="BL198" s="2590" t="str">
        <f t="shared" si="55"/>
        <v/>
      </c>
      <c r="BM198" s="2590" t="str">
        <f t="shared" si="55"/>
        <v/>
      </c>
      <c r="BN198" s="2590" t="str">
        <f t="shared" si="55"/>
        <v/>
      </c>
      <c r="BO198" s="2595"/>
      <c r="BP198" s="2595"/>
      <c r="BQ198" s="2595"/>
      <c r="BR198" s="2595"/>
      <c r="BS198" s="2595"/>
      <c r="BT198" s="2595"/>
      <c r="BU198" s="2595"/>
      <c r="BV198" s="2595"/>
      <c r="BW198" s="2595"/>
      <c r="BX198" s="2595"/>
      <c r="BY198" s="2595"/>
      <c r="BZ198" s="2595"/>
      <c r="CA198" s="34"/>
      <c r="CC198" s="33"/>
      <c r="CD198" s="1461" t="str" cm="1">
        <f t="array" aca="1" ref="CD198" ca="1">_xlfn.LET( _xlpm.CheckBlank, SUM(PL!$AD198:$BN198) = 0, IF(_xlpm.CheckBlank, "", SUM(_xlfn._xlws.FILTER(PL!$AD198:$BN198,(YEAR(PL!$AD$12:$BN$12)=PL!CD$12)*(array_timeline&lt;=PL!CD$11)))))</f>
        <v/>
      </c>
      <c r="CE198" s="1461" t="str" cm="1">
        <f t="array" aca="1" ref="CE198" ca="1">_xlfn.LET( _xlpm.CheckBlank, SUM(PL!$AD198:$BN198) = 0, IF(_xlpm.CheckBlank, "", SUM(_xlfn._xlws.FILTER(PL!$AD198:$BN198,(YEAR(PL!$AD$12:$BN$12)=PL!CE$12)*(array_timeline&lt;=PL!CE$11)))))</f>
        <v/>
      </c>
      <c r="CF198" s="88"/>
      <c r="CG198" s="1461" t="str" cm="1">
        <f t="array" aca="1" ref="CG198" ca="1">_xlfn.LET( _xlpm.CheckBlank, SUM(PL!$AD198:$BN198) = 0, IF(_xlpm.CheckBlank, "", SUM(_xlfn._xlws.FILTER(PL!$AD198:$BN198,(YEAR(PL!$AD$12:$BN$12)=PL!CG$12)*(array_timeline&lt;=PL!CG$11)))))</f>
        <v/>
      </c>
      <c r="CH198" s="1461" t="str" cm="1">
        <f t="array" aca="1" ref="CH198" ca="1">_xlfn.LET( _xlpm.CheckBlank, SUM(PL!$AD198:$BN198) = 0, IF(_xlpm.CheckBlank, "", SUM(_xlfn._xlws.FILTER(PL!$AD198:$BN198,(YEAR(PL!$AD$12:$BN$12)=PL!CH$12)*(array_timeline&lt;=PL!CH$11)))))</f>
        <v/>
      </c>
      <c r="CI198" s="88"/>
      <c r="CJ198" s="1461" t="str" cm="1">
        <f t="array" aca="1" ref="CJ198" ca="1">_xlfn.LET( _xlpm.CheckBlank, SUM(PL!$AD198:$BN198) = 0, IF(_xlpm.CheckBlank, "", SUM(_xlfn.TAKE(_xlfn.DROP(PL!$AD198:$BN198, ,-DATEDIFF(PL!CJ$11, val_asOfDate,"M")),1,-12))))</f>
        <v/>
      </c>
      <c r="CK198" s="1461" t="str" cm="1">
        <f t="array" aca="1" ref="CK198" ca="1">_xlfn.LET( _xlpm.CheckBlank, SUM(PL!$AD198:$BN198) = 0, IF(_xlpm.CheckBlank, "", SUM(_xlfn.TAKE(_xlfn.DROP(PL!$AD198:$BN198, ,-DATEDIFF(PL!CK$11, val_asOfDate,"M")),1,-12))))</f>
        <v/>
      </c>
      <c r="CL198" s="88"/>
      <c r="CM198" s="2061" t="str">
        <f ca="1">IF(ISNUMBER(CM191), IF(ABS(SUM(CM192:CM197)-CM191)&lt;0.1,0,1),"")</f>
        <v/>
      </c>
      <c r="CN198" s="2061" t="str">
        <f>IF(ISNUMBER(CN191), IF(ABS(SUM(CN192:CN197)-CN191)&lt;0.1,0,1),"")</f>
        <v/>
      </c>
      <c r="CO198" s="128"/>
      <c r="CP198" s="2061" t="str">
        <f ca="1">IF(ISNUMBER(CP191), IF(ABS(SUM(CP192:CP197)-CP191)&lt;0.1,0,1),"")</f>
        <v/>
      </c>
      <c r="CQ198" s="2061" t="str">
        <f>IF(ISNUMBER(CQ191), IF(ABS(SUM(CQ192:CQ197)-CQ191)&lt;0.1,0,1),"")</f>
        <v/>
      </c>
      <c r="CR198" s="34"/>
      <c r="CS198" s="2056"/>
      <c r="CT198" s="1880"/>
      <c r="CU198" s="1880"/>
      <c r="CV198" s="1880"/>
      <c r="CW198" s="1880"/>
      <c r="CX198" s="2121"/>
      <c r="CY198" s="1880"/>
      <c r="CZ198" s="1880"/>
      <c r="DA198" s="1880"/>
      <c r="DB198" s="1880"/>
      <c r="DC198" s="2121"/>
      <c r="DD198" s="1880"/>
      <c r="DE198" s="1880"/>
      <c r="DF198" s="1880"/>
      <c r="DG198" s="1880"/>
      <c r="DH198" s="1880"/>
      <c r="DI198" s="1880"/>
      <c r="DJ198" s="1880"/>
      <c r="DK198" s="1880"/>
      <c r="DL198" s="1880"/>
      <c r="DM198" s="1880"/>
      <c r="DN198" s="1880"/>
      <c r="DO198" s="1880"/>
      <c r="DP198" s="1880"/>
      <c r="DQ198" s="1880"/>
      <c r="DR198" s="1880"/>
      <c r="DS198" s="1880"/>
      <c r="DT198" s="1880"/>
      <c r="DU198" s="1880"/>
      <c r="DV198" s="1880"/>
      <c r="DW198" s="1880"/>
      <c r="DX198" s="1880"/>
      <c r="DY198" s="1880"/>
      <c r="DZ198" s="1880"/>
      <c r="EA198" s="1880"/>
      <c r="EB198" s="1880"/>
      <c r="EC198" s="1880"/>
      <c r="ED198" s="1880"/>
      <c r="EE198" s="1880"/>
      <c r="EF198" s="1880"/>
      <c r="EG198" s="1880"/>
      <c r="EH198" s="1880"/>
      <c r="EI198" s="1880"/>
      <c r="EJ198" s="1880"/>
      <c r="EK198" s="1880"/>
      <c r="EL198" s="1880"/>
      <c r="EM198" s="1880"/>
      <c r="EN198" s="1880"/>
      <c r="EO198" s="1880"/>
      <c r="EP198" s="1880"/>
      <c r="EQ198" s="1880"/>
      <c r="ER198" s="1880"/>
      <c r="ES198" s="1880"/>
      <c r="ET198" s="1880"/>
      <c r="EU198" s="1880"/>
      <c r="EV198" s="1880"/>
      <c r="EW198" s="1880"/>
    </row>
    <row r="199" spans="1:153">
      <c r="A199" s="1625"/>
      <c r="B199" s="2439" t="str">
        <f>_xlfn.LET(
_xlpm.IsNotAttrDynamic, D199="",
_xlpm.Attr,_PL!F199,
_xlpm.NotInUse,Y199=D199,
_xlpm.RESULT, IF(_xlpm.IsNotAttrDynamic, _xlpm.Attr, IF( _xlpm.NotInUse, "", Y199)
),IF(_xlpm.RESULT ="", "", _xlpm.RESULT))</f>
        <v/>
      </c>
      <c r="C199" s="2439" t="str" cm="1">
        <f t="array" ref="C199">IFBLANK(_PL!C199,"")</f>
        <v/>
      </c>
      <c r="D199" s="1548"/>
      <c r="E199" s="2453"/>
      <c r="F199" s="578"/>
      <c r="G199" s="578"/>
      <c r="H199" s="578"/>
      <c r="I199" s="578"/>
      <c r="J199" s="401"/>
      <c r="K199" s="578" t="str">
        <f t="shared" si="54"/>
        <v>No</v>
      </c>
      <c r="L199" s="37"/>
      <c r="N199" s="158"/>
      <c r="O199" s="101"/>
      <c r="P199" s="52"/>
      <c r="Q199" s="101"/>
      <c r="R199" s="101"/>
      <c r="S199" s="153"/>
      <c r="T199" s="153"/>
      <c r="U199" s="39"/>
      <c r="V199" s="37"/>
      <c r="W199" s="91"/>
      <c r="X199" s="901"/>
      <c r="Y199" s="136"/>
      <c r="Z199" s="792"/>
      <c r="AA199" s="284"/>
      <c r="AB199" s="284"/>
      <c r="AC199" s="128"/>
      <c r="AD199" s="88"/>
      <c r="AE199" s="88"/>
      <c r="AF199" s="88"/>
      <c r="AG199" s="88"/>
      <c r="AH199" s="88"/>
      <c r="AI199" s="88"/>
      <c r="AJ199" s="88"/>
      <c r="AK199" s="88"/>
      <c r="AL199" s="88"/>
      <c r="AM199" s="88"/>
      <c r="AN199" s="88"/>
      <c r="AO199" s="88"/>
      <c r="AP199" s="88"/>
      <c r="AQ199" s="88"/>
      <c r="AR199" s="88"/>
      <c r="AS199" s="88"/>
      <c r="AT199" s="88"/>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c r="CS199" s="2056"/>
      <c r="CT199" s="1880"/>
      <c r="CU199" s="1880"/>
      <c r="CV199" s="1880"/>
      <c r="CW199" s="1880"/>
      <c r="CX199" s="2121"/>
      <c r="CY199" s="1880"/>
      <c r="CZ199" s="1880"/>
      <c r="DA199" s="1880"/>
      <c r="DB199" s="1880"/>
      <c r="DC199" s="2121"/>
      <c r="DD199" s="1880"/>
      <c r="DE199" s="1880"/>
      <c r="DF199" s="1880"/>
      <c r="DG199" s="1880"/>
      <c r="DH199" s="1880"/>
      <c r="DI199" s="1880"/>
      <c r="DJ199" s="1880"/>
      <c r="DK199" s="1880"/>
      <c r="DL199" s="1880"/>
      <c r="DM199" s="1880"/>
      <c r="DN199" s="1880"/>
      <c r="DO199" s="1880"/>
      <c r="DP199" s="1880"/>
      <c r="DQ199" s="1880"/>
      <c r="DR199" s="1880"/>
      <c r="DS199" s="1880"/>
      <c r="DT199" s="1880"/>
      <c r="DU199" s="1880"/>
      <c r="DV199" s="1880"/>
      <c r="DW199" s="1880"/>
      <c r="DX199" s="1880"/>
      <c r="DY199" s="1880"/>
      <c r="DZ199" s="1880"/>
      <c r="EA199" s="1880"/>
      <c r="EB199" s="1880"/>
      <c r="EC199" s="1880"/>
      <c r="ED199" s="1880"/>
      <c r="EE199" s="1880"/>
      <c r="EF199" s="1880"/>
      <c r="EG199" s="1880"/>
      <c r="EH199" s="1880"/>
      <c r="EI199" s="1880"/>
      <c r="EJ199" s="1880"/>
      <c r="EK199" s="1880"/>
      <c r="EL199" s="1880"/>
      <c r="EM199" s="1880"/>
      <c r="EN199" s="1880"/>
      <c r="EO199" s="1880"/>
      <c r="EP199" s="1880"/>
      <c r="EQ199" s="1880"/>
      <c r="ER199" s="1880"/>
      <c r="ES199" s="1880"/>
      <c r="ET199" s="1880"/>
      <c r="EU199" s="1880"/>
      <c r="EV199" s="1880"/>
      <c r="EW199" s="1880"/>
    </row>
    <row r="200" spans="1:153" ht="22.5">
      <c r="A200" s="1625"/>
      <c r="B200" s="2439" t="str">
        <f>_xlfn.LET(
_xlpm.IsNotAttrDynamic, D200="",
_xlpm.Attr,_PL!F200,
_xlpm.NotInUse,Y200=D200,
_xlpm.RESULT, IF(_xlpm.IsNotAttrDynamic, _xlpm.Attr, IF( _xlpm.NotInUse, "", Y200)
),IF(_xlpm.RESULT ="", "", _xlpm.RESULT))</f>
        <v/>
      </c>
      <c r="C200" s="2439" t="str" cm="1">
        <f t="array" ref="C200">IFBLANK(_PL!C200,"")</f>
        <v/>
      </c>
      <c r="D200" s="1548"/>
      <c r="E200" s="2453"/>
      <c r="F200" s="578"/>
      <c r="G200" s="578"/>
      <c r="H200" s="510"/>
      <c r="I200" s="510"/>
      <c r="J200" s="401"/>
      <c r="K200" s="578" t="str">
        <f t="shared" si="54"/>
        <v>No</v>
      </c>
      <c r="L200" s="37"/>
      <c r="N200" s="158"/>
      <c r="O200" s="101"/>
      <c r="P200" s="52"/>
      <c r="Q200" s="101"/>
      <c r="R200" s="101"/>
      <c r="S200" s="153"/>
      <c r="T200" s="153"/>
      <c r="U200" s="39"/>
      <c r="V200" s="37"/>
      <c r="W200" s="2133" t="s">
        <v>168</v>
      </c>
      <c r="X200" s="898"/>
      <c r="Y200" s="127"/>
      <c r="Z200" s="791"/>
      <c r="AA200" s="127"/>
      <c r="AB200" s="127"/>
      <c r="AC200" s="127"/>
      <c r="AD200" s="127"/>
      <c r="AE200" s="127"/>
      <c r="AF200" s="127"/>
      <c r="AG200" s="127"/>
      <c r="AH200" s="127"/>
      <c r="AI200" s="127"/>
      <c r="AJ200" s="127"/>
      <c r="AK200" s="127"/>
      <c r="AL200" s="127"/>
      <c r="AM200" s="2596"/>
      <c r="AN200" s="2596"/>
      <c r="AO200" s="2596"/>
      <c r="AP200" s="2596"/>
      <c r="AQ200" s="2596"/>
      <c r="AR200" s="2596"/>
      <c r="AS200" s="2596"/>
      <c r="AT200" s="2596"/>
      <c r="AU200" s="2596"/>
      <c r="AV200" s="2596"/>
      <c r="AW200" s="2596"/>
      <c r="AX200" s="2596"/>
      <c r="AY200" s="2596"/>
      <c r="AZ200" s="2596"/>
      <c r="BA200" s="2596"/>
      <c r="BB200" s="2596"/>
      <c r="BC200" s="2596"/>
      <c r="BD200" s="2596"/>
      <c r="BE200" s="2596"/>
      <c r="BF200" s="2596"/>
      <c r="BG200" s="2596"/>
      <c r="BH200" s="2596"/>
      <c r="BI200" s="2596"/>
      <c r="BJ200" s="2596"/>
      <c r="BK200" s="2596"/>
      <c r="BL200" s="2596"/>
      <c r="BM200" s="2596"/>
      <c r="BN200" s="2596"/>
      <c r="BO200" s="2596"/>
      <c r="BP200" s="2596"/>
      <c r="BQ200" s="2596"/>
      <c r="BR200" s="2596"/>
      <c r="BS200" s="2596"/>
      <c r="BT200" s="2596"/>
      <c r="BU200" s="2596"/>
      <c r="BV200" s="2596"/>
      <c r="BW200" s="2596"/>
      <c r="BX200" s="2596"/>
      <c r="BY200" s="2596"/>
      <c r="BZ200" s="2596"/>
      <c r="CA200" s="34"/>
      <c r="CC200" s="58"/>
      <c r="CD200" s="3024" t="s">
        <v>41</v>
      </c>
      <c r="CE200" s="3025"/>
      <c r="CF200" s="1472"/>
      <c r="CG200" s="3020" t="s">
        <v>109</v>
      </c>
      <c r="CH200" s="3021"/>
      <c r="CI200" s="1473"/>
      <c r="CJ200" s="3022" t="s">
        <v>43</v>
      </c>
      <c r="CK200" s="3023"/>
      <c r="CL200" s="1473"/>
      <c r="CM200" s="3015" t="s">
        <v>44</v>
      </c>
      <c r="CN200" s="3016"/>
      <c r="CO200" s="1470"/>
      <c r="CP200" s="3015" t="s">
        <v>45</v>
      </c>
      <c r="CQ200" s="3016"/>
      <c r="CR200" s="34"/>
      <c r="CS200" s="2056"/>
      <c r="CT200" s="1880"/>
      <c r="CU200" s="1880"/>
      <c r="CV200" s="1880"/>
      <c r="CW200" s="1880"/>
      <c r="CX200" s="2121"/>
      <c r="CY200" s="1880"/>
      <c r="CZ200" s="1880"/>
      <c r="DA200" s="1880"/>
      <c r="DB200" s="1880"/>
      <c r="DC200" s="2121"/>
      <c r="DD200" s="1880"/>
      <c r="DE200" s="1880"/>
      <c r="DF200" s="1880"/>
      <c r="DG200" s="1880"/>
      <c r="DH200" s="1880"/>
      <c r="DI200" s="1880"/>
      <c r="DJ200" s="1880"/>
      <c r="DK200" s="1880"/>
      <c r="DL200" s="1880"/>
      <c r="DM200" s="1880"/>
      <c r="DN200" s="1880"/>
      <c r="DO200" s="1880"/>
      <c r="DP200" s="1880"/>
      <c r="DQ200" s="1880"/>
      <c r="DR200" s="1880"/>
      <c r="DS200" s="1880"/>
      <c r="DT200" s="1880"/>
      <c r="DU200" s="1880"/>
      <c r="DV200" s="1880"/>
      <c r="DW200" s="1880"/>
      <c r="DX200" s="1880"/>
      <c r="DY200" s="1880"/>
      <c r="DZ200" s="1880"/>
      <c r="EA200" s="1880"/>
      <c r="EB200" s="1880"/>
      <c r="EC200" s="1880"/>
      <c r="ED200" s="1880"/>
      <c r="EE200" s="1880"/>
      <c r="EF200" s="1880"/>
      <c r="EG200" s="1880"/>
      <c r="EH200" s="1880"/>
      <c r="EI200" s="1880"/>
      <c r="EJ200" s="1880"/>
      <c r="EK200" s="1880"/>
      <c r="EL200" s="1880"/>
      <c r="EM200" s="1880"/>
      <c r="EN200" s="1880"/>
      <c r="EO200" s="1880"/>
      <c r="EP200" s="1880"/>
      <c r="EQ200" s="1880"/>
      <c r="ER200" s="1880"/>
      <c r="ES200" s="1880"/>
      <c r="ET200" s="1880"/>
      <c r="EU200" s="1880"/>
      <c r="EV200" s="1880"/>
      <c r="EW200" s="1880"/>
    </row>
    <row r="201" spans="1:153" ht="18" customHeight="1">
      <c r="A201" s="1627"/>
      <c r="B201" s="2439" t="e">
        <f ca="1">_xlfn.LET(
_xlpm.IsNotAttrDynamic, D201="",
_xlpm.Attr,_PL!F201,
_xlpm.NotInUse,Y201=D201,
_xlpm.RESULT, IF(_xlpm.IsNotAttrDynamic, _xlpm.Attr, IF( _xlpm.NotInUse, "", Y201)
),IF(_xlpm.RESULT ="", "", _xlpm.RESULT))</f>
        <v>#NAME?</v>
      </c>
      <c r="C201" s="2439" t="str" cm="1">
        <f t="array" ref="C201">IFBLANK(_PL!C201,"")</f>
        <v>Segment II Name</v>
      </c>
      <c r="D201" s="1548" t="s">
        <v>169</v>
      </c>
      <c r="E201" s="2453"/>
      <c r="F201" s="572"/>
      <c r="G201" s="572"/>
      <c r="H201" s="572"/>
      <c r="I201" s="572"/>
      <c r="J201" s="401"/>
      <c r="K201" s="578" t="str">
        <f t="shared" si="54"/>
        <v>No</v>
      </c>
      <c r="L201" s="37"/>
      <c r="N201" s="158"/>
      <c r="O201" s="101"/>
      <c r="P201" s="52"/>
      <c r="Q201" s="2"/>
      <c r="R201" s="101"/>
      <c r="S201" s="153"/>
      <c r="T201" s="153"/>
      <c r="U201" s="39"/>
      <c r="V201" s="37"/>
      <c r="W201" s="3038" t="e">
        <f ca="1">_PL!W201</f>
        <v>#NAME?</v>
      </c>
      <c r="X201" s="1247"/>
      <c r="Y201" s="3048" t="e">
        <f ca="1">_PL!Y201</f>
        <v>#NAME?</v>
      </c>
      <c r="Z201" s="1632" t="s">
        <v>157</v>
      </c>
      <c r="AA201" s="1249"/>
      <c r="AB201" s="1630" t="s">
        <v>83</v>
      </c>
      <c r="AC201" s="1273"/>
      <c r="AD201" s="859" cm="1">
        <f t="array" aca="1" ref="AD201:AD202" ca="1">fx_checkComp(AD206:AD211)</f>
        <v>1</v>
      </c>
      <c r="AE201" s="859" cm="1">
        <f t="array" aca="1" ref="AE201:AE202" ca="1">fx_checkComp(AE206:AE211)</f>
        <v>1</v>
      </c>
      <c r="AF201" s="859" cm="1">
        <f t="array" aca="1" ref="AF201:AF202" ca="1">fx_checkComp(AF206:AF211)</f>
        <v>1</v>
      </c>
      <c r="AG201" s="859" cm="1">
        <f t="array" aca="1" ref="AG201:AG202" ca="1">fx_checkComp(AG206:AG211)</f>
        <v>1</v>
      </c>
      <c r="AH201" s="859" cm="1">
        <f t="array" aca="1" ref="AH201:AH202" ca="1">fx_checkComp(AH206:AH211)</f>
        <v>1</v>
      </c>
      <c r="AI201" s="859" cm="1">
        <f t="array" aca="1" ref="AI201:AI202" ca="1">fx_checkComp(AI206:AI211)</f>
        <v>1</v>
      </c>
      <c r="AJ201" s="859" cm="1">
        <f t="array" aca="1" ref="AJ201:AJ202" ca="1">fx_checkComp(AJ206:AJ211)</f>
        <v>1</v>
      </c>
      <c r="AK201" s="859" cm="1">
        <f t="array" aca="1" ref="AK201:AK202" ca="1">fx_checkComp(AK206:AK211)</f>
        <v>1</v>
      </c>
      <c r="AL201" s="859" cm="1">
        <f t="array" aca="1" ref="AL201:AL202" ca="1">fx_checkComp(AL206:AL211)</f>
        <v>1</v>
      </c>
      <c r="AM201" s="859" cm="1">
        <f t="array" aca="1" ref="AM201:AM202" ca="1">fx_checkComp(AM206:AM211)</f>
        <v>1</v>
      </c>
      <c r="AN201" s="859" cm="1">
        <f t="array" aca="1" ref="AN201:AN202" ca="1">fx_checkComp(AN206:AN211)</f>
        <v>1</v>
      </c>
      <c r="AO201" s="859" cm="1">
        <f t="array" aca="1" ref="AO201:AO202" ca="1">fx_checkComp(AO206:AO211)</f>
        <v>1</v>
      </c>
      <c r="AP201" s="859" cm="1">
        <f t="array" aca="1" ref="AP201:AP202" ca="1">fx_checkComp(AP206:AP211)</f>
        <v>1</v>
      </c>
      <c r="AQ201" s="859" cm="1">
        <f t="array" aca="1" ref="AQ201:AQ202" ca="1">fx_checkComp(AQ206:AQ211)</f>
        <v>1</v>
      </c>
      <c r="AR201" s="859" cm="1">
        <f t="array" aca="1" ref="AR201:AR202" ca="1">fx_checkComp(AR206:AR211)</f>
        <v>1</v>
      </c>
      <c r="AS201" s="859" cm="1">
        <f t="array" aca="1" ref="AS201:AS202" ca="1">fx_checkComp(AS206:AS211)</f>
        <v>1</v>
      </c>
      <c r="AT201" s="859" cm="1">
        <f t="array" aca="1" ref="AT201:AT202" ca="1">fx_checkComp(AT206:AT211)</f>
        <v>1</v>
      </c>
      <c r="AU201" s="859" cm="1">
        <f t="array" aca="1" ref="AU201:AU202" ca="1">fx_checkComp(AU206:AU211)</f>
        <v>1</v>
      </c>
      <c r="AV201" s="859" cm="1">
        <f t="array" aca="1" ref="AV201:AV202" ca="1">fx_checkComp(AV206:AV211)</f>
        <v>1</v>
      </c>
      <c r="AW201" s="859" cm="1">
        <f t="array" aca="1" ref="AW201:AW202" ca="1">fx_checkComp(AW206:AW211)</f>
        <v>1</v>
      </c>
      <c r="AX201" s="859" cm="1">
        <f t="array" aca="1" ref="AX201:AX202" ca="1">fx_checkComp(AX206:AX211)</f>
        <v>1</v>
      </c>
      <c r="AY201" s="859" cm="1">
        <f t="array" aca="1" ref="AY201:AY202" ca="1">fx_checkComp(AY206:AY211)</f>
        <v>1</v>
      </c>
      <c r="AZ201" s="859" cm="1">
        <f t="array" aca="1" ref="AZ201:AZ202" ca="1">fx_checkComp(AZ206:AZ211)</f>
        <v>1</v>
      </c>
      <c r="BA201" s="859" cm="1">
        <f t="array" aca="1" ref="BA201:BA202" ca="1">fx_checkComp(BA206:BA211)</f>
        <v>1</v>
      </c>
      <c r="BB201" s="859" cm="1">
        <f t="array" aca="1" ref="BB201:BB202" ca="1">fx_checkComp(BB206:BB211)</f>
        <v>1</v>
      </c>
      <c r="BC201" s="859" cm="1">
        <f t="array" aca="1" ref="BC201:BC202" ca="1">fx_checkComp(BC206:BC211)</f>
        <v>1</v>
      </c>
      <c r="BD201" s="859" cm="1">
        <f t="array" aca="1" ref="BD201:BD202" ca="1">fx_checkComp(BD206:BD211)</f>
        <v>1</v>
      </c>
      <c r="BE201" s="859" cm="1">
        <f t="array" aca="1" ref="BE201:BE202" ca="1">fx_checkComp(BE206:BE211)</f>
        <v>1</v>
      </c>
      <c r="BF201" s="859" cm="1">
        <f t="array" aca="1" ref="BF201:BF202" ca="1">fx_checkComp(BF206:BF211)</f>
        <v>1</v>
      </c>
      <c r="BG201" s="859" cm="1">
        <f t="array" aca="1" ref="BG201:BG202" ca="1">fx_checkComp(BG206:BG211)</f>
        <v>1</v>
      </c>
      <c r="BH201" s="859" cm="1">
        <f t="array" aca="1" ref="BH201:BH202" ca="1">fx_checkComp(BH206:BH211)</f>
        <v>1</v>
      </c>
      <c r="BI201" s="859" cm="1">
        <f t="array" aca="1" ref="BI201:BI202" ca="1">fx_checkComp(BI206:BI211)</f>
        <v>1</v>
      </c>
      <c r="BJ201" s="859" cm="1">
        <f t="array" aca="1" ref="BJ201:BJ202" ca="1">fx_checkComp(BJ206:BJ211)</f>
        <v>1</v>
      </c>
      <c r="BK201" s="859" cm="1">
        <f t="array" aca="1" ref="BK201:BK202" ca="1">fx_checkComp(BK206:BK211)</f>
        <v>1</v>
      </c>
      <c r="BL201" s="859" cm="1">
        <f t="array" aca="1" ref="BL201:BL202" ca="1">fx_checkComp(BL206:BL211)</f>
        <v>1</v>
      </c>
      <c r="BM201" s="859" cm="1">
        <f t="array" aca="1" ref="BM201:BM202" ca="1">fx_checkComp(BM206:BM211)</f>
        <v>1</v>
      </c>
      <c r="BN201" s="1215" cm="1">
        <f t="array" aca="1" ref="BN201:BN202" ca="1">fx_checkComp(BN206:BN211)</f>
        <v>1</v>
      </c>
      <c r="BO201" s="1804"/>
      <c r="BP201" s="1804"/>
      <c r="BQ201" s="1804"/>
      <c r="BR201" s="1804"/>
      <c r="BS201" s="1804"/>
      <c r="BT201" s="1804"/>
      <c r="BU201" s="1804"/>
      <c r="BV201" s="1804"/>
      <c r="BW201" s="1804"/>
      <c r="BX201" s="1804"/>
      <c r="BY201" s="1804"/>
      <c r="BZ201" s="1804"/>
      <c r="CA201" s="34"/>
      <c r="CB201" s="108"/>
      <c r="CC201" s="58"/>
      <c r="CD201" s="203" t="e" cm="1">
        <f t="array" aca="1" ref="CD201" ca="1">YEAR(val_currentFYE)-2</f>
        <v>#NAME?</v>
      </c>
      <c r="CE201" s="204" t="e" cm="1">
        <f t="array" aca="1" ref="CE201" ca="1">YEAR(val_currentFYE)-1</f>
        <v>#NAME?</v>
      </c>
      <c r="CF201" s="128"/>
      <c r="CG201" s="205" t="e" cm="1">
        <f t="array" aca="1" ref="CG201" ca="1">YEAR(val_currentFYE)</f>
        <v>#NAME?</v>
      </c>
      <c r="CH201" s="206" t="e" cm="1">
        <f t="array" aca="1" ref="CH201" ca="1">YEAR(val_currentFYE)</f>
        <v>#NAME?</v>
      </c>
      <c r="CI201" s="207"/>
      <c r="CJ201" s="208" t="s">
        <v>54</v>
      </c>
      <c r="CK201" s="209" t="s">
        <v>54</v>
      </c>
      <c r="CL201" s="88"/>
      <c r="CM201" s="1200" t="e" cm="1">
        <f t="array" aca="1" ref="CM201" ca="1">YEAR(val_currentFYE)</f>
        <v>#NAME?</v>
      </c>
      <c r="CN201" s="1340" t="e" cm="1">
        <f t="array" aca="1" ref="CN201" ca="1">YEAR(val_currentFYE)</f>
        <v>#NAME?</v>
      </c>
      <c r="CO201" s="88"/>
      <c r="CP201" s="1200" t="e" cm="1">
        <f t="array" aca="1" ref="CP201" ca="1">YEAR(val_currentFYE)+1</f>
        <v>#NAME?</v>
      </c>
      <c r="CQ201" s="1340" t="e" cm="1">
        <f t="array" aca="1" ref="CQ201" ca="1">YEAR(val_currentFYE)+1</f>
        <v>#NAME?</v>
      </c>
      <c r="CR201" s="34"/>
      <c r="CS201" s="2056"/>
      <c r="CT201" s="2447" t="e" cm="1">
        <f t="array" aca="1" ref="CT201" ca="1">IF(Y201="Untitled Segmentation II","",_xldudf_CX_PUSH(Y201,CX_ENTITY,C201,val_asOfDate))</f>
        <v>#NAME?</v>
      </c>
      <c r="CU201" s="2447" t="e" cm="1">
        <f t="array" aca="1" ref="CU201" ca="1">IF(Y201="Untitled Segmentation II","",_xldudf_CX_PUSH(Y201,CX_ENTITY,C201,EOMONTH(val_asOfDate,1)))</f>
        <v>#NAME?</v>
      </c>
      <c r="CV201" s="2447" t="e" cm="1">
        <f t="array" aca="1" ref="CV201" ca="1">IF(Y201="Untitled Segmentation II","",_xldudf_CX_PUSH(Y201,CX_ENTITY,C201,EOMONTH(val_asOfDate,2)))</f>
        <v>#NAME?</v>
      </c>
      <c r="CW201" s="2447" t="e" cm="1">
        <f t="array" aca="1" ref="CW201" ca="1">IF(Y201="Untitled Segmentation II","",_xldudf_CX_PUSH(Y201,CX_ENTITY,C201,EOMONTH(val_asOfDate,3)))</f>
        <v>#NAME?</v>
      </c>
      <c r="CX201" s="2566"/>
      <c r="CY201" s="1880"/>
      <c r="CZ201" s="1880"/>
      <c r="DA201" s="1880"/>
      <c r="DB201" s="1880"/>
      <c r="DC201" s="2121"/>
      <c r="DD201" s="1880"/>
      <c r="DE201" s="1880"/>
      <c r="DF201" s="1880"/>
      <c r="DG201" s="1880"/>
      <c r="DH201" s="1880"/>
      <c r="DI201" s="1880"/>
      <c r="DJ201" s="1880"/>
      <c r="DK201" s="1880"/>
      <c r="DL201" s="1880"/>
      <c r="DM201" s="1880"/>
      <c r="DN201" s="1880"/>
      <c r="DO201" s="1880"/>
      <c r="DP201" s="1880"/>
      <c r="DQ201" s="1880"/>
      <c r="DR201" s="1880"/>
      <c r="DS201" s="1880"/>
      <c r="DT201" s="1880"/>
      <c r="DU201" s="1880"/>
      <c r="DV201" s="1880"/>
      <c r="DW201" s="1880"/>
      <c r="DX201" s="1880"/>
      <c r="DY201" s="1880"/>
      <c r="DZ201" s="1880"/>
      <c r="EA201" s="1880"/>
      <c r="EB201" s="1880"/>
      <c r="EC201" s="1880"/>
      <c r="ED201" s="1880"/>
      <c r="EE201" s="1880"/>
      <c r="EF201" s="1880"/>
      <c r="EG201" s="1880"/>
      <c r="EH201" s="1880"/>
      <c r="EI201" s="1880"/>
      <c r="EJ201" s="1880"/>
      <c r="EK201" s="1880"/>
      <c r="EL201" s="1880"/>
      <c r="EM201" s="1880"/>
      <c r="EN201" s="1880"/>
      <c r="EO201" s="1880"/>
      <c r="EP201" s="1880"/>
      <c r="EQ201" s="1880"/>
      <c r="ER201" s="1880"/>
      <c r="ES201" s="1880"/>
      <c r="ET201" s="1880"/>
      <c r="EU201" s="1880"/>
      <c r="EV201" s="1880"/>
      <c r="EW201" s="1880"/>
    </row>
    <row r="202" spans="1:153" ht="18" customHeight="1">
      <c r="A202" s="1627"/>
      <c r="B202" s="2439"/>
      <c r="C202" s="2439" t="s">
        <v>170</v>
      </c>
      <c r="D202" s="2458" t="s">
        <v>94</v>
      </c>
      <c r="E202" s="2453"/>
      <c r="F202" s="572"/>
      <c r="G202" s="572"/>
      <c r="H202" s="572"/>
      <c r="I202" s="572"/>
      <c r="J202" s="401"/>
      <c r="K202" s="578" t="str">
        <f t="shared" si="54"/>
        <v>No</v>
      </c>
      <c r="L202" s="37"/>
      <c r="N202" s="158"/>
      <c r="O202" s="101"/>
      <c r="P202" s="52"/>
      <c r="Q202" s="2"/>
      <c r="R202" s="101"/>
      <c r="S202" s="153"/>
      <c r="T202" s="153"/>
      <c r="U202" s="39"/>
      <c r="V202" s="37"/>
      <c r="W202" s="3039"/>
      <c r="X202" s="1250"/>
      <c r="Y202" s="3049"/>
      <c r="Z202" s="1252"/>
      <c r="AA202" s="1252"/>
      <c r="AB202" s="1631" t="s">
        <v>84</v>
      </c>
      <c r="AC202" s="1162"/>
      <c r="AD202" s="2430" t="str">
        <f ca="1"/>
        <v>O: 6 / 6</v>
      </c>
      <c r="AE202" s="2430" t="str">
        <f ca="1"/>
        <v>O: 6 / 6</v>
      </c>
      <c r="AF202" s="2430" t="str">
        <f ca="1"/>
        <v>O: 6 / 6</v>
      </c>
      <c r="AG202" s="2430" t="str">
        <f ca="1"/>
        <v>O: 6 / 6</v>
      </c>
      <c r="AH202" s="2430" t="str">
        <f ca="1"/>
        <v>O: 6 / 6</v>
      </c>
      <c r="AI202" s="2430" t="str">
        <f ca="1"/>
        <v>O: 6 / 6</v>
      </c>
      <c r="AJ202" s="2430" t="str">
        <f ca="1"/>
        <v>O: 6 / 6</v>
      </c>
      <c r="AK202" s="2430" t="str">
        <f ca="1"/>
        <v>O: 6 / 6</v>
      </c>
      <c r="AL202" s="2430" t="str">
        <f ca="1"/>
        <v>O: 6 / 6</v>
      </c>
      <c r="AM202" s="2430" t="str">
        <f ca="1"/>
        <v>O: 6 / 6</v>
      </c>
      <c r="AN202" s="2430" t="str">
        <f ca="1"/>
        <v>O: 6 / 6</v>
      </c>
      <c r="AO202" s="2430" t="str">
        <f ca="1"/>
        <v>O: 6 / 6</v>
      </c>
      <c r="AP202" s="2430" t="str">
        <f ca="1"/>
        <v>O: 6 / 6</v>
      </c>
      <c r="AQ202" s="2430" t="str">
        <f ca="1"/>
        <v>O: 6 / 6</v>
      </c>
      <c r="AR202" s="2430" t="str">
        <f ca="1"/>
        <v>O: 6 / 6</v>
      </c>
      <c r="AS202" s="2430" t="str">
        <f ca="1"/>
        <v>O: 6 / 6</v>
      </c>
      <c r="AT202" s="2430" t="str">
        <f ca="1"/>
        <v>O: 6 / 6</v>
      </c>
      <c r="AU202" s="2430" t="str">
        <f ca="1"/>
        <v>O: 6 / 6</v>
      </c>
      <c r="AV202" s="2430" t="str">
        <f ca="1"/>
        <v>O: 6 / 6</v>
      </c>
      <c r="AW202" s="2430" t="str">
        <f ca="1"/>
        <v>O: 6 / 6</v>
      </c>
      <c r="AX202" s="2430" t="str">
        <f ca="1"/>
        <v>O: 6 / 6</v>
      </c>
      <c r="AY202" s="2430" t="str">
        <f ca="1"/>
        <v>O: 6 / 6</v>
      </c>
      <c r="AZ202" s="2430" t="str">
        <f ca="1"/>
        <v>O: 6 / 6</v>
      </c>
      <c r="BA202" s="2430" t="str">
        <f ca="1"/>
        <v>O: 6 / 6</v>
      </c>
      <c r="BB202" s="2430" t="str">
        <f ca="1"/>
        <v>O: 6 / 6</v>
      </c>
      <c r="BC202" s="2430" t="str">
        <f ca="1"/>
        <v>O: 6 / 6</v>
      </c>
      <c r="BD202" s="2430" t="str">
        <f ca="1"/>
        <v>O: 6 / 6</v>
      </c>
      <c r="BE202" s="2430" t="str">
        <f ca="1"/>
        <v>O: 6 / 6</v>
      </c>
      <c r="BF202" s="2430" t="str">
        <f ca="1"/>
        <v>O: 6 / 6</v>
      </c>
      <c r="BG202" s="2430" t="str">
        <f ca="1"/>
        <v>O: 6 / 6</v>
      </c>
      <c r="BH202" s="2430" t="str">
        <f ca="1"/>
        <v>O: 6 / 6</v>
      </c>
      <c r="BI202" s="2430" t="str">
        <f ca="1"/>
        <v>O: 6 / 6</v>
      </c>
      <c r="BJ202" s="2430" t="str">
        <f ca="1"/>
        <v>O: 6 / 6</v>
      </c>
      <c r="BK202" s="2430" t="str">
        <f ca="1"/>
        <v>O: 6 / 6</v>
      </c>
      <c r="BL202" s="2430" t="str">
        <f ca="1"/>
        <v>O: 6 / 6</v>
      </c>
      <c r="BM202" s="2430" t="str">
        <f ca="1"/>
        <v>O: 6 / 6</v>
      </c>
      <c r="BN202" s="2431" t="str">
        <f ca="1"/>
        <v>O: 6 / 6</v>
      </c>
      <c r="BO202" s="2432"/>
      <c r="BP202" s="2432"/>
      <c r="BQ202" s="2432"/>
      <c r="BR202" s="2432"/>
      <c r="BS202" s="2432"/>
      <c r="BT202" s="2432"/>
      <c r="BU202" s="2432"/>
      <c r="BV202" s="2432"/>
      <c r="BW202" s="2432"/>
      <c r="BX202" s="2432"/>
      <c r="BY202" s="2432"/>
      <c r="BZ202" s="2432"/>
      <c r="CA202" s="34"/>
      <c r="CC202" s="58"/>
      <c r="CD202" s="203"/>
      <c r="CE202" s="204"/>
      <c r="CF202" s="128"/>
      <c r="CG202" s="205"/>
      <c r="CH202" s="206"/>
      <c r="CI202" s="207"/>
      <c r="CJ202" s="208"/>
      <c r="CK202" s="209"/>
      <c r="CL202" s="88"/>
      <c r="CM202" s="1200"/>
      <c r="CN202" s="1340"/>
      <c r="CO202" s="88"/>
      <c r="CP202" s="1200"/>
      <c r="CQ202" s="1340"/>
      <c r="CR202" s="34"/>
      <c r="CS202" s="2056"/>
      <c r="CT202" s="2447" t="e" cm="1">
        <f t="array" aca="1" ref="CT202" ca="1">IF(W201="Scenario","",_xldudf_CX_PUSH(W201,CX_ENTITY,C202,val_asOfDate))</f>
        <v>#NAME?</v>
      </c>
      <c r="CU202" s="2447" t="e" cm="1">
        <f t="array" aca="1" ref="CU202" ca="1">IF(W201="Scenario","",_xldudf_CX_PUSH(W201,CX_ENTITY,C202,EOMONTH(val_asOfDate,1)))</f>
        <v>#NAME?</v>
      </c>
      <c r="CV202" s="2447" t="e" cm="1">
        <f t="array" aca="1" ref="CV202" ca="1">IF(W201="Scenario","",_xldudf_CX_PUSH(W201,CX_ENTITY,C202,EOMONTH(val_asOfDate,2)))</f>
        <v>#NAME?</v>
      </c>
      <c r="CW202" s="2447" t="e" cm="1">
        <f t="array" aca="1" ref="CW202" ca="1">IF(W201="Scenario","",_xldudf_CX_PUSH(W201,CX_ENTITY,C202,EOMONTH(val_asOfDate,3)))</f>
        <v>#NAME?</v>
      </c>
      <c r="CX202" s="2566"/>
      <c r="CY202" s="1880"/>
      <c r="CZ202" s="1880"/>
      <c r="DA202" s="1880"/>
      <c r="DB202" s="1880"/>
      <c r="DC202" s="2121"/>
      <c r="DD202" s="1880"/>
      <c r="DE202" s="1880"/>
      <c r="DF202" s="1880"/>
      <c r="DG202" s="1880"/>
      <c r="DH202" s="1880"/>
      <c r="DI202" s="1880"/>
      <c r="DJ202" s="1880"/>
      <c r="DK202" s="1880"/>
      <c r="DL202" s="1880"/>
      <c r="DM202" s="1880"/>
      <c r="DN202" s="1880"/>
      <c r="DO202" s="1880"/>
      <c r="DP202" s="1880"/>
      <c r="DQ202" s="1880"/>
      <c r="DR202" s="1880"/>
      <c r="DS202" s="1880"/>
      <c r="DT202" s="1880"/>
      <c r="DU202" s="1880"/>
      <c r="DV202" s="1880"/>
      <c r="DW202" s="1880"/>
      <c r="DX202" s="1880"/>
      <c r="DY202" s="1880"/>
      <c r="DZ202" s="1880"/>
      <c r="EA202" s="1880"/>
      <c r="EB202" s="1880"/>
      <c r="EC202" s="1880"/>
      <c r="ED202" s="1880"/>
      <c r="EE202" s="1880"/>
      <c r="EF202" s="1880"/>
      <c r="EG202" s="1880"/>
      <c r="EH202" s="1880"/>
      <c r="EI202" s="1880"/>
      <c r="EJ202" s="1880"/>
      <c r="EK202" s="1880"/>
      <c r="EL202" s="1880"/>
      <c r="EM202" s="1880"/>
      <c r="EN202" s="1880"/>
      <c r="EO202" s="1880"/>
      <c r="EP202" s="1880"/>
      <c r="EQ202" s="1880"/>
      <c r="ER202" s="1880"/>
      <c r="ES202" s="1880"/>
      <c r="ET202" s="1880"/>
      <c r="EU202" s="1880"/>
      <c r="EV202" s="1880"/>
      <c r="EW202" s="1880"/>
    </row>
    <row r="203" spans="1:153" ht="30.75" customHeight="1">
      <c r="A203" s="1627"/>
      <c r="B203" s="2439" t="str">
        <f>_xlfn.LET(
_xlpm.IsNotAttrDynamic, D203="",
_xlpm.Attr,_PL!F203,
_xlpm.NotInUse,Y203=D203,
_xlpm.RESULT, IF(_xlpm.IsNotAttrDynamic, _xlpm.Attr, IF( _xlpm.NotInUse, "", Y203)
),IF(_xlpm.RESULT ="", "", _xlpm.RESULT))</f>
        <v/>
      </c>
      <c r="C203" s="2439" t="str" cm="1">
        <f t="array" ref="C203">IFBLANK(_PL!C203,"")</f>
        <v/>
      </c>
      <c r="D203" s="1548"/>
      <c r="E203" s="2453"/>
      <c r="F203" s="572"/>
      <c r="G203" s="572"/>
      <c r="H203" s="572"/>
      <c r="I203" s="572">
        <v>3</v>
      </c>
      <c r="J203" s="401"/>
      <c r="K203" s="578" t="str">
        <f t="shared" si="54"/>
        <v>No</v>
      </c>
      <c r="L203" s="37"/>
      <c r="N203" s="158"/>
      <c r="O203" s="101"/>
      <c r="P203" s="52"/>
      <c r="Q203" s="101"/>
      <c r="R203" s="101"/>
      <c r="S203" s="153"/>
      <c r="T203" s="153"/>
      <c r="U203" s="39"/>
      <c r="V203" s="37"/>
      <c r="W203" s="161"/>
      <c r="X203" s="887"/>
      <c r="Y203" s="2597"/>
      <c r="Z203" s="789"/>
      <c r="AA203" s="163"/>
      <c r="AB203" s="162"/>
      <c r="AC203" s="1164"/>
      <c r="AD203" s="2493" cm="1">
        <f t="array" ref="AD203:BN203">array_timeline</f>
        <v>44926</v>
      </c>
      <c r="AE203" s="2493">
        <v>44957</v>
      </c>
      <c r="AF203" s="2493">
        <v>44985</v>
      </c>
      <c r="AG203" s="2493">
        <v>45016</v>
      </c>
      <c r="AH203" s="2493">
        <v>45046</v>
      </c>
      <c r="AI203" s="2493">
        <v>45077</v>
      </c>
      <c r="AJ203" s="2493">
        <v>45107</v>
      </c>
      <c r="AK203" s="2493">
        <v>45138</v>
      </c>
      <c r="AL203" s="2493">
        <v>45169</v>
      </c>
      <c r="AM203" s="2493">
        <v>45199</v>
      </c>
      <c r="AN203" s="2493">
        <v>45230</v>
      </c>
      <c r="AO203" s="2493">
        <v>45260</v>
      </c>
      <c r="AP203" s="2493">
        <v>45291</v>
      </c>
      <c r="AQ203" s="2493">
        <v>45322</v>
      </c>
      <c r="AR203" s="2493">
        <v>45351</v>
      </c>
      <c r="AS203" s="2493">
        <v>45382</v>
      </c>
      <c r="AT203" s="2493">
        <v>45412</v>
      </c>
      <c r="AU203" s="2493">
        <v>45443</v>
      </c>
      <c r="AV203" s="2493">
        <v>45473</v>
      </c>
      <c r="AW203" s="2493">
        <v>45504</v>
      </c>
      <c r="AX203" s="2493">
        <v>45535</v>
      </c>
      <c r="AY203" s="2493">
        <v>45565</v>
      </c>
      <c r="AZ203" s="2493">
        <v>45596</v>
      </c>
      <c r="BA203" s="2493">
        <v>45626</v>
      </c>
      <c r="BB203" s="2493">
        <v>45657</v>
      </c>
      <c r="BC203" s="2493">
        <v>45688</v>
      </c>
      <c r="BD203" s="2493">
        <v>45716</v>
      </c>
      <c r="BE203" s="2493">
        <v>45747</v>
      </c>
      <c r="BF203" s="2493">
        <v>45777</v>
      </c>
      <c r="BG203" s="2493">
        <v>45808</v>
      </c>
      <c r="BH203" s="2493">
        <v>45838</v>
      </c>
      <c r="BI203" s="2493">
        <v>45869</v>
      </c>
      <c r="BJ203" s="2493">
        <v>45900</v>
      </c>
      <c r="BK203" s="2493">
        <v>45930</v>
      </c>
      <c r="BL203" s="2493">
        <v>45961</v>
      </c>
      <c r="BM203" s="2493">
        <v>45991</v>
      </c>
      <c r="BN203" s="2494">
        <v>46022</v>
      </c>
      <c r="BO203" s="2495"/>
      <c r="BP203" s="2495"/>
      <c r="BQ203" s="2495"/>
      <c r="BR203" s="2495"/>
      <c r="BS203" s="2495"/>
      <c r="BT203" s="2495"/>
      <c r="BU203" s="2495"/>
      <c r="BV203" s="2495"/>
      <c r="BW203" s="2495"/>
      <c r="BX203" s="2495"/>
      <c r="BY203" s="2495"/>
      <c r="BZ203" s="2495"/>
      <c r="CA203" s="34"/>
      <c r="CC203" s="2587"/>
      <c r="CD203" s="1722" t="e" cm="1">
        <f t="array" aca="1" ref="CD203" ca="1">EOMONTH(val_currentFYE,-24)</f>
        <v>#NAME?</v>
      </c>
      <c r="CE203" s="1723" t="e" cm="1">
        <f t="array" aca="1" ref="CE203" ca="1">EOMONTH(val_currentFYE,-12)</f>
        <v>#NAME?</v>
      </c>
      <c r="CF203" s="277"/>
      <c r="CG203" s="1732">
        <f>EOMONTH(val_asOfDate,0)</f>
        <v>46022</v>
      </c>
      <c r="CH203" s="1733">
        <f>EOMONTH(val_asOfDate,0)</f>
        <v>46022</v>
      </c>
      <c r="CI203" s="276"/>
      <c r="CJ203" s="1730">
        <f>EOMONTH(val_asOfDate,-1)</f>
        <v>45991</v>
      </c>
      <c r="CK203" s="1731">
        <f>EOMONTH(val_asOfDate,0)</f>
        <v>46022</v>
      </c>
      <c r="CL203" s="88"/>
      <c r="CM203" s="2561" t="e" cm="1">
        <f t="array" aca="1" ref="CM203" ca="1">val_currentFYE</f>
        <v>#NAME?</v>
      </c>
      <c r="CN203" s="2581" t="e" cm="1">
        <f t="array" aca="1" ref="CN203" ca="1">val_currentFYE</f>
        <v>#NAME?</v>
      </c>
      <c r="CO203" s="2580"/>
      <c r="CP203" s="2561" t="e" cm="1">
        <f t="array" aca="1" ref="CP203" ca="1">EOMONTH(val_currentFYE,12)</f>
        <v>#NAME?</v>
      </c>
      <c r="CQ203" s="2581" t="e" cm="1">
        <f t="array" aca="1" ref="CQ203" ca="1">EOMONTH(val_currentFYE,12)</f>
        <v>#NAME?</v>
      </c>
      <c r="CR203" s="34"/>
      <c r="CS203" s="2056"/>
      <c r="CT203" s="1880"/>
      <c r="CU203" s="1880"/>
      <c r="CV203" s="1880"/>
      <c r="CW203" s="1880"/>
      <c r="CX203" s="2121"/>
      <c r="CY203" s="1880"/>
      <c r="CZ203" s="1880"/>
      <c r="DA203" s="1880"/>
      <c r="DB203" s="1880"/>
      <c r="DC203" s="2121"/>
      <c r="DD203" s="1880"/>
      <c r="DE203" s="1880"/>
      <c r="DF203" s="1880"/>
      <c r="DG203" s="1880"/>
      <c r="DH203" s="1880"/>
      <c r="DI203" s="1880"/>
      <c r="DJ203" s="1880"/>
      <c r="DK203" s="1880"/>
      <c r="DL203" s="1880"/>
      <c r="DM203" s="1880"/>
      <c r="DN203" s="1880"/>
      <c r="DO203" s="1880"/>
      <c r="DP203" s="1880"/>
      <c r="DQ203" s="1880"/>
      <c r="DR203" s="1880"/>
      <c r="DS203" s="1880"/>
      <c r="DT203" s="1880"/>
      <c r="DU203" s="1880"/>
      <c r="DV203" s="1880"/>
      <c r="DW203" s="1880"/>
      <c r="DX203" s="1880"/>
      <c r="DY203" s="1880"/>
      <c r="DZ203" s="1880"/>
      <c r="EA203" s="1880"/>
      <c r="EB203" s="1880"/>
      <c r="EC203" s="1880"/>
      <c r="ED203" s="1880"/>
      <c r="EE203" s="1880"/>
      <c r="EF203" s="1880"/>
      <c r="EG203" s="1880"/>
      <c r="EH203" s="1880"/>
      <c r="EI203" s="1880"/>
      <c r="EJ203" s="1880"/>
      <c r="EK203" s="1880"/>
      <c r="EL203" s="1880"/>
      <c r="EM203" s="1880"/>
      <c r="EN203" s="1880"/>
      <c r="EO203" s="1880"/>
      <c r="EP203" s="1880"/>
      <c r="EQ203" s="1880"/>
      <c r="ER203" s="1880"/>
      <c r="ES203" s="1880"/>
      <c r="ET203" s="1880"/>
      <c r="EU203" s="1880"/>
      <c r="EV203" s="1880"/>
      <c r="EW203" s="1880"/>
    </row>
    <row r="204" spans="1:153" ht="30.75" customHeight="1">
      <c r="A204" s="1627"/>
      <c r="B204" s="2439" t="str">
        <f>_xlfn.LET(
_xlpm.IsNotAttrDynamic, D204="",
_xlpm.Attr,_PL!F204,
_xlpm.NotInUse,Y204=D204,
_xlpm.RESULT, IF(_xlpm.IsNotAttrDynamic, _xlpm.Attr, IF( _xlpm.NotInUse, "", Y204)
),IF(_xlpm.RESULT ="", "", _xlpm.RESULT))</f>
        <v/>
      </c>
      <c r="C204" s="2439" t="str" cm="1">
        <f t="array" ref="C204">IFBLANK(_PL!C204,"")</f>
        <v/>
      </c>
      <c r="D204" s="1548" t="s">
        <v>159</v>
      </c>
      <c r="E204" s="2453"/>
      <c r="F204" s="576"/>
      <c r="G204" s="576"/>
      <c r="H204" s="2546"/>
      <c r="I204" s="2546"/>
      <c r="J204" s="401"/>
      <c r="K204" s="578" t="str">
        <f t="shared" si="54"/>
        <v>No</v>
      </c>
      <c r="L204" s="37"/>
      <c r="N204" s="158"/>
      <c r="O204" s="101"/>
      <c r="P204" s="52"/>
      <c r="Q204" s="101"/>
      <c r="R204" s="101"/>
      <c r="S204" s="3008" t="e" vm="7">
        <v>#VALUE!</v>
      </c>
      <c r="T204" s="3008"/>
      <c r="U204" s="39"/>
      <c r="V204" s="37"/>
      <c r="W204" s="272" t="s">
        <v>94</v>
      </c>
      <c r="X204" s="889"/>
      <c r="Y204" s="279" t="s">
        <v>159</v>
      </c>
      <c r="Z204" s="798"/>
      <c r="AA204" s="193"/>
      <c r="AB204" s="193"/>
      <c r="AC204" s="125"/>
      <c r="AD204" s="2641" t="e">
        <f ca="1">$W$201</f>
        <v>#NAME?</v>
      </c>
      <c r="AE204" s="2641" t="e">
        <f t="shared" ref="AE204:BN204" ca="1" si="56">$W$201</f>
        <v>#NAME?</v>
      </c>
      <c r="AF204" s="2641" t="e">
        <f t="shared" ca="1" si="56"/>
        <v>#NAME?</v>
      </c>
      <c r="AG204" s="2641" t="e">
        <f t="shared" ca="1" si="56"/>
        <v>#NAME?</v>
      </c>
      <c r="AH204" s="2641" t="e">
        <f t="shared" ca="1" si="56"/>
        <v>#NAME?</v>
      </c>
      <c r="AI204" s="2641" t="e">
        <f t="shared" ca="1" si="56"/>
        <v>#NAME?</v>
      </c>
      <c r="AJ204" s="2641" t="e">
        <f t="shared" ca="1" si="56"/>
        <v>#NAME?</v>
      </c>
      <c r="AK204" s="2641" t="e">
        <f t="shared" ca="1" si="56"/>
        <v>#NAME?</v>
      </c>
      <c r="AL204" s="2641" t="e">
        <f t="shared" ca="1" si="56"/>
        <v>#NAME?</v>
      </c>
      <c r="AM204" s="2641" t="e">
        <f t="shared" ca="1" si="56"/>
        <v>#NAME?</v>
      </c>
      <c r="AN204" s="2641" t="e">
        <f t="shared" ca="1" si="56"/>
        <v>#NAME?</v>
      </c>
      <c r="AO204" s="2641" t="e">
        <f t="shared" ca="1" si="56"/>
        <v>#NAME?</v>
      </c>
      <c r="AP204" s="2641" t="e">
        <f t="shared" ca="1" si="56"/>
        <v>#NAME?</v>
      </c>
      <c r="AQ204" s="2641" t="e">
        <f t="shared" ca="1" si="56"/>
        <v>#NAME?</v>
      </c>
      <c r="AR204" s="2641" t="e">
        <f t="shared" ca="1" si="56"/>
        <v>#NAME?</v>
      </c>
      <c r="AS204" s="2641" t="e">
        <f t="shared" ca="1" si="56"/>
        <v>#NAME?</v>
      </c>
      <c r="AT204" s="2641" t="e">
        <f t="shared" ca="1" si="56"/>
        <v>#NAME?</v>
      </c>
      <c r="AU204" s="2641" t="e">
        <f t="shared" ca="1" si="56"/>
        <v>#NAME?</v>
      </c>
      <c r="AV204" s="2641" t="e">
        <f t="shared" ca="1" si="56"/>
        <v>#NAME?</v>
      </c>
      <c r="AW204" s="2641" t="e">
        <f t="shared" ca="1" si="56"/>
        <v>#NAME?</v>
      </c>
      <c r="AX204" s="2641" t="e">
        <f t="shared" ca="1" si="56"/>
        <v>#NAME?</v>
      </c>
      <c r="AY204" s="2641" t="e">
        <f t="shared" ca="1" si="56"/>
        <v>#NAME?</v>
      </c>
      <c r="AZ204" s="2641" t="e">
        <f t="shared" ca="1" si="56"/>
        <v>#NAME?</v>
      </c>
      <c r="BA204" s="2641" t="e">
        <f t="shared" ca="1" si="56"/>
        <v>#NAME?</v>
      </c>
      <c r="BB204" s="2641" t="e">
        <f t="shared" ca="1" si="56"/>
        <v>#NAME?</v>
      </c>
      <c r="BC204" s="2641" t="e">
        <f t="shared" ca="1" si="56"/>
        <v>#NAME?</v>
      </c>
      <c r="BD204" s="2641" t="e">
        <f t="shared" ca="1" si="56"/>
        <v>#NAME?</v>
      </c>
      <c r="BE204" s="2641" t="e">
        <f t="shared" ca="1" si="56"/>
        <v>#NAME?</v>
      </c>
      <c r="BF204" s="2641" t="e">
        <f t="shared" ca="1" si="56"/>
        <v>#NAME?</v>
      </c>
      <c r="BG204" s="2641" t="e">
        <f t="shared" ca="1" si="56"/>
        <v>#NAME?</v>
      </c>
      <c r="BH204" s="2641" t="e">
        <f t="shared" ca="1" si="56"/>
        <v>#NAME?</v>
      </c>
      <c r="BI204" s="2641" t="e">
        <f t="shared" ca="1" si="56"/>
        <v>#NAME?</v>
      </c>
      <c r="BJ204" s="2641" t="e">
        <f t="shared" ca="1" si="56"/>
        <v>#NAME?</v>
      </c>
      <c r="BK204" s="2641" t="e">
        <f t="shared" ca="1" si="56"/>
        <v>#NAME?</v>
      </c>
      <c r="BL204" s="2641" t="e">
        <f t="shared" ca="1" si="56"/>
        <v>#NAME?</v>
      </c>
      <c r="BM204" s="2641" t="e">
        <f t="shared" ca="1" si="56"/>
        <v>#NAME?</v>
      </c>
      <c r="BN204" s="2641" t="e">
        <f t="shared" ca="1" si="56"/>
        <v>#NAME?</v>
      </c>
      <c r="BO204" s="2070"/>
      <c r="BP204" s="2070"/>
      <c r="BQ204" s="2070"/>
      <c r="BR204" s="2070"/>
      <c r="BS204" s="2070"/>
      <c r="BT204" s="2070"/>
      <c r="BU204" s="2070"/>
      <c r="BV204" s="2070"/>
      <c r="BW204" s="2070"/>
      <c r="BX204" s="2070"/>
      <c r="BY204" s="2070"/>
      <c r="BZ204" s="2070"/>
      <c r="CA204" s="34"/>
      <c r="CC204" s="58"/>
      <c r="CD204" s="1720" t="e" cm="1">
        <f t="array" aca="1" ref="CD204" ca="1">fx_scenarioConverter($W201)</f>
        <v>#NAME?</v>
      </c>
      <c r="CE204" s="1721" t="e" cm="1">
        <f t="array" aca="1" ref="CE204" ca="1">fx_scenarioConverter($W201)</f>
        <v>#NAME?</v>
      </c>
      <c r="CF204" s="128"/>
      <c r="CG204" s="1734" t="e" cm="1">
        <f t="array" aca="1" ref="CG204" ca="1">fx_scenarioConverter($W201)</f>
        <v>#NAME?</v>
      </c>
      <c r="CH204" s="1735" t="e" cm="1">
        <f t="array" aca="1" ref="CH204" ca="1">fx_scenarioConverter($W201)</f>
        <v>#NAME?</v>
      </c>
      <c r="CI204" s="207"/>
      <c r="CJ204" s="1724" t="e" cm="1">
        <f t="array" aca="1" ref="CJ204" ca="1">fx_scenarioConverter($W201)</f>
        <v>#NAME?</v>
      </c>
      <c r="CK204" s="1725" t="e" cm="1">
        <f t="array" aca="1" ref="CK204" ca="1">fx_scenarioConverter($W201)</f>
        <v>#NAME?</v>
      </c>
      <c r="CL204" s="88"/>
      <c r="CM204" s="1198" t="str">
        <f>CM$19</f>
        <v>Original Budget</v>
      </c>
      <c r="CN204" s="1198" t="str">
        <f>CN$19</f>
        <v>LE</v>
      </c>
      <c r="CO204" s="88"/>
      <c r="CP204" s="1198" t="str">
        <f>CP$19</f>
        <v>Original Budget</v>
      </c>
      <c r="CQ204" s="1198" t="str">
        <f>CQ$19</f>
        <v>LE</v>
      </c>
      <c r="CR204" s="34"/>
      <c r="CS204" s="2056"/>
      <c r="CT204" s="1880"/>
      <c r="CU204" s="1880"/>
      <c r="CV204" s="1880"/>
      <c r="CW204" s="1880"/>
      <c r="CX204" s="2121"/>
      <c r="CY204" s="1880"/>
      <c r="CZ204" s="1880"/>
      <c r="DA204" s="1880"/>
      <c r="DB204" s="1880"/>
      <c r="DC204" s="2121"/>
      <c r="DD204" s="1880"/>
      <c r="DE204" s="1880"/>
      <c r="DF204" s="1880"/>
      <c r="DG204" s="1880"/>
      <c r="DH204" s="1880"/>
      <c r="DI204" s="1880"/>
      <c r="DJ204" s="1880"/>
      <c r="DK204" s="1880"/>
      <c r="DL204" s="1880"/>
      <c r="DM204" s="1880"/>
      <c r="DN204" s="1880"/>
      <c r="DO204" s="1880"/>
      <c r="DP204" s="1880"/>
      <c r="DQ204" s="1880"/>
      <c r="DR204" s="1880"/>
      <c r="DS204" s="1880"/>
      <c r="DT204" s="1880"/>
      <c r="DU204" s="1880"/>
      <c r="DV204" s="1880"/>
      <c r="DW204" s="1880"/>
      <c r="DX204" s="1880"/>
      <c r="DY204" s="1880"/>
      <c r="DZ204" s="1880"/>
      <c r="EA204" s="1880"/>
      <c r="EB204" s="1880"/>
      <c r="EC204" s="1880"/>
      <c r="ED204" s="1880"/>
      <c r="EE204" s="1880"/>
      <c r="EF204" s="1880"/>
      <c r="EG204" s="1880"/>
      <c r="EH204" s="1880"/>
      <c r="EI204" s="1880"/>
      <c r="EJ204" s="1880"/>
      <c r="EK204" s="1880"/>
      <c r="EL204" s="1880"/>
      <c r="EM204" s="1880"/>
      <c r="EN204" s="1880"/>
      <c r="EO204" s="1880"/>
      <c r="EP204" s="1880"/>
    </row>
    <row r="205" spans="1:153" ht="21" customHeight="1">
      <c r="A205" s="1627" t="s">
        <v>96</v>
      </c>
      <c r="B205" s="2439">
        <f>_xlfn.LET(
_xlpm.IsNotAttrDynamic, D205="",
_xlpm.Attr,_PL!F205,
_xlpm.NotInUse,Y205=D205,
_xlpm.RESULT, IF(_xlpm.IsNotAttrDynamic, _xlpm.Attr, IF( _xlpm.NotInUse, "", Y205)
),IF(_xlpm.RESULT ="", "", _xlpm.RESULT))</f>
        <v>2</v>
      </c>
      <c r="C205" s="2439" t="str" cm="1">
        <f t="array" ref="C205">IFBLANK(_PL!C205,"")</f>
        <v>Segment II Breakdown Top Line Label</v>
      </c>
      <c r="D205" s="1548" t="s">
        <v>160</v>
      </c>
      <c r="E205" s="2440" t="e" cm="1">
        <f t="array" aca="1" ref="E2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)($AD205:$CQ205, Z205)</f>
        <v>#NAME?</v>
      </c>
      <c r="F205" s="578"/>
      <c r="G205" s="578"/>
      <c r="H205" s="510">
        <v>2</v>
      </c>
      <c r="I205" s="510">
        <v>1</v>
      </c>
      <c r="J205" s="401" cm="1">
        <f t="array" ref="J205">IFBLANK( Z205,"")</f>
        <v>0</v>
      </c>
      <c r="K205" s="578" t="str">
        <f>IFERROR(IF(LEN(AB205)=0,"No",IF(LEN(J205)&gt;0,"Yes","No")),"")</f>
        <v>Yes</v>
      </c>
      <c r="L205" s="37"/>
      <c r="N205" s="158"/>
      <c r="O205" s="101"/>
      <c r="P205" s="52"/>
      <c r="Q205" s="101"/>
      <c r="R205" s="101"/>
      <c r="S205" s="3008"/>
      <c r="T205" s="3008"/>
      <c r="U205" s="39"/>
      <c r="V205" s="37"/>
      <c r="W205" s="91" t="e" cm="1">
        <f t="array" aca="1" ref="W205" ca="1">fx_scenarioConverter(W201)</f>
        <v>#NAME?</v>
      </c>
      <c r="X205" s="897" t="e" vm="4">
        <f>_PL!X205</f>
        <v>#VALUE!</v>
      </c>
      <c r="Y205" s="1160">
        <v>2</v>
      </c>
      <c r="Z205" s="878">
        <f>_PL!Z205</f>
        <v>0</v>
      </c>
      <c r="AA205" s="877"/>
      <c r="AB205" s="1133">
        <f>Y205</f>
        <v>2</v>
      </c>
      <c r="AC205" s="1163" t="str" cm="1">
        <f t="array" aca="1" ref="AC205" ca="1">_xlfn.LET(
_xlpm._termname, $AB205,
_xlpm._iconname, "find",
_xlpm._icon, fx_getIcon(_xlpm._iconname),
_xlpm._location, _xlfn.XLOOKUP(LOWER(_xlpm._termname), LOWER(tbl_acctDef[Term]),tbl_acctDef[Term]),
_xlpm._hyperlink, HYPERLINK("#"&amp;CELL("address",_xlpm._location), _xlpm._icon),
IFERROR(_xlpm._hyperlink,"")
)</f>
        <v/>
      </c>
      <c r="AD205" s="2642" t="e" cm="1">
        <f t="array" aca="1" ref="AD205" ca="1">_xlfn.XLOOKUP($W205&amp;$AB205,$W$20:$W$141&amp;$AB$20:$AB$141, AD$20:BN$141, "")</f>
        <v>#NAME?</v>
      </c>
      <c r="AE205" s="2564"/>
      <c r="AF205" s="918"/>
      <c r="AG205" s="918"/>
      <c r="AH205" s="918"/>
      <c r="AI205" s="918"/>
      <c r="AJ205" s="918"/>
      <c r="AK205" s="918"/>
      <c r="AL205" s="918"/>
      <c r="AM205" s="918"/>
      <c r="AN205" s="918"/>
      <c r="AO205" s="918"/>
      <c r="AP205" s="918"/>
      <c r="AQ205" s="918"/>
      <c r="AR205" s="918"/>
      <c r="AS205" s="918"/>
      <c r="AT205" s="918"/>
      <c r="AU205" s="918"/>
      <c r="AV205" s="918"/>
      <c r="AW205" s="918"/>
      <c r="AX205" s="918"/>
      <c r="AY205" s="918"/>
      <c r="AZ205" s="918"/>
      <c r="BA205" s="918"/>
      <c r="BB205" s="918"/>
      <c r="BC205" s="918"/>
      <c r="BD205" s="918"/>
      <c r="BE205" s="918"/>
      <c r="BF205" s="918"/>
      <c r="BG205" s="918"/>
      <c r="BH205" s="918"/>
      <c r="BI205" s="918"/>
      <c r="BJ205" s="918"/>
      <c r="BK205" s="918"/>
      <c r="BL205" s="918"/>
      <c r="BM205" s="918"/>
      <c r="BN205" s="918"/>
      <c r="BO205" s="2096"/>
      <c r="BP205" s="2096"/>
      <c r="BQ205" s="2096"/>
      <c r="BR205" s="2096"/>
      <c r="BS205" s="2096"/>
      <c r="BT205" s="2096"/>
      <c r="BU205" s="2096"/>
      <c r="BV205" s="2096"/>
      <c r="BW205" s="2096"/>
      <c r="BX205" s="2096"/>
      <c r="BY205" s="2096"/>
      <c r="BZ205" s="2096"/>
      <c r="CA205" s="34"/>
      <c r="CC205" s="927"/>
      <c r="CD205" s="1461" t="e" cm="1">
        <f t="array" aca="1" ref="CD205" ca="1">_xlfn.LET( _xlpm.CheckBlank, SUM(PL!$AD205:$BN205) = 0, IF(_xlpm.CheckBlank, "", SUM(_xlfn._xlws.FILTER(PL!$AD205:$BN205,(YEAR(PL!$AD$12:$BN$12)=PL!CD$12)*(array_timeline&lt;=PL!CD$11)))))</f>
        <v>#NAME?</v>
      </c>
      <c r="CE205" s="1461" t="e" cm="1">
        <f t="array" aca="1" ref="CE205" ca="1">_xlfn.LET( _xlpm.CheckBlank, SUM(PL!$AD205:$BN205) = 0, IF(_xlpm.CheckBlank, "", SUM(_xlfn._xlws.FILTER(PL!$AD205:$BN205,(YEAR(PL!$AD$12:$BN$12)=PL!CE$12)*(array_timeline&lt;=PL!CE$11)))))</f>
        <v>#NAME?</v>
      </c>
      <c r="CF205" s="88"/>
      <c r="CG205" s="1461" t="e" cm="1">
        <f t="array" aca="1" ref="CG205" ca="1">_xlfn.LET( _xlpm.CheckBlank, SUM(PL!$AD205:$BN205) = 0, IF(_xlpm.CheckBlank, "", SUM(_xlfn._xlws.FILTER(PL!$AD205:$BN205,(YEAR(PL!$AD$12:$BN$12)=PL!CG$12)*(array_timeline&lt;=PL!CG$11)))))</f>
        <v>#NAME?</v>
      </c>
      <c r="CH205" s="1461" t="e" cm="1">
        <f t="array" aca="1" ref="CH205" ca="1">_xlfn.LET( _xlpm.CheckBlank, SUM(PL!$AD205:$BN205) = 0, IF(_xlpm.CheckBlank, "", SUM(_xlfn._xlws.FILTER(PL!$AD205:$BN205,(YEAR(PL!$AD$12:$BN$12)=PL!CH$12)*(array_timeline&lt;=PL!CH$11)))))</f>
        <v>#NAME?</v>
      </c>
      <c r="CI205" s="88"/>
      <c r="CJ205" s="1461" t="e" cm="1">
        <f t="array" aca="1" ref="CJ205" ca="1">_xlfn.LET( _xlpm.CheckBlank, SUM(PL!$AD205:$BN205) = 0, IF(_xlpm.CheckBlank, "", SUM(_xlfn.TAKE(_xlfn.DROP(PL!$AD205:$BN205, ,-DATEDIFF(PL!CJ$11, val_asOfDate,"M")),1,-12))))</f>
        <v>#NAME?</v>
      </c>
      <c r="CK205" s="1461" t="e" cm="1">
        <f t="array" aca="1" ref="CK205" ca="1">_xlfn.LET( _xlpm.CheckBlank, SUM(PL!$AD205:$BN205) = 0, IF(_xlpm.CheckBlank, "", SUM(_xlfn.TAKE(_xlfn.DROP(PL!$AD205:$BN205, ,-DATEDIFF(PL!CK$11, val_asOfDate,"M")),1,-12))))</f>
        <v>#NAME?</v>
      </c>
      <c r="CL205" s="88"/>
      <c r="CM205" s="2060" t="str" cm="1">
        <f t="array" aca="1" ref="CM205" ca="1">_xlfn.LET(
  _xlpm.findRow, _xlfn.XMATCH($W205&amp;$Y205, $W$20:$W$118&amp;$AB$20:$AB$118,0),
  _xlpm.Choose, _xlfn.CHOOSEROWS(CM$20:CN$118, _xlpm.findRow),
  _xlpm.result, IF(ISERROR(_xlpm.findRow), "", _xlpm.Choose),
  _xlpm.result
)</f>
        <v/>
      </c>
      <c r="CN205" s="2060"/>
      <c r="CO205" s="88"/>
      <c r="CP205" s="2060" t="str" cm="1">
        <f t="array" aca="1" ref="CP205" ca="1">_xlfn.LET(
  _xlpm.findRow, _xlfn.XMATCH($W205&amp;$Y205, $W$20:$W$118&amp;$AB$20:$AB$118,0),
  _xlpm.Choose, _xlfn.CHOOSEROWS(CP$20:CQ$118, _xlpm.findRow),
  _xlpm.result, IF(ISERROR(_xlpm.findRow), "", _xlpm.Choose),
  _xlpm.result
)</f>
        <v/>
      </c>
      <c r="CQ205" s="2060"/>
      <c r="CR205" s="34"/>
      <c r="CS205" s="2056"/>
      <c r="CT205" s="2447" t="e" cm="1">
        <f t="array" aca="1" ref="CT205" ca="1">IF(Y205="Please select the metric for segmentation","",_xldudf_CX_PUSH(Y205,CX_ENTITY,C205,val_asOfDate))</f>
        <v>#NAME?</v>
      </c>
      <c r="CU205" s="2447" t="e" cm="1">
        <f t="array" aca="1" ref="CU205" ca="1">IF(Y205="Please select the metric for segmentation","",_xldudf_CX_PUSH(Y205,CX_ENTITY,C205,EOMONTH(val_asOfDate,1)))</f>
        <v>#NAME?</v>
      </c>
      <c r="CV205" s="2447" t="e" cm="1">
        <f t="array" aca="1" ref="CV205" ca="1">IF(Y205="Please select the metric for segmentation","",_xldudf_CX_PUSH(Y205,CX_ENTITY,C205,EOMONTH(val_asOfDate,2)))</f>
        <v>#NAME?</v>
      </c>
      <c r="CW205" s="2447" t="e" cm="1">
        <f t="array" aca="1" ref="CW205" ca="1">IF(Y205="Please select the metric for segmentation","",_xldudf_CX_PUSH(Y205,CX_ENTITY,C205,EOMONTH(val_asOfDate,3)))</f>
        <v>#NAME?</v>
      </c>
      <c r="CX205" s="2566"/>
      <c r="CY205" s="2444" t="str" cm="1">
        <f t="array" aca="1" ref="CY205" ca="1">IFERROR(IF(CM205*fxVal_normal=_PL!CM205,"",IF(OR($CM205="",$CM205=0, NOT(ISNUMBER($CM205)), ISERROR($CM205), $B205=""), "",
   IF($I205=1,
      IFBLANK(
         _xldudf_CX_PUSH($CM205*fxVal_normal, CX_ENTITY, $B205, $CM$11, $CM$14, $CM$19,),
         ""
      ),
      IF($I205=2,
         IFBLANK(
            _xldudf_CX_PUSH($CM205, CX_ENTITY, $B205, $CM$11, $CM$14, $CM$19,),
            ""
         ),
         IF($I205=3,
            "",
            IFBLANK(
               _xldudf_CX_PUSH($CM205, CX_ENTITY, $B205, $CM$11, $CM$14, $CM$19,),
               ""
            )
         )
      )
   )
)),"")</f>
        <v/>
      </c>
      <c r="CZ205" s="2444" t="str" cm="1">
        <f t="array" ref="CZ205">IFERROR(IF(CN205*fxVal_normal=_PL!CN205,"",IF(OR($CN205="",$CN205=0, NOT(ISNUMBER($CN205)), ISERROR($CN205), $B205=""), "",
   IF($I205=1,
      IFBLANK(
         _xldudf_CX_PUSH($CN205*fxVal_normal, CX_ENTITY, $B205, $CN$11, $CN$14, $CN$19,),
         ""
      ),
      IF($I205=2,
         IFBLANK(
            _xldudf_CX_PUSH($CN205, CX_ENTITY, $B205, $CN$11, $CN$14, $CN$19,),
            ""
         ),
         IF($I205=3,
            "",
            IFBLANK(
               _xldudf_CX_PUSH($CN205, CX_ENTITY, $B205, $CN$11, $CN$14, $CN$19,),
               ""
            )
         )
      )
   )
)),"")</f>
        <v/>
      </c>
      <c r="DA205" s="2444" t="str" cm="1">
        <f t="array" aca="1" ref="DA205" ca="1">IFERROR(IF(CP205*fxVal_normal=_PL!CP205,"",IF(OR($CP205="",$CP205=0, NOT(ISNUMBER($CP205)), ISERROR($CP205), $B205=""), "",
   IF($I205=1,
      IFBLANK(
         _xldudf_CX_PUSH($CP205*fxVal_normal, CX_ENTITY, $B205, $CP$11, $CP$14, $CP$19,),
         ""
      ),
      IF($I205=2,
         IFBLANK(
            _xldudf_CX_PUSH($CP205, CX_ENTITY, $B205, $CP$11, $CP$14, $CP$19,),
            ""
         ),
         IF($I205=3,
            "",
            IFBLANK(
               _xldudf_CX_PUSH($CP205, CX_ENTITY, $B205, $CP$11, $CP$14, $CP$19,),
               ""
            )
         )
      )
   )
)),"")</f>
        <v/>
      </c>
      <c r="DB205" s="2444" t="str" cm="1">
        <f t="array" ref="DB205">IFERROR(IF(CQ205*fxVal_normal=_PL!CQ205,"",IF(OR($CQ205="", $CQ205=0, NOT(ISNUMBER($CQ205)), ISERROR($CQ205), $B205=""), "",
   IF($I205=1,
      IFBLANK(
         _xldudf_CX_PUSH($CQ205*fxVal_normal, CX_ENTITY, $B205, $CQ$11, $CQ$14, $CQ$19,),
         ""
      ),
      IF($I205=2,
         IFBLANK(
            _xldudf_CX_PUSH($CQ205, CX_ENTITY, $B205, $CQ$11, $CQ$14, $CQ$19,),
            ""
         ),
         IF($I205=3,
            "",
            IFBLANK(
               _xldudf_CX_PUSH($CQ205, CX_ENTITY, $B205, $CQ$11, $CQ$14, $CQ$19,),
               ""
            )
         )
      )
   ))
),"")</f>
        <v/>
      </c>
      <c r="DC205" s="2443"/>
      <c r="DD205" s="2445" t="str" cm="1">
        <f t="array" aca="1" ref="DD205" ca="1">IFERROR(IF(AD205*fxVal_normal=_PL!AD205,"",IF(OR(AD205="", NOT(ISNUMBER(AD205)), ISERROR(AD205), $B205=""), "",
   IF($I205=1,
      IFBLANK(
         _xldudf_CX_PUSH(AD205*fxVal_normal, CX_ENTITY, $B205, AD$11, AD$14,AD$204,),
         ""
      ),
      IF($I205=2,
         IFBLANK(
            _xldudf_CX_PUSH(AD205, CX_ENTITY, $B205, AD$11, AD$14,AD$204,),
            ""
         ),
         IF($I205=3,
            "",
            IFBLANK(
               _xldudf_CX_PUSH(AD205, CX_ENTITY, $B205, AD$11, AD$14,AD$204,),
               ""
            )
         )
      )
   )
)),"")</f>
        <v/>
      </c>
      <c r="DE205" s="2445" t="str" cm="1">
        <f t="array" aca="1" ref="DE205" ca="1">IFERROR(IF(AE205*fxVal_normal=_PL!AE205,"",IF(OR(AE205="", NOT(ISNUMBER(AE205)), ISERROR(AE205), $B205=""), "",
   IF($I205=1,
      IFBLANK(
         _xldudf_CX_PUSH(AE205*fxVal_normal, CX_ENTITY, $B205, AE$11, AE$14,AE$204,),
         ""
      ),
      IF($I205=2,
         IFBLANK(
            _xldudf_CX_PUSH(AE205, CX_ENTITY, $B205, AE$11, AE$14,AE$204,),
            ""
         ),
         IF($I205=3,
            "",
            IFBLANK(
               _xldudf_CX_PUSH(AE205, CX_ENTITY, $B205, AE$11, AE$14,AE$204,),
               ""
            )
         )
      )
   )
)),"")</f>
        <v/>
      </c>
      <c r="DF205" s="2445" t="str" cm="1">
        <f t="array" aca="1" ref="DF205" ca="1">IFERROR(IF(AF205*fxVal_normal=_PL!AF205,"",IF(OR(AF205="", NOT(ISNUMBER(AF205)), ISERROR(AF205), $B205=""), "",
   IF($I205=1,
      IFBLANK(
         _xldudf_CX_PUSH(AF205*fxVal_normal, CX_ENTITY, $B205, AF$11, AF$14,AF$204,),
         ""
      ),
      IF($I205=2,
         IFBLANK(
            _xldudf_CX_PUSH(AF205, CX_ENTITY, $B205, AF$11, AF$14,AF$204,),
            ""
         ),
         IF($I205=3,
            "",
            IFBLANK(
               _xldudf_CX_PUSH(AF205, CX_ENTITY, $B205, AF$11, AF$14,AF$204,),
               ""
            )
         )
      )
   )
)),"")</f>
        <v/>
      </c>
      <c r="DG205" s="2445" t="str" cm="1">
        <f t="array" aca="1" ref="DG205" ca="1">IFERROR(IF(AG205*fxVal_normal=_PL!AG205,"",IF(OR(AG205="", NOT(ISNUMBER(AG205)), ISERROR(AG205), $B205=""), "",
   IF($I205=1,
      IFBLANK(
         _xldudf_CX_PUSH(AG205*fxVal_normal, CX_ENTITY, $B205, AG$11, AG$14,AG$204,),
         ""
      ),
      IF($I205=2,
         IFBLANK(
            _xldudf_CX_PUSH(AG205, CX_ENTITY, $B205, AG$11, AG$14,AG$204,),
            ""
         ),
         IF($I205=3,
            "",
            IFBLANK(
               _xldudf_CX_PUSH(AG205, CX_ENTITY, $B205, AG$11, AG$14,AG$204,),
               ""
            )
         )
      )
   )
)),"")</f>
        <v/>
      </c>
      <c r="DH205" s="2445" t="str" cm="1">
        <f t="array" aca="1" ref="DH205" ca="1">IFERROR(IF(AH205*fxVal_normal=_PL!AH205,"",IF(OR(AH205="", NOT(ISNUMBER(AH205)), ISERROR(AH205), $B205=""), "",
   IF($I205=1,
      IFBLANK(
         _xldudf_CX_PUSH(AH205*fxVal_normal, CX_ENTITY, $B205, AH$11, AH$14,AH$204,),
         ""
      ),
      IF($I205=2,
         IFBLANK(
            _xldudf_CX_PUSH(AH205, CX_ENTITY, $B205, AH$11, AH$14,AH$204,),
            ""
         ),
         IF($I205=3,
            "",
            IFBLANK(
               _xldudf_CX_PUSH(AH205, CX_ENTITY, $B205, AH$11, AH$14,AH$204,),
               ""
            )
         )
      )
   )
)),"")</f>
        <v/>
      </c>
      <c r="DI205" s="2445" t="str" cm="1">
        <f t="array" aca="1" ref="DI205" ca="1">IFERROR(IF(AI205*fxVal_normal=_PL!AI205,"",IF(OR(AI205="", NOT(ISNUMBER(AI205)), ISERROR(AI205), $B205=""), "",
   IF($I205=1,
      IFBLANK(
         _xldudf_CX_PUSH(AI205*fxVal_normal, CX_ENTITY, $B205, AI$11, AI$14,AI$204,),
         ""
      ),
      IF($I205=2,
         IFBLANK(
            _xldudf_CX_PUSH(AI205, CX_ENTITY, $B205, AI$11, AI$14,AI$204,),
            ""
         ),
         IF($I205=3,
            "",
            IFBLANK(
               _xldudf_CX_PUSH(AI205, CX_ENTITY, $B205, AI$11, AI$14,AI$204,),
               ""
            )
         )
      )
   )
)),"")</f>
        <v/>
      </c>
      <c r="DJ205" s="2445" t="str" cm="1">
        <f t="array" aca="1" ref="DJ205" ca="1">IFERROR(IF(AJ205*fxVal_normal=_PL!AJ205,"",IF(OR(AJ205="", NOT(ISNUMBER(AJ205)), ISERROR(AJ205), $B205=""), "",
   IF($I205=1,
      IFBLANK(
         _xldudf_CX_PUSH(AJ205*fxVal_normal, CX_ENTITY, $B205, AJ$11, AJ$14,AJ$204,),
         ""
      ),
      IF($I205=2,
         IFBLANK(
            _xldudf_CX_PUSH(AJ205, CX_ENTITY, $B205, AJ$11, AJ$14,AJ$204,),
            ""
         ),
         IF($I205=3,
            "",
            IFBLANK(
               _xldudf_CX_PUSH(AJ205, CX_ENTITY, $B205, AJ$11, AJ$14,AJ$204,),
               ""
            )
         )
      )
   )
)),"")</f>
        <v/>
      </c>
      <c r="DK205" s="2445" t="str" cm="1">
        <f t="array" aca="1" ref="DK205" ca="1">IFERROR(IF(AK205*fxVal_normal=_PL!AK205,"",IF(OR(AK205="", NOT(ISNUMBER(AK205)), ISERROR(AK205), $B205=""), "",
   IF($I205=1,
      IFBLANK(
         _xldudf_CX_PUSH(AK205*fxVal_normal, CX_ENTITY, $B205, AK$11, AK$14,AK$204,),
         ""
      ),
      IF($I205=2,
         IFBLANK(
            _xldudf_CX_PUSH(AK205, CX_ENTITY, $B205, AK$11, AK$14,AK$204,),
            ""
         ),
         IF($I205=3,
            "",
            IFBLANK(
               _xldudf_CX_PUSH(AK205, CX_ENTITY, $B205, AK$11, AK$14,AK$204,),
               ""
            )
         )
      )
   )
)),"")</f>
        <v/>
      </c>
      <c r="DL205" s="2445" t="str" cm="1">
        <f t="array" aca="1" ref="DL205" ca="1">IFERROR(IF(AL205*fxVal_normal=_PL!AL205,"",IF(OR(AL205="", NOT(ISNUMBER(AL205)), ISERROR(AL205), $B205=""), "",
   IF($I205=1,
      IFBLANK(
         _xldudf_CX_PUSH(AL205*fxVal_normal, CX_ENTITY, $B205, AL$11, AL$14,AL$204,),
         ""
      ),
      IF($I205=2,
         IFBLANK(
            _xldudf_CX_PUSH(AL205, CX_ENTITY, $B205, AL$11, AL$14,AL$204,),
            ""
         ),
         IF($I205=3,
            "",
            IFBLANK(
               _xldudf_CX_PUSH(AL205, CX_ENTITY, $B205, AL$11, AL$14,AL$204,),
               ""
            )
         )
      )
   )
)),"")</f>
        <v/>
      </c>
      <c r="DM205" s="2445" t="str" cm="1">
        <f t="array" aca="1" ref="DM205" ca="1">IFERROR(IF(AM205*fxVal_normal=_PL!AM205,"",IF(OR(AM205="", NOT(ISNUMBER(AM205)), ISERROR(AM205), $B205=""), "",
   IF($I205=1,
      IFBLANK(
         _xldudf_CX_PUSH(AM205*fxVal_normal, CX_ENTITY, $B205, AM$11, AM$14,AM$204,),
         ""
      ),
      IF($I205=2,
         IFBLANK(
            _xldudf_CX_PUSH(AM205, CX_ENTITY, $B205, AM$11, AM$14,AM$204,),
            ""
         ),
         IF($I205=3,
            "",
            IFBLANK(
               _xldudf_CX_PUSH(AM205, CX_ENTITY, $B205, AM$11, AM$14,AM$204,),
               ""
            )
         )
      )
   )
)),"")</f>
        <v/>
      </c>
      <c r="DN205" s="2445" t="str" cm="1">
        <f t="array" aca="1" ref="DN205" ca="1">IFERROR(IF(AN205*fxVal_normal=_PL!AN205,"",IF(OR(AN205="", NOT(ISNUMBER(AN205)), ISERROR(AN205), $B205=""), "",
   IF($I205=1,
      IFBLANK(
         _xldudf_CX_PUSH(AN205*fxVal_normal, CX_ENTITY, $B205, AN$11, AN$14,AN$204,),
         ""
      ),
      IF($I205=2,
         IFBLANK(
            _xldudf_CX_PUSH(AN205, CX_ENTITY, $B205, AN$11, AN$14,AN$204,),
            ""
         ),
         IF($I205=3,
            "",
            IFBLANK(
               _xldudf_CX_PUSH(AN205, CX_ENTITY, $B205, AN$11, AN$14,AN$204,),
               ""
            )
         )
      )
   )
)),"")</f>
        <v/>
      </c>
      <c r="DO205" s="2445" t="str" cm="1">
        <f t="array" aca="1" ref="DO205" ca="1">IFERROR(IF(AO205*fxVal_normal=_PL!AO205,"",IF(OR(AO205="", NOT(ISNUMBER(AO205)), ISERROR(AO205), $B205=""), "",
   IF($I205=1,
      IFBLANK(
         _xldudf_CX_PUSH(AO205*fxVal_normal, CX_ENTITY, $B205, AO$11, AO$14,AO$204,),
         ""
      ),
      IF($I205=2,
         IFBLANK(
            _xldudf_CX_PUSH(AO205, CX_ENTITY, $B205, AO$11, AO$14,AO$204,),
            ""
         ),
         IF($I205=3,
            "",
            IFBLANK(
               _xldudf_CX_PUSH(AO205, CX_ENTITY, $B205, AO$11, AO$14,AO$204,),
               ""
            )
         )
      )
   )
)),"")</f>
        <v/>
      </c>
      <c r="DP205" s="2445" t="str" cm="1">
        <f t="array" aca="1" ref="DP205" ca="1">IFERROR(IF(AP205*fxVal_normal=_PL!AP205,"",IF(OR(AP205="", NOT(ISNUMBER(AP205)), ISERROR(AP205), $B205=""), "",
   IF($I205=1,
      IFBLANK(
         _xldudf_CX_PUSH(AP205*fxVal_normal, CX_ENTITY, $B205, AP$11, AP$14,AP$204,),
         ""
      ),
      IF($I205=2,
         IFBLANK(
            _xldudf_CX_PUSH(AP205, CX_ENTITY, $B205, AP$11, AP$14,AP$204,),
            ""
         ),
         IF($I205=3,
            "",
            IFBLANK(
               _xldudf_CX_PUSH(AP205, CX_ENTITY, $B205, AP$11, AP$14,AP$204,),
               ""
            )
         )
      )
   )
)),"")</f>
        <v/>
      </c>
      <c r="DQ205" s="2445" t="str" cm="1">
        <f t="array" aca="1" ref="DQ205" ca="1">IFERROR(IF(AQ205*fxVal_normal=_PL!AQ205,"",IF(OR(AQ205="", NOT(ISNUMBER(AQ205)), ISERROR(AQ205), $B205=""), "",
   IF($I205=1,
      IFBLANK(
         _xldudf_CX_PUSH(AQ205*fxVal_normal, CX_ENTITY, $B205, AQ$11, AQ$14,AQ$204,),
         ""
      ),
      IF($I205=2,
         IFBLANK(
            _xldudf_CX_PUSH(AQ205, CX_ENTITY, $B205, AQ$11, AQ$14,AQ$204,),
            ""
         ),
         IF($I205=3,
            "",
            IFBLANK(
               _xldudf_CX_PUSH(AQ205, CX_ENTITY, $B205, AQ$11, AQ$14,AQ$204,),
               ""
            )
         )
      )
   )
)),"")</f>
        <v/>
      </c>
      <c r="DR205" s="2445" t="str" cm="1">
        <f t="array" aca="1" ref="DR205" ca="1">IFERROR(IF(AR205*fxVal_normal=_PL!AR205,"",IF(OR(AR205="", NOT(ISNUMBER(AR205)), ISERROR(AR205), $B205=""), "",
   IF($I205=1,
      IFBLANK(
         _xldudf_CX_PUSH(AR205*fxVal_normal, CX_ENTITY, $B205, AR$11, AR$14,AR$204,),
         ""
      ),
      IF($I205=2,
         IFBLANK(
            _xldudf_CX_PUSH(AR205, CX_ENTITY, $B205, AR$11, AR$14,AR$204,),
            ""
         ),
         IF($I205=3,
            "",
            IFBLANK(
               _xldudf_CX_PUSH(AR205, CX_ENTITY, $B205, AR$11, AR$14,AR$204,),
               ""
            )
         )
      )
   )
)),"")</f>
        <v/>
      </c>
      <c r="DS205" s="2445" t="str" cm="1">
        <f t="array" aca="1" ref="DS205" ca="1">IFERROR(IF(AS205*fxVal_normal=_PL!AS205,"",IF(OR(AS205="", NOT(ISNUMBER(AS205)), ISERROR(AS205), $B205=""), "",
   IF($I205=1,
      IFBLANK(
         _xldudf_CX_PUSH(AS205*fxVal_normal, CX_ENTITY, $B205, AS$11, AS$14,AS$204,),
         ""
      ),
      IF($I205=2,
         IFBLANK(
            _xldudf_CX_PUSH(AS205, CX_ENTITY, $B205, AS$11, AS$14,AS$204,),
            ""
         ),
         IF($I205=3,
            "",
            IFBLANK(
               _xldudf_CX_PUSH(AS205, CX_ENTITY, $B205, AS$11, AS$14,AS$204,),
               ""
            )
         )
      )
   )
)),"")</f>
        <v/>
      </c>
      <c r="DT205" s="2445" t="str" cm="1">
        <f t="array" aca="1" ref="DT205" ca="1">IFERROR(IF(AT205*fxVal_normal=_PL!AT205,"",IF(OR(AT205="", NOT(ISNUMBER(AT205)), ISERROR(AT205), $B205=""), "",
   IF($I205=1,
      IFBLANK(
         _xldudf_CX_PUSH(AT205*fxVal_normal, CX_ENTITY, $B205, AT$11, AT$14,AT$204,),
         ""
      ),
      IF($I205=2,
         IFBLANK(
            _xldudf_CX_PUSH(AT205, CX_ENTITY, $B205, AT$11, AT$14,AT$204,),
            ""
         ),
         IF($I205=3,
            "",
            IFBLANK(
               _xldudf_CX_PUSH(AT205, CX_ENTITY, $B205, AT$11, AT$14,AT$204,),
               ""
            )
         )
      )
   )
)),"")</f>
        <v/>
      </c>
      <c r="DU205" s="2445" t="str" cm="1">
        <f t="array" aca="1" ref="DU205" ca="1">IFERROR(IF(AU205*fxVal_normal=_PL!AU205,"",IF(OR(AU205="", NOT(ISNUMBER(AU205)), ISERROR(AU205), $B205=""), "",
   IF($I205=1,
      IFBLANK(
         _xldudf_CX_PUSH(AU205*fxVal_normal, CX_ENTITY, $B205, AU$11, AU$14,AU$204,),
         ""
      ),
      IF($I205=2,
         IFBLANK(
            _xldudf_CX_PUSH(AU205, CX_ENTITY, $B205, AU$11, AU$14,AU$204,),
            ""
         ),
         IF($I205=3,
            "",
            IFBLANK(
               _xldudf_CX_PUSH(AU205, CX_ENTITY, $B205, AU$11, AU$14,AU$204,),
               ""
            )
         )
      )
   )
)),"")</f>
        <v/>
      </c>
      <c r="DV205" s="2445" t="str" cm="1">
        <f t="array" aca="1" ref="DV205" ca="1">IFERROR(IF(AV205*fxVal_normal=_PL!AV205,"",IF(OR(AV205="", NOT(ISNUMBER(AV205)), ISERROR(AV205), $B205=""), "",
   IF($I205=1,
      IFBLANK(
         _xldudf_CX_PUSH(AV205*fxVal_normal, CX_ENTITY, $B205, AV$11, AV$14,AV$204,),
         ""
      ),
      IF($I205=2,
         IFBLANK(
            _xldudf_CX_PUSH(AV205, CX_ENTITY, $B205, AV$11, AV$14,AV$204,),
            ""
         ),
         IF($I205=3,
            "",
            IFBLANK(
               _xldudf_CX_PUSH(AV205, CX_ENTITY, $B205, AV$11, AV$14,AV$204,),
               ""
            )
         )
      )
   )
)),"")</f>
        <v/>
      </c>
      <c r="DW205" s="2445" t="str" cm="1">
        <f t="array" aca="1" ref="DW205" ca="1">IFERROR(IF(AW205*fxVal_normal=_PL!AW205,"",IF(OR(AW205="", NOT(ISNUMBER(AW205)), ISERROR(AW205), $B205=""), "",
   IF($I205=1,
      IFBLANK(
         _xldudf_CX_PUSH(AW205*fxVal_normal, CX_ENTITY, $B205, AW$11, AW$14,AW$204,),
         ""
      ),
      IF($I205=2,
         IFBLANK(
            _xldudf_CX_PUSH(AW205, CX_ENTITY, $B205, AW$11, AW$14,AW$204,),
            ""
         ),
         IF($I205=3,
            "",
            IFBLANK(
               _xldudf_CX_PUSH(AW205, CX_ENTITY, $B205, AW$11, AW$14,AW$204,),
               ""
            )
         )
      )
   )
)),"")</f>
        <v/>
      </c>
      <c r="DX205" s="2445" t="str" cm="1">
        <f t="array" aca="1" ref="DX205" ca="1">IFERROR(IF(AX205*fxVal_normal=_PL!AX205,"",IF(OR(AX205="", NOT(ISNUMBER(AX205)), ISERROR(AX205), $B205=""), "",
   IF($I205=1,
      IFBLANK(
         _xldudf_CX_PUSH(AX205*fxVal_normal, CX_ENTITY, $B205, AX$11, AX$14,AX$204,),
         ""
      ),
      IF($I205=2,
         IFBLANK(
            _xldudf_CX_PUSH(AX205, CX_ENTITY, $B205, AX$11, AX$14,AX$204,),
            ""
         ),
         IF($I205=3,
            "",
            IFBLANK(
               _xldudf_CX_PUSH(AX205, CX_ENTITY, $B205, AX$11, AX$14,AX$204,),
               ""
            )
         )
      )
   )
)),"")</f>
        <v/>
      </c>
      <c r="DY205" s="2445" t="str" cm="1">
        <f t="array" aca="1" ref="DY205" ca="1">IFERROR(IF(AY205*fxVal_normal=_PL!AY205,"",IF(OR(AY205="", NOT(ISNUMBER(AY205)), ISERROR(AY205), $B205=""), "",
   IF($I205=1,
      IFBLANK(
         _xldudf_CX_PUSH(AY205*fxVal_normal, CX_ENTITY, $B205, AY$11, AY$14,AY$204,),
         ""
      ),
      IF($I205=2,
         IFBLANK(
            _xldudf_CX_PUSH(AY205, CX_ENTITY, $B205, AY$11, AY$14,AY$204,),
            ""
         ),
         IF($I205=3,
            "",
            IFBLANK(
               _xldudf_CX_PUSH(AY205, CX_ENTITY, $B205, AY$11, AY$14,AY$204,),
               ""
            )
         )
      )
   )
)),"")</f>
        <v/>
      </c>
      <c r="DZ205" s="2445" t="str" cm="1">
        <f t="array" aca="1" ref="DZ205" ca="1">IFERROR(IF(AZ205*fxVal_normal=_PL!AZ205,"",IF(OR(AZ205="", NOT(ISNUMBER(AZ205)), ISERROR(AZ205), $B205=""), "",
   IF($I205=1,
      IFBLANK(
         _xldudf_CX_PUSH(AZ205*fxVal_normal, CX_ENTITY, $B205, AZ$11, AZ$14,AZ$204,),
         ""
      ),
      IF($I205=2,
         IFBLANK(
            _xldudf_CX_PUSH(AZ205, CX_ENTITY, $B205, AZ$11, AZ$14,AZ$204,),
            ""
         ),
         IF($I205=3,
            "",
            IFBLANK(
               _xldudf_CX_PUSH(AZ205, CX_ENTITY, $B205, AZ$11, AZ$14,AZ$204,),
               ""
            )
         )
      )
   )
)),"")</f>
        <v/>
      </c>
      <c r="EA205" s="2445" t="str" cm="1">
        <f t="array" aca="1" ref="EA205" ca="1">IFERROR(IF(BA205*fxVal_normal=_PL!BA205,"",IF(OR(BA205="", NOT(ISNUMBER(BA205)), ISERROR(BA205), $B205=""), "",
   IF($I205=1,
      IFBLANK(
         _xldudf_CX_PUSH(BA205*fxVal_normal, CX_ENTITY, $B205, BA$11, BA$14,BA$204,),
         ""
      ),
      IF($I205=2,
         IFBLANK(
            _xldudf_CX_PUSH(BA205, CX_ENTITY, $B205, BA$11, BA$14,BA$204,),
            ""
         ),
         IF($I205=3,
            "",
            IFBLANK(
               _xldudf_CX_PUSH(BA205, CX_ENTITY, $B205, BA$11, BA$14,BA$204,),
               ""
            )
         )
      )
   )
)),"")</f>
        <v/>
      </c>
      <c r="EB205" s="2445" t="str" cm="1">
        <f t="array" aca="1" ref="EB205" ca="1">IFERROR(IF(BB205*fxVal_normal=_PL!BB205,"",IF(OR(BB205="", NOT(ISNUMBER(BB205)), ISERROR(BB205), $B205=""), "",
   IF($I205=1,
      IFBLANK(
         _xldudf_CX_PUSH(BB205*fxVal_normal, CX_ENTITY, $B205, BB$11, BB$14,BB$204,),
         ""
      ),
      IF($I205=2,
         IFBLANK(
            _xldudf_CX_PUSH(BB205, CX_ENTITY, $B205, BB$11, BB$14,BB$204,),
            ""
         ),
         IF($I205=3,
            "",
            IFBLANK(
               _xldudf_CX_PUSH(BB205, CX_ENTITY, $B205, BB$11, BB$14,BB$204,),
               ""
            )
         )
      )
   )
)),"")</f>
        <v/>
      </c>
      <c r="EC205" s="2445" t="str" cm="1">
        <f t="array" aca="1" ref="EC205" ca="1">IFERROR(IF(BC205*fxVal_normal=_PL!BC205,"",IF(OR(BC205="", NOT(ISNUMBER(BC205)), ISERROR(BC205), $B205=""), "",
   IF($I205=1,
      IFBLANK(
         _xldudf_CX_PUSH(BC205*fxVal_normal, CX_ENTITY, $B205, BC$11, BC$14,BC$204,),
         ""
      ),
      IF($I205=2,
         IFBLANK(
            _xldudf_CX_PUSH(BC205, CX_ENTITY, $B205, BC$11, BC$14,BC$204,),
            ""
         ),
         IF($I205=3,
            "",
            IFBLANK(
               _xldudf_CX_PUSH(BC205, CX_ENTITY, $B205, BC$11, BC$14,BC$204,),
               ""
            )
         )
      )
   )
)),"")</f>
        <v/>
      </c>
      <c r="ED205" s="2445" t="str" cm="1">
        <f t="array" aca="1" ref="ED205" ca="1">IFERROR(IF(BD205*fxVal_normal=_PL!BD205,"",IF(OR(BD205="", NOT(ISNUMBER(BD205)), ISERROR(BD205), $B205=""), "",
   IF($I205=1,
      IFBLANK(
         _xldudf_CX_PUSH(BD205*fxVal_normal, CX_ENTITY, $B205, BD$11, BD$14,BD$204,),
         ""
      ),
      IF($I205=2,
         IFBLANK(
            _xldudf_CX_PUSH(BD205, CX_ENTITY, $B205, BD$11, BD$14,BD$204,),
            ""
         ),
         IF($I205=3,
            "",
            IFBLANK(
               _xldudf_CX_PUSH(BD205, CX_ENTITY, $B205, BD$11, BD$14,BD$204,),
               ""
            )
         )
      )
   )
)),"")</f>
        <v/>
      </c>
      <c r="EE205" s="2445" t="str" cm="1">
        <f t="array" aca="1" ref="EE205" ca="1">IFERROR(IF(BE205*fxVal_normal=_PL!BE205,"",IF(OR(BE205="", NOT(ISNUMBER(BE205)), ISERROR(BE205), $B205=""), "",
   IF($I205=1,
      IFBLANK(
         _xldudf_CX_PUSH(BE205*fxVal_normal, CX_ENTITY, $B205, BE$11, BE$14,BE$204,),
         ""
      ),
      IF($I205=2,
         IFBLANK(
            _xldudf_CX_PUSH(BE205, CX_ENTITY, $B205, BE$11, BE$14,BE$204,),
            ""
         ),
         IF($I205=3,
            "",
            IFBLANK(
               _xldudf_CX_PUSH(BE205, CX_ENTITY, $B205, BE$11, BE$14,BE$204,),
               ""
            )
         )
      )
   )
)),"")</f>
        <v/>
      </c>
      <c r="EF205" s="2445" t="str" cm="1">
        <f t="array" aca="1" ref="EF205" ca="1">IFERROR(IF(BF205*fxVal_normal=_PL!BF205,"",IF(OR(BF205="", NOT(ISNUMBER(BF205)), ISERROR(BF205), $B205=""), "",
   IF($I205=1,
      IFBLANK(
         _xldudf_CX_PUSH(BF205*fxVal_normal, CX_ENTITY, $B205, BF$11, BF$14,BF$204,),
         ""
      ),
      IF($I205=2,
         IFBLANK(
            _xldudf_CX_PUSH(BF205, CX_ENTITY, $B205, BF$11, BF$14,BF$204,),
            ""
         ),
         IF($I205=3,
            "",
            IFBLANK(
               _xldudf_CX_PUSH(BF205, CX_ENTITY, $B205, BF$11, BF$14,BF$204,),
               ""
            )
         )
      )
   )
)),"")</f>
        <v/>
      </c>
      <c r="EG205" s="2445" t="str" cm="1">
        <f t="array" aca="1" ref="EG205" ca="1">IFERROR(IF(BG205*fxVal_normal=_PL!BG205,"",IF(OR(BG205="", NOT(ISNUMBER(BG205)), ISERROR(BG205), $B205=""), "",
   IF($I205=1,
      IFBLANK(
         _xldudf_CX_PUSH(BG205*fxVal_normal, CX_ENTITY, $B205, BG$11, BG$14,BG$204,),
         ""
      ),
      IF($I205=2,
         IFBLANK(
            _xldudf_CX_PUSH(BG205, CX_ENTITY, $B205, BG$11, BG$14,BG$204,),
            ""
         ),
         IF($I205=3,
            "",
            IFBLANK(
               _xldudf_CX_PUSH(BG205, CX_ENTITY, $B205, BG$11, BG$14,BG$204,),
               ""
            )
         )
      )
   )
)),"")</f>
        <v/>
      </c>
      <c r="EH205" s="2445" t="str" cm="1">
        <f t="array" aca="1" ref="EH205" ca="1">IFERROR(IF(BH205*fxVal_normal=_PL!BH205,"",IF(OR(BH205="", NOT(ISNUMBER(BH205)), ISERROR(BH205), $B205=""), "",
   IF($I205=1,
      IFBLANK(
         _xldudf_CX_PUSH(BH205*fxVal_normal, CX_ENTITY, $B205, BH$11, BH$14,BH$204,),
         ""
      ),
      IF($I205=2,
         IFBLANK(
            _xldudf_CX_PUSH(BH205, CX_ENTITY, $B205, BH$11, BH$14,BH$204,),
            ""
         ),
         IF($I205=3,
            "",
            IFBLANK(
               _xldudf_CX_PUSH(BH205, CX_ENTITY, $B205, BH$11, BH$14,BH$204,),
               ""
            )
         )
      )
   )
)),"")</f>
        <v/>
      </c>
      <c r="EI205" s="2445" t="str" cm="1">
        <f t="array" aca="1" ref="EI205" ca="1">IFERROR(IF(BI205*fxVal_normal=_PL!BI205,"",IF(OR(BI205="", NOT(ISNUMBER(BI205)), ISERROR(BI205), $B205=""), "",
   IF($I205=1,
      IFBLANK(
         _xldudf_CX_PUSH(BI205*fxVal_normal, CX_ENTITY, $B205, BI$11, BI$14,BI$204,),
         ""
      ),
      IF($I205=2,
         IFBLANK(
            _xldudf_CX_PUSH(BI205, CX_ENTITY, $B205, BI$11, BI$14,BI$204,),
            ""
         ),
         IF($I205=3,
            "",
            IFBLANK(
               _xldudf_CX_PUSH(BI205, CX_ENTITY, $B205, BI$11, BI$14,BI$204,),
               ""
            )
         )
      )
   )
)),"")</f>
        <v/>
      </c>
      <c r="EJ205" s="2445" t="str" cm="1">
        <f t="array" aca="1" ref="EJ205" ca="1">IFERROR(IF(BJ205*fxVal_normal=_PL!BJ205,"",IF(OR(BJ205="", NOT(ISNUMBER(BJ205)), ISERROR(BJ205), $B205=""), "",
   IF($I205=1,
      IFBLANK(
         _xldudf_CX_PUSH(BJ205*fxVal_normal, CX_ENTITY, $B205, BJ$11, BJ$14,BJ$204,),
         ""
      ),
      IF($I205=2,
         IFBLANK(
            _xldudf_CX_PUSH(BJ205, CX_ENTITY, $B205, BJ$11, BJ$14,BJ$204,),
            ""
         ),
         IF($I205=3,
            "",
            IFBLANK(
               _xldudf_CX_PUSH(BJ205, CX_ENTITY, $B205, BJ$11, BJ$14,BJ$204,),
               ""
            )
         )
      )
   )
)),"")</f>
        <v/>
      </c>
      <c r="EK205" s="2445" t="str" cm="1">
        <f t="array" aca="1" ref="EK205" ca="1">IFERROR(IF(BK205*fxVal_normal=_PL!BK205,"",IF(OR(BK205="", NOT(ISNUMBER(BK205)), ISERROR(BK205), $B205=""), "",
   IF($I205=1,
      IFBLANK(
         _xldudf_CX_PUSH(BK205*fxVal_normal, CX_ENTITY, $B205, BK$11, BK$14,BK$204,),
         ""
      ),
      IF($I205=2,
         IFBLANK(
            _xldudf_CX_PUSH(BK205, CX_ENTITY, $B205, BK$11, BK$14,BK$204,),
            ""
         ),
         IF($I205=3,
            "",
            IFBLANK(
               _xldudf_CX_PUSH(BK205, CX_ENTITY, $B205, BK$11, BK$14,BK$204,),
               ""
            )
         )
      )
   )
)),"")</f>
        <v/>
      </c>
      <c r="EL205" s="2445" t="str" cm="1">
        <f t="array" aca="1" ref="EL205" ca="1">IFERROR(IF(BL205*fxVal_normal=_PL!BL205,"",IF(OR(BL205="", NOT(ISNUMBER(BL205)), ISERROR(BL205), $B205=""), "",
   IF($I205=1,
      IFBLANK(
         _xldudf_CX_PUSH(BL205*fxVal_normal, CX_ENTITY, $B205, BL$11, BL$14,BL$204,),
         ""
      ),
      IF($I205=2,
         IFBLANK(
            _xldudf_CX_PUSH(BL205, CX_ENTITY, $B205, BL$11, BL$14,BL$204,),
            ""
         ),
         IF($I205=3,
            "",
            IFBLANK(
               _xldudf_CX_PUSH(BL205, CX_ENTITY, $B205, BL$11, BL$14,BL$204,),
               ""
            )
         )
      )
   )
)),"")</f>
        <v/>
      </c>
      <c r="EM205" s="2445" t="str" cm="1">
        <f t="array" aca="1" ref="EM205" ca="1">IFERROR(IF(BM205*fxVal_normal=_PL!BM205,"",IF(OR(BM205="", NOT(ISNUMBER(BM205)), ISERROR(BM205), $B205=""), "",
   IF($I205=1,
      IFBLANK(
         _xldudf_CX_PUSH(BM205*fxVal_normal, CX_ENTITY, $B205, BM$11, BM$14,BM$204,),
         ""
      ),
      IF($I205=2,
         IFBLANK(
            _xldudf_CX_PUSH(BM205, CX_ENTITY, $B205, BM$11, BM$14,BM$204,),
            ""
         ),
         IF($I205=3,
            "",
            IFBLANK(
               _xldudf_CX_PUSH(BM205, CX_ENTITY, $B205, BM$11, BM$14,BM$204,),
               ""
            )
         )
      )
   )
)),"")</f>
        <v/>
      </c>
      <c r="EN205" s="2445" t="str" cm="1">
        <f t="array" aca="1" ref="EN205" ca="1">IFERROR(IF(BN205*fxVal_normal=_PL!BN205,"",IF(OR(BN205="", NOT(ISNUMBER(BN205)), ISERROR(BN205), $B205=""), "",
   IF($I205=1,
      IFBLANK(
         _xldudf_CX_PUSH(BN205*fxVal_normal, CX_ENTITY, $B205, BN$11, BN$14,BN$204,),
         ""
      ),
      IF($I205=2,
         IFBLANK(
            _xldudf_CX_PUSH(BN205, CX_ENTITY, $B205, BN$11, BN$14,BN$204,),
            ""
         ),
         IF($I205=3,
            "",
            IFBLANK(
               _xldudf_CX_PUSH(BN205, CX_ENTITY, $B205, BN$11, BN$14,BN$204,),
               ""
            )
         )
      )
   )
)),"")</f>
        <v/>
      </c>
    </row>
    <row r="206" spans="1:153" ht="21" customHeight="1">
      <c r="A206" s="1627"/>
      <c r="B206" s="2439" t="s">
        <v>171</v>
      </c>
      <c r="C206" s="2439" t="str" cm="1">
        <f t="array" ref="C206">IFBLANK(_PL!C206,"")</f>
        <v>Segment II Breakdown - Label 1</v>
      </c>
      <c r="D206" s="1548" t="s">
        <v>171</v>
      </c>
      <c r="E206" s="2440" t="e" cm="1">
        <f t="array" aca="1" ref="E20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)($AD206:$CQ206, Z206)</f>
        <v>#NAME?</v>
      </c>
      <c r="F206" s="578"/>
      <c r="G206" s="578"/>
      <c r="H206" s="510">
        <v>0</v>
      </c>
      <c r="I206" s="510">
        <v>1</v>
      </c>
      <c r="J206" s="401" cm="1">
        <f t="array" ref="J206">IFBLANK( Z206,"")</f>
        <v>-1</v>
      </c>
      <c r="K206" s="578" t="str">
        <f t="shared" si="54"/>
        <v>No</v>
      </c>
      <c r="L206" s="37"/>
      <c r="N206" s="158"/>
      <c r="O206" s="101"/>
      <c r="P206" s="52"/>
      <c r="Q206" s="101"/>
      <c r="R206" s="101"/>
      <c r="S206" s="3008"/>
      <c r="T206" s="3008"/>
      <c r="U206" s="39"/>
      <c r="V206" s="37"/>
      <c r="W206" s="91" t="e">
        <f ca="1">W205</f>
        <v>#NAME?</v>
      </c>
      <c r="X206" s="2081" t="str">
        <f>_PL!X206</f>
        <v>a</v>
      </c>
      <c r="Y206" s="1553">
        <v>2</v>
      </c>
      <c r="Z206" s="198">
        <f>_PL!Z206</f>
        <v>-1</v>
      </c>
      <c r="AA206" s="2571"/>
      <c r="AB206" s="2592"/>
      <c r="AC206" s="914" t="str" cm="1">
        <f t="array" aca="1" ref="AC206" ca="1">_xlfn.LET(
_xlpm._termname, $AB206,
_xlpm._iconname, "find",
_xlpm._icon, fx_getIcon(_xlpm._iconname),
_xlpm._location, _xlfn.XLOOKUP(LOWER(_xlpm._termname), LOWER(tbl_acctDef[Term]),tbl_acctDef[Term]),
_xlpm._hyperlink, HYPERLINK("#"&amp;CELL("address",_xlpm._location), _xlpm._icon),
IFERROR(_xlpm._hyperlink,"")
)</f>
        <v/>
      </c>
      <c r="AD206" s="2441">
        <v>1</v>
      </c>
      <c r="AE206" s="2441">
        <v>1</v>
      </c>
      <c r="AF206" s="2441">
        <v>1</v>
      </c>
      <c r="AG206" s="2441">
        <v>1</v>
      </c>
      <c r="AH206" s="2441">
        <v>1</v>
      </c>
      <c r="AI206" s="2441">
        <v>1</v>
      </c>
      <c r="AJ206" s="2441">
        <v>1</v>
      </c>
      <c r="AK206" s="2441">
        <v>1</v>
      </c>
      <c r="AL206" s="2441">
        <v>1</v>
      </c>
      <c r="AM206" s="2441">
        <v>1</v>
      </c>
      <c r="AN206" s="2441">
        <v>1</v>
      </c>
      <c r="AO206" s="2441">
        <v>1</v>
      </c>
      <c r="AP206" s="2441">
        <v>1</v>
      </c>
      <c r="AQ206" s="2441">
        <v>1</v>
      </c>
      <c r="AR206" s="2441">
        <v>1</v>
      </c>
      <c r="AS206" s="2441">
        <v>1</v>
      </c>
      <c r="AT206" s="2441">
        <v>1</v>
      </c>
      <c r="AU206" s="2441">
        <v>1</v>
      </c>
      <c r="AV206" s="2441">
        <v>1</v>
      </c>
      <c r="AW206" s="2441">
        <v>1</v>
      </c>
      <c r="AX206" s="2441">
        <v>1</v>
      </c>
      <c r="AY206" s="2441">
        <v>1</v>
      </c>
      <c r="AZ206" s="2441">
        <v>1</v>
      </c>
      <c r="BA206" s="2441">
        <v>1</v>
      </c>
      <c r="BB206" s="2441">
        <v>1</v>
      </c>
      <c r="BC206" s="2441">
        <v>1</v>
      </c>
      <c r="BD206" s="2441">
        <v>1</v>
      </c>
      <c r="BE206" s="2441">
        <v>1</v>
      </c>
      <c r="BF206" s="2441">
        <v>1</v>
      </c>
      <c r="BG206" s="2441">
        <v>1</v>
      </c>
      <c r="BH206" s="2441">
        <v>1</v>
      </c>
      <c r="BI206" s="2441">
        <v>1</v>
      </c>
      <c r="BJ206" s="2441">
        <v>1</v>
      </c>
      <c r="BK206" s="2441">
        <v>1</v>
      </c>
      <c r="BL206" s="2441">
        <v>1</v>
      </c>
      <c r="BM206" s="2441">
        <v>1</v>
      </c>
      <c r="BN206" s="2441">
        <v>1</v>
      </c>
      <c r="BO206" s="2442"/>
      <c r="BP206" s="2442"/>
      <c r="BQ206" s="2442"/>
      <c r="BR206" s="2442"/>
      <c r="BS206" s="2442"/>
      <c r="BT206" s="2442"/>
      <c r="BU206" s="2442"/>
      <c r="BV206" s="2442"/>
      <c r="BW206" s="2442"/>
      <c r="BX206" s="2442"/>
      <c r="BY206" s="2442"/>
      <c r="BZ206" s="2442"/>
      <c r="CA206" s="34"/>
      <c r="CC206" s="2572"/>
      <c r="CD206" s="1461" t="e" cm="1">
        <f t="array" aca="1" ref="CD206" ca="1">_xlfn.LET( _xlpm.CheckBlank, SUM(PL!$AD206:$BN206) = 0, IF(_xlpm.CheckBlank, "", SUM(_xlfn._xlws.FILTER(PL!$AD206:$BN206,(YEAR(PL!$AD$12:$BN$12)=PL!CD$12)*(array_timeline&lt;=PL!CD$11)))))</f>
        <v>#NAME?</v>
      </c>
      <c r="CE206" s="1461" t="e" cm="1">
        <f t="array" aca="1" ref="CE206" ca="1">_xlfn.LET( _xlpm.CheckBlank, SUM(PL!$AD206:$BN206) = 0, IF(_xlpm.CheckBlank, "", SUM(_xlfn._xlws.FILTER(PL!$AD206:$BN206,(YEAR(PL!$AD$12:$BN$12)=PL!CE$12)*(array_timeline&lt;=PL!CE$11)))))</f>
        <v>#NAME?</v>
      </c>
      <c r="CF206" s="88"/>
      <c r="CG206" s="1461" t="e" cm="1">
        <f t="array" aca="1" ref="CG206" ca="1">_xlfn.LET( _xlpm.CheckBlank, SUM(PL!$AD206:$BN206) = 0, IF(_xlpm.CheckBlank, "", SUM(_xlfn._xlws.FILTER(PL!$AD206:$BN206,(YEAR(PL!$AD$12:$BN$12)=PL!CG$12)*(array_timeline&lt;=PL!CG$11)))))</f>
        <v>#NAME?</v>
      </c>
      <c r="CH206" s="1461" t="e" cm="1">
        <f t="array" aca="1" ref="CH206" ca="1">_xlfn.LET( _xlpm.CheckBlank, SUM(PL!$AD206:$BN206) = 0, IF(_xlpm.CheckBlank, "", SUM(_xlfn._xlws.FILTER(PL!$AD206:$BN206,(YEAR(PL!$AD$12:$BN$12)=PL!CH$12)*(array_timeline&lt;=PL!CH$11)))))</f>
        <v>#NAME?</v>
      </c>
      <c r="CI206" s="88"/>
      <c r="CJ206" s="1461" cm="1">
        <f t="array" ref="CJ206">_xlfn.LET( _xlpm.CheckBlank, SUM(PL!$AD206:$BN206) = 0, IF(_xlpm.CheckBlank, "", SUM(_xlfn.TAKE(_xlfn.DROP(PL!$AD206:$BN206, ,-DATEDIFF(PL!CJ$11, val_asOfDate,"M")),1,-12))))</f>
        <v>12</v>
      </c>
      <c r="CK206" s="1461" cm="1">
        <f t="array" ref="CK206">_xlfn.LET( _xlpm.CheckBlank, SUM(PL!$AD206:$BN206) = 0, IF(_xlpm.CheckBlank, "", SUM(_xlfn.TAKE(_xlfn.DROP(PL!$AD206:$BN206, ,-DATEDIFF(PL!CK$11, val_asOfDate,"M")),1,-12))))</f>
        <v>12</v>
      </c>
      <c r="CL206" s="88"/>
      <c r="CM206" s="2441">
        <v>1</v>
      </c>
      <c r="CN206" s="2441">
        <v>1</v>
      </c>
      <c r="CO206" s="1169"/>
      <c r="CP206" s="2441">
        <v>1</v>
      </c>
      <c r="CQ206" s="2441">
        <v>1</v>
      </c>
      <c r="CR206" s="34"/>
      <c r="CS206" s="2056"/>
      <c r="CT206" s="2447" t="e" cm="1">
        <f t="array" aca="1" ref="CT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_xldudf_CX_PUSH($Y206,CX_ENTITY,$C206,val_asOfDate))</f>
        <v>#NAME?</v>
      </c>
      <c r="CU206" s="2447" t="e" cm="1">
        <f t="array" aca="1" ref="CU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_xldudf_CX_PUSH($Y206,CX_ENTITY,$C206,EOMONTH(val_asOfDate,1)))</f>
        <v>#NAME?</v>
      </c>
      <c r="CV206" s="2447" t="e" cm="1">
        <f t="array" aca="1" ref="CV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_xldudf_CX_PUSH($Y206,CX_ENTITY,$C206,EOMONTH(val_asOfDate,2)))</f>
        <v>#NAME?</v>
      </c>
      <c r="CW206" s="2447" t="e" cm="1">
        <f t="array" aca="1" ref="CW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_xldudf_CX_PUSH($Y206,CX_ENTITY,$C206,EOMONTH(val_asOfDate,3)))</f>
        <v>#NAME?</v>
      </c>
      <c r="CX206" s="2443"/>
      <c r="CY206" s="2444" t="str" cm="1">
        <f t="array" aca="1" ref="CY206" ca="1">IFERROR(IF(CM206*fxVal_normal=_PL!CM206,"",IF(OR($CM206="",$CM206=0, NOT(ISNUMBER($CM206)), ISERROR($CM206), $B206=""), "",
   IF($I206=1,
      IFBLANK(
         _xldudf_CX_PUSH($CM206*fxVal_normal, CX_ENTITY, $B206, $CM$11, $CM$14, $CM$19,),
         ""
      ),
      IF($I206=2,
         IFBLANK(
            _xldudf_CX_PUSH($CM206, CX_ENTITY, $B206, $CM$11, $CM$14, $CM$19,),
            ""
         ),
         IF($I206=3,
            "",
            IFBLANK(
               _xldudf_CX_PUSH($CM206, CX_ENTITY, $B206, $CM$11, $CM$14, $CM$19,),
               ""
            )
         )
      )
   )
)),"")</f>
        <v/>
      </c>
      <c r="CZ206" s="2444" t="str" cm="1">
        <f t="array" aca="1" ref="CZ206" ca="1">IFERROR(IF(CN206*fxVal_normal=_PL!CN206,"",IF(OR($CN206="",$CN206=0, NOT(ISNUMBER($CN206)), ISERROR($CN206), $B206=""), "",
   IF($I206=1,
      IFBLANK(
         _xldudf_CX_PUSH($CN206*fxVal_normal, CX_ENTITY, $B206, $CN$11, $CN$14, $CN$19,),
         ""
      ),
      IF($I206=2,
         IFBLANK(
            _xldudf_CX_PUSH($CN206, CX_ENTITY, $B206, $CN$11, $CN$14, $CN$19,),
            ""
         ),
         IF($I206=3,
            "",
            IFBLANK(
               _xldudf_CX_PUSH($CN206, CX_ENTITY, $B206, $CN$11, $CN$14, $CN$19,),
               ""
            )
         )
      )
   )
)),"")</f>
        <v/>
      </c>
      <c r="DA206" s="2444" t="str" cm="1">
        <f t="array" aca="1" ref="DA206" ca="1">IFERROR(IF(CP206*fxVal_normal=_PL!CP206,"",IF(OR($CP206="",$CP206=0, NOT(ISNUMBER($CP206)), ISERROR($CP206), $B206=""), "",
   IF($I206=1,
      IFBLANK(
         _xldudf_CX_PUSH($CP206*fxVal_normal, CX_ENTITY, $B206, $CP$11, $CP$14, $CP$19,),
         ""
      ),
      IF($I206=2,
         IFBLANK(
            _xldudf_CX_PUSH($CP206, CX_ENTITY, $B206, $CP$11, $CP$14, $CP$19,),
            ""
         ),
         IF($I206=3,
            "",
            IFBLANK(
               _xldudf_CX_PUSH($CP206, CX_ENTITY, $B206, $CP$11, $CP$14, $CP$19,),
               ""
            )
         )
      )
   )
)),"")</f>
        <v/>
      </c>
      <c r="DB206" s="2444" t="str" cm="1">
        <f t="array" aca="1" ref="DB206" ca="1">IFERROR(IF(CQ206*fxVal_normal=_PL!CQ206,"",IF(OR($CQ206="", $CQ206=0, NOT(ISNUMBER($CQ206)), ISERROR($CQ206), $B206=""), "",
   IF($I206=1,
      IFBLANK(
         _xldudf_CX_PUSH($CQ206*fxVal_normal, CX_ENTITY, $B206, $CQ$11, $CQ$14, $CQ$19,),
         ""
      ),
      IF($I206=2,
         IFBLANK(
            _xldudf_CX_PUSH($CQ206, CX_ENTITY, $B206, $CQ$11, $CQ$14, $CQ$19,),
            ""
         ),
         IF($I206=3,
            "",
            IFBLANK(
               _xldudf_CX_PUSH($CQ206, CX_ENTITY, $B206, $CQ$11, $CQ$14, $CQ$19,),
               ""
            )
         )
      )
   ))
),"")</f>
        <v/>
      </c>
      <c r="DC206" s="2443"/>
      <c r="DD206" s="2445" t="str" cm="1">
        <f t="array" aca="1" ref="DD206" ca="1">IFERROR(IF(AD206*fxVal_normal=_PL!AD206,"",IF(OR(AD206="", NOT(ISNUMBER(AD206)), ISERROR(AD206), $B206=""), "",
   IF($I206=1,
      IFBLANK(
         _xldudf_CX_PUSH(AD206*fxVal_normal, CX_ENTITY, $B206, AD$11, AD$14,AD$204,),
         ""
      ),
      IF($I206=2,
         IFBLANK(
            _xldudf_CX_PUSH(AD206, CX_ENTITY, $B206, AD$11, AD$14,AD$204,),
            ""
         ),
         IF($I206=3,
            "",
            IFBLANK(
               _xldudf_CX_PUSH(AD206, CX_ENTITY, $B206, AD$11, AD$14,AD$204,),
               ""
            )
         )
      )
   )
)),"")</f>
        <v/>
      </c>
      <c r="DE206" s="2445" t="str" cm="1">
        <f t="array" aca="1" ref="DE206" ca="1">IFERROR(IF(AE206*fxVal_normal=_PL!AE206,"",IF(OR(AE206="", NOT(ISNUMBER(AE206)), ISERROR(AE206), $B206=""), "",
   IF($I206=1,
      IFBLANK(
         _xldudf_CX_PUSH(AE206*fxVal_normal, CX_ENTITY, $B206, AE$11, AE$14,AE$204,),
         ""
      ),
      IF($I206=2,
         IFBLANK(
            _xldudf_CX_PUSH(AE206, CX_ENTITY, $B206, AE$11, AE$14,AE$204,),
            ""
         ),
         IF($I206=3,
            "",
            IFBLANK(
               _xldudf_CX_PUSH(AE206, CX_ENTITY, $B206, AE$11, AE$14,AE$204,),
               ""
            )
         )
      )
   )
)),"")</f>
        <v/>
      </c>
      <c r="DF206" s="2445" t="str" cm="1">
        <f t="array" aca="1" ref="DF206" ca="1">IFERROR(IF(AF206*fxVal_normal=_PL!AF206,"",IF(OR(AF206="", NOT(ISNUMBER(AF206)), ISERROR(AF206), $B206=""), "",
   IF($I206=1,
      IFBLANK(
         _xldudf_CX_PUSH(AF206*fxVal_normal, CX_ENTITY, $B206, AF$11, AF$14,AF$204,),
         ""
      ),
      IF($I206=2,
         IFBLANK(
            _xldudf_CX_PUSH(AF206, CX_ENTITY, $B206, AF$11, AF$14,AF$204,),
            ""
         ),
         IF($I206=3,
            "",
            IFBLANK(
               _xldudf_CX_PUSH(AF206, CX_ENTITY, $B206, AF$11, AF$14,AF$204,),
               ""
            )
         )
      )
   )
)),"")</f>
        <v/>
      </c>
      <c r="DG206" s="2445" t="str" cm="1">
        <f t="array" aca="1" ref="DG206" ca="1">IFERROR(IF(AG206*fxVal_normal=_PL!AG206,"",IF(OR(AG206="", NOT(ISNUMBER(AG206)), ISERROR(AG206), $B206=""), "",
   IF($I206=1,
      IFBLANK(
         _xldudf_CX_PUSH(AG206*fxVal_normal, CX_ENTITY, $B206, AG$11, AG$14,AG$204,),
         ""
      ),
      IF($I206=2,
         IFBLANK(
            _xldudf_CX_PUSH(AG206, CX_ENTITY, $B206, AG$11, AG$14,AG$204,),
            ""
         ),
         IF($I206=3,
            "",
            IFBLANK(
               _xldudf_CX_PUSH(AG206, CX_ENTITY, $B206, AG$11, AG$14,AG$204,),
               ""
            )
         )
      )
   )
)),"")</f>
        <v/>
      </c>
      <c r="DH206" s="2445" t="str" cm="1">
        <f t="array" aca="1" ref="DH206" ca="1">IFERROR(IF(AH206*fxVal_normal=_PL!AH206,"",IF(OR(AH206="", NOT(ISNUMBER(AH206)), ISERROR(AH206), $B206=""), "",
   IF($I206=1,
      IFBLANK(
         _xldudf_CX_PUSH(AH206*fxVal_normal, CX_ENTITY, $B206, AH$11, AH$14,AH$204,),
         ""
      ),
      IF($I206=2,
         IFBLANK(
            _xldudf_CX_PUSH(AH206, CX_ENTITY, $B206, AH$11, AH$14,AH$204,),
            ""
         ),
         IF($I206=3,
            "",
            IFBLANK(
               _xldudf_CX_PUSH(AH206, CX_ENTITY, $B206, AH$11, AH$14,AH$204,),
               ""
            )
         )
      )
   )
)),"")</f>
        <v/>
      </c>
      <c r="DI206" s="2445" t="str" cm="1">
        <f t="array" aca="1" ref="DI206" ca="1">IFERROR(IF(AI206*fxVal_normal=_PL!AI206,"",IF(OR(AI206="", NOT(ISNUMBER(AI206)), ISERROR(AI206), $B206=""), "",
   IF($I206=1,
      IFBLANK(
         _xldudf_CX_PUSH(AI206*fxVal_normal, CX_ENTITY, $B206, AI$11, AI$14,AI$204,),
         ""
      ),
      IF($I206=2,
         IFBLANK(
            _xldudf_CX_PUSH(AI206, CX_ENTITY, $B206, AI$11, AI$14,AI$204,),
            ""
         ),
         IF($I206=3,
            "",
            IFBLANK(
               _xldudf_CX_PUSH(AI206, CX_ENTITY, $B206, AI$11, AI$14,AI$204,),
               ""
            )
         )
      )
   )
)),"")</f>
        <v/>
      </c>
      <c r="DJ206" s="2445" t="str" cm="1">
        <f t="array" aca="1" ref="DJ206" ca="1">IFERROR(IF(AJ206*fxVal_normal=_PL!AJ206,"",IF(OR(AJ206="", NOT(ISNUMBER(AJ206)), ISERROR(AJ206), $B206=""), "",
   IF($I206=1,
      IFBLANK(
         _xldudf_CX_PUSH(AJ206*fxVal_normal, CX_ENTITY, $B206, AJ$11, AJ$14,AJ$204,),
         ""
      ),
      IF($I206=2,
         IFBLANK(
            _xldudf_CX_PUSH(AJ206, CX_ENTITY, $B206, AJ$11, AJ$14,AJ$204,),
            ""
         ),
         IF($I206=3,
            "",
            IFBLANK(
               _xldudf_CX_PUSH(AJ206, CX_ENTITY, $B206, AJ$11, AJ$14,AJ$204,),
               ""
            )
         )
      )
   )
)),"")</f>
        <v/>
      </c>
      <c r="DK206" s="2445" t="str" cm="1">
        <f t="array" aca="1" ref="DK206" ca="1">IFERROR(IF(AK206*fxVal_normal=_PL!AK206,"",IF(OR(AK206="", NOT(ISNUMBER(AK206)), ISERROR(AK206), $B206=""), "",
   IF($I206=1,
      IFBLANK(
         _xldudf_CX_PUSH(AK206*fxVal_normal, CX_ENTITY, $B206, AK$11, AK$14,AK$204,),
         ""
      ),
      IF($I206=2,
         IFBLANK(
            _xldudf_CX_PUSH(AK206, CX_ENTITY, $B206, AK$11, AK$14,AK$204,),
            ""
         ),
         IF($I206=3,
            "",
            IFBLANK(
               _xldudf_CX_PUSH(AK206, CX_ENTITY, $B206, AK$11, AK$14,AK$204,),
               ""
            )
         )
      )
   )
)),"")</f>
        <v/>
      </c>
      <c r="DL206" s="2445" t="str" cm="1">
        <f t="array" aca="1" ref="DL206" ca="1">IFERROR(IF(AL206*fxVal_normal=_PL!AL206,"",IF(OR(AL206="", NOT(ISNUMBER(AL206)), ISERROR(AL206), $B206=""), "",
   IF($I206=1,
      IFBLANK(
         _xldudf_CX_PUSH(AL206*fxVal_normal, CX_ENTITY, $B206, AL$11, AL$14,AL$204,),
         ""
      ),
      IF($I206=2,
         IFBLANK(
            _xldudf_CX_PUSH(AL206, CX_ENTITY, $B206, AL$11, AL$14,AL$204,),
            ""
         ),
         IF($I206=3,
            "",
            IFBLANK(
               _xldudf_CX_PUSH(AL206, CX_ENTITY, $B206, AL$11, AL$14,AL$204,),
               ""
            )
         )
      )
   )
)),"")</f>
        <v/>
      </c>
      <c r="DM206" s="2445" t="str" cm="1">
        <f t="array" aca="1" ref="DM206" ca="1">IFERROR(IF(AM206*fxVal_normal=_PL!AM206,"",IF(OR(AM206="", NOT(ISNUMBER(AM206)), ISERROR(AM206), $B206=""), "",
   IF($I206=1,
      IFBLANK(
         _xldudf_CX_PUSH(AM206*fxVal_normal, CX_ENTITY, $B206, AM$11, AM$14,AM$204,),
         ""
      ),
      IF($I206=2,
         IFBLANK(
            _xldudf_CX_PUSH(AM206, CX_ENTITY, $B206, AM$11, AM$14,AM$204,),
            ""
         ),
         IF($I206=3,
            "",
            IFBLANK(
               _xldudf_CX_PUSH(AM206, CX_ENTITY, $B206, AM$11, AM$14,AM$204,),
               ""
            )
         )
      )
   )
)),"")</f>
        <v/>
      </c>
      <c r="DN206" s="2445" t="str" cm="1">
        <f t="array" aca="1" ref="DN206" ca="1">IFERROR(IF(AN206*fxVal_normal=_PL!AN206,"",IF(OR(AN206="", NOT(ISNUMBER(AN206)), ISERROR(AN206), $B206=""), "",
   IF($I206=1,
      IFBLANK(
         _xldudf_CX_PUSH(AN206*fxVal_normal, CX_ENTITY, $B206, AN$11, AN$14,AN$204,),
         ""
      ),
      IF($I206=2,
         IFBLANK(
            _xldudf_CX_PUSH(AN206, CX_ENTITY, $B206, AN$11, AN$14,AN$204,),
            ""
         ),
         IF($I206=3,
            "",
            IFBLANK(
               _xldudf_CX_PUSH(AN206, CX_ENTITY, $B206, AN$11, AN$14,AN$204,),
               ""
            )
         )
      )
   )
)),"")</f>
        <v/>
      </c>
      <c r="DO206" s="2445" t="str" cm="1">
        <f t="array" aca="1" ref="DO206" ca="1">IFERROR(IF(AO206*fxVal_normal=_PL!AO206,"",IF(OR(AO206="", NOT(ISNUMBER(AO206)), ISERROR(AO206), $B206=""), "",
   IF($I206=1,
      IFBLANK(
         _xldudf_CX_PUSH(AO206*fxVal_normal, CX_ENTITY, $B206, AO$11, AO$14,AO$204,),
         ""
      ),
      IF($I206=2,
         IFBLANK(
            _xldudf_CX_PUSH(AO206, CX_ENTITY, $B206, AO$11, AO$14,AO$204,),
            ""
         ),
         IF($I206=3,
            "",
            IFBLANK(
               _xldudf_CX_PUSH(AO206, CX_ENTITY, $B206, AO$11, AO$14,AO$204,),
               ""
            )
         )
      )
   )
)),"")</f>
        <v/>
      </c>
      <c r="DP206" s="2445" t="str" cm="1">
        <f t="array" aca="1" ref="DP206" ca="1">IFERROR(IF(AP206*fxVal_normal=_PL!AP206,"",IF(OR(AP206="", NOT(ISNUMBER(AP206)), ISERROR(AP206), $B206=""), "",
   IF($I206=1,
      IFBLANK(
         _xldudf_CX_PUSH(AP206*fxVal_normal, CX_ENTITY, $B206, AP$11, AP$14,AP$204,),
         ""
      ),
      IF($I206=2,
         IFBLANK(
            _xldudf_CX_PUSH(AP206, CX_ENTITY, $B206, AP$11, AP$14,AP$204,),
            ""
         ),
         IF($I206=3,
            "",
            IFBLANK(
               _xldudf_CX_PUSH(AP206, CX_ENTITY, $B206, AP$11, AP$14,AP$204,),
               ""
            )
         )
      )
   )
)),"")</f>
        <v/>
      </c>
      <c r="DQ206" s="2445" t="str" cm="1">
        <f t="array" aca="1" ref="DQ206" ca="1">IFERROR(IF(AQ206*fxVal_normal=_PL!AQ206,"",IF(OR(AQ206="", NOT(ISNUMBER(AQ206)), ISERROR(AQ206), $B206=""), "",
   IF($I206=1,
      IFBLANK(
         _xldudf_CX_PUSH(AQ206*fxVal_normal, CX_ENTITY, $B206, AQ$11, AQ$14,AQ$204,),
         ""
      ),
      IF($I206=2,
         IFBLANK(
            _xldudf_CX_PUSH(AQ206, CX_ENTITY, $B206, AQ$11, AQ$14,AQ$204,),
            ""
         ),
         IF($I206=3,
            "",
            IFBLANK(
               _xldudf_CX_PUSH(AQ206, CX_ENTITY, $B206, AQ$11, AQ$14,AQ$204,),
               ""
            )
         )
      )
   )
)),"")</f>
        <v/>
      </c>
      <c r="DR206" s="2445" t="str" cm="1">
        <f t="array" aca="1" ref="DR206" ca="1">IFERROR(IF(AR206*fxVal_normal=_PL!AR206,"",IF(OR(AR206="", NOT(ISNUMBER(AR206)), ISERROR(AR206), $B206=""), "",
   IF($I206=1,
      IFBLANK(
         _xldudf_CX_PUSH(AR206*fxVal_normal, CX_ENTITY, $B206, AR$11, AR$14,AR$204,),
         ""
      ),
      IF($I206=2,
         IFBLANK(
            _xldudf_CX_PUSH(AR206, CX_ENTITY, $B206, AR$11, AR$14,AR$204,),
            ""
         ),
         IF($I206=3,
            "",
            IFBLANK(
               _xldudf_CX_PUSH(AR206, CX_ENTITY, $B206, AR$11, AR$14,AR$204,),
               ""
            )
         )
      )
   )
)),"")</f>
        <v/>
      </c>
      <c r="DS206" s="2445" t="str" cm="1">
        <f t="array" aca="1" ref="DS206" ca="1">IFERROR(IF(AS206*fxVal_normal=_PL!AS206,"",IF(OR(AS206="", NOT(ISNUMBER(AS206)), ISERROR(AS206), $B206=""), "",
   IF($I206=1,
      IFBLANK(
         _xldudf_CX_PUSH(AS206*fxVal_normal, CX_ENTITY, $B206, AS$11, AS$14,AS$204,),
         ""
      ),
      IF($I206=2,
         IFBLANK(
            _xldudf_CX_PUSH(AS206, CX_ENTITY, $B206, AS$11, AS$14,AS$204,),
            ""
         ),
         IF($I206=3,
            "",
            IFBLANK(
               _xldudf_CX_PUSH(AS206, CX_ENTITY, $B206, AS$11, AS$14,AS$204,),
               ""
            )
         )
      )
   )
)),"")</f>
        <v/>
      </c>
      <c r="DT206" s="2445" t="str" cm="1">
        <f t="array" aca="1" ref="DT206" ca="1">IFERROR(IF(AT206*fxVal_normal=_PL!AT206,"",IF(OR(AT206="", NOT(ISNUMBER(AT206)), ISERROR(AT206), $B206=""), "",
   IF($I206=1,
      IFBLANK(
         _xldudf_CX_PUSH(AT206*fxVal_normal, CX_ENTITY, $B206, AT$11, AT$14,AT$204,),
         ""
      ),
      IF($I206=2,
         IFBLANK(
            _xldudf_CX_PUSH(AT206, CX_ENTITY, $B206, AT$11, AT$14,AT$204,),
            ""
         ),
         IF($I206=3,
            "",
            IFBLANK(
               _xldudf_CX_PUSH(AT206, CX_ENTITY, $B206, AT$11, AT$14,AT$204,),
               ""
            )
         )
      )
   )
)),"")</f>
        <v/>
      </c>
      <c r="DU206" s="2445" t="str" cm="1">
        <f t="array" aca="1" ref="DU206" ca="1">IFERROR(IF(AU206*fxVal_normal=_PL!AU206,"",IF(OR(AU206="", NOT(ISNUMBER(AU206)), ISERROR(AU206), $B206=""), "",
   IF($I206=1,
      IFBLANK(
         _xldudf_CX_PUSH(AU206*fxVal_normal, CX_ENTITY, $B206, AU$11, AU$14,AU$204,),
         ""
      ),
      IF($I206=2,
         IFBLANK(
            _xldudf_CX_PUSH(AU206, CX_ENTITY, $B206, AU$11, AU$14,AU$204,),
            ""
         ),
         IF($I206=3,
            "",
            IFBLANK(
               _xldudf_CX_PUSH(AU206, CX_ENTITY, $B206, AU$11, AU$14,AU$204,),
               ""
            )
         )
      )
   )
)),"")</f>
        <v/>
      </c>
      <c r="DV206" s="2445" t="str" cm="1">
        <f t="array" aca="1" ref="DV206" ca="1">IFERROR(IF(AV206*fxVal_normal=_PL!AV206,"",IF(OR(AV206="", NOT(ISNUMBER(AV206)), ISERROR(AV206), $B206=""), "",
   IF($I206=1,
      IFBLANK(
         _xldudf_CX_PUSH(AV206*fxVal_normal, CX_ENTITY, $B206, AV$11, AV$14,AV$204,),
         ""
      ),
      IF($I206=2,
         IFBLANK(
            _xldudf_CX_PUSH(AV206, CX_ENTITY, $B206, AV$11, AV$14,AV$204,),
            ""
         ),
         IF($I206=3,
            "",
            IFBLANK(
               _xldudf_CX_PUSH(AV206, CX_ENTITY, $B206, AV$11, AV$14,AV$204,),
               ""
            )
         )
      )
   )
)),"")</f>
        <v/>
      </c>
      <c r="DW206" s="2445" t="str" cm="1">
        <f t="array" aca="1" ref="DW206" ca="1">IFERROR(IF(AW206*fxVal_normal=_PL!AW206,"",IF(OR(AW206="", NOT(ISNUMBER(AW206)), ISERROR(AW206), $B206=""), "",
   IF($I206=1,
      IFBLANK(
         _xldudf_CX_PUSH(AW206*fxVal_normal, CX_ENTITY, $B206, AW$11, AW$14,AW$204,),
         ""
      ),
      IF($I206=2,
         IFBLANK(
            _xldudf_CX_PUSH(AW206, CX_ENTITY, $B206, AW$11, AW$14,AW$204,),
            ""
         ),
         IF($I206=3,
            "",
            IFBLANK(
               _xldudf_CX_PUSH(AW206, CX_ENTITY, $B206, AW$11, AW$14,AW$204,),
               ""
            )
         )
      )
   )
)),"")</f>
        <v/>
      </c>
      <c r="DX206" s="2445" t="str" cm="1">
        <f t="array" aca="1" ref="DX206" ca="1">IFERROR(IF(AX206*fxVal_normal=_PL!AX206,"",IF(OR(AX206="", NOT(ISNUMBER(AX206)), ISERROR(AX206), $B206=""), "",
   IF($I206=1,
      IFBLANK(
         _xldudf_CX_PUSH(AX206*fxVal_normal, CX_ENTITY, $B206, AX$11, AX$14,AX$204,),
         ""
      ),
      IF($I206=2,
         IFBLANK(
            _xldudf_CX_PUSH(AX206, CX_ENTITY, $B206, AX$11, AX$14,AX$204,),
            ""
         ),
         IF($I206=3,
            "",
            IFBLANK(
               _xldudf_CX_PUSH(AX206, CX_ENTITY, $B206, AX$11, AX$14,AX$204,),
               ""
            )
         )
      )
   )
)),"")</f>
        <v/>
      </c>
      <c r="DY206" s="2445" t="str" cm="1">
        <f t="array" aca="1" ref="DY206" ca="1">IFERROR(IF(AY206*fxVal_normal=_PL!AY206,"",IF(OR(AY206="", NOT(ISNUMBER(AY206)), ISERROR(AY206), $B206=""), "",
   IF($I206=1,
      IFBLANK(
         _xldudf_CX_PUSH(AY206*fxVal_normal, CX_ENTITY, $B206, AY$11, AY$14,AY$204,),
         ""
      ),
      IF($I206=2,
         IFBLANK(
            _xldudf_CX_PUSH(AY206, CX_ENTITY, $B206, AY$11, AY$14,AY$204,),
            ""
         ),
         IF($I206=3,
            "",
            IFBLANK(
               _xldudf_CX_PUSH(AY206, CX_ENTITY, $B206, AY$11, AY$14,AY$204,),
               ""
            )
         )
      )
   )
)),"")</f>
        <v/>
      </c>
      <c r="DZ206" s="2445" t="str" cm="1">
        <f t="array" aca="1" ref="DZ206" ca="1">IFERROR(IF(AZ206*fxVal_normal=_PL!AZ206,"",IF(OR(AZ206="", NOT(ISNUMBER(AZ206)), ISERROR(AZ206), $B206=""), "",
   IF($I206=1,
      IFBLANK(
         _xldudf_CX_PUSH(AZ206*fxVal_normal, CX_ENTITY, $B206, AZ$11, AZ$14,AZ$204,),
         ""
      ),
      IF($I206=2,
         IFBLANK(
            _xldudf_CX_PUSH(AZ206, CX_ENTITY, $B206, AZ$11, AZ$14,AZ$204,),
            ""
         ),
         IF($I206=3,
            "",
            IFBLANK(
               _xldudf_CX_PUSH(AZ206, CX_ENTITY, $B206, AZ$11, AZ$14,AZ$204,),
               ""
            )
         )
      )
   )
)),"")</f>
        <v/>
      </c>
      <c r="EA206" s="2445" t="str" cm="1">
        <f t="array" aca="1" ref="EA206" ca="1">IFERROR(IF(BA206*fxVal_normal=_PL!BA206,"",IF(OR(BA206="", NOT(ISNUMBER(BA206)), ISERROR(BA206), $B206=""), "",
   IF($I206=1,
      IFBLANK(
         _xldudf_CX_PUSH(BA206*fxVal_normal, CX_ENTITY, $B206, BA$11, BA$14,BA$204,),
         ""
      ),
      IF($I206=2,
         IFBLANK(
            _xldudf_CX_PUSH(BA206, CX_ENTITY, $B206, BA$11, BA$14,BA$204,),
            ""
         ),
         IF($I206=3,
            "",
            IFBLANK(
               _xldudf_CX_PUSH(BA206, CX_ENTITY, $B206, BA$11, BA$14,BA$204,),
               ""
            )
         )
      )
   )
)),"")</f>
        <v/>
      </c>
      <c r="EB206" s="2445" t="str" cm="1">
        <f t="array" aca="1" ref="EB206" ca="1">IFERROR(IF(BB206*fxVal_normal=_PL!BB206,"",IF(OR(BB206="", NOT(ISNUMBER(BB206)), ISERROR(BB206), $B206=""), "",
   IF($I206=1,
      IFBLANK(
         _xldudf_CX_PUSH(BB206*fxVal_normal, CX_ENTITY, $B206, BB$11, BB$14,BB$204,),
         ""
      ),
      IF($I206=2,
         IFBLANK(
            _xldudf_CX_PUSH(BB206, CX_ENTITY, $B206, BB$11, BB$14,BB$204,),
            ""
         ),
         IF($I206=3,
            "",
            IFBLANK(
               _xldudf_CX_PUSH(BB206, CX_ENTITY, $B206, BB$11, BB$14,BB$204,),
               ""
            )
         )
      )
   )
)),"")</f>
        <v/>
      </c>
      <c r="EC206" s="2445" t="str" cm="1">
        <f t="array" aca="1" ref="EC206" ca="1">IFERROR(IF(BC206*fxVal_normal=_PL!BC206,"",IF(OR(BC206="", NOT(ISNUMBER(BC206)), ISERROR(BC206), $B206=""), "",
   IF($I206=1,
      IFBLANK(
         _xldudf_CX_PUSH(BC206*fxVal_normal, CX_ENTITY, $B206, BC$11, BC$14,BC$204,),
         ""
      ),
      IF($I206=2,
         IFBLANK(
            _xldudf_CX_PUSH(BC206, CX_ENTITY, $B206, BC$11, BC$14,BC$204,),
            ""
         ),
         IF($I206=3,
            "",
            IFBLANK(
               _xldudf_CX_PUSH(BC206, CX_ENTITY, $B206, BC$11, BC$14,BC$204,),
               ""
            )
         )
      )
   )
)),"")</f>
        <v/>
      </c>
      <c r="ED206" s="2445" t="str" cm="1">
        <f t="array" aca="1" ref="ED206" ca="1">IFERROR(IF(BD206*fxVal_normal=_PL!BD206,"",IF(OR(BD206="", NOT(ISNUMBER(BD206)), ISERROR(BD206), $B206=""), "",
   IF($I206=1,
      IFBLANK(
         _xldudf_CX_PUSH(BD206*fxVal_normal, CX_ENTITY, $B206, BD$11, BD$14,BD$204,),
         ""
      ),
      IF($I206=2,
         IFBLANK(
            _xldudf_CX_PUSH(BD206, CX_ENTITY, $B206, BD$11, BD$14,BD$204,),
            ""
         ),
         IF($I206=3,
            "",
            IFBLANK(
               _xldudf_CX_PUSH(BD206, CX_ENTITY, $B206, BD$11, BD$14,BD$204,),
               ""
            )
         )
      )
   )
)),"")</f>
        <v/>
      </c>
      <c r="EE206" s="2445" t="str" cm="1">
        <f t="array" aca="1" ref="EE206" ca="1">IFERROR(IF(BE206*fxVal_normal=_PL!BE206,"",IF(OR(BE206="", NOT(ISNUMBER(BE206)), ISERROR(BE206), $B206=""), "",
   IF($I206=1,
      IFBLANK(
         _xldudf_CX_PUSH(BE206*fxVal_normal, CX_ENTITY, $B206, BE$11, BE$14,BE$204,),
         ""
      ),
      IF($I206=2,
         IFBLANK(
            _xldudf_CX_PUSH(BE206, CX_ENTITY, $B206, BE$11, BE$14,BE$204,),
            ""
         ),
         IF($I206=3,
            "",
            IFBLANK(
               _xldudf_CX_PUSH(BE206, CX_ENTITY, $B206, BE$11, BE$14,BE$204,),
               ""
            )
         )
      )
   )
)),"")</f>
        <v/>
      </c>
      <c r="EF206" s="2445" t="str" cm="1">
        <f t="array" aca="1" ref="EF206" ca="1">IFERROR(IF(BF206*fxVal_normal=_PL!BF206,"",IF(OR(BF206="", NOT(ISNUMBER(BF206)), ISERROR(BF206), $B206=""), "",
   IF($I206=1,
      IFBLANK(
         _xldudf_CX_PUSH(BF206*fxVal_normal, CX_ENTITY, $B206, BF$11, BF$14,BF$204,),
         ""
      ),
      IF($I206=2,
         IFBLANK(
            _xldudf_CX_PUSH(BF206, CX_ENTITY, $B206, BF$11, BF$14,BF$204,),
            ""
         ),
         IF($I206=3,
            "",
            IFBLANK(
               _xldudf_CX_PUSH(BF206, CX_ENTITY, $B206, BF$11, BF$14,BF$204,),
               ""
            )
         )
      )
   )
)),"")</f>
        <v/>
      </c>
      <c r="EG206" s="2445" t="str" cm="1">
        <f t="array" aca="1" ref="EG206" ca="1">IFERROR(IF(BG206*fxVal_normal=_PL!BG206,"",IF(OR(BG206="", NOT(ISNUMBER(BG206)), ISERROR(BG206), $B206=""), "",
   IF($I206=1,
      IFBLANK(
         _xldudf_CX_PUSH(BG206*fxVal_normal, CX_ENTITY, $B206, BG$11, BG$14,BG$204,),
         ""
      ),
      IF($I206=2,
         IFBLANK(
            _xldudf_CX_PUSH(BG206, CX_ENTITY, $B206, BG$11, BG$14,BG$204,),
            ""
         ),
         IF($I206=3,
            "",
            IFBLANK(
               _xldudf_CX_PUSH(BG206, CX_ENTITY, $B206, BG$11, BG$14,BG$204,),
               ""
            )
         )
      )
   )
)),"")</f>
        <v/>
      </c>
      <c r="EH206" s="2445" t="str" cm="1">
        <f t="array" aca="1" ref="EH206" ca="1">IFERROR(IF(BH206*fxVal_normal=_PL!BH206,"",IF(OR(BH206="", NOT(ISNUMBER(BH206)), ISERROR(BH206), $B206=""), "",
   IF($I206=1,
      IFBLANK(
         _xldudf_CX_PUSH(BH206*fxVal_normal, CX_ENTITY, $B206, BH$11, BH$14,BH$204,),
         ""
      ),
      IF($I206=2,
         IFBLANK(
            _xldudf_CX_PUSH(BH206, CX_ENTITY, $B206, BH$11, BH$14,BH$204,),
            ""
         ),
         IF($I206=3,
            "",
            IFBLANK(
               _xldudf_CX_PUSH(BH206, CX_ENTITY, $B206, BH$11, BH$14,BH$204,),
               ""
            )
         )
      )
   )
)),"")</f>
        <v/>
      </c>
      <c r="EI206" s="2445" t="str" cm="1">
        <f t="array" aca="1" ref="EI206" ca="1">IFERROR(IF(BI206*fxVal_normal=_PL!BI206,"",IF(OR(BI206="", NOT(ISNUMBER(BI206)), ISERROR(BI206), $B206=""), "",
   IF($I206=1,
      IFBLANK(
         _xldudf_CX_PUSH(BI206*fxVal_normal, CX_ENTITY, $B206, BI$11, BI$14,BI$204,),
         ""
      ),
      IF($I206=2,
         IFBLANK(
            _xldudf_CX_PUSH(BI206, CX_ENTITY, $B206, BI$11, BI$14,BI$204,),
            ""
         ),
         IF($I206=3,
            "",
            IFBLANK(
               _xldudf_CX_PUSH(BI206, CX_ENTITY, $B206, BI$11, BI$14,BI$204,),
               ""
            )
         )
      )
   )
)),"")</f>
        <v/>
      </c>
      <c r="EJ206" s="2445" t="str" cm="1">
        <f t="array" aca="1" ref="EJ206" ca="1">IFERROR(IF(BJ206*fxVal_normal=_PL!BJ206,"",IF(OR(BJ206="", NOT(ISNUMBER(BJ206)), ISERROR(BJ206), $B206=""), "",
   IF($I206=1,
      IFBLANK(
         _xldudf_CX_PUSH(BJ206*fxVal_normal, CX_ENTITY, $B206, BJ$11, BJ$14,BJ$204,),
         ""
      ),
      IF($I206=2,
         IFBLANK(
            _xldudf_CX_PUSH(BJ206, CX_ENTITY, $B206, BJ$11, BJ$14,BJ$204,),
            ""
         ),
         IF($I206=3,
            "",
            IFBLANK(
               _xldudf_CX_PUSH(BJ206, CX_ENTITY, $B206, BJ$11, BJ$14,BJ$204,),
               ""
            )
         )
      )
   )
)),"")</f>
        <v/>
      </c>
      <c r="EK206" s="2445" t="str" cm="1">
        <f t="array" aca="1" ref="EK206" ca="1">IFERROR(IF(BK206*fxVal_normal=_PL!BK206,"",IF(OR(BK206="", NOT(ISNUMBER(BK206)), ISERROR(BK206), $B206=""), "",
   IF($I206=1,
      IFBLANK(
         _xldudf_CX_PUSH(BK206*fxVal_normal, CX_ENTITY, $B206, BK$11, BK$14,BK$204,),
         ""
      ),
      IF($I206=2,
         IFBLANK(
            _xldudf_CX_PUSH(BK206, CX_ENTITY, $B206, BK$11, BK$14,BK$204,),
            ""
         ),
         IF($I206=3,
            "",
            IFBLANK(
               _xldudf_CX_PUSH(BK206, CX_ENTITY, $B206, BK$11, BK$14,BK$204,),
               ""
            )
         )
      )
   )
)),"")</f>
        <v/>
      </c>
      <c r="EL206" s="2445" t="str" cm="1">
        <f t="array" aca="1" ref="EL206" ca="1">IFERROR(IF(BL206*fxVal_normal=_PL!BL206,"",IF(OR(BL206="", NOT(ISNUMBER(BL206)), ISERROR(BL206), $B206=""), "",
   IF($I206=1,
      IFBLANK(
         _xldudf_CX_PUSH(BL206*fxVal_normal, CX_ENTITY, $B206, BL$11, BL$14,BL$204,),
         ""
      ),
      IF($I206=2,
         IFBLANK(
            _xldudf_CX_PUSH(BL206, CX_ENTITY, $B206, BL$11, BL$14,BL$204,),
            ""
         ),
         IF($I206=3,
            "",
            IFBLANK(
               _xldudf_CX_PUSH(BL206, CX_ENTITY, $B206, BL$11, BL$14,BL$204,),
               ""
            )
         )
      )
   )
)),"")</f>
        <v/>
      </c>
      <c r="EM206" s="2445" t="str" cm="1">
        <f t="array" aca="1" ref="EM206" ca="1">IFERROR(IF(BM206*fxVal_normal=_PL!BM206,"",IF(OR(BM206="", NOT(ISNUMBER(BM206)), ISERROR(BM206), $B206=""), "",
   IF($I206=1,
      IFBLANK(
         _xldudf_CX_PUSH(BM206*fxVal_normal, CX_ENTITY, $B206, BM$11, BM$14,BM$204,),
         ""
      ),
      IF($I206=2,
         IFBLANK(
            _xldudf_CX_PUSH(BM206, CX_ENTITY, $B206, BM$11, BM$14,BM$204,),
            ""
         ),
         IF($I206=3,
            "",
            IFBLANK(
               _xldudf_CX_PUSH(BM206, CX_ENTITY, $B206, BM$11, BM$14,BM$204,),
               ""
            )
         )
      )
   )
)),"")</f>
        <v/>
      </c>
      <c r="EN206" s="2445" t="str" cm="1">
        <f t="array" aca="1" ref="EN206" ca="1">IFERROR(IF(BN206*fxVal_normal=_PL!BN206,"",IF(OR(BN206="", NOT(ISNUMBER(BN206)), ISERROR(BN206), $B206=""), "",
   IF($I206=1,
      IFBLANK(
         _xldudf_CX_PUSH(BN206*fxVal_normal, CX_ENTITY, $B206, BN$11, BN$14,BN$204,),
         ""
      ),
      IF($I206=2,
         IFBLANK(
            _xldudf_CX_PUSH(BN206, CX_ENTITY, $B206, BN$11, BN$14,BN$204,),
            ""
         ),
         IF($I206=3,
            "",
            IFBLANK(
               _xldudf_CX_PUSH(BN206, CX_ENTITY, $B206, BN$11, BN$14,BN$204,),
               ""
            )
         )
      )
   )
)),"")</f>
        <v/>
      </c>
    </row>
    <row r="207" spans="1:153" ht="21" customHeight="1">
      <c r="A207" s="1627"/>
      <c r="B207" s="2439" t="s">
        <v>172</v>
      </c>
      <c r="C207" s="2439" t="str" cm="1">
        <f t="array" ref="C207">IFBLANK(_PL!C207,"")</f>
        <v>Segment II Breakdown - Label 2</v>
      </c>
      <c r="D207" s="1548" t="s">
        <v>172</v>
      </c>
      <c r="E207" s="2440" t="e" cm="1">
        <f t="array" aca="1" ref="E20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)($AD207:$CQ207, Z207)</f>
        <v>#NAME?</v>
      </c>
      <c r="F207" s="578"/>
      <c r="G207" s="578"/>
      <c r="H207" s="510">
        <v>0</v>
      </c>
      <c r="I207" s="510">
        <v>1</v>
      </c>
      <c r="J207" s="401" cm="1">
        <f t="array" ref="J207">IFBLANK( Z207,"")</f>
        <v>-1</v>
      </c>
      <c r="K207" s="578" t="str">
        <f ca="1">IFERROR(IF(LEN(AB207)=0,"No",IF(LEN(J207)&gt;0,"Yes","No")),"")</f>
        <v/>
      </c>
      <c r="L207" s="37"/>
      <c r="N207" s="158"/>
      <c r="O207" s="101"/>
      <c r="P207" s="52"/>
      <c r="Q207" s="101"/>
      <c r="R207" s="101"/>
      <c r="S207" s="3008"/>
      <c r="T207" s="3008"/>
      <c r="U207" s="39"/>
      <c r="V207" s="37"/>
      <c r="W207" s="91" t="e">
        <f ca="1">W205</f>
        <v>#NAME?</v>
      </c>
      <c r="X207" s="2081" t="str">
        <f>_PL!X207</f>
        <v>a</v>
      </c>
      <c r="Y207" s="1553">
        <v>2</v>
      </c>
      <c r="Z207" s="198">
        <f>_PL!Z207</f>
        <v>-1</v>
      </c>
      <c r="AA207" s="2571"/>
      <c r="AB207" s="3017" t="e" cm="1">
        <f t="array" aca="1" ref="AB207" ca="1">IF(AB209&lt;&gt;"", fx_getIcon("alert"),"")</f>
        <v>#NAME?</v>
      </c>
      <c r="AC207" s="914" t="str" cm="1">
        <f t="array" aca="1" ref="AC207" ca="1">_xlfn.LET(
_xlpm._termname, $AB207,
_xlpm._iconname, "find",
_xlpm._icon, fx_getIcon(_xlpm._iconname),
_xlpm._location, _xlfn.XLOOKUP(LOWER(_xlpm._termname), LOWER(tbl_acctDef[Term]),tbl_acctDef[Term]),
_xlpm._hyperlink, HYPERLINK("#"&amp;CELL("address",_xlpm._location), _xlpm._icon),
IFERROR(_xlpm._hyperlink,"")
)</f>
        <v/>
      </c>
      <c r="AD207" s="2441">
        <v>1</v>
      </c>
      <c r="AE207" s="2441">
        <v>1</v>
      </c>
      <c r="AF207" s="2441">
        <v>1</v>
      </c>
      <c r="AG207" s="2441">
        <v>1</v>
      </c>
      <c r="AH207" s="2441">
        <v>1</v>
      </c>
      <c r="AI207" s="2441">
        <v>1</v>
      </c>
      <c r="AJ207" s="2441">
        <v>1</v>
      </c>
      <c r="AK207" s="2441">
        <v>1</v>
      </c>
      <c r="AL207" s="2441">
        <v>1</v>
      </c>
      <c r="AM207" s="2441">
        <v>1</v>
      </c>
      <c r="AN207" s="2441">
        <v>1</v>
      </c>
      <c r="AO207" s="2441">
        <v>1</v>
      </c>
      <c r="AP207" s="2441">
        <v>1</v>
      </c>
      <c r="AQ207" s="2441">
        <v>1</v>
      </c>
      <c r="AR207" s="2441">
        <v>1</v>
      </c>
      <c r="AS207" s="2441">
        <v>1</v>
      </c>
      <c r="AT207" s="2441">
        <v>1</v>
      </c>
      <c r="AU207" s="2441">
        <v>1</v>
      </c>
      <c r="AV207" s="2441">
        <v>1</v>
      </c>
      <c r="AW207" s="2441">
        <v>1</v>
      </c>
      <c r="AX207" s="2441">
        <v>1</v>
      </c>
      <c r="AY207" s="2441">
        <v>1</v>
      </c>
      <c r="AZ207" s="2441">
        <v>1</v>
      </c>
      <c r="BA207" s="2441">
        <v>1</v>
      </c>
      <c r="BB207" s="2441">
        <v>1</v>
      </c>
      <c r="BC207" s="2441">
        <v>1</v>
      </c>
      <c r="BD207" s="2441">
        <v>1</v>
      </c>
      <c r="BE207" s="2441">
        <v>1</v>
      </c>
      <c r="BF207" s="2441">
        <v>1</v>
      </c>
      <c r="BG207" s="2441">
        <v>1</v>
      </c>
      <c r="BH207" s="2441">
        <v>1</v>
      </c>
      <c r="BI207" s="2441">
        <v>1</v>
      </c>
      <c r="BJ207" s="2441">
        <v>1</v>
      </c>
      <c r="BK207" s="2441">
        <v>1</v>
      </c>
      <c r="BL207" s="2441">
        <v>1</v>
      </c>
      <c r="BM207" s="2441">
        <v>1</v>
      </c>
      <c r="BN207" s="2441">
        <v>1</v>
      </c>
      <c r="BO207" s="2442"/>
      <c r="BP207" s="2442"/>
      <c r="BQ207" s="2442"/>
      <c r="BR207" s="2442"/>
      <c r="BS207" s="2442"/>
      <c r="BT207" s="2442"/>
      <c r="BU207" s="2442"/>
      <c r="BV207" s="2442"/>
      <c r="BW207" s="2442"/>
      <c r="BX207" s="2442"/>
      <c r="BY207" s="2442"/>
      <c r="BZ207" s="2442"/>
      <c r="CA207" s="34"/>
      <c r="CC207" s="2572"/>
      <c r="CD207" s="1461" t="e" cm="1">
        <f t="array" aca="1" ref="CD207" ca="1">_xlfn.LET( _xlpm.CheckBlank, SUM(PL!$AD207:$BN207) = 0, IF(_xlpm.CheckBlank, "", SUM(_xlfn._xlws.FILTER(PL!$AD207:$BN207,(YEAR(PL!$AD$12:$BN$12)=PL!CD$12)*(array_timeline&lt;=PL!CD$11)))))</f>
        <v>#NAME?</v>
      </c>
      <c r="CE207" s="1461" t="e" cm="1">
        <f t="array" aca="1" ref="CE207" ca="1">_xlfn.LET( _xlpm.CheckBlank, SUM(PL!$AD207:$BN207) = 0, IF(_xlpm.CheckBlank, "", SUM(_xlfn._xlws.FILTER(PL!$AD207:$BN207,(YEAR(PL!$AD$12:$BN$12)=PL!CE$12)*(array_timeline&lt;=PL!CE$11)))))</f>
        <v>#NAME?</v>
      </c>
      <c r="CF207" s="88"/>
      <c r="CG207" s="1461" t="e" cm="1">
        <f t="array" aca="1" ref="CG207" ca="1">_xlfn.LET( _xlpm.CheckBlank, SUM(PL!$AD207:$BN207) = 0, IF(_xlpm.CheckBlank, "", SUM(_xlfn._xlws.FILTER(PL!$AD207:$BN207,(YEAR(PL!$AD$12:$BN$12)=PL!CG$12)*(array_timeline&lt;=PL!CG$11)))))</f>
        <v>#NAME?</v>
      </c>
      <c r="CH207" s="1461" t="e" cm="1">
        <f t="array" aca="1" ref="CH207" ca="1">_xlfn.LET( _xlpm.CheckBlank, SUM(PL!$AD207:$BN207) = 0, IF(_xlpm.CheckBlank, "", SUM(_xlfn._xlws.FILTER(PL!$AD207:$BN207,(YEAR(PL!$AD$12:$BN$12)=PL!CH$12)*(array_timeline&lt;=PL!CH$11)))))</f>
        <v>#NAME?</v>
      </c>
      <c r="CI207" s="88"/>
      <c r="CJ207" s="1461" cm="1">
        <f t="array" ref="CJ207">_xlfn.LET( _xlpm.CheckBlank, SUM(PL!$AD207:$BN207) = 0, IF(_xlpm.CheckBlank, "", SUM(_xlfn.TAKE(_xlfn.DROP(PL!$AD207:$BN207, ,-DATEDIFF(PL!CJ$11, val_asOfDate,"M")),1,-12))))</f>
        <v>12</v>
      </c>
      <c r="CK207" s="1461" cm="1">
        <f t="array" ref="CK207">_xlfn.LET( _xlpm.CheckBlank, SUM(PL!$AD207:$BN207) = 0, IF(_xlpm.CheckBlank, "", SUM(_xlfn.TAKE(_xlfn.DROP(PL!$AD207:$BN207, ,-DATEDIFF(PL!CK$11, val_asOfDate,"M")),1,-12))))</f>
        <v>12</v>
      </c>
      <c r="CL207" s="88"/>
      <c r="CM207" s="2441">
        <v>1</v>
      </c>
      <c r="CN207" s="2441">
        <v>1</v>
      </c>
      <c r="CO207" s="1169"/>
      <c r="CP207" s="2441">
        <v>1</v>
      </c>
      <c r="CQ207" s="2441">
        <v>1</v>
      </c>
      <c r="CR207" s="34"/>
      <c r="CS207" s="2056"/>
      <c r="CT207" s="2447" t="e" cm="1">
        <f t="array" aca="1" ref="CT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_xldudf_CX_PUSH($Y207,CX_ENTITY,$C207,val_asOfDate))</f>
        <v>#NAME?</v>
      </c>
      <c r="CU207" s="2447" t="e" cm="1">
        <f t="array" aca="1" ref="CU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_xldudf_CX_PUSH($Y207,CX_ENTITY,$C207,EOMONTH(val_asOfDate,1)))</f>
        <v>#NAME?</v>
      </c>
      <c r="CV207" s="2447" t="e" cm="1">
        <f t="array" aca="1" ref="CV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_xldudf_CX_PUSH($Y207,CX_ENTITY,$C207,EOMONTH(val_asOfDate,2)))</f>
        <v>#NAME?</v>
      </c>
      <c r="CW207" s="2447" t="e" cm="1">
        <f t="array" aca="1" ref="CW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_xldudf_CX_PUSH($Y207,CX_ENTITY,$C207,EOMONTH(val_asOfDate,3)))</f>
        <v>#NAME?</v>
      </c>
      <c r="CX207" s="2443"/>
      <c r="CY207" s="2444" t="str" cm="1">
        <f t="array" aca="1" ref="CY207" ca="1">IFERROR(IF(CM207*fxVal_normal=_PL!CM207,"",IF(OR($CM207="",$CM207=0, NOT(ISNUMBER($CM207)), ISERROR($CM207), $B207=""), "",
   IF($I207=1,
      IFBLANK(
         _xldudf_CX_PUSH($CM207*fxVal_normal, CX_ENTITY, $B207, $CM$11, $CM$14, $CM$19,),
         ""
      ),
      IF($I207=2,
         IFBLANK(
            _xldudf_CX_PUSH($CM207, CX_ENTITY, $B207, $CM$11, $CM$14, $CM$19,),
            ""
         ),
         IF($I207=3,
            "",
            IFBLANK(
               _xldudf_CX_PUSH($CM207, CX_ENTITY, $B207, $CM$11, $CM$14, $CM$19,),
               ""
            )
         )
      )
   )
)),"")</f>
        <v/>
      </c>
      <c r="CZ207" s="2444" t="str" cm="1">
        <f t="array" aca="1" ref="CZ207" ca="1">IFERROR(IF(CN207*fxVal_normal=_PL!CN207,"",IF(OR($CN207="",$CN207=0, NOT(ISNUMBER($CN207)), ISERROR($CN207), $B207=""), "",
   IF($I207=1,
      IFBLANK(
         _xldudf_CX_PUSH($CN207*fxVal_normal, CX_ENTITY, $B207, $CN$11, $CN$14, $CN$19,),
         ""
      ),
      IF($I207=2,
         IFBLANK(
            _xldudf_CX_PUSH($CN207, CX_ENTITY, $B207, $CN$11, $CN$14, $CN$19,),
            ""
         ),
         IF($I207=3,
            "",
            IFBLANK(
               _xldudf_CX_PUSH($CN207, CX_ENTITY, $B207, $CN$11, $CN$14, $CN$19,),
               ""
            )
         )
      )
   )
)),"")</f>
        <v/>
      </c>
      <c r="DA207" s="2444" t="str" cm="1">
        <f t="array" aca="1" ref="DA207" ca="1">IFERROR(IF(CP207*fxVal_normal=_PL!CP207,"",IF(OR($CP207="",$CP207=0, NOT(ISNUMBER($CP207)), ISERROR($CP207), $B207=""), "",
   IF($I207=1,
      IFBLANK(
         _xldudf_CX_PUSH($CP207*fxVal_normal, CX_ENTITY, $B207, $CP$11, $CP$14, $CP$19,),
         ""
      ),
      IF($I207=2,
         IFBLANK(
            _xldudf_CX_PUSH($CP207, CX_ENTITY, $B207, $CP$11, $CP$14, $CP$19,),
            ""
         ),
         IF($I207=3,
            "",
            IFBLANK(
               _xldudf_CX_PUSH($CP207, CX_ENTITY, $B207, $CP$11, $CP$14, $CP$19,),
               ""
            )
         )
      )
   )
)),"")</f>
        <v/>
      </c>
      <c r="DB207" s="2444" t="str" cm="1">
        <f t="array" aca="1" ref="DB207" ca="1">IFERROR(IF(CQ207*fxVal_normal=_PL!CQ207,"",IF(OR($CQ207="", $CQ207=0, NOT(ISNUMBER($CQ207)), ISERROR($CQ207), $B207=""), "",
   IF($I207=1,
      IFBLANK(
         _xldudf_CX_PUSH($CQ207*fxVal_normal, CX_ENTITY, $B207, $CQ$11, $CQ$14, $CQ$19,),
         ""
      ),
      IF($I207=2,
         IFBLANK(
            _xldudf_CX_PUSH($CQ207, CX_ENTITY, $B207, $CQ$11, $CQ$14, $CQ$19,),
            ""
         ),
         IF($I207=3,
            "",
            IFBLANK(
               _xldudf_CX_PUSH($CQ207, CX_ENTITY, $B207, $CQ$11, $CQ$14, $CQ$19,),
               ""
            )
         )
      )
   ))
),"")</f>
        <v/>
      </c>
      <c r="DC207" s="2443"/>
      <c r="DD207" s="2445" t="str" cm="1">
        <f t="array" aca="1" ref="DD207" ca="1">IFERROR(IF(AD207*fxVal_normal=_PL!AD207,"",IF(OR(AD207="", NOT(ISNUMBER(AD207)), ISERROR(AD207), $B207=""), "",
   IF($I207=1,
      IFBLANK(
         _xldudf_CX_PUSH(AD207*fxVal_normal, CX_ENTITY, $B207, AD$11, AD$14,AD$204,),
         ""
      ),
      IF($I207=2,
         IFBLANK(
            _xldudf_CX_PUSH(AD207, CX_ENTITY, $B207, AD$11, AD$14,AD$204,),
            ""
         ),
         IF($I207=3,
            "",
            IFBLANK(
               _xldudf_CX_PUSH(AD207, CX_ENTITY, $B207, AD$11, AD$14,AD$204,),
               ""
            )
         )
      )
   )
)),"")</f>
        <v/>
      </c>
      <c r="DE207" s="2445" t="str" cm="1">
        <f t="array" aca="1" ref="DE207" ca="1">IFERROR(IF(AE207*fxVal_normal=_PL!AE207,"",IF(OR(AE207="", NOT(ISNUMBER(AE207)), ISERROR(AE207), $B207=""), "",
   IF($I207=1,
      IFBLANK(
         _xldudf_CX_PUSH(AE207*fxVal_normal, CX_ENTITY, $B207, AE$11, AE$14,AE$204,),
         ""
      ),
      IF($I207=2,
         IFBLANK(
            _xldudf_CX_PUSH(AE207, CX_ENTITY, $B207, AE$11, AE$14,AE$204,),
            ""
         ),
         IF($I207=3,
            "",
            IFBLANK(
               _xldudf_CX_PUSH(AE207, CX_ENTITY, $B207, AE$11, AE$14,AE$204,),
               ""
            )
         )
      )
   )
)),"")</f>
        <v/>
      </c>
      <c r="DF207" s="2445" t="str" cm="1">
        <f t="array" aca="1" ref="DF207" ca="1">IFERROR(IF(AF207*fxVal_normal=_PL!AF207,"",IF(OR(AF207="", NOT(ISNUMBER(AF207)), ISERROR(AF207), $B207=""), "",
   IF($I207=1,
      IFBLANK(
         _xldudf_CX_PUSH(AF207*fxVal_normal, CX_ENTITY, $B207, AF$11, AF$14,AF$204,),
         ""
      ),
      IF($I207=2,
         IFBLANK(
            _xldudf_CX_PUSH(AF207, CX_ENTITY, $B207, AF$11, AF$14,AF$204,),
            ""
         ),
         IF($I207=3,
            "",
            IFBLANK(
               _xldudf_CX_PUSH(AF207, CX_ENTITY, $B207, AF$11, AF$14,AF$204,),
               ""
            )
         )
      )
   )
)),"")</f>
        <v/>
      </c>
      <c r="DG207" s="2445" t="str" cm="1">
        <f t="array" aca="1" ref="DG207" ca="1">IFERROR(IF(AG207*fxVal_normal=_PL!AG207,"",IF(OR(AG207="", NOT(ISNUMBER(AG207)), ISERROR(AG207), $B207=""), "",
   IF($I207=1,
      IFBLANK(
         _xldudf_CX_PUSH(AG207*fxVal_normal, CX_ENTITY, $B207, AG$11, AG$14,AG$204,),
         ""
      ),
      IF($I207=2,
         IFBLANK(
            _xldudf_CX_PUSH(AG207, CX_ENTITY, $B207, AG$11, AG$14,AG$204,),
            ""
         ),
         IF($I207=3,
            "",
            IFBLANK(
               _xldudf_CX_PUSH(AG207, CX_ENTITY, $B207, AG$11, AG$14,AG$204,),
               ""
            )
         )
      )
   )
)),"")</f>
        <v/>
      </c>
      <c r="DH207" s="2445" t="str" cm="1">
        <f t="array" aca="1" ref="DH207" ca="1">IFERROR(IF(AH207*fxVal_normal=_PL!AH207,"",IF(OR(AH207="", NOT(ISNUMBER(AH207)), ISERROR(AH207), $B207=""), "",
   IF($I207=1,
      IFBLANK(
         _xldudf_CX_PUSH(AH207*fxVal_normal, CX_ENTITY, $B207, AH$11, AH$14,AH$204,),
         ""
      ),
      IF($I207=2,
         IFBLANK(
            _xldudf_CX_PUSH(AH207, CX_ENTITY, $B207, AH$11, AH$14,AH$204,),
            ""
         ),
         IF($I207=3,
            "",
            IFBLANK(
               _xldudf_CX_PUSH(AH207, CX_ENTITY, $B207, AH$11, AH$14,AH$204,),
               ""
            )
         )
      )
   )
)),"")</f>
        <v/>
      </c>
      <c r="DI207" s="2445" t="str" cm="1">
        <f t="array" aca="1" ref="DI207" ca="1">IFERROR(IF(AI207*fxVal_normal=_PL!AI207,"",IF(OR(AI207="", NOT(ISNUMBER(AI207)), ISERROR(AI207), $B207=""), "",
   IF($I207=1,
      IFBLANK(
         _xldudf_CX_PUSH(AI207*fxVal_normal, CX_ENTITY, $B207, AI$11, AI$14,AI$204,),
         ""
      ),
      IF($I207=2,
         IFBLANK(
            _xldudf_CX_PUSH(AI207, CX_ENTITY, $B207, AI$11, AI$14,AI$204,),
            ""
         ),
         IF($I207=3,
            "",
            IFBLANK(
               _xldudf_CX_PUSH(AI207, CX_ENTITY, $B207, AI$11, AI$14,AI$204,),
               ""
            )
         )
      )
   )
)),"")</f>
        <v/>
      </c>
      <c r="DJ207" s="2445" t="str" cm="1">
        <f t="array" aca="1" ref="DJ207" ca="1">IFERROR(IF(AJ207*fxVal_normal=_PL!AJ207,"",IF(OR(AJ207="", NOT(ISNUMBER(AJ207)), ISERROR(AJ207), $B207=""), "",
   IF($I207=1,
      IFBLANK(
         _xldudf_CX_PUSH(AJ207*fxVal_normal, CX_ENTITY, $B207, AJ$11, AJ$14,AJ$204,),
         ""
      ),
      IF($I207=2,
         IFBLANK(
            _xldudf_CX_PUSH(AJ207, CX_ENTITY, $B207, AJ$11, AJ$14,AJ$204,),
            ""
         ),
         IF($I207=3,
            "",
            IFBLANK(
               _xldudf_CX_PUSH(AJ207, CX_ENTITY, $B207, AJ$11, AJ$14,AJ$204,),
               ""
            )
         )
      )
   )
)),"")</f>
        <v/>
      </c>
      <c r="DK207" s="2445" t="str" cm="1">
        <f t="array" aca="1" ref="DK207" ca="1">IFERROR(IF(AK207*fxVal_normal=_PL!AK207,"",IF(OR(AK207="", NOT(ISNUMBER(AK207)), ISERROR(AK207), $B207=""), "",
   IF($I207=1,
      IFBLANK(
         _xldudf_CX_PUSH(AK207*fxVal_normal, CX_ENTITY, $B207, AK$11, AK$14,AK$204,),
         ""
      ),
      IF($I207=2,
         IFBLANK(
            _xldudf_CX_PUSH(AK207, CX_ENTITY, $B207, AK$11, AK$14,AK$204,),
            ""
         ),
         IF($I207=3,
            "",
            IFBLANK(
               _xldudf_CX_PUSH(AK207, CX_ENTITY, $B207, AK$11, AK$14,AK$204,),
               ""
            )
         )
      )
   )
)),"")</f>
        <v/>
      </c>
      <c r="DL207" s="2445" t="str" cm="1">
        <f t="array" aca="1" ref="DL207" ca="1">IFERROR(IF(AL207*fxVal_normal=_PL!AL207,"",IF(OR(AL207="", NOT(ISNUMBER(AL207)), ISERROR(AL207), $B207=""), "",
   IF($I207=1,
      IFBLANK(
         _xldudf_CX_PUSH(AL207*fxVal_normal, CX_ENTITY, $B207, AL$11, AL$14,AL$204,),
         ""
      ),
      IF($I207=2,
         IFBLANK(
            _xldudf_CX_PUSH(AL207, CX_ENTITY, $B207, AL$11, AL$14,AL$204,),
            ""
         ),
         IF($I207=3,
            "",
            IFBLANK(
               _xldudf_CX_PUSH(AL207, CX_ENTITY, $B207, AL$11, AL$14,AL$204,),
               ""
            )
         )
      )
   )
)),"")</f>
        <v/>
      </c>
      <c r="DM207" s="2445" t="str" cm="1">
        <f t="array" aca="1" ref="DM207" ca="1">IFERROR(IF(AM207*fxVal_normal=_PL!AM207,"",IF(OR(AM207="", NOT(ISNUMBER(AM207)), ISERROR(AM207), $B207=""), "",
   IF($I207=1,
      IFBLANK(
         _xldudf_CX_PUSH(AM207*fxVal_normal, CX_ENTITY, $B207, AM$11, AM$14,AM$204,),
         ""
      ),
      IF($I207=2,
         IFBLANK(
            _xldudf_CX_PUSH(AM207, CX_ENTITY, $B207, AM$11, AM$14,AM$204,),
            ""
         ),
         IF($I207=3,
            "",
            IFBLANK(
               _xldudf_CX_PUSH(AM207, CX_ENTITY, $B207, AM$11, AM$14,AM$204,),
               ""
            )
         )
      )
   )
)),"")</f>
        <v/>
      </c>
      <c r="DN207" s="2445" t="str" cm="1">
        <f t="array" aca="1" ref="DN207" ca="1">IFERROR(IF(AN207*fxVal_normal=_PL!AN207,"",IF(OR(AN207="", NOT(ISNUMBER(AN207)), ISERROR(AN207), $B207=""), "",
   IF($I207=1,
      IFBLANK(
         _xldudf_CX_PUSH(AN207*fxVal_normal, CX_ENTITY, $B207, AN$11, AN$14,AN$204,),
         ""
      ),
      IF($I207=2,
         IFBLANK(
            _xldudf_CX_PUSH(AN207, CX_ENTITY, $B207, AN$11, AN$14,AN$204,),
            ""
         ),
         IF($I207=3,
            "",
            IFBLANK(
               _xldudf_CX_PUSH(AN207, CX_ENTITY, $B207, AN$11, AN$14,AN$204,),
               ""
            )
         )
      )
   )
)),"")</f>
        <v/>
      </c>
      <c r="DO207" s="2445" t="str" cm="1">
        <f t="array" aca="1" ref="DO207" ca="1">IFERROR(IF(AO207*fxVal_normal=_PL!AO207,"",IF(OR(AO207="", NOT(ISNUMBER(AO207)), ISERROR(AO207), $B207=""), "",
   IF($I207=1,
      IFBLANK(
         _xldudf_CX_PUSH(AO207*fxVal_normal, CX_ENTITY, $B207, AO$11, AO$14,AO$204,),
         ""
      ),
      IF($I207=2,
         IFBLANK(
            _xldudf_CX_PUSH(AO207, CX_ENTITY, $B207, AO$11, AO$14,AO$204,),
            ""
         ),
         IF($I207=3,
            "",
            IFBLANK(
               _xldudf_CX_PUSH(AO207, CX_ENTITY, $B207, AO$11, AO$14,AO$204,),
               ""
            )
         )
      )
   )
)),"")</f>
        <v/>
      </c>
      <c r="DP207" s="2445" t="str" cm="1">
        <f t="array" aca="1" ref="DP207" ca="1">IFERROR(IF(AP207*fxVal_normal=_PL!AP207,"",IF(OR(AP207="", NOT(ISNUMBER(AP207)), ISERROR(AP207), $B207=""), "",
   IF($I207=1,
      IFBLANK(
         _xldudf_CX_PUSH(AP207*fxVal_normal, CX_ENTITY, $B207, AP$11, AP$14,AP$204,),
         ""
      ),
      IF($I207=2,
         IFBLANK(
            _xldudf_CX_PUSH(AP207, CX_ENTITY, $B207, AP$11, AP$14,AP$204,),
            ""
         ),
         IF($I207=3,
            "",
            IFBLANK(
               _xldudf_CX_PUSH(AP207, CX_ENTITY, $B207, AP$11, AP$14,AP$204,),
               ""
            )
         )
      )
   )
)),"")</f>
        <v/>
      </c>
      <c r="DQ207" s="2445" t="str" cm="1">
        <f t="array" aca="1" ref="DQ207" ca="1">IFERROR(IF(AQ207*fxVal_normal=_PL!AQ207,"",IF(OR(AQ207="", NOT(ISNUMBER(AQ207)), ISERROR(AQ207), $B207=""), "",
   IF($I207=1,
      IFBLANK(
         _xldudf_CX_PUSH(AQ207*fxVal_normal, CX_ENTITY, $B207, AQ$11, AQ$14,AQ$204,),
         ""
      ),
      IF($I207=2,
         IFBLANK(
            _xldudf_CX_PUSH(AQ207, CX_ENTITY, $B207, AQ$11, AQ$14,AQ$204,),
            ""
         ),
         IF($I207=3,
            "",
            IFBLANK(
               _xldudf_CX_PUSH(AQ207, CX_ENTITY, $B207, AQ$11, AQ$14,AQ$204,),
               ""
            )
         )
      )
   )
)),"")</f>
        <v/>
      </c>
      <c r="DR207" s="2445" t="str" cm="1">
        <f t="array" aca="1" ref="DR207" ca="1">IFERROR(IF(AR207*fxVal_normal=_PL!AR207,"",IF(OR(AR207="", NOT(ISNUMBER(AR207)), ISERROR(AR207), $B207=""), "",
   IF($I207=1,
      IFBLANK(
         _xldudf_CX_PUSH(AR207*fxVal_normal, CX_ENTITY, $B207, AR$11, AR$14,AR$204,),
         ""
      ),
      IF($I207=2,
         IFBLANK(
            _xldudf_CX_PUSH(AR207, CX_ENTITY, $B207, AR$11, AR$14,AR$204,),
            ""
         ),
         IF($I207=3,
            "",
            IFBLANK(
               _xldudf_CX_PUSH(AR207, CX_ENTITY, $B207, AR$11, AR$14,AR$204,),
               ""
            )
         )
      )
   )
)),"")</f>
        <v/>
      </c>
      <c r="DS207" s="2445" t="str" cm="1">
        <f t="array" aca="1" ref="DS207" ca="1">IFERROR(IF(AS207*fxVal_normal=_PL!AS207,"",IF(OR(AS207="", NOT(ISNUMBER(AS207)), ISERROR(AS207), $B207=""), "",
   IF($I207=1,
      IFBLANK(
         _xldudf_CX_PUSH(AS207*fxVal_normal, CX_ENTITY, $B207, AS$11, AS$14,AS$204,),
         ""
      ),
      IF($I207=2,
         IFBLANK(
            _xldudf_CX_PUSH(AS207, CX_ENTITY, $B207, AS$11, AS$14,AS$204,),
            ""
         ),
         IF($I207=3,
            "",
            IFBLANK(
               _xldudf_CX_PUSH(AS207, CX_ENTITY, $B207, AS$11, AS$14,AS$204,),
               ""
            )
         )
      )
   )
)),"")</f>
        <v/>
      </c>
      <c r="DT207" s="2445" t="str" cm="1">
        <f t="array" aca="1" ref="DT207" ca="1">IFERROR(IF(AT207*fxVal_normal=_PL!AT207,"",IF(OR(AT207="", NOT(ISNUMBER(AT207)), ISERROR(AT207), $B207=""), "",
   IF($I207=1,
      IFBLANK(
         _xldudf_CX_PUSH(AT207*fxVal_normal, CX_ENTITY, $B207, AT$11, AT$14,AT$204,),
         ""
      ),
      IF($I207=2,
         IFBLANK(
            _xldudf_CX_PUSH(AT207, CX_ENTITY, $B207, AT$11, AT$14,AT$204,),
            ""
         ),
         IF($I207=3,
            "",
            IFBLANK(
               _xldudf_CX_PUSH(AT207, CX_ENTITY, $B207, AT$11, AT$14,AT$204,),
               ""
            )
         )
      )
   )
)),"")</f>
        <v/>
      </c>
      <c r="DU207" s="2445" t="str" cm="1">
        <f t="array" aca="1" ref="DU207" ca="1">IFERROR(IF(AU207*fxVal_normal=_PL!AU207,"",IF(OR(AU207="", NOT(ISNUMBER(AU207)), ISERROR(AU207), $B207=""), "",
   IF($I207=1,
      IFBLANK(
         _xldudf_CX_PUSH(AU207*fxVal_normal, CX_ENTITY, $B207, AU$11, AU$14,AU$204,),
         ""
      ),
      IF($I207=2,
         IFBLANK(
            _xldudf_CX_PUSH(AU207, CX_ENTITY, $B207, AU$11, AU$14,AU$204,),
            ""
         ),
         IF($I207=3,
            "",
            IFBLANK(
               _xldudf_CX_PUSH(AU207, CX_ENTITY, $B207, AU$11, AU$14,AU$204,),
               ""
            )
         )
      )
   )
)),"")</f>
        <v/>
      </c>
      <c r="DV207" s="2445" t="str" cm="1">
        <f t="array" aca="1" ref="DV207" ca="1">IFERROR(IF(AV207*fxVal_normal=_PL!AV207,"",IF(OR(AV207="", NOT(ISNUMBER(AV207)), ISERROR(AV207), $B207=""), "",
   IF($I207=1,
      IFBLANK(
         _xldudf_CX_PUSH(AV207*fxVal_normal, CX_ENTITY, $B207, AV$11, AV$14,AV$204,),
         ""
      ),
      IF($I207=2,
         IFBLANK(
            _xldudf_CX_PUSH(AV207, CX_ENTITY, $B207, AV$11, AV$14,AV$204,),
            ""
         ),
         IF($I207=3,
            "",
            IFBLANK(
               _xldudf_CX_PUSH(AV207, CX_ENTITY, $B207, AV$11, AV$14,AV$204,),
               ""
            )
         )
      )
   )
)),"")</f>
        <v/>
      </c>
      <c r="DW207" s="2445" t="str" cm="1">
        <f t="array" aca="1" ref="DW207" ca="1">IFERROR(IF(AW207*fxVal_normal=_PL!AW207,"",IF(OR(AW207="", NOT(ISNUMBER(AW207)), ISERROR(AW207), $B207=""), "",
   IF($I207=1,
      IFBLANK(
         _xldudf_CX_PUSH(AW207*fxVal_normal, CX_ENTITY, $B207, AW$11, AW$14,AW$204,),
         ""
      ),
      IF($I207=2,
         IFBLANK(
            _xldudf_CX_PUSH(AW207, CX_ENTITY, $B207, AW$11, AW$14,AW$204,),
            ""
         ),
         IF($I207=3,
            "",
            IFBLANK(
               _xldudf_CX_PUSH(AW207, CX_ENTITY, $B207, AW$11, AW$14,AW$204,),
               ""
            )
         )
      )
   )
)),"")</f>
        <v/>
      </c>
      <c r="DX207" s="2445" t="str" cm="1">
        <f t="array" aca="1" ref="DX207" ca="1">IFERROR(IF(AX207*fxVal_normal=_PL!AX207,"",IF(OR(AX207="", NOT(ISNUMBER(AX207)), ISERROR(AX207), $B207=""), "",
   IF($I207=1,
      IFBLANK(
         _xldudf_CX_PUSH(AX207*fxVal_normal, CX_ENTITY, $B207, AX$11, AX$14,AX$204,),
         ""
      ),
      IF($I207=2,
         IFBLANK(
            _xldudf_CX_PUSH(AX207, CX_ENTITY, $B207, AX$11, AX$14,AX$204,),
            ""
         ),
         IF($I207=3,
            "",
            IFBLANK(
               _xldudf_CX_PUSH(AX207, CX_ENTITY, $B207, AX$11, AX$14,AX$204,),
               ""
            )
         )
      )
   )
)),"")</f>
        <v/>
      </c>
      <c r="DY207" s="2445" t="str" cm="1">
        <f t="array" aca="1" ref="DY207" ca="1">IFERROR(IF(AY207*fxVal_normal=_PL!AY207,"",IF(OR(AY207="", NOT(ISNUMBER(AY207)), ISERROR(AY207), $B207=""), "",
   IF($I207=1,
      IFBLANK(
         _xldudf_CX_PUSH(AY207*fxVal_normal, CX_ENTITY, $B207, AY$11, AY$14,AY$204,),
         ""
      ),
      IF($I207=2,
         IFBLANK(
            _xldudf_CX_PUSH(AY207, CX_ENTITY, $B207, AY$11, AY$14,AY$204,),
            ""
         ),
         IF($I207=3,
            "",
            IFBLANK(
               _xldudf_CX_PUSH(AY207, CX_ENTITY, $B207, AY$11, AY$14,AY$204,),
               ""
            )
         )
      )
   )
)),"")</f>
        <v/>
      </c>
      <c r="DZ207" s="2445" t="str" cm="1">
        <f t="array" aca="1" ref="DZ207" ca="1">IFERROR(IF(AZ207*fxVal_normal=_PL!AZ207,"",IF(OR(AZ207="", NOT(ISNUMBER(AZ207)), ISERROR(AZ207), $B207=""), "",
   IF($I207=1,
      IFBLANK(
         _xldudf_CX_PUSH(AZ207*fxVal_normal, CX_ENTITY, $B207, AZ$11, AZ$14,AZ$204,),
         ""
      ),
      IF($I207=2,
         IFBLANK(
            _xldudf_CX_PUSH(AZ207, CX_ENTITY, $B207, AZ$11, AZ$14,AZ$204,),
            ""
         ),
         IF($I207=3,
            "",
            IFBLANK(
               _xldudf_CX_PUSH(AZ207, CX_ENTITY, $B207, AZ$11, AZ$14,AZ$204,),
               ""
            )
         )
      )
   )
)),"")</f>
        <v/>
      </c>
      <c r="EA207" s="2445" t="str" cm="1">
        <f t="array" aca="1" ref="EA207" ca="1">IFERROR(IF(BA207*fxVal_normal=_PL!BA207,"",IF(OR(BA207="", NOT(ISNUMBER(BA207)), ISERROR(BA207), $B207=""), "",
   IF($I207=1,
      IFBLANK(
         _xldudf_CX_PUSH(BA207*fxVal_normal, CX_ENTITY, $B207, BA$11, BA$14,BA$204,),
         ""
      ),
      IF($I207=2,
         IFBLANK(
            _xldudf_CX_PUSH(BA207, CX_ENTITY, $B207, BA$11, BA$14,BA$204,),
            ""
         ),
         IF($I207=3,
            "",
            IFBLANK(
               _xldudf_CX_PUSH(BA207, CX_ENTITY, $B207, BA$11, BA$14,BA$204,),
               ""
            )
         )
      )
   )
)),"")</f>
        <v/>
      </c>
      <c r="EB207" s="2445" t="str" cm="1">
        <f t="array" aca="1" ref="EB207" ca="1">IFERROR(IF(BB207*fxVal_normal=_PL!BB207,"",IF(OR(BB207="", NOT(ISNUMBER(BB207)), ISERROR(BB207), $B207=""), "",
   IF($I207=1,
      IFBLANK(
         _xldudf_CX_PUSH(BB207*fxVal_normal, CX_ENTITY, $B207, BB$11, BB$14,BB$204,),
         ""
      ),
      IF($I207=2,
         IFBLANK(
            _xldudf_CX_PUSH(BB207, CX_ENTITY, $B207, BB$11, BB$14,BB$204,),
            ""
         ),
         IF($I207=3,
            "",
            IFBLANK(
               _xldudf_CX_PUSH(BB207, CX_ENTITY, $B207, BB$11, BB$14,BB$204,),
               ""
            )
         )
      )
   )
)),"")</f>
        <v/>
      </c>
      <c r="EC207" s="2445" t="str" cm="1">
        <f t="array" aca="1" ref="EC207" ca="1">IFERROR(IF(BC207*fxVal_normal=_PL!BC207,"",IF(OR(BC207="", NOT(ISNUMBER(BC207)), ISERROR(BC207), $B207=""), "",
   IF($I207=1,
      IFBLANK(
         _xldudf_CX_PUSH(BC207*fxVal_normal, CX_ENTITY, $B207, BC$11, BC$14,BC$204,),
         ""
      ),
      IF($I207=2,
         IFBLANK(
            _xldudf_CX_PUSH(BC207, CX_ENTITY, $B207, BC$11, BC$14,BC$204,),
            ""
         ),
         IF($I207=3,
            "",
            IFBLANK(
               _xldudf_CX_PUSH(BC207, CX_ENTITY, $B207, BC$11, BC$14,BC$204,),
               ""
            )
         )
      )
   )
)),"")</f>
        <v/>
      </c>
      <c r="ED207" s="2445" t="str" cm="1">
        <f t="array" aca="1" ref="ED207" ca="1">IFERROR(IF(BD207*fxVal_normal=_PL!BD207,"",IF(OR(BD207="", NOT(ISNUMBER(BD207)), ISERROR(BD207), $B207=""), "",
   IF($I207=1,
      IFBLANK(
         _xldudf_CX_PUSH(BD207*fxVal_normal, CX_ENTITY, $B207, BD$11, BD$14,BD$204,),
         ""
      ),
      IF($I207=2,
         IFBLANK(
            _xldudf_CX_PUSH(BD207, CX_ENTITY, $B207, BD$11, BD$14,BD$204,),
            ""
         ),
         IF($I207=3,
            "",
            IFBLANK(
               _xldudf_CX_PUSH(BD207, CX_ENTITY, $B207, BD$11, BD$14,BD$204,),
               ""
            )
         )
      )
   )
)),"")</f>
        <v/>
      </c>
      <c r="EE207" s="2445" t="str" cm="1">
        <f t="array" aca="1" ref="EE207" ca="1">IFERROR(IF(BE207*fxVal_normal=_PL!BE207,"",IF(OR(BE207="", NOT(ISNUMBER(BE207)), ISERROR(BE207), $B207=""), "",
   IF($I207=1,
      IFBLANK(
         _xldudf_CX_PUSH(BE207*fxVal_normal, CX_ENTITY, $B207, BE$11, BE$14,BE$204,),
         ""
      ),
      IF($I207=2,
         IFBLANK(
            _xldudf_CX_PUSH(BE207, CX_ENTITY, $B207, BE$11, BE$14,BE$204,),
            ""
         ),
         IF($I207=3,
            "",
            IFBLANK(
               _xldudf_CX_PUSH(BE207, CX_ENTITY, $B207, BE$11, BE$14,BE$204,),
               ""
            )
         )
      )
   )
)),"")</f>
        <v/>
      </c>
      <c r="EF207" s="2445" t="str" cm="1">
        <f t="array" aca="1" ref="EF207" ca="1">IFERROR(IF(BF207*fxVal_normal=_PL!BF207,"",IF(OR(BF207="", NOT(ISNUMBER(BF207)), ISERROR(BF207), $B207=""), "",
   IF($I207=1,
      IFBLANK(
         _xldudf_CX_PUSH(BF207*fxVal_normal, CX_ENTITY, $B207, BF$11, BF$14,BF$204,),
         ""
      ),
      IF($I207=2,
         IFBLANK(
            _xldudf_CX_PUSH(BF207, CX_ENTITY, $B207, BF$11, BF$14,BF$204,),
            ""
         ),
         IF($I207=3,
            "",
            IFBLANK(
               _xldudf_CX_PUSH(BF207, CX_ENTITY, $B207, BF$11, BF$14,BF$204,),
               ""
            )
         )
      )
   )
)),"")</f>
        <v/>
      </c>
      <c r="EG207" s="2445" t="str" cm="1">
        <f t="array" aca="1" ref="EG207" ca="1">IFERROR(IF(BG207*fxVal_normal=_PL!BG207,"",IF(OR(BG207="", NOT(ISNUMBER(BG207)), ISERROR(BG207), $B207=""), "",
   IF($I207=1,
      IFBLANK(
         _xldudf_CX_PUSH(BG207*fxVal_normal, CX_ENTITY, $B207, BG$11, BG$14,BG$204,),
         ""
      ),
      IF($I207=2,
         IFBLANK(
            _xldudf_CX_PUSH(BG207, CX_ENTITY, $B207, BG$11, BG$14,BG$204,),
            ""
         ),
         IF($I207=3,
            "",
            IFBLANK(
               _xldudf_CX_PUSH(BG207, CX_ENTITY, $B207, BG$11, BG$14,BG$204,),
               ""
            )
         )
      )
   )
)),"")</f>
        <v/>
      </c>
      <c r="EH207" s="2445" t="str" cm="1">
        <f t="array" aca="1" ref="EH207" ca="1">IFERROR(IF(BH207*fxVal_normal=_PL!BH207,"",IF(OR(BH207="", NOT(ISNUMBER(BH207)), ISERROR(BH207), $B207=""), "",
   IF($I207=1,
      IFBLANK(
         _xldudf_CX_PUSH(BH207*fxVal_normal, CX_ENTITY, $B207, BH$11, BH$14,BH$204,),
         ""
      ),
      IF($I207=2,
         IFBLANK(
            _xldudf_CX_PUSH(BH207, CX_ENTITY, $B207, BH$11, BH$14,BH$204,),
            ""
         ),
         IF($I207=3,
            "",
            IFBLANK(
               _xldudf_CX_PUSH(BH207, CX_ENTITY, $B207, BH$11, BH$14,BH$204,),
               ""
            )
         )
      )
   )
)),"")</f>
        <v/>
      </c>
      <c r="EI207" s="2445" t="str" cm="1">
        <f t="array" aca="1" ref="EI207" ca="1">IFERROR(IF(BI207*fxVal_normal=_PL!BI207,"",IF(OR(BI207="", NOT(ISNUMBER(BI207)), ISERROR(BI207), $B207=""), "",
   IF($I207=1,
      IFBLANK(
         _xldudf_CX_PUSH(BI207*fxVal_normal, CX_ENTITY, $B207, BI$11, BI$14,BI$204,),
         ""
      ),
      IF($I207=2,
         IFBLANK(
            _xldudf_CX_PUSH(BI207, CX_ENTITY, $B207, BI$11, BI$14,BI$204,),
            ""
         ),
         IF($I207=3,
            "",
            IFBLANK(
               _xldudf_CX_PUSH(BI207, CX_ENTITY, $B207, BI$11, BI$14,BI$204,),
               ""
            )
         )
      )
   )
)),"")</f>
        <v/>
      </c>
      <c r="EJ207" s="2445" t="str" cm="1">
        <f t="array" aca="1" ref="EJ207" ca="1">IFERROR(IF(BJ207*fxVal_normal=_PL!BJ207,"",IF(OR(BJ207="", NOT(ISNUMBER(BJ207)), ISERROR(BJ207), $B207=""), "",
   IF($I207=1,
      IFBLANK(
         _xldudf_CX_PUSH(BJ207*fxVal_normal, CX_ENTITY, $B207, BJ$11, BJ$14,BJ$204,),
         ""
      ),
      IF($I207=2,
         IFBLANK(
            _xldudf_CX_PUSH(BJ207, CX_ENTITY, $B207, BJ$11, BJ$14,BJ$204,),
            ""
         ),
         IF($I207=3,
            "",
            IFBLANK(
               _xldudf_CX_PUSH(BJ207, CX_ENTITY, $B207, BJ$11, BJ$14,BJ$204,),
               ""
            )
         )
      )
   )
)),"")</f>
        <v/>
      </c>
      <c r="EK207" s="2445" t="str" cm="1">
        <f t="array" aca="1" ref="EK207" ca="1">IFERROR(IF(BK207*fxVal_normal=_PL!BK207,"",IF(OR(BK207="", NOT(ISNUMBER(BK207)), ISERROR(BK207), $B207=""), "",
   IF($I207=1,
      IFBLANK(
         _xldudf_CX_PUSH(BK207*fxVal_normal, CX_ENTITY, $B207, BK$11, BK$14,BK$204,),
         ""
      ),
      IF($I207=2,
         IFBLANK(
            _xldudf_CX_PUSH(BK207, CX_ENTITY, $B207, BK$11, BK$14,BK$204,),
            ""
         ),
         IF($I207=3,
            "",
            IFBLANK(
               _xldudf_CX_PUSH(BK207, CX_ENTITY, $B207, BK$11, BK$14,BK$204,),
               ""
            )
         )
      )
   )
)),"")</f>
        <v/>
      </c>
      <c r="EL207" s="2445" t="str" cm="1">
        <f t="array" aca="1" ref="EL207" ca="1">IFERROR(IF(BL207*fxVal_normal=_PL!BL207,"",IF(OR(BL207="", NOT(ISNUMBER(BL207)), ISERROR(BL207), $B207=""), "",
   IF($I207=1,
      IFBLANK(
         _xldudf_CX_PUSH(BL207*fxVal_normal, CX_ENTITY, $B207, BL$11, BL$14,BL$204,),
         ""
      ),
      IF($I207=2,
         IFBLANK(
            _xldudf_CX_PUSH(BL207, CX_ENTITY, $B207, BL$11, BL$14,BL$204,),
            ""
         ),
         IF($I207=3,
            "",
            IFBLANK(
               _xldudf_CX_PUSH(BL207, CX_ENTITY, $B207, BL$11, BL$14,BL$204,),
               ""
            )
         )
      )
   )
)),"")</f>
        <v/>
      </c>
      <c r="EM207" s="2445" t="str" cm="1">
        <f t="array" aca="1" ref="EM207" ca="1">IFERROR(IF(BM207*fxVal_normal=_PL!BM207,"",IF(OR(BM207="", NOT(ISNUMBER(BM207)), ISERROR(BM207), $B207=""), "",
   IF($I207=1,
      IFBLANK(
         _xldudf_CX_PUSH(BM207*fxVal_normal, CX_ENTITY, $B207, BM$11, BM$14,BM$204,),
         ""
      ),
      IF($I207=2,
         IFBLANK(
            _xldudf_CX_PUSH(BM207, CX_ENTITY, $B207, BM$11, BM$14,BM$204,),
            ""
         ),
         IF($I207=3,
            "",
            IFBLANK(
               _xldudf_CX_PUSH(BM207, CX_ENTITY, $B207, BM$11, BM$14,BM$204,),
               ""
            )
         )
      )
   )
)),"")</f>
        <v/>
      </c>
      <c r="EN207" s="2445" t="str" cm="1">
        <f t="array" aca="1" ref="EN207" ca="1">IFERROR(IF(BN207*fxVal_normal=_PL!BN207,"",IF(OR(BN207="", NOT(ISNUMBER(BN207)), ISERROR(BN207), $B207=""), "",
   IF($I207=1,
      IFBLANK(
         _xldudf_CX_PUSH(BN207*fxVal_normal, CX_ENTITY, $B207, BN$11, BN$14,BN$204,),
         ""
      ),
      IF($I207=2,
         IFBLANK(
            _xldudf_CX_PUSH(BN207, CX_ENTITY, $B207, BN$11, BN$14,BN$204,),
            ""
         ),
         IF($I207=3,
            "",
            IFBLANK(
               _xldudf_CX_PUSH(BN207, CX_ENTITY, $B207, BN$11, BN$14,BN$204,),
               ""
            )
         )
      )
   )
)),"")</f>
        <v/>
      </c>
    </row>
    <row r="208" spans="1:153" ht="21" customHeight="1">
      <c r="A208" s="1627"/>
      <c r="B208" s="2439" t="s">
        <v>173</v>
      </c>
      <c r="C208" s="2439" t="str" cm="1">
        <f t="array" ref="C208">IFBLANK(_PL!C208,"")</f>
        <v>Segment II Breakdown - Label 3</v>
      </c>
      <c r="D208" s="1548" t="s">
        <v>173</v>
      </c>
      <c r="E208" s="2440" t="e" cm="1">
        <f t="array" aca="1" ref="E20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)($AD208:$CQ208, Z208)</f>
        <v>#NAME?</v>
      </c>
      <c r="F208" s="578"/>
      <c r="G208" s="578"/>
      <c r="H208" s="510">
        <v>0</v>
      </c>
      <c r="I208" s="510">
        <v>1</v>
      </c>
      <c r="J208" s="401" cm="1">
        <f t="array" ref="J208">IFBLANK( Z208,"")</f>
        <v>-1</v>
      </c>
      <c r="K208" s="578" t="str">
        <f t="shared" si="54"/>
        <v>No</v>
      </c>
      <c r="L208" s="37"/>
      <c r="N208" s="158"/>
      <c r="O208" s="101"/>
      <c r="P208" s="52"/>
      <c r="Q208" s="101"/>
      <c r="R208" s="101"/>
      <c r="S208" s="3008"/>
      <c r="T208" s="3008"/>
      <c r="U208" s="39"/>
      <c r="V208" s="37"/>
      <c r="W208" s="91" t="e">
        <f ca="1">W205</f>
        <v>#NAME?</v>
      </c>
      <c r="X208" s="2081" t="str">
        <f>_PL!X208</f>
        <v>a</v>
      </c>
      <c r="Y208" s="1553">
        <v>2</v>
      </c>
      <c r="Z208" s="198">
        <f>_PL!Z208</f>
        <v>-1</v>
      </c>
      <c r="AA208" s="2571"/>
      <c r="AB208" s="3017"/>
      <c r="AC208" s="914" t="str" cm="1">
        <f t="array" aca="1" ref="AC208" ca="1">_xlfn.LET(
_xlpm._termname, $AB208,
_xlpm._iconname, "find",
_xlpm._icon, fx_getIcon(_xlpm._iconname),
_xlpm._location, _xlfn.XLOOKUP(LOWER(_xlpm._termname), LOWER(tbl_acctDef[Term]),tbl_acctDef[Term]),
_xlpm._hyperlink, HYPERLINK("#"&amp;CELL("address",_xlpm._location), _xlpm._icon),
IFERROR(_xlpm._hyperlink,"")
)</f>
        <v/>
      </c>
      <c r="AD208" s="2441">
        <v>1</v>
      </c>
      <c r="AE208" s="2441">
        <v>1</v>
      </c>
      <c r="AF208" s="2441">
        <v>1</v>
      </c>
      <c r="AG208" s="2441">
        <v>1</v>
      </c>
      <c r="AH208" s="2441">
        <v>1</v>
      </c>
      <c r="AI208" s="2441">
        <v>1</v>
      </c>
      <c r="AJ208" s="2441">
        <v>1</v>
      </c>
      <c r="AK208" s="2441">
        <v>1</v>
      </c>
      <c r="AL208" s="2441">
        <v>1</v>
      </c>
      <c r="AM208" s="2441">
        <v>1</v>
      </c>
      <c r="AN208" s="2441">
        <v>1</v>
      </c>
      <c r="AO208" s="2441">
        <v>1</v>
      </c>
      <c r="AP208" s="2441">
        <v>1</v>
      </c>
      <c r="AQ208" s="2441">
        <v>1</v>
      </c>
      <c r="AR208" s="2441">
        <v>1</v>
      </c>
      <c r="AS208" s="2441">
        <v>1</v>
      </c>
      <c r="AT208" s="2441">
        <v>1</v>
      </c>
      <c r="AU208" s="2441">
        <v>1</v>
      </c>
      <c r="AV208" s="2441">
        <v>1</v>
      </c>
      <c r="AW208" s="2441">
        <v>1</v>
      </c>
      <c r="AX208" s="2441">
        <v>1</v>
      </c>
      <c r="AY208" s="2441">
        <v>1</v>
      </c>
      <c r="AZ208" s="2441">
        <v>1</v>
      </c>
      <c r="BA208" s="2441">
        <v>1</v>
      </c>
      <c r="BB208" s="2441">
        <v>1</v>
      </c>
      <c r="BC208" s="2441">
        <v>1</v>
      </c>
      <c r="BD208" s="2441">
        <v>1</v>
      </c>
      <c r="BE208" s="2441">
        <v>1</v>
      </c>
      <c r="BF208" s="2441">
        <v>1</v>
      </c>
      <c r="BG208" s="2441">
        <v>1</v>
      </c>
      <c r="BH208" s="2441">
        <v>1</v>
      </c>
      <c r="BI208" s="2441">
        <v>1</v>
      </c>
      <c r="BJ208" s="2441">
        <v>1</v>
      </c>
      <c r="BK208" s="2441">
        <v>1</v>
      </c>
      <c r="BL208" s="2441">
        <v>1</v>
      </c>
      <c r="BM208" s="2441">
        <v>1</v>
      </c>
      <c r="BN208" s="2441">
        <v>1</v>
      </c>
      <c r="BO208" s="2442"/>
      <c r="BP208" s="2442"/>
      <c r="BQ208" s="2442"/>
      <c r="BR208" s="2442"/>
      <c r="BS208" s="2442"/>
      <c r="BT208" s="2442"/>
      <c r="BU208" s="2442"/>
      <c r="BV208" s="2442"/>
      <c r="BW208" s="2442"/>
      <c r="BX208" s="2442"/>
      <c r="BY208" s="2442"/>
      <c r="BZ208" s="2442"/>
      <c r="CA208" s="34"/>
      <c r="CC208" s="2572"/>
      <c r="CD208" s="1461" t="e" cm="1">
        <f t="array" aca="1" ref="CD208" ca="1">_xlfn.LET( _xlpm.CheckBlank, SUM(PL!$AD208:$BN208) = 0, IF(_xlpm.CheckBlank, "", SUM(_xlfn._xlws.FILTER(PL!$AD208:$BN208,(YEAR(PL!$AD$12:$BN$12)=PL!CD$12)*(array_timeline&lt;=PL!CD$11)))))</f>
        <v>#NAME?</v>
      </c>
      <c r="CE208" s="1461" t="e" cm="1">
        <f t="array" aca="1" ref="CE208" ca="1">_xlfn.LET( _xlpm.CheckBlank, SUM(PL!$AD208:$BN208) = 0, IF(_xlpm.CheckBlank, "", SUM(_xlfn._xlws.FILTER(PL!$AD208:$BN208,(YEAR(PL!$AD$12:$BN$12)=PL!CE$12)*(array_timeline&lt;=PL!CE$11)))))</f>
        <v>#NAME?</v>
      </c>
      <c r="CF208" s="88"/>
      <c r="CG208" s="1461" t="e" cm="1">
        <f t="array" aca="1" ref="CG208" ca="1">_xlfn.LET( _xlpm.CheckBlank, SUM(PL!$AD208:$BN208) = 0, IF(_xlpm.CheckBlank, "", SUM(_xlfn._xlws.FILTER(PL!$AD208:$BN208,(YEAR(PL!$AD$12:$BN$12)=PL!CG$12)*(array_timeline&lt;=PL!CG$11)))))</f>
        <v>#NAME?</v>
      </c>
      <c r="CH208" s="1461" t="e" cm="1">
        <f t="array" aca="1" ref="CH208" ca="1">_xlfn.LET( _xlpm.CheckBlank, SUM(PL!$AD208:$BN208) = 0, IF(_xlpm.CheckBlank, "", SUM(_xlfn._xlws.FILTER(PL!$AD208:$BN208,(YEAR(PL!$AD$12:$BN$12)=PL!CH$12)*(array_timeline&lt;=PL!CH$11)))))</f>
        <v>#NAME?</v>
      </c>
      <c r="CI208" s="88"/>
      <c r="CJ208" s="1461" cm="1">
        <f t="array" ref="CJ208">_xlfn.LET( _xlpm.CheckBlank, SUM(PL!$AD208:$BN208) = 0, IF(_xlpm.CheckBlank, "", SUM(_xlfn.TAKE(_xlfn.DROP(PL!$AD208:$BN208, ,-DATEDIFF(PL!CJ$11, val_asOfDate,"M")),1,-12))))</f>
        <v>12</v>
      </c>
      <c r="CK208" s="1461" cm="1">
        <f t="array" ref="CK208">_xlfn.LET( _xlpm.CheckBlank, SUM(PL!$AD208:$BN208) = 0, IF(_xlpm.CheckBlank, "", SUM(_xlfn.TAKE(_xlfn.DROP(PL!$AD208:$BN208, ,-DATEDIFF(PL!CK$11, val_asOfDate,"M")),1,-12))))</f>
        <v>12</v>
      </c>
      <c r="CL208" s="88"/>
      <c r="CM208" s="2441">
        <v>1</v>
      </c>
      <c r="CN208" s="2441">
        <v>1</v>
      </c>
      <c r="CO208" s="1169"/>
      <c r="CP208" s="2441">
        <v>1</v>
      </c>
      <c r="CQ208" s="2441">
        <v>1</v>
      </c>
      <c r="CR208" s="34"/>
      <c r="CS208" s="2056"/>
      <c r="CT208" s="2447" t="e" cm="1">
        <f t="array" aca="1" ref="CT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_xldudf_CX_PUSH($Y208,CX_ENTITY,$C208,val_asOfDate))</f>
        <v>#NAME?</v>
      </c>
      <c r="CU208" s="2447" t="e" cm="1">
        <f t="array" aca="1" ref="CU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_xldudf_CX_PUSH($Y208,CX_ENTITY,$C208,EOMONTH(val_asOfDate,1)))</f>
        <v>#NAME?</v>
      </c>
      <c r="CV208" s="2447" t="e" cm="1">
        <f t="array" aca="1" ref="CV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_xldudf_CX_PUSH($Y208,CX_ENTITY,$C208,EOMONTH(val_asOfDate,2)))</f>
        <v>#NAME?</v>
      </c>
      <c r="CW208" s="2447" t="e" cm="1">
        <f t="array" aca="1" ref="CW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_xldudf_CX_PUSH($Y208,CX_ENTITY,$C208,EOMONTH(val_asOfDate,3)))</f>
        <v>#NAME?</v>
      </c>
      <c r="CX208" s="2443"/>
      <c r="CY208" s="2444" t="str" cm="1">
        <f t="array" aca="1" ref="CY208" ca="1">IFERROR(IF(CM208*fxVal_normal=_PL!CM208,"",IF(OR($CM208="",$CM208=0, NOT(ISNUMBER($CM208)), ISERROR($CM208), $B208=""), "",
   IF($I208=1,
      IFBLANK(
         _xldudf_CX_PUSH($CM208*fxVal_normal, CX_ENTITY, $B208, $CM$11, $CM$14, $CM$19,),
         ""
      ),
      IF($I208=2,
         IFBLANK(
            _xldudf_CX_PUSH($CM208, CX_ENTITY, $B208, $CM$11, $CM$14, $CM$19,),
            ""
         ),
         IF($I208=3,
            "",
            IFBLANK(
               _xldudf_CX_PUSH($CM208, CX_ENTITY, $B208, $CM$11, $CM$14, $CM$19,),
               ""
            )
         )
      )
   )
)),"")</f>
        <v/>
      </c>
      <c r="CZ208" s="2444" t="str" cm="1">
        <f t="array" aca="1" ref="CZ208" ca="1">IFERROR(IF(CN208*fxVal_normal=_PL!CN208,"",IF(OR($CN208="",$CN208=0, NOT(ISNUMBER($CN208)), ISERROR($CN208), $B208=""), "",
   IF($I208=1,
      IFBLANK(
         _xldudf_CX_PUSH($CN208*fxVal_normal, CX_ENTITY, $B208, $CN$11, $CN$14, $CN$19,),
         ""
      ),
      IF($I208=2,
         IFBLANK(
            _xldudf_CX_PUSH($CN208, CX_ENTITY, $B208, $CN$11, $CN$14, $CN$19,),
            ""
         ),
         IF($I208=3,
            "",
            IFBLANK(
               _xldudf_CX_PUSH($CN208, CX_ENTITY, $B208, $CN$11, $CN$14, $CN$19,),
               ""
            )
         )
      )
   )
)),"")</f>
        <v/>
      </c>
      <c r="DA208" s="2444" t="str" cm="1">
        <f t="array" aca="1" ref="DA208" ca="1">IFERROR(IF(CP208*fxVal_normal=_PL!CP208,"",IF(OR($CP208="",$CP208=0, NOT(ISNUMBER($CP208)), ISERROR($CP208), $B208=""), "",
   IF($I208=1,
      IFBLANK(
         _xldudf_CX_PUSH($CP208*fxVal_normal, CX_ENTITY, $B208, $CP$11, $CP$14, $CP$19,),
         ""
      ),
      IF($I208=2,
         IFBLANK(
            _xldudf_CX_PUSH($CP208, CX_ENTITY, $B208, $CP$11, $CP$14, $CP$19,),
            ""
         ),
         IF($I208=3,
            "",
            IFBLANK(
               _xldudf_CX_PUSH($CP208, CX_ENTITY, $B208, $CP$11, $CP$14, $CP$19,),
               ""
            )
         )
      )
   )
)),"")</f>
        <v/>
      </c>
      <c r="DB208" s="2444" t="str" cm="1">
        <f t="array" aca="1" ref="DB208" ca="1">IFERROR(IF(CQ208*fxVal_normal=_PL!CQ208,"",IF(OR($CQ208="", $CQ208=0, NOT(ISNUMBER($CQ208)), ISERROR($CQ208), $B208=""), "",
   IF($I208=1,
      IFBLANK(
         _xldudf_CX_PUSH($CQ208*fxVal_normal, CX_ENTITY, $B208, $CQ$11, $CQ$14, $CQ$19,),
         ""
      ),
      IF($I208=2,
         IFBLANK(
            _xldudf_CX_PUSH($CQ208, CX_ENTITY, $B208, $CQ$11, $CQ$14, $CQ$19,),
            ""
         ),
         IF($I208=3,
            "",
            IFBLANK(
               _xldudf_CX_PUSH($CQ208, CX_ENTITY, $B208, $CQ$11, $CQ$14, $CQ$19,),
               ""
            )
         )
      )
   ))
),"")</f>
        <v/>
      </c>
      <c r="DC208" s="2443"/>
      <c r="DD208" s="2445" t="str" cm="1">
        <f t="array" aca="1" ref="DD208" ca="1">IFERROR(IF(AD208*fxVal_normal=_PL!AD208,"",IF(OR(AD208="", NOT(ISNUMBER(AD208)), ISERROR(AD208), $B208=""), "",
   IF($I208=1,
      IFBLANK(
         _xldudf_CX_PUSH(AD208*fxVal_normal, CX_ENTITY, $B208, AD$11, AD$14,AD$204,),
         ""
      ),
      IF($I208=2,
         IFBLANK(
            _xldudf_CX_PUSH(AD208, CX_ENTITY, $B208, AD$11, AD$14,AD$204,),
            ""
         ),
         IF($I208=3,
            "",
            IFBLANK(
               _xldudf_CX_PUSH(AD208, CX_ENTITY, $B208, AD$11, AD$14,AD$204,),
               ""
            )
         )
      )
   )
)),"")</f>
        <v/>
      </c>
      <c r="DE208" s="2445" t="str" cm="1">
        <f t="array" aca="1" ref="DE208" ca="1">IFERROR(IF(AE208*fxVal_normal=_PL!AE208,"",IF(OR(AE208="", NOT(ISNUMBER(AE208)), ISERROR(AE208), $B208=""), "",
   IF($I208=1,
      IFBLANK(
         _xldudf_CX_PUSH(AE208*fxVal_normal, CX_ENTITY, $B208, AE$11, AE$14,AE$204,),
         ""
      ),
      IF($I208=2,
         IFBLANK(
            _xldudf_CX_PUSH(AE208, CX_ENTITY, $B208, AE$11, AE$14,AE$204,),
            ""
         ),
         IF($I208=3,
            "",
            IFBLANK(
               _xldudf_CX_PUSH(AE208, CX_ENTITY, $B208, AE$11, AE$14,AE$204,),
               ""
            )
         )
      )
   )
)),"")</f>
        <v/>
      </c>
      <c r="DF208" s="2445" t="str" cm="1">
        <f t="array" aca="1" ref="DF208" ca="1">IFERROR(IF(AF208*fxVal_normal=_PL!AF208,"",IF(OR(AF208="", NOT(ISNUMBER(AF208)), ISERROR(AF208), $B208=""), "",
   IF($I208=1,
      IFBLANK(
         _xldudf_CX_PUSH(AF208*fxVal_normal, CX_ENTITY, $B208, AF$11, AF$14,AF$204,),
         ""
      ),
      IF($I208=2,
         IFBLANK(
            _xldudf_CX_PUSH(AF208, CX_ENTITY, $B208, AF$11, AF$14,AF$204,),
            ""
         ),
         IF($I208=3,
            "",
            IFBLANK(
               _xldudf_CX_PUSH(AF208, CX_ENTITY, $B208, AF$11, AF$14,AF$204,),
               ""
            )
         )
      )
   )
)),"")</f>
        <v/>
      </c>
      <c r="DG208" s="2445" t="str" cm="1">
        <f t="array" aca="1" ref="DG208" ca="1">IFERROR(IF(AG208*fxVal_normal=_PL!AG208,"",IF(OR(AG208="", NOT(ISNUMBER(AG208)), ISERROR(AG208), $B208=""), "",
   IF($I208=1,
      IFBLANK(
         _xldudf_CX_PUSH(AG208*fxVal_normal, CX_ENTITY, $B208, AG$11, AG$14,AG$204,),
         ""
      ),
      IF($I208=2,
         IFBLANK(
            _xldudf_CX_PUSH(AG208, CX_ENTITY, $B208, AG$11, AG$14,AG$204,),
            ""
         ),
         IF($I208=3,
            "",
            IFBLANK(
               _xldudf_CX_PUSH(AG208, CX_ENTITY, $B208, AG$11, AG$14,AG$204,),
               ""
            )
         )
      )
   )
)),"")</f>
        <v/>
      </c>
      <c r="DH208" s="2445" t="str" cm="1">
        <f t="array" aca="1" ref="DH208" ca="1">IFERROR(IF(AH208*fxVal_normal=_PL!AH208,"",IF(OR(AH208="", NOT(ISNUMBER(AH208)), ISERROR(AH208), $B208=""), "",
   IF($I208=1,
      IFBLANK(
         _xldudf_CX_PUSH(AH208*fxVal_normal, CX_ENTITY, $B208, AH$11, AH$14,AH$204,),
         ""
      ),
      IF($I208=2,
         IFBLANK(
            _xldudf_CX_PUSH(AH208, CX_ENTITY, $B208, AH$11, AH$14,AH$204,),
            ""
         ),
         IF($I208=3,
            "",
            IFBLANK(
               _xldudf_CX_PUSH(AH208, CX_ENTITY, $B208, AH$11, AH$14,AH$204,),
               ""
            )
         )
      )
   )
)),"")</f>
        <v/>
      </c>
      <c r="DI208" s="2445" t="str" cm="1">
        <f t="array" aca="1" ref="DI208" ca="1">IFERROR(IF(AI208*fxVal_normal=_PL!AI208,"",IF(OR(AI208="", NOT(ISNUMBER(AI208)), ISERROR(AI208), $B208=""), "",
   IF($I208=1,
      IFBLANK(
         _xldudf_CX_PUSH(AI208*fxVal_normal, CX_ENTITY, $B208, AI$11, AI$14,AI$204,),
         ""
      ),
      IF($I208=2,
         IFBLANK(
            _xldudf_CX_PUSH(AI208, CX_ENTITY, $B208, AI$11, AI$14,AI$204,),
            ""
         ),
         IF($I208=3,
            "",
            IFBLANK(
               _xldudf_CX_PUSH(AI208, CX_ENTITY, $B208, AI$11, AI$14,AI$204,),
               ""
            )
         )
      )
   )
)),"")</f>
        <v/>
      </c>
      <c r="DJ208" s="2445" t="str" cm="1">
        <f t="array" aca="1" ref="DJ208" ca="1">IFERROR(IF(AJ208*fxVal_normal=_PL!AJ208,"",IF(OR(AJ208="", NOT(ISNUMBER(AJ208)), ISERROR(AJ208), $B208=""), "",
   IF($I208=1,
      IFBLANK(
         _xldudf_CX_PUSH(AJ208*fxVal_normal, CX_ENTITY, $B208, AJ$11, AJ$14,AJ$204,),
         ""
      ),
      IF($I208=2,
         IFBLANK(
            _xldudf_CX_PUSH(AJ208, CX_ENTITY, $B208, AJ$11, AJ$14,AJ$204,),
            ""
         ),
         IF($I208=3,
            "",
            IFBLANK(
               _xldudf_CX_PUSH(AJ208, CX_ENTITY, $B208, AJ$11, AJ$14,AJ$204,),
               ""
            )
         )
      )
   )
)),"")</f>
        <v/>
      </c>
      <c r="DK208" s="2445" t="str" cm="1">
        <f t="array" aca="1" ref="DK208" ca="1">IFERROR(IF(AK208*fxVal_normal=_PL!AK208,"",IF(OR(AK208="", NOT(ISNUMBER(AK208)), ISERROR(AK208), $B208=""), "",
   IF($I208=1,
      IFBLANK(
         _xldudf_CX_PUSH(AK208*fxVal_normal, CX_ENTITY, $B208, AK$11, AK$14,AK$204,),
         ""
      ),
      IF($I208=2,
         IFBLANK(
            _xldudf_CX_PUSH(AK208, CX_ENTITY, $B208, AK$11, AK$14,AK$204,),
            ""
         ),
         IF($I208=3,
            "",
            IFBLANK(
               _xldudf_CX_PUSH(AK208, CX_ENTITY, $B208, AK$11, AK$14,AK$204,),
               ""
            )
         )
      )
   )
)),"")</f>
        <v/>
      </c>
      <c r="DL208" s="2445" t="str" cm="1">
        <f t="array" aca="1" ref="DL208" ca="1">IFERROR(IF(AL208*fxVal_normal=_PL!AL208,"",IF(OR(AL208="", NOT(ISNUMBER(AL208)), ISERROR(AL208), $B208=""), "",
   IF($I208=1,
      IFBLANK(
         _xldudf_CX_PUSH(AL208*fxVal_normal, CX_ENTITY, $B208, AL$11, AL$14,AL$204,),
         ""
      ),
      IF($I208=2,
         IFBLANK(
            _xldudf_CX_PUSH(AL208, CX_ENTITY, $B208, AL$11, AL$14,AL$204,),
            ""
         ),
         IF($I208=3,
            "",
            IFBLANK(
               _xldudf_CX_PUSH(AL208, CX_ENTITY, $B208, AL$11, AL$14,AL$204,),
               ""
            )
         )
      )
   )
)),"")</f>
        <v/>
      </c>
      <c r="DM208" s="2445" t="str" cm="1">
        <f t="array" aca="1" ref="DM208" ca="1">IFERROR(IF(AM208*fxVal_normal=_PL!AM208,"",IF(OR(AM208="", NOT(ISNUMBER(AM208)), ISERROR(AM208), $B208=""), "",
   IF($I208=1,
      IFBLANK(
         _xldudf_CX_PUSH(AM208*fxVal_normal, CX_ENTITY, $B208, AM$11, AM$14,AM$204,),
         ""
      ),
      IF($I208=2,
         IFBLANK(
            _xldudf_CX_PUSH(AM208, CX_ENTITY, $B208, AM$11, AM$14,AM$204,),
            ""
         ),
         IF($I208=3,
            "",
            IFBLANK(
               _xldudf_CX_PUSH(AM208, CX_ENTITY, $B208, AM$11, AM$14,AM$204,),
               ""
            )
         )
      )
   )
)),"")</f>
        <v/>
      </c>
      <c r="DN208" s="2445" t="str" cm="1">
        <f t="array" aca="1" ref="DN208" ca="1">IFERROR(IF(AN208*fxVal_normal=_PL!AN208,"",IF(OR(AN208="", NOT(ISNUMBER(AN208)), ISERROR(AN208), $B208=""), "",
   IF($I208=1,
      IFBLANK(
         _xldudf_CX_PUSH(AN208*fxVal_normal, CX_ENTITY, $B208, AN$11, AN$14,AN$204,),
         ""
      ),
      IF($I208=2,
         IFBLANK(
            _xldudf_CX_PUSH(AN208, CX_ENTITY, $B208, AN$11, AN$14,AN$204,),
            ""
         ),
         IF($I208=3,
            "",
            IFBLANK(
               _xldudf_CX_PUSH(AN208, CX_ENTITY, $B208, AN$11, AN$14,AN$204,),
               ""
            )
         )
      )
   )
)),"")</f>
        <v/>
      </c>
      <c r="DO208" s="2445" t="str" cm="1">
        <f t="array" aca="1" ref="DO208" ca="1">IFERROR(IF(AO208*fxVal_normal=_PL!AO208,"",IF(OR(AO208="", NOT(ISNUMBER(AO208)), ISERROR(AO208), $B208=""), "",
   IF($I208=1,
      IFBLANK(
         _xldudf_CX_PUSH(AO208*fxVal_normal, CX_ENTITY, $B208, AO$11, AO$14,AO$204,),
         ""
      ),
      IF($I208=2,
         IFBLANK(
            _xldudf_CX_PUSH(AO208, CX_ENTITY, $B208, AO$11, AO$14,AO$204,),
            ""
         ),
         IF($I208=3,
            "",
            IFBLANK(
               _xldudf_CX_PUSH(AO208, CX_ENTITY, $B208, AO$11, AO$14,AO$204,),
               ""
            )
         )
      )
   )
)),"")</f>
        <v/>
      </c>
      <c r="DP208" s="2445" t="str" cm="1">
        <f t="array" aca="1" ref="DP208" ca="1">IFERROR(IF(AP208*fxVal_normal=_PL!AP208,"",IF(OR(AP208="", NOT(ISNUMBER(AP208)), ISERROR(AP208), $B208=""), "",
   IF($I208=1,
      IFBLANK(
         _xldudf_CX_PUSH(AP208*fxVal_normal, CX_ENTITY, $B208, AP$11, AP$14,AP$204,),
         ""
      ),
      IF($I208=2,
         IFBLANK(
            _xldudf_CX_PUSH(AP208, CX_ENTITY, $B208, AP$11, AP$14,AP$204,),
            ""
         ),
         IF($I208=3,
            "",
            IFBLANK(
               _xldudf_CX_PUSH(AP208, CX_ENTITY, $B208, AP$11, AP$14,AP$204,),
               ""
            )
         )
      )
   )
)),"")</f>
        <v/>
      </c>
      <c r="DQ208" s="2445" t="str" cm="1">
        <f t="array" aca="1" ref="DQ208" ca="1">IFERROR(IF(AQ208*fxVal_normal=_PL!AQ208,"",IF(OR(AQ208="", NOT(ISNUMBER(AQ208)), ISERROR(AQ208), $B208=""), "",
   IF($I208=1,
      IFBLANK(
         _xldudf_CX_PUSH(AQ208*fxVal_normal, CX_ENTITY, $B208, AQ$11, AQ$14,AQ$204,),
         ""
      ),
      IF($I208=2,
         IFBLANK(
            _xldudf_CX_PUSH(AQ208, CX_ENTITY, $B208, AQ$11, AQ$14,AQ$204,),
            ""
         ),
         IF($I208=3,
            "",
            IFBLANK(
               _xldudf_CX_PUSH(AQ208, CX_ENTITY, $B208, AQ$11, AQ$14,AQ$204,),
               ""
            )
         )
      )
   )
)),"")</f>
        <v/>
      </c>
      <c r="DR208" s="2445" t="str" cm="1">
        <f t="array" aca="1" ref="DR208" ca="1">IFERROR(IF(AR208*fxVal_normal=_PL!AR208,"",IF(OR(AR208="", NOT(ISNUMBER(AR208)), ISERROR(AR208), $B208=""), "",
   IF($I208=1,
      IFBLANK(
         _xldudf_CX_PUSH(AR208*fxVal_normal, CX_ENTITY, $B208, AR$11, AR$14,AR$204,),
         ""
      ),
      IF($I208=2,
         IFBLANK(
            _xldudf_CX_PUSH(AR208, CX_ENTITY, $B208, AR$11, AR$14,AR$204,),
            ""
         ),
         IF($I208=3,
            "",
            IFBLANK(
               _xldudf_CX_PUSH(AR208, CX_ENTITY, $B208, AR$11, AR$14,AR$204,),
               ""
            )
         )
      )
   )
)),"")</f>
        <v/>
      </c>
      <c r="DS208" s="2445" t="str" cm="1">
        <f t="array" aca="1" ref="DS208" ca="1">IFERROR(IF(AS208*fxVal_normal=_PL!AS208,"",IF(OR(AS208="", NOT(ISNUMBER(AS208)), ISERROR(AS208), $B208=""), "",
   IF($I208=1,
      IFBLANK(
         _xldudf_CX_PUSH(AS208*fxVal_normal, CX_ENTITY, $B208, AS$11, AS$14,AS$204,),
         ""
      ),
      IF($I208=2,
         IFBLANK(
            _xldudf_CX_PUSH(AS208, CX_ENTITY, $B208, AS$11, AS$14,AS$204,),
            ""
         ),
         IF($I208=3,
            "",
            IFBLANK(
               _xldudf_CX_PUSH(AS208, CX_ENTITY, $B208, AS$11, AS$14,AS$204,),
               ""
            )
         )
      )
   )
)),"")</f>
        <v/>
      </c>
      <c r="DT208" s="2445" t="str" cm="1">
        <f t="array" aca="1" ref="DT208" ca="1">IFERROR(IF(AT208*fxVal_normal=_PL!AT208,"",IF(OR(AT208="", NOT(ISNUMBER(AT208)), ISERROR(AT208), $B208=""), "",
   IF($I208=1,
      IFBLANK(
         _xldudf_CX_PUSH(AT208*fxVal_normal, CX_ENTITY, $B208, AT$11, AT$14,AT$204,),
         ""
      ),
      IF($I208=2,
         IFBLANK(
            _xldudf_CX_PUSH(AT208, CX_ENTITY, $B208, AT$11, AT$14,AT$204,),
            ""
         ),
         IF($I208=3,
            "",
            IFBLANK(
               _xldudf_CX_PUSH(AT208, CX_ENTITY, $B208, AT$11, AT$14,AT$204,),
               ""
            )
         )
      )
   )
)),"")</f>
        <v/>
      </c>
      <c r="DU208" s="2445" t="str" cm="1">
        <f t="array" aca="1" ref="DU208" ca="1">IFERROR(IF(AU208*fxVal_normal=_PL!AU208,"",IF(OR(AU208="", NOT(ISNUMBER(AU208)), ISERROR(AU208), $B208=""), "",
   IF($I208=1,
      IFBLANK(
         _xldudf_CX_PUSH(AU208*fxVal_normal, CX_ENTITY, $B208, AU$11, AU$14,AU$204,),
         ""
      ),
      IF($I208=2,
         IFBLANK(
            _xldudf_CX_PUSH(AU208, CX_ENTITY, $B208, AU$11, AU$14,AU$204,),
            ""
         ),
         IF($I208=3,
            "",
            IFBLANK(
               _xldudf_CX_PUSH(AU208, CX_ENTITY, $B208, AU$11, AU$14,AU$204,),
               ""
            )
         )
      )
   )
)),"")</f>
        <v/>
      </c>
      <c r="DV208" s="2445" t="str" cm="1">
        <f t="array" aca="1" ref="DV208" ca="1">IFERROR(IF(AV208*fxVal_normal=_PL!AV208,"",IF(OR(AV208="", NOT(ISNUMBER(AV208)), ISERROR(AV208), $B208=""), "",
   IF($I208=1,
      IFBLANK(
         _xldudf_CX_PUSH(AV208*fxVal_normal, CX_ENTITY, $B208, AV$11, AV$14,AV$204,),
         ""
      ),
      IF($I208=2,
         IFBLANK(
            _xldudf_CX_PUSH(AV208, CX_ENTITY, $B208, AV$11, AV$14,AV$204,),
            ""
         ),
         IF($I208=3,
            "",
            IFBLANK(
               _xldudf_CX_PUSH(AV208, CX_ENTITY, $B208, AV$11, AV$14,AV$204,),
               ""
            )
         )
      )
   )
)),"")</f>
        <v/>
      </c>
      <c r="DW208" s="2445" t="str" cm="1">
        <f t="array" aca="1" ref="DW208" ca="1">IFERROR(IF(AW208*fxVal_normal=_PL!AW208,"",IF(OR(AW208="", NOT(ISNUMBER(AW208)), ISERROR(AW208), $B208=""), "",
   IF($I208=1,
      IFBLANK(
         _xldudf_CX_PUSH(AW208*fxVal_normal, CX_ENTITY, $B208, AW$11, AW$14,AW$204,),
         ""
      ),
      IF($I208=2,
         IFBLANK(
            _xldudf_CX_PUSH(AW208, CX_ENTITY, $B208, AW$11, AW$14,AW$204,),
            ""
         ),
         IF($I208=3,
            "",
            IFBLANK(
               _xldudf_CX_PUSH(AW208, CX_ENTITY, $B208, AW$11, AW$14,AW$204,),
               ""
            )
         )
      )
   )
)),"")</f>
        <v/>
      </c>
      <c r="DX208" s="2445" t="str" cm="1">
        <f t="array" aca="1" ref="DX208" ca="1">IFERROR(IF(AX208*fxVal_normal=_PL!AX208,"",IF(OR(AX208="", NOT(ISNUMBER(AX208)), ISERROR(AX208), $B208=""), "",
   IF($I208=1,
      IFBLANK(
         _xldudf_CX_PUSH(AX208*fxVal_normal, CX_ENTITY, $B208, AX$11, AX$14,AX$204,),
         ""
      ),
      IF($I208=2,
         IFBLANK(
            _xldudf_CX_PUSH(AX208, CX_ENTITY, $B208, AX$11, AX$14,AX$204,),
            ""
         ),
         IF($I208=3,
            "",
            IFBLANK(
               _xldudf_CX_PUSH(AX208, CX_ENTITY, $B208, AX$11, AX$14,AX$204,),
               ""
            )
         )
      )
   )
)),"")</f>
        <v/>
      </c>
      <c r="DY208" s="2445" t="str" cm="1">
        <f t="array" aca="1" ref="DY208" ca="1">IFERROR(IF(AY208*fxVal_normal=_PL!AY208,"",IF(OR(AY208="", NOT(ISNUMBER(AY208)), ISERROR(AY208), $B208=""), "",
   IF($I208=1,
      IFBLANK(
         _xldudf_CX_PUSH(AY208*fxVal_normal, CX_ENTITY, $B208, AY$11, AY$14,AY$204,),
         ""
      ),
      IF($I208=2,
         IFBLANK(
            _xldudf_CX_PUSH(AY208, CX_ENTITY, $B208, AY$11, AY$14,AY$204,),
            ""
         ),
         IF($I208=3,
            "",
            IFBLANK(
               _xldudf_CX_PUSH(AY208, CX_ENTITY, $B208, AY$11, AY$14,AY$204,),
               ""
            )
         )
      )
   )
)),"")</f>
        <v/>
      </c>
      <c r="DZ208" s="2445" t="str" cm="1">
        <f t="array" aca="1" ref="DZ208" ca="1">IFERROR(IF(AZ208*fxVal_normal=_PL!AZ208,"",IF(OR(AZ208="", NOT(ISNUMBER(AZ208)), ISERROR(AZ208), $B208=""), "",
   IF($I208=1,
      IFBLANK(
         _xldudf_CX_PUSH(AZ208*fxVal_normal, CX_ENTITY, $B208, AZ$11, AZ$14,AZ$204,),
         ""
      ),
      IF($I208=2,
         IFBLANK(
            _xldudf_CX_PUSH(AZ208, CX_ENTITY, $B208, AZ$11, AZ$14,AZ$204,),
            ""
         ),
         IF($I208=3,
            "",
            IFBLANK(
               _xldudf_CX_PUSH(AZ208, CX_ENTITY, $B208, AZ$11, AZ$14,AZ$204,),
               ""
            )
         )
      )
   )
)),"")</f>
        <v/>
      </c>
      <c r="EA208" s="2445" t="str" cm="1">
        <f t="array" aca="1" ref="EA208" ca="1">IFERROR(IF(BA208*fxVal_normal=_PL!BA208,"",IF(OR(BA208="", NOT(ISNUMBER(BA208)), ISERROR(BA208), $B208=""), "",
   IF($I208=1,
      IFBLANK(
         _xldudf_CX_PUSH(BA208*fxVal_normal, CX_ENTITY, $B208, BA$11, BA$14,BA$204,),
         ""
      ),
      IF($I208=2,
         IFBLANK(
            _xldudf_CX_PUSH(BA208, CX_ENTITY, $B208, BA$11, BA$14,BA$204,),
            ""
         ),
         IF($I208=3,
            "",
            IFBLANK(
               _xldudf_CX_PUSH(BA208, CX_ENTITY, $B208, BA$11, BA$14,BA$204,),
               ""
            )
         )
      )
   )
)),"")</f>
        <v/>
      </c>
      <c r="EB208" s="2445" t="str" cm="1">
        <f t="array" aca="1" ref="EB208" ca="1">IFERROR(IF(BB208*fxVal_normal=_PL!BB208,"",IF(OR(BB208="", NOT(ISNUMBER(BB208)), ISERROR(BB208), $B208=""), "",
   IF($I208=1,
      IFBLANK(
         _xldudf_CX_PUSH(BB208*fxVal_normal, CX_ENTITY, $B208, BB$11, BB$14,BB$204,),
         ""
      ),
      IF($I208=2,
         IFBLANK(
            _xldudf_CX_PUSH(BB208, CX_ENTITY, $B208, BB$11, BB$14,BB$204,),
            ""
         ),
         IF($I208=3,
            "",
            IFBLANK(
               _xldudf_CX_PUSH(BB208, CX_ENTITY, $B208, BB$11, BB$14,BB$204,),
               ""
            )
         )
      )
   )
)),"")</f>
        <v/>
      </c>
      <c r="EC208" s="2445" t="str" cm="1">
        <f t="array" aca="1" ref="EC208" ca="1">IFERROR(IF(BC208*fxVal_normal=_PL!BC208,"",IF(OR(BC208="", NOT(ISNUMBER(BC208)), ISERROR(BC208), $B208=""), "",
   IF($I208=1,
      IFBLANK(
         _xldudf_CX_PUSH(BC208*fxVal_normal, CX_ENTITY, $B208, BC$11, BC$14,BC$204,),
         ""
      ),
      IF($I208=2,
         IFBLANK(
            _xldudf_CX_PUSH(BC208, CX_ENTITY, $B208, BC$11, BC$14,BC$204,),
            ""
         ),
         IF($I208=3,
            "",
            IFBLANK(
               _xldudf_CX_PUSH(BC208, CX_ENTITY, $B208, BC$11, BC$14,BC$204,),
               ""
            )
         )
      )
   )
)),"")</f>
        <v/>
      </c>
      <c r="ED208" s="2445" t="str" cm="1">
        <f t="array" aca="1" ref="ED208" ca="1">IFERROR(IF(BD208*fxVal_normal=_PL!BD208,"",IF(OR(BD208="", NOT(ISNUMBER(BD208)), ISERROR(BD208), $B208=""), "",
   IF($I208=1,
      IFBLANK(
         _xldudf_CX_PUSH(BD208*fxVal_normal, CX_ENTITY, $B208, BD$11, BD$14,BD$204,),
         ""
      ),
      IF($I208=2,
         IFBLANK(
            _xldudf_CX_PUSH(BD208, CX_ENTITY, $B208, BD$11, BD$14,BD$204,),
            ""
         ),
         IF($I208=3,
            "",
            IFBLANK(
               _xldudf_CX_PUSH(BD208, CX_ENTITY, $B208, BD$11, BD$14,BD$204,),
               ""
            )
         )
      )
   )
)),"")</f>
        <v/>
      </c>
      <c r="EE208" s="2445" t="str" cm="1">
        <f t="array" aca="1" ref="EE208" ca="1">IFERROR(IF(BE208*fxVal_normal=_PL!BE208,"",IF(OR(BE208="", NOT(ISNUMBER(BE208)), ISERROR(BE208), $B208=""), "",
   IF($I208=1,
      IFBLANK(
         _xldudf_CX_PUSH(BE208*fxVal_normal, CX_ENTITY, $B208, BE$11, BE$14,BE$204,),
         ""
      ),
      IF($I208=2,
         IFBLANK(
            _xldudf_CX_PUSH(BE208, CX_ENTITY, $B208, BE$11, BE$14,BE$204,),
            ""
         ),
         IF($I208=3,
            "",
            IFBLANK(
               _xldudf_CX_PUSH(BE208, CX_ENTITY, $B208, BE$11, BE$14,BE$204,),
               ""
            )
         )
      )
   )
)),"")</f>
        <v/>
      </c>
      <c r="EF208" s="2445" t="str" cm="1">
        <f t="array" aca="1" ref="EF208" ca="1">IFERROR(IF(BF208*fxVal_normal=_PL!BF208,"",IF(OR(BF208="", NOT(ISNUMBER(BF208)), ISERROR(BF208), $B208=""), "",
   IF($I208=1,
      IFBLANK(
         _xldudf_CX_PUSH(BF208*fxVal_normal, CX_ENTITY, $B208, BF$11, BF$14,BF$204,),
         ""
      ),
      IF($I208=2,
         IFBLANK(
            _xldudf_CX_PUSH(BF208, CX_ENTITY, $B208, BF$11, BF$14,BF$204,),
            ""
         ),
         IF($I208=3,
            "",
            IFBLANK(
               _xldudf_CX_PUSH(BF208, CX_ENTITY, $B208, BF$11, BF$14,BF$204,),
               ""
            )
         )
      )
   )
)),"")</f>
        <v/>
      </c>
      <c r="EG208" s="2445" t="str" cm="1">
        <f t="array" aca="1" ref="EG208" ca="1">IFERROR(IF(BG208*fxVal_normal=_PL!BG208,"",IF(OR(BG208="", NOT(ISNUMBER(BG208)), ISERROR(BG208), $B208=""), "",
   IF($I208=1,
      IFBLANK(
         _xldudf_CX_PUSH(BG208*fxVal_normal, CX_ENTITY, $B208, BG$11, BG$14,BG$204,),
         ""
      ),
      IF($I208=2,
         IFBLANK(
            _xldudf_CX_PUSH(BG208, CX_ENTITY, $B208, BG$11, BG$14,BG$204,),
            ""
         ),
         IF($I208=3,
            "",
            IFBLANK(
               _xldudf_CX_PUSH(BG208, CX_ENTITY, $B208, BG$11, BG$14,BG$204,),
               ""
            )
         )
      )
   )
)),"")</f>
        <v/>
      </c>
      <c r="EH208" s="2445" t="str" cm="1">
        <f t="array" aca="1" ref="EH208" ca="1">IFERROR(IF(BH208*fxVal_normal=_PL!BH208,"",IF(OR(BH208="", NOT(ISNUMBER(BH208)), ISERROR(BH208), $B208=""), "",
   IF($I208=1,
      IFBLANK(
         _xldudf_CX_PUSH(BH208*fxVal_normal, CX_ENTITY, $B208, BH$11, BH$14,BH$204,),
         ""
      ),
      IF($I208=2,
         IFBLANK(
            _xldudf_CX_PUSH(BH208, CX_ENTITY, $B208, BH$11, BH$14,BH$204,),
            ""
         ),
         IF($I208=3,
            "",
            IFBLANK(
               _xldudf_CX_PUSH(BH208, CX_ENTITY, $B208, BH$11, BH$14,BH$204,),
               ""
            )
         )
      )
   )
)),"")</f>
        <v/>
      </c>
      <c r="EI208" s="2445" t="str" cm="1">
        <f t="array" aca="1" ref="EI208" ca="1">IFERROR(IF(BI208*fxVal_normal=_PL!BI208,"",IF(OR(BI208="", NOT(ISNUMBER(BI208)), ISERROR(BI208), $B208=""), "",
   IF($I208=1,
      IFBLANK(
         _xldudf_CX_PUSH(BI208*fxVal_normal, CX_ENTITY, $B208, BI$11, BI$14,BI$204,),
         ""
      ),
      IF($I208=2,
         IFBLANK(
            _xldudf_CX_PUSH(BI208, CX_ENTITY, $B208, BI$11, BI$14,BI$204,),
            ""
         ),
         IF($I208=3,
            "",
            IFBLANK(
               _xldudf_CX_PUSH(BI208, CX_ENTITY, $B208, BI$11, BI$14,BI$204,),
               ""
            )
         )
      )
   )
)),"")</f>
        <v/>
      </c>
      <c r="EJ208" s="2445" t="str" cm="1">
        <f t="array" aca="1" ref="EJ208" ca="1">IFERROR(IF(BJ208*fxVal_normal=_PL!BJ208,"",IF(OR(BJ208="", NOT(ISNUMBER(BJ208)), ISERROR(BJ208), $B208=""), "",
   IF($I208=1,
      IFBLANK(
         _xldudf_CX_PUSH(BJ208*fxVal_normal, CX_ENTITY, $B208, BJ$11, BJ$14,BJ$204,),
         ""
      ),
      IF($I208=2,
         IFBLANK(
            _xldudf_CX_PUSH(BJ208, CX_ENTITY, $B208, BJ$11, BJ$14,BJ$204,),
            ""
         ),
         IF($I208=3,
            "",
            IFBLANK(
               _xldudf_CX_PUSH(BJ208, CX_ENTITY, $B208, BJ$11, BJ$14,BJ$204,),
               ""
            )
         )
      )
   )
)),"")</f>
        <v/>
      </c>
      <c r="EK208" s="2445" t="str" cm="1">
        <f t="array" aca="1" ref="EK208" ca="1">IFERROR(IF(BK208*fxVal_normal=_PL!BK208,"",IF(OR(BK208="", NOT(ISNUMBER(BK208)), ISERROR(BK208), $B208=""), "",
   IF($I208=1,
      IFBLANK(
         _xldudf_CX_PUSH(BK208*fxVal_normal, CX_ENTITY, $B208, BK$11, BK$14,BK$204,),
         ""
      ),
      IF($I208=2,
         IFBLANK(
            _xldudf_CX_PUSH(BK208, CX_ENTITY, $B208, BK$11, BK$14,BK$204,),
            ""
         ),
         IF($I208=3,
            "",
            IFBLANK(
               _xldudf_CX_PUSH(BK208, CX_ENTITY, $B208, BK$11, BK$14,BK$204,),
               ""
            )
         )
      )
   )
)),"")</f>
        <v/>
      </c>
      <c r="EL208" s="2445" t="str" cm="1">
        <f t="array" aca="1" ref="EL208" ca="1">IFERROR(IF(BL208*fxVal_normal=_PL!BL208,"",IF(OR(BL208="", NOT(ISNUMBER(BL208)), ISERROR(BL208), $B208=""), "",
   IF($I208=1,
      IFBLANK(
         _xldudf_CX_PUSH(BL208*fxVal_normal, CX_ENTITY, $B208, BL$11, BL$14,BL$204,),
         ""
      ),
      IF($I208=2,
         IFBLANK(
            _xldudf_CX_PUSH(BL208, CX_ENTITY, $B208, BL$11, BL$14,BL$204,),
            ""
         ),
         IF($I208=3,
            "",
            IFBLANK(
               _xldudf_CX_PUSH(BL208, CX_ENTITY, $B208, BL$11, BL$14,BL$204,),
               ""
            )
         )
      )
   )
)),"")</f>
        <v/>
      </c>
      <c r="EM208" s="2445" t="str" cm="1">
        <f t="array" aca="1" ref="EM208" ca="1">IFERROR(IF(BM208*fxVal_normal=_PL!BM208,"",IF(OR(BM208="", NOT(ISNUMBER(BM208)), ISERROR(BM208), $B208=""), "",
   IF($I208=1,
      IFBLANK(
         _xldudf_CX_PUSH(BM208*fxVal_normal, CX_ENTITY, $B208, BM$11, BM$14,BM$204,),
         ""
      ),
      IF($I208=2,
         IFBLANK(
            _xldudf_CX_PUSH(BM208, CX_ENTITY, $B208, BM$11, BM$14,BM$204,),
            ""
         ),
         IF($I208=3,
            "",
            IFBLANK(
               _xldudf_CX_PUSH(BM208, CX_ENTITY, $B208, BM$11, BM$14,BM$204,),
               ""
            )
         )
      )
   )
)),"")</f>
        <v/>
      </c>
      <c r="EN208" s="2445" t="str" cm="1">
        <f t="array" aca="1" ref="EN208" ca="1">IFERROR(IF(BN208*fxVal_normal=_PL!BN208,"",IF(OR(BN208="", NOT(ISNUMBER(BN208)), ISERROR(BN208), $B208=""), "",
   IF($I208=1,
      IFBLANK(
         _xldudf_CX_PUSH(BN208*fxVal_normal, CX_ENTITY, $B208, BN$11, BN$14,BN$204,),
         ""
      ),
      IF($I208=2,
         IFBLANK(
            _xldudf_CX_PUSH(BN208, CX_ENTITY, $B208, BN$11, BN$14,BN$204,),
            ""
         ),
         IF($I208=3,
            "",
            IFBLANK(
               _xldudf_CX_PUSH(BN208, CX_ENTITY, $B208, BN$11, BN$14,BN$204,),
               ""
            )
         )
      )
   )
)),"")</f>
        <v/>
      </c>
    </row>
    <row r="209" spans="1:158" ht="21" customHeight="1">
      <c r="A209" s="1627"/>
      <c r="B209" s="2439" t="s">
        <v>174</v>
      </c>
      <c r="C209" s="2439" t="str" cm="1">
        <f t="array" ref="C209">IFBLANK(_PL!C209,"")</f>
        <v>Segment II Breakdown - Label 4</v>
      </c>
      <c r="D209" s="1548" t="s">
        <v>174</v>
      </c>
      <c r="E209" s="2440" t="e" cm="1">
        <f t="array" aca="1" ref="E20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)($AD209:$CQ209, Z209)</f>
        <v>#NAME?</v>
      </c>
      <c r="F209" s="578"/>
      <c r="G209" s="578"/>
      <c r="H209" s="510">
        <v>0</v>
      </c>
      <c r="I209" s="510">
        <v>1</v>
      </c>
      <c r="J209" s="401" cm="1">
        <f t="array" ref="J209">IFBLANK( Z209,"")</f>
        <v>-1</v>
      </c>
      <c r="K209" s="578" t="str">
        <f ca="1">IFERROR(IF(LEN(AB209)=0,"No",IF(LEN(J209)&gt;0,"Yes","No")),"")</f>
        <v/>
      </c>
      <c r="L209" s="37"/>
      <c r="N209" s="158"/>
      <c r="O209" s="101"/>
      <c r="P209" s="52"/>
      <c r="Q209" s="101"/>
      <c r="R209" s="101"/>
      <c r="S209" s="3008"/>
      <c r="T209" s="3008"/>
      <c r="U209" s="39"/>
      <c r="V209" s="37"/>
      <c r="W209" s="91" t="e">
        <f ca="1">W205</f>
        <v>#NAME?</v>
      </c>
      <c r="X209" s="2081" t="str">
        <f>_PL!X209</f>
        <v>a</v>
      </c>
      <c r="Y209" s="1553">
        <v>2</v>
      </c>
      <c r="Z209" s="198">
        <f>_PL!Z209</f>
        <v>-1</v>
      </c>
      <c r="AA209" s="2571"/>
      <c r="AB209" s="2575" t="e" cm="1">
        <f t="array" aca="1" ref="AB209" ca="1">IF(W201="Scenario","Please select scenario in cell! "&amp;CELL("address",W201),"")</f>
        <v>#NAME?</v>
      </c>
      <c r="AC209" s="914" t="str" cm="1">
        <f t="array" aca="1" ref="AC209" ca="1">_xlfn.LET(
_xlpm._termname, $AB209,
_xlpm._iconname, "find",
_xlpm._icon, fx_getIcon(_xlpm._iconname),
_xlpm._location, _xlfn.XLOOKUP(LOWER(_xlpm._termname), LOWER(tbl_acctDef[Term]),tbl_acctDef[Term]),
_xlpm._hyperlink, HYPERLINK("#"&amp;CELL("address",_xlpm._location), _xlpm._icon),
IFERROR(_xlpm._hyperlink,"")
)</f>
        <v/>
      </c>
      <c r="AD209" s="2441">
        <v>1</v>
      </c>
      <c r="AE209" s="2441">
        <v>1</v>
      </c>
      <c r="AF209" s="2441">
        <v>1</v>
      </c>
      <c r="AG209" s="2441">
        <v>1</v>
      </c>
      <c r="AH209" s="2441">
        <v>1</v>
      </c>
      <c r="AI209" s="2441">
        <v>1</v>
      </c>
      <c r="AJ209" s="2441">
        <v>1</v>
      </c>
      <c r="AK209" s="2441">
        <v>1</v>
      </c>
      <c r="AL209" s="2441">
        <v>1</v>
      </c>
      <c r="AM209" s="2441">
        <v>1</v>
      </c>
      <c r="AN209" s="2441">
        <v>1</v>
      </c>
      <c r="AO209" s="2441">
        <v>1</v>
      </c>
      <c r="AP209" s="2441">
        <v>1</v>
      </c>
      <c r="AQ209" s="2441">
        <v>1</v>
      </c>
      <c r="AR209" s="2441">
        <v>1</v>
      </c>
      <c r="AS209" s="2441">
        <v>1</v>
      </c>
      <c r="AT209" s="2441">
        <v>1</v>
      </c>
      <c r="AU209" s="2441">
        <v>1</v>
      </c>
      <c r="AV209" s="2441">
        <v>1</v>
      </c>
      <c r="AW209" s="2441">
        <v>1</v>
      </c>
      <c r="AX209" s="2441">
        <v>1</v>
      </c>
      <c r="AY209" s="2441">
        <v>1</v>
      </c>
      <c r="AZ209" s="2441">
        <v>1</v>
      </c>
      <c r="BA209" s="2441">
        <v>1</v>
      </c>
      <c r="BB209" s="2441">
        <v>1</v>
      </c>
      <c r="BC209" s="2441">
        <v>1</v>
      </c>
      <c r="BD209" s="2441">
        <v>1</v>
      </c>
      <c r="BE209" s="2441">
        <v>1</v>
      </c>
      <c r="BF209" s="2441">
        <v>1</v>
      </c>
      <c r="BG209" s="2441">
        <v>1</v>
      </c>
      <c r="BH209" s="2441">
        <v>1</v>
      </c>
      <c r="BI209" s="2441">
        <v>1</v>
      </c>
      <c r="BJ209" s="2441">
        <v>1</v>
      </c>
      <c r="BK209" s="2441">
        <v>1</v>
      </c>
      <c r="BL209" s="2441">
        <v>1</v>
      </c>
      <c r="BM209" s="2441">
        <v>1</v>
      </c>
      <c r="BN209" s="2441">
        <v>1</v>
      </c>
      <c r="BO209" s="2442"/>
      <c r="BP209" s="2442"/>
      <c r="BQ209" s="2442"/>
      <c r="BR209" s="2442"/>
      <c r="BS209" s="2442"/>
      <c r="BT209" s="2442"/>
      <c r="BU209" s="2442"/>
      <c r="BV209" s="2442"/>
      <c r="BW209" s="2442"/>
      <c r="BX209" s="2442"/>
      <c r="BY209" s="2442"/>
      <c r="BZ209" s="2442"/>
      <c r="CA209" s="34"/>
      <c r="CC209" s="2572"/>
      <c r="CD209" s="1461" t="e" cm="1">
        <f t="array" aca="1" ref="CD209" ca="1">_xlfn.LET( _xlpm.CheckBlank, SUM(PL!$AD209:$BN209) = 0, IF(_xlpm.CheckBlank, "", SUM(_xlfn._xlws.FILTER(PL!$AD209:$BN209,(YEAR(PL!$AD$12:$BN$12)=PL!CD$12)*(array_timeline&lt;=PL!CD$11)))))</f>
        <v>#NAME?</v>
      </c>
      <c r="CE209" s="1461" t="e" cm="1">
        <f t="array" aca="1" ref="CE209" ca="1">_xlfn.LET( _xlpm.CheckBlank, SUM(PL!$AD209:$BN209) = 0, IF(_xlpm.CheckBlank, "", SUM(_xlfn._xlws.FILTER(PL!$AD209:$BN209,(YEAR(PL!$AD$12:$BN$12)=PL!CE$12)*(array_timeline&lt;=PL!CE$11)))))</f>
        <v>#NAME?</v>
      </c>
      <c r="CF209" s="88"/>
      <c r="CG209" s="1461" t="e" cm="1">
        <f t="array" aca="1" ref="CG209" ca="1">_xlfn.LET( _xlpm.CheckBlank, SUM(PL!$AD209:$BN209) = 0, IF(_xlpm.CheckBlank, "", SUM(_xlfn._xlws.FILTER(PL!$AD209:$BN209,(YEAR(PL!$AD$12:$BN$12)=PL!CG$12)*(array_timeline&lt;=PL!CG$11)))))</f>
        <v>#NAME?</v>
      </c>
      <c r="CH209" s="1461" t="e" cm="1">
        <f t="array" aca="1" ref="CH209" ca="1">_xlfn.LET( _xlpm.CheckBlank, SUM(PL!$AD209:$BN209) = 0, IF(_xlpm.CheckBlank, "", SUM(_xlfn._xlws.FILTER(PL!$AD209:$BN209,(YEAR(PL!$AD$12:$BN$12)=PL!CH$12)*(array_timeline&lt;=PL!CH$11)))))</f>
        <v>#NAME?</v>
      </c>
      <c r="CI209" s="88"/>
      <c r="CJ209" s="1461" cm="1">
        <f t="array" ref="CJ209">_xlfn.LET( _xlpm.CheckBlank, SUM(PL!$AD209:$BN209) = 0, IF(_xlpm.CheckBlank, "", SUM(_xlfn.TAKE(_xlfn.DROP(PL!$AD209:$BN209, ,-DATEDIFF(PL!CJ$11, val_asOfDate,"M")),1,-12))))</f>
        <v>12</v>
      </c>
      <c r="CK209" s="1461" cm="1">
        <f t="array" ref="CK209">_xlfn.LET( _xlpm.CheckBlank, SUM(PL!$AD209:$BN209) = 0, IF(_xlpm.CheckBlank, "", SUM(_xlfn.TAKE(_xlfn.DROP(PL!$AD209:$BN209, ,-DATEDIFF(PL!CK$11, val_asOfDate,"M")),1,-12))))</f>
        <v>12</v>
      </c>
      <c r="CL209" s="88"/>
      <c r="CM209" s="2441">
        <v>1</v>
      </c>
      <c r="CN209" s="2441">
        <v>1</v>
      </c>
      <c r="CO209" s="1169"/>
      <c r="CP209" s="2441">
        <v>1</v>
      </c>
      <c r="CQ209" s="2441">
        <v>1</v>
      </c>
      <c r="CR209" s="34"/>
      <c r="CS209" s="2056"/>
      <c r="CT209" s="2447" t="e" cm="1">
        <f t="array" aca="1" ref="CT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_xldudf_CX_PUSH($Y209,CX_ENTITY,$C209,val_asOfDate))</f>
        <v>#NAME?</v>
      </c>
      <c r="CU209" s="2447" t="e" cm="1">
        <f t="array" aca="1" ref="CU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_xldudf_CX_PUSH($Y209,CX_ENTITY,$C209,EOMONTH(val_asOfDate,1)))</f>
        <v>#NAME?</v>
      </c>
      <c r="CV209" s="2447" t="e" cm="1">
        <f t="array" aca="1" ref="CV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_xldudf_CX_PUSH($Y209,CX_ENTITY,$C209,EOMONTH(val_asOfDate,2)))</f>
        <v>#NAME?</v>
      </c>
      <c r="CW209" s="2447" t="e" cm="1">
        <f t="array" aca="1" ref="CW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_xldudf_CX_PUSH($Y209,CX_ENTITY,$C209,EOMONTH(val_asOfDate,3)))</f>
        <v>#NAME?</v>
      </c>
      <c r="CX209" s="2443"/>
      <c r="CY209" s="2444" t="str" cm="1">
        <f t="array" aca="1" ref="CY209" ca="1">IFERROR(IF(CM209*fxVal_normal=_PL!CM209,"",IF(OR($CM209="",$CM209=0, NOT(ISNUMBER($CM209)), ISERROR($CM209), $B209=""), "",
   IF($I209=1,
      IFBLANK(
         _xldudf_CX_PUSH($CM209*fxVal_normal, CX_ENTITY, $B209, $CM$11, $CM$14, $CM$19,),
         ""
      ),
      IF($I209=2,
         IFBLANK(
            _xldudf_CX_PUSH($CM209, CX_ENTITY, $B209, $CM$11, $CM$14, $CM$19,),
            ""
         ),
         IF($I209=3,
            "",
            IFBLANK(
               _xldudf_CX_PUSH($CM209, CX_ENTITY, $B209, $CM$11, $CM$14, $CM$19,),
               ""
            )
         )
      )
   )
)),"")</f>
        <v/>
      </c>
      <c r="CZ209" s="2444" t="str" cm="1">
        <f t="array" aca="1" ref="CZ209" ca="1">IFERROR(IF(CN209*fxVal_normal=_PL!CN209,"",IF(OR($CN209="",$CN209=0, NOT(ISNUMBER($CN209)), ISERROR($CN209), $B209=""), "",
   IF($I209=1,
      IFBLANK(
         _xldudf_CX_PUSH($CN209*fxVal_normal, CX_ENTITY, $B209, $CN$11, $CN$14, $CN$19,),
         ""
      ),
      IF($I209=2,
         IFBLANK(
            _xldudf_CX_PUSH($CN209, CX_ENTITY, $B209, $CN$11, $CN$14, $CN$19,),
            ""
         ),
         IF($I209=3,
            "",
            IFBLANK(
               _xldudf_CX_PUSH($CN209, CX_ENTITY, $B209, $CN$11, $CN$14, $CN$19,),
               ""
            )
         )
      )
   )
)),"")</f>
        <v/>
      </c>
      <c r="DA209" s="2444" t="str" cm="1">
        <f t="array" aca="1" ref="DA209" ca="1">IFERROR(IF(CP209*fxVal_normal=_PL!CP209,"",IF(OR($CP209="",$CP209=0, NOT(ISNUMBER($CP209)), ISERROR($CP209), $B209=""), "",
   IF($I209=1,
      IFBLANK(
         _xldudf_CX_PUSH($CP209*fxVal_normal, CX_ENTITY, $B209, $CP$11, $CP$14, $CP$19,),
         ""
      ),
      IF($I209=2,
         IFBLANK(
            _xldudf_CX_PUSH($CP209, CX_ENTITY, $B209, $CP$11, $CP$14, $CP$19,),
            ""
         ),
         IF($I209=3,
            "",
            IFBLANK(
               _xldudf_CX_PUSH($CP209, CX_ENTITY, $B209, $CP$11, $CP$14, $CP$19,),
               ""
            )
         )
      )
   )
)),"")</f>
        <v/>
      </c>
      <c r="DB209" s="2444" t="str" cm="1">
        <f t="array" aca="1" ref="DB209" ca="1">IFERROR(IF(CQ209*fxVal_normal=_PL!CQ209,"",IF(OR($CQ209="", $CQ209=0, NOT(ISNUMBER($CQ209)), ISERROR($CQ209), $B209=""), "",
   IF($I209=1,
      IFBLANK(
         _xldudf_CX_PUSH($CQ209*fxVal_normal, CX_ENTITY, $B209, $CQ$11, $CQ$14, $CQ$19,),
         ""
      ),
      IF($I209=2,
         IFBLANK(
            _xldudf_CX_PUSH($CQ209, CX_ENTITY, $B209, $CQ$11, $CQ$14, $CQ$19,),
            ""
         ),
         IF($I209=3,
            "",
            IFBLANK(
               _xldudf_CX_PUSH($CQ209, CX_ENTITY, $B209, $CQ$11, $CQ$14, $CQ$19,),
               ""
            )
         )
      )
   ))
),"")</f>
        <v/>
      </c>
      <c r="DC209" s="2443"/>
      <c r="DD209" s="2445" t="str" cm="1">
        <f t="array" aca="1" ref="DD209" ca="1">IFERROR(IF(AD209*fxVal_normal=_PL!AD209,"",IF(OR(AD209="", NOT(ISNUMBER(AD209)), ISERROR(AD209), $B209=""), "",
   IF($I209=1,
      IFBLANK(
         _xldudf_CX_PUSH(AD209*fxVal_normal, CX_ENTITY, $B209, AD$11, AD$14,AD$204,),
         ""
      ),
      IF($I209=2,
         IFBLANK(
            _xldudf_CX_PUSH(AD209, CX_ENTITY, $B209, AD$11, AD$14,AD$204,),
            ""
         ),
         IF($I209=3,
            "",
            IFBLANK(
               _xldudf_CX_PUSH(AD209, CX_ENTITY, $B209, AD$11, AD$14,AD$204,),
               ""
            )
         )
      )
   )
)),"")</f>
        <v/>
      </c>
      <c r="DE209" s="2445" t="str" cm="1">
        <f t="array" aca="1" ref="DE209" ca="1">IFERROR(IF(AE209*fxVal_normal=_PL!AE209,"",IF(OR(AE209="", NOT(ISNUMBER(AE209)), ISERROR(AE209), $B209=""), "",
   IF($I209=1,
      IFBLANK(
         _xldudf_CX_PUSH(AE209*fxVal_normal, CX_ENTITY, $B209, AE$11, AE$14,AE$204,),
         ""
      ),
      IF($I209=2,
         IFBLANK(
            _xldudf_CX_PUSH(AE209, CX_ENTITY, $B209, AE$11, AE$14,AE$204,),
            ""
         ),
         IF($I209=3,
            "",
            IFBLANK(
               _xldudf_CX_PUSH(AE209, CX_ENTITY, $B209, AE$11, AE$14,AE$204,),
               ""
            )
         )
      )
   )
)),"")</f>
        <v/>
      </c>
      <c r="DF209" s="2445" t="str" cm="1">
        <f t="array" aca="1" ref="DF209" ca="1">IFERROR(IF(AF209*fxVal_normal=_PL!AF209,"",IF(OR(AF209="", NOT(ISNUMBER(AF209)), ISERROR(AF209), $B209=""), "",
   IF($I209=1,
      IFBLANK(
         _xldudf_CX_PUSH(AF209*fxVal_normal, CX_ENTITY, $B209, AF$11, AF$14,AF$204,),
         ""
      ),
      IF($I209=2,
         IFBLANK(
            _xldudf_CX_PUSH(AF209, CX_ENTITY, $B209, AF$11, AF$14,AF$204,),
            ""
         ),
         IF($I209=3,
            "",
            IFBLANK(
               _xldudf_CX_PUSH(AF209, CX_ENTITY, $B209, AF$11, AF$14,AF$204,),
               ""
            )
         )
      )
   )
)),"")</f>
        <v/>
      </c>
      <c r="DG209" s="2445" t="str" cm="1">
        <f t="array" aca="1" ref="DG209" ca="1">IFERROR(IF(AG209*fxVal_normal=_PL!AG209,"",IF(OR(AG209="", NOT(ISNUMBER(AG209)), ISERROR(AG209), $B209=""), "",
   IF($I209=1,
      IFBLANK(
         _xldudf_CX_PUSH(AG209*fxVal_normal, CX_ENTITY, $B209, AG$11, AG$14,AG$204,),
         ""
      ),
      IF($I209=2,
         IFBLANK(
            _xldudf_CX_PUSH(AG209, CX_ENTITY, $B209, AG$11, AG$14,AG$204,),
            ""
         ),
         IF($I209=3,
            "",
            IFBLANK(
               _xldudf_CX_PUSH(AG209, CX_ENTITY, $B209, AG$11, AG$14,AG$204,),
               ""
            )
         )
      )
   )
)),"")</f>
        <v/>
      </c>
      <c r="DH209" s="2445" t="str" cm="1">
        <f t="array" aca="1" ref="DH209" ca="1">IFERROR(IF(AH209*fxVal_normal=_PL!AH209,"",IF(OR(AH209="", NOT(ISNUMBER(AH209)), ISERROR(AH209), $B209=""), "",
   IF($I209=1,
      IFBLANK(
         _xldudf_CX_PUSH(AH209*fxVal_normal, CX_ENTITY, $B209, AH$11, AH$14,AH$204,),
         ""
      ),
      IF($I209=2,
         IFBLANK(
            _xldudf_CX_PUSH(AH209, CX_ENTITY, $B209, AH$11, AH$14,AH$204,),
            ""
         ),
         IF($I209=3,
            "",
            IFBLANK(
               _xldudf_CX_PUSH(AH209, CX_ENTITY, $B209, AH$11, AH$14,AH$204,),
               ""
            )
         )
      )
   )
)),"")</f>
        <v/>
      </c>
      <c r="DI209" s="2445" t="str" cm="1">
        <f t="array" aca="1" ref="DI209" ca="1">IFERROR(IF(AI209*fxVal_normal=_PL!AI209,"",IF(OR(AI209="", NOT(ISNUMBER(AI209)), ISERROR(AI209), $B209=""), "",
   IF($I209=1,
      IFBLANK(
         _xldudf_CX_PUSH(AI209*fxVal_normal, CX_ENTITY, $B209, AI$11, AI$14,AI$204,),
         ""
      ),
      IF($I209=2,
         IFBLANK(
            _xldudf_CX_PUSH(AI209, CX_ENTITY, $B209, AI$11, AI$14,AI$204,),
            ""
         ),
         IF($I209=3,
            "",
            IFBLANK(
               _xldudf_CX_PUSH(AI209, CX_ENTITY, $B209, AI$11, AI$14,AI$204,),
               ""
            )
         )
      )
   )
)),"")</f>
        <v/>
      </c>
      <c r="DJ209" s="2445" t="str" cm="1">
        <f t="array" aca="1" ref="DJ209" ca="1">IFERROR(IF(AJ209*fxVal_normal=_PL!AJ209,"",IF(OR(AJ209="", NOT(ISNUMBER(AJ209)), ISERROR(AJ209), $B209=""), "",
   IF($I209=1,
      IFBLANK(
         _xldudf_CX_PUSH(AJ209*fxVal_normal, CX_ENTITY, $B209, AJ$11, AJ$14,AJ$204,),
         ""
      ),
      IF($I209=2,
         IFBLANK(
            _xldudf_CX_PUSH(AJ209, CX_ENTITY, $B209, AJ$11, AJ$14,AJ$204,),
            ""
         ),
         IF($I209=3,
            "",
            IFBLANK(
               _xldudf_CX_PUSH(AJ209, CX_ENTITY, $B209, AJ$11, AJ$14,AJ$204,),
               ""
            )
         )
      )
   )
)),"")</f>
        <v/>
      </c>
      <c r="DK209" s="2445" t="str" cm="1">
        <f t="array" aca="1" ref="DK209" ca="1">IFERROR(IF(AK209*fxVal_normal=_PL!AK209,"",IF(OR(AK209="", NOT(ISNUMBER(AK209)), ISERROR(AK209), $B209=""), "",
   IF($I209=1,
      IFBLANK(
         _xldudf_CX_PUSH(AK209*fxVal_normal, CX_ENTITY, $B209, AK$11, AK$14,AK$204,),
         ""
      ),
      IF($I209=2,
         IFBLANK(
            _xldudf_CX_PUSH(AK209, CX_ENTITY, $B209, AK$11, AK$14,AK$204,),
            ""
         ),
         IF($I209=3,
            "",
            IFBLANK(
               _xldudf_CX_PUSH(AK209, CX_ENTITY, $B209, AK$11, AK$14,AK$204,),
               ""
            )
         )
      )
   )
)),"")</f>
        <v/>
      </c>
      <c r="DL209" s="2445" t="str" cm="1">
        <f t="array" aca="1" ref="DL209" ca="1">IFERROR(IF(AL209*fxVal_normal=_PL!AL209,"",IF(OR(AL209="", NOT(ISNUMBER(AL209)), ISERROR(AL209), $B209=""), "",
   IF($I209=1,
      IFBLANK(
         _xldudf_CX_PUSH(AL209*fxVal_normal, CX_ENTITY, $B209, AL$11, AL$14,AL$204,),
         ""
      ),
      IF($I209=2,
         IFBLANK(
            _xldudf_CX_PUSH(AL209, CX_ENTITY, $B209, AL$11, AL$14,AL$204,),
            ""
         ),
         IF($I209=3,
            "",
            IFBLANK(
               _xldudf_CX_PUSH(AL209, CX_ENTITY, $B209, AL$11, AL$14,AL$204,),
               ""
            )
         )
      )
   )
)),"")</f>
        <v/>
      </c>
      <c r="DM209" s="2445" t="str" cm="1">
        <f t="array" aca="1" ref="DM209" ca="1">IFERROR(IF(AM209*fxVal_normal=_PL!AM209,"",IF(OR(AM209="", NOT(ISNUMBER(AM209)), ISERROR(AM209), $B209=""), "",
   IF($I209=1,
      IFBLANK(
         _xldudf_CX_PUSH(AM209*fxVal_normal, CX_ENTITY, $B209, AM$11, AM$14,AM$204,),
         ""
      ),
      IF($I209=2,
         IFBLANK(
            _xldudf_CX_PUSH(AM209, CX_ENTITY, $B209, AM$11, AM$14,AM$204,),
            ""
         ),
         IF($I209=3,
            "",
            IFBLANK(
               _xldudf_CX_PUSH(AM209, CX_ENTITY, $B209, AM$11, AM$14,AM$204,),
               ""
            )
         )
      )
   )
)),"")</f>
        <v/>
      </c>
      <c r="DN209" s="2445" t="str" cm="1">
        <f t="array" aca="1" ref="DN209" ca="1">IFERROR(IF(AN209*fxVal_normal=_PL!AN209,"",IF(OR(AN209="", NOT(ISNUMBER(AN209)), ISERROR(AN209), $B209=""), "",
   IF($I209=1,
      IFBLANK(
         _xldudf_CX_PUSH(AN209*fxVal_normal, CX_ENTITY, $B209, AN$11, AN$14,AN$204,),
         ""
      ),
      IF($I209=2,
         IFBLANK(
            _xldudf_CX_PUSH(AN209, CX_ENTITY, $B209, AN$11, AN$14,AN$204,),
            ""
         ),
         IF($I209=3,
            "",
            IFBLANK(
               _xldudf_CX_PUSH(AN209, CX_ENTITY, $B209, AN$11, AN$14,AN$204,),
               ""
            )
         )
      )
   )
)),"")</f>
        <v/>
      </c>
      <c r="DO209" s="2445" t="str" cm="1">
        <f t="array" aca="1" ref="DO209" ca="1">IFERROR(IF(AO209*fxVal_normal=_PL!AO209,"",IF(OR(AO209="", NOT(ISNUMBER(AO209)), ISERROR(AO209), $B209=""), "",
   IF($I209=1,
      IFBLANK(
         _xldudf_CX_PUSH(AO209*fxVal_normal, CX_ENTITY, $B209, AO$11, AO$14,AO$204,),
         ""
      ),
      IF($I209=2,
         IFBLANK(
            _xldudf_CX_PUSH(AO209, CX_ENTITY, $B209, AO$11, AO$14,AO$204,),
            ""
         ),
         IF($I209=3,
            "",
            IFBLANK(
               _xldudf_CX_PUSH(AO209, CX_ENTITY, $B209, AO$11, AO$14,AO$204,),
               ""
            )
         )
      )
   )
)),"")</f>
        <v/>
      </c>
      <c r="DP209" s="2445" t="str" cm="1">
        <f t="array" aca="1" ref="DP209" ca="1">IFERROR(IF(AP209*fxVal_normal=_PL!AP209,"",IF(OR(AP209="", NOT(ISNUMBER(AP209)), ISERROR(AP209), $B209=""), "",
   IF($I209=1,
      IFBLANK(
         _xldudf_CX_PUSH(AP209*fxVal_normal, CX_ENTITY, $B209, AP$11, AP$14,AP$204,),
         ""
      ),
      IF($I209=2,
         IFBLANK(
            _xldudf_CX_PUSH(AP209, CX_ENTITY, $B209, AP$11, AP$14,AP$204,),
            ""
         ),
         IF($I209=3,
            "",
            IFBLANK(
               _xldudf_CX_PUSH(AP209, CX_ENTITY, $B209, AP$11, AP$14,AP$204,),
               ""
            )
         )
      )
   )
)),"")</f>
        <v/>
      </c>
      <c r="DQ209" s="2445" t="str" cm="1">
        <f t="array" aca="1" ref="DQ209" ca="1">IFERROR(IF(AQ209*fxVal_normal=_PL!AQ209,"",IF(OR(AQ209="", NOT(ISNUMBER(AQ209)), ISERROR(AQ209), $B209=""), "",
   IF($I209=1,
      IFBLANK(
         _xldudf_CX_PUSH(AQ209*fxVal_normal, CX_ENTITY, $B209, AQ$11, AQ$14,AQ$204,),
         ""
      ),
      IF($I209=2,
         IFBLANK(
            _xldudf_CX_PUSH(AQ209, CX_ENTITY, $B209, AQ$11, AQ$14,AQ$204,),
            ""
         ),
         IF($I209=3,
            "",
            IFBLANK(
               _xldudf_CX_PUSH(AQ209, CX_ENTITY, $B209, AQ$11, AQ$14,AQ$204,),
               ""
            )
         )
      )
   )
)),"")</f>
        <v/>
      </c>
      <c r="DR209" s="2445" t="str" cm="1">
        <f t="array" aca="1" ref="DR209" ca="1">IFERROR(IF(AR209*fxVal_normal=_PL!AR209,"",IF(OR(AR209="", NOT(ISNUMBER(AR209)), ISERROR(AR209), $B209=""), "",
   IF($I209=1,
      IFBLANK(
         _xldudf_CX_PUSH(AR209*fxVal_normal, CX_ENTITY, $B209, AR$11, AR$14,AR$204,),
         ""
      ),
      IF($I209=2,
         IFBLANK(
            _xldudf_CX_PUSH(AR209, CX_ENTITY, $B209, AR$11, AR$14,AR$204,),
            ""
         ),
         IF($I209=3,
            "",
            IFBLANK(
               _xldudf_CX_PUSH(AR209, CX_ENTITY, $B209, AR$11, AR$14,AR$204,),
               ""
            )
         )
      )
   )
)),"")</f>
        <v/>
      </c>
      <c r="DS209" s="2445" t="str" cm="1">
        <f t="array" aca="1" ref="DS209" ca="1">IFERROR(IF(AS209*fxVal_normal=_PL!AS209,"",IF(OR(AS209="", NOT(ISNUMBER(AS209)), ISERROR(AS209), $B209=""), "",
   IF($I209=1,
      IFBLANK(
         _xldudf_CX_PUSH(AS209*fxVal_normal, CX_ENTITY, $B209, AS$11, AS$14,AS$204,),
         ""
      ),
      IF($I209=2,
         IFBLANK(
            _xldudf_CX_PUSH(AS209, CX_ENTITY, $B209, AS$11, AS$14,AS$204,),
            ""
         ),
         IF($I209=3,
            "",
            IFBLANK(
               _xldudf_CX_PUSH(AS209, CX_ENTITY, $B209, AS$11, AS$14,AS$204,),
               ""
            )
         )
      )
   )
)),"")</f>
        <v/>
      </c>
      <c r="DT209" s="2445" t="str" cm="1">
        <f t="array" aca="1" ref="DT209" ca="1">IFERROR(IF(AT209*fxVal_normal=_PL!AT209,"",IF(OR(AT209="", NOT(ISNUMBER(AT209)), ISERROR(AT209), $B209=""), "",
   IF($I209=1,
      IFBLANK(
         _xldudf_CX_PUSH(AT209*fxVal_normal, CX_ENTITY, $B209, AT$11, AT$14,AT$204,),
         ""
      ),
      IF($I209=2,
         IFBLANK(
            _xldudf_CX_PUSH(AT209, CX_ENTITY, $B209, AT$11, AT$14,AT$204,),
            ""
         ),
         IF($I209=3,
            "",
            IFBLANK(
               _xldudf_CX_PUSH(AT209, CX_ENTITY, $B209, AT$11, AT$14,AT$204,),
               ""
            )
         )
      )
   )
)),"")</f>
        <v/>
      </c>
      <c r="DU209" s="2445" t="str" cm="1">
        <f t="array" aca="1" ref="DU209" ca="1">IFERROR(IF(AU209*fxVal_normal=_PL!AU209,"",IF(OR(AU209="", NOT(ISNUMBER(AU209)), ISERROR(AU209), $B209=""), "",
   IF($I209=1,
      IFBLANK(
         _xldudf_CX_PUSH(AU209*fxVal_normal, CX_ENTITY, $B209, AU$11, AU$14,AU$204,),
         ""
      ),
      IF($I209=2,
         IFBLANK(
            _xldudf_CX_PUSH(AU209, CX_ENTITY, $B209, AU$11, AU$14,AU$204,),
            ""
         ),
         IF($I209=3,
            "",
            IFBLANK(
               _xldudf_CX_PUSH(AU209, CX_ENTITY, $B209, AU$11, AU$14,AU$204,),
               ""
            )
         )
      )
   )
)),"")</f>
        <v/>
      </c>
      <c r="DV209" s="2445" t="str" cm="1">
        <f t="array" aca="1" ref="DV209" ca="1">IFERROR(IF(AV209*fxVal_normal=_PL!AV209,"",IF(OR(AV209="", NOT(ISNUMBER(AV209)), ISERROR(AV209), $B209=""), "",
   IF($I209=1,
      IFBLANK(
         _xldudf_CX_PUSH(AV209*fxVal_normal, CX_ENTITY, $B209, AV$11, AV$14,AV$204,),
         ""
      ),
      IF($I209=2,
         IFBLANK(
            _xldudf_CX_PUSH(AV209, CX_ENTITY, $B209, AV$11, AV$14,AV$204,),
            ""
         ),
         IF($I209=3,
            "",
            IFBLANK(
               _xldudf_CX_PUSH(AV209, CX_ENTITY, $B209, AV$11, AV$14,AV$204,),
               ""
            )
         )
      )
   )
)),"")</f>
        <v/>
      </c>
      <c r="DW209" s="2445" t="str" cm="1">
        <f t="array" aca="1" ref="DW209" ca="1">IFERROR(IF(AW209*fxVal_normal=_PL!AW209,"",IF(OR(AW209="", NOT(ISNUMBER(AW209)), ISERROR(AW209), $B209=""), "",
   IF($I209=1,
      IFBLANK(
         _xldudf_CX_PUSH(AW209*fxVal_normal, CX_ENTITY, $B209, AW$11, AW$14,AW$204,),
         ""
      ),
      IF($I209=2,
         IFBLANK(
            _xldudf_CX_PUSH(AW209, CX_ENTITY, $B209, AW$11, AW$14,AW$204,),
            ""
         ),
         IF($I209=3,
            "",
            IFBLANK(
               _xldudf_CX_PUSH(AW209, CX_ENTITY, $B209, AW$11, AW$14,AW$204,),
               ""
            )
         )
      )
   )
)),"")</f>
        <v/>
      </c>
      <c r="DX209" s="2445" t="str" cm="1">
        <f t="array" aca="1" ref="DX209" ca="1">IFERROR(IF(AX209*fxVal_normal=_PL!AX209,"",IF(OR(AX209="", NOT(ISNUMBER(AX209)), ISERROR(AX209), $B209=""), "",
   IF($I209=1,
      IFBLANK(
         _xldudf_CX_PUSH(AX209*fxVal_normal, CX_ENTITY, $B209, AX$11, AX$14,AX$204,),
         ""
      ),
      IF($I209=2,
         IFBLANK(
            _xldudf_CX_PUSH(AX209, CX_ENTITY, $B209, AX$11, AX$14,AX$204,),
            ""
         ),
         IF($I209=3,
            "",
            IFBLANK(
               _xldudf_CX_PUSH(AX209, CX_ENTITY, $B209, AX$11, AX$14,AX$204,),
               ""
            )
         )
      )
   )
)),"")</f>
        <v/>
      </c>
      <c r="DY209" s="2445" t="str" cm="1">
        <f t="array" aca="1" ref="DY209" ca="1">IFERROR(IF(AY209*fxVal_normal=_PL!AY209,"",IF(OR(AY209="", NOT(ISNUMBER(AY209)), ISERROR(AY209), $B209=""), "",
   IF($I209=1,
      IFBLANK(
         _xldudf_CX_PUSH(AY209*fxVal_normal, CX_ENTITY, $B209, AY$11, AY$14,AY$204,),
         ""
      ),
      IF($I209=2,
         IFBLANK(
            _xldudf_CX_PUSH(AY209, CX_ENTITY, $B209, AY$11, AY$14,AY$204,),
            ""
         ),
         IF($I209=3,
            "",
            IFBLANK(
               _xldudf_CX_PUSH(AY209, CX_ENTITY, $B209, AY$11, AY$14,AY$204,),
               ""
            )
         )
      )
   )
)),"")</f>
        <v/>
      </c>
      <c r="DZ209" s="2445" t="str" cm="1">
        <f t="array" aca="1" ref="DZ209" ca="1">IFERROR(IF(AZ209*fxVal_normal=_PL!AZ209,"",IF(OR(AZ209="", NOT(ISNUMBER(AZ209)), ISERROR(AZ209), $B209=""), "",
   IF($I209=1,
      IFBLANK(
         _xldudf_CX_PUSH(AZ209*fxVal_normal, CX_ENTITY, $B209, AZ$11, AZ$14,AZ$204,),
         ""
      ),
      IF($I209=2,
         IFBLANK(
            _xldudf_CX_PUSH(AZ209, CX_ENTITY, $B209, AZ$11, AZ$14,AZ$204,),
            ""
         ),
         IF($I209=3,
            "",
            IFBLANK(
               _xldudf_CX_PUSH(AZ209, CX_ENTITY, $B209, AZ$11, AZ$14,AZ$204,),
               ""
            )
         )
      )
   )
)),"")</f>
        <v/>
      </c>
      <c r="EA209" s="2445" t="str" cm="1">
        <f t="array" aca="1" ref="EA209" ca="1">IFERROR(IF(BA209*fxVal_normal=_PL!BA209,"",IF(OR(BA209="", NOT(ISNUMBER(BA209)), ISERROR(BA209), $B209=""), "",
   IF($I209=1,
      IFBLANK(
         _xldudf_CX_PUSH(BA209*fxVal_normal, CX_ENTITY, $B209, BA$11, BA$14,BA$204,),
         ""
      ),
      IF($I209=2,
         IFBLANK(
            _xldudf_CX_PUSH(BA209, CX_ENTITY, $B209, BA$11, BA$14,BA$204,),
            ""
         ),
         IF($I209=3,
            "",
            IFBLANK(
               _xldudf_CX_PUSH(BA209, CX_ENTITY, $B209, BA$11, BA$14,BA$204,),
               ""
            )
         )
      )
   )
)),"")</f>
        <v/>
      </c>
      <c r="EB209" s="2445" t="str" cm="1">
        <f t="array" aca="1" ref="EB209" ca="1">IFERROR(IF(BB209*fxVal_normal=_PL!BB209,"",IF(OR(BB209="", NOT(ISNUMBER(BB209)), ISERROR(BB209), $B209=""), "",
   IF($I209=1,
      IFBLANK(
         _xldudf_CX_PUSH(BB209*fxVal_normal, CX_ENTITY, $B209, BB$11, BB$14,BB$204,),
         ""
      ),
      IF($I209=2,
         IFBLANK(
            _xldudf_CX_PUSH(BB209, CX_ENTITY, $B209, BB$11, BB$14,BB$204,),
            ""
         ),
         IF($I209=3,
            "",
            IFBLANK(
               _xldudf_CX_PUSH(BB209, CX_ENTITY, $B209, BB$11, BB$14,BB$204,),
               ""
            )
         )
      )
   )
)),"")</f>
        <v/>
      </c>
      <c r="EC209" s="2445" t="str" cm="1">
        <f t="array" aca="1" ref="EC209" ca="1">IFERROR(IF(BC209*fxVal_normal=_PL!BC209,"",IF(OR(BC209="", NOT(ISNUMBER(BC209)), ISERROR(BC209), $B209=""), "",
   IF($I209=1,
      IFBLANK(
         _xldudf_CX_PUSH(BC209*fxVal_normal, CX_ENTITY, $B209, BC$11, BC$14,BC$204,),
         ""
      ),
      IF($I209=2,
         IFBLANK(
            _xldudf_CX_PUSH(BC209, CX_ENTITY, $B209, BC$11, BC$14,BC$204,),
            ""
         ),
         IF($I209=3,
            "",
            IFBLANK(
               _xldudf_CX_PUSH(BC209, CX_ENTITY, $B209, BC$11, BC$14,BC$204,),
               ""
            )
         )
      )
   )
)),"")</f>
        <v/>
      </c>
      <c r="ED209" s="2445" t="str" cm="1">
        <f t="array" aca="1" ref="ED209" ca="1">IFERROR(IF(BD209*fxVal_normal=_PL!BD209,"",IF(OR(BD209="", NOT(ISNUMBER(BD209)), ISERROR(BD209), $B209=""), "",
   IF($I209=1,
      IFBLANK(
         _xldudf_CX_PUSH(BD209*fxVal_normal, CX_ENTITY, $B209, BD$11, BD$14,BD$204,),
         ""
      ),
      IF($I209=2,
         IFBLANK(
            _xldudf_CX_PUSH(BD209, CX_ENTITY, $B209, BD$11, BD$14,BD$204,),
            ""
         ),
         IF($I209=3,
            "",
            IFBLANK(
               _xldudf_CX_PUSH(BD209, CX_ENTITY, $B209, BD$11, BD$14,BD$204,),
               ""
            )
         )
      )
   )
)),"")</f>
        <v/>
      </c>
      <c r="EE209" s="2445" t="str" cm="1">
        <f t="array" aca="1" ref="EE209" ca="1">IFERROR(IF(BE209*fxVal_normal=_PL!BE209,"",IF(OR(BE209="", NOT(ISNUMBER(BE209)), ISERROR(BE209), $B209=""), "",
   IF($I209=1,
      IFBLANK(
         _xldudf_CX_PUSH(BE209*fxVal_normal, CX_ENTITY, $B209, BE$11, BE$14,BE$204,),
         ""
      ),
      IF($I209=2,
         IFBLANK(
            _xldudf_CX_PUSH(BE209, CX_ENTITY, $B209, BE$11, BE$14,BE$204,),
            ""
         ),
         IF($I209=3,
            "",
            IFBLANK(
               _xldudf_CX_PUSH(BE209, CX_ENTITY, $B209, BE$11, BE$14,BE$204,),
               ""
            )
         )
      )
   )
)),"")</f>
        <v/>
      </c>
      <c r="EF209" s="2445" t="str" cm="1">
        <f t="array" aca="1" ref="EF209" ca="1">IFERROR(IF(BF209*fxVal_normal=_PL!BF209,"",IF(OR(BF209="", NOT(ISNUMBER(BF209)), ISERROR(BF209), $B209=""), "",
   IF($I209=1,
      IFBLANK(
         _xldudf_CX_PUSH(BF209*fxVal_normal, CX_ENTITY, $B209, BF$11, BF$14,BF$204,),
         ""
      ),
      IF($I209=2,
         IFBLANK(
            _xldudf_CX_PUSH(BF209, CX_ENTITY, $B209, BF$11, BF$14,BF$204,),
            ""
         ),
         IF($I209=3,
            "",
            IFBLANK(
               _xldudf_CX_PUSH(BF209, CX_ENTITY, $B209, BF$11, BF$14,BF$204,),
               ""
            )
         )
      )
   )
)),"")</f>
        <v/>
      </c>
      <c r="EG209" s="2445" t="str" cm="1">
        <f t="array" aca="1" ref="EG209" ca="1">IFERROR(IF(BG209*fxVal_normal=_PL!BG209,"",IF(OR(BG209="", NOT(ISNUMBER(BG209)), ISERROR(BG209), $B209=""), "",
   IF($I209=1,
      IFBLANK(
         _xldudf_CX_PUSH(BG209*fxVal_normal, CX_ENTITY, $B209, BG$11, BG$14,BG$204,),
         ""
      ),
      IF($I209=2,
         IFBLANK(
            _xldudf_CX_PUSH(BG209, CX_ENTITY, $B209, BG$11, BG$14,BG$204,),
            ""
         ),
         IF($I209=3,
            "",
            IFBLANK(
               _xldudf_CX_PUSH(BG209, CX_ENTITY, $B209, BG$11, BG$14,BG$204,),
               ""
            )
         )
      )
   )
)),"")</f>
        <v/>
      </c>
      <c r="EH209" s="2445" t="str" cm="1">
        <f t="array" aca="1" ref="EH209" ca="1">IFERROR(IF(BH209*fxVal_normal=_PL!BH209,"",IF(OR(BH209="", NOT(ISNUMBER(BH209)), ISERROR(BH209), $B209=""), "",
   IF($I209=1,
      IFBLANK(
         _xldudf_CX_PUSH(BH209*fxVal_normal, CX_ENTITY, $B209, BH$11, BH$14,BH$204,),
         ""
      ),
      IF($I209=2,
         IFBLANK(
            _xldudf_CX_PUSH(BH209, CX_ENTITY, $B209, BH$11, BH$14,BH$204,),
            ""
         ),
         IF($I209=3,
            "",
            IFBLANK(
               _xldudf_CX_PUSH(BH209, CX_ENTITY, $B209, BH$11, BH$14,BH$204,),
               ""
            )
         )
      )
   )
)),"")</f>
        <v/>
      </c>
      <c r="EI209" s="2445" t="str" cm="1">
        <f t="array" aca="1" ref="EI209" ca="1">IFERROR(IF(BI209*fxVal_normal=_PL!BI209,"",IF(OR(BI209="", NOT(ISNUMBER(BI209)), ISERROR(BI209), $B209=""), "",
   IF($I209=1,
      IFBLANK(
         _xldudf_CX_PUSH(BI209*fxVal_normal, CX_ENTITY, $B209, BI$11, BI$14,BI$204,),
         ""
      ),
      IF($I209=2,
         IFBLANK(
            _xldudf_CX_PUSH(BI209, CX_ENTITY, $B209, BI$11, BI$14,BI$204,),
            ""
         ),
         IF($I209=3,
            "",
            IFBLANK(
               _xldudf_CX_PUSH(BI209, CX_ENTITY, $B209, BI$11, BI$14,BI$204,),
               ""
            )
         )
      )
   )
)),"")</f>
        <v/>
      </c>
      <c r="EJ209" s="2445" t="str" cm="1">
        <f t="array" aca="1" ref="EJ209" ca="1">IFERROR(IF(BJ209*fxVal_normal=_PL!BJ209,"",IF(OR(BJ209="", NOT(ISNUMBER(BJ209)), ISERROR(BJ209), $B209=""), "",
   IF($I209=1,
      IFBLANK(
         _xldudf_CX_PUSH(BJ209*fxVal_normal, CX_ENTITY, $B209, BJ$11, BJ$14,BJ$204,),
         ""
      ),
      IF($I209=2,
         IFBLANK(
            _xldudf_CX_PUSH(BJ209, CX_ENTITY, $B209, BJ$11, BJ$14,BJ$204,),
            ""
         ),
         IF($I209=3,
            "",
            IFBLANK(
               _xldudf_CX_PUSH(BJ209, CX_ENTITY, $B209, BJ$11, BJ$14,BJ$204,),
               ""
            )
         )
      )
   )
)),"")</f>
        <v/>
      </c>
      <c r="EK209" s="2445" t="str" cm="1">
        <f t="array" aca="1" ref="EK209" ca="1">IFERROR(IF(BK209*fxVal_normal=_PL!BK209,"",IF(OR(BK209="", NOT(ISNUMBER(BK209)), ISERROR(BK209), $B209=""), "",
   IF($I209=1,
      IFBLANK(
         _xldudf_CX_PUSH(BK209*fxVal_normal, CX_ENTITY, $B209, BK$11, BK$14,BK$204,),
         ""
      ),
      IF($I209=2,
         IFBLANK(
            _xldudf_CX_PUSH(BK209, CX_ENTITY, $B209, BK$11, BK$14,BK$204,),
            ""
         ),
         IF($I209=3,
            "",
            IFBLANK(
               _xldudf_CX_PUSH(BK209, CX_ENTITY, $B209, BK$11, BK$14,BK$204,),
               ""
            )
         )
      )
   )
)),"")</f>
        <v/>
      </c>
      <c r="EL209" s="2445" t="str" cm="1">
        <f t="array" aca="1" ref="EL209" ca="1">IFERROR(IF(BL209*fxVal_normal=_PL!BL209,"",IF(OR(BL209="", NOT(ISNUMBER(BL209)), ISERROR(BL209), $B209=""), "",
   IF($I209=1,
      IFBLANK(
         _xldudf_CX_PUSH(BL209*fxVal_normal, CX_ENTITY, $B209, BL$11, BL$14,BL$204,),
         ""
      ),
      IF($I209=2,
         IFBLANK(
            _xldudf_CX_PUSH(BL209, CX_ENTITY, $B209, BL$11, BL$14,BL$204,),
            ""
         ),
         IF($I209=3,
            "",
            IFBLANK(
               _xldudf_CX_PUSH(BL209, CX_ENTITY, $B209, BL$11, BL$14,BL$204,),
               ""
            )
         )
      )
   )
)),"")</f>
        <v/>
      </c>
      <c r="EM209" s="2445" t="str" cm="1">
        <f t="array" aca="1" ref="EM209" ca="1">IFERROR(IF(BM209*fxVal_normal=_PL!BM209,"",IF(OR(BM209="", NOT(ISNUMBER(BM209)), ISERROR(BM209), $B209=""), "",
   IF($I209=1,
      IFBLANK(
         _xldudf_CX_PUSH(BM209*fxVal_normal, CX_ENTITY, $B209, BM$11, BM$14,BM$204,),
         ""
      ),
      IF($I209=2,
         IFBLANK(
            _xldudf_CX_PUSH(BM209, CX_ENTITY, $B209, BM$11, BM$14,BM$204,),
            ""
         ),
         IF($I209=3,
            "",
            IFBLANK(
               _xldudf_CX_PUSH(BM209, CX_ENTITY, $B209, BM$11, BM$14,BM$204,),
               ""
            )
         )
      )
   )
)),"")</f>
        <v/>
      </c>
      <c r="EN209" s="2445" t="str" cm="1">
        <f t="array" aca="1" ref="EN209" ca="1">IFERROR(IF(BN209*fxVal_normal=_PL!BN209,"",IF(OR(BN209="", NOT(ISNUMBER(BN209)), ISERROR(BN209), $B209=""), "",
   IF($I209=1,
      IFBLANK(
         _xldudf_CX_PUSH(BN209*fxVal_normal, CX_ENTITY, $B209, BN$11, BN$14,BN$204,),
         ""
      ),
      IF($I209=2,
         IFBLANK(
            _xldudf_CX_PUSH(BN209, CX_ENTITY, $B209, BN$11, BN$14,BN$204,),
            ""
         ),
         IF($I209=3,
            "",
            IFBLANK(
               _xldudf_CX_PUSH(BN209, CX_ENTITY, $B209, BN$11, BN$14,BN$204,),
               ""
            )
         )
      )
   )
)),"")</f>
        <v/>
      </c>
    </row>
    <row r="210" spans="1:158" ht="21" customHeight="1">
      <c r="A210" s="1627"/>
      <c r="B210" s="2439" t="s">
        <v>175</v>
      </c>
      <c r="C210" s="2439" t="str" cm="1">
        <f t="array" ref="C210">IFBLANK(_PL!C210,"")</f>
        <v>Segment II Breakdown - Label 5</v>
      </c>
      <c r="D210" s="1548" t="s">
        <v>175</v>
      </c>
      <c r="E210" s="2440" t="e" cm="1">
        <f t="array" aca="1" ref="E21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)($AD210:$CQ210, Z210)</f>
        <v>#NAME?</v>
      </c>
      <c r="F210" s="578"/>
      <c r="G210" s="578"/>
      <c r="H210" s="510">
        <v>0</v>
      </c>
      <c r="I210" s="510">
        <v>1</v>
      </c>
      <c r="J210" s="401" cm="1">
        <f t="array" ref="J210">IFBLANK( Z210,"")</f>
        <v>-1</v>
      </c>
      <c r="K210" s="578" t="str">
        <f t="shared" si="54"/>
        <v>No</v>
      </c>
      <c r="L210" s="37"/>
      <c r="N210" s="158"/>
      <c r="O210" s="101"/>
      <c r="P210" s="52"/>
      <c r="Q210" s="101"/>
      <c r="R210" s="101"/>
      <c r="S210" s="3008"/>
      <c r="T210" s="3008"/>
      <c r="U210" s="39"/>
      <c r="V210" s="37"/>
      <c r="W210" s="91" t="e">
        <f ca="1">W205</f>
        <v>#NAME?</v>
      </c>
      <c r="X210" s="2081" t="str">
        <f>_PL!X210</f>
        <v>a</v>
      </c>
      <c r="Y210" s="1553">
        <v>2</v>
      </c>
      <c r="Z210" s="198">
        <f>_PL!Z210</f>
        <v>-1</v>
      </c>
      <c r="AA210" s="2571"/>
      <c r="AB210" s="2592"/>
      <c r="AC210" s="914" t="str" cm="1">
        <f t="array" aca="1" ref="AC210" ca="1">_xlfn.LET(
_xlpm._termname, $AB210,
_xlpm._iconname, "find",
_xlpm._icon, fx_getIcon(_xlpm._iconname),
_xlpm._location, _xlfn.XLOOKUP(LOWER(_xlpm._termname), LOWER(tbl_acctDef[Term]),tbl_acctDef[Term]),
_xlpm._hyperlink, HYPERLINK("#"&amp;CELL("address",_xlpm._location), _xlpm._icon),
IFERROR(_xlpm._hyperlink,"")
)</f>
        <v/>
      </c>
      <c r="AD210" s="2441">
        <v>1</v>
      </c>
      <c r="AE210" s="2441">
        <v>1</v>
      </c>
      <c r="AF210" s="2441">
        <v>1</v>
      </c>
      <c r="AG210" s="2441">
        <v>1</v>
      </c>
      <c r="AH210" s="2441">
        <v>1</v>
      </c>
      <c r="AI210" s="2441">
        <v>1</v>
      </c>
      <c r="AJ210" s="2441">
        <v>1</v>
      </c>
      <c r="AK210" s="2441">
        <v>1</v>
      </c>
      <c r="AL210" s="2441">
        <v>1</v>
      </c>
      <c r="AM210" s="2441">
        <v>1</v>
      </c>
      <c r="AN210" s="2441">
        <v>1</v>
      </c>
      <c r="AO210" s="2441">
        <v>1</v>
      </c>
      <c r="AP210" s="2441">
        <v>1</v>
      </c>
      <c r="AQ210" s="2441">
        <v>1</v>
      </c>
      <c r="AR210" s="2441">
        <v>1</v>
      </c>
      <c r="AS210" s="2441">
        <v>1</v>
      </c>
      <c r="AT210" s="2441">
        <v>1</v>
      </c>
      <c r="AU210" s="2441">
        <v>1</v>
      </c>
      <c r="AV210" s="2441">
        <v>1</v>
      </c>
      <c r="AW210" s="2441">
        <v>1</v>
      </c>
      <c r="AX210" s="2441">
        <v>1</v>
      </c>
      <c r="AY210" s="2441">
        <v>1</v>
      </c>
      <c r="AZ210" s="2441">
        <v>1</v>
      </c>
      <c r="BA210" s="2441">
        <v>1</v>
      </c>
      <c r="BB210" s="2441">
        <v>1</v>
      </c>
      <c r="BC210" s="2441">
        <v>1</v>
      </c>
      <c r="BD210" s="2441">
        <v>1</v>
      </c>
      <c r="BE210" s="2441">
        <v>1</v>
      </c>
      <c r="BF210" s="2441">
        <v>1</v>
      </c>
      <c r="BG210" s="2441">
        <v>1</v>
      </c>
      <c r="BH210" s="2441">
        <v>1</v>
      </c>
      <c r="BI210" s="2441">
        <v>1</v>
      </c>
      <c r="BJ210" s="2441">
        <v>1</v>
      </c>
      <c r="BK210" s="2441">
        <v>1</v>
      </c>
      <c r="BL210" s="2441">
        <v>1</v>
      </c>
      <c r="BM210" s="2441">
        <v>1</v>
      </c>
      <c r="BN210" s="2441">
        <v>1</v>
      </c>
      <c r="BO210" s="2442"/>
      <c r="BP210" s="2442"/>
      <c r="BQ210" s="2442"/>
      <c r="BR210" s="2442"/>
      <c r="BS210" s="2442"/>
      <c r="BT210" s="2442"/>
      <c r="BU210" s="2442"/>
      <c r="BV210" s="2442"/>
      <c r="BW210" s="2442"/>
      <c r="BX210" s="2442"/>
      <c r="BY210" s="2442"/>
      <c r="BZ210" s="2442"/>
      <c r="CA210" s="34"/>
      <c r="CC210" s="2572"/>
      <c r="CD210" s="1461" t="e" cm="1">
        <f t="array" aca="1" ref="CD210" ca="1">_xlfn.LET( _xlpm.CheckBlank, SUM(PL!$AD210:$BN210) = 0, IF(_xlpm.CheckBlank, "", SUM(_xlfn._xlws.FILTER(PL!$AD210:$BN210,(YEAR(PL!$AD$12:$BN$12)=PL!CD$12)*(array_timeline&lt;=PL!CD$11)))))</f>
        <v>#NAME?</v>
      </c>
      <c r="CE210" s="1461" t="e" cm="1">
        <f t="array" aca="1" ref="CE210" ca="1">_xlfn.LET( _xlpm.CheckBlank, SUM(PL!$AD210:$BN210) = 0, IF(_xlpm.CheckBlank, "", SUM(_xlfn._xlws.FILTER(PL!$AD210:$BN210,(YEAR(PL!$AD$12:$BN$12)=PL!CE$12)*(array_timeline&lt;=PL!CE$11)))))</f>
        <v>#NAME?</v>
      </c>
      <c r="CF210" s="88"/>
      <c r="CG210" s="1461" t="e" cm="1">
        <f t="array" aca="1" ref="CG210" ca="1">_xlfn.LET( _xlpm.CheckBlank, SUM(PL!$AD210:$BN210) = 0, IF(_xlpm.CheckBlank, "", SUM(_xlfn._xlws.FILTER(PL!$AD210:$BN210,(YEAR(PL!$AD$12:$BN$12)=PL!CG$12)*(array_timeline&lt;=PL!CG$11)))))</f>
        <v>#NAME?</v>
      </c>
      <c r="CH210" s="1461" t="e" cm="1">
        <f t="array" aca="1" ref="CH210" ca="1">_xlfn.LET( _xlpm.CheckBlank, SUM(PL!$AD210:$BN210) = 0, IF(_xlpm.CheckBlank, "", SUM(_xlfn._xlws.FILTER(PL!$AD210:$BN210,(YEAR(PL!$AD$12:$BN$12)=PL!CH$12)*(array_timeline&lt;=PL!CH$11)))))</f>
        <v>#NAME?</v>
      </c>
      <c r="CI210" s="88"/>
      <c r="CJ210" s="1461" cm="1">
        <f t="array" ref="CJ210">_xlfn.LET( _xlpm.CheckBlank, SUM(PL!$AD210:$BN210) = 0, IF(_xlpm.CheckBlank, "", SUM(_xlfn.TAKE(_xlfn.DROP(PL!$AD210:$BN210, ,-DATEDIFF(PL!CJ$11, val_asOfDate,"M")),1,-12))))</f>
        <v>12</v>
      </c>
      <c r="CK210" s="1461" cm="1">
        <f t="array" ref="CK210">_xlfn.LET( _xlpm.CheckBlank, SUM(PL!$AD210:$BN210) = 0, IF(_xlpm.CheckBlank, "", SUM(_xlfn.TAKE(_xlfn.DROP(PL!$AD210:$BN210, ,-DATEDIFF(PL!CK$11, val_asOfDate,"M")),1,-12))))</f>
        <v>12</v>
      </c>
      <c r="CL210" s="88"/>
      <c r="CM210" s="2441">
        <v>1</v>
      </c>
      <c r="CN210" s="2441">
        <v>1</v>
      </c>
      <c r="CO210" s="1169"/>
      <c r="CP210" s="2441">
        <v>1</v>
      </c>
      <c r="CQ210" s="2441">
        <v>1</v>
      </c>
      <c r="CR210" s="34"/>
      <c r="CS210" s="2056"/>
      <c r="CT210" s="2447" t="e" cm="1">
        <f t="array" aca="1" ref="CT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_xldudf_CX_PUSH($Y210,CX_ENTITY,$C210,val_asOfDate))</f>
        <v>#NAME?</v>
      </c>
      <c r="CU210" s="2447" t="e" cm="1">
        <f t="array" aca="1" ref="CU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_xldudf_CX_PUSH($Y210,CX_ENTITY,$C210,EOMONTH(val_asOfDate,1)))</f>
        <v>#NAME?</v>
      </c>
      <c r="CV210" s="2447" t="e" cm="1">
        <f t="array" aca="1" ref="CV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_xldudf_CX_PUSH($Y210,CX_ENTITY,$C210,EOMONTH(val_asOfDate,2)))</f>
        <v>#NAME?</v>
      </c>
      <c r="CW210" s="2447" t="e" cm="1">
        <f t="array" aca="1" ref="CW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_xldudf_CX_PUSH($Y210,CX_ENTITY,$C210,EOMONTH(val_asOfDate,3)))</f>
        <v>#NAME?</v>
      </c>
      <c r="CX210" s="2443"/>
      <c r="CY210" s="2444" t="str" cm="1">
        <f t="array" aca="1" ref="CY210" ca="1">IFERROR(IF(CM210*fxVal_normal=_PL!CM210,"",IF(OR($CM210="",$CM210=0, NOT(ISNUMBER($CM210)), ISERROR($CM210), $B210=""), "",
   IF($I210=1,
      IFBLANK(
         _xldudf_CX_PUSH($CM210*fxVal_normal, CX_ENTITY, $B210, $CM$11, $CM$14, $CM$19,),
         ""
      ),
      IF($I210=2,
         IFBLANK(
            _xldudf_CX_PUSH($CM210, CX_ENTITY, $B210, $CM$11, $CM$14, $CM$19,),
            ""
         ),
         IF($I210=3,
            "",
            IFBLANK(
               _xldudf_CX_PUSH($CM210, CX_ENTITY, $B210, $CM$11, $CM$14, $CM$19,),
               ""
            )
         )
      )
   )
)),"")</f>
        <v/>
      </c>
      <c r="CZ210" s="2444" t="str" cm="1">
        <f t="array" aca="1" ref="CZ210" ca="1">IFERROR(IF(CN210*fxVal_normal=_PL!CN210,"",IF(OR($CN210="",$CN210=0, NOT(ISNUMBER($CN210)), ISERROR($CN210), $B210=""), "",
   IF($I210=1,
      IFBLANK(
         _xldudf_CX_PUSH($CN210*fxVal_normal, CX_ENTITY, $B210, $CN$11, $CN$14, $CN$19,),
         ""
      ),
      IF($I210=2,
         IFBLANK(
            _xldudf_CX_PUSH($CN210, CX_ENTITY, $B210, $CN$11, $CN$14, $CN$19,),
            ""
         ),
         IF($I210=3,
            "",
            IFBLANK(
               _xldudf_CX_PUSH($CN210, CX_ENTITY, $B210, $CN$11, $CN$14, $CN$19,),
               ""
            )
         )
      )
   )
)),"")</f>
        <v/>
      </c>
      <c r="DA210" s="2444" t="str" cm="1">
        <f t="array" aca="1" ref="DA210" ca="1">IFERROR(IF(CP210*fxVal_normal=_PL!CP210,"",IF(OR($CP210="",$CP210=0, NOT(ISNUMBER($CP210)), ISERROR($CP210), $B210=""), "",
   IF($I210=1,
      IFBLANK(
         _xldudf_CX_PUSH($CP210*fxVal_normal, CX_ENTITY, $B210, $CP$11, $CP$14, $CP$19,),
         ""
      ),
      IF($I210=2,
         IFBLANK(
            _xldudf_CX_PUSH($CP210, CX_ENTITY, $B210, $CP$11, $CP$14, $CP$19,),
            ""
         ),
         IF($I210=3,
            "",
            IFBLANK(
               _xldudf_CX_PUSH($CP210, CX_ENTITY, $B210, $CP$11, $CP$14, $CP$19,),
               ""
            )
         )
      )
   )
)),"")</f>
        <v/>
      </c>
      <c r="DB210" s="2444" t="str" cm="1">
        <f t="array" aca="1" ref="DB210" ca="1">IFERROR(IF(CQ210*fxVal_normal=_PL!CQ210,"",IF(OR($CQ210="", $CQ210=0, NOT(ISNUMBER($CQ210)), ISERROR($CQ210), $B210=""), "",
   IF($I210=1,
      IFBLANK(
         _xldudf_CX_PUSH($CQ210*fxVal_normal, CX_ENTITY, $B210, $CQ$11, $CQ$14, $CQ$19,),
         ""
      ),
      IF($I210=2,
         IFBLANK(
            _xldudf_CX_PUSH($CQ210, CX_ENTITY, $B210, $CQ$11, $CQ$14, $CQ$19,),
            ""
         ),
         IF($I210=3,
            "",
            IFBLANK(
               _xldudf_CX_PUSH($CQ210, CX_ENTITY, $B210, $CQ$11, $CQ$14, $CQ$19,),
               ""
            )
         )
      )
   ))
),"")</f>
        <v/>
      </c>
      <c r="DC210" s="2443"/>
      <c r="DD210" s="2445" t="str" cm="1">
        <f t="array" aca="1" ref="DD210" ca="1">IFERROR(IF(AD210*fxVal_normal=_PL!AD210,"",IF(OR(AD210="", NOT(ISNUMBER(AD210)), ISERROR(AD210), $B210=""), "",
   IF($I210=1,
      IFBLANK(
         _xldudf_CX_PUSH(AD210*fxVal_normal, CX_ENTITY, $B210, AD$11, AD$14,AD$204,),
         ""
      ),
      IF($I210=2,
         IFBLANK(
            _xldudf_CX_PUSH(AD210, CX_ENTITY, $B210, AD$11, AD$14,AD$204,),
            ""
         ),
         IF($I210=3,
            "",
            IFBLANK(
               _xldudf_CX_PUSH(AD210, CX_ENTITY, $B210, AD$11, AD$14,AD$204,),
               ""
            )
         )
      )
   )
)),"")</f>
        <v/>
      </c>
      <c r="DE210" s="2445" t="str" cm="1">
        <f t="array" aca="1" ref="DE210" ca="1">IFERROR(IF(AE210*fxVal_normal=_PL!AE210,"",IF(OR(AE210="", NOT(ISNUMBER(AE210)), ISERROR(AE210), $B210=""), "",
   IF($I210=1,
      IFBLANK(
         _xldudf_CX_PUSH(AE210*fxVal_normal, CX_ENTITY, $B210, AE$11, AE$14,AE$204,),
         ""
      ),
      IF($I210=2,
         IFBLANK(
            _xldudf_CX_PUSH(AE210, CX_ENTITY, $B210, AE$11, AE$14,AE$204,),
            ""
         ),
         IF($I210=3,
            "",
            IFBLANK(
               _xldudf_CX_PUSH(AE210, CX_ENTITY, $B210, AE$11, AE$14,AE$204,),
               ""
            )
         )
      )
   )
)),"")</f>
        <v/>
      </c>
      <c r="DF210" s="2445" t="str" cm="1">
        <f t="array" aca="1" ref="DF210" ca="1">IFERROR(IF(AF210*fxVal_normal=_PL!AF210,"",IF(OR(AF210="", NOT(ISNUMBER(AF210)), ISERROR(AF210), $B210=""), "",
   IF($I210=1,
      IFBLANK(
         _xldudf_CX_PUSH(AF210*fxVal_normal, CX_ENTITY, $B210, AF$11, AF$14,AF$204,),
         ""
      ),
      IF($I210=2,
         IFBLANK(
            _xldudf_CX_PUSH(AF210, CX_ENTITY, $B210, AF$11, AF$14,AF$204,),
            ""
         ),
         IF($I210=3,
            "",
            IFBLANK(
               _xldudf_CX_PUSH(AF210, CX_ENTITY, $B210, AF$11, AF$14,AF$204,),
               ""
            )
         )
      )
   )
)),"")</f>
        <v/>
      </c>
      <c r="DG210" s="2445" t="str" cm="1">
        <f t="array" aca="1" ref="DG210" ca="1">IFERROR(IF(AG210*fxVal_normal=_PL!AG210,"",IF(OR(AG210="", NOT(ISNUMBER(AG210)), ISERROR(AG210), $B210=""), "",
   IF($I210=1,
      IFBLANK(
         _xldudf_CX_PUSH(AG210*fxVal_normal, CX_ENTITY, $B210, AG$11, AG$14,AG$204,),
         ""
      ),
      IF($I210=2,
         IFBLANK(
            _xldudf_CX_PUSH(AG210, CX_ENTITY, $B210, AG$11, AG$14,AG$204,),
            ""
         ),
         IF($I210=3,
            "",
            IFBLANK(
               _xldudf_CX_PUSH(AG210, CX_ENTITY, $B210, AG$11, AG$14,AG$204,),
               ""
            )
         )
      )
   )
)),"")</f>
        <v/>
      </c>
      <c r="DH210" s="2445" t="str" cm="1">
        <f t="array" aca="1" ref="DH210" ca="1">IFERROR(IF(AH210*fxVal_normal=_PL!AH210,"",IF(OR(AH210="", NOT(ISNUMBER(AH210)), ISERROR(AH210), $B210=""), "",
   IF($I210=1,
      IFBLANK(
         _xldudf_CX_PUSH(AH210*fxVal_normal, CX_ENTITY, $B210, AH$11, AH$14,AH$204,),
         ""
      ),
      IF($I210=2,
         IFBLANK(
            _xldudf_CX_PUSH(AH210, CX_ENTITY, $B210, AH$11, AH$14,AH$204,),
            ""
         ),
         IF($I210=3,
            "",
            IFBLANK(
               _xldudf_CX_PUSH(AH210, CX_ENTITY, $B210, AH$11, AH$14,AH$204,),
               ""
            )
         )
      )
   )
)),"")</f>
        <v/>
      </c>
      <c r="DI210" s="2445" t="str" cm="1">
        <f t="array" aca="1" ref="DI210" ca="1">IFERROR(IF(AI210*fxVal_normal=_PL!AI210,"",IF(OR(AI210="", NOT(ISNUMBER(AI210)), ISERROR(AI210), $B210=""), "",
   IF($I210=1,
      IFBLANK(
         _xldudf_CX_PUSH(AI210*fxVal_normal, CX_ENTITY, $B210, AI$11, AI$14,AI$204,),
         ""
      ),
      IF($I210=2,
         IFBLANK(
            _xldudf_CX_PUSH(AI210, CX_ENTITY, $B210, AI$11, AI$14,AI$204,),
            ""
         ),
         IF($I210=3,
            "",
            IFBLANK(
               _xldudf_CX_PUSH(AI210, CX_ENTITY, $B210, AI$11, AI$14,AI$204,),
               ""
            )
         )
      )
   )
)),"")</f>
        <v/>
      </c>
      <c r="DJ210" s="2445" t="str" cm="1">
        <f t="array" aca="1" ref="DJ210" ca="1">IFERROR(IF(AJ210*fxVal_normal=_PL!AJ210,"",IF(OR(AJ210="", NOT(ISNUMBER(AJ210)), ISERROR(AJ210), $B210=""), "",
   IF($I210=1,
      IFBLANK(
         _xldudf_CX_PUSH(AJ210*fxVal_normal, CX_ENTITY, $B210, AJ$11, AJ$14,AJ$204,),
         ""
      ),
      IF($I210=2,
         IFBLANK(
            _xldudf_CX_PUSH(AJ210, CX_ENTITY, $B210, AJ$11, AJ$14,AJ$204,),
            ""
         ),
         IF($I210=3,
            "",
            IFBLANK(
               _xldudf_CX_PUSH(AJ210, CX_ENTITY, $B210, AJ$11, AJ$14,AJ$204,),
               ""
            )
         )
      )
   )
)),"")</f>
        <v/>
      </c>
      <c r="DK210" s="2445" t="str" cm="1">
        <f t="array" aca="1" ref="DK210" ca="1">IFERROR(IF(AK210*fxVal_normal=_PL!AK210,"",IF(OR(AK210="", NOT(ISNUMBER(AK210)), ISERROR(AK210), $B210=""), "",
   IF($I210=1,
      IFBLANK(
         _xldudf_CX_PUSH(AK210*fxVal_normal, CX_ENTITY, $B210, AK$11, AK$14,AK$204,),
         ""
      ),
      IF($I210=2,
         IFBLANK(
            _xldudf_CX_PUSH(AK210, CX_ENTITY, $B210, AK$11, AK$14,AK$204,),
            ""
         ),
         IF($I210=3,
            "",
            IFBLANK(
               _xldudf_CX_PUSH(AK210, CX_ENTITY, $B210, AK$11, AK$14,AK$204,),
               ""
            )
         )
      )
   )
)),"")</f>
        <v/>
      </c>
      <c r="DL210" s="2445" t="str" cm="1">
        <f t="array" aca="1" ref="DL210" ca="1">IFERROR(IF(AL210*fxVal_normal=_PL!AL210,"",IF(OR(AL210="", NOT(ISNUMBER(AL210)), ISERROR(AL210), $B210=""), "",
   IF($I210=1,
      IFBLANK(
         _xldudf_CX_PUSH(AL210*fxVal_normal, CX_ENTITY, $B210, AL$11, AL$14,AL$204,),
         ""
      ),
      IF($I210=2,
         IFBLANK(
            _xldudf_CX_PUSH(AL210, CX_ENTITY, $B210, AL$11, AL$14,AL$204,),
            ""
         ),
         IF($I210=3,
            "",
            IFBLANK(
               _xldudf_CX_PUSH(AL210, CX_ENTITY, $B210, AL$11, AL$14,AL$204,),
               ""
            )
         )
      )
   )
)),"")</f>
        <v/>
      </c>
      <c r="DM210" s="2445" t="str" cm="1">
        <f t="array" aca="1" ref="DM210" ca="1">IFERROR(IF(AM210*fxVal_normal=_PL!AM210,"",IF(OR(AM210="", NOT(ISNUMBER(AM210)), ISERROR(AM210), $B210=""), "",
   IF($I210=1,
      IFBLANK(
         _xldudf_CX_PUSH(AM210*fxVal_normal, CX_ENTITY, $B210, AM$11, AM$14,AM$204,),
         ""
      ),
      IF($I210=2,
         IFBLANK(
            _xldudf_CX_PUSH(AM210, CX_ENTITY, $B210, AM$11, AM$14,AM$204,),
            ""
         ),
         IF($I210=3,
            "",
            IFBLANK(
               _xldudf_CX_PUSH(AM210, CX_ENTITY, $B210, AM$11, AM$14,AM$204,),
               ""
            )
         )
      )
   )
)),"")</f>
        <v/>
      </c>
      <c r="DN210" s="2445" t="str" cm="1">
        <f t="array" aca="1" ref="DN210" ca="1">IFERROR(IF(AN210*fxVal_normal=_PL!AN210,"",IF(OR(AN210="", NOT(ISNUMBER(AN210)), ISERROR(AN210), $B210=""), "",
   IF($I210=1,
      IFBLANK(
         _xldudf_CX_PUSH(AN210*fxVal_normal, CX_ENTITY, $B210, AN$11, AN$14,AN$204,),
         ""
      ),
      IF($I210=2,
         IFBLANK(
            _xldudf_CX_PUSH(AN210, CX_ENTITY, $B210, AN$11, AN$14,AN$204,),
            ""
         ),
         IF($I210=3,
            "",
            IFBLANK(
               _xldudf_CX_PUSH(AN210, CX_ENTITY, $B210, AN$11, AN$14,AN$204,),
               ""
            )
         )
      )
   )
)),"")</f>
        <v/>
      </c>
      <c r="DO210" s="2445" t="str" cm="1">
        <f t="array" aca="1" ref="DO210" ca="1">IFERROR(IF(AO210*fxVal_normal=_PL!AO210,"",IF(OR(AO210="", NOT(ISNUMBER(AO210)), ISERROR(AO210), $B210=""), "",
   IF($I210=1,
      IFBLANK(
         _xldudf_CX_PUSH(AO210*fxVal_normal, CX_ENTITY, $B210, AO$11, AO$14,AO$204,),
         ""
      ),
      IF($I210=2,
         IFBLANK(
            _xldudf_CX_PUSH(AO210, CX_ENTITY, $B210, AO$11, AO$14,AO$204,),
            ""
         ),
         IF($I210=3,
            "",
            IFBLANK(
               _xldudf_CX_PUSH(AO210, CX_ENTITY, $B210, AO$11, AO$14,AO$204,),
               ""
            )
         )
      )
   )
)),"")</f>
        <v/>
      </c>
      <c r="DP210" s="2445" t="str" cm="1">
        <f t="array" aca="1" ref="DP210" ca="1">IFERROR(IF(AP210*fxVal_normal=_PL!AP210,"",IF(OR(AP210="", NOT(ISNUMBER(AP210)), ISERROR(AP210), $B210=""), "",
   IF($I210=1,
      IFBLANK(
         _xldudf_CX_PUSH(AP210*fxVal_normal, CX_ENTITY, $B210, AP$11, AP$14,AP$204,),
         ""
      ),
      IF($I210=2,
         IFBLANK(
            _xldudf_CX_PUSH(AP210, CX_ENTITY, $B210, AP$11, AP$14,AP$204,),
            ""
         ),
         IF($I210=3,
            "",
            IFBLANK(
               _xldudf_CX_PUSH(AP210, CX_ENTITY, $B210, AP$11, AP$14,AP$204,),
               ""
            )
         )
      )
   )
)),"")</f>
        <v/>
      </c>
      <c r="DQ210" s="2445" t="str" cm="1">
        <f t="array" aca="1" ref="DQ210" ca="1">IFERROR(IF(AQ210*fxVal_normal=_PL!AQ210,"",IF(OR(AQ210="", NOT(ISNUMBER(AQ210)), ISERROR(AQ210), $B210=""), "",
   IF($I210=1,
      IFBLANK(
         _xldudf_CX_PUSH(AQ210*fxVal_normal, CX_ENTITY, $B210, AQ$11, AQ$14,AQ$204,),
         ""
      ),
      IF($I210=2,
         IFBLANK(
            _xldudf_CX_PUSH(AQ210, CX_ENTITY, $B210, AQ$11, AQ$14,AQ$204,),
            ""
         ),
         IF($I210=3,
            "",
            IFBLANK(
               _xldudf_CX_PUSH(AQ210, CX_ENTITY, $B210, AQ$11, AQ$14,AQ$204,),
               ""
            )
         )
      )
   )
)),"")</f>
        <v/>
      </c>
      <c r="DR210" s="2445" t="str" cm="1">
        <f t="array" aca="1" ref="DR210" ca="1">IFERROR(IF(AR210*fxVal_normal=_PL!AR210,"",IF(OR(AR210="", NOT(ISNUMBER(AR210)), ISERROR(AR210), $B210=""), "",
   IF($I210=1,
      IFBLANK(
         _xldudf_CX_PUSH(AR210*fxVal_normal, CX_ENTITY, $B210, AR$11, AR$14,AR$204,),
         ""
      ),
      IF($I210=2,
         IFBLANK(
            _xldudf_CX_PUSH(AR210, CX_ENTITY, $B210, AR$11, AR$14,AR$204,),
            ""
         ),
         IF($I210=3,
            "",
            IFBLANK(
               _xldudf_CX_PUSH(AR210, CX_ENTITY, $B210, AR$11, AR$14,AR$204,),
               ""
            )
         )
      )
   )
)),"")</f>
        <v/>
      </c>
      <c r="DS210" s="2445" t="str" cm="1">
        <f t="array" aca="1" ref="DS210" ca="1">IFERROR(IF(AS210*fxVal_normal=_PL!AS210,"",IF(OR(AS210="", NOT(ISNUMBER(AS210)), ISERROR(AS210), $B210=""), "",
   IF($I210=1,
      IFBLANK(
         _xldudf_CX_PUSH(AS210*fxVal_normal, CX_ENTITY, $B210, AS$11, AS$14,AS$204,),
         ""
      ),
      IF($I210=2,
         IFBLANK(
            _xldudf_CX_PUSH(AS210, CX_ENTITY, $B210, AS$11, AS$14,AS$204,),
            ""
         ),
         IF($I210=3,
            "",
            IFBLANK(
               _xldudf_CX_PUSH(AS210, CX_ENTITY, $B210, AS$11, AS$14,AS$204,),
               ""
            )
         )
      )
   )
)),"")</f>
        <v/>
      </c>
      <c r="DT210" s="2445" t="str" cm="1">
        <f t="array" aca="1" ref="DT210" ca="1">IFERROR(IF(AT210*fxVal_normal=_PL!AT210,"",IF(OR(AT210="", NOT(ISNUMBER(AT210)), ISERROR(AT210), $B210=""), "",
   IF($I210=1,
      IFBLANK(
         _xldudf_CX_PUSH(AT210*fxVal_normal, CX_ENTITY, $B210, AT$11, AT$14,AT$204,),
         ""
      ),
      IF($I210=2,
         IFBLANK(
            _xldudf_CX_PUSH(AT210, CX_ENTITY, $B210, AT$11, AT$14,AT$204,),
            ""
         ),
         IF($I210=3,
            "",
            IFBLANK(
               _xldudf_CX_PUSH(AT210, CX_ENTITY, $B210, AT$11, AT$14,AT$204,),
               ""
            )
         )
      )
   )
)),"")</f>
        <v/>
      </c>
      <c r="DU210" s="2445" t="str" cm="1">
        <f t="array" aca="1" ref="DU210" ca="1">IFERROR(IF(AU210*fxVal_normal=_PL!AU210,"",IF(OR(AU210="", NOT(ISNUMBER(AU210)), ISERROR(AU210), $B210=""), "",
   IF($I210=1,
      IFBLANK(
         _xldudf_CX_PUSH(AU210*fxVal_normal, CX_ENTITY, $B210, AU$11, AU$14,AU$204,),
         ""
      ),
      IF($I210=2,
         IFBLANK(
            _xldudf_CX_PUSH(AU210, CX_ENTITY, $B210, AU$11, AU$14,AU$204,),
            ""
         ),
         IF($I210=3,
            "",
            IFBLANK(
               _xldudf_CX_PUSH(AU210, CX_ENTITY, $B210, AU$11, AU$14,AU$204,),
               ""
            )
         )
      )
   )
)),"")</f>
        <v/>
      </c>
      <c r="DV210" s="2445" t="str" cm="1">
        <f t="array" aca="1" ref="DV210" ca="1">IFERROR(IF(AV210*fxVal_normal=_PL!AV210,"",IF(OR(AV210="", NOT(ISNUMBER(AV210)), ISERROR(AV210), $B210=""), "",
   IF($I210=1,
      IFBLANK(
         _xldudf_CX_PUSH(AV210*fxVal_normal, CX_ENTITY, $B210, AV$11, AV$14,AV$204,),
         ""
      ),
      IF($I210=2,
         IFBLANK(
            _xldudf_CX_PUSH(AV210, CX_ENTITY, $B210, AV$11, AV$14,AV$204,),
            ""
         ),
         IF($I210=3,
            "",
            IFBLANK(
               _xldudf_CX_PUSH(AV210, CX_ENTITY, $B210, AV$11, AV$14,AV$204,),
               ""
            )
         )
      )
   )
)),"")</f>
        <v/>
      </c>
      <c r="DW210" s="2445" t="str" cm="1">
        <f t="array" aca="1" ref="DW210" ca="1">IFERROR(IF(AW210*fxVal_normal=_PL!AW210,"",IF(OR(AW210="", NOT(ISNUMBER(AW210)), ISERROR(AW210), $B210=""), "",
   IF($I210=1,
      IFBLANK(
         _xldudf_CX_PUSH(AW210*fxVal_normal, CX_ENTITY, $B210, AW$11, AW$14,AW$204,),
         ""
      ),
      IF($I210=2,
         IFBLANK(
            _xldudf_CX_PUSH(AW210, CX_ENTITY, $B210, AW$11, AW$14,AW$204,),
            ""
         ),
         IF($I210=3,
            "",
            IFBLANK(
               _xldudf_CX_PUSH(AW210, CX_ENTITY, $B210, AW$11, AW$14,AW$204,),
               ""
            )
         )
      )
   )
)),"")</f>
        <v/>
      </c>
      <c r="DX210" s="2445" t="str" cm="1">
        <f t="array" aca="1" ref="DX210" ca="1">IFERROR(IF(AX210*fxVal_normal=_PL!AX210,"",IF(OR(AX210="", NOT(ISNUMBER(AX210)), ISERROR(AX210), $B210=""), "",
   IF($I210=1,
      IFBLANK(
         _xldudf_CX_PUSH(AX210*fxVal_normal, CX_ENTITY, $B210, AX$11, AX$14,AX$204,),
         ""
      ),
      IF($I210=2,
         IFBLANK(
            _xldudf_CX_PUSH(AX210, CX_ENTITY, $B210, AX$11, AX$14,AX$204,),
            ""
         ),
         IF($I210=3,
            "",
            IFBLANK(
               _xldudf_CX_PUSH(AX210, CX_ENTITY, $B210, AX$11, AX$14,AX$204,),
               ""
            )
         )
      )
   )
)),"")</f>
        <v/>
      </c>
      <c r="DY210" s="2445" t="str" cm="1">
        <f t="array" aca="1" ref="DY210" ca="1">IFERROR(IF(AY210*fxVal_normal=_PL!AY210,"",IF(OR(AY210="", NOT(ISNUMBER(AY210)), ISERROR(AY210), $B210=""), "",
   IF($I210=1,
      IFBLANK(
         _xldudf_CX_PUSH(AY210*fxVal_normal, CX_ENTITY, $B210, AY$11, AY$14,AY$204,),
         ""
      ),
      IF($I210=2,
         IFBLANK(
            _xldudf_CX_PUSH(AY210, CX_ENTITY, $B210, AY$11, AY$14,AY$204,),
            ""
         ),
         IF($I210=3,
            "",
            IFBLANK(
               _xldudf_CX_PUSH(AY210, CX_ENTITY, $B210, AY$11, AY$14,AY$204,),
               ""
            )
         )
      )
   )
)),"")</f>
        <v/>
      </c>
      <c r="DZ210" s="2445" t="str" cm="1">
        <f t="array" aca="1" ref="DZ210" ca="1">IFERROR(IF(AZ210*fxVal_normal=_PL!AZ210,"",IF(OR(AZ210="", NOT(ISNUMBER(AZ210)), ISERROR(AZ210), $B210=""), "",
   IF($I210=1,
      IFBLANK(
         _xldudf_CX_PUSH(AZ210*fxVal_normal, CX_ENTITY, $B210, AZ$11, AZ$14,AZ$204,),
         ""
      ),
      IF($I210=2,
         IFBLANK(
            _xldudf_CX_PUSH(AZ210, CX_ENTITY, $B210, AZ$11, AZ$14,AZ$204,),
            ""
         ),
         IF($I210=3,
            "",
            IFBLANK(
               _xldudf_CX_PUSH(AZ210, CX_ENTITY, $B210, AZ$11, AZ$14,AZ$204,),
               ""
            )
         )
      )
   )
)),"")</f>
        <v/>
      </c>
      <c r="EA210" s="2445" t="str" cm="1">
        <f t="array" aca="1" ref="EA210" ca="1">IFERROR(IF(BA210*fxVal_normal=_PL!BA210,"",IF(OR(BA210="", NOT(ISNUMBER(BA210)), ISERROR(BA210), $B210=""), "",
   IF($I210=1,
      IFBLANK(
         _xldudf_CX_PUSH(BA210*fxVal_normal, CX_ENTITY, $B210, BA$11, BA$14,BA$204,),
         ""
      ),
      IF($I210=2,
         IFBLANK(
            _xldudf_CX_PUSH(BA210, CX_ENTITY, $B210, BA$11, BA$14,BA$204,),
            ""
         ),
         IF($I210=3,
            "",
            IFBLANK(
               _xldudf_CX_PUSH(BA210, CX_ENTITY, $B210, BA$11, BA$14,BA$204,),
               ""
            )
         )
      )
   )
)),"")</f>
        <v/>
      </c>
      <c r="EB210" s="2445" t="str" cm="1">
        <f t="array" aca="1" ref="EB210" ca="1">IFERROR(IF(BB210*fxVal_normal=_PL!BB210,"",IF(OR(BB210="", NOT(ISNUMBER(BB210)), ISERROR(BB210), $B210=""), "",
   IF($I210=1,
      IFBLANK(
         _xldudf_CX_PUSH(BB210*fxVal_normal, CX_ENTITY, $B210, BB$11, BB$14,BB$204,),
         ""
      ),
      IF($I210=2,
         IFBLANK(
            _xldudf_CX_PUSH(BB210, CX_ENTITY, $B210, BB$11, BB$14,BB$204,),
            ""
         ),
         IF($I210=3,
            "",
            IFBLANK(
               _xldudf_CX_PUSH(BB210, CX_ENTITY, $B210, BB$11, BB$14,BB$204,),
               ""
            )
         )
      )
   )
)),"")</f>
        <v/>
      </c>
      <c r="EC210" s="2445" t="str" cm="1">
        <f t="array" aca="1" ref="EC210" ca="1">IFERROR(IF(BC210*fxVal_normal=_PL!BC210,"",IF(OR(BC210="", NOT(ISNUMBER(BC210)), ISERROR(BC210), $B210=""), "",
   IF($I210=1,
      IFBLANK(
         _xldudf_CX_PUSH(BC210*fxVal_normal, CX_ENTITY, $B210, BC$11, BC$14,BC$204,),
         ""
      ),
      IF($I210=2,
         IFBLANK(
            _xldudf_CX_PUSH(BC210, CX_ENTITY, $B210, BC$11, BC$14,BC$204,),
            ""
         ),
         IF($I210=3,
            "",
            IFBLANK(
               _xldudf_CX_PUSH(BC210, CX_ENTITY, $B210, BC$11, BC$14,BC$204,),
               ""
            )
         )
      )
   )
)),"")</f>
        <v/>
      </c>
      <c r="ED210" s="2445" t="str" cm="1">
        <f t="array" aca="1" ref="ED210" ca="1">IFERROR(IF(BD210*fxVal_normal=_PL!BD210,"",IF(OR(BD210="", NOT(ISNUMBER(BD210)), ISERROR(BD210), $B210=""), "",
   IF($I210=1,
      IFBLANK(
         _xldudf_CX_PUSH(BD210*fxVal_normal, CX_ENTITY, $B210, BD$11, BD$14,BD$204,),
         ""
      ),
      IF($I210=2,
         IFBLANK(
            _xldudf_CX_PUSH(BD210, CX_ENTITY, $B210, BD$11, BD$14,BD$204,),
            ""
         ),
         IF($I210=3,
            "",
            IFBLANK(
               _xldudf_CX_PUSH(BD210, CX_ENTITY, $B210, BD$11, BD$14,BD$204,),
               ""
            )
         )
      )
   )
)),"")</f>
        <v/>
      </c>
      <c r="EE210" s="2445" t="str" cm="1">
        <f t="array" aca="1" ref="EE210" ca="1">IFERROR(IF(BE210*fxVal_normal=_PL!BE210,"",IF(OR(BE210="", NOT(ISNUMBER(BE210)), ISERROR(BE210), $B210=""), "",
   IF($I210=1,
      IFBLANK(
         _xldudf_CX_PUSH(BE210*fxVal_normal, CX_ENTITY, $B210, BE$11, BE$14,BE$204,),
         ""
      ),
      IF($I210=2,
         IFBLANK(
            _xldudf_CX_PUSH(BE210, CX_ENTITY, $B210, BE$11, BE$14,BE$204,),
            ""
         ),
         IF($I210=3,
            "",
            IFBLANK(
               _xldudf_CX_PUSH(BE210, CX_ENTITY, $B210, BE$11, BE$14,BE$204,),
               ""
            )
         )
      )
   )
)),"")</f>
        <v/>
      </c>
      <c r="EF210" s="2445" t="str" cm="1">
        <f t="array" aca="1" ref="EF210" ca="1">IFERROR(IF(BF210*fxVal_normal=_PL!BF210,"",IF(OR(BF210="", NOT(ISNUMBER(BF210)), ISERROR(BF210), $B210=""), "",
   IF($I210=1,
      IFBLANK(
         _xldudf_CX_PUSH(BF210*fxVal_normal, CX_ENTITY, $B210, BF$11, BF$14,BF$204,),
         ""
      ),
      IF($I210=2,
         IFBLANK(
            _xldudf_CX_PUSH(BF210, CX_ENTITY, $B210, BF$11, BF$14,BF$204,),
            ""
         ),
         IF($I210=3,
            "",
            IFBLANK(
               _xldudf_CX_PUSH(BF210, CX_ENTITY, $B210, BF$11, BF$14,BF$204,),
               ""
            )
         )
      )
   )
)),"")</f>
        <v/>
      </c>
      <c r="EG210" s="2445" t="str" cm="1">
        <f t="array" aca="1" ref="EG210" ca="1">IFERROR(IF(BG210*fxVal_normal=_PL!BG210,"",IF(OR(BG210="", NOT(ISNUMBER(BG210)), ISERROR(BG210), $B210=""), "",
   IF($I210=1,
      IFBLANK(
         _xldudf_CX_PUSH(BG210*fxVal_normal, CX_ENTITY, $B210, BG$11, BG$14,BG$204,),
         ""
      ),
      IF($I210=2,
         IFBLANK(
            _xldudf_CX_PUSH(BG210, CX_ENTITY, $B210, BG$11, BG$14,BG$204,),
            ""
         ),
         IF($I210=3,
            "",
            IFBLANK(
               _xldudf_CX_PUSH(BG210, CX_ENTITY, $B210, BG$11, BG$14,BG$204,),
               ""
            )
         )
      )
   )
)),"")</f>
        <v/>
      </c>
      <c r="EH210" s="2445" t="str" cm="1">
        <f t="array" aca="1" ref="EH210" ca="1">IFERROR(IF(BH210*fxVal_normal=_PL!BH210,"",IF(OR(BH210="", NOT(ISNUMBER(BH210)), ISERROR(BH210), $B210=""), "",
   IF($I210=1,
      IFBLANK(
         _xldudf_CX_PUSH(BH210*fxVal_normal, CX_ENTITY, $B210, BH$11, BH$14,BH$204,),
         ""
      ),
      IF($I210=2,
         IFBLANK(
            _xldudf_CX_PUSH(BH210, CX_ENTITY, $B210, BH$11, BH$14,BH$204,),
            ""
         ),
         IF($I210=3,
            "",
            IFBLANK(
               _xldudf_CX_PUSH(BH210, CX_ENTITY, $B210, BH$11, BH$14,BH$204,),
               ""
            )
         )
      )
   )
)),"")</f>
        <v/>
      </c>
      <c r="EI210" s="2445" t="str" cm="1">
        <f t="array" aca="1" ref="EI210" ca="1">IFERROR(IF(BI210*fxVal_normal=_PL!BI210,"",IF(OR(BI210="", NOT(ISNUMBER(BI210)), ISERROR(BI210), $B210=""), "",
   IF($I210=1,
      IFBLANK(
         _xldudf_CX_PUSH(BI210*fxVal_normal, CX_ENTITY, $B210, BI$11, BI$14,BI$204,),
         ""
      ),
      IF($I210=2,
         IFBLANK(
            _xldudf_CX_PUSH(BI210, CX_ENTITY, $B210, BI$11, BI$14,BI$204,),
            ""
         ),
         IF($I210=3,
            "",
            IFBLANK(
               _xldudf_CX_PUSH(BI210, CX_ENTITY, $B210, BI$11, BI$14,BI$204,),
               ""
            )
         )
      )
   )
)),"")</f>
        <v/>
      </c>
      <c r="EJ210" s="2445" t="str" cm="1">
        <f t="array" aca="1" ref="EJ210" ca="1">IFERROR(IF(BJ210*fxVal_normal=_PL!BJ210,"",IF(OR(BJ210="", NOT(ISNUMBER(BJ210)), ISERROR(BJ210), $B210=""), "",
   IF($I210=1,
      IFBLANK(
         _xldudf_CX_PUSH(BJ210*fxVal_normal, CX_ENTITY, $B210, BJ$11, BJ$14,BJ$204,),
         ""
      ),
      IF($I210=2,
         IFBLANK(
            _xldudf_CX_PUSH(BJ210, CX_ENTITY, $B210, BJ$11, BJ$14,BJ$204,),
            ""
         ),
         IF($I210=3,
            "",
            IFBLANK(
               _xldudf_CX_PUSH(BJ210, CX_ENTITY, $B210, BJ$11, BJ$14,BJ$204,),
               ""
            )
         )
      )
   )
)),"")</f>
        <v/>
      </c>
      <c r="EK210" s="2445" t="str" cm="1">
        <f t="array" aca="1" ref="EK210" ca="1">IFERROR(IF(BK210*fxVal_normal=_PL!BK210,"",IF(OR(BK210="", NOT(ISNUMBER(BK210)), ISERROR(BK210), $B210=""), "",
   IF($I210=1,
      IFBLANK(
         _xldudf_CX_PUSH(BK210*fxVal_normal, CX_ENTITY, $B210, BK$11, BK$14,BK$204,),
         ""
      ),
      IF($I210=2,
         IFBLANK(
            _xldudf_CX_PUSH(BK210, CX_ENTITY, $B210, BK$11, BK$14,BK$204,),
            ""
         ),
         IF($I210=3,
            "",
            IFBLANK(
               _xldudf_CX_PUSH(BK210, CX_ENTITY, $B210, BK$11, BK$14,BK$204,),
               ""
            )
         )
      )
   )
)),"")</f>
        <v/>
      </c>
      <c r="EL210" s="2445" t="str" cm="1">
        <f t="array" aca="1" ref="EL210" ca="1">IFERROR(IF(BL210*fxVal_normal=_PL!BL210,"",IF(OR(BL210="", NOT(ISNUMBER(BL210)), ISERROR(BL210), $B210=""), "",
   IF($I210=1,
      IFBLANK(
         _xldudf_CX_PUSH(BL210*fxVal_normal, CX_ENTITY, $B210, BL$11, BL$14,BL$204,),
         ""
      ),
      IF($I210=2,
         IFBLANK(
            _xldudf_CX_PUSH(BL210, CX_ENTITY, $B210, BL$11, BL$14,BL$204,),
            ""
         ),
         IF($I210=3,
            "",
            IFBLANK(
               _xldudf_CX_PUSH(BL210, CX_ENTITY, $B210, BL$11, BL$14,BL$204,),
               ""
            )
         )
      )
   )
)),"")</f>
        <v/>
      </c>
      <c r="EM210" s="2445" t="str" cm="1">
        <f t="array" aca="1" ref="EM210" ca="1">IFERROR(IF(BM210*fxVal_normal=_PL!BM210,"",IF(OR(BM210="", NOT(ISNUMBER(BM210)), ISERROR(BM210), $B210=""), "",
   IF($I210=1,
      IFBLANK(
         _xldudf_CX_PUSH(BM210*fxVal_normal, CX_ENTITY, $B210, BM$11, BM$14,BM$204,),
         ""
      ),
      IF($I210=2,
         IFBLANK(
            _xldudf_CX_PUSH(BM210, CX_ENTITY, $B210, BM$11, BM$14,BM$204,),
            ""
         ),
         IF($I210=3,
            "",
            IFBLANK(
               _xldudf_CX_PUSH(BM210, CX_ENTITY, $B210, BM$11, BM$14,BM$204,),
               ""
            )
         )
      )
   )
)),"")</f>
        <v/>
      </c>
      <c r="EN210" s="2445" t="str" cm="1">
        <f t="array" aca="1" ref="EN210" ca="1">IFERROR(IF(BN210*fxVal_normal=_PL!BN210,"",IF(OR(BN210="", NOT(ISNUMBER(BN210)), ISERROR(BN210), $B210=""), "",
   IF($I210=1,
      IFBLANK(
         _xldudf_CX_PUSH(BN210*fxVal_normal, CX_ENTITY, $B210, BN$11, BN$14,BN$204,),
         ""
      ),
      IF($I210=2,
         IFBLANK(
            _xldudf_CX_PUSH(BN210, CX_ENTITY, $B210, BN$11, BN$14,BN$204,),
            ""
         ),
         IF($I210=3,
            "",
            IFBLANK(
               _xldudf_CX_PUSH(BN210, CX_ENTITY, $B210, BN$11, BN$14,BN$204,),
               ""
            )
         )
      )
   )
)),"")</f>
        <v/>
      </c>
    </row>
    <row r="211" spans="1:158" ht="21" customHeight="1">
      <c r="A211" s="1627"/>
      <c r="B211" s="2439" t="s">
        <v>176</v>
      </c>
      <c r="C211" s="2439" t="str" cm="1">
        <f t="array" ref="C211">IFBLANK(_PL!C211,"")</f>
        <v>Segment II Breakdown - Label 6</v>
      </c>
      <c r="D211" s="1548" t="s">
        <v>176</v>
      </c>
      <c r="E211" s="2440" t="e" cm="1">
        <f t="array" aca="1" ref="E21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)($AD211:$CQ211, Z211)</f>
        <v>#NAME?</v>
      </c>
      <c r="F211" s="578"/>
      <c r="G211" s="578"/>
      <c r="H211" s="585">
        <v>0</v>
      </c>
      <c r="I211" s="585">
        <v>1</v>
      </c>
      <c r="J211" s="401" cm="1">
        <f t="array" ref="J211">IFBLANK( Z211,"")</f>
        <v>-1</v>
      </c>
      <c r="K211" s="578" t="str">
        <f t="shared" si="54"/>
        <v>No</v>
      </c>
      <c r="L211" s="37"/>
      <c r="N211" s="158"/>
      <c r="O211" s="101"/>
      <c r="P211" s="52"/>
      <c r="Q211" s="101"/>
      <c r="R211" s="101"/>
      <c r="S211" s="3008"/>
      <c r="T211" s="3008"/>
      <c r="U211" s="39"/>
      <c r="V211" s="37"/>
      <c r="W211" s="2593" t="e">
        <f ca="1">W205</f>
        <v>#NAME?</v>
      </c>
      <c r="X211" s="2081" t="str">
        <f>_PL!X211</f>
        <v>a</v>
      </c>
      <c r="Y211" s="1553">
        <v>2</v>
      </c>
      <c r="Z211" s="198">
        <f>_PL!Z211</f>
        <v>-1</v>
      </c>
      <c r="AA211" s="2571"/>
      <c r="AB211" s="2592"/>
      <c r="AC211" s="914" t="str" cm="1">
        <f t="array" aca="1" ref="AC211" ca="1">_xlfn.LET(
_xlpm._termname, $AB211,
_xlpm._iconname, "find",
_xlpm._icon, fx_getIcon(_xlpm._iconname),
_xlpm._location, _xlfn.XLOOKUP(LOWER(_xlpm._termname), LOWER(tbl_acctDef[Term]),tbl_acctDef[Term]),
_xlpm._hyperlink, HYPERLINK("#"&amp;CELL("address",_xlpm._location), _xlpm._icon),
IFERROR(_xlpm._hyperlink,"")
)</f>
        <v/>
      </c>
      <c r="AD211" s="2441">
        <v>1</v>
      </c>
      <c r="AE211" s="2441">
        <v>1</v>
      </c>
      <c r="AF211" s="2441">
        <v>1</v>
      </c>
      <c r="AG211" s="2441">
        <v>1</v>
      </c>
      <c r="AH211" s="2441">
        <v>1</v>
      </c>
      <c r="AI211" s="2441">
        <v>1</v>
      </c>
      <c r="AJ211" s="2441">
        <v>1</v>
      </c>
      <c r="AK211" s="2441">
        <v>1</v>
      </c>
      <c r="AL211" s="2441">
        <v>1</v>
      </c>
      <c r="AM211" s="2441">
        <v>1</v>
      </c>
      <c r="AN211" s="2441">
        <v>1</v>
      </c>
      <c r="AO211" s="2441">
        <v>1</v>
      </c>
      <c r="AP211" s="2441">
        <v>1</v>
      </c>
      <c r="AQ211" s="2441">
        <v>1</v>
      </c>
      <c r="AR211" s="2441">
        <v>1</v>
      </c>
      <c r="AS211" s="2441">
        <v>1</v>
      </c>
      <c r="AT211" s="2441">
        <v>1</v>
      </c>
      <c r="AU211" s="2441">
        <v>1</v>
      </c>
      <c r="AV211" s="2441">
        <v>1</v>
      </c>
      <c r="AW211" s="2441">
        <v>1</v>
      </c>
      <c r="AX211" s="2441">
        <v>1</v>
      </c>
      <c r="AY211" s="2441">
        <v>1</v>
      </c>
      <c r="AZ211" s="2441">
        <v>1</v>
      </c>
      <c r="BA211" s="2441">
        <v>1</v>
      </c>
      <c r="BB211" s="2441">
        <v>1</v>
      </c>
      <c r="BC211" s="2441">
        <v>1</v>
      </c>
      <c r="BD211" s="2441">
        <v>1</v>
      </c>
      <c r="BE211" s="2441">
        <v>1</v>
      </c>
      <c r="BF211" s="2441">
        <v>1</v>
      </c>
      <c r="BG211" s="2441">
        <v>1</v>
      </c>
      <c r="BH211" s="2441">
        <v>1</v>
      </c>
      <c r="BI211" s="2441">
        <v>1</v>
      </c>
      <c r="BJ211" s="2441">
        <v>1</v>
      </c>
      <c r="BK211" s="2441">
        <v>1</v>
      </c>
      <c r="BL211" s="2441">
        <v>1</v>
      </c>
      <c r="BM211" s="2441">
        <v>1</v>
      </c>
      <c r="BN211" s="2441">
        <v>1</v>
      </c>
      <c r="BO211" s="2442"/>
      <c r="BP211" s="2442"/>
      <c r="BQ211" s="2442"/>
      <c r="BR211" s="2442"/>
      <c r="BS211" s="2442"/>
      <c r="BT211" s="2442"/>
      <c r="BU211" s="2442"/>
      <c r="BV211" s="2442"/>
      <c r="BW211" s="2442"/>
      <c r="BX211" s="2442"/>
      <c r="BY211" s="2442"/>
      <c r="BZ211" s="2442"/>
      <c r="CA211" s="34"/>
      <c r="CC211" s="2572"/>
      <c r="CD211" s="1461" t="e" cm="1">
        <f t="array" aca="1" ref="CD211" ca="1">_xlfn.LET( _xlpm.CheckBlank, SUM(PL!$AD211:$BN211) = 0, IF(_xlpm.CheckBlank, "", SUM(_xlfn._xlws.FILTER(PL!$AD211:$BN211,(YEAR(PL!$AD$12:$BN$12)=PL!CD$12)*(array_timeline&lt;=PL!CD$11)))))</f>
        <v>#NAME?</v>
      </c>
      <c r="CE211" s="1461" t="e" cm="1">
        <f t="array" aca="1" ref="CE211" ca="1">_xlfn.LET( _xlpm.CheckBlank, SUM(PL!$AD211:$BN211) = 0, IF(_xlpm.CheckBlank, "", SUM(_xlfn._xlws.FILTER(PL!$AD211:$BN211,(YEAR(PL!$AD$12:$BN$12)=PL!CE$12)*(array_timeline&lt;=PL!CE$11)))))</f>
        <v>#NAME?</v>
      </c>
      <c r="CF211" s="88"/>
      <c r="CG211" s="1461" t="e" cm="1">
        <f t="array" aca="1" ref="CG211" ca="1">_xlfn.LET( _xlpm.CheckBlank, SUM(PL!$AD211:$BN211) = 0, IF(_xlpm.CheckBlank, "", SUM(_xlfn._xlws.FILTER(PL!$AD211:$BN211,(YEAR(PL!$AD$12:$BN$12)=PL!CG$12)*(array_timeline&lt;=PL!CG$11)))))</f>
        <v>#NAME?</v>
      </c>
      <c r="CH211" s="1461" t="e" cm="1">
        <f t="array" aca="1" ref="CH211" ca="1">_xlfn.LET( _xlpm.CheckBlank, SUM(PL!$AD211:$BN211) = 0, IF(_xlpm.CheckBlank, "", SUM(_xlfn._xlws.FILTER(PL!$AD211:$BN211,(YEAR(PL!$AD$12:$BN$12)=PL!CH$12)*(array_timeline&lt;=PL!CH$11)))))</f>
        <v>#NAME?</v>
      </c>
      <c r="CI211" s="88"/>
      <c r="CJ211" s="1461" cm="1">
        <f t="array" ref="CJ211">_xlfn.LET( _xlpm.CheckBlank, SUM(PL!$AD211:$BN211) = 0, IF(_xlpm.CheckBlank, "", SUM(_xlfn.TAKE(_xlfn.DROP(PL!$AD211:$BN211, ,-DATEDIFF(PL!CJ$11, val_asOfDate,"M")),1,-12))))</f>
        <v>12</v>
      </c>
      <c r="CK211" s="1461" cm="1">
        <f t="array" ref="CK211">_xlfn.LET( _xlpm.CheckBlank, SUM(PL!$AD211:$BN211) = 0, IF(_xlpm.CheckBlank, "", SUM(_xlfn.TAKE(_xlfn.DROP(PL!$AD211:$BN211, ,-DATEDIFF(PL!CK$11, val_asOfDate,"M")),1,-12))))</f>
        <v>12</v>
      </c>
      <c r="CL211" s="88"/>
      <c r="CM211" s="2441">
        <v>1</v>
      </c>
      <c r="CN211" s="2441">
        <v>1</v>
      </c>
      <c r="CO211" s="1169"/>
      <c r="CP211" s="2441">
        <v>1</v>
      </c>
      <c r="CQ211" s="2441">
        <v>1</v>
      </c>
      <c r="CR211" s="34"/>
      <c r="CS211" s="2056"/>
      <c r="CT211" s="2447" t="e" cm="1">
        <f t="array" aca="1" ref="CT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_xldudf_CX_PUSH($Y211,CX_ENTITY,$C211,val_asOfDate))</f>
        <v>#NAME?</v>
      </c>
      <c r="CU211" s="2447" t="e" cm="1">
        <f t="array" aca="1" ref="CU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_xldudf_CX_PUSH($Y211,CX_ENTITY,$C211,EOMONTH(val_asOfDate,1)))</f>
        <v>#NAME?</v>
      </c>
      <c r="CV211" s="2447" t="e" cm="1">
        <f t="array" aca="1" ref="CV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_xldudf_CX_PUSH($Y211,CX_ENTITY,$C211,EOMONTH(val_asOfDate,2)))</f>
        <v>#NAME?</v>
      </c>
      <c r="CW211" s="2447" t="e" cm="1">
        <f t="array" aca="1" ref="CW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_xldudf_CX_PUSH($Y211,CX_ENTITY,$C211,EOMONTH(val_asOfDate,3)))</f>
        <v>#NAME?</v>
      </c>
      <c r="CX211" s="2443"/>
      <c r="CY211" s="2444" t="str" cm="1">
        <f t="array" aca="1" ref="CY211" ca="1">IFERROR(IF(CM211*fxVal_normal=_PL!CM211,"",IF(OR($CM211="",$CM211=0, NOT(ISNUMBER($CM211)), ISERROR($CM211), $B211=""), "",
   IF($I211=1,
      IFBLANK(
         _xldudf_CX_PUSH($CM211*fxVal_normal, CX_ENTITY, $B211, $CM$11, $CM$14, $CM$19,),
         ""
      ),
      IF($I211=2,
         IFBLANK(
            _xldudf_CX_PUSH($CM211, CX_ENTITY, $B211, $CM$11, $CM$14, $CM$19,),
            ""
         ),
         IF($I211=3,
            "",
            IFBLANK(
               _xldudf_CX_PUSH($CM211, CX_ENTITY, $B211, $CM$11, $CM$14, $CM$19,),
               ""
            )
         )
      )
   )
)),"")</f>
        <v/>
      </c>
      <c r="CZ211" s="2444" t="str" cm="1">
        <f t="array" aca="1" ref="CZ211" ca="1">IFERROR(IF(CN211*fxVal_normal=_PL!CN211,"",IF(OR($CN211="",$CN211=0, NOT(ISNUMBER($CN211)), ISERROR($CN211), $B211=""), "",
   IF($I211=1,
      IFBLANK(
         _xldudf_CX_PUSH($CN211*fxVal_normal, CX_ENTITY, $B211, $CN$11, $CN$14, $CN$19,),
         ""
      ),
      IF($I211=2,
         IFBLANK(
            _xldudf_CX_PUSH($CN211, CX_ENTITY, $B211, $CN$11, $CN$14, $CN$19,),
            ""
         ),
         IF($I211=3,
            "",
            IFBLANK(
               _xldudf_CX_PUSH($CN211, CX_ENTITY, $B211, $CN$11, $CN$14, $CN$19,),
               ""
            )
         )
      )
   )
)),"")</f>
        <v/>
      </c>
      <c r="DA211" s="2444" t="str" cm="1">
        <f t="array" aca="1" ref="DA211" ca="1">IFERROR(IF(CP211*fxVal_normal=_PL!CP211,"",IF(OR($CP211="",$CP211=0, NOT(ISNUMBER($CP211)), ISERROR($CP211), $B211=""), "",
   IF($I211=1,
      IFBLANK(
         _xldudf_CX_PUSH($CP211*fxVal_normal, CX_ENTITY, $B211, $CP$11, $CP$14, $CP$19,),
         ""
      ),
      IF($I211=2,
         IFBLANK(
            _xldudf_CX_PUSH($CP211, CX_ENTITY, $B211, $CP$11, $CP$14, $CP$19,),
            ""
         ),
         IF($I211=3,
            "",
            IFBLANK(
               _xldudf_CX_PUSH($CP211, CX_ENTITY, $B211, $CP$11, $CP$14, $CP$19,),
               ""
            )
         )
      )
   )
)),"")</f>
        <v/>
      </c>
      <c r="DB211" s="2444" t="str" cm="1">
        <f t="array" aca="1" ref="DB211" ca="1">IFERROR(IF(CQ211*fxVal_normal=_PL!CQ211,"",IF(OR($CQ211="", $CQ211=0, NOT(ISNUMBER($CQ211)), ISERROR($CQ211), $B211=""), "",
   IF($I211=1,
      IFBLANK(
         _xldudf_CX_PUSH($CQ211*fxVal_normal, CX_ENTITY, $B211, $CQ$11, $CQ$14, $CQ$19,),
         ""
      ),
      IF($I211=2,
         IFBLANK(
            _xldudf_CX_PUSH($CQ211, CX_ENTITY, $B211, $CQ$11, $CQ$14, $CQ$19,),
            ""
         ),
         IF($I211=3,
            "",
            IFBLANK(
               _xldudf_CX_PUSH($CQ211, CX_ENTITY, $B211, $CQ$11, $CQ$14, $CQ$19,),
               ""
            )
         )
      )
   ))
),"")</f>
        <v/>
      </c>
      <c r="DC211" s="2443"/>
      <c r="DD211" s="2445" t="str" cm="1">
        <f t="array" aca="1" ref="DD211" ca="1">IFERROR(IF(AD211*fxVal_normal=_PL!AD211,"",IF(OR(AD211="", NOT(ISNUMBER(AD211)), ISERROR(AD211), $B211=""), "",
   IF($I211=1,
      IFBLANK(
         _xldudf_CX_PUSH(AD211*fxVal_normal, CX_ENTITY, $B211, AD$11, AD$14,AD$204,),
         ""
      ),
      IF($I211=2,
         IFBLANK(
            _xldudf_CX_PUSH(AD211, CX_ENTITY, $B211, AD$11, AD$14,AD$204,),
            ""
         ),
         IF($I211=3,
            "",
            IFBLANK(
               _xldudf_CX_PUSH(AD211, CX_ENTITY, $B211, AD$11, AD$14,AD$204,),
               ""
            )
         )
      )
   )
)),"")</f>
        <v/>
      </c>
      <c r="DE211" s="2445" t="str" cm="1">
        <f t="array" aca="1" ref="DE211" ca="1">IFERROR(IF(AE211*fxVal_normal=_PL!AE211,"",IF(OR(AE211="", NOT(ISNUMBER(AE211)), ISERROR(AE211), $B211=""), "",
   IF($I211=1,
      IFBLANK(
         _xldudf_CX_PUSH(AE211*fxVal_normal, CX_ENTITY, $B211, AE$11, AE$14,AE$204,),
         ""
      ),
      IF($I211=2,
         IFBLANK(
            _xldudf_CX_PUSH(AE211, CX_ENTITY, $B211, AE$11, AE$14,AE$204,),
            ""
         ),
         IF($I211=3,
            "",
            IFBLANK(
               _xldudf_CX_PUSH(AE211, CX_ENTITY, $B211, AE$11, AE$14,AE$204,),
               ""
            )
         )
      )
   )
)),"")</f>
        <v/>
      </c>
      <c r="DF211" s="2445" t="str" cm="1">
        <f t="array" aca="1" ref="DF211" ca="1">IFERROR(IF(AF211*fxVal_normal=_PL!AF211,"",IF(OR(AF211="", NOT(ISNUMBER(AF211)), ISERROR(AF211), $B211=""), "",
   IF($I211=1,
      IFBLANK(
         _xldudf_CX_PUSH(AF211*fxVal_normal, CX_ENTITY, $B211, AF$11, AF$14,AF$204,),
         ""
      ),
      IF($I211=2,
         IFBLANK(
            _xldudf_CX_PUSH(AF211, CX_ENTITY, $B211, AF$11, AF$14,AF$204,),
            ""
         ),
         IF($I211=3,
            "",
            IFBLANK(
               _xldudf_CX_PUSH(AF211, CX_ENTITY, $B211, AF$11, AF$14,AF$204,),
               ""
            )
         )
      )
   )
)),"")</f>
        <v/>
      </c>
      <c r="DG211" s="2445" t="str" cm="1">
        <f t="array" aca="1" ref="DG211" ca="1">IFERROR(IF(AG211*fxVal_normal=_PL!AG211,"",IF(OR(AG211="", NOT(ISNUMBER(AG211)), ISERROR(AG211), $B211=""), "",
   IF($I211=1,
      IFBLANK(
         _xldudf_CX_PUSH(AG211*fxVal_normal, CX_ENTITY, $B211, AG$11, AG$14,AG$204,),
         ""
      ),
      IF($I211=2,
         IFBLANK(
            _xldudf_CX_PUSH(AG211, CX_ENTITY, $B211, AG$11, AG$14,AG$204,),
            ""
         ),
         IF($I211=3,
            "",
            IFBLANK(
               _xldudf_CX_PUSH(AG211, CX_ENTITY, $B211, AG$11, AG$14,AG$204,),
               ""
            )
         )
      )
   )
)),"")</f>
        <v/>
      </c>
      <c r="DH211" s="2445" t="str" cm="1">
        <f t="array" aca="1" ref="DH211" ca="1">IFERROR(IF(AH211*fxVal_normal=_PL!AH211,"",IF(OR(AH211="", NOT(ISNUMBER(AH211)), ISERROR(AH211), $B211=""), "",
   IF($I211=1,
      IFBLANK(
         _xldudf_CX_PUSH(AH211*fxVal_normal, CX_ENTITY, $B211, AH$11, AH$14,AH$204,),
         ""
      ),
      IF($I211=2,
         IFBLANK(
            _xldudf_CX_PUSH(AH211, CX_ENTITY, $B211, AH$11, AH$14,AH$204,),
            ""
         ),
         IF($I211=3,
            "",
            IFBLANK(
               _xldudf_CX_PUSH(AH211, CX_ENTITY, $B211, AH$11, AH$14,AH$204,),
               ""
            )
         )
      )
   )
)),"")</f>
        <v/>
      </c>
      <c r="DI211" s="2445" t="str" cm="1">
        <f t="array" aca="1" ref="DI211" ca="1">IFERROR(IF(AI211*fxVal_normal=_PL!AI211,"",IF(OR(AI211="", NOT(ISNUMBER(AI211)), ISERROR(AI211), $B211=""), "",
   IF($I211=1,
      IFBLANK(
         _xldudf_CX_PUSH(AI211*fxVal_normal, CX_ENTITY, $B211, AI$11, AI$14,AI$204,),
         ""
      ),
      IF($I211=2,
         IFBLANK(
            _xldudf_CX_PUSH(AI211, CX_ENTITY, $B211, AI$11, AI$14,AI$204,),
            ""
         ),
         IF($I211=3,
            "",
            IFBLANK(
               _xldudf_CX_PUSH(AI211, CX_ENTITY, $B211, AI$11, AI$14,AI$204,),
               ""
            )
         )
      )
   )
)),"")</f>
        <v/>
      </c>
      <c r="DJ211" s="2445" t="str" cm="1">
        <f t="array" aca="1" ref="DJ211" ca="1">IFERROR(IF(AJ211*fxVal_normal=_PL!AJ211,"",IF(OR(AJ211="", NOT(ISNUMBER(AJ211)), ISERROR(AJ211), $B211=""), "",
   IF($I211=1,
      IFBLANK(
         _xldudf_CX_PUSH(AJ211*fxVal_normal, CX_ENTITY, $B211, AJ$11, AJ$14,AJ$204,),
         ""
      ),
      IF($I211=2,
         IFBLANK(
            _xldudf_CX_PUSH(AJ211, CX_ENTITY, $B211, AJ$11, AJ$14,AJ$204,),
            ""
         ),
         IF($I211=3,
            "",
            IFBLANK(
               _xldudf_CX_PUSH(AJ211, CX_ENTITY, $B211, AJ$11, AJ$14,AJ$204,),
               ""
            )
         )
      )
   )
)),"")</f>
        <v/>
      </c>
      <c r="DK211" s="2445" t="str" cm="1">
        <f t="array" aca="1" ref="DK211" ca="1">IFERROR(IF(AK211*fxVal_normal=_PL!AK211,"",IF(OR(AK211="", NOT(ISNUMBER(AK211)), ISERROR(AK211), $B211=""), "",
   IF($I211=1,
      IFBLANK(
         _xldudf_CX_PUSH(AK211*fxVal_normal, CX_ENTITY, $B211, AK$11, AK$14,AK$204,),
         ""
      ),
      IF($I211=2,
         IFBLANK(
            _xldudf_CX_PUSH(AK211, CX_ENTITY, $B211, AK$11, AK$14,AK$204,),
            ""
         ),
         IF($I211=3,
            "",
            IFBLANK(
               _xldudf_CX_PUSH(AK211, CX_ENTITY, $B211, AK$11, AK$14,AK$204,),
               ""
            )
         )
      )
   )
)),"")</f>
        <v/>
      </c>
      <c r="DL211" s="2445" t="str" cm="1">
        <f t="array" aca="1" ref="DL211" ca="1">IFERROR(IF(AL211*fxVal_normal=_PL!AL211,"",IF(OR(AL211="", NOT(ISNUMBER(AL211)), ISERROR(AL211), $B211=""), "",
   IF($I211=1,
      IFBLANK(
         _xldudf_CX_PUSH(AL211*fxVal_normal, CX_ENTITY, $B211, AL$11, AL$14,AL$204,),
         ""
      ),
      IF($I211=2,
         IFBLANK(
            _xldudf_CX_PUSH(AL211, CX_ENTITY, $B211, AL$11, AL$14,AL$204,),
            ""
         ),
         IF($I211=3,
            "",
            IFBLANK(
               _xldudf_CX_PUSH(AL211, CX_ENTITY, $B211, AL$11, AL$14,AL$204,),
               ""
            )
         )
      )
   )
)),"")</f>
        <v/>
      </c>
      <c r="DM211" s="2445" t="str" cm="1">
        <f t="array" aca="1" ref="DM211" ca="1">IFERROR(IF(AM211*fxVal_normal=_PL!AM211,"",IF(OR(AM211="", NOT(ISNUMBER(AM211)), ISERROR(AM211), $B211=""), "",
   IF($I211=1,
      IFBLANK(
         _xldudf_CX_PUSH(AM211*fxVal_normal, CX_ENTITY, $B211, AM$11, AM$14,AM$204,),
         ""
      ),
      IF($I211=2,
         IFBLANK(
            _xldudf_CX_PUSH(AM211, CX_ENTITY, $B211, AM$11, AM$14,AM$204,),
            ""
         ),
         IF($I211=3,
            "",
            IFBLANK(
               _xldudf_CX_PUSH(AM211, CX_ENTITY, $B211, AM$11, AM$14,AM$204,),
               ""
            )
         )
      )
   )
)),"")</f>
        <v/>
      </c>
      <c r="DN211" s="2445" t="str" cm="1">
        <f t="array" aca="1" ref="DN211" ca="1">IFERROR(IF(AN211*fxVal_normal=_PL!AN211,"",IF(OR(AN211="", NOT(ISNUMBER(AN211)), ISERROR(AN211), $B211=""), "",
   IF($I211=1,
      IFBLANK(
         _xldudf_CX_PUSH(AN211*fxVal_normal, CX_ENTITY, $B211, AN$11, AN$14,AN$204,),
         ""
      ),
      IF($I211=2,
         IFBLANK(
            _xldudf_CX_PUSH(AN211, CX_ENTITY, $B211, AN$11, AN$14,AN$204,),
            ""
         ),
         IF($I211=3,
            "",
            IFBLANK(
               _xldudf_CX_PUSH(AN211, CX_ENTITY, $B211, AN$11, AN$14,AN$204,),
               ""
            )
         )
      )
   )
)),"")</f>
        <v/>
      </c>
      <c r="DO211" s="2445" t="str" cm="1">
        <f t="array" aca="1" ref="DO211" ca="1">IFERROR(IF(AO211*fxVal_normal=_PL!AO211,"",IF(OR(AO211="", NOT(ISNUMBER(AO211)), ISERROR(AO211), $B211=""), "",
   IF($I211=1,
      IFBLANK(
         _xldudf_CX_PUSH(AO211*fxVal_normal, CX_ENTITY, $B211, AO$11, AO$14,AO$204,),
         ""
      ),
      IF($I211=2,
         IFBLANK(
            _xldudf_CX_PUSH(AO211, CX_ENTITY, $B211, AO$11, AO$14,AO$204,),
            ""
         ),
         IF($I211=3,
            "",
            IFBLANK(
               _xldudf_CX_PUSH(AO211, CX_ENTITY, $B211, AO$11, AO$14,AO$204,),
               ""
            )
         )
      )
   )
)),"")</f>
        <v/>
      </c>
      <c r="DP211" s="2445" t="str" cm="1">
        <f t="array" aca="1" ref="DP211" ca="1">IFERROR(IF(AP211*fxVal_normal=_PL!AP211,"",IF(OR(AP211="", NOT(ISNUMBER(AP211)), ISERROR(AP211), $B211=""), "",
   IF($I211=1,
      IFBLANK(
         _xldudf_CX_PUSH(AP211*fxVal_normal, CX_ENTITY, $B211, AP$11, AP$14,AP$204,),
         ""
      ),
      IF($I211=2,
         IFBLANK(
            _xldudf_CX_PUSH(AP211, CX_ENTITY, $B211, AP$11, AP$14,AP$204,),
            ""
         ),
         IF($I211=3,
            "",
            IFBLANK(
               _xldudf_CX_PUSH(AP211, CX_ENTITY, $B211, AP$11, AP$14,AP$204,),
               ""
            )
         )
      )
   )
)),"")</f>
        <v/>
      </c>
      <c r="DQ211" s="2445" t="str" cm="1">
        <f t="array" aca="1" ref="DQ211" ca="1">IFERROR(IF(AQ211*fxVal_normal=_PL!AQ211,"",IF(OR(AQ211="", NOT(ISNUMBER(AQ211)), ISERROR(AQ211), $B211=""), "",
   IF($I211=1,
      IFBLANK(
         _xldudf_CX_PUSH(AQ211*fxVal_normal, CX_ENTITY, $B211, AQ$11, AQ$14,AQ$204,),
         ""
      ),
      IF($I211=2,
         IFBLANK(
            _xldudf_CX_PUSH(AQ211, CX_ENTITY, $B211, AQ$11, AQ$14,AQ$204,),
            ""
         ),
         IF($I211=3,
            "",
            IFBLANK(
               _xldudf_CX_PUSH(AQ211, CX_ENTITY, $B211, AQ$11, AQ$14,AQ$204,),
               ""
            )
         )
      )
   )
)),"")</f>
        <v/>
      </c>
      <c r="DR211" s="2445" t="str" cm="1">
        <f t="array" aca="1" ref="DR211" ca="1">IFERROR(IF(AR211*fxVal_normal=_PL!AR211,"",IF(OR(AR211="", NOT(ISNUMBER(AR211)), ISERROR(AR211), $B211=""), "",
   IF($I211=1,
      IFBLANK(
         _xldudf_CX_PUSH(AR211*fxVal_normal, CX_ENTITY, $B211, AR$11, AR$14,AR$204,),
         ""
      ),
      IF($I211=2,
         IFBLANK(
            _xldudf_CX_PUSH(AR211, CX_ENTITY, $B211, AR$11, AR$14,AR$204,),
            ""
         ),
         IF($I211=3,
            "",
            IFBLANK(
               _xldudf_CX_PUSH(AR211, CX_ENTITY, $B211, AR$11, AR$14,AR$204,),
               ""
            )
         )
      )
   )
)),"")</f>
        <v/>
      </c>
      <c r="DS211" s="2445" t="str" cm="1">
        <f t="array" aca="1" ref="DS211" ca="1">IFERROR(IF(AS211*fxVal_normal=_PL!AS211,"",IF(OR(AS211="", NOT(ISNUMBER(AS211)), ISERROR(AS211), $B211=""), "",
   IF($I211=1,
      IFBLANK(
         _xldudf_CX_PUSH(AS211*fxVal_normal, CX_ENTITY, $B211, AS$11, AS$14,AS$204,),
         ""
      ),
      IF($I211=2,
         IFBLANK(
            _xldudf_CX_PUSH(AS211, CX_ENTITY, $B211, AS$11, AS$14,AS$204,),
            ""
         ),
         IF($I211=3,
            "",
            IFBLANK(
               _xldudf_CX_PUSH(AS211, CX_ENTITY, $B211, AS$11, AS$14,AS$204,),
               ""
            )
         )
      )
   )
)),"")</f>
        <v/>
      </c>
      <c r="DT211" s="2445" t="str" cm="1">
        <f t="array" aca="1" ref="DT211" ca="1">IFERROR(IF(AT211*fxVal_normal=_PL!AT211,"",IF(OR(AT211="", NOT(ISNUMBER(AT211)), ISERROR(AT211), $B211=""), "",
   IF($I211=1,
      IFBLANK(
         _xldudf_CX_PUSH(AT211*fxVal_normal, CX_ENTITY, $B211, AT$11, AT$14,AT$204,),
         ""
      ),
      IF($I211=2,
         IFBLANK(
            _xldudf_CX_PUSH(AT211, CX_ENTITY, $B211, AT$11, AT$14,AT$204,),
            ""
         ),
         IF($I211=3,
            "",
            IFBLANK(
               _xldudf_CX_PUSH(AT211, CX_ENTITY, $B211, AT$11, AT$14,AT$204,),
               ""
            )
         )
      )
   )
)),"")</f>
        <v/>
      </c>
      <c r="DU211" s="2445" t="str" cm="1">
        <f t="array" aca="1" ref="DU211" ca="1">IFERROR(IF(AU211*fxVal_normal=_PL!AU211,"",IF(OR(AU211="", NOT(ISNUMBER(AU211)), ISERROR(AU211), $B211=""), "",
   IF($I211=1,
      IFBLANK(
         _xldudf_CX_PUSH(AU211*fxVal_normal, CX_ENTITY, $B211, AU$11, AU$14,AU$204,),
         ""
      ),
      IF($I211=2,
         IFBLANK(
            _xldudf_CX_PUSH(AU211, CX_ENTITY, $B211, AU$11, AU$14,AU$204,),
            ""
         ),
         IF($I211=3,
            "",
            IFBLANK(
               _xldudf_CX_PUSH(AU211, CX_ENTITY, $B211, AU$11, AU$14,AU$204,),
               ""
            )
         )
      )
   )
)),"")</f>
        <v/>
      </c>
      <c r="DV211" s="2445" t="str" cm="1">
        <f t="array" aca="1" ref="DV211" ca="1">IFERROR(IF(AV211*fxVal_normal=_PL!AV211,"",IF(OR(AV211="", NOT(ISNUMBER(AV211)), ISERROR(AV211), $B211=""), "",
   IF($I211=1,
      IFBLANK(
         _xldudf_CX_PUSH(AV211*fxVal_normal, CX_ENTITY, $B211, AV$11, AV$14,AV$204,),
         ""
      ),
      IF($I211=2,
         IFBLANK(
            _xldudf_CX_PUSH(AV211, CX_ENTITY, $B211, AV$11, AV$14,AV$204,),
            ""
         ),
         IF($I211=3,
            "",
            IFBLANK(
               _xldudf_CX_PUSH(AV211, CX_ENTITY, $B211, AV$11, AV$14,AV$204,),
               ""
            )
         )
      )
   )
)),"")</f>
        <v/>
      </c>
      <c r="DW211" s="2445" t="str" cm="1">
        <f t="array" aca="1" ref="DW211" ca="1">IFERROR(IF(AW211*fxVal_normal=_PL!AW211,"",IF(OR(AW211="", NOT(ISNUMBER(AW211)), ISERROR(AW211), $B211=""), "",
   IF($I211=1,
      IFBLANK(
         _xldudf_CX_PUSH(AW211*fxVal_normal, CX_ENTITY, $B211, AW$11, AW$14,AW$204,),
         ""
      ),
      IF($I211=2,
         IFBLANK(
            _xldudf_CX_PUSH(AW211, CX_ENTITY, $B211, AW$11, AW$14,AW$204,),
            ""
         ),
         IF($I211=3,
            "",
            IFBLANK(
               _xldudf_CX_PUSH(AW211, CX_ENTITY, $B211, AW$11, AW$14,AW$204,),
               ""
            )
         )
      )
   )
)),"")</f>
        <v/>
      </c>
      <c r="DX211" s="2445" t="str" cm="1">
        <f t="array" aca="1" ref="DX211" ca="1">IFERROR(IF(AX211*fxVal_normal=_PL!AX211,"",IF(OR(AX211="", NOT(ISNUMBER(AX211)), ISERROR(AX211), $B211=""), "",
   IF($I211=1,
      IFBLANK(
         _xldudf_CX_PUSH(AX211*fxVal_normal, CX_ENTITY, $B211, AX$11, AX$14,AX$204,),
         ""
      ),
      IF($I211=2,
         IFBLANK(
            _xldudf_CX_PUSH(AX211, CX_ENTITY, $B211, AX$11, AX$14,AX$204,),
            ""
         ),
         IF($I211=3,
            "",
            IFBLANK(
               _xldudf_CX_PUSH(AX211, CX_ENTITY, $B211, AX$11, AX$14,AX$204,),
               ""
            )
         )
      )
   )
)),"")</f>
        <v/>
      </c>
      <c r="DY211" s="2445" t="str" cm="1">
        <f t="array" aca="1" ref="DY211" ca="1">IFERROR(IF(AY211*fxVal_normal=_PL!AY211,"",IF(OR(AY211="", NOT(ISNUMBER(AY211)), ISERROR(AY211), $B211=""), "",
   IF($I211=1,
      IFBLANK(
         _xldudf_CX_PUSH(AY211*fxVal_normal, CX_ENTITY, $B211, AY$11, AY$14,AY$204,),
         ""
      ),
      IF($I211=2,
         IFBLANK(
            _xldudf_CX_PUSH(AY211, CX_ENTITY, $B211, AY$11, AY$14,AY$204,),
            ""
         ),
         IF($I211=3,
            "",
            IFBLANK(
               _xldudf_CX_PUSH(AY211, CX_ENTITY, $B211, AY$11, AY$14,AY$204,),
               ""
            )
         )
      )
   )
)),"")</f>
        <v/>
      </c>
      <c r="DZ211" s="2445" t="str" cm="1">
        <f t="array" aca="1" ref="DZ211" ca="1">IFERROR(IF(AZ211*fxVal_normal=_PL!AZ211,"",IF(OR(AZ211="", NOT(ISNUMBER(AZ211)), ISERROR(AZ211), $B211=""), "",
   IF($I211=1,
      IFBLANK(
         _xldudf_CX_PUSH(AZ211*fxVal_normal, CX_ENTITY, $B211, AZ$11, AZ$14,AZ$204,),
         ""
      ),
      IF($I211=2,
         IFBLANK(
            _xldudf_CX_PUSH(AZ211, CX_ENTITY, $B211, AZ$11, AZ$14,AZ$204,),
            ""
         ),
         IF($I211=3,
            "",
            IFBLANK(
               _xldudf_CX_PUSH(AZ211, CX_ENTITY, $B211, AZ$11, AZ$14,AZ$204,),
               ""
            )
         )
      )
   )
)),"")</f>
        <v/>
      </c>
      <c r="EA211" s="2445" t="str" cm="1">
        <f t="array" aca="1" ref="EA211" ca="1">IFERROR(IF(BA211*fxVal_normal=_PL!BA211,"",IF(OR(BA211="", NOT(ISNUMBER(BA211)), ISERROR(BA211), $B211=""), "",
   IF($I211=1,
      IFBLANK(
         _xldudf_CX_PUSH(BA211*fxVal_normal, CX_ENTITY, $B211, BA$11, BA$14,BA$204,),
         ""
      ),
      IF($I211=2,
         IFBLANK(
            _xldudf_CX_PUSH(BA211, CX_ENTITY, $B211, BA$11, BA$14,BA$204,),
            ""
         ),
         IF($I211=3,
            "",
            IFBLANK(
               _xldudf_CX_PUSH(BA211, CX_ENTITY, $B211, BA$11, BA$14,BA$204,),
               ""
            )
         )
      )
   )
)),"")</f>
        <v/>
      </c>
      <c r="EB211" s="2445" t="str" cm="1">
        <f t="array" aca="1" ref="EB211" ca="1">IFERROR(IF(BB211*fxVal_normal=_PL!BB211,"",IF(OR(BB211="", NOT(ISNUMBER(BB211)), ISERROR(BB211), $B211=""), "",
   IF($I211=1,
      IFBLANK(
         _xldudf_CX_PUSH(BB211*fxVal_normal, CX_ENTITY, $B211, BB$11, BB$14,BB$204,),
         ""
      ),
      IF($I211=2,
         IFBLANK(
            _xldudf_CX_PUSH(BB211, CX_ENTITY, $B211, BB$11, BB$14,BB$204,),
            ""
         ),
         IF($I211=3,
            "",
            IFBLANK(
               _xldudf_CX_PUSH(BB211, CX_ENTITY, $B211, BB$11, BB$14,BB$204,),
               ""
            )
         )
      )
   )
)),"")</f>
        <v/>
      </c>
      <c r="EC211" s="2445" t="str" cm="1">
        <f t="array" aca="1" ref="EC211" ca="1">IFERROR(IF(BC211*fxVal_normal=_PL!BC211,"",IF(OR(BC211="", NOT(ISNUMBER(BC211)), ISERROR(BC211), $B211=""), "",
   IF($I211=1,
      IFBLANK(
         _xldudf_CX_PUSH(BC211*fxVal_normal, CX_ENTITY, $B211, BC$11, BC$14,BC$204,),
         ""
      ),
      IF($I211=2,
         IFBLANK(
            _xldudf_CX_PUSH(BC211, CX_ENTITY, $B211, BC$11, BC$14,BC$204,),
            ""
         ),
         IF($I211=3,
            "",
            IFBLANK(
               _xldudf_CX_PUSH(BC211, CX_ENTITY, $B211, BC$11, BC$14,BC$204,),
               ""
            )
         )
      )
   )
)),"")</f>
        <v/>
      </c>
      <c r="ED211" s="2445" t="str" cm="1">
        <f t="array" aca="1" ref="ED211" ca="1">IFERROR(IF(BD211*fxVal_normal=_PL!BD211,"",IF(OR(BD211="", NOT(ISNUMBER(BD211)), ISERROR(BD211), $B211=""), "",
   IF($I211=1,
      IFBLANK(
         _xldudf_CX_PUSH(BD211*fxVal_normal, CX_ENTITY, $B211, BD$11, BD$14,BD$204,),
         ""
      ),
      IF($I211=2,
         IFBLANK(
            _xldudf_CX_PUSH(BD211, CX_ENTITY, $B211, BD$11, BD$14,BD$204,),
            ""
         ),
         IF($I211=3,
            "",
            IFBLANK(
               _xldudf_CX_PUSH(BD211, CX_ENTITY, $B211, BD$11, BD$14,BD$204,),
               ""
            )
         )
      )
   )
)),"")</f>
        <v/>
      </c>
      <c r="EE211" s="2445" t="str" cm="1">
        <f t="array" aca="1" ref="EE211" ca="1">IFERROR(IF(BE211*fxVal_normal=_PL!BE211,"",IF(OR(BE211="", NOT(ISNUMBER(BE211)), ISERROR(BE211), $B211=""), "",
   IF($I211=1,
      IFBLANK(
         _xldudf_CX_PUSH(BE211*fxVal_normal, CX_ENTITY, $B211, BE$11, BE$14,BE$204,),
         ""
      ),
      IF($I211=2,
         IFBLANK(
            _xldudf_CX_PUSH(BE211, CX_ENTITY, $B211, BE$11, BE$14,BE$204,),
            ""
         ),
         IF($I211=3,
            "",
            IFBLANK(
               _xldudf_CX_PUSH(BE211, CX_ENTITY, $B211, BE$11, BE$14,BE$204,),
               ""
            )
         )
      )
   )
)),"")</f>
        <v/>
      </c>
      <c r="EF211" s="2445" t="str" cm="1">
        <f t="array" aca="1" ref="EF211" ca="1">IFERROR(IF(BF211*fxVal_normal=_PL!BF211,"",IF(OR(BF211="", NOT(ISNUMBER(BF211)), ISERROR(BF211), $B211=""), "",
   IF($I211=1,
      IFBLANK(
         _xldudf_CX_PUSH(BF211*fxVal_normal, CX_ENTITY, $B211, BF$11, BF$14,BF$204,),
         ""
      ),
      IF($I211=2,
         IFBLANK(
            _xldudf_CX_PUSH(BF211, CX_ENTITY, $B211, BF$11, BF$14,BF$204,),
            ""
         ),
         IF($I211=3,
            "",
            IFBLANK(
               _xldudf_CX_PUSH(BF211, CX_ENTITY, $B211, BF$11, BF$14,BF$204,),
               ""
            )
         )
      )
   )
)),"")</f>
        <v/>
      </c>
      <c r="EG211" s="2445" t="str" cm="1">
        <f t="array" aca="1" ref="EG211" ca="1">IFERROR(IF(BG211*fxVal_normal=_PL!BG211,"",IF(OR(BG211="", NOT(ISNUMBER(BG211)), ISERROR(BG211), $B211=""), "",
   IF($I211=1,
      IFBLANK(
         _xldudf_CX_PUSH(BG211*fxVal_normal, CX_ENTITY, $B211, BG$11, BG$14,BG$204,),
         ""
      ),
      IF($I211=2,
         IFBLANK(
            _xldudf_CX_PUSH(BG211, CX_ENTITY, $B211, BG$11, BG$14,BG$204,),
            ""
         ),
         IF($I211=3,
            "",
            IFBLANK(
               _xldudf_CX_PUSH(BG211, CX_ENTITY, $B211, BG$11, BG$14,BG$204,),
               ""
            )
         )
      )
   )
)),"")</f>
        <v/>
      </c>
      <c r="EH211" s="2445" t="str" cm="1">
        <f t="array" aca="1" ref="EH211" ca="1">IFERROR(IF(BH211*fxVal_normal=_PL!BH211,"",IF(OR(BH211="", NOT(ISNUMBER(BH211)), ISERROR(BH211), $B211=""), "",
   IF($I211=1,
      IFBLANK(
         _xldudf_CX_PUSH(BH211*fxVal_normal, CX_ENTITY, $B211, BH$11, BH$14,BH$204,),
         ""
      ),
      IF($I211=2,
         IFBLANK(
            _xldudf_CX_PUSH(BH211, CX_ENTITY, $B211, BH$11, BH$14,BH$204,),
            ""
         ),
         IF($I211=3,
            "",
            IFBLANK(
               _xldudf_CX_PUSH(BH211, CX_ENTITY, $B211, BH$11, BH$14,BH$204,),
               ""
            )
         )
      )
   )
)),"")</f>
        <v/>
      </c>
      <c r="EI211" s="2445" t="str" cm="1">
        <f t="array" aca="1" ref="EI211" ca="1">IFERROR(IF(BI211*fxVal_normal=_PL!BI211,"",IF(OR(BI211="", NOT(ISNUMBER(BI211)), ISERROR(BI211), $B211=""), "",
   IF($I211=1,
      IFBLANK(
         _xldudf_CX_PUSH(BI211*fxVal_normal, CX_ENTITY, $B211, BI$11, BI$14,BI$204,),
         ""
      ),
      IF($I211=2,
         IFBLANK(
            _xldudf_CX_PUSH(BI211, CX_ENTITY, $B211, BI$11, BI$14,BI$204,),
            ""
         ),
         IF($I211=3,
            "",
            IFBLANK(
               _xldudf_CX_PUSH(BI211, CX_ENTITY, $B211, BI$11, BI$14,BI$204,),
               ""
            )
         )
      )
   )
)),"")</f>
        <v/>
      </c>
      <c r="EJ211" s="2445" t="str" cm="1">
        <f t="array" aca="1" ref="EJ211" ca="1">IFERROR(IF(BJ211*fxVal_normal=_PL!BJ211,"",IF(OR(BJ211="", NOT(ISNUMBER(BJ211)), ISERROR(BJ211), $B211=""), "",
   IF($I211=1,
      IFBLANK(
         _xldudf_CX_PUSH(BJ211*fxVal_normal, CX_ENTITY, $B211, BJ$11, BJ$14,BJ$204,),
         ""
      ),
      IF($I211=2,
         IFBLANK(
            _xldudf_CX_PUSH(BJ211, CX_ENTITY, $B211, BJ$11, BJ$14,BJ$204,),
            ""
         ),
         IF($I211=3,
            "",
            IFBLANK(
               _xldudf_CX_PUSH(BJ211, CX_ENTITY, $B211, BJ$11, BJ$14,BJ$204,),
               ""
            )
         )
      )
   )
)),"")</f>
        <v/>
      </c>
      <c r="EK211" s="2445" t="str" cm="1">
        <f t="array" aca="1" ref="EK211" ca="1">IFERROR(IF(BK211*fxVal_normal=_PL!BK211,"",IF(OR(BK211="", NOT(ISNUMBER(BK211)), ISERROR(BK211), $B211=""), "",
   IF($I211=1,
      IFBLANK(
         _xldudf_CX_PUSH(BK211*fxVal_normal, CX_ENTITY, $B211, BK$11, BK$14,BK$204,),
         ""
      ),
      IF($I211=2,
         IFBLANK(
            _xldudf_CX_PUSH(BK211, CX_ENTITY, $B211, BK$11, BK$14,BK$204,),
            ""
         ),
         IF($I211=3,
            "",
            IFBLANK(
               _xldudf_CX_PUSH(BK211, CX_ENTITY, $B211, BK$11, BK$14,BK$204,),
               ""
            )
         )
      )
   )
)),"")</f>
        <v/>
      </c>
      <c r="EL211" s="2445" t="str" cm="1">
        <f t="array" aca="1" ref="EL211" ca="1">IFERROR(IF(BL211*fxVal_normal=_PL!BL211,"",IF(OR(BL211="", NOT(ISNUMBER(BL211)), ISERROR(BL211), $B211=""), "",
   IF($I211=1,
      IFBLANK(
         _xldudf_CX_PUSH(BL211*fxVal_normal, CX_ENTITY, $B211, BL$11, BL$14,BL$204,),
         ""
      ),
      IF($I211=2,
         IFBLANK(
            _xldudf_CX_PUSH(BL211, CX_ENTITY, $B211, BL$11, BL$14,BL$204,),
            ""
         ),
         IF($I211=3,
            "",
            IFBLANK(
               _xldudf_CX_PUSH(BL211, CX_ENTITY, $B211, BL$11, BL$14,BL$204,),
               ""
            )
         )
      )
   )
)),"")</f>
        <v/>
      </c>
      <c r="EM211" s="2445" t="str" cm="1">
        <f t="array" aca="1" ref="EM211" ca="1">IFERROR(IF(BM211*fxVal_normal=_PL!BM211,"",IF(OR(BM211="", NOT(ISNUMBER(BM211)), ISERROR(BM211), $B211=""), "",
   IF($I211=1,
      IFBLANK(
         _xldudf_CX_PUSH(BM211*fxVal_normal, CX_ENTITY, $B211, BM$11, BM$14,BM$204,),
         ""
      ),
      IF($I211=2,
         IFBLANK(
            _xldudf_CX_PUSH(BM211, CX_ENTITY, $B211, BM$11, BM$14,BM$204,),
            ""
         ),
         IF($I211=3,
            "",
            IFBLANK(
               _xldudf_CX_PUSH(BM211, CX_ENTITY, $B211, BM$11, BM$14,BM$204,),
               ""
            )
         )
      )
   )
)),"")</f>
        <v/>
      </c>
      <c r="EN211" s="2445" t="str" cm="1">
        <f t="array" aca="1" ref="EN211" ca="1">IFERROR(IF(BN211*fxVal_normal=_PL!BN211,"",IF(OR(BN211="", NOT(ISNUMBER(BN211)), ISERROR(BN211), $B211=""), "",
   IF($I211=1,
      IFBLANK(
         _xldudf_CX_PUSH(BN211*fxVal_normal, CX_ENTITY, $B211, BN$11, BN$14,BN$204,),
         ""
      ),
      IF($I211=2,
         IFBLANK(
            _xldudf_CX_PUSH(BN211, CX_ENTITY, $B211, BN$11, BN$14,BN$204,),
            ""
         ),
         IF($I211=3,
            "",
            IFBLANK(
               _xldudf_CX_PUSH(BN211, CX_ENTITY, $B211, BN$11, BN$14,BN$204,),
               ""
            )
         )
      )
   )
)),"")</f>
        <v/>
      </c>
    </row>
    <row r="212" spans="1:158" ht="21" customHeight="1">
      <c r="A212" s="1627" t="s">
        <v>22</v>
      </c>
      <c r="B212" s="2439"/>
      <c r="C212" s="2439" t="str" cm="1">
        <f t="array" ref="C212">IFBLANK(_PL!C212,"")</f>
        <v/>
      </c>
      <c r="D212" s="1548"/>
      <c r="E212" s="2440" cm="1">
        <f t="array" aca="1" ref="E212:G21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)($AD212:$CQ212, Z212)</f>
        <v>0</v>
      </c>
      <c r="F212" s="576">
        <f ca="1"/>
        <v>0</v>
      </c>
      <c r="G212" s="576" t="str">
        <f ca="1"/>
        <v>A</v>
      </c>
      <c r="H212" s="2546">
        <v>2</v>
      </c>
      <c r="I212" s="2546">
        <v>1</v>
      </c>
      <c r="J212" s="401" cm="1">
        <f t="array" ref="J212">IFBLANK( Z212,"")</f>
        <v>0</v>
      </c>
      <c r="K212" s="578" t="str">
        <f t="shared" si="54"/>
        <v>No</v>
      </c>
      <c r="L212" s="37"/>
      <c r="N212" s="158"/>
      <c r="O212" s="101"/>
      <c r="P212" s="52"/>
      <c r="Q212" s="101"/>
      <c r="R212" s="101"/>
      <c r="S212" s="3008"/>
      <c r="T212" s="3008"/>
      <c r="U212" s="39"/>
      <c r="V212" s="37"/>
      <c r="W212" s="2594" t="e">
        <f ca="1">W205</f>
        <v>#NAME?</v>
      </c>
      <c r="X212" s="2452">
        <f>_PL!X212</f>
        <v>0</v>
      </c>
      <c r="Y212" s="971" t="s">
        <v>167</v>
      </c>
      <c r="Z212" s="538">
        <f>_PL!Z212</f>
        <v>0</v>
      </c>
      <c r="AA212" s="787"/>
      <c r="AB212" s="1133"/>
      <c r="AC212" s="2598" t="str" cm="1">
        <f t="array" aca="1" ref="AC212" ca="1">_xlfn.LET(
_xlpm._termname, $AB212,
_xlpm._iconname, "find",
_xlpm._icon, fx_getIcon(_xlpm._iconname),
_xlpm._location, _xlfn.XLOOKUP(LOWER(_xlpm._termname), LOWER(tbl_acctDef[Term]),tbl_acctDef[Term]),
_xlpm._hyperlink, HYPERLINK("#"&amp;CELL("address",_xlpm._location), _xlpm._icon),
IFERROR(_xlpm._hyperlink,"")
)</f>
        <v/>
      </c>
      <c r="AD212" s="2590" t="str">
        <f ca="1">IF(ISNUMBER(AD205), IF(ABS(SUM(AD206:AD211)-AD205)&lt;0.1,0,1),"")</f>
        <v/>
      </c>
      <c r="AE212" s="2590" t="str">
        <f t="shared" ref="AE212:BN212" si="57">IF(ISNUMBER(AE205), IF(ABS(SUM(AE206:AE211)-AE205)&lt;0.1,0,1),"")</f>
        <v/>
      </c>
      <c r="AF212" s="2599" t="str">
        <f t="shared" si="57"/>
        <v/>
      </c>
      <c r="AG212" s="2599" t="str">
        <f t="shared" si="57"/>
        <v/>
      </c>
      <c r="AH212" s="2599" t="str">
        <f t="shared" si="57"/>
        <v/>
      </c>
      <c r="AI212" s="2599" t="str">
        <f t="shared" si="57"/>
        <v/>
      </c>
      <c r="AJ212" s="2599" t="str">
        <f t="shared" si="57"/>
        <v/>
      </c>
      <c r="AK212" s="2599" t="str">
        <f t="shared" si="57"/>
        <v/>
      </c>
      <c r="AL212" s="2599" t="str">
        <f t="shared" si="57"/>
        <v/>
      </c>
      <c r="AM212" s="2599" t="str">
        <f t="shared" si="57"/>
        <v/>
      </c>
      <c r="AN212" s="2599" t="str">
        <f t="shared" si="57"/>
        <v/>
      </c>
      <c r="AO212" s="2599" t="str">
        <f t="shared" si="57"/>
        <v/>
      </c>
      <c r="AP212" s="2599" t="str">
        <f t="shared" si="57"/>
        <v/>
      </c>
      <c r="AQ212" s="2599" t="str">
        <f t="shared" si="57"/>
        <v/>
      </c>
      <c r="AR212" s="2599" t="str">
        <f t="shared" si="57"/>
        <v/>
      </c>
      <c r="AS212" s="2599" t="str">
        <f t="shared" si="57"/>
        <v/>
      </c>
      <c r="AT212" s="2599" t="str">
        <f t="shared" si="57"/>
        <v/>
      </c>
      <c r="AU212" s="2599" t="str">
        <f t="shared" si="57"/>
        <v/>
      </c>
      <c r="AV212" s="2599" t="str">
        <f t="shared" si="57"/>
        <v/>
      </c>
      <c r="AW212" s="2599" t="str">
        <f t="shared" si="57"/>
        <v/>
      </c>
      <c r="AX212" s="2599" t="str">
        <f t="shared" si="57"/>
        <v/>
      </c>
      <c r="AY212" s="2599" t="str">
        <f t="shared" si="57"/>
        <v/>
      </c>
      <c r="AZ212" s="2599" t="str">
        <f t="shared" si="57"/>
        <v/>
      </c>
      <c r="BA212" s="2599" t="str">
        <f t="shared" si="57"/>
        <v/>
      </c>
      <c r="BB212" s="2599" t="str">
        <f t="shared" si="57"/>
        <v/>
      </c>
      <c r="BC212" s="2599" t="str">
        <f t="shared" si="57"/>
        <v/>
      </c>
      <c r="BD212" s="2599" t="str">
        <f t="shared" si="57"/>
        <v/>
      </c>
      <c r="BE212" s="2599" t="str">
        <f t="shared" si="57"/>
        <v/>
      </c>
      <c r="BF212" s="2599" t="str">
        <f t="shared" si="57"/>
        <v/>
      </c>
      <c r="BG212" s="2599" t="str">
        <f t="shared" si="57"/>
        <v/>
      </c>
      <c r="BH212" s="2599" t="str">
        <f t="shared" si="57"/>
        <v/>
      </c>
      <c r="BI212" s="2599" t="str">
        <f t="shared" si="57"/>
        <v/>
      </c>
      <c r="BJ212" s="2599" t="str">
        <f t="shared" si="57"/>
        <v/>
      </c>
      <c r="BK212" s="2599" t="str">
        <f t="shared" si="57"/>
        <v/>
      </c>
      <c r="BL212" s="2599" t="str">
        <f t="shared" si="57"/>
        <v/>
      </c>
      <c r="BM212" s="2599" t="str">
        <f t="shared" si="57"/>
        <v/>
      </c>
      <c r="BN212" s="2599" t="str">
        <f t="shared" si="57"/>
        <v/>
      </c>
      <c r="BO212" s="2600"/>
      <c r="BP212" s="2600"/>
      <c r="BQ212" s="2600"/>
      <c r="BR212" s="2600"/>
      <c r="BS212" s="2600"/>
      <c r="BT212" s="2600"/>
      <c r="BU212" s="2600"/>
      <c r="BV212" s="2600"/>
      <c r="BW212" s="2600"/>
      <c r="BX212" s="2600"/>
      <c r="BY212" s="2600"/>
      <c r="BZ212" s="2600"/>
      <c r="CA212" s="34"/>
      <c r="CC212" s="927"/>
      <c r="CD212" s="1461" t="str" cm="1">
        <f t="array" aca="1" ref="CD212" ca="1">_xlfn.LET( _xlpm.CheckBlank, SUM(PL!$AD212:$BN212) = 0, IF(_xlpm.CheckBlank, "", SUM(_xlfn._xlws.FILTER(PL!$AD212:$BN212,(YEAR(PL!$AD$12:$BN$12)=PL!CD$12)*(array_timeline&lt;=PL!CD$11)))))</f>
        <v/>
      </c>
      <c r="CE212" s="1461" t="str" cm="1">
        <f t="array" aca="1" ref="CE212" ca="1">_xlfn.LET( _xlpm.CheckBlank, SUM(PL!$AD212:$BN212) = 0, IF(_xlpm.CheckBlank, "", SUM(_xlfn._xlws.FILTER(PL!$AD212:$BN212,(YEAR(PL!$AD$12:$BN$12)=PL!CE$12)*(array_timeline&lt;=PL!CE$11)))))</f>
        <v/>
      </c>
      <c r="CF212" s="88"/>
      <c r="CG212" s="1461" t="str" cm="1">
        <f t="array" aca="1" ref="CG212" ca="1">_xlfn.LET( _xlpm.CheckBlank, SUM(PL!$AD212:$BN212) = 0, IF(_xlpm.CheckBlank, "", SUM(_xlfn._xlws.FILTER(PL!$AD212:$BN212,(YEAR(PL!$AD$12:$BN$12)=PL!CG$12)*(array_timeline&lt;=PL!CG$11)))))</f>
        <v/>
      </c>
      <c r="CH212" s="1461" t="str" cm="1">
        <f t="array" aca="1" ref="CH212" ca="1">_xlfn.LET( _xlpm.CheckBlank, SUM(PL!$AD212:$BN212) = 0, IF(_xlpm.CheckBlank, "", SUM(_xlfn._xlws.FILTER(PL!$AD212:$BN212,(YEAR(PL!$AD$12:$BN$12)=PL!CH$12)*(array_timeline&lt;=PL!CH$11)))))</f>
        <v/>
      </c>
      <c r="CI212" s="88"/>
      <c r="CJ212" s="1461" t="str" cm="1">
        <f t="array" aca="1" ref="CJ212" ca="1">_xlfn.LET( _xlpm.CheckBlank, SUM(PL!$AD212:$BN212) = 0, IF(_xlpm.CheckBlank, "", SUM(_xlfn.TAKE(_xlfn.DROP(PL!$AD212:$BN212, ,-DATEDIFF(PL!CJ$11, val_asOfDate,"M")),1,-12))))</f>
        <v/>
      </c>
      <c r="CK212" s="1461" t="str" cm="1">
        <f t="array" aca="1" ref="CK212" ca="1">_xlfn.LET( _xlpm.CheckBlank, SUM(PL!$AD212:$BN212) = 0, IF(_xlpm.CheckBlank, "", SUM(_xlfn.TAKE(_xlfn.DROP(PL!$AD212:$BN212, ,-DATEDIFF(PL!CK$11, val_asOfDate,"M")),1,-12))))</f>
        <v/>
      </c>
      <c r="CL212" s="88"/>
      <c r="CM212" s="2061" t="str">
        <f ca="1">IF(ISNUMBER(CM205), IF(ABS(SUM(CM206:CM211)-CM205)&lt;0.1,0,1),"")</f>
        <v/>
      </c>
      <c r="CN212" s="2061" t="str">
        <f>IF(ISNUMBER(CN205), IF(ABS(SUM(CN206:CN211)-CN205)&lt;0.1,0,1),"")</f>
        <v/>
      </c>
      <c r="CO212" s="128"/>
      <c r="CP212" s="2061" t="str">
        <f ca="1">IF(ISNUMBER(CP205), IF(ABS(SUM(CP206:CP211)-CP205)&lt;0.1,0,1),"")</f>
        <v/>
      </c>
      <c r="CQ212" s="2061" t="str">
        <f>IF(ISNUMBER(CQ205), IF(ABS(SUM(CQ206:CQ211)-CQ205)&lt;0.1,0,1),"")</f>
        <v/>
      </c>
      <c r="CR212" s="34"/>
      <c r="CS212" s="2056"/>
      <c r="CT212" s="1880"/>
      <c r="CU212" s="1880"/>
      <c r="CV212" s="1880"/>
      <c r="CW212" s="1880"/>
      <c r="CX212" s="2121"/>
      <c r="CY212" s="1880"/>
      <c r="CZ212" s="1880"/>
      <c r="DA212" s="1880"/>
      <c r="DB212" s="1880"/>
      <c r="DC212" s="2121"/>
      <c r="DD212" s="1880"/>
      <c r="DE212" s="1880"/>
      <c r="DF212" s="1880"/>
      <c r="DG212" s="1880"/>
      <c r="DH212" s="1880"/>
      <c r="DI212" s="1880"/>
      <c r="DJ212" s="1880"/>
      <c r="DK212" s="1880"/>
      <c r="DL212" s="1880"/>
      <c r="DM212" s="1880"/>
      <c r="DN212" s="1880"/>
      <c r="DO212" s="1880"/>
      <c r="DP212" s="1880"/>
      <c r="DQ212" s="1880"/>
      <c r="DR212" s="1880"/>
      <c r="DS212" s="1880"/>
      <c r="DT212" s="1880"/>
      <c r="DU212" s="1880"/>
      <c r="DV212" s="1880"/>
      <c r="DW212" s="1880"/>
      <c r="DX212" s="1880"/>
      <c r="DY212" s="1880"/>
      <c r="DZ212" s="1880"/>
      <c r="EA212" s="1880"/>
      <c r="EB212" s="1880"/>
      <c r="EC212" s="1880"/>
      <c r="ED212" s="1880"/>
      <c r="EE212" s="1880"/>
      <c r="EF212" s="1880"/>
      <c r="EG212" s="1880"/>
      <c r="EH212" s="1880"/>
      <c r="EI212" s="1880"/>
      <c r="EJ212" s="1880"/>
      <c r="EK212" s="1880"/>
      <c r="EL212" s="1880"/>
      <c r="EM212" s="1880"/>
      <c r="EN212" s="1880"/>
      <c r="EO212" s="1880"/>
      <c r="EP212" s="1880"/>
      <c r="EQ212" s="1880"/>
      <c r="ER212" s="1880"/>
      <c r="ES212" s="1880"/>
      <c r="ET212" s="1880"/>
      <c r="EU212" s="1880"/>
      <c r="EV212" s="1880"/>
      <c r="EW212" s="1880"/>
      <c r="EX212" s="1880"/>
      <c r="EY212" s="1880"/>
      <c r="EZ212" s="1880"/>
      <c r="FA212" s="1880"/>
      <c r="FB212" s="1880"/>
    </row>
    <row r="213" spans="1:158" ht="18">
      <c r="A213" s="1627"/>
      <c r="B213" s="2439" t="str">
        <f>_xlfn.LET(
_xlpm.IsNotAttrDynamic, D213="",
_xlpm.Attr,_PL!F213,
_xlpm.NotInUse,Y213=D213,
_xlpm.RESULT, IF(_xlpm.IsNotAttrDynamic, _xlpm.Attr, IF( _xlpm.NotInUse, "", Y213)
),IF(_xlpm.RESULT ="", "", _xlpm.RESULT))</f>
        <v/>
      </c>
      <c r="C213" s="2439" t="str" cm="1">
        <f t="array" ref="C213">IFBLANK(_PL!C213,"")</f>
        <v/>
      </c>
      <c r="D213" s="1548"/>
      <c r="E213" s="2453"/>
      <c r="F213" s="578"/>
      <c r="G213" s="578"/>
      <c r="H213" s="578"/>
      <c r="I213" s="578"/>
      <c r="J213" s="401"/>
      <c r="K213" s="578" t="str">
        <f t="shared" si="54"/>
        <v>No</v>
      </c>
      <c r="L213" s="37"/>
      <c r="N213" s="158"/>
      <c r="O213" s="101"/>
      <c r="P213" s="52"/>
      <c r="Q213" s="101"/>
      <c r="R213" s="101"/>
      <c r="S213" s="3008"/>
      <c r="T213" s="3008"/>
      <c r="U213" s="39"/>
      <c r="V213" s="37"/>
      <c r="W213" s="285"/>
      <c r="X213" s="901"/>
      <c r="Y213" s="136"/>
      <c r="Z213" s="792"/>
      <c r="AA213" s="97"/>
      <c r="AB213" s="284"/>
      <c r="AC213" s="128"/>
      <c r="AD213" s="88"/>
      <c r="AE213" s="88"/>
      <c r="AF213" s="88"/>
      <c r="AG213" s="88"/>
      <c r="AH213" s="88"/>
      <c r="AI213" s="88"/>
      <c r="AJ213" s="88"/>
      <c r="AK213" s="88"/>
      <c r="AL213" s="88"/>
      <c r="AM213" s="88"/>
      <c r="AN213" s="88"/>
      <c r="AO213" s="88"/>
      <c r="AP213" s="88"/>
      <c r="AQ213" s="88"/>
      <c r="AR213" s="88"/>
      <c r="AS213" s="88"/>
      <c r="AT213" s="88"/>
      <c r="AU213" s="783"/>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c r="CS213" s="2056"/>
      <c r="CT213" s="1880"/>
      <c r="CU213" s="1880"/>
      <c r="CV213" s="1880"/>
      <c r="CW213" s="1880"/>
      <c r="CX213" s="2121"/>
      <c r="CY213" s="1880"/>
      <c r="CZ213" s="1880"/>
      <c r="DA213" s="1880"/>
      <c r="DB213" s="1880"/>
      <c r="DC213" s="2121"/>
      <c r="DD213" s="1880"/>
      <c r="DE213" s="1880"/>
      <c r="DF213" s="1880"/>
      <c r="DG213" s="1880"/>
      <c r="DH213" s="1880"/>
      <c r="DI213" s="1880"/>
      <c r="DJ213" s="1880"/>
      <c r="DK213" s="1880"/>
      <c r="DL213" s="1880"/>
      <c r="DM213" s="1880"/>
      <c r="DN213" s="1880"/>
      <c r="DO213" s="1880"/>
      <c r="DP213" s="1880"/>
      <c r="DQ213" s="1880"/>
      <c r="DR213" s="1880"/>
      <c r="DS213" s="1880"/>
      <c r="DT213" s="1880"/>
      <c r="DU213" s="1880"/>
      <c r="DV213" s="1880"/>
      <c r="DW213" s="1880"/>
      <c r="DX213" s="1880"/>
      <c r="DY213" s="1880"/>
      <c r="DZ213" s="1880"/>
      <c r="EA213" s="1880"/>
      <c r="EB213" s="1880"/>
      <c r="EC213" s="1880"/>
      <c r="ED213" s="1880"/>
      <c r="EE213" s="1880"/>
      <c r="EF213" s="1880"/>
      <c r="EG213" s="1880"/>
      <c r="EH213" s="1880"/>
      <c r="EI213" s="1880"/>
      <c r="EJ213" s="1880"/>
      <c r="EK213" s="1880"/>
      <c r="EL213" s="1880"/>
      <c r="EM213" s="1880"/>
      <c r="EN213" s="1880"/>
      <c r="EO213" s="1880"/>
      <c r="EP213" s="1880"/>
      <c r="EQ213" s="1880"/>
      <c r="ER213" s="1880"/>
      <c r="ES213" s="1880"/>
      <c r="ET213" s="1880"/>
      <c r="EU213" s="1880"/>
      <c r="EV213" s="1880"/>
      <c r="EW213" s="1880"/>
      <c r="EX213" s="1880"/>
      <c r="EY213" s="1880"/>
      <c r="EZ213" s="1880"/>
      <c r="FA213" s="1880"/>
      <c r="FB213" s="1880"/>
    </row>
    <row r="214" spans="1:158">
      <c r="A214" s="1625"/>
      <c r="B214" s="2439" t="str">
        <f>_xlfn.LET(
_xlpm.IsNotAttrDynamic, D214="",
_xlpm.Attr,_PL!F214,
_xlpm.NotInUse,Y214=D214,
_xlpm.RESULT, IF(_xlpm.IsNotAttrDynamic, _xlpm.Attr, IF( _xlpm.NotInUse, "", Y214)
),IF(_xlpm.RESULT ="", "", _xlpm.RESULT))</f>
        <v/>
      </c>
      <c r="C214" s="2439" t="str" cm="1">
        <f t="array" ref="C214">IFBLANK(_PL!C214,"")</f>
        <v/>
      </c>
      <c r="D214" s="1548"/>
      <c r="E214" s="2453"/>
      <c r="F214" s="578"/>
      <c r="G214" s="578"/>
      <c r="H214" s="578"/>
      <c r="I214" s="578"/>
      <c r="J214" s="401"/>
      <c r="K214" s="578" t="str">
        <f t="shared" si="54"/>
        <v>No</v>
      </c>
      <c r="L214" s="37"/>
      <c r="N214" s="158"/>
      <c r="O214" s="101"/>
      <c r="P214" s="52"/>
      <c r="Q214" s="101"/>
      <c r="R214" s="101"/>
      <c r="S214" s="3008"/>
      <c r="T214" s="3008"/>
      <c r="U214" s="39"/>
      <c r="V214" s="37"/>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c r="CS214" s="2056"/>
      <c r="CT214" s="1880"/>
      <c r="CU214" s="1880"/>
      <c r="CV214" s="1880"/>
      <c r="CW214" s="1880"/>
      <c r="CX214" s="2121"/>
      <c r="CY214" s="1880"/>
      <c r="CZ214" s="1880"/>
      <c r="DA214" s="1880"/>
      <c r="DB214" s="1880"/>
      <c r="DC214" s="2121"/>
      <c r="DD214" s="1880"/>
      <c r="DE214" s="1880"/>
      <c r="DF214" s="1880"/>
      <c r="DG214" s="1880"/>
      <c r="DH214" s="1880"/>
      <c r="DI214" s="1880"/>
      <c r="DJ214" s="1880"/>
      <c r="DK214" s="1880"/>
      <c r="DL214" s="1880"/>
      <c r="DM214" s="1880"/>
      <c r="DN214" s="1880"/>
      <c r="DO214" s="1880"/>
      <c r="DP214" s="1880"/>
      <c r="DQ214" s="1880"/>
      <c r="DR214" s="1880"/>
      <c r="DS214" s="1880"/>
      <c r="DT214" s="1880"/>
      <c r="DU214" s="1880"/>
      <c r="DV214" s="1880"/>
      <c r="DW214" s="1880"/>
      <c r="DX214" s="1880"/>
      <c r="DY214" s="1880"/>
      <c r="DZ214" s="1880"/>
      <c r="EA214" s="1880"/>
      <c r="EB214" s="1880"/>
      <c r="EC214" s="1880"/>
      <c r="ED214" s="1880"/>
      <c r="EE214" s="1880"/>
      <c r="EF214" s="1880"/>
      <c r="EG214" s="1880"/>
      <c r="EH214" s="1880"/>
      <c r="EI214" s="1880"/>
      <c r="EJ214" s="1880"/>
      <c r="EK214" s="1880"/>
      <c r="EL214" s="1880"/>
      <c r="EM214" s="1880"/>
      <c r="EN214" s="1880"/>
      <c r="EO214" s="1880"/>
      <c r="EP214" s="1880"/>
      <c r="EQ214" s="1880"/>
      <c r="ER214" s="1880"/>
      <c r="ES214" s="1880"/>
      <c r="ET214" s="1880"/>
      <c r="EU214" s="1880"/>
      <c r="EV214" s="1880"/>
      <c r="EW214" s="1880"/>
      <c r="EX214" s="1880"/>
      <c r="EY214" s="1880"/>
      <c r="EZ214" s="1880"/>
      <c r="FA214" s="1880"/>
      <c r="FB214" s="1880"/>
    </row>
    <row r="215" spans="1:158" ht="22.5">
      <c r="A215" s="1625"/>
      <c r="B215" s="2439" t="str">
        <f>_xlfn.LET(
_xlpm.IsNotAttrDynamic, D215="",
_xlpm.Attr,_PL!F215,
_xlpm.NotInUse,Y215=D215,
_xlpm.RESULT, IF(_xlpm.IsNotAttrDynamic, _xlpm.Attr, IF( _xlpm.NotInUse, "", Y215)
),IF(_xlpm.RESULT ="", "", _xlpm.RESULT))</f>
        <v/>
      </c>
      <c r="C215" s="2439" t="str" cm="1">
        <f t="array" ref="C215">IFBLANK(_PL!C215,"")</f>
        <v/>
      </c>
      <c r="D215" s="1548"/>
      <c r="E215" s="2453"/>
      <c r="F215" s="578"/>
      <c r="G215" s="578"/>
      <c r="H215" s="510"/>
      <c r="I215" s="510"/>
      <c r="J215" s="401"/>
      <c r="K215" s="578" t="str">
        <f t="shared" si="54"/>
        <v>No</v>
      </c>
      <c r="L215" s="37"/>
      <c r="N215" s="158"/>
      <c r="O215" s="101"/>
      <c r="P215" s="52"/>
      <c r="Q215" s="101"/>
      <c r="R215" s="101"/>
      <c r="S215" s="3008"/>
      <c r="T215" s="3008"/>
      <c r="U215" s="39"/>
      <c r="V215" s="37"/>
      <c r="W215" s="2133" t="s">
        <v>168</v>
      </c>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3" t="s">
        <v>44</v>
      </c>
      <c r="CN215" s="3014"/>
      <c r="CO215" s="1470"/>
      <c r="CP215" s="3013" t="s">
        <v>45</v>
      </c>
      <c r="CQ215" s="3014"/>
      <c r="CR215" s="34"/>
      <c r="CS215" s="2056"/>
      <c r="CT215" s="1880"/>
      <c r="CU215" s="1880"/>
      <c r="CV215" s="1880"/>
      <c r="CW215" s="1880"/>
      <c r="CX215" s="2121"/>
      <c r="CY215" s="1880"/>
      <c r="CZ215" s="1880"/>
      <c r="DA215" s="1880"/>
      <c r="DB215" s="1880"/>
      <c r="DC215" s="2121"/>
      <c r="DD215" s="1880"/>
      <c r="DE215" s="1880"/>
      <c r="DF215" s="1880"/>
      <c r="DG215" s="1880"/>
      <c r="DH215" s="1880"/>
      <c r="DI215" s="1880"/>
      <c r="DJ215" s="1880"/>
      <c r="DK215" s="1880"/>
      <c r="DL215" s="1880"/>
      <c r="DM215" s="1880"/>
      <c r="DN215" s="1880"/>
      <c r="DO215" s="1880"/>
      <c r="DP215" s="1880"/>
      <c r="DQ215" s="1880"/>
      <c r="DR215" s="1880"/>
      <c r="DS215" s="1880"/>
      <c r="DT215" s="1880"/>
      <c r="DU215" s="1880"/>
      <c r="DV215" s="1880"/>
      <c r="DW215" s="1880"/>
      <c r="DX215" s="1880"/>
      <c r="DY215" s="1880"/>
      <c r="DZ215" s="1880"/>
      <c r="EA215" s="1880"/>
      <c r="EB215" s="1880"/>
      <c r="EC215" s="1880"/>
      <c r="ED215" s="1880"/>
      <c r="EE215" s="1880"/>
      <c r="EF215" s="1880"/>
      <c r="EG215" s="1880"/>
      <c r="EH215" s="1880"/>
      <c r="EI215" s="1880"/>
      <c r="EJ215" s="1880"/>
      <c r="EK215" s="1880"/>
      <c r="EL215" s="1880"/>
      <c r="EM215" s="1880"/>
      <c r="EN215" s="1880"/>
      <c r="EO215" s="1880"/>
      <c r="EP215" s="1880"/>
    </row>
    <row r="216" spans="1:158" ht="18" customHeight="1">
      <c r="A216" s="1627"/>
      <c r="B216" s="2439" t="e">
        <f ca="1">_xlfn.LET(
_xlpm.IsNotAttrDynamic, D216="",
_xlpm.Attr,_PL!F216,
_xlpm.NotInUse,Y216=D216,
_xlpm.RESULT, IF(_xlpm.IsNotAttrDynamic, _xlpm.Attr, IF( _xlpm.NotInUse, "", Y216)
),IF(_xlpm.RESULT ="", "", _xlpm.RESULT))</f>
        <v>#NAME?</v>
      </c>
      <c r="C216" s="2439" t="str" cm="1">
        <f t="array" ref="C216">IFBLANK(_PL!C216,"")</f>
        <v>Segment III Name</v>
      </c>
      <c r="D216" s="1548" t="s">
        <v>177</v>
      </c>
      <c r="E216" s="2453"/>
      <c r="F216" s="572"/>
      <c r="G216" s="572"/>
      <c r="H216" s="572"/>
      <c r="I216" s="572"/>
      <c r="J216" s="401"/>
      <c r="K216" s="578" t="str">
        <f t="shared" si="54"/>
        <v>No</v>
      </c>
      <c r="L216" s="37"/>
      <c r="N216" s="158"/>
      <c r="O216" s="101"/>
      <c r="P216" s="52"/>
      <c r="Q216" s="2"/>
      <c r="R216" s="101"/>
      <c r="S216" s="3008"/>
      <c r="T216" s="3008"/>
      <c r="U216" s="39"/>
      <c r="V216" s="37"/>
      <c r="W216" s="3038" t="e">
        <f ca="1">_PL!W216</f>
        <v>#NAME?</v>
      </c>
      <c r="X216" s="1247"/>
      <c r="Y216" s="3048" t="e">
        <f ca="1">_PL!Y216</f>
        <v>#NAME?</v>
      </c>
      <c r="Z216" s="1632" t="s">
        <v>157</v>
      </c>
      <c r="AA216" s="1633"/>
      <c r="AB216" s="1630" t="s">
        <v>83</v>
      </c>
      <c r="AC216" s="876"/>
      <c r="AD216" s="859" cm="1">
        <f t="array" aca="1" ref="AD216:AD217" ca="1">fx_checkComp(AD221:AD226)</f>
        <v>1</v>
      </c>
      <c r="AE216" s="859" cm="1">
        <f t="array" aca="1" ref="AE216:AE217" ca="1">fx_checkComp(AE221:AE226)</f>
        <v>1</v>
      </c>
      <c r="AF216" s="859" cm="1">
        <f t="array" aca="1" ref="AF216:AF217" ca="1">fx_checkComp(AF221:AF226)</f>
        <v>1</v>
      </c>
      <c r="AG216" s="859" cm="1">
        <f t="array" aca="1" ref="AG216:AG217" ca="1">fx_checkComp(AG221:AG226)</f>
        <v>1</v>
      </c>
      <c r="AH216" s="859" cm="1">
        <f t="array" aca="1" ref="AH216:AH217" ca="1">fx_checkComp(AH221:AH226)</f>
        <v>1</v>
      </c>
      <c r="AI216" s="859" cm="1">
        <f t="array" aca="1" ref="AI216:AI217" ca="1">fx_checkComp(AI221:AI226)</f>
        <v>1</v>
      </c>
      <c r="AJ216" s="859" cm="1">
        <f t="array" aca="1" ref="AJ216:AJ217" ca="1">fx_checkComp(AJ221:AJ226)</f>
        <v>1</v>
      </c>
      <c r="AK216" s="859" cm="1">
        <f t="array" aca="1" ref="AK216:AK217" ca="1">fx_checkComp(AK221:AK226)</f>
        <v>1</v>
      </c>
      <c r="AL216" s="859" cm="1">
        <f t="array" aca="1" ref="AL216:AL217" ca="1">fx_checkComp(AL221:AL226)</f>
        <v>1</v>
      </c>
      <c r="AM216" s="859" cm="1">
        <f t="array" aca="1" ref="AM216:AM217" ca="1">fx_checkComp(AM221:AM226)</f>
        <v>1</v>
      </c>
      <c r="AN216" s="859" cm="1">
        <f t="array" aca="1" ref="AN216:AN217" ca="1">fx_checkComp(AN221:AN226)</f>
        <v>1</v>
      </c>
      <c r="AO216" s="859" cm="1">
        <f t="array" aca="1" ref="AO216:AO217" ca="1">fx_checkComp(AO221:AO226)</f>
        <v>1</v>
      </c>
      <c r="AP216" s="859" cm="1">
        <f t="array" aca="1" ref="AP216:AP217" ca="1">fx_checkComp(AP221:AP226)</f>
        <v>1</v>
      </c>
      <c r="AQ216" s="859" cm="1">
        <f t="array" aca="1" ref="AQ216:AQ217" ca="1">fx_checkComp(AQ221:AQ226)</f>
        <v>1</v>
      </c>
      <c r="AR216" s="859" cm="1">
        <f t="array" aca="1" ref="AR216:AR217" ca="1">fx_checkComp(AR221:AR226)</f>
        <v>1</v>
      </c>
      <c r="AS216" s="859" cm="1">
        <f t="array" aca="1" ref="AS216:AS217" ca="1">fx_checkComp(AS221:AS226)</f>
        <v>1</v>
      </c>
      <c r="AT216" s="859" cm="1">
        <f t="array" aca="1" ref="AT216:AT217" ca="1">fx_checkComp(AT221:AT226)</f>
        <v>1</v>
      </c>
      <c r="AU216" s="859" cm="1">
        <f t="array" aca="1" ref="AU216:AU217" ca="1">fx_checkComp(AU221:AU226)</f>
        <v>1</v>
      </c>
      <c r="AV216" s="859" cm="1">
        <f t="array" aca="1" ref="AV216:AV217" ca="1">fx_checkComp(AV221:AV226)</f>
        <v>1</v>
      </c>
      <c r="AW216" s="859" cm="1">
        <f t="array" aca="1" ref="AW216:AW217" ca="1">fx_checkComp(AW221:AW226)</f>
        <v>1</v>
      </c>
      <c r="AX216" s="859" cm="1">
        <f t="array" aca="1" ref="AX216:AX217" ca="1">fx_checkComp(AX221:AX226)</f>
        <v>1</v>
      </c>
      <c r="AY216" s="859" cm="1">
        <f t="array" aca="1" ref="AY216:AY217" ca="1">fx_checkComp(AY221:AY226)</f>
        <v>1</v>
      </c>
      <c r="AZ216" s="859" cm="1">
        <f t="array" aca="1" ref="AZ216:AZ217" ca="1">fx_checkComp(AZ221:AZ226)</f>
        <v>1</v>
      </c>
      <c r="BA216" s="859" cm="1">
        <f t="array" aca="1" ref="BA216:BA217" ca="1">fx_checkComp(BA221:BA226)</f>
        <v>1</v>
      </c>
      <c r="BB216" s="859" cm="1">
        <f t="array" aca="1" ref="BB216:BB217" ca="1">fx_checkComp(BB221:BB226)</f>
        <v>1</v>
      </c>
      <c r="BC216" s="859" cm="1">
        <f t="array" aca="1" ref="BC216:BC217" ca="1">fx_checkComp(BC221:BC226)</f>
        <v>1</v>
      </c>
      <c r="BD216" s="859" cm="1">
        <f t="array" aca="1" ref="BD216:BD217" ca="1">fx_checkComp(BD221:BD226)</f>
        <v>1</v>
      </c>
      <c r="BE216" s="859" cm="1">
        <f t="array" aca="1" ref="BE216:BE217" ca="1">fx_checkComp(BE221:BE226)</f>
        <v>1</v>
      </c>
      <c r="BF216" s="859" cm="1">
        <f t="array" aca="1" ref="BF216:BF217" ca="1">fx_checkComp(BF221:BF226)</f>
        <v>1</v>
      </c>
      <c r="BG216" s="859" cm="1">
        <f t="array" aca="1" ref="BG216:BG217" ca="1">fx_checkComp(BG221:BG226)</f>
        <v>1</v>
      </c>
      <c r="BH216" s="859" cm="1">
        <f t="array" aca="1" ref="BH216:BH217" ca="1">fx_checkComp(BH221:BH226)</f>
        <v>1</v>
      </c>
      <c r="BI216" s="859" cm="1">
        <f t="array" aca="1" ref="BI216:BI217" ca="1">fx_checkComp(BI221:BI226)</f>
        <v>1</v>
      </c>
      <c r="BJ216" s="859" cm="1">
        <f t="array" aca="1" ref="BJ216:BJ217" ca="1">fx_checkComp(BJ221:BJ226)</f>
        <v>1</v>
      </c>
      <c r="BK216" s="859" cm="1">
        <f t="array" aca="1" ref="BK216:BK217" ca="1">fx_checkComp(BK221:BK226)</f>
        <v>1</v>
      </c>
      <c r="BL216" s="859" cm="1">
        <f t="array" aca="1" ref="BL216:BL217" ca="1">fx_checkComp(BL221:BL226)</f>
        <v>1</v>
      </c>
      <c r="BM216" s="859" cm="1">
        <f t="array" aca="1" ref="BM216:BM217" ca="1">fx_checkComp(BM221:BM226)</f>
        <v>1</v>
      </c>
      <c r="BN216" s="1215" cm="1">
        <f t="array" aca="1" ref="BN216:BN217" ca="1">fx_checkComp(BN221:BN226)</f>
        <v>1</v>
      </c>
      <c r="BO216" s="1804"/>
      <c r="BP216" s="1804"/>
      <c r="BQ216" s="1804"/>
      <c r="BR216" s="1804"/>
      <c r="BS216" s="1804"/>
      <c r="BT216" s="1804"/>
      <c r="BU216" s="1804"/>
      <c r="BV216" s="1804"/>
      <c r="BW216" s="1804"/>
      <c r="BX216" s="1804"/>
      <c r="BY216" s="1804"/>
      <c r="BZ216" s="1804"/>
      <c r="CA216" s="34"/>
      <c r="CC216" s="2587"/>
      <c r="CD216" s="1343" t="e" cm="1">
        <f t="array" aca="1" ref="CD216" ca="1">YEAR(val_currentFYE)-2</f>
        <v>#NAME?</v>
      </c>
      <c r="CE216" s="1344" t="e" cm="1">
        <f t="array" aca="1" ref="CE216" ca="1">YEAR(val_currentFYE)-1</f>
        <v>#NAME?</v>
      </c>
      <c r="CF216" s="128"/>
      <c r="CG216" s="205" t="e" cm="1">
        <f t="array" aca="1" ref="CG216" ca="1">YEAR(val_currentFYE)</f>
        <v>#NAME?</v>
      </c>
      <c r="CH216" s="206" t="e" cm="1">
        <f t="array" aca="1" ref="CH216" ca="1">YEAR(val_currentFYE)</f>
        <v>#NAME?</v>
      </c>
      <c r="CI216" s="207"/>
      <c r="CJ216" s="208" t="s">
        <v>54</v>
      </c>
      <c r="CK216" s="209" t="s">
        <v>54</v>
      </c>
      <c r="CL216" s="88"/>
      <c r="CM216" s="1200" t="e" cm="1">
        <f t="array" aca="1" ref="CM216" ca="1">YEAR(val_currentFYE)</f>
        <v>#NAME?</v>
      </c>
      <c r="CN216" s="1340" t="e" cm="1">
        <f t="array" aca="1" ref="CN216" ca="1">YEAR(val_currentFYE)</f>
        <v>#NAME?</v>
      </c>
      <c r="CO216" s="88"/>
      <c r="CP216" s="1200" t="e" cm="1">
        <f t="array" aca="1" ref="CP216" ca="1">YEAR(val_currentFYE)+1</f>
        <v>#NAME?</v>
      </c>
      <c r="CQ216" s="1340" t="e" cm="1">
        <f t="array" aca="1" ref="CQ216" ca="1">YEAR(val_currentFYE)+1</f>
        <v>#NAME?</v>
      </c>
      <c r="CR216" s="34"/>
      <c r="CS216" s="2056"/>
      <c r="CT216" s="2447" t="e" cm="1">
        <f t="array" aca="1" ref="CT216" ca="1">IF(Y216="Untitled Segmentation III","",_xldudf_CX_PUSH(Y216,CX_ENTITY,C216,val_asOfDate))</f>
        <v>#NAME?</v>
      </c>
      <c r="CU216" s="2447" t="e" cm="1">
        <f t="array" aca="1" ref="CU216" ca="1">IF(Y216="Untitled Segmentation III","",_xldudf_CX_PUSH(Y216,CX_ENTITY,C216,EOMONTH(val_asOfDate,1)))</f>
        <v>#NAME?</v>
      </c>
      <c r="CV216" s="2447" t="e" cm="1">
        <f t="array" aca="1" ref="CV216" ca="1">IF(Y216="Untitled Segmentation III","",_xldudf_CX_PUSH(Y216,CX_ENTITY,C216,EOMONTH(val_asOfDate,2)))</f>
        <v>#NAME?</v>
      </c>
      <c r="CW216" s="2447" t="e" cm="1">
        <f t="array" aca="1" ref="CW216" ca="1">IF(Y216="Untitled Segmentation III","",_xldudf_CX_PUSH(Y216,CX_ENTITY,C216,EOMONTH(val_asOfDate,3)))</f>
        <v>#NAME?</v>
      </c>
      <c r="CX216" s="2566"/>
      <c r="CY216" s="1880"/>
      <c r="CZ216" s="1880"/>
      <c r="DA216" s="1880"/>
      <c r="DB216" s="1880"/>
      <c r="DC216" s="2121"/>
      <c r="DD216" s="1880"/>
      <c r="DE216" s="1880"/>
      <c r="DF216" s="1880"/>
      <c r="DG216" s="1880"/>
      <c r="DH216" s="1880"/>
      <c r="DI216" s="1880"/>
      <c r="DJ216" s="1880"/>
      <c r="DK216" s="1880"/>
      <c r="DL216" s="1880"/>
      <c r="DM216" s="1880"/>
      <c r="DN216" s="1880"/>
      <c r="DO216" s="1880"/>
      <c r="DP216" s="1880"/>
      <c r="DQ216" s="1880"/>
      <c r="DR216" s="1880"/>
      <c r="DS216" s="1880"/>
      <c r="DT216" s="1880"/>
      <c r="DU216" s="1880"/>
      <c r="DV216" s="1880"/>
      <c r="DW216" s="1880"/>
      <c r="DX216" s="1880"/>
      <c r="DY216" s="1880"/>
      <c r="DZ216" s="1880"/>
      <c r="EA216" s="1880"/>
      <c r="EB216" s="1880"/>
      <c r="EC216" s="1880"/>
      <c r="ED216" s="1880"/>
      <c r="EE216" s="1880"/>
      <c r="EF216" s="1880"/>
      <c r="EG216" s="1880"/>
      <c r="EH216" s="1880"/>
      <c r="EI216" s="1880"/>
      <c r="EJ216" s="1880"/>
      <c r="EK216" s="1880"/>
      <c r="EL216" s="1880"/>
      <c r="EM216" s="1880"/>
      <c r="EN216" s="1880"/>
      <c r="EO216" s="1880"/>
      <c r="EP216" s="1880"/>
    </row>
    <row r="217" spans="1:158" ht="18" customHeight="1">
      <c r="A217" s="1627"/>
      <c r="B217" s="2439"/>
      <c r="C217" s="2439" t="s">
        <v>178</v>
      </c>
      <c r="D217" s="2458" t="s">
        <v>94</v>
      </c>
      <c r="E217" s="2453"/>
      <c r="F217" s="572"/>
      <c r="G217" s="572"/>
      <c r="H217" s="572"/>
      <c r="I217" s="572"/>
      <c r="J217" s="401"/>
      <c r="K217" s="578" t="str">
        <f t="shared" si="54"/>
        <v>No</v>
      </c>
      <c r="L217" s="37"/>
      <c r="N217" s="158"/>
      <c r="O217" s="101"/>
      <c r="P217" s="52"/>
      <c r="Q217" s="2"/>
      <c r="R217" s="101"/>
      <c r="S217" s="3008"/>
      <c r="T217" s="3008"/>
      <c r="U217" s="39"/>
      <c r="V217" s="37"/>
      <c r="W217" s="3039"/>
      <c r="X217" s="1250"/>
      <c r="Y217" s="3049"/>
      <c r="Z217" s="1636"/>
      <c r="AA217" s="1629"/>
      <c r="AB217" s="1631" t="s">
        <v>84</v>
      </c>
      <c r="AC217" s="1637"/>
      <c r="AD217" s="2430" t="str">
        <f ca="1"/>
        <v>O: 6 / 6</v>
      </c>
      <c r="AE217" s="2430" t="str">
        <f ca="1"/>
        <v>O: 6 / 6</v>
      </c>
      <c r="AF217" s="2430" t="str">
        <f ca="1"/>
        <v>O: 6 / 6</v>
      </c>
      <c r="AG217" s="2430" t="str">
        <f ca="1"/>
        <v>O: 6 / 6</v>
      </c>
      <c r="AH217" s="2430" t="str">
        <f ca="1"/>
        <v>O: 6 / 6</v>
      </c>
      <c r="AI217" s="2430" t="str">
        <f ca="1"/>
        <v>O: 6 / 6</v>
      </c>
      <c r="AJ217" s="2430" t="str">
        <f ca="1"/>
        <v>O: 6 / 6</v>
      </c>
      <c r="AK217" s="2430" t="str">
        <f ca="1"/>
        <v>O: 6 / 6</v>
      </c>
      <c r="AL217" s="2430" t="str">
        <f ca="1"/>
        <v>O: 6 / 6</v>
      </c>
      <c r="AM217" s="2430" t="str">
        <f ca="1"/>
        <v>O: 6 / 6</v>
      </c>
      <c r="AN217" s="2430" t="str">
        <f ca="1"/>
        <v>O: 6 / 6</v>
      </c>
      <c r="AO217" s="2430" t="str">
        <f ca="1"/>
        <v>O: 6 / 6</v>
      </c>
      <c r="AP217" s="2430" t="str">
        <f ca="1"/>
        <v>O: 6 / 6</v>
      </c>
      <c r="AQ217" s="2430" t="str">
        <f ca="1"/>
        <v>O: 6 / 6</v>
      </c>
      <c r="AR217" s="2430" t="str">
        <f ca="1"/>
        <v>O: 6 / 6</v>
      </c>
      <c r="AS217" s="2430" t="str">
        <f ca="1"/>
        <v>O: 6 / 6</v>
      </c>
      <c r="AT217" s="2430" t="str">
        <f ca="1"/>
        <v>O: 6 / 6</v>
      </c>
      <c r="AU217" s="2430" t="str">
        <f ca="1"/>
        <v>O: 6 / 6</v>
      </c>
      <c r="AV217" s="2430" t="str">
        <f ca="1"/>
        <v>O: 6 / 6</v>
      </c>
      <c r="AW217" s="2430" t="str">
        <f ca="1"/>
        <v>O: 6 / 6</v>
      </c>
      <c r="AX217" s="2430" t="str">
        <f ca="1"/>
        <v>O: 6 / 6</v>
      </c>
      <c r="AY217" s="2430" t="str">
        <f ca="1"/>
        <v>O: 6 / 6</v>
      </c>
      <c r="AZ217" s="2430" t="str">
        <f ca="1"/>
        <v>O: 6 / 6</v>
      </c>
      <c r="BA217" s="2430" t="str">
        <f ca="1"/>
        <v>O: 6 / 6</v>
      </c>
      <c r="BB217" s="2430" t="str">
        <f ca="1"/>
        <v>O: 6 / 6</v>
      </c>
      <c r="BC217" s="2430" t="str">
        <f ca="1"/>
        <v>O: 6 / 6</v>
      </c>
      <c r="BD217" s="2430" t="str">
        <f ca="1"/>
        <v>O: 6 / 6</v>
      </c>
      <c r="BE217" s="2430" t="str">
        <f ca="1"/>
        <v>O: 6 / 6</v>
      </c>
      <c r="BF217" s="2430" t="str">
        <f ca="1"/>
        <v>O: 6 / 6</v>
      </c>
      <c r="BG217" s="2430" t="str">
        <f ca="1"/>
        <v>O: 6 / 6</v>
      </c>
      <c r="BH217" s="2430" t="str">
        <f ca="1"/>
        <v>O: 6 / 6</v>
      </c>
      <c r="BI217" s="2430" t="str">
        <f ca="1"/>
        <v>O: 6 / 6</v>
      </c>
      <c r="BJ217" s="2430" t="str">
        <f ca="1"/>
        <v>O: 6 / 6</v>
      </c>
      <c r="BK217" s="2430" t="str">
        <f ca="1"/>
        <v>O: 6 / 6</v>
      </c>
      <c r="BL217" s="2430" t="str">
        <f ca="1"/>
        <v>O: 6 / 6</v>
      </c>
      <c r="BM217" s="2430" t="str">
        <f ca="1"/>
        <v>O: 6 / 6</v>
      </c>
      <c r="BN217" s="2431" t="str">
        <f ca="1"/>
        <v>O: 6 / 6</v>
      </c>
      <c r="BO217" s="2432"/>
      <c r="BP217" s="2432"/>
      <c r="BQ217" s="2432"/>
      <c r="BR217" s="2432"/>
      <c r="BS217" s="2432"/>
      <c r="BT217" s="2432"/>
      <c r="BU217" s="2432"/>
      <c r="BV217" s="2432"/>
      <c r="BW217" s="2432"/>
      <c r="BX217" s="2432"/>
      <c r="BY217" s="2432"/>
      <c r="BZ217" s="2432"/>
      <c r="CA217" s="34"/>
      <c r="CC217" s="2587"/>
      <c r="CD217" s="1343"/>
      <c r="CE217" s="1344"/>
      <c r="CF217" s="128"/>
      <c r="CG217" s="205"/>
      <c r="CH217" s="206"/>
      <c r="CI217" s="207"/>
      <c r="CJ217" s="208"/>
      <c r="CK217" s="209"/>
      <c r="CL217" s="88"/>
      <c r="CM217" s="1200"/>
      <c r="CN217" s="1340"/>
      <c r="CO217" s="88"/>
      <c r="CP217" s="1200"/>
      <c r="CQ217" s="1340"/>
      <c r="CR217" s="34"/>
      <c r="CS217" s="2056"/>
      <c r="CT217" s="2447" t="e" cm="1">
        <f t="array" aca="1" ref="CT217" ca="1">IF(W216="Scenario","",_xldudf_CX_PUSH(W216,CX_ENTITY,C217,val_asOfDate))</f>
        <v>#NAME?</v>
      </c>
      <c r="CU217" s="2447" t="e" cm="1">
        <f t="array" aca="1" ref="CU217" ca="1">IF(W216="Scenario","",_xldudf_CX_PUSH(W216,CX_ENTITY,C217,EOMONTH(val_asOfDate,1)))</f>
        <v>#NAME?</v>
      </c>
      <c r="CV217" s="2447" t="e" cm="1">
        <f t="array" aca="1" ref="CV217" ca="1">IF(W216="Scenario","",_xldudf_CX_PUSH(W216,CX_ENTITY,C217,EOMONTH(val_asOfDate,2)))</f>
        <v>#NAME?</v>
      </c>
      <c r="CW217" s="2447" t="e" cm="1">
        <f t="array" aca="1" ref="CW217" ca="1">IF(W216="Scenario","",_xldudf_CX_PUSH(W216,CX_ENTITY,C217,EOMONTH(val_asOfDate,3)))</f>
        <v>#NAME?</v>
      </c>
      <c r="CX217" s="2566"/>
      <c r="CY217" s="1880"/>
      <c r="CZ217" s="1880"/>
      <c r="DA217" s="1880"/>
      <c r="DB217" s="1880"/>
      <c r="DC217" s="2121"/>
      <c r="DD217" s="1880"/>
      <c r="DE217" s="1880"/>
      <c r="DF217" s="1880"/>
      <c r="DG217" s="1880"/>
      <c r="DH217" s="1880"/>
      <c r="DI217" s="1880"/>
      <c r="DJ217" s="1880"/>
      <c r="DK217" s="1880"/>
      <c r="DL217" s="1880"/>
      <c r="DM217" s="1880"/>
      <c r="DN217" s="1880"/>
      <c r="DO217" s="1880"/>
      <c r="DP217" s="1880"/>
      <c r="DQ217" s="1880"/>
      <c r="DR217" s="1880"/>
      <c r="DS217" s="1880"/>
      <c r="DT217" s="1880"/>
      <c r="DU217" s="1880"/>
      <c r="DV217" s="1880"/>
      <c r="DW217" s="1880"/>
      <c r="DX217" s="1880"/>
      <c r="DY217" s="1880"/>
      <c r="DZ217" s="1880"/>
      <c r="EA217" s="1880"/>
      <c r="EB217" s="1880"/>
      <c r="EC217" s="1880"/>
      <c r="ED217" s="1880"/>
      <c r="EE217" s="1880"/>
      <c r="EF217" s="1880"/>
      <c r="EG217" s="1880"/>
      <c r="EH217" s="1880"/>
      <c r="EI217" s="1880"/>
      <c r="EJ217" s="1880"/>
      <c r="EK217" s="1880"/>
      <c r="EL217" s="1880"/>
      <c r="EM217" s="1880"/>
      <c r="EN217" s="1880"/>
      <c r="EO217" s="1880"/>
      <c r="EP217" s="1880"/>
    </row>
    <row r="218" spans="1:158" ht="30.75" customHeight="1">
      <c r="A218" s="1627"/>
      <c r="B218" s="2439" t="str">
        <f>_xlfn.LET(
_xlpm.IsNotAttrDynamic, D218="",
_xlpm.Attr,_PL!F218,
_xlpm.NotInUse,Y218=D218,
_xlpm.RESULT, IF(_xlpm.IsNotAttrDynamic, _xlpm.Attr, IF( _xlpm.NotInUse, "", Y218)
),IF(_xlpm.RESULT ="", "", _xlpm.RESULT))</f>
        <v/>
      </c>
      <c r="C218" s="2439" t="str" cm="1">
        <f t="array" ref="C218">IFBLANK(_PL!C218,"")</f>
        <v/>
      </c>
      <c r="D218" s="1548"/>
      <c r="E218" s="2453"/>
      <c r="F218" s="572"/>
      <c r="G218" s="572"/>
      <c r="H218" s="572"/>
      <c r="I218" s="572">
        <v>3</v>
      </c>
      <c r="J218" s="401"/>
      <c r="K218" s="578" t="str">
        <f t="shared" si="54"/>
        <v>No</v>
      </c>
      <c r="L218" s="37"/>
      <c r="N218" s="158"/>
      <c r="O218" s="101"/>
      <c r="P218" s="52"/>
      <c r="Q218" s="101"/>
      <c r="R218" s="101"/>
      <c r="S218" s="3008"/>
      <c r="T218" s="3008"/>
      <c r="U218" s="39"/>
      <c r="V218" s="37"/>
      <c r="W218" s="161"/>
      <c r="X218" s="887"/>
      <c r="Y218" s="2597"/>
      <c r="Z218" s="789"/>
      <c r="AA218" s="163"/>
      <c r="AB218" s="162"/>
      <c r="AC218" s="1164"/>
      <c r="AD218" s="2361" cm="1">
        <f t="array" ref="AD218:BN218">array_timeline</f>
        <v>44926</v>
      </c>
      <c r="AE218" s="2361">
        <v>44957</v>
      </c>
      <c r="AF218" s="2361">
        <v>44985</v>
      </c>
      <c r="AG218" s="2361">
        <v>45016</v>
      </c>
      <c r="AH218" s="2361">
        <v>45046</v>
      </c>
      <c r="AI218" s="2361">
        <v>45077</v>
      </c>
      <c r="AJ218" s="2361">
        <v>45107</v>
      </c>
      <c r="AK218" s="2361">
        <v>45138</v>
      </c>
      <c r="AL218" s="2361">
        <v>45169</v>
      </c>
      <c r="AM218" s="2361">
        <v>45199</v>
      </c>
      <c r="AN218" s="2361">
        <v>45230</v>
      </c>
      <c r="AO218" s="2361">
        <v>45260</v>
      </c>
      <c r="AP218" s="2361">
        <v>45291</v>
      </c>
      <c r="AQ218" s="2361">
        <v>45322</v>
      </c>
      <c r="AR218" s="2361">
        <v>45351</v>
      </c>
      <c r="AS218" s="2361">
        <v>45382</v>
      </c>
      <c r="AT218" s="2361">
        <v>45412</v>
      </c>
      <c r="AU218" s="2361">
        <v>45443</v>
      </c>
      <c r="AV218" s="2361">
        <v>45473</v>
      </c>
      <c r="AW218" s="2361">
        <v>45504</v>
      </c>
      <c r="AX218" s="2361">
        <v>45535</v>
      </c>
      <c r="AY218" s="2361">
        <v>45565</v>
      </c>
      <c r="AZ218" s="2361">
        <v>45596</v>
      </c>
      <c r="BA218" s="2361">
        <v>45626</v>
      </c>
      <c r="BB218" s="2361">
        <v>45657</v>
      </c>
      <c r="BC218" s="2361">
        <v>45688</v>
      </c>
      <c r="BD218" s="2361">
        <v>45716</v>
      </c>
      <c r="BE218" s="2361">
        <v>45747</v>
      </c>
      <c r="BF218" s="2361">
        <v>45777</v>
      </c>
      <c r="BG218" s="2361">
        <v>45808</v>
      </c>
      <c r="BH218" s="2361">
        <v>45838</v>
      </c>
      <c r="BI218" s="2361">
        <v>45869</v>
      </c>
      <c r="BJ218" s="2361">
        <v>45900</v>
      </c>
      <c r="BK218" s="2361">
        <v>45930</v>
      </c>
      <c r="BL218" s="2361">
        <v>45961</v>
      </c>
      <c r="BM218" s="2361">
        <v>45991</v>
      </c>
      <c r="BN218" s="2541">
        <v>46022</v>
      </c>
      <c r="BO218" s="2495"/>
      <c r="BP218" s="2495"/>
      <c r="BQ218" s="2495"/>
      <c r="BR218" s="2495"/>
      <c r="BS218" s="2495"/>
      <c r="BT218" s="2495"/>
      <c r="BU218" s="2495"/>
      <c r="BV218" s="2495"/>
      <c r="BW218" s="2495"/>
      <c r="BX218" s="2495"/>
      <c r="BY218" s="2495"/>
      <c r="BZ218" s="2495"/>
      <c r="CA218" s="34"/>
      <c r="CC218" s="2587"/>
      <c r="CD218" s="1722" t="e" cm="1">
        <f t="array" aca="1" ref="CD218" ca="1">EOMONTH(val_currentFYE,-24)</f>
        <v>#NAME?</v>
      </c>
      <c r="CE218" s="1723" t="e" cm="1">
        <f t="array" aca="1" ref="CE218" ca="1">EOMONTH(val_currentFYE,-12)</f>
        <v>#NAME?</v>
      </c>
      <c r="CF218" s="277"/>
      <c r="CG218" s="1732">
        <f>EOMONTH(val_asOfDate,0)</f>
        <v>46022</v>
      </c>
      <c r="CH218" s="1733">
        <f>EOMONTH(val_asOfDate,0)</f>
        <v>46022</v>
      </c>
      <c r="CI218" s="276"/>
      <c r="CJ218" s="1730">
        <f>EOMONTH(val_asOfDate,-1)</f>
        <v>45991</v>
      </c>
      <c r="CK218" s="1731">
        <f>EOMONTH(val_asOfDate,0)</f>
        <v>46022</v>
      </c>
      <c r="CL218" s="88"/>
      <c r="CM218" s="2561" t="e" cm="1">
        <f t="array" aca="1" ref="CM218" ca="1">val_currentFYE</f>
        <v>#NAME?</v>
      </c>
      <c r="CN218" s="2581" t="e" cm="1">
        <f t="array" aca="1" ref="CN218" ca="1">val_currentFYE</f>
        <v>#NAME?</v>
      </c>
      <c r="CO218" s="2580"/>
      <c r="CP218" s="2561" t="e" cm="1">
        <f t="array" aca="1" ref="CP218" ca="1">EOMONTH(val_currentFYE,12)</f>
        <v>#NAME?</v>
      </c>
      <c r="CQ218" s="2581" t="e" cm="1">
        <f t="array" aca="1" ref="CQ218" ca="1">EOMONTH(val_currentFYE,12)</f>
        <v>#NAME?</v>
      </c>
      <c r="CR218" s="34"/>
      <c r="CS218" s="2056"/>
      <c r="CT218" s="1880"/>
      <c r="CU218" s="1880"/>
      <c r="CV218" s="1880"/>
      <c r="CW218" s="1880"/>
      <c r="CX218" s="2121"/>
      <c r="CY218" s="1880"/>
      <c r="CZ218" s="1880"/>
      <c r="DA218" s="1880"/>
      <c r="DB218" s="1880"/>
      <c r="DC218" s="2121"/>
      <c r="DD218" s="1880"/>
      <c r="DE218" s="1880"/>
      <c r="DF218" s="1880"/>
      <c r="DG218" s="1880"/>
      <c r="DH218" s="1880"/>
      <c r="DI218" s="1880"/>
      <c r="DJ218" s="1880"/>
      <c r="DK218" s="1880"/>
      <c r="DL218" s="1880"/>
      <c r="DM218" s="1880"/>
      <c r="DN218" s="1880"/>
      <c r="DO218" s="1880"/>
      <c r="DP218" s="1880"/>
      <c r="DQ218" s="1880"/>
      <c r="DR218" s="1880"/>
      <c r="DS218" s="1880"/>
      <c r="DT218" s="1880"/>
      <c r="DU218" s="1880"/>
      <c r="DV218" s="1880"/>
      <c r="DW218" s="1880"/>
      <c r="DX218" s="1880"/>
      <c r="DY218" s="1880"/>
      <c r="DZ218" s="1880"/>
      <c r="EA218" s="1880"/>
      <c r="EB218" s="1880"/>
      <c r="EC218" s="1880"/>
      <c r="ED218" s="1880"/>
      <c r="EE218" s="1880"/>
      <c r="EF218" s="1880"/>
      <c r="EG218" s="1880"/>
      <c r="EH218" s="1880"/>
      <c r="EI218" s="1880"/>
      <c r="EJ218" s="1880"/>
      <c r="EK218" s="1880"/>
      <c r="EL218" s="1880"/>
      <c r="EM218" s="1880"/>
      <c r="EN218" s="1880"/>
      <c r="EO218" s="1880"/>
      <c r="EP218" s="1880"/>
    </row>
    <row r="219" spans="1:158" ht="30.75" customHeight="1">
      <c r="A219" s="1627"/>
      <c r="B219" s="2439" t="str">
        <f>_xlfn.LET(
_xlpm.IsNotAttrDynamic, D219="",
_xlpm.Attr,_PL!F219,
_xlpm.NotInUse,Y219=D219,
_xlpm.RESULT, IF(_xlpm.IsNotAttrDynamic, _xlpm.Attr, IF( _xlpm.NotInUse, "", Y219)
),IF(_xlpm.RESULT ="", "", _xlpm.RESULT))</f>
        <v>Segments Structure</v>
      </c>
      <c r="C219" s="2439" t="str" cm="1">
        <f t="array" ref="C219">IFBLANK(_PL!C219,"")</f>
        <v/>
      </c>
      <c r="D219" s="1548" t="s">
        <v>118</v>
      </c>
      <c r="E219" s="2453"/>
      <c r="F219" s="576"/>
      <c r="G219" s="576"/>
      <c r="H219" s="2546"/>
      <c r="I219" s="2546"/>
      <c r="J219" s="401"/>
      <c r="K219" s="578" t="str">
        <f t="shared" si="54"/>
        <v>No</v>
      </c>
      <c r="L219" s="37"/>
      <c r="N219" s="158"/>
      <c r="O219" s="101"/>
      <c r="P219" s="52"/>
      <c r="Q219" s="101"/>
      <c r="R219" s="101"/>
      <c r="S219" s="3008"/>
      <c r="T219" s="3008"/>
      <c r="U219" s="39"/>
      <c r="V219" s="37"/>
      <c r="W219" s="272" t="s">
        <v>94</v>
      </c>
      <c r="X219" s="889"/>
      <c r="Y219" s="762" t="s">
        <v>159</v>
      </c>
      <c r="Z219" s="798"/>
      <c r="AA219" s="193"/>
      <c r="AB219" s="193"/>
      <c r="AC219" s="125"/>
      <c r="AD219" s="2641" t="e">
        <f ca="1">$W$216</f>
        <v>#NAME?</v>
      </c>
      <c r="AE219" s="2641" t="e">
        <f t="shared" ref="AE219:BN219" ca="1" si="58">$W$216</f>
        <v>#NAME?</v>
      </c>
      <c r="AF219" s="2641" t="e">
        <f t="shared" ca="1" si="58"/>
        <v>#NAME?</v>
      </c>
      <c r="AG219" s="2641" t="e">
        <f t="shared" ca="1" si="58"/>
        <v>#NAME?</v>
      </c>
      <c r="AH219" s="2641" t="e">
        <f t="shared" ca="1" si="58"/>
        <v>#NAME?</v>
      </c>
      <c r="AI219" s="2641" t="e">
        <f t="shared" ca="1" si="58"/>
        <v>#NAME?</v>
      </c>
      <c r="AJ219" s="2641" t="e">
        <f t="shared" ca="1" si="58"/>
        <v>#NAME?</v>
      </c>
      <c r="AK219" s="2641" t="e">
        <f t="shared" ca="1" si="58"/>
        <v>#NAME?</v>
      </c>
      <c r="AL219" s="2641" t="e">
        <f t="shared" ca="1" si="58"/>
        <v>#NAME?</v>
      </c>
      <c r="AM219" s="2641" t="e">
        <f t="shared" ca="1" si="58"/>
        <v>#NAME?</v>
      </c>
      <c r="AN219" s="2641" t="e">
        <f t="shared" ca="1" si="58"/>
        <v>#NAME?</v>
      </c>
      <c r="AO219" s="2641" t="e">
        <f t="shared" ca="1" si="58"/>
        <v>#NAME?</v>
      </c>
      <c r="AP219" s="2641" t="e">
        <f t="shared" ca="1" si="58"/>
        <v>#NAME?</v>
      </c>
      <c r="AQ219" s="2641" t="e">
        <f t="shared" ca="1" si="58"/>
        <v>#NAME?</v>
      </c>
      <c r="AR219" s="2641" t="e">
        <f t="shared" ca="1" si="58"/>
        <v>#NAME?</v>
      </c>
      <c r="AS219" s="2641" t="e">
        <f t="shared" ca="1" si="58"/>
        <v>#NAME?</v>
      </c>
      <c r="AT219" s="2641" t="e">
        <f t="shared" ca="1" si="58"/>
        <v>#NAME?</v>
      </c>
      <c r="AU219" s="2641" t="e">
        <f t="shared" ca="1" si="58"/>
        <v>#NAME?</v>
      </c>
      <c r="AV219" s="2641" t="e">
        <f t="shared" ca="1" si="58"/>
        <v>#NAME?</v>
      </c>
      <c r="AW219" s="2641" t="e">
        <f t="shared" ca="1" si="58"/>
        <v>#NAME?</v>
      </c>
      <c r="AX219" s="2641" t="e">
        <f t="shared" ca="1" si="58"/>
        <v>#NAME?</v>
      </c>
      <c r="AY219" s="2641" t="e">
        <f t="shared" ca="1" si="58"/>
        <v>#NAME?</v>
      </c>
      <c r="AZ219" s="2641" t="e">
        <f t="shared" ca="1" si="58"/>
        <v>#NAME?</v>
      </c>
      <c r="BA219" s="2641" t="e">
        <f t="shared" ca="1" si="58"/>
        <v>#NAME?</v>
      </c>
      <c r="BB219" s="2641" t="e">
        <f t="shared" ca="1" si="58"/>
        <v>#NAME?</v>
      </c>
      <c r="BC219" s="2641" t="e">
        <f t="shared" ca="1" si="58"/>
        <v>#NAME?</v>
      </c>
      <c r="BD219" s="2641" t="e">
        <f t="shared" ca="1" si="58"/>
        <v>#NAME?</v>
      </c>
      <c r="BE219" s="2641" t="e">
        <f t="shared" ca="1" si="58"/>
        <v>#NAME?</v>
      </c>
      <c r="BF219" s="2641" t="e">
        <f t="shared" ca="1" si="58"/>
        <v>#NAME?</v>
      </c>
      <c r="BG219" s="2641" t="e">
        <f t="shared" ca="1" si="58"/>
        <v>#NAME?</v>
      </c>
      <c r="BH219" s="2641" t="e">
        <f t="shared" ca="1" si="58"/>
        <v>#NAME?</v>
      </c>
      <c r="BI219" s="2641" t="e">
        <f t="shared" ca="1" si="58"/>
        <v>#NAME?</v>
      </c>
      <c r="BJ219" s="2641" t="e">
        <f t="shared" ca="1" si="58"/>
        <v>#NAME?</v>
      </c>
      <c r="BK219" s="2641" t="e">
        <f t="shared" ca="1" si="58"/>
        <v>#NAME?</v>
      </c>
      <c r="BL219" s="2641" t="e">
        <f t="shared" ca="1" si="58"/>
        <v>#NAME?</v>
      </c>
      <c r="BM219" s="2641" t="e">
        <f t="shared" ca="1" si="58"/>
        <v>#NAME?</v>
      </c>
      <c r="BN219" s="2641" t="e">
        <f t="shared" ca="1" si="58"/>
        <v>#NAME?</v>
      </c>
      <c r="BO219" s="2070"/>
      <c r="BP219" s="2070"/>
      <c r="BQ219" s="2070"/>
      <c r="BR219" s="2070"/>
      <c r="BS219" s="2070"/>
      <c r="BT219" s="2070"/>
      <c r="BU219" s="2070"/>
      <c r="BV219" s="2070"/>
      <c r="BW219" s="2070"/>
      <c r="BX219" s="2070"/>
      <c r="BY219" s="2070"/>
      <c r="BZ219" s="2070"/>
      <c r="CA219" s="34"/>
      <c r="CC219" s="58"/>
      <c r="CD219" s="1720" t="e" cm="1">
        <f t="array" aca="1" ref="CD219" ca="1">fx_scenarioConverter($W216)</f>
        <v>#NAME?</v>
      </c>
      <c r="CE219" s="1721" t="e" cm="1">
        <f t="array" aca="1" ref="CE219" ca="1">fx_scenarioConverter($W216)</f>
        <v>#NAME?</v>
      </c>
      <c r="CF219" s="128"/>
      <c r="CG219" s="1734" t="e" cm="1">
        <f t="array" aca="1" ref="CG219" ca="1">fx_scenarioConverter($W216)</f>
        <v>#NAME?</v>
      </c>
      <c r="CH219" s="1735" t="e" cm="1">
        <f t="array" aca="1" ref="CH219" ca="1">fx_scenarioConverter($W216)</f>
        <v>#NAME?</v>
      </c>
      <c r="CI219" s="207"/>
      <c r="CJ219" s="1724" t="e" cm="1">
        <f t="array" aca="1" ref="CJ219" ca="1">fx_scenarioConverter($W216)</f>
        <v>#NAME?</v>
      </c>
      <c r="CK219" s="1725" t="e" cm="1">
        <f t="array" aca="1" ref="CK219" ca="1">fx_scenarioConverter($W216)</f>
        <v>#NAME?</v>
      </c>
      <c r="CL219" s="88"/>
      <c r="CM219" s="1198" t="str">
        <f>CM$19</f>
        <v>Original Budget</v>
      </c>
      <c r="CN219" s="1198" t="str">
        <f>CN$19</f>
        <v>LE</v>
      </c>
      <c r="CO219" s="88"/>
      <c r="CP219" s="1198" t="str">
        <f>CP$19</f>
        <v>Original Budget</v>
      </c>
      <c r="CQ219" s="1198" t="str">
        <f>CQ$19</f>
        <v>LE</v>
      </c>
      <c r="CR219" s="34"/>
      <c r="CS219" s="2056"/>
      <c r="CT219" s="1880"/>
      <c r="CU219" s="1880"/>
      <c r="CV219" s="1880"/>
      <c r="CW219" s="1880"/>
      <c r="CX219" s="2121"/>
      <c r="CY219" s="1880"/>
      <c r="CZ219" s="1880"/>
      <c r="DA219" s="1880"/>
      <c r="DB219" s="1880"/>
      <c r="DC219" s="2121"/>
      <c r="DD219" s="1880"/>
      <c r="DE219" s="1880"/>
      <c r="DF219" s="1880"/>
      <c r="DG219" s="1880"/>
      <c r="DH219" s="1880"/>
      <c r="DI219" s="1880"/>
      <c r="DJ219" s="1880"/>
      <c r="DK219" s="1880"/>
      <c r="DL219" s="1880"/>
      <c r="DM219" s="1880"/>
      <c r="DN219" s="1880"/>
      <c r="DO219" s="1880"/>
      <c r="DP219" s="1880"/>
      <c r="DQ219" s="1880"/>
      <c r="DR219" s="1880"/>
      <c r="DS219" s="1880"/>
      <c r="DT219" s="1880"/>
      <c r="DU219" s="1880"/>
      <c r="DV219" s="1880"/>
      <c r="DW219" s="1880"/>
      <c r="DX219" s="1880"/>
      <c r="DY219" s="1880"/>
      <c r="DZ219" s="1880"/>
      <c r="EA219" s="1880"/>
      <c r="EB219" s="1880"/>
      <c r="EC219" s="1880"/>
      <c r="ED219" s="1880"/>
      <c r="EE219" s="1880"/>
      <c r="EF219" s="1880"/>
      <c r="EG219" s="1880"/>
      <c r="EH219" s="1880"/>
      <c r="EI219" s="1880"/>
      <c r="EJ219" s="1880"/>
      <c r="EK219" s="1880"/>
      <c r="EL219" s="1880"/>
      <c r="EM219" s="1880"/>
      <c r="EN219" s="1880"/>
      <c r="EO219" s="1880"/>
      <c r="EP219" s="1880"/>
    </row>
    <row r="220" spans="1:158" ht="21" customHeight="1">
      <c r="A220" s="1627" t="s">
        <v>96</v>
      </c>
      <c r="B220" s="2439">
        <f>_xlfn.LET(
_xlpm.IsNotAttrDynamic, D220="",
_xlpm.Attr,_PL!F220,
_xlpm.NotInUse,Y220=D220,
_xlpm.RESULT, IF(_xlpm.IsNotAttrDynamic, _xlpm.Attr, IF( _xlpm.NotInUse, "", Y220)
),IF(_xlpm.RESULT ="", "", _xlpm.RESULT))</f>
        <v>2</v>
      </c>
      <c r="C220" s="2439" t="str" cm="1">
        <f t="array" ref="C220">IFBLANK(_PL!C220,"")</f>
        <v>Segment III Breakdown Top Line Label</v>
      </c>
      <c r="D220" s="1548" t="s">
        <v>160</v>
      </c>
      <c r="E220" s="2440" t="e" cm="1">
        <f t="array" aca="1" ref="E2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)($AD220:$CQ220, Z220)</f>
        <v>#NAME?</v>
      </c>
      <c r="F220" s="578"/>
      <c r="G220" s="578"/>
      <c r="H220" s="510">
        <v>2</v>
      </c>
      <c r="I220" s="510">
        <v>1</v>
      </c>
      <c r="J220" s="401" cm="1">
        <f t="array" ref="J220">IFBLANK( Z220,"")</f>
        <v>0</v>
      </c>
      <c r="K220" s="578" t="str">
        <f>IFERROR(IF(LEN(AB220)=0,"No",IF(LEN(J220)&gt;0,"Yes","No")),"")</f>
        <v>Yes</v>
      </c>
      <c r="L220" s="37"/>
      <c r="N220" s="158"/>
      <c r="O220" s="101"/>
      <c r="P220" s="52"/>
      <c r="Q220" s="101"/>
      <c r="R220" s="101"/>
      <c r="S220" s="3008"/>
      <c r="T220" s="3008"/>
      <c r="U220" s="39"/>
      <c r="V220" s="37"/>
      <c r="W220" s="91" t="e" cm="1">
        <f t="array" aca="1" ref="W220" ca="1">fx_scenarioConverter(W216)</f>
        <v>#NAME?</v>
      </c>
      <c r="X220" s="897" t="e" vm="4">
        <f>_PL!X220</f>
        <v>#VALUE!</v>
      </c>
      <c r="Y220" s="1160">
        <v>2</v>
      </c>
      <c r="Z220" s="878">
        <f>_PL!Z220</f>
        <v>0</v>
      </c>
      <c r="AA220" s="877"/>
      <c r="AB220" s="1133">
        <f>Y220</f>
        <v>2</v>
      </c>
      <c r="AC220" s="1163" t="str" cm="1">
        <f t="array" aca="1" ref="AC220" ca="1">_xlfn.LET(
_xlpm._termname, $AB220,
_xlpm._iconname, "find",
_xlpm._icon, fx_getIcon(_xlpm._iconname),
_xlpm._location, _xlfn.XLOOKUP(LOWER(_xlpm._termname), LOWER(tbl_acctDef[Term]),tbl_acctDef[Term]),
_xlpm._hyperlink, HYPERLINK("#"&amp;CELL("address",_xlpm._location), _xlpm._icon),
IFERROR(_xlpm._hyperlink,"")
)</f>
        <v/>
      </c>
      <c r="AD220" s="2643" t="e" cm="1">
        <f t="array" aca="1" ref="AD220" ca="1">_xlfn.XLOOKUP($W220&amp;$AB220,$W$20:$W$141&amp;$AB$20:$AB$141, AD$20:BN$141, "")</f>
        <v>#NAME?</v>
      </c>
      <c r="AE220" s="2644"/>
      <c r="AF220" s="2644"/>
      <c r="AG220" s="2644"/>
      <c r="AH220" s="2644"/>
      <c r="AI220" s="2644"/>
      <c r="AJ220" s="2644"/>
      <c r="AK220" s="2644"/>
      <c r="AL220" s="2644"/>
      <c r="AM220" s="2644"/>
      <c r="AN220" s="2644"/>
      <c r="AO220" s="2644"/>
      <c r="AP220" s="2644"/>
      <c r="AQ220" s="2644"/>
      <c r="AR220" s="2644"/>
      <c r="AS220" s="2644"/>
      <c r="AT220" s="2644"/>
      <c r="AU220" s="2644"/>
      <c r="AV220" s="2644"/>
      <c r="AW220" s="2644"/>
      <c r="AX220" s="2644"/>
      <c r="AY220" s="2644"/>
      <c r="AZ220" s="2644"/>
      <c r="BA220" s="2644"/>
      <c r="BB220" s="2644"/>
      <c r="BC220" s="2644"/>
      <c r="BD220" s="2644"/>
      <c r="BE220" s="2644"/>
      <c r="BF220" s="2644"/>
      <c r="BG220" s="2644"/>
      <c r="BH220" s="2644"/>
      <c r="BI220" s="2644"/>
      <c r="BJ220" s="2644"/>
      <c r="BK220" s="2644"/>
      <c r="BL220" s="2644"/>
      <c r="BM220" s="2644"/>
      <c r="BN220" s="2644"/>
      <c r="BO220" s="2601"/>
      <c r="BP220" s="2601"/>
      <c r="BQ220" s="2601"/>
      <c r="BR220" s="2601"/>
      <c r="BS220" s="2601"/>
      <c r="BT220" s="2601"/>
      <c r="BU220" s="2601"/>
      <c r="BV220" s="2601"/>
      <c r="BW220" s="2601"/>
      <c r="BX220" s="2601"/>
      <c r="BY220" s="2601"/>
      <c r="BZ220" s="2601"/>
      <c r="CA220" s="34"/>
      <c r="CC220" s="58"/>
      <c r="CD220" s="1461" t="e" cm="1">
        <f t="array" aca="1" ref="CD220" ca="1">_xlfn.LET( _xlpm.CheckBlank, SUM(PL!$AD220:$BN220) = 0, IF(_xlpm.CheckBlank, "", SUM(_xlfn._xlws.FILTER(PL!$AD220:$BN220,(YEAR(PL!$AD$12:$BN$12)=PL!CD$12)*(array_timeline&lt;=PL!CD$11)))))</f>
        <v>#NAME?</v>
      </c>
      <c r="CE220" s="1461" t="e" cm="1">
        <f t="array" aca="1" ref="CE220" ca="1">_xlfn.LET( _xlpm.CheckBlank, SUM(PL!$AD220:$BN220) = 0, IF(_xlpm.CheckBlank, "", SUM(_xlfn._xlws.FILTER(PL!$AD220:$BN220,(YEAR(PL!$AD$12:$BN$12)=PL!CE$12)*(array_timeline&lt;=PL!CE$11)))))</f>
        <v>#NAME?</v>
      </c>
      <c r="CF220" s="88"/>
      <c r="CG220" s="1461" t="e" cm="1">
        <f t="array" aca="1" ref="CG220" ca="1">_xlfn.LET( _xlpm.CheckBlank, SUM(PL!$AD220:$BN220) = 0, IF(_xlpm.CheckBlank, "", SUM(_xlfn._xlws.FILTER(PL!$AD220:$BN220,(YEAR(PL!$AD$12:$BN$12)=PL!CG$12)*(array_timeline&lt;=PL!CG$11)))))</f>
        <v>#NAME?</v>
      </c>
      <c r="CH220" s="1461" t="e" cm="1">
        <f t="array" aca="1" ref="CH220" ca="1">_xlfn.LET( _xlpm.CheckBlank, SUM(PL!$AD220:$BN220) = 0, IF(_xlpm.CheckBlank, "", SUM(_xlfn._xlws.FILTER(PL!$AD220:$BN220,(YEAR(PL!$AD$12:$BN$12)=PL!CH$12)*(array_timeline&lt;=PL!CH$11)))))</f>
        <v>#NAME?</v>
      </c>
      <c r="CI220" s="88"/>
      <c r="CJ220" s="1461" t="e" cm="1">
        <f t="array" aca="1" ref="CJ220" ca="1">_xlfn.LET( _xlpm.CheckBlank, SUM(PL!$AD220:$BN220) = 0, IF(_xlpm.CheckBlank, "", SUM(_xlfn.TAKE(_xlfn.DROP(PL!$AD220:$BN220, ,-DATEDIFF(PL!CJ$11, val_asOfDate,"M")),1,-12))))</f>
        <v>#NAME?</v>
      </c>
      <c r="CK220" s="1461" t="e" cm="1">
        <f t="array" aca="1" ref="CK220" ca="1">_xlfn.LET( _xlpm.CheckBlank, SUM(PL!$AD220:$BN220) = 0, IF(_xlpm.CheckBlank, "", SUM(_xlfn.TAKE(_xlfn.DROP(PL!$AD220:$BN220, ,-DATEDIFF(PL!CK$11, val_asOfDate,"M")),1,-12))))</f>
        <v>#NAME?</v>
      </c>
      <c r="CL220" s="88"/>
      <c r="CM220" s="2060" t="str" cm="1">
        <f t="array" aca="1" ref="CM220" ca="1">_xlfn.LET(
  _xlpm.findRow, _xlfn.XMATCH($W220&amp;$Y220, $W$20:$W$118&amp;$AB$20:$AB$118,0),
  _xlpm.Choose, _xlfn.CHOOSEROWS(CM$20:CN$118, _xlpm.findRow),
  _xlpm.result, IF(ISERROR(_xlpm.findRow), "", _xlpm.Choose),
  _xlpm.result
)</f>
        <v/>
      </c>
      <c r="CN220" s="2060"/>
      <c r="CO220" s="88"/>
      <c r="CP220" s="2060" t="str" cm="1">
        <f t="array" aca="1" ref="CP220" ca="1">_xlfn.LET(
  _xlpm.findRow, _xlfn.XMATCH($W220&amp;$Y220, $W$20:$W$118&amp;$AB$20:$AB$118,0),
  _xlpm.Choose, _xlfn.CHOOSEROWS(CP$20:CQ$118, _xlpm.findRow),
  _xlpm.result, IF(ISERROR(_xlpm.findRow), "", _xlpm.Choose),
  _xlpm.result
)</f>
        <v/>
      </c>
      <c r="CQ220" s="2060"/>
      <c r="CR220" s="34"/>
      <c r="CS220" s="2056"/>
      <c r="CT220" s="2447" t="e" cm="1">
        <f t="array" aca="1" ref="CT220" ca="1">IF(Y220="Please select the metric for segmentation","",_xldudf_CX_PUSH(Y220,CX_ENTITY,C220,val_asOfDate))</f>
        <v>#NAME?</v>
      </c>
      <c r="CU220" s="2447" t="e" cm="1">
        <f t="array" aca="1" ref="CU220" ca="1">IF(Y220="Please select the metric for segmentation","",_xldudf_CX_PUSH(Y220,CX_ENTITY,C220,EOMONTH(val_asOfDate,1)))</f>
        <v>#NAME?</v>
      </c>
      <c r="CV220" s="2447" t="e" cm="1">
        <f t="array" aca="1" ref="CV220" ca="1">IF(Y220="Please select the metric for segmentation","",_xldudf_CX_PUSH(Y220,CX_ENTITY,C220,EOMONTH(val_asOfDate,2)))</f>
        <v>#NAME?</v>
      </c>
      <c r="CW220" s="2447" t="e" cm="1">
        <f t="array" aca="1" ref="CW220" ca="1">IF(Y220="Please select the metric for segmentation","",_xldudf_CX_PUSH(Y220,CX_ENTITY,C220,EOMONTH(val_asOfDate,3)))</f>
        <v>#NAME?</v>
      </c>
      <c r="CX220" s="2566"/>
      <c r="CY220" s="2444" t="str" cm="1">
        <f t="array" aca="1" ref="CY220" ca="1">IFERROR(IF(CM220*fxVal_normal=_PL!CM220,"",IF(OR($CM220="",$CM220=0, NOT(ISNUMBER($CM220)), ISERROR($CM220), $B220=""), "",
   IF($I220=1,
      IFBLANK(
         _xldudf_CX_PUSH($CM220*fxVal_normal, CX_ENTITY, $B220, $CM$11, $CM$14, $CM$19,),
         ""
      ),
      IF($I220=2,
         IFBLANK(
            _xldudf_CX_PUSH($CM220, CX_ENTITY, $B220, $CM$11, $CM$14, $CM$19,),
            ""
         ),
         IF($I220=3,
            "",
            IFBLANK(
               _xldudf_CX_PUSH($CM220, CX_ENTITY, $B220, $CM$11, $CM$14, $CM$19,),
               ""
            )
         )
      )
   )
)),"")</f>
        <v/>
      </c>
      <c r="CZ220" s="2444" t="str" cm="1">
        <f t="array" ref="CZ220">IFERROR(IF(CN220*fxVal_normal=_PL!CN220,"",IF(OR($CN220="",$CN220=0, NOT(ISNUMBER($CN220)), ISERROR($CN220), $B220=""), "",
   IF($I220=1,
      IFBLANK(
         _xldudf_CX_PUSH($CN220*fxVal_normal, CX_ENTITY, $B220, $CN$11, $CN$14, $CN$19,),
         ""
      ),
      IF($I220=2,
         IFBLANK(
            _xldudf_CX_PUSH($CN220, CX_ENTITY, $B220, $CN$11, $CN$14, $CN$19,),
            ""
         ),
         IF($I220=3,
            "",
            IFBLANK(
               _xldudf_CX_PUSH($CN220, CX_ENTITY, $B220, $CN$11, $CN$14, $CN$19,),
               ""
            )
         )
      )
   )
)),"")</f>
        <v/>
      </c>
      <c r="DA220" s="2444" t="str" cm="1">
        <f t="array" aca="1" ref="DA220" ca="1">IFERROR(IF(CP220*fxVal_normal=_PL!CP220,"",IF(OR($CP220="",$CP220=0, NOT(ISNUMBER($CP220)), ISERROR($CP220), $B220=""), "",
   IF($I220=1,
      IFBLANK(
         _xldudf_CX_PUSH($CP220*fxVal_normal, CX_ENTITY, $B220, $CP$11, $CP$14, $CP$19,),
         ""
      ),
      IF($I220=2,
         IFBLANK(
            _xldudf_CX_PUSH($CP220, CX_ENTITY, $B220, $CP$11, $CP$14, $CP$19,),
            ""
         ),
         IF($I220=3,
            "",
            IFBLANK(
               _xldudf_CX_PUSH($CP220, CX_ENTITY, $B220, $CP$11, $CP$14, $CP$19,),
               ""
            )
         )
      )
   )
)),"")</f>
        <v/>
      </c>
      <c r="DB220" s="2444" t="str" cm="1">
        <f t="array" ref="DB220">IFERROR(IF(CQ220*fxVal_normal=_PL!CQ220,"",IF(OR($CQ220="", $CQ220=0, NOT(ISNUMBER($CQ220)), ISERROR($CQ220), $B220=""), "",
   IF($I220=1,
      IFBLANK(
         _xldudf_CX_PUSH($CQ220*fxVal_normal, CX_ENTITY, $B220, $CQ$11, $CQ$14, $CQ$19,),
         ""
      ),
      IF($I220=2,
         IFBLANK(
            _xldudf_CX_PUSH($CQ220, CX_ENTITY, $B220, $CQ$11, $CQ$14, $CQ$19,),
            ""
         ),
         IF($I220=3,
            "",
            IFBLANK(
               _xldudf_CX_PUSH($CQ220, CX_ENTITY, $B220, $CQ$11, $CQ$14, $CQ$19,),
               ""
            )
         )
      )
   ))
),"")</f>
        <v/>
      </c>
      <c r="DC220" s="2443"/>
      <c r="DD220" s="2445" t="str" cm="1">
        <f t="array" aca="1" ref="DD220" ca="1">IFERROR(IF(AD220*fxVal_normal=_PL!AD220,"",IF(OR(AD220="", NOT(ISNUMBER(AD220)), ISERROR(AD220), $B220=""), "",
   IF($I220=1,
      IFBLANK(
         _xldudf_CX_PUSH(AD220*fxVal_normal, CX_ENTITY, $B220, AD$11, AD$14, AD$219,),
         ""
      ),
      IF($I220=2,
         IFBLANK(
            _xldudf_CX_PUSH(AD220, CX_ENTITY, $B220, AD$11, AD$14,AD$219,),
            ""
         ),
         IF($I220=3,
            "",
            IFBLANK(
               _xldudf_CX_PUSH(AD220, CX_ENTITY, $B220, AD$11, AD$14, AD$219,),
               ""
            )
         )
      )
   )
)),"")</f>
        <v/>
      </c>
      <c r="DE220" s="2445" t="str" cm="1">
        <f t="array" aca="1" ref="DE220" ca="1">IFERROR(IF(AE220*fxVal_normal=_PL!AE220,"",IF(OR(AE220="", NOT(ISNUMBER(AE220)), ISERROR(AE220), $B220=""), "",
   IF($I220=1,
      IFBLANK(
         _xldudf_CX_PUSH(AE220*fxVal_normal, CX_ENTITY, $B220, AE$11, AE$14, AE$219,),
         ""
      ),
      IF($I220=2,
         IFBLANK(
            _xldudf_CX_PUSH(AE220, CX_ENTITY, $B220, AE$11, AE$14,AE$219,),
            ""
         ),
         IF($I220=3,
            "",
            IFBLANK(
               _xldudf_CX_PUSH(AE220, CX_ENTITY, $B220, AE$11, AE$14, AE$219,),
               ""
            )
         )
      )
   )
)),"")</f>
        <v/>
      </c>
      <c r="DF220" s="2445" t="str" cm="1">
        <f t="array" aca="1" ref="DF220" ca="1">IFERROR(IF(AF220*fxVal_normal=_PL!AF220,"",IF(OR(AF220="", NOT(ISNUMBER(AF220)), ISERROR(AF220), $B220=""), "",
   IF($I220=1,
      IFBLANK(
         _xldudf_CX_PUSH(AF220*fxVal_normal, CX_ENTITY, $B220, AF$11, AF$14, AF$219,),
         ""
      ),
      IF($I220=2,
         IFBLANK(
            _xldudf_CX_PUSH(AF220, CX_ENTITY, $B220, AF$11, AF$14,AF$219,),
            ""
         ),
         IF($I220=3,
            "",
            IFBLANK(
               _xldudf_CX_PUSH(AF220, CX_ENTITY, $B220, AF$11, AF$14, AF$219,),
               ""
            )
         )
      )
   )
)),"")</f>
        <v/>
      </c>
      <c r="DG220" s="2445" t="str" cm="1">
        <f t="array" aca="1" ref="DG220" ca="1">IFERROR(IF(AG220*fxVal_normal=_PL!AG220,"",IF(OR(AG220="", NOT(ISNUMBER(AG220)), ISERROR(AG220), $B220=""), "",
   IF($I220=1,
      IFBLANK(
         _xldudf_CX_PUSH(AG220*fxVal_normal, CX_ENTITY, $B220, AG$11, AG$14, AG$219,),
         ""
      ),
      IF($I220=2,
         IFBLANK(
            _xldudf_CX_PUSH(AG220, CX_ENTITY, $B220, AG$11, AG$14,AG$219,),
            ""
         ),
         IF($I220=3,
            "",
            IFBLANK(
               _xldudf_CX_PUSH(AG220, CX_ENTITY, $B220, AG$11, AG$14, AG$219,),
               ""
            )
         )
      )
   )
)),"")</f>
        <v/>
      </c>
      <c r="DH220" s="2445" t="str" cm="1">
        <f t="array" aca="1" ref="DH220" ca="1">IFERROR(IF(AH220*fxVal_normal=_PL!AH220,"",IF(OR(AH220="", NOT(ISNUMBER(AH220)), ISERROR(AH220), $B220=""), "",
   IF($I220=1,
      IFBLANK(
         _xldudf_CX_PUSH(AH220*fxVal_normal, CX_ENTITY, $B220, AH$11, AH$14, AH$219,),
         ""
      ),
      IF($I220=2,
         IFBLANK(
            _xldudf_CX_PUSH(AH220, CX_ENTITY, $B220, AH$11, AH$14,AH$219,),
            ""
         ),
         IF($I220=3,
            "",
            IFBLANK(
               _xldudf_CX_PUSH(AH220, CX_ENTITY, $B220, AH$11, AH$14, AH$219,),
               ""
            )
         )
      )
   )
)),"")</f>
        <v/>
      </c>
      <c r="DI220" s="2445" t="str" cm="1">
        <f t="array" aca="1" ref="DI220" ca="1">IFERROR(IF(AI220*fxVal_normal=_PL!AI220,"",IF(OR(AI220="", NOT(ISNUMBER(AI220)), ISERROR(AI220), $B220=""), "",
   IF($I220=1,
      IFBLANK(
         _xldudf_CX_PUSH(AI220*fxVal_normal, CX_ENTITY, $B220, AI$11, AI$14, AI$219,),
         ""
      ),
      IF($I220=2,
         IFBLANK(
            _xldudf_CX_PUSH(AI220, CX_ENTITY, $B220, AI$11, AI$14,AI$219,),
            ""
         ),
         IF($I220=3,
            "",
            IFBLANK(
               _xldudf_CX_PUSH(AI220, CX_ENTITY, $B220, AI$11, AI$14, AI$219,),
               ""
            )
         )
      )
   )
)),"")</f>
        <v/>
      </c>
      <c r="DJ220" s="2445" t="str" cm="1">
        <f t="array" aca="1" ref="DJ220" ca="1">IFERROR(IF(AJ220*fxVal_normal=_PL!AJ220,"",IF(OR(AJ220="", NOT(ISNUMBER(AJ220)), ISERROR(AJ220), $B220=""), "",
   IF($I220=1,
      IFBLANK(
         _xldudf_CX_PUSH(AJ220*fxVal_normal, CX_ENTITY, $B220, AJ$11, AJ$14, AJ$219,),
         ""
      ),
      IF($I220=2,
         IFBLANK(
            _xldudf_CX_PUSH(AJ220, CX_ENTITY, $B220, AJ$11, AJ$14,AJ$219,),
            ""
         ),
         IF($I220=3,
            "",
            IFBLANK(
               _xldudf_CX_PUSH(AJ220, CX_ENTITY, $B220, AJ$11, AJ$14, AJ$219,),
               ""
            )
         )
      )
   )
)),"")</f>
        <v/>
      </c>
      <c r="DK220" s="2445" t="str" cm="1">
        <f t="array" aca="1" ref="DK220" ca="1">IFERROR(IF(AK220*fxVal_normal=_PL!AK220,"",IF(OR(AK220="", NOT(ISNUMBER(AK220)), ISERROR(AK220), $B220=""), "",
   IF($I220=1,
      IFBLANK(
         _xldudf_CX_PUSH(AK220*fxVal_normal, CX_ENTITY, $B220, AK$11, AK$14, AK$219,),
         ""
      ),
      IF($I220=2,
         IFBLANK(
            _xldudf_CX_PUSH(AK220, CX_ENTITY, $B220, AK$11, AK$14,AK$219,),
            ""
         ),
         IF($I220=3,
            "",
            IFBLANK(
               _xldudf_CX_PUSH(AK220, CX_ENTITY, $B220, AK$11, AK$14, AK$219,),
               ""
            )
         )
      )
   )
)),"")</f>
        <v/>
      </c>
      <c r="DL220" s="2445" t="str" cm="1">
        <f t="array" aca="1" ref="DL220" ca="1">IFERROR(IF(AL220*fxVal_normal=_PL!AL220,"",IF(OR(AL220="", NOT(ISNUMBER(AL220)), ISERROR(AL220), $B220=""), "",
   IF($I220=1,
      IFBLANK(
         _xldudf_CX_PUSH(AL220*fxVal_normal, CX_ENTITY, $B220, AL$11, AL$14, AL$219,),
         ""
      ),
      IF($I220=2,
         IFBLANK(
            _xldudf_CX_PUSH(AL220, CX_ENTITY, $B220, AL$11, AL$14,AL$219,),
            ""
         ),
         IF($I220=3,
            "",
            IFBLANK(
               _xldudf_CX_PUSH(AL220, CX_ENTITY, $B220, AL$11, AL$14, AL$219,),
               ""
            )
         )
      )
   )
)),"")</f>
        <v/>
      </c>
      <c r="DM220" s="2445" t="str" cm="1">
        <f t="array" aca="1" ref="DM220" ca="1">IFERROR(IF(AM220*fxVal_normal=_PL!AM220,"",IF(OR(AM220="", NOT(ISNUMBER(AM220)), ISERROR(AM220), $B220=""), "",
   IF($I220=1,
      IFBLANK(
         _xldudf_CX_PUSH(AM220*fxVal_normal, CX_ENTITY, $B220, AM$11, AM$14, AM$219,),
         ""
      ),
      IF($I220=2,
         IFBLANK(
            _xldudf_CX_PUSH(AM220, CX_ENTITY, $B220, AM$11, AM$14,AM$219,),
            ""
         ),
         IF($I220=3,
            "",
            IFBLANK(
               _xldudf_CX_PUSH(AM220, CX_ENTITY, $B220, AM$11, AM$14, AM$219,),
               ""
            )
         )
      )
   )
)),"")</f>
        <v/>
      </c>
      <c r="DN220" s="2445" t="str" cm="1">
        <f t="array" aca="1" ref="DN220" ca="1">IFERROR(IF(AN220*fxVal_normal=_PL!AN220,"",IF(OR(AN220="", NOT(ISNUMBER(AN220)), ISERROR(AN220), $B220=""), "",
   IF($I220=1,
      IFBLANK(
         _xldudf_CX_PUSH(AN220*fxVal_normal, CX_ENTITY, $B220, AN$11, AN$14, AN$219,),
         ""
      ),
      IF($I220=2,
         IFBLANK(
            _xldudf_CX_PUSH(AN220, CX_ENTITY, $B220, AN$11, AN$14,AN$219,),
            ""
         ),
         IF($I220=3,
            "",
            IFBLANK(
               _xldudf_CX_PUSH(AN220, CX_ENTITY, $B220, AN$11, AN$14, AN$219,),
               ""
            )
         )
      )
   )
)),"")</f>
        <v/>
      </c>
      <c r="DO220" s="2445" t="str" cm="1">
        <f t="array" aca="1" ref="DO220" ca="1">IFERROR(IF(AO220*fxVal_normal=_PL!AO220,"",IF(OR(AO220="", NOT(ISNUMBER(AO220)), ISERROR(AO220), $B220=""), "",
   IF($I220=1,
      IFBLANK(
         _xldudf_CX_PUSH(AO220*fxVal_normal, CX_ENTITY, $B220, AO$11, AO$14, AO$219,),
         ""
      ),
      IF($I220=2,
         IFBLANK(
            _xldudf_CX_PUSH(AO220, CX_ENTITY, $B220, AO$11, AO$14,AO$219,),
            ""
         ),
         IF($I220=3,
            "",
            IFBLANK(
               _xldudf_CX_PUSH(AO220, CX_ENTITY, $B220, AO$11, AO$14, AO$219,),
               ""
            )
         )
      )
   )
)),"")</f>
        <v/>
      </c>
      <c r="DP220" s="2445" t="str" cm="1">
        <f t="array" aca="1" ref="DP220" ca="1">IFERROR(IF(AP220*fxVal_normal=_PL!AP220,"",IF(OR(AP220="", NOT(ISNUMBER(AP220)), ISERROR(AP220), $B220=""), "",
   IF($I220=1,
      IFBLANK(
         _xldudf_CX_PUSH(AP220*fxVal_normal, CX_ENTITY, $B220, AP$11, AP$14, AP$219,),
         ""
      ),
      IF($I220=2,
         IFBLANK(
            _xldudf_CX_PUSH(AP220, CX_ENTITY, $B220, AP$11, AP$14,AP$219,),
            ""
         ),
         IF($I220=3,
            "",
            IFBLANK(
               _xldudf_CX_PUSH(AP220, CX_ENTITY, $B220, AP$11, AP$14, AP$219,),
               ""
            )
         )
      )
   )
)),"")</f>
        <v/>
      </c>
      <c r="DQ220" s="2445" t="str" cm="1">
        <f t="array" aca="1" ref="DQ220" ca="1">IFERROR(IF(AQ220*fxVal_normal=_PL!AQ220,"",IF(OR(AQ220="", NOT(ISNUMBER(AQ220)), ISERROR(AQ220), $B220=""), "",
   IF($I220=1,
      IFBLANK(
         _xldudf_CX_PUSH(AQ220*fxVal_normal, CX_ENTITY, $B220, AQ$11, AQ$14, AQ$219,),
         ""
      ),
      IF($I220=2,
         IFBLANK(
            _xldudf_CX_PUSH(AQ220, CX_ENTITY, $B220, AQ$11, AQ$14,AQ$219,),
            ""
         ),
         IF($I220=3,
            "",
            IFBLANK(
               _xldudf_CX_PUSH(AQ220, CX_ENTITY, $B220, AQ$11, AQ$14, AQ$219,),
               ""
            )
         )
      )
   )
)),"")</f>
        <v/>
      </c>
      <c r="DR220" s="2445" t="str" cm="1">
        <f t="array" aca="1" ref="DR220" ca="1">IFERROR(IF(AR220*fxVal_normal=_PL!AR220,"",IF(OR(AR220="", NOT(ISNUMBER(AR220)), ISERROR(AR220), $B220=""), "",
   IF($I220=1,
      IFBLANK(
         _xldudf_CX_PUSH(AR220*fxVal_normal, CX_ENTITY, $B220, AR$11, AR$14, AR$219,),
         ""
      ),
      IF($I220=2,
         IFBLANK(
            _xldudf_CX_PUSH(AR220, CX_ENTITY, $B220, AR$11, AR$14,AR$219,),
            ""
         ),
         IF($I220=3,
            "",
            IFBLANK(
               _xldudf_CX_PUSH(AR220, CX_ENTITY, $B220, AR$11, AR$14, AR$219,),
               ""
            )
         )
      )
   )
)),"")</f>
        <v/>
      </c>
      <c r="DS220" s="2445" t="str" cm="1">
        <f t="array" aca="1" ref="DS220" ca="1">IFERROR(IF(AS220*fxVal_normal=_PL!AS220,"",IF(OR(AS220="", NOT(ISNUMBER(AS220)), ISERROR(AS220), $B220=""), "",
   IF($I220=1,
      IFBLANK(
         _xldudf_CX_PUSH(AS220*fxVal_normal, CX_ENTITY, $B220, AS$11, AS$14, AS$219,),
         ""
      ),
      IF($I220=2,
         IFBLANK(
            _xldudf_CX_PUSH(AS220, CX_ENTITY, $B220, AS$11, AS$14,AS$219,),
            ""
         ),
         IF($I220=3,
            "",
            IFBLANK(
               _xldudf_CX_PUSH(AS220, CX_ENTITY, $B220, AS$11, AS$14, AS$219,),
               ""
            )
         )
      )
   )
)),"")</f>
        <v/>
      </c>
      <c r="DT220" s="2445" t="str" cm="1">
        <f t="array" aca="1" ref="DT220" ca="1">IFERROR(IF(AT220*fxVal_normal=_PL!AT220,"",IF(OR(AT220="", NOT(ISNUMBER(AT220)), ISERROR(AT220), $B220=""), "",
   IF($I220=1,
      IFBLANK(
         _xldudf_CX_PUSH(AT220*fxVal_normal, CX_ENTITY, $B220, AT$11, AT$14, AT$219,),
         ""
      ),
      IF($I220=2,
         IFBLANK(
            _xldudf_CX_PUSH(AT220, CX_ENTITY, $B220, AT$11, AT$14,AT$219,),
            ""
         ),
         IF($I220=3,
            "",
            IFBLANK(
               _xldudf_CX_PUSH(AT220, CX_ENTITY, $B220, AT$11, AT$14, AT$219,),
               ""
            )
         )
      )
   )
)),"")</f>
        <v/>
      </c>
      <c r="DU220" s="2445" t="str" cm="1">
        <f t="array" aca="1" ref="DU220" ca="1">IFERROR(IF(AU220*fxVal_normal=_PL!AU220,"",IF(OR(AU220="", NOT(ISNUMBER(AU220)), ISERROR(AU220), $B220=""), "",
   IF($I220=1,
      IFBLANK(
         _xldudf_CX_PUSH(AU220*fxVal_normal, CX_ENTITY, $B220, AU$11, AU$14, AU$219,),
         ""
      ),
      IF($I220=2,
         IFBLANK(
            _xldudf_CX_PUSH(AU220, CX_ENTITY, $B220, AU$11, AU$14,AU$219,),
            ""
         ),
         IF($I220=3,
            "",
            IFBLANK(
               _xldudf_CX_PUSH(AU220, CX_ENTITY, $B220, AU$11, AU$14, AU$219,),
               ""
            )
         )
      )
   )
)),"")</f>
        <v/>
      </c>
      <c r="DV220" s="2445" t="str" cm="1">
        <f t="array" aca="1" ref="DV220" ca="1">IFERROR(IF(AV220*fxVal_normal=_PL!AV220,"",IF(OR(AV220="", NOT(ISNUMBER(AV220)), ISERROR(AV220), $B220=""), "",
   IF($I220=1,
      IFBLANK(
         _xldudf_CX_PUSH(AV220*fxVal_normal, CX_ENTITY, $B220, AV$11, AV$14, AV$219,),
         ""
      ),
      IF($I220=2,
         IFBLANK(
            _xldudf_CX_PUSH(AV220, CX_ENTITY, $B220, AV$11, AV$14,AV$219,),
            ""
         ),
         IF($I220=3,
            "",
            IFBLANK(
               _xldudf_CX_PUSH(AV220, CX_ENTITY, $B220, AV$11, AV$14, AV$219,),
               ""
            )
         )
      )
   )
)),"")</f>
        <v/>
      </c>
      <c r="DW220" s="2445" t="str" cm="1">
        <f t="array" aca="1" ref="DW220" ca="1">IFERROR(IF(AW220*fxVal_normal=_PL!AW220,"",IF(OR(AW220="", NOT(ISNUMBER(AW220)), ISERROR(AW220), $B220=""), "",
   IF($I220=1,
      IFBLANK(
         _xldudf_CX_PUSH(AW220*fxVal_normal, CX_ENTITY, $B220, AW$11, AW$14, AW$219,),
         ""
      ),
      IF($I220=2,
         IFBLANK(
            _xldudf_CX_PUSH(AW220, CX_ENTITY, $B220, AW$11, AW$14,AW$219,),
            ""
         ),
         IF($I220=3,
            "",
            IFBLANK(
               _xldudf_CX_PUSH(AW220, CX_ENTITY, $B220, AW$11, AW$14, AW$219,),
               ""
            )
         )
      )
   )
)),"")</f>
        <v/>
      </c>
      <c r="DX220" s="2445" t="str" cm="1">
        <f t="array" aca="1" ref="DX220" ca="1">IFERROR(IF(AX220*fxVal_normal=_PL!AX220,"",IF(OR(AX220="", NOT(ISNUMBER(AX220)), ISERROR(AX220), $B220=""), "",
   IF($I220=1,
      IFBLANK(
         _xldudf_CX_PUSH(AX220*fxVal_normal, CX_ENTITY, $B220, AX$11, AX$14, AX$219,),
         ""
      ),
      IF($I220=2,
         IFBLANK(
            _xldudf_CX_PUSH(AX220, CX_ENTITY, $B220, AX$11, AX$14,AX$219,),
            ""
         ),
         IF($I220=3,
            "",
            IFBLANK(
               _xldudf_CX_PUSH(AX220, CX_ENTITY, $B220, AX$11, AX$14, AX$219,),
               ""
            )
         )
      )
   )
)),"")</f>
        <v/>
      </c>
      <c r="DY220" s="2445" t="str" cm="1">
        <f t="array" aca="1" ref="DY220" ca="1">IFERROR(IF(AY220*fxVal_normal=_PL!AY220,"",IF(OR(AY220="", NOT(ISNUMBER(AY220)), ISERROR(AY220), $B220=""), "",
   IF($I220=1,
      IFBLANK(
         _xldudf_CX_PUSH(AY220*fxVal_normal, CX_ENTITY, $B220, AY$11, AY$14, AY$219,),
         ""
      ),
      IF($I220=2,
         IFBLANK(
            _xldudf_CX_PUSH(AY220, CX_ENTITY, $B220, AY$11, AY$14,AY$219,),
            ""
         ),
         IF($I220=3,
            "",
            IFBLANK(
               _xldudf_CX_PUSH(AY220, CX_ENTITY, $B220, AY$11, AY$14, AY$219,),
               ""
            )
         )
      )
   )
)),"")</f>
        <v/>
      </c>
      <c r="DZ220" s="2445" t="str" cm="1">
        <f t="array" aca="1" ref="DZ220" ca="1">IFERROR(IF(AZ220*fxVal_normal=_PL!AZ220,"",IF(OR(AZ220="", NOT(ISNUMBER(AZ220)), ISERROR(AZ220), $B220=""), "",
   IF($I220=1,
      IFBLANK(
         _xldudf_CX_PUSH(AZ220*fxVal_normal, CX_ENTITY, $B220, AZ$11, AZ$14, AZ$219,),
         ""
      ),
      IF($I220=2,
         IFBLANK(
            _xldudf_CX_PUSH(AZ220, CX_ENTITY, $B220, AZ$11, AZ$14,AZ$219,),
            ""
         ),
         IF($I220=3,
            "",
            IFBLANK(
               _xldudf_CX_PUSH(AZ220, CX_ENTITY, $B220, AZ$11, AZ$14, AZ$219,),
               ""
            )
         )
      )
   )
)),"")</f>
        <v/>
      </c>
      <c r="EA220" s="2445" t="str" cm="1">
        <f t="array" aca="1" ref="EA220" ca="1">IFERROR(IF(BA220*fxVal_normal=_PL!BA220,"",IF(OR(BA220="", NOT(ISNUMBER(BA220)), ISERROR(BA220), $B220=""), "",
   IF($I220=1,
      IFBLANK(
         _xldudf_CX_PUSH(BA220*fxVal_normal, CX_ENTITY, $B220, BA$11, BA$14, BA$219,),
         ""
      ),
      IF($I220=2,
         IFBLANK(
            _xldudf_CX_PUSH(BA220, CX_ENTITY, $B220, BA$11, BA$14,BA$219,),
            ""
         ),
         IF($I220=3,
            "",
            IFBLANK(
               _xldudf_CX_PUSH(BA220, CX_ENTITY, $B220, BA$11, BA$14, BA$219,),
               ""
            )
         )
      )
   )
)),"")</f>
        <v/>
      </c>
      <c r="EB220" s="2445" t="str" cm="1">
        <f t="array" aca="1" ref="EB220" ca="1">IFERROR(IF(BB220*fxVal_normal=_PL!BB220,"",IF(OR(BB220="", NOT(ISNUMBER(BB220)), ISERROR(BB220), $B220=""), "",
   IF($I220=1,
      IFBLANK(
         _xldudf_CX_PUSH(BB220*fxVal_normal, CX_ENTITY, $B220, BB$11, BB$14, BB$219,),
         ""
      ),
      IF($I220=2,
         IFBLANK(
            _xldudf_CX_PUSH(BB220, CX_ENTITY, $B220, BB$11, BB$14,BB$219,),
            ""
         ),
         IF($I220=3,
            "",
            IFBLANK(
               _xldudf_CX_PUSH(BB220, CX_ENTITY, $B220, BB$11, BB$14, BB$219,),
               ""
            )
         )
      )
   )
)),"")</f>
        <v/>
      </c>
      <c r="EC220" s="2445" t="str" cm="1">
        <f t="array" aca="1" ref="EC220" ca="1">IFERROR(IF(BC220*fxVal_normal=_PL!BC220,"",IF(OR(BC220="", NOT(ISNUMBER(BC220)), ISERROR(BC220), $B220=""), "",
   IF($I220=1,
      IFBLANK(
         _xldudf_CX_PUSH(BC220*fxVal_normal, CX_ENTITY, $B220, BC$11, BC$14, BC$219,),
         ""
      ),
      IF($I220=2,
         IFBLANK(
            _xldudf_CX_PUSH(BC220, CX_ENTITY, $B220, BC$11, BC$14,BC$219,),
            ""
         ),
         IF($I220=3,
            "",
            IFBLANK(
               _xldudf_CX_PUSH(BC220, CX_ENTITY, $B220, BC$11, BC$14, BC$219,),
               ""
            )
         )
      )
   )
)),"")</f>
        <v/>
      </c>
      <c r="ED220" s="2445" t="str" cm="1">
        <f t="array" aca="1" ref="ED220" ca="1">IFERROR(IF(BD220*fxVal_normal=_PL!BD220,"",IF(OR(BD220="", NOT(ISNUMBER(BD220)), ISERROR(BD220), $B220=""), "",
   IF($I220=1,
      IFBLANK(
         _xldudf_CX_PUSH(BD220*fxVal_normal, CX_ENTITY, $B220, BD$11, BD$14, BD$219,),
         ""
      ),
      IF($I220=2,
         IFBLANK(
            _xldudf_CX_PUSH(BD220, CX_ENTITY, $B220, BD$11, BD$14,BD$219,),
            ""
         ),
         IF($I220=3,
            "",
            IFBLANK(
               _xldudf_CX_PUSH(BD220, CX_ENTITY, $B220, BD$11, BD$14, BD$219,),
               ""
            )
         )
      )
   )
)),"")</f>
        <v/>
      </c>
      <c r="EE220" s="2445" t="str" cm="1">
        <f t="array" aca="1" ref="EE220" ca="1">IFERROR(IF(BE220*fxVal_normal=_PL!BE220,"",IF(OR(BE220="", NOT(ISNUMBER(BE220)), ISERROR(BE220), $B220=""), "",
   IF($I220=1,
      IFBLANK(
         _xldudf_CX_PUSH(BE220*fxVal_normal, CX_ENTITY, $B220, BE$11, BE$14, BE$219,),
         ""
      ),
      IF($I220=2,
         IFBLANK(
            _xldudf_CX_PUSH(BE220, CX_ENTITY, $B220, BE$11, BE$14,BE$219,),
            ""
         ),
         IF($I220=3,
            "",
            IFBLANK(
               _xldudf_CX_PUSH(BE220, CX_ENTITY, $B220, BE$11, BE$14, BE$219,),
               ""
            )
         )
      )
   )
)),"")</f>
        <v/>
      </c>
      <c r="EF220" s="2445" t="str" cm="1">
        <f t="array" aca="1" ref="EF220" ca="1">IFERROR(IF(BF220*fxVal_normal=_PL!BF220,"",IF(OR(BF220="", NOT(ISNUMBER(BF220)), ISERROR(BF220), $B220=""), "",
   IF($I220=1,
      IFBLANK(
         _xldudf_CX_PUSH(BF220*fxVal_normal, CX_ENTITY, $B220, BF$11, BF$14, BF$219,),
         ""
      ),
      IF($I220=2,
         IFBLANK(
            _xldudf_CX_PUSH(BF220, CX_ENTITY, $B220, BF$11, BF$14,BF$219,),
            ""
         ),
         IF($I220=3,
            "",
            IFBLANK(
               _xldudf_CX_PUSH(BF220, CX_ENTITY, $B220, BF$11, BF$14, BF$219,),
               ""
            )
         )
      )
   )
)),"")</f>
        <v/>
      </c>
      <c r="EG220" s="2445" t="str" cm="1">
        <f t="array" aca="1" ref="EG220" ca="1">IFERROR(IF(BG220*fxVal_normal=_PL!BG220,"",IF(OR(BG220="", NOT(ISNUMBER(BG220)), ISERROR(BG220), $B220=""), "",
   IF($I220=1,
      IFBLANK(
         _xldudf_CX_PUSH(BG220*fxVal_normal, CX_ENTITY, $B220, BG$11, BG$14, BG$219,),
         ""
      ),
      IF($I220=2,
         IFBLANK(
            _xldudf_CX_PUSH(BG220, CX_ENTITY, $B220, BG$11, BG$14,BG$219,),
            ""
         ),
         IF($I220=3,
            "",
            IFBLANK(
               _xldudf_CX_PUSH(BG220, CX_ENTITY, $B220, BG$11, BG$14, BG$219,),
               ""
            )
         )
      )
   )
)),"")</f>
        <v/>
      </c>
      <c r="EH220" s="2445" t="str" cm="1">
        <f t="array" aca="1" ref="EH220" ca="1">IFERROR(IF(BH220*fxVal_normal=_PL!BH220,"",IF(OR(BH220="", NOT(ISNUMBER(BH220)), ISERROR(BH220), $B220=""), "",
   IF($I220=1,
      IFBLANK(
         _xldudf_CX_PUSH(BH220*fxVal_normal, CX_ENTITY, $B220, BH$11, BH$14, BH$219,),
         ""
      ),
      IF($I220=2,
         IFBLANK(
            _xldudf_CX_PUSH(BH220, CX_ENTITY, $B220, BH$11, BH$14,BH$219,),
            ""
         ),
         IF($I220=3,
            "",
            IFBLANK(
               _xldudf_CX_PUSH(BH220, CX_ENTITY, $B220, BH$11, BH$14, BH$219,),
               ""
            )
         )
      )
   )
)),"")</f>
        <v/>
      </c>
      <c r="EI220" s="2445" t="str" cm="1">
        <f t="array" aca="1" ref="EI220" ca="1">IFERROR(IF(BI220*fxVal_normal=_PL!BI220,"",IF(OR(BI220="", NOT(ISNUMBER(BI220)), ISERROR(BI220), $B220=""), "",
   IF($I220=1,
      IFBLANK(
         _xldudf_CX_PUSH(BI220*fxVal_normal, CX_ENTITY, $B220, BI$11, BI$14, BI$219,),
         ""
      ),
      IF($I220=2,
         IFBLANK(
            _xldudf_CX_PUSH(BI220, CX_ENTITY, $B220, BI$11, BI$14,BI$219,),
            ""
         ),
         IF($I220=3,
            "",
            IFBLANK(
               _xldudf_CX_PUSH(BI220, CX_ENTITY, $B220, BI$11, BI$14, BI$219,),
               ""
            )
         )
      )
   )
)),"")</f>
        <v/>
      </c>
      <c r="EJ220" s="2445" t="str" cm="1">
        <f t="array" aca="1" ref="EJ220" ca="1">IFERROR(IF(BJ220*fxVal_normal=_PL!BJ220,"",IF(OR(BJ220="", NOT(ISNUMBER(BJ220)), ISERROR(BJ220), $B220=""), "",
   IF($I220=1,
      IFBLANK(
         _xldudf_CX_PUSH(BJ220*fxVal_normal, CX_ENTITY, $B220, BJ$11, BJ$14, BJ$219,),
         ""
      ),
      IF($I220=2,
         IFBLANK(
            _xldudf_CX_PUSH(BJ220, CX_ENTITY, $B220, BJ$11, BJ$14,BJ$219,),
            ""
         ),
         IF($I220=3,
            "",
            IFBLANK(
               _xldudf_CX_PUSH(BJ220, CX_ENTITY, $B220, BJ$11, BJ$14, BJ$219,),
               ""
            )
         )
      )
   )
)),"")</f>
        <v/>
      </c>
      <c r="EK220" s="2445" t="str" cm="1">
        <f t="array" aca="1" ref="EK220" ca="1">IFERROR(IF(BK220*fxVal_normal=_PL!BK220,"",IF(OR(BK220="", NOT(ISNUMBER(BK220)), ISERROR(BK220), $B220=""), "",
   IF($I220=1,
      IFBLANK(
         _xldudf_CX_PUSH(BK220*fxVal_normal, CX_ENTITY, $B220, BK$11, BK$14, BK$219,),
         ""
      ),
      IF($I220=2,
         IFBLANK(
            _xldudf_CX_PUSH(BK220, CX_ENTITY, $B220, BK$11, BK$14,BK$219,),
            ""
         ),
         IF($I220=3,
            "",
            IFBLANK(
               _xldudf_CX_PUSH(BK220, CX_ENTITY, $B220, BK$11, BK$14, BK$219,),
               ""
            )
         )
      )
   )
)),"")</f>
        <v/>
      </c>
      <c r="EL220" s="2445" t="str" cm="1">
        <f t="array" aca="1" ref="EL220" ca="1">IFERROR(IF(BL220*fxVal_normal=_PL!BL220,"",IF(OR(BL220="", NOT(ISNUMBER(BL220)), ISERROR(BL220), $B220=""), "",
   IF($I220=1,
      IFBLANK(
         _xldudf_CX_PUSH(BL220*fxVal_normal, CX_ENTITY, $B220, BL$11, BL$14, BL$219,),
         ""
      ),
      IF($I220=2,
         IFBLANK(
            _xldudf_CX_PUSH(BL220, CX_ENTITY, $B220, BL$11, BL$14,BL$219,),
            ""
         ),
         IF($I220=3,
            "",
            IFBLANK(
               _xldudf_CX_PUSH(BL220, CX_ENTITY, $B220, BL$11, BL$14, BL$219,),
               ""
            )
         )
      )
   )
)),"")</f>
        <v/>
      </c>
      <c r="EM220" s="2445" t="str" cm="1">
        <f t="array" aca="1" ref="EM220" ca="1">IFERROR(IF(BM220*fxVal_normal=_PL!BM220,"",IF(OR(BM220="", NOT(ISNUMBER(BM220)), ISERROR(BM220), $B220=""), "",
   IF($I220=1,
      IFBLANK(
         _xldudf_CX_PUSH(BM220*fxVal_normal, CX_ENTITY, $B220, BM$11, BM$14, BM$219,),
         ""
      ),
      IF($I220=2,
         IFBLANK(
            _xldudf_CX_PUSH(BM220, CX_ENTITY, $B220, BM$11, BM$14,BM$219,),
            ""
         ),
         IF($I220=3,
            "",
            IFBLANK(
               _xldudf_CX_PUSH(BM220, CX_ENTITY, $B220, BM$11, BM$14, BM$219,),
               ""
            )
         )
      )
   )
)),"")</f>
        <v/>
      </c>
      <c r="EN220" s="2445" t="str" cm="1">
        <f t="array" aca="1" ref="EN220" ca="1">IFERROR(IF(BN220*fxVal_normal=_PL!BN220,"",IF(OR(BN220="", NOT(ISNUMBER(BN220)), ISERROR(BN220), $B220=""), "",
   IF($I220=1,
      IFBLANK(
         _xldudf_CX_PUSH(BN220*fxVal_normal, CX_ENTITY, $B220, BN$11, BN$14, BN$219,),
         ""
      ),
      IF($I220=2,
         IFBLANK(
            _xldudf_CX_PUSH(BN220, CX_ENTITY, $B220, BN$11, BN$14,BN$219,),
            ""
         ),
         IF($I220=3,
            "",
            IFBLANK(
               _xldudf_CX_PUSH(BN220, CX_ENTITY, $B220, BN$11, BN$14, BN$219,),
               ""
            )
         )
      )
   )
)),"")</f>
        <v/>
      </c>
    </row>
    <row r="221" spans="1:158" ht="21" customHeight="1">
      <c r="A221" s="1627"/>
      <c r="B221" s="2439" t="s">
        <v>179</v>
      </c>
      <c r="C221" s="2439" t="str" cm="1">
        <f t="array" ref="C221">IFBLANK(_PL!C221,"")</f>
        <v>Segment III Breakdown - Label 1</v>
      </c>
      <c r="D221" s="1548" t="s">
        <v>179</v>
      </c>
      <c r="E221" s="2440" t="e" cm="1">
        <f t="array" aca="1" ref="E2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)($AD221:$CQ221, Z221)</f>
        <v>#NAME?</v>
      </c>
      <c r="F221" s="578"/>
      <c r="G221" s="578"/>
      <c r="H221" s="510">
        <v>0</v>
      </c>
      <c r="I221" s="510">
        <v>1</v>
      </c>
      <c r="J221" s="401" cm="1">
        <f t="array" ref="J221">IFBLANK( Z221,"")</f>
        <v>-1</v>
      </c>
      <c r="K221" s="578" t="str">
        <f t="shared" si="54"/>
        <v>No</v>
      </c>
      <c r="L221" s="37"/>
      <c r="N221" s="158"/>
      <c r="O221" s="101"/>
      <c r="P221" s="52"/>
      <c r="Q221" s="101"/>
      <c r="R221" s="101"/>
      <c r="S221" s="3008"/>
      <c r="T221" s="3008"/>
      <c r="U221" s="39"/>
      <c r="V221" s="37"/>
      <c r="W221" s="91" t="e">
        <f ca="1">W220</f>
        <v>#NAME?</v>
      </c>
      <c r="X221" s="2081" t="str">
        <f>_PL!X221</f>
        <v>a</v>
      </c>
      <c r="Y221" s="1553">
        <v>2</v>
      </c>
      <c r="Z221" s="198">
        <f>_PL!Z221</f>
        <v>-1</v>
      </c>
      <c r="AA221" s="2571"/>
      <c r="AB221" s="2592"/>
      <c r="AC221" s="914" t="str" cm="1">
        <f t="array" aca="1" ref="AC221" ca="1">_xlfn.LET(
_xlpm._termname, $AB221,
_xlpm._iconname, "find",
_xlpm._icon, fx_getIcon(_xlpm._iconname),
_xlpm._location, _xlfn.XLOOKUP(LOWER(_xlpm._termname), LOWER(tbl_acctDef[Term]),tbl_acctDef[Term]),
_xlpm._hyperlink, HYPERLINK("#"&amp;CELL("address",_xlpm._location), _xlpm._icon),
IFERROR(_xlpm._hyperlink,"")
)</f>
        <v/>
      </c>
      <c r="AD221" s="2441">
        <v>1</v>
      </c>
      <c r="AE221" s="2441">
        <v>1</v>
      </c>
      <c r="AF221" s="2441">
        <v>1</v>
      </c>
      <c r="AG221" s="2441">
        <v>1</v>
      </c>
      <c r="AH221" s="2441">
        <v>1</v>
      </c>
      <c r="AI221" s="2441">
        <v>1</v>
      </c>
      <c r="AJ221" s="2441">
        <v>1</v>
      </c>
      <c r="AK221" s="2441">
        <v>1</v>
      </c>
      <c r="AL221" s="2441">
        <v>1</v>
      </c>
      <c r="AM221" s="2441">
        <v>1</v>
      </c>
      <c r="AN221" s="2441">
        <v>1</v>
      </c>
      <c r="AO221" s="2441">
        <v>1</v>
      </c>
      <c r="AP221" s="2441">
        <v>1</v>
      </c>
      <c r="AQ221" s="2441">
        <v>1</v>
      </c>
      <c r="AR221" s="2441">
        <v>1</v>
      </c>
      <c r="AS221" s="2441">
        <v>1</v>
      </c>
      <c r="AT221" s="2441">
        <v>1</v>
      </c>
      <c r="AU221" s="2441">
        <v>1</v>
      </c>
      <c r="AV221" s="2441">
        <v>1</v>
      </c>
      <c r="AW221" s="2441">
        <v>1</v>
      </c>
      <c r="AX221" s="2441">
        <v>1</v>
      </c>
      <c r="AY221" s="2441">
        <v>1</v>
      </c>
      <c r="AZ221" s="2441">
        <v>1</v>
      </c>
      <c r="BA221" s="2441">
        <v>1</v>
      </c>
      <c r="BB221" s="2441">
        <v>1</v>
      </c>
      <c r="BC221" s="2441">
        <v>1</v>
      </c>
      <c r="BD221" s="2441">
        <v>1</v>
      </c>
      <c r="BE221" s="2441">
        <v>1</v>
      </c>
      <c r="BF221" s="2441">
        <v>1</v>
      </c>
      <c r="BG221" s="2441">
        <v>1</v>
      </c>
      <c r="BH221" s="2441">
        <v>1</v>
      </c>
      <c r="BI221" s="2441">
        <v>1</v>
      </c>
      <c r="BJ221" s="2441">
        <v>1</v>
      </c>
      <c r="BK221" s="2441">
        <v>1</v>
      </c>
      <c r="BL221" s="2441">
        <v>1</v>
      </c>
      <c r="BM221" s="2441">
        <v>1</v>
      </c>
      <c r="BN221" s="2441">
        <v>1</v>
      </c>
      <c r="BO221" s="2442"/>
      <c r="BP221" s="2442"/>
      <c r="BQ221" s="2442"/>
      <c r="BR221" s="2442"/>
      <c r="BS221" s="2442"/>
      <c r="BT221" s="2442"/>
      <c r="BU221" s="2442"/>
      <c r="BV221" s="2442"/>
      <c r="BW221" s="2442"/>
      <c r="BX221" s="2442"/>
      <c r="BY221" s="2442"/>
      <c r="BZ221" s="2442"/>
      <c r="CA221" s="34"/>
      <c r="CC221" s="58"/>
      <c r="CD221" s="1461" t="e" cm="1">
        <f t="array" aca="1" ref="CD221" ca="1">_xlfn.LET( _xlpm.CheckBlank, SUM(PL!$AD221:$BN221) = 0, IF(_xlpm.CheckBlank, "", SUM(_xlfn._xlws.FILTER(PL!$AD221:$BN221,(YEAR(PL!$AD$12:$BN$12)=PL!CD$12)*(array_timeline&lt;=PL!CD$11)))))</f>
        <v>#NAME?</v>
      </c>
      <c r="CE221" s="1461" t="e" cm="1">
        <f t="array" aca="1" ref="CE221" ca="1">_xlfn.LET( _xlpm.CheckBlank, SUM(PL!$AD221:$BN221) = 0, IF(_xlpm.CheckBlank, "", SUM(_xlfn._xlws.FILTER(PL!$AD221:$BN221,(YEAR(PL!$AD$12:$BN$12)=PL!CE$12)*(array_timeline&lt;=PL!CE$11)))))</f>
        <v>#NAME?</v>
      </c>
      <c r="CF221" s="88"/>
      <c r="CG221" s="1461" t="e" cm="1">
        <f t="array" aca="1" ref="CG221" ca="1">_xlfn.LET( _xlpm.CheckBlank, SUM(PL!$AD221:$BN221) = 0, IF(_xlpm.CheckBlank, "", SUM(_xlfn._xlws.FILTER(PL!$AD221:$BN221,(YEAR(PL!$AD$12:$BN$12)=PL!CG$12)*(array_timeline&lt;=PL!CG$11)))))</f>
        <v>#NAME?</v>
      </c>
      <c r="CH221" s="1461" t="e" cm="1">
        <f t="array" aca="1" ref="CH221" ca="1">_xlfn.LET( _xlpm.CheckBlank, SUM(PL!$AD221:$BN221) = 0, IF(_xlpm.CheckBlank, "", SUM(_xlfn._xlws.FILTER(PL!$AD221:$BN221,(YEAR(PL!$AD$12:$BN$12)=PL!CH$12)*(array_timeline&lt;=PL!CH$11)))))</f>
        <v>#NAME?</v>
      </c>
      <c r="CI221" s="88"/>
      <c r="CJ221" s="1461" cm="1">
        <f t="array" ref="CJ221">_xlfn.LET( _xlpm.CheckBlank, SUM(PL!$AD221:$BN221) = 0, IF(_xlpm.CheckBlank, "", SUM(_xlfn.TAKE(_xlfn.DROP(PL!$AD221:$BN221, ,-DATEDIFF(PL!CJ$11, val_asOfDate,"M")),1,-12))))</f>
        <v>12</v>
      </c>
      <c r="CK221" s="1461" cm="1">
        <f t="array" ref="CK221">_xlfn.LET( _xlpm.CheckBlank, SUM(PL!$AD221:$BN221) = 0, IF(_xlpm.CheckBlank, "", SUM(_xlfn.TAKE(_xlfn.DROP(PL!$AD221:$BN221, ,-DATEDIFF(PL!CK$11, val_asOfDate,"M")),1,-12))))</f>
        <v>12</v>
      </c>
      <c r="CL221" s="88"/>
      <c r="CM221" s="2441">
        <v>1</v>
      </c>
      <c r="CN221" s="2441">
        <v>1</v>
      </c>
      <c r="CO221" s="1169"/>
      <c r="CP221" s="2441">
        <v>1</v>
      </c>
      <c r="CQ221" s="2441">
        <v>1</v>
      </c>
      <c r="CR221" s="34"/>
      <c r="CS221" s="2056"/>
      <c r="CT221" s="2447" t="e" cm="1">
        <f t="array" aca="1" ref="CT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_xldudf_CX_PUSH($Y221,CX_ENTITY,$C221,val_asOfDate))</f>
        <v>#NAME?</v>
      </c>
      <c r="CU221" s="2447" t="e" cm="1">
        <f t="array" aca="1" ref="CU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_xldudf_CX_PUSH($Y221,CX_ENTITY,$C221,EOMONTH(val_asOfDate,1)))</f>
        <v>#NAME?</v>
      </c>
      <c r="CV221" s="2447" t="e" cm="1">
        <f t="array" aca="1" ref="CV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_xldudf_CX_PUSH($Y221,CX_ENTITY,$C221,EOMONTH(val_asOfDate,2)))</f>
        <v>#NAME?</v>
      </c>
      <c r="CW221" s="2447" t="e" cm="1">
        <f t="array" aca="1" ref="CW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_xldudf_CX_PUSH($Y221,CX_ENTITY,$C221,EOMONTH(val_asOfDate,3)))</f>
        <v>#NAME?</v>
      </c>
      <c r="CX221" s="2443"/>
      <c r="CY221" s="2444" t="str" cm="1">
        <f t="array" aca="1" ref="CY221" ca="1">IFERROR(IF(CM221*fxVal_normal=_PL!CM221,"",IF(OR($CM221="",$CM221=0, NOT(ISNUMBER($CM221)), ISERROR($CM221), $B221=""), "",
   IF($I221=1,
      IFBLANK(
         _xldudf_CX_PUSH($CM221*fxVal_normal, CX_ENTITY, $B221, $CM$11, $CM$14, $CM$19,),
         ""
      ),
      IF($I221=2,
         IFBLANK(
            _xldudf_CX_PUSH($CM221, CX_ENTITY, $B221, $CM$11, $CM$14, $CM$19,),
            ""
         ),
         IF($I221=3,
            "",
            IFBLANK(
               _xldudf_CX_PUSH($CM221, CX_ENTITY, $B221, $CM$11, $CM$14, $CM$19,),
               ""
            )
         )
      )
   )
)),"")</f>
        <v/>
      </c>
      <c r="CZ221" s="2444" t="str" cm="1">
        <f t="array" aca="1" ref="CZ221" ca="1">IFERROR(IF(CN221*fxVal_normal=_PL!CN221,"",IF(OR($CN221="",$CN221=0, NOT(ISNUMBER($CN221)), ISERROR($CN221), $B221=""), "",
   IF($I221=1,
      IFBLANK(
         _xldudf_CX_PUSH($CN221*fxVal_normal, CX_ENTITY, $B221, $CN$11, $CN$14, $CN$19,),
         ""
      ),
      IF($I221=2,
         IFBLANK(
            _xldudf_CX_PUSH($CN221, CX_ENTITY, $B221, $CN$11, $CN$14, $CN$19,),
            ""
         ),
         IF($I221=3,
            "",
            IFBLANK(
               _xldudf_CX_PUSH($CN221, CX_ENTITY, $B221, $CN$11, $CN$14, $CN$19,),
               ""
            )
         )
      )
   )
)),"")</f>
        <v/>
      </c>
      <c r="DA221" s="2444" t="str" cm="1">
        <f t="array" aca="1" ref="DA221" ca="1">IFERROR(IF(CP221*fxVal_normal=_PL!CP221,"",IF(OR($CP221="",$CP221=0, NOT(ISNUMBER($CP221)), ISERROR($CP221), $B221=""), "",
   IF($I221=1,
      IFBLANK(
         _xldudf_CX_PUSH($CP221*fxVal_normal, CX_ENTITY, $B221, $CP$11, $CP$14, $CP$19,),
         ""
      ),
      IF($I221=2,
         IFBLANK(
            _xldudf_CX_PUSH($CP221, CX_ENTITY, $B221, $CP$11, $CP$14, $CP$19,),
            ""
         ),
         IF($I221=3,
            "",
            IFBLANK(
               _xldudf_CX_PUSH($CP221, CX_ENTITY, $B221, $CP$11, $CP$14, $CP$19,),
               ""
            )
         )
      )
   )
)),"")</f>
        <v/>
      </c>
      <c r="DB221" s="2444" t="str" cm="1">
        <f t="array" aca="1" ref="DB221" ca="1">IFERROR(IF(CQ221*fxVal_normal=_PL!CQ221,"",IF(OR($CQ221="", $CQ221=0, NOT(ISNUMBER($CQ221)), ISERROR($CQ221), $B221=""), "",
   IF($I221=1,
      IFBLANK(
         _xldudf_CX_PUSH($CQ221*fxVal_normal, CX_ENTITY, $B221, $CQ$11, $CQ$14, $CQ$19,),
         ""
      ),
      IF($I221=2,
         IFBLANK(
            _xldudf_CX_PUSH($CQ221, CX_ENTITY, $B221, $CQ$11, $CQ$14, $CQ$19,),
            ""
         ),
         IF($I221=3,
            "",
            IFBLANK(
               _xldudf_CX_PUSH($CQ221, CX_ENTITY, $B221, $CQ$11, $CQ$14, $CQ$19,),
               ""
            )
         )
      )
   ))
),"")</f>
        <v/>
      </c>
      <c r="DC221" s="2443"/>
      <c r="DD221" s="2445" t="str" cm="1">
        <f t="array" aca="1" ref="DD221" ca="1">IFERROR(IF(AD221*fxVal_normal=_PL!AD221,"",IF(OR(AD221="", NOT(ISNUMBER(AD221)), ISERROR(AD221), $B221=""), "",
   IF($I221=1,
      IFBLANK(
         _xldudf_CX_PUSH(AD221*fxVal_normal, CX_ENTITY, $B221, AD$11, AD$14, AD$219,),
         ""
      ),
      IF($I221=2,
         IFBLANK(
            _xldudf_CX_PUSH(AD221, CX_ENTITY, $B221, AD$11, AD$14,AD$219,),
            ""
         ),
         IF($I221=3,
            "",
            IFBLANK(
               _xldudf_CX_PUSH(AD221, CX_ENTITY, $B221, AD$11, AD$14, AD$219,),
               ""
            )
         )
      )
   )
)),"")</f>
        <v/>
      </c>
      <c r="DE221" s="2445" t="str" cm="1">
        <f t="array" aca="1" ref="DE221" ca="1">IFERROR(IF(AE221*fxVal_normal=_PL!AE221,"",IF(OR(AE221="", NOT(ISNUMBER(AE221)), ISERROR(AE221), $B221=""), "",
   IF($I221=1,
      IFBLANK(
         _xldudf_CX_PUSH(AE221*fxVal_normal, CX_ENTITY, $B221, AE$11, AE$14, AE$219,),
         ""
      ),
      IF($I221=2,
         IFBLANK(
            _xldudf_CX_PUSH(AE221, CX_ENTITY, $B221, AE$11, AE$14,AE$219,),
            ""
         ),
         IF($I221=3,
            "",
            IFBLANK(
               _xldudf_CX_PUSH(AE221, CX_ENTITY, $B221, AE$11, AE$14, AE$219,),
               ""
            )
         )
      )
   )
)),"")</f>
        <v/>
      </c>
      <c r="DF221" s="2445" t="str" cm="1">
        <f t="array" aca="1" ref="DF221" ca="1">IFERROR(IF(AF221*fxVal_normal=_PL!AF221,"",IF(OR(AF221="", NOT(ISNUMBER(AF221)), ISERROR(AF221), $B221=""), "",
   IF($I221=1,
      IFBLANK(
         _xldudf_CX_PUSH(AF221*fxVal_normal, CX_ENTITY, $B221, AF$11, AF$14, AF$219,),
         ""
      ),
      IF($I221=2,
         IFBLANK(
            _xldudf_CX_PUSH(AF221, CX_ENTITY, $B221, AF$11, AF$14,AF$219,),
            ""
         ),
         IF($I221=3,
            "",
            IFBLANK(
               _xldudf_CX_PUSH(AF221, CX_ENTITY, $B221, AF$11, AF$14, AF$219,),
               ""
            )
         )
      )
   )
)),"")</f>
        <v/>
      </c>
      <c r="DG221" s="2445" t="str" cm="1">
        <f t="array" aca="1" ref="DG221" ca="1">IFERROR(IF(AG221*fxVal_normal=_PL!AG221,"",IF(OR(AG221="", NOT(ISNUMBER(AG221)), ISERROR(AG221), $B221=""), "",
   IF($I221=1,
      IFBLANK(
         _xldudf_CX_PUSH(AG221*fxVal_normal, CX_ENTITY, $B221, AG$11, AG$14, AG$219,),
         ""
      ),
      IF($I221=2,
         IFBLANK(
            _xldudf_CX_PUSH(AG221, CX_ENTITY, $B221, AG$11, AG$14,AG$219,),
            ""
         ),
         IF($I221=3,
            "",
            IFBLANK(
               _xldudf_CX_PUSH(AG221, CX_ENTITY, $B221, AG$11, AG$14, AG$219,),
               ""
            )
         )
      )
   )
)),"")</f>
        <v/>
      </c>
      <c r="DH221" s="2445" t="str" cm="1">
        <f t="array" aca="1" ref="DH221" ca="1">IFERROR(IF(AH221*fxVal_normal=_PL!AH221,"",IF(OR(AH221="", NOT(ISNUMBER(AH221)), ISERROR(AH221), $B221=""), "",
   IF($I221=1,
      IFBLANK(
         _xldudf_CX_PUSH(AH221*fxVal_normal, CX_ENTITY, $B221, AH$11, AH$14, AH$219,),
         ""
      ),
      IF($I221=2,
         IFBLANK(
            _xldudf_CX_PUSH(AH221, CX_ENTITY, $B221, AH$11, AH$14,AH$219,),
            ""
         ),
         IF($I221=3,
            "",
            IFBLANK(
               _xldudf_CX_PUSH(AH221, CX_ENTITY, $B221, AH$11, AH$14, AH$219,),
               ""
            )
         )
      )
   )
)),"")</f>
        <v/>
      </c>
      <c r="DI221" s="2445" t="str" cm="1">
        <f t="array" aca="1" ref="DI221" ca="1">IFERROR(IF(AI221*fxVal_normal=_PL!AI221,"",IF(OR(AI221="", NOT(ISNUMBER(AI221)), ISERROR(AI221), $B221=""), "",
   IF($I221=1,
      IFBLANK(
         _xldudf_CX_PUSH(AI221*fxVal_normal, CX_ENTITY, $B221, AI$11, AI$14, AI$219,),
         ""
      ),
      IF($I221=2,
         IFBLANK(
            _xldudf_CX_PUSH(AI221, CX_ENTITY, $B221, AI$11, AI$14,AI$219,),
            ""
         ),
         IF($I221=3,
            "",
            IFBLANK(
               _xldudf_CX_PUSH(AI221, CX_ENTITY, $B221, AI$11, AI$14, AI$219,),
               ""
            )
         )
      )
   )
)),"")</f>
        <v/>
      </c>
      <c r="DJ221" s="2445" t="str" cm="1">
        <f t="array" aca="1" ref="DJ221" ca="1">IFERROR(IF(AJ221*fxVal_normal=_PL!AJ221,"",IF(OR(AJ221="", NOT(ISNUMBER(AJ221)), ISERROR(AJ221), $B221=""), "",
   IF($I221=1,
      IFBLANK(
         _xldudf_CX_PUSH(AJ221*fxVal_normal, CX_ENTITY, $B221, AJ$11, AJ$14, AJ$219,),
         ""
      ),
      IF($I221=2,
         IFBLANK(
            _xldudf_CX_PUSH(AJ221, CX_ENTITY, $B221, AJ$11, AJ$14,AJ$219,),
            ""
         ),
         IF($I221=3,
            "",
            IFBLANK(
               _xldudf_CX_PUSH(AJ221, CX_ENTITY, $B221, AJ$11, AJ$14, AJ$219,),
               ""
            )
         )
      )
   )
)),"")</f>
        <v/>
      </c>
      <c r="DK221" s="2445" t="str" cm="1">
        <f t="array" aca="1" ref="DK221" ca="1">IFERROR(IF(AK221*fxVal_normal=_PL!AK221,"",IF(OR(AK221="", NOT(ISNUMBER(AK221)), ISERROR(AK221), $B221=""), "",
   IF($I221=1,
      IFBLANK(
         _xldudf_CX_PUSH(AK221*fxVal_normal, CX_ENTITY, $B221, AK$11, AK$14, AK$219,),
         ""
      ),
      IF($I221=2,
         IFBLANK(
            _xldudf_CX_PUSH(AK221, CX_ENTITY, $B221, AK$11, AK$14,AK$219,),
            ""
         ),
         IF($I221=3,
            "",
            IFBLANK(
               _xldudf_CX_PUSH(AK221, CX_ENTITY, $B221, AK$11, AK$14, AK$219,),
               ""
            )
         )
      )
   )
)),"")</f>
        <v/>
      </c>
      <c r="DL221" s="2445" t="str" cm="1">
        <f t="array" aca="1" ref="DL221" ca="1">IFERROR(IF(AL221*fxVal_normal=_PL!AL221,"",IF(OR(AL221="", NOT(ISNUMBER(AL221)), ISERROR(AL221), $B221=""), "",
   IF($I221=1,
      IFBLANK(
         _xldudf_CX_PUSH(AL221*fxVal_normal, CX_ENTITY, $B221, AL$11, AL$14, AL$219,),
         ""
      ),
      IF($I221=2,
         IFBLANK(
            _xldudf_CX_PUSH(AL221, CX_ENTITY, $B221, AL$11, AL$14,AL$219,),
            ""
         ),
         IF($I221=3,
            "",
            IFBLANK(
               _xldudf_CX_PUSH(AL221, CX_ENTITY, $B221, AL$11, AL$14, AL$219,),
               ""
            )
         )
      )
   )
)),"")</f>
        <v/>
      </c>
      <c r="DM221" s="2445" t="str" cm="1">
        <f t="array" aca="1" ref="DM221" ca="1">IFERROR(IF(AM221*fxVal_normal=_PL!AM221,"",IF(OR(AM221="", NOT(ISNUMBER(AM221)), ISERROR(AM221), $B221=""), "",
   IF($I221=1,
      IFBLANK(
         _xldudf_CX_PUSH(AM221*fxVal_normal, CX_ENTITY, $B221, AM$11, AM$14, AM$219,),
         ""
      ),
      IF($I221=2,
         IFBLANK(
            _xldudf_CX_PUSH(AM221, CX_ENTITY, $B221, AM$11, AM$14,AM$219,),
            ""
         ),
         IF($I221=3,
            "",
            IFBLANK(
               _xldudf_CX_PUSH(AM221, CX_ENTITY, $B221, AM$11, AM$14, AM$219,),
               ""
            )
         )
      )
   )
)),"")</f>
        <v/>
      </c>
      <c r="DN221" s="2445" t="str" cm="1">
        <f t="array" aca="1" ref="DN221" ca="1">IFERROR(IF(AN221*fxVal_normal=_PL!AN221,"",IF(OR(AN221="", NOT(ISNUMBER(AN221)), ISERROR(AN221), $B221=""), "",
   IF($I221=1,
      IFBLANK(
         _xldudf_CX_PUSH(AN221*fxVal_normal, CX_ENTITY, $B221, AN$11, AN$14, AN$219,),
         ""
      ),
      IF($I221=2,
         IFBLANK(
            _xldudf_CX_PUSH(AN221, CX_ENTITY, $B221, AN$11, AN$14,AN$219,),
            ""
         ),
         IF($I221=3,
            "",
            IFBLANK(
               _xldudf_CX_PUSH(AN221, CX_ENTITY, $B221, AN$11, AN$14, AN$219,),
               ""
            )
         )
      )
   )
)),"")</f>
        <v/>
      </c>
      <c r="DO221" s="2445" t="str" cm="1">
        <f t="array" aca="1" ref="DO221" ca="1">IFERROR(IF(AO221*fxVal_normal=_PL!AO221,"",IF(OR(AO221="", NOT(ISNUMBER(AO221)), ISERROR(AO221), $B221=""), "",
   IF($I221=1,
      IFBLANK(
         _xldudf_CX_PUSH(AO221*fxVal_normal, CX_ENTITY, $B221, AO$11, AO$14, AO$219,),
         ""
      ),
      IF($I221=2,
         IFBLANK(
            _xldudf_CX_PUSH(AO221, CX_ENTITY, $B221, AO$11, AO$14,AO$219,),
            ""
         ),
         IF($I221=3,
            "",
            IFBLANK(
               _xldudf_CX_PUSH(AO221, CX_ENTITY, $B221, AO$11, AO$14, AO$219,),
               ""
            )
         )
      )
   )
)),"")</f>
        <v/>
      </c>
      <c r="DP221" s="2445" t="str" cm="1">
        <f t="array" aca="1" ref="DP221" ca="1">IFERROR(IF(AP221*fxVal_normal=_PL!AP221,"",IF(OR(AP221="", NOT(ISNUMBER(AP221)), ISERROR(AP221), $B221=""), "",
   IF($I221=1,
      IFBLANK(
         _xldudf_CX_PUSH(AP221*fxVal_normal, CX_ENTITY, $B221, AP$11, AP$14, AP$219,),
         ""
      ),
      IF($I221=2,
         IFBLANK(
            _xldudf_CX_PUSH(AP221, CX_ENTITY, $B221, AP$11, AP$14,AP$219,),
            ""
         ),
         IF($I221=3,
            "",
            IFBLANK(
               _xldudf_CX_PUSH(AP221, CX_ENTITY, $B221, AP$11, AP$14, AP$219,),
               ""
            )
         )
      )
   )
)),"")</f>
        <v/>
      </c>
      <c r="DQ221" s="2445" t="str" cm="1">
        <f t="array" aca="1" ref="DQ221" ca="1">IFERROR(IF(AQ221*fxVal_normal=_PL!AQ221,"",IF(OR(AQ221="", NOT(ISNUMBER(AQ221)), ISERROR(AQ221), $B221=""), "",
   IF($I221=1,
      IFBLANK(
         _xldudf_CX_PUSH(AQ221*fxVal_normal, CX_ENTITY, $B221, AQ$11, AQ$14, AQ$219,),
         ""
      ),
      IF($I221=2,
         IFBLANK(
            _xldudf_CX_PUSH(AQ221, CX_ENTITY, $B221, AQ$11, AQ$14,AQ$219,),
            ""
         ),
         IF($I221=3,
            "",
            IFBLANK(
               _xldudf_CX_PUSH(AQ221, CX_ENTITY, $B221, AQ$11, AQ$14, AQ$219,),
               ""
            )
         )
      )
   )
)),"")</f>
        <v/>
      </c>
      <c r="DR221" s="2445" t="str" cm="1">
        <f t="array" aca="1" ref="DR221" ca="1">IFERROR(IF(AR221*fxVal_normal=_PL!AR221,"",IF(OR(AR221="", NOT(ISNUMBER(AR221)), ISERROR(AR221), $B221=""), "",
   IF($I221=1,
      IFBLANK(
         _xldudf_CX_PUSH(AR221*fxVal_normal, CX_ENTITY, $B221, AR$11, AR$14, AR$219,),
         ""
      ),
      IF($I221=2,
         IFBLANK(
            _xldudf_CX_PUSH(AR221, CX_ENTITY, $B221, AR$11, AR$14,AR$219,),
            ""
         ),
         IF($I221=3,
            "",
            IFBLANK(
               _xldudf_CX_PUSH(AR221, CX_ENTITY, $B221, AR$11, AR$14, AR$219,),
               ""
            )
         )
      )
   )
)),"")</f>
        <v/>
      </c>
      <c r="DS221" s="2445" t="str" cm="1">
        <f t="array" aca="1" ref="DS221" ca="1">IFERROR(IF(AS221*fxVal_normal=_PL!AS221,"",IF(OR(AS221="", NOT(ISNUMBER(AS221)), ISERROR(AS221), $B221=""), "",
   IF($I221=1,
      IFBLANK(
         _xldudf_CX_PUSH(AS221*fxVal_normal, CX_ENTITY, $B221, AS$11, AS$14, AS$219,),
         ""
      ),
      IF($I221=2,
         IFBLANK(
            _xldudf_CX_PUSH(AS221, CX_ENTITY, $B221, AS$11, AS$14,AS$219,),
            ""
         ),
         IF($I221=3,
            "",
            IFBLANK(
               _xldudf_CX_PUSH(AS221, CX_ENTITY, $B221, AS$11, AS$14, AS$219,),
               ""
            )
         )
      )
   )
)),"")</f>
        <v/>
      </c>
      <c r="DT221" s="2445" t="str" cm="1">
        <f t="array" aca="1" ref="DT221" ca="1">IFERROR(IF(AT221*fxVal_normal=_PL!AT221,"",IF(OR(AT221="", NOT(ISNUMBER(AT221)), ISERROR(AT221), $B221=""), "",
   IF($I221=1,
      IFBLANK(
         _xldudf_CX_PUSH(AT221*fxVal_normal, CX_ENTITY, $B221, AT$11, AT$14, AT$219,),
         ""
      ),
      IF($I221=2,
         IFBLANK(
            _xldudf_CX_PUSH(AT221, CX_ENTITY, $B221, AT$11, AT$14,AT$219,),
            ""
         ),
         IF($I221=3,
            "",
            IFBLANK(
               _xldudf_CX_PUSH(AT221, CX_ENTITY, $B221, AT$11, AT$14, AT$219,),
               ""
            )
         )
      )
   )
)),"")</f>
        <v/>
      </c>
      <c r="DU221" s="2445" t="str" cm="1">
        <f t="array" aca="1" ref="DU221" ca="1">IFERROR(IF(AU221*fxVal_normal=_PL!AU221,"",IF(OR(AU221="", NOT(ISNUMBER(AU221)), ISERROR(AU221), $B221=""), "",
   IF($I221=1,
      IFBLANK(
         _xldudf_CX_PUSH(AU221*fxVal_normal, CX_ENTITY, $B221, AU$11, AU$14, AU$219,),
         ""
      ),
      IF($I221=2,
         IFBLANK(
            _xldudf_CX_PUSH(AU221, CX_ENTITY, $B221, AU$11, AU$14,AU$219,),
            ""
         ),
         IF($I221=3,
            "",
            IFBLANK(
               _xldudf_CX_PUSH(AU221, CX_ENTITY, $B221, AU$11, AU$14, AU$219,),
               ""
            )
         )
      )
   )
)),"")</f>
        <v/>
      </c>
      <c r="DV221" s="2445" t="str" cm="1">
        <f t="array" aca="1" ref="DV221" ca="1">IFERROR(IF(AV221*fxVal_normal=_PL!AV221,"",IF(OR(AV221="", NOT(ISNUMBER(AV221)), ISERROR(AV221), $B221=""), "",
   IF($I221=1,
      IFBLANK(
         _xldudf_CX_PUSH(AV221*fxVal_normal, CX_ENTITY, $B221, AV$11, AV$14, AV$219,),
         ""
      ),
      IF($I221=2,
         IFBLANK(
            _xldudf_CX_PUSH(AV221, CX_ENTITY, $B221, AV$11, AV$14,AV$219,),
            ""
         ),
         IF($I221=3,
            "",
            IFBLANK(
               _xldudf_CX_PUSH(AV221, CX_ENTITY, $B221, AV$11, AV$14, AV$219,),
               ""
            )
         )
      )
   )
)),"")</f>
        <v/>
      </c>
      <c r="DW221" s="2445" t="str" cm="1">
        <f t="array" aca="1" ref="DW221" ca="1">IFERROR(IF(AW221*fxVal_normal=_PL!AW221,"",IF(OR(AW221="", NOT(ISNUMBER(AW221)), ISERROR(AW221), $B221=""), "",
   IF($I221=1,
      IFBLANK(
         _xldudf_CX_PUSH(AW221*fxVal_normal, CX_ENTITY, $B221, AW$11, AW$14, AW$219,),
         ""
      ),
      IF($I221=2,
         IFBLANK(
            _xldudf_CX_PUSH(AW221, CX_ENTITY, $B221, AW$11, AW$14,AW$219,),
            ""
         ),
         IF($I221=3,
            "",
            IFBLANK(
               _xldudf_CX_PUSH(AW221, CX_ENTITY, $B221, AW$11, AW$14, AW$219,),
               ""
            )
         )
      )
   )
)),"")</f>
        <v/>
      </c>
      <c r="DX221" s="2445" t="str" cm="1">
        <f t="array" aca="1" ref="DX221" ca="1">IFERROR(IF(AX221*fxVal_normal=_PL!AX221,"",IF(OR(AX221="", NOT(ISNUMBER(AX221)), ISERROR(AX221), $B221=""), "",
   IF($I221=1,
      IFBLANK(
         _xldudf_CX_PUSH(AX221*fxVal_normal, CX_ENTITY, $B221, AX$11, AX$14, AX$219,),
         ""
      ),
      IF($I221=2,
         IFBLANK(
            _xldudf_CX_PUSH(AX221, CX_ENTITY, $B221, AX$11, AX$14,AX$219,),
            ""
         ),
         IF($I221=3,
            "",
            IFBLANK(
               _xldudf_CX_PUSH(AX221, CX_ENTITY, $B221, AX$11, AX$14, AX$219,),
               ""
            )
         )
      )
   )
)),"")</f>
        <v/>
      </c>
      <c r="DY221" s="2445" t="str" cm="1">
        <f t="array" aca="1" ref="DY221" ca="1">IFERROR(IF(AY221*fxVal_normal=_PL!AY221,"",IF(OR(AY221="", NOT(ISNUMBER(AY221)), ISERROR(AY221), $B221=""), "",
   IF($I221=1,
      IFBLANK(
         _xldudf_CX_PUSH(AY221*fxVal_normal, CX_ENTITY, $B221, AY$11, AY$14, AY$219,),
         ""
      ),
      IF($I221=2,
         IFBLANK(
            _xldudf_CX_PUSH(AY221, CX_ENTITY, $B221, AY$11, AY$14,AY$219,),
            ""
         ),
         IF($I221=3,
            "",
            IFBLANK(
               _xldudf_CX_PUSH(AY221, CX_ENTITY, $B221, AY$11, AY$14, AY$219,),
               ""
            )
         )
      )
   )
)),"")</f>
        <v/>
      </c>
      <c r="DZ221" s="2445" t="str" cm="1">
        <f t="array" aca="1" ref="DZ221" ca="1">IFERROR(IF(AZ221*fxVal_normal=_PL!AZ221,"",IF(OR(AZ221="", NOT(ISNUMBER(AZ221)), ISERROR(AZ221), $B221=""), "",
   IF($I221=1,
      IFBLANK(
         _xldudf_CX_PUSH(AZ221*fxVal_normal, CX_ENTITY, $B221, AZ$11, AZ$14, AZ$219,),
         ""
      ),
      IF($I221=2,
         IFBLANK(
            _xldudf_CX_PUSH(AZ221, CX_ENTITY, $B221, AZ$11, AZ$14,AZ$219,),
            ""
         ),
         IF($I221=3,
            "",
            IFBLANK(
               _xldudf_CX_PUSH(AZ221, CX_ENTITY, $B221, AZ$11, AZ$14, AZ$219,),
               ""
            )
         )
      )
   )
)),"")</f>
        <v/>
      </c>
      <c r="EA221" s="2445" t="str" cm="1">
        <f t="array" aca="1" ref="EA221" ca="1">IFERROR(IF(BA221*fxVal_normal=_PL!BA221,"",IF(OR(BA221="", NOT(ISNUMBER(BA221)), ISERROR(BA221), $B221=""), "",
   IF($I221=1,
      IFBLANK(
         _xldudf_CX_PUSH(BA221*fxVal_normal, CX_ENTITY, $B221, BA$11, BA$14, BA$219,),
         ""
      ),
      IF($I221=2,
         IFBLANK(
            _xldudf_CX_PUSH(BA221, CX_ENTITY, $B221, BA$11, BA$14,BA$219,),
            ""
         ),
         IF($I221=3,
            "",
            IFBLANK(
               _xldudf_CX_PUSH(BA221, CX_ENTITY, $B221, BA$11, BA$14, BA$219,),
               ""
            )
         )
      )
   )
)),"")</f>
        <v/>
      </c>
      <c r="EB221" s="2445" t="str" cm="1">
        <f t="array" aca="1" ref="EB221" ca="1">IFERROR(IF(BB221*fxVal_normal=_PL!BB221,"",IF(OR(BB221="", NOT(ISNUMBER(BB221)), ISERROR(BB221), $B221=""), "",
   IF($I221=1,
      IFBLANK(
         _xldudf_CX_PUSH(BB221*fxVal_normal, CX_ENTITY, $B221, BB$11, BB$14, BB$219,),
         ""
      ),
      IF($I221=2,
         IFBLANK(
            _xldudf_CX_PUSH(BB221, CX_ENTITY, $B221, BB$11, BB$14,BB$219,),
            ""
         ),
         IF($I221=3,
            "",
            IFBLANK(
               _xldudf_CX_PUSH(BB221, CX_ENTITY, $B221, BB$11, BB$14, BB$219,),
               ""
            )
         )
      )
   )
)),"")</f>
        <v/>
      </c>
      <c r="EC221" s="2445" t="str" cm="1">
        <f t="array" aca="1" ref="EC221" ca="1">IFERROR(IF(BC221*fxVal_normal=_PL!BC221,"",IF(OR(BC221="", NOT(ISNUMBER(BC221)), ISERROR(BC221), $B221=""), "",
   IF($I221=1,
      IFBLANK(
         _xldudf_CX_PUSH(BC221*fxVal_normal, CX_ENTITY, $B221, BC$11, BC$14, BC$219,),
         ""
      ),
      IF($I221=2,
         IFBLANK(
            _xldudf_CX_PUSH(BC221, CX_ENTITY, $B221, BC$11, BC$14,BC$219,),
            ""
         ),
         IF($I221=3,
            "",
            IFBLANK(
               _xldudf_CX_PUSH(BC221, CX_ENTITY, $B221, BC$11, BC$14, BC$219,),
               ""
            )
         )
      )
   )
)),"")</f>
        <v/>
      </c>
      <c r="ED221" s="2445" t="str" cm="1">
        <f t="array" aca="1" ref="ED221" ca="1">IFERROR(IF(BD221*fxVal_normal=_PL!BD221,"",IF(OR(BD221="", NOT(ISNUMBER(BD221)), ISERROR(BD221), $B221=""), "",
   IF($I221=1,
      IFBLANK(
         _xldudf_CX_PUSH(BD221*fxVal_normal, CX_ENTITY, $B221, BD$11, BD$14, BD$219,),
         ""
      ),
      IF($I221=2,
         IFBLANK(
            _xldudf_CX_PUSH(BD221, CX_ENTITY, $B221, BD$11, BD$14,BD$219,),
            ""
         ),
         IF($I221=3,
            "",
            IFBLANK(
               _xldudf_CX_PUSH(BD221, CX_ENTITY, $B221, BD$11, BD$14, BD$219,),
               ""
            )
         )
      )
   )
)),"")</f>
        <v/>
      </c>
      <c r="EE221" s="2445" t="str" cm="1">
        <f t="array" aca="1" ref="EE221" ca="1">IFERROR(IF(BE221*fxVal_normal=_PL!BE221,"",IF(OR(BE221="", NOT(ISNUMBER(BE221)), ISERROR(BE221), $B221=""), "",
   IF($I221=1,
      IFBLANK(
         _xldudf_CX_PUSH(BE221*fxVal_normal, CX_ENTITY, $B221, BE$11, BE$14, BE$219,),
         ""
      ),
      IF($I221=2,
         IFBLANK(
            _xldudf_CX_PUSH(BE221, CX_ENTITY, $B221, BE$11, BE$14,BE$219,),
            ""
         ),
         IF($I221=3,
            "",
            IFBLANK(
               _xldudf_CX_PUSH(BE221, CX_ENTITY, $B221, BE$11, BE$14, BE$219,),
               ""
            )
         )
      )
   )
)),"")</f>
        <v/>
      </c>
      <c r="EF221" s="2445" t="str" cm="1">
        <f t="array" aca="1" ref="EF221" ca="1">IFERROR(IF(BF221*fxVal_normal=_PL!BF221,"",IF(OR(BF221="", NOT(ISNUMBER(BF221)), ISERROR(BF221), $B221=""), "",
   IF($I221=1,
      IFBLANK(
         _xldudf_CX_PUSH(BF221*fxVal_normal, CX_ENTITY, $B221, BF$11, BF$14, BF$219,),
         ""
      ),
      IF($I221=2,
         IFBLANK(
            _xldudf_CX_PUSH(BF221, CX_ENTITY, $B221, BF$11, BF$14,BF$219,),
            ""
         ),
         IF($I221=3,
            "",
            IFBLANK(
               _xldudf_CX_PUSH(BF221, CX_ENTITY, $B221, BF$11, BF$14, BF$219,),
               ""
            )
         )
      )
   )
)),"")</f>
        <v/>
      </c>
      <c r="EG221" s="2445" t="str" cm="1">
        <f t="array" aca="1" ref="EG221" ca="1">IFERROR(IF(BG221*fxVal_normal=_PL!BG221,"",IF(OR(BG221="", NOT(ISNUMBER(BG221)), ISERROR(BG221), $B221=""), "",
   IF($I221=1,
      IFBLANK(
         _xldudf_CX_PUSH(BG221*fxVal_normal, CX_ENTITY, $B221, BG$11, BG$14, BG$219,),
         ""
      ),
      IF($I221=2,
         IFBLANK(
            _xldudf_CX_PUSH(BG221, CX_ENTITY, $B221, BG$11, BG$14,BG$219,),
            ""
         ),
         IF($I221=3,
            "",
            IFBLANK(
               _xldudf_CX_PUSH(BG221, CX_ENTITY, $B221, BG$11, BG$14, BG$219,),
               ""
            )
         )
      )
   )
)),"")</f>
        <v/>
      </c>
      <c r="EH221" s="2445" t="str" cm="1">
        <f t="array" aca="1" ref="EH221" ca="1">IFERROR(IF(BH221*fxVal_normal=_PL!BH221,"",IF(OR(BH221="", NOT(ISNUMBER(BH221)), ISERROR(BH221), $B221=""), "",
   IF($I221=1,
      IFBLANK(
         _xldudf_CX_PUSH(BH221*fxVal_normal, CX_ENTITY, $B221, BH$11, BH$14, BH$219,),
         ""
      ),
      IF($I221=2,
         IFBLANK(
            _xldudf_CX_PUSH(BH221, CX_ENTITY, $B221, BH$11, BH$14,BH$219,),
            ""
         ),
         IF($I221=3,
            "",
            IFBLANK(
               _xldudf_CX_PUSH(BH221, CX_ENTITY, $B221, BH$11, BH$14, BH$219,),
               ""
            )
         )
      )
   )
)),"")</f>
        <v/>
      </c>
      <c r="EI221" s="2445" t="str" cm="1">
        <f t="array" aca="1" ref="EI221" ca="1">IFERROR(IF(BI221*fxVal_normal=_PL!BI221,"",IF(OR(BI221="", NOT(ISNUMBER(BI221)), ISERROR(BI221), $B221=""), "",
   IF($I221=1,
      IFBLANK(
         _xldudf_CX_PUSH(BI221*fxVal_normal, CX_ENTITY, $B221, BI$11, BI$14, BI$219,),
         ""
      ),
      IF($I221=2,
         IFBLANK(
            _xldudf_CX_PUSH(BI221, CX_ENTITY, $B221, BI$11, BI$14,BI$219,),
            ""
         ),
         IF($I221=3,
            "",
            IFBLANK(
               _xldudf_CX_PUSH(BI221, CX_ENTITY, $B221, BI$11, BI$14, BI$219,),
               ""
            )
         )
      )
   )
)),"")</f>
        <v/>
      </c>
      <c r="EJ221" s="2445" t="str" cm="1">
        <f t="array" aca="1" ref="EJ221" ca="1">IFERROR(IF(BJ221*fxVal_normal=_PL!BJ221,"",IF(OR(BJ221="", NOT(ISNUMBER(BJ221)), ISERROR(BJ221), $B221=""), "",
   IF($I221=1,
      IFBLANK(
         _xldudf_CX_PUSH(BJ221*fxVal_normal, CX_ENTITY, $B221, BJ$11, BJ$14, BJ$219,),
         ""
      ),
      IF($I221=2,
         IFBLANK(
            _xldudf_CX_PUSH(BJ221, CX_ENTITY, $B221, BJ$11, BJ$14,BJ$219,),
            ""
         ),
         IF($I221=3,
            "",
            IFBLANK(
               _xldudf_CX_PUSH(BJ221, CX_ENTITY, $B221, BJ$11, BJ$14, BJ$219,),
               ""
            )
         )
      )
   )
)),"")</f>
        <v/>
      </c>
      <c r="EK221" s="2445" t="str" cm="1">
        <f t="array" aca="1" ref="EK221" ca="1">IFERROR(IF(BK221*fxVal_normal=_PL!BK221,"",IF(OR(BK221="", NOT(ISNUMBER(BK221)), ISERROR(BK221), $B221=""), "",
   IF($I221=1,
      IFBLANK(
         _xldudf_CX_PUSH(BK221*fxVal_normal, CX_ENTITY, $B221, BK$11, BK$14, BK$219,),
         ""
      ),
      IF($I221=2,
         IFBLANK(
            _xldudf_CX_PUSH(BK221, CX_ENTITY, $B221, BK$11, BK$14,BK$219,),
            ""
         ),
         IF($I221=3,
            "",
            IFBLANK(
               _xldudf_CX_PUSH(BK221, CX_ENTITY, $B221, BK$11, BK$14, BK$219,),
               ""
            )
         )
      )
   )
)),"")</f>
        <v/>
      </c>
      <c r="EL221" s="2445" t="str" cm="1">
        <f t="array" aca="1" ref="EL221" ca="1">IFERROR(IF(BL221*fxVal_normal=_PL!BL221,"",IF(OR(BL221="", NOT(ISNUMBER(BL221)), ISERROR(BL221), $B221=""), "",
   IF($I221=1,
      IFBLANK(
         _xldudf_CX_PUSH(BL221*fxVal_normal, CX_ENTITY, $B221, BL$11, BL$14, BL$219,),
         ""
      ),
      IF($I221=2,
         IFBLANK(
            _xldudf_CX_PUSH(BL221, CX_ENTITY, $B221, BL$11, BL$14,BL$219,),
            ""
         ),
         IF($I221=3,
            "",
            IFBLANK(
               _xldudf_CX_PUSH(BL221, CX_ENTITY, $B221, BL$11, BL$14, BL$219,),
               ""
            )
         )
      )
   )
)),"")</f>
        <v/>
      </c>
      <c r="EM221" s="2445" t="str" cm="1">
        <f t="array" aca="1" ref="EM221" ca="1">IFERROR(IF(BM221*fxVal_normal=_PL!BM221,"",IF(OR(BM221="", NOT(ISNUMBER(BM221)), ISERROR(BM221), $B221=""), "",
   IF($I221=1,
      IFBLANK(
         _xldudf_CX_PUSH(BM221*fxVal_normal, CX_ENTITY, $B221, BM$11, BM$14, BM$219,),
         ""
      ),
      IF($I221=2,
         IFBLANK(
            _xldudf_CX_PUSH(BM221, CX_ENTITY, $B221, BM$11, BM$14,BM$219,),
            ""
         ),
         IF($I221=3,
            "",
            IFBLANK(
               _xldudf_CX_PUSH(BM221, CX_ENTITY, $B221, BM$11, BM$14, BM$219,),
               ""
            )
         )
      )
   )
)),"")</f>
        <v/>
      </c>
      <c r="EN221" s="2445" t="str" cm="1">
        <f t="array" aca="1" ref="EN221" ca="1">IFERROR(IF(BN221*fxVal_normal=_PL!BN221,"",IF(OR(BN221="", NOT(ISNUMBER(BN221)), ISERROR(BN221), $B221=""), "",
   IF($I221=1,
      IFBLANK(
         _xldudf_CX_PUSH(BN221*fxVal_normal, CX_ENTITY, $B221, BN$11, BN$14, BN$219,),
         ""
      ),
      IF($I221=2,
         IFBLANK(
            _xldudf_CX_PUSH(BN221, CX_ENTITY, $B221, BN$11, BN$14,BN$219,),
            ""
         ),
         IF($I221=3,
            "",
            IFBLANK(
               _xldudf_CX_PUSH(BN221, CX_ENTITY, $B221, BN$11, BN$14, BN$219,),
               ""
            )
         )
      )
   )
)),"")</f>
        <v/>
      </c>
    </row>
    <row r="222" spans="1:158" ht="21" customHeight="1">
      <c r="A222" s="1627"/>
      <c r="B222" s="2439" t="s">
        <v>180</v>
      </c>
      <c r="C222" s="2439" t="str" cm="1">
        <f t="array" ref="C222">IFBLANK(_PL!C222,"")</f>
        <v>Segment III Breakdown - Label 2</v>
      </c>
      <c r="D222" s="1548" t="s">
        <v>180</v>
      </c>
      <c r="E222" s="2440" t="e" cm="1">
        <f t="array" aca="1" ref="E2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)($AD222:$CQ222, Z222)</f>
        <v>#NAME?</v>
      </c>
      <c r="F222" s="578"/>
      <c r="G222" s="578"/>
      <c r="H222" s="510">
        <v>0</v>
      </c>
      <c r="I222" s="510">
        <v>1</v>
      </c>
      <c r="J222" s="401" cm="1">
        <f t="array" ref="J222">IFBLANK( Z222,"")</f>
        <v>-1</v>
      </c>
      <c r="K222" s="578" t="str">
        <f ca="1">IFERROR(IF(LEN(AB222)=0,"No",IF(LEN(J222)&gt;0,"Yes","No")),"")</f>
        <v/>
      </c>
      <c r="L222" s="37"/>
      <c r="N222" s="158"/>
      <c r="O222" s="101"/>
      <c r="P222" s="52"/>
      <c r="Q222" s="101"/>
      <c r="R222" s="101"/>
      <c r="S222" s="3008"/>
      <c r="T222" s="3008"/>
      <c r="U222" s="39"/>
      <c r="V222" s="37"/>
      <c r="W222" s="91" t="e">
        <f ca="1">W220</f>
        <v>#NAME?</v>
      </c>
      <c r="X222" s="2081" t="str">
        <f>_PL!X222</f>
        <v>a</v>
      </c>
      <c r="Y222" s="1553">
        <v>2</v>
      </c>
      <c r="Z222" s="198">
        <f>_PL!Z222</f>
        <v>-1</v>
      </c>
      <c r="AA222" s="2571"/>
      <c r="AB222" s="3017" t="e" cm="1">
        <f t="array" aca="1" ref="AB222" ca="1">IF(AB224&lt;&gt;"", fx_getIcon("alert"),"")</f>
        <v>#NAME?</v>
      </c>
      <c r="AC222" s="914" t="str" cm="1">
        <f t="array" aca="1" ref="AC222" ca="1">_xlfn.LET(
_xlpm._termname, $AB222,
_xlpm._iconname, "find",
_xlpm._icon, fx_getIcon(_xlpm._iconname),
_xlpm._location, _xlfn.XLOOKUP(LOWER(_xlpm._termname), LOWER(tbl_acctDef[Term]),tbl_acctDef[Term]),
_xlpm._hyperlink, HYPERLINK("#"&amp;CELL("address",_xlpm._location), _xlpm._icon),
IFERROR(_xlpm._hyperlink,"")
)</f>
        <v/>
      </c>
      <c r="AD222" s="2441">
        <v>1</v>
      </c>
      <c r="AE222" s="2441">
        <v>1</v>
      </c>
      <c r="AF222" s="2441">
        <v>1</v>
      </c>
      <c r="AG222" s="2441">
        <v>1</v>
      </c>
      <c r="AH222" s="2441">
        <v>1</v>
      </c>
      <c r="AI222" s="2441">
        <v>1</v>
      </c>
      <c r="AJ222" s="2441">
        <v>1</v>
      </c>
      <c r="AK222" s="2441">
        <v>1</v>
      </c>
      <c r="AL222" s="2441">
        <v>1</v>
      </c>
      <c r="AM222" s="2441">
        <v>1</v>
      </c>
      <c r="AN222" s="2441">
        <v>1</v>
      </c>
      <c r="AO222" s="2441">
        <v>1</v>
      </c>
      <c r="AP222" s="2441">
        <v>1</v>
      </c>
      <c r="AQ222" s="2441">
        <v>1</v>
      </c>
      <c r="AR222" s="2441">
        <v>1</v>
      </c>
      <c r="AS222" s="2441">
        <v>1</v>
      </c>
      <c r="AT222" s="2441">
        <v>1</v>
      </c>
      <c r="AU222" s="2441">
        <v>1</v>
      </c>
      <c r="AV222" s="2441">
        <v>1</v>
      </c>
      <c r="AW222" s="2441">
        <v>1</v>
      </c>
      <c r="AX222" s="2441">
        <v>1</v>
      </c>
      <c r="AY222" s="2441">
        <v>1</v>
      </c>
      <c r="AZ222" s="2441">
        <v>1</v>
      </c>
      <c r="BA222" s="2441">
        <v>1</v>
      </c>
      <c r="BB222" s="2441">
        <v>1</v>
      </c>
      <c r="BC222" s="2441">
        <v>1</v>
      </c>
      <c r="BD222" s="2441">
        <v>1</v>
      </c>
      <c r="BE222" s="2441">
        <v>1</v>
      </c>
      <c r="BF222" s="2441">
        <v>1</v>
      </c>
      <c r="BG222" s="2441">
        <v>1</v>
      </c>
      <c r="BH222" s="2441">
        <v>1</v>
      </c>
      <c r="BI222" s="2441">
        <v>1</v>
      </c>
      <c r="BJ222" s="2441">
        <v>1</v>
      </c>
      <c r="BK222" s="2441">
        <v>1</v>
      </c>
      <c r="BL222" s="2441">
        <v>1</v>
      </c>
      <c r="BM222" s="2441">
        <v>1</v>
      </c>
      <c r="BN222" s="2441">
        <v>1</v>
      </c>
      <c r="BO222" s="2442"/>
      <c r="BP222" s="2442"/>
      <c r="BQ222" s="2442"/>
      <c r="BR222" s="2442"/>
      <c r="BS222" s="2442"/>
      <c r="BT222" s="2442"/>
      <c r="BU222" s="2442"/>
      <c r="BV222" s="2442"/>
      <c r="BW222" s="2442"/>
      <c r="BX222" s="2442"/>
      <c r="BY222" s="2442"/>
      <c r="BZ222" s="2442"/>
      <c r="CA222" s="34"/>
      <c r="CC222" s="58"/>
      <c r="CD222" s="1461" t="e" cm="1">
        <f t="array" aca="1" ref="CD222" ca="1">_xlfn.LET( _xlpm.CheckBlank, SUM(PL!$AD222:$BN222) = 0, IF(_xlpm.CheckBlank, "", SUM(_xlfn._xlws.FILTER(PL!$AD222:$BN222,(YEAR(PL!$AD$12:$BN$12)=PL!CD$12)*(array_timeline&lt;=PL!CD$11)))))</f>
        <v>#NAME?</v>
      </c>
      <c r="CE222" s="1461" t="e" cm="1">
        <f t="array" aca="1" ref="CE222" ca="1">_xlfn.LET( _xlpm.CheckBlank, SUM(PL!$AD222:$BN222) = 0, IF(_xlpm.CheckBlank, "", SUM(_xlfn._xlws.FILTER(PL!$AD222:$BN222,(YEAR(PL!$AD$12:$BN$12)=PL!CE$12)*(array_timeline&lt;=PL!CE$11)))))</f>
        <v>#NAME?</v>
      </c>
      <c r="CF222" s="88"/>
      <c r="CG222" s="1461" t="e" cm="1">
        <f t="array" aca="1" ref="CG222" ca="1">_xlfn.LET( _xlpm.CheckBlank, SUM(PL!$AD222:$BN222) = 0, IF(_xlpm.CheckBlank, "", SUM(_xlfn._xlws.FILTER(PL!$AD222:$BN222,(YEAR(PL!$AD$12:$BN$12)=PL!CG$12)*(array_timeline&lt;=PL!CG$11)))))</f>
        <v>#NAME?</v>
      </c>
      <c r="CH222" s="1461" t="e" cm="1">
        <f t="array" aca="1" ref="CH222" ca="1">_xlfn.LET( _xlpm.CheckBlank, SUM(PL!$AD222:$BN222) = 0, IF(_xlpm.CheckBlank, "", SUM(_xlfn._xlws.FILTER(PL!$AD222:$BN222,(YEAR(PL!$AD$12:$BN$12)=PL!CH$12)*(array_timeline&lt;=PL!CH$11)))))</f>
        <v>#NAME?</v>
      </c>
      <c r="CI222" s="88"/>
      <c r="CJ222" s="1461" cm="1">
        <f t="array" ref="CJ222">_xlfn.LET( _xlpm.CheckBlank, SUM(PL!$AD222:$BN222) = 0, IF(_xlpm.CheckBlank, "", SUM(_xlfn.TAKE(_xlfn.DROP(PL!$AD222:$BN222, ,-DATEDIFF(PL!CJ$11, val_asOfDate,"M")),1,-12))))</f>
        <v>12</v>
      </c>
      <c r="CK222" s="1461" cm="1">
        <f t="array" ref="CK222">_xlfn.LET( _xlpm.CheckBlank, SUM(PL!$AD222:$BN222) = 0, IF(_xlpm.CheckBlank, "", SUM(_xlfn.TAKE(_xlfn.DROP(PL!$AD222:$BN222, ,-DATEDIFF(PL!CK$11, val_asOfDate,"M")),1,-12))))</f>
        <v>12</v>
      </c>
      <c r="CL222" s="88"/>
      <c r="CM222" s="2441">
        <v>1</v>
      </c>
      <c r="CN222" s="2441">
        <v>1</v>
      </c>
      <c r="CO222" s="1169"/>
      <c r="CP222" s="2441">
        <v>1</v>
      </c>
      <c r="CQ222" s="2441">
        <v>1</v>
      </c>
      <c r="CR222" s="34"/>
      <c r="CS222" s="2056"/>
      <c r="CT222" s="2447" t="e" cm="1">
        <f t="array" aca="1" ref="CT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_xldudf_CX_PUSH($Y222,CX_ENTITY,$C222,val_asOfDate))</f>
        <v>#NAME?</v>
      </c>
      <c r="CU222" s="2447" t="e" cm="1">
        <f t="array" aca="1" ref="CU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_xldudf_CX_PUSH($Y222,CX_ENTITY,$C222,EOMONTH(val_asOfDate,1)))</f>
        <v>#NAME?</v>
      </c>
      <c r="CV222" s="2447" t="e" cm="1">
        <f t="array" aca="1" ref="CV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_xldudf_CX_PUSH($Y222,CX_ENTITY,$C222,EOMONTH(val_asOfDate,2)))</f>
        <v>#NAME?</v>
      </c>
      <c r="CW222" s="2447" t="e" cm="1">
        <f t="array" aca="1" ref="CW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_xldudf_CX_PUSH($Y222,CX_ENTITY,$C222,EOMONTH(val_asOfDate,3)))</f>
        <v>#NAME?</v>
      </c>
      <c r="CX222" s="2443"/>
      <c r="CY222" s="2444" t="str" cm="1">
        <f t="array" aca="1" ref="CY222" ca="1">IFERROR(IF(CM222*fxVal_normal=_PL!CM222,"",IF(OR($CM222="",$CM222=0, NOT(ISNUMBER($CM222)), ISERROR($CM222), $B222=""), "",
   IF($I222=1,
      IFBLANK(
         _xldudf_CX_PUSH($CM222*fxVal_normal, CX_ENTITY, $B222, $CM$11, $CM$14, $CM$19,),
         ""
      ),
      IF($I222=2,
         IFBLANK(
            _xldudf_CX_PUSH($CM222, CX_ENTITY, $B222, $CM$11, $CM$14, $CM$19,),
            ""
         ),
         IF($I222=3,
            "",
            IFBLANK(
               _xldudf_CX_PUSH($CM222, CX_ENTITY, $B222, $CM$11, $CM$14, $CM$19,),
               ""
            )
         )
      )
   )
)),"")</f>
        <v/>
      </c>
      <c r="CZ222" s="2444" t="str" cm="1">
        <f t="array" aca="1" ref="CZ222" ca="1">IFERROR(IF(CN222*fxVal_normal=_PL!CN222,"",IF(OR($CN222="",$CN222=0, NOT(ISNUMBER($CN222)), ISERROR($CN222), $B222=""), "",
   IF($I222=1,
      IFBLANK(
         _xldudf_CX_PUSH($CN222*fxVal_normal, CX_ENTITY, $B222, $CN$11, $CN$14, $CN$19,),
         ""
      ),
      IF($I222=2,
         IFBLANK(
            _xldudf_CX_PUSH($CN222, CX_ENTITY, $B222, $CN$11, $CN$14, $CN$19,),
            ""
         ),
         IF($I222=3,
            "",
            IFBLANK(
               _xldudf_CX_PUSH($CN222, CX_ENTITY, $B222, $CN$11, $CN$14, $CN$19,),
               ""
            )
         )
      )
   )
)),"")</f>
        <v/>
      </c>
      <c r="DA222" s="2444" t="str" cm="1">
        <f t="array" aca="1" ref="DA222" ca="1">IFERROR(IF(CP222*fxVal_normal=_PL!CP222,"",IF(OR($CP222="",$CP222=0, NOT(ISNUMBER($CP222)), ISERROR($CP222), $B222=""), "",
   IF($I222=1,
      IFBLANK(
         _xldudf_CX_PUSH($CP222*fxVal_normal, CX_ENTITY, $B222, $CP$11, $CP$14, $CP$19,),
         ""
      ),
      IF($I222=2,
         IFBLANK(
            _xldudf_CX_PUSH($CP222, CX_ENTITY, $B222, $CP$11, $CP$14, $CP$19,),
            ""
         ),
         IF($I222=3,
            "",
            IFBLANK(
               _xldudf_CX_PUSH($CP222, CX_ENTITY, $B222, $CP$11, $CP$14, $CP$19,),
               ""
            )
         )
      )
   )
)),"")</f>
        <v/>
      </c>
      <c r="DB222" s="2444" t="str" cm="1">
        <f t="array" aca="1" ref="DB222" ca="1">IFERROR(IF(CQ222*fxVal_normal=_PL!CQ222,"",IF(OR($CQ222="", $CQ222=0, NOT(ISNUMBER($CQ222)), ISERROR($CQ222), $B222=""), "",
   IF($I222=1,
      IFBLANK(
         _xldudf_CX_PUSH($CQ222*fxVal_normal, CX_ENTITY, $B222, $CQ$11, $CQ$14, $CQ$19,),
         ""
      ),
      IF($I222=2,
         IFBLANK(
            _xldudf_CX_PUSH($CQ222, CX_ENTITY, $B222, $CQ$11, $CQ$14, $CQ$19,),
            ""
         ),
         IF($I222=3,
            "",
            IFBLANK(
               _xldudf_CX_PUSH($CQ222, CX_ENTITY, $B222, $CQ$11, $CQ$14, $CQ$19,),
               ""
            )
         )
      )
   ))
),"")</f>
        <v/>
      </c>
      <c r="DC222" s="2443"/>
      <c r="DD222" s="2445" t="str" cm="1">
        <f t="array" aca="1" ref="DD222" ca="1">IFERROR(IF(AD222*fxVal_normal=_PL!AD222,"",IF(OR(AD222="", NOT(ISNUMBER(AD222)), ISERROR(AD222), $B222=""), "",
   IF($I222=1,
      IFBLANK(
         _xldudf_CX_PUSH(AD222*fxVal_normal, CX_ENTITY, $B222, AD$11, AD$14, AD$219,),
         ""
      ),
      IF($I222=2,
         IFBLANK(
            _xldudf_CX_PUSH(AD222, CX_ENTITY, $B222, AD$11, AD$14,AD$219,),
            ""
         ),
         IF($I222=3,
            "",
            IFBLANK(
               _xldudf_CX_PUSH(AD222, CX_ENTITY, $B222, AD$11, AD$14, AD$219,),
               ""
            )
         )
      )
   )
)),"")</f>
        <v/>
      </c>
      <c r="DE222" s="2445" t="str" cm="1">
        <f t="array" aca="1" ref="DE222" ca="1">IFERROR(IF(AE222*fxVal_normal=_PL!AE222,"",IF(OR(AE222="", NOT(ISNUMBER(AE222)), ISERROR(AE222), $B222=""), "",
   IF($I222=1,
      IFBLANK(
         _xldudf_CX_PUSH(AE222*fxVal_normal, CX_ENTITY, $B222, AE$11, AE$14, AE$219,),
         ""
      ),
      IF($I222=2,
         IFBLANK(
            _xldudf_CX_PUSH(AE222, CX_ENTITY, $B222, AE$11, AE$14,AE$219,),
            ""
         ),
         IF($I222=3,
            "",
            IFBLANK(
               _xldudf_CX_PUSH(AE222, CX_ENTITY, $B222, AE$11, AE$14, AE$219,),
               ""
            )
         )
      )
   )
)),"")</f>
        <v/>
      </c>
      <c r="DF222" s="2445" t="str" cm="1">
        <f t="array" aca="1" ref="DF222" ca="1">IFERROR(IF(AF222*fxVal_normal=_PL!AF222,"",IF(OR(AF222="", NOT(ISNUMBER(AF222)), ISERROR(AF222), $B222=""), "",
   IF($I222=1,
      IFBLANK(
         _xldudf_CX_PUSH(AF222*fxVal_normal, CX_ENTITY, $B222, AF$11, AF$14, AF$219,),
         ""
      ),
      IF($I222=2,
         IFBLANK(
            _xldudf_CX_PUSH(AF222, CX_ENTITY, $B222, AF$11, AF$14,AF$219,),
            ""
         ),
         IF($I222=3,
            "",
            IFBLANK(
               _xldudf_CX_PUSH(AF222, CX_ENTITY, $B222, AF$11, AF$14, AF$219,),
               ""
            )
         )
      )
   )
)),"")</f>
        <v/>
      </c>
      <c r="DG222" s="2445" t="str" cm="1">
        <f t="array" aca="1" ref="DG222" ca="1">IFERROR(IF(AG222*fxVal_normal=_PL!AG222,"",IF(OR(AG222="", NOT(ISNUMBER(AG222)), ISERROR(AG222), $B222=""), "",
   IF($I222=1,
      IFBLANK(
         _xldudf_CX_PUSH(AG222*fxVal_normal, CX_ENTITY, $B222, AG$11, AG$14, AG$219,),
         ""
      ),
      IF($I222=2,
         IFBLANK(
            _xldudf_CX_PUSH(AG222, CX_ENTITY, $B222, AG$11, AG$14,AG$219,),
            ""
         ),
         IF($I222=3,
            "",
            IFBLANK(
               _xldudf_CX_PUSH(AG222, CX_ENTITY, $B222, AG$11, AG$14, AG$219,),
               ""
            )
         )
      )
   )
)),"")</f>
        <v/>
      </c>
      <c r="DH222" s="2445" t="str" cm="1">
        <f t="array" aca="1" ref="DH222" ca="1">IFERROR(IF(AH222*fxVal_normal=_PL!AH222,"",IF(OR(AH222="", NOT(ISNUMBER(AH222)), ISERROR(AH222), $B222=""), "",
   IF($I222=1,
      IFBLANK(
         _xldudf_CX_PUSH(AH222*fxVal_normal, CX_ENTITY, $B222, AH$11, AH$14, AH$219,),
         ""
      ),
      IF($I222=2,
         IFBLANK(
            _xldudf_CX_PUSH(AH222, CX_ENTITY, $B222, AH$11, AH$14,AH$219,),
            ""
         ),
         IF($I222=3,
            "",
            IFBLANK(
               _xldudf_CX_PUSH(AH222, CX_ENTITY, $B222, AH$11, AH$14, AH$219,),
               ""
            )
         )
      )
   )
)),"")</f>
        <v/>
      </c>
      <c r="DI222" s="2445" t="str" cm="1">
        <f t="array" aca="1" ref="DI222" ca="1">IFERROR(IF(AI222*fxVal_normal=_PL!AI222,"",IF(OR(AI222="", NOT(ISNUMBER(AI222)), ISERROR(AI222), $B222=""), "",
   IF($I222=1,
      IFBLANK(
         _xldudf_CX_PUSH(AI222*fxVal_normal, CX_ENTITY, $B222, AI$11, AI$14, AI$219,),
         ""
      ),
      IF($I222=2,
         IFBLANK(
            _xldudf_CX_PUSH(AI222, CX_ENTITY, $B222, AI$11, AI$14,AI$219,),
            ""
         ),
         IF($I222=3,
            "",
            IFBLANK(
               _xldudf_CX_PUSH(AI222, CX_ENTITY, $B222, AI$11, AI$14, AI$219,),
               ""
            )
         )
      )
   )
)),"")</f>
        <v/>
      </c>
      <c r="DJ222" s="2445" t="str" cm="1">
        <f t="array" aca="1" ref="DJ222" ca="1">IFERROR(IF(AJ222*fxVal_normal=_PL!AJ222,"",IF(OR(AJ222="", NOT(ISNUMBER(AJ222)), ISERROR(AJ222), $B222=""), "",
   IF($I222=1,
      IFBLANK(
         _xldudf_CX_PUSH(AJ222*fxVal_normal, CX_ENTITY, $B222, AJ$11, AJ$14, AJ$219,),
         ""
      ),
      IF($I222=2,
         IFBLANK(
            _xldudf_CX_PUSH(AJ222, CX_ENTITY, $B222, AJ$11, AJ$14,AJ$219,),
            ""
         ),
         IF($I222=3,
            "",
            IFBLANK(
               _xldudf_CX_PUSH(AJ222, CX_ENTITY, $B222, AJ$11, AJ$14, AJ$219,),
               ""
            )
         )
      )
   )
)),"")</f>
        <v/>
      </c>
      <c r="DK222" s="2445" t="str" cm="1">
        <f t="array" aca="1" ref="DK222" ca="1">IFERROR(IF(AK222*fxVal_normal=_PL!AK222,"",IF(OR(AK222="", NOT(ISNUMBER(AK222)), ISERROR(AK222), $B222=""), "",
   IF($I222=1,
      IFBLANK(
         _xldudf_CX_PUSH(AK222*fxVal_normal, CX_ENTITY, $B222, AK$11, AK$14, AK$219,),
         ""
      ),
      IF($I222=2,
         IFBLANK(
            _xldudf_CX_PUSH(AK222, CX_ENTITY, $B222, AK$11, AK$14,AK$219,),
            ""
         ),
         IF($I222=3,
            "",
            IFBLANK(
               _xldudf_CX_PUSH(AK222, CX_ENTITY, $B222, AK$11, AK$14, AK$219,),
               ""
            )
         )
      )
   )
)),"")</f>
        <v/>
      </c>
      <c r="DL222" s="2445" t="str" cm="1">
        <f t="array" aca="1" ref="DL222" ca="1">IFERROR(IF(AL222*fxVal_normal=_PL!AL222,"",IF(OR(AL222="", NOT(ISNUMBER(AL222)), ISERROR(AL222), $B222=""), "",
   IF($I222=1,
      IFBLANK(
         _xldudf_CX_PUSH(AL222*fxVal_normal, CX_ENTITY, $B222, AL$11, AL$14, AL$219,),
         ""
      ),
      IF($I222=2,
         IFBLANK(
            _xldudf_CX_PUSH(AL222, CX_ENTITY, $B222, AL$11, AL$14,AL$219,),
            ""
         ),
         IF($I222=3,
            "",
            IFBLANK(
               _xldudf_CX_PUSH(AL222, CX_ENTITY, $B222, AL$11, AL$14, AL$219,),
               ""
            )
         )
      )
   )
)),"")</f>
        <v/>
      </c>
      <c r="DM222" s="2445" t="str" cm="1">
        <f t="array" aca="1" ref="DM222" ca="1">IFERROR(IF(AM222*fxVal_normal=_PL!AM222,"",IF(OR(AM222="", NOT(ISNUMBER(AM222)), ISERROR(AM222), $B222=""), "",
   IF($I222=1,
      IFBLANK(
         _xldudf_CX_PUSH(AM222*fxVal_normal, CX_ENTITY, $B222, AM$11, AM$14, AM$219,),
         ""
      ),
      IF($I222=2,
         IFBLANK(
            _xldudf_CX_PUSH(AM222, CX_ENTITY, $B222, AM$11, AM$14,AM$219,),
            ""
         ),
         IF($I222=3,
            "",
            IFBLANK(
               _xldudf_CX_PUSH(AM222, CX_ENTITY, $B222, AM$11, AM$14, AM$219,),
               ""
            )
         )
      )
   )
)),"")</f>
        <v/>
      </c>
      <c r="DN222" s="2445" t="str" cm="1">
        <f t="array" aca="1" ref="DN222" ca="1">IFERROR(IF(AN222*fxVal_normal=_PL!AN222,"",IF(OR(AN222="", NOT(ISNUMBER(AN222)), ISERROR(AN222), $B222=""), "",
   IF($I222=1,
      IFBLANK(
         _xldudf_CX_PUSH(AN222*fxVal_normal, CX_ENTITY, $B222, AN$11, AN$14, AN$219,),
         ""
      ),
      IF($I222=2,
         IFBLANK(
            _xldudf_CX_PUSH(AN222, CX_ENTITY, $B222, AN$11, AN$14,AN$219,),
            ""
         ),
         IF($I222=3,
            "",
            IFBLANK(
               _xldudf_CX_PUSH(AN222, CX_ENTITY, $B222, AN$11, AN$14, AN$219,),
               ""
            )
         )
      )
   )
)),"")</f>
        <v/>
      </c>
      <c r="DO222" s="2445" t="str" cm="1">
        <f t="array" aca="1" ref="DO222" ca="1">IFERROR(IF(AO222*fxVal_normal=_PL!AO222,"",IF(OR(AO222="", NOT(ISNUMBER(AO222)), ISERROR(AO222), $B222=""), "",
   IF($I222=1,
      IFBLANK(
         _xldudf_CX_PUSH(AO222*fxVal_normal, CX_ENTITY, $B222, AO$11, AO$14, AO$219,),
         ""
      ),
      IF($I222=2,
         IFBLANK(
            _xldudf_CX_PUSH(AO222, CX_ENTITY, $B222, AO$11, AO$14,AO$219,),
            ""
         ),
         IF($I222=3,
            "",
            IFBLANK(
               _xldudf_CX_PUSH(AO222, CX_ENTITY, $B222, AO$11, AO$14, AO$219,),
               ""
            )
         )
      )
   )
)),"")</f>
        <v/>
      </c>
      <c r="DP222" s="2445" t="str" cm="1">
        <f t="array" aca="1" ref="DP222" ca="1">IFERROR(IF(AP222*fxVal_normal=_PL!AP222,"",IF(OR(AP222="", NOT(ISNUMBER(AP222)), ISERROR(AP222), $B222=""), "",
   IF($I222=1,
      IFBLANK(
         _xldudf_CX_PUSH(AP222*fxVal_normal, CX_ENTITY, $B222, AP$11, AP$14, AP$219,),
         ""
      ),
      IF($I222=2,
         IFBLANK(
            _xldudf_CX_PUSH(AP222, CX_ENTITY, $B222, AP$11, AP$14,AP$219,),
            ""
         ),
         IF($I222=3,
            "",
            IFBLANK(
               _xldudf_CX_PUSH(AP222, CX_ENTITY, $B222, AP$11, AP$14, AP$219,),
               ""
            )
         )
      )
   )
)),"")</f>
        <v/>
      </c>
      <c r="DQ222" s="2445" t="str" cm="1">
        <f t="array" aca="1" ref="DQ222" ca="1">IFERROR(IF(AQ222*fxVal_normal=_PL!AQ222,"",IF(OR(AQ222="", NOT(ISNUMBER(AQ222)), ISERROR(AQ222), $B222=""), "",
   IF($I222=1,
      IFBLANK(
         _xldudf_CX_PUSH(AQ222*fxVal_normal, CX_ENTITY, $B222, AQ$11, AQ$14, AQ$219,),
         ""
      ),
      IF($I222=2,
         IFBLANK(
            _xldudf_CX_PUSH(AQ222, CX_ENTITY, $B222, AQ$11, AQ$14,AQ$219,),
            ""
         ),
         IF($I222=3,
            "",
            IFBLANK(
               _xldudf_CX_PUSH(AQ222, CX_ENTITY, $B222, AQ$11, AQ$14, AQ$219,),
               ""
            )
         )
      )
   )
)),"")</f>
        <v/>
      </c>
      <c r="DR222" s="2445" t="str" cm="1">
        <f t="array" aca="1" ref="DR222" ca="1">IFERROR(IF(AR222*fxVal_normal=_PL!AR222,"",IF(OR(AR222="", NOT(ISNUMBER(AR222)), ISERROR(AR222), $B222=""), "",
   IF($I222=1,
      IFBLANK(
         _xldudf_CX_PUSH(AR222*fxVal_normal, CX_ENTITY, $B222, AR$11, AR$14, AR$219,),
         ""
      ),
      IF($I222=2,
         IFBLANK(
            _xldudf_CX_PUSH(AR222, CX_ENTITY, $B222, AR$11, AR$14,AR$219,),
            ""
         ),
         IF($I222=3,
            "",
            IFBLANK(
               _xldudf_CX_PUSH(AR222, CX_ENTITY, $B222, AR$11, AR$14, AR$219,),
               ""
            )
         )
      )
   )
)),"")</f>
        <v/>
      </c>
      <c r="DS222" s="2445" t="str" cm="1">
        <f t="array" aca="1" ref="DS222" ca="1">IFERROR(IF(AS222*fxVal_normal=_PL!AS222,"",IF(OR(AS222="", NOT(ISNUMBER(AS222)), ISERROR(AS222), $B222=""), "",
   IF($I222=1,
      IFBLANK(
         _xldudf_CX_PUSH(AS222*fxVal_normal, CX_ENTITY, $B222, AS$11, AS$14, AS$219,),
         ""
      ),
      IF($I222=2,
         IFBLANK(
            _xldudf_CX_PUSH(AS222, CX_ENTITY, $B222, AS$11, AS$14,AS$219,),
            ""
         ),
         IF($I222=3,
            "",
            IFBLANK(
               _xldudf_CX_PUSH(AS222, CX_ENTITY, $B222, AS$11, AS$14, AS$219,),
               ""
            )
         )
      )
   )
)),"")</f>
        <v/>
      </c>
      <c r="DT222" s="2445" t="str" cm="1">
        <f t="array" aca="1" ref="DT222" ca="1">IFERROR(IF(AT222*fxVal_normal=_PL!AT222,"",IF(OR(AT222="", NOT(ISNUMBER(AT222)), ISERROR(AT222), $B222=""), "",
   IF($I222=1,
      IFBLANK(
         _xldudf_CX_PUSH(AT222*fxVal_normal, CX_ENTITY, $B222, AT$11, AT$14, AT$219,),
         ""
      ),
      IF($I222=2,
         IFBLANK(
            _xldudf_CX_PUSH(AT222, CX_ENTITY, $B222, AT$11, AT$14,AT$219,),
            ""
         ),
         IF($I222=3,
            "",
            IFBLANK(
               _xldudf_CX_PUSH(AT222, CX_ENTITY, $B222, AT$11, AT$14, AT$219,),
               ""
            )
         )
      )
   )
)),"")</f>
        <v/>
      </c>
      <c r="DU222" s="2445" t="str" cm="1">
        <f t="array" aca="1" ref="DU222" ca="1">IFERROR(IF(AU222*fxVal_normal=_PL!AU222,"",IF(OR(AU222="", NOT(ISNUMBER(AU222)), ISERROR(AU222), $B222=""), "",
   IF($I222=1,
      IFBLANK(
         _xldudf_CX_PUSH(AU222*fxVal_normal, CX_ENTITY, $B222, AU$11, AU$14, AU$219,),
         ""
      ),
      IF($I222=2,
         IFBLANK(
            _xldudf_CX_PUSH(AU222, CX_ENTITY, $B222, AU$11, AU$14,AU$219,),
            ""
         ),
         IF($I222=3,
            "",
            IFBLANK(
               _xldudf_CX_PUSH(AU222, CX_ENTITY, $B222, AU$11, AU$14, AU$219,),
               ""
            )
         )
      )
   )
)),"")</f>
        <v/>
      </c>
      <c r="DV222" s="2445" t="str" cm="1">
        <f t="array" aca="1" ref="DV222" ca="1">IFERROR(IF(AV222*fxVal_normal=_PL!AV222,"",IF(OR(AV222="", NOT(ISNUMBER(AV222)), ISERROR(AV222), $B222=""), "",
   IF($I222=1,
      IFBLANK(
         _xldudf_CX_PUSH(AV222*fxVal_normal, CX_ENTITY, $B222, AV$11, AV$14, AV$219,),
         ""
      ),
      IF($I222=2,
         IFBLANK(
            _xldudf_CX_PUSH(AV222, CX_ENTITY, $B222, AV$11, AV$14,AV$219,),
            ""
         ),
         IF($I222=3,
            "",
            IFBLANK(
               _xldudf_CX_PUSH(AV222, CX_ENTITY, $B222, AV$11, AV$14, AV$219,),
               ""
            )
         )
      )
   )
)),"")</f>
        <v/>
      </c>
      <c r="DW222" s="2445" t="str" cm="1">
        <f t="array" aca="1" ref="DW222" ca="1">IFERROR(IF(AW222*fxVal_normal=_PL!AW222,"",IF(OR(AW222="", NOT(ISNUMBER(AW222)), ISERROR(AW222), $B222=""), "",
   IF($I222=1,
      IFBLANK(
         _xldudf_CX_PUSH(AW222*fxVal_normal, CX_ENTITY, $B222, AW$11, AW$14, AW$219,),
         ""
      ),
      IF($I222=2,
         IFBLANK(
            _xldudf_CX_PUSH(AW222, CX_ENTITY, $B222, AW$11, AW$14,AW$219,),
            ""
         ),
         IF($I222=3,
            "",
            IFBLANK(
               _xldudf_CX_PUSH(AW222, CX_ENTITY, $B222, AW$11, AW$14, AW$219,),
               ""
            )
         )
      )
   )
)),"")</f>
        <v/>
      </c>
      <c r="DX222" s="2445" t="str" cm="1">
        <f t="array" aca="1" ref="DX222" ca="1">IFERROR(IF(AX222*fxVal_normal=_PL!AX222,"",IF(OR(AX222="", NOT(ISNUMBER(AX222)), ISERROR(AX222), $B222=""), "",
   IF($I222=1,
      IFBLANK(
         _xldudf_CX_PUSH(AX222*fxVal_normal, CX_ENTITY, $B222, AX$11, AX$14, AX$219,),
         ""
      ),
      IF($I222=2,
         IFBLANK(
            _xldudf_CX_PUSH(AX222, CX_ENTITY, $B222, AX$11, AX$14,AX$219,),
            ""
         ),
         IF($I222=3,
            "",
            IFBLANK(
               _xldudf_CX_PUSH(AX222, CX_ENTITY, $B222, AX$11, AX$14, AX$219,),
               ""
            )
         )
      )
   )
)),"")</f>
        <v/>
      </c>
      <c r="DY222" s="2445" t="str" cm="1">
        <f t="array" aca="1" ref="DY222" ca="1">IFERROR(IF(AY222*fxVal_normal=_PL!AY222,"",IF(OR(AY222="", NOT(ISNUMBER(AY222)), ISERROR(AY222), $B222=""), "",
   IF($I222=1,
      IFBLANK(
         _xldudf_CX_PUSH(AY222*fxVal_normal, CX_ENTITY, $B222, AY$11, AY$14, AY$219,),
         ""
      ),
      IF($I222=2,
         IFBLANK(
            _xldudf_CX_PUSH(AY222, CX_ENTITY, $B222, AY$11, AY$14,AY$219,),
            ""
         ),
         IF($I222=3,
            "",
            IFBLANK(
               _xldudf_CX_PUSH(AY222, CX_ENTITY, $B222, AY$11, AY$14, AY$219,),
               ""
            )
         )
      )
   )
)),"")</f>
        <v/>
      </c>
      <c r="DZ222" s="2445" t="str" cm="1">
        <f t="array" aca="1" ref="DZ222" ca="1">IFERROR(IF(AZ222*fxVal_normal=_PL!AZ222,"",IF(OR(AZ222="", NOT(ISNUMBER(AZ222)), ISERROR(AZ222), $B222=""), "",
   IF($I222=1,
      IFBLANK(
         _xldudf_CX_PUSH(AZ222*fxVal_normal, CX_ENTITY, $B222, AZ$11, AZ$14, AZ$219,),
         ""
      ),
      IF($I222=2,
         IFBLANK(
            _xldudf_CX_PUSH(AZ222, CX_ENTITY, $B222, AZ$11, AZ$14,AZ$219,),
            ""
         ),
         IF($I222=3,
            "",
            IFBLANK(
               _xldudf_CX_PUSH(AZ222, CX_ENTITY, $B222, AZ$11, AZ$14, AZ$219,),
               ""
            )
         )
      )
   )
)),"")</f>
        <v/>
      </c>
      <c r="EA222" s="2445" t="str" cm="1">
        <f t="array" aca="1" ref="EA222" ca="1">IFERROR(IF(BA222*fxVal_normal=_PL!BA222,"",IF(OR(BA222="", NOT(ISNUMBER(BA222)), ISERROR(BA222), $B222=""), "",
   IF($I222=1,
      IFBLANK(
         _xldudf_CX_PUSH(BA222*fxVal_normal, CX_ENTITY, $B222, BA$11, BA$14, BA$219,),
         ""
      ),
      IF($I222=2,
         IFBLANK(
            _xldudf_CX_PUSH(BA222, CX_ENTITY, $B222, BA$11, BA$14,BA$219,),
            ""
         ),
         IF($I222=3,
            "",
            IFBLANK(
               _xldudf_CX_PUSH(BA222, CX_ENTITY, $B222, BA$11, BA$14, BA$219,),
               ""
            )
         )
      )
   )
)),"")</f>
        <v/>
      </c>
      <c r="EB222" s="2445" t="str" cm="1">
        <f t="array" aca="1" ref="EB222" ca="1">IFERROR(IF(BB222*fxVal_normal=_PL!BB222,"",IF(OR(BB222="", NOT(ISNUMBER(BB222)), ISERROR(BB222), $B222=""), "",
   IF($I222=1,
      IFBLANK(
         _xldudf_CX_PUSH(BB222*fxVal_normal, CX_ENTITY, $B222, BB$11, BB$14, BB$219,),
         ""
      ),
      IF($I222=2,
         IFBLANK(
            _xldudf_CX_PUSH(BB222, CX_ENTITY, $B222, BB$11, BB$14,BB$219,),
            ""
         ),
         IF($I222=3,
            "",
            IFBLANK(
               _xldudf_CX_PUSH(BB222, CX_ENTITY, $B222, BB$11, BB$14, BB$219,),
               ""
            )
         )
      )
   )
)),"")</f>
        <v/>
      </c>
      <c r="EC222" s="2445" t="str" cm="1">
        <f t="array" aca="1" ref="EC222" ca="1">IFERROR(IF(BC222*fxVal_normal=_PL!BC222,"",IF(OR(BC222="", NOT(ISNUMBER(BC222)), ISERROR(BC222), $B222=""), "",
   IF($I222=1,
      IFBLANK(
         _xldudf_CX_PUSH(BC222*fxVal_normal, CX_ENTITY, $B222, BC$11, BC$14, BC$219,),
         ""
      ),
      IF($I222=2,
         IFBLANK(
            _xldudf_CX_PUSH(BC222, CX_ENTITY, $B222, BC$11, BC$14,BC$219,),
            ""
         ),
         IF($I222=3,
            "",
            IFBLANK(
               _xldudf_CX_PUSH(BC222, CX_ENTITY, $B222, BC$11, BC$14, BC$219,),
               ""
            )
         )
      )
   )
)),"")</f>
        <v/>
      </c>
      <c r="ED222" s="2445" t="str" cm="1">
        <f t="array" aca="1" ref="ED222" ca="1">IFERROR(IF(BD222*fxVal_normal=_PL!BD222,"",IF(OR(BD222="", NOT(ISNUMBER(BD222)), ISERROR(BD222), $B222=""), "",
   IF($I222=1,
      IFBLANK(
         _xldudf_CX_PUSH(BD222*fxVal_normal, CX_ENTITY, $B222, BD$11, BD$14, BD$219,),
         ""
      ),
      IF($I222=2,
         IFBLANK(
            _xldudf_CX_PUSH(BD222, CX_ENTITY, $B222, BD$11, BD$14,BD$219,),
            ""
         ),
         IF($I222=3,
            "",
            IFBLANK(
               _xldudf_CX_PUSH(BD222, CX_ENTITY, $B222, BD$11, BD$14, BD$219,),
               ""
            )
         )
      )
   )
)),"")</f>
        <v/>
      </c>
      <c r="EE222" s="2445" t="str" cm="1">
        <f t="array" aca="1" ref="EE222" ca="1">IFERROR(IF(BE222*fxVal_normal=_PL!BE222,"",IF(OR(BE222="", NOT(ISNUMBER(BE222)), ISERROR(BE222), $B222=""), "",
   IF($I222=1,
      IFBLANK(
         _xldudf_CX_PUSH(BE222*fxVal_normal, CX_ENTITY, $B222, BE$11, BE$14, BE$219,),
         ""
      ),
      IF($I222=2,
         IFBLANK(
            _xldudf_CX_PUSH(BE222, CX_ENTITY, $B222, BE$11, BE$14,BE$219,),
            ""
         ),
         IF($I222=3,
            "",
            IFBLANK(
               _xldudf_CX_PUSH(BE222, CX_ENTITY, $B222, BE$11, BE$14, BE$219,),
               ""
            )
         )
      )
   )
)),"")</f>
        <v/>
      </c>
      <c r="EF222" s="2445" t="str" cm="1">
        <f t="array" aca="1" ref="EF222" ca="1">IFERROR(IF(BF222*fxVal_normal=_PL!BF222,"",IF(OR(BF222="", NOT(ISNUMBER(BF222)), ISERROR(BF222), $B222=""), "",
   IF($I222=1,
      IFBLANK(
         _xldudf_CX_PUSH(BF222*fxVal_normal, CX_ENTITY, $B222, BF$11, BF$14, BF$219,),
         ""
      ),
      IF($I222=2,
         IFBLANK(
            _xldudf_CX_PUSH(BF222, CX_ENTITY, $B222, BF$11, BF$14,BF$219,),
            ""
         ),
         IF($I222=3,
            "",
            IFBLANK(
               _xldudf_CX_PUSH(BF222, CX_ENTITY, $B222, BF$11, BF$14, BF$219,),
               ""
            )
         )
      )
   )
)),"")</f>
        <v/>
      </c>
      <c r="EG222" s="2445" t="str" cm="1">
        <f t="array" aca="1" ref="EG222" ca="1">IFERROR(IF(BG222*fxVal_normal=_PL!BG222,"",IF(OR(BG222="", NOT(ISNUMBER(BG222)), ISERROR(BG222), $B222=""), "",
   IF($I222=1,
      IFBLANK(
         _xldudf_CX_PUSH(BG222*fxVal_normal, CX_ENTITY, $B222, BG$11, BG$14, BG$219,),
         ""
      ),
      IF($I222=2,
         IFBLANK(
            _xldudf_CX_PUSH(BG222, CX_ENTITY, $B222, BG$11, BG$14,BG$219,),
            ""
         ),
         IF($I222=3,
            "",
            IFBLANK(
               _xldudf_CX_PUSH(BG222, CX_ENTITY, $B222, BG$11, BG$14, BG$219,),
               ""
            )
         )
      )
   )
)),"")</f>
        <v/>
      </c>
      <c r="EH222" s="2445" t="str" cm="1">
        <f t="array" aca="1" ref="EH222" ca="1">IFERROR(IF(BH222*fxVal_normal=_PL!BH222,"",IF(OR(BH222="", NOT(ISNUMBER(BH222)), ISERROR(BH222), $B222=""), "",
   IF($I222=1,
      IFBLANK(
         _xldudf_CX_PUSH(BH222*fxVal_normal, CX_ENTITY, $B222, BH$11, BH$14, BH$219,),
         ""
      ),
      IF($I222=2,
         IFBLANK(
            _xldudf_CX_PUSH(BH222, CX_ENTITY, $B222, BH$11, BH$14,BH$219,),
            ""
         ),
         IF($I222=3,
            "",
            IFBLANK(
               _xldudf_CX_PUSH(BH222, CX_ENTITY, $B222, BH$11, BH$14, BH$219,),
               ""
            )
         )
      )
   )
)),"")</f>
        <v/>
      </c>
      <c r="EI222" s="2445" t="str" cm="1">
        <f t="array" aca="1" ref="EI222" ca="1">IFERROR(IF(BI222*fxVal_normal=_PL!BI222,"",IF(OR(BI222="", NOT(ISNUMBER(BI222)), ISERROR(BI222), $B222=""), "",
   IF($I222=1,
      IFBLANK(
         _xldudf_CX_PUSH(BI222*fxVal_normal, CX_ENTITY, $B222, BI$11, BI$14, BI$219,),
         ""
      ),
      IF($I222=2,
         IFBLANK(
            _xldudf_CX_PUSH(BI222, CX_ENTITY, $B222, BI$11, BI$14,BI$219,),
            ""
         ),
         IF($I222=3,
            "",
            IFBLANK(
               _xldudf_CX_PUSH(BI222, CX_ENTITY, $B222, BI$11, BI$14, BI$219,),
               ""
            )
         )
      )
   )
)),"")</f>
        <v/>
      </c>
      <c r="EJ222" s="2445" t="str" cm="1">
        <f t="array" aca="1" ref="EJ222" ca="1">IFERROR(IF(BJ222*fxVal_normal=_PL!BJ222,"",IF(OR(BJ222="", NOT(ISNUMBER(BJ222)), ISERROR(BJ222), $B222=""), "",
   IF($I222=1,
      IFBLANK(
         _xldudf_CX_PUSH(BJ222*fxVal_normal, CX_ENTITY, $B222, BJ$11, BJ$14, BJ$219,),
         ""
      ),
      IF($I222=2,
         IFBLANK(
            _xldudf_CX_PUSH(BJ222, CX_ENTITY, $B222, BJ$11, BJ$14,BJ$219,),
            ""
         ),
         IF($I222=3,
            "",
            IFBLANK(
               _xldudf_CX_PUSH(BJ222, CX_ENTITY, $B222, BJ$11, BJ$14, BJ$219,),
               ""
            )
         )
      )
   )
)),"")</f>
        <v/>
      </c>
      <c r="EK222" s="2445" t="str" cm="1">
        <f t="array" aca="1" ref="EK222" ca="1">IFERROR(IF(BK222*fxVal_normal=_PL!BK222,"",IF(OR(BK222="", NOT(ISNUMBER(BK222)), ISERROR(BK222), $B222=""), "",
   IF($I222=1,
      IFBLANK(
         _xldudf_CX_PUSH(BK222*fxVal_normal, CX_ENTITY, $B222, BK$11, BK$14, BK$219,),
         ""
      ),
      IF($I222=2,
         IFBLANK(
            _xldudf_CX_PUSH(BK222, CX_ENTITY, $B222, BK$11, BK$14,BK$219,),
            ""
         ),
         IF($I222=3,
            "",
            IFBLANK(
               _xldudf_CX_PUSH(BK222, CX_ENTITY, $B222, BK$11, BK$14, BK$219,),
               ""
            )
         )
      )
   )
)),"")</f>
        <v/>
      </c>
      <c r="EL222" s="2445" t="str" cm="1">
        <f t="array" aca="1" ref="EL222" ca="1">IFERROR(IF(BL222*fxVal_normal=_PL!BL222,"",IF(OR(BL222="", NOT(ISNUMBER(BL222)), ISERROR(BL222), $B222=""), "",
   IF($I222=1,
      IFBLANK(
         _xldudf_CX_PUSH(BL222*fxVal_normal, CX_ENTITY, $B222, BL$11, BL$14, BL$219,),
         ""
      ),
      IF($I222=2,
         IFBLANK(
            _xldudf_CX_PUSH(BL222, CX_ENTITY, $B222, BL$11, BL$14,BL$219,),
            ""
         ),
         IF($I222=3,
            "",
            IFBLANK(
               _xldudf_CX_PUSH(BL222, CX_ENTITY, $B222, BL$11, BL$14, BL$219,),
               ""
            )
         )
      )
   )
)),"")</f>
        <v/>
      </c>
      <c r="EM222" s="2445" t="str" cm="1">
        <f t="array" aca="1" ref="EM222" ca="1">IFERROR(IF(BM222*fxVal_normal=_PL!BM222,"",IF(OR(BM222="", NOT(ISNUMBER(BM222)), ISERROR(BM222), $B222=""), "",
   IF($I222=1,
      IFBLANK(
         _xldudf_CX_PUSH(BM222*fxVal_normal, CX_ENTITY, $B222, BM$11, BM$14, BM$219,),
         ""
      ),
      IF($I222=2,
         IFBLANK(
            _xldudf_CX_PUSH(BM222, CX_ENTITY, $B222, BM$11, BM$14,BM$219,),
            ""
         ),
         IF($I222=3,
            "",
            IFBLANK(
               _xldudf_CX_PUSH(BM222, CX_ENTITY, $B222, BM$11, BM$14, BM$219,),
               ""
            )
         )
      )
   )
)),"")</f>
        <v/>
      </c>
      <c r="EN222" s="2445" t="str" cm="1">
        <f t="array" aca="1" ref="EN222" ca="1">IFERROR(IF(BN222*fxVal_normal=_PL!BN222,"",IF(OR(BN222="", NOT(ISNUMBER(BN222)), ISERROR(BN222), $B222=""), "",
   IF($I222=1,
      IFBLANK(
         _xldudf_CX_PUSH(BN222*fxVal_normal, CX_ENTITY, $B222, BN$11, BN$14, BN$219,),
         ""
      ),
      IF($I222=2,
         IFBLANK(
            _xldudf_CX_PUSH(BN222, CX_ENTITY, $B222, BN$11, BN$14,BN$219,),
            ""
         ),
         IF($I222=3,
            "",
            IFBLANK(
               _xldudf_CX_PUSH(BN222, CX_ENTITY, $B222, BN$11, BN$14, BN$219,),
               ""
            )
         )
      )
   )
)),"")</f>
        <v/>
      </c>
    </row>
    <row r="223" spans="1:158" ht="21" customHeight="1">
      <c r="A223" s="1627"/>
      <c r="B223" s="2439" t="s">
        <v>181</v>
      </c>
      <c r="C223" s="2439" t="str" cm="1">
        <f t="array" ref="C223">IFBLANK(_PL!C223,"")</f>
        <v>Segment III Breakdown - Label 3</v>
      </c>
      <c r="D223" s="1548" t="s">
        <v>181</v>
      </c>
      <c r="E223" s="2440" t="e" cm="1">
        <f t="array" aca="1" ref="E2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)($AD223:$CQ223, Z223)</f>
        <v>#NAME?</v>
      </c>
      <c r="F223" s="578"/>
      <c r="G223" s="578"/>
      <c r="H223" s="510">
        <v>0</v>
      </c>
      <c r="I223" s="510">
        <v>1</v>
      </c>
      <c r="J223" s="401" cm="1">
        <f t="array" ref="J223">IFBLANK( Z223,"")</f>
        <v>-1</v>
      </c>
      <c r="K223" s="578" t="str">
        <f t="shared" si="54"/>
        <v>No</v>
      </c>
      <c r="L223" s="37"/>
      <c r="N223" s="158"/>
      <c r="O223" s="101"/>
      <c r="P223" s="52"/>
      <c r="Q223" s="101"/>
      <c r="R223" s="101"/>
      <c r="S223" s="3008"/>
      <c r="T223" s="3008"/>
      <c r="U223" s="39"/>
      <c r="V223" s="37"/>
      <c r="W223" s="91" t="e">
        <f ca="1">W220</f>
        <v>#NAME?</v>
      </c>
      <c r="X223" s="2081" t="str">
        <f>_PL!X223</f>
        <v>a</v>
      </c>
      <c r="Y223" s="1553">
        <v>2</v>
      </c>
      <c r="Z223" s="198">
        <f>_PL!Z223</f>
        <v>-1</v>
      </c>
      <c r="AA223" s="2571"/>
      <c r="AB223" s="3017"/>
      <c r="AC223" s="914" t="str" cm="1">
        <f t="array" aca="1" ref="AC223" ca="1">_xlfn.LET(
_xlpm._termname, $AB223,
_xlpm._iconname, "find",
_xlpm._icon, fx_getIcon(_xlpm._iconname),
_xlpm._location, _xlfn.XLOOKUP(LOWER(_xlpm._termname), LOWER(tbl_acctDef[Term]),tbl_acctDef[Term]),
_xlpm._hyperlink, HYPERLINK("#"&amp;CELL("address",_xlpm._location), _xlpm._icon),
IFERROR(_xlpm._hyperlink,"")
)</f>
        <v/>
      </c>
      <c r="AD223" s="2441">
        <v>1</v>
      </c>
      <c r="AE223" s="2441">
        <v>1</v>
      </c>
      <c r="AF223" s="2441">
        <v>1</v>
      </c>
      <c r="AG223" s="2441">
        <v>1</v>
      </c>
      <c r="AH223" s="2441">
        <v>1</v>
      </c>
      <c r="AI223" s="2441">
        <v>1</v>
      </c>
      <c r="AJ223" s="2441">
        <v>1</v>
      </c>
      <c r="AK223" s="2441">
        <v>1</v>
      </c>
      <c r="AL223" s="2441">
        <v>1</v>
      </c>
      <c r="AM223" s="2441">
        <v>1</v>
      </c>
      <c r="AN223" s="2441">
        <v>1</v>
      </c>
      <c r="AO223" s="2441">
        <v>1</v>
      </c>
      <c r="AP223" s="2441">
        <v>1</v>
      </c>
      <c r="AQ223" s="2441">
        <v>1</v>
      </c>
      <c r="AR223" s="2441">
        <v>1</v>
      </c>
      <c r="AS223" s="2441">
        <v>1</v>
      </c>
      <c r="AT223" s="2441">
        <v>1</v>
      </c>
      <c r="AU223" s="2441">
        <v>1</v>
      </c>
      <c r="AV223" s="2441">
        <v>1</v>
      </c>
      <c r="AW223" s="2441">
        <v>1</v>
      </c>
      <c r="AX223" s="2441">
        <v>1</v>
      </c>
      <c r="AY223" s="2441">
        <v>1</v>
      </c>
      <c r="AZ223" s="2441">
        <v>1</v>
      </c>
      <c r="BA223" s="2441">
        <v>1</v>
      </c>
      <c r="BB223" s="2441">
        <v>1</v>
      </c>
      <c r="BC223" s="2441">
        <v>1</v>
      </c>
      <c r="BD223" s="2441">
        <v>1</v>
      </c>
      <c r="BE223" s="2441">
        <v>1</v>
      </c>
      <c r="BF223" s="2441">
        <v>1</v>
      </c>
      <c r="BG223" s="2441">
        <v>1</v>
      </c>
      <c r="BH223" s="2441">
        <v>1</v>
      </c>
      <c r="BI223" s="2441">
        <v>1</v>
      </c>
      <c r="BJ223" s="2441">
        <v>1</v>
      </c>
      <c r="BK223" s="2441">
        <v>1</v>
      </c>
      <c r="BL223" s="2441">
        <v>1</v>
      </c>
      <c r="BM223" s="2441">
        <v>1</v>
      </c>
      <c r="BN223" s="2441">
        <v>1</v>
      </c>
      <c r="BO223" s="2442"/>
      <c r="BP223" s="2442"/>
      <c r="BQ223" s="2442"/>
      <c r="BR223" s="2442"/>
      <c r="BS223" s="2442"/>
      <c r="BT223" s="2442"/>
      <c r="BU223" s="2442"/>
      <c r="BV223" s="2442"/>
      <c r="BW223" s="2442"/>
      <c r="BX223" s="2442"/>
      <c r="BY223" s="2442"/>
      <c r="BZ223" s="2442"/>
      <c r="CA223" s="34"/>
      <c r="CC223" s="58"/>
      <c r="CD223" s="1461" t="e" cm="1">
        <f t="array" aca="1" ref="CD223" ca="1">_xlfn.LET( _xlpm.CheckBlank, SUM(PL!$AD223:$BN223) = 0, IF(_xlpm.CheckBlank, "", SUM(_xlfn._xlws.FILTER(PL!$AD223:$BN223,(YEAR(PL!$AD$12:$BN$12)=PL!CD$12)*(array_timeline&lt;=PL!CD$11)))))</f>
        <v>#NAME?</v>
      </c>
      <c r="CE223" s="1461" t="e" cm="1">
        <f t="array" aca="1" ref="CE223" ca="1">_xlfn.LET( _xlpm.CheckBlank, SUM(PL!$AD223:$BN223) = 0, IF(_xlpm.CheckBlank, "", SUM(_xlfn._xlws.FILTER(PL!$AD223:$BN223,(YEAR(PL!$AD$12:$BN$12)=PL!CE$12)*(array_timeline&lt;=PL!CE$11)))))</f>
        <v>#NAME?</v>
      </c>
      <c r="CF223" s="88"/>
      <c r="CG223" s="1461" t="e" cm="1">
        <f t="array" aca="1" ref="CG223" ca="1">_xlfn.LET( _xlpm.CheckBlank, SUM(PL!$AD223:$BN223) = 0, IF(_xlpm.CheckBlank, "", SUM(_xlfn._xlws.FILTER(PL!$AD223:$BN223,(YEAR(PL!$AD$12:$BN$12)=PL!CG$12)*(array_timeline&lt;=PL!CG$11)))))</f>
        <v>#NAME?</v>
      </c>
      <c r="CH223" s="1461" t="e" cm="1">
        <f t="array" aca="1" ref="CH223" ca="1">_xlfn.LET( _xlpm.CheckBlank, SUM(PL!$AD223:$BN223) = 0, IF(_xlpm.CheckBlank, "", SUM(_xlfn._xlws.FILTER(PL!$AD223:$BN223,(YEAR(PL!$AD$12:$BN$12)=PL!CH$12)*(array_timeline&lt;=PL!CH$11)))))</f>
        <v>#NAME?</v>
      </c>
      <c r="CI223" s="88"/>
      <c r="CJ223" s="1461" cm="1">
        <f t="array" ref="CJ223">_xlfn.LET( _xlpm.CheckBlank, SUM(PL!$AD223:$BN223) = 0, IF(_xlpm.CheckBlank, "", SUM(_xlfn.TAKE(_xlfn.DROP(PL!$AD223:$BN223, ,-DATEDIFF(PL!CJ$11, val_asOfDate,"M")),1,-12))))</f>
        <v>12</v>
      </c>
      <c r="CK223" s="1461" cm="1">
        <f t="array" ref="CK223">_xlfn.LET( _xlpm.CheckBlank, SUM(PL!$AD223:$BN223) = 0, IF(_xlpm.CheckBlank, "", SUM(_xlfn.TAKE(_xlfn.DROP(PL!$AD223:$BN223, ,-DATEDIFF(PL!CK$11, val_asOfDate,"M")),1,-12))))</f>
        <v>12</v>
      </c>
      <c r="CL223" s="88"/>
      <c r="CM223" s="2441">
        <v>1</v>
      </c>
      <c r="CN223" s="2441">
        <v>1</v>
      </c>
      <c r="CO223" s="1169"/>
      <c r="CP223" s="2441">
        <v>1</v>
      </c>
      <c r="CQ223" s="2441">
        <v>1</v>
      </c>
      <c r="CR223" s="34"/>
      <c r="CS223" s="2056"/>
      <c r="CT223" s="2447" t="e" cm="1">
        <f t="array" aca="1" ref="CT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_xldudf_CX_PUSH($Y223,CX_ENTITY,$C223,val_asOfDate))</f>
        <v>#NAME?</v>
      </c>
      <c r="CU223" s="2447" t="e" cm="1">
        <f t="array" aca="1" ref="CU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_xldudf_CX_PUSH($Y223,CX_ENTITY,$C223,EOMONTH(val_asOfDate,1)))</f>
        <v>#NAME?</v>
      </c>
      <c r="CV223" s="2447" t="e" cm="1">
        <f t="array" aca="1" ref="CV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_xldudf_CX_PUSH($Y223,CX_ENTITY,$C223,EOMONTH(val_asOfDate,2)))</f>
        <v>#NAME?</v>
      </c>
      <c r="CW223" s="2447" t="e" cm="1">
        <f t="array" aca="1" ref="CW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_xldudf_CX_PUSH($Y223,CX_ENTITY,$C223,EOMONTH(val_asOfDate,3)))</f>
        <v>#NAME?</v>
      </c>
      <c r="CX223" s="2443"/>
      <c r="CY223" s="2444" t="str" cm="1">
        <f t="array" aca="1" ref="CY223" ca="1">IFERROR(IF(CM223*fxVal_normal=_PL!CM223,"",IF(OR($CM223="",$CM223=0, NOT(ISNUMBER($CM223)), ISERROR($CM223), $B223=""), "",
   IF($I223=1,
      IFBLANK(
         _xldudf_CX_PUSH($CM223*fxVal_normal, CX_ENTITY, $B223, $CM$11, $CM$14, $CM$19,),
         ""
      ),
      IF($I223=2,
         IFBLANK(
            _xldudf_CX_PUSH($CM223, CX_ENTITY, $B223, $CM$11, $CM$14, $CM$19,),
            ""
         ),
         IF($I223=3,
            "",
            IFBLANK(
               _xldudf_CX_PUSH($CM223, CX_ENTITY, $B223, $CM$11, $CM$14, $CM$19,),
               ""
            )
         )
      )
   )
)),"")</f>
        <v/>
      </c>
      <c r="CZ223" s="2444" t="str" cm="1">
        <f t="array" aca="1" ref="CZ223" ca="1">IFERROR(IF(CN223*fxVal_normal=_PL!CN223,"",IF(OR($CN223="",$CN223=0, NOT(ISNUMBER($CN223)), ISERROR($CN223), $B223=""), "",
   IF($I223=1,
      IFBLANK(
         _xldudf_CX_PUSH($CN223*fxVal_normal, CX_ENTITY, $B223, $CN$11, $CN$14, $CN$19,),
         ""
      ),
      IF($I223=2,
         IFBLANK(
            _xldudf_CX_PUSH($CN223, CX_ENTITY, $B223, $CN$11, $CN$14, $CN$19,),
            ""
         ),
         IF($I223=3,
            "",
            IFBLANK(
               _xldudf_CX_PUSH($CN223, CX_ENTITY, $B223, $CN$11, $CN$14, $CN$19,),
               ""
            )
         )
      )
   )
)),"")</f>
        <v/>
      </c>
      <c r="DA223" s="2444" t="str" cm="1">
        <f t="array" aca="1" ref="DA223" ca="1">IFERROR(IF(CP223*fxVal_normal=_PL!CP223,"",IF(OR($CP223="",$CP223=0, NOT(ISNUMBER($CP223)), ISERROR($CP223), $B223=""), "",
   IF($I223=1,
      IFBLANK(
         _xldudf_CX_PUSH($CP223*fxVal_normal, CX_ENTITY, $B223, $CP$11, $CP$14, $CP$19,),
         ""
      ),
      IF($I223=2,
         IFBLANK(
            _xldudf_CX_PUSH($CP223, CX_ENTITY, $B223, $CP$11, $CP$14, $CP$19,),
            ""
         ),
         IF($I223=3,
            "",
            IFBLANK(
               _xldudf_CX_PUSH($CP223, CX_ENTITY, $B223, $CP$11, $CP$14, $CP$19,),
               ""
            )
         )
      )
   )
)),"")</f>
        <v/>
      </c>
      <c r="DB223" s="2444" t="str" cm="1">
        <f t="array" aca="1" ref="DB223" ca="1">IFERROR(IF(CQ223*fxVal_normal=_PL!CQ223,"",IF(OR($CQ223="", $CQ223=0, NOT(ISNUMBER($CQ223)), ISERROR($CQ223), $B223=""), "",
   IF($I223=1,
      IFBLANK(
         _xldudf_CX_PUSH($CQ223*fxVal_normal, CX_ENTITY, $B223, $CQ$11, $CQ$14, $CQ$19,),
         ""
      ),
      IF($I223=2,
         IFBLANK(
            _xldudf_CX_PUSH($CQ223, CX_ENTITY, $B223, $CQ$11, $CQ$14, $CQ$19,),
            ""
         ),
         IF($I223=3,
            "",
            IFBLANK(
               _xldudf_CX_PUSH($CQ223, CX_ENTITY, $B223, $CQ$11, $CQ$14, $CQ$19,),
               ""
            )
         )
      )
   ))
),"")</f>
        <v/>
      </c>
      <c r="DC223" s="2443"/>
      <c r="DD223" s="2445" t="str" cm="1">
        <f t="array" aca="1" ref="DD223" ca="1">IFERROR(IF(AD223*fxVal_normal=_PL!AD223,"",IF(OR(AD223="", NOT(ISNUMBER(AD223)), ISERROR(AD223), $B223=""), "",
   IF($I223=1,
      IFBLANK(
         _xldudf_CX_PUSH(AD223*fxVal_normal, CX_ENTITY, $B223, AD$11, AD$14, AD$219,),
         ""
      ),
      IF($I223=2,
         IFBLANK(
            _xldudf_CX_PUSH(AD223, CX_ENTITY, $B223, AD$11, AD$14,AD$219,),
            ""
         ),
         IF($I223=3,
            "",
            IFBLANK(
               _xldudf_CX_PUSH(AD223, CX_ENTITY, $B223, AD$11, AD$14, AD$219,),
               ""
            )
         )
      )
   )
)),"")</f>
        <v/>
      </c>
      <c r="DE223" s="2445" t="str" cm="1">
        <f t="array" aca="1" ref="DE223" ca="1">IFERROR(IF(AE223*fxVal_normal=_PL!AE223,"",IF(OR(AE223="", NOT(ISNUMBER(AE223)), ISERROR(AE223), $B223=""), "",
   IF($I223=1,
      IFBLANK(
         _xldudf_CX_PUSH(AE223*fxVal_normal, CX_ENTITY, $B223, AE$11, AE$14, AE$219,),
         ""
      ),
      IF($I223=2,
         IFBLANK(
            _xldudf_CX_PUSH(AE223, CX_ENTITY, $B223, AE$11, AE$14,AE$219,),
            ""
         ),
         IF($I223=3,
            "",
            IFBLANK(
               _xldudf_CX_PUSH(AE223, CX_ENTITY, $B223, AE$11, AE$14, AE$219,),
               ""
            )
         )
      )
   )
)),"")</f>
        <v/>
      </c>
      <c r="DF223" s="2445" t="str" cm="1">
        <f t="array" aca="1" ref="DF223" ca="1">IFERROR(IF(AF223*fxVal_normal=_PL!AF223,"",IF(OR(AF223="", NOT(ISNUMBER(AF223)), ISERROR(AF223), $B223=""), "",
   IF($I223=1,
      IFBLANK(
         _xldudf_CX_PUSH(AF223*fxVal_normal, CX_ENTITY, $B223, AF$11, AF$14, AF$219,),
         ""
      ),
      IF($I223=2,
         IFBLANK(
            _xldudf_CX_PUSH(AF223, CX_ENTITY, $B223, AF$11, AF$14,AF$219,),
            ""
         ),
         IF($I223=3,
            "",
            IFBLANK(
               _xldudf_CX_PUSH(AF223, CX_ENTITY, $B223, AF$11, AF$14, AF$219,),
               ""
            )
         )
      )
   )
)),"")</f>
        <v/>
      </c>
      <c r="DG223" s="2445" t="str" cm="1">
        <f t="array" aca="1" ref="DG223" ca="1">IFERROR(IF(AG223*fxVal_normal=_PL!AG223,"",IF(OR(AG223="", NOT(ISNUMBER(AG223)), ISERROR(AG223), $B223=""), "",
   IF($I223=1,
      IFBLANK(
         _xldudf_CX_PUSH(AG223*fxVal_normal, CX_ENTITY, $B223, AG$11, AG$14, AG$219,),
         ""
      ),
      IF($I223=2,
         IFBLANK(
            _xldudf_CX_PUSH(AG223, CX_ENTITY, $B223, AG$11, AG$14,AG$219,),
            ""
         ),
         IF($I223=3,
            "",
            IFBLANK(
               _xldudf_CX_PUSH(AG223, CX_ENTITY, $B223, AG$11, AG$14, AG$219,),
               ""
            )
         )
      )
   )
)),"")</f>
        <v/>
      </c>
      <c r="DH223" s="2445" t="str" cm="1">
        <f t="array" aca="1" ref="DH223" ca="1">IFERROR(IF(AH223*fxVal_normal=_PL!AH223,"",IF(OR(AH223="", NOT(ISNUMBER(AH223)), ISERROR(AH223), $B223=""), "",
   IF($I223=1,
      IFBLANK(
         _xldudf_CX_PUSH(AH223*fxVal_normal, CX_ENTITY, $B223, AH$11, AH$14, AH$219,),
         ""
      ),
      IF($I223=2,
         IFBLANK(
            _xldudf_CX_PUSH(AH223, CX_ENTITY, $B223, AH$11, AH$14,AH$219,),
            ""
         ),
         IF($I223=3,
            "",
            IFBLANK(
               _xldudf_CX_PUSH(AH223, CX_ENTITY, $B223, AH$11, AH$14, AH$219,),
               ""
            )
         )
      )
   )
)),"")</f>
        <v/>
      </c>
      <c r="DI223" s="2445" t="str" cm="1">
        <f t="array" aca="1" ref="DI223" ca="1">IFERROR(IF(AI223*fxVal_normal=_PL!AI223,"",IF(OR(AI223="", NOT(ISNUMBER(AI223)), ISERROR(AI223), $B223=""), "",
   IF($I223=1,
      IFBLANK(
         _xldudf_CX_PUSH(AI223*fxVal_normal, CX_ENTITY, $B223, AI$11, AI$14, AI$219,),
         ""
      ),
      IF($I223=2,
         IFBLANK(
            _xldudf_CX_PUSH(AI223, CX_ENTITY, $B223, AI$11, AI$14,AI$219,),
            ""
         ),
         IF($I223=3,
            "",
            IFBLANK(
               _xldudf_CX_PUSH(AI223, CX_ENTITY, $B223, AI$11, AI$14, AI$219,),
               ""
            )
         )
      )
   )
)),"")</f>
        <v/>
      </c>
      <c r="DJ223" s="2445" t="str" cm="1">
        <f t="array" aca="1" ref="DJ223" ca="1">IFERROR(IF(AJ223*fxVal_normal=_PL!AJ223,"",IF(OR(AJ223="", NOT(ISNUMBER(AJ223)), ISERROR(AJ223), $B223=""), "",
   IF($I223=1,
      IFBLANK(
         _xldudf_CX_PUSH(AJ223*fxVal_normal, CX_ENTITY, $B223, AJ$11, AJ$14, AJ$219,),
         ""
      ),
      IF($I223=2,
         IFBLANK(
            _xldudf_CX_PUSH(AJ223, CX_ENTITY, $B223, AJ$11, AJ$14,AJ$219,),
            ""
         ),
         IF($I223=3,
            "",
            IFBLANK(
               _xldudf_CX_PUSH(AJ223, CX_ENTITY, $B223, AJ$11, AJ$14, AJ$219,),
               ""
            )
         )
      )
   )
)),"")</f>
        <v/>
      </c>
      <c r="DK223" s="2445" t="str" cm="1">
        <f t="array" aca="1" ref="DK223" ca="1">IFERROR(IF(AK223*fxVal_normal=_PL!AK223,"",IF(OR(AK223="", NOT(ISNUMBER(AK223)), ISERROR(AK223), $B223=""), "",
   IF($I223=1,
      IFBLANK(
         _xldudf_CX_PUSH(AK223*fxVal_normal, CX_ENTITY, $B223, AK$11, AK$14, AK$219,),
         ""
      ),
      IF($I223=2,
         IFBLANK(
            _xldudf_CX_PUSH(AK223, CX_ENTITY, $B223, AK$11, AK$14,AK$219,),
            ""
         ),
         IF($I223=3,
            "",
            IFBLANK(
               _xldudf_CX_PUSH(AK223, CX_ENTITY, $B223, AK$11, AK$14, AK$219,),
               ""
            )
         )
      )
   )
)),"")</f>
        <v/>
      </c>
      <c r="DL223" s="2445" t="str" cm="1">
        <f t="array" aca="1" ref="DL223" ca="1">IFERROR(IF(AL223*fxVal_normal=_PL!AL223,"",IF(OR(AL223="", NOT(ISNUMBER(AL223)), ISERROR(AL223), $B223=""), "",
   IF($I223=1,
      IFBLANK(
         _xldudf_CX_PUSH(AL223*fxVal_normal, CX_ENTITY, $B223, AL$11, AL$14, AL$219,),
         ""
      ),
      IF($I223=2,
         IFBLANK(
            _xldudf_CX_PUSH(AL223, CX_ENTITY, $B223, AL$11, AL$14,AL$219,),
            ""
         ),
         IF($I223=3,
            "",
            IFBLANK(
               _xldudf_CX_PUSH(AL223, CX_ENTITY, $B223, AL$11, AL$14, AL$219,),
               ""
            )
         )
      )
   )
)),"")</f>
        <v/>
      </c>
      <c r="DM223" s="2445" t="str" cm="1">
        <f t="array" aca="1" ref="DM223" ca="1">IFERROR(IF(AM223*fxVal_normal=_PL!AM223,"",IF(OR(AM223="", NOT(ISNUMBER(AM223)), ISERROR(AM223), $B223=""), "",
   IF($I223=1,
      IFBLANK(
         _xldudf_CX_PUSH(AM223*fxVal_normal, CX_ENTITY, $B223, AM$11, AM$14, AM$219,),
         ""
      ),
      IF($I223=2,
         IFBLANK(
            _xldudf_CX_PUSH(AM223, CX_ENTITY, $B223, AM$11, AM$14,AM$219,),
            ""
         ),
         IF($I223=3,
            "",
            IFBLANK(
               _xldudf_CX_PUSH(AM223, CX_ENTITY, $B223, AM$11, AM$14, AM$219,),
               ""
            )
         )
      )
   )
)),"")</f>
        <v/>
      </c>
      <c r="DN223" s="2445" t="str" cm="1">
        <f t="array" aca="1" ref="DN223" ca="1">IFERROR(IF(AN223*fxVal_normal=_PL!AN223,"",IF(OR(AN223="", NOT(ISNUMBER(AN223)), ISERROR(AN223), $B223=""), "",
   IF($I223=1,
      IFBLANK(
         _xldudf_CX_PUSH(AN223*fxVal_normal, CX_ENTITY, $B223, AN$11, AN$14, AN$219,),
         ""
      ),
      IF($I223=2,
         IFBLANK(
            _xldudf_CX_PUSH(AN223, CX_ENTITY, $B223, AN$11, AN$14,AN$219,),
            ""
         ),
         IF($I223=3,
            "",
            IFBLANK(
               _xldudf_CX_PUSH(AN223, CX_ENTITY, $B223, AN$11, AN$14, AN$219,),
               ""
            )
         )
      )
   )
)),"")</f>
        <v/>
      </c>
      <c r="DO223" s="2445" t="str" cm="1">
        <f t="array" aca="1" ref="DO223" ca="1">IFERROR(IF(AO223*fxVal_normal=_PL!AO223,"",IF(OR(AO223="", NOT(ISNUMBER(AO223)), ISERROR(AO223), $B223=""), "",
   IF($I223=1,
      IFBLANK(
         _xldudf_CX_PUSH(AO223*fxVal_normal, CX_ENTITY, $B223, AO$11, AO$14, AO$219,),
         ""
      ),
      IF($I223=2,
         IFBLANK(
            _xldudf_CX_PUSH(AO223, CX_ENTITY, $B223, AO$11, AO$14,AO$219,),
            ""
         ),
         IF($I223=3,
            "",
            IFBLANK(
               _xldudf_CX_PUSH(AO223, CX_ENTITY, $B223, AO$11, AO$14, AO$219,),
               ""
            )
         )
      )
   )
)),"")</f>
        <v/>
      </c>
      <c r="DP223" s="2445" t="str" cm="1">
        <f t="array" aca="1" ref="DP223" ca="1">IFERROR(IF(AP223*fxVal_normal=_PL!AP223,"",IF(OR(AP223="", NOT(ISNUMBER(AP223)), ISERROR(AP223), $B223=""), "",
   IF($I223=1,
      IFBLANK(
         _xldudf_CX_PUSH(AP223*fxVal_normal, CX_ENTITY, $B223, AP$11, AP$14, AP$219,),
         ""
      ),
      IF($I223=2,
         IFBLANK(
            _xldudf_CX_PUSH(AP223, CX_ENTITY, $B223, AP$11, AP$14,AP$219,),
            ""
         ),
         IF($I223=3,
            "",
            IFBLANK(
               _xldudf_CX_PUSH(AP223, CX_ENTITY, $B223, AP$11, AP$14, AP$219,),
               ""
            )
         )
      )
   )
)),"")</f>
        <v/>
      </c>
      <c r="DQ223" s="2445" t="str" cm="1">
        <f t="array" aca="1" ref="DQ223" ca="1">IFERROR(IF(AQ223*fxVal_normal=_PL!AQ223,"",IF(OR(AQ223="", NOT(ISNUMBER(AQ223)), ISERROR(AQ223), $B223=""), "",
   IF($I223=1,
      IFBLANK(
         _xldudf_CX_PUSH(AQ223*fxVal_normal, CX_ENTITY, $B223, AQ$11, AQ$14, AQ$219,),
         ""
      ),
      IF($I223=2,
         IFBLANK(
            _xldudf_CX_PUSH(AQ223, CX_ENTITY, $B223, AQ$11, AQ$14,AQ$219,),
            ""
         ),
         IF($I223=3,
            "",
            IFBLANK(
               _xldudf_CX_PUSH(AQ223, CX_ENTITY, $B223, AQ$11, AQ$14, AQ$219,),
               ""
            )
         )
      )
   )
)),"")</f>
        <v/>
      </c>
      <c r="DR223" s="2445" t="str" cm="1">
        <f t="array" aca="1" ref="DR223" ca="1">IFERROR(IF(AR223*fxVal_normal=_PL!AR223,"",IF(OR(AR223="", NOT(ISNUMBER(AR223)), ISERROR(AR223), $B223=""), "",
   IF($I223=1,
      IFBLANK(
         _xldudf_CX_PUSH(AR223*fxVal_normal, CX_ENTITY, $B223, AR$11, AR$14, AR$219,),
         ""
      ),
      IF($I223=2,
         IFBLANK(
            _xldudf_CX_PUSH(AR223, CX_ENTITY, $B223, AR$11, AR$14,AR$219,),
            ""
         ),
         IF($I223=3,
            "",
            IFBLANK(
               _xldudf_CX_PUSH(AR223, CX_ENTITY, $B223, AR$11, AR$14, AR$219,),
               ""
            )
         )
      )
   )
)),"")</f>
        <v/>
      </c>
      <c r="DS223" s="2445" t="str" cm="1">
        <f t="array" aca="1" ref="DS223" ca="1">IFERROR(IF(AS223*fxVal_normal=_PL!AS223,"",IF(OR(AS223="", NOT(ISNUMBER(AS223)), ISERROR(AS223), $B223=""), "",
   IF($I223=1,
      IFBLANK(
         _xldudf_CX_PUSH(AS223*fxVal_normal, CX_ENTITY, $B223, AS$11, AS$14, AS$219,),
         ""
      ),
      IF($I223=2,
         IFBLANK(
            _xldudf_CX_PUSH(AS223, CX_ENTITY, $B223, AS$11, AS$14,AS$219,),
            ""
         ),
         IF($I223=3,
            "",
            IFBLANK(
               _xldudf_CX_PUSH(AS223, CX_ENTITY, $B223, AS$11, AS$14, AS$219,),
               ""
            )
         )
      )
   )
)),"")</f>
        <v/>
      </c>
      <c r="DT223" s="2445" t="str" cm="1">
        <f t="array" aca="1" ref="DT223" ca="1">IFERROR(IF(AT223*fxVal_normal=_PL!AT223,"",IF(OR(AT223="", NOT(ISNUMBER(AT223)), ISERROR(AT223), $B223=""), "",
   IF($I223=1,
      IFBLANK(
         _xldudf_CX_PUSH(AT223*fxVal_normal, CX_ENTITY, $B223, AT$11, AT$14, AT$219,),
         ""
      ),
      IF($I223=2,
         IFBLANK(
            _xldudf_CX_PUSH(AT223, CX_ENTITY, $B223, AT$11, AT$14,AT$219,),
            ""
         ),
         IF($I223=3,
            "",
            IFBLANK(
               _xldudf_CX_PUSH(AT223, CX_ENTITY, $B223, AT$11, AT$14, AT$219,),
               ""
            )
         )
      )
   )
)),"")</f>
        <v/>
      </c>
      <c r="DU223" s="2445" t="str" cm="1">
        <f t="array" aca="1" ref="DU223" ca="1">IFERROR(IF(AU223*fxVal_normal=_PL!AU223,"",IF(OR(AU223="", NOT(ISNUMBER(AU223)), ISERROR(AU223), $B223=""), "",
   IF($I223=1,
      IFBLANK(
         _xldudf_CX_PUSH(AU223*fxVal_normal, CX_ENTITY, $B223, AU$11, AU$14, AU$219,),
         ""
      ),
      IF($I223=2,
         IFBLANK(
            _xldudf_CX_PUSH(AU223, CX_ENTITY, $B223, AU$11, AU$14,AU$219,),
            ""
         ),
         IF($I223=3,
            "",
            IFBLANK(
               _xldudf_CX_PUSH(AU223, CX_ENTITY, $B223, AU$11, AU$14, AU$219,),
               ""
            )
         )
      )
   )
)),"")</f>
        <v/>
      </c>
      <c r="DV223" s="2445" t="str" cm="1">
        <f t="array" aca="1" ref="DV223" ca="1">IFERROR(IF(AV223*fxVal_normal=_PL!AV223,"",IF(OR(AV223="", NOT(ISNUMBER(AV223)), ISERROR(AV223), $B223=""), "",
   IF($I223=1,
      IFBLANK(
         _xldudf_CX_PUSH(AV223*fxVal_normal, CX_ENTITY, $B223, AV$11, AV$14, AV$219,),
         ""
      ),
      IF($I223=2,
         IFBLANK(
            _xldudf_CX_PUSH(AV223, CX_ENTITY, $B223, AV$11, AV$14,AV$219,),
            ""
         ),
         IF($I223=3,
            "",
            IFBLANK(
               _xldudf_CX_PUSH(AV223, CX_ENTITY, $B223, AV$11, AV$14, AV$219,),
               ""
            )
         )
      )
   )
)),"")</f>
        <v/>
      </c>
      <c r="DW223" s="2445" t="str" cm="1">
        <f t="array" aca="1" ref="DW223" ca="1">IFERROR(IF(AW223*fxVal_normal=_PL!AW223,"",IF(OR(AW223="", NOT(ISNUMBER(AW223)), ISERROR(AW223), $B223=""), "",
   IF($I223=1,
      IFBLANK(
         _xldudf_CX_PUSH(AW223*fxVal_normal, CX_ENTITY, $B223, AW$11, AW$14, AW$219,),
         ""
      ),
      IF($I223=2,
         IFBLANK(
            _xldudf_CX_PUSH(AW223, CX_ENTITY, $B223, AW$11, AW$14,AW$219,),
            ""
         ),
         IF($I223=3,
            "",
            IFBLANK(
               _xldudf_CX_PUSH(AW223, CX_ENTITY, $B223, AW$11, AW$14, AW$219,),
               ""
            )
         )
      )
   )
)),"")</f>
        <v/>
      </c>
      <c r="DX223" s="2445" t="str" cm="1">
        <f t="array" aca="1" ref="DX223" ca="1">IFERROR(IF(AX223*fxVal_normal=_PL!AX223,"",IF(OR(AX223="", NOT(ISNUMBER(AX223)), ISERROR(AX223), $B223=""), "",
   IF($I223=1,
      IFBLANK(
         _xldudf_CX_PUSH(AX223*fxVal_normal, CX_ENTITY, $B223, AX$11, AX$14, AX$219,),
         ""
      ),
      IF($I223=2,
         IFBLANK(
            _xldudf_CX_PUSH(AX223, CX_ENTITY, $B223, AX$11, AX$14,AX$219,),
            ""
         ),
         IF($I223=3,
            "",
            IFBLANK(
               _xldudf_CX_PUSH(AX223, CX_ENTITY, $B223, AX$11, AX$14, AX$219,),
               ""
            )
         )
      )
   )
)),"")</f>
        <v/>
      </c>
      <c r="DY223" s="2445" t="str" cm="1">
        <f t="array" aca="1" ref="DY223" ca="1">IFERROR(IF(AY223*fxVal_normal=_PL!AY223,"",IF(OR(AY223="", NOT(ISNUMBER(AY223)), ISERROR(AY223), $B223=""), "",
   IF($I223=1,
      IFBLANK(
         _xldudf_CX_PUSH(AY223*fxVal_normal, CX_ENTITY, $B223, AY$11, AY$14, AY$219,),
         ""
      ),
      IF($I223=2,
         IFBLANK(
            _xldudf_CX_PUSH(AY223, CX_ENTITY, $B223, AY$11, AY$14,AY$219,),
            ""
         ),
         IF($I223=3,
            "",
            IFBLANK(
               _xldudf_CX_PUSH(AY223, CX_ENTITY, $B223, AY$11, AY$14, AY$219,),
               ""
            )
         )
      )
   )
)),"")</f>
        <v/>
      </c>
      <c r="DZ223" s="2445" t="str" cm="1">
        <f t="array" aca="1" ref="DZ223" ca="1">IFERROR(IF(AZ223*fxVal_normal=_PL!AZ223,"",IF(OR(AZ223="", NOT(ISNUMBER(AZ223)), ISERROR(AZ223), $B223=""), "",
   IF($I223=1,
      IFBLANK(
         _xldudf_CX_PUSH(AZ223*fxVal_normal, CX_ENTITY, $B223, AZ$11, AZ$14, AZ$219,),
         ""
      ),
      IF($I223=2,
         IFBLANK(
            _xldudf_CX_PUSH(AZ223, CX_ENTITY, $B223, AZ$11, AZ$14,AZ$219,),
            ""
         ),
         IF($I223=3,
            "",
            IFBLANK(
               _xldudf_CX_PUSH(AZ223, CX_ENTITY, $B223, AZ$11, AZ$14, AZ$219,),
               ""
            )
         )
      )
   )
)),"")</f>
        <v/>
      </c>
      <c r="EA223" s="2445" t="str" cm="1">
        <f t="array" aca="1" ref="EA223" ca="1">IFERROR(IF(BA223*fxVal_normal=_PL!BA223,"",IF(OR(BA223="", NOT(ISNUMBER(BA223)), ISERROR(BA223), $B223=""), "",
   IF($I223=1,
      IFBLANK(
         _xldudf_CX_PUSH(BA223*fxVal_normal, CX_ENTITY, $B223, BA$11, BA$14, BA$219,),
         ""
      ),
      IF($I223=2,
         IFBLANK(
            _xldudf_CX_PUSH(BA223, CX_ENTITY, $B223, BA$11, BA$14,BA$219,),
            ""
         ),
         IF($I223=3,
            "",
            IFBLANK(
               _xldudf_CX_PUSH(BA223, CX_ENTITY, $B223, BA$11, BA$14, BA$219,),
               ""
            )
         )
      )
   )
)),"")</f>
        <v/>
      </c>
      <c r="EB223" s="2445" t="str" cm="1">
        <f t="array" aca="1" ref="EB223" ca="1">IFERROR(IF(BB223*fxVal_normal=_PL!BB223,"",IF(OR(BB223="", NOT(ISNUMBER(BB223)), ISERROR(BB223), $B223=""), "",
   IF($I223=1,
      IFBLANK(
         _xldudf_CX_PUSH(BB223*fxVal_normal, CX_ENTITY, $B223, BB$11, BB$14, BB$219,),
         ""
      ),
      IF($I223=2,
         IFBLANK(
            _xldudf_CX_PUSH(BB223, CX_ENTITY, $B223, BB$11, BB$14,BB$219,),
            ""
         ),
         IF($I223=3,
            "",
            IFBLANK(
               _xldudf_CX_PUSH(BB223, CX_ENTITY, $B223, BB$11, BB$14, BB$219,),
               ""
            )
         )
      )
   )
)),"")</f>
        <v/>
      </c>
      <c r="EC223" s="2445" t="str" cm="1">
        <f t="array" aca="1" ref="EC223" ca="1">IFERROR(IF(BC223*fxVal_normal=_PL!BC223,"",IF(OR(BC223="", NOT(ISNUMBER(BC223)), ISERROR(BC223), $B223=""), "",
   IF($I223=1,
      IFBLANK(
         _xldudf_CX_PUSH(BC223*fxVal_normal, CX_ENTITY, $B223, BC$11, BC$14, BC$219,),
         ""
      ),
      IF($I223=2,
         IFBLANK(
            _xldudf_CX_PUSH(BC223, CX_ENTITY, $B223, BC$11, BC$14,BC$219,),
            ""
         ),
         IF($I223=3,
            "",
            IFBLANK(
               _xldudf_CX_PUSH(BC223, CX_ENTITY, $B223, BC$11, BC$14, BC$219,),
               ""
            )
         )
      )
   )
)),"")</f>
        <v/>
      </c>
      <c r="ED223" s="2445" t="str" cm="1">
        <f t="array" aca="1" ref="ED223" ca="1">IFERROR(IF(BD223*fxVal_normal=_PL!BD223,"",IF(OR(BD223="", NOT(ISNUMBER(BD223)), ISERROR(BD223), $B223=""), "",
   IF($I223=1,
      IFBLANK(
         _xldudf_CX_PUSH(BD223*fxVal_normal, CX_ENTITY, $B223, BD$11, BD$14, BD$219,),
         ""
      ),
      IF($I223=2,
         IFBLANK(
            _xldudf_CX_PUSH(BD223, CX_ENTITY, $B223, BD$11, BD$14,BD$219,),
            ""
         ),
         IF($I223=3,
            "",
            IFBLANK(
               _xldudf_CX_PUSH(BD223, CX_ENTITY, $B223, BD$11, BD$14, BD$219,),
               ""
            )
         )
      )
   )
)),"")</f>
        <v/>
      </c>
      <c r="EE223" s="2445" t="str" cm="1">
        <f t="array" aca="1" ref="EE223" ca="1">IFERROR(IF(BE223*fxVal_normal=_PL!BE223,"",IF(OR(BE223="", NOT(ISNUMBER(BE223)), ISERROR(BE223), $B223=""), "",
   IF($I223=1,
      IFBLANK(
         _xldudf_CX_PUSH(BE223*fxVal_normal, CX_ENTITY, $B223, BE$11, BE$14, BE$219,),
         ""
      ),
      IF($I223=2,
         IFBLANK(
            _xldudf_CX_PUSH(BE223, CX_ENTITY, $B223, BE$11, BE$14,BE$219,),
            ""
         ),
         IF($I223=3,
            "",
            IFBLANK(
               _xldudf_CX_PUSH(BE223, CX_ENTITY, $B223, BE$11, BE$14, BE$219,),
               ""
            )
         )
      )
   )
)),"")</f>
        <v/>
      </c>
      <c r="EF223" s="2445" t="str" cm="1">
        <f t="array" aca="1" ref="EF223" ca="1">IFERROR(IF(BF223*fxVal_normal=_PL!BF223,"",IF(OR(BF223="", NOT(ISNUMBER(BF223)), ISERROR(BF223), $B223=""), "",
   IF($I223=1,
      IFBLANK(
         _xldudf_CX_PUSH(BF223*fxVal_normal, CX_ENTITY, $B223, BF$11, BF$14, BF$219,),
         ""
      ),
      IF($I223=2,
         IFBLANK(
            _xldudf_CX_PUSH(BF223, CX_ENTITY, $B223, BF$11, BF$14,BF$219,),
            ""
         ),
         IF($I223=3,
            "",
            IFBLANK(
               _xldudf_CX_PUSH(BF223, CX_ENTITY, $B223, BF$11, BF$14, BF$219,),
               ""
            )
         )
      )
   )
)),"")</f>
        <v/>
      </c>
      <c r="EG223" s="2445" t="str" cm="1">
        <f t="array" aca="1" ref="EG223" ca="1">IFERROR(IF(BG223*fxVal_normal=_PL!BG223,"",IF(OR(BG223="", NOT(ISNUMBER(BG223)), ISERROR(BG223), $B223=""), "",
   IF($I223=1,
      IFBLANK(
         _xldudf_CX_PUSH(BG223*fxVal_normal, CX_ENTITY, $B223, BG$11, BG$14, BG$219,),
         ""
      ),
      IF($I223=2,
         IFBLANK(
            _xldudf_CX_PUSH(BG223, CX_ENTITY, $B223, BG$11, BG$14,BG$219,),
            ""
         ),
         IF($I223=3,
            "",
            IFBLANK(
               _xldudf_CX_PUSH(BG223, CX_ENTITY, $B223, BG$11, BG$14, BG$219,),
               ""
            )
         )
      )
   )
)),"")</f>
        <v/>
      </c>
      <c r="EH223" s="2445" t="str" cm="1">
        <f t="array" aca="1" ref="EH223" ca="1">IFERROR(IF(BH223*fxVal_normal=_PL!BH223,"",IF(OR(BH223="", NOT(ISNUMBER(BH223)), ISERROR(BH223), $B223=""), "",
   IF($I223=1,
      IFBLANK(
         _xldudf_CX_PUSH(BH223*fxVal_normal, CX_ENTITY, $B223, BH$11, BH$14, BH$219,),
         ""
      ),
      IF($I223=2,
         IFBLANK(
            _xldudf_CX_PUSH(BH223, CX_ENTITY, $B223, BH$11, BH$14,BH$219,),
            ""
         ),
         IF($I223=3,
            "",
            IFBLANK(
               _xldudf_CX_PUSH(BH223, CX_ENTITY, $B223, BH$11, BH$14, BH$219,),
               ""
            )
         )
      )
   )
)),"")</f>
        <v/>
      </c>
      <c r="EI223" s="2445" t="str" cm="1">
        <f t="array" aca="1" ref="EI223" ca="1">IFERROR(IF(BI223*fxVal_normal=_PL!BI223,"",IF(OR(BI223="", NOT(ISNUMBER(BI223)), ISERROR(BI223), $B223=""), "",
   IF($I223=1,
      IFBLANK(
         _xldudf_CX_PUSH(BI223*fxVal_normal, CX_ENTITY, $B223, BI$11, BI$14, BI$219,),
         ""
      ),
      IF($I223=2,
         IFBLANK(
            _xldudf_CX_PUSH(BI223, CX_ENTITY, $B223, BI$11, BI$14,BI$219,),
            ""
         ),
         IF($I223=3,
            "",
            IFBLANK(
               _xldudf_CX_PUSH(BI223, CX_ENTITY, $B223, BI$11, BI$14, BI$219,),
               ""
            )
         )
      )
   )
)),"")</f>
        <v/>
      </c>
      <c r="EJ223" s="2445" t="str" cm="1">
        <f t="array" aca="1" ref="EJ223" ca="1">IFERROR(IF(BJ223*fxVal_normal=_PL!BJ223,"",IF(OR(BJ223="", NOT(ISNUMBER(BJ223)), ISERROR(BJ223), $B223=""), "",
   IF($I223=1,
      IFBLANK(
         _xldudf_CX_PUSH(BJ223*fxVal_normal, CX_ENTITY, $B223, BJ$11, BJ$14, BJ$219,),
         ""
      ),
      IF($I223=2,
         IFBLANK(
            _xldudf_CX_PUSH(BJ223, CX_ENTITY, $B223, BJ$11, BJ$14,BJ$219,),
            ""
         ),
         IF($I223=3,
            "",
            IFBLANK(
               _xldudf_CX_PUSH(BJ223, CX_ENTITY, $B223, BJ$11, BJ$14, BJ$219,),
               ""
            )
         )
      )
   )
)),"")</f>
        <v/>
      </c>
      <c r="EK223" s="2445" t="str" cm="1">
        <f t="array" aca="1" ref="EK223" ca="1">IFERROR(IF(BK223*fxVal_normal=_PL!BK223,"",IF(OR(BK223="", NOT(ISNUMBER(BK223)), ISERROR(BK223), $B223=""), "",
   IF($I223=1,
      IFBLANK(
         _xldudf_CX_PUSH(BK223*fxVal_normal, CX_ENTITY, $B223, BK$11, BK$14, BK$219,),
         ""
      ),
      IF($I223=2,
         IFBLANK(
            _xldudf_CX_PUSH(BK223, CX_ENTITY, $B223, BK$11, BK$14,BK$219,),
            ""
         ),
         IF($I223=3,
            "",
            IFBLANK(
               _xldudf_CX_PUSH(BK223, CX_ENTITY, $B223, BK$11, BK$14, BK$219,),
               ""
            )
         )
      )
   )
)),"")</f>
        <v/>
      </c>
      <c r="EL223" s="2445" t="str" cm="1">
        <f t="array" aca="1" ref="EL223" ca="1">IFERROR(IF(BL223*fxVal_normal=_PL!BL223,"",IF(OR(BL223="", NOT(ISNUMBER(BL223)), ISERROR(BL223), $B223=""), "",
   IF($I223=1,
      IFBLANK(
         _xldudf_CX_PUSH(BL223*fxVal_normal, CX_ENTITY, $B223, BL$11, BL$14, BL$219,),
         ""
      ),
      IF($I223=2,
         IFBLANK(
            _xldudf_CX_PUSH(BL223, CX_ENTITY, $B223, BL$11, BL$14,BL$219,),
            ""
         ),
         IF($I223=3,
            "",
            IFBLANK(
               _xldudf_CX_PUSH(BL223, CX_ENTITY, $B223, BL$11, BL$14, BL$219,),
               ""
            )
         )
      )
   )
)),"")</f>
        <v/>
      </c>
      <c r="EM223" s="2445" t="str" cm="1">
        <f t="array" aca="1" ref="EM223" ca="1">IFERROR(IF(BM223*fxVal_normal=_PL!BM223,"",IF(OR(BM223="", NOT(ISNUMBER(BM223)), ISERROR(BM223), $B223=""), "",
   IF($I223=1,
      IFBLANK(
         _xldudf_CX_PUSH(BM223*fxVal_normal, CX_ENTITY, $B223, BM$11, BM$14, BM$219,),
         ""
      ),
      IF($I223=2,
         IFBLANK(
            _xldudf_CX_PUSH(BM223, CX_ENTITY, $B223, BM$11, BM$14,BM$219,),
            ""
         ),
         IF($I223=3,
            "",
            IFBLANK(
               _xldudf_CX_PUSH(BM223, CX_ENTITY, $B223, BM$11, BM$14, BM$219,),
               ""
            )
         )
      )
   )
)),"")</f>
        <v/>
      </c>
      <c r="EN223" s="2445" t="str" cm="1">
        <f t="array" aca="1" ref="EN223" ca="1">IFERROR(IF(BN223*fxVal_normal=_PL!BN223,"",IF(OR(BN223="", NOT(ISNUMBER(BN223)), ISERROR(BN223), $B223=""), "",
   IF($I223=1,
      IFBLANK(
         _xldudf_CX_PUSH(BN223*fxVal_normal, CX_ENTITY, $B223, BN$11, BN$14, BN$219,),
         ""
      ),
      IF($I223=2,
         IFBLANK(
            _xldudf_CX_PUSH(BN223, CX_ENTITY, $B223, BN$11, BN$14,BN$219,),
            ""
         ),
         IF($I223=3,
            "",
            IFBLANK(
               _xldudf_CX_PUSH(BN223, CX_ENTITY, $B223, BN$11, BN$14, BN$219,),
               ""
            )
         )
      )
   )
)),"")</f>
        <v/>
      </c>
    </row>
    <row r="224" spans="1:158" ht="21" customHeight="1">
      <c r="A224" s="1627"/>
      <c r="B224" s="2439" t="s">
        <v>182</v>
      </c>
      <c r="C224" s="2439" t="str" cm="1">
        <f t="array" ref="C224">IFBLANK(_PL!C224,"")</f>
        <v>Segment III Breakdown - Label 4</v>
      </c>
      <c r="D224" s="1548" t="s">
        <v>182</v>
      </c>
      <c r="E224" s="2440" t="e" cm="1">
        <f t="array" aca="1" ref="E2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)($AD224:$CQ224, Z224)</f>
        <v>#NAME?</v>
      </c>
      <c r="F224" s="578"/>
      <c r="G224" s="578"/>
      <c r="H224" s="510">
        <v>0</v>
      </c>
      <c r="I224" s="510">
        <v>1</v>
      </c>
      <c r="J224" s="401" cm="1">
        <f t="array" ref="J224">IFBLANK( Z224,"")</f>
        <v>-1</v>
      </c>
      <c r="K224" s="578" t="str">
        <f ca="1">IFERROR(IF(LEN(AB224)=0,"No",IF(LEN(J224)&gt;0,"Yes","No")),"")</f>
        <v/>
      </c>
      <c r="L224" s="37"/>
      <c r="N224" s="158"/>
      <c r="O224" s="101"/>
      <c r="P224" s="52"/>
      <c r="Q224" s="101"/>
      <c r="R224" s="101"/>
      <c r="S224" s="3008"/>
      <c r="T224" s="3008"/>
      <c r="U224" s="39"/>
      <c r="V224" s="37"/>
      <c r="W224" s="91" t="e">
        <f ca="1">W220</f>
        <v>#NAME?</v>
      </c>
      <c r="X224" s="2081" t="str">
        <f>_PL!X224</f>
        <v>a</v>
      </c>
      <c r="Y224" s="1553">
        <v>2</v>
      </c>
      <c r="Z224" s="198">
        <f>_PL!Z224</f>
        <v>-1</v>
      </c>
      <c r="AA224" s="2571"/>
      <c r="AB224" s="2575" t="e" cm="1">
        <f t="array" aca="1" ref="AB224" ca="1">IF(W216="Scenario","Please select scenario in cell! "&amp;CELL("address",W216),"")</f>
        <v>#NAME?</v>
      </c>
      <c r="AC224" s="914" t="str" cm="1">
        <f t="array" aca="1" ref="AC224" ca="1">_xlfn.LET(
_xlpm._termname, $AB224,
_xlpm._iconname, "find",
_xlpm._icon, fx_getIcon(_xlpm._iconname),
_xlpm._location, _xlfn.XLOOKUP(LOWER(_xlpm._termname), LOWER(tbl_acctDef[Term]),tbl_acctDef[Term]),
_xlpm._hyperlink, HYPERLINK("#"&amp;CELL("address",_xlpm._location), _xlpm._icon),
IFERROR(_xlpm._hyperlink,"")
)</f>
        <v/>
      </c>
      <c r="AD224" s="2441">
        <v>1</v>
      </c>
      <c r="AE224" s="2441">
        <v>1</v>
      </c>
      <c r="AF224" s="2441">
        <v>1</v>
      </c>
      <c r="AG224" s="2441">
        <v>1</v>
      </c>
      <c r="AH224" s="2441">
        <v>1</v>
      </c>
      <c r="AI224" s="2441">
        <v>1</v>
      </c>
      <c r="AJ224" s="2441">
        <v>1</v>
      </c>
      <c r="AK224" s="2441">
        <v>1</v>
      </c>
      <c r="AL224" s="2441">
        <v>1</v>
      </c>
      <c r="AM224" s="2441">
        <v>1</v>
      </c>
      <c r="AN224" s="2441">
        <v>1</v>
      </c>
      <c r="AO224" s="2441">
        <v>1</v>
      </c>
      <c r="AP224" s="2441">
        <v>1</v>
      </c>
      <c r="AQ224" s="2441">
        <v>1</v>
      </c>
      <c r="AR224" s="2441">
        <v>1</v>
      </c>
      <c r="AS224" s="2441">
        <v>1</v>
      </c>
      <c r="AT224" s="2441">
        <v>1</v>
      </c>
      <c r="AU224" s="2441">
        <v>1</v>
      </c>
      <c r="AV224" s="2441">
        <v>1</v>
      </c>
      <c r="AW224" s="2441">
        <v>1</v>
      </c>
      <c r="AX224" s="2441">
        <v>1</v>
      </c>
      <c r="AY224" s="2441">
        <v>1</v>
      </c>
      <c r="AZ224" s="2441">
        <v>1</v>
      </c>
      <c r="BA224" s="2441">
        <v>1</v>
      </c>
      <c r="BB224" s="2441">
        <v>1</v>
      </c>
      <c r="BC224" s="2441">
        <v>1</v>
      </c>
      <c r="BD224" s="2441">
        <v>1</v>
      </c>
      <c r="BE224" s="2441">
        <v>1</v>
      </c>
      <c r="BF224" s="2441">
        <v>1</v>
      </c>
      <c r="BG224" s="2441">
        <v>1</v>
      </c>
      <c r="BH224" s="2441">
        <v>1</v>
      </c>
      <c r="BI224" s="2441">
        <v>1</v>
      </c>
      <c r="BJ224" s="2441">
        <v>1</v>
      </c>
      <c r="BK224" s="2441">
        <v>1</v>
      </c>
      <c r="BL224" s="2441">
        <v>1</v>
      </c>
      <c r="BM224" s="2441">
        <v>1</v>
      </c>
      <c r="BN224" s="2441">
        <v>1</v>
      </c>
      <c r="BO224" s="2442"/>
      <c r="BP224" s="2442"/>
      <c r="BQ224" s="2442"/>
      <c r="BR224" s="2442"/>
      <c r="BS224" s="2442"/>
      <c r="BT224" s="2442"/>
      <c r="BU224" s="2442"/>
      <c r="BV224" s="2442"/>
      <c r="BW224" s="2442"/>
      <c r="BX224" s="2442"/>
      <c r="BY224" s="2442"/>
      <c r="BZ224" s="2442"/>
      <c r="CA224" s="34"/>
      <c r="CC224" s="58"/>
      <c r="CD224" s="1461" t="e" cm="1">
        <f t="array" aca="1" ref="CD224" ca="1">_xlfn.LET( _xlpm.CheckBlank, SUM(PL!$AD224:$BN224) = 0, IF(_xlpm.CheckBlank, "", SUM(_xlfn._xlws.FILTER(PL!$AD224:$BN224,(YEAR(PL!$AD$12:$BN$12)=PL!CD$12)*(array_timeline&lt;=PL!CD$11)))))</f>
        <v>#NAME?</v>
      </c>
      <c r="CE224" s="1461" t="e" cm="1">
        <f t="array" aca="1" ref="CE224" ca="1">_xlfn.LET( _xlpm.CheckBlank, SUM(PL!$AD224:$BN224) = 0, IF(_xlpm.CheckBlank, "", SUM(_xlfn._xlws.FILTER(PL!$AD224:$BN224,(YEAR(PL!$AD$12:$BN$12)=PL!CE$12)*(array_timeline&lt;=PL!CE$11)))))</f>
        <v>#NAME?</v>
      </c>
      <c r="CF224" s="88"/>
      <c r="CG224" s="1461" t="e" cm="1">
        <f t="array" aca="1" ref="CG224" ca="1">_xlfn.LET( _xlpm.CheckBlank, SUM(PL!$AD224:$BN224) = 0, IF(_xlpm.CheckBlank, "", SUM(_xlfn._xlws.FILTER(PL!$AD224:$BN224,(YEAR(PL!$AD$12:$BN$12)=PL!CG$12)*(array_timeline&lt;=PL!CG$11)))))</f>
        <v>#NAME?</v>
      </c>
      <c r="CH224" s="1461" t="e" cm="1">
        <f t="array" aca="1" ref="CH224" ca="1">_xlfn.LET( _xlpm.CheckBlank, SUM(PL!$AD224:$BN224) = 0, IF(_xlpm.CheckBlank, "", SUM(_xlfn._xlws.FILTER(PL!$AD224:$BN224,(YEAR(PL!$AD$12:$BN$12)=PL!CH$12)*(array_timeline&lt;=PL!CH$11)))))</f>
        <v>#NAME?</v>
      </c>
      <c r="CI224" s="88"/>
      <c r="CJ224" s="1461" cm="1">
        <f t="array" ref="CJ224">_xlfn.LET( _xlpm.CheckBlank, SUM(PL!$AD224:$BN224) = 0, IF(_xlpm.CheckBlank, "", SUM(_xlfn.TAKE(_xlfn.DROP(PL!$AD224:$BN224, ,-DATEDIFF(PL!CJ$11, val_asOfDate,"M")),1,-12))))</f>
        <v>12</v>
      </c>
      <c r="CK224" s="1461" cm="1">
        <f t="array" ref="CK224">_xlfn.LET( _xlpm.CheckBlank, SUM(PL!$AD224:$BN224) = 0, IF(_xlpm.CheckBlank, "", SUM(_xlfn.TAKE(_xlfn.DROP(PL!$AD224:$BN224, ,-DATEDIFF(PL!CK$11, val_asOfDate,"M")),1,-12))))</f>
        <v>12</v>
      </c>
      <c r="CL224" s="88"/>
      <c r="CM224" s="2441">
        <v>1</v>
      </c>
      <c r="CN224" s="2441">
        <v>1</v>
      </c>
      <c r="CO224" s="1169"/>
      <c r="CP224" s="2441">
        <v>1</v>
      </c>
      <c r="CQ224" s="2441">
        <v>1</v>
      </c>
      <c r="CR224" s="34"/>
      <c r="CS224" s="2056"/>
      <c r="CT224" s="2447" t="e" cm="1">
        <f t="array" aca="1" ref="CT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_xldudf_CX_PUSH($Y224,CX_ENTITY,$C224,val_asOfDate))</f>
        <v>#NAME?</v>
      </c>
      <c r="CU224" s="2447" t="e" cm="1">
        <f t="array" aca="1" ref="CU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_xldudf_CX_PUSH($Y224,CX_ENTITY,$C224,EOMONTH(val_asOfDate,1)))</f>
        <v>#NAME?</v>
      </c>
      <c r="CV224" s="2447" t="e" cm="1">
        <f t="array" aca="1" ref="CV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_xldudf_CX_PUSH($Y224,CX_ENTITY,$C224,EOMONTH(val_asOfDate,2)))</f>
        <v>#NAME?</v>
      </c>
      <c r="CW224" s="2447" t="e" cm="1">
        <f t="array" aca="1" ref="CW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_xldudf_CX_PUSH($Y224,CX_ENTITY,$C224,EOMONTH(val_asOfDate,3)))</f>
        <v>#NAME?</v>
      </c>
      <c r="CX224" s="2443"/>
      <c r="CY224" s="2444" t="str" cm="1">
        <f t="array" aca="1" ref="CY224" ca="1">IFERROR(IF(CM224*fxVal_normal=_PL!CM224,"",IF(OR($CM224="",$CM224=0, NOT(ISNUMBER($CM224)), ISERROR($CM224), $B224=""), "",
   IF($I224=1,
      IFBLANK(
         _xldudf_CX_PUSH($CM224*fxVal_normal, CX_ENTITY, $B224, $CM$11, $CM$14, $CM$19,),
         ""
      ),
      IF($I224=2,
         IFBLANK(
            _xldudf_CX_PUSH($CM224, CX_ENTITY, $B224, $CM$11, $CM$14, $CM$19,),
            ""
         ),
         IF($I224=3,
            "",
            IFBLANK(
               _xldudf_CX_PUSH($CM224, CX_ENTITY, $B224, $CM$11, $CM$14, $CM$19,),
               ""
            )
         )
      )
   )
)),"")</f>
        <v/>
      </c>
      <c r="CZ224" s="2444" t="str" cm="1">
        <f t="array" aca="1" ref="CZ224" ca="1">IFERROR(IF(CN224*fxVal_normal=_PL!CN224,"",IF(OR($CN224="",$CN224=0, NOT(ISNUMBER($CN224)), ISERROR($CN224), $B224=""), "",
   IF($I224=1,
      IFBLANK(
         _xldudf_CX_PUSH($CN224*fxVal_normal, CX_ENTITY, $B224, $CN$11, $CN$14, $CN$19,),
         ""
      ),
      IF($I224=2,
         IFBLANK(
            _xldudf_CX_PUSH($CN224, CX_ENTITY, $B224, $CN$11, $CN$14, $CN$19,),
            ""
         ),
         IF($I224=3,
            "",
            IFBLANK(
               _xldudf_CX_PUSH($CN224, CX_ENTITY, $B224, $CN$11, $CN$14, $CN$19,),
               ""
            )
         )
      )
   )
)),"")</f>
        <v/>
      </c>
      <c r="DA224" s="2444" t="str" cm="1">
        <f t="array" aca="1" ref="DA224" ca="1">IFERROR(IF(CP224*fxVal_normal=_PL!CP224,"",IF(OR($CP224="",$CP224=0, NOT(ISNUMBER($CP224)), ISERROR($CP224), $B224=""), "",
   IF($I224=1,
      IFBLANK(
         _xldudf_CX_PUSH($CP224*fxVal_normal, CX_ENTITY, $B224, $CP$11, $CP$14, $CP$19,),
         ""
      ),
      IF($I224=2,
         IFBLANK(
            _xldudf_CX_PUSH($CP224, CX_ENTITY, $B224, $CP$11, $CP$14, $CP$19,),
            ""
         ),
         IF($I224=3,
            "",
            IFBLANK(
               _xldudf_CX_PUSH($CP224, CX_ENTITY, $B224, $CP$11, $CP$14, $CP$19,),
               ""
            )
         )
      )
   )
)),"")</f>
        <v/>
      </c>
      <c r="DB224" s="2444" t="str" cm="1">
        <f t="array" aca="1" ref="DB224" ca="1">IFERROR(IF(CQ224*fxVal_normal=_PL!CQ224,"",IF(OR($CQ224="", $CQ224=0, NOT(ISNUMBER($CQ224)), ISERROR($CQ224), $B224=""), "",
   IF($I224=1,
      IFBLANK(
         _xldudf_CX_PUSH($CQ224*fxVal_normal, CX_ENTITY, $B224, $CQ$11, $CQ$14, $CQ$19,),
         ""
      ),
      IF($I224=2,
         IFBLANK(
            _xldudf_CX_PUSH($CQ224, CX_ENTITY, $B224, $CQ$11, $CQ$14, $CQ$19,),
            ""
         ),
         IF($I224=3,
            "",
            IFBLANK(
               _xldudf_CX_PUSH($CQ224, CX_ENTITY, $B224, $CQ$11, $CQ$14, $CQ$19,),
               ""
            )
         )
      )
   ))
),"")</f>
        <v/>
      </c>
      <c r="DC224" s="2443"/>
      <c r="DD224" s="2445" t="str" cm="1">
        <f t="array" aca="1" ref="DD224" ca="1">IFERROR(IF(AD224*fxVal_normal=_PL!AD224,"",IF(OR(AD224="", NOT(ISNUMBER(AD224)), ISERROR(AD224), $B224=""), "",
   IF($I224=1,
      IFBLANK(
         _xldudf_CX_PUSH(AD224*fxVal_normal, CX_ENTITY, $B224, AD$11, AD$14, AD$219,),
         ""
      ),
      IF($I224=2,
         IFBLANK(
            _xldudf_CX_PUSH(AD224, CX_ENTITY, $B224, AD$11, AD$14,AD$219,),
            ""
         ),
         IF($I224=3,
            "",
            IFBLANK(
               _xldudf_CX_PUSH(AD224, CX_ENTITY, $B224, AD$11, AD$14, AD$219,),
               ""
            )
         )
      )
   )
)),"")</f>
        <v/>
      </c>
      <c r="DE224" s="2445" t="str" cm="1">
        <f t="array" aca="1" ref="DE224" ca="1">IFERROR(IF(AE224*fxVal_normal=_PL!AE224,"",IF(OR(AE224="", NOT(ISNUMBER(AE224)), ISERROR(AE224), $B224=""), "",
   IF($I224=1,
      IFBLANK(
         _xldudf_CX_PUSH(AE224*fxVal_normal, CX_ENTITY, $B224, AE$11, AE$14, AE$219,),
         ""
      ),
      IF($I224=2,
         IFBLANK(
            _xldudf_CX_PUSH(AE224, CX_ENTITY, $B224, AE$11, AE$14,AE$219,),
            ""
         ),
         IF($I224=3,
            "",
            IFBLANK(
               _xldudf_CX_PUSH(AE224, CX_ENTITY, $B224, AE$11, AE$14, AE$219,),
               ""
            )
         )
      )
   )
)),"")</f>
        <v/>
      </c>
      <c r="DF224" s="2445" t="str" cm="1">
        <f t="array" aca="1" ref="DF224" ca="1">IFERROR(IF(AF224*fxVal_normal=_PL!AF224,"",IF(OR(AF224="", NOT(ISNUMBER(AF224)), ISERROR(AF224), $B224=""), "",
   IF($I224=1,
      IFBLANK(
         _xldudf_CX_PUSH(AF224*fxVal_normal, CX_ENTITY, $B224, AF$11, AF$14, AF$219,),
         ""
      ),
      IF($I224=2,
         IFBLANK(
            _xldudf_CX_PUSH(AF224, CX_ENTITY, $B224, AF$11, AF$14,AF$219,),
            ""
         ),
         IF($I224=3,
            "",
            IFBLANK(
               _xldudf_CX_PUSH(AF224, CX_ENTITY, $B224, AF$11, AF$14, AF$219,),
               ""
            )
         )
      )
   )
)),"")</f>
        <v/>
      </c>
      <c r="DG224" s="2445" t="str" cm="1">
        <f t="array" aca="1" ref="DG224" ca="1">IFERROR(IF(AG224*fxVal_normal=_PL!AG224,"",IF(OR(AG224="", NOT(ISNUMBER(AG224)), ISERROR(AG224), $B224=""), "",
   IF($I224=1,
      IFBLANK(
         _xldudf_CX_PUSH(AG224*fxVal_normal, CX_ENTITY, $B224, AG$11, AG$14, AG$219,),
         ""
      ),
      IF($I224=2,
         IFBLANK(
            _xldudf_CX_PUSH(AG224, CX_ENTITY, $B224, AG$11, AG$14,AG$219,),
            ""
         ),
         IF($I224=3,
            "",
            IFBLANK(
               _xldudf_CX_PUSH(AG224, CX_ENTITY, $B224, AG$11, AG$14, AG$219,),
               ""
            )
         )
      )
   )
)),"")</f>
        <v/>
      </c>
      <c r="DH224" s="2445" t="str" cm="1">
        <f t="array" aca="1" ref="DH224" ca="1">IFERROR(IF(AH224*fxVal_normal=_PL!AH224,"",IF(OR(AH224="", NOT(ISNUMBER(AH224)), ISERROR(AH224), $B224=""), "",
   IF($I224=1,
      IFBLANK(
         _xldudf_CX_PUSH(AH224*fxVal_normal, CX_ENTITY, $B224, AH$11, AH$14, AH$219,),
         ""
      ),
      IF($I224=2,
         IFBLANK(
            _xldudf_CX_PUSH(AH224, CX_ENTITY, $B224, AH$11, AH$14,AH$219,),
            ""
         ),
         IF($I224=3,
            "",
            IFBLANK(
               _xldudf_CX_PUSH(AH224, CX_ENTITY, $B224, AH$11, AH$14, AH$219,),
               ""
            )
         )
      )
   )
)),"")</f>
        <v/>
      </c>
      <c r="DI224" s="2445" t="str" cm="1">
        <f t="array" aca="1" ref="DI224" ca="1">IFERROR(IF(AI224*fxVal_normal=_PL!AI224,"",IF(OR(AI224="", NOT(ISNUMBER(AI224)), ISERROR(AI224), $B224=""), "",
   IF($I224=1,
      IFBLANK(
         _xldudf_CX_PUSH(AI224*fxVal_normal, CX_ENTITY, $B224, AI$11, AI$14, AI$219,),
         ""
      ),
      IF($I224=2,
         IFBLANK(
            _xldudf_CX_PUSH(AI224, CX_ENTITY, $B224, AI$11, AI$14,AI$219,),
            ""
         ),
         IF($I224=3,
            "",
            IFBLANK(
               _xldudf_CX_PUSH(AI224, CX_ENTITY, $B224, AI$11, AI$14, AI$219,),
               ""
            )
         )
      )
   )
)),"")</f>
        <v/>
      </c>
      <c r="DJ224" s="2445" t="str" cm="1">
        <f t="array" aca="1" ref="DJ224" ca="1">IFERROR(IF(AJ224*fxVal_normal=_PL!AJ224,"",IF(OR(AJ224="", NOT(ISNUMBER(AJ224)), ISERROR(AJ224), $B224=""), "",
   IF($I224=1,
      IFBLANK(
         _xldudf_CX_PUSH(AJ224*fxVal_normal, CX_ENTITY, $B224, AJ$11, AJ$14, AJ$219,),
         ""
      ),
      IF($I224=2,
         IFBLANK(
            _xldudf_CX_PUSH(AJ224, CX_ENTITY, $B224, AJ$11, AJ$14,AJ$219,),
            ""
         ),
         IF($I224=3,
            "",
            IFBLANK(
               _xldudf_CX_PUSH(AJ224, CX_ENTITY, $B224, AJ$11, AJ$14, AJ$219,),
               ""
            )
         )
      )
   )
)),"")</f>
        <v/>
      </c>
      <c r="DK224" s="2445" t="str" cm="1">
        <f t="array" aca="1" ref="DK224" ca="1">IFERROR(IF(AK224*fxVal_normal=_PL!AK224,"",IF(OR(AK224="", NOT(ISNUMBER(AK224)), ISERROR(AK224), $B224=""), "",
   IF($I224=1,
      IFBLANK(
         _xldudf_CX_PUSH(AK224*fxVal_normal, CX_ENTITY, $B224, AK$11, AK$14, AK$219,),
         ""
      ),
      IF($I224=2,
         IFBLANK(
            _xldudf_CX_PUSH(AK224, CX_ENTITY, $B224, AK$11, AK$14,AK$219,),
            ""
         ),
         IF($I224=3,
            "",
            IFBLANK(
               _xldudf_CX_PUSH(AK224, CX_ENTITY, $B224, AK$11, AK$14, AK$219,),
               ""
            )
         )
      )
   )
)),"")</f>
        <v/>
      </c>
      <c r="DL224" s="2445" t="str" cm="1">
        <f t="array" aca="1" ref="DL224" ca="1">IFERROR(IF(AL224*fxVal_normal=_PL!AL224,"",IF(OR(AL224="", NOT(ISNUMBER(AL224)), ISERROR(AL224), $B224=""), "",
   IF($I224=1,
      IFBLANK(
         _xldudf_CX_PUSH(AL224*fxVal_normal, CX_ENTITY, $B224, AL$11, AL$14, AL$219,),
         ""
      ),
      IF($I224=2,
         IFBLANK(
            _xldudf_CX_PUSH(AL224, CX_ENTITY, $B224, AL$11, AL$14,AL$219,),
            ""
         ),
         IF($I224=3,
            "",
            IFBLANK(
               _xldudf_CX_PUSH(AL224, CX_ENTITY, $B224, AL$11, AL$14, AL$219,),
               ""
            )
         )
      )
   )
)),"")</f>
        <v/>
      </c>
      <c r="DM224" s="2445" t="str" cm="1">
        <f t="array" aca="1" ref="DM224" ca="1">IFERROR(IF(AM224*fxVal_normal=_PL!AM224,"",IF(OR(AM224="", NOT(ISNUMBER(AM224)), ISERROR(AM224), $B224=""), "",
   IF($I224=1,
      IFBLANK(
         _xldudf_CX_PUSH(AM224*fxVal_normal, CX_ENTITY, $B224, AM$11, AM$14, AM$219,),
         ""
      ),
      IF($I224=2,
         IFBLANK(
            _xldudf_CX_PUSH(AM224, CX_ENTITY, $B224, AM$11, AM$14,AM$219,),
            ""
         ),
         IF($I224=3,
            "",
            IFBLANK(
               _xldudf_CX_PUSH(AM224, CX_ENTITY, $B224, AM$11, AM$14, AM$219,),
               ""
            )
         )
      )
   )
)),"")</f>
        <v/>
      </c>
      <c r="DN224" s="2445" t="str" cm="1">
        <f t="array" aca="1" ref="DN224" ca="1">IFERROR(IF(AN224*fxVal_normal=_PL!AN224,"",IF(OR(AN224="", NOT(ISNUMBER(AN224)), ISERROR(AN224), $B224=""), "",
   IF($I224=1,
      IFBLANK(
         _xldudf_CX_PUSH(AN224*fxVal_normal, CX_ENTITY, $B224, AN$11, AN$14, AN$219,),
         ""
      ),
      IF($I224=2,
         IFBLANK(
            _xldudf_CX_PUSH(AN224, CX_ENTITY, $B224, AN$11, AN$14,AN$219,),
            ""
         ),
         IF($I224=3,
            "",
            IFBLANK(
               _xldudf_CX_PUSH(AN224, CX_ENTITY, $B224, AN$11, AN$14, AN$219,),
               ""
            )
         )
      )
   )
)),"")</f>
        <v/>
      </c>
      <c r="DO224" s="2445" t="str" cm="1">
        <f t="array" aca="1" ref="DO224" ca="1">IFERROR(IF(AO224*fxVal_normal=_PL!AO224,"",IF(OR(AO224="", NOT(ISNUMBER(AO224)), ISERROR(AO224), $B224=""), "",
   IF($I224=1,
      IFBLANK(
         _xldudf_CX_PUSH(AO224*fxVal_normal, CX_ENTITY, $B224, AO$11, AO$14, AO$219,),
         ""
      ),
      IF($I224=2,
         IFBLANK(
            _xldudf_CX_PUSH(AO224, CX_ENTITY, $B224, AO$11, AO$14,AO$219,),
            ""
         ),
         IF($I224=3,
            "",
            IFBLANK(
               _xldudf_CX_PUSH(AO224, CX_ENTITY, $B224, AO$11, AO$14, AO$219,),
               ""
            )
         )
      )
   )
)),"")</f>
        <v/>
      </c>
      <c r="DP224" s="2445" t="str" cm="1">
        <f t="array" aca="1" ref="DP224" ca="1">IFERROR(IF(AP224*fxVal_normal=_PL!AP224,"",IF(OR(AP224="", NOT(ISNUMBER(AP224)), ISERROR(AP224), $B224=""), "",
   IF($I224=1,
      IFBLANK(
         _xldudf_CX_PUSH(AP224*fxVal_normal, CX_ENTITY, $B224, AP$11, AP$14, AP$219,),
         ""
      ),
      IF($I224=2,
         IFBLANK(
            _xldudf_CX_PUSH(AP224, CX_ENTITY, $B224, AP$11, AP$14,AP$219,),
            ""
         ),
         IF($I224=3,
            "",
            IFBLANK(
               _xldudf_CX_PUSH(AP224, CX_ENTITY, $B224, AP$11, AP$14, AP$219,),
               ""
            )
         )
      )
   )
)),"")</f>
        <v/>
      </c>
      <c r="DQ224" s="2445" t="str" cm="1">
        <f t="array" aca="1" ref="DQ224" ca="1">IFERROR(IF(AQ224*fxVal_normal=_PL!AQ224,"",IF(OR(AQ224="", NOT(ISNUMBER(AQ224)), ISERROR(AQ224), $B224=""), "",
   IF($I224=1,
      IFBLANK(
         _xldudf_CX_PUSH(AQ224*fxVal_normal, CX_ENTITY, $B224, AQ$11, AQ$14, AQ$219,),
         ""
      ),
      IF($I224=2,
         IFBLANK(
            _xldudf_CX_PUSH(AQ224, CX_ENTITY, $B224, AQ$11, AQ$14,AQ$219,),
            ""
         ),
         IF($I224=3,
            "",
            IFBLANK(
               _xldudf_CX_PUSH(AQ224, CX_ENTITY, $B224, AQ$11, AQ$14, AQ$219,),
               ""
            )
         )
      )
   )
)),"")</f>
        <v/>
      </c>
      <c r="DR224" s="2445" t="str" cm="1">
        <f t="array" aca="1" ref="DR224" ca="1">IFERROR(IF(AR224*fxVal_normal=_PL!AR224,"",IF(OR(AR224="", NOT(ISNUMBER(AR224)), ISERROR(AR224), $B224=""), "",
   IF($I224=1,
      IFBLANK(
         _xldudf_CX_PUSH(AR224*fxVal_normal, CX_ENTITY, $B224, AR$11, AR$14, AR$219,),
         ""
      ),
      IF($I224=2,
         IFBLANK(
            _xldudf_CX_PUSH(AR224, CX_ENTITY, $B224, AR$11, AR$14,AR$219,),
            ""
         ),
         IF($I224=3,
            "",
            IFBLANK(
               _xldudf_CX_PUSH(AR224, CX_ENTITY, $B224, AR$11, AR$14, AR$219,),
               ""
            )
         )
      )
   )
)),"")</f>
        <v/>
      </c>
      <c r="DS224" s="2445" t="str" cm="1">
        <f t="array" aca="1" ref="DS224" ca="1">IFERROR(IF(AS224*fxVal_normal=_PL!AS224,"",IF(OR(AS224="", NOT(ISNUMBER(AS224)), ISERROR(AS224), $B224=""), "",
   IF($I224=1,
      IFBLANK(
         _xldudf_CX_PUSH(AS224*fxVal_normal, CX_ENTITY, $B224, AS$11, AS$14, AS$219,),
         ""
      ),
      IF($I224=2,
         IFBLANK(
            _xldudf_CX_PUSH(AS224, CX_ENTITY, $B224, AS$11, AS$14,AS$219,),
            ""
         ),
         IF($I224=3,
            "",
            IFBLANK(
               _xldudf_CX_PUSH(AS224, CX_ENTITY, $B224, AS$11, AS$14, AS$219,),
               ""
            )
         )
      )
   )
)),"")</f>
        <v/>
      </c>
      <c r="DT224" s="2445" t="str" cm="1">
        <f t="array" aca="1" ref="DT224" ca="1">IFERROR(IF(AT224*fxVal_normal=_PL!AT224,"",IF(OR(AT224="", NOT(ISNUMBER(AT224)), ISERROR(AT224), $B224=""), "",
   IF($I224=1,
      IFBLANK(
         _xldudf_CX_PUSH(AT224*fxVal_normal, CX_ENTITY, $B224, AT$11, AT$14, AT$219,),
         ""
      ),
      IF($I224=2,
         IFBLANK(
            _xldudf_CX_PUSH(AT224, CX_ENTITY, $B224, AT$11, AT$14,AT$219,),
            ""
         ),
         IF($I224=3,
            "",
            IFBLANK(
               _xldudf_CX_PUSH(AT224, CX_ENTITY, $B224, AT$11, AT$14, AT$219,),
               ""
            )
         )
      )
   )
)),"")</f>
        <v/>
      </c>
      <c r="DU224" s="2445" t="str" cm="1">
        <f t="array" aca="1" ref="DU224" ca="1">IFERROR(IF(AU224*fxVal_normal=_PL!AU224,"",IF(OR(AU224="", NOT(ISNUMBER(AU224)), ISERROR(AU224), $B224=""), "",
   IF($I224=1,
      IFBLANK(
         _xldudf_CX_PUSH(AU224*fxVal_normal, CX_ENTITY, $B224, AU$11, AU$14, AU$219,),
         ""
      ),
      IF($I224=2,
         IFBLANK(
            _xldudf_CX_PUSH(AU224, CX_ENTITY, $B224, AU$11, AU$14,AU$219,),
            ""
         ),
         IF($I224=3,
            "",
            IFBLANK(
               _xldudf_CX_PUSH(AU224, CX_ENTITY, $B224, AU$11, AU$14, AU$219,),
               ""
            )
         )
      )
   )
)),"")</f>
        <v/>
      </c>
      <c r="DV224" s="2445" t="str" cm="1">
        <f t="array" aca="1" ref="DV224" ca="1">IFERROR(IF(AV224*fxVal_normal=_PL!AV224,"",IF(OR(AV224="", NOT(ISNUMBER(AV224)), ISERROR(AV224), $B224=""), "",
   IF($I224=1,
      IFBLANK(
         _xldudf_CX_PUSH(AV224*fxVal_normal, CX_ENTITY, $B224, AV$11, AV$14, AV$219,),
         ""
      ),
      IF($I224=2,
         IFBLANK(
            _xldudf_CX_PUSH(AV224, CX_ENTITY, $B224, AV$11, AV$14,AV$219,),
            ""
         ),
         IF($I224=3,
            "",
            IFBLANK(
               _xldudf_CX_PUSH(AV224, CX_ENTITY, $B224, AV$11, AV$14, AV$219,),
               ""
            )
         )
      )
   )
)),"")</f>
        <v/>
      </c>
      <c r="DW224" s="2445" t="str" cm="1">
        <f t="array" aca="1" ref="DW224" ca="1">IFERROR(IF(AW224*fxVal_normal=_PL!AW224,"",IF(OR(AW224="", NOT(ISNUMBER(AW224)), ISERROR(AW224), $B224=""), "",
   IF($I224=1,
      IFBLANK(
         _xldudf_CX_PUSH(AW224*fxVal_normal, CX_ENTITY, $B224, AW$11, AW$14, AW$219,),
         ""
      ),
      IF($I224=2,
         IFBLANK(
            _xldudf_CX_PUSH(AW224, CX_ENTITY, $B224, AW$11, AW$14,AW$219,),
            ""
         ),
         IF($I224=3,
            "",
            IFBLANK(
               _xldudf_CX_PUSH(AW224, CX_ENTITY, $B224, AW$11, AW$14, AW$219,),
               ""
            )
         )
      )
   )
)),"")</f>
        <v/>
      </c>
      <c r="DX224" s="2445" t="str" cm="1">
        <f t="array" aca="1" ref="DX224" ca="1">IFERROR(IF(AX224*fxVal_normal=_PL!AX224,"",IF(OR(AX224="", NOT(ISNUMBER(AX224)), ISERROR(AX224), $B224=""), "",
   IF($I224=1,
      IFBLANK(
         _xldudf_CX_PUSH(AX224*fxVal_normal, CX_ENTITY, $B224, AX$11, AX$14, AX$219,),
         ""
      ),
      IF($I224=2,
         IFBLANK(
            _xldudf_CX_PUSH(AX224, CX_ENTITY, $B224, AX$11, AX$14,AX$219,),
            ""
         ),
         IF($I224=3,
            "",
            IFBLANK(
               _xldudf_CX_PUSH(AX224, CX_ENTITY, $B224, AX$11, AX$14, AX$219,),
               ""
            )
         )
      )
   )
)),"")</f>
        <v/>
      </c>
      <c r="DY224" s="2445" t="str" cm="1">
        <f t="array" aca="1" ref="DY224" ca="1">IFERROR(IF(AY224*fxVal_normal=_PL!AY224,"",IF(OR(AY224="", NOT(ISNUMBER(AY224)), ISERROR(AY224), $B224=""), "",
   IF($I224=1,
      IFBLANK(
         _xldudf_CX_PUSH(AY224*fxVal_normal, CX_ENTITY, $B224, AY$11, AY$14, AY$219,),
         ""
      ),
      IF($I224=2,
         IFBLANK(
            _xldudf_CX_PUSH(AY224, CX_ENTITY, $B224, AY$11, AY$14,AY$219,),
            ""
         ),
         IF($I224=3,
            "",
            IFBLANK(
               _xldudf_CX_PUSH(AY224, CX_ENTITY, $B224, AY$11, AY$14, AY$219,),
               ""
            )
         )
      )
   )
)),"")</f>
        <v/>
      </c>
      <c r="DZ224" s="2445" t="str" cm="1">
        <f t="array" aca="1" ref="DZ224" ca="1">IFERROR(IF(AZ224*fxVal_normal=_PL!AZ224,"",IF(OR(AZ224="", NOT(ISNUMBER(AZ224)), ISERROR(AZ224), $B224=""), "",
   IF($I224=1,
      IFBLANK(
         _xldudf_CX_PUSH(AZ224*fxVal_normal, CX_ENTITY, $B224, AZ$11, AZ$14, AZ$219,),
         ""
      ),
      IF($I224=2,
         IFBLANK(
            _xldudf_CX_PUSH(AZ224, CX_ENTITY, $B224, AZ$11, AZ$14,AZ$219,),
            ""
         ),
         IF($I224=3,
            "",
            IFBLANK(
               _xldudf_CX_PUSH(AZ224, CX_ENTITY, $B224, AZ$11, AZ$14, AZ$219,),
               ""
            )
         )
      )
   )
)),"")</f>
        <v/>
      </c>
      <c r="EA224" s="2445" t="str" cm="1">
        <f t="array" aca="1" ref="EA224" ca="1">IFERROR(IF(BA224*fxVal_normal=_PL!BA224,"",IF(OR(BA224="", NOT(ISNUMBER(BA224)), ISERROR(BA224), $B224=""), "",
   IF($I224=1,
      IFBLANK(
         _xldudf_CX_PUSH(BA224*fxVal_normal, CX_ENTITY, $B224, BA$11, BA$14, BA$219,),
         ""
      ),
      IF($I224=2,
         IFBLANK(
            _xldudf_CX_PUSH(BA224, CX_ENTITY, $B224, BA$11, BA$14,BA$219,),
            ""
         ),
         IF($I224=3,
            "",
            IFBLANK(
               _xldudf_CX_PUSH(BA224, CX_ENTITY, $B224, BA$11, BA$14, BA$219,),
               ""
            )
         )
      )
   )
)),"")</f>
        <v/>
      </c>
      <c r="EB224" s="2445" t="str" cm="1">
        <f t="array" aca="1" ref="EB224" ca="1">IFERROR(IF(BB224*fxVal_normal=_PL!BB224,"",IF(OR(BB224="", NOT(ISNUMBER(BB224)), ISERROR(BB224), $B224=""), "",
   IF($I224=1,
      IFBLANK(
         _xldudf_CX_PUSH(BB224*fxVal_normal, CX_ENTITY, $B224, BB$11, BB$14, BB$219,),
         ""
      ),
      IF($I224=2,
         IFBLANK(
            _xldudf_CX_PUSH(BB224, CX_ENTITY, $B224, BB$11, BB$14,BB$219,),
            ""
         ),
         IF($I224=3,
            "",
            IFBLANK(
               _xldudf_CX_PUSH(BB224, CX_ENTITY, $B224, BB$11, BB$14, BB$219,),
               ""
            )
         )
      )
   )
)),"")</f>
        <v/>
      </c>
      <c r="EC224" s="2445" t="str" cm="1">
        <f t="array" aca="1" ref="EC224" ca="1">IFERROR(IF(BC224*fxVal_normal=_PL!BC224,"",IF(OR(BC224="", NOT(ISNUMBER(BC224)), ISERROR(BC224), $B224=""), "",
   IF($I224=1,
      IFBLANK(
         _xldudf_CX_PUSH(BC224*fxVal_normal, CX_ENTITY, $B224, BC$11, BC$14, BC$219,),
         ""
      ),
      IF($I224=2,
         IFBLANK(
            _xldudf_CX_PUSH(BC224, CX_ENTITY, $B224, BC$11, BC$14,BC$219,),
            ""
         ),
         IF($I224=3,
            "",
            IFBLANK(
               _xldudf_CX_PUSH(BC224, CX_ENTITY, $B224, BC$11, BC$14, BC$219,),
               ""
            )
         )
      )
   )
)),"")</f>
        <v/>
      </c>
      <c r="ED224" s="2445" t="str" cm="1">
        <f t="array" aca="1" ref="ED224" ca="1">IFERROR(IF(BD224*fxVal_normal=_PL!BD224,"",IF(OR(BD224="", NOT(ISNUMBER(BD224)), ISERROR(BD224), $B224=""), "",
   IF($I224=1,
      IFBLANK(
         _xldudf_CX_PUSH(BD224*fxVal_normal, CX_ENTITY, $B224, BD$11, BD$14, BD$219,),
         ""
      ),
      IF($I224=2,
         IFBLANK(
            _xldudf_CX_PUSH(BD224, CX_ENTITY, $B224, BD$11, BD$14,BD$219,),
            ""
         ),
         IF($I224=3,
            "",
            IFBLANK(
               _xldudf_CX_PUSH(BD224, CX_ENTITY, $B224, BD$11, BD$14, BD$219,),
               ""
            )
         )
      )
   )
)),"")</f>
        <v/>
      </c>
      <c r="EE224" s="2445" t="str" cm="1">
        <f t="array" aca="1" ref="EE224" ca="1">IFERROR(IF(BE224*fxVal_normal=_PL!BE224,"",IF(OR(BE224="", NOT(ISNUMBER(BE224)), ISERROR(BE224), $B224=""), "",
   IF($I224=1,
      IFBLANK(
         _xldudf_CX_PUSH(BE224*fxVal_normal, CX_ENTITY, $B224, BE$11, BE$14, BE$219,),
         ""
      ),
      IF($I224=2,
         IFBLANK(
            _xldudf_CX_PUSH(BE224, CX_ENTITY, $B224, BE$11, BE$14,BE$219,),
            ""
         ),
         IF($I224=3,
            "",
            IFBLANK(
               _xldudf_CX_PUSH(BE224, CX_ENTITY, $B224, BE$11, BE$14, BE$219,),
               ""
            )
         )
      )
   )
)),"")</f>
        <v/>
      </c>
      <c r="EF224" s="2445" t="str" cm="1">
        <f t="array" aca="1" ref="EF224" ca="1">IFERROR(IF(BF224*fxVal_normal=_PL!BF224,"",IF(OR(BF224="", NOT(ISNUMBER(BF224)), ISERROR(BF224), $B224=""), "",
   IF($I224=1,
      IFBLANK(
         _xldudf_CX_PUSH(BF224*fxVal_normal, CX_ENTITY, $B224, BF$11, BF$14, BF$219,),
         ""
      ),
      IF($I224=2,
         IFBLANK(
            _xldudf_CX_PUSH(BF224, CX_ENTITY, $B224, BF$11, BF$14,BF$219,),
            ""
         ),
         IF($I224=3,
            "",
            IFBLANK(
               _xldudf_CX_PUSH(BF224, CX_ENTITY, $B224, BF$11, BF$14, BF$219,),
               ""
            )
         )
      )
   )
)),"")</f>
        <v/>
      </c>
      <c r="EG224" s="2445" t="str" cm="1">
        <f t="array" aca="1" ref="EG224" ca="1">IFERROR(IF(BG224*fxVal_normal=_PL!BG224,"",IF(OR(BG224="", NOT(ISNUMBER(BG224)), ISERROR(BG224), $B224=""), "",
   IF($I224=1,
      IFBLANK(
         _xldudf_CX_PUSH(BG224*fxVal_normal, CX_ENTITY, $B224, BG$11, BG$14, BG$219,),
         ""
      ),
      IF($I224=2,
         IFBLANK(
            _xldudf_CX_PUSH(BG224, CX_ENTITY, $B224, BG$11, BG$14,BG$219,),
            ""
         ),
         IF($I224=3,
            "",
            IFBLANK(
               _xldudf_CX_PUSH(BG224, CX_ENTITY, $B224, BG$11, BG$14, BG$219,),
               ""
            )
         )
      )
   )
)),"")</f>
        <v/>
      </c>
      <c r="EH224" s="2445" t="str" cm="1">
        <f t="array" aca="1" ref="EH224" ca="1">IFERROR(IF(BH224*fxVal_normal=_PL!BH224,"",IF(OR(BH224="", NOT(ISNUMBER(BH224)), ISERROR(BH224), $B224=""), "",
   IF($I224=1,
      IFBLANK(
         _xldudf_CX_PUSH(BH224*fxVal_normal, CX_ENTITY, $B224, BH$11, BH$14, BH$219,),
         ""
      ),
      IF($I224=2,
         IFBLANK(
            _xldudf_CX_PUSH(BH224, CX_ENTITY, $B224, BH$11, BH$14,BH$219,),
            ""
         ),
         IF($I224=3,
            "",
            IFBLANK(
               _xldudf_CX_PUSH(BH224, CX_ENTITY, $B224, BH$11, BH$14, BH$219,),
               ""
            )
         )
      )
   )
)),"")</f>
        <v/>
      </c>
      <c r="EI224" s="2445" t="str" cm="1">
        <f t="array" aca="1" ref="EI224" ca="1">IFERROR(IF(BI224*fxVal_normal=_PL!BI224,"",IF(OR(BI224="", NOT(ISNUMBER(BI224)), ISERROR(BI224), $B224=""), "",
   IF($I224=1,
      IFBLANK(
         _xldudf_CX_PUSH(BI224*fxVal_normal, CX_ENTITY, $B224, BI$11, BI$14, BI$219,),
         ""
      ),
      IF($I224=2,
         IFBLANK(
            _xldudf_CX_PUSH(BI224, CX_ENTITY, $B224, BI$11, BI$14,BI$219,),
            ""
         ),
         IF($I224=3,
            "",
            IFBLANK(
               _xldudf_CX_PUSH(BI224, CX_ENTITY, $B224, BI$11, BI$14, BI$219,),
               ""
            )
         )
      )
   )
)),"")</f>
        <v/>
      </c>
      <c r="EJ224" s="2445" t="str" cm="1">
        <f t="array" aca="1" ref="EJ224" ca="1">IFERROR(IF(BJ224*fxVal_normal=_PL!BJ224,"",IF(OR(BJ224="", NOT(ISNUMBER(BJ224)), ISERROR(BJ224), $B224=""), "",
   IF($I224=1,
      IFBLANK(
         _xldudf_CX_PUSH(BJ224*fxVal_normal, CX_ENTITY, $B224, BJ$11, BJ$14, BJ$219,),
         ""
      ),
      IF($I224=2,
         IFBLANK(
            _xldudf_CX_PUSH(BJ224, CX_ENTITY, $B224, BJ$11, BJ$14,BJ$219,),
            ""
         ),
         IF($I224=3,
            "",
            IFBLANK(
               _xldudf_CX_PUSH(BJ224, CX_ENTITY, $B224, BJ$11, BJ$14, BJ$219,),
               ""
            )
         )
      )
   )
)),"")</f>
        <v/>
      </c>
      <c r="EK224" s="2445" t="str" cm="1">
        <f t="array" aca="1" ref="EK224" ca="1">IFERROR(IF(BK224*fxVal_normal=_PL!BK224,"",IF(OR(BK224="", NOT(ISNUMBER(BK224)), ISERROR(BK224), $B224=""), "",
   IF($I224=1,
      IFBLANK(
         _xldudf_CX_PUSH(BK224*fxVal_normal, CX_ENTITY, $B224, BK$11, BK$14, BK$219,),
         ""
      ),
      IF($I224=2,
         IFBLANK(
            _xldudf_CX_PUSH(BK224, CX_ENTITY, $B224, BK$11, BK$14,BK$219,),
            ""
         ),
         IF($I224=3,
            "",
            IFBLANK(
               _xldudf_CX_PUSH(BK224, CX_ENTITY, $B224, BK$11, BK$14, BK$219,),
               ""
            )
         )
      )
   )
)),"")</f>
        <v/>
      </c>
      <c r="EL224" s="2445" t="str" cm="1">
        <f t="array" aca="1" ref="EL224" ca="1">IFERROR(IF(BL224*fxVal_normal=_PL!BL224,"",IF(OR(BL224="", NOT(ISNUMBER(BL224)), ISERROR(BL224), $B224=""), "",
   IF($I224=1,
      IFBLANK(
         _xldudf_CX_PUSH(BL224*fxVal_normal, CX_ENTITY, $B224, BL$11, BL$14, BL$219,),
         ""
      ),
      IF($I224=2,
         IFBLANK(
            _xldudf_CX_PUSH(BL224, CX_ENTITY, $B224, BL$11, BL$14,BL$219,),
            ""
         ),
         IF($I224=3,
            "",
            IFBLANK(
               _xldudf_CX_PUSH(BL224, CX_ENTITY, $B224, BL$11, BL$14, BL$219,),
               ""
            )
         )
      )
   )
)),"")</f>
        <v/>
      </c>
      <c r="EM224" s="2445" t="str" cm="1">
        <f t="array" aca="1" ref="EM224" ca="1">IFERROR(IF(BM224*fxVal_normal=_PL!BM224,"",IF(OR(BM224="", NOT(ISNUMBER(BM224)), ISERROR(BM224), $B224=""), "",
   IF($I224=1,
      IFBLANK(
         _xldudf_CX_PUSH(BM224*fxVal_normal, CX_ENTITY, $B224, BM$11, BM$14, BM$219,),
         ""
      ),
      IF($I224=2,
         IFBLANK(
            _xldudf_CX_PUSH(BM224, CX_ENTITY, $B224, BM$11, BM$14,BM$219,),
            ""
         ),
         IF($I224=3,
            "",
            IFBLANK(
               _xldudf_CX_PUSH(BM224, CX_ENTITY, $B224, BM$11, BM$14, BM$219,),
               ""
            )
         )
      )
   )
)),"")</f>
        <v/>
      </c>
      <c r="EN224" s="2445" t="str" cm="1">
        <f t="array" aca="1" ref="EN224" ca="1">IFERROR(IF(BN224*fxVal_normal=_PL!BN224,"",IF(OR(BN224="", NOT(ISNUMBER(BN224)), ISERROR(BN224), $B224=""), "",
   IF($I224=1,
      IFBLANK(
         _xldudf_CX_PUSH(BN224*fxVal_normal, CX_ENTITY, $B224, BN$11, BN$14, BN$219,),
         ""
      ),
      IF($I224=2,
         IFBLANK(
            _xldudf_CX_PUSH(BN224, CX_ENTITY, $B224, BN$11, BN$14,BN$219,),
            ""
         ),
         IF($I224=3,
            "",
            IFBLANK(
               _xldudf_CX_PUSH(BN224, CX_ENTITY, $B224, BN$11, BN$14, BN$219,),
               ""
            )
         )
      )
   )
)),"")</f>
        <v/>
      </c>
    </row>
    <row r="225" spans="1:146" ht="21" customHeight="1">
      <c r="A225" s="1627"/>
      <c r="B225" s="2439" t="s">
        <v>183</v>
      </c>
      <c r="C225" s="2439" t="str" cm="1">
        <f t="array" ref="C225">IFBLANK(_PL!C225,"")</f>
        <v>Segment III Breakdown - Label 5</v>
      </c>
      <c r="D225" s="1548" t="s">
        <v>183</v>
      </c>
      <c r="E225" s="2440" t="e" cm="1">
        <f t="array" aca="1" ref="E2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)($AD225:$CQ225, Z225)</f>
        <v>#NAME?</v>
      </c>
      <c r="F225" s="578"/>
      <c r="G225" s="578"/>
      <c r="H225" s="510">
        <v>0</v>
      </c>
      <c r="I225" s="510">
        <v>1</v>
      </c>
      <c r="J225" s="401" cm="1">
        <f t="array" ref="J225">IFBLANK( Z225,"")</f>
        <v>-1</v>
      </c>
      <c r="K225" s="578" t="str">
        <f t="shared" si="54"/>
        <v>No</v>
      </c>
      <c r="L225" s="37"/>
      <c r="N225" s="158"/>
      <c r="O225" s="101"/>
      <c r="P225" s="52"/>
      <c r="Q225" s="101"/>
      <c r="R225" s="101"/>
      <c r="S225" s="3008"/>
      <c r="T225" s="3008"/>
      <c r="U225" s="39"/>
      <c r="V225" s="37"/>
      <c r="W225" s="91" t="e">
        <f ca="1">W220</f>
        <v>#NAME?</v>
      </c>
      <c r="X225" s="2081" t="str">
        <f>_PL!X225</f>
        <v>a</v>
      </c>
      <c r="Y225" s="1553">
        <v>2</v>
      </c>
      <c r="Z225" s="198">
        <f>_PL!Z225</f>
        <v>-1</v>
      </c>
      <c r="AA225" s="2571"/>
      <c r="AB225" s="2592"/>
      <c r="AC225" s="914" t="str" cm="1">
        <f t="array" aca="1" ref="AC225" ca="1">_xlfn.LET(
_xlpm._termname, $AB225,
_xlpm._iconname, "find",
_xlpm._icon, fx_getIcon(_xlpm._iconname),
_xlpm._location, _xlfn.XLOOKUP(LOWER(_xlpm._termname), LOWER(tbl_acctDef[Term]),tbl_acctDef[Term]),
_xlpm._hyperlink, HYPERLINK("#"&amp;CELL("address",_xlpm._location), _xlpm._icon),
IFERROR(_xlpm._hyperlink,"")
)</f>
        <v/>
      </c>
      <c r="AD225" s="2441">
        <v>1</v>
      </c>
      <c r="AE225" s="2441">
        <v>1</v>
      </c>
      <c r="AF225" s="2441">
        <v>1</v>
      </c>
      <c r="AG225" s="2441">
        <v>1</v>
      </c>
      <c r="AH225" s="2441">
        <v>1</v>
      </c>
      <c r="AI225" s="2441">
        <v>1</v>
      </c>
      <c r="AJ225" s="2441">
        <v>1</v>
      </c>
      <c r="AK225" s="2441">
        <v>1</v>
      </c>
      <c r="AL225" s="2441">
        <v>1</v>
      </c>
      <c r="AM225" s="2441">
        <v>1</v>
      </c>
      <c r="AN225" s="2441">
        <v>1</v>
      </c>
      <c r="AO225" s="2441">
        <v>1</v>
      </c>
      <c r="AP225" s="2441">
        <v>1</v>
      </c>
      <c r="AQ225" s="2441">
        <v>1</v>
      </c>
      <c r="AR225" s="2441">
        <v>1</v>
      </c>
      <c r="AS225" s="2441">
        <v>1</v>
      </c>
      <c r="AT225" s="2441">
        <v>1</v>
      </c>
      <c r="AU225" s="2441">
        <v>1</v>
      </c>
      <c r="AV225" s="2441">
        <v>1</v>
      </c>
      <c r="AW225" s="2441">
        <v>1</v>
      </c>
      <c r="AX225" s="2441">
        <v>1</v>
      </c>
      <c r="AY225" s="2441">
        <v>1</v>
      </c>
      <c r="AZ225" s="2441">
        <v>1</v>
      </c>
      <c r="BA225" s="2441">
        <v>1</v>
      </c>
      <c r="BB225" s="2441">
        <v>1</v>
      </c>
      <c r="BC225" s="2441">
        <v>1</v>
      </c>
      <c r="BD225" s="2441">
        <v>1</v>
      </c>
      <c r="BE225" s="2441">
        <v>1</v>
      </c>
      <c r="BF225" s="2441">
        <v>1</v>
      </c>
      <c r="BG225" s="2441">
        <v>1</v>
      </c>
      <c r="BH225" s="2441">
        <v>1</v>
      </c>
      <c r="BI225" s="2441">
        <v>1</v>
      </c>
      <c r="BJ225" s="2441">
        <v>1</v>
      </c>
      <c r="BK225" s="2441">
        <v>1</v>
      </c>
      <c r="BL225" s="2441">
        <v>1</v>
      </c>
      <c r="BM225" s="2441">
        <v>1</v>
      </c>
      <c r="BN225" s="2441">
        <v>1</v>
      </c>
      <c r="BO225" s="2442"/>
      <c r="BP225" s="2442"/>
      <c r="BQ225" s="2442"/>
      <c r="BR225" s="2442"/>
      <c r="BS225" s="2442"/>
      <c r="BT225" s="2442"/>
      <c r="BU225" s="2442"/>
      <c r="BV225" s="2442"/>
      <c r="BW225" s="2442"/>
      <c r="BX225" s="2442"/>
      <c r="BY225" s="2442"/>
      <c r="BZ225" s="2442"/>
      <c r="CA225" s="34"/>
      <c r="CC225" s="58"/>
      <c r="CD225" s="1461" t="e" cm="1">
        <f t="array" aca="1" ref="CD225" ca="1">_xlfn.LET( _xlpm.CheckBlank, SUM(PL!$AD225:$BN225) = 0, IF(_xlpm.CheckBlank, "", SUM(_xlfn._xlws.FILTER(PL!$AD225:$BN225,(YEAR(PL!$AD$12:$BN$12)=PL!CD$12)*(array_timeline&lt;=PL!CD$11)))))</f>
        <v>#NAME?</v>
      </c>
      <c r="CE225" s="1461" t="e" cm="1">
        <f t="array" aca="1" ref="CE225" ca="1">_xlfn.LET( _xlpm.CheckBlank, SUM(PL!$AD225:$BN225) = 0, IF(_xlpm.CheckBlank, "", SUM(_xlfn._xlws.FILTER(PL!$AD225:$BN225,(YEAR(PL!$AD$12:$BN$12)=PL!CE$12)*(array_timeline&lt;=PL!CE$11)))))</f>
        <v>#NAME?</v>
      </c>
      <c r="CF225" s="88"/>
      <c r="CG225" s="1461" t="e" cm="1">
        <f t="array" aca="1" ref="CG225" ca="1">_xlfn.LET( _xlpm.CheckBlank, SUM(PL!$AD225:$BN225) = 0, IF(_xlpm.CheckBlank, "", SUM(_xlfn._xlws.FILTER(PL!$AD225:$BN225,(YEAR(PL!$AD$12:$BN$12)=PL!CG$12)*(array_timeline&lt;=PL!CG$11)))))</f>
        <v>#NAME?</v>
      </c>
      <c r="CH225" s="1461" t="e" cm="1">
        <f t="array" aca="1" ref="CH225" ca="1">_xlfn.LET( _xlpm.CheckBlank, SUM(PL!$AD225:$BN225) = 0, IF(_xlpm.CheckBlank, "", SUM(_xlfn._xlws.FILTER(PL!$AD225:$BN225,(YEAR(PL!$AD$12:$BN$12)=PL!CH$12)*(array_timeline&lt;=PL!CH$11)))))</f>
        <v>#NAME?</v>
      </c>
      <c r="CI225" s="88"/>
      <c r="CJ225" s="1461" cm="1">
        <f t="array" ref="CJ225">_xlfn.LET( _xlpm.CheckBlank, SUM(PL!$AD225:$BN225) = 0, IF(_xlpm.CheckBlank, "", SUM(_xlfn.TAKE(_xlfn.DROP(PL!$AD225:$BN225, ,-DATEDIFF(PL!CJ$11, val_asOfDate,"M")),1,-12))))</f>
        <v>12</v>
      </c>
      <c r="CK225" s="1461" cm="1">
        <f t="array" ref="CK225">_xlfn.LET( _xlpm.CheckBlank, SUM(PL!$AD225:$BN225) = 0, IF(_xlpm.CheckBlank, "", SUM(_xlfn.TAKE(_xlfn.DROP(PL!$AD225:$BN225, ,-DATEDIFF(PL!CK$11, val_asOfDate,"M")),1,-12))))</f>
        <v>12</v>
      </c>
      <c r="CL225" s="88"/>
      <c r="CM225" s="2441">
        <v>1</v>
      </c>
      <c r="CN225" s="2441">
        <v>1</v>
      </c>
      <c r="CO225" s="1169"/>
      <c r="CP225" s="2441">
        <v>1</v>
      </c>
      <c r="CQ225" s="2441">
        <v>1</v>
      </c>
      <c r="CR225" s="34"/>
      <c r="CS225" s="2056"/>
      <c r="CT225" s="2447" t="e" cm="1">
        <f t="array" aca="1" ref="CT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_xldudf_CX_PUSH($Y225,CX_ENTITY,$C225,val_asOfDate))</f>
        <v>#NAME?</v>
      </c>
      <c r="CU225" s="2447" t="e" cm="1">
        <f t="array" aca="1" ref="CU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_xldudf_CX_PUSH($Y225,CX_ENTITY,$C225,EOMONTH(val_asOfDate,1)))</f>
        <v>#NAME?</v>
      </c>
      <c r="CV225" s="2447" t="e" cm="1">
        <f t="array" aca="1" ref="CV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_xldudf_CX_PUSH($Y225,CX_ENTITY,$C225,EOMONTH(val_asOfDate,2)))</f>
        <v>#NAME?</v>
      </c>
      <c r="CW225" s="2447" t="e" cm="1">
        <f t="array" aca="1" ref="CW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_xldudf_CX_PUSH($Y225,CX_ENTITY,$C225,EOMONTH(val_asOfDate,3)))</f>
        <v>#NAME?</v>
      </c>
      <c r="CX225" s="2443"/>
      <c r="CY225" s="2444" t="str" cm="1">
        <f t="array" aca="1" ref="CY225" ca="1">IFERROR(IF(CM225*fxVal_normal=_PL!CM225,"",IF(OR($CM225="",$CM225=0, NOT(ISNUMBER($CM225)), ISERROR($CM225), $B225=""), "",
   IF($I225=1,
      IFBLANK(
         _xldudf_CX_PUSH($CM225*fxVal_normal, CX_ENTITY, $B225, $CM$11, $CM$14, $CM$19,),
         ""
      ),
      IF($I225=2,
         IFBLANK(
            _xldudf_CX_PUSH($CM225, CX_ENTITY, $B225, $CM$11, $CM$14, $CM$19,),
            ""
         ),
         IF($I225=3,
            "",
            IFBLANK(
               _xldudf_CX_PUSH($CM225, CX_ENTITY, $B225, $CM$11, $CM$14, $CM$19,),
               ""
            )
         )
      )
   )
)),"")</f>
        <v/>
      </c>
      <c r="CZ225" s="2444" t="str" cm="1">
        <f t="array" aca="1" ref="CZ225" ca="1">IFERROR(IF(CN225*fxVal_normal=_PL!CN225,"",IF(OR($CN225="",$CN225=0, NOT(ISNUMBER($CN225)), ISERROR($CN225), $B225=""), "",
   IF($I225=1,
      IFBLANK(
         _xldudf_CX_PUSH($CN225*fxVal_normal, CX_ENTITY, $B225, $CN$11, $CN$14, $CN$19,),
         ""
      ),
      IF($I225=2,
         IFBLANK(
            _xldudf_CX_PUSH($CN225, CX_ENTITY, $B225, $CN$11, $CN$14, $CN$19,),
            ""
         ),
         IF($I225=3,
            "",
            IFBLANK(
               _xldudf_CX_PUSH($CN225, CX_ENTITY, $B225, $CN$11, $CN$14, $CN$19,),
               ""
            )
         )
      )
   )
)),"")</f>
        <v/>
      </c>
      <c r="DA225" s="2444" t="str" cm="1">
        <f t="array" aca="1" ref="DA225" ca="1">IFERROR(IF(CP225*fxVal_normal=_PL!CP225,"",IF(OR($CP225="",$CP225=0, NOT(ISNUMBER($CP225)), ISERROR($CP225), $B225=""), "",
   IF($I225=1,
      IFBLANK(
         _xldudf_CX_PUSH($CP225*fxVal_normal, CX_ENTITY, $B225, $CP$11, $CP$14, $CP$19,),
         ""
      ),
      IF($I225=2,
         IFBLANK(
            _xldudf_CX_PUSH($CP225, CX_ENTITY, $B225, $CP$11, $CP$14, $CP$19,),
            ""
         ),
         IF($I225=3,
            "",
            IFBLANK(
               _xldudf_CX_PUSH($CP225, CX_ENTITY, $B225, $CP$11, $CP$14, $CP$19,),
               ""
            )
         )
      )
   )
)),"")</f>
        <v/>
      </c>
      <c r="DB225" s="2444" t="str" cm="1">
        <f t="array" aca="1" ref="DB225" ca="1">IFERROR(IF(CQ225*fxVal_normal=_PL!CQ225,"",IF(OR($CQ225="", $CQ225=0, NOT(ISNUMBER($CQ225)), ISERROR($CQ225), $B225=""), "",
   IF($I225=1,
      IFBLANK(
         _xldudf_CX_PUSH($CQ225*fxVal_normal, CX_ENTITY, $B225, $CQ$11, $CQ$14, $CQ$19,),
         ""
      ),
      IF($I225=2,
         IFBLANK(
            _xldudf_CX_PUSH($CQ225, CX_ENTITY, $B225, $CQ$11, $CQ$14, $CQ$19,),
            ""
         ),
         IF($I225=3,
            "",
            IFBLANK(
               _xldudf_CX_PUSH($CQ225, CX_ENTITY, $B225, $CQ$11, $CQ$14, $CQ$19,),
               ""
            )
         )
      )
   ))
),"")</f>
        <v/>
      </c>
      <c r="DC225" s="2443"/>
      <c r="DD225" s="2445" t="str" cm="1">
        <f t="array" aca="1" ref="DD225" ca="1">IFERROR(IF(AD225*fxVal_normal=_PL!AD225,"",IF(OR(AD225="", NOT(ISNUMBER(AD225)), ISERROR(AD225), $B225=""), "",
   IF($I225=1,
      IFBLANK(
         _xldudf_CX_PUSH(AD225*fxVal_normal, CX_ENTITY, $B225, AD$11, AD$14, AD$219,),
         ""
      ),
      IF($I225=2,
         IFBLANK(
            _xldudf_CX_PUSH(AD225, CX_ENTITY, $B225, AD$11, AD$14,AD$219,),
            ""
         ),
         IF($I225=3,
            "",
            IFBLANK(
               _xldudf_CX_PUSH(AD225, CX_ENTITY, $B225, AD$11, AD$14, AD$219,),
               ""
            )
         )
      )
   )
)),"")</f>
        <v/>
      </c>
      <c r="DE225" s="2445" t="str" cm="1">
        <f t="array" aca="1" ref="DE225" ca="1">IFERROR(IF(AE225*fxVal_normal=_PL!AE225,"",IF(OR(AE225="", NOT(ISNUMBER(AE225)), ISERROR(AE225), $B225=""), "",
   IF($I225=1,
      IFBLANK(
         _xldudf_CX_PUSH(AE225*fxVal_normal, CX_ENTITY, $B225, AE$11, AE$14, AE$219,),
         ""
      ),
      IF($I225=2,
         IFBLANK(
            _xldudf_CX_PUSH(AE225, CX_ENTITY, $B225, AE$11, AE$14,AE$219,),
            ""
         ),
         IF($I225=3,
            "",
            IFBLANK(
               _xldudf_CX_PUSH(AE225, CX_ENTITY, $B225, AE$11, AE$14, AE$219,),
               ""
            )
         )
      )
   )
)),"")</f>
        <v/>
      </c>
      <c r="DF225" s="2445" t="str" cm="1">
        <f t="array" aca="1" ref="DF225" ca="1">IFERROR(IF(AF225*fxVal_normal=_PL!AF225,"",IF(OR(AF225="", NOT(ISNUMBER(AF225)), ISERROR(AF225), $B225=""), "",
   IF($I225=1,
      IFBLANK(
         _xldudf_CX_PUSH(AF225*fxVal_normal, CX_ENTITY, $B225, AF$11, AF$14, AF$219,),
         ""
      ),
      IF($I225=2,
         IFBLANK(
            _xldudf_CX_PUSH(AF225, CX_ENTITY, $B225, AF$11, AF$14,AF$219,),
            ""
         ),
         IF($I225=3,
            "",
            IFBLANK(
               _xldudf_CX_PUSH(AF225, CX_ENTITY, $B225, AF$11, AF$14, AF$219,),
               ""
            )
         )
      )
   )
)),"")</f>
        <v/>
      </c>
      <c r="DG225" s="2445" t="str" cm="1">
        <f t="array" aca="1" ref="DG225" ca="1">IFERROR(IF(AG225*fxVal_normal=_PL!AG225,"",IF(OR(AG225="", NOT(ISNUMBER(AG225)), ISERROR(AG225), $B225=""), "",
   IF($I225=1,
      IFBLANK(
         _xldudf_CX_PUSH(AG225*fxVal_normal, CX_ENTITY, $B225, AG$11, AG$14, AG$219,),
         ""
      ),
      IF($I225=2,
         IFBLANK(
            _xldudf_CX_PUSH(AG225, CX_ENTITY, $B225, AG$11, AG$14,AG$219,),
            ""
         ),
         IF($I225=3,
            "",
            IFBLANK(
               _xldudf_CX_PUSH(AG225, CX_ENTITY, $B225, AG$11, AG$14, AG$219,),
               ""
            )
         )
      )
   )
)),"")</f>
        <v/>
      </c>
      <c r="DH225" s="2445" t="str" cm="1">
        <f t="array" aca="1" ref="DH225" ca="1">IFERROR(IF(AH225*fxVal_normal=_PL!AH225,"",IF(OR(AH225="", NOT(ISNUMBER(AH225)), ISERROR(AH225), $B225=""), "",
   IF($I225=1,
      IFBLANK(
         _xldudf_CX_PUSH(AH225*fxVal_normal, CX_ENTITY, $B225, AH$11, AH$14, AH$219,),
         ""
      ),
      IF($I225=2,
         IFBLANK(
            _xldudf_CX_PUSH(AH225, CX_ENTITY, $B225, AH$11, AH$14,AH$219,),
            ""
         ),
         IF($I225=3,
            "",
            IFBLANK(
               _xldudf_CX_PUSH(AH225, CX_ENTITY, $B225, AH$11, AH$14, AH$219,),
               ""
            )
         )
      )
   )
)),"")</f>
        <v/>
      </c>
      <c r="DI225" s="2445" t="str" cm="1">
        <f t="array" aca="1" ref="DI225" ca="1">IFERROR(IF(AI225*fxVal_normal=_PL!AI225,"",IF(OR(AI225="", NOT(ISNUMBER(AI225)), ISERROR(AI225), $B225=""), "",
   IF($I225=1,
      IFBLANK(
         _xldudf_CX_PUSH(AI225*fxVal_normal, CX_ENTITY, $B225, AI$11, AI$14, AI$219,),
         ""
      ),
      IF($I225=2,
         IFBLANK(
            _xldudf_CX_PUSH(AI225, CX_ENTITY, $B225, AI$11, AI$14,AI$219,),
            ""
         ),
         IF($I225=3,
            "",
            IFBLANK(
               _xldudf_CX_PUSH(AI225, CX_ENTITY, $B225, AI$11, AI$14, AI$219,),
               ""
            )
         )
      )
   )
)),"")</f>
        <v/>
      </c>
      <c r="DJ225" s="2445" t="str" cm="1">
        <f t="array" aca="1" ref="DJ225" ca="1">IFERROR(IF(AJ225*fxVal_normal=_PL!AJ225,"",IF(OR(AJ225="", NOT(ISNUMBER(AJ225)), ISERROR(AJ225), $B225=""), "",
   IF($I225=1,
      IFBLANK(
         _xldudf_CX_PUSH(AJ225*fxVal_normal, CX_ENTITY, $B225, AJ$11, AJ$14, AJ$219,),
         ""
      ),
      IF($I225=2,
         IFBLANK(
            _xldudf_CX_PUSH(AJ225, CX_ENTITY, $B225, AJ$11, AJ$14,AJ$219,),
            ""
         ),
         IF($I225=3,
            "",
            IFBLANK(
               _xldudf_CX_PUSH(AJ225, CX_ENTITY, $B225, AJ$11, AJ$14, AJ$219,),
               ""
            )
         )
      )
   )
)),"")</f>
        <v/>
      </c>
      <c r="DK225" s="2445" t="str" cm="1">
        <f t="array" aca="1" ref="DK225" ca="1">IFERROR(IF(AK225*fxVal_normal=_PL!AK225,"",IF(OR(AK225="", NOT(ISNUMBER(AK225)), ISERROR(AK225), $B225=""), "",
   IF($I225=1,
      IFBLANK(
         _xldudf_CX_PUSH(AK225*fxVal_normal, CX_ENTITY, $B225, AK$11, AK$14, AK$219,),
         ""
      ),
      IF($I225=2,
         IFBLANK(
            _xldudf_CX_PUSH(AK225, CX_ENTITY, $B225, AK$11, AK$14,AK$219,),
            ""
         ),
         IF($I225=3,
            "",
            IFBLANK(
               _xldudf_CX_PUSH(AK225, CX_ENTITY, $B225, AK$11, AK$14, AK$219,),
               ""
            )
         )
      )
   )
)),"")</f>
        <v/>
      </c>
      <c r="DL225" s="2445" t="str" cm="1">
        <f t="array" aca="1" ref="DL225" ca="1">IFERROR(IF(AL225*fxVal_normal=_PL!AL225,"",IF(OR(AL225="", NOT(ISNUMBER(AL225)), ISERROR(AL225), $B225=""), "",
   IF($I225=1,
      IFBLANK(
         _xldudf_CX_PUSH(AL225*fxVal_normal, CX_ENTITY, $B225, AL$11, AL$14, AL$219,),
         ""
      ),
      IF($I225=2,
         IFBLANK(
            _xldudf_CX_PUSH(AL225, CX_ENTITY, $B225, AL$11, AL$14,AL$219,),
            ""
         ),
         IF($I225=3,
            "",
            IFBLANK(
               _xldudf_CX_PUSH(AL225, CX_ENTITY, $B225, AL$11, AL$14, AL$219,),
               ""
            )
         )
      )
   )
)),"")</f>
        <v/>
      </c>
      <c r="DM225" s="2445" t="str" cm="1">
        <f t="array" aca="1" ref="DM225" ca="1">IFERROR(IF(AM225*fxVal_normal=_PL!AM225,"",IF(OR(AM225="", NOT(ISNUMBER(AM225)), ISERROR(AM225), $B225=""), "",
   IF($I225=1,
      IFBLANK(
         _xldudf_CX_PUSH(AM225*fxVal_normal, CX_ENTITY, $B225, AM$11, AM$14, AM$219,),
         ""
      ),
      IF($I225=2,
         IFBLANK(
            _xldudf_CX_PUSH(AM225, CX_ENTITY, $B225, AM$11, AM$14,AM$219,),
            ""
         ),
         IF($I225=3,
            "",
            IFBLANK(
               _xldudf_CX_PUSH(AM225, CX_ENTITY, $B225, AM$11, AM$14, AM$219,),
               ""
            )
         )
      )
   )
)),"")</f>
        <v/>
      </c>
      <c r="DN225" s="2445" t="str" cm="1">
        <f t="array" aca="1" ref="DN225" ca="1">IFERROR(IF(AN225*fxVal_normal=_PL!AN225,"",IF(OR(AN225="", NOT(ISNUMBER(AN225)), ISERROR(AN225), $B225=""), "",
   IF($I225=1,
      IFBLANK(
         _xldudf_CX_PUSH(AN225*fxVal_normal, CX_ENTITY, $B225, AN$11, AN$14, AN$219,),
         ""
      ),
      IF($I225=2,
         IFBLANK(
            _xldudf_CX_PUSH(AN225, CX_ENTITY, $B225, AN$11, AN$14,AN$219,),
            ""
         ),
         IF($I225=3,
            "",
            IFBLANK(
               _xldudf_CX_PUSH(AN225, CX_ENTITY, $B225, AN$11, AN$14, AN$219,),
               ""
            )
         )
      )
   )
)),"")</f>
        <v/>
      </c>
      <c r="DO225" s="2445" t="str" cm="1">
        <f t="array" aca="1" ref="DO225" ca="1">IFERROR(IF(AO225*fxVal_normal=_PL!AO225,"",IF(OR(AO225="", NOT(ISNUMBER(AO225)), ISERROR(AO225), $B225=""), "",
   IF($I225=1,
      IFBLANK(
         _xldudf_CX_PUSH(AO225*fxVal_normal, CX_ENTITY, $B225, AO$11, AO$14, AO$219,),
         ""
      ),
      IF($I225=2,
         IFBLANK(
            _xldudf_CX_PUSH(AO225, CX_ENTITY, $B225, AO$11, AO$14,AO$219,),
            ""
         ),
         IF($I225=3,
            "",
            IFBLANK(
               _xldudf_CX_PUSH(AO225, CX_ENTITY, $B225, AO$11, AO$14, AO$219,),
               ""
            )
         )
      )
   )
)),"")</f>
        <v/>
      </c>
      <c r="DP225" s="2445" t="str" cm="1">
        <f t="array" aca="1" ref="DP225" ca="1">IFERROR(IF(AP225*fxVal_normal=_PL!AP225,"",IF(OR(AP225="", NOT(ISNUMBER(AP225)), ISERROR(AP225), $B225=""), "",
   IF($I225=1,
      IFBLANK(
         _xldudf_CX_PUSH(AP225*fxVal_normal, CX_ENTITY, $B225, AP$11, AP$14, AP$219,),
         ""
      ),
      IF($I225=2,
         IFBLANK(
            _xldudf_CX_PUSH(AP225, CX_ENTITY, $B225, AP$11, AP$14,AP$219,),
            ""
         ),
         IF($I225=3,
            "",
            IFBLANK(
               _xldudf_CX_PUSH(AP225, CX_ENTITY, $B225, AP$11, AP$14, AP$219,),
               ""
            )
         )
      )
   )
)),"")</f>
        <v/>
      </c>
      <c r="DQ225" s="2445" t="str" cm="1">
        <f t="array" aca="1" ref="DQ225" ca="1">IFERROR(IF(AQ225*fxVal_normal=_PL!AQ225,"",IF(OR(AQ225="", NOT(ISNUMBER(AQ225)), ISERROR(AQ225), $B225=""), "",
   IF($I225=1,
      IFBLANK(
         _xldudf_CX_PUSH(AQ225*fxVal_normal, CX_ENTITY, $B225, AQ$11, AQ$14, AQ$219,),
         ""
      ),
      IF($I225=2,
         IFBLANK(
            _xldudf_CX_PUSH(AQ225, CX_ENTITY, $B225, AQ$11, AQ$14,AQ$219,),
            ""
         ),
         IF($I225=3,
            "",
            IFBLANK(
               _xldudf_CX_PUSH(AQ225, CX_ENTITY, $B225, AQ$11, AQ$14, AQ$219,),
               ""
            )
         )
      )
   )
)),"")</f>
        <v/>
      </c>
      <c r="DR225" s="2445" t="str" cm="1">
        <f t="array" aca="1" ref="DR225" ca="1">IFERROR(IF(AR225*fxVal_normal=_PL!AR225,"",IF(OR(AR225="", NOT(ISNUMBER(AR225)), ISERROR(AR225), $B225=""), "",
   IF($I225=1,
      IFBLANK(
         _xldudf_CX_PUSH(AR225*fxVal_normal, CX_ENTITY, $B225, AR$11, AR$14, AR$219,),
         ""
      ),
      IF($I225=2,
         IFBLANK(
            _xldudf_CX_PUSH(AR225, CX_ENTITY, $B225, AR$11, AR$14,AR$219,),
            ""
         ),
         IF($I225=3,
            "",
            IFBLANK(
               _xldudf_CX_PUSH(AR225, CX_ENTITY, $B225, AR$11, AR$14, AR$219,),
               ""
            )
         )
      )
   )
)),"")</f>
        <v/>
      </c>
      <c r="DS225" s="2445" t="str" cm="1">
        <f t="array" aca="1" ref="DS225" ca="1">IFERROR(IF(AS225*fxVal_normal=_PL!AS225,"",IF(OR(AS225="", NOT(ISNUMBER(AS225)), ISERROR(AS225), $B225=""), "",
   IF($I225=1,
      IFBLANK(
         _xldudf_CX_PUSH(AS225*fxVal_normal, CX_ENTITY, $B225, AS$11, AS$14, AS$219,),
         ""
      ),
      IF($I225=2,
         IFBLANK(
            _xldudf_CX_PUSH(AS225, CX_ENTITY, $B225, AS$11, AS$14,AS$219,),
            ""
         ),
         IF($I225=3,
            "",
            IFBLANK(
               _xldudf_CX_PUSH(AS225, CX_ENTITY, $B225, AS$11, AS$14, AS$219,),
               ""
            )
         )
      )
   )
)),"")</f>
        <v/>
      </c>
      <c r="DT225" s="2445" t="str" cm="1">
        <f t="array" aca="1" ref="DT225" ca="1">IFERROR(IF(AT225*fxVal_normal=_PL!AT225,"",IF(OR(AT225="", NOT(ISNUMBER(AT225)), ISERROR(AT225), $B225=""), "",
   IF($I225=1,
      IFBLANK(
         _xldudf_CX_PUSH(AT225*fxVal_normal, CX_ENTITY, $B225, AT$11, AT$14, AT$219,),
         ""
      ),
      IF($I225=2,
         IFBLANK(
            _xldudf_CX_PUSH(AT225, CX_ENTITY, $B225, AT$11, AT$14,AT$219,),
            ""
         ),
         IF($I225=3,
            "",
            IFBLANK(
               _xldudf_CX_PUSH(AT225, CX_ENTITY, $B225, AT$11, AT$14, AT$219,),
               ""
            )
         )
      )
   )
)),"")</f>
        <v/>
      </c>
      <c r="DU225" s="2445" t="str" cm="1">
        <f t="array" aca="1" ref="DU225" ca="1">IFERROR(IF(AU225*fxVal_normal=_PL!AU225,"",IF(OR(AU225="", NOT(ISNUMBER(AU225)), ISERROR(AU225), $B225=""), "",
   IF($I225=1,
      IFBLANK(
         _xldudf_CX_PUSH(AU225*fxVal_normal, CX_ENTITY, $B225, AU$11, AU$14, AU$219,),
         ""
      ),
      IF($I225=2,
         IFBLANK(
            _xldudf_CX_PUSH(AU225, CX_ENTITY, $B225, AU$11, AU$14,AU$219,),
            ""
         ),
         IF($I225=3,
            "",
            IFBLANK(
               _xldudf_CX_PUSH(AU225, CX_ENTITY, $B225, AU$11, AU$14, AU$219,),
               ""
            )
         )
      )
   )
)),"")</f>
        <v/>
      </c>
      <c r="DV225" s="2445" t="str" cm="1">
        <f t="array" aca="1" ref="DV225" ca="1">IFERROR(IF(AV225*fxVal_normal=_PL!AV225,"",IF(OR(AV225="", NOT(ISNUMBER(AV225)), ISERROR(AV225), $B225=""), "",
   IF($I225=1,
      IFBLANK(
         _xldudf_CX_PUSH(AV225*fxVal_normal, CX_ENTITY, $B225, AV$11, AV$14, AV$219,),
         ""
      ),
      IF($I225=2,
         IFBLANK(
            _xldudf_CX_PUSH(AV225, CX_ENTITY, $B225, AV$11, AV$14,AV$219,),
            ""
         ),
         IF($I225=3,
            "",
            IFBLANK(
               _xldudf_CX_PUSH(AV225, CX_ENTITY, $B225, AV$11, AV$14, AV$219,),
               ""
            )
         )
      )
   )
)),"")</f>
        <v/>
      </c>
      <c r="DW225" s="2445" t="str" cm="1">
        <f t="array" aca="1" ref="DW225" ca="1">IFERROR(IF(AW225*fxVal_normal=_PL!AW225,"",IF(OR(AW225="", NOT(ISNUMBER(AW225)), ISERROR(AW225), $B225=""), "",
   IF($I225=1,
      IFBLANK(
         _xldudf_CX_PUSH(AW225*fxVal_normal, CX_ENTITY, $B225, AW$11, AW$14, AW$219,),
         ""
      ),
      IF($I225=2,
         IFBLANK(
            _xldudf_CX_PUSH(AW225, CX_ENTITY, $B225, AW$11, AW$14,AW$219,),
            ""
         ),
         IF($I225=3,
            "",
            IFBLANK(
               _xldudf_CX_PUSH(AW225, CX_ENTITY, $B225, AW$11, AW$14, AW$219,),
               ""
            )
         )
      )
   )
)),"")</f>
        <v/>
      </c>
      <c r="DX225" s="2445" t="str" cm="1">
        <f t="array" aca="1" ref="DX225" ca="1">IFERROR(IF(AX225*fxVal_normal=_PL!AX225,"",IF(OR(AX225="", NOT(ISNUMBER(AX225)), ISERROR(AX225), $B225=""), "",
   IF($I225=1,
      IFBLANK(
         _xldudf_CX_PUSH(AX225*fxVal_normal, CX_ENTITY, $B225, AX$11, AX$14, AX$219,),
         ""
      ),
      IF($I225=2,
         IFBLANK(
            _xldudf_CX_PUSH(AX225, CX_ENTITY, $B225, AX$11, AX$14,AX$219,),
            ""
         ),
         IF($I225=3,
            "",
            IFBLANK(
               _xldudf_CX_PUSH(AX225, CX_ENTITY, $B225, AX$11, AX$14, AX$219,),
               ""
            )
         )
      )
   )
)),"")</f>
        <v/>
      </c>
      <c r="DY225" s="2445" t="str" cm="1">
        <f t="array" aca="1" ref="DY225" ca="1">IFERROR(IF(AY225*fxVal_normal=_PL!AY225,"",IF(OR(AY225="", NOT(ISNUMBER(AY225)), ISERROR(AY225), $B225=""), "",
   IF($I225=1,
      IFBLANK(
         _xldudf_CX_PUSH(AY225*fxVal_normal, CX_ENTITY, $B225, AY$11, AY$14, AY$219,),
         ""
      ),
      IF($I225=2,
         IFBLANK(
            _xldudf_CX_PUSH(AY225, CX_ENTITY, $B225, AY$11, AY$14,AY$219,),
            ""
         ),
         IF($I225=3,
            "",
            IFBLANK(
               _xldudf_CX_PUSH(AY225, CX_ENTITY, $B225, AY$11, AY$14, AY$219,),
               ""
            )
         )
      )
   )
)),"")</f>
        <v/>
      </c>
      <c r="DZ225" s="2445" t="str" cm="1">
        <f t="array" aca="1" ref="DZ225" ca="1">IFERROR(IF(AZ225*fxVal_normal=_PL!AZ225,"",IF(OR(AZ225="", NOT(ISNUMBER(AZ225)), ISERROR(AZ225), $B225=""), "",
   IF($I225=1,
      IFBLANK(
         _xldudf_CX_PUSH(AZ225*fxVal_normal, CX_ENTITY, $B225, AZ$11, AZ$14, AZ$219,),
         ""
      ),
      IF($I225=2,
         IFBLANK(
            _xldudf_CX_PUSH(AZ225, CX_ENTITY, $B225, AZ$11, AZ$14,AZ$219,),
            ""
         ),
         IF($I225=3,
            "",
            IFBLANK(
               _xldudf_CX_PUSH(AZ225, CX_ENTITY, $B225, AZ$11, AZ$14, AZ$219,),
               ""
            )
         )
      )
   )
)),"")</f>
        <v/>
      </c>
      <c r="EA225" s="2445" t="str" cm="1">
        <f t="array" aca="1" ref="EA225" ca="1">IFERROR(IF(BA225*fxVal_normal=_PL!BA225,"",IF(OR(BA225="", NOT(ISNUMBER(BA225)), ISERROR(BA225), $B225=""), "",
   IF($I225=1,
      IFBLANK(
         _xldudf_CX_PUSH(BA225*fxVal_normal, CX_ENTITY, $B225, BA$11, BA$14, BA$219,),
         ""
      ),
      IF($I225=2,
         IFBLANK(
            _xldudf_CX_PUSH(BA225, CX_ENTITY, $B225, BA$11, BA$14,BA$219,),
            ""
         ),
         IF($I225=3,
            "",
            IFBLANK(
               _xldudf_CX_PUSH(BA225, CX_ENTITY, $B225, BA$11, BA$14, BA$219,),
               ""
            )
         )
      )
   )
)),"")</f>
        <v/>
      </c>
      <c r="EB225" s="2445" t="str" cm="1">
        <f t="array" aca="1" ref="EB225" ca="1">IFERROR(IF(BB225*fxVal_normal=_PL!BB225,"",IF(OR(BB225="", NOT(ISNUMBER(BB225)), ISERROR(BB225), $B225=""), "",
   IF($I225=1,
      IFBLANK(
         _xldudf_CX_PUSH(BB225*fxVal_normal, CX_ENTITY, $B225, BB$11, BB$14, BB$219,),
         ""
      ),
      IF($I225=2,
         IFBLANK(
            _xldudf_CX_PUSH(BB225, CX_ENTITY, $B225, BB$11, BB$14,BB$219,),
            ""
         ),
         IF($I225=3,
            "",
            IFBLANK(
               _xldudf_CX_PUSH(BB225, CX_ENTITY, $B225, BB$11, BB$14, BB$219,),
               ""
            )
         )
      )
   )
)),"")</f>
        <v/>
      </c>
      <c r="EC225" s="2445" t="str" cm="1">
        <f t="array" aca="1" ref="EC225" ca="1">IFERROR(IF(BC225*fxVal_normal=_PL!BC225,"",IF(OR(BC225="", NOT(ISNUMBER(BC225)), ISERROR(BC225), $B225=""), "",
   IF($I225=1,
      IFBLANK(
         _xldudf_CX_PUSH(BC225*fxVal_normal, CX_ENTITY, $B225, BC$11, BC$14, BC$219,),
         ""
      ),
      IF($I225=2,
         IFBLANK(
            _xldudf_CX_PUSH(BC225, CX_ENTITY, $B225, BC$11, BC$14,BC$219,),
            ""
         ),
         IF($I225=3,
            "",
            IFBLANK(
               _xldudf_CX_PUSH(BC225, CX_ENTITY, $B225, BC$11, BC$14, BC$219,),
               ""
            )
         )
      )
   )
)),"")</f>
        <v/>
      </c>
      <c r="ED225" s="2445" t="str" cm="1">
        <f t="array" aca="1" ref="ED225" ca="1">IFERROR(IF(BD225*fxVal_normal=_PL!BD225,"",IF(OR(BD225="", NOT(ISNUMBER(BD225)), ISERROR(BD225), $B225=""), "",
   IF($I225=1,
      IFBLANK(
         _xldudf_CX_PUSH(BD225*fxVal_normal, CX_ENTITY, $B225, BD$11, BD$14, BD$219,),
         ""
      ),
      IF($I225=2,
         IFBLANK(
            _xldudf_CX_PUSH(BD225, CX_ENTITY, $B225, BD$11, BD$14,BD$219,),
            ""
         ),
         IF($I225=3,
            "",
            IFBLANK(
               _xldudf_CX_PUSH(BD225, CX_ENTITY, $B225, BD$11, BD$14, BD$219,),
               ""
            )
         )
      )
   )
)),"")</f>
        <v/>
      </c>
      <c r="EE225" s="2445" t="str" cm="1">
        <f t="array" aca="1" ref="EE225" ca="1">IFERROR(IF(BE225*fxVal_normal=_PL!BE225,"",IF(OR(BE225="", NOT(ISNUMBER(BE225)), ISERROR(BE225), $B225=""), "",
   IF($I225=1,
      IFBLANK(
         _xldudf_CX_PUSH(BE225*fxVal_normal, CX_ENTITY, $B225, BE$11, BE$14, BE$219,),
         ""
      ),
      IF($I225=2,
         IFBLANK(
            _xldudf_CX_PUSH(BE225, CX_ENTITY, $B225, BE$11, BE$14,BE$219,),
            ""
         ),
         IF($I225=3,
            "",
            IFBLANK(
               _xldudf_CX_PUSH(BE225, CX_ENTITY, $B225, BE$11, BE$14, BE$219,),
               ""
            )
         )
      )
   )
)),"")</f>
        <v/>
      </c>
      <c r="EF225" s="2445" t="str" cm="1">
        <f t="array" aca="1" ref="EF225" ca="1">IFERROR(IF(BF225*fxVal_normal=_PL!BF225,"",IF(OR(BF225="", NOT(ISNUMBER(BF225)), ISERROR(BF225), $B225=""), "",
   IF($I225=1,
      IFBLANK(
         _xldudf_CX_PUSH(BF225*fxVal_normal, CX_ENTITY, $B225, BF$11, BF$14, BF$219,),
         ""
      ),
      IF($I225=2,
         IFBLANK(
            _xldudf_CX_PUSH(BF225, CX_ENTITY, $B225, BF$11, BF$14,BF$219,),
            ""
         ),
         IF($I225=3,
            "",
            IFBLANK(
               _xldudf_CX_PUSH(BF225, CX_ENTITY, $B225, BF$11, BF$14, BF$219,),
               ""
            )
         )
      )
   )
)),"")</f>
        <v/>
      </c>
      <c r="EG225" s="2445" t="str" cm="1">
        <f t="array" aca="1" ref="EG225" ca="1">IFERROR(IF(BG225*fxVal_normal=_PL!BG225,"",IF(OR(BG225="", NOT(ISNUMBER(BG225)), ISERROR(BG225), $B225=""), "",
   IF($I225=1,
      IFBLANK(
         _xldudf_CX_PUSH(BG225*fxVal_normal, CX_ENTITY, $B225, BG$11, BG$14, BG$219,),
         ""
      ),
      IF($I225=2,
         IFBLANK(
            _xldudf_CX_PUSH(BG225, CX_ENTITY, $B225, BG$11, BG$14,BG$219,),
            ""
         ),
         IF($I225=3,
            "",
            IFBLANK(
               _xldudf_CX_PUSH(BG225, CX_ENTITY, $B225, BG$11, BG$14, BG$219,),
               ""
            )
         )
      )
   )
)),"")</f>
        <v/>
      </c>
      <c r="EH225" s="2445" t="str" cm="1">
        <f t="array" aca="1" ref="EH225" ca="1">IFERROR(IF(BH225*fxVal_normal=_PL!BH225,"",IF(OR(BH225="", NOT(ISNUMBER(BH225)), ISERROR(BH225), $B225=""), "",
   IF($I225=1,
      IFBLANK(
         _xldudf_CX_PUSH(BH225*fxVal_normal, CX_ENTITY, $B225, BH$11, BH$14, BH$219,),
         ""
      ),
      IF($I225=2,
         IFBLANK(
            _xldudf_CX_PUSH(BH225, CX_ENTITY, $B225, BH$11, BH$14,BH$219,),
            ""
         ),
         IF($I225=3,
            "",
            IFBLANK(
               _xldudf_CX_PUSH(BH225, CX_ENTITY, $B225, BH$11, BH$14, BH$219,),
               ""
            )
         )
      )
   )
)),"")</f>
        <v/>
      </c>
      <c r="EI225" s="2445" t="str" cm="1">
        <f t="array" aca="1" ref="EI225" ca="1">IFERROR(IF(BI225*fxVal_normal=_PL!BI225,"",IF(OR(BI225="", NOT(ISNUMBER(BI225)), ISERROR(BI225), $B225=""), "",
   IF($I225=1,
      IFBLANK(
         _xldudf_CX_PUSH(BI225*fxVal_normal, CX_ENTITY, $B225, BI$11, BI$14, BI$219,),
         ""
      ),
      IF($I225=2,
         IFBLANK(
            _xldudf_CX_PUSH(BI225, CX_ENTITY, $B225, BI$11, BI$14,BI$219,),
            ""
         ),
         IF($I225=3,
            "",
            IFBLANK(
               _xldudf_CX_PUSH(BI225, CX_ENTITY, $B225, BI$11, BI$14, BI$219,),
               ""
            )
         )
      )
   )
)),"")</f>
        <v/>
      </c>
      <c r="EJ225" s="2445" t="str" cm="1">
        <f t="array" aca="1" ref="EJ225" ca="1">IFERROR(IF(BJ225*fxVal_normal=_PL!BJ225,"",IF(OR(BJ225="", NOT(ISNUMBER(BJ225)), ISERROR(BJ225), $B225=""), "",
   IF($I225=1,
      IFBLANK(
         _xldudf_CX_PUSH(BJ225*fxVal_normal, CX_ENTITY, $B225, BJ$11, BJ$14, BJ$219,),
         ""
      ),
      IF($I225=2,
         IFBLANK(
            _xldudf_CX_PUSH(BJ225, CX_ENTITY, $B225, BJ$11, BJ$14,BJ$219,),
            ""
         ),
         IF($I225=3,
            "",
            IFBLANK(
               _xldudf_CX_PUSH(BJ225, CX_ENTITY, $B225, BJ$11, BJ$14, BJ$219,),
               ""
            )
         )
      )
   )
)),"")</f>
        <v/>
      </c>
      <c r="EK225" s="2445" t="str" cm="1">
        <f t="array" aca="1" ref="EK225" ca="1">IFERROR(IF(BK225*fxVal_normal=_PL!BK225,"",IF(OR(BK225="", NOT(ISNUMBER(BK225)), ISERROR(BK225), $B225=""), "",
   IF($I225=1,
      IFBLANK(
         _xldudf_CX_PUSH(BK225*fxVal_normal, CX_ENTITY, $B225, BK$11, BK$14, BK$219,),
         ""
      ),
      IF($I225=2,
         IFBLANK(
            _xldudf_CX_PUSH(BK225, CX_ENTITY, $B225, BK$11, BK$14,BK$219,),
            ""
         ),
         IF($I225=3,
            "",
            IFBLANK(
               _xldudf_CX_PUSH(BK225, CX_ENTITY, $B225, BK$11, BK$14, BK$219,),
               ""
            )
         )
      )
   )
)),"")</f>
        <v/>
      </c>
      <c r="EL225" s="2445" t="str" cm="1">
        <f t="array" aca="1" ref="EL225" ca="1">IFERROR(IF(BL225*fxVal_normal=_PL!BL225,"",IF(OR(BL225="", NOT(ISNUMBER(BL225)), ISERROR(BL225), $B225=""), "",
   IF($I225=1,
      IFBLANK(
         _xldudf_CX_PUSH(BL225*fxVal_normal, CX_ENTITY, $B225, BL$11, BL$14, BL$219,),
         ""
      ),
      IF($I225=2,
         IFBLANK(
            _xldudf_CX_PUSH(BL225, CX_ENTITY, $B225, BL$11, BL$14,BL$219,),
            ""
         ),
         IF($I225=3,
            "",
            IFBLANK(
               _xldudf_CX_PUSH(BL225, CX_ENTITY, $B225, BL$11, BL$14, BL$219,),
               ""
            )
         )
      )
   )
)),"")</f>
        <v/>
      </c>
      <c r="EM225" s="2445" t="str" cm="1">
        <f t="array" aca="1" ref="EM225" ca="1">IFERROR(IF(BM225*fxVal_normal=_PL!BM225,"",IF(OR(BM225="", NOT(ISNUMBER(BM225)), ISERROR(BM225), $B225=""), "",
   IF($I225=1,
      IFBLANK(
         _xldudf_CX_PUSH(BM225*fxVal_normal, CX_ENTITY, $B225, BM$11, BM$14, BM$219,),
         ""
      ),
      IF($I225=2,
         IFBLANK(
            _xldudf_CX_PUSH(BM225, CX_ENTITY, $B225, BM$11, BM$14,BM$219,),
            ""
         ),
         IF($I225=3,
            "",
            IFBLANK(
               _xldudf_CX_PUSH(BM225, CX_ENTITY, $B225, BM$11, BM$14, BM$219,),
               ""
            )
         )
      )
   )
)),"")</f>
        <v/>
      </c>
      <c r="EN225" s="2445" t="str" cm="1">
        <f t="array" aca="1" ref="EN225" ca="1">IFERROR(IF(BN225*fxVal_normal=_PL!BN225,"",IF(OR(BN225="", NOT(ISNUMBER(BN225)), ISERROR(BN225), $B225=""), "",
   IF($I225=1,
      IFBLANK(
         _xldudf_CX_PUSH(BN225*fxVal_normal, CX_ENTITY, $B225, BN$11, BN$14, BN$219,),
         ""
      ),
      IF($I225=2,
         IFBLANK(
            _xldudf_CX_PUSH(BN225, CX_ENTITY, $B225, BN$11, BN$14,BN$219,),
            ""
         ),
         IF($I225=3,
            "",
            IFBLANK(
               _xldudf_CX_PUSH(BN225, CX_ENTITY, $B225, BN$11, BN$14, BN$219,),
               ""
            )
         )
      )
   )
)),"")</f>
        <v/>
      </c>
    </row>
    <row r="226" spans="1:146" ht="21" customHeight="1">
      <c r="A226" s="1627"/>
      <c r="B226" s="2439" t="s">
        <v>184</v>
      </c>
      <c r="C226" s="2439" t="str" cm="1">
        <f t="array" ref="C226">IFBLANK(_PL!C226,"")</f>
        <v>Segment III Breakdown - Label 6</v>
      </c>
      <c r="D226" s="1548" t="s">
        <v>184</v>
      </c>
      <c r="E226" s="2440" t="e" cm="1">
        <f t="array" aca="1" ref="E2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)($AD226:$CQ226, Z226)</f>
        <v>#NAME?</v>
      </c>
      <c r="F226" s="578"/>
      <c r="G226" s="578"/>
      <c r="H226" s="585">
        <v>0</v>
      </c>
      <c r="I226" s="585">
        <v>1</v>
      </c>
      <c r="J226" s="401" cm="1">
        <f t="array" ref="J226">IFBLANK( Z226,"")</f>
        <v>-1</v>
      </c>
      <c r="K226" s="578" t="str">
        <f t="shared" si="54"/>
        <v>No</v>
      </c>
      <c r="L226" s="37"/>
      <c r="N226" s="158"/>
      <c r="O226" s="101"/>
      <c r="P226" s="52"/>
      <c r="Q226" s="101"/>
      <c r="R226" s="101"/>
      <c r="S226" s="3008"/>
      <c r="T226" s="3008"/>
      <c r="U226" s="39"/>
      <c r="V226" s="37"/>
      <c r="W226" s="2593" t="e">
        <f ca="1">W220</f>
        <v>#NAME?</v>
      </c>
      <c r="X226" s="2081" t="str">
        <f>_PL!X226</f>
        <v>a</v>
      </c>
      <c r="Y226" s="1553">
        <v>2</v>
      </c>
      <c r="Z226" s="198">
        <f>_PL!Z226</f>
        <v>-1</v>
      </c>
      <c r="AA226" s="2571"/>
      <c r="AB226" s="2592"/>
      <c r="AC226" s="914" t="str" cm="1">
        <f t="array" aca="1" ref="AC226" ca="1">_xlfn.LET(
_xlpm._termname, $AB226,
_xlpm._iconname, "find",
_xlpm._icon, fx_getIcon(_xlpm._iconname),
_xlpm._location, _xlfn.XLOOKUP(LOWER(_xlpm._termname), LOWER(tbl_acctDef[Term]),tbl_acctDef[Term]),
_xlpm._hyperlink, HYPERLINK("#"&amp;CELL("address",_xlpm._location), _xlpm._icon),
IFERROR(_xlpm._hyperlink,"")
)</f>
        <v/>
      </c>
      <c r="AD226" s="2441">
        <v>1</v>
      </c>
      <c r="AE226" s="2441">
        <v>1</v>
      </c>
      <c r="AF226" s="2441">
        <v>1</v>
      </c>
      <c r="AG226" s="2441">
        <v>1</v>
      </c>
      <c r="AH226" s="2441">
        <v>1</v>
      </c>
      <c r="AI226" s="2441">
        <v>1</v>
      </c>
      <c r="AJ226" s="2441">
        <v>1</v>
      </c>
      <c r="AK226" s="2441">
        <v>1</v>
      </c>
      <c r="AL226" s="2441">
        <v>1</v>
      </c>
      <c r="AM226" s="2441">
        <v>1</v>
      </c>
      <c r="AN226" s="2441">
        <v>1</v>
      </c>
      <c r="AO226" s="2441">
        <v>1</v>
      </c>
      <c r="AP226" s="2441">
        <v>1</v>
      </c>
      <c r="AQ226" s="2441">
        <v>1</v>
      </c>
      <c r="AR226" s="2441">
        <v>1</v>
      </c>
      <c r="AS226" s="2441">
        <v>1</v>
      </c>
      <c r="AT226" s="2441">
        <v>1</v>
      </c>
      <c r="AU226" s="2441">
        <v>1</v>
      </c>
      <c r="AV226" s="2441">
        <v>1</v>
      </c>
      <c r="AW226" s="2441">
        <v>1</v>
      </c>
      <c r="AX226" s="2441">
        <v>1</v>
      </c>
      <c r="AY226" s="2441">
        <v>1</v>
      </c>
      <c r="AZ226" s="2441">
        <v>1</v>
      </c>
      <c r="BA226" s="2441">
        <v>1</v>
      </c>
      <c r="BB226" s="2441">
        <v>1</v>
      </c>
      <c r="BC226" s="2441">
        <v>1</v>
      </c>
      <c r="BD226" s="2441">
        <v>1</v>
      </c>
      <c r="BE226" s="2441">
        <v>1</v>
      </c>
      <c r="BF226" s="2441">
        <v>1</v>
      </c>
      <c r="BG226" s="2441">
        <v>1</v>
      </c>
      <c r="BH226" s="2441">
        <v>1</v>
      </c>
      <c r="BI226" s="2441">
        <v>1</v>
      </c>
      <c r="BJ226" s="2441">
        <v>1</v>
      </c>
      <c r="BK226" s="2441">
        <v>1</v>
      </c>
      <c r="BL226" s="2441">
        <v>1</v>
      </c>
      <c r="BM226" s="2441">
        <v>1</v>
      </c>
      <c r="BN226" s="2441">
        <v>1</v>
      </c>
      <c r="BO226" s="2442"/>
      <c r="BP226" s="2442"/>
      <c r="BQ226" s="2442"/>
      <c r="BR226" s="2442"/>
      <c r="BS226" s="2442"/>
      <c r="BT226" s="2442"/>
      <c r="BU226" s="2442"/>
      <c r="BV226" s="2442"/>
      <c r="BW226" s="2442"/>
      <c r="BX226" s="2442"/>
      <c r="BY226" s="2442"/>
      <c r="BZ226" s="2442"/>
      <c r="CA226" s="34"/>
      <c r="CC226" s="58"/>
      <c r="CD226" s="1461" t="e" cm="1">
        <f t="array" aca="1" ref="CD226" ca="1">_xlfn.LET( _xlpm.CheckBlank, SUM(PL!$AD226:$BN226) = 0, IF(_xlpm.CheckBlank, "", SUM(_xlfn._xlws.FILTER(PL!$AD226:$BN226,(YEAR(PL!$AD$12:$BN$12)=PL!CD$12)*(array_timeline&lt;=PL!CD$11)))))</f>
        <v>#NAME?</v>
      </c>
      <c r="CE226" s="1461" t="e" cm="1">
        <f t="array" aca="1" ref="CE226" ca="1">_xlfn.LET( _xlpm.CheckBlank, SUM(PL!$AD226:$BN226) = 0, IF(_xlpm.CheckBlank, "", SUM(_xlfn._xlws.FILTER(PL!$AD226:$BN226,(YEAR(PL!$AD$12:$BN$12)=PL!CE$12)*(array_timeline&lt;=PL!CE$11)))))</f>
        <v>#NAME?</v>
      </c>
      <c r="CF226" s="88"/>
      <c r="CG226" s="1461" t="e" cm="1">
        <f t="array" aca="1" ref="CG226" ca="1">_xlfn.LET( _xlpm.CheckBlank, SUM(PL!$AD226:$BN226) = 0, IF(_xlpm.CheckBlank, "", SUM(_xlfn._xlws.FILTER(PL!$AD226:$BN226,(YEAR(PL!$AD$12:$BN$12)=PL!CG$12)*(array_timeline&lt;=PL!CG$11)))))</f>
        <v>#NAME?</v>
      </c>
      <c r="CH226" s="1461" t="e" cm="1">
        <f t="array" aca="1" ref="CH226" ca="1">_xlfn.LET( _xlpm.CheckBlank, SUM(PL!$AD226:$BN226) = 0, IF(_xlpm.CheckBlank, "", SUM(_xlfn._xlws.FILTER(PL!$AD226:$BN226,(YEAR(PL!$AD$12:$BN$12)=PL!CH$12)*(array_timeline&lt;=PL!CH$11)))))</f>
        <v>#NAME?</v>
      </c>
      <c r="CI226" s="88"/>
      <c r="CJ226" s="1461" cm="1">
        <f t="array" ref="CJ226">_xlfn.LET( _xlpm.CheckBlank, SUM(PL!$AD226:$BN226) = 0, IF(_xlpm.CheckBlank, "", SUM(_xlfn.TAKE(_xlfn.DROP(PL!$AD226:$BN226, ,-DATEDIFF(PL!CJ$11, val_asOfDate,"M")),1,-12))))</f>
        <v>12</v>
      </c>
      <c r="CK226" s="1461" cm="1">
        <f t="array" ref="CK226">_xlfn.LET( _xlpm.CheckBlank, SUM(PL!$AD226:$BN226) = 0, IF(_xlpm.CheckBlank, "", SUM(_xlfn.TAKE(_xlfn.DROP(PL!$AD226:$BN226, ,-DATEDIFF(PL!CK$11, val_asOfDate,"M")),1,-12))))</f>
        <v>12</v>
      </c>
      <c r="CL226" s="88"/>
      <c r="CM226" s="2441">
        <v>1</v>
      </c>
      <c r="CN226" s="2441">
        <v>1</v>
      </c>
      <c r="CO226" s="1169"/>
      <c r="CP226" s="2441">
        <v>1</v>
      </c>
      <c r="CQ226" s="2441">
        <v>1</v>
      </c>
      <c r="CR226" s="34"/>
      <c r="CS226" s="2056"/>
      <c r="CT226" s="2447" t="e" cm="1">
        <f t="array" aca="1" ref="CT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_xldudf_CX_PUSH($Y226,CX_ENTITY,$C226,val_asOfDate))</f>
        <v>#NAME?</v>
      </c>
      <c r="CU226" s="2447" t="e" cm="1">
        <f t="array" aca="1" ref="CU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_xldudf_CX_PUSH($Y226,CX_ENTITY,$C226,EOMONTH(val_asOfDate,1)))</f>
        <v>#NAME?</v>
      </c>
      <c r="CV226" s="2447" t="e" cm="1">
        <f t="array" aca="1" ref="CV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_xldudf_CX_PUSH($Y226,CX_ENTITY,$C226,EOMONTH(val_asOfDate,2)))</f>
        <v>#NAME?</v>
      </c>
      <c r="CW226" s="2447" t="e" cm="1">
        <f t="array" aca="1" ref="CW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_xldudf_CX_PUSH($Y226,CX_ENTITY,$C226,EOMONTH(val_asOfDate,3)))</f>
        <v>#NAME?</v>
      </c>
      <c r="CX226" s="2443"/>
      <c r="CY226" s="2444" t="str" cm="1">
        <f t="array" aca="1" ref="CY226" ca="1">IFERROR(IF(CM226*fxVal_normal=_PL!CM226,"",IF(OR($CM226="",$CM226=0, NOT(ISNUMBER($CM226)), ISERROR($CM226), $B226=""), "",
   IF($I226=1,
      IFBLANK(
         _xldudf_CX_PUSH($CM226*fxVal_normal, CX_ENTITY, $B226, $CM$11, $CM$14, $CM$19,),
         ""
      ),
      IF($I226=2,
         IFBLANK(
            _xldudf_CX_PUSH($CM226, CX_ENTITY, $B226, $CM$11, $CM$14, $CM$19,),
            ""
         ),
         IF($I226=3,
            "",
            IFBLANK(
               _xldudf_CX_PUSH($CM226, CX_ENTITY, $B226, $CM$11, $CM$14, $CM$19,),
               ""
            )
         )
      )
   )
)),"")</f>
        <v/>
      </c>
      <c r="CZ226" s="2444" t="str" cm="1">
        <f t="array" aca="1" ref="CZ226" ca="1">IFERROR(IF(CN226*fxVal_normal=_PL!CN226,"",IF(OR($CN226="",$CN226=0, NOT(ISNUMBER($CN226)), ISERROR($CN226), $B226=""), "",
   IF($I226=1,
      IFBLANK(
         _xldudf_CX_PUSH($CN226*fxVal_normal, CX_ENTITY, $B226, $CN$11, $CN$14, $CN$19,),
         ""
      ),
      IF($I226=2,
         IFBLANK(
            _xldudf_CX_PUSH($CN226, CX_ENTITY, $B226, $CN$11, $CN$14, $CN$19,),
            ""
         ),
         IF($I226=3,
            "",
            IFBLANK(
               _xldudf_CX_PUSH($CN226, CX_ENTITY, $B226, $CN$11, $CN$14, $CN$19,),
               ""
            )
         )
      )
   )
)),"")</f>
        <v/>
      </c>
      <c r="DA226" s="2444" t="str" cm="1">
        <f t="array" aca="1" ref="DA226" ca="1">IFERROR(IF(CP226*fxVal_normal=_PL!CP226,"",IF(OR($CP226="",$CP226=0, NOT(ISNUMBER($CP226)), ISERROR($CP226), $B226=""), "",
   IF($I226=1,
      IFBLANK(
         _xldudf_CX_PUSH($CP226*fxVal_normal, CX_ENTITY, $B226, $CP$11, $CP$14, $CP$19,),
         ""
      ),
      IF($I226=2,
         IFBLANK(
            _xldudf_CX_PUSH($CP226, CX_ENTITY, $B226, $CP$11, $CP$14, $CP$19,),
            ""
         ),
         IF($I226=3,
            "",
            IFBLANK(
               _xldudf_CX_PUSH($CP226, CX_ENTITY, $B226, $CP$11, $CP$14, $CP$19,),
               ""
            )
         )
      )
   )
)),"")</f>
        <v/>
      </c>
      <c r="DB226" s="2444" t="str" cm="1">
        <f t="array" aca="1" ref="DB226" ca="1">IFERROR(IF(CQ226*fxVal_normal=_PL!CQ226,"",IF(OR($CQ226="", $CQ226=0, NOT(ISNUMBER($CQ226)), ISERROR($CQ226), $B226=""), "",
   IF($I226=1,
      IFBLANK(
         _xldudf_CX_PUSH($CQ226*fxVal_normal, CX_ENTITY, $B226, $CQ$11, $CQ$14, $CQ$19,),
         ""
      ),
      IF($I226=2,
         IFBLANK(
            _xldudf_CX_PUSH($CQ226, CX_ENTITY, $B226, $CQ$11, $CQ$14, $CQ$19,),
            ""
         ),
         IF($I226=3,
            "",
            IFBLANK(
               _xldudf_CX_PUSH($CQ226, CX_ENTITY, $B226, $CQ$11, $CQ$14, $CQ$19,),
               ""
            )
         )
      )
   ))
),"")</f>
        <v/>
      </c>
      <c r="DC226" s="2443"/>
      <c r="DD226" s="2445" t="str" cm="1">
        <f t="array" aca="1" ref="DD226" ca="1">IFERROR(IF(AD226*fxVal_normal=_PL!AD226,"",IF(OR(AD226="", NOT(ISNUMBER(AD226)), ISERROR(AD226), $B226=""), "",
   IF($I226=1,
      IFBLANK(
         _xldudf_CX_PUSH(AD226*fxVal_normal, CX_ENTITY, $B226, AD$11, AD$14, AD$219,),
         ""
      ),
      IF($I226=2,
         IFBLANK(
            _xldudf_CX_PUSH(AD226, CX_ENTITY, $B226, AD$11, AD$14,AD$219,),
            ""
         ),
         IF($I226=3,
            "",
            IFBLANK(
               _xldudf_CX_PUSH(AD226, CX_ENTITY, $B226, AD$11, AD$14, AD$219,),
               ""
            )
         )
      )
   )
)),"")</f>
        <v/>
      </c>
      <c r="DE226" s="2445" t="str" cm="1">
        <f t="array" aca="1" ref="DE226" ca="1">IFERROR(IF(AE226*fxVal_normal=_PL!AE226,"",IF(OR(AE226="", NOT(ISNUMBER(AE226)), ISERROR(AE226), $B226=""), "",
   IF($I226=1,
      IFBLANK(
         _xldudf_CX_PUSH(AE226*fxVal_normal, CX_ENTITY, $B226, AE$11, AE$14, AE$219,),
         ""
      ),
      IF($I226=2,
         IFBLANK(
            _xldudf_CX_PUSH(AE226, CX_ENTITY, $B226, AE$11, AE$14,AE$219,),
            ""
         ),
         IF($I226=3,
            "",
            IFBLANK(
               _xldudf_CX_PUSH(AE226, CX_ENTITY, $B226, AE$11, AE$14, AE$219,),
               ""
            )
         )
      )
   )
)),"")</f>
        <v/>
      </c>
      <c r="DF226" s="2445" t="str" cm="1">
        <f t="array" aca="1" ref="DF226" ca="1">IFERROR(IF(AF226*fxVal_normal=_PL!AF226,"",IF(OR(AF226="", NOT(ISNUMBER(AF226)), ISERROR(AF226), $B226=""), "",
   IF($I226=1,
      IFBLANK(
         _xldudf_CX_PUSH(AF226*fxVal_normal, CX_ENTITY, $B226, AF$11, AF$14, AF$219,),
         ""
      ),
      IF($I226=2,
         IFBLANK(
            _xldudf_CX_PUSH(AF226, CX_ENTITY, $B226, AF$11, AF$14,AF$219,),
            ""
         ),
         IF($I226=3,
            "",
            IFBLANK(
               _xldudf_CX_PUSH(AF226, CX_ENTITY, $B226, AF$11, AF$14, AF$219,),
               ""
            )
         )
      )
   )
)),"")</f>
        <v/>
      </c>
      <c r="DG226" s="2445" t="str" cm="1">
        <f t="array" aca="1" ref="DG226" ca="1">IFERROR(IF(AG226*fxVal_normal=_PL!AG226,"",IF(OR(AG226="", NOT(ISNUMBER(AG226)), ISERROR(AG226), $B226=""), "",
   IF($I226=1,
      IFBLANK(
         _xldudf_CX_PUSH(AG226*fxVal_normal, CX_ENTITY, $B226, AG$11, AG$14, AG$219,),
         ""
      ),
      IF($I226=2,
         IFBLANK(
            _xldudf_CX_PUSH(AG226, CX_ENTITY, $B226, AG$11, AG$14,AG$219,),
            ""
         ),
         IF($I226=3,
            "",
            IFBLANK(
               _xldudf_CX_PUSH(AG226, CX_ENTITY, $B226, AG$11, AG$14, AG$219,),
               ""
            )
         )
      )
   )
)),"")</f>
        <v/>
      </c>
      <c r="DH226" s="2445" t="str" cm="1">
        <f t="array" aca="1" ref="DH226" ca="1">IFERROR(IF(AH226*fxVal_normal=_PL!AH226,"",IF(OR(AH226="", NOT(ISNUMBER(AH226)), ISERROR(AH226), $B226=""), "",
   IF($I226=1,
      IFBLANK(
         _xldudf_CX_PUSH(AH226*fxVal_normal, CX_ENTITY, $B226, AH$11, AH$14, AH$219,),
         ""
      ),
      IF($I226=2,
         IFBLANK(
            _xldudf_CX_PUSH(AH226, CX_ENTITY, $B226, AH$11, AH$14,AH$219,),
            ""
         ),
         IF($I226=3,
            "",
            IFBLANK(
               _xldudf_CX_PUSH(AH226, CX_ENTITY, $B226, AH$11, AH$14, AH$219,),
               ""
            )
         )
      )
   )
)),"")</f>
        <v/>
      </c>
      <c r="DI226" s="2445" t="str" cm="1">
        <f t="array" aca="1" ref="DI226" ca="1">IFERROR(IF(AI226*fxVal_normal=_PL!AI226,"",IF(OR(AI226="", NOT(ISNUMBER(AI226)), ISERROR(AI226), $B226=""), "",
   IF($I226=1,
      IFBLANK(
         _xldudf_CX_PUSH(AI226*fxVal_normal, CX_ENTITY, $B226, AI$11, AI$14, AI$219,),
         ""
      ),
      IF($I226=2,
         IFBLANK(
            _xldudf_CX_PUSH(AI226, CX_ENTITY, $B226, AI$11, AI$14,AI$219,),
            ""
         ),
         IF($I226=3,
            "",
            IFBLANK(
               _xldudf_CX_PUSH(AI226, CX_ENTITY, $B226, AI$11, AI$14, AI$219,),
               ""
            )
         )
      )
   )
)),"")</f>
        <v/>
      </c>
      <c r="DJ226" s="2445" t="str" cm="1">
        <f t="array" aca="1" ref="DJ226" ca="1">IFERROR(IF(AJ226*fxVal_normal=_PL!AJ226,"",IF(OR(AJ226="", NOT(ISNUMBER(AJ226)), ISERROR(AJ226), $B226=""), "",
   IF($I226=1,
      IFBLANK(
         _xldudf_CX_PUSH(AJ226*fxVal_normal, CX_ENTITY, $B226, AJ$11, AJ$14, AJ$219,),
         ""
      ),
      IF($I226=2,
         IFBLANK(
            _xldudf_CX_PUSH(AJ226, CX_ENTITY, $B226, AJ$11, AJ$14,AJ$219,),
            ""
         ),
         IF($I226=3,
            "",
            IFBLANK(
               _xldudf_CX_PUSH(AJ226, CX_ENTITY, $B226, AJ$11, AJ$14, AJ$219,),
               ""
            )
         )
      )
   )
)),"")</f>
        <v/>
      </c>
      <c r="DK226" s="2445" t="str" cm="1">
        <f t="array" aca="1" ref="DK226" ca="1">IFERROR(IF(AK226*fxVal_normal=_PL!AK226,"",IF(OR(AK226="", NOT(ISNUMBER(AK226)), ISERROR(AK226), $B226=""), "",
   IF($I226=1,
      IFBLANK(
         _xldudf_CX_PUSH(AK226*fxVal_normal, CX_ENTITY, $B226, AK$11, AK$14, AK$219,),
         ""
      ),
      IF($I226=2,
         IFBLANK(
            _xldudf_CX_PUSH(AK226, CX_ENTITY, $B226, AK$11, AK$14,AK$219,),
            ""
         ),
         IF($I226=3,
            "",
            IFBLANK(
               _xldudf_CX_PUSH(AK226, CX_ENTITY, $B226, AK$11, AK$14, AK$219,),
               ""
            )
         )
      )
   )
)),"")</f>
        <v/>
      </c>
      <c r="DL226" s="2445" t="str" cm="1">
        <f t="array" aca="1" ref="DL226" ca="1">IFERROR(IF(AL226*fxVal_normal=_PL!AL226,"",IF(OR(AL226="", NOT(ISNUMBER(AL226)), ISERROR(AL226), $B226=""), "",
   IF($I226=1,
      IFBLANK(
         _xldudf_CX_PUSH(AL226*fxVal_normal, CX_ENTITY, $B226, AL$11, AL$14, AL$219,),
         ""
      ),
      IF($I226=2,
         IFBLANK(
            _xldudf_CX_PUSH(AL226, CX_ENTITY, $B226, AL$11, AL$14,AL$219,),
            ""
         ),
         IF($I226=3,
            "",
            IFBLANK(
               _xldudf_CX_PUSH(AL226, CX_ENTITY, $B226, AL$11, AL$14, AL$219,),
               ""
            )
         )
      )
   )
)),"")</f>
        <v/>
      </c>
      <c r="DM226" s="2445" t="str" cm="1">
        <f t="array" aca="1" ref="DM226" ca="1">IFERROR(IF(AM226*fxVal_normal=_PL!AM226,"",IF(OR(AM226="", NOT(ISNUMBER(AM226)), ISERROR(AM226), $B226=""), "",
   IF($I226=1,
      IFBLANK(
         _xldudf_CX_PUSH(AM226*fxVal_normal, CX_ENTITY, $B226, AM$11, AM$14, AM$219,),
         ""
      ),
      IF($I226=2,
         IFBLANK(
            _xldudf_CX_PUSH(AM226, CX_ENTITY, $B226, AM$11, AM$14,AM$219,),
            ""
         ),
         IF($I226=3,
            "",
            IFBLANK(
               _xldudf_CX_PUSH(AM226, CX_ENTITY, $B226, AM$11, AM$14, AM$219,),
               ""
            )
         )
      )
   )
)),"")</f>
        <v/>
      </c>
      <c r="DN226" s="2445" t="str" cm="1">
        <f t="array" aca="1" ref="DN226" ca="1">IFERROR(IF(AN226*fxVal_normal=_PL!AN226,"",IF(OR(AN226="", NOT(ISNUMBER(AN226)), ISERROR(AN226), $B226=""), "",
   IF($I226=1,
      IFBLANK(
         _xldudf_CX_PUSH(AN226*fxVal_normal, CX_ENTITY, $B226, AN$11, AN$14, AN$219,),
         ""
      ),
      IF($I226=2,
         IFBLANK(
            _xldudf_CX_PUSH(AN226, CX_ENTITY, $B226, AN$11, AN$14,AN$219,),
            ""
         ),
         IF($I226=3,
            "",
            IFBLANK(
               _xldudf_CX_PUSH(AN226, CX_ENTITY, $B226, AN$11, AN$14, AN$219,),
               ""
            )
         )
      )
   )
)),"")</f>
        <v/>
      </c>
      <c r="DO226" s="2445" t="str" cm="1">
        <f t="array" aca="1" ref="DO226" ca="1">IFERROR(IF(AO226*fxVal_normal=_PL!AO226,"",IF(OR(AO226="", NOT(ISNUMBER(AO226)), ISERROR(AO226), $B226=""), "",
   IF($I226=1,
      IFBLANK(
         _xldudf_CX_PUSH(AO226*fxVal_normal, CX_ENTITY, $B226, AO$11, AO$14, AO$219,),
         ""
      ),
      IF($I226=2,
         IFBLANK(
            _xldudf_CX_PUSH(AO226, CX_ENTITY, $B226, AO$11, AO$14,AO$219,),
            ""
         ),
         IF($I226=3,
            "",
            IFBLANK(
               _xldudf_CX_PUSH(AO226, CX_ENTITY, $B226, AO$11, AO$14, AO$219,),
               ""
            )
         )
      )
   )
)),"")</f>
        <v/>
      </c>
      <c r="DP226" s="2445" t="str" cm="1">
        <f t="array" aca="1" ref="DP226" ca="1">IFERROR(IF(AP226*fxVal_normal=_PL!AP226,"",IF(OR(AP226="", NOT(ISNUMBER(AP226)), ISERROR(AP226), $B226=""), "",
   IF($I226=1,
      IFBLANK(
         _xldudf_CX_PUSH(AP226*fxVal_normal, CX_ENTITY, $B226, AP$11, AP$14, AP$219,),
         ""
      ),
      IF($I226=2,
         IFBLANK(
            _xldudf_CX_PUSH(AP226, CX_ENTITY, $B226, AP$11, AP$14,AP$219,),
            ""
         ),
         IF($I226=3,
            "",
            IFBLANK(
               _xldudf_CX_PUSH(AP226, CX_ENTITY, $B226, AP$11, AP$14, AP$219,),
               ""
            )
         )
      )
   )
)),"")</f>
        <v/>
      </c>
      <c r="DQ226" s="2445" t="str" cm="1">
        <f t="array" aca="1" ref="DQ226" ca="1">IFERROR(IF(AQ226*fxVal_normal=_PL!AQ226,"",IF(OR(AQ226="", NOT(ISNUMBER(AQ226)), ISERROR(AQ226), $B226=""), "",
   IF($I226=1,
      IFBLANK(
         _xldudf_CX_PUSH(AQ226*fxVal_normal, CX_ENTITY, $B226, AQ$11, AQ$14, AQ$219,),
         ""
      ),
      IF($I226=2,
         IFBLANK(
            _xldudf_CX_PUSH(AQ226, CX_ENTITY, $B226, AQ$11, AQ$14,AQ$219,),
            ""
         ),
         IF($I226=3,
            "",
            IFBLANK(
               _xldudf_CX_PUSH(AQ226, CX_ENTITY, $B226, AQ$11, AQ$14, AQ$219,),
               ""
            )
         )
      )
   )
)),"")</f>
        <v/>
      </c>
      <c r="DR226" s="2445" t="str" cm="1">
        <f t="array" aca="1" ref="DR226" ca="1">IFERROR(IF(AR226*fxVal_normal=_PL!AR226,"",IF(OR(AR226="", NOT(ISNUMBER(AR226)), ISERROR(AR226), $B226=""), "",
   IF($I226=1,
      IFBLANK(
         _xldudf_CX_PUSH(AR226*fxVal_normal, CX_ENTITY, $B226, AR$11, AR$14, AR$219,),
         ""
      ),
      IF($I226=2,
         IFBLANK(
            _xldudf_CX_PUSH(AR226, CX_ENTITY, $B226, AR$11, AR$14,AR$219,),
            ""
         ),
         IF($I226=3,
            "",
            IFBLANK(
               _xldudf_CX_PUSH(AR226, CX_ENTITY, $B226, AR$11, AR$14, AR$219,),
               ""
            )
         )
      )
   )
)),"")</f>
        <v/>
      </c>
      <c r="DS226" s="2445" t="str" cm="1">
        <f t="array" aca="1" ref="DS226" ca="1">IFERROR(IF(AS226*fxVal_normal=_PL!AS226,"",IF(OR(AS226="", NOT(ISNUMBER(AS226)), ISERROR(AS226), $B226=""), "",
   IF($I226=1,
      IFBLANK(
         _xldudf_CX_PUSH(AS226*fxVal_normal, CX_ENTITY, $B226, AS$11, AS$14, AS$219,),
         ""
      ),
      IF($I226=2,
         IFBLANK(
            _xldudf_CX_PUSH(AS226, CX_ENTITY, $B226, AS$11, AS$14,AS$219,),
            ""
         ),
         IF($I226=3,
            "",
            IFBLANK(
               _xldudf_CX_PUSH(AS226, CX_ENTITY, $B226, AS$11, AS$14, AS$219,),
               ""
            )
         )
      )
   )
)),"")</f>
        <v/>
      </c>
      <c r="DT226" s="2445" t="str" cm="1">
        <f t="array" aca="1" ref="DT226" ca="1">IFERROR(IF(AT226*fxVal_normal=_PL!AT226,"",IF(OR(AT226="", NOT(ISNUMBER(AT226)), ISERROR(AT226), $B226=""), "",
   IF($I226=1,
      IFBLANK(
         _xldudf_CX_PUSH(AT226*fxVal_normal, CX_ENTITY, $B226, AT$11, AT$14, AT$219,),
         ""
      ),
      IF($I226=2,
         IFBLANK(
            _xldudf_CX_PUSH(AT226, CX_ENTITY, $B226, AT$11, AT$14,AT$219,),
            ""
         ),
         IF($I226=3,
            "",
            IFBLANK(
               _xldudf_CX_PUSH(AT226, CX_ENTITY, $B226, AT$11, AT$14, AT$219,),
               ""
            )
         )
      )
   )
)),"")</f>
        <v/>
      </c>
      <c r="DU226" s="2445" t="str" cm="1">
        <f t="array" aca="1" ref="DU226" ca="1">IFERROR(IF(AU226*fxVal_normal=_PL!AU226,"",IF(OR(AU226="", NOT(ISNUMBER(AU226)), ISERROR(AU226), $B226=""), "",
   IF($I226=1,
      IFBLANK(
         _xldudf_CX_PUSH(AU226*fxVal_normal, CX_ENTITY, $B226, AU$11, AU$14, AU$219,),
         ""
      ),
      IF($I226=2,
         IFBLANK(
            _xldudf_CX_PUSH(AU226, CX_ENTITY, $B226, AU$11, AU$14,AU$219,),
            ""
         ),
         IF($I226=3,
            "",
            IFBLANK(
               _xldudf_CX_PUSH(AU226, CX_ENTITY, $B226, AU$11, AU$14, AU$219,),
               ""
            )
         )
      )
   )
)),"")</f>
        <v/>
      </c>
      <c r="DV226" s="2445" t="str" cm="1">
        <f t="array" aca="1" ref="DV226" ca="1">IFERROR(IF(AV226*fxVal_normal=_PL!AV226,"",IF(OR(AV226="", NOT(ISNUMBER(AV226)), ISERROR(AV226), $B226=""), "",
   IF($I226=1,
      IFBLANK(
         _xldudf_CX_PUSH(AV226*fxVal_normal, CX_ENTITY, $B226, AV$11, AV$14, AV$219,),
         ""
      ),
      IF($I226=2,
         IFBLANK(
            _xldudf_CX_PUSH(AV226, CX_ENTITY, $B226, AV$11, AV$14,AV$219,),
            ""
         ),
         IF($I226=3,
            "",
            IFBLANK(
               _xldudf_CX_PUSH(AV226, CX_ENTITY, $B226, AV$11, AV$14, AV$219,),
               ""
            )
         )
      )
   )
)),"")</f>
        <v/>
      </c>
      <c r="DW226" s="2445" t="str" cm="1">
        <f t="array" aca="1" ref="DW226" ca="1">IFERROR(IF(AW226*fxVal_normal=_PL!AW226,"",IF(OR(AW226="", NOT(ISNUMBER(AW226)), ISERROR(AW226), $B226=""), "",
   IF($I226=1,
      IFBLANK(
         _xldudf_CX_PUSH(AW226*fxVal_normal, CX_ENTITY, $B226, AW$11, AW$14, AW$219,),
         ""
      ),
      IF($I226=2,
         IFBLANK(
            _xldudf_CX_PUSH(AW226, CX_ENTITY, $B226, AW$11, AW$14,AW$219,),
            ""
         ),
         IF($I226=3,
            "",
            IFBLANK(
               _xldudf_CX_PUSH(AW226, CX_ENTITY, $B226, AW$11, AW$14, AW$219,),
               ""
            )
         )
      )
   )
)),"")</f>
        <v/>
      </c>
      <c r="DX226" s="2445" t="str" cm="1">
        <f t="array" aca="1" ref="DX226" ca="1">IFERROR(IF(AX226*fxVal_normal=_PL!AX226,"",IF(OR(AX226="", NOT(ISNUMBER(AX226)), ISERROR(AX226), $B226=""), "",
   IF($I226=1,
      IFBLANK(
         _xldudf_CX_PUSH(AX226*fxVal_normal, CX_ENTITY, $B226, AX$11, AX$14, AX$219,),
         ""
      ),
      IF($I226=2,
         IFBLANK(
            _xldudf_CX_PUSH(AX226, CX_ENTITY, $B226, AX$11, AX$14,AX$219,),
            ""
         ),
         IF($I226=3,
            "",
            IFBLANK(
               _xldudf_CX_PUSH(AX226, CX_ENTITY, $B226, AX$11, AX$14, AX$219,),
               ""
            )
         )
      )
   )
)),"")</f>
        <v/>
      </c>
      <c r="DY226" s="2445" t="str" cm="1">
        <f t="array" aca="1" ref="DY226" ca="1">IFERROR(IF(AY226*fxVal_normal=_PL!AY226,"",IF(OR(AY226="", NOT(ISNUMBER(AY226)), ISERROR(AY226), $B226=""), "",
   IF($I226=1,
      IFBLANK(
         _xldudf_CX_PUSH(AY226*fxVal_normal, CX_ENTITY, $B226, AY$11, AY$14, AY$219,),
         ""
      ),
      IF($I226=2,
         IFBLANK(
            _xldudf_CX_PUSH(AY226, CX_ENTITY, $B226, AY$11, AY$14,AY$219,),
            ""
         ),
         IF($I226=3,
            "",
            IFBLANK(
               _xldudf_CX_PUSH(AY226, CX_ENTITY, $B226, AY$11, AY$14, AY$219,),
               ""
            )
         )
      )
   )
)),"")</f>
        <v/>
      </c>
      <c r="DZ226" s="2445" t="str" cm="1">
        <f t="array" aca="1" ref="DZ226" ca="1">IFERROR(IF(AZ226*fxVal_normal=_PL!AZ226,"",IF(OR(AZ226="", NOT(ISNUMBER(AZ226)), ISERROR(AZ226), $B226=""), "",
   IF($I226=1,
      IFBLANK(
         _xldudf_CX_PUSH(AZ226*fxVal_normal, CX_ENTITY, $B226, AZ$11, AZ$14, AZ$219,),
         ""
      ),
      IF($I226=2,
         IFBLANK(
            _xldudf_CX_PUSH(AZ226, CX_ENTITY, $B226, AZ$11, AZ$14,AZ$219,),
            ""
         ),
         IF($I226=3,
            "",
            IFBLANK(
               _xldudf_CX_PUSH(AZ226, CX_ENTITY, $B226, AZ$11, AZ$14, AZ$219,),
               ""
            )
         )
      )
   )
)),"")</f>
        <v/>
      </c>
      <c r="EA226" s="2445" t="str" cm="1">
        <f t="array" aca="1" ref="EA226" ca="1">IFERROR(IF(BA226*fxVal_normal=_PL!BA226,"",IF(OR(BA226="", NOT(ISNUMBER(BA226)), ISERROR(BA226), $B226=""), "",
   IF($I226=1,
      IFBLANK(
         _xldudf_CX_PUSH(BA226*fxVal_normal, CX_ENTITY, $B226, BA$11, BA$14, BA$219,),
         ""
      ),
      IF($I226=2,
         IFBLANK(
            _xldudf_CX_PUSH(BA226, CX_ENTITY, $B226, BA$11, BA$14,BA$219,),
            ""
         ),
         IF($I226=3,
            "",
            IFBLANK(
               _xldudf_CX_PUSH(BA226, CX_ENTITY, $B226, BA$11, BA$14, BA$219,),
               ""
            )
         )
      )
   )
)),"")</f>
        <v/>
      </c>
      <c r="EB226" s="2445" t="str" cm="1">
        <f t="array" aca="1" ref="EB226" ca="1">IFERROR(IF(BB226*fxVal_normal=_PL!BB226,"",IF(OR(BB226="", NOT(ISNUMBER(BB226)), ISERROR(BB226), $B226=""), "",
   IF($I226=1,
      IFBLANK(
         _xldudf_CX_PUSH(BB226*fxVal_normal, CX_ENTITY, $B226, BB$11, BB$14, BB$219,),
         ""
      ),
      IF($I226=2,
         IFBLANK(
            _xldudf_CX_PUSH(BB226, CX_ENTITY, $B226, BB$11, BB$14,BB$219,),
            ""
         ),
         IF($I226=3,
            "",
            IFBLANK(
               _xldudf_CX_PUSH(BB226, CX_ENTITY, $B226, BB$11, BB$14, BB$219,),
               ""
            )
         )
      )
   )
)),"")</f>
        <v/>
      </c>
      <c r="EC226" s="2445" t="str" cm="1">
        <f t="array" aca="1" ref="EC226" ca="1">IFERROR(IF(BC226*fxVal_normal=_PL!BC226,"",IF(OR(BC226="", NOT(ISNUMBER(BC226)), ISERROR(BC226), $B226=""), "",
   IF($I226=1,
      IFBLANK(
         _xldudf_CX_PUSH(BC226*fxVal_normal, CX_ENTITY, $B226, BC$11, BC$14, BC$219,),
         ""
      ),
      IF($I226=2,
         IFBLANK(
            _xldudf_CX_PUSH(BC226, CX_ENTITY, $B226, BC$11, BC$14,BC$219,),
            ""
         ),
         IF($I226=3,
            "",
            IFBLANK(
               _xldudf_CX_PUSH(BC226, CX_ENTITY, $B226, BC$11, BC$14, BC$219,),
               ""
            )
         )
      )
   )
)),"")</f>
        <v/>
      </c>
      <c r="ED226" s="2445" t="str" cm="1">
        <f t="array" aca="1" ref="ED226" ca="1">IFERROR(IF(BD226*fxVal_normal=_PL!BD226,"",IF(OR(BD226="", NOT(ISNUMBER(BD226)), ISERROR(BD226), $B226=""), "",
   IF($I226=1,
      IFBLANK(
         _xldudf_CX_PUSH(BD226*fxVal_normal, CX_ENTITY, $B226, BD$11, BD$14, BD$219,),
         ""
      ),
      IF($I226=2,
         IFBLANK(
            _xldudf_CX_PUSH(BD226, CX_ENTITY, $B226, BD$11, BD$14,BD$219,),
            ""
         ),
         IF($I226=3,
            "",
            IFBLANK(
               _xldudf_CX_PUSH(BD226, CX_ENTITY, $B226, BD$11, BD$14, BD$219,),
               ""
            )
         )
      )
   )
)),"")</f>
        <v/>
      </c>
      <c r="EE226" s="2445" t="str" cm="1">
        <f t="array" aca="1" ref="EE226" ca="1">IFERROR(IF(BE226*fxVal_normal=_PL!BE226,"",IF(OR(BE226="", NOT(ISNUMBER(BE226)), ISERROR(BE226), $B226=""), "",
   IF($I226=1,
      IFBLANK(
         _xldudf_CX_PUSH(BE226*fxVal_normal, CX_ENTITY, $B226, BE$11, BE$14, BE$219,),
         ""
      ),
      IF($I226=2,
         IFBLANK(
            _xldudf_CX_PUSH(BE226, CX_ENTITY, $B226, BE$11, BE$14,BE$219,),
            ""
         ),
         IF($I226=3,
            "",
            IFBLANK(
               _xldudf_CX_PUSH(BE226, CX_ENTITY, $B226, BE$11, BE$14, BE$219,),
               ""
            )
         )
      )
   )
)),"")</f>
        <v/>
      </c>
      <c r="EF226" s="2445" t="str" cm="1">
        <f t="array" aca="1" ref="EF226" ca="1">IFERROR(IF(BF226*fxVal_normal=_PL!BF226,"",IF(OR(BF226="", NOT(ISNUMBER(BF226)), ISERROR(BF226), $B226=""), "",
   IF($I226=1,
      IFBLANK(
         _xldudf_CX_PUSH(BF226*fxVal_normal, CX_ENTITY, $B226, BF$11, BF$14, BF$219,),
         ""
      ),
      IF($I226=2,
         IFBLANK(
            _xldudf_CX_PUSH(BF226, CX_ENTITY, $B226, BF$11, BF$14,BF$219,),
            ""
         ),
         IF($I226=3,
            "",
            IFBLANK(
               _xldudf_CX_PUSH(BF226, CX_ENTITY, $B226, BF$11, BF$14, BF$219,),
               ""
            )
         )
      )
   )
)),"")</f>
        <v/>
      </c>
      <c r="EG226" s="2445" t="str" cm="1">
        <f t="array" aca="1" ref="EG226" ca="1">IFERROR(IF(BG226*fxVal_normal=_PL!BG226,"",IF(OR(BG226="", NOT(ISNUMBER(BG226)), ISERROR(BG226), $B226=""), "",
   IF($I226=1,
      IFBLANK(
         _xldudf_CX_PUSH(BG226*fxVal_normal, CX_ENTITY, $B226, BG$11, BG$14, BG$219,),
         ""
      ),
      IF($I226=2,
         IFBLANK(
            _xldudf_CX_PUSH(BG226, CX_ENTITY, $B226, BG$11, BG$14,BG$219,),
            ""
         ),
         IF($I226=3,
            "",
            IFBLANK(
               _xldudf_CX_PUSH(BG226, CX_ENTITY, $B226, BG$11, BG$14, BG$219,),
               ""
            )
         )
      )
   )
)),"")</f>
        <v/>
      </c>
      <c r="EH226" s="2445" t="str" cm="1">
        <f t="array" aca="1" ref="EH226" ca="1">IFERROR(IF(BH226*fxVal_normal=_PL!BH226,"",IF(OR(BH226="", NOT(ISNUMBER(BH226)), ISERROR(BH226), $B226=""), "",
   IF($I226=1,
      IFBLANK(
         _xldudf_CX_PUSH(BH226*fxVal_normal, CX_ENTITY, $B226, BH$11, BH$14, BH$219,),
         ""
      ),
      IF($I226=2,
         IFBLANK(
            _xldudf_CX_PUSH(BH226, CX_ENTITY, $B226, BH$11, BH$14,BH$219,),
            ""
         ),
         IF($I226=3,
            "",
            IFBLANK(
               _xldudf_CX_PUSH(BH226, CX_ENTITY, $B226, BH$11, BH$14, BH$219,),
               ""
            )
         )
      )
   )
)),"")</f>
        <v/>
      </c>
      <c r="EI226" s="2445" t="str" cm="1">
        <f t="array" aca="1" ref="EI226" ca="1">IFERROR(IF(BI226*fxVal_normal=_PL!BI226,"",IF(OR(BI226="", NOT(ISNUMBER(BI226)), ISERROR(BI226), $B226=""), "",
   IF($I226=1,
      IFBLANK(
         _xldudf_CX_PUSH(BI226*fxVal_normal, CX_ENTITY, $B226, BI$11, BI$14, BI$219,),
         ""
      ),
      IF($I226=2,
         IFBLANK(
            _xldudf_CX_PUSH(BI226, CX_ENTITY, $B226, BI$11, BI$14,BI$219,),
            ""
         ),
         IF($I226=3,
            "",
            IFBLANK(
               _xldudf_CX_PUSH(BI226, CX_ENTITY, $B226, BI$11, BI$14, BI$219,),
               ""
            )
         )
      )
   )
)),"")</f>
        <v/>
      </c>
      <c r="EJ226" s="2445" t="str" cm="1">
        <f t="array" aca="1" ref="EJ226" ca="1">IFERROR(IF(BJ226*fxVal_normal=_PL!BJ226,"",IF(OR(BJ226="", NOT(ISNUMBER(BJ226)), ISERROR(BJ226), $B226=""), "",
   IF($I226=1,
      IFBLANK(
         _xldudf_CX_PUSH(BJ226*fxVal_normal, CX_ENTITY, $B226, BJ$11, BJ$14, BJ$219,),
         ""
      ),
      IF($I226=2,
         IFBLANK(
            _xldudf_CX_PUSH(BJ226, CX_ENTITY, $B226, BJ$11, BJ$14,BJ$219,),
            ""
         ),
         IF($I226=3,
            "",
            IFBLANK(
               _xldudf_CX_PUSH(BJ226, CX_ENTITY, $B226, BJ$11, BJ$14, BJ$219,),
               ""
            )
         )
      )
   )
)),"")</f>
        <v/>
      </c>
      <c r="EK226" s="2445" t="str" cm="1">
        <f t="array" aca="1" ref="EK226" ca="1">IFERROR(IF(BK226*fxVal_normal=_PL!BK226,"",IF(OR(BK226="", NOT(ISNUMBER(BK226)), ISERROR(BK226), $B226=""), "",
   IF($I226=1,
      IFBLANK(
         _xldudf_CX_PUSH(BK226*fxVal_normal, CX_ENTITY, $B226, BK$11, BK$14, BK$219,),
         ""
      ),
      IF($I226=2,
         IFBLANK(
            _xldudf_CX_PUSH(BK226, CX_ENTITY, $B226, BK$11, BK$14,BK$219,),
            ""
         ),
         IF($I226=3,
            "",
            IFBLANK(
               _xldudf_CX_PUSH(BK226, CX_ENTITY, $B226, BK$11, BK$14, BK$219,),
               ""
            )
         )
      )
   )
)),"")</f>
        <v/>
      </c>
      <c r="EL226" s="2445" t="str" cm="1">
        <f t="array" aca="1" ref="EL226" ca="1">IFERROR(IF(BL226*fxVal_normal=_PL!BL226,"",IF(OR(BL226="", NOT(ISNUMBER(BL226)), ISERROR(BL226), $B226=""), "",
   IF($I226=1,
      IFBLANK(
         _xldudf_CX_PUSH(BL226*fxVal_normal, CX_ENTITY, $B226, BL$11, BL$14, BL$219,),
         ""
      ),
      IF($I226=2,
         IFBLANK(
            _xldudf_CX_PUSH(BL226, CX_ENTITY, $B226, BL$11, BL$14,BL$219,),
            ""
         ),
         IF($I226=3,
            "",
            IFBLANK(
               _xldudf_CX_PUSH(BL226, CX_ENTITY, $B226, BL$11, BL$14, BL$219,),
               ""
            )
         )
      )
   )
)),"")</f>
        <v/>
      </c>
      <c r="EM226" s="2445" t="str" cm="1">
        <f t="array" aca="1" ref="EM226" ca="1">IFERROR(IF(BM226*fxVal_normal=_PL!BM226,"",IF(OR(BM226="", NOT(ISNUMBER(BM226)), ISERROR(BM226), $B226=""), "",
   IF($I226=1,
      IFBLANK(
         _xldudf_CX_PUSH(BM226*fxVal_normal, CX_ENTITY, $B226, BM$11, BM$14, BM$219,),
         ""
      ),
      IF($I226=2,
         IFBLANK(
            _xldudf_CX_PUSH(BM226, CX_ENTITY, $B226, BM$11, BM$14,BM$219,),
            ""
         ),
         IF($I226=3,
            "",
            IFBLANK(
               _xldudf_CX_PUSH(BM226, CX_ENTITY, $B226, BM$11, BM$14, BM$219,),
               ""
            )
         )
      )
   )
)),"")</f>
        <v/>
      </c>
      <c r="EN226" s="2445" t="str" cm="1">
        <f t="array" aca="1" ref="EN226" ca="1">IFERROR(IF(BN226*fxVal_normal=_PL!BN226,"",IF(OR(BN226="", NOT(ISNUMBER(BN226)), ISERROR(BN226), $B226=""), "",
   IF($I226=1,
      IFBLANK(
         _xldudf_CX_PUSH(BN226*fxVal_normal, CX_ENTITY, $B226, BN$11, BN$14, BN$219,),
         ""
      ),
      IF($I226=2,
         IFBLANK(
            _xldudf_CX_PUSH(BN226, CX_ENTITY, $B226, BN$11, BN$14,BN$219,),
            ""
         ),
         IF($I226=3,
            "",
            IFBLANK(
               _xldudf_CX_PUSH(BN226, CX_ENTITY, $B226, BN$11, BN$14, BN$219,),
               ""
            )
         )
      )
   )
)),"")</f>
        <v/>
      </c>
    </row>
    <row r="227" spans="1:146" ht="21" customHeight="1">
      <c r="A227" s="1627" t="s">
        <v>22</v>
      </c>
      <c r="B227" s="2424"/>
      <c r="C227" s="2424"/>
      <c r="D227" s="1548"/>
      <c r="E227" s="2440" cm="1">
        <f t="array" aca="1" ref="E227:G2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)($AD227:$CQ227, Z227)</f>
        <v>49</v>
      </c>
      <c r="F227" s="576">
        <f ca="1"/>
        <v>0</v>
      </c>
      <c r="G227" s="576" t="str">
        <f ca="1"/>
        <v>A</v>
      </c>
      <c r="H227" s="2546">
        <v>2</v>
      </c>
      <c r="I227" s="2546">
        <v>1</v>
      </c>
      <c r="J227" s="401" cm="1">
        <f t="array" ref="J227">IFBLANK( Z227,"")</f>
        <v>0</v>
      </c>
      <c r="K227" s="578" t="str">
        <f t="shared" si="54"/>
        <v>No</v>
      </c>
      <c r="L227" s="37"/>
      <c r="N227" s="158"/>
      <c r="O227" s="101"/>
      <c r="P227" s="52"/>
      <c r="Q227" s="101"/>
      <c r="R227" s="101"/>
      <c r="S227" s="3008"/>
      <c r="T227" s="3008"/>
      <c r="U227" s="39"/>
      <c r="V227" s="37"/>
      <c r="W227" s="2594" t="e">
        <f ca="1">W220</f>
        <v>#NAME?</v>
      </c>
      <c r="X227" s="2452">
        <f>_PL!X227</f>
        <v>0</v>
      </c>
      <c r="Y227" s="270" t="s">
        <v>167</v>
      </c>
      <c r="Z227" s="538">
        <f>_PL!Z227</f>
        <v>0</v>
      </c>
      <c r="AA227" s="906"/>
      <c r="AB227" s="280"/>
      <c r="AC227" s="1165" t="str" cm="1">
        <f t="array" aca="1" ref="AC227" ca="1">_xlfn.LET(
_xlpm._termname, $AB227,
_xlpm._iconname, "find",
_xlpm._icon, fx_getIcon(_xlpm._iconname),
_xlpm._location, _xlfn.XLOOKUP(LOWER(_xlpm._termname), LOWER(tbl_acctDef[Term]),tbl_acctDef[Term]),
_xlpm._hyperlink, HYPERLINK("#"&amp;CELL("address",_xlpm._location), _xlpm._icon),
IFERROR(_xlpm._hyperlink,"")
)</f>
        <v/>
      </c>
      <c r="AD227" s="2602" t="str">
        <f ca="1">IF(ISNUMBER(AD220), IF(ABS(SUM(AD221:AD226)-AD220)&lt;0.1,0,1),"")</f>
        <v/>
      </c>
      <c r="AE227" s="2602" t="str">
        <f t="shared" ref="AE227:BN227" si="59">IF(ISNUMBER(AE220), IF(ABS(SUM(AE221:AE226)-AE220)&lt;0.1,0,1),"")</f>
        <v/>
      </c>
      <c r="AF227" s="2603" t="str">
        <f t="shared" si="59"/>
        <v/>
      </c>
      <c r="AG227" s="2603" t="str">
        <f t="shared" si="59"/>
        <v/>
      </c>
      <c r="AH227" s="2603" t="str">
        <f t="shared" si="59"/>
        <v/>
      </c>
      <c r="AI227" s="2603" t="str">
        <f t="shared" si="59"/>
        <v/>
      </c>
      <c r="AJ227" s="2603" t="str">
        <f t="shared" si="59"/>
        <v/>
      </c>
      <c r="AK227" s="2603" t="str">
        <f t="shared" si="59"/>
        <v/>
      </c>
      <c r="AL227" s="2603" t="str">
        <f t="shared" si="59"/>
        <v/>
      </c>
      <c r="AM227" s="2603" t="str">
        <f t="shared" si="59"/>
        <v/>
      </c>
      <c r="AN227" s="2603" t="str">
        <f t="shared" si="59"/>
        <v/>
      </c>
      <c r="AO227" s="2603" t="str">
        <f t="shared" si="59"/>
        <v/>
      </c>
      <c r="AP227" s="2603" t="str">
        <f t="shared" si="59"/>
        <v/>
      </c>
      <c r="AQ227" s="2603" t="str">
        <f t="shared" si="59"/>
        <v/>
      </c>
      <c r="AR227" s="2603" t="str">
        <f t="shared" si="59"/>
        <v/>
      </c>
      <c r="AS227" s="2603" t="str">
        <f t="shared" si="59"/>
        <v/>
      </c>
      <c r="AT227" s="2603" t="str">
        <f t="shared" si="59"/>
        <v/>
      </c>
      <c r="AU227" s="2603" t="str">
        <f t="shared" si="59"/>
        <v/>
      </c>
      <c r="AV227" s="2603" t="str">
        <f t="shared" si="59"/>
        <v/>
      </c>
      <c r="AW227" s="2603" t="str">
        <f t="shared" si="59"/>
        <v/>
      </c>
      <c r="AX227" s="2603" t="str">
        <f t="shared" si="59"/>
        <v/>
      </c>
      <c r="AY227" s="2603" t="str">
        <f t="shared" si="59"/>
        <v/>
      </c>
      <c r="AZ227" s="2603" t="str">
        <f t="shared" si="59"/>
        <v/>
      </c>
      <c r="BA227" s="2603" t="str">
        <f t="shared" si="59"/>
        <v/>
      </c>
      <c r="BB227" s="2603" t="str">
        <f t="shared" si="59"/>
        <v/>
      </c>
      <c r="BC227" s="2603" t="str">
        <f t="shared" si="59"/>
        <v/>
      </c>
      <c r="BD227" s="2603" t="str">
        <f t="shared" si="59"/>
        <v/>
      </c>
      <c r="BE227" s="2603" t="str">
        <f t="shared" si="59"/>
        <v/>
      </c>
      <c r="BF227" s="2603" t="str">
        <f t="shared" si="59"/>
        <v/>
      </c>
      <c r="BG227" s="2603" t="str">
        <f t="shared" si="59"/>
        <v/>
      </c>
      <c r="BH227" s="2603" t="str">
        <f t="shared" si="59"/>
        <v/>
      </c>
      <c r="BI227" s="2603" t="str">
        <f t="shared" si="59"/>
        <v/>
      </c>
      <c r="BJ227" s="2603" t="str">
        <f t="shared" si="59"/>
        <v/>
      </c>
      <c r="BK227" s="2603" t="str">
        <f t="shared" si="59"/>
        <v/>
      </c>
      <c r="BL227" s="2603" t="str">
        <f t="shared" si="59"/>
        <v/>
      </c>
      <c r="BM227" s="2603" t="str">
        <f t="shared" si="59"/>
        <v/>
      </c>
      <c r="BN227" s="2603" t="str">
        <f t="shared" si="59"/>
        <v/>
      </c>
      <c r="BO227" s="2604"/>
      <c r="BP227" s="2604"/>
      <c r="BQ227" s="2604"/>
      <c r="BR227" s="2604"/>
      <c r="BS227" s="2604"/>
      <c r="BT227" s="2604"/>
      <c r="BU227" s="2604"/>
      <c r="BV227" s="2604"/>
      <c r="BW227" s="2604"/>
      <c r="BX227" s="2604"/>
      <c r="BY227" s="2604"/>
      <c r="BZ227" s="2604"/>
      <c r="CA227" s="34"/>
      <c r="CC227" s="58"/>
      <c r="CD227" s="1461" t="str" cm="1">
        <f t="array" aca="1" ref="CD227" ca="1">_xlfn.LET( _xlpm.CheckBlank, SUM(PL!$AD227:$BN227) = 0, IF(_xlpm.CheckBlank, "", SUM(_xlfn._xlws.FILTER(PL!$AD227:$BN227,(YEAR(PL!$AD$12:$BN$12)=PL!CD$12)*(array_timeline&lt;=PL!CD$11)))))</f>
        <v/>
      </c>
      <c r="CE227" s="1461" t="str" cm="1">
        <f t="array" aca="1" ref="CE227" ca="1">_xlfn.LET( _xlpm.CheckBlank, SUM(PL!$AD227:$BN227) = 0, IF(_xlpm.CheckBlank, "", SUM(_xlfn._xlws.FILTER(PL!$AD227:$BN227,(YEAR(PL!$AD$12:$BN$12)=PL!CE$12)*(array_timeline&lt;=PL!CE$11)))))</f>
        <v/>
      </c>
      <c r="CF227" s="88"/>
      <c r="CG227" s="1461" t="str" cm="1">
        <f t="array" aca="1" ref="CG227" ca="1">_xlfn.LET( _xlpm.CheckBlank, SUM(PL!$AD227:$BN227) = 0, IF(_xlpm.CheckBlank, "", SUM(_xlfn._xlws.FILTER(PL!$AD227:$BN227,(YEAR(PL!$AD$12:$BN$12)=PL!CG$12)*(array_timeline&lt;=PL!CG$11)))))</f>
        <v/>
      </c>
      <c r="CH227" s="1461" t="str" cm="1">
        <f t="array" aca="1" ref="CH227" ca="1">_xlfn.LET( _xlpm.CheckBlank, SUM(PL!$AD227:$BN227) = 0, IF(_xlpm.CheckBlank, "", SUM(_xlfn._xlws.FILTER(PL!$AD227:$BN227,(YEAR(PL!$AD$12:$BN$12)=PL!CH$12)*(array_timeline&lt;=PL!CH$11)))))</f>
        <v/>
      </c>
      <c r="CI227" s="88"/>
      <c r="CJ227" s="1461" t="str" cm="1">
        <f t="array" aca="1" ref="CJ227" ca="1">_xlfn.LET( _xlpm.CheckBlank, SUM(PL!$AD227:$BN227) = 0, IF(_xlpm.CheckBlank, "", SUM(_xlfn.TAKE(_xlfn.DROP(PL!$AD227:$BN227, ,-DATEDIFF(PL!CJ$11, val_asOfDate,"M")),1,-12))))</f>
        <v/>
      </c>
      <c r="CK227" s="1461" t="str" cm="1">
        <f t="array" aca="1" ref="CK227" ca="1">_xlfn.LET( _xlpm.CheckBlank, SUM(PL!$AD227:$BN227) = 0, IF(_xlpm.CheckBlank, "", SUM(_xlfn.TAKE(_xlfn.DROP(PL!$AD227:$BN227, ,-DATEDIFF(PL!CK$11, val_asOfDate,"M")),1,-12))))</f>
        <v/>
      </c>
      <c r="CL227" s="88"/>
      <c r="CM227" s="2061" t="str">
        <f ca="1">IF(ISNUMBER(CM220), IF(ABS(SUM(CM221:CM226)-CM220)&lt;0.1,0,1),"")</f>
        <v/>
      </c>
      <c r="CN227" s="2061" t="str">
        <f>IF(ISNUMBER(CN220), IF(ABS(SUM(CN221:CN226)-CN220)&lt;0.1,0,1),"")</f>
        <v/>
      </c>
      <c r="CO227" s="128"/>
      <c r="CP227" s="2061" t="str">
        <f ca="1">IF(ISNUMBER(CP220), IF(ABS(SUM(CP221:CP226)-CP220)&lt;0.1,0,1),"")</f>
        <v/>
      </c>
      <c r="CQ227" s="2061" t="str">
        <f>IF(ISNUMBER(CQ220), IF(ABS(SUM(CQ221:CQ226)-CQ220)&lt;0.1,0,1),"")</f>
        <v/>
      </c>
      <c r="CR227" s="34"/>
      <c r="CY227" s="1880"/>
      <c r="CZ227" s="1880"/>
      <c r="DA227" s="1880"/>
      <c r="DB227" s="1880"/>
      <c r="DC227" s="2121"/>
    </row>
    <row r="228" spans="1:146" ht="18">
      <c r="A228" s="1627"/>
      <c r="B228" s="2439" t="str">
        <f>_xlfn.LET(
_xlpm.IsNotAttrDynamic, D228="",
_xlpm.Attr,_PL!F228,
_xlpm.NotInUse,Y228=D228,
_xlpm.RESULT, IF(_xlpm.IsNotAttrDynamic, _xlpm.Attr, IF( _xlpm.NotInUse, "", Y228)
),IF(_xlpm.RESULT ="", "", _xlpm.RESULT))</f>
        <v/>
      </c>
      <c r="C228" s="2439" t="str" cm="1">
        <f t="array" ref="C228">IFBLANK(_PL!C228,"")</f>
        <v/>
      </c>
      <c r="D228" s="577"/>
      <c r="E228" s="2453"/>
      <c r="F228" s="578"/>
      <c r="G228" s="578"/>
      <c r="H228" s="510"/>
      <c r="I228" s="510"/>
      <c r="J228" s="30"/>
      <c r="K228" s="578"/>
      <c r="L228" s="37"/>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146" s="108" customFormat="1" ht="18">
      <c r="A229" s="1628"/>
      <c r="B229" s="2439" t="str">
        <f>_xlfn.LET(
_xlpm.IsNotAttrDynamic, D229="",
_xlpm.Attr,_PL!F229,
_xlpm.NotInUse,Y229=D229,
_xlpm.RESULT, IF(_xlpm.IsNotAttrDynamic, _xlpm.Attr, IF( _xlpm.NotInUse, "", Y229)
),IF(_xlpm.RESULT ="", "", _xlpm.RESULT))</f>
        <v/>
      </c>
      <c r="C229" s="2439" t="str" cm="1">
        <f t="array" ref="C229">IFBLANK(_PL!C229,"")</f>
        <v/>
      </c>
      <c r="D229" s="574"/>
      <c r="E229" s="2605"/>
      <c r="F229" s="401"/>
      <c r="G229" s="401"/>
      <c r="H229" s="585"/>
      <c r="I229" s="585"/>
      <c r="J229" s="586"/>
      <c r="K229" s="401"/>
      <c r="L229" s="37"/>
      <c r="M229"/>
      <c r="N229" s="158"/>
      <c r="O229" s="101"/>
      <c r="P229" s="101"/>
      <c r="Q229" s="101"/>
      <c r="R229" s="101"/>
      <c r="S229" s="101"/>
      <c r="T229" s="101"/>
      <c r="U229" s="101"/>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c r="CX229" s="115"/>
      <c r="DC229" s="115"/>
    </row>
    <row r="230" spans="1:146" ht="22.5">
      <c r="A230" s="1625"/>
      <c r="B230" s="2439" t="str">
        <f>_xlfn.LET(
_xlpm.IsNotAttrDynamic, D230="",
_xlpm.Attr,_PL!F230,
_xlpm.NotInUse,Y230=D230,
_xlpm.RESULT, IF(_xlpm.IsNotAttrDynamic, _xlpm.Attr, IF( _xlpm.NotInUse, "", Y230)
),IF(_xlpm.RESULT ="", "", _xlpm.RESULT))</f>
        <v/>
      </c>
      <c r="C230" s="2439" t="str" cm="1">
        <f t="array" ref="C230">IFBLANK(_PL!C230,"")</f>
        <v/>
      </c>
      <c r="D230" s="1548"/>
      <c r="E230" s="2453"/>
      <c r="F230" s="578"/>
      <c r="G230" s="578"/>
      <c r="H230" s="510"/>
      <c r="I230" s="510"/>
      <c r="J230" s="401"/>
      <c r="K230" s="578" t="str">
        <f t="shared" ref="K230:K242" si="60">IFERROR(IF(LEN(AB230)=0,"No",IF(LEN(J230)&gt;0,"Yes","No")),"")</f>
        <v>No</v>
      </c>
      <c r="L230" s="37"/>
      <c r="N230" s="158"/>
      <c r="O230" s="101"/>
      <c r="P230" s="52"/>
      <c r="Q230" s="101"/>
      <c r="R230" s="101"/>
      <c r="S230" s="101"/>
      <c r="T230" s="101"/>
      <c r="U230" s="39"/>
      <c r="V230" s="37"/>
      <c r="W230" s="2133" t="s">
        <v>168</v>
      </c>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34"/>
      <c r="CC230" s="797"/>
      <c r="CD230" s="3018" t="s">
        <v>41</v>
      </c>
      <c r="CE230" s="3019"/>
      <c r="CF230" s="1472"/>
      <c r="CG230" s="3020" t="s">
        <v>109</v>
      </c>
      <c r="CH230" s="3021"/>
      <c r="CI230" s="1473"/>
      <c r="CJ230" s="3022" t="s">
        <v>43</v>
      </c>
      <c r="CK230" s="3023"/>
      <c r="CL230" s="1473"/>
      <c r="CM230" s="3013" t="s">
        <v>44</v>
      </c>
      <c r="CN230" s="3014"/>
      <c r="CO230" s="1470"/>
      <c r="CP230" s="3013" t="s">
        <v>45</v>
      </c>
      <c r="CQ230" s="3014"/>
      <c r="CR230" s="34"/>
      <c r="CS230" s="2056"/>
      <c r="CT230" s="1880"/>
      <c r="CU230" s="1880"/>
      <c r="CV230" s="1880"/>
      <c r="CW230" s="1880"/>
      <c r="CX230" s="2121"/>
      <c r="CY230" s="1880"/>
      <c r="CZ230" s="1880"/>
      <c r="DA230" s="1880"/>
      <c r="DB230" s="1880"/>
      <c r="DC230" s="2121"/>
      <c r="DD230" s="1880"/>
      <c r="DE230" s="1880"/>
      <c r="DF230" s="1880"/>
      <c r="DG230" s="1880"/>
      <c r="DH230" s="1880"/>
      <c r="DI230" s="1880"/>
      <c r="DJ230" s="1880"/>
      <c r="DK230" s="1880"/>
      <c r="DL230" s="1880"/>
      <c r="DM230" s="1880"/>
      <c r="DN230" s="1880"/>
      <c r="DO230" s="1880"/>
      <c r="DP230" s="1880"/>
      <c r="DQ230" s="1880"/>
      <c r="DR230" s="1880"/>
      <c r="DS230" s="1880"/>
      <c r="DT230" s="1880"/>
      <c r="DU230" s="1880"/>
      <c r="DV230" s="1880"/>
      <c r="DW230" s="1880"/>
      <c r="DX230" s="1880"/>
      <c r="DY230" s="1880"/>
      <c r="DZ230" s="1880"/>
      <c r="EA230" s="1880"/>
      <c r="EB230" s="1880"/>
      <c r="EC230" s="1880"/>
      <c r="ED230" s="1880"/>
      <c r="EE230" s="1880"/>
      <c r="EF230" s="1880"/>
      <c r="EG230" s="1880"/>
      <c r="EH230" s="1880"/>
      <c r="EI230" s="1880"/>
      <c r="EJ230" s="1880"/>
      <c r="EK230" s="1880"/>
      <c r="EL230" s="1880"/>
      <c r="EM230" s="1880"/>
      <c r="EN230" s="1880"/>
      <c r="EO230" s="1880"/>
      <c r="EP230" s="1880"/>
    </row>
    <row r="231" spans="1:146" ht="18" customHeight="1">
      <c r="A231" s="1627"/>
      <c r="B231" s="2439" t="e">
        <f ca="1">_xlfn.LET(
_xlpm.IsNotAttrDynamic, D231="",
_xlpm.Attr,_PL!F231,
_xlpm.NotInUse,Y231=D231,
_xlpm.RESULT, IF(_xlpm.IsNotAttrDynamic, _xlpm.Attr, IF( _xlpm.NotInUse, "", Y231)
),IF(_xlpm.RESULT ="", "", _xlpm.RESULT))</f>
        <v>#NAME?</v>
      </c>
      <c r="C231" s="2439" t="str" cm="1">
        <f t="array" ref="C231">IFBLANK(_PL!C231,"")</f>
        <v>Segment IV Name</v>
      </c>
      <c r="D231" s="1548" t="s">
        <v>185</v>
      </c>
      <c r="E231" s="2453"/>
      <c r="F231" s="572"/>
      <c r="G231" s="572"/>
      <c r="H231" s="572"/>
      <c r="I231" s="572"/>
      <c r="J231" s="401"/>
      <c r="K231" s="578" t="str">
        <f t="shared" si="60"/>
        <v>No</v>
      </c>
      <c r="L231" s="37"/>
      <c r="N231" s="158"/>
      <c r="O231" s="101"/>
      <c r="P231" s="52"/>
      <c r="Q231" s="2"/>
      <c r="R231" s="101"/>
      <c r="S231" s="101"/>
      <c r="T231" s="101"/>
      <c r="U231" s="39"/>
      <c r="V231" s="37"/>
      <c r="W231" s="3038" t="e">
        <f ca="1">_PL!W231</f>
        <v>#NAME?</v>
      </c>
      <c r="X231" s="1247"/>
      <c r="Y231" s="3048" t="e">
        <f ca="1">_PL!Y231</f>
        <v>#NAME?</v>
      </c>
      <c r="Z231" s="1632" t="s">
        <v>157</v>
      </c>
      <c r="AA231" s="1633"/>
      <c r="AB231" s="1630" t="s">
        <v>83</v>
      </c>
      <c r="AC231" s="876"/>
      <c r="AD231" s="859" cm="1">
        <f t="array" aca="1" ref="AD231:AD232" ca="1">fx_checkComp(AD236:AD241)</f>
        <v>1</v>
      </c>
      <c r="AE231" s="859" cm="1">
        <f t="array" aca="1" ref="AE231:AE232" ca="1">fx_checkComp(AE236:AE241)</f>
        <v>1</v>
      </c>
      <c r="AF231" s="859" cm="1">
        <f t="array" aca="1" ref="AF231:AF232" ca="1">fx_checkComp(AF236:AF241)</f>
        <v>1</v>
      </c>
      <c r="AG231" s="859" cm="1">
        <f t="array" aca="1" ref="AG231:AG232" ca="1">fx_checkComp(AG236:AG241)</f>
        <v>1</v>
      </c>
      <c r="AH231" s="859" cm="1">
        <f t="array" aca="1" ref="AH231:AH232" ca="1">fx_checkComp(AH236:AH241)</f>
        <v>1</v>
      </c>
      <c r="AI231" s="859" cm="1">
        <f t="array" aca="1" ref="AI231:AI232" ca="1">fx_checkComp(AI236:AI241)</f>
        <v>1</v>
      </c>
      <c r="AJ231" s="859" cm="1">
        <f t="array" aca="1" ref="AJ231:AJ232" ca="1">fx_checkComp(AJ236:AJ241)</f>
        <v>1</v>
      </c>
      <c r="AK231" s="859" cm="1">
        <f t="array" aca="1" ref="AK231:AK232" ca="1">fx_checkComp(AK236:AK241)</f>
        <v>1</v>
      </c>
      <c r="AL231" s="859" cm="1">
        <f t="array" aca="1" ref="AL231:AL232" ca="1">fx_checkComp(AL236:AL241)</f>
        <v>1</v>
      </c>
      <c r="AM231" s="859" cm="1">
        <f t="array" aca="1" ref="AM231:AM232" ca="1">fx_checkComp(AM236:AM241)</f>
        <v>1</v>
      </c>
      <c r="AN231" s="859" cm="1">
        <f t="array" aca="1" ref="AN231:AN232" ca="1">fx_checkComp(AN236:AN241)</f>
        <v>1</v>
      </c>
      <c r="AO231" s="859" cm="1">
        <f t="array" aca="1" ref="AO231:AO232" ca="1">fx_checkComp(AO236:AO241)</f>
        <v>1</v>
      </c>
      <c r="AP231" s="859" cm="1">
        <f t="array" aca="1" ref="AP231:AP232" ca="1">fx_checkComp(AP236:AP241)</f>
        <v>1</v>
      </c>
      <c r="AQ231" s="859" cm="1">
        <f t="array" aca="1" ref="AQ231:AQ232" ca="1">fx_checkComp(AQ236:AQ241)</f>
        <v>1</v>
      </c>
      <c r="AR231" s="859" cm="1">
        <f t="array" aca="1" ref="AR231:AR232" ca="1">fx_checkComp(AR236:AR241)</f>
        <v>1</v>
      </c>
      <c r="AS231" s="859" cm="1">
        <f t="array" aca="1" ref="AS231:AS232" ca="1">fx_checkComp(AS236:AS241)</f>
        <v>1</v>
      </c>
      <c r="AT231" s="859" cm="1">
        <f t="array" aca="1" ref="AT231:AT232" ca="1">fx_checkComp(AT236:AT241)</f>
        <v>1</v>
      </c>
      <c r="AU231" s="859" cm="1">
        <f t="array" aca="1" ref="AU231:AU232" ca="1">fx_checkComp(AU236:AU241)</f>
        <v>1</v>
      </c>
      <c r="AV231" s="859" cm="1">
        <f t="array" aca="1" ref="AV231:AV232" ca="1">fx_checkComp(AV236:AV241)</f>
        <v>1</v>
      </c>
      <c r="AW231" s="859" cm="1">
        <f t="array" aca="1" ref="AW231:AW232" ca="1">fx_checkComp(AW236:AW241)</f>
        <v>1</v>
      </c>
      <c r="AX231" s="859" cm="1">
        <f t="array" aca="1" ref="AX231:AX232" ca="1">fx_checkComp(AX236:AX241)</f>
        <v>1</v>
      </c>
      <c r="AY231" s="859" cm="1">
        <f t="array" aca="1" ref="AY231:AY232" ca="1">fx_checkComp(AY236:AY241)</f>
        <v>1</v>
      </c>
      <c r="AZ231" s="859" cm="1">
        <f t="array" aca="1" ref="AZ231:AZ232" ca="1">fx_checkComp(AZ236:AZ241)</f>
        <v>1</v>
      </c>
      <c r="BA231" s="859" cm="1">
        <f t="array" aca="1" ref="BA231:BA232" ca="1">fx_checkComp(BA236:BA241)</f>
        <v>1</v>
      </c>
      <c r="BB231" s="859" cm="1">
        <f t="array" aca="1" ref="BB231:BB232" ca="1">fx_checkComp(BB236:BB241)</f>
        <v>1</v>
      </c>
      <c r="BC231" s="859" cm="1">
        <f t="array" aca="1" ref="BC231:BC232" ca="1">fx_checkComp(BC236:BC241)</f>
        <v>1</v>
      </c>
      <c r="BD231" s="859" cm="1">
        <f t="array" aca="1" ref="BD231:BD232" ca="1">fx_checkComp(BD236:BD241)</f>
        <v>1</v>
      </c>
      <c r="BE231" s="859" cm="1">
        <f t="array" aca="1" ref="BE231:BE232" ca="1">fx_checkComp(BE236:BE241)</f>
        <v>1</v>
      </c>
      <c r="BF231" s="859" cm="1">
        <f t="array" aca="1" ref="BF231:BF232" ca="1">fx_checkComp(BF236:BF241)</f>
        <v>1</v>
      </c>
      <c r="BG231" s="859" cm="1">
        <f t="array" aca="1" ref="BG231:BG232" ca="1">fx_checkComp(BG236:BG241)</f>
        <v>1</v>
      </c>
      <c r="BH231" s="859" cm="1">
        <f t="array" aca="1" ref="BH231:BH232" ca="1">fx_checkComp(BH236:BH241)</f>
        <v>1</v>
      </c>
      <c r="BI231" s="859" cm="1">
        <f t="array" aca="1" ref="BI231:BI232" ca="1">fx_checkComp(BI236:BI241)</f>
        <v>1</v>
      </c>
      <c r="BJ231" s="859" cm="1">
        <f t="array" aca="1" ref="BJ231:BJ232" ca="1">fx_checkComp(BJ236:BJ241)</f>
        <v>1</v>
      </c>
      <c r="BK231" s="859" cm="1">
        <f t="array" aca="1" ref="BK231:BK232" ca="1">fx_checkComp(BK236:BK241)</f>
        <v>1</v>
      </c>
      <c r="BL231" s="859" cm="1">
        <f t="array" aca="1" ref="BL231:BL232" ca="1">fx_checkComp(BL236:BL241)</f>
        <v>1</v>
      </c>
      <c r="BM231" s="859" cm="1">
        <f t="array" aca="1" ref="BM231:BM232" ca="1">fx_checkComp(BM236:BM241)</f>
        <v>1</v>
      </c>
      <c r="BN231" s="1215" cm="1">
        <f t="array" aca="1" ref="BN231:BN232" ca="1">fx_checkComp(BN236:BN241)</f>
        <v>1</v>
      </c>
      <c r="BO231" s="1804"/>
      <c r="BP231" s="1804"/>
      <c r="BQ231" s="1804"/>
      <c r="BR231" s="1804"/>
      <c r="BS231" s="1804"/>
      <c r="BT231" s="1804"/>
      <c r="BU231" s="1804"/>
      <c r="BV231" s="1804"/>
      <c r="BW231" s="1804"/>
      <c r="BX231" s="1804"/>
      <c r="BY231" s="1804"/>
      <c r="BZ231" s="1804"/>
      <c r="CA231" s="34"/>
      <c r="CC231" s="2587"/>
      <c r="CD231" s="1343" t="e" cm="1">
        <f t="array" aca="1" ref="CD231" ca="1">YEAR(val_currentFYE)-2</f>
        <v>#NAME?</v>
      </c>
      <c r="CE231" s="1344" t="e" cm="1">
        <f t="array" aca="1" ref="CE231" ca="1">YEAR(val_currentFYE)-1</f>
        <v>#NAME?</v>
      </c>
      <c r="CF231" s="128"/>
      <c r="CG231" s="205" t="e" cm="1">
        <f t="array" aca="1" ref="CG231" ca="1">YEAR(val_currentFYE)</f>
        <v>#NAME?</v>
      </c>
      <c r="CH231" s="206" t="e" cm="1">
        <f t="array" aca="1" ref="CH231" ca="1">YEAR(val_currentFYE)</f>
        <v>#NAME?</v>
      </c>
      <c r="CI231" s="207"/>
      <c r="CJ231" s="208" t="s">
        <v>54</v>
      </c>
      <c r="CK231" s="209" t="s">
        <v>54</v>
      </c>
      <c r="CL231" s="88"/>
      <c r="CM231" s="1200" t="e" cm="1">
        <f t="array" aca="1" ref="CM231" ca="1">YEAR(val_currentFYE)</f>
        <v>#NAME?</v>
      </c>
      <c r="CN231" s="1340" t="e" cm="1">
        <f t="array" aca="1" ref="CN231" ca="1">YEAR(val_currentFYE)</f>
        <v>#NAME?</v>
      </c>
      <c r="CO231" s="88"/>
      <c r="CP231" s="1200" t="e" cm="1">
        <f t="array" aca="1" ref="CP231" ca="1">YEAR(val_currentFYE)+1</f>
        <v>#NAME?</v>
      </c>
      <c r="CQ231" s="1340" t="e" cm="1">
        <f t="array" aca="1" ref="CQ231" ca="1">YEAR(val_currentFYE)+1</f>
        <v>#NAME?</v>
      </c>
      <c r="CR231" s="34"/>
      <c r="CS231" s="2056"/>
      <c r="CT231" s="2447" t="e" cm="1">
        <f t="array" aca="1" ref="CT231" ca="1">IF(Y231="Untitled Segmentation IV","",_xldudf_CX_PUSH(Y231,CX_ENTITY,C231,val_asOfDate))</f>
        <v>#NAME?</v>
      </c>
      <c r="CU231" s="2447" t="e" cm="1">
        <f t="array" aca="1" ref="CU231" ca="1">IF(Y231="Untitled Segmentation IV","",_xldudf_CX_PUSH(Y231,CX_ENTITY,C231,EOMONTH(val_asOfDate,1)))</f>
        <v>#NAME?</v>
      </c>
      <c r="CV231" s="2447" t="e" cm="1">
        <f t="array" aca="1" ref="CV231" ca="1">IF(Y231="Untitled Segmentation IV","",_xldudf_CX_PUSH(Y231,CX_ENTITY,C231,EOMONTH(val_asOfDate,2)))</f>
        <v>#NAME?</v>
      </c>
      <c r="CW231" s="2447" t="e" cm="1">
        <f t="array" aca="1" ref="CW231" ca="1">IF(Y231="Untitled Segmentation IV","",_xldudf_CX_PUSH(Y231,CX_ENTITY,C231,EOMONTH(val_asOfDate,3)))</f>
        <v>#NAME?</v>
      </c>
      <c r="CX231" s="2566"/>
      <c r="CY231" s="1880"/>
      <c r="CZ231" s="1880"/>
      <c r="DA231" s="1880"/>
      <c r="DB231" s="1880"/>
      <c r="DC231" s="2121"/>
      <c r="DD231" s="1880"/>
      <c r="DE231" s="1880"/>
      <c r="DF231" s="1880"/>
      <c r="DG231" s="1880"/>
      <c r="DH231" s="1880"/>
      <c r="DI231" s="1880"/>
      <c r="DJ231" s="1880"/>
      <c r="DK231" s="1880"/>
      <c r="DL231" s="1880"/>
      <c r="DM231" s="1880"/>
      <c r="DN231" s="1880"/>
      <c r="DO231" s="1880"/>
      <c r="DP231" s="1880"/>
      <c r="DQ231" s="1880"/>
      <c r="DR231" s="1880"/>
      <c r="DS231" s="1880"/>
      <c r="DT231" s="1880"/>
      <c r="DU231" s="1880"/>
      <c r="DV231" s="1880"/>
      <c r="DW231" s="1880"/>
      <c r="DX231" s="1880"/>
      <c r="DY231" s="1880"/>
      <c r="DZ231" s="1880"/>
      <c r="EA231" s="1880"/>
      <c r="EB231" s="1880"/>
      <c r="EC231" s="1880"/>
      <c r="ED231" s="1880"/>
      <c r="EE231" s="1880"/>
      <c r="EF231" s="1880"/>
      <c r="EG231" s="1880"/>
      <c r="EH231" s="1880"/>
      <c r="EI231" s="1880"/>
      <c r="EJ231" s="1880"/>
      <c r="EK231" s="1880"/>
      <c r="EL231" s="1880"/>
      <c r="EM231" s="1880"/>
      <c r="EN231" s="1880"/>
      <c r="EO231" s="1880"/>
      <c r="EP231" s="1880"/>
    </row>
    <row r="232" spans="1:146" ht="18" customHeight="1">
      <c r="A232" s="1627"/>
      <c r="B232" s="2439"/>
      <c r="C232" s="2439" t="s">
        <v>186</v>
      </c>
      <c r="D232" s="2458" t="s">
        <v>94</v>
      </c>
      <c r="E232" s="2453"/>
      <c r="F232" s="572"/>
      <c r="G232" s="572"/>
      <c r="H232" s="572"/>
      <c r="I232" s="572"/>
      <c r="J232" s="401"/>
      <c r="K232" s="578" t="str">
        <f t="shared" si="60"/>
        <v>No</v>
      </c>
      <c r="L232" s="37"/>
      <c r="N232" s="158"/>
      <c r="O232" s="101"/>
      <c r="P232" s="52"/>
      <c r="Q232" s="2"/>
      <c r="R232" s="101"/>
      <c r="S232" s="101"/>
      <c r="T232" s="101"/>
      <c r="U232" s="39"/>
      <c r="V232" s="37"/>
      <c r="W232" s="3039"/>
      <c r="X232" s="1250"/>
      <c r="Y232" s="3049"/>
      <c r="Z232" s="1636"/>
      <c r="AA232" s="1629"/>
      <c r="AB232" s="1631" t="s">
        <v>84</v>
      </c>
      <c r="AC232" s="1637"/>
      <c r="AD232" s="2430" t="str">
        <f ca="1"/>
        <v>O: 6 / 6</v>
      </c>
      <c r="AE232" s="2430" t="str">
        <f ca="1"/>
        <v>O: 6 / 6</v>
      </c>
      <c r="AF232" s="2430" t="str">
        <f ca="1"/>
        <v>O: 6 / 6</v>
      </c>
      <c r="AG232" s="2430" t="str">
        <f ca="1"/>
        <v>O: 6 / 6</v>
      </c>
      <c r="AH232" s="2430" t="str">
        <f ca="1"/>
        <v>O: 6 / 6</v>
      </c>
      <c r="AI232" s="2430" t="str">
        <f ca="1"/>
        <v>O: 6 / 6</v>
      </c>
      <c r="AJ232" s="2430" t="str">
        <f ca="1"/>
        <v>O: 6 / 6</v>
      </c>
      <c r="AK232" s="2430" t="str">
        <f ca="1"/>
        <v>O: 6 / 6</v>
      </c>
      <c r="AL232" s="2430" t="str">
        <f ca="1"/>
        <v>O: 6 / 6</v>
      </c>
      <c r="AM232" s="2430" t="str">
        <f ca="1"/>
        <v>O: 6 / 6</v>
      </c>
      <c r="AN232" s="2430" t="str">
        <f ca="1"/>
        <v>O: 6 / 6</v>
      </c>
      <c r="AO232" s="2430" t="str">
        <f ca="1"/>
        <v>O: 6 / 6</v>
      </c>
      <c r="AP232" s="2430" t="str">
        <f ca="1"/>
        <v>O: 6 / 6</v>
      </c>
      <c r="AQ232" s="2430" t="str">
        <f ca="1"/>
        <v>O: 6 / 6</v>
      </c>
      <c r="AR232" s="2430" t="str">
        <f ca="1"/>
        <v>O: 6 / 6</v>
      </c>
      <c r="AS232" s="2430" t="str">
        <f ca="1"/>
        <v>O: 6 / 6</v>
      </c>
      <c r="AT232" s="2430" t="str">
        <f ca="1"/>
        <v>O: 6 / 6</v>
      </c>
      <c r="AU232" s="2430" t="str">
        <f ca="1"/>
        <v>O: 6 / 6</v>
      </c>
      <c r="AV232" s="2430" t="str">
        <f ca="1"/>
        <v>O: 6 / 6</v>
      </c>
      <c r="AW232" s="2430" t="str">
        <f ca="1"/>
        <v>O: 6 / 6</v>
      </c>
      <c r="AX232" s="2430" t="str">
        <f ca="1"/>
        <v>O: 6 / 6</v>
      </c>
      <c r="AY232" s="2430" t="str">
        <f ca="1"/>
        <v>O: 6 / 6</v>
      </c>
      <c r="AZ232" s="2430" t="str">
        <f ca="1"/>
        <v>O: 6 / 6</v>
      </c>
      <c r="BA232" s="2430" t="str">
        <f ca="1"/>
        <v>O: 6 / 6</v>
      </c>
      <c r="BB232" s="2430" t="str">
        <f ca="1"/>
        <v>O: 6 / 6</v>
      </c>
      <c r="BC232" s="2430" t="str">
        <f ca="1"/>
        <v>O: 6 / 6</v>
      </c>
      <c r="BD232" s="2430" t="str">
        <f ca="1"/>
        <v>O: 6 / 6</v>
      </c>
      <c r="BE232" s="2430" t="str">
        <f ca="1"/>
        <v>O: 6 / 6</v>
      </c>
      <c r="BF232" s="2430" t="str">
        <f ca="1"/>
        <v>O: 6 / 6</v>
      </c>
      <c r="BG232" s="2430" t="str">
        <f ca="1"/>
        <v>O: 6 / 6</v>
      </c>
      <c r="BH232" s="2430" t="str">
        <f ca="1"/>
        <v>O: 6 / 6</v>
      </c>
      <c r="BI232" s="2430" t="str">
        <f ca="1"/>
        <v>O: 6 / 6</v>
      </c>
      <c r="BJ232" s="2430" t="str">
        <f ca="1"/>
        <v>O: 6 / 6</v>
      </c>
      <c r="BK232" s="2430" t="str">
        <f ca="1"/>
        <v>O: 6 / 6</v>
      </c>
      <c r="BL232" s="2430" t="str">
        <f ca="1"/>
        <v>O: 6 / 6</v>
      </c>
      <c r="BM232" s="2430" t="str">
        <f ca="1"/>
        <v>O: 6 / 6</v>
      </c>
      <c r="BN232" s="2431" t="str">
        <f ca="1"/>
        <v>O: 6 / 6</v>
      </c>
      <c r="BO232" s="2432"/>
      <c r="BP232" s="2432"/>
      <c r="BQ232" s="2432"/>
      <c r="BR232" s="2432"/>
      <c r="BS232" s="2432"/>
      <c r="BT232" s="2432"/>
      <c r="BU232" s="2432"/>
      <c r="BV232" s="2432"/>
      <c r="BW232" s="2432"/>
      <c r="BX232" s="2432"/>
      <c r="BY232" s="2432"/>
      <c r="BZ232" s="2432"/>
      <c r="CA232" s="34"/>
      <c r="CC232" s="2587"/>
      <c r="CD232" s="1343"/>
      <c r="CE232" s="1344"/>
      <c r="CF232" s="128"/>
      <c r="CG232" s="205"/>
      <c r="CH232" s="206"/>
      <c r="CI232" s="207"/>
      <c r="CJ232" s="208"/>
      <c r="CK232" s="209"/>
      <c r="CL232" s="88"/>
      <c r="CM232" s="1200"/>
      <c r="CN232" s="1340"/>
      <c r="CO232" s="88"/>
      <c r="CP232" s="1200"/>
      <c r="CQ232" s="1340"/>
      <c r="CR232" s="34"/>
      <c r="CS232" s="2056"/>
      <c r="CT232" s="2447" t="e" cm="1">
        <f t="array" aca="1" ref="CT232" ca="1">IF(W231="Scenario","",_xldudf_CX_PUSH(W231,CX_ENTITY,C232,val_asOfDate))</f>
        <v>#NAME?</v>
      </c>
      <c r="CU232" s="2447" t="e" cm="1">
        <f t="array" aca="1" ref="CU232" ca="1">IF(W231="Scenario","",_xldudf_CX_PUSH(W231,CX_ENTITY,C232,EOMONTH(val_asOfDate,1)))</f>
        <v>#NAME?</v>
      </c>
      <c r="CV232" s="2447" t="e" cm="1">
        <f t="array" aca="1" ref="CV232" ca="1">IF(W231="Scenario","",_xldudf_CX_PUSH(W231,CX_ENTITY,C232,EOMONTH(val_asOfDate,2)))</f>
        <v>#NAME?</v>
      </c>
      <c r="CW232" s="2447" t="e" cm="1">
        <f t="array" aca="1" ref="CW232" ca="1">IF(W231="Scenario","",_xldudf_CX_PUSH(W231,CX_ENTITY,C232,EOMONTH(val_asOfDate,3)))</f>
        <v>#NAME?</v>
      </c>
      <c r="CX232" s="2566"/>
      <c r="CY232" s="1880"/>
      <c r="CZ232" s="1880"/>
      <c r="DA232" s="1880"/>
      <c r="DB232" s="1880"/>
      <c r="DC232" s="2121"/>
      <c r="DD232" s="1880"/>
      <c r="DE232" s="1880"/>
      <c r="DF232" s="1880"/>
      <c r="DG232" s="1880"/>
      <c r="DH232" s="1880"/>
      <c r="DI232" s="1880"/>
      <c r="DJ232" s="1880"/>
      <c r="DK232" s="1880"/>
      <c r="DL232" s="1880"/>
      <c r="DM232" s="1880"/>
      <c r="DN232" s="1880"/>
      <c r="DO232" s="1880"/>
      <c r="DP232" s="1880"/>
      <c r="DQ232" s="1880"/>
      <c r="DR232" s="1880"/>
      <c r="DS232" s="1880"/>
      <c r="DT232" s="1880"/>
      <c r="DU232" s="1880"/>
      <c r="DV232" s="1880"/>
      <c r="DW232" s="1880"/>
      <c r="DX232" s="1880"/>
      <c r="DY232" s="1880"/>
      <c r="DZ232" s="1880"/>
      <c r="EA232" s="1880"/>
      <c r="EB232" s="1880"/>
      <c r="EC232" s="1880"/>
      <c r="ED232" s="1880"/>
      <c r="EE232" s="1880"/>
      <c r="EF232" s="1880"/>
      <c r="EG232" s="1880"/>
      <c r="EH232" s="1880"/>
      <c r="EI232" s="1880"/>
      <c r="EJ232" s="1880"/>
      <c r="EK232" s="1880"/>
      <c r="EL232" s="1880"/>
      <c r="EM232" s="1880"/>
      <c r="EN232" s="1880"/>
      <c r="EO232" s="1880"/>
      <c r="EP232" s="1880"/>
    </row>
    <row r="233" spans="1:146" ht="30.75" customHeight="1">
      <c r="A233" s="1627"/>
      <c r="B233" s="2439" t="str">
        <f>_xlfn.LET(
_xlpm.IsNotAttrDynamic, D233="",
_xlpm.Attr,_PL!F233,
_xlpm.NotInUse,Y233=D233,
_xlpm.RESULT, IF(_xlpm.IsNotAttrDynamic, _xlpm.Attr, IF( _xlpm.NotInUse, "", Y233)
),IF(_xlpm.RESULT ="", "", _xlpm.RESULT))</f>
        <v/>
      </c>
      <c r="C233" s="2439" t="str" cm="1">
        <f t="array" ref="C233">IFBLANK(_PL!C233,"")</f>
        <v/>
      </c>
      <c r="D233" s="1548"/>
      <c r="E233" s="2453"/>
      <c r="F233" s="572"/>
      <c r="G233" s="572"/>
      <c r="H233" s="572"/>
      <c r="I233" s="572">
        <v>3</v>
      </c>
      <c r="J233" s="401"/>
      <c r="K233" s="578" t="str">
        <f t="shared" si="60"/>
        <v>No</v>
      </c>
      <c r="L233" s="37"/>
      <c r="N233" s="158"/>
      <c r="O233" s="101"/>
      <c r="P233" s="52"/>
      <c r="Q233" s="101"/>
      <c r="R233" s="101"/>
      <c r="S233" s="101"/>
      <c r="T233" s="101"/>
      <c r="U233" s="39"/>
      <c r="V233" s="37"/>
      <c r="W233" s="161"/>
      <c r="X233" s="887"/>
      <c r="Y233" s="2597"/>
      <c r="Z233" s="789"/>
      <c r="AA233" s="163"/>
      <c r="AB233" s="162"/>
      <c r="AC233" s="1164"/>
      <c r="AD233" s="2361" cm="1">
        <f t="array" ref="AD233:BN233">array_timeline</f>
        <v>44926</v>
      </c>
      <c r="AE233" s="2361">
        <v>44957</v>
      </c>
      <c r="AF233" s="2361">
        <v>44985</v>
      </c>
      <c r="AG233" s="2361">
        <v>45016</v>
      </c>
      <c r="AH233" s="2361">
        <v>45046</v>
      </c>
      <c r="AI233" s="2361">
        <v>45077</v>
      </c>
      <c r="AJ233" s="2361">
        <v>45107</v>
      </c>
      <c r="AK233" s="2361">
        <v>45138</v>
      </c>
      <c r="AL233" s="2361">
        <v>45169</v>
      </c>
      <c r="AM233" s="2361">
        <v>45199</v>
      </c>
      <c r="AN233" s="2361">
        <v>45230</v>
      </c>
      <c r="AO233" s="2361">
        <v>45260</v>
      </c>
      <c r="AP233" s="2361">
        <v>45291</v>
      </c>
      <c r="AQ233" s="2361">
        <v>45322</v>
      </c>
      <c r="AR233" s="2361">
        <v>45351</v>
      </c>
      <c r="AS233" s="2361">
        <v>45382</v>
      </c>
      <c r="AT233" s="2361">
        <v>45412</v>
      </c>
      <c r="AU233" s="2361">
        <v>45443</v>
      </c>
      <c r="AV233" s="2361">
        <v>45473</v>
      </c>
      <c r="AW233" s="2361">
        <v>45504</v>
      </c>
      <c r="AX233" s="2361">
        <v>45535</v>
      </c>
      <c r="AY233" s="2361">
        <v>45565</v>
      </c>
      <c r="AZ233" s="2361">
        <v>45596</v>
      </c>
      <c r="BA233" s="2361">
        <v>45626</v>
      </c>
      <c r="BB233" s="2361">
        <v>45657</v>
      </c>
      <c r="BC233" s="2361">
        <v>45688</v>
      </c>
      <c r="BD233" s="2361">
        <v>45716</v>
      </c>
      <c r="BE233" s="2361">
        <v>45747</v>
      </c>
      <c r="BF233" s="2361">
        <v>45777</v>
      </c>
      <c r="BG233" s="2361">
        <v>45808</v>
      </c>
      <c r="BH233" s="2361">
        <v>45838</v>
      </c>
      <c r="BI233" s="2361">
        <v>45869</v>
      </c>
      <c r="BJ233" s="2361">
        <v>45900</v>
      </c>
      <c r="BK233" s="2361">
        <v>45930</v>
      </c>
      <c r="BL233" s="2361">
        <v>45961</v>
      </c>
      <c r="BM233" s="2361">
        <v>45991</v>
      </c>
      <c r="BN233" s="2541">
        <v>46022</v>
      </c>
      <c r="BO233" s="2495"/>
      <c r="BP233" s="2495"/>
      <c r="BQ233" s="2495"/>
      <c r="BR233" s="2495"/>
      <c r="BS233" s="2495"/>
      <c r="BT233" s="2495"/>
      <c r="BU233" s="2495"/>
      <c r="BV233" s="2495"/>
      <c r="BW233" s="2495"/>
      <c r="BX233" s="2495"/>
      <c r="BY233" s="2495"/>
      <c r="BZ233" s="2495"/>
      <c r="CA233" s="34"/>
      <c r="CC233" s="2587"/>
      <c r="CD233" s="1722" t="e" cm="1">
        <f t="array" aca="1" ref="CD233" ca="1">EOMONTH(val_currentFYE,-24)</f>
        <v>#NAME?</v>
      </c>
      <c r="CE233" s="1723" t="e" cm="1">
        <f t="array" aca="1" ref="CE233" ca="1">EOMONTH(val_currentFYE,-12)</f>
        <v>#NAME?</v>
      </c>
      <c r="CF233" s="277"/>
      <c r="CG233" s="1732">
        <f>EOMONTH(val_asOfDate,0)</f>
        <v>46022</v>
      </c>
      <c r="CH233" s="1733">
        <f>EOMONTH(val_asOfDate,0)</f>
        <v>46022</v>
      </c>
      <c r="CI233" s="276"/>
      <c r="CJ233" s="1730">
        <f>EOMONTH(val_asOfDate,-1)</f>
        <v>45991</v>
      </c>
      <c r="CK233" s="1731">
        <f>EOMONTH(val_asOfDate,0)</f>
        <v>46022</v>
      </c>
      <c r="CL233" s="88"/>
      <c r="CM233" s="2561" t="e" cm="1">
        <f t="array" aca="1" ref="CM233" ca="1">val_currentFYE</f>
        <v>#NAME?</v>
      </c>
      <c r="CN233" s="2581" t="e" cm="1">
        <f t="array" aca="1" ref="CN233" ca="1">val_currentFYE</f>
        <v>#NAME?</v>
      </c>
      <c r="CO233" s="2580"/>
      <c r="CP233" s="2561" t="e" cm="1">
        <f t="array" aca="1" ref="CP233" ca="1">EOMONTH(val_currentFYE,12)</f>
        <v>#NAME?</v>
      </c>
      <c r="CQ233" s="2581" t="e" cm="1">
        <f t="array" aca="1" ref="CQ233" ca="1">EOMONTH(val_currentFYE,12)</f>
        <v>#NAME?</v>
      </c>
      <c r="CR233" s="34"/>
      <c r="CS233" s="2056"/>
      <c r="CT233" s="1880"/>
      <c r="CU233" s="1880"/>
      <c r="CV233" s="1880"/>
      <c r="CW233" s="1880"/>
      <c r="CX233" s="2121"/>
      <c r="CY233" s="1880"/>
      <c r="CZ233" s="1880"/>
      <c r="DA233" s="1880"/>
      <c r="DB233" s="1880"/>
      <c r="DC233" s="2121"/>
      <c r="DD233" s="1880"/>
      <c r="DE233" s="1880"/>
      <c r="DF233" s="1880"/>
      <c r="DG233" s="1880"/>
      <c r="DH233" s="1880"/>
      <c r="DI233" s="1880"/>
      <c r="DJ233" s="1880"/>
      <c r="DK233" s="1880"/>
      <c r="DL233" s="1880"/>
      <c r="DM233" s="1880"/>
      <c r="DN233" s="1880"/>
      <c r="DO233" s="1880"/>
      <c r="DP233" s="1880"/>
      <c r="DQ233" s="1880"/>
      <c r="DR233" s="1880"/>
      <c r="DS233" s="1880"/>
      <c r="DT233" s="1880"/>
      <c r="DU233" s="1880"/>
      <c r="DV233" s="1880"/>
      <c r="DW233" s="1880"/>
      <c r="DX233" s="1880"/>
      <c r="DY233" s="1880"/>
      <c r="DZ233" s="1880"/>
      <c r="EA233" s="1880"/>
      <c r="EB233" s="1880"/>
      <c r="EC233" s="1880"/>
      <c r="ED233" s="1880"/>
      <c r="EE233" s="1880"/>
      <c r="EF233" s="1880"/>
      <c r="EG233" s="1880"/>
      <c r="EH233" s="1880"/>
      <c r="EI233" s="1880"/>
      <c r="EJ233" s="1880"/>
      <c r="EK233" s="1880"/>
      <c r="EL233" s="1880"/>
      <c r="EM233" s="1880"/>
      <c r="EN233" s="1880"/>
      <c r="EO233" s="1880"/>
      <c r="EP233" s="1880"/>
    </row>
    <row r="234" spans="1:146" ht="30.75" customHeight="1">
      <c r="A234" s="1627"/>
      <c r="B234" s="2439" t="str">
        <f>_xlfn.LET(
_xlpm.IsNotAttrDynamic, D234="",
_xlpm.Attr,_PL!F234,
_xlpm.NotInUse,Y234=D234,
_xlpm.RESULT, IF(_xlpm.IsNotAttrDynamic, _xlpm.Attr, IF( _xlpm.NotInUse, "", Y234)
),IF(_xlpm.RESULT ="", "", _xlpm.RESULT))</f>
        <v>Segments Structure</v>
      </c>
      <c r="C234" s="2439" t="str" cm="1">
        <f t="array" ref="C234">IFBLANK(_PL!C234,"")</f>
        <v/>
      </c>
      <c r="D234" s="1548" t="s">
        <v>118</v>
      </c>
      <c r="E234" s="2453"/>
      <c r="F234" s="576"/>
      <c r="G234" s="576"/>
      <c r="H234" s="2546"/>
      <c r="I234" s="2546"/>
      <c r="J234" s="401"/>
      <c r="K234" s="578" t="str">
        <f t="shared" si="60"/>
        <v>No</v>
      </c>
      <c r="L234" s="37"/>
      <c r="N234" s="158"/>
      <c r="O234" s="101"/>
      <c r="P234" s="52"/>
      <c r="Q234" s="101"/>
      <c r="R234" s="101"/>
      <c r="S234" s="101"/>
      <c r="T234" s="101"/>
      <c r="U234" s="39"/>
      <c r="V234" s="37"/>
      <c r="W234" s="272" t="s">
        <v>94</v>
      </c>
      <c r="X234" s="889"/>
      <c r="Y234" s="762" t="s">
        <v>159</v>
      </c>
      <c r="Z234" s="798"/>
      <c r="AA234" s="193"/>
      <c r="AB234" s="193"/>
      <c r="AC234" s="125"/>
      <c r="AD234" s="2641" t="e">
        <f ca="1">$W$231</f>
        <v>#NAME?</v>
      </c>
      <c r="AE234" s="2641" t="e">
        <f t="shared" ref="AE234:BN234" ca="1" si="61">$W$231</f>
        <v>#NAME?</v>
      </c>
      <c r="AF234" s="2641" t="e">
        <f t="shared" ca="1" si="61"/>
        <v>#NAME?</v>
      </c>
      <c r="AG234" s="2641" t="e">
        <f t="shared" ca="1" si="61"/>
        <v>#NAME?</v>
      </c>
      <c r="AH234" s="2641" t="e">
        <f t="shared" ca="1" si="61"/>
        <v>#NAME?</v>
      </c>
      <c r="AI234" s="2641" t="e">
        <f t="shared" ca="1" si="61"/>
        <v>#NAME?</v>
      </c>
      <c r="AJ234" s="2641" t="e">
        <f t="shared" ca="1" si="61"/>
        <v>#NAME?</v>
      </c>
      <c r="AK234" s="2641" t="e">
        <f t="shared" ca="1" si="61"/>
        <v>#NAME?</v>
      </c>
      <c r="AL234" s="2641" t="e">
        <f t="shared" ca="1" si="61"/>
        <v>#NAME?</v>
      </c>
      <c r="AM234" s="2641" t="e">
        <f t="shared" ca="1" si="61"/>
        <v>#NAME?</v>
      </c>
      <c r="AN234" s="2641" t="e">
        <f t="shared" ca="1" si="61"/>
        <v>#NAME?</v>
      </c>
      <c r="AO234" s="2641" t="e">
        <f t="shared" ca="1" si="61"/>
        <v>#NAME?</v>
      </c>
      <c r="AP234" s="2641" t="e">
        <f t="shared" ca="1" si="61"/>
        <v>#NAME?</v>
      </c>
      <c r="AQ234" s="2641" t="e">
        <f t="shared" ca="1" si="61"/>
        <v>#NAME?</v>
      </c>
      <c r="AR234" s="2641" t="e">
        <f t="shared" ca="1" si="61"/>
        <v>#NAME?</v>
      </c>
      <c r="AS234" s="2641" t="e">
        <f t="shared" ca="1" si="61"/>
        <v>#NAME?</v>
      </c>
      <c r="AT234" s="2641" t="e">
        <f t="shared" ca="1" si="61"/>
        <v>#NAME?</v>
      </c>
      <c r="AU234" s="2641" t="e">
        <f t="shared" ca="1" si="61"/>
        <v>#NAME?</v>
      </c>
      <c r="AV234" s="2641" t="e">
        <f t="shared" ca="1" si="61"/>
        <v>#NAME?</v>
      </c>
      <c r="AW234" s="2641" t="e">
        <f t="shared" ca="1" si="61"/>
        <v>#NAME?</v>
      </c>
      <c r="AX234" s="2641" t="e">
        <f t="shared" ca="1" si="61"/>
        <v>#NAME?</v>
      </c>
      <c r="AY234" s="2641" t="e">
        <f t="shared" ca="1" si="61"/>
        <v>#NAME?</v>
      </c>
      <c r="AZ234" s="2641" t="e">
        <f t="shared" ca="1" si="61"/>
        <v>#NAME?</v>
      </c>
      <c r="BA234" s="2641" t="e">
        <f t="shared" ca="1" si="61"/>
        <v>#NAME?</v>
      </c>
      <c r="BB234" s="2641" t="e">
        <f t="shared" ca="1" si="61"/>
        <v>#NAME?</v>
      </c>
      <c r="BC234" s="2641" t="e">
        <f t="shared" ca="1" si="61"/>
        <v>#NAME?</v>
      </c>
      <c r="BD234" s="2641" t="e">
        <f t="shared" ca="1" si="61"/>
        <v>#NAME?</v>
      </c>
      <c r="BE234" s="2641" t="e">
        <f t="shared" ca="1" si="61"/>
        <v>#NAME?</v>
      </c>
      <c r="BF234" s="2641" t="e">
        <f t="shared" ca="1" si="61"/>
        <v>#NAME?</v>
      </c>
      <c r="BG234" s="2641" t="e">
        <f t="shared" ca="1" si="61"/>
        <v>#NAME?</v>
      </c>
      <c r="BH234" s="2641" t="e">
        <f t="shared" ca="1" si="61"/>
        <v>#NAME?</v>
      </c>
      <c r="BI234" s="2641" t="e">
        <f t="shared" ca="1" si="61"/>
        <v>#NAME?</v>
      </c>
      <c r="BJ234" s="2641" t="e">
        <f t="shared" ca="1" si="61"/>
        <v>#NAME?</v>
      </c>
      <c r="BK234" s="2641" t="e">
        <f t="shared" ca="1" si="61"/>
        <v>#NAME?</v>
      </c>
      <c r="BL234" s="2641" t="e">
        <f t="shared" ca="1" si="61"/>
        <v>#NAME?</v>
      </c>
      <c r="BM234" s="2641" t="e">
        <f t="shared" ca="1" si="61"/>
        <v>#NAME?</v>
      </c>
      <c r="BN234" s="2641" t="e">
        <f t="shared" ca="1" si="61"/>
        <v>#NAME?</v>
      </c>
      <c r="BO234" s="2070"/>
      <c r="BP234" s="2070"/>
      <c r="BQ234" s="2070"/>
      <c r="BR234" s="2070"/>
      <c r="BS234" s="2070"/>
      <c r="BT234" s="2070"/>
      <c r="BU234" s="2070"/>
      <c r="BV234" s="2070"/>
      <c r="BW234" s="2070"/>
      <c r="BX234" s="2070"/>
      <c r="BY234" s="2070"/>
      <c r="BZ234" s="2070"/>
      <c r="CA234" s="34"/>
      <c r="CC234" s="58"/>
      <c r="CD234" s="1720" t="e">
        <f t="shared" ref="CD234:CE234" ca="1" si="62">$W$231</f>
        <v>#NAME?</v>
      </c>
      <c r="CE234" s="1721" t="e">
        <f t="shared" ca="1" si="62"/>
        <v>#NAME?</v>
      </c>
      <c r="CF234" s="128"/>
      <c r="CG234" s="1734" t="e">
        <f t="shared" ref="CG234:CH234" ca="1" si="63">$W$231</f>
        <v>#NAME?</v>
      </c>
      <c r="CH234" s="1735" t="e">
        <f t="shared" ca="1" si="63"/>
        <v>#NAME?</v>
      </c>
      <c r="CI234" s="207"/>
      <c r="CJ234" s="1724" t="e">
        <f t="shared" ref="CJ234:CK234" ca="1" si="64">$W$231</f>
        <v>#NAME?</v>
      </c>
      <c r="CK234" s="1725" t="e">
        <f t="shared" ca="1" si="64"/>
        <v>#NAME?</v>
      </c>
      <c r="CL234" s="88"/>
      <c r="CM234" s="1198" t="str">
        <f>CM$19</f>
        <v>Original Budget</v>
      </c>
      <c r="CN234" s="1198" t="str">
        <f>CN$19</f>
        <v>LE</v>
      </c>
      <c r="CO234" s="88"/>
      <c r="CP234" s="1198" t="str">
        <f>CP$19</f>
        <v>Original Budget</v>
      </c>
      <c r="CQ234" s="1198" t="str">
        <f>CQ$19</f>
        <v>LE</v>
      </c>
      <c r="CR234" s="34"/>
      <c r="CS234" s="2056"/>
      <c r="CT234" s="1880"/>
      <c r="CU234" s="1880"/>
      <c r="CV234" s="1880"/>
      <c r="CW234" s="1880"/>
      <c r="CX234" s="2121"/>
      <c r="CY234" s="1880"/>
      <c r="CZ234" s="1880"/>
      <c r="DA234" s="1880"/>
      <c r="DB234" s="1880"/>
      <c r="DC234" s="2121"/>
      <c r="DD234" s="1880"/>
      <c r="DE234" s="1880"/>
      <c r="DF234" s="1880"/>
      <c r="DG234" s="1880"/>
      <c r="DH234" s="1880"/>
      <c r="DI234" s="1880"/>
      <c r="DJ234" s="1880"/>
      <c r="DK234" s="1880"/>
      <c r="DL234" s="1880"/>
      <c r="DM234" s="1880"/>
      <c r="DN234" s="1880"/>
      <c r="DO234" s="1880"/>
      <c r="DP234" s="1880"/>
      <c r="DQ234" s="1880"/>
      <c r="DR234" s="1880"/>
      <c r="DS234" s="1880"/>
      <c r="DT234" s="1880"/>
      <c r="DU234" s="1880"/>
      <c r="DV234" s="1880"/>
      <c r="DW234" s="1880"/>
      <c r="DX234" s="1880"/>
      <c r="DY234" s="1880"/>
      <c r="DZ234" s="1880"/>
      <c r="EA234" s="1880"/>
      <c r="EB234" s="1880"/>
      <c r="EC234" s="1880"/>
      <c r="ED234" s="1880"/>
      <c r="EE234" s="1880"/>
      <c r="EF234" s="1880"/>
      <c r="EG234" s="1880"/>
      <c r="EH234" s="1880"/>
      <c r="EI234" s="1880"/>
      <c r="EJ234" s="1880"/>
      <c r="EK234" s="1880"/>
      <c r="EL234" s="1880"/>
      <c r="EM234" s="1880"/>
      <c r="EN234" s="1880"/>
      <c r="EO234" s="1880"/>
      <c r="EP234" s="1880"/>
    </row>
    <row r="235" spans="1:146" ht="21" customHeight="1">
      <c r="A235" s="1627" t="s">
        <v>96</v>
      </c>
      <c r="B235" s="2439">
        <f>_xlfn.LET(
_xlpm.IsNotAttrDynamic, D235="",
_xlpm.Attr,_PL!F235,
_xlpm.NotInUse,Y235=D235,
_xlpm.RESULT, IF(_xlpm.IsNotAttrDynamic, _xlpm.Attr, IF( _xlpm.NotInUse, "", Y235)
),IF(_xlpm.RESULT ="", "", _xlpm.RESULT))</f>
        <v>2</v>
      </c>
      <c r="C235" s="2439" t="str" cm="1">
        <f t="array" ref="C235">IFBLANK(_PL!C235,"")</f>
        <v>Segment IV Breakdown Top Line Label</v>
      </c>
      <c r="D235" s="1548" t="s">
        <v>160</v>
      </c>
      <c r="E235" s="2440" t="e" cm="1">
        <f t="array" aca="1" ref="E2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)($AD235:$CQ235, Z235)</f>
        <v>#NAME?</v>
      </c>
      <c r="F235" s="578"/>
      <c r="G235" s="578"/>
      <c r="H235" s="510">
        <v>2</v>
      </c>
      <c r="I235" s="510">
        <v>1</v>
      </c>
      <c r="J235" s="401" cm="1">
        <f t="array" ref="J235">IFBLANK( Z235,"")</f>
        <v>0</v>
      </c>
      <c r="K235" s="578" t="str">
        <f>IFERROR(IF(LEN(AB235)=0,"No",IF(LEN(J235)&gt;0,"Yes","No")),"")</f>
        <v>Yes</v>
      </c>
      <c r="L235" s="37"/>
      <c r="N235" s="158"/>
      <c r="O235" s="101"/>
      <c r="P235" s="52"/>
      <c r="Q235" s="101"/>
      <c r="R235" s="101"/>
      <c r="S235" s="101"/>
      <c r="T235" s="101"/>
      <c r="U235" s="39"/>
      <c r="V235" s="37"/>
      <c r="W235" s="91" t="e" cm="1">
        <f t="array" aca="1" ref="W235" ca="1">fx_scenarioConverter(W231)</f>
        <v>#NAME?</v>
      </c>
      <c r="X235" s="897">
        <f>PL!X277</f>
        <v>0</v>
      </c>
      <c r="Y235" s="1160">
        <v>2</v>
      </c>
      <c r="Z235" s="878">
        <f>_PL!Z235</f>
        <v>0</v>
      </c>
      <c r="AA235" s="877"/>
      <c r="AB235" s="1133">
        <f>Y235</f>
        <v>2</v>
      </c>
      <c r="AC235" s="1163" t="str" cm="1">
        <f t="array" aca="1" ref="AC235" ca="1">_xlfn.LET(
_xlpm._termname, $AB235,
_xlpm._iconname, "find",
_xlpm._icon, fx_getIcon(_xlpm._iconname),
_xlpm._location, _xlfn.XLOOKUP(LOWER(_xlpm._termname), LOWER(tbl_acctDef[Term]),tbl_acctDef[Term]),
_xlpm._hyperlink, HYPERLINK("#"&amp;CELL("address",_xlpm._location), _xlpm._icon),
IFERROR(_xlpm._hyperlink,"")
)</f>
        <v/>
      </c>
      <c r="AD235" s="2643" t="e" cm="1">
        <f t="array" aca="1" ref="AD235" ca="1">IF(W235="Scenario","Please select scenario!",_xlfn.XLOOKUP($W235&amp;$AB235,$W$20:$W$141&amp;$AB$20:$AB$141,AD$20:BN$141,""))</f>
        <v>#NAME?</v>
      </c>
      <c r="AE235" s="2644"/>
      <c r="AF235" s="2644"/>
      <c r="AG235" s="2644"/>
      <c r="AH235" s="2644"/>
      <c r="AI235" s="2644"/>
      <c r="AJ235" s="2644"/>
      <c r="AK235" s="2644"/>
      <c r="AL235" s="2644"/>
      <c r="AM235" s="2644"/>
      <c r="AN235" s="2644"/>
      <c r="AO235" s="2644"/>
      <c r="AP235" s="2644"/>
      <c r="AQ235" s="2644"/>
      <c r="AR235" s="2644"/>
      <c r="AS235" s="2644"/>
      <c r="AT235" s="2644"/>
      <c r="AU235" s="2644"/>
      <c r="AV235" s="2644"/>
      <c r="AW235" s="2644"/>
      <c r="AX235" s="2644"/>
      <c r="AY235" s="2644"/>
      <c r="AZ235" s="2644"/>
      <c r="BA235" s="2644"/>
      <c r="BB235" s="2644"/>
      <c r="BC235" s="2644"/>
      <c r="BD235" s="2644"/>
      <c r="BE235" s="2644"/>
      <c r="BF235" s="2644"/>
      <c r="BG235" s="2644"/>
      <c r="BH235" s="2644"/>
      <c r="BI235" s="2644"/>
      <c r="BJ235" s="2644"/>
      <c r="BK235" s="2644"/>
      <c r="BL235" s="2644"/>
      <c r="BM235" s="2644"/>
      <c r="BN235" s="2644"/>
      <c r="BO235" s="2601"/>
      <c r="BP235" s="2601"/>
      <c r="BQ235" s="2601"/>
      <c r="BR235" s="2601"/>
      <c r="BS235" s="2601"/>
      <c r="BT235" s="2601"/>
      <c r="BU235" s="2601"/>
      <c r="BV235" s="2601"/>
      <c r="BW235" s="2601"/>
      <c r="BX235" s="2601"/>
      <c r="BY235" s="2601"/>
      <c r="BZ235" s="2601"/>
      <c r="CA235" s="34"/>
      <c r="CC235" s="58"/>
      <c r="CD235" s="1461" t="e" cm="1">
        <f t="array" aca="1" ref="CD235" ca="1">_xlfn.LET( _xlpm.CheckBlank, SUM(PL!$AD235:$BN235) = 0, IF(_xlpm.CheckBlank, "", SUM(_xlfn._xlws.FILTER(PL!$AD235:$BN235,(YEAR(PL!$AD$12:$BN$12)=PL!CD$12)*(array_timeline&lt;=PL!CD$11)))))</f>
        <v>#NAME?</v>
      </c>
      <c r="CE235" s="1461" t="e" cm="1">
        <f t="array" aca="1" ref="CE235" ca="1">_xlfn.LET( _xlpm.CheckBlank, SUM(PL!$AD235:$BN235) = 0, IF(_xlpm.CheckBlank, "", SUM(_xlfn._xlws.FILTER(PL!$AD235:$BN235,(YEAR(PL!$AD$12:$BN$12)=PL!CE$12)*(array_timeline&lt;=PL!CE$11)))))</f>
        <v>#NAME?</v>
      </c>
      <c r="CF235" s="88"/>
      <c r="CG235" s="1461" t="e" cm="1">
        <f t="array" aca="1" ref="CG235" ca="1">_xlfn.LET( _xlpm.CheckBlank, SUM(PL!$AD235:$BN235) = 0, IF(_xlpm.CheckBlank, "", SUM(_xlfn._xlws.FILTER(PL!$AD235:$BN235,(YEAR(PL!$AD$12:$BN$12)=PL!CG$12)*(array_timeline&lt;=PL!CG$11)))))</f>
        <v>#NAME?</v>
      </c>
      <c r="CH235" s="1461" t="e" cm="1">
        <f t="array" aca="1" ref="CH235" ca="1">_xlfn.LET( _xlpm.CheckBlank, SUM(PL!$AD235:$BN235) = 0, IF(_xlpm.CheckBlank, "", SUM(_xlfn._xlws.FILTER(PL!$AD235:$BN235,(YEAR(PL!$AD$12:$BN$12)=PL!CH$12)*(array_timeline&lt;=PL!CH$11)))))</f>
        <v>#NAME?</v>
      </c>
      <c r="CI235" s="88"/>
      <c r="CJ235" s="1461" t="e" cm="1">
        <f t="array" aca="1" ref="CJ235" ca="1">_xlfn.LET( _xlpm.CheckBlank, SUM(PL!$AD235:$BN235) = 0, IF(_xlpm.CheckBlank, "", SUM(_xlfn.TAKE(_xlfn.DROP(PL!$AD235:$BN235, ,-DATEDIFF(PL!CJ$11, val_asOfDate,"M")),1,-12))))</f>
        <v>#NAME?</v>
      </c>
      <c r="CK235" s="1461" t="e" cm="1">
        <f t="array" aca="1" ref="CK235" ca="1">_xlfn.LET( _xlpm.CheckBlank, SUM(PL!$AD235:$BN235) = 0, IF(_xlpm.CheckBlank, "", SUM(_xlfn.TAKE(_xlfn.DROP(PL!$AD235:$BN235, ,-DATEDIFF(PL!CK$11, val_asOfDate,"M")),1,-12))))</f>
        <v>#NAME?</v>
      </c>
      <c r="CL235" s="88"/>
      <c r="CM235" s="2060" t="str" cm="1">
        <f t="array" aca="1" ref="CM235" ca="1">_xlfn.LET(
  _xlpm.findRow, _xlfn.XMATCH($W235&amp;$Y235, $W$20:$W$118&amp;$AB$20:$AB$118,0),
  _xlpm.Choose, _xlfn.CHOOSEROWS(CM$20:CN$118, _xlpm.findRow),
  _xlpm.result, IF(ISERROR(_xlpm.findRow), "", _xlpm.Choose),
  _xlpm.result
)</f>
        <v/>
      </c>
      <c r="CN235" s="2060"/>
      <c r="CO235" s="88"/>
      <c r="CP235" s="2060" t="str" cm="1">
        <f t="array" aca="1" ref="CP235" ca="1">_xlfn.LET(
  _xlpm.findRow, _xlfn.XMATCH($W235&amp;$Y235, $W$20:$W$118&amp;$AB$20:$AB$118,0),
  _xlpm.Choose, _xlfn.CHOOSEROWS(CP$20:CQ$118, _xlpm.findRow),
  _xlpm.result, IF(ISERROR(_xlpm.findRow), "", _xlpm.Choose),
  _xlpm.result
)</f>
        <v/>
      </c>
      <c r="CQ235" s="2060"/>
      <c r="CR235" s="34"/>
      <c r="CS235" s="2056"/>
      <c r="CT235" s="2447" t="e" cm="1">
        <f t="array" aca="1" ref="CT235" ca="1">IF(Y235="Please select the metric for segmentation","",_xldudf_CX_PUSH(Y235,CX_ENTITY,C235,val_asOfDate))</f>
        <v>#NAME?</v>
      </c>
      <c r="CU235" s="2447" t="e" cm="1">
        <f t="array" aca="1" ref="CU235" ca="1">IF(Y235="Please select the metric for segmentation","",_xldudf_CX_PUSH(Y235,CX_ENTITY,C235,EOMONTH(val_asOfDate,1)))</f>
        <v>#NAME?</v>
      </c>
      <c r="CV235" s="2447" t="e" cm="1">
        <f t="array" aca="1" ref="CV235" ca="1">IF(Y235="Please select the metric for segmentation","",_xldudf_CX_PUSH(Y235,CX_ENTITY,C235,EOMONTH(val_asOfDate,2)))</f>
        <v>#NAME?</v>
      </c>
      <c r="CW235" s="2447" t="e" cm="1">
        <f t="array" aca="1" ref="CW235" ca="1">IF(Y235="Please select the metric for segmentation","",_xldudf_CX_PUSH(Y235,CX_ENTITY,C235,EOMONTH(val_asOfDate,3)))</f>
        <v>#NAME?</v>
      </c>
      <c r="CX235" s="2566"/>
      <c r="CY235" s="2444" t="str" cm="1">
        <f t="array" aca="1" ref="CY235" ca="1">IFERROR(IF(CM235*fxVal_normal=PL!CM277,"",IF(OR($CM235="",$CM235=0, NOT(ISNUMBER($CM235)), ISERROR($CM235), $B235=""), "",
   IF($I235=1,
      IFBLANK(
         _xldudf_CX_PUSH($CM235*fxVal_normal, CX_ENTITY, $B235, $CM$11, $CM$14, $CM$19,),
         ""
      ),
      IF($I235=2,
         IFBLANK(
            _xldudf_CX_PUSH($CM235, CX_ENTITY, $B235, $CM$11, $CM$14, $CM$19,),
            ""
         ),
         IF($I235=3,
            "",
            IFBLANK(
               _xldudf_CX_PUSH($CM235, CX_ENTITY, $B235, $CM$11, $CM$14, $CM$19,),
               ""
            )
         )
      )
   )
)),"")</f>
        <v/>
      </c>
      <c r="CZ235" s="2444" t="str" cm="1">
        <f t="array" ref="CZ235">IFERROR(IF(CN235*fxVal_normal=PL!CN277,"",IF(OR($CN235="",$CN235=0, NOT(ISNUMBER($CN235)), ISERROR($CN235), $B235=""), "",
   IF($I235=1,
      IFBLANK(
         _xldudf_CX_PUSH($CN235*fxVal_normal, CX_ENTITY, $B235, $CN$11, $CN$14, $CN$19,),
         ""
      ),
      IF($I235=2,
         IFBLANK(
            _xldudf_CX_PUSH($CN235, CX_ENTITY, $B235, $CN$11, $CN$14, $CN$19,),
            ""
         ),
         IF($I235=3,
            "",
            IFBLANK(
               _xldudf_CX_PUSH($CN235, CX_ENTITY, $B235, $CN$11, $CN$14, $CN$19,),
               ""
            )
         )
      )
   )
)),"")</f>
        <v/>
      </c>
      <c r="DA235" s="2444" t="str" cm="1">
        <f t="array" aca="1" ref="DA235" ca="1">IFERROR(IF(CP235*fxVal_normal=PL!CP277,"",IF(OR($CP235="",$CP235=0, NOT(ISNUMBER($CP235)), ISERROR($CP235), $B235=""), "",
   IF($I235=1,
      IFBLANK(
         _xldudf_CX_PUSH($CP235*fxVal_normal, CX_ENTITY, $B235, $CP$11, $CP$14, $CP$19,),
         ""
      ),
      IF($I235=2,
         IFBLANK(
            _xldudf_CX_PUSH($CP235, CX_ENTITY, $B235, $CP$11, $CP$14, $CP$19,),
            ""
         ),
         IF($I235=3,
            "",
            IFBLANK(
               _xldudf_CX_PUSH($CP235, CX_ENTITY, $B235, $CP$11, $CP$14, $CP$19,),
               ""
            )
         )
      )
   )
)),"")</f>
        <v/>
      </c>
      <c r="DB235" s="2444" t="str" cm="1">
        <f t="array" ref="DB235">IFERROR(IF(CQ235*fxVal_normal=PL!CQ277,"",IF(OR($CQ235="", $CQ235=0, NOT(ISNUMBER($CQ235)), ISERROR($CQ235), $B235=""), "",
   IF($I235=1,
      IFBLANK(
         _xldudf_CX_PUSH($CQ235*fxVal_normal, CX_ENTITY, $B235, $CQ$11, $CQ$14, $CQ$19,),
         ""
      ),
      IF($I235=2,
         IFBLANK(
            _xldudf_CX_PUSH($CQ235, CX_ENTITY, $B235, $CQ$11, $CQ$14, $CQ$19,),
            ""
         ),
         IF($I235=3,
            "",
            IFBLANK(
               _xldudf_CX_PUSH($CQ235, CX_ENTITY, $B235, $CQ$11, $CQ$14, $CQ$19,),
               ""
            )
         )
      )
   ))
),"")</f>
        <v/>
      </c>
      <c r="DC235" s="2443"/>
      <c r="DD235" s="2445" t="str" cm="1">
        <f t="array" aca="1" ref="DD235" ca="1">IFERROR(IF(AD235*fxVal_normal=PL!AD277,"",IF(OR(AD235="", NOT(ISNUMBER(AD235)), ISERROR(AD235), $B235=""), "",
   IF($I235=1,
      IFBLANK(
         _xldudf_CX_PUSH(AD235*fxVal_normal, CX_ENTITY, $B235, AD$11, AD$14, AD$234,),
         ""
      ),
      IF($I235=2,
         IFBLANK(
            _xldudf_CX_PUSH(AD235, CX_ENTITY, $B235, AD$11, AD$14,AD$234,),
            ""
         ),
         IF($I235=3,
            "",
            IFBLANK(
               _xldudf_CX_PUSH(AD235, CX_ENTITY, $B235, AD$11, AD$14, AD$234,),
               ""
            )
         )
      )
   )
)),"")</f>
        <v/>
      </c>
      <c r="DE235" s="2445" t="str" cm="1">
        <f t="array" ref="DE235">IFERROR(IF(AE235*fxVal_normal=PL!AE277,"",IF(OR(AE235="", NOT(ISNUMBER(AE235)), ISERROR(AE235), $B235=""), "",
   IF($I235=1,
      IFBLANK(
         _xldudf_CX_PUSH(AE235*fxVal_normal, CX_ENTITY, $B235, AE$11, AE$14, AE$234,),
         ""
      ),
      IF($I235=2,
         IFBLANK(
            _xldudf_CX_PUSH(AE235, CX_ENTITY, $B235, AE$11, AE$14,AE$234,),
            ""
         ),
         IF($I235=3,
            "",
            IFBLANK(
               _xldudf_CX_PUSH(AE235, CX_ENTITY, $B235, AE$11, AE$14, AE$234,),
               ""
            )
         )
      )
   )
)),"")</f>
        <v/>
      </c>
      <c r="DF235" s="2445" t="str" cm="1">
        <f t="array" ref="DF235">IFERROR(IF(AF235*fxVal_normal=PL!AF277,"",IF(OR(AF235="", NOT(ISNUMBER(AF235)), ISERROR(AF235), $B235=""), "",
   IF($I235=1,
      IFBLANK(
         _xldudf_CX_PUSH(AF235*fxVal_normal, CX_ENTITY, $B235, AF$11, AF$14, AF$234,),
         ""
      ),
      IF($I235=2,
         IFBLANK(
            _xldudf_CX_PUSH(AF235, CX_ENTITY, $B235, AF$11, AF$14,AF$234,),
            ""
         ),
         IF($I235=3,
            "",
            IFBLANK(
               _xldudf_CX_PUSH(AF235, CX_ENTITY, $B235, AF$11, AF$14, AF$234,),
               ""
            )
         )
      )
   )
)),"")</f>
        <v/>
      </c>
      <c r="DG235" s="2445" t="str" cm="1">
        <f t="array" ref="DG235">IFERROR(IF(AG235*fxVal_normal=PL!AG277,"",IF(OR(AG235="", NOT(ISNUMBER(AG235)), ISERROR(AG235), $B235=""), "",
   IF($I235=1,
      IFBLANK(
         _xldudf_CX_PUSH(AG235*fxVal_normal, CX_ENTITY, $B235, AG$11, AG$14, AG$234,),
         ""
      ),
      IF($I235=2,
         IFBLANK(
            _xldudf_CX_PUSH(AG235, CX_ENTITY, $B235, AG$11, AG$14,AG$234,),
            ""
         ),
         IF($I235=3,
            "",
            IFBLANK(
               _xldudf_CX_PUSH(AG235, CX_ENTITY, $B235, AG$11, AG$14, AG$234,),
               ""
            )
         )
      )
   )
)),"")</f>
        <v/>
      </c>
      <c r="DH235" s="2445" t="str" cm="1">
        <f t="array" ref="DH235">IFERROR(IF(AH235*fxVal_normal=PL!AH277,"",IF(OR(AH235="", NOT(ISNUMBER(AH235)), ISERROR(AH235), $B235=""), "",
   IF($I235=1,
      IFBLANK(
         _xldudf_CX_PUSH(AH235*fxVal_normal, CX_ENTITY, $B235, AH$11, AH$14, AH$234,),
         ""
      ),
      IF($I235=2,
         IFBLANK(
            _xldudf_CX_PUSH(AH235, CX_ENTITY, $B235, AH$11, AH$14,AH$234,),
            ""
         ),
         IF($I235=3,
            "",
            IFBLANK(
               _xldudf_CX_PUSH(AH235, CX_ENTITY, $B235, AH$11, AH$14, AH$234,),
               ""
            )
         )
      )
   )
)),"")</f>
        <v/>
      </c>
      <c r="DI235" s="2445" t="str" cm="1">
        <f t="array" ref="DI235">IFERROR(IF(AI235*fxVal_normal=PL!AI277,"",IF(OR(AI235="", NOT(ISNUMBER(AI235)), ISERROR(AI235), $B235=""), "",
   IF($I235=1,
      IFBLANK(
         _xldudf_CX_PUSH(AI235*fxVal_normal, CX_ENTITY, $B235, AI$11, AI$14, AI$234,),
         ""
      ),
      IF($I235=2,
         IFBLANK(
            _xldudf_CX_PUSH(AI235, CX_ENTITY, $B235, AI$11, AI$14,AI$234,),
            ""
         ),
         IF($I235=3,
            "",
            IFBLANK(
               _xldudf_CX_PUSH(AI235, CX_ENTITY, $B235, AI$11, AI$14, AI$234,),
               ""
            )
         )
      )
   )
)),"")</f>
        <v/>
      </c>
      <c r="DJ235" s="2445" t="str" cm="1">
        <f t="array" ref="DJ235">IFERROR(IF(AJ235*fxVal_normal=PL!AJ277,"",IF(OR(AJ235="", NOT(ISNUMBER(AJ235)), ISERROR(AJ235), $B235=""), "",
   IF($I235=1,
      IFBLANK(
         _xldudf_CX_PUSH(AJ235*fxVal_normal, CX_ENTITY, $B235, AJ$11, AJ$14, AJ$234,),
         ""
      ),
      IF($I235=2,
         IFBLANK(
            _xldudf_CX_PUSH(AJ235, CX_ENTITY, $B235, AJ$11, AJ$14,AJ$234,),
            ""
         ),
         IF($I235=3,
            "",
            IFBLANK(
               _xldudf_CX_PUSH(AJ235, CX_ENTITY, $B235, AJ$11, AJ$14, AJ$234,),
               ""
            )
         )
      )
   )
)),"")</f>
        <v/>
      </c>
      <c r="DK235" s="2445" t="str" cm="1">
        <f t="array" ref="DK235">IFERROR(IF(AK235*fxVal_normal=PL!AK277,"",IF(OR(AK235="", NOT(ISNUMBER(AK235)), ISERROR(AK235), $B235=""), "",
   IF($I235=1,
      IFBLANK(
         _xldudf_CX_PUSH(AK235*fxVal_normal, CX_ENTITY, $B235, AK$11, AK$14, AK$234,),
         ""
      ),
      IF($I235=2,
         IFBLANK(
            _xldudf_CX_PUSH(AK235, CX_ENTITY, $B235, AK$11, AK$14,AK$234,),
            ""
         ),
         IF($I235=3,
            "",
            IFBLANK(
               _xldudf_CX_PUSH(AK235, CX_ENTITY, $B235, AK$11, AK$14, AK$234,),
               ""
            )
         )
      )
   )
)),"")</f>
        <v/>
      </c>
      <c r="DL235" s="2445" t="str" cm="1">
        <f t="array" ref="DL235">IFERROR(IF(AL235*fxVal_normal=PL!AL277,"",IF(OR(AL235="", NOT(ISNUMBER(AL235)), ISERROR(AL235), $B235=""), "",
   IF($I235=1,
      IFBLANK(
         _xldudf_CX_PUSH(AL235*fxVal_normal, CX_ENTITY, $B235, AL$11, AL$14, AL$234,),
         ""
      ),
      IF($I235=2,
         IFBLANK(
            _xldudf_CX_PUSH(AL235, CX_ENTITY, $B235, AL$11, AL$14,AL$234,),
            ""
         ),
         IF($I235=3,
            "",
            IFBLANK(
               _xldudf_CX_PUSH(AL235, CX_ENTITY, $B235, AL$11, AL$14, AL$234,),
               ""
            )
         )
      )
   )
)),"")</f>
        <v/>
      </c>
      <c r="DM235" s="2445" t="str" cm="1">
        <f t="array" ref="DM235">IFERROR(IF(AM235*fxVal_normal=PL!AM277,"",IF(OR(AM235="", NOT(ISNUMBER(AM235)), ISERROR(AM235), $B235=""), "",
   IF($I235=1,
      IFBLANK(
         _xldudf_CX_PUSH(AM235*fxVal_normal, CX_ENTITY, $B235, AM$11, AM$14, AM$234,),
         ""
      ),
      IF($I235=2,
         IFBLANK(
            _xldudf_CX_PUSH(AM235, CX_ENTITY, $B235, AM$11, AM$14,AM$234,),
            ""
         ),
         IF($I235=3,
            "",
            IFBLANK(
               _xldudf_CX_PUSH(AM235, CX_ENTITY, $B235, AM$11, AM$14, AM$234,),
               ""
            )
         )
      )
   )
)),"")</f>
        <v/>
      </c>
      <c r="DN235" s="2445" t="str" cm="1">
        <f t="array" ref="DN235">IFERROR(IF(AN235*fxVal_normal=PL!AN277,"",IF(OR(AN235="", NOT(ISNUMBER(AN235)), ISERROR(AN235), $B235=""), "",
   IF($I235=1,
      IFBLANK(
         _xldudf_CX_PUSH(AN235*fxVal_normal, CX_ENTITY, $B235, AN$11, AN$14, AN$234,),
         ""
      ),
      IF($I235=2,
         IFBLANK(
            _xldudf_CX_PUSH(AN235, CX_ENTITY, $B235, AN$11, AN$14,AN$234,),
            ""
         ),
         IF($I235=3,
            "",
            IFBLANK(
               _xldudf_CX_PUSH(AN235, CX_ENTITY, $B235, AN$11, AN$14, AN$234,),
               ""
            )
         )
      )
   )
)),"")</f>
        <v/>
      </c>
      <c r="DO235" s="2445" t="str" cm="1">
        <f t="array" ref="DO235">IFERROR(IF(AO235*fxVal_normal=PL!AO277,"",IF(OR(AO235="", NOT(ISNUMBER(AO235)), ISERROR(AO235), $B235=""), "",
   IF($I235=1,
      IFBLANK(
         _xldudf_CX_PUSH(AO235*fxVal_normal, CX_ENTITY, $B235, AO$11, AO$14, AO$234,),
         ""
      ),
      IF($I235=2,
         IFBLANK(
            _xldudf_CX_PUSH(AO235, CX_ENTITY, $B235, AO$11, AO$14,AO$234,),
            ""
         ),
         IF($I235=3,
            "",
            IFBLANK(
               _xldudf_CX_PUSH(AO235, CX_ENTITY, $B235, AO$11, AO$14, AO$234,),
               ""
            )
         )
      )
   )
)),"")</f>
        <v/>
      </c>
      <c r="DP235" s="2445" t="str" cm="1">
        <f t="array" ref="DP235">IFERROR(IF(AP235*fxVal_normal=PL!AP277,"",IF(OR(AP235="", NOT(ISNUMBER(AP235)), ISERROR(AP235), $B235=""), "",
   IF($I235=1,
      IFBLANK(
         _xldudf_CX_PUSH(AP235*fxVal_normal, CX_ENTITY, $B235, AP$11, AP$14, AP$234,),
         ""
      ),
      IF($I235=2,
         IFBLANK(
            _xldudf_CX_PUSH(AP235, CX_ENTITY, $B235, AP$11, AP$14,AP$234,),
            ""
         ),
         IF($I235=3,
            "",
            IFBLANK(
               _xldudf_CX_PUSH(AP235, CX_ENTITY, $B235, AP$11, AP$14, AP$234,),
               ""
            )
         )
      )
   )
)),"")</f>
        <v/>
      </c>
      <c r="DQ235" s="2445" t="str" cm="1">
        <f t="array" ref="DQ235">IFERROR(IF(AQ235*fxVal_normal=PL!AQ277,"",IF(OR(AQ235="", NOT(ISNUMBER(AQ235)), ISERROR(AQ235), $B235=""), "",
   IF($I235=1,
      IFBLANK(
         _xldudf_CX_PUSH(AQ235*fxVal_normal, CX_ENTITY, $B235, AQ$11, AQ$14, AQ$234,),
         ""
      ),
      IF($I235=2,
         IFBLANK(
            _xldudf_CX_PUSH(AQ235, CX_ENTITY, $B235, AQ$11, AQ$14,AQ$234,),
            ""
         ),
         IF($I235=3,
            "",
            IFBLANK(
               _xldudf_CX_PUSH(AQ235, CX_ENTITY, $B235, AQ$11, AQ$14, AQ$234,),
               ""
            )
         )
      )
   )
)),"")</f>
        <v/>
      </c>
      <c r="DR235" s="2445" t="str" cm="1">
        <f t="array" ref="DR235">IFERROR(IF(AR235*fxVal_normal=PL!AR277,"",IF(OR(AR235="", NOT(ISNUMBER(AR235)), ISERROR(AR235), $B235=""), "",
   IF($I235=1,
      IFBLANK(
         _xldudf_CX_PUSH(AR235*fxVal_normal, CX_ENTITY, $B235, AR$11, AR$14, AR$234,),
         ""
      ),
      IF($I235=2,
         IFBLANK(
            _xldudf_CX_PUSH(AR235, CX_ENTITY, $B235, AR$11, AR$14,AR$234,),
            ""
         ),
         IF($I235=3,
            "",
            IFBLANK(
               _xldudf_CX_PUSH(AR235, CX_ENTITY, $B235, AR$11, AR$14, AR$234,),
               ""
            )
         )
      )
   )
)),"")</f>
        <v/>
      </c>
      <c r="DS235" s="2445" t="str" cm="1">
        <f t="array" ref="DS235">IFERROR(IF(AS235*fxVal_normal=PL!AS277,"",IF(OR(AS235="", NOT(ISNUMBER(AS235)), ISERROR(AS235), $B235=""), "",
   IF($I235=1,
      IFBLANK(
         _xldudf_CX_PUSH(AS235*fxVal_normal, CX_ENTITY, $B235, AS$11, AS$14, AS$234,),
         ""
      ),
      IF($I235=2,
         IFBLANK(
            _xldudf_CX_PUSH(AS235, CX_ENTITY, $B235, AS$11, AS$14,AS$234,),
            ""
         ),
         IF($I235=3,
            "",
            IFBLANK(
               _xldudf_CX_PUSH(AS235, CX_ENTITY, $B235, AS$11, AS$14, AS$234,),
               ""
            )
         )
      )
   )
)),"")</f>
        <v/>
      </c>
      <c r="DT235" s="2445" t="str" cm="1">
        <f t="array" ref="DT235">IFERROR(IF(AT235*fxVal_normal=PL!AT277,"",IF(OR(AT235="", NOT(ISNUMBER(AT235)), ISERROR(AT235), $B235=""), "",
   IF($I235=1,
      IFBLANK(
         _xldudf_CX_PUSH(AT235*fxVal_normal, CX_ENTITY, $B235, AT$11, AT$14, AT$234,),
         ""
      ),
      IF($I235=2,
         IFBLANK(
            _xldudf_CX_PUSH(AT235, CX_ENTITY, $B235, AT$11, AT$14,AT$234,),
            ""
         ),
         IF($I235=3,
            "",
            IFBLANK(
               _xldudf_CX_PUSH(AT235, CX_ENTITY, $B235, AT$11, AT$14, AT$234,),
               ""
            )
         )
      )
   )
)),"")</f>
        <v/>
      </c>
      <c r="DU235" s="2445" t="str" cm="1">
        <f t="array" ref="DU235">IFERROR(IF(AU235*fxVal_normal=PL!AU277,"",IF(OR(AU235="", NOT(ISNUMBER(AU235)), ISERROR(AU235), $B235=""), "",
   IF($I235=1,
      IFBLANK(
         _xldudf_CX_PUSH(AU235*fxVal_normal, CX_ENTITY, $B235, AU$11, AU$14, AU$234,),
         ""
      ),
      IF($I235=2,
         IFBLANK(
            _xldudf_CX_PUSH(AU235, CX_ENTITY, $B235, AU$11, AU$14,AU$234,),
            ""
         ),
         IF($I235=3,
            "",
            IFBLANK(
               _xldudf_CX_PUSH(AU235, CX_ENTITY, $B235, AU$11, AU$14, AU$234,),
               ""
            )
         )
      )
   )
)),"")</f>
        <v/>
      </c>
      <c r="DV235" s="2445" t="str" cm="1">
        <f t="array" ref="DV235">IFERROR(IF(AV235*fxVal_normal=PL!AV277,"",IF(OR(AV235="", NOT(ISNUMBER(AV235)), ISERROR(AV235), $B235=""), "",
   IF($I235=1,
      IFBLANK(
         _xldudf_CX_PUSH(AV235*fxVal_normal, CX_ENTITY, $B235, AV$11, AV$14, AV$234,),
         ""
      ),
      IF($I235=2,
         IFBLANK(
            _xldudf_CX_PUSH(AV235, CX_ENTITY, $B235, AV$11, AV$14,AV$234,),
            ""
         ),
         IF($I235=3,
            "",
            IFBLANK(
               _xldudf_CX_PUSH(AV235, CX_ENTITY, $B235, AV$11, AV$14, AV$234,),
               ""
            )
         )
      )
   )
)),"")</f>
        <v/>
      </c>
      <c r="DW235" s="2445" t="str" cm="1">
        <f t="array" ref="DW235">IFERROR(IF(AW235*fxVal_normal=PL!AW277,"",IF(OR(AW235="", NOT(ISNUMBER(AW235)), ISERROR(AW235), $B235=""), "",
   IF($I235=1,
      IFBLANK(
         _xldudf_CX_PUSH(AW235*fxVal_normal, CX_ENTITY, $B235, AW$11, AW$14, AW$234,),
         ""
      ),
      IF($I235=2,
         IFBLANK(
            _xldudf_CX_PUSH(AW235, CX_ENTITY, $B235, AW$11, AW$14,AW$234,),
            ""
         ),
         IF($I235=3,
            "",
            IFBLANK(
               _xldudf_CX_PUSH(AW235, CX_ENTITY, $B235, AW$11, AW$14, AW$234,),
               ""
            )
         )
      )
   )
)),"")</f>
        <v/>
      </c>
      <c r="DX235" s="2445" t="str" cm="1">
        <f t="array" ref="DX235">IFERROR(IF(AX235*fxVal_normal=PL!AX277,"",IF(OR(AX235="", NOT(ISNUMBER(AX235)), ISERROR(AX235), $B235=""), "",
   IF($I235=1,
      IFBLANK(
         _xldudf_CX_PUSH(AX235*fxVal_normal, CX_ENTITY, $B235, AX$11, AX$14, AX$234,),
         ""
      ),
      IF($I235=2,
         IFBLANK(
            _xldudf_CX_PUSH(AX235, CX_ENTITY, $B235, AX$11, AX$14,AX$234,),
            ""
         ),
         IF($I235=3,
            "",
            IFBLANK(
               _xldudf_CX_PUSH(AX235, CX_ENTITY, $B235, AX$11, AX$14, AX$234,),
               ""
            )
         )
      )
   )
)),"")</f>
        <v/>
      </c>
      <c r="DY235" s="2445" t="str" cm="1">
        <f t="array" ref="DY235">IFERROR(IF(AY235*fxVal_normal=PL!AY277,"",IF(OR(AY235="", NOT(ISNUMBER(AY235)), ISERROR(AY235), $B235=""), "",
   IF($I235=1,
      IFBLANK(
         _xldudf_CX_PUSH(AY235*fxVal_normal, CX_ENTITY, $B235, AY$11, AY$14, AY$234,),
         ""
      ),
      IF($I235=2,
         IFBLANK(
            _xldudf_CX_PUSH(AY235, CX_ENTITY, $B235, AY$11, AY$14,AY$234,),
            ""
         ),
         IF($I235=3,
            "",
            IFBLANK(
               _xldudf_CX_PUSH(AY235, CX_ENTITY, $B235, AY$11, AY$14, AY$234,),
               ""
            )
         )
      )
   )
)),"")</f>
        <v/>
      </c>
      <c r="DZ235" s="2445" t="str" cm="1">
        <f t="array" ref="DZ235">IFERROR(IF(AZ235*fxVal_normal=PL!AZ277,"",IF(OR(AZ235="", NOT(ISNUMBER(AZ235)), ISERROR(AZ235), $B235=""), "",
   IF($I235=1,
      IFBLANK(
         _xldudf_CX_PUSH(AZ235*fxVal_normal, CX_ENTITY, $B235, AZ$11, AZ$14, AZ$234,),
         ""
      ),
      IF($I235=2,
         IFBLANK(
            _xldudf_CX_PUSH(AZ235, CX_ENTITY, $B235, AZ$11, AZ$14,AZ$234,),
            ""
         ),
         IF($I235=3,
            "",
            IFBLANK(
               _xldudf_CX_PUSH(AZ235, CX_ENTITY, $B235, AZ$11, AZ$14, AZ$234,),
               ""
            )
         )
      )
   )
)),"")</f>
        <v/>
      </c>
      <c r="EA235" s="2445" t="str" cm="1">
        <f t="array" ref="EA235">IFERROR(IF(BA235*fxVal_normal=PL!BA277,"",IF(OR(BA235="", NOT(ISNUMBER(BA235)), ISERROR(BA235), $B235=""), "",
   IF($I235=1,
      IFBLANK(
         _xldudf_CX_PUSH(BA235*fxVal_normal, CX_ENTITY, $B235, BA$11, BA$14, BA$234,),
         ""
      ),
      IF($I235=2,
         IFBLANK(
            _xldudf_CX_PUSH(BA235, CX_ENTITY, $B235, BA$11, BA$14,BA$234,),
            ""
         ),
         IF($I235=3,
            "",
            IFBLANK(
               _xldudf_CX_PUSH(BA235, CX_ENTITY, $B235, BA$11, BA$14, BA$234,),
               ""
            )
         )
      )
   )
)),"")</f>
        <v/>
      </c>
      <c r="EB235" s="2445" t="str" cm="1">
        <f t="array" ref="EB235">IFERROR(IF(BB235*fxVal_normal=PL!BB277,"",IF(OR(BB235="", NOT(ISNUMBER(BB235)), ISERROR(BB235), $B235=""), "",
   IF($I235=1,
      IFBLANK(
         _xldudf_CX_PUSH(BB235*fxVal_normal, CX_ENTITY, $B235, BB$11, BB$14, BB$234,),
         ""
      ),
      IF($I235=2,
         IFBLANK(
            _xldudf_CX_PUSH(BB235, CX_ENTITY, $B235, BB$11, BB$14,BB$234,),
            ""
         ),
         IF($I235=3,
            "",
            IFBLANK(
               _xldudf_CX_PUSH(BB235, CX_ENTITY, $B235, BB$11, BB$14, BB$234,),
               ""
            )
         )
      )
   )
)),"")</f>
        <v/>
      </c>
      <c r="EC235" s="2445" t="str" cm="1">
        <f t="array" ref="EC235">IFERROR(IF(BC235*fxVal_normal=PL!BC277,"",IF(OR(BC235="", NOT(ISNUMBER(BC235)), ISERROR(BC235), $B235=""), "",
   IF($I235=1,
      IFBLANK(
         _xldudf_CX_PUSH(BC235*fxVal_normal, CX_ENTITY, $B235, BC$11, BC$14, BC$234,),
         ""
      ),
      IF($I235=2,
         IFBLANK(
            _xldudf_CX_PUSH(BC235, CX_ENTITY, $B235, BC$11, BC$14,BC$234,),
            ""
         ),
         IF($I235=3,
            "",
            IFBLANK(
               _xldudf_CX_PUSH(BC235, CX_ENTITY, $B235, BC$11, BC$14, BC$234,),
               ""
            )
         )
      )
   )
)),"")</f>
        <v/>
      </c>
      <c r="ED235" s="2445" t="str" cm="1">
        <f t="array" ref="ED235">IFERROR(IF(BD235*fxVal_normal=PL!BD277,"",IF(OR(BD235="", NOT(ISNUMBER(BD235)), ISERROR(BD235), $B235=""), "",
   IF($I235=1,
      IFBLANK(
         _xldudf_CX_PUSH(BD235*fxVal_normal, CX_ENTITY, $B235, BD$11, BD$14, BD$234,),
         ""
      ),
      IF($I235=2,
         IFBLANK(
            _xldudf_CX_PUSH(BD235, CX_ENTITY, $B235, BD$11, BD$14,BD$234,),
            ""
         ),
         IF($I235=3,
            "",
            IFBLANK(
               _xldudf_CX_PUSH(BD235, CX_ENTITY, $B235, BD$11, BD$14, BD$234,),
               ""
            )
         )
      )
   )
)),"")</f>
        <v/>
      </c>
      <c r="EE235" s="2445" t="str" cm="1">
        <f t="array" ref="EE235">IFERROR(IF(BE235*fxVal_normal=PL!BE277,"",IF(OR(BE235="", NOT(ISNUMBER(BE235)), ISERROR(BE235), $B235=""), "",
   IF($I235=1,
      IFBLANK(
         _xldudf_CX_PUSH(BE235*fxVal_normal, CX_ENTITY, $B235, BE$11, BE$14, BE$234,),
         ""
      ),
      IF($I235=2,
         IFBLANK(
            _xldudf_CX_PUSH(BE235, CX_ENTITY, $B235, BE$11, BE$14,BE$234,),
            ""
         ),
         IF($I235=3,
            "",
            IFBLANK(
               _xldudf_CX_PUSH(BE235, CX_ENTITY, $B235, BE$11, BE$14, BE$234,),
               ""
            )
         )
      )
   )
)),"")</f>
        <v/>
      </c>
      <c r="EF235" s="2445" t="str" cm="1">
        <f t="array" ref="EF235">IFERROR(IF(BF235*fxVal_normal=PL!BF277,"",IF(OR(BF235="", NOT(ISNUMBER(BF235)), ISERROR(BF235), $B235=""), "",
   IF($I235=1,
      IFBLANK(
         _xldudf_CX_PUSH(BF235*fxVal_normal, CX_ENTITY, $B235, BF$11, BF$14, BF$234,),
         ""
      ),
      IF($I235=2,
         IFBLANK(
            _xldudf_CX_PUSH(BF235, CX_ENTITY, $B235, BF$11, BF$14,BF$234,),
            ""
         ),
         IF($I235=3,
            "",
            IFBLANK(
               _xldudf_CX_PUSH(BF235, CX_ENTITY, $B235, BF$11, BF$14, BF$234,),
               ""
            )
         )
      )
   )
)),"")</f>
        <v/>
      </c>
      <c r="EG235" s="2445" t="str" cm="1">
        <f t="array" ref="EG235">IFERROR(IF(BG235*fxVal_normal=PL!BG277,"",IF(OR(BG235="", NOT(ISNUMBER(BG235)), ISERROR(BG235), $B235=""), "",
   IF($I235=1,
      IFBLANK(
         _xldudf_CX_PUSH(BG235*fxVal_normal, CX_ENTITY, $B235, BG$11, BG$14, BG$234,),
         ""
      ),
      IF($I235=2,
         IFBLANK(
            _xldudf_CX_PUSH(BG235, CX_ENTITY, $B235, BG$11, BG$14,BG$234,),
            ""
         ),
         IF($I235=3,
            "",
            IFBLANK(
               _xldudf_CX_PUSH(BG235, CX_ENTITY, $B235, BG$11, BG$14, BG$234,),
               ""
            )
         )
      )
   )
)),"")</f>
        <v/>
      </c>
      <c r="EH235" s="2445" t="str" cm="1">
        <f t="array" ref="EH235">IFERROR(IF(BH235*fxVal_normal=PL!BH277,"",IF(OR(BH235="", NOT(ISNUMBER(BH235)), ISERROR(BH235), $B235=""), "",
   IF($I235=1,
      IFBLANK(
         _xldudf_CX_PUSH(BH235*fxVal_normal, CX_ENTITY, $B235, BH$11, BH$14, BH$234,),
         ""
      ),
      IF($I235=2,
         IFBLANK(
            _xldudf_CX_PUSH(BH235, CX_ENTITY, $B235, BH$11, BH$14,BH$234,),
            ""
         ),
         IF($I235=3,
            "",
            IFBLANK(
               _xldudf_CX_PUSH(BH235, CX_ENTITY, $B235, BH$11, BH$14, BH$234,),
               ""
            )
         )
      )
   )
)),"")</f>
        <v/>
      </c>
      <c r="EI235" s="2445" t="str" cm="1">
        <f t="array" ref="EI235">IFERROR(IF(BI235*fxVal_normal=PL!BI277,"",IF(OR(BI235="", NOT(ISNUMBER(BI235)), ISERROR(BI235), $B235=""), "",
   IF($I235=1,
      IFBLANK(
         _xldudf_CX_PUSH(BI235*fxVal_normal, CX_ENTITY, $B235, BI$11, BI$14, BI$234,),
         ""
      ),
      IF($I235=2,
         IFBLANK(
            _xldudf_CX_PUSH(BI235, CX_ENTITY, $B235, BI$11, BI$14,BI$234,),
            ""
         ),
         IF($I235=3,
            "",
            IFBLANK(
               _xldudf_CX_PUSH(BI235, CX_ENTITY, $B235, BI$11, BI$14, BI$234,),
               ""
            )
         )
      )
   )
)),"")</f>
        <v/>
      </c>
      <c r="EJ235" s="2445" t="str" cm="1">
        <f t="array" ref="EJ235">IFERROR(IF(BJ235*fxVal_normal=PL!BJ277,"",IF(OR(BJ235="", NOT(ISNUMBER(BJ235)), ISERROR(BJ235), $B235=""), "",
   IF($I235=1,
      IFBLANK(
         _xldudf_CX_PUSH(BJ235*fxVal_normal, CX_ENTITY, $B235, BJ$11, BJ$14, BJ$234,),
         ""
      ),
      IF($I235=2,
         IFBLANK(
            _xldudf_CX_PUSH(BJ235, CX_ENTITY, $B235, BJ$11, BJ$14,BJ$234,),
            ""
         ),
         IF($I235=3,
            "",
            IFBLANK(
               _xldudf_CX_PUSH(BJ235, CX_ENTITY, $B235, BJ$11, BJ$14, BJ$234,),
               ""
            )
         )
      )
   )
)),"")</f>
        <v/>
      </c>
      <c r="EK235" s="2445" t="str" cm="1">
        <f t="array" ref="EK235">IFERROR(IF(BK235*fxVal_normal=PL!BK277,"",IF(OR(BK235="", NOT(ISNUMBER(BK235)), ISERROR(BK235), $B235=""), "",
   IF($I235=1,
      IFBLANK(
         _xldudf_CX_PUSH(BK235*fxVal_normal, CX_ENTITY, $B235, BK$11, BK$14, BK$234,),
         ""
      ),
      IF($I235=2,
         IFBLANK(
            _xldudf_CX_PUSH(BK235, CX_ENTITY, $B235, BK$11, BK$14,BK$234,),
            ""
         ),
         IF($I235=3,
            "",
            IFBLANK(
               _xldudf_CX_PUSH(BK235, CX_ENTITY, $B235, BK$11, BK$14, BK$234,),
               ""
            )
         )
      )
   )
)),"")</f>
        <v/>
      </c>
      <c r="EL235" s="2445" t="str" cm="1">
        <f t="array" ref="EL235">IFERROR(IF(BL235*fxVal_normal=PL!BL277,"",IF(OR(BL235="", NOT(ISNUMBER(BL235)), ISERROR(BL235), $B235=""), "",
   IF($I235=1,
      IFBLANK(
         _xldudf_CX_PUSH(BL235*fxVal_normal, CX_ENTITY, $B235, BL$11, BL$14, BL$234,),
         ""
      ),
      IF($I235=2,
         IFBLANK(
            _xldudf_CX_PUSH(BL235, CX_ENTITY, $B235, BL$11, BL$14,BL$234,),
            ""
         ),
         IF($I235=3,
            "",
            IFBLANK(
               _xldudf_CX_PUSH(BL235, CX_ENTITY, $B235, BL$11, BL$14, BL$234,),
               ""
            )
         )
      )
   )
)),"")</f>
        <v/>
      </c>
      <c r="EM235" s="2445" t="str" cm="1">
        <f t="array" ref="EM235">IFERROR(IF(BM235*fxVal_normal=PL!BM277,"",IF(OR(BM235="", NOT(ISNUMBER(BM235)), ISERROR(BM235), $B235=""), "",
   IF($I235=1,
      IFBLANK(
         _xldudf_CX_PUSH(BM235*fxVal_normal, CX_ENTITY, $B235, BM$11, BM$14, BM$234,),
         ""
      ),
      IF($I235=2,
         IFBLANK(
            _xldudf_CX_PUSH(BM235, CX_ENTITY, $B235, BM$11, BM$14,BM$234,),
            ""
         ),
         IF($I235=3,
            "",
            IFBLANK(
               _xldudf_CX_PUSH(BM235, CX_ENTITY, $B235, BM$11, BM$14, BM$234,),
               ""
            )
         )
      )
   )
)),"")</f>
        <v/>
      </c>
      <c r="EN235" s="2445" t="str" cm="1">
        <f t="array" ref="EN235">IFERROR(IF(BN235*fxVal_normal=PL!BN277,"",IF(OR(BN235="", NOT(ISNUMBER(BN235)), ISERROR(BN235), $B235=""), "",
   IF($I235=1,
      IFBLANK(
         _xldudf_CX_PUSH(BN235*fxVal_normal, CX_ENTITY, $B235, BN$11, BN$14, BN$234,),
         ""
      ),
      IF($I235=2,
         IFBLANK(
            _xldudf_CX_PUSH(BN235, CX_ENTITY, $B235, BN$11, BN$14,BN$234,),
            ""
         ),
         IF($I235=3,
            "",
            IFBLANK(
               _xldudf_CX_PUSH(BN235, CX_ENTITY, $B235, BN$11, BN$14, BN$234,),
               ""
            )
         )
      )
   )
)),"")</f>
        <v/>
      </c>
    </row>
    <row r="236" spans="1:146" ht="21" customHeight="1">
      <c r="A236" s="1627"/>
      <c r="B236" s="2439" t="s">
        <v>187</v>
      </c>
      <c r="C236" s="2439" t="str" cm="1">
        <f t="array" ref="C236">IFBLANK(_PL!C236,"")</f>
        <v>Segment IV Breakdown - Label 1</v>
      </c>
      <c r="D236" s="1548" t="s">
        <v>187</v>
      </c>
      <c r="E236" s="2440" t="e" cm="1">
        <f t="array" aca="1" ref="E2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)($AD236:$CQ236, Z236)</f>
        <v>#NAME?</v>
      </c>
      <c r="F236" s="578"/>
      <c r="G236" s="578"/>
      <c r="H236" s="510">
        <v>0</v>
      </c>
      <c r="I236" s="510">
        <v>1</v>
      </c>
      <c r="J236" s="401" cm="1">
        <f t="array" ref="J236">IFBLANK( Z236,"")</f>
        <v>-1</v>
      </c>
      <c r="K236" s="578" t="str">
        <f t="shared" si="60"/>
        <v>No</v>
      </c>
      <c r="L236" s="37"/>
      <c r="N236" s="158"/>
      <c r="O236" s="101"/>
      <c r="P236" s="52"/>
      <c r="Q236" s="101"/>
      <c r="R236" s="101"/>
      <c r="S236" s="101"/>
      <c r="T236" s="101"/>
      <c r="U236" s="39"/>
      <c r="V236" s="37"/>
      <c r="W236" s="91" t="e">
        <f ca="1">W235</f>
        <v>#NAME?</v>
      </c>
      <c r="X236" s="2081" t="str">
        <f>_PL!X236</f>
        <v>a</v>
      </c>
      <c r="Y236" s="1553">
        <v>2</v>
      </c>
      <c r="Z236" s="198">
        <f>_PL!Z236</f>
        <v>-1</v>
      </c>
      <c r="AA236" s="2571"/>
      <c r="AB236" s="2592"/>
      <c r="AC236" s="914" t="str" cm="1">
        <f t="array" aca="1" ref="AC236" ca="1">_xlfn.LET(
_xlpm._termname, $AB236,
_xlpm._iconname, "find",
_xlpm._icon, fx_getIcon(_xlpm._iconname),
_xlpm._location, _xlfn.XLOOKUP(LOWER(_xlpm._termname), LOWER(tbl_acctDef[Term]),tbl_acctDef[Term]),
_xlpm._hyperlink, HYPERLINK("#"&amp;CELL("address",_xlpm._location), _xlpm._icon),
IFERROR(_xlpm._hyperlink,"")
)</f>
        <v/>
      </c>
      <c r="AD236" s="2441">
        <v>1</v>
      </c>
      <c r="AE236" s="2441">
        <v>1</v>
      </c>
      <c r="AF236" s="2441">
        <v>1</v>
      </c>
      <c r="AG236" s="2441">
        <v>1</v>
      </c>
      <c r="AH236" s="2441">
        <v>1</v>
      </c>
      <c r="AI236" s="2441">
        <v>1</v>
      </c>
      <c r="AJ236" s="2441">
        <v>1</v>
      </c>
      <c r="AK236" s="2441">
        <v>1</v>
      </c>
      <c r="AL236" s="2441">
        <v>1</v>
      </c>
      <c r="AM236" s="2441">
        <v>1</v>
      </c>
      <c r="AN236" s="2441">
        <v>1</v>
      </c>
      <c r="AO236" s="2441">
        <v>1</v>
      </c>
      <c r="AP236" s="2441">
        <v>1</v>
      </c>
      <c r="AQ236" s="2441">
        <v>1</v>
      </c>
      <c r="AR236" s="2441">
        <v>1</v>
      </c>
      <c r="AS236" s="2441">
        <v>1</v>
      </c>
      <c r="AT236" s="2441">
        <v>1</v>
      </c>
      <c r="AU236" s="2441">
        <v>1</v>
      </c>
      <c r="AV236" s="2441">
        <v>1</v>
      </c>
      <c r="AW236" s="2441">
        <v>1</v>
      </c>
      <c r="AX236" s="2441">
        <v>1</v>
      </c>
      <c r="AY236" s="2441">
        <v>1</v>
      </c>
      <c r="AZ236" s="2441">
        <v>1</v>
      </c>
      <c r="BA236" s="2441">
        <v>1</v>
      </c>
      <c r="BB236" s="2441">
        <v>1</v>
      </c>
      <c r="BC236" s="2441">
        <v>1</v>
      </c>
      <c r="BD236" s="2441">
        <v>1</v>
      </c>
      <c r="BE236" s="2441">
        <v>1</v>
      </c>
      <c r="BF236" s="2441">
        <v>1</v>
      </c>
      <c r="BG236" s="2441">
        <v>1</v>
      </c>
      <c r="BH236" s="2441">
        <v>1</v>
      </c>
      <c r="BI236" s="2441">
        <v>1</v>
      </c>
      <c r="BJ236" s="2441">
        <v>1</v>
      </c>
      <c r="BK236" s="2441">
        <v>1</v>
      </c>
      <c r="BL236" s="2441">
        <v>1</v>
      </c>
      <c r="BM236" s="2441">
        <v>1</v>
      </c>
      <c r="BN236" s="2441">
        <v>1</v>
      </c>
      <c r="BO236" s="2442"/>
      <c r="BP236" s="2442"/>
      <c r="BQ236" s="2442"/>
      <c r="BR236" s="2442"/>
      <c r="BS236" s="2442"/>
      <c r="BT236" s="2442"/>
      <c r="BU236" s="2442"/>
      <c r="BV236" s="2442"/>
      <c r="BW236" s="2442"/>
      <c r="BX236" s="2442"/>
      <c r="BY236" s="2442"/>
      <c r="BZ236" s="2442"/>
      <c r="CA236" s="34"/>
      <c r="CC236" s="58"/>
      <c r="CD236" s="1461" t="e" cm="1">
        <f t="array" aca="1" ref="CD236" ca="1">_xlfn.LET( _xlpm.CheckBlank, SUM(PL!$AD236:$BN236) = 0, IF(_xlpm.CheckBlank, "", SUM(_xlfn._xlws.FILTER(PL!$AD236:$BN236,(YEAR(PL!$AD$12:$BN$12)=PL!CD$12)*(array_timeline&lt;=PL!CD$11)))))</f>
        <v>#NAME?</v>
      </c>
      <c r="CE236" s="1461" t="e" cm="1">
        <f t="array" aca="1" ref="CE236" ca="1">_xlfn.LET( _xlpm.CheckBlank, SUM(PL!$AD236:$BN236) = 0, IF(_xlpm.CheckBlank, "", SUM(_xlfn._xlws.FILTER(PL!$AD236:$BN236,(YEAR(PL!$AD$12:$BN$12)=PL!CE$12)*(array_timeline&lt;=PL!CE$11)))))</f>
        <v>#NAME?</v>
      </c>
      <c r="CF236" s="88"/>
      <c r="CG236" s="1461" t="e" cm="1">
        <f t="array" aca="1" ref="CG236" ca="1">_xlfn.LET( _xlpm.CheckBlank, SUM(PL!$AD236:$BN236) = 0, IF(_xlpm.CheckBlank, "", SUM(_xlfn._xlws.FILTER(PL!$AD236:$BN236,(YEAR(PL!$AD$12:$BN$12)=PL!CG$12)*(array_timeline&lt;=PL!CG$11)))))</f>
        <v>#NAME?</v>
      </c>
      <c r="CH236" s="1461" t="e" cm="1">
        <f t="array" aca="1" ref="CH236" ca="1">_xlfn.LET( _xlpm.CheckBlank, SUM(PL!$AD236:$BN236) = 0, IF(_xlpm.CheckBlank, "", SUM(_xlfn._xlws.FILTER(PL!$AD236:$BN236,(YEAR(PL!$AD$12:$BN$12)=PL!CH$12)*(array_timeline&lt;=PL!CH$11)))))</f>
        <v>#NAME?</v>
      </c>
      <c r="CI236" s="88"/>
      <c r="CJ236" s="1461" cm="1">
        <f t="array" ref="CJ236">_xlfn.LET( _xlpm.CheckBlank, SUM(PL!$AD236:$BN236) = 0, IF(_xlpm.CheckBlank, "", SUM(_xlfn.TAKE(_xlfn.DROP(PL!$AD236:$BN236, ,-DATEDIFF(PL!CJ$11, val_asOfDate,"M")),1,-12))))</f>
        <v>12</v>
      </c>
      <c r="CK236" s="1461" cm="1">
        <f t="array" ref="CK236">_xlfn.LET( _xlpm.CheckBlank, SUM(PL!$AD236:$BN236) = 0, IF(_xlpm.CheckBlank, "", SUM(_xlfn.TAKE(_xlfn.DROP(PL!$AD236:$BN236, ,-DATEDIFF(PL!CK$11, val_asOfDate,"M")),1,-12))))</f>
        <v>12</v>
      </c>
      <c r="CL236" s="88"/>
      <c r="CM236" s="2441">
        <v>1</v>
      </c>
      <c r="CN236" s="2441">
        <v>1</v>
      </c>
      <c r="CO236" s="1169"/>
      <c r="CP236" s="2441">
        <v>1</v>
      </c>
      <c r="CQ236" s="2441">
        <v>1</v>
      </c>
      <c r="CR236" s="34"/>
      <c r="CS236" s="2056"/>
      <c r="CT236" s="2447" t="e" cm="1">
        <f t="array" aca="1" ref="CT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_xldudf_CX_PUSH($Y236,CX_ENTITY,$C236,val_asOfDate))</f>
        <v>#NAME?</v>
      </c>
      <c r="CU236" s="2447" t="e" cm="1">
        <f t="array" aca="1" ref="CU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_xldudf_CX_PUSH($Y236,CX_ENTITY,$C236,EOMONTH(val_asOfDate,1)))</f>
        <v>#NAME?</v>
      </c>
      <c r="CV236" s="2447" t="e" cm="1">
        <f t="array" aca="1" ref="CV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_xldudf_CX_PUSH($Y236,CX_ENTITY,$C236,EOMONTH(val_asOfDate,2)))</f>
        <v>#NAME?</v>
      </c>
      <c r="CW236" s="2447" t="e" cm="1">
        <f t="array" aca="1" ref="CW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_xldudf_CX_PUSH($Y236,CX_ENTITY,$C236,EOMONTH(val_asOfDate,3)))</f>
        <v>#NAME?</v>
      </c>
      <c r="CX236" s="2443"/>
      <c r="CY236" s="2444" t="str" cm="1">
        <f t="array" aca="1" ref="CY236" ca="1">IFERROR(IF(CM236*fxVal_normal=PL!CM291,"",IF(OR($CM236="",$CM236=0, NOT(ISNUMBER($CM236)), ISERROR($CM236), $B236=""), "",
   IF($I236=1,
      IFBLANK(
         _xldudf_CX_PUSH($CM236*fxVal_normal, CX_ENTITY, $B236, $CM$11, $CM$14, $CM$19,),
         ""
      ),
      IF($I236=2,
         IFBLANK(
            _xldudf_CX_PUSH($CM236, CX_ENTITY, $B236, $CM$11, $CM$14, $CM$19,),
            ""
         ),
         IF($I236=3,
            "",
            IFBLANK(
               _xldudf_CX_PUSH($CM236, CX_ENTITY, $B236, $CM$11, $CM$14, $CM$19,),
               ""
            )
         )
      )
   )
)),"")</f>
        <v/>
      </c>
      <c r="CZ236" s="2444" t="str" cm="1">
        <f t="array" aca="1" ref="CZ236" ca="1">IFERROR(IF(CN236*fxVal_normal=PL!CN291,"",IF(OR($CN236="",$CN236=0, NOT(ISNUMBER($CN236)), ISERROR($CN236), $B236=""), "",
   IF($I236=1,
      IFBLANK(
         _xldudf_CX_PUSH($CN236*fxVal_normal, CX_ENTITY, $B236, $CN$11, $CN$14, $CN$19,),
         ""
      ),
      IF($I236=2,
         IFBLANK(
            _xldudf_CX_PUSH($CN236, CX_ENTITY, $B236, $CN$11, $CN$14, $CN$19,),
            ""
         ),
         IF($I236=3,
            "",
            IFBLANK(
               _xldudf_CX_PUSH($CN236, CX_ENTITY, $B236, $CN$11, $CN$14, $CN$19,),
               ""
            )
         )
      )
   )
)),"")</f>
        <v/>
      </c>
      <c r="DA236" s="2444" t="str" cm="1">
        <f t="array" aca="1" ref="DA236" ca="1">IFERROR(IF(CP236*fxVal_normal=PL!CP291,"",IF(OR($CP236="",$CP236=0, NOT(ISNUMBER($CP236)), ISERROR($CP236), $B236=""), "",
   IF($I236=1,
      IFBLANK(
         _xldudf_CX_PUSH($CP236*fxVal_normal, CX_ENTITY, $B236, $CP$11, $CP$14, $CP$19,),
         ""
      ),
      IF($I236=2,
         IFBLANK(
            _xldudf_CX_PUSH($CP236, CX_ENTITY, $B236, $CP$11, $CP$14, $CP$19,),
            ""
         ),
         IF($I236=3,
            "",
            IFBLANK(
               _xldudf_CX_PUSH($CP236, CX_ENTITY, $B236, $CP$11, $CP$14, $CP$19,),
               ""
            )
         )
      )
   )
)),"")</f>
        <v/>
      </c>
      <c r="DB236" s="2444" t="str" cm="1">
        <f t="array" aca="1" ref="DB236" ca="1">IFERROR(IF(CQ236*fxVal_normal=PL!CQ291,"",IF(OR($CQ236="", $CQ236=0, NOT(ISNUMBER($CQ236)), ISERROR($CQ236), $B236=""), "",
   IF($I236=1,
      IFBLANK(
         _xldudf_CX_PUSH($CQ236*fxVal_normal, CX_ENTITY, $B236, $CQ$11, $CQ$14, $CQ$19,),
         ""
      ),
      IF($I236=2,
         IFBLANK(
            _xldudf_CX_PUSH($CQ236, CX_ENTITY, $B236, $CQ$11, $CQ$14, $CQ$19,),
            ""
         ),
         IF($I236=3,
            "",
            IFBLANK(
               _xldudf_CX_PUSH($CQ236, CX_ENTITY, $B236, $CQ$11, $CQ$14, $CQ$19,),
               ""
            )
         )
      )
   ))
),"")</f>
        <v/>
      </c>
      <c r="DC236" s="2443"/>
      <c r="DD236" s="2445" t="str" cm="1">
        <f t="array" aca="1" ref="DD236" ca="1">IFERROR(IF(AD236*fxVal_normal=PL!AD278,"",IF(OR(AD236="", NOT(ISNUMBER(AD236)), ISERROR(AD236), $B236=""), "",
   IF($I236=1,
      IFBLANK(
         _xldudf_CX_PUSH(AD236*fxVal_normal, CX_ENTITY, $B236, AD$11, AD$14, AD$234,),
         ""
      ),
      IF($I236=2,
         IFBLANK(
            _xldudf_CX_PUSH(AD236, CX_ENTITY, $B236, AD$11, AD$14,AD$234,),
            ""
         ),
         IF($I236=3,
            "",
            IFBLANK(
               _xldudf_CX_PUSH(AD236, CX_ENTITY, $B236, AD$11, AD$14, AD$234,),
               ""
            )
         )
      )
   )
)),"")</f>
        <v/>
      </c>
      <c r="DE236" s="2445" t="str" cm="1">
        <f t="array" aca="1" ref="DE236" ca="1">IFERROR(IF(AE236*fxVal_normal=PL!AE278,"",IF(OR(AE236="", NOT(ISNUMBER(AE236)), ISERROR(AE236), $B236=""), "",
   IF($I236=1,
      IFBLANK(
         _xldudf_CX_PUSH(AE236*fxVal_normal, CX_ENTITY, $B236, AE$11, AE$14, AE$234,),
         ""
      ),
      IF($I236=2,
         IFBLANK(
            _xldudf_CX_PUSH(AE236, CX_ENTITY, $B236, AE$11, AE$14,AE$234,),
            ""
         ),
         IF($I236=3,
            "",
            IFBLANK(
               _xldudf_CX_PUSH(AE236, CX_ENTITY, $B236, AE$11, AE$14, AE$234,),
               ""
            )
         )
      )
   )
)),"")</f>
        <v/>
      </c>
      <c r="DF236" s="2445" t="str" cm="1">
        <f t="array" aca="1" ref="DF236" ca="1">IFERROR(IF(AF236*fxVal_normal=PL!AF278,"",IF(OR(AF236="", NOT(ISNUMBER(AF236)), ISERROR(AF236), $B236=""), "",
   IF($I236=1,
      IFBLANK(
         _xldudf_CX_PUSH(AF236*fxVal_normal, CX_ENTITY, $B236, AF$11, AF$14, AF$234,),
         ""
      ),
      IF($I236=2,
         IFBLANK(
            _xldudf_CX_PUSH(AF236, CX_ENTITY, $B236, AF$11, AF$14,AF$234,),
            ""
         ),
         IF($I236=3,
            "",
            IFBLANK(
               _xldudf_CX_PUSH(AF236, CX_ENTITY, $B236, AF$11, AF$14, AF$234,),
               ""
            )
         )
      )
   )
)),"")</f>
        <v/>
      </c>
      <c r="DG236" s="2445" t="str" cm="1">
        <f t="array" aca="1" ref="DG236" ca="1">IFERROR(IF(AG236*fxVal_normal=PL!AG278,"",IF(OR(AG236="", NOT(ISNUMBER(AG236)), ISERROR(AG236), $B236=""), "",
   IF($I236=1,
      IFBLANK(
         _xldudf_CX_PUSH(AG236*fxVal_normal, CX_ENTITY, $B236, AG$11, AG$14, AG$234,),
         ""
      ),
      IF($I236=2,
         IFBLANK(
            _xldudf_CX_PUSH(AG236, CX_ENTITY, $B236, AG$11, AG$14,AG$234,),
            ""
         ),
         IF($I236=3,
            "",
            IFBLANK(
               _xldudf_CX_PUSH(AG236, CX_ENTITY, $B236, AG$11, AG$14, AG$234,),
               ""
            )
         )
      )
   )
)),"")</f>
        <v/>
      </c>
      <c r="DH236" s="2445" t="str" cm="1">
        <f t="array" aca="1" ref="DH236" ca="1">IFERROR(IF(AH236*fxVal_normal=PL!AH278,"",IF(OR(AH236="", NOT(ISNUMBER(AH236)), ISERROR(AH236), $B236=""), "",
   IF($I236=1,
      IFBLANK(
         _xldudf_CX_PUSH(AH236*fxVal_normal, CX_ENTITY, $B236, AH$11, AH$14, AH$234,),
         ""
      ),
      IF($I236=2,
         IFBLANK(
            _xldudf_CX_PUSH(AH236, CX_ENTITY, $B236, AH$11, AH$14,AH$234,),
            ""
         ),
         IF($I236=3,
            "",
            IFBLANK(
               _xldudf_CX_PUSH(AH236, CX_ENTITY, $B236, AH$11, AH$14, AH$234,),
               ""
            )
         )
      )
   )
)),"")</f>
        <v/>
      </c>
      <c r="DI236" s="2445" t="str" cm="1">
        <f t="array" aca="1" ref="DI236" ca="1">IFERROR(IF(AI236*fxVal_normal=PL!AI278,"",IF(OR(AI236="", NOT(ISNUMBER(AI236)), ISERROR(AI236), $B236=""), "",
   IF($I236=1,
      IFBLANK(
         _xldudf_CX_PUSH(AI236*fxVal_normal, CX_ENTITY, $B236, AI$11, AI$14, AI$234,),
         ""
      ),
      IF($I236=2,
         IFBLANK(
            _xldudf_CX_PUSH(AI236, CX_ENTITY, $B236, AI$11, AI$14,AI$234,),
            ""
         ),
         IF($I236=3,
            "",
            IFBLANK(
               _xldudf_CX_PUSH(AI236, CX_ENTITY, $B236, AI$11, AI$14, AI$234,),
               ""
            )
         )
      )
   )
)),"")</f>
        <v/>
      </c>
      <c r="DJ236" s="2445" t="str" cm="1">
        <f t="array" aca="1" ref="DJ236" ca="1">IFERROR(IF(AJ236*fxVal_normal=PL!AJ278,"",IF(OR(AJ236="", NOT(ISNUMBER(AJ236)), ISERROR(AJ236), $B236=""), "",
   IF($I236=1,
      IFBLANK(
         _xldudf_CX_PUSH(AJ236*fxVal_normal, CX_ENTITY, $B236, AJ$11, AJ$14, AJ$234,),
         ""
      ),
      IF($I236=2,
         IFBLANK(
            _xldudf_CX_PUSH(AJ236, CX_ENTITY, $B236, AJ$11, AJ$14,AJ$234,),
            ""
         ),
         IF($I236=3,
            "",
            IFBLANK(
               _xldudf_CX_PUSH(AJ236, CX_ENTITY, $B236, AJ$11, AJ$14, AJ$234,),
               ""
            )
         )
      )
   )
)),"")</f>
        <v/>
      </c>
      <c r="DK236" s="2445" t="str" cm="1">
        <f t="array" aca="1" ref="DK236" ca="1">IFERROR(IF(AK236*fxVal_normal=PL!AK278,"",IF(OR(AK236="", NOT(ISNUMBER(AK236)), ISERROR(AK236), $B236=""), "",
   IF($I236=1,
      IFBLANK(
         _xldudf_CX_PUSH(AK236*fxVal_normal, CX_ENTITY, $B236, AK$11, AK$14, AK$234,),
         ""
      ),
      IF($I236=2,
         IFBLANK(
            _xldudf_CX_PUSH(AK236, CX_ENTITY, $B236, AK$11, AK$14,AK$234,),
            ""
         ),
         IF($I236=3,
            "",
            IFBLANK(
               _xldudf_CX_PUSH(AK236, CX_ENTITY, $B236, AK$11, AK$14, AK$234,),
               ""
            )
         )
      )
   )
)),"")</f>
        <v/>
      </c>
      <c r="DL236" s="2445" t="str" cm="1">
        <f t="array" aca="1" ref="DL236" ca="1">IFERROR(IF(AL236*fxVal_normal=PL!AL278,"",IF(OR(AL236="", NOT(ISNUMBER(AL236)), ISERROR(AL236), $B236=""), "",
   IF($I236=1,
      IFBLANK(
         _xldudf_CX_PUSH(AL236*fxVal_normal, CX_ENTITY, $B236, AL$11, AL$14, AL$234,),
         ""
      ),
      IF($I236=2,
         IFBLANK(
            _xldudf_CX_PUSH(AL236, CX_ENTITY, $B236, AL$11, AL$14,AL$234,),
            ""
         ),
         IF($I236=3,
            "",
            IFBLANK(
               _xldudf_CX_PUSH(AL236, CX_ENTITY, $B236, AL$11, AL$14, AL$234,),
               ""
            )
         )
      )
   )
)),"")</f>
        <v/>
      </c>
      <c r="DM236" s="2445" t="str" cm="1">
        <f t="array" aca="1" ref="DM236" ca="1">IFERROR(IF(AM236*fxVal_normal=PL!AM278,"",IF(OR(AM236="", NOT(ISNUMBER(AM236)), ISERROR(AM236), $B236=""), "",
   IF($I236=1,
      IFBLANK(
         _xldudf_CX_PUSH(AM236*fxVal_normal, CX_ENTITY, $B236, AM$11, AM$14, AM$234,),
         ""
      ),
      IF($I236=2,
         IFBLANK(
            _xldudf_CX_PUSH(AM236, CX_ENTITY, $B236, AM$11, AM$14,AM$234,),
            ""
         ),
         IF($I236=3,
            "",
            IFBLANK(
               _xldudf_CX_PUSH(AM236, CX_ENTITY, $B236, AM$11, AM$14, AM$234,),
               ""
            )
         )
      )
   )
)),"")</f>
        <v/>
      </c>
      <c r="DN236" s="2445" t="str" cm="1">
        <f t="array" aca="1" ref="DN236" ca="1">IFERROR(IF(AN236*fxVal_normal=PL!AN278,"",IF(OR(AN236="", NOT(ISNUMBER(AN236)), ISERROR(AN236), $B236=""), "",
   IF($I236=1,
      IFBLANK(
         _xldudf_CX_PUSH(AN236*fxVal_normal, CX_ENTITY, $B236, AN$11, AN$14, AN$234,),
         ""
      ),
      IF($I236=2,
         IFBLANK(
            _xldudf_CX_PUSH(AN236, CX_ENTITY, $B236, AN$11, AN$14,AN$234,),
            ""
         ),
         IF($I236=3,
            "",
            IFBLANK(
               _xldudf_CX_PUSH(AN236, CX_ENTITY, $B236, AN$11, AN$14, AN$234,),
               ""
            )
         )
      )
   )
)),"")</f>
        <v/>
      </c>
      <c r="DO236" s="2445" t="str" cm="1">
        <f t="array" aca="1" ref="DO236" ca="1">IFERROR(IF(AO236*fxVal_normal=PL!AO278,"",IF(OR(AO236="", NOT(ISNUMBER(AO236)), ISERROR(AO236), $B236=""), "",
   IF($I236=1,
      IFBLANK(
         _xldudf_CX_PUSH(AO236*fxVal_normal, CX_ENTITY, $B236, AO$11, AO$14, AO$234,),
         ""
      ),
      IF($I236=2,
         IFBLANK(
            _xldudf_CX_PUSH(AO236, CX_ENTITY, $B236, AO$11, AO$14,AO$234,),
            ""
         ),
         IF($I236=3,
            "",
            IFBLANK(
               _xldudf_CX_PUSH(AO236, CX_ENTITY, $B236, AO$11, AO$14, AO$234,),
               ""
            )
         )
      )
   )
)),"")</f>
        <v/>
      </c>
      <c r="DP236" s="2445" t="str" cm="1">
        <f t="array" aca="1" ref="DP236" ca="1">IFERROR(IF(AP236*fxVal_normal=PL!AP278,"",IF(OR(AP236="", NOT(ISNUMBER(AP236)), ISERROR(AP236), $B236=""), "",
   IF($I236=1,
      IFBLANK(
         _xldudf_CX_PUSH(AP236*fxVal_normal, CX_ENTITY, $B236, AP$11, AP$14, AP$234,),
         ""
      ),
      IF($I236=2,
         IFBLANK(
            _xldudf_CX_PUSH(AP236, CX_ENTITY, $B236, AP$11, AP$14,AP$234,),
            ""
         ),
         IF($I236=3,
            "",
            IFBLANK(
               _xldudf_CX_PUSH(AP236, CX_ENTITY, $B236, AP$11, AP$14, AP$234,),
               ""
            )
         )
      )
   )
)),"")</f>
        <v/>
      </c>
      <c r="DQ236" s="2445" t="str" cm="1">
        <f t="array" aca="1" ref="DQ236" ca="1">IFERROR(IF(AQ236*fxVal_normal=PL!AQ278,"",IF(OR(AQ236="", NOT(ISNUMBER(AQ236)), ISERROR(AQ236), $B236=""), "",
   IF($I236=1,
      IFBLANK(
         _xldudf_CX_PUSH(AQ236*fxVal_normal, CX_ENTITY, $B236, AQ$11, AQ$14, AQ$234,),
         ""
      ),
      IF($I236=2,
         IFBLANK(
            _xldudf_CX_PUSH(AQ236, CX_ENTITY, $B236, AQ$11, AQ$14,AQ$234,),
            ""
         ),
         IF($I236=3,
            "",
            IFBLANK(
               _xldudf_CX_PUSH(AQ236, CX_ENTITY, $B236, AQ$11, AQ$14, AQ$234,),
               ""
            )
         )
      )
   )
)),"")</f>
        <v/>
      </c>
      <c r="DR236" s="2445" t="str" cm="1">
        <f t="array" aca="1" ref="DR236" ca="1">IFERROR(IF(AR236*fxVal_normal=PL!AR278,"",IF(OR(AR236="", NOT(ISNUMBER(AR236)), ISERROR(AR236), $B236=""), "",
   IF($I236=1,
      IFBLANK(
         _xldudf_CX_PUSH(AR236*fxVal_normal, CX_ENTITY, $B236, AR$11, AR$14, AR$234,),
         ""
      ),
      IF($I236=2,
         IFBLANK(
            _xldudf_CX_PUSH(AR236, CX_ENTITY, $B236, AR$11, AR$14,AR$234,),
            ""
         ),
         IF($I236=3,
            "",
            IFBLANK(
               _xldudf_CX_PUSH(AR236, CX_ENTITY, $B236, AR$11, AR$14, AR$234,),
               ""
            )
         )
      )
   )
)),"")</f>
        <v/>
      </c>
      <c r="DS236" s="2445" t="str" cm="1">
        <f t="array" aca="1" ref="DS236" ca="1">IFERROR(IF(AS236*fxVal_normal=PL!AS278,"",IF(OR(AS236="", NOT(ISNUMBER(AS236)), ISERROR(AS236), $B236=""), "",
   IF($I236=1,
      IFBLANK(
         _xldudf_CX_PUSH(AS236*fxVal_normal, CX_ENTITY, $B236, AS$11, AS$14, AS$234,),
         ""
      ),
      IF($I236=2,
         IFBLANK(
            _xldudf_CX_PUSH(AS236, CX_ENTITY, $B236, AS$11, AS$14,AS$234,),
            ""
         ),
         IF($I236=3,
            "",
            IFBLANK(
               _xldudf_CX_PUSH(AS236, CX_ENTITY, $B236, AS$11, AS$14, AS$234,),
               ""
            )
         )
      )
   )
)),"")</f>
        <v/>
      </c>
      <c r="DT236" s="2445" t="str" cm="1">
        <f t="array" aca="1" ref="DT236" ca="1">IFERROR(IF(AT236*fxVal_normal=PL!AT278,"",IF(OR(AT236="", NOT(ISNUMBER(AT236)), ISERROR(AT236), $B236=""), "",
   IF($I236=1,
      IFBLANK(
         _xldudf_CX_PUSH(AT236*fxVal_normal, CX_ENTITY, $B236, AT$11, AT$14, AT$234,),
         ""
      ),
      IF($I236=2,
         IFBLANK(
            _xldudf_CX_PUSH(AT236, CX_ENTITY, $B236, AT$11, AT$14,AT$234,),
            ""
         ),
         IF($I236=3,
            "",
            IFBLANK(
               _xldudf_CX_PUSH(AT236, CX_ENTITY, $B236, AT$11, AT$14, AT$234,),
               ""
            )
         )
      )
   )
)),"")</f>
        <v/>
      </c>
      <c r="DU236" s="2445" t="str" cm="1">
        <f t="array" aca="1" ref="DU236" ca="1">IFERROR(IF(AU236*fxVal_normal=PL!AU278,"",IF(OR(AU236="", NOT(ISNUMBER(AU236)), ISERROR(AU236), $B236=""), "",
   IF($I236=1,
      IFBLANK(
         _xldudf_CX_PUSH(AU236*fxVal_normal, CX_ENTITY, $B236, AU$11, AU$14, AU$234,),
         ""
      ),
      IF($I236=2,
         IFBLANK(
            _xldudf_CX_PUSH(AU236, CX_ENTITY, $B236, AU$11, AU$14,AU$234,),
            ""
         ),
         IF($I236=3,
            "",
            IFBLANK(
               _xldudf_CX_PUSH(AU236, CX_ENTITY, $B236, AU$11, AU$14, AU$234,),
               ""
            )
         )
      )
   )
)),"")</f>
        <v/>
      </c>
      <c r="DV236" s="2445" t="str" cm="1">
        <f t="array" aca="1" ref="DV236" ca="1">IFERROR(IF(AV236*fxVal_normal=PL!AV278,"",IF(OR(AV236="", NOT(ISNUMBER(AV236)), ISERROR(AV236), $B236=""), "",
   IF($I236=1,
      IFBLANK(
         _xldudf_CX_PUSH(AV236*fxVal_normal, CX_ENTITY, $B236, AV$11, AV$14, AV$234,),
         ""
      ),
      IF($I236=2,
         IFBLANK(
            _xldudf_CX_PUSH(AV236, CX_ENTITY, $B236, AV$11, AV$14,AV$234,),
            ""
         ),
         IF($I236=3,
            "",
            IFBLANK(
               _xldudf_CX_PUSH(AV236, CX_ENTITY, $B236, AV$11, AV$14, AV$234,),
               ""
            )
         )
      )
   )
)),"")</f>
        <v/>
      </c>
      <c r="DW236" s="2445" t="str" cm="1">
        <f t="array" aca="1" ref="DW236" ca="1">IFERROR(IF(AW236*fxVal_normal=PL!AW278,"",IF(OR(AW236="", NOT(ISNUMBER(AW236)), ISERROR(AW236), $B236=""), "",
   IF($I236=1,
      IFBLANK(
         _xldudf_CX_PUSH(AW236*fxVal_normal, CX_ENTITY, $B236, AW$11, AW$14, AW$234,),
         ""
      ),
      IF($I236=2,
         IFBLANK(
            _xldudf_CX_PUSH(AW236, CX_ENTITY, $B236, AW$11, AW$14,AW$234,),
            ""
         ),
         IF($I236=3,
            "",
            IFBLANK(
               _xldudf_CX_PUSH(AW236, CX_ENTITY, $B236, AW$11, AW$14, AW$234,),
               ""
            )
         )
      )
   )
)),"")</f>
        <v/>
      </c>
      <c r="DX236" s="2445" t="str" cm="1">
        <f t="array" aca="1" ref="DX236" ca="1">IFERROR(IF(AX236*fxVal_normal=PL!AX278,"",IF(OR(AX236="", NOT(ISNUMBER(AX236)), ISERROR(AX236), $B236=""), "",
   IF($I236=1,
      IFBLANK(
         _xldudf_CX_PUSH(AX236*fxVal_normal, CX_ENTITY, $B236, AX$11, AX$14, AX$234,),
         ""
      ),
      IF($I236=2,
         IFBLANK(
            _xldudf_CX_PUSH(AX236, CX_ENTITY, $B236, AX$11, AX$14,AX$234,),
            ""
         ),
         IF($I236=3,
            "",
            IFBLANK(
               _xldudf_CX_PUSH(AX236, CX_ENTITY, $B236, AX$11, AX$14, AX$234,),
               ""
            )
         )
      )
   )
)),"")</f>
        <v/>
      </c>
      <c r="DY236" s="2445" t="str" cm="1">
        <f t="array" aca="1" ref="DY236" ca="1">IFERROR(IF(AY236*fxVal_normal=PL!AY278,"",IF(OR(AY236="", NOT(ISNUMBER(AY236)), ISERROR(AY236), $B236=""), "",
   IF($I236=1,
      IFBLANK(
         _xldudf_CX_PUSH(AY236*fxVal_normal, CX_ENTITY, $B236, AY$11, AY$14, AY$234,),
         ""
      ),
      IF($I236=2,
         IFBLANK(
            _xldudf_CX_PUSH(AY236, CX_ENTITY, $B236, AY$11, AY$14,AY$234,),
            ""
         ),
         IF($I236=3,
            "",
            IFBLANK(
               _xldudf_CX_PUSH(AY236, CX_ENTITY, $B236, AY$11, AY$14, AY$234,),
               ""
            )
         )
      )
   )
)),"")</f>
        <v/>
      </c>
      <c r="DZ236" s="2445" t="str" cm="1">
        <f t="array" aca="1" ref="DZ236" ca="1">IFERROR(IF(AZ236*fxVal_normal=PL!AZ278,"",IF(OR(AZ236="", NOT(ISNUMBER(AZ236)), ISERROR(AZ236), $B236=""), "",
   IF($I236=1,
      IFBLANK(
         _xldudf_CX_PUSH(AZ236*fxVal_normal, CX_ENTITY, $B236, AZ$11, AZ$14, AZ$234,),
         ""
      ),
      IF($I236=2,
         IFBLANK(
            _xldudf_CX_PUSH(AZ236, CX_ENTITY, $B236, AZ$11, AZ$14,AZ$234,),
            ""
         ),
         IF($I236=3,
            "",
            IFBLANK(
               _xldudf_CX_PUSH(AZ236, CX_ENTITY, $B236, AZ$11, AZ$14, AZ$234,),
               ""
            )
         )
      )
   )
)),"")</f>
        <v/>
      </c>
      <c r="EA236" s="2445" t="str" cm="1">
        <f t="array" aca="1" ref="EA236" ca="1">IFERROR(IF(BA236*fxVal_normal=PL!BA278,"",IF(OR(BA236="", NOT(ISNUMBER(BA236)), ISERROR(BA236), $B236=""), "",
   IF($I236=1,
      IFBLANK(
         _xldudf_CX_PUSH(BA236*fxVal_normal, CX_ENTITY, $B236, BA$11, BA$14, BA$234,),
         ""
      ),
      IF($I236=2,
         IFBLANK(
            _xldudf_CX_PUSH(BA236, CX_ENTITY, $B236, BA$11, BA$14,BA$234,),
            ""
         ),
         IF($I236=3,
            "",
            IFBLANK(
               _xldudf_CX_PUSH(BA236, CX_ENTITY, $B236, BA$11, BA$14, BA$234,),
               ""
            )
         )
      )
   )
)),"")</f>
        <v/>
      </c>
      <c r="EB236" s="2445" t="str" cm="1">
        <f t="array" aca="1" ref="EB236" ca="1">IFERROR(IF(BB236*fxVal_normal=PL!BB278,"",IF(OR(BB236="", NOT(ISNUMBER(BB236)), ISERROR(BB236), $B236=""), "",
   IF($I236=1,
      IFBLANK(
         _xldudf_CX_PUSH(BB236*fxVal_normal, CX_ENTITY, $B236, BB$11, BB$14, BB$234,),
         ""
      ),
      IF($I236=2,
         IFBLANK(
            _xldudf_CX_PUSH(BB236, CX_ENTITY, $B236, BB$11, BB$14,BB$234,),
            ""
         ),
         IF($I236=3,
            "",
            IFBLANK(
               _xldudf_CX_PUSH(BB236, CX_ENTITY, $B236, BB$11, BB$14, BB$234,),
               ""
            )
         )
      )
   )
)),"")</f>
        <v/>
      </c>
      <c r="EC236" s="2445" t="str" cm="1">
        <f t="array" aca="1" ref="EC236" ca="1">IFERROR(IF(BC236*fxVal_normal=PL!BC278,"",IF(OR(BC236="", NOT(ISNUMBER(BC236)), ISERROR(BC236), $B236=""), "",
   IF($I236=1,
      IFBLANK(
         _xldudf_CX_PUSH(BC236*fxVal_normal, CX_ENTITY, $B236, BC$11, BC$14, BC$234,),
         ""
      ),
      IF($I236=2,
         IFBLANK(
            _xldudf_CX_PUSH(BC236, CX_ENTITY, $B236, BC$11, BC$14,BC$234,),
            ""
         ),
         IF($I236=3,
            "",
            IFBLANK(
               _xldudf_CX_PUSH(BC236, CX_ENTITY, $B236, BC$11, BC$14, BC$234,),
               ""
            )
         )
      )
   )
)),"")</f>
        <v/>
      </c>
      <c r="ED236" s="2445" t="str" cm="1">
        <f t="array" aca="1" ref="ED236" ca="1">IFERROR(IF(BD236*fxVal_normal=PL!BD278,"",IF(OR(BD236="", NOT(ISNUMBER(BD236)), ISERROR(BD236), $B236=""), "",
   IF($I236=1,
      IFBLANK(
         _xldudf_CX_PUSH(BD236*fxVal_normal, CX_ENTITY, $B236, BD$11, BD$14, BD$234,),
         ""
      ),
      IF($I236=2,
         IFBLANK(
            _xldudf_CX_PUSH(BD236, CX_ENTITY, $B236, BD$11, BD$14,BD$234,),
            ""
         ),
         IF($I236=3,
            "",
            IFBLANK(
               _xldudf_CX_PUSH(BD236, CX_ENTITY, $B236, BD$11, BD$14, BD$234,),
               ""
            )
         )
      )
   )
)),"")</f>
        <v/>
      </c>
      <c r="EE236" s="2445" t="str" cm="1">
        <f t="array" aca="1" ref="EE236" ca="1">IFERROR(IF(BE236*fxVal_normal=PL!BE278,"",IF(OR(BE236="", NOT(ISNUMBER(BE236)), ISERROR(BE236), $B236=""), "",
   IF($I236=1,
      IFBLANK(
         _xldudf_CX_PUSH(BE236*fxVal_normal, CX_ENTITY, $B236, BE$11, BE$14, BE$234,),
         ""
      ),
      IF($I236=2,
         IFBLANK(
            _xldudf_CX_PUSH(BE236, CX_ENTITY, $B236, BE$11, BE$14,BE$234,),
            ""
         ),
         IF($I236=3,
            "",
            IFBLANK(
               _xldudf_CX_PUSH(BE236, CX_ENTITY, $B236, BE$11, BE$14, BE$234,),
               ""
            )
         )
      )
   )
)),"")</f>
        <v/>
      </c>
      <c r="EF236" s="2445" t="str" cm="1">
        <f t="array" aca="1" ref="EF236" ca="1">IFERROR(IF(BF236*fxVal_normal=PL!BF278,"",IF(OR(BF236="", NOT(ISNUMBER(BF236)), ISERROR(BF236), $B236=""), "",
   IF($I236=1,
      IFBLANK(
         _xldudf_CX_PUSH(BF236*fxVal_normal, CX_ENTITY, $B236, BF$11, BF$14, BF$234,),
         ""
      ),
      IF($I236=2,
         IFBLANK(
            _xldudf_CX_PUSH(BF236, CX_ENTITY, $B236, BF$11, BF$14,BF$234,),
            ""
         ),
         IF($I236=3,
            "",
            IFBLANK(
               _xldudf_CX_PUSH(BF236, CX_ENTITY, $B236, BF$11, BF$14, BF$234,),
               ""
            )
         )
      )
   )
)),"")</f>
        <v/>
      </c>
      <c r="EG236" s="2445" t="str" cm="1">
        <f t="array" aca="1" ref="EG236" ca="1">IFERROR(IF(BG236*fxVal_normal=PL!BG278,"",IF(OR(BG236="", NOT(ISNUMBER(BG236)), ISERROR(BG236), $B236=""), "",
   IF($I236=1,
      IFBLANK(
         _xldudf_CX_PUSH(BG236*fxVal_normal, CX_ENTITY, $B236, BG$11, BG$14, BG$234,),
         ""
      ),
      IF($I236=2,
         IFBLANK(
            _xldudf_CX_PUSH(BG236, CX_ENTITY, $B236, BG$11, BG$14,BG$234,),
            ""
         ),
         IF($I236=3,
            "",
            IFBLANK(
               _xldudf_CX_PUSH(BG236, CX_ENTITY, $B236, BG$11, BG$14, BG$234,),
               ""
            )
         )
      )
   )
)),"")</f>
        <v/>
      </c>
      <c r="EH236" s="2445" t="str" cm="1">
        <f t="array" aca="1" ref="EH236" ca="1">IFERROR(IF(BH236*fxVal_normal=PL!BH278,"",IF(OR(BH236="", NOT(ISNUMBER(BH236)), ISERROR(BH236), $B236=""), "",
   IF($I236=1,
      IFBLANK(
         _xldudf_CX_PUSH(BH236*fxVal_normal, CX_ENTITY, $B236, BH$11, BH$14, BH$234,),
         ""
      ),
      IF($I236=2,
         IFBLANK(
            _xldudf_CX_PUSH(BH236, CX_ENTITY, $B236, BH$11, BH$14,BH$234,),
            ""
         ),
         IF($I236=3,
            "",
            IFBLANK(
               _xldudf_CX_PUSH(BH236, CX_ENTITY, $B236, BH$11, BH$14, BH$234,),
               ""
            )
         )
      )
   )
)),"")</f>
        <v/>
      </c>
      <c r="EI236" s="2445" t="str" cm="1">
        <f t="array" aca="1" ref="EI236" ca="1">IFERROR(IF(BI236*fxVal_normal=PL!BI278,"",IF(OR(BI236="", NOT(ISNUMBER(BI236)), ISERROR(BI236), $B236=""), "",
   IF($I236=1,
      IFBLANK(
         _xldudf_CX_PUSH(BI236*fxVal_normal, CX_ENTITY, $B236, BI$11, BI$14, BI$234,),
         ""
      ),
      IF($I236=2,
         IFBLANK(
            _xldudf_CX_PUSH(BI236, CX_ENTITY, $B236, BI$11, BI$14,BI$234,),
            ""
         ),
         IF($I236=3,
            "",
            IFBLANK(
               _xldudf_CX_PUSH(BI236, CX_ENTITY, $B236, BI$11, BI$14, BI$234,),
               ""
            )
         )
      )
   )
)),"")</f>
        <v/>
      </c>
      <c r="EJ236" s="2445" t="str" cm="1">
        <f t="array" aca="1" ref="EJ236" ca="1">IFERROR(IF(BJ236*fxVal_normal=PL!BJ278,"",IF(OR(BJ236="", NOT(ISNUMBER(BJ236)), ISERROR(BJ236), $B236=""), "",
   IF($I236=1,
      IFBLANK(
         _xldudf_CX_PUSH(BJ236*fxVal_normal, CX_ENTITY, $B236, BJ$11, BJ$14, BJ$234,),
         ""
      ),
      IF($I236=2,
         IFBLANK(
            _xldudf_CX_PUSH(BJ236, CX_ENTITY, $B236, BJ$11, BJ$14,BJ$234,),
            ""
         ),
         IF($I236=3,
            "",
            IFBLANK(
               _xldudf_CX_PUSH(BJ236, CX_ENTITY, $B236, BJ$11, BJ$14, BJ$234,),
               ""
            )
         )
      )
   )
)),"")</f>
        <v/>
      </c>
      <c r="EK236" s="2445" t="str" cm="1">
        <f t="array" aca="1" ref="EK236" ca="1">IFERROR(IF(BK236*fxVal_normal=PL!BK278,"",IF(OR(BK236="", NOT(ISNUMBER(BK236)), ISERROR(BK236), $B236=""), "",
   IF($I236=1,
      IFBLANK(
         _xldudf_CX_PUSH(BK236*fxVal_normal, CX_ENTITY, $B236, BK$11, BK$14, BK$234,),
         ""
      ),
      IF($I236=2,
         IFBLANK(
            _xldudf_CX_PUSH(BK236, CX_ENTITY, $B236, BK$11, BK$14,BK$234,),
            ""
         ),
         IF($I236=3,
            "",
            IFBLANK(
               _xldudf_CX_PUSH(BK236, CX_ENTITY, $B236, BK$11, BK$14, BK$234,),
               ""
            )
         )
      )
   )
)),"")</f>
        <v/>
      </c>
      <c r="EL236" s="2445" t="str" cm="1">
        <f t="array" aca="1" ref="EL236" ca="1">IFERROR(IF(BL236*fxVal_normal=PL!BL278,"",IF(OR(BL236="", NOT(ISNUMBER(BL236)), ISERROR(BL236), $B236=""), "",
   IF($I236=1,
      IFBLANK(
         _xldudf_CX_PUSH(BL236*fxVal_normal, CX_ENTITY, $B236, BL$11, BL$14, BL$234,),
         ""
      ),
      IF($I236=2,
         IFBLANK(
            _xldudf_CX_PUSH(BL236, CX_ENTITY, $B236, BL$11, BL$14,BL$234,),
            ""
         ),
         IF($I236=3,
            "",
            IFBLANK(
               _xldudf_CX_PUSH(BL236, CX_ENTITY, $B236, BL$11, BL$14, BL$234,),
               ""
            )
         )
      )
   )
)),"")</f>
        <v/>
      </c>
      <c r="EM236" s="2445" t="str" cm="1">
        <f t="array" aca="1" ref="EM236" ca="1">IFERROR(IF(BM236*fxVal_normal=PL!BM278,"",IF(OR(BM236="", NOT(ISNUMBER(BM236)), ISERROR(BM236), $B236=""), "",
   IF($I236=1,
      IFBLANK(
         _xldudf_CX_PUSH(BM236*fxVal_normal, CX_ENTITY, $B236, BM$11, BM$14, BM$234,),
         ""
      ),
      IF($I236=2,
         IFBLANK(
            _xldudf_CX_PUSH(BM236, CX_ENTITY, $B236, BM$11, BM$14,BM$234,),
            ""
         ),
         IF($I236=3,
            "",
            IFBLANK(
               _xldudf_CX_PUSH(BM236, CX_ENTITY, $B236, BM$11, BM$14, BM$234,),
               ""
            )
         )
      )
   )
)),"")</f>
        <v/>
      </c>
      <c r="EN236" s="2445" t="str" cm="1">
        <f t="array" aca="1" ref="EN236" ca="1">IFERROR(IF(BN236*fxVal_normal=PL!BN278,"",IF(OR(BN236="", NOT(ISNUMBER(BN236)), ISERROR(BN236), $B236=""), "",
   IF($I236=1,
      IFBLANK(
         _xldudf_CX_PUSH(BN236*fxVal_normal, CX_ENTITY, $B236, BN$11, BN$14, BN$234,),
         ""
      ),
      IF($I236=2,
         IFBLANK(
            _xldudf_CX_PUSH(BN236, CX_ENTITY, $B236, BN$11, BN$14,BN$234,),
            ""
         ),
         IF($I236=3,
            "",
            IFBLANK(
               _xldudf_CX_PUSH(BN236, CX_ENTITY, $B236, BN$11, BN$14, BN$234,),
               ""
            )
         )
      )
   )
)),"")</f>
        <v/>
      </c>
    </row>
    <row r="237" spans="1:146" ht="21" customHeight="1">
      <c r="A237" s="1627"/>
      <c r="B237" s="2439" t="s">
        <v>188</v>
      </c>
      <c r="C237" s="2439" t="str" cm="1">
        <f t="array" ref="C237">IFBLANK(_PL!C237,"")</f>
        <v>Segment IV Breakdown - Label 2</v>
      </c>
      <c r="D237" s="1548" t="s">
        <v>188</v>
      </c>
      <c r="E237" s="2440" t="e" cm="1">
        <f t="array" aca="1" ref="E2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)($AD237:$CQ237, Z237)</f>
        <v>#NAME?</v>
      </c>
      <c r="F237" s="578"/>
      <c r="G237" s="578"/>
      <c r="H237" s="510">
        <v>0</v>
      </c>
      <c r="I237" s="510">
        <v>1</v>
      </c>
      <c r="J237" s="401" cm="1">
        <f t="array" ref="J237">IFBLANK( Z237,"")</f>
        <v>-1</v>
      </c>
      <c r="K237" s="578" t="str">
        <f ca="1">IFERROR(IF(LEN(AB237)=0,"No",IF(LEN(J237)&gt;0,"Yes","No")),"")</f>
        <v/>
      </c>
      <c r="L237" s="37"/>
      <c r="N237" s="158"/>
      <c r="O237" s="101"/>
      <c r="P237" s="52"/>
      <c r="Q237" s="101"/>
      <c r="R237" s="101"/>
      <c r="S237" s="101"/>
      <c r="T237" s="101"/>
      <c r="U237" s="39"/>
      <c r="V237" s="37"/>
      <c r="W237" s="91" t="e">
        <f ca="1">W235</f>
        <v>#NAME?</v>
      </c>
      <c r="X237" s="2081" t="str">
        <f>_PL!X237</f>
        <v>a</v>
      </c>
      <c r="Y237" s="1553">
        <v>2</v>
      </c>
      <c r="Z237" s="198">
        <f>_PL!Z237</f>
        <v>-1</v>
      </c>
      <c r="AA237" s="2571"/>
      <c r="AB237" s="3017" t="e" cm="1">
        <f t="array" aca="1" ref="AB237" ca="1">IF(AB239&lt;&gt;"", fx_getIcon("alert"),"")</f>
        <v>#NAME?</v>
      </c>
      <c r="AC237" s="914" t="str" cm="1">
        <f t="array" aca="1" ref="AC237" ca="1">_xlfn.LET(
_xlpm._termname, $AB237,
_xlpm._iconname, "find",
_xlpm._icon, fx_getIcon(_xlpm._iconname),
_xlpm._location, _xlfn.XLOOKUP(LOWER(_xlpm._termname), LOWER(tbl_acctDef[Term]),tbl_acctDef[Term]),
_xlpm._hyperlink, HYPERLINK("#"&amp;CELL("address",_xlpm._location), _xlpm._icon),
IFERROR(_xlpm._hyperlink,"")
)</f>
        <v/>
      </c>
      <c r="AD237" s="2441">
        <v>1</v>
      </c>
      <c r="AE237" s="2441">
        <v>1</v>
      </c>
      <c r="AF237" s="2441">
        <v>1</v>
      </c>
      <c r="AG237" s="2441">
        <v>1</v>
      </c>
      <c r="AH237" s="2441">
        <v>1</v>
      </c>
      <c r="AI237" s="2441">
        <v>1</v>
      </c>
      <c r="AJ237" s="2441">
        <v>1</v>
      </c>
      <c r="AK237" s="2441">
        <v>1</v>
      </c>
      <c r="AL237" s="2441">
        <v>1</v>
      </c>
      <c r="AM237" s="2441">
        <v>1</v>
      </c>
      <c r="AN237" s="2441">
        <v>1</v>
      </c>
      <c r="AO237" s="2441">
        <v>1</v>
      </c>
      <c r="AP237" s="2441">
        <v>1</v>
      </c>
      <c r="AQ237" s="2441">
        <v>1</v>
      </c>
      <c r="AR237" s="2441">
        <v>1</v>
      </c>
      <c r="AS237" s="2441">
        <v>1</v>
      </c>
      <c r="AT237" s="2441">
        <v>1</v>
      </c>
      <c r="AU237" s="2441">
        <v>1</v>
      </c>
      <c r="AV237" s="2441">
        <v>1</v>
      </c>
      <c r="AW237" s="2441">
        <v>1</v>
      </c>
      <c r="AX237" s="2441">
        <v>1</v>
      </c>
      <c r="AY237" s="2441">
        <v>1</v>
      </c>
      <c r="AZ237" s="2441">
        <v>1</v>
      </c>
      <c r="BA237" s="2441">
        <v>1</v>
      </c>
      <c r="BB237" s="2441">
        <v>1</v>
      </c>
      <c r="BC237" s="2441">
        <v>1</v>
      </c>
      <c r="BD237" s="2441">
        <v>1</v>
      </c>
      <c r="BE237" s="2441">
        <v>1</v>
      </c>
      <c r="BF237" s="2441">
        <v>1</v>
      </c>
      <c r="BG237" s="2441">
        <v>1</v>
      </c>
      <c r="BH237" s="2441">
        <v>1</v>
      </c>
      <c r="BI237" s="2441">
        <v>1</v>
      </c>
      <c r="BJ237" s="2441">
        <v>1</v>
      </c>
      <c r="BK237" s="2441">
        <v>1</v>
      </c>
      <c r="BL237" s="2441">
        <v>1</v>
      </c>
      <c r="BM237" s="2441">
        <v>1</v>
      </c>
      <c r="BN237" s="2441">
        <v>1</v>
      </c>
      <c r="BO237" s="2442"/>
      <c r="BP237" s="2442"/>
      <c r="BQ237" s="2442"/>
      <c r="BR237" s="2442"/>
      <c r="BS237" s="2442"/>
      <c r="BT237" s="2442"/>
      <c r="BU237" s="2442"/>
      <c r="BV237" s="2442"/>
      <c r="BW237" s="2442"/>
      <c r="BX237" s="2442"/>
      <c r="BY237" s="2442"/>
      <c r="BZ237" s="2442"/>
      <c r="CA237" s="34"/>
      <c r="CC237" s="58"/>
      <c r="CD237" s="1461" t="e" cm="1">
        <f t="array" aca="1" ref="CD237" ca="1">_xlfn.LET( _xlpm.CheckBlank, SUM(PL!$AD237:$BN237) = 0, IF(_xlpm.CheckBlank, "", SUM(_xlfn._xlws.FILTER(PL!$AD237:$BN237,(YEAR(PL!$AD$12:$BN$12)=PL!CD$12)*(array_timeline&lt;=PL!CD$11)))))</f>
        <v>#NAME?</v>
      </c>
      <c r="CE237" s="1461" t="e" cm="1">
        <f t="array" aca="1" ref="CE237" ca="1">_xlfn.LET( _xlpm.CheckBlank, SUM(PL!$AD237:$BN237) = 0, IF(_xlpm.CheckBlank, "", SUM(_xlfn._xlws.FILTER(PL!$AD237:$BN237,(YEAR(PL!$AD$12:$BN$12)=PL!CE$12)*(array_timeline&lt;=PL!CE$11)))))</f>
        <v>#NAME?</v>
      </c>
      <c r="CF237" s="88"/>
      <c r="CG237" s="1461" t="e" cm="1">
        <f t="array" aca="1" ref="CG237" ca="1">_xlfn.LET( _xlpm.CheckBlank, SUM(PL!$AD237:$BN237) = 0, IF(_xlpm.CheckBlank, "", SUM(_xlfn._xlws.FILTER(PL!$AD237:$BN237,(YEAR(PL!$AD$12:$BN$12)=PL!CG$12)*(array_timeline&lt;=PL!CG$11)))))</f>
        <v>#NAME?</v>
      </c>
      <c r="CH237" s="1461" t="e" cm="1">
        <f t="array" aca="1" ref="CH237" ca="1">_xlfn.LET( _xlpm.CheckBlank, SUM(PL!$AD237:$BN237) = 0, IF(_xlpm.CheckBlank, "", SUM(_xlfn._xlws.FILTER(PL!$AD237:$BN237,(YEAR(PL!$AD$12:$BN$12)=PL!CH$12)*(array_timeline&lt;=PL!CH$11)))))</f>
        <v>#NAME?</v>
      </c>
      <c r="CI237" s="88"/>
      <c r="CJ237" s="1461" cm="1">
        <f t="array" ref="CJ237">_xlfn.LET( _xlpm.CheckBlank, SUM(PL!$AD237:$BN237) = 0, IF(_xlpm.CheckBlank, "", SUM(_xlfn.TAKE(_xlfn.DROP(PL!$AD237:$BN237, ,-DATEDIFF(PL!CJ$11, val_asOfDate,"M")),1,-12))))</f>
        <v>12</v>
      </c>
      <c r="CK237" s="1461" cm="1">
        <f t="array" ref="CK237">_xlfn.LET( _xlpm.CheckBlank, SUM(PL!$AD237:$BN237) = 0, IF(_xlpm.CheckBlank, "", SUM(_xlfn.TAKE(_xlfn.DROP(PL!$AD237:$BN237, ,-DATEDIFF(PL!CK$11, val_asOfDate,"M")),1,-12))))</f>
        <v>12</v>
      </c>
      <c r="CL237" s="88"/>
      <c r="CM237" s="2441">
        <v>1</v>
      </c>
      <c r="CN237" s="2441">
        <v>1</v>
      </c>
      <c r="CO237" s="1169"/>
      <c r="CP237" s="2441">
        <v>1</v>
      </c>
      <c r="CQ237" s="2441">
        <v>1</v>
      </c>
      <c r="CR237" s="34"/>
      <c r="CS237" s="2056"/>
      <c r="CT237" s="2447" t="e" cm="1">
        <f t="array" aca="1" ref="CT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_xldudf_CX_PUSH($Y237,CX_ENTITY,$C237,val_asOfDate))</f>
        <v>#NAME?</v>
      </c>
      <c r="CU237" s="2447" t="e" cm="1">
        <f t="array" aca="1" ref="CU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_xldudf_CX_PUSH($Y237,CX_ENTITY,$C237,EOMONTH(val_asOfDate,1)))</f>
        <v>#NAME?</v>
      </c>
      <c r="CV237" s="2447" t="e" cm="1">
        <f t="array" aca="1" ref="CV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_xldudf_CX_PUSH($Y237,CX_ENTITY,$C237,EOMONTH(val_asOfDate,2)))</f>
        <v>#NAME?</v>
      </c>
      <c r="CW237" s="2447" t="e" cm="1">
        <f t="array" aca="1" ref="CW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_xldudf_CX_PUSH($Y237,CX_ENTITY,$C237,EOMONTH(val_asOfDate,3)))</f>
        <v>#NAME?</v>
      </c>
      <c r="CX237" s="2443"/>
      <c r="CY237" s="2444" t="str" cm="1">
        <f t="array" ref="CY237">IFERROR(IF(CM237*fxVal_normal=PL!#REF!,"",IF(OR($CM237="",$CM237=0, NOT(ISNUMBER($CM237)), ISERROR($CM237), $B237=""), "",
   IF($I237=1,
      IFBLANK(
         _xldudf_CX_PUSH($CM237*fxVal_normal, CX_ENTITY, $B237, $CM$11, $CM$14, $CM$19,),
         ""
      ),
      IF($I237=2,
         IFBLANK(
            _xldudf_CX_PUSH($CM237, CX_ENTITY, $B237, $CM$11, $CM$14, $CM$19,),
            ""
         ),
         IF($I237=3,
            "",
            IFBLANK(
               _xldudf_CX_PUSH($CM237, CX_ENTITY, $B237, $CM$11, $CM$14, $CM$19,),
               ""
            )
         )
      )
   )
)),"")</f>
        <v/>
      </c>
      <c r="CZ237" s="2444" t="str" cm="1">
        <f t="array" ref="CZ237">IFERROR(IF(CN237*fxVal_normal=PL!#REF!,"",IF(OR($CN237="",$CN237=0, NOT(ISNUMBER($CN237)), ISERROR($CN237), $B237=""), "",
   IF($I237=1,
      IFBLANK(
         _xldudf_CX_PUSH($CN237*fxVal_normal, CX_ENTITY, $B237, $CN$11, $CN$14, $CN$19,),
         ""
      ),
      IF($I237=2,
         IFBLANK(
            _xldudf_CX_PUSH($CN237, CX_ENTITY, $B237, $CN$11, $CN$14, $CN$19,),
            ""
         ),
         IF($I237=3,
            "",
            IFBLANK(
               _xldudf_CX_PUSH($CN237, CX_ENTITY, $B237, $CN$11, $CN$14, $CN$19,),
               ""
            )
         )
      )
   )
)),"")</f>
        <v/>
      </c>
      <c r="DA237" s="2444" t="str" cm="1">
        <f t="array" ref="DA237">IFERROR(IF(CP237*fxVal_normal=PL!#REF!,"",IF(OR($CP237="",$CP237=0, NOT(ISNUMBER($CP237)), ISERROR($CP237), $B237=""), "",
   IF($I237=1,
      IFBLANK(
         _xldudf_CX_PUSH($CP237*fxVal_normal, CX_ENTITY, $B237, $CP$11, $CP$14, $CP$19,),
         ""
      ),
      IF($I237=2,
         IFBLANK(
            _xldudf_CX_PUSH($CP237, CX_ENTITY, $B237, $CP$11, $CP$14, $CP$19,),
            ""
         ),
         IF($I237=3,
            "",
            IFBLANK(
               _xldudf_CX_PUSH($CP237, CX_ENTITY, $B237, $CP$11, $CP$14, $CP$19,),
               ""
            )
         )
      )
   )
)),"")</f>
        <v/>
      </c>
      <c r="DB237" s="2444" t="str" cm="1">
        <f t="array" ref="DB237">IFERROR(IF(CQ237*fxVal_normal=PL!#REF!,"",IF(OR($CQ237="", $CQ237=0, NOT(ISNUMBER($CQ237)), ISERROR($CQ237), $B237=""), "",
   IF($I237=1,
      IFBLANK(
         _xldudf_CX_PUSH($CQ237*fxVal_normal, CX_ENTITY, $B237, $CQ$11, $CQ$14, $CQ$19,),
         ""
      ),
      IF($I237=2,
         IFBLANK(
            _xldudf_CX_PUSH($CQ237, CX_ENTITY, $B237, $CQ$11, $CQ$14, $CQ$19,),
            ""
         ),
         IF($I237=3,
            "",
            IFBLANK(
               _xldudf_CX_PUSH($CQ237, CX_ENTITY, $B237, $CQ$11, $CQ$14, $CQ$19,),
               ""
            )
         )
      )
   ))
),"")</f>
        <v/>
      </c>
      <c r="DC237" s="2443"/>
      <c r="DD237" s="2445" t="str" cm="1">
        <f t="array" aca="1" ref="DD237" ca="1">IFERROR(IF(AD237*fxVal_normal=PL!AD279,"",IF(OR(AD237="", NOT(ISNUMBER(AD237)), ISERROR(AD237), $B237=""), "",
   IF($I237=1,
      IFBLANK(
         _xldudf_CX_PUSH(AD237*fxVal_normal, CX_ENTITY, $B237, AD$11, AD$14, AD$234,),
         ""
      ),
      IF($I237=2,
         IFBLANK(
            _xldudf_CX_PUSH(AD237, CX_ENTITY, $B237, AD$11, AD$14,AD$234,),
            ""
         ),
         IF($I237=3,
            "",
            IFBLANK(
               _xldudf_CX_PUSH(AD237, CX_ENTITY, $B237, AD$11, AD$14, AD$234,),
               ""
            )
         )
      )
   )
)),"")</f>
        <v/>
      </c>
      <c r="DE237" s="2445" t="str" cm="1">
        <f t="array" aca="1" ref="DE237" ca="1">IFERROR(IF(AE237*fxVal_normal=PL!AE279,"",IF(OR(AE237="", NOT(ISNUMBER(AE237)), ISERROR(AE237), $B237=""), "",
   IF($I237=1,
      IFBLANK(
         _xldudf_CX_PUSH(AE237*fxVal_normal, CX_ENTITY, $B237, AE$11, AE$14, AE$234,),
         ""
      ),
      IF($I237=2,
         IFBLANK(
            _xldudf_CX_PUSH(AE237, CX_ENTITY, $B237, AE$11, AE$14,AE$234,),
            ""
         ),
         IF($I237=3,
            "",
            IFBLANK(
               _xldudf_CX_PUSH(AE237, CX_ENTITY, $B237, AE$11, AE$14, AE$234,),
               ""
            )
         )
      )
   )
)),"")</f>
        <v/>
      </c>
      <c r="DF237" s="2445" t="str" cm="1">
        <f t="array" aca="1" ref="DF237" ca="1">IFERROR(IF(AF237*fxVal_normal=PL!AF279,"",IF(OR(AF237="", NOT(ISNUMBER(AF237)), ISERROR(AF237), $B237=""), "",
   IF($I237=1,
      IFBLANK(
         _xldudf_CX_PUSH(AF237*fxVal_normal, CX_ENTITY, $B237, AF$11, AF$14, AF$234,),
         ""
      ),
      IF($I237=2,
         IFBLANK(
            _xldudf_CX_PUSH(AF237, CX_ENTITY, $B237, AF$11, AF$14,AF$234,),
            ""
         ),
         IF($I237=3,
            "",
            IFBLANK(
               _xldudf_CX_PUSH(AF237, CX_ENTITY, $B237, AF$11, AF$14, AF$234,),
               ""
            )
         )
      )
   )
)),"")</f>
        <v/>
      </c>
      <c r="DG237" s="2445" t="str" cm="1">
        <f t="array" aca="1" ref="DG237" ca="1">IFERROR(IF(AG237*fxVal_normal=PL!AG279,"",IF(OR(AG237="", NOT(ISNUMBER(AG237)), ISERROR(AG237), $B237=""), "",
   IF($I237=1,
      IFBLANK(
         _xldudf_CX_PUSH(AG237*fxVal_normal, CX_ENTITY, $B237, AG$11, AG$14, AG$234,),
         ""
      ),
      IF($I237=2,
         IFBLANK(
            _xldudf_CX_PUSH(AG237, CX_ENTITY, $B237, AG$11, AG$14,AG$234,),
            ""
         ),
         IF($I237=3,
            "",
            IFBLANK(
               _xldudf_CX_PUSH(AG237, CX_ENTITY, $B237, AG$11, AG$14, AG$234,),
               ""
            )
         )
      )
   )
)),"")</f>
        <v/>
      </c>
      <c r="DH237" s="2445" t="str" cm="1">
        <f t="array" aca="1" ref="DH237" ca="1">IFERROR(IF(AH237*fxVal_normal=PL!AH279,"",IF(OR(AH237="", NOT(ISNUMBER(AH237)), ISERROR(AH237), $B237=""), "",
   IF($I237=1,
      IFBLANK(
         _xldudf_CX_PUSH(AH237*fxVal_normal, CX_ENTITY, $B237, AH$11, AH$14, AH$234,),
         ""
      ),
      IF($I237=2,
         IFBLANK(
            _xldudf_CX_PUSH(AH237, CX_ENTITY, $B237, AH$11, AH$14,AH$234,),
            ""
         ),
         IF($I237=3,
            "",
            IFBLANK(
               _xldudf_CX_PUSH(AH237, CX_ENTITY, $B237, AH$11, AH$14, AH$234,),
               ""
            )
         )
      )
   )
)),"")</f>
        <v/>
      </c>
      <c r="DI237" s="2445" t="str" cm="1">
        <f t="array" aca="1" ref="DI237" ca="1">IFERROR(IF(AI237*fxVal_normal=PL!AI279,"",IF(OR(AI237="", NOT(ISNUMBER(AI237)), ISERROR(AI237), $B237=""), "",
   IF($I237=1,
      IFBLANK(
         _xldudf_CX_PUSH(AI237*fxVal_normal, CX_ENTITY, $B237, AI$11, AI$14, AI$234,),
         ""
      ),
      IF($I237=2,
         IFBLANK(
            _xldudf_CX_PUSH(AI237, CX_ENTITY, $B237, AI$11, AI$14,AI$234,),
            ""
         ),
         IF($I237=3,
            "",
            IFBLANK(
               _xldudf_CX_PUSH(AI237, CX_ENTITY, $B237, AI$11, AI$14, AI$234,),
               ""
            )
         )
      )
   )
)),"")</f>
        <v/>
      </c>
      <c r="DJ237" s="2445" t="str" cm="1">
        <f t="array" aca="1" ref="DJ237" ca="1">IFERROR(IF(AJ237*fxVal_normal=PL!AJ279,"",IF(OR(AJ237="", NOT(ISNUMBER(AJ237)), ISERROR(AJ237), $B237=""), "",
   IF($I237=1,
      IFBLANK(
         _xldudf_CX_PUSH(AJ237*fxVal_normal, CX_ENTITY, $B237, AJ$11, AJ$14, AJ$234,),
         ""
      ),
      IF($I237=2,
         IFBLANK(
            _xldudf_CX_PUSH(AJ237, CX_ENTITY, $B237, AJ$11, AJ$14,AJ$234,),
            ""
         ),
         IF($I237=3,
            "",
            IFBLANK(
               _xldudf_CX_PUSH(AJ237, CX_ENTITY, $B237, AJ$11, AJ$14, AJ$234,),
               ""
            )
         )
      )
   )
)),"")</f>
        <v/>
      </c>
      <c r="DK237" s="2445" t="str" cm="1">
        <f t="array" aca="1" ref="DK237" ca="1">IFERROR(IF(AK237*fxVal_normal=PL!AK279,"",IF(OR(AK237="", NOT(ISNUMBER(AK237)), ISERROR(AK237), $B237=""), "",
   IF($I237=1,
      IFBLANK(
         _xldudf_CX_PUSH(AK237*fxVal_normal, CX_ENTITY, $B237, AK$11, AK$14, AK$234,),
         ""
      ),
      IF($I237=2,
         IFBLANK(
            _xldudf_CX_PUSH(AK237, CX_ENTITY, $B237, AK$11, AK$14,AK$234,),
            ""
         ),
         IF($I237=3,
            "",
            IFBLANK(
               _xldudf_CX_PUSH(AK237, CX_ENTITY, $B237, AK$11, AK$14, AK$234,),
               ""
            )
         )
      )
   )
)),"")</f>
        <v/>
      </c>
      <c r="DL237" s="2445" t="str" cm="1">
        <f t="array" aca="1" ref="DL237" ca="1">IFERROR(IF(AL237*fxVal_normal=PL!AL279,"",IF(OR(AL237="", NOT(ISNUMBER(AL237)), ISERROR(AL237), $B237=""), "",
   IF($I237=1,
      IFBLANK(
         _xldudf_CX_PUSH(AL237*fxVal_normal, CX_ENTITY, $B237, AL$11, AL$14, AL$234,),
         ""
      ),
      IF($I237=2,
         IFBLANK(
            _xldudf_CX_PUSH(AL237, CX_ENTITY, $B237, AL$11, AL$14,AL$234,),
            ""
         ),
         IF($I237=3,
            "",
            IFBLANK(
               _xldudf_CX_PUSH(AL237, CX_ENTITY, $B237, AL$11, AL$14, AL$234,),
               ""
            )
         )
      )
   )
)),"")</f>
        <v/>
      </c>
      <c r="DM237" s="2445" t="str" cm="1">
        <f t="array" aca="1" ref="DM237" ca="1">IFERROR(IF(AM237*fxVal_normal=PL!AM279,"",IF(OR(AM237="", NOT(ISNUMBER(AM237)), ISERROR(AM237), $B237=""), "",
   IF($I237=1,
      IFBLANK(
         _xldudf_CX_PUSH(AM237*fxVal_normal, CX_ENTITY, $B237, AM$11, AM$14, AM$234,),
         ""
      ),
      IF($I237=2,
         IFBLANK(
            _xldudf_CX_PUSH(AM237, CX_ENTITY, $B237, AM$11, AM$14,AM$234,),
            ""
         ),
         IF($I237=3,
            "",
            IFBLANK(
               _xldudf_CX_PUSH(AM237, CX_ENTITY, $B237, AM$11, AM$14, AM$234,),
               ""
            )
         )
      )
   )
)),"")</f>
        <v/>
      </c>
      <c r="DN237" s="2445" t="str" cm="1">
        <f t="array" aca="1" ref="DN237" ca="1">IFERROR(IF(AN237*fxVal_normal=PL!AN279,"",IF(OR(AN237="", NOT(ISNUMBER(AN237)), ISERROR(AN237), $B237=""), "",
   IF($I237=1,
      IFBLANK(
         _xldudf_CX_PUSH(AN237*fxVal_normal, CX_ENTITY, $B237, AN$11, AN$14, AN$234,),
         ""
      ),
      IF($I237=2,
         IFBLANK(
            _xldudf_CX_PUSH(AN237, CX_ENTITY, $B237, AN$11, AN$14,AN$234,),
            ""
         ),
         IF($I237=3,
            "",
            IFBLANK(
               _xldudf_CX_PUSH(AN237, CX_ENTITY, $B237, AN$11, AN$14, AN$234,),
               ""
            )
         )
      )
   )
)),"")</f>
        <v/>
      </c>
      <c r="DO237" s="2445" t="str" cm="1">
        <f t="array" aca="1" ref="DO237" ca="1">IFERROR(IF(AO237*fxVal_normal=PL!AO279,"",IF(OR(AO237="", NOT(ISNUMBER(AO237)), ISERROR(AO237), $B237=""), "",
   IF($I237=1,
      IFBLANK(
         _xldudf_CX_PUSH(AO237*fxVal_normal, CX_ENTITY, $B237, AO$11, AO$14, AO$234,),
         ""
      ),
      IF($I237=2,
         IFBLANK(
            _xldudf_CX_PUSH(AO237, CX_ENTITY, $B237, AO$11, AO$14,AO$234,),
            ""
         ),
         IF($I237=3,
            "",
            IFBLANK(
               _xldudf_CX_PUSH(AO237, CX_ENTITY, $B237, AO$11, AO$14, AO$234,),
               ""
            )
         )
      )
   )
)),"")</f>
        <v/>
      </c>
      <c r="DP237" s="2445" t="str" cm="1">
        <f t="array" aca="1" ref="DP237" ca="1">IFERROR(IF(AP237*fxVal_normal=PL!AP279,"",IF(OR(AP237="", NOT(ISNUMBER(AP237)), ISERROR(AP237), $B237=""), "",
   IF($I237=1,
      IFBLANK(
         _xldudf_CX_PUSH(AP237*fxVal_normal, CX_ENTITY, $B237, AP$11, AP$14, AP$234,),
         ""
      ),
      IF($I237=2,
         IFBLANK(
            _xldudf_CX_PUSH(AP237, CX_ENTITY, $B237, AP$11, AP$14,AP$234,),
            ""
         ),
         IF($I237=3,
            "",
            IFBLANK(
               _xldudf_CX_PUSH(AP237, CX_ENTITY, $B237, AP$11, AP$14, AP$234,),
               ""
            )
         )
      )
   )
)),"")</f>
        <v/>
      </c>
      <c r="DQ237" s="2445" t="str" cm="1">
        <f t="array" aca="1" ref="DQ237" ca="1">IFERROR(IF(AQ237*fxVal_normal=PL!AQ279,"",IF(OR(AQ237="", NOT(ISNUMBER(AQ237)), ISERROR(AQ237), $B237=""), "",
   IF($I237=1,
      IFBLANK(
         _xldudf_CX_PUSH(AQ237*fxVal_normal, CX_ENTITY, $B237, AQ$11, AQ$14, AQ$234,),
         ""
      ),
      IF($I237=2,
         IFBLANK(
            _xldudf_CX_PUSH(AQ237, CX_ENTITY, $B237, AQ$11, AQ$14,AQ$234,),
            ""
         ),
         IF($I237=3,
            "",
            IFBLANK(
               _xldudf_CX_PUSH(AQ237, CX_ENTITY, $B237, AQ$11, AQ$14, AQ$234,),
               ""
            )
         )
      )
   )
)),"")</f>
        <v/>
      </c>
      <c r="DR237" s="2445" t="str" cm="1">
        <f t="array" aca="1" ref="DR237" ca="1">IFERROR(IF(AR237*fxVal_normal=PL!AR279,"",IF(OR(AR237="", NOT(ISNUMBER(AR237)), ISERROR(AR237), $B237=""), "",
   IF($I237=1,
      IFBLANK(
         _xldudf_CX_PUSH(AR237*fxVal_normal, CX_ENTITY, $B237, AR$11, AR$14, AR$234,),
         ""
      ),
      IF($I237=2,
         IFBLANK(
            _xldudf_CX_PUSH(AR237, CX_ENTITY, $B237, AR$11, AR$14,AR$234,),
            ""
         ),
         IF($I237=3,
            "",
            IFBLANK(
               _xldudf_CX_PUSH(AR237, CX_ENTITY, $B237, AR$11, AR$14, AR$234,),
               ""
            )
         )
      )
   )
)),"")</f>
        <v/>
      </c>
      <c r="DS237" s="2445" t="str" cm="1">
        <f t="array" aca="1" ref="DS237" ca="1">IFERROR(IF(AS237*fxVal_normal=PL!AS279,"",IF(OR(AS237="", NOT(ISNUMBER(AS237)), ISERROR(AS237), $B237=""), "",
   IF($I237=1,
      IFBLANK(
         _xldudf_CX_PUSH(AS237*fxVal_normal, CX_ENTITY, $B237, AS$11, AS$14, AS$234,),
         ""
      ),
      IF($I237=2,
         IFBLANK(
            _xldudf_CX_PUSH(AS237, CX_ENTITY, $B237, AS$11, AS$14,AS$234,),
            ""
         ),
         IF($I237=3,
            "",
            IFBLANK(
               _xldudf_CX_PUSH(AS237, CX_ENTITY, $B237, AS$11, AS$14, AS$234,),
               ""
            )
         )
      )
   )
)),"")</f>
        <v/>
      </c>
      <c r="DT237" s="2445" t="str" cm="1">
        <f t="array" aca="1" ref="DT237" ca="1">IFERROR(IF(AT237*fxVal_normal=PL!AT279,"",IF(OR(AT237="", NOT(ISNUMBER(AT237)), ISERROR(AT237), $B237=""), "",
   IF($I237=1,
      IFBLANK(
         _xldudf_CX_PUSH(AT237*fxVal_normal, CX_ENTITY, $B237, AT$11, AT$14, AT$234,),
         ""
      ),
      IF($I237=2,
         IFBLANK(
            _xldudf_CX_PUSH(AT237, CX_ENTITY, $B237, AT$11, AT$14,AT$234,),
            ""
         ),
         IF($I237=3,
            "",
            IFBLANK(
               _xldudf_CX_PUSH(AT237, CX_ENTITY, $B237, AT$11, AT$14, AT$234,),
               ""
            )
         )
      )
   )
)),"")</f>
        <v/>
      </c>
      <c r="DU237" s="2445" t="str" cm="1">
        <f t="array" aca="1" ref="DU237" ca="1">IFERROR(IF(AU237*fxVal_normal=PL!AU279,"",IF(OR(AU237="", NOT(ISNUMBER(AU237)), ISERROR(AU237), $B237=""), "",
   IF($I237=1,
      IFBLANK(
         _xldudf_CX_PUSH(AU237*fxVal_normal, CX_ENTITY, $B237, AU$11, AU$14, AU$234,),
         ""
      ),
      IF($I237=2,
         IFBLANK(
            _xldudf_CX_PUSH(AU237, CX_ENTITY, $B237, AU$11, AU$14,AU$234,),
            ""
         ),
         IF($I237=3,
            "",
            IFBLANK(
               _xldudf_CX_PUSH(AU237, CX_ENTITY, $B237, AU$11, AU$14, AU$234,),
               ""
            )
         )
      )
   )
)),"")</f>
        <v/>
      </c>
      <c r="DV237" s="2445" t="str" cm="1">
        <f t="array" aca="1" ref="DV237" ca="1">IFERROR(IF(AV237*fxVal_normal=PL!AV279,"",IF(OR(AV237="", NOT(ISNUMBER(AV237)), ISERROR(AV237), $B237=""), "",
   IF($I237=1,
      IFBLANK(
         _xldudf_CX_PUSH(AV237*fxVal_normal, CX_ENTITY, $B237, AV$11, AV$14, AV$234,),
         ""
      ),
      IF($I237=2,
         IFBLANK(
            _xldudf_CX_PUSH(AV237, CX_ENTITY, $B237, AV$11, AV$14,AV$234,),
            ""
         ),
         IF($I237=3,
            "",
            IFBLANK(
               _xldudf_CX_PUSH(AV237, CX_ENTITY, $B237, AV$11, AV$14, AV$234,),
               ""
            )
         )
      )
   )
)),"")</f>
        <v/>
      </c>
      <c r="DW237" s="2445" t="str" cm="1">
        <f t="array" aca="1" ref="DW237" ca="1">IFERROR(IF(AW237*fxVal_normal=PL!AW279,"",IF(OR(AW237="", NOT(ISNUMBER(AW237)), ISERROR(AW237), $B237=""), "",
   IF($I237=1,
      IFBLANK(
         _xldudf_CX_PUSH(AW237*fxVal_normal, CX_ENTITY, $B237, AW$11, AW$14, AW$234,),
         ""
      ),
      IF($I237=2,
         IFBLANK(
            _xldudf_CX_PUSH(AW237, CX_ENTITY, $B237, AW$11, AW$14,AW$234,),
            ""
         ),
         IF($I237=3,
            "",
            IFBLANK(
               _xldudf_CX_PUSH(AW237, CX_ENTITY, $B237, AW$11, AW$14, AW$234,),
               ""
            )
         )
      )
   )
)),"")</f>
        <v/>
      </c>
      <c r="DX237" s="2445" t="str" cm="1">
        <f t="array" aca="1" ref="DX237" ca="1">IFERROR(IF(AX237*fxVal_normal=PL!AX279,"",IF(OR(AX237="", NOT(ISNUMBER(AX237)), ISERROR(AX237), $B237=""), "",
   IF($I237=1,
      IFBLANK(
         _xldudf_CX_PUSH(AX237*fxVal_normal, CX_ENTITY, $B237, AX$11, AX$14, AX$234,),
         ""
      ),
      IF($I237=2,
         IFBLANK(
            _xldudf_CX_PUSH(AX237, CX_ENTITY, $B237, AX$11, AX$14,AX$234,),
            ""
         ),
         IF($I237=3,
            "",
            IFBLANK(
               _xldudf_CX_PUSH(AX237, CX_ENTITY, $B237, AX$11, AX$14, AX$234,),
               ""
            )
         )
      )
   )
)),"")</f>
        <v/>
      </c>
      <c r="DY237" s="2445" t="str" cm="1">
        <f t="array" aca="1" ref="DY237" ca="1">IFERROR(IF(AY237*fxVal_normal=PL!AY279,"",IF(OR(AY237="", NOT(ISNUMBER(AY237)), ISERROR(AY237), $B237=""), "",
   IF($I237=1,
      IFBLANK(
         _xldudf_CX_PUSH(AY237*fxVal_normal, CX_ENTITY, $B237, AY$11, AY$14, AY$234,),
         ""
      ),
      IF($I237=2,
         IFBLANK(
            _xldudf_CX_PUSH(AY237, CX_ENTITY, $B237, AY$11, AY$14,AY$234,),
            ""
         ),
         IF($I237=3,
            "",
            IFBLANK(
               _xldudf_CX_PUSH(AY237, CX_ENTITY, $B237, AY$11, AY$14, AY$234,),
               ""
            )
         )
      )
   )
)),"")</f>
        <v/>
      </c>
      <c r="DZ237" s="2445" t="str" cm="1">
        <f t="array" aca="1" ref="DZ237" ca="1">IFERROR(IF(AZ237*fxVal_normal=PL!AZ279,"",IF(OR(AZ237="", NOT(ISNUMBER(AZ237)), ISERROR(AZ237), $B237=""), "",
   IF($I237=1,
      IFBLANK(
         _xldudf_CX_PUSH(AZ237*fxVal_normal, CX_ENTITY, $B237, AZ$11, AZ$14, AZ$234,),
         ""
      ),
      IF($I237=2,
         IFBLANK(
            _xldudf_CX_PUSH(AZ237, CX_ENTITY, $B237, AZ$11, AZ$14,AZ$234,),
            ""
         ),
         IF($I237=3,
            "",
            IFBLANK(
               _xldudf_CX_PUSH(AZ237, CX_ENTITY, $B237, AZ$11, AZ$14, AZ$234,),
               ""
            )
         )
      )
   )
)),"")</f>
        <v/>
      </c>
      <c r="EA237" s="2445" t="str" cm="1">
        <f t="array" aca="1" ref="EA237" ca="1">IFERROR(IF(BA237*fxVal_normal=PL!BA279,"",IF(OR(BA237="", NOT(ISNUMBER(BA237)), ISERROR(BA237), $B237=""), "",
   IF($I237=1,
      IFBLANK(
         _xldudf_CX_PUSH(BA237*fxVal_normal, CX_ENTITY, $B237, BA$11, BA$14, BA$234,),
         ""
      ),
      IF($I237=2,
         IFBLANK(
            _xldudf_CX_PUSH(BA237, CX_ENTITY, $B237, BA$11, BA$14,BA$234,),
            ""
         ),
         IF($I237=3,
            "",
            IFBLANK(
               _xldudf_CX_PUSH(BA237, CX_ENTITY, $B237, BA$11, BA$14, BA$234,),
               ""
            )
         )
      )
   )
)),"")</f>
        <v/>
      </c>
      <c r="EB237" s="2445" t="str" cm="1">
        <f t="array" aca="1" ref="EB237" ca="1">IFERROR(IF(BB237*fxVal_normal=PL!BB279,"",IF(OR(BB237="", NOT(ISNUMBER(BB237)), ISERROR(BB237), $B237=""), "",
   IF($I237=1,
      IFBLANK(
         _xldudf_CX_PUSH(BB237*fxVal_normal, CX_ENTITY, $B237, BB$11, BB$14, BB$234,),
         ""
      ),
      IF($I237=2,
         IFBLANK(
            _xldudf_CX_PUSH(BB237, CX_ENTITY, $B237, BB$11, BB$14,BB$234,),
            ""
         ),
         IF($I237=3,
            "",
            IFBLANK(
               _xldudf_CX_PUSH(BB237, CX_ENTITY, $B237, BB$11, BB$14, BB$234,),
               ""
            )
         )
      )
   )
)),"")</f>
        <v/>
      </c>
      <c r="EC237" s="2445" t="str" cm="1">
        <f t="array" aca="1" ref="EC237" ca="1">IFERROR(IF(BC237*fxVal_normal=PL!BC279,"",IF(OR(BC237="", NOT(ISNUMBER(BC237)), ISERROR(BC237), $B237=""), "",
   IF($I237=1,
      IFBLANK(
         _xldudf_CX_PUSH(BC237*fxVal_normal, CX_ENTITY, $B237, BC$11, BC$14, BC$234,),
         ""
      ),
      IF($I237=2,
         IFBLANK(
            _xldudf_CX_PUSH(BC237, CX_ENTITY, $B237, BC$11, BC$14,BC$234,),
            ""
         ),
         IF($I237=3,
            "",
            IFBLANK(
               _xldudf_CX_PUSH(BC237, CX_ENTITY, $B237, BC$11, BC$14, BC$234,),
               ""
            )
         )
      )
   )
)),"")</f>
        <v/>
      </c>
      <c r="ED237" s="2445" t="str" cm="1">
        <f t="array" aca="1" ref="ED237" ca="1">IFERROR(IF(BD237*fxVal_normal=PL!BD279,"",IF(OR(BD237="", NOT(ISNUMBER(BD237)), ISERROR(BD237), $B237=""), "",
   IF($I237=1,
      IFBLANK(
         _xldudf_CX_PUSH(BD237*fxVal_normal, CX_ENTITY, $B237, BD$11, BD$14, BD$234,),
         ""
      ),
      IF($I237=2,
         IFBLANK(
            _xldudf_CX_PUSH(BD237, CX_ENTITY, $B237, BD$11, BD$14,BD$234,),
            ""
         ),
         IF($I237=3,
            "",
            IFBLANK(
               _xldudf_CX_PUSH(BD237, CX_ENTITY, $B237, BD$11, BD$14, BD$234,),
               ""
            )
         )
      )
   )
)),"")</f>
        <v/>
      </c>
      <c r="EE237" s="2445" t="str" cm="1">
        <f t="array" aca="1" ref="EE237" ca="1">IFERROR(IF(BE237*fxVal_normal=PL!BE279,"",IF(OR(BE237="", NOT(ISNUMBER(BE237)), ISERROR(BE237), $B237=""), "",
   IF($I237=1,
      IFBLANK(
         _xldudf_CX_PUSH(BE237*fxVal_normal, CX_ENTITY, $B237, BE$11, BE$14, BE$234,),
         ""
      ),
      IF($I237=2,
         IFBLANK(
            _xldudf_CX_PUSH(BE237, CX_ENTITY, $B237, BE$11, BE$14,BE$234,),
            ""
         ),
         IF($I237=3,
            "",
            IFBLANK(
               _xldudf_CX_PUSH(BE237, CX_ENTITY, $B237, BE$11, BE$14, BE$234,),
               ""
            )
         )
      )
   )
)),"")</f>
        <v/>
      </c>
      <c r="EF237" s="2445" t="str" cm="1">
        <f t="array" aca="1" ref="EF237" ca="1">IFERROR(IF(BF237*fxVal_normal=PL!BF279,"",IF(OR(BF237="", NOT(ISNUMBER(BF237)), ISERROR(BF237), $B237=""), "",
   IF($I237=1,
      IFBLANK(
         _xldudf_CX_PUSH(BF237*fxVal_normal, CX_ENTITY, $B237, BF$11, BF$14, BF$234,),
         ""
      ),
      IF($I237=2,
         IFBLANK(
            _xldudf_CX_PUSH(BF237, CX_ENTITY, $B237, BF$11, BF$14,BF$234,),
            ""
         ),
         IF($I237=3,
            "",
            IFBLANK(
               _xldudf_CX_PUSH(BF237, CX_ENTITY, $B237, BF$11, BF$14, BF$234,),
               ""
            )
         )
      )
   )
)),"")</f>
        <v/>
      </c>
      <c r="EG237" s="2445" t="str" cm="1">
        <f t="array" aca="1" ref="EG237" ca="1">IFERROR(IF(BG237*fxVal_normal=PL!BG279,"",IF(OR(BG237="", NOT(ISNUMBER(BG237)), ISERROR(BG237), $B237=""), "",
   IF($I237=1,
      IFBLANK(
         _xldudf_CX_PUSH(BG237*fxVal_normal, CX_ENTITY, $B237, BG$11, BG$14, BG$234,),
         ""
      ),
      IF($I237=2,
         IFBLANK(
            _xldudf_CX_PUSH(BG237, CX_ENTITY, $B237, BG$11, BG$14,BG$234,),
            ""
         ),
         IF($I237=3,
            "",
            IFBLANK(
               _xldudf_CX_PUSH(BG237, CX_ENTITY, $B237, BG$11, BG$14, BG$234,),
               ""
            )
         )
      )
   )
)),"")</f>
        <v/>
      </c>
      <c r="EH237" s="2445" t="str" cm="1">
        <f t="array" aca="1" ref="EH237" ca="1">IFERROR(IF(BH237*fxVal_normal=PL!BH279,"",IF(OR(BH237="", NOT(ISNUMBER(BH237)), ISERROR(BH237), $B237=""), "",
   IF($I237=1,
      IFBLANK(
         _xldudf_CX_PUSH(BH237*fxVal_normal, CX_ENTITY, $B237, BH$11, BH$14, BH$234,),
         ""
      ),
      IF($I237=2,
         IFBLANK(
            _xldudf_CX_PUSH(BH237, CX_ENTITY, $B237, BH$11, BH$14,BH$234,),
            ""
         ),
         IF($I237=3,
            "",
            IFBLANK(
               _xldudf_CX_PUSH(BH237, CX_ENTITY, $B237, BH$11, BH$14, BH$234,),
               ""
            )
         )
      )
   )
)),"")</f>
        <v/>
      </c>
      <c r="EI237" s="2445" t="str" cm="1">
        <f t="array" aca="1" ref="EI237" ca="1">IFERROR(IF(BI237*fxVal_normal=PL!BI279,"",IF(OR(BI237="", NOT(ISNUMBER(BI237)), ISERROR(BI237), $B237=""), "",
   IF($I237=1,
      IFBLANK(
         _xldudf_CX_PUSH(BI237*fxVal_normal, CX_ENTITY, $B237, BI$11, BI$14, BI$234,),
         ""
      ),
      IF($I237=2,
         IFBLANK(
            _xldudf_CX_PUSH(BI237, CX_ENTITY, $B237, BI$11, BI$14,BI$234,),
            ""
         ),
         IF($I237=3,
            "",
            IFBLANK(
               _xldudf_CX_PUSH(BI237, CX_ENTITY, $B237, BI$11, BI$14, BI$234,),
               ""
            )
         )
      )
   )
)),"")</f>
        <v/>
      </c>
      <c r="EJ237" s="2445" t="str" cm="1">
        <f t="array" aca="1" ref="EJ237" ca="1">IFERROR(IF(BJ237*fxVal_normal=PL!BJ279,"",IF(OR(BJ237="", NOT(ISNUMBER(BJ237)), ISERROR(BJ237), $B237=""), "",
   IF($I237=1,
      IFBLANK(
         _xldudf_CX_PUSH(BJ237*fxVal_normal, CX_ENTITY, $B237, BJ$11, BJ$14, BJ$234,),
         ""
      ),
      IF($I237=2,
         IFBLANK(
            _xldudf_CX_PUSH(BJ237, CX_ENTITY, $B237, BJ$11, BJ$14,BJ$234,),
            ""
         ),
         IF($I237=3,
            "",
            IFBLANK(
               _xldudf_CX_PUSH(BJ237, CX_ENTITY, $B237, BJ$11, BJ$14, BJ$234,),
               ""
            )
         )
      )
   )
)),"")</f>
        <v/>
      </c>
      <c r="EK237" s="2445" t="str" cm="1">
        <f t="array" aca="1" ref="EK237" ca="1">IFERROR(IF(BK237*fxVal_normal=PL!BK279,"",IF(OR(BK237="", NOT(ISNUMBER(BK237)), ISERROR(BK237), $B237=""), "",
   IF($I237=1,
      IFBLANK(
         _xldudf_CX_PUSH(BK237*fxVal_normal, CX_ENTITY, $B237, BK$11, BK$14, BK$234,),
         ""
      ),
      IF($I237=2,
         IFBLANK(
            _xldudf_CX_PUSH(BK237, CX_ENTITY, $B237, BK$11, BK$14,BK$234,),
            ""
         ),
         IF($I237=3,
            "",
            IFBLANK(
               _xldudf_CX_PUSH(BK237, CX_ENTITY, $B237, BK$11, BK$14, BK$234,),
               ""
            )
         )
      )
   )
)),"")</f>
        <v/>
      </c>
      <c r="EL237" s="2445" t="str" cm="1">
        <f t="array" aca="1" ref="EL237" ca="1">IFERROR(IF(BL237*fxVal_normal=PL!BL279,"",IF(OR(BL237="", NOT(ISNUMBER(BL237)), ISERROR(BL237), $B237=""), "",
   IF($I237=1,
      IFBLANK(
         _xldudf_CX_PUSH(BL237*fxVal_normal, CX_ENTITY, $B237, BL$11, BL$14, BL$234,),
         ""
      ),
      IF($I237=2,
         IFBLANK(
            _xldudf_CX_PUSH(BL237, CX_ENTITY, $B237, BL$11, BL$14,BL$234,),
            ""
         ),
         IF($I237=3,
            "",
            IFBLANK(
               _xldudf_CX_PUSH(BL237, CX_ENTITY, $B237, BL$11, BL$14, BL$234,),
               ""
            )
         )
      )
   )
)),"")</f>
        <v/>
      </c>
      <c r="EM237" s="2445" t="str" cm="1">
        <f t="array" aca="1" ref="EM237" ca="1">IFERROR(IF(BM237*fxVal_normal=PL!BM279,"",IF(OR(BM237="", NOT(ISNUMBER(BM237)), ISERROR(BM237), $B237=""), "",
   IF($I237=1,
      IFBLANK(
         _xldudf_CX_PUSH(BM237*fxVal_normal, CX_ENTITY, $B237, BM$11, BM$14, BM$234,),
         ""
      ),
      IF($I237=2,
         IFBLANK(
            _xldudf_CX_PUSH(BM237, CX_ENTITY, $B237, BM$11, BM$14,BM$234,),
            ""
         ),
         IF($I237=3,
            "",
            IFBLANK(
               _xldudf_CX_PUSH(BM237, CX_ENTITY, $B237, BM$11, BM$14, BM$234,),
               ""
            )
         )
      )
   )
)),"")</f>
        <v/>
      </c>
      <c r="EN237" s="2445" t="str" cm="1">
        <f t="array" aca="1" ref="EN237" ca="1">IFERROR(IF(BN237*fxVal_normal=PL!BN279,"",IF(OR(BN237="", NOT(ISNUMBER(BN237)), ISERROR(BN237), $B237=""), "",
   IF($I237=1,
      IFBLANK(
         _xldudf_CX_PUSH(BN237*fxVal_normal, CX_ENTITY, $B237, BN$11, BN$14, BN$234,),
         ""
      ),
      IF($I237=2,
         IFBLANK(
            _xldudf_CX_PUSH(BN237, CX_ENTITY, $B237, BN$11, BN$14,BN$234,),
            ""
         ),
         IF($I237=3,
            "",
            IFBLANK(
               _xldudf_CX_PUSH(BN237, CX_ENTITY, $B237, BN$11, BN$14, BN$234,),
               ""
            )
         )
      )
   )
)),"")</f>
        <v/>
      </c>
    </row>
    <row r="238" spans="1:146" ht="21" customHeight="1">
      <c r="A238" s="1627"/>
      <c r="B238" s="2439" t="s">
        <v>189</v>
      </c>
      <c r="C238" s="2439" t="str" cm="1">
        <f t="array" ref="C238">IFBLANK(_PL!C238,"")</f>
        <v>Segment IV Breakdown - Label 3</v>
      </c>
      <c r="D238" s="1548" t="s">
        <v>189</v>
      </c>
      <c r="E238" s="2440" t="e" cm="1">
        <f t="array" aca="1" ref="E2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)($AD238:$CQ238, Z238)</f>
        <v>#NAME?</v>
      </c>
      <c r="F238" s="578"/>
      <c r="G238" s="578"/>
      <c r="H238" s="510">
        <v>0</v>
      </c>
      <c r="I238" s="510">
        <v>1</v>
      </c>
      <c r="J238" s="401" cm="1">
        <f t="array" ref="J238">IFBLANK( Z238,"")</f>
        <v>-1</v>
      </c>
      <c r="K238" s="578" t="str">
        <f t="shared" si="60"/>
        <v>No</v>
      </c>
      <c r="L238" s="37"/>
      <c r="N238" s="158"/>
      <c r="O238" s="101"/>
      <c r="P238" s="52"/>
      <c r="Q238" s="101"/>
      <c r="R238" s="101"/>
      <c r="S238" s="101"/>
      <c r="T238" s="101"/>
      <c r="U238" s="39"/>
      <c r="V238" s="37"/>
      <c r="W238" s="91" t="e">
        <f ca="1">W235</f>
        <v>#NAME?</v>
      </c>
      <c r="X238" s="2081" t="str">
        <f>_PL!X238</f>
        <v>a</v>
      </c>
      <c r="Y238" s="1553">
        <v>2</v>
      </c>
      <c r="Z238" s="198">
        <f>_PL!Z238</f>
        <v>-1</v>
      </c>
      <c r="AA238" s="2571"/>
      <c r="AB238" s="3017"/>
      <c r="AC238" s="914" t="str" cm="1">
        <f t="array" aca="1" ref="AC238" ca="1">_xlfn.LET(
_xlpm._termname, $AB238,
_xlpm._iconname, "find",
_xlpm._icon, fx_getIcon(_xlpm._iconname),
_xlpm._location, _xlfn.XLOOKUP(LOWER(_xlpm._termname), LOWER(tbl_acctDef[Term]),tbl_acctDef[Term]),
_xlpm._hyperlink, HYPERLINK("#"&amp;CELL("address",_xlpm._location), _xlpm._icon),
IFERROR(_xlpm._hyperlink,"")
)</f>
        <v/>
      </c>
      <c r="AD238" s="2441">
        <v>1</v>
      </c>
      <c r="AE238" s="2441">
        <v>1</v>
      </c>
      <c r="AF238" s="2441">
        <v>1</v>
      </c>
      <c r="AG238" s="2441">
        <v>1</v>
      </c>
      <c r="AH238" s="2441">
        <v>1</v>
      </c>
      <c r="AI238" s="2441">
        <v>1</v>
      </c>
      <c r="AJ238" s="2441">
        <v>1</v>
      </c>
      <c r="AK238" s="2441">
        <v>1</v>
      </c>
      <c r="AL238" s="2441">
        <v>1</v>
      </c>
      <c r="AM238" s="2441">
        <v>1</v>
      </c>
      <c r="AN238" s="2441">
        <v>1</v>
      </c>
      <c r="AO238" s="2441">
        <v>1</v>
      </c>
      <c r="AP238" s="2441">
        <v>1</v>
      </c>
      <c r="AQ238" s="2441">
        <v>1</v>
      </c>
      <c r="AR238" s="2441">
        <v>1</v>
      </c>
      <c r="AS238" s="2441">
        <v>1</v>
      </c>
      <c r="AT238" s="2441">
        <v>1</v>
      </c>
      <c r="AU238" s="2441">
        <v>1</v>
      </c>
      <c r="AV238" s="2441">
        <v>1</v>
      </c>
      <c r="AW238" s="2441">
        <v>1</v>
      </c>
      <c r="AX238" s="2441">
        <v>1</v>
      </c>
      <c r="AY238" s="2441">
        <v>1</v>
      </c>
      <c r="AZ238" s="2441">
        <v>1</v>
      </c>
      <c r="BA238" s="2441">
        <v>1</v>
      </c>
      <c r="BB238" s="2441">
        <v>1</v>
      </c>
      <c r="BC238" s="2441">
        <v>1</v>
      </c>
      <c r="BD238" s="2441">
        <v>1</v>
      </c>
      <c r="BE238" s="2441">
        <v>1</v>
      </c>
      <c r="BF238" s="2441">
        <v>1</v>
      </c>
      <c r="BG238" s="2441">
        <v>1</v>
      </c>
      <c r="BH238" s="2441">
        <v>1</v>
      </c>
      <c r="BI238" s="2441">
        <v>1</v>
      </c>
      <c r="BJ238" s="2441">
        <v>1</v>
      </c>
      <c r="BK238" s="2441">
        <v>1</v>
      </c>
      <c r="BL238" s="2441">
        <v>1</v>
      </c>
      <c r="BM238" s="2441">
        <v>1</v>
      </c>
      <c r="BN238" s="2441">
        <v>1</v>
      </c>
      <c r="BO238" s="2442"/>
      <c r="BP238" s="2442"/>
      <c r="BQ238" s="2442"/>
      <c r="BR238" s="2442"/>
      <c r="BS238" s="2442"/>
      <c r="BT238" s="2442"/>
      <c r="BU238" s="2442"/>
      <c r="BV238" s="2442"/>
      <c r="BW238" s="2442"/>
      <c r="BX238" s="2442"/>
      <c r="BY238" s="2442"/>
      <c r="BZ238" s="2442"/>
      <c r="CA238" s="34"/>
      <c r="CC238" s="58"/>
      <c r="CD238" s="1461" t="e" cm="1">
        <f t="array" aca="1" ref="CD238" ca="1">_xlfn.LET( _xlpm.CheckBlank, SUM(PL!$AD238:$BN238) = 0, IF(_xlpm.CheckBlank, "", SUM(_xlfn._xlws.FILTER(PL!$AD238:$BN238,(YEAR(PL!$AD$12:$BN$12)=PL!CD$12)*(array_timeline&lt;=PL!CD$11)))))</f>
        <v>#NAME?</v>
      </c>
      <c r="CE238" s="1461" t="e" cm="1">
        <f t="array" aca="1" ref="CE238" ca="1">_xlfn.LET( _xlpm.CheckBlank, SUM(PL!$AD238:$BN238) = 0, IF(_xlpm.CheckBlank, "", SUM(_xlfn._xlws.FILTER(PL!$AD238:$BN238,(YEAR(PL!$AD$12:$BN$12)=PL!CE$12)*(array_timeline&lt;=PL!CE$11)))))</f>
        <v>#NAME?</v>
      </c>
      <c r="CF238" s="88"/>
      <c r="CG238" s="1461" t="e" cm="1">
        <f t="array" aca="1" ref="CG238" ca="1">_xlfn.LET( _xlpm.CheckBlank, SUM(PL!$AD238:$BN238) = 0, IF(_xlpm.CheckBlank, "", SUM(_xlfn._xlws.FILTER(PL!$AD238:$BN238,(YEAR(PL!$AD$12:$BN$12)=PL!CG$12)*(array_timeline&lt;=PL!CG$11)))))</f>
        <v>#NAME?</v>
      </c>
      <c r="CH238" s="1461" t="e" cm="1">
        <f t="array" aca="1" ref="CH238" ca="1">_xlfn.LET( _xlpm.CheckBlank, SUM(PL!$AD238:$BN238) = 0, IF(_xlpm.CheckBlank, "", SUM(_xlfn._xlws.FILTER(PL!$AD238:$BN238,(YEAR(PL!$AD$12:$BN$12)=PL!CH$12)*(array_timeline&lt;=PL!CH$11)))))</f>
        <v>#NAME?</v>
      </c>
      <c r="CI238" s="88"/>
      <c r="CJ238" s="1461" cm="1">
        <f t="array" ref="CJ238">_xlfn.LET( _xlpm.CheckBlank, SUM(PL!$AD238:$BN238) = 0, IF(_xlpm.CheckBlank, "", SUM(_xlfn.TAKE(_xlfn.DROP(PL!$AD238:$BN238, ,-DATEDIFF(PL!CJ$11, val_asOfDate,"M")),1,-12))))</f>
        <v>12</v>
      </c>
      <c r="CK238" s="1461" cm="1">
        <f t="array" ref="CK238">_xlfn.LET( _xlpm.CheckBlank, SUM(PL!$AD238:$BN238) = 0, IF(_xlpm.CheckBlank, "", SUM(_xlfn.TAKE(_xlfn.DROP(PL!$AD238:$BN238, ,-DATEDIFF(PL!CK$11, val_asOfDate,"M")),1,-12))))</f>
        <v>12</v>
      </c>
      <c r="CL238" s="88"/>
      <c r="CM238" s="2441">
        <v>1</v>
      </c>
      <c r="CN238" s="2441">
        <v>1</v>
      </c>
      <c r="CO238" s="1169"/>
      <c r="CP238" s="2441">
        <v>1</v>
      </c>
      <c r="CQ238" s="2441">
        <v>1</v>
      </c>
      <c r="CR238" s="34"/>
      <c r="CS238" s="2056"/>
      <c r="CT238" s="2447" t="e" cm="1">
        <f t="array" aca="1" ref="CT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_xldudf_CX_PUSH($Y238,CX_ENTITY,$C238,val_asOfDate))</f>
        <v>#NAME?</v>
      </c>
      <c r="CU238" s="2447" t="e" cm="1">
        <f t="array" aca="1" ref="CU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_xldudf_CX_PUSH($Y238,CX_ENTITY,$C238,EOMONTH(val_asOfDate,1)))</f>
        <v>#NAME?</v>
      </c>
      <c r="CV238" s="2447" t="e" cm="1">
        <f t="array" aca="1" ref="CV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_xldudf_CX_PUSH($Y238,CX_ENTITY,$C238,EOMONTH(val_asOfDate,2)))</f>
        <v>#NAME?</v>
      </c>
      <c r="CW238" s="2447" t="e" cm="1">
        <f t="array" aca="1" ref="CW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_xldudf_CX_PUSH($Y238,CX_ENTITY,$C238,EOMONTH(val_asOfDate,3)))</f>
        <v>#NAME?</v>
      </c>
      <c r="CX238" s="2443"/>
      <c r="CY238" s="2444" t="str" cm="1">
        <f t="array" aca="1" ref="CY238" ca="1">IFERROR(IF(CM238*fxVal_normal=PL!CM280,"",IF(OR($CM238="",$CM238=0, NOT(ISNUMBER($CM238)), ISERROR($CM238), $B238=""), "",
   IF($I238=1,
      IFBLANK(
         _xldudf_CX_PUSH($CM238*fxVal_normal, CX_ENTITY, $B238, $CM$11, $CM$14, $CM$19,),
         ""
      ),
      IF($I238=2,
         IFBLANK(
            _xldudf_CX_PUSH($CM238, CX_ENTITY, $B238, $CM$11, $CM$14, $CM$19,),
            ""
         ),
         IF($I238=3,
            "",
            IFBLANK(
               _xldudf_CX_PUSH($CM238, CX_ENTITY, $B238, $CM$11, $CM$14, $CM$19,),
               ""
            )
         )
      )
   )
)),"")</f>
        <v/>
      </c>
      <c r="CZ238" s="2444" t="str" cm="1">
        <f t="array" aca="1" ref="CZ238" ca="1">IFERROR(IF(CN238*fxVal_normal=PL!CN280,"",IF(OR($CN238="",$CN238=0, NOT(ISNUMBER($CN238)), ISERROR($CN238), $B238=""), "",
   IF($I238=1,
      IFBLANK(
         _xldudf_CX_PUSH($CN238*fxVal_normal, CX_ENTITY, $B238, $CN$11, $CN$14, $CN$19,),
         ""
      ),
      IF($I238=2,
         IFBLANK(
            _xldudf_CX_PUSH($CN238, CX_ENTITY, $B238, $CN$11, $CN$14, $CN$19,),
            ""
         ),
         IF($I238=3,
            "",
            IFBLANK(
               _xldudf_CX_PUSH($CN238, CX_ENTITY, $B238, $CN$11, $CN$14, $CN$19,),
               ""
            )
         )
      )
   )
)),"")</f>
        <v/>
      </c>
      <c r="DA238" s="2444" t="str" cm="1">
        <f t="array" aca="1" ref="DA238" ca="1">IFERROR(IF(CP238*fxVal_normal=PL!CP280,"",IF(OR($CP238="",$CP238=0, NOT(ISNUMBER($CP238)), ISERROR($CP238), $B238=""), "",
   IF($I238=1,
      IFBLANK(
         _xldudf_CX_PUSH($CP238*fxVal_normal, CX_ENTITY, $B238, $CP$11, $CP$14, $CP$19,),
         ""
      ),
      IF($I238=2,
         IFBLANK(
            _xldudf_CX_PUSH($CP238, CX_ENTITY, $B238, $CP$11, $CP$14, $CP$19,),
            ""
         ),
         IF($I238=3,
            "",
            IFBLANK(
               _xldudf_CX_PUSH($CP238, CX_ENTITY, $B238, $CP$11, $CP$14, $CP$19,),
               ""
            )
         )
      )
   )
)),"")</f>
        <v/>
      </c>
      <c r="DB238" s="2444" t="str" cm="1">
        <f t="array" aca="1" ref="DB238" ca="1">IFERROR(IF(CQ238*fxVal_normal=PL!CQ280,"",IF(OR($CQ238="", $CQ238=0, NOT(ISNUMBER($CQ238)), ISERROR($CQ238), $B238=""), "",
   IF($I238=1,
      IFBLANK(
         _xldudf_CX_PUSH($CQ238*fxVal_normal, CX_ENTITY, $B238, $CQ$11, $CQ$14, $CQ$19,),
         ""
      ),
      IF($I238=2,
         IFBLANK(
            _xldudf_CX_PUSH($CQ238, CX_ENTITY, $B238, $CQ$11, $CQ$14, $CQ$19,),
            ""
         ),
         IF($I238=3,
            "",
            IFBLANK(
               _xldudf_CX_PUSH($CQ238, CX_ENTITY, $B238, $CQ$11, $CQ$14, $CQ$19,),
               ""
            )
         )
      )
   ))
),"")</f>
        <v/>
      </c>
      <c r="DC238" s="2443"/>
      <c r="DD238" s="2445" t="str" cm="1">
        <f t="array" aca="1" ref="DD238" ca="1">IFERROR(IF(AD238*fxVal_normal=PL!AD280,"",IF(OR(AD238="", NOT(ISNUMBER(AD238)), ISERROR(AD238), $B238=""), "",
   IF($I238=1,
      IFBLANK(
         _xldudf_CX_PUSH(AD238*fxVal_normal, CX_ENTITY, $B238, AD$11, AD$14, AD$234,),
         ""
      ),
      IF($I238=2,
         IFBLANK(
            _xldudf_CX_PUSH(AD238, CX_ENTITY, $B238, AD$11, AD$14,AD$234,),
            ""
         ),
         IF($I238=3,
            "",
            IFBLANK(
               _xldudf_CX_PUSH(AD238, CX_ENTITY, $B238, AD$11, AD$14, AD$234,),
               ""
            )
         )
      )
   )
)),"")</f>
        <v/>
      </c>
      <c r="DE238" s="2445" t="str" cm="1">
        <f t="array" aca="1" ref="DE238" ca="1">IFERROR(IF(AE238*fxVal_normal=PL!AE280,"",IF(OR(AE238="", NOT(ISNUMBER(AE238)), ISERROR(AE238), $B238=""), "",
   IF($I238=1,
      IFBLANK(
         _xldudf_CX_PUSH(AE238*fxVal_normal, CX_ENTITY, $B238, AE$11, AE$14, AE$234,),
         ""
      ),
      IF($I238=2,
         IFBLANK(
            _xldudf_CX_PUSH(AE238, CX_ENTITY, $B238, AE$11, AE$14,AE$234,),
            ""
         ),
         IF($I238=3,
            "",
            IFBLANK(
               _xldudf_CX_PUSH(AE238, CX_ENTITY, $B238, AE$11, AE$14, AE$234,),
               ""
            )
         )
      )
   )
)),"")</f>
        <v/>
      </c>
      <c r="DF238" s="2445" t="str" cm="1">
        <f t="array" aca="1" ref="DF238" ca="1">IFERROR(IF(AF238*fxVal_normal=PL!AF280,"",IF(OR(AF238="", NOT(ISNUMBER(AF238)), ISERROR(AF238), $B238=""), "",
   IF($I238=1,
      IFBLANK(
         _xldudf_CX_PUSH(AF238*fxVal_normal, CX_ENTITY, $B238, AF$11, AF$14, AF$234,),
         ""
      ),
      IF($I238=2,
         IFBLANK(
            _xldudf_CX_PUSH(AF238, CX_ENTITY, $B238, AF$11, AF$14,AF$234,),
            ""
         ),
         IF($I238=3,
            "",
            IFBLANK(
               _xldudf_CX_PUSH(AF238, CX_ENTITY, $B238, AF$11, AF$14, AF$234,),
               ""
            )
         )
      )
   )
)),"")</f>
        <v/>
      </c>
      <c r="DG238" s="2445" t="str" cm="1">
        <f t="array" aca="1" ref="DG238" ca="1">IFERROR(IF(AG238*fxVal_normal=PL!AG280,"",IF(OR(AG238="", NOT(ISNUMBER(AG238)), ISERROR(AG238), $B238=""), "",
   IF($I238=1,
      IFBLANK(
         _xldudf_CX_PUSH(AG238*fxVal_normal, CX_ENTITY, $B238, AG$11, AG$14, AG$234,),
         ""
      ),
      IF($I238=2,
         IFBLANK(
            _xldudf_CX_PUSH(AG238, CX_ENTITY, $B238, AG$11, AG$14,AG$234,),
            ""
         ),
         IF($I238=3,
            "",
            IFBLANK(
               _xldudf_CX_PUSH(AG238, CX_ENTITY, $B238, AG$11, AG$14, AG$234,),
               ""
            )
         )
      )
   )
)),"")</f>
        <v/>
      </c>
      <c r="DH238" s="2445" t="str" cm="1">
        <f t="array" aca="1" ref="DH238" ca="1">IFERROR(IF(AH238*fxVal_normal=PL!AH280,"",IF(OR(AH238="", NOT(ISNUMBER(AH238)), ISERROR(AH238), $B238=""), "",
   IF($I238=1,
      IFBLANK(
         _xldudf_CX_PUSH(AH238*fxVal_normal, CX_ENTITY, $B238, AH$11, AH$14, AH$234,),
         ""
      ),
      IF($I238=2,
         IFBLANK(
            _xldudf_CX_PUSH(AH238, CX_ENTITY, $B238, AH$11, AH$14,AH$234,),
            ""
         ),
         IF($I238=3,
            "",
            IFBLANK(
               _xldudf_CX_PUSH(AH238, CX_ENTITY, $B238, AH$11, AH$14, AH$234,),
               ""
            )
         )
      )
   )
)),"")</f>
        <v/>
      </c>
      <c r="DI238" s="2445" t="str" cm="1">
        <f t="array" aca="1" ref="DI238" ca="1">IFERROR(IF(AI238*fxVal_normal=PL!AI280,"",IF(OR(AI238="", NOT(ISNUMBER(AI238)), ISERROR(AI238), $B238=""), "",
   IF($I238=1,
      IFBLANK(
         _xldudf_CX_PUSH(AI238*fxVal_normal, CX_ENTITY, $B238, AI$11, AI$14, AI$234,),
         ""
      ),
      IF($I238=2,
         IFBLANK(
            _xldudf_CX_PUSH(AI238, CX_ENTITY, $B238, AI$11, AI$14,AI$234,),
            ""
         ),
         IF($I238=3,
            "",
            IFBLANK(
               _xldudf_CX_PUSH(AI238, CX_ENTITY, $B238, AI$11, AI$14, AI$234,),
               ""
            )
         )
      )
   )
)),"")</f>
        <v/>
      </c>
      <c r="DJ238" s="2445" t="str" cm="1">
        <f t="array" aca="1" ref="DJ238" ca="1">IFERROR(IF(AJ238*fxVal_normal=PL!AJ280,"",IF(OR(AJ238="", NOT(ISNUMBER(AJ238)), ISERROR(AJ238), $B238=""), "",
   IF($I238=1,
      IFBLANK(
         _xldudf_CX_PUSH(AJ238*fxVal_normal, CX_ENTITY, $B238, AJ$11, AJ$14, AJ$234,),
         ""
      ),
      IF($I238=2,
         IFBLANK(
            _xldudf_CX_PUSH(AJ238, CX_ENTITY, $B238, AJ$11, AJ$14,AJ$234,),
            ""
         ),
         IF($I238=3,
            "",
            IFBLANK(
               _xldudf_CX_PUSH(AJ238, CX_ENTITY, $B238, AJ$11, AJ$14, AJ$234,),
               ""
            )
         )
      )
   )
)),"")</f>
        <v/>
      </c>
      <c r="DK238" s="2445" t="str" cm="1">
        <f t="array" aca="1" ref="DK238" ca="1">IFERROR(IF(AK238*fxVal_normal=PL!AK280,"",IF(OR(AK238="", NOT(ISNUMBER(AK238)), ISERROR(AK238), $B238=""), "",
   IF($I238=1,
      IFBLANK(
         _xldudf_CX_PUSH(AK238*fxVal_normal, CX_ENTITY, $B238, AK$11, AK$14, AK$234,),
         ""
      ),
      IF($I238=2,
         IFBLANK(
            _xldudf_CX_PUSH(AK238, CX_ENTITY, $B238, AK$11, AK$14,AK$234,),
            ""
         ),
         IF($I238=3,
            "",
            IFBLANK(
               _xldudf_CX_PUSH(AK238, CX_ENTITY, $B238, AK$11, AK$14, AK$234,),
               ""
            )
         )
      )
   )
)),"")</f>
        <v/>
      </c>
      <c r="DL238" s="2445" t="str" cm="1">
        <f t="array" aca="1" ref="DL238" ca="1">IFERROR(IF(AL238*fxVal_normal=PL!AL280,"",IF(OR(AL238="", NOT(ISNUMBER(AL238)), ISERROR(AL238), $B238=""), "",
   IF($I238=1,
      IFBLANK(
         _xldudf_CX_PUSH(AL238*fxVal_normal, CX_ENTITY, $B238, AL$11, AL$14, AL$234,),
         ""
      ),
      IF($I238=2,
         IFBLANK(
            _xldudf_CX_PUSH(AL238, CX_ENTITY, $B238, AL$11, AL$14,AL$234,),
            ""
         ),
         IF($I238=3,
            "",
            IFBLANK(
               _xldudf_CX_PUSH(AL238, CX_ENTITY, $B238, AL$11, AL$14, AL$234,),
               ""
            )
         )
      )
   )
)),"")</f>
        <v/>
      </c>
      <c r="DM238" s="2445" t="str" cm="1">
        <f t="array" aca="1" ref="DM238" ca="1">IFERROR(IF(AM238*fxVal_normal=PL!AM280,"",IF(OR(AM238="", NOT(ISNUMBER(AM238)), ISERROR(AM238), $B238=""), "",
   IF($I238=1,
      IFBLANK(
         _xldudf_CX_PUSH(AM238*fxVal_normal, CX_ENTITY, $B238, AM$11, AM$14, AM$234,),
         ""
      ),
      IF($I238=2,
         IFBLANK(
            _xldudf_CX_PUSH(AM238, CX_ENTITY, $B238, AM$11, AM$14,AM$234,),
            ""
         ),
         IF($I238=3,
            "",
            IFBLANK(
               _xldudf_CX_PUSH(AM238, CX_ENTITY, $B238, AM$11, AM$14, AM$234,),
               ""
            )
         )
      )
   )
)),"")</f>
        <v/>
      </c>
      <c r="DN238" s="2445" t="str" cm="1">
        <f t="array" aca="1" ref="DN238" ca="1">IFERROR(IF(AN238*fxVal_normal=PL!AN280,"",IF(OR(AN238="", NOT(ISNUMBER(AN238)), ISERROR(AN238), $B238=""), "",
   IF($I238=1,
      IFBLANK(
         _xldudf_CX_PUSH(AN238*fxVal_normal, CX_ENTITY, $B238, AN$11, AN$14, AN$234,),
         ""
      ),
      IF($I238=2,
         IFBLANK(
            _xldudf_CX_PUSH(AN238, CX_ENTITY, $B238, AN$11, AN$14,AN$234,),
            ""
         ),
         IF($I238=3,
            "",
            IFBLANK(
               _xldudf_CX_PUSH(AN238, CX_ENTITY, $B238, AN$11, AN$14, AN$234,),
               ""
            )
         )
      )
   )
)),"")</f>
        <v/>
      </c>
      <c r="DO238" s="2445" t="str" cm="1">
        <f t="array" aca="1" ref="DO238" ca="1">IFERROR(IF(AO238*fxVal_normal=PL!AO280,"",IF(OR(AO238="", NOT(ISNUMBER(AO238)), ISERROR(AO238), $B238=""), "",
   IF($I238=1,
      IFBLANK(
         _xldudf_CX_PUSH(AO238*fxVal_normal, CX_ENTITY, $B238, AO$11, AO$14, AO$234,),
         ""
      ),
      IF($I238=2,
         IFBLANK(
            _xldudf_CX_PUSH(AO238, CX_ENTITY, $B238, AO$11, AO$14,AO$234,),
            ""
         ),
         IF($I238=3,
            "",
            IFBLANK(
               _xldudf_CX_PUSH(AO238, CX_ENTITY, $B238, AO$11, AO$14, AO$234,),
               ""
            )
         )
      )
   )
)),"")</f>
        <v/>
      </c>
      <c r="DP238" s="2445" t="str" cm="1">
        <f t="array" aca="1" ref="DP238" ca="1">IFERROR(IF(AP238*fxVal_normal=PL!AP280,"",IF(OR(AP238="", NOT(ISNUMBER(AP238)), ISERROR(AP238), $B238=""), "",
   IF($I238=1,
      IFBLANK(
         _xldudf_CX_PUSH(AP238*fxVal_normal, CX_ENTITY, $B238, AP$11, AP$14, AP$234,),
         ""
      ),
      IF($I238=2,
         IFBLANK(
            _xldudf_CX_PUSH(AP238, CX_ENTITY, $B238, AP$11, AP$14,AP$234,),
            ""
         ),
         IF($I238=3,
            "",
            IFBLANK(
               _xldudf_CX_PUSH(AP238, CX_ENTITY, $B238, AP$11, AP$14, AP$234,),
               ""
            )
         )
      )
   )
)),"")</f>
        <v/>
      </c>
      <c r="DQ238" s="2445" t="str" cm="1">
        <f t="array" aca="1" ref="DQ238" ca="1">IFERROR(IF(AQ238*fxVal_normal=PL!AQ280,"",IF(OR(AQ238="", NOT(ISNUMBER(AQ238)), ISERROR(AQ238), $B238=""), "",
   IF($I238=1,
      IFBLANK(
         _xldudf_CX_PUSH(AQ238*fxVal_normal, CX_ENTITY, $B238, AQ$11, AQ$14, AQ$234,),
         ""
      ),
      IF($I238=2,
         IFBLANK(
            _xldudf_CX_PUSH(AQ238, CX_ENTITY, $B238, AQ$11, AQ$14,AQ$234,),
            ""
         ),
         IF($I238=3,
            "",
            IFBLANK(
               _xldudf_CX_PUSH(AQ238, CX_ENTITY, $B238, AQ$11, AQ$14, AQ$234,),
               ""
            )
         )
      )
   )
)),"")</f>
        <v/>
      </c>
      <c r="DR238" s="2445" t="str" cm="1">
        <f t="array" aca="1" ref="DR238" ca="1">IFERROR(IF(AR238*fxVal_normal=PL!AR280,"",IF(OR(AR238="", NOT(ISNUMBER(AR238)), ISERROR(AR238), $B238=""), "",
   IF($I238=1,
      IFBLANK(
         _xldudf_CX_PUSH(AR238*fxVal_normal, CX_ENTITY, $B238, AR$11, AR$14, AR$234,),
         ""
      ),
      IF($I238=2,
         IFBLANK(
            _xldudf_CX_PUSH(AR238, CX_ENTITY, $B238, AR$11, AR$14,AR$234,),
            ""
         ),
         IF($I238=3,
            "",
            IFBLANK(
               _xldudf_CX_PUSH(AR238, CX_ENTITY, $B238, AR$11, AR$14, AR$234,),
               ""
            )
         )
      )
   )
)),"")</f>
        <v/>
      </c>
      <c r="DS238" s="2445" t="str" cm="1">
        <f t="array" aca="1" ref="DS238" ca="1">IFERROR(IF(AS238*fxVal_normal=PL!AS280,"",IF(OR(AS238="", NOT(ISNUMBER(AS238)), ISERROR(AS238), $B238=""), "",
   IF($I238=1,
      IFBLANK(
         _xldudf_CX_PUSH(AS238*fxVal_normal, CX_ENTITY, $B238, AS$11, AS$14, AS$234,),
         ""
      ),
      IF($I238=2,
         IFBLANK(
            _xldudf_CX_PUSH(AS238, CX_ENTITY, $B238, AS$11, AS$14,AS$234,),
            ""
         ),
         IF($I238=3,
            "",
            IFBLANK(
               _xldudf_CX_PUSH(AS238, CX_ENTITY, $B238, AS$11, AS$14, AS$234,),
               ""
            )
         )
      )
   )
)),"")</f>
        <v/>
      </c>
      <c r="DT238" s="2445" t="str" cm="1">
        <f t="array" aca="1" ref="DT238" ca="1">IFERROR(IF(AT238*fxVal_normal=PL!AT280,"",IF(OR(AT238="", NOT(ISNUMBER(AT238)), ISERROR(AT238), $B238=""), "",
   IF($I238=1,
      IFBLANK(
         _xldudf_CX_PUSH(AT238*fxVal_normal, CX_ENTITY, $B238, AT$11, AT$14, AT$234,),
         ""
      ),
      IF($I238=2,
         IFBLANK(
            _xldudf_CX_PUSH(AT238, CX_ENTITY, $B238, AT$11, AT$14,AT$234,),
            ""
         ),
         IF($I238=3,
            "",
            IFBLANK(
               _xldudf_CX_PUSH(AT238, CX_ENTITY, $B238, AT$11, AT$14, AT$234,),
               ""
            )
         )
      )
   )
)),"")</f>
        <v/>
      </c>
      <c r="DU238" s="2445" t="str" cm="1">
        <f t="array" aca="1" ref="DU238" ca="1">IFERROR(IF(AU238*fxVal_normal=PL!AU280,"",IF(OR(AU238="", NOT(ISNUMBER(AU238)), ISERROR(AU238), $B238=""), "",
   IF($I238=1,
      IFBLANK(
         _xldudf_CX_PUSH(AU238*fxVal_normal, CX_ENTITY, $B238, AU$11, AU$14, AU$234,),
         ""
      ),
      IF($I238=2,
         IFBLANK(
            _xldudf_CX_PUSH(AU238, CX_ENTITY, $B238, AU$11, AU$14,AU$234,),
            ""
         ),
         IF($I238=3,
            "",
            IFBLANK(
               _xldudf_CX_PUSH(AU238, CX_ENTITY, $B238, AU$11, AU$14, AU$234,),
               ""
            )
         )
      )
   )
)),"")</f>
        <v/>
      </c>
      <c r="DV238" s="2445" t="str" cm="1">
        <f t="array" aca="1" ref="DV238" ca="1">IFERROR(IF(AV238*fxVal_normal=PL!AV280,"",IF(OR(AV238="", NOT(ISNUMBER(AV238)), ISERROR(AV238), $B238=""), "",
   IF($I238=1,
      IFBLANK(
         _xldudf_CX_PUSH(AV238*fxVal_normal, CX_ENTITY, $B238, AV$11, AV$14, AV$234,),
         ""
      ),
      IF($I238=2,
         IFBLANK(
            _xldudf_CX_PUSH(AV238, CX_ENTITY, $B238, AV$11, AV$14,AV$234,),
            ""
         ),
         IF($I238=3,
            "",
            IFBLANK(
               _xldudf_CX_PUSH(AV238, CX_ENTITY, $B238, AV$11, AV$14, AV$234,),
               ""
            )
         )
      )
   )
)),"")</f>
        <v/>
      </c>
      <c r="DW238" s="2445" t="str" cm="1">
        <f t="array" aca="1" ref="DW238" ca="1">IFERROR(IF(AW238*fxVal_normal=PL!AW280,"",IF(OR(AW238="", NOT(ISNUMBER(AW238)), ISERROR(AW238), $B238=""), "",
   IF($I238=1,
      IFBLANK(
         _xldudf_CX_PUSH(AW238*fxVal_normal, CX_ENTITY, $B238, AW$11, AW$14, AW$234,),
         ""
      ),
      IF($I238=2,
         IFBLANK(
            _xldudf_CX_PUSH(AW238, CX_ENTITY, $B238, AW$11, AW$14,AW$234,),
            ""
         ),
         IF($I238=3,
            "",
            IFBLANK(
               _xldudf_CX_PUSH(AW238, CX_ENTITY, $B238, AW$11, AW$14, AW$234,),
               ""
            )
         )
      )
   )
)),"")</f>
        <v/>
      </c>
      <c r="DX238" s="2445" t="str" cm="1">
        <f t="array" aca="1" ref="DX238" ca="1">IFERROR(IF(AX238*fxVal_normal=PL!AX280,"",IF(OR(AX238="", NOT(ISNUMBER(AX238)), ISERROR(AX238), $B238=""), "",
   IF($I238=1,
      IFBLANK(
         _xldudf_CX_PUSH(AX238*fxVal_normal, CX_ENTITY, $B238, AX$11, AX$14, AX$234,),
         ""
      ),
      IF($I238=2,
         IFBLANK(
            _xldudf_CX_PUSH(AX238, CX_ENTITY, $B238, AX$11, AX$14,AX$234,),
            ""
         ),
         IF($I238=3,
            "",
            IFBLANK(
               _xldudf_CX_PUSH(AX238, CX_ENTITY, $B238, AX$11, AX$14, AX$234,),
               ""
            )
         )
      )
   )
)),"")</f>
        <v/>
      </c>
      <c r="DY238" s="2445" t="str" cm="1">
        <f t="array" aca="1" ref="DY238" ca="1">IFERROR(IF(AY238*fxVal_normal=PL!AY280,"",IF(OR(AY238="", NOT(ISNUMBER(AY238)), ISERROR(AY238), $B238=""), "",
   IF($I238=1,
      IFBLANK(
         _xldudf_CX_PUSH(AY238*fxVal_normal, CX_ENTITY, $B238, AY$11, AY$14, AY$234,),
         ""
      ),
      IF($I238=2,
         IFBLANK(
            _xldudf_CX_PUSH(AY238, CX_ENTITY, $B238, AY$11, AY$14,AY$234,),
            ""
         ),
         IF($I238=3,
            "",
            IFBLANK(
               _xldudf_CX_PUSH(AY238, CX_ENTITY, $B238, AY$11, AY$14, AY$234,),
               ""
            )
         )
      )
   )
)),"")</f>
        <v/>
      </c>
      <c r="DZ238" s="2445" t="str" cm="1">
        <f t="array" aca="1" ref="DZ238" ca="1">IFERROR(IF(AZ238*fxVal_normal=PL!AZ280,"",IF(OR(AZ238="", NOT(ISNUMBER(AZ238)), ISERROR(AZ238), $B238=""), "",
   IF($I238=1,
      IFBLANK(
         _xldudf_CX_PUSH(AZ238*fxVal_normal, CX_ENTITY, $B238, AZ$11, AZ$14, AZ$234,),
         ""
      ),
      IF($I238=2,
         IFBLANK(
            _xldudf_CX_PUSH(AZ238, CX_ENTITY, $B238, AZ$11, AZ$14,AZ$234,),
            ""
         ),
         IF($I238=3,
            "",
            IFBLANK(
               _xldudf_CX_PUSH(AZ238, CX_ENTITY, $B238, AZ$11, AZ$14, AZ$234,),
               ""
            )
         )
      )
   )
)),"")</f>
        <v/>
      </c>
      <c r="EA238" s="2445" t="str" cm="1">
        <f t="array" aca="1" ref="EA238" ca="1">IFERROR(IF(BA238*fxVal_normal=PL!BA280,"",IF(OR(BA238="", NOT(ISNUMBER(BA238)), ISERROR(BA238), $B238=""), "",
   IF($I238=1,
      IFBLANK(
         _xldudf_CX_PUSH(BA238*fxVal_normal, CX_ENTITY, $B238, BA$11, BA$14, BA$234,),
         ""
      ),
      IF($I238=2,
         IFBLANK(
            _xldudf_CX_PUSH(BA238, CX_ENTITY, $B238, BA$11, BA$14,BA$234,),
            ""
         ),
         IF($I238=3,
            "",
            IFBLANK(
               _xldudf_CX_PUSH(BA238, CX_ENTITY, $B238, BA$11, BA$14, BA$234,),
               ""
            )
         )
      )
   )
)),"")</f>
        <v/>
      </c>
      <c r="EB238" s="2445" t="str" cm="1">
        <f t="array" aca="1" ref="EB238" ca="1">IFERROR(IF(BB238*fxVal_normal=PL!BB280,"",IF(OR(BB238="", NOT(ISNUMBER(BB238)), ISERROR(BB238), $B238=""), "",
   IF($I238=1,
      IFBLANK(
         _xldudf_CX_PUSH(BB238*fxVal_normal, CX_ENTITY, $B238, BB$11, BB$14, BB$234,),
         ""
      ),
      IF($I238=2,
         IFBLANK(
            _xldudf_CX_PUSH(BB238, CX_ENTITY, $B238, BB$11, BB$14,BB$234,),
            ""
         ),
         IF($I238=3,
            "",
            IFBLANK(
               _xldudf_CX_PUSH(BB238, CX_ENTITY, $B238, BB$11, BB$14, BB$234,),
               ""
            )
         )
      )
   )
)),"")</f>
        <v/>
      </c>
      <c r="EC238" s="2445" t="str" cm="1">
        <f t="array" aca="1" ref="EC238" ca="1">IFERROR(IF(BC238*fxVal_normal=PL!BC280,"",IF(OR(BC238="", NOT(ISNUMBER(BC238)), ISERROR(BC238), $B238=""), "",
   IF($I238=1,
      IFBLANK(
         _xldudf_CX_PUSH(BC238*fxVal_normal, CX_ENTITY, $B238, BC$11, BC$14, BC$234,),
         ""
      ),
      IF($I238=2,
         IFBLANK(
            _xldudf_CX_PUSH(BC238, CX_ENTITY, $B238, BC$11, BC$14,BC$234,),
            ""
         ),
         IF($I238=3,
            "",
            IFBLANK(
               _xldudf_CX_PUSH(BC238, CX_ENTITY, $B238, BC$11, BC$14, BC$234,),
               ""
            )
         )
      )
   )
)),"")</f>
        <v/>
      </c>
      <c r="ED238" s="2445" t="str" cm="1">
        <f t="array" aca="1" ref="ED238" ca="1">IFERROR(IF(BD238*fxVal_normal=PL!BD280,"",IF(OR(BD238="", NOT(ISNUMBER(BD238)), ISERROR(BD238), $B238=""), "",
   IF($I238=1,
      IFBLANK(
         _xldudf_CX_PUSH(BD238*fxVal_normal, CX_ENTITY, $B238, BD$11, BD$14, BD$234,),
         ""
      ),
      IF($I238=2,
         IFBLANK(
            _xldudf_CX_PUSH(BD238, CX_ENTITY, $B238, BD$11, BD$14,BD$234,),
            ""
         ),
         IF($I238=3,
            "",
            IFBLANK(
               _xldudf_CX_PUSH(BD238, CX_ENTITY, $B238, BD$11, BD$14, BD$234,),
               ""
            )
         )
      )
   )
)),"")</f>
        <v/>
      </c>
      <c r="EE238" s="2445" t="str" cm="1">
        <f t="array" aca="1" ref="EE238" ca="1">IFERROR(IF(BE238*fxVal_normal=PL!BE280,"",IF(OR(BE238="", NOT(ISNUMBER(BE238)), ISERROR(BE238), $B238=""), "",
   IF($I238=1,
      IFBLANK(
         _xldudf_CX_PUSH(BE238*fxVal_normal, CX_ENTITY, $B238, BE$11, BE$14, BE$234,),
         ""
      ),
      IF($I238=2,
         IFBLANK(
            _xldudf_CX_PUSH(BE238, CX_ENTITY, $B238, BE$11, BE$14,BE$234,),
            ""
         ),
         IF($I238=3,
            "",
            IFBLANK(
               _xldudf_CX_PUSH(BE238, CX_ENTITY, $B238, BE$11, BE$14, BE$234,),
               ""
            )
         )
      )
   )
)),"")</f>
        <v/>
      </c>
      <c r="EF238" s="2445" t="str" cm="1">
        <f t="array" aca="1" ref="EF238" ca="1">IFERROR(IF(BF238*fxVal_normal=PL!BF280,"",IF(OR(BF238="", NOT(ISNUMBER(BF238)), ISERROR(BF238), $B238=""), "",
   IF($I238=1,
      IFBLANK(
         _xldudf_CX_PUSH(BF238*fxVal_normal, CX_ENTITY, $B238, BF$11, BF$14, BF$234,),
         ""
      ),
      IF($I238=2,
         IFBLANK(
            _xldudf_CX_PUSH(BF238, CX_ENTITY, $B238, BF$11, BF$14,BF$234,),
            ""
         ),
         IF($I238=3,
            "",
            IFBLANK(
               _xldudf_CX_PUSH(BF238, CX_ENTITY, $B238, BF$11, BF$14, BF$234,),
               ""
            )
         )
      )
   )
)),"")</f>
        <v/>
      </c>
      <c r="EG238" s="2445" t="str" cm="1">
        <f t="array" aca="1" ref="EG238" ca="1">IFERROR(IF(BG238*fxVal_normal=PL!BG280,"",IF(OR(BG238="", NOT(ISNUMBER(BG238)), ISERROR(BG238), $B238=""), "",
   IF($I238=1,
      IFBLANK(
         _xldudf_CX_PUSH(BG238*fxVal_normal, CX_ENTITY, $B238, BG$11, BG$14, BG$234,),
         ""
      ),
      IF($I238=2,
         IFBLANK(
            _xldudf_CX_PUSH(BG238, CX_ENTITY, $B238, BG$11, BG$14,BG$234,),
            ""
         ),
         IF($I238=3,
            "",
            IFBLANK(
               _xldudf_CX_PUSH(BG238, CX_ENTITY, $B238, BG$11, BG$14, BG$234,),
               ""
            )
         )
      )
   )
)),"")</f>
        <v/>
      </c>
      <c r="EH238" s="2445" t="str" cm="1">
        <f t="array" aca="1" ref="EH238" ca="1">IFERROR(IF(BH238*fxVal_normal=PL!BH280,"",IF(OR(BH238="", NOT(ISNUMBER(BH238)), ISERROR(BH238), $B238=""), "",
   IF($I238=1,
      IFBLANK(
         _xldudf_CX_PUSH(BH238*fxVal_normal, CX_ENTITY, $B238, BH$11, BH$14, BH$234,),
         ""
      ),
      IF($I238=2,
         IFBLANK(
            _xldudf_CX_PUSH(BH238, CX_ENTITY, $B238, BH$11, BH$14,BH$234,),
            ""
         ),
         IF($I238=3,
            "",
            IFBLANK(
               _xldudf_CX_PUSH(BH238, CX_ENTITY, $B238, BH$11, BH$14, BH$234,),
               ""
            )
         )
      )
   )
)),"")</f>
        <v/>
      </c>
      <c r="EI238" s="2445" t="str" cm="1">
        <f t="array" aca="1" ref="EI238" ca="1">IFERROR(IF(BI238*fxVal_normal=PL!BI280,"",IF(OR(BI238="", NOT(ISNUMBER(BI238)), ISERROR(BI238), $B238=""), "",
   IF($I238=1,
      IFBLANK(
         _xldudf_CX_PUSH(BI238*fxVal_normal, CX_ENTITY, $B238, BI$11, BI$14, BI$234,),
         ""
      ),
      IF($I238=2,
         IFBLANK(
            _xldudf_CX_PUSH(BI238, CX_ENTITY, $B238, BI$11, BI$14,BI$234,),
            ""
         ),
         IF($I238=3,
            "",
            IFBLANK(
               _xldudf_CX_PUSH(BI238, CX_ENTITY, $B238, BI$11, BI$14, BI$234,),
               ""
            )
         )
      )
   )
)),"")</f>
        <v/>
      </c>
      <c r="EJ238" s="2445" t="str" cm="1">
        <f t="array" aca="1" ref="EJ238" ca="1">IFERROR(IF(BJ238*fxVal_normal=PL!BJ280,"",IF(OR(BJ238="", NOT(ISNUMBER(BJ238)), ISERROR(BJ238), $B238=""), "",
   IF($I238=1,
      IFBLANK(
         _xldudf_CX_PUSH(BJ238*fxVal_normal, CX_ENTITY, $B238, BJ$11, BJ$14, BJ$234,),
         ""
      ),
      IF($I238=2,
         IFBLANK(
            _xldudf_CX_PUSH(BJ238, CX_ENTITY, $B238, BJ$11, BJ$14,BJ$234,),
            ""
         ),
         IF($I238=3,
            "",
            IFBLANK(
               _xldudf_CX_PUSH(BJ238, CX_ENTITY, $B238, BJ$11, BJ$14, BJ$234,),
               ""
            )
         )
      )
   )
)),"")</f>
        <v/>
      </c>
      <c r="EK238" s="2445" t="str" cm="1">
        <f t="array" aca="1" ref="EK238" ca="1">IFERROR(IF(BK238*fxVal_normal=PL!BK280,"",IF(OR(BK238="", NOT(ISNUMBER(BK238)), ISERROR(BK238), $B238=""), "",
   IF($I238=1,
      IFBLANK(
         _xldudf_CX_PUSH(BK238*fxVal_normal, CX_ENTITY, $B238, BK$11, BK$14, BK$234,),
         ""
      ),
      IF($I238=2,
         IFBLANK(
            _xldudf_CX_PUSH(BK238, CX_ENTITY, $B238, BK$11, BK$14,BK$234,),
            ""
         ),
         IF($I238=3,
            "",
            IFBLANK(
               _xldudf_CX_PUSH(BK238, CX_ENTITY, $B238, BK$11, BK$14, BK$234,),
               ""
            )
         )
      )
   )
)),"")</f>
        <v/>
      </c>
      <c r="EL238" s="2445" t="str" cm="1">
        <f t="array" aca="1" ref="EL238" ca="1">IFERROR(IF(BL238*fxVal_normal=PL!BL280,"",IF(OR(BL238="", NOT(ISNUMBER(BL238)), ISERROR(BL238), $B238=""), "",
   IF($I238=1,
      IFBLANK(
         _xldudf_CX_PUSH(BL238*fxVal_normal, CX_ENTITY, $B238, BL$11, BL$14, BL$234,),
         ""
      ),
      IF($I238=2,
         IFBLANK(
            _xldudf_CX_PUSH(BL238, CX_ENTITY, $B238, BL$11, BL$14,BL$234,),
            ""
         ),
         IF($I238=3,
            "",
            IFBLANK(
               _xldudf_CX_PUSH(BL238, CX_ENTITY, $B238, BL$11, BL$14, BL$234,),
               ""
            )
         )
      )
   )
)),"")</f>
        <v/>
      </c>
      <c r="EM238" s="2445" t="str" cm="1">
        <f t="array" aca="1" ref="EM238" ca="1">IFERROR(IF(BM238*fxVal_normal=PL!BM280,"",IF(OR(BM238="", NOT(ISNUMBER(BM238)), ISERROR(BM238), $B238=""), "",
   IF($I238=1,
      IFBLANK(
         _xldudf_CX_PUSH(BM238*fxVal_normal, CX_ENTITY, $B238, BM$11, BM$14, BM$234,),
         ""
      ),
      IF($I238=2,
         IFBLANK(
            _xldudf_CX_PUSH(BM238, CX_ENTITY, $B238, BM$11, BM$14,BM$234,),
            ""
         ),
         IF($I238=3,
            "",
            IFBLANK(
               _xldudf_CX_PUSH(BM238, CX_ENTITY, $B238, BM$11, BM$14, BM$234,),
               ""
            )
         )
      )
   )
)),"")</f>
        <v/>
      </c>
      <c r="EN238" s="2445" t="str" cm="1">
        <f t="array" aca="1" ref="EN238" ca="1">IFERROR(IF(BN238*fxVal_normal=PL!BN280,"",IF(OR(BN238="", NOT(ISNUMBER(BN238)), ISERROR(BN238), $B238=""), "",
   IF($I238=1,
      IFBLANK(
         _xldudf_CX_PUSH(BN238*fxVal_normal, CX_ENTITY, $B238, BN$11, BN$14, BN$234,),
         ""
      ),
      IF($I238=2,
         IFBLANK(
            _xldudf_CX_PUSH(BN238, CX_ENTITY, $B238, BN$11, BN$14,BN$234,),
            ""
         ),
         IF($I238=3,
            "",
            IFBLANK(
               _xldudf_CX_PUSH(BN238, CX_ENTITY, $B238, BN$11, BN$14, BN$234,),
               ""
            )
         )
      )
   )
)),"")</f>
        <v/>
      </c>
    </row>
    <row r="239" spans="1:146" ht="21" customHeight="1">
      <c r="A239" s="1627"/>
      <c r="B239" s="2439" t="s">
        <v>190</v>
      </c>
      <c r="C239" s="2439" t="str" cm="1">
        <f t="array" ref="C239">IFBLANK(_PL!C239,"")</f>
        <v>Segment IV Breakdown - Label 4</v>
      </c>
      <c r="D239" s="1548" t="s">
        <v>190</v>
      </c>
      <c r="E239" s="2440" t="e" cm="1">
        <f t="array" aca="1" ref="E2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)($AD239:$CQ239, Z239)</f>
        <v>#NAME?</v>
      </c>
      <c r="F239" s="578"/>
      <c r="G239" s="578"/>
      <c r="H239" s="510">
        <v>0</v>
      </c>
      <c r="I239" s="510">
        <v>1</v>
      </c>
      <c r="J239" s="401" cm="1">
        <f t="array" ref="J239">IFBLANK( Z239,"")</f>
        <v>-1</v>
      </c>
      <c r="K239" s="578" t="str">
        <f ca="1">IFERROR(IF(LEN(AB239)=0,"No",IF(LEN(J239)&gt;0,"Yes","No")),"")</f>
        <v/>
      </c>
      <c r="L239" s="37"/>
      <c r="N239" s="158"/>
      <c r="O239" s="101"/>
      <c r="P239" s="52"/>
      <c r="Q239" s="101"/>
      <c r="R239" s="101"/>
      <c r="S239" s="101"/>
      <c r="T239" s="101"/>
      <c r="U239" s="39"/>
      <c r="V239" s="37"/>
      <c r="W239" s="91" t="e">
        <f ca="1">W235</f>
        <v>#NAME?</v>
      </c>
      <c r="X239" s="2081" t="str">
        <f>_PL!X239</f>
        <v>a</v>
      </c>
      <c r="Y239" s="1553">
        <v>2</v>
      </c>
      <c r="Z239" s="198">
        <f>_PL!Z239</f>
        <v>-1</v>
      </c>
      <c r="AA239" s="2571"/>
      <c r="AB239" s="2575" t="e" cm="1">
        <f t="array" aca="1" ref="AB239" ca="1">IF(W231="Scenario","Please select scenario in cell! "&amp;CELL("address",W231),"")</f>
        <v>#NAME?</v>
      </c>
      <c r="AC239" s="914" t="str" cm="1">
        <f t="array" aca="1" ref="AC239" ca="1">_xlfn.LET(
_xlpm._termname, $AB239,
_xlpm._iconname, "find",
_xlpm._icon, fx_getIcon(_xlpm._iconname),
_xlpm._location, _xlfn.XLOOKUP(LOWER(_xlpm._termname), LOWER(tbl_acctDef[Term]),tbl_acctDef[Term]),
_xlpm._hyperlink, HYPERLINK("#"&amp;CELL("address",_xlpm._location), _xlpm._icon),
IFERROR(_xlpm._hyperlink,"")
)</f>
        <v/>
      </c>
      <c r="AD239" s="2441">
        <v>1</v>
      </c>
      <c r="AE239" s="2441">
        <v>1</v>
      </c>
      <c r="AF239" s="2441">
        <v>1</v>
      </c>
      <c r="AG239" s="2441">
        <v>1</v>
      </c>
      <c r="AH239" s="2441">
        <v>1</v>
      </c>
      <c r="AI239" s="2441">
        <v>1</v>
      </c>
      <c r="AJ239" s="2441">
        <v>1</v>
      </c>
      <c r="AK239" s="2441">
        <v>1</v>
      </c>
      <c r="AL239" s="2441">
        <v>1</v>
      </c>
      <c r="AM239" s="2441">
        <v>1</v>
      </c>
      <c r="AN239" s="2441">
        <v>1</v>
      </c>
      <c r="AO239" s="2441">
        <v>1</v>
      </c>
      <c r="AP239" s="2441">
        <v>1</v>
      </c>
      <c r="AQ239" s="2441">
        <v>1</v>
      </c>
      <c r="AR239" s="2441">
        <v>1</v>
      </c>
      <c r="AS239" s="2441">
        <v>1</v>
      </c>
      <c r="AT239" s="2441">
        <v>1</v>
      </c>
      <c r="AU239" s="2441">
        <v>1</v>
      </c>
      <c r="AV239" s="2441">
        <v>1</v>
      </c>
      <c r="AW239" s="2441">
        <v>1</v>
      </c>
      <c r="AX239" s="2441">
        <v>1</v>
      </c>
      <c r="AY239" s="2441">
        <v>1</v>
      </c>
      <c r="AZ239" s="2441">
        <v>1</v>
      </c>
      <c r="BA239" s="2441">
        <v>1</v>
      </c>
      <c r="BB239" s="2441">
        <v>1</v>
      </c>
      <c r="BC239" s="2441">
        <v>1</v>
      </c>
      <c r="BD239" s="2441">
        <v>1</v>
      </c>
      <c r="BE239" s="2441">
        <v>1</v>
      </c>
      <c r="BF239" s="2441">
        <v>1</v>
      </c>
      <c r="BG239" s="2441">
        <v>1</v>
      </c>
      <c r="BH239" s="2441">
        <v>1</v>
      </c>
      <c r="BI239" s="2441">
        <v>1</v>
      </c>
      <c r="BJ239" s="2441">
        <v>1</v>
      </c>
      <c r="BK239" s="2441">
        <v>1</v>
      </c>
      <c r="BL239" s="2441">
        <v>1</v>
      </c>
      <c r="BM239" s="2441">
        <v>1</v>
      </c>
      <c r="BN239" s="2441">
        <v>1</v>
      </c>
      <c r="BO239" s="2442"/>
      <c r="BP239" s="2442"/>
      <c r="BQ239" s="2442"/>
      <c r="BR239" s="2442"/>
      <c r="BS239" s="2442"/>
      <c r="BT239" s="2442"/>
      <c r="BU239" s="2442"/>
      <c r="BV239" s="2442"/>
      <c r="BW239" s="2442"/>
      <c r="BX239" s="2442"/>
      <c r="BY239" s="2442"/>
      <c r="BZ239" s="2442"/>
      <c r="CA239" s="34"/>
      <c r="CC239" s="58"/>
      <c r="CD239" s="1461" t="e" cm="1">
        <f t="array" aca="1" ref="CD239" ca="1">_xlfn.LET( _xlpm.CheckBlank, SUM(PL!$AD239:$BN239) = 0, IF(_xlpm.CheckBlank, "", SUM(_xlfn._xlws.FILTER(PL!$AD239:$BN239,(YEAR(PL!$AD$12:$BN$12)=PL!CD$12)*(array_timeline&lt;=PL!CD$11)))))</f>
        <v>#NAME?</v>
      </c>
      <c r="CE239" s="1461" t="e" cm="1">
        <f t="array" aca="1" ref="CE239" ca="1">_xlfn.LET( _xlpm.CheckBlank, SUM(PL!$AD239:$BN239) = 0, IF(_xlpm.CheckBlank, "", SUM(_xlfn._xlws.FILTER(PL!$AD239:$BN239,(YEAR(PL!$AD$12:$BN$12)=PL!CE$12)*(array_timeline&lt;=PL!CE$11)))))</f>
        <v>#NAME?</v>
      </c>
      <c r="CF239" s="88"/>
      <c r="CG239" s="1461" t="e" cm="1">
        <f t="array" aca="1" ref="CG239" ca="1">_xlfn.LET( _xlpm.CheckBlank, SUM(PL!$AD239:$BN239) = 0, IF(_xlpm.CheckBlank, "", SUM(_xlfn._xlws.FILTER(PL!$AD239:$BN239,(YEAR(PL!$AD$12:$BN$12)=PL!CG$12)*(array_timeline&lt;=PL!CG$11)))))</f>
        <v>#NAME?</v>
      </c>
      <c r="CH239" s="1461" t="e" cm="1">
        <f t="array" aca="1" ref="CH239" ca="1">_xlfn.LET( _xlpm.CheckBlank, SUM(PL!$AD239:$BN239) = 0, IF(_xlpm.CheckBlank, "", SUM(_xlfn._xlws.FILTER(PL!$AD239:$BN239,(YEAR(PL!$AD$12:$BN$12)=PL!CH$12)*(array_timeline&lt;=PL!CH$11)))))</f>
        <v>#NAME?</v>
      </c>
      <c r="CI239" s="88"/>
      <c r="CJ239" s="1461" cm="1">
        <f t="array" ref="CJ239">_xlfn.LET( _xlpm.CheckBlank, SUM(PL!$AD239:$BN239) = 0, IF(_xlpm.CheckBlank, "", SUM(_xlfn.TAKE(_xlfn.DROP(PL!$AD239:$BN239, ,-DATEDIFF(PL!CJ$11, val_asOfDate,"M")),1,-12))))</f>
        <v>12</v>
      </c>
      <c r="CK239" s="1461" cm="1">
        <f t="array" ref="CK239">_xlfn.LET( _xlpm.CheckBlank, SUM(PL!$AD239:$BN239) = 0, IF(_xlpm.CheckBlank, "", SUM(_xlfn.TAKE(_xlfn.DROP(PL!$AD239:$BN239, ,-DATEDIFF(PL!CK$11, val_asOfDate,"M")),1,-12))))</f>
        <v>12</v>
      </c>
      <c r="CL239" s="88"/>
      <c r="CM239" s="2441">
        <v>1</v>
      </c>
      <c r="CN239" s="2441">
        <v>1</v>
      </c>
      <c r="CO239" s="1169"/>
      <c r="CP239" s="2441">
        <v>1</v>
      </c>
      <c r="CQ239" s="2441">
        <v>1</v>
      </c>
      <c r="CR239" s="34"/>
      <c r="CS239" s="2056"/>
      <c r="CT239" s="2447" t="e" cm="1">
        <f t="array" aca="1" ref="CT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_xldudf_CX_PUSH($Y239,CX_ENTITY,$C239,val_asOfDate))</f>
        <v>#NAME?</v>
      </c>
      <c r="CU239" s="2447" t="e" cm="1">
        <f t="array" aca="1" ref="CU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_xldudf_CX_PUSH($Y239,CX_ENTITY,$C239,EOMONTH(val_asOfDate,1)))</f>
        <v>#NAME?</v>
      </c>
      <c r="CV239" s="2447" t="e" cm="1">
        <f t="array" aca="1" ref="CV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_xldudf_CX_PUSH($Y239,CX_ENTITY,$C239,EOMONTH(val_asOfDate,2)))</f>
        <v>#NAME?</v>
      </c>
      <c r="CW239" s="2447" t="e" cm="1">
        <f t="array" aca="1" ref="CW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_xldudf_CX_PUSH($Y239,CX_ENTITY,$C239,EOMONTH(val_asOfDate,3)))</f>
        <v>#NAME?</v>
      </c>
      <c r="CX239" s="2443"/>
      <c r="CY239" s="2444" t="str" cm="1">
        <f t="array" aca="1" ref="CY239" ca="1">IFERROR(IF(CM239*fxVal_normal=PL!CM279,"",IF(OR($CM239="",$CM239=0, NOT(ISNUMBER($CM239)), ISERROR($CM239), $B239=""), "",
   IF($I239=1,
      IFBLANK(
         _xldudf_CX_PUSH($CM239*fxVal_normal, CX_ENTITY, $B239, $CM$11, $CM$14, $CM$19,),
         ""
      ),
      IF($I239=2,
         IFBLANK(
            _xldudf_CX_PUSH($CM239, CX_ENTITY, $B239, $CM$11, $CM$14, $CM$19,),
            ""
         ),
         IF($I239=3,
            "",
            IFBLANK(
               _xldudf_CX_PUSH($CM239, CX_ENTITY, $B239, $CM$11, $CM$14, $CM$19,),
               ""
            )
         )
      )
   )
)),"")</f>
        <v/>
      </c>
      <c r="CZ239" s="2444" t="str" cm="1">
        <f t="array" aca="1" ref="CZ239" ca="1">IFERROR(IF(CN239*fxVal_normal=PL!CN279,"",IF(OR($CN239="",$CN239=0, NOT(ISNUMBER($CN239)), ISERROR($CN239), $B239=""), "",
   IF($I239=1,
      IFBLANK(
         _xldudf_CX_PUSH($CN239*fxVal_normal, CX_ENTITY, $B239, $CN$11, $CN$14, $CN$19,),
         ""
      ),
      IF($I239=2,
         IFBLANK(
            _xldudf_CX_PUSH($CN239, CX_ENTITY, $B239, $CN$11, $CN$14, $CN$19,),
            ""
         ),
         IF($I239=3,
            "",
            IFBLANK(
               _xldudf_CX_PUSH($CN239, CX_ENTITY, $B239, $CN$11, $CN$14, $CN$19,),
               ""
            )
         )
      )
   )
)),"")</f>
        <v/>
      </c>
      <c r="DA239" s="2444" t="str" cm="1">
        <f t="array" aca="1" ref="DA239" ca="1">IFERROR(IF(CP239*fxVal_normal=PL!CP279,"",IF(OR($CP239="",$CP239=0, NOT(ISNUMBER($CP239)), ISERROR($CP239), $B239=""), "",
   IF($I239=1,
      IFBLANK(
         _xldudf_CX_PUSH($CP239*fxVal_normal, CX_ENTITY, $B239, $CP$11, $CP$14, $CP$19,),
         ""
      ),
      IF($I239=2,
         IFBLANK(
            _xldudf_CX_PUSH($CP239, CX_ENTITY, $B239, $CP$11, $CP$14, $CP$19,),
            ""
         ),
         IF($I239=3,
            "",
            IFBLANK(
               _xldudf_CX_PUSH($CP239, CX_ENTITY, $B239, $CP$11, $CP$14, $CP$19,),
               ""
            )
         )
      )
   )
)),"")</f>
        <v/>
      </c>
      <c r="DB239" s="2444" t="str" cm="1">
        <f t="array" aca="1" ref="DB239" ca="1">IFERROR(IF(CQ239*fxVal_normal=PL!CQ279,"",IF(OR($CQ239="", $CQ239=0, NOT(ISNUMBER($CQ239)), ISERROR($CQ239), $B239=""), "",
   IF($I239=1,
      IFBLANK(
         _xldudf_CX_PUSH($CQ239*fxVal_normal, CX_ENTITY, $B239, $CQ$11, $CQ$14, $CQ$19,),
         ""
      ),
      IF($I239=2,
         IFBLANK(
            _xldudf_CX_PUSH($CQ239, CX_ENTITY, $B239, $CQ$11, $CQ$14, $CQ$19,),
            ""
         ),
         IF($I239=3,
            "",
            IFBLANK(
               _xldudf_CX_PUSH($CQ239, CX_ENTITY, $B239, $CQ$11, $CQ$14, $CQ$19,),
               ""
            )
         )
      )
   ))
),"")</f>
        <v/>
      </c>
      <c r="DC239" s="2443"/>
      <c r="DD239" s="2445" t="str" cm="1">
        <f t="array" aca="1" ref="DD239" ca="1">IFERROR(IF(AD239*fxVal_normal=PL!AD283,"",IF(OR(AD239="", NOT(ISNUMBER(AD239)), ISERROR(AD239), $B239=""), "",
   IF($I239=1,
      IFBLANK(
         _xldudf_CX_PUSH(AD239*fxVal_normal, CX_ENTITY, $B239, AD$11, AD$14, AD$234,),
         ""
      ),
      IF($I239=2,
         IFBLANK(
            _xldudf_CX_PUSH(AD239, CX_ENTITY, $B239, AD$11, AD$14,AD$234,),
            ""
         ),
         IF($I239=3,
            "",
            IFBLANK(
               _xldudf_CX_PUSH(AD239, CX_ENTITY, $B239, AD$11, AD$14, AD$234,),
               ""
            )
         )
      )
   )
)),"")</f>
        <v/>
      </c>
      <c r="DE239" s="2445" t="str" cm="1">
        <f t="array" aca="1" ref="DE239" ca="1">IFERROR(IF(AE239*fxVal_normal=PL!AE283,"",IF(OR(AE239="", NOT(ISNUMBER(AE239)), ISERROR(AE239), $B239=""), "",
   IF($I239=1,
      IFBLANK(
         _xldudf_CX_PUSH(AE239*fxVal_normal, CX_ENTITY, $B239, AE$11, AE$14, AE$234,),
         ""
      ),
      IF($I239=2,
         IFBLANK(
            _xldudf_CX_PUSH(AE239, CX_ENTITY, $B239, AE$11, AE$14,AE$234,),
            ""
         ),
         IF($I239=3,
            "",
            IFBLANK(
               _xldudf_CX_PUSH(AE239, CX_ENTITY, $B239, AE$11, AE$14, AE$234,),
               ""
            )
         )
      )
   )
)),"")</f>
        <v/>
      </c>
      <c r="DF239" s="2445" t="str" cm="1">
        <f t="array" aca="1" ref="DF239" ca="1">IFERROR(IF(AF239*fxVal_normal=PL!AF283,"",IF(OR(AF239="", NOT(ISNUMBER(AF239)), ISERROR(AF239), $B239=""), "",
   IF($I239=1,
      IFBLANK(
         _xldudf_CX_PUSH(AF239*fxVal_normal, CX_ENTITY, $B239, AF$11, AF$14, AF$234,),
         ""
      ),
      IF($I239=2,
         IFBLANK(
            _xldudf_CX_PUSH(AF239, CX_ENTITY, $B239, AF$11, AF$14,AF$234,),
            ""
         ),
         IF($I239=3,
            "",
            IFBLANK(
               _xldudf_CX_PUSH(AF239, CX_ENTITY, $B239, AF$11, AF$14, AF$234,),
               ""
            )
         )
      )
   )
)),"")</f>
        <v/>
      </c>
      <c r="DG239" s="2445" t="str" cm="1">
        <f t="array" aca="1" ref="DG239" ca="1">IFERROR(IF(AG239*fxVal_normal=PL!AG283,"",IF(OR(AG239="", NOT(ISNUMBER(AG239)), ISERROR(AG239), $B239=""), "",
   IF($I239=1,
      IFBLANK(
         _xldudf_CX_PUSH(AG239*fxVal_normal, CX_ENTITY, $B239, AG$11, AG$14, AG$234,),
         ""
      ),
      IF($I239=2,
         IFBLANK(
            _xldudf_CX_PUSH(AG239, CX_ENTITY, $B239, AG$11, AG$14,AG$234,),
            ""
         ),
         IF($I239=3,
            "",
            IFBLANK(
               _xldudf_CX_PUSH(AG239, CX_ENTITY, $B239, AG$11, AG$14, AG$234,),
               ""
            )
         )
      )
   )
)),"")</f>
        <v/>
      </c>
      <c r="DH239" s="2445" t="str" cm="1">
        <f t="array" aca="1" ref="DH239" ca="1">IFERROR(IF(AH239*fxVal_normal=PL!AH283,"",IF(OR(AH239="", NOT(ISNUMBER(AH239)), ISERROR(AH239), $B239=""), "",
   IF($I239=1,
      IFBLANK(
         _xldudf_CX_PUSH(AH239*fxVal_normal, CX_ENTITY, $B239, AH$11, AH$14, AH$234,),
         ""
      ),
      IF($I239=2,
         IFBLANK(
            _xldudf_CX_PUSH(AH239, CX_ENTITY, $B239, AH$11, AH$14,AH$234,),
            ""
         ),
         IF($I239=3,
            "",
            IFBLANK(
               _xldudf_CX_PUSH(AH239, CX_ENTITY, $B239, AH$11, AH$14, AH$234,),
               ""
            )
         )
      )
   )
)),"")</f>
        <v/>
      </c>
      <c r="DI239" s="2445" t="str" cm="1">
        <f t="array" aca="1" ref="DI239" ca="1">IFERROR(IF(AI239*fxVal_normal=PL!AI283,"",IF(OR(AI239="", NOT(ISNUMBER(AI239)), ISERROR(AI239), $B239=""), "",
   IF($I239=1,
      IFBLANK(
         _xldudf_CX_PUSH(AI239*fxVal_normal, CX_ENTITY, $B239, AI$11, AI$14, AI$234,),
         ""
      ),
      IF($I239=2,
         IFBLANK(
            _xldudf_CX_PUSH(AI239, CX_ENTITY, $B239, AI$11, AI$14,AI$234,),
            ""
         ),
         IF($I239=3,
            "",
            IFBLANK(
               _xldudf_CX_PUSH(AI239, CX_ENTITY, $B239, AI$11, AI$14, AI$234,),
               ""
            )
         )
      )
   )
)),"")</f>
        <v/>
      </c>
      <c r="DJ239" s="2445" t="str" cm="1">
        <f t="array" aca="1" ref="DJ239" ca="1">IFERROR(IF(AJ239*fxVal_normal=PL!AJ283,"",IF(OR(AJ239="", NOT(ISNUMBER(AJ239)), ISERROR(AJ239), $B239=""), "",
   IF($I239=1,
      IFBLANK(
         _xldudf_CX_PUSH(AJ239*fxVal_normal, CX_ENTITY, $B239, AJ$11, AJ$14, AJ$234,),
         ""
      ),
      IF($I239=2,
         IFBLANK(
            _xldudf_CX_PUSH(AJ239, CX_ENTITY, $B239, AJ$11, AJ$14,AJ$234,),
            ""
         ),
         IF($I239=3,
            "",
            IFBLANK(
               _xldudf_CX_PUSH(AJ239, CX_ENTITY, $B239, AJ$11, AJ$14, AJ$234,),
               ""
            )
         )
      )
   )
)),"")</f>
        <v/>
      </c>
      <c r="DK239" s="2445" t="str" cm="1">
        <f t="array" aca="1" ref="DK239" ca="1">IFERROR(IF(AK239*fxVal_normal=PL!AK283,"",IF(OR(AK239="", NOT(ISNUMBER(AK239)), ISERROR(AK239), $B239=""), "",
   IF($I239=1,
      IFBLANK(
         _xldudf_CX_PUSH(AK239*fxVal_normal, CX_ENTITY, $B239, AK$11, AK$14, AK$234,),
         ""
      ),
      IF($I239=2,
         IFBLANK(
            _xldudf_CX_PUSH(AK239, CX_ENTITY, $B239, AK$11, AK$14,AK$234,),
            ""
         ),
         IF($I239=3,
            "",
            IFBLANK(
               _xldudf_CX_PUSH(AK239, CX_ENTITY, $B239, AK$11, AK$14, AK$234,),
               ""
            )
         )
      )
   )
)),"")</f>
        <v/>
      </c>
      <c r="DL239" s="2445" t="str" cm="1">
        <f t="array" aca="1" ref="DL239" ca="1">IFERROR(IF(AL239*fxVal_normal=PL!AL283,"",IF(OR(AL239="", NOT(ISNUMBER(AL239)), ISERROR(AL239), $B239=""), "",
   IF($I239=1,
      IFBLANK(
         _xldudf_CX_PUSH(AL239*fxVal_normal, CX_ENTITY, $B239, AL$11, AL$14, AL$234,),
         ""
      ),
      IF($I239=2,
         IFBLANK(
            _xldudf_CX_PUSH(AL239, CX_ENTITY, $B239, AL$11, AL$14,AL$234,),
            ""
         ),
         IF($I239=3,
            "",
            IFBLANK(
               _xldudf_CX_PUSH(AL239, CX_ENTITY, $B239, AL$11, AL$14, AL$234,),
               ""
            )
         )
      )
   )
)),"")</f>
        <v/>
      </c>
      <c r="DM239" s="2445" t="str" cm="1">
        <f t="array" aca="1" ref="DM239" ca="1">IFERROR(IF(AM239*fxVal_normal=PL!AM283,"",IF(OR(AM239="", NOT(ISNUMBER(AM239)), ISERROR(AM239), $B239=""), "",
   IF($I239=1,
      IFBLANK(
         _xldudf_CX_PUSH(AM239*fxVal_normal, CX_ENTITY, $B239, AM$11, AM$14, AM$234,),
         ""
      ),
      IF($I239=2,
         IFBLANK(
            _xldudf_CX_PUSH(AM239, CX_ENTITY, $B239, AM$11, AM$14,AM$234,),
            ""
         ),
         IF($I239=3,
            "",
            IFBLANK(
               _xldudf_CX_PUSH(AM239, CX_ENTITY, $B239, AM$11, AM$14, AM$234,),
               ""
            )
         )
      )
   )
)),"")</f>
        <v/>
      </c>
      <c r="DN239" s="2445" t="str" cm="1">
        <f t="array" aca="1" ref="DN239" ca="1">IFERROR(IF(AN239*fxVal_normal=PL!AN283,"",IF(OR(AN239="", NOT(ISNUMBER(AN239)), ISERROR(AN239), $B239=""), "",
   IF($I239=1,
      IFBLANK(
         _xldudf_CX_PUSH(AN239*fxVal_normal, CX_ENTITY, $B239, AN$11, AN$14, AN$234,),
         ""
      ),
      IF($I239=2,
         IFBLANK(
            _xldudf_CX_PUSH(AN239, CX_ENTITY, $B239, AN$11, AN$14,AN$234,),
            ""
         ),
         IF($I239=3,
            "",
            IFBLANK(
               _xldudf_CX_PUSH(AN239, CX_ENTITY, $B239, AN$11, AN$14, AN$234,),
               ""
            )
         )
      )
   )
)),"")</f>
        <v/>
      </c>
      <c r="DO239" s="2445" t="str" cm="1">
        <f t="array" aca="1" ref="DO239" ca="1">IFERROR(IF(AO239*fxVal_normal=PL!AO283,"",IF(OR(AO239="", NOT(ISNUMBER(AO239)), ISERROR(AO239), $B239=""), "",
   IF($I239=1,
      IFBLANK(
         _xldudf_CX_PUSH(AO239*fxVal_normal, CX_ENTITY, $B239, AO$11, AO$14, AO$234,),
         ""
      ),
      IF($I239=2,
         IFBLANK(
            _xldudf_CX_PUSH(AO239, CX_ENTITY, $B239, AO$11, AO$14,AO$234,),
            ""
         ),
         IF($I239=3,
            "",
            IFBLANK(
               _xldudf_CX_PUSH(AO239, CX_ENTITY, $B239, AO$11, AO$14, AO$234,),
               ""
            )
         )
      )
   )
)),"")</f>
        <v/>
      </c>
      <c r="DP239" s="2445" t="str" cm="1">
        <f t="array" aca="1" ref="DP239" ca="1">IFERROR(IF(AP239*fxVal_normal=PL!AP283,"",IF(OR(AP239="", NOT(ISNUMBER(AP239)), ISERROR(AP239), $B239=""), "",
   IF($I239=1,
      IFBLANK(
         _xldudf_CX_PUSH(AP239*fxVal_normal, CX_ENTITY, $B239, AP$11, AP$14, AP$234,),
         ""
      ),
      IF($I239=2,
         IFBLANK(
            _xldudf_CX_PUSH(AP239, CX_ENTITY, $B239, AP$11, AP$14,AP$234,),
            ""
         ),
         IF($I239=3,
            "",
            IFBLANK(
               _xldudf_CX_PUSH(AP239, CX_ENTITY, $B239, AP$11, AP$14, AP$234,),
               ""
            )
         )
      )
   )
)),"")</f>
        <v/>
      </c>
      <c r="DQ239" s="2445" t="str" cm="1">
        <f t="array" aca="1" ref="DQ239" ca="1">IFERROR(IF(AQ239*fxVal_normal=PL!AQ283,"",IF(OR(AQ239="", NOT(ISNUMBER(AQ239)), ISERROR(AQ239), $B239=""), "",
   IF($I239=1,
      IFBLANK(
         _xldudf_CX_PUSH(AQ239*fxVal_normal, CX_ENTITY, $B239, AQ$11, AQ$14, AQ$234,),
         ""
      ),
      IF($I239=2,
         IFBLANK(
            _xldudf_CX_PUSH(AQ239, CX_ENTITY, $B239, AQ$11, AQ$14,AQ$234,),
            ""
         ),
         IF($I239=3,
            "",
            IFBLANK(
               _xldudf_CX_PUSH(AQ239, CX_ENTITY, $B239, AQ$11, AQ$14, AQ$234,),
               ""
            )
         )
      )
   )
)),"")</f>
        <v/>
      </c>
      <c r="DR239" s="2445" t="str" cm="1">
        <f t="array" aca="1" ref="DR239" ca="1">IFERROR(IF(AR239*fxVal_normal=PL!AR283,"",IF(OR(AR239="", NOT(ISNUMBER(AR239)), ISERROR(AR239), $B239=""), "",
   IF($I239=1,
      IFBLANK(
         _xldudf_CX_PUSH(AR239*fxVal_normal, CX_ENTITY, $B239, AR$11, AR$14, AR$234,),
         ""
      ),
      IF($I239=2,
         IFBLANK(
            _xldudf_CX_PUSH(AR239, CX_ENTITY, $B239, AR$11, AR$14,AR$234,),
            ""
         ),
         IF($I239=3,
            "",
            IFBLANK(
               _xldudf_CX_PUSH(AR239, CX_ENTITY, $B239, AR$11, AR$14, AR$234,),
               ""
            )
         )
      )
   )
)),"")</f>
        <v/>
      </c>
      <c r="DS239" s="2445" t="str" cm="1">
        <f t="array" aca="1" ref="DS239" ca="1">IFERROR(IF(AS239*fxVal_normal=PL!AS283,"",IF(OR(AS239="", NOT(ISNUMBER(AS239)), ISERROR(AS239), $B239=""), "",
   IF($I239=1,
      IFBLANK(
         _xldudf_CX_PUSH(AS239*fxVal_normal, CX_ENTITY, $B239, AS$11, AS$14, AS$234,),
         ""
      ),
      IF($I239=2,
         IFBLANK(
            _xldudf_CX_PUSH(AS239, CX_ENTITY, $B239, AS$11, AS$14,AS$234,),
            ""
         ),
         IF($I239=3,
            "",
            IFBLANK(
               _xldudf_CX_PUSH(AS239, CX_ENTITY, $B239, AS$11, AS$14, AS$234,),
               ""
            )
         )
      )
   )
)),"")</f>
        <v/>
      </c>
      <c r="DT239" s="2445" t="str" cm="1">
        <f t="array" aca="1" ref="DT239" ca="1">IFERROR(IF(AT239*fxVal_normal=PL!AT283,"",IF(OR(AT239="", NOT(ISNUMBER(AT239)), ISERROR(AT239), $B239=""), "",
   IF($I239=1,
      IFBLANK(
         _xldudf_CX_PUSH(AT239*fxVal_normal, CX_ENTITY, $B239, AT$11, AT$14, AT$234,),
         ""
      ),
      IF($I239=2,
         IFBLANK(
            _xldudf_CX_PUSH(AT239, CX_ENTITY, $B239, AT$11, AT$14,AT$234,),
            ""
         ),
         IF($I239=3,
            "",
            IFBLANK(
               _xldudf_CX_PUSH(AT239, CX_ENTITY, $B239, AT$11, AT$14, AT$234,),
               ""
            )
         )
      )
   )
)),"")</f>
        <v/>
      </c>
      <c r="DU239" s="2445" t="str" cm="1">
        <f t="array" aca="1" ref="DU239" ca="1">IFERROR(IF(AU239*fxVal_normal=PL!AU283,"",IF(OR(AU239="", NOT(ISNUMBER(AU239)), ISERROR(AU239), $B239=""), "",
   IF($I239=1,
      IFBLANK(
         _xldudf_CX_PUSH(AU239*fxVal_normal, CX_ENTITY, $B239, AU$11, AU$14, AU$234,),
         ""
      ),
      IF($I239=2,
         IFBLANK(
            _xldudf_CX_PUSH(AU239, CX_ENTITY, $B239, AU$11, AU$14,AU$234,),
            ""
         ),
         IF($I239=3,
            "",
            IFBLANK(
               _xldudf_CX_PUSH(AU239, CX_ENTITY, $B239, AU$11, AU$14, AU$234,),
               ""
            )
         )
      )
   )
)),"")</f>
        <v/>
      </c>
      <c r="DV239" s="2445" t="str" cm="1">
        <f t="array" aca="1" ref="DV239" ca="1">IFERROR(IF(AV239*fxVal_normal=PL!AV283,"",IF(OR(AV239="", NOT(ISNUMBER(AV239)), ISERROR(AV239), $B239=""), "",
   IF($I239=1,
      IFBLANK(
         _xldudf_CX_PUSH(AV239*fxVal_normal, CX_ENTITY, $B239, AV$11, AV$14, AV$234,),
         ""
      ),
      IF($I239=2,
         IFBLANK(
            _xldudf_CX_PUSH(AV239, CX_ENTITY, $B239, AV$11, AV$14,AV$234,),
            ""
         ),
         IF($I239=3,
            "",
            IFBLANK(
               _xldudf_CX_PUSH(AV239, CX_ENTITY, $B239, AV$11, AV$14, AV$234,),
               ""
            )
         )
      )
   )
)),"")</f>
        <v/>
      </c>
      <c r="DW239" s="2445" t="str" cm="1">
        <f t="array" aca="1" ref="DW239" ca="1">IFERROR(IF(AW239*fxVal_normal=PL!AW283,"",IF(OR(AW239="", NOT(ISNUMBER(AW239)), ISERROR(AW239), $B239=""), "",
   IF($I239=1,
      IFBLANK(
         _xldudf_CX_PUSH(AW239*fxVal_normal, CX_ENTITY, $B239, AW$11, AW$14, AW$234,),
         ""
      ),
      IF($I239=2,
         IFBLANK(
            _xldudf_CX_PUSH(AW239, CX_ENTITY, $B239, AW$11, AW$14,AW$234,),
            ""
         ),
         IF($I239=3,
            "",
            IFBLANK(
               _xldudf_CX_PUSH(AW239, CX_ENTITY, $B239, AW$11, AW$14, AW$234,),
               ""
            )
         )
      )
   )
)),"")</f>
        <v/>
      </c>
      <c r="DX239" s="2445" t="str" cm="1">
        <f t="array" aca="1" ref="DX239" ca="1">IFERROR(IF(AX239*fxVal_normal=PL!AX283,"",IF(OR(AX239="", NOT(ISNUMBER(AX239)), ISERROR(AX239), $B239=""), "",
   IF($I239=1,
      IFBLANK(
         _xldudf_CX_PUSH(AX239*fxVal_normal, CX_ENTITY, $B239, AX$11, AX$14, AX$234,),
         ""
      ),
      IF($I239=2,
         IFBLANK(
            _xldudf_CX_PUSH(AX239, CX_ENTITY, $B239, AX$11, AX$14,AX$234,),
            ""
         ),
         IF($I239=3,
            "",
            IFBLANK(
               _xldudf_CX_PUSH(AX239, CX_ENTITY, $B239, AX$11, AX$14, AX$234,),
               ""
            )
         )
      )
   )
)),"")</f>
        <v/>
      </c>
      <c r="DY239" s="2445" t="str" cm="1">
        <f t="array" aca="1" ref="DY239" ca="1">IFERROR(IF(AY239*fxVal_normal=PL!AY283,"",IF(OR(AY239="", NOT(ISNUMBER(AY239)), ISERROR(AY239), $B239=""), "",
   IF($I239=1,
      IFBLANK(
         _xldudf_CX_PUSH(AY239*fxVal_normal, CX_ENTITY, $B239, AY$11, AY$14, AY$234,),
         ""
      ),
      IF($I239=2,
         IFBLANK(
            _xldudf_CX_PUSH(AY239, CX_ENTITY, $B239, AY$11, AY$14,AY$234,),
            ""
         ),
         IF($I239=3,
            "",
            IFBLANK(
               _xldudf_CX_PUSH(AY239, CX_ENTITY, $B239, AY$11, AY$14, AY$234,),
               ""
            )
         )
      )
   )
)),"")</f>
        <v/>
      </c>
      <c r="DZ239" s="2445" t="str" cm="1">
        <f t="array" aca="1" ref="DZ239" ca="1">IFERROR(IF(AZ239*fxVal_normal=PL!AZ283,"",IF(OR(AZ239="", NOT(ISNUMBER(AZ239)), ISERROR(AZ239), $B239=""), "",
   IF($I239=1,
      IFBLANK(
         _xldudf_CX_PUSH(AZ239*fxVal_normal, CX_ENTITY, $B239, AZ$11, AZ$14, AZ$234,),
         ""
      ),
      IF($I239=2,
         IFBLANK(
            _xldudf_CX_PUSH(AZ239, CX_ENTITY, $B239, AZ$11, AZ$14,AZ$234,),
            ""
         ),
         IF($I239=3,
            "",
            IFBLANK(
               _xldudf_CX_PUSH(AZ239, CX_ENTITY, $B239, AZ$11, AZ$14, AZ$234,),
               ""
            )
         )
      )
   )
)),"")</f>
        <v/>
      </c>
      <c r="EA239" s="2445" t="str" cm="1">
        <f t="array" aca="1" ref="EA239" ca="1">IFERROR(IF(BA239*fxVal_normal=PL!BA283,"",IF(OR(BA239="", NOT(ISNUMBER(BA239)), ISERROR(BA239), $B239=""), "",
   IF($I239=1,
      IFBLANK(
         _xldudf_CX_PUSH(BA239*fxVal_normal, CX_ENTITY, $B239, BA$11, BA$14, BA$234,),
         ""
      ),
      IF($I239=2,
         IFBLANK(
            _xldudf_CX_PUSH(BA239, CX_ENTITY, $B239, BA$11, BA$14,BA$234,),
            ""
         ),
         IF($I239=3,
            "",
            IFBLANK(
               _xldudf_CX_PUSH(BA239, CX_ENTITY, $B239, BA$11, BA$14, BA$234,),
               ""
            )
         )
      )
   )
)),"")</f>
        <v/>
      </c>
      <c r="EB239" s="2445" t="str" cm="1">
        <f t="array" aca="1" ref="EB239" ca="1">IFERROR(IF(BB239*fxVal_normal=PL!BB283,"",IF(OR(BB239="", NOT(ISNUMBER(BB239)), ISERROR(BB239), $B239=""), "",
   IF($I239=1,
      IFBLANK(
         _xldudf_CX_PUSH(BB239*fxVal_normal, CX_ENTITY, $B239, BB$11, BB$14, BB$234,),
         ""
      ),
      IF($I239=2,
         IFBLANK(
            _xldudf_CX_PUSH(BB239, CX_ENTITY, $B239, BB$11, BB$14,BB$234,),
            ""
         ),
         IF($I239=3,
            "",
            IFBLANK(
               _xldudf_CX_PUSH(BB239, CX_ENTITY, $B239, BB$11, BB$14, BB$234,),
               ""
            )
         )
      )
   )
)),"")</f>
        <v/>
      </c>
      <c r="EC239" s="2445" t="str" cm="1">
        <f t="array" aca="1" ref="EC239" ca="1">IFERROR(IF(BC239*fxVal_normal=PL!BC283,"",IF(OR(BC239="", NOT(ISNUMBER(BC239)), ISERROR(BC239), $B239=""), "",
   IF($I239=1,
      IFBLANK(
         _xldudf_CX_PUSH(BC239*fxVal_normal, CX_ENTITY, $B239, BC$11, BC$14, BC$234,),
         ""
      ),
      IF($I239=2,
         IFBLANK(
            _xldudf_CX_PUSH(BC239, CX_ENTITY, $B239, BC$11, BC$14,BC$234,),
            ""
         ),
         IF($I239=3,
            "",
            IFBLANK(
               _xldudf_CX_PUSH(BC239, CX_ENTITY, $B239, BC$11, BC$14, BC$234,),
               ""
            )
         )
      )
   )
)),"")</f>
        <v/>
      </c>
      <c r="ED239" s="2445" t="str" cm="1">
        <f t="array" aca="1" ref="ED239" ca="1">IFERROR(IF(BD239*fxVal_normal=PL!BD283,"",IF(OR(BD239="", NOT(ISNUMBER(BD239)), ISERROR(BD239), $B239=""), "",
   IF($I239=1,
      IFBLANK(
         _xldudf_CX_PUSH(BD239*fxVal_normal, CX_ENTITY, $B239, BD$11, BD$14, BD$234,),
         ""
      ),
      IF($I239=2,
         IFBLANK(
            _xldudf_CX_PUSH(BD239, CX_ENTITY, $B239, BD$11, BD$14,BD$234,),
            ""
         ),
         IF($I239=3,
            "",
            IFBLANK(
               _xldudf_CX_PUSH(BD239, CX_ENTITY, $B239, BD$11, BD$14, BD$234,),
               ""
            )
         )
      )
   )
)),"")</f>
        <v/>
      </c>
      <c r="EE239" s="2445" t="str" cm="1">
        <f t="array" aca="1" ref="EE239" ca="1">IFERROR(IF(BE239*fxVal_normal=PL!BE283,"",IF(OR(BE239="", NOT(ISNUMBER(BE239)), ISERROR(BE239), $B239=""), "",
   IF($I239=1,
      IFBLANK(
         _xldudf_CX_PUSH(BE239*fxVal_normal, CX_ENTITY, $B239, BE$11, BE$14, BE$234,),
         ""
      ),
      IF($I239=2,
         IFBLANK(
            _xldudf_CX_PUSH(BE239, CX_ENTITY, $B239, BE$11, BE$14,BE$234,),
            ""
         ),
         IF($I239=3,
            "",
            IFBLANK(
               _xldudf_CX_PUSH(BE239, CX_ENTITY, $B239, BE$11, BE$14, BE$234,),
               ""
            )
         )
      )
   )
)),"")</f>
        <v/>
      </c>
      <c r="EF239" s="2445" t="str" cm="1">
        <f t="array" aca="1" ref="EF239" ca="1">IFERROR(IF(BF239*fxVal_normal=PL!BF283,"",IF(OR(BF239="", NOT(ISNUMBER(BF239)), ISERROR(BF239), $B239=""), "",
   IF($I239=1,
      IFBLANK(
         _xldudf_CX_PUSH(BF239*fxVal_normal, CX_ENTITY, $B239, BF$11, BF$14, BF$234,),
         ""
      ),
      IF($I239=2,
         IFBLANK(
            _xldudf_CX_PUSH(BF239, CX_ENTITY, $B239, BF$11, BF$14,BF$234,),
            ""
         ),
         IF($I239=3,
            "",
            IFBLANK(
               _xldudf_CX_PUSH(BF239, CX_ENTITY, $B239, BF$11, BF$14, BF$234,),
               ""
            )
         )
      )
   )
)),"")</f>
        <v/>
      </c>
      <c r="EG239" s="2445" t="str" cm="1">
        <f t="array" aca="1" ref="EG239" ca="1">IFERROR(IF(BG239*fxVal_normal=PL!BG283,"",IF(OR(BG239="", NOT(ISNUMBER(BG239)), ISERROR(BG239), $B239=""), "",
   IF($I239=1,
      IFBLANK(
         _xldudf_CX_PUSH(BG239*fxVal_normal, CX_ENTITY, $B239, BG$11, BG$14, BG$234,),
         ""
      ),
      IF($I239=2,
         IFBLANK(
            _xldudf_CX_PUSH(BG239, CX_ENTITY, $B239, BG$11, BG$14,BG$234,),
            ""
         ),
         IF($I239=3,
            "",
            IFBLANK(
               _xldudf_CX_PUSH(BG239, CX_ENTITY, $B239, BG$11, BG$14, BG$234,),
               ""
            )
         )
      )
   )
)),"")</f>
        <v/>
      </c>
      <c r="EH239" s="2445" t="str" cm="1">
        <f t="array" aca="1" ref="EH239" ca="1">IFERROR(IF(BH239*fxVal_normal=PL!BH283,"",IF(OR(BH239="", NOT(ISNUMBER(BH239)), ISERROR(BH239), $B239=""), "",
   IF($I239=1,
      IFBLANK(
         _xldudf_CX_PUSH(BH239*fxVal_normal, CX_ENTITY, $B239, BH$11, BH$14, BH$234,),
         ""
      ),
      IF($I239=2,
         IFBLANK(
            _xldudf_CX_PUSH(BH239, CX_ENTITY, $B239, BH$11, BH$14,BH$234,),
            ""
         ),
         IF($I239=3,
            "",
            IFBLANK(
               _xldudf_CX_PUSH(BH239, CX_ENTITY, $B239, BH$11, BH$14, BH$234,),
               ""
            )
         )
      )
   )
)),"")</f>
        <v/>
      </c>
      <c r="EI239" s="2445" t="str" cm="1">
        <f t="array" aca="1" ref="EI239" ca="1">IFERROR(IF(BI239*fxVal_normal=PL!BI283,"",IF(OR(BI239="", NOT(ISNUMBER(BI239)), ISERROR(BI239), $B239=""), "",
   IF($I239=1,
      IFBLANK(
         _xldudf_CX_PUSH(BI239*fxVal_normal, CX_ENTITY, $B239, BI$11, BI$14, BI$234,),
         ""
      ),
      IF($I239=2,
         IFBLANK(
            _xldudf_CX_PUSH(BI239, CX_ENTITY, $B239, BI$11, BI$14,BI$234,),
            ""
         ),
         IF($I239=3,
            "",
            IFBLANK(
               _xldudf_CX_PUSH(BI239, CX_ENTITY, $B239, BI$11, BI$14, BI$234,),
               ""
            )
         )
      )
   )
)),"")</f>
        <v/>
      </c>
      <c r="EJ239" s="2445" t="str" cm="1">
        <f t="array" aca="1" ref="EJ239" ca="1">IFERROR(IF(BJ239*fxVal_normal=PL!BJ283,"",IF(OR(BJ239="", NOT(ISNUMBER(BJ239)), ISERROR(BJ239), $B239=""), "",
   IF($I239=1,
      IFBLANK(
         _xldudf_CX_PUSH(BJ239*fxVal_normal, CX_ENTITY, $B239, BJ$11, BJ$14, BJ$234,),
         ""
      ),
      IF($I239=2,
         IFBLANK(
            _xldudf_CX_PUSH(BJ239, CX_ENTITY, $B239, BJ$11, BJ$14,BJ$234,),
            ""
         ),
         IF($I239=3,
            "",
            IFBLANK(
               _xldudf_CX_PUSH(BJ239, CX_ENTITY, $B239, BJ$11, BJ$14, BJ$234,),
               ""
            )
         )
      )
   )
)),"")</f>
        <v/>
      </c>
      <c r="EK239" s="2445" t="str" cm="1">
        <f t="array" aca="1" ref="EK239" ca="1">IFERROR(IF(BK239*fxVal_normal=PL!BK283,"",IF(OR(BK239="", NOT(ISNUMBER(BK239)), ISERROR(BK239), $B239=""), "",
   IF($I239=1,
      IFBLANK(
         _xldudf_CX_PUSH(BK239*fxVal_normal, CX_ENTITY, $B239, BK$11, BK$14, BK$234,),
         ""
      ),
      IF($I239=2,
         IFBLANK(
            _xldudf_CX_PUSH(BK239, CX_ENTITY, $B239, BK$11, BK$14,BK$234,),
            ""
         ),
         IF($I239=3,
            "",
            IFBLANK(
               _xldudf_CX_PUSH(BK239, CX_ENTITY, $B239, BK$11, BK$14, BK$234,),
               ""
            )
         )
      )
   )
)),"")</f>
        <v/>
      </c>
      <c r="EL239" s="2445" t="str" cm="1">
        <f t="array" aca="1" ref="EL239" ca="1">IFERROR(IF(BL239*fxVal_normal=PL!BL283,"",IF(OR(BL239="", NOT(ISNUMBER(BL239)), ISERROR(BL239), $B239=""), "",
   IF($I239=1,
      IFBLANK(
         _xldudf_CX_PUSH(BL239*fxVal_normal, CX_ENTITY, $B239, BL$11, BL$14, BL$234,),
         ""
      ),
      IF($I239=2,
         IFBLANK(
            _xldudf_CX_PUSH(BL239, CX_ENTITY, $B239, BL$11, BL$14,BL$234,),
            ""
         ),
         IF($I239=3,
            "",
            IFBLANK(
               _xldudf_CX_PUSH(BL239, CX_ENTITY, $B239, BL$11, BL$14, BL$234,),
               ""
            )
         )
      )
   )
)),"")</f>
        <v/>
      </c>
      <c r="EM239" s="2445" t="str" cm="1">
        <f t="array" aca="1" ref="EM239" ca="1">IFERROR(IF(BM239*fxVal_normal=PL!BM283,"",IF(OR(BM239="", NOT(ISNUMBER(BM239)), ISERROR(BM239), $B239=""), "",
   IF($I239=1,
      IFBLANK(
         _xldudf_CX_PUSH(BM239*fxVal_normal, CX_ENTITY, $B239, BM$11, BM$14, BM$234,),
         ""
      ),
      IF($I239=2,
         IFBLANK(
            _xldudf_CX_PUSH(BM239, CX_ENTITY, $B239, BM$11, BM$14,BM$234,),
            ""
         ),
         IF($I239=3,
            "",
            IFBLANK(
               _xldudf_CX_PUSH(BM239, CX_ENTITY, $B239, BM$11, BM$14, BM$234,),
               ""
            )
         )
      )
   )
)),"")</f>
        <v/>
      </c>
      <c r="EN239" s="2445" t="str" cm="1">
        <f t="array" aca="1" ref="EN239" ca="1">IFERROR(IF(BN239*fxVal_normal=PL!BN283,"",IF(OR(BN239="", NOT(ISNUMBER(BN239)), ISERROR(BN239), $B239=""), "",
   IF($I239=1,
      IFBLANK(
         _xldudf_CX_PUSH(BN239*fxVal_normal, CX_ENTITY, $B239, BN$11, BN$14, BN$234,),
         ""
      ),
      IF($I239=2,
         IFBLANK(
            _xldudf_CX_PUSH(BN239, CX_ENTITY, $B239, BN$11, BN$14,BN$234,),
            ""
         ),
         IF($I239=3,
            "",
            IFBLANK(
               _xldudf_CX_PUSH(BN239, CX_ENTITY, $B239, BN$11, BN$14, BN$234,),
               ""
            )
         )
      )
   )
)),"")</f>
        <v/>
      </c>
    </row>
    <row r="240" spans="1:146" ht="21" customHeight="1">
      <c r="A240" s="1627"/>
      <c r="B240" s="2439" t="s">
        <v>191</v>
      </c>
      <c r="C240" s="2439" t="str" cm="1">
        <f t="array" ref="C240">IFBLANK(_PL!C240,"")</f>
        <v>Segment IV Breakdown - Label 5</v>
      </c>
      <c r="D240" s="1548" t="s">
        <v>191</v>
      </c>
      <c r="E240" s="2440" t="e" cm="1">
        <f t="array" aca="1" ref="E2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)($AD240:$CQ240, Z240)</f>
        <v>#NAME?</v>
      </c>
      <c r="F240" s="578"/>
      <c r="G240" s="578"/>
      <c r="H240" s="510">
        <v>0</v>
      </c>
      <c r="I240" s="510">
        <v>1</v>
      </c>
      <c r="J240" s="401" cm="1">
        <f t="array" ref="J240">IFBLANK( Z240,"")</f>
        <v>-1</v>
      </c>
      <c r="K240" s="578" t="str">
        <f t="shared" si="60"/>
        <v>No</v>
      </c>
      <c r="L240" s="37"/>
      <c r="N240" s="158"/>
      <c r="O240" s="101"/>
      <c r="P240" s="52"/>
      <c r="Q240" s="101"/>
      <c r="R240" s="101"/>
      <c r="S240" s="101"/>
      <c r="T240" s="101"/>
      <c r="U240" s="39"/>
      <c r="V240" s="37"/>
      <c r="W240" s="91" t="e">
        <f ca="1">W235</f>
        <v>#NAME?</v>
      </c>
      <c r="X240" s="2081" t="str">
        <f>_PL!X240</f>
        <v>a</v>
      </c>
      <c r="Y240" s="1553">
        <v>2</v>
      </c>
      <c r="Z240" s="198">
        <f>_PL!Z240</f>
        <v>-1</v>
      </c>
      <c r="AA240" s="2571"/>
      <c r="AB240" s="2592"/>
      <c r="AC240" s="914" t="str" cm="1">
        <f t="array" aca="1" ref="AC240" ca="1">_xlfn.LET(
_xlpm._termname, $AB240,
_xlpm._iconname, "find",
_xlpm._icon, fx_getIcon(_xlpm._iconname),
_xlpm._location, _xlfn.XLOOKUP(LOWER(_xlpm._termname), LOWER(tbl_acctDef[Term]),tbl_acctDef[Term]),
_xlpm._hyperlink, HYPERLINK("#"&amp;CELL("address",_xlpm._location), _xlpm._icon),
IFERROR(_xlpm._hyperlink,"")
)</f>
        <v/>
      </c>
      <c r="AD240" s="2441">
        <v>1</v>
      </c>
      <c r="AE240" s="2441">
        <v>1</v>
      </c>
      <c r="AF240" s="2441">
        <v>1</v>
      </c>
      <c r="AG240" s="2441">
        <v>1</v>
      </c>
      <c r="AH240" s="2441">
        <v>1</v>
      </c>
      <c r="AI240" s="2441">
        <v>1</v>
      </c>
      <c r="AJ240" s="2441">
        <v>1</v>
      </c>
      <c r="AK240" s="2441">
        <v>1</v>
      </c>
      <c r="AL240" s="2441">
        <v>1</v>
      </c>
      <c r="AM240" s="2441">
        <v>1</v>
      </c>
      <c r="AN240" s="2441">
        <v>1</v>
      </c>
      <c r="AO240" s="2441">
        <v>1</v>
      </c>
      <c r="AP240" s="2441">
        <v>1</v>
      </c>
      <c r="AQ240" s="2441">
        <v>1</v>
      </c>
      <c r="AR240" s="2441">
        <v>1</v>
      </c>
      <c r="AS240" s="2441">
        <v>1</v>
      </c>
      <c r="AT240" s="2441">
        <v>1</v>
      </c>
      <c r="AU240" s="2441">
        <v>1</v>
      </c>
      <c r="AV240" s="2441">
        <v>1</v>
      </c>
      <c r="AW240" s="2441">
        <v>1</v>
      </c>
      <c r="AX240" s="2441">
        <v>1</v>
      </c>
      <c r="AY240" s="2441">
        <v>1</v>
      </c>
      <c r="AZ240" s="2441">
        <v>1</v>
      </c>
      <c r="BA240" s="2441">
        <v>1</v>
      </c>
      <c r="BB240" s="2441">
        <v>1</v>
      </c>
      <c r="BC240" s="2441">
        <v>1</v>
      </c>
      <c r="BD240" s="2441">
        <v>1</v>
      </c>
      <c r="BE240" s="2441">
        <v>1</v>
      </c>
      <c r="BF240" s="2441">
        <v>1</v>
      </c>
      <c r="BG240" s="2441">
        <v>1</v>
      </c>
      <c r="BH240" s="2441">
        <v>1</v>
      </c>
      <c r="BI240" s="2441">
        <v>1</v>
      </c>
      <c r="BJ240" s="2441">
        <v>1</v>
      </c>
      <c r="BK240" s="2441">
        <v>1</v>
      </c>
      <c r="BL240" s="2441">
        <v>1</v>
      </c>
      <c r="BM240" s="2441">
        <v>1</v>
      </c>
      <c r="BN240" s="2441">
        <v>1</v>
      </c>
      <c r="BO240" s="2442"/>
      <c r="BP240" s="2442"/>
      <c r="BQ240" s="2442"/>
      <c r="BR240" s="2442"/>
      <c r="BS240" s="2442"/>
      <c r="BT240" s="2442"/>
      <c r="BU240" s="2442"/>
      <c r="BV240" s="2442"/>
      <c r="BW240" s="2442"/>
      <c r="BX240" s="2442"/>
      <c r="BY240" s="2442"/>
      <c r="BZ240" s="2442"/>
      <c r="CA240" s="34"/>
      <c r="CC240" s="58"/>
      <c r="CD240" s="1461" t="e" cm="1">
        <f t="array" aca="1" ref="CD240" ca="1">_xlfn.LET( _xlpm.CheckBlank, SUM(PL!$AD240:$BN240) = 0, IF(_xlpm.CheckBlank, "", SUM(_xlfn._xlws.FILTER(PL!$AD240:$BN240,(YEAR(PL!$AD$12:$BN$12)=PL!CD$12)*(array_timeline&lt;=PL!CD$11)))))</f>
        <v>#NAME?</v>
      </c>
      <c r="CE240" s="1461" t="e" cm="1">
        <f t="array" aca="1" ref="CE240" ca="1">_xlfn.LET( _xlpm.CheckBlank, SUM(PL!$AD240:$BN240) = 0, IF(_xlpm.CheckBlank, "", SUM(_xlfn._xlws.FILTER(PL!$AD240:$BN240,(YEAR(PL!$AD$12:$BN$12)=PL!CE$12)*(array_timeline&lt;=PL!CE$11)))))</f>
        <v>#NAME?</v>
      </c>
      <c r="CF240" s="88"/>
      <c r="CG240" s="1461" t="e" cm="1">
        <f t="array" aca="1" ref="CG240" ca="1">_xlfn.LET( _xlpm.CheckBlank, SUM(PL!$AD240:$BN240) = 0, IF(_xlpm.CheckBlank, "", SUM(_xlfn._xlws.FILTER(PL!$AD240:$BN240,(YEAR(PL!$AD$12:$BN$12)=PL!CG$12)*(array_timeline&lt;=PL!CG$11)))))</f>
        <v>#NAME?</v>
      </c>
      <c r="CH240" s="1461" t="e" cm="1">
        <f t="array" aca="1" ref="CH240" ca="1">_xlfn.LET( _xlpm.CheckBlank, SUM(PL!$AD240:$BN240) = 0, IF(_xlpm.CheckBlank, "", SUM(_xlfn._xlws.FILTER(PL!$AD240:$BN240,(YEAR(PL!$AD$12:$BN$12)=PL!CH$12)*(array_timeline&lt;=PL!CH$11)))))</f>
        <v>#NAME?</v>
      </c>
      <c r="CI240" s="88"/>
      <c r="CJ240" s="1461" cm="1">
        <f t="array" ref="CJ240">_xlfn.LET( _xlpm.CheckBlank, SUM(PL!$AD240:$BN240) = 0, IF(_xlpm.CheckBlank, "", SUM(_xlfn.TAKE(_xlfn.DROP(PL!$AD240:$BN240, ,-DATEDIFF(PL!CJ$11, val_asOfDate,"M")),1,-12))))</f>
        <v>12</v>
      </c>
      <c r="CK240" s="1461" cm="1">
        <f t="array" ref="CK240">_xlfn.LET( _xlpm.CheckBlank, SUM(PL!$AD240:$BN240) = 0, IF(_xlpm.CheckBlank, "", SUM(_xlfn.TAKE(_xlfn.DROP(PL!$AD240:$BN240, ,-DATEDIFF(PL!CK$11, val_asOfDate,"M")),1,-12))))</f>
        <v>12</v>
      </c>
      <c r="CL240" s="88"/>
      <c r="CM240" s="2441">
        <v>1</v>
      </c>
      <c r="CN240" s="2441">
        <v>1</v>
      </c>
      <c r="CO240" s="1169"/>
      <c r="CP240" s="2441">
        <v>1</v>
      </c>
      <c r="CQ240" s="2441">
        <v>1</v>
      </c>
      <c r="CR240" s="34"/>
      <c r="CS240" s="2056"/>
      <c r="CT240" s="2447" t="e" cm="1">
        <f t="array" aca="1" ref="CT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_xldudf_CX_PUSH($Y240,CX_ENTITY,$C240,val_asOfDate))</f>
        <v>#NAME?</v>
      </c>
      <c r="CU240" s="2447" t="e" cm="1">
        <f t="array" aca="1" ref="CU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_xldudf_CX_PUSH($Y240,CX_ENTITY,$C240,EOMONTH(val_asOfDate,1)))</f>
        <v>#NAME?</v>
      </c>
      <c r="CV240" s="2447" t="e" cm="1">
        <f t="array" aca="1" ref="CV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_xldudf_CX_PUSH($Y240,CX_ENTITY,$C240,EOMONTH(val_asOfDate,2)))</f>
        <v>#NAME?</v>
      </c>
      <c r="CW240" s="2447" t="e" cm="1">
        <f t="array" aca="1" ref="CW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_xldudf_CX_PUSH($Y240,CX_ENTITY,$C240,EOMONTH(val_asOfDate,3)))</f>
        <v>#NAME?</v>
      </c>
      <c r="CX240" s="2443"/>
      <c r="CY240" s="2444" t="str" cm="1">
        <f t="array" aca="1" ref="CY240" ca="1">IFERROR(IF(CM240*fxVal_normal=PL!CM292,"",IF(OR($CM240="",$CM240=0, NOT(ISNUMBER($CM240)), ISERROR($CM240), $B240=""), "",
   IF($I240=1,
      IFBLANK(
         _xldudf_CX_PUSH($CM240*fxVal_normal, CX_ENTITY, $B240, $CM$11, $CM$14, $CM$19,),
         ""
      ),
      IF($I240=2,
         IFBLANK(
            _xldudf_CX_PUSH($CM240, CX_ENTITY, $B240, $CM$11, $CM$14, $CM$19,),
            ""
         ),
         IF($I240=3,
            "",
            IFBLANK(
               _xldudf_CX_PUSH($CM240, CX_ENTITY, $B240, $CM$11, $CM$14, $CM$19,),
               ""
            )
         )
      )
   )
)),"")</f>
        <v/>
      </c>
      <c r="CZ240" s="2444" t="str" cm="1">
        <f t="array" aca="1" ref="CZ240" ca="1">IFERROR(IF(CN240*fxVal_normal=PL!CN292,"",IF(OR($CN240="",$CN240=0, NOT(ISNUMBER($CN240)), ISERROR($CN240), $B240=""), "",
   IF($I240=1,
      IFBLANK(
         _xldudf_CX_PUSH($CN240*fxVal_normal, CX_ENTITY, $B240, $CN$11, $CN$14, $CN$19,),
         ""
      ),
      IF($I240=2,
         IFBLANK(
            _xldudf_CX_PUSH($CN240, CX_ENTITY, $B240, $CN$11, $CN$14, $CN$19,),
            ""
         ),
         IF($I240=3,
            "",
            IFBLANK(
               _xldudf_CX_PUSH($CN240, CX_ENTITY, $B240, $CN$11, $CN$14, $CN$19,),
               ""
            )
         )
      )
   )
)),"")</f>
        <v/>
      </c>
      <c r="DA240" s="2444" t="str" cm="1">
        <f t="array" aca="1" ref="DA240" ca="1">IFERROR(IF(CP240*fxVal_normal=PL!CP292,"",IF(OR($CP240="",$CP240=0, NOT(ISNUMBER($CP240)), ISERROR($CP240), $B240=""), "",
   IF($I240=1,
      IFBLANK(
         _xldudf_CX_PUSH($CP240*fxVal_normal, CX_ENTITY, $B240, $CP$11, $CP$14, $CP$19,),
         ""
      ),
      IF($I240=2,
         IFBLANK(
            _xldudf_CX_PUSH($CP240, CX_ENTITY, $B240, $CP$11, $CP$14, $CP$19,),
            ""
         ),
         IF($I240=3,
            "",
            IFBLANK(
               _xldudf_CX_PUSH($CP240, CX_ENTITY, $B240, $CP$11, $CP$14, $CP$19,),
               ""
            )
         )
      )
   )
)),"")</f>
        <v/>
      </c>
      <c r="DB240" s="2444" t="str" cm="1">
        <f t="array" aca="1" ref="DB240" ca="1">IFERROR(IF(CQ240*fxVal_normal=PL!CQ292,"",IF(OR($CQ240="", $CQ240=0, NOT(ISNUMBER($CQ240)), ISERROR($CQ240), $B240=""), "",
   IF($I240=1,
      IFBLANK(
         _xldudf_CX_PUSH($CQ240*fxVal_normal, CX_ENTITY, $B240, $CQ$11, $CQ$14, $CQ$19,),
         ""
      ),
      IF($I240=2,
         IFBLANK(
            _xldudf_CX_PUSH($CQ240, CX_ENTITY, $B240, $CQ$11, $CQ$14, $CQ$19,),
            ""
         ),
         IF($I240=3,
            "",
            IFBLANK(
               _xldudf_CX_PUSH($CQ240, CX_ENTITY, $B240, $CQ$11, $CQ$14, $CQ$19,),
               ""
            )
         )
      )
   ))
),"")</f>
        <v/>
      </c>
      <c r="DC240" s="2443"/>
      <c r="DD240" s="2445" t="str" cm="1">
        <f t="array" aca="1" ref="DD240" ca="1">IFERROR(IF(AD240*fxVal_normal=PL!AD284,"",IF(OR(AD240="", NOT(ISNUMBER(AD240)), ISERROR(AD240), $B240=""), "",
   IF($I240=1,
      IFBLANK(
         _xldudf_CX_PUSH(AD240*fxVal_normal, CX_ENTITY, $B240, AD$11, AD$14, AD$234,),
         ""
      ),
      IF($I240=2,
         IFBLANK(
            _xldudf_CX_PUSH(AD240, CX_ENTITY, $B240, AD$11, AD$14,AD$234,),
            ""
         ),
         IF($I240=3,
            "",
            IFBLANK(
               _xldudf_CX_PUSH(AD240, CX_ENTITY, $B240, AD$11, AD$14, AD$234,),
               ""
            )
         )
      )
   )
)),"")</f>
        <v/>
      </c>
      <c r="DE240" s="2445" t="str" cm="1">
        <f t="array" aca="1" ref="DE240" ca="1">IFERROR(IF(AE240*fxVal_normal=PL!AE284,"",IF(OR(AE240="", NOT(ISNUMBER(AE240)), ISERROR(AE240), $B240=""), "",
   IF($I240=1,
      IFBLANK(
         _xldudf_CX_PUSH(AE240*fxVal_normal, CX_ENTITY, $B240, AE$11, AE$14, AE$234,),
         ""
      ),
      IF($I240=2,
         IFBLANK(
            _xldudf_CX_PUSH(AE240, CX_ENTITY, $B240, AE$11, AE$14,AE$234,),
            ""
         ),
         IF($I240=3,
            "",
            IFBLANK(
               _xldudf_CX_PUSH(AE240, CX_ENTITY, $B240, AE$11, AE$14, AE$234,),
               ""
            )
         )
      )
   )
)),"")</f>
        <v/>
      </c>
      <c r="DF240" s="2445" t="str" cm="1">
        <f t="array" aca="1" ref="DF240" ca="1">IFERROR(IF(AF240*fxVal_normal=PL!AF284,"",IF(OR(AF240="", NOT(ISNUMBER(AF240)), ISERROR(AF240), $B240=""), "",
   IF($I240=1,
      IFBLANK(
         _xldudf_CX_PUSH(AF240*fxVal_normal, CX_ENTITY, $B240, AF$11, AF$14, AF$234,),
         ""
      ),
      IF($I240=2,
         IFBLANK(
            _xldudf_CX_PUSH(AF240, CX_ENTITY, $B240, AF$11, AF$14,AF$234,),
            ""
         ),
         IF($I240=3,
            "",
            IFBLANK(
               _xldudf_CX_PUSH(AF240, CX_ENTITY, $B240, AF$11, AF$14, AF$234,),
               ""
            )
         )
      )
   )
)),"")</f>
        <v/>
      </c>
      <c r="DG240" s="2445" t="str" cm="1">
        <f t="array" aca="1" ref="DG240" ca="1">IFERROR(IF(AG240*fxVal_normal=PL!AG284,"",IF(OR(AG240="", NOT(ISNUMBER(AG240)), ISERROR(AG240), $B240=""), "",
   IF($I240=1,
      IFBLANK(
         _xldudf_CX_PUSH(AG240*fxVal_normal, CX_ENTITY, $B240, AG$11, AG$14, AG$234,),
         ""
      ),
      IF($I240=2,
         IFBLANK(
            _xldudf_CX_PUSH(AG240, CX_ENTITY, $B240, AG$11, AG$14,AG$234,),
            ""
         ),
         IF($I240=3,
            "",
            IFBLANK(
               _xldudf_CX_PUSH(AG240, CX_ENTITY, $B240, AG$11, AG$14, AG$234,),
               ""
            )
         )
      )
   )
)),"")</f>
        <v/>
      </c>
      <c r="DH240" s="2445" t="str" cm="1">
        <f t="array" aca="1" ref="DH240" ca="1">IFERROR(IF(AH240*fxVal_normal=PL!AH284,"",IF(OR(AH240="", NOT(ISNUMBER(AH240)), ISERROR(AH240), $B240=""), "",
   IF($I240=1,
      IFBLANK(
         _xldudf_CX_PUSH(AH240*fxVal_normal, CX_ENTITY, $B240, AH$11, AH$14, AH$234,),
         ""
      ),
      IF($I240=2,
         IFBLANK(
            _xldudf_CX_PUSH(AH240, CX_ENTITY, $B240, AH$11, AH$14,AH$234,),
            ""
         ),
         IF($I240=3,
            "",
            IFBLANK(
               _xldudf_CX_PUSH(AH240, CX_ENTITY, $B240, AH$11, AH$14, AH$234,),
               ""
            )
         )
      )
   )
)),"")</f>
        <v/>
      </c>
      <c r="DI240" s="2445" t="str" cm="1">
        <f t="array" aca="1" ref="DI240" ca="1">IFERROR(IF(AI240*fxVal_normal=PL!AI284,"",IF(OR(AI240="", NOT(ISNUMBER(AI240)), ISERROR(AI240), $B240=""), "",
   IF($I240=1,
      IFBLANK(
         _xldudf_CX_PUSH(AI240*fxVal_normal, CX_ENTITY, $B240, AI$11, AI$14, AI$234,),
         ""
      ),
      IF($I240=2,
         IFBLANK(
            _xldudf_CX_PUSH(AI240, CX_ENTITY, $B240, AI$11, AI$14,AI$234,),
            ""
         ),
         IF($I240=3,
            "",
            IFBLANK(
               _xldudf_CX_PUSH(AI240, CX_ENTITY, $B240, AI$11, AI$14, AI$234,),
               ""
            )
         )
      )
   )
)),"")</f>
        <v/>
      </c>
      <c r="DJ240" s="2445" t="str" cm="1">
        <f t="array" aca="1" ref="DJ240" ca="1">IFERROR(IF(AJ240*fxVal_normal=PL!AJ284,"",IF(OR(AJ240="", NOT(ISNUMBER(AJ240)), ISERROR(AJ240), $B240=""), "",
   IF($I240=1,
      IFBLANK(
         _xldudf_CX_PUSH(AJ240*fxVal_normal, CX_ENTITY, $B240, AJ$11, AJ$14, AJ$234,),
         ""
      ),
      IF($I240=2,
         IFBLANK(
            _xldudf_CX_PUSH(AJ240, CX_ENTITY, $B240, AJ$11, AJ$14,AJ$234,),
            ""
         ),
         IF($I240=3,
            "",
            IFBLANK(
               _xldudf_CX_PUSH(AJ240, CX_ENTITY, $B240, AJ$11, AJ$14, AJ$234,),
               ""
            )
         )
      )
   )
)),"")</f>
        <v/>
      </c>
      <c r="DK240" s="2445" t="str" cm="1">
        <f t="array" aca="1" ref="DK240" ca="1">IFERROR(IF(AK240*fxVal_normal=PL!AK284,"",IF(OR(AK240="", NOT(ISNUMBER(AK240)), ISERROR(AK240), $B240=""), "",
   IF($I240=1,
      IFBLANK(
         _xldudf_CX_PUSH(AK240*fxVal_normal, CX_ENTITY, $B240, AK$11, AK$14, AK$234,),
         ""
      ),
      IF($I240=2,
         IFBLANK(
            _xldudf_CX_PUSH(AK240, CX_ENTITY, $B240, AK$11, AK$14,AK$234,),
            ""
         ),
         IF($I240=3,
            "",
            IFBLANK(
               _xldudf_CX_PUSH(AK240, CX_ENTITY, $B240, AK$11, AK$14, AK$234,),
               ""
            )
         )
      )
   )
)),"")</f>
        <v/>
      </c>
      <c r="DL240" s="2445" t="str" cm="1">
        <f t="array" aca="1" ref="DL240" ca="1">IFERROR(IF(AL240*fxVal_normal=PL!AL284,"",IF(OR(AL240="", NOT(ISNUMBER(AL240)), ISERROR(AL240), $B240=""), "",
   IF($I240=1,
      IFBLANK(
         _xldudf_CX_PUSH(AL240*fxVal_normal, CX_ENTITY, $B240, AL$11, AL$14, AL$234,),
         ""
      ),
      IF($I240=2,
         IFBLANK(
            _xldudf_CX_PUSH(AL240, CX_ENTITY, $B240, AL$11, AL$14,AL$234,),
            ""
         ),
         IF($I240=3,
            "",
            IFBLANK(
               _xldudf_CX_PUSH(AL240, CX_ENTITY, $B240, AL$11, AL$14, AL$234,),
               ""
            )
         )
      )
   )
)),"")</f>
        <v/>
      </c>
      <c r="DM240" s="2445" t="str" cm="1">
        <f t="array" aca="1" ref="DM240" ca="1">IFERROR(IF(AM240*fxVal_normal=PL!AM284,"",IF(OR(AM240="", NOT(ISNUMBER(AM240)), ISERROR(AM240), $B240=""), "",
   IF($I240=1,
      IFBLANK(
         _xldudf_CX_PUSH(AM240*fxVal_normal, CX_ENTITY, $B240, AM$11, AM$14, AM$234,),
         ""
      ),
      IF($I240=2,
         IFBLANK(
            _xldudf_CX_PUSH(AM240, CX_ENTITY, $B240, AM$11, AM$14,AM$234,),
            ""
         ),
         IF($I240=3,
            "",
            IFBLANK(
               _xldudf_CX_PUSH(AM240, CX_ENTITY, $B240, AM$11, AM$14, AM$234,),
               ""
            )
         )
      )
   )
)),"")</f>
        <v/>
      </c>
      <c r="DN240" s="2445" t="str" cm="1">
        <f t="array" aca="1" ref="DN240" ca="1">IFERROR(IF(AN240*fxVal_normal=PL!AN284,"",IF(OR(AN240="", NOT(ISNUMBER(AN240)), ISERROR(AN240), $B240=""), "",
   IF($I240=1,
      IFBLANK(
         _xldudf_CX_PUSH(AN240*fxVal_normal, CX_ENTITY, $B240, AN$11, AN$14, AN$234,),
         ""
      ),
      IF($I240=2,
         IFBLANK(
            _xldudf_CX_PUSH(AN240, CX_ENTITY, $B240, AN$11, AN$14,AN$234,),
            ""
         ),
         IF($I240=3,
            "",
            IFBLANK(
               _xldudf_CX_PUSH(AN240, CX_ENTITY, $B240, AN$11, AN$14, AN$234,),
               ""
            )
         )
      )
   )
)),"")</f>
        <v/>
      </c>
      <c r="DO240" s="2445" t="str" cm="1">
        <f t="array" aca="1" ref="DO240" ca="1">IFERROR(IF(AO240*fxVal_normal=PL!AO284,"",IF(OR(AO240="", NOT(ISNUMBER(AO240)), ISERROR(AO240), $B240=""), "",
   IF($I240=1,
      IFBLANK(
         _xldudf_CX_PUSH(AO240*fxVal_normal, CX_ENTITY, $B240, AO$11, AO$14, AO$234,),
         ""
      ),
      IF($I240=2,
         IFBLANK(
            _xldudf_CX_PUSH(AO240, CX_ENTITY, $B240, AO$11, AO$14,AO$234,),
            ""
         ),
         IF($I240=3,
            "",
            IFBLANK(
               _xldudf_CX_PUSH(AO240, CX_ENTITY, $B240, AO$11, AO$14, AO$234,),
               ""
            )
         )
      )
   )
)),"")</f>
        <v/>
      </c>
      <c r="DP240" s="2445" t="str" cm="1">
        <f t="array" aca="1" ref="DP240" ca="1">IFERROR(IF(AP240*fxVal_normal=PL!AP284,"",IF(OR(AP240="", NOT(ISNUMBER(AP240)), ISERROR(AP240), $B240=""), "",
   IF($I240=1,
      IFBLANK(
         _xldudf_CX_PUSH(AP240*fxVal_normal, CX_ENTITY, $B240, AP$11, AP$14, AP$234,),
         ""
      ),
      IF($I240=2,
         IFBLANK(
            _xldudf_CX_PUSH(AP240, CX_ENTITY, $B240, AP$11, AP$14,AP$234,),
            ""
         ),
         IF($I240=3,
            "",
            IFBLANK(
               _xldudf_CX_PUSH(AP240, CX_ENTITY, $B240, AP$11, AP$14, AP$234,),
               ""
            )
         )
      )
   )
)),"")</f>
        <v/>
      </c>
      <c r="DQ240" s="2445" t="str" cm="1">
        <f t="array" aca="1" ref="DQ240" ca="1">IFERROR(IF(AQ240*fxVal_normal=PL!AQ284,"",IF(OR(AQ240="", NOT(ISNUMBER(AQ240)), ISERROR(AQ240), $B240=""), "",
   IF($I240=1,
      IFBLANK(
         _xldudf_CX_PUSH(AQ240*fxVal_normal, CX_ENTITY, $B240, AQ$11, AQ$14, AQ$234,),
         ""
      ),
      IF($I240=2,
         IFBLANK(
            _xldudf_CX_PUSH(AQ240, CX_ENTITY, $B240, AQ$11, AQ$14,AQ$234,),
            ""
         ),
         IF($I240=3,
            "",
            IFBLANK(
               _xldudf_CX_PUSH(AQ240, CX_ENTITY, $B240, AQ$11, AQ$14, AQ$234,),
               ""
            )
         )
      )
   )
)),"")</f>
        <v/>
      </c>
      <c r="DR240" s="2445" t="str" cm="1">
        <f t="array" aca="1" ref="DR240" ca="1">IFERROR(IF(AR240*fxVal_normal=PL!AR284,"",IF(OR(AR240="", NOT(ISNUMBER(AR240)), ISERROR(AR240), $B240=""), "",
   IF($I240=1,
      IFBLANK(
         _xldudf_CX_PUSH(AR240*fxVal_normal, CX_ENTITY, $B240, AR$11, AR$14, AR$234,),
         ""
      ),
      IF($I240=2,
         IFBLANK(
            _xldudf_CX_PUSH(AR240, CX_ENTITY, $B240, AR$11, AR$14,AR$234,),
            ""
         ),
         IF($I240=3,
            "",
            IFBLANK(
               _xldudf_CX_PUSH(AR240, CX_ENTITY, $B240, AR$11, AR$14, AR$234,),
               ""
            )
         )
      )
   )
)),"")</f>
        <v/>
      </c>
      <c r="DS240" s="2445" t="str" cm="1">
        <f t="array" aca="1" ref="DS240" ca="1">IFERROR(IF(AS240*fxVal_normal=PL!AS284,"",IF(OR(AS240="", NOT(ISNUMBER(AS240)), ISERROR(AS240), $B240=""), "",
   IF($I240=1,
      IFBLANK(
         _xldudf_CX_PUSH(AS240*fxVal_normal, CX_ENTITY, $B240, AS$11, AS$14, AS$234,),
         ""
      ),
      IF($I240=2,
         IFBLANK(
            _xldudf_CX_PUSH(AS240, CX_ENTITY, $B240, AS$11, AS$14,AS$234,),
            ""
         ),
         IF($I240=3,
            "",
            IFBLANK(
               _xldudf_CX_PUSH(AS240, CX_ENTITY, $B240, AS$11, AS$14, AS$234,),
               ""
            )
         )
      )
   )
)),"")</f>
        <v/>
      </c>
      <c r="DT240" s="2445" t="str" cm="1">
        <f t="array" aca="1" ref="DT240" ca="1">IFERROR(IF(AT240*fxVal_normal=PL!AT284,"",IF(OR(AT240="", NOT(ISNUMBER(AT240)), ISERROR(AT240), $B240=""), "",
   IF($I240=1,
      IFBLANK(
         _xldudf_CX_PUSH(AT240*fxVal_normal, CX_ENTITY, $B240, AT$11, AT$14, AT$234,),
         ""
      ),
      IF($I240=2,
         IFBLANK(
            _xldudf_CX_PUSH(AT240, CX_ENTITY, $B240, AT$11, AT$14,AT$234,),
            ""
         ),
         IF($I240=3,
            "",
            IFBLANK(
               _xldudf_CX_PUSH(AT240, CX_ENTITY, $B240, AT$11, AT$14, AT$234,),
               ""
            )
         )
      )
   )
)),"")</f>
        <v/>
      </c>
      <c r="DU240" s="2445" t="str" cm="1">
        <f t="array" aca="1" ref="DU240" ca="1">IFERROR(IF(AU240*fxVal_normal=PL!AU284,"",IF(OR(AU240="", NOT(ISNUMBER(AU240)), ISERROR(AU240), $B240=""), "",
   IF($I240=1,
      IFBLANK(
         _xldudf_CX_PUSH(AU240*fxVal_normal, CX_ENTITY, $B240, AU$11, AU$14, AU$234,),
         ""
      ),
      IF($I240=2,
         IFBLANK(
            _xldudf_CX_PUSH(AU240, CX_ENTITY, $B240, AU$11, AU$14,AU$234,),
            ""
         ),
         IF($I240=3,
            "",
            IFBLANK(
               _xldudf_CX_PUSH(AU240, CX_ENTITY, $B240, AU$11, AU$14, AU$234,),
               ""
            )
         )
      )
   )
)),"")</f>
        <v/>
      </c>
      <c r="DV240" s="2445" t="str" cm="1">
        <f t="array" aca="1" ref="DV240" ca="1">IFERROR(IF(AV240*fxVal_normal=PL!AV284,"",IF(OR(AV240="", NOT(ISNUMBER(AV240)), ISERROR(AV240), $B240=""), "",
   IF($I240=1,
      IFBLANK(
         _xldudf_CX_PUSH(AV240*fxVal_normal, CX_ENTITY, $B240, AV$11, AV$14, AV$234,),
         ""
      ),
      IF($I240=2,
         IFBLANK(
            _xldudf_CX_PUSH(AV240, CX_ENTITY, $B240, AV$11, AV$14,AV$234,),
            ""
         ),
         IF($I240=3,
            "",
            IFBLANK(
               _xldudf_CX_PUSH(AV240, CX_ENTITY, $B240, AV$11, AV$14, AV$234,),
               ""
            )
         )
      )
   )
)),"")</f>
        <v/>
      </c>
      <c r="DW240" s="2445" t="str" cm="1">
        <f t="array" aca="1" ref="DW240" ca="1">IFERROR(IF(AW240*fxVal_normal=PL!AW284,"",IF(OR(AW240="", NOT(ISNUMBER(AW240)), ISERROR(AW240), $B240=""), "",
   IF($I240=1,
      IFBLANK(
         _xldudf_CX_PUSH(AW240*fxVal_normal, CX_ENTITY, $B240, AW$11, AW$14, AW$234,),
         ""
      ),
      IF($I240=2,
         IFBLANK(
            _xldudf_CX_PUSH(AW240, CX_ENTITY, $B240, AW$11, AW$14,AW$234,),
            ""
         ),
         IF($I240=3,
            "",
            IFBLANK(
               _xldudf_CX_PUSH(AW240, CX_ENTITY, $B240, AW$11, AW$14, AW$234,),
               ""
            )
         )
      )
   )
)),"")</f>
        <v/>
      </c>
      <c r="DX240" s="2445" t="str" cm="1">
        <f t="array" aca="1" ref="DX240" ca="1">IFERROR(IF(AX240*fxVal_normal=PL!AX284,"",IF(OR(AX240="", NOT(ISNUMBER(AX240)), ISERROR(AX240), $B240=""), "",
   IF($I240=1,
      IFBLANK(
         _xldudf_CX_PUSH(AX240*fxVal_normal, CX_ENTITY, $B240, AX$11, AX$14, AX$234,),
         ""
      ),
      IF($I240=2,
         IFBLANK(
            _xldudf_CX_PUSH(AX240, CX_ENTITY, $B240, AX$11, AX$14,AX$234,),
            ""
         ),
         IF($I240=3,
            "",
            IFBLANK(
               _xldudf_CX_PUSH(AX240, CX_ENTITY, $B240, AX$11, AX$14, AX$234,),
               ""
            )
         )
      )
   )
)),"")</f>
        <v/>
      </c>
      <c r="DY240" s="2445" t="str" cm="1">
        <f t="array" aca="1" ref="DY240" ca="1">IFERROR(IF(AY240*fxVal_normal=PL!AY284,"",IF(OR(AY240="", NOT(ISNUMBER(AY240)), ISERROR(AY240), $B240=""), "",
   IF($I240=1,
      IFBLANK(
         _xldudf_CX_PUSH(AY240*fxVal_normal, CX_ENTITY, $B240, AY$11, AY$14, AY$234,),
         ""
      ),
      IF($I240=2,
         IFBLANK(
            _xldudf_CX_PUSH(AY240, CX_ENTITY, $B240, AY$11, AY$14,AY$234,),
            ""
         ),
         IF($I240=3,
            "",
            IFBLANK(
               _xldudf_CX_PUSH(AY240, CX_ENTITY, $B240, AY$11, AY$14, AY$234,),
               ""
            )
         )
      )
   )
)),"")</f>
        <v/>
      </c>
      <c r="DZ240" s="2445" t="str" cm="1">
        <f t="array" aca="1" ref="DZ240" ca="1">IFERROR(IF(AZ240*fxVal_normal=PL!AZ284,"",IF(OR(AZ240="", NOT(ISNUMBER(AZ240)), ISERROR(AZ240), $B240=""), "",
   IF($I240=1,
      IFBLANK(
         _xldudf_CX_PUSH(AZ240*fxVal_normal, CX_ENTITY, $B240, AZ$11, AZ$14, AZ$234,),
         ""
      ),
      IF($I240=2,
         IFBLANK(
            _xldudf_CX_PUSH(AZ240, CX_ENTITY, $B240, AZ$11, AZ$14,AZ$234,),
            ""
         ),
         IF($I240=3,
            "",
            IFBLANK(
               _xldudf_CX_PUSH(AZ240, CX_ENTITY, $B240, AZ$11, AZ$14, AZ$234,),
               ""
            )
         )
      )
   )
)),"")</f>
        <v/>
      </c>
      <c r="EA240" s="2445" t="str" cm="1">
        <f t="array" aca="1" ref="EA240" ca="1">IFERROR(IF(BA240*fxVal_normal=PL!BA284,"",IF(OR(BA240="", NOT(ISNUMBER(BA240)), ISERROR(BA240), $B240=""), "",
   IF($I240=1,
      IFBLANK(
         _xldudf_CX_PUSH(BA240*fxVal_normal, CX_ENTITY, $B240, BA$11, BA$14, BA$234,),
         ""
      ),
      IF($I240=2,
         IFBLANK(
            _xldudf_CX_PUSH(BA240, CX_ENTITY, $B240, BA$11, BA$14,BA$234,),
            ""
         ),
         IF($I240=3,
            "",
            IFBLANK(
               _xldudf_CX_PUSH(BA240, CX_ENTITY, $B240, BA$11, BA$14, BA$234,),
               ""
            )
         )
      )
   )
)),"")</f>
        <v/>
      </c>
      <c r="EB240" s="2445" t="str" cm="1">
        <f t="array" aca="1" ref="EB240" ca="1">IFERROR(IF(BB240*fxVal_normal=PL!BB284,"",IF(OR(BB240="", NOT(ISNUMBER(BB240)), ISERROR(BB240), $B240=""), "",
   IF($I240=1,
      IFBLANK(
         _xldudf_CX_PUSH(BB240*fxVal_normal, CX_ENTITY, $B240, BB$11, BB$14, BB$234,),
         ""
      ),
      IF($I240=2,
         IFBLANK(
            _xldudf_CX_PUSH(BB240, CX_ENTITY, $B240, BB$11, BB$14,BB$234,),
            ""
         ),
         IF($I240=3,
            "",
            IFBLANK(
               _xldudf_CX_PUSH(BB240, CX_ENTITY, $B240, BB$11, BB$14, BB$234,),
               ""
            )
         )
      )
   )
)),"")</f>
        <v/>
      </c>
      <c r="EC240" s="2445" t="str" cm="1">
        <f t="array" aca="1" ref="EC240" ca="1">IFERROR(IF(BC240*fxVal_normal=PL!BC284,"",IF(OR(BC240="", NOT(ISNUMBER(BC240)), ISERROR(BC240), $B240=""), "",
   IF($I240=1,
      IFBLANK(
         _xldudf_CX_PUSH(BC240*fxVal_normal, CX_ENTITY, $B240, BC$11, BC$14, BC$234,),
         ""
      ),
      IF($I240=2,
         IFBLANK(
            _xldudf_CX_PUSH(BC240, CX_ENTITY, $B240, BC$11, BC$14,BC$234,),
            ""
         ),
         IF($I240=3,
            "",
            IFBLANK(
               _xldudf_CX_PUSH(BC240, CX_ENTITY, $B240, BC$11, BC$14, BC$234,),
               ""
            )
         )
      )
   )
)),"")</f>
        <v/>
      </c>
      <c r="ED240" s="2445" t="str" cm="1">
        <f t="array" aca="1" ref="ED240" ca="1">IFERROR(IF(BD240*fxVal_normal=PL!BD284,"",IF(OR(BD240="", NOT(ISNUMBER(BD240)), ISERROR(BD240), $B240=""), "",
   IF($I240=1,
      IFBLANK(
         _xldudf_CX_PUSH(BD240*fxVal_normal, CX_ENTITY, $B240, BD$11, BD$14, BD$234,),
         ""
      ),
      IF($I240=2,
         IFBLANK(
            _xldudf_CX_PUSH(BD240, CX_ENTITY, $B240, BD$11, BD$14,BD$234,),
            ""
         ),
         IF($I240=3,
            "",
            IFBLANK(
               _xldudf_CX_PUSH(BD240, CX_ENTITY, $B240, BD$11, BD$14, BD$234,),
               ""
            )
         )
      )
   )
)),"")</f>
        <v/>
      </c>
      <c r="EE240" s="2445" t="str" cm="1">
        <f t="array" aca="1" ref="EE240" ca="1">IFERROR(IF(BE240*fxVal_normal=PL!BE284,"",IF(OR(BE240="", NOT(ISNUMBER(BE240)), ISERROR(BE240), $B240=""), "",
   IF($I240=1,
      IFBLANK(
         _xldudf_CX_PUSH(BE240*fxVal_normal, CX_ENTITY, $B240, BE$11, BE$14, BE$234,),
         ""
      ),
      IF($I240=2,
         IFBLANK(
            _xldudf_CX_PUSH(BE240, CX_ENTITY, $B240, BE$11, BE$14,BE$234,),
            ""
         ),
         IF($I240=3,
            "",
            IFBLANK(
               _xldudf_CX_PUSH(BE240, CX_ENTITY, $B240, BE$11, BE$14, BE$234,),
               ""
            )
         )
      )
   )
)),"")</f>
        <v/>
      </c>
      <c r="EF240" s="2445" t="str" cm="1">
        <f t="array" aca="1" ref="EF240" ca="1">IFERROR(IF(BF240*fxVal_normal=PL!BF284,"",IF(OR(BF240="", NOT(ISNUMBER(BF240)), ISERROR(BF240), $B240=""), "",
   IF($I240=1,
      IFBLANK(
         _xldudf_CX_PUSH(BF240*fxVal_normal, CX_ENTITY, $B240, BF$11, BF$14, BF$234,),
         ""
      ),
      IF($I240=2,
         IFBLANK(
            _xldudf_CX_PUSH(BF240, CX_ENTITY, $B240, BF$11, BF$14,BF$234,),
            ""
         ),
         IF($I240=3,
            "",
            IFBLANK(
               _xldudf_CX_PUSH(BF240, CX_ENTITY, $B240, BF$11, BF$14, BF$234,),
               ""
            )
         )
      )
   )
)),"")</f>
        <v/>
      </c>
      <c r="EG240" s="2445" t="str" cm="1">
        <f t="array" aca="1" ref="EG240" ca="1">IFERROR(IF(BG240*fxVal_normal=PL!BG284,"",IF(OR(BG240="", NOT(ISNUMBER(BG240)), ISERROR(BG240), $B240=""), "",
   IF($I240=1,
      IFBLANK(
         _xldudf_CX_PUSH(BG240*fxVal_normal, CX_ENTITY, $B240, BG$11, BG$14, BG$234,),
         ""
      ),
      IF($I240=2,
         IFBLANK(
            _xldudf_CX_PUSH(BG240, CX_ENTITY, $B240, BG$11, BG$14,BG$234,),
            ""
         ),
         IF($I240=3,
            "",
            IFBLANK(
               _xldudf_CX_PUSH(BG240, CX_ENTITY, $B240, BG$11, BG$14, BG$234,),
               ""
            )
         )
      )
   )
)),"")</f>
        <v/>
      </c>
      <c r="EH240" s="2445" t="str" cm="1">
        <f t="array" aca="1" ref="EH240" ca="1">IFERROR(IF(BH240*fxVal_normal=PL!BH284,"",IF(OR(BH240="", NOT(ISNUMBER(BH240)), ISERROR(BH240), $B240=""), "",
   IF($I240=1,
      IFBLANK(
         _xldudf_CX_PUSH(BH240*fxVal_normal, CX_ENTITY, $B240, BH$11, BH$14, BH$234,),
         ""
      ),
      IF($I240=2,
         IFBLANK(
            _xldudf_CX_PUSH(BH240, CX_ENTITY, $B240, BH$11, BH$14,BH$234,),
            ""
         ),
         IF($I240=3,
            "",
            IFBLANK(
               _xldudf_CX_PUSH(BH240, CX_ENTITY, $B240, BH$11, BH$14, BH$234,),
               ""
            )
         )
      )
   )
)),"")</f>
        <v/>
      </c>
      <c r="EI240" s="2445" t="str" cm="1">
        <f t="array" aca="1" ref="EI240" ca="1">IFERROR(IF(BI240*fxVal_normal=PL!BI284,"",IF(OR(BI240="", NOT(ISNUMBER(BI240)), ISERROR(BI240), $B240=""), "",
   IF($I240=1,
      IFBLANK(
         _xldudf_CX_PUSH(BI240*fxVal_normal, CX_ENTITY, $B240, BI$11, BI$14, BI$234,),
         ""
      ),
      IF($I240=2,
         IFBLANK(
            _xldudf_CX_PUSH(BI240, CX_ENTITY, $B240, BI$11, BI$14,BI$234,),
            ""
         ),
         IF($I240=3,
            "",
            IFBLANK(
               _xldudf_CX_PUSH(BI240, CX_ENTITY, $B240, BI$11, BI$14, BI$234,),
               ""
            )
         )
      )
   )
)),"")</f>
        <v/>
      </c>
      <c r="EJ240" s="2445" t="str" cm="1">
        <f t="array" aca="1" ref="EJ240" ca="1">IFERROR(IF(BJ240*fxVal_normal=PL!BJ284,"",IF(OR(BJ240="", NOT(ISNUMBER(BJ240)), ISERROR(BJ240), $B240=""), "",
   IF($I240=1,
      IFBLANK(
         _xldudf_CX_PUSH(BJ240*fxVal_normal, CX_ENTITY, $B240, BJ$11, BJ$14, BJ$234,),
         ""
      ),
      IF($I240=2,
         IFBLANK(
            _xldudf_CX_PUSH(BJ240, CX_ENTITY, $B240, BJ$11, BJ$14,BJ$234,),
            ""
         ),
         IF($I240=3,
            "",
            IFBLANK(
               _xldudf_CX_PUSH(BJ240, CX_ENTITY, $B240, BJ$11, BJ$14, BJ$234,),
               ""
            )
         )
      )
   )
)),"")</f>
        <v/>
      </c>
      <c r="EK240" s="2445" t="str" cm="1">
        <f t="array" aca="1" ref="EK240" ca="1">IFERROR(IF(BK240*fxVal_normal=PL!BK284,"",IF(OR(BK240="", NOT(ISNUMBER(BK240)), ISERROR(BK240), $B240=""), "",
   IF($I240=1,
      IFBLANK(
         _xldudf_CX_PUSH(BK240*fxVal_normal, CX_ENTITY, $B240, BK$11, BK$14, BK$234,),
         ""
      ),
      IF($I240=2,
         IFBLANK(
            _xldudf_CX_PUSH(BK240, CX_ENTITY, $B240, BK$11, BK$14,BK$234,),
            ""
         ),
         IF($I240=3,
            "",
            IFBLANK(
               _xldudf_CX_PUSH(BK240, CX_ENTITY, $B240, BK$11, BK$14, BK$234,),
               ""
            )
         )
      )
   )
)),"")</f>
        <v/>
      </c>
      <c r="EL240" s="2445" t="str" cm="1">
        <f t="array" aca="1" ref="EL240" ca="1">IFERROR(IF(BL240*fxVal_normal=PL!BL284,"",IF(OR(BL240="", NOT(ISNUMBER(BL240)), ISERROR(BL240), $B240=""), "",
   IF($I240=1,
      IFBLANK(
         _xldudf_CX_PUSH(BL240*fxVal_normal, CX_ENTITY, $B240, BL$11, BL$14, BL$234,),
         ""
      ),
      IF($I240=2,
         IFBLANK(
            _xldudf_CX_PUSH(BL240, CX_ENTITY, $B240, BL$11, BL$14,BL$234,),
            ""
         ),
         IF($I240=3,
            "",
            IFBLANK(
               _xldudf_CX_PUSH(BL240, CX_ENTITY, $B240, BL$11, BL$14, BL$234,),
               ""
            )
         )
      )
   )
)),"")</f>
        <v/>
      </c>
      <c r="EM240" s="2445" t="str" cm="1">
        <f t="array" aca="1" ref="EM240" ca="1">IFERROR(IF(BM240*fxVal_normal=PL!BM284,"",IF(OR(BM240="", NOT(ISNUMBER(BM240)), ISERROR(BM240), $B240=""), "",
   IF($I240=1,
      IFBLANK(
         _xldudf_CX_PUSH(BM240*fxVal_normal, CX_ENTITY, $B240, BM$11, BM$14, BM$234,),
         ""
      ),
      IF($I240=2,
         IFBLANK(
            _xldudf_CX_PUSH(BM240, CX_ENTITY, $B240, BM$11, BM$14,BM$234,),
            ""
         ),
         IF($I240=3,
            "",
            IFBLANK(
               _xldudf_CX_PUSH(BM240, CX_ENTITY, $B240, BM$11, BM$14, BM$234,),
               ""
            )
         )
      )
   )
)),"")</f>
        <v/>
      </c>
      <c r="EN240" s="2445" t="str" cm="1">
        <f t="array" aca="1" ref="EN240" ca="1">IFERROR(IF(BN240*fxVal_normal=PL!BN284,"",IF(OR(BN240="", NOT(ISNUMBER(BN240)), ISERROR(BN240), $B240=""), "",
   IF($I240=1,
      IFBLANK(
         _xldudf_CX_PUSH(BN240*fxVal_normal, CX_ENTITY, $B240, BN$11, BN$14, BN$234,),
         ""
      ),
      IF($I240=2,
         IFBLANK(
            _xldudf_CX_PUSH(BN240, CX_ENTITY, $B240, BN$11, BN$14,BN$234,),
            ""
         ),
         IF($I240=3,
            "",
            IFBLANK(
               _xldudf_CX_PUSH(BN240, CX_ENTITY, $B240, BN$11, BN$14, BN$234,),
               ""
            )
         )
      )
   )
)),"")</f>
        <v/>
      </c>
    </row>
    <row r="241" spans="1:146" ht="21" customHeight="1">
      <c r="A241" s="1627"/>
      <c r="B241" s="2439" t="s">
        <v>192</v>
      </c>
      <c r="C241" s="2439" t="str" cm="1">
        <f t="array" ref="C241">IFBLANK(_PL!C241,"")</f>
        <v>Segment IV Breakdown - Label 6</v>
      </c>
      <c r="D241" s="1548" t="s">
        <v>192</v>
      </c>
      <c r="E241" s="2440" t="e" cm="1">
        <f t="array" aca="1" ref="E2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)($AD241:$CQ241, Z241)</f>
        <v>#NAME?</v>
      </c>
      <c r="F241" s="578"/>
      <c r="G241" s="578"/>
      <c r="H241" s="585">
        <v>0</v>
      </c>
      <c r="I241" s="585">
        <v>1</v>
      </c>
      <c r="J241" s="401" cm="1">
        <f t="array" ref="J241">IFBLANK( Z241,"")</f>
        <v>-1</v>
      </c>
      <c r="K241" s="578" t="str">
        <f t="shared" si="60"/>
        <v>No</v>
      </c>
      <c r="L241" s="37"/>
      <c r="N241" s="158"/>
      <c r="O241" s="101"/>
      <c r="P241" s="52"/>
      <c r="Q241" s="101"/>
      <c r="R241" s="101"/>
      <c r="S241" s="101"/>
      <c r="T241" s="101"/>
      <c r="U241" s="39"/>
      <c r="V241" s="37"/>
      <c r="W241" s="2593" t="e">
        <f ca="1">W235</f>
        <v>#NAME?</v>
      </c>
      <c r="X241" s="2081" t="str">
        <f>_PL!X241</f>
        <v>a</v>
      </c>
      <c r="Y241" s="1553">
        <v>2</v>
      </c>
      <c r="Z241" s="198">
        <f>_PL!Z241</f>
        <v>-1</v>
      </c>
      <c r="AA241" s="2571"/>
      <c r="AB241" s="2592"/>
      <c r="AC241" s="914" t="str" cm="1">
        <f t="array" aca="1" ref="AC241" ca="1">_xlfn.LET(
_xlpm._termname, $AB241,
_xlpm._iconname, "find",
_xlpm._icon, fx_getIcon(_xlpm._iconname),
_xlpm._location, _xlfn.XLOOKUP(LOWER(_xlpm._termname), LOWER(tbl_acctDef[Term]),tbl_acctDef[Term]),
_xlpm._hyperlink, HYPERLINK("#"&amp;CELL("address",_xlpm._location), _xlpm._icon),
IFERROR(_xlpm._hyperlink,"")
)</f>
        <v/>
      </c>
      <c r="AD241" s="2441">
        <v>1</v>
      </c>
      <c r="AE241" s="2441">
        <v>1</v>
      </c>
      <c r="AF241" s="2441">
        <v>1</v>
      </c>
      <c r="AG241" s="2441">
        <v>1</v>
      </c>
      <c r="AH241" s="2441">
        <v>1</v>
      </c>
      <c r="AI241" s="2441">
        <v>1</v>
      </c>
      <c r="AJ241" s="2441">
        <v>1</v>
      </c>
      <c r="AK241" s="2441">
        <v>1</v>
      </c>
      <c r="AL241" s="2441">
        <v>1</v>
      </c>
      <c r="AM241" s="2441">
        <v>1</v>
      </c>
      <c r="AN241" s="2441">
        <v>1</v>
      </c>
      <c r="AO241" s="2441">
        <v>1</v>
      </c>
      <c r="AP241" s="2441">
        <v>1</v>
      </c>
      <c r="AQ241" s="2441">
        <v>1</v>
      </c>
      <c r="AR241" s="2441">
        <v>1</v>
      </c>
      <c r="AS241" s="2441">
        <v>1</v>
      </c>
      <c r="AT241" s="2441">
        <v>1</v>
      </c>
      <c r="AU241" s="2441">
        <v>1</v>
      </c>
      <c r="AV241" s="2441">
        <v>1</v>
      </c>
      <c r="AW241" s="2441">
        <v>1</v>
      </c>
      <c r="AX241" s="2441">
        <v>1</v>
      </c>
      <c r="AY241" s="2441">
        <v>1</v>
      </c>
      <c r="AZ241" s="2441">
        <v>1</v>
      </c>
      <c r="BA241" s="2441">
        <v>1</v>
      </c>
      <c r="BB241" s="2441">
        <v>1</v>
      </c>
      <c r="BC241" s="2441">
        <v>1</v>
      </c>
      <c r="BD241" s="2441">
        <v>1</v>
      </c>
      <c r="BE241" s="2441">
        <v>1</v>
      </c>
      <c r="BF241" s="2441">
        <v>1</v>
      </c>
      <c r="BG241" s="2441">
        <v>1</v>
      </c>
      <c r="BH241" s="2441">
        <v>1</v>
      </c>
      <c r="BI241" s="2441">
        <v>1</v>
      </c>
      <c r="BJ241" s="2441">
        <v>1</v>
      </c>
      <c r="BK241" s="2441">
        <v>1</v>
      </c>
      <c r="BL241" s="2441">
        <v>1</v>
      </c>
      <c r="BM241" s="2441">
        <v>1</v>
      </c>
      <c r="BN241" s="2441">
        <v>1</v>
      </c>
      <c r="BO241" s="2442"/>
      <c r="BP241" s="2442"/>
      <c r="BQ241" s="2442"/>
      <c r="BR241" s="2442"/>
      <c r="BS241" s="2442"/>
      <c r="BT241" s="2442"/>
      <c r="BU241" s="2442"/>
      <c r="BV241" s="2442"/>
      <c r="BW241" s="2442"/>
      <c r="BX241" s="2442"/>
      <c r="BY241" s="2442"/>
      <c r="BZ241" s="2442"/>
      <c r="CA241" s="34"/>
      <c r="CC241" s="58"/>
      <c r="CD241" s="1461" t="e" cm="1">
        <f t="array" aca="1" ref="CD241" ca="1">_xlfn.LET( _xlpm.CheckBlank, SUM(PL!$AD241:$BN241) = 0, IF(_xlpm.CheckBlank, "", SUM(_xlfn._xlws.FILTER(PL!$AD241:$BN241,(YEAR(PL!$AD$12:$BN$12)=PL!CD$12)*(array_timeline&lt;=PL!CD$11)))))</f>
        <v>#NAME?</v>
      </c>
      <c r="CE241" s="1461" t="e" cm="1">
        <f t="array" aca="1" ref="CE241" ca="1">_xlfn.LET( _xlpm.CheckBlank, SUM(PL!$AD241:$BN241) = 0, IF(_xlpm.CheckBlank, "", SUM(_xlfn._xlws.FILTER(PL!$AD241:$BN241,(YEAR(PL!$AD$12:$BN$12)=PL!CE$12)*(array_timeline&lt;=PL!CE$11)))))</f>
        <v>#NAME?</v>
      </c>
      <c r="CF241" s="88"/>
      <c r="CG241" s="1461" t="e" cm="1">
        <f t="array" aca="1" ref="CG241" ca="1">_xlfn.LET( _xlpm.CheckBlank, SUM(PL!$AD241:$BN241) = 0, IF(_xlpm.CheckBlank, "", SUM(_xlfn._xlws.FILTER(PL!$AD241:$BN241,(YEAR(PL!$AD$12:$BN$12)=PL!CG$12)*(array_timeline&lt;=PL!CG$11)))))</f>
        <v>#NAME?</v>
      </c>
      <c r="CH241" s="1461" t="e" cm="1">
        <f t="array" aca="1" ref="CH241" ca="1">_xlfn.LET( _xlpm.CheckBlank, SUM(PL!$AD241:$BN241) = 0, IF(_xlpm.CheckBlank, "", SUM(_xlfn._xlws.FILTER(PL!$AD241:$BN241,(YEAR(PL!$AD$12:$BN$12)=PL!CH$12)*(array_timeline&lt;=PL!CH$11)))))</f>
        <v>#NAME?</v>
      </c>
      <c r="CI241" s="88"/>
      <c r="CJ241" s="1461" cm="1">
        <f t="array" ref="CJ241">_xlfn.LET( _xlpm.CheckBlank, SUM(PL!$AD241:$BN241) = 0, IF(_xlpm.CheckBlank, "", SUM(_xlfn.TAKE(_xlfn.DROP(PL!$AD241:$BN241, ,-DATEDIFF(PL!CJ$11, val_asOfDate,"M")),1,-12))))</f>
        <v>12</v>
      </c>
      <c r="CK241" s="1461" cm="1">
        <f t="array" ref="CK241">_xlfn.LET( _xlpm.CheckBlank, SUM(PL!$AD241:$BN241) = 0, IF(_xlpm.CheckBlank, "", SUM(_xlfn.TAKE(_xlfn.DROP(PL!$AD241:$BN241, ,-DATEDIFF(PL!CK$11, val_asOfDate,"M")),1,-12))))</f>
        <v>12</v>
      </c>
      <c r="CL241" s="88"/>
      <c r="CM241" s="2441">
        <v>1</v>
      </c>
      <c r="CN241" s="2441">
        <v>1</v>
      </c>
      <c r="CO241" s="1169"/>
      <c r="CP241" s="2441">
        <v>1</v>
      </c>
      <c r="CQ241" s="2441">
        <v>1</v>
      </c>
      <c r="CR241" s="34"/>
      <c r="CS241" s="2056"/>
      <c r="CT241" s="2447" t="e" cm="1">
        <f t="array" aca="1" ref="CT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_xldudf_CX_PUSH($Y241,CX_ENTITY,$C241,val_asOfDate))</f>
        <v>#NAME?</v>
      </c>
      <c r="CU241" s="2447" t="e" cm="1">
        <f t="array" aca="1" ref="CU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_xldudf_CX_PUSH($Y241,CX_ENTITY,$C241,EOMONTH(val_asOfDate,1)))</f>
        <v>#NAME?</v>
      </c>
      <c r="CV241" s="2447" t="e" cm="1">
        <f t="array" aca="1" ref="CV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_xldudf_CX_PUSH($Y241,CX_ENTITY,$C241,EOMONTH(val_asOfDate,2)))</f>
        <v>#NAME?</v>
      </c>
      <c r="CW241" s="2447" t="e" cm="1">
        <f t="array" aca="1" ref="CW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_xldudf_CX_PUSH($Y241,CX_ENTITY,$C241,EOMONTH(val_asOfDate,3)))</f>
        <v>#NAME?</v>
      </c>
      <c r="CX241" s="2443"/>
      <c r="CY241" s="2444" t="str" cm="1">
        <f t="array" aca="1" ref="CY241" ca="1">IFERROR(IF(CM241*fxVal_normal=_PL!CM271,"",IF(OR($CM241="",$CM241=0, NOT(ISNUMBER($CM241)), ISERROR($CM241), $B241=""), "",
   IF($I241=1,
      IFBLANK(
         _xldudf_CX_PUSH($CM241*fxVal_normal, CX_ENTITY, $B241, $CM$11, $CM$14, $CM$19,),
         ""
      ),
      IF($I241=2,
         IFBLANK(
            _xldudf_CX_PUSH($CM241, CX_ENTITY, $B241, $CM$11, $CM$14, $CM$19,),
            ""
         ),
         IF($I241=3,
            "",
            IFBLANK(
               _xldudf_CX_PUSH($CM241, CX_ENTITY, $B241, $CM$11, $CM$14, $CM$19,),
               ""
            )
         )
      )
   )
)),"")</f>
        <v/>
      </c>
      <c r="CZ241" s="2444" t="str" cm="1">
        <f t="array" aca="1" ref="CZ241" ca="1">IFERROR(IF(CN241*fxVal_normal=_PL!CN271,"",IF(OR($CN241="",$CN241=0, NOT(ISNUMBER($CN241)), ISERROR($CN241), $B241=""), "",
   IF($I241=1,
      IFBLANK(
         _xldudf_CX_PUSH($CN241*fxVal_normal, CX_ENTITY, $B241, $CN$11, $CN$14, $CN$19,),
         ""
      ),
      IF($I241=2,
         IFBLANK(
            _xldudf_CX_PUSH($CN241, CX_ENTITY, $B241, $CN$11, $CN$14, $CN$19,),
            ""
         ),
         IF($I241=3,
            "",
            IFBLANK(
               _xldudf_CX_PUSH($CN241, CX_ENTITY, $B241, $CN$11, $CN$14, $CN$19,),
               ""
            )
         )
      )
   )
)),"")</f>
        <v/>
      </c>
      <c r="DA241" s="2444" t="str" cm="1">
        <f t="array" aca="1" ref="DA241" ca="1">IFERROR(IF(CP241*fxVal_normal=_PL!CP271,"",IF(OR($CP241="",$CP241=0, NOT(ISNUMBER($CP241)), ISERROR($CP241), $B241=""), "",
   IF($I241=1,
      IFBLANK(
         _xldudf_CX_PUSH($CP241*fxVal_normal, CX_ENTITY, $B241, $CP$11, $CP$14, $CP$19,),
         ""
      ),
      IF($I241=2,
         IFBLANK(
            _xldudf_CX_PUSH($CP241, CX_ENTITY, $B241, $CP$11, $CP$14, $CP$19,),
            ""
         ),
         IF($I241=3,
            "",
            IFBLANK(
               _xldudf_CX_PUSH($CP241, CX_ENTITY, $B241, $CP$11, $CP$14, $CP$19,),
               ""
            )
         )
      )
   )
)),"")</f>
        <v/>
      </c>
      <c r="DB241" s="2444" t="str" cm="1">
        <f t="array" aca="1" ref="DB241" ca="1">IFERROR(IF(CQ241*fxVal_normal=_PL!CQ271,"",IF(OR($CQ241="", $CQ241=0, NOT(ISNUMBER($CQ241)), ISERROR($CQ241), $B241=""), "",
   IF($I241=1,
      IFBLANK(
         _xldudf_CX_PUSH($CQ241*fxVal_normal, CX_ENTITY, $B241, $CQ$11, $CQ$14, $CQ$19,),
         ""
      ),
      IF($I241=2,
         IFBLANK(
            _xldudf_CX_PUSH($CQ241, CX_ENTITY, $B241, $CQ$11, $CQ$14, $CQ$19,),
            ""
         ),
         IF($I241=3,
            "",
            IFBLANK(
               _xldudf_CX_PUSH($CQ241, CX_ENTITY, $B241, $CQ$11, $CQ$14, $CQ$19,),
               ""
            )
         )
      )
   ))
),"")</f>
        <v/>
      </c>
      <c r="DC241" s="2443"/>
      <c r="DD241" s="2445" t="str" cm="1">
        <f t="array" aca="1" ref="DD241" ca="1">IFERROR(IF(AD241*fxVal_normal=PL!AD285,"",IF(OR(AD241="", NOT(ISNUMBER(AD241)), ISERROR(AD241), $B241=""), "",
   IF($I241=1,
      IFBLANK(
         _xldudf_CX_PUSH(AD241*fxVal_normal, CX_ENTITY, $B241, AD$11, AD$14, AD$234,),
         ""
      ),
      IF($I241=2,
         IFBLANK(
            _xldudf_CX_PUSH(AD241, CX_ENTITY, $B241, AD$11, AD$14,AD$234,),
            ""
         ),
         IF($I241=3,
            "",
            IFBLANK(
               _xldudf_CX_PUSH(AD241, CX_ENTITY, $B241, AD$11, AD$14, AD$234,),
               ""
            )
         )
      )
   )
)),"")</f>
        <v/>
      </c>
      <c r="DE241" s="2445" t="str" cm="1">
        <f t="array" aca="1" ref="DE241" ca="1">IFERROR(IF(AE241*fxVal_normal=PL!AE285,"",IF(OR(AE241="", NOT(ISNUMBER(AE241)), ISERROR(AE241), $B241=""), "",
   IF($I241=1,
      IFBLANK(
         _xldudf_CX_PUSH(AE241*fxVal_normal, CX_ENTITY, $B241, AE$11, AE$14, AE$234,),
         ""
      ),
      IF($I241=2,
         IFBLANK(
            _xldudf_CX_PUSH(AE241, CX_ENTITY, $B241, AE$11, AE$14,AE$234,),
            ""
         ),
         IF($I241=3,
            "",
            IFBLANK(
               _xldudf_CX_PUSH(AE241, CX_ENTITY, $B241, AE$11, AE$14, AE$234,),
               ""
            )
         )
      )
   )
)),"")</f>
        <v/>
      </c>
      <c r="DF241" s="2445" t="str" cm="1">
        <f t="array" aca="1" ref="DF241" ca="1">IFERROR(IF(AF241*fxVal_normal=PL!AF285,"",IF(OR(AF241="", NOT(ISNUMBER(AF241)), ISERROR(AF241), $B241=""), "",
   IF($I241=1,
      IFBLANK(
         _xldudf_CX_PUSH(AF241*fxVal_normal, CX_ENTITY, $B241, AF$11, AF$14, AF$234,),
         ""
      ),
      IF($I241=2,
         IFBLANK(
            _xldudf_CX_PUSH(AF241, CX_ENTITY, $B241, AF$11, AF$14,AF$234,),
            ""
         ),
         IF($I241=3,
            "",
            IFBLANK(
               _xldudf_CX_PUSH(AF241, CX_ENTITY, $B241, AF$11, AF$14, AF$234,),
               ""
            )
         )
      )
   )
)),"")</f>
        <v/>
      </c>
      <c r="DG241" s="2445" t="str" cm="1">
        <f t="array" aca="1" ref="DG241" ca="1">IFERROR(IF(AG241*fxVal_normal=PL!AG285,"",IF(OR(AG241="", NOT(ISNUMBER(AG241)), ISERROR(AG241), $B241=""), "",
   IF($I241=1,
      IFBLANK(
         _xldudf_CX_PUSH(AG241*fxVal_normal, CX_ENTITY, $B241, AG$11, AG$14, AG$234,),
         ""
      ),
      IF($I241=2,
         IFBLANK(
            _xldudf_CX_PUSH(AG241, CX_ENTITY, $B241, AG$11, AG$14,AG$234,),
            ""
         ),
         IF($I241=3,
            "",
            IFBLANK(
               _xldudf_CX_PUSH(AG241, CX_ENTITY, $B241, AG$11, AG$14, AG$234,),
               ""
            )
         )
      )
   )
)),"")</f>
        <v/>
      </c>
      <c r="DH241" s="2445" t="str" cm="1">
        <f t="array" aca="1" ref="DH241" ca="1">IFERROR(IF(AH241*fxVal_normal=PL!AH285,"",IF(OR(AH241="", NOT(ISNUMBER(AH241)), ISERROR(AH241), $B241=""), "",
   IF($I241=1,
      IFBLANK(
         _xldudf_CX_PUSH(AH241*fxVal_normal, CX_ENTITY, $B241, AH$11, AH$14, AH$234,),
         ""
      ),
      IF($I241=2,
         IFBLANK(
            _xldudf_CX_PUSH(AH241, CX_ENTITY, $B241, AH$11, AH$14,AH$234,),
            ""
         ),
         IF($I241=3,
            "",
            IFBLANK(
               _xldudf_CX_PUSH(AH241, CX_ENTITY, $B241, AH$11, AH$14, AH$234,),
               ""
            )
         )
      )
   )
)),"")</f>
        <v/>
      </c>
      <c r="DI241" s="2445" t="str" cm="1">
        <f t="array" aca="1" ref="DI241" ca="1">IFERROR(IF(AI241*fxVal_normal=PL!AI285,"",IF(OR(AI241="", NOT(ISNUMBER(AI241)), ISERROR(AI241), $B241=""), "",
   IF($I241=1,
      IFBLANK(
         _xldudf_CX_PUSH(AI241*fxVal_normal, CX_ENTITY, $B241, AI$11, AI$14, AI$234,),
         ""
      ),
      IF($I241=2,
         IFBLANK(
            _xldudf_CX_PUSH(AI241, CX_ENTITY, $B241, AI$11, AI$14,AI$234,),
            ""
         ),
         IF($I241=3,
            "",
            IFBLANK(
               _xldudf_CX_PUSH(AI241, CX_ENTITY, $B241, AI$11, AI$14, AI$234,),
               ""
            )
         )
      )
   )
)),"")</f>
        <v/>
      </c>
      <c r="DJ241" s="2445" t="str" cm="1">
        <f t="array" aca="1" ref="DJ241" ca="1">IFERROR(IF(AJ241*fxVal_normal=PL!AJ285,"",IF(OR(AJ241="", NOT(ISNUMBER(AJ241)), ISERROR(AJ241), $B241=""), "",
   IF($I241=1,
      IFBLANK(
         _xldudf_CX_PUSH(AJ241*fxVal_normal, CX_ENTITY, $B241, AJ$11, AJ$14, AJ$234,),
         ""
      ),
      IF($I241=2,
         IFBLANK(
            _xldudf_CX_PUSH(AJ241, CX_ENTITY, $B241, AJ$11, AJ$14,AJ$234,),
            ""
         ),
         IF($I241=3,
            "",
            IFBLANK(
               _xldudf_CX_PUSH(AJ241, CX_ENTITY, $B241, AJ$11, AJ$14, AJ$234,),
               ""
            )
         )
      )
   )
)),"")</f>
        <v/>
      </c>
      <c r="DK241" s="2445" t="str" cm="1">
        <f t="array" aca="1" ref="DK241" ca="1">IFERROR(IF(AK241*fxVal_normal=PL!AK285,"",IF(OR(AK241="", NOT(ISNUMBER(AK241)), ISERROR(AK241), $B241=""), "",
   IF($I241=1,
      IFBLANK(
         _xldudf_CX_PUSH(AK241*fxVal_normal, CX_ENTITY, $B241, AK$11, AK$14, AK$234,),
         ""
      ),
      IF($I241=2,
         IFBLANK(
            _xldudf_CX_PUSH(AK241, CX_ENTITY, $B241, AK$11, AK$14,AK$234,),
            ""
         ),
         IF($I241=3,
            "",
            IFBLANK(
               _xldudf_CX_PUSH(AK241, CX_ENTITY, $B241, AK$11, AK$14, AK$234,),
               ""
            )
         )
      )
   )
)),"")</f>
        <v/>
      </c>
      <c r="DL241" s="2445" t="str" cm="1">
        <f t="array" aca="1" ref="DL241" ca="1">IFERROR(IF(AL241*fxVal_normal=PL!AL285,"",IF(OR(AL241="", NOT(ISNUMBER(AL241)), ISERROR(AL241), $B241=""), "",
   IF($I241=1,
      IFBLANK(
         _xldudf_CX_PUSH(AL241*fxVal_normal, CX_ENTITY, $B241, AL$11, AL$14, AL$234,),
         ""
      ),
      IF($I241=2,
         IFBLANK(
            _xldudf_CX_PUSH(AL241, CX_ENTITY, $B241, AL$11, AL$14,AL$234,),
            ""
         ),
         IF($I241=3,
            "",
            IFBLANK(
               _xldudf_CX_PUSH(AL241, CX_ENTITY, $B241, AL$11, AL$14, AL$234,),
               ""
            )
         )
      )
   )
)),"")</f>
        <v/>
      </c>
      <c r="DM241" s="2445" t="str" cm="1">
        <f t="array" aca="1" ref="DM241" ca="1">IFERROR(IF(AM241*fxVal_normal=PL!AM285,"",IF(OR(AM241="", NOT(ISNUMBER(AM241)), ISERROR(AM241), $B241=""), "",
   IF($I241=1,
      IFBLANK(
         _xldudf_CX_PUSH(AM241*fxVal_normal, CX_ENTITY, $B241, AM$11, AM$14, AM$234,),
         ""
      ),
      IF($I241=2,
         IFBLANK(
            _xldudf_CX_PUSH(AM241, CX_ENTITY, $B241, AM$11, AM$14,AM$234,),
            ""
         ),
         IF($I241=3,
            "",
            IFBLANK(
               _xldudf_CX_PUSH(AM241, CX_ENTITY, $B241, AM$11, AM$14, AM$234,),
               ""
            )
         )
      )
   )
)),"")</f>
        <v/>
      </c>
      <c r="DN241" s="2445" t="str" cm="1">
        <f t="array" aca="1" ref="DN241" ca="1">IFERROR(IF(AN241*fxVal_normal=PL!AN285,"",IF(OR(AN241="", NOT(ISNUMBER(AN241)), ISERROR(AN241), $B241=""), "",
   IF($I241=1,
      IFBLANK(
         _xldudf_CX_PUSH(AN241*fxVal_normal, CX_ENTITY, $B241, AN$11, AN$14, AN$234,),
         ""
      ),
      IF($I241=2,
         IFBLANK(
            _xldudf_CX_PUSH(AN241, CX_ENTITY, $B241, AN$11, AN$14,AN$234,),
            ""
         ),
         IF($I241=3,
            "",
            IFBLANK(
               _xldudf_CX_PUSH(AN241, CX_ENTITY, $B241, AN$11, AN$14, AN$234,),
               ""
            )
         )
      )
   )
)),"")</f>
        <v/>
      </c>
      <c r="DO241" s="2445" t="str" cm="1">
        <f t="array" aca="1" ref="DO241" ca="1">IFERROR(IF(AO241*fxVal_normal=PL!AO285,"",IF(OR(AO241="", NOT(ISNUMBER(AO241)), ISERROR(AO241), $B241=""), "",
   IF($I241=1,
      IFBLANK(
         _xldudf_CX_PUSH(AO241*fxVal_normal, CX_ENTITY, $B241, AO$11, AO$14, AO$234,),
         ""
      ),
      IF($I241=2,
         IFBLANK(
            _xldudf_CX_PUSH(AO241, CX_ENTITY, $B241, AO$11, AO$14,AO$234,),
            ""
         ),
         IF($I241=3,
            "",
            IFBLANK(
               _xldudf_CX_PUSH(AO241, CX_ENTITY, $B241, AO$11, AO$14, AO$234,),
               ""
            )
         )
      )
   )
)),"")</f>
        <v/>
      </c>
      <c r="DP241" s="2445" t="str" cm="1">
        <f t="array" aca="1" ref="DP241" ca="1">IFERROR(IF(AP241*fxVal_normal=PL!AP285,"",IF(OR(AP241="", NOT(ISNUMBER(AP241)), ISERROR(AP241), $B241=""), "",
   IF($I241=1,
      IFBLANK(
         _xldudf_CX_PUSH(AP241*fxVal_normal, CX_ENTITY, $B241, AP$11, AP$14, AP$234,),
         ""
      ),
      IF($I241=2,
         IFBLANK(
            _xldudf_CX_PUSH(AP241, CX_ENTITY, $B241, AP$11, AP$14,AP$234,),
            ""
         ),
         IF($I241=3,
            "",
            IFBLANK(
               _xldudf_CX_PUSH(AP241, CX_ENTITY, $B241, AP$11, AP$14, AP$234,),
               ""
            )
         )
      )
   )
)),"")</f>
        <v/>
      </c>
      <c r="DQ241" s="2445" t="str" cm="1">
        <f t="array" aca="1" ref="DQ241" ca="1">IFERROR(IF(AQ241*fxVal_normal=PL!AQ285,"",IF(OR(AQ241="", NOT(ISNUMBER(AQ241)), ISERROR(AQ241), $B241=""), "",
   IF($I241=1,
      IFBLANK(
         _xldudf_CX_PUSH(AQ241*fxVal_normal, CX_ENTITY, $B241, AQ$11, AQ$14, AQ$234,),
         ""
      ),
      IF($I241=2,
         IFBLANK(
            _xldudf_CX_PUSH(AQ241, CX_ENTITY, $B241, AQ$11, AQ$14,AQ$234,),
            ""
         ),
         IF($I241=3,
            "",
            IFBLANK(
               _xldudf_CX_PUSH(AQ241, CX_ENTITY, $B241, AQ$11, AQ$14, AQ$234,),
               ""
            )
         )
      )
   )
)),"")</f>
        <v/>
      </c>
      <c r="DR241" s="2445" t="str" cm="1">
        <f t="array" aca="1" ref="DR241" ca="1">IFERROR(IF(AR241*fxVal_normal=PL!AR285,"",IF(OR(AR241="", NOT(ISNUMBER(AR241)), ISERROR(AR241), $B241=""), "",
   IF($I241=1,
      IFBLANK(
         _xldudf_CX_PUSH(AR241*fxVal_normal, CX_ENTITY, $B241, AR$11, AR$14, AR$234,),
         ""
      ),
      IF($I241=2,
         IFBLANK(
            _xldudf_CX_PUSH(AR241, CX_ENTITY, $B241, AR$11, AR$14,AR$234,),
            ""
         ),
         IF($I241=3,
            "",
            IFBLANK(
               _xldudf_CX_PUSH(AR241, CX_ENTITY, $B241, AR$11, AR$14, AR$234,),
               ""
            )
         )
      )
   )
)),"")</f>
        <v/>
      </c>
      <c r="DS241" s="2445" t="str" cm="1">
        <f t="array" aca="1" ref="DS241" ca="1">IFERROR(IF(AS241*fxVal_normal=PL!AS285,"",IF(OR(AS241="", NOT(ISNUMBER(AS241)), ISERROR(AS241), $B241=""), "",
   IF($I241=1,
      IFBLANK(
         _xldudf_CX_PUSH(AS241*fxVal_normal, CX_ENTITY, $B241, AS$11, AS$14, AS$234,),
         ""
      ),
      IF($I241=2,
         IFBLANK(
            _xldudf_CX_PUSH(AS241, CX_ENTITY, $B241, AS$11, AS$14,AS$234,),
            ""
         ),
         IF($I241=3,
            "",
            IFBLANK(
               _xldudf_CX_PUSH(AS241, CX_ENTITY, $B241, AS$11, AS$14, AS$234,),
               ""
            )
         )
      )
   )
)),"")</f>
        <v/>
      </c>
      <c r="DT241" s="2445" t="str" cm="1">
        <f t="array" aca="1" ref="DT241" ca="1">IFERROR(IF(AT241*fxVal_normal=PL!AT285,"",IF(OR(AT241="", NOT(ISNUMBER(AT241)), ISERROR(AT241), $B241=""), "",
   IF($I241=1,
      IFBLANK(
         _xldudf_CX_PUSH(AT241*fxVal_normal, CX_ENTITY, $B241, AT$11, AT$14, AT$234,),
         ""
      ),
      IF($I241=2,
         IFBLANK(
            _xldudf_CX_PUSH(AT241, CX_ENTITY, $B241, AT$11, AT$14,AT$234,),
            ""
         ),
         IF($I241=3,
            "",
            IFBLANK(
               _xldudf_CX_PUSH(AT241, CX_ENTITY, $B241, AT$11, AT$14, AT$234,),
               ""
            )
         )
      )
   )
)),"")</f>
        <v/>
      </c>
      <c r="DU241" s="2445" t="str" cm="1">
        <f t="array" aca="1" ref="DU241" ca="1">IFERROR(IF(AU241*fxVal_normal=PL!AU285,"",IF(OR(AU241="", NOT(ISNUMBER(AU241)), ISERROR(AU241), $B241=""), "",
   IF($I241=1,
      IFBLANK(
         _xldudf_CX_PUSH(AU241*fxVal_normal, CX_ENTITY, $B241, AU$11, AU$14, AU$234,),
         ""
      ),
      IF($I241=2,
         IFBLANK(
            _xldudf_CX_PUSH(AU241, CX_ENTITY, $B241, AU$11, AU$14,AU$234,),
            ""
         ),
         IF($I241=3,
            "",
            IFBLANK(
               _xldudf_CX_PUSH(AU241, CX_ENTITY, $B241, AU$11, AU$14, AU$234,),
               ""
            )
         )
      )
   )
)),"")</f>
        <v/>
      </c>
      <c r="DV241" s="2445" t="str" cm="1">
        <f t="array" aca="1" ref="DV241" ca="1">IFERROR(IF(AV241*fxVal_normal=PL!AV285,"",IF(OR(AV241="", NOT(ISNUMBER(AV241)), ISERROR(AV241), $B241=""), "",
   IF($I241=1,
      IFBLANK(
         _xldudf_CX_PUSH(AV241*fxVal_normal, CX_ENTITY, $B241, AV$11, AV$14, AV$234,),
         ""
      ),
      IF($I241=2,
         IFBLANK(
            _xldudf_CX_PUSH(AV241, CX_ENTITY, $B241, AV$11, AV$14,AV$234,),
            ""
         ),
         IF($I241=3,
            "",
            IFBLANK(
               _xldudf_CX_PUSH(AV241, CX_ENTITY, $B241, AV$11, AV$14, AV$234,),
               ""
            )
         )
      )
   )
)),"")</f>
        <v/>
      </c>
      <c r="DW241" s="2445" t="str" cm="1">
        <f t="array" aca="1" ref="DW241" ca="1">IFERROR(IF(AW241*fxVal_normal=PL!AW285,"",IF(OR(AW241="", NOT(ISNUMBER(AW241)), ISERROR(AW241), $B241=""), "",
   IF($I241=1,
      IFBLANK(
         _xldudf_CX_PUSH(AW241*fxVal_normal, CX_ENTITY, $B241, AW$11, AW$14, AW$234,),
         ""
      ),
      IF($I241=2,
         IFBLANK(
            _xldudf_CX_PUSH(AW241, CX_ENTITY, $B241, AW$11, AW$14,AW$234,),
            ""
         ),
         IF($I241=3,
            "",
            IFBLANK(
               _xldudf_CX_PUSH(AW241, CX_ENTITY, $B241, AW$11, AW$14, AW$234,),
               ""
            )
         )
      )
   )
)),"")</f>
        <v/>
      </c>
      <c r="DX241" s="2445" t="str" cm="1">
        <f t="array" aca="1" ref="DX241" ca="1">IFERROR(IF(AX241*fxVal_normal=PL!AX285,"",IF(OR(AX241="", NOT(ISNUMBER(AX241)), ISERROR(AX241), $B241=""), "",
   IF($I241=1,
      IFBLANK(
         _xldudf_CX_PUSH(AX241*fxVal_normal, CX_ENTITY, $B241, AX$11, AX$14, AX$234,),
         ""
      ),
      IF($I241=2,
         IFBLANK(
            _xldudf_CX_PUSH(AX241, CX_ENTITY, $B241, AX$11, AX$14,AX$234,),
            ""
         ),
         IF($I241=3,
            "",
            IFBLANK(
               _xldudf_CX_PUSH(AX241, CX_ENTITY, $B241, AX$11, AX$14, AX$234,),
               ""
            )
         )
      )
   )
)),"")</f>
        <v/>
      </c>
      <c r="DY241" s="2445" t="str" cm="1">
        <f t="array" aca="1" ref="DY241" ca="1">IFERROR(IF(AY241*fxVal_normal=PL!AY285,"",IF(OR(AY241="", NOT(ISNUMBER(AY241)), ISERROR(AY241), $B241=""), "",
   IF($I241=1,
      IFBLANK(
         _xldudf_CX_PUSH(AY241*fxVal_normal, CX_ENTITY, $B241, AY$11, AY$14, AY$234,),
         ""
      ),
      IF($I241=2,
         IFBLANK(
            _xldudf_CX_PUSH(AY241, CX_ENTITY, $B241, AY$11, AY$14,AY$234,),
            ""
         ),
         IF($I241=3,
            "",
            IFBLANK(
               _xldudf_CX_PUSH(AY241, CX_ENTITY, $B241, AY$11, AY$14, AY$234,),
               ""
            )
         )
      )
   )
)),"")</f>
        <v/>
      </c>
      <c r="DZ241" s="2445" t="str" cm="1">
        <f t="array" aca="1" ref="DZ241" ca="1">IFERROR(IF(AZ241*fxVal_normal=PL!AZ285,"",IF(OR(AZ241="", NOT(ISNUMBER(AZ241)), ISERROR(AZ241), $B241=""), "",
   IF($I241=1,
      IFBLANK(
         _xldudf_CX_PUSH(AZ241*fxVal_normal, CX_ENTITY, $B241, AZ$11, AZ$14, AZ$234,),
         ""
      ),
      IF($I241=2,
         IFBLANK(
            _xldudf_CX_PUSH(AZ241, CX_ENTITY, $B241, AZ$11, AZ$14,AZ$234,),
            ""
         ),
         IF($I241=3,
            "",
            IFBLANK(
               _xldudf_CX_PUSH(AZ241, CX_ENTITY, $B241, AZ$11, AZ$14, AZ$234,),
               ""
            )
         )
      )
   )
)),"")</f>
        <v/>
      </c>
      <c r="EA241" s="2445" t="str" cm="1">
        <f t="array" aca="1" ref="EA241" ca="1">IFERROR(IF(BA241*fxVal_normal=PL!BA285,"",IF(OR(BA241="", NOT(ISNUMBER(BA241)), ISERROR(BA241), $B241=""), "",
   IF($I241=1,
      IFBLANK(
         _xldudf_CX_PUSH(BA241*fxVal_normal, CX_ENTITY, $B241, BA$11, BA$14, BA$234,),
         ""
      ),
      IF($I241=2,
         IFBLANK(
            _xldudf_CX_PUSH(BA241, CX_ENTITY, $B241, BA$11, BA$14,BA$234,),
            ""
         ),
         IF($I241=3,
            "",
            IFBLANK(
               _xldudf_CX_PUSH(BA241, CX_ENTITY, $B241, BA$11, BA$14, BA$234,),
               ""
            )
         )
      )
   )
)),"")</f>
        <v/>
      </c>
      <c r="EB241" s="2445" t="str" cm="1">
        <f t="array" aca="1" ref="EB241" ca="1">IFERROR(IF(BB241*fxVal_normal=PL!BB285,"",IF(OR(BB241="", NOT(ISNUMBER(BB241)), ISERROR(BB241), $B241=""), "",
   IF($I241=1,
      IFBLANK(
         _xldudf_CX_PUSH(BB241*fxVal_normal, CX_ENTITY, $B241, BB$11, BB$14, BB$234,),
         ""
      ),
      IF($I241=2,
         IFBLANK(
            _xldudf_CX_PUSH(BB241, CX_ENTITY, $B241, BB$11, BB$14,BB$234,),
            ""
         ),
         IF($I241=3,
            "",
            IFBLANK(
               _xldudf_CX_PUSH(BB241, CX_ENTITY, $B241, BB$11, BB$14, BB$234,),
               ""
            )
         )
      )
   )
)),"")</f>
        <v/>
      </c>
      <c r="EC241" s="2445" t="str" cm="1">
        <f t="array" aca="1" ref="EC241" ca="1">IFERROR(IF(BC241*fxVal_normal=PL!BC285,"",IF(OR(BC241="", NOT(ISNUMBER(BC241)), ISERROR(BC241), $B241=""), "",
   IF($I241=1,
      IFBLANK(
         _xldudf_CX_PUSH(BC241*fxVal_normal, CX_ENTITY, $B241, BC$11, BC$14, BC$234,),
         ""
      ),
      IF($I241=2,
         IFBLANK(
            _xldudf_CX_PUSH(BC241, CX_ENTITY, $B241, BC$11, BC$14,BC$234,),
            ""
         ),
         IF($I241=3,
            "",
            IFBLANK(
               _xldudf_CX_PUSH(BC241, CX_ENTITY, $B241, BC$11, BC$14, BC$234,),
               ""
            )
         )
      )
   )
)),"")</f>
        <v/>
      </c>
      <c r="ED241" s="2445" t="str" cm="1">
        <f t="array" aca="1" ref="ED241" ca="1">IFERROR(IF(BD241*fxVal_normal=PL!BD285,"",IF(OR(BD241="", NOT(ISNUMBER(BD241)), ISERROR(BD241), $B241=""), "",
   IF($I241=1,
      IFBLANK(
         _xldudf_CX_PUSH(BD241*fxVal_normal, CX_ENTITY, $B241, BD$11, BD$14, BD$234,),
         ""
      ),
      IF($I241=2,
         IFBLANK(
            _xldudf_CX_PUSH(BD241, CX_ENTITY, $B241, BD$11, BD$14,BD$234,),
            ""
         ),
         IF($I241=3,
            "",
            IFBLANK(
               _xldudf_CX_PUSH(BD241, CX_ENTITY, $B241, BD$11, BD$14, BD$234,),
               ""
            )
         )
      )
   )
)),"")</f>
        <v/>
      </c>
      <c r="EE241" s="2445" t="str" cm="1">
        <f t="array" aca="1" ref="EE241" ca="1">IFERROR(IF(BE241*fxVal_normal=PL!BE285,"",IF(OR(BE241="", NOT(ISNUMBER(BE241)), ISERROR(BE241), $B241=""), "",
   IF($I241=1,
      IFBLANK(
         _xldudf_CX_PUSH(BE241*fxVal_normal, CX_ENTITY, $B241, BE$11, BE$14, BE$234,),
         ""
      ),
      IF($I241=2,
         IFBLANK(
            _xldudf_CX_PUSH(BE241, CX_ENTITY, $B241, BE$11, BE$14,BE$234,),
            ""
         ),
         IF($I241=3,
            "",
            IFBLANK(
               _xldudf_CX_PUSH(BE241, CX_ENTITY, $B241, BE$11, BE$14, BE$234,),
               ""
            )
         )
      )
   )
)),"")</f>
        <v/>
      </c>
      <c r="EF241" s="2445" t="str" cm="1">
        <f t="array" aca="1" ref="EF241" ca="1">IFERROR(IF(BF241*fxVal_normal=PL!BF285,"",IF(OR(BF241="", NOT(ISNUMBER(BF241)), ISERROR(BF241), $B241=""), "",
   IF($I241=1,
      IFBLANK(
         _xldudf_CX_PUSH(BF241*fxVal_normal, CX_ENTITY, $B241, BF$11, BF$14, BF$234,),
         ""
      ),
      IF($I241=2,
         IFBLANK(
            _xldudf_CX_PUSH(BF241, CX_ENTITY, $B241, BF$11, BF$14,BF$234,),
            ""
         ),
         IF($I241=3,
            "",
            IFBLANK(
               _xldudf_CX_PUSH(BF241, CX_ENTITY, $B241, BF$11, BF$14, BF$234,),
               ""
            )
         )
      )
   )
)),"")</f>
        <v/>
      </c>
      <c r="EG241" s="2445" t="str" cm="1">
        <f t="array" aca="1" ref="EG241" ca="1">IFERROR(IF(BG241*fxVal_normal=PL!BG285,"",IF(OR(BG241="", NOT(ISNUMBER(BG241)), ISERROR(BG241), $B241=""), "",
   IF($I241=1,
      IFBLANK(
         _xldudf_CX_PUSH(BG241*fxVal_normal, CX_ENTITY, $B241, BG$11, BG$14, BG$234,),
         ""
      ),
      IF($I241=2,
         IFBLANK(
            _xldudf_CX_PUSH(BG241, CX_ENTITY, $B241, BG$11, BG$14,BG$234,),
            ""
         ),
         IF($I241=3,
            "",
            IFBLANK(
               _xldudf_CX_PUSH(BG241, CX_ENTITY, $B241, BG$11, BG$14, BG$234,),
               ""
            )
         )
      )
   )
)),"")</f>
        <v/>
      </c>
      <c r="EH241" s="2445" t="str" cm="1">
        <f t="array" aca="1" ref="EH241" ca="1">IFERROR(IF(BH241*fxVal_normal=PL!BH285,"",IF(OR(BH241="", NOT(ISNUMBER(BH241)), ISERROR(BH241), $B241=""), "",
   IF($I241=1,
      IFBLANK(
         _xldudf_CX_PUSH(BH241*fxVal_normal, CX_ENTITY, $B241, BH$11, BH$14, BH$234,),
         ""
      ),
      IF($I241=2,
         IFBLANK(
            _xldudf_CX_PUSH(BH241, CX_ENTITY, $B241, BH$11, BH$14,BH$234,),
            ""
         ),
         IF($I241=3,
            "",
            IFBLANK(
               _xldudf_CX_PUSH(BH241, CX_ENTITY, $B241, BH$11, BH$14, BH$234,),
               ""
            )
         )
      )
   )
)),"")</f>
        <v/>
      </c>
      <c r="EI241" s="2445" t="str" cm="1">
        <f t="array" aca="1" ref="EI241" ca="1">IFERROR(IF(BI241*fxVal_normal=PL!BI285,"",IF(OR(BI241="", NOT(ISNUMBER(BI241)), ISERROR(BI241), $B241=""), "",
   IF($I241=1,
      IFBLANK(
         _xldudf_CX_PUSH(BI241*fxVal_normal, CX_ENTITY, $B241, BI$11, BI$14, BI$234,),
         ""
      ),
      IF($I241=2,
         IFBLANK(
            _xldudf_CX_PUSH(BI241, CX_ENTITY, $B241, BI$11, BI$14,BI$234,),
            ""
         ),
         IF($I241=3,
            "",
            IFBLANK(
               _xldudf_CX_PUSH(BI241, CX_ENTITY, $B241, BI$11, BI$14, BI$234,),
               ""
            )
         )
      )
   )
)),"")</f>
        <v/>
      </c>
      <c r="EJ241" s="2445" t="str" cm="1">
        <f t="array" aca="1" ref="EJ241" ca="1">IFERROR(IF(BJ241*fxVal_normal=PL!BJ285,"",IF(OR(BJ241="", NOT(ISNUMBER(BJ241)), ISERROR(BJ241), $B241=""), "",
   IF($I241=1,
      IFBLANK(
         _xldudf_CX_PUSH(BJ241*fxVal_normal, CX_ENTITY, $B241, BJ$11, BJ$14, BJ$234,),
         ""
      ),
      IF($I241=2,
         IFBLANK(
            _xldudf_CX_PUSH(BJ241, CX_ENTITY, $B241, BJ$11, BJ$14,BJ$234,),
            ""
         ),
         IF($I241=3,
            "",
            IFBLANK(
               _xldudf_CX_PUSH(BJ241, CX_ENTITY, $B241, BJ$11, BJ$14, BJ$234,),
               ""
            )
         )
      )
   )
)),"")</f>
        <v/>
      </c>
      <c r="EK241" s="2445" t="str" cm="1">
        <f t="array" aca="1" ref="EK241" ca="1">IFERROR(IF(BK241*fxVal_normal=PL!BK285,"",IF(OR(BK241="", NOT(ISNUMBER(BK241)), ISERROR(BK241), $B241=""), "",
   IF($I241=1,
      IFBLANK(
         _xldudf_CX_PUSH(BK241*fxVal_normal, CX_ENTITY, $B241, BK$11, BK$14, BK$234,),
         ""
      ),
      IF($I241=2,
         IFBLANK(
            _xldudf_CX_PUSH(BK241, CX_ENTITY, $B241, BK$11, BK$14,BK$234,),
            ""
         ),
         IF($I241=3,
            "",
            IFBLANK(
               _xldudf_CX_PUSH(BK241, CX_ENTITY, $B241, BK$11, BK$14, BK$234,),
               ""
            )
         )
      )
   )
)),"")</f>
        <v/>
      </c>
      <c r="EL241" s="2445" t="str" cm="1">
        <f t="array" aca="1" ref="EL241" ca="1">IFERROR(IF(BL241*fxVal_normal=PL!BL285,"",IF(OR(BL241="", NOT(ISNUMBER(BL241)), ISERROR(BL241), $B241=""), "",
   IF($I241=1,
      IFBLANK(
         _xldudf_CX_PUSH(BL241*fxVal_normal, CX_ENTITY, $B241, BL$11, BL$14, BL$234,),
         ""
      ),
      IF($I241=2,
         IFBLANK(
            _xldudf_CX_PUSH(BL241, CX_ENTITY, $B241, BL$11, BL$14,BL$234,),
            ""
         ),
         IF($I241=3,
            "",
            IFBLANK(
               _xldudf_CX_PUSH(BL241, CX_ENTITY, $B241, BL$11, BL$14, BL$234,),
               ""
            )
         )
      )
   )
)),"")</f>
        <v/>
      </c>
      <c r="EM241" s="2445" t="str" cm="1">
        <f t="array" aca="1" ref="EM241" ca="1">IFERROR(IF(BM241*fxVal_normal=PL!BM285,"",IF(OR(BM241="", NOT(ISNUMBER(BM241)), ISERROR(BM241), $B241=""), "",
   IF($I241=1,
      IFBLANK(
         _xldudf_CX_PUSH(BM241*fxVal_normal, CX_ENTITY, $B241, BM$11, BM$14, BM$234,),
         ""
      ),
      IF($I241=2,
         IFBLANK(
            _xldudf_CX_PUSH(BM241, CX_ENTITY, $B241, BM$11, BM$14,BM$234,),
            ""
         ),
         IF($I241=3,
            "",
            IFBLANK(
               _xldudf_CX_PUSH(BM241, CX_ENTITY, $B241, BM$11, BM$14, BM$234,),
               ""
            )
         )
      )
   )
)),"")</f>
        <v/>
      </c>
      <c r="EN241" s="2445" t="str" cm="1">
        <f t="array" aca="1" ref="EN241" ca="1">IFERROR(IF(BN241*fxVal_normal=PL!BN285,"",IF(OR(BN241="", NOT(ISNUMBER(BN241)), ISERROR(BN241), $B241=""), "",
   IF($I241=1,
      IFBLANK(
         _xldudf_CX_PUSH(BN241*fxVal_normal, CX_ENTITY, $B241, BN$11, BN$14, BN$234,),
         ""
      ),
      IF($I241=2,
         IFBLANK(
            _xldudf_CX_PUSH(BN241, CX_ENTITY, $B241, BN$11, BN$14,BN$234,),
            ""
         ),
         IF($I241=3,
            "",
            IFBLANK(
               _xldudf_CX_PUSH(BN241, CX_ENTITY, $B241, BN$11, BN$14, BN$234,),
               ""
            )
         )
      )
   )
)),"")</f>
        <v/>
      </c>
    </row>
    <row r="242" spans="1:146" ht="21" customHeight="1">
      <c r="A242" s="1627" t="s">
        <v>22</v>
      </c>
      <c r="B242" s="2424"/>
      <c r="C242" s="2424"/>
      <c r="D242" s="1548"/>
      <c r="E242" s="2440" cm="1">
        <f t="array" aca="1" ref="E242:G24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)($AD242:$CQ242, Z242)</f>
        <v>49</v>
      </c>
      <c r="F242" s="576">
        <f ca="1"/>
        <v>0</v>
      </c>
      <c r="G242" s="576" t="str">
        <f ca="1"/>
        <v>A</v>
      </c>
      <c r="H242" s="2546">
        <v>2</v>
      </c>
      <c r="I242" s="2546">
        <v>1</v>
      </c>
      <c r="J242" s="401" cm="1">
        <f t="array" ref="J242">IFBLANK( Z242,"")</f>
        <v>0</v>
      </c>
      <c r="K242" s="578" t="str">
        <f t="shared" si="60"/>
        <v>No</v>
      </c>
      <c r="L242" s="37"/>
      <c r="N242" s="158"/>
      <c r="O242" s="101"/>
      <c r="P242" s="52"/>
      <c r="Q242" s="101"/>
      <c r="R242" s="101"/>
      <c r="S242" s="101"/>
      <c r="T242" s="101"/>
      <c r="U242" s="39"/>
      <c r="V242" s="37"/>
      <c r="W242" s="2594" t="e">
        <f ca="1">W235</f>
        <v>#NAME?</v>
      </c>
      <c r="X242" s="2452">
        <f>_PL!X272</f>
        <v>0</v>
      </c>
      <c r="Y242" s="270" t="s">
        <v>167</v>
      </c>
      <c r="Z242" s="538">
        <f>_PL!Z242</f>
        <v>0</v>
      </c>
      <c r="AA242" s="906"/>
      <c r="AB242" s="280"/>
      <c r="AC242" s="1165" t="str" cm="1">
        <f t="array" aca="1" ref="AC242" ca="1">_xlfn.LET(
_xlpm._termname, $AB242,
_xlpm._iconname, "find",
_xlpm._icon, fx_getIcon(_xlpm._iconname),
_xlpm._location, _xlfn.XLOOKUP(LOWER(_xlpm._termname), LOWER(tbl_acctDef[Term]),tbl_acctDef[Term]),
_xlpm._hyperlink, HYPERLINK("#"&amp;CELL("address",_xlpm._location), _xlpm._icon),
IFERROR(_xlpm._hyperlink,"")
)</f>
        <v/>
      </c>
      <c r="AD242" s="2602" t="str">
        <f ca="1">IF(ISNUMBER(AD235), IF(ABS(SUM(AD236:AD241)-AD235)&lt;0.1,0,1),"")</f>
        <v/>
      </c>
      <c r="AE242" s="2602" t="str">
        <f t="shared" ref="AE242:BN242" si="65">IF(ISNUMBER(AE235), IF(ABS(SUM(AE236:AE241)-AE235)&lt;0.1,0,1),"")</f>
        <v/>
      </c>
      <c r="AF242" s="2603" t="str">
        <f t="shared" si="65"/>
        <v/>
      </c>
      <c r="AG242" s="2603" t="str">
        <f t="shared" si="65"/>
        <v/>
      </c>
      <c r="AH242" s="2603" t="str">
        <f t="shared" si="65"/>
        <v/>
      </c>
      <c r="AI242" s="2603" t="str">
        <f t="shared" si="65"/>
        <v/>
      </c>
      <c r="AJ242" s="2603" t="str">
        <f t="shared" si="65"/>
        <v/>
      </c>
      <c r="AK242" s="2603" t="str">
        <f t="shared" si="65"/>
        <v/>
      </c>
      <c r="AL242" s="2603" t="str">
        <f t="shared" si="65"/>
        <v/>
      </c>
      <c r="AM242" s="2603" t="str">
        <f t="shared" si="65"/>
        <v/>
      </c>
      <c r="AN242" s="2603" t="str">
        <f t="shared" si="65"/>
        <v/>
      </c>
      <c r="AO242" s="2603" t="str">
        <f t="shared" si="65"/>
        <v/>
      </c>
      <c r="AP242" s="2603" t="str">
        <f t="shared" si="65"/>
        <v/>
      </c>
      <c r="AQ242" s="2603" t="str">
        <f t="shared" si="65"/>
        <v/>
      </c>
      <c r="AR242" s="2603" t="str">
        <f t="shared" si="65"/>
        <v/>
      </c>
      <c r="AS242" s="2603" t="str">
        <f t="shared" si="65"/>
        <v/>
      </c>
      <c r="AT242" s="2603" t="str">
        <f t="shared" si="65"/>
        <v/>
      </c>
      <c r="AU242" s="2603" t="str">
        <f t="shared" si="65"/>
        <v/>
      </c>
      <c r="AV242" s="2603" t="str">
        <f t="shared" si="65"/>
        <v/>
      </c>
      <c r="AW242" s="2603" t="str">
        <f t="shared" si="65"/>
        <v/>
      </c>
      <c r="AX242" s="2603" t="str">
        <f t="shared" si="65"/>
        <v/>
      </c>
      <c r="AY242" s="2603" t="str">
        <f t="shared" si="65"/>
        <v/>
      </c>
      <c r="AZ242" s="2603" t="str">
        <f t="shared" si="65"/>
        <v/>
      </c>
      <c r="BA242" s="2603" t="str">
        <f t="shared" si="65"/>
        <v/>
      </c>
      <c r="BB242" s="2603" t="str">
        <f t="shared" si="65"/>
        <v/>
      </c>
      <c r="BC242" s="2603" t="str">
        <f t="shared" si="65"/>
        <v/>
      </c>
      <c r="BD242" s="2603" t="str">
        <f t="shared" si="65"/>
        <v/>
      </c>
      <c r="BE242" s="2603" t="str">
        <f t="shared" si="65"/>
        <v/>
      </c>
      <c r="BF242" s="2603" t="str">
        <f t="shared" si="65"/>
        <v/>
      </c>
      <c r="BG242" s="2603" t="str">
        <f t="shared" si="65"/>
        <v/>
      </c>
      <c r="BH242" s="2603" t="str">
        <f t="shared" si="65"/>
        <v/>
      </c>
      <c r="BI242" s="2603" t="str">
        <f t="shared" si="65"/>
        <v/>
      </c>
      <c r="BJ242" s="2603" t="str">
        <f t="shared" si="65"/>
        <v/>
      </c>
      <c r="BK242" s="2603" t="str">
        <f t="shared" si="65"/>
        <v/>
      </c>
      <c r="BL242" s="2603" t="str">
        <f t="shared" si="65"/>
        <v/>
      </c>
      <c r="BM242" s="2603" t="str">
        <f t="shared" si="65"/>
        <v/>
      </c>
      <c r="BN242" s="2603" t="str">
        <f t="shared" si="65"/>
        <v/>
      </c>
      <c r="BO242" s="2604"/>
      <c r="BP242" s="2604"/>
      <c r="BQ242" s="2604"/>
      <c r="BR242" s="2604"/>
      <c r="BS242" s="2604"/>
      <c r="BT242" s="2604"/>
      <c r="BU242" s="2604"/>
      <c r="BV242" s="2604"/>
      <c r="BW242" s="2604"/>
      <c r="BX242" s="2604"/>
      <c r="BY242" s="2604"/>
      <c r="BZ242" s="2604"/>
      <c r="CA242" s="34"/>
      <c r="CC242" s="58"/>
      <c r="CD242" s="1461" t="str" cm="1">
        <f t="array" aca="1" ref="CD242" ca="1">_xlfn.LET( _xlpm.CheckBlank, SUM(PL!$AD242:$BN242) = 0, IF(_xlpm.CheckBlank, "", SUM(_xlfn._xlws.FILTER(PL!$AD242:$BN242,(YEAR(PL!$AD$12:$BN$12)=PL!CD$12)*(array_timeline&lt;=PL!CD$11)))))</f>
        <v/>
      </c>
      <c r="CE242" s="1461" t="str" cm="1">
        <f t="array" aca="1" ref="CE242" ca="1">_xlfn.LET( _xlpm.CheckBlank, SUM(PL!$AD242:$BN242) = 0, IF(_xlpm.CheckBlank, "", SUM(_xlfn._xlws.FILTER(PL!$AD242:$BN242,(YEAR(PL!$AD$12:$BN$12)=PL!CE$12)*(array_timeline&lt;=PL!CE$11)))))</f>
        <v/>
      </c>
      <c r="CF242" s="88"/>
      <c r="CG242" s="1461" t="str" cm="1">
        <f t="array" aca="1" ref="CG242" ca="1">_xlfn.LET( _xlpm.CheckBlank, SUM(PL!$AD242:$BN242) = 0, IF(_xlpm.CheckBlank, "", SUM(_xlfn._xlws.FILTER(PL!$AD242:$BN242,(YEAR(PL!$AD$12:$BN$12)=PL!CG$12)*(array_timeline&lt;=PL!CG$11)))))</f>
        <v/>
      </c>
      <c r="CH242" s="1461" t="str" cm="1">
        <f t="array" aca="1" ref="CH242" ca="1">_xlfn.LET( _xlpm.CheckBlank, SUM(PL!$AD242:$BN242) = 0, IF(_xlpm.CheckBlank, "", SUM(_xlfn._xlws.FILTER(PL!$AD242:$BN242,(YEAR(PL!$AD$12:$BN$12)=PL!CH$12)*(array_timeline&lt;=PL!CH$11)))))</f>
        <v/>
      </c>
      <c r="CI242" s="88"/>
      <c r="CJ242" s="1461" t="str" cm="1">
        <f t="array" aca="1" ref="CJ242" ca="1">_xlfn.LET( _xlpm.CheckBlank, SUM(PL!$AD242:$BN242) = 0, IF(_xlpm.CheckBlank, "", SUM(_xlfn.TAKE(_xlfn.DROP(PL!$AD242:$BN242, ,-DATEDIFF(PL!CJ$11, val_asOfDate,"M")),1,-12))))</f>
        <v/>
      </c>
      <c r="CK242" s="1461" t="str" cm="1">
        <f t="array" aca="1" ref="CK242" ca="1">_xlfn.LET( _xlpm.CheckBlank, SUM(PL!$AD242:$BN242) = 0, IF(_xlpm.CheckBlank, "", SUM(_xlfn.TAKE(_xlfn.DROP(PL!$AD242:$BN242, ,-DATEDIFF(PL!CK$11, val_asOfDate,"M")),1,-12))))</f>
        <v/>
      </c>
      <c r="CL242" s="88"/>
      <c r="CM242" s="2061" t="str">
        <f ca="1">IF(ISNUMBER(CM235), IF(ABS(SUM(CM236:CM241)-CM235)&lt;0.1,0,1),"")</f>
        <v/>
      </c>
      <c r="CN242" s="2061" t="str">
        <f>IF(ISNUMBER(CN235), IF(ABS(SUM(CN236:CN241)-CN235)&lt;0.1,0,1),"")</f>
        <v/>
      </c>
      <c r="CO242" s="128"/>
      <c r="CP242" s="2061" t="str">
        <f ca="1">IF(ISNUMBER(CP235), IF(ABS(SUM(CP236:CP241)-CP235)&lt;0.1,0,1),"")</f>
        <v/>
      </c>
      <c r="CQ242" s="2061" t="str">
        <f>IF(ISNUMBER(CQ235), IF(ABS(SUM(CQ236:CQ241)-CQ235)&lt;0.1,0,1),"")</f>
        <v/>
      </c>
      <c r="CR242" s="34"/>
      <c r="CY242" s="1880"/>
      <c r="CZ242" s="1880"/>
      <c r="DA242" s="1880"/>
      <c r="DB242" s="1880"/>
      <c r="DC242" s="2121"/>
    </row>
    <row r="243" spans="1:146" ht="21" customHeight="1">
      <c r="A243" s="1627"/>
      <c r="B243" s="2424"/>
      <c r="C243" s="2424"/>
      <c r="D243" s="1548"/>
      <c r="E243" s="2440"/>
      <c r="F243" s="401"/>
      <c r="G243" s="401"/>
      <c r="H243" s="585"/>
      <c r="I243" s="585"/>
      <c r="J243" s="401"/>
      <c r="K243" s="578"/>
      <c r="L243" s="37"/>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Y243" s="1880"/>
      <c r="CZ243" s="1880"/>
      <c r="DA243" s="1880"/>
      <c r="DB243" s="1880"/>
      <c r="DC243" s="2121"/>
    </row>
    <row r="244" spans="1:146" ht="21" customHeight="1">
      <c r="A244" s="1627"/>
      <c r="B244" s="2424"/>
      <c r="C244" s="2424"/>
      <c r="D244" s="1548"/>
      <c r="E244" s="2440"/>
      <c r="F244" s="401"/>
      <c r="G244" s="401"/>
      <c r="H244" s="585"/>
      <c r="I244" s="585"/>
      <c r="J244" s="401"/>
      <c r="K244" s="578"/>
      <c r="L244" s="37"/>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Y244" s="1880"/>
      <c r="CZ244" s="1880"/>
      <c r="DA244" s="1880"/>
      <c r="DB244" s="1880"/>
      <c r="DC244" s="2121"/>
    </row>
    <row r="245" spans="1:146" ht="25">
      <c r="A245" s="1625"/>
      <c r="B245" s="2439"/>
      <c r="C245" s="2439"/>
      <c r="D245" s="1548"/>
      <c r="E245" s="2453"/>
      <c r="F245" s="578"/>
      <c r="G245" s="578"/>
      <c r="H245" s="510"/>
      <c r="I245" s="510"/>
      <c r="J245" s="401"/>
      <c r="K245" s="578"/>
      <c r="L245" s="37"/>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3052" t="s">
        <v>41</v>
      </c>
      <c r="CE245" s="3053"/>
      <c r="CF245" s="1472"/>
      <c r="CG245" s="3054" t="s">
        <v>109</v>
      </c>
      <c r="CH245" s="3055"/>
      <c r="CI245" s="1473"/>
      <c r="CJ245" s="3059" t="s">
        <v>43</v>
      </c>
      <c r="CK245" s="3060"/>
      <c r="CL245" s="1473"/>
      <c r="CM245" s="3050" t="s">
        <v>44</v>
      </c>
      <c r="CN245" s="3051"/>
      <c r="CO245" s="1470"/>
      <c r="CP245" s="3050" t="s">
        <v>45</v>
      </c>
      <c r="CQ245" s="3051"/>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6" s="108" customFormat="1" ht="18">
      <c r="A246" s="1628"/>
      <c r="B246" s="1331"/>
      <c r="C246" s="1331"/>
      <c r="D246" s="574"/>
      <c r="E246" s="2605"/>
      <c r="F246" s="401"/>
      <c r="G246" s="401"/>
      <c r="H246" s="585"/>
      <c r="I246" s="585"/>
      <c r="J246" s="586"/>
      <c r="K246" s="401"/>
      <c r="L246" s="37"/>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aca="1" ref="CD246" ca="1">YEAR(val_currentFYE)-2</f>
        <v>#NAME?</v>
      </c>
      <c r="CE246" s="1344" t="e" cm="1">
        <f t="array" aca="1" ref="CE246" ca="1">YEAR(val_currentFYE)-1</f>
        <v>#NAME?</v>
      </c>
      <c r="CF246" s="128"/>
      <c r="CG246" s="205" t="e" cm="1">
        <f t="array" aca="1" ref="CG246" ca="1">YEAR(val_currentFYE)</f>
        <v>#NAME?</v>
      </c>
      <c r="CH246" s="206" t="e" cm="1">
        <f t="array" aca="1" ref="CH246" ca="1">YEAR(val_currentFYE)</f>
        <v>#NAME?</v>
      </c>
      <c r="CI246" s="207"/>
      <c r="CJ246" s="208" t="s">
        <v>54</v>
      </c>
      <c r="CK246" s="209" t="s">
        <v>54</v>
      </c>
      <c r="CL246" s="88"/>
      <c r="CM246" s="1200" t="e" cm="1">
        <f t="array" aca="1" ref="CM246" ca="1">YEAR(val_currentFYE)</f>
        <v>#NAME?</v>
      </c>
      <c r="CN246" s="1340" t="e" cm="1">
        <f t="array" aca="1" ref="CN246" ca="1">YEAR(val_currentFYE)</f>
        <v>#NAME?</v>
      </c>
      <c r="CO246" s="88"/>
      <c r="CP246" s="1200" t="e" cm="1">
        <f t="array" aca="1" ref="CP246" ca="1">YEAR(val_currentFYE)+1</f>
        <v>#NAME?</v>
      </c>
      <c r="CQ246" s="1340" t="e" cm="1">
        <f t="array" aca="1" ref="CQ246" ca="1">YEAR(val_currentFYE)+1</f>
        <v>#NAME?</v>
      </c>
      <c r="CR246" s="88"/>
      <c r="CX246" s="115"/>
      <c r="DC246" s="115"/>
    </row>
    <row r="247" spans="1:146" s="108" customFormat="1" ht="18">
      <c r="A247" s="1628"/>
      <c r="B247" s="1331"/>
      <c r="C247" s="1331"/>
      <c r="D247" s="574"/>
      <c r="E247" s="2605"/>
      <c r="F247" s="401"/>
      <c r="G247" s="401"/>
      <c r="H247" s="585"/>
      <c r="I247" s="585"/>
      <c r="J247" s="586"/>
      <c r="K247" s="401"/>
      <c r="L247" s="3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X247" s="115"/>
      <c r="DC247" s="115"/>
    </row>
    <row r="248" spans="1:146" s="10" customFormat="1" ht="35.25" customHeight="1">
      <c r="A248" s="1624"/>
      <c r="B248" s="2405"/>
      <c r="C248" s="2406"/>
      <c r="D248" s="2407"/>
      <c r="E248" s="1899"/>
      <c r="F248" s="1898"/>
      <c r="G248" s="1896"/>
      <c r="H248" s="849"/>
      <c r="I248" s="849"/>
      <c r="J248" s="2343"/>
      <c r="K248" s="2343"/>
      <c r="L248" s="37"/>
      <c r="M248"/>
      <c r="N248" s="158"/>
      <c r="O248" s="2345"/>
      <c r="P248" s="2346"/>
      <c r="Q248" s="2346"/>
      <c r="R248" s="2346"/>
      <c r="S248" s="2347" t="s">
        <v>195</v>
      </c>
      <c r="T248" s="2347" t="s">
        <v>196</v>
      </c>
      <c r="U248" s="2348"/>
      <c r="V248" s="2344"/>
      <c r="W248" s="1930"/>
      <c r="X248" s="1931"/>
      <c r="Y248" s="1932"/>
      <c r="Z248" s="1931"/>
      <c r="AA248" s="1932"/>
      <c r="AB248" s="1933"/>
      <c r="AC248" s="976"/>
      <c r="AD248" s="2358" cm="1">
        <f t="array" ref="AD248:BN248">array_timeline</f>
        <v>44926</v>
      </c>
      <c r="AE248" s="2358">
        <v>44957</v>
      </c>
      <c r="AF248" s="2358">
        <v>44985</v>
      </c>
      <c r="AG248" s="2358">
        <v>45016</v>
      </c>
      <c r="AH248" s="2358">
        <v>45046</v>
      </c>
      <c r="AI248" s="2358">
        <v>45077</v>
      </c>
      <c r="AJ248" s="2358">
        <v>45107</v>
      </c>
      <c r="AK248" s="2358">
        <v>45138</v>
      </c>
      <c r="AL248" s="2358">
        <v>45169</v>
      </c>
      <c r="AM248" s="2358">
        <v>45199</v>
      </c>
      <c r="AN248" s="2358">
        <v>45230</v>
      </c>
      <c r="AO248" s="2358">
        <v>45260</v>
      </c>
      <c r="AP248" s="2358">
        <v>45291</v>
      </c>
      <c r="AQ248" s="2358">
        <v>45322</v>
      </c>
      <c r="AR248" s="2358">
        <v>45351</v>
      </c>
      <c r="AS248" s="2358">
        <v>45382</v>
      </c>
      <c r="AT248" s="2358">
        <v>45412</v>
      </c>
      <c r="AU248" s="2358">
        <v>45443</v>
      </c>
      <c r="AV248" s="2358">
        <v>45473</v>
      </c>
      <c r="AW248" s="2358">
        <v>45504</v>
      </c>
      <c r="AX248" s="2358">
        <v>45535</v>
      </c>
      <c r="AY248" s="2358">
        <v>45565</v>
      </c>
      <c r="AZ248" s="2358">
        <v>45596</v>
      </c>
      <c r="BA248" s="2358">
        <v>45626</v>
      </c>
      <c r="BB248" s="2358">
        <v>45657</v>
      </c>
      <c r="BC248" s="2358">
        <v>45688</v>
      </c>
      <c r="BD248" s="2358">
        <v>45716</v>
      </c>
      <c r="BE248" s="2358">
        <v>45747</v>
      </c>
      <c r="BF248" s="2358">
        <v>45777</v>
      </c>
      <c r="BG248" s="2358">
        <v>45808</v>
      </c>
      <c r="BH248" s="2358">
        <v>45838</v>
      </c>
      <c r="BI248" s="2358">
        <v>45869</v>
      </c>
      <c r="BJ248" s="2358">
        <v>45900</v>
      </c>
      <c r="BK248" s="2358">
        <v>45930</v>
      </c>
      <c r="BL248" s="2358">
        <v>45961</v>
      </c>
      <c r="BM248" s="2358">
        <v>45991</v>
      </c>
      <c r="BN248" s="2359">
        <v>46022</v>
      </c>
      <c r="BO248" s="2360"/>
      <c r="BP248" s="2360"/>
      <c r="BQ248" s="2360"/>
      <c r="BR248" s="2360"/>
      <c r="BS248" s="2360"/>
      <c r="BT248" s="2360"/>
      <c r="BU248" s="2360"/>
      <c r="BV248" s="2360"/>
      <c r="BW248" s="2360"/>
      <c r="BX248" s="2360"/>
      <c r="BY248" s="2360"/>
      <c r="BZ248" s="2360"/>
      <c r="CA248" s="1936"/>
      <c r="CB248" s="2344"/>
      <c r="CC248" s="2349"/>
      <c r="CD248" s="1937" t="e" cm="1">
        <f t="array" aca="1" ref="CD248" ca="1">EOMONTH(val_currentFYE,-24)</f>
        <v>#NAME?</v>
      </c>
      <c r="CE248" s="1938" t="e" cm="1">
        <f t="array" aca="1" ref="CE248" ca="1">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aca="1" ref="CM248" ca="1">val_currentFYE</f>
        <v>#NAME?</v>
      </c>
      <c r="CN248" s="1945" t="e" cm="1">
        <f t="array" aca="1" ref="CN248" ca="1">val_currentFYE</f>
        <v>#NAME?</v>
      </c>
      <c r="CO248" s="1470"/>
      <c r="CP248" s="1944" t="e" cm="1">
        <f t="array" aca="1" ref="CP248" ca="1">EOMONTH(val_currentFYE,12)</f>
        <v>#NAME?</v>
      </c>
      <c r="CQ248" s="1945" t="e" cm="1">
        <f t="array" aca="1" ref="CQ248" ca="1">EOMONTH(val_currentFYE,12)</f>
        <v>#NAME?</v>
      </c>
      <c r="CR248" s="2352"/>
      <c r="CS248" s="2344"/>
      <c r="CT248" s="2615">
        <v>0</v>
      </c>
      <c r="CU248" s="2615">
        <v>1</v>
      </c>
      <c r="CV248" s="2615">
        <v>2</v>
      </c>
      <c r="CW248" s="2615">
        <v>3</v>
      </c>
      <c r="CX248" s="2409"/>
      <c r="CY248" s="108"/>
      <c r="CZ248" s="108"/>
      <c r="DA248" s="108"/>
      <c r="DB248" s="108"/>
      <c r="DC248" s="2409"/>
      <c r="DD248" s="2344"/>
      <c r="DE248" s="2344"/>
      <c r="DF248" s="2344"/>
      <c r="DG248" s="2344"/>
      <c r="DH248" s="2344"/>
      <c r="DI248" s="2344"/>
      <c r="DJ248" s="2344"/>
      <c r="DK248" s="2344"/>
      <c r="DL248" s="2344"/>
      <c r="DM248" s="2344"/>
      <c r="DN248" s="2344"/>
      <c r="DO248" s="2344"/>
      <c r="DP248" s="2344"/>
      <c r="DQ248" s="2344"/>
      <c r="DR248" s="2344"/>
      <c r="DS248" s="2344"/>
      <c r="DT248" s="2344"/>
      <c r="DU248" s="2344"/>
      <c r="DV248" s="2344"/>
      <c r="DW248" s="2344"/>
      <c r="DX248" s="2344"/>
      <c r="DY248" s="2344"/>
      <c r="DZ248" s="2344"/>
      <c r="EA248" s="2344"/>
      <c r="EB248" s="2344"/>
      <c r="EC248" s="2344"/>
      <c r="ED248" s="2344"/>
      <c r="EE248" s="2344"/>
      <c r="EF248" s="2344"/>
      <c r="EG248" s="2344"/>
      <c r="EH248" s="2344"/>
      <c r="EI248" s="2344"/>
      <c r="EJ248" s="2344"/>
      <c r="EK248" s="2344"/>
      <c r="EL248" s="2344"/>
      <c r="EM248" s="2344"/>
      <c r="EN248" s="2344"/>
      <c r="EO248" s="2344"/>
      <c r="EP248" s="2344"/>
    </row>
    <row r="249" spans="1:146" ht="21" customHeight="1">
      <c r="A249" s="1627"/>
      <c r="B249" s="2606"/>
      <c r="C249" s="2406"/>
      <c r="D249" s="1549"/>
      <c r="E249" s="2607"/>
      <c r="F249" s="401"/>
      <c r="G249" s="401"/>
      <c r="H249" s="585"/>
      <c r="I249" s="585"/>
      <c r="J249" s="401"/>
      <c r="K249" s="401"/>
      <c r="L249" s="37"/>
      <c r="N249" s="158"/>
      <c r="O249" s="101"/>
      <c r="P249" s="52"/>
      <c r="Q249" s="101"/>
      <c r="R249" s="101"/>
      <c r="S249" s="18" t="str" cm="1">
        <f t="array" ref="S249">fx_scenarioConverter("Actual")</f>
        <v>Actual</v>
      </c>
      <c r="T249" s="18" t="str" cm="1">
        <f t="array" ref="T249">fx_scenarioConverter("Budget")</f>
        <v>Budget</v>
      </c>
      <c r="U249" s="39"/>
      <c r="V249" s="37"/>
      <c r="W249" s="2660" t="e" cm="1">
        <f t="array" aca="1" ref="W249" ca="1">fx_scenarioConverter(_PL!W249)</f>
        <v>#NAME?</v>
      </c>
      <c r="X249" s="2608"/>
      <c r="Y249" s="2336" t="s">
        <v>198</v>
      </c>
      <c r="Z249" s="2337"/>
      <c r="AA249" s="2609"/>
      <c r="AB249" s="2141" t="s">
        <v>199</v>
      </c>
      <c r="AC249" s="2138" t="str" cm="1">
        <f t="array" aca="1" ref="AC249" ca="1">_xlfn.LET(
_xlpm._termname, $AB249,
_xlpm._iconname, "find",
_xlpm._icon, fx_getIcon(_xlpm._iconname),
_xlpm._location, _xlfn.XLOOKUP(LOWER(_xlpm._termname), LOWER(tbl_acctDef[Term]),tbl_acctDef[Term]),
_xlpm._hyperlink, HYPERLINK("#"&amp;CELL("address",_xlpm._location), _xlpm._icon),
IFERROR(_xlpm._hyperlink,"")
)</f>
        <v/>
      </c>
      <c r="AD249" s="2138" t="str" cm="1">
        <f t="array" aca="1" ref="AD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E249" s="2138" t="str" cm="1">
        <f t="array" aca="1" ref="AE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F249" s="2138" t="str" cm="1">
        <f t="array" aca="1" ref="AF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49" s="2138" t="str" cm="1">
        <f t="array" aca="1" ref="AG249" ca="1">_xlfn.LET(
_xlpm._termname, $AB249,
_xlpm._iconname, "find",
_xlpm._icon, fx_getIcon(_xlpm._iconname),
_xlpm._location, _xlfn.XLOOKUP(LOWER(_xlpm._termname), LOWER(tbl_acctDef[Order]),tbl_acctDef[Order]),
_xlpm._hyperlink, HYPERLINK("#"&amp;CELL("address",_xlpm._location), _xlpm._icon),
IFERROR(_xlpm._hyperlink,"")
)</f>
        <v/>
      </c>
      <c r="AH249" s="2138" t="str" cm="1">
        <f t="array" aca="1" ref="AH249" ca="1">_xlfn.LET(
_xlpm._termname, $AB249,
_xlpm._iconname, "find",
_xlpm._icon, fx_getIcon(_xlpm._iconname),
_xlpm._location, _xlfn.XLOOKUP(LOWER(_xlpm._termname), LOWER(tbl_acctDef[Term]),tbl_acctDef[Term]),
_xlpm._hyperlink, HYPERLINK("#"&amp;CELL("address",_xlpm._location), _xlpm._icon),
IFERROR(_xlpm._hyperlink,"")
)</f>
        <v/>
      </c>
      <c r="AI249" s="2138" t="str" cm="1">
        <f t="array" aca="1" ref="AI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J249" s="2138" t="str" cm="1">
        <f t="array" aca="1" ref="AJ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K249" s="2138" t="str" cm="1">
        <f t="array" aca="1" ref="AK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49" s="2138" t="str" cm="1">
        <f t="array" aca="1" ref="AL249" ca="1">_xlfn.LET(
_xlpm._termname, $AB249,
_xlpm._iconname, "find",
_xlpm._icon, fx_getIcon(_xlpm._iconname),
_xlpm._location, _xlfn.XLOOKUP(LOWER(_xlpm._termname), LOWER(tbl_acctDef[Order]),tbl_acctDef[Order]),
_xlpm._hyperlink, HYPERLINK("#"&amp;CELL("address",_xlpm._location), _xlpm._icon),
IFERROR(_xlpm._hyperlink,"")
)</f>
        <v/>
      </c>
      <c r="AM249" s="2138" t="str" cm="1">
        <f t="array" aca="1" ref="AM249" ca="1">_xlfn.LET(
_xlpm._termname, $AB249,
_xlpm._iconname, "find",
_xlpm._icon, fx_getIcon(_xlpm._iconname),
_xlpm._location, _xlfn.XLOOKUP(LOWER(_xlpm._termname), LOWER(tbl_acctDef[Term]),tbl_acctDef[Term]),
_xlpm._hyperlink, HYPERLINK("#"&amp;CELL("address",_xlpm._location), _xlpm._icon),
IFERROR(_xlpm._hyperlink,"")
)</f>
        <v/>
      </c>
      <c r="AN249" s="2138" t="str" cm="1">
        <f t="array" aca="1" ref="AN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O249" s="2138" t="str" cm="1">
        <f t="array" aca="1" ref="AO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P249" s="2138" t="str" cm="1">
        <f t="array" aca="1" ref="AP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49" s="2138" t="str" cm="1">
        <f t="array" aca="1" ref="AQ249" ca="1">_xlfn.LET(
_xlpm._termname, $AB249,
_xlpm._iconname, "find",
_xlpm._icon, fx_getIcon(_xlpm._iconname),
_xlpm._location, _xlfn.XLOOKUP(LOWER(_xlpm._termname), LOWER(tbl_acctDef[Order]),tbl_acctDef[Order]),
_xlpm._hyperlink, HYPERLINK("#"&amp;CELL("address",_xlpm._location), _xlpm._icon),
IFERROR(_xlpm._hyperlink,"")
)</f>
        <v/>
      </c>
      <c r="AR249" s="2138" t="str" cm="1">
        <f t="array" aca="1" ref="AR249" ca="1">_xlfn.LET(
_xlpm._termname, $AB249,
_xlpm._iconname, "find",
_xlpm._icon, fx_getIcon(_xlpm._iconname),
_xlpm._location, _xlfn.XLOOKUP(LOWER(_xlpm._termname), LOWER(tbl_acctDef[Term]),tbl_acctDef[Term]),
_xlpm._hyperlink, HYPERLINK("#"&amp;CELL("address",_xlpm._location), _xlpm._icon),
IFERROR(_xlpm._hyperlink,"")
)</f>
        <v/>
      </c>
      <c r="AS249" s="2138" t="str" cm="1">
        <f t="array" aca="1" ref="AS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T249" s="2138" t="str" cm="1">
        <f t="array" aca="1" ref="AT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U249" s="2138" t="str" cm="1">
        <f t="array" aca="1" ref="AU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49" s="2138" t="str" cm="1">
        <f t="array" aca="1" ref="AV249" ca="1">_xlfn.LET(
_xlpm._termname, $AB249,
_xlpm._iconname, "find",
_xlpm._icon, fx_getIcon(_xlpm._iconname),
_xlpm._location, _xlfn.XLOOKUP(LOWER(_xlpm._termname), LOWER(tbl_acctDef[Order]),tbl_acctDef[Order]),
_xlpm._hyperlink, HYPERLINK("#"&amp;CELL("address",_xlpm._location), _xlpm._icon),
IFERROR(_xlpm._hyperlink,"")
)</f>
        <v/>
      </c>
      <c r="AW249" s="2138" t="str" cm="1">
        <f t="array" aca="1" ref="AW249" ca="1">_xlfn.LET(
_xlpm._termname, $AB249,
_xlpm._iconname, "find",
_xlpm._icon, fx_getIcon(_xlpm._iconname),
_xlpm._location, _xlfn.XLOOKUP(LOWER(_xlpm._termname), LOWER(tbl_acctDef[Term]),tbl_acctDef[Term]),
_xlpm._hyperlink, HYPERLINK("#"&amp;CELL("address",_xlpm._location), _xlpm._icon),
IFERROR(_xlpm._hyperlink,"")
)</f>
        <v/>
      </c>
      <c r="AX249" s="2138" t="str" cm="1">
        <f t="array" aca="1" ref="AX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Y249" s="2138" t="str" cm="1">
        <f t="array" aca="1" ref="AY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Z249" s="2138" t="str" cm="1">
        <f t="array" aca="1" ref="AZ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49" s="2138" t="str" cm="1">
        <f t="array" aca="1" ref="BA249" ca="1">_xlfn.LET(
_xlpm._termname, $AB249,
_xlpm._iconname, "find",
_xlpm._icon, fx_getIcon(_xlpm._iconname),
_xlpm._location, _xlfn.XLOOKUP(LOWER(_xlpm._termname), LOWER(tbl_acctDef[Order]),tbl_acctDef[Order]),
_xlpm._hyperlink, HYPERLINK("#"&amp;CELL("address",_xlpm._location), _xlpm._icon),
IFERROR(_xlpm._hyperlink,"")
)</f>
        <v/>
      </c>
      <c r="BB249" s="2138" t="str" cm="1">
        <f t="array" aca="1" ref="BB249" ca="1">_xlfn.LET(
_xlpm._termname, $AB249,
_xlpm._iconname, "find",
_xlpm._icon, fx_getIcon(_xlpm._iconname),
_xlpm._location, _xlfn.XLOOKUP(LOWER(_xlpm._termname), LOWER(tbl_acctDef[Term]),tbl_acctDef[Term]),
_xlpm._hyperlink, HYPERLINK("#"&amp;CELL("address",_xlpm._location), _xlpm._icon),
IFERROR(_xlpm._hyperlink,"")
)</f>
        <v/>
      </c>
      <c r="BC249" s="2138" t="str" cm="1">
        <f t="array" aca="1" ref="BC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D249" s="2138" t="str" cm="1">
        <f t="array" aca="1" ref="BD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E249" s="2138" t="str" cm="1">
        <f t="array" aca="1" ref="BE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49" s="2138" t="str" cm="1">
        <f t="array" aca="1" ref="BF249" ca="1">_xlfn.LET(
_xlpm._termname, $AB249,
_xlpm._iconname, "find",
_xlpm._icon, fx_getIcon(_xlpm._iconname),
_xlpm._location, _xlfn.XLOOKUP(LOWER(_xlpm._termname), LOWER(tbl_acctDef[Order]),tbl_acctDef[Order]),
_xlpm._hyperlink, HYPERLINK("#"&amp;CELL("address",_xlpm._location), _xlpm._icon),
IFERROR(_xlpm._hyperlink,"")
)</f>
        <v/>
      </c>
      <c r="BG249" s="2138" t="str" cm="1">
        <f t="array" aca="1" ref="BG249" ca="1">_xlfn.LET(
_xlpm._termname, $AB249,
_xlpm._iconname, "find",
_xlpm._icon, fx_getIcon(_xlpm._iconname),
_xlpm._location, _xlfn.XLOOKUP(LOWER(_xlpm._termname), LOWER(tbl_acctDef[Term]),tbl_acctDef[Term]),
_xlpm._hyperlink, HYPERLINK("#"&amp;CELL("address",_xlpm._location), _xlpm._icon),
IFERROR(_xlpm._hyperlink,"")
)</f>
        <v/>
      </c>
      <c r="BH249" s="2138" t="str" cm="1">
        <f t="array" aca="1" ref="BH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I249" s="2138" t="str" cm="1">
        <f t="array" aca="1" ref="BI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J249" s="2138" t="str" cm="1">
        <f t="array" aca="1" ref="BJ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49" s="2138" t="str" cm="1">
        <f t="array" aca="1" ref="BK249" ca="1">_xlfn.LET(
_xlpm._termname, $AB249,
_xlpm._iconname, "find",
_xlpm._icon, fx_getIcon(_xlpm._iconname),
_xlpm._location, _xlfn.XLOOKUP(LOWER(_xlpm._termname), LOWER(tbl_acctDef[Order]),tbl_acctDef[Order]),
_xlpm._hyperlink, HYPERLINK("#"&amp;CELL("address",_xlpm._location), _xlpm._icon),
IFERROR(_xlpm._hyperlink,"")
)</f>
        <v/>
      </c>
      <c r="BL249" s="2138" t="str" cm="1">
        <f t="array" aca="1" ref="BL249" ca="1">_xlfn.LET(
_xlpm._termname, $AB249,
_xlpm._iconname, "find",
_xlpm._icon, fx_getIcon(_xlpm._iconname),
_xlpm._location, _xlfn.XLOOKUP(LOWER(_xlpm._termname), LOWER(tbl_acctDef[Term]),tbl_acctDef[Term]),
_xlpm._hyperlink, HYPERLINK("#"&amp;CELL("address",_xlpm._location), _xlpm._icon),
IFERROR(_xlpm._hyperlink,"")
)</f>
        <v/>
      </c>
      <c r="BM249" s="2138" t="str" cm="1">
        <f t="array" aca="1" ref="BM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N249" s="2138" t="str" cm="1">
        <f t="array" aca="1" ref="BN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O249" s="2361"/>
      <c r="BP249" s="2361"/>
      <c r="BQ249" s="2361"/>
      <c r="BR249" s="2361"/>
      <c r="BS249" s="2361"/>
      <c r="BT249" s="2361"/>
      <c r="BU249" s="2361"/>
      <c r="BV249" s="2361"/>
      <c r="BW249" s="2361"/>
      <c r="BX249" s="2361"/>
      <c r="BY249" s="2361"/>
      <c r="BZ249" s="2361"/>
      <c r="CA249" s="34"/>
      <c r="CC249" s="58"/>
      <c r="CD249" s="1720" cm="1">
        <f t="array" ref="CD249">fx_scenarioConverter($W246)</f>
        <v>0</v>
      </c>
      <c r="CE249" s="1721" cm="1">
        <f t="array" ref="CE249">fx_scenarioConverter($W246)</f>
        <v>0</v>
      </c>
      <c r="CF249" s="128"/>
      <c r="CG249" s="1734" cm="1">
        <f t="array" ref="CG249">fx_scenarioConverter($W246)</f>
        <v>0</v>
      </c>
      <c r="CH249" s="1735" cm="1">
        <f t="array" ref="CH249">fx_scenarioConverter($W246)</f>
        <v>0</v>
      </c>
      <c r="CI249" s="207"/>
      <c r="CJ249" s="1724" cm="1">
        <f t="array" ref="CJ249">fx_scenarioConverter($W246)</f>
        <v>0</v>
      </c>
      <c r="CK249" s="1725" cm="1">
        <f t="array" ref="CK249">fx_scenarioConverter($W246)</f>
        <v>0</v>
      </c>
      <c r="CL249" s="88"/>
      <c r="CM249" s="1198" t="str">
        <f>CM$19</f>
        <v>Original Budget</v>
      </c>
      <c r="CN249" s="1198" t="str">
        <f>CN$19</f>
        <v>LE</v>
      </c>
      <c r="CO249" s="88"/>
      <c r="CP249" s="1198" t="str">
        <f>CP$19</f>
        <v>Original Budget</v>
      </c>
      <c r="CQ249" s="1198" t="str">
        <f>CQ$19</f>
        <v>LE</v>
      </c>
      <c r="CR249" s="34"/>
      <c r="CS249" s="2056"/>
      <c r="CX249" s="2566"/>
      <c r="DC249"/>
    </row>
    <row r="250" spans="1:146" ht="21" customHeight="1">
      <c r="A250" s="1627"/>
      <c r="B250" s="2606"/>
      <c r="C250" s="2540"/>
      <c r="D250" s="1549"/>
      <c r="E250" s="2440" t="e" cm="1">
        <f t="array" aca="1" ref="E2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)($AD250:$CQ250, Z250)</f>
        <v>#NAME?</v>
      </c>
      <c r="F250" s="401"/>
      <c r="G250" s="401"/>
      <c r="H250" s="585">
        <v>0</v>
      </c>
      <c r="I250" s="585">
        <v>1</v>
      </c>
      <c r="J250" s="401"/>
      <c r="K250" s="401" t="str">
        <f t="shared" ref="K250:K251" si="66">IFERROR(IF(LEN(AB250)=0,"No",IF(LEN(J250)&gt;0,"Yes","No")),"")</f>
        <v>No</v>
      </c>
      <c r="L250" s="37"/>
      <c r="N250" s="158"/>
      <c r="O250" s="101"/>
      <c r="P250" s="52"/>
      <c r="Q250" s="101"/>
      <c r="R250" s="101"/>
      <c r="S250" s="101" cm="1">
        <f t="array" aca="1" ref="S250:S251" ca="1">_xlfn.UNIQUE(_xlfn._xlws.FILTER(Y20:Y54,((B20:B54&lt;&gt;"")+(C20:C54&lt;&gt;""))*NOT(ISNUMBER(SEARCH("please",Y20:Y54)))))</f>
        <v>2</v>
      </c>
      <c r="T250" s="2324" cm="1">
        <f t="array" aca="1" ref="T250:T251" ca="1">_xlfn.UNIQUE(_xlfn._xlws.FILTER(Y76:Y106, ((B76:B106&lt;&gt;"")+(C76:C106&lt;&gt;"")) * NOT(ISNUMBER(SEARCH("please", Y76:Y106)))))</f>
        <v>2</v>
      </c>
      <c r="U250" s="39"/>
      <c r="V250" s="37"/>
      <c r="W250" s="2364" t="e">
        <f ca="1">W249</f>
        <v>#NAME?</v>
      </c>
      <c r="X250" s="2373">
        <f>_PL!X250</f>
        <v>0</v>
      </c>
      <c r="Y250" s="2366">
        <v>2</v>
      </c>
      <c r="Z250" s="198">
        <f>_PL!Z250</f>
        <v>0</v>
      </c>
      <c r="AA250" s="200" t="str" cm="1">
        <f t="array" aca="1" ref="AA250" ca="1">IF(Y250="", "", _xlfn.LET(
_xlpm._termname,$W250 &amp; $Y250,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0" s="1335"/>
      <c r="AC250" s="125" t="str" cm="1">
        <f t="array" aca="1" ref="AC250" ca="1">IF(AB250="", "", _xlfn.LET(
_xlpm._termname,PL!$W250 &amp; $AB250,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0" s="2152" t="e" cm="1">
        <f t="array" aca="1" ref="AD250" ca="1">_xlfn.LET(
_xlpm.search_key, $W250&amp;$Y250,
_xlpm.Scenario, _xlfn.VSTACK( $W$20:$W$55&amp;$Y$20:$Y$55, $W$76:$W$110&amp;$Y$76:$Y$110),
_xlpm.Data,  _xlfn.VSTACK($AD$20:$BN$55, $AD$76:$BN$110),
IF(OR($Y250="",ISNUMBER(SEARCH("please",$Y250))),"", _xlfn.XLOOKUP(_xlpm.search_key, _xlpm.Scenario, _xlpm.Data, "▧"))
)</f>
        <v>#NAME?</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362"/>
      <c r="BP250" s="2362"/>
      <c r="BQ250" s="2362"/>
      <c r="BR250" s="2362"/>
      <c r="BS250" s="2362"/>
      <c r="BT250" s="2362"/>
      <c r="BU250" s="2362"/>
      <c r="BV250" s="2362"/>
      <c r="BW250" s="2362"/>
      <c r="BX250" s="2362"/>
      <c r="BY250" s="2362"/>
      <c r="BZ250" s="2362"/>
      <c r="CA250" s="34"/>
      <c r="CC250" s="58"/>
      <c r="CD250" s="2154" t="e" cm="1">
        <f t="array" aca="1" ref="CD250" ca="1">_xlfn.LET(
_xlpm.search_key,$W250&amp;$Y250,
_xlpm.Scenario,_xlfn.VSTACK($W$20:$W$55&amp;$Y$20:$Y$55,$W$76:$W$110&amp;$Y$76:$Y$110),
_xlpm.Data,_xlfn.VSTACK(CD$20:CE$55,CD$76:CE$110),
IF(OR($Y250="",ISNUMBER(SEARCH("please",$Y250))),"", _xlfn.XLOOKUP(_xlpm.search_key,_xlpm.Scenario,_xlpm.Data,"▧")
))</f>
        <v>#NAME?</v>
      </c>
      <c r="CE250" s="2154"/>
      <c r="CF250" s="88"/>
      <c r="CG250" s="2154" t="e" cm="1">
        <f t="array" aca="1" ref="CG250" ca="1">_xlfn.LET(
_xlpm.search_key,$W250&amp;$Y250,
_xlpm.Scenario,_xlfn.VSTACK($W$20:$W$55&amp;$Y$20:$Y$55,$W$76:$W$110&amp;$Y$76:$Y$110),
_xlpm.Data,_xlfn.VSTACK(CG$20:CH$55,CG$76:CH$110),
IF(OR($Y250="",ISNUMBER(SEARCH("please",$Y250))),"", _xlfn.XLOOKUP(_xlpm.search_key,_xlpm.Scenario,_xlpm.Data,"▧")
))</f>
        <v>#NAME?</v>
      </c>
      <c r="CH250" s="2154"/>
      <c r="CI250" s="88"/>
      <c r="CJ250" s="2154" t="e" cm="1">
        <f t="array" aca="1" ref="CJ250" ca="1">_xlfn.LET(
_xlpm.search_key,$W250&amp;$Y250,
_xlpm.Scenario,_xlfn.VSTACK($W$20:$W$55&amp;$Y$20:$Y$55,$W$76:$W$110&amp;$Y$76:$Y$110),
_xlpm.Data,_xlfn.VSTACK(CJ$20:CK$55,CJ$76:CK$110),
IF(OR($Y250="",ISNUMBER(SEARCH("please",$Y250))),"", _xlfn.XLOOKUP(_xlpm.search_key,_xlpm.Scenario,_xlpm.Data,"▧")
))</f>
        <v>#NAME?</v>
      </c>
      <c r="CK250" s="2154"/>
      <c r="CL250" s="88"/>
      <c r="CM250" s="2154" t="e" cm="1">
        <f t="array" aca="1" ref="CM250" ca="1">_xlfn.LET(
_xlpm.search_key,$W250&amp;$Y250,
_xlpm.Scenario,_xlfn.VSTACK($W$20:$W$55&amp;$Y$20:$Y$55,$W$76:$W$110&amp;$Y$76:$Y$110),
_xlpm.Data,_xlfn.VSTACK(CM$20:CN$55,CM$76:CN$110),
IF(OR($Y250="",ISNUMBER(SEARCH("please",$Y250))),"", _xlfn.XLOOKUP(_xlpm.search_key,_xlpm.Scenario,_xlpm.Data,"▧")
))</f>
        <v>#NAME?</v>
      </c>
      <c r="CN250" s="2154"/>
      <c r="CO250" s="88"/>
      <c r="CP250" s="2154" t="e" cm="1">
        <f t="array" aca="1" ref="CP250" ca="1">_xlfn.LET(
_xlpm.search_key,$W250&amp;$Y250,
_xlpm.Scenario,_xlfn.VSTACK($W$20:$W$55&amp;$Y$20:$Y$55,$W$76:$W$110&amp;$Y$76:$Y$110),
_xlpm.Data,_xlfn.VSTACK(CP$20:CQ$55,CP$76:CQ$110),
IF(OR($Y250="",ISNUMBER(SEARCH("please",$Y250))),"", _xlfn.XLOOKUP(_xlpm.search_key,_xlpm.Scenario,_xlpm.Data,"▧")
))</f>
        <v>#NAME?</v>
      </c>
      <c r="CQ250" s="2154"/>
      <c r="CR250" s="34"/>
      <c r="CS250" s="2056"/>
      <c r="CX250" s="2566"/>
      <c r="DC250"/>
    </row>
    <row r="251" spans="1:146" ht="21" customHeight="1">
      <c r="A251" s="1627"/>
      <c r="B251" s="2606"/>
      <c r="C251" s="2540"/>
      <c r="D251" s="1549"/>
      <c r="E251" s="2440" t="e" cm="1">
        <f t="array" aca="1" ref="E25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)($AD251:$CQ251, Z251)</f>
        <v>#NAME?</v>
      </c>
      <c r="F251" s="401"/>
      <c r="G251" s="401"/>
      <c r="H251" s="585">
        <v>0</v>
      </c>
      <c r="I251" s="585">
        <v>1</v>
      </c>
      <c r="J251" s="401"/>
      <c r="K251" s="401" t="str">
        <f t="shared" si="66"/>
        <v>No</v>
      </c>
      <c r="L251" s="37"/>
      <c r="N251" s="158"/>
      <c r="O251" s="101"/>
      <c r="P251" s="52"/>
      <c r="Q251" s="101"/>
      <c r="R251" s="101"/>
      <c r="S251" s="101" t="e">
        <f ca="1"/>
        <v>#NAME?</v>
      </c>
      <c r="T251" s="101" t="e">
        <f ca="1"/>
        <v>#NAME?</v>
      </c>
      <c r="U251" s="39"/>
      <c r="V251" s="37"/>
      <c r="W251" s="2364" t="e">
        <f ca="1">W249</f>
        <v>#NAME?</v>
      </c>
      <c r="X251" s="2373">
        <f>_PL!X251</f>
        <v>0</v>
      </c>
      <c r="Y251" s="2367">
        <v>2</v>
      </c>
      <c r="Z251" s="198">
        <f>_PL!Z251</f>
        <v>0</v>
      </c>
      <c r="AA251" s="200" t="str" cm="1">
        <f t="array" aca="1" ref="AA251" ca="1">IF(Y251="", "", _xlfn.LET(
_xlpm._termname,$W251 &amp; $Y251,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1" s="1335"/>
      <c r="AC251" s="125" t="str" cm="1">
        <f t="array" aca="1" ref="AC251" ca="1">IF(AB251="", "", _xlfn.LET(
_xlpm._termname,PL!$W252 &amp; $AB251,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1" s="2152" t="e" cm="1">
        <f t="array" aca="1" ref="AD251" ca="1">_xlfn.LET(
_xlpm.search_key, $W251&amp;$Y251,
_xlpm.Scenario, _xlfn.VSTACK( $W$20:$W$55&amp;$Y$20:$Y$55, $W$76:$W$110&amp;$Y$76:$Y$110),
_xlpm.Data,  _xlfn.VSTACK($AD$20:$BN$55, $AD$76:$BN$110),
IF(OR($Y251="",ISNUMBER(SEARCH("please",$Y251))),"", _xlfn.XLOOKUP(_xlpm.search_key, _xlpm.Scenario, _xlpm.Data, "▧"))
)</f>
        <v>#NAME?</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362"/>
      <c r="BP251" s="2362"/>
      <c r="BQ251" s="2362"/>
      <c r="BR251" s="2362"/>
      <c r="BS251" s="2362"/>
      <c r="BT251" s="2362"/>
      <c r="BU251" s="2362"/>
      <c r="BV251" s="2362"/>
      <c r="BW251" s="2362"/>
      <c r="BX251" s="2362"/>
      <c r="BY251" s="2362"/>
      <c r="BZ251" s="2362"/>
      <c r="CA251" s="34"/>
      <c r="CC251" s="58"/>
      <c r="CD251" s="2154" t="e" cm="1">
        <f t="array" aca="1" ref="CD251" ca="1">_xlfn.LET(
_xlpm.search_key,$W251&amp;$Y251,
_xlpm.Scenario,_xlfn.VSTACK($W$20:$W$55&amp;$Y$20:$Y$55,$W$76:$W$110&amp;$Y$76:$Y$110),
_xlpm.Data,_xlfn.VSTACK(CD$20:CE$55,CD$76:CE$110),
IF(OR($Y251="",ISNUMBER(SEARCH("please",$Y251))),"", _xlfn.XLOOKUP(_xlpm.search_key,_xlpm.Scenario,_xlpm.Data,"▧")
))</f>
        <v>#NAME?</v>
      </c>
      <c r="CE251" s="2154"/>
      <c r="CF251" s="88"/>
      <c r="CG251" s="2154" t="e" cm="1">
        <f t="array" aca="1" ref="CG251" ca="1">_xlfn.LET(
_xlpm.search_key,$W251&amp;$Y251,
_xlpm.Scenario,_xlfn.VSTACK($W$20:$W$55&amp;$Y$20:$Y$55,$W$76:$W$110&amp;$Y$76:$Y$110),
_xlpm.Data,_xlfn.VSTACK(CG$20:CH$55,CG$76:CH$110),
IF(OR($Y251="",ISNUMBER(SEARCH("please",$Y251))),"", _xlfn.XLOOKUP(_xlpm.search_key,_xlpm.Scenario,_xlpm.Data,"▧")
))</f>
        <v>#NAME?</v>
      </c>
      <c r="CH251" s="2154"/>
      <c r="CI251" s="88"/>
      <c r="CJ251" s="2154" t="e" cm="1">
        <f t="array" aca="1" ref="CJ251" ca="1">_xlfn.LET(
_xlpm.search_key,$W251&amp;$Y251,
_xlpm.Scenario,_xlfn.VSTACK($W$20:$W$55&amp;$Y$20:$Y$55,$W$76:$W$110&amp;$Y$76:$Y$110),
_xlpm.Data,_xlfn.VSTACK(CJ$20:CK$55,CJ$76:CK$110),
IF(OR($Y251="",ISNUMBER(SEARCH("please",$Y251))),"", _xlfn.XLOOKUP(_xlpm.search_key,_xlpm.Scenario,_xlpm.Data,"▧")
))</f>
        <v>#NAME?</v>
      </c>
      <c r="CK251" s="2154"/>
      <c r="CL251" s="88"/>
      <c r="CM251" s="2154" t="e" cm="1">
        <f t="array" aca="1" ref="CM251" ca="1">_xlfn.LET(
_xlpm.search_key,$W251&amp;$Y251,
_xlpm.Scenario,_xlfn.VSTACK($W$20:$W$55&amp;$Y$20:$Y$55,$W$76:$W$110&amp;$Y$76:$Y$110),
_xlpm.Data,_xlfn.VSTACK(CM$20:CN$55,CM$76:CN$110),
IF(OR($Y251="",ISNUMBER(SEARCH("please",$Y251))),"", _xlfn.XLOOKUP(_xlpm.search_key,_xlpm.Scenario,_xlpm.Data,"▧")
))</f>
        <v>#NAME?</v>
      </c>
      <c r="CN251" s="2154"/>
      <c r="CO251" s="88"/>
      <c r="CP251" s="2154" t="e" cm="1">
        <f t="array" aca="1" ref="CP251" ca="1">_xlfn.LET(
_xlpm.search_key,$W251&amp;$Y251,
_xlpm.Scenario,_xlfn.VSTACK($W$20:$W$55&amp;$Y$20:$Y$55,$W$76:$W$110&amp;$Y$76:$Y$110),
_xlpm.Data,_xlfn.VSTACK(CP$20:CQ$55,CP$76:CQ$110),
IF(OR($Y251="",ISNUMBER(SEARCH("please",$Y251))),"", _xlfn.XLOOKUP(_xlpm.search_key,_xlpm.Scenario,_xlpm.Data,"▧")
))</f>
        <v>#NAME?</v>
      </c>
      <c r="CQ251" s="2154"/>
      <c r="CR251" s="34"/>
      <c r="CS251" s="2056"/>
      <c r="CX251" s="2566"/>
      <c r="DC251"/>
    </row>
    <row r="252" spans="1:146" ht="21" customHeight="1">
      <c r="A252" s="1627"/>
      <c r="B252" s="2606"/>
      <c r="C252" s="2540"/>
      <c r="D252" s="1549"/>
      <c r="E252" s="2440"/>
      <c r="F252" s="401"/>
      <c r="G252" s="401"/>
      <c r="H252" s="585"/>
      <c r="I252" s="585"/>
      <c r="J252" s="401"/>
      <c r="K252" s="401"/>
      <c r="L252" s="37"/>
      <c r="N252" s="158"/>
      <c r="O252" s="101"/>
      <c r="P252" s="52"/>
      <c r="Q252" s="101"/>
      <c r="R252" s="101"/>
      <c r="S252" s="101"/>
      <c r="T252" s="101"/>
      <c r="U252" s="39"/>
      <c r="V252" s="37"/>
      <c r="W252" s="2364" t="e">
        <f ca="1">W249</f>
        <v>#NAME?</v>
      </c>
      <c r="X252" s="2373">
        <f>_PL!X252</f>
        <v>0</v>
      </c>
      <c r="Y252" s="2367">
        <v>2</v>
      </c>
      <c r="Z252" s="198">
        <f>_PL!Z252</f>
        <v>0</v>
      </c>
      <c r="AA252" s="200" t="str" cm="1">
        <f t="array" aca="1" ref="AA252" ca="1">IF(Y252="", "", _xlfn.LET(
_xlpm._termname,$W252 &amp; $Y252,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2" s="1335"/>
      <c r="AC252" s="125"/>
      <c r="AD252" s="2152" t="e" cm="1">
        <f t="array" aca="1" ref="AD252" ca="1">_xlfn.LET(
_xlpm.search_key, $W252&amp;$Y252,
_xlpm.Scenario, _xlfn.VSTACK( $W$20:$W$55&amp;$Y$20:$Y$55, $W$76:$W$110&amp;$Y$76:$Y$110),
_xlpm.Data,  _xlfn.VSTACK($AD$20:$BN$55, $AD$76:$BN$110),
IF(OR($Y252="",ISNUMBER(SEARCH("please",$Y252))),"", _xlfn.XLOOKUP(_xlpm.search_key, _xlpm.Scenario, _xlpm.Data, "▧"))
)</f>
        <v>#NAME?</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362"/>
      <c r="BP252" s="2362"/>
      <c r="BQ252" s="2362"/>
      <c r="BR252" s="2362"/>
      <c r="BS252" s="2362"/>
      <c r="BT252" s="2362"/>
      <c r="BU252" s="2362"/>
      <c r="BV252" s="2362"/>
      <c r="BW252" s="2362"/>
      <c r="BX252" s="2362"/>
      <c r="BY252" s="2362"/>
      <c r="BZ252" s="2362"/>
      <c r="CA252" s="34"/>
      <c r="CC252" s="58"/>
      <c r="CD252" s="2154" t="e" cm="1">
        <f t="array" aca="1" ref="CD252" ca="1">_xlfn.LET(
_xlpm.search_key,$W252&amp;$Y252,
_xlpm.Scenario,_xlfn.VSTACK($W$20:$W$55&amp;$Y$20:$Y$55,$W$76:$W$110&amp;$Y$76:$Y$110),
_xlpm.Data,_xlfn.VSTACK(CD$20:CE$55,CD$76:CE$110),
IF(OR($Y252="",ISNUMBER(SEARCH("please",$Y252))),"", _xlfn.XLOOKUP(_xlpm.search_key,_xlpm.Scenario,_xlpm.Data,"▧")
))</f>
        <v>#NAME?</v>
      </c>
      <c r="CE252" s="2154"/>
      <c r="CF252" s="88"/>
      <c r="CG252" s="2154" t="e" cm="1">
        <f t="array" aca="1" ref="CG252" ca="1">_xlfn.LET(
_xlpm.search_key,$W252&amp;$Y252,
_xlpm.Scenario,_xlfn.VSTACK($W$20:$W$55&amp;$Y$20:$Y$55,$W$76:$W$110&amp;$Y$76:$Y$110),
_xlpm.Data,_xlfn.VSTACK(CG$20:CH$55,CG$76:CH$110),
IF(OR($Y252="",ISNUMBER(SEARCH("please",$Y252))),"", _xlfn.XLOOKUP(_xlpm.search_key,_xlpm.Scenario,_xlpm.Data,"▧")
))</f>
        <v>#NAME?</v>
      </c>
      <c r="CH252" s="2154"/>
      <c r="CI252" s="88"/>
      <c r="CJ252" s="2154" t="e" cm="1">
        <f t="array" aca="1" ref="CJ252" ca="1">_xlfn.LET(
_xlpm.search_key,$W252&amp;$Y252,
_xlpm.Scenario,_xlfn.VSTACK($W$20:$W$55&amp;$Y$20:$Y$55,$W$76:$W$110&amp;$Y$76:$Y$110),
_xlpm.Data,_xlfn.VSTACK(CJ$20:CK$55,CJ$76:CK$110),
IF(OR($Y252="",ISNUMBER(SEARCH("please",$Y252))),"", _xlfn.XLOOKUP(_xlpm.search_key,_xlpm.Scenario,_xlpm.Data,"▧")
))</f>
        <v>#NAME?</v>
      </c>
      <c r="CK252" s="2154"/>
      <c r="CL252" s="88"/>
      <c r="CM252" s="2154" t="e" cm="1">
        <f t="array" aca="1" ref="CM252" ca="1">_xlfn.LET(
_xlpm.search_key,$W252&amp;$Y252,
_xlpm.Scenario,_xlfn.VSTACK($W$20:$W$55&amp;$Y$20:$Y$55,$W$76:$W$110&amp;$Y$76:$Y$110),
_xlpm.Data,_xlfn.VSTACK(CM$20:CN$55,CM$76:CN$110),
IF(OR($Y252="",ISNUMBER(SEARCH("please",$Y252))),"", _xlfn.XLOOKUP(_xlpm.search_key,_xlpm.Scenario,_xlpm.Data,"▧")
))</f>
        <v>#NAME?</v>
      </c>
      <c r="CN252" s="2154"/>
      <c r="CO252" s="88"/>
      <c r="CP252" s="2154" t="e" cm="1">
        <f t="array" aca="1" ref="CP252" ca="1">_xlfn.LET(
_xlpm.search_key,$W252&amp;$Y252,
_xlpm.Scenario,_xlfn.VSTACK($W$20:$W$55&amp;$Y$20:$Y$55,$W$76:$W$110&amp;$Y$76:$Y$110),
_xlpm.Data,_xlfn.VSTACK(CP$20:CQ$55,CP$76:CQ$110),
IF(OR($Y252="",ISNUMBER(SEARCH("please",$Y252))),"", _xlfn.XLOOKUP(_xlpm.search_key,_xlpm.Scenario,_xlpm.Data,"▧")
))</f>
        <v>#NAME?</v>
      </c>
      <c r="CQ252" s="2154"/>
      <c r="CR252" s="34"/>
      <c r="CS252" s="2056"/>
      <c r="CX252" s="2566"/>
      <c r="DC252"/>
    </row>
    <row r="253" spans="1:146" ht="21" customHeight="1">
      <c r="A253" s="1627"/>
      <c r="B253" s="2606"/>
      <c r="C253" s="2540"/>
      <c r="D253" s="1549"/>
      <c r="E253" s="2440"/>
      <c r="F253" s="401"/>
      <c r="G253" s="401"/>
      <c r="H253" s="585"/>
      <c r="I253" s="585"/>
      <c r="J253" s="401"/>
      <c r="K253" s="401"/>
      <c r="L253" s="37"/>
      <c r="N253" s="158"/>
      <c r="O253" s="101"/>
      <c r="P253" s="52"/>
      <c r="Q253" s="101"/>
      <c r="R253" s="101"/>
      <c r="S253" s="101"/>
      <c r="T253" s="101"/>
      <c r="U253" s="39"/>
      <c r="V253" s="37"/>
      <c r="W253" s="2364" t="e">
        <f ca="1">W249</f>
        <v>#NAME?</v>
      </c>
      <c r="X253" s="2373">
        <f>_PL!X253</f>
        <v>0</v>
      </c>
      <c r="Y253" s="2367">
        <v>2</v>
      </c>
      <c r="Z253" s="198">
        <f>_PL!Z253</f>
        <v>0</v>
      </c>
      <c r="AA253" s="200" t="str" cm="1">
        <f t="array" aca="1" ref="AA253" ca="1">IF(Y253="", "", _xlfn.LET(
_xlpm._termname,$W253 &amp; $Y253,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3" s="1335"/>
      <c r="AC253" s="125"/>
      <c r="AD253" s="2152" t="e" cm="1">
        <f t="array" aca="1" ref="AD253" ca="1">_xlfn.LET(
_xlpm.search_key, $W253&amp;$Y253,
_xlpm.Scenario, _xlfn.VSTACK( $W$20:$W$55&amp;$Y$20:$Y$55, $W$76:$W$110&amp;$Y$76:$Y$110),
_xlpm.Data,  _xlfn.VSTACK($AD$20:$BN$55, $AD$76:$BN$110),
IF(OR($Y253="",ISNUMBER(SEARCH("please",$Y253))),"", _xlfn.XLOOKUP(_xlpm.search_key, _xlpm.Scenario, _xlpm.Data, "▧"))
)</f>
        <v>#NAME?</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362"/>
      <c r="BP253" s="2362"/>
      <c r="BQ253" s="2362"/>
      <c r="BR253" s="2362"/>
      <c r="BS253" s="2362"/>
      <c r="BT253" s="2362"/>
      <c r="BU253" s="2362"/>
      <c r="BV253" s="2362"/>
      <c r="BW253" s="2362"/>
      <c r="BX253" s="2362"/>
      <c r="BY253" s="2362"/>
      <c r="BZ253" s="2362"/>
      <c r="CA253" s="34"/>
      <c r="CC253" s="58"/>
      <c r="CD253" s="2154" t="e" cm="1">
        <f t="array" aca="1" ref="CD253" ca="1">_xlfn.LET(
_xlpm.search_key,$W253&amp;$Y253,
_xlpm.Scenario,_xlfn.VSTACK($W$20:$W$55&amp;$Y$20:$Y$55,$W$76:$W$110&amp;$Y$76:$Y$110),
_xlpm.Data,_xlfn.VSTACK(CD$20:CE$55,CD$76:CE$110),
IF(OR($Y253="",ISNUMBER(SEARCH("please",$Y253))),"", _xlfn.XLOOKUP(_xlpm.search_key,_xlpm.Scenario,_xlpm.Data,"▧")
))</f>
        <v>#NAME?</v>
      </c>
      <c r="CE253" s="2154"/>
      <c r="CF253" s="88"/>
      <c r="CG253" s="2154" t="e" cm="1">
        <f t="array" aca="1" ref="CG253" ca="1">_xlfn.LET(
_xlpm.search_key,$W253&amp;$Y253,
_xlpm.Scenario,_xlfn.VSTACK($W$20:$W$55&amp;$Y$20:$Y$55,$W$76:$W$110&amp;$Y$76:$Y$110),
_xlpm.Data,_xlfn.VSTACK(CG$20:CH$55,CG$76:CH$110),
IF(OR($Y253="",ISNUMBER(SEARCH("please",$Y253))),"", _xlfn.XLOOKUP(_xlpm.search_key,_xlpm.Scenario,_xlpm.Data,"▧")
))</f>
        <v>#NAME?</v>
      </c>
      <c r="CH253" s="2154"/>
      <c r="CI253" s="88"/>
      <c r="CJ253" s="2154" t="e" cm="1">
        <f t="array" aca="1" ref="CJ253" ca="1">_xlfn.LET(
_xlpm.search_key,$W253&amp;$Y253,
_xlpm.Scenario,_xlfn.VSTACK($W$20:$W$55&amp;$Y$20:$Y$55,$W$76:$W$110&amp;$Y$76:$Y$110),
_xlpm.Data,_xlfn.VSTACK(CJ$20:CK$55,CJ$76:CK$110),
IF(OR($Y253="",ISNUMBER(SEARCH("please",$Y253))),"", _xlfn.XLOOKUP(_xlpm.search_key,_xlpm.Scenario,_xlpm.Data,"▧")
))</f>
        <v>#NAME?</v>
      </c>
      <c r="CK253" s="2154"/>
      <c r="CL253" s="88"/>
      <c r="CM253" s="2154" t="e" cm="1">
        <f t="array" aca="1" ref="CM253" ca="1">_xlfn.LET(
_xlpm.search_key,$W253&amp;$Y253,
_xlpm.Scenario,_xlfn.VSTACK($W$20:$W$55&amp;$Y$20:$Y$55,$W$76:$W$110&amp;$Y$76:$Y$110),
_xlpm.Data,_xlfn.VSTACK(CM$20:CN$55,CM$76:CN$110),
IF(OR($Y253="",ISNUMBER(SEARCH("please",$Y253))),"", _xlfn.XLOOKUP(_xlpm.search_key,_xlpm.Scenario,_xlpm.Data,"▧")
))</f>
        <v>#NAME?</v>
      </c>
      <c r="CN253" s="2154"/>
      <c r="CO253" s="88"/>
      <c r="CP253" s="2154" t="e" cm="1">
        <f t="array" aca="1" ref="CP253" ca="1">_xlfn.LET(
_xlpm.search_key,$W253&amp;$Y253,
_xlpm.Scenario,_xlfn.VSTACK($W$20:$W$55&amp;$Y$20:$Y$55,$W$76:$W$110&amp;$Y$76:$Y$110),
_xlpm.Data,_xlfn.VSTACK(CP$20:CQ$55,CP$76:CQ$110),
IF(OR($Y253="",ISNUMBER(SEARCH("please",$Y253))),"", _xlfn.XLOOKUP(_xlpm.search_key,_xlpm.Scenario,_xlpm.Data,"▧")
))</f>
        <v>#NAME?</v>
      </c>
      <c r="CQ253" s="2154"/>
      <c r="CR253" s="34"/>
      <c r="CS253" s="2056"/>
      <c r="CX253" s="2566"/>
      <c r="DC253"/>
    </row>
    <row r="254" spans="1:146" ht="21" customHeight="1">
      <c r="A254" s="1627"/>
      <c r="B254" s="2606"/>
      <c r="C254" s="2540"/>
      <c r="D254" s="1549"/>
      <c r="E254" s="2440"/>
      <c r="F254" s="401"/>
      <c r="G254" s="401"/>
      <c r="H254" s="585"/>
      <c r="I254" s="585"/>
      <c r="J254" s="401"/>
      <c r="K254" s="401"/>
      <c r="L254" s="37"/>
      <c r="N254" s="158"/>
      <c r="O254" s="101"/>
      <c r="P254" s="52"/>
      <c r="Q254" s="101"/>
      <c r="R254" s="101"/>
      <c r="S254" s="101"/>
      <c r="T254" s="101"/>
      <c r="U254" s="39"/>
      <c r="V254" s="37"/>
      <c r="W254" s="2364" t="e">
        <f ca="1">W249</f>
        <v>#NAME?</v>
      </c>
      <c r="X254" s="2373">
        <f>_PL!X254</f>
        <v>0</v>
      </c>
      <c r="Y254" s="2367">
        <v>2</v>
      </c>
      <c r="Z254" s="198">
        <f>_PL!Z254</f>
        <v>0</v>
      </c>
      <c r="AA254" s="200" t="str" cm="1">
        <f t="array" aca="1" ref="AA254" ca="1">IF(Y254="", "", _xlfn.LET(
_xlpm._termname,$W254 &amp; $Y254,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4" s="1335"/>
      <c r="AC254" s="125"/>
      <c r="AD254" s="2152" t="e" cm="1">
        <f t="array" aca="1" ref="AD254" ca="1">_xlfn.LET(
_xlpm.search_key, $W254&amp;$Y254,
_xlpm.Scenario, _xlfn.VSTACK( $W$20:$W$55&amp;$Y$20:$Y$55, $W$76:$W$110&amp;$Y$76:$Y$110),
_xlpm.Data,  _xlfn.VSTACK($AD$20:$BN$55, $AD$76:$BN$110),
IF(OR($Y254="",ISNUMBER(SEARCH("please",$Y254))),"", _xlfn.XLOOKUP(_xlpm.search_key, _xlpm.Scenario, _xlpm.Data, "▧"))
)</f>
        <v>#NAME?</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362"/>
      <c r="BP254" s="2362"/>
      <c r="BQ254" s="2362"/>
      <c r="BR254" s="2362"/>
      <c r="BS254" s="2362"/>
      <c r="BT254" s="2362"/>
      <c r="BU254" s="2362"/>
      <c r="BV254" s="2362"/>
      <c r="BW254" s="2362"/>
      <c r="BX254" s="2362"/>
      <c r="BY254" s="2362"/>
      <c r="BZ254" s="2362"/>
      <c r="CA254" s="34"/>
      <c r="CC254" s="58"/>
      <c r="CD254" s="2154" t="e" cm="1">
        <f t="array" aca="1" ref="CD254" ca="1">_xlfn.LET(
_xlpm.search_key,$W254&amp;$Y254,
_xlpm.Scenario,_xlfn.VSTACK($W$20:$W$55&amp;$Y$20:$Y$55,$W$76:$W$110&amp;$Y$76:$Y$110),
_xlpm.Data,_xlfn.VSTACK(CD$20:CE$55,CD$76:CE$110),
IF(OR($Y254="",ISNUMBER(SEARCH("please",$Y254))),"", _xlfn.XLOOKUP(_xlpm.search_key,_xlpm.Scenario,_xlpm.Data,"▧")
))</f>
        <v>#NAME?</v>
      </c>
      <c r="CE254" s="2154"/>
      <c r="CF254" s="88"/>
      <c r="CG254" s="2154" t="e" cm="1">
        <f t="array" aca="1" ref="CG254" ca="1">_xlfn.LET(
_xlpm.search_key,$W254&amp;$Y254,
_xlpm.Scenario,_xlfn.VSTACK($W$20:$W$55&amp;$Y$20:$Y$55,$W$76:$W$110&amp;$Y$76:$Y$110),
_xlpm.Data,_xlfn.VSTACK(CG$20:CH$55,CG$76:CH$110),
IF(OR($Y254="",ISNUMBER(SEARCH("please",$Y254))),"", _xlfn.XLOOKUP(_xlpm.search_key,_xlpm.Scenario,_xlpm.Data,"▧")
))</f>
        <v>#NAME?</v>
      </c>
      <c r="CH254" s="2154"/>
      <c r="CI254" s="88"/>
      <c r="CJ254" s="2154" t="e" cm="1">
        <f t="array" aca="1" ref="CJ254" ca="1">_xlfn.LET(
_xlpm.search_key,$W254&amp;$Y254,
_xlpm.Scenario,_xlfn.VSTACK($W$20:$W$55&amp;$Y$20:$Y$55,$W$76:$W$110&amp;$Y$76:$Y$110),
_xlpm.Data,_xlfn.VSTACK(CJ$20:CK$55,CJ$76:CK$110),
IF(OR($Y254="",ISNUMBER(SEARCH("please",$Y254))),"", _xlfn.XLOOKUP(_xlpm.search_key,_xlpm.Scenario,_xlpm.Data,"▧")
))</f>
        <v>#NAME?</v>
      </c>
      <c r="CK254" s="2154"/>
      <c r="CL254" s="88"/>
      <c r="CM254" s="2154" t="e" cm="1">
        <f t="array" aca="1" ref="CM254" ca="1">_xlfn.LET(
_xlpm.search_key,$W254&amp;$Y254,
_xlpm.Scenario,_xlfn.VSTACK($W$20:$W$55&amp;$Y$20:$Y$55,$W$76:$W$110&amp;$Y$76:$Y$110),
_xlpm.Data,_xlfn.VSTACK(CM$20:CN$55,CM$76:CN$110),
IF(OR($Y254="",ISNUMBER(SEARCH("please",$Y254))),"", _xlfn.XLOOKUP(_xlpm.search_key,_xlpm.Scenario,_xlpm.Data,"▧")
))</f>
        <v>#NAME?</v>
      </c>
      <c r="CN254" s="2154"/>
      <c r="CO254" s="88"/>
      <c r="CP254" s="2154" t="e" cm="1">
        <f t="array" aca="1" ref="CP254" ca="1">_xlfn.LET(
_xlpm.search_key,$W254&amp;$Y254,
_xlpm.Scenario,_xlfn.VSTACK($W$20:$W$55&amp;$Y$20:$Y$55,$W$76:$W$110&amp;$Y$76:$Y$110),
_xlpm.Data,_xlfn.VSTACK(CP$20:CQ$55,CP$76:CQ$110),
IF(OR($Y254="",ISNUMBER(SEARCH("please",$Y254))),"", _xlfn.XLOOKUP(_xlpm.search_key,_xlpm.Scenario,_xlpm.Data,"▧")
))</f>
        <v>#NAME?</v>
      </c>
      <c r="CQ254" s="2154"/>
      <c r="CR254" s="34"/>
      <c r="CS254" s="2056"/>
      <c r="CX254" s="2566"/>
      <c r="DC254"/>
    </row>
    <row r="255" spans="1:146" ht="21" customHeight="1">
      <c r="A255" s="1627"/>
      <c r="B255" s="2606"/>
      <c r="C255" s="2540"/>
      <c r="D255" s="1549"/>
      <c r="E255" s="2440"/>
      <c r="F255" s="401"/>
      <c r="G255" s="401"/>
      <c r="H255" s="585"/>
      <c r="I255" s="585"/>
      <c r="J255" s="401"/>
      <c r="K255" s="401"/>
      <c r="L255" s="37"/>
      <c r="N255" s="158"/>
      <c r="O255" s="101"/>
      <c r="P255" s="52"/>
      <c r="Q255" s="101"/>
      <c r="R255" s="101"/>
      <c r="S255" s="101"/>
      <c r="T255" s="101"/>
      <c r="U255" s="39"/>
      <c r="V255" s="37"/>
      <c r="W255" s="2364" t="e">
        <f ca="1">W249</f>
        <v>#NAME?</v>
      </c>
      <c r="X255" s="2373">
        <f>_PL!X255</f>
        <v>0</v>
      </c>
      <c r="Y255" s="2367">
        <v>2</v>
      </c>
      <c r="Z255" s="538">
        <f>_PL!Z255</f>
        <v>0</v>
      </c>
      <c r="AA255" s="787" t="str" cm="1">
        <f t="array" aca="1" ref="AA255" ca="1">IF(Y255="", "", _xlfn.LET(
_xlpm._termname,$W255 &amp; $Y255,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5" s="1335"/>
      <c r="AC255" s="125"/>
      <c r="AD255" s="2152" t="e" cm="1">
        <f t="array" aca="1" ref="AD255" ca="1">_xlfn.LET(
_xlpm.search_key, $W255&amp;$Y255,
_xlpm.Scenario, _xlfn.VSTACK( $W$20:$W$55&amp;$Y$20:$Y$55, $W$76:$W$110&amp;$Y$76:$Y$110),
_xlpm.Data,  _xlfn.VSTACK($AD$20:$BN$55, $AD$76:$BN$110),
IF(OR($Y255="",ISNUMBER(SEARCH("please",$Y255))),"", _xlfn.XLOOKUP(_xlpm.search_key, _xlpm.Scenario, _xlpm.Data, "▧"))
)</f>
        <v>#NAME?</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362"/>
      <c r="BP255" s="2362"/>
      <c r="BQ255" s="2362"/>
      <c r="BR255" s="2362"/>
      <c r="BS255" s="2362"/>
      <c r="BT255" s="2362"/>
      <c r="BU255" s="2362"/>
      <c r="BV255" s="2362"/>
      <c r="BW255" s="2362"/>
      <c r="BX255" s="2362"/>
      <c r="BY255" s="2362"/>
      <c r="BZ255" s="2362"/>
      <c r="CA255" s="34"/>
      <c r="CC255" s="58"/>
      <c r="CD255" s="2154" t="e" cm="1">
        <f t="array" aca="1" ref="CD255" ca="1">_xlfn.LET(
_xlpm.search_key,$W255&amp;$Y255,
_xlpm.Scenario,_xlfn.VSTACK($W$20:$W$55&amp;$Y$20:$Y$55,$W$76:$W$110&amp;$Y$76:$Y$110),
_xlpm.Data,_xlfn.VSTACK(CD$20:CE$55,CD$76:CE$110),
IF(OR($Y255="",ISNUMBER(SEARCH("please",$Y255))),"", _xlfn.XLOOKUP(_xlpm.search_key,_xlpm.Scenario,_xlpm.Data,"▧")
))</f>
        <v>#NAME?</v>
      </c>
      <c r="CE255" s="2154"/>
      <c r="CF255" s="88"/>
      <c r="CG255" s="2154" t="e" cm="1">
        <f t="array" aca="1" ref="CG255" ca="1">_xlfn.LET(
_xlpm.search_key,$W255&amp;$Y255,
_xlpm.Scenario,_xlfn.VSTACK($W$20:$W$55&amp;$Y$20:$Y$55,$W$76:$W$110&amp;$Y$76:$Y$110),
_xlpm.Data,_xlfn.VSTACK(CG$20:CH$55,CG$76:CH$110),
IF(OR($Y255="",ISNUMBER(SEARCH("please",$Y255))),"", _xlfn.XLOOKUP(_xlpm.search_key,_xlpm.Scenario,_xlpm.Data,"▧")
))</f>
        <v>#NAME?</v>
      </c>
      <c r="CH255" s="2154"/>
      <c r="CI255" s="88"/>
      <c r="CJ255" s="2154" t="e" cm="1">
        <f t="array" aca="1" ref="CJ255" ca="1">_xlfn.LET(
_xlpm.search_key,$W255&amp;$Y255,
_xlpm.Scenario,_xlfn.VSTACK($W$20:$W$55&amp;$Y$20:$Y$55,$W$76:$W$110&amp;$Y$76:$Y$110),
_xlpm.Data,_xlfn.VSTACK(CJ$20:CK$55,CJ$76:CK$110),
IF(OR($Y255="",ISNUMBER(SEARCH("please",$Y255))),"", _xlfn.XLOOKUP(_xlpm.search_key,_xlpm.Scenario,_xlpm.Data,"▧")
))</f>
        <v>#NAME?</v>
      </c>
      <c r="CK255" s="2154"/>
      <c r="CL255" s="88"/>
      <c r="CM255" s="2154" t="e" cm="1">
        <f t="array" aca="1" ref="CM255" ca="1">_xlfn.LET(
_xlpm.search_key,$W255&amp;$Y255,
_xlpm.Scenario,_xlfn.VSTACK($W$20:$W$55&amp;$Y$20:$Y$55,$W$76:$W$110&amp;$Y$76:$Y$110),
_xlpm.Data,_xlfn.VSTACK(CM$20:CN$55,CM$76:CN$110),
IF(OR($Y255="",ISNUMBER(SEARCH("please",$Y255))),"", _xlfn.XLOOKUP(_xlpm.search_key,_xlpm.Scenario,_xlpm.Data,"▧")
))</f>
        <v>#NAME?</v>
      </c>
      <c r="CN255" s="2154"/>
      <c r="CO255" s="88"/>
      <c r="CP255" s="2154" t="e" cm="1">
        <f t="array" aca="1" ref="CP255" ca="1">_xlfn.LET(
_xlpm.search_key,$W255&amp;$Y255,
_xlpm.Scenario,_xlfn.VSTACK($W$20:$W$55&amp;$Y$20:$Y$55,$W$76:$W$110&amp;$Y$76:$Y$110),
_xlpm.Data,_xlfn.VSTACK(CP$20:CQ$55,CP$76:CQ$110),
IF(OR($Y255="",ISNUMBER(SEARCH("please",$Y255))),"", _xlfn.XLOOKUP(_xlpm.search_key,_xlpm.Scenario,_xlpm.Data,"▧")
))</f>
        <v>#NAME?</v>
      </c>
      <c r="CQ255" s="2154"/>
      <c r="CR255" s="34"/>
      <c r="CS255" s="2056"/>
      <c r="CX255" s="2566"/>
      <c r="DC255"/>
    </row>
    <row r="256" spans="1:146" ht="21" customHeight="1">
      <c r="A256" s="1627"/>
      <c r="B256" s="2606" t="s">
        <v>198</v>
      </c>
      <c r="C256" s="2606" t="e" cm="1">
        <f t="array" aca="1" ref="C256" ca="1">CVC.PACK(W249:Y256)</f>
        <v>#NAME?</v>
      </c>
      <c r="D256" s="1549"/>
      <c r="E256" s="2607"/>
      <c r="F256" s="401"/>
      <c r="G256" s="401"/>
      <c r="H256" s="585"/>
      <c r="I256" s="585"/>
      <c r="J256" s="401"/>
      <c r="K256" s="401"/>
      <c r="L256" s="37"/>
      <c r="N256" s="158"/>
      <c r="O256" s="101"/>
      <c r="P256" s="52"/>
      <c r="Q256" s="101"/>
      <c r="R256" s="101"/>
      <c r="S256" s="101"/>
      <c r="T256" s="101"/>
      <c r="U256" s="39"/>
      <c r="V256" s="37"/>
      <c r="W256" s="2365" t="e">
        <f ca="1">W249</f>
        <v>#NAME?</v>
      </c>
      <c r="X256" s="2374">
        <f>_PL!X256</f>
        <v>0</v>
      </c>
      <c r="Y256" s="2326">
        <f>_PL!Y256</f>
        <v>0</v>
      </c>
      <c r="Z256" s="2610"/>
      <c r="AA256" s="2611"/>
      <c r="AB256" s="1335"/>
      <c r="AC256" s="125" t="str" cm="1">
        <f t="array" aca="1" ref="AC256" ca="1">IF(AB256="", "", _xlfn.LET(
_xlpm._termname,PL!$W256 &amp; $AB256,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6" s="2152" t="e">
        <f ca="1">SUMPRODUCT($X250:$X255, AD250:AD255)</f>
        <v>#NAME?</v>
      </c>
      <c r="AE256" s="2152">
        <f t="shared" ref="AE256:BN256" si="67">SUMPRODUCT($X250:$X255, AE250:AE255)</f>
        <v>0</v>
      </c>
      <c r="AF256" s="2152">
        <f t="shared" si="67"/>
        <v>0</v>
      </c>
      <c r="AG256" s="2152">
        <f t="shared" si="67"/>
        <v>0</v>
      </c>
      <c r="AH256" s="2152">
        <f t="shared" si="67"/>
        <v>0</v>
      </c>
      <c r="AI256" s="2152">
        <f t="shared" si="67"/>
        <v>0</v>
      </c>
      <c r="AJ256" s="2152">
        <f t="shared" si="67"/>
        <v>0</v>
      </c>
      <c r="AK256" s="2152">
        <f t="shared" si="67"/>
        <v>0</v>
      </c>
      <c r="AL256" s="2152">
        <f t="shared" si="67"/>
        <v>0</v>
      </c>
      <c r="AM256" s="2152">
        <f t="shared" si="67"/>
        <v>0</v>
      </c>
      <c r="AN256" s="2152">
        <f t="shared" si="67"/>
        <v>0</v>
      </c>
      <c r="AO256" s="2152">
        <f t="shared" si="67"/>
        <v>0</v>
      </c>
      <c r="AP256" s="2152">
        <f t="shared" si="67"/>
        <v>0</v>
      </c>
      <c r="AQ256" s="2152">
        <f t="shared" si="67"/>
        <v>0</v>
      </c>
      <c r="AR256" s="2152">
        <f t="shared" si="67"/>
        <v>0</v>
      </c>
      <c r="AS256" s="2152">
        <f t="shared" si="67"/>
        <v>0</v>
      </c>
      <c r="AT256" s="2152">
        <f t="shared" si="67"/>
        <v>0</v>
      </c>
      <c r="AU256" s="2152">
        <f t="shared" si="67"/>
        <v>0</v>
      </c>
      <c r="AV256" s="2152">
        <f t="shared" si="67"/>
        <v>0</v>
      </c>
      <c r="AW256" s="2152">
        <f t="shared" si="67"/>
        <v>0</v>
      </c>
      <c r="AX256" s="2152">
        <f t="shared" si="67"/>
        <v>0</v>
      </c>
      <c r="AY256" s="2152">
        <f t="shared" si="67"/>
        <v>0</v>
      </c>
      <c r="AZ256" s="2152">
        <f t="shared" si="67"/>
        <v>0</v>
      </c>
      <c r="BA256" s="2152">
        <f t="shared" si="67"/>
        <v>0</v>
      </c>
      <c r="BB256" s="2152">
        <f t="shared" si="67"/>
        <v>0</v>
      </c>
      <c r="BC256" s="2152">
        <f t="shared" si="67"/>
        <v>0</v>
      </c>
      <c r="BD256" s="2152">
        <f t="shared" si="67"/>
        <v>0</v>
      </c>
      <c r="BE256" s="2152">
        <f t="shared" si="67"/>
        <v>0</v>
      </c>
      <c r="BF256" s="2152">
        <f t="shared" si="67"/>
        <v>0</v>
      </c>
      <c r="BG256" s="2152">
        <f t="shared" si="67"/>
        <v>0</v>
      </c>
      <c r="BH256" s="2152">
        <f t="shared" si="67"/>
        <v>0</v>
      </c>
      <c r="BI256" s="2152">
        <f t="shared" si="67"/>
        <v>0</v>
      </c>
      <c r="BJ256" s="2152">
        <f t="shared" si="67"/>
        <v>0</v>
      </c>
      <c r="BK256" s="2152">
        <f t="shared" si="67"/>
        <v>0</v>
      </c>
      <c r="BL256" s="2152">
        <f t="shared" si="67"/>
        <v>0</v>
      </c>
      <c r="BM256" s="2152">
        <f t="shared" si="67"/>
        <v>0</v>
      </c>
      <c r="BN256" s="2152">
        <f t="shared" si="67"/>
        <v>0</v>
      </c>
      <c r="BO256" s="2362"/>
      <c r="BP256" s="2362"/>
      <c r="BQ256" s="2362"/>
      <c r="BR256" s="2362"/>
      <c r="BS256" s="2362"/>
      <c r="BT256" s="2362"/>
      <c r="BU256" s="2362"/>
      <c r="BV256" s="2362"/>
      <c r="BW256" s="2362"/>
      <c r="BX256" s="2362"/>
      <c r="BY256" s="2362"/>
      <c r="BZ256" s="2362"/>
      <c r="CA256" s="34"/>
      <c r="CC256" s="58"/>
      <c r="CD256" s="2152" t="e">
        <f ca="1">SUMPRODUCT($X250:$X255, CD250:CD255)</f>
        <v>#NAME?</v>
      </c>
      <c r="CE256" s="2152">
        <f>SUMPRODUCT($X250:$X253, CE250:CE253)</f>
        <v>0</v>
      </c>
      <c r="CF256" s="88"/>
      <c r="CG256" s="2152" t="e">
        <f ca="1">SUMPRODUCT($X250:$X255, CG250:CG255)</f>
        <v>#NAME?</v>
      </c>
      <c r="CH256" s="2152">
        <f>SUMPRODUCT($X250:$X253, CH250:CH253)</f>
        <v>0</v>
      </c>
      <c r="CI256" s="88"/>
      <c r="CJ256" s="2152" t="e">
        <f ca="1">SUMPRODUCT($X250:$X255, CJ250:CJ255)</f>
        <v>#NAME?</v>
      </c>
      <c r="CK256" s="2152">
        <f>SUMPRODUCT($X250:$X253, CK250:CK253)</f>
        <v>0</v>
      </c>
      <c r="CL256" s="88"/>
      <c r="CM256" s="2152" t="e">
        <f ca="1">SUMPRODUCT($X250:$X255, CM250:CM255)</f>
        <v>#NAME?</v>
      </c>
      <c r="CN256" s="2152">
        <f>SUMPRODUCT($X250:$X253, CN250:CN253)</f>
        <v>0</v>
      </c>
      <c r="CO256" s="88"/>
      <c r="CP256" s="2152" t="e">
        <f ca="1">SUMPRODUCT($X250:$X255, CP250:CP255)</f>
        <v>#NAME?</v>
      </c>
      <c r="CQ256" s="2152">
        <f>SUMPRODUCT($X250:$X253, CQ250:CQ253)</f>
        <v>0</v>
      </c>
      <c r="CR256" s="34"/>
      <c r="CS256" s="2056"/>
      <c r="CT256" s="2447" t="e" cm="1">
        <f t="array" aca="1" ref="CT256" ca="1">IF(PL!$C256="","",_xldudf_CX_PUSH(PL!$C256,CX_ENTITY,PL!$B256,EOMONTH(val_asOfDate,PL!CT$248)))</f>
        <v>#NAME?</v>
      </c>
      <c r="CU256" s="2447" t="e" cm="1">
        <f t="array" aca="1" ref="CU256" ca="1">IF(PL!$C256="","",_xldudf_CX_PUSH(PL!$C256,CX_ENTITY,PL!$B256,EOMONTH(val_asOfDate,PL!CU$248)))</f>
        <v>#NAME?</v>
      </c>
      <c r="CV256" s="2447" t="e" cm="1">
        <f t="array" aca="1" ref="CV256" ca="1">IF(PL!$C256="","",_xldudf_CX_PUSH(PL!$C256,CX_ENTITY,PL!$B256,EOMONTH(val_asOfDate,PL!CV$248)))</f>
        <v>#NAME?</v>
      </c>
      <c r="CW256" s="2447" t="e" cm="1">
        <f t="array" aca="1" ref="CW256" ca="1">IF(PL!$C256="","",_xldudf_CX_PUSH(PL!$C256,CX_ENTITY,PL!$B256,EOMONTH(val_asOfDate,PL!CW$248)))</f>
        <v>#NAME?</v>
      </c>
      <c r="DC256"/>
    </row>
    <row r="257" spans="1:144" s="108" customFormat="1" ht="21" customHeight="1">
      <c r="A257" s="1628"/>
      <c r="B257" s="2606"/>
      <c r="C257" s="2540"/>
      <c r="D257" s="1549"/>
      <c r="E257" s="2607"/>
      <c r="F257" s="401"/>
      <c r="G257" s="401"/>
      <c r="H257" s="585"/>
      <c r="I257" s="585"/>
      <c r="J257" s="401"/>
      <c r="K257" s="401"/>
      <c r="L257" s="37"/>
      <c r="N257" s="2134"/>
      <c r="O257" s="101"/>
      <c r="P257" s="101"/>
      <c r="Q257" s="101"/>
      <c r="R257" s="101"/>
      <c r="S257" s="101"/>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63"/>
      <c r="BP257" s="2363"/>
      <c r="BQ257" s="2363"/>
      <c r="BR257" s="2363"/>
      <c r="BS257" s="2363"/>
      <c r="BT257" s="2363"/>
      <c r="BU257" s="2363"/>
      <c r="BV257" s="2363"/>
      <c r="BW257" s="2363"/>
      <c r="BX257" s="2363"/>
      <c r="BY257" s="2363"/>
      <c r="BZ257" s="2363"/>
      <c r="CA257" s="88"/>
      <c r="CC257" s="383"/>
      <c r="CD257" s="2319"/>
      <c r="CE257" s="2319"/>
      <c r="CF257" s="88"/>
      <c r="CG257" s="2319"/>
      <c r="CH257" s="2319"/>
      <c r="CI257" s="88"/>
      <c r="CJ257" s="2319"/>
      <c r="CK257" s="2319"/>
      <c r="CL257" s="88"/>
      <c r="CM257" s="2320"/>
      <c r="CN257" s="2320"/>
      <c r="CO257" s="88"/>
      <c r="CP257" s="2320"/>
      <c r="CQ257" s="2320"/>
      <c r="CR257" s="88"/>
      <c r="CS257" s="2321"/>
      <c r="CT257" s="2321"/>
      <c r="CU257" s="2321"/>
      <c r="CV257" s="2321"/>
      <c r="CW257" s="232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44" ht="21" customHeight="1">
      <c r="A258" s="1627"/>
      <c r="B258" s="2606"/>
      <c r="C258" s="2540"/>
      <c r="D258" s="1549"/>
      <c r="E258" s="2607"/>
      <c r="F258" s="401"/>
      <c r="G258" s="401"/>
      <c r="H258" s="585"/>
      <c r="I258" s="585"/>
      <c r="J258" s="401"/>
      <c r="K258" s="401"/>
      <c r="L258" s="37"/>
      <c r="N258" s="158"/>
      <c r="O258" s="101"/>
      <c r="P258" s="52"/>
      <c r="Q258" s="101"/>
      <c r="R258" s="101"/>
      <c r="S258" s="18"/>
      <c r="T258" s="18"/>
      <c r="U258" s="39"/>
      <c r="V258" s="37"/>
      <c r="W258" s="2660" t="e" cm="1">
        <f t="array" aca="1" ref="W258" ca="1">fx_scenarioConverter(_PL!W258)</f>
        <v>#NAME?</v>
      </c>
      <c r="X258" s="2137"/>
      <c r="Y258" s="2336" t="s">
        <v>203</v>
      </c>
      <c r="Z258" s="2337"/>
      <c r="AA258" s="2609"/>
      <c r="AB258" s="2141" t="s">
        <v>199</v>
      </c>
      <c r="AC258" s="2138" t="str" cm="1">
        <f t="array" aca="1" ref="AC258" ca="1">_xlfn.LET(
_xlpm._termname, $AB258,
_xlpm._iconname, "find",
_xlpm._icon, fx_getIcon(_xlpm._iconname),
_xlpm._location, _xlfn.XLOOKUP(LOWER(_xlpm._termname), LOWER(tbl_acctDef[Term]),tbl_acctDef[Term]),
_xlpm._hyperlink, HYPERLINK("#"&amp;CELL("address",_xlpm._location), _xlpm._icon),
IFERROR(_xlpm._hyperlink,"")
)</f>
        <v/>
      </c>
      <c r="AD258" s="2138" t="str" cm="1">
        <f t="array" aca="1" ref="AD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E258" s="2138" t="str" cm="1">
        <f t="array" aca="1" ref="AE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F258" s="2138" t="str" cm="1">
        <f t="array" aca="1" ref="AF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58" s="2138" t="str" cm="1">
        <f t="array" aca="1" ref="AG258" ca="1">_xlfn.LET(
_xlpm._termname, $AB258,
_xlpm._iconname, "find",
_xlpm._icon, fx_getIcon(_xlpm._iconname),
_xlpm._location, _xlfn.XLOOKUP(LOWER(_xlpm._termname), LOWER(tbl_acctDef[Order]),tbl_acctDef[Order]),
_xlpm._hyperlink, HYPERLINK("#"&amp;CELL("address",_xlpm._location), _xlpm._icon),
IFERROR(_xlpm._hyperlink,"")
)</f>
        <v/>
      </c>
      <c r="AH258" s="2138" t="str" cm="1">
        <f t="array" aca="1" ref="AH258" ca="1">_xlfn.LET(
_xlpm._termname, $AB258,
_xlpm._iconname, "find",
_xlpm._icon, fx_getIcon(_xlpm._iconname),
_xlpm._location, _xlfn.XLOOKUP(LOWER(_xlpm._termname), LOWER(tbl_acctDef[Term]),tbl_acctDef[Term]),
_xlpm._hyperlink, HYPERLINK("#"&amp;CELL("address",_xlpm._location), _xlpm._icon),
IFERROR(_xlpm._hyperlink,"")
)</f>
        <v/>
      </c>
      <c r="AI258" s="2138" t="str" cm="1">
        <f t="array" aca="1" ref="AI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J258" s="2138" t="str" cm="1">
        <f t="array" aca="1" ref="AJ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K258" s="2138" t="str" cm="1">
        <f t="array" aca="1" ref="AK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58" s="2138" t="str" cm="1">
        <f t="array" aca="1" ref="AL258" ca="1">_xlfn.LET(
_xlpm._termname, $AB258,
_xlpm._iconname, "find",
_xlpm._icon, fx_getIcon(_xlpm._iconname),
_xlpm._location, _xlfn.XLOOKUP(LOWER(_xlpm._termname), LOWER(tbl_acctDef[Order]),tbl_acctDef[Order]),
_xlpm._hyperlink, HYPERLINK("#"&amp;CELL("address",_xlpm._location), _xlpm._icon),
IFERROR(_xlpm._hyperlink,"")
)</f>
        <v/>
      </c>
      <c r="AM258" s="2138" t="str" cm="1">
        <f t="array" aca="1" ref="AM258" ca="1">_xlfn.LET(
_xlpm._termname, $AB258,
_xlpm._iconname, "find",
_xlpm._icon, fx_getIcon(_xlpm._iconname),
_xlpm._location, _xlfn.XLOOKUP(LOWER(_xlpm._termname), LOWER(tbl_acctDef[Term]),tbl_acctDef[Term]),
_xlpm._hyperlink, HYPERLINK("#"&amp;CELL("address",_xlpm._location), _xlpm._icon),
IFERROR(_xlpm._hyperlink,"")
)</f>
        <v/>
      </c>
      <c r="AN258" s="2138" t="str" cm="1">
        <f t="array" aca="1" ref="AN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O258" s="2138" t="str" cm="1">
        <f t="array" aca="1" ref="AO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P258" s="2138" t="str" cm="1">
        <f t="array" aca="1" ref="AP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58" s="2138" t="str" cm="1">
        <f t="array" aca="1" ref="AQ258" ca="1">_xlfn.LET(
_xlpm._termname, $AB258,
_xlpm._iconname, "find",
_xlpm._icon, fx_getIcon(_xlpm._iconname),
_xlpm._location, _xlfn.XLOOKUP(LOWER(_xlpm._termname), LOWER(tbl_acctDef[Order]),tbl_acctDef[Order]),
_xlpm._hyperlink, HYPERLINK("#"&amp;CELL("address",_xlpm._location), _xlpm._icon),
IFERROR(_xlpm._hyperlink,"")
)</f>
        <v/>
      </c>
      <c r="AR258" s="2138" t="str" cm="1">
        <f t="array" aca="1" ref="AR258" ca="1">_xlfn.LET(
_xlpm._termname, $AB258,
_xlpm._iconname, "find",
_xlpm._icon, fx_getIcon(_xlpm._iconname),
_xlpm._location, _xlfn.XLOOKUP(LOWER(_xlpm._termname), LOWER(tbl_acctDef[Term]),tbl_acctDef[Term]),
_xlpm._hyperlink, HYPERLINK("#"&amp;CELL("address",_xlpm._location), _xlpm._icon),
IFERROR(_xlpm._hyperlink,"")
)</f>
        <v/>
      </c>
      <c r="AS258" s="2138" t="str" cm="1">
        <f t="array" aca="1" ref="AS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T258" s="2138" t="str" cm="1">
        <f t="array" aca="1" ref="AT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U258" s="2138" t="str" cm="1">
        <f t="array" aca="1" ref="AU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58" s="2138" t="str" cm="1">
        <f t="array" aca="1" ref="AV258" ca="1">_xlfn.LET(
_xlpm._termname, $AB258,
_xlpm._iconname, "find",
_xlpm._icon, fx_getIcon(_xlpm._iconname),
_xlpm._location, _xlfn.XLOOKUP(LOWER(_xlpm._termname), LOWER(tbl_acctDef[Order]),tbl_acctDef[Order]),
_xlpm._hyperlink, HYPERLINK("#"&amp;CELL("address",_xlpm._location), _xlpm._icon),
IFERROR(_xlpm._hyperlink,"")
)</f>
        <v/>
      </c>
      <c r="AW258" s="2138" t="str" cm="1">
        <f t="array" aca="1" ref="AW258" ca="1">_xlfn.LET(
_xlpm._termname, $AB258,
_xlpm._iconname, "find",
_xlpm._icon, fx_getIcon(_xlpm._iconname),
_xlpm._location, _xlfn.XLOOKUP(LOWER(_xlpm._termname), LOWER(tbl_acctDef[Term]),tbl_acctDef[Term]),
_xlpm._hyperlink, HYPERLINK("#"&amp;CELL("address",_xlpm._location), _xlpm._icon),
IFERROR(_xlpm._hyperlink,"")
)</f>
        <v/>
      </c>
      <c r="AX258" s="2138" t="str" cm="1">
        <f t="array" aca="1" ref="AX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Y258" s="2138" t="str" cm="1">
        <f t="array" aca="1" ref="AY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Z258" s="2138" t="str" cm="1">
        <f t="array" aca="1" ref="AZ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58" s="2138" t="str" cm="1">
        <f t="array" aca="1" ref="BA258" ca="1">_xlfn.LET(
_xlpm._termname, $AB258,
_xlpm._iconname, "find",
_xlpm._icon, fx_getIcon(_xlpm._iconname),
_xlpm._location, _xlfn.XLOOKUP(LOWER(_xlpm._termname), LOWER(tbl_acctDef[Order]),tbl_acctDef[Order]),
_xlpm._hyperlink, HYPERLINK("#"&amp;CELL("address",_xlpm._location), _xlpm._icon),
IFERROR(_xlpm._hyperlink,"")
)</f>
        <v/>
      </c>
      <c r="BB258" s="2138" t="str" cm="1">
        <f t="array" aca="1" ref="BB258" ca="1">_xlfn.LET(
_xlpm._termname, $AB258,
_xlpm._iconname, "find",
_xlpm._icon, fx_getIcon(_xlpm._iconname),
_xlpm._location, _xlfn.XLOOKUP(LOWER(_xlpm._termname), LOWER(tbl_acctDef[Term]),tbl_acctDef[Term]),
_xlpm._hyperlink, HYPERLINK("#"&amp;CELL("address",_xlpm._location), _xlpm._icon),
IFERROR(_xlpm._hyperlink,"")
)</f>
        <v/>
      </c>
      <c r="BC258" s="2138" t="str" cm="1">
        <f t="array" aca="1" ref="BC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D258" s="2138" t="str" cm="1">
        <f t="array" aca="1" ref="BD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E258" s="2138" t="str" cm="1">
        <f t="array" aca="1" ref="BE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58" s="2138" t="str" cm="1">
        <f t="array" aca="1" ref="BF258" ca="1">_xlfn.LET(
_xlpm._termname, $AB258,
_xlpm._iconname, "find",
_xlpm._icon, fx_getIcon(_xlpm._iconname),
_xlpm._location, _xlfn.XLOOKUP(LOWER(_xlpm._termname), LOWER(tbl_acctDef[Order]),tbl_acctDef[Order]),
_xlpm._hyperlink, HYPERLINK("#"&amp;CELL("address",_xlpm._location), _xlpm._icon),
IFERROR(_xlpm._hyperlink,"")
)</f>
        <v/>
      </c>
      <c r="BG258" s="2138" t="str" cm="1">
        <f t="array" aca="1" ref="BG258" ca="1">_xlfn.LET(
_xlpm._termname, $AB258,
_xlpm._iconname, "find",
_xlpm._icon, fx_getIcon(_xlpm._iconname),
_xlpm._location, _xlfn.XLOOKUP(LOWER(_xlpm._termname), LOWER(tbl_acctDef[Term]),tbl_acctDef[Term]),
_xlpm._hyperlink, HYPERLINK("#"&amp;CELL("address",_xlpm._location), _xlpm._icon),
IFERROR(_xlpm._hyperlink,"")
)</f>
        <v/>
      </c>
      <c r="BH258" s="2138" t="str" cm="1">
        <f t="array" aca="1" ref="BH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I258" s="2138" t="str" cm="1">
        <f t="array" aca="1" ref="BI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J258" s="2138" t="str" cm="1">
        <f t="array" aca="1" ref="BJ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58" s="2138" t="str" cm="1">
        <f t="array" aca="1" ref="BK258" ca="1">_xlfn.LET(
_xlpm._termname, $AB258,
_xlpm._iconname, "find",
_xlpm._icon, fx_getIcon(_xlpm._iconname),
_xlpm._location, _xlfn.XLOOKUP(LOWER(_xlpm._termname), LOWER(tbl_acctDef[Order]),tbl_acctDef[Order]),
_xlpm._hyperlink, HYPERLINK("#"&amp;CELL("address",_xlpm._location), _xlpm._icon),
IFERROR(_xlpm._hyperlink,"")
)</f>
        <v/>
      </c>
      <c r="BL258" s="2138" t="str" cm="1">
        <f t="array" aca="1" ref="BL258" ca="1">_xlfn.LET(
_xlpm._termname, $AB258,
_xlpm._iconname, "find",
_xlpm._icon, fx_getIcon(_xlpm._iconname),
_xlpm._location, _xlfn.XLOOKUP(LOWER(_xlpm._termname), LOWER(tbl_acctDef[Term]),tbl_acctDef[Term]),
_xlpm._hyperlink, HYPERLINK("#"&amp;CELL("address",_xlpm._location), _xlpm._icon),
IFERROR(_xlpm._hyperlink,"")
)</f>
        <v/>
      </c>
      <c r="BM258" s="2138" t="str" cm="1">
        <f t="array" aca="1" ref="BM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N258" s="2138" t="str" cm="1">
        <f t="array" aca="1" ref="BN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O258" s="2361"/>
      <c r="BP258" s="2361"/>
      <c r="BQ258" s="2361"/>
      <c r="BR258" s="2361"/>
      <c r="BS258" s="2361"/>
      <c r="BT258" s="2361"/>
      <c r="BU258" s="2361"/>
      <c r="BV258" s="2361"/>
      <c r="BW258" s="2361"/>
      <c r="BX258" s="2361"/>
      <c r="BY258" s="2361"/>
      <c r="BZ258" s="2361"/>
      <c r="CA258" s="34"/>
      <c r="CC258" s="58"/>
      <c r="CD258" s="1720" t="e" cm="1">
        <f t="array" aca="1" ref="CD258" ca="1">fx_scenarioConverter($W253)</f>
        <v>#NAME?</v>
      </c>
      <c r="CE258" s="1721" t="e" cm="1">
        <f t="array" aca="1" ref="CE258" ca="1">fx_scenarioConverter($W253)</f>
        <v>#NAME?</v>
      </c>
      <c r="CF258" s="128"/>
      <c r="CG258" s="1734" t="e" cm="1">
        <f t="array" aca="1" ref="CG258" ca="1">fx_scenarioConverter($W253)</f>
        <v>#NAME?</v>
      </c>
      <c r="CH258" s="1735" t="e" cm="1">
        <f t="array" aca="1" ref="CH258" ca="1">fx_scenarioConverter($W253)</f>
        <v>#NAME?</v>
      </c>
      <c r="CI258" s="207"/>
      <c r="CJ258" s="1724" t="e" cm="1">
        <f t="array" aca="1" ref="CJ258" ca="1">fx_scenarioConverter($W253)</f>
        <v>#NAME?</v>
      </c>
      <c r="CK258" s="1725" t="e" cm="1">
        <f t="array" aca="1" ref="CK258" ca="1">fx_scenarioConverter($W253)</f>
        <v>#NAME?</v>
      </c>
      <c r="CL258" s="88"/>
      <c r="CM258" s="1198" t="str">
        <f>CM$19</f>
        <v>Original Budget</v>
      </c>
      <c r="CN258" s="1198" t="str">
        <f>CN$19</f>
        <v>LE</v>
      </c>
      <c r="CO258" s="88"/>
      <c r="CP258" s="1198" t="str">
        <f>CP$19</f>
        <v>Original Budget</v>
      </c>
      <c r="CQ258" s="1198" t="str">
        <f>CQ$19</f>
        <v>LE</v>
      </c>
      <c r="CR258" s="34"/>
      <c r="CS258" s="2056"/>
      <c r="DC258"/>
    </row>
    <row r="259" spans="1:144" ht="21" customHeight="1">
      <c r="A259" s="1627"/>
      <c r="B259" s="2606"/>
      <c r="C259" s="2540"/>
      <c r="D259" s="1549"/>
      <c r="E259" s="2440" t="e" cm="1">
        <f t="array" aca="1" ref="E25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)($AD259:$CQ259, Z259)</f>
        <v>#NAME?</v>
      </c>
      <c r="F259" s="401"/>
      <c r="G259" s="401"/>
      <c r="H259" s="585">
        <v>0</v>
      </c>
      <c r="I259" s="585">
        <v>1</v>
      </c>
      <c r="J259" s="401"/>
      <c r="K259" s="401" t="str">
        <f t="shared" ref="K259:K260" si="68">IFERROR(IF(LEN(AB259)=0,"No",IF(LEN(J259)&gt;0,"Yes","No")),"")</f>
        <v>No</v>
      </c>
      <c r="L259" s="37"/>
      <c r="N259" s="158"/>
      <c r="O259" s="101"/>
      <c r="P259" s="52"/>
      <c r="Q259" s="101"/>
      <c r="R259" s="101"/>
      <c r="S259" s="101"/>
      <c r="T259" s="2324"/>
      <c r="U259" s="39"/>
      <c r="V259" s="37"/>
      <c r="W259" s="2364" t="e">
        <f ca="1">W258</f>
        <v>#NAME?</v>
      </c>
      <c r="X259" s="2373">
        <f>_PL!X259</f>
        <v>0</v>
      </c>
      <c r="Y259" s="2366">
        <v>2</v>
      </c>
      <c r="Z259" s="198">
        <f>_PL!Z259</f>
        <v>0</v>
      </c>
      <c r="AA259" s="200" t="str" cm="1">
        <f t="array" aca="1" ref="AA259" ca="1">IF(Y259="", "", _xlfn.LET(
_xlpm._termname,$W259 &amp; $Y259,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9" s="1134"/>
      <c r="AC259" s="125" t="str" cm="1">
        <f t="array" aca="1" ref="AC259" ca="1">IF(AB259="", "", _xlfn.LET(
_xlpm._termname,PL!$W259 &amp; $AB259,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9" s="2152" t="e" cm="1">
        <f t="array" aca="1" ref="AD259" ca="1">_xlfn.LET(
_xlpm.search_key, $W259&amp;$Y259,
_xlpm.Scenario, _xlfn.VSTACK( $W$20:$W$55&amp;$Y$20:$Y$55, $W$76:$W$110&amp;$Y$76:$Y$110, $W$256&amp;$Y$256),
_xlpm.Data,  _xlfn.VSTACK($AD$20:$BN$55, $AD$76:$BN$110,$AD$256:$BN$256),
IF(OR($Y259="",ISNUMBER(SEARCH("please",$Y259))),"", _xlfn.XLOOKUP(_xlpm.search_key, _xlpm.Scenario, _xlpm.Data, "▧"))
)</f>
        <v>#NAME?</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362"/>
      <c r="BP259" s="2362"/>
      <c r="BQ259" s="2362"/>
      <c r="BR259" s="2362"/>
      <c r="BS259" s="2362"/>
      <c r="BT259" s="2362"/>
      <c r="BU259" s="2362"/>
      <c r="BV259" s="2362"/>
      <c r="BW259" s="2362"/>
      <c r="BX259" s="2362"/>
      <c r="BY259" s="2362"/>
      <c r="BZ259" s="2362"/>
      <c r="CA259" s="34"/>
      <c r="CC259" s="58"/>
      <c r="CD259" s="2154" t="e" cm="1">
        <f t="array" aca="1" ref="CD259" ca="1">_xlfn.LET(
_xlpm.search_key,$W259&amp;$Y259,
_xlpm.Scenario,_xlfn.VSTACK($W$20:$W$55&amp;$Y$20:$Y$55,$W$76:$W$110&amp;$Y$76:$Y$110),
_xlpm.Data,_xlfn.VSTACK(CD$20:CE$55,CD$76:CE$110),
IF(OR($Y259="",ISNUMBER(SEARCH("please",$Y259))),"", _xlfn.XLOOKUP(_xlpm.search_key,_xlpm.Scenario,_xlpm.Data,"▧")
))</f>
        <v>#NAME?</v>
      </c>
      <c r="CE259" s="2154"/>
      <c r="CF259" s="88"/>
      <c r="CG259" s="2154" t="e" cm="1">
        <f t="array" aca="1" ref="CG259" ca="1">_xlfn.LET(
_xlpm.search_key,$W259&amp;$Y259,
_xlpm.Scenario,_xlfn.VSTACK($W$20:$W$55&amp;$Y$20:$Y$55,$W$76:$W$110&amp;$Y$76:$Y$110),
_xlpm.Data,_xlfn.VSTACK(CG$20:CH$55,CG$76:CH$110),
IF(OR($Y259="",ISNUMBER(SEARCH("please",$Y259))),"", _xlfn.XLOOKUP(_xlpm.search_key,_xlpm.Scenario,_xlpm.Data,"▧")
))</f>
        <v>#NAME?</v>
      </c>
      <c r="CH259" s="2154"/>
      <c r="CI259" s="88"/>
      <c r="CJ259" s="2154" t="e" cm="1">
        <f t="array" aca="1" ref="CJ259" ca="1">_xlfn.LET(
_xlpm.search_key,$W259&amp;$Y259,
_xlpm.Scenario,_xlfn.VSTACK($W$20:$W$55&amp;$Y$20:$Y$55,$W$76:$W$110&amp;$Y$76:$Y$110),
_xlpm.Data,_xlfn.VSTACK(CJ$20:CK$55,CJ$76:CK$110),
IF(OR($Y259="",ISNUMBER(SEARCH("please",$Y259))),"", _xlfn.XLOOKUP(_xlpm.search_key,_xlpm.Scenario,_xlpm.Data,"▧")
))</f>
        <v>#NAME?</v>
      </c>
      <c r="CK259" s="2154"/>
      <c r="CL259" s="88"/>
      <c r="CM259" s="2154" t="e" cm="1">
        <f t="array" aca="1" ref="CM259" ca="1">_xlfn.LET(
_xlpm.search_key,$W259&amp;$Y259,
_xlpm.Scenario,_xlfn.VSTACK($W$20:$W$55&amp;$Y$20:$Y$55,$W$76:$W$110&amp;$Y$76:$Y$110),
_xlpm.Data,_xlfn.VSTACK(CM$20:CN$55,CM$76:CN$110),
IF(OR($Y259="",ISNUMBER(SEARCH("please",$Y259))),"", _xlfn.XLOOKUP(_xlpm.search_key,_xlpm.Scenario,_xlpm.Data,"▧")
))</f>
        <v>#NAME?</v>
      </c>
      <c r="CN259" s="2154"/>
      <c r="CO259" s="88"/>
      <c r="CP259" s="2154" t="e" cm="1">
        <f t="array" aca="1" ref="CP259" ca="1">_xlfn.LET(
_xlpm.search_key,$W259&amp;$Y259,
_xlpm.Scenario,_xlfn.VSTACK($W$20:$W$55&amp;$Y$20:$Y$55,$W$76:$W$110&amp;$Y$76:$Y$110),
_xlpm.Data,_xlfn.VSTACK(CP$20:CQ$55,CP$76:CQ$110),
IF(OR($Y259="",ISNUMBER(SEARCH("please",$Y259))),"", _xlfn.XLOOKUP(_xlpm.search_key,_xlpm.Scenario,_xlpm.Data,"▧")
))</f>
        <v>#NAME?</v>
      </c>
      <c r="CQ259" s="2154"/>
      <c r="CR259" s="34"/>
      <c r="CS259" s="2056"/>
      <c r="DC259"/>
    </row>
    <row r="260" spans="1:144" ht="21" customHeight="1">
      <c r="A260" s="1627"/>
      <c r="B260" s="2606"/>
      <c r="C260" s="2540"/>
      <c r="D260" s="1549"/>
      <c r="E260" s="2440" t="e" cm="1">
        <f t="array" aca="1" ref="E26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)($AD260:$CQ260, Z260)</f>
        <v>#NAME?</v>
      </c>
      <c r="F260" s="401"/>
      <c r="G260" s="401"/>
      <c r="H260" s="585">
        <v>0</v>
      </c>
      <c r="I260" s="585">
        <v>1</v>
      </c>
      <c r="J260" s="401"/>
      <c r="K260" s="401" t="str">
        <f t="shared" si="68"/>
        <v>No</v>
      </c>
      <c r="L260" s="37"/>
      <c r="N260" s="158"/>
      <c r="O260" s="101"/>
      <c r="P260" s="52"/>
      <c r="Q260" s="101"/>
      <c r="R260" s="101"/>
      <c r="S260" s="101"/>
      <c r="T260" s="101"/>
      <c r="U260" s="39"/>
      <c r="V260" s="37"/>
      <c r="W260" s="2364" t="e">
        <f ca="1">W258</f>
        <v>#NAME?</v>
      </c>
      <c r="X260" s="2373">
        <f>_PL!X260</f>
        <v>0</v>
      </c>
      <c r="Y260" s="2367">
        <v>2</v>
      </c>
      <c r="Z260" s="198">
        <f>_PL!Z260</f>
        <v>0</v>
      </c>
      <c r="AA260" s="200" t="str" cm="1">
        <f t="array" aca="1" ref="AA260" ca="1">IF(Y260="", "", _xlfn.LET(
_xlpm._termname,$W260 &amp; $Y260,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0" s="1134"/>
      <c r="AC260" s="125" t="str" cm="1">
        <f t="array" aca="1" ref="AC260" ca="1">IF(AB260="", "", _xlfn.LET(
_xlpm._termname,PL!$W261 &amp; $AB260,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0" s="2152" t="e" cm="1">
        <f t="array" aca="1" ref="AD260" ca="1">_xlfn.LET(
_xlpm.search_key, $W260&amp;$Y260,
_xlpm.Scenario, _xlfn.VSTACK( $W$20:$W$55&amp;$Y$20:$Y$55, $W$76:$W$110&amp;$Y$76:$Y$110, $W$256&amp;$Y$256),
_xlpm.Data,  _xlfn.VSTACK($AD$20:$BN$55, $AD$76:$BN$110,$AD$256:$BN$256),
IF(OR($Y260="",ISNUMBER(SEARCH("please",$Y260))),"", _xlfn.XLOOKUP(_xlpm.search_key, _xlpm.Scenario, _xlpm.Data, "▧"))
)</f>
        <v>#NAME?</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362"/>
      <c r="BP260" s="2362"/>
      <c r="BQ260" s="2362"/>
      <c r="BR260" s="2362"/>
      <c r="BS260" s="2362"/>
      <c r="BT260" s="2362"/>
      <c r="BU260" s="2362"/>
      <c r="BV260" s="2362"/>
      <c r="BW260" s="2362"/>
      <c r="BX260" s="2362"/>
      <c r="BY260" s="2362"/>
      <c r="BZ260" s="2362"/>
      <c r="CA260" s="34"/>
      <c r="CC260" s="58"/>
      <c r="CD260" s="2154" t="e" cm="1">
        <f t="array" aca="1" ref="CD260" ca="1">_xlfn.LET(
_xlpm.search_key,$W260&amp;$Y260,
_xlpm.Scenario,_xlfn.VSTACK($W$20:$W$55&amp;$Y$20:$Y$55,$W$76:$W$110&amp;$Y$76:$Y$110),
_xlpm.Data,_xlfn.VSTACK(CD$20:CE$55,CD$76:CE$110),
IF(OR($Y260="",ISNUMBER(SEARCH("please",$Y260))),"", _xlfn.XLOOKUP(_xlpm.search_key,_xlpm.Scenario,_xlpm.Data,"▧")
))</f>
        <v>#NAME?</v>
      </c>
      <c r="CE260" s="2154"/>
      <c r="CF260" s="88"/>
      <c r="CG260" s="2154" t="e" cm="1">
        <f t="array" aca="1" ref="CG260" ca="1">_xlfn.LET(
_xlpm.search_key,$W260&amp;$Y260,
_xlpm.Scenario,_xlfn.VSTACK($W$20:$W$55&amp;$Y$20:$Y$55,$W$76:$W$110&amp;$Y$76:$Y$110),
_xlpm.Data,_xlfn.VSTACK(CG$20:CH$55,CG$76:CH$110),
IF(OR($Y260="",ISNUMBER(SEARCH("please",$Y260))),"", _xlfn.XLOOKUP(_xlpm.search_key,_xlpm.Scenario,_xlpm.Data,"▧")
))</f>
        <v>#NAME?</v>
      </c>
      <c r="CH260" s="2154"/>
      <c r="CI260" s="88"/>
      <c r="CJ260" s="2154" t="e" cm="1">
        <f t="array" aca="1" ref="CJ260" ca="1">_xlfn.LET(
_xlpm.search_key,$W260&amp;$Y260,
_xlpm.Scenario,_xlfn.VSTACK($W$20:$W$55&amp;$Y$20:$Y$55,$W$76:$W$110&amp;$Y$76:$Y$110),
_xlpm.Data,_xlfn.VSTACK(CJ$20:CK$55,CJ$76:CK$110),
IF(OR($Y260="",ISNUMBER(SEARCH("please",$Y260))),"", _xlfn.XLOOKUP(_xlpm.search_key,_xlpm.Scenario,_xlpm.Data,"▧")
))</f>
        <v>#NAME?</v>
      </c>
      <c r="CK260" s="2154"/>
      <c r="CL260" s="88"/>
      <c r="CM260" s="2154" t="e" cm="1">
        <f t="array" aca="1" ref="CM260" ca="1">_xlfn.LET(
_xlpm.search_key,$W260&amp;$Y260,
_xlpm.Scenario,_xlfn.VSTACK($W$20:$W$55&amp;$Y$20:$Y$55,$W$76:$W$110&amp;$Y$76:$Y$110),
_xlpm.Data,_xlfn.VSTACK(CM$20:CN$55,CM$76:CN$110),
IF(OR($Y260="",ISNUMBER(SEARCH("please",$Y260))),"", _xlfn.XLOOKUP(_xlpm.search_key,_xlpm.Scenario,_xlpm.Data,"▧")
))</f>
        <v>#NAME?</v>
      </c>
      <c r="CN260" s="2154"/>
      <c r="CO260" s="88"/>
      <c r="CP260" s="2154" t="e" cm="1">
        <f t="array" aca="1" ref="CP260" ca="1">_xlfn.LET(
_xlpm.search_key,$W260&amp;$Y260,
_xlpm.Scenario,_xlfn.VSTACK($W$20:$W$55&amp;$Y$20:$Y$55,$W$76:$W$110&amp;$Y$76:$Y$110),
_xlpm.Data,_xlfn.VSTACK(CP$20:CQ$55,CP$76:CQ$110),
IF(OR($Y260="",ISNUMBER(SEARCH("please",$Y260))),"", _xlfn.XLOOKUP(_xlpm.search_key,_xlpm.Scenario,_xlpm.Data,"▧")
))</f>
        <v>#NAME?</v>
      </c>
      <c r="CQ260" s="2154"/>
      <c r="CR260" s="34"/>
      <c r="CS260" s="2056"/>
      <c r="DC260"/>
    </row>
    <row r="261" spans="1:144" ht="21" customHeight="1">
      <c r="A261" s="1627"/>
      <c r="B261" s="2606"/>
      <c r="C261" s="2540"/>
      <c r="D261" s="1549"/>
      <c r="E261" s="2440"/>
      <c r="F261" s="401"/>
      <c r="G261" s="401"/>
      <c r="H261" s="585"/>
      <c r="I261" s="585"/>
      <c r="J261" s="401"/>
      <c r="K261" s="401"/>
      <c r="L261" s="37"/>
      <c r="N261" s="158"/>
      <c r="O261" s="101"/>
      <c r="P261" s="52"/>
      <c r="Q261" s="101"/>
      <c r="R261" s="101"/>
      <c r="S261" s="101"/>
      <c r="T261" s="101"/>
      <c r="U261" s="39"/>
      <c r="V261" s="37"/>
      <c r="W261" s="2364" t="e">
        <f ca="1">W258</f>
        <v>#NAME?</v>
      </c>
      <c r="X261" s="2373">
        <f>_PL!X261</f>
        <v>0</v>
      </c>
      <c r="Y261" s="2367">
        <v>2</v>
      </c>
      <c r="Z261" s="198">
        <f>_PL!Z261</f>
        <v>0</v>
      </c>
      <c r="AA261" s="200" t="str" cm="1">
        <f t="array" aca="1" ref="AA261" ca="1">IF(Y261="", "", _xlfn.LET(
_xlpm._termname,$W261 &amp; $Y261,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1" s="1134"/>
      <c r="AC261" s="125"/>
      <c r="AD261" s="2152" t="e" cm="1">
        <f t="array" aca="1" ref="AD261" ca="1">_xlfn.LET(
_xlpm.search_key, $W261&amp;$Y261,
_xlpm.Scenario, _xlfn.VSTACK( $W$20:$W$55&amp;$Y$20:$Y$55, $W$76:$W$110&amp;$Y$76:$Y$110, $W$256&amp;$Y$256),
_xlpm.Data,  _xlfn.VSTACK($AD$20:$BN$55, $AD$76:$BN$110,$AD$256:$BN$256),
IF(OR($Y261="",ISNUMBER(SEARCH("please",$Y261))),"", _xlfn.XLOOKUP(_xlpm.search_key, _xlpm.Scenario, _xlpm.Data, "▧"))
)</f>
        <v>#NAME?</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362"/>
      <c r="BP261" s="2362"/>
      <c r="BQ261" s="2362"/>
      <c r="BR261" s="2362"/>
      <c r="BS261" s="2362"/>
      <c r="BT261" s="2362"/>
      <c r="BU261" s="2362"/>
      <c r="BV261" s="2362"/>
      <c r="BW261" s="2362"/>
      <c r="BX261" s="2362"/>
      <c r="BY261" s="2362"/>
      <c r="BZ261" s="2362"/>
      <c r="CA261" s="34"/>
      <c r="CC261" s="58"/>
      <c r="CD261" s="2154" t="e" cm="1">
        <f t="array" aca="1" ref="CD261" ca="1">_xlfn.LET(
_xlpm.search_key,$W261&amp;$Y261,
_xlpm.Scenario,_xlfn.VSTACK($W$20:$W$55&amp;$Y$20:$Y$55,$W$76:$W$110&amp;$Y$76:$Y$110),
_xlpm.Data,_xlfn.VSTACK(CD$20:CE$55,CD$76:CE$110),
IF(OR($Y261="",ISNUMBER(SEARCH("please",$Y261))),"", _xlfn.XLOOKUP(_xlpm.search_key,_xlpm.Scenario,_xlpm.Data,"▧")
))</f>
        <v>#NAME?</v>
      </c>
      <c r="CE261" s="2154"/>
      <c r="CF261" s="88"/>
      <c r="CG261" s="2154" t="e" cm="1">
        <f t="array" aca="1" ref="CG261" ca="1">_xlfn.LET(
_xlpm.search_key,$W261&amp;$Y261,
_xlpm.Scenario,_xlfn.VSTACK($W$20:$W$55&amp;$Y$20:$Y$55,$W$76:$W$110&amp;$Y$76:$Y$110),
_xlpm.Data,_xlfn.VSTACK(CG$20:CH$55,CG$76:CH$110),
IF(OR($Y261="",ISNUMBER(SEARCH("please",$Y261))),"", _xlfn.XLOOKUP(_xlpm.search_key,_xlpm.Scenario,_xlpm.Data,"▧")
))</f>
        <v>#NAME?</v>
      </c>
      <c r="CH261" s="2154"/>
      <c r="CI261" s="88"/>
      <c r="CJ261" s="2154" t="e" cm="1">
        <f t="array" aca="1" ref="CJ261" ca="1">_xlfn.LET(
_xlpm.search_key,$W261&amp;$Y261,
_xlpm.Scenario,_xlfn.VSTACK($W$20:$W$55&amp;$Y$20:$Y$55,$W$76:$W$110&amp;$Y$76:$Y$110),
_xlpm.Data,_xlfn.VSTACK(CJ$20:CK$55,CJ$76:CK$110),
IF(OR($Y261="",ISNUMBER(SEARCH("please",$Y261))),"", _xlfn.XLOOKUP(_xlpm.search_key,_xlpm.Scenario,_xlpm.Data,"▧")
))</f>
        <v>#NAME?</v>
      </c>
      <c r="CK261" s="2154"/>
      <c r="CL261" s="88"/>
      <c r="CM261" s="2154" t="e" cm="1">
        <f t="array" aca="1" ref="CM261" ca="1">_xlfn.LET(
_xlpm.search_key,$W261&amp;$Y261,
_xlpm.Scenario,_xlfn.VSTACK($W$20:$W$55&amp;$Y$20:$Y$55,$W$76:$W$110&amp;$Y$76:$Y$110),
_xlpm.Data,_xlfn.VSTACK(CM$20:CN$55,CM$76:CN$110),
IF(OR($Y261="",ISNUMBER(SEARCH("please",$Y261))),"", _xlfn.XLOOKUP(_xlpm.search_key,_xlpm.Scenario,_xlpm.Data,"▧")
))</f>
        <v>#NAME?</v>
      </c>
      <c r="CN261" s="2154"/>
      <c r="CO261" s="88"/>
      <c r="CP261" s="2154" t="e" cm="1">
        <f t="array" aca="1" ref="CP261" ca="1">_xlfn.LET(
_xlpm.search_key,$W261&amp;$Y261,
_xlpm.Scenario,_xlfn.VSTACK($W$20:$W$55&amp;$Y$20:$Y$55,$W$76:$W$110&amp;$Y$76:$Y$110),
_xlpm.Data,_xlfn.VSTACK(CP$20:CQ$55,CP$76:CQ$110),
IF(OR($Y261="",ISNUMBER(SEARCH("please",$Y261))),"", _xlfn.XLOOKUP(_xlpm.search_key,_xlpm.Scenario,_xlpm.Data,"▧")
))</f>
        <v>#NAME?</v>
      </c>
      <c r="CQ261" s="2154"/>
      <c r="CR261" s="34"/>
      <c r="CS261" s="2056"/>
      <c r="DC261"/>
    </row>
    <row r="262" spans="1:144" ht="21" customHeight="1">
      <c r="A262" s="1627"/>
      <c r="B262" s="2606"/>
      <c r="C262" s="2540"/>
      <c r="D262" s="1549"/>
      <c r="E262" s="2440"/>
      <c r="F262" s="401"/>
      <c r="G262" s="401"/>
      <c r="H262" s="585"/>
      <c r="I262" s="585"/>
      <c r="J262" s="401"/>
      <c r="K262" s="401"/>
      <c r="L262" s="37"/>
      <c r="N262" s="158"/>
      <c r="O262" s="101"/>
      <c r="P262" s="52"/>
      <c r="Q262" s="101"/>
      <c r="R262" s="101"/>
      <c r="S262" s="101"/>
      <c r="T262" s="101"/>
      <c r="U262" s="39"/>
      <c r="V262" s="37"/>
      <c r="W262" s="2364" t="e">
        <f ca="1">W258</f>
        <v>#NAME?</v>
      </c>
      <c r="X262" s="2373">
        <f>_PL!X262</f>
        <v>0</v>
      </c>
      <c r="Y262" s="2367">
        <v>2</v>
      </c>
      <c r="Z262" s="198">
        <f>_PL!Z262</f>
        <v>0</v>
      </c>
      <c r="AA262" s="200" t="str" cm="1">
        <f t="array" aca="1" ref="AA262" ca="1">IF(Y262="", "", _xlfn.LET(
_xlpm._termname,$W262 &amp; $Y262,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2" s="1134"/>
      <c r="AC262" s="125"/>
      <c r="AD262" s="2152" t="e" cm="1">
        <f t="array" aca="1" ref="AD262" ca="1">_xlfn.LET(
_xlpm.search_key, $W262&amp;$Y262,
_xlpm.Scenario, _xlfn.VSTACK( $W$20:$W$55&amp;$Y$20:$Y$55, $W$76:$W$110&amp;$Y$76:$Y$110, $W$256&amp;$Y$256),
_xlpm.Data,  _xlfn.VSTACK($AD$20:$BN$55, $AD$76:$BN$110,$AD$256:$BN$256),
IF(OR($Y262="",ISNUMBER(SEARCH("please",$Y262))),"", _xlfn.XLOOKUP(_xlpm.search_key, _xlpm.Scenario, _xlpm.Data, "▧"))
)</f>
        <v>#NAME?</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362"/>
      <c r="BP262" s="2362"/>
      <c r="BQ262" s="2362"/>
      <c r="BR262" s="2362"/>
      <c r="BS262" s="2362"/>
      <c r="BT262" s="2362"/>
      <c r="BU262" s="2362"/>
      <c r="BV262" s="2362"/>
      <c r="BW262" s="2362"/>
      <c r="BX262" s="2362"/>
      <c r="BY262" s="2362"/>
      <c r="BZ262" s="2362"/>
      <c r="CA262" s="34"/>
      <c r="CC262" s="58"/>
      <c r="CD262" s="2154" t="e" cm="1">
        <f t="array" aca="1" ref="CD262" ca="1">_xlfn.LET(
_xlpm.search_key,$W262&amp;$Y262,
_xlpm.Scenario,_xlfn.VSTACK($W$20:$W$55&amp;$Y$20:$Y$55,$W$76:$W$110&amp;$Y$76:$Y$110),
_xlpm.Data,_xlfn.VSTACK(CD$20:CE$55,CD$76:CE$110),
IF(OR($Y262="",ISNUMBER(SEARCH("please",$Y262))),"", _xlfn.XLOOKUP(_xlpm.search_key,_xlpm.Scenario,_xlpm.Data,"▧")
))</f>
        <v>#NAME?</v>
      </c>
      <c r="CE262" s="2154"/>
      <c r="CF262" s="88"/>
      <c r="CG262" s="2154" t="e" cm="1">
        <f t="array" aca="1" ref="CG262" ca="1">_xlfn.LET(
_xlpm.search_key,$W262&amp;$Y262,
_xlpm.Scenario,_xlfn.VSTACK($W$20:$W$55&amp;$Y$20:$Y$55,$W$76:$W$110&amp;$Y$76:$Y$110),
_xlpm.Data,_xlfn.VSTACK(CG$20:CH$55,CG$76:CH$110),
IF(OR($Y262="",ISNUMBER(SEARCH("please",$Y262))),"", _xlfn.XLOOKUP(_xlpm.search_key,_xlpm.Scenario,_xlpm.Data,"▧")
))</f>
        <v>#NAME?</v>
      </c>
      <c r="CH262" s="2154"/>
      <c r="CI262" s="88"/>
      <c r="CJ262" s="2154" t="e" cm="1">
        <f t="array" aca="1" ref="CJ262" ca="1">_xlfn.LET(
_xlpm.search_key,$W262&amp;$Y262,
_xlpm.Scenario,_xlfn.VSTACK($W$20:$W$55&amp;$Y$20:$Y$55,$W$76:$W$110&amp;$Y$76:$Y$110),
_xlpm.Data,_xlfn.VSTACK(CJ$20:CK$55,CJ$76:CK$110),
IF(OR($Y262="",ISNUMBER(SEARCH("please",$Y262))),"", _xlfn.XLOOKUP(_xlpm.search_key,_xlpm.Scenario,_xlpm.Data,"▧")
))</f>
        <v>#NAME?</v>
      </c>
      <c r="CK262" s="2154"/>
      <c r="CL262" s="88"/>
      <c r="CM262" s="2154" t="e" cm="1">
        <f t="array" aca="1" ref="CM262" ca="1">_xlfn.LET(
_xlpm.search_key,$W262&amp;$Y262,
_xlpm.Scenario,_xlfn.VSTACK($W$20:$W$55&amp;$Y$20:$Y$55,$W$76:$W$110&amp;$Y$76:$Y$110),
_xlpm.Data,_xlfn.VSTACK(CM$20:CN$55,CM$76:CN$110),
IF(OR($Y262="",ISNUMBER(SEARCH("please",$Y262))),"", _xlfn.XLOOKUP(_xlpm.search_key,_xlpm.Scenario,_xlpm.Data,"▧")
))</f>
        <v>#NAME?</v>
      </c>
      <c r="CN262" s="2154"/>
      <c r="CO262" s="88"/>
      <c r="CP262" s="2154" t="e" cm="1">
        <f t="array" aca="1" ref="CP262" ca="1">_xlfn.LET(
_xlpm.search_key,$W262&amp;$Y262,
_xlpm.Scenario,_xlfn.VSTACK($W$20:$W$55&amp;$Y$20:$Y$55,$W$76:$W$110&amp;$Y$76:$Y$110),
_xlpm.Data,_xlfn.VSTACK(CP$20:CQ$55,CP$76:CQ$110),
IF(OR($Y262="",ISNUMBER(SEARCH("please",$Y262))),"", _xlfn.XLOOKUP(_xlpm.search_key,_xlpm.Scenario,_xlpm.Data,"▧")
))</f>
        <v>#NAME?</v>
      </c>
      <c r="CQ262" s="2154"/>
      <c r="CR262" s="34"/>
      <c r="CS262" s="2056"/>
      <c r="DC262"/>
    </row>
    <row r="263" spans="1:144" ht="21" customHeight="1">
      <c r="A263" s="1627"/>
      <c r="B263" s="2606"/>
      <c r="C263" s="2540"/>
      <c r="D263" s="1549"/>
      <c r="E263" s="2440"/>
      <c r="F263" s="401"/>
      <c r="G263" s="401"/>
      <c r="H263" s="585"/>
      <c r="I263" s="585"/>
      <c r="J263" s="401"/>
      <c r="K263" s="401"/>
      <c r="L263" s="37"/>
      <c r="N263" s="158"/>
      <c r="O263" s="101"/>
      <c r="P263" s="52"/>
      <c r="Q263" s="101"/>
      <c r="R263" s="101"/>
      <c r="S263" s="101"/>
      <c r="T263" s="101"/>
      <c r="U263" s="39"/>
      <c r="V263" s="37"/>
      <c r="W263" s="2364" t="e">
        <f ca="1">W258</f>
        <v>#NAME?</v>
      </c>
      <c r="X263" s="2373">
        <f>_PL!X263</f>
        <v>0</v>
      </c>
      <c r="Y263" s="2367">
        <v>2</v>
      </c>
      <c r="Z263" s="198">
        <f>_PL!Z263</f>
        <v>0</v>
      </c>
      <c r="AA263" s="200" t="str" cm="1">
        <f t="array" aca="1" ref="AA263" ca="1">IF(Y263="", "", _xlfn.LET(
_xlpm._termname,$W263 &amp; $Y263,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3" s="1134"/>
      <c r="AC263" s="125"/>
      <c r="AD263" s="2152" t="e" cm="1">
        <f t="array" aca="1" ref="AD263" ca="1">_xlfn.LET(
_xlpm.search_key, $W263&amp;$Y263,
_xlpm.Scenario, _xlfn.VSTACK( $W$20:$W$55&amp;$Y$20:$Y$55, $W$76:$W$110&amp;$Y$76:$Y$110, $W$256&amp;$Y$256),
_xlpm.Data,  _xlfn.VSTACK($AD$20:$BN$55, $AD$76:$BN$110,$AD$256:$BN$256),
IF(OR($Y263="",ISNUMBER(SEARCH("please",$Y263))),"", _xlfn.XLOOKUP(_xlpm.search_key, _xlpm.Scenario, _xlpm.Data, "▧"))
)</f>
        <v>#NAME?</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362"/>
      <c r="BP263" s="2362"/>
      <c r="BQ263" s="2362"/>
      <c r="BR263" s="2362"/>
      <c r="BS263" s="2362"/>
      <c r="BT263" s="2362"/>
      <c r="BU263" s="2362"/>
      <c r="BV263" s="2362"/>
      <c r="BW263" s="2362"/>
      <c r="BX263" s="2362"/>
      <c r="BY263" s="2362"/>
      <c r="BZ263" s="2362"/>
      <c r="CA263" s="34"/>
      <c r="CC263" s="58"/>
      <c r="CD263" s="2154" t="e" cm="1">
        <f t="array" aca="1" ref="CD263" ca="1">_xlfn.LET(
_xlpm.search_key,$W263&amp;$Y263,
_xlpm.Scenario,_xlfn.VSTACK($W$20:$W$55&amp;$Y$20:$Y$55,$W$76:$W$110&amp;$Y$76:$Y$110),
_xlpm.Data,_xlfn.VSTACK(CD$20:CE$55,CD$76:CE$110),
IF(OR($Y263="",ISNUMBER(SEARCH("please",$Y263))),"", _xlfn.XLOOKUP(_xlpm.search_key,_xlpm.Scenario,_xlpm.Data,"▧")
))</f>
        <v>#NAME?</v>
      </c>
      <c r="CE263" s="2154"/>
      <c r="CF263" s="88"/>
      <c r="CG263" s="2154" t="e" cm="1">
        <f t="array" aca="1" ref="CG263" ca="1">_xlfn.LET(
_xlpm.search_key,$W263&amp;$Y263,
_xlpm.Scenario,_xlfn.VSTACK($W$20:$W$55&amp;$Y$20:$Y$55,$W$76:$W$110&amp;$Y$76:$Y$110),
_xlpm.Data,_xlfn.VSTACK(CG$20:CH$55,CG$76:CH$110),
IF(OR($Y263="",ISNUMBER(SEARCH("please",$Y263))),"", _xlfn.XLOOKUP(_xlpm.search_key,_xlpm.Scenario,_xlpm.Data,"▧")
))</f>
        <v>#NAME?</v>
      </c>
      <c r="CH263" s="2154"/>
      <c r="CI263" s="88"/>
      <c r="CJ263" s="2154" t="e" cm="1">
        <f t="array" aca="1" ref="CJ263" ca="1">_xlfn.LET(
_xlpm.search_key,$W263&amp;$Y263,
_xlpm.Scenario,_xlfn.VSTACK($W$20:$W$55&amp;$Y$20:$Y$55,$W$76:$W$110&amp;$Y$76:$Y$110),
_xlpm.Data,_xlfn.VSTACK(CJ$20:CK$55,CJ$76:CK$110),
IF(OR($Y263="",ISNUMBER(SEARCH("please",$Y263))),"", _xlfn.XLOOKUP(_xlpm.search_key,_xlpm.Scenario,_xlpm.Data,"▧")
))</f>
        <v>#NAME?</v>
      </c>
      <c r="CK263" s="2154"/>
      <c r="CL263" s="88"/>
      <c r="CM263" s="2154" t="e" cm="1">
        <f t="array" aca="1" ref="CM263" ca="1">_xlfn.LET(
_xlpm.search_key,$W263&amp;$Y263,
_xlpm.Scenario,_xlfn.VSTACK($W$20:$W$55&amp;$Y$20:$Y$55,$W$76:$W$110&amp;$Y$76:$Y$110),
_xlpm.Data,_xlfn.VSTACK(CM$20:CN$55,CM$76:CN$110),
IF(OR($Y263="",ISNUMBER(SEARCH("please",$Y263))),"", _xlfn.XLOOKUP(_xlpm.search_key,_xlpm.Scenario,_xlpm.Data,"▧")
))</f>
        <v>#NAME?</v>
      </c>
      <c r="CN263" s="2154"/>
      <c r="CO263" s="88"/>
      <c r="CP263" s="2154" t="e" cm="1">
        <f t="array" aca="1" ref="CP263" ca="1">_xlfn.LET(
_xlpm.search_key,$W263&amp;$Y263,
_xlpm.Scenario,_xlfn.VSTACK($W$20:$W$55&amp;$Y$20:$Y$55,$W$76:$W$110&amp;$Y$76:$Y$110),
_xlpm.Data,_xlfn.VSTACK(CP$20:CQ$55,CP$76:CQ$110),
IF(OR($Y263="",ISNUMBER(SEARCH("please",$Y263))),"", _xlfn.XLOOKUP(_xlpm.search_key,_xlpm.Scenario,_xlpm.Data,"▧")
))</f>
        <v>#NAME?</v>
      </c>
      <c r="CQ263" s="2154"/>
      <c r="CR263" s="34"/>
      <c r="CS263" s="2056"/>
      <c r="DC263"/>
    </row>
    <row r="264" spans="1:144" ht="21" customHeight="1">
      <c r="A264" s="1627"/>
      <c r="B264" s="2606"/>
      <c r="C264" s="2540"/>
      <c r="D264" s="1549"/>
      <c r="E264" s="2440"/>
      <c r="F264" s="401"/>
      <c r="G264" s="401"/>
      <c r="H264" s="585"/>
      <c r="I264" s="585"/>
      <c r="J264" s="401"/>
      <c r="K264" s="401"/>
      <c r="L264" s="37"/>
      <c r="N264" s="158"/>
      <c r="O264" s="101"/>
      <c r="P264" s="52"/>
      <c r="Q264" s="101"/>
      <c r="R264" s="101"/>
      <c r="S264" s="101"/>
      <c r="T264" s="101"/>
      <c r="U264" s="39"/>
      <c r="V264" s="37"/>
      <c r="W264" s="2364" t="e">
        <f ca="1">W258</f>
        <v>#NAME?</v>
      </c>
      <c r="X264" s="2373">
        <f>_PL!X264</f>
        <v>0</v>
      </c>
      <c r="Y264" s="2367">
        <v>2</v>
      </c>
      <c r="Z264" s="538">
        <f>_PL!Z264</f>
        <v>0</v>
      </c>
      <c r="AA264" s="787" t="str" cm="1">
        <f t="array" aca="1" ref="AA264" ca="1">IF(Y264="", "", _xlfn.LET(
_xlpm._termname,$W264 &amp; $Y264,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4" s="1134"/>
      <c r="AC264" s="125"/>
      <c r="AD264" s="2152" t="e" cm="1">
        <f t="array" aca="1" ref="AD264" ca="1">_xlfn.LET(
_xlpm.search_key, $W264&amp;$Y264,
_xlpm.Scenario, _xlfn.VSTACK( $W$20:$W$55&amp;$Y$20:$Y$55, $W$76:$W$110&amp;$Y$76:$Y$110, $W$256&amp;$Y$256),
_xlpm.Data,  _xlfn.VSTACK($AD$20:$BN$55, $AD$76:$BN$110,$AD$256:$BN$256),
IF(OR($Y264="",ISNUMBER(SEARCH("please",$Y264))),"", _xlfn.XLOOKUP(_xlpm.search_key, _xlpm.Scenario, _xlpm.Data, "▧"))
)</f>
        <v>#NAME?</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362"/>
      <c r="BP264" s="2362"/>
      <c r="BQ264" s="2362"/>
      <c r="BR264" s="2362"/>
      <c r="BS264" s="2362"/>
      <c r="BT264" s="2362"/>
      <c r="BU264" s="2362"/>
      <c r="BV264" s="2362"/>
      <c r="BW264" s="2362"/>
      <c r="BX264" s="2362"/>
      <c r="BY264" s="2362"/>
      <c r="BZ264" s="2362"/>
      <c r="CA264" s="34"/>
      <c r="CC264" s="58"/>
      <c r="CD264" s="2154" t="e" cm="1">
        <f t="array" aca="1" ref="CD264" ca="1">_xlfn.LET(
_xlpm.search_key,$W264&amp;$Y264,
_xlpm.Scenario,_xlfn.VSTACK($W$20:$W$55&amp;$Y$20:$Y$55,$W$76:$W$110&amp;$Y$76:$Y$110),
_xlpm.Data,_xlfn.VSTACK(CD$20:CE$55,CD$76:CE$110),
IF(OR($Y264="",ISNUMBER(SEARCH("please",$Y264))),"", _xlfn.XLOOKUP(_xlpm.search_key,_xlpm.Scenario,_xlpm.Data,"▧")
))</f>
        <v>#NAME?</v>
      </c>
      <c r="CE264" s="2154"/>
      <c r="CF264" s="88"/>
      <c r="CG264" s="2154" t="e" cm="1">
        <f t="array" aca="1" ref="CG264" ca="1">_xlfn.LET(
_xlpm.search_key,$W264&amp;$Y264,
_xlpm.Scenario,_xlfn.VSTACK($W$20:$W$55&amp;$Y$20:$Y$55,$W$76:$W$110&amp;$Y$76:$Y$110),
_xlpm.Data,_xlfn.VSTACK(CG$20:CH$55,CG$76:CH$110),
IF(OR($Y264="",ISNUMBER(SEARCH("please",$Y264))),"", _xlfn.XLOOKUP(_xlpm.search_key,_xlpm.Scenario,_xlpm.Data,"▧")
))</f>
        <v>#NAME?</v>
      </c>
      <c r="CH264" s="2154"/>
      <c r="CI264" s="88"/>
      <c r="CJ264" s="2154" t="e" cm="1">
        <f t="array" aca="1" ref="CJ264" ca="1">_xlfn.LET(
_xlpm.search_key,$W264&amp;$Y264,
_xlpm.Scenario,_xlfn.VSTACK($W$20:$W$55&amp;$Y$20:$Y$55,$W$76:$W$110&amp;$Y$76:$Y$110),
_xlpm.Data,_xlfn.VSTACK(CJ$20:CK$55,CJ$76:CK$110),
IF(OR($Y264="",ISNUMBER(SEARCH("please",$Y264))),"", _xlfn.XLOOKUP(_xlpm.search_key,_xlpm.Scenario,_xlpm.Data,"▧")
))</f>
        <v>#NAME?</v>
      </c>
      <c r="CK264" s="2154"/>
      <c r="CL264" s="88"/>
      <c r="CM264" s="2154" t="e" cm="1">
        <f t="array" aca="1" ref="CM264" ca="1">_xlfn.LET(
_xlpm.search_key,$W264&amp;$Y264,
_xlpm.Scenario,_xlfn.VSTACK($W$20:$W$55&amp;$Y$20:$Y$55,$W$76:$W$110&amp;$Y$76:$Y$110),
_xlpm.Data,_xlfn.VSTACK(CM$20:CN$55,CM$76:CN$110),
IF(OR($Y264="",ISNUMBER(SEARCH("please",$Y264))),"", _xlfn.XLOOKUP(_xlpm.search_key,_xlpm.Scenario,_xlpm.Data,"▧")
))</f>
        <v>#NAME?</v>
      </c>
      <c r="CN264" s="2154"/>
      <c r="CO264" s="88"/>
      <c r="CP264" s="2154" t="e" cm="1">
        <f t="array" aca="1" ref="CP264" ca="1">_xlfn.LET(
_xlpm.search_key,$W264&amp;$Y264,
_xlpm.Scenario,_xlfn.VSTACK($W$20:$W$55&amp;$Y$20:$Y$55,$W$76:$W$110&amp;$Y$76:$Y$110),
_xlpm.Data,_xlfn.VSTACK(CP$20:CQ$55,CP$76:CQ$110),
IF(OR($Y264="",ISNUMBER(SEARCH("please",$Y264))),"", _xlfn.XLOOKUP(_xlpm.search_key,_xlpm.Scenario,_xlpm.Data,"▧")
))</f>
        <v>#NAME?</v>
      </c>
      <c r="CQ264" s="2154"/>
      <c r="CR264" s="34"/>
      <c r="CS264" s="2056"/>
      <c r="DC264"/>
    </row>
    <row r="265" spans="1:144" ht="21" customHeight="1">
      <c r="A265" s="1627"/>
      <c r="B265" s="2606" t="s">
        <v>203</v>
      </c>
      <c r="C265" s="2606" t="e" cm="1">
        <f t="array" aca="1" ref="C265" ca="1">CVC.PACK(W258:Y265)</f>
        <v>#NAME?</v>
      </c>
      <c r="D265" s="1549"/>
      <c r="E265" s="2607"/>
      <c r="F265" s="401"/>
      <c r="G265" s="401"/>
      <c r="H265" s="585"/>
      <c r="I265" s="585"/>
      <c r="J265" s="401"/>
      <c r="K265" s="401"/>
      <c r="L265" s="37"/>
      <c r="N265" s="158"/>
      <c r="O265" s="101"/>
      <c r="P265" s="52"/>
      <c r="Q265" s="101"/>
      <c r="R265" s="101"/>
      <c r="S265" s="101"/>
      <c r="T265" s="101"/>
      <c r="U265" s="39"/>
      <c r="V265" s="37"/>
      <c r="W265" s="2365" t="e">
        <f ca="1">W258</f>
        <v>#NAME?</v>
      </c>
      <c r="X265" s="2374">
        <f>_PL!X265</f>
        <v>0</v>
      </c>
      <c r="Y265" s="2326">
        <f>_PL!Y265</f>
        <v>0</v>
      </c>
      <c r="Z265" s="2322"/>
      <c r="AA265" s="2323"/>
      <c r="AB265" s="1134"/>
      <c r="AC265" s="125" t="str" cm="1">
        <f t="array" aca="1" ref="AC265" ca="1">IF(AB265="", "", _xlfn.LET(
_xlpm._termname,PL!$W265 &amp; $AB265,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5" s="2152" t="e">
        <f t="shared" ref="AD265:BN265" ca="1" si="69">SUMPRODUCT($X259:$X264, AD259:AD264)</f>
        <v>#NAME?</v>
      </c>
      <c r="AE265" s="2152">
        <f t="shared" si="69"/>
        <v>0</v>
      </c>
      <c r="AF265" s="2152">
        <f t="shared" si="69"/>
        <v>0</v>
      </c>
      <c r="AG265" s="2152">
        <f t="shared" si="69"/>
        <v>0</v>
      </c>
      <c r="AH265" s="2152">
        <f t="shared" si="69"/>
        <v>0</v>
      </c>
      <c r="AI265" s="2152">
        <f t="shared" si="69"/>
        <v>0</v>
      </c>
      <c r="AJ265" s="2152">
        <f t="shared" si="69"/>
        <v>0</v>
      </c>
      <c r="AK265" s="2152">
        <f t="shared" si="69"/>
        <v>0</v>
      </c>
      <c r="AL265" s="2152">
        <f t="shared" si="69"/>
        <v>0</v>
      </c>
      <c r="AM265" s="2152">
        <f t="shared" si="69"/>
        <v>0</v>
      </c>
      <c r="AN265" s="2152">
        <f t="shared" si="69"/>
        <v>0</v>
      </c>
      <c r="AO265" s="2152">
        <f t="shared" si="69"/>
        <v>0</v>
      </c>
      <c r="AP265" s="2152">
        <f t="shared" si="69"/>
        <v>0</v>
      </c>
      <c r="AQ265" s="2152">
        <f t="shared" si="69"/>
        <v>0</v>
      </c>
      <c r="AR265" s="2152">
        <f t="shared" si="69"/>
        <v>0</v>
      </c>
      <c r="AS265" s="2152">
        <f t="shared" si="69"/>
        <v>0</v>
      </c>
      <c r="AT265" s="2152">
        <f t="shared" si="69"/>
        <v>0</v>
      </c>
      <c r="AU265" s="2152">
        <f t="shared" si="69"/>
        <v>0</v>
      </c>
      <c r="AV265" s="2152">
        <f t="shared" si="69"/>
        <v>0</v>
      </c>
      <c r="AW265" s="2152">
        <f t="shared" si="69"/>
        <v>0</v>
      </c>
      <c r="AX265" s="2152">
        <f t="shared" si="69"/>
        <v>0</v>
      </c>
      <c r="AY265" s="2152">
        <f t="shared" si="69"/>
        <v>0</v>
      </c>
      <c r="AZ265" s="2152">
        <f t="shared" si="69"/>
        <v>0</v>
      </c>
      <c r="BA265" s="2152">
        <f t="shared" si="69"/>
        <v>0</v>
      </c>
      <c r="BB265" s="2152">
        <f t="shared" si="69"/>
        <v>0</v>
      </c>
      <c r="BC265" s="2152">
        <f t="shared" si="69"/>
        <v>0</v>
      </c>
      <c r="BD265" s="2152">
        <f t="shared" si="69"/>
        <v>0</v>
      </c>
      <c r="BE265" s="2152">
        <f t="shared" si="69"/>
        <v>0</v>
      </c>
      <c r="BF265" s="2152">
        <f t="shared" si="69"/>
        <v>0</v>
      </c>
      <c r="BG265" s="2152">
        <f t="shared" si="69"/>
        <v>0</v>
      </c>
      <c r="BH265" s="2152">
        <f t="shared" si="69"/>
        <v>0</v>
      </c>
      <c r="BI265" s="2152">
        <f t="shared" si="69"/>
        <v>0</v>
      </c>
      <c r="BJ265" s="2152">
        <f t="shared" si="69"/>
        <v>0</v>
      </c>
      <c r="BK265" s="2152">
        <f t="shared" si="69"/>
        <v>0</v>
      </c>
      <c r="BL265" s="2152">
        <f t="shared" si="69"/>
        <v>0</v>
      </c>
      <c r="BM265" s="2152">
        <f t="shared" si="69"/>
        <v>0</v>
      </c>
      <c r="BN265" s="2152">
        <f t="shared" si="69"/>
        <v>0</v>
      </c>
      <c r="BO265" s="2362"/>
      <c r="BP265" s="2362"/>
      <c r="BQ265" s="2362"/>
      <c r="BR265" s="2362"/>
      <c r="BS265" s="2362"/>
      <c r="BT265" s="2362"/>
      <c r="BU265" s="2362"/>
      <c r="BV265" s="2362"/>
      <c r="BW265" s="2362"/>
      <c r="BX265" s="2362"/>
      <c r="BY265" s="2362"/>
      <c r="BZ265" s="2362"/>
      <c r="CA265" s="34"/>
      <c r="CC265" s="58"/>
      <c r="CD265" s="2152" t="e">
        <f ca="1">SUMPRODUCT($X259:$X264, CD259:CD264)</f>
        <v>#NAME?</v>
      </c>
      <c r="CE265" s="2152">
        <f>SUMPRODUCT($X259:$X262, CE259:CE262)</f>
        <v>0</v>
      </c>
      <c r="CF265" s="88"/>
      <c r="CG265" s="2152" t="e">
        <f ca="1">SUMPRODUCT($X259:$X264, CG259:CG264)</f>
        <v>#NAME?</v>
      </c>
      <c r="CH265" s="2152">
        <f>SUMPRODUCT($X259:$X262, CH259:CH262)</f>
        <v>0</v>
      </c>
      <c r="CI265" s="88"/>
      <c r="CJ265" s="2152" t="e">
        <f ca="1">SUMPRODUCT($X259:$X264, CJ259:CJ264)</f>
        <v>#NAME?</v>
      </c>
      <c r="CK265" s="2152">
        <f>SUMPRODUCT($X259:$X262, CK259:CK262)</f>
        <v>0</v>
      </c>
      <c r="CL265" s="88"/>
      <c r="CM265" s="2152" t="e">
        <f ca="1">SUMPRODUCT($X259:$X264, CM259:CM264)</f>
        <v>#NAME?</v>
      </c>
      <c r="CN265" s="2152">
        <f>SUMPRODUCT($X259:$X262, CN259:CN262)</f>
        <v>0</v>
      </c>
      <c r="CO265" s="88"/>
      <c r="CP265" s="2152" t="e">
        <f ca="1">SUMPRODUCT($X259:$X264, CP259:CP264)</f>
        <v>#NAME?</v>
      </c>
      <c r="CQ265" s="2152">
        <f>SUMPRODUCT($X259:$X262, CQ259:CQ262)</f>
        <v>0</v>
      </c>
      <c r="CR265" s="34"/>
      <c r="CS265" s="2056"/>
      <c r="CT265" s="2447" t="e" cm="1">
        <f t="array" aca="1" ref="CT265" ca="1">IF(PL!$C265="","",_xldudf_CX_PUSH(PL!$C265,CX_ENTITY,PL!$B265,EOMONTH(val_asOfDate,PL!CT$248)))</f>
        <v>#NAME?</v>
      </c>
      <c r="CU265" s="2447" t="e" cm="1">
        <f t="array" aca="1" ref="CU265" ca="1">IF(PL!$C265="","",_xldudf_CX_PUSH(PL!$C265,CX_ENTITY,PL!$B265,EOMONTH(val_asOfDate,PL!CU$248)))</f>
        <v>#NAME?</v>
      </c>
      <c r="CV265" s="2447" t="e" cm="1">
        <f t="array" aca="1" ref="CV265" ca="1">IF(PL!$C265="","",_xldudf_CX_PUSH(PL!$C265,CX_ENTITY,PL!$B265,EOMONTH(val_asOfDate,PL!CV$248)))</f>
        <v>#NAME?</v>
      </c>
      <c r="CW265" s="2447" t="e" cm="1">
        <f t="array" aca="1" ref="CW265" ca="1">IF(PL!$C265="","",_xldudf_CX_PUSH(PL!$C265,CX_ENTITY,PL!$B265,EOMONTH(val_asOfDate,PL!CW$248)))</f>
        <v>#NAME?</v>
      </c>
      <c r="DC265"/>
    </row>
    <row r="266" spans="1:144" s="108" customFormat="1" ht="21" customHeight="1">
      <c r="A266" s="1628"/>
      <c r="B266" s="2540"/>
      <c r="C266" s="2540"/>
      <c r="D266" s="1549"/>
      <c r="E266" s="2607"/>
      <c r="F266" s="401"/>
      <c r="G266" s="401"/>
      <c r="H266" s="585"/>
      <c r="I266" s="585"/>
      <c r="J266" s="401"/>
      <c r="K266" s="401"/>
      <c r="L266" s="37"/>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63"/>
      <c r="BP266" s="2363"/>
      <c r="BQ266" s="2363"/>
      <c r="BR266" s="2363"/>
      <c r="BS266" s="2363"/>
      <c r="BT266" s="2363"/>
      <c r="BU266" s="2363"/>
      <c r="BV266" s="2363"/>
      <c r="BW266" s="2363"/>
      <c r="BX266" s="2363"/>
      <c r="BY266" s="2363"/>
      <c r="BZ266" s="2363"/>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44" ht="21" customHeight="1">
      <c r="A267" s="1627"/>
      <c r="B267" s="2540"/>
      <c r="C267" s="2540"/>
      <c r="D267" s="1549"/>
      <c r="E267" s="2607"/>
      <c r="F267" s="401"/>
      <c r="G267" s="401"/>
      <c r="H267" s="585"/>
      <c r="I267" s="585"/>
      <c r="J267" s="401"/>
      <c r="K267" s="401"/>
      <c r="L267" s="37"/>
      <c r="N267" s="158"/>
      <c r="O267" s="101"/>
      <c r="P267" s="52"/>
      <c r="Q267" s="101"/>
      <c r="R267" s="101"/>
      <c r="S267" s="18"/>
      <c r="T267" s="18"/>
      <c r="U267" s="39"/>
      <c r="V267" s="37"/>
      <c r="W267" s="2660" t="e" cm="1">
        <f t="array" aca="1" ref="W267" ca="1">fx_scenarioConverter(_PL!W267)</f>
        <v>#NAME?</v>
      </c>
      <c r="X267" s="2137"/>
      <c r="Y267" s="2336" t="s">
        <v>204</v>
      </c>
      <c r="Z267" s="2337"/>
      <c r="AA267" s="2609"/>
      <c r="AB267" s="2141" t="s">
        <v>199</v>
      </c>
      <c r="AC267" s="2138" t="str" cm="1">
        <f t="array" aca="1" ref="AC267" ca="1">_xlfn.LET(
_xlpm._termname, $AB267,
_xlpm._iconname, "find",
_xlpm._icon, fx_getIcon(_xlpm._iconname),
_xlpm._location, _xlfn.XLOOKUP(LOWER(_xlpm._termname), LOWER(tbl_acctDef[Term]),tbl_acctDef[Term]),
_xlpm._hyperlink, HYPERLINK("#"&amp;CELL("address",_xlpm._location), _xlpm._icon),
IFERROR(_xlpm._hyperlink,"")
)</f>
        <v/>
      </c>
      <c r="AD267" s="2138" t="str" cm="1">
        <f t="array" aca="1" ref="AD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E267" s="2138" t="str" cm="1">
        <f t="array" aca="1" ref="AE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F267" s="2138" t="str" cm="1">
        <f t="array" aca="1" ref="AF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67" s="2138" t="str" cm="1">
        <f t="array" aca="1" ref="AG267" ca="1">_xlfn.LET(
_xlpm._termname, $AB267,
_xlpm._iconname, "find",
_xlpm._icon, fx_getIcon(_xlpm._iconname),
_xlpm._location, _xlfn.XLOOKUP(LOWER(_xlpm._termname), LOWER(tbl_acctDef[Order]),tbl_acctDef[Order]),
_xlpm._hyperlink, HYPERLINK("#"&amp;CELL("address",_xlpm._location), _xlpm._icon),
IFERROR(_xlpm._hyperlink,"")
)</f>
        <v/>
      </c>
      <c r="AH267" s="2138" t="str" cm="1">
        <f t="array" aca="1" ref="AH267" ca="1">_xlfn.LET(
_xlpm._termname, $AB267,
_xlpm._iconname, "find",
_xlpm._icon, fx_getIcon(_xlpm._iconname),
_xlpm._location, _xlfn.XLOOKUP(LOWER(_xlpm._termname), LOWER(tbl_acctDef[Term]),tbl_acctDef[Term]),
_xlpm._hyperlink, HYPERLINK("#"&amp;CELL("address",_xlpm._location), _xlpm._icon),
IFERROR(_xlpm._hyperlink,"")
)</f>
        <v/>
      </c>
      <c r="AI267" s="2138" t="str" cm="1">
        <f t="array" aca="1" ref="AI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J267" s="2138" t="str" cm="1">
        <f t="array" aca="1" ref="AJ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K267" s="2138" t="str" cm="1">
        <f t="array" aca="1" ref="AK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67" s="2138" t="str" cm="1">
        <f t="array" aca="1" ref="AL267" ca="1">_xlfn.LET(
_xlpm._termname, $AB267,
_xlpm._iconname, "find",
_xlpm._icon, fx_getIcon(_xlpm._iconname),
_xlpm._location, _xlfn.XLOOKUP(LOWER(_xlpm._termname), LOWER(tbl_acctDef[Order]),tbl_acctDef[Order]),
_xlpm._hyperlink, HYPERLINK("#"&amp;CELL("address",_xlpm._location), _xlpm._icon),
IFERROR(_xlpm._hyperlink,"")
)</f>
        <v/>
      </c>
      <c r="AM267" s="2138" t="str" cm="1">
        <f t="array" aca="1" ref="AM267" ca="1">_xlfn.LET(
_xlpm._termname, $AB267,
_xlpm._iconname, "find",
_xlpm._icon, fx_getIcon(_xlpm._iconname),
_xlpm._location, _xlfn.XLOOKUP(LOWER(_xlpm._termname), LOWER(tbl_acctDef[Term]),tbl_acctDef[Term]),
_xlpm._hyperlink, HYPERLINK("#"&amp;CELL("address",_xlpm._location), _xlpm._icon),
IFERROR(_xlpm._hyperlink,"")
)</f>
        <v/>
      </c>
      <c r="AN267" s="2138" t="str" cm="1">
        <f t="array" aca="1" ref="AN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O267" s="2138" t="str" cm="1">
        <f t="array" aca="1" ref="AO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P267" s="2138" t="str" cm="1">
        <f t="array" aca="1" ref="AP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67" s="2138" t="str" cm="1">
        <f t="array" aca="1" ref="AQ267" ca="1">_xlfn.LET(
_xlpm._termname, $AB267,
_xlpm._iconname, "find",
_xlpm._icon, fx_getIcon(_xlpm._iconname),
_xlpm._location, _xlfn.XLOOKUP(LOWER(_xlpm._termname), LOWER(tbl_acctDef[Order]),tbl_acctDef[Order]),
_xlpm._hyperlink, HYPERLINK("#"&amp;CELL("address",_xlpm._location), _xlpm._icon),
IFERROR(_xlpm._hyperlink,"")
)</f>
        <v/>
      </c>
      <c r="AR267" s="2138" t="str" cm="1">
        <f t="array" aca="1" ref="AR267" ca="1">_xlfn.LET(
_xlpm._termname, $AB267,
_xlpm._iconname, "find",
_xlpm._icon, fx_getIcon(_xlpm._iconname),
_xlpm._location, _xlfn.XLOOKUP(LOWER(_xlpm._termname), LOWER(tbl_acctDef[Term]),tbl_acctDef[Term]),
_xlpm._hyperlink, HYPERLINK("#"&amp;CELL("address",_xlpm._location), _xlpm._icon),
IFERROR(_xlpm._hyperlink,"")
)</f>
        <v/>
      </c>
      <c r="AS267" s="2138" t="str" cm="1">
        <f t="array" aca="1" ref="AS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T267" s="2138" t="str" cm="1">
        <f t="array" aca="1" ref="AT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U267" s="2138" t="str" cm="1">
        <f t="array" aca="1" ref="AU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67" s="2138" t="str" cm="1">
        <f t="array" aca="1" ref="AV267" ca="1">_xlfn.LET(
_xlpm._termname, $AB267,
_xlpm._iconname, "find",
_xlpm._icon, fx_getIcon(_xlpm._iconname),
_xlpm._location, _xlfn.XLOOKUP(LOWER(_xlpm._termname), LOWER(tbl_acctDef[Order]),tbl_acctDef[Order]),
_xlpm._hyperlink, HYPERLINK("#"&amp;CELL("address",_xlpm._location), _xlpm._icon),
IFERROR(_xlpm._hyperlink,"")
)</f>
        <v/>
      </c>
      <c r="AW267" s="2138" t="str" cm="1">
        <f t="array" aca="1" ref="AW267" ca="1">_xlfn.LET(
_xlpm._termname, $AB267,
_xlpm._iconname, "find",
_xlpm._icon, fx_getIcon(_xlpm._iconname),
_xlpm._location, _xlfn.XLOOKUP(LOWER(_xlpm._termname), LOWER(tbl_acctDef[Term]),tbl_acctDef[Term]),
_xlpm._hyperlink, HYPERLINK("#"&amp;CELL("address",_xlpm._location), _xlpm._icon),
IFERROR(_xlpm._hyperlink,"")
)</f>
        <v/>
      </c>
      <c r="AX267" s="2138" t="str" cm="1">
        <f t="array" aca="1" ref="AX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Y267" s="2138" t="str" cm="1">
        <f t="array" aca="1" ref="AY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Z267" s="2138" t="str" cm="1">
        <f t="array" aca="1" ref="AZ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67" s="2138" t="str" cm="1">
        <f t="array" aca="1" ref="BA267" ca="1">_xlfn.LET(
_xlpm._termname, $AB267,
_xlpm._iconname, "find",
_xlpm._icon, fx_getIcon(_xlpm._iconname),
_xlpm._location, _xlfn.XLOOKUP(LOWER(_xlpm._termname), LOWER(tbl_acctDef[Order]),tbl_acctDef[Order]),
_xlpm._hyperlink, HYPERLINK("#"&amp;CELL("address",_xlpm._location), _xlpm._icon),
IFERROR(_xlpm._hyperlink,"")
)</f>
        <v/>
      </c>
      <c r="BB267" s="2138" t="str" cm="1">
        <f t="array" aca="1" ref="BB267" ca="1">_xlfn.LET(
_xlpm._termname, $AB267,
_xlpm._iconname, "find",
_xlpm._icon, fx_getIcon(_xlpm._iconname),
_xlpm._location, _xlfn.XLOOKUP(LOWER(_xlpm._termname), LOWER(tbl_acctDef[Term]),tbl_acctDef[Term]),
_xlpm._hyperlink, HYPERLINK("#"&amp;CELL("address",_xlpm._location), _xlpm._icon),
IFERROR(_xlpm._hyperlink,"")
)</f>
        <v/>
      </c>
      <c r="BC267" s="2138" t="str" cm="1">
        <f t="array" aca="1" ref="BC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D267" s="2138" t="str" cm="1">
        <f t="array" aca="1" ref="BD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E267" s="2138" t="str" cm="1">
        <f t="array" aca="1" ref="BE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67" s="2138" t="str" cm="1">
        <f t="array" aca="1" ref="BF267" ca="1">_xlfn.LET(
_xlpm._termname, $AB267,
_xlpm._iconname, "find",
_xlpm._icon, fx_getIcon(_xlpm._iconname),
_xlpm._location, _xlfn.XLOOKUP(LOWER(_xlpm._termname), LOWER(tbl_acctDef[Order]),tbl_acctDef[Order]),
_xlpm._hyperlink, HYPERLINK("#"&amp;CELL("address",_xlpm._location), _xlpm._icon),
IFERROR(_xlpm._hyperlink,"")
)</f>
        <v/>
      </c>
      <c r="BG267" s="2138" t="str" cm="1">
        <f t="array" aca="1" ref="BG267" ca="1">_xlfn.LET(
_xlpm._termname, $AB267,
_xlpm._iconname, "find",
_xlpm._icon, fx_getIcon(_xlpm._iconname),
_xlpm._location, _xlfn.XLOOKUP(LOWER(_xlpm._termname), LOWER(tbl_acctDef[Term]),tbl_acctDef[Term]),
_xlpm._hyperlink, HYPERLINK("#"&amp;CELL("address",_xlpm._location), _xlpm._icon),
IFERROR(_xlpm._hyperlink,"")
)</f>
        <v/>
      </c>
      <c r="BH267" s="2138" t="str" cm="1">
        <f t="array" aca="1" ref="BH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I267" s="2138" t="str" cm="1">
        <f t="array" aca="1" ref="BI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J267" s="2138" t="str" cm="1">
        <f t="array" aca="1" ref="BJ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67" s="2138" t="str" cm="1">
        <f t="array" aca="1" ref="BK267" ca="1">_xlfn.LET(
_xlpm._termname, $AB267,
_xlpm._iconname, "find",
_xlpm._icon, fx_getIcon(_xlpm._iconname),
_xlpm._location, _xlfn.XLOOKUP(LOWER(_xlpm._termname), LOWER(tbl_acctDef[Order]),tbl_acctDef[Order]),
_xlpm._hyperlink, HYPERLINK("#"&amp;CELL("address",_xlpm._location), _xlpm._icon),
IFERROR(_xlpm._hyperlink,"")
)</f>
        <v/>
      </c>
      <c r="BL267" s="2138" t="str" cm="1">
        <f t="array" aca="1" ref="BL267" ca="1">_xlfn.LET(
_xlpm._termname, $AB267,
_xlpm._iconname, "find",
_xlpm._icon, fx_getIcon(_xlpm._iconname),
_xlpm._location, _xlfn.XLOOKUP(LOWER(_xlpm._termname), LOWER(tbl_acctDef[Term]),tbl_acctDef[Term]),
_xlpm._hyperlink, HYPERLINK("#"&amp;CELL("address",_xlpm._location), _xlpm._icon),
IFERROR(_xlpm._hyperlink,"")
)</f>
        <v/>
      </c>
      <c r="BM267" s="2138" t="str" cm="1">
        <f t="array" aca="1" ref="BM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N267" s="2138" t="str" cm="1">
        <f t="array" aca="1" ref="BN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O267" s="2361"/>
      <c r="BP267" s="2361"/>
      <c r="BQ267" s="2361"/>
      <c r="BR267" s="2361"/>
      <c r="BS267" s="2361"/>
      <c r="BT267" s="2361"/>
      <c r="BU267" s="2361"/>
      <c r="BV267" s="2361"/>
      <c r="BW267" s="2361"/>
      <c r="BX267" s="2361"/>
      <c r="BY267" s="2361"/>
      <c r="BZ267" s="2361"/>
      <c r="CA267" s="34"/>
      <c r="CC267" s="58"/>
      <c r="CD267" s="1720" t="e" cm="1">
        <f t="array" aca="1" ref="CD267" ca="1">fx_scenarioConverter($W262)</f>
        <v>#NAME?</v>
      </c>
      <c r="CE267" s="1721" t="e" cm="1">
        <f t="array" aca="1" ref="CE267" ca="1">fx_scenarioConverter($W262)</f>
        <v>#NAME?</v>
      </c>
      <c r="CF267" s="128"/>
      <c r="CG267" s="1734" t="e" cm="1">
        <f t="array" aca="1" ref="CG267" ca="1">fx_scenarioConverter($W262)</f>
        <v>#NAME?</v>
      </c>
      <c r="CH267" s="1735" t="e" cm="1">
        <f t="array" aca="1" ref="CH267" ca="1">fx_scenarioConverter($W262)</f>
        <v>#NAME?</v>
      </c>
      <c r="CI267" s="207"/>
      <c r="CJ267" s="1724" t="e" cm="1">
        <f t="array" aca="1" ref="CJ267" ca="1">fx_scenarioConverter($W262)</f>
        <v>#NAME?</v>
      </c>
      <c r="CK267" s="1725" t="e" cm="1">
        <f t="array" aca="1" ref="CK267" ca="1">fx_scenarioConverter($W262)</f>
        <v>#NAME?</v>
      </c>
      <c r="CL267" s="88"/>
      <c r="CM267" s="1198" t="str">
        <f>CM$19</f>
        <v>Original Budget</v>
      </c>
      <c r="CN267" s="1198" t="str">
        <f>CN$19</f>
        <v>LE</v>
      </c>
      <c r="CO267" s="88"/>
      <c r="CP267" s="1198" t="str">
        <f>CP$19</f>
        <v>Original Budget</v>
      </c>
      <c r="CQ267" s="1198" t="str">
        <f>CQ$19</f>
        <v>LE</v>
      </c>
      <c r="CR267" s="34"/>
      <c r="CS267" s="2056"/>
      <c r="DC267"/>
    </row>
    <row r="268" spans="1:144" ht="21" customHeight="1">
      <c r="A268" s="1627"/>
      <c r="B268" s="2606"/>
      <c r="C268" s="2540"/>
      <c r="D268" s="1549"/>
      <c r="E268" s="2440" t="e" cm="1">
        <f t="array" aca="1" ref="E2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)($AD268:$CQ268, Z268)</f>
        <v>#NAME?</v>
      </c>
      <c r="F268" s="401"/>
      <c r="G268" s="401"/>
      <c r="H268" s="585">
        <v>0</v>
      </c>
      <c r="I268" s="585">
        <v>1</v>
      </c>
      <c r="J268" s="401"/>
      <c r="K268" s="401" t="str">
        <f t="shared" ref="K268:K269" si="70">IFERROR(IF(LEN(AB268)=0,"No",IF(LEN(J268)&gt;0,"Yes","No")),"")</f>
        <v>No</v>
      </c>
      <c r="L268" s="37"/>
      <c r="N268" s="158"/>
      <c r="O268" s="101"/>
      <c r="P268" s="52"/>
      <c r="Q268" s="101"/>
      <c r="R268" s="101"/>
      <c r="S268" s="101"/>
      <c r="T268" s="2324"/>
      <c r="U268" s="39"/>
      <c r="V268" s="37"/>
      <c r="W268" s="2364" t="e">
        <f ca="1">W267</f>
        <v>#NAME?</v>
      </c>
      <c r="X268" s="2373">
        <f>_PL!X268</f>
        <v>0</v>
      </c>
      <c r="Y268" s="2366">
        <v>2</v>
      </c>
      <c r="Z268" s="198">
        <f>_PL!Z268</f>
        <v>0</v>
      </c>
      <c r="AA268" s="200" t="str" cm="1">
        <f t="array" aca="1" ref="AA268" ca="1">IF(Y268="", "", _xlfn.LET(
_xlpm._termname,$W268 &amp; $Y268,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8" s="1134"/>
      <c r="AC268" s="125" t="str" cm="1">
        <f t="array" aca="1" ref="AC268" ca="1">IF(AB268="", "", _xlfn.LET(
_xlpm._termname,PL!$W268 &amp; $AB268,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8" s="2152" t="e" cm="1">
        <f t="array" aca="1" ref="AD268" ca="1">_xlfn.LET(
_xlpm.search_key, $W268&amp;$Y268,
_xlpm.Scenario, _xlfn.VSTACK( $W$20:$W$55&amp;$Y$20:$Y$55, $W$76:$W$110&amp;$Y$76:$Y$110),
_xlpm.Data,  _xlfn.VSTACK($AD$20:$BN$55, $AD$76:$BN$110),
IF(OR($Y268="",ISNUMBER(SEARCH("please",$Y268))),"", _xlfn.XLOOKUP(_xlpm.search_key, _xlpm.Scenario, _xlpm.Data, "▧"))
)</f>
        <v>#NAME?</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362"/>
      <c r="BP268" s="2362"/>
      <c r="BQ268" s="2362"/>
      <c r="BR268" s="2362"/>
      <c r="BS268" s="2362"/>
      <c r="BT268" s="2362"/>
      <c r="BU268" s="2362"/>
      <c r="BV268" s="2362"/>
      <c r="BW268" s="2362"/>
      <c r="BX268" s="2362"/>
      <c r="BY268" s="2362"/>
      <c r="BZ268" s="2362"/>
      <c r="CA268" s="34"/>
      <c r="CC268" s="58"/>
      <c r="CD268" s="2154" t="e" cm="1">
        <f t="array" aca="1" ref="CD268" ca="1">_xlfn.LET(
_xlpm.search_key,$W268&amp;$Y268,
_xlpm.Scenario,_xlfn.VSTACK($W$20:$W$55&amp;$Y$20:$Y$55,$W$76:$W$110&amp;$Y$76:$Y$110),
_xlpm.Data,_xlfn.VSTACK(CD$20:CE$55,CD$76:CE$110),
IF(OR($Y268="",ISNUMBER(SEARCH("please",$Y268))),"", _xlfn.XLOOKUP(_xlpm.search_key,_xlpm.Scenario,_xlpm.Data,"▧")
))</f>
        <v>#NAME?</v>
      </c>
      <c r="CE268" s="2154"/>
      <c r="CF268" s="88"/>
      <c r="CG268" s="2154" t="e" cm="1">
        <f t="array" aca="1" ref="CG268" ca="1">_xlfn.LET(
_xlpm.search_key,$W268&amp;$Y268,
_xlpm.Scenario,_xlfn.VSTACK($W$20:$W$55&amp;$Y$20:$Y$55,$W$76:$W$110&amp;$Y$76:$Y$110),
_xlpm.Data,_xlfn.VSTACK(CG$20:CH$55,CG$76:CH$110),
IF(OR($Y268="",ISNUMBER(SEARCH("please",$Y268))),"", _xlfn.XLOOKUP(_xlpm.search_key,_xlpm.Scenario,_xlpm.Data,"▧")
))</f>
        <v>#NAME?</v>
      </c>
      <c r="CH268" s="2154"/>
      <c r="CI268" s="88"/>
      <c r="CJ268" s="2154" t="e" cm="1">
        <f t="array" aca="1" ref="CJ268" ca="1">_xlfn.LET(
_xlpm.search_key,$W268&amp;$Y268,
_xlpm.Scenario,_xlfn.VSTACK($W$20:$W$55&amp;$Y$20:$Y$55,$W$76:$W$110&amp;$Y$76:$Y$110),
_xlpm.Data,_xlfn.VSTACK(CJ$20:CK$55,CJ$76:CK$110),
IF(OR($Y268="",ISNUMBER(SEARCH("please",$Y268))),"", _xlfn.XLOOKUP(_xlpm.search_key,_xlpm.Scenario,_xlpm.Data,"▧")
))</f>
        <v>#NAME?</v>
      </c>
      <c r="CK268" s="2154"/>
      <c r="CL268" s="88"/>
      <c r="CM268" s="2154" t="e" cm="1">
        <f t="array" aca="1" ref="CM268" ca="1">_xlfn.LET(
_xlpm.search_key,$W268&amp;$Y268,
_xlpm.Scenario,_xlfn.VSTACK($W$20:$W$55&amp;$Y$20:$Y$55,$W$76:$W$110&amp;$Y$76:$Y$110),
_xlpm.Data,_xlfn.VSTACK(CM$20:CN$55,CM$76:CN$110),
IF(OR($Y268="",ISNUMBER(SEARCH("please",$Y268))),"", _xlfn.XLOOKUP(_xlpm.search_key,_xlpm.Scenario,_xlpm.Data,"▧")
))</f>
        <v>#NAME?</v>
      </c>
      <c r="CN268" s="2154"/>
      <c r="CO268" s="88"/>
      <c r="CP268" s="2154" t="e" cm="1">
        <f t="array" aca="1" ref="CP268" ca="1">_xlfn.LET(
_xlpm.search_key,$W268&amp;$Y268,
_xlpm.Scenario,_xlfn.VSTACK($W$20:$W$55&amp;$Y$20:$Y$55,$W$76:$W$110&amp;$Y$76:$Y$110),
_xlpm.Data,_xlfn.VSTACK(CP$20:CQ$55,CP$76:CQ$110),
IF(OR($Y268="",ISNUMBER(SEARCH("please",$Y268))),"", _xlfn.XLOOKUP(_xlpm.search_key,_xlpm.Scenario,_xlpm.Data,"▧")
))</f>
        <v>#NAME?</v>
      </c>
      <c r="CQ268" s="2154"/>
      <c r="CR268" s="34"/>
      <c r="CS268" s="2056"/>
      <c r="DC268"/>
    </row>
    <row r="269" spans="1:144" ht="21" customHeight="1">
      <c r="A269" s="1627"/>
      <c r="B269" s="2606"/>
      <c r="C269" s="2540"/>
      <c r="D269" s="1549"/>
      <c r="E269" s="2440" t="e" cm="1">
        <f t="array" aca="1" ref="E26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)($AD269:$CQ269, Z269)</f>
        <v>#NAME?</v>
      </c>
      <c r="F269" s="401"/>
      <c r="G269" s="401"/>
      <c r="H269" s="585">
        <v>0</v>
      </c>
      <c r="I269" s="585">
        <v>1</v>
      </c>
      <c r="J269" s="401"/>
      <c r="K269" s="401" t="str">
        <f t="shared" si="70"/>
        <v>No</v>
      </c>
      <c r="L269" s="37"/>
      <c r="N269" s="158"/>
      <c r="O269" s="101"/>
      <c r="P269" s="52"/>
      <c r="Q269" s="101"/>
      <c r="R269" s="101"/>
      <c r="S269" s="101"/>
      <c r="T269" s="101"/>
      <c r="U269" s="39"/>
      <c r="V269" s="37"/>
      <c r="W269" s="2364" t="e">
        <f ca="1">W267</f>
        <v>#NAME?</v>
      </c>
      <c r="X269" s="2373">
        <f>_PL!X269</f>
        <v>0</v>
      </c>
      <c r="Y269" s="2367">
        <v>2</v>
      </c>
      <c r="Z269" s="198">
        <f>_PL!Z269</f>
        <v>0</v>
      </c>
      <c r="AA269" s="200" t="str" cm="1">
        <f t="array" aca="1" ref="AA269" ca="1">IF(Y269="", "", _xlfn.LET(
_xlpm._termname,$W269 &amp; $Y269,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9" s="1134"/>
      <c r="AC269" s="125" t="str" cm="1">
        <f t="array" aca="1" ref="AC269" ca="1">IF(AB269="", "", _xlfn.LET(
_xlpm._termname,PL!$W270 &amp; $AB269,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9" s="2152" t="e" cm="1">
        <f t="array" aca="1" ref="AD269" ca="1">_xlfn.LET(
_xlpm.search_key, $W269&amp;$Y269,
_xlpm.Scenario, _xlfn.VSTACK( $W$20:$W$55&amp;$Y$20:$Y$55, $W$76:$W$110&amp;$Y$76:$Y$110),
_xlpm.Data,  _xlfn.VSTACK($AD$20:$BN$55, $AD$76:$BN$110),
IF(OR($Y269="",ISNUMBER(SEARCH("please",$Y269))),"", _xlfn.XLOOKUP(_xlpm.search_key, _xlpm.Scenario, _xlpm.Data, "▧"))
)</f>
        <v>#NAME?</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362"/>
      <c r="BP269" s="2362"/>
      <c r="BQ269" s="2362"/>
      <c r="BR269" s="2362"/>
      <c r="BS269" s="2362"/>
      <c r="BT269" s="2362"/>
      <c r="BU269" s="2362"/>
      <c r="BV269" s="2362"/>
      <c r="BW269" s="2362"/>
      <c r="BX269" s="2362"/>
      <c r="BY269" s="2362"/>
      <c r="BZ269" s="2362"/>
      <c r="CA269" s="34"/>
      <c r="CC269" s="58"/>
      <c r="CD269" s="2154" t="e" cm="1">
        <f t="array" aca="1" ref="CD269" ca="1">_xlfn.LET(
_xlpm.search_key,$W269&amp;$Y269,
_xlpm.Scenario,_xlfn.VSTACK($W$20:$W$55&amp;$Y$20:$Y$55,$W$76:$W$110&amp;$Y$76:$Y$110),
_xlpm.Data,_xlfn.VSTACK(CD$20:CE$55,CD$76:CE$110),
IF(OR($Y269="",ISNUMBER(SEARCH("please",$Y269))),"", _xlfn.XLOOKUP(_xlpm.search_key,_xlpm.Scenario,_xlpm.Data,"▧")
))</f>
        <v>#NAME?</v>
      </c>
      <c r="CE269" s="2154"/>
      <c r="CF269" s="88"/>
      <c r="CG269" s="2154" t="e" cm="1">
        <f t="array" aca="1" ref="CG269" ca="1">_xlfn.LET(
_xlpm.search_key,$W269&amp;$Y269,
_xlpm.Scenario,_xlfn.VSTACK($W$20:$W$55&amp;$Y$20:$Y$55,$W$76:$W$110&amp;$Y$76:$Y$110),
_xlpm.Data,_xlfn.VSTACK(CG$20:CH$55,CG$76:CH$110),
IF(OR($Y269="",ISNUMBER(SEARCH("please",$Y269))),"", _xlfn.XLOOKUP(_xlpm.search_key,_xlpm.Scenario,_xlpm.Data,"▧")
))</f>
        <v>#NAME?</v>
      </c>
      <c r="CH269" s="2154"/>
      <c r="CI269" s="88"/>
      <c r="CJ269" s="2154" t="e" cm="1">
        <f t="array" aca="1" ref="CJ269" ca="1">_xlfn.LET(
_xlpm.search_key,$W269&amp;$Y269,
_xlpm.Scenario,_xlfn.VSTACK($W$20:$W$55&amp;$Y$20:$Y$55,$W$76:$W$110&amp;$Y$76:$Y$110),
_xlpm.Data,_xlfn.VSTACK(CJ$20:CK$55,CJ$76:CK$110),
IF(OR($Y269="",ISNUMBER(SEARCH("please",$Y269))),"", _xlfn.XLOOKUP(_xlpm.search_key,_xlpm.Scenario,_xlpm.Data,"▧")
))</f>
        <v>#NAME?</v>
      </c>
      <c r="CK269" s="2154"/>
      <c r="CL269" s="88"/>
      <c r="CM269" s="2154" t="e" cm="1">
        <f t="array" aca="1" ref="CM269" ca="1">_xlfn.LET(
_xlpm.search_key,$W269&amp;$Y269,
_xlpm.Scenario,_xlfn.VSTACK($W$20:$W$55&amp;$Y$20:$Y$55,$W$76:$W$110&amp;$Y$76:$Y$110),
_xlpm.Data,_xlfn.VSTACK(CM$20:CN$55,CM$76:CN$110),
IF(OR($Y269="",ISNUMBER(SEARCH("please",$Y269))),"", _xlfn.XLOOKUP(_xlpm.search_key,_xlpm.Scenario,_xlpm.Data,"▧")
))</f>
        <v>#NAME?</v>
      </c>
      <c r="CN269" s="2154"/>
      <c r="CO269" s="88"/>
      <c r="CP269" s="2154" t="e" cm="1">
        <f t="array" aca="1" ref="CP269" ca="1">_xlfn.LET(
_xlpm.search_key,$W269&amp;$Y269,
_xlpm.Scenario,_xlfn.VSTACK($W$20:$W$55&amp;$Y$20:$Y$55,$W$76:$W$110&amp;$Y$76:$Y$110),
_xlpm.Data,_xlfn.VSTACK(CP$20:CQ$55,CP$76:CQ$110),
IF(OR($Y269="",ISNUMBER(SEARCH("please",$Y269))),"", _xlfn.XLOOKUP(_xlpm.search_key,_xlpm.Scenario,_xlpm.Data,"▧")
))</f>
        <v>#NAME?</v>
      </c>
      <c r="CQ269" s="2154"/>
      <c r="CR269" s="34"/>
      <c r="CS269" s="2056"/>
      <c r="DC269"/>
    </row>
    <row r="270" spans="1:144" ht="21" customHeight="1">
      <c r="A270" s="1627"/>
      <c r="B270" s="2606"/>
      <c r="C270" s="2540"/>
      <c r="D270" s="1549"/>
      <c r="E270" s="2440"/>
      <c r="F270" s="401"/>
      <c r="G270" s="401"/>
      <c r="H270" s="585"/>
      <c r="I270" s="585"/>
      <c r="J270" s="401"/>
      <c r="K270" s="401"/>
      <c r="L270" s="37"/>
      <c r="N270" s="158"/>
      <c r="O270" s="101"/>
      <c r="P270" s="52"/>
      <c r="Q270" s="101"/>
      <c r="R270" s="101"/>
      <c r="S270" s="101"/>
      <c r="T270" s="101"/>
      <c r="U270" s="39"/>
      <c r="V270" s="37"/>
      <c r="W270" s="2364" t="e">
        <f ca="1">W267</f>
        <v>#NAME?</v>
      </c>
      <c r="X270" s="2373">
        <f>_PL!X270</f>
        <v>0</v>
      </c>
      <c r="Y270" s="2367">
        <v>2</v>
      </c>
      <c r="Z270" s="198">
        <f>_PL!Z270</f>
        <v>0</v>
      </c>
      <c r="AA270" s="200" t="str" cm="1">
        <f t="array" aca="1" ref="AA270" ca="1">IF(Y270="", "", _xlfn.LET(
_xlpm._termname,$W270 &amp; $Y270,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0" s="1134"/>
      <c r="AC270" s="125"/>
      <c r="AD270" s="2152" t="e" cm="1">
        <f t="array" aca="1" ref="AD270" ca="1">_xlfn.LET(
_xlpm.search_key, $W270&amp;$Y270,
_xlpm.Scenario, _xlfn.VSTACK( $W$20:$W$55&amp;$Y$20:$Y$55, $W$76:$W$110&amp;$Y$76:$Y$110),
_xlpm.Data,  _xlfn.VSTACK($AD$20:$BN$55, $AD$76:$BN$110),
IF(OR($Y270="",ISNUMBER(SEARCH("please",$Y270))),"", _xlfn.XLOOKUP(_xlpm.search_key, _xlpm.Scenario, _xlpm.Data, "▧"))
)</f>
        <v>#NAME?</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362"/>
      <c r="BP270" s="2362"/>
      <c r="BQ270" s="2362"/>
      <c r="BR270" s="2362"/>
      <c r="BS270" s="2362"/>
      <c r="BT270" s="2362"/>
      <c r="BU270" s="2362"/>
      <c r="BV270" s="2362"/>
      <c r="BW270" s="2362"/>
      <c r="BX270" s="2362"/>
      <c r="BY270" s="2362"/>
      <c r="BZ270" s="2362"/>
      <c r="CA270" s="34"/>
      <c r="CC270" s="58"/>
      <c r="CD270" s="2154" t="e" cm="1">
        <f t="array" aca="1" ref="CD270" ca="1">_xlfn.LET(
_xlpm.search_key,$W270&amp;$Y270,
_xlpm.Scenario,_xlfn.VSTACK($W$20:$W$55&amp;$Y$20:$Y$55,$W$76:$W$110&amp;$Y$76:$Y$110),
_xlpm.Data,_xlfn.VSTACK(CD$20:CE$55,CD$76:CE$110),
IF(OR($Y270="",ISNUMBER(SEARCH("please",$Y270))),"", _xlfn.XLOOKUP(_xlpm.search_key,_xlpm.Scenario,_xlpm.Data,"▧")
))</f>
        <v>#NAME?</v>
      </c>
      <c r="CE270" s="2154"/>
      <c r="CF270" s="88"/>
      <c r="CG270" s="2154" t="e" cm="1">
        <f t="array" aca="1" ref="CG270" ca="1">_xlfn.LET(
_xlpm.search_key,$W270&amp;$Y270,
_xlpm.Scenario,_xlfn.VSTACK($W$20:$W$55&amp;$Y$20:$Y$55,$W$76:$W$110&amp;$Y$76:$Y$110),
_xlpm.Data,_xlfn.VSTACK(CG$20:CH$55,CG$76:CH$110),
IF(OR($Y270="",ISNUMBER(SEARCH("please",$Y270))),"", _xlfn.XLOOKUP(_xlpm.search_key,_xlpm.Scenario,_xlpm.Data,"▧")
))</f>
        <v>#NAME?</v>
      </c>
      <c r="CH270" s="2154"/>
      <c r="CI270" s="88"/>
      <c r="CJ270" s="2154" t="e" cm="1">
        <f t="array" aca="1" ref="CJ270" ca="1">_xlfn.LET(
_xlpm.search_key,$W270&amp;$Y270,
_xlpm.Scenario,_xlfn.VSTACK($W$20:$W$55&amp;$Y$20:$Y$55,$W$76:$W$110&amp;$Y$76:$Y$110),
_xlpm.Data,_xlfn.VSTACK(CJ$20:CK$55,CJ$76:CK$110),
IF(OR($Y270="",ISNUMBER(SEARCH("please",$Y270))),"", _xlfn.XLOOKUP(_xlpm.search_key,_xlpm.Scenario,_xlpm.Data,"▧")
))</f>
        <v>#NAME?</v>
      </c>
      <c r="CK270" s="2154"/>
      <c r="CL270" s="88"/>
      <c r="CM270" s="2154" t="e" cm="1">
        <f t="array" aca="1" ref="CM270" ca="1">_xlfn.LET(
_xlpm.search_key,$W270&amp;$Y270,
_xlpm.Scenario,_xlfn.VSTACK($W$20:$W$55&amp;$Y$20:$Y$55,$W$76:$W$110&amp;$Y$76:$Y$110),
_xlpm.Data,_xlfn.VSTACK(CM$20:CN$55,CM$76:CN$110),
IF(OR($Y270="",ISNUMBER(SEARCH("please",$Y270))),"", _xlfn.XLOOKUP(_xlpm.search_key,_xlpm.Scenario,_xlpm.Data,"▧")
))</f>
        <v>#NAME?</v>
      </c>
      <c r="CN270" s="2154"/>
      <c r="CO270" s="88"/>
      <c r="CP270" s="2154" t="e" cm="1">
        <f t="array" aca="1" ref="CP270" ca="1">_xlfn.LET(
_xlpm.search_key,$W270&amp;$Y270,
_xlpm.Scenario,_xlfn.VSTACK($W$20:$W$55&amp;$Y$20:$Y$55,$W$76:$W$110&amp;$Y$76:$Y$110),
_xlpm.Data,_xlfn.VSTACK(CP$20:CQ$55,CP$76:CQ$110),
IF(OR($Y270="",ISNUMBER(SEARCH("please",$Y270))),"", _xlfn.XLOOKUP(_xlpm.search_key,_xlpm.Scenario,_xlpm.Data,"▧")
))</f>
        <v>#NAME?</v>
      </c>
      <c r="CQ270" s="2154"/>
      <c r="CR270" s="34"/>
      <c r="CS270" s="2056"/>
      <c r="DC270"/>
    </row>
    <row r="271" spans="1:144" ht="21" customHeight="1">
      <c r="A271" s="1627"/>
      <c r="B271" s="2606"/>
      <c r="C271" s="2540"/>
      <c r="D271" s="1549"/>
      <c r="E271" s="2440"/>
      <c r="F271" s="401"/>
      <c r="G271" s="401"/>
      <c r="H271" s="585"/>
      <c r="I271" s="585"/>
      <c r="J271" s="401"/>
      <c r="K271" s="401"/>
      <c r="L271" s="37"/>
      <c r="N271" s="158"/>
      <c r="O271" s="101"/>
      <c r="P271" s="52"/>
      <c r="Q271" s="101"/>
      <c r="R271" s="101"/>
      <c r="S271" s="101"/>
      <c r="T271" s="101"/>
      <c r="U271" s="39"/>
      <c r="V271" s="37"/>
      <c r="W271" s="2364" t="e">
        <f ca="1">W267</f>
        <v>#NAME?</v>
      </c>
      <c r="X271" s="2373">
        <f>_PL!X271</f>
        <v>0</v>
      </c>
      <c r="Y271" s="2367">
        <v>2</v>
      </c>
      <c r="Z271" s="198">
        <f>_PL!Z271</f>
        <v>0</v>
      </c>
      <c r="AA271" s="200" t="str" cm="1">
        <f t="array" aca="1" ref="AA271" ca="1">IF(Y271="", "", _xlfn.LET(
_xlpm._termname,$W271 &amp; $Y271,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1" s="1134"/>
      <c r="AC271" s="125"/>
      <c r="AD271" s="2152" t="e" cm="1">
        <f t="array" aca="1" ref="AD271" ca="1">_xlfn.LET(
_xlpm.search_key, $W271&amp;$Y271,
_xlpm.Scenario, _xlfn.VSTACK( $W$20:$W$55&amp;$Y$20:$Y$55, $W$76:$W$110&amp;$Y$76:$Y$110),
_xlpm.Data,  _xlfn.VSTACK($AD$20:$BN$55, $AD$76:$BN$110),
IF(OR($Y271="",ISNUMBER(SEARCH("please",$Y271))),"", _xlfn.XLOOKUP(_xlpm.search_key, _xlpm.Scenario, _xlpm.Data, "▧"))
)</f>
        <v>#NAME?</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362"/>
      <c r="BP271" s="2362"/>
      <c r="BQ271" s="2362"/>
      <c r="BR271" s="2362"/>
      <c r="BS271" s="2362"/>
      <c r="BT271" s="2362"/>
      <c r="BU271" s="2362"/>
      <c r="BV271" s="2362"/>
      <c r="BW271" s="2362"/>
      <c r="BX271" s="2362"/>
      <c r="BY271" s="2362"/>
      <c r="BZ271" s="2362"/>
      <c r="CA271" s="34"/>
      <c r="CC271" s="58"/>
      <c r="CD271" s="2154" t="e" cm="1">
        <f t="array" aca="1" ref="CD271" ca="1">_xlfn.LET(
_xlpm.search_key,$W271&amp;$Y271,
_xlpm.Scenario,_xlfn.VSTACK($W$20:$W$55&amp;$Y$20:$Y$55,$W$76:$W$110&amp;$Y$76:$Y$110),
_xlpm.Data,_xlfn.VSTACK(CD$20:CE$55,CD$76:CE$110),
IF(OR($Y271="",ISNUMBER(SEARCH("please",$Y271))),"", _xlfn.XLOOKUP(_xlpm.search_key,_xlpm.Scenario,_xlpm.Data,"▧")
))</f>
        <v>#NAME?</v>
      </c>
      <c r="CE271" s="2154"/>
      <c r="CF271" s="88"/>
      <c r="CG271" s="2154" t="e" cm="1">
        <f t="array" aca="1" ref="CG271" ca="1">_xlfn.LET(
_xlpm.search_key,$W271&amp;$Y271,
_xlpm.Scenario,_xlfn.VSTACK($W$20:$W$55&amp;$Y$20:$Y$55,$W$76:$W$110&amp;$Y$76:$Y$110),
_xlpm.Data,_xlfn.VSTACK(CG$20:CH$55,CG$76:CH$110),
IF(OR($Y271="",ISNUMBER(SEARCH("please",$Y271))),"", _xlfn.XLOOKUP(_xlpm.search_key,_xlpm.Scenario,_xlpm.Data,"▧")
))</f>
        <v>#NAME?</v>
      </c>
      <c r="CH271" s="2154"/>
      <c r="CI271" s="88"/>
      <c r="CJ271" s="2154" t="e" cm="1">
        <f t="array" aca="1" ref="CJ271" ca="1">_xlfn.LET(
_xlpm.search_key,$W271&amp;$Y271,
_xlpm.Scenario,_xlfn.VSTACK($W$20:$W$55&amp;$Y$20:$Y$55,$W$76:$W$110&amp;$Y$76:$Y$110),
_xlpm.Data,_xlfn.VSTACK(CJ$20:CK$55,CJ$76:CK$110),
IF(OR($Y271="",ISNUMBER(SEARCH("please",$Y271))),"", _xlfn.XLOOKUP(_xlpm.search_key,_xlpm.Scenario,_xlpm.Data,"▧")
))</f>
        <v>#NAME?</v>
      </c>
      <c r="CK271" s="2154"/>
      <c r="CL271" s="88"/>
      <c r="CM271" s="2154" t="e" cm="1">
        <f t="array" aca="1" ref="CM271" ca="1">_xlfn.LET(
_xlpm.search_key,$W271&amp;$Y271,
_xlpm.Scenario,_xlfn.VSTACK($W$20:$W$55&amp;$Y$20:$Y$55,$W$76:$W$110&amp;$Y$76:$Y$110),
_xlpm.Data,_xlfn.VSTACK(CM$20:CN$55,CM$76:CN$110),
IF(OR($Y271="",ISNUMBER(SEARCH("please",$Y271))),"", _xlfn.XLOOKUP(_xlpm.search_key,_xlpm.Scenario,_xlpm.Data,"▧")
))</f>
        <v>#NAME?</v>
      </c>
      <c r="CN271" s="2154"/>
      <c r="CO271" s="88"/>
      <c r="CP271" s="2154" t="e" cm="1">
        <f t="array" aca="1" ref="CP271" ca="1">_xlfn.LET(
_xlpm.search_key,$W271&amp;$Y271,
_xlpm.Scenario,_xlfn.VSTACK($W$20:$W$55&amp;$Y$20:$Y$55,$W$76:$W$110&amp;$Y$76:$Y$110),
_xlpm.Data,_xlfn.VSTACK(CP$20:CQ$55,CP$76:CQ$110),
IF(OR($Y271="",ISNUMBER(SEARCH("please",$Y271))),"", _xlfn.XLOOKUP(_xlpm.search_key,_xlpm.Scenario,_xlpm.Data,"▧")
))</f>
        <v>#NAME?</v>
      </c>
      <c r="CQ271" s="2154"/>
      <c r="CR271" s="34"/>
      <c r="CS271" s="2056"/>
      <c r="DC271"/>
    </row>
    <row r="272" spans="1:144" ht="21" customHeight="1">
      <c r="A272" s="1627"/>
      <c r="B272" s="2606"/>
      <c r="C272" s="2540"/>
      <c r="D272" s="1549"/>
      <c r="E272" s="2440"/>
      <c r="F272" s="401"/>
      <c r="G272" s="401"/>
      <c r="H272" s="585"/>
      <c r="I272" s="585"/>
      <c r="J272" s="401"/>
      <c r="K272" s="401"/>
      <c r="L272" s="37"/>
      <c r="N272" s="158"/>
      <c r="O272" s="101"/>
      <c r="P272" s="52"/>
      <c r="Q272" s="101"/>
      <c r="R272" s="101"/>
      <c r="S272" s="101"/>
      <c r="T272" s="101"/>
      <c r="U272" s="39"/>
      <c r="V272" s="37"/>
      <c r="W272" s="2364" t="e">
        <f ca="1">W267</f>
        <v>#NAME?</v>
      </c>
      <c r="X272" s="2373">
        <f>_PL!X272</f>
        <v>0</v>
      </c>
      <c r="Y272" s="2367">
        <v>2</v>
      </c>
      <c r="Z272" s="198">
        <f>_PL!Z272</f>
        <v>0</v>
      </c>
      <c r="AA272" s="200" t="str" cm="1">
        <f t="array" aca="1" ref="AA272" ca="1">IF(Y272="", "", _xlfn.LET(
_xlpm._termname,$W272 &amp; $Y272,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2" s="1134"/>
      <c r="AC272" s="125"/>
      <c r="AD272" s="2152" t="e" cm="1">
        <f t="array" aca="1" ref="AD272" ca="1">_xlfn.LET(
_xlpm.search_key, $W272&amp;$Y272,
_xlpm.Scenario, _xlfn.VSTACK( $W$20:$W$55&amp;$Y$20:$Y$55, $W$76:$W$110&amp;$Y$76:$Y$110),
_xlpm.Data,  _xlfn.VSTACK($AD$20:$BN$55, $AD$76:$BN$110),
IF(OR($Y272="",ISNUMBER(SEARCH("please",$Y272))),"", _xlfn.XLOOKUP(_xlpm.search_key, _xlpm.Scenario, _xlpm.Data, "▧"))
)</f>
        <v>#NAME?</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362"/>
      <c r="BP272" s="2362"/>
      <c r="BQ272" s="2362"/>
      <c r="BR272" s="2362"/>
      <c r="BS272" s="2362"/>
      <c r="BT272" s="2362"/>
      <c r="BU272" s="2362"/>
      <c r="BV272" s="2362"/>
      <c r="BW272" s="2362"/>
      <c r="BX272" s="2362"/>
      <c r="BY272" s="2362"/>
      <c r="BZ272" s="2362"/>
      <c r="CA272" s="34"/>
      <c r="CC272" s="58"/>
      <c r="CD272" s="2154" t="e" cm="1">
        <f t="array" aca="1" ref="CD272" ca="1">_xlfn.LET(
_xlpm.search_key,$W272&amp;$Y272,
_xlpm.Scenario,_xlfn.VSTACK($W$20:$W$55&amp;$Y$20:$Y$55,$W$76:$W$110&amp;$Y$76:$Y$110),
_xlpm.Data,_xlfn.VSTACK(CD$20:CE$55,CD$76:CE$110),
IF(OR($Y272="",ISNUMBER(SEARCH("please",$Y272))),"", _xlfn.XLOOKUP(_xlpm.search_key,_xlpm.Scenario,_xlpm.Data,"▧")
))</f>
        <v>#NAME?</v>
      </c>
      <c r="CE272" s="2154"/>
      <c r="CF272" s="88"/>
      <c r="CG272" s="2154" t="e" cm="1">
        <f t="array" aca="1" ref="CG272" ca="1">_xlfn.LET(
_xlpm.search_key,$W272&amp;$Y272,
_xlpm.Scenario,_xlfn.VSTACK($W$20:$W$55&amp;$Y$20:$Y$55,$W$76:$W$110&amp;$Y$76:$Y$110),
_xlpm.Data,_xlfn.VSTACK(CG$20:CH$55,CG$76:CH$110),
IF(OR($Y272="",ISNUMBER(SEARCH("please",$Y272))),"", _xlfn.XLOOKUP(_xlpm.search_key,_xlpm.Scenario,_xlpm.Data,"▧")
))</f>
        <v>#NAME?</v>
      </c>
      <c r="CH272" s="2154"/>
      <c r="CI272" s="88"/>
      <c r="CJ272" s="2154" t="e" cm="1">
        <f t="array" aca="1" ref="CJ272" ca="1">_xlfn.LET(
_xlpm.search_key,$W272&amp;$Y272,
_xlpm.Scenario,_xlfn.VSTACK($W$20:$W$55&amp;$Y$20:$Y$55,$W$76:$W$110&amp;$Y$76:$Y$110),
_xlpm.Data,_xlfn.VSTACK(CJ$20:CK$55,CJ$76:CK$110),
IF(OR($Y272="",ISNUMBER(SEARCH("please",$Y272))),"", _xlfn.XLOOKUP(_xlpm.search_key,_xlpm.Scenario,_xlpm.Data,"▧")
))</f>
        <v>#NAME?</v>
      </c>
      <c r="CK272" s="2154"/>
      <c r="CL272" s="88"/>
      <c r="CM272" s="2154" t="e" cm="1">
        <f t="array" aca="1" ref="CM272" ca="1">_xlfn.LET(
_xlpm.search_key,$W272&amp;$Y272,
_xlpm.Scenario,_xlfn.VSTACK($W$20:$W$55&amp;$Y$20:$Y$55,$W$76:$W$110&amp;$Y$76:$Y$110),
_xlpm.Data,_xlfn.VSTACK(CM$20:CN$55,CM$76:CN$110),
IF(OR($Y272="",ISNUMBER(SEARCH("please",$Y272))),"", _xlfn.XLOOKUP(_xlpm.search_key,_xlpm.Scenario,_xlpm.Data,"▧")
))</f>
        <v>#NAME?</v>
      </c>
      <c r="CN272" s="2154"/>
      <c r="CO272" s="88"/>
      <c r="CP272" s="2154" t="e" cm="1">
        <f t="array" aca="1" ref="CP272" ca="1">_xlfn.LET(
_xlpm.search_key,$W272&amp;$Y272,
_xlpm.Scenario,_xlfn.VSTACK($W$20:$W$55&amp;$Y$20:$Y$55,$W$76:$W$110&amp;$Y$76:$Y$110),
_xlpm.Data,_xlfn.VSTACK(CP$20:CQ$55,CP$76:CQ$110),
IF(OR($Y272="",ISNUMBER(SEARCH("please",$Y272))),"", _xlfn.XLOOKUP(_xlpm.search_key,_xlpm.Scenario,_xlpm.Data,"▧")
))</f>
        <v>#NAME?</v>
      </c>
      <c r="CQ272" s="2154"/>
      <c r="CR272" s="34"/>
      <c r="CS272" s="2056"/>
      <c r="DC272"/>
    </row>
    <row r="273" spans="1:144" ht="21" customHeight="1">
      <c r="A273" s="1627"/>
      <c r="B273" s="2606"/>
      <c r="C273" s="2540"/>
      <c r="D273" s="1549"/>
      <c r="E273" s="2440"/>
      <c r="F273" s="401"/>
      <c r="G273" s="401"/>
      <c r="H273" s="585"/>
      <c r="I273" s="585"/>
      <c r="J273" s="401"/>
      <c r="K273" s="401"/>
      <c r="L273" s="37"/>
      <c r="N273" s="158"/>
      <c r="O273" s="101"/>
      <c r="P273" s="52"/>
      <c r="Q273" s="101"/>
      <c r="R273" s="101"/>
      <c r="S273" s="101"/>
      <c r="T273" s="101"/>
      <c r="U273" s="39"/>
      <c r="V273" s="37"/>
      <c r="W273" s="2364" t="e">
        <f ca="1">W267</f>
        <v>#NAME?</v>
      </c>
      <c r="X273" s="2373">
        <f>_PL!X273</f>
        <v>0</v>
      </c>
      <c r="Y273" s="2367">
        <v>2</v>
      </c>
      <c r="Z273" s="538">
        <f>_PL!Z273</f>
        <v>0</v>
      </c>
      <c r="AA273" s="787" t="str" cm="1">
        <f t="array" aca="1" ref="AA273" ca="1">IF(Y273="", "", _xlfn.LET(
_xlpm._termname,$W273 &amp; $Y273,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3" s="1134"/>
      <c r="AC273" s="125"/>
      <c r="AD273" s="2152" t="e" cm="1">
        <f t="array" aca="1" ref="AD273" ca="1">_xlfn.LET(
_xlpm.search_key, $W273&amp;$Y273,
_xlpm.Scenario, _xlfn.VSTACK( $W$20:$W$55&amp;$Y$20:$Y$55, $W$76:$W$110&amp;$Y$76:$Y$110),
_xlpm.Data,  _xlfn.VSTACK($AD$20:$BN$55, $AD$76:$BN$110),
IF(OR($Y273="",ISNUMBER(SEARCH("please",$Y273))),"", _xlfn.XLOOKUP(_xlpm.search_key, _xlpm.Scenario, _xlpm.Data, "▧"))
)</f>
        <v>#NAME?</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362"/>
      <c r="BP273" s="2362"/>
      <c r="BQ273" s="2362"/>
      <c r="BR273" s="2362"/>
      <c r="BS273" s="2362"/>
      <c r="BT273" s="2362"/>
      <c r="BU273" s="2362"/>
      <c r="BV273" s="2362"/>
      <c r="BW273" s="2362"/>
      <c r="BX273" s="2362"/>
      <c r="BY273" s="2362"/>
      <c r="BZ273" s="2362"/>
      <c r="CA273" s="34"/>
      <c r="CC273" s="58"/>
      <c r="CD273" s="2154" t="e" cm="1">
        <f t="array" aca="1" ref="CD273" ca="1">_xlfn.LET(
_xlpm.search_key,$W273&amp;$Y273,
_xlpm.Scenario,_xlfn.VSTACK($W$20:$W$55&amp;$Y$20:$Y$55,$W$76:$W$110&amp;$Y$76:$Y$110),
_xlpm.Data,_xlfn.VSTACK(CD$20:CE$55,CD$76:CE$110),
IF(OR($Y273="",ISNUMBER(SEARCH("please",$Y273))),"", _xlfn.XLOOKUP(_xlpm.search_key,_xlpm.Scenario,_xlpm.Data,"▧")
))</f>
        <v>#NAME?</v>
      </c>
      <c r="CE273" s="2154"/>
      <c r="CF273" s="88"/>
      <c r="CG273" s="2154" t="e" cm="1">
        <f t="array" aca="1" ref="CG273" ca="1">_xlfn.LET(
_xlpm.search_key,$W273&amp;$Y273,
_xlpm.Scenario,_xlfn.VSTACK($W$20:$W$55&amp;$Y$20:$Y$55,$W$76:$W$110&amp;$Y$76:$Y$110),
_xlpm.Data,_xlfn.VSTACK(CG$20:CH$55,CG$76:CH$110),
IF(OR($Y273="",ISNUMBER(SEARCH("please",$Y273))),"", _xlfn.XLOOKUP(_xlpm.search_key,_xlpm.Scenario,_xlpm.Data,"▧")
))</f>
        <v>#NAME?</v>
      </c>
      <c r="CH273" s="2154"/>
      <c r="CI273" s="88"/>
      <c r="CJ273" s="2154" t="e" cm="1">
        <f t="array" aca="1" ref="CJ273" ca="1">_xlfn.LET(
_xlpm.search_key,$W273&amp;$Y273,
_xlpm.Scenario,_xlfn.VSTACK($W$20:$W$55&amp;$Y$20:$Y$55,$W$76:$W$110&amp;$Y$76:$Y$110),
_xlpm.Data,_xlfn.VSTACK(CJ$20:CK$55,CJ$76:CK$110),
IF(OR($Y273="",ISNUMBER(SEARCH("please",$Y273))),"", _xlfn.XLOOKUP(_xlpm.search_key,_xlpm.Scenario,_xlpm.Data,"▧")
))</f>
        <v>#NAME?</v>
      </c>
      <c r="CK273" s="2154"/>
      <c r="CL273" s="88"/>
      <c r="CM273" s="2154" t="e" cm="1">
        <f t="array" aca="1" ref="CM273" ca="1">_xlfn.LET(
_xlpm.search_key,$W273&amp;$Y273,
_xlpm.Scenario,_xlfn.VSTACK($W$20:$W$55&amp;$Y$20:$Y$55,$W$76:$W$110&amp;$Y$76:$Y$110),
_xlpm.Data,_xlfn.VSTACK(CM$20:CN$55,CM$76:CN$110),
IF(OR($Y273="",ISNUMBER(SEARCH("please",$Y273))),"", _xlfn.XLOOKUP(_xlpm.search_key,_xlpm.Scenario,_xlpm.Data,"▧")
))</f>
        <v>#NAME?</v>
      </c>
      <c r="CN273" s="2154"/>
      <c r="CO273" s="88"/>
      <c r="CP273" s="2154" t="e" cm="1">
        <f t="array" aca="1" ref="CP273" ca="1">_xlfn.LET(
_xlpm.search_key,$W273&amp;$Y273,
_xlpm.Scenario,_xlfn.VSTACK($W$20:$W$55&amp;$Y$20:$Y$55,$W$76:$W$110&amp;$Y$76:$Y$110),
_xlpm.Data,_xlfn.VSTACK(CP$20:CQ$55,CP$76:CQ$110),
IF(OR($Y273="",ISNUMBER(SEARCH("please",$Y273))),"", _xlfn.XLOOKUP(_xlpm.search_key,_xlpm.Scenario,_xlpm.Data,"▧")
))</f>
        <v>#NAME?</v>
      </c>
      <c r="CQ273" s="2154"/>
      <c r="CR273" s="34"/>
      <c r="CS273" s="2056"/>
      <c r="DC273"/>
    </row>
    <row r="274" spans="1:144" ht="21" customHeight="1">
      <c r="A274" s="1627"/>
      <c r="B274" s="2606" t="s">
        <v>204</v>
      </c>
      <c r="C274" s="2606" t="e" cm="1">
        <f t="array" aca="1" ref="C274" ca="1">CVC.PACK(W267:Y274)</f>
        <v>#NAME?</v>
      </c>
      <c r="D274" s="1549"/>
      <c r="E274" s="2607"/>
      <c r="F274" s="401"/>
      <c r="G274" s="401"/>
      <c r="H274" s="585"/>
      <c r="I274" s="585"/>
      <c r="J274" s="401"/>
      <c r="K274" s="401"/>
      <c r="L274" s="37"/>
      <c r="N274" s="158"/>
      <c r="O274" s="101"/>
      <c r="P274" s="52"/>
      <c r="Q274" s="101"/>
      <c r="R274" s="101"/>
      <c r="S274" s="101"/>
      <c r="T274" s="101"/>
      <c r="U274" s="39"/>
      <c r="V274" s="37"/>
      <c r="W274" s="2365" t="e">
        <f ca="1">W267</f>
        <v>#NAME?</v>
      </c>
      <c r="X274" s="2374">
        <f>_PL!X274</f>
        <v>0</v>
      </c>
      <c r="Y274" s="2326">
        <f>_PL!Y274</f>
        <v>0</v>
      </c>
      <c r="Z274" s="2322"/>
      <c r="AA274" s="2323"/>
      <c r="AB274" s="1134"/>
      <c r="AC274" s="125" t="str" cm="1">
        <f t="array" aca="1" ref="AC274" ca="1">IF(AB274="", "", _xlfn.LET(
_xlpm._termname,PL!$W274 &amp; $AB274,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4" s="2152" t="e">
        <f ca="1">SUMPRODUCT($X268:$X273, AD268:AD273)</f>
        <v>#NAME?</v>
      </c>
      <c r="AE274" s="2152">
        <f t="shared" ref="AE274:BN274" si="71">SUMPRODUCT($X268:$X273, AE268:AE273)</f>
        <v>0</v>
      </c>
      <c r="AF274" s="2152">
        <f t="shared" si="71"/>
        <v>0</v>
      </c>
      <c r="AG274" s="2152">
        <f t="shared" si="71"/>
        <v>0</v>
      </c>
      <c r="AH274" s="2152">
        <f t="shared" si="71"/>
        <v>0</v>
      </c>
      <c r="AI274" s="2152">
        <f t="shared" si="71"/>
        <v>0</v>
      </c>
      <c r="AJ274" s="2152">
        <f t="shared" si="71"/>
        <v>0</v>
      </c>
      <c r="AK274" s="2152">
        <f t="shared" si="71"/>
        <v>0</v>
      </c>
      <c r="AL274" s="2152">
        <f t="shared" si="71"/>
        <v>0</v>
      </c>
      <c r="AM274" s="2152">
        <f t="shared" si="71"/>
        <v>0</v>
      </c>
      <c r="AN274" s="2152">
        <f t="shared" si="71"/>
        <v>0</v>
      </c>
      <c r="AO274" s="2152">
        <f t="shared" si="71"/>
        <v>0</v>
      </c>
      <c r="AP274" s="2152">
        <f t="shared" si="71"/>
        <v>0</v>
      </c>
      <c r="AQ274" s="2152">
        <f t="shared" si="71"/>
        <v>0</v>
      </c>
      <c r="AR274" s="2152">
        <f t="shared" si="71"/>
        <v>0</v>
      </c>
      <c r="AS274" s="2152">
        <f t="shared" si="71"/>
        <v>0</v>
      </c>
      <c r="AT274" s="2152">
        <f t="shared" si="71"/>
        <v>0</v>
      </c>
      <c r="AU274" s="2152">
        <f t="shared" si="71"/>
        <v>0</v>
      </c>
      <c r="AV274" s="2152">
        <f t="shared" si="71"/>
        <v>0</v>
      </c>
      <c r="AW274" s="2152">
        <f t="shared" si="71"/>
        <v>0</v>
      </c>
      <c r="AX274" s="2152">
        <f t="shared" si="71"/>
        <v>0</v>
      </c>
      <c r="AY274" s="2152">
        <f t="shared" si="71"/>
        <v>0</v>
      </c>
      <c r="AZ274" s="2152">
        <f t="shared" si="71"/>
        <v>0</v>
      </c>
      <c r="BA274" s="2152">
        <f t="shared" si="71"/>
        <v>0</v>
      </c>
      <c r="BB274" s="2152">
        <f t="shared" si="71"/>
        <v>0</v>
      </c>
      <c r="BC274" s="2152">
        <f t="shared" si="71"/>
        <v>0</v>
      </c>
      <c r="BD274" s="2152">
        <f t="shared" si="71"/>
        <v>0</v>
      </c>
      <c r="BE274" s="2152">
        <f t="shared" si="71"/>
        <v>0</v>
      </c>
      <c r="BF274" s="2152">
        <f t="shared" si="71"/>
        <v>0</v>
      </c>
      <c r="BG274" s="2152">
        <f t="shared" si="71"/>
        <v>0</v>
      </c>
      <c r="BH274" s="2152">
        <f t="shared" si="71"/>
        <v>0</v>
      </c>
      <c r="BI274" s="2152">
        <f t="shared" si="71"/>
        <v>0</v>
      </c>
      <c r="BJ274" s="2152">
        <f t="shared" si="71"/>
        <v>0</v>
      </c>
      <c r="BK274" s="2152">
        <f t="shared" si="71"/>
        <v>0</v>
      </c>
      <c r="BL274" s="2152">
        <f t="shared" si="71"/>
        <v>0</v>
      </c>
      <c r="BM274" s="2152">
        <f t="shared" si="71"/>
        <v>0</v>
      </c>
      <c r="BN274" s="2152">
        <f t="shared" si="71"/>
        <v>0</v>
      </c>
      <c r="BO274" s="2362"/>
      <c r="BP274" s="2362"/>
      <c r="BQ274" s="2362"/>
      <c r="BR274" s="2362"/>
      <c r="BS274" s="2362"/>
      <c r="BT274" s="2362"/>
      <c r="BU274" s="2362"/>
      <c r="BV274" s="2362"/>
      <c r="BW274" s="2362"/>
      <c r="BX274" s="2362"/>
      <c r="BY274" s="2362"/>
      <c r="BZ274" s="2362"/>
      <c r="CA274" s="34"/>
      <c r="CC274" s="58"/>
      <c r="CD274" s="2152" t="e">
        <f ca="1">SUMPRODUCT($X268:$X273, CD268:CD273)</f>
        <v>#NAME?</v>
      </c>
      <c r="CE274" s="2152">
        <f>SUMPRODUCT($X268:$X271, CE268:CE271)</f>
        <v>0</v>
      </c>
      <c r="CF274" s="88"/>
      <c r="CG274" s="2152" t="e">
        <f ca="1">SUMPRODUCT($X268:$X273, CG268:CG273)</f>
        <v>#NAME?</v>
      </c>
      <c r="CH274" s="2152">
        <f>SUMPRODUCT($X268:$X271, CH268:CH271)</f>
        <v>0</v>
      </c>
      <c r="CI274" s="88"/>
      <c r="CJ274" s="2152" t="e">
        <f ca="1">SUMPRODUCT($X268:$X273, CJ268:CJ273)</f>
        <v>#NAME?</v>
      </c>
      <c r="CK274" s="2152">
        <f>SUMPRODUCT($X268:$X271, CK268:CK271)</f>
        <v>0</v>
      </c>
      <c r="CL274" s="88"/>
      <c r="CM274" s="2152" t="e">
        <f ca="1">SUMPRODUCT($X268:$X273, CM268:CM273)</f>
        <v>#NAME?</v>
      </c>
      <c r="CN274" s="2152">
        <f>SUMPRODUCT($X268:$X271, CN268:CN271)</f>
        <v>0</v>
      </c>
      <c r="CO274" s="88"/>
      <c r="CP274" s="2152" t="e">
        <f ca="1">SUMPRODUCT($X268:$X273, CP268:CP273)</f>
        <v>#NAME?</v>
      </c>
      <c r="CQ274" s="2152">
        <f>SUMPRODUCT($X268:$X271, CQ268:CQ271)</f>
        <v>0</v>
      </c>
      <c r="CR274" s="34"/>
      <c r="CS274" s="2056"/>
      <c r="CT274" s="2447" t="e" cm="1">
        <f t="array" aca="1" ref="CT274" ca="1">IF(PL!$C274="","",_xldudf_CX_PUSH(PL!$C274,CX_ENTITY,PL!$B274,EOMONTH(val_asOfDate,PL!CT$248)))</f>
        <v>#NAME?</v>
      </c>
      <c r="CU274" s="2447" t="e" cm="1">
        <f t="array" aca="1" ref="CU274" ca="1">IF(PL!$C274="","",_xldudf_CX_PUSH(PL!$C274,CX_ENTITY,PL!$B274,EOMONTH(val_asOfDate,PL!CU$248)))</f>
        <v>#NAME?</v>
      </c>
      <c r="CV274" s="2447" t="e" cm="1">
        <f t="array" aca="1" ref="CV274" ca="1">IF(PL!$C274="","",_xldudf_CX_PUSH(PL!$C274,CX_ENTITY,PL!$B274,EOMONTH(val_asOfDate,PL!CV$248)))</f>
        <v>#NAME?</v>
      </c>
      <c r="CW274" s="2447" t="e" cm="1">
        <f t="array" aca="1" ref="CW274" ca="1">IF(PL!$C274="","",_xldudf_CX_PUSH(PL!$C274,CX_ENTITY,PL!$B274,EOMONTH(val_asOfDate,PL!CW$248)))</f>
        <v>#NAME?</v>
      </c>
      <c r="DC274"/>
    </row>
    <row r="275" spans="1:144" s="108" customFormat="1" ht="21" customHeight="1">
      <c r="A275" s="1628"/>
      <c r="B275" s="2540"/>
      <c r="C275" s="2540"/>
      <c r="D275" s="1549"/>
      <c r="E275" s="2607"/>
      <c r="F275" s="401"/>
      <c r="G275" s="401"/>
      <c r="H275" s="585"/>
      <c r="I275" s="585"/>
      <c r="J275" s="401"/>
      <c r="K275" s="401"/>
      <c r="L275" s="37"/>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63"/>
      <c r="BP275" s="2363"/>
      <c r="BQ275" s="2363"/>
      <c r="BR275" s="2363"/>
      <c r="BS275" s="2363"/>
      <c r="BT275" s="2363"/>
      <c r="BU275" s="2363"/>
      <c r="BV275" s="2363"/>
      <c r="BW275" s="2363"/>
      <c r="BX275" s="2363"/>
      <c r="BY275" s="2363"/>
      <c r="BZ275" s="2363"/>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44" ht="21" customHeight="1">
      <c r="A276" s="1627"/>
      <c r="B276" s="2540"/>
      <c r="C276" s="2540"/>
      <c r="D276" s="1549"/>
      <c r="E276" s="2607"/>
      <c r="F276" s="401"/>
      <c r="G276" s="401"/>
      <c r="H276" s="585"/>
      <c r="I276" s="585"/>
      <c r="J276" s="401"/>
      <c r="K276" s="401"/>
      <c r="L276" s="37"/>
      <c r="N276" s="158"/>
      <c r="O276" s="101"/>
      <c r="P276" s="52"/>
      <c r="Q276" s="101"/>
      <c r="R276" s="101"/>
      <c r="S276" s="18"/>
      <c r="T276" s="18"/>
      <c r="U276" s="39"/>
      <c r="V276" s="37"/>
      <c r="W276" s="2660" t="e" cm="1">
        <f t="array" aca="1" ref="W276" ca="1">fx_scenarioConverter(_PL!W276)</f>
        <v>#NAME?</v>
      </c>
      <c r="X276" s="2137"/>
      <c r="Y276" s="2336" t="s">
        <v>206</v>
      </c>
      <c r="Z276" s="2337"/>
      <c r="AA276" s="2609"/>
      <c r="AB276" s="2141" t="s">
        <v>199</v>
      </c>
      <c r="AC276" s="2138" t="str" cm="1">
        <f t="array" aca="1" ref="AC276" ca="1">_xlfn.LET(
_xlpm._termname, $AB276,
_xlpm._iconname, "find",
_xlpm._icon, fx_getIcon(_xlpm._iconname),
_xlpm._location, _xlfn.XLOOKUP(LOWER(_xlpm._termname), LOWER(tbl_acctDef[Term]),tbl_acctDef[Term]),
_xlpm._hyperlink, HYPERLINK("#"&amp;CELL("address",_xlpm._location), _xlpm._icon),
IFERROR(_xlpm._hyperlink,"")
)</f>
        <v/>
      </c>
      <c r="AD276" s="2138" t="str" cm="1">
        <f t="array" aca="1" ref="AD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E276" s="2138" t="str" cm="1">
        <f t="array" aca="1" ref="AE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F276" s="2138" t="str" cm="1">
        <f t="array" aca="1" ref="AF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76" s="2138" t="str" cm="1">
        <f t="array" aca="1" ref="AG276" ca="1">_xlfn.LET(
_xlpm._termname, $AB276,
_xlpm._iconname, "find",
_xlpm._icon, fx_getIcon(_xlpm._iconname),
_xlpm._location, _xlfn.XLOOKUP(LOWER(_xlpm._termname), LOWER(tbl_acctDef[Order]),tbl_acctDef[Order]),
_xlpm._hyperlink, HYPERLINK("#"&amp;CELL("address",_xlpm._location), _xlpm._icon),
IFERROR(_xlpm._hyperlink,"")
)</f>
        <v/>
      </c>
      <c r="AH276" s="2138" t="str" cm="1">
        <f t="array" aca="1" ref="AH276" ca="1">_xlfn.LET(
_xlpm._termname, $AB276,
_xlpm._iconname, "find",
_xlpm._icon, fx_getIcon(_xlpm._iconname),
_xlpm._location, _xlfn.XLOOKUP(LOWER(_xlpm._termname), LOWER(tbl_acctDef[Term]),tbl_acctDef[Term]),
_xlpm._hyperlink, HYPERLINK("#"&amp;CELL("address",_xlpm._location), _xlpm._icon),
IFERROR(_xlpm._hyperlink,"")
)</f>
        <v/>
      </c>
      <c r="AI276" s="2138" t="str" cm="1">
        <f t="array" aca="1" ref="AI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J276" s="2138" t="str" cm="1">
        <f t="array" aca="1" ref="AJ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K276" s="2138" t="str" cm="1">
        <f t="array" aca="1" ref="AK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76" s="2138" t="str" cm="1">
        <f t="array" aca="1" ref="AL276" ca="1">_xlfn.LET(
_xlpm._termname, $AB276,
_xlpm._iconname, "find",
_xlpm._icon, fx_getIcon(_xlpm._iconname),
_xlpm._location, _xlfn.XLOOKUP(LOWER(_xlpm._termname), LOWER(tbl_acctDef[Order]),tbl_acctDef[Order]),
_xlpm._hyperlink, HYPERLINK("#"&amp;CELL("address",_xlpm._location), _xlpm._icon),
IFERROR(_xlpm._hyperlink,"")
)</f>
        <v/>
      </c>
      <c r="AM276" s="2138" t="str" cm="1">
        <f t="array" aca="1" ref="AM276" ca="1">_xlfn.LET(
_xlpm._termname, $AB276,
_xlpm._iconname, "find",
_xlpm._icon, fx_getIcon(_xlpm._iconname),
_xlpm._location, _xlfn.XLOOKUP(LOWER(_xlpm._termname), LOWER(tbl_acctDef[Term]),tbl_acctDef[Term]),
_xlpm._hyperlink, HYPERLINK("#"&amp;CELL("address",_xlpm._location), _xlpm._icon),
IFERROR(_xlpm._hyperlink,"")
)</f>
        <v/>
      </c>
      <c r="AN276" s="2138" t="str" cm="1">
        <f t="array" aca="1" ref="AN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O276" s="2138" t="str" cm="1">
        <f t="array" aca="1" ref="AO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P276" s="2138" t="str" cm="1">
        <f t="array" aca="1" ref="AP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76" s="2138" t="str" cm="1">
        <f t="array" aca="1" ref="AQ276" ca="1">_xlfn.LET(
_xlpm._termname, $AB276,
_xlpm._iconname, "find",
_xlpm._icon, fx_getIcon(_xlpm._iconname),
_xlpm._location, _xlfn.XLOOKUP(LOWER(_xlpm._termname), LOWER(tbl_acctDef[Order]),tbl_acctDef[Order]),
_xlpm._hyperlink, HYPERLINK("#"&amp;CELL("address",_xlpm._location), _xlpm._icon),
IFERROR(_xlpm._hyperlink,"")
)</f>
        <v/>
      </c>
      <c r="AR276" s="2138" t="str" cm="1">
        <f t="array" aca="1" ref="AR276" ca="1">_xlfn.LET(
_xlpm._termname, $AB276,
_xlpm._iconname, "find",
_xlpm._icon, fx_getIcon(_xlpm._iconname),
_xlpm._location, _xlfn.XLOOKUP(LOWER(_xlpm._termname), LOWER(tbl_acctDef[Term]),tbl_acctDef[Term]),
_xlpm._hyperlink, HYPERLINK("#"&amp;CELL("address",_xlpm._location), _xlpm._icon),
IFERROR(_xlpm._hyperlink,"")
)</f>
        <v/>
      </c>
      <c r="AS276" s="2138" t="str" cm="1">
        <f t="array" aca="1" ref="AS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T276" s="2138" t="str" cm="1">
        <f t="array" aca="1" ref="AT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U276" s="2138" t="str" cm="1">
        <f t="array" aca="1" ref="AU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76" s="2138" t="str" cm="1">
        <f t="array" aca="1" ref="AV276" ca="1">_xlfn.LET(
_xlpm._termname, $AB276,
_xlpm._iconname, "find",
_xlpm._icon, fx_getIcon(_xlpm._iconname),
_xlpm._location, _xlfn.XLOOKUP(LOWER(_xlpm._termname), LOWER(tbl_acctDef[Order]),tbl_acctDef[Order]),
_xlpm._hyperlink, HYPERLINK("#"&amp;CELL("address",_xlpm._location), _xlpm._icon),
IFERROR(_xlpm._hyperlink,"")
)</f>
        <v/>
      </c>
      <c r="AW276" s="2138" t="str" cm="1">
        <f t="array" aca="1" ref="AW276" ca="1">_xlfn.LET(
_xlpm._termname, $AB276,
_xlpm._iconname, "find",
_xlpm._icon, fx_getIcon(_xlpm._iconname),
_xlpm._location, _xlfn.XLOOKUP(LOWER(_xlpm._termname), LOWER(tbl_acctDef[Term]),tbl_acctDef[Term]),
_xlpm._hyperlink, HYPERLINK("#"&amp;CELL("address",_xlpm._location), _xlpm._icon),
IFERROR(_xlpm._hyperlink,"")
)</f>
        <v/>
      </c>
      <c r="AX276" s="2138" t="str" cm="1">
        <f t="array" aca="1" ref="AX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Y276" s="2138" t="str" cm="1">
        <f t="array" aca="1" ref="AY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Z276" s="2138" t="str" cm="1">
        <f t="array" aca="1" ref="AZ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76" s="2138" t="str" cm="1">
        <f t="array" aca="1" ref="BA276" ca="1">_xlfn.LET(
_xlpm._termname, $AB276,
_xlpm._iconname, "find",
_xlpm._icon, fx_getIcon(_xlpm._iconname),
_xlpm._location, _xlfn.XLOOKUP(LOWER(_xlpm._termname), LOWER(tbl_acctDef[Order]),tbl_acctDef[Order]),
_xlpm._hyperlink, HYPERLINK("#"&amp;CELL("address",_xlpm._location), _xlpm._icon),
IFERROR(_xlpm._hyperlink,"")
)</f>
        <v/>
      </c>
      <c r="BB276" s="2138" t="str" cm="1">
        <f t="array" aca="1" ref="BB276" ca="1">_xlfn.LET(
_xlpm._termname, $AB276,
_xlpm._iconname, "find",
_xlpm._icon, fx_getIcon(_xlpm._iconname),
_xlpm._location, _xlfn.XLOOKUP(LOWER(_xlpm._termname), LOWER(tbl_acctDef[Term]),tbl_acctDef[Term]),
_xlpm._hyperlink, HYPERLINK("#"&amp;CELL("address",_xlpm._location), _xlpm._icon),
IFERROR(_xlpm._hyperlink,"")
)</f>
        <v/>
      </c>
      <c r="BC276" s="2138" t="str" cm="1">
        <f t="array" aca="1" ref="BC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D276" s="2138" t="str" cm="1">
        <f t="array" aca="1" ref="BD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E276" s="2138" t="str" cm="1">
        <f t="array" aca="1" ref="BE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76" s="2138" t="str" cm="1">
        <f t="array" aca="1" ref="BF276" ca="1">_xlfn.LET(
_xlpm._termname, $AB276,
_xlpm._iconname, "find",
_xlpm._icon, fx_getIcon(_xlpm._iconname),
_xlpm._location, _xlfn.XLOOKUP(LOWER(_xlpm._termname), LOWER(tbl_acctDef[Order]),tbl_acctDef[Order]),
_xlpm._hyperlink, HYPERLINK("#"&amp;CELL("address",_xlpm._location), _xlpm._icon),
IFERROR(_xlpm._hyperlink,"")
)</f>
        <v/>
      </c>
      <c r="BG276" s="2138" t="str" cm="1">
        <f t="array" aca="1" ref="BG276" ca="1">_xlfn.LET(
_xlpm._termname, $AB276,
_xlpm._iconname, "find",
_xlpm._icon, fx_getIcon(_xlpm._iconname),
_xlpm._location, _xlfn.XLOOKUP(LOWER(_xlpm._termname), LOWER(tbl_acctDef[Term]),tbl_acctDef[Term]),
_xlpm._hyperlink, HYPERLINK("#"&amp;CELL("address",_xlpm._location), _xlpm._icon),
IFERROR(_xlpm._hyperlink,"")
)</f>
        <v/>
      </c>
      <c r="BH276" s="2138" t="str" cm="1">
        <f t="array" aca="1" ref="BH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I276" s="2138" t="str" cm="1">
        <f t="array" aca="1" ref="BI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J276" s="2138" t="str" cm="1">
        <f t="array" aca="1" ref="BJ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76" s="2138" t="str" cm="1">
        <f t="array" aca="1" ref="BK276" ca="1">_xlfn.LET(
_xlpm._termname, $AB276,
_xlpm._iconname, "find",
_xlpm._icon, fx_getIcon(_xlpm._iconname),
_xlpm._location, _xlfn.XLOOKUP(LOWER(_xlpm._termname), LOWER(tbl_acctDef[Order]),tbl_acctDef[Order]),
_xlpm._hyperlink, HYPERLINK("#"&amp;CELL("address",_xlpm._location), _xlpm._icon),
IFERROR(_xlpm._hyperlink,"")
)</f>
        <v/>
      </c>
      <c r="BL276" s="2138" t="str" cm="1">
        <f t="array" aca="1" ref="BL276" ca="1">_xlfn.LET(
_xlpm._termname, $AB276,
_xlpm._iconname, "find",
_xlpm._icon, fx_getIcon(_xlpm._iconname),
_xlpm._location, _xlfn.XLOOKUP(LOWER(_xlpm._termname), LOWER(tbl_acctDef[Term]),tbl_acctDef[Term]),
_xlpm._hyperlink, HYPERLINK("#"&amp;CELL("address",_xlpm._location), _xlpm._icon),
IFERROR(_xlpm._hyperlink,"")
)</f>
        <v/>
      </c>
      <c r="BM276" s="2138" t="str" cm="1">
        <f t="array" aca="1" ref="BM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N276" s="2138" t="str" cm="1">
        <f t="array" aca="1" ref="BN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O276" s="2361"/>
      <c r="BP276" s="2361"/>
      <c r="BQ276" s="2361"/>
      <c r="BR276" s="2361"/>
      <c r="BS276" s="2361"/>
      <c r="BT276" s="2361"/>
      <c r="BU276" s="2361"/>
      <c r="BV276" s="2361"/>
      <c r="BW276" s="2361"/>
      <c r="BX276" s="2361"/>
      <c r="BY276" s="2361"/>
      <c r="BZ276" s="2361"/>
      <c r="CA276" s="34"/>
      <c r="CC276" s="58"/>
      <c r="CD276" s="1720" t="e" cm="1">
        <f t="array" aca="1" ref="CD276" ca="1">fx_scenarioConverter($W271)</f>
        <v>#NAME?</v>
      </c>
      <c r="CE276" s="1721" t="e" cm="1">
        <f t="array" aca="1" ref="CE276" ca="1">fx_scenarioConverter($W271)</f>
        <v>#NAME?</v>
      </c>
      <c r="CF276" s="128"/>
      <c r="CG276" s="1734" t="e" cm="1">
        <f t="array" aca="1" ref="CG276" ca="1">fx_scenarioConverter($W271)</f>
        <v>#NAME?</v>
      </c>
      <c r="CH276" s="1735" t="e" cm="1">
        <f t="array" aca="1" ref="CH276" ca="1">fx_scenarioConverter($W271)</f>
        <v>#NAME?</v>
      </c>
      <c r="CI276" s="207"/>
      <c r="CJ276" s="1724" t="e" cm="1">
        <f t="array" aca="1" ref="CJ276" ca="1">fx_scenarioConverter($W271)</f>
        <v>#NAME?</v>
      </c>
      <c r="CK276" s="1725" t="e" cm="1">
        <f t="array" aca="1" ref="CK276" ca="1">fx_scenarioConverter($W271)</f>
        <v>#NAME?</v>
      </c>
      <c r="CL276" s="88"/>
      <c r="CM276" s="1198" t="str">
        <f>CM$19</f>
        <v>Original Budget</v>
      </c>
      <c r="CN276" s="1198" t="str">
        <f>CN$19</f>
        <v>LE</v>
      </c>
      <c r="CO276" s="88"/>
      <c r="CP276" s="1198" t="str">
        <f>CP$19</f>
        <v>Original Budget</v>
      </c>
      <c r="CQ276" s="1198" t="str">
        <f>CQ$19</f>
        <v>LE</v>
      </c>
      <c r="CR276" s="34"/>
      <c r="CS276" s="2056"/>
      <c r="DC276"/>
    </row>
    <row r="277" spans="1:144" ht="21" customHeight="1">
      <c r="A277" s="1627"/>
      <c r="B277" s="2606"/>
      <c r="C277" s="2540"/>
      <c r="D277" s="1549"/>
      <c r="E277" s="2440" t="e" cm="1">
        <f t="array" aca="1" ref="E2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)($AD277:$CQ277, Z277)</f>
        <v>#NAME?</v>
      </c>
      <c r="F277" s="401"/>
      <c r="G277" s="401"/>
      <c r="H277" s="585">
        <v>0</v>
      </c>
      <c r="I277" s="585">
        <v>1</v>
      </c>
      <c r="J277" s="401"/>
      <c r="K277" s="401" t="str">
        <f t="shared" ref="K277:K278" si="72">IFERROR(IF(LEN(AB277)=0,"No",IF(LEN(J277)&gt;0,"Yes","No")),"")</f>
        <v>No</v>
      </c>
      <c r="L277" s="37"/>
      <c r="N277" s="158"/>
      <c r="O277" s="101"/>
      <c r="P277" s="52"/>
      <c r="Q277" s="101"/>
      <c r="R277" s="101"/>
      <c r="S277" s="101"/>
      <c r="T277" s="2324"/>
      <c r="U277" s="39"/>
      <c r="V277" s="37"/>
      <c r="W277" s="2364" t="e">
        <f ca="1">W276</f>
        <v>#NAME?</v>
      </c>
      <c r="X277" s="2373">
        <f>_PL!X277</f>
        <v>0</v>
      </c>
      <c r="Y277" s="2366">
        <v>2</v>
      </c>
      <c r="Z277" s="198">
        <f>_PL!Z277</f>
        <v>0</v>
      </c>
      <c r="AA277" s="200" t="str" cm="1">
        <f t="array" aca="1" ref="AA277" ca="1">IF(Y277="", "", _xlfn.LET(
_xlpm._termname,$W277 &amp; $Y277,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7" s="1134"/>
      <c r="AC277" s="125" t="str" cm="1">
        <f t="array" aca="1" ref="AC277" ca="1">IF(AB277="", "", _xlfn.LET(
_xlpm._termname,PL!$W277 &amp; $AB277,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7" s="2152" t="e" cm="1">
        <f t="array" aca="1" ref="AD277" ca="1">_xlfn.LET(
_xlpm.search_key, $W277&amp;$Y277,
_xlpm.Scenario, _xlfn.VSTACK( $W$20:$W$55&amp;$Y$20:$Y$55, $W$76:$W$110&amp;$Y$76:$Y$110),
_xlpm.Data,  _xlfn.VSTACK($AD$20:$BN$55, $AD$76:$BN$110),
IF(OR($Y277="",ISNUMBER(SEARCH("please",$Y277))),"", _xlfn.XLOOKUP(_xlpm.search_key, _xlpm.Scenario, _xlpm.Data, "▧"))
)</f>
        <v>#NAME?</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362"/>
      <c r="BP277" s="2362"/>
      <c r="BQ277" s="2362"/>
      <c r="BR277" s="2362"/>
      <c r="BS277" s="2362"/>
      <c r="BT277" s="2362"/>
      <c r="BU277" s="2362"/>
      <c r="BV277" s="2362"/>
      <c r="BW277" s="2362"/>
      <c r="BX277" s="2362"/>
      <c r="BY277" s="2362"/>
      <c r="BZ277" s="2362"/>
      <c r="CA277" s="34"/>
      <c r="CC277" s="58"/>
      <c r="CD277" s="2154" t="e" cm="1">
        <f t="array" aca="1" ref="CD277" ca="1">_xlfn.LET(
_xlpm.search_key,$W277&amp;$Y277,
_xlpm.Scenario,_xlfn.VSTACK($W$20:$W$55&amp;$Y$20:$Y$55,$W$76:$W$110&amp;$Y$76:$Y$110),
_xlpm.Data,_xlfn.VSTACK(CD$20:CE$55,CD$76:CE$110),
IF(OR($Y277="",ISNUMBER(SEARCH("please",$Y277))),"", _xlfn.XLOOKUP(_xlpm.search_key,_xlpm.Scenario,_xlpm.Data,"▧")
))</f>
        <v>#NAME?</v>
      </c>
      <c r="CE277" s="2154"/>
      <c r="CF277" s="88"/>
      <c r="CG277" s="2154" t="e" cm="1">
        <f t="array" aca="1" ref="CG277" ca="1">_xlfn.LET(
_xlpm.search_key,$W277&amp;$Y277,
_xlpm.Scenario,_xlfn.VSTACK($W$20:$W$55&amp;$Y$20:$Y$55,$W$76:$W$110&amp;$Y$76:$Y$110),
_xlpm.Data,_xlfn.VSTACK(CG$20:CH$55,CG$76:CH$110),
IF(OR($Y277="",ISNUMBER(SEARCH("please",$Y277))),"", _xlfn.XLOOKUP(_xlpm.search_key,_xlpm.Scenario,_xlpm.Data,"▧")
))</f>
        <v>#NAME?</v>
      </c>
      <c r="CH277" s="2154"/>
      <c r="CI277" s="88"/>
      <c r="CJ277" s="2154" t="e" cm="1">
        <f t="array" aca="1" ref="CJ277" ca="1">_xlfn.LET(
_xlpm.search_key,$W277&amp;$Y277,
_xlpm.Scenario,_xlfn.VSTACK($W$20:$W$55&amp;$Y$20:$Y$55,$W$76:$W$110&amp;$Y$76:$Y$110),
_xlpm.Data,_xlfn.VSTACK(CJ$20:CK$55,CJ$76:CK$110),
IF(OR($Y277="",ISNUMBER(SEARCH("please",$Y277))),"", _xlfn.XLOOKUP(_xlpm.search_key,_xlpm.Scenario,_xlpm.Data,"▧")
))</f>
        <v>#NAME?</v>
      </c>
      <c r="CK277" s="2154"/>
      <c r="CL277" s="88"/>
      <c r="CM277" s="2154" t="e" cm="1">
        <f t="array" aca="1" ref="CM277" ca="1">_xlfn.LET(
_xlpm.search_key,$W277&amp;$Y277,
_xlpm.Scenario,_xlfn.VSTACK($W$20:$W$55&amp;$Y$20:$Y$55,$W$76:$W$110&amp;$Y$76:$Y$110),
_xlpm.Data,_xlfn.VSTACK(CM$20:CN$55,CM$76:CN$110),
IF(OR($Y277="",ISNUMBER(SEARCH("please",$Y277))),"", _xlfn.XLOOKUP(_xlpm.search_key,_xlpm.Scenario,_xlpm.Data,"▧")
))</f>
        <v>#NAME?</v>
      </c>
      <c r="CN277" s="2154"/>
      <c r="CO277" s="88"/>
      <c r="CP277" s="2154" t="e" cm="1">
        <f t="array" aca="1" ref="CP277" ca="1">_xlfn.LET(
_xlpm.search_key,$W277&amp;$Y277,
_xlpm.Scenario,_xlfn.VSTACK($W$20:$W$55&amp;$Y$20:$Y$55,$W$76:$W$110&amp;$Y$76:$Y$110),
_xlpm.Data,_xlfn.VSTACK(CP$20:CQ$55,CP$76:CQ$110),
IF(OR($Y277="",ISNUMBER(SEARCH("please",$Y277))),"", _xlfn.XLOOKUP(_xlpm.search_key,_xlpm.Scenario,_xlpm.Data,"▧")
))</f>
        <v>#NAME?</v>
      </c>
      <c r="CQ277" s="2154"/>
      <c r="CR277" s="34"/>
      <c r="CS277" s="2056"/>
      <c r="CT277" t="str" cm="1">
        <f t="array" ref="CT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_xldudf_CX_PUSH(PL!Y277,CX_ENTITY,PL!C277,EOMONTH(val_asOfDate,0)),
       ""
     )
   )
)</f>
        <v/>
      </c>
      <c r="CU277" t="str" cm="1">
        <f t="array" ref="CU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_xldudf_CX_PUSH(PL!Y277,CX_ENTITY,PL!C277,EOMONTH(val_asOfDate,1)),
       ""
     )
   )
)</f>
        <v/>
      </c>
      <c r="CV277" t="str" cm="1">
        <f t="array" ref="CV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_xldudf_CX_PUSH(PL!Y277,CX_ENTITY,PL!C277,EOMONTH(val_asOfDate,2)),
       ""
     )
   )
)</f>
        <v/>
      </c>
      <c r="CW277" t="str" cm="1">
        <f t="array" ref="CW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_xldudf_CX_PUSH(PL!Y277,CX_ENTITY,PL!C277,EOMONTH(val_asOfDate,3)),
       ""
     )
   )
)</f>
        <v/>
      </c>
      <c r="DC277"/>
    </row>
    <row r="278" spans="1:144" ht="21" customHeight="1">
      <c r="A278" s="1627"/>
      <c r="B278" s="2606"/>
      <c r="C278" s="2540"/>
      <c r="D278" s="1549"/>
      <c r="E278" s="2440" t="e" cm="1">
        <f t="array" aca="1" ref="E2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)($AD278:$CQ278, Z278)</f>
        <v>#NAME?</v>
      </c>
      <c r="F278" s="401"/>
      <c r="G278" s="401"/>
      <c r="H278" s="585">
        <v>0</v>
      </c>
      <c r="I278" s="585">
        <v>1</v>
      </c>
      <c r="J278" s="401"/>
      <c r="K278" s="401" t="str">
        <f t="shared" si="72"/>
        <v>No</v>
      </c>
      <c r="L278" s="37"/>
      <c r="N278" s="158"/>
      <c r="O278" s="101"/>
      <c r="P278" s="52"/>
      <c r="Q278" s="101"/>
      <c r="R278" s="101"/>
      <c r="S278" s="101"/>
      <c r="T278" s="101"/>
      <c r="U278" s="39"/>
      <c r="V278" s="37"/>
      <c r="W278" s="2364" t="e">
        <f ca="1">W276</f>
        <v>#NAME?</v>
      </c>
      <c r="X278" s="2373">
        <f>_PL!X278</f>
        <v>0</v>
      </c>
      <c r="Y278" s="2367">
        <v>2</v>
      </c>
      <c r="Z278" s="198">
        <f>_PL!Z278</f>
        <v>0</v>
      </c>
      <c r="AA278" s="200" t="str" cm="1">
        <f t="array" aca="1" ref="AA278" ca="1">IF(Y278="", "", _xlfn.LET(
_xlpm._termname,$W278 &amp; $Y278,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8" s="1134"/>
      <c r="AC278" s="125" t="str" cm="1">
        <f t="array" aca="1" ref="AC278" ca="1">IF(AB278="", "", _xlfn.LET(
_xlpm._termname,PL!$W279 &amp; $AB278,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8" s="2152" t="e" cm="1">
        <f t="array" aca="1" ref="AD278" ca="1">_xlfn.LET(
_xlpm.search_key, $W278&amp;$Y278,
_xlpm.Scenario, _xlfn.VSTACK( $W$20:$W$55&amp;$Y$20:$Y$55, $W$76:$W$110&amp;$Y$76:$Y$110),
_xlpm.Data,  _xlfn.VSTACK($AD$20:$BN$55, $AD$76:$BN$110),
IF(OR($Y278="",ISNUMBER(SEARCH("please",$Y278))),"", _xlfn.XLOOKUP(_xlpm.search_key, _xlpm.Scenario, _xlpm.Data, "▧"))
)</f>
        <v>#NAME?</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362"/>
      <c r="BP278" s="2362"/>
      <c r="BQ278" s="2362"/>
      <c r="BR278" s="2362"/>
      <c r="BS278" s="2362"/>
      <c r="BT278" s="2362"/>
      <c r="BU278" s="2362"/>
      <c r="BV278" s="2362"/>
      <c r="BW278" s="2362"/>
      <c r="BX278" s="2362"/>
      <c r="BY278" s="2362"/>
      <c r="BZ278" s="2362"/>
      <c r="CA278" s="34"/>
      <c r="CC278" s="58"/>
      <c r="CD278" s="2154" t="e" cm="1">
        <f t="array" aca="1" ref="CD278" ca="1">_xlfn.LET(
_xlpm.search_key,$W278&amp;$Y278,
_xlpm.Scenario,_xlfn.VSTACK($W$20:$W$55&amp;$Y$20:$Y$55,$W$76:$W$110&amp;$Y$76:$Y$110),
_xlpm.Data,_xlfn.VSTACK(CD$20:CE$55,CD$76:CE$110),
IF(OR($Y278="",ISNUMBER(SEARCH("please",$Y278))),"", _xlfn.XLOOKUP(_xlpm.search_key,_xlpm.Scenario,_xlpm.Data,"▧")
))</f>
        <v>#NAME?</v>
      </c>
      <c r="CE278" s="2154"/>
      <c r="CF278" s="88"/>
      <c r="CG278" s="2154" t="e" cm="1">
        <f t="array" aca="1" ref="CG278" ca="1">_xlfn.LET(
_xlpm.search_key,$W278&amp;$Y278,
_xlpm.Scenario,_xlfn.VSTACK($W$20:$W$55&amp;$Y$20:$Y$55,$W$76:$W$110&amp;$Y$76:$Y$110),
_xlpm.Data,_xlfn.VSTACK(CG$20:CH$55,CG$76:CH$110),
IF(OR($Y278="",ISNUMBER(SEARCH("please",$Y278))),"", _xlfn.XLOOKUP(_xlpm.search_key,_xlpm.Scenario,_xlpm.Data,"▧")
))</f>
        <v>#NAME?</v>
      </c>
      <c r="CH278" s="2154"/>
      <c r="CI278" s="88"/>
      <c r="CJ278" s="2154" t="e" cm="1">
        <f t="array" aca="1" ref="CJ278" ca="1">_xlfn.LET(
_xlpm.search_key,$W278&amp;$Y278,
_xlpm.Scenario,_xlfn.VSTACK($W$20:$W$55&amp;$Y$20:$Y$55,$W$76:$W$110&amp;$Y$76:$Y$110),
_xlpm.Data,_xlfn.VSTACK(CJ$20:CK$55,CJ$76:CK$110),
IF(OR($Y278="",ISNUMBER(SEARCH("please",$Y278))),"", _xlfn.XLOOKUP(_xlpm.search_key,_xlpm.Scenario,_xlpm.Data,"▧")
))</f>
        <v>#NAME?</v>
      </c>
      <c r="CK278" s="2154"/>
      <c r="CL278" s="88"/>
      <c r="CM278" s="2154" t="e" cm="1">
        <f t="array" aca="1" ref="CM278" ca="1">_xlfn.LET(
_xlpm.search_key,$W278&amp;$Y278,
_xlpm.Scenario,_xlfn.VSTACK($W$20:$W$55&amp;$Y$20:$Y$55,$W$76:$W$110&amp;$Y$76:$Y$110),
_xlpm.Data,_xlfn.VSTACK(CM$20:CN$55,CM$76:CN$110),
IF(OR($Y278="",ISNUMBER(SEARCH("please",$Y278))),"", _xlfn.XLOOKUP(_xlpm.search_key,_xlpm.Scenario,_xlpm.Data,"▧")
))</f>
        <v>#NAME?</v>
      </c>
      <c r="CN278" s="2154"/>
      <c r="CO278" s="88"/>
      <c r="CP278" s="2154" t="e" cm="1">
        <f t="array" aca="1" ref="CP278" ca="1">_xlfn.LET(
_xlpm.search_key,$W278&amp;$Y278,
_xlpm.Scenario,_xlfn.VSTACK($W$20:$W$55&amp;$Y$20:$Y$55,$W$76:$W$110&amp;$Y$76:$Y$110),
_xlpm.Data,_xlfn.VSTACK(CP$20:CQ$55,CP$76:CQ$110),
IF(OR($Y278="",ISNUMBER(SEARCH("please",$Y278))),"", _xlfn.XLOOKUP(_xlpm.search_key,_xlpm.Scenario,_xlpm.Data,"▧")
))</f>
        <v>#NAME?</v>
      </c>
      <c r="CQ278" s="2154"/>
      <c r="CR278" s="34"/>
      <c r="CS278" s="2056"/>
      <c r="CT278" t="str" cm="1">
        <f t="array" ref="CT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_xldudf_CX_PUSH(PL!Y278,CX_ENTITY,PL!C278,EOMONTH(val_asOfDate,0)),
       ""
     )
   )
)</f>
        <v/>
      </c>
      <c r="CU278" t="str" cm="1">
        <f t="array" ref="CU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_xldudf_CX_PUSH(PL!Y278,CX_ENTITY,PL!C278,EOMONTH(val_asOfDate,1)),
       ""
     )
   )
)</f>
        <v/>
      </c>
      <c r="CV278" t="str" cm="1">
        <f t="array" ref="CV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_xldudf_CX_PUSH(PL!Y278,CX_ENTITY,PL!C278,EOMONTH(val_asOfDate,2)),
       ""
     )
   )
)</f>
        <v/>
      </c>
      <c r="CW278" t="str" cm="1">
        <f t="array" ref="CW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_xldudf_CX_PUSH(PL!Y278,CX_ENTITY,PL!C278,EOMONTH(val_asOfDate,3)),
       ""
     )
   )
)</f>
        <v/>
      </c>
      <c r="DC278"/>
    </row>
    <row r="279" spans="1:144" ht="21" customHeight="1">
      <c r="A279" s="1627"/>
      <c r="B279" s="2606"/>
      <c r="C279" s="2540"/>
      <c r="D279" s="1549"/>
      <c r="E279" s="2440"/>
      <c r="F279" s="401"/>
      <c r="G279" s="401"/>
      <c r="H279" s="585"/>
      <c r="I279" s="585"/>
      <c r="J279" s="401"/>
      <c r="K279" s="401"/>
      <c r="L279" s="37"/>
      <c r="N279" s="158"/>
      <c r="O279" s="101"/>
      <c r="P279" s="52"/>
      <c r="Q279" s="101"/>
      <c r="R279" s="101"/>
      <c r="S279" s="101"/>
      <c r="T279" s="101"/>
      <c r="U279" s="39"/>
      <c r="V279" s="37"/>
      <c r="W279" s="2364" t="e">
        <f ca="1">W276</f>
        <v>#NAME?</v>
      </c>
      <c r="X279" s="2373">
        <f>_PL!X279</f>
        <v>0</v>
      </c>
      <c r="Y279" s="2367">
        <v>2</v>
      </c>
      <c r="Z279" s="198">
        <f>_PL!Z279</f>
        <v>0</v>
      </c>
      <c r="AA279" s="200" t="str" cm="1">
        <f t="array" aca="1" ref="AA279" ca="1">IF(Y279="", "", _xlfn.LET(
_xlpm._termname,$W279 &amp; $Y279,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9" s="1134"/>
      <c r="AC279" s="125"/>
      <c r="AD279" s="2152" t="e" cm="1">
        <f t="array" aca="1" ref="AD279" ca="1">_xlfn.LET(
_xlpm.search_key, $W279&amp;$Y279,
_xlpm.Scenario, _xlfn.VSTACK( $W$20:$W$55&amp;$Y$20:$Y$55, $W$76:$W$110&amp;$Y$76:$Y$110),
_xlpm.Data,  _xlfn.VSTACK($AD$20:$BN$55, $AD$76:$BN$110),
IF(OR($Y279="",ISNUMBER(SEARCH("please",$Y279))),"", _xlfn.XLOOKUP(_xlpm.search_key, _xlpm.Scenario, _xlpm.Data, "▧"))
)</f>
        <v>#NAME?</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362"/>
      <c r="BP279" s="2362"/>
      <c r="BQ279" s="2362"/>
      <c r="BR279" s="2362"/>
      <c r="BS279" s="2362"/>
      <c r="BT279" s="2362"/>
      <c r="BU279" s="2362"/>
      <c r="BV279" s="2362"/>
      <c r="BW279" s="2362"/>
      <c r="BX279" s="2362"/>
      <c r="BY279" s="2362"/>
      <c r="BZ279" s="2362"/>
      <c r="CA279" s="34"/>
      <c r="CC279" s="58"/>
      <c r="CD279" s="2154" t="e" cm="1">
        <f t="array" aca="1" ref="CD279" ca="1">_xlfn.LET(
_xlpm.search_key,$W279&amp;$Y279,
_xlpm.Scenario,_xlfn.VSTACK($W$20:$W$55&amp;$Y$20:$Y$55,$W$76:$W$110&amp;$Y$76:$Y$110),
_xlpm.Data,_xlfn.VSTACK(CD$20:CE$55,CD$76:CE$110),
IF(OR($Y279="",ISNUMBER(SEARCH("please",$Y279))),"", _xlfn.XLOOKUP(_xlpm.search_key,_xlpm.Scenario,_xlpm.Data,"▧")
))</f>
        <v>#NAME?</v>
      </c>
      <c r="CE279" s="2154"/>
      <c r="CF279" s="88"/>
      <c r="CG279" s="2154" t="e" cm="1">
        <f t="array" aca="1" ref="CG279" ca="1">_xlfn.LET(
_xlpm.search_key,$W279&amp;$Y279,
_xlpm.Scenario,_xlfn.VSTACK($W$20:$W$55&amp;$Y$20:$Y$55,$W$76:$W$110&amp;$Y$76:$Y$110),
_xlpm.Data,_xlfn.VSTACK(CG$20:CH$55,CG$76:CH$110),
IF(OR($Y279="",ISNUMBER(SEARCH("please",$Y279))),"", _xlfn.XLOOKUP(_xlpm.search_key,_xlpm.Scenario,_xlpm.Data,"▧")
))</f>
        <v>#NAME?</v>
      </c>
      <c r="CH279" s="2154"/>
      <c r="CI279" s="88"/>
      <c r="CJ279" s="2154" t="e" cm="1">
        <f t="array" aca="1" ref="CJ279" ca="1">_xlfn.LET(
_xlpm.search_key,$W279&amp;$Y279,
_xlpm.Scenario,_xlfn.VSTACK($W$20:$W$55&amp;$Y$20:$Y$55,$W$76:$W$110&amp;$Y$76:$Y$110),
_xlpm.Data,_xlfn.VSTACK(CJ$20:CK$55,CJ$76:CK$110),
IF(OR($Y279="",ISNUMBER(SEARCH("please",$Y279))),"", _xlfn.XLOOKUP(_xlpm.search_key,_xlpm.Scenario,_xlpm.Data,"▧")
))</f>
        <v>#NAME?</v>
      </c>
      <c r="CK279" s="2154"/>
      <c r="CL279" s="88"/>
      <c r="CM279" s="2154" t="e" cm="1">
        <f t="array" aca="1" ref="CM279" ca="1">_xlfn.LET(
_xlpm.search_key,$W279&amp;$Y279,
_xlpm.Scenario,_xlfn.VSTACK($W$20:$W$55&amp;$Y$20:$Y$55,$W$76:$W$110&amp;$Y$76:$Y$110),
_xlpm.Data,_xlfn.VSTACK(CM$20:CN$55,CM$76:CN$110),
IF(OR($Y279="",ISNUMBER(SEARCH("please",$Y279))),"", _xlfn.XLOOKUP(_xlpm.search_key,_xlpm.Scenario,_xlpm.Data,"▧")
))</f>
        <v>#NAME?</v>
      </c>
      <c r="CN279" s="2154"/>
      <c r="CO279" s="88"/>
      <c r="CP279" s="2154" t="e" cm="1">
        <f t="array" aca="1" ref="CP279" ca="1">_xlfn.LET(
_xlpm.search_key,$W279&amp;$Y279,
_xlpm.Scenario,_xlfn.VSTACK($W$20:$W$55&amp;$Y$20:$Y$55,$W$76:$W$110&amp;$Y$76:$Y$110),
_xlpm.Data,_xlfn.VSTACK(CP$20:CQ$55,CP$76:CQ$110),
IF(OR($Y279="",ISNUMBER(SEARCH("please",$Y279))),"", _xlfn.XLOOKUP(_xlpm.search_key,_xlpm.Scenario,_xlpm.Data,"▧")
))</f>
        <v>#NAME?</v>
      </c>
      <c r="CQ279" s="2154"/>
      <c r="CR279" s="34"/>
      <c r="CS279" s="2056"/>
      <c r="DC279"/>
    </row>
    <row r="280" spans="1:144" ht="21" customHeight="1">
      <c r="A280" s="1627"/>
      <c r="B280" s="2606"/>
      <c r="C280" s="2540"/>
      <c r="D280" s="1549"/>
      <c r="E280" s="2440"/>
      <c r="F280" s="401"/>
      <c r="G280" s="401"/>
      <c r="H280" s="585"/>
      <c r="I280" s="585"/>
      <c r="J280" s="401"/>
      <c r="K280" s="401"/>
      <c r="L280" s="37"/>
      <c r="N280" s="158"/>
      <c r="O280" s="101"/>
      <c r="P280" s="52"/>
      <c r="Q280" s="101"/>
      <c r="R280" s="101"/>
      <c r="S280" s="101"/>
      <c r="T280" s="101"/>
      <c r="U280" s="39"/>
      <c r="V280" s="37"/>
      <c r="W280" s="2364" t="e">
        <f ca="1">W276</f>
        <v>#NAME?</v>
      </c>
      <c r="X280" s="2373">
        <f>_PL!X280</f>
        <v>0</v>
      </c>
      <c r="Y280" s="2367">
        <v>2</v>
      </c>
      <c r="Z280" s="198">
        <f>_PL!Z280</f>
        <v>0</v>
      </c>
      <c r="AA280" s="200" t="str" cm="1">
        <f t="array" aca="1" ref="AA280" ca="1">IF(Y280="", "", _xlfn.LET(
_xlpm._termname,$W280 &amp; $Y280,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0" s="1134"/>
      <c r="AC280" s="125"/>
      <c r="AD280" s="2152" t="e" cm="1">
        <f t="array" aca="1" ref="AD280" ca="1">_xlfn.LET(
_xlpm.search_key, $W280&amp;$Y280,
_xlpm.Scenario, _xlfn.VSTACK( $W$20:$W$55&amp;$Y$20:$Y$55, $W$76:$W$110&amp;$Y$76:$Y$110),
_xlpm.Data,  _xlfn.VSTACK($AD$20:$BN$55, $AD$76:$BN$110),
IF(OR($Y280="",ISNUMBER(SEARCH("please",$Y280))),"", _xlfn.XLOOKUP(_xlpm.search_key, _xlpm.Scenario, _xlpm.Data, "▧"))
)</f>
        <v>#NAME?</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362"/>
      <c r="BP280" s="2362"/>
      <c r="BQ280" s="2362"/>
      <c r="BR280" s="2362"/>
      <c r="BS280" s="2362"/>
      <c r="BT280" s="2362"/>
      <c r="BU280" s="2362"/>
      <c r="BV280" s="2362"/>
      <c r="BW280" s="2362"/>
      <c r="BX280" s="2362"/>
      <c r="BY280" s="2362"/>
      <c r="BZ280" s="2362"/>
      <c r="CA280" s="34"/>
      <c r="CC280" s="58"/>
      <c r="CD280" s="2154" t="e" cm="1">
        <f t="array" aca="1" ref="CD280" ca="1">_xlfn.LET(
_xlpm.search_key,$W280&amp;$Y280,
_xlpm.Scenario,_xlfn.VSTACK($W$20:$W$55&amp;$Y$20:$Y$55,$W$76:$W$110&amp;$Y$76:$Y$110),
_xlpm.Data,_xlfn.VSTACK(CD$20:CE$55,CD$76:CE$110),
IF(OR($Y280="",ISNUMBER(SEARCH("please",$Y280))),"", _xlfn.XLOOKUP(_xlpm.search_key,_xlpm.Scenario,_xlpm.Data,"▧")
))</f>
        <v>#NAME?</v>
      </c>
      <c r="CE280" s="2154"/>
      <c r="CF280" s="88"/>
      <c r="CG280" s="2154" t="e" cm="1">
        <f t="array" aca="1" ref="CG280" ca="1">_xlfn.LET(
_xlpm.search_key,$W280&amp;$Y280,
_xlpm.Scenario,_xlfn.VSTACK($W$20:$W$55&amp;$Y$20:$Y$55,$W$76:$W$110&amp;$Y$76:$Y$110),
_xlpm.Data,_xlfn.VSTACK(CG$20:CH$55,CG$76:CH$110),
IF(OR($Y280="",ISNUMBER(SEARCH("please",$Y280))),"", _xlfn.XLOOKUP(_xlpm.search_key,_xlpm.Scenario,_xlpm.Data,"▧")
))</f>
        <v>#NAME?</v>
      </c>
      <c r="CH280" s="2154"/>
      <c r="CI280" s="88"/>
      <c r="CJ280" s="2154" t="e" cm="1">
        <f t="array" aca="1" ref="CJ280" ca="1">_xlfn.LET(
_xlpm.search_key,$W280&amp;$Y280,
_xlpm.Scenario,_xlfn.VSTACK($W$20:$W$55&amp;$Y$20:$Y$55,$W$76:$W$110&amp;$Y$76:$Y$110),
_xlpm.Data,_xlfn.VSTACK(CJ$20:CK$55,CJ$76:CK$110),
IF(OR($Y280="",ISNUMBER(SEARCH("please",$Y280))),"", _xlfn.XLOOKUP(_xlpm.search_key,_xlpm.Scenario,_xlpm.Data,"▧")
))</f>
        <v>#NAME?</v>
      </c>
      <c r="CK280" s="2154"/>
      <c r="CL280" s="88"/>
      <c r="CM280" s="2154" t="e" cm="1">
        <f t="array" aca="1" ref="CM280" ca="1">_xlfn.LET(
_xlpm.search_key,$W280&amp;$Y280,
_xlpm.Scenario,_xlfn.VSTACK($W$20:$W$55&amp;$Y$20:$Y$55,$W$76:$W$110&amp;$Y$76:$Y$110),
_xlpm.Data,_xlfn.VSTACK(CM$20:CN$55,CM$76:CN$110),
IF(OR($Y280="",ISNUMBER(SEARCH("please",$Y280))),"", _xlfn.XLOOKUP(_xlpm.search_key,_xlpm.Scenario,_xlpm.Data,"▧")
))</f>
        <v>#NAME?</v>
      </c>
      <c r="CN280" s="2154"/>
      <c r="CO280" s="88"/>
      <c r="CP280" s="2154" t="e" cm="1">
        <f t="array" aca="1" ref="CP280" ca="1">_xlfn.LET(
_xlpm.search_key,$W280&amp;$Y280,
_xlpm.Scenario,_xlfn.VSTACK($W$20:$W$55&amp;$Y$20:$Y$55,$W$76:$W$110&amp;$Y$76:$Y$110),
_xlpm.Data,_xlfn.VSTACK(CP$20:CQ$55,CP$76:CQ$110),
IF(OR($Y280="",ISNUMBER(SEARCH("please",$Y280))),"", _xlfn.XLOOKUP(_xlpm.search_key,_xlpm.Scenario,_xlpm.Data,"▧")
))</f>
        <v>#NAME?</v>
      </c>
      <c r="CQ280" s="2154"/>
      <c r="CR280" s="34"/>
      <c r="CS280" s="2056"/>
      <c r="DC280"/>
    </row>
    <row r="281" spans="1:144" ht="21" customHeight="1">
      <c r="A281" s="1627"/>
      <c r="B281" s="2606"/>
      <c r="C281" s="2540"/>
      <c r="D281" s="1549"/>
      <c r="E281" s="2440"/>
      <c r="F281" s="401"/>
      <c r="G281" s="401"/>
      <c r="H281" s="585"/>
      <c r="I281" s="585"/>
      <c r="J281" s="401"/>
      <c r="K281" s="401"/>
      <c r="L281" s="37"/>
      <c r="N281" s="158"/>
      <c r="O281" s="101"/>
      <c r="P281" s="52"/>
      <c r="Q281" s="101"/>
      <c r="R281" s="101"/>
      <c r="S281" s="101"/>
      <c r="T281" s="101"/>
      <c r="U281" s="39"/>
      <c r="V281" s="37"/>
      <c r="W281" s="2364" t="e">
        <f ca="1">W276</f>
        <v>#NAME?</v>
      </c>
      <c r="X281" s="2373">
        <f>_PL!X281</f>
        <v>0</v>
      </c>
      <c r="Y281" s="2367">
        <v>2</v>
      </c>
      <c r="Z281" s="198">
        <f>_PL!Z281</f>
        <v>0</v>
      </c>
      <c r="AA281" s="200" t="str" cm="1">
        <f t="array" aca="1" ref="AA281" ca="1">IF(Y281="", "", _xlfn.LET(
_xlpm._termname,$W281 &amp; $Y281,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1" s="1134"/>
      <c r="AC281" s="125"/>
      <c r="AD281" s="2152" t="e" cm="1">
        <f t="array" aca="1" ref="AD281" ca="1">_xlfn.LET(
_xlpm.search_key, $W281&amp;$Y281,
_xlpm.Scenario, _xlfn.VSTACK( $W$20:$W$55&amp;$Y$20:$Y$55, $W$76:$W$110&amp;$Y$76:$Y$110),
_xlpm.Data,  _xlfn.VSTACK($AD$20:$BN$55, $AD$76:$BN$110),
IF(OR($Y281="",ISNUMBER(SEARCH("please",$Y281))),"", _xlfn.XLOOKUP(_xlpm.search_key, _xlpm.Scenario, _xlpm.Data, "▧"))
)</f>
        <v>#NAME?</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362"/>
      <c r="BP281" s="2362"/>
      <c r="BQ281" s="2362"/>
      <c r="BR281" s="2362"/>
      <c r="BS281" s="2362"/>
      <c r="BT281" s="2362"/>
      <c r="BU281" s="2362"/>
      <c r="BV281" s="2362"/>
      <c r="BW281" s="2362"/>
      <c r="BX281" s="2362"/>
      <c r="BY281" s="2362"/>
      <c r="BZ281" s="2362"/>
      <c r="CA281" s="34"/>
      <c r="CC281" s="58"/>
      <c r="CD281" s="2154" t="e" cm="1">
        <f t="array" aca="1" ref="CD281" ca="1">_xlfn.LET(
_xlpm.search_key,$W281&amp;$Y281,
_xlpm.Scenario,_xlfn.VSTACK($W$20:$W$55&amp;$Y$20:$Y$55,$W$76:$W$110&amp;$Y$76:$Y$110),
_xlpm.Data,_xlfn.VSTACK(CD$20:CE$55,CD$76:CE$110),
IF(OR($Y281="",ISNUMBER(SEARCH("please",$Y281))),"", _xlfn.XLOOKUP(_xlpm.search_key,_xlpm.Scenario,_xlpm.Data,"▧")
))</f>
        <v>#NAME?</v>
      </c>
      <c r="CE281" s="2154"/>
      <c r="CF281" s="88"/>
      <c r="CG281" s="2154" t="e" cm="1">
        <f t="array" aca="1" ref="CG281" ca="1">_xlfn.LET(
_xlpm.search_key,$W281&amp;$Y281,
_xlpm.Scenario,_xlfn.VSTACK($W$20:$W$55&amp;$Y$20:$Y$55,$W$76:$W$110&amp;$Y$76:$Y$110),
_xlpm.Data,_xlfn.VSTACK(CG$20:CH$55,CG$76:CH$110),
IF(OR($Y281="",ISNUMBER(SEARCH("please",$Y281))),"", _xlfn.XLOOKUP(_xlpm.search_key,_xlpm.Scenario,_xlpm.Data,"▧")
))</f>
        <v>#NAME?</v>
      </c>
      <c r="CH281" s="2154"/>
      <c r="CI281" s="88"/>
      <c r="CJ281" s="2154" t="e" cm="1">
        <f t="array" aca="1" ref="CJ281" ca="1">_xlfn.LET(
_xlpm.search_key,$W281&amp;$Y281,
_xlpm.Scenario,_xlfn.VSTACK($W$20:$W$55&amp;$Y$20:$Y$55,$W$76:$W$110&amp;$Y$76:$Y$110),
_xlpm.Data,_xlfn.VSTACK(CJ$20:CK$55,CJ$76:CK$110),
IF(OR($Y281="",ISNUMBER(SEARCH("please",$Y281))),"", _xlfn.XLOOKUP(_xlpm.search_key,_xlpm.Scenario,_xlpm.Data,"▧")
))</f>
        <v>#NAME?</v>
      </c>
      <c r="CK281" s="2154"/>
      <c r="CL281" s="88"/>
      <c r="CM281" s="2154" t="e" cm="1">
        <f t="array" aca="1" ref="CM281" ca="1">_xlfn.LET(
_xlpm.search_key,$W281&amp;$Y281,
_xlpm.Scenario,_xlfn.VSTACK($W$20:$W$55&amp;$Y$20:$Y$55,$W$76:$W$110&amp;$Y$76:$Y$110),
_xlpm.Data,_xlfn.VSTACK(CM$20:CN$55,CM$76:CN$110),
IF(OR($Y281="",ISNUMBER(SEARCH("please",$Y281))),"", _xlfn.XLOOKUP(_xlpm.search_key,_xlpm.Scenario,_xlpm.Data,"▧")
))</f>
        <v>#NAME?</v>
      </c>
      <c r="CN281" s="2154"/>
      <c r="CO281" s="88"/>
      <c r="CP281" s="2154" t="e" cm="1">
        <f t="array" aca="1" ref="CP281" ca="1">_xlfn.LET(
_xlpm.search_key,$W281&amp;$Y281,
_xlpm.Scenario,_xlfn.VSTACK($W$20:$W$55&amp;$Y$20:$Y$55,$W$76:$W$110&amp;$Y$76:$Y$110),
_xlpm.Data,_xlfn.VSTACK(CP$20:CQ$55,CP$76:CQ$110),
IF(OR($Y281="",ISNUMBER(SEARCH("please",$Y281))),"", _xlfn.XLOOKUP(_xlpm.search_key,_xlpm.Scenario,_xlpm.Data,"▧")
))</f>
        <v>#NAME?</v>
      </c>
      <c r="CQ281" s="2154"/>
      <c r="CR281" s="34"/>
      <c r="CS281" s="2056"/>
      <c r="DC281"/>
    </row>
    <row r="282" spans="1:144" ht="21" customHeight="1">
      <c r="A282" s="1627"/>
      <c r="B282" s="2606"/>
      <c r="C282" s="2540"/>
      <c r="D282" s="1549"/>
      <c r="E282" s="2440"/>
      <c r="F282" s="401"/>
      <c r="G282" s="401"/>
      <c r="H282" s="585"/>
      <c r="I282" s="585"/>
      <c r="J282" s="401"/>
      <c r="K282" s="401"/>
      <c r="L282" s="37"/>
      <c r="N282" s="158"/>
      <c r="O282" s="101"/>
      <c r="P282" s="52"/>
      <c r="Q282" s="101"/>
      <c r="R282" s="101"/>
      <c r="S282" s="101"/>
      <c r="T282" s="101"/>
      <c r="U282" s="39"/>
      <c r="V282" s="37"/>
      <c r="W282" s="2364" t="e">
        <f ca="1">W276</f>
        <v>#NAME?</v>
      </c>
      <c r="X282" s="2373">
        <f>_PL!X282</f>
        <v>0</v>
      </c>
      <c r="Y282" s="2367">
        <v>2</v>
      </c>
      <c r="Z282" s="538">
        <f>_PL!Z282</f>
        <v>0</v>
      </c>
      <c r="AA282" s="787" t="str" cm="1">
        <f t="array" aca="1" ref="AA282" ca="1">IF(Y282="", "", _xlfn.LET(
_xlpm._termname,$W282 &amp; $Y282,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2" s="1134"/>
      <c r="AC282" s="125"/>
      <c r="AD282" s="2152" t="e" cm="1">
        <f t="array" aca="1" ref="AD282" ca="1">_xlfn.LET(
_xlpm.search_key, $W282&amp;$Y282,
_xlpm.Scenario, _xlfn.VSTACK( $W$20:$W$55&amp;$Y$20:$Y$55, $W$76:$W$110&amp;$Y$76:$Y$110),
_xlpm.Data,  _xlfn.VSTACK($AD$20:$BN$55, $AD$76:$BN$110),
IF(OR($Y282="",ISNUMBER(SEARCH("please",$Y282))),"", _xlfn.XLOOKUP(_xlpm.search_key, _xlpm.Scenario, _xlpm.Data, "▧"))
)</f>
        <v>#NAME?</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362"/>
      <c r="BP282" s="2362"/>
      <c r="BQ282" s="2362"/>
      <c r="BR282" s="2362"/>
      <c r="BS282" s="2362"/>
      <c r="BT282" s="2362"/>
      <c r="BU282" s="2362"/>
      <c r="BV282" s="2362"/>
      <c r="BW282" s="2362"/>
      <c r="BX282" s="2362"/>
      <c r="BY282" s="2362"/>
      <c r="BZ282" s="2362"/>
      <c r="CA282" s="34"/>
      <c r="CC282" s="58"/>
      <c r="CD282" s="2154" t="e" cm="1">
        <f t="array" aca="1" ref="CD282" ca="1">_xlfn.LET(
_xlpm.search_key,$W282&amp;$Y282,
_xlpm.Scenario,_xlfn.VSTACK($W$20:$W$55&amp;$Y$20:$Y$55,$W$76:$W$110&amp;$Y$76:$Y$110),
_xlpm.Data,_xlfn.VSTACK(CD$20:CE$55,CD$76:CE$110),
IF(OR($Y282="",ISNUMBER(SEARCH("please",$Y282))),"", _xlfn.XLOOKUP(_xlpm.search_key,_xlpm.Scenario,_xlpm.Data,"▧")
))</f>
        <v>#NAME?</v>
      </c>
      <c r="CE282" s="2154"/>
      <c r="CF282" s="88"/>
      <c r="CG282" s="2154" t="e" cm="1">
        <f t="array" aca="1" ref="CG282" ca="1">_xlfn.LET(
_xlpm.search_key,$W282&amp;$Y282,
_xlpm.Scenario,_xlfn.VSTACK($W$20:$W$55&amp;$Y$20:$Y$55,$W$76:$W$110&amp;$Y$76:$Y$110),
_xlpm.Data,_xlfn.VSTACK(CG$20:CH$55,CG$76:CH$110),
IF(OR($Y282="",ISNUMBER(SEARCH("please",$Y282))),"", _xlfn.XLOOKUP(_xlpm.search_key,_xlpm.Scenario,_xlpm.Data,"▧")
))</f>
        <v>#NAME?</v>
      </c>
      <c r="CH282" s="2154"/>
      <c r="CI282" s="88"/>
      <c r="CJ282" s="2154" t="e" cm="1">
        <f t="array" aca="1" ref="CJ282" ca="1">_xlfn.LET(
_xlpm.search_key,$W282&amp;$Y282,
_xlpm.Scenario,_xlfn.VSTACK($W$20:$W$55&amp;$Y$20:$Y$55,$W$76:$W$110&amp;$Y$76:$Y$110),
_xlpm.Data,_xlfn.VSTACK(CJ$20:CK$55,CJ$76:CK$110),
IF(OR($Y282="",ISNUMBER(SEARCH("please",$Y282))),"", _xlfn.XLOOKUP(_xlpm.search_key,_xlpm.Scenario,_xlpm.Data,"▧")
))</f>
        <v>#NAME?</v>
      </c>
      <c r="CK282" s="2154"/>
      <c r="CL282" s="88"/>
      <c r="CM282" s="2154" t="e" cm="1">
        <f t="array" aca="1" ref="CM282" ca="1">_xlfn.LET(
_xlpm.search_key,$W282&amp;$Y282,
_xlpm.Scenario,_xlfn.VSTACK($W$20:$W$55&amp;$Y$20:$Y$55,$W$76:$W$110&amp;$Y$76:$Y$110),
_xlpm.Data,_xlfn.VSTACK(CM$20:CN$55,CM$76:CN$110),
IF(OR($Y282="",ISNUMBER(SEARCH("please",$Y282))),"", _xlfn.XLOOKUP(_xlpm.search_key,_xlpm.Scenario,_xlpm.Data,"▧")
))</f>
        <v>#NAME?</v>
      </c>
      <c r="CN282" s="2154"/>
      <c r="CO282" s="88"/>
      <c r="CP282" s="2154" t="e" cm="1">
        <f t="array" aca="1" ref="CP282" ca="1">_xlfn.LET(
_xlpm.search_key,$W282&amp;$Y282,
_xlpm.Scenario,_xlfn.VSTACK($W$20:$W$55&amp;$Y$20:$Y$55,$W$76:$W$110&amp;$Y$76:$Y$110),
_xlpm.Data,_xlfn.VSTACK(CP$20:CQ$55,CP$76:CQ$110),
IF(OR($Y282="",ISNUMBER(SEARCH("please",$Y282))),"", _xlfn.XLOOKUP(_xlpm.search_key,_xlpm.Scenario,_xlpm.Data,"▧")
))</f>
        <v>#NAME?</v>
      </c>
      <c r="CQ282" s="2154"/>
      <c r="CR282" s="34"/>
      <c r="CS282" s="2056"/>
      <c r="DC282"/>
    </row>
    <row r="283" spans="1:144" ht="21" customHeight="1">
      <c r="A283" s="1627"/>
      <c r="B283" s="2606" t="s">
        <v>206</v>
      </c>
      <c r="C283" s="2606" t="e" cm="1">
        <f t="array" aca="1" ref="C283" ca="1">CVC.PACK(W276:Y283)</f>
        <v>#NAME?</v>
      </c>
      <c r="D283" s="1549"/>
      <c r="E283" s="2607"/>
      <c r="F283" s="401"/>
      <c r="G283" s="401"/>
      <c r="H283" s="585"/>
      <c r="I283" s="585"/>
      <c r="J283" s="401"/>
      <c r="K283" s="401"/>
      <c r="L283" s="37"/>
      <c r="N283" s="158"/>
      <c r="O283" s="101"/>
      <c r="P283" s="52"/>
      <c r="Q283" s="101"/>
      <c r="R283" s="101"/>
      <c r="S283" s="101"/>
      <c r="T283" s="101"/>
      <c r="U283" s="39"/>
      <c r="V283" s="37"/>
      <c r="W283" s="2365" t="e">
        <f ca="1">W276</f>
        <v>#NAME?</v>
      </c>
      <c r="X283" s="2374">
        <f>_PL!X283</f>
        <v>0</v>
      </c>
      <c r="Y283" s="2326">
        <f>_PL!Y283</f>
        <v>0</v>
      </c>
      <c r="Z283" s="2322"/>
      <c r="AA283" s="2323"/>
      <c r="AB283" s="1134"/>
      <c r="AC283" s="125" t="str" cm="1">
        <f t="array" aca="1" ref="AC283" ca="1">IF(AB283="", "", _xlfn.LET(
_xlpm._termname,PL!$W283 &amp; $AB283,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3" s="2152" t="e">
        <f ca="1">SUMPRODUCT($X277:$X282, AD277:AD282)</f>
        <v>#NAME?</v>
      </c>
      <c r="AE283" s="2152">
        <f t="shared" ref="AE283:BN283" si="73">SUMPRODUCT($X277:$X282, AE277:AE282)</f>
        <v>0</v>
      </c>
      <c r="AF283" s="2152">
        <f t="shared" si="73"/>
        <v>0</v>
      </c>
      <c r="AG283" s="2152">
        <f t="shared" si="73"/>
        <v>0</v>
      </c>
      <c r="AH283" s="2152">
        <f t="shared" si="73"/>
        <v>0</v>
      </c>
      <c r="AI283" s="2152">
        <f t="shared" si="73"/>
        <v>0</v>
      </c>
      <c r="AJ283" s="2152">
        <f t="shared" si="73"/>
        <v>0</v>
      </c>
      <c r="AK283" s="2152">
        <f t="shared" si="73"/>
        <v>0</v>
      </c>
      <c r="AL283" s="2152">
        <f t="shared" si="73"/>
        <v>0</v>
      </c>
      <c r="AM283" s="2152">
        <f t="shared" si="73"/>
        <v>0</v>
      </c>
      <c r="AN283" s="2152">
        <f t="shared" si="73"/>
        <v>0</v>
      </c>
      <c r="AO283" s="2152">
        <f t="shared" si="73"/>
        <v>0</v>
      </c>
      <c r="AP283" s="2152">
        <f t="shared" si="73"/>
        <v>0</v>
      </c>
      <c r="AQ283" s="2152">
        <f t="shared" si="73"/>
        <v>0</v>
      </c>
      <c r="AR283" s="2152">
        <f t="shared" si="73"/>
        <v>0</v>
      </c>
      <c r="AS283" s="2152">
        <f t="shared" si="73"/>
        <v>0</v>
      </c>
      <c r="AT283" s="2152">
        <f t="shared" si="73"/>
        <v>0</v>
      </c>
      <c r="AU283" s="2152">
        <f t="shared" si="73"/>
        <v>0</v>
      </c>
      <c r="AV283" s="2152">
        <f t="shared" si="73"/>
        <v>0</v>
      </c>
      <c r="AW283" s="2152">
        <f t="shared" si="73"/>
        <v>0</v>
      </c>
      <c r="AX283" s="2152">
        <f t="shared" si="73"/>
        <v>0</v>
      </c>
      <c r="AY283" s="2152">
        <f t="shared" si="73"/>
        <v>0</v>
      </c>
      <c r="AZ283" s="2152">
        <f t="shared" si="73"/>
        <v>0</v>
      </c>
      <c r="BA283" s="2152">
        <f t="shared" si="73"/>
        <v>0</v>
      </c>
      <c r="BB283" s="2152">
        <f t="shared" si="73"/>
        <v>0</v>
      </c>
      <c r="BC283" s="2152">
        <f t="shared" si="73"/>
        <v>0</v>
      </c>
      <c r="BD283" s="2152">
        <f t="shared" si="73"/>
        <v>0</v>
      </c>
      <c r="BE283" s="2152">
        <f t="shared" si="73"/>
        <v>0</v>
      </c>
      <c r="BF283" s="2152">
        <f t="shared" si="73"/>
        <v>0</v>
      </c>
      <c r="BG283" s="2152">
        <f t="shared" si="73"/>
        <v>0</v>
      </c>
      <c r="BH283" s="2152">
        <f t="shared" si="73"/>
        <v>0</v>
      </c>
      <c r="BI283" s="2152">
        <f t="shared" si="73"/>
        <v>0</v>
      </c>
      <c r="BJ283" s="2152">
        <f t="shared" si="73"/>
        <v>0</v>
      </c>
      <c r="BK283" s="2152">
        <f t="shared" si="73"/>
        <v>0</v>
      </c>
      <c r="BL283" s="2152">
        <f t="shared" si="73"/>
        <v>0</v>
      </c>
      <c r="BM283" s="2152">
        <f t="shared" si="73"/>
        <v>0</v>
      </c>
      <c r="BN283" s="2152">
        <f t="shared" si="73"/>
        <v>0</v>
      </c>
      <c r="BO283" s="2362"/>
      <c r="BP283" s="2362"/>
      <c r="BQ283" s="2362"/>
      <c r="BR283" s="2362"/>
      <c r="BS283" s="2362"/>
      <c r="BT283" s="2362"/>
      <c r="BU283" s="2362"/>
      <c r="BV283" s="2362"/>
      <c r="BW283" s="2362"/>
      <c r="BX283" s="2362"/>
      <c r="BY283" s="2362"/>
      <c r="BZ283" s="2362"/>
      <c r="CA283" s="34"/>
      <c r="CC283" s="58"/>
      <c r="CD283" s="2152" t="e">
        <f ca="1">SUMPRODUCT($X277:$X282, CD277:CD282)</f>
        <v>#NAME?</v>
      </c>
      <c r="CE283" s="2152">
        <f>SUMPRODUCT($X277:$X280, CE277:CE280)</f>
        <v>0</v>
      </c>
      <c r="CF283" s="88"/>
      <c r="CG283" s="2152" t="e">
        <f ca="1">SUMPRODUCT($X277:$X282, CG277:CG282)</f>
        <v>#NAME?</v>
      </c>
      <c r="CH283" s="2152">
        <f>SUMPRODUCT($X277:$X280, CH277:CH280)</f>
        <v>0</v>
      </c>
      <c r="CI283" s="88"/>
      <c r="CJ283" s="2152" t="e">
        <f ca="1">SUMPRODUCT($X277:$X282, CJ277:CJ282)</f>
        <v>#NAME?</v>
      </c>
      <c r="CK283" s="2152">
        <f>SUMPRODUCT($X277:$X280, CK277:CK280)</f>
        <v>0</v>
      </c>
      <c r="CL283" s="88"/>
      <c r="CM283" s="2152" t="e">
        <f ca="1">SUMPRODUCT($X277:$X282, CM277:CM282)</f>
        <v>#NAME?</v>
      </c>
      <c r="CN283" s="2152">
        <f>SUMPRODUCT($X277:$X280, CN277:CN280)</f>
        <v>0</v>
      </c>
      <c r="CO283" s="88"/>
      <c r="CP283" s="2152" t="e">
        <f ca="1">SUMPRODUCT($X277:$X282, CP277:CP282)</f>
        <v>#NAME?</v>
      </c>
      <c r="CQ283" s="2152">
        <f>SUMPRODUCT($X277:$X280, CQ277:CQ280)</f>
        <v>0</v>
      </c>
      <c r="CR283" s="34"/>
      <c r="CS283" s="2056"/>
      <c r="CT283" s="2447" t="e" cm="1">
        <f t="array" aca="1" ref="CT283" ca="1">IF(PL!$C283="","",_xldudf_CX_PUSH(PL!$C283,CX_ENTITY,PL!$B283,EOMONTH(val_asOfDate,PL!CT$248)))</f>
        <v>#NAME?</v>
      </c>
      <c r="CU283" s="2447" t="e" cm="1">
        <f t="array" aca="1" ref="CU283" ca="1">IF(PL!$C283="","",_xldudf_CX_PUSH(PL!$C283,CX_ENTITY,PL!$B283,EOMONTH(val_asOfDate,PL!CU$248)))</f>
        <v>#NAME?</v>
      </c>
      <c r="CV283" s="2447" t="e" cm="1">
        <f t="array" aca="1" ref="CV283" ca="1">IF(PL!$C283="","",_xldudf_CX_PUSH(PL!$C283,CX_ENTITY,PL!$B283,EOMONTH(val_asOfDate,PL!CV$248)))</f>
        <v>#NAME?</v>
      </c>
      <c r="CW283" s="2447" t="e" cm="1">
        <f t="array" aca="1" ref="CW283" ca="1">IF(PL!$C283="","",_xldudf_CX_PUSH(PL!$C283,CX_ENTITY,PL!$B283,EOMONTH(val_asOfDate,PL!CW$248)))</f>
        <v>#NAME?</v>
      </c>
      <c r="DC283"/>
    </row>
    <row r="284" spans="1:144" s="108" customFormat="1" ht="21" customHeight="1">
      <c r="A284" s="1628"/>
      <c r="B284" s="2540"/>
      <c r="C284" s="2540"/>
      <c r="D284" s="1549"/>
      <c r="E284" s="2607"/>
      <c r="F284" s="401"/>
      <c r="G284" s="401"/>
      <c r="H284" s="585"/>
      <c r="I284" s="585"/>
      <c r="J284" s="401"/>
      <c r="K284" s="401"/>
      <c r="L284" s="37"/>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63"/>
      <c r="BP284" s="2363"/>
      <c r="BQ284" s="2363"/>
      <c r="BR284" s="2363"/>
      <c r="BS284" s="2363"/>
      <c r="BT284" s="2363"/>
      <c r="BU284" s="2363"/>
      <c r="BV284" s="2363"/>
      <c r="BW284" s="2363"/>
      <c r="BX284" s="2363"/>
      <c r="BY284" s="2363"/>
      <c r="BZ284" s="2363"/>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44" ht="21" customHeight="1">
      <c r="A285" s="1627"/>
      <c r="B285" s="2540"/>
      <c r="C285" s="2540"/>
      <c r="D285" s="1549"/>
      <c r="E285" s="2607"/>
      <c r="F285" s="401"/>
      <c r="G285" s="401"/>
      <c r="H285" s="585"/>
      <c r="I285" s="585"/>
      <c r="J285" s="401"/>
      <c r="K285" s="401"/>
      <c r="L285" s="37"/>
      <c r="N285" s="158"/>
      <c r="O285" s="101"/>
      <c r="P285" s="52"/>
      <c r="Q285" s="101"/>
      <c r="R285" s="101"/>
      <c r="S285" s="18"/>
      <c r="T285" s="18"/>
      <c r="U285" s="39"/>
      <c r="V285" s="37"/>
      <c r="W285" s="2660" t="e" cm="1">
        <f t="array" aca="1" ref="W285" ca="1">fx_scenarioConverter(_PL!W285)</f>
        <v>#NAME?</v>
      </c>
      <c r="X285" s="2137"/>
      <c r="Y285" s="2336" t="s">
        <v>207</v>
      </c>
      <c r="Z285" s="2337"/>
      <c r="AA285" s="2609"/>
      <c r="AB285" s="2141" t="s">
        <v>199</v>
      </c>
      <c r="AC285" s="2138" t="str" cm="1">
        <f t="array" aca="1" ref="AC285" ca="1">_xlfn.LET(
_xlpm._termname, $AB285,
_xlpm._iconname, "find",
_xlpm._icon, fx_getIcon(_xlpm._iconname),
_xlpm._location, _xlfn.XLOOKUP(LOWER(_xlpm._termname), LOWER(tbl_acctDef[Term]),tbl_acctDef[Term]),
_xlpm._hyperlink, HYPERLINK("#"&amp;CELL("address",_xlpm._location), _xlpm._icon),
IFERROR(_xlpm._hyperlink,"")
)</f>
        <v/>
      </c>
      <c r="AD285" s="2138" t="str" cm="1">
        <f t="array" aca="1" ref="AD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E285" s="2138" t="str" cm="1">
        <f t="array" aca="1" ref="AE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F285" s="2138" t="str" cm="1">
        <f t="array" aca="1" ref="AF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85" s="2138" t="str" cm="1">
        <f t="array" aca="1" ref="AG285" ca="1">_xlfn.LET(
_xlpm._termname, $AB285,
_xlpm._iconname, "find",
_xlpm._icon, fx_getIcon(_xlpm._iconname),
_xlpm._location, _xlfn.XLOOKUP(LOWER(_xlpm._termname), LOWER(tbl_acctDef[Order]),tbl_acctDef[Order]),
_xlpm._hyperlink, HYPERLINK("#"&amp;CELL("address",_xlpm._location), _xlpm._icon),
IFERROR(_xlpm._hyperlink,"")
)</f>
        <v/>
      </c>
      <c r="AH285" s="2138" t="str" cm="1">
        <f t="array" aca="1" ref="AH285" ca="1">_xlfn.LET(
_xlpm._termname, $AB285,
_xlpm._iconname, "find",
_xlpm._icon, fx_getIcon(_xlpm._iconname),
_xlpm._location, _xlfn.XLOOKUP(LOWER(_xlpm._termname), LOWER(tbl_acctDef[Term]),tbl_acctDef[Term]),
_xlpm._hyperlink, HYPERLINK("#"&amp;CELL("address",_xlpm._location), _xlpm._icon),
IFERROR(_xlpm._hyperlink,"")
)</f>
        <v/>
      </c>
      <c r="AI285" s="2138" t="str" cm="1">
        <f t="array" aca="1" ref="AI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J285" s="2138" t="str" cm="1">
        <f t="array" aca="1" ref="AJ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K285" s="2138" t="str" cm="1">
        <f t="array" aca="1" ref="AK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85" s="2138" t="str" cm="1">
        <f t="array" aca="1" ref="AL285" ca="1">_xlfn.LET(
_xlpm._termname, $AB285,
_xlpm._iconname, "find",
_xlpm._icon, fx_getIcon(_xlpm._iconname),
_xlpm._location, _xlfn.XLOOKUP(LOWER(_xlpm._termname), LOWER(tbl_acctDef[Order]),tbl_acctDef[Order]),
_xlpm._hyperlink, HYPERLINK("#"&amp;CELL("address",_xlpm._location), _xlpm._icon),
IFERROR(_xlpm._hyperlink,"")
)</f>
        <v/>
      </c>
      <c r="AM285" s="2138" t="str" cm="1">
        <f t="array" aca="1" ref="AM285" ca="1">_xlfn.LET(
_xlpm._termname, $AB285,
_xlpm._iconname, "find",
_xlpm._icon, fx_getIcon(_xlpm._iconname),
_xlpm._location, _xlfn.XLOOKUP(LOWER(_xlpm._termname), LOWER(tbl_acctDef[Term]),tbl_acctDef[Term]),
_xlpm._hyperlink, HYPERLINK("#"&amp;CELL("address",_xlpm._location), _xlpm._icon),
IFERROR(_xlpm._hyperlink,"")
)</f>
        <v/>
      </c>
      <c r="AN285" s="2138" t="str" cm="1">
        <f t="array" aca="1" ref="AN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O285" s="2138" t="str" cm="1">
        <f t="array" aca="1" ref="AO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P285" s="2138" t="str" cm="1">
        <f t="array" aca="1" ref="AP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85" s="2138" t="str" cm="1">
        <f t="array" aca="1" ref="AQ285" ca="1">_xlfn.LET(
_xlpm._termname, $AB285,
_xlpm._iconname, "find",
_xlpm._icon, fx_getIcon(_xlpm._iconname),
_xlpm._location, _xlfn.XLOOKUP(LOWER(_xlpm._termname), LOWER(tbl_acctDef[Order]),tbl_acctDef[Order]),
_xlpm._hyperlink, HYPERLINK("#"&amp;CELL("address",_xlpm._location), _xlpm._icon),
IFERROR(_xlpm._hyperlink,"")
)</f>
        <v/>
      </c>
      <c r="AR285" s="2138" t="str" cm="1">
        <f t="array" aca="1" ref="AR285" ca="1">_xlfn.LET(
_xlpm._termname, $AB285,
_xlpm._iconname, "find",
_xlpm._icon, fx_getIcon(_xlpm._iconname),
_xlpm._location, _xlfn.XLOOKUP(LOWER(_xlpm._termname), LOWER(tbl_acctDef[Term]),tbl_acctDef[Term]),
_xlpm._hyperlink, HYPERLINK("#"&amp;CELL("address",_xlpm._location), _xlpm._icon),
IFERROR(_xlpm._hyperlink,"")
)</f>
        <v/>
      </c>
      <c r="AS285" s="2138" t="str" cm="1">
        <f t="array" aca="1" ref="AS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T285" s="2138" t="str" cm="1">
        <f t="array" aca="1" ref="AT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U285" s="2138" t="str" cm="1">
        <f t="array" aca="1" ref="AU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85" s="2138" t="str" cm="1">
        <f t="array" aca="1" ref="AV285" ca="1">_xlfn.LET(
_xlpm._termname, $AB285,
_xlpm._iconname, "find",
_xlpm._icon, fx_getIcon(_xlpm._iconname),
_xlpm._location, _xlfn.XLOOKUP(LOWER(_xlpm._termname), LOWER(tbl_acctDef[Order]),tbl_acctDef[Order]),
_xlpm._hyperlink, HYPERLINK("#"&amp;CELL("address",_xlpm._location), _xlpm._icon),
IFERROR(_xlpm._hyperlink,"")
)</f>
        <v/>
      </c>
      <c r="AW285" s="2138" t="str" cm="1">
        <f t="array" aca="1" ref="AW285" ca="1">_xlfn.LET(
_xlpm._termname, $AB285,
_xlpm._iconname, "find",
_xlpm._icon, fx_getIcon(_xlpm._iconname),
_xlpm._location, _xlfn.XLOOKUP(LOWER(_xlpm._termname), LOWER(tbl_acctDef[Term]),tbl_acctDef[Term]),
_xlpm._hyperlink, HYPERLINK("#"&amp;CELL("address",_xlpm._location), _xlpm._icon),
IFERROR(_xlpm._hyperlink,"")
)</f>
        <v/>
      </c>
      <c r="AX285" s="2138" t="str" cm="1">
        <f t="array" aca="1" ref="AX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Y285" s="2138" t="str" cm="1">
        <f t="array" aca="1" ref="AY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Z285" s="2138" t="str" cm="1">
        <f t="array" aca="1" ref="AZ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85" s="2138" t="str" cm="1">
        <f t="array" aca="1" ref="BA285" ca="1">_xlfn.LET(
_xlpm._termname, $AB285,
_xlpm._iconname, "find",
_xlpm._icon, fx_getIcon(_xlpm._iconname),
_xlpm._location, _xlfn.XLOOKUP(LOWER(_xlpm._termname), LOWER(tbl_acctDef[Order]),tbl_acctDef[Order]),
_xlpm._hyperlink, HYPERLINK("#"&amp;CELL("address",_xlpm._location), _xlpm._icon),
IFERROR(_xlpm._hyperlink,"")
)</f>
        <v/>
      </c>
      <c r="BB285" s="2138" t="str" cm="1">
        <f t="array" aca="1" ref="BB285" ca="1">_xlfn.LET(
_xlpm._termname, $AB285,
_xlpm._iconname, "find",
_xlpm._icon, fx_getIcon(_xlpm._iconname),
_xlpm._location, _xlfn.XLOOKUP(LOWER(_xlpm._termname), LOWER(tbl_acctDef[Term]),tbl_acctDef[Term]),
_xlpm._hyperlink, HYPERLINK("#"&amp;CELL("address",_xlpm._location), _xlpm._icon),
IFERROR(_xlpm._hyperlink,"")
)</f>
        <v/>
      </c>
      <c r="BC285" s="2138" t="str" cm="1">
        <f t="array" aca="1" ref="BC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D285" s="2138" t="str" cm="1">
        <f t="array" aca="1" ref="BD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E285" s="2138" t="str" cm="1">
        <f t="array" aca="1" ref="BE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85" s="2138" t="str" cm="1">
        <f t="array" aca="1" ref="BF285" ca="1">_xlfn.LET(
_xlpm._termname, $AB285,
_xlpm._iconname, "find",
_xlpm._icon, fx_getIcon(_xlpm._iconname),
_xlpm._location, _xlfn.XLOOKUP(LOWER(_xlpm._termname), LOWER(tbl_acctDef[Order]),tbl_acctDef[Order]),
_xlpm._hyperlink, HYPERLINK("#"&amp;CELL("address",_xlpm._location), _xlpm._icon),
IFERROR(_xlpm._hyperlink,"")
)</f>
        <v/>
      </c>
      <c r="BG285" s="2138" t="str" cm="1">
        <f t="array" aca="1" ref="BG285" ca="1">_xlfn.LET(
_xlpm._termname, $AB285,
_xlpm._iconname, "find",
_xlpm._icon, fx_getIcon(_xlpm._iconname),
_xlpm._location, _xlfn.XLOOKUP(LOWER(_xlpm._termname), LOWER(tbl_acctDef[Term]),tbl_acctDef[Term]),
_xlpm._hyperlink, HYPERLINK("#"&amp;CELL("address",_xlpm._location), _xlpm._icon),
IFERROR(_xlpm._hyperlink,"")
)</f>
        <v/>
      </c>
      <c r="BH285" s="2138" t="str" cm="1">
        <f t="array" aca="1" ref="BH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I285" s="2138" t="str" cm="1">
        <f t="array" aca="1" ref="BI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J285" s="2138" t="str" cm="1">
        <f t="array" aca="1" ref="BJ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85" s="2138" t="str" cm="1">
        <f t="array" aca="1" ref="BK285" ca="1">_xlfn.LET(
_xlpm._termname, $AB285,
_xlpm._iconname, "find",
_xlpm._icon, fx_getIcon(_xlpm._iconname),
_xlpm._location, _xlfn.XLOOKUP(LOWER(_xlpm._termname), LOWER(tbl_acctDef[Order]),tbl_acctDef[Order]),
_xlpm._hyperlink, HYPERLINK("#"&amp;CELL("address",_xlpm._location), _xlpm._icon),
IFERROR(_xlpm._hyperlink,"")
)</f>
        <v/>
      </c>
      <c r="BL285" s="2138" t="str" cm="1">
        <f t="array" aca="1" ref="BL285" ca="1">_xlfn.LET(
_xlpm._termname, $AB285,
_xlpm._iconname, "find",
_xlpm._icon, fx_getIcon(_xlpm._iconname),
_xlpm._location, _xlfn.XLOOKUP(LOWER(_xlpm._termname), LOWER(tbl_acctDef[Term]),tbl_acctDef[Term]),
_xlpm._hyperlink, HYPERLINK("#"&amp;CELL("address",_xlpm._location), _xlpm._icon),
IFERROR(_xlpm._hyperlink,"")
)</f>
        <v/>
      </c>
      <c r="BM285" s="2138" t="str" cm="1">
        <f t="array" aca="1" ref="BM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N285" s="2138" t="str" cm="1">
        <f t="array" aca="1" ref="BN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O285" s="2361"/>
      <c r="BP285" s="2361"/>
      <c r="BQ285" s="2361"/>
      <c r="BR285" s="2361"/>
      <c r="BS285" s="2361"/>
      <c r="BT285" s="2361"/>
      <c r="BU285" s="2361"/>
      <c r="BV285" s="2361"/>
      <c r="BW285" s="2361"/>
      <c r="BX285" s="2361"/>
      <c r="BY285" s="2361"/>
      <c r="BZ285" s="2361"/>
      <c r="CA285" s="34"/>
      <c r="CC285" s="58"/>
      <c r="CD285" s="1720" t="e" cm="1">
        <f t="array" aca="1" ref="CD285" ca="1">fx_scenarioConverter($W280)</f>
        <v>#NAME?</v>
      </c>
      <c r="CE285" s="1721" t="e" cm="1">
        <f t="array" aca="1" ref="CE285" ca="1">fx_scenarioConverter($W280)</f>
        <v>#NAME?</v>
      </c>
      <c r="CF285" s="128"/>
      <c r="CG285" s="1734" t="e" cm="1">
        <f t="array" aca="1" ref="CG285" ca="1">fx_scenarioConverter($W280)</f>
        <v>#NAME?</v>
      </c>
      <c r="CH285" s="1735" t="e" cm="1">
        <f t="array" aca="1" ref="CH285" ca="1">fx_scenarioConverter($W280)</f>
        <v>#NAME?</v>
      </c>
      <c r="CI285" s="207"/>
      <c r="CJ285" s="1724" t="e" cm="1">
        <f t="array" aca="1" ref="CJ285" ca="1">fx_scenarioConverter($W280)</f>
        <v>#NAME?</v>
      </c>
      <c r="CK285" s="1725" t="e" cm="1">
        <f t="array" aca="1" ref="CK285" ca="1">fx_scenarioConverter($W280)</f>
        <v>#NAME?</v>
      </c>
      <c r="CL285" s="88"/>
      <c r="CM285" s="1198" t="str">
        <f>CM$19</f>
        <v>Original Budget</v>
      </c>
      <c r="CN285" s="1198" t="str">
        <f>CN$19</f>
        <v>LE</v>
      </c>
      <c r="CO285" s="88"/>
      <c r="CP285" s="1198" t="str">
        <f>CP$19</f>
        <v>Original Budget</v>
      </c>
      <c r="CQ285" s="1198" t="str">
        <f>CQ$19</f>
        <v>LE</v>
      </c>
      <c r="CR285" s="34"/>
      <c r="CS285" s="2056"/>
      <c r="DC285"/>
    </row>
    <row r="286" spans="1:144" ht="21" customHeight="1">
      <c r="A286" s="1627"/>
      <c r="B286" s="2606"/>
      <c r="C286" s="2540"/>
      <c r="D286" s="1549"/>
      <c r="E286" s="2440" t="e" cm="1">
        <f t="array" aca="1" ref="E2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)($AD286:$CQ286, Z286)</f>
        <v>#NAME?</v>
      </c>
      <c r="F286" s="401"/>
      <c r="G286" s="401"/>
      <c r="H286" s="585">
        <v>0</v>
      </c>
      <c r="I286" s="585">
        <v>1</v>
      </c>
      <c r="J286" s="401"/>
      <c r="K286" s="401" t="str">
        <f t="shared" ref="K286:K287" si="74">IFERROR(IF(LEN(AB286)=0,"No",IF(LEN(J286)&gt;0,"Yes","No")),"")</f>
        <v>No</v>
      </c>
      <c r="L286" s="37"/>
      <c r="N286" s="158"/>
      <c r="O286" s="101"/>
      <c r="P286" s="52"/>
      <c r="Q286" s="101"/>
      <c r="R286" s="101"/>
      <c r="S286" s="101"/>
      <c r="T286" s="2324"/>
      <c r="U286" s="39"/>
      <c r="V286" s="37"/>
      <c r="W286" s="2364" t="e">
        <f ca="1">W285</f>
        <v>#NAME?</v>
      </c>
      <c r="X286" s="2373">
        <f>_PL!X286</f>
        <v>0</v>
      </c>
      <c r="Y286" s="2366">
        <v>2</v>
      </c>
      <c r="Z286" s="198">
        <f>_PL!Z286</f>
        <v>0</v>
      </c>
      <c r="AA286" s="200" t="str" cm="1">
        <f t="array" aca="1" ref="AA286" ca="1">IF(Y286="", "", _xlfn.LET(
_xlpm._termname,$W286 &amp; $Y286,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6" s="1134"/>
      <c r="AC286" s="125" t="str" cm="1">
        <f t="array" aca="1" ref="AC286" ca="1">IF(AB286="", "", _xlfn.LET(
_xlpm._termname,PL!$W286 &amp; $AB286,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6" s="2152" t="e" cm="1">
        <f t="array" aca="1" ref="AD286" ca="1">_xlfn.LET(
_xlpm.search_key, $W286&amp;$Y286,
_xlpm.Scenario, _xlfn.VSTACK( $W$20:$W$55&amp;$Y$20:$Y$55, $W$76:$W$110&amp;$Y$76:$Y$110),
_xlpm.Data,  _xlfn.VSTACK($AD$20:$BN$55, $AD$76:$BN$110),
IF(OR($Y286="",ISNUMBER(SEARCH("please",$Y286))),"", _xlfn.XLOOKUP(_xlpm.search_key, _xlpm.Scenario, _xlpm.Data, "▧"))
)</f>
        <v>#NAME?</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362"/>
      <c r="BP286" s="2362"/>
      <c r="BQ286" s="2362"/>
      <c r="BR286" s="2362"/>
      <c r="BS286" s="2362"/>
      <c r="BT286" s="2362"/>
      <c r="BU286" s="2362"/>
      <c r="BV286" s="2362"/>
      <c r="BW286" s="2362"/>
      <c r="BX286" s="2362"/>
      <c r="BY286" s="2362"/>
      <c r="BZ286" s="2362"/>
      <c r="CA286" s="34"/>
      <c r="CC286" s="58"/>
      <c r="CD286" s="2154" t="e" cm="1">
        <f t="array" aca="1" ref="CD286" ca="1">_xlfn.LET(
_xlpm.search_key,$W286&amp;$Y286,
_xlpm.Scenario,_xlfn.VSTACK($W$20:$W$55&amp;$Y$20:$Y$55,$W$76:$W$110&amp;$Y$76:$Y$110),
_xlpm.Data,_xlfn.VSTACK(CD$20:CE$55,CD$76:CE$110),
IF(OR($Y286="",ISNUMBER(SEARCH("please",$Y286))),"", _xlfn.XLOOKUP(_xlpm.search_key,_xlpm.Scenario,_xlpm.Data,"▧")
))</f>
        <v>#NAME?</v>
      </c>
      <c r="CE286" s="2154"/>
      <c r="CF286" s="88"/>
      <c r="CG286" s="2154" t="e" cm="1">
        <f t="array" aca="1" ref="CG286" ca="1">_xlfn.LET(
_xlpm.search_key,$W286&amp;$Y286,
_xlpm.Scenario,_xlfn.VSTACK($W$20:$W$55&amp;$Y$20:$Y$55,$W$76:$W$110&amp;$Y$76:$Y$110),
_xlpm.Data,_xlfn.VSTACK(CG$20:CH$55,CG$76:CH$110),
IF(OR($Y286="",ISNUMBER(SEARCH("please",$Y286))),"", _xlfn.XLOOKUP(_xlpm.search_key,_xlpm.Scenario,_xlpm.Data,"▧")
))</f>
        <v>#NAME?</v>
      </c>
      <c r="CH286" s="2154"/>
      <c r="CI286" s="88"/>
      <c r="CJ286" s="2154" t="e" cm="1">
        <f t="array" aca="1" ref="CJ286" ca="1">_xlfn.LET(
_xlpm.search_key,$W286&amp;$Y286,
_xlpm.Scenario,_xlfn.VSTACK($W$20:$W$55&amp;$Y$20:$Y$55,$W$76:$W$110&amp;$Y$76:$Y$110),
_xlpm.Data,_xlfn.VSTACK(CJ$20:CK$55,CJ$76:CK$110),
IF(OR($Y286="",ISNUMBER(SEARCH("please",$Y286))),"", _xlfn.XLOOKUP(_xlpm.search_key,_xlpm.Scenario,_xlpm.Data,"▧")
))</f>
        <v>#NAME?</v>
      </c>
      <c r="CK286" s="2154"/>
      <c r="CL286" s="88"/>
      <c r="CM286" s="2154" t="e" cm="1">
        <f t="array" aca="1" ref="CM286" ca="1">_xlfn.LET(
_xlpm.search_key,$W286&amp;$Y286,
_xlpm.Scenario,_xlfn.VSTACK($W$20:$W$55&amp;$Y$20:$Y$55,$W$76:$W$110&amp;$Y$76:$Y$110),
_xlpm.Data,_xlfn.VSTACK(CM$20:CN$55,CM$76:CN$110),
IF(OR($Y286="",ISNUMBER(SEARCH("please",$Y286))),"", _xlfn.XLOOKUP(_xlpm.search_key,_xlpm.Scenario,_xlpm.Data,"▧")
))</f>
        <v>#NAME?</v>
      </c>
      <c r="CN286" s="2154"/>
      <c r="CO286" s="88"/>
      <c r="CP286" s="2154" t="e" cm="1">
        <f t="array" aca="1" ref="CP286" ca="1">_xlfn.LET(
_xlpm.search_key,$W286&amp;$Y286,
_xlpm.Scenario,_xlfn.VSTACK($W$20:$W$55&amp;$Y$20:$Y$55,$W$76:$W$110&amp;$Y$76:$Y$110),
_xlpm.Data,_xlfn.VSTACK(CP$20:CQ$55,CP$76:CQ$110),
IF(OR($Y286="",ISNUMBER(SEARCH("please",$Y286))),"", _xlfn.XLOOKUP(_xlpm.search_key,_xlpm.Scenario,_xlpm.Data,"▧")
))</f>
        <v>#NAME?</v>
      </c>
      <c r="CQ286" s="2154"/>
      <c r="CR286" s="34"/>
      <c r="CS286" s="2056"/>
      <c r="DC286"/>
    </row>
    <row r="287" spans="1:144" ht="21" customHeight="1">
      <c r="A287" s="1627"/>
      <c r="B287" s="2606"/>
      <c r="C287" s="2540"/>
      <c r="D287" s="1549"/>
      <c r="E287" s="2440" t="e" cm="1">
        <f t="array" aca="1" ref="E2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)($AD287:$CQ287, Z287)</f>
        <v>#NAME?</v>
      </c>
      <c r="F287" s="401"/>
      <c r="G287" s="401"/>
      <c r="H287" s="585">
        <v>0</v>
      </c>
      <c r="I287" s="585">
        <v>1</v>
      </c>
      <c r="J287" s="401"/>
      <c r="K287" s="401" t="str">
        <f t="shared" si="74"/>
        <v>No</v>
      </c>
      <c r="L287" s="37"/>
      <c r="N287" s="158"/>
      <c r="O287" s="101"/>
      <c r="P287" s="52"/>
      <c r="Q287" s="101"/>
      <c r="R287" s="101"/>
      <c r="S287" s="101"/>
      <c r="T287" s="101"/>
      <c r="U287" s="39"/>
      <c r="V287" s="37"/>
      <c r="W287" s="2364" t="e">
        <f ca="1">W285</f>
        <v>#NAME?</v>
      </c>
      <c r="X287" s="2373">
        <f>_PL!X287</f>
        <v>0</v>
      </c>
      <c r="Y287" s="2367">
        <v>2</v>
      </c>
      <c r="Z287" s="198">
        <f>_PL!Z287</f>
        <v>0</v>
      </c>
      <c r="AA287" s="200" t="str" cm="1">
        <f t="array" aca="1" ref="AA287" ca="1">IF(Y287="", "", _xlfn.LET(
_xlpm._termname,$W287 &amp; $Y287,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7" s="1134"/>
      <c r="AC287" s="125" t="str" cm="1">
        <f t="array" aca="1" ref="AC287" ca="1">IF(AB287="", "", _xlfn.LET(
_xlpm._termname,PL!$W288 &amp; $AB287,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7" s="2152" t="e" cm="1">
        <f t="array" aca="1" ref="AD287" ca="1">_xlfn.LET(
_xlpm.search_key, $W287&amp;$Y287,
_xlpm.Scenario, _xlfn.VSTACK( $W$20:$W$55&amp;$Y$20:$Y$55, $W$76:$W$110&amp;$Y$76:$Y$110),
_xlpm.Data,  _xlfn.VSTACK($AD$20:$BN$55, $AD$76:$BN$110),
IF(OR($Y287="",ISNUMBER(SEARCH("please",$Y287))),"", _xlfn.XLOOKUP(_xlpm.search_key, _xlpm.Scenario, _xlpm.Data, "▧"))
)</f>
        <v>#NAME?</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362"/>
      <c r="BP287" s="2362"/>
      <c r="BQ287" s="2362"/>
      <c r="BR287" s="2362"/>
      <c r="BS287" s="2362"/>
      <c r="BT287" s="2362"/>
      <c r="BU287" s="2362"/>
      <c r="BV287" s="2362"/>
      <c r="BW287" s="2362"/>
      <c r="BX287" s="2362"/>
      <c r="BY287" s="2362"/>
      <c r="BZ287" s="2362"/>
      <c r="CA287" s="34"/>
      <c r="CC287" s="58"/>
      <c r="CD287" s="2154" t="e" cm="1">
        <f t="array" aca="1" ref="CD287" ca="1">_xlfn.LET(
_xlpm.search_key,$W287&amp;$Y287,
_xlpm.Scenario,_xlfn.VSTACK($W$20:$W$55&amp;$Y$20:$Y$55,$W$76:$W$110&amp;$Y$76:$Y$110),
_xlpm.Data,_xlfn.VSTACK(CD$20:CE$55,CD$76:CE$110),
IF(OR($Y287="",ISNUMBER(SEARCH("please",$Y287))),"", _xlfn.XLOOKUP(_xlpm.search_key,_xlpm.Scenario,_xlpm.Data,"▧")
))</f>
        <v>#NAME?</v>
      </c>
      <c r="CE287" s="2154"/>
      <c r="CF287" s="88"/>
      <c r="CG287" s="2154" t="e" cm="1">
        <f t="array" aca="1" ref="CG287" ca="1">_xlfn.LET(
_xlpm.search_key,$W287&amp;$Y287,
_xlpm.Scenario,_xlfn.VSTACK($W$20:$W$55&amp;$Y$20:$Y$55,$W$76:$W$110&amp;$Y$76:$Y$110),
_xlpm.Data,_xlfn.VSTACK(CG$20:CH$55,CG$76:CH$110),
IF(OR($Y287="",ISNUMBER(SEARCH("please",$Y287))),"", _xlfn.XLOOKUP(_xlpm.search_key,_xlpm.Scenario,_xlpm.Data,"▧")
))</f>
        <v>#NAME?</v>
      </c>
      <c r="CH287" s="2154"/>
      <c r="CI287" s="88"/>
      <c r="CJ287" s="2154" t="e" cm="1">
        <f t="array" aca="1" ref="CJ287" ca="1">_xlfn.LET(
_xlpm.search_key,$W287&amp;$Y287,
_xlpm.Scenario,_xlfn.VSTACK($W$20:$W$55&amp;$Y$20:$Y$55,$W$76:$W$110&amp;$Y$76:$Y$110),
_xlpm.Data,_xlfn.VSTACK(CJ$20:CK$55,CJ$76:CK$110),
IF(OR($Y287="",ISNUMBER(SEARCH("please",$Y287))),"", _xlfn.XLOOKUP(_xlpm.search_key,_xlpm.Scenario,_xlpm.Data,"▧")
))</f>
        <v>#NAME?</v>
      </c>
      <c r="CK287" s="2154"/>
      <c r="CL287" s="88"/>
      <c r="CM287" s="2154" t="e" cm="1">
        <f t="array" aca="1" ref="CM287" ca="1">_xlfn.LET(
_xlpm.search_key,$W287&amp;$Y287,
_xlpm.Scenario,_xlfn.VSTACK($W$20:$W$55&amp;$Y$20:$Y$55,$W$76:$W$110&amp;$Y$76:$Y$110),
_xlpm.Data,_xlfn.VSTACK(CM$20:CN$55,CM$76:CN$110),
IF(OR($Y287="",ISNUMBER(SEARCH("please",$Y287))),"", _xlfn.XLOOKUP(_xlpm.search_key,_xlpm.Scenario,_xlpm.Data,"▧")
))</f>
        <v>#NAME?</v>
      </c>
      <c r="CN287" s="2154"/>
      <c r="CO287" s="88"/>
      <c r="CP287" s="2154" t="e" cm="1">
        <f t="array" aca="1" ref="CP287" ca="1">_xlfn.LET(
_xlpm.search_key,$W287&amp;$Y287,
_xlpm.Scenario,_xlfn.VSTACK($W$20:$W$55&amp;$Y$20:$Y$55,$W$76:$W$110&amp;$Y$76:$Y$110),
_xlpm.Data,_xlfn.VSTACK(CP$20:CQ$55,CP$76:CQ$110),
IF(OR($Y287="",ISNUMBER(SEARCH("please",$Y287))),"", _xlfn.XLOOKUP(_xlpm.search_key,_xlpm.Scenario,_xlpm.Data,"▧")
))</f>
        <v>#NAME?</v>
      </c>
      <c r="CQ287" s="2154"/>
      <c r="CR287" s="34"/>
      <c r="CS287" s="2056"/>
      <c r="DC287"/>
    </row>
    <row r="288" spans="1:144" ht="21" customHeight="1">
      <c r="A288" s="1627"/>
      <c r="B288" s="2606"/>
      <c r="C288" s="2540"/>
      <c r="D288" s="1549"/>
      <c r="E288" s="2440"/>
      <c r="F288" s="401"/>
      <c r="G288" s="401"/>
      <c r="H288" s="585"/>
      <c r="I288" s="585"/>
      <c r="J288" s="401"/>
      <c r="K288" s="401"/>
      <c r="L288" s="37"/>
      <c r="N288" s="158"/>
      <c r="O288" s="101"/>
      <c r="P288" s="52"/>
      <c r="Q288" s="101"/>
      <c r="R288" s="101"/>
      <c r="S288" s="101"/>
      <c r="T288" s="101"/>
      <c r="U288" s="39"/>
      <c r="V288" s="37"/>
      <c r="W288" s="2364" t="e">
        <f ca="1">W285</f>
        <v>#NAME?</v>
      </c>
      <c r="X288" s="2373">
        <f>_PL!X288</f>
        <v>0</v>
      </c>
      <c r="Y288" s="2367">
        <v>2</v>
      </c>
      <c r="Z288" s="198">
        <f>_PL!Z288</f>
        <v>0</v>
      </c>
      <c r="AA288" s="200" t="str" cm="1">
        <f t="array" aca="1" ref="AA288" ca="1">IF(Y288="", "", _xlfn.LET(
_xlpm._termname,$W288 &amp; $Y288,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8" s="1134"/>
      <c r="AC288" s="125"/>
      <c r="AD288" s="2152" t="e" cm="1">
        <f t="array" aca="1" ref="AD288" ca="1">_xlfn.LET(
_xlpm.search_key, $W288&amp;$Y288,
_xlpm.Scenario, _xlfn.VSTACK( $W$20:$W$55&amp;$Y$20:$Y$55, $W$76:$W$110&amp;$Y$76:$Y$110),
_xlpm.Data,  _xlfn.VSTACK($AD$20:$BN$55, $AD$76:$BN$110),
IF(OR($Y288="",ISNUMBER(SEARCH("please",$Y288))),"", _xlfn.XLOOKUP(_xlpm.search_key, _xlpm.Scenario, _xlpm.Data, "▧"))
)</f>
        <v>#NAME?</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362"/>
      <c r="BP288" s="2362"/>
      <c r="BQ288" s="2362"/>
      <c r="BR288" s="2362"/>
      <c r="BS288" s="2362"/>
      <c r="BT288" s="2362"/>
      <c r="BU288" s="2362"/>
      <c r="BV288" s="2362"/>
      <c r="BW288" s="2362"/>
      <c r="BX288" s="2362"/>
      <c r="BY288" s="2362"/>
      <c r="BZ288" s="2362"/>
      <c r="CA288" s="34"/>
      <c r="CC288" s="58"/>
      <c r="CD288" s="2154" t="e" cm="1">
        <f t="array" aca="1" ref="CD288" ca="1">_xlfn.LET(
_xlpm.search_key,$W288&amp;$Y288,
_xlpm.Scenario,_xlfn.VSTACK($W$20:$W$55&amp;$Y$20:$Y$55,$W$76:$W$110&amp;$Y$76:$Y$110),
_xlpm.Data,_xlfn.VSTACK(CD$20:CE$55,CD$76:CE$110),
IF(OR($Y288="",ISNUMBER(SEARCH("please",$Y288))),"", _xlfn.XLOOKUP(_xlpm.search_key,_xlpm.Scenario,_xlpm.Data,"▧")
))</f>
        <v>#NAME?</v>
      </c>
      <c r="CE288" s="2154"/>
      <c r="CF288" s="88"/>
      <c r="CG288" s="2154" t="e" cm="1">
        <f t="array" aca="1" ref="CG288" ca="1">_xlfn.LET(
_xlpm.search_key,$W288&amp;$Y288,
_xlpm.Scenario,_xlfn.VSTACK($W$20:$W$55&amp;$Y$20:$Y$55,$W$76:$W$110&amp;$Y$76:$Y$110),
_xlpm.Data,_xlfn.VSTACK(CG$20:CH$55,CG$76:CH$110),
IF(OR($Y288="",ISNUMBER(SEARCH("please",$Y288))),"", _xlfn.XLOOKUP(_xlpm.search_key,_xlpm.Scenario,_xlpm.Data,"▧")
))</f>
        <v>#NAME?</v>
      </c>
      <c r="CH288" s="2154"/>
      <c r="CI288" s="88"/>
      <c r="CJ288" s="2154" t="e" cm="1">
        <f t="array" aca="1" ref="CJ288" ca="1">_xlfn.LET(
_xlpm.search_key,$W288&amp;$Y288,
_xlpm.Scenario,_xlfn.VSTACK($W$20:$W$55&amp;$Y$20:$Y$55,$W$76:$W$110&amp;$Y$76:$Y$110),
_xlpm.Data,_xlfn.VSTACK(CJ$20:CK$55,CJ$76:CK$110),
IF(OR($Y288="",ISNUMBER(SEARCH("please",$Y288))),"", _xlfn.XLOOKUP(_xlpm.search_key,_xlpm.Scenario,_xlpm.Data,"▧")
))</f>
        <v>#NAME?</v>
      </c>
      <c r="CK288" s="2154"/>
      <c r="CL288" s="88"/>
      <c r="CM288" s="2154" t="e" cm="1">
        <f t="array" aca="1" ref="CM288" ca="1">_xlfn.LET(
_xlpm.search_key,$W288&amp;$Y288,
_xlpm.Scenario,_xlfn.VSTACK($W$20:$W$55&amp;$Y$20:$Y$55,$W$76:$W$110&amp;$Y$76:$Y$110),
_xlpm.Data,_xlfn.VSTACK(CM$20:CN$55,CM$76:CN$110),
IF(OR($Y288="",ISNUMBER(SEARCH("please",$Y288))),"", _xlfn.XLOOKUP(_xlpm.search_key,_xlpm.Scenario,_xlpm.Data,"▧")
))</f>
        <v>#NAME?</v>
      </c>
      <c r="CN288" s="2154"/>
      <c r="CO288" s="88"/>
      <c r="CP288" s="2154" t="e" cm="1">
        <f t="array" aca="1" ref="CP288" ca="1">_xlfn.LET(
_xlpm.search_key,$W288&amp;$Y288,
_xlpm.Scenario,_xlfn.VSTACK($W$20:$W$55&amp;$Y$20:$Y$55,$W$76:$W$110&amp;$Y$76:$Y$110),
_xlpm.Data,_xlfn.VSTACK(CP$20:CQ$55,CP$76:CQ$110),
IF(OR($Y288="",ISNUMBER(SEARCH("please",$Y288))),"", _xlfn.XLOOKUP(_xlpm.search_key,_xlpm.Scenario,_xlpm.Data,"▧")
))</f>
        <v>#NAME?</v>
      </c>
      <c r="CQ288" s="2154"/>
      <c r="CR288" s="34"/>
      <c r="CS288" s="2056"/>
      <c r="DC288"/>
    </row>
    <row r="289" spans="1:144" ht="21" customHeight="1">
      <c r="A289" s="1627"/>
      <c r="B289" s="2606"/>
      <c r="C289" s="2540"/>
      <c r="D289" s="1549"/>
      <c r="E289" s="2440"/>
      <c r="F289" s="401"/>
      <c r="G289" s="401"/>
      <c r="H289" s="585"/>
      <c r="I289" s="585"/>
      <c r="J289" s="401"/>
      <c r="K289" s="401"/>
      <c r="L289" s="37"/>
      <c r="N289" s="158"/>
      <c r="O289" s="101"/>
      <c r="P289" s="52"/>
      <c r="Q289" s="101"/>
      <c r="R289" s="101"/>
      <c r="S289" s="101"/>
      <c r="T289" s="101"/>
      <c r="U289" s="39"/>
      <c r="V289" s="37"/>
      <c r="W289" s="2364" t="e">
        <f ca="1">W285</f>
        <v>#NAME?</v>
      </c>
      <c r="X289" s="2373">
        <f>_PL!X289</f>
        <v>0</v>
      </c>
      <c r="Y289" s="2367">
        <v>2</v>
      </c>
      <c r="Z289" s="198">
        <f>_PL!Z289</f>
        <v>0</v>
      </c>
      <c r="AA289" s="200" t="str" cm="1">
        <f t="array" aca="1" ref="AA289" ca="1">IF(Y289="", "", _xlfn.LET(
_xlpm._termname,$W289 &amp; $Y289,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9" s="1134"/>
      <c r="AC289" s="125"/>
      <c r="AD289" s="2152" t="e" cm="1">
        <f t="array" aca="1" ref="AD289" ca="1">_xlfn.LET(
_xlpm.search_key, $W289&amp;$Y289,
_xlpm.Scenario, _xlfn.VSTACK( $W$20:$W$55&amp;$Y$20:$Y$55, $W$76:$W$110&amp;$Y$76:$Y$110),
_xlpm.Data,  _xlfn.VSTACK($AD$20:$BN$55, $AD$76:$BN$110),
IF(OR($Y289="",ISNUMBER(SEARCH("please",$Y289))),"", _xlfn.XLOOKUP(_xlpm.search_key, _xlpm.Scenario, _xlpm.Data, "▧"))
)</f>
        <v>#NAME?</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362"/>
      <c r="BP289" s="2362"/>
      <c r="BQ289" s="2362"/>
      <c r="BR289" s="2362"/>
      <c r="BS289" s="2362"/>
      <c r="BT289" s="2362"/>
      <c r="BU289" s="2362"/>
      <c r="BV289" s="2362"/>
      <c r="BW289" s="2362"/>
      <c r="BX289" s="2362"/>
      <c r="BY289" s="2362"/>
      <c r="BZ289" s="2362"/>
      <c r="CA289" s="34"/>
      <c r="CC289" s="58"/>
      <c r="CD289" s="2154" t="e" cm="1">
        <f t="array" aca="1" ref="CD289" ca="1">_xlfn.LET(
_xlpm.search_key,$W289&amp;$Y289,
_xlpm.Scenario,_xlfn.VSTACK($W$20:$W$55&amp;$Y$20:$Y$55,$W$76:$W$110&amp;$Y$76:$Y$110),
_xlpm.Data,_xlfn.VSTACK(CD$20:CE$55,CD$76:CE$110),
IF(OR($Y289="",ISNUMBER(SEARCH("please",$Y289))),"", _xlfn.XLOOKUP(_xlpm.search_key,_xlpm.Scenario,_xlpm.Data,"▧")
))</f>
        <v>#NAME?</v>
      </c>
      <c r="CE289" s="2154"/>
      <c r="CF289" s="88"/>
      <c r="CG289" s="2154" t="e" cm="1">
        <f t="array" aca="1" ref="CG289" ca="1">_xlfn.LET(
_xlpm.search_key,$W289&amp;$Y289,
_xlpm.Scenario,_xlfn.VSTACK($W$20:$W$55&amp;$Y$20:$Y$55,$W$76:$W$110&amp;$Y$76:$Y$110),
_xlpm.Data,_xlfn.VSTACK(CG$20:CH$55,CG$76:CH$110),
IF(OR($Y289="",ISNUMBER(SEARCH("please",$Y289))),"", _xlfn.XLOOKUP(_xlpm.search_key,_xlpm.Scenario,_xlpm.Data,"▧")
))</f>
        <v>#NAME?</v>
      </c>
      <c r="CH289" s="2154"/>
      <c r="CI289" s="88"/>
      <c r="CJ289" s="2154" t="e" cm="1">
        <f t="array" aca="1" ref="CJ289" ca="1">_xlfn.LET(
_xlpm.search_key,$W289&amp;$Y289,
_xlpm.Scenario,_xlfn.VSTACK($W$20:$W$55&amp;$Y$20:$Y$55,$W$76:$W$110&amp;$Y$76:$Y$110),
_xlpm.Data,_xlfn.VSTACK(CJ$20:CK$55,CJ$76:CK$110),
IF(OR($Y289="",ISNUMBER(SEARCH("please",$Y289))),"", _xlfn.XLOOKUP(_xlpm.search_key,_xlpm.Scenario,_xlpm.Data,"▧")
))</f>
        <v>#NAME?</v>
      </c>
      <c r="CK289" s="2154"/>
      <c r="CL289" s="88"/>
      <c r="CM289" s="2154" t="e" cm="1">
        <f t="array" aca="1" ref="CM289" ca="1">_xlfn.LET(
_xlpm.search_key,$W289&amp;$Y289,
_xlpm.Scenario,_xlfn.VSTACK($W$20:$W$55&amp;$Y$20:$Y$55,$W$76:$W$110&amp;$Y$76:$Y$110),
_xlpm.Data,_xlfn.VSTACK(CM$20:CN$55,CM$76:CN$110),
IF(OR($Y289="",ISNUMBER(SEARCH("please",$Y289))),"", _xlfn.XLOOKUP(_xlpm.search_key,_xlpm.Scenario,_xlpm.Data,"▧")
))</f>
        <v>#NAME?</v>
      </c>
      <c r="CN289" s="2154"/>
      <c r="CO289" s="88"/>
      <c r="CP289" s="2154" t="e" cm="1">
        <f t="array" aca="1" ref="CP289" ca="1">_xlfn.LET(
_xlpm.search_key,$W289&amp;$Y289,
_xlpm.Scenario,_xlfn.VSTACK($W$20:$W$55&amp;$Y$20:$Y$55,$W$76:$W$110&amp;$Y$76:$Y$110),
_xlpm.Data,_xlfn.VSTACK(CP$20:CQ$55,CP$76:CQ$110),
IF(OR($Y289="",ISNUMBER(SEARCH("please",$Y289))),"", _xlfn.XLOOKUP(_xlpm.search_key,_xlpm.Scenario,_xlpm.Data,"▧")
))</f>
        <v>#NAME?</v>
      </c>
      <c r="CQ289" s="2154"/>
      <c r="CR289" s="34"/>
      <c r="CS289" s="2056"/>
      <c r="DC289"/>
    </row>
    <row r="290" spans="1:144" ht="21" customHeight="1">
      <c r="A290" s="1627"/>
      <c r="B290" s="2606"/>
      <c r="C290" s="2540"/>
      <c r="D290" s="1549"/>
      <c r="E290" s="2440"/>
      <c r="F290" s="401"/>
      <c r="G290" s="401"/>
      <c r="H290" s="585"/>
      <c r="I290" s="585"/>
      <c r="J290" s="401"/>
      <c r="K290" s="401"/>
      <c r="L290" s="37"/>
      <c r="N290" s="158"/>
      <c r="O290" s="101"/>
      <c r="P290" s="52"/>
      <c r="Q290" s="101"/>
      <c r="R290" s="101"/>
      <c r="S290" s="101"/>
      <c r="T290" s="101"/>
      <c r="U290" s="39"/>
      <c r="V290" s="37"/>
      <c r="W290" s="2364" t="e">
        <f ca="1">W285</f>
        <v>#NAME?</v>
      </c>
      <c r="X290" s="2373">
        <f>_PL!X290</f>
        <v>0</v>
      </c>
      <c r="Y290" s="2367">
        <v>2</v>
      </c>
      <c r="Z290" s="198">
        <f>_PL!Z290</f>
        <v>0</v>
      </c>
      <c r="AA290" s="200" t="str" cm="1">
        <f t="array" aca="1" ref="AA290" ca="1">IF(Y290="", "", _xlfn.LET(
_xlpm._termname,$W290 &amp; $Y290,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0" s="1134"/>
      <c r="AC290" s="125"/>
      <c r="AD290" s="2152" t="e" cm="1">
        <f t="array" aca="1" ref="AD290" ca="1">_xlfn.LET(
_xlpm.search_key, $W290&amp;$Y290,
_xlpm.Scenario, _xlfn.VSTACK( $W$20:$W$55&amp;$Y$20:$Y$55, $W$76:$W$110&amp;$Y$76:$Y$110),
_xlpm.Data,  _xlfn.VSTACK($AD$20:$BN$55, $AD$76:$BN$110),
IF(OR($Y290="",ISNUMBER(SEARCH("please",$Y290))),"", _xlfn.XLOOKUP(_xlpm.search_key, _xlpm.Scenario, _xlpm.Data, "▧"))
)</f>
        <v>#NAME?</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362"/>
      <c r="BP290" s="2362"/>
      <c r="BQ290" s="2362"/>
      <c r="BR290" s="2362"/>
      <c r="BS290" s="2362"/>
      <c r="BT290" s="2362"/>
      <c r="BU290" s="2362"/>
      <c r="BV290" s="2362"/>
      <c r="BW290" s="2362"/>
      <c r="BX290" s="2362"/>
      <c r="BY290" s="2362"/>
      <c r="BZ290" s="2362"/>
      <c r="CA290" s="34"/>
      <c r="CC290" s="58"/>
      <c r="CD290" s="2154" t="e" cm="1">
        <f t="array" aca="1" ref="CD290" ca="1">_xlfn.LET(
_xlpm.search_key,$W290&amp;$Y290,
_xlpm.Scenario,_xlfn.VSTACK($W$20:$W$55&amp;$Y$20:$Y$55,$W$76:$W$110&amp;$Y$76:$Y$110),
_xlpm.Data,_xlfn.VSTACK(CD$20:CE$55,CD$76:CE$110),
IF(OR($Y290="",ISNUMBER(SEARCH("please",$Y290))),"", _xlfn.XLOOKUP(_xlpm.search_key,_xlpm.Scenario,_xlpm.Data,"▧")
))</f>
        <v>#NAME?</v>
      </c>
      <c r="CE290" s="2154"/>
      <c r="CF290" s="88"/>
      <c r="CG290" s="2154" t="e" cm="1">
        <f t="array" aca="1" ref="CG290" ca="1">_xlfn.LET(
_xlpm.search_key,$W290&amp;$Y290,
_xlpm.Scenario,_xlfn.VSTACK($W$20:$W$55&amp;$Y$20:$Y$55,$W$76:$W$110&amp;$Y$76:$Y$110),
_xlpm.Data,_xlfn.VSTACK(CG$20:CH$55,CG$76:CH$110),
IF(OR($Y290="",ISNUMBER(SEARCH("please",$Y290))),"", _xlfn.XLOOKUP(_xlpm.search_key,_xlpm.Scenario,_xlpm.Data,"▧")
))</f>
        <v>#NAME?</v>
      </c>
      <c r="CH290" s="2154"/>
      <c r="CI290" s="88"/>
      <c r="CJ290" s="2154" t="e" cm="1">
        <f t="array" aca="1" ref="CJ290" ca="1">_xlfn.LET(
_xlpm.search_key,$W290&amp;$Y290,
_xlpm.Scenario,_xlfn.VSTACK($W$20:$W$55&amp;$Y$20:$Y$55,$W$76:$W$110&amp;$Y$76:$Y$110),
_xlpm.Data,_xlfn.VSTACK(CJ$20:CK$55,CJ$76:CK$110),
IF(OR($Y290="",ISNUMBER(SEARCH("please",$Y290))),"", _xlfn.XLOOKUP(_xlpm.search_key,_xlpm.Scenario,_xlpm.Data,"▧")
))</f>
        <v>#NAME?</v>
      </c>
      <c r="CK290" s="2154"/>
      <c r="CL290" s="88"/>
      <c r="CM290" s="2154" t="e" cm="1">
        <f t="array" aca="1" ref="CM290" ca="1">_xlfn.LET(
_xlpm.search_key,$W290&amp;$Y290,
_xlpm.Scenario,_xlfn.VSTACK($W$20:$W$55&amp;$Y$20:$Y$55,$W$76:$W$110&amp;$Y$76:$Y$110),
_xlpm.Data,_xlfn.VSTACK(CM$20:CN$55,CM$76:CN$110),
IF(OR($Y290="",ISNUMBER(SEARCH("please",$Y290))),"", _xlfn.XLOOKUP(_xlpm.search_key,_xlpm.Scenario,_xlpm.Data,"▧")
))</f>
        <v>#NAME?</v>
      </c>
      <c r="CN290" s="2154"/>
      <c r="CO290" s="88"/>
      <c r="CP290" s="2154" t="e" cm="1">
        <f t="array" aca="1" ref="CP290" ca="1">_xlfn.LET(
_xlpm.search_key,$W290&amp;$Y290,
_xlpm.Scenario,_xlfn.VSTACK($W$20:$W$55&amp;$Y$20:$Y$55,$W$76:$W$110&amp;$Y$76:$Y$110),
_xlpm.Data,_xlfn.VSTACK(CP$20:CQ$55,CP$76:CQ$110),
IF(OR($Y290="",ISNUMBER(SEARCH("please",$Y290))),"", _xlfn.XLOOKUP(_xlpm.search_key,_xlpm.Scenario,_xlpm.Data,"▧")
))</f>
        <v>#NAME?</v>
      </c>
      <c r="CQ290" s="2154"/>
      <c r="CR290" s="34"/>
      <c r="CS290" s="2056"/>
      <c r="DC290"/>
    </row>
    <row r="291" spans="1:144" ht="21" customHeight="1">
      <c r="A291" s="1627"/>
      <c r="B291" s="2606"/>
      <c r="C291" s="2540"/>
      <c r="D291" s="1549"/>
      <c r="E291" s="2440"/>
      <c r="F291" s="401"/>
      <c r="G291" s="401"/>
      <c r="H291" s="585"/>
      <c r="I291" s="585"/>
      <c r="J291" s="401"/>
      <c r="K291" s="401"/>
      <c r="L291" s="37"/>
      <c r="N291" s="158"/>
      <c r="O291" s="101"/>
      <c r="P291" s="52"/>
      <c r="Q291" s="101"/>
      <c r="R291" s="101"/>
      <c r="S291" s="101"/>
      <c r="T291" s="101"/>
      <c r="U291" s="39"/>
      <c r="V291" s="37"/>
      <c r="W291" s="2364" t="e">
        <f ca="1">W285</f>
        <v>#NAME?</v>
      </c>
      <c r="X291" s="2373">
        <f>_PL!X291</f>
        <v>0</v>
      </c>
      <c r="Y291" s="2367">
        <v>2</v>
      </c>
      <c r="Z291" s="538">
        <f>_PL!Z291</f>
        <v>0</v>
      </c>
      <c r="AA291" s="787" t="str" cm="1">
        <f t="array" aca="1" ref="AA291" ca="1">IF(Y291="", "", _xlfn.LET(
_xlpm._termname,$W291 &amp; $Y291,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1" s="1134"/>
      <c r="AC291" s="125"/>
      <c r="AD291" s="2152" t="e" cm="1">
        <f t="array" aca="1" ref="AD291" ca="1">_xlfn.LET(
_xlpm.search_key, $W291&amp;$Y291,
_xlpm.Scenario, _xlfn.VSTACK( $W$20:$W$55&amp;$Y$20:$Y$55, $W$76:$W$110&amp;$Y$76:$Y$110),
_xlpm.Data,  _xlfn.VSTACK($AD$20:$BN$55, $AD$76:$BN$110),
IF(OR($Y291="",ISNUMBER(SEARCH("please",$Y291))),"", _xlfn.XLOOKUP(_xlpm.search_key, _xlpm.Scenario, _xlpm.Data, "▧"))
)</f>
        <v>#NAME?</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362"/>
      <c r="BP291" s="2362"/>
      <c r="BQ291" s="2362"/>
      <c r="BR291" s="2362"/>
      <c r="BS291" s="2362"/>
      <c r="BT291" s="2362"/>
      <c r="BU291" s="2362"/>
      <c r="BV291" s="2362"/>
      <c r="BW291" s="2362"/>
      <c r="BX291" s="2362"/>
      <c r="BY291" s="2362"/>
      <c r="BZ291" s="2362"/>
      <c r="CA291" s="34"/>
      <c r="CC291" s="58"/>
      <c r="CD291" s="2154" t="e" cm="1">
        <f t="array" aca="1" ref="CD291" ca="1">_xlfn.LET(
_xlpm.search_key,$W291&amp;$Y291,
_xlpm.Scenario,_xlfn.VSTACK($W$20:$W$55&amp;$Y$20:$Y$55,$W$76:$W$110&amp;$Y$76:$Y$110),
_xlpm.Data,_xlfn.VSTACK(CD$20:CE$55,CD$76:CE$110),
IF(OR($Y291="",ISNUMBER(SEARCH("please",$Y291))),"", _xlfn.XLOOKUP(_xlpm.search_key,_xlpm.Scenario,_xlpm.Data,"▧")
))</f>
        <v>#NAME?</v>
      </c>
      <c r="CE291" s="2154"/>
      <c r="CF291" s="88"/>
      <c r="CG291" s="2154" t="e" cm="1">
        <f t="array" aca="1" ref="CG291" ca="1">_xlfn.LET(
_xlpm.search_key,$W291&amp;$Y291,
_xlpm.Scenario,_xlfn.VSTACK($W$20:$W$55&amp;$Y$20:$Y$55,$W$76:$W$110&amp;$Y$76:$Y$110),
_xlpm.Data,_xlfn.VSTACK(CG$20:CH$55,CG$76:CH$110),
IF(OR($Y291="",ISNUMBER(SEARCH("please",$Y291))),"", _xlfn.XLOOKUP(_xlpm.search_key,_xlpm.Scenario,_xlpm.Data,"▧")
))</f>
        <v>#NAME?</v>
      </c>
      <c r="CH291" s="2154"/>
      <c r="CI291" s="88"/>
      <c r="CJ291" s="2154" t="e" cm="1">
        <f t="array" aca="1" ref="CJ291" ca="1">_xlfn.LET(
_xlpm.search_key,$W291&amp;$Y291,
_xlpm.Scenario,_xlfn.VSTACK($W$20:$W$55&amp;$Y$20:$Y$55,$W$76:$W$110&amp;$Y$76:$Y$110),
_xlpm.Data,_xlfn.VSTACK(CJ$20:CK$55,CJ$76:CK$110),
IF(OR($Y291="",ISNUMBER(SEARCH("please",$Y291))),"", _xlfn.XLOOKUP(_xlpm.search_key,_xlpm.Scenario,_xlpm.Data,"▧")
))</f>
        <v>#NAME?</v>
      </c>
      <c r="CK291" s="2154"/>
      <c r="CL291" s="88"/>
      <c r="CM291" s="2154" t="e" cm="1">
        <f t="array" aca="1" ref="CM291" ca="1">_xlfn.LET(
_xlpm.search_key,$W291&amp;$Y291,
_xlpm.Scenario,_xlfn.VSTACK($W$20:$W$55&amp;$Y$20:$Y$55,$W$76:$W$110&amp;$Y$76:$Y$110),
_xlpm.Data,_xlfn.VSTACK(CM$20:CN$55,CM$76:CN$110),
IF(OR($Y291="",ISNUMBER(SEARCH("please",$Y291))),"", _xlfn.XLOOKUP(_xlpm.search_key,_xlpm.Scenario,_xlpm.Data,"▧")
))</f>
        <v>#NAME?</v>
      </c>
      <c r="CN291" s="2154"/>
      <c r="CO291" s="88"/>
      <c r="CP291" s="2154" t="e" cm="1">
        <f t="array" aca="1" ref="CP291" ca="1">_xlfn.LET(
_xlpm.search_key,$W291&amp;$Y291,
_xlpm.Scenario,_xlfn.VSTACK($W$20:$W$55&amp;$Y$20:$Y$55,$W$76:$W$110&amp;$Y$76:$Y$110),
_xlpm.Data,_xlfn.VSTACK(CP$20:CQ$55,CP$76:CQ$110),
IF(OR($Y291="",ISNUMBER(SEARCH("please",$Y291))),"", _xlfn.XLOOKUP(_xlpm.search_key,_xlpm.Scenario,_xlpm.Data,"▧")
))</f>
        <v>#NAME?</v>
      </c>
      <c r="CQ291" s="2154"/>
      <c r="CR291" s="34"/>
      <c r="CS291" s="2056"/>
      <c r="DC291"/>
    </row>
    <row r="292" spans="1:144" ht="21" customHeight="1">
      <c r="A292" s="1627"/>
      <c r="B292" s="2606" t="s">
        <v>207</v>
      </c>
      <c r="C292" s="2606" t="e" cm="1">
        <f t="array" aca="1" ref="C292" ca="1">CVC.PACK(W285:Y292)</f>
        <v>#NAME?</v>
      </c>
      <c r="D292" s="1549"/>
      <c r="E292" s="2607"/>
      <c r="F292" s="401"/>
      <c r="G292" s="401"/>
      <c r="H292" s="585"/>
      <c r="I292" s="585"/>
      <c r="J292" s="401"/>
      <c r="K292" s="401"/>
      <c r="L292" s="37"/>
      <c r="N292" s="158"/>
      <c r="O292" s="101"/>
      <c r="P292" s="52"/>
      <c r="Q292" s="101"/>
      <c r="R292" s="101"/>
      <c r="S292" s="101"/>
      <c r="T292" s="101"/>
      <c r="U292" s="39"/>
      <c r="V292" s="37"/>
      <c r="W292" s="2365" t="e">
        <f ca="1">W285</f>
        <v>#NAME?</v>
      </c>
      <c r="X292" s="2374">
        <f>_PL!X292</f>
        <v>0</v>
      </c>
      <c r="Y292" s="2326">
        <f>_PL!Y292</f>
        <v>0</v>
      </c>
      <c r="Z292" s="2322"/>
      <c r="AA292" s="2323"/>
      <c r="AB292" s="1134"/>
      <c r="AC292" s="125" t="str" cm="1">
        <f t="array" aca="1" ref="AC292" ca="1">IF(AB292="", "", _xlfn.LET(
_xlpm._termname,PL!$W292 &amp; $AB292,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2" s="2152" t="e">
        <f ca="1">SUMPRODUCT($X286:$X291, AD286:AD291)</f>
        <v>#NAME?</v>
      </c>
      <c r="AE292" s="2152">
        <f t="shared" ref="AE292:BN292" si="75">SUMPRODUCT($X286:$X291, AE286:AE291)</f>
        <v>0</v>
      </c>
      <c r="AF292" s="2152">
        <f t="shared" si="75"/>
        <v>0</v>
      </c>
      <c r="AG292" s="2152">
        <f t="shared" si="75"/>
        <v>0</v>
      </c>
      <c r="AH292" s="2152">
        <f t="shared" si="75"/>
        <v>0</v>
      </c>
      <c r="AI292" s="2152">
        <f t="shared" si="75"/>
        <v>0</v>
      </c>
      <c r="AJ292" s="2152">
        <f t="shared" si="75"/>
        <v>0</v>
      </c>
      <c r="AK292" s="2152">
        <f t="shared" si="75"/>
        <v>0</v>
      </c>
      <c r="AL292" s="2152">
        <f t="shared" si="75"/>
        <v>0</v>
      </c>
      <c r="AM292" s="2152">
        <f t="shared" si="75"/>
        <v>0</v>
      </c>
      <c r="AN292" s="2152">
        <f t="shared" si="75"/>
        <v>0</v>
      </c>
      <c r="AO292" s="2152">
        <f t="shared" si="75"/>
        <v>0</v>
      </c>
      <c r="AP292" s="2152">
        <f t="shared" si="75"/>
        <v>0</v>
      </c>
      <c r="AQ292" s="2152">
        <f t="shared" si="75"/>
        <v>0</v>
      </c>
      <c r="AR292" s="2152">
        <f t="shared" si="75"/>
        <v>0</v>
      </c>
      <c r="AS292" s="2152">
        <f t="shared" si="75"/>
        <v>0</v>
      </c>
      <c r="AT292" s="2152">
        <f t="shared" si="75"/>
        <v>0</v>
      </c>
      <c r="AU292" s="2152">
        <f t="shared" si="75"/>
        <v>0</v>
      </c>
      <c r="AV292" s="2152">
        <f t="shared" si="75"/>
        <v>0</v>
      </c>
      <c r="AW292" s="2152">
        <f t="shared" si="75"/>
        <v>0</v>
      </c>
      <c r="AX292" s="2152">
        <f t="shared" si="75"/>
        <v>0</v>
      </c>
      <c r="AY292" s="2152">
        <f t="shared" si="75"/>
        <v>0</v>
      </c>
      <c r="AZ292" s="2152">
        <f t="shared" si="75"/>
        <v>0</v>
      </c>
      <c r="BA292" s="2152">
        <f t="shared" si="75"/>
        <v>0</v>
      </c>
      <c r="BB292" s="2152">
        <f t="shared" si="75"/>
        <v>0</v>
      </c>
      <c r="BC292" s="2152">
        <f t="shared" si="75"/>
        <v>0</v>
      </c>
      <c r="BD292" s="2152">
        <f t="shared" si="75"/>
        <v>0</v>
      </c>
      <c r="BE292" s="2152">
        <f t="shared" si="75"/>
        <v>0</v>
      </c>
      <c r="BF292" s="2152">
        <f t="shared" si="75"/>
        <v>0</v>
      </c>
      <c r="BG292" s="2152">
        <f t="shared" si="75"/>
        <v>0</v>
      </c>
      <c r="BH292" s="2152">
        <f t="shared" si="75"/>
        <v>0</v>
      </c>
      <c r="BI292" s="2152">
        <f t="shared" si="75"/>
        <v>0</v>
      </c>
      <c r="BJ292" s="2152">
        <f t="shared" si="75"/>
        <v>0</v>
      </c>
      <c r="BK292" s="2152">
        <f t="shared" si="75"/>
        <v>0</v>
      </c>
      <c r="BL292" s="2152">
        <f t="shared" si="75"/>
        <v>0</v>
      </c>
      <c r="BM292" s="2152">
        <f t="shared" si="75"/>
        <v>0</v>
      </c>
      <c r="BN292" s="2152">
        <f t="shared" si="75"/>
        <v>0</v>
      </c>
      <c r="BO292" s="2362"/>
      <c r="BP292" s="2362"/>
      <c r="BQ292" s="2362"/>
      <c r="BR292" s="2362"/>
      <c r="BS292" s="2362"/>
      <c r="BT292" s="2362"/>
      <c r="BU292" s="2362"/>
      <c r="BV292" s="2362"/>
      <c r="BW292" s="2362"/>
      <c r="BX292" s="2362"/>
      <c r="BY292" s="2362"/>
      <c r="BZ292" s="2362"/>
      <c r="CA292" s="34"/>
      <c r="CC292" s="58"/>
      <c r="CD292" s="2152" t="e">
        <f ca="1">SUMPRODUCT($X286:$X291, CD286:CD291)</f>
        <v>#NAME?</v>
      </c>
      <c r="CE292" s="2152">
        <f>SUMPRODUCT($X286:$X289, CE286:CE289)</f>
        <v>0</v>
      </c>
      <c r="CF292" s="88"/>
      <c r="CG292" s="2152" t="e">
        <f ca="1">SUMPRODUCT($X286:$X291, CG286:CG291)</f>
        <v>#NAME?</v>
      </c>
      <c r="CH292" s="2152">
        <f>SUMPRODUCT($X286:$X289, CH286:CH289)</f>
        <v>0</v>
      </c>
      <c r="CI292" s="88"/>
      <c r="CJ292" s="2152" t="e">
        <f ca="1">SUMPRODUCT($X286:$X291, CJ286:CJ291)</f>
        <v>#NAME?</v>
      </c>
      <c r="CK292" s="2152">
        <f>SUMPRODUCT($X286:$X289, CK286:CK289)</f>
        <v>0</v>
      </c>
      <c r="CL292" s="88"/>
      <c r="CM292" s="2152" t="e">
        <f ca="1">SUMPRODUCT($X286:$X291, CM286:CM291)</f>
        <v>#NAME?</v>
      </c>
      <c r="CN292" s="2152">
        <f>SUMPRODUCT($X286:$X289, CN286:CN289)</f>
        <v>0</v>
      </c>
      <c r="CO292" s="88"/>
      <c r="CP292" s="2152" t="e">
        <f ca="1">SUMPRODUCT($X286:$X291, CP286:CP291)</f>
        <v>#NAME?</v>
      </c>
      <c r="CQ292" s="2152">
        <f>SUMPRODUCT($X286:$X289, CQ286:CQ289)</f>
        <v>0</v>
      </c>
      <c r="CR292" s="34"/>
      <c r="CS292" s="2056"/>
      <c r="CT292" s="2447" t="e" cm="1">
        <f t="array" aca="1" ref="CT292" ca="1">IF(PL!$C292="","",_xldudf_CX_PUSH(PL!$C292,CX_ENTITY,PL!$B292,EOMONTH(val_asOfDate,PL!CT$248)))</f>
        <v>#NAME?</v>
      </c>
      <c r="CU292" s="2447" t="e" cm="1">
        <f t="array" aca="1" ref="CU292" ca="1">IF(PL!$C292="","",_xldudf_CX_PUSH(PL!$C292,CX_ENTITY,PL!$B292,EOMONTH(val_asOfDate,PL!CU$248)))</f>
        <v>#NAME?</v>
      </c>
      <c r="CV292" s="2447" t="e" cm="1">
        <f t="array" aca="1" ref="CV292" ca="1">IF(PL!$C292="","",_xldudf_CX_PUSH(PL!$C292,CX_ENTITY,PL!$B292,EOMONTH(val_asOfDate,PL!CV$248)))</f>
        <v>#NAME?</v>
      </c>
      <c r="CW292" s="2447" t="e" cm="1">
        <f t="array" aca="1" ref="CW292" ca="1">IF(PL!$C292="","",_xldudf_CX_PUSH(PL!$C292,CX_ENTITY,PL!$B292,EOMONTH(val_asOfDate,PL!CW$248)))</f>
        <v>#NAME?</v>
      </c>
      <c r="DC292"/>
    </row>
    <row r="293" spans="1:144" s="108" customFormat="1" ht="21" customHeight="1">
      <c r="A293" s="1628"/>
      <c r="B293" s="2540"/>
      <c r="C293" s="2540"/>
      <c r="D293" s="1549"/>
      <c r="E293" s="2607"/>
      <c r="F293" s="401"/>
      <c r="G293" s="401"/>
      <c r="H293" s="585"/>
      <c r="I293" s="585"/>
      <c r="J293" s="401"/>
      <c r="K293" s="401"/>
      <c r="L293" s="37"/>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63"/>
      <c r="BP293" s="2363"/>
      <c r="BQ293" s="2363"/>
      <c r="BR293" s="2363"/>
      <c r="BS293" s="2363"/>
      <c r="BT293" s="2363"/>
      <c r="BU293" s="2363"/>
      <c r="BV293" s="2363"/>
      <c r="BW293" s="2363"/>
      <c r="BX293" s="2363"/>
      <c r="BY293" s="2363"/>
      <c r="BZ293" s="2363"/>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44" ht="21" customHeight="1">
      <c r="A294" s="1627"/>
      <c r="B294" s="2540"/>
      <c r="C294" s="2540"/>
      <c r="D294" s="1549"/>
      <c r="E294" s="2607"/>
      <c r="F294" s="401"/>
      <c r="G294" s="401"/>
      <c r="H294" s="585"/>
      <c r="I294" s="585"/>
      <c r="J294" s="401"/>
      <c r="K294" s="401"/>
      <c r="L294" s="37"/>
      <c r="N294" s="158"/>
      <c r="O294" s="101"/>
      <c r="P294" s="52"/>
      <c r="Q294" s="101"/>
      <c r="R294" s="101"/>
      <c r="S294" s="18"/>
      <c r="T294" s="18"/>
      <c r="U294" s="39"/>
      <c r="V294" s="37"/>
      <c r="W294" s="2660" t="e" cm="1">
        <f t="array" aca="1" ref="W294" ca="1">fx_scenarioConverter(_PL!W294)</f>
        <v>#NAME?</v>
      </c>
      <c r="X294" s="2137"/>
      <c r="Y294" s="2336" t="s">
        <v>211</v>
      </c>
      <c r="Z294" s="2337"/>
      <c r="AA294" s="2609"/>
      <c r="AB294" s="2141" t="s">
        <v>199</v>
      </c>
      <c r="AC294" s="2138" t="str" cm="1">
        <f t="array" aca="1" ref="AC294" ca="1">_xlfn.LET(
_xlpm._termname, $AB294,
_xlpm._iconname, "find",
_xlpm._icon, fx_getIcon(_xlpm._iconname),
_xlpm._location, _xlfn.XLOOKUP(LOWER(_xlpm._termname), LOWER(tbl_acctDef[Term]),tbl_acctDef[Term]),
_xlpm._hyperlink, HYPERLINK("#"&amp;CELL("address",_xlpm._location), _xlpm._icon),
IFERROR(_xlpm._hyperlink,"")
)</f>
        <v/>
      </c>
      <c r="AD294" s="2138" t="str" cm="1">
        <f t="array" aca="1" ref="AD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E294" s="2138" t="str" cm="1">
        <f t="array" aca="1" ref="AE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F294" s="2138" t="str" cm="1">
        <f t="array" aca="1" ref="AF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94" s="2138" t="str" cm="1">
        <f t="array" aca="1" ref="AG294" ca="1">_xlfn.LET(
_xlpm._termname, $AB294,
_xlpm._iconname, "find",
_xlpm._icon, fx_getIcon(_xlpm._iconname),
_xlpm._location, _xlfn.XLOOKUP(LOWER(_xlpm._termname), LOWER(tbl_acctDef[Order]),tbl_acctDef[Order]),
_xlpm._hyperlink, HYPERLINK("#"&amp;CELL("address",_xlpm._location), _xlpm._icon),
IFERROR(_xlpm._hyperlink,"")
)</f>
        <v/>
      </c>
      <c r="AH294" s="2138" t="str" cm="1">
        <f t="array" aca="1" ref="AH294" ca="1">_xlfn.LET(
_xlpm._termname, $AB294,
_xlpm._iconname, "find",
_xlpm._icon, fx_getIcon(_xlpm._iconname),
_xlpm._location, _xlfn.XLOOKUP(LOWER(_xlpm._termname), LOWER(tbl_acctDef[Term]),tbl_acctDef[Term]),
_xlpm._hyperlink, HYPERLINK("#"&amp;CELL("address",_xlpm._location), _xlpm._icon),
IFERROR(_xlpm._hyperlink,"")
)</f>
        <v/>
      </c>
      <c r="AI294" s="2138" t="str" cm="1">
        <f t="array" aca="1" ref="AI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J294" s="2138" t="str" cm="1">
        <f t="array" aca="1" ref="AJ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K294" s="2138" t="str" cm="1">
        <f t="array" aca="1" ref="AK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94" s="2138" t="str" cm="1">
        <f t="array" aca="1" ref="AL294" ca="1">_xlfn.LET(
_xlpm._termname, $AB294,
_xlpm._iconname, "find",
_xlpm._icon, fx_getIcon(_xlpm._iconname),
_xlpm._location, _xlfn.XLOOKUP(LOWER(_xlpm._termname), LOWER(tbl_acctDef[Order]),tbl_acctDef[Order]),
_xlpm._hyperlink, HYPERLINK("#"&amp;CELL("address",_xlpm._location), _xlpm._icon),
IFERROR(_xlpm._hyperlink,"")
)</f>
        <v/>
      </c>
      <c r="AM294" s="2138" t="str" cm="1">
        <f t="array" aca="1" ref="AM294" ca="1">_xlfn.LET(
_xlpm._termname, $AB294,
_xlpm._iconname, "find",
_xlpm._icon, fx_getIcon(_xlpm._iconname),
_xlpm._location, _xlfn.XLOOKUP(LOWER(_xlpm._termname), LOWER(tbl_acctDef[Term]),tbl_acctDef[Term]),
_xlpm._hyperlink, HYPERLINK("#"&amp;CELL("address",_xlpm._location), _xlpm._icon),
IFERROR(_xlpm._hyperlink,"")
)</f>
        <v/>
      </c>
      <c r="AN294" s="2138" t="str" cm="1">
        <f t="array" aca="1" ref="AN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O294" s="2138" t="str" cm="1">
        <f t="array" aca="1" ref="AO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P294" s="2138" t="str" cm="1">
        <f t="array" aca="1" ref="AP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94" s="2138" t="str" cm="1">
        <f t="array" aca="1" ref="AQ294" ca="1">_xlfn.LET(
_xlpm._termname, $AB294,
_xlpm._iconname, "find",
_xlpm._icon, fx_getIcon(_xlpm._iconname),
_xlpm._location, _xlfn.XLOOKUP(LOWER(_xlpm._termname), LOWER(tbl_acctDef[Order]),tbl_acctDef[Order]),
_xlpm._hyperlink, HYPERLINK("#"&amp;CELL("address",_xlpm._location), _xlpm._icon),
IFERROR(_xlpm._hyperlink,"")
)</f>
        <v/>
      </c>
      <c r="AR294" s="2138" t="str" cm="1">
        <f t="array" aca="1" ref="AR294" ca="1">_xlfn.LET(
_xlpm._termname, $AB294,
_xlpm._iconname, "find",
_xlpm._icon, fx_getIcon(_xlpm._iconname),
_xlpm._location, _xlfn.XLOOKUP(LOWER(_xlpm._termname), LOWER(tbl_acctDef[Term]),tbl_acctDef[Term]),
_xlpm._hyperlink, HYPERLINK("#"&amp;CELL("address",_xlpm._location), _xlpm._icon),
IFERROR(_xlpm._hyperlink,"")
)</f>
        <v/>
      </c>
      <c r="AS294" s="2138" t="str" cm="1">
        <f t="array" aca="1" ref="AS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T294" s="2138" t="str" cm="1">
        <f t="array" aca="1" ref="AT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U294" s="2138" t="str" cm="1">
        <f t="array" aca="1" ref="AU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94" s="2138" t="str" cm="1">
        <f t="array" aca="1" ref="AV294" ca="1">_xlfn.LET(
_xlpm._termname, $AB294,
_xlpm._iconname, "find",
_xlpm._icon, fx_getIcon(_xlpm._iconname),
_xlpm._location, _xlfn.XLOOKUP(LOWER(_xlpm._termname), LOWER(tbl_acctDef[Order]),tbl_acctDef[Order]),
_xlpm._hyperlink, HYPERLINK("#"&amp;CELL("address",_xlpm._location), _xlpm._icon),
IFERROR(_xlpm._hyperlink,"")
)</f>
        <v/>
      </c>
      <c r="AW294" s="2138" t="str" cm="1">
        <f t="array" aca="1" ref="AW294" ca="1">_xlfn.LET(
_xlpm._termname, $AB294,
_xlpm._iconname, "find",
_xlpm._icon, fx_getIcon(_xlpm._iconname),
_xlpm._location, _xlfn.XLOOKUP(LOWER(_xlpm._termname), LOWER(tbl_acctDef[Term]),tbl_acctDef[Term]),
_xlpm._hyperlink, HYPERLINK("#"&amp;CELL("address",_xlpm._location), _xlpm._icon),
IFERROR(_xlpm._hyperlink,"")
)</f>
        <v/>
      </c>
      <c r="AX294" s="2138" t="str" cm="1">
        <f t="array" aca="1" ref="AX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Y294" s="2138" t="str" cm="1">
        <f t="array" aca="1" ref="AY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Z294" s="2138" t="str" cm="1">
        <f t="array" aca="1" ref="AZ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94" s="2138" t="str" cm="1">
        <f t="array" aca="1" ref="BA294" ca="1">_xlfn.LET(
_xlpm._termname, $AB294,
_xlpm._iconname, "find",
_xlpm._icon, fx_getIcon(_xlpm._iconname),
_xlpm._location, _xlfn.XLOOKUP(LOWER(_xlpm._termname), LOWER(tbl_acctDef[Order]),tbl_acctDef[Order]),
_xlpm._hyperlink, HYPERLINK("#"&amp;CELL("address",_xlpm._location), _xlpm._icon),
IFERROR(_xlpm._hyperlink,"")
)</f>
        <v/>
      </c>
      <c r="BB294" s="2138" t="str" cm="1">
        <f t="array" aca="1" ref="BB294" ca="1">_xlfn.LET(
_xlpm._termname, $AB294,
_xlpm._iconname, "find",
_xlpm._icon, fx_getIcon(_xlpm._iconname),
_xlpm._location, _xlfn.XLOOKUP(LOWER(_xlpm._termname), LOWER(tbl_acctDef[Term]),tbl_acctDef[Term]),
_xlpm._hyperlink, HYPERLINK("#"&amp;CELL("address",_xlpm._location), _xlpm._icon),
IFERROR(_xlpm._hyperlink,"")
)</f>
        <v/>
      </c>
      <c r="BC294" s="2138" t="str" cm="1">
        <f t="array" aca="1" ref="BC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D294" s="2138" t="str" cm="1">
        <f t="array" aca="1" ref="BD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E294" s="2138" t="str" cm="1">
        <f t="array" aca="1" ref="BE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94" s="2138" t="str" cm="1">
        <f t="array" aca="1" ref="BF294" ca="1">_xlfn.LET(
_xlpm._termname, $AB294,
_xlpm._iconname, "find",
_xlpm._icon, fx_getIcon(_xlpm._iconname),
_xlpm._location, _xlfn.XLOOKUP(LOWER(_xlpm._termname), LOWER(tbl_acctDef[Order]),tbl_acctDef[Order]),
_xlpm._hyperlink, HYPERLINK("#"&amp;CELL("address",_xlpm._location), _xlpm._icon),
IFERROR(_xlpm._hyperlink,"")
)</f>
        <v/>
      </c>
      <c r="BG294" s="2138" t="str" cm="1">
        <f t="array" aca="1" ref="BG294" ca="1">_xlfn.LET(
_xlpm._termname, $AB294,
_xlpm._iconname, "find",
_xlpm._icon, fx_getIcon(_xlpm._iconname),
_xlpm._location, _xlfn.XLOOKUP(LOWER(_xlpm._termname), LOWER(tbl_acctDef[Term]),tbl_acctDef[Term]),
_xlpm._hyperlink, HYPERLINK("#"&amp;CELL("address",_xlpm._location), _xlpm._icon),
IFERROR(_xlpm._hyperlink,"")
)</f>
        <v/>
      </c>
      <c r="BH294" s="2138" t="str" cm="1">
        <f t="array" aca="1" ref="BH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I294" s="2138" t="str" cm="1">
        <f t="array" aca="1" ref="BI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J294" s="2138" t="str" cm="1">
        <f t="array" aca="1" ref="BJ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94" s="2138" t="str" cm="1">
        <f t="array" aca="1" ref="BK294" ca="1">_xlfn.LET(
_xlpm._termname, $AB294,
_xlpm._iconname, "find",
_xlpm._icon, fx_getIcon(_xlpm._iconname),
_xlpm._location, _xlfn.XLOOKUP(LOWER(_xlpm._termname), LOWER(tbl_acctDef[Order]),tbl_acctDef[Order]),
_xlpm._hyperlink, HYPERLINK("#"&amp;CELL("address",_xlpm._location), _xlpm._icon),
IFERROR(_xlpm._hyperlink,"")
)</f>
        <v/>
      </c>
      <c r="BL294" s="2138" t="str" cm="1">
        <f t="array" aca="1" ref="BL294" ca="1">_xlfn.LET(
_xlpm._termname, $AB294,
_xlpm._iconname, "find",
_xlpm._icon, fx_getIcon(_xlpm._iconname),
_xlpm._location, _xlfn.XLOOKUP(LOWER(_xlpm._termname), LOWER(tbl_acctDef[Term]),tbl_acctDef[Term]),
_xlpm._hyperlink, HYPERLINK("#"&amp;CELL("address",_xlpm._location), _xlpm._icon),
IFERROR(_xlpm._hyperlink,"")
)</f>
        <v/>
      </c>
      <c r="BM294" s="2138" t="str" cm="1">
        <f t="array" aca="1" ref="BM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N294" s="2138" t="str" cm="1">
        <f t="array" aca="1" ref="BN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O294" s="2361"/>
      <c r="BP294" s="2361"/>
      <c r="BQ294" s="2361"/>
      <c r="BR294" s="2361"/>
      <c r="BS294" s="2361"/>
      <c r="BT294" s="2361"/>
      <c r="BU294" s="2361"/>
      <c r="BV294" s="2361"/>
      <c r="BW294" s="2361"/>
      <c r="BX294" s="2361"/>
      <c r="BY294" s="2361"/>
      <c r="BZ294" s="2361"/>
      <c r="CA294" s="34"/>
      <c r="CC294" s="58"/>
      <c r="CD294" s="1720" t="e" cm="1">
        <f t="array" aca="1" ref="CD294" ca="1">fx_scenarioConverter($W289)</f>
        <v>#NAME?</v>
      </c>
      <c r="CE294" s="1721" t="e" cm="1">
        <f t="array" aca="1" ref="CE294" ca="1">fx_scenarioConverter($W289)</f>
        <v>#NAME?</v>
      </c>
      <c r="CF294" s="128"/>
      <c r="CG294" s="1734" t="e" cm="1">
        <f t="array" aca="1" ref="CG294" ca="1">fx_scenarioConverter($W289)</f>
        <v>#NAME?</v>
      </c>
      <c r="CH294" s="1735" t="e" cm="1">
        <f t="array" aca="1" ref="CH294" ca="1">fx_scenarioConverter($W289)</f>
        <v>#NAME?</v>
      </c>
      <c r="CI294" s="207"/>
      <c r="CJ294" s="1724" t="e" cm="1">
        <f t="array" aca="1" ref="CJ294" ca="1">fx_scenarioConverter($W289)</f>
        <v>#NAME?</v>
      </c>
      <c r="CK294" s="1725" t="e" cm="1">
        <f t="array" aca="1" ref="CK294" ca="1">fx_scenarioConverter($W289)</f>
        <v>#NAME?</v>
      </c>
      <c r="CL294" s="88"/>
      <c r="CM294" s="1198" t="str">
        <f>CM$19</f>
        <v>Original Budget</v>
      </c>
      <c r="CN294" s="1198" t="str">
        <f>CN$19</f>
        <v>LE</v>
      </c>
      <c r="CO294" s="88"/>
      <c r="CP294" s="1198" t="str">
        <f>CP$19</f>
        <v>Original Budget</v>
      </c>
      <c r="CQ294" s="1198" t="str">
        <f>CQ$19</f>
        <v>LE</v>
      </c>
      <c r="CR294" s="34"/>
      <c r="CS294" s="2056"/>
      <c r="DC294"/>
    </row>
    <row r="295" spans="1:144" ht="21" customHeight="1">
      <c r="A295" s="1627"/>
      <c r="B295" s="2606"/>
      <c r="C295" s="2540"/>
      <c r="D295" s="1549"/>
      <c r="E295" s="2440" t="e" cm="1">
        <f t="array" aca="1" ref="E2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)($AD295:$CQ295, Z295)</f>
        <v>#NAME?</v>
      </c>
      <c r="F295" s="401"/>
      <c r="G295" s="401"/>
      <c r="H295" s="585">
        <v>0</v>
      </c>
      <c r="I295" s="585">
        <v>1</v>
      </c>
      <c r="J295" s="401"/>
      <c r="K295" s="401" t="str">
        <f t="shared" ref="K295:K296" si="76">IFERROR(IF(LEN(AB295)=0,"No",IF(LEN(J295)&gt;0,"Yes","No")),"")</f>
        <v>No</v>
      </c>
      <c r="L295" s="37"/>
      <c r="N295" s="158"/>
      <c r="O295" s="101"/>
      <c r="P295" s="52"/>
      <c r="Q295" s="101"/>
      <c r="R295" s="101"/>
      <c r="S295" s="101"/>
      <c r="T295" s="2324"/>
      <c r="U295" s="39"/>
      <c r="V295" s="37"/>
      <c r="W295" s="2364" t="e">
        <f ca="1">W294</f>
        <v>#NAME?</v>
      </c>
      <c r="X295" s="2373">
        <f>_PL!X295</f>
        <v>0</v>
      </c>
      <c r="Y295" s="2366">
        <v>2</v>
      </c>
      <c r="Z295" s="198">
        <f>_PL!Z295</f>
        <v>0</v>
      </c>
      <c r="AA295" s="200" t="str" cm="1">
        <f t="array" aca="1" ref="AA295" ca="1">IF(Y295="", "", _xlfn.LET(
_xlpm._termname,$W295 &amp; $Y295,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5" s="1134"/>
      <c r="AC295" s="125" t="str" cm="1">
        <f t="array" aca="1" ref="AC295" ca="1">IF(AB295="", "", _xlfn.LET(
_xlpm._termname,PL!$W295 &amp; $AB295,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5" s="2152" t="e" cm="1">
        <f t="array" aca="1" ref="AD295" ca="1">_xlfn.LET(
_xlpm.search_key, $W295&amp;$Y295,
_xlpm.Scenario, _xlfn.VSTACK( $W$20:$W$55&amp;$Y$20:$Y$55, $W$76:$W$110&amp;$Y$76:$Y$110),
_xlpm.Data,  _xlfn.VSTACK($AD$20:$BN$55, $AD$76:$BN$110),
IF(OR($Y295="",ISNUMBER(SEARCH("please",$Y295))),"", _xlfn.XLOOKUP(_xlpm.search_key, _xlpm.Scenario, _xlpm.Data, "▧"))
)</f>
        <v>#NAME?</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362"/>
      <c r="BP295" s="2362"/>
      <c r="BQ295" s="2362"/>
      <c r="BR295" s="2362"/>
      <c r="BS295" s="2362"/>
      <c r="BT295" s="2362"/>
      <c r="BU295" s="2362"/>
      <c r="BV295" s="2362"/>
      <c r="BW295" s="2362"/>
      <c r="BX295" s="2362"/>
      <c r="BY295" s="2362"/>
      <c r="BZ295" s="2362"/>
      <c r="CA295" s="34"/>
      <c r="CC295" s="58"/>
      <c r="CD295" s="2154" t="e" cm="1">
        <f t="array" aca="1" ref="CD295" ca="1">_xlfn.LET(
_xlpm.search_key,$W295&amp;$Y295,
_xlpm.Scenario,_xlfn.VSTACK($W$20:$W$55&amp;$Y$20:$Y$55,$W$76:$W$110&amp;$Y$76:$Y$110),
_xlpm.Data,_xlfn.VSTACK(CD$20:CE$55,CD$76:CE$110),
IF(OR($Y295="",ISNUMBER(SEARCH("please",$Y295))),"", _xlfn.XLOOKUP(_xlpm.search_key,_xlpm.Scenario,_xlpm.Data,"▧")
))</f>
        <v>#NAME?</v>
      </c>
      <c r="CE295" s="2154"/>
      <c r="CF295" s="88"/>
      <c r="CG295" s="2154" t="e" cm="1">
        <f t="array" aca="1" ref="CG295" ca="1">_xlfn.LET(
_xlpm.search_key,$W295&amp;$Y295,
_xlpm.Scenario,_xlfn.VSTACK($W$20:$W$55&amp;$Y$20:$Y$55,$W$76:$W$110&amp;$Y$76:$Y$110),
_xlpm.Data,_xlfn.VSTACK(CG$20:CH$55,CG$76:CH$110),
IF(OR($Y295="",ISNUMBER(SEARCH("please",$Y295))),"", _xlfn.XLOOKUP(_xlpm.search_key,_xlpm.Scenario,_xlpm.Data,"▧")
))</f>
        <v>#NAME?</v>
      </c>
      <c r="CH295" s="2154"/>
      <c r="CI295" s="88"/>
      <c r="CJ295" s="2154" t="e" cm="1">
        <f t="array" aca="1" ref="CJ295" ca="1">_xlfn.LET(
_xlpm.search_key,$W295&amp;$Y295,
_xlpm.Scenario,_xlfn.VSTACK($W$20:$W$55&amp;$Y$20:$Y$55,$W$76:$W$110&amp;$Y$76:$Y$110),
_xlpm.Data,_xlfn.VSTACK(CJ$20:CK$55,CJ$76:CK$110),
IF(OR($Y295="",ISNUMBER(SEARCH("please",$Y295))),"", _xlfn.XLOOKUP(_xlpm.search_key,_xlpm.Scenario,_xlpm.Data,"▧")
))</f>
        <v>#NAME?</v>
      </c>
      <c r="CK295" s="2154"/>
      <c r="CL295" s="88"/>
      <c r="CM295" s="2154" t="e" cm="1">
        <f t="array" aca="1" ref="CM295" ca="1">_xlfn.LET(
_xlpm.search_key,$W295&amp;$Y295,
_xlpm.Scenario,_xlfn.VSTACK($W$20:$W$55&amp;$Y$20:$Y$55,$W$76:$W$110&amp;$Y$76:$Y$110),
_xlpm.Data,_xlfn.VSTACK(CM$20:CN$55,CM$76:CN$110),
IF(OR($Y295="",ISNUMBER(SEARCH("please",$Y295))),"", _xlfn.XLOOKUP(_xlpm.search_key,_xlpm.Scenario,_xlpm.Data,"▧")
))</f>
        <v>#NAME?</v>
      </c>
      <c r="CN295" s="2154"/>
      <c r="CO295" s="88"/>
      <c r="CP295" s="2154" t="e" cm="1">
        <f t="array" aca="1" ref="CP295" ca="1">_xlfn.LET(
_xlpm.search_key,$W295&amp;$Y295,
_xlpm.Scenario,_xlfn.VSTACK($W$20:$W$55&amp;$Y$20:$Y$55,$W$76:$W$110&amp;$Y$76:$Y$110),
_xlpm.Data,_xlfn.VSTACK(CP$20:CQ$55,CP$76:CQ$110),
IF(OR($Y295="",ISNUMBER(SEARCH("please",$Y295))),"", _xlfn.XLOOKUP(_xlpm.search_key,_xlpm.Scenario,_xlpm.Data,"▧")
))</f>
        <v>#NAME?</v>
      </c>
      <c r="CQ295" s="2154"/>
      <c r="CR295" s="34"/>
      <c r="CS295" s="2056"/>
      <c r="DC295"/>
    </row>
    <row r="296" spans="1:144" ht="21" customHeight="1">
      <c r="A296" s="1627"/>
      <c r="B296" s="2606"/>
      <c r="C296" s="2540"/>
      <c r="D296" s="1549"/>
      <c r="E296" s="2440" t="e" cm="1">
        <f t="array" aca="1" ref="E2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)($AD296:$CQ296, Z296)</f>
        <v>#NAME?</v>
      </c>
      <c r="F296" s="401"/>
      <c r="G296" s="401"/>
      <c r="H296" s="585">
        <v>0</v>
      </c>
      <c r="I296" s="585">
        <v>1</v>
      </c>
      <c r="J296" s="401"/>
      <c r="K296" s="401" t="str">
        <f t="shared" si="76"/>
        <v>No</v>
      </c>
      <c r="L296" s="37"/>
      <c r="N296" s="158"/>
      <c r="O296" s="101"/>
      <c r="P296" s="52"/>
      <c r="Q296" s="101"/>
      <c r="R296" s="101"/>
      <c r="S296" s="101"/>
      <c r="T296" s="101"/>
      <c r="U296" s="39"/>
      <c r="V296" s="37"/>
      <c r="W296" s="2364" t="e">
        <f ca="1">W294</f>
        <v>#NAME?</v>
      </c>
      <c r="X296" s="2373">
        <f>_PL!X296</f>
        <v>0</v>
      </c>
      <c r="Y296" s="2367">
        <v>2</v>
      </c>
      <c r="Z296" s="198">
        <f>_PL!Z296</f>
        <v>0</v>
      </c>
      <c r="AA296" s="200" t="str" cm="1">
        <f t="array" aca="1" ref="AA296" ca="1">IF(Y296="", "", _xlfn.LET(
_xlpm._termname,$W296 &amp; $Y296,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6" s="1134"/>
      <c r="AC296" s="125" t="str" cm="1">
        <f t="array" aca="1" ref="AC296" ca="1">IF(AB296="", "", _xlfn.LET(
_xlpm._termname,PL!$W297 &amp; $AB296,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6" s="2152" t="e" cm="1">
        <f t="array" aca="1" ref="AD296" ca="1">_xlfn.LET(
_xlpm.search_key, $W296&amp;$Y296,
_xlpm.Scenario, _xlfn.VSTACK( $W$20:$W$55&amp;$Y$20:$Y$55, $W$76:$W$110&amp;$Y$76:$Y$110),
_xlpm.Data,  _xlfn.VSTACK($AD$20:$BN$55, $AD$76:$BN$110),
IF(OR($Y296="",ISNUMBER(SEARCH("please",$Y296))),"", _xlfn.XLOOKUP(_xlpm.search_key, _xlpm.Scenario, _xlpm.Data, "▧"))
)</f>
        <v>#NAME?</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362"/>
      <c r="BP296" s="2362"/>
      <c r="BQ296" s="2362"/>
      <c r="BR296" s="2362"/>
      <c r="BS296" s="2362"/>
      <c r="BT296" s="2362"/>
      <c r="BU296" s="2362"/>
      <c r="BV296" s="2362"/>
      <c r="BW296" s="2362"/>
      <c r="BX296" s="2362"/>
      <c r="BY296" s="2362"/>
      <c r="BZ296" s="2362"/>
      <c r="CA296" s="34"/>
      <c r="CC296" s="58"/>
      <c r="CD296" s="2154" t="e" cm="1">
        <f t="array" aca="1" ref="CD296" ca="1">_xlfn.LET(
_xlpm.search_key,$W296&amp;$Y296,
_xlpm.Scenario,_xlfn.VSTACK($W$20:$W$55&amp;$Y$20:$Y$55,$W$76:$W$110&amp;$Y$76:$Y$110),
_xlpm.Data,_xlfn.VSTACK(CD$20:CE$55,CD$76:CE$110),
IF(OR($Y296="",ISNUMBER(SEARCH("please",$Y296))),"", _xlfn.XLOOKUP(_xlpm.search_key,_xlpm.Scenario,_xlpm.Data,"▧")
))</f>
        <v>#NAME?</v>
      </c>
      <c r="CE296" s="2154"/>
      <c r="CF296" s="88"/>
      <c r="CG296" s="2154" t="e" cm="1">
        <f t="array" aca="1" ref="CG296" ca="1">_xlfn.LET(
_xlpm.search_key,$W296&amp;$Y296,
_xlpm.Scenario,_xlfn.VSTACK($W$20:$W$55&amp;$Y$20:$Y$55,$W$76:$W$110&amp;$Y$76:$Y$110),
_xlpm.Data,_xlfn.VSTACK(CG$20:CH$55,CG$76:CH$110),
IF(OR($Y296="",ISNUMBER(SEARCH("please",$Y296))),"", _xlfn.XLOOKUP(_xlpm.search_key,_xlpm.Scenario,_xlpm.Data,"▧")
))</f>
        <v>#NAME?</v>
      </c>
      <c r="CH296" s="2154"/>
      <c r="CI296" s="88"/>
      <c r="CJ296" s="2154" t="e" cm="1">
        <f t="array" aca="1" ref="CJ296" ca="1">_xlfn.LET(
_xlpm.search_key,$W296&amp;$Y296,
_xlpm.Scenario,_xlfn.VSTACK($W$20:$W$55&amp;$Y$20:$Y$55,$W$76:$W$110&amp;$Y$76:$Y$110),
_xlpm.Data,_xlfn.VSTACK(CJ$20:CK$55,CJ$76:CK$110),
IF(OR($Y296="",ISNUMBER(SEARCH("please",$Y296))),"", _xlfn.XLOOKUP(_xlpm.search_key,_xlpm.Scenario,_xlpm.Data,"▧")
))</f>
        <v>#NAME?</v>
      </c>
      <c r="CK296" s="2154"/>
      <c r="CL296" s="88"/>
      <c r="CM296" s="2154" t="e" cm="1">
        <f t="array" aca="1" ref="CM296" ca="1">_xlfn.LET(
_xlpm.search_key,$W296&amp;$Y296,
_xlpm.Scenario,_xlfn.VSTACK($W$20:$W$55&amp;$Y$20:$Y$55,$W$76:$W$110&amp;$Y$76:$Y$110),
_xlpm.Data,_xlfn.VSTACK(CM$20:CN$55,CM$76:CN$110),
IF(OR($Y296="",ISNUMBER(SEARCH("please",$Y296))),"", _xlfn.XLOOKUP(_xlpm.search_key,_xlpm.Scenario,_xlpm.Data,"▧")
))</f>
        <v>#NAME?</v>
      </c>
      <c r="CN296" s="2154"/>
      <c r="CO296" s="88"/>
      <c r="CP296" s="2154" t="e" cm="1">
        <f t="array" aca="1" ref="CP296" ca="1">_xlfn.LET(
_xlpm.search_key,$W296&amp;$Y296,
_xlpm.Scenario,_xlfn.VSTACK($W$20:$W$55&amp;$Y$20:$Y$55,$W$76:$W$110&amp;$Y$76:$Y$110),
_xlpm.Data,_xlfn.VSTACK(CP$20:CQ$55,CP$76:CQ$110),
IF(OR($Y296="",ISNUMBER(SEARCH("please",$Y296))),"", _xlfn.XLOOKUP(_xlpm.search_key,_xlpm.Scenario,_xlpm.Data,"▧")
))</f>
        <v>#NAME?</v>
      </c>
      <c r="CQ296" s="2154"/>
      <c r="CR296" s="34"/>
      <c r="CS296" s="2056"/>
      <c r="DC296"/>
    </row>
    <row r="297" spans="1:144" ht="21" customHeight="1">
      <c r="A297" s="1627"/>
      <c r="B297" s="2606"/>
      <c r="C297" s="2540"/>
      <c r="D297" s="1549"/>
      <c r="E297" s="2440"/>
      <c r="F297" s="401"/>
      <c r="G297" s="401"/>
      <c r="H297" s="585"/>
      <c r="I297" s="585"/>
      <c r="J297" s="401"/>
      <c r="K297" s="401"/>
      <c r="L297" s="37"/>
      <c r="N297" s="158"/>
      <c r="O297" s="101"/>
      <c r="P297" s="52"/>
      <c r="Q297" s="101"/>
      <c r="R297" s="101"/>
      <c r="S297" s="101"/>
      <c r="T297" s="101"/>
      <c r="U297" s="39"/>
      <c r="V297" s="37"/>
      <c r="W297" s="2364" t="e">
        <f ca="1">W294</f>
        <v>#NAME?</v>
      </c>
      <c r="X297" s="2373">
        <f>_PL!X297</f>
        <v>0</v>
      </c>
      <c r="Y297" s="2367">
        <v>2</v>
      </c>
      <c r="Z297" s="198">
        <f>_PL!Z297</f>
        <v>0</v>
      </c>
      <c r="AA297" s="200" t="str" cm="1">
        <f t="array" aca="1" ref="AA297" ca="1">IF(Y297="", "", _xlfn.LET(
_xlpm._termname,$W297 &amp; $Y297,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7" s="1134"/>
      <c r="AC297" s="125"/>
      <c r="AD297" s="2152" t="e" cm="1">
        <f t="array" aca="1" ref="AD297" ca="1">_xlfn.LET(
_xlpm.search_key, $W297&amp;$Y297,
_xlpm.Scenario, _xlfn.VSTACK( $W$20:$W$55&amp;$Y$20:$Y$55, $W$76:$W$110&amp;$Y$76:$Y$110),
_xlpm.Data,  _xlfn.VSTACK($AD$20:$BN$55, $AD$76:$BN$110),
IF(OR($Y297="",ISNUMBER(SEARCH("please",$Y297))),"", _xlfn.XLOOKUP(_xlpm.search_key, _xlpm.Scenario, _xlpm.Data, "▧"))
)</f>
        <v>#NAME?</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362"/>
      <c r="BP297" s="2362"/>
      <c r="BQ297" s="2362"/>
      <c r="BR297" s="2362"/>
      <c r="BS297" s="2362"/>
      <c r="BT297" s="2362"/>
      <c r="BU297" s="2362"/>
      <c r="BV297" s="2362"/>
      <c r="BW297" s="2362"/>
      <c r="BX297" s="2362"/>
      <c r="BY297" s="2362"/>
      <c r="BZ297" s="2362"/>
      <c r="CA297" s="34"/>
      <c r="CC297" s="58"/>
      <c r="CD297" s="2154" t="e" cm="1">
        <f t="array" aca="1" ref="CD297" ca="1">_xlfn.LET(
_xlpm.search_key,$W297&amp;$Y297,
_xlpm.Scenario,_xlfn.VSTACK($W$20:$W$55&amp;$Y$20:$Y$55,$W$76:$W$110&amp;$Y$76:$Y$110),
_xlpm.Data,_xlfn.VSTACK(CD$20:CE$55,CD$76:CE$110),
IF(OR($Y297="",ISNUMBER(SEARCH("please",$Y297))),"", _xlfn.XLOOKUP(_xlpm.search_key,_xlpm.Scenario,_xlpm.Data,"▧")
))</f>
        <v>#NAME?</v>
      </c>
      <c r="CE297" s="2154"/>
      <c r="CF297" s="88"/>
      <c r="CG297" s="2154" t="e" cm="1">
        <f t="array" aca="1" ref="CG297" ca="1">_xlfn.LET(
_xlpm.search_key,$W297&amp;$Y297,
_xlpm.Scenario,_xlfn.VSTACK($W$20:$W$55&amp;$Y$20:$Y$55,$W$76:$W$110&amp;$Y$76:$Y$110),
_xlpm.Data,_xlfn.VSTACK(CG$20:CH$55,CG$76:CH$110),
IF(OR($Y297="",ISNUMBER(SEARCH("please",$Y297))),"", _xlfn.XLOOKUP(_xlpm.search_key,_xlpm.Scenario,_xlpm.Data,"▧")
))</f>
        <v>#NAME?</v>
      </c>
      <c r="CH297" s="2154"/>
      <c r="CI297" s="88"/>
      <c r="CJ297" s="2154" t="e" cm="1">
        <f t="array" aca="1" ref="CJ297" ca="1">_xlfn.LET(
_xlpm.search_key,$W297&amp;$Y297,
_xlpm.Scenario,_xlfn.VSTACK($W$20:$W$55&amp;$Y$20:$Y$55,$W$76:$W$110&amp;$Y$76:$Y$110),
_xlpm.Data,_xlfn.VSTACK(CJ$20:CK$55,CJ$76:CK$110),
IF(OR($Y297="",ISNUMBER(SEARCH("please",$Y297))),"", _xlfn.XLOOKUP(_xlpm.search_key,_xlpm.Scenario,_xlpm.Data,"▧")
))</f>
        <v>#NAME?</v>
      </c>
      <c r="CK297" s="2154"/>
      <c r="CL297" s="88"/>
      <c r="CM297" s="2154" t="e" cm="1">
        <f t="array" aca="1" ref="CM297" ca="1">_xlfn.LET(
_xlpm.search_key,$W297&amp;$Y297,
_xlpm.Scenario,_xlfn.VSTACK($W$20:$W$55&amp;$Y$20:$Y$55,$W$76:$W$110&amp;$Y$76:$Y$110),
_xlpm.Data,_xlfn.VSTACK(CM$20:CN$55,CM$76:CN$110),
IF(OR($Y297="",ISNUMBER(SEARCH("please",$Y297))),"", _xlfn.XLOOKUP(_xlpm.search_key,_xlpm.Scenario,_xlpm.Data,"▧")
))</f>
        <v>#NAME?</v>
      </c>
      <c r="CN297" s="2154"/>
      <c r="CO297" s="88"/>
      <c r="CP297" s="2154" t="e" cm="1">
        <f t="array" aca="1" ref="CP297" ca="1">_xlfn.LET(
_xlpm.search_key,$W297&amp;$Y297,
_xlpm.Scenario,_xlfn.VSTACK($W$20:$W$55&amp;$Y$20:$Y$55,$W$76:$W$110&amp;$Y$76:$Y$110),
_xlpm.Data,_xlfn.VSTACK(CP$20:CQ$55,CP$76:CQ$110),
IF(OR($Y297="",ISNUMBER(SEARCH("please",$Y297))),"", _xlfn.XLOOKUP(_xlpm.search_key,_xlpm.Scenario,_xlpm.Data,"▧")
))</f>
        <v>#NAME?</v>
      </c>
      <c r="CQ297" s="2154"/>
      <c r="CR297" s="34"/>
      <c r="CS297" s="2056"/>
      <c r="DC297"/>
    </row>
    <row r="298" spans="1:144" ht="21" customHeight="1">
      <c r="A298" s="1627"/>
      <c r="B298" s="2606"/>
      <c r="C298" s="2540"/>
      <c r="D298" s="1549"/>
      <c r="E298" s="2440"/>
      <c r="F298" s="401"/>
      <c r="G298" s="401"/>
      <c r="H298" s="585"/>
      <c r="I298" s="585"/>
      <c r="J298" s="401"/>
      <c r="K298" s="401"/>
      <c r="L298" s="37"/>
      <c r="N298" s="158"/>
      <c r="O298" s="101"/>
      <c r="P298" s="52"/>
      <c r="Q298" s="101"/>
      <c r="R298" s="101"/>
      <c r="S298" s="101"/>
      <c r="T298" s="101"/>
      <c r="U298" s="39"/>
      <c r="V298" s="37"/>
      <c r="W298" s="2364" t="e">
        <f ca="1">W294</f>
        <v>#NAME?</v>
      </c>
      <c r="X298" s="2373">
        <f>_PL!X298</f>
        <v>0</v>
      </c>
      <c r="Y298" s="2367">
        <v>2</v>
      </c>
      <c r="Z298" s="198">
        <f>_PL!Z298</f>
        <v>0</v>
      </c>
      <c r="AA298" s="200" t="str" cm="1">
        <f t="array" aca="1" ref="AA298" ca="1">IF(Y298="", "", _xlfn.LET(
_xlpm._termname,$W298 &amp; $Y298,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8" s="1134"/>
      <c r="AC298" s="125"/>
      <c r="AD298" s="2152" t="e" cm="1">
        <f t="array" aca="1" ref="AD298" ca="1">_xlfn.LET(
_xlpm.search_key, $W298&amp;$Y298,
_xlpm.Scenario, _xlfn.VSTACK( $W$20:$W$55&amp;$Y$20:$Y$55, $W$76:$W$110&amp;$Y$76:$Y$110),
_xlpm.Data,  _xlfn.VSTACK($AD$20:$BN$55, $AD$76:$BN$110),
IF(OR($Y298="",ISNUMBER(SEARCH("please",$Y298))),"", _xlfn.XLOOKUP(_xlpm.search_key, _xlpm.Scenario, _xlpm.Data, "▧"))
)</f>
        <v>#NAME?</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362"/>
      <c r="BP298" s="2362"/>
      <c r="BQ298" s="2362"/>
      <c r="BR298" s="2362"/>
      <c r="BS298" s="2362"/>
      <c r="BT298" s="2362"/>
      <c r="BU298" s="2362"/>
      <c r="BV298" s="2362"/>
      <c r="BW298" s="2362"/>
      <c r="BX298" s="2362"/>
      <c r="BY298" s="2362"/>
      <c r="BZ298" s="2362"/>
      <c r="CA298" s="34"/>
      <c r="CC298" s="58"/>
      <c r="CD298" s="2154" t="e" cm="1">
        <f t="array" aca="1" ref="CD298" ca="1">_xlfn.LET(
_xlpm.search_key,$W298&amp;$Y298,
_xlpm.Scenario,_xlfn.VSTACK($W$20:$W$55&amp;$Y$20:$Y$55,$W$76:$W$110&amp;$Y$76:$Y$110),
_xlpm.Data,_xlfn.VSTACK(CD$20:CE$55,CD$76:CE$110),
IF(OR($Y298="",ISNUMBER(SEARCH("please",$Y298))),"", _xlfn.XLOOKUP(_xlpm.search_key,_xlpm.Scenario,_xlpm.Data,"▧")
))</f>
        <v>#NAME?</v>
      </c>
      <c r="CE298" s="2154"/>
      <c r="CF298" s="88"/>
      <c r="CG298" s="2154" t="e" cm="1">
        <f t="array" aca="1" ref="CG298" ca="1">_xlfn.LET(
_xlpm.search_key,$W298&amp;$Y298,
_xlpm.Scenario,_xlfn.VSTACK($W$20:$W$55&amp;$Y$20:$Y$55,$W$76:$W$110&amp;$Y$76:$Y$110),
_xlpm.Data,_xlfn.VSTACK(CG$20:CH$55,CG$76:CH$110),
IF(OR($Y298="",ISNUMBER(SEARCH("please",$Y298))),"", _xlfn.XLOOKUP(_xlpm.search_key,_xlpm.Scenario,_xlpm.Data,"▧")
))</f>
        <v>#NAME?</v>
      </c>
      <c r="CH298" s="2154"/>
      <c r="CI298" s="88"/>
      <c r="CJ298" s="2154" t="e" cm="1">
        <f t="array" aca="1" ref="CJ298" ca="1">_xlfn.LET(
_xlpm.search_key,$W298&amp;$Y298,
_xlpm.Scenario,_xlfn.VSTACK($W$20:$W$55&amp;$Y$20:$Y$55,$W$76:$W$110&amp;$Y$76:$Y$110),
_xlpm.Data,_xlfn.VSTACK(CJ$20:CK$55,CJ$76:CK$110),
IF(OR($Y298="",ISNUMBER(SEARCH("please",$Y298))),"", _xlfn.XLOOKUP(_xlpm.search_key,_xlpm.Scenario,_xlpm.Data,"▧")
))</f>
        <v>#NAME?</v>
      </c>
      <c r="CK298" s="2154"/>
      <c r="CL298" s="88"/>
      <c r="CM298" s="2154" t="e" cm="1">
        <f t="array" aca="1" ref="CM298" ca="1">_xlfn.LET(
_xlpm.search_key,$W298&amp;$Y298,
_xlpm.Scenario,_xlfn.VSTACK($W$20:$W$55&amp;$Y$20:$Y$55,$W$76:$W$110&amp;$Y$76:$Y$110),
_xlpm.Data,_xlfn.VSTACK(CM$20:CN$55,CM$76:CN$110),
IF(OR($Y298="",ISNUMBER(SEARCH("please",$Y298))),"", _xlfn.XLOOKUP(_xlpm.search_key,_xlpm.Scenario,_xlpm.Data,"▧")
))</f>
        <v>#NAME?</v>
      </c>
      <c r="CN298" s="2154"/>
      <c r="CO298" s="88"/>
      <c r="CP298" s="2154" t="e" cm="1">
        <f t="array" aca="1" ref="CP298" ca="1">_xlfn.LET(
_xlpm.search_key,$W298&amp;$Y298,
_xlpm.Scenario,_xlfn.VSTACK($W$20:$W$55&amp;$Y$20:$Y$55,$W$76:$W$110&amp;$Y$76:$Y$110),
_xlpm.Data,_xlfn.VSTACK(CP$20:CQ$55,CP$76:CQ$110),
IF(OR($Y298="",ISNUMBER(SEARCH("please",$Y298))),"", _xlfn.XLOOKUP(_xlpm.search_key,_xlpm.Scenario,_xlpm.Data,"▧")
))</f>
        <v>#NAME?</v>
      </c>
      <c r="CQ298" s="2154"/>
      <c r="CR298" s="34"/>
      <c r="CS298" s="2056"/>
      <c r="DC298"/>
    </row>
    <row r="299" spans="1:144" ht="21" customHeight="1">
      <c r="A299" s="1627"/>
      <c r="B299" s="2606"/>
      <c r="C299" s="2540"/>
      <c r="D299" s="1549"/>
      <c r="E299" s="2440"/>
      <c r="F299" s="401"/>
      <c r="G299" s="401"/>
      <c r="H299" s="585"/>
      <c r="I299" s="585"/>
      <c r="J299" s="401"/>
      <c r="K299" s="401"/>
      <c r="L299" s="37"/>
      <c r="N299" s="158"/>
      <c r="O299" s="101"/>
      <c r="P299" s="52"/>
      <c r="Q299" s="101"/>
      <c r="R299" s="101"/>
      <c r="S299" s="101"/>
      <c r="T299" s="101"/>
      <c r="U299" s="39"/>
      <c r="V299" s="37"/>
      <c r="W299" s="2364" t="e">
        <f ca="1">W294</f>
        <v>#NAME?</v>
      </c>
      <c r="X299" s="2373">
        <f>_PL!X299</f>
        <v>0</v>
      </c>
      <c r="Y299" s="2367">
        <v>2</v>
      </c>
      <c r="Z299" s="198">
        <f>_PL!Z299</f>
        <v>0</v>
      </c>
      <c r="AA299" s="200" t="str" cm="1">
        <f t="array" aca="1" ref="AA299" ca="1">IF(Y299="", "", _xlfn.LET(
_xlpm._termname,$W299 &amp; $Y299,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9" s="1134"/>
      <c r="AC299" s="125"/>
      <c r="AD299" s="2152" t="e" cm="1">
        <f t="array" aca="1" ref="AD299" ca="1">_xlfn.LET(
_xlpm.search_key, $W299&amp;$Y299,
_xlpm.Scenario, _xlfn.VSTACK( $W$20:$W$55&amp;$Y$20:$Y$55, $W$76:$W$110&amp;$Y$76:$Y$110),
_xlpm.Data,  _xlfn.VSTACK($AD$20:$BN$55, $AD$76:$BN$110),
IF(OR($Y299="",ISNUMBER(SEARCH("please",$Y299))),"", _xlfn.XLOOKUP(_xlpm.search_key, _xlpm.Scenario, _xlpm.Data, "▧"))
)</f>
        <v>#NAME?</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362"/>
      <c r="BP299" s="2362"/>
      <c r="BQ299" s="2362"/>
      <c r="BR299" s="2362"/>
      <c r="BS299" s="2362"/>
      <c r="BT299" s="2362"/>
      <c r="BU299" s="2362"/>
      <c r="BV299" s="2362"/>
      <c r="BW299" s="2362"/>
      <c r="BX299" s="2362"/>
      <c r="BY299" s="2362"/>
      <c r="BZ299" s="2362"/>
      <c r="CA299" s="34"/>
      <c r="CC299" s="58"/>
      <c r="CD299" s="2154" t="e" cm="1">
        <f t="array" aca="1" ref="CD299" ca="1">_xlfn.LET(
_xlpm.search_key,$W299&amp;$Y299,
_xlpm.Scenario,_xlfn.VSTACK($W$20:$W$55&amp;$Y$20:$Y$55,$W$76:$W$110&amp;$Y$76:$Y$110),
_xlpm.Data,_xlfn.VSTACK(CD$20:CE$55,CD$76:CE$110),
IF(OR($Y299="",ISNUMBER(SEARCH("please",$Y299))),"", _xlfn.XLOOKUP(_xlpm.search_key,_xlpm.Scenario,_xlpm.Data,"▧")
))</f>
        <v>#NAME?</v>
      </c>
      <c r="CE299" s="2154"/>
      <c r="CF299" s="88"/>
      <c r="CG299" s="2154" t="e" cm="1">
        <f t="array" aca="1" ref="CG299" ca="1">_xlfn.LET(
_xlpm.search_key,$W299&amp;$Y299,
_xlpm.Scenario,_xlfn.VSTACK($W$20:$W$55&amp;$Y$20:$Y$55,$W$76:$W$110&amp;$Y$76:$Y$110),
_xlpm.Data,_xlfn.VSTACK(CG$20:CH$55,CG$76:CH$110),
IF(OR($Y299="",ISNUMBER(SEARCH("please",$Y299))),"", _xlfn.XLOOKUP(_xlpm.search_key,_xlpm.Scenario,_xlpm.Data,"▧")
))</f>
        <v>#NAME?</v>
      </c>
      <c r="CH299" s="2154"/>
      <c r="CI299" s="88"/>
      <c r="CJ299" s="2154" t="e" cm="1">
        <f t="array" aca="1" ref="CJ299" ca="1">_xlfn.LET(
_xlpm.search_key,$W299&amp;$Y299,
_xlpm.Scenario,_xlfn.VSTACK($W$20:$W$55&amp;$Y$20:$Y$55,$W$76:$W$110&amp;$Y$76:$Y$110),
_xlpm.Data,_xlfn.VSTACK(CJ$20:CK$55,CJ$76:CK$110),
IF(OR($Y299="",ISNUMBER(SEARCH("please",$Y299))),"", _xlfn.XLOOKUP(_xlpm.search_key,_xlpm.Scenario,_xlpm.Data,"▧")
))</f>
        <v>#NAME?</v>
      </c>
      <c r="CK299" s="2154"/>
      <c r="CL299" s="88"/>
      <c r="CM299" s="2154" t="e" cm="1">
        <f t="array" aca="1" ref="CM299" ca="1">_xlfn.LET(
_xlpm.search_key,$W299&amp;$Y299,
_xlpm.Scenario,_xlfn.VSTACK($W$20:$W$55&amp;$Y$20:$Y$55,$W$76:$W$110&amp;$Y$76:$Y$110),
_xlpm.Data,_xlfn.VSTACK(CM$20:CN$55,CM$76:CN$110),
IF(OR($Y299="",ISNUMBER(SEARCH("please",$Y299))),"", _xlfn.XLOOKUP(_xlpm.search_key,_xlpm.Scenario,_xlpm.Data,"▧")
))</f>
        <v>#NAME?</v>
      </c>
      <c r="CN299" s="2154"/>
      <c r="CO299" s="88"/>
      <c r="CP299" s="2154" t="e" cm="1">
        <f t="array" aca="1" ref="CP299" ca="1">_xlfn.LET(
_xlpm.search_key,$W299&amp;$Y299,
_xlpm.Scenario,_xlfn.VSTACK($W$20:$W$55&amp;$Y$20:$Y$55,$W$76:$W$110&amp;$Y$76:$Y$110),
_xlpm.Data,_xlfn.VSTACK(CP$20:CQ$55,CP$76:CQ$110),
IF(OR($Y299="",ISNUMBER(SEARCH("please",$Y299))),"", _xlfn.XLOOKUP(_xlpm.search_key,_xlpm.Scenario,_xlpm.Data,"▧")
))</f>
        <v>#NAME?</v>
      </c>
      <c r="CQ299" s="2154"/>
      <c r="CR299" s="34"/>
      <c r="CS299" s="2056"/>
      <c r="DC299"/>
    </row>
    <row r="300" spans="1:144" ht="21" customHeight="1">
      <c r="A300" s="1627"/>
      <c r="B300" s="2606"/>
      <c r="C300" s="2540"/>
      <c r="D300" s="1549"/>
      <c r="E300" s="2440"/>
      <c r="F300" s="401"/>
      <c r="G300" s="401"/>
      <c r="H300" s="585"/>
      <c r="I300" s="585"/>
      <c r="J300" s="401"/>
      <c r="K300" s="401"/>
      <c r="L300" s="37"/>
      <c r="N300" s="158"/>
      <c r="O300" s="101"/>
      <c r="P300" s="52"/>
      <c r="Q300" s="101"/>
      <c r="R300" s="101"/>
      <c r="S300" s="101"/>
      <c r="T300" s="101"/>
      <c r="U300" s="39"/>
      <c r="V300" s="37"/>
      <c r="W300" s="2364" t="e">
        <f ca="1">W294</f>
        <v>#NAME?</v>
      </c>
      <c r="X300" s="2373">
        <f>_PL!X300</f>
        <v>0</v>
      </c>
      <c r="Y300" s="2367">
        <v>2</v>
      </c>
      <c r="Z300" s="538">
        <f>_PL!Z300</f>
        <v>0</v>
      </c>
      <c r="AA300" s="787" t="str" cm="1">
        <f t="array" aca="1" ref="AA300" ca="1">IF(Y300="", "", _xlfn.LET(
_xlpm._termname,$W300 &amp; $Y300,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0" s="1134"/>
      <c r="AC300" s="125"/>
      <c r="AD300" s="2152" t="e" cm="1">
        <f t="array" aca="1" ref="AD300" ca="1">_xlfn.LET(
_xlpm.search_key, $W300&amp;$Y300,
_xlpm.Scenario, _xlfn.VSTACK( $W$20:$W$55&amp;$Y$20:$Y$55, $W$76:$W$110&amp;$Y$76:$Y$110),
_xlpm.Data,  _xlfn.VSTACK($AD$20:$BN$55, $AD$76:$BN$110),
IF(OR($Y300="",ISNUMBER(SEARCH("please",$Y300))),"", _xlfn.XLOOKUP(_xlpm.search_key, _xlpm.Scenario, _xlpm.Data, "▧"))
)</f>
        <v>#NAME?</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362"/>
      <c r="BP300" s="2362"/>
      <c r="BQ300" s="2362"/>
      <c r="BR300" s="2362"/>
      <c r="BS300" s="2362"/>
      <c r="BT300" s="2362"/>
      <c r="BU300" s="2362"/>
      <c r="BV300" s="2362"/>
      <c r="BW300" s="2362"/>
      <c r="BX300" s="2362"/>
      <c r="BY300" s="2362"/>
      <c r="BZ300" s="2362"/>
      <c r="CA300" s="34"/>
      <c r="CC300" s="58"/>
      <c r="CD300" s="2154" t="e" cm="1">
        <f t="array" aca="1" ref="CD300" ca="1">_xlfn.LET(
_xlpm.search_key,$W300&amp;$Y300,
_xlpm.Scenario,_xlfn.VSTACK($W$20:$W$55&amp;$Y$20:$Y$55,$W$76:$W$110&amp;$Y$76:$Y$110),
_xlpm.Data,_xlfn.VSTACK(CD$20:CE$55,CD$76:CE$110),
IF(OR($Y300="",ISNUMBER(SEARCH("please",$Y300))),"", _xlfn.XLOOKUP(_xlpm.search_key,_xlpm.Scenario,_xlpm.Data,"▧")
))</f>
        <v>#NAME?</v>
      </c>
      <c r="CE300" s="2154"/>
      <c r="CF300" s="88"/>
      <c r="CG300" s="2154" t="e" cm="1">
        <f t="array" aca="1" ref="CG300" ca="1">_xlfn.LET(
_xlpm.search_key,$W300&amp;$Y300,
_xlpm.Scenario,_xlfn.VSTACK($W$20:$W$55&amp;$Y$20:$Y$55,$W$76:$W$110&amp;$Y$76:$Y$110),
_xlpm.Data,_xlfn.VSTACK(CG$20:CH$55,CG$76:CH$110),
IF(OR($Y300="",ISNUMBER(SEARCH("please",$Y300))),"", _xlfn.XLOOKUP(_xlpm.search_key,_xlpm.Scenario,_xlpm.Data,"▧")
))</f>
        <v>#NAME?</v>
      </c>
      <c r="CH300" s="2154"/>
      <c r="CI300" s="88"/>
      <c r="CJ300" s="2154" t="e" cm="1">
        <f t="array" aca="1" ref="CJ300" ca="1">_xlfn.LET(
_xlpm.search_key,$W300&amp;$Y300,
_xlpm.Scenario,_xlfn.VSTACK($W$20:$W$55&amp;$Y$20:$Y$55,$W$76:$W$110&amp;$Y$76:$Y$110),
_xlpm.Data,_xlfn.VSTACK(CJ$20:CK$55,CJ$76:CK$110),
IF(OR($Y300="",ISNUMBER(SEARCH("please",$Y300))),"", _xlfn.XLOOKUP(_xlpm.search_key,_xlpm.Scenario,_xlpm.Data,"▧")
))</f>
        <v>#NAME?</v>
      </c>
      <c r="CK300" s="2154"/>
      <c r="CL300" s="88"/>
      <c r="CM300" s="2154" t="e" cm="1">
        <f t="array" aca="1" ref="CM300" ca="1">_xlfn.LET(
_xlpm.search_key,$W300&amp;$Y300,
_xlpm.Scenario,_xlfn.VSTACK($W$20:$W$55&amp;$Y$20:$Y$55,$W$76:$W$110&amp;$Y$76:$Y$110),
_xlpm.Data,_xlfn.VSTACK(CM$20:CN$55,CM$76:CN$110),
IF(OR($Y300="",ISNUMBER(SEARCH("please",$Y300))),"", _xlfn.XLOOKUP(_xlpm.search_key,_xlpm.Scenario,_xlpm.Data,"▧")
))</f>
        <v>#NAME?</v>
      </c>
      <c r="CN300" s="2154"/>
      <c r="CO300" s="88"/>
      <c r="CP300" s="2154" t="e" cm="1">
        <f t="array" aca="1" ref="CP300" ca="1">_xlfn.LET(
_xlpm.search_key,$W300&amp;$Y300,
_xlpm.Scenario,_xlfn.VSTACK($W$20:$W$55&amp;$Y$20:$Y$55,$W$76:$W$110&amp;$Y$76:$Y$110),
_xlpm.Data,_xlfn.VSTACK(CP$20:CQ$55,CP$76:CQ$110),
IF(OR($Y300="",ISNUMBER(SEARCH("please",$Y300))),"", _xlfn.XLOOKUP(_xlpm.search_key,_xlpm.Scenario,_xlpm.Data,"▧")
))</f>
        <v>#NAME?</v>
      </c>
      <c r="CQ300" s="2154"/>
      <c r="CR300" s="34"/>
      <c r="CS300" s="2056"/>
      <c r="DC300"/>
    </row>
    <row r="301" spans="1:144" ht="21" customHeight="1">
      <c r="A301" s="1627"/>
      <c r="B301" s="2606" t="s">
        <v>211</v>
      </c>
      <c r="C301" s="2606" t="e" cm="1">
        <f t="array" aca="1" ref="C301" ca="1">CVC.PACK(W294:Y301)</f>
        <v>#NAME?</v>
      </c>
      <c r="D301" s="1549"/>
      <c r="E301" s="2607"/>
      <c r="F301" s="401"/>
      <c r="G301" s="401"/>
      <c r="H301" s="585"/>
      <c r="I301" s="585"/>
      <c r="J301" s="401"/>
      <c r="K301" s="401"/>
      <c r="L301" s="37"/>
      <c r="N301" s="158"/>
      <c r="O301" s="101"/>
      <c r="P301" s="52"/>
      <c r="Q301" s="101"/>
      <c r="R301" s="101"/>
      <c r="S301" s="101"/>
      <c r="T301" s="101"/>
      <c r="U301" s="39"/>
      <c r="V301" s="37"/>
      <c r="W301" s="2365" t="e">
        <f ca="1">W294</f>
        <v>#NAME?</v>
      </c>
      <c r="X301" s="2374">
        <f>_PL!X301</f>
        <v>0</v>
      </c>
      <c r="Y301" s="2326">
        <f>_PL!Y301</f>
        <v>0</v>
      </c>
      <c r="Z301" s="2322"/>
      <c r="AA301" s="2323"/>
      <c r="AB301" s="1134"/>
      <c r="AC301" s="125" t="str" cm="1">
        <f t="array" aca="1" ref="AC301" ca="1">IF(AB301="", "", _xlfn.LET(
_xlpm._termname,PL!$W301 &amp; $AB301,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1" s="2152" t="e">
        <f ca="1">SUMPRODUCT($X295:$X300, AD295:AD300)</f>
        <v>#NAME?</v>
      </c>
      <c r="AE301" s="2152">
        <f t="shared" ref="AE301:BN301" si="77">SUMPRODUCT($X295:$X300, AE295:AE300)</f>
        <v>0</v>
      </c>
      <c r="AF301" s="2152">
        <f t="shared" si="77"/>
        <v>0</v>
      </c>
      <c r="AG301" s="2152">
        <f t="shared" si="77"/>
        <v>0</v>
      </c>
      <c r="AH301" s="2152">
        <f t="shared" si="77"/>
        <v>0</v>
      </c>
      <c r="AI301" s="2152">
        <f t="shared" si="77"/>
        <v>0</v>
      </c>
      <c r="AJ301" s="2152">
        <f t="shared" si="77"/>
        <v>0</v>
      </c>
      <c r="AK301" s="2152">
        <f t="shared" si="77"/>
        <v>0</v>
      </c>
      <c r="AL301" s="2152">
        <f t="shared" si="77"/>
        <v>0</v>
      </c>
      <c r="AM301" s="2152">
        <f t="shared" si="77"/>
        <v>0</v>
      </c>
      <c r="AN301" s="2152">
        <f t="shared" si="77"/>
        <v>0</v>
      </c>
      <c r="AO301" s="2152">
        <f t="shared" si="77"/>
        <v>0</v>
      </c>
      <c r="AP301" s="2152">
        <f t="shared" si="77"/>
        <v>0</v>
      </c>
      <c r="AQ301" s="2152">
        <f t="shared" si="77"/>
        <v>0</v>
      </c>
      <c r="AR301" s="2152">
        <f t="shared" si="77"/>
        <v>0</v>
      </c>
      <c r="AS301" s="2152">
        <f t="shared" si="77"/>
        <v>0</v>
      </c>
      <c r="AT301" s="2152">
        <f t="shared" si="77"/>
        <v>0</v>
      </c>
      <c r="AU301" s="2152">
        <f t="shared" si="77"/>
        <v>0</v>
      </c>
      <c r="AV301" s="2152">
        <f t="shared" si="77"/>
        <v>0</v>
      </c>
      <c r="AW301" s="2152">
        <f t="shared" si="77"/>
        <v>0</v>
      </c>
      <c r="AX301" s="2152">
        <f t="shared" si="77"/>
        <v>0</v>
      </c>
      <c r="AY301" s="2152">
        <f t="shared" si="77"/>
        <v>0</v>
      </c>
      <c r="AZ301" s="2152">
        <f t="shared" si="77"/>
        <v>0</v>
      </c>
      <c r="BA301" s="2152">
        <f t="shared" si="77"/>
        <v>0</v>
      </c>
      <c r="BB301" s="2152">
        <f t="shared" si="77"/>
        <v>0</v>
      </c>
      <c r="BC301" s="2152">
        <f t="shared" si="77"/>
        <v>0</v>
      </c>
      <c r="BD301" s="2152">
        <f t="shared" si="77"/>
        <v>0</v>
      </c>
      <c r="BE301" s="2152">
        <f t="shared" si="77"/>
        <v>0</v>
      </c>
      <c r="BF301" s="2152">
        <f t="shared" si="77"/>
        <v>0</v>
      </c>
      <c r="BG301" s="2152">
        <f t="shared" si="77"/>
        <v>0</v>
      </c>
      <c r="BH301" s="2152">
        <f t="shared" si="77"/>
        <v>0</v>
      </c>
      <c r="BI301" s="2152">
        <f t="shared" si="77"/>
        <v>0</v>
      </c>
      <c r="BJ301" s="2152">
        <f t="shared" si="77"/>
        <v>0</v>
      </c>
      <c r="BK301" s="2152">
        <f t="shared" si="77"/>
        <v>0</v>
      </c>
      <c r="BL301" s="2152">
        <f t="shared" si="77"/>
        <v>0</v>
      </c>
      <c r="BM301" s="2152">
        <f t="shared" si="77"/>
        <v>0</v>
      </c>
      <c r="BN301" s="2152">
        <f t="shared" si="77"/>
        <v>0</v>
      </c>
      <c r="BO301" s="2362"/>
      <c r="BP301" s="2362"/>
      <c r="BQ301" s="2362"/>
      <c r="BR301" s="2362"/>
      <c r="BS301" s="2362"/>
      <c r="BT301" s="2362"/>
      <c r="BU301" s="2362"/>
      <c r="BV301" s="2362"/>
      <c r="BW301" s="2362"/>
      <c r="BX301" s="2362"/>
      <c r="BY301" s="2362"/>
      <c r="BZ301" s="2362"/>
      <c r="CA301" s="34"/>
      <c r="CC301" s="58"/>
      <c r="CD301" s="2152" t="e">
        <f ca="1">SUMPRODUCT($X295:$X300, CD295:CD300)</f>
        <v>#NAME?</v>
      </c>
      <c r="CE301" s="2152">
        <f>SUMPRODUCT($X295:$X298, CE295:CE298)</f>
        <v>0</v>
      </c>
      <c r="CF301" s="88"/>
      <c r="CG301" s="2152" t="e">
        <f ca="1">SUMPRODUCT($X295:$X300, CG295:CG300)</f>
        <v>#NAME?</v>
      </c>
      <c r="CH301" s="2152">
        <f>SUMPRODUCT($X295:$X298, CH295:CH298)</f>
        <v>0</v>
      </c>
      <c r="CI301" s="88"/>
      <c r="CJ301" s="2152" t="e">
        <f ca="1">SUMPRODUCT($X295:$X300, CJ295:CJ300)</f>
        <v>#NAME?</v>
      </c>
      <c r="CK301" s="2152">
        <f>SUMPRODUCT($X295:$X298, CK295:CK298)</f>
        <v>0</v>
      </c>
      <c r="CL301" s="88"/>
      <c r="CM301" s="2152" t="e">
        <f ca="1">SUMPRODUCT($X295:$X300, CM295:CM300)</f>
        <v>#NAME?</v>
      </c>
      <c r="CN301" s="2152">
        <f>SUMPRODUCT($X295:$X298, CN295:CN298)</f>
        <v>0</v>
      </c>
      <c r="CO301" s="88"/>
      <c r="CP301" s="2152" t="e">
        <f ca="1">SUMPRODUCT($X295:$X300, CP295:CP300)</f>
        <v>#NAME?</v>
      </c>
      <c r="CQ301" s="2152">
        <f>SUMPRODUCT($X295:$X298, CQ295:CQ298)</f>
        <v>0</v>
      </c>
      <c r="CR301" s="34"/>
      <c r="CS301" s="2056"/>
      <c r="CT301" s="2447" t="e" cm="1">
        <f t="array" aca="1" ref="CT301" ca="1">IF(PL!$C301="","",_xldudf_CX_PUSH(PL!$C301,CX_ENTITY,PL!$B301,EOMONTH(val_asOfDate,PL!CT$248)))</f>
        <v>#NAME?</v>
      </c>
      <c r="CU301" s="2447" t="e" cm="1">
        <f t="array" aca="1" ref="CU301" ca="1">IF(PL!$C301="","",_xldudf_CX_PUSH(PL!$C301,CX_ENTITY,PL!$B301,EOMONTH(val_asOfDate,PL!CU$248)))</f>
        <v>#NAME?</v>
      </c>
      <c r="CV301" s="2447" t="e" cm="1">
        <f t="array" aca="1" ref="CV301" ca="1">IF(PL!$C301="","",_xldudf_CX_PUSH(PL!$C301,CX_ENTITY,PL!$B301,EOMONTH(val_asOfDate,PL!CV$248)))</f>
        <v>#NAME?</v>
      </c>
      <c r="CW301" s="2447" t="e" cm="1">
        <f t="array" aca="1" ref="CW301" ca="1">IF(PL!$C301="","",_xldudf_CX_PUSH(PL!$C301,CX_ENTITY,PL!$B301,EOMONTH(val_asOfDate,PL!CW$248)))</f>
        <v>#NAME?</v>
      </c>
      <c r="DC301"/>
    </row>
    <row r="302" spans="1:144" s="108" customFormat="1" ht="21" customHeight="1">
      <c r="A302" s="1628"/>
      <c r="B302" s="2540"/>
      <c r="C302" s="2540"/>
      <c r="D302" s="1549"/>
      <c r="E302" s="2607"/>
      <c r="F302" s="401"/>
      <c r="G302" s="401"/>
      <c r="H302" s="585"/>
      <c r="I302" s="585"/>
      <c r="J302" s="401"/>
      <c r="K302" s="401"/>
      <c r="L302" s="37"/>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63"/>
      <c r="BP302" s="2363"/>
      <c r="BQ302" s="2363"/>
      <c r="BR302" s="2363"/>
      <c r="BS302" s="2363"/>
      <c r="BT302" s="2363"/>
      <c r="BU302" s="2363"/>
      <c r="BV302" s="2363"/>
      <c r="BW302" s="2363"/>
      <c r="BX302" s="2363"/>
      <c r="BY302" s="2363"/>
      <c r="BZ302" s="2363"/>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44" ht="21" customHeight="1">
      <c r="A303" s="1627"/>
      <c r="B303" s="2540"/>
      <c r="C303" s="2540"/>
      <c r="D303" s="1549"/>
      <c r="E303" s="2607"/>
      <c r="F303" s="401"/>
      <c r="G303" s="401"/>
      <c r="H303" s="585"/>
      <c r="I303" s="585"/>
      <c r="J303" s="401"/>
      <c r="K303" s="401"/>
      <c r="L303" s="37"/>
      <c r="N303" s="158"/>
      <c r="O303" s="101"/>
      <c r="P303" s="52"/>
      <c r="Q303" s="101"/>
      <c r="R303" s="101"/>
      <c r="S303" s="18"/>
      <c r="T303" s="18"/>
      <c r="U303" s="39"/>
      <c r="V303" s="37"/>
      <c r="W303" s="2660" t="e" cm="1">
        <f t="array" aca="1" ref="W303" ca="1">fx_scenarioConverter(_PL!W303)</f>
        <v>#NAME?</v>
      </c>
      <c r="X303" s="2137"/>
      <c r="Y303" s="2336" t="s">
        <v>212</v>
      </c>
      <c r="Z303" s="2337"/>
      <c r="AA303" s="2609"/>
      <c r="AB303" s="2141" t="s">
        <v>199</v>
      </c>
      <c r="AC303" s="2138" t="str" cm="1">
        <f t="array" aca="1" ref="AC303" ca="1">_xlfn.LET(
_xlpm._termname, $AB303,
_xlpm._iconname, "find",
_xlpm._icon, fx_getIcon(_xlpm._iconname),
_xlpm._location, _xlfn.XLOOKUP(LOWER(_xlpm._termname), LOWER(tbl_acctDef[Term]),tbl_acctDef[Term]),
_xlpm._hyperlink, HYPERLINK("#"&amp;CELL("address",_xlpm._location), _xlpm._icon),
IFERROR(_xlpm._hyperlink,"")
)</f>
        <v/>
      </c>
      <c r="AD303" s="2138" t="str" cm="1">
        <f t="array" aca="1" ref="AD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E303" s="2138" t="str" cm="1">
        <f t="array" aca="1" ref="AE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F303" s="2138" t="str" cm="1">
        <f t="array" aca="1" ref="AF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03" s="2138" t="str" cm="1">
        <f t="array" aca="1" ref="AG303" ca="1">_xlfn.LET(
_xlpm._termname, $AB303,
_xlpm._iconname, "find",
_xlpm._icon, fx_getIcon(_xlpm._iconname),
_xlpm._location, _xlfn.XLOOKUP(LOWER(_xlpm._termname), LOWER(tbl_acctDef[Order]),tbl_acctDef[Order]),
_xlpm._hyperlink, HYPERLINK("#"&amp;CELL("address",_xlpm._location), _xlpm._icon),
IFERROR(_xlpm._hyperlink,"")
)</f>
        <v/>
      </c>
      <c r="AH303" s="2138" t="str" cm="1">
        <f t="array" aca="1" ref="AH303" ca="1">_xlfn.LET(
_xlpm._termname, $AB303,
_xlpm._iconname, "find",
_xlpm._icon, fx_getIcon(_xlpm._iconname),
_xlpm._location, _xlfn.XLOOKUP(LOWER(_xlpm._termname), LOWER(tbl_acctDef[Term]),tbl_acctDef[Term]),
_xlpm._hyperlink, HYPERLINK("#"&amp;CELL("address",_xlpm._location), _xlpm._icon),
IFERROR(_xlpm._hyperlink,"")
)</f>
        <v/>
      </c>
      <c r="AI303" s="2138" t="str" cm="1">
        <f t="array" aca="1" ref="AI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J303" s="2138" t="str" cm="1">
        <f t="array" aca="1" ref="AJ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K303" s="2138" t="str" cm="1">
        <f t="array" aca="1" ref="AK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03" s="2138" t="str" cm="1">
        <f t="array" aca="1" ref="AL303" ca="1">_xlfn.LET(
_xlpm._termname, $AB303,
_xlpm._iconname, "find",
_xlpm._icon, fx_getIcon(_xlpm._iconname),
_xlpm._location, _xlfn.XLOOKUP(LOWER(_xlpm._termname), LOWER(tbl_acctDef[Order]),tbl_acctDef[Order]),
_xlpm._hyperlink, HYPERLINK("#"&amp;CELL("address",_xlpm._location), _xlpm._icon),
IFERROR(_xlpm._hyperlink,"")
)</f>
        <v/>
      </c>
      <c r="AM303" s="2138" t="str" cm="1">
        <f t="array" aca="1" ref="AM303" ca="1">_xlfn.LET(
_xlpm._termname, $AB303,
_xlpm._iconname, "find",
_xlpm._icon, fx_getIcon(_xlpm._iconname),
_xlpm._location, _xlfn.XLOOKUP(LOWER(_xlpm._termname), LOWER(tbl_acctDef[Term]),tbl_acctDef[Term]),
_xlpm._hyperlink, HYPERLINK("#"&amp;CELL("address",_xlpm._location), _xlpm._icon),
IFERROR(_xlpm._hyperlink,"")
)</f>
        <v/>
      </c>
      <c r="AN303" s="2138" t="str" cm="1">
        <f t="array" aca="1" ref="AN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O303" s="2138" t="str" cm="1">
        <f t="array" aca="1" ref="AO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P303" s="2138" t="str" cm="1">
        <f t="array" aca="1" ref="AP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03" s="2138" t="str" cm="1">
        <f t="array" aca="1" ref="AQ303" ca="1">_xlfn.LET(
_xlpm._termname, $AB303,
_xlpm._iconname, "find",
_xlpm._icon, fx_getIcon(_xlpm._iconname),
_xlpm._location, _xlfn.XLOOKUP(LOWER(_xlpm._termname), LOWER(tbl_acctDef[Order]),tbl_acctDef[Order]),
_xlpm._hyperlink, HYPERLINK("#"&amp;CELL("address",_xlpm._location), _xlpm._icon),
IFERROR(_xlpm._hyperlink,"")
)</f>
        <v/>
      </c>
      <c r="AR303" s="2138" t="str" cm="1">
        <f t="array" aca="1" ref="AR303" ca="1">_xlfn.LET(
_xlpm._termname, $AB303,
_xlpm._iconname, "find",
_xlpm._icon, fx_getIcon(_xlpm._iconname),
_xlpm._location, _xlfn.XLOOKUP(LOWER(_xlpm._termname), LOWER(tbl_acctDef[Term]),tbl_acctDef[Term]),
_xlpm._hyperlink, HYPERLINK("#"&amp;CELL("address",_xlpm._location), _xlpm._icon),
IFERROR(_xlpm._hyperlink,"")
)</f>
        <v/>
      </c>
      <c r="AS303" s="2138" t="str" cm="1">
        <f t="array" aca="1" ref="AS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T303" s="2138" t="str" cm="1">
        <f t="array" aca="1" ref="AT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U303" s="2138" t="str" cm="1">
        <f t="array" aca="1" ref="AU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03" s="2138" t="str" cm="1">
        <f t="array" aca="1" ref="AV303" ca="1">_xlfn.LET(
_xlpm._termname, $AB303,
_xlpm._iconname, "find",
_xlpm._icon, fx_getIcon(_xlpm._iconname),
_xlpm._location, _xlfn.XLOOKUP(LOWER(_xlpm._termname), LOWER(tbl_acctDef[Order]),tbl_acctDef[Order]),
_xlpm._hyperlink, HYPERLINK("#"&amp;CELL("address",_xlpm._location), _xlpm._icon),
IFERROR(_xlpm._hyperlink,"")
)</f>
        <v/>
      </c>
      <c r="AW303" s="2138" t="str" cm="1">
        <f t="array" aca="1" ref="AW303" ca="1">_xlfn.LET(
_xlpm._termname, $AB303,
_xlpm._iconname, "find",
_xlpm._icon, fx_getIcon(_xlpm._iconname),
_xlpm._location, _xlfn.XLOOKUP(LOWER(_xlpm._termname), LOWER(tbl_acctDef[Term]),tbl_acctDef[Term]),
_xlpm._hyperlink, HYPERLINK("#"&amp;CELL("address",_xlpm._location), _xlpm._icon),
IFERROR(_xlpm._hyperlink,"")
)</f>
        <v/>
      </c>
      <c r="AX303" s="2138" t="str" cm="1">
        <f t="array" aca="1" ref="AX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Y303" s="2138" t="str" cm="1">
        <f t="array" aca="1" ref="AY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Z303" s="2138" t="str" cm="1">
        <f t="array" aca="1" ref="AZ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03" s="2138" t="str" cm="1">
        <f t="array" aca="1" ref="BA303" ca="1">_xlfn.LET(
_xlpm._termname, $AB303,
_xlpm._iconname, "find",
_xlpm._icon, fx_getIcon(_xlpm._iconname),
_xlpm._location, _xlfn.XLOOKUP(LOWER(_xlpm._termname), LOWER(tbl_acctDef[Order]),tbl_acctDef[Order]),
_xlpm._hyperlink, HYPERLINK("#"&amp;CELL("address",_xlpm._location), _xlpm._icon),
IFERROR(_xlpm._hyperlink,"")
)</f>
        <v/>
      </c>
      <c r="BB303" s="2138" t="str" cm="1">
        <f t="array" aca="1" ref="BB303" ca="1">_xlfn.LET(
_xlpm._termname, $AB303,
_xlpm._iconname, "find",
_xlpm._icon, fx_getIcon(_xlpm._iconname),
_xlpm._location, _xlfn.XLOOKUP(LOWER(_xlpm._termname), LOWER(tbl_acctDef[Term]),tbl_acctDef[Term]),
_xlpm._hyperlink, HYPERLINK("#"&amp;CELL("address",_xlpm._location), _xlpm._icon),
IFERROR(_xlpm._hyperlink,"")
)</f>
        <v/>
      </c>
      <c r="BC303" s="2138" t="str" cm="1">
        <f t="array" aca="1" ref="BC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D303" s="2138" t="str" cm="1">
        <f t="array" aca="1" ref="BD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E303" s="2138" t="str" cm="1">
        <f t="array" aca="1" ref="BE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03" s="2138" t="str" cm="1">
        <f t="array" aca="1" ref="BF303" ca="1">_xlfn.LET(
_xlpm._termname, $AB303,
_xlpm._iconname, "find",
_xlpm._icon, fx_getIcon(_xlpm._iconname),
_xlpm._location, _xlfn.XLOOKUP(LOWER(_xlpm._termname), LOWER(tbl_acctDef[Order]),tbl_acctDef[Order]),
_xlpm._hyperlink, HYPERLINK("#"&amp;CELL("address",_xlpm._location), _xlpm._icon),
IFERROR(_xlpm._hyperlink,"")
)</f>
        <v/>
      </c>
      <c r="BG303" s="2138" t="str" cm="1">
        <f t="array" aca="1" ref="BG303" ca="1">_xlfn.LET(
_xlpm._termname, $AB303,
_xlpm._iconname, "find",
_xlpm._icon, fx_getIcon(_xlpm._iconname),
_xlpm._location, _xlfn.XLOOKUP(LOWER(_xlpm._termname), LOWER(tbl_acctDef[Term]),tbl_acctDef[Term]),
_xlpm._hyperlink, HYPERLINK("#"&amp;CELL("address",_xlpm._location), _xlpm._icon),
IFERROR(_xlpm._hyperlink,"")
)</f>
        <v/>
      </c>
      <c r="BH303" s="2138" t="str" cm="1">
        <f t="array" aca="1" ref="BH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I303" s="2138" t="str" cm="1">
        <f t="array" aca="1" ref="BI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J303" s="2138" t="str" cm="1">
        <f t="array" aca="1" ref="BJ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03" s="2138" t="str" cm="1">
        <f t="array" aca="1" ref="BK303" ca="1">_xlfn.LET(
_xlpm._termname, $AB303,
_xlpm._iconname, "find",
_xlpm._icon, fx_getIcon(_xlpm._iconname),
_xlpm._location, _xlfn.XLOOKUP(LOWER(_xlpm._termname), LOWER(tbl_acctDef[Order]),tbl_acctDef[Order]),
_xlpm._hyperlink, HYPERLINK("#"&amp;CELL("address",_xlpm._location), _xlpm._icon),
IFERROR(_xlpm._hyperlink,"")
)</f>
        <v/>
      </c>
      <c r="BL303" s="2138" t="str" cm="1">
        <f t="array" aca="1" ref="BL303" ca="1">_xlfn.LET(
_xlpm._termname, $AB303,
_xlpm._iconname, "find",
_xlpm._icon, fx_getIcon(_xlpm._iconname),
_xlpm._location, _xlfn.XLOOKUP(LOWER(_xlpm._termname), LOWER(tbl_acctDef[Term]),tbl_acctDef[Term]),
_xlpm._hyperlink, HYPERLINK("#"&amp;CELL("address",_xlpm._location), _xlpm._icon),
IFERROR(_xlpm._hyperlink,"")
)</f>
        <v/>
      </c>
      <c r="BM303" s="2138" t="str" cm="1">
        <f t="array" aca="1" ref="BM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N303" s="2138" t="str" cm="1">
        <f t="array" aca="1" ref="BN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O303" s="2361"/>
      <c r="BP303" s="2361"/>
      <c r="BQ303" s="2361"/>
      <c r="BR303" s="2361"/>
      <c r="BS303" s="2361"/>
      <c r="BT303" s="2361"/>
      <c r="BU303" s="2361"/>
      <c r="BV303" s="2361"/>
      <c r="BW303" s="2361"/>
      <c r="BX303" s="2361"/>
      <c r="BY303" s="2361"/>
      <c r="BZ303" s="2361"/>
      <c r="CA303" s="34"/>
      <c r="CC303" s="58"/>
      <c r="CD303" s="1720" t="e" cm="1">
        <f t="array" aca="1" ref="CD303" ca="1">fx_scenarioConverter($W298)</f>
        <v>#NAME?</v>
      </c>
      <c r="CE303" s="1721" t="e" cm="1">
        <f t="array" aca="1" ref="CE303" ca="1">fx_scenarioConverter($W298)</f>
        <v>#NAME?</v>
      </c>
      <c r="CF303" s="128"/>
      <c r="CG303" s="1734" t="e" cm="1">
        <f t="array" aca="1" ref="CG303" ca="1">fx_scenarioConverter($W298)</f>
        <v>#NAME?</v>
      </c>
      <c r="CH303" s="1735" t="e" cm="1">
        <f t="array" aca="1" ref="CH303" ca="1">fx_scenarioConverter($W298)</f>
        <v>#NAME?</v>
      </c>
      <c r="CI303" s="207"/>
      <c r="CJ303" s="1724" t="e" cm="1">
        <f t="array" aca="1" ref="CJ303" ca="1">fx_scenarioConverter($W298)</f>
        <v>#NAME?</v>
      </c>
      <c r="CK303" s="1725" t="e" cm="1">
        <f t="array" aca="1" ref="CK303" ca="1">fx_scenarioConverter($W298)</f>
        <v>#NAME?</v>
      </c>
      <c r="CL303" s="88"/>
      <c r="CM303" s="1198" t="str">
        <f>CM$19</f>
        <v>Original Budget</v>
      </c>
      <c r="CN303" s="1198" t="str">
        <f>CN$19</f>
        <v>LE</v>
      </c>
      <c r="CO303" s="88"/>
      <c r="CP303" s="1198" t="str">
        <f>CP$19</f>
        <v>Original Budget</v>
      </c>
      <c r="CQ303" s="1198" t="str">
        <f>CQ$19</f>
        <v>LE</v>
      </c>
      <c r="CR303" s="34"/>
      <c r="CS303" s="2056"/>
      <c r="DC303"/>
    </row>
    <row r="304" spans="1:144" ht="21" customHeight="1">
      <c r="A304" s="1627"/>
      <c r="B304" s="2606"/>
      <c r="C304" s="2540"/>
      <c r="D304" s="1549"/>
      <c r="E304" s="2440" t="e" cm="1">
        <f t="array" aca="1" ref="E3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)($AD304:$CQ304, Z304)</f>
        <v>#NAME?</v>
      </c>
      <c r="F304" s="401"/>
      <c r="G304" s="401"/>
      <c r="H304" s="585">
        <v>0</v>
      </c>
      <c r="I304" s="585">
        <v>1</v>
      </c>
      <c r="J304" s="401"/>
      <c r="K304" s="401" t="str">
        <f t="shared" ref="K304:K305" si="78">IFERROR(IF(LEN(AB304)=0,"No",IF(LEN(J304)&gt;0,"Yes","No")),"")</f>
        <v>No</v>
      </c>
      <c r="L304" s="37"/>
      <c r="N304" s="158"/>
      <c r="O304" s="101"/>
      <c r="P304" s="52"/>
      <c r="Q304" s="101"/>
      <c r="R304" s="101"/>
      <c r="S304" s="101"/>
      <c r="T304" s="2324"/>
      <c r="U304" s="39"/>
      <c r="V304" s="37"/>
      <c r="W304" s="2364" t="e">
        <f ca="1">W303</f>
        <v>#NAME?</v>
      </c>
      <c r="X304" s="2373">
        <f>_PL!X304</f>
        <v>0</v>
      </c>
      <c r="Y304" s="2366">
        <v>2</v>
      </c>
      <c r="Z304" s="198">
        <f>_PL!Z304</f>
        <v>0</v>
      </c>
      <c r="AA304" s="200" t="str" cm="1">
        <f t="array" aca="1" ref="AA304" ca="1">IF(Y304="", "", _xlfn.LET(
_xlpm._termname,$W304 &amp; $Y304,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4" s="1134"/>
      <c r="AC304" s="125" t="str" cm="1">
        <f t="array" aca="1" ref="AC304" ca="1">IF(AB304="", "", _xlfn.LET(
_xlpm._termname,PL!$W304 &amp; $AB304,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4" s="2152" t="e" cm="1">
        <f t="array" aca="1" ref="AD304" ca="1">_xlfn.LET(
_xlpm.search_key, $W304&amp;$Y304,
_xlpm.Scenario, _xlfn.VSTACK( $W$20:$W$55&amp;$Y$20:$Y$55, $W$76:$W$110&amp;$Y$76:$Y$110),
_xlpm.Data,  _xlfn.VSTACK($AD$20:$BN$55, $AD$76:$BN$110),
IF(OR($Y304="",ISNUMBER(SEARCH("please",$Y304))),"", _xlfn.XLOOKUP(_xlpm.search_key, _xlpm.Scenario, _xlpm.Data, "▧"))
)</f>
        <v>#NAME?</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362"/>
      <c r="BP304" s="2362"/>
      <c r="BQ304" s="2362"/>
      <c r="BR304" s="2362"/>
      <c r="BS304" s="2362"/>
      <c r="BT304" s="2362"/>
      <c r="BU304" s="2362"/>
      <c r="BV304" s="2362"/>
      <c r="BW304" s="2362"/>
      <c r="BX304" s="2362"/>
      <c r="BY304" s="2362"/>
      <c r="BZ304" s="2362"/>
      <c r="CA304" s="34"/>
      <c r="CC304" s="58"/>
      <c r="CD304" s="2154" t="e" cm="1">
        <f t="array" aca="1" ref="CD304" ca="1">_xlfn.LET(
_xlpm.search_key,$W304&amp;$Y304,
_xlpm.Scenario,_xlfn.VSTACK($W$20:$W$55&amp;$Y$20:$Y$55,$W$76:$W$110&amp;$Y$76:$Y$110),
_xlpm.Data,_xlfn.VSTACK(CD$20:CE$55,CD$76:CE$110),
IF(OR($Y304="",ISNUMBER(SEARCH("please",$Y304))),"", _xlfn.XLOOKUP(_xlpm.search_key,_xlpm.Scenario,_xlpm.Data,"▧")
))</f>
        <v>#NAME?</v>
      </c>
      <c r="CE304" s="2154"/>
      <c r="CF304" s="88"/>
      <c r="CG304" s="2154" t="e" cm="1">
        <f t="array" aca="1" ref="CG304" ca="1">_xlfn.LET(
_xlpm.search_key,$W304&amp;$Y304,
_xlpm.Scenario,_xlfn.VSTACK($W$20:$W$55&amp;$Y$20:$Y$55,$W$76:$W$110&amp;$Y$76:$Y$110),
_xlpm.Data,_xlfn.VSTACK(CG$20:CH$55,CG$76:CH$110),
IF(OR($Y304="",ISNUMBER(SEARCH("please",$Y304))),"", _xlfn.XLOOKUP(_xlpm.search_key,_xlpm.Scenario,_xlpm.Data,"▧")
))</f>
        <v>#NAME?</v>
      </c>
      <c r="CH304" s="2154"/>
      <c r="CI304" s="88"/>
      <c r="CJ304" s="2154" t="e" cm="1">
        <f t="array" aca="1" ref="CJ304" ca="1">_xlfn.LET(
_xlpm.search_key,$W304&amp;$Y304,
_xlpm.Scenario,_xlfn.VSTACK($W$20:$W$55&amp;$Y$20:$Y$55,$W$76:$W$110&amp;$Y$76:$Y$110),
_xlpm.Data,_xlfn.VSTACK(CJ$20:CK$55,CJ$76:CK$110),
IF(OR($Y304="",ISNUMBER(SEARCH("please",$Y304))),"", _xlfn.XLOOKUP(_xlpm.search_key,_xlpm.Scenario,_xlpm.Data,"▧")
))</f>
        <v>#NAME?</v>
      </c>
      <c r="CK304" s="2154"/>
      <c r="CL304" s="88"/>
      <c r="CM304" s="2154" t="e" cm="1">
        <f t="array" aca="1" ref="CM304" ca="1">_xlfn.LET(
_xlpm.search_key,$W304&amp;$Y304,
_xlpm.Scenario,_xlfn.VSTACK($W$20:$W$55&amp;$Y$20:$Y$55,$W$76:$W$110&amp;$Y$76:$Y$110),
_xlpm.Data,_xlfn.VSTACK(CM$20:CN$55,CM$76:CN$110),
IF(OR($Y304="",ISNUMBER(SEARCH("please",$Y304))),"", _xlfn.XLOOKUP(_xlpm.search_key,_xlpm.Scenario,_xlpm.Data,"▧")
))</f>
        <v>#NAME?</v>
      </c>
      <c r="CN304" s="2154"/>
      <c r="CO304" s="88"/>
      <c r="CP304" s="2154" t="e" cm="1">
        <f t="array" aca="1" ref="CP304" ca="1">_xlfn.LET(
_xlpm.search_key,$W304&amp;$Y304,
_xlpm.Scenario,_xlfn.VSTACK($W$20:$W$55&amp;$Y$20:$Y$55,$W$76:$W$110&amp;$Y$76:$Y$110),
_xlpm.Data,_xlfn.VSTACK(CP$20:CQ$55,CP$76:CQ$110),
IF(OR($Y304="",ISNUMBER(SEARCH("please",$Y304))),"", _xlfn.XLOOKUP(_xlpm.search_key,_xlpm.Scenario,_xlpm.Data,"▧")
))</f>
        <v>#NAME?</v>
      </c>
      <c r="CQ304" s="2154"/>
      <c r="CR304" s="34"/>
      <c r="CS304" s="2056"/>
      <c r="CT304" t="str" cm="1">
        <f t="array" ref="CT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_xldudf_CX_PUSH(PL!Y304,CX_ENTITY,PL!C304,EOMONTH(val_asOfDate,0)),
       ""
     )
   )
)</f>
        <v/>
      </c>
      <c r="CU304" t="str" cm="1">
        <f t="array" ref="CU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_xldudf_CX_PUSH(PL!Y304,CX_ENTITY,PL!C304,EOMONTH(val_asOfDate,1)),
       ""
     )
   )
)</f>
        <v/>
      </c>
      <c r="CV304" t="str" cm="1">
        <f t="array" ref="CV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_xldudf_CX_PUSH(PL!Y304,CX_ENTITY,PL!C304,EOMONTH(val_asOfDate,2)),
       ""
     )
   )
)</f>
        <v/>
      </c>
      <c r="CW304" t="str" cm="1">
        <f t="array" ref="CW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_xldudf_CX_PUSH(PL!Y304,CX_ENTITY,PL!C304,EOMONTH(val_asOfDate,3)),
       ""
     )
   )
)</f>
        <v/>
      </c>
      <c r="DC304"/>
    </row>
    <row r="305" spans="1:144" ht="21" customHeight="1">
      <c r="A305" s="1627"/>
      <c r="B305" s="2606"/>
      <c r="C305" s="2540"/>
      <c r="D305" s="1549"/>
      <c r="E305" s="2440" t="e" cm="1">
        <f t="array" aca="1" ref="E3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)($AD305:$CQ305, Z305)</f>
        <v>#NAME?</v>
      </c>
      <c r="F305" s="401"/>
      <c r="G305" s="401"/>
      <c r="H305" s="585">
        <v>0</v>
      </c>
      <c r="I305" s="585">
        <v>1</v>
      </c>
      <c r="J305" s="401"/>
      <c r="K305" s="401" t="str">
        <f t="shared" si="78"/>
        <v>No</v>
      </c>
      <c r="L305" s="37"/>
      <c r="N305" s="158"/>
      <c r="O305" s="101"/>
      <c r="P305" s="52"/>
      <c r="Q305" s="101"/>
      <c r="R305" s="101"/>
      <c r="S305" s="101"/>
      <c r="T305" s="101"/>
      <c r="U305" s="39"/>
      <c r="V305" s="37"/>
      <c r="W305" s="2364" t="e">
        <f ca="1">W303</f>
        <v>#NAME?</v>
      </c>
      <c r="X305" s="2373">
        <f>_PL!X305</f>
        <v>0</v>
      </c>
      <c r="Y305" s="2367">
        <v>2</v>
      </c>
      <c r="Z305" s="198">
        <f>_PL!Z305</f>
        <v>0</v>
      </c>
      <c r="AA305" s="200" t="str" cm="1">
        <f t="array" aca="1" ref="AA305" ca="1">IF(Y305="", "", _xlfn.LET(
_xlpm._termname,$W305 &amp; $Y305,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5" s="1134"/>
      <c r="AC305" s="125" t="str" cm="1">
        <f t="array" aca="1" ref="AC305" ca="1">IF(AB305="", "", _xlfn.LET(
_xlpm._termname,PL!$W306 &amp; $AB305,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5" s="2152" t="e" cm="1">
        <f t="array" aca="1" ref="AD305" ca="1">_xlfn.LET(
_xlpm.search_key, $W305&amp;$Y305,
_xlpm.Scenario, _xlfn.VSTACK( $W$20:$W$55&amp;$Y$20:$Y$55, $W$76:$W$110&amp;$Y$76:$Y$110),
_xlpm.Data,  _xlfn.VSTACK($AD$20:$BN$55, $AD$76:$BN$110),
IF(OR($Y305="",ISNUMBER(SEARCH("please",$Y305))),"", _xlfn.XLOOKUP(_xlpm.search_key, _xlpm.Scenario, _xlpm.Data, "▧"))
)</f>
        <v>#NAME?</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362"/>
      <c r="BP305" s="2362"/>
      <c r="BQ305" s="2362"/>
      <c r="BR305" s="2362"/>
      <c r="BS305" s="2362"/>
      <c r="BT305" s="2362"/>
      <c r="BU305" s="2362"/>
      <c r="BV305" s="2362"/>
      <c r="BW305" s="2362"/>
      <c r="BX305" s="2362"/>
      <c r="BY305" s="2362"/>
      <c r="BZ305" s="2362"/>
      <c r="CA305" s="34"/>
      <c r="CC305" s="58"/>
      <c r="CD305" s="2154" t="e" cm="1">
        <f t="array" aca="1" ref="CD305" ca="1">_xlfn.LET(
_xlpm.search_key,$W305&amp;$Y305,
_xlpm.Scenario,_xlfn.VSTACK($W$20:$W$55&amp;$Y$20:$Y$55,$W$76:$W$110&amp;$Y$76:$Y$110),
_xlpm.Data,_xlfn.VSTACK(CD$20:CE$55,CD$76:CE$110),
IF(OR($Y305="",ISNUMBER(SEARCH("please",$Y305))),"", _xlfn.XLOOKUP(_xlpm.search_key,_xlpm.Scenario,_xlpm.Data,"▧")
))</f>
        <v>#NAME?</v>
      </c>
      <c r="CE305" s="2154"/>
      <c r="CF305" s="88"/>
      <c r="CG305" s="2154" t="e" cm="1">
        <f t="array" aca="1" ref="CG305" ca="1">_xlfn.LET(
_xlpm.search_key,$W305&amp;$Y305,
_xlpm.Scenario,_xlfn.VSTACK($W$20:$W$55&amp;$Y$20:$Y$55,$W$76:$W$110&amp;$Y$76:$Y$110),
_xlpm.Data,_xlfn.VSTACK(CG$20:CH$55,CG$76:CH$110),
IF(OR($Y305="",ISNUMBER(SEARCH("please",$Y305))),"", _xlfn.XLOOKUP(_xlpm.search_key,_xlpm.Scenario,_xlpm.Data,"▧")
))</f>
        <v>#NAME?</v>
      </c>
      <c r="CH305" s="2154"/>
      <c r="CI305" s="88"/>
      <c r="CJ305" s="2154" t="e" cm="1">
        <f t="array" aca="1" ref="CJ305" ca="1">_xlfn.LET(
_xlpm.search_key,$W305&amp;$Y305,
_xlpm.Scenario,_xlfn.VSTACK($W$20:$W$55&amp;$Y$20:$Y$55,$W$76:$W$110&amp;$Y$76:$Y$110),
_xlpm.Data,_xlfn.VSTACK(CJ$20:CK$55,CJ$76:CK$110),
IF(OR($Y305="",ISNUMBER(SEARCH("please",$Y305))),"", _xlfn.XLOOKUP(_xlpm.search_key,_xlpm.Scenario,_xlpm.Data,"▧")
))</f>
        <v>#NAME?</v>
      </c>
      <c r="CK305" s="2154"/>
      <c r="CL305" s="88"/>
      <c r="CM305" s="2154" t="e" cm="1">
        <f t="array" aca="1" ref="CM305" ca="1">_xlfn.LET(
_xlpm.search_key,$W305&amp;$Y305,
_xlpm.Scenario,_xlfn.VSTACK($W$20:$W$55&amp;$Y$20:$Y$55,$W$76:$W$110&amp;$Y$76:$Y$110),
_xlpm.Data,_xlfn.VSTACK(CM$20:CN$55,CM$76:CN$110),
IF(OR($Y305="",ISNUMBER(SEARCH("please",$Y305))),"", _xlfn.XLOOKUP(_xlpm.search_key,_xlpm.Scenario,_xlpm.Data,"▧")
))</f>
        <v>#NAME?</v>
      </c>
      <c r="CN305" s="2154"/>
      <c r="CO305" s="88"/>
      <c r="CP305" s="2154" t="e" cm="1">
        <f t="array" aca="1" ref="CP305" ca="1">_xlfn.LET(
_xlpm.search_key,$W305&amp;$Y305,
_xlpm.Scenario,_xlfn.VSTACK($W$20:$W$55&amp;$Y$20:$Y$55,$W$76:$W$110&amp;$Y$76:$Y$110),
_xlpm.Data,_xlfn.VSTACK(CP$20:CQ$55,CP$76:CQ$110),
IF(OR($Y305="",ISNUMBER(SEARCH("please",$Y305))),"", _xlfn.XLOOKUP(_xlpm.search_key,_xlpm.Scenario,_xlpm.Data,"▧")
))</f>
        <v>#NAME?</v>
      </c>
      <c r="CQ305" s="2154"/>
      <c r="CR305" s="34"/>
      <c r="CS305" s="2056"/>
      <c r="CT305" t="str" cm="1">
        <f t="array" ref="CT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_xldudf_CX_PUSH(PL!Y305,CX_ENTITY,PL!C305,EOMONTH(val_asOfDate,0)),
       ""
     )
   )
)</f>
        <v/>
      </c>
      <c r="CU305" t="str" cm="1">
        <f t="array" ref="CU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_xldudf_CX_PUSH(PL!Y305,CX_ENTITY,PL!C305,EOMONTH(val_asOfDate,1)),
       ""
     )
   )
)</f>
        <v/>
      </c>
      <c r="CV305" t="str" cm="1">
        <f t="array" ref="CV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_xldudf_CX_PUSH(PL!Y305,CX_ENTITY,PL!C305,EOMONTH(val_asOfDate,2)),
       ""
     )
   )
)</f>
        <v/>
      </c>
      <c r="CW305" t="str" cm="1">
        <f t="array" ref="CW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_xldudf_CX_PUSH(PL!Y305,CX_ENTITY,PL!C305,EOMONTH(val_asOfDate,3)),
       ""
     )
   )
)</f>
        <v/>
      </c>
      <c r="DC305"/>
    </row>
    <row r="306" spans="1:144" ht="21" customHeight="1">
      <c r="A306" s="1627"/>
      <c r="B306" s="2606"/>
      <c r="C306" s="2540"/>
      <c r="D306" s="1549"/>
      <c r="E306" s="2440"/>
      <c r="F306" s="401"/>
      <c r="G306" s="401"/>
      <c r="H306" s="585"/>
      <c r="I306" s="585"/>
      <c r="J306" s="401"/>
      <c r="K306" s="401"/>
      <c r="L306" s="37"/>
      <c r="N306" s="158"/>
      <c r="O306" s="101"/>
      <c r="P306" s="52"/>
      <c r="Q306" s="101"/>
      <c r="R306" s="101"/>
      <c r="S306" s="101"/>
      <c r="T306" s="101"/>
      <c r="U306" s="39"/>
      <c r="V306" s="37"/>
      <c r="W306" s="2364" t="e">
        <f ca="1">W303</f>
        <v>#NAME?</v>
      </c>
      <c r="X306" s="2373">
        <f>_PL!X306</f>
        <v>0</v>
      </c>
      <c r="Y306" s="2367">
        <v>2</v>
      </c>
      <c r="Z306" s="198">
        <f>_PL!Z306</f>
        <v>0</v>
      </c>
      <c r="AA306" s="200" t="str" cm="1">
        <f t="array" aca="1" ref="AA306" ca="1">IF(Y306="", "", _xlfn.LET(
_xlpm._termname,$W306 &amp; $Y306,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6" s="1134"/>
      <c r="AC306" s="125"/>
      <c r="AD306" s="2152" t="e" cm="1">
        <f t="array" aca="1" ref="AD306" ca="1">_xlfn.LET(
_xlpm.search_key, $W306&amp;$Y306,
_xlpm.Scenario, _xlfn.VSTACK( $W$20:$W$55&amp;$Y$20:$Y$55, $W$76:$W$110&amp;$Y$76:$Y$110),
_xlpm.Data,  _xlfn.VSTACK($AD$20:$BN$55, $AD$76:$BN$110),
IF(OR($Y306="",ISNUMBER(SEARCH("please",$Y306))),"", _xlfn.XLOOKUP(_xlpm.search_key, _xlpm.Scenario, _xlpm.Data, "▧"))
)</f>
        <v>#NAME?</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362"/>
      <c r="BP306" s="2362"/>
      <c r="BQ306" s="2362"/>
      <c r="BR306" s="2362"/>
      <c r="BS306" s="2362"/>
      <c r="BT306" s="2362"/>
      <c r="BU306" s="2362"/>
      <c r="BV306" s="2362"/>
      <c r="BW306" s="2362"/>
      <c r="BX306" s="2362"/>
      <c r="BY306" s="2362"/>
      <c r="BZ306" s="2362"/>
      <c r="CA306" s="34"/>
      <c r="CC306" s="58"/>
      <c r="CD306" s="2154" t="e" cm="1">
        <f t="array" aca="1" ref="CD306" ca="1">_xlfn.LET(
_xlpm.search_key,$W306&amp;$Y306,
_xlpm.Scenario,_xlfn.VSTACK($W$20:$W$55&amp;$Y$20:$Y$55,$W$76:$W$110&amp;$Y$76:$Y$110),
_xlpm.Data,_xlfn.VSTACK(CD$20:CE$55,CD$76:CE$110),
IF(OR($Y306="",ISNUMBER(SEARCH("please",$Y306))),"", _xlfn.XLOOKUP(_xlpm.search_key,_xlpm.Scenario,_xlpm.Data,"▧")
))</f>
        <v>#NAME?</v>
      </c>
      <c r="CE306" s="2154"/>
      <c r="CF306" s="88"/>
      <c r="CG306" s="2154" t="e" cm="1">
        <f t="array" aca="1" ref="CG306" ca="1">_xlfn.LET(
_xlpm.search_key,$W306&amp;$Y306,
_xlpm.Scenario,_xlfn.VSTACK($W$20:$W$55&amp;$Y$20:$Y$55,$W$76:$W$110&amp;$Y$76:$Y$110),
_xlpm.Data,_xlfn.VSTACK(CG$20:CH$55,CG$76:CH$110),
IF(OR($Y306="",ISNUMBER(SEARCH("please",$Y306))),"", _xlfn.XLOOKUP(_xlpm.search_key,_xlpm.Scenario,_xlpm.Data,"▧")
))</f>
        <v>#NAME?</v>
      </c>
      <c r="CH306" s="2154"/>
      <c r="CI306" s="88"/>
      <c r="CJ306" s="2154" t="e" cm="1">
        <f t="array" aca="1" ref="CJ306" ca="1">_xlfn.LET(
_xlpm.search_key,$W306&amp;$Y306,
_xlpm.Scenario,_xlfn.VSTACK($W$20:$W$55&amp;$Y$20:$Y$55,$W$76:$W$110&amp;$Y$76:$Y$110),
_xlpm.Data,_xlfn.VSTACK(CJ$20:CK$55,CJ$76:CK$110),
IF(OR($Y306="",ISNUMBER(SEARCH("please",$Y306))),"", _xlfn.XLOOKUP(_xlpm.search_key,_xlpm.Scenario,_xlpm.Data,"▧")
))</f>
        <v>#NAME?</v>
      </c>
      <c r="CK306" s="2154"/>
      <c r="CL306" s="88"/>
      <c r="CM306" s="2154" t="e" cm="1">
        <f t="array" aca="1" ref="CM306" ca="1">_xlfn.LET(
_xlpm.search_key,$W306&amp;$Y306,
_xlpm.Scenario,_xlfn.VSTACK($W$20:$W$55&amp;$Y$20:$Y$55,$W$76:$W$110&amp;$Y$76:$Y$110),
_xlpm.Data,_xlfn.VSTACK(CM$20:CN$55,CM$76:CN$110),
IF(OR($Y306="",ISNUMBER(SEARCH("please",$Y306))),"", _xlfn.XLOOKUP(_xlpm.search_key,_xlpm.Scenario,_xlpm.Data,"▧")
))</f>
        <v>#NAME?</v>
      </c>
      <c r="CN306" s="2154"/>
      <c r="CO306" s="88"/>
      <c r="CP306" s="2154" t="e" cm="1">
        <f t="array" aca="1" ref="CP306" ca="1">_xlfn.LET(
_xlpm.search_key,$W306&amp;$Y306,
_xlpm.Scenario,_xlfn.VSTACK($W$20:$W$55&amp;$Y$20:$Y$55,$W$76:$W$110&amp;$Y$76:$Y$110),
_xlpm.Data,_xlfn.VSTACK(CP$20:CQ$55,CP$76:CQ$110),
IF(OR($Y306="",ISNUMBER(SEARCH("please",$Y306))),"", _xlfn.XLOOKUP(_xlpm.search_key,_xlpm.Scenario,_xlpm.Data,"▧")
))</f>
        <v>#NAME?</v>
      </c>
      <c r="CQ306" s="2154"/>
      <c r="CR306" s="34"/>
      <c r="CS306" s="2056"/>
      <c r="DC306"/>
    </row>
    <row r="307" spans="1:144" ht="21" customHeight="1">
      <c r="A307" s="1627"/>
      <c r="B307" s="2606"/>
      <c r="C307" s="2540"/>
      <c r="D307" s="1549"/>
      <c r="E307" s="2440"/>
      <c r="F307" s="401"/>
      <c r="G307" s="401"/>
      <c r="H307" s="585"/>
      <c r="I307" s="585"/>
      <c r="J307" s="401"/>
      <c r="K307" s="401"/>
      <c r="L307" s="37"/>
      <c r="N307" s="158"/>
      <c r="O307" s="101"/>
      <c r="P307" s="52"/>
      <c r="Q307" s="101"/>
      <c r="R307" s="101"/>
      <c r="S307" s="101"/>
      <c r="T307" s="101"/>
      <c r="U307" s="39"/>
      <c r="V307" s="37"/>
      <c r="W307" s="2364" t="e">
        <f ca="1">W303</f>
        <v>#NAME?</v>
      </c>
      <c r="X307" s="2373">
        <f>_PL!X307</f>
        <v>0</v>
      </c>
      <c r="Y307" s="2367">
        <v>2</v>
      </c>
      <c r="Z307" s="198">
        <f>_PL!Z307</f>
        <v>0</v>
      </c>
      <c r="AA307" s="200" t="str" cm="1">
        <f t="array" aca="1" ref="AA307" ca="1">IF(Y307="", "", _xlfn.LET(
_xlpm._termname,$W307 &amp; $Y307,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7" s="1134"/>
      <c r="AC307" s="125"/>
      <c r="AD307" s="2152" t="e" cm="1">
        <f t="array" aca="1" ref="AD307" ca="1">_xlfn.LET(
_xlpm.search_key, $W307&amp;$Y307,
_xlpm.Scenario, _xlfn.VSTACK( $W$20:$W$55&amp;$Y$20:$Y$55, $W$76:$W$110&amp;$Y$76:$Y$110),
_xlpm.Data,  _xlfn.VSTACK($AD$20:$BN$55, $AD$76:$BN$110),
IF(OR($Y307="",ISNUMBER(SEARCH("please",$Y307))),"", _xlfn.XLOOKUP(_xlpm.search_key, _xlpm.Scenario, _xlpm.Data, "▧"))
)</f>
        <v>#NAME?</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362"/>
      <c r="BP307" s="2362"/>
      <c r="BQ307" s="2362"/>
      <c r="BR307" s="2362"/>
      <c r="BS307" s="2362"/>
      <c r="BT307" s="2362"/>
      <c r="BU307" s="2362"/>
      <c r="BV307" s="2362"/>
      <c r="BW307" s="2362"/>
      <c r="BX307" s="2362"/>
      <c r="BY307" s="2362"/>
      <c r="BZ307" s="2362"/>
      <c r="CA307" s="34"/>
      <c r="CC307" s="58"/>
      <c r="CD307" s="2154" t="e" cm="1">
        <f t="array" aca="1" ref="CD307" ca="1">_xlfn.LET(
_xlpm.search_key,$W307&amp;$Y307,
_xlpm.Scenario,_xlfn.VSTACK($W$20:$W$55&amp;$Y$20:$Y$55,$W$76:$W$110&amp;$Y$76:$Y$110),
_xlpm.Data,_xlfn.VSTACK(CD$20:CE$55,CD$76:CE$110),
IF(OR($Y307="",ISNUMBER(SEARCH("please",$Y307))),"", _xlfn.XLOOKUP(_xlpm.search_key,_xlpm.Scenario,_xlpm.Data,"▧")
))</f>
        <v>#NAME?</v>
      </c>
      <c r="CE307" s="2154"/>
      <c r="CF307" s="88"/>
      <c r="CG307" s="2154" t="e" cm="1">
        <f t="array" aca="1" ref="CG307" ca="1">_xlfn.LET(
_xlpm.search_key,$W307&amp;$Y307,
_xlpm.Scenario,_xlfn.VSTACK($W$20:$W$55&amp;$Y$20:$Y$55,$W$76:$W$110&amp;$Y$76:$Y$110),
_xlpm.Data,_xlfn.VSTACK(CG$20:CH$55,CG$76:CH$110),
IF(OR($Y307="",ISNUMBER(SEARCH("please",$Y307))),"", _xlfn.XLOOKUP(_xlpm.search_key,_xlpm.Scenario,_xlpm.Data,"▧")
))</f>
        <v>#NAME?</v>
      </c>
      <c r="CH307" s="2154"/>
      <c r="CI307" s="88"/>
      <c r="CJ307" s="2154" t="e" cm="1">
        <f t="array" aca="1" ref="CJ307" ca="1">_xlfn.LET(
_xlpm.search_key,$W307&amp;$Y307,
_xlpm.Scenario,_xlfn.VSTACK($W$20:$W$55&amp;$Y$20:$Y$55,$W$76:$W$110&amp;$Y$76:$Y$110),
_xlpm.Data,_xlfn.VSTACK(CJ$20:CK$55,CJ$76:CK$110),
IF(OR($Y307="",ISNUMBER(SEARCH("please",$Y307))),"", _xlfn.XLOOKUP(_xlpm.search_key,_xlpm.Scenario,_xlpm.Data,"▧")
))</f>
        <v>#NAME?</v>
      </c>
      <c r="CK307" s="2154"/>
      <c r="CL307" s="88"/>
      <c r="CM307" s="2154" t="e" cm="1">
        <f t="array" aca="1" ref="CM307" ca="1">_xlfn.LET(
_xlpm.search_key,$W307&amp;$Y307,
_xlpm.Scenario,_xlfn.VSTACK($W$20:$W$55&amp;$Y$20:$Y$55,$W$76:$W$110&amp;$Y$76:$Y$110),
_xlpm.Data,_xlfn.VSTACK(CM$20:CN$55,CM$76:CN$110),
IF(OR($Y307="",ISNUMBER(SEARCH("please",$Y307))),"", _xlfn.XLOOKUP(_xlpm.search_key,_xlpm.Scenario,_xlpm.Data,"▧")
))</f>
        <v>#NAME?</v>
      </c>
      <c r="CN307" s="2154"/>
      <c r="CO307" s="88"/>
      <c r="CP307" s="2154" t="e" cm="1">
        <f t="array" aca="1" ref="CP307" ca="1">_xlfn.LET(
_xlpm.search_key,$W307&amp;$Y307,
_xlpm.Scenario,_xlfn.VSTACK($W$20:$W$55&amp;$Y$20:$Y$55,$W$76:$W$110&amp;$Y$76:$Y$110),
_xlpm.Data,_xlfn.VSTACK(CP$20:CQ$55,CP$76:CQ$110),
IF(OR($Y307="",ISNUMBER(SEARCH("please",$Y307))),"", _xlfn.XLOOKUP(_xlpm.search_key,_xlpm.Scenario,_xlpm.Data,"▧")
))</f>
        <v>#NAME?</v>
      </c>
      <c r="CQ307" s="2154"/>
      <c r="CR307" s="34"/>
      <c r="CS307" s="2056"/>
      <c r="DC307"/>
    </row>
    <row r="308" spans="1:144" ht="21" customHeight="1">
      <c r="A308" s="1627"/>
      <c r="B308" s="2606"/>
      <c r="C308" s="2540"/>
      <c r="D308" s="1549"/>
      <c r="E308" s="2440"/>
      <c r="F308" s="401"/>
      <c r="G308" s="401"/>
      <c r="H308" s="585"/>
      <c r="I308" s="585"/>
      <c r="J308" s="401"/>
      <c r="K308" s="401"/>
      <c r="L308" s="37"/>
      <c r="N308" s="158"/>
      <c r="O308" s="101"/>
      <c r="P308" s="52"/>
      <c r="Q308" s="101"/>
      <c r="R308" s="101"/>
      <c r="S308" s="101"/>
      <c r="T308" s="101"/>
      <c r="U308" s="39"/>
      <c r="V308" s="37"/>
      <c r="W308" s="2364" t="e">
        <f ca="1">W303</f>
        <v>#NAME?</v>
      </c>
      <c r="X308" s="2373">
        <f>_PL!X308</f>
        <v>0</v>
      </c>
      <c r="Y308" s="2367">
        <v>2</v>
      </c>
      <c r="Z308" s="198">
        <f>_PL!Z308</f>
        <v>0</v>
      </c>
      <c r="AA308" s="200" t="str" cm="1">
        <f t="array" aca="1" ref="AA308" ca="1">IF(Y308="", "", _xlfn.LET(
_xlpm._termname,$W308 &amp; $Y308,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8" s="1134"/>
      <c r="AC308" s="125"/>
      <c r="AD308" s="2152" t="e" cm="1">
        <f t="array" aca="1" ref="AD308" ca="1">_xlfn.LET(
_xlpm.search_key, $W308&amp;$Y308,
_xlpm.Scenario, _xlfn.VSTACK( $W$20:$W$55&amp;$Y$20:$Y$55, $W$76:$W$110&amp;$Y$76:$Y$110),
_xlpm.Data,  _xlfn.VSTACK($AD$20:$BN$55, $AD$76:$BN$110),
IF(OR($Y308="",ISNUMBER(SEARCH("please",$Y308))),"", _xlfn.XLOOKUP(_xlpm.search_key, _xlpm.Scenario, _xlpm.Data, "▧"))
)</f>
        <v>#NAME?</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362"/>
      <c r="BP308" s="2362"/>
      <c r="BQ308" s="2362"/>
      <c r="BR308" s="2362"/>
      <c r="BS308" s="2362"/>
      <c r="BT308" s="2362"/>
      <c r="BU308" s="2362"/>
      <c r="BV308" s="2362"/>
      <c r="BW308" s="2362"/>
      <c r="BX308" s="2362"/>
      <c r="BY308" s="2362"/>
      <c r="BZ308" s="2362"/>
      <c r="CA308" s="34"/>
      <c r="CC308" s="58"/>
      <c r="CD308" s="2154" t="e" cm="1">
        <f t="array" aca="1" ref="CD308" ca="1">_xlfn.LET(
_xlpm.search_key,$W308&amp;$Y308,
_xlpm.Scenario,_xlfn.VSTACK($W$20:$W$55&amp;$Y$20:$Y$55,$W$76:$W$110&amp;$Y$76:$Y$110),
_xlpm.Data,_xlfn.VSTACK(CD$20:CE$55,CD$76:CE$110),
IF(OR($Y308="",ISNUMBER(SEARCH("please",$Y308))),"", _xlfn.XLOOKUP(_xlpm.search_key,_xlpm.Scenario,_xlpm.Data,"▧")
))</f>
        <v>#NAME?</v>
      </c>
      <c r="CE308" s="2154"/>
      <c r="CF308" s="88"/>
      <c r="CG308" s="2154" t="e" cm="1">
        <f t="array" aca="1" ref="CG308" ca="1">_xlfn.LET(
_xlpm.search_key,$W308&amp;$Y308,
_xlpm.Scenario,_xlfn.VSTACK($W$20:$W$55&amp;$Y$20:$Y$55,$W$76:$W$110&amp;$Y$76:$Y$110),
_xlpm.Data,_xlfn.VSTACK(CG$20:CH$55,CG$76:CH$110),
IF(OR($Y308="",ISNUMBER(SEARCH("please",$Y308))),"", _xlfn.XLOOKUP(_xlpm.search_key,_xlpm.Scenario,_xlpm.Data,"▧")
))</f>
        <v>#NAME?</v>
      </c>
      <c r="CH308" s="2154"/>
      <c r="CI308" s="88"/>
      <c r="CJ308" s="2154" t="e" cm="1">
        <f t="array" aca="1" ref="CJ308" ca="1">_xlfn.LET(
_xlpm.search_key,$W308&amp;$Y308,
_xlpm.Scenario,_xlfn.VSTACK($W$20:$W$55&amp;$Y$20:$Y$55,$W$76:$W$110&amp;$Y$76:$Y$110),
_xlpm.Data,_xlfn.VSTACK(CJ$20:CK$55,CJ$76:CK$110),
IF(OR($Y308="",ISNUMBER(SEARCH("please",$Y308))),"", _xlfn.XLOOKUP(_xlpm.search_key,_xlpm.Scenario,_xlpm.Data,"▧")
))</f>
        <v>#NAME?</v>
      </c>
      <c r="CK308" s="2154"/>
      <c r="CL308" s="88"/>
      <c r="CM308" s="2154" t="e" cm="1">
        <f t="array" aca="1" ref="CM308" ca="1">_xlfn.LET(
_xlpm.search_key,$W308&amp;$Y308,
_xlpm.Scenario,_xlfn.VSTACK($W$20:$W$55&amp;$Y$20:$Y$55,$W$76:$W$110&amp;$Y$76:$Y$110),
_xlpm.Data,_xlfn.VSTACK(CM$20:CN$55,CM$76:CN$110),
IF(OR($Y308="",ISNUMBER(SEARCH("please",$Y308))),"", _xlfn.XLOOKUP(_xlpm.search_key,_xlpm.Scenario,_xlpm.Data,"▧")
))</f>
        <v>#NAME?</v>
      </c>
      <c r="CN308" s="2154"/>
      <c r="CO308" s="88"/>
      <c r="CP308" s="2154" t="e" cm="1">
        <f t="array" aca="1" ref="CP308" ca="1">_xlfn.LET(
_xlpm.search_key,$W308&amp;$Y308,
_xlpm.Scenario,_xlfn.VSTACK($W$20:$W$55&amp;$Y$20:$Y$55,$W$76:$W$110&amp;$Y$76:$Y$110),
_xlpm.Data,_xlfn.VSTACK(CP$20:CQ$55,CP$76:CQ$110),
IF(OR($Y308="",ISNUMBER(SEARCH("please",$Y308))),"", _xlfn.XLOOKUP(_xlpm.search_key,_xlpm.Scenario,_xlpm.Data,"▧")
))</f>
        <v>#NAME?</v>
      </c>
      <c r="CQ308" s="2154"/>
      <c r="CR308" s="34"/>
      <c r="CS308" s="2056"/>
      <c r="DC308"/>
    </row>
    <row r="309" spans="1:144" ht="21" customHeight="1">
      <c r="A309" s="1627"/>
      <c r="B309" s="2606"/>
      <c r="C309" s="2540"/>
      <c r="D309" s="1549"/>
      <c r="E309" s="2440"/>
      <c r="F309" s="401"/>
      <c r="G309" s="401"/>
      <c r="H309" s="585"/>
      <c r="I309" s="585"/>
      <c r="J309" s="401"/>
      <c r="K309" s="401"/>
      <c r="L309" s="37"/>
      <c r="N309" s="158"/>
      <c r="O309" s="101"/>
      <c r="P309" s="52"/>
      <c r="Q309" s="101"/>
      <c r="R309" s="101"/>
      <c r="S309" s="101"/>
      <c r="T309" s="101"/>
      <c r="U309" s="39"/>
      <c r="V309" s="37"/>
      <c r="W309" s="2364" t="e">
        <f ca="1">W303</f>
        <v>#NAME?</v>
      </c>
      <c r="X309" s="2373">
        <f>_PL!X309</f>
        <v>0</v>
      </c>
      <c r="Y309" s="2367">
        <v>2</v>
      </c>
      <c r="Z309" s="538">
        <f>_PL!Z309</f>
        <v>0</v>
      </c>
      <c r="AA309" s="787" t="str" cm="1">
        <f t="array" aca="1" ref="AA309" ca="1">IF(Y309="", "", _xlfn.LET(
_xlpm._termname,$W309 &amp; $Y309,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9" s="1134"/>
      <c r="AC309" s="125"/>
      <c r="AD309" s="2152" t="e" cm="1">
        <f t="array" aca="1" ref="AD309" ca="1">_xlfn.LET(
_xlpm.search_key, $W309&amp;$Y309,
_xlpm.Scenario, _xlfn.VSTACK( $W$20:$W$55&amp;$Y$20:$Y$55, $W$76:$W$110&amp;$Y$76:$Y$110),
_xlpm.Data,  _xlfn.VSTACK($AD$20:$BN$55, $AD$76:$BN$110),
IF(OR($Y309="",ISNUMBER(SEARCH("please",$Y309))),"", _xlfn.XLOOKUP(_xlpm.search_key, _xlpm.Scenario, _xlpm.Data, "▧"))
)</f>
        <v>#NAME?</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362"/>
      <c r="BP309" s="2362"/>
      <c r="BQ309" s="2362"/>
      <c r="BR309" s="2362"/>
      <c r="BS309" s="2362"/>
      <c r="BT309" s="2362"/>
      <c r="BU309" s="2362"/>
      <c r="BV309" s="2362"/>
      <c r="BW309" s="2362"/>
      <c r="BX309" s="2362"/>
      <c r="BY309" s="2362"/>
      <c r="BZ309" s="2362"/>
      <c r="CA309" s="34"/>
      <c r="CC309" s="58"/>
      <c r="CD309" s="2154" t="e" cm="1">
        <f t="array" aca="1" ref="CD309" ca="1">_xlfn.LET(
_xlpm.search_key,$W309&amp;$Y309,
_xlpm.Scenario,_xlfn.VSTACK($W$20:$W$55&amp;$Y$20:$Y$55,$W$76:$W$110&amp;$Y$76:$Y$110),
_xlpm.Data,_xlfn.VSTACK(CD$20:CE$55,CD$76:CE$110),
IF(OR($Y309="",ISNUMBER(SEARCH("please",$Y309))),"", _xlfn.XLOOKUP(_xlpm.search_key,_xlpm.Scenario,_xlpm.Data,"▧")
))</f>
        <v>#NAME?</v>
      </c>
      <c r="CE309" s="2154"/>
      <c r="CF309" s="88"/>
      <c r="CG309" s="2154" t="e" cm="1">
        <f t="array" aca="1" ref="CG309" ca="1">_xlfn.LET(
_xlpm.search_key,$W309&amp;$Y309,
_xlpm.Scenario,_xlfn.VSTACK($W$20:$W$55&amp;$Y$20:$Y$55,$W$76:$W$110&amp;$Y$76:$Y$110),
_xlpm.Data,_xlfn.VSTACK(CG$20:CH$55,CG$76:CH$110),
IF(OR($Y309="",ISNUMBER(SEARCH("please",$Y309))),"", _xlfn.XLOOKUP(_xlpm.search_key,_xlpm.Scenario,_xlpm.Data,"▧")
))</f>
        <v>#NAME?</v>
      </c>
      <c r="CH309" s="2154"/>
      <c r="CI309" s="88"/>
      <c r="CJ309" s="2154" t="e" cm="1">
        <f t="array" aca="1" ref="CJ309" ca="1">_xlfn.LET(
_xlpm.search_key,$W309&amp;$Y309,
_xlpm.Scenario,_xlfn.VSTACK($W$20:$W$55&amp;$Y$20:$Y$55,$W$76:$W$110&amp;$Y$76:$Y$110),
_xlpm.Data,_xlfn.VSTACK(CJ$20:CK$55,CJ$76:CK$110),
IF(OR($Y309="",ISNUMBER(SEARCH("please",$Y309))),"", _xlfn.XLOOKUP(_xlpm.search_key,_xlpm.Scenario,_xlpm.Data,"▧")
))</f>
        <v>#NAME?</v>
      </c>
      <c r="CK309" s="2154"/>
      <c r="CL309" s="88"/>
      <c r="CM309" s="2154" t="e" cm="1">
        <f t="array" aca="1" ref="CM309" ca="1">_xlfn.LET(
_xlpm.search_key,$W309&amp;$Y309,
_xlpm.Scenario,_xlfn.VSTACK($W$20:$W$55&amp;$Y$20:$Y$55,$W$76:$W$110&amp;$Y$76:$Y$110),
_xlpm.Data,_xlfn.VSTACK(CM$20:CN$55,CM$76:CN$110),
IF(OR($Y309="",ISNUMBER(SEARCH("please",$Y309))),"", _xlfn.XLOOKUP(_xlpm.search_key,_xlpm.Scenario,_xlpm.Data,"▧")
))</f>
        <v>#NAME?</v>
      </c>
      <c r="CN309" s="2154"/>
      <c r="CO309" s="88"/>
      <c r="CP309" s="2154" t="e" cm="1">
        <f t="array" aca="1" ref="CP309" ca="1">_xlfn.LET(
_xlpm.search_key,$W309&amp;$Y309,
_xlpm.Scenario,_xlfn.VSTACK($W$20:$W$55&amp;$Y$20:$Y$55,$W$76:$W$110&amp;$Y$76:$Y$110),
_xlpm.Data,_xlfn.VSTACK(CP$20:CQ$55,CP$76:CQ$110),
IF(OR($Y309="",ISNUMBER(SEARCH("please",$Y309))),"", _xlfn.XLOOKUP(_xlpm.search_key,_xlpm.Scenario,_xlpm.Data,"▧")
))</f>
        <v>#NAME?</v>
      </c>
      <c r="CQ309" s="2154"/>
      <c r="CR309" s="34"/>
      <c r="CS309" s="2056"/>
      <c r="DC309"/>
    </row>
    <row r="310" spans="1:144" ht="21" customHeight="1">
      <c r="A310" s="1627"/>
      <c r="B310" s="2606" t="s">
        <v>212</v>
      </c>
      <c r="C310" s="2606" t="e" cm="1">
        <f t="array" aca="1" ref="C310" ca="1">CVC.PACK(W303:Y310)</f>
        <v>#NAME?</v>
      </c>
      <c r="D310" s="1549"/>
      <c r="E310" s="2607"/>
      <c r="F310" s="401"/>
      <c r="G310" s="401"/>
      <c r="H310" s="585"/>
      <c r="I310" s="585"/>
      <c r="J310" s="401"/>
      <c r="K310" s="401"/>
      <c r="L310" s="37"/>
      <c r="N310" s="158"/>
      <c r="O310" s="101"/>
      <c r="P310" s="52"/>
      <c r="Q310" s="101"/>
      <c r="R310" s="101"/>
      <c r="S310" s="101"/>
      <c r="T310" s="101"/>
      <c r="U310" s="39"/>
      <c r="V310" s="37"/>
      <c r="W310" s="2365" t="e">
        <f ca="1">W303</f>
        <v>#NAME?</v>
      </c>
      <c r="X310" s="2374">
        <f>_PL!X310</f>
        <v>0</v>
      </c>
      <c r="Y310" s="2326">
        <f>_PL!Y310</f>
        <v>0</v>
      </c>
      <c r="Z310" s="2322"/>
      <c r="AA310" s="2323"/>
      <c r="AB310" s="1134"/>
      <c r="AC310" s="125" t="str" cm="1">
        <f t="array" aca="1" ref="AC310" ca="1">IF(AB310="", "", _xlfn.LET(
_xlpm._termname,PL!$W310 &amp; $AB310,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0" s="2152" t="e">
        <f ca="1">SUMPRODUCT($X304:$X309, AD304:AD309)</f>
        <v>#NAME?</v>
      </c>
      <c r="AE310" s="2152">
        <f t="shared" ref="AE310" si="79">SUMPRODUCT($X304:$X309, AE304:AE309)</f>
        <v>0</v>
      </c>
      <c r="AF310" s="2152">
        <f t="shared" ref="AF310" si="80">SUMPRODUCT($X304:$X309, AF304:AF309)</f>
        <v>0</v>
      </c>
      <c r="AG310" s="2152">
        <f t="shared" ref="AG310" si="81">SUMPRODUCT($X304:$X309, AG304:AG309)</f>
        <v>0</v>
      </c>
      <c r="AH310" s="2152">
        <f t="shared" ref="AH310" si="82">SUMPRODUCT($X304:$X309, AH304:AH309)</f>
        <v>0</v>
      </c>
      <c r="AI310" s="2152">
        <f t="shared" ref="AI310" si="83">SUMPRODUCT($X304:$X309, AI304:AI309)</f>
        <v>0</v>
      </c>
      <c r="AJ310" s="2152">
        <f t="shared" ref="AJ310" si="84">SUMPRODUCT($X304:$X309, AJ304:AJ309)</f>
        <v>0</v>
      </c>
      <c r="AK310" s="2152">
        <f t="shared" ref="AK310" si="85">SUMPRODUCT($X304:$X309, AK304:AK309)</f>
        <v>0</v>
      </c>
      <c r="AL310" s="2152">
        <f t="shared" ref="AL310" si="86">SUMPRODUCT($X304:$X309, AL304:AL309)</f>
        <v>0</v>
      </c>
      <c r="AM310" s="2152">
        <f t="shared" ref="AM310" si="87">SUMPRODUCT($X304:$X309, AM304:AM309)</f>
        <v>0</v>
      </c>
      <c r="AN310" s="2152">
        <f t="shared" ref="AN310" si="88">SUMPRODUCT($X304:$X309, AN304:AN309)</f>
        <v>0</v>
      </c>
      <c r="AO310" s="2152">
        <f t="shared" ref="AO310" si="89">SUMPRODUCT($X304:$X309, AO304:AO309)</f>
        <v>0</v>
      </c>
      <c r="AP310" s="2152">
        <f t="shared" ref="AP310" si="90">SUMPRODUCT($X304:$X309, AP304:AP309)</f>
        <v>0</v>
      </c>
      <c r="AQ310" s="2152">
        <f t="shared" ref="AQ310" si="91">SUMPRODUCT($X304:$X309, AQ304:AQ309)</f>
        <v>0</v>
      </c>
      <c r="AR310" s="2152">
        <f t="shared" ref="AR310" si="92">SUMPRODUCT($X304:$X309, AR304:AR309)</f>
        <v>0</v>
      </c>
      <c r="AS310" s="2152">
        <f t="shared" ref="AS310" si="93">SUMPRODUCT($X304:$X309, AS304:AS309)</f>
        <v>0</v>
      </c>
      <c r="AT310" s="2152">
        <f t="shared" ref="AT310" si="94">SUMPRODUCT($X304:$X309, AT304:AT309)</f>
        <v>0</v>
      </c>
      <c r="AU310" s="2152">
        <f t="shared" ref="AU310" si="95">SUMPRODUCT($X304:$X309, AU304:AU309)</f>
        <v>0</v>
      </c>
      <c r="AV310" s="2152">
        <f t="shared" ref="AV310" si="96">SUMPRODUCT($X304:$X309, AV304:AV309)</f>
        <v>0</v>
      </c>
      <c r="AW310" s="2152">
        <f t="shared" ref="AW310" si="97">SUMPRODUCT($X304:$X309, AW304:AW309)</f>
        <v>0</v>
      </c>
      <c r="AX310" s="2152">
        <f t="shared" ref="AX310" si="98">SUMPRODUCT($X304:$X309, AX304:AX309)</f>
        <v>0</v>
      </c>
      <c r="AY310" s="2152">
        <f t="shared" ref="AY310" si="99">SUMPRODUCT($X304:$X309, AY304:AY309)</f>
        <v>0</v>
      </c>
      <c r="AZ310" s="2152">
        <f t="shared" ref="AZ310" si="100">SUMPRODUCT($X304:$X309, AZ304:AZ309)</f>
        <v>0</v>
      </c>
      <c r="BA310" s="2152">
        <f t="shared" ref="BA310" si="101">SUMPRODUCT($X304:$X309, BA304:BA309)</f>
        <v>0</v>
      </c>
      <c r="BB310" s="2152">
        <f t="shared" ref="BB310" si="102">SUMPRODUCT($X304:$X309, BB304:BB309)</f>
        <v>0</v>
      </c>
      <c r="BC310" s="2152">
        <f t="shared" ref="BC310" si="103">SUMPRODUCT($X304:$X309, BC304:BC309)</f>
        <v>0</v>
      </c>
      <c r="BD310" s="2152">
        <f t="shared" ref="BD310" si="104">SUMPRODUCT($X304:$X309, BD304:BD309)</f>
        <v>0</v>
      </c>
      <c r="BE310" s="2152">
        <f t="shared" ref="BE310" si="105">SUMPRODUCT($X304:$X309, BE304:BE309)</f>
        <v>0</v>
      </c>
      <c r="BF310" s="2152">
        <f t="shared" ref="BF310" si="106">SUMPRODUCT($X304:$X309, BF304:BF309)</f>
        <v>0</v>
      </c>
      <c r="BG310" s="2152">
        <f t="shared" ref="BG310" si="107">SUMPRODUCT($X304:$X309, BG304:BG309)</f>
        <v>0</v>
      </c>
      <c r="BH310" s="2152">
        <f t="shared" ref="BH310" si="108">SUMPRODUCT($X304:$X309, BH304:BH309)</f>
        <v>0</v>
      </c>
      <c r="BI310" s="2152">
        <f t="shared" ref="BI310" si="109">SUMPRODUCT($X304:$X309, BI304:BI309)</f>
        <v>0</v>
      </c>
      <c r="BJ310" s="2152">
        <f t="shared" ref="BJ310" si="110">SUMPRODUCT($X304:$X309, BJ304:BJ309)</f>
        <v>0</v>
      </c>
      <c r="BK310" s="2152">
        <f t="shared" ref="BK310" si="111">SUMPRODUCT($X304:$X309, BK304:BK309)</f>
        <v>0</v>
      </c>
      <c r="BL310" s="2152">
        <f t="shared" ref="BL310" si="112">SUMPRODUCT($X304:$X309, BL304:BL309)</f>
        <v>0</v>
      </c>
      <c r="BM310" s="2152">
        <f t="shared" ref="BM310" si="113">SUMPRODUCT($X304:$X309, BM304:BM309)</f>
        <v>0</v>
      </c>
      <c r="BN310" s="2152">
        <f t="shared" ref="BN310" si="114">SUMPRODUCT($X304:$X309, BN304:BN309)</f>
        <v>0</v>
      </c>
      <c r="BO310" s="2362"/>
      <c r="BP310" s="2362"/>
      <c r="BQ310" s="2362"/>
      <c r="BR310" s="2362"/>
      <c r="BS310" s="2362"/>
      <c r="BT310" s="2362"/>
      <c r="BU310" s="2362"/>
      <c r="BV310" s="2362"/>
      <c r="BW310" s="2362"/>
      <c r="BX310" s="2362"/>
      <c r="BY310" s="2362"/>
      <c r="BZ310" s="2362"/>
      <c r="CA310" s="34"/>
      <c r="CC310" s="58"/>
      <c r="CD310" s="2152" t="e">
        <f ca="1">SUMPRODUCT($X304:$X309, CD304:CD309)</f>
        <v>#NAME?</v>
      </c>
      <c r="CE310" s="2152">
        <f t="shared" ref="CE310" si="115">SUMPRODUCT($X304:$X307, CE304:CE307)</f>
        <v>0</v>
      </c>
      <c r="CF310" s="88"/>
      <c r="CG310" s="2152" t="e">
        <f ca="1">SUMPRODUCT($X304:$X309, CG304:CG309)</f>
        <v>#NAME?</v>
      </c>
      <c r="CH310" s="2152">
        <f t="shared" ref="CH310" si="116">SUMPRODUCT($X304:$X307, CH304:CH307)</f>
        <v>0</v>
      </c>
      <c r="CI310" s="88"/>
      <c r="CJ310" s="2152" t="e">
        <f ca="1">SUMPRODUCT($X304:$X309, CJ304:CJ309)</f>
        <v>#NAME?</v>
      </c>
      <c r="CK310" s="2152">
        <f t="shared" ref="CK310" si="117">SUMPRODUCT($X304:$X307, CK304:CK307)</f>
        <v>0</v>
      </c>
      <c r="CL310" s="88"/>
      <c r="CM310" s="2152" t="e">
        <f ca="1">SUMPRODUCT($X304:$X309, CM304:CM309)</f>
        <v>#NAME?</v>
      </c>
      <c r="CN310" s="2152">
        <f t="shared" ref="CN310" si="118">SUMPRODUCT($X304:$X307, CN304:CN307)</f>
        <v>0</v>
      </c>
      <c r="CO310" s="88"/>
      <c r="CP310" s="2152" t="e">
        <f ca="1">SUMPRODUCT($X304:$X309, CP304:CP309)</f>
        <v>#NAME?</v>
      </c>
      <c r="CQ310" s="2152">
        <f t="shared" ref="CQ310" si="119">SUMPRODUCT($X304:$X307, CQ304:CQ307)</f>
        <v>0</v>
      </c>
      <c r="CR310" s="34"/>
      <c r="CS310" s="2056"/>
      <c r="CT310" s="2447" t="e" cm="1">
        <f t="array" aca="1" ref="CT310" ca="1">IF(PL!$C310="","",_xldudf_CX_PUSH(PL!$C310,CX_ENTITY,PL!$B310,EOMONTH(val_asOfDate,PL!CT$248)))</f>
        <v>#NAME?</v>
      </c>
      <c r="CU310" s="2447" t="e" cm="1">
        <f t="array" aca="1" ref="CU310" ca="1">IF(PL!$C310="","",_xldudf_CX_PUSH(PL!$C310,CX_ENTITY,PL!$B310,EOMONTH(val_asOfDate,PL!CU$248)))</f>
        <v>#NAME?</v>
      </c>
      <c r="CV310" s="2447" t="e" cm="1">
        <f t="array" aca="1" ref="CV310" ca="1">IF(PL!$C310="","",_xldudf_CX_PUSH(PL!$C310,CX_ENTITY,PL!$B310,EOMONTH(val_asOfDate,PL!CV$248)))</f>
        <v>#NAME?</v>
      </c>
      <c r="CW310" s="2447" t="e" cm="1">
        <f t="array" aca="1" ref="CW310" ca="1">IF(PL!$C310="","",_xldudf_CX_PUSH(PL!$C310,CX_ENTITY,PL!$B310,EOMONTH(val_asOfDate,PL!CW$248)))</f>
        <v>#NAME?</v>
      </c>
      <c r="DC310"/>
    </row>
    <row r="311" spans="1:144" s="108" customFormat="1" ht="21" customHeight="1">
      <c r="A311" s="1628"/>
      <c r="B311" s="2540"/>
      <c r="C311" s="2540"/>
      <c r="D311" s="1549"/>
      <c r="E311" s="2607"/>
      <c r="F311" s="401"/>
      <c r="G311" s="401"/>
      <c r="H311" s="585"/>
      <c r="I311" s="585"/>
      <c r="J311" s="401"/>
      <c r="K311" s="401"/>
      <c r="L311" s="37"/>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63"/>
      <c r="BP311" s="2363"/>
      <c r="BQ311" s="2363"/>
      <c r="BR311" s="2363"/>
      <c r="BS311" s="2363"/>
      <c r="BT311" s="2363"/>
      <c r="BU311" s="2363"/>
      <c r="BV311" s="2363"/>
      <c r="BW311" s="2363"/>
      <c r="BX311" s="2363"/>
      <c r="BY311" s="2363"/>
      <c r="BZ311" s="2363"/>
      <c r="CA311" s="88"/>
      <c r="CC311" s="383"/>
      <c r="CD311" s="2319"/>
      <c r="CE311" s="2319"/>
      <c r="CF311" s="88"/>
      <c r="CG311" s="2319"/>
      <c r="CH311" s="2319"/>
      <c r="CI311" s="88"/>
      <c r="CJ311" s="2319"/>
      <c r="CK311" s="2319"/>
      <c r="CL311" s="88"/>
      <c r="CM311" s="2320"/>
      <c r="CN311" s="2320"/>
      <c r="CO311" s="88"/>
      <c r="CP311" s="2320"/>
      <c r="CQ311" s="2320"/>
      <c r="CR311" s="88"/>
      <c r="CS311"/>
      <c r="CT311"/>
      <c r="CU311"/>
      <c r="CV311"/>
      <c r="CW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44" ht="21" customHeight="1">
      <c r="A312" s="1627"/>
      <c r="B312" s="2540"/>
      <c r="C312" s="2540"/>
      <c r="D312" s="1549"/>
      <c r="E312" s="2607"/>
      <c r="F312" s="401"/>
      <c r="G312" s="401"/>
      <c r="H312" s="585"/>
      <c r="I312" s="585"/>
      <c r="J312" s="401"/>
      <c r="K312" s="401"/>
      <c r="L312" s="37"/>
      <c r="N312" s="158"/>
      <c r="O312" s="101"/>
      <c r="P312" s="52"/>
      <c r="Q312" s="101"/>
      <c r="R312" s="101"/>
      <c r="S312" s="18"/>
      <c r="T312" s="18"/>
      <c r="U312" s="39"/>
      <c r="V312" s="37"/>
      <c r="W312" s="2660" t="e" cm="1">
        <f t="array" aca="1" ref="W312" ca="1">fx_scenarioConverter(_PL!W312)</f>
        <v>#NAME?</v>
      </c>
      <c r="X312" s="2137"/>
      <c r="Y312" s="2336" t="s">
        <v>216</v>
      </c>
      <c r="Z312" s="2337"/>
      <c r="AA312" s="2609"/>
      <c r="AB312" s="2141" t="s">
        <v>199</v>
      </c>
      <c r="AC312" s="2138" t="str" cm="1">
        <f t="array" aca="1" ref="AC312" ca="1">_xlfn.LET(
_xlpm._termname, $AB312,
_xlpm._iconname, "find",
_xlpm._icon, fx_getIcon(_xlpm._iconname),
_xlpm._location, _xlfn.XLOOKUP(LOWER(_xlpm._termname), LOWER(tbl_acctDef[Term]),tbl_acctDef[Term]),
_xlpm._hyperlink, HYPERLINK("#"&amp;CELL("address",_xlpm._location), _xlpm._icon),
IFERROR(_xlpm._hyperlink,"")
)</f>
        <v/>
      </c>
      <c r="AD312" s="2138" t="str" cm="1">
        <f t="array" aca="1" ref="AD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E312" s="2138" t="str" cm="1">
        <f t="array" aca="1" ref="AE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F312" s="2138" t="str" cm="1">
        <f t="array" aca="1" ref="AF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12" s="2138" t="str" cm="1">
        <f t="array" aca="1" ref="AG312" ca="1">_xlfn.LET(
_xlpm._termname, $AB312,
_xlpm._iconname, "find",
_xlpm._icon, fx_getIcon(_xlpm._iconname),
_xlpm._location, _xlfn.XLOOKUP(LOWER(_xlpm._termname), LOWER(tbl_acctDef[Order]),tbl_acctDef[Order]),
_xlpm._hyperlink, HYPERLINK("#"&amp;CELL("address",_xlpm._location), _xlpm._icon),
IFERROR(_xlpm._hyperlink,"")
)</f>
        <v/>
      </c>
      <c r="AH312" s="2138" t="str" cm="1">
        <f t="array" aca="1" ref="AH312" ca="1">_xlfn.LET(
_xlpm._termname, $AB312,
_xlpm._iconname, "find",
_xlpm._icon, fx_getIcon(_xlpm._iconname),
_xlpm._location, _xlfn.XLOOKUP(LOWER(_xlpm._termname), LOWER(tbl_acctDef[Term]),tbl_acctDef[Term]),
_xlpm._hyperlink, HYPERLINK("#"&amp;CELL("address",_xlpm._location), _xlpm._icon),
IFERROR(_xlpm._hyperlink,"")
)</f>
        <v/>
      </c>
      <c r="AI312" s="2138" t="str" cm="1">
        <f t="array" aca="1" ref="AI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J312" s="2138" t="str" cm="1">
        <f t="array" aca="1" ref="AJ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K312" s="2138" t="str" cm="1">
        <f t="array" aca="1" ref="AK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12" s="2138" t="str" cm="1">
        <f t="array" aca="1" ref="AL312" ca="1">_xlfn.LET(
_xlpm._termname, $AB312,
_xlpm._iconname, "find",
_xlpm._icon, fx_getIcon(_xlpm._iconname),
_xlpm._location, _xlfn.XLOOKUP(LOWER(_xlpm._termname), LOWER(tbl_acctDef[Order]),tbl_acctDef[Order]),
_xlpm._hyperlink, HYPERLINK("#"&amp;CELL("address",_xlpm._location), _xlpm._icon),
IFERROR(_xlpm._hyperlink,"")
)</f>
        <v/>
      </c>
      <c r="AM312" s="2138" t="str" cm="1">
        <f t="array" aca="1" ref="AM312" ca="1">_xlfn.LET(
_xlpm._termname, $AB312,
_xlpm._iconname, "find",
_xlpm._icon, fx_getIcon(_xlpm._iconname),
_xlpm._location, _xlfn.XLOOKUP(LOWER(_xlpm._termname), LOWER(tbl_acctDef[Term]),tbl_acctDef[Term]),
_xlpm._hyperlink, HYPERLINK("#"&amp;CELL("address",_xlpm._location), _xlpm._icon),
IFERROR(_xlpm._hyperlink,"")
)</f>
        <v/>
      </c>
      <c r="AN312" s="2138" t="str" cm="1">
        <f t="array" aca="1" ref="AN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O312" s="2138" t="str" cm="1">
        <f t="array" aca="1" ref="AO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P312" s="2138" t="str" cm="1">
        <f t="array" aca="1" ref="AP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12" s="2138" t="str" cm="1">
        <f t="array" aca="1" ref="AQ312" ca="1">_xlfn.LET(
_xlpm._termname, $AB312,
_xlpm._iconname, "find",
_xlpm._icon, fx_getIcon(_xlpm._iconname),
_xlpm._location, _xlfn.XLOOKUP(LOWER(_xlpm._termname), LOWER(tbl_acctDef[Order]),tbl_acctDef[Order]),
_xlpm._hyperlink, HYPERLINK("#"&amp;CELL("address",_xlpm._location), _xlpm._icon),
IFERROR(_xlpm._hyperlink,"")
)</f>
        <v/>
      </c>
      <c r="AR312" s="2138" t="str" cm="1">
        <f t="array" aca="1" ref="AR312" ca="1">_xlfn.LET(
_xlpm._termname, $AB312,
_xlpm._iconname, "find",
_xlpm._icon, fx_getIcon(_xlpm._iconname),
_xlpm._location, _xlfn.XLOOKUP(LOWER(_xlpm._termname), LOWER(tbl_acctDef[Term]),tbl_acctDef[Term]),
_xlpm._hyperlink, HYPERLINK("#"&amp;CELL("address",_xlpm._location), _xlpm._icon),
IFERROR(_xlpm._hyperlink,"")
)</f>
        <v/>
      </c>
      <c r="AS312" s="2138" t="str" cm="1">
        <f t="array" aca="1" ref="AS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T312" s="2138" t="str" cm="1">
        <f t="array" aca="1" ref="AT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U312" s="2138" t="str" cm="1">
        <f t="array" aca="1" ref="AU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12" s="2138" t="str" cm="1">
        <f t="array" aca="1" ref="AV312" ca="1">_xlfn.LET(
_xlpm._termname, $AB312,
_xlpm._iconname, "find",
_xlpm._icon, fx_getIcon(_xlpm._iconname),
_xlpm._location, _xlfn.XLOOKUP(LOWER(_xlpm._termname), LOWER(tbl_acctDef[Order]),tbl_acctDef[Order]),
_xlpm._hyperlink, HYPERLINK("#"&amp;CELL("address",_xlpm._location), _xlpm._icon),
IFERROR(_xlpm._hyperlink,"")
)</f>
        <v/>
      </c>
      <c r="AW312" s="2138" t="str" cm="1">
        <f t="array" aca="1" ref="AW312" ca="1">_xlfn.LET(
_xlpm._termname, $AB312,
_xlpm._iconname, "find",
_xlpm._icon, fx_getIcon(_xlpm._iconname),
_xlpm._location, _xlfn.XLOOKUP(LOWER(_xlpm._termname), LOWER(tbl_acctDef[Term]),tbl_acctDef[Term]),
_xlpm._hyperlink, HYPERLINK("#"&amp;CELL("address",_xlpm._location), _xlpm._icon),
IFERROR(_xlpm._hyperlink,"")
)</f>
        <v/>
      </c>
      <c r="AX312" s="2138" t="str" cm="1">
        <f t="array" aca="1" ref="AX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Y312" s="2138" t="str" cm="1">
        <f t="array" aca="1" ref="AY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Z312" s="2138" t="str" cm="1">
        <f t="array" aca="1" ref="AZ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12" s="2138" t="str" cm="1">
        <f t="array" aca="1" ref="BA312" ca="1">_xlfn.LET(
_xlpm._termname, $AB312,
_xlpm._iconname, "find",
_xlpm._icon, fx_getIcon(_xlpm._iconname),
_xlpm._location, _xlfn.XLOOKUP(LOWER(_xlpm._termname), LOWER(tbl_acctDef[Order]),tbl_acctDef[Order]),
_xlpm._hyperlink, HYPERLINK("#"&amp;CELL("address",_xlpm._location), _xlpm._icon),
IFERROR(_xlpm._hyperlink,"")
)</f>
        <v/>
      </c>
      <c r="BB312" s="2138" t="str" cm="1">
        <f t="array" aca="1" ref="BB312" ca="1">_xlfn.LET(
_xlpm._termname, $AB312,
_xlpm._iconname, "find",
_xlpm._icon, fx_getIcon(_xlpm._iconname),
_xlpm._location, _xlfn.XLOOKUP(LOWER(_xlpm._termname), LOWER(tbl_acctDef[Term]),tbl_acctDef[Term]),
_xlpm._hyperlink, HYPERLINK("#"&amp;CELL("address",_xlpm._location), _xlpm._icon),
IFERROR(_xlpm._hyperlink,"")
)</f>
        <v/>
      </c>
      <c r="BC312" s="2138" t="str" cm="1">
        <f t="array" aca="1" ref="BC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D312" s="2138" t="str" cm="1">
        <f t="array" aca="1" ref="BD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E312" s="2138" t="str" cm="1">
        <f t="array" aca="1" ref="BE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12" s="2138" t="str" cm="1">
        <f t="array" aca="1" ref="BF312" ca="1">_xlfn.LET(
_xlpm._termname, $AB312,
_xlpm._iconname, "find",
_xlpm._icon, fx_getIcon(_xlpm._iconname),
_xlpm._location, _xlfn.XLOOKUP(LOWER(_xlpm._termname), LOWER(tbl_acctDef[Order]),tbl_acctDef[Order]),
_xlpm._hyperlink, HYPERLINK("#"&amp;CELL("address",_xlpm._location), _xlpm._icon),
IFERROR(_xlpm._hyperlink,"")
)</f>
        <v/>
      </c>
      <c r="BG312" s="2138" t="str" cm="1">
        <f t="array" aca="1" ref="BG312" ca="1">_xlfn.LET(
_xlpm._termname, $AB312,
_xlpm._iconname, "find",
_xlpm._icon, fx_getIcon(_xlpm._iconname),
_xlpm._location, _xlfn.XLOOKUP(LOWER(_xlpm._termname), LOWER(tbl_acctDef[Term]),tbl_acctDef[Term]),
_xlpm._hyperlink, HYPERLINK("#"&amp;CELL("address",_xlpm._location), _xlpm._icon),
IFERROR(_xlpm._hyperlink,"")
)</f>
        <v/>
      </c>
      <c r="BH312" s="2138" t="str" cm="1">
        <f t="array" aca="1" ref="BH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I312" s="2138" t="str" cm="1">
        <f t="array" aca="1" ref="BI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J312" s="2138" t="str" cm="1">
        <f t="array" aca="1" ref="BJ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12" s="2138" t="str" cm="1">
        <f t="array" aca="1" ref="BK312" ca="1">_xlfn.LET(
_xlpm._termname, $AB312,
_xlpm._iconname, "find",
_xlpm._icon, fx_getIcon(_xlpm._iconname),
_xlpm._location, _xlfn.XLOOKUP(LOWER(_xlpm._termname), LOWER(tbl_acctDef[Order]),tbl_acctDef[Order]),
_xlpm._hyperlink, HYPERLINK("#"&amp;CELL("address",_xlpm._location), _xlpm._icon),
IFERROR(_xlpm._hyperlink,"")
)</f>
        <v/>
      </c>
      <c r="BL312" s="2138" t="str" cm="1">
        <f t="array" aca="1" ref="BL312" ca="1">_xlfn.LET(
_xlpm._termname, $AB312,
_xlpm._iconname, "find",
_xlpm._icon, fx_getIcon(_xlpm._iconname),
_xlpm._location, _xlfn.XLOOKUP(LOWER(_xlpm._termname), LOWER(tbl_acctDef[Term]),tbl_acctDef[Term]),
_xlpm._hyperlink, HYPERLINK("#"&amp;CELL("address",_xlpm._location), _xlpm._icon),
IFERROR(_xlpm._hyperlink,"")
)</f>
        <v/>
      </c>
      <c r="BM312" s="2138" t="str" cm="1">
        <f t="array" aca="1" ref="BM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N312" s="2138" t="str" cm="1">
        <f t="array" aca="1" ref="BN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O312" s="2361"/>
      <c r="BP312" s="2361"/>
      <c r="BQ312" s="2361"/>
      <c r="BR312" s="2361"/>
      <c r="BS312" s="2361"/>
      <c r="BT312" s="2361"/>
      <c r="BU312" s="2361"/>
      <c r="BV312" s="2361"/>
      <c r="BW312" s="2361"/>
      <c r="BX312" s="2361"/>
      <c r="BY312" s="2361"/>
      <c r="BZ312" s="2361"/>
      <c r="CA312" s="34"/>
      <c r="CC312" s="58"/>
      <c r="CD312" s="1720" t="e" cm="1">
        <f t="array" aca="1" ref="CD312" ca="1">fx_scenarioConverter($W307)</f>
        <v>#NAME?</v>
      </c>
      <c r="CE312" s="1721" t="e" cm="1">
        <f t="array" aca="1" ref="CE312" ca="1">fx_scenarioConverter($W307)</f>
        <v>#NAME?</v>
      </c>
      <c r="CF312" s="128"/>
      <c r="CG312" s="1734" t="e" cm="1">
        <f t="array" aca="1" ref="CG312" ca="1">fx_scenarioConverter($W307)</f>
        <v>#NAME?</v>
      </c>
      <c r="CH312" s="1735" t="e" cm="1">
        <f t="array" aca="1" ref="CH312" ca="1">fx_scenarioConverter($W307)</f>
        <v>#NAME?</v>
      </c>
      <c r="CI312" s="207"/>
      <c r="CJ312" s="1724" t="e" cm="1">
        <f t="array" aca="1" ref="CJ312" ca="1">fx_scenarioConverter($W307)</f>
        <v>#NAME?</v>
      </c>
      <c r="CK312" s="1725" t="e" cm="1">
        <f t="array" aca="1" ref="CK312" ca="1">fx_scenarioConverter($W307)</f>
        <v>#NAME?</v>
      </c>
      <c r="CL312" s="88"/>
      <c r="CM312" s="1198" t="str">
        <f>CM$19</f>
        <v>Original Budget</v>
      </c>
      <c r="CN312" s="1198" t="str">
        <f>CN$19</f>
        <v>LE</v>
      </c>
      <c r="CO312" s="88"/>
      <c r="CP312" s="1198" t="str">
        <f>CP$19</f>
        <v>Original Budget</v>
      </c>
      <c r="CQ312" s="1198" t="str">
        <f>CQ$19</f>
        <v>LE</v>
      </c>
      <c r="CR312" s="34"/>
      <c r="DC312"/>
    </row>
    <row r="313" spans="1:144" ht="21" customHeight="1">
      <c r="A313" s="1627"/>
      <c r="B313" s="2606"/>
      <c r="C313" s="2540"/>
      <c r="D313" s="1549"/>
      <c r="E313" s="2440" t="e" cm="1">
        <f t="array" aca="1" ref="E3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)($AD313:$CQ313, Z313)</f>
        <v>#NAME?</v>
      </c>
      <c r="F313" s="401"/>
      <c r="G313" s="401"/>
      <c r="H313" s="585">
        <v>0</v>
      </c>
      <c r="I313" s="585">
        <v>1</v>
      </c>
      <c r="J313" s="401"/>
      <c r="K313" s="401" t="str">
        <f t="shared" ref="K313:K314" si="120">IFERROR(IF(LEN(AB313)=0,"No",IF(LEN(J313)&gt;0,"Yes","No")),"")</f>
        <v>No</v>
      </c>
      <c r="L313" s="37"/>
      <c r="N313" s="158"/>
      <c r="O313" s="101"/>
      <c r="P313" s="52"/>
      <c r="Q313" s="101"/>
      <c r="R313" s="101"/>
      <c r="S313" s="101"/>
      <c r="T313" s="2324"/>
      <c r="U313" s="39"/>
      <c r="V313" s="37"/>
      <c r="W313" s="2364" t="e">
        <f ca="1">W312</f>
        <v>#NAME?</v>
      </c>
      <c r="X313" s="2373">
        <f>_PL!X313</f>
        <v>0</v>
      </c>
      <c r="Y313" s="2366">
        <v>2</v>
      </c>
      <c r="Z313" s="198">
        <f>_PL!Z313</f>
        <v>0</v>
      </c>
      <c r="AA313" s="200" t="str" cm="1">
        <f t="array" aca="1" ref="AA313" ca="1">IF(Y313="", "", _xlfn.LET(
_xlpm._termname,$W313 &amp; $Y313,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3" s="1134"/>
      <c r="AC313" s="125" t="str" cm="1">
        <f t="array" aca="1" ref="AC313" ca="1">IF(AB313="", "", _xlfn.LET(
_xlpm._termname,PL!$W313 &amp; $AB313,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3" s="2152" t="e" cm="1">
        <f t="array" aca="1" ref="AD313" ca="1">_xlfn.LET(
_xlpm.search_key, $W313&amp;$Y313,
_xlpm.Scenario, _xlfn.VSTACK( $W$20:$W$55&amp;$Y$20:$Y$55, $W$76:$W$110&amp;$Y$76:$Y$110),
_xlpm.Data,  _xlfn.VSTACK($AD$20:$BN$55, $AD$76:$BN$110),
IF(OR($Y313="",ISNUMBER(SEARCH("please",$Y313))),"", _xlfn.XLOOKUP(_xlpm.search_key, _xlpm.Scenario, _xlpm.Data, "▧"))
)</f>
        <v>#NAME?</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362"/>
      <c r="BP313" s="2362"/>
      <c r="BQ313" s="2362"/>
      <c r="BR313" s="2362"/>
      <c r="BS313" s="2362"/>
      <c r="BT313" s="2362"/>
      <c r="BU313" s="2362"/>
      <c r="BV313" s="2362"/>
      <c r="BW313" s="2362"/>
      <c r="BX313" s="2362"/>
      <c r="BY313" s="2362"/>
      <c r="BZ313" s="2362"/>
      <c r="CA313" s="34"/>
      <c r="CC313" s="58"/>
      <c r="CD313" s="2154" t="e" cm="1">
        <f t="array" aca="1" ref="CD313" ca="1">_xlfn.LET(
_xlpm.search_key,$W313&amp;$Y313,
_xlpm.Scenario,_xlfn.VSTACK($W$20:$W$55&amp;$Y$20:$Y$55,$W$76:$W$110&amp;$Y$76:$Y$110),
_xlpm.Data,_xlfn.VSTACK(CD$20:CE$55,CD$76:CE$110),
IF(OR($Y313="",ISNUMBER(SEARCH("please",$Y313))),"", _xlfn.XLOOKUP(_xlpm.search_key,_xlpm.Scenario,_xlpm.Data,"▧")
))</f>
        <v>#NAME?</v>
      </c>
      <c r="CE313" s="2154"/>
      <c r="CF313" s="88"/>
      <c r="CG313" s="2154" t="e" cm="1">
        <f t="array" aca="1" ref="CG313" ca="1">_xlfn.LET(
_xlpm.search_key,$W313&amp;$Y313,
_xlpm.Scenario,_xlfn.VSTACK($W$20:$W$55&amp;$Y$20:$Y$55,$W$76:$W$110&amp;$Y$76:$Y$110),
_xlpm.Data,_xlfn.VSTACK(CG$20:CH$55,CG$76:CH$110),
IF(OR($Y313="",ISNUMBER(SEARCH("please",$Y313))),"", _xlfn.XLOOKUP(_xlpm.search_key,_xlpm.Scenario,_xlpm.Data,"▧")
))</f>
        <v>#NAME?</v>
      </c>
      <c r="CH313" s="2154"/>
      <c r="CI313" s="88"/>
      <c r="CJ313" s="2154" t="e" cm="1">
        <f t="array" aca="1" ref="CJ313" ca="1">_xlfn.LET(
_xlpm.search_key,$W313&amp;$Y313,
_xlpm.Scenario,_xlfn.VSTACK($W$20:$W$55&amp;$Y$20:$Y$55,$W$76:$W$110&amp;$Y$76:$Y$110),
_xlpm.Data,_xlfn.VSTACK(CJ$20:CK$55,CJ$76:CK$110),
IF(OR($Y313="",ISNUMBER(SEARCH("please",$Y313))),"", _xlfn.XLOOKUP(_xlpm.search_key,_xlpm.Scenario,_xlpm.Data,"▧")
))</f>
        <v>#NAME?</v>
      </c>
      <c r="CK313" s="2154"/>
      <c r="CL313" s="88"/>
      <c r="CM313" s="2154" t="e" cm="1">
        <f t="array" aca="1" ref="CM313" ca="1">_xlfn.LET(
_xlpm.search_key,$W313&amp;$Y313,
_xlpm.Scenario,_xlfn.VSTACK($W$20:$W$55&amp;$Y$20:$Y$55,$W$76:$W$110&amp;$Y$76:$Y$110),
_xlpm.Data,_xlfn.VSTACK(CM$20:CN$55,CM$76:CN$110),
IF(OR($Y313="",ISNUMBER(SEARCH("please",$Y313))),"", _xlfn.XLOOKUP(_xlpm.search_key,_xlpm.Scenario,_xlpm.Data,"▧")
))</f>
        <v>#NAME?</v>
      </c>
      <c r="CN313" s="2154"/>
      <c r="CO313" s="88"/>
      <c r="CP313" s="2154" t="e" cm="1">
        <f t="array" aca="1" ref="CP313" ca="1">_xlfn.LET(
_xlpm.search_key,$W313&amp;$Y313,
_xlpm.Scenario,_xlfn.VSTACK($W$20:$W$55&amp;$Y$20:$Y$55,$W$76:$W$110&amp;$Y$76:$Y$110),
_xlpm.Data,_xlfn.VSTACK(CP$20:CQ$55,CP$76:CQ$110),
IF(OR($Y313="",ISNUMBER(SEARCH("please",$Y313))),"", _xlfn.XLOOKUP(_xlpm.search_key,_xlpm.Scenario,_xlpm.Data,"▧")
))</f>
        <v>#NAME?</v>
      </c>
      <c r="CQ313" s="2154"/>
      <c r="CR313" s="34"/>
      <c r="DC313"/>
    </row>
    <row r="314" spans="1:144" ht="21" customHeight="1">
      <c r="A314" s="1627"/>
      <c r="B314" s="2606"/>
      <c r="C314" s="2540"/>
      <c r="D314" s="1549"/>
      <c r="E314" s="2440" t="e" cm="1">
        <f t="array" aca="1" ref="E3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)($AD314:$CQ314, Z314)</f>
        <v>#NAME?</v>
      </c>
      <c r="F314" s="401"/>
      <c r="G314" s="401"/>
      <c r="H314" s="585">
        <v>0</v>
      </c>
      <c r="I314" s="585">
        <v>1</v>
      </c>
      <c r="J314" s="401"/>
      <c r="K314" s="401" t="str">
        <f t="shared" si="120"/>
        <v>No</v>
      </c>
      <c r="L314" s="37"/>
      <c r="N314" s="158"/>
      <c r="O314" s="101"/>
      <c r="P314" s="52"/>
      <c r="Q314" s="101"/>
      <c r="R314" s="101"/>
      <c r="S314" s="101"/>
      <c r="T314" s="101"/>
      <c r="U314" s="39"/>
      <c r="V314" s="37"/>
      <c r="W314" s="2364" t="e">
        <f ca="1">W312</f>
        <v>#NAME?</v>
      </c>
      <c r="X314" s="2373">
        <f>_PL!X314</f>
        <v>0</v>
      </c>
      <c r="Y314" s="2367">
        <v>2</v>
      </c>
      <c r="Z314" s="198">
        <f>_PL!Z314</f>
        <v>0</v>
      </c>
      <c r="AA314" s="200" t="str" cm="1">
        <f t="array" aca="1" ref="AA314" ca="1">IF(Y314="", "", _xlfn.LET(
_xlpm._termname,$W314 &amp; $Y314,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4" s="1134"/>
      <c r="AC314" s="125" t="str" cm="1">
        <f t="array" aca="1" ref="AC314" ca="1">IF(AB314="", "", _xlfn.LET(
_xlpm._termname,PL!$W315 &amp; $AB314,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4" s="2152" t="e" cm="1">
        <f t="array" aca="1" ref="AD314" ca="1">_xlfn.LET(
_xlpm.search_key, $W314&amp;$Y314,
_xlpm.Scenario, _xlfn.VSTACK( $W$20:$W$55&amp;$Y$20:$Y$55, $W$76:$W$110&amp;$Y$76:$Y$110),
_xlpm.Data,  _xlfn.VSTACK($AD$20:$BN$55, $AD$76:$BN$110),
IF(OR($Y314="",ISNUMBER(SEARCH("please",$Y314))),"", _xlfn.XLOOKUP(_xlpm.search_key, _xlpm.Scenario, _xlpm.Data, "▧"))
)</f>
        <v>#NAME?</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362"/>
      <c r="BP314" s="2362"/>
      <c r="BQ314" s="2362"/>
      <c r="BR314" s="2362"/>
      <c r="BS314" s="2362"/>
      <c r="BT314" s="2362"/>
      <c r="BU314" s="2362"/>
      <c r="BV314" s="2362"/>
      <c r="BW314" s="2362"/>
      <c r="BX314" s="2362"/>
      <c r="BY314" s="2362"/>
      <c r="BZ314" s="2362"/>
      <c r="CA314" s="34"/>
      <c r="CC314" s="58"/>
      <c r="CD314" s="2154" t="e" cm="1">
        <f t="array" aca="1" ref="CD314" ca="1">_xlfn.LET(
_xlpm.search_key,$W314&amp;$Y314,
_xlpm.Scenario,_xlfn.VSTACK($W$20:$W$55&amp;$Y$20:$Y$55,$W$76:$W$110&amp;$Y$76:$Y$110),
_xlpm.Data,_xlfn.VSTACK(CD$20:CE$55,CD$76:CE$110),
IF(OR($Y314="",ISNUMBER(SEARCH("please",$Y314))),"", _xlfn.XLOOKUP(_xlpm.search_key,_xlpm.Scenario,_xlpm.Data,"▧")
))</f>
        <v>#NAME?</v>
      </c>
      <c r="CE314" s="2154"/>
      <c r="CF314" s="88"/>
      <c r="CG314" s="2154" t="e" cm="1">
        <f t="array" aca="1" ref="CG314" ca="1">_xlfn.LET(
_xlpm.search_key,$W314&amp;$Y314,
_xlpm.Scenario,_xlfn.VSTACK($W$20:$W$55&amp;$Y$20:$Y$55,$W$76:$W$110&amp;$Y$76:$Y$110),
_xlpm.Data,_xlfn.VSTACK(CG$20:CH$55,CG$76:CH$110),
IF(OR($Y314="",ISNUMBER(SEARCH("please",$Y314))),"", _xlfn.XLOOKUP(_xlpm.search_key,_xlpm.Scenario,_xlpm.Data,"▧")
))</f>
        <v>#NAME?</v>
      </c>
      <c r="CH314" s="2154"/>
      <c r="CI314" s="88"/>
      <c r="CJ314" s="2154" t="e" cm="1">
        <f t="array" aca="1" ref="CJ314" ca="1">_xlfn.LET(
_xlpm.search_key,$W314&amp;$Y314,
_xlpm.Scenario,_xlfn.VSTACK($W$20:$W$55&amp;$Y$20:$Y$55,$W$76:$W$110&amp;$Y$76:$Y$110),
_xlpm.Data,_xlfn.VSTACK(CJ$20:CK$55,CJ$76:CK$110),
IF(OR($Y314="",ISNUMBER(SEARCH("please",$Y314))),"", _xlfn.XLOOKUP(_xlpm.search_key,_xlpm.Scenario,_xlpm.Data,"▧")
))</f>
        <v>#NAME?</v>
      </c>
      <c r="CK314" s="2154"/>
      <c r="CL314" s="88"/>
      <c r="CM314" s="2154" t="e" cm="1">
        <f t="array" aca="1" ref="CM314" ca="1">_xlfn.LET(
_xlpm.search_key,$W314&amp;$Y314,
_xlpm.Scenario,_xlfn.VSTACK($W$20:$W$55&amp;$Y$20:$Y$55,$W$76:$W$110&amp;$Y$76:$Y$110),
_xlpm.Data,_xlfn.VSTACK(CM$20:CN$55,CM$76:CN$110),
IF(OR($Y314="",ISNUMBER(SEARCH("please",$Y314))),"", _xlfn.XLOOKUP(_xlpm.search_key,_xlpm.Scenario,_xlpm.Data,"▧")
))</f>
        <v>#NAME?</v>
      </c>
      <c r="CN314" s="2154"/>
      <c r="CO314" s="88"/>
      <c r="CP314" s="2154" t="e" cm="1">
        <f t="array" aca="1" ref="CP314" ca="1">_xlfn.LET(
_xlpm.search_key,$W314&amp;$Y314,
_xlpm.Scenario,_xlfn.VSTACK($W$20:$W$55&amp;$Y$20:$Y$55,$W$76:$W$110&amp;$Y$76:$Y$110),
_xlpm.Data,_xlfn.VSTACK(CP$20:CQ$55,CP$76:CQ$110),
IF(OR($Y314="",ISNUMBER(SEARCH("please",$Y314))),"", _xlfn.XLOOKUP(_xlpm.search_key,_xlpm.Scenario,_xlpm.Data,"▧")
))</f>
        <v>#NAME?</v>
      </c>
      <c r="CQ314" s="2154"/>
      <c r="CR314" s="34"/>
      <c r="DC314"/>
    </row>
    <row r="315" spans="1:144" ht="21" customHeight="1">
      <c r="A315" s="1627"/>
      <c r="B315" s="2606"/>
      <c r="C315" s="2540"/>
      <c r="D315" s="1549"/>
      <c r="E315" s="2440"/>
      <c r="F315" s="401"/>
      <c r="G315" s="401"/>
      <c r="H315" s="585"/>
      <c r="I315" s="585"/>
      <c r="J315" s="401"/>
      <c r="K315" s="401"/>
      <c r="L315" s="37"/>
      <c r="N315" s="158"/>
      <c r="O315" s="101"/>
      <c r="P315" s="52"/>
      <c r="Q315" s="101"/>
      <c r="R315" s="101"/>
      <c r="S315" s="101"/>
      <c r="T315" s="101"/>
      <c r="U315" s="39"/>
      <c r="V315" s="37"/>
      <c r="W315" s="2364" t="e">
        <f ca="1">W312</f>
        <v>#NAME?</v>
      </c>
      <c r="X315" s="2373">
        <f>_PL!X315</f>
        <v>0</v>
      </c>
      <c r="Y315" s="2367">
        <v>2</v>
      </c>
      <c r="Z315" s="198">
        <f>_PL!Z315</f>
        <v>0</v>
      </c>
      <c r="AA315" s="200" t="str" cm="1">
        <f t="array" aca="1" ref="AA315" ca="1">IF(Y315="", "", _xlfn.LET(
_xlpm._termname,$W315 &amp; $Y315,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5" s="1134"/>
      <c r="AC315" s="125"/>
      <c r="AD315" s="2152" t="e" cm="1">
        <f t="array" aca="1" ref="AD315" ca="1">_xlfn.LET(
_xlpm.search_key, $W315&amp;$Y315,
_xlpm.Scenario, _xlfn.VSTACK( $W$20:$W$55&amp;$Y$20:$Y$55, $W$76:$W$110&amp;$Y$76:$Y$110),
_xlpm.Data,  _xlfn.VSTACK($AD$20:$BN$55, $AD$76:$BN$110),
IF(OR($Y315="",ISNUMBER(SEARCH("please",$Y315))),"", _xlfn.XLOOKUP(_xlpm.search_key, _xlpm.Scenario, _xlpm.Data, "▧"))
)</f>
        <v>#NAME?</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362"/>
      <c r="BP315" s="2362"/>
      <c r="BQ315" s="2362"/>
      <c r="BR315" s="2362"/>
      <c r="BS315" s="2362"/>
      <c r="BT315" s="2362"/>
      <c r="BU315" s="2362"/>
      <c r="BV315" s="2362"/>
      <c r="BW315" s="2362"/>
      <c r="BX315" s="2362"/>
      <c r="BY315" s="2362"/>
      <c r="BZ315" s="2362"/>
      <c r="CA315" s="34"/>
      <c r="CC315" s="58"/>
      <c r="CD315" s="2154" t="e" cm="1">
        <f t="array" aca="1" ref="CD315" ca="1">_xlfn.LET(
_xlpm.search_key,$W315&amp;$Y315,
_xlpm.Scenario,_xlfn.VSTACK($W$20:$W$55&amp;$Y$20:$Y$55,$W$76:$W$110&amp;$Y$76:$Y$110),
_xlpm.Data,_xlfn.VSTACK(CD$20:CE$55,CD$76:CE$110),
IF(OR($Y315="",ISNUMBER(SEARCH("please",$Y315))),"", _xlfn.XLOOKUP(_xlpm.search_key,_xlpm.Scenario,_xlpm.Data,"▧")
))</f>
        <v>#NAME?</v>
      </c>
      <c r="CE315" s="2154"/>
      <c r="CF315" s="88"/>
      <c r="CG315" s="2154" t="e" cm="1">
        <f t="array" aca="1" ref="CG315" ca="1">_xlfn.LET(
_xlpm.search_key,$W315&amp;$Y315,
_xlpm.Scenario,_xlfn.VSTACK($W$20:$W$55&amp;$Y$20:$Y$55,$W$76:$W$110&amp;$Y$76:$Y$110),
_xlpm.Data,_xlfn.VSTACK(CG$20:CH$55,CG$76:CH$110),
IF(OR($Y315="",ISNUMBER(SEARCH("please",$Y315))),"", _xlfn.XLOOKUP(_xlpm.search_key,_xlpm.Scenario,_xlpm.Data,"▧")
))</f>
        <v>#NAME?</v>
      </c>
      <c r="CH315" s="2154"/>
      <c r="CI315" s="88"/>
      <c r="CJ315" s="2154" t="e" cm="1">
        <f t="array" aca="1" ref="CJ315" ca="1">_xlfn.LET(
_xlpm.search_key,$W315&amp;$Y315,
_xlpm.Scenario,_xlfn.VSTACK($W$20:$W$55&amp;$Y$20:$Y$55,$W$76:$W$110&amp;$Y$76:$Y$110),
_xlpm.Data,_xlfn.VSTACK(CJ$20:CK$55,CJ$76:CK$110),
IF(OR($Y315="",ISNUMBER(SEARCH("please",$Y315))),"", _xlfn.XLOOKUP(_xlpm.search_key,_xlpm.Scenario,_xlpm.Data,"▧")
))</f>
        <v>#NAME?</v>
      </c>
      <c r="CK315" s="2154"/>
      <c r="CL315" s="88"/>
      <c r="CM315" s="2154" t="e" cm="1">
        <f t="array" aca="1" ref="CM315" ca="1">_xlfn.LET(
_xlpm.search_key,$W315&amp;$Y315,
_xlpm.Scenario,_xlfn.VSTACK($W$20:$W$55&amp;$Y$20:$Y$55,$W$76:$W$110&amp;$Y$76:$Y$110),
_xlpm.Data,_xlfn.VSTACK(CM$20:CN$55,CM$76:CN$110),
IF(OR($Y315="",ISNUMBER(SEARCH("please",$Y315))),"", _xlfn.XLOOKUP(_xlpm.search_key,_xlpm.Scenario,_xlpm.Data,"▧")
))</f>
        <v>#NAME?</v>
      </c>
      <c r="CN315" s="2154"/>
      <c r="CO315" s="88"/>
      <c r="CP315" s="2154" t="e" cm="1">
        <f t="array" aca="1" ref="CP315" ca="1">_xlfn.LET(
_xlpm.search_key,$W315&amp;$Y315,
_xlpm.Scenario,_xlfn.VSTACK($W$20:$W$55&amp;$Y$20:$Y$55,$W$76:$W$110&amp;$Y$76:$Y$110),
_xlpm.Data,_xlfn.VSTACK(CP$20:CQ$55,CP$76:CQ$110),
IF(OR($Y315="",ISNUMBER(SEARCH("please",$Y315))),"", _xlfn.XLOOKUP(_xlpm.search_key,_xlpm.Scenario,_xlpm.Data,"▧")
))</f>
        <v>#NAME?</v>
      </c>
      <c r="CQ315" s="2154"/>
      <c r="CR315" s="34"/>
      <c r="DC315"/>
    </row>
    <row r="316" spans="1:144" ht="21" customHeight="1">
      <c r="A316" s="1627"/>
      <c r="B316" s="2606"/>
      <c r="C316" s="2540"/>
      <c r="D316" s="1549"/>
      <c r="E316" s="2440"/>
      <c r="F316" s="401"/>
      <c r="G316" s="401"/>
      <c r="H316" s="585"/>
      <c r="I316" s="585"/>
      <c r="J316" s="401"/>
      <c r="K316" s="401"/>
      <c r="L316" s="37"/>
      <c r="N316" s="158"/>
      <c r="O316" s="101"/>
      <c r="P316" s="52"/>
      <c r="Q316" s="101"/>
      <c r="R316" s="101"/>
      <c r="S316" s="101"/>
      <c r="T316" s="101"/>
      <c r="U316" s="39"/>
      <c r="V316" s="37"/>
      <c r="W316" s="2364" t="e">
        <f ca="1">W312</f>
        <v>#NAME?</v>
      </c>
      <c r="X316" s="2373">
        <f>_PL!X316</f>
        <v>0</v>
      </c>
      <c r="Y316" s="2367">
        <v>2</v>
      </c>
      <c r="Z316" s="198">
        <f>_PL!Z316</f>
        <v>0</v>
      </c>
      <c r="AA316" s="200" t="str" cm="1">
        <f t="array" aca="1" ref="AA316" ca="1">IF(Y316="", "", _xlfn.LET(
_xlpm._termname,$W316 &amp; $Y316,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6" s="1134"/>
      <c r="AC316" s="125"/>
      <c r="AD316" s="2152" t="e" cm="1">
        <f t="array" aca="1" ref="AD316" ca="1">_xlfn.LET(
_xlpm.search_key, $W316&amp;$Y316,
_xlpm.Scenario, _xlfn.VSTACK( $W$20:$W$55&amp;$Y$20:$Y$55, $W$76:$W$110&amp;$Y$76:$Y$110),
_xlpm.Data,  _xlfn.VSTACK($AD$20:$BN$55, $AD$76:$BN$110),
IF(OR($Y316="",ISNUMBER(SEARCH("please",$Y316))),"", _xlfn.XLOOKUP(_xlpm.search_key, _xlpm.Scenario, _xlpm.Data, "▧"))
)</f>
        <v>#NAME?</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362"/>
      <c r="BP316" s="2362"/>
      <c r="BQ316" s="2362"/>
      <c r="BR316" s="2362"/>
      <c r="BS316" s="2362"/>
      <c r="BT316" s="2362"/>
      <c r="BU316" s="2362"/>
      <c r="BV316" s="2362"/>
      <c r="BW316" s="2362"/>
      <c r="BX316" s="2362"/>
      <c r="BY316" s="2362"/>
      <c r="BZ316" s="2362"/>
      <c r="CA316" s="34"/>
      <c r="CC316" s="58"/>
      <c r="CD316" s="2154" t="e" cm="1">
        <f t="array" aca="1" ref="CD316" ca="1">_xlfn.LET(
_xlpm.search_key,$W316&amp;$Y316,
_xlpm.Scenario,_xlfn.VSTACK($W$20:$W$55&amp;$Y$20:$Y$55,$W$76:$W$110&amp;$Y$76:$Y$110),
_xlpm.Data,_xlfn.VSTACK(CD$20:CE$55,CD$76:CE$110),
IF(OR($Y316="",ISNUMBER(SEARCH("please",$Y316))),"", _xlfn.XLOOKUP(_xlpm.search_key,_xlpm.Scenario,_xlpm.Data,"▧")
))</f>
        <v>#NAME?</v>
      </c>
      <c r="CE316" s="2154"/>
      <c r="CF316" s="88"/>
      <c r="CG316" s="2154" t="e" cm="1">
        <f t="array" aca="1" ref="CG316" ca="1">_xlfn.LET(
_xlpm.search_key,$W316&amp;$Y316,
_xlpm.Scenario,_xlfn.VSTACK($W$20:$W$55&amp;$Y$20:$Y$55,$W$76:$W$110&amp;$Y$76:$Y$110),
_xlpm.Data,_xlfn.VSTACK(CG$20:CH$55,CG$76:CH$110),
IF(OR($Y316="",ISNUMBER(SEARCH("please",$Y316))),"", _xlfn.XLOOKUP(_xlpm.search_key,_xlpm.Scenario,_xlpm.Data,"▧")
))</f>
        <v>#NAME?</v>
      </c>
      <c r="CH316" s="2154"/>
      <c r="CI316" s="88"/>
      <c r="CJ316" s="2154" t="e" cm="1">
        <f t="array" aca="1" ref="CJ316" ca="1">_xlfn.LET(
_xlpm.search_key,$W316&amp;$Y316,
_xlpm.Scenario,_xlfn.VSTACK($W$20:$W$55&amp;$Y$20:$Y$55,$W$76:$W$110&amp;$Y$76:$Y$110),
_xlpm.Data,_xlfn.VSTACK(CJ$20:CK$55,CJ$76:CK$110),
IF(OR($Y316="",ISNUMBER(SEARCH("please",$Y316))),"", _xlfn.XLOOKUP(_xlpm.search_key,_xlpm.Scenario,_xlpm.Data,"▧")
))</f>
        <v>#NAME?</v>
      </c>
      <c r="CK316" s="2154"/>
      <c r="CL316" s="88"/>
      <c r="CM316" s="2154" t="e" cm="1">
        <f t="array" aca="1" ref="CM316" ca="1">_xlfn.LET(
_xlpm.search_key,$W316&amp;$Y316,
_xlpm.Scenario,_xlfn.VSTACK($W$20:$W$55&amp;$Y$20:$Y$55,$W$76:$W$110&amp;$Y$76:$Y$110),
_xlpm.Data,_xlfn.VSTACK(CM$20:CN$55,CM$76:CN$110),
IF(OR($Y316="",ISNUMBER(SEARCH("please",$Y316))),"", _xlfn.XLOOKUP(_xlpm.search_key,_xlpm.Scenario,_xlpm.Data,"▧")
))</f>
        <v>#NAME?</v>
      </c>
      <c r="CN316" s="2154"/>
      <c r="CO316" s="88"/>
      <c r="CP316" s="2154" t="e" cm="1">
        <f t="array" aca="1" ref="CP316" ca="1">_xlfn.LET(
_xlpm.search_key,$W316&amp;$Y316,
_xlpm.Scenario,_xlfn.VSTACK($W$20:$W$55&amp;$Y$20:$Y$55,$W$76:$W$110&amp;$Y$76:$Y$110),
_xlpm.Data,_xlfn.VSTACK(CP$20:CQ$55,CP$76:CQ$110),
IF(OR($Y316="",ISNUMBER(SEARCH("please",$Y316))),"", _xlfn.XLOOKUP(_xlpm.search_key,_xlpm.Scenario,_xlpm.Data,"▧")
))</f>
        <v>#NAME?</v>
      </c>
      <c r="CQ316" s="2154"/>
      <c r="CR316" s="34"/>
      <c r="DC316"/>
    </row>
    <row r="317" spans="1:144" ht="21" customHeight="1">
      <c r="A317" s="1627"/>
      <c r="B317" s="2606"/>
      <c r="C317" s="2540"/>
      <c r="D317" s="1549"/>
      <c r="E317" s="2440"/>
      <c r="F317" s="401"/>
      <c r="G317" s="401"/>
      <c r="H317" s="585"/>
      <c r="I317" s="585"/>
      <c r="J317" s="401"/>
      <c r="K317" s="401"/>
      <c r="L317" s="37"/>
      <c r="N317" s="158"/>
      <c r="O317" s="101"/>
      <c r="P317" s="52"/>
      <c r="Q317" s="101"/>
      <c r="R317" s="101"/>
      <c r="S317" s="101"/>
      <c r="T317" s="101"/>
      <c r="U317" s="39"/>
      <c r="V317" s="37"/>
      <c r="W317" s="2364" t="e">
        <f ca="1">W312</f>
        <v>#NAME?</v>
      </c>
      <c r="X317" s="2373">
        <f>_PL!X317</f>
        <v>0</v>
      </c>
      <c r="Y317" s="2367">
        <v>2</v>
      </c>
      <c r="Z317" s="198">
        <f>_PL!Z317</f>
        <v>0</v>
      </c>
      <c r="AA317" s="200" t="str" cm="1">
        <f t="array" aca="1" ref="AA317" ca="1">IF(Y317="", "", _xlfn.LET(
_xlpm._termname,$W317 &amp; $Y317,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7" s="1134"/>
      <c r="AC317" s="125"/>
      <c r="AD317" s="2152" t="e" cm="1">
        <f t="array" aca="1" ref="AD317" ca="1">_xlfn.LET(
_xlpm.search_key, $W317&amp;$Y317,
_xlpm.Scenario, _xlfn.VSTACK( $W$20:$W$55&amp;$Y$20:$Y$55, $W$76:$W$110&amp;$Y$76:$Y$110),
_xlpm.Data,  _xlfn.VSTACK($AD$20:$BN$55, $AD$76:$BN$110),
IF(OR($Y317="",ISNUMBER(SEARCH("please",$Y317))),"", _xlfn.XLOOKUP(_xlpm.search_key, _xlpm.Scenario, _xlpm.Data, "▧"))
)</f>
        <v>#NAME?</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362"/>
      <c r="BP317" s="2362"/>
      <c r="BQ317" s="2362"/>
      <c r="BR317" s="2362"/>
      <c r="BS317" s="2362"/>
      <c r="BT317" s="2362"/>
      <c r="BU317" s="2362"/>
      <c r="BV317" s="2362"/>
      <c r="BW317" s="2362"/>
      <c r="BX317" s="2362"/>
      <c r="BY317" s="2362"/>
      <c r="BZ317" s="2362"/>
      <c r="CA317" s="34"/>
      <c r="CC317" s="58"/>
      <c r="CD317" s="2154" t="e" cm="1">
        <f t="array" aca="1" ref="CD317" ca="1">_xlfn.LET(
_xlpm.search_key,$W317&amp;$Y317,
_xlpm.Scenario,_xlfn.VSTACK($W$20:$W$55&amp;$Y$20:$Y$55,$W$76:$W$110&amp;$Y$76:$Y$110),
_xlpm.Data,_xlfn.VSTACK(CD$20:CE$55,CD$76:CE$110),
IF(OR($Y317="",ISNUMBER(SEARCH("please",$Y317))),"", _xlfn.XLOOKUP(_xlpm.search_key,_xlpm.Scenario,_xlpm.Data,"▧")
))</f>
        <v>#NAME?</v>
      </c>
      <c r="CE317" s="2154"/>
      <c r="CF317" s="88"/>
      <c r="CG317" s="2154" t="e" cm="1">
        <f t="array" aca="1" ref="CG317" ca="1">_xlfn.LET(
_xlpm.search_key,$W317&amp;$Y317,
_xlpm.Scenario,_xlfn.VSTACK($W$20:$W$55&amp;$Y$20:$Y$55,$W$76:$W$110&amp;$Y$76:$Y$110),
_xlpm.Data,_xlfn.VSTACK(CG$20:CH$55,CG$76:CH$110),
IF(OR($Y317="",ISNUMBER(SEARCH("please",$Y317))),"", _xlfn.XLOOKUP(_xlpm.search_key,_xlpm.Scenario,_xlpm.Data,"▧")
))</f>
        <v>#NAME?</v>
      </c>
      <c r="CH317" s="2154"/>
      <c r="CI317" s="88"/>
      <c r="CJ317" s="2154" t="e" cm="1">
        <f t="array" aca="1" ref="CJ317" ca="1">_xlfn.LET(
_xlpm.search_key,$W317&amp;$Y317,
_xlpm.Scenario,_xlfn.VSTACK($W$20:$W$55&amp;$Y$20:$Y$55,$W$76:$W$110&amp;$Y$76:$Y$110),
_xlpm.Data,_xlfn.VSTACK(CJ$20:CK$55,CJ$76:CK$110),
IF(OR($Y317="",ISNUMBER(SEARCH("please",$Y317))),"", _xlfn.XLOOKUP(_xlpm.search_key,_xlpm.Scenario,_xlpm.Data,"▧")
))</f>
        <v>#NAME?</v>
      </c>
      <c r="CK317" s="2154"/>
      <c r="CL317" s="88"/>
      <c r="CM317" s="2154" t="e" cm="1">
        <f t="array" aca="1" ref="CM317" ca="1">_xlfn.LET(
_xlpm.search_key,$W317&amp;$Y317,
_xlpm.Scenario,_xlfn.VSTACK($W$20:$W$55&amp;$Y$20:$Y$55,$W$76:$W$110&amp;$Y$76:$Y$110),
_xlpm.Data,_xlfn.VSTACK(CM$20:CN$55,CM$76:CN$110),
IF(OR($Y317="",ISNUMBER(SEARCH("please",$Y317))),"", _xlfn.XLOOKUP(_xlpm.search_key,_xlpm.Scenario,_xlpm.Data,"▧")
))</f>
        <v>#NAME?</v>
      </c>
      <c r="CN317" s="2154"/>
      <c r="CO317" s="88"/>
      <c r="CP317" s="2154" t="e" cm="1">
        <f t="array" aca="1" ref="CP317" ca="1">_xlfn.LET(
_xlpm.search_key,$W317&amp;$Y317,
_xlpm.Scenario,_xlfn.VSTACK($W$20:$W$55&amp;$Y$20:$Y$55,$W$76:$W$110&amp;$Y$76:$Y$110),
_xlpm.Data,_xlfn.VSTACK(CP$20:CQ$55,CP$76:CQ$110),
IF(OR($Y317="",ISNUMBER(SEARCH("please",$Y317))),"", _xlfn.XLOOKUP(_xlpm.search_key,_xlpm.Scenario,_xlpm.Data,"▧")
))</f>
        <v>#NAME?</v>
      </c>
      <c r="CQ317" s="2154"/>
      <c r="CR317" s="34"/>
      <c r="DC317"/>
    </row>
    <row r="318" spans="1:144" ht="21" customHeight="1">
      <c r="A318" s="1627"/>
      <c r="B318" s="2606"/>
      <c r="C318" s="2540"/>
      <c r="D318" s="1549"/>
      <c r="E318" s="2440"/>
      <c r="F318" s="401"/>
      <c r="G318" s="401"/>
      <c r="H318" s="585"/>
      <c r="I318" s="585"/>
      <c r="J318" s="401"/>
      <c r="K318" s="401"/>
      <c r="L318" s="37"/>
      <c r="N318" s="158"/>
      <c r="O318" s="101"/>
      <c r="P318" s="52"/>
      <c r="Q318" s="101"/>
      <c r="R318" s="101"/>
      <c r="S318" s="101"/>
      <c r="T318" s="101"/>
      <c r="U318" s="39"/>
      <c r="V318" s="37"/>
      <c r="W318" s="2364" t="e">
        <f ca="1">W312</f>
        <v>#NAME?</v>
      </c>
      <c r="X318" s="2373">
        <f>_PL!X318</f>
        <v>0</v>
      </c>
      <c r="Y318" s="2367">
        <v>2</v>
      </c>
      <c r="Z318" s="538">
        <f>_PL!Z318</f>
        <v>0</v>
      </c>
      <c r="AA318" s="787" t="str" cm="1">
        <f t="array" aca="1" ref="AA318" ca="1">IF(Y318="", "", _xlfn.LET(
_xlpm._termname,$W318 &amp; $Y318,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8" s="1134"/>
      <c r="AC318" s="125"/>
      <c r="AD318" s="2152" t="e" cm="1">
        <f t="array" aca="1" ref="AD318" ca="1">_xlfn.LET(
_xlpm.search_key, $W318&amp;$Y318,
_xlpm.Scenario, _xlfn.VSTACK( $W$20:$W$55&amp;$Y$20:$Y$55, $W$76:$W$110&amp;$Y$76:$Y$110),
_xlpm.Data,  _xlfn.VSTACK($AD$20:$BN$55, $AD$76:$BN$110),
IF(OR($Y318="",ISNUMBER(SEARCH("please",$Y318))),"", _xlfn.XLOOKUP(_xlpm.search_key, _xlpm.Scenario, _xlpm.Data, "▧"))
)</f>
        <v>#NAME?</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362"/>
      <c r="BP318" s="2362"/>
      <c r="BQ318" s="2362"/>
      <c r="BR318" s="2362"/>
      <c r="BS318" s="2362"/>
      <c r="BT318" s="2362"/>
      <c r="BU318" s="2362"/>
      <c r="BV318" s="2362"/>
      <c r="BW318" s="2362"/>
      <c r="BX318" s="2362"/>
      <c r="BY318" s="2362"/>
      <c r="BZ318" s="2362"/>
      <c r="CA318" s="34"/>
      <c r="CC318" s="58"/>
      <c r="CD318" s="2154" t="e" cm="1">
        <f t="array" aca="1" ref="CD318" ca="1">_xlfn.LET(
_xlpm.search_key,$W318&amp;$Y318,
_xlpm.Scenario,_xlfn.VSTACK($W$20:$W$55&amp;$Y$20:$Y$55,$W$76:$W$110&amp;$Y$76:$Y$110),
_xlpm.Data,_xlfn.VSTACK(CD$20:CE$55,CD$76:CE$110),
IF(OR($Y318="",ISNUMBER(SEARCH("please",$Y318))),"", _xlfn.XLOOKUP(_xlpm.search_key,_xlpm.Scenario,_xlpm.Data,"▧")
))</f>
        <v>#NAME?</v>
      </c>
      <c r="CE318" s="2154"/>
      <c r="CF318" s="88"/>
      <c r="CG318" s="2154" t="e" cm="1">
        <f t="array" aca="1" ref="CG318" ca="1">_xlfn.LET(
_xlpm.search_key,$W318&amp;$Y318,
_xlpm.Scenario,_xlfn.VSTACK($W$20:$W$55&amp;$Y$20:$Y$55,$W$76:$W$110&amp;$Y$76:$Y$110),
_xlpm.Data,_xlfn.VSTACK(CG$20:CH$55,CG$76:CH$110),
IF(OR($Y318="",ISNUMBER(SEARCH("please",$Y318))),"", _xlfn.XLOOKUP(_xlpm.search_key,_xlpm.Scenario,_xlpm.Data,"▧")
))</f>
        <v>#NAME?</v>
      </c>
      <c r="CH318" s="2154"/>
      <c r="CI318" s="88"/>
      <c r="CJ318" s="2154" t="e" cm="1">
        <f t="array" aca="1" ref="CJ318" ca="1">_xlfn.LET(
_xlpm.search_key,$W318&amp;$Y318,
_xlpm.Scenario,_xlfn.VSTACK($W$20:$W$55&amp;$Y$20:$Y$55,$W$76:$W$110&amp;$Y$76:$Y$110),
_xlpm.Data,_xlfn.VSTACK(CJ$20:CK$55,CJ$76:CK$110),
IF(OR($Y318="",ISNUMBER(SEARCH("please",$Y318))),"", _xlfn.XLOOKUP(_xlpm.search_key,_xlpm.Scenario,_xlpm.Data,"▧")
))</f>
        <v>#NAME?</v>
      </c>
      <c r="CK318" s="2154"/>
      <c r="CL318" s="88"/>
      <c r="CM318" s="2154" t="e" cm="1">
        <f t="array" aca="1" ref="CM318" ca="1">_xlfn.LET(
_xlpm.search_key,$W318&amp;$Y318,
_xlpm.Scenario,_xlfn.VSTACK($W$20:$W$55&amp;$Y$20:$Y$55,$W$76:$W$110&amp;$Y$76:$Y$110),
_xlpm.Data,_xlfn.VSTACK(CM$20:CN$55,CM$76:CN$110),
IF(OR($Y318="",ISNUMBER(SEARCH("please",$Y318))),"", _xlfn.XLOOKUP(_xlpm.search_key,_xlpm.Scenario,_xlpm.Data,"▧")
))</f>
        <v>#NAME?</v>
      </c>
      <c r="CN318" s="2154"/>
      <c r="CO318" s="88"/>
      <c r="CP318" s="2154" t="e" cm="1">
        <f t="array" aca="1" ref="CP318" ca="1">_xlfn.LET(
_xlpm.search_key,$W318&amp;$Y318,
_xlpm.Scenario,_xlfn.VSTACK($W$20:$W$55&amp;$Y$20:$Y$55,$W$76:$W$110&amp;$Y$76:$Y$110),
_xlpm.Data,_xlfn.VSTACK(CP$20:CQ$55,CP$76:CQ$110),
IF(OR($Y318="",ISNUMBER(SEARCH("please",$Y318))),"", _xlfn.XLOOKUP(_xlpm.search_key,_xlpm.Scenario,_xlpm.Data,"▧")
))</f>
        <v>#NAME?</v>
      </c>
      <c r="CQ318" s="2154"/>
      <c r="CR318" s="34"/>
      <c r="DC318"/>
    </row>
    <row r="319" spans="1:144" ht="21" customHeight="1">
      <c r="A319" s="1627"/>
      <c r="B319" s="2606" t="s">
        <v>216</v>
      </c>
      <c r="C319" s="2606" t="e" cm="1">
        <f t="array" aca="1" ref="C319" ca="1">CVC.PACK(W312:Y319)</f>
        <v>#NAME?</v>
      </c>
      <c r="D319" s="1549"/>
      <c r="E319" s="2607"/>
      <c r="F319" s="401"/>
      <c r="G319" s="401"/>
      <c r="H319" s="585"/>
      <c r="I319" s="585"/>
      <c r="J319" s="401"/>
      <c r="K319" s="401"/>
      <c r="L319" s="37"/>
      <c r="N319" s="158"/>
      <c r="O319" s="101"/>
      <c r="P319" s="52"/>
      <c r="Q319" s="101"/>
      <c r="R319" s="101"/>
      <c r="S319" s="101"/>
      <c r="T319" s="101"/>
      <c r="U319" s="39"/>
      <c r="V319" s="37"/>
      <c r="W319" s="2365" t="e">
        <f ca="1">W312</f>
        <v>#NAME?</v>
      </c>
      <c r="X319" s="2374">
        <f>_PL!X319</f>
        <v>0</v>
      </c>
      <c r="Y319" s="2326">
        <f>_PL!Y319</f>
        <v>0</v>
      </c>
      <c r="Z319" s="2322"/>
      <c r="AA319" s="2323"/>
      <c r="AB319" s="1134"/>
      <c r="AC319" s="125" t="str" cm="1">
        <f t="array" aca="1" ref="AC319" ca="1">IF(AB319="", "", _xlfn.LET(
_xlpm._termname,PL!$W319 &amp; $AB319,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9" s="2152" t="e">
        <f ca="1">SUMPRODUCT($X313:$X318, AD313:AD318)</f>
        <v>#NAME?</v>
      </c>
      <c r="AE319" s="2152">
        <f t="shared" ref="AE319" si="121">SUMPRODUCT($X313:$X318, AE313:AE318)</f>
        <v>0</v>
      </c>
      <c r="AF319" s="2152">
        <f t="shared" ref="AF319" si="122">SUMPRODUCT($X313:$X318, AF313:AF318)</f>
        <v>0</v>
      </c>
      <c r="AG319" s="2152">
        <f t="shared" ref="AG319" si="123">SUMPRODUCT($X313:$X318, AG313:AG318)</f>
        <v>0</v>
      </c>
      <c r="AH319" s="2152">
        <f t="shared" ref="AH319" si="124">SUMPRODUCT($X313:$X318, AH313:AH318)</f>
        <v>0</v>
      </c>
      <c r="AI319" s="2152">
        <f t="shared" ref="AI319" si="125">SUMPRODUCT($X313:$X318, AI313:AI318)</f>
        <v>0</v>
      </c>
      <c r="AJ319" s="2152">
        <f t="shared" ref="AJ319" si="126">SUMPRODUCT($X313:$X318, AJ313:AJ318)</f>
        <v>0</v>
      </c>
      <c r="AK319" s="2152">
        <f t="shared" ref="AK319" si="127">SUMPRODUCT($X313:$X318, AK313:AK318)</f>
        <v>0</v>
      </c>
      <c r="AL319" s="2152">
        <f t="shared" ref="AL319" si="128">SUMPRODUCT($X313:$X318, AL313:AL318)</f>
        <v>0</v>
      </c>
      <c r="AM319" s="2152">
        <f t="shared" ref="AM319" si="129">SUMPRODUCT($X313:$X318, AM313:AM318)</f>
        <v>0</v>
      </c>
      <c r="AN319" s="2152">
        <f t="shared" ref="AN319" si="130">SUMPRODUCT($X313:$X318, AN313:AN318)</f>
        <v>0</v>
      </c>
      <c r="AO319" s="2152">
        <f t="shared" ref="AO319" si="131">SUMPRODUCT($X313:$X318, AO313:AO318)</f>
        <v>0</v>
      </c>
      <c r="AP319" s="2152">
        <f t="shared" ref="AP319" si="132">SUMPRODUCT($X313:$X318, AP313:AP318)</f>
        <v>0</v>
      </c>
      <c r="AQ319" s="2152">
        <f t="shared" ref="AQ319" si="133">SUMPRODUCT($X313:$X318, AQ313:AQ318)</f>
        <v>0</v>
      </c>
      <c r="AR319" s="2152">
        <f t="shared" ref="AR319" si="134">SUMPRODUCT($X313:$X318, AR313:AR318)</f>
        <v>0</v>
      </c>
      <c r="AS319" s="2152">
        <f t="shared" ref="AS319" si="135">SUMPRODUCT($X313:$X318, AS313:AS318)</f>
        <v>0</v>
      </c>
      <c r="AT319" s="2152">
        <f t="shared" ref="AT319" si="136">SUMPRODUCT($X313:$X318, AT313:AT318)</f>
        <v>0</v>
      </c>
      <c r="AU319" s="2152">
        <f t="shared" ref="AU319" si="137">SUMPRODUCT($X313:$X318, AU313:AU318)</f>
        <v>0</v>
      </c>
      <c r="AV319" s="2152">
        <f t="shared" ref="AV319" si="138">SUMPRODUCT($X313:$X318, AV313:AV318)</f>
        <v>0</v>
      </c>
      <c r="AW319" s="2152">
        <f t="shared" ref="AW319" si="139">SUMPRODUCT($X313:$X318, AW313:AW318)</f>
        <v>0</v>
      </c>
      <c r="AX319" s="2152">
        <f t="shared" ref="AX319" si="140">SUMPRODUCT($X313:$X318, AX313:AX318)</f>
        <v>0</v>
      </c>
      <c r="AY319" s="2152">
        <f t="shared" ref="AY319" si="141">SUMPRODUCT($X313:$X318, AY313:AY318)</f>
        <v>0</v>
      </c>
      <c r="AZ319" s="2152">
        <f t="shared" ref="AZ319" si="142">SUMPRODUCT($X313:$X318, AZ313:AZ318)</f>
        <v>0</v>
      </c>
      <c r="BA319" s="2152">
        <f t="shared" ref="BA319" si="143">SUMPRODUCT($X313:$X318, BA313:BA318)</f>
        <v>0</v>
      </c>
      <c r="BB319" s="2152">
        <f t="shared" ref="BB319" si="144">SUMPRODUCT($X313:$X318, BB313:BB318)</f>
        <v>0</v>
      </c>
      <c r="BC319" s="2152">
        <f t="shared" ref="BC319" si="145">SUMPRODUCT($X313:$X318, BC313:BC318)</f>
        <v>0</v>
      </c>
      <c r="BD319" s="2152">
        <f t="shared" ref="BD319" si="146">SUMPRODUCT($X313:$X318, BD313:BD318)</f>
        <v>0</v>
      </c>
      <c r="BE319" s="2152">
        <f t="shared" ref="BE319" si="147">SUMPRODUCT($X313:$X318, BE313:BE318)</f>
        <v>0</v>
      </c>
      <c r="BF319" s="2152">
        <f t="shared" ref="BF319" si="148">SUMPRODUCT($X313:$X318, BF313:BF318)</f>
        <v>0</v>
      </c>
      <c r="BG319" s="2152">
        <f t="shared" ref="BG319" si="149">SUMPRODUCT($X313:$X318, BG313:BG318)</f>
        <v>0</v>
      </c>
      <c r="BH319" s="2152">
        <f t="shared" ref="BH319" si="150">SUMPRODUCT($X313:$X318, BH313:BH318)</f>
        <v>0</v>
      </c>
      <c r="BI319" s="2152">
        <f t="shared" ref="BI319" si="151">SUMPRODUCT($X313:$X318, BI313:BI318)</f>
        <v>0</v>
      </c>
      <c r="BJ319" s="2152">
        <f t="shared" ref="BJ319" si="152">SUMPRODUCT($X313:$X318, BJ313:BJ318)</f>
        <v>0</v>
      </c>
      <c r="BK319" s="2152">
        <f t="shared" ref="BK319" si="153">SUMPRODUCT($X313:$X318, BK313:BK318)</f>
        <v>0</v>
      </c>
      <c r="BL319" s="2152">
        <f t="shared" ref="BL319" si="154">SUMPRODUCT($X313:$X318, BL313:BL318)</f>
        <v>0</v>
      </c>
      <c r="BM319" s="2152">
        <f t="shared" ref="BM319" si="155">SUMPRODUCT($X313:$X318, BM313:BM318)</f>
        <v>0</v>
      </c>
      <c r="BN319" s="2152">
        <f t="shared" ref="BN319" si="156">SUMPRODUCT($X313:$X318, BN313:BN318)</f>
        <v>0</v>
      </c>
      <c r="BO319" s="2362"/>
      <c r="BP319" s="2362"/>
      <c r="BQ319" s="2362"/>
      <c r="BR319" s="2362"/>
      <c r="BS319" s="2362"/>
      <c r="BT319" s="2362"/>
      <c r="BU319" s="2362"/>
      <c r="BV319" s="2362"/>
      <c r="BW319" s="2362"/>
      <c r="BX319" s="2362"/>
      <c r="BY319" s="2362"/>
      <c r="BZ319" s="2362"/>
      <c r="CA319" s="34"/>
      <c r="CC319" s="58"/>
      <c r="CD319" s="2152" t="e">
        <f ca="1">SUMPRODUCT($X313:$X318, CD313:CD318)</f>
        <v>#NAME?</v>
      </c>
      <c r="CE319" s="2152">
        <f t="shared" ref="CE319" si="157">SUMPRODUCT($X313:$X316, CE313:CE316)</f>
        <v>0</v>
      </c>
      <c r="CF319" s="88"/>
      <c r="CG319" s="2152" t="e">
        <f ca="1">SUMPRODUCT($X313:$X318, CG313:CG318)</f>
        <v>#NAME?</v>
      </c>
      <c r="CH319" s="2152">
        <f t="shared" ref="CH319" si="158">SUMPRODUCT($X313:$X316, CH313:CH316)</f>
        <v>0</v>
      </c>
      <c r="CI319" s="88"/>
      <c r="CJ319" s="2152" t="e">
        <f ca="1">SUMPRODUCT($X313:$X318, CJ313:CJ318)</f>
        <v>#NAME?</v>
      </c>
      <c r="CK319" s="2152">
        <f t="shared" ref="CK319" si="159">SUMPRODUCT($X313:$X316, CK313:CK316)</f>
        <v>0</v>
      </c>
      <c r="CL319" s="88"/>
      <c r="CM319" s="2152" t="e">
        <f ca="1">SUMPRODUCT($X313:$X318, CM313:CM318)</f>
        <v>#NAME?</v>
      </c>
      <c r="CN319" s="2152">
        <f t="shared" ref="CN319" si="160">SUMPRODUCT($X313:$X316, CN313:CN316)</f>
        <v>0</v>
      </c>
      <c r="CO319" s="88"/>
      <c r="CP319" s="2152" t="e">
        <f ca="1">SUMPRODUCT($X313:$X318, CP313:CP318)</f>
        <v>#NAME?</v>
      </c>
      <c r="CQ319" s="2152">
        <f t="shared" ref="CQ319" si="161">SUMPRODUCT($X313:$X316, CQ313:CQ316)</f>
        <v>0</v>
      </c>
      <c r="CR319" s="34"/>
      <c r="CS319" s="2056"/>
      <c r="CT319" s="2447" t="e" cm="1">
        <f t="array" aca="1" ref="CT319" ca="1">IF(PL!$C319="","",_xldudf_CX_PUSH(PL!$C319,CX_ENTITY,PL!$B319,EOMONTH(val_asOfDate,PL!CT$248)))</f>
        <v>#NAME?</v>
      </c>
      <c r="CU319" s="2447" t="e" cm="1">
        <f t="array" aca="1" ref="CU319" ca="1">IF(PL!$C319="","",_xldudf_CX_PUSH(PL!$C319,CX_ENTITY,PL!$B319,EOMONTH(val_asOfDate,PL!CU$248)))</f>
        <v>#NAME?</v>
      </c>
      <c r="CV319" s="2447" t="e" cm="1">
        <f t="array" aca="1" ref="CV319" ca="1">IF(PL!$C319="","",_xldudf_CX_PUSH(PL!$C319,CX_ENTITY,PL!$B319,EOMONTH(val_asOfDate,PL!CV$248)))</f>
        <v>#NAME?</v>
      </c>
      <c r="CW319" s="2447" t="e" cm="1">
        <f t="array" aca="1" ref="CW319" ca="1">IF(PL!$C319="","",_xldudf_CX_PUSH(PL!$C319,CX_ENTITY,PL!$B319,EOMONTH(val_asOfDate,PL!CW$248)))</f>
        <v>#NAME?</v>
      </c>
      <c r="DC319"/>
    </row>
    <row r="320" spans="1:144" s="108" customFormat="1" ht="21" customHeight="1">
      <c r="A320" s="1628"/>
      <c r="B320" s="2540"/>
      <c r="C320" s="2540"/>
      <c r="D320" s="1549"/>
      <c r="E320" s="2607"/>
      <c r="F320" s="401"/>
      <c r="G320" s="401"/>
      <c r="H320" s="585"/>
      <c r="I320" s="585"/>
      <c r="J320" s="401"/>
      <c r="K320" s="401"/>
      <c r="L320" s="37"/>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63"/>
      <c r="BP320" s="2363"/>
      <c r="BQ320" s="2363"/>
      <c r="BR320" s="2363"/>
      <c r="BS320" s="2363"/>
      <c r="BT320" s="2363"/>
      <c r="BU320" s="2363"/>
      <c r="BV320" s="2363"/>
      <c r="BW320" s="2363"/>
      <c r="BX320" s="2363"/>
      <c r="BY320" s="2363"/>
      <c r="BZ320" s="2363"/>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44" ht="21" customHeight="1">
      <c r="A321" s="1627"/>
      <c r="B321" s="2540"/>
      <c r="C321" s="2540"/>
      <c r="D321" s="1549"/>
      <c r="E321" s="2607"/>
      <c r="F321" s="401"/>
      <c r="G321" s="401"/>
      <c r="H321" s="585"/>
      <c r="I321" s="585"/>
      <c r="J321" s="401"/>
      <c r="K321" s="401"/>
      <c r="L321" s="37"/>
      <c r="N321" s="158"/>
      <c r="O321" s="101"/>
      <c r="P321" s="52"/>
      <c r="Q321" s="101"/>
      <c r="R321" s="101"/>
      <c r="S321" s="18"/>
      <c r="T321" s="18"/>
      <c r="U321" s="39"/>
      <c r="V321" s="37"/>
      <c r="W321" s="2660" t="e" cm="1">
        <f t="array" aca="1" ref="W321" ca="1">fx_scenarioConverter(_PL!W321)</f>
        <v>#NAME?</v>
      </c>
      <c r="X321" s="2137"/>
      <c r="Y321" s="2336" t="s">
        <v>217</v>
      </c>
      <c r="Z321" s="2337"/>
      <c r="AA321" s="2609"/>
      <c r="AB321" s="2141" t="s">
        <v>199</v>
      </c>
      <c r="AC321" s="2138" t="str" cm="1">
        <f t="array" aca="1" ref="AC321" ca="1">_xlfn.LET(
_xlpm._termname, $AB321,
_xlpm._iconname, "find",
_xlpm._icon, fx_getIcon(_xlpm._iconname),
_xlpm._location, _xlfn.XLOOKUP(LOWER(_xlpm._termname), LOWER(tbl_acctDef[Term]),tbl_acctDef[Term]),
_xlpm._hyperlink, HYPERLINK("#"&amp;CELL("address",_xlpm._location), _xlpm._icon),
IFERROR(_xlpm._hyperlink,"")
)</f>
        <v/>
      </c>
      <c r="AD321" s="2138" t="str" cm="1">
        <f t="array" aca="1" ref="AD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E321" s="2138" t="str" cm="1">
        <f t="array" aca="1" ref="AE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F321" s="2138" t="str" cm="1">
        <f t="array" aca="1" ref="AF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21" s="2138" t="str" cm="1">
        <f t="array" aca="1" ref="AG321" ca="1">_xlfn.LET(
_xlpm._termname, $AB321,
_xlpm._iconname, "find",
_xlpm._icon, fx_getIcon(_xlpm._iconname),
_xlpm._location, _xlfn.XLOOKUP(LOWER(_xlpm._termname), LOWER(tbl_acctDef[Order]),tbl_acctDef[Order]),
_xlpm._hyperlink, HYPERLINK("#"&amp;CELL("address",_xlpm._location), _xlpm._icon),
IFERROR(_xlpm._hyperlink,"")
)</f>
        <v/>
      </c>
      <c r="AH321" s="2138" t="str" cm="1">
        <f t="array" aca="1" ref="AH321" ca="1">_xlfn.LET(
_xlpm._termname, $AB321,
_xlpm._iconname, "find",
_xlpm._icon, fx_getIcon(_xlpm._iconname),
_xlpm._location, _xlfn.XLOOKUP(LOWER(_xlpm._termname), LOWER(tbl_acctDef[Term]),tbl_acctDef[Term]),
_xlpm._hyperlink, HYPERLINK("#"&amp;CELL("address",_xlpm._location), _xlpm._icon),
IFERROR(_xlpm._hyperlink,"")
)</f>
        <v/>
      </c>
      <c r="AI321" s="2138" t="str" cm="1">
        <f t="array" aca="1" ref="AI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J321" s="2138" t="str" cm="1">
        <f t="array" aca="1" ref="AJ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K321" s="2138" t="str" cm="1">
        <f t="array" aca="1" ref="AK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21" s="2138" t="str" cm="1">
        <f t="array" aca="1" ref="AL321" ca="1">_xlfn.LET(
_xlpm._termname, $AB321,
_xlpm._iconname, "find",
_xlpm._icon, fx_getIcon(_xlpm._iconname),
_xlpm._location, _xlfn.XLOOKUP(LOWER(_xlpm._termname), LOWER(tbl_acctDef[Order]),tbl_acctDef[Order]),
_xlpm._hyperlink, HYPERLINK("#"&amp;CELL("address",_xlpm._location), _xlpm._icon),
IFERROR(_xlpm._hyperlink,"")
)</f>
        <v/>
      </c>
      <c r="AM321" s="2138" t="str" cm="1">
        <f t="array" aca="1" ref="AM321" ca="1">_xlfn.LET(
_xlpm._termname, $AB321,
_xlpm._iconname, "find",
_xlpm._icon, fx_getIcon(_xlpm._iconname),
_xlpm._location, _xlfn.XLOOKUP(LOWER(_xlpm._termname), LOWER(tbl_acctDef[Term]),tbl_acctDef[Term]),
_xlpm._hyperlink, HYPERLINK("#"&amp;CELL("address",_xlpm._location), _xlpm._icon),
IFERROR(_xlpm._hyperlink,"")
)</f>
        <v/>
      </c>
      <c r="AN321" s="2138" t="str" cm="1">
        <f t="array" aca="1" ref="AN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O321" s="2138" t="str" cm="1">
        <f t="array" aca="1" ref="AO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P321" s="2138" t="str" cm="1">
        <f t="array" aca="1" ref="AP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21" s="2138" t="str" cm="1">
        <f t="array" aca="1" ref="AQ321" ca="1">_xlfn.LET(
_xlpm._termname, $AB321,
_xlpm._iconname, "find",
_xlpm._icon, fx_getIcon(_xlpm._iconname),
_xlpm._location, _xlfn.XLOOKUP(LOWER(_xlpm._termname), LOWER(tbl_acctDef[Order]),tbl_acctDef[Order]),
_xlpm._hyperlink, HYPERLINK("#"&amp;CELL("address",_xlpm._location), _xlpm._icon),
IFERROR(_xlpm._hyperlink,"")
)</f>
        <v/>
      </c>
      <c r="AR321" s="2138" t="str" cm="1">
        <f t="array" aca="1" ref="AR321" ca="1">_xlfn.LET(
_xlpm._termname, $AB321,
_xlpm._iconname, "find",
_xlpm._icon, fx_getIcon(_xlpm._iconname),
_xlpm._location, _xlfn.XLOOKUP(LOWER(_xlpm._termname), LOWER(tbl_acctDef[Term]),tbl_acctDef[Term]),
_xlpm._hyperlink, HYPERLINK("#"&amp;CELL("address",_xlpm._location), _xlpm._icon),
IFERROR(_xlpm._hyperlink,"")
)</f>
        <v/>
      </c>
      <c r="AS321" s="2138" t="str" cm="1">
        <f t="array" aca="1" ref="AS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T321" s="2138" t="str" cm="1">
        <f t="array" aca="1" ref="AT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U321" s="2138" t="str" cm="1">
        <f t="array" aca="1" ref="AU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21" s="2138" t="str" cm="1">
        <f t="array" aca="1" ref="AV321" ca="1">_xlfn.LET(
_xlpm._termname, $AB321,
_xlpm._iconname, "find",
_xlpm._icon, fx_getIcon(_xlpm._iconname),
_xlpm._location, _xlfn.XLOOKUP(LOWER(_xlpm._termname), LOWER(tbl_acctDef[Order]),tbl_acctDef[Order]),
_xlpm._hyperlink, HYPERLINK("#"&amp;CELL("address",_xlpm._location), _xlpm._icon),
IFERROR(_xlpm._hyperlink,"")
)</f>
        <v/>
      </c>
      <c r="AW321" s="2138" t="str" cm="1">
        <f t="array" aca="1" ref="AW321" ca="1">_xlfn.LET(
_xlpm._termname, $AB321,
_xlpm._iconname, "find",
_xlpm._icon, fx_getIcon(_xlpm._iconname),
_xlpm._location, _xlfn.XLOOKUP(LOWER(_xlpm._termname), LOWER(tbl_acctDef[Term]),tbl_acctDef[Term]),
_xlpm._hyperlink, HYPERLINK("#"&amp;CELL("address",_xlpm._location), _xlpm._icon),
IFERROR(_xlpm._hyperlink,"")
)</f>
        <v/>
      </c>
      <c r="AX321" s="2138" t="str" cm="1">
        <f t="array" aca="1" ref="AX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Y321" s="2138" t="str" cm="1">
        <f t="array" aca="1" ref="AY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Z321" s="2138" t="str" cm="1">
        <f t="array" aca="1" ref="AZ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21" s="2138" t="str" cm="1">
        <f t="array" aca="1" ref="BA321" ca="1">_xlfn.LET(
_xlpm._termname, $AB321,
_xlpm._iconname, "find",
_xlpm._icon, fx_getIcon(_xlpm._iconname),
_xlpm._location, _xlfn.XLOOKUP(LOWER(_xlpm._termname), LOWER(tbl_acctDef[Order]),tbl_acctDef[Order]),
_xlpm._hyperlink, HYPERLINK("#"&amp;CELL("address",_xlpm._location), _xlpm._icon),
IFERROR(_xlpm._hyperlink,"")
)</f>
        <v/>
      </c>
      <c r="BB321" s="2138" t="str" cm="1">
        <f t="array" aca="1" ref="BB321" ca="1">_xlfn.LET(
_xlpm._termname, $AB321,
_xlpm._iconname, "find",
_xlpm._icon, fx_getIcon(_xlpm._iconname),
_xlpm._location, _xlfn.XLOOKUP(LOWER(_xlpm._termname), LOWER(tbl_acctDef[Term]),tbl_acctDef[Term]),
_xlpm._hyperlink, HYPERLINK("#"&amp;CELL("address",_xlpm._location), _xlpm._icon),
IFERROR(_xlpm._hyperlink,"")
)</f>
        <v/>
      </c>
      <c r="BC321" s="2138" t="str" cm="1">
        <f t="array" aca="1" ref="BC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D321" s="2138" t="str" cm="1">
        <f t="array" aca="1" ref="BD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E321" s="2138" t="str" cm="1">
        <f t="array" aca="1" ref="BE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21" s="2138" t="str" cm="1">
        <f t="array" aca="1" ref="BF321" ca="1">_xlfn.LET(
_xlpm._termname, $AB321,
_xlpm._iconname, "find",
_xlpm._icon, fx_getIcon(_xlpm._iconname),
_xlpm._location, _xlfn.XLOOKUP(LOWER(_xlpm._termname), LOWER(tbl_acctDef[Order]),tbl_acctDef[Order]),
_xlpm._hyperlink, HYPERLINK("#"&amp;CELL("address",_xlpm._location), _xlpm._icon),
IFERROR(_xlpm._hyperlink,"")
)</f>
        <v/>
      </c>
      <c r="BG321" s="2138" t="str" cm="1">
        <f t="array" aca="1" ref="BG321" ca="1">_xlfn.LET(
_xlpm._termname, $AB321,
_xlpm._iconname, "find",
_xlpm._icon, fx_getIcon(_xlpm._iconname),
_xlpm._location, _xlfn.XLOOKUP(LOWER(_xlpm._termname), LOWER(tbl_acctDef[Term]),tbl_acctDef[Term]),
_xlpm._hyperlink, HYPERLINK("#"&amp;CELL("address",_xlpm._location), _xlpm._icon),
IFERROR(_xlpm._hyperlink,"")
)</f>
        <v/>
      </c>
      <c r="BH321" s="2138" t="str" cm="1">
        <f t="array" aca="1" ref="BH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I321" s="2138" t="str" cm="1">
        <f t="array" aca="1" ref="BI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J321" s="2138" t="str" cm="1">
        <f t="array" aca="1" ref="BJ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21" s="2138" t="str" cm="1">
        <f t="array" aca="1" ref="BK321" ca="1">_xlfn.LET(
_xlpm._termname, $AB321,
_xlpm._iconname, "find",
_xlpm._icon, fx_getIcon(_xlpm._iconname),
_xlpm._location, _xlfn.XLOOKUP(LOWER(_xlpm._termname), LOWER(tbl_acctDef[Order]),tbl_acctDef[Order]),
_xlpm._hyperlink, HYPERLINK("#"&amp;CELL("address",_xlpm._location), _xlpm._icon),
IFERROR(_xlpm._hyperlink,"")
)</f>
        <v/>
      </c>
      <c r="BL321" s="2138" t="str" cm="1">
        <f t="array" aca="1" ref="BL321" ca="1">_xlfn.LET(
_xlpm._termname, $AB321,
_xlpm._iconname, "find",
_xlpm._icon, fx_getIcon(_xlpm._iconname),
_xlpm._location, _xlfn.XLOOKUP(LOWER(_xlpm._termname), LOWER(tbl_acctDef[Term]),tbl_acctDef[Term]),
_xlpm._hyperlink, HYPERLINK("#"&amp;CELL("address",_xlpm._location), _xlpm._icon),
IFERROR(_xlpm._hyperlink,"")
)</f>
        <v/>
      </c>
      <c r="BM321" s="2138" t="str" cm="1">
        <f t="array" aca="1" ref="BM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N321" s="2138" t="str" cm="1">
        <f t="array" aca="1" ref="BN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O321" s="2361"/>
      <c r="BP321" s="2361"/>
      <c r="BQ321" s="2361"/>
      <c r="BR321" s="2361"/>
      <c r="BS321" s="2361"/>
      <c r="BT321" s="2361"/>
      <c r="BU321" s="2361"/>
      <c r="BV321" s="2361"/>
      <c r="BW321" s="2361"/>
      <c r="BX321" s="2361"/>
      <c r="BY321" s="2361"/>
      <c r="BZ321" s="2361"/>
      <c r="CA321" s="34"/>
      <c r="CC321" s="58"/>
      <c r="CD321" s="1720" t="e" cm="1">
        <f t="array" aca="1" ref="CD321" ca="1">fx_scenarioConverter($W316)</f>
        <v>#NAME?</v>
      </c>
      <c r="CE321" s="1721" t="e" cm="1">
        <f t="array" aca="1" ref="CE321" ca="1">fx_scenarioConverter($W316)</f>
        <v>#NAME?</v>
      </c>
      <c r="CF321" s="128"/>
      <c r="CG321" s="1734" t="e" cm="1">
        <f t="array" aca="1" ref="CG321" ca="1">fx_scenarioConverter($W316)</f>
        <v>#NAME?</v>
      </c>
      <c r="CH321" s="1735" t="e" cm="1">
        <f t="array" aca="1" ref="CH321" ca="1">fx_scenarioConverter($W316)</f>
        <v>#NAME?</v>
      </c>
      <c r="CI321" s="207"/>
      <c r="CJ321" s="1724" t="e" cm="1">
        <f t="array" aca="1" ref="CJ321" ca="1">fx_scenarioConverter($W316)</f>
        <v>#NAME?</v>
      </c>
      <c r="CK321" s="1725" t="e" cm="1">
        <f t="array" aca="1" ref="CK321" ca="1">fx_scenarioConverter($W316)</f>
        <v>#NAME?</v>
      </c>
      <c r="CL321" s="88"/>
      <c r="CM321" s="1198" t="str">
        <f>CM$19</f>
        <v>Original Budget</v>
      </c>
      <c r="CN321" s="1198" t="str">
        <f>CN$19</f>
        <v>LE</v>
      </c>
      <c r="CO321" s="88"/>
      <c r="CP321" s="1198" t="str">
        <f>CP$19</f>
        <v>Original Budget</v>
      </c>
      <c r="CQ321" s="1198" t="str">
        <f>CQ$19</f>
        <v>LE</v>
      </c>
      <c r="CR321" s="34"/>
      <c r="CS321" s="2056"/>
      <c r="DC321"/>
    </row>
    <row r="322" spans="1:144" ht="21" customHeight="1">
      <c r="A322" s="1627"/>
      <c r="B322" s="2606"/>
      <c r="C322" s="2540"/>
      <c r="D322" s="1549"/>
      <c r="E322" s="2440" t="e" cm="1">
        <f t="array" aca="1" ref="E3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)($AD322:$CQ322, Z322)</f>
        <v>#NAME?</v>
      </c>
      <c r="F322" s="401"/>
      <c r="G322" s="401"/>
      <c r="H322" s="585">
        <v>0</v>
      </c>
      <c r="I322" s="585">
        <v>1</v>
      </c>
      <c r="J322" s="401"/>
      <c r="K322" s="401" t="str">
        <f t="shared" ref="K322:K323" si="162">IFERROR(IF(LEN(AB322)=0,"No",IF(LEN(J322)&gt;0,"Yes","No")),"")</f>
        <v>No</v>
      </c>
      <c r="L322" s="37"/>
      <c r="N322" s="158"/>
      <c r="O322" s="101"/>
      <c r="P322" s="52"/>
      <c r="Q322" s="101"/>
      <c r="R322" s="101"/>
      <c r="S322" s="101"/>
      <c r="T322" s="2324"/>
      <c r="U322" s="39"/>
      <c r="V322" s="37"/>
      <c r="W322" s="2364" t="e">
        <f ca="1">W321</f>
        <v>#NAME?</v>
      </c>
      <c r="X322" s="2373">
        <f>_PL!X322</f>
        <v>0</v>
      </c>
      <c r="Y322" s="2366">
        <v>2</v>
      </c>
      <c r="Z322" s="198">
        <f>_PL!Z322</f>
        <v>0</v>
      </c>
      <c r="AA322" s="200" t="str" cm="1">
        <f t="array" aca="1" ref="AA322" ca="1">IF(Y322="", "", _xlfn.LET(
_xlpm._termname,$W322 &amp; $Y322,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2" s="1134"/>
      <c r="AC322" s="125" t="str" cm="1">
        <f t="array" aca="1" ref="AC322" ca="1">IF(AB322="", "", _xlfn.LET(
_xlpm._termname,PL!$W322 &amp; $AB322,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2" s="2152" t="e" cm="1">
        <f t="array" aca="1" ref="AD322" ca="1">_xlfn.LET(
_xlpm.search_key, $W322&amp;$Y322,
_xlpm.Scenario, _xlfn.VSTACK( $W$20:$W$55&amp;$Y$20:$Y$55, $W$76:$W$110&amp;$Y$76:$Y$110),
_xlpm.Data,  _xlfn.VSTACK($AD$20:$BN$55, $AD$76:$BN$110),
IF(OR($Y322="",ISNUMBER(SEARCH("please",$Y322))),"", _xlfn.XLOOKUP(_xlpm.search_key, _xlpm.Scenario, _xlpm.Data, "▧"))
)</f>
        <v>#NAME?</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362"/>
      <c r="BP322" s="2362"/>
      <c r="BQ322" s="2362"/>
      <c r="BR322" s="2362"/>
      <c r="BS322" s="2362"/>
      <c r="BT322" s="2362"/>
      <c r="BU322" s="2362"/>
      <c r="BV322" s="2362"/>
      <c r="BW322" s="2362"/>
      <c r="BX322" s="2362"/>
      <c r="BY322" s="2362"/>
      <c r="BZ322" s="2362"/>
      <c r="CA322" s="34"/>
      <c r="CC322" s="58"/>
      <c r="CD322" s="2154" t="e" cm="1">
        <f t="array" aca="1" ref="CD322" ca="1">_xlfn.LET(
_xlpm.search_key,$W322&amp;$Y322,
_xlpm.Scenario,_xlfn.VSTACK($W$20:$W$55&amp;$Y$20:$Y$55,$W$76:$W$110&amp;$Y$76:$Y$110),
_xlpm.Data,_xlfn.VSTACK(CD$20:CE$55,CD$76:CE$110),
IF(OR($Y322="",ISNUMBER(SEARCH("please",$Y322))),"", _xlfn.XLOOKUP(_xlpm.search_key,_xlpm.Scenario,_xlpm.Data,"▧")
))</f>
        <v>#NAME?</v>
      </c>
      <c r="CE322" s="2154"/>
      <c r="CF322" s="88"/>
      <c r="CG322" s="2154" t="e" cm="1">
        <f t="array" aca="1" ref="CG322" ca="1">_xlfn.LET(
_xlpm.search_key,$W322&amp;$Y322,
_xlpm.Scenario,_xlfn.VSTACK($W$20:$W$55&amp;$Y$20:$Y$55,$W$76:$W$110&amp;$Y$76:$Y$110),
_xlpm.Data,_xlfn.VSTACK(CG$20:CH$55,CG$76:CH$110),
IF(OR($Y322="",ISNUMBER(SEARCH("please",$Y322))),"", _xlfn.XLOOKUP(_xlpm.search_key,_xlpm.Scenario,_xlpm.Data,"▧")
))</f>
        <v>#NAME?</v>
      </c>
      <c r="CH322" s="2154"/>
      <c r="CI322" s="88"/>
      <c r="CJ322" s="2154" t="e" cm="1">
        <f t="array" aca="1" ref="CJ322" ca="1">_xlfn.LET(
_xlpm.search_key,$W322&amp;$Y322,
_xlpm.Scenario,_xlfn.VSTACK($W$20:$W$55&amp;$Y$20:$Y$55,$W$76:$W$110&amp;$Y$76:$Y$110),
_xlpm.Data,_xlfn.VSTACK(CJ$20:CK$55,CJ$76:CK$110),
IF(OR($Y322="",ISNUMBER(SEARCH("please",$Y322))),"", _xlfn.XLOOKUP(_xlpm.search_key,_xlpm.Scenario,_xlpm.Data,"▧")
))</f>
        <v>#NAME?</v>
      </c>
      <c r="CK322" s="2154"/>
      <c r="CL322" s="88"/>
      <c r="CM322" s="2154" t="e" cm="1">
        <f t="array" aca="1" ref="CM322" ca="1">_xlfn.LET(
_xlpm.search_key,$W322&amp;$Y322,
_xlpm.Scenario,_xlfn.VSTACK($W$20:$W$55&amp;$Y$20:$Y$55,$W$76:$W$110&amp;$Y$76:$Y$110),
_xlpm.Data,_xlfn.VSTACK(CM$20:CN$55,CM$76:CN$110),
IF(OR($Y322="",ISNUMBER(SEARCH("please",$Y322))),"", _xlfn.XLOOKUP(_xlpm.search_key,_xlpm.Scenario,_xlpm.Data,"▧")
))</f>
        <v>#NAME?</v>
      </c>
      <c r="CN322" s="2154"/>
      <c r="CO322" s="88"/>
      <c r="CP322" s="2154" t="e" cm="1">
        <f t="array" aca="1" ref="CP322" ca="1">_xlfn.LET(
_xlpm.search_key,$W322&amp;$Y322,
_xlpm.Scenario,_xlfn.VSTACK($W$20:$W$55&amp;$Y$20:$Y$55,$W$76:$W$110&amp;$Y$76:$Y$110),
_xlpm.Data,_xlfn.VSTACK(CP$20:CQ$55,CP$76:CQ$110),
IF(OR($Y322="",ISNUMBER(SEARCH("please",$Y322))),"", _xlfn.XLOOKUP(_xlpm.search_key,_xlpm.Scenario,_xlpm.Data,"▧")
))</f>
        <v>#NAME?</v>
      </c>
      <c r="CQ322" s="2154"/>
      <c r="CR322" s="34"/>
      <c r="CS322" s="2056"/>
      <c r="CT322" t="str" cm="1">
        <f t="array" ref="CT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_xldudf_CX_PUSH(PL!Y322,CX_ENTITY,PL!C322,EOMONTH(val_asOfDate,0)),
       ""
     )
   )
)</f>
        <v/>
      </c>
      <c r="CU322" t="str" cm="1">
        <f t="array" ref="CU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_xldudf_CX_PUSH(PL!Y322,CX_ENTITY,PL!C322,EOMONTH(val_asOfDate,1)),
       ""
     )
   )
)</f>
        <v/>
      </c>
      <c r="CV322" t="str" cm="1">
        <f t="array" ref="CV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_xldudf_CX_PUSH(PL!Y322,CX_ENTITY,PL!C322,EOMONTH(val_asOfDate,2)),
       ""
     )
   )
)</f>
        <v/>
      </c>
      <c r="CW322" t="str" cm="1">
        <f t="array" ref="CW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_xldudf_CX_PUSH(PL!Y322,CX_ENTITY,PL!C322,EOMONTH(val_asOfDate,3)),
       ""
     )
   )
)</f>
        <v/>
      </c>
      <c r="DC322"/>
    </row>
    <row r="323" spans="1:144" ht="21" customHeight="1">
      <c r="A323" s="1627"/>
      <c r="B323" s="2606"/>
      <c r="C323" s="2540"/>
      <c r="D323" s="1549"/>
      <c r="E323" s="2440" t="e" cm="1">
        <f t="array" aca="1" ref="E3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)($AD323:$CQ323, Z323)</f>
        <v>#NAME?</v>
      </c>
      <c r="F323" s="401"/>
      <c r="G323" s="401"/>
      <c r="H323" s="585">
        <v>0</v>
      </c>
      <c r="I323" s="585">
        <v>1</v>
      </c>
      <c r="J323" s="401"/>
      <c r="K323" s="401" t="str">
        <f t="shared" si="162"/>
        <v>No</v>
      </c>
      <c r="L323" s="37"/>
      <c r="N323" s="158"/>
      <c r="O323" s="101"/>
      <c r="P323" s="52"/>
      <c r="Q323" s="101"/>
      <c r="R323" s="101"/>
      <c r="S323" s="101"/>
      <c r="T323" s="101"/>
      <c r="U323" s="39"/>
      <c r="V323" s="37"/>
      <c r="W323" s="2364" t="e">
        <f ca="1">W321</f>
        <v>#NAME?</v>
      </c>
      <c r="X323" s="2373">
        <f>_PL!X323</f>
        <v>0</v>
      </c>
      <c r="Y323" s="2367">
        <v>2</v>
      </c>
      <c r="Z323" s="198">
        <f>_PL!Z323</f>
        <v>0</v>
      </c>
      <c r="AA323" s="200" t="str" cm="1">
        <f t="array" aca="1" ref="AA323" ca="1">IF(Y323="", "", _xlfn.LET(
_xlpm._termname,$W323 &amp; $Y323,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3" s="1134"/>
      <c r="AC323" s="125" t="str" cm="1">
        <f t="array" aca="1" ref="AC323" ca="1">IF(AB323="", "", _xlfn.LET(
_xlpm._termname,PL!$W324 &amp; $AB323,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3" s="2152" t="e" cm="1">
        <f t="array" aca="1" ref="AD323" ca="1">_xlfn.LET(
_xlpm.search_key, $W323&amp;$Y323,
_xlpm.Scenario, _xlfn.VSTACK( $W$20:$W$55&amp;$Y$20:$Y$55, $W$76:$W$110&amp;$Y$76:$Y$110),
_xlpm.Data,  _xlfn.VSTACK($AD$20:$BN$55, $AD$76:$BN$110),
IF(OR($Y323="",ISNUMBER(SEARCH("please",$Y323))),"", _xlfn.XLOOKUP(_xlpm.search_key, _xlpm.Scenario, _xlpm.Data, "▧"))
)</f>
        <v>#NAME?</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362"/>
      <c r="BP323" s="2362"/>
      <c r="BQ323" s="2362"/>
      <c r="BR323" s="2362"/>
      <c r="BS323" s="2362"/>
      <c r="BT323" s="2362"/>
      <c r="BU323" s="2362"/>
      <c r="BV323" s="2362"/>
      <c r="BW323" s="2362"/>
      <c r="BX323" s="2362"/>
      <c r="BY323" s="2362"/>
      <c r="BZ323" s="2362"/>
      <c r="CA323" s="34"/>
      <c r="CC323" s="58"/>
      <c r="CD323" s="2154" t="e" cm="1">
        <f t="array" aca="1" ref="CD323" ca="1">_xlfn.LET(
_xlpm.search_key,$W323&amp;$Y323,
_xlpm.Scenario,_xlfn.VSTACK($W$20:$W$55&amp;$Y$20:$Y$55,$W$76:$W$110&amp;$Y$76:$Y$110),
_xlpm.Data,_xlfn.VSTACK(CD$20:CE$55,CD$76:CE$110),
IF(OR($Y323="",ISNUMBER(SEARCH("please",$Y323))),"", _xlfn.XLOOKUP(_xlpm.search_key,_xlpm.Scenario,_xlpm.Data,"▧")
))</f>
        <v>#NAME?</v>
      </c>
      <c r="CE323" s="2154"/>
      <c r="CF323" s="88"/>
      <c r="CG323" s="2154" t="e" cm="1">
        <f t="array" aca="1" ref="CG323" ca="1">_xlfn.LET(
_xlpm.search_key,$W323&amp;$Y323,
_xlpm.Scenario,_xlfn.VSTACK($W$20:$W$55&amp;$Y$20:$Y$55,$W$76:$W$110&amp;$Y$76:$Y$110),
_xlpm.Data,_xlfn.VSTACK(CG$20:CH$55,CG$76:CH$110),
IF(OR($Y323="",ISNUMBER(SEARCH("please",$Y323))),"", _xlfn.XLOOKUP(_xlpm.search_key,_xlpm.Scenario,_xlpm.Data,"▧")
))</f>
        <v>#NAME?</v>
      </c>
      <c r="CH323" s="2154"/>
      <c r="CI323" s="88"/>
      <c r="CJ323" s="2154" t="e" cm="1">
        <f t="array" aca="1" ref="CJ323" ca="1">_xlfn.LET(
_xlpm.search_key,$W323&amp;$Y323,
_xlpm.Scenario,_xlfn.VSTACK($W$20:$W$55&amp;$Y$20:$Y$55,$W$76:$W$110&amp;$Y$76:$Y$110),
_xlpm.Data,_xlfn.VSTACK(CJ$20:CK$55,CJ$76:CK$110),
IF(OR($Y323="",ISNUMBER(SEARCH("please",$Y323))),"", _xlfn.XLOOKUP(_xlpm.search_key,_xlpm.Scenario,_xlpm.Data,"▧")
))</f>
        <v>#NAME?</v>
      </c>
      <c r="CK323" s="2154"/>
      <c r="CL323" s="88"/>
      <c r="CM323" s="2154" t="e" cm="1">
        <f t="array" aca="1" ref="CM323" ca="1">_xlfn.LET(
_xlpm.search_key,$W323&amp;$Y323,
_xlpm.Scenario,_xlfn.VSTACK($W$20:$W$55&amp;$Y$20:$Y$55,$W$76:$W$110&amp;$Y$76:$Y$110),
_xlpm.Data,_xlfn.VSTACK(CM$20:CN$55,CM$76:CN$110),
IF(OR($Y323="",ISNUMBER(SEARCH("please",$Y323))),"", _xlfn.XLOOKUP(_xlpm.search_key,_xlpm.Scenario,_xlpm.Data,"▧")
))</f>
        <v>#NAME?</v>
      </c>
      <c r="CN323" s="2154"/>
      <c r="CO323" s="88"/>
      <c r="CP323" s="2154" t="e" cm="1">
        <f t="array" aca="1" ref="CP323" ca="1">_xlfn.LET(
_xlpm.search_key,$W323&amp;$Y323,
_xlpm.Scenario,_xlfn.VSTACK($W$20:$W$55&amp;$Y$20:$Y$55,$W$76:$W$110&amp;$Y$76:$Y$110),
_xlpm.Data,_xlfn.VSTACK(CP$20:CQ$55,CP$76:CQ$110),
IF(OR($Y323="",ISNUMBER(SEARCH("please",$Y323))),"", _xlfn.XLOOKUP(_xlpm.search_key,_xlpm.Scenario,_xlpm.Data,"▧")
))</f>
        <v>#NAME?</v>
      </c>
      <c r="CQ323" s="2154"/>
      <c r="CR323" s="34"/>
      <c r="CS323" s="2056"/>
      <c r="CT323" t="str" cm="1">
        <f t="array" ref="CT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_xldudf_CX_PUSH(PL!Y323,CX_ENTITY,PL!C323,EOMONTH(val_asOfDate,0)),
       ""
     )
   )
)</f>
        <v/>
      </c>
      <c r="CU323" t="str" cm="1">
        <f t="array" ref="CU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_xldudf_CX_PUSH(PL!Y323,CX_ENTITY,PL!C323,EOMONTH(val_asOfDate,1)),
       ""
     )
   )
)</f>
        <v/>
      </c>
      <c r="CV323" t="str" cm="1">
        <f t="array" ref="CV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_xldudf_CX_PUSH(PL!Y323,CX_ENTITY,PL!C323,EOMONTH(val_asOfDate,2)),
       ""
     )
   )
)</f>
        <v/>
      </c>
      <c r="CW323" t="str" cm="1">
        <f t="array" ref="CW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_xldudf_CX_PUSH(PL!Y323,CX_ENTITY,PL!C323,EOMONTH(val_asOfDate,3)),
       ""
     )
   )
)</f>
        <v/>
      </c>
      <c r="DC323"/>
    </row>
    <row r="324" spans="1:144" ht="21" customHeight="1">
      <c r="A324" s="1627"/>
      <c r="B324" s="2606"/>
      <c r="C324" s="2540"/>
      <c r="D324" s="1549"/>
      <c r="E324" s="2440"/>
      <c r="F324" s="401"/>
      <c r="G324" s="401"/>
      <c r="H324" s="585"/>
      <c r="I324" s="585"/>
      <c r="J324" s="401"/>
      <c r="K324" s="401"/>
      <c r="L324" s="37"/>
      <c r="N324" s="158"/>
      <c r="O324" s="101"/>
      <c r="P324" s="52"/>
      <c r="Q324" s="101"/>
      <c r="R324" s="101"/>
      <c r="S324" s="101"/>
      <c r="T324" s="101"/>
      <c r="U324" s="39"/>
      <c r="V324" s="37"/>
      <c r="W324" s="2364" t="e">
        <f ca="1">W321</f>
        <v>#NAME?</v>
      </c>
      <c r="X324" s="2373">
        <f>_PL!X324</f>
        <v>0</v>
      </c>
      <c r="Y324" s="2367">
        <v>2</v>
      </c>
      <c r="Z324" s="198">
        <f>_PL!Z324</f>
        <v>0</v>
      </c>
      <c r="AA324" s="200" t="str" cm="1">
        <f t="array" aca="1" ref="AA324" ca="1">IF(Y324="", "", _xlfn.LET(
_xlpm._termname,$W324 &amp; $Y324,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4" s="1134"/>
      <c r="AC324" s="125"/>
      <c r="AD324" s="2152" t="e" cm="1">
        <f t="array" aca="1" ref="AD324" ca="1">_xlfn.LET(
_xlpm.search_key, $W324&amp;$Y324,
_xlpm.Scenario, _xlfn.VSTACK( $W$20:$W$55&amp;$Y$20:$Y$55, $W$76:$W$110&amp;$Y$76:$Y$110),
_xlpm.Data,  _xlfn.VSTACK($AD$20:$BN$55, $AD$76:$BN$110),
IF(OR($Y324="",ISNUMBER(SEARCH("please",$Y324))),"", _xlfn.XLOOKUP(_xlpm.search_key, _xlpm.Scenario, _xlpm.Data, "▧"))
)</f>
        <v>#NAME?</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362"/>
      <c r="BP324" s="2362"/>
      <c r="BQ324" s="2362"/>
      <c r="BR324" s="2362"/>
      <c r="BS324" s="2362"/>
      <c r="BT324" s="2362"/>
      <c r="BU324" s="2362"/>
      <c r="BV324" s="2362"/>
      <c r="BW324" s="2362"/>
      <c r="BX324" s="2362"/>
      <c r="BY324" s="2362"/>
      <c r="BZ324" s="2362"/>
      <c r="CA324" s="34"/>
      <c r="CC324" s="58"/>
      <c r="CD324" s="2154" t="e" cm="1">
        <f t="array" aca="1" ref="CD324" ca="1">_xlfn.LET(
_xlpm.search_key,$W324&amp;$Y324,
_xlpm.Scenario,_xlfn.VSTACK($W$20:$W$55&amp;$Y$20:$Y$55,$W$76:$W$110&amp;$Y$76:$Y$110),
_xlpm.Data,_xlfn.VSTACK(CD$20:CE$55,CD$76:CE$110),
IF(OR($Y324="",ISNUMBER(SEARCH("please",$Y324))),"", _xlfn.XLOOKUP(_xlpm.search_key,_xlpm.Scenario,_xlpm.Data,"▧")
))</f>
        <v>#NAME?</v>
      </c>
      <c r="CE324" s="2154"/>
      <c r="CF324" s="88"/>
      <c r="CG324" s="2154" t="e" cm="1">
        <f t="array" aca="1" ref="CG324" ca="1">_xlfn.LET(
_xlpm.search_key,$W324&amp;$Y324,
_xlpm.Scenario,_xlfn.VSTACK($W$20:$W$55&amp;$Y$20:$Y$55,$W$76:$W$110&amp;$Y$76:$Y$110),
_xlpm.Data,_xlfn.VSTACK(CG$20:CH$55,CG$76:CH$110),
IF(OR($Y324="",ISNUMBER(SEARCH("please",$Y324))),"", _xlfn.XLOOKUP(_xlpm.search_key,_xlpm.Scenario,_xlpm.Data,"▧")
))</f>
        <v>#NAME?</v>
      </c>
      <c r="CH324" s="2154"/>
      <c r="CI324" s="88"/>
      <c r="CJ324" s="2154" t="e" cm="1">
        <f t="array" aca="1" ref="CJ324" ca="1">_xlfn.LET(
_xlpm.search_key,$W324&amp;$Y324,
_xlpm.Scenario,_xlfn.VSTACK($W$20:$W$55&amp;$Y$20:$Y$55,$W$76:$W$110&amp;$Y$76:$Y$110),
_xlpm.Data,_xlfn.VSTACK(CJ$20:CK$55,CJ$76:CK$110),
IF(OR($Y324="",ISNUMBER(SEARCH("please",$Y324))),"", _xlfn.XLOOKUP(_xlpm.search_key,_xlpm.Scenario,_xlpm.Data,"▧")
))</f>
        <v>#NAME?</v>
      </c>
      <c r="CK324" s="2154"/>
      <c r="CL324" s="88"/>
      <c r="CM324" s="2154" t="e" cm="1">
        <f t="array" aca="1" ref="CM324" ca="1">_xlfn.LET(
_xlpm.search_key,$W324&amp;$Y324,
_xlpm.Scenario,_xlfn.VSTACK($W$20:$W$55&amp;$Y$20:$Y$55,$W$76:$W$110&amp;$Y$76:$Y$110),
_xlpm.Data,_xlfn.VSTACK(CM$20:CN$55,CM$76:CN$110),
IF(OR($Y324="",ISNUMBER(SEARCH("please",$Y324))),"", _xlfn.XLOOKUP(_xlpm.search_key,_xlpm.Scenario,_xlpm.Data,"▧")
))</f>
        <v>#NAME?</v>
      </c>
      <c r="CN324" s="2154"/>
      <c r="CO324" s="88"/>
      <c r="CP324" s="2154" t="e" cm="1">
        <f t="array" aca="1" ref="CP324" ca="1">_xlfn.LET(
_xlpm.search_key,$W324&amp;$Y324,
_xlpm.Scenario,_xlfn.VSTACK($W$20:$W$55&amp;$Y$20:$Y$55,$W$76:$W$110&amp;$Y$76:$Y$110),
_xlpm.Data,_xlfn.VSTACK(CP$20:CQ$55,CP$76:CQ$110),
IF(OR($Y324="",ISNUMBER(SEARCH("please",$Y324))),"", _xlfn.XLOOKUP(_xlpm.search_key,_xlpm.Scenario,_xlpm.Data,"▧")
))</f>
        <v>#NAME?</v>
      </c>
      <c r="CQ324" s="2154"/>
      <c r="CR324" s="34"/>
      <c r="CS324" s="2056"/>
      <c r="DC324"/>
    </row>
    <row r="325" spans="1:144" ht="21" customHeight="1">
      <c r="A325" s="1627"/>
      <c r="B325" s="2606"/>
      <c r="C325" s="2540"/>
      <c r="D325" s="1549"/>
      <c r="E325" s="2440"/>
      <c r="F325" s="401"/>
      <c r="G325" s="401"/>
      <c r="H325" s="585"/>
      <c r="I325" s="585"/>
      <c r="J325" s="401"/>
      <c r="K325" s="401"/>
      <c r="L325" s="37"/>
      <c r="N325" s="158"/>
      <c r="O325" s="101"/>
      <c r="P325" s="52"/>
      <c r="Q325" s="101"/>
      <c r="R325" s="101"/>
      <c r="S325" s="101"/>
      <c r="T325" s="101"/>
      <c r="U325" s="39"/>
      <c r="V325" s="37"/>
      <c r="W325" s="2364" t="e">
        <f ca="1">W321</f>
        <v>#NAME?</v>
      </c>
      <c r="X325" s="2373">
        <f>_PL!X325</f>
        <v>0</v>
      </c>
      <c r="Y325" s="2367">
        <v>2</v>
      </c>
      <c r="Z325" s="198">
        <f>_PL!Z325</f>
        <v>0</v>
      </c>
      <c r="AA325" s="200" t="str" cm="1">
        <f t="array" aca="1" ref="AA325" ca="1">IF(Y325="", "", _xlfn.LET(
_xlpm._termname,$W325 &amp; $Y325,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5" s="1134"/>
      <c r="AC325" s="125"/>
      <c r="AD325" s="2152" t="e" cm="1">
        <f t="array" aca="1" ref="AD325" ca="1">_xlfn.LET(
_xlpm.search_key, $W325&amp;$Y325,
_xlpm.Scenario, _xlfn.VSTACK( $W$20:$W$55&amp;$Y$20:$Y$55, $W$76:$W$110&amp;$Y$76:$Y$110),
_xlpm.Data,  _xlfn.VSTACK($AD$20:$BN$55, $AD$76:$BN$110),
IF(OR($Y325="",ISNUMBER(SEARCH("please",$Y325))),"", _xlfn.XLOOKUP(_xlpm.search_key, _xlpm.Scenario, _xlpm.Data, "▧"))
)</f>
        <v>#NAME?</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362"/>
      <c r="BP325" s="2362"/>
      <c r="BQ325" s="2362"/>
      <c r="BR325" s="2362"/>
      <c r="BS325" s="2362"/>
      <c r="BT325" s="2362"/>
      <c r="BU325" s="2362"/>
      <c r="BV325" s="2362"/>
      <c r="BW325" s="2362"/>
      <c r="BX325" s="2362"/>
      <c r="BY325" s="2362"/>
      <c r="BZ325" s="2362"/>
      <c r="CA325" s="34"/>
      <c r="CC325" s="58"/>
      <c r="CD325" s="2154" t="e" cm="1">
        <f t="array" aca="1" ref="CD325" ca="1">_xlfn.LET(
_xlpm.search_key,$W325&amp;$Y325,
_xlpm.Scenario,_xlfn.VSTACK($W$20:$W$55&amp;$Y$20:$Y$55,$W$76:$W$110&amp;$Y$76:$Y$110),
_xlpm.Data,_xlfn.VSTACK(CD$20:CE$55,CD$76:CE$110),
IF(OR($Y325="",ISNUMBER(SEARCH("please",$Y325))),"", _xlfn.XLOOKUP(_xlpm.search_key,_xlpm.Scenario,_xlpm.Data,"▧")
))</f>
        <v>#NAME?</v>
      </c>
      <c r="CE325" s="2154"/>
      <c r="CF325" s="88"/>
      <c r="CG325" s="2154" t="e" cm="1">
        <f t="array" aca="1" ref="CG325" ca="1">_xlfn.LET(
_xlpm.search_key,$W325&amp;$Y325,
_xlpm.Scenario,_xlfn.VSTACK($W$20:$W$55&amp;$Y$20:$Y$55,$W$76:$W$110&amp;$Y$76:$Y$110),
_xlpm.Data,_xlfn.VSTACK(CG$20:CH$55,CG$76:CH$110),
IF(OR($Y325="",ISNUMBER(SEARCH("please",$Y325))),"", _xlfn.XLOOKUP(_xlpm.search_key,_xlpm.Scenario,_xlpm.Data,"▧")
))</f>
        <v>#NAME?</v>
      </c>
      <c r="CH325" s="2154"/>
      <c r="CI325" s="88"/>
      <c r="CJ325" s="2154" t="e" cm="1">
        <f t="array" aca="1" ref="CJ325" ca="1">_xlfn.LET(
_xlpm.search_key,$W325&amp;$Y325,
_xlpm.Scenario,_xlfn.VSTACK($W$20:$W$55&amp;$Y$20:$Y$55,$W$76:$W$110&amp;$Y$76:$Y$110),
_xlpm.Data,_xlfn.VSTACK(CJ$20:CK$55,CJ$76:CK$110),
IF(OR($Y325="",ISNUMBER(SEARCH("please",$Y325))),"", _xlfn.XLOOKUP(_xlpm.search_key,_xlpm.Scenario,_xlpm.Data,"▧")
))</f>
        <v>#NAME?</v>
      </c>
      <c r="CK325" s="2154"/>
      <c r="CL325" s="88"/>
      <c r="CM325" s="2154" t="e" cm="1">
        <f t="array" aca="1" ref="CM325" ca="1">_xlfn.LET(
_xlpm.search_key,$W325&amp;$Y325,
_xlpm.Scenario,_xlfn.VSTACK($W$20:$W$55&amp;$Y$20:$Y$55,$W$76:$W$110&amp;$Y$76:$Y$110),
_xlpm.Data,_xlfn.VSTACK(CM$20:CN$55,CM$76:CN$110),
IF(OR($Y325="",ISNUMBER(SEARCH("please",$Y325))),"", _xlfn.XLOOKUP(_xlpm.search_key,_xlpm.Scenario,_xlpm.Data,"▧")
))</f>
        <v>#NAME?</v>
      </c>
      <c r="CN325" s="2154"/>
      <c r="CO325" s="88"/>
      <c r="CP325" s="2154" t="e" cm="1">
        <f t="array" aca="1" ref="CP325" ca="1">_xlfn.LET(
_xlpm.search_key,$W325&amp;$Y325,
_xlpm.Scenario,_xlfn.VSTACK($W$20:$W$55&amp;$Y$20:$Y$55,$W$76:$W$110&amp;$Y$76:$Y$110),
_xlpm.Data,_xlfn.VSTACK(CP$20:CQ$55,CP$76:CQ$110),
IF(OR($Y325="",ISNUMBER(SEARCH("please",$Y325))),"", _xlfn.XLOOKUP(_xlpm.search_key,_xlpm.Scenario,_xlpm.Data,"▧")
))</f>
        <v>#NAME?</v>
      </c>
      <c r="CQ325" s="2154"/>
      <c r="CR325" s="34"/>
      <c r="CS325" s="2056"/>
      <c r="DC325"/>
    </row>
    <row r="326" spans="1:144" ht="21" customHeight="1">
      <c r="A326" s="1627"/>
      <c r="B326" s="2606"/>
      <c r="C326" s="2540"/>
      <c r="D326" s="1549"/>
      <c r="E326" s="2440"/>
      <c r="F326" s="401"/>
      <c r="G326" s="401"/>
      <c r="H326" s="585"/>
      <c r="I326" s="585"/>
      <c r="J326" s="401"/>
      <c r="K326" s="401"/>
      <c r="L326" s="37"/>
      <c r="N326" s="158"/>
      <c r="O326" s="101"/>
      <c r="P326" s="52"/>
      <c r="Q326" s="101"/>
      <c r="R326" s="101"/>
      <c r="S326" s="101"/>
      <c r="T326" s="101"/>
      <c r="U326" s="39"/>
      <c r="V326" s="37"/>
      <c r="W326" s="2364" t="e">
        <f ca="1">W321</f>
        <v>#NAME?</v>
      </c>
      <c r="X326" s="2373">
        <f>_PL!X326</f>
        <v>0</v>
      </c>
      <c r="Y326" s="2367">
        <v>2</v>
      </c>
      <c r="Z326" s="198">
        <f>_PL!Z326</f>
        <v>0</v>
      </c>
      <c r="AA326" s="200" t="str" cm="1">
        <f t="array" aca="1" ref="AA326" ca="1">IF(Y326="", "", _xlfn.LET(
_xlpm._termname,$W326 &amp; $Y326,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6" s="1134"/>
      <c r="AC326" s="125"/>
      <c r="AD326" s="2152" t="e" cm="1">
        <f t="array" aca="1" ref="AD326" ca="1">_xlfn.LET(
_xlpm.search_key, $W326&amp;$Y326,
_xlpm.Scenario, _xlfn.VSTACK( $W$20:$W$55&amp;$Y$20:$Y$55, $W$76:$W$110&amp;$Y$76:$Y$110),
_xlpm.Data,  _xlfn.VSTACK($AD$20:$BN$55, $AD$76:$BN$110),
IF(OR($Y326="",ISNUMBER(SEARCH("please",$Y326))),"", _xlfn.XLOOKUP(_xlpm.search_key, _xlpm.Scenario, _xlpm.Data, "▧"))
)</f>
        <v>#NAME?</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362"/>
      <c r="BP326" s="2362"/>
      <c r="BQ326" s="2362"/>
      <c r="BR326" s="2362"/>
      <c r="BS326" s="2362"/>
      <c r="BT326" s="2362"/>
      <c r="BU326" s="2362"/>
      <c r="BV326" s="2362"/>
      <c r="BW326" s="2362"/>
      <c r="BX326" s="2362"/>
      <c r="BY326" s="2362"/>
      <c r="BZ326" s="2362"/>
      <c r="CA326" s="34"/>
      <c r="CC326" s="58"/>
      <c r="CD326" s="2154" t="e" cm="1">
        <f t="array" aca="1" ref="CD326" ca="1">_xlfn.LET(
_xlpm.search_key,$W326&amp;$Y326,
_xlpm.Scenario,_xlfn.VSTACK($W$20:$W$55&amp;$Y$20:$Y$55,$W$76:$W$110&amp;$Y$76:$Y$110),
_xlpm.Data,_xlfn.VSTACK(CD$20:CE$55,CD$76:CE$110),
IF(OR($Y326="",ISNUMBER(SEARCH("please",$Y326))),"", _xlfn.XLOOKUP(_xlpm.search_key,_xlpm.Scenario,_xlpm.Data,"▧")
))</f>
        <v>#NAME?</v>
      </c>
      <c r="CE326" s="2154"/>
      <c r="CF326" s="88"/>
      <c r="CG326" s="2154" t="e" cm="1">
        <f t="array" aca="1" ref="CG326" ca="1">_xlfn.LET(
_xlpm.search_key,$W326&amp;$Y326,
_xlpm.Scenario,_xlfn.VSTACK($W$20:$W$55&amp;$Y$20:$Y$55,$W$76:$W$110&amp;$Y$76:$Y$110),
_xlpm.Data,_xlfn.VSTACK(CG$20:CH$55,CG$76:CH$110),
IF(OR($Y326="",ISNUMBER(SEARCH("please",$Y326))),"", _xlfn.XLOOKUP(_xlpm.search_key,_xlpm.Scenario,_xlpm.Data,"▧")
))</f>
        <v>#NAME?</v>
      </c>
      <c r="CH326" s="2154"/>
      <c r="CI326" s="88"/>
      <c r="CJ326" s="2154" t="e" cm="1">
        <f t="array" aca="1" ref="CJ326" ca="1">_xlfn.LET(
_xlpm.search_key,$W326&amp;$Y326,
_xlpm.Scenario,_xlfn.VSTACK($W$20:$W$55&amp;$Y$20:$Y$55,$W$76:$W$110&amp;$Y$76:$Y$110),
_xlpm.Data,_xlfn.VSTACK(CJ$20:CK$55,CJ$76:CK$110),
IF(OR($Y326="",ISNUMBER(SEARCH("please",$Y326))),"", _xlfn.XLOOKUP(_xlpm.search_key,_xlpm.Scenario,_xlpm.Data,"▧")
))</f>
        <v>#NAME?</v>
      </c>
      <c r="CK326" s="2154"/>
      <c r="CL326" s="88"/>
      <c r="CM326" s="2154" t="e" cm="1">
        <f t="array" aca="1" ref="CM326" ca="1">_xlfn.LET(
_xlpm.search_key,$W326&amp;$Y326,
_xlpm.Scenario,_xlfn.VSTACK($W$20:$W$55&amp;$Y$20:$Y$55,$W$76:$W$110&amp;$Y$76:$Y$110),
_xlpm.Data,_xlfn.VSTACK(CM$20:CN$55,CM$76:CN$110),
IF(OR($Y326="",ISNUMBER(SEARCH("please",$Y326))),"", _xlfn.XLOOKUP(_xlpm.search_key,_xlpm.Scenario,_xlpm.Data,"▧")
))</f>
        <v>#NAME?</v>
      </c>
      <c r="CN326" s="2154"/>
      <c r="CO326" s="88"/>
      <c r="CP326" s="2154" t="e" cm="1">
        <f t="array" aca="1" ref="CP326" ca="1">_xlfn.LET(
_xlpm.search_key,$W326&amp;$Y326,
_xlpm.Scenario,_xlfn.VSTACK($W$20:$W$55&amp;$Y$20:$Y$55,$W$76:$W$110&amp;$Y$76:$Y$110),
_xlpm.Data,_xlfn.VSTACK(CP$20:CQ$55,CP$76:CQ$110),
IF(OR($Y326="",ISNUMBER(SEARCH("please",$Y326))),"", _xlfn.XLOOKUP(_xlpm.search_key,_xlpm.Scenario,_xlpm.Data,"▧")
))</f>
        <v>#NAME?</v>
      </c>
      <c r="CQ326" s="2154"/>
      <c r="CR326" s="34"/>
      <c r="CS326" s="2056"/>
      <c r="DC326"/>
    </row>
    <row r="327" spans="1:144" ht="21" customHeight="1">
      <c r="A327" s="1627"/>
      <c r="B327" s="2606"/>
      <c r="C327" s="2540"/>
      <c r="D327" s="1549"/>
      <c r="E327" s="2440"/>
      <c r="F327" s="401"/>
      <c r="G327" s="401"/>
      <c r="H327" s="585"/>
      <c r="I327" s="585"/>
      <c r="J327" s="401"/>
      <c r="K327" s="401"/>
      <c r="L327" s="37"/>
      <c r="N327" s="158"/>
      <c r="O327" s="101"/>
      <c r="P327" s="52"/>
      <c r="Q327" s="101"/>
      <c r="R327" s="101"/>
      <c r="S327" s="101"/>
      <c r="T327" s="101"/>
      <c r="U327" s="39"/>
      <c r="V327" s="37"/>
      <c r="W327" s="2364" t="e">
        <f ca="1">W321</f>
        <v>#NAME?</v>
      </c>
      <c r="X327" s="2373">
        <f>_PL!X327</f>
        <v>0</v>
      </c>
      <c r="Y327" s="2367">
        <v>2</v>
      </c>
      <c r="Z327" s="538">
        <f>_PL!Z327</f>
        <v>0</v>
      </c>
      <c r="AA327" s="787" t="str" cm="1">
        <f t="array" aca="1" ref="AA327" ca="1">IF(Y327="", "", _xlfn.LET(
_xlpm._termname,$W327 &amp; $Y327,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7" s="1134"/>
      <c r="AC327" s="125"/>
      <c r="AD327" s="2152" t="e" cm="1">
        <f t="array" aca="1" ref="AD327" ca="1">_xlfn.LET(
_xlpm.search_key, $W327&amp;$Y327,
_xlpm.Scenario, _xlfn.VSTACK( $W$20:$W$55&amp;$Y$20:$Y$55, $W$76:$W$110&amp;$Y$76:$Y$110),
_xlpm.Data,  _xlfn.VSTACK($AD$20:$BN$55, $AD$76:$BN$110),
IF(OR($Y327="",ISNUMBER(SEARCH("please",$Y327))),"", _xlfn.XLOOKUP(_xlpm.search_key, _xlpm.Scenario, _xlpm.Data, "▧"))
)</f>
        <v>#NAME?</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362"/>
      <c r="BP327" s="2362"/>
      <c r="BQ327" s="2362"/>
      <c r="BR327" s="2362"/>
      <c r="BS327" s="2362"/>
      <c r="BT327" s="2362"/>
      <c r="BU327" s="2362"/>
      <c r="BV327" s="2362"/>
      <c r="BW327" s="2362"/>
      <c r="BX327" s="2362"/>
      <c r="BY327" s="2362"/>
      <c r="BZ327" s="2362"/>
      <c r="CA327" s="34"/>
      <c r="CC327" s="58"/>
      <c r="CD327" s="2154" t="e" cm="1">
        <f t="array" aca="1" ref="CD327" ca="1">_xlfn.LET(
_xlpm.search_key,$W327&amp;$Y327,
_xlpm.Scenario,_xlfn.VSTACK($W$20:$W$55&amp;$Y$20:$Y$55,$W$76:$W$110&amp;$Y$76:$Y$110),
_xlpm.Data,_xlfn.VSTACK(CD$20:CE$55,CD$76:CE$110),
IF(OR($Y327="",ISNUMBER(SEARCH("please",$Y327))),"", _xlfn.XLOOKUP(_xlpm.search_key,_xlpm.Scenario,_xlpm.Data,"▧")
))</f>
        <v>#NAME?</v>
      </c>
      <c r="CE327" s="2154"/>
      <c r="CF327" s="88"/>
      <c r="CG327" s="2154" t="e" cm="1">
        <f t="array" aca="1" ref="CG327" ca="1">_xlfn.LET(
_xlpm.search_key,$W327&amp;$Y327,
_xlpm.Scenario,_xlfn.VSTACK($W$20:$W$55&amp;$Y$20:$Y$55,$W$76:$W$110&amp;$Y$76:$Y$110),
_xlpm.Data,_xlfn.VSTACK(CG$20:CH$55,CG$76:CH$110),
IF(OR($Y327="",ISNUMBER(SEARCH("please",$Y327))),"", _xlfn.XLOOKUP(_xlpm.search_key,_xlpm.Scenario,_xlpm.Data,"▧")
))</f>
        <v>#NAME?</v>
      </c>
      <c r="CH327" s="2154"/>
      <c r="CI327" s="88"/>
      <c r="CJ327" s="2154" t="e" cm="1">
        <f t="array" aca="1" ref="CJ327" ca="1">_xlfn.LET(
_xlpm.search_key,$W327&amp;$Y327,
_xlpm.Scenario,_xlfn.VSTACK($W$20:$W$55&amp;$Y$20:$Y$55,$W$76:$W$110&amp;$Y$76:$Y$110),
_xlpm.Data,_xlfn.VSTACK(CJ$20:CK$55,CJ$76:CK$110),
IF(OR($Y327="",ISNUMBER(SEARCH("please",$Y327))),"", _xlfn.XLOOKUP(_xlpm.search_key,_xlpm.Scenario,_xlpm.Data,"▧")
))</f>
        <v>#NAME?</v>
      </c>
      <c r="CK327" s="2154"/>
      <c r="CL327" s="88"/>
      <c r="CM327" s="2154" t="e" cm="1">
        <f t="array" aca="1" ref="CM327" ca="1">_xlfn.LET(
_xlpm.search_key,$W327&amp;$Y327,
_xlpm.Scenario,_xlfn.VSTACK($W$20:$W$55&amp;$Y$20:$Y$55,$W$76:$W$110&amp;$Y$76:$Y$110),
_xlpm.Data,_xlfn.VSTACK(CM$20:CN$55,CM$76:CN$110),
IF(OR($Y327="",ISNUMBER(SEARCH("please",$Y327))),"", _xlfn.XLOOKUP(_xlpm.search_key,_xlpm.Scenario,_xlpm.Data,"▧")
))</f>
        <v>#NAME?</v>
      </c>
      <c r="CN327" s="2154"/>
      <c r="CO327" s="88"/>
      <c r="CP327" s="2154" t="e" cm="1">
        <f t="array" aca="1" ref="CP327" ca="1">_xlfn.LET(
_xlpm.search_key,$W327&amp;$Y327,
_xlpm.Scenario,_xlfn.VSTACK($W$20:$W$55&amp;$Y$20:$Y$55,$W$76:$W$110&amp;$Y$76:$Y$110),
_xlpm.Data,_xlfn.VSTACK(CP$20:CQ$55,CP$76:CQ$110),
IF(OR($Y327="",ISNUMBER(SEARCH("please",$Y327))),"", _xlfn.XLOOKUP(_xlpm.search_key,_xlpm.Scenario,_xlpm.Data,"▧")
))</f>
        <v>#NAME?</v>
      </c>
      <c r="CQ327" s="2154"/>
      <c r="CR327" s="34"/>
      <c r="CS327" s="2056"/>
      <c r="DC327"/>
    </row>
    <row r="328" spans="1:144" ht="21" customHeight="1">
      <c r="A328" s="1627"/>
      <c r="B328" s="2606" t="s">
        <v>217</v>
      </c>
      <c r="C328" s="2606" t="e" cm="1">
        <f t="array" aca="1" ref="C328" ca="1">CVC.PACK(W321:Y328)</f>
        <v>#NAME?</v>
      </c>
      <c r="D328" s="1549"/>
      <c r="E328" s="2607"/>
      <c r="F328" s="401"/>
      <c r="G328" s="401"/>
      <c r="H328" s="585"/>
      <c r="I328" s="585"/>
      <c r="J328" s="401"/>
      <c r="K328" s="401"/>
      <c r="L328" s="37"/>
      <c r="N328" s="158"/>
      <c r="O328" s="101"/>
      <c r="P328" s="52"/>
      <c r="Q328" s="101"/>
      <c r="R328" s="101"/>
      <c r="S328" s="101"/>
      <c r="T328" s="101"/>
      <c r="U328" s="39"/>
      <c r="V328" s="37"/>
      <c r="W328" s="2365" t="e">
        <f ca="1">W321</f>
        <v>#NAME?</v>
      </c>
      <c r="X328" s="2374">
        <f>_PL!X328</f>
        <v>0</v>
      </c>
      <c r="Y328" s="2326">
        <f>_PL!Y328</f>
        <v>0</v>
      </c>
      <c r="Z328" s="2322"/>
      <c r="AA328" s="2323"/>
      <c r="AB328" s="1134"/>
      <c r="AC328" s="125" t="str" cm="1">
        <f t="array" aca="1" ref="AC328" ca="1">IF(AB328="", "", _xlfn.LET(
_xlpm._termname,PL!$W328 &amp; $AB328,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8" s="2152" t="e">
        <f ca="1">SUMPRODUCT($X322:$X327, AD322:AD327)</f>
        <v>#NAME?</v>
      </c>
      <c r="AE328" s="2152">
        <f t="shared" ref="AE328" si="163">SUMPRODUCT($X322:$X327, AE322:AE327)</f>
        <v>0</v>
      </c>
      <c r="AF328" s="2152">
        <f t="shared" ref="AF328" si="164">SUMPRODUCT($X322:$X327, AF322:AF327)</f>
        <v>0</v>
      </c>
      <c r="AG328" s="2152">
        <f t="shared" ref="AG328" si="165">SUMPRODUCT($X322:$X327, AG322:AG327)</f>
        <v>0</v>
      </c>
      <c r="AH328" s="2152">
        <f t="shared" ref="AH328" si="166">SUMPRODUCT($X322:$X327, AH322:AH327)</f>
        <v>0</v>
      </c>
      <c r="AI328" s="2152">
        <f t="shared" ref="AI328" si="167">SUMPRODUCT($X322:$X327, AI322:AI327)</f>
        <v>0</v>
      </c>
      <c r="AJ328" s="2152">
        <f t="shared" ref="AJ328" si="168">SUMPRODUCT($X322:$X327, AJ322:AJ327)</f>
        <v>0</v>
      </c>
      <c r="AK328" s="2152">
        <f t="shared" ref="AK328" si="169">SUMPRODUCT($X322:$X327, AK322:AK327)</f>
        <v>0</v>
      </c>
      <c r="AL328" s="2152">
        <f t="shared" ref="AL328" si="170">SUMPRODUCT($X322:$X327, AL322:AL327)</f>
        <v>0</v>
      </c>
      <c r="AM328" s="2152">
        <f t="shared" ref="AM328" si="171">SUMPRODUCT($X322:$X327, AM322:AM327)</f>
        <v>0</v>
      </c>
      <c r="AN328" s="2152">
        <f t="shared" ref="AN328" si="172">SUMPRODUCT($X322:$X327, AN322:AN327)</f>
        <v>0</v>
      </c>
      <c r="AO328" s="2152">
        <f t="shared" ref="AO328" si="173">SUMPRODUCT($X322:$X327, AO322:AO327)</f>
        <v>0</v>
      </c>
      <c r="AP328" s="2152">
        <f t="shared" ref="AP328" si="174">SUMPRODUCT($X322:$X327, AP322:AP327)</f>
        <v>0</v>
      </c>
      <c r="AQ328" s="2152">
        <f t="shared" ref="AQ328" si="175">SUMPRODUCT($X322:$X327, AQ322:AQ327)</f>
        <v>0</v>
      </c>
      <c r="AR328" s="2152">
        <f t="shared" ref="AR328" si="176">SUMPRODUCT($X322:$X327, AR322:AR327)</f>
        <v>0</v>
      </c>
      <c r="AS328" s="2152">
        <f t="shared" ref="AS328" si="177">SUMPRODUCT($X322:$X327, AS322:AS327)</f>
        <v>0</v>
      </c>
      <c r="AT328" s="2152">
        <f t="shared" ref="AT328" si="178">SUMPRODUCT($X322:$X327, AT322:AT327)</f>
        <v>0</v>
      </c>
      <c r="AU328" s="2152">
        <f t="shared" ref="AU328" si="179">SUMPRODUCT($X322:$X327, AU322:AU327)</f>
        <v>0</v>
      </c>
      <c r="AV328" s="2152">
        <f t="shared" ref="AV328" si="180">SUMPRODUCT($X322:$X327, AV322:AV327)</f>
        <v>0</v>
      </c>
      <c r="AW328" s="2152">
        <f t="shared" ref="AW328" si="181">SUMPRODUCT($X322:$X327, AW322:AW327)</f>
        <v>0</v>
      </c>
      <c r="AX328" s="2152">
        <f t="shared" ref="AX328" si="182">SUMPRODUCT($X322:$X327, AX322:AX327)</f>
        <v>0</v>
      </c>
      <c r="AY328" s="2152">
        <f t="shared" ref="AY328" si="183">SUMPRODUCT($X322:$X327, AY322:AY327)</f>
        <v>0</v>
      </c>
      <c r="AZ328" s="2152">
        <f t="shared" ref="AZ328" si="184">SUMPRODUCT($X322:$X327, AZ322:AZ327)</f>
        <v>0</v>
      </c>
      <c r="BA328" s="2152">
        <f t="shared" ref="BA328" si="185">SUMPRODUCT($X322:$X327, BA322:BA327)</f>
        <v>0</v>
      </c>
      <c r="BB328" s="2152">
        <f t="shared" ref="BB328" si="186">SUMPRODUCT($X322:$X327, BB322:BB327)</f>
        <v>0</v>
      </c>
      <c r="BC328" s="2152">
        <f t="shared" ref="BC328" si="187">SUMPRODUCT($X322:$X327, BC322:BC327)</f>
        <v>0</v>
      </c>
      <c r="BD328" s="2152">
        <f t="shared" ref="BD328" si="188">SUMPRODUCT($X322:$X327, BD322:BD327)</f>
        <v>0</v>
      </c>
      <c r="BE328" s="2152">
        <f t="shared" ref="BE328" si="189">SUMPRODUCT($X322:$X327, BE322:BE327)</f>
        <v>0</v>
      </c>
      <c r="BF328" s="2152">
        <f t="shared" ref="BF328" si="190">SUMPRODUCT($X322:$X327, BF322:BF327)</f>
        <v>0</v>
      </c>
      <c r="BG328" s="2152">
        <f t="shared" ref="BG328" si="191">SUMPRODUCT($X322:$X327, BG322:BG327)</f>
        <v>0</v>
      </c>
      <c r="BH328" s="2152">
        <f t="shared" ref="BH328" si="192">SUMPRODUCT($X322:$X327, BH322:BH327)</f>
        <v>0</v>
      </c>
      <c r="BI328" s="2152">
        <f t="shared" ref="BI328" si="193">SUMPRODUCT($X322:$X327, BI322:BI327)</f>
        <v>0</v>
      </c>
      <c r="BJ328" s="2152">
        <f t="shared" ref="BJ328" si="194">SUMPRODUCT($X322:$X327, BJ322:BJ327)</f>
        <v>0</v>
      </c>
      <c r="BK328" s="2152">
        <f t="shared" ref="BK328" si="195">SUMPRODUCT($X322:$X327, BK322:BK327)</f>
        <v>0</v>
      </c>
      <c r="BL328" s="2152">
        <f t="shared" ref="BL328" si="196">SUMPRODUCT($X322:$X327, BL322:BL327)</f>
        <v>0</v>
      </c>
      <c r="BM328" s="2152">
        <f t="shared" ref="BM328" si="197">SUMPRODUCT($X322:$X327, BM322:BM327)</f>
        <v>0</v>
      </c>
      <c r="BN328" s="2152">
        <f t="shared" ref="BN328" si="198">SUMPRODUCT($X322:$X327, BN322:BN327)</f>
        <v>0</v>
      </c>
      <c r="BO328" s="2362"/>
      <c r="BP328" s="2362"/>
      <c r="BQ328" s="2362"/>
      <c r="BR328" s="2362"/>
      <c r="BS328" s="2362"/>
      <c r="BT328" s="2362"/>
      <c r="BU328" s="2362"/>
      <c r="BV328" s="2362"/>
      <c r="BW328" s="2362"/>
      <c r="BX328" s="2362"/>
      <c r="BY328" s="2362"/>
      <c r="BZ328" s="2362"/>
      <c r="CA328" s="34"/>
      <c r="CC328" s="58"/>
      <c r="CD328" s="2152" t="e">
        <f ca="1">SUMPRODUCT($X322:$X327, CD322:CD327)</f>
        <v>#NAME?</v>
      </c>
      <c r="CE328" s="2152">
        <f t="shared" ref="CE328" si="199">SUMPRODUCT($X322:$X325, CE322:CE325)</f>
        <v>0</v>
      </c>
      <c r="CF328" s="88"/>
      <c r="CG328" s="2152" t="e">
        <f ca="1">SUMPRODUCT($X322:$X327, CG322:CG327)</f>
        <v>#NAME?</v>
      </c>
      <c r="CH328" s="2152">
        <f t="shared" ref="CH328" si="200">SUMPRODUCT($X322:$X325, CH322:CH325)</f>
        <v>0</v>
      </c>
      <c r="CI328" s="88"/>
      <c r="CJ328" s="2152" t="e">
        <f ca="1">SUMPRODUCT($X322:$X327, CJ322:CJ327)</f>
        <v>#NAME?</v>
      </c>
      <c r="CK328" s="2152">
        <f t="shared" ref="CK328" si="201">SUMPRODUCT($X322:$X325, CK322:CK325)</f>
        <v>0</v>
      </c>
      <c r="CL328" s="88"/>
      <c r="CM328" s="2152" t="e">
        <f ca="1">SUMPRODUCT($X322:$X327, CM322:CM327)</f>
        <v>#NAME?</v>
      </c>
      <c r="CN328" s="2152">
        <f t="shared" ref="CN328" si="202">SUMPRODUCT($X322:$X325, CN322:CN325)</f>
        <v>0</v>
      </c>
      <c r="CO328" s="88"/>
      <c r="CP328" s="2152" t="e">
        <f ca="1">SUMPRODUCT($X322:$X327, CP322:CP327)</f>
        <v>#NAME?</v>
      </c>
      <c r="CQ328" s="2152">
        <f t="shared" ref="CQ328" si="203">SUMPRODUCT($X322:$X325, CQ322:CQ325)</f>
        <v>0</v>
      </c>
      <c r="CR328" s="34"/>
      <c r="CS328" s="2056"/>
      <c r="CT328" s="2447" t="e" cm="1">
        <f t="array" aca="1" ref="CT328" ca="1">IF(PL!$C328="","",_xldudf_CX_PUSH(PL!$C328,CX_ENTITY,PL!$B328,EOMONTH(val_asOfDate,PL!CT$248)))</f>
        <v>#NAME?</v>
      </c>
      <c r="CU328" s="2447" t="e" cm="1">
        <f t="array" aca="1" ref="CU328" ca="1">IF(PL!$C328="","",_xldudf_CX_PUSH(PL!$C328,CX_ENTITY,PL!$B328,EOMONTH(val_asOfDate,PL!CU$248)))</f>
        <v>#NAME?</v>
      </c>
      <c r="CV328" s="2447" t="e" cm="1">
        <f t="array" aca="1" ref="CV328" ca="1">IF(PL!$C328="","",_xldudf_CX_PUSH(PL!$C328,CX_ENTITY,PL!$B328,EOMONTH(val_asOfDate,PL!CV$248)))</f>
        <v>#NAME?</v>
      </c>
      <c r="CW328" s="2447" t="e" cm="1">
        <f t="array" aca="1" ref="CW328" ca="1">IF(PL!$C328="","",_xldudf_CX_PUSH(PL!$C328,CX_ENTITY,PL!$B328,EOMONTH(val_asOfDate,PL!CW$248)))</f>
        <v>#NAME?</v>
      </c>
      <c r="DC328"/>
    </row>
    <row r="329" spans="1:144" s="108" customFormat="1" ht="21" customHeight="1">
      <c r="A329" s="1628"/>
      <c r="B329" s="2540"/>
      <c r="C329" s="2540"/>
      <c r="D329" s="1549"/>
      <c r="E329" s="2607"/>
      <c r="F329" s="401"/>
      <c r="G329" s="401"/>
      <c r="H329" s="585"/>
      <c r="I329" s="585"/>
      <c r="J329" s="401"/>
      <c r="K329" s="401"/>
      <c r="L329" s="37"/>
      <c r="N329" s="2134"/>
      <c r="O329" s="101"/>
      <c r="P329" s="101"/>
      <c r="Q329" s="101"/>
      <c r="R329" s="101"/>
      <c r="S329" s="101"/>
      <c r="T329" s="101"/>
      <c r="U329" s="101"/>
      <c r="V329" s="822"/>
      <c r="W329" s="2332"/>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63"/>
      <c r="BP329" s="2363"/>
      <c r="BQ329" s="2363"/>
      <c r="BR329" s="2363"/>
      <c r="BS329" s="2363"/>
      <c r="BT329" s="2363"/>
      <c r="BU329" s="2363"/>
      <c r="BV329" s="2363"/>
      <c r="BW329" s="2363"/>
      <c r="BX329" s="2363"/>
      <c r="BY329" s="2363"/>
      <c r="BZ329" s="2363"/>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44" ht="21" customHeight="1">
      <c r="A330" s="1627"/>
      <c r="B330" s="2540"/>
      <c r="C330" s="2540"/>
      <c r="D330" s="1549"/>
      <c r="E330" s="2607"/>
      <c r="F330" s="401"/>
      <c r="G330" s="401"/>
      <c r="H330" s="585"/>
      <c r="I330" s="585"/>
      <c r="J330" s="401"/>
      <c r="K330" s="401"/>
      <c r="L330" s="37"/>
      <c r="N330" s="158"/>
      <c r="O330" s="101"/>
      <c r="P330" s="52"/>
      <c r="Q330" s="101"/>
      <c r="R330" s="101"/>
      <c r="S330" s="18"/>
      <c r="T330" s="18"/>
      <c r="U330" s="39"/>
      <c r="V330" s="37"/>
      <c r="W330" s="2660" t="e" cm="1">
        <f t="array" aca="1" ref="W330" ca="1">fx_scenarioConverter(_PL!W330)</f>
        <v>#NAME?</v>
      </c>
      <c r="X330" s="2137"/>
      <c r="Y330" s="2336" t="str" cm="1">
        <f t="array" ref="Y330">IFBLANK(_PL!Y330, "")</f>
        <v/>
      </c>
      <c r="Z330" s="2139"/>
      <c r="AA330" s="2140"/>
      <c r="AB330" s="2141" t="s">
        <v>199</v>
      </c>
      <c r="AC330" s="2138" t="str" cm="1">
        <f t="array" aca="1" ref="AC330" ca="1">_xlfn.LET(
_xlpm._termname, $AB330,
_xlpm._iconname, "find",
_xlpm._icon, fx_getIcon(_xlpm._iconname),
_xlpm._location, _xlfn.XLOOKUP(LOWER(_xlpm._termname), LOWER(tbl_acctDef[Term]),tbl_acctDef[Term]),
_xlpm._hyperlink, HYPERLINK("#"&amp;CELL("address",_xlpm._location), _xlpm._icon),
IFERROR(_xlpm._hyperlink,"")
)</f>
        <v/>
      </c>
      <c r="AD330" s="2138" t="str" cm="1">
        <f t="array" aca="1" ref="AD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E330" s="2138" t="str" cm="1">
        <f t="array" aca="1" ref="AE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F330" s="2138" t="str" cm="1">
        <f t="array" aca="1" ref="AF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30" s="2138" t="str" cm="1">
        <f t="array" aca="1" ref="AG330" ca="1">_xlfn.LET(
_xlpm._termname, $AB330,
_xlpm._iconname, "find",
_xlpm._icon, fx_getIcon(_xlpm._iconname),
_xlpm._location, _xlfn.XLOOKUP(LOWER(_xlpm._termname), LOWER(tbl_acctDef[Order]),tbl_acctDef[Order]),
_xlpm._hyperlink, HYPERLINK("#"&amp;CELL("address",_xlpm._location), _xlpm._icon),
IFERROR(_xlpm._hyperlink,"")
)</f>
        <v/>
      </c>
      <c r="AH330" s="2138" t="str" cm="1">
        <f t="array" aca="1" ref="AH330" ca="1">_xlfn.LET(
_xlpm._termname, $AB330,
_xlpm._iconname, "find",
_xlpm._icon, fx_getIcon(_xlpm._iconname),
_xlpm._location, _xlfn.XLOOKUP(LOWER(_xlpm._termname), LOWER(tbl_acctDef[Term]),tbl_acctDef[Term]),
_xlpm._hyperlink, HYPERLINK("#"&amp;CELL("address",_xlpm._location), _xlpm._icon),
IFERROR(_xlpm._hyperlink,"")
)</f>
        <v/>
      </c>
      <c r="AI330" s="2138" t="str" cm="1">
        <f t="array" aca="1" ref="AI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J330" s="2138" t="str" cm="1">
        <f t="array" aca="1" ref="AJ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K330" s="2138" t="str" cm="1">
        <f t="array" aca="1" ref="AK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30" s="2138" t="str" cm="1">
        <f t="array" aca="1" ref="AL330" ca="1">_xlfn.LET(
_xlpm._termname, $AB330,
_xlpm._iconname, "find",
_xlpm._icon, fx_getIcon(_xlpm._iconname),
_xlpm._location, _xlfn.XLOOKUP(LOWER(_xlpm._termname), LOWER(tbl_acctDef[Order]),tbl_acctDef[Order]),
_xlpm._hyperlink, HYPERLINK("#"&amp;CELL("address",_xlpm._location), _xlpm._icon),
IFERROR(_xlpm._hyperlink,"")
)</f>
        <v/>
      </c>
      <c r="AM330" s="2138" t="str" cm="1">
        <f t="array" aca="1" ref="AM330" ca="1">_xlfn.LET(
_xlpm._termname, $AB330,
_xlpm._iconname, "find",
_xlpm._icon, fx_getIcon(_xlpm._iconname),
_xlpm._location, _xlfn.XLOOKUP(LOWER(_xlpm._termname), LOWER(tbl_acctDef[Term]),tbl_acctDef[Term]),
_xlpm._hyperlink, HYPERLINK("#"&amp;CELL("address",_xlpm._location), _xlpm._icon),
IFERROR(_xlpm._hyperlink,"")
)</f>
        <v/>
      </c>
      <c r="AN330" s="2138" t="str" cm="1">
        <f t="array" aca="1" ref="AN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O330" s="2138" t="str" cm="1">
        <f t="array" aca="1" ref="AO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P330" s="2138" t="str" cm="1">
        <f t="array" aca="1" ref="AP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30" s="2138" t="str" cm="1">
        <f t="array" aca="1" ref="AQ330" ca="1">_xlfn.LET(
_xlpm._termname, $AB330,
_xlpm._iconname, "find",
_xlpm._icon, fx_getIcon(_xlpm._iconname),
_xlpm._location, _xlfn.XLOOKUP(LOWER(_xlpm._termname), LOWER(tbl_acctDef[Order]),tbl_acctDef[Order]),
_xlpm._hyperlink, HYPERLINK("#"&amp;CELL("address",_xlpm._location), _xlpm._icon),
IFERROR(_xlpm._hyperlink,"")
)</f>
        <v/>
      </c>
      <c r="AR330" s="2138" t="str" cm="1">
        <f t="array" aca="1" ref="AR330" ca="1">_xlfn.LET(
_xlpm._termname, $AB330,
_xlpm._iconname, "find",
_xlpm._icon, fx_getIcon(_xlpm._iconname),
_xlpm._location, _xlfn.XLOOKUP(LOWER(_xlpm._termname), LOWER(tbl_acctDef[Term]),tbl_acctDef[Term]),
_xlpm._hyperlink, HYPERLINK("#"&amp;CELL("address",_xlpm._location), _xlpm._icon),
IFERROR(_xlpm._hyperlink,"")
)</f>
        <v/>
      </c>
      <c r="AS330" s="2138" t="str" cm="1">
        <f t="array" aca="1" ref="AS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T330" s="2138" t="str" cm="1">
        <f t="array" aca="1" ref="AT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U330" s="2138" t="str" cm="1">
        <f t="array" aca="1" ref="AU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30" s="2138" t="str" cm="1">
        <f t="array" aca="1" ref="AV330" ca="1">_xlfn.LET(
_xlpm._termname, $AB330,
_xlpm._iconname, "find",
_xlpm._icon, fx_getIcon(_xlpm._iconname),
_xlpm._location, _xlfn.XLOOKUP(LOWER(_xlpm._termname), LOWER(tbl_acctDef[Order]),tbl_acctDef[Order]),
_xlpm._hyperlink, HYPERLINK("#"&amp;CELL("address",_xlpm._location), _xlpm._icon),
IFERROR(_xlpm._hyperlink,"")
)</f>
        <v/>
      </c>
      <c r="AW330" s="2138" t="str" cm="1">
        <f t="array" aca="1" ref="AW330" ca="1">_xlfn.LET(
_xlpm._termname, $AB330,
_xlpm._iconname, "find",
_xlpm._icon, fx_getIcon(_xlpm._iconname),
_xlpm._location, _xlfn.XLOOKUP(LOWER(_xlpm._termname), LOWER(tbl_acctDef[Term]),tbl_acctDef[Term]),
_xlpm._hyperlink, HYPERLINK("#"&amp;CELL("address",_xlpm._location), _xlpm._icon),
IFERROR(_xlpm._hyperlink,"")
)</f>
        <v/>
      </c>
      <c r="AX330" s="2138" t="str" cm="1">
        <f t="array" aca="1" ref="AX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Y330" s="2138" t="str" cm="1">
        <f t="array" aca="1" ref="AY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Z330" s="2138" t="str" cm="1">
        <f t="array" aca="1" ref="AZ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30" s="2138" t="str" cm="1">
        <f t="array" aca="1" ref="BA330" ca="1">_xlfn.LET(
_xlpm._termname, $AB330,
_xlpm._iconname, "find",
_xlpm._icon, fx_getIcon(_xlpm._iconname),
_xlpm._location, _xlfn.XLOOKUP(LOWER(_xlpm._termname), LOWER(tbl_acctDef[Order]),tbl_acctDef[Order]),
_xlpm._hyperlink, HYPERLINK("#"&amp;CELL("address",_xlpm._location), _xlpm._icon),
IFERROR(_xlpm._hyperlink,"")
)</f>
        <v/>
      </c>
      <c r="BB330" s="2138" t="str" cm="1">
        <f t="array" aca="1" ref="BB330" ca="1">_xlfn.LET(
_xlpm._termname, $AB330,
_xlpm._iconname, "find",
_xlpm._icon, fx_getIcon(_xlpm._iconname),
_xlpm._location, _xlfn.XLOOKUP(LOWER(_xlpm._termname), LOWER(tbl_acctDef[Term]),tbl_acctDef[Term]),
_xlpm._hyperlink, HYPERLINK("#"&amp;CELL("address",_xlpm._location), _xlpm._icon),
IFERROR(_xlpm._hyperlink,"")
)</f>
        <v/>
      </c>
      <c r="BC330" s="2138" t="str" cm="1">
        <f t="array" aca="1" ref="BC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D330" s="2138" t="str" cm="1">
        <f t="array" aca="1" ref="BD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E330" s="2138" t="str" cm="1">
        <f t="array" aca="1" ref="BE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30" s="2138" t="str" cm="1">
        <f t="array" aca="1" ref="BF330" ca="1">_xlfn.LET(
_xlpm._termname, $AB330,
_xlpm._iconname, "find",
_xlpm._icon, fx_getIcon(_xlpm._iconname),
_xlpm._location, _xlfn.XLOOKUP(LOWER(_xlpm._termname), LOWER(tbl_acctDef[Order]),tbl_acctDef[Order]),
_xlpm._hyperlink, HYPERLINK("#"&amp;CELL("address",_xlpm._location), _xlpm._icon),
IFERROR(_xlpm._hyperlink,"")
)</f>
        <v/>
      </c>
      <c r="BG330" s="2138" t="str" cm="1">
        <f t="array" aca="1" ref="BG330" ca="1">_xlfn.LET(
_xlpm._termname, $AB330,
_xlpm._iconname, "find",
_xlpm._icon, fx_getIcon(_xlpm._iconname),
_xlpm._location, _xlfn.XLOOKUP(LOWER(_xlpm._termname), LOWER(tbl_acctDef[Term]),tbl_acctDef[Term]),
_xlpm._hyperlink, HYPERLINK("#"&amp;CELL("address",_xlpm._location), _xlpm._icon),
IFERROR(_xlpm._hyperlink,"")
)</f>
        <v/>
      </c>
      <c r="BH330" s="2138" t="str" cm="1">
        <f t="array" aca="1" ref="BH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I330" s="2138" t="str" cm="1">
        <f t="array" aca="1" ref="BI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J330" s="2138" t="str" cm="1">
        <f t="array" aca="1" ref="BJ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30" s="2138" t="str" cm="1">
        <f t="array" aca="1" ref="BK330" ca="1">_xlfn.LET(
_xlpm._termname, $AB330,
_xlpm._iconname, "find",
_xlpm._icon, fx_getIcon(_xlpm._iconname),
_xlpm._location, _xlfn.XLOOKUP(LOWER(_xlpm._termname), LOWER(tbl_acctDef[Order]),tbl_acctDef[Order]),
_xlpm._hyperlink, HYPERLINK("#"&amp;CELL("address",_xlpm._location), _xlpm._icon),
IFERROR(_xlpm._hyperlink,"")
)</f>
        <v/>
      </c>
      <c r="BL330" s="2138" t="str" cm="1">
        <f t="array" aca="1" ref="BL330" ca="1">_xlfn.LET(
_xlpm._termname, $AB330,
_xlpm._iconname, "find",
_xlpm._icon, fx_getIcon(_xlpm._iconname),
_xlpm._location, _xlfn.XLOOKUP(LOWER(_xlpm._termname), LOWER(tbl_acctDef[Term]),tbl_acctDef[Term]),
_xlpm._hyperlink, HYPERLINK("#"&amp;CELL("address",_xlpm._location), _xlpm._icon),
IFERROR(_xlpm._hyperlink,"")
)</f>
        <v/>
      </c>
      <c r="BM330" s="2138" t="str" cm="1">
        <f t="array" aca="1" ref="BM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N330" s="2138" t="str" cm="1">
        <f t="array" aca="1" ref="BN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O330" s="2361"/>
      <c r="BP330" s="2361"/>
      <c r="BQ330" s="2361"/>
      <c r="BR330" s="2361"/>
      <c r="BS330" s="2361"/>
      <c r="BT330" s="2361"/>
      <c r="BU330" s="2361"/>
      <c r="BV330" s="2361"/>
      <c r="BW330" s="2361"/>
      <c r="BX330" s="2361"/>
      <c r="BY330" s="2361"/>
      <c r="BZ330" s="2361"/>
      <c r="CA330" s="34"/>
      <c r="CC330" s="58"/>
      <c r="CD330" s="1720" t="e" cm="1">
        <f t="array" aca="1" ref="CD330" ca="1">fx_scenarioConverter($W325)</f>
        <v>#NAME?</v>
      </c>
      <c r="CE330" s="1721" t="e" cm="1">
        <f t="array" aca="1" ref="CE330" ca="1">fx_scenarioConverter($W325)</f>
        <v>#NAME?</v>
      </c>
      <c r="CF330" s="128"/>
      <c r="CG330" s="1734" t="e" cm="1">
        <f t="array" aca="1" ref="CG330" ca="1">fx_scenarioConverter($W325)</f>
        <v>#NAME?</v>
      </c>
      <c r="CH330" s="1735" t="e" cm="1">
        <f t="array" aca="1" ref="CH330" ca="1">fx_scenarioConverter($W325)</f>
        <v>#NAME?</v>
      </c>
      <c r="CI330" s="207"/>
      <c r="CJ330" s="1724" t="e" cm="1">
        <f t="array" aca="1" ref="CJ330" ca="1">fx_scenarioConverter($W325)</f>
        <v>#NAME?</v>
      </c>
      <c r="CK330" s="1725" t="e" cm="1">
        <f t="array" aca="1" ref="CK330" ca="1">fx_scenarioConverter($W325)</f>
        <v>#NAME?</v>
      </c>
      <c r="CL330" s="88"/>
      <c r="CM330" s="1198" t="str">
        <f>CM$19</f>
        <v>Original Budget</v>
      </c>
      <c r="CN330" s="1198" t="str">
        <f>CN$19</f>
        <v>LE</v>
      </c>
      <c r="CO330" s="88"/>
      <c r="CP330" s="1198" t="str">
        <f>CP$19</f>
        <v>Original Budget</v>
      </c>
      <c r="CQ330" s="1198" t="str">
        <f>CQ$19</f>
        <v>LE</v>
      </c>
      <c r="CR330" s="34"/>
      <c r="CS330" s="2056"/>
      <c r="DC330"/>
    </row>
    <row r="331" spans="1:144" ht="21" customHeight="1">
      <c r="A331" s="1627"/>
      <c r="B331" s="2606"/>
      <c r="C331" s="2540"/>
      <c r="D331" s="1549"/>
      <c r="E331" s="2440" t="e" cm="1">
        <f t="array" aca="1" ref="E3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)($AD331:$CQ331, Z331)</f>
        <v>#NAME?</v>
      </c>
      <c r="F331" s="401"/>
      <c r="G331" s="401"/>
      <c r="H331" s="585">
        <v>0</v>
      </c>
      <c r="I331" s="585">
        <v>1</v>
      </c>
      <c r="J331" s="401"/>
      <c r="K331" s="401" t="str">
        <f t="shared" ref="K331:K332" si="204">IFERROR(IF(LEN(AB331)=0,"No",IF(LEN(J331)&gt;0,"Yes","No")),"")</f>
        <v>No</v>
      </c>
      <c r="L331" s="37"/>
      <c r="N331" s="158"/>
      <c r="O331" s="101"/>
      <c r="P331" s="52"/>
      <c r="Q331" s="101"/>
      <c r="R331" s="101"/>
      <c r="S331" s="101"/>
      <c r="T331" s="2324"/>
      <c r="U331" s="39"/>
      <c r="V331" s="37"/>
      <c r="W331" s="2364" t="e">
        <f ca="1">W330</f>
        <v>#NAME?</v>
      </c>
      <c r="X331" s="2373">
        <f>_PL!X331</f>
        <v>0</v>
      </c>
      <c r="Y331" s="2366">
        <v>2</v>
      </c>
      <c r="Z331" s="198">
        <f>_PL!Z331</f>
        <v>0</v>
      </c>
      <c r="AA331" s="200" t="str" cm="1">
        <f t="array" aca="1" ref="AA331" ca="1">IF(Y331="", "", _xlfn.LET(
_xlpm._termname,$W331 &amp; $Y331,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1" s="1134"/>
      <c r="AC331" s="125" t="str" cm="1">
        <f t="array" aca="1" ref="AC331" ca="1">IF(AB331="", "", _xlfn.LET(
_xlpm._termname,PL!$W331 &amp; $AB331,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1" s="2152" t="e" cm="1">
        <f t="array" aca="1" ref="AD331" ca="1">_xlfn.LET(
_xlpm.search_key, $W331&amp;$Y331,
_xlpm.Scenario, _xlfn.VSTACK( $W$20:$W$55&amp;$Y$20:$Y$55, $W$76:$W$110&amp;$Y$76:$Y$110),
_xlpm.Data,  _xlfn.VSTACK($AD$20:$BN$55, $AD$76:$BN$110),
IF(OR($Y331="",ISNUMBER(SEARCH("please",$Y331))),"", _xlfn.XLOOKUP(_xlpm.search_key, _xlpm.Scenario, _xlpm.Data, "▧"))
)</f>
        <v>#NAME?</v>
      </c>
      <c r="AE331" s="2152"/>
      <c r="AF331" s="2152"/>
      <c r="AG331" s="2152"/>
      <c r="AH331" s="2152"/>
      <c r="AI331" s="2152"/>
      <c r="AJ331" s="2152"/>
      <c r="AK331" s="2152"/>
      <c r="AL331" s="2152"/>
      <c r="AM331" s="2152"/>
      <c r="AN331" s="2152"/>
      <c r="AO331" s="2152"/>
      <c r="AP331" s="2152"/>
      <c r="AQ331" s="2152"/>
      <c r="AR331" s="2152"/>
      <c r="AS331" s="2152"/>
      <c r="AT331" s="2152"/>
      <c r="AU331" s="2152"/>
      <c r="AV331" s="2152"/>
      <c r="AW331" s="2152"/>
      <c r="AX331" s="2152"/>
      <c r="AY331" s="2152"/>
      <c r="AZ331" s="2152"/>
      <c r="BA331" s="2152"/>
      <c r="BB331" s="2152"/>
      <c r="BC331" s="2152"/>
      <c r="BD331" s="2152"/>
      <c r="BE331" s="2152"/>
      <c r="BF331" s="2152"/>
      <c r="BG331" s="2152"/>
      <c r="BH331" s="2152"/>
      <c r="BI331" s="2152"/>
      <c r="BJ331" s="2152"/>
      <c r="BK331" s="2152"/>
      <c r="BL331" s="2152"/>
      <c r="BM331" s="2152"/>
      <c r="BN331" s="2152"/>
      <c r="BO331" s="2362"/>
      <c r="BP331" s="2362"/>
      <c r="BQ331" s="2362"/>
      <c r="BR331" s="2362"/>
      <c r="BS331" s="2362"/>
      <c r="BT331" s="2362"/>
      <c r="BU331" s="2362"/>
      <c r="BV331" s="2362"/>
      <c r="BW331" s="2362"/>
      <c r="BX331" s="2362"/>
      <c r="BY331" s="2362"/>
      <c r="BZ331" s="2362"/>
      <c r="CA331" s="34"/>
      <c r="CC331" s="58"/>
      <c r="CD331" s="2154" t="e" cm="1">
        <f t="array" aca="1" ref="CD331" ca="1">_xlfn.LET(
_xlpm.search_key,$W331&amp;$Y331,
_xlpm.Scenario,_xlfn.VSTACK($W$20:$W$55&amp;$Y$20:$Y$55,$W$76:$W$110&amp;$Y$76:$Y$110),
_xlpm.Data,_xlfn.VSTACK(CD$20:CE$55,CD$76:CE$110),
IF(OR($Y331="",ISNUMBER(SEARCH("please",$Y331))),"", _xlfn.XLOOKUP(_xlpm.search_key,_xlpm.Scenario,_xlpm.Data,"▧")
))</f>
        <v>#NAME?</v>
      </c>
      <c r="CE331" s="2154"/>
      <c r="CF331" s="88"/>
      <c r="CG331" s="2154" t="e" cm="1">
        <f t="array" aca="1" ref="CG331" ca="1">_xlfn.LET(
_xlpm.search_key,$W331&amp;$Y331,
_xlpm.Scenario,_xlfn.VSTACK($W$20:$W$55&amp;$Y$20:$Y$55,$W$76:$W$110&amp;$Y$76:$Y$110),
_xlpm.Data,_xlfn.VSTACK(CG$20:CH$55,CG$76:CH$110),
IF(OR($Y331="",ISNUMBER(SEARCH("please",$Y331))),"", _xlfn.XLOOKUP(_xlpm.search_key,_xlpm.Scenario,_xlpm.Data,"▧")
))</f>
        <v>#NAME?</v>
      </c>
      <c r="CH331" s="2154"/>
      <c r="CI331" s="88"/>
      <c r="CJ331" s="2154" t="e" cm="1">
        <f t="array" aca="1" ref="CJ331" ca="1">_xlfn.LET(
_xlpm.search_key,$W331&amp;$Y331,
_xlpm.Scenario,_xlfn.VSTACK($W$20:$W$55&amp;$Y$20:$Y$55,$W$76:$W$110&amp;$Y$76:$Y$110),
_xlpm.Data,_xlfn.VSTACK(CJ$20:CK$55,CJ$76:CK$110),
IF(OR($Y331="",ISNUMBER(SEARCH("please",$Y331))),"", _xlfn.XLOOKUP(_xlpm.search_key,_xlpm.Scenario,_xlpm.Data,"▧")
))</f>
        <v>#NAME?</v>
      </c>
      <c r="CK331" s="2154"/>
      <c r="CL331" s="88"/>
      <c r="CM331" s="2154" t="e" cm="1">
        <f t="array" aca="1" ref="CM331" ca="1">_xlfn.LET(
_xlpm.search_key,$W331&amp;$Y331,
_xlpm.Scenario,_xlfn.VSTACK($W$20:$W$55&amp;$Y$20:$Y$55,$W$76:$W$110&amp;$Y$76:$Y$110),
_xlpm.Data,_xlfn.VSTACK(CM$20:CN$55,CM$76:CN$110),
IF(OR($Y331="",ISNUMBER(SEARCH("please",$Y331))),"", _xlfn.XLOOKUP(_xlpm.search_key,_xlpm.Scenario,_xlpm.Data,"▧")
))</f>
        <v>#NAME?</v>
      </c>
      <c r="CN331" s="2154"/>
      <c r="CO331" s="88"/>
      <c r="CP331" s="2154" t="e" cm="1">
        <f t="array" aca="1" ref="CP331" ca="1">_xlfn.LET(
_xlpm.search_key,$W331&amp;$Y331,
_xlpm.Scenario,_xlfn.VSTACK($W$20:$W$55&amp;$Y$20:$Y$55,$W$76:$W$110&amp;$Y$76:$Y$110),
_xlpm.Data,_xlfn.VSTACK(CP$20:CQ$55,CP$76:CQ$110),
IF(OR($Y331="",ISNUMBER(SEARCH("please",$Y331))),"", _xlfn.XLOOKUP(_xlpm.search_key,_xlpm.Scenario,_xlpm.Data,"▧")
))</f>
        <v>#NAME?</v>
      </c>
      <c r="CQ331" s="2154"/>
      <c r="CR331" s="34"/>
      <c r="CS331" s="2056"/>
      <c r="DC331"/>
    </row>
    <row r="332" spans="1:144" ht="21" customHeight="1">
      <c r="A332" s="1627"/>
      <c r="B332" s="2606"/>
      <c r="C332" s="2540"/>
      <c r="D332" s="1549"/>
      <c r="E332" s="2440" t="e" cm="1">
        <f t="array" aca="1" ref="E3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)($AD332:$CQ332, Z332)</f>
        <v>#NAME?</v>
      </c>
      <c r="F332" s="401"/>
      <c r="G332" s="401"/>
      <c r="H332" s="585">
        <v>0</v>
      </c>
      <c r="I332" s="585">
        <v>1</v>
      </c>
      <c r="J332" s="401"/>
      <c r="K332" s="401" t="str">
        <f t="shared" si="204"/>
        <v>No</v>
      </c>
      <c r="L332" s="37"/>
      <c r="N332" s="158"/>
      <c r="O332" s="101"/>
      <c r="P332" s="52"/>
      <c r="Q332" s="101"/>
      <c r="R332" s="101"/>
      <c r="S332" s="101"/>
      <c r="T332" s="101"/>
      <c r="U332" s="39"/>
      <c r="V332" s="37"/>
      <c r="W332" s="2364" t="e">
        <f ca="1">W330</f>
        <v>#NAME?</v>
      </c>
      <c r="X332" s="2373">
        <f>_PL!X332</f>
        <v>0</v>
      </c>
      <c r="Y332" s="2367">
        <v>2</v>
      </c>
      <c r="Z332" s="198">
        <f>_PL!Z332</f>
        <v>0</v>
      </c>
      <c r="AA332" s="200" t="str" cm="1">
        <f t="array" aca="1" ref="AA332" ca="1">IF(Y332="", "", _xlfn.LET(
_xlpm._termname,$W332 &amp; $Y332,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2" s="1134"/>
      <c r="AC332" s="125" t="str" cm="1">
        <f t="array" aca="1" ref="AC332" ca="1">IF(AB332="", "", _xlfn.LET(
_xlpm._termname,PL!$W333 &amp; $AB332,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2" s="2152" t="e" cm="1">
        <f t="array" aca="1" ref="AD332" ca="1">_xlfn.LET(
_xlpm.search_key, $W332&amp;$Y332,
_xlpm.Scenario, _xlfn.VSTACK( $W$20:$W$55&amp;$Y$20:$Y$55, $W$76:$W$110&amp;$Y$76:$Y$110),
_xlpm.Data,  _xlfn.VSTACK($AD$20:$BN$55, $AD$76:$BN$110),
IF(OR($Y332="",ISNUMBER(SEARCH("please",$Y332))),"", _xlfn.XLOOKUP(_xlpm.search_key, _xlpm.Scenario, _xlpm.Data, "▧"))
)</f>
        <v>#NAME?</v>
      </c>
      <c r="AE332" s="2152"/>
      <c r="AF332" s="2152"/>
      <c r="AG332" s="2152"/>
      <c r="AH332" s="2152"/>
      <c r="AI332" s="2152"/>
      <c r="AJ332" s="2152"/>
      <c r="AK332" s="2152"/>
      <c r="AL332" s="2152"/>
      <c r="AM332" s="2152"/>
      <c r="AN332" s="2152"/>
      <c r="AO332" s="2152"/>
      <c r="AP332" s="2152"/>
      <c r="AQ332" s="2152"/>
      <c r="AR332" s="2152"/>
      <c r="AS332" s="2152"/>
      <c r="AT332" s="2152"/>
      <c r="AU332" s="2152"/>
      <c r="AV332" s="2152"/>
      <c r="AW332" s="2152"/>
      <c r="AX332" s="2152"/>
      <c r="AY332" s="2152"/>
      <c r="AZ332" s="2152"/>
      <c r="BA332" s="2152"/>
      <c r="BB332" s="2152"/>
      <c r="BC332" s="2152"/>
      <c r="BD332" s="2152"/>
      <c r="BE332" s="2152"/>
      <c r="BF332" s="2152"/>
      <c r="BG332" s="2152"/>
      <c r="BH332" s="2152"/>
      <c r="BI332" s="2152"/>
      <c r="BJ332" s="2152"/>
      <c r="BK332" s="2152"/>
      <c r="BL332" s="2152"/>
      <c r="BM332" s="2152"/>
      <c r="BN332" s="2152"/>
      <c r="BO332" s="2362"/>
      <c r="BP332" s="2362"/>
      <c r="BQ332" s="2362"/>
      <c r="BR332" s="2362"/>
      <c r="BS332" s="2362"/>
      <c r="BT332" s="2362"/>
      <c r="BU332" s="2362"/>
      <c r="BV332" s="2362"/>
      <c r="BW332" s="2362"/>
      <c r="BX332" s="2362"/>
      <c r="BY332" s="2362"/>
      <c r="BZ332" s="2362"/>
      <c r="CA332" s="34"/>
      <c r="CC332" s="58"/>
      <c r="CD332" s="2154" t="e" cm="1">
        <f t="array" aca="1" ref="CD332" ca="1">_xlfn.LET(
_xlpm.search_key,$W332&amp;$Y332,
_xlpm.Scenario,_xlfn.VSTACK($W$20:$W$55&amp;$Y$20:$Y$55,$W$76:$W$110&amp;$Y$76:$Y$110),
_xlpm.Data,_xlfn.VSTACK(CD$20:CE$55,CD$76:CE$110),
IF(OR($Y332="",ISNUMBER(SEARCH("please",$Y332))),"", _xlfn.XLOOKUP(_xlpm.search_key,_xlpm.Scenario,_xlpm.Data,"▧")
))</f>
        <v>#NAME?</v>
      </c>
      <c r="CE332" s="2154"/>
      <c r="CF332" s="88"/>
      <c r="CG332" s="2154" t="e" cm="1">
        <f t="array" aca="1" ref="CG332" ca="1">_xlfn.LET(
_xlpm.search_key,$W332&amp;$Y332,
_xlpm.Scenario,_xlfn.VSTACK($W$20:$W$55&amp;$Y$20:$Y$55,$W$76:$W$110&amp;$Y$76:$Y$110),
_xlpm.Data,_xlfn.VSTACK(CG$20:CH$55,CG$76:CH$110),
IF(OR($Y332="",ISNUMBER(SEARCH("please",$Y332))),"", _xlfn.XLOOKUP(_xlpm.search_key,_xlpm.Scenario,_xlpm.Data,"▧")
))</f>
        <v>#NAME?</v>
      </c>
      <c r="CH332" s="2154"/>
      <c r="CI332" s="88"/>
      <c r="CJ332" s="2154" t="e" cm="1">
        <f t="array" aca="1" ref="CJ332" ca="1">_xlfn.LET(
_xlpm.search_key,$W332&amp;$Y332,
_xlpm.Scenario,_xlfn.VSTACK($W$20:$W$55&amp;$Y$20:$Y$55,$W$76:$W$110&amp;$Y$76:$Y$110),
_xlpm.Data,_xlfn.VSTACK(CJ$20:CK$55,CJ$76:CK$110),
IF(OR($Y332="",ISNUMBER(SEARCH("please",$Y332))),"", _xlfn.XLOOKUP(_xlpm.search_key,_xlpm.Scenario,_xlpm.Data,"▧")
))</f>
        <v>#NAME?</v>
      </c>
      <c r="CK332" s="2154"/>
      <c r="CL332" s="88"/>
      <c r="CM332" s="2154" t="e" cm="1">
        <f t="array" aca="1" ref="CM332" ca="1">_xlfn.LET(
_xlpm.search_key,$W332&amp;$Y332,
_xlpm.Scenario,_xlfn.VSTACK($W$20:$W$55&amp;$Y$20:$Y$55,$W$76:$W$110&amp;$Y$76:$Y$110),
_xlpm.Data,_xlfn.VSTACK(CM$20:CN$55,CM$76:CN$110),
IF(OR($Y332="",ISNUMBER(SEARCH("please",$Y332))),"", _xlfn.XLOOKUP(_xlpm.search_key,_xlpm.Scenario,_xlpm.Data,"▧")
))</f>
        <v>#NAME?</v>
      </c>
      <c r="CN332" s="2154"/>
      <c r="CO332" s="88"/>
      <c r="CP332" s="2154" t="e" cm="1">
        <f t="array" aca="1" ref="CP332" ca="1">_xlfn.LET(
_xlpm.search_key,$W332&amp;$Y332,
_xlpm.Scenario,_xlfn.VSTACK($W$20:$W$55&amp;$Y$20:$Y$55,$W$76:$W$110&amp;$Y$76:$Y$110),
_xlpm.Data,_xlfn.VSTACK(CP$20:CQ$55,CP$76:CQ$110),
IF(OR($Y332="",ISNUMBER(SEARCH("please",$Y332))),"", _xlfn.XLOOKUP(_xlpm.search_key,_xlpm.Scenario,_xlpm.Data,"▧")
))</f>
        <v>#NAME?</v>
      </c>
      <c r="CQ332" s="2154"/>
      <c r="CR332" s="34"/>
      <c r="CS332" s="2056"/>
      <c r="DC332"/>
    </row>
    <row r="333" spans="1:144" ht="21" customHeight="1">
      <c r="A333" s="1627"/>
      <c r="B333" s="2606"/>
      <c r="C333" s="2540"/>
      <c r="D333" s="1549"/>
      <c r="E333" s="2440"/>
      <c r="F333" s="401"/>
      <c r="G333" s="401"/>
      <c r="H333" s="585"/>
      <c r="I333" s="585"/>
      <c r="J333" s="401"/>
      <c r="K333" s="401"/>
      <c r="L333" s="37"/>
      <c r="N333" s="158"/>
      <c r="O333" s="101"/>
      <c r="P333" s="52"/>
      <c r="Q333" s="101"/>
      <c r="R333" s="101"/>
      <c r="S333" s="101"/>
      <c r="T333" s="101"/>
      <c r="U333" s="39"/>
      <c r="V333" s="37"/>
      <c r="W333" s="2364" t="e">
        <f ca="1">W330</f>
        <v>#NAME?</v>
      </c>
      <c r="X333" s="2373">
        <f>_PL!X333</f>
        <v>0</v>
      </c>
      <c r="Y333" s="2367">
        <v>2</v>
      </c>
      <c r="Z333" s="198">
        <f>_PL!Z333</f>
        <v>0</v>
      </c>
      <c r="AA333" s="200" t="str" cm="1">
        <f t="array" aca="1" ref="AA333" ca="1">IF(Y333="", "", _xlfn.LET(
_xlpm._termname,$W333 &amp; $Y333,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3" s="1134"/>
      <c r="AC333" s="125"/>
      <c r="AD333" s="2152" t="e" cm="1">
        <f t="array" aca="1" ref="AD333" ca="1">_xlfn.LET(
_xlpm.search_key, $W333&amp;$Y333,
_xlpm.Scenario, _xlfn.VSTACK( $W$20:$W$55&amp;$Y$20:$Y$55, $W$76:$W$110&amp;$Y$76:$Y$110),
_xlpm.Data,  _xlfn.VSTACK($AD$20:$BN$55, $AD$76:$BN$110),
IF(OR($Y333="",ISNUMBER(SEARCH("please",$Y333))),"", _xlfn.XLOOKUP(_xlpm.search_key, _xlpm.Scenario, _xlpm.Data, "▧"))
)</f>
        <v>#NAME?</v>
      </c>
      <c r="AE333" s="2152"/>
      <c r="AF333" s="2152"/>
      <c r="AG333" s="2152"/>
      <c r="AH333" s="2152"/>
      <c r="AI333" s="2152"/>
      <c r="AJ333" s="2152"/>
      <c r="AK333" s="2152"/>
      <c r="AL333" s="2152"/>
      <c r="AM333" s="2152"/>
      <c r="AN333" s="2152"/>
      <c r="AO333" s="2152"/>
      <c r="AP333" s="2152"/>
      <c r="AQ333" s="2152"/>
      <c r="AR333" s="2152"/>
      <c r="AS333" s="2152"/>
      <c r="AT333" s="2152"/>
      <c r="AU333" s="2152"/>
      <c r="AV333" s="2152"/>
      <c r="AW333" s="2152"/>
      <c r="AX333" s="2152"/>
      <c r="AY333" s="2152"/>
      <c r="AZ333" s="2152"/>
      <c r="BA333" s="2152"/>
      <c r="BB333" s="2152"/>
      <c r="BC333" s="2152"/>
      <c r="BD333" s="2152"/>
      <c r="BE333" s="2152"/>
      <c r="BF333" s="2152"/>
      <c r="BG333" s="2152"/>
      <c r="BH333" s="2152"/>
      <c r="BI333" s="2152"/>
      <c r="BJ333" s="2152"/>
      <c r="BK333" s="2152"/>
      <c r="BL333" s="2152"/>
      <c r="BM333" s="2152"/>
      <c r="BN333" s="2152"/>
      <c r="BO333" s="2362"/>
      <c r="BP333" s="2362"/>
      <c r="BQ333" s="2362"/>
      <c r="BR333" s="2362"/>
      <c r="BS333" s="2362"/>
      <c r="BT333" s="2362"/>
      <c r="BU333" s="2362"/>
      <c r="BV333" s="2362"/>
      <c r="BW333" s="2362"/>
      <c r="BX333" s="2362"/>
      <c r="BY333" s="2362"/>
      <c r="BZ333" s="2362"/>
      <c r="CA333" s="34"/>
      <c r="CC333" s="58"/>
      <c r="CD333" s="2154" t="e" cm="1">
        <f t="array" aca="1" ref="CD333" ca="1">_xlfn.LET(
_xlpm.search_key,$W333&amp;$Y333,
_xlpm.Scenario,_xlfn.VSTACK($W$20:$W$55&amp;$Y$20:$Y$55,$W$76:$W$110&amp;$Y$76:$Y$110),
_xlpm.Data,_xlfn.VSTACK(CD$20:CE$55,CD$76:CE$110),
IF(OR($Y333="",ISNUMBER(SEARCH("please",$Y333))),"", _xlfn.XLOOKUP(_xlpm.search_key,_xlpm.Scenario,_xlpm.Data,"▧")
))</f>
        <v>#NAME?</v>
      </c>
      <c r="CE333" s="2154"/>
      <c r="CF333" s="88"/>
      <c r="CG333" s="2154" t="e" cm="1">
        <f t="array" aca="1" ref="CG333" ca="1">_xlfn.LET(
_xlpm.search_key,$W333&amp;$Y333,
_xlpm.Scenario,_xlfn.VSTACK($W$20:$W$55&amp;$Y$20:$Y$55,$W$76:$W$110&amp;$Y$76:$Y$110),
_xlpm.Data,_xlfn.VSTACK(CG$20:CH$55,CG$76:CH$110),
IF(OR($Y333="",ISNUMBER(SEARCH("please",$Y333))),"", _xlfn.XLOOKUP(_xlpm.search_key,_xlpm.Scenario,_xlpm.Data,"▧")
))</f>
        <v>#NAME?</v>
      </c>
      <c r="CH333" s="2154"/>
      <c r="CI333" s="88"/>
      <c r="CJ333" s="2154" t="e" cm="1">
        <f t="array" aca="1" ref="CJ333" ca="1">_xlfn.LET(
_xlpm.search_key,$W333&amp;$Y333,
_xlpm.Scenario,_xlfn.VSTACK($W$20:$W$55&amp;$Y$20:$Y$55,$W$76:$W$110&amp;$Y$76:$Y$110),
_xlpm.Data,_xlfn.VSTACK(CJ$20:CK$55,CJ$76:CK$110),
IF(OR($Y333="",ISNUMBER(SEARCH("please",$Y333))),"", _xlfn.XLOOKUP(_xlpm.search_key,_xlpm.Scenario,_xlpm.Data,"▧")
))</f>
        <v>#NAME?</v>
      </c>
      <c r="CK333" s="2154"/>
      <c r="CL333" s="88"/>
      <c r="CM333" s="2154" t="e" cm="1">
        <f t="array" aca="1" ref="CM333" ca="1">_xlfn.LET(
_xlpm.search_key,$W333&amp;$Y333,
_xlpm.Scenario,_xlfn.VSTACK($W$20:$W$55&amp;$Y$20:$Y$55,$W$76:$W$110&amp;$Y$76:$Y$110),
_xlpm.Data,_xlfn.VSTACK(CM$20:CN$55,CM$76:CN$110),
IF(OR($Y333="",ISNUMBER(SEARCH("please",$Y333))),"", _xlfn.XLOOKUP(_xlpm.search_key,_xlpm.Scenario,_xlpm.Data,"▧")
))</f>
        <v>#NAME?</v>
      </c>
      <c r="CN333" s="2154"/>
      <c r="CO333" s="88"/>
      <c r="CP333" s="2154" t="e" cm="1">
        <f t="array" aca="1" ref="CP333" ca="1">_xlfn.LET(
_xlpm.search_key,$W333&amp;$Y333,
_xlpm.Scenario,_xlfn.VSTACK($W$20:$W$55&amp;$Y$20:$Y$55,$W$76:$W$110&amp;$Y$76:$Y$110),
_xlpm.Data,_xlfn.VSTACK(CP$20:CQ$55,CP$76:CQ$110),
IF(OR($Y333="",ISNUMBER(SEARCH("please",$Y333))),"", _xlfn.XLOOKUP(_xlpm.search_key,_xlpm.Scenario,_xlpm.Data,"▧")
))</f>
        <v>#NAME?</v>
      </c>
      <c r="CQ333" s="2154"/>
      <c r="CR333" s="34"/>
      <c r="CS333" s="2056"/>
      <c r="DC333"/>
    </row>
    <row r="334" spans="1:144" ht="21" customHeight="1">
      <c r="A334" s="1627"/>
      <c r="B334" s="2606"/>
      <c r="C334" s="2540"/>
      <c r="D334" s="1549"/>
      <c r="E334" s="2440"/>
      <c r="F334" s="401"/>
      <c r="G334" s="401"/>
      <c r="H334" s="585"/>
      <c r="I334" s="585"/>
      <c r="J334" s="401"/>
      <c r="K334" s="401"/>
      <c r="L334" s="37"/>
      <c r="N334" s="158"/>
      <c r="O334" s="101"/>
      <c r="P334" s="52"/>
      <c r="Q334" s="101"/>
      <c r="R334" s="101"/>
      <c r="S334" s="101"/>
      <c r="T334" s="101"/>
      <c r="U334" s="39"/>
      <c r="V334" s="37"/>
      <c r="W334" s="2364" t="e">
        <f ca="1">W330</f>
        <v>#NAME?</v>
      </c>
      <c r="X334" s="2373">
        <f>_PL!X334</f>
        <v>0</v>
      </c>
      <c r="Y334" s="2367">
        <v>2</v>
      </c>
      <c r="Z334" s="198">
        <f>_PL!Z334</f>
        <v>0</v>
      </c>
      <c r="AA334" s="200" t="str" cm="1">
        <f t="array" aca="1" ref="AA334" ca="1">IF(Y334="", "", _xlfn.LET(
_xlpm._termname,$W334 &amp; $Y334,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4" s="1134"/>
      <c r="AC334" s="125"/>
      <c r="AD334" s="2152" t="e" cm="1">
        <f t="array" aca="1" ref="AD334" ca="1">_xlfn.LET(
_xlpm.search_key, $W334&amp;$Y334,
_xlpm.Scenario, _xlfn.VSTACK( $W$20:$W$55&amp;$Y$20:$Y$55, $W$76:$W$110&amp;$Y$76:$Y$110),
_xlpm.Data,  _xlfn.VSTACK($AD$20:$BN$55, $AD$76:$BN$110),
IF(OR($Y334="",ISNUMBER(SEARCH("please",$Y334))),"", _xlfn.XLOOKUP(_xlpm.search_key, _xlpm.Scenario, _xlpm.Data, "▧"))
)</f>
        <v>#NAME?</v>
      </c>
      <c r="AE334" s="2152"/>
      <c r="AF334" s="2152"/>
      <c r="AG334" s="2152"/>
      <c r="AH334" s="2152"/>
      <c r="AI334" s="2152"/>
      <c r="AJ334" s="2152"/>
      <c r="AK334" s="2152"/>
      <c r="AL334" s="2152"/>
      <c r="AM334" s="2152"/>
      <c r="AN334" s="2152"/>
      <c r="AO334" s="2152"/>
      <c r="AP334" s="2152"/>
      <c r="AQ334" s="2152"/>
      <c r="AR334" s="2152"/>
      <c r="AS334" s="2152"/>
      <c r="AT334" s="2152"/>
      <c r="AU334" s="2152"/>
      <c r="AV334" s="2152"/>
      <c r="AW334" s="2152"/>
      <c r="AX334" s="2152"/>
      <c r="AY334" s="2152"/>
      <c r="AZ334" s="2152"/>
      <c r="BA334" s="2152"/>
      <c r="BB334" s="2152"/>
      <c r="BC334" s="2152"/>
      <c r="BD334" s="2152"/>
      <c r="BE334" s="2152"/>
      <c r="BF334" s="2152"/>
      <c r="BG334" s="2152"/>
      <c r="BH334" s="2152"/>
      <c r="BI334" s="2152"/>
      <c r="BJ334" s="2152"/>
      <c r="BK334" s="2152"/>
      <c r="BL334" s="2152"/>
      <c r="BM334" s="2152"/>
      <c r="BN334" s="2152"/>
      <c r="BO334" s="2362"/>
      <c r="BP334" s="2362"/>
      <c r="BQ334" s="2362"/>
      <c r="BR334" s="2362"/>
      <c r="BS334" s="2362"/>
      <c r="BT334" s="2362"/>
      <c r="BU334" s="2362"/>
      <c r="BV334" s="2362"/>
      <c r="BW334" s="2362"/>
      <c r="BX334" s="2362"/>
      <c r="BY334" s="2362"/>
      <c r="BZ334" s="2362"/>
      <c r="CA334" s="34"/>
      <c r="CC334" s="58"/>
      <c r="CD334" s="2154" t="e" cm="1">
        <f t="array" aca="1" ref="CD334" ca="1">_xlfn.LET(
_xlpm.search_key,$W334&amp;$Y334,
_xlpm.Scenario,_xlfn.VSTACK($W$20:$W$55&amp;$Y$20:$Y$55,$W$76:$W$110&amp;$Y$76:$Y$110),
_xlpm.Data,_xlfn.VSTACK(CD$20:CE$55,CD$76:CE$110),
IF(OR($Y334="",ISNUMBER(SEARCH("please",$Y334))),"", _xlfn.XLOOKUP(_xlpm.search_key,_xlpm.Scenario,_xlpm.Data,"▧")
))</f>
        <v>#NAME?</v>
      </c>
      <c r="CE334" s="2154"/>
      <c r="CF334" s="88"/>
      <c r="CG334" s="2154" t="e" cm="1">
        <f t="array" aca="1" ref="CG334" ca="1">_xlfn.LET(
_xlpm.search_key,$W334&amp;$Y334,
_xlpm.Scenario,_xlfn.VSTACK($W$20:$W$55&amp;$Y$20:$Y$55,$W$76:$W$110&amp;$Y$76:$Y$110),
_xlpm.Data,_xlfn.VSTACK(CG$20:CH$55,CG$76:CH$110),
IF(OR($Y334="",ISNUMBER(SEARCH("please",$Y334))),"", _xlfn.XLOOKUP(_xlpm.search_key,_xlpm.Scenario,_xlpm.Data,"▧")
))</f>
        <v>#NAME?</v>
      </c>
      <c r="CH334" s="2154"/>
      <c r="CI334" s="88"/>
      <c r="CJ334" s="2154" t="e" cm="1">
        <f t="array" aca="1" ref="CJ334" ca="1">_xlfn.LET(
_xlpm.search_key,$W334&amp;$Y334,
_xlpm.Scenario,_xlfn.VSTACK($W$20:$W$55&amp;$Y$20:$Y$55,$W$76:$W$110&amp;$Y$76:$Y$110),
_xlpm.Data,_xlfn.VSTACK(CJ$20:CK$55,CJ$76:CK$110),
IF(OR($Y334="",ISNUMBER(SEARCH("please",$Y334))),"", _xlfn.XLOOKUP(_xlpm.search_key,_xlpm.Scenario,_xlpm.Data,"▧")
))</f>
        <v>#NAME?</v>
      </c>
      <c r="CK334" s="2154"/>
      <c r="CL334" s="88"/>
      <c r="CM334" s="2154" t="e" cm="1">
        <f t="array" aca="1" ref="CM334" ca="1">_xlfn.LET(
_xlpm.search_key,$W334&amp;$Y334,
_xlpm.Scenario,_xlfn.VSTACK($W$20:$W$55&amp;$Y$20:$Y$55,$W$76:$W$110&amp;$Y$76:$Y$110),
_xlpm.Data,_xlfn.VSTACK(CM$20:CN$55,CM$76:CN$110),
IF(OR($Y334="",ISNUMBER(SEARCH("please",$Y334))),"", _xlfn.XLOOKUP(_xlpm.search_key,_xlpm.Scenario,_xlpm.Data,"▧")
))</f>
        <v>#NAME?</v>
      </c>
      <c r="CN334" s="2154"/>
      <c r="CO334" s="88"/>
      <c r="CP334" s="2154" t="e" cm="1">
        <f t="array" aca="1" ref="CP334" ca="1">_xlfn.LET(
_xlpm.search_key,$W334&amp;$Y334,
_xlpm.Scenario,_xlfn.VSTACK($W$20:$W$55&amp;$Y$20:$Y$55,$W$76:$W$110&amp;$Y$76:$Y$110),
_xlpm.Data,_xlfn.VSTACK(CP$20:CQ$55,CP$76:CQ$110),
IF(OR($Y334="",ISNUMBER(SEARCH("please",$Y334))),"", _xlfn.XLOOKUP(_xlpm.search_key,_xlpm.Scenario,_xlpm.Data,"▧")
))</f>
        <v>#NAME?</v>
      </c>
      <c r="CQ334" s="2154"/>
      <c r="CR334" s="34"/>
      <c r="CS334" s="2056"/>
      <c r="DC334"/>
    </row>
    <row r="335" spans="1:144" ht="21" customHeight="1">
      <c r="A335" s="1627"/>
      <c r="B335" s="2606"/>
      <c r="C335" s="2540"/>
      <c r="D335" s="1549"/>
      <c r="E335" s="2440"/>
      <c r="F335" s="401"/>
      <c r="G335" s="401"/>
      <c r="H335" s="585"/>
      <c r="I335" s="585"/>
      <c r="J335" s="401"/>
      <c r="K335" s="401"/>
      <c r="L335" s="37"/>
      <c r="N335" s="158"/>
      <c r="O335" s="101"/>
      <c r="P335" s="52"/>
      <c r="Q335" s="101"/>
      <c r="R335" s="101"/>
      <c r="S335" s="101"/>
      <c r="T335" s="101"/>
      <c r="U335" s="39"/>
      <c r="V335" s="37"/>
      <c r="W335" s="2364" t="e">
        <f ca="1">W330</f>
        <v>#NAME?</v>
      </c>
      <c r="X335" s="2373">
        <f>_PL!X335</f>
        <v>0</v>
      </c>
      <c r="Y335" s="2367">
        <v>2</v>
      </c>
      <c r="Z335" s="198">
        <f>_PL!Z335</f>
        <v>0</v>
      </c>
      <c r="AA335" s="200" t="str" cm="1">
        <f t="array" aca="1" ref="AA335" ca="1">IF(Y335="", "", _xlfn.LET(
_xlpm._termname,$W335 &amp; $Y335,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5" s="1134"/>
      <c r="AC335" s="125"/>
      <c r="AD335" s="2152" t="e" cm="1">
        <f t="array" aca="1" ref="AD335" ca="1">_xlfn.LET(
_xlpm.search_key, $W335&amp;$Y335,
_xlpm.Scenario, _xlfn.VSTACK( $W$20:$W$55&amp;$Y$20:$Y$55, $W$76:$W$110&amp;$Y$76:$Y$110),
_xlpm.Data,  _xlfn.VSTACK($AD$20:$BN$55, $AD$76:$BN$110),
IF(OR($Y335="",ISNUMBER(SEARCH("please",$Y335))),"", _xlfn.XLOOKUP(_xlpm.search_key, _xlpm.Scenario, _xlpm.Data, "▧"))
)</f>
        <v>#NAME?</v>
      </c>
      <c r="AE335" s="2152"/>
      <c r="AF335" s="2152"/>
      <c r="AG335" s="2152"/>
      <c r="AH335" s="2152"/>
      <c r="AI335" s="2152"/>
      <c r="AJ335" s="2152"/>
      <c r="AK335" s="2152"/>
      <c r="AL335" s="2152"/>
      <c r="AM335" s="2152"/>
      <c r="AN335" s="2152"/>
      <c r="AO335" s="2152"/>
      <c r="AP335" s="2152"/>
      <c r="AQ335" s="2152"/>
      <c r="AR335" s="2152"/>
      <c r="AS335" s="2152"/>
      <c r="AT335" s="2152"/>
      <c r="AU335" s="2152"/>
      <c r="AV335" s="2152"/>
      <c r="AW335" s="2152"/>
      <c r="AX335" s="2152"/>
      <c r="AY335" s="2152"/>
      <c r="AZ335" s="2152"/>
      <c r="BA335" s="2152"/>
      <c r="BB335" s="2152"/>
      <c r="BC335" s="2152"/>
      <c r="BD335" s="2152"/>
      <c r="BE335" s="2152"/>
      <c r="BF335" s="2152"/>
      <c r="BG335" s="2152"/>
      <c r="BH335" s="2152"/>
      <c r="BI335" s="2152"/>
      <c r="BJ335" s="2152"/>
      <c r="BK335" s="2152"/>
      <c r="BL335" s="2152"/>
      <c r="BM335" s="2152"/>
      <c r="BN335" s="2152"/>
      <c r="BO335" s="2362"/>
      <c r="BP335" s="2362"/>
      <c r="BQ335" s="2362"/>
      <c r="BR335" s="2362"/>
      <c r="BS335" s="2362"/>
      <c r="BT335" s="2362"/>
      <c r="BU335" s="2362"/>
      <c r="BV335" s="2362"/>
      <c r="BW335" s="2362"/>
      <c r="BX335" s="2362"/>
      <c r="BY335" s="2362"/>
      <c r="BZ335" s="2362"/>
      <c r="CA335" s="34"/>
      <c r="CC335" s="58"/>
      <c r="CD335" s="2154" t="e" cm="1">
        <f t="array" aca="1" ref="CD335" ca="1">_xlfn.LET(
_xlpm.search_key,$W335&amp;$Y335,
_xlpm.Scenario,_xlfn.VSTACK($W$20:$W$55&amp;$Y$20:$Y$55,$W$76:$W$110&amp;$Y$76:$Y$110),
_xlpm.Data,_xlfn.VSTACK(CD$20:CE$55,CD$76:CE$110),
IF(OR($Y335="",ISNUMBER(SEARCH("please",$Y335))),"", _xlfn.XLOOKUP(_xlpm.search_key,_xlpm.Scenario,_xlpm.Data,"▧")
))</f>
        <v>#NAME?</v>
      </c>
      <c r="CE335" s="2154"/>
      <c r="CF335" s="88"/>
      <c r="CG335" s="2154" t="e" cm="1">
        <f t="array" aca="1" ref="CG335" ca="1">_xlfn.LET(
_xlpm.search_key,$W335&amp;$Y335,
_xlpm.Scenario,_xlfn.VSTACK($W$20:$W$55&amp;$Y$20:$Y$55,$W$76:$W$110&amp;$Y$76:$Y$110),
_xlpm.Data,_xlfn.VSTACK(CG$20:CH$55,CG$76:CH$110),
IF(OR($Y335="",ISNUMBER(SEARCH("please",$Y335))),"", _xlfn.XLOOKUP(_xlpm.search_key,_xlpm.Scenario,_xlpm.Data,"▧")
))</f>
        <v>#NAME?</v>
      </c>
      <c r="CH335" s="2154"/>
      <c r="CI335" s="88"/>
      <c r="CJ335" s="2154" t="e" cm="1">
        <f t="array" aca="1" ref="CJ335" ca="1">_xlfn.LET(
_xlpm.search_key,$W335&amp;$Y335,
_xlpm.Scenario,_xlfn.VSTACK($W$20:$W$55&amp;$Y$20:$Y$55,$W$76:$W$110&amp;$Y$76:$Y$110),
_xlpm.Data,_xlfn.VSTACK(CJ$20:CK$55,CJ$76:CK$110),
IF(OR($Y335="",ISNUMBER(SEARCH("please",$Y335))),"", _xlfn.XLOOKUP(_xlpm.search_key,_xlpm.Scenario,_xlpm.Data,"▧")
))</f>
        <v>#NAME?</v>
      </c>
      <c r="CK335" s="2154"/>
      <c r="CL335" s="88"/>
      <c r="CM335" s="2154" t="e" cm="1">
        <f t="array" aca="1" ref="CM335" ca="1">_xlfn.LET(
_xlpm.search_key,$W335&amp;$Y335,
_xlpm.Scenario,_xlfn.VSTACK($W$20:$W$55&amp;$Y$20:$Y$55,$W$76:$W$110&amp;$Y$76:$Y$110),
_xlpm.Data,_xlfn.VSTACK(CM$20:CN$55,CM$76:CN$110),
IF(OR($Y335="",ISNUMBER(SEARCH("please",$Y335))),"", _xlfn.XLOOKUP(_xlpm.search_key,_xlpm.Scenario,_xlpm.Data,"▧")
))</f>
        <v>#NAME?</v>
      </c>
      <c r="CN335" s="2154"/>
      <c r="CO335" s="88"/>
      <c r="CP335" s="2154" t="e" cm="1">
        <f t="array" aca="1" ref="CP335" ca="1">_xlfn.LET(
_xlpm.search_key,$W335&amp;$Y335,
_xlpm.Scenario,_xlfn.VSTACK($W$20:$W$55&amp;$Y$20:$Y$55,$W$76:$W$110&amp;$Y$76:$Y$110),
_xlpm.Data,_xlfn.VSTACK(CP$20:CQ$55,CP$76:CQ$110),
IF(OR($Y335="",ISNUMBER(SEARCH("please",$Y335))),"", _xlfn.XLOOKUP(_xlpm.search_key,_xlpm.Scenario,_xlpm.Data,"▧")
))</f>
        <v>#NAME?</v>
      </c>
      <c r="CQ335" s="2154"/>
      <c r="CR335" s="34"/>
      <c r="CS335" s="2056"/>
      <c r="DC335"/>
    </row>
    <row r="336" spans="1:144" ht="21" customHeight="1">
      <c r="A336" s="1627"/>
      <c r="B336" s="2606"/>
      <c r="C336" s="2540"/>
      <c r="D336" s="1549"/>
      <c r="E336" s="2440"/>
      <c r="F336" s="401"/>
      <c r="G336" s="401"/>
      <c r="H336" s="585"/>
      <c r="I336" s="585"/>
      <c r="J336" s="401"/>
      <c r="K336" s="401"/>
      <c r="L336" s="37"/>
      <c r="N336" s="158"/>
      <c r="O336" s="101"/>
      <c r="P336" s="52"/>
      <c r="Q336" s="101"/>
      <c r="R336" s="101"/>
      <c r="S336" s="101"/>
      <c r="T336" s="101"/>
      <c r="U336" s="39"/>
      <c r="V336" s="37"/>
      <c r="W336" s="2364" t="e">
        <f ca="1">W330</f>
        <v>#NAME?</v>
      </c>
      <c r="X336" s="2373">
        <f>_PL!X336</f>
        <v>0</v>
      </c>
      <c r="Y336" s="2367">
        <v>2</v>
      </c>
      <c r="Z336" s="538">
        <f>_PL!Z336</f>
        <v>0</v>
      </c>
      <c r="AA336" s="787" t="str" cm="1">
        <f t="array" aca="1" ref="AA336" ca="1">IF(Y336="", "", _xlfn.LET(
_xlpm._termname,$W336 &amp; $Y336,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6" s="1134"/>
      <c r="AC336" s="125"/>
      <c r="AD336" s="2152" t="e" cm="1">
        <f t="array" aca="1" ref="AD336" ca="1">_xlfn.LET(
_xlpm.search_key, $W336&amp;$Y336,
_xlpm.Scenario, _xlfn.VSTACK( $W$20:$W$55&amp;$Y$20:$Y$55, $W$76:$W$110&amp;$Y$76:$Y$110),
_xlpm.Data,  _xlfn.VSTACK($AD$20:$BN$55, $AD$76:$BN$110),
IF(OR($Y336="",ISNUMBER(SEARCH("please",$Y336))),"", _xlfn.XLOOKUP(_xlpm.search_key, _xlpm.Scenario, _xlpm.Data, "▧"))
)</f>
        <v>#NAME?</v>
      </c>
      <c r="AE336" s="2152"/>
      <c r="AF336" s="2152"/>
      <c r="AG336" s="2152"/>
      <c r="AH336" s="2152"/>
      <c r="AI336" s="2152"/>
      <c r="AJ336" s="2152"/>
      <c r="AK336" s="2152"/>
      <c r="AL336" s="2152"/>
      <c r="AM336" s="2152"/>
      <c r="AN336" s="2152"/>
      <c r="AO336" s="2152"/>
      <c r="AP336" s="2152"/>
      <c r="AQ336" s="2152"/>
      <c r="AR336" s="2152"/>
      <c r="AS336" s="2152"/>
      <c r="AT336" s="2152"/>
      <c r="AU336" s="2152"/>
      <c r="AV336" s="2152"/>
      <c r="AW336" s="2152"/>
      <c r="AX336" s="2152"/>
      <c r="AY336" s="2152"/>
      <c r="AZ336" s="2152"/>
      <c r="BA336" s="2152"/>
      <c r="BB336" s="2152"/>
      <c r="BC336" s="2152"/>
      <c r="BD336" s="2152"/>
      <c r="BE336" s="2152"/>
      <c r="BF336" s="2152"/>
      <c r="BG336" s="2152"/>
      <c r="BH336" s="2152"/>
      <c r="BI336" s="2152"/>
      <c r="BJ336" s="2152"/>
      <c r="BK336" s="2152"/>
      <c r="BL336" s="2152"/>
      <c r="BM336" s="2152"/>
      <c r="BN336" s="2152"/>
      <c r="BO336" s="2362"/>
      <c r="BP336" s="2362"/>
      <c r="BQ336" s="2362"/>
      <c r="BR336" s="2362"/>
      <c r="BS336" s="2362"/>
      <c r="BT336" s="2362"/>
      <c r="BU336" s="2362"/>
      <c r="BV336" s="2362"/>
      <c r="BW336" s="2362"/>
      <c r="BX336" s="2362"/>
      <c r="BY336" s="2362"/>
      <c r="BZ336" s="2362"/>
      <c r="CA336" s="34"/>
      <c r="CC336" s="58"/>
      <c r="CD336" s="2154" t="e" cm="1">
        <f t="array" aca="1" ref="CD336" ca="1">_xlfn.LET(
_xlpm.search_key,$W336&amp;$Y336,
_xlpm.Scenario,_xlfn.VSTACK($W$20:$W$55&amp;$Y$20:$Y$55,$W$76:$W$110&amp;$Y$76:$Y$110),
_xlpm.Data,_xlfn.VSTACK(CD$20:CE$55,CD$76:CE$110),
IF(OR($Y336="",ISNUMBER(SEARCH("please",$Y336))),"", _xlfn.XLOOKUP(_xlpm.search_key,_xlpm.Scenario,_xlpm.Data,"▧")
))</f>
        <v>#NAME?</v>
      </c>
      <c r="CE336" s="2154"/>
      <c r="CF336" s="88"/>
      <c r="CG336" s="2154" t="e" cm="1">
        <f t="array" aca="1" ref="CG336" ca="1">_xlfn.LET(
_xlpm.search_key,$W336&amp;$Y336,
_xlpm.Scenario,_xlfn.VSTACK($W$20:$W$55&amp;$Y$20:$Y$55,$W$76:$W$110&amp;$Y$76:$Y$110),
_xlpm.Data,_xlfn.VSTACK(CG$20:CH$55,CG$76:CH$110),
IF(OR($Y336="",ISNUMBER(SEARCH("please",$Y336))),"", _xlfn.XLOOKUP(_xlpm.search_key,_xlpm.Scenario,_xlpm.Data,"▧")
))</f>
        <v>#NAME?</v>
      </c>
      <c r="CH336" s="2154"/>
      <c r="CI336" s="88"/>
      <c r="CJ336" s="2154" t="e" cm="1">
        <f t="array" aca="1" ref="CJ336" ca="1">_xlfn.LET(
_xlpm.search_key,$W336&amp;$Y336,
_xlpm.Scenario,_xlfn.VSTACK($W$20:$W$55&amp;$Y$20:$Y$55,$W$76:$W$110&amp;$Y$76:$Y$110),
_xlpm.Data,_xlfn.VSTACK(CJ$20:CK$55,CJ$76:CK$110),
IF(OR($Y336="",ISNUMBER(SEARCH("please",$Y336))),"", _xlfn.XLOOKUP(_xlpm.search_key,_xlpm.Scenario,_xlpm.Data,"▧")
))</f>
        <v>#NAME?</v>
      </c>
      <c r="CK336" s="2154"/>
      <c r="CL336" s="88"/>
      <c r="CM336" s="2154" t="e" cm="1">
        <f t="array" aca="1" ref="CM336" ca="1">_xlfn.LET(
_xlpm.search_key,$W336&amp;$Y336,
_xlpm.Scenario,_xlfn.VSTACK($W$20:$W$55&amp;$Y$20:$Y$55,$W$76:$W$110&amp;$Y$76:$Y$110),
_xlpm.Data,_xlfn.VSTACK(CM$20:CN$55,CM$76:CN$110),
IF(OR($Y336="",ISNUMBER(SEARCH("please",$Y336))),"", _xlfn.XLOOKUP(_xlpm.search_key,_xlpm.Scenario,_xlpm.Data,"▧")
))</f>
        <v>#NAME?</v>
      </c>
      <c r="CN336" s="2154"/>
      <c r="CO336" s="88"/>
      <c r="CP336" s="2154" t="e" cm="1">
        <f t="array" aca="1" ref="CP336" ca="1">_xlfn.LET(
_xlpm.search_key,$W336&amp;$Y336,
_xlpm.Scenario,_xlfn.VSTACK($W$20:$W$55&amp;$Y$20:$Y$55,$W$76:$W$110&amp;$Y$76:$Y$110),
_xlpm.Data,_xlfn.VSTACK(CP$20:CQ$55,CP$76:CQ$110),
IF(OR($Y336="",ISNUMBER(SEARCH("please",$Y336))),"", _xlfn.XLOOKUP(_xlpm.search_key,_xlpm.Scenario,_xlpm.Data,"▧")
))</f>
        <v>#NAME?</v>
      </c>
      <c r="CQ336" s="2154"/>
      <c r="CR336" s="34"/>
      <c r="CS336" s="2056"/>
      <c r="DC336"/>
    </row>
    <row r="337" spans="1:144" ht="21" customHeight="1">
      <c r="A337" s="1627"/>
      <c r="B337" s="2606" t="s">
        <v>218</v>
      </c>
      <c r="C337" s="2606" t="e" cm="1">
        <f t="array" aca="1" ref="C337" ca="1">CVC.PACK(W330:Y337)</f>
        <v>#NAME?</v>
      </c>
      <c r="D337" s="1549"/>
      <c r="E337" s="2607"/>
      <c r="F337" s="401"/>
      <c r="G337" s="401"/>
      <c r="H337" s="585"/>
      <c r="I337" s="585"/>
      <c r="J337" s="401"/>
      <c r="K337" s="401"/>
      <c r="L337" s="37"/>
      <c r="N337" s="158"/>
      <c r="O337" s="101"/>
      <c r="P337" s="52"/>
      <c r="Q337" s="101"/>
      <c r="R337" s="101"/>
      <c r="S337" s="101"/>
      <c r="T337" s="101"/>
      <c r="U337" s="39"/>
      <c r="V337" s="37"/>
      <c r="W337" s="2365" t="e">
        <f ca="1">W330</f>
        <v>#NAME?</v>
      </c>
      <c r="X337" s="2374">
        <f>_PL!X337</f>
        <v>0</v>
      </c>
      <c r="Y337" s="2326">
        <f>_PL!Y337</f>
        <v>0</v>
      </c>
      <c r="Z337" s="2322"/>
      <c r="AA337" s="2323"/>
      <c r="AB337" s="1134"/>
      <c r="AC337" s="125" t="str" cm="1">
        <f t="array" aca="1" ref="AC337" ca="1">IF(AB337="", "", _xlfn.LET(
_xlpm._termname,PL!$W337 &amp; $AB337,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7" s="2152" t="e">
        <f ca="1">SUMPRODUCT($X331:$X336, AD331:AD336)</f>
        <v>#NAME?</v>
      </c>
      <c r="AE337" s="2152">
        <f t="shared" ref="AE337" si="205">SUMPRODUCT($X331:$X336, AE331:AE336)</f>
        <v>0</v>
      </c>
      <c r="AF337" s="2152">
        <f t="shared" ref="AF337" si="206">SUMPRODUCT($X331:$X336, AF331:AF336)</f>
        <v>0</v>
      </c>
      <c r="AG337" s="2152">
        <f t="shared" ref="AG337" si="207">SUMPRODUCT($X331:$X336, AG331:AG336)</f>
        <v>0</v>
      </c>
      <c r="AH337" s="2152">
        <f t="shared" ref="AH337" si="208">SUMPRODUCT($X331:$X336, AH331:AH336)</f>
        <v>0</v>
      </c>
      <c r="AI337" s="2152">
        <f t="shared" ref="AI337" si="209">SUMPRODUCT($X331:$X336, AI331:AI336)</f>
        <v>0</v>
      </c>
      <c r="AJ337" s="2152">
        <f t="shared" ref="AJ337" si="210">SUMPRODUCT($X331:$X336, AJ331:AJ336)</f>
        <v>0</v>
      </c>
      <c r="AK337" s="2152">
        <f t="shared" ref="AK337" si="211">SUMPRODUCT($X331:$X336, AK331:AK336)</f>
        <v>0</v>
      </c>
      <c r="AL337" s="2152">
        <f t="shared" ref="AL337" si="212">SUMPRODUCT($X331:$X336, AL331:AL336)</f>
        <v>0</v>
      </c>
      <c r="AM337" s="2152">
        <f t="shared" ref="AM337" si="213">SUMPRODUCT($X331:$X336, AM331:AM336)</f>
        <v>0</v>
      </c>
      <c r="AN337" s="2152">
        <f t="shared" ref="AN337" si="214">SUMPRODUCT($X331:$X336, AN331:AN336)</f>
        <v>0</v>
      </c>
      <c r="AO337" s="2152">
        <f t="shared" ref="AO337" si="215">SUMPRODUCT($X331:$X336, AO331:AO336)</f>
        <v>0</v>
      </c>
      <c r="AP337" s="2152">
        <f t="shared" ref="AP337" si="216">SUMPRODUCT($X331:$X336, AP331:AP336)</f>
        <v>0</v>
      </c>
      <c r="AQ337" s="2152">
        <f t="shared" ref="AQ337" si="217">SUMPRODUCT($X331:$X336, AQ331:AQ336)</f>
        <v>0</v>
      </c>
      <c r="AR337" s="2152">
        <f t="shared" ref="AR337" si="218">SUMPRODUCT($X331:$X336, AR331:AR336)</f>
        <v>0</v>
      </c>
      <c r="AS337" s="2152">
        <f t="shared" ref="AS337" si="219">SUMPRODUCT($X331:$X336, AS331:AS336)</f>
        <v>0</v>
      </c>
      <c r="AT337" s="2152">
        <f t="shared" ref="AT337" si="220">SUMPRODUCT($X331:$X336, AT331:AT336)</f>
        <v>0</v>
      </c>
      <c r="AU337" s="2152">
        <f t="shared" ref="AU337" si="221">SUMPRODUCT($X331:$X336, AU331:AU336)</f>
        <v>0</v>
      </c>
      <c r="AV337" s="2152">
        <f t="shared" ref="AV337" si="222">SUMPRODUCT($X331:$X336, AV331:AV336)</f>
        <v>0</v>
      </c>
      <c r="AW337" s="2152">
        <f t="shared" ref="AW337" si="223">SUMPRODUCT($X331:$X336, AW331:AW336)</f>
        <v>0</v>
      </c>
      <c r="AX337" s="2152">
        <f t="shared" ref="AX337" si="224">SUMPRODUCT($X331:$X336, AX331:AX336)</f>
        <v>0</v>
      </c>
      <c r="AY337" s="2152">
        <f t="shared" ref="AY337" si="225">SUMPRODUCT($X331:$X336, AY331:AY336)</f>
        <v>0</v>
      </c>
      <c r="AZ337" s="2152">
        <f t="shared" ref="AZ337" si="226">SUMPRODUCT($X331:$X336, AZ331:AZ336)</f>
        <v>0</v>
      </c>
      <c r="BA337" s="2152">
        <f t="shared" ref="BA337" si="227">SUMPRODUCT($X331:$X336, BA331:BA336)</f>
        <v>0</v>
      </c>
      <c r="BB337" s="2152">
        <f t="shared" ref="BB337" si="228">SUMPRODUCT($X331:$X336, BB331:BB336)</f>
        <v>0</v>
      </c>
      <c r="BC337" s="2152">
        <f t="shared" ref="BC337" si="229">SUMPRODUCT($X331:$X336, BC331:BC336)</f>
        <v>0</v>
      </c>
      <c r="BD337" s="2152">
        <f t="shared" ref="BD337" si="230">SUMPRODUCT($X331:$X336, BD331:BD336)</f>
        <v>0</v>
      </c>
      <c r="BE337" s="2152">
        <f t="shared" ref="BE337" si="231">SUMPRODUCT($X331:$X336, BE331:BE336)</f>
        <v>0</v>
      </c>
      <c r="BF337" s="2152">
        <f t="shared" ref="BF337" si="232">SUMPRODUCT($X331:$X336, BF331:BF336)</f>
        <v>0</v>
      </c>
      <c r="BG337" s="2152">
        <f t="shared" ref="BG337" si="233">SUMPRODUCT($X331:$X336, BG331:BG336)</f>
        <v>0</v>
      </c>
      <c r="BH337" s="2152">
        <f t="shared" ref="BH337" si="234">SUMPRODUCT($X331:$X336, BH331:BH336)</f>
        <v>0</v>
      </c>
      <c r="BI337" s="2152">
        <f t="shared" ref="BI337" si="235">SUMPRODUCT($X331:$X336, BI331:BI336)</f>
        <v>0</v>
      </c>
      <c r="BJ337" s="2152">
        <f t="shared" ref="BJ337" si="236">SUMPRODUCT($X331:$X336, BJ331:BJ336)</f>
        <v>0</v>
      </c>
      <c r="BK337" s="2152">
        <f t="shared" ref="BK337" si="237">SUMPRODUCT($X331:$X336, BK331:BK336)</f>
        <v>0</v>
      </c>
      <c r="BL337" s="2152">
        <f t="shared" ref="BL337" si="238">SUMPRODUCT($X331:$X336, BL331:BL336)</f>
        <v>0</v>
      </c>
      <c r="BM337" s="2152">
        <f t="shared" ref="BM337" si="239">SUMPRODUCT($X331:$X336, BM331:BM336)</f>
        <v>0</v>
      </c>
      <c r="BN337" s="2152">
        <f t="shared" ref="BN337" si="240">SUMPRODUCT($X331:$X336, BN331:BN336)</f>
        <v>0</v>
      </c>
      <c r="BO337" s="2362"/>
      <c r="BP337" s="2362"/>
      <c r="BQ337" s="2362"/>
      <c r="BR337" s="2362"/>
      <c r="BS337" s="2362"/>
      <c r="BT337" s="2362"/>
      <c r="BU337" s="2362"/>
      <c r="BV337" s="2362"/>
      <c r="BW337" s="2362"/>
      <c r="BX337" s="2362"/>
      <c r="BY337" s="2362"/>
      <c r="BZ337" s="2362"/>
      <c r="CA337" s="34"/>
      <c r="CC337" s="58"/>
      <c r="CD337" s="2152" t="e">
        <f ca="1">SUMPRODUCT($X331:$X336, CD331:CD336)</f>
        <v>#NAME?</v>
      </c>
      <c r="CE337" s="2152">
        <f t="shared" ref="CE337" si="241">SUMPRODUCT($X331:$X334, CE331:CE334)</f>
        <v>0</v>
      </c>
      <c r="CF337" s="88"/>
      <c r="CG337" s="2152" t="e">
        <f ca="1">SUMPRODUCT($X331:$X336, CG331:CG336)</f>
        <v>#NAME?</v>
      </c>
      <c r="CH337" s="2152">
        <f t="shared" ref="CH337" si="242">SUMPRODUCT($X331:$X334, CH331:CH334)</f>
        <v>0</v>
      </c>
      <c r="CI337" s="88"/>
      <c r="CJ337" s="2152" t="e">
        <f ca="1">SUMPRODUCT($X331:$X336, CJ331:CJ336)</f>
        <v>#NAME?</v>
      </c>
      <c r="CK337" s="2152">
        <f t="shared" ref="CK337" si="243">SUMPRODUCT($X331:$X334, CK331:CK334)</f>
        <v>0</v>
      </c>
      <c r="CL337" s="88"/>
      <c r="CM337" s="2152" t="e">
        <f ca="1">SUMPRODUCT($X331:$X336, CM331:CM336)</f>
        <v>#NAME?</v>
      </c>
      <c r="CN337" s="2152">
        <f t="shared" ref="CN337" si="244">SUMPRODUCT($X331:$X334, CN331:CN334)</f>
        <v>0</v>
      </c>
      <c r="CO337" s="88"/>
      <c r="CP337" s="2152" t="e">
        <f ca="1">SUMPRODUCT($X331:$X336, CP331:CP336)</f>
        <v>#NAME?</v>
      </c>
      <c r="CQ337" s="2152">
        <f t="shared" ref="CQ337" si="245">SUMPRODUCT($X331:$X334, CQ331:CQ334)</f>
        <v>0</v>
      </c>
      <c r="CR337" s="34"/>
      <c r="CS337" s="2056"/>
      <c r="CT337" s="2447" t="e" cm="1">
        <f t="array" aca="1" ref="CT337" ca="1">IF(PL!$C337="","",_xldudf_CX_PUSH(PL!$C337,CX_ENTITY,PL!$B337,EOMONTH(val_asOfDate,PL!CT$248)))</f>
        <v>#NAME?</v>
      </c>
      <c r="CU337" s="2447" t="e" cm="1">
        <f t="array" aca="1" ref="CU337" ca="1">IF(PL!$C337="","",_xldudf_CX_PUSH(PL!$C337,CX_ENTITY,PL!$B337,EOMONTH(val_asOfDate,PL!CU$248)))</f>
        <v>#NAME?</v>
      </c>
      <c r="CV337" s="2447" t="e" cm="1">
        <f t="array" aca="1" ref="CV337" ca="1">IF(PL!$C337="","",_xldudf_CX_PUSH(PL!$C337,CX_ENTITY,PL!$B337,EOMONTH(val_asOfDate,PL!CV$248)))</f>
        <v>#NAME?</v>
      </c>
      <c r="CW337" s="2447" t="e" cm="1">
        <f t="array" aca="1" ref="CW337" ca="1">IF(PL!$C337="","",_xldudf_CX_PUSH(PL!$C337,CX_ENTITY,PL!$B337,EOMONTH(val_asOfDate,PL!CW$248)))</f>
        <v>#NAME?</v>
      </c>
      <c r="DC337"/>
    </row>
    <row r="338" spans="1:144" s="108" customFormat="1" ht="21" customHeight="1">
      <c r="A338" s="1628"/>
      <c r="B338" s="2540"/>
      <c r="C338" s="2540"/>
      <c r="D338" s="1549"/>
      <c r="E338" s="2607"/>
      <c r="F338" s="401"/>
      <c r="G338" s="401"/>
      <c r="H338" s="585"/>
      <c r="I338" s="585"/>
      <c r="J338" s="401"/>
      <c r="K338" s="401"/>
      <c r="L338" s="37"/>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63"/>
      <c r="BP338" s="2363"/>
      <c r="BQ338" s="2363"/>
      <c r="BR338" s="2363"/>
      <c r="BS338" s="2363"/>
      <c r="BT338" s="2363"/>
      <c r="BU338" s="2363"/>
      <c r="BV338" s="2363"/>
      <c r="BW338" s="2363"/>
      <c r="BX338" s="2363"/>
      <c r="BY338" s="2363"/>
      <c r="BZ338" s="2363"/>
      <c r="CA338" s="88"/>
      <c r="CC338" s="383"/>
      <c r="CD338" s="2319"/>
      <c r="CE338" s="2319"/>
      <c r="CF338" s="88"/>
      <c r="CG338" s="2319"/>
      <c r="CH338" s="2319"/>
      <c r="CI338" s="88"/>
      <c r="CJ338" s="2319"/>
      <c r="CK338" s="2319"/>
      <c r="CL338" s="88"/>
      <c r="CM338" s="2320"/>
      <c r="CN338" s="2320"/>
      <c r="CO338" s="88"/>
      <c r="CP338" s="2320"/>
      <c r="CQ338" s="2320"/>
      <c r="CR338" s="88"/>
      <c r="CS338" s="232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row r="339" spans="1:144">
      <c r="DC339"/>
    </row>
  </sheetData>
  <sheetProtection formatColumns="0" formatRows="0" autoFilter="0" pivotTables="0"/>
  <sortState xmlns:xlrd2="http://schemas.microsoft.com/office/spreadsheetml/2017/richdata2" ref="A147:Y154">
    <sortCondition descending="1" ref="Y147:Y154"/>
  </sortState>
  <mergeCells count="97">
    <mergeCell ref="C10:D10"/>
    <mergeCell ref="C11:D11"/>
    <mergeCell ref="C9:D9"/>
    <mergeCell ref="CJ245:CK245"/>
    <mergeCell ref="CM245:CN245"/>
    <mergeCell ref="CD230:CE230"/>
    <mergeCell ref="CG230:CH230"/>
    <mergeCell ref="CJ230:CK230"/>
    <mergeCell ref="CM230:CN230"/>
    <mergeCell ref="W43:W44"/>
    <mergeCell ref="X43:X44"/>
    <mergeCell ref="X99:X100"/>
    <mergeCell ref="Y171:Y172"/>
    <mergeCell ref="Y43:Y44"/>
    <mergeCell ref="W72:W73"/>
    <mergeCell ref="Y72:Y73"/>
    <mergeCell ref="CP245:CQ245"/>
    <mergeCell ref="W231:W232"/>
    <mergeCell ref="Y231:Y232"/>
    <mergeCell ref="AB237:AB238"/>
    <mergeCell ref="CD245:CE245"/>
    <mergeCell ref="CG245:CH245"/>
    <mergeCell ref="CP230:CQ230"/>
    <mergeCell ref="S72:T73"/>
    <mergeCell ref="N3:N9"/>
    <mergeCell ref="S204:T227"/>
    <mergeCell ref="W128:W129"/>
    <mergeCell ref="W216:W217"/>
    <mergeCell ref="O4:Q4"/>
    <mergeCell ref="W17:W18"/>
    <mergeCell ref="S9:T10"/>
    <mergeCell ref="W171:W172"/>
    <mergeCell ref="Y216:Y217"/>
    <mergeCell ref="W201:W202"/>
    <mergeCell ref="Y201:Y202"/>
    <mergeCell ref="W187:W188"/>
    <mergeCell ref="Y187:Y188"/>
    <mergeCell ref="Y17:Y18"/>
    <mergeCell ref="W99:W100"/>
    <mergeCell ref="Y99:Y100"/>
    <mergeCell ref="W157:W158"/>
    <mergeCell ref="Y157:Y158"/>
    <mergeCell ref="Y128:Y129"/>
    <mergeCell ref="W143:W144"/>
    <mergeCell ref="Y143:Y144"/>
    <mergeCell ref="W56:W57"/>
    <mergeCell ref="CD10:CE10"/>
    <mergeCell ref="CG10:CH10"/>
    <mergeCell ref="CJ10:CK10"/>
    <mergeCell ref="CP10:CQ10"/>
    <mergeCell ref="CM10:CN10"/>
    <mergeCell ref="CP127:CQ127"/>
    <mergeCell ref="CD71:CE71"/>
    <mergeCell ref="CG71:CH71"/>
    <mergeCell ref="CJ71:CK71"/>
    <mergeCell ref="CM127:CN127"/>
    <mergeCell ref="CD127:CE127"/>
    <mergeCell ref="CG127:CH127"/>
    <mergeCell ref="CP71:CQ71"/>
    <mergeCell ref="CM71:CN71"/>
    <mergeCell ref="CJ127:CK127"/>
    <mergeCell ref="CP200:CQ200"/>
    <mergeCell ref="CD200:CE200"/>
    <mergeCell ref="CG200:CH200"/>
    <mergeCell ref="CJ200:CK200"/>
    <mergeCell ref="CM142:CN142"/>
    <mergeCell ref="CM156:CN156"/>
    <mergeCell ref="CM186:CN186"/>
    <mergeCell ref="CJ142:CK142"/>
    <mergeCell ref="CJ156:CK156"/>
    <mergeCell ref="CG142:CH142"/>
    <mergeCell ref="CD142:CE142"/>
    <mergeCell ref="CG156:CH156"/>
    <mergeCell ref="CD156:CE156"/>
    <mergeCell ref="CD170:CE170"/>
    <mergeCell ref="AB177:AB178"/>
    <mergeCell ref="CP142:CQ142"/>
    <mergeCell ref="CP156:CQ156"/>
    <mergeCell ref="CP186:CQ186"/>
    <mergeCell ref="AB163:AB164"/>
    <mergeCell ref="AB149:AB150"/>
    <mergeCell ref="CP215:CQ215"/>
    <mergeCell ref="CP170:CQ170"/>
    <mergeCell ref="CM200:CN200"/>
    <mergeCell ref="CM215:CN215"/>
    <mergeCell ref="AB222:AB223"/>
    <mergeCell ref="AB207:AB208"/>
    <mergeCell ref="AB193:AB194"/>
    <mergeCell ref="CD215:CE215"/>
    <mergeCell ref="CG215:CH215"/>
    <mergeCell ref="CJ215:CK215"/>
    <mergeCell ref="CJ170:CK170"/>
    <mergeCell ref="CM170:CN170"/>
    <mergeCell ref="CD186:CE186"/>
    <mergeCell ref="CG186:CH186"/>
    <mergeCell ref="CJ186:CK186"/>
    <mergeCell ref="CG170:CH170"/>
  </mergeCells>
  <phoneticPr fontId="45" type="noConversion"/>
  <conditionalFormatting sqref="A47:B54 C52:K54 A55:K66">
    <cfRule type="expression" dxfId="4110" priority="1691">
      <formula>$A47="F"</formula>
    </cfRule>
    <cfRule type="expression" dxfId="4109" priority="1692">
      <formula>$A47="L"</formula>
    </cfRule>
  </conditionalFormatting>
  <conditionalFormatting sqref="A249:B249 D249">
    <cfRule type="expression" dxfId="4108" priority="2632">
      <formula>$A249="F"</formula>
    </cfRule>
  </conditionalFormatting>
  <conditionalFormatting sqref="A249:B249 D249:K249 C258:K258 B250:B265 A258 B268:B274 B277:B283 B286:B292 B295:B301">
    <cfRule type="expression" dxfId="4107" priority="2633">
      <formula>$A249="L"</formula>
    </cfRule>
  </conditionalFormatting>
  <conditionalFormatting sqref="A310:C310">
    <cfRule type="expression" dxfId="4106" priority="222">
      <formula>$A310="L"</formula>
    </cfRule>
  </conditionalFormatting>
  <conditionalFormatting sqref="A319:C319">
    <cfRule type="expression" dxfId="4105" priority="220">
      <formula>$A319="L"</formula>
    </cfRule>
  </conditionalFormatting>
  <conditionalFormatting sqref="A328:C328">
    <cfRule type="expression" dxfId="4104" priority="218">
      <formula>$A328="L"</formula>
    </cfRule>
  </conditionalFormatting>
  <conditionalFormatting sqref="A337:C337">
    <cfRule type="expression" dxfId="4103" priority="216">
      <formula>$A337="L"</formula>
    </cfRule>
  </conditionalFormatting>
  <conditionalFormatting sqref="A250:D338">
    <cfRule type="expression" dxfId="4102" priority="215">
      <formula>$A250="F"</formula>
    </cfRule>
  </conditionalFormatting>
  <conditionalFormatting sqref="A331:E336">
    <cfRule type="expression" dxfId="4101" priority="383">
      <formula>$A331="L"</formula>
    </cfRule>
  </conditionalFormatting>
  <conditionalFormatting sqref="A250:K257">
    <cfRule type="expression" dxfId="4100" priority="2415">
      <formula>$A250="L"</formula>
    </cfRule>
  </conditionalFormatting>
  <conditionalFormatting sqref="A259:K309">
    <cfRule type="expression" dxfId="4099" priority="830">
      <formula>$A259="L"</formula>
    </cfRule>
  </conditionalFormatting>
  <conditionalFormatting sqref="A311:K318">
    <cfRule type="expression" dxfId="4098" priority="681">
      <formula>$A311="L"</formula>
    </cfRule>
  </conditionalFormatting>
  <conditionalFormatting sqref="A320:K327">
    <cfRule type="expression" dxfId="4097" priority="532">
      <formula>$A320="L"</formula>
    </cfRule>
  </conditionalFormatting>
  <conditionalFormatting sqref="A329:K330">
    <cfRule type="expression" dxfId="4096" priority="1968">
      <formula>$A329="L"</formula>
    </cfRule>
  </conditionalFormatting>
  <conditionalFormatting sqref="A338:K338">
    <cfRule type="expression" dxfId="4095" priority="1995">
      <formula>$A338="L"</formula>
    </cfRule>
  </conditionalFormatting>
  <conditionalFormatting sqref="D45 G45:G55 G57:G66">
    <cfRule type="expression" dxfId="4094" priority="5779">
      <formula>fx_hasCX(D45)</formula>
    </cfRule>
  </conditionalFormatting>
  <conditionalFormatting sqref="D67:G71 E57:E66">
    <cfRule type="expression" dxfId="4093" priority="5789">
      <formula>fx_hasCX(D57)</formula>
    </cfRule>
  </conditionalFormatting>
  <conditionalFormatting sqref="D310:K310">
    <cfRule type="expression" dxfId="4092" priority="834">
      <formula>$A310="L"</formula>
    </cfRule>
  </conditionalFormatting>
  <conditionalFormatting sqref="D319:K319">
    <cfRule type="expression" dxfId="4091" priority="685">
      <formula>$A319="L"</formula>
    </cfRule>
  </conditionalFormatting>
  <conditionalFormatting sqref="D328:K328">
    <cfRule type="expression" dxfId="4090" priority="536">
      <formula>$A328="L"</formula>
    </cfRule>
  </conditionalFormatting>
  <conditionalFormatting sqref="E45">
    <cfRule type="expression" dxfId="4089" priority="3512">
      <formula>$A45="L"</formula>
    </cfRule>
    <cfRule type="expression" dxfId="4088" priority="3513">
      <formula>$A45="F"</formula>
    </cfRule>
  </conditionalFormatting>
  <conditionalFormatting sqref="E76:E97">
    <cfRule type="expression" dxfId="4087" priority="3511">
      <formula>$A76="F"</formula>
    </cfRule>
    <cfRule type="expression" dxfId="4086" priority="3510">
      <formula>$A76="L"</formula>
    </cfRule>
  </conditionalFormatting>
  <conditionalFormatting sqref="E101:E110">
    <cfRule type="expression" dxfId="4085" priority="3508">
      <formula>$A101="L"</formula>
    </cfRule>
    <cfRule type="expression" dxfId="4084" priority="3509">
      <formula>$A101="F"</formula>
    </cfRule>
  </conditionalFormatting>
  <conditionalFormatting sqref="E113:E122">
    <cfRule type="expression" dxfId="4083" priority="3110">
      <formula>$A113="F"</formula>
    </cfRule>
    <cfRule type="expression" dxfId="4082" priority="3109">
      <formula>$A113="L"</formula>
    </cfRule>
  </conditionalFormatting>
  <conditionalFormatting sqref="E132:E138">
    <cfRule type="expression" dxfId="4081" priority="3507">
      <formula>$A132="F"</formula>
    </cfRule>
    <cfRule type="expression" dxfId="4080" priority="3506">
      <formula>$A132="L"</formula>
    </cfRule>
  </conditionalFormatting>
  <conditionalFormatting sqref="E147:E154">
    <cfRule type="expression" dxfId="4079" priority="3505">
      <formula>$A147="F"</formula>
    </cfRule>
    <cfRule type="expression" dxfId="4078" priority="3504">
      <formula>$A147="L"</formula>
    </cfRule>
  </conditionalFormatting>
  <conditionalFormatting sqref="E161:E168">
    <cfRule type="expression" dxfId="4077" priority="3503">
      <formula>$A161="F"</formula>
    </cfRule>
    <cfRule type="expression" dxfId="4076" priority="3502">
      <formula>$A161="L"</formula>
    </cfRule>
  </conditionalFormatting>
  <conditionalFormatting sqref="E175:E182">
    <cfRule type="expression" dxfId="4075" priority="3501">
      <formula>$A175="F"</formula>
    </cfRule>
    <cfRule type="expression" dxfId="4074" priority="3500">
      <formula>$A175="L"</formula>
    </cfRule>
  </conditionalFormatting>
  <conditionalFormatting sqref="E191:E198">
    <cfRule type="expression" dxfId="4073" priority="3498">
      <formula>$A191="L"</formula>
    </cfRule>
    <cfRule type="expression" dxfId="4072" priority="3499">
      <formula>$A191="F"</formula>
    </cfRule>
  </conditionalFormatting>
  <conditionalFormatting sqref="E205:E212">
    <cfRule type="expression" dxfId="4071" priority="3497">
      <formula>$A205="F"</formula>
    </cfRule>
    <cfRule type="expression" dxfId="4070" priority="3496">
      <formula>$A205="L"</formula>
    </cfRule>
  </conditionalFormatting>
  <conditionalFormatting sqref="E220:E227">
    <cfRule type="expression" dxfId="4069" priority="3495">
      <formula>$A220="F"</formula>
    </cfRule>
    <cfRule type="expression" dxfId="4068" priority="3494">
      <formula>$A220="L"</formula>
    </cfRule>
  </conditionalFormatting>
  <conditionalFormatting sqref="E235:E244">
    <cfRule type="expression" dxfId="4067" priority="2434">
      <formula>$A235="F"</formula>
    </cfRule>
    <cfRule type="expression" dxfId="4066" priority="2433">
      <formula>$A235="L"</formula>
    </cfRule>
  </conditionalFormatting>
  <conditionalFormatting sqref="E249:E338">
    <cfRule type="expression" dxfId="4065" priority="2414">
      <formula>$A249="F"</formula>
    </cfRule>
  </conditionalFormatting>
  <conditionalFormatting sqref="E19:G41">
    <cfRule type="expression" dxfId="4064" priority="3551">
      <formula>$A19="L"</formula>
    </cfRule>
    <cfRule type="expression" dxfId="4063" priority="3552">
      <formula>$A19="F"</formula>
    </cfRule>
  </conditionalFormatting>
  <conditionalFormatting sqref="F10:F11">
    <cfRule type="cellIs" dxfId="4062" priority="56" operator="equal">
      <formula>"Ready to push"</formula>
    </cfRule>
  </conditionalFormatting>
  <conditionalFormatting sqref="F249:K338">
    <cfRule type="expression" dxfId="4061" priority="386">
      <formula>$A249="F"</formula>
    </cfRule>
  </conditionalFormatting>
  <conditionalFormatting sqref="F331:K336 D337:K337">
    <cfRule type="expression" dxfId="4060" priority="387">
      <formula>$A331="L"</formula>
    </cfRule>
  </conditionalFormatting>
  <conditionalFormatting sqref="H20:K20 A20:D41 H21:J41 A42:J44 A45:D45 F45:J45 A67:J75 J67:K104 A76:D97 F76:J97 A98:J100 F101:J104 A101:D110 F105:K110 A111:J112 J111:K118 F113:J118 A113:D122 F119:K122 A123:J131 J123:J136 K123:K244 A132:D138 F132:J138 J138:J227 A139:J146 A147:D154 F147:J154 A155:J160 A161:D168 F161:J168 A169:J174 A175:D182 F175:J182 A183:J190 A191:D198 F191:J198 A199:J204 A205:D212 F205:J212 A213:J217 B218:J219 A218:A244 B220:D227 F220:J227 B228:C234 D230:J234 J230:J244 B235:D244 F235:J244 A245:K245 A246:A247 K246:K247">
    <cfRule type="expression" dxfId="4059" priority="4483">
      <formula>$A20="L"</formula>
    </cfRule>
  </conditionalFormatting>
  <conditionalFormatting sqref="H20:K20 H21:J41 A42:J44 F45:J45 A20:D41 A45:D45 A67:J75 J67:K104 A76:D97 F76:J97 A98:J100 F101:J104 A101:D110 F105:K110 A111:J112 J111:K118 F113:J118 A113:D122 F119:K122 A123:J131 J123:J136 K123:K244 A132:D138 F132:J138 J138:J227 A139:J146 A147:D154 F147:J154 A155:J160 A161:D168 F161:J168 A169:J174 A175:D182 F175:J182 A183:J190 A191:D198 F191:J198 A199:J204 A205:D212 F205:J212 A213:J217 B218:J219 A218:A244 B220:D227 F220:J227 B228:C234 D230:J234 J230:J244 B235:D244 F235:J244 A245:K245 A246:A247 K246:K247">
    <cfRule type="expression" dxfId="4058" priority="3880">
      <formula>$A20="F"</formula>
    </cfRule>
  </conditionalFormatting>
  <conditionalFormatting sqref="J20:K51 A46:J46 C47:J51">
    <cfRule type="expression" dxfId="4057" priority="2391">
      <formula>$A20="L"</formula>
    </cfRule>
    <cfRule type="expression" dxfId="4056" priority="2389">
      <formula>$A20="F"</formula>
    </cfRule>
  </conditionalFormatting>
  <conditionalFormatting sqref="W17:W18">
    <cfRule type="cellIs" dxfId="4055" priority="2904" operator="equal">
      <formula>"Scenario"</formula>
    </cfRule>
  </conditionalFormatting>
  <conditionalFormatting sqref="W128:W129">
    <cfRule type="cellIs" dxfId="4054" priority="2859" operator="equal">
      <formula>"Scenario"</formula>
    </cfRule>
  </conditionalFormatting>
  <conditionalFormatting sqref="W143:W144">
    <cfRule type="cellIs" dxfId="4053" priority="2619" operator="equal">
      <formula>"Scenario"</formula>
    </cfRule>
  </conditionalFormatting>
  <conditionalFormatting sqref="W157:W158">
    <cfRule type="cellIs" dxfId="4052" priority="2604" operator="equal">
      <formula>"Scenario"</formula>
    </cfRule>
  </conditionalFormatting>
  <conditionalFormatting sqref="W171:W172">
    <cfRule type="cellIs" dxfId="4051" priority="2585" operator="equal">
      <formula>"Scenario"</formula>
    </cfRule>
  </conditionalFormatting>
  <conditionalFormatting sqref="W187:W188">
    <cfRule type="cellIs" dxfId="4050" priority="2566" operator="equal">
      <formula>"Scenario"</formula>
    </cfRule>
  </conditionalFormatting>
  <conditionalFormatting sqref="W201:W202">
    <cfRule type="cellIs" dxfId="4049" priority="62" operator="equal">
      <formula>"Scenario"</formula>
    </cfRule>
  </conditionalFormatting>
  <conditionalFormatting sqref="W216:W217">
    <cfRule type="cellIs" dxfId="4048" priority="61" operator="equal">
      <formula>"Scenario"</formula>
    </cfRule>
  </conditionalFormatting>
  <conditionalFormatting sqref="W231:W232">
    <cfRule type="expression" dxfId="4047" priority="60">
      <formula>IF($A$14, IF(CELL("protect", W231) = 0, TRUE, FALSE))</formula>
    </cfRule>
    <cfRule type="cellIs" dxfId="4046" priority="59" operator="equal">
      <formula>"Scenario"</formula>
    </cfRule>
  </conditionalFormatting>
  <conditionalFormatting sqref="W245:CD245 CF245:CG245 CI245:CJ245 CL245:CM245 CO245:CP245">
    <cfRule type="expression" dxfId="4045" priority="2420">
      <formula>IF($A$14, IF(CELL("protect", W245) = 0, TRUE, FALSE))</formula>
    </cfRule>
  </conditionalFormatting>
  <conditionalFormatting sqref="W17:CQ18 W76:CQ129 W20:CQ74 W19:AC19 CA19:CQ19 W75:AC75 CA75:CQ75 X130:CQ130 W249:W338">
    <cfRule type="expression" dxfId="4044" priority="3004">
      <formula>IF($A$14, IF(CELL("protect", W17) = 0, TRUE, FALSE))</formula>
    </cfRule>
  </conditionalFormatting>
  <conditionalFormatting sqref="W131:CQ227">
    <cfRule type="expression" dxfId="4043" priority="2833">
      <formula>IF($A$14, IF(CELL("protect", W131) = 0, TRUE, FALSE))</formula>
    </cfRule>
  </conditionalFormatting>
  <conditionalFormatting sqref="W233:CQ242">
    <cfRule type="expression" dxfId="4042" priority="2428">
      <formula>IF($A$14, IF(CELL("protect", W233) = 0, TRUE, FALSE))</formula>
    </cfRule>
  </conditionalFormatting>
  <conditionalFormatting sqref="X250:X257 X259:X266 X268:X275 X277:X284 X286:X293 X295:X302 X304:X311 X313:X320 X322:X329 X331:X338">
    <cfRule type="expression" dxfId="4041" priority="32204">
      <formula>INDEX($H$1:$H$399, ROW($X250)) = 2</formula>
    </cfRule>
    <cfRule type="expression" dxfId="4040" priority="32203">
      <formula>IF($A$14, IF(CELL("protect", X250) = 0, TRUE, FALSE))</formula>
    </cfRule>
  </conditionalFormatting>
  <conditionalFormatting sqref="X330:Y330">
    <cfRule type="expression" dxfId="4039" priority="223">
      <formula>AND($X330=0,ISNUMBER($X330))</formula>
    </cfRule>
  </conditionalFormatting>
  <conditionalFormatting sqref="X231:CQ232 W230:CQ230">
    <cfRule type="expression" dxfId="4038" priority="2703">
      <formula>IF($A$14, IF(CELL("protect", W230) = 0, TRUE, FALSE))</formula>
    </cfRule>
  </conditionalFormatting>
  <conditionalFormatting sqref="Y47:Y54">
    <cfRule type="expression" dxfId="4037" priority="34961">
      <formula>INDEX($H$1:$H$399, ROW($X50)) = 2</formula>
    </cfRule>
  </conditionalFormatting>
  <conditionalFormatting sqref="Y201:Y202">
    <cfRule type="expression" dxfId="4036" priority="65">
      <formula>IF($A$14, IF(CELL("protect", Y201) = 0, TRUE, FALSE))</formula>
    </cfRule>
  </conditionalFormatting>
  <conditionalFormatting sqref="Y205">
    <cfRule type="expression" dxfId="4035" priority="69">
      <formula>IF($A$14, IF(CELL("protect", Y205) = 0, TRUE, FALSE))</formula>
    </cfRule>
  </conditionalFormatting>
  <conditionalFormatting sqref="Y216:Y217">
    <cfRule type="expression" dxfId="4034" priority="73">
      <formula>IF($A$14, IF(CELL("protect", Y216) = 0, TRUE, FALSE))</formula>
    </cfRule>
  </conditionalFormatting>
  <conditionalFormatting sqref="Y220">
    <cfRule type="expression" dxfId="4033" priority="71">
      <formula>IF($A$14, IF(CELL("protect", Y220) = 0, TRUE, FALSE))</formula>
    </cfRule>
  </conditionalFormatting>
  <conditionalFormatting sqref="Y231:Y232 Y235 Y216:Y217 Y220 Y205 Y201:Y202 Y26:Y31 Y132 Y147 Y154 Y161 Y168 Y175 Y182 Y187:Y188 Y191">
    <cfRule type="expression" dxfId="4032" priority="2631">
      <formula>OR(     ISNUMBER(SEARCH( "Please", $Y26)),      ISNUMBER(SEARCH( "Untitled", $Y26)) )</formula>
    </cfRule>
  </conditionalFormatting>
  <conditionalFormatting sqref="Y231:Y232">
    <cfRule type="expression" dxfId="4031" priority="2507">
      <formula>IF($A$14, IF(CELL("protect", Y231) = 0, TRUE, FALSE))</formula>
    </cfRule>
  </conditionalFormatting>
  <conditionalFormatting sqref="Y235">
    <cfRule type="expression" dxfId="4030" priority="2498">
      <formula>IF($A$14, IF(CELL("protect", Y235) = 0, TRUE, FALSE))</formula>
    </cfRule>
  </conditionalFormatting>
  <conditionalFormatting sqref="Y304:Y310">
    <cfRule type="expression" dxfId="4029" priority="154">
      <formula>AND($X304=0,ISNUMBER($X304))</formula>
    </cfRule>
  </conditionalFormatting>
  <conditionalFormatting sqref="Y313:Y319">
    <cfRule type="expression" dxfId="4028" priority="153">
      <formula>AND($X313=0,ISNUMBER($X313))</formula>
    </cfRule>
  </conditionalFormatting>
  <conditionalFormatting sqref="Y322:Y328">
    <cfRule type="expression" dxfId="4027" priority="152">
      <formula>AND($X322=0,ISNUMBER($X322))</formula>
    </cfRule>
  </conditionalFormatting>
  <conditionalFormatting sqref="Y331:Y337">
    <cfRule type="expression" dxfId="4026" priority="151">
      <formula>AND($X331=0,ISNUMBER($X331))</formula>
    </cfRule>
  </conditionalFormatting>
  <conditionalFormatting sqref="Y311:BZ311">
    <cfRule type="expression" dxfId="4025" priority="829">
      <formula>AND($X311=0,ISNUMBER($X311))</formula>
    </cfRule>
  </conditionalFormatting>
  <conditionalFormatting sqref="Y320:BZ320">
    <cfRule type="expression" dxfId="4024" priority="680">
      <formula>AND($X320=0,ISNUMBER($X320))</formula>
    </cfRule>
  </conditionalFormatting>
  <conditionalFormatting sqref="Y329:BZ329">
    <cfRule type="expression" dxfId="4023" priority="531">
      <formula>AND($X329=0,ISNUMBER($X329))</formula>
    </cfRule>
  </conditionalFormatting>
  <conditionalFormatting sqref="Z250:AA255">
    <cfRule type="expression" dxfId="4022" priority="214">
      <formula>IF($A$14, IF(CELL("protect", Z250) = 0, TRUE, FALSE))</formula>
    </cfRule>
  </conditionalFormatting>
  <conditionalFormatting sqref="Z250:AA257 Z259:AA266 Z268:AA275 Z277:AA284 Z286:AA293 Z295:AA301">
    <cfRule type="expression" dxfId="4021" priority="2500">
      <formula>IF($A$14, IF(CELL("protect", Z250) = 0, TRUE, FALSE))</formula>
    </cfRule>
  </conditionalFormatting>
  <conditionalFormatting sqref="Z259:AA264">
    <cfRule type="expression" dxfId="4020" priority="210">
      <formula>IF($A$14, IF(CELL("protect", Z259) = 0, TRUE, FALSE))</formula>
    </cfRule>
  </conditionalFormatting>
  <conditionalFormatting sqref="Z268:AA273">
    <cfRule type="expression" dxfId="4019" priority="206">
      <formula>IF($A$14, IF(CELL("protect", Z268) = 0, TRUE, FALSE))</formula>
    </cfRule>
  </conditionalFormatting>
  <conditionalFormatting sqref="Z277:AA282">
    <cfRule type="expression" dxfId="4018" priority="202">
      <formula>IF($A$14, IF(CELL("protect", Z277) = 0, TRUE, FALSE))</formula>
    </cfRule>
  </conditionalFormatting>
  <conditionalFormatting sqref="Z286:AA291">
    <cfRule type="expression" dxfId="4017" priority="198">
      <formula>IF($A$14, IF(CELL("protect", Z286) = 0, TRUE, FALSE))</formula>
    </cfRule>
  </conditionalFormatting>
  <conditionalFormatting sqref="Z295:AA300">
    <cfRule type="expression" dxfId="4016" priority="194">
      <formula>IF($A$14, IF(CELL("protect", Z295) = 0, TRUE, FALSE))</formula>
    </cfRule>
  </conditionalFormatting>
  <conditionalFormatting sqref="Z302:AA302">
    <cfRule type="expression" dxfId="4015" priority="1993">
      <formula>IF($A$14, IF(CELL("protect", Z302) = 0, TRUE, FALSE))</formula>
    </cfRule>
  </conditionalFormatting>
  <conditionalFormatting sqref="Z303:AA309">
    <cfRule type="expression" dxfId="4014" priority="192">
      <formula>IF($A$14, IF(CELL("protect", Z303) = 0, TRUE, FALSE))</formula>
    </cfRule>
  </conditionalFormatting>
  <conditionalFormatting sqref="Z304:AA309">
    <cfRule type="expression" dxfId="4013" priority="188">
      <formula>IF($A$14, IF(CELL("protect", Z304) = 0, TRUE, FALSE))</formula>
    </cfRule>
  </conditionalFormatting>
  <conditionalFormatting sqref="Z310:AA311">
    <cfRule type="expression" dxfId="4012" priority="832">
      <formula>IF($A$14, IF(CELL("protect", Z310) = 0, TRUE, FALSE))</formula>
    </cfRule>
  </conditionalFormatting>
  <conditionalFormatting sqref="Z312:AA318">
    <cfRule type="expression" dxfId="4011" priority="186">
      <formula>IF($A$14, IF(CELL("protect", Z312) = 0, TRUE, FALSE))</formula>
    </cfRule>
  </conditionalFormatting>
  <conditionalFormatting sqref="Z313:AA318">
    <cfRule type="expression" dxfId="4010" priority="182">
      <formula>IF($A$14, IF(CELL("protect", Z313) = 0, TRUE, FALSE))</formula>
    </cfRule>
  </conditionalFormatting>
  <conditionalFormatting sqref="Z319:AA320">
    <cfRule type="expression" dxfId="4009" priority="683">
      <formula>IF($A$14, IF(CELL("protect", Z319) = 0, TRUE, FALSE))</formula>
    </cfRule>
  </conditionalFormatting>
  <conditionalFormatting sqref="Z321:AA327">
    <cfRule type="expression" dxfId="4008" priority="180">
      <formula>IF($A$14, IF(CELL("protect", Z321) = 0, TRUE, FALSE))</formula>
    </cfRule>
  </conditionalFormatting>
  <conditionalFormatting sqref="Z322:AA327">
    <cfRule type="expression" dxfId="4007" priority="176">
      <formula>IF($A$14, IF(CELL("protect", Z322) = 0, TRUE, FALSE))</formula>
    </cfRule>
  </conditionalFormatting>
  <conditionalFormatting sqref="Z328:AA329">
    <cfRule type="expression" dxfId="4006" priority="534">
      <formula>IF($A$14, IF(CELL("protect", Z328) = 0, TRUE, FALSE))</formula>
    </cfRule>
  </conditionalFormatting>
  <conditionalFormatting sqref="Z331:AA336">
    <cfRule type="expression" dxfId="4005" priority="171">
      <formula>IF($A$14, IF(CELL("protect", Z331) = 0, TRUE, FALSE))</formula>
    </cfRule>
    <cfRule type="expression" dxfId="4004" priority="175">
      <formula>IF($A$14, IF(CELL("protect", Z331) = 0, TRUE, FALSE))</formula>
    </cfRule>
    <cfRule type="expression" dxfId="4003" priority="174">
      <formula>AND($X331=0,ISNUMBER($X331))</formula>
    </cfRule>
  </conditionalFormatting>
  <conditionalFormatting sqref="Z331:AA338">
    <cfRule type="expression" dxfId="4002" priority="385">
      <formula>IF($A$14, IF(CELL("protect", Z331) = 0, TRUE, FALSE))</formula>
    </cfRule>
  </conditionalFormatting>
  <conditionalFormatting sqref="Z301:BZ301 Y302:BZ302">
    <cfRule type="expression" dxfId="4001" priority="1992">
      <formula>AND($X301=0,ISNUMBER($X301))</formula>
    </cfRule>
  </conditionalFormatting>
  <conditionalFormatting sqref="Z304:BZ310 X303:AA303">
    <cfRule type="expression" dxfId="4000" priority="191">
      <formula>AND($X303=0,ISNUMBER($X303))</formula>
    </cfRule>
  </conditionalFormatting>
  <conditionalFormatting sqref="Z313:BZ319 X312:AA312">
    <cfRule type="expression" dxfId="3999" priority="185">
      <formula>AND($X312=0,ISNUMBER($X312))</formula>
    </cfRule>
  </conditionalFormatting>
  <conditionalFormatting sqref="Z322:BZ328 X321:AA321">
    <cfRule type="expression" dxfId="3998" priority="179">
      <formula>AND($X321=0,ISNUMBER($X321))</formula>
    </cfRule>
  </conditionalFormatting>
  <conditionalFormatting sqref="Z331:BZ337 Y338:BZ338">
    <cfRule type="expression" dxfId="3997" priority="382">
      <formula>AND($X331=0,ISNUMBER($X331))</formula>
    </cfRule>
  </conditionalFormatting>
  <conditionalFormatting sqref="Z249:CQ249 CD246:CQ247">
    <cfRule type="expression" dxfId="3996" priority="2663">
      <formula>IF($A$14, IF(CELL("protect", Z246) = 0, TRUE, FALSE))</formula>
    </cfRule>
  </conditionalFormatting>
  <conditionalFormatting sqref="Z258:CQ258">
    <cfRule type="expression" dxfId="3995" priority="213">
      <formula>IF($A$14, IF(CELL("protect", Z258) = 0, TRUE, FALSE))</formula>
    </cfRule>
  </conditionalFormatting>
  <conditionalFormatting sqref="Z267:CQ267">
    <cfRule type="expression" dxfId="3994" priority="209">
      <formula>IF($A$14, IF(CELL("protect", Z267) = 0, TRUE, FALSE))</formula>
    </cfRule>
  </conditionalFormatting>
  <conditionalFormatting sqref="Z276:CQ276">
    <cfRule type="expression" dxfId="3993" priority="205">
      <formula>IF($A$14, IF(CELL("protect", Z276) = 0, TRUE, FALSE))</formula>
    </cfRule>
  </conditionalFormatting>
  <conditionalFormatting sqref="Z285:CQ285">
    <cfRule type="expression" dxfId="3992" priority="201">
      <formula>IF($A$14, IF(CELL("protect", Z285) = 0, TRUE, FALSE))</formula>
    </cfRule>
  </conditionalFormatting>
  <conditionalFormatting sqref="Z294:CQ294">
    <cfRule type="expression" dxfId="3991" priority="197">
      <formula>IF($A$14, IF(CELL("protect", Z294) = 0, TRUE, FALSE))</formula>
    </cfRule>
  </conditionalFormatting>
  <conditionalFormatting sqref="Z330:CQ330">
    <cfRule type="expression" dxfId="3990" priority="1756">
      <formula>IF($A$14, IF(CELL("protect", Z330) = 0, TRUE, FALSE))</formula>
    </cfRule>
  </conditionalFormatting>
  <conditionalFormatting sqref="AB235">
    <cfRule type="expression" dxfId="3989" priority="2499">
      <formula>IF($A$14, IF(CELL("protect", AB235) = 0, TRUE, FALSE))</formula>
    </cfRule>
  </conditionalFormatting>
  <conditionalFormatting sqref="AB303:BZ303 AB312:BZ312 AB321:BZ321 Z330:BZ330">
    <cfRule type="expression" dxfId="3988" priority="1964">
      <formula>AND($X303=0,ISNUMBER($X303))</formula>
    </cfRule>
  </conditionalFormatting>
  <conditionalFormatting sqref="AB303:CQ303">
    <cfRule type="expression" dxfId="3987" priority="1950">
      <formula>IF($A$14, IF(CELL("protect", AB303) = 0, TRUE, FALSE))</formula>
    </cfRule>
  </conditionalFormatting>
  <conditionalFormatting sqref="AB312:CQ312">
    <cfRule type="expression" dxfId="3986" priority="1887">
      <formula>IF($A$14, IF(CELL("protect", AB312) = 0, TRUE, FALSE))</formula>
    </cfRule>
  </conditionalFormatting>
  <conditionalFormatting sqref="AB321:CQ321">
    <cfRule type="expression" dxfId="3985" priority="1822">
      <formula>IF($A$14, IF(CELL("protect", AB321) = 0, TRUE, FALSE))</formula>
    </cfRule>
  </conditionalFormatting>
  <conditionalFormatting sqref="AC57:AC59 AB60:AD62 AC63 AB64:AD66">
    <cfRule type="expression" dxfId="3984" priority="2419">
      <formula>IF($A$14, IF(CELL("protect", AB57) = 0, TRUE, FALSE))</formula>
    </cfRule>
  </conditionalFormatting>
  <conditionalFormatting sqref="AC132:AC138">
    <cfRule type="expression" dxfId="3983" priority="2417">
      <formula>IF($A$14, IF(CELL("protect", AC132) = 0, TRUE, FALSE))</formula>
    </cfRule>
  </conditionalFormatting>
  <conditionalFormatting sqref="AD11:BZ11 AD74:BZ74 AD130:BZ130 AD145:BZ145 AD159:BZ159 AD173:BZ173 AD189:BZ189 AD203:BZ203 AD218:BZ218 AD248:BZ248 BO249:BZ249">
    <cfRule type="expression" dxfId="3982" priority="4671">
      <formula>AD$15=1</formula>
    </cfRule>
  </conditionalFormatting>
  <conditionalFormatting sqref="AD19:BZ19 AD75:BZ75">
    <cfRule type="expression" dxfId="3981" priority="3106">
      <formula>IF($A$14, IF(CELL("protect", AD19) = 0, TRUE, FALSE))</formula>
    </cfRule>
  </conditionalFormatting>
  <conditionalFormatting sqref="AD45:BZ46 AD45:BN54 AD49:BZ49 AD52:BZ54 CD52:CE54">
    <cfRule type="expression" dxfId="3980" priority="3098">
      <formula>$Y45&lt;&gt;""</formula>
    </cfRule>
  </conditionalFormatting>
  <conditionalFormatting sqref="AD47:BZ48">
    <cfRule type="expression" dxfId="3979" priority="34952">
      <formula>#REF!&lt;&gt;""</formula>
    </cfRule>
  </conditionalFormatting>
  <conditionalFormatting sqref="AD50:BZ51 CD50:CE51">
    <cfRule type="expression" dxfId="3978" priority="34951">
      <formula>$Y47&lt;&gt;""</formula>
    </cfRule>
  </conditionalFormatting>
  <conditionalFormatting sqref="AD74:BZ74 AD130:BZ130 AD145:BZ145 AD159:BZ159 AD173:BZ173 AD189:BZ189 AD203:BZ203 AD218:BZ218 BO249:BZ249 AD11:BZ11 AD248:BZ248">
    <cfRule type="expression" dxfId="3977" priority="3991">
      <formula>AD$15=2</formula>
    </cfRule>
  </conditionalFormatting>
  <conditionalFormatting sqref="AD233:BZ233">
    <cfRule type="expression" dxfId="3976" priority="2743">
      <formula>AD$15=2</formula>
    </cfRule>
    <cfRule type="expression" dxfId="3975" priority="2746">
      <formula>AD$15=1</formula>
    </cfRule>
  </conditionalFormatting>
  <conditionalFormatting sqref="AD249:BZ258 Z267:BZ274 Z276:BZ283 Z285:BZ292 Z294:BZ300 Z250:AC255 AB258:AC258 Z258:AA264 X249:AC249 Y256:AC257 X258:Y258 AB259:BZ264 Y259:Y265 Z265:BZ265 Y266:BZ266 X267:Y267 Y268:Y274 Y275:BZ275 X276:Y276 Y277:Y283 Y284:BZ284 X285:Y285 Y286:Y292 Y293:BZ293 X294:Y294 Y295:Y301">
    <cfRule type="expression" dxfId="3974" priority="2368">
      <formula>AND($X249=0,ISNUMBER($X249))</formula>
    </cfRule>
  </conditionalFormatting>
  <conditionalFormatting sqref="BO258:BZ258">
    <cfRule type="expression" dxfId="3973" priority="2291">
      <formula>BO$15=2</formula>
    </cfRule>
    <cfRule type="expression" dxfId="3972" priority="2292">
      <formula>BO$15=1</formula>
    </cfRule>
  </conditionalFormatting>
  <conditionalFormatting sqref="BO267:BZ267">
    <cfRule type="expression" dxfId="3971" priority="2244">
      <formula>BO$15=2</formula>
    </cfRule>
    <cfRule type="expression" dxfId="3970" priority="2245">
      <formula>BO$15=1</formula>
    </cfRule>
  </conditionalFormatting>
  <conditionalFormatting sqref="BO276:BZ276">
    <cfRule type="expression" dxfId="3969" priority="2182">
      <formula>BO$15=1</formula>
    </cfRule>
    <cfRule type="expression" dxfId="3968" priority="2181">
      <formula>BO$15=2</formula>
    </cfRule>
  </conditionalFormatting>
  <conditionalFormatting sqref="BO285:BZ285">
    <cfRule type="expression" dxfId="3967" priority="2101">
      <formula>BO$15=1</formula>
    </cfRule>
    <cfRule type="expression" dxfId="3966" priority="2100">
      <formula>BO$15=2</formula>
    </cfRule>
  </conditionalFormatting>
  <conditionalFormatting sqref="BO294:BZ294">
    <cfRule type="expression" dxfId="3965" priority="2034">
      <formula>BO$15=2</formula>
    </cfRule>
    <cfRule type="expression" dxfId="3964" priority="2035">
      <formula>BO$15=1</formula>
    </cfRule>
  </conditionalFormatting>
  <conditionalFormatting sqref="BO303:BZ303">
    <cfRule type="expression" dxfId="3963" priority="1969">
      <formula>INDEX($I$1:$I$399, ROW(BO303)) = 3</formula>
    </cfRule>
    <cfRule type="expression" dxfId="3962" priority="1953">
      <formula>BO$15=1</formula>
    </cfRule>
    <cfRule type="expression" dxfId="3961" priority="1952">
      <formula>BO$15=2</formula>
    </cfRule>
    <cfRule type="expression" dxfId="3960" priority="1970">
      <formula>INDEX($I$1:$I$399, ROW(BO303)) = 1</formula>
    </cfRule>
    <cfRule type="expression" dxfId="3959" priority="1971">
      <formula>INDEX($I$1:$I$399, ROW(BO303)) = 2</formula>
    </cfRule>
  </conditionalFormatting>
  <conditionalFormatting sqref="BO312:BZ312">
    <cfRule type="expression" dxfId="3958" priority="1890">
      <formula>BO$15=1</formula>
    </cfRule>
    <cfRule type="expression" dxfId="3957" priority="1889">
      <formula>BO$15=2</formula>
    </cfRule>
  </conditionalFormatting>
  <conditionalFormatting sqref="BO321:BZ321">
    <cfRule type="expression" dxfId="3956" priority="1824">
      <formula>BO$15=2</formula>
    </cfRule>
    <cfRule type="expression" dxfId="3955" priority="1825">
      <formula>BO$15=1</formula>
    </cfRule>
  </conditionalFormatting>
  <conditionalFormatting sqref="BO330:BZ330">
    <cfRule type="expression" dxfId="3954" priority="1759">
      <formula>BO$15=1</formula>
    </cfRule>
    <cfRule type="expression" dxfId="3953" priority="1758">
      <formula>BO$15=2</formula>
    </cfRule>
  </conditionalFormatting>
  <conditionalFormatting sqref="CA243:CC244">
    <cfRule type="expression" dxfId="3952" priority="2696">
      <formula>IF($A$14, IF(CELL("protect", CA243) = 0, TRUE, FALSE))</formula>
    </cfRule>
  </conditionalFormatting>
  <conditionalFormatting sqref="CA295:CC301 CO295:CO301 CF301 CI301 CL301">
    <cfRule type="expression" dxfId="3951" priority="979">
      <formula>IF($A$14, IF(CELL("protect", CA295) = 0, TRUE, FALSE))</formula>
    </cfRule>
  </conditionalFormatting>
  <conditionalFormatting sqref="CA304:CC310 CO304:CO310 CF310 CI310 CL310">
    <cfRule type="expression" dxfId="3950" priority="831">
      <formula>IF($A$14, IF(CELL("protect", CA304) = 0, TRUE, FALSE))</formula>
    </cfRule>
  </conditionalFormatting>
  <conditionalFormatting sqref="CA313:CC319 CO313:CO319 CF319 CI319 CL319">
    <cfRule type="expression" dxfId="3949" priority="682">
      <formula>IF($A$14, IF(CELL("protect", CA313) = 0, TRUE, FALSE))</formula>
    </cfRule>
  </conditionalFormatting>
  <conditionalFormatting sqref="CA322:CC328 CO322:CO328 CF328 CI328 CL328">
    <cfRule type="expression" dxfId="3948" priority="533">
      <formula>IF($A$14, IF(CELL("protect", CA322) = 0, TRUE, FALSE))</formula>
    </cfRule>
  </conditionalFormatting>
  <conditionalFormatting sqref="CA331:CC337 CO331:CO337 CF337 CI337 CL337">
    <cfRule type="expression" dxfId="3947" priority="384">
      <formula>IF($A$14, IF(CELL("protect", CA331) = 0, TRUE, FALSE))</formula>
    </cfRule>
  </conditionalFormatting>
  <conditionalFormatting sqref="CA266:CQ266 CA275:CQ275 CA284:CQ284 CA250:CC256 CO250:CO256 CF256 CI256 CL256 CA257:CQ257 CA259:CC265 CO259:CO265 CF265 CI265 CL265 CA268:CC274 CO268:CO274 CF274 CI274 CL274 CA277:CC283 CO277:CO283 CF283 CI283 CL283 CA286:CC292 CO286:CO292 CF292 CI292 CL292">
    <cfRule type="expression" dxfId="3946" priority="2444">
      <formula>IF($A$14, IF(CELL("protect", CA250) = 0, TRUE, FALSE))</formula>
    </cfRule>
  </conditionalFormatting>
  <conditionalFormatting sqref="CA293:CQ293">
    <cfRule type="expression" dxfId="3945" priority="2064">
      <formula>IF($A$14, IF(CELL("protect", CA293) = 0, TRUE, FALSE))</formula>
    </cfRule>
  </conditionalFormatting>
  <conditionalFormatting sqref="CA302:CQ302 CA338:CQ338">
    <cfRule type="expression" dxfId="3944" priority="1991">
      <formula>IF($A$14, IF(CELL("protect", CA302) = 0, TRUE, FALSE))</formula>
    </cfRule>
  </conditionalFormatting>
  <conditionalFormatting sqref="CA311:CQ311 CA320:CQ320">
    <cfRule type="expression" dxfId="3943" priority="1965">
      <formula>IF($A$14, IF(CELL("protect", CA311) = 0, TRUE, FALSE))</formula>
    </cfRule>
  </conditionalFormatting>
  <conditionalFormatting sqref="CA329:CQ329">
    <cfRule type="expression" dxfId="3942" priority="1788">
      <formula>IF($A$14, IF(CELL("protect", CA329) = 0, TRUE, FALSE))</formula>
    </cfRule>
  </conditionalFormatting>
  <conditionalFormatting sqref="CD250:CD255">
    <cfRule type="expression" dxfId="3941" priority="1617">
      <formula>INDEX($I$1:$I$399, ROW(CD250)) = 3</formula>
    </cfRule>
    <cfRule type="expression" dxfId="3940" priority="1618">
      <formula>INDEX($I$1:$I$399, ROW(CD250)) = 1</formula>
    </cfRule>
    <cfRule type="expression" dxfId="3939" priority="2308">
      <formula>INDEX($I$1:$I$399, ROW(CD250)) = 3</formula>
    </cfRule>
    <cfRule type="expression" dxfId="3938" priority="1619">
      <formula>INDEX($I$1:$I$399, ROW(CD250)) = 2</formula>
    </cfRule>
    <cfRule type="expression" dxfId="3937" priority="1606">
      <formula>INDEX($I$1:$I$399, ROW(CD250)) = 1</formula>
    </cfRule>
    <cfRule type="expression" dxfId="3936" priority="1605">
      <formula>INDEX($I$1:$I$399, ROW(CD250)) = 3</formula>
    </cfRule>
    <cfRule type="expression" dxfId="3935" priority="1607">
      <formula>INDEX($I$1:$I$399, ROW(CD250)) = 2</formula>
    </cfRule>
    <cfRule type="expression" dxfId="3934" priority="1609">
      <formula>INDEX($I$1:$I$399, ROW(CD250)) = 3</formula>
    </cfRule>
    <cfRule type="expression" dxfId="3933" priority="1610">
      <formula>INDEX($I$1:$I$399, ROW(CD250)) = 1</formula>
    </cfRule>
    <cfRule type="expression" dxfId="3932" priority="1611">
      <formula>INDEX($I$1:$I$399, ROW(CD250)) = 2</formula>
    </cfRule>
    <cfRule type="expression" dxfId="3931" priority="1613">
      <formula>INDEX($I$1:$I$399, ROW(CD250)) = 3</formula>
    </cfRule>
    <cfRule type="expression" dxfId="3930" priority="1614">
      <formula>INDEX($I$1:$I$399, ROW(CD250)) = 1</formula>
    </cfRule>
    <cfRule type="expression" dxfId="3929" priority="1615">
      <formula>INDEX($I$1:$I$399, ROW(CD250)) = 2</formula>
    </cfRule>
  </conditionalFormatting>
  <conditionalFormatting sqref="CD259:CD264">
    <cfRule type="expression" dxfId="3928" priority="1468">
      <formula>INDEX($I$1:$I$399, ROW(CD259)) = 1</formula>
    </cfRule>
    <cfRule type="expression" dxfId="3927" priority="1469">
      <formula>INDEX($I$1:$I$399, ROW(CD259)) = 2</formula>
    </cfRule>
    <cfRule type="expression" dxfId="3926" priority="1471">
      <formula>INDEX($I$1:$I$399, ROW(CD259)) = 3</formula>
    </cfRule>
    <cfRule type="expression" dxfId="3925" priority="1476">
      <formula>INDEX($I$1:$I$399, ROW(CD259)) = 1</formula>
    </cfRule>
    <cfRule type="expression" dxfId="3924" priority="1475">
      <formula>INDEX($I$1:$I$399, ROW(CD259)) = 3</formula>
    </cfRule>
    <cfRule type="expression" dxfId="3923" priority="1477">
      <formula>INDEX($I$1:$I$399, ROW(CD259)) = 2</formula>
    </cfRule>
    <cfRule type="expression" dxfId="3922" priority="1540">
      <formula>INDEX($I$1:$I$399, ROW(CD259)) = 3</formula>
    </cfRule>
    <cfRule type="expression" dxfId="3921" priority="1467">
      <formula>INDEX($I$1:$I$399, ROW(CD259)) = 3</formula>
    </cfRule>
    <cfRule type="expression" dxfId="3920" priority="1465">
      <formula>INDEX($I$1:$I$399, ROW(CD259)) = 2</formula>
    </cfRule>
    <cfRule type="expression" dxfId="3919" priority="1464">
      <formula>INDEX($I$1:$I$399, ROW(CD259)) = 1</formula>
    </cfRule>
    <cfRule type="expression" dxfId="3918" priority="1472">
      <formula>INDEX($I$1:$I$399, ROW(CD259)) = 1</formula>
    </cfRule>
    <cfRule type="expression" dxfId="3917" priority="1463">
      <formula>INDEX($I$1:$I$399, ROW(CD259)) = 3</formula>
    </cfRule>
    <cfRule type="expression" dxfId="3916" priority="1473">
      <formula>INDEX($I$1:$I$399, ROW(CD259)) = 2</formula>
    </cfRule>
  </conditionalFormatting>
  <conditionalFormatting sqref="CD268:CD273">
    <cfRule type="expression" dxfId="3915" priority="1328">
      <formula>INDEX($I$1:$I$399, ROW(CD268)) = 1</formula>
    </cfRule>
    <cfRule type="expression" dxfId="3914" priority="1327">
      <formula>INDEX($I$1:$I$399, ROW(CD268)) = 3</formula>
    </cfRule>
    <cfRule type="expression" dxfId="3913" priority="1325">
      <formula>INDEX($I$1:$I$399, ROW(CD268)) = 2</formula>
    </cfRule>
    <cfRule type="expression" dxfId="3912" priority="1324">
      <formula>INDEX($I$1:$I$399, ROW(CD268)) = 1</formula>
    </cfRule>
    <cfRule type="expression" dxfId="3911" priority="1323">
      <formula>INDEX($I$1:$I$399, ROW(CD268)) = 3</formula>
    </cfRule>
    <cfRule type="expression" dxfId="3910" priority="1320">
      <formula>INDEX($I$1:$I$399, ROW(CD268)) = 1</formula>
    </cfRule>
    <cfRule type="expression" dxfId="3909" priority="1319">
      <formula>INDEX($I$1:$I$399, ROW(CD268)) = 3</formula>
    </cfRule>
    <cfRule type="expression" dxfId="3908" priority="1321">
      <formula>INDEX($I$1:$I$399, ROW(CD268)) = 2</formula>
    </cfRule>
    <cfRule type="expression" dxfId="3907" priority="1396">
      <formula>INDEX($I$1:$I$399, ROW(CD268)) = 3</formula>
    </cfRule>
    <cfRule type="expression" dxfId="3906" priority="1333">
      <formula>INDEX($I$1:$I$399, ROW(CD268)) = 2</formula>
    </cfRule>
    <cfRule type="expression" dxfId="3905" priority="1332">
      <formula>INDEX($I$1:$I$399, ROW(CD268)) = 1</formula>
    </cfRule>
    <cfRule type="expression" dxfId="3904" priority="1331">
      <formula>INDEX($I$1:$I$399, ROW(CD268)) = 3</formula>
    </cfRule>
    <cfRule type="expression" dxfId="3903" priority="1329">
      <formula>INDEX($I$1:$I$399, ROW(CD268)) = 2</formula>
    </cfRule>
  </conditionalFormatting>
  <conditionalFormatting sqref="CD277:CD282">
    <cfRule type="expression" dxfId="3902" priority="1189">
      <formula>INDEX($I$1:$I$399, ROW(CD277)) = 2</formula>
    </cfRule>
    <cfRule type="expression" dxfId="3901" priority="1176">
      <formula>INDEX($I$1:$I$399, ROW(CD277)) = 1</formula>
    </cfRule>
    <cfRule type="expression" dxfId="3900" priority="1175">
      <formula>INDEX($I$1:$I$399, ROW(CD277)) = 3</formula>
    </cfRule>
    <cfRule type="expression" dxfId="3899" priority="1185">
      <formula>INDEX($I$1:$I$399, ROW(CD277)) = 2</formula>
    </cfRule>
    <cfRule type="expression" dxfId="3898" priority="1184">
      <formula>INDEX($I$1:$I$399, ROW(CD277)) = 1</formula>
    </cfRule>
    <cfRule type="expression" dxfId="3897" priority="1183">
      <formula>INDEX($I$1:$I$399, ROW(CD277)) = 3</formula>
    </cfRule>
    <cfRule type="expression" dxfId="3896" priority="1187">
      <formula>INDEX($I$1:$I$399, ROW(CD277)) = 3</formula>
    </cfRule>
    <cfRule type="expression" dxfId="3895" priority="1181">
      <formula>INDEX($I$1:$I$399, ROW(CD277)) = 2</formula>
    </cfRule>
    <cfRule type="expression" dxfId="3894" priority="1180">
      <formula>INDEX($I$1:$I$399, ROW(CD277)) = 1</formula>
    </cfRule>
    <cfRule type="expression" dxfId="3893" priority="1188">
      <formula>INDEX($I$1:$I$399, ROW(CD277)) = 1</formula>
    </cfRule>
    <cfRule type="expression" dxfId="3892" priority="1252">
      <formula>INDEX($I$1:$I$399, ROW(CD277)) = 3</formula>
    </cfRule>
    <cfRule type="expression" dxfId="3891" priority="1179">
      <formula>INDEX($I$1:$I$399, ROW(CD277)) = 3</formula>
    </cfRule>
    <cfRule type="expression" dxfId="3890" priority="1177">
      <formula>INDEX($I$1:$I$399, ROW(CD277)) = 2</formula>
    </cfRule>
  </conditionalFormatting>
  <conditionalFormatting sqref="CD286:CD291">
    <cfRule type="expression" dxfId="3889" priority="1044">
      <formula>INDEX($I$1:$I$399, ROW(CD286)) = 1</formula>
    </cfRule>
    <cfRule type="expression" dxfId="3888" priority="1045">
      <formula>INDEX($I$1:$I$399, ROW(CD286)) = 2</formula>
    </cfRule>
    <cfRule type="expression" dxfId="3887" priority="1040">
      <formula>INDEX($I$1:$I$399, ROW(CD286)) = 1</formula>
    </cfRule>
    <cfRule type="expression" dxfId="3886" priority="1037">
      <formula>INDEX($I$1:$I$399, ROW(CD286)) = 2</formula>
    </cfRule>
    <cfRule type="expression" dxfId="3885" priority="1108">
      <formula>INDEX($I$1:$I$399, ROW(CD286)) = 3</formula>
    </cfRule>
    <cfRule type="expression" dxfId="3884" priority="1031">
      <formula>INDEX($I$1:$I$399, ROW(CD286)) = 3</formula>
    </cfRule>
    <cfRule type="expression" dxfId="3883" priority="1032">
      <formula>INDEX($I$1:$I$399, ROW(CD286)) = 1</formula>
    </cfRule>
    <cfRule type="expression" dxfId="3882" priority="1033">
      <formula>INDEX($I$1:$I$399, ROW(CD286)) = 2</formula>
    </cfRule>
    <cfRule type="expression" dxfId="3881" priority="1035">
      <formula>INDEX($I$1:$I$399, ROW(CD286)) = 3</formula>
    </cfRule>
    <cfRule type="expression" dxfId="3880" priority="1036">
      <formula>INDEX($I$1:$I$399, ROW(CD286)) = 1</formula>
    </cfRule>
    <cfRule type="expression" dxfId="3879" priority="1039">
      <formula>INDEX($I$1:$I$399, ROW(CD286)) = 3</formula>
    </cfRule>
    <cfRule type="expression" dxfId="3878" priority="1041">
      <formula>INDEX($I$1:$I$399, ROW(CD286)) = 2</formula>
    </cfRule>
    <cfRule type="expression" dxfId="3877" priority="1043">
      <formula>INDEX($I$1:$I$399, ROW(CD286)) = 3</formula>
    </cfRule>
  </conditionalFormatting>
  <conditionalFormatting sqref="CD295:CD300">
    <cfRule type="expression" dxfId="3876" priority="888">
      <formula>INDEX($I$1:$I$399, ROW(CD295)) = 2</formula>
    </cfRule>
    <cfRule type="expression" dxfId="3875" priority="890">
      <formula>INDEX($I$1:$I$399, ROW(CD295)) = 3</formula>
    </cfRule>
    <cfRule type="expression" dxfId="3874" priority="891">
      <formula>INDEX($I$1:$I$399, ROW(CD295)) = 1</formula>
    </cfRule>
    <cfRule type="expression" dxfId="3873" priority="892">
      <formula>INDEX($I$1:$I$399, ROW(CD295)) = 2</formula>
    </cfRule>
    <cfRule type="expression" dxfId="3872" priority="894">
      <formula>INDEX($I$1:$I$399, ROW(CD295)) = 3</formula>
    </cfRule>
    <cfRule type="expression" dxfId="3871" priority="895">
      <formula>INDEX($I$1:$I$399, ROW(CD295)) = 1</formula>
    </cfRule>
    <cfRule type="expression" dxfId="3870" priority="896">
      <formula>INDEX($I$1:$I$399, ROW(CD295)) = 2</formula>
    </cfRule>
    <cfRule type="expression" dxfId="3869" priority="898">
      <formula>INDEX($I$1:$I$399, ROW(CD295)) = 3</formula>
    </cfRule>
    <cfRule type="expression" dxfId="3868" priority="899">
      <formula>INDEX($I$1:$I$399, ROW(CD295)) = 1</formula>
    </cfRule>
    <cfRule type="expression" dxfId="3867" priority="900">
      <formula>INDEX($I$1:$I$399, ROW(CD295)) = 2</formula>
    </cfRule>
    <cfRule type="expression" dxfId="3866" priority="963">
      <formula>INDEX($I$1:$I$399, ROW(CD295)) = 3</formula>
    </cfRule>
    <cfRule type="expression" dxfId="3865" priority="886">
      <formula>INDEX($I$1:$I$399, ROW(CD295)) = 3</formula>
    </cfRule>
    <cfRule type="expression" dxfId="3864" priority="887">
      <formula>INDEX($I$1:$I$399, ROW(CD295)) = 1</formula>
    </cfRule>
  </conditionalFormatting>
  <conditionalFormatting sqref="CD304:CD309">
    <cfRule type="expression" dxfId="3863" priority="749">
      <formula>INDEX($I$1:$I$399, ROW(CD304)) = 3</formula>
    </cfRule>
    <cfRule type="expression" dxfId="3862" priority="737">
      <formula>INDEX($I$1:$I$399, ROW(CD304)) = 3</formula>
    </cfRule>
    <cfRule type="expression" dxfId="3861" priority="750">
      <formula>INDEX($I$1:$I$399, ROW(CD304)) = 1</formula>
    </cfRule>
    <cfRule type="expression" dxfId="3860" priority="745">
      <formula>INDEX($I$1:$I$399, ROW(CD304)) = 3</formula>
    </cfRule>
    <cfRule type="expression" dxfId="3859" priority="742">
      <formula>INDEX($I$1:$I$399, ROW(CD304)) = 1</formula>
    </cfRule>
    <cfRule type="expression" dxfId="3858" priority="746">
      <formula>INDEX($I$1:$I$399, ROW(CD304)) = 1</formula>
    </cfRule>
    <cfRule type="expression" dxfId="3857" priority="743">
      <formula>INDEX($I$1:$I$399, ROW(CD304)) = 2</formula>
    </cfRule>
    <cfRule type="expression" dxfId="3856" priority="747">
      <formula>INDEX($I$1:$I$399, ROW(CD304)) = 2</formula>
    </cfRule>
    <cfRule type="expression" dxfId="3855" priority="814">
      <formula>INDEX($I$1:$I$399, ROW(CD304)) = 3</formula>
    </cfRule>
    <cfRule type="expression" dxfId="3854" priority="751">
      <formula>INDEX($I$1:$I$399, ROW(CD304)) = 2</formula>
    </cfRule>
    <cfRule type="expression" dxfId="3853" priority="738">
      <formula>INDEX($I$1:$I$399, ROW(CD304)) = 1</formula>
    </cfRule>
    <cfRule type="expression" dxfId="3852" priority="739">
      <formula>INDEX($I$1:$I$399, ROW(CD304)) = 2</formula>
    </cfRule>
    <cfRule type="expression" dxfId="3851" priority="741">
      <formula>INDEX($I$1:$I$399, ROW(CD304)) = 3</formula>
    </cfRule>
  </conditionalFormatting>
  <conditionalFormatting sqref="CD313:CD318">
    <cfRule type="expression" dxfId="3850" priority="601">
      <formula>INDEX($I$1:$I$399, ROW(CD313)) = 1</formula>
    </cfRule>
    <cfRule type="expression" dxfId="3849" priority="598">
      <formula>INDEX($I$1:$I$399, ROW(CD313)) = 2</formula>
    </cfRule>
    <cfRule type="expression" dxfId="3848" priority="597">
      <formula>INDEX($I$1:$I$399, ROW(CD313)) = 1</formula>
    </cfRule>
    <cfRule type="expression" dxfId="3847" priority="596">
      <formula>INDEX($I$1:$I$399, ROW(CD313)) = 3</formula>
    </cfRule>
    <cfRule type="expression" dxfId="3846" priority="594">
      <formula>INDEX($I$1:$I$399, ROW(CD313)) = 2</formula>
    </cfRule>
    <cfRule type="expression" dxfId="3845" priority="590">
      <formula>INDEX($I$1:$I$399, ROW(CD313)) = 2</formula>
    </cfRule>
    <cfRule type="expression" dxfId="3844" priority="600">
      <formula>INDEX($I$1:$I$399, ROW(CD313)) = 3</formula>
    </cfRule>
    <cfRule type="expression" dxfId="3843" priority="588">
      <formula>INDEX($I$1:$I$399, ROW(CD313)) = 3</formula>
    </cfRule>
    <cfRule type="expression" dxfId="3842" priority="665">
      <formula>INDEX($I$1:$I$399, ROW(CD313)) = 3</formula>
    </cfRule>
    <cfRule type="expression" dxfId="3841" priority="602">
      <formula>INDEX($I$1:$I$399, ROW(CD313)) = 2</formula>
    </cfRule>
    <cfRule type="expression" dxfId="3840" priority="589">
      <formula>INDEX($I$1:$I$399, ROW(CD313)) = 1</formula>
    </cfRule>
    <cfRule type="expression" dxfId="3839" priority="592">
      <formula>INDEX($I$1:$I$399, ROW(CD313)) = 3</formula>
    </cfRule>
    <cfRule type="expression" dxfId="3838" priority="593">
      <formula>INDEX($I$1:$I$399, ROW(CD313)) = 1</formula>
    </cfRule>
  </conditionalFormatting>
  <conditionalFormatting sqref="CD322:CD327">
    <cfRule type="expression" dxfId="3837" priority="439">
      <formula>INDEX($I$1:$I$399, ROW(CD322)) = 3</formula>
    </cfRule>
    <cfRule type="expression" dxfId="3836" priority="441">
      <formula>INDEX($I$1:$I$399, ROW(CD322)) = 2</formula>
    </cfRule>
    <cfRule type="expression" dxfId="3835" priority="516">
      <formula>INDEX($I$1:$I$399, ROW(CD322)) = 3</formula>
    </cfRule>
    <cfRule type="expression" dxfId="3834" priority="445">
      <formula>INDEX($I$1:$I$399, ROW(CD322)) = 2</formula>
    </cfRule>
    <cfRule type="expression" dxfId="3833" priority="447">
      <formula>INDEX($I$1:$I$399, ROW(CD322)) = 3</formula>
    </cfRule>
    <cfRule type="expression" dxfId="3832" priority="448">
      <formula>INDEX($I$1:$I$399, ROW(CD322)) = 1</formula>
    </cfRule>
    <cfRule type="expression" dxfId="3831" priority="449">
      <formula>INDEX($I$1:$I$399, ROW(CD322)) = 2</formula>
    </cfRule>
    <cfRule type="expression" dxfId="3830" priority="451">
      <formula>INDEX($I$1:$I$399, ROW(CD322)) = 3</formula>
    </cfRule>
    <cfRule type="expression" dxfId="3829" priority="452">
      <formula>INDEX($I$1:$I$399, ROW(CD322)) = 1</formula>
    </cfRule>
    <cfRule type="expression" dxfId="3828" priority="453">
      <formula>INDEX($I$1:$I$399, ROW(CD322)) = 2</formula>
    </cfRule>
    <cfRule type="expression" dxfId="3827" priority="443">
      <formula>INDEX($I$1:$I$399, ROW(CD322)) = 3</formula>
    </cfRule>
    <cfRule type="expression" dxfId="3826" priority="440">
      <formula>INDEX($I$1:$I$399, ROW(CD322)) = 1</formula>
    </cfRule>
    <cfRule type="expression" dxfId="3825" priority="444">
      <formula>INDEX($I$1:$I$399, ROW(CD322)) = 1</formula>
    </cfRule>
  </conditionalFormatting>
  <conditionalFormatting sqref="CD331:CD336">
    <cfRule type="expression" dxfId="3824" priority="367">
      <formula>INDEX($I$1:$I$399, ROW(CD331)) = 3</formula>
    </cfRule>
    <cfRule type="expression" dxfId="3823" priority="304">
      <formula>INDEX($I$1:$I$399, ROW(CD331)) = 2</formula>
    </cfRule>
    <cfRule type="expression" dxfId="3822" priority="302">
      <formula>INDEX($I$1:$I$399, ROW(CD331)) = 3</formula>
    </cfRule>
    <cfRule type="expression" dxfId="3821" priority="300">
      <formula>INDEX($I$1:$I$399, ROW(CD331)) = 2</formula>
    </cfRule>
    <cfRule type="expression" dxfId="3820" priority="299">
      <formula>INDEX($I$1:$I$399, ROW(CD331)) = 1</formula>
    </cfRule>
    <cfRule type="expression" dxfId="3819" priority="298">
      <formula>INDEX($I$1:$I$399, ROW(CD331)) = 3</formula>
    </cfRule>
    <cfRule type="expression" dxfId="3818" priority="295">
      <formula>INDEX($I$1:$I$399, ROW(CD331)) = 1</formula>
    </cfRule>
    <cfRule type="expression" dxfId="3817" priority="294">
      <formula>INDEX($I$1:$I$399, ROW(CD331)) = 3</formula>
    </cfRule>
    <cfRule type="expression" dxfId="3816" priority="292">
      <formula>INDEX($I$1:$I$399, ROW(CD331)) = 2</formula>
    </cfRule>
    <cfRule type="expression" dxfId="3815" priority="296">
      <formula>INDEX($I$1:$I$399, ROW(CD331)) = 2</formula>
    </cfRule>
    <cfRule type="expression" dxfId="3814" priority="290">
      <formula>INDEX($I$1:$I$399, ROW(CD331)) = 3</formula>
    </cfRule>
    <cfRule type="expression" dxfId="3813" priority="291">
      <formula>INDEX($I$1:$I$399, ROW(CD331)) = 1</formula>
    </cfRule>
    <cfRule type="expression" dxfId="3812" priority="303">
      <formula>INDEX($I$1:$I$399, ROW(CD331)) = 1</formula>
    </cfRule>
  </conditionalFormatting>
  <conditionalFormatting sqref="CD57:CE66">
    <cfRule type="expression" dxfId="3811" priority="31246">
      <formula>INDEX($H$1:$H$399, ROW($X46)) = 2</formula>
    </cfRule>
  </conditionalFormatting>
  <conditionalFormatting sqref="CD250:CE255">
    <cfRule type="expression" dxfId="3810" priority="2309">
      <formula>INDEX($I$1:$I$399, ROW(CD250)) = 1</formula>
    </cfRule>
    <cfRule type="expression" dxfId="3809" priority="2310">
      <formula>INDEX($I$1:$I$399, ROW(CD250)) = 2</formula>
    </cfRule>
  </conditionalFormatting>
  <conditionalFormatting sqref="CD256:CE256">
    <cfRule type="expression" dxfId="3808" priority="2326">
      <formula>AND($X256=0,ISNUMBER($X256))</formula>
    </cfRule>
  </conditionalFormatting>
  <conditionalFormatting sqref="CD257:CE257 CD266:CE266 CD275:CE275 CD284:CE284 CD293:CE293 CD302:CE302 CD311:CE311 CD320:CE320 CD329:CE329 CD338:CE338 CE250:CE255 CE259:CE264 CE268:CE273 CE277:CE282 CE286:CE291 CE295:CE300 CE304:CE309 CE313:CE318 CE322:CE327 CE331:CE336">
    <cfRule type="expression" dxfId="3807" priority="32225">
      <formula>INDEX($I$1:$I$399, ROW(CD250)) = 3</formula>
    </cfRule>
  </conditionalFormatting>
  <conditionalFormatting sqref="CD257:CE257 CD266:CE266 CD275:CE275 CD284:CE284 CD293:CE293 CD302:CE302 CD311:CE311 CD320:CE320 CD329:CE329 CD338:CE338">
    <cfRule type="expression" dxfId="3806" priority="32223">
      <formula>INDEX($I$1:$I$399, ROW(CD257)) = 1</formula>
    </cfRule>
    <cfRule type="expression" dxfId="3805" priority="32224">
      <formula>INDEX($I$1:$I$399, ROW(CD257)) = 2</formula>
    </cfRule>
  </conditionalFormatting>
  <conditionalFormatting sqref="CD257:CE257 CD266:CE266 CD275:CE275 CD284:CE284 CD293:CE293 CD302:CE302 CD338:CE338 CD311:CE311 CD320:CE320 CD329:CE329 CD250:CE255 CD259:CE264 CD268:CE273 CD277:CE282 CD286:CE291 CD295:CE300 CD304:CE309 CD313:CE318 CD322:CE327 CD331:CE336">
    <cfRule type="expression" dxfId="3804" priority="32226">
      <formula>INDEX($H$1:$H$399, ROW($X250)) = 2</formula>
    </cfRule>
  </conditionalFormatting>
  <conditionalFormatting sqref="CD259:CE264">
    <cfRule type="expression" dxfId="3803" priority="1542">
      <formula>INDEX($I$1:$I$399, ROW(CD259)) = 2</formula>
    </cfRule>
    <cfRule type="expression" dxfId="3802" priority="1541">
      <formula>INDEX($I$1:$I$399, ROW(CD259)) = 1</formula>
    </cfRule>
  </conditionalFormatting>
  <conditionalFormatting sqref="CD265:CE265">
    <cfRule type="expression" dxfId="3801" priority="1552">
      <formula>AND($X265=0,ISNUMBER($X265))</formula>
    </cfRule>
  </conditionalFormatting>
  <conditionalFormatting sqref="CD268:CE273">
    <cfRule type="expression" dxfId="3800" priority="1398">
      <formula>INDEX($I$1:$I$399, ROW(CD268)) = 2</formula>
    </cfRule>
    <cfRule type="expression" dxfId="3799" priority="1397">
      <formula>INDEX($I$1:$I$399, ROW(CD268)) = 1</formula>
    </cfRule>
  </conditionalFormatting>
  <conditionalFormatting sqref="CD274:CE274">
    <cfRule type="expression" dxfId="3798" priority="1408">
      <formula>AND($X274=0,ISNUMBER($X274))</formula>
    </cfRule>
  </conditionalFormatting>
  <conditionalFormatting sqref="CD277:CE282">
    <cfRule type="expression" dxfId="3797" priority="1253">
      <formula>INDEX($I$1:$I$399, ROW(CD277)) = 1</formula>
    </cfRule>
    <cfRule type="expression" dxfId="3796" priority="1254">
      <formula>INDEX($I$1:$I$399, ROW(CD277)) = 2</formula>
    </cfRule>
  </conditionalFormatting>
  <conditionalFormatting sqref="CD283:CE283">
    <cfRule type="expression" dxfId="3795" priority="1264">
      <formula>AND($X283=0,ISNUMBER($X283))</formula>
    </cfRule>
  </conditionalFormatting>
  <conditionalFormatting sqref="CD286:CE291">
    <cfRule type="expression" dxfId="3794" priority="1109">
      <formula>INDEX($I$1:$I$399, ROW(CD286)) = 1</formula>
    </cfRule>
    <cfRule type="expression" dxfId="3793" priority="1110">
      <formula>INDEX($I$1:$I$399, ROW(CD286)) = 2</formula>
    </cfRule>
  </conditionalFormatting>
  <conditionalFormatting sqref="CD292:CE292">
    <cfRule type="expression" dxfId="3792" priority="1120">
      <formula>AND($X292=0,ISNUMBER($X292))</formula>
    </cfRule>
  </conditionalFormatting>
  <conditionalFormatting sqref="CD295:CE300">
    <cfRule type="expression" dxfId="3791" priority="965">
      <formula>INDEX($I$1:$I$399, ROW(CD295)) = 2</formula>
    </cfRule>
    <cfRule type="expression" dxfId="3790" priority="964">
      <formula>INDEX($I$1:$I$399, ROW(CD295)) = 1</formula>
    </cfRule>
  </conditionalFormatting>
  <conditionalFormatting sqref="CD301:CE301">
    <cfRule type="expression" dxfId="3789" priority="975">
      <formula>AND($X301=0,ISNUMBER($X301))</formula>
    </cfRule>
  </conditionalFormatting>
  <conditionalFormatting sqref="CD304:CE309">
    <cfRule type="expression" dxfId="3788" priority="816">
      <formula>INDEX($I$1:$I$399, ROW(CD304)) = 2</formula>
    </cfRule>
    <cfRule type="expression" dxfId="3787" priority="815">
      <formula>INDEX($I$1:$I$399, ROW(CD304)) = 1</formula>
    </cfRule>
  </conditionalFormatting>
  <conditionalFormatting sqref="CD310:CE310">
    <cfRule type="expression" dxfId="3786" priority="826">
      <formula>AND($X310=0,ISNUMBER($X310))</formula>
    </cfRule>
  </conditionalFormatting>
  <conditionalFormatting sqref="CD313:CE318">
    <cfRule type="expression" dxfId="3785" priority="666">
      <formula>INDEX($I$1:$I$399, ROW(CD313)) = 1</formula>
    </cfRule>
    <cfRule type="expression" dxfId="3784" priority="667">
      <formula>INDEX($I$1:$I$399, ROW(CD313)) = 2</formula>
    </cfRule>
  </conditionalFormatting>
  <conditionalFormatting sqref="CD319:CE319">
    <cfRule type="expression" dxfId="3783" priority="677">
      <formula>AND($X319=0,ISNUMBER($X319))</formula>
    </cfRule>
  </conditionalFormatting>
  <conditionalFormatting sqref="CD322:CE327">
    <cfRule type="expression" dxfId="3782" priority="517">
      <formula>INDEX($I$1:$I$399, ROW(CD322)) = 1</formula>
    </cfRule>
    <cfRule type="expression" dxfId="3781" priority="518">
      <formula>INDEX($I$1:$I$399, ROW(CD322)) = 2</formula>
    </cfRule>
  </conditionalFormatting>
  <conditionalFormatting sqref="CD328:CE328">
    <cfRule type="expression" dxfId="3780" priority="528">
      <formula>AND($X328=0,ISNUMBER($X328))</formula>
    </cfRule>
  </conditionalFormatting>
  <conditionalFormatting sqref="CD331:CE336">
    <cfRule type="expression" dxfId="3779" priority="368">
      <formula>INDEX($I$1:$I$399, ROW(CD331)) = 1</formula>
    </cfRule>
    <cfRule type="expression" dxfId="3778" priority="369">
      <formula>INDEX($I$1:$I$399, ROW(CD331)) = 2</formula>
    </cfRule>
  </conditionalFormatting>
  <conditionalFormatting sqref="CD337:CE337">
    <cfRule type="expression" dxfId="3777" priority="379">
      <formula>AND($X337=0,ISNUMBER($X337))</formula>
    </cfRule>
  </conditionalFormatting>
  <conditionalFormatting sqref="CD250:CN255">
    <cfRule type="expression" dxfId="3776" priority="1572">
      <formula>IF($A$14, IF(CELL("protect", CD250) = 0, TRUE, FALSE))</formula>
    </cfRule>
  </conditionalFormatting>
  <conditionalFormatting sqref="CD259:CN264">
    <cfRule type="expression" dxfId="3775" priority="1430">
      <formula>IF($A$14, IF(CELL("protect", CD259) = 0, TRUE, FALSE))</formula>
    </cfRule>
  </conditionalFormatting>
  <conditionalFormatting sqref="CD268:CN273">
    <cfRule type="expression" dxfId="3774" priority="1286">
      <formula>IF($A$14, IF(CELL("protect", CD268) = 0, TRUE, FALSE))</formula>
    </cfRule>
  </conditionalFormatting>
  <conditionalFormatting sqref="CD277:CN282">
    <cfRule type="expression" dxfId="3773" priority="1142">
      <formula>IF($A$14, IF(CELL("protect", CD277) = 0, TRUE, FALSE))</formula>
    </cfRule>
  </conditionalFormatting>
  <conditionalFormatting sqref="CD286:CN291">
    <cfRule type="expression" dxfId="3772" priority="998">
      <formula>IF($A$14, IF(CELL("protect", CD286) = 0, TRUE, FALSE))</formula>
    </cfRule>
  </conditionalFormatting>
  <conditionalFormatting sqref="CD295:CN300">
    <cfRule type="expression" dxfId="3771" priority="853">
      <formula>IF($A$14, IF(CELL("protect", CD295) = 0, TRUE, FALSE))</formula>
    </cfRule>
  </conditionalFormatting>
  <conditionalFormatting sqref="CD304:CN309">
    <cfRule type="expression" dxfId="3770" priority="704">
      <formula>IF($A$14, IF(CELL("protect", CD304) = 0, TRUE, FALSE))</formula>
    </cfRule>
  </conditionalFormatting>
  <conditionalFormatting sqref="CD313:CN318">
    <cfRule type="expression" dxfId="3769" priority="555">
      <formula>IF($A$14, IF(CELL("protect", CD313) = 0, TRUE, FALSE))</formula>
    </cfRule>
  </conditionalFormatting>
  <conditionalFormatting sqref="CD322:CN327">
    <cfRule type="expression" dxfId="3768" priority="406">
      <formula>IF($A$14, IF(CELL("protect", CD322) = 0, TRUE, FALSE))</formula>
    </cfRule>
  </conditionalFormatting>
  <conditionalFormatting sqref="CD331:CN336">
    <cfRule type="expression" dxfId="3767" priority="257">
      <formula>IF($A$14, IF(CELL("protect", CD331) = 0, TRUE, FALSE))</formula>
    </cfRule>
  </conditionalFormatting>
  <conditionalFormatting sqref="CG250:CG255">
    <cfRule type="expression" dxfId="3766" priority="1649">
      <formula>INDEX($I$1:$I$399, ROW(CG250)) = 3</formula>
    </cfRule>
    <cfRule type="expression" dxfId="3765" priority="1633">
      <formula>INDEX($I$1:$I$399, ROW(CG250)) = 3</formula>
    </cfRule>
    <cfRule type="expression" dxfId="3764" priority="1634">
      <formula>INDEX($I$1:$I$399, ROW(CG250)) = 1</formula>
    </cfRule>
    <cfRule type="expression" dxfId="3763" priority="1650">
      <formula>INDEX($I$1:$I$399, ROW(CG250)) = 1</formula>
    </cfRule>
    <cfRule type="expression" dxfId="3762" priority="1635">
      <formula>INDEX($I$1:$I$399, ROW(CG250)) = 2</formula>
    </cfRule>
    <cfRule type="expression" dxfId="3761" priority="1651">
      <formula>INDEX($I$1:$I$399, ROW(CG250)) = 2</formula>
    </cfRule>
    <cfRule type="expression" dxfId="3760" priority="1667">
      <formula>INDEX($I$1:$I$399, ROW(CG250)) = 2</formula>
    </cfRule>
    <cfRule type="expression" dxfId="3759" priority="1666">
      <formula>INDEX($I$1:$I$399, ROW(CG250)) = 1</formula>
    </cfRule>
    <cfRule type="expression" dxfId="3758" priority="1665">
      <formula>INDEX($I$1:$I$399, ROW(CG250)) = 3</formula>
    </cfRule>
  </conditionalFormatting>
  <conditionalFormatting sqref="CG259:CG264">
    <cfRule type="expression" dxfId="3757" priority="1524">
      <formula>INDEX($I$1:$I$399, ROW(CG259)) = 1</formula>
    </cfRule>
    <cfRule type="expression" dxfId="3756" priority="1491">
      <formula>INDEX($I$1:$I$399, ROW(CG259)) = 3</formula>
    </cfRule>
    <cfRule type="expression" dxfId="3755" priority="1492">
      <formula>INDEX($I$1:$I$399, ROW(CG259)) = 1</formula>
    </cfRule>
    <cfRule type="expression" dxfId="3754" priority="1493">
      <formula>INDEX($I$1:$I$399, ROW(CG259)) = 2</formula>
    </cfRule>
    <cfRule type="expression" dxfId="3753" priority="1507">
      <formula>INDEX($I$1:$I$399, ROW(CG259)) = 3</formula>
    </cfRule>
    <cfRule type="expression" dxfId="3752" priority="1525">
      <formula>INDEX($I$1:$I$399, ROW(CG259)) = 2</formula>
    </cfRule>
    <cfRule type="expression" dxfId="3751" priority="1508">
      <formula>INDEX($I$1:$I$399, ROW(CG259)) = 1</formula>
    </cfRule>
    <cfRule type="expression" dxfId="3750" priority="1509">
      <formula>INDEX($I$1:$I$399, ROW(CG259)) = 2</formula>
    </cfRule>
    <cfRule type="expression" dxfId="3749" priority="1523">
      <formula>INDEX($I$1:$I$399, ROW(CG259)) = 3</formula>
    </cfRule>
  </conditionalFormatting>
  <conditionalFormatting sqref="CG268:CG273">
    <cfRule type="expression" dxfId="3748" priority="1365">
      <formula>INDEX($I$1:$I$399, ROW(CG268)) = 2</formula>
    </cfRule>
    <cfRule type="expression" dxfId="3747" priority="1380">
      <formula>INDEX($I$1:$I$399, ROW(CG268)) = 1</formula>
    </cfRule>
    <cfRule type="expression" dxfId="3746" priority="1363">
      <formula>INDEX($I$1:$I$399, ROW(CG268)) = 3</formula>
    </cfRule>
    <cfRule type="expression" dxfId="3745" priority="1349">
      <formula>INDEX($I$1:$I$399, ROW(CG268)) = 2</formula>
    </cfRule>
    <cfRule type="expression" dxfId="3744" priority="1348">
      <formula>INDEX($I$1:$I$399, ROW(CG268)) = 1</formula>
    </cfRule>
    <cfRule type="expression" dxfId="3743" priority="1347">
      <formula>INDEX($I$1:$I$399, ROW(CG268)) = 3</formula>
    </cfRule>
    <cfRule type="expression" dxfId="3742" priority="1364">
      <formula>INDEX($I$1:$I$399, ROW(CG268)) = 1</formula>
    </cfRule>
    <cfRule type="expression" dxfId="3741" priority="1379">
      <formula>INDEX($I$1:$I$399, ROW(CG268)) = 3</formula>
    </cfRule>
    <cfRule type="expression" dxfId="3740" priority="1381">
      <formula>INDEX($I$1:$I$399, ROW(CG268)) = 2</formula>
    </cfRule>
    <cfRule type="expression" dxfId="3739" priority="1400">
      <formula>INDEX($I$1:$I$399, ROW(CG268)) = 3</formula>
    </cfRule>
  </conditionalFormatting>
  <conditionalFormatting sqref="CG277:CG282">
    <cfRule type="expression" dxfId="3738" priority="1256">
      <formula>INDEX($I$1:$I$399, ROW(CG277)) = 3</formula>
    </cfRule>
    <cfRule type="expression" dxfId="3737" priority="1205">
      <formula>INDEX($I$1:$I$399, ROW(CG277)) = 2</formula>
    </cfRule>
    <cfRule type="expression" dxfId="3736" priority="1203">
      <formula>INDEX($I$1:$I$399, ROW(CG277)) = 3</formula>
    </cfRule>
    <cfRule type="expression" dxfId="3735" priority="1204">
      <formula>INDEX($I$1:$I$399, ROW(CG277)) = 1</formula>
    </cfRule>
    <cfRule type="expression" dxfId="3734" priority="1219">
      <formula>INDEX($I$1:$I$399, ROW(CG277)) = 3</formula>
    </cfRule>
    <cfRule type="expression" dxfId="3733" priority="1220">
      <formula>INDEX($I$1:$I$399, ROW(CG277)) = 1</formula>
    </cfRule>
    <cfRule type="expression" dxfId="3732" priority="1221">
      <formula>INDEX($I$1:$I$399, ROW(CG277)) = 2</formula>
    </cfRule>
    <cfRule type="expression" dxfId="3731" priority="1235">
      <formula>INDEX($I$1:$I$399, ROW(CG277)) = 3</formula>
    </cfRule>
    <cfRule type="expression" dxfId="3730" priority="1237">
      <formula>INDEX($I$1:$I$399, ROW(CG277)) = 2</formula>
    </cfRule>
    <cfRule type="expression" dxfId="3729" priority="1236">
      <formula>INDEX($I$1:$I$399, ROW(CG277)) = 1</formula>
    </cfRule>
  </conditionalFormatting>
  <conditionalFormatting sqref="CG286:CG291">
    <cfRule type="expression" dxfId="3728" priority="1112">
      <formula>INDEX($I$1:$I$399, ROW(CG286)) = 3</formula>
    </cfRule>
    <cfRule type="expression" dxfId="3727" priority="1059">
      <formula>INDEX($I$1:$I$399, ROW(CG286)) = 3</formula>
    </cfRule>
    <cfRule type="expression" dxfId="3726" priority="1060">
      <formula>INDEX($I$1:$I$399, ROW(CG286)) = 1</formula>
    </cfRule>
    <cfRule type="expression" dxfId="3725" priority="1061">
      <formula>INDEX($I$1:$I$399, ROW(CG286)) = 2</formula>
    </cfRule>
    <cfRule type="expression" dxfId="3724" priority="1093">
      <formula>INDEX($I$1:$I$399, ROW(CG286)) = 2</formula>
    </cfRule>
    <cfRule type="expression" dxfId="3723" priority="1077">
      <formula>INDEX($I$1:$I$399, ROW(CG286)) = 2</formula>
    </cfRule>
    <cfRule type="expression" dxfId="3722" priority="1091">
      <formula>INDEX($I$1:$I$399, ROW(CG286)) = 3</formula>
    </cfRule>
    <cfRule type="expression" dxfId="3721" priority="1076">
      <formula>INDEX($I$1:$I$399, ROW(CG286)) = 1</formula>
    </cfRule>
    <cfRule type="expression" dxfId="3720" priority="1075">
      <formula>INDEX($I$1:$I$399, ROW(CG286)) = 3</formula>
    </cfRule>
    <cfRule type="expression" dxfId="3719" priority="1092">
      <formula>INDEX($I$1:$I$399, ROW(CG286)) = 1</formula>
    </cfRule>
  </conditionalFormatting>
  <conditionalFormatting sqref="CG295:CG300">
    <cfRule type="expression" dxfId="3718" priority="932">
      <formula>INDEX($I$1:$I$399, ROW(CG295)) = 2</formula>
    </cfRule>
    <cfRule type="expression" dxfId="3717" priority="931">
      <formula>INDEX($I$1:$I$399, ROW(CG295)) = 1</formula>
    </cfRule>
    <cfRule type="expression" dxfId="3716" priority="930">
      <formula>INDEX($I$1:$I$399, ROW(CG295)) = 3</formula>
    </cfRule>
    <cfRule type="expression" dxfId="3715" priority="947">
      <formula>INDEX($I$1:$I$399, ROW(CG295)) = 1</formula>
    </cfRule>
    <cfRule type="expression" dxfId="3714" priority="948">
      <formula>INDEX($I$1:$I$399, ROW(CG295)) = 2</formula>
    </cfRule>
    <cfRule type="expression" dxfId="3713" priority="916">
      <formula>INDEX($I$1:$I$399, ROW(CG295)) = 2</formula>
    </cfRule>
    <cfRule type="expression" dxfId="3712" priority="915">
      <formula>INDEX($I$1:$I$399, ROW(CG295)) = 1</formula>
    </cfRule>
    <cfRule type="expression" dxfId="3711" priority="914">
      <formula>INDEX($I$1:$I$399, ROW(CG295)) = 3</formula>
    </cfRule>
    <cfRule type="expression" dxfId="3710" priority="946">
      <formula>INDEX($I$1:$I$399, ROW(CG295)) = 3</formula>
    </cfRule>
    <cfRule type="expression" dxfId="3709" priority="967">
      <formula>INDEX($I$1:$I$399, ROW(CG295)) = 3</formula>
    </cfRule>
  </conditionalFormatting>
  <conditionalFormatting sqref="CG304:CG309">
    <cfRule type="expression" dxfId="3708" priority="783">
      <formula>INDEX($I$1:$I$399, ROW(CG304)) = 2</formula>
    </cfRule>
    <cfRule type="expression" dxfId="3707" priority="797">
      <formula>INDEX($I$1:$I$399, ROW(CG304)) = 3</formula>
    </cfRule>
    <cfRule type="expression" dxfId="3706" priority="798">
      <formula>INDEX($I$1:$I$399, ROW(CG304)) = 1</formula>
    </cfRule>
    <cfRule type="expression" dxfId="3705" priority="799">
      <formula>INDEX($I$1:$I$399, ROW(CG304)) = 2</formula>
    </cfRule>
    <cfRule type="expression" dxfId="3704" priority="767">
      <formula>INDEX($I$1:$I$399, ROW(CG304)) = 2</formula>
    </cfRule>
    <cfRule type="expression" dxfId="3703" priority="818">
      <formula>INDEX($I$1:$I$399, ROW(CG304)) = 3</formula>
    </cfRule>
    <cfRule type="expression" dxfId="3702" priority="766">
      <formula>INDEX($I$1:$I$399, ROW(CG304)) = 1</formula>
    </cfRule>
    <cfRule type="expression" dxfId="3701" priority="765">
      <formula>INDEX($I$1:$I$399, ROW(CG304)) = 3</formula>
    </cfRule>
    <cfRule type="expression" dxfId="3700" priority="781">
      <formula>INDEX($I$1:$I$399, ROW(CG304)) = 3</formula>
    </cfRule>
    <cfRule type="expression" dxfId="3699" priority="782">
      <formula>INDEX($I$1:$I$399, ROW(CG304)) = 1</formula>
    </cfRule>
  </conditionalFormatting>
  <conditionalFormatting sqref="CG313:CG318">
    <cfRule type="expression" dxfId="3698" priority="650">
      <formula>INDEX($I$1:$I$399, ROW(CG313)) = 2</formula>
    </cfRule>
    <cfRule type="expression" dxfId="3697" priority="649">
      <formula>INDEX($I$1:$I$399, ROW(CG313)) = 1</formula>
    </cfRule>
    <cfRule type="expression" dxfId="3696" priority="634">
      <formula>INDEX($I$1:$I$399, ROW(CG313)) = 2</formula>
    </cfRule>
    <cfRule type="expression" dxfId="3695" priority="633">
      <formula>INDEX($I$1:$I$399, ROW(CG313)) = 1</formula>
    </cfRule>
    <cfRule type="expression" dxfId="3694" priority="632">
      <formula>INDEX($I$1:$I$399, ROW(CG313)) = 3</formula>
    </cfRule>
    <cfRule type="expression" dxfId="3693" priority="616">
      <formula>INDEX($I$1:$I$399, ROW(CG313)) = 3</formula>
    </cfRule>
    <cfRule type="expression" dxfId="3692" priority="617">
      <formula>INDEX($I$1:$I$399, ROW(CG313)) = 1</formula>
    </cfRule>
    <cfRule type="expression" dxfId="3691" priority="618">
      <formula>INDEX($I$1:$I$399, ROW(CG313)) = 2</formula>
    </cfRule>
    <cfRule type="expression" dxfId="3690" priority="669">
      <formula>INDEX($I$1:$I$399, ROW(CG313)) = 3</formula>
    </cfRule>
    <cfRule type="expression" dxfId="3689" priority="648">
      <formula>INDEX($I$1:$I$399, ROW(CG313)) = 3</formula>
    </cfRule>
  </conditionalFormatting>
  <conditionalFormatting sqref="CG322:CG327">
    <cfRule type="expression" dxfId="3688" priority="499">
      <formula>INDEX($I$1:$I$399, ROW(CG322)) = 3</formula>
    </cfRule>
    <cfRule type="expression" dxfId="3687" priority="467">
      <formula>INDEX($I$1:$I$399, ROW(CG322)) = 3</formula>
    </cfRule>
    <cfRule type="expression" dxfId="3686" priority="468">
      <formula>INDEX($I$1:$I$399, ROW(CG322)) = 1</formula>
    </cfRule>
    <cfRule type="expression" dxfId="3685" priority="469">
      <formula>INDEX($I$1:$I$399, ROW(CG322)) = 2</formula>
    </cfRule>
    <cfRule type="expression" dxfId="3684" priority="500">
      <formula>INDEX($I$1:$I$399, ROW(CG322)) = 1</formula>
    </cfRule>
    <cfRule type="expression" dxfId="3683" priority="501">
      <formula>INDEX($I$1:$I$399, ROW(CG322)) = 2</formula>
    </cfRule>
    <cfRule type="expression" dxfId="3682" priority="483">
      <formula>INDEX($I$1:$I$399, ROW(CG322)) = 3</formula>
    </cfRule>
    <cfRule type="expression" dxfId="3681" priority="484">
      <formula>INDEX($I$1:$I$399, ROW(CG322)) = 1</formula>
    </cfRule>
    <cfRule type="expression" dxfId="3680" priority="485">
      <formula>INDEX($I$1:$I$399, ROW(CG322)) = 2</formula>
    </cfRule>
    <cfRule type="expression" dxfId="3679" priority="520">
      <formula>INDEX($I$1:$I$399, ROW(CG322)) = 3</formula>
    </cfRule>
  </conditionalFormatting>
  <conditionalFormatting sqref="CG331:CG336">
    <cfRule type="expression" dxfId="3678" priority="318">
      <formula>INDEX($I$1:$I$399, ROW(CG331)) = 3</formula>
    </cfRule>
    <cfRule type="expression" dxfId="3677" priority="334">
      <formula>INDEX($I$1:$I$399, ROW(CG331)) = 3</formula>
    </cfRule>
    <cfRule type="expression" dxfId="3676" priority="319">
      <formula>INDEX($I$1:$I$399, ROW(CG331)) = 1</formula>
    </cfRule>
    <cfRule type="expression" dxfId="3675" priority="350">
      <formula>INDEX($I$1:$I$399, ROW(CG331)) = 3</formula>
    </cfRule>
    <cfRule type="expression" dxfId="3674" priority="335">
      <formula>INDEX($I$1:$I$399, ROW(CG331)) = 1</formula>
    </cfRule>
    <cfRule type="expression" dxfId="3673" priority="336">
      <formula>INDEX($I$1:$I$399, ROW(CG331)) = 2</formula>
    </cfRule>
    <cfRule type="expression" dxfId="3672" priority="320">
      <formula>INDEX($I$1:$I$399, ROW(CG331)) = 2</formula>
    </cfRule>
    <cfRule type="expression" dxfId="3671" priority="352">
      <formula>INDEX($I$1:$I$399, ROW(CG331)) = 2</formula>
    </cfRule>
    <cfRule type="expression" dxfId="3670" priority="371">
      <formula>INDEX($I$1:$I$399, ROW(CG331)) = 3</formula>
    </cfRule>
    <cfRule type="expression" dxfId="3669" priority="351">
      <formula>INDEX($I$1:$I$399, ROW(CG331)) = 1</formula>
    </cfRule>
  </conditionalFormatting>
  <conditionalFormatting sqref="CG250:CH255">
    <cfRule type="expression" dxfId="3668" priority="2316">
      <formula>INDEX($I$1:$I$399, ROW(CG250)) = 2</formula>
    </cfRule>
    <cfRule type="expression" dxfId="3667" priority="2314">
      <formula>INDEX($I$1:$I$399, ROW(CG250)) = 3</formula>
    </cfRule>
    <cfRule type="expression" dxfId="3666" priority="2315">
      <formula>INDEX($I$1:$I$399, ROW(CG250)) = 1</formula>
    </cfRule>
  </conditionalFormatting>
  <conditionalFormatting sqref="CG256:CH256">
    <cfRule type="expression" dxfId="3665" priority="1671">
      <formula>AND($X256=0,ISNUMBER($X256))</formula>
    </cfRule>
  </conditionalFormatting>
  <conditionalFormatting sqref="CG257:CH257">
    <cfRule type="expression" dxfId="3664" priority="29445">
      <formula>INDEX($I$1:$I$399, ROW(CG257)) = 2</formula>
    </cfRule>
    <cfRule type="expression" dxfId="3663" priority="29444">
      <formula>INDEX($I$1:$I$399, ROW(CG257)) = 1</formula>
    </cfRule>
  </conditionalFormatting>
  <conditionalFormatting sqref="CG259:CH264">
    <cfRule type="expression" dxfId="3662" priority="1544">
      <formula>INDEX($I$1:$I$399, ROW(CG259)) = 3</formula>
    </cfRule>
    <cfRule type="expression" dxfId="3661" priority="1545">
      <formula>INDEX($I$1:$I$399, ROW(CG259)) = 1</formula>
    </cfRule>
    <cfRule type="expression" dxfId="3660" priority="1546">
      <formula>INDEX($I$1:$I$399, ROW(CG259)) = 2</formula>
    </cfRule>
  </conditionalFormatting>
  <conditionalFormatting sqref="CG265:CH265">
    <cfRule type="expression" dxfId="3659" priority="1529">
      <formula>AND($X265=0,ISNUMBER($X265))</formula>
    </cfRule>
  </conditionalFormatting>
  <conditionalFormatting sqref="CG266:CH266">
    <cfRule type="expression" dxfId="3658" priority="2335">
      <formula>INDEX($I$1:$I$399, ROW(CG266)) = 3</formula>
    </cfRule>
  </conditionalFormatting>
  <conditionalFormatting sqref="CG268:CH273">
    <cfRule type="expression" dxfId="3657" priority="1401">
      <formula>INDEX($I$1:$I$399, ROW(CG268)) = 1</formula>
    </cfRule>
    <cfRule type="expression" dxfId="3656" priority="1402">
      <formula>INDEX($I$1:$I$399, ROW(CG268)) = 2</formula>
    </cfRule>
  </conditionalFormatting>
  <conditionalFormatting sqref="CG274:CH274">
    <cfRule type="expression" dxfId="3655" priority="1385">
      <formula>AND($X274=0,ISNUMBER($X274))</formula>
    </cfRule>
  </conditionalFormatting>
  <conditionalFormatting sqref="CG275:CH275">
    <cfRule type="expression" dxfId="3654" priority="2200">
      <formula>INDEX($I$1:$I$399, ROW(CG275)) = 1</formula>
    </cfRule>
    <cfRule type="expression" dxfId="3653" priority="2201">
      <formula>INDEX($I$1:$I$399, ROW(CG275)) = 2</formula>
    </cfRule>
    <cfRule type="expression" dxfId="3652" priority="2196">
      <formula>INDEX($I$1:$I$399, ROW(CG275)) = 3</formula>
    </cfRule>
  </conditionalFormatting>
  <conditionalFormatting sqref="CG277:CH282">
    <cfRule type="expression" dxfId="3651" priority="1257">
      <formula>INDEX($I$1:$I$399, ROW(CG277)) = 1</formula>
    </cfRule>
    <cfRule type="expression" dxfId="3650" priority="1258">
      <formula>INDEX($I$1:$I$399, ROW(CG277)) = 2</formula>
    </cfRule>
  </conditionalFormatting>
  <conditionalFormatting sqref="CG283:CH283">
    <cfRule type="expression" dxfId="3649" priority="1241">
      <formula>AND($X283=0,ISNUMBER($X283))</formula>
    </cfRule>
  </conditionalFormatting>
  <conditionalFormatting sqref="CG284:CH284">
    <cfRule type="expression" dxfId="3648" priority="2120">
      <formula>INDEX($I$1:$I$399, ROW(CG284)) = 2</formula>
    </cfRule>
    <cfRule type="expression" dxfId="3647" priority="2115">
      <formula>INDEX($I$1:$I$399, ROW(CG284)) = 3</formula>
    </cfRule>
    <cfRule type="expression" dxfId="3646" priority="2119">
      <formula>INDEX($I$1:$I$399, ROW(CG284)) = 1</formula>
    </cfRule>
  </conditionalFormatting>
  <conditionalFormatting sqref="CG286:CH291">
    <cfRule type="expression" dxfId="3645" priority="1113">
      <formula>INDEX($I$1:$I$399, ROW(CG286)) = 1</formula>
    </cfRule>
    <cfRule type="expression" dxfId="3644" priority="1114">
      <formula>INDEX($I$1:$I$399, ROW(CG286)) = 2</formula>
    </cfRule>
  </conditionalFormatting>
  <conditionalFormatting sqref="CG292:CH292">
    <cfRule type="expression" dxfId="3643" priority="1097">
      <formula>AND($X292=0,ISNUMBER($X292))</formula>
    </cfRule>
  </conditionalFormatting>
  <conditionalFormatting sqref="CG293:CH293">
    <cfRule type="expression" dxfId="3642" priority="2053">
      <formula>INDEX($I$1:$I$399, ROW(CG293)) = 1</formula>
    </cfRule>
    <cfRule type="expression" dxfId="3641" priority="2054">
      <formula>INDEX($I$1:$I$399, ROW(CG293)) = 2</formula>
    </cfRule>
    <cfRule type="expression" dxfId="3640" priority="2049">
      <formula>INDEX($I$1:$I$399, ROW(CG293)) = 3</formula>
    </cfRule>
  </conditionalFormatting>
  <conditionalFormatting sqref="CG295:CH300">
    <cfRule type="expression" dxfId="3639" priority="969">
      <formula>INDEX($I$1:$I$399, ROW(CG295)) = 2</formula>
    </cfRule>
    <cfRule type="expression" dxfId="3638" priority="968">
      <formula>INDEX($I$1:$I$399, ROW(CG295)) = 1</formula>
    </cfRule>
  </conditionalFormatting>
  <conditionalFormatting sqref="CG301:CH301">
    <cfRule type="expression" dxfId="3637" priority="952">
      <formula>AND($X301=0,ISNUMBER($X301))</formula>
    </cfRule>
  </conditionalFormatting>
  <conditionalFormatting sqref="CG302:CH302">
    <cfRule type="expression" dxfId="3636" priority="1981">
      <formula>INDEX($I$1:$I$399, ROW(CG302)) = 2</formula>
    </cfRule>
    <cfRule type="expression" dxfId="3635" priority="1976">
      <formula>INDEX($I$1:$I$399, ROW(CG302)) = 3</formula>
    </cfRule>
    <cfRule type="expression" dxfId="3634" priority="1980">
      <formula>INDEX($I$1:$I$399, ROW(CG302)) = 1</formula>
    </cfRule>
  </conditionalFormatting>
  <conditionalFormatting sqref="CG304:CH309">
    <cfRule type="expression" dxfId="3633" priority="820">
      <formula>INDEX($I$1:$I$399, ROW(CG304)) = 2</formula>
    </cfRule>
    <cfRule type="expression" dxfId="3632" priority="819">
      <formula>INDEX($I$1:$I$399, ROW(CG304)) = 1</formula>
    </cfRule>
  </conditionalFormatting>
  <conditionalFormatting sqref="CG310:CH310">
    <cfRule type="expression" dxfId="3631" priority="803">
      <formula>AND($X310=0,ISNUMBER($X310))</formula>
    </cfRule>
  </conditionalFormatting>
  <conditionalFormatting sqref="CG311:CH311">
    <cfRule type="expression" dxfId="3630" priority="1909">
      <formula>INDEX($I$1:$I$399, ROW(CG311)) = 2</formula>
    </cfRule>
    <cfRule type="expression" dxfId="3629" priority="1904">
      <formula>INDEX($I$1:$I$399, ROW(CG311)) = 3</formula>
    </cfRule>
    <cfRule type="expression" dxfId="3628" priority="1908">
      <formula>INDEX($I$1:$I$399, ROW(CG311)) = 1</formula>
    </cfRule>
  </conditionalFormatting>
  <conditionalFormatting sqref="CG313:CH318">
    <cfRule type="expression" dxfId="3627" priority="670">
      <formula>INDEX($I$1:$I$399, ROW(CG313)) = 1</formula>
    </cfRule>
    <cfRule type="expression" dxfId="3626" priority="671">
      <formula>INDEX($I$1:$I$399, ROW(CG313)) = 2</formula>
    </cfRule>
  </conditionalFormatting>
  <conditionalFormatting sqref="CG319:CH319">
    <cfRule type="expression" dxfId="3625" priority="654">
      <formula>AND($X319=0,ISNUMBER($X319))</formula>
    </cfRule>
  </conditionalFormatting>
  <conditionalFormatting sqref="CG320:CH320">
    <cfRule type="expression" dxfId="3624" priority="1844">
      <formula>INDEX($I$1:$I$399, ROW(CG320)) = 2</formula>
    </cfRule>
    <cfRule type="expression" dxfId="3623" priority="1843">
      <formula>INDEX($I$1:$I$399, ROW(CG320)) = 1</formula>
    </cfRule>
    <cfRule type="expression" dxfId="3622" priority="1839">
      <formula>INDEX($I$1:$I$399, ROW(CG320)) = 3</formula>
    </cfRule>
  </conditionalFormatting>
  <conditionalFormatting sqref="CG322:CH327">
    <cfRule type="expression" dxfId="3621" priority="521">
      <formula>INDEX($I$1:$I$399, ROW(CG322)) = 1</formula>
    </cfRule>
    <cfRule type="expression" dxfId="3620" priority="522">
      <formula>INDEX($I$1:$I$399, ROW(CG322)) = 2</formula>
    </cfRule>
  </conditionalFormatting>
  <conditionalFormatting sqref="CG328:CH328">
    <cfRule type="expression" dxfId="3619" priority="505">
      <formula>AND($X328=0,ISNUMBER($X328))</formula>
    </cfRule>
  </conditionalFormatting>
  <conditionalFormatting sqref="CG329:CH329">
    <cfRule type="expression" dxfId="3618" priority="1773">
      <formula>INDEX($I$1:$I$399, ROW(CG329)) = 3</formula>
    </cfRule>
    <cfRule type="expression" dxfId="3617" priority="1778">
      <formula>INDEX($I$1:$I$399, ROW(CG329)) = 2</formula>
    </cfRule>
    <cfRule type="expression" dxfId="3616" priority="1777">
      <formula>INDEX($I$1:$I$399, ROW(CG329)) = 1</formula>
    </cfRule>
  </conditionalFormatting>
  <conditionalFormatting sqref="CG331:CH336">
    <cfRule type="expression" dxfId="3615" priority="372">
      <formula>INDEX($I$1:$I$399, ROW(CG331)) = 1</formula>
    </cfRule>
    <cfRule type="expression" dxfId="3614" priority="373">
      <formula>INDEX($I$1:$I$399, ROW(CG331)) = 2</formula>
    </cfRule>
  </conditionalFormatting>
  <conditionalFormatting sqref="CG337:CH337">
    <cfRule type="expression" dxfId="3613" priority="356">
      <formula>AND($X337=0,ISNUMBER($X337))</formula>
    </cfRule>
  </conditionalFormatting>
  <conditionalFormatting sqref="CJ250:CJ255">
    <cfRule type="expression" dxfId="3612" priority="1599">
      <formula>INDEX($I$1:$I$399, ROW(CJ250)) = 2</formula>
    </cfRule>
    <cfRule type="expression" dxfId="3611" priority="1598">
      <formula>INDEX($I$1:$I$399, ROW(CJ250)) = 1</formula>
    </cfRule>
    <cfRule type="expression" dxfId="3610" priority="1645">
      <formula>INDEX($I$1:$I$399, ROW(CJ250)) = 3</formula>
    </cfRule>
    <cfRule type="expression" dxfId="3609" priority="1647">
      <formula>INDEX($I$1:$I$399, ROW(CJ250)) = 2</formula>
    </cfRule>
    <cfRule type="expression" dxfId="3608" priority="1594">
      <formula>INDEX($I$1:$I$399, ROW(CJ250)) = 1</formula>
    </cfRule>
    <cfRule type="expression" dxfId="3607" priority="1631">
      <formula>INDEX($I$1:$I$399, ROW(CJ250)) = 2</formula>
    </cfRule>
    <cfRule type="expression" dxfId="3606" priority="1630">
      <formula>INDEX($I$1:$I$399, ROW(CJ250)) = 1</formula>
    </cfRule>
    <cfRule type="expression" dxfId="3605" priority="1629">
      <formula>INDEX($I$1:$I$399, ROW(CJ250)) = 3</formula>
    </cfRule>
    <cfRule type="expression" dxfId="3604" priority="1646">
      <formula>INDEX($I$1:$I$399, ROW(CJ250)) = 1</formula>
    </cfRule>
    <cfRule type="expression" dxfId="3603" priority="1590">
      <formula>INDEX($I$1:$I$399, ROW(CJ250)) = 1</formula>
    </cfRule>
    <cfRule type="expression" dxfId="3602" priority="1661">
      <formula>INDEX($I$1:$I$399, ROW(CJ250)) = 3</formula>
    </cfRule>
    <cfRule type="expression" dxfId="3601" priority="1593">
      <formula>INDEX($I$1:$I$399, ROW(CJ250)) = 3</formula>
    </cfRule>
    <cfRule type="expression" dxfId="3600" priority="1662">
      <formula>INDEX($I$1:$I$399, ROW(CJ250)) = 1</formula>
    </cfRule>
    <cfRule type="expression" dxfId="3599" priority="1597">
      <formula>INDEX($I$1:$I$399, ROW(CJ250)) = 3</formula>
    </cfRule>
    <cfRule type="expression" dxfId="3598" priority="1595">
      <formula>INDEX($I$1:$I$399, ROW(CJ250)) = 2</formula>
    </cfRule>
    <cfRule type="expression" dxfId="3597" priority="1601">
      <formula>INDEX($I$1:$I$399, ROW(CJ250)) = 3</formula>
    </cfRule>
    <cfRule type="expression" dxfId="3596" priority="1602">
      <formula>INDEX($I$1:$I$399, ROW(CJ250)) = 1</formula>
    </cfRule>
    <cfRule type="expression" dxfId="3595" priority="1589">
      <formula>INDEX($I$1:$I$399, ROW(CJ250)) = 3</formula>
    </cfRule>
    <cfRule type="expression" dxfId="3594" priority="1603">
      <formula>INDEX($I$1:$I$399, ROW(CJ250)) = 2</formula>
    </cfRule>
    <cfRule type="expression" dxfId="3593" priority="1663">
      <formula>INDEX($I$1:$I$399, ROW(CJ250)) = 2</formula>
    </cfRule>
    <cfRule type="expression" dxfId="3592" priority="1591">
      <formula>INDEX($I$1:$I$399, ROW(CJ250)) = 2</formula>
    </cfRule>
  </conditionalFormatting>
  <conditionalFormatting sqref="CJ259:CJ264">
    <cfRule type="expression" dxfId="3591" priority="1504">
      <formula>INDEX($I$1:$I$399, ROW(CJ259)) = 1</formula>
    </cfRule>
    <cfRule type="expression" dxfId="3590" priority="1505">
      <formula>INDEX($I$1:$I$399, ROW(CJ259)) = 2</formula>
    </cfRule>
    <cfRule type="expression" dxfId="3589" priority="1488">
      <formula>INDEX($I$1:$I$399, ROW(CJ259)) = 1</formula>
    </cfRule>
    <cfRule type="expression" dxfId="3588" priority="1489">
      <formula>INDEX($I$1:$I$399, ROW(CJ259)) = 2</formula>
    </cfRule>
    <cfRule type="expression" dxfId="3587" priority="1487">
      <formula>INDEX($I$1:$I$399, ROW(CJ259)) = 3</formula>
    </cfRule>
    <cfRule type="expression" dxfId="3586" priority="1519">
      <formula>INDEX($I$1:$I$399, ROW(CJ259)) = 3</formula>
    </cfRule>
    <cfRule type="expression" dxfId="3585" priority="1520">
      <formula>INDEX($I$1:$I$399, ROW(CJ259)) = 1</formula>
    </cfRule>
    <cfRule type="expression" dxfId="3584" priority="1521">
      <formula>INDEX($I$1:$I$399, ROW(CJ259)) = 2</formula>
    </cfRule>
    <cfRule type="expression" dxfId="3583" priority="1460">
      <formula>INDEX($I$1:$I$399, ROW(CJ259)) = 1</formula>
    </cfRule>
    <cfRule type="expression" dxfId="3582" priority="1459">
      <formula>INDEX($I$1:$I$399, ROW(CJ259)) = 3</formula>
    </cfRule>
    <cfRule type="expression" dxfId="3581" priority="1457">
      <formula>INDEX($I$1:$I$399, ROW(CJ259)) = 2</formula>
    </cfRule>
    <cfRule type="expression" dxfId="3580" priority="1456">
      <formula>INDEX($I$1:$I$399, ROW(CJ259)) = 1</formula>
    </cfRule>
    <cfRule type="expression" dxfId="3579" priority="1455">
      <formula>INDEX($I$1:$I$399, ROW(CJ259)) = 3</formula>
    </cfRule>
    <cfRule type="expression" dxfId="3578" priority="1453">
      <formula>INDEX($I$1:$I$399, ROW(CJ259)) = 2</formula>
    </cfRule>
    <cfRule type="expression" dxfId="3577" priority="1452">
      <formula>INDEX($I$1:$I$399, ROW(CJ259)) = 1</formula>
    </cfRule>
    <cfRule type="expression" dxfId="3576" priority="1461">
      <formula>INDEX($I$1:$I$399, ROW(CJ259)) = 2</formula>
    </cfRule>
    <cfRule type="expression" dxfId="3575" priority="1451">
      <formula>INDEX($I$1:$I$399, ROW(CJ259)) = 3</formula>
    </cfRule>
    <cfRule type="expression" dxfId="3574" priority="1449">
      <formula>INDEX($I$1:$I$399, ROW(CJ259)) = 2</formula>
    </cfRule>
    <cfRule type="expression" dxfId="3573" priority="1448">
      <formula>INDEX($I$1:$I$399, ROW(CJ259)) = 1</formula>
    </cfRule>
    <cfRule type="expression" dxfId="3572" priority="1503">
      <formula>INDEX($I$1:$I$399, ROW(CJ259)) = 3</formula>
    </cfRule>
    <cfRule type="expression" dxfId="3571" priority="1447">
      <formula>INDEX($I$1:$I$399, ROW(CJ259)) = 3</formula>
    </cfRule>
  </conditionalFormatting>
  <conditionalFormatting sqref="CJ268:CJ273">
    <cfRule type="expression" dxfId="3570" priority="1312">
      <formula>INDEX($I$1:$I$399, ROW(CJ268)) = 1</formula>
    </cfRule>
    <cfRule type="expression" dxfId="3569" priority="1317">
      <formula>INDEX($I$1:$I$399, ROW(CJ268)) = 2</formula>
    </cfRule>
    <cfRule type="expression" dxfId="3568" priority="1345">
      <formula>INDEX($I$1:$I$399, ROW(CJ268)) = 2</formula>
    </cfRule>
    <cfRule type="expression" dxfId="3567" priority="1303">
      <formula>INDEX($I$1:$I$399, ROW(CJ268)) = 3</formula>
    </cfRule>
    <cfRule type="expression" dxfId="3566" priority="1361">
      <formula>INDEX($I$1:$I$399, ROW(CJ268)) = 2</formula>
    </cfRule>
    <cfRule type="expression" dxfId="3565" priority="1377">
      <formula>INDEX($I$1:$I$399, ROW(CJ268)) = 2</formula>
    </cfRule>
    <cfRule type="expression" dxfId="3564" priority="1360">
      <formula>INDEX($I$1:$I$399, ROW(CJ268)) = 1</formula>
    </cfRule>
    <cfRule type="expression" dxfId="3563" priority="1359">
      <formula>INDEX($I$1:$I$399, ROW(CJ268)) = 3</formula>
    </cfRule>
    <cfRule type="expression" dxfId="3562" priority="1304">
      <formula>INDEX($I$1:$I$399, ROW(CJ268)) = 1</formula>
    </cfRule>
    <cfRule type="expression" dxfId="3561" priority="1305">
      <formula>INDEX($I$1:$I$399, ROW(CJ268)) = 2</formula>
    </cfRule>
    <cfRule type="expression" dxfId="3560" priority="1307">
      <formula>INDEX($I$1:$I$399, ROW(CJ268)) = 3</formula>
    </cfRule>
    <cfRule type="expression" dxfId="3559" priority="1308">
      <formula>INDEX($I$1:$I$399, ROW(CJ268)) = 1</formula>
    </cfRule>
    <cfRule type="expression" dxfId="3558" priority="1309">
      <formula>INDEX($I$1:$I$399, ROW(CJ268)) = 2</formula>
    </cfRule>
    <cfRule type="expression" dxfId="3557" priority="1311">
      <formula>INDEX($I$1:$I$399, ROW(CJ268)) = 3</formula>
    </cfRule>
    <cfRule type="expression" dxfId="3556" priority="1376">
      <formula>INDEX($I$1:$I$399, ROW(CJ268)) = 1</formula>
    </cfRule>
    <cfRule type="expression" dxfId="3555" priority="1313">
      <formula>INDEX($I$1:$I$399, ROW(CJ268)) = 2</formula>
    </cfRule>
    <cfRule type="expression" dxfId="3554" priority="1375">
      <formula>INDEX($I$1:$I$399, ROW(CJ268)) = 3</formula>
    </cfRule>
    <cfRule type="expression" dxfId="3553" priority="1344">
      <formula>INDEX($I$1:$I$399, ROW(CJ268)) = 1</formula>
    </cfRule>
    <cfRule type="expression" dxfId="3552" priority="1343">
      <formula>INDEX($I$1:$I$399, ROW(CJ268)) = 3</formula>
    </cfRule>
    <cfRule type="expression" dxfId="3551" priority="1315">
      <formula>INDEX($I$1:$I$399, ROW(CJ268)) = 3</formula>
    </cfRule>
    <cfRule type="expression" dxfId="3550" priority="1316">
      <formula>INDEX($I$1:$I$399, ROW(CJ268)) = 1</formula>
    </cfRule>
  </conditionalFormatting>
  <conditionalFormatting sqref="CJ277:CJ282">
    <cfRule type="expression" dxfId="3549" priority="1215">
      <formula>INDEX($I$1:$I$399, ROW(CJ277)) = 3</formula>
    </cfRule>
    <cfRule type="expression" dxfId="3548" priority="1216">
      <formula>INDEX($I$1:$I$399, ROW(CJ277)) = 1</formula>
    </cfRule>
    <cfRule type="expression" dxfId="3547" priority="1161">
      <formula>INDEX($I$1:$I$399, ROW(CJ277)) = 2</formula>
    </cfRule>
    <cfRule type="expression" dxfId="3546" priority="1160">
      <formula>INDEX($I$1:$I$399, ROW(CJ277)) = 1</formula>
    </cfRule>
    <cfRule type="expression" dxfId="3545" priority="1159">
      <formula>INDEX($I$1:$I$399, ROW(CJ277)) = 3</formula>
    </cfRule>
    <cfRule type="expression" dxfId="3544" priority="1217">
      <formula>INDEX($I$1:$I$399, ROW(CJ277)) = 2</formula>
    </cfRule>
    <cfRule type="expression" dxfId="3543" priority="1231">
      <formula>INDEX($I$1:$I$399, ROW(CJ277)) = 3</formula>
    </cfRule>
    <cfRule type="expression" dxfId="3542" priority="1232">
      <formula>INDEX($I$1:$I$399, ROW(CJ277)) = 1</formula>
    </cfRule>
    <cfRule type="expression" dxfId="3541" priority="1233">
      <formula>INDEX($I$1:$I$399, ROW(CJ277)) = 2</formula>
    </cfRule>
    <cfRule type="expression" dxfId="3540" priority="1173">
      <formula>INDEX($I$1:$I$399, ROW(CJ277)) = 2</formula>
    </cfRule>
    <cfRule type="expression" dxfId="3539" priority="1169">
      <formula>INDEX($I$1:$I$399, ROW(CJ277)) = 2</formula>
    </cfRule>
    <cfRule type="expression" dxfId="3538" priority="1199">
      <formula>INDEX($I$1:$I$399, ROW(CJ277)) = 3</formula>
    </cfRule>
    <cfRule type="expression" dxfId="3537" priority="1172">
      <formula>INDEX($I$1:$I$399, ROW(CJ277)) = 1</formula>
    </cfRule>
    <cfRule type="expression" dxfId="3536" priority="1171">
      <formula>INDEX($I$1:$I$399, ROW(CJ277)) = 3</formula>
    </cfRule>
    <cfRule type="expression" dxfId="3535" priority="1200">
      <formula>INDEX($I$1:$I$399, ROW(CJ277)) = 1</formula>
    </cfRule>
    <cfRule type="expression" dxfId="3534" priority="1201">
      <formula>INDEX($I$1:$I$399, ROW(CJ277)) = 2</formula>
    </cfRule>
    <cfRule type="expression" dxfId="3533" priority="1168">
      <formula>INDEX($I$1:$I$399, ROW(CJ277)) = 1</formula>
    </cfRule>
    <cfRule type="expression" dxfId="3532" priority="1167">
      <formula>INDEX($I$1:$I$399, ROW(CJ277)) = 3</formula>
    </cfRule>
    <cfRule type="expression" dxfId="3531" priority="1165">
      <formula>INDEX($I$1:$I$399, ROW(CJ277)) = 2</formula>
    </cfRule>
    <cfRule type="expression" dxfId="3530" priority="1164">
      <formula>INDEX($I$1:$I$399, ROW(CJ277)) = 1</formula>
    </cfRule>
    <cfRule type="expression" dxfId="3529" priority="1163">
      <formula>INDEX($I$1:$I$399, ROW(CJ277)) = 3</formula>
    </cfRule>
  </conditionalFormatting>
  <conditionalFormatting sqref="CJ286:CJ291">
    <cfRule type="expression" dxfId="3528" priority="1089">
      <formula>INDEX($I$1:$I$399, ROW(CJ286)) = 2</formula>
    </cfRule>
    <cfRule type="expression" dxfId="3527" priority="1019">
      <formula>INDEX($I$1:$I$399, ROW(CJ286)) = 3</formula>
    </cfRule>
    <cfRule type="expression" dxfId="3526" priority="1088">
      <formula>INDEX($I$1:$I$399, ROW(CJ286)) = 1</formula>
    </cfRule>
    <cfRule type="expression" dxfId="3525" priority="1017">
      <formula>INDEX($I$1:$I$399, ROW(CJ286)) = 2</formula>
    </cfRule>
    <cfRule type="expression" dxfId="3524" priority="1087">
      <formula>INDEX($I$1:$I$399, ROW(CJ286)) = 3</formula>
    </cfRule>
    <cfRule type="expression" dxfId="3523" priority="1021">
      <formula>INDEX($I$1:$I$399, ROW(CJ286)) = 2</formula>
    </cfRule>
    <cfRule type="expression" dxfId="3522" priority="1057">
      <formula>INDEX($I$1:$I$399, ROW(CJ286)) = 2</formula>
    </cfRule>
    <cfRule type="expression" dxfId="3521" priority="1020">
      <formula>INDEX($I$1:$I$399, ROW(CJ286)) = 1</formula>
    </cfRule>
    <cfRule type="expression" dxfId="3520" priority="1029">
      <formula>INDEX($I$1:$I$399, ROW(CJ286)) = 2</formula>
    </cfRule>
    <cfRule type="expression" dxfId="3519" priority="1073">
      <formula>INDEX($I$1:$I$399, ROW(CJ286)) = 2</formula>
    </cfRule>
    <cfRule type="expression" dxfId="3518" priority="1072">
      <formula>INDEX($I$1:$I$399, ROW(CJ286)) = 1</formula>
    </cfRule>
    <cfRule type="expression" dxfId="3517" priority="1028">
      <formula>INDEX($I$1:$I$399, ROW(CJ286)) = 1</formula>
    </cfRule>
    <cfRule type="expression" dxfId="3516" priority="1027">
      <formula>INDEX($I$1:$I$399, ROW(CJ286)) = 3</formula>
    </cfRule>
    <cfRule type="expression" dxfId="3515" priority="1056">
      <formula>INDEX($I$1:$I$399, ROW(CJ286)) = 1</formula>
    </cfRule>
    <cfRule type="expression" dxfId="3514" priority="1016">
      <formula>INDEX($I$1:$I$399, ROW(CJ286)) = 1</formula>
    </cfRule>
    <cfRule type="expression" dxfId="3513" priority="1024">
      <formula>INDEX($I$1:$I$399, ROW(CJ286)) = 1</formula>
    </cfRule>
    <cfRule type="expression" dxfId="3512" priority="1025">
      <formula>INDEX($I$1:$I$399, ROW(CJ286)) = 2</formula>
    </cfRule>
    <cfRule type="expression" dxfId="3511" priority="1055">
      <formula>INDEX($I$1:$I$399, ROW(CJ286)) = 3</formula>
    </cfRule>
    <cfRule type="expression" dxfId="3510" priority="1071">
      <formula>INDEX($I$1:$I$399, ROW(CJ286)) = 3</formula>
    </cfRule>
    <cfRule type="expression" dxfId="3509" priority="1015">
      <formula>INDEX($I$1:$I$399, ROW(CJ286)) = 3</formula>
    </cfRule>
    <cfRule type="expression" dxfId="3508" priority="1023">
      <formula>INDEX($I$1:$I$399, ROW(CJ286)) = 3</formula>
    </cfRule>
  </conditionalFormatting>
  <conditionalFormatting sqref="CJ295:CJ300">
    <cfRule type="expression" dxfId="3507" priority="884">
      <formula>INDEX($I$1:$I$399, ROW(CJ295)) = 2</formula>
    </cfRule>
    <cfRule type="expression" dxfId="3506" priority="883">
      <formula>INDEX($I$1:$I$399, ROW(CJ295)) = 1</formula>
    </cfRule>
    <cfRule type="expression" dxfId="3505" priority="882">
      <formula>INDEX($I$1:$I$399, ROW(CJ295)) = 3</formula>
    </cfRule>
    <cfRule type="expression" dxfId="3504" priority="943">
      <formula>INDEX($I$1:$I$399, ROW(CJ295)) = 1</formula>
    </cfRule>
    <cfRule type="expression" dxfId="3503" priority="944">
      <formula>INDEX($I$1:$I$399, ROW(CJ295)) = 2</formula>
    </cfRule>
    <cfRule type="expression" dxfId="3502" priority="942">
      <formula>INDEX($I$1:$I$399, ROW(CJ295)) = 3</formula>
    </cfRule>
    <cfRule type="expression" dxfId="3501" priority="880">
      <formula>INDEX($I$1:$I$399, ROW(CJ295)) = 2</formula>
    </cfRule>
    <cfRule type="expression" dxfId="3500" priority="879">
      <formula>INDEX($I$1:$I$399, ROW(CJ295)) = 1</formula>
    </cfRule>
    <cfRule type="expression" dxfId="3499" priority="878">
      <formula>INDEX($I$1:$I$399, ROW(CJ295)) = 3</formula>
    </cfRule>
    <cfRule type="expression" dxfId="3498" priority="875">
      <formula>INDEX($I$1:$I$399, ROW(CJ295)) = 1</formula>
    </cfRule>
    <cfRule type="expression" dxfId="3497" priority="874">
      <formula>INDEX($I$1:$I$399, ROW(CJ295)) = 3</formula>
    </cfRule>
    <cfRule type="expression" dxfId="3496" priority="872">
      <formula>INDEX($I$1:$I$399, ROW(CJ295)) = 2</formula>
    </cfRule>
    <cfRule type="expression" dxfId="3495" priority="871">
      <formula>INDEX($I$1:$I$399, ROW(CJ295)) = 1</formula>
    </cfRule>
    <cfRule type="expression" dxfId="3494" priority="870">
      <formula>INDEX($I$1:$I$399, ROW(CJ295)) = 3</formula>
    </cfRule>
    <cfRule type="expression" dxfId="3493" priority="912">
      <formula>INDEX($I$1:$I$399, ROW(CJ295)) = 2</formula>
    </cfRule>
    <cfRule type="expression" dxfId="3492" priority="926">
      <formula>INDEX($I$1:$I$399, ROW(CJ295)) = 3</formula>
    </cfRule>
    <cfRule type="expression" dxfId="3491" priority="927">
      <formula>INDEX($I$1:$I$399, ROW(CJ295)) = 1</formula>
    </cfRule>
    <cfRule type="expression" dxfId="3490" priority="928">
      <formula>INDEX($I$1:$I$399, ROW(CJ295)) = 2</formula>
    </cfRule>
    <cfRule type="expression" dxfId="3489" priority="911">
      <formula>INDEX($I$1:$I$399, ROW(CJ295)) = 1</formula>
    </cfRule>
    <cfRule type="expression" dxfId="3488" priority="910">
      <formula>INDEX($I$1:$I$399, ROW(CJ295)) = 3</formula>
    </cfRule>
    <cfRule type="expression" dxfId="3487" priority="876">
      <formula>INDEX($I$1:$I$399, ROW(CJ295)) = 2</formula>
    </cfRule>
  </conditionalFormatting>
  <conditionalFormatting sqref="CJ304:CJ309">
    <cfRule type="expression" dxfId="3486" priority="725">
      <formula>INDEX($I$1:$I$399, ROW(CJ304)) = 3</formula>
    </cfRule>
    <cfRule type="expression" dxfId="3485" priority="723">
      <formula>INDEX($I$1:$I$399, ROW(CJ304)) = 2</formula>
    </cfRule>
    <cfRule type="expression" dxfId="3484" priority="722">
      <formula>INDEX($I$1:$I$399, ROW(CJ304)) = 1</formula>
    </cfRule>
    <cfRule type="expression" dxfId="3483" priority="734">
      <formula>INDEX($I$1:$I$399, ROW(CJ304)) = 1</formula>
    </cfRule>
    <cfRule type="expression" dxfId="3482" priority="795">
      <formula>INDEX($I$1:$I$399, ROW(CJ304)) = 2</formula>
    </cfRule>
    <cfRule type="expression" dxfId="3481" priority="730">
      <formula>INDEX($I$1:$I$399, ROW(CJ304)) = 1</formula>
    </cfRule>
    <cfRule type="expression" dxfId="3480" priority="731">
      <formula>INDEX($I$1:$I$399, ROW(CJ304)) = 2</formula>
    </cfRule>
    <cfRule type="expression" dxfId="3479" priority="726">
      <formula>INDEX($I$1:$I$399, ROW(CJ304)) = 1</formula>
    </cfRule>
    <cfRule type="expression" dxfId="3478" priority="777">
      <formula>INDEX($I$1:$I$399, ROW(CJ304)) = 3</formula>
    </cfRule>
    <cfRule type="expression" dxfId="3477" priority="778">
      <formula>INDEX($I$1:$I$399, ROW(CJ304)) = 1</formula>
    </cfRule>
    <cfRule type="expression" dxfId="3476" priority="779">
      <formula>INDEX($I$1:$I$399, ROW(CJ304)) = 2</formula>
    </cfRule>
    <cfRule type="expression" dxfId="3475" priority="793">
      <formula>INDEX($I$1:$I$399, ROW(CJ304)) = 3</formula>
    </cfRule>
    <cfRule type="expression" dxfId="3474" priority="794">
      <formula>INDEX($I$1:$I$399, ROW(CJ304)) = 1</formula>
    </cfRule>
    <cfRule type="expression" dxfId="3473" priority="735">
      <formula>INDEX($I$1:$I$399, ROW(CJ304)) = 2</formula>
    </cfRule>
    <cfRule type="expression" dxfId="3472" priority="733">
      <formula>INDEX($I$1:$I$399, ROW(CJ304)) = 3</formula>
    </cfRule>
    <cfRule type="expression" dxfId="3471" priority="721">
      <formula>INDEX($I$1:$I$399, ROW(CJ304)) = 3</formula>
    </cfRule>
    <cfRule type="expression" dxfId="3470" priority="761">
      <formula>INDEX($I$1:$I$399, ROW(CJ304)) = 3</formula>
    </cfRule>
    <cfRule type="expression" dxfId="3469" priority="763">
      <formula>INDEX($I$1:$I$399, ROW(CJ304)) = 2</formula>
    </cfRule>
    <cfRule type="expression" dxfId="3468" priority="762">
      <formula>INDEX($I$1:$I$399, ROW(CJ304)) = 1</formula>
    </cfRule>
    <cfRule type="expression" dxfId="3467" priority="729">
      <formula>INDEX($I$1:$I$399, ROW(CJ304)) = 3</formula>
    </cfRule>
    <cfRule type="expression" dxfId="3466" priority="727">
      <formula>INDEX($I$1:$I$399, ROW(CJ304)) = 2</formula>
    </cfRule>
  </conditionalFormatting>
  <conditionalFormatting sqref="CJ313:CJ318">
    <cfRule type="expression" dxfId="3465" priority="645">
      <formula>INDEX($I$1:$I$399, ROW(CJ313)) = 1</formula>
    </cfRule>
    <cfRule type="expression" dxfId="3464" priority="644">
      <formula>INDEX($I$1:$I$399, ROW(CJ313)) = 3</formula>
    </cfRule>
    <cfRule type="expression" dxfId="3463" priority="630">
      <formula>INDEX($I$1:$I$399, ROW(CJ313)) = 2</formula>
    </cfRule>
    <cfRule type="expression" dxfId="3462" priority="572">
      <formula>INDEX($I$1:$I$399, ROW(CJ313)) = 3</formula>
    </cfRule>
    <cfRule type="expression" dxfId="3461" priority="573">
      <formula>INDEX($I$1:$I$399, ROW(CJ313)) = 1</formula>
    </cfRule>
    <cfRule type="expression" dxfId="3460" priority="628">
      <formula>INDEX($I$1:$I$399, ROW(CJ313)) = 3</formula>
    </cfRule>
    <cfRule type="expression" dxfId="3459" priority="614">
      <formula>INDEX($I$1:$I$399, ROW(CJ313)) = 2</formula>
    </cfRule>
    <cfRule type="expression" dxfId="3458" priority="613">
      <formula>INDEX($I$1:$I$399, ROW(CJ313)) = 1</formula>
    </cfRule>
    <cfRule type="expression" dxfId="3457" priority="612">
      <formula>INDEX($I$1:$I$399, ROW(CJ313)) = 3</formula>
    </cfRule>
    <cfRule type="expression" dxfId="3456" priority="586">
      <formula>INDEX($I$1:$I$399, ROW(CJ313)) = 2</formula>
    </cfRule>
    <cfRule type="expression" dxfId="3455" priority="629">
      <formula>INDEX($I$1:$I$399, ROW(CJ313)) = 1</formula>
    </cfRule>
    <cfRule type="expression" dxfId="3454" priority="585">
      <formula>INDEX($I$1:$I$399, ROW(CJ313)) = 1</formula>
    </cfRule>
    <cfRule type="expression" dxfId="3453" priority="584">
      <formula>INDEX($I$1:$I$399, ROW(CJ313)) = 3</formula>
    </cfRule>
    <cfRule type="expression" dxfId="3452" priority="582">
      <formula>INDEX($I$1:$I$399, ROW(CJ313)) = 2</formula>
    </cfRule>
    <cfRule type="expression" dxfId="3451" priority="578">
      <formula>INDEX($I$1:$I$399, ROW(CJ313)) = 2</formula>
    </cfRule>
    <cfRule type="expression" dxfId="3450" priority="577">
      <formula>INDEX($I$1:$I$399, ROW(CJ313)) = 1</formula>
    </cfRule>
    <cfRule type="expression" dxfId="3449" priority="576">
      <formula>INDEX($I$1:$I$399, ROW(CJ313)) = 3</formula>
    </cfRule>
    <cfRule type="expression" dxfId="3448" priority="574">
      <formula>INDEX($I$1:$I$399, ROW(CJ313)) = 2</formula>
    </cfRule>
    <cfRule type="expression" dxfId="3447" priority="581">
      <formula>INDEX($I$1:$I$399, ROW(CJ313)) = 1</formula>
    </cfRule>
    <cfRule type="expression" dxfId="3446" priority="580">
      <formula>INDEX($I$1:$I$399, ROW(CJ313)) = 3</formula>
    </cfRule>
    <cfRule type="expression" dxfId="3445" priority="646">
      <formula>INDEX($I$1:$I$399, ROW(CJ313)) = 2</formula>
    </cfRule>
  </conditionalFormatting>
  <conditionalFormatting sqref="CJ322:CJ327">
    <cfRule type="expression" dxfId="3444" priority="496">
      <formula>INDEX($I$1:$I$399, ROW(CJ322)) = 1</formula>
    </cfRule>
    <cfRule type="expression" dxfId="3443" priority="435">
      <formula>INDEX($I$1:$I$399, ROW(CJ322)) = 3</formula>
    </cfRule>
    <cfRule type="expression" dxfId="3442" priority="436">
      <formula>INDEX($I$1:$I$399, ROW(CJ322)) = 1</formula>
    </cfRule>
    <cfRule type="expression" dxfId="3441" priority="497">
      <formula>INDEX($I$1:$I$399, ROW(CJ322)) = 2</formula>
    </cfRule>
    <cfRule type="expression" dxfId="3440" priority="495">
      <formula>INDEX($I$1:$I$399, ROW(CJ322)) = 3</formula>
    </cfRule>
    <cfRule type="expression" dxfId="3439" priority="437">
      <formula>INDEX($I$1:$I$399, ROW(CJ322)) = 2</formula>
    </cfRule>
    <cfRule type="expression" dxfId="3438" priority="481">
      <formula>INDEX($I$1:$I$399, ROW(CJ322)) = 2</formula>
    </cfRule>
    <cfRule type="expression" dxfId="3437" priority="424">
      <formula>INDEX($I$1:$I$399, ROW(CJ322)) = 1</formula>
    </cfRule>
    <cfRule type="expression" dxfId="3436" priority="463">
      <formula>INDEX($I$1:$I$399, ROW(CJ322)) = 3</formula>
    </cfRule>
    <cfRule type="expression" dxfId="3435" priority="464">
      <formula>INDEX($I$1:$I$399, ROW(CJ322)) = 1</formula>
    </cfRule>
    <cfRule type="expression" dxfId="3434" priority="465">
      <formula>INDEX($I$1:$I$399, ROW(CJ322)) = 2</formula>
    </cfRule>
    <cfRule type="expression" dxfId="3433" priority="480">
      <formula>INDEX($I$1:$I$399, ROW(CJ322)) = 1</formula>
    </cfRule>
    <cfRule type="expression" dxfId="3432" priority="479">
      <formula>INDEX($I$1:$I$399, ROW(CJ322)) = 3</formula>
    </cfRule>
    <cfRule type="expression" dxfId="3431" priority="431">
      <formula>INDEX($I$1:$I$399, ROW(CJ322)) = 3</formula>
    </cfRule>
    <cfRule type="expression" dxfId="3430" priority="429">
      <formula>INDEX($I$1:$I$399, ROW(CJ322)) = 2</formula>
    </cfRule>
    <cfRule type="expression" dxfId="3429" priority="428">
      <formula>INDEX($I$1:$I$399, ROW(CJ322)) = 1</formula>
    </cfRule>
    <cfRule type="expression" dxfId="3428" priority="427">
      <formula>INDEX($I$1:$I$399, ROW(CJ322)) = 3</formula>
    </cfRule>
    <cfRule type="expression" dxfId="3427" priority="425">
      <formula>INDEX($I$1:$I$399, ROW(CJ322)) = 2</formula>
    </cfRule>
    <cfRule type="expression" dxfId="3426" priority="432">
      <formula>INDEX($I$1:$I$399, ROW(CJ322)) = 1</formula>
    </cfRule>
    <cfRule type="expression" dxfId="3425" priority="433">
      <formula>INDEX($I$1:$I$399, ROW(CJ322)) = 2</formula>
    </cfRule>
    <cfRule type="expression" dxfId="3424" priority="423">
      <formula>INDEX($I$1:$I$399, ROW(CJ322)) = 3</formula>
    </cfRule>
  </conditionalFormatting>
  <conditionalFormatting sqref="CJ331:CJ336">
    <cfRule type="expression" dxfId="3423" priority="274">
      <formula>INDEX($I$1:$I$399, ROW(CJ331)) = 3</formula>
    </cfRule>
    <cfRule type="expression" dxfId="3422" priority="275">
      <formula>INDEX($I$1:$I$399, ROW(CJ331)) = 1</formula>
    </cfRule>
    <cfRule type="expression" dxfId="3421" priority="346">
      <formula>INDEX($I$1:$I$399, ROW(CJ331)) = 3</formula>
    </cfRule>
    <cfRule type="expression" dxfId="3420" priority="347">
      <formula>INDEX($I$1:$I$399, ROW(CJ331)) = 1</formula>
    </cfRule>
    <cfRule type="expression" dxfId="3419" priority="314">
      <formula>INDEX($I$1:$I$399, ROW(CJ331)) = 3</formula>
    </cfRule>
    <cfRule type="expression" dxfId="3418" priority="315">
      <formula>INDEX($I$1:$I$399, ROW(CJ331)) = 1</formula>
    </cfRule>
    <cfRule type="expression" dxfId="3417" priority="316">
      <formula>INDEX($I$1:$I$399, ROW(CJ331)) = 2</formula>
    </cfRule>
    <cfRule type="expression" dxfId="3416" priority="348">
      <formula>INDEX($I$1:$I$399, ROW(CJ331)) = 2</formula>
    </cfRule>
    <cfRule type="expression" dxfId="3415" priority="276">
      <formula>INDEX($I$1:$I$399, ROW(CJ331)) = 2</formula>
    </cfRule>
    <cfRule type="expression" dxfId="3414" priority="278">
      <formula>INDEX($I$1:$I$399, ROW(CJ331)) = 3</formula>
    </cfRule>
    <cfRule type="expression" dxfId="3413" priority="279">
      <formula>INDEX($I$1:$I$399, ROW(CJ331)) = 1</formula>
    </cfRule>
    <cfRule type="expression" dxfId="3412" priority="280">
      <formula>INDEX($I$1:$I$399, ROW(CJ331)) = 2</formula>
    </cfRule>
    <cfRule type="expression" dxfId="3411" priority="282">
      <formula>INDEX($I$1:$I$399, ROW(CJ331)) = 3</formula>
    </cfRule>
    <cfRule type="expression" dxfId="3410" priority="283">
      <formula>INDEX($I$1:$I$399, ROW(CJ331)) = 1</formula>
    </cfRule>
    <cfRule type="expression" dxfId="3409" priority="284">
      <formula>INDEX($I$1:$I$399, ROW(CJ331)) = 2</formula>
    </cfRule>
    <cfRule type="expression" dxfId="3408" priority="330">
      <formula>INDEX($I$1:$I$399, ROW(CJ331)) = 3</formula>
    </cfRule>
    <cfRule type="expression" dxfId="3407" priority="331">
      <formula>INDEX($I$1:$I$399, ROW(CJ331)) = 1</formula>
    </cfRule>
    <cfRule type="expression" dxfId="3406" priority="332">
      <formula>INDEX($I$1:$I$399, ROW(CJ331)) = 2</formula>
    </cfRule>
    <cfRule type="expression" dxfId="3405" priority="286">
      <formula>INDEX($I$1:$I$399, ROW(CJ331)) = 3</formula>
    </cfRule>
    <cfRule type="expression" dxfId="3404" priority="287">
      <formula>INDEX($I$1:$I$399, ROW(CJ331)) = 1</formula>
    </cfRule>
    <cfRule type="expression" dxfId="3403" priority="288">
      <formula>INDEX($I$1:$I$399, ROW(CJ331)) = 2</formula>
    </cfRule>
  </conditionalFormatting>
  <conditionalFormatting sqref="CJ99:CK99">
    <cfRule type="expression" dxfId="3402" priority="29458">
      <formula>INDEX($I$1:$I$399, ROW(CJ99)) = 2</formula>
    </cfRule>
    <cfRule type="expression" dxfId="3401" priority="29457">
      <formula>INDEX($I$1:$I$399, ROW(CJ99)) = 1</formula>
    </cfRule>
    <cfRule type="expression" dxfId="3400" priority="29456">
      <formula>INDEX($I$1:$I$399, ROW(CJ99)) = 3</formula>
    </cfRule>
    <cfRule type="expression" dxfId="3399" priority="29459">
      <formula>_xlfn.SWITCH(     INDEX($X$1:$X$399, ROW(CJ99)),     -1, SIGN(CJ99) &gt; 0,      1, SIGN(CJ99) &lt;0   )</formula>
    </cfRule>
  </conditionalFormatting>
  <conditionalFormatting sqref="CJ102:CK110 CJ113:CK122">
    <cfRule type="expression" dxfId="3398" priority="29468">
      <formula>INDEX($I$1:$I$399, ROW(CJ102)) = 3</formula>
    </cfRule>
    <cfRule type="expression" dxfId="3397" priority="29469">
      <formula>INDEX($I$1:$I$399, ROW(CJ102)) = 1</formula>
    </cfRule>
    <cfRule type="expression" dxfId="3396" priority="29470">
      <formula>INDEX($I$1:$I$399, ROW(CJ102)) = 2</formula>
    </cfRule>
    <cfRule type="expression" dxfId="3395" priority="29471">
      <formula>INDEX($I$1:$I$399, ROW(CJ102)) = 3</formula>
    </cfRule>
    <cfRule type="expression" dxfId="3394" priority="29461">
      <formula>INDEX($I$1:$I$399, ROW(CJ102)) = 3</formula>
    </cfRule>
    <cfRule type="expression" dxfId="3393" priority="29473">
      <formula>INDEX($I$1:$I$399, ROW(CJ102)) = 2</formula>
    </cfRule>
    <cfRule type="expression" dxfId="3392" priority="29462">
      <formula>INDEX($I$1:$I$399, ROW(CJ102)) = 1</formula>
    </cfRule>
    <cfRule type="expression" dxfId="3391" priority="29463">
      <formula>INDEX($I$1:$I$399, ROW(CJ102)) = 2</formula>
    </cfRule>
    <cfRule type="expression" dxfId="3390" priority="29465">
      <formula>INDEX($I$1:$I$399, ROW(CJ102)) = 3</formula>
    </cfRule>
    <cfRule type="expression" dxfId="3389" priority="29466">
      <formula>INDEX($I$1:$I$399, ROW(CJ102)) = 1</formula>
    </cfRule>
    <cfRule type="expression" dxfId="3388" priority="29467">
      <formula>INDEX($I$1:$I$399, ROW(CJ102)) = 2</formula>
    </cfRule>
    <cfRule type="expression" dxfId="3387" priority="29472">
      <formula>INDEX($I$1:$I$399, ROW(CJ102)) = 1</formula>
    </cfRule>
  </conditionalFormatting>
  <conditionalFormatting sqref="CJ119:CK119">
    <cfRule type="expression" dxfId="3386" priority="1684">
      <formula>INDEX($I$1:$I$399, ROW(CJ119)) = 1</formula>
    </cfRule>
    <cfRule type="expression" dxfId="3385" priority="1685">
      <formula>INDEX($I$1:$I$399, ROW(CJ119)) = 2</formula>
    </cfRule>
    <cfRule type="expression" dxfId="3384" priority="1686">
      <formula>INDEX($I$1:$I$399, ROW(CJ119)) = 3</formula>
    </cfRule>
    <cfRule type="expression" dxfId="3383" priority="1687">
      <formula>INDEX($I$1:$I$399, ROW(CJ119)) = 1</formula>
    </cfRule>
    <cfRule type="expression" dxfId="3382" priority="1688">
      <formula>INDEX($I$1:$I$399, ROW(CJ119)) = 2</formula>
    </cfRule>
    <cfRule type="expression" dxfId="3381" priority="1679">
      <formula>_xlfn.SWITCH(     INDEX($X$1:$X$399, ROW(CJ119)),     -1, SIGN(CJ119) &gt; 0,      1, SIGN(CJ119) &lt;0   )</formula>
    </cfRule>
    <cfRule type="expression" dxfId="3380" priority="1683">
      <formula>INDEX($I$1:$I$399, ROW(CJ119)) = 3</formula>
    </cfRule>
    <cfRule type="expression" dxfId="3379" priority="1676">
      <formula>INDEX($I$1:$I$399, ROW(CJ119)) = 3</formula>
    </cfRule>
    <cfRule type="expression" dxfId="3378" priority="1677">
      <formula>INDEX($I$1:$I$399, ROW(CJ119)) = 1</formula>
    </cfRule>
    <cfRule type="expression" dxfId="3377" priority="1678">
      <formula>INDEX($I$1:$I$399, ROW(CJ119)) = 2</formula>
    </cfRule>
    <cfRule type="expression" dxfId="3376" priority="1682">
      <formula>INDEX($I$1:$I$399, ROW(CJ119)) = 2</formula>
    </cfRule>
    <cfRule type="expression" dxfId="3375" priority="1680">
      <formula>INDEX($I$1:$I$399, ROW(CJ119)) = 3</formula>
    </cfRule>
    <cfRule type="expression" dxfId="3374" priority="1681">
      <formula>INDEX($I$1:$I$399, ROW(CJ119)) = 1</formula>
    </cfRule>
  </conditionalFormatting>
  <conditionalFormatting sqref="CJ230:CK233 CJ76:CK130 X56:BZ99 X101:BZ187 X189:BZ200 X203:BZ215 X218:BZ227 Z249:BZ249 X19:BZ46 CD20:CE74 AD45:BN54 Z47:BZ48 X49:BZ54 CM20:CN21 CG20:CH74 CJ20:CK74 CM24:CN24 CM26:CN31 CM33:CN33 CM35:CN35 CM37:CN38 CM40:CN40 Y45:Y50 CM45:CN54 X46:X54 AB46:AB54 Z47:Z54 W55:BZ55 CM56:CN66 CM76:CN77 CP76:CQ77 CD76:CE130 CG76:CH130 CM80:CN80 CM82:CN87 CM89:CN89 CM91:CN91 CM93:CN94 X99:AB100 Z100:BZ100 CP113:CQ122 W128 CD132:CE145 CG132:CH145 CJ132:CK145 W143 CD147:CE159 CG147:CH159 CJ147:CK159 CM148:CN153 W157 CD161:CE173 CG161:CH173 CJ161:CK173 W171 CD175:CE189 CG175:CH189 CJ175:CK189 W187 X188 Z188:BZ188 CD191:CE203 CG191:CH203 CJ191:CK203 W201 Y201 X201:X202 Z201:BZ202 CD205:CE218 CG205:CH218 CJ205:CK218 W216 Y216 X216:X217 Z216:BZ217 CD220:CE227 CG220:CH227 CJ220:CK227 CP221:CQ226 X233:BZ242 X230:BZ230 CD230:CE233 CG230:CH233 Y231 X231:X232 Z231:BZ232 CD246:CE248 CG246:CH248 CJ246:CK248 Z250:AA329 CG257:CH257 CJ257:CK257 CG266:CH266 CJ266:CK266 CG275:CH275 CJ275:CK275 CG284:CH284 CJ284:CK284 CD235:CE242 CG235:CH242 CJ235:CK242 CP236:CQ241 X245:BZ245 CD245 CG245 CJ245 CJ338:CK338 CP250:CQ255 CP259:CQ264 CP268:CQ273 CP277:CQ282 CP286:CQ291 CP295:CQ300 CP304:CQ309 CP313:CQ318 CP322:CQ327 CP331:CQ336 AB258:BZ258 AB267:BZ267 AB276:BZ276 AB285:BZ285 CG293:CH293 CJ293:CK293 AB294:BZ294 CG302:CH302 CJ302:CK302 CG338:CH338 CG311:CH311 CJ311:CK311 CG320:CH320 CJ320:CK320 AB303:BZ303 AB312:BZ312 AB321:BZ321 CG329:CH329 CJ329:CK329 Z330:BZ330 CG250:CH255 CJ250:CK255 CM250:CN255 CG259:CH264 CJ259:CK264 CM259:CN264 CG268:CH273 CJ268:CK273 CM268:CN273 CG277:CH282 CJ277:CK282 CM277:CN282 CG286:CH291 CJ286:CK291 CM286:CN291 CG295:CH300 CJ295:CK300 CM295:CN300 CG304:CH309 CJ304:CK309 CM304:CN309 CG313:CH318 CJ313:CK318 CM313:CN318 CG322:CH327 CJ322:CK327 CM322:CN327 Z331:AA338 CG331:CH336 CJ331:CK336 CM331:CN336 W231 Y10 CD10:CE11 CG10:CH11 CJ10:CK11">
    <cfRule type="expression" dxfId="3373" priority="32243">
      <formula>INDEX($H$1:$H$399, ROW($X10)) = 2</formula>
    </cfRule>
  </conditionalFormatting>
  <conditionalFormatting sqref="CJ256:CK256">
    <cfRule type="expression" dxfId="3372" priority="1670">
      <formula>AND($X256=0,ISNUMBER($X256))</formula>
    </cfRule>
  </conditionalFormatting>
  <conditionalFormatting sqref="CJ265:CK265">
    <cfRule type="expression" dxfId="3371" priority="1528">
      <formula>AND($X265=0,ISNUMBER($X265))</formula>
    </cfRule>
  </conditionalFormatting>
  <conditionalFormatting sqref="CJ274:CK274">
    <cfRule type="expression" dxfId="3370" priority="1384">
      <formula>AND($X274=0,ISNUMBER($X274))</formula>
    </cfRule>
  </conditionalFormatting>
  <conditionalFormatting sqref="CJ283:CK283">
    <cfRule type="expression" dxfId="3369" priority="1240">
      <formula>AND($X283=0,ISNUMBER($X283))</formula>
    </cfRule>
  </conditionalFormatting>
  <conditionalFormatting sqref="CJ292:CK292">
    <cfRule type="expression" dxfId="3368" priority="1096">
      <formula>AND($X292=0,ISNUMBER($X292))</formula>
    </cfRule>
  </conditionalFormatting>
  <conditionalFormatting sqref="CJ301:CK301">
    <cfRule type="expression" dxfId="3367" priority="951">
      <formula>AND($X301=0,ISNUMBER($X301))</formula>
    </cfRule>
  </conditionalFormatting>
  <conditionalFormatting sqref="CJ310:CK310">
    <cfRule type="expression" dxfId="3366" priority="802">
      <formula>AND($X310=0,ISNUMBER($X310))</formula>
    </cfRule>
  </conditionalFormatting>
  <conditionalFormatting sqref="CJ319:CK319">
    <cfRule type="expression" dxfId="3365" priority="653">
      <formula>AND($X319=0,ISNUMBER($X319))</formula>
    </cfRule>
  </conditionalFormatting>
  <conditionalFormatting sqref="CJ328:CK328">
    <cfRule type="expression" dxfId="3364" priority="504">
      <formula>AND($X328=0,ISNUMBER($X328))</formula>
    </cfRule>
  </conditionalFormatting>
  <conditionalFormatting sqref="CJ337:CK337">
    <cfRule type="expression" dxfId="3363" priority="355">
      <formula>AND($X337=0,ISNUMBER($X337))</formula>
    </cfRule>
  </conditionalFormatting>
  <conditionalFormatting sqref="CJ76:CN129 CD10:CE11 CG10:CH11 CJ10:CN11 CP10:CQ11 CL19:CN19 AD19:BZ227 CJ20:CN73 CD20:CE74 CG20:CH74 CJ74:CK74 CL74:CN75 CD76:CE130 CG76:CH130 CJ130:CK130 CL130:CN131 CL131:CL139 CJ132:CN144 CD132:CE145 CG132:CH145 CJ145:CK145 CL145:CN146 CJ147:CN158 CD147:CE159 CG147:CH159 CJ159:CK159 CL159:CN160 CJ161:CN172 CD161:CE173 CG161:CH173 CJ173:CK173 CL173:CN174 CJ175:CN188 CD175:CE189 CG175:CH189 CJ189:CK189 CL189:CN190 CJ191:CN202 CD191:CE203 CG191:CH203 CJ203:CK203 CL203:CN204 CJ205:CN217 CD205:CE218 CG205:CH218 CJ218:CK218 CL218:CN219 CD220:CE227 CG220:CH227 CJ220:CN227 CD230:CE233 CG230:CH233 AD230:BZ24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3362" priority="29607">
      <formula>INDEX($I$1:$I$399, ROW(AD10)) = 2</formula>
    </cfRule>
  </conditionalFormatting>
  <conditionalFormatting sqref="CJ76:CN129 CJ132:CN144 CJ147:CN158 CJ161:CN172 CJ175:CN188 CJ191:CN202 CJ205:CN217 CD10:CE11 CG10:CH11 CJ10:CN11 CP10:CQ11 CL19:CN19 AD19:BZ227 CJ20:CN73 CD20:CE74 CG20:CH74 CJ74:CK74 CL74:CN75 CD76:CE130 CG76:CH130 CJ130:CK130 CL130:CN131 CL131:CL139 CD132:CE145 CG132:CH145 CJ145:CK145 CL145:CN146 CD147:CE159 CG147:CH159 CJ159:CK159 CL159:CN160 CD161:CE173 CG161:CH173 CJ173:CK173 CL173:CN174 CD175:CE189 CG175:CH189 CJ189:CK189 CL189:CN190 CD191:CE203 CG191:CH203 CJ203:CK203 CL203:CN204 CD205:CE218 CG205:CH218 CJ218:CK218 CL218:CN219 CD220:CE227 CG220:CH227 CJ220:CN227 CJ230:CN232 CD230:CE233 CG230:CH233 AD230:BZ24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3361" priority="29453">
      <formula>INDEX($I$1:$I$399, ROW(AD10)) = 1</formula>
    </cfRule>
  </conditionalFormatting>
  <conditionalFormatting sqref="CJ230:CN232">
    <cfRule type="expression" dxfId="3360" priority="29775">
      <formula>INDEX($I$1:$I$399, ROW(CJ230)) = 2</formula>
    </cfRule>
    <cfRule type="expression" dxfId="3359" priority="29774">
      <formula>_xlfn.SWITCH(     INDEX($X$1:$X$399, ROW(CJ230)),     -1, SIGN(CJ230) &gt; 0,      1, SIGN(CJ230) &lt;0   )</formula>
    </cfRule>
  </conditionalFormatting>
  <conditionalFormatting sqref="CJ250:CN255">
    <cfRule type="expression" dxfId="3358" priority="2303">
      <formula>INDEX($I$1:$I$399, ROW(CJ250)) = 1</formula>
    </cfRule>
    <cfRule type="expression" dxfId="3357" priority="2302">
      <formula>INDEX($I$1:$I$399, ROW(CJ250)) = 3</formula>
    </cfRule>
    <cfRule type="expression" dxfId="3356" priority="2304">
      <formula>INDEX($I$1:$I$399, ROW(CJ250)) = 2</formula>
    </cfRule>
  </conditionalFormatting>
  <conditionalFormatting sqref="CJ259:CN264">
    <cfRule type="expression" dxfId="3355" priority="1536">
      <formula>INDEX($I$1:$I$399, ROW(CJ259)) = 3</formula>
    </cfRule>
    <cfRule type="expression" dxfId="3354" priority="1537">
      <formula>INDEX($I$1:$I$399, ROW(CJ259)) = 1</formula>
    </cfRule>
    <cfRule type="expression" dxfId="3353" priority="1538">
      <formula>INDEX($I$1:$I$399, ROW(CJ259)) = 2</formula>
    </cfRule>
  </conditionalFormatting>
  <conditionalFormatting sqref="CJ266:CN266 CJ76:CN129 CH268:CH273 CH277:CH282 CP275:CQ275 CH286:CH291 CP284:CQ284 CH295:CH300 CP293:CQ293 CH304:CH309 CH313:CH318 CP311:CQ311 CH322:CH327 CP320:CQ320 CH331:CH336 CP329:CQ329 CJ20:CN73 CP20:CQ21 CP24:CQ24 CP33:CQ33 CP35:CQ35 CP37:CQ38 CP40:CQ40 CP133:CQ138 CD10:CE11 CG10:CH11 CJ10:CN11 CP10:CQ11 CL19:CN19 AD19:BZ227 CD20:CE74 CG20:CH74 CJ74:CK74 CL74:CN75 CP75:CQ77 CD76:CE130 CG76:CH130 CP80:CQ80 CP82:CQ87 CP89:CQ89 CP93:CQ94 CJ130:CK130 CL130:CN131 CL131:CL139 CJ132:CN144 CD132:CE145 CG132:CH145 CJ145:CK145 CL145:CN146 CJ147:CN158 CD147:CE159 CG147:CH159 CJ159:CK159 CL159:CN160 CJ161:CN172 CD161:CE173 CG161:CH173 CJ173:CK173 CL173:CN174 CJ175:CN188 CD175:CE189 CG175:CH189 CJ189:CK189 CL189:CN190 CJ191:CN202 CD191:CE203 CG191:CH203 CJ203:CK203 CL203:CN204 CJ205:CN217 CD205:CE218 CG205:CH218 CJ218:CK218 CL218:CN219 CD220:CE227 CG220:CH227 CJ220:CN227 CJ230:CN232 CD230:CE233 CG230:CH233 AD230:BZ242 CP230:CQ242 CJ233:CK233 CL233:CN234 CD235:CE242 CG235:CH242 CJ235:CN242 AD245:BZ245 CD245 CG245 CJ245 CL245:CM245 CP245 CD246:CE248 CG246:CH248 CJ246:CN248 BO249:BZ249 CL249:CN249 CL256 CG257:CH257 CJ257:CN257 BO258:BZ258 CL258:CN258 CL265 BO267:BZ267 CL267:CN267 CL274 BO276:BZ276 CL276:CN276 CL283 BO285:BZ285 CL285:CN285 CL292 BO294:BZ294 CL294:CN294 CL301 CL303:CN303 CL310 BO312:BZ312 CL312:CN312 CL319 BO321:BZ321 CL321:CN321 CL328 BO330:BZ330 CL330:CN330 CL337 CG338:CH338 CJ338:CN338 CP338:CQ338">
    <cfRule type="expression" dxfId="3352" priority="29301">
      <formula>INDEX($I$1:$I$399, ROW(AD10)) = 3</formula>
    </cfRule>
  </conditionalFormatting>
  <conditionalFormatting sqref="CJ266:CN266">
    <cfRule type="expression" dxfId="3351" priority="2344">
      <formula>INDEX($I$1:$I$399, ROW(CJ266)) = 1</formula>
    </cfRule>
    <cfRule type="expression" dxfId="3350" priority="2345">
      <formula>INDEX($I$1:$I$399, ROW(CJ266)) = 2</formula>
    </cfRule>
  </conditionalFormatting>
  <conditionalFormatting sqref="CJ268:CN273">
    <cfRule type="expression" dxfId="3349" priority="1394">
      <formula>INDEX($I$1:$I$399, ROW(CJ268)) = 2</formula>
    </cfRule>
    <cfRule type="expression" dxfId="3348" priority="1393">
      <formula>INDEX($I$1:$I$399, ROW(CJ268)) = 1</formula>
    </cfRule>
    <cfRule type="expression" dxfId="3347" priority="1392">
      <formula>INDEX($I$1:$I$399, ROW(CJ268)) = 3</formula>
    </cfRule>
  </conditionalFormatting>
  <conditionalFormatting sqref="CJ275:CN275">
    <cfRule type="expression" dxfId="3346" priority="2198">
      <formula>INDEX($I$1:$I$399, ROW(CJ275)) = 2</formula>
    </cfRule>
    <cfRule type="expression" dxfId="3345" priority="2197">
      <formula>INDEX($I$1:$I$399, ROW(CJ275)) = 1</formula>
    </cfRule>
    <cfRule type="expression" dxfId="3344" priority="2195">
      <formula>_xlfn.SWITCH(     INDEX($X$1:$X$399, ROW(CJ275)),     -1, SIGN(CJ275) &gt; 0,      1, SIGN(CJ275) &lt;0   )</formula>
    </cfRule>
    <cfRule type="expression" dxfId="3343" priority="2199">
      <formula>INDEX($I$1:$I$399, ROW(CJ275)) = 3</formula>
    </cfRule>
  </conditionalFormatting>
  <conditionalFormatting sqref="CJ277:CN282">
    <cfRule type="expression" dxfId="3342" priority="1249">
      <formula>INDEX($I$1:$I$399, ROW(CJ277)) = 1</formula>
    </cfRule>
    <cfRule type="expression" dxfId="3341" priority="1248">
      <formula>INDEX($I$1:$I$399, ROW(CJ277)) = 3</formula>
    </cfRule>
    <cfRule type="expression" dxfId="3340" priority="1250">
      <formula>INDEX($I$1:$I$399, ROW(CJ277)) = 2</formula>
    </cfRule>
  </conditionalFormatting>
  <conditionalFormatting sqref="CJ284:CN284">
    <cfRule type="expression" dxfId="3339" priority="2117">
      <formula>INDEX($I$1:$I$399, ROW(CJ284)) = 2</formula>
    </cfRule>
    <cfRule type="expression" dxfId="3338" priority="2118">
      <formula>INDEX($I$1:$I$399, ROW(CJ284)) = 3</formula>
    </cfRule>
    <cfRule type="expression" dxfId="3337" priority="2116">
      <formula>INDEX($I$1:$I$399, ROW(CJ284)) = 1</formula>
    </cfRule>
    <cfRule type="expression" dxfId="3336" priority="2114">
      <formula>_xlfn.SWITCH(     INDEX($X$1:$X$399, ROW(CJ284)),     -1, SIGN(CJ284) &gt; 0,      1, SIGN(CJ284) &lt;0   )</formula>
    </cfRule>
  </conditionalFormatting>
  <conditionalFormatting sqref="CJ286:CN291">
    <cfRule type="expression" dxfId="3335" priority="1104">
      <formula>INDEX($I$1:$I$399, ROW(CJ286)) = 3</formula>
    </cfRule>
    <cfRule type="expression" dxfId="3334" priority="1105">
      <formula>INDEX($I$1:$I$399, ROW(CJ286)) = 1</formula>
    </cfRule>
    <cfRule type="expression" dxfId="3333" priority="1106">
      <formula>INDEX($I$1:$I$399, ROW(CJ286)) = 2</formula>
    </cfRule>
  </conditionalFormatting>
  <conditionalFormatting sqref="CJ293:CN293">
    <cfRule type="expression" dxfId="3332" priority="2051">
      <formula>INDEX($I$1:$I$399, ROW(CJ293)) = 2</formula>
    </cfRule>
    <cfRule type="expression" dxfId="3331" priority="2052">
      <formula>INDEX($I$1:$I$399, ROW(CJ293)) = 3</formula>
    </cfRule>
    <cfRule type="expression" dxfId="3330" priority="2048">
      <formula>_xlfn.SWITCH(     INDEX($X$1:$X$399, ROW(CJ293)),     -1, SIGN(CJ293) &gt; 0,      1, SIGN(CJ293) &lt;0   )</formula>
    </cfRule>
    <cfRule type="expression" dxfId="3329" priority="2050">
      <formula>INDEX($I$1:$I$399, ROW(CJ293)) = 1</formula>
    </cfRule>
  </conditionalFormatting>
  <conditionalFormatting sqref="CJ295:CN300">
    <cfRule type="expression" dxfId="3328" priority="960">
      <formula>INDEX($I$1:$I$399, ROW(CJ295)) = 1</formula>
    </cfRule>
    <cfRule type="expression" dxfId="3327" priority="961">
      <formula>INDEX($I$1:$I$399, ROW(CJ295)) = 2</formula>
    </cfRule>
    <cfRule type="expression" dxfId="3326" priority="959">
      <formula>INDEX($I$1:$I$399, ROW(CJ295)) = 3</formula>
    </cfRule>
  </conditionalFormatting>
  <conditionalFormatting sqref="CJ302:CN302">
    <cfRule type="expression" dxfId="3325" priority="1979">
      <formula>INDEX($I$1:$I$399, ROW(CJ302)) = 3</formula>
    </cfRule>
    <cfRule type="expression" dxfId="3324" priority="1978">
      <formula>INDEX($I$1:$I$399, ROW(CJ302)) = 2</formula>
    </cfRule>
    <cfRule type="expression" dxfId="3323" priority="1977">
      <formula>INDEX($I$1:$I$399, ROW(CJ302)) = 1</formula>
    </cfRule>
    <cfRule type="expression" dxfId="3322" priority="1975">
      <formula>_xlfn.SWITCH(     INDEX($X$1:$X$399, ROW(CJ302)),     -1, SIGN(CJ302) &gt; 0,      1, SIGN(CJ302) &lt;0   )</formula>
    </cfRule>
  </conditionalFormatting>
  <conditionalFormatting sqref="CJ304:CN309">
    <cfRule type="expression" dxfId="3321" priority="810">
      <formula>INDEX($I$1:$I$399, ROW(CJ304)) = 3</formula>
    </cfRule>
    <cfRule type="expression" dxfId="3320" priority="811">
      <formula>INDEX($I$1:$I$399, ROW(CJ304)) = 1</formula>
    </cfRule>
    <cfRule type="expression" dxfId="3319" priority="812">
      <formula>INDEX($I$1:$I$399, ROW(CJ304)) = 2</formula>
    </cfRule>
  </conditionalFormatting>
  <conditionalFormatting sqref="CJ311:CN311">
    <cfRule type="expression" dxfId="3318" priority="1907">
      <formula>INDEX($I$1:$I$399, ROW(CJ311)) = 3</formula>
    </cfRule>
    <cfRule type="expression" dxfId="3317" priority="1905">
      <formula>INDEX($I$1:$I$399, ROW(CJ311)) = 1</formula>
    </cfRule>
    <cfRule type="expression" dxfId="3316" priority="1903">
      <formula>_xlfn.SWITCH(     INDEX($X$1:$X$399, ROW(CJ311)),     -1, SIGN(CJ311) &gt; 0,      1, SIGN(CJ311) &lt;0   )</formula>
    </cfRule>
    <cfRule type="expression" dxfId="3315" priority="1906">
      <formula>INDEX($I$1:$I$399, ROW(CJ311)) = 2</formula>
    </cfRule>
  </conditionalFormatting>
  <conditionalFormatting sqref="CJ313:CN318">
    <cfRule type="expression" dxfId="3314" priority="661">
      <formula>INDEX($I$1:$I$399, ROW(CJ313)) = 3</formula>
    </cfRule>
    <cfRule type="expression" dxfId="3313" priority="662">
      <formula>INDEX($I$1:$I$399, ROW(CJ313)) = 1</formula>
    </cfRule>
    <cfRule type="expression" dxfId="3312" priority="663">
      <formula>INDEX($I$1:$I$399, ROW(CJ313)) = 2</formula>
    </cfRule>
  </conditionalFormatting>
  <conditionalFormatting sqref="CJ320:CN320">
    <cfRule type="expression" dxfId="3311" priority="1838">
      <formula>_xlfn.SWITCH(     INDEX($X$1:$X$399, ROW(CJ320)),     -1, SIGN(CJ320) &gt; 0,      1, SIGN(CJ320) &lt;0   )</formula>
    </cfRule>
    <cfRule type="expression" dxfId="3310" priority="1840">
      <formula>INDEX($I$1:$I$399, ROW(CJ320)) = 1</formula>
    </cfRule>
    <cfRule type="expression" dxfId="3309" priority="1842">
      <formula>INDEX($I$1:$I$399, ROW(CJ320)) = 3</formula>
    </cfRule>
    <cfRule type="expression" dxfId="3308" priority="1841">
      <formula>INDEX($I$1:$I$399, ROW(CJ320)) = 2</formula>
    </cfRule>
  </conditionalFormatting>
  <conditionalFormatting sqref="CJ322:CN327">
    <cfRule type="expression" dxfId="3307" priority="513">
      <formula>INDEX($I$1:$I$399, ROW(CJ322)) = 1</formula>
    </cfRule>
    <cfRule type="expression" dxfId="3306" priority="514">
      <formula>INDEX($I$1:$I$399, ROW(CJ322)) = 2</formula>
    </cfRule>
    <cfRule type="expression" dxfId="3305" priority="512">
      <formula>INDEX($I$1:$I$399, ROW(CJ322)) = 3</formula>
    </cfRule>
  </conditionalFormatting>
  <conditionalFormatting sqref="CJ329:CN329">
    <cfRule type="expression" dxfId="3304" priority="1774">
      <formula>INDEX($I$1:$I$399, ROW(CJ329)) = 1</formula>
    </cfRule>
    <cfRule type="expression" dxfId="3303" priority="1775">
      <formula>INDEX($I$1:$I$399, ROW(CJ329)) = 2</formula>
    </cfRule>
    <cfRule type="expression" dxfId="3302" priority="1776">
      <formula>INDEX($I$1:$I$399, ROW(CJ329)) = 3</formula>
    </cfRule>
    <cfRule type="expression" dxfId="3301" priority="1772">
      <formula>_xlfn.SWITCH(     INDEX($X$1:$X$399, ROW(CJ329)),     -1, SIGN(CJ329) &gt; 0,      1, SIGN(CJ329) &lt;0   )</formula>
    </cfRule>
  </conditionalFormatting>
  <conditionalFormatting sqref="CJ331:CN336">
    <cfRule type="expression" dxfId="3300" priority="363">
      <formula>INDEX($I$1:$I$399, ROW(CJ331)) = 3</formula>
    </cfRule>
    <cfRule type="expression" dxfId="3299" priority="365">
      <formula>INDEX($I$1:$I$399, ROW(CJ331)) = 2</formula>
    </cfRule>
    <cfRule type="expression" dxfId="3298" priority="364">
      <formula>INDEX($I$1:$I$399, ROW(CJ331)) = 1</formula>
    </cfRule>
  </conditionalFormatting>
  <conditionalFormatting sqref="CJ338:CN338 CJ266:CN266">
    <cfRule type="expression" dxfId="3297" priority="2334">
      <formula>_xlfn.SWITCH(     INDEX($X$1:$X$399, ROW(CJ266)),     -1, SIGN(CJ266) &gt; 0,      1, SIGN(CJ266) &lt;0   )</formula>
    </cfRule>
  </conditionalFormatting>
  <conditionalFormatting sqref="CM250:CM255">
    <cfRule type="expression" dxfId="3296" priority="1642">
      <formula>INDEX($I$1:$I$399, ROW(CM250)) = 1</formula>
    </cfRule>
    <cfRule type="expression" dxfId="3295" priority="1643">
      <formula>INDEX($I$1:$I$399, ROW(CM250)) = 2</formula>
    </cfRule>
    <cfRule type="expression" dxfId="3294" priority="1587">
      <formula>INDEX($I$1:$I$399, ROW(CM250)) = 2</formula>
    </cfRule>
    <cfRule type="expression" dxfId="3293" priority="1586">
      <formula>INDEX($I$1:$I$399, ROW(CM250)) = 1</formula>
    </cfRule>
    <cfRule type="expression" dxfId="3292" priority="1585">
      <formula>INDEX($I$1:$I$399, ROW(CM250)) = 3</formula>
    </cfRule>
    <cfRule type="expression" dxfId="3291" priority="1658">
      <formula>INDEX($I$1:$I$399, ROW(CM250)) = 1</formula>
    </cfRule>
    <cfRule type="expression" dxfId="3290" priority="1659">
      <formula>INDEX($I$1:$I$399, ROW(CM250)) = 2</formula>
    </cfRule>
    <cfRule type="expression" dxfId="3289" priority="1625">
      <formula>INDEX($I$1:$I$399, ROW(CM250)) = 3</formula>
    </cfRule>
    <cfRule type="expression" dxfId="3288" priority="1583">
      <formula>INDEX($I$1:$I$399, ROW(CM250)) = 2</formula>
    </cfRule>
    <cfRule type="expression" dxfId="3287" priority="1582">
      <formula>INDEX($I$1:$I$399, ROW(CM250)) = 1</formula>
    </cfRule>
    <cfRule type="expression" dxfId="3286" priority="1581">
      <formula>INDEX($I$1:$I$399, ROW(CM250)) = 3</formula>
    </cfRule>
    <cfRule type="expression" dxfId="3285" priority="1579">
      <formula>INDEX($I$1:$I$399, ROW(CM250)) = 2</formula>
    </cfRule>
    <cfRule type="expression" dxfId="3284" priority="1578">
      <formula>INDEX($I$1:$I$399, ROW(CM250)) = 1</formula>
    </cfRule>
    <cfRule type="expression" dxfId="3283" priority="1577">
      <formula>INDEX($I$1:$I$399, ROW(CM250)) = 3</formula>
    </cfRule>
    <cfRule type="expression" dxfId="3282" priority="1575">
      <formula>INDEX($I$1:$I$399, ROW(CM250)) = 2</formula>
    </cfRule>
    <cfRule type="expression" dxfId="3281" priority="1657">
      <formula>INDEX($I$1:$I$399, ROW(CM250)) = 3</formula>
    </cfRule>
    <cfRule type="expression" dxfId="3280" priority="1627">
      <formula>INDEX($I$1:$I$399, ROW(CM250)) = 2</formula>
    </cfRule>
    <cfRule type="expression" dxfId="3279" priority="1626">
      <formula>INDEX($I$1:$I$399, ROW(CM250)) = 1</formula>
    </cfRule>
    <cfRule type="expression" dxfId="3278" priority="1641">
      <formula>INDEX($I$1:$I$399, ROW(CM250)) = 3</formula>
    </cfRule>
    <cfRule type="expression" dxfId="3277" priority="1574">
      <formula>INDEX($I$1:$I$399, ROW(CM250)) = 1</formula>
    </cfRule>
    <cfRule type="expression" dxfId="3276" priority="1573">
      <formula>INDEX($I$1:$I$399, ROW(CM250)) = 3</formula>
    </cfRule>
  </conditionalFormatting>
  <conditionalFormatting sqref="CM259:CM264">
    <cfRule type="expression" dxfId="3275" priority="1515">
      <formula>INDEX($I$1:$I$399, ROW(CM259)) = 3</formula>
    </cfRule>
    <cfRule type="expression" dxfId="3274" priority="1441">
      <formula>INDEX($I$1:$I$399, ROW(CM259)) = 2</formula>
    </cfRule>
    <cfRule type="expression" dxfId="3273" priority="1485">
      <formula>INDEX($I$1:$I$399, ROW(CM259)) = 2</formula>
    </cfRule>
    <cfRule type="expression" dxfId="3272" priority="1484">
      <formula>INDEX($I$1:$I$399, ROW(CM259)) = 1</formula>
    </cfRule>
    <cfRule type="expression" dxfId="3271" priority="1483">
      <formula>INDEX($I$1:$I$399, ROW(CM259)) = 3</formula>
    </cfRule>
    <cfRule type="expression" dxfId="3270" priority="1435">
      <formula>INDEX($I$1:$I$399, ROW(CM259)) = 3</formula>
    </cfRule>
    <cfRule type="expression" dxfId="3269" priority="1445">
      <formula>INDEX($I$1:$I$399, ROW(CM259)) = 2</formula>
    </cfRule>
    <cfRule type="expression" dxfId="3268" priority="1431">
      <formula>INDEX($I$1:$I$399, ROW(CM259)) = 3</formula>
    </cfRule>
    <cfRule type="expression" dxfId="3267" priority="1517">
      <formula>INDEX($I$1:$I$399, ROW(CM259)) = 2</formula>
    </cfRule>
    <cfRule type="expression" dxfId="3266" priority="1433">
      <formula>INDEX($I$1:$I$399, ROW(CM259)) = 2</formula>
    </cfRule>
    <cfRule type="expression" dxfId="3265" priority="1500">
      <formula>INDEX($I$1:$I$399, ROW(CM259)) = 1</formula>
    </cfRule>
    <cfRule type="expression" dxfId="3264" priority="1436">
      <formula>INDEX($I$1:$I$399, ROW(CM259)) = 1</formula>
    </cfRule>
    <cfRule type="expression" dxfId="3263" priority="1516">
      <formula>INDEX($I$1:$I$399, ROW(CM259)) = 1</formula>
    </cfRule>
    <cfRule type="expression" dxfId="3262" priority="1437">
      <formula>INDEX($I$1:$I$399, ROW(CM259)) = 2</formula>
    </cfRule>
    <cfRule type="expression" dxfId="3261" priority="1439">
      <formula>INDEX($I$1:$I$399, ROW(CM259)) = 3</formula>
    </cfRule>
    <cfRule type="expression" dxfId="3260" priority="1440">
      <formula>INDEX($I$1:$I$399, ROW(CM259)) = 1</formula>
    </cfRule>
    <cfRule type="expression" dxfId="3259" priority="1501">
      <formula>INDEX($I$1:$I$399, ROW(CM259)) = 2</formula>
    </cfRule>
    <cfRule type="expression" dxfId="3258" priority="1443">
      <formula>INDEX($I$1:$I$399, ROW(CM259)) = 3</formula>
    </cfRule>
    <cfRule type="expression" dxfId="3257" priority="1432">
      <formula>INDEX($I$1:$I$399, ROW(CM259)) = 1</formula>
    </cfRule>
    <cfRule type="expression" dxfId="3256" priority="1499">
      <formula>INDEX($I$1:$I$399, ROW(CM259)) = 3</formula>
    </cfRule>
    <cfRule type="expression" dxfId="3255" priority="1444">
      <formula>INDEX($I$1:$I$399, ROW(CM259)) = 1</formula>
    </cfRule>
  </conditionalFormatting>
  <conditionalFormatting sqref="CM268:CM273">
    <cfRule type="expression" dxfId="3254" priority="1340">
      <formula>INDEX($I$1:$I$399, ROW(CM268)) = 1</formula>
    </cfRule>
    <cfRule type="expression" dxfId="3253" priority="1339">
      <formula>INDEX($I$1:$I$399, ROW(CM268)) = 3</formula>
    </cfRule>
    <cfRule type="expression" dxfId="3252" priority="1341">
      <formula>INDEX($I$1:$I$399, ROW(CM268)) = 2</formula>
    </cfRule>
    <cfRule type="expression" dxfId="3251" priority="1287">
      <formula>INDEX($I$1:$I$399, ROW(CM268)) = 3</formula>
    </cfRule>
    <cfRule type="expression" dxfId="3250" priority="1288">
      <formula>INDEX($I$1:$I$399, ROW(CM268)) = 1</formula>
    </cfRule>
    <cfRule type="expression" dxfId="3249" priority="1297">
      <formula>INDEX($I$1:$I$399, ROW(CM268)) = 2</formula>
    </cfRule>
    <cfRule type="expression" dxfId="3248" priority="1291">
      <formula>INDEX($I$1:$I$399, ROW(CM268)) = 3</formula>
    </cfRule>
    <cfRule type="expression" dxfId="3247" priority="1292">
      <formula>INDEX($I$1:$I$399, ROW(CM268)) = 1</formula>
    </cfRule>
    <cfRule type="expression" dxfId="3246" priority="1293">
      <formula>INDEX($I$1:$I$399, ROW(CM268)) = 2</formula>
    </cfRule>
    <cfRule type="expression" dxfId="3245" priority="1295">
      <formula>INDEX($I$1:$I$399, ROW(CM268)) = 3</formula>
    </cfRule>
    <cfRule type="expression" dxfId="3244" priority="1373">
      <formula>INDEX($I$1:$I$399, ROW(CM268)) = 2</formula>
    </cfRule>
    <cfRule type="expression" dxfId="3243" priority="1296">
      <formula>INDEX($I$1:$I$399, ROW(CM268)) = 1</formula>
    </cfRule>
    <cfRule type="expression" dxfId="3242" priority="1372">
      <formula>INDEX($I$1:$I$399, ROW(CM268)) = 1</formula>
    </cfRule>
    <cfRule type="expression" dxfId="3241" priority="1357">
      <formula>INDEX($I$1:$I$399, ROW(CM268)) = 2</formula>
    </cfRule>
    <cfRule type="expression" dxfId="3240" priority="1301">
      <formula>INDEX($I$1:$I$399, ROW(CM268)) = 2</formula>
    </cfRule>
    <cfRule type="expression" dxfId="3239" priority="1289">
      <formula>INDEX($I$1:$I$399, ROW(CM268)) = 2</formula>
    </cfRule>
    <cfRule type="expression" dxfId="3238" priority="1356">
      <formula>INDEX($I$1:$I$399, ROW(CM268)) = 1</formula>
    </cfRule>
    <cfRule type="expression" dxfId="3237" priority="1299">
      <formula>INDEX($I$1:$I$399, ROW(CM268)) = 3</formula>
    </cfRule>
    <cfRule type="expression" dxfId="3236" priority="1355">
      <formula>INDEX($I$1:$I$399, ROW(CM268)) = 3</formula>
    </cfRule>
    <cfRule type="expression" dxfId="3235" priority="1371">
      <formula>INDEX($I$1:$I$399, ROW(CM268)) = 3</formula>
    </cfRule>
    <cfRule type="expression" dxfId="3234" priority="1300">
      <formula>INDEX($I$1:$I$399, ROW(CM268)) = 1</formula>
    </cfRule>
  </conditionalFormatting>
  <conditionalFormatting sqref="CM277:CM282">
    <cfRule type="expression" dxfId="3233" priority="1147">
      <formula>INDEX($I$1:$I$399, ROW(CM277)) = 3</formula>
    </cfRule>
    <cfRule type="expression" dxfId="3232" priority="1197">
      <formula>INDEX($I$1:$I$399, ROW(CM277)) = 2</formula>
    </cfRule>
    <cfRule type="expression" dxfId="3231" priority="1196">
      <formula>INDEX($I$1:$I$399, ROW(CM277)) = 1</formula>
    </cfRule>
    <cfRule type="expression" dxfId="3230" priority="1195">
      <formula>INDEX($I$1:$I$399, ROW(CM277)) = 3</formula>
    </cfRule>
    <cfRule type="expression" dxfId="3229" priority="1212">
      <formula>INDEX($I$1:$I$399, ROW(CM277)) = 1</formula>
    </cfRule>
    <cfRule type="expression" dxfId="3228" priority="1229">
      <formula>INDEX($I$1:$I$399, ROW(CM277)) = 2</formula>
    </cfRule>
    <cfRule type="expression" dxfId="3227" priority="1157">
      <formula>INDEX($I$1:$I$399, ROW(CM277)) = 2</formula>
    </cfRule>
    <cfRule type="expression" dxfId="3226" priority="1156">
      <formula>INDEX($I$1:$I$399, ROW(CM277)) = 1</formula>
    </cfRule>
    <cfRule type="expression" dxfId="3225" priority="1143">
      <formula>INDEX($I$1:$I$399, ROW(CM277)) = 3</formula>
    </cfRule>
    <cfRule type="expression" dxfId="3224" priority="1144">
      <formula>INDEX($I$1:$I$399, ROW(CM277)) = 1</formula>
    </cfRule>
    <cfRule type="expression" dxfId="3223" priority="1145">
      <formula>INDEX($I$1:$I$399, ROW(CM277)) = 2</formula>
    </cfRule>
    <cfRule type="expression" dxfId="3222" priority="1148">
      <formula>INDEX($I$1:$I$399, ROW(CM277)) = 1</formula>
    </cfRule>
    <cfRule type="expression" dxfId="3221" priority="1149">
      <formula>INDEX($I$1:$I$399, ROW(CM277)) = 2</formula>
    </cfRule>
    <cfRule type="expression" dxfId="3220" priority="1151">
      <formula>INDEX($I$1:$I$399, ROW(CM277)) = 3</formula>
    </cfRule>
    <cfRule type="expression" dxfId="3219" priority="1152">
      <formula>INDEX($I$1:$I$399, ROW(CM277)) = 1</formula>
    </cfRule>
    <cfRule type="expression" dxfId="3218" priority="1153">
      <formula>INDEX($I$1:$I$399, ROW(CM277)) = 2</formula>
    </cfRule>
    <cfRule type="expression" dxfId="3217" priority="1155">
      <formula>INDEX($I$1:$I$399, ROW(CM277)) = 3</formula>
    </cfRule>
    <cfRule type="expression" dxfId="3216" priority="1213">
      <formula>INDEX($I$1:$I$399, ROW(CM277)) = 2</formula>
    </cfRule>
    <cfRule type="expression" dxfId="3215" priority="1211">
      <formula>INDEX($I$1:$I$399, ROW(CM277)) = 3</formula>
    </cfRule>
    <cfRule type="expression" dxfId="3214" priority="1228">
      <formula>INDEX($I$1:$I$399, ROW(CM277)) = 1</formula>
    </cfRule>
    <cfRule type="expression" dxfId="3213" priority="1227">
      <formula>INDEX($I$1:$I$399, ROW(CM277)) = 3</formula>
    </cfRule>
  </conditionalFormatting>
  <conditionalFormatting sqref="CM286:CM291">
    <cfRule type="expression" dxfId="3212" priority="1067">
      <formula>INDEX($I$1:$I$399, ROW(CM286)) = 3</formula>
    </cfRule>
    <cfRule type="expression" dxfId="3211" priority="1083">
      <formula>INDEX($I$1:$I$399, ROW(CM286)) = 3</formula>
    </cfRule>
    <cfRule type="expression" dxfId="3210" priority="1084">
      <formula>INDEX($I$1:$I$399, ROW(CM286)) = 1</formula>
    </cfRule>
    <cfRule type="expression" dxfId="3209" priority="1085">
      <formula>INDEX($I$1:$I$399, ROW(CM286)) = 2</formula>
    </cfRule>
    <cfRule type="expression" dxfId="3208" priority="1011">
      <formula>INDEX($I$1:$I$399, ROW(CM286)) = 3</formula>
    </cfRule>
    <cfRule type="expression" dxfId="3207" priority="1053">
      <formula>INDEX($I$1:$I$399, ROW(CM286)) = 2</formula>
    </cfRule>
    <cfRule type="expression" dxfId="3206" priority="1052">
      <formula>INDEX($I$1:$I$399, ROW(CM286)) = 1</formula>
    </cfRule>
    <cfRule type="expression" dxfId="3205" priority="1051">
      <formula>INDEX($I$1:$I$399, ROW(CM286)) = 3</formula>
    </cfRule>
    <cfRule type="expression" dxfId="3204" priority="1069">
      <formula>INDEX($I$1:$I$399, ROW(CM286)) = 2</formula>
    </cfRule>
    <cfRule type="expression" dxfId="3203" priority="1005">
      <formula>INDEX($I$1:$I$399, ROW(CM286)) = 2</formula>
    </cfRule>
    <cfRule type="expression" dxfId="3202" priority="1009">
      <formula>INDEX($I$1:$I$399, ROW(CM286)) = 2</formula>
    </cfRule>
    <cfRule type="expression" dxfId="3201" priority="999">
      <formula>INDEX($I$1:$I$399, ROW(CM286)) = 3</formula>
    </cfRule>
    <cfRule type="expression" dxfId="3200" priority="1013">
      <formula>INDEX($I$1:$I$399, ROW(CM286)) = 2</formula>
    </cfRule>
    <cfRule type="expression" dxfId="3199" priority="1000">
      <formula>INDEX($I$1:$I$399, ROW(CM286)) = 1</formula>
    </cfRule>
    <cfRule type="expression" dxfId="3198" priority="1001">
      <formula>INDEX($I$1:$I$399, ROW(CM286)) = 2</formula>
    </cfRule>
    <cfRule type="expression" dxfId="3197" priority="1003">
      <formula>INDEX($I$1:$I$399, ROW(CM286)) = 3</formula>
    </cfRule>
    <cfRule type="expression" dxfId="3196" priority="1004">
      <formula>INDEX($I$1:$I$399, ROW(CM286)) = 1</formula>
    </cfRule>
    <cfRule type="expression" dxfId="3195" priority="1068">
      <formula>INDEX($I$1:$I$399, ROW(CM286)) = 1</formula>
    </cfRule>
    <cfRule type="expression" dxfId="3194" priority="1012">
      <formula>INDEX($I$1:$I$399, ROW(CM286)) = 1</formula>
    </cfRule>
    <cfRule type="expression" dxfId="3193" priority="1008">
      <formula>INDEX($I$1:$I$399, ROW(CM286)) = 1</formula>
    </cfRule>
    <cfRule type="expression" dxfId="3192" priority="1007">
      <formula>INDEX($I$1:$I$399, ROW(CM286)) = 3</formula>
    </cfRule>
  </conditionalFormatting>
  <conditionalFormatting sqref="CM295:CM300">
    <cfRule type="expression" dxfId="3191" priority="866">
      <formula>INDEX($I$1:$I$399, ROW(CM295)) = 3</formula>
    </cfRule>
    <cfRule type="expression" dxfId="3190" priority="867">
      <formula>INDEX($I$1:$I$399, ROW(CM295)) = 1</formula>
    </cfRule>
    <cfRule type="expression" dxfId="3189" priority="856">
      <formula>INDEX($I$1:$I$399, ROW(CM295)) = 2</formula>
    </cfRule>
    <cfRule type="expression" dxfId="3188" priority="938">
      <formula>INDEX($I$1:$I$399, ROW(CM295)) = 3</formula>
    </cfRule>
    <cfRule type="expression" dxfId="3187" priority="939">
      <formula>INDEX($I$1:$I$399, ROW(CM295)) = 1</formula>
    </cfRule>
    <cfRule type="expression" dxfId="3186" priority="862">
      <formula>INDEX($I$1:$I$399, ROW(CM295)) = 3</formula>
    </cfRule>
    <cfRule type="expression" dxfId="3185" priority="908">
      <formula>INDEX($I$1:$I$399, ROW(CM295)) = 2</formula>
    </cfRule>
    <cfRule type="expression" dxfId="3184" priority="855">
      <formula>INDEX($I$1:$I$399, ROW(CM295)) = 1</formula>
    </cfRule>
    <cfRule type="expression" dxfId="3183" priority="854">
      <formula>INDEX($I$1:$I$399, ROW(CM295)) = 3</formula>
    </cfRule>
    <cfRule type="expression" dxfId="3182" priority="924">
      <formula>INDEX($I$1:$I$399, ROW(CM295)) = 2</formula>
    </cfRule>
    <cfRule type="expression" dxfId="3181" priority="923">
      <formula>INDEX($I$1:$I$399, ROW(CM295)) = 1</formula>
    </cfRule>
    <cfRule type="expression" dxfId="3180" priority="922">
      <formula>INDEX($I$1:$I$399, ROW(CM295)) = 3</formula>
    </cfRule>
    <cfRule type="expression" dxfId="3179" priority="863">
      <formula>INDEX($I$1:$I$399, ROW(CM295)) = 1</formula>
    </cfRule>
    <cfRule type="expression" dxfId="3178" priority="860">
      <formula>INDEX($I$1:$I$399, ROW(CM295)) = 2</formula>
    </cfRule>
    <cfRule type="expression" dxfId="3177" priority="907">
      <formula>INDEX($I$1:$I$399, ROW(CM295)) = 1</formula>
    </cfRule>
    <cfRule type="expression" dxfId="3176" priority="906">
      <formula>INDEX($I$1:$I$399, ROW(CM295)) = 3</formula>
    </cfRule>
    <cfRule type="expression" dxfId="3175" priority="859">
      <formula>INDEX($I$1:$I$399, ROW(CM295)) = 1</formula>
    </cfRule>
    <cfRule type="expression" dxfId="3174" priority="940">
      <formula>INDEX($I$1:$I$399, ROW(CM295)) = 2</formula>
    </cfRule>
    <cfRule type="expression" dxfId="3173" priority="864">
      <formula>INDEX($I$1:$I$399, ROW(CM295)) = 2</formula>
    </cfRule>
    <cfRule type="expression" dxfId="3172" priority="858">
      <formula>INDEX($I$1:$I$399, ROW(CM295)) = 3</formula>
    </cfRule>
    <cfRule type="expression" dxfId="3171" priority="868">
      <formula>INDEX($I$1:$I$399, ROW(CM295)) = 2</formula>
    </cfRule>
  </conditionalFormatting>
  <conditionalFormatting sqref="CM304:CM309">
    <cfRule type="expression" dxfId="3170" priority="705">
      <formula>INDEX($I$1:$I$399, ROW(CM304)) = 3</formula>
    </cfRule>
    <cfRule type="expression" dxfId="3169" priority="759">
      <formula>INDEX($I$1:$I$399, ROW(CM304)) = 2</formula>
    </cfRule>
    <cfRule type="expression" dxfId="3168" priority="707">
      <formula>INDEX($I$1:$I$399, ROW(CM304)) = 2</formula>
    </cfRule>
    <cfRule type="expression" dxfId="3167" priority="709">
      <formula>INDEX($I$1:$I$399, ROW(CM304)) = 3</formula>
    </cfRule>
    <cfRule type="expression" dxfId="3166" priority="719">
      <formula>INDEX($I$1:$I$399, ROW(CM304)) = 2</formula>
    </cfRule>
    <cfRule type="expression" dxfId="3165" priority="758">
      <formula>INDEX($I$1:$I$399, ROW(CM304)) = 1</formula>
    </cfRule>
    <cfRule type="expression" dxfId="3164" priority="710">
      <formula>INDEX($I$1:$I$399, ROW(CM304)) = 1</formula>
    </cfRule>
    <cfRule type="expression" dxfId="3163" priority="757">
      <formula>INDEX($I$1:$I$399, ROW(CM304)) = 3</formula>
    </cfRule>
    <cfRule type="expression" dxfId="3162" priority="706">
      <formula>INDEX($I$1:$I$399, ROW(CM304)) = 1</formula>
    </cfRule>
    <cfRule type="expression" dxfId="3161" priority="711">
      <formula>INDEX($I$1:$I$399, ROW(CM304)) = 2</formula>
    </cfRule>
    <cfRule type="expression" dxfId="3160" priority="717">
      <formula>INDEX($I$1:$I$399, ROW(CM304)) = 3</formula>
    </cfRule>
    <cfRule type="expression" dxfId="3159" priority="714">
      <formula>INDEX($I$1:$I$399, ROW(CM304)) = 1</formula>
    </cfRule>
    <cfRule type="expression" dxfId="3158" priority="773">
      <formula>INDEX($I$1:$I$399, ROW(CM304)) = 3</formula>
    </cfRule>
    <cfRule type="expression" dxfId="3157" priority="713">
      <formula>INDEX($I$1:$I$399, ROW(CM304)) = 3</formula>
    </cfRule>
    <cfRule type="expression" dxfId="3156" priority="775">
      <formula>INDEX($I$1:$I$399, ROW(CM304)) = 2</formula>
    </cfRule>
    <cfRule type="expression" dxfId="3155" priority="789">
      <formula>INDEX($I$1:$I$399, ROW(CM304)) = 3</formula>
    </cfRule>
    <cfRule type="expression" dxfId="3154" priority="715">
      <formula>INDEX($I$1:$I$399, ROW(CM304)) = 2</formula>
    </cfRule>
    <cfRule type="expression" dxfId="3153" priority="718">
      <formula>INDEX($I$1:$I$399, ROW(CM304)) = 1</formula>
    </cfRule>
    <cfRule type="expression" dxfId="3152" priority="790">
      <formula>INDEX($I$1:$I$399, ROW(CM304)) = 1</formula>
    </cfRule>
    <cfRule type="expression" dxfId="3151" priority="791">
      <formula>INDEX($I$1:$I$399, ROW(CM304)) = 2</formula>
    </cfRule>
    <cfRule type="expression" dxfId="3150" priority="774">
      <formula>INDEX($I$1:$I$399, ROW(CM304)) = 1</formula>
    </cfRule>
  </conditionalFormatting>
  <conditionalFormatting sqref="CM313:CM318">
    <cfRule type="expression" dxfId="3149" priority="570">
      <formula>INDEX($I$1:$I$399, ROW(CM313)) = 2</formula>
    </cfRule>
    <cfRule type="expression" dxfId="3148" priority="569">
      <formula>INDEX($I$1:$I$399, ROW(CM313)) = 1</formula>
    </cfRule>
    <cfRule type="expression" dxfId="3147" priority="568">
      <formula>INDEX($I$1:$I$399, ROW(CM313)) = 3</formula>
    </cfRule>
    <cfRule type="expression" dxfId="3146" priority="566">
      <formula>INDEX($I$1:$I$399, ROW(CM313)) = 2</formula>
    </cfRule>
    <cfRule type="expression" dxfId="3145" priority="565">
      <formula>INDEX($I$1:$I$399, ROW(CM313)) = 1</formula>
    </cfRule>
    <cfRule type="expression" dxfId="3144" priority="564">
      <formula>INDEX($I$1:$I$399, ROW(CM313)) = 3</formula>
    </cfRule>
    <cfRule type="expression" dxfId="3143" priority="562">
      <formula>INDEX($I$1:$I$399, ROW(CM313)) = 2</formula>
    </cfRule>
    <cfRule type="expression" dxfId="3142" priority="556">
      <formula>INDEX($I$1:$I$399, ROW(CM313)) = 3</formula>
    </cfRule>
    <cfRule type="expression" dxfId="3141" priority="557">
      <formula>INDEX($I$1:$I$399, ROW(CM313)) = 1</formula>
    </cfRule>
    <cfRule type="expression" dxfId="3140" priority="558">
      <formula>INDEX($I$1:$I$399, ROW(CM313)) = 2</formula>
    </cfRule>
    <cfRule type="expression" dxfId="3139" priority="560">
      <formula>INDEX($I$1:$I$399, ROW(CM313)) = 3</formula>
    </cfRule>
    <cfRule type="expression" dxfId="3138" priority="561">
      <formula>INDEX($I$1:$I$399, ROW(CM313)) = 1</formula>
    </cfRule>
    <cfRule type="expression" dxfId="3137" priority="642">
      <formula>INDEX($I$1:$I$399, ROW(CM313)) = 2</formula>
    </cfRule>
    <cfRule type="expression" dxfId="3136" priority="641">
      <formula>INDEX($I$1:$I$399, ROW(CM313)) = 1</formula>
    </cfRule>
    <cfRule type="expression" dxfId="3135" priority="640">
      <formula>INDEX($I$1:$I$399, ROW(CM313)) = 3</formula>
    </cfRule>
    <cfRule type="expression" dxfId="3134" priority="626">
      <formula>INDEX($I$1:$I$399, ROW(CM313)) = 2</formula>
    </cfRule>
    <cfRule type="expression" dxfId="3133" priority="625">
      <formula>INDEX($I$1:$I$399, ROW(CM313)) = 1</formula>
    </cfRule>
    <cfRule type="expression" dxfId="3132" priority="624">
      <formula>INDEX($I$1:$I$399, ROW(CM313)) = 3</formula>
    </cfRule>
    <cfRule type="expression" dxfId="3131" priority="610">
      <formula>INDEX($I$1:$I$399, ROW(CM313)) = 2</formula>
    </cfRule>
    <cfRule type="expression" dxfId="3130" priority="609">
      <formula>INDEX($I$1:$I$399, ROW(CM313)) = 1</formula>
    </cfRule>
    <cfRule type="expression" dxfId="3129" priority="608">
      <formula>INDEX($I$1:$I$399, ROW(CM313)) = 3</formula>
    </cfRule>
  </conditionalFormatting>
  <conditionalFormatting sqref="CM322:CM327">
    <cfRule type="expression" dxfId="3128" priority="416">
      <formula>INDEX($I$1:$I$399, ROW(CM322)) = 1</formula>
    </cfRule>
    <cfRule type="expression" dxfId="3127" priority="413">
      <formula>INDEX($I$1:$I$399, ROW(CM322)) = 2</formula>
    </cfRule>
    <cfRule type="expression" dxfId="3126" priority="475">
      <formula>INDEX($I$1:$I$399, ROW(CM322)) = 3</formula>
    </cfRule>
    <cfRule type="expression" dxfId="3125" priority="417">
      <formula>INDEX($I$1:$I$399, ROW(CM322)) = 2</formula>
    </cfRule>
    <cfRule type="expression" dxfId="3124" priority="419">
      <formula>INDEX($I$1:$I$399, ROW(CM322)) = 3</formula>
    </cfRule>
    <cfRule type="expression" dxfId="3123" priority="420">
      <formula>INDEX($I$1:$I$399, ROW(CM322)) = 1</formula>
    </cfRule>
    <cfRule type="expression" dxfId="3122" priority="421">
      <formula>INDEX($I$1:$I$399, ROW(CM322)) = 2</formula>
    </cfRule>
    <cfRule type="expression" dxfId="3121" priority="476">
      <formula>INDEX($I$1:$I$399, ROW(CM322)) = 1</formula>
    </cfRule>
    <cfRule type="expression" dxfId="3120" priority="459">
      <formula>INDEX($I$1:$I$399, ROW(CM322)) = 3</formula>
    </cfRule>
    <cfRule type="expression" dxfId="3119" priority="460">
      <formula>INDEX($I$1:$I$399, ROW(CM322)) = 1</formula>
    </cfRule>
    <cfRule type="expression" dxfId="3118" priority="477">
      <formula>INDEX($I$1:$I$399, ROW(CM322)) = 2</formula>
    </cfRule>
    <cfRule type="expression" dxfId="3117" priority="461">
      <formula>INDEX($I$1:$I$399, ROW(CM322)) = 2</formula>
    </cfRule>
    <cfRule type="expression" dxfId="3116" priority="491">
      <formula>INDEX($I$1:$I$399, ROW(CM322)) = 3</formula>
    </cfRule>
    <cfRule type="expression" dxfId="3115" priority="492">
      <formula>INDEX($I$1:$I$399, ROW(CM322)) = 1</formula>
    </cfRule>
    <cfRule type="expression" dxfId="3114" priority="493">
      <formula>INDEX($I$1:$I$399, ROW(CM322)) = 2</formula>
    </cfRule>
    <cfRule type="expression" dxfId="3113" priority="407">
      <formula>INDEX($I$1:$I$399, ROW(CM322)) = 3</formula>
    </cfRule>
    <cfRule type="expression" dxfId="3112" priority="408">
      <formula>INDEX($I$1:$I$399, ROW(CM322)) = 1</formula>
    </cfRule>
    <cfRule type="expression" dxfId="3111" priority="409">
      <formula>INDEX($I$1:$I$399, ROW(CM322)) = 2</formula>
    </cfRule>
    <cfRule type="expression" dxfId="3110" priority="411">
      <formula>INDEX($I$1:$I$399, ROW(CM322)) = 3</formula>
    </cfRule>
    <cfRule type="expression" dxfId="3109" priority="412">
      <formula>INDEX($I$1:$I$399, ROW(CM322)) = 1</formula>
    </cfRule>
    <cfRule type="expression" dxfId="3108" priority="415">
      <formula>INDEX($I$1:$I$399, ROW(CM322)) = 3</formula>
    </cfRule>
  </conditionalFormatting>
  <conditionalFormatting sqref="CM331:CM336">
    <cfRule type="expression" dxfId="3107" priority="311">
      <formula>INDEX($I$1:$I$399, ROW(CM331)) = 1</formula>
    </cfRule>
    <cfRule type="expression" dxfId="3106" priority="326">
      <formula>INDEX($I$1:$I$399, ROW(CM331)) = 3</formula>
    </cfRule>
    <cfRule type="expression" dxfId="3105" priority="327">
      <formula>INDEX($I$1:$I$399, ROW(CM331)) = 1</formula>
    </cfRule>
    <cfRule type="expression" dxfId="3104" priority="328">
      <formula>INDEX($I$1:$I$399, ROW(CM331)) = 2</formula>
    </cfRule>
    <cfRule type="expression" dxfId="3103" priority="258">
      <formula>INDEX($I$1:$I$399, ROW(CM331)) = 3</formula>
    </cfRule>
    <cfRule type="expression" dxfId="3102" priority="342">
      <formula>INDEX($I$1:$I$399, ROW(CM331)) = 3</formula>
    </cfRule>
    <cfRule type="expression" dxfId="3101" priority="312">
      <formula>INDEX($I$1:$I$399, ROW(CM331)) = 2</formula>
    </cfRule>
    <cfRule type="expression" dxfId="3100" priority="272">
      <formula>INDEX($I$1:$I$399, ROW(CM331)) = 2</formula>
    </cfRule>
    <cfRule type="expression" dxfId="3099" priority="343">
      <formula>INDEX($I$1:$I$399, ROW(CM331)) = 1</formula>
    </cfRule>
    <cfRule type="expression" dxfId="3098" priority="259">
      <formula>INDEX($I$1:$I$399, ROW(CM331)) = 1</formula>
    </cfRule>
    <cfRule type="expression" dxfId="3097" priority="344">
      <formula>INDEX($I$1:$I$399, ROW(CM331)) = 2</formula>
    </cfRule>
    <cfRule type="expression" dxfId="3096" priority="260">
      <formula>INDEX($I$1:$I$399, ROW(CM331)) = 2</formula>
    </cfRule>
    <cfRule type="expression" dxfId="3095" priority="262">
      <formula>INDEX($I$1:$I$399, ROW(CM331)) = 3</formula>
    </cfRule>
    <cfRule type="expression" dxfId="3094" priority="263">
      <formula>INDEX($I$1:$I$399, ROW(CM331)) = 1</formula>
    </cfRule>
    <cfRule type="expression" dxfId="3093" priority="264">
      <formula>INDEX($I$1:$I$399, ROW(CM331)) = 2</formula>
    </cfRule>
    <cfRule type="expression" dxfId="3092" priority="266">
      <formula>INDEX($I$1:$I$399, ROW(CM331)) = 3</formula>
    </cfRule>
    <cfRule type="expression" dxfId="3091" priority="267">
      <formula>INDEX($I$1:$I$399, ROW(CM331)) = 1</formula>
    </cfRule>
    <cfRule type="expression" dxfId="3090" priority="268">
      <formula>INDEX($I$1:$I$399, ROW(CM331)) = 2</formula>
    </cfRule>
    <cfRule type="expression" dxfId="3089" priority="270">
      <formula>INDEX($I$1:$I$399, ROW(CM331)) = 3</formula>
    </cfRule>
    <cfRule type="expression" dxfId="3088" priority="271">
      <formula>INDEX($I$1:$I$399, ROW(CM331)) = 1</formula>
    </cfRule>
    <cfRule type="expression" dxfId="3087" priority="310">
      <formula>INDEX($I$1:$I$399, ROW(CM331)) = 3</formula>
    </cfRule>
  </conditionalFormatting>
  <conditionalFormatting sqref="CM19:CN227 CP19:CQ227 CP230:CQ242 CM230:CN242 CM246:CN249 CP246:CQ249 CM257:CN258 CP257:CQ258 CM266:CN267 CP266:CQ267 CM275:CN276 CP275:CQ276 CM284:CN285 CP284:CQ285 CM245 CP245 CM338:CN338 CM293:CN294 CP293:CQ294 CM302:CN303 CP302:CQ303 CP338:CQ338 CM311:CN312 CP311:CQ312 CM320:CN321 CP320:CQ321 CM329:CN330 CP329:CQ330 CM10:CN11 CP10:CQ11">
    <cfRule type="expression" dxfId="3086" priority="32405">
      <formula>INDEX($H$1:$H$399, ROW($CM10)) = 2</formula>
    </cfRule>
  </conditionalFormatting>
  <conditionalFormatting sqref="CM57:CN66">
    <cfRule type="expression" dxfId="3085" priority="93">
      <formula>INDEX($H$1:$H$399, ROW($X57)) = 2</formula>
    </cfRule>
    <cfRule type="expression" dxfId="3084" priority="94">
      <formula>INDEX($I$1:$I$399, ROW(CM57)) = 1</formula>
    </cfRule>
    <cfRule type="expression" dxfId="3083" priority="104">
      <formula>INDEX($I$1:$I$399, ROW(CM57)) = 1</formula>
    </cfRule>
    <cfRule type="expression" dxfId="3082" priority="105">
      <formula>INDEX($I$1:$I$399, ROW(CM57)) = 2</formula>
    </cfRule>
    <cfRule type="expression" dxfId="3081" priority="106">
      <formula>INDEX($I$1:$I$399, ROW(CM57)) = 1</formula>
    </cfRule>
    <cfRule type="expression" dxfId="3080" priority="107">
      <formula>INDEX($I$1:$I$399, ROW(CM57)) = 2</formula>
    </cfRule>
    <cfRule type="expression" dxfId="3079" priority="95">
      <formula>INDEX($I$1:$I$399, ROW(CM57)) = 2</formula>
    </cfRule>
  </conditionalFormatting>
  <conditionalFormatting sqref="CM72:CN72">
    <cfRule type="expression" dxfId="3078" priority="32397">
      <formula>INDEX($H$1:$H$399, ROW($X72)) = 2</formula>
    </cfRule>
  </conditionalFormatting>
  <conditionalFormatting sqref="CM101:CN110">
    <cfRule type="expression" dxfId="3077" priority="32403">
      <formula>INDEX($I$1:$I$399, ROW(CM101)) = 2</formula>
    </cfRule>
    <cfRule type="expression" dxfId="3076" priority="32401">
      <formula>INDEX($H$1:$H$399, ROW($X101)) = 2</formula>
    </cfRule>
    <cfRule type="expression" dxfId="3075" priority="32402">
      <formula>INDEX($I$1:$I$399, ROW(CM101)) = 1</formula>
    </cfRule>
  </conditionalFormatting>
  <conditionalFormatting sqref="CM113:CN122">
    <cfRule type="expression" dxfId="3074" priority="162">
      <formula>INDEX($I$1:$I$399, ROW(CM113)) = 2</formula>
    </cfRule>
    <cfRule type="expression" dxfId="3073" priority="158">
      <formula>INDEX($I$1:$I$399, ROW(CM113)) = 2</formula>
    </cfRule>
    <cfRule type="expression" dxfId="3072" priority="135">
      <formula>INDEX($H$1:$H$399, ROW($X113)) = 2</formula>
    </cfRule>
    <cfRule type="expression" dxfId="3071" priority="136">
      <formula>INDEX($I$1:$I$399, ROW(CM113)) = 1</formula>
    </cfRule>
    <cfRule type="expression" dxfId="3070" priority="157">
      <formula>INDEX($I$1:$I$399, ROW(CM113)) = 1</formula>
    </cfRule>
    <cfRule type="expression" dxfId="3069" priority="161">
      <formula>INDEX($I$1:$I$399, ROW(CM113)) = 1</formula>
    </cfRule>
    <cfRule type="expression" dxfId="3068" priority="137">
      <formula>INDEX($I$1:$I$399, ROW(CM113)) = 2</formula>
    </cfRule>
  </conditionalFormatting>
  <conditionalFormatting sqref="CM148:CN153">
    <cfRule type="expression" dxfId="3067" priority="27">
      <formula>INDEX($H$1:$H$399, ROW($X148)) = 2</formula>
    </cfRule>
  </conditionalFormatting>
  <conditionalFormatting sqref="CM256:CN256">
    <cfRule type="expression" dxfId="3066" priority="1669">
      <formula>AND($X256=0,ISNUMBER($X256))</formula>
    </cfRule>
  </conditionalFormatting>
  <conditionalFormatting sqref="CM265:CN265">
    <cfRule type="expression" dxfId="3065" priority="1527">
      <formula>AND($X265=0,ISNUMBER($X265))</formula>
    </cfRule>
  </conditionalFormatting>
  <conditionalFormatting sqref="CM274:CN274">
    <cfRule type="expression" dxfId="3064" priority="1383">
      <formula>AND($X274=0,ISNUMBER($X274))</formula>
    </cfRule>
  </conditionalFormatting>
  <conditionalFormatting sqref="CM283:CN283">
    <cfRule type="expression" dxfId="3063" priority="1239">
      <formula>AND($X283=0,ISNUMBER($X283))</formula>
    </cfRule>
  </conditionalFormatting>
  <conditionalFormatting sqref="CM292:CN292">
    <cfRule type="expression" dxfId="3062" priority="1095">
      <formula>AND($X292=0,ISNUMBER($X292))</formula>
    </cfRule>
  </conditionalFormatting>
  <conditionalFormatting sqref="CM301:CN301">
    <cfRule type="expression" dxfId="3061" priority="950">
      <formula>AND($X301=0,ISNUMBER($X301))</formula>
    </cfRule>
  </conditionalFormatting>
  <conditionalFormatting sqref="CM310:CN310">
    <cfRule type="expression" dxfId="3060" priority="801">
      <formula>AND($X310=0,ISNUMBER($X310))</formula>
    </cfRule>
  </conditionalFormatting>
  <conditionalFormatting sqref="CM319:CN319">
    <cfRule type="expression" dxfId="3059" priority="652">
      <formula>AND($X319=0,ISNUMBER($X319))</formula>
    </cfRule>
  </conditionalFormatting>
  <conditionalFormatting sqref="CM328:CN328">
    <cfRule type="expression" dxfId="3058" priority="503">
      <formula>AND($X328=0,ISNUMBER($X328))</formula>
    </cfRule>
  </conditionalFormatting>
  <conditionalFormatting sqref="CM337:CN337">
    <cfRule type="expression" dxfId="3057" priority="354">
      <formula>AND($X337=0,ISNUMBER($X337))</formula>
    </cfRule>
  </conditionalFormatting>
  <conditionalFormatting sqref="CN26:CN28">
    <cfRule type="expression" dxfId="3056" priority="32441">
      <formula>INDEX($I$1:$I$399, ROW(CN26)) = 2</formula>
    </cfRule>
    <cfRule type="expression" dxfId="3055" priority="32428">
      <formula>INDEX($I$1:$I$399, ROW(CN26)) = 3</formula>
    </cfRule>
    <cfRule type="expression" dxfId="3054" priority="32429">
      <formula>INDEX($I$1:$I$399, ROW(CN26)) = 1</formula>
    </cfRule>
    <cfRule type="expression" dxfId="3053" priority="32430">
      <formula>INDEX($I$1:$I$399, ROW(CN26)) = 2</formula>
    </cfRule>
    <cfRule type="expression" dxfId="3052" priority="32431">
      <formula>_xlfn.SWITCH(     INDEX($X$1:$X$399, ROW(CN26)),     -1, SIGN(CN26) &gt; 0,      1, SIGN(CN26) &lt;0   )</formula>
    </cfRule>
    <cfRule type="expression" dxfId="3051" priority="32432">
      <formula>INDEX($H$1:$H$399, ROW($X26)) = 2</formula>
    </cfRule>
    <cfRule type="expression" dxfId="3050" priority="32433">
      <formula>INDEX($I$1:$I$399, ROW(CN26)) = 3</formula>
    </cfRule>
    <cfRule type="expression" dxfId="3049" priority="32437">
      <formula>INDEX($H$1:$H$399, ROW($X26)) = 2</formula>
    </cfRule>
    <cfRule type="expression" dxfId="3048" priority="32436">
      <formula>_xlfn.SWITCH(     INDEX($X$1:$X$399, ROW(CN26)),     -1, SIGN(CN26) &gt; 0,      1, SIGN(CN26) &lt;0   )</formula>
    </cfRule>
    <cfRule type="expression" dxfId="3047" priority="32434">
      <formula>INDEX($I$1:$I$399, ROW(CN26)) = 1</formula>
    </cfRule>
    <cfRule type="expression" dxfId="3046" priority="32435">
      <formula>INDEX($I$1:$I$399, ROW(CN26)) = 2</formula>
    </cfRule>
    <cfRule type="expression" dxfId="3045" priority="32440">
      <formula>INDEX($I$1:$I$399, ROW(CN26)) = 1</formula>
    </cfRule>
    <cfRule type="expression" dxfId="3044" priority="32439">
      <formula>INDEX($I$1:$I$399, ROW(CN26)) = 3</formula>
    </cfRule>
    <cfRule type="expression" dxfId="3043" priority="32438">
      <formula>_xlfn.SWITCH(     INDEX($X$1:$X$399, ROW(CN26)),     -1, SIGN(CN26) &gt; 0,      1, SIGN(CN26) &lt;0   )</formula>
    </cfRule>
  </conditionalFormatting>
  <conditionalFormatting sqref="CP57:CP66">
    <cfRule type="expression" dxfId="3042" priority="81">
      <formula>INDEX($I$1:$I$399, ROW(CP57)) = 1</formula>
    </cfRule>
    <cfRule type="expression" dxfId="3041" priority="76">
      <formula>INDEX($I$1:$I$399, ROW(CP57)) = 1</formula>
    </cfRule>
    <cfRule type="expression" dxfId="3040" priority="83">
      <formula>INDEX($I$1:$I$399, ROW(CP57)) = 3</formula>
    </cfRule>
    <cfRule type="expression" dxfId="3039" priority="85">
      <formula>INDEX($I$1:$I$399, ROW(CP57)) = 2</formula>
    </cfRule>
    <cfRule type="expression" dxfId="3038" priority="77">
      <formula>INDEX($I$1:$I$399, ROW(CP57)) = 2</formula>
    </cfRule>
    <cfRule type="expression" dxfId="3037" priority="79">
      <formula>INDEX($I$1:$I$399, ROW(CP57)) = 1</formula>
    </cfRule>
    <cfRule type="expression" dxfId="3036" priority="80">
      <formula>INDEX($I$1:$I$399, ROW(CP57)) = 2</formula>
    </cfRule>
    <cfRule type="expression" dxfId="3035" priority="84">
      <formula>INDEX($I$1:$I$399, ROW(CP57)) = 1</formula>
    </cfRule>
    <cfRule type="expression" dxfId="3034" priority="82">
      <formula>INDEX($I$1:$I$399, ROW(CP57)) = 2</formula>
    </cfRule>
  </conditionalFormatting>
  <conditionalFormatting sqref="CP113:CP121">
    <cfRule type="expression" dxfId="3033" priority="127">
      <formula>INDEX($I$1:$I$399, ROW(CP113)) = 2</formula>
    </cfRule>
    <cfRule type="expression" dxfId="3032" priority="126">
      <formula>INDEX($I$1:$I$399, ROW(CP113)) = 1</formula>
    </cfRule>
    <cfRule type="expression" dxfId="3031" priority="124">
      <formula>INDEX($I$1:$I$399, ROW(CP113)) = 2</formula>
    </cfRule>
    <cfRule type="expression" dxfId="3030" priority="123">
      <formula>INDEX($I$1:$I$399, ROW(CP113)) = 1</formula>
    </cfRule>
    <cfRule type="expression" dxfId="3029" priority="122">
      <formula>INDEX($I$1:$I$399, ROW(CP113)) = 2</formula>
    </cfRule>
    <cfRule type="expression" dxfId="3028" priority="121">
      <formula>INDEX($I$1:$I$399, ROW(CP113)) = 1</formula>
    </cfRule>
    <cfRule type="expression" dxfId="3027" priority="118">
      <formula>INDEX($I$1:$I$399, ROW(CP113)) = 1</formula>
    </cfRule>
    <cfRule type="expression" dxfId="3026" priority="125">
      <formula>INDEX($I$1:$I$399, ROW(CP113)) = 3</formula>
    </cfRule>
    <cfRule type="expression" dxfId="3025" priority="117">
      <formula>INDEX($H$1:$H$399, ROW($X113)) = 2</formula>
    </cfRule>
    <cfRule type="expression" dxfId="3024" priority="119">
      <formula>INDEX($I$1:$I$399, ROW(CP113)) = 2</formula>
    </cfRule>
  </conditionalFormatting>
  <conditionalFormatting sqref="CP250:CP255">
    <cfRule type="expression" dxfId="3023" priority="1570">
      <formula>INDEX($I$1:$I$399, ROW(CP250)) = 1</formula>
    </cfRule>
    <cfRule type="expression" dxfId="3022" priority="1571">
      <formula>INDEX($I$1:$I$399, ROW(CP250)) = 2</formula>
    </cfRule>
    <cfRule type="expression" dxfId="3021" priority="1638">
      <formula>INDEX($I$1:$I$399, ROW(CP250)) = 1</formula>
    </cfRule>
    <cfRule type="expression" dxfId="3020" priority="1639">
      <formula>INDEX($I$1:$I$399, ROW(CP250)) = 2</formula>
    </cfRule>
    <cfRule type="expression" dxfId="3019" priority="1637">
      <formula>INDEX($I$1:$I$399, ROW(CP250)) = 3</formula>
    </cfRule>
    <cfRule type="expression" dxfId="3018" priority="1559">
      <formula>INDEX($I$1:$I$399, ROW(CP250)) = 2</formula>
    </cfRule>
    <cfRule type="expression" dxfId="3017" priority="1558">
      <formula>INDEX($I$1:$I$399, ROW(CP250)) = 1</formula>
    </cfRule>
    <cfRule type="expression" dxfId="3016" priority="1565">
      <formula>INDEX($I$1:$I$399, ROW(CP250)) = 3</formula>
    </cfRule>
    <cfRule type="expression" dxfId="3015" priority="1557">
      <formula>INDEX($I$1:$I$399, ROW(CP250)) = 3</formula>
    </cfRule>
    <cfRule type="expression" dxfId="3014" priority="1566">
      <formula>INDEX($I$1:$I$399, ROW(CP250)) = 1</formula>
    </cfRule>
    <cfRule type="expression" dxfId="3013" priority="1567">
      <formula>INDEX($I$1:$I$399, ROW(CP250)) = 2</formula>
    </cfRule>
    <cfRule type="expression" dxfId="3012" priority="1655">
      <formula>INDEX($I$1:$I$399, ROW(CP250)) = 2</formula>
    </cfRule>
    <cfRule type="expression" dxfId="3011" priority="1654">
      <formula>INDEX($I$1:$I$399, ROW(CP250)) = 1</formula>
    </cfRule>
    <cfRule type="expression" dxfId="3010" priority="1569">
      <formula>INDEX($I$1:$I$399, ROW(CP250)) = 3</formula>
    </cfRule>
    <cfRule type="expression" dxfId="3009" priority="1563">
      <formula>INDEX($I$1:$I$399, ROW(CP250)) = 2</formula>
    </cfRule>
    <cfRule type="expression" dxfId="3008" priority="1621">
      <formula>INDEX($I$1:$I$399, ROW(CP250)) = 3</formula>
    </cfRule>
    <cfRule type="expression" dxfId="3007" priority="1622">
      <formula>INDEX($I$1:$I$399, ROW(CP250)) = 1</formula>
    </cfRule>
    <cfRule type="expression" dxfId="3006" priority="1623">
      <formula>INDEX($I$1:$I$399, ROW(CP250)) = 2</formula>
    </cfRule>
    <cfRule type="expression" dxfId="3005" priority="1562">
      <formula>INDEX($I$1:$I$399, ROW(CP250)) = 1</formula>
    </cfRule>
    <cfRule type="expression" dxfId="3004" priority="1561">
      <formula>INDEX($I$1:$I$399, ROW(CP250)) = 3</formula>
    </cfRule>
    <cfRule type="expression" dxfId="3003" priority="1653">
      <formula>INDEX($I$1:$I$399, ROW(CP250)) = 3</formula>
    </cfRule>
  </conditionalFormatting>
  <conditionalFormatting sqref="CP259:CP264">
    <cfRule type="expression" dxfId="3002" priority="1511">
      <formula>INDEX($I$1:$I$399, ROW(CP259)) = 3</formula>
    </cfRule>
    <cfRule type="expression" dxfId="3001" priority="1429">
      <formula>INDEX($I$1:$I$399, ROW(CP259)) = 2</formula>
    </cfRule>
    <cfRule type="expression" dxfId="3000" priority="1428">
      <formula>INDEX($I$1:$I$399, ROW(CP259)) = 1</formula>
    </cfRule>
    <cfRule type="expression" dxfId="2999" priority="1427">
      <formula>INDEX($I$1:$I$399, ROW(CP259)) = 3</formula>
    </cfRule>
    <cfRule type="expression" dxfId="2998" priority="1425">
      <formula>INDEX($I$1:$I$399, ROW(CP259)) = 2</formula>
    </cfRule>
    <cfRule type="expression" dxfId="2997" priority="1424">
      <formula>INDEX($I$1:$I$399, ROW(CP259)) = 1</formula>
    </cfRule>
    <cfRule type="expression" dxfId="2996" priority="1423">
      <formula>INDEX($I$1:$I$399, ROW(CP259)) = 3</formula>
    </cfRule>
    <cfRule type="expression" dxfId="2995" priority="1421">
      <formula>INDEX($I$1:$I$399, ROW(CP259)) = 2</formula>
    </cfRule>
    <cfRule type="expression" dxfId="2994" priority="1512">
      <formula>INDEX($I$1:$I$399, ROW(CP259)) = 1</formula>
    </cfRule>
    <cfRule type="expression" dxfId="2993" priority="1513">
      <formula>INDEX($I$1:$I$399, ROW(CP259)) = 2</formula>
    </cfRule>
    <cfRule type="expression" dxfId="2992" priority="1497">
      <formula>INDEX($I$1:$I$399, ROW(CP259)) = 2</formula>
    </cfRule>
    <cfRule type="expression" dxfId="2991" priority="1496">
      <formula>INDEX($I$1:$I$399, ROW(CP259)) = 1</formula>
    </cfRule>
    <cfRule type="expression" dxfId="2990" priority="1479">
      <formula>INDEX($I$1:$I$399, ROW(CP259)) = 3</formula>
    </cfRule>
    <cfRule type="expression" dxfId="2989" priority="1480">
      <formula>INDEX($I$1:$I$399, ROW(CP259)) = 1</formula>
    </cfRule>
    <cfRule type="expression" dxfId="2988" priority="1481">
      <formula>INDEX($I$1:$I$399, ROW(CP259)) = 2</formula>
    </cfRule>
    <cfRule type="expression" dxfId="2987" priority="1495">
      <formula>INDEX($I$1:$I$399, ROW(CP259)) = 3</formula>
    </cfRule>
    <cfRule type="expression" dxfId="2986" priority="1415">
      <formula>INDEX($I$1:$I$399, ROW(CP259)) = 3</formula>
    </cfRule>
    <cfRule type="expression" dxfId="2985" priority="1416">
      <formula>INDEX($I$1:$I$399, ROW(CP259)) = 1</formula>
    </cfRule>
    <cfRule type="expression" dxfId="2984" priority="1417">
      <formula>INDEX($I$1:$I$399, ROW(CP259)) = 2</formula>
    </cfRule>
    <cfRule type="expression" dxfId="2983" priority="1419">
      <formula>INDEX($I$1:$I$399, ROW(CP259)) = 3</formula>
    </cfRule>
    <cfRule type="expression" dxfId="2982" priority="1420">
      <formula>INDEX($I$1:$I$399, ROW(CP259)) = 1</formula>
    </cfRule>
  </conditionalFormatting>
  <conditionalFormatting sqref="CP268:CP273">
    <cfRule type="expression" dxfId="2981" priority="1369">
      <formula>INDEX($I$1:$I$399, ROW(CP268)) = 2</formula>
    </cfRule>
    <cfRule type="expression" dxfId="2980" priority="1368">
      <formula>INDEX($I$1:$I$399, ROW(CP268)) = 1</formula>
    </cfRule>
    <cfRule type="expression" dxfId="2979" priority="1367">
      <formula>INDEX($I$1:$I$399, ROW(CP268)) = 3</formula>
    </cfRule>
    <cfRule type="expression" dxfId="2978" priority="1353">
      <formula>INDEX($I$1:$I$399, ROW(CP268)) = 2</formula>
    </cfRule>
    <cfRule type="expression" dxfId="2977" priority="1352">
      <formula>INDEX($I$1:$I$399, ROW(CP268)) = 1</formula>
    </cfRule>
    <cfRule type="expression" dxfId="2976" priority="1351">
      <formula>INDEX($I$1:$I$399, ROW(CP268)) = 3</formula>
    </cfRule>
    <cfRule type="expression" dxfId="2975" priority="1337">
      <formula>INDEX($I$1:$I$399, ROW(CP268)) = 2</formula>
    </cfRule>
    <cfRule type="expression" dxfId="2974" priority="1336">
      <formula>INDEX($I$1:$I$399, ROW(CP268)) = 1</formula>
    </cfRule>
    <cfRule type="expression" dxfId="2973" priority="1335">
      <formula>INDEX($I$1:$I$399, ROW(CP268)) = 3</formula>
    </cfRule>
    <cfRule type="expression" dxfId="2972" priority="1276">
      <formula>INDEX($I$1:$I$399, ROW(CP268)) = 1</formula>
    </cfRule>
    <cfRule type="expression" dxfId="2971" priority="1280">
      <formula>INDEX($I$1:$I$399, ROW(CP268)) = 1</formula>
    </cfRule>
    <cfRule type="expression" dxfId="2970" priority="1279">
      <formula>INDEX($I$1:$I$399, ROW(CP268)) = 3</formula>
    </cfRule>
    <cfRule type="expression" dxfId="2969" priority="1271">
      <formula>INDEX($I$1:$I$399, ROW(CP268)) = 3</formula>
    </cfRule>
    <cfRule type="expression" dxfId="2968" priority="1275">
      <formula>INDEX($I$1:$I$399, ROW(CP268)) = 3</formula>
    </cfRule>
    <cfRule type="expression" dxfId="2967" priority="1273">
      <formula>INDEX($I$1:$I$399, ROW(CP268)) = 2</formula>
    </cfRule>
    <cfRule type="expression" dxfId="2966" priority="1272">
      <formula>INDEX($I$1:$I$399, ROW(CP268)) = 1</formula>
    </cfRule>
    <cfRule type="expression" dxfId="2965" priority="1281">
      <formula>INDEX($I$1:$I$399, ROW(CP268)) = 2</formula>
    </cfRule>
    <cfRule type="expression" dxfId="2964" priority="1277">
      <formula>INDEX($I$1:$I$399, ROW(CP268)) = 2</formula>
    </cfRule>
    <cfRule type="expression" dxfId="2963" priority="1285">
      <formula>INDEX($I$1:$I$399, ROW(CP268)) = 2</formula>
    </cfRule>
    <cfRule type="expression" dxfId="2962" priority="1284">
      <formula>INDEX($I$1:$I$399, ROW(CP268)) = 1</formula>
    </cfRule>
    <cfRule type="expression" dxfId="2961" priority="1283">
      <formula>INDEX($I$1:$I$399, ROW(CP268)) = 3</formula>
    </cfRule>
  </conditionalFormatting>
  <conditionalFormatting sqref="CP277:CP282">
    <cfRule type="expression" dxfId="2960" priority="1136">
      <formula>INDEX($I$1:$I$399, ROW(CP277)) = 1</formula>
    </cfRule>
    <cfRule type="expression" dxfId="2959" priority="1129">
      <formula>INDEX($I$1:$I$399, ROW(CP277)) = 2</formula>
    </cfRule>
    <cfRule type="expression" dxfId="2958" priority="1209">
      <formula>INDEX($I$1:$I$399, ROW(CP277)) = 2</formula>
    </cfRule>
    <cfRule type="expression" dxfId="2957" priority="1137">
      <formula>INDEX($I$1:$I$399, ROW(CP277)) = 2</formula>
    </cfRule>
    <cfRule type="expression" dxfId="2956" priority="1191">
      <formula>INDEX($I$1:$I$399, ROW(CP277)) = 3</formula>
    </cfRule>
    <cfRule type="expression" dxfId="2955" priority="1139">
      <formula>INDEX($I$1:$I$399, ROW(CP277)) = 3</formula>
    </cfRule>
    <cfRule type="expression" dxfId="2954" priority="1140">
      <formula>INDEX($I$1:$I$399, ROW(CP277)) = 1</formula>
    </cfRule>
    <cfRule type="expression" dxfId="2953" priority="1207">
      <formula>INDEX($I$1:$I$399, ROW(CP277)) = 3</formula>
    </cfRule>
    <cfRule type="expression" dxfId="2952" priority="1193">
      <formula>INDEX($I$1:$I$399, ROW(CP277)) = 2</formula>
    </cfRule>
    <cfRule type="expression" dxfId="2951" priority="1127">
      <formula>INDEX($I$1:$I$399, ROW(CP277)) = 3</formula>
    </cfRule>
    <cfRule type="expression" dxfId="2950" priority="1192">
      <formula>INDEX($I$1:$I$399, ROW(CP277)) = 1</formula>
    </cfRule>
    <cfRule type="expression" dxfId="2949" priority="1131">
      <formula>INDEX($I$1:$I$399, ROW(CP277)) = 3</formula>
    </cfRule>
    <cfRule type="expression" dxfId="2948" priority="1132">
      <formula>INDEX($I$1:$I$399, ROW(CP277)) = 1</formula>
    </cfRule>
    <cfRule type="expression" dxfId="2947" priority="1208">
      <formula>INDEX($I$1:$I$399, ROW(CP277)) = 1</formula>
    </cfRule>
    <cfRule type="expression" dxfId="2946" priority="1225">
      <formula>INDEX($I$1:$I$399, ROW(CP277)) = 2</formula>
    </cfRule>
    <cfRule type="expression" dxfId="2945" priority="1133">
      <formula>INDEX($I$1:$I$399, ROW(CP277)) = 2</formula>
    </cfRule>
    <cfRule type="expression" dxfId="2944" priority="1135">
      <formula>INDEX($I$1:$I$399, ROW(CP277)) = 3</formula>
    </cfRule>
    <cfRule type="expression" dxfId="2943" priority="1128">
      <formula>INDEX($I$1:$I$399, ROW(CP277)) = 1</formula>
    </cfRule>
    <cfRule type="expression" dxfId="2942" priority="1141">
      <formula>INDEX($I$1:$I$399, ROW(CP277)) = 2</formula>
    </cfRule>
    <cfRule type="expression" dxfId="2941" priority="1224">
      <formula>INDEX($I$1:$I$399, ROW(CP277)) = 1</formula>
    </cfRule>
    <cfRule type="expression" dxfId="2940" priority="1223">
      <formula>INDEX($I$1:$I$399, ROW(CP277)) = 3</formula>
    </cfRule>
  </conditionalFormatting>
  <conditionalFormatting sqref="CP286:CP291">
    <cfRule type="expression" dxfId="2939" priority="983">
      <formula>INDEX($I$1:$I$399, ROW(CP286)) = 3</formula>
    </cfRule>
    <cfRule type="expression" dxfId="2938" priority="984">
      <formula>INDEX($I$1:$I$399, ROW(CP286)) = 1</formula>
    </cfRule>
    <cfRule type="expression" dxfId="2937" priority="985">
      <formula>INDEX($I$1:$I$399, ROW(CP286)) = 2</formula>
    </cfRule>
    <cfRule type="expression" dxfId="2936" priority="987">
      <formula>INDEX($I$1:$I$399, ROW(CP286)) = 3</formula>
    </cfRule>
    <cfRule type="expression" dxfId="2935" priority="991">
      <formula>INDEX($I$1:$I$399, ROW(CP286)) = 3</formula>
    </cfRule>
    <cfRule type="expression" dxfId="2934" priority="992">
      <formula>INDEX($I$1:$I$399, ROW(CP286)) = 1</formula>
    </cfRule>
    <cfRule type="expression" dxfId="2933" priority="993">
      <formula>INDEX($I$1:$I$399, ROW(CP286)) = 2</formula>
    </cfRule>
    <cfRule type="expression" dxfId="2932" priority="995">
      <formula>INDEX($I$1:$I$399, ROW(CP286)) = 3</formula>
    </cfRule>
    <cfRule type="expression" dxfId="2931" priority="1063">
      <formula>INDEX($I$1:$I$399, ROW(CP286)) = 3</formula>
    </cfRule>
    <cfRule type="expression" dxfId="2930" priority="1064">
      <formula>INDEX($I$1:$I$399, ROW(CP286)) = 1</formula>
    </cfRule>
    <cfRule type="expression" dxfId="2929" priority="988">
      <formula>INDEX($I$1:$I$399, ROW(CP286)) = 1</formula>
    </cfRule>
    <cfRule type="expression" dxfId="2928" priority="1049">
      <formula>INDEX($I$1:$I$399, ROW(CP286)) = 2</formula>
    </cfRule>
    <cfRule type="expression" dxfId="2927" priority="1081">
      <formula>INDEX($I$1:$I$399, ROW(CP286)) = 2</formula>
    </cfRule>
    <cfRule type="expression" dxfId="2926" priority="1048">
      <formula>INDEX($I$1:$I$399, ROW(CP286)) = 1</formula>
    </cfRule>
    <cfRule type="expression" dxfId="2925" priority="1047">
      <formula>INDEX($I$1:$I$399, ROW(CP286)) = 3</formula>
    </cfRule>
    <cfRule type="expression" dxfId="2924" priority="1080">
      <formula>INDEX($I$1:$I$399, ROW(CP286)) = 1</formula>
    </cfRule>
    <cfRule type="expression" dxfId="2923" priority="1065">
      <formula>INDEX($I$1:$I$399, ROW(CP286)) = 2</formula>
    </cfRule>
    <cfRule type="expression" dxfId="2922" priority="989">
      <formula>INDEX($I$1:$I$399, ROW(CP286)) = 2</formula>
    </cfRule>
    <cfRule type="expression" dxfId="2921" priority="1079">
      <formula>INDEX($I$1:$I$399, ROW(CP286)) = 3</formula>
    </cfRule>
    <cfRule type="expression" dxfId="2920" priority="997">
      <formula>INDEX($I$1:$I$399, ROW(CP286)) = 2</formula>
    </cfRule>
    <cfRule type="expression" dxfId="2919" priority="996">
      <formula>INDEX($I$1:$I$399, ROW(CP286)) = 1</formula>
    </cfRule>
  </conditionalFormatting>
  <conditionalFormatting sqref="CP295:CP300">
    <cfRule type="expression" dxfId="2918" priority="842">
      <formula>INDEX($I$1:$I$399, ROW(CP295)) = 3</formula>
    </cfRule>
    <cfRule type="expression" dxfId="2917" priority="934">
      <formula>INDEX($I$1:$I$399, ROW(CP295)) = 3</formula>
    </cfRule>
    <cfRule type="expression" dxfId="2916" priority="844">
      <formula>INDEX($I$1:$I$399, ROW(CP295)) = 2</formula>
    </cfRule>
    <cfRule type="expression" dxfId="2915" priority="840">
      <formula>INDEX($I$1:$I$399, ROW(CP295)) = 2</formula>
    </cfRule>
    <cfRule type="expression" dxfId="2914" priority="902">
      <formula>INDEX($I$1:$I$399, ROW(CP295)) = 3</formula>
    </cfRule>
    <cfRule type="expression" dxfId="2913" priority="904">
      <formula>INDEX($I$1:$I$399, ROW(CP295)) = 2</formula>
    </cfRule>
    <cfRule type="expression" dxfId="2912" priority="843">
      <formula>INDEX($I$1:$I$399, ROW(CP295)) = 1</formula>
    </cfRule>
    <cfRule type="expression" dxfId="2911" priority="846">
      <formula>INDEX($I$1:$I$399, ROW(CP295)) = 3</formula>
    </cfRule>
    <cfRule type="expression" dxfId="2910" priority="850">
      <formula>INDEX($I$1:$I$399, ROW(CP295)) = 3</formula>
    </cfRule>
    <cfRule type="expression" dxfId="2909" priority="851">
      <formula>INDEX($I$1:$I$399, ROW(CP295)) = 1</formula>
    </cfRule>
    <cfRule type="expression" dxfId="2908" priority="852">
      <formula>INDEX($I$1:$I$399, ROW(CP295)) = 2</formula>
    </cfRule>
    <cfRule type="expression" dxfId="2907" priority="839">
      <formula>INDEX($I$1:$I$399, ROW(CP295)) = 1</formula>
    </cfRule>
    <cfRule type="expression" dxfId="2906" priority="920">
      <formula>INDEX($I$1:$I$399, ROW(CP295)) = 2</formula>
    </cfRule>
    <cfRule type="expression" dxfId="2905" priority="848">
      <formula>INDEX($I$1:$I$399, ROW(CP295)) = 2</formula>
    </cfRule>
    <cfRule type="expression" dxfId="2904" priority="935">
      <formula>INDEX($I$1:$I$399, ROW(CP295)) = 1</formula>
    </cfRule>
    <cfRule type="expression" dxfId="2903" priority="936">
      <formula>INDEX($I$1:$I$399, ROW(CP295)) = 2</formula>
    </cfRule>
    <cfRule type="expression" dxfId="2902" priority="919">
      <formula>INDEX($I$1:$I$399, ROW(CP295)) = 1</formula>
    </cfRule>
    <cfRule type="expression" dxfId="2901" priority="903">
      <formula>INDEX($I$1:$I$399, ROW(CP295)) = 1</formula>
    </cfRule>
    <cfRule type="expression" dxfId="2900" priority="838">
      <formula>INDEX($I$1:$I$399, ROW(CP295)) = 3</formula>
    </cfRule>
    <cfRule type="expression" dxfId="2899" priority="847">
      <formula>INDEX($I$1:$I$399, ROW(CP295)) = 1</formula>
    </cfRule>
    <cfRule type="expression" dxfId="2898" priority="918">
      <formula>INDEX($I$1:$I$399, ROW(CP295)) = 3</formula>
    </cfRule>
  </conditionalFormatting>
  <conditionalFormatting sqref="CP304:CP309">
    <cfRule type="expression" dxfId="2897" priority="753">
      <formula>INDEX($I$1:$I$399, ROW(CP304)) = 3</formula>
    </cfRule>
    <cfRule type="expression" dxfId="2896" priority="754">
      <formula>INDEX($I$1:$I$399, ROW(CP304)) = 1</formula>
    </cfRule>
    <cfRule type="expression" dxfId="2895" priority="755">
      <formula>INDEX($I$1:$I$399, ROW(CP304)) = 2</formula>
    </cfRule>
    <cfRule type="expression" dxfId="2894" priority="694">
      <formula>INDEX($I$1:$I$399, ROW(CP304)) = 1</formula>
    </cfRule>
    <cfRule type="expression" dxfId="2893" priority="770">
      <formula>INDEX($I$1:$I$399, ROW(CP304)) = 1</formula>
    </cfRule>
    <cfRule type="expression" dxfId="2892" priority="771">
      <formula>INDEX($I$1:$I$399, ROW(CP304)) = 2</formula>
    </cfRule>
    <cfRule type="expression" dxfId="2891" priority="785">
      <formula>INDEX($I$1:$I$399, ROW(CP304)) = 3</formula>
    </cfRule>
    <cfRule type="expression" dxfId="2890" priority="689">
      <formula>INDEX($I$1:$I$399, ROW(CP304)) = 3</formula>
    </cfRule>
    <cfRule type="expression" dxfId="2889" priority="769">
      <formula>INDEX($I$1:$I$399, ROW(CP304)) = 3</formula>
    </cfRule>
    <cfRule type="expression" dxfId="2888" priority="701">
      <formula>INDEX($I$1:$I$399, ROW(CP304)) = 3</formula>
    </cfRule>
    <cfRule type="expression" dxfId="2887" priority="691">
      <formula>INDEX($I$1:$I$399, ROW(CP304)) = 2</formula>
    </cfRule>
    <cfRule type="expression" dxfId="2886" priority="699">
      <formula>INDEX($I$1:$I$399, ROW(CP304)) = 2</formula>
    </cfRule>
    <cfRule type="expression" dxfId="2885" priority="698">
      <formula>INDEX($I$1:$I$399, ROW(CP304)) = 1</formula>
    </cfRule>
    <cfRule type="expression" dxfId="2884" priority="697">
      <formula>INDEX($I$1:$I$399, ROW(CP304)) = 3</formula>
    </cfRule>
    <cfRule type="expression" dxfId="2883" priority="695">
      <formula>INDEX($I$1:$I$399, ROW(CP304)) = 2</formula>
    </cfRule>
    <cfRule type="expression" dxfId="2882" priority="787">
      <formula>INDEX($I$1:$I$399, ROW(CP304)) = 2</formula>
    </cfRule>
    <cfRule type="expression" dxfId="2881" priority="690">
      <formula>INDEX($I$1:$I$399, ROW(CP304)) = 1</formula>
    </cfRule>
    <cfRule type="expression" dxfId="2880" priority="693">
      <formula>INDEX($I$1:$I$399, ROW(CP304)) = 3</formula>
    </cfRule>
    <cfRule type="expression" dxfId="2879" priority="703">
      <formula>INDEX($I$1:$I$399, ROW(CP304)) = 2</formula>
    </cfRule>
    <cfRule type="expression" dxfId="2878" priority="702">
      <formula>INDEX($I$1:$I$399, ROW(CP304)) = 1</formula>
    </cfRule>
    <cfRule type="expression" dxfId="2877" priority="786">
      <formula>INDEX($I$1:$I$399, ROW(CP304)) = 1</formula>
    </cfRule>
  </conditionalFormatting>
  <conditionalFormatting sqref="CP313:CP318">
    <cfRule type="expression" dxfId="2876" priority="554">
      <formula>INDEX($I$1:$I$399, ROW(CP313)) = 2</formula>
    </cfRule>
    <cfRule type="expression" dxfId="2875" priority="553">
      <formula>INDEX($I$1:$I$399, ROW(CP313)) = 1</formula>
    </cfRule>
    <cfRule type="expression" dxfId="2874" priority="552">
      <formula>INDEX($I$1:$I$399, ROW(CP313)) = 3</formula>
    </cfRule>
    <cfRule type="expression" dxfId="2873" priority="550">
      <formula>INDEX($I$1:$I$399, ROW(CP313)) = 2</formula>
    </cfRule>
    <cfRule type="expression" dxfId="2872" priority="549">
      <formula>INDEX($I$1:$I$399, ROW(CP313)) = 1</formula>
    </cfRule>
    <cfRule type="expression" dxfId="2871" priority="548">
      <formula>INDEX($I$1:$I$399, ROW(CP313)) = 3</formula>
    </cfRule>
    <cfRule type="expression" dxfId="2870" priority="546">
      <formula>INDEX($I$1:$I$399, ROW(CP313)) = 2</formula>
    </cfRule>
    <cfRule type="expression" dxfId="2869" priority="545">
      <formula>INDEX($I$1:$I$399, ROW(CP313)) = 1</formula>
    </cfRule>
    <cfRule type="expression" dxfId="2868" priority="544">
      <formula>INDEX($I$1:$I$399, ROW(CP313)) = 3</formula>
    </cfRule>
    <cfRule type="expression" dxfId="2867" priority="542">
      <formula>INDEX($I$1:$I$399, ROW(CP313)) = 2</formula>
    </cfRule>
    <cfRule type="expression" dxfId="2866" priority="540">
      <formula>INDEX($I$1:$I$399, ROW(CP313)) = 3</formula>
    </cfRule>
    <cfRule type="expression" dxfId="2865" priority="541">
      <formula>INDEX($I$1:$I$399, ROW(CP313)) = 1</formula>
    </cfRule>
    <cfRule type="expression" dxfId="2864" priority="638">
      <formula>INDEX($I$1:$I$399, ROW(CP313)) = 2</formula>
    </cfRule>
    <cfRule type="expression" dxfId="2863" priority="637">
      <formula>INDEX($I$1:$I$399, ROW(CP313)) = 1</formula>
    </cfRule>
    <cfRule type="expression" dxfId="2862" priority="636">
      <formula>INDEX($I$1:$I$399, ROW(CP313)) = 3</formula>
    </cfRule>
    <cfRule type="expression" dxfId="2861" priority="622">
      <formula>INDEX($I$1:$I$399, ROW(CP313)) = 2</formula>
    </cfRule>
    <cfRule type="expression" dxfId="2860" priority="621">
      <formula>INDEX($I$1:$I$399, ROW(CP313)) = 1</formula>
    </cfRule>
    <cfRule type="expression" dxfId="2859" priority="620">
      <formula>INDEX($I$1:$I$399, ROW(CP313)) = 3</formula>
    </cfRule>
    <cfRule type="expression" dxfId="2858" priority="606">
      <formula>INDEX($I$1:$I$399, ROW(CP313)) = 2</formula>
    </cfRule>
    <cfRule type="expression" dxfId="2857" priority="605">
      <formula>INDEX($I$1:$I$399, ROW(CP313)) = 1</formula>
    </cfRule>
    <cfRule type="expression" dxfId="2856" priority="604">
      <formula>INDEX($I$1:$I$399, ROW(CP313)) = 3</formula>
    </cfRule>
  </conditionalFormatting>
  <conditionalFormatting sqref="CP322:CP327">
    <cfRule type="expression" dxfId="2855" priority="405">
      <formula>INDEX($I$1:$I$399, ROW(CP322)) = 2</formula>
    </cfRule>
    <cfRule type="expression" dxfId="2854" priority="473">
      <formula>INDEX($I$1:$I$399, ROW(CP322)) = 2</formula>
    </cfRule>
    <cfRule type="expression" dxfId="2853" priority="396">
      <formula>INDEX($I$1:$I$399, ROW(CP322)) = 1</formula>
    </cfRule>
    <cfRule type="expression" dxfId="2852" priority="395">
      <formula>INDEX($I$1:$I$399, ROW(CP322)) = 3</formula>
    </cfRule>
    <cfRule type="expression" dxfId="2851" priority="391">
      <formula>INDEX($I$1:$I$399, ROW(CP322)) = 3</formula>
    </cfRule>
    <cfRule type="expression" dxfId="2850" priority="456">
      <formula>INDEX($I$1:$I$399, ROW(CP322)) = 1</formula>
    </cfRule>
    <cfRule type="expression" dxfId="2849" priority="397">
      <formula>INDEX($I$1:$I$399, ROW(CP322)) = 2</formula>
    </cfRule>
    <cfRule type="expression" dxfId="2848" priority="393">
      <formula>INDEX($I$1:$I$399, ROW(CP322)) = 2</formula>
    </cfRule>
    <cfRule type="expression" dxfId="2847" priority="455">
      <formula>INDEX($I$1:$I$399, ROW(CP322)) = 3</formula>
    </cfRule>
    <cfRule type="expression" dxfId="2846" priority="392">
      <formula>INDEX($I$1:$I$399, ROW(CP322)) = 1</formula>
    </cfRule>
    <cfRule type="expression" dxfId="2845" priority="399">
      <formula>INDEX($I$1:$I$399, ROW(CP322)) = 3</formula>
    </cfRule>
    <cfRule type="expression" dxfId="2844" priority="400">
      <formula>INDEX($I$1:$I$399, ROW(CP322)) = 1</formula>
    </cfRule>
    <cfRule type="expression" dxfId="2843" priority="401">
      <formula>INDEX($I$1:$I$399, ROW(CP322)) = 2</formula>
    </cfRule>
    <cfRule type="expression" dxfId="2842" priority="403">
      <formula>INDEX($I$1:$I$399, ROW(CP322)) = 3</formula>
    </cfRule>
    <cfRule type="expression" dxfId="2841" priority="489">
      <formula>INDEX($I$1:$I$399, ROW(CP322)) = 2</formula>
    </cfRule>
    <cfRule type="expression" dxfId="2840" priority="404">
      <formula>INDEX($I$1:$I$399, ROW(CP322)) = 1</formula>
    </cfRule>
    <cfRule type="expression" dxfId="2839" priority="488">
      <formula>INDEX($I$1:$I$399, ROW(CP322)) = 1</formula>
    </cfRule>
    <cfRule type="expression" dxfId="2838" priority="457">
      <formula>INDEX($I$1:$I$399, ROW(CP322)) = 2</formula>
    </cfRule>
    <cfRule type="expression" dxfId="2837" priority="471">
      <formula>INDEX($I$1:$I$399, ROW(CP322)) = 3</formula>
    </cfRule>
    <cfRule type="expression" dxfId="2836" priority="472">
      <formula>INDEX($I$1:$I$399, ROW(CP322)) = 1</formula>
    </cfRule>
    <cfRule type="expression" dxfId="2835" priority="487">
      <formula>INDEX($I$1:$I$399, ROW(CP322)) = 3</formula>
    </cfRule>
  </conditionalFormatting>
  <conditionalFormatting sqref="CP331:CP336">
    <cfRule type="expression" dxfId="2834" priority="248">
      <formula>INDEX($I$1:$I$399, ROW(CP331)) = 2</formula>
    </cfRule>
    <cfRule type="expression" dxfId="2833" priority="306">
      <formula>INDEX($I$1:$I$399, ROW(CP331)) = 3</formula>
    </cfRule>
    <cfRule type="expression" dxfId="2832" priority="247">
      <formula>INDEX($I$1:$I$399, ROW(CP331)) = 1</formula>
    </cfRule>
    <cfRule type="expression" dxfId="2831" priority="308">
      <formula>INDEX($I$1:$I$399, ROW(CP331)) = 2</formula>
    </cfRule>
    <cfRule type="expression" dxfId="2830" priority="340">
      <formula>INDEX($I$1:$I$399, ROW(CP331)) = 2</formula>
    </cfRule>
    <cfRule type="expression" dxfId="2829" priority="242">
      <formula>INDEX($I$1:$I$399, ROW(CP331)) = 3</formula>
    </cfRule>
    <cfRule type="expression" dxfId="2828" priority="339">
      <formula>INDEX($I$1:$I$399, ROW(CP331)) = 1</formula>
    </cfRule>
    <cfRule type="expression" dxfId="2827" priority="322">
      <formula>INDEX($I$1:$I$399, ROW(CP331)) = 3</formula>
    </cfRule>
    <cfRule type="expression" dxfId="2826" priority="323">
      <formula>INDEX($I$1:$I$399, ROW(CP331)) = 1</formula>
    </cfRule>
    <cfRule type="expression" dxfId="2825" priority="243">
      <formula>INDEX($I$1:$I$399, ROW(CP331)) = 1</formula>
    </cfRule>
    <cfRule type="expression" dxfId="2824" priority="244">
      <formula>INDEX($I$1:$I$399, ROW(CP331)) = 2</formula>
    </cfRule>
    <cfRule type="expression" dxfId="2823" priority="246">
      <formula>INDEX($I$1:$I$399, ROW(CP331)) = 3</formula>
    </cfRule>
    <cfRule type="expression" dxfId="2822" priority="250">
      <formula>INDEX($I$1:$I$399, ROW(CP331)) = 3</formula>
    </cfRule>
    <cfRule type="expression" dxfId="2821" priority="251">
      <formula>INDEX($I$1:$I$399, ROW(CP331)) = 1</formula>
    </cfRule>
    <cfRule type="expression" dxfId="2820" priority="252">
      <formula>INDEX($I$1:$I$399, ROW(CP331)) = 2</formula>
    </cfRule>
    <cfRule type="expression" dxfId="2819" priority="307">
      <formula>INDEX($I$1:$I$399, ROW(CP331)) = 1</formula>
    </cfRule>
    <cfRule type="expression" dxfId="2818" priority="254">
      <formula>INDEX($I$1:$I$399, ROW(CP331)) = 3</formula>
    </cfRule>
    <cfRule type="expression" dxfId="2817" priority="255">
      <formula>INDEX($I$1:$I$399, ROW(CP331)) = 1</formula>
    </cfRule>
    <cfRule type="expression" dxfId="2816" priority="256">
      <formula>INDEX($I$1:$I$399, ROW(CP331)) = 2</formula>
    </cfRule>
    <cfRule type="expression" dxfId="2815" priority="324">
      <formula>INDEX($I$1:$I$399, ROW(CP331)) = 2</formula>
    </cfRule>
    <cfRule type="expression" dxfId="2814" priority="338">
      <formula>INDEX($I$1:$I$399, ROW(CP331)) = 3</formula>
    </cfRule>
  </conditionalFormatting>
  <conditionalFormatting sqref="CP19:CQ227">
    <cfRule type="expression" dxfId="2813" priority="32444">
      <formula>INDEX($I$1:$I$399, ROW(CP19)) = 2</formula>
    </cfRule>
    <cfRule type="expression" dxfId="2812" priority="32443">
      <formula>INDEX($I$1:$I$399, ROW(CP19)) = 1</formula>
    </cfRule>
    <cfRule type="expression" dxfId="2811" priority="32442">
      <formula>INDEX($I$1:$I$399, ROW(CP19)) = 3</formula>
    </cfRule>
  </conditionalFormatting>
  <conditionalFormatting sqref="CP20:CQ21 CP24:CQ24 CP33:CQ33 CP35:CQ35 CP37:CQ38 CP40:CQ40 CP80:CQ80 CP82:CQ87 CP89:CQ89 CP93:CQ94 CM113:CN122 CM133:CN137 CP133:CQ137 CM162:CN167 CM176:CN181 CM192:CN197 CM206:CN211 CM221:CN226 CM236:CN241">
    <cfRule type="expression" dxfId="2810" priority="32449">
      <formula>INDEX($H$1:$H$399, ROW($X20)) = 2</formula>
    </cfRule>
  </conditionalFormatting>
  <conditionalFormatting sqref="CP20:CQ21">
    <cfRule type="expression" dxfId="2809" priority="53">
      <formula>INDEX($I$1:$I$399, ROW(CP20)) = 1</formula>
    </cfRule>
    <cfRule type="expression" dxfId="2808" priority="54">
      <formula>INDEX($I$1:$I$399, ROW(CP20)) = 2</formula>
    </cfRule>
    <cfRule type="expression" dxfId="2807" priority="55">
      <formula>INDEX($H$1:$H$399, ROW($X20)) = 2</formula>
    </cfRule>
  </conditionalFormatting>
  <conditionalFormatting sqref="CP24:CQ24">
    <cfRule type="expression" dxfId="2806" priority="50">
      <formula>INDEX($I$1:$I$399, ROW(CP24)) = 1</formula>
    </cfRule>
    <cfRule type="expression" dxfId="2805" priority="51">
      <formula>INDEX($I$1:$I$399, ROW(CP24)) = 2</formula>
    </cfRule>
    <cfRule type="expression" dxfId="2804" priority="52">
      <formula>INDEX($H$1:$H$399, ROW($X24)) = 2</formula>
    </cfRule>
  </conditionalFormatting>
  <conditionalFormatting sqref="CP26:CQ31">
    <cfRule type="expression" dxfId="2803" priority="32493">
      <formula>_xlfn.SWITCH(     INDEX($X$1:$X$399, ROW(CP26)),     -1, SIGN(CP26) &gt; 0,      1, SIGN(CP26) &lt;0   )</formula>
    </cfRule>
    <cfRule type="expression" dxfId="2802" priority="32494">
      <formula>INDEX($H$1:$H$399, ROW($X26)) = 2</formula>
    </cfRule>
    <cfRule type="expression" dxfId="2801" priority="46">
      <formula>INDEX($I$1:$I$399, ROW(CP26)) = 3</formula>
    </cfRule>
    <cfRule type="expression" dxfId="2800" priority="32490">
      <formula>INDEX($I$1:$I$399, ROW(CP26)) = 3</formula>
    </cfRule>
    <cfRule type="expression" dxfId="2799" priority="49">
      <formula>INDEX($H$1:$H$399, ROW($X26)) = 2</formula>
    </cfRule>
    <cfRule type="expression" dxfId="2798" priority="32486">
      <formula>INDEX($I$1:$I$399, ROW(CP26)) = 3</formula>
    </cfRule>
    <cfRule type="expression" dxfId="2797" priority="48">
      <formula>INDEX($I$1:$I$399, ROW(CP26)) = 2</formula>
    </cfRule>
    <cfRule type="expression" dxfId="2796" priority="47">
      <formula>INDEX($I$1:$I$399, ROW(CP26)) = 1</formula>
    </cfRule>
    <cfRule type="expression" dxfId="2795" priority="32487">
      <formula>INDEX($I$1:$I$399, ROW(CP26)) = 1</formula>
    </cfRule>
    <cfRule type="expression" dxfId="2794" priority="32489">
      <formula>INDEX($H$1:$H$399, ROW($X26)) = 2</formula>
    </cfRule>
    <cfRule type="expression" dxfId="2793" priority="32488">
      <formula>INDEX($I$1:$I$399, ROW(CP26)) = 2</formula>
    </cfRule>
    <cfRule type="expression" dxfId="2792" priority="32491">
      <formula>INDEX($I$1:$I$399, ROW(CP26)) = 1</formula>
    </cfRule>
    <cfRule type="expression" dxfId="2791" priority="32492">
      <formula>INDEX($I$1:$I$399, ROW(CP26)) = 2</formula>
    </cfRule>
  </conditionalFormatting>
  <conditionalFormatting sqref="CP33:CQ33">
    <cfRule type="expression" dxfId="2790" priority="45">
      <formula>INDEX($H$1:$H$399, ROW($X33)) = 2</formula>
    </cfRule>
    <cfRule type="expression" dxfId="2789" priority="44">
      <formula>INDEX($I$1:$I$399, ROW(CP33)) = 2</formula>
    </cfRule>
    <cfRule type="expression" dxfId="2788" priority="43">
      <formula>INDEX($I$1:$I$399, ROW(CP33)) = 1</formula>
    </cfRule>
  </conditionalFormatting>
  <conditionalFormatting sqref="CP35:CQ35">
    <cfRule type="expression" dxfId="2787" priority="42">
      <formula>INDEX($H$1:$H$399, ROW($X35)) = 2</formula>
    </cfRule>
    <cfRule type="expression" dxfId="2786" priority="40">
      <formula>INDEX($I$1:$I$399, ROW(CP35)) = 1</formula>
    </cfRule>
    <cfRule type="expression" dxfId="2785" priority="41">
      <formula>INDEX($I$1:$I$399, ROW(CP35)) = 2</formula>
    </cfRule>
  </conditionalFormatting>
  <conditionalFormatting sqref="CP37:CQ38">
    <cfRule type="expression" dxfId="2784" priority="39">
      <formula>INDEX($H$1:$H$399, ROW($X37)) = 2</formula>
    </cfRule>
    <cfRule type="expression" dxfId="2783" priority="38">
      <formula>INDEX($I$1:$I$399, ROW(CP37)) = 2</formula>
    </cfRule>
    <cfRule type="expression" dxfId="2782" priority="37">
      <formula>INDEX($I$1:$I$399, ROW(CP37)) = 1</formula>
    </cfRule>
  </conditionalFormatting>
  <conditionalFormatting sqref="CP40:CQ40">
    <cfRule type="expression" dxfId="2781" priority="34">
      <formula>INDEX($I$1:$I$399, ROW(CP40)) = 1</formula>
    </cfRule>
    <cfRule type="expression" dxfId="2780" priority="36">
      <formula>INDEX($H$1:$H$399, ROW($X40)) = 2</formula>
    </cfRule>
    <cfRule type="expression" dxfId="2779" priority="35">
      <formula>INDEX($I$1:$I$399, ROW(CP40)) = 2</formula>
    </cfRule>
  </conditionalFormatting>
  <conditionalFormatting sqref="CP45:CQ54">
    <cfRule type="expression" dxfId="2778" priority="30">
      <formula>INDEX($I$1:$I$399, ROW(CP45)) = 3</formula>
    </cfRule>
    <cfRule type="expression" dxfId="2777" priority="31">
      <formula>INDEX($I$1:$I$399, ROW(CP45)) = 1</formula>
    </cfRule>
    <cfRule type="expression" dxfId="2776" priority="32">
      <formula>INDEX($I$1:$I$399, ROW(CP45)) = 2</formula>
    </cfRule>
    <cfRule type="expression" dxfId="2775" priority="33">
      <formula>INDEX($H$1:$H$399, ROW($X45)) = 2</formula>
    </cfRule>
    <cfRule type="expression" dxfId="2774" priority="227">
      <formula>INDEX($I$1:$I$399, ROW(CP45)) = 3</formula>
    </cfRule>
    <cfRule type="expression" dxfId="2773" priority="228">
      <formula>INDEX($I$1:$I$399, ROW(CP45)) = 1</formula>
    </cfRule>
    <cfRule type="expression" dxfId="2772" priority="229">
      <formula>INDEX($I$1:$I$399, ROW(CP45)) = 2</formula>
    </cfRule>
    <cfRule type="expression" dxfId="2771" priority="32495">
      <formula>INDEX($I$1:$I$399, ROW(CP45)) = 1</formula>
    </cfRule>
    <cfRule type="expression" dxfId="2770" priority="32496">
      <formula>INDEX($H$1:$H$399, ROW($X45)) = 2</formula>
    </cfRule>
    <cfRule type="expression" dxfId="2769" priority="32497">
      <formula>INDEX($I$1:$I$399, ROW(CP45)) = 3</formula>
    </cfRule>
  </conditionalFormatting>
  <conditionalFormatting sqref="CP57:CQ66">
    <cfRule type="expression" dxfId="2768" priority="109">
      <formula>_xlfn.SWITCH(     INDEX($X$1:$X$399, ROW(CP57)),     -1, SIGN(CP57) &gt; 0,      1, SIGN(CP57) &lt;0   )</formula>
    </cfRule>
    <cfRule type="expression" dxfId="2767" priority="102">
      <formula>INDEX($I$1:$I$399, ROW(CP57)) = 3</formula>
    </cfRule>
    <cfRule type="expression" dxfId="2766" priority="101">
      <formula>INDEX($H$1:$H$399, ROW($X57)) = 2</formula>
    </cfRule>
    <cfRule type="expression" dxfId="2765" priority="100">
      <formula>INDEX($I$1:$I$399, ROW(CP57)) = 2</formula>
    </cfRule>
    <cfRule type="expression" dxfId="2764" priority="99">
      <formula>INDEX($I$1:$I$399, ROW(CP57)) = 1</formula>
    </cfRule>
    <cfRule type="expression" dxfId="2763" priority="87">
      <formula>INDEX($I$1:$I$399, ROW(CP57)) = 3</formula>
    </cfRule>
    <cfRule type="expression" dxfId="2762" priority="97">
      <formula>_xlfn.SWITCH(     INDEX($X$1:$X$399, ROW(CP57)),     -1, SIGN(CP57) &gt; 0,      1, SIGN(CP57) &lt;0   )</formula>
    </cfRule>
    <cfRule type="expression" dxfId="2761" priority="32499">
      <formula>_xlfn.SWITCH(     INDEX($X$1:$X$399, ROW(CP57)),     -1, SIGN(CP57) &gt; 0,      1, SIGN(CP57) &lt;0   )</formula>
    </cfRule>
    <cfRule type="expression" dxfId="2760" priority="88">
      <formula>INDEX($I$1:$I$399, ROW(CP57)) = 1</formula>
    </cfRule>
    <cfRule type="expression" dxfId="2759" priority="98">
      <formula>INDEX($I$1:$I$399, ROW(CP57)) = 3</formula>
    </cfRule>
    <cfRule type="expression" dxfId="2758" priority="75">
      <formula>INDEX($H$1:$H$399, ROW($X57)) = 2</formula>
    </cfRule>
    <cfRule type="expression" dxfId="2757" priority="89">
      <formula>INDEX($I$1:$I$399, ROW(CP57)) = 2</formula>
    </cfRule>
    <cfRule type="expression" dxfId="2756" priority="111">
      <formula>INDEX($I$1:$I$399, ROW(CP57)) = 1</formula>
    </cfRule>
    <cfRule type="expression" dxfId="2755" priority="112">
      <formula>INDEX($I$1:$I$399, ROW(CP57)) = 2</formula>
    </cfRule>
    <cfRule type="expression" dxfId="2754" priority="114">
      <formula>INDEX($I$1:$I$399, ROW(CP57)) = 3</formula>
    </cfRule>
    <cfRule type="expression" dxfId="2753" priority="92">
      <formula>INDEX($I$1:$I$399, ROW(CP57)) = 2</formula>
    </cfRule>
    <cfRule type="expression" dxfId="2752" priority="113">
      <formula>INDEX($H$1:$H$399, ROW($X57)) = 2</formula>
    </cfRule>
    <cfRule type="expression" dxfId="2751" priority="91">
      <formula>INDEX($I$1:$I$399, ROW(CP57)) = 1</formula>
    </cfRule>
    <cfRule type="expression" dxfId="2750" priority="32498">
      <formula>INDEX($H$1:$H$399, ROW($X57)) = 2</formula>
    </cfRule>
    <cfRule type="expression" dxfId="2749" priority="32500">
      <formula>INDEX($H$1:$H$399, ROW($CM57)) = 2</formula>
    </cfRule>
  </conditionalFormatting>
  <conditionalFormatting sqref="CP75:CQ77 CM76:CN78 CJ76:CK97 CM80:CN95 CM97:CN97 CJ132:CK137 CP133:CQ138 CJ147:CK147 CJ150:CK154 CJ161:CK161 CJ164:CK168 CJ175:CK175 CJ178:CK182 CJ191:CK198 CJ205:CK212 AD245:BZ245 CD245 CD246:CE248 CG266:CH266 CG338:CH338">
    <cfRule type="expression" dxfId="2748" priority="29443">
      <formula>INDEX($I$1:$I$399, ROW(AD75)) = 2</formula>
    </cfRule>
  </conditionalFormatting>
  <conditionalFormatting sqref="CP75:CQ77 CM76:CN78 CJ76:CK97 CM80:CN95 CM97:CN97 CJ132:CK137 CP133:CQ138 CJ147:CK147 CJ150:CK154 CJ161:CK161 CJ164:CK168 CJ175:CK175 CJ178:CK182 CJ191:CK198 CJ205:CK212 AD245:BZ245 CD245 CD246:CE248 CG338:CH338 CG266:CH266">
    <cfRule type="expression" dxfId="2747" priority="29442">
      <formula>INDEX($I$1:$I$399, ROW(AD75)) = 1</formula>
    </cfRule>
  </conditionalFormatting>
  <conditionalFormatting sqref="CP101:CQ110">
    <cfRule type="expression" dxfId="2746" priority="147">
      <formula>INDEX($I$1:$I$399, ROW(CP101)) = 2</formula>
    </cfRule>
    <cfRule type="expression" dxfId="2745" priority="146">
      <formula>INDEX($I$1:$I$399, ROW(CP101)) = 1</formula>
    </cfRule>
    <cfRule type="expression" dxfId="2744" priority="148">
      <formula>INDEX($H$1:$H$399, ROW($X101)) = 2</formula>
    </cfRule>
    <cfRule type="expression" dxfId="2743" priority="145">
      <formula>INDEX($I$1:$I$399, ROW(CP101)) = 3</formula>
    </cfRule>
    <cfRule type="expression" dxfId="2742" priority="150">
      <formula>INDEX($I$1:$I$399, ROW(CP101)) = 2</formula>
    </cfRule>
    <cfRule type="expression" dxfId="2741" priority="149">
      <formula>INDEX($I$1:$I$399, ROW(CP101)) = 1</formula>
    </cfRule>
    <cfRule type="expression" dxfId="2740" priority="32501">
      <formula>INDEX($H$1:$H$399, ROW($X101)) = 2</formula>
    </cfRule>
    <cfRule type="expression" dxfId="2739" priority="32502">
      <formula>_xlfn.SWITCH(     INDEX($X$1:$X$399, ROW(CP101)),     -1, SIGN(CP101) &gt; 0,      1, SIGN(CP101) &lt;0   )</formula>
    </cfRule>
    <cfRule type="expression" dxfId="2738" priority="32503">
      <formula>INDEX($I$1:$I$399, ROW(CP101)) = 3</formula>
    </cfRule>
    <cfRule type="expression" dxfId="2737" priority="32504">
      <formula>INDEX($I$1:$I$399, ROW(CP101)) = 1</formula>
    </cfRule>
    <cfRule type="expression" dxfId="2736" priority="32505">
      <formula>INDEX($I$1:$I$399, ROW(CP101)) = 2</formula>
    </cfRule>
    <cfRule type="expression" dxfId="2735" priority="32506">
      <formula>INDEX($H$1:$H$399, ROW($X101)) = 2</formula>
    </cfRule>
    <cfRule type="expression" dxfId="2734" priority="32507">
      <formula>INDEX($I$1:$I$399, ROW(CP101)) = 3</formula>
    </cfRule>
  </conditionalFormatting>
  <conditionalFormatting sqref="CP113:CQ122">
    <cfRule type="expression" dxfId="2733" priority="139">
      <formula>_xlfn.SWITCH(     INDEX($X$1:$X$399, ROW(CP113)),     -1, SIGN(CP113) &gt; 0,      1, SIGN(CP113) &lt;0   )</formula>
    </cfRule>
    <cfRule type="expression" dxfId="2732" priority="143">
      <formula>INDEX($H$1:$H$399, ROW($X113)) = 2</formula>
    </cfRule>
    <cfRule type="expression" dxfId="2731" priority="170">
      <formula>INDEX($I$1:$I$399, ROW(CP113)) = 3</formula>
    </cfRule>
    <cfRule type="expression" dxfId="2730" priority="132">
      <formula>INDEX($H$1:$H$399, ROW($X113)) = 2</formula>
    </cfRule>
    <cfRule type="expression" dxfId="2729" priority="167">
      <formula>INDEX($I$1:$I$399, ROW(CP113)) = 1</formula>
    </cfRule>
    <cfRule type="expression" dxfId="2728" priority="169">
      <formula>INDEX($H$1:$H$399, ROW($X113)) = 2</formula>
    </cfRule>
    <cfRule type="expression" dxfId="2727" priority="140">
      <formula>INDEX($I$1:$I$399, ROW(CP113)) = 3</formula>
    </cfRule>
    <cfRule type="expression" dxfId="2726" priority="134">
      <formula>INDEX($I$1:$I$399, ROW(CP113)) = 2</formula>
    </cfRule>
    <cfRule type="expression" dxfId="2725" priority="129">
      <formula>INDEX($I$1:$I$399, ROW(CP113)) = 3</formula>
    </cfRule>
    <cfRule type="expression" dxfId="2724" priority="141">
      <formula>INDEX($I$1:$I$399, ROW(CP113)) = 1</formula>
    </cfRule>
    <cfRule type="expression" dxfId="2723" priority="144">
      <formula>INDEX($I$1:$I$399, ROW(CP113)) = 3</formula>
    </cfRule>
    <cfRule type="expression" dxfId="2722" priority="142">
      <formula>INDEX($I$1:$I$399, ROW(CP113)) = 2</formula>
    </cfRule>
    <cfRule type="expression" dxfId="2721" priority="165">
      <formula>_xlfn.SWITCH(     INDEX($X$1:$X$399, ROW(CP113)),     -1, SIGN(CP113) &gt; 0,      1, SIGN(CP113) &lt;0   )</formula>
    </cfRule>
    <cfRule type="expression" dxfId="2720" priority="131">
      <formula>INDEX($I$1:$I$399, ROW(CP113)) = 2</formula>
    </cfRule>
    <cfRule type="expression" dxfId="2719" priority="133">
      <formula>INDEX($I$1:$I$399, ROW(CP113)) = 1</formula>
    </cfRule>
    <cfRule type="expression" dxfId="2718" priority="130">
      <formula>INDEX($I$1:$I$399, ROW(CP113)) = 1</formula>
    </cfRule>
    <cfRule type="expression" dxfId="2717" priority="168">
      <formula>INDEX($I$1:$I$399, ROW(CP113)) = 2</formula>
    </cfRule>
  </conditionalFormatting>
  <conditionalFormatting sqref="CP133:CQ137">
    <cfRule type="expression" dxfId="2716" priority="28">
      <formula>INDEX($I$1:$I$399, ROW(CP133)) = 1</formula>
    </cfRule>
    <cfRule type="expression" dxfId="2715" priority="29">
      <formula>INDEX($I$1:$I$399, ROW(CP133)) = 2</formula>
    </cfRule>
  </conditionalFormatting>
  <conditionalFormatting sqref="CP148:CQ153 CP162:CQ167 CP176:CQ181 CP192:CQ197 CP206:CQ211">
    <cfRule type="expression" dxfId="2714" priority="32514">
      <formula>INDEX($I$1:$I$399, ROW(CP148)) = 2</formula>
    </cfRule>
    <cfRule type="expression" dxfId="2713" priority="32513">
      <formula>INDEX($I$1:$I$399, ROW(CP148)) = 1</formula>
    </cfRule>
    <cfRule type="expression" dxfId="2712" priority="32512">
      <formula>INDEX($I$1:$I$399, ROW(CP148)) = 3</formula>
    </cfRule>
    <cfRule type="expression" dxfId="2711" priority="32511">
      <formula>INDEX($H$1:$H$399, ROW($X148)) = 2</formula>
    </cfRule>
    <cfRule type="expression" dxfId="2710" priority="32508">
      <formula>INDEX($I$1:$I$399, ROW(CP148)) = 3</formula>
    </cfRule>
    <cfRule type="expression" dxfId="2709" priority="32515">
      <formula>_xlfn.SWITCH(     INDEX($X$1:$X$399, ROW(CP148)),     -1, SIGN(CP148) &gt; 0,      1, SIGN(CP148) &lt;0   )</formula>
    </cfRule>
    <cfRule type="expression" dxfId="2708" priority="32509">
      <formula>INDEX($I$1:$I$399, ROW(CP148)) = 1</formula>
    </cfRule>
    <cfRule type="expression" dxfId="2707" priority="32510">
      <formula>INDEX($I$1:$I$399, ROW(CP148)) = 2</formula>
    </cfRule>
  </conditionalFormatting>
  <conditionalFormatting sqref="CP148:CQ153">
    <cfRule type="expression" dxfId="2706" priority="24">
      <formula>INDEX($I$1:$I$399, ROW(CP148)) = 1</formula>
    </cfRule>
    <cfRule type="expression" dxfId="2705" priority="23">
      <formula>INDEX($I$1:$I$399, ROW(CP148)) = 3</formula>
    </cfRule>
    <cfRule type="expression" dxfId="2704" priority="25">
      <formula>INDEX($I$1:$I$399, ROW(CP148)) = 2</formula>
    </cfRule>
    <cfRule type="expression" dxfId="2703" priority="26">
      <formula>INDEX($H$1:$H$399, ROW($X148)) = 2</formula>
    </cfRule>
  </conditionalFormatting>
  <conditionalFormatting sqref="CP162:CQ167">
    <cfRule type="expression" dxfId="2702" priority="20">
      <formula>INDEX($I$1:$I$399, ROW(CP162)) = 1</formula>
    </cfRule>
    <cfRule type="expression" dxfId="2701" priority="22">
      <formula>INDEX($H$1:$H$399, ROW($X162)) = 2</formula>
    </cfRule>
    <cfRule type="expression" dxfId="2700" priority="21">
      <formula>INDEX($I$1:$I$399, ROW(CP162)) = 2</formula>
    </cfRule>
    <cfRule type="expression" dxfId="2699" priority="19">
      <formula>INDEX($I$1:$I$399, ROW(CP162)) = 3</formula>
    </cfRule>
  </conditionalFormatting>
  <conditionalFormatting sqref="CP176:CQ181">
    <cfRule type="expression" dxfId="2698" priority="16">
      <formula>INDEX($I$1:$I$399, ROW(CP176)) = 1</formula>
    </cfRule>
    <cfRule type="expression" dxfId="2697" priority="15">
      <formula>INDEX($I$1:$I$399, ROW(CP176)) = 3</formula>
    </cfRule>
    <cfRule type="expression" dxfId="2696" priority="18">
      <formula>INDEX($H$1:$H$399, ROW($X176)) = 2</formula>
    </cfRule>
    <cfRule type="expression" dxfId="2695" priority="17">
      <formula>INDEX($I$1:$I$399, ROW(CP176)) = 2</formula>
    </cfRule>
  </conditionalFormatting>
  <conditionalFormatting sqref="CP192:CQ197">
    <cfRule type="expression" dxfId="2694" priority="12">
      <formula>INDEX($I$1:$I$399, ROW(CP192)) = 1</formula>
    </cfRule>
    <cfRule type="expression" dxfId="2693" priority="13">
      <formula>INDEX($I$1:$I$399, ROW(CP192)) = 2</formula>
    </cfRule>
    <cfRule type="expression" dxfId="2692" priority="14">
      <formula>INDEX($H$1:$H$399, ROW($X192)) = 2</formula>
    </cfRule>
    <cfRule type="expression" dxfId="2691" priority="11">
      <formula>INDEX($I$1:$I$399, ROW(CP192)) = 3</formula>
    </cfRule>
  </conditionalFormatting>
  <conditionalFormatting sqref="CP206:CQ211">
    <cfRule type="expression" dxfId="2690" priority="9">
      <formula>INDEX($I$1:$I$399, ROW(CP206)) = 2</formula>
    </cfRule>
    <cfRule type="expression" dxfId="2689" priority="8">
      <formula>INDEX($I$1:$I$399, ROW(CP206)) = 1</formula>
    </cfRule>
    <cfRule type="expression" dxfId="2688" priority="7">
      <formula>INDEX($I$1:$I$399, ROW(CP206)) = 3</formula>
    </cfRule>
    <cfRule type="expression" dxfId="2687" priority="10">
      <formula>INDEX($H$1:$H$399, ROW($X206)) = 2</formula>
    </cfRule>
  </conditionalFormatting>
  <conditionalFormatting sqref="CP221:CQ226">
    <cfRule type="expression" dxfId="2686" priority="5">
      <formula>INDEX($I$1:$I$399, ROW(CP221)) = 2</formula>
    </cfRule>
    <cfRule type="expression" dxfId="2685" priority="4">
      <formula>INDEX($I$1:$I$399, ROW(CP221)) = 1</formula>
    </cfRule>
    <cfRule type="expression" dxfId="2684" priority="3">
      <formula>INDEX($I$1:$I$399, ROW(CP221)) = 3</formula>
    </cfRule>
    <cfRule type="expression" dxfId="2683" priority="6">
      <formula>INDEX($H$1:$H$399, ROW($X221)) = 2</formula>
    </cfRule>
  </conditionalFormatting>
  <conditionalFormatting sqref="CP236:CQ241 CM236:CN241">
    <cfRule type="expression" dxfId="2682" priority="2">
      <formula>IF($A$14, IF(CELL("protect", CM236) = 0, TRUE, FALSE))</formula>
    </cfRule>
  </conditionalFormatting>
  <conditionalFormatting sqref="CP236:CQ241">
    <cfRule type="expression" dxfId="2681" priority="1">
      <formula>INDEX($H$1:$H$399, ROW($X236)) = 2</formula>
    </cfRule>
  </conditionalFormatting>
  <conditionalFormatting sqref="CP246:CQ255">
    <cfRule type="expression" dxfId="2680" priority="2296">
      <formula>INDEX($I$1:$I$399, ROW(CP246)) = 3</formula>
    </cfRule>
    <cfRule type="expression" dxfId="2679" priority="2297">
      <formula>INDEX($I$1:$I$399, ROW(CP246)) = 1</formula>
    </cfRule>
    <cfRule type="expression" dxfId="2678" priority="2298">
      <formula>INDEX($I$1:$I$399, ROW(CP246)) = 2</formula>
    </cfRule>
  </conditionalFormatting>
  <conditionalFormatting sqref="CP250:CQ255 CP259:CQ264 CP268:CQ273 CP277:CQ282 CP286:CQ291 CP295:CQ300 CP304:CQ309 CP313:CQ318 CP322:CQ327 CP331:CQ336">
    <cfRule type="expression" dxfId="2677" priority="2295">
      <formula>_xlfn.SWITCH(     INDEX($X$1:$X$399, ROW(CP250)),     -1, SIGN(CP250) &gt; 0,      1, SIGN(CP250) &lt;0   )</formula>
    </cfRule>
    <cfRule type="expression" dxfId="2676" priority="1556">
      <formula>IF($A$14, IF(CELL("protect", CP250) = 0, TRUE, FALSE))</formula>
    </cfRule>
  </conditionalFormatting>
  <conditionalFormatting sqref="CP256:CQ256">
    <cfRule type="expression" dxfId="2675" priority="1668">
      <formula>AND($X256=0,ISNUMBER($X256))</formula>
    </cfRule>
  </conditionalFormatting>
  <conditionalFormatting sqref="CP257:CQ264">
    <cfRule type="expression" dxfId="2674" priority="1534">
      <formula>INDEX($I$1:$I$399, ROW(CP257)) = 2</formula>
    </cfRule>
    <cfRule type="expression" dxfId="2673" priority="1533">
      <formula>INDEX($I$1:$I$399, ROW(CP257)) = 1</formula>
    </cfRule>
    <cfRule type="expression" dxfId="2672" priority="1532">
      <formula>INDEX($I$1:$I$399, ROW(CP257)) = 3</formula>
    </cfRule>
  </conditionalFormatting>
  <conditionalFormatting sqref="CP265:CQ265">
    <cfRule type="expression" dxfId="2671" priority="1526">
      <formula>AND($X265=0,ISNUMBER($X265))</formula>
    </cfRule>
  </conditionalFormatting>
  <conditionalFormatting sqref="CP266:CQ273">
    <cfRule type="expression" dxfId="2670" priority="1389">
      <formula>INDEX($I$1:$I$399, ROW(CP266)) = 1</formula>
    </cfRule>
    <cfRule type="expression" dxfId="2669" priority="1388">
      <formula>INDEX($I$1:$I$399, ROW(CP266)) = 3</formula>
    </cfRule>
    <cfRule type="expression" dxfId="2668" priority="1390">
      <formula>INDEX($I$1:$I$399, ROW(CP266)) = 2</formula>
    </cfRule>
  </conditionalFormatting>
  <conditionalFormatting sqref="CP274:CQ274">
    <cfRule type="expression" dxfId="2667" priority="1382">
      <formula>AND($X274=0,ISNUMBER($X274))</formula>
    </cfRule>
  </conditionalFormatting>
  <conditionalFormatting sqref="CP275:CQ282">
    <cfRule type="expression" dxfId="2666" priority="1245">
      <formula>INDEX($I$1:$I$399, ROW(CP275)) = 1</formula>
    </cfRule>
    <cfRule type="expression" dxfId="2665" priority="1246">
      <formula>INDEX($I$1:$I$399, ROW(CP275)) = 2</formula>
    </cfRule>
  </conditionalFormatting>
  <conditionalFormatting sqref="CP276:CQ282">
    <cfRule type="expression" dxfId="2664" priority="1244">
      <formula>INDEX($I$1:$I$399, ROW(CP276)) = 3</formula>
    </cfRule>
  </conditionalFormatting>
  <conditionalFormatting sqref="CP283:CQ283">
    <cfRule type="expression" dxfId="2663" priority="1238">
      <formula>AND($X283=0,ISNUMBER($X283))</formula>
    </cfRule>
  </conditionalFormatting>
  <conditionalFormatting sqref="CP284:CQ291">
    <cfRule type="expression" dxfId="2662" priority="1102">
      <formula>INDEX($I$1:$I$399, ROW(CP284)) = 2</formula>
    </cfRule>
    <cfRule type="expression" dxfId="2661" priority="1101">
      <formula>INDEX($I$1:$I$399, ROW(CP284)) = 1</formula>
    </cfRule>
  </conditionalFormatting>
  <conditionalFormatting sqref="CP285:CQ291">
    <cfRule type="expression" dxfId="2660" priority="1100">
      <formula>INDEX($I$1:$I$399, ROW(CP285)) = 3</formula>
    </cfRule>
  </conditionalFormatting>
  <conditionalFormatting sqref="CP292:CQ292">
    <cfRule type="expression" dxfId="2659" priority="1094">
      <formula>AND($X292=0,ISNUMBER($X292))</formula>
    </cfRule>
  </conditionalFormatting>
  <conditionalFormatting sqref="CP293:CQ300">
    <cfRule type="expression" dxfId="2658" priority="956">
      <formula>INDEX($I$1:$I$399, ROW(CP293)) = 1</formula>
    </cfRule>
    <cfRule type="expression" dxfId="2657" priority="957">
      <formula>INDEX($I$1:$I$399, ROW(CP293)) = 2</formula>
    </cfRule>
  </conditionalFormatting>
  <conditionalFormatting sqref="CP294:CQ300">
    <cfRule type="expression" dxfId="2656" priority="955">
      <formula>INDEX($I$1:$I$399, ROW(CP294)) = 3</formula>
    </cfRule>
  </conditionalFormatting>
  <conditionalFormatting sqref="CP301:CQ301">
    <cfRule type="expression" dxfId="2655" priority="949">
      <formula>AND($X301=0,ISNUMBER($X301))</formula>
    </cfRule>
  </conditionalFormatting>
  <conditionalFormatting sqref="CP302:CQ302">
    <cfRule type="expression" dxfId="2654" priority="1996">
      <formula>INDEX($I$1:$I$399, ROW(CP302)) = 3</formula>
    </cfRule>
  </conditionalFormatting>
  <conditionalFormatting sqref="CP302:CQ309">
    <cfRule type="expression" dxfId="2653" priority="808">
      <formula>INDEX($I$1:$I$399, ROW(CP302)) = 2</formula>
    </cfRule>
    <cfRule type="expression" dxfId="2652" priority="807">
      <formula>INDEX($I$1:$I$399, ROW(CP302)) = 1</formula>
    </cfRule>
  </conditionalFormatting>
  <conditionalFormatting sqref="CP303:CQ309">
    <cfRule type="expression" dxfId="2651" priority="806">
      <formula>INDEX($I$1:$I$399, ROW(CP303)) = 3</formula>
    </cfRule>
  </conditionalFormatting>
  <conditionalFormatting sqref="CP310:CQ310">
    <cfRule type="expression" dxfId="2650" priority="800">
      <formula>AND($X310=0,ISNUMBER($X310))</formula>
    </cfRule>
  </conditionalFormatting>
  <conditionalFormatting sqref="CP311:CQ318">
    <cfRule type="expression" dxfId="2649" priority="659">
      <formula>INDEX($I$1:$I$399, ROW(CP311)) = 2</formula>
    </cfRule>
    <cfRule type="expression" dxfId="2648" priority="658">
      <formula>INDEX($I$1:$I$399, ROW(CP311)) = 1</formula>
    </cfRule>
  </conditionalFormatting>
  <conditionalFormatting sqref="CP312:CQ318">
    <cfRule type="expression" dxfId="2647" priority="657">
      <formula>INDEX($I$1:$I$399, ROW(CP312)) = 3</formula>
    </cfRule>
  </conditionalFormatting>
  <conditionalFormatting sqref="CP319:CQ319">
    <cfRule type="expression" dxfId="2646" priority="651">
      <formula>AND($X319=0,ISNUMBER($X319))</formula>
    </cfRule>
  </conditionalFormatting>
  <conditionalFormatting sqref="CP320:CQ327">
    <cfRule type="expression" dxfId="2645" priority="509">
      <formula>INDEX($I$1:$I$399, ROW(CP320)) = 1</formula>
    </cfRule>
    <cfRule type="expression" dxfId="2644" priority="510">
      <formula>INDEX($I$1:$I$399, ROW(CP320)) = 2</formula>
    </cfRule>
  </conditionalFormatting>
  <conditionalFormatting sqref="CP321:CQ327">
    <cfRule type="expression" dxfId="2643" priority="508">
      <formula>INDEX($I$1:$I$399, ROW(CP321)) = 3</formula>
    </cfRule>
  </conditionalFormatting>
  <conditionalFormatting sqref="CP328:CQ328">
    <cfRule type="expression" dxfId="2642" priority="502">
      <formula>AND($X328=0,ISNUMBER($X328))</formula>
    </cfRule>
  </conditionalFormatting>
  <conditionalFormatting sqref="CP329:CQ336">
    <cfRule type="expression" dxfId="2641" priority="360">
      <formula>INDEX($I$1:$I$399, ROW(CP329)) = 1</formula>
    </cfRule>
    <cfRule type="expression" dxfId="2640" priority="361">
      <formula>INDEX($I$1:$I$399, ROW(CP329)) = 2</formula>
    </cfRule>
  </conditionalFormatting>
  <conditionalFormatting sqref="CP330:CQ336">
    <cfRule type="expression" dxfId="2639" priority="359">
      <formula>INDEX($I$1:$I$399, ROW(CP330)) = 3</formula>
    </cfRule>
  </conditionalFormatting>
  <conditionalFormatting sqref="CP337:CQ337">
    <cfRule type="expression" dxfId="2638" priority="353">
      <formula>AND($X337=0,ISNUMBER($X337))</formula>
    </cfRule>
  </conditionalFormatting>
  <conditionalFormatting sqref="CQ146">
    <cfRule type="expression" dxfId="2637" priority="29959">
      <formula>INDEX($I$1:$I$399, ROW(CQ146)) = 2</formula>
    </cfRule>
    <cfRule type="expression" dxfId="2636" priority="29958">
      <formula>INDEX($I$1:$I$399, ROW(CQ146)) = 1</formula>
    </cfRule>
    <cfRule type="expression" dxfId="2635" priority="29957">
      <formula>INDEX($I$1:$I$399, ROW(CQ146)) = 3</formula>
    </cfRule>
    <cfRule type="expression" dxfId="2634" priority="29956">
      <formula>INDEX($I$1:$I$399, ROW(CQ146)) = 2</formula>
    </cfRule>
    <cfRule type="expression" dxfId="2633" priority="29955">
      <formula>INDEX($I$1:$I$399, ROW(CQ146)) = 1</formula>
    </cfRule>
    <cfRule type="expression" dxfId="2632" priority="29954">
      <formula>INDEX($I$1:$I$399, ROW(CQ146)) = 3</formula>
    </cfRule>
  </conditionalFormatting>
  <dataValidations xWindow="1112" yWindow="743" count="17">
    <dataValidation allowBlank="1" showInputMessage="1" sqref="CM5 AD4 AF8:BZ8 CC157:CC159 AD124:BZ132 CM39:CN39 CF16 AF5:AF6 AD8:AD15 AE9:BZ15 AM6:BZ6 E4 AJ5:BZ5 CC132:CC145 CC124:CC130 Y67:AC71 W67:W71 CC74:CC83 AD154:BZ163 CM34:CN34 CM4:CN4 CM32:CN32 CM22:CN23 CM25:CN25 AM199:BZ200 CP39:CQ39 CP34:CQ34 CP32:CQ32 CP22:CQ23 CP25:CQ25 CB170 CC171:CC173 CB147 CB150:CB156 CP212:CQ214 CP154:CQ155 CM154:CN155 AD212:BZ216 AG198:BZ198 AD88:BZ88 AD95:BZ95 AD81:BZ81 CF219:CK219 AD203:BZ205 AD92:BZ92 CM138:CN141 AD43:BZ43 CP216:CQ220 AD189:BZ191 AD90:BZ90 AD198:AF199 AG199:AL199 AD78:BZ79 CP95:CQ95 CL71 AD168:BZ177 CP36:CQ36 CP182:CQ185 CP198:CQ199 CC16 CD75:CE100 CM11:CN19 CP168:CQ169 CP41:CQ44 CJ76:CK100 CM72:CN75 CM128:CN132 CP143:CQ147 CP157:CQ161 CP187:CQ191 CM187:CN191 CP11:CQ19 CM168:CN169 CM182:CN185 CM198:CN199 CM212:CN214 AD16:BZ16 CM90:CN90 AD146:BZ149 CM36:CN36 CP55:CQ56 CP92:CQ92 CM88:CN88 CM81:CN81 CP78:CQ79 AD138:AE139 CM92:CN92 CP88:CQ88 CP81:CQ81 CM78:CN79 CP90:CQ90 CP72:CQ75 AE56:BZ75 CP171:CQ175 AD182:BZ187 AD201:BZ201 CG12:CK19 CC148:CC149 CC161:CE169 CD143:CE144 CD213:CH214 CF131:CK131 CD124:CK126 CD139:CH141 CG157:CK158 CG201:CK202 CF155:CH155 CD199:CH199 CD216:CE217 CF146:CK146 CG191:CH198 CD146:CE155 CG187:CK188 CG216:CK217 CD204:CE212 CJ161:CK169 CG161:CH168 CD190:CE198 CG143:CK144 CJ191:CK199 CJ175:CK185 CF190:CK190 CF204:CK204 CF75:CK75 CF174:CK174 CD201:CE202 CD187:CE188 CD157:CE158 CJ205:CK214 CD128:CE129 CG128:CK129 CP201:CQ205 CJ20:CK41 CG147:CH154 CD174:CE185 CI42:CK42 CG205:CH212 AD99:BZ100 CJ43:CK44 CJ147:CK155 CF72:CH73 CF169:CH169 CF183:CH185 CG175:CH182 CG171:CK172 CD160:CK160 CD171:CE172 CC175:CC247 CG20:CH70 CP138:CQ141 CF42:CF66 CG220:CH227 CG76:CH97 CJ220:CK227 CQ4 CM41:CN44 CM95:CN95 AF4:BZ4 CP4:CP5 AD141:AE145 AF138:BZ145 CP128:CQ132 CM143:CN147 CM157:CN161 CM171:CN175 CM201:CN205 CM216:CN220 CM97:CN100 CP97:CQ100 CP67:CQ70 CG132:CH138 AC103:AC110 AE112:BZ114 CM231:CN235 AJ7:BZ7 CD234:CE244 CD219:CE229 CF228:CL229 CM227:CN229 CP227:CQ229 AD227:BZ231 CO228:CO229 CF234:CK234 AD218:BZ220 CP231:CQ235 CD231:CE232 CG231:CK232 CG235:CH244 CJ235:CK244 AD57:AD75 CM242:CN244 CP242:CQ244 AD242:BZ242 CM67:CN70 AD25:BZ25 AD22:BZ23 AD39:BZ39 AD36:BZ36 AD34:BZ34 AD41:BZ41 AD32:BZ32 AH5:AH6 CJ132:CK141 CD131:CE138 CM55:CN56 Y113 CJ46:CK73 AD112:AD122 Y57:Y66 CD102:CE123 CN330:CN336 CD12:CE73 CM111:CN112 CP111:CQ112 CG246:CK247 AD245:BZ247 CP258 CD246:CE247 AD248:BN248 CM246:CM249 CD338:CE338 CD285 CG285 CQ285:CQ291 CE285:CE291 CK249:CK255 CE249:CE255 CN246:CN255 CP257:CQ257 CM257:CN257 CD257:CE257 CD249 CG249 CH249:CH255 CJ249 CP246:CP249 CJ257:CK257 CG257:CH257 CD266:CE266 CM258 CN258:CN264 CD258 CH258:CH264 CG258 CK258:CK264 CJ258 CG266:CH266 CJ266:CK266 CM266:CN266 CP266:CQ266 CP267 CM267 CN267:CN273 CH267:CH273 CD267 CG267 CK267:CK273 CJ267 CJ276 CD275:CE275 CK285:CK291 CG275:CH275 CH285:CH291 CJ275:CK275 CQ246:CQ255 CM275:CN275 CE276:CE282 CP275:CQ275 CP276 CM276 CN276:CN282 CH276:CH282 CD276 CQ267:CQ273 CG276 CQ276:CQ282 CQ258:CQ264 CP302:CQ302 CJ285 CD284:CE284 CG284:CH284 CJ284:CK284 CM284:CN284 CP284:CQ284 CP285 CM285 CD294 CG294 CQ294:CQ300 CE294:CE300 CK294:CK300 CH294:CH300 CJ294 CD293:CE293 CG293:CH293 CJ293:CK293 CM293:CN293 CP293:CQ293 CP294 CM294 CG302:CH302 CM302:CN302 CJ302:CK302 CD302:CE302 CD321 CG321 CQ321:CQ327 CE321:CE327 CP303 CM303 CN303:CN309 CH303:CH309 CD303 CG303 CK303:CK309 CJ303 CJ312 CD311:CE311 CK321:CK327 CG311:CH311 CH321:CH327 CJ311:CK311 CM311:CN311 CE312:CE318 CP311:CQ311 CP312 CM312 CN312:CN318 CH312:CH318 CD312 CQ303:CQ309 CG312 CQ312:CQ318 CP338:CQ338 CJ321 CD320:CE320 CG320:CH320 CJ320:CK320 CM320:CN320 CP320:CQ320 CP321 CM321 CD330 CG330 CQ330:CQ336 CE330:CE336 CK330:CK336 CH330:CH336 CJ330 CD329:CE329 CG329:CH329 CJ329:CK329 CM329:CN329 CP329:CQ329 CP330 CM330 CG338:CH338 CM338:CN338 CJ338:CK338 CE258:CE264 CE267:CE273 CK276:CK282 CN285:CN291 CN294:CN300 CE303:CE309 CK312:CK318 CN321:CN327 BO249:BZ338 CC249:CC338 CF249:CF338 CI249:CI338 AD19:BZ19 CF98:CH112 CJ102:CK123 CG113:CH123 CF115:CF123 CP123:CQ126 CM123:CN126 BO101:BZ110 AD233:BZ235" xr:uid="{A79C0A19-E33A-4036-BBF9-F2D64B4B428F}"/>
    <dataValidation type="list" allowBlank="1" showInputMessage="1" showErrorMessage="1" sqref="W187:W188 W231:W232 W171:W172 W216:W217 W157:W158 W143:W144 W128:W129 W201:W202" xr:uid="{E5E0C083-B22C-4CD4-BA37-8ECBDA193BFC}">
      <formula1>"Actual, Budget, Scenario"</formula1>
    </dataValidation>
    <dataValidation allowBlank="1" showInputMessage="1" showErrorMessage="1" prompt="To change the scenario, please edit the top left cell of the block." sqref="W160 W146 W174" xr:uid="{B084CCBB-5271-4BB4-BFD6-0D8FC3AF9392}"/>
    <dataValidation type="whole" errorStyle="warning" operator="equal" allowBlank="1" showInputMessage="1" showErrorMessage="1" errorTitle="Need more rows?" error="Please use the hidden rows below for additional single line P&amp;L metrics" sqref="W58 W102:W110 W114:W122 W46:W54" xr:uid="{94A4C6FC-4C8A-4D1E-A98C-3229CF751768}">
      <formula1>0</formula1>
    </dataValidation>
    <dataValidation type="decimal" errorStyle="warning" operator="notEqual" allowBlank="1" showInputMessage="1" showErrorMessage="1" errorTitle="Type Error" sqref="CP35:CQ35 CM40:CN40 CP33:CQ33 CM20:CN21 CM33:CN33 CM37:CN38 CP162:CQ167 CP20:CQ21 CM24:CN24 AD236:BZ241 CP37:CQ38 CP93:CQ94 AD82:BZ87 AD89:BZ89 CP26:CQ31 CM35:CN35 AD192:BZ197 AD45:BZ54 CM113:CN122 AD76:BZ77 AD80:BZ80 AD91:BZ91 CP91:CQ91 CP89:CQ89 CP82:CQ87 CM76:CN77 CM91:CN91 CP96:CQ96 CP80:CQ80 CP76:CQ77 CM80:CN80 CM82:CN87 CM93:CN94 CM89:CN89 CM96:CN96 AD101:BN110 CM148:CN153 CP133:CQ137 CM162:CN167 CP148:CQ153 CM176:CN181 CM192:CN197 CP176:CQ181 CM206:CN211 CP192:CQ197 CM221:CN226 CP206:CQ211 AD206:BZ211 CP24:CQ24 AD133:BZ137 AD150:BZ153 AD178:BZ181 AD93:BZ94 AD164:BZ167 CP221:CQ226 AE115:BZ122 CM26:CN31 CP45:CQ54 CP40:CQ40 AD96:BZ96 CM101:CN110 CP113:CQ122 AD221:BZ226 CM236:CN241 AD37:BZ38 AD24:BZ24 AD26:BZ31 AD33:BZ33 AD20:BZ21 AD35:BZ35 CM133:CN137 AD40:BZ40 CM45:CN54 CP101:CQ110 CP236:CQ241" xr:uid="{41F2C760-2C7B-4031-B5B2-418242B305D5}">
      <formula1>999999999999999000</formula1>
    </dataValidation>
    <dataValidation allowBlank="1" showInputMessage="1" promptTitle="Company Reporting Currency" prompt="You are not supposed to change the currency display here. " sqref="AM6" xr:uid="{42517181-7372-4287-8BCD-5E914ADE2E22}"/>
    <dataValidation type="decimal" errorStyle="warning" operator="notEqual" allowBlank="1" showInputMessage="1" showErrorMessage="1" sqref="AD97:BZ97" xr:uid="{BB535938-C9E7-416A-8751-F2D01C31F24A}">
      <formula1>9.99999999999999E+21</formula1>
    </dataValidation>
    <dataValidation allowBlank="1" showInputMessage="1" promptTitle="Last value during the period" sqref="CJ45:CK45 CJ101:CK101 CD101:CE101" xr:uid="{F96B9641-1860-47AD-B3B0-0F7BBDD5B993}"/>
    <dataValidation allowBlank="1" showInputMessage="1" promptTitle="R - Required; O - Optional" prompt="The counting first process Required, upon completion, it switcfh to optional data points" sqref="AD44:BZ44" xr:uid="{B6BBCD68-8A56-4A04-AB87-B5C11F2F2442}"/>
    <dataValidation allowBlank="1" showInputMessage="1" showErrorMessage="1" prompt="Potential Scenarios here are _x000a_- Latest Estimate or _x000a_- Original Budget, _x000a_As reflected in Annual Summary section on the right." sqref="W162:W163 W176:W177 W148:W149" xr:uid="{163604E3-E1BD-4BB7-87C6-67F0B1ABA3A2}"/>
    <dataValidation allowBlank="1" showInputMessage="1" showErrorMessage="1" prompt="The completion check first counts the required cells, upon completion, it will start to count the optional.  " sqref="AD17:BZ18" xr:uid="{EA7B1D13-3BB3-4D35-B450-4501FB871DA2}"/>
    <dataValidation allowBlank="1" showInputMessage="1" prompt="Current Financial Year End_x000a__x000a_" sqref="AK6" xr:uid="{2DEC9CE7-846C-4C04-80D6-AE65FE33E931}"/>
    <dataValidation type="list" allowBlank="1" showInputMessage="1" sqref="AL6" xr:uid="{3F1D7FD0-2F1B-42B1-B9CD-4ED5C9E7B0DA}">
      <formula1>array_displayUnit</formula1>
    </dataValidation>
    <dataValidation allowBlank="1" showInputMessage="1" promptTitle="What is this for?" prompt="You can overwrite the system year end to test the model. Please remove them or switch it to the factual (provided below) to avoid confusion. " sqref="AJ6" xr:uid="{1360D12B-2C24-48B7-84A7-0DDE0FC8174E}"/>
    <dataValidation type="list" allowBlank="1" showInputMessage="1" showErrorMessage="1" prompt=" 1 ▸ (+)_x000a_-1 ▸ (-)_x000a_.   ▸ (±)_x000a_0  ▸ (=)" sqref="X45:X54 X331:X338 X250:X257 X304:X311 X322:X329 X259:X266 X268:X275 X277:X284 X286:X293 X295:X302 X313:X320 X57:X66" xr:uid="{FD063D13-045A-48FD-880B-EEBCA0700552}">
      <formula1>"1,-1,.0"</formula1>
    </dataValidation>
    <dataValidation type="list" allowBlank="1" showInputMessage="1" showErrorMessage="1" sqref="W258:W265 W312:W319 W294:W301 W303:W310 W267:W274 W249:W256 W276:W283 W285:W292 W321:W328 W330:W337" xr:uid="{0C499959-93BB-400B-93C6-A25C2DE80709}">
      <formula1>$S$249:$T$249</formula1>
    </dataValidation>
    <dataValidation type="decimal" errorStyle="warning" operator="notEqual" allowBlank="1" showInputMessage="1" errorTitle="Type Error" sqref="CM57:CR66" xr:uid="{5220F18A-8126-457A-89F4-DE03D1F9604F}">
      <formula1>999999999999999000</formula1>
    </dataValidation>
  </dataValidations>
  <hyperlinks>
    <hyperlink ref="AC91" location="Definition!D64" tooltip="Go to Definition!D64" display="Definition!D64" xr:uid="{AB67435A-09EA-4D01-B8A6-4DB8DE1B3855}"/>
    <hyperlink ref="AC89" location="Definition!D62" tooltip="Go to Definition!D62" display="Definition!D62" xr:uid="{F591F627-36F5-47A0-8483-9B7DF01599BD}"/>
    <hyperlink ref="AC88" location="Definition!D67" tooltip="Go to Definition!D67" display="Definition!D67" xr:uid="{6EC98968-D76F-4415-8B97-B14884D568DA}"/>
    <hyperlink ref="AC81" location="Definition!D61" tooltip="Go to Definition!D61" display="Definition!D61" xr:uid="{B0D419B9-4802-4A93-8612-8FBD057884C3}"/>
    <hyperlink ref="AC80" location="Definition!D60" tooltip="Go to Definition!D60" display="Definition!D60" xr:uid="{87E44903-1F73-4814-81C9-577F3609D472}"/>
    <hyperlink ref="AC78" location="Definition!D59" tooltip="Go to Definition!D59" display="Definition!D59" xr:uid="{2AAC23A4-DD1E-4FBB-BC88-CB1D22B5B5E0}"/>
    <hyperlink ref="AC77" location="Definition!D58" tooltip="Go to Definition!D58" display="Definition!D58" xr:uid="{8C4E658B-B6CA-42ED-9688-C266B6F0F6F7}"/>
    <hyperlink ref="AB82" location="PL!A1" display="PL!A1" xr:uid="{A7E8D6C3-E23A-4F33-91BB-315C3B9D9834}"/>
    <hyperlink ref="AC35" location="Definition!D64" tooltip="Go to Definition!D64" display="Definition!D64" xr:uid="{DB14F9C9-EA44-4BE2-8FE7-F91F916E7F15}"/>
    <hyperlink ref="AC33" location="Definition!D62" tooltip="Go to Definition!D62" display="Definition!D62" xr:uid="{1295904A-AAA6-4212-8A58-034CD4291EA8}"/>
    <hyperlink ref="AC32" location="Definition!D67" tooltip="Go to Definition!D67" display="Definition!D67" xr:uid="{26536FB9-F60D-4814-837A-08072229C0D7}"/>
    <hyperlink ref="AC25" location="Definition!D61" tooltip="Go to Definition!D61" display="Definition!D61" xr:uid="{565CAFAF-BFCD-4669-A7BA-507CB3BF5BAB}"/>
    <hyperlink ref="AC24" location="Definition!D60" tooltip="Go to Definition!D60" display="Definition!D60" xr:uid="{3F3075CA-A1FC-4C24-A026-3B22A5214DA2}"/>
    <hyperlink ref="AC22" location="Definition!D59" tooltip="Go to Definition!D59" display="Definition!D59" xr:uid="{967EE756-D1B6-4463-B66D-FDAAE6A42EBA}"/>
    <hyperlink ref="X175" location="Developer!D196" display="Developer!D196" xr:uid="{99C7B308-C377-4224-9101-39A07CA1DDAD}"/>
    <hyperlink ref="AC26:AC31" location="loc_adjExample" display="loc_adjExample" xr:uid="{7FC74789-413D-42B2-9644-5CDE8E6A868A}"/>
    <hyperlink ref="X191" location="Developer!B360" display="Developer!B360" xr:uid="{EE1DD087-AA33-468B-8430-E7BC91779B51}"/>
    <hyperlink ref="AC21" location="Definition!D58" tooltip="Go to Definition!D58" display="Definition!D58" xr:uid="{18B1F64F-A748-43D6-B0C0-7CFBC08C4A77}"/>
    <hyperlink ref="Y87" location="PL!Y31" display="PL!Y31" xr:uid="{50C9AFC8-A90C-4DD6-972F-F691BC8761B8}"/>
    <hyperlink ref="Y86" location="PL!Y30" display="PL!Y30" xr:uid="{E5F77DF4-333B-4D66-ABE2-1FF3B27C8386}"/>
    <hyperlink ref="Y85" location="PL!Y29" display="PL!Y29" xr:uid="{65C0156A-86F5-4C52-8FDC-83C81D6146CB}"/>
    <hyperlink ref="Y84" location="PL!Y28" display="PL!Y28" xr:uid="{27133AE1-F712-4917-A7C3-D39D6E78F147}"/>
    <hyperlink ref="Y83" location="PL!Y27" display="PL!Y27" xr:uid="{036C889A-3ABD-4FAF-A5E1-4B928483E72C}"/>
    <hyperlink ref="Y82" location="PL!Y26" display="PL!Y26" xr:uid="{0E0D1C14-7A38-4F4D-9630-6676BEF3F196}"/>
    <hyperlink ref="Y91" location="Definitions!C55" tooltip="Go to Definitions!C55" display="Definitions!C55" xr:uid="{D296DC79-B982-4DC7-9934-1FC2CE87917D}"/>
  </hyperlinks>
  <printOptions horizontalCentered="1" verticalCentered="1"/>
  <pageMargins left="0.25" right="0.25" top="0.75" bottom="0.75" header="0.3" footer="0.3"/>
  <pageSetup paperSize="8" orientation="portrait" horizontalDpi="1200" verticalDpi="1200" r:id="rId1"/>
  <headerFooter scaleWithDoc="0" alignWithMargins="0"/>
  <rowBreaks count="1" manualBreakCount="1">
    <brk id="140" min="13" max="79" man="1"/>
  </rowBreaks>
  <ignoredErrors>
    <ignoredError sqref="AM98:BN98" unlockedFormula="1"/>
  </ignoredErrors>
  <drawing r:id="rId2"/>
  <picture r:id="rId3"/>
  <extLst>
    <ext xmlns:x14="http://schemas.microsoft.com/office/spreadsheetml/2009/9/main" uri="{78C0D931-6437-407d-A8EE-F0AAD7539E65}">
      <x14:conditionalFormattings>
        <x14:conditionalFormatting xmlns:xm="http://schemas.microsoft.com/office/excel/2006/main">
          <x14:cfRule type="iconSet" priority="4512" id="{336393DA-5DB5-4008-834C-05D9ADBDD65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13782" id="{0A9EEB32-EC6E-4DAA-A666-745E572ED70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Z20:Z42 Z145:Z156 Z159:Z170 Z173:Z186 Z189:Z227 Z130:Z142 Z45:Z55 Z74:Z127 Z57:Z71</xm:sqref>
        </x14:conditionalFormatting>
        <x14:conditionalFormatting xmlns:xm="http://schemas.microsoft.com/office/excel/2006/main">
          <x14:cfRule type="iconSet" priority="2752" id="{F4B9844F-4C84-42FF-8557-70F4475A435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Z230:Z234</xm:sqref>
        </x14:conditionalFormatting>
        <x14:conditionalFormatting xmlns:xm="http://schemas.microsoft.com/office/excel/2006/main">
          <x14:cfRule type="iconSet" priority="2503" id="{AB6AF9EF-F923-413B-B5C8-A50F660E3F63}">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Z235:Z242</xm:sqref>
        </x14:conditionalFormatting>
        <x14:conditionalFormatting xmlns:xm="http://schemas.microsoft.com/office/excel/2006/main">
          <x14:cfRule type="iconSet" priority="2421" id="{3FCA6B32-DC61-4C1F-B364-12DEABD497D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Z245</xm:sqref>
        </x14:conditionalFormatting>
        <x14:conditionalFormatting xmlns:xm="http://schemas.microsoft.com/office/excel/2006/main">
          <x14:cfRule type="iconSet" priority="29225" id="{2CDD0149-EF01-486E-8BC2-8AF1CD53495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Z249:Z338</xm:sqref>
        </x14:conditionalFormatting>
        <x14:conditionalFormatting xmlns:xm="http://schemas.microsoft.com/office/excel/2006/main">
          <x14:cfRule type="iconSet" priority="2333" id="{FC4654D9-AC5F-442E-BBC7-09D6C3329B0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Z250:Z255</xm:sqref>
        </x14:conditionalFormatting>
        <x14:conditionalFormatting xmlns:xm="http://schemas.microsoft.com/office/excel/2006/main">
          <x14:cfRule type="iconSet" priority="212" id="{D82D9516-9439-4F52-87FF-0F721240DDF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Z259:Z264</xm:sqref>
        </x14:conditionalFormatting>
        <x14:conditionalFormatting xmlns:xm="http://schemas.microsoft.com/office/excel/2006/main">
          <x14:cfRule type="iconSet" priority="208" id="{C586ABFC-11BE-4B89-B202-DDFB33C98048}">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Z268:Z273</xm:sqref>
        </x14:conditionalFormatting>
        <x14:conditionalFormatting xmlns:xm="http://schemas.microsoft.com/office/excel/2006/main">
          <x14:cfRule type="iconSet" priority="204" id="{6FE94526-35F8-4676-865C-8554688837C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Z277:Z282</xm:sqref>
        </x14:conditionalFormatting>
        <x14:conditionalFormatting xmlns:xm="http://schemas.microsoft.com/office/excel/2006/main">
          <x14:cfRule type="iconSet" priority="200" id="{9C1DF55E-1B25-4299-BB7E-698F44CB023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Z286:Z291</xm:sqref>
        </x14:conditionalFormatting>
        <x14:conditionalFormatting xmlns:xm="http://schemas.microsoft.com/office/excel/2006/main">
          <x14:cfRule type="iconSet" priority="196" id="{443CA80B-AC08-46B7-9000-642E3ECF25C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Z295:Z300</xm:sqref>
        </x14:conditionalFormatting>
        <x14:conditionalFormatting xmlns:xm="http://schemas.microsoft.com/office/excel/2006/main">
          <x14:cfRule type="iconSet" priority="190" id="{5C139D3B-B7AF-4D02-B169-2484406FBD2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Z304:Z309</xm:sqref>
        </x14:conditionalFormatting>
        <x14:conditionalFormatting xmlns:xm="http://schemas.microsoft.com/office/excel/2006/main">
          <x14:cfRule type="iconSet" priority="184" id="{9CE4325E-24C3-4B98-B212-3BFC48BFB90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Z313:Z318</xm:sqref>
        </x14:conditionalFormatting>
        <x14:conditionalFormatting xmlns:xm="http://schemas.microsoft.com/office/excel/2006/main">
          <x14:cfRule type="iconSet" priority="178" id="{49B5F81C-502A-4BC2-83D9-2A504F9FB07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Z322:Z327</xm:sqref>
        </x14:conditionalFormatting>
        <x14:conditionalFormatting xmlns:xm="http://schemas.microsoft.com/office/excel/2006/main">
          <x14:cfRule type="iconSet" priority="381" id="{CDD6A0B5-06BA-4BD1-9E8C-6CFBE5113C6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14:cfRule type="iconSet" priority="173" id="{20BEF9B7-FFE2-4D6E-A792-AD2221C972C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Z331:Z336</xm:sqref>
        </x14:conditionalFormatting>
        <x14:conditionalFormatting xmlns:xm="http://schemas.microsoft.com/office/excel/2006/main">
          <x14:cfRule type="iconSet" priority="4504" id="{986B9AB8-97D5-4F2F-B41D-927B438DB49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xm:sqref>
        </x14:conditionalFormatting>
        <x14:conditionalFormatting xmlns:xm="http://schemas.microsoft.com/office/excel/2006/main">
          <x14:cfRule type="iconSet" priority="13614" id="{0B878DE4-CFB7-466C-BE92-8507F089DE86}">
            <x14:iconSet iconSet="3Symbols" showValue="0" custom="1">
              <x14:cfvo type="percent">
                <xm:f>0</xm:f>
              </x14:cfvo>
              <x14:cfvo type="num">
                <xm:f>0</xm:f>
              </x14:cfvo>
              <x14:cfvo type="num">
                <xm:f>1</xm:f>
              </x14:cfvo>
              <x14:cfIcon iconSet="NoIcons" iconId="0"/>
              <x14:cfIcon iconSet="3Symbols" iconId="2"/>
              <x14:cfIcon iconSet="3Symbols" iconId="0"/>
            </x14:iconSet>
          </x14:cfRule>
          <xm:sqref>AD198:AF198</xm:sqref>
        </x14:conditionalFormatting>
        <x14:conditionalFormatting xmlns:xm="http://schemas.microsoft.com/office/excel/2006/main">
          <x14:cfRule type="iconSet" priority="13632" id="{9E7CA59D-6506-43AA-AF42-7FAD3CE96EBA}">
            <x14:iconSet iconSet="3Symbols" showValue="0" custom="1">
              <x14:cfvo type="percent">
                <xm:f>0</xm:f>
              </x14:cfvo>
              <x14:cfvo type="num">
                <xm:f>0</xm:f>
              </x14:cfvo>
              <x14:cfvo type="num">
                <xm:f>1</xm:f>
              </x14:cfvo>
              <x14:cfIcon iconSet="NoIcons" iconId="0"/>
              <x14:cfIcon iconSet="3Symbols" iconId="2"/>
              <x14:cfIcon iconSet="3Symbols" iconId="0"/>
            </x14:iconSet>
          </x14:cfRule>
          <xm:sqref>AD212:AF212</xm:sqref>
        </x14:conditionalFormatting>
        <x14:conditionalFormatting xmlns:xm="http://schemas.microsoft.com/office/excel/2006/main">
          <x14:cfRule type="iconSet" priority="13691" id="{842CCF66-A8BF-401E-8A8E-5BCB97E9CC94}">
            <x14:iconSet iconSet="3Symbols" showValue="0" custom="1">
              <x14:cfvo type="percent">
                <xm:f>0</xm:f>
              </x14:cfvo>
              <x14:cfvo type="num">
                <xm:f>0</xm:f>
              </x14:cfvo>
              <x14:cfvo type="num">
                <xm:f>1</xm:f>
              </x14:cfvo>
              <x14:cfIcon iconSet="NoIcons" iconId="0"/>
              <x14:cfIcon iconSet="3Symbols" iconId="2"/>
              <x14:cfIcon iconSet="3Symbols" iconId="0"/>
            </x14:iconSet>
          </x14:cfRule>
          <xm:sqref>AD227:AF227</xm:sqref>
        </x14:conditionalFormatting>
        <x14:conditionalFormatting xmlns:xm="http://schemas.microsoft.com/office/excel/2006/main">
          <x14:cfRule type="iconSet" priority="2751" id="{E14516A1-0B3F-40A4-9D80-2A61F8B18715}">
            <x14:iconSet iconSet="3Symbols" showValue="0" custom="1">
              <x14:cfvo type="percent">
                <xm:f>0</xm:f>
              </x14:cfvo>
              <x14:cfvo type="num">
                <xm:f>0</xm:f>
              </x14:cfvo>
              <x14:cfvo type="num">
                <xm:f>1</xm:f>
              </x14:cfvo>
              <x14:cfIcon iconSet="NoIcons" iconId="0"/>
              <x14:cfIcon iconSet="3Symbols" iconId="2"/>
              <x14:cfIcon iconSet="3Symbols" iconId="0"/>
            </x14:iconSet>
          </x14:cfRule>
          <xm:sqref>AD242:AF242</xm:sqref>
        </x14:conditionalFormatting>
        <x14:conditionalFormatting xmlns:xm="http://schemas.microsoft.com/office/excel/2006/main">
          <x14:cfRule type="iconSet" priority="11262" id="{77975E71-30CD-4A78-A8FB-A8565D706C80}">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3522" id="{7BD0FE5F-1F36-488F-BC86-DA7B5028383E}">
            <x14:iconSet iconSet="3Symbols" showValue="0" custom="1">
              <x14:cfvo type="percent">
                <xm:f>0</xm:f>
              </x14:cfvo>
              <x14:cfvo type="num">
                <xm:f>0</xm:f>
              </x14:cfvo>
              <x14:cfvo type="num">
                <xm:f>1</xm:f>
              </x14:cfvo>
              <x14:cfIcon iconSet="NoIcons" iconId="0"/>
              <x14:cfIcon iconSet="3Symbols" iconId="2"/>
              <x14:cfIcon iconSet="3Symbols" iconId="0"/>
            </x14:iconSet>
          </x14:cfRule>
          <xm:sqref>AD138:BZ138 CM138:CN138 CP138:CQ138</xm:sqref>
        </x14:conditionalFormatting>
        <x14:conditionalFormatting xmlns:xm="http://schemas.microsoft.com/office/excel/2006/main">
          <x14:cfRule type="iconSet" priority="12676" id="{60707002-EEE7-4909-80CB-F29CB6421603}">
            <x14:iconSet iconSet="3Symbols" showValue="0" custom="1">
              <x14:cfvo type="percent">
                <xm:f>0</xm:f>
              </x14:cfvo>
              <x14:cfvo type="num">
                <xm:f>0</xm:f>
              </x14:cfvo>
              <x14:cfvo type="num">
                <xm:f>1</xm:f>
              </x14:cfvo>
              <x14:cfIcon iconSet="NoIcons" iconId="0"/>
              <x14:cfIcon iconSet="3Symbols" iconId="0"/>
              <x14:cfIcon iconSet="3Symbols" iconId="2"/>
            </x14:iconSet>
          </x14:cfRule>
          <xm:sqref>AD139:BZ139</xm:sqref>
        </x14:conditionalFormatting>
        <x14:conditionalFormatting xmlns:xm="http://schemas.microsoft.com/office/excel/2006/main">
          <x14:cfRule type="iconSet" priority="4479" id="{FC19E27E-99BB-44CE-ADB1-BB7C9FB1416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AD157:BZ157</xm:sqref>
        </x14:conditionalFormatting>
        <x14:conditionalFormatting xmlns:xm="http://schemas.microsoft.com/office/excel/2006/main">
          <x14:cfRule type="iconSet" priority="4477" id="{09A39FBC-EAAD-4708-B287-F8C261EF5B6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AD171:BZ171</xm:sqref>
        </x14:conditionalFormatting>
        <x14:conditionalFormatting xmlns:xm="http://schemas.microsoft.com/office/excel/2006/main">
          <x14:cfRule type="iconSet" priority="4466" id="{DE76F93E-052C-4E5B-AAF1-6AA913EA02A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473" id="{575F0C7E-73AE-4DF3-BFF6-92B850892E1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AD187:BZ187</xm:sqref>
        </x14:conditionalFormatting>
        <x14:conditionalFormatting xmlns:xm="http://schemas.microsoft.com/office/excel/2006/main">
          <x14:cfRule type="iconSet" priority="3984" id="{2A341358-D4A4-40B4-A5D0-5B6C8D99DDB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985" id="{A02D5930-986C-464C-91F2-7FE0F9D55E1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AD201:BZ201</xm:sqref>
        </x14:conditionalFormatting>
        <x14:conditionalFormatting xmlns:xm="http://schemas.microsoft.com/office/excel/2006/main">
          <x14:cfRule type="iconSet" priority="4675" id="{CBF51CFA-23E1-443A-870F-67F7CB021E0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AD201:BZ202 AD216:BZ217 AE17:BZ17 AD43:BZ43 AD72:BZ72 AD128:BZ128 AD143:BZ143 AD99:BZ99</xm:sqref>
        </x14:conditionalFormatting>
        <x14:conditionalFormatting xmlns:xm="http://schemas.microsoft.com/office/excel/2006/main">
          <x14:cfRule type="iconSet" priority="3983" id="{7893756F-092C-4DBE-B7DF-A91DEA72F2E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982" id="{650B8A48-9818-4CFC-8CC5-9B6D9954507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AD216:BZ216</xm:sqref>
        </x14:conditionalFormatting>
        <x14:conditionalFormatting xmlns:xm="http://schemas.microsoft.com/office/excel/2006/main">
          <x14:cfRule type="iconSet" priority="2739" id="{3E2600E1-DFC5-46CE-931E-2D1719E6550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2740" id="{CA9215D5-7F15-4A33-B424-3C2B0C25B81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AD231:BZ231</xm:sqref>
        </x14:conditionalFormatting>
        <x14:conditionalFormatting xmlns:xm="http://schemas.microsoft.com/office/excel/2006/main">
          <x14:cfRule type="iconSet" priority="2747" id="{57B10A07-47EB-4571-9CB3-75848463949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AD231:BZ232</xm:sqref>
        </x14:conditionalFormatting>
        <x14:conditionalFormatting xmlns:xm="http://schemas.microsoft.com/office/excel/2006/main">
          <x14:cfRule type="iconSet" priority="5288" id="{0B878DE4-CFB7-466C-BE92-8507F089DE86}">
            <x14:iconSet iconSet="3Symbols" showValue="0" custom="1">
              <x14:cfvo type="percent">
                <xm:f>0</xm:f>
              </x14:cfvo>
              <x14:cfvo type="num">
                <xm:f>0</xm:f>
              </x14:cfvo>
              <x14:cfvo type="num">
                <xm:f>1</xm:f>
              </x14:cfvo>
              <x14:cfIcon iconSet="NoIcons" iconId="0"/>
              <x14:cfIcon iconSet="3Symbols" iconId="2"/>
              <x14:cfIcon iconSet="3Symbols" iconId="0"/>
            </x14:iconSet>
          </x14:cfRule>
          <xm:sqref>AG198:BZ198 CD198:CE198 CG198:CH198 CM198:CN198 CP198:CQ198</xm:sqref>
        </x14:conditionalFormatting>
        <x14:conditionalFormatting xmlns:xm="http://schemas.microsoft.com/office/excel/2006/main">
          <x14:cfRule type="iconSet" priority="4925" id="{9E7CA59D-6506-43AA-AF42-7FAD3CE96EBA}">
            <x14:iconSet iconSet="3Symbols" showValue="0" custom="1">
              <x14:cfvo type="percent">
                <xm:f>0</xm:f>
              </x14:cfvo>
              <x14:cfvo type="num">
                <xm:f>0</xm:f>
              </x14:cfvo>
              <x14:cfvo type="num">
                <xm:f>1</xm:f>
              </x14:cfvo>
              <x14:cfIcon iconSet="NoIcons" iconId="0"/>
              <x14:cfIcon iconSet="3Symbols" iconId="2"/>
              <x14:cfIcon iconSet="3Symbols" iconId="0"/>
            </x14:iconSet>
          </x14:cfRule>
          <xm:sqref>AG212:BZ212</xm:sqref>
        </x14:conditionalFormatting>
        <x14:conditionalFormatting xmlns:xm="http://schemas.microsoft.com/office/excel/2006/main">
          <x14:cfRule type="iconSet" priority="5289" id="{842CCF66-A8BF-401E-8A8E-5BCB97E9CC94}">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4921" id="{7109CA72-6CBC-4C33-98F2-B547DA8D8773}">
            <x14:iconSet iconSet="3Symbols" showValue="0" custom="1">
              <x14:cfvo type="percent">
                <xm:f>0</xm:f>
              </x14:cfvo>
              <x14:cfvo type="num">
                <xm:f>0</xm:f>
              </x14:cfvo>
              <x14:cfvo type="num">
                <xm:f>1</xm:f>
              </x14:cfvo>
              <x14:cfIcon iconSet="NoIcons" iconId="0"/>
              <x14:cfIcon iconSet="3Symbols" iconId="2"/>
              <x14:cfIcon iconSet="3Symbols" iconId="0"/>
            </x14:iconSet>
          </x14:cfRule>
          <xm:sqref>AG227:BZ227</xm:sqref>
        </x14:conditionalFormatting>
        <x14:conditionalFormatting xmlns:xm="http://schemas.microsoft.com/office/excel/2006/main">
          <x14:cfRule type="iconSet" priority="2749" id="{EE2FDAF5-A262-49C0-8141-5C72DEF2F401}">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2750" id="{0FA7571A-AA9C-4A9E-9E67-3994D97B8348}">
            <x14:iconSet iconSet="3Symbols" showValue="0" custom="1">
              <x14:cfvo type="percent">
                <xm:f>0</xm:f>
              </x14:cfvo>
              <x14:cfvo type="num">
                <xm:f>0</xm:f>
              </x14:cfvo>
              <x14:cfvo type="num">
                <xm:f>1</xm:f>
              </x14:cfvo>
              <x14:cfIcon iconSet="NoIcons" iconId="0"/>
              <x14:cfIcon iconSet="3Symbols" iconId="2"/>
              <x14:cfIcon iconSet="3Symbols" iconId="0"/>
            </x14:iconSet>
          </x14:cfRule>
          <xm:sqref>AG242:BZ242</xm:sqref>
        </x14:conditionalFormatting>
        <x14:conditionalFormatting xmlns:xm="http://schemas.microsoft.com/office/excel/2006/main">
          <x14:cfRule type="iconSet" priority="29460" id="{FC233FC8-1B3B-45BD-AC0B-FA0C9C58A44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CJ99:CK99</xm:sqref>
        </x14:conditionalFormatting>
        <x14:conditionalFormatting xmlns:xm="http://schemas.microsoft.com/office/excel/2006/main">
          <x14:cfRule type="iconSet" priority="4619" id="{9E40CD19-3C26-4343-B17E-C367428C9F1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CM43</xm:sqref>
        </x14:conditionalFormatting>
        <x14:conditionalFormatting xmlns:xm="http://schemas.microsoft.com/office/excel/2006/main">
          <x14:cfRule type="iconSet" priority="3414" id="{FBE91946-AA0D-41BE-8DE7-0862EEA04ED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xm:sqref>
        </x14:conditionalFormatting>
        <x14:conditionalFormatting xmlns:xm="http://schemas.microsoft.com/office/excel/2006/main">
          <x14:cfRule type="iconSet" priority="4595" id="{AC19BFA0-9D44-466C-BFF2-16EFEE723BC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xm:sqref>
        </x14:conditionalFormatting>
        <x14:conditionalFormatting xmlns:xm="http://schemas.microsoft.com/office/excel/2006/main">
          <x14:cfRule type="iconSet" priority="32400" id="{DB8AB5D1-3BC5-44E6-93FE-B347298CE73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2399" id="{6BE4F775-7B02-4481-913E-72C451DA231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2398" id="{19A147DE-FCB6-4C0C-AE4F-C10A9321A1D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CM72:CN72</xm:sqref>
        </x14:conditionalFormatting>
        <x14:conditionalFormatting xmlns:xm="http://schemas.microsoft.com/office/excel/2006/main">
          <x14:cfRule type="iconSet" priority="4624" id="{CC1A4E19-3229-4EB7-BF0C-A5E5FB5B997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 CM43:CN43 CM17:CN17 CM72:CN72 CM128:CN128 CP128:CQ128 CP143:CQ143 CP72:CQ72 CP17:CQ17 CP99:CQ99 CP43:CQ43 CM143:CN143</xm:sqref>
        </x14:conditionalFormatting>
        <x14:conditionalFormatting xmlns:xm="http://schemas.microsoft.com/office/excel/2006/main">
          <x14:cfRule type="iconSet" priority="4516" id="{4C65259E-EAE6-4F6D-B3D3-E1C13AAB23B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xm:sqref>
        </x14:conditionalFormatting>
        <x14:conditionalFormatting xmlns:xm="http://schemas.microsoft.com/office/excel/2006/main">
          <x14:cfRule type="iconSet" priority="4478" id="{D53AF7EE-33ED-4CE0-B52A-C30D1E56C6D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CM157:CN157 CP157:CQ157</xm:sqref>
        </x14:conditionalFormatting>
        <x14:conditionalFormatting xmlns:xm="http://schemas.microsoft.com/office/excel/2006/main">
          <x14:cfRule type="iconSet" priority="4476" id="{973088EF-F279-4512-AB0E-699D134ECEE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 CP171:CQ171</xm:sqref>
        </x14:conditionalFormatting>
        <x14:conditionalFormatting xmlns:xm="http://schemas.microsoft.com/office/excel/2006/main">
          <x14:cfRule type="iconSet" priority="3888" id="{56C4045F-D902-4FBA-A880-79D36B3EDA4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87" id="{A31680E4-1864-4F4C-9625-11A0F7BA79F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xm:sqref>
        </x14:conditionalFormatting>
        <x14:conditionalFormatting xmlns:xm="http://schemas.microsoft.com/office/excel/2006/main">
          <x14:cfRule type="iconSet" priority="4472" id="{AF6998A3-433F-498E-829A-21F65C19CCB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 CP187:CQ187</xm:sqref>
        </x14:conditionalFormatting>
        <x14:conditionalFormatting xmlns:xm="http://schemas.microsoft.com/office/excel/2006/main">
          <x14:cfRule type="iconSet" priority="3884" id="{27CF50D5-E2D9-4C5C-8DD8-317333EC892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83" id="{49D9C2BD-55D3-44CF-ADF0-6F1B6663918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xm:sqref>
        </x14:conditionalFormatting>
        <x14:conditionalFormatting xmlns:xm="http://schemas.microsoft.com/office/excel/2006/main">
          <x14:cfRule type="iconSet" priority="3550" id="{43CE465A-6D7C-46A3-8ACD-3814A4C7C88C}">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49" id="{1234F806-C1FA-435A-B411-83613114E2F3}">
            <x14:iconSet iconSet="3Symbols" showValue="0" custom="1">
              <x14:cfvo type="percent">
                <xm:f>0</xm:f>
              </x14:cfvo>
              <x14:cfvo type="num">
                <xm:f>0</xm:f>
              </x14:cfvo>
              <x14:cfvo type="num">
                <xm:f>1</xm:f>
              </x14:cfvo>
              <x14:cfIcon iconSet="NoIcons" iconId="0"/>
              <x14:cfIcon iconSet="3Symbols" iconId="2"/>
              <x14:cfIcon iconSet="3Symbols" iconId="0"/>
            </x14:iconSet>
          </x14:cfRule>
          <xm:sqref>CM212:CN212 CP212:CQ212</xm:sqref>
        </x14:conditionalFormatting>
        <x14:conditionalFormatting xmlns:xm="http://schemas.microsoft.com/office/excel/2006/main">
          <x14:cfRule type="iconSet" priority="3548" id="{F64D79B3-19AF-4228-B760-33A08CA1BFC4}">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47" id="{4B7DE806-F429-4055-8DF3-B758D06ADF2E}">
            <x14:iconSet iconSet="3Symbols" showValue="0" custom="1">
              <x14:cfvo type="percent">
                <xm:f>0</xm:f>
              </x14:cfvo>
              <x14:cfvo type="num">
                <xm:f>0</xm:f>
              </x14:cfvo>
              <x14:cfvo type="num">
                <xm:f>1</xm:f>
              </x14:cfvo>
              <x14:cfIcon iconSet="NoIcons" iconId="0"/>
              <x14:cfIcon iconSet="3Symbols" iconId="2"/>
              <x14:cfIcon iconSet="3Symbols" iconId="0"/>
            </x14:iconSet>
          </x14:cfRule>
          <xm:sqref>CM227:CN227 CP227:CQ227</xm:sqref>
        </x14:conditionalFormatting>
        <x14:conditionalFormatting xmlns:xm="http://schemas.microsoft.com/office/excel/2006/main">
          <x14:cfRule type="iconSet" priority="2731" id="{B59DCDF9-A883-4436-805E-17F277E19FF6}">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2730" id="{067925C7-5B9B-4D58-B7D9-F0EBFAE6C139}">
            <x14:iconSet iconSet="3Symbols" showValue="0" custom="1">
              <x14:cfvo type="percent">
                <xm:f>0</xm:f>
              </x14:cfvo>
              <x14:cfvo type="num">
                <xm:f>0</xm:f>
              </x14:cfvo>
              <x14:cfvo type="num">
                <xm:f>1</xm:f>
              </x14:cfvo>
              <x14:cfIcon iconSet="NoIcons" iconId="0"/>
              <x14:cfIcon iconSet="3Symbols" iconId="2"/>
              <x14:cfIcon iconSet="3Symbols" iconId="0"/>
            </x14:iconSet>
          </x14:cfRule>
          <xm:sqref>CM242:CN242 CP242:CQ242</xm:sqref>
        </x14:conditionalFormatting>
        <x14:conditionalFormatting xmlns:xm="http://schemas.microsoft.com/office/excel/2006/main">
          <x14:cfRule type="iconSet" priority="4613" id="{ADFDBC83-91F0-4061-A996-59F409424EB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CN43</xm:sqref>
        </x14:conditionalFormatting>
        <x14:conditionalFormatting xmlns:xm="http://schemas.microsoft.com/office/excel/2006/main">
          <x14:cfRule type="iconSet" priority="4605" id="{2BA3EE77-9408-4182-887A-040B90B1DA4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609" id="{6D719536-7D1A-47AD-9E9F-E059F5EB265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12" id="{C04467C0-BAA1-4011-B1FD-11FFF69BAA3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CN72</xm:sqref>
        </x14:conditionalFormatting>
        <x14:conditionalFormatting xmlns:xm="http://schemas.microsoft.com/office/excel/2006/main">
          <x14:cfRule type="iconSet" priority="4593" id="{89A65776-742F-4326-AD61-51B8BCDB9FE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CN99</xm:sqref>
        </x14:conditionalFormatting>
        <x14:conditionalFormatting xmlns:xm="http://schemas.microsoft.com/office/excel/2006/main">
          <x14:cfRule type="iconSet" priority="4617" id="{BB22F3A0-5583-4BB7-B2AD-8FBC0550C12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CP43</xm:sqref>
        </x14:conditionalFormatting>
        <x14:conditionalFormatting xmlns:xm="http://schemas.microsoft.com/office/excel/2006/main">
          <x14:cfRule type="iconSet" priority="4591" id="{1490FE79-CA73-45FF-91F5-5A50A7C7275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xm:sqref>
        </x14:conditionalFormatting>
        <x14:conditionalFormatting xmlns:xm="http://schemas.microsoft.com/office/excel/2006/main">
          <x14:cfRule type="iconSet" priority="4603" id="{68917469-86C7-4BDA-BB70-E0873336751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599" id="{AEAB131B-7D34-4478-A047-348D830669B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CP72:CQ72</xm:sqref>
        </x14:conditionalFormatting>
        <x14:conditionalFormatting xmlns:xm="http://schemas.microsoft.com/office/excel/2006/main">
          <x14:cfRule type="iconSet" priority="4514" id="{F2C9B881-6248-45D3-B26F-6BB5326AE25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CP99:CQ99</xm:sqref>
        </x14:conditionalFormatting>
        <x14:conditionalFormatting xmlns:xm="http://schemas.microsoft.com/office/excel/2006/main">
          <x14:cfRule type="iconSet" priority="3889" id="{AE7CA14D-81AB-4A42-92C9-221E72414F8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CP157:CQ157</xm:sqref>
        </x14:conditionalFormatting>
        <x14:conditionalFormatting xmlns:xm="http://schemas.microsoft.com/office/excel/2006/main">
          <x14:cfRule type="iconSet" priority="3885" id="{777F913B-3EA5-42FA-832D-BC5F240C157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86" id="{D11A7681-5949-4E81-8A70-995356D0BB0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CP171:CQ171</xm:sqref>
        </x14:conditionalFormatting>
        <x14:conditionalFormatting xmlns:xm="http://schemas.microsoft.com/office/excel/2006/main">
          <x14:cfRule type="iconSet" priority="3881" id="{6C34C987-E7B4-4582-A64E-B9215134ADA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82" id="{356CC869-96A7-48DE-9E5E-4DC7CFAD410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CP187:CQ187</xm:sqref>
        </x14:conditionalFormatting>
        <x14:conditionalFormatting xmlns:xm="http://schemas.microsoft.com/office/excel/2006/main">
          <x14:cfRule type="iconSet" priority="4615" id="{09F4B1F5-6C9C-4F03-93A0-FC93DA1938F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CQ43</xm:sqref>
        </x14:conditionalFormatting>
        <x14:conditionalFormatting xmlns:xm="http://schemas.microsoft.com/office/excel/2006/main">
          <x14:cfRule type="iconSet" priority="4601" id="{2F7EB8F0-6871-4F68-BFB8-9B272A168CC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597" id="{51B6B799-6F82-4444-A468-DA78EEF6202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CQ72</xm:sqref>
        </x14:conditionalFormatting>
        <x14:conditionalFormatting xmlns:xm="http://schemas.microsoft.com/office/excel/2006/main">
          <x14:cfRule type="iconSet" priority="4589" id="{473BA1A2-4F19-4F44-B095-4A04716FA8B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CQ99</xm:sqref>
        </x14:conditionalFormatting>
      </x14:conditionalFormattings>
    </ext>
    <ext xmlns:x14="http://schemas.microsoft.com/office/spreadsheetml/2009/9/main" uri="{CCE6A557-97BC-4b89-ADB6-D9C93CAAB3DF}">
      <x14:dataValidations xmlns:xm="http://schemas.microsoft.com/office/excel/2006/main" xWindow="1112" yWindow="743" count="10">
        <x14:dataValidation type="list" errorStyle="information" allowBlank="1" showInputMessage="1" showErrorMessage="1" errorTitle="Custom Headings" error="Ensure you provide the amount and reconciliation from one of Reported Proxies." xr:uid="{6285E496-2C49-42AB-88E8-06A7BAAE6FB8}">
          <x14:formula1>
            <xm:f>Developer!$B$126:$B$131</xm:f>
          </x14:formula1>
          <xm:sqref>Y132</xm:sqref>
        </x14:dataValidation>
        <x14:dataValidation type="list" allowBlank="1" showInputMessage="1" xr:uid="{7F514BE4-022D-4ECE-BB41-498E0DCD022E}">
          <x14:formula1>
            <xm:f>_xlfn.ANCHORARRAY(_xlfn.XLOOKUP(Z147,_xlfn.TOROW(array_scnCascading),Developer!#REF!,""))</xm:f>
          </x14:formula1>
          <xm:sqref>AA147 AA205 AA191 AA161 AA175</xm:sqref>
        </x14:dataValidation>
        <x14:dataValidation type="list" allowBlank="1" showInputMessage="1" showErrorMessage="1" xr:uid="{DC4E4777-CBEA-4017-994D-8278079FD37D}">
          <x14:formula1>
            <xm:f>_xlfn.ANCHORARRAY(Developer!#REF!)</xm:f>
          </x14:formula1>
          <xm:sqref>H5:I5</xm:sqref>
        </x14:dataValidation>
        <x14:dataValidation type="list" errorStyle="information" allowBlank="1" showInputMessage="1" showErrorMessage="1" errorTitle="Custom Headings" error="Ensure you provide the amount and reconciliation from one of Reported Proxies." xr:uid="{312978B0-033F-40FC-87C2-C8AAD441DEC1}">
          <x14:formula1>
            <xm:f>Developer!$B$126:$B$132</xm:f>
          </x14:formula1>
          <xm:sqref>Y147</xm:sqref>
        </x14:dataValidation>
        <x14:dataValidation type="list" allowBlank="1" showInputMessage="1" xr:uid="{96F6B471-555D-4113-8938-EC3773FD065A}">
          <x14:formula1>
            <xm:f>Developer!$D$210:$D$217</xm:f>
          </x14:formula1>
          <xm:sqref>Y178:Y181</xm:sqref>
        </x14:dataValidation>
        <x14:dataValidation type="list" allowBlank="1" showInputMessage="1" showErrorMessage="1" xr:uid="{CE3C12CC-5BAD-4D12-B5E3-7F8BC6B8A6F0}">
          <x14:formula1>
            <xm:f>_xlfn.ANCHORARRAY(Developer!$B$96)</xm:f>
          </x14:formula1>
          <xm:sqref>AG6</xm:sqref>
        </x14:dataValidation>
        <x14:dataValidation type="list" allowBlank="1" showInputMessage="1" xr:uid="{7C29C1EC-E507-47C3-B9C3-C78814098381}">
          <x14:formula1>
            <xm:f>Developer!$B$52:$B$55</xm:f>
          </x14:formula1>
          <xm:sqref>AL6</xm:sqref>
        </x14:dataValidation>
        <x14:dataValidation type="list" errorStyle="information" allowBlank="1" showInputMessage="1" showErrorMessage="1" errorTitle="Custom Headings" error="Ensure you provide the amount and reconciliation from one of Reported Proxies." xr:uid="{4BC75677-C85B-4207-8C4B-052C2647B0C6}">
          <x14:formula1>
            <xm:f>Developer!$D$126:$D$132</xm:f>
          </x14:formula1>
          <xm:sqref>Y161</xm:sqref>
        </x14:dataValidation>
        <x14:dataValidation type="list" errorStyle="information" allowBlank="1" showInputMessage="1" showErrorMessage="1" errorTitle="Custom Headings" error="Ensure you provide the amount and reconciliation from one of Reported Proxies." xr:uid="{243D92BA-BC6A-459B-96AA-6C1127BDF292}">
          <x14:formula1>
            <xm:f>Developer!$F$126:$F$131</xm:f>
          </x14:formula1>
          <xm:sqref>Y175</xm:sqref>
        </x14:dataValidation>
        <x14:dataValidation type="list" errorStyle="warning" allowBlank="1" showInputMessage="1" showErrorMessage="1" xr:uid="{8C81CEEE-B8D4-4737-A261-7A57CFE2F070}">
          <x14:formula1>
            <xm:f>'data-consol'!$C$11:$C$284</xm:f>
          </x14:formula1>
          <xm:sqref>Y338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7ADB-7732-461F-A4D6-2799EB37E6F5}">
  <sheetPr codeName="Sheet6">
    <tabColor rgb="FF92D050"/>
    <pageSetUpPr autoPageBreaks="0"/>
  </sheetPr>
  <dimension ref="A1:EP95"/>
  <sheetViews>
    <sheetView topLeftCell="N5" zoomScale="55" zoomScaleNormal="55" workbookViewId="0">
      <pane xSplit="11" ySplit="44" topLeftCell="AW82" activePane="bottomRight" state="frozen"/>
      <selection activeCell="N5" sqref="N5"/>
      <selection pane="topRight" activeCell="Y5" sqref="Y5"/>
      <selection pane="bottomLeft" activeCell="N49" sqref="N49"/>
      <selection pane="bottomRight" activeCell="AD88" sqref="AD88:BN90"/>
    </sheetView>
  </sheetViews>
  <sheetFormatPr defaultColWidth="0" defaultRowHeight="15.5" outlineLevelCol="1"/>
  <cols>
    <col min="1" max="1" width="12.84375" hidden="1" customWidth="1" outlineLevel="1"/>
    <col min="2" max="2" width="38.3046875" hidden="1" customWidth="1" outlineLevel="1"/>
    <col min="3" max="3" width="51.23046875" hidden="1" customWidth="1" outlineLevel="1"/>
    <col min="4" max="4" width="39.69140625" hidden="1" customWidth="1" outlineLevel="1"/>
    <col min="5" max="5" width="10.69140625" style="37" hidden="1" customWidth="1" outlineLevel="1"/>
    <col min="6" max="6" width="14.69140625" style="37" hidden="1" customWidth="1" outlineLevel="1"/>
    <col min="7" max="7" width="7.53515625" style="37" hidden="1" customWidth="1" outlineLevel="1"/>
    <col min="8" max="8" width="8.765625" hidden="1" customWidth="1" outlineLevel="1"/>
    <col min="9" max="9" width="9.23046875" hidden="1" customWidth="1" outlineLevel="1"/>
    <col min="10" max="10" width="9.53515625" hidden="1" customWidth="1" outlineLevel="1"/>
    <col min="11" max="11" width="10.3046875" hidden="1" customWidth="1" outlineLevel="1"/>
    <col min="12" max="12" width="7.4609375" hidden="1" customWidth="1" outlineLevel="1"/>
    <col min="13" max="13" width="4.07421875" hidden="1" customWidth="1" outlineLevel="1" collapsed="1"/>
    <col min="14" max="14" width="6.4609375" customWidth="1" collapsed="1"/>
    <col min="15" max="15" width="2.07421875" customWidth="1" outlineLevel="1"/>
    <col min="16" max="17" width="2.69140625" customWidth="1" outlineLevel="1"/>
    <col min="18" max="18" width="1.4609375" customWidth="1" outlineLevel="1"/>
    <col min="19" max="19" width="34.23046875" customWidth="1" outlineLevel="1"/>
    <col min="20" max="20" width="66" customWidth="1" outlineLevel="1"/>
    <col min="21" max="21" width="1.4609375" customWidth="1" outlineLevel="1"/>
    <col min="22" max="22" width="1.4609375" customWidth="1"/>
    <col min="23" max="23" width="11.3046875" customWidth="1"/>
    <col min="24" max="24" width="4.23046875" customWidth="1"/>
    <col min="25" max="25" width="44.69140625" customWidth="1"/>
    <col min="26" max="26" width="4.23046875" customWidth="1"/>
    <col min="27" max="27" width="4.53515625" customWidth="1"/>
    <col min="28" max="28" width="44.69140625" customWidth="1"/>
    <col min="29" max="29" width="4.53515625" style="37" customWidth="1"/>
    <col min="30" max="66" width="17.84375" customWidth="1"/>
    <col min="67" max="77" width="4.4609375" customWidth="1" outlineLevel="1"/>
    <col min="78" max="78" width="4.4609375" customWidth="1" outlineLevel="1" collapsed="1"/>
    <col min="79" max="79" width="2.23046875" customWidth="1"/>
    <col min="80" max="81" width="1.4609375" customWidth="1"/>
    <col min="82" max="83" width="17.84375" customWidth="1"/>
    <col min="84" max="84" width="1.4609375" customWidth="1"/>
    <col min="85" max="86" width="17.84375" customWidth="1"/>
    <col min="87" max="87" width="1.4609375" customWidth="1"/>
    <col min="88" max="88" width="4.3046875" customWidth="1"/>
    <col min="89" max="89" width="25.765625" customWidth="1"/>
    <col min="90" max="90" width="32.69140625" customWidth="1"/>
    <col min="91" max="91" width="32.3046875" customWidth="1"/>
    <col min="92" max="92" width="30.3046875" customWidth="1"/>
    <col min="93" max="94" width="24.4609375" customWidth="1"/>
    <col min="95" max="97" width="13.23046875" customWidth="1"/>
    <col min="98" max="131" width="13.23046875" customWidth="1" outlineLevel="1"/>
    <col min="132" max="146" width="8.07421875" customWidth="1" outlineLevel="1"/>
    <col min="147" max="16384" width="8.07421875" hidden="1"/>
  </cols>
  <sheetData>
    <row r="1" spans="1:94" ht="5.5" customHeight="1">
      <c r="A1" s="2048" t="s">
        <v>1857</v>
      </c>
      <c r="B1" s="2046" t="s">
        <v>1856</v>
      </c>
      <c r="C1" s="108"/>
      <c r="D1" s="108"/>
      <c r="E1" s="822"/>
      <c r="F1" s="822"/>
      <c r="G1" s="822"/>
      <c r="H1" s="822"/>
      <c r="I1" s="821"/>
      <c r="J1" s="822"/>
      <c r="N1" s="115"/>
      <c r="W1" s="37"/>
      <c r="X1" s="1590"/>
      <c r="Z1" s="1006"/>
      <c r="AA1" s="765"/>
      <c r="AD1" s="37"/>
    </row>
    <row r="2" spans="1:94" ht="9" hidden="1" customHeight="1">
      <c r="A2" s="2048" t="s">
        <v>22</v>
      </c>
      <c r="B2" s="2049"/>
      <c r="C2" s="108"/>
      <c r="D2" s="108"/>
      <c r="E2" s="822"/>
      <c r="F2" s="822"/>
      <c r="G2" s="822"/>
      <c r="H2" s="822"/>
      <c r="I2" s="821"/>
      <c r="J2" s="822"/>
      <c r="N2" s="115"/>
      <c r="W2" s="37"/>
      <c r="X2" s="37"/>
      <c r="Z2" s="1006"/>
      <c r="AA2" s="765"/>
      <c r="AD2" s="37"/>
    </row>
    <row r="3" spans="1:94" ht="4.1500000000000004" customHeight="1" collapsed="1">
      <c r="A3" s="2048" t="s">
        <v>219</v>
      </c>
      <c r="B3" s="2049"/>
      <c r="C3" s="108"/>
      <c r="D3" s="108"/>
      <c r="E3" s="822"/>
      <c r="F3" s="822"/>
      <c r="G3" s="822"/>
      <c r="H3" s="822"/>
      <c r="I3" s="821"/>
      <c r="J3" s="822"/>
      <c r="N3" s="3003" t="s">
        <v>23</v>
      </c>
      <c r="O3" s="15"/>
      <c r="P3" s="15"/>
      <c r="Q3" s="15"/>
      <c r="R3" s="15"/>
      <c r="S3" s="15"/>
      <c r="T3" s="152"/>
      <c r="U3" s="38"/>
      <c r="W3" s="142"/>
      <c r="X3" s="144"/>
      <c r="Y3" s="143"/>
      <c r="Z3" s="1504"/>
      <c r="AA3" s="766"/>
      <c r="AB3" s="15"/>
      <c r="AC3" s="1987"/>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94" ht="72" customHeight="1">
      <c r="A4" s="2048"/>
      <c r="B4" s="2049"/>
      <c r="C4" s="108"/>
      <c r="D4" s="108"/>
      <c r="E4" s="108"/>
      <c r="F4" s="108"/>
      <c r="G4" s="108"/>
      <c r="H4" s="108"/>
      <c r="I4" s="108"/>
      <c r="J4" s="108"/>
      <c r="K4" s="108"/>
      <c r="L4" s="108"/>
      <c r="M4" s="108"/>
      <c r="N4" s="3004"/>
      <c r="O4" s="3008" t="e" cm="1" vm="2">
        <f t="array" ref="O4">IF(LEFT($A$1,3) = "unp", icon_unlock, icon_lock)</f>
        <v>#VALUE!</v>
      </c>
      <c r="P4" s="3008"/>
      <c r="Q4" s="3008"/>
      <c r="R4" s="153"/>
      <c r="S4" s="153" t="e" vm="3">
        <v>#VALUE!</v>
      </c>
      <c r="T4" s="153"/>
      <c r="U4" s="39"/>
      <c r="W4" s="767"/>
      <c r="X4" s="126"/>
      <c r="Y4" s="1358" t="e" vm="1">
        <f ca="1">_xlfn.IMAGE(INDEX(PM_Support[COMPANY_LOGO_URL],MATCH(val_company,PM_Support[COMPANY_NAME],0)))</f>
        <v>#VALUE!</v>
      </c>
      <c r="Z4" s="1505"/>
      <c r="AA4" s="768"/>
      <c r="AB4" s="101"/>
      <c r="AC4" s="126"/>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94" ht="45.65" customHeight="1">
      <c r="A5" s="1641"/>
      <c r="B5" s="108"/>
      <c r="C5" s="108"/>
      <c r="D5" s="108"/>
      <c r="E5" s="108"/>
      <c r="F5" s="108"/>
      <c r="G5" s="108"/>
      <c r="H5" s="108"/>
      <c r="I5" s="108"/>
      <c r="J5" s="108"/>
      <c r="K5" s="108"/>
      <c r="L5" s="108"/>
      <c r="M5" s="108"/>
      <c r="N5" s="3004"/>
      <c r="O5" s="101"/>
      <c r="P5" s="153"/>
      <c r="Q5" s="101"/>
      <c r="R5" s="153"/>
      <c r="S5" s="3005" t="s">
        <v>25</v>
      </c>
      <c r="T5" s="3005"/>
      <c r="U5" s="39"/>
      <c r="W5" s="767"/>
      <c r="X5" s="264"/>
      <c r="Y5" s="264" t="s">
        <v>220</v>
      </c>
      <c r="Z5" s="1506"/>
      <c r="AA5" s="989"/>
      <c r="AB5" s="551"/>
      <c r="AC5" s="551"/>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94" ht="39" customHeight="1">
      <c r="A6" s="1642"/>
      <c r="B6" s="1075"/>
      <c r="C6" s="1075"/>
      <c r="D6" s="1075"/>
      <c r="E6" s="586"/>
      <c r="F6" s="586"/>
      <c r="G6" s="586"/>
      <c r="H6" s="585"/>
      <c r="I6" s="585"/>
      <c r="J6" s="586"/>
      <c r="N6" s="3004"/>
      <c r="O6" s="101"/>
      <c r="P6" s="153"/>
      <c r="Q6" s="153"/>
      <c r="R6" s="153"/>
      <c r="S6" s="3005"/>
      <c r="T6" s="3005"/>
      <c r="U6" s="39"/>
      <c r="W6" s="767"/>
      <c r="X6" s="264"/>
      <c r="Y6" s="264"/>
      <c r="Z6" s="1506"/>
      <c r="AA6" s="989"/>
      <c r="AB6" s="551"/>
      <c r="AC6" s="551"/>
      <c r="AD6" s="126"/>
      <c r="AE6" s="709" t="str">
        <f>val_company</f>
        <v>Therme Horizon</v>
      </c>
      <c r="AF6" s="101"/>
      <c r="AG6" s="101"/>
      <c r="AH6" s="101"/>
      <c r="AI6" s="101"/>
      <c r="AJ6" s="101"/>
      <c r="AK6" s="1828" t="e">
        <f ca="1">AK7</f>
        <v>#NAME?</v>
      </c>
      <c r="AL6" s="1827" t="str">
        <f>val_displayUnit</f>
        <v>Millions</v>
      </c>
      <c r="AM6" s="112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94" ht="35.5" customHeight="1">
      <c r="A7" s="1643"/>
      <c r="B7" s="585"/>
      <c r="C7" s="585"/>
      <c r="D7" s="585"/>
      <c r="E7" s="585"/>
      <c r="F7" s="731"/>
      <c r="G7" s="731"/>
      <c r="H7" s="1360"/>
      <c r="I7" s="823"/>
      <c r="J7" s="731"/>
      <c r="N7" s="3004"/>
      <c r="O7" s="101"/>
      <c r="P7" s="126"/>
      <c r="Q7" s="126"/>
      <c r="R7" s="126"/>
      <c r="S7" s="2283" t="s">
        <v>32</v>
      </c>
      <c r="T7" s="154"/>
      <c r="U7" s="39"/>
      <c r="W7" s="94"/>
      <c r="X7" s="123"/>
      <c r="Y7" s="264"/>
      <c r="Z7" s="1506"/>
      <c r="AA7" s="989"/>
      <c r="AB7" s="264"/>
      <c r="AC7" s="123"/>
      <c r="AD7" s="123"/>
      <c r="AE7" s="264"/>
      <c r="AF7" s="264"/>
      <c r="AG7" s="101"/>
      <c r="AH7" s="101"/>
      <c r="AI7" s="101"/>
      <c r="AJ7" s="101"/>
      <c r="AK7" s="1157" t="e" cm="1">
        <f t="array" aca="1" ref="AK7" ca="1">val_currentFYE</f>
        <v>#NAME?</v>
      </c>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94" ht="12.75" customHeight="1">
      <c r="A8" s="1644"/>
      <c r="B8" s="1674"/>
      <c r="C8" s="1543"/>
      <c r="D8" s="1072"/>
      <c r="E8" s="1898"/>
      <c r="F8" s="1073"/>
      <c r="G8" s="1073"/>
      <c r="H8" s="1551"/>
      <c r="I8" s="1551"/>
      <c r="J8" s="1551" t="s">
        <v>39</v>
      </c>
      <c r="N8" s="3004"/>
      <c r="O8" s="101"/>
      <c r="P8" s="18"/>
      <c r="Q8" s="18"/>
      <c r="R8" s="101"/>
      <c r="S8" s="101"/>
      <c r="T8" s="101"/>
      <c r="U8" s="39"/>
      <c r="W8" s="149"/>
      <c r="X8" s="150"/>
      <c r="Y8" s="18"/>
      <c r="Z8" s="1505"/>
      <c r="AA8" s="777"/>
      <c r="AB8" s="18"/>
      <c r="AC8" s="150"/>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94" ht="8.25" customHeight="1">
      <c r="A9" s="1645"/>
      <c r="B9" s="1544"/>
      <c r="C9" s="1544"/>
      <c r="D9" s="1073"/>
      <c r="E9" s="1899"/>
      <c r="F9" s="1896"/>
      <c r="G9" s="1896"/>
      <c r="H9" s="849"/>
      <c r="I9" s="849"/>
      <c r="J9" s="1072"/>
      <c r="N9" s="3004"/>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94" ht="29.25" customHeight="1">
      <c r="A10" s="1645"/>
      <c r="B10" s="1678" t="s">
        <v>36</v>
      </c>
      <c r="C10" s="1543"/>
      <c r="D10" s="1072"/>
      <c r="E10" s="1899"/>
      <c r="F10" s="1896"/>
      <c r="G10" s="1896"/>
      <c r="H10" s="849"/>
      <c r="I10" s="849"/>
      <c r="J10" s="1072"/>
      <c r="N10" s="372"/>
      <c r="O10" s="101"/>
      <c r="P10" s="373"/>
      <c r="Q10" s="373"/>
      <c r="R10" s="101"/>
      <c r="S10" s="3047"/>
      <c r="T10" s="3047"/>
      <c r="U10" s="39"/>
      <c r="W10" s="808"/>
      <c r="X10" s="382"/>
      <c r="Y10" s="382"/>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71"/>
      <c r="CG10" s="3015" t="s">
        <v>222</v>
      </c>
      <c r="CH10" s="3016"/>
      <c r="CI10" s="34"/>
    </row>
    <row r="11" spans="1:94" ht="27.75" customHeight="1">
      <c r="A11" s="1645"/>
      <c r="B11" s="1543"/>
      <c r="C11" s="1543"/>
      <c r="D11" s="1072"/>
      <c r="E11" s="1899"/>
      <c r="F11" s="1896"/>
      <c r="G11" s="1896"/>
      <c r="H11" s="849"/>
      <c r="I11" s="849"/>
      <c r="J11" s="1072"/>
      <c r="N11" s="372"/>
      <c r="O11" s="101"/>
      <c r="P11" s="126"/>
      <c r="Q11" s="126"/>
      <c r="R11" s="126"/>
      <c r="S11" s="2"/>
      <c r="T11" s="2"/>
      <c r="U11" s="197"/>
      <c r="W11" s="972"/>
      <c r="X11" s="973" t="s">
        <v>223</v>
      </c>
      <c r="Y11" s="974"/>
      <c r="Z11" s="973" t="s">
        <v>224</v>
      </c>
      <c r="AA11" s="974"/>
      <c r="AB11" s="985" t="s">
        <v>47</v>
      </c>
      <c r="AC11" s="1988"/>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aca="1" ref="CD11" ca="1">EOMONTH(val_currentFYE,-24)</f>
        <v>#NAME?</v>
      </c>
      <c r="CE11" s="1723" t="e" cm="1">
        <f t="array" aca="1" ref="CE11" ca="1">EOMONTH(val_currentFYE,-12)</f>
        <v>#NAME?</v>
      </c>
      <c r="CF11" s="128"/>
      <c r="CG11" s="1728" t="e">
        <f ca="1">val_currentFYE</f>
        <v>#NAME?</v>
      </c>
      <c r="CH11" s="1729" t="e" cm="1">
        <f t="array" aca="1" ref="CH11" ca="1">val_currentFYE</f>
        <v>#NAME?</v>
      </c>
      <c r="CI11" s="200"/>
    </row>
    <row r="12" spans="1:94" ht="20.25" customHeight="1">
      <c r="A12" s="1645"/>
      <c r="B12" s="1545"/>
      <c r="C12" s="1545"/>
      <c r="D12" s="1024"/>
      <c r="E12" s="1899"/>
      <c r="F12" s="1896"/>
      <c r="G12" s="1896"/>
      <c r="H12" s="849"/>
      <c r="I12" s="849"/>
      <c r="J12" s="1072"/>
      <c r="N12" s="372"/>
      <c r="O12" s="101"/>
      <c r="P12" s="52"/>
      <c r="Q12" s="101"/>
      <c r="R12" s="126"/>
      <c r="S12" s="818" t="s">
        <v>49</v>
      </c>
      <c r="T12" s="818" t="s">
        <v>50</v>
      </c>
      <c r="U12" s="39"/>
      <c r="W12" s="1195" t="s">
        <v>51</v>
      </c>
      <c r="X12" s="907" t="e" cm="1" vm="4">
        <f t="array" ref="X12">fx_getIcon("select")</f>
        <v>#VALUE!</v>
      </c>
      <c r="Y12" s="860" t="s">
        <v>52</v>
      </c>
      <c r="Z12" s="553" cm="1">
        <f t="array" ref="Z12">_xlfn.SWITCH(
    TRUE,
    _BS!$L31=TRUE, 1,
    _BS!$L31=FALSE,-1,
    _BS!$L31=-1,0,
"n/a"
)</f>
        <v>1</v>
      </c>
      <c r="AA12" s="95"/>
      <c r="AB12" s="97" t="s">
        <v>53</v>
      </c>
      <c r="AC12" s="382"/>
      <c r="AD12" s="1601" t="e" cm="1">
        <f t="array" aca="1" ref="AD12" ca="1">EOMONTH(AD11,12-MONTH(val_currentFYE))</f>
        <v>#NAME?</v>
      </c>
      <c r="AE12" s="1601" t="e" cm="1">
        <f t="array" aca="1" ref="AE12" ca="1">EOMONTH(AE11,12-MONTH(val_currentFYE))</f>
        <v>#NAME?</v>
      </c>
      <c r="AF12" s="1601" t="e" cm="1">
        <f t="array" aca="1" ref="AF12" ca="1">EOMONTH(AF11,12-MONTH(val_currentFYE))</f>
        <v>#NAME?</v>
      </c>
      <c r="AG12" s="1601" t="e" cm="1">
        <f t="array" aca="1" ref="AG12" ca="1">EOMONTH(AG11,12-MONTH(val_currentFYE))</f>
        <v>#NAME?</v>
      </c>
      <c r="AH12" s="1601" t="e" cm="1">
        <f t="array" aca="1" ref="AH12" ca="1">EOMONTH(AH11,12-MONTH(val_currentFYE))</f>
        <v>#NAME?</v>
      </c>
      <c r="AI12" s="1601" t="e" cm="1">
        <f t="array" aca="1" ref="AI12" ca="1">EOMONTH(AI11,12-MONTH(val_currentFYE))</f>
        <v>#NAME?</v>
      </c>
      <c r="AJ12" s="1601" t="e" cm="1">
        <f t="array" aca="1" ref="AJ12" ca="1">EOMONTH(AJ11,12-MONTH(val_currentFYE))</f>
        <v>#NAME?</v>
      </c>
      <c r="AK12" s="1601" t="e" cm="1">
        <f t="array" aca="1" ref="AK12" ca="1">EOMONTH(AK11,12-MONTH(val_currentFYE))</f>
        <v>#NAME?</v>
      </c>
      <c r="AL12" s="1601" t="e" cm="1">
        <f t="array" aca="1" ref="AL12" ca="1">EOMONTH(AL11,12-MONTH(val_currentFYE))</f>
        <v>#NAME?</v>
      </c>
      <c r="AM12" s="1601" t="e" cm="1">
        <f t="array" aca="1" ref="AM12" ca="1">EOMONTH(AM11,12-MONTH(val_currentFYE))</f>
        <v>#NAME?</v>
      </c>
      <c r="AN12" s="1601" t="e" cm="1">
        <f t="array" aca="1" ref="AN12" ca="1">EOMONTH(AN11,12-MONTH(val_currentFYE))</f>
        <v>#NAME?</v>
      </c>
      <c r="AO12" s="1601" t="e" cm="1">
        <f t="array" aca="1" ref="AO12" ca="1">EOMONTH(AO11,12-MONTH(val_currentFYE))</f>
        <v>#NAME?</v>
      </c>
      <c r="AP12" s="1601" t="e" cm="1">
        <f t="array" aca="1" ref="AP12" ca="1">EOMONTH(AP11,12-MONTH(val_currentFYE))</f>
        <v>#NAME?</v>
      </c>
      <c r="AQ12" s="1601" t="e" cm="1">
        <f t="array" aca="1" ref="AQ12" ca="1">EOMONTH(AQ11,12-MONTH(val_currentFYE))</f>
        <v>#NAME?</v>
      </c>
      <c r="AR12" s="1601" t="e" cm="1">
        <f t="array" aca="1" ref="AR12" ca="1">EOMONTH(AR11,12-MONTH(val_currentFYE))</f>
        <v>#NAME?</v>
      </c>
      <c r="AS12" s="1601" t="e" cm="1">
        <f t="array" aca="1" ref="AS12" ca="1">EOMONTH(AS11,12-MONTH(val_currentFYE))</f>
        <v>#NAME?</v>
      </c>
      <c r="AT12" s="1601" t="e" cm="1">
        <f t="array" aca="1" ref="AT12" ca="1">EOMONTH(AT11,12-MONTH(val_currentFYE))</f>
        <v>#NAME?</v>
      </c>
      <c r="AU12" s="1601" t="e" cm="1">
        <f t="array" aca="1" ref="AU12" ca="1">EOMONTH(AU11,12-MONTH(val_currentFYE))</f>
        <v>#NAME?</v>
      </c>
      <c r="AV12" s="1601" t="e" cm="1">
        <f t="array" aca="1" ref="AV12" ca="1">EOMONTH(AV11,12-MONTH(val_currentFYE))</f>
        <v>#NAME?</v>
      </c>
      <c r="AW12" s="1601" t="e" cm="1">
        <f t="array" aca="1" ref="AW12" ca="1">EOMONTH(AW11,12-MONTH(val_currentFYE))</f>
        <v>#NAME?</v>
      </c>
      <c r="AX12" s="1601" t="e" cm="1">
        <f t="array" aca="1" ref="AX12" ca="1">EOMONTH(AX11,12-MONTH(val_currentFYE))</f>
        <v>#NAME?</v>
      </c>
      <c r="AY12" s="1601" t="e" cm="1">
        <f t="array" aca="1" ref="AY12" ca="1">EOMONTH(AY11,12-MONTH(val_currentFYE))</f>
        <v>#NAME?</v>
      </c>
      <c r="AZ12" s="1601" t="e" cm="1">
        <f t="array" aca="1" ref="AZ12" ca="1">EOMONTH(AZ11,12-MONTH(val_currentFYE))</f>
        <v>#NAME?</v>
      </c>
      <c r="BA12" s="1601" t="e" cm="1">
        <f t="array" aca="1" ref="BA12" ca="1">EOMONTH(BA11,12-MONTH(val_currentFYE))</f>
        <v>#NAME?</v>
      </c>
      <c r="BB12" s="1601" t="e" cm="1">
        <f t="array" aca="1" ref="BB12" ca="1">EOMONTH(BB11,12-MONTH(val_currentFYE))</f>
        <v>#NAME?</v>
      </c>
      <c r="BC12" s="1601" t="e" cm="1">
        <f t="array" aca="1" ref="BC12" ca="1">EOMONTH(BC11,12-MONTH(val_currentFYE))</f>
        <v>#NAME?</v>
      </c>
      <c r="BD12" s="1601" t="e" cm="1">
        <f t="array" aca="1" ref="BD12" ca="1">EOMONTH(BD11,12-MONTH(val_currentFYE))</f>
        <v>#NAME?</v>
      </c>
      <c r="BE12" s="1601" t="e" cm="1">
        <f t="array" aca="1" ref="BE12" ca="1">EOMONTH(BE11,12-MONTH(val_currentFYE))</f>
        <v>#NAME?</v>
      </c>
      <c r="BF12" s="1601" t="e" cm="1">
        <f t="array" aca="1" ref="BF12" ca="1">EOMONTH(BF11,12-MONTH(val_currentFYE))</f>
        <v>#NAME?</v>
      </c>
      <c r="BG12" s="1601" t="e" cm="1">
        <f t="array" aca="1" ref="BG12" ca="1">EOMONTH(BG11,12-MONTH(val_currentFYE))</f>
        <v>#NAME?</v>
      </c>
      <c r="BH12" s="1601" t="e" cm="1">
        <f t="array" aca="1" ref="BH12" ca="1">EOMONTH(BH11,12-MONTH(val_currentFYE))</f>
        <v>#NAME?</v>
      </c>
      <c r="BI12" s="1601" t="e" cm="1">
        <f t="array" aca="1" ref="BI12" ca="1">EOMONTH(BI11,12-MONTH(val_currentFYE))</f>
        <v>#NAME?</v>
      </c>
      <c r="BJ12" s="1601" t="e" cm="1">
        <f t="array" aca="1" ref="BJ12" ca="1">EOMONTH(BJ11,12-MONTH(val_currentFYE))</f>
        <v>#NAME?</v>
      </c>
      <c r="BK12" s="1601" t="e" cm="1">
        <f t="array" aca="1" ref="BK12" ca="1">EOMONTH(BK11,12-MONTH(val_currentFYE))</f>
        <v>#NAME?</v>
      </c>
      <c r="BL12" s="1601" t="e" cm="1">
        <f t="array" aca="1" ref="BL12" ca="1">EOMONTH(BL11,12-MONTH(val_currentFYE))</f>
        <v>#NAME?</v>
      </c>
      <c r="BM12" s="1601" t="e" cm="1">
        <f t="array" aca="1" ref="BM12" ca="1">EOMONTH(BM11,12-MONTH(val_currentFYE))</f>
        <v>#NAME?</v>
      </c>
      <c r="BN12" s="1602" t="e" cm="1">
        <f t="array" aca="1" ref="BN12" ca="1">EOMONTH(BN11,12-MONTH(val_currentFYE))</f>
        <v>#NAME?</v>
      </c>
      <c r="BO12" s="1602"/>
      <c r="BP12" s="1602"/>
      <c r="BQ12" s="1602"/>
      <c r="BR12" s="1602"/>
      <c r="BS12" s="1602"/>
      <c r="BT12" s="1602"/>
      <c r="BU12" s="1602"/>
      <c r="BV12" s="1602"/>
      <c r="BW12" s="1602"/>
      <c r="BX12" s="1602"/>
      <c r="BY12" s="1602"/>
      <c r="BZ12" s="1602"/>
      <c r="CA12" s="384"/>
      <c r="CC12" s="33"/>
      <c r="CD12" s="1753" t="e" cm="1">
        <f t="array" aca="1" ref="CD12" ca="1">YEAR(val_currentFYE)-2</f>
        <v>#NAME?</v>
      </c>
      <c r="CE12" s="1754" t="e" cm="1">
        <f t="array" aca="1" ref="CE12" ca="1">YEAR(val_currentFYE)-1</f>
        <v>#NAME?</v>
      </c>
      <c r="CF12" s="128"/>
      <c r="CG12" s="1761" t="e" cm="1">
        <f t="array" aca="1" ref="CG12" ca="1">YEAR(val_currentFYE)</f>
        <v>#NAME?</v>
      </c>
      <c r="CH12" s="1762" t="e" cm="1">
        <f t="array" aca="1" ref="CH12" ca="1">YEAR(val_currentFYE)</f>
        <v>#NAME?</v>
      </c>
      <c r="CI12" s="200"/>
    </row>
    <row r="13" spans="1:94" ht="20.25" customHeight="1">
      <c r="A13" s="1645"/>
      <c r="B13" s="1543"/>
      <c r="C13" s="1543"/>
      <c r="D13" s="1072"/>
      <c r="E13" s="1899"/>
      <c r="F13" s="1896"/>
      <c r="G13" s="1896"/>
      <c r="H13" s="849"/>
      <c r="I13" s="849"/>
      <c r="J13" s="1072"/>
      <c r="N13" s="372"/>
      <c r="O13" s="101"/>
      <c r="P13" s="52"/>
      <c r="Q13" s="101"/>
      <c r="R13" s="139"/>
      <c r="S13" s="819" t="s">
        <v>59</v>
      </c>
      <c r="T13" s="819" t="s">
        <v>60</v>
      </c>
      <c r="U13" s="39"/>
      <c r="W13" s="909" t="s">
        <v>61</v>
      </c>
      <c r="X13" s="908" t="s">
        <v>62</v>
      </c>
      <c r="Y13" s="861" t="s">
        <v>63</v>
      </c>
      <c r="Z13" s="128">
        <v>-1</v>
      </c>
      <c r="AA13" s="95"/>
      <c r="AB13" s="97" t="s">
        <v>64</v>
      </c>
      <c r="AC13" s="382"/>
      <c r="AD13" s="1960" cm="1">
        <f t="array" ref="AD13:BN13">_xlfn.SEQUENCE(1,37, -36,1)</f>
        <v>-36</v>
      </c>
      <c r="AE13" s="1960">
        <v>-35</v>
      </c>
      <c r="AF13" s="1960">
        <v>-34</v>
      </c>
      <c r="AG13" s="1960">
        <v>-33</v>
      </c>
      <c r="AH13" s="1960">
        <v>-32</v>
      </c>
      <c r="AI13" s="1960">
        <v>-31</v>
      </c>
      <c r="AJ13" s="1960">
        <v>-30</v>
      </c>
      <c r="AK13" s="1960">
        <v>-29</v>
      </c>
      <c r="AL13" s="1960">
        <v>-28</v>
      </c>
      <c r="AM13" s="1960">
        <v>-27</v>
      </c>
      <c r="AN13" s="1960">
        <v>-26</v>
      </c>
      <c r="AO13" s="1960">
        <v>-25</v>
      </c>
      <c r="AP13" s="1960">
        <v>-24</v>
      </c>
      <c r="AQ13" s="1960">
        <v>-23</v>
      </c>
      <c r="AR13" s="1960">
        <v>-22</v>
      </c>
      <c r="AS13" s="1960">
        <v>-21</v>
      </c>
      <c r="AT13" s="1960">
        <v>-20</v>
      </c>
      <c r="AU13" s="1960">
        <v>-19</v>
      </c>
      <c r="AV13" s="1960">
        <v>-18</v>
      </c>
      <c r="AW13" s="1960">
        <v>-17</v>
      </c>
      <c r="AX13" s="1960">
        <v>-16</v>
      </c>
      <c r="AY13" s="1960">
        <v>-15</v>
      </c>
      <c r="AZ13" s="1960">
        <v>-14</v>
      </c>
      <c r="BA13" s="1960">
        <v>-13</v>
      </c>
      <c r="BB13" s="1960">
        <v>-12</v>
      </c>
      <c r="BC13" s="1960">
        <v>-11</v>
      </c>
      <c r="BD13" s="1960">
        <v>-10</v>
      </c>
      <c r="BE13" s="1960">
        <v>-9</v>
      </c>
      <c r="BF13" s="1960">
        <v>-8</v>
      </c>
      <c r="BG13" s="1960">
        <v>-7</v>
      </c>
      <c r="BH13" s="1960">
        <v>-6</v>
      </c>
      <c r="BI13" s="1960">
        <v>-5</v>
      </c>
      <c r="BJ13" s="1960">
        <v>-4</v>
      </c>
      <c r="BK13" s="1960">
        <v>-3</v>
      </c>
      <c r="BL13" s="1960">
        <v>-2</v>
      </c>
      <c r="BM13" s="1960">
        <v>-1</v>
      </c>
      <c r="BN13" s="1961">
        <v>0</v>
      </c>
      <c r="BO13" s="1961"/>
      <c r="BP13" s="1961"/>
      <c r="BQ13" s="1961"/>
      <c r="BR13" s="1961"/>
      <c r="BS13" s="1961"/>
      <c r="BT13" s="1961"/>
      <c r="BU13" s="1961"/>
      <c r="BV13" s="1961"/>
      <c r="BW13" s="1961"/>
      <c r="BX13" s="1961"/>
      <c r="BY13" s="1961"/>
      <c r="BZ13" s="1961"/>
      <c r="CA13" s="384"/>
      <c r="CC13" s="33"/>
      <c r="CD13" s="1341"/>
      <c r="CE13" s="1342"/>
      <c r="CF13" s="88"/>
      <c r="CG13" s="1763"/>
      <c r="CH13" s="1764"/>
      <c r="CI13" s="200"/>
    </row>
    <row r="14" spans="1:94" ht="20.25" customHeight="1">
      <c r="A14" s="1860" t="b">
        <v>0</v>
      </c>
      <c r="B14" s="811" t="s">
        <v>66</v>
      </c>
      <c r="C14" s="811"/>
      <c r="D14" s="574"/>
      <c r="E14" s="401"/>
      <c r="F14" s="401"/>
      <c r="G14" s="401"/>
      <c r="H14" s="401"/>
      <c r="I14" s="401"/>
      <c r="J14" s="1072"/>
      <c r="N14" s="372"/>
      <c r="O14" s="101"/>
      <c r="P14" s="52"/>
      <c r="Q14" s="101"/>
      <c r="R14" s="140"/>
      <c r="S14" s="590" t="s">
        <v>70</v>
      </c>
      <c r="T14" s="590" t="s">
        <v>71</v>
      </c>
      <c r="U14" s="39"/>
      <c r="W14" s="909" t="s">
        <v>72</v>
      </c>
      <c r="X14" s="908">
        <v>0</v>
      </c>
      <c r="Y14" s="863" t="s">
        <v>73</v>
      </c>
      <c r="Z14" s="128">
        <v>0</v>
      </c>
      <c r="AA14" s="95"/>
      <c r="AB14" s="97" t="s">
        <v>74</v>
      </c>
      <c r="AC14" s="382"/>
      <c r="AD14" s="943" t="s">
        <v>225</v>
      </c>
      <c r="AE14" s="943" t="str">
        <f t="shared" ref="AE14:BN14" si="0">$AD$14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755" t="s">
        <v>65</v>
      </c>
      <c r="CE14" s="1756" t="s">
        <v>65</v>
      </c>
      <c r="CF14" s="88"/>
      <c r="CG14" s="1765" t="s">
        <v>225</v>
      </c>
      <c r="CH14" s="1765" t="s">
        <v>225</v>
      </c>
      <c r="CI14" s="200"/>
    </row>
    <row r="15" spans="1:94" ht="18" customHeight="1">
      <c r="A15" s="1645"/>
      <c r="B15" s="574"/>
      <c r="C15" s="574"/>
      <c r="D15" s="574"/>
      <c r="E15" s="1899"/>
      <c r="F15" s="1896"/>
      <c r="G15" s="1896"/>
      <c r="H15" s="846" t="s">
        <v>56</v>
      </c>
      <c r="I15" s="846" t="s">
        <v>57</v>
      </c>
      <c r="J15" s="1311"/>
      <c r="N15" s="372"/>
      <c r="O15" s="101"/>
      <c r="P15" s="52"/>
      <c r="Q15" s="101"/>
      <c r="R15" s="126"/>
      <c r="S15" s="820" t="e" cm="1" vm="5">
        <f t="array" ref="S15">fx_getIcon("find")</f>
        <v>#VALUE!</v>
      </c>
      <c r="T15" s="818" t="s">
        <v>79</v>
      </c>
      <c r="U15" s="39"/>
      <c r="W15" s="999"/>
      <c r="X15" s="1001"/>
      <c r="Y15" s="1001"/>
      <c r="Z15" s="1002"/>
      <c r="AA15" s="185"/>
      <c r="AB15" s="545" t="s">
        <v>80</v>
      </c>
      <c r="AC15" s="1000"/>
      <c r="AD15" s="1003" t="e" cm="1">
        <f t="array" aca="1" ref="AD15" ca="1">IF( MONTH(AD11)= MONTH( val_currentFYE), 1, IF(MOD(MONTH(AD$11) - MONTH(val_currentFYE),3)=0, 2,0))</f>
        <v>#NAME?</v>
      </c>
      <c r="AE15" s="1003" t="e" cm="1">
        <f t="array" aca="1" ref="AE15" ca="1">IF( MONTH(AE11)= MONTH( val_currentFYE), 1, IF(MOD(MONTH(AE$11) - MONTH(val_currentFYE),3)=0, 2,0))</f>
        <v>#NAME?</v>
      </c>
      <c r="AF15" s="1003" t="e" cm="1">
        <f t="array" aca="1" ref="AF15" ca="1">IF( MONTH(AF11)= MONTH( val_currentFYE), 1, IF(MOD(MONTH(AF$11) - MONTH(val_currentFYE),3)=0, 2,0))</f>
        <v>#NAME?</v>
      </c>
      <c r="AG15" s="1003" t="e" cm="1">
        <f t="array" aca="1" ref="AG15" ca="1">IF( MONTH(AG11)= MONTH( val_currentFYE), 1, IF(MOD(MONTH(AG$11) - MONTH(val_currentFYE),3)=0, 2,0))</f>
        <v>#NAME?</v>
      </c>
      <c r="AH15" s="1003" t="e" cm="1">
        <f t="array" aca="1" ref="AH15" ca="1">IF( MONTH(AH11)= MONTH( val_currentFYE), 1, IF(MOD(MONTH(AH$11) - MONTH(val_currentFYE),3)=0, 2,0))</f>
        <v>#NAME?</v>
      </c>
      <c r="AI15" s="1003" t="e" cm="1">
        <f t="array" aca="1" ref="AI15" ca="1">IF( MONTH(AI11)= MONTH( val_currentFYE), 1, IF(MOD(MONTH(AI$11) - MONTH(val_currentFYE),3)=0, 2,0))</f>
        <v>#NAME?</v>
      </c>
      <c r="AJ15" s="1003" t="e" cm="1">
        <f t="array" aca="1" ref="AJ15" ca="1">IF( MONTH(AJ11)= MONTH( val_currentFYE), 1, IF(MOD(MONTH(AJ$11) - MONTH(val_currentFYE),3)=0, 2,0))</f>
        <v>#NAME?</v>
      </c>
      <c r="AK15" s="1003" t="e" cm="1">
        <f t="array" aca="1" ref="AK15" ca="1">IF( MONTH(AK11)= MONTH( val_currentFYE), 1, IF(MOD(MONTH(AK$11) - MONTH(val_currentFYE),3)=0, 2,0))</f>
        <v>#NAME?</v>
      </c>
      <c r="AL15" s="1003" t="e" cm="1">
        <f t="array" aca="1" ref="AL15" ca="1">IF( MONTH(AL11)= MONTH( val_currentFYE), 1, IF(MOD(MONTH(AL$11) - MONTH(val_currentFYE),3)=0, 2,0))</f>
        <v>#NAME?</v>
      </c>
      <c r="AM15" s="1003" t="e" cm="1">
        <f t="array" aca="1" ref="AM15" ca="1">IF( MONTH(AM11)= MONTH( val_currentFYE), 1, IF(MOD(MONTH(AM$11) - MONTH(val_currentFYE),3)=0, 2,0))</f>
        <v>#NAME?</v>
      </c>
      <c r="AN15" s="1003" t="e" cm="1">
        <f t="array" aca="1" ref="AN15" ca="1">IF( MONTH(AN11)= MONTH( val_currentFYE), 1, IF(MOD(MONTH(AN$11) - MONTH(val_currentFYE),3)=0, 2,0))</f>
        <v>#NAME?</v>
      </c>
      <c r="AO15" s="1003" t="e" cm="1">
        <f t="array" aca="1" ref="AO15" ca="1">IF( MONTH(AO11)= MONTH( val_currentFYE), 1, IF(MOD(MONTH(AO$11) - MONTH(val_currentFYE),3)=0, 2,0))</f>
        <v>#NAME?</v>
      </c>
      <c r="AP15" s="1003" t="e" cm="1">
        <f t="array" aca="1" ref="AP15" ca="1">IF( MONTH(AP11)= MONTH( val_currentFYE), 1, IF(MOD(MONTH(AP$11) - MONTH(val_currentFYE),3)=0, 2,0))</f>
        <v>#NAME?</v>
      </c>
      <c r="AQ15" s="1003" t="e" cm="1">
        <f t="array" aca="1" ref="AQ15" ca="1">IF( MONTH(AQ11)= MONTH( val_currentFYE), 1, IF(MOD(MONTH(AQ$11) - MONTH(val_currentFYE),3)=0, 2,0))</f>
        <v>#NAME?</v>
      </c>
      <c r="AR15" s="1003" t="e" cm="1">
        <f t="array" aca="1" ref="AR15" ca="1">IF( MONTH(AR11)= MONTH( val_currentFYE), 1, IF(MOD(MONTH(AR$11) - MONTH(val_currentFYE),3)=0, 2,0))</f>
        <v>#NAME?</v>
      </c>
      <c r="AS15" s="1003" t="e" cm="1">
        <f t="array" aca="1" ref="AS15" ca="1">IF( MONTH(AS11)= MONTH( val_currentFYE), 1, IF(MOD(MONTH(AS$11) - MONTH(val_currentFYE),3)=0, 2,0))</f>
        <v>#NAME?</v>
      </c>
      <c r="AT15" s="1003" t="e" cm="1">
        <f t="array" aca="1" ref="AT15" ca="1">IF( MONTH(AT11)= MONTH( val_currentFYE), 1, IF(MOD(MONTH(AT$11) - MONTH(val_currentFYE),3)=0, 2,0))</f>
        <v>#NAME?</v>
      </c>
      <c r="AU15" s="1003" t="e" cm="1">
        <f t="array" aca="1" ref="AU15" ca="1">IF( MONTH(AU11)= MONTH( val_currentFYE), 1, IF(MOD(MONTH(AU$11) - MONTH(val_currentFYE),3)=0, 2,0))</f>
        <v>#NAME?</v>
      </c>
      <c r="AV15" s="1003" t="e" cm="1">
        <f t="array" aca="1" ref="AV15" ca="1">IF( MONTH(AV11)= MONTH( val_currentFYE), 1, IF(MOD(MONTH(AV$11) - MONTH(val_currentFYE),3)=0, 2,0))</f>
        <v>#NAME?</v>
      </c>
      <c r="AW15" s="1003" t="e" cm="1">
        <f t="array" aca="1" ref="AW15" ca="1">IF( MONTH(AW11)= MONTH( val_currentFYE), 1, IF(MOD(MONTH(AW$11) - MONTH(val_currentFYE),3)=0, 2,0))</f>
        <v>#NAME?</v>
      </c>
      <c r="AX15" s="1003" t="e" cm="1">
        <f t="array" aca="1" ref="AX15" ca="1">IF( MONTH(AX11)= MONTH( val_currentFYE), 1, IF(MOD(MONTH(AX$11) - MONTH(val_currentFYE),3)=0, 2,0))</f>
        <v>#NAME?</v>
      </c>
      <c r="AY15" s="1003" t="e" cm="1">
        <f t="array" aca="1" ref="AY15" ca="1">IF( MONTH(AY11)= MONTH( val_currentFYE), 1, IF(MOD(MONTH(AY$11) - MONTH(val_currentFYE),3)=0, 2,0))</f>
        <v>#NAME?</v>
      </c>
      <c r="AZ15" s="1003" t="e" cm="1">
        <f t="array" aca="1" ref="AZ15" ca="1">IF( MONTH(AZ11)= MONTH( val_currentFYE), 1, IF(MOD(MONTH(AZ$11) - MONTH(val_currentFYE),3)=0, 2,0))</f>
        <v>#NAME?</v>
      </c>
      <c r="BA15" s="1003" t="e" cm="1">
        <f t="array" aca="1" ref="BA15" ca="1">IF( MONTH(BA11)= MONTH( val_currentFYE), 1, IF(MOD(MONTH(BA$11) - MONTH(val_currentFYE),3)=0, 2,0))</f>
        <v>#NAME?</v>
      </c>
      <c r="BB15" s="1003" t="e" cm="1">
        <f t="array" aca="1" ref="BB15" ca="1">IF( MONTH(BB11)= MONTH( val_currentFYE), 1, IF(MOD(MONTH(BB$11) - MONTH(val_currentFYE),3)=0, 2,0))</f>
        <v>#NAME?</v>
      </c>
      <c r="BC15" s="1003" t="e" cm="1">
        <f t="array" aca="1" ref="BC15" ca="1">IF( MONTH(BC11)= MONTH( val_currentFYE), 1, IF(MOD(MONTH(BC$11) - MONTH(val_currentFYE),3)=0, 2,0))</f>
        <v>#NAME?</v>
      </c>
      <c r="BD15" s="1003" t="e" cm="1">
        <f t="array" aca="1" ref="BD15" ca="1">IF( MONTH(BD11)= MONTH( val_currentFYE), 1, IF(MOD(MONTH(BD$11) - MONTH(val_currentFYE),3)=0, 2,0))</f>
        <v>#NAME?</v>
      </c>
      <c r="BE15" s="1003" t="e" cm="1">
        <f t="array" aca="1" ref="BE15" ca="1">IF( MONTH(BE11)= MONTH( val_currentFYE), 1, IF(MOD(MONTH(BE$11) - MONTH(val_currentFYE),3)=0, 2,0))</f>
        <v>#NAME?</v>
      </c>
      <c r="BF15" s="1003" t="e" cm="1">
        <f t="array" aca="1" ref="BF15" ca="1">IF( MONTH(BF11)= MONTH( val_currentFYE), 1, IF(MOD(MONTH(BF$11) - MONTH(val_currentFYE),3)=0, 2,0))</f>
        <v>#NAME?</v>
      </c>
      <c r="BG15" s="1003" t="e" cm="1">
        <f t="array" aca="1" ref="BG15" ca="1">IF( MONTH(BG11)= MONTH( val_currentFYE), 1, IF(MOD(MONTH(BG$11) - MONTH(val_currentFYE),3)=0, 2,0))</f>
        <v>#NAME?</v>
      </c>
      <c r="BH15" s="1003" t="e" cm="1">
        <f t="array" aca="1" ref="BH15" ca="1">IF( MONTH(BH11)= MONTH( val_currentFYE), 1, IF(MOD(MONTH(BH$11) - MONTH(val_currentFYE),3)=0, 2,0))</f>
        <v>#NAME?</v>
      </c>
      <c r="BI15" s="1003" t="e" cm="1">
        <f t="array" aca="1" ref="BI15" ca="1">IF( MONTH(BI11)= MONTH( val_currentFYE), 1, IF(MOD(MONTH(BI$11) - MONTH(val_currentFYE),3)=0, 2,0))</f>
        <v>#NAME?</v>
      </c>
      <c r="BJ15" s="1003" t="e" cm="1">
        <f t="array" aca="1" ref="BJ15" ca="1">IF( MONTH(BJ11)= MONTH( val_currentFYE), 1, IF(MOD(MONTH(BJ$11) - MONTH(val_currentFYE),3)=0, 2,0))</f>
        <v>#NAME?</v>
      </c>
      <c r="BK15" s="1003" t="e" cm="1">
        <f t="array" aca="1" ref="BK15" ca="1">IF( MONTH(BK11)= MONTH( val_currentFYE), 1, IF(MOD(MONTH(BK$11) - MONTH(val_currentFYE),3)=0, 2,0))</f>
        <v>#NAME?</v>
      </c>
      <c r="BL15" s="1003" t="e" cm="1">
        <f t="array" aca="1" ref="BL15" ca="1">IF( MONTH(BL11)= MONTH( val_currentFYE), 1, IF(MOD(MONTH(BL$11) - MONTH(val_currentFYE),3)=0, 2,0))</f>
        <v>#NAME?</v>
      </c>
      <c r="BM15" s="1003" t="e" cm="1">
        <f t="array" aca="1" ref="BM15" ca="1">IF( MONTH(BM11)= MONTH( val_currentFYE), 1, IF(MOD(MONTH(BM$11) - MONTH(val_currentFYE),3)=0, 2,0))</f>
        <v>#NAME?</v>
      </c>
      <c r="BN15" s="1004"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341"/>
      <c r="CE15" s="1342"/>
      <c r="CF15" s="88"/>
      <c r="CG15" s="1763"/>
      <c r="CH15" s="1767"/>
      <c r="CI15" s="200"/>
    </row>
    <row r="16" spans="1:94" ht="29.5">
      <c r="A16" s="1646"/>
      <c r="B16" s="574"/>
      <c r="C16" s="574"/>
      <c r="D16" s="574"/>
      <c r="E16" s="401"/>
      <c r="F16" s="401"/>
      <c r="G16" s="401"/>
      <c r="H16" s="846"/>
      <c r="I16" s="846" t="s">
        <v>68</v>
      </c>
      <c r="J16" s="401"/>
      <c r="N16" s="158"/>
      <c r="O16" s="101"/>
      <c r="P16" s="101"/>
      <c r="Q16" s="101"/>
      <c r="R16" s="101"/>
      <c r="S16" s="101"/>
      <c r="T16" s="101"/>
      <c r="U16" s="39"/>
      <c r="W16" s="198"/>
      <c r="X16" s="128"/>
      <c r="Y16" s="88"/>
      <c r="Z16" s="1144"/>
      <c r="AA16" s="543"/>
      <c r="AB16" s="97"/>
      <c r="AC16" s="382"/>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801"/>
      <c r="BO16" s="1213"/>
      <c r="BP16" s="1213"/>
      <c r="BQ16" s="1213"/>
      <c r="BR16" s="1213"/>
      <c r="BS16" s="1213"/>
      <c r="BT16" s="1213"/>
      <c r="BU16" s="1213"/>
      <c r="BV16" s="1213"/>
      <c r="BW16" s="1213"/>
      <c r="BX16" s="1213"/>
      <c r="BY16" s="1213"/>
      <c r="BZ16" s="1213"/>
      <c r="CA16" s="34"/>
      <c r="CC16" s="181"/>
      <c r="CD16" s="1742"/>
      <c r="CE16" s="1743"/>
      <c r="CF16" s="296"/>
      <c r="CG16" s="1770"/>
      <c r="CH16" s="1771"/>
      <c r="CI16" s="200"/>
      <c r="CO16" s="1895"/>
      <c r="CP16" s="1894"/>
    </row>
    <row r="17" spans="1:131" ht="20.25" customHeight="1">
      <c r="A17" s="1645"/>
      <c r="B17" s="1074"/>
      <c r="C17" s="1074"/>
      <c r="D17" s="1074"/>
      <c r="E17" s="697"/>
      <c r="F17" s="1900"/>
      <c r="G17" s="401"/>
      <c r="H17" s="846"/>
      <c r="I17" s="846" t="s">
        <v>78</v>
      </c>
      <c r="J17" s="401"/>
      <c r="N17" s="158"/>
      <c r="O17" s="101"/>
      <c r="P17" s="288"/>
      <c r="Q17" s="288"/>
      <c r="R17" s="101"/>
      <c r="S17" s="101"/>
      <c r="T17" s="101"/>
      <c r="U17" s="39"/>
      <c r="W17" s="3045" t="str">
        <f>_BS!W17</f>
        <v>Actual</v>
      </c>
      <c r="X17" s="1234"/>
      <c r="Y17" s="3067" t="s">
        <v>226</v>
      </c>
      <c r="Z17" s="1248" t="s">
        <v>82</v>
      </c>
      <c r="AA17" s="784"/>
      <c r="AB17" s="281"/>
      <c r="AC17" s="1989"/>
      <c r="AD17" s="859" cm="1">
        <f t="array" aca="1" ref="AD17:AD18" ca="1">fx_checkComp(AD20:AD50)</f>
        <v>100</v>
      </c>
      <c r="AE17" s="859" cm="1">
        <f t="array" aca="1" ref="AE17:AE18" ca="1">fx_checkComp(AE20:AE50)</f>
        <v>100</v>
      </c>
      <c r="AF17" s="859" cm="1">
        <f t="array" aca="1" ref="AF17:AF18" ca="1">fx_checkComp(AF20:AF50)</f>
        <v>100</v>
      </c>
      <c r="AG17" s="859" cm="1">
        <f t="array" aca="1" ref="AG17:AG18" ca="1">fx_checkComp(AG20:AG50)</f>
        <v>100</v>
      </c>
      <c r="AH17" s="859" cm="1">
        <f t="array" aca="1" ref="AH17:AH18" ca="1">fx_checkComp(AH20:AH50)</f>
        <v>100</v>
      </c>
      <c r="AI17" s="859" cm="1">
        <f t="array" aca="1" ref="AI17:AI18" ca="1">fx_checkComp(AI20:AI50)</f>
        <v>100</v>
      </c>
      <c r="AJ17" s="859" cm="1">
        <f t="array" aca="1" ref="AJ17:AJ18" ca="1">fx_checkComp(AJ20:AJ50)</f>
        <v>100</v>
      </c>
      <c r="AK17" s="859" cm="1">
        <f t="array" aca="1" ref="AK17:AK18" ca="1">fx_checkComp(AK20:AK50)</f>
        <v>100</v>
      </c>
      <c r="AL17" s="859" cm="1">
        <f t="array" aca="1" ref="AL17:AL18" ca="1">fx_checkComp(AL20:AL50)</f>
        <v>100</v>
      </c>
      <c r="AM17" s="859" cm="1">
        <f t="array" aca="1" ref="AM17:AM18" ca="1">fx_checkComp(AM20:AM50)</f>
        <v>100</v>
      </c>
      <c r="AN17" s="859" cm="1">
        <f t="array" aca="1" ref="AN17:AN18" ca="1">fx_checkComp(AN20:AN50)</f>
        <v>100</v>
      </c>
      <c r="AO17" s="859" cm="1">
        <f t="array" aca="1" ref="AO17:AO18" ca="1">fx_checkComp(AO20:AO50)</f>
        <v>100</v>
      </c>
      <c r="AP17" s="859" cm="1">
        <f t="array" aca="1" ref="AP17:AP18" ca="1">fx_checkComp(AP20:AP50)</f>
        <v>100</v>
      </c>
      <c r="AQ17" s="859" cm="1">
        <f t="array" aca="1" ref="AQ17:AQ18" ca="1">fx_checkComp(AQ20:AQ50)</f>
        <v>100</v>
      </c>
      <c r="AR17" s="859" cm="1">
        <f t="array" aca="1" ref="AR17:AR18" ca="1">fx_checkComp(AR20:AR50)</f>
        <v>100</v>
      </c>
      <c r="AS17" s="859" cm="1">
        <f t="array" aca="1" ref="AS17:AS18" ca="1">fx_checkComp(AS20:AS50)</f>
        <v>100</v>
      </c>
      <c r="AT17" s="859" cm="1">
        <f t="array" aca="1" ref="AT17:AT18" ca="1">fx_checkComp(AT20:AT50)</f>
        <v>100</v>
      </c>
      <c r="AU17" s="859" cm="1">
        <f t="array" aca="1" ref="AU17:AU18" ca="1">fx_checkComp(AU20:AU50)</f>
        <v>100</v>
      </c>
      <c r="AV17" s="859" cm="1">
        <f t="array" aca="1" ref="AV17:AV18" ca="1">fx_checkComp(AV20:AV50)</f>
        <v>100</v>
      </c>
      <c r="AW17" s="859" cm="1">
        <f t="array" aca="1" ref="AW17:AW18" ca="1">fx_checkComp(AW20:AW50)</f>
        <v>100</v>
      </c>
      <c r="AX17" s="859" cm="1">
        <f t="array" aca="1" ref="AX17:AX18" ca="1">fx_checkComp(AX20:AX50)</f>
        <v>100</v>
      </c>
      <c r="AY17" s="859" cm="1">
        <f t="array" aca="1" ref="AY17:AY18" ca="1">fx_checkComp(AY20:AY50)</f>
        <v>100</v>
      </c>
      <c r="AZ17" s="859" cm="1">
        <f t="array" aca="1" ref="AZ17:AZ18" ca="1">fx_checkComp(AZ20:AZ50)</f>
        <v>100</v>
      </c>
      <c r="BA17" s="859" cm="1">
        <f t="array" aca="1" ref="BA17:BA18" ca="1">fx_checkComp(BA20:BA50)</f>
        <v>100</v>
      </c>
      <c r="BB17" s="859" cm="1">
        <f t="array" aca="1" ref="BB17:BB18" ca="1">fx_checkComp(BB20:BB50)</f>
        <v>100</v>
      </c>
      <c r="BC17" s="859" cm="1">
        <f t="array" aca="1" ref="BC17:BC18" ca="1">fx_checkComp(BC20:BC50)</f>
        <v>100</v>
      </c>
      <c r="BD17" s="859" cm="1">
        <f t="array" aca="1" ref="BD17:BD18" ca="1">fx_checkComp(BD20:BD50)</f>
        <v>100</v>
      </c>
      <c r="BE17" s="859" cm="1">
        <f t="array" aca="1" ref="BE17:BE18" ca="1">fx_checkComp(BE20:BE50)</f>
        <v>100</v>
      </c>
      <c r="BF17" s="859" cm="1">
        <f t="array" aca="1" ref="BF17:BF18" ca="1">fx_checkComp(BF20:BF50)</f>
        <v>100</v>
      </c>
      <c r="BG17" s="859" cm="1">
        <f t="array" aca="1" ref="BG17:BG18" ca="1">fx_checkComp(BG20:BG50)</f>
        <v>100</v>
      </c>
      <c r="BH17" s="859" cm="1">
        <f t="array" aca="1" ref="BH17:BH18" ca="1">fx_checkComp(BH20:BH50)</f>
        <v>100</v>
      </c>
      <c r="BI17" s="859" cm="1">
        <f t="array" aca="1" ref="BI17:BI18" ca="1">fx_checkComp(BI20:BI50)</f>
        <v>100</v>
      </c>
      <c r="BJ17" s="859" cm="1">
        <f t="array" aca="1" ref="BJ17:BJ18" ca="1">fx_checkComp(BJ20:BJ50)</f>
        <v>100</v>
      </c>
      <c r="BK17" s="859" cm="1">
        <f t="array" aca="1" ref="BK17:BK18" ca="1">fx_checkComp(BK20:BK50)</f>
        <v>100</v>
      </c>
      <c r="BL17" s="859" cm="1">
        <f t="array" aca="1" ref="BL17:BL18" ca="1">fx_checkComp(BL20:BL50)</f>
        <v>100</v>
      </c>
      <c r="BM17" s="859" cm="1">
        <f t="array" aca="1" ref="BM17:BM18" ca="1">fx_checkComp(BM20:BM50)</f>
        <v>100</v>
      </c>
      <c r="BN17" s="1215" cm="1">
        <f t="array" aca="1" ref="BN17:BN18" ca="1">fx_checkComp(BN20:BN50)</f>
        <v>100</v>
      </c>
      <c r="BO17" s="1804"/>
      <c r="BP17" s="1804"/>
      <c r="BQ17" s="1804"/>
      <c r="BR17" s="1804"/>
      <c r="BS17" s="1804"/>
      <c r="BT17" s="1804"/>
      <c r="BU17" s="1804"/>
      <c r="BV17" s="1804"/>
      <c r="BW17" s="1804"/>
      <c r="BX17" s="1804"/>
      <c r="BY17" s="1804"/>
      <c r="BZ17" s="1804"/>
      <c r="CA17" s="964"/>
      <c r="CB17" s="965"/>
      <c r="CC17" s="966"/>
      <c r="CD17" s="1341"/>
      <c r="CE17" s="1342"/>
      <c r="CF17" s="967"/>
      <c r="CG17" s="1664" t="e" cm="1">
        <f t="array" aca="1" ref="CG17" ca="1">fx_checkComp(CG20:CG50)</f>
        <v>#NAME?</v>
      </c>
      <c r="CH17" s="1665" t="e" cm="1">
        <f t="array" aca="1" ref="CH17" ca="1">fx_checkComp(CH20:CH50)</f>
        <v>#NAME?</v>
      </c>
      <c r="CI17" s="200"/>
    </row>
    <row r="18" spans="1:131" ht="20.25" customHeight="1">
      <c r="A18" s="1645"/>
      <c r="B18" s="1074"/>
      <c r="C18" s="1074"/>
      <c r="D18" s="1074"/>
      <c r="E18" s="697"/>
      <c r="F18" s="1900"/>
      <c r="G18" s="401"/>
      <c r="H18" s="401"/>
      <c r="I18" s="401"/>
      <c r="J18" s="401"/>
      <c r="N18" s="158"/>
      <c r="O18" s="101"/>
      <c r="P18" s="101"/>
      <c r="Q18" s="101"/>
      <c r="R18" s="101"/>
      <c r="S18" s="101"/>
      <c r="T18" s="101"/>
      <c r="U18" s="39"/>
      <c r="W18" s="3046"/>
      <c r="X18" s="1218"/>
      <c r="Y18" s="3068"/>
      <c r="Z18" s="1502"/>
      <c r="AA18" s="1214"/>
      <c r="AB18" s="95"/>
      <c r="AC18" s="1990"/>
      <c r="AD18" s="1648" t="str">
        <f ca="1"/>
        <v>O: 1 / 1</v>
      </c>
      <c r="AE18" s="1648" t="str">
        <f ca="1"/>
        <v>O: 1 / 1</v>
      </c>
      <c r="AF18" s="1648" t="str">
        <f ca="1"/>
        <v>O: 1 / 1</v>
      </c>
      <c r="AG18" s="1648" t="str">
        <f ca="1"/>
        <v>O: 1 / 1</v>
      </c>
      <c r="AH18" s="1648" t="str">
        <f ca="1"/>
        <v>O: 1 / 1</v>
      </c>
      <c r="AI18" s="1648" t="str">
        <f ca="1"/>
        <v>O: 1 / 1</v>
      </c>
      <c r="AJ18" s="1648" t="str">
        <f ca="1"/>
        <v>O: 1 / 1</v>
      </c>
      <c r="AK18" s="1648" t="str">
        <f ca="1"/>
        <v>O: 1 / 1</v>
      </c>
      <c r="AL18" s="1648" t="str">
        <f ca="1"/>
        <v>O: 1 / 1</v>
      </c>
      <c r="AM18" s="1648" t="str">
        <f ca="1"/>
        <v>O: 1 / 1</v>
      </c>
      <c r="AN18" s="1648" t="str">
        <f ca="1"/>
        <v>O: 1 / 1</v>
      </c>
      <c r="AO18" s="1648" t="str">
        <f ca="1"/>
        <v>O: 1 / 1</v>
      </c>
      <c r="AP18" s="1648" t="str">
        <f ca="1"/>
        <v>O: 1 / 1</v>
      </c>
      <c r="AQ18" s="1648" t="str">
        <f ca="1"/>
        <v>O: 1 / 1</v>
      </c>
      <c r="AR18" s="1648" t="str">
        <f ca="1"/>
        <v>O: 1 / 1</v>
      </c>
      <c r="AS18" s="1648" t="str">
        <f ca="1"/>
        <v>O: 1 / 1</v>
      </c>
      <c r="AT18" s="1648" t="str">
        <f ca="1"/>
        <v>O: 1 / 1</v>
      </c>
      <c r="AU18" s="1648" t="str">
        <f ca="1"/>
        <v>O: 1 / 1</v>
      </c>
      <c r="AV18" s="1648" t="str">
        <f ca="1"/>
        <v>O: 1 / 1</v>
      </c>
      <c r="AW18" s="1648" t="str">
        <f ca="1"/>
        <v>O: 1 / 1</v>
      </c>
      <c r="AX18" s="1648" t="str">
        <f ca="1"/>
        <v>O: 1 / 1</v>
      </c>
      <c r="AY18" s="1648" t="str">
        <f ca="1"/>
        <v>O: 1 / 1</v>
      </c>
      <c r="AZ18" s="1648" t="str">
        <f ca="1"/>
        <v>O: 1 / 1</v>
      </c>
      <c r="BA18" s="1648" t="str">
        <f ca="1"/>
        <v>O: 1 / 1</v>
      </c>
      <c r="BB18" s="1648" t="str">
        <f ca="1"/>
        <v>O: 1 / 1</v>
      </c>
      <c r="BC18" s="1648" t="str">
        <f ca="1"/>
        <v>O: 1 / 1</v>
      </c>
      <c r="BD18" s="1648" t="str">
        <f ca="1"/>
        <v>O: 1 / 1</v>
      </c>
      <c r="BE18" s="1648" t="str">
        <f ca="1"/>
        <v>O: 1 / 1</v>
      </c>
      <c r="BF18" s="1648" t="str">
        <f ca="1"/>
        <v>O: 1 / 1</v>
      </c>
      <c r="BG18" s="1648" t="str">
        <f ca="1"/>
        <v>O: 1 / 1</v>
      </c>
      <c r="BH18" s="1648" t="str">
        <f ca="1"/>
        <v>O: 1 / 1</v>
      </c>
      <c r="BI18" s="1648" t="str">
        <f ca="1"/>
        <v>O: 1 / 1</v>
      </c>
      <c r="BJ18" s="1648" t="str">
        <f ca="1"/>
        <v>O: 1 / 1</v>
      </c>
      <c r="BK18" s="1648" t="str">
        <f ca="1"/>
        <v>O: 1 / 1</v>
      </c>
      <c r="BL18" s="1648" t="str">
        <f ca="1"/>
        <v>O: 1 / 1</v>
      </c>
      <c r="BM18" s="1648" t="str">
        <f ca="1"/>
        <v>O: 1 / 1</v>
      </c>
      <c r="BN18" s="1649" t="str">
        <f ca="1"/>
        <v>O: 1 / 1</v>
      </c>
      <c r="BO18" s="1649"/>
      <c r="BP18" s="1649"/>
      <c r="BQ18" s="1649"/>
      <c r="BR18" s="1649"/>
      <c r="BS18" s="1649"/>
      <c r="BT18" s="1649"/>
      <c r="BU18" s="1649"/>
      <c r="BV18" s="1649"/>
      <c r="BW18" s="1649"/>
      <c r="BX18" s="1649"/>
      <c r="BY18" s="1649"/>
      <c r="BZ18" s="1649"/>
      <c r="CA18" s="964"/>
      <c r="CB18" s="965"/>
      <c r="CC18" s="966"/>
      <c r="CD18" s="1341"/>
      <c r="CE18" s="1342"/>
      <c r="CF18" s="967"/>
      <c r="CG18" s="1768"/>
      <c r="CH18" s="1769"/>
      <c r="CI18" s="200"/>
    </row>
    <row r="19" spans="1:131" ht="30" customHeight="1">
      <c r="A19" s="1625"/>
      <c r="B19" s="695" t="s">
        <v>85</v>
      </c>
      <c r="C19" s="695" t="s">
        <v>86</v>
      </c>
      <c r="D19" s="1548" t="s">
        <v>87</v>
      </c>
      <c r="E19" s="1901" t="s">
        <v>88</v>
      </c>
      <c r="F19" s="1875" t="s">
        <v>89</v>
      </c>
      <c r="G19" s="1875" t="s">
        <v>90</v>
      </c>
      <c r="H19" s="1904" t="s">
        <v>37</v>
      </c>
      <c r="I19" s="1904" t="s">
        <v>38</v>
      </c>
      <c r="J19" s="578"/>
      <c r="N19" s="158"/>
      <c r="O19" s="101"/>
      <c r="P19" s="52"/>
      <c r="Q19" s="101"/>
      <c r="R19" s="101"/>
      <c r="S19" s="101"/>
      <c r="T19" s="101"/>
      <c r="U19" s="39"/>
      <c r="W19" s="1225" t="s">
        <v>94</v>
      </c>
      <c r="X19" s="1232">
        <f>_BS!X19</f>
        <v>1</v>
      </c>
      <c r="Y19" s="1233" t="str">
        <f>val_company&amp; " Internal Accounts"</f>
        <v>Therme Horizon Internal Accounts</v>
      </c>
      <c r="Z19" s="1227"/>
      <c r="AA19" s="1227"/>
      <c r="AB19" s="1226" t="s">
        <v>227</v>
      </c>
      <c r="AC19" s="1227"/>
      <c r="AD19" s="1670" t="str">
        <f>_BS!AD19</f>
        <v>Actual</v>
      </c>
      <c r="AE19" s="1230" t="str">
        <f>_BS!AE19</f>
        <v>Actual</v>
      </c>
      <c r="AF19" s="1230" t="str">
        <f>_BS!AF19</f>
        <v>Actual</v>
      </c>
      <c r="AG19" s="1230" t="str">
        <f>_BS!AG19</f>
        <v>Actual</v>
      </c>
      <c r="AH19" s="1230" t="str">
        <f>_BS!AH19</f>
        <v>Actual</v>
      </c>
      <c r="AI19" s="1230" t="str">
        <f>_BS!AI19</f>
        <v>Actual</v>
      </c>
      <c r="AJ19" s="1230" t="str">
        <f>_BS!AJ19</f>
        <v>Actual</v>
      </c>
      <c r="AK19" s="1230" t="str">
        <f>_BS!AK19</f>
        <v>Actual</v>
      </c>
      <c r="AL19" s="1230" t="str">
        <f>_BS!AL19</f>
        <v>Actual</v>
      </c>
      <c r="AM19" s="1230" t="str">
        <f>_BS!AM19</f>
        <v>Actual</v>
      </c>
      <c r="AN19" s="1230" t="str">
        <f>_BS!AN19</f>
        <v>Actual</v>
      </c>
      <c r="AO19" s="1230" t="str">
        <f>_BS!AO19</f>
        <v>Actual</v>
      </c>
      <c r="AP19" s="1230" t="str">
        <f>_BS!AP19</f>
        <v>Actual</v>
      </c>
      <c r="AQ19" s="1230" t="str">
        <f>_BS!AQ19</f>
        <v>Actual</v>
      </c>
      <c r="AR19" s="1230" t="str">
        <f>_BS!AR19</f>
        <v>Actual</v>
      </c>
      <c r="AS19" s="1230" t="str">
        <f>_BS!AS19</f>
        <v>Actual</v>
      </c>
      <c r="AT19" s="1230" t="str">
        <f>_BS!AT19</f>
        <v>Actual</v>
      </c>
      <c r="AU19" s="1230" t="str">
        <f>_BS!AU19</f>
        <v>Actual</v>
      </c>
      <c r="AV19" s="1230" t="str">
        <f>_BS!AV19</f>
        <v>Actual</v>
      </c>
      <c r="AW19" s="1230" t="str">
        <f>_BS!AW19</f>
        <v>Actual</v>
      </c>
      <c r="AX19" s="1230" t="str">
        <f>_BS!AX19</f>
        <v>Actual</v>
      </c>
      <c r="AY19" s="1230" t="str">
        <f>_BS!AY19</f>
        <v>Actual</v>
      </c>
      <c r="AZ19" s="1230" t="str">
        <f>_BS!AZ19</f>
        <v>Actual</v>
      </c>
      <c r="BA19" s="1230" t="str">
        <f>_BS!BA19</f>
        <v>Actual</v>
      </c>
      <c r="BB19" s="1230" t="str">
        <f>_BS!BB19</f>
        <v>Actual</v>
      </c>
      <c r="BC19" s="1230" t="str">
        <f>_BS!BC19</f>
        <v>Actual</v>
      </c>
      <c r="BD19" s="1230" t="str">
        <f>_BS!BD19</f>
        <v>Actual</v>
      </c>
      <c r="BE19" s="1230" t="str">
        <f>_BS!BE19</f>
        <v>Actual</v>
      </c>
      <c r="BF19" s="1230" t="str">
        <f>_BS!BF19</f>
        <v>Actual</v>
      </c>
      <c r="BG19" s="1230" t="str">
        <f>_BS!BG19</f>
        <v>Actual</v>
      </c>
      <c r="BH19" s="1230" t="str">
        <f>_BS!BH19</f>
        <v>Actual</v>
      </c>
      <c r="BI19" s="1230" t="str">
        <f>_BS!BI19</f>
        <v>Actual</v>
      </c>
      <c r="BJ19" s="1230" t="str">
        <f>_BS!BJ19</f>
        <v>Actual</v>
      </c>
      <c r="BK19" s="1230" t="str">
        <f>_BS!BK19</f>
        <v>Actual</v>
      </c>
      <c r="BL19" s="1230" t="str">
        <f>_BS!BL19</f>
        <v>Actual</v>
      </c>
      <c r="BM19" s="1230" t="str">
        <f>_BS!BM19</f>
        <v>Actual</v>
      </c>
      <c r="BN19" s="1231" t="str">
        <f>_BS!BN19</f>
        <v>Actual</v>
      </c>
      <c r="BO19" s="2112"/>
      <c r="BP19" s="2112"/>
      <c r="BQ19" s="2112"/>
      <c r="BR19" s="2112"/>
      <c r="BS19" s="2112"/>
      <c r="BT19" s="2112"/>
      <c r="BU19" s="2112"/>
      <c r="BV19" s="2112"/>
      <c r="BW19" s="2112"/>
      <c r="BX19" s="2112"/>
      <c r="BY19" s="2112"/>
      <c r="BZ19" s="2112"/>
      <c r="CA19" s="34"/>
      <c r="CC19" s="33"/>
      <c r="CD19" s="1720" t="str">
        <f>_BS!CD19</f>
        <v>Actual</v>
      </c>
      <c r="CE19" s="1720" t="str">
        <f>_BS!CE19</f>
        <v>Actual</v>
      </c>
      <c r="CF19" s="88"/>
      <c r="CG19" s="1198" t="str">
        <f>_BS!CG19</f>
        <v>Original Budget</v>
      </c>
      <c r="CH19" s="1198" t="str">
        <f>_BS!CH19</f>
        <v>LE</v>
      </c>
      <c r="CI19" s="200"/>
      <c r="CK19" s="2089" t="str" cm="1">
        <f t="array" aca="1" ref="CK19" ca="1">RIGHT(CELL("filename", A1), LEN(CELL("filename", A1)) - FIND("]", CELL("filename", A1)))&amp;" "&amp;"Label PUSH"&amp;TEXT(val_asOfDate," MMm-YY")</f>
        <v>BS Label PUSH Dec-25</v>
      </c>
      <c r="CL19" s="2089" t="str" cm="1">
        <f t="array" aca="1" ref="CL19" ca="1">RIGHT(CELL("filename",A1),LEN(CELL("filename",A1))-FIND("]",CELL("filename",A1)))&amp;" "&amp;"Label PUSH"&amp;TEXT(EOMONTH(val_asOfDate,1)," MMMM-YY")</f>
        <v>BS Label PUSH January-26</v>
      </c>
      <c r="CM19" s="2089" t="str" cm="1">
        <f t="array" aca="1" ref="CM19" ca="1">RIGHT(CELL("filename",B1),LEN(CELL("filename",B1))-FIND("]",CELL("filename",B1)))&amp;" "&amp;"Label PUSH"&amp;TEXT(EOMONTH(val_asOfDate,2)," MMMM-YY")</f>
        <v>BS Label PUSH February-26</v>
      </c>
      <c r="CN19" s="2089" t="str" cm="1">
        <f t="array" aca="1" ref="CN19" ca="1">RIGHT(CELL("filename",B1),LEN(CELL("filename",B1))-FIND("]",CELL("filename",B1)))&amp;" "&amp;"Label PUSH"&amp;TEXT(EOMONTH(val_asOfDate,3)," MMMM-YY")</f>
        <v>BS Label PUSH March-26</v>
      </c>
      <c r="CO19" s="1881" t="str" cm="1">
        <f t="array" aca="1" ref="CO19" ca="1">RIGHT(CELL("filename",A1),LEN(CELL("filename",A1))-FIND("]",CELL("filename",A1)))&amp;" "&amp;$CG$10&amp;" PUSH"</f>
        <v>BS  Current FY PUSH</v>
      </c>
      <c r="CP19" s="1881" t="str" cm="1">
        <f t="array" aca="1" ref="CP19" ca="1">RIGHT(CELL("filename",A1),LEN(CELL("filename",A1))-FIND("]",CELL("filename",A1)))&amp;" "&amp;$CG$10&amp;" PUSH"</f>
        <v>BS  Current FY PUSH</v>
      </c>
      <c r="CQ19" s="1878" t="str" cm="1">
        <f t="array" aca="1" ref="CQ19" ca="1">RIGHT(CELL("filename", $A$1), LEN(CELL("filename", $A$1)) - FIND("]", CELL("filename", $A$1)))&amp;" PUSH"</f>
        <v>BS PUSH</v>
      </c>
      <c r="CR19" s="1878" t="str" cm="1">
        <f t="array" aca="1" ref="CR19" ca="1">RIGHT(CELL("filename", $A$1), LEN(CELL("filename", $A$1)) - FIND("]", CELL("filename", $A$1)))&amp;" PUSH"</f>
        <v>BS PUSH</v>
      </c>
      <c r="CS19" s="1878" t="str" cm="1">
        <f t="array" aca="1" ref="CS19" ca="1">RIGHT(CELL("filename", $A$1), LEN(CELL("filename", $A$1)) - FIND("]", CELL("filename", $A$1)))&amp;" PUSH"</f>
        <v>BS PUSH</v>
      </c>
      <c r="CT19" s="1878" t="str" cm="1">
        <f t="array" aca="1" ref="CT19" ca="1">RIGHT(CELL("filename", $A$1), LEN(CELL("filename", $A$1)) - FIND("]", CELL("filename", $A$1)))&amp;" PUSH"</f>
        <v>BS PUSH</v>
      </c>
      <c r="CU19" s="1878" t="str" cm="1">
        <f t="array" aca="1" ref="CU19" ca="1">RIGHT(CELL("filename", $A$1), LEN(CELL("filename", $A$1)) - FIND("]", CELL("filename", $A$1)))&amp;" PUSH"</f>
        <v>BS PUSH</v>
      </c>
      <c r="CV19" s="1878" t="str" cm="1">
        <f t="array" aca="1" ref="CV19" ca="1">RIGHT(CELL("filename", $A$1), LEN(CELL("filename", $A$1)) - FIND("]", CELL("filename", $A$1)))&amp;" PUSH"</f>
        <v>BS PUSH</v>
      </c>
      <c r="CW19" s="1878" t="str" cm="1">
        <f t="array" aca="1" ref="CW19" ca="1">RIGHT(CELL("filename", $A$1), LEN(CELL("filename", $A$1)) - FIND("]", CELL("filename", $A$1)))&amp;" PUSH"</f>
        <v>BS PUSH</v>
      </c>
      <c r="CX19" s="1878" t="str" cm="1">
        <f t="array" aca="1" ref="CX19" ca="1">RIGHT(CELL("filename", $A$1), LEN(CELL("filename", $A$1)) - FIND("]", CELL("filename", $A$1)))&amp;" PUSH"</f>
        <v>BS PUSH</v>
      </c>
      <c r="CY19" s="1878" t="str" cm="1">
        <f t="array" aca="1" ref="CY19" ca="1">RIGHT(CELL("filename", $A$1), LEN(CELL("filename", $A$1)) - FIND("]", CELL("filename", $A$1)))&amp;" PUSH"</f>
        <v>BS PUSH</v>
      </c>
      <c r="CZ19" s="1878" t="str" cm="1">
        <f t="array" aca="1" ref="CZ19" ca="1">RIGHT(CELL("filename", $A$1), LEN(CELL("filename", $A$1)) - FIND("]", CELL("filename", $A$1)))&amp;" PUSH"</f>
        <v>BS PUSH</v>
      </c>
      <c r="DA19" s="1878" t="str" cm="1">
        <f t="array" aca="1" ref="DA19" ca="1">RIGHT(CELL("filename", $A$1), LEN(CELL("filename", $A$1)) - FIND("]", CELL("filename", $A$1)))&amp;" PUSH"</f>
        <v>BS PUSH</v>
      </c>
      <c r="DB19" s="1878" t="str" cm="1">
        <f t="array" aca="1" ref="DB19" ca="1">RIGHT(CELL("filename", $A$1), LEN(CELL("filename", $A$1)) - FIND("]", CELL("filename", $A$1)))&amp;" PUSH"</f>
        <v>BS PUSH</v>
      </c>
      <c r="DC19" s="1878" t="str" cm="1">
        <f t="array" aca="1" ref="DC19" ca="1">RIGHT(CELL("filename", $A$1), LEN(CELL("filename", $A$1)) - FIND("]", CELL("filename", $A$1)))&amp;" PUSH"</f>
        <v>BS PUSH</v>
      </c>
      <c r="DD19" s="1878" t="str" cm="1">
        <f t="array" aca="1" ref="DD19" ca="1">RIGHT(CELL("filename", $A$1), LEN(CELL("filename", $A$1)) - FIND("]", CELL("filename", $A$1)))&amp;" PUSH"</f>
        <v>BS PUSH</v>
      </c>
      <c r="DE19" s="1878" t="str" cm="1">
        <f t="array" aca="1" ref="DE19" ca="1">RIGHT(CELL("filename", $A$1), LEN(CELL("filename", $A$1)) - FIND("]", CELL("filename", $A$1)))&amp;" PUSH"</f>
        <v>BS PUSH</v>
      </c>
      <c r="DF19" s="1878" t="str" cm="1">
        <f t="array" aca="1" ref="DF19" ca="1">RIGHT(CELL("filename", $A$1), LEN(CELL("filename", $A$1)) - FIND("]", CELL("filename", $A$1)))&amp;" PUSH"</f>
        <v>BS PUSH</v>
      </c>
      <c r="DG19" s="1878" t="str" cm="1">
        <f t="array" aca="1" ref="DG19" ca="1">RIGHT(CELL("filename", $A$1), LEN(CELL("filename", $A$1)) - FIND("]", CELL("filename", $A$1)))&amp;" PUSH"</f>
        <v>BS PUSH</v>
      </c>
      <c r="DH19" s="1878" t="str" cm="1">
        <f t="array" aca="1" ref="DH19" ca="1">RIGHT(CELL("filename", $A$1), LEN(CELL("filename", $A$1)) - FIND("]", CELL("filename", $A$1)))&amp;" PUSH"</f>
        <v>BS PUSH</v>
      </c>
      <c r="DI19" s="1878" t="str" cm="1">
        <f t="array" aca="1" ref="DI19" ca="1">RIGHT(CELL("filename", $A$1), LEN(CELL("filename", $A$1)) - FIND("]", CELL("filename", $A$1)))&amp;" PUSH"</f>
        <v>BS PUSH</v>
      </c>
      <c r="DJ19" s="1878" t="str" cm="1">
        <f t="array" aca="1" ref="DJ19" ca="1">RIGHT(CELL("filename", $A$1), LEN(CELL("filename", $A$1)) - FIND("]", CELL("filename", $A$1)))&amp;" PUSH"</f>
        <v>BS PUSH</v>
      </c>
      <c r="DK19" s="1878" t="str" cm="1">
        <f t="array" aca="1" ref="DK19" ca="1">RIGHT(CELL("filename", $A$1), LEN(CELL("filename", $A$1)) - FIND("]", CELL("filename", $A$1)))&amp;" PUSH"</f>
        <v>BS PUSH</v>
      </c>
      <c r="DL19" s="1878" t="str" cm="1">
        <f t="array" aca="1" ref="DL19" ca="1">RIGHT(CELL("filename", $A$1), LEN(CELL("filename", $A$1)) - FIND("]", CELL("filename", $A$1)))&amp;" PUSH"</f>
        <v>BS PUSH</v>
      </c>
      <c r="DM19" s="1878" t="str" cm="1">
        <f t="array" aca="1" ref="DM19" ca="1">RIGHT(CELL("filename", $A$1), LEN(CELL("filename", $A$1)) - FIND("]", CELL("filename", $A$1)))&amp;" PUSH"</f>
        <v>BS PUSH</v>
      </c>
      <c r="DN19" s="1878" t="str" cm="1">
        <f t="array" aca="1" ref="DN19" ca="1">RIGHT(CELL("filename", $A$1), LEN(CELL("filename", $A$1)) - FIND("]", CELL("filename", $A$1)))&amp;" PUSH"</f>
        <v>BS PUSH</v>
      </c>
      <c r="DO19" s="1878" t="str" cm="1">
        <f t="array" aca="1" ref="DO19" ca="1">RIGHT(CELL("filename", $A$1), LEN(CELL("filename", $A$1)) - FIND("]", CELL("filename", $A$1)))&amp;" PUSH"</f>
        <v>BS PUSH</v>
      </c>
      <c r="DP19" s="1878" t="str" cm="1">
        <f t="array" aca="1" ref="DP19" ca="1">RIGHT(CELL("filename", $A$1), LEN(CELL("filename", $A$1)) - FIND("]", CELL("filename", $A$1)))&amp;" PUSH"</f>
        <v>BS PUSH</v>
      </c>
      <c r="DQ19" s="1878" t="str" cm="1">
        <f t="array" aca="1" ref="DQ19" ca="1">RIGHT(CELL("filename", $A$1), LEN(CELL("filename", $A$1)) - FIND("]", CELL("filename", $A$1)))&amp;" PUSH"</f>
        <v>BS PUSH</v>
      </c>
      <c r="DR19" s="1878" t="str" cm="1">
        <f t="array" aca="1" ref="DR19" ca="1">RIGHT(CELL("filename", $A$1), LEN(CELL("filename", $A$1)) - FIND("]", CELL("filename", $A$1)))&amp;" PUSH"</f>
        <v>BS PUSH</v>
      </c>
      <c r="DS19" s="1878" t="str" cm="1">
        <f t="array" aca="1" ref="DS19" ca="1">RIGHT(CELL("filename", $A$1), LEN(CELL("filename", $A$1)) - FIND("]", CELL("filename", $A$1)))&amp;" PUSH"</f>
        <v>BS PUSH</v>
      </c>
      <c r="DT19" s="1878" t="str" cm="1">
        <f t="array" aca="1" ref="DT19" ca="1">RIGHT(CELL("filename", $A$1), LEN(CELL("filename", $A$1)) - FIND("]", CELL("filename", $A$1)))&amp;" PUSH"</f>
        <v>BS PUSH</v>
      </c>
      <c r="DU19" s="1878" t="str" cm="1">
        <f t="array" aca="1" ref="DU19" ca="1">RIGHT(CELL("filename", $A$1), LEN(CELL("filename", $A$1)) - FIND("]", CELL("filename", $A$1)))&amp;" PUSH"</f>
        <v>BS PUSH</v>
      </c>
      <c r="DV19" s="1878" t="str" cm="1">
        <f t="array" aca="1" ref="DV19" ca="1">RIGHT(CELL("filename", $A$1), LEN(CELL("filename", $A$1)) - FIND("]", CELL("filename", $A$1)))&amp;" PUSH"</f>
        <v>BS PUSH</v>
      </c>
      <c r="DW19" s="1878" t="str" cm="1">
        <f t="array" aca="1" ref="DW19" ca="1">RIGHT(CELL("filename", $A$1), LEN(CELL("filename", $A$1)) - FIND("]", CELL("filename", $A$1)))&amp;" PUSH"</f>
        <v>BS PUSH</v>
      </c>
      <c r="DX19" s="1878" t="str" cm="1">
        <f t="array" aca="1" ref="DX19" ca="1">RIGHT(CELL("filename", $A$1), LEN(CELL("filename", $A$1)) - FIND("]", CELL("filename", $A$1)))&amp;" PUSH"</f>
        <v>BS PUSH</v>
      </c>
      <c r="DY19" s="1878" t="str" cm="1">
        <f t="array" aca="1" ref="DY19" ca="1">RIGHT(CELL("filename", $A$1), LEN(CELL("filename", $A$1)) - FIND("]", CELL("filename", $A$1)))&amp;" PUSH"</f>
        <v>BS PUSH</v>
      </c>
      <c r="DZ19" s="1878" t="str" cm="1">
        <f t="array" aca="1" ref="DZ19" ca="1">RIGHT(CELL("filename", $A$1), LEN(CELL("filename", $A$1)) - FIND("]", CELL("filename", $A$1)))&amp;" PUSH"</f>
        <v>BS PUSH</v>
      </c>
      <c r="EA19" s="1878" t="str" cm="1">
        <f t="array" aca="1" ref="EA19" ca="1">RIGHT(CELL("filename", $A$1), LEN(CELL("filename", $A$1)) - FIND("]", CELL("filename", $A$1)))&amp;" PUSH"</f>
        <v>BS PUSH</v>
      </c>
    </row>
    <row r="20" spans="1:131">
      <c r="A20" s="1625" t="s">
        <v>228</v>
      </c>
      <c r="B20" s="695" t="str" cm="1">
        <f t="array" ref="B20">IFBLANK(_BS!F20,"")</f>
        <v>Fixed Assets</v>
      </c>
      <c r="C20" s="695" t="str" cm="1">
        <f t="array" ref="C20">IFBLANK(_BS!C20,"")</f>
        <v>Fixed Asset (Company View)</v>
      </c>
      <c r="D20" s="1548"/>
      <c r="E20" s="1902" t="e" cm="1">
        <f t="array" aca="1" ref="E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)($AD20:$CH20, Z20)</f>
        <v>#NAME?</v>
      </c>
      <c r="F20" s="1897"/>
      <c r="G20" s="1897"/>
      <c r="H20" s="578">
        <v>1</v>
      </c>
      <c r="I20" s="578">
        <v>1</v>
      </c>
      <c r="J20" s="578"/>
      <c r="N20" s="158"/>
      <c r="O20" s="101"/>
      <c r="P20" s="52"/>
      <c r="Q20" s="101"/>
      <c r="R20" s="126"/>
      <c r="S20" s="101"/>
      <c r="T20" s="101"/>
      <c r="U20" s="39"/>
      <c r="W20" s="91" t="str" cm="1">
        <f t="array" ref="W20">fx_scenarioConverter($W$17)</f>
        <v>Actual</v>
      </c>
      <c r="X20" s="1293">
        <f>_BS!X20</f>
        <v>1</v>
      </c>
      <c r="Y20" s="916">
        <v>2</v>
      </c>
      <c r="Z20" s="198" cm="1">
        <f t="array" ref="Z20">_xlfn.SWITCH(
    TRUE,
    _BS!$L20=TRUE, 1,
    _BS!$L20=FALSE,-1,
    _BS!$L20=-1,0,
"n/a"
)</f>
        <v>1</v>
      </c>
      <c r="AA20" s="200"/>
      <c r="AB20" s="88" t="str">
        <f>_BS!AB20</f>
        <v>Fixed Assets</v>
      </c>
      <c r="AC20" s="88" t="e" cm="1" vm="5">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1669">
        <v>1</v>
      </c>
      <c r="AE20" s="1669">
        <v>1</v>
      </c>
      <c r="AF20" s="1669">
        <v>1</v>
      </c>
      <c r="AG20" s="1669">
        <v>1</v>
      </c>
      <c r="AH20" s="1669">
        <v>1</v>
      </c>
      <c r="AI20" s="1669">
        <v>1</v>
      </c>
      <c r="AJ20" s="1669">
        <v>1</v>
      </c>
      <c r="AK20" s="1669">
        <v>1</v>
      </c>
      <c r="AL20" s="1669">
        <v>1</v>
      </c>
      <c r="AM20" s="1669">
        <v>1</v>
      </c>
      <c r="AN20" s="1669">
        <v>1</v>
      </c>
      <c r="AO20" s="1669">
        <v>1</v>
      </c>
      <c r="AP20" s="1669">
        <v>1</v>
      </c>
      <c r="AQ20" s="1669">
        <v>1</v>
      </c>
      <c r="AR20" s="1669">
        <v>1</v>
      </c>
      <c r="AS20" s="1669">
        <v>1</v>
      </c>
      <c r="AT20" s="1669">
        <v>1</v>
      </c>
      <c r="AU20" s="1669">
        <v>1</v>
      </c>
      <c r="AV20" s="1669">
        <v>1</v>
      </c>
      <c r="AW20" s="1669">
        <v>1</v>
      </c>
      <c r="AX20" s="1669">
        <v>1</v>
      </c>
      <c r="AY20" s="1669">
        <v>1</v>
      </c>
      <c r="AZ20" s="1669">
        <v>1</v>
      </c>
      <c r="BA20" s="1669">
        <v>1</v>
      </c>
      <c r="BB20" s="1669">
        <v>1</v>
      </c>
      <c r="BC20" s="1669">
        <v>1</v>
      </c>
      <c r="BD20" s="1669">
        <v>1</v>
      </c>
      <c r="BE20" s="1669">
        <v>1</v>
      </c>
      <c r="BF20" s="1669">
        <v>1</v>
      </c>
      <c r="BG20" s="1669">
        <v>1</v>
      </c>
      <c r="BH20" s="1669">
        <v>1</v>
      </c>
      <c r="BI20" s="1669">
        <v>1</v>
      </c>
      <c r="BJ20" s="1669">
        <v>1</v>
      </c>
      <c r="BK20" s="1669">
        <v>1</v>
      </c>
      <c r="BL20" s="1669">
        <v>1</v>
      </c>
      <c r="BM20" s="1669">
        <v>1</v>
      </c>
      <c r="BN20" s="1669">
        <v>1</v>
      </c>
      <c r="BO20" s="2095"/>
      <c r="BP20" s="2095"/>
      <c r="BQ20" s="2095"/>
      <c r="BR20" s="2095"/>
      <c r="BS20" s="2095"/>
      <c r="BT20" s="2095"/>
      <c r="BU20" s="2095"/>
      <c r="BV20" s="2095"/>
      <c r="BW20" s="2095"/>
      <c r="BX20" s="2095"/>
      <c r="BY20" s="2095"/>
      <c r="BZ20" s="2095"/>
      <c r="CA20" s="926"/>
      <c r="CB20" s="921"/>
      <c r="CC20" s="927"/>
      <c r="CD20" s="2068" t="e" cm="1">
        <f t="array" aca="1" ref="CD20" ca="1">_xlfn.XLOOKUP(BS!CD$11, array_timeline, BS!$AD20:$BN20)</f>
        <v>#NAME?</v>
      </c>
      <c r="CE20" s="2068" t="e" cm="1">
        <f t="array" aca="1" ref="CE20" ca="1">_xlfn.XLOOKUP(BS!CE$11, array_timeline, BS!$AD20:$BN20)</f>
        <v>#NAME?</v>
      </c>
      <c r="CF20" s="925"/>
      <c r="CG20" s="1669" t="e" cm="1">
        <f t="array" aca="1" ref="CG20" ca="1">TODECIMAL(IFBLANK(_BS!CG20,""), fxVal_normal)</f>
        <v>#NAME?</v>
      </c>
      <c r="CH20" s="1669" t="e" cm="1">
        <f t="array" aca="1" ref="CH20" ca="1">TODECIMAL(IFBLANK(_BS!CH20,""), fxVal_normal)</f>
        <v>#NAME?</v>
      </c>
      <c r="CI20" s="200"/>
      <c r="CK20" s="2085" t="str" cm="1">
        <f t="array" aca="1" ref="CK20" ca="1">IFERROR(IF(Y20&lt;&gt;AB20,_xldudf_CX_PUSH(Y20,CX_ENTITY,C20,EOMONTH(val_asOfDate,0)),""),"")</f>
        <v/>
      </c>
      <c r="CL20" s="2085" t="str" cm="1">
        <f t="array" aca="1" ref="CL20" ca="1">IFERROR(IF(Y20&lt;&gt;AB20,_xldudf_CX_PUSH(Y20,CX_ENTITY,C20,EOMONTH(val_asOfDate,1)),""),"")</f>
        <v/>
      </c>
      <c r="CM20" s="2085" t="str" cm="1">
        <f t="array" aca="1" ref="CM20" ca="1">IFERROR(IF(Y20&lt;&gt;AB20,_xldudf_CX_PUSH(Y20,CX_ENTITY,C20,EOMONTH(val_asOfDate,2)),""),"")</f>
        <v/>
      </c>
      <c r="CN20" s="2085" t="str" cm="1">
        <f t="array" aca="1" ref="CN20" ca="1">IFERROR(IF(Y20&lt;&gt;AB20,_xldudf_CX_PUSH(Y20,CX_ENTITY,C20,EOMONTH(val_asOfDate,3)),""),"")</f>
        <v/>
      </c>
      <c r="CO20" s="2086" t="str" cm="1">
        <f t="array" aca="1" ref="CO20" ca="1">IFERROR(IF(CG20*fxVal_normal=_BS!CG20,"",IF(OR($CG20="", $CG20=0, NOT(ISNUMBER($CG20)), ISERROR($CG20), $B20=""), "",
   IF($I20=1,
      IFBLANK(
         _xldudf_CX_PUSH($CG20*10^6, CX_ENTITY, $B20, $CG$11, $CG$14, $CG$19,),
         ""
      ),
      IF($I20=2,
         IFBLANK(
            _xldudf_CX_PUSH($CG20, CX_ENTITY, $B20, $CG$11, $CG$14, $CG$19,),
            ""
         ),
         IF($I20=3,
            "",
            IFBLANK(
               _xldudf_CX_PUSH($CG20, CX_ENTITY, $B20, $CG$11, $CG$14, $CG$19,),
               ""
            )
         )
      )
   )
)),"")</f>
        <v/>
      </c>
      <c r="CP20" s="2086" t="str" cm="1">
        <f t="array" aca="1" ref="CP20" ca="1">IFERROR(IF(CH20*fxVal_normal=_BS!CH20,"",IF(OR($CH20="", $CH20=0, NOT(ISNUMBER($CH20)), ISERROR($CH20), $B20=""), "",
   IF($I20=1,
      IFBLANK(
         _xldudf_CX_PUSH($CH20*10^6, CX_ENTITY, $B20, $CH$11, $CH$14, $CH$19,),
         ""
      ),
      IF($I20=2,
         IFBLANK(
            _xldudf_CX_PUSH($CH20, CX_ENTITY, $B20, $CH$11, $CH$14, $CH$19,),
            ""
         ),
         IF($I20=3,
            "",
            IFBLANK(
               _xldudf_CX_PUSH($CH20, CX_ENTITY, $B20, $CH$11, $CH$14, $CH$19,),
               ""
            )
         )
      )
   )
)),"")</f>
        <v/>
      </c>
      <c r="CQ20" s="1883" t="str" cm="1">
        <f t="array" aca="1" ref="CQ20" ca="1">IFERROR(IF(AD20*fxVal_normal=_BS!AD20,"",IF(OR(AD20="", NOT(ISNUMBER(AD20)), ISERROR(AD20), $B20=""), "",
   IF($I20=1,
      IFBLANK(
         _xldudf_CX_PUSH(AD20*fxVal_normal, CX_ENTITY, $B20, AD$11, AD$14, AD$19,),
         ""
      ),
      IF($I20=2,
         IFBLANK(
            _xldudf_CX_PUSH(AD20, CX_ENTITY, $B20, AD$11, AD$14, AD$19,),
            ""
         ),
         IF($I20=3,
            "",
            IFBLANK(
               _xldudf_CX_PUSH(AD20, CX_ENTITY, $B20, AD$11, AD$14, AD$19,),
               ""
            )
         )
      )
   )
)),"")</f>
        <v/>
      </c>
      <c r="CR20" s="1883" t="str" cm="1">
        <f t="array" aca="1" ref="CR20" ca="1">IFERROR(IF(AE20*fxVal_normal=_BS!AE20,"",IF(OR(AE20="", NOT(ISNUMBER(AE20)), ISERROR(AE20), $B20=""), "",
   IF($I20=1,
      IFBLANK(
         _xldudf_CX_PUSH(AE20*fxVal_normal, CX_ENTITY, $B20, AE$11, AE$14, AE$19,),
         ""
      ),
      IF($I20=2,
         IFBLANK(
            _xldudf_CX_PUSH(AE20, CX_ENTITY, $B20, AE$11, AE$14, AE$19,),
            ""
         ),
         IF($I20=3,
            "",
            IFBLANK(
               _xldudf_CX_PUSH(AE20, CX_ENTITY, $B20, AE$11, AE$14, AE$19,),
               ""
            )
         )
      )
   )
)),"")</f>
        <v/>
      </c>
      <c r="CS20" s="1883" t="str" cm="1">
        <f t="array" aca="1" ref="CS20" ca="1">IFERROR(IF(AF20*fxVal_normal=_BS!AF20,"",IF(OR(AF20="", NOT(ISNUMBER(AF20)), ISERROR(AF20), $B20=""), "",
   IF($I20=1,
      IFBLANK(
         _xldudf_CX_PUSH(AF20*fxVal_normal, CX_ENTITY, $B20, AF$11, AF$14, AF$19,),
         ""
      ),
      IF($I20=2,
         IFBLANK(
            _xldudf_CX_PUSH(AF20, CX_ENTITY, $B20, AF$11, AF$14, AF$19,),
            ""
         ),
         IF($I20=3,
            "",
            IFBLANK(
               _xldudf_CX_PUSH(AF20, CX_ENTITY, $B20, AF$11, AF$14, AF$19,),
               ""
            )
         )
      )
   )
)),"")</f>
        <v/>
      </c>
      <c r="CT20" s="1883" t="str" cm="1">
        <f t="array" aca="1" ref="CT20" ca="1">IFERROR(IF(AG20*fxVal_normal=_BS!AG20,"",IF(OR(AG20="", NOT(ISNUMBER(AG20)), ISERROR(AG20), $B20=""), "",
   IF($I20=1,
      IFBLANK(
         _xldudf_CX_PUSH(AG20*fxVal_normal, CX_ENTITY, $B20, AG$11, AG$14, AG$19,),
         ""
      ),
      IF($I20=2,
         IFBLANK(
            _xldudf_CX_PUSH(AG20, CX_ENTITY, $B20, AG$11, AG$14, AG$19,),
            ""
         ),
         IF($I20=3,
            "",
            IFBLANK(
               _xldudf_CX_PUSH(AG20, CX_ENTITY, $B20, AG$11, AG$14, AG$19,),
               ""
            )
         )
      )
   )
)),"")</f>
        <v/>
      </c>
      <c r="CU20" s="1883" t="str" cm="1">
        <f t="array" aca="1" ref="CU20" ca="1">IFERROR(IF(AH20*fxVal_normal=_BS!AH20,"",IF(OR(AH20="", NOT(ISNUMBER(AH20)), ISERROR(AH20), $B20=""), "",
   IF($I20=1,
      IFBLANK(
         _xldudf_CX_PUSH(AH20*fxVal_normal, CX_ENTITY, $B20, AH$11, AH$14, AH$19,),
         ""
      ),
      IF($I20=2,
         IFBLANK(
            _xldudf_CX_PUSH(AH20, CX_ENTITY, $B20, AH$11, AH$14, AH$19,),
            ""
         ),
         IF($I20=3,
            "",
            IFBLANK(
               _xldudf_CX_PUSH(AH20, CX_ENTITY, $B20, AH$11, AH$14, AH$19,),
               ""
            )
         )
      )
   )
)),"")</f>
        <v/>
      </c>
      <c r="CV20" s="1883" t="str" cm="1">
        <f t="array" aca="1" ref="CV20" ca="1">IFERROR(IF(AI20*fxVal_normal=_BS!AI20,"",IF(OR(AI20="", NOT(ISNUMBER(AI20)), ISERROR(AI20), $B20=""), "",
   IF($I20=1,
      IFBLANK(
         _xldudf_CX_PUSH(AI20*fxVal_normal, CX_ENTITY, $B20, AI$11, AI$14, AI$19,),
         ""
      ),
      IF($I20=2,
         IFBLANK(
            _xldudf_CX_PUSH(AI20, CX_ENTITY, $B20, AI$11, AI$14, AI$19,),
            ""
         ),
         IF($I20=3,
            "",
            IFBLANK(
               _xldudf_CX_PUSH(AI20, CX_ENTITY, $B20, AI$11, AI$14, AI$19,),
               ""
            )
         )
      )
   )
)),"")</f>
        <v/>
      </c>
      <c r="CW20" s="1883" t="str" cm="1">
        <f t="array" aca="1" ref="CW20" ca="1">IFERROR(IF(AJ20*fxVal_normal=_BS!AJ20,"",IF(OR(AJ20="", NOT(ISNUMBER(AJ20)), ISERROR(AJ20), $B20=""), "",
   IF($I20=1,
      IFBLANK(
         _xldudf_CX_PUSH(AJ20*fxVal_normal, CX_ENTITY, $B20, AJ$11, AJ$14, AJ$19,),
         ""
      ),
      IF($I20=2,
         IFBLANK(
            _xldudf_CX_PUSH(AJ20, CX_ENTITY, $B20, AJ$11, AJ$14, AJ$19,),
            ""
         ),
         IF($I20=3,
            "",
            IFBLANK(
               _xldudf_CX_PUSH(AJ20, CX_ENTITY, $B20, AJ$11, AJ$14, AJ$19,),
               ""
            )
         )
      )
   )
)),"")</f>
        <v/>
      </c>
      <c r="CX20" s="1883" t="str" cm="1">
        <f t="array" aca="1" ref="CX20" ca="1">IFERROR(IF(AK20*fxVal_normal=_BS!AK20,"",IF(OR(AK20="", NOT(ISNUMBER(AK20)), ISERROR(AK20), $B20=""), "",
   IF($I20=1,
      IFBLANK(
         _xldudf_CX_PUSH(AK20*fxVal_normal, CX_ENTITY, $B20, AK$11, AK$14, AK$19,),
         ""
      ),
      IF($I20=2,
         IFBLANK(
            _xldudf_CX_PUSH(AK20, CX_ENTITY, $B20, AK$11, AK$14, AK$19,),
            ""
         ),
         IF($I20=3,
            "",
            IFBLANK(
               _xldudf_CX_PUSH(AK20, CX_ENTITY, $B20, AK$11, AK$14, AK$19,),
               ""
            )
         )
      )
   )
)),"")</f>
        <v/>
      </c>
      <c r="CY20" s="1883" t="str" cm="1">
        <f t="array" aca="1" ref="CY20" ca="1">IFERROR(IF(AL20*fxVal_normal=_BS!AL20,"",IF(OR(AL20="", NOT(ISNUMBER(AL20)), ISERROR(AL20), $B20=""), "",
   IF($I20=1,
      IFBLANK(
         _xldudf_CX_PUSH(AL20*fxVal_normal, CX_ENTITY, $B20, AL$11, AL$14, AL$19,),
         ""
      ),
      IF($I20=2,
         IFBLANK(
            _xldudf_CX_PUSH(AL20, CX_ENTITY, $B20, AL$11, AL$14, AL$19,),
            ""
         ),
         IF($I20=3,
            "",
            IFBLANK(
               _xldudf_CX_PUSH(AL20, CX_ENTITY, $B20, AL$11, AL$14, AL$19,),
               ""
            )
         )
      )
   )
)),"")</f>
        <v/>
      </c>
      <c r="CZ20" s="1883" t="str" cm="1">
        <f t="array" aca="1" ref="CZ20" ca="1">IFERROR(IF(AM20*fxVal_normal=_BS!AM20,"",IF(OR(AM20="", NOT(ISNUMBER(AM20)), ISERROR(AM20), $B20=""), "",
   IF($I20=1,
      IFBLANK(
         _xldudf_CX_PUSH(AM20*fxVal_normal, CX_ENTITY, $B20, AM$11, AM$14, AM$19,),
         ""
      ),
      IF($I20=2,
         IFBLANK(
            _xldudf_CX_PUSH(AM20, CX_ENTITY, $B20, AM$11, AM$14, AM$19,),
            ""
         ),
         IF($I20=3,
            "",
            IFBLANK(
               _xldudf_CX_PUSH(AM20, CX_ENTITY, $B20, AM$11, AM$14, AM$19,),
               ""
            )
         )
      )
   )
)),"")</f>
        <v/>
      </c>
      <c r="DA20" s="1883" t="str" cm="1">
        <f t="array" aca="1" ref="DA20" ca="1">IFERROR(IF(AN20*fxVal_normal=_BS!AN20,"",IF(OR(AN20="", NOT(ISNUMBER(AN20)), ISERROR(AN20), $B20=""), "",
   IF($I20=1,
      IFBLANK(
         _xldudf_CX_PUSH(AN20*fxVal_normal, CX_ENTITY, $B20, AN$11, AN$14, AN$19,),
         ""
      ),
      IF($I20=2,
         IFBLANK(
            _xldudf_CX_PUSH(AN20, CX_ENTITY, $B20, AN$11, AN$14, AN$19,),
            ""
         ),
         IF($I20=3,
            "",
            IFBLANK(
               _xldudf_CX_PUSH(AN20, CX_ENTITY, $B20, AN$11, AN$14, AN$19,),
               ""
            )
         )
      )
   )
)),"")</f>
        <v/>
      </c>
      <c r="DB20" s="1883" t="str" cm="1">
        <f t="array" aca="1" ref="DB20" ca="1">IFERROR(IF(AO20*fxVal_normal=_BS!AO20,"",IF(OR(AO20="", NOT(ISNUMBER(AO20)), ISERROR(AO20), $B20=""), "",
   IF($I20=1,
      IFBLANK(
         _xldudf_CX_PUSH(AO20*fxVal_normal, CX_ENTITY, $B20, AO$11, AO$14, AO$19,),
         ""
      ),
      IF($I20=2,
         IFBLANK(
            _xldudf_CX_PUSH(AO20, CX_ENTITY, $B20, AO$11, AO$14, AO$19,),
            ""
         ),
         IF($I20=3,
            "",
            IFBLANK(
               _xldudf_CX_PUSH(AO20, CX_ENTITY, $B20, AO$11, AO$14, AO$19,),
               ""
            )
         )
      )
   )
)),"")</f>
        <v/>
      </c>
      <c r="DC20" s="1883" t="str" cm="1">
        <f t="array" aca="1" ref="DC20" ca="1">IFERROR(IF(AP20*fxVal_normal=_BS!AP20,"",IF(OR(AP20="", NOT(ISNUMBER(AP20)), ISERROR(AP20), $B20=""), "",
   IF($I20=1,
      IFBLANK(
         _xldudf_CX_PUSH(AP20*fxVal_normal, CX_ENTITY, $B20, AP$11, AP$14, AP$19,),
         ""
      ),
      IF($I20=2,
         IFBLANK(
            _xldudf_CX_PUSH(AP20, CX_ENTITY, $B20, AP$11, AP$14, AP$19,),
            ""
         ),
         IF($I20=3,
            "",
            IFBLANK(
               _xldudf_CX_PUSH(AP20, CX_ENTITY, $B20, AP$11, AP$14, AP$19,),
               ""
            )
         )
      )
   )
)),"")</f>
        <v/>
      </c>
      <c r="DD20" s="1883" t="str" cm="1">
        <f t="array" aca="1" ref="DD20" ca="1">IFERROR(IF(AQ20*fxVal_normal=_BS!AQ20,"",IF(OR(AQ20="", NOT(ISNUMBER(AQ20)), ISERROR(AQ20), $B20=""), "",
   IF($I20=1,
      IFBLANK(
         _xldudf_CX_PUSH(AQ20*fxVal_normal, CX_ENTITY, $B20, AQ$11, AQ$14, AQ$19,),
         ""
      ),
      IF($I20=2,
         IFBLANK(
            _xldudf_CX_PUSH(AQ20, CX_ENTITY, $B20, AQ$11, AQ$14, AQ$19,),
            ""
         ),
         IF($I20=3,
            "",
            IFBLANK(
               _xldudf_CX_PUSH(AQ20, CX_ENTITY, $B20, AQ$11, AQ$14, AQ$19,),
               ""
            )
         )
      )
   )
)),"")</f>
        <v/>
      </c>
      <c r="DE20" s="1883" t="str" cm="1">
        <f t="array" aca="1" ref="DE20" ca="1">IFERROR(IF(AR20*fxVal_normal=_BS!AR20,"",IF(OR(AR20="", NOT(ISNUMBER(AR20)), ISERROR(AR20), $B20=""), "",
   IF($I20=1,
      IFBLANK(
         _xldudf_CX_PUSH(AR20*fxVal_normal, CX_ENTITY, $B20, AR$11, AR$14, AR$19,),
         ""
      ),
      IF($I20=2,
         IFBLANK(
            _xldudf_CX_PUSH(AR20, CX_ENTITY, $B20, AR$11, AR$14, AR$19,),
            ""
         ),
         IF($I20=3,
            "",
            IFBLANK(
               _xldudf_CX_PUSH(AR20, CX_ENTITY, $B20, AR$11, AR$14, AR$19,),
               ""
            )
         )
      )
   )
)),"")</f>
        <v/>
      </c>
      <c r="DF20" s="1883" t="str" cm="1">
        <f t="array" aca="1" ref="DF20" ca="1">IFERROR(IF(AS20*fxVal_normal=_BS!AS20,"",IF(OR(AS20="", NOT(ISNUMBER(AS20)), ISERROR(AS20), $B20=""), "",
   IF($I20=1,
      IFBLANK(
         _xldudf_CX_PUSH(AS20*fxVal_normal, CX_ENTITY, $B20, AS$11, AS$14, AS$19,),
         ""
      ),
      IF($I20=2,
         IFBLANK(
            _xldudf_CX_PUSH(AS20, CX_ENTITY, $B20, AS$11, AS$14, AS$19,),
            ""
         ),
         IF($I20=3,
            "",
            IFBLANK(
               _xldudf_CX_PUSH(AS20, CX_ENTITY, $B20, AS$11, AS$14, AS$19,),
               ""
            )
         )
      )
   )
)),"")</f>
        <v/>
      </c>
      <c r="DG20" s="1883" t="str" cm="1">
        <f t="array" aca="1" ref="DG20" ca="1">IFERROR(IF(AT20*fxVal_normal=_BS!AT20,"",IF(OR(AT20="", NOT(ISNUMBER(AT20)), ISERROR(AT20), $B20=""), "",
   IF($I20=1,
      IFBLANK(
         _xldudf_CX_PUSH(AT20*fxVal_normal, CX_ENTITY, $B20, AT$11, AT$14, AT$19,),
         ""
      ),
      IF($I20=2,
         IFBLANK(
            _xldudf_CX_PUSH(AT20, CX_ENTITY, $B20, AT$11, AT$14, AT$19,),
            ""
         ),
         IF($I20=3,
            "",
            IFBLANK(
               _xldudf_CX_PUSH(AT20, CX_ENTITY, $B20, AT$11, AT$14, AT$19,),
               ""
            )
         )
      )
   )
)),"")</f>
        <v/>
      </c>
      <c r="DH20" s="1883" t="str" cm="1">
        <f t="array" aca="1" ref="DH20" ca="1">IFERROR(IF(AU20*fxVal_normal=_BS!AU20,"",IF(OR(AU20="", NOT(ISNUMBER(AU20)), ISERROR(AU20), $B20=""), "",
   IF($I20=1,
      IFBLANK(
         _xldudf_CX_PUSH(AU20*fxVal_normal, CX_ENTITY, $B20, AU$11, AU$14, AU$19,),
         ""
      ),
      IF($I20=2,
         IFBLANK(
            _xldudf_CX_PUSH(AU20, CX_ENTITY, $B20, AU$11, AU$14, AU$19,),
            ""
         ),
         IF($I20=3,
            "",
            IFBLANK(
               _xldudf_CX_PUSH(AU20, CX_ENTITY, $B20, AU$11, AU$14, AU$19,),
               ""
            )
         )
      )
   )
)),"")</f>
        <v/>
      </c>
      <c r="DI20" s="1883" t="str" cm="1">
        <f t="array" aca="1" ref="DI20" ca="1">IFERROR(IF(AV20*fxVal_normal=_BS!AV20,"",IF(OR(AV20="", NOT(ISNUMBER(AV20)), ISERROR(AV20), $B20=""), "",
   IF($I20=1,
      IFBLANK(
         _xldudf_CX_PUSH(AV20*fxVal_normal, CX_ENTITY, $B20, AV$11, AV$14, AV$19,),
         ""
      ),
      IF($I20=2,
         IFBLANK(
            _xldudf_CX_PUSH(AV20, CX_ENTITY, $B20, AV$11, AV$14, AV$19,),
            ""
         ),
         IF($I20=3,
            "",
            IFBLANK(
               _xldudf_CX_PUSH(AV20, CX_ENTITY, $B20, AV$11, AV$14, AV$19,),
               ""
            )
         )
      )
   )
)),"")</f>
        <v/>
      </c>
      <c r="DJ20" s="1883" t="str" cm="1">
        <f t="array" aca="1" ref="DJ20" ca="1">IFERROR(IF(AW20*fxVal_normal=_BS!AW20,"",IF(OR(AW20="", NOT(ISNUMBER(AW20)), ISERROR(AW20), $B20=""), "",
   IF($I20=1,
      IFBLANK(
         _xldudf_CX_PUSH(AW20*fxVal_normal, CX_ENTITY, $B20, AW$11, AW$14, AW$19,),
         ""
      ),
      IF($I20=2,
         IFBLANK(
            _xldudf_CX_PUSH(AW20, CX_ENTITY, $B20, AW$11, AW$14, AW$19,),
            ""
         ),
         IF($I20=3,
            "",
            IFBLANK(
               _xldudf_CX_PUSH(AW20, CX_ENTITY, $B20, AW$11, AW$14, AW$19,),
               ""
            )
         )
      )
   )
)),"")</f>
        <v/>
      </c>
      <c r="DK20" s="1883" t="str" cm="1">
        <f t="array" aca="1" ref="DK20" ca="1">IFERROR(IF(AX20*fxVal_normal=_BS!AX20,"",IF(OR(AX20="", NOT(ISNUMBER(AX20)), ISERROR(AX20), $B20=""), "",
   IF($I20=1,
      IFBLANK(
         _xldudf_CX_PUSH(AX20*fxVal_normal, CX_ENTITY, $B20, AX$11, AX$14, AX$19,),
         ""
      ),
      IF($I20=2,
         IFBLANK(
            _xldudf_CX_PUSH(AX20, CX_ENTITY, $B20, AX$11, AX$14, AX$19,),
            ""
         ),
         IF($I20=3,
            "",
            IFBLANK(
               _xldudf_CX_PUSH(AX20, CX_ENTITY, $B20, AX$11, AX$14, AX$19,),
               ""
            )
         )
      )
   )
)),"")</f>
        <v/>
      </c>
      <c r="DL20" s="1883" t="str" cm="1">
        <f t="array" aca="1" ref="DL20" ca="1">IFERROR(IF(AY20*fxVal_normal=_BS!AY20,"",IF(OR(AY20="", NOT(ISNUMBER(AY20)), ISERROR(AY20), $B20=""), "",
   IF($I20=1,
      IFBLANK(
         _xldudf_CX_PUSH(AY20*fxVal_normal, CX_ENTITY, $B20, AY$11, AY$14, AY$19,),
         ""
      ),
      IF($I20=2,
         IFBLANK(
            _xldudf_CX_PUSH(AY20, CX_ENTITY, $B20, AY$11, AY$14, AY$19,),
            ""
         ),
         IF($I20=3,
            "",
            IFBLANK(
               _xldudf_CX_PUSH(AY20, CX_ENTITY, $B20, AY$11, AY$14, AY$19,),
               ""
            )
         )
      )
   )
)),"")</f>
        <v/>
      </c>
      <c r="DM20" s="1883" t="str" cm="1">
        <f t="array" aca="1" ref="DM20" ca="1">IFERROR(IF(AZ20*fxVal_normal=_BS!AZ20,"",IF(OR(AZ20="", NOT(ISNUMBER(AZ20)), ISERROR(AZ20), $B20=""), "",
   IF($I20=1,
      IFBLANK(
         _xldudf_CX_PUSH(AZ20*fxVal_normal, CX_ENTITY, $B20, AZ$11, AZ$14, AZ$19,),
         ""
      ),
      IF($I20=2,
         IFBLANK(
            _xldudf_CX_PUSH(AZ20, CX_ENTITY, $B20, AZ$11, AZ$14, AZ$19,),
            ""
         ),
         IF($I20=3,
            "",
            IFBLANK(
               _xldudf_CX_PUSH(AZ20, CX_ENTITY, $B20, AZ$11, AZ$14, AZ$19,),
               ""
            )
         )
      )
   )
)),"")</f>
        <v/>
      </c>
      <c r="DN20" s="1883" t="str" cm="1">
        <f t="array" aca="1" ref="DN20" ca="1">IFERROR(IF(BA20*fxVal_normal=_BS!BA20,"",IF(OR(BA20="", NOT(ISNUMBER(BA20)), ISERROR(BA20), $B20=""), "",
   IF($I20=1,
      IFBLANK(
         _xldudf_CX_PUSH(BA20*fxVal_normal, CX_ENTITY, $B20, BA$11, BA$14, BA$19,),
         ""
      ),
      IF($I20=2,
         IFBLANK(
            _xldudf_CX_PUSH(BA20, CX_ENTITY, $B20, BA$11, BA$14, BA$19,),
            ""
         ),
         IF($I20=3,
            "",
            IFBLANK(
               _xldudf_CX_PUSH(BA20, CX_ENTITY, $B20, BA$11, BA$14, BA$19,),
               ""
            )
         )
      )
   )
)),"")</f>
        <v/>
      </c>
      <c r="DO20" s="1883" t="str" cm="1">
        <f t="array" aca="1" ref="DO20" ca="1">IFERROR(IF(BB20*fxVal_normal=_BS!BB20,"",IF(OR(BB20="", NOT(ISNUMBER(BB20)), ISERROR(BB20), $B20=""), "",
   IF($I20=1,
      IFBLANK(
         _xldudf_CX_PUSH(BB20*fxVal_normal, CX_ENTITY, $B20, BB$11, BB$14, BB$19,),
         ""
      ),
      IF($I20=2,
         IFBLANK(
            _xldudf_CX_PUSH(BB20, CX_ENTITY, $B20, BB$11, BB$14, BB$19,),
            ""
         ),
         IF($I20=3,
            "",
            IFBLANK(
               _xldudf_CX_PUSH(BB20, CX_ENTITY, $B20, BB$11, BB$14, BB$19,),
               ""
            )
         )
      )
   )
)),"")</f>
        <v/>
      </c>
      <c r="DP20" s="1883" t="str" cm="1">
        <f t="array" aca="1" ref="DP20" ca="1">IFERROR(IF(BC20*fxVal_normal=_BS!BC20,"",IF(OR(BC20="", NOT(ISNUMBER(BC20)), ISERROR(BC20), $B20=""), "",
   IF($I20=1,
      IFBLANK(
         _xldudf_CX_PUSH(BC20*fxVal_normal, CX_ENTITY, $B20, BC$11, BC$14, BC$19,),
         ""
      ),
      IF($I20=2,
         IFBLANK(
            _xldudf_CX_PUSH(BC20, CX_ENTITY, $B20, BC$11, BC$14, BC$19,),
            ""
         ),
         IF($I20=3,
            "",
            IFBLANK(
               _xldudf_CX_PUSH(BC20, CX_ENTITY, $B20, BC$11, BC$14, BC$19,),
               ""
            )
         )
      )
   )
)),"")</f>
        <v/>
      </c>
      <c r="DQ20" s="1883" t="str" cm="1">
        <f t="array" aca="1" ref="DQ20" ca="1">IFERROR(IF(BD20*fxVal_normal=_BS!BD20,"",IF(OR(BD20="", NOT(ISNUMBER(BD20)), ISERROR(BD20), $B20=""), "",
   IF($I20=1,
      IFBLANK(
         _xldudf_CX_PUSH(BD20*fxVal_normal, CX_ENTITY, $B20, BD$11, BD$14, BD$19,),
         ""
      ),
      IF($I20=2,
         IFBLANK(
            _xldudf_CX_PUSH(BD20, CX_ENTITY, $B20, BD$11, BD$14, BD$19,),
            ""
         ),
         IF($I20=3,
            "",
            IFBLANK(
               _xldudf_CX_PUSH(BD20, CX_ENTITY, $B20, BD$11, BD$14, BD$19,),
               ""
            )
         )
      )
   )
)),"")</f>
        <v/>
      </c>
      <c r="DR20" s="1883" t="str" cm="1">
        <f t="array" aca="1" ref="DR20" ca="1">IFERROR(IF(BE20*fxVal_normal=_BS!BE20,"",IF(OR(BE20="", NOT(ISNUMBER(BE20)), ISERROR(BE20), $B20=""), "",
   IF($I20=1,
      IFBLANK(
         _xldudf_CX_PUSH(BE20*fxVal_normal, CX_ENTITY, $B20, BE$11, BE$14, BE$19,),
         ""
      ),
      IF($I20=2,
         IFBLANK(
            _xldudf_CX_PUSH(BE20, CX_ENTITY, $B20, BE$11, BE$14, BE$19,),
            ""
         ),
         IF($I20=3,
            "",
            IFBLANK(
               _xldudf_CX_PUSH(BE20, CX_ENTITY, $B20, BE$11, BE$14, BE$19,),
               ""
            )
         )
      )
   )
)),"")</f>
        <v/>
      </c>
      <c r="DS20" s="1883" t="str" cm="1">
        <f t="array" aca="1" ref="DS20" ca="1">IFERROR(IF(BF20*fxVal_normal=_BS!BF20,"",IF(OR(BF20="", NOT(ISNUMBER(BF20)), ISERROR(BF20), $B20=""), "",
   IF($I20=1,
      IFBLANK(
         _xldudf_CX_PUSH(BF20*fxVal_normal, CX_ENTITY, $B20, BF$11, BF$14, BF$19,),
         ""
      ),
      IF($I20=2,
         IFBLANK(
            _xldudf_CX_PUSH(BF20, CX_ENTITY, $B20, BF$11, BF$14, BF$19,),
            ""
         ),
         IF($I20=3,
            "",
            IFBLANK(
               _xldudf_CX_PUSH(BF20, CX_ENTITY, $B20, BF$11, BF$14, BF$19,),
               ""
            )
         )
      )
   )
)),"")</f>
        <v/>
      </c>
      <c r="DT20" s="1883" t="str" cm="1">
        <f t="array" aca="1" ref="DT20" ca="1">IFERROR(IF(BG20*fxVal_normal=_BS!BG20,"",IF(OR(BG20="", NOT(ISNUMBER(BG20)), ISERROR(BG20), $B20=""), "",
   IF($I20=1,
      IFBLANK(
         _xldudf_CX_PUSH(BG20*fxVal_normal, CX_ENTITY, $B20, BG$11, BG$14, BG$19,),
         ""
      ),
      IF($I20=2,
         IFBLANK(
            _xldudf_CX_PUSH(BG20, CX_ENTITY, $B20, BG$11, BG$14, BG$19,),
            ""
         ),
         IF($I20=3,
            "",
            IFBLANK(
               _xldudf_CX_PUSH(BG20, CX_ENTITY, $B20, BG$11, BG$14, BG$19,),
               ""
            )
         )
      )
   )
)),"")</f>
        <v/>
      </c>
      <c r="DU20" s="1883" t="str" cm="1">
        <f t="array" aca="1" ref="DU20" ca="1">IFERROR(IF(BH20*fxVal_normal=_BS!BH20,"",IF(OR(BH20="", NOT(ISNUMBER(BH20)), ISERROR(BH20), $B20=""), "",
   IF($I20=1,
      IFBLANK(
         _xldudf_CX_PUSH(BH20*fxVal_normal, CX_ENTITY, $B20, BH$11, BH$14, BH$19,),
         ""
      ),
      IF($I20=2,
         IFBLANK(
            _xldudf_CX_PUSH(BH20, CX_ENTITY, $B20, BH$11, BH$14, BH$19,),
            ""
         ),
         IF($I20=3,
            "",
            IFBLANK(
               _xldudf_CX_PUSH(BH20, CX_ENTITY, $B20, BH$11, BH$14, BH$19,),
               ""
            )
         )
      )
   )
)),"")</f>
        <v/>
      </c>
      <c r="DV20" s="1883" t="str" cm="1">
        <f t="array" aca="1" ref="DV20" ca="1">IFERROR(IF(BI20*fxVal_normal=_BS!BI20,"",IF(OR(BI20="", NOT(ISNUMBER(BI20)), ISERROR(BI20), $B20=""), "",
   IF($I20=1,
      IFBLANK(
         _xldudf_CX_PUSH(BI20*fxVal_normal, CX_ENTITY, $B20, BI$11, BI$14, BI$19,),
         ""
      ),
      IF($I20=2,
         IFBLANK(
            _xldudf_CX_PUSH(BI20, CX_ENTITY, $B20, BI$11, BI$14, BI$19,),
            ""
         ),
         IF($I20=3,
            "",
            IFBLANK(
               _xldudf_CX_PUSH(BI20, CX_ENTITY, $B20, BI$11, BI$14, BI$19,),
               ""
            )
         )
      )
   )
)),"")</f>
        <v/>
      </c>
      <c r="DW20" s="1883" t="str" cm="1">
        <f t="array" aca="1" ref="DW20" ca="1">IFERROR(IF(BJ20*fxVal_normal=_BS!BJ20,"",IF(OR(BJ20="", NOT(ISNUMBER(BJ20)), ISERROR(BJ20), $B20=""), "",
   IF($I20=1,
      IFBLANK(
         _xldudf_CX_PUSH(BJ20*fxVal_normal, CX_ENTITY, $B20, BJ$11, BJ$14, BJ$19,),
         ""
      ),
      IF($I20=2,
         IFBLANK(
            _xldudf_CX_PUSH(BJ20, CX_ENTITY, $B20, BJ$11, BJ$14, BJ$19,),
            ""
         ),
         IF($I20=3,
            "",
            IFBLANK(
               _xldudf_CX_PUSH(BJ20, CX_ENTITY, $B20, BJ$11, BJ$14, BJ$19,),
               ""
            )
         )
      )
   )
)),"")</f>
        <v/>
      </c>
      <c r="DX20" s="1883" t="str" cm="1">
        <f t="array" aca="1" ref="DX20" ca="1">IFERROR(IF(BK20*fxVal_normal=_BS!BK20,"",IF(OR(BK20="", NOT(ISNUMBER(BK20)), ISERROR(BK20), $B20=""), "",
   IF($I20=1,
      IFBLANK(
         _xldudf_CX_PUSH(BK20*fxVal_normal, CX_ENTITY, $B20, BK$11, BK$14, BK$19,),
         ""
      ),
      IF($I20=2,
         IFBLANK(
            _xldudf_CX_PUSH(BK20, CX_ENTITY, $B20, BK$11, BK$14, BK$19,),
            ""
         ),
         IF($I20=3,
            "",
            IFBLANK(
               _xldudf_CX_PUSH(BK20, CX_ENTITY, $B20, BK$11, BK$14, BK$19,),
               ""
            )
         )
      )
   )
)),"")</f>
        <v/>
      </c>
      <c r="DY20" s="1883" t="str" cm="1">
        <f t="array" aca="1" ref="DY20" ca="1">IFERROR(IF(BL20*fxVal_normal=_BS!BL20,"",IF(OR(BL20="", NOT(ISNUMBER(BL20)), ISERROR(BL20), $B20=""), "",
   IF($I20=1,
      IFBLANK(
         _xldudf_CX_PUSH(BL20*fxVal_normal, CX_ENTITY, $B20, BL$11, BL$14, BL$19,),
         ""
      ),
      IF($I20=2,
         IFBLANK(
            _xldudf_CX_PUSH(BL20, CX_ENTITY, $B20, BL$11, BL$14, BL$19,),
            ""
         ),
         IF($I20=3,
            "",
            IFBLANK(
               _xldudf_CX_PUSH(BL20, CX_ENTITY, $B20, BL$11, BL$14, BL$19,),
               ""
            )
         )
      )
   )
)),"")</f>
        <v/>
      </c>
      <c r="DZ20" s="1883" t="str" cm="1">
        <f t="array" aca="1" ref="DZ20" ca="1">IFERROR(IF(BM20*fxVal_normal=_BS!BM20,"",IF(OR(BM20="", NOT(ISNUMBER(BM20)), ISERROR(BM20), $B20=""), "",
   IF($I20=1,
      IFBLANK(
         _xldudf_CX_PUSH(BM20*fxVal_normal, CX_ENTITY, $B20, BM$11, BM$14, BM$19,),
         ""
      ),
      IF($I20=2,
         IFBLANK(
            _xldudf_CX_PUSH(BM20, CX_ENTITY, $B20, BM$11, BM$14, BM$19,),
            ""
         ),
         IF($I20=3,
            "",
            IFBLANK(
               _xldudf_CX_PUSH(BM20, CX_ENTITY, $B20, BM$11, BM$14, BM$19,),
               ""
            )
         )
      )
   )
)),"")</f>
        <v/>
      </c>
      <c r="EA20" s="1883" t="str" cm="1">
        <f t="array" aca="1" ref="EA20" ca="1">IFERROR(IF(BN20*fxVal_normal=_BS!BN20,"",IF(OR(BN20="",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31" ht="21" customHeight="1">
      <c r="A21" s="1625"/>
      <c r="B21" s="695" t="str" cm="1">
        <f t="array" ref="B21">IFBLANK(_BS!F21,"")</f>
        <v>Intangible Assets</v>
      </c>
      <c r="C21" s="695" t="str" cm="1">
        <f t="array" ref="C21">IFBLANK(_BS!C21,"")</f>
        <v>Intangible Asset (Company View)</v>
      </c>
      <c r="D21" s="1548"/>
      <c r="E21" s="1902" t="e" cm="1">
        <f t="array" aca="1" ref="E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)($AD21:$CH21, Z21)</f>
        <v>#NAME?</v>
      </c>
      <c r="F21" s="1897"/>
      <c r="G21" s="1897"/>
      <c r="H21" s="578">
        <v>1</v>
      </c>
      <c r="I21" s="578">
        <v>1</v>
      </c>
      <c r="J21" s="578"/>
      <c r="N21" s="158"/>
      <c r="O21" s="101"/>
      <c r="P21" s="52"/>
      <c r="Q21" s="101"/>
      <c r="R21" s="101"/>
      <c r="S21" s="101"/>
      <c r="T21" s="101"/>
      <c r="U21" s="39"/>
      <c r="W21" s="91" t="str">
        <f>$W$20</f>
        <v>Actual</v>
      </c>
      <c r="X21" s="857">
        <f>_BS!X21</f>
        <v>1</v>
      </c>
      <c r="Y21" s="916">
        <v>2</v>
      </c>
      <c r="Z21" s="198" cm="1">
        <f t="array" ref="Z21">_xlfn.SWITCH(
    TRUE,
    _BS!$L21=TRUE, 1,
    _BS!$L21=FALSE,-1,
    _BS!$L21=-1,0,
"n/a"
)</f>
        <v>1</v>
      </c>
      <c r="AA21" s="200"/>
      <c r="AB21" s="88" t="str">
        <f>_BS!AB21</f>
        <v>Intangible Assets</v>
      </c>
      <c r="AC21" s="88" t="e" cm="1" vm="5">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1669">
        <v>1</v>
      </c>
      <c r="AE21" s="1669">
        <v>1</v>
      </c>
      <c r="AF21" s="1669">
        <v>1</v>
      </c>
      <c r="AG21" s="1669">
        <v>1</v>
      </c>
      <c r="AH21" s="1669">
        <v>1</v>
      </c>
      <c r="AI21" s="1669">
        <v>1</v>
      </c>
      <c r="AJ21" s="1669">
        <v>1</v>
      </c>
      <c r="AK21" s="1669">
        <v>1</v>
      </c>
      <c r="AL21" s="1669">
        <v>1</v>
      </c>
      <c r="AM21" s="1669">
        <v>1</v>
      </c>
      <c r="AN21" s="1669">
        <v>1</v>
      </c>
      <c r="AO21" s="1669">
        <v>1</v>
      </c>
      <c r="AP21" s="1669">
        <v>1</v>
      </c>
      <c r="AQ21" s="1669">
        <v>1</v>
      </c>
      <c r="AR21" s="1669">
        <v>1</v>
      </c>
      <c r="AS21" s="1669">
        <v>1</v>
      </c>
      <c r="AT21" s="1669">
        <v>1</v>
      </c>
      <c r="AU21" s="1669">
        <v>1</v>
      </c>
      <c r="AV21" s="1669">
        <v>1</v>
      </c>
      <c r="AW21" s="1669">
        <v>1</v>
      </c>
      <c r="AX21" s="1669">
        <v>1</v>
      </c>
      <c r="AY21" s="1669">
        <v>1</v>
      </c>
      <c r="AZ21" s="1669">
        <v>1</v>
      </c>
      <c r="BA21" s="1669">
        <v>1</v>
      </c>
      <c r="BB21" s="1669">
        <v>1</v>
      </c>
      <c r="BC21" s="1669">
        <v>1</v>
      </c>
      <c r="BD21" s="1669">
        <v>1</v>
      </c>
      <c r="BE21" s="1669">
        <v>1</v>
      </c>
      <c r="BF21" s="1669">
        <v>1</v>
      </c>
      <c r="BG21" s="1669">
        <v>1</v>
      </c>
      <c r="BH21" s="1669">
        <v>1</v>
      </c>
      <c r="BI21" s="1669">
        <v>1</v>
      </c>
      <c r="BJ21" s="1669">
        <v>1</v>
      </c>
      <c r="BK21" s="1669">
        <v>1</v>
      </c>
      <c r="BL21" s="1669">
        <v>1</v>
      </c>
      <c r="BM21" s="1669">
        <v>1</v>
      </c>
      <c r="BN21" s="1669">
        <v>1</v>
      </c>
      <c r="BO21" s="2095"/>
      <c r="BP21" s="2095"/>
      <c r="BQ21" s="2095"/>
      <c r="BR21" s="2095"/>
      <c r="BS21" s="2095"/>
      <c r="BT21" s="2095"/>
      <c r="BU21" s="2095"/>
      <c r="BV21" s="2095"/>
      <c r="BW21" s="2095"/>
      <c r="BX21" s="2095"/>
      <c r="BY21" s="2095"/>
      <c r="BZ21" s="2095"/>
      <c r="CA21" s="926"/>
      <c r="CB21" s="921"/>
      <c r="CC21" s="927"/>
      <c r="CD21" s="2069" t="e" cm="1">
        <f t="array" aca="1" ref="CD21" ca="1">_xlfn.XLOOKUP(BS!CD$11, array_timeline, BS!$AD21:$BN21)</f>
        <v>#NAME?</v>
      </c>
      <c r="CE21" s="2069" t="e" cm="1">
        <f t="array" aca="1" ref="CE21" ca="1">_xlfn.XLOOKUP(BS!CE$11, array_timeline, BS!$AD21:$BN21)</f>
        <v>#NAME?</v>
      </c>
      <c r="CF21" s="925"/>
      <c r="CG21" s="1669" t="e" cm="1">
        <f t="array" aca="1" ref="CG21" ca="1">TODECIMAL(IFBLANK(_BS!CG21,""), fxVal_normal)</f>
        <v>#NAME?</v>
      </c>
      <c r="CH21" s="1669" t="e" cm="1">
        <f t="array" aca="1" ref="CH21" ca="1">TODECIMAL(IFBLANK(_BS!CH21,""), fxVal_normal)</f>
        <v>#NAME?</v>
      </c>
      <c r="CI21" s="200"/>
      <c r="CK21" s="2085" t="str" cm="1">
        <f t="array" aca="1" ref="CK21" ca="1">IFERROR(IF(Y21&lt;&gt;AB21,_xldudf_CX_PUSH(Y21,CX_ENTITY,C21,EOMONTH(val_asOfDate,0)),""),"")</f>
        <v/>
      </c>
      <c r="CL21" s="2085" t="str" cm="1">
        <f t="array" aca="1" ref="CL21" ca="1">IFERROR(IF(Y21&lt;&gt;AB21,_xldudf_CX_PUSH(Y21,CX_ENTITY,C21,EOMONTH(val_asOfDate,1)),""),"")</f>
        <v/>
      </c>
      <c r="CM21" s="2085" t="str" cm="1">
        <f t="array" aca="1" ref="CM21" ca="1">IFERROR(IF(Y21&lt;&gt;AB21,_xldudf_CX_PUSH(Y21,CX_ENTITY,C21,EOMONTH(val_asOfDate,2)),""),"")</f>
        <v/>
      </c>
      <c r="CN21" s="2085" t="str" cm="1">
        <f t="array" aca="1" ref="CN21" ca="1">IFERROR(IF(Y21&lt;&gt;AB21,_xldudf_CX_PUSH(Y21,CX_ENTITY,C21,EOMONTH(val_asOfDate,3)),""),"")</f>
        <v/>
      </c>
      <c r="CO21" s="2086" t="str" cm="1">
        <f t="array" aca="1" ref="CO21" ca="1">IFERROR(IF(CG21*fxVal_normal=_BS!CG21,"",IF(OR($CG21="", $CG21=0, NOT(ISNUMBER($CG21)), ISERROR($CG21), $B21=""), "",
   IF($I21=1,
      IFBLANK(
         _xldudf_CX_PUSH($CG21*10^6, CX_ENTITY, $B21, $CG$11, $CG$14, $CG$19,),
         ""
      ),
      IF($I21=2,
         IFBLANK(
            _xldudf_CX_PUSH($CG21, CX_ENTITY, $B21, $CG$11, $CG$14, $CG$19,),
            ""
         ),
         IF($I21=3,
            "",
            IFBLANK(
               _xldudf_CX_PUSH($CG21, CX_ENTITY, $B21, $CG$11, $CG$14, $CG$19,),
               ""
            )
         )
      )
   )
)),"")</f>
        <v/>
      </c>
      <c r="CP21" s="2086" t="str" cm="1">
        <f t="array" aca="1" ref="CP21" ca="1">IFERROR(IF(CH21*fxVal_normal=_BS!CH21,"",IF(OR($CH21="", $CH21=0, NOT(ISNUMBER($CH21)), ISERROR($CH21), $B21=""), "",
   IF($I21=1,
      IFBLANK(
         _xldudf_CX_PUSH($CH21*10^6, CX_ENTITY, $B21, $CH$11, $CH$14, $CH$19,),
         ""
      ),
      IF($I21=2,
         IFBLANK(
            _xldudf_CX_PUSH($CH21, CX_ENTITY, $B21, $CH$11, $CH$14, $CH$19,),
            ""
         ),
         IF($I21=3,
            "",
            IFBLANK(
               _xldudf_CX_PUSH($CH21, CX_ENTITY, $B21, $CH$11, $CH$14, $CH$19,),
               ""
            )
         )
      )
   )
)),"")</f>
        <v/>
      </c>
      <c r="CQ21" s="1883" t="str" cm="1">
        <f t="array" aca="1" ref="CQ21" ca="1">IFERROR(IF(AD21*fxVal_normal=_BS!AD21,"",IF(OR(AD21="", NOT(ISNUMBER(AD21)), ISERROR(AD21), $B21=""), "",
   IF($I21=1,
      IFBLANK(
         _xldudf_CX_PUSH(AD21*fxVal_normal, CX_ENTITY, $B21, AD$11, AD$14, AD$19,),
         ""
      ),
      IF($I21=2,
         IFBLANK(
            _xldudf_CX_PUSH(AD21, CX_ENTITY, $B21, AD$11, AD$14, AD$19,),
            ""
         ),
         IF($I21=3,
            "",
            IFBLANK(
               _xldudf_CX_PUSH(AD21, CX_ENTITY, $B21, AD$11, AD$14, AD$19,),
               ""
            )
         )
      )
   )
)),"")</f>
        <v/>
      </c>
      <c r="CR21" s="1883" t="str" cm="1">
        <f t="array" aca="1" ref="CR21" ca="1">IFERROR(IF(AE21*fxVal_normal=_BS!AE21,"",IF(OR(AE21="", NOT(ISNUMBER(AE21)), ISERROR(AE21), $B21=""), "",
   IF($I21=1,
      IFBLANK(
         _xldudf_CX_PUSH(AE21*fxVal_normal, CX_ENTITY, $B21, AE$11, AE$14, AE$19,),
         ""
      ),
      IF($I21=2,
         IFBLANK(
            _xldudf_CX_PUSH(AE21, CX_ENTITY, $B21, AE$11, AE$14, AE$19,),
            ""
         ),
         IF($I21=3,
            "",
            IFBLANK(
               _xldudf_CX_PUSH(AE21, CX_ENTITY, $B21, AE$11, AE$14, AE$19,),
               ""
            )
         )
      )
   )
)),"")</f>
        <v/>
      </c>
      <c r="CS21" s="1883" t="str" cm="1">
        <f t="array" aca="1" ref="CS21" ca="1">IFERROR(IF(AF21*fxVal_normal=_BS!AF21,"",IF(OR(AF21="", NOT(ISNUMBER(AF21)), ISERROR(AF21), $B21=""), "",
   IF($I21=1,
      IFBLANK(
         _xldudf_CX_PUSH(AF21*fxVal_normal, CX_ENTITY, $B21, AF$11, AF$14, AF$19,),
         ""
      ),
      IF($I21=2,
         IFBLANK(
            _xldudf_CX_PUSH(AF21, CX_ENTITY, $B21, AF$11, AF$14, AF$19,),
            ""
         ),
         IF($I21=3,
            "",
            IFBLANK(
               _xldudf_CX_PUSH(AF21, CX_ENTITY, $B21, AF$11, AF$14, AF$19,),
               ""
            )
         )
      )
   )
)),"")</f>
        <v/>
      </c>
      <c r="CT21" s="1883" t="str" cm="1">
        <f t="array" aca="1" ref="CT21" ca="1">IFERROR(IF(AG21*fxVal_normal=_BS!AG21,"",IF(OR(AG21="", NOT(ISNUMBER(AG21)), ISERROR(AG21), $B21=""), "",
   IF($I21=1,
      IFBLANK(
         _xldudf_CX_PUSH(AG21*fxVal_normal, CX_ENTITY, $B21, AG$11, AG$14, AG$19,),
         ""
      ),
      IF($I21=2,
         IFBLANK(
            _xldudf_CX_PUSH(AG21, CX_ENTITY, $B21, AG$11, AG$14, AG$19,),
            ""
         ),
         IF($I21=3,
            "",
            IFBLANK(
               _xldudf_CX_PUSH(AG21, CX_ENTITY, $B21, AG$11, AG$14, AG$19,),
               ""
            )
         )
      )
   )
)),"")</f>
        <v/>
      </c>
      <c r="CU21" s="1883" t="str" cm="1">
        <f t="array" aca="1" ref="CU21" ca="1">IFERROR(IF(AH21*fxVal_normal=_BS!AH21,"",IF(OR(AH21="", NOT(ISNUMBER(AH21)), ISERROR(AH21), $B21=""), "",
   IF($I21=1,
      IFBLANK(
         _xldudf_CX_PUSH(AH21*fxVal_normal, CX_ENTITY, $B21, AH$11, AH$14, AH$19,),
         ""
      ),
      IF($I21=2,
         IFBLANK(
            _xldudf_CX_PUSH(AH21, CX_ENTITY, $B21, AH$11, AH$14, AH$19,),
            ""
         ),
         IF($I21=3,
            "",
            IFBLANK(
               _xldudf_CX_PUSH(AH21, CX_ENTITY, $B21, AH$11, AH$14, AH$19,),
               ""
            )
         )
      )
   )
)),"")</f>
        <v/>
      </c>
      <c r="CV21" s="1883" t="str" cm="1">
        <f t="array" aca="1" ref="CV21" ca="1">IFERROR(IF(AI21*fxVal_normal=_BS!AI21,"",IF(OR(AI21="", NOT(ISNUMBER(AI21)), ISERROR(AI21), $B21=""), "",
   IF($I21=1,
      IFBLANK(
         _xldudf_CX_PUSH(AI21*fxVal_normal, CX_ENTITY, $B21, AI$11, AI$14, AI$19,),
         ""
      ),
      IF($I21=2,
         IFBLANK(
            _xldudf_CX_PUSH(AI21, CX_ENTITY, $B21, AI$11, AI$14, AI$19,),
            ""
         ),
         IF($I21=3,
            "",
            IFBLANK(
               _xldudf_CX_PUSH(AI21, CX_ENTITY, $B21, AI$11, AI$14, AI$19,),
               ""
            )
         )
      )
   )
)),"")</f>
        <v/>
      </c>
      <c r="CW21" s="1883" t="str" cm="1">
        <f t="array" aca="1" ref="CW21" ca="1">IFERROR(IF(AJ21*fxVal_normal=_BS!AJ21,"",IF(OR(AJ21="", NOT(ISNUMBER(AJ21)), ISERROR(AJ21), $B21=""), "",
   IF($I21=1,
      IFBLANK(
         _xldudf_CX_PUSH(AJ21*fxVal_normal, CX_ENTITY, $B21, AJ$11, AJ$14, AJ$19,),
         ""
      ),
      IF($I21=2,
         IFBLANK(
            _xldudf_CX_PUSH(AJ21, CX_ENTITY, $B21, AJ$11, AJ$14, AJ$19,),
            ""
         ),
         IF($I21=3,
            "",
            IFBLANK(
               _xldudf_CX_PUSH(AJ21, CX_ENTITY, $B21, AJ$11, AJ$14, AJ$19,),
               ""
            )
         )
      )
   )
)),"")</f>
        <v/>
      </c>
      <c r="CX21" s="1883" t="str" cm="1">
        <f t="array" aca="1" ref="CX21" ca="1">IFERROR(IF(AK21*fxVal_normal=_BS!AK21,"",IF(OR(AK21="", NOT(ISNUMBER(AK21)), ISERROR(AK21), $B21=""), "",
   IF($I21=1,
      IFBLANK(
         _xldudf_CX_PUSH(AK21*fxVal_normal, CX_ENTITY, $B21, AK$11, AK$14, AK$19,),
         ""
      ),
      IF($I21=2,
         IFBLANK(
            _xldudf_CX_PUSH(AK21, CX_ENTITY, $B21, AK$11, AK$14, AK$19,),
            ""
         ),
         IF($I21=3,
            "",
            IFBLANK(
               _xldudf_CX_PUSH(AK21, CX_ENTITY, $B21, AK$11, AK$14, AK$19,),
               ""
            )
         )
      )
   )
)),"")</f>
        <v/>
      </c>
      <c r="CY21" s="1883" t="str" cm="1">
        <f t="array" aca="1" ref="CY21" ca="1">IFERROR(IF(AL21*fxVal_normal=_BS!AL21,"",IF(OR(AL21="", NOT(ISNUMBER(AL21)), ISERROR(AL21), $B21=""), "",
   IF($I21=1,
      IFBLANK(
         _xldudf_CX_PUSH(AL21*fxVal_normal, CX_ENTITY, $B21, AL$11, AL$14, AL$19,),
         ""
      ),
      IF($I21=2,
         IFBLANK(
            _xldudf_CX_PUSH(AL21, CX_ENTITY, $B21, AL$11, AL$14, AL$19,),
            ""
         ),
         IF($I21=3,
            "",
            IFBLANK(
               _xldudf_CX_PUSH(AL21, CX_ENTITY, $B21, AL$11, AL$14, AL$19,),
               ""
            )
         )
      )
   )
)),"")</f>
        <v/>
      </c>
      <c r="CZ21" s="1883" t="str" cm="1">
        <f t="array" aca="1" ref="CZ21" ca="1">IFERROR(IF(AM21*fxVal_normal=_BS!AM21,"",IF(OR(AM21="", NOT(ISNUMBER(AM21)), ISERROR(AM21), $B21=""), "",
   IF($I21=1,
      IFBLANK(
         _xldudf_CX_PUSH(AM21*fxVal_normal, CX_ENTITY, $B21, AM$11, AM$14, AM$19,),
         ""
      ),
      IF($I21=2,
         IFBLANK(
            _xldudf_CX_PUSH(AM21, CX_ENTITY, $B21, AM$11, AM$14, AM$19,),
            ""
         ),
         IF($I21=3,
            "",
            IFBLANK(
               _xldudf_CX_PUSH(AM21, CX_ENTITY, $B21, AM$11, AM$14, AM$19,),
               ""
            )
         )
      )
   )
)),"")</f>
        <v/>
      </c>
      <c r="DA21" s="1883" t="str" cm="1">
        <f t="array" aca="1" ref="DA21" ca="1">IFERROR(IF(AN21*fxVal_normal=_BS!AN21,"",IF(OR(AN21="", NOT(ISNUMBER(AN21)), ISERROR(AN21), $B21=""), "",
   IF($I21=1,
      IFBLANK(
         _xldudf_CX_PUSH(AN21*fxVal_normal, CX_ENTITY, $B21, AN$11, AN$14, AN$19,),
         ""
      ),
      IF($I21=2,
         IFBLANK(
            _xldudf_CX_PUSH(AN21, CX_ENTITY, $B21, AN$11, AN$14, AN$19,),
            ""
         ),
         IF($I21=3,
            "",
            IFBLANK(
               _xldudf_CX_PUSH(AN21, CX_ENTITY, $B21, AN$11, AN$14, AN$19,),
               ""
            )
         )
      )
   )
)),"")</f>
        <v/>
      </c>
      <c r="DB21" s="1883" t="str" cm="1">
        <f t="array" aca="1" ref="DB21" ca="1">IFERROR(IF(AO21*fxVal_normal=_BS!AO21,"",IF(OR(AO21="", NOT(ISNUMBER(AO21)), ISERROR(AO21), $B21=""), "",
   IF($I21=1,
      IFBLANK(
         _xldudf_CX_PUSH(AO21*fxVal_normal, CX_ENTITY, $B21, AO$11, AO$14, AO$19,),
         ""
      ),
      IF($I21=2,
         IFBLANK(
            _xldudf_CX_PUSH(AO21, CX_ENTITY, $B21, AO$11, AO$14, AO$19,),
            ""
         ),
         IF($I21=3,
            "",
            IFBLANK(
               _xldudf_CX_PUSH(AO21, CX_ENTITY, $B21, AO$11, AO$14, AO$19,),
               ""
            )
         )
      )
   )
)),"")</f>
        <v/>
      </c>
      <c r="DC21" s="1883" t="str" cm="1">
        <f t="array" aca="1" ref="DC21" ca="1">IFERROR(IF(AP21*fxVal_normal=_BS!AP21,"",IF(OR(AP21="", NOT(ISNUMBER(AP21)), ISERROR(AP21), $B21=""), "",
   IF($I21=1,
      IFBLANK(
         _xldudf_CX_PUSH(AP21*fxVal_normal, CX_ENTITY, $B21, AP$11, AP$14, AP$19,),
         ""
      ),
      IF($I21=2,
         IFBLANK(
            _xldudf_CX_PUSH(AP21, CX_ENTITY, $B21, AP$11, AP$14, AP$19,),
            ""
         ),
         IF($I21=3,
            "",
            IFBLANK(
               _xldudf_CX_PUSH(AP21, CX_ENTITY, $B21, AP$11, AP$14, AP$19,),
               ""
            )
         )
      )
   )
)),"")</f>
        <v/>
      </c>
      <c r="DD21" s="1883" t="str" cm="1">
        <f t="array" aca="1" ref="DD21" ca="1">IFERROR(IF(AQ21*fxVal_normal=_BS!AQ21,"",IF(OR(AQ21="", NOT(ISNUMBER(AQ21)), ISERROR(AQ21), $B21=""), "",
   IF($I21=1,
      IFBLANK(
         _xldudf_CX_PUSH(AQ21*fxVal_normal, CX_ENTITY, $B21, AQ$11, AQ$14, AQ$19,),
         ""
      ),
      IF($I21=2,
         IFBLANK(
            _xldudf_CX_PUSH(AQ21, CX_ENTITY, $B21, AQ$11, AQ$14, AQ$19,),
            ""
         ),
         IF($I21=3,
            "",
            IFBLANK(
               _xldudf_CX_PUSH(AQ21, CX_ENTITY, $B21, AQ$11, AQ$14, AQ$19,),
               ""
            )
         )
      )
   )
)),"")</f>
        <v/>
      </c>
      <c r="DE21" s="1883" t="str" cm="1">
        <f t="array" aca="1" ref="DE21" ca="1">IFERROR(IF(AR21*fxVal_normal=_BS!AR21,"",IF(OR(AR21="", NOT(ISNUMBER(AR21)), ISERROR(AR21), $B21=""), "",
   IF($I21=1,
      IFBLANK(
         _xldudf_CX_PUSH(AR21*fxVal_normal, CX_ENTITY, $B21, AR$11, AR$14, AR$19,),
         ""
      ),
      IF($I21=2,
         IFBLANK(
            _xldudf_CX_PUSH(AR21, CX_ENTITY, $B21, AR$11, AR$14, AR$19,),
            ""
         ),
         IF($I21=3,
            "",
            IFBLANK(
               _xldudf_CX_PUSH(AR21, CX_ENTITY, $B21, AR$11, AR$14, AR$19,),
               ""
            )
         )
      )
   )
)),"")</f>
        <v/>
      </c>
      <c r="DF21" s="1883" t="str" cm="1">
        <f t="array" aca="1" ref="DF21" ca="1">IFERROR(IF(AS21*fxVal_normal=_BS!AS21,"",IF(OR(AS21="", NOT(ISNUMBER(AS21)), ISERROR(AS21), $B21=""), "",
   IF($I21=1,
      IFBLANK(
         _xldudf_CX_PUSH(AS21*fxVal_normal, CX_ENTITY, $B21, AS$11, AS$14, AS$19,),
         ""
      ),
      IF($I21=2,
         IFBLANK(
            _xldudf_CX_PUSH(AS21, CX_ENTITY, $B21, AS$11, AS$14, AS$19,),
            ""
         ),
         IF($I21=3,
            "",
            IFBLANK(
               _xldudf_CX_PUSH(AS21, CX_ENTITY, $B21, AS$11, AS$14, AS$19,),
               ""
            )
         )
      )
   )
)),"")</f>
        <v/>
      </c>
      <c r="DG21" s="1883" t="str" cm="1">
        <f t="array" aca="1" ref="DG21" ca="1">IFERROR(IF(AT21*fxVal_normal=_BS!AT21,"",IF(OR(AT21="", NOT(ISNUMBER(AT21)), ISERROR(AT21), $B21=""), "",
   IF($I21=1,
      IFBLANK(
         _xldudf_CX_PUSH(AT21*fxVal_normal, CX_ENTITY, $B21, AT$11, AT$14, AT$19,),
         ""
      ),
      IF($I21=2,
         IFBLANK(
            _xldudf_CX_PUSH(AT21, CX_ENTITY, $B21, AT$11, AT$14, AT$19,),
            ""
         ),
         IF($I21=3,
            "",
            IFBLANK(
               _xldudf_CX_PUSH(AT21, CX_ENTITY, $B21, AT$11, AT$14, AT$19,),
               ""
            )
         )
      )
   )
)),"")</f>
        <v/>
      </c>
      <c r="DH21" s="1883" t="str" cm="1">
        <f t="array" aca="1" ref="DH21" ca="1">IFERROR(IF(AU21*fxVal_normal=_BS!AU21,"",IF(OR(AU21="", NOT(ISNUMBER(AU21)), ISERROR(AU21), $B21=""), "",
   IF($I21=1,
      IFBLANK(
         _xldudf_CX_PUSH(AU21*fxVal_normal, CX_ENTITY, $B21, AU$11, AU$14, AU$19,),
         ""
      ),
      IF($I21=2,
         IFBLANK(
            _xldudf_CX_PUSH(AU21, CX_ENTITY, $B21, AU$11, AU$14, AU$19,),
            ""
         ),
         IF($I21=3,
            "",
            IFBLANK(
               _xldudf_CX_PUSH(AU21, CX_ENTITY, $B21, AU$11, AU$14, AU$19,),
               ""
            )
         )
      )
   )
)),"")</f>
        <v/>
      </c>
      <c r="DI21" s="1883" t="str" cm="1">
        <f t="array" aca="1" ref="DI21" ca="1">IFERROR(IF(AV21*fxVal_normal=_BS!AV21,"",IF(OR(AV21="", NOT(ISNUMBER(AV21)), ISERROR(AV21), $B21=""), "",
   IF($I21=1,
      IFBLANK(
         _xldudf_CX_PUSH(AV21*fxVal_normal, CX_ENTITY, $B21, AV$11, AV$14, AV$19,),
         ""
      ),
      IF($I21=2,
         IFBLANK(
            _xldudf_CX_PUSH(AV21, CX_ENTITY, $B21, AV$11, AV$14, AV$19,),
            ""
         ),
         IF($I21=3,
            "",
            IFBLANK(
               _xldudf_CX_PUSH(AV21, CX_ENTITY, $B21, AV$11, AV$14, AV$19,),
               ""
            )
         )
      )
   )
)),"")</f>
        <v/>
      </c>
      <c r="DJ21" s="1883" t="str" cm="1">
        <f t="array" aca="1" ref="DJ21" ca="1">IFERROR(IF(AW21*fxVal_normal=_BS!AW21,"",IF(OR(AW21="", NOT(ISNUMBER(AW21)), ISERROR(AW21), $B21=""), "",
   IF($I21=1,
      IFBLANK(
         _xldudf_CX_PUSH(AW21*fxVal_normal, CX_ENTITY, $B21, AW$11, AW$14, AW$19,),
         ""
      ),
      IF($I21=2,
         IFBLANK(
            _xldudf_CX_PUSH(AW21, CX_ENTITY, $B21, AW$11, AW$14, AW$19,),
            ""
         ),
         IF($I21=3,
            "",
            IFBLANK(
               _xldudf_CX_PUSH(AW21, CX_ENTITY, $B21, AW$11, AW$14, AW$19,),
               ""
            )
         )
      )
   )
)),"")</f>
        <v/>
      </c>
      <c r="DK21" s="1883" t="str" cm="1">
        <f t="array" aca="1" ref="DK21" ca="1">IFERROR(IF(AX21*fxVal_normal=_BS!AX21,"",IF(OR(AX21="", NOT(ISNUMBER(AX21)), ISERROR(AX21), $B21=""), "",
   IF($I21=1,
      IFBLANK(
         _xldudf_CX_PUSH(AX21*fxVal_normal, CX_ENTITY, $B21, AX$11, AX$14, AX$19,),
         ""
      ),
      IF($I21=2,
         IFBLANK(
            _xldudf_CX_PUSH(AX21, CX_ENTITY, $B21, AX$11, AX$14, AX$19,),
            ""
         ),
         IF($I21=3,
            "",
            IFBLANK(
               _xldudf_CX_PUSH(AX21, CX_ENTITY, $B21, AX$11, AX$14, AX$19,),
               ""
            )
         )
      )
   )
)),"")</f>
        <v/>
      </c>
      <c r="DL21" s="1883" t="str" cm="1">
        <f t="array" aca="1" ref="DL21" ca="1">IFERROR(IF(AY21*fxVal_normal=_BS!AY21,"",IF(OR(AY21="", NOT(ISNUMBER(AY21)), ISERROR(AY21), $B21=""), "",
   IF($I21=1,
      IFBLANK(
         _xldudf_CX_PUSH(AY21*fxVal_normal, CX_ENTITY, $B21, AY$11, AY$14, AY$19,),
         ""
      ),
      IF($I21=2,
         IFBLANK(
            _xldudf_CX_PUSH(AY21, CX_ENTITY, $B21, AY$11, AY$14, AY$19,),
            ""
         ),
         IF($I21=3,
            "",
            IFBLANK(
               _xldudf_CX_PUSH(AY21, CX_ENTITY, $B21, AY$11, AY$14, AY$19,),
               ""
            )
         )
      )
   )
)),"")</f>
        <v/>
      </c>
      <c r="DM21" s="1883" t="str" cm="1">
        <f t="array" aca="1" ref="DM21" ca="1">IFERROR(IF(AZ21*fxVal_normal=_BS!AZ21,"",IF(OR(AZ21="", NOT(ISNUMBER(AZ21)), ISERROR(AZ21), $B21=""), "",
   IF($I21=1,
      IFBLANK(
         _xldudf_CX_PUSH(AZ21*fxVal_normal, CX_ENTITY, $B21, AZ$11, AZ$14, AZ$19,),
         ""
      ),
      IF($I21=2,
         IFBLANK(
            _xldudf_CX_PUSH(AZ21, CX_ENTITY, $B21, AZ$11, AZ$14, AZ$19,),
            ""
         ),
         IF($I21=3,
            "",
            IFBLANK(
               _xldudf_CX_PUSH(AZ21, CX_ENTITY, $B21, AZ$11, AZ$14, AZ$19,),
               ""
            )
         )
      )
   )
)),"")</f>
        <v/>
      </c>
      <c r="DN21" s="1883" t="str" cm="1">
        <f t="array" aca="1" ref="DN21" ca="1">IFERROR(IF(BA21*fxVal_normal=_BS!BA21,"",IF(OR(BA21="", NOT(ISNUMBER(BA21)), ISERROR(BA21), $B21=""), "",
   IF($I21=1,
      IFBLANK(
         _xldudf_CX_PUSH(BA21*fxVal_normal, CX_ENTITY, $B21, BA$11, BA$14, BA$19,),
         ""
      ),
      IF($I21=2,
         IFBLANK(
            _xldudf_CX_PUSH(BA21, CX_ENTITY, $B21, BA$11, BA$14, BA$19,),
            ""
         ),
         IF($I21=3,
            "",
            IFBLANK(
               _xldudf_CX_PUSH(BA21, CX_ENTITY, $B21, BA$11, BA$14, BA$19,),
               ""
            )
         )
      )
   )
)),"")</f>
        <v/>
      </c>
      <c r="DO21" s="1883" t="str" cm="1">
        <f t="array" aca="1" ref="DO21" ca="1">IFERROR(IF(BB21*fxVal_normal=_BS!BB21,"",IF(OR(BB21="", NOT(ISNUMBER(BB21)), ISERROR(BB21), $B21=""), "",
   IF($I21=1,
      IFBLANK(
         _xldudf_CX_PUSH(BB21*fxVal_normal, CX_ENTITY, $B21, BB$11, BB$14, BB$19,),
         ""
      ),
      IF($I21=2,
         IFBLANK(
            _xldudf_CX_PUSH(BB21, CX_ENTITY, $B21, BB$11, BB$14, BB$19,),
            ""
         ),
         IF($I21=3,
            "",
            IFBLANK(
               _xldudf_CX_PUSH(BB21, CX_ENTITY, $B21, BB$11, BB$14, BB$19,),
               ""
            )
         )
      )
   )
)),"")</f>
        <v/>
      </c>
      <c r="DP21" s="1883" t="str" cm="1">
        <f t="array" aca="1" ref="DP21" ca="1">IFERROR(IF(BC21*fxVal_normal=_BS!BC21,"",IF(OR(BC21="", NOT(ISNUMBER(BC21)), ISERROR(BC21), $B21=""), "",
   IF($I21=1,
      IFBLANK(
         _xldudf_CX_PUSH(BC21*fxVal_normal, CX_ENTITY, $B21, BC$11, BC$14, BC$19,),
         ""
      ),
      IF($I21=2,
         IFBLANK(
            _xldudf_CX_PUSH(BC21, CX_ENTITY, $B21, BC$11, BC$14, BC$19,),
            ""
         ),
         IF($I21=3,
            "",
            IFBLANK(
               _xldudf_CX_PUSH(BC21, CX_ENTITY, $B21, BC$11, BC$14, BC$19,),
               ""
            )
         )
      )
   )
)),"")</f>
        <v/>
      </c>
      <c r="DQ21" s="1883" t="str" cm="1">
        <f t="array" aca="1" ref="DQ21" ca="1">IFERROR(IF(BD21*fxVal_normal=_BS!BD21,"",IF(OR(BD21="", NOT(ISNUMBER(BD21)), ISERROR(BD21), $B21=""), "",
   IF($I21=1,
      IFBLANK(
         _xldudf_CX_PUSH(BD21*fxVal_normal, CX_ENTITY, $B21, BD$11, BD$14, BD$19,),
         ""
      ),
      IF($I21=2,
         IFBLANK(
            _xldudf_CX_PUSH(BD21, CX_ENTITY, $B21, BD$11, BD$14, BD$19,),
            ""
         ),
         IF($I21=3,
            "",
            IFBLANK(
               _xldudf_CX_PUSH(BD21, CX_ENTITY, $B21, BD$11, BD$14, BD$19,),
               ""
            )
         )
      )
   )
)),"")</f>
        <v/>
      </c>
      <c r="DR21" s="1883" t="str" cm="1">
        <f t="array" aca="1" ref="DR21" ca="1">IFERROR(IF(BE21*fxVal_normal=_BS!BE21,"",IF(OR(BE21="", NOT(ISNUMBER(BE21)), ISERROR(BE21), $B21=""), "",
   IF($I21=1,
      IFBLANK(
         _xldudf_CX_PUSH(BE21*fxVal_normal, CX_ENTITY, $B21, BE$11, BE$14, BE$19,),
         ""
      ),
      IF($I21=2,
         IFBLANK(
            _xldudf_CX_PUSH(BE21, CX_ENTITY, $B21, BE$11, BE$14, BE$19,),
            ""
         ),
         IF($I21=3,
            "",
            IFBLANK(
               _xldudf_CX_PUSH(BE21, CX_ENTITY, $B21, BE$11, BE$14, BE$19,),
               ""
            )
         )
      )
   )
)),"")</f>
        <v/>
      </c>
      <c r="DS21" s="1883" t="str" cm="1">
        <f t="array" aca="1" ref="DS21" ca="1">IFERROR(IF(BF21*fxVal_normal=_BS!BF21,"",IF(OR(BF21="", NOT(ISNUMBER(BF21)), ISERROR(BF21), $B21=""), "",
   IF($I21=1,
      IFBLANK(
         _xldudf_CX_PUSH(BF21*fxVal_normal, CX_ENTITY, $B21, BF$11, BF$14, BF$19,),
         ""
      ),
      IF($I21=2,
         IFBLANK(
            _xldudf_CX_PUSH(BF21, CX_ENTITY, $B21, BF$11, BF$14, BF$19,),
            ""
         ),
         IF($I21=3,
            "",
            IFBLANK(
               _xldudf_CX_PUSH(BF21, CX_ENTITY, $B21, BF$11, BF$14, BF$19,),
               ""
            )
         )
      )
   )
)),"")</f>
        <v/>
      </c>
      <c r="DT21" s="1883" t="str" cm="1">
        <f t="array" aca="1" ref="DT21" ca="1">IFERROR(IF(BG21*fxVal_normal=_BS!BG21,"",IF(OR(BG21="", NOT(ISNUMBER(BG21)), ISERROR(BG21), $B21=""), "",
   IF($I21=1,
      IFBLANK(
         _xldudf_CX_PUSH(BG21*fxVal_normal, CX_ENTITY, $B21, BG$11, BG$14, BG$19,),
         ""
      ),
      IF($I21=2,
         IFBLANK(
            _xldudf_CX_PUSH(BG21, CX_ENTITY, $B21, BG$11, BG$14, BG$19,),
            ""
         ),
         IF($I21=3,
            "",
            IFBLANK(
               _xldudf_CX_PUSH(BG21, CX_ENTITY, $B21, BG$11, BG$14, BG$19,),
               ""
            )
         )
      )
   )
)),"")</f>
        <v/>
      </c>
      <c r="DU21" s="1883" t="str" cm="1">
        <f t="array" aca="1" ref="DU21" ca="1">IFERROR(IF(BH21*fxVal_normal=_BS!BH21,"",IF(OR(BH21="", NOT(ISNUMBER(BH21)), ISERROR(BH21), $B21=""), "",
   IF($I21=1,
      IFBLANK(
         _xldudf_CX_PUSH(BH21*fxVal_normal, CX_ENTITY, $B21, BH$11, BH$14, BH$19,),
         ""
      ),
      IF($I21=2,
         IFBLANK(
            _xldudf_CX_PUSH(BH21, CX_ENTITY, $B21, BH$11, BH$14, BH$19,),
            ""
         ),
         IF($I21=3,
            "",
            IFBLANK(
               _xldudf_CX_PUSH(BH21, CX_ENTITY, $B21, BH$11, BH$14, BH$19,),
               ""
            )
         )
      )
   )
)),"")</f>
        <v/>
      </c>
      <c r="DV21" s="1883" t="str" cm="1">
        <f t="array" aca="1" ref="DV21" ca="1">IFERROR(IF(BI21*fxVal_normal=_BS!BI21,"",IF(OR(BI21="", NOT(ISNUMBER(BI21)), ISERROR(BI21), $B21=""), "",
   IF($I21=1,
      IFBLANK(
         _xldudf_CX_PUSH(BI21*fxVal_normal, CX_ENTITY, $B21, BI$11, BI$14, BI$19,),
         ""
      ),
      IF($I21=2,
         IFBLANK(
            _xldudf_CX_PUSH(BI21, CX_ENTITY, $B21, BI$11, BI$14, BI$19,),
            ""
         ),
         IF($I21=3,
            "",
            IFBLANK(
               _xldudf_CX_PUSH(BI21, CX_ENTITY, $B21, BI$11, BI$14, BI$19,),
               ""
            )
         )
      )
   )
)),"")</f>
        <v/>
      </c>
      <c r="DW21" s="1883" t="str" cm="1">
        <f t="array" aca="1" ref="DW21" ca="1">IFERROR(IF(BJ21*fxVal_normal=_BS!BJ21,"",IF(OR(BJ21="", NOT(ISNUMBER(BJ21)), ISERROR(BJ21), $B21=""), "",
   IF($I21=1,
      IFBLANK(
         _xldudf_CX_PUSH(BJ21*fxVal_normal, CX_ENTITY, $B21, BJ$11, BJ$14, BJ$19,),
         ""
      ),
      IF($I21=2,
         IFBLANK(
            _xldudf_CX_PUSH(BJ21, CX_ENTITY, $B21, BJ$11, BJ$14, BJ$19,),
            ""
         ),
         IF($I21=3,
            "",
            IFBLANK(
               _xldudf_CX_PUSH(BJ21, CX_ENTITY, $B21, BJ$11, BJ$14, BJ$19,),
               ""
            )
         )
      )
   )
)),"")</f>
        <v/>
      </c>
      <c r="DX21" s="1883" t="str" cm="1">
        <f t="array" aca="1" ref="DX21" ca="1">IFERROR(IF(BK21*fxVal_normal=_BS!BK21,"",IF(OR(BK21="", NOT(ISNUMBER(BK21)), ISERROR(BK21), $B21=""), "",
   IF($I21=1,
      IFBLANK(
         _xldudf_CX_PUSH(BK21*fxVal_normal, CX_ENTITY, $B21, BK$11, BK$14, BK$19,),
         ""
      ),
      IF($I21=2,
         IFBLANK(
            _xldudf_CX_PUSH(BK21, CX_ENTITY, $B21, BK$11, BK$14, BK$19,),
            ""
         ),
         IF($I21=3,
            "",
            IFBLANK(
               _xldudf_CX_PUSH(BK21, CX_ENTITY, $B21, BK$11, BK$14, BK$19,),
               ""
            )
         )
      )
   )
)),"")</f>
        <v/>
      </c>
      <c r="DY21" s="1883" t="str" cm="1">
        <f t="array" aca="1" ref="DY21" ca="1">IFERROR(IF(BL21*fxVal_normal=_BS!BL21,"",IF(OR(BL21="", NOT(ISNUMBER(BL21)), ISERROR(BL21), $B21=""), "",
   IF($I21=1,
      IFBLANK(
         _xldudf_CX_PUSH(BL21*fxVal_normal, CX_ENTITY, $B21, BL$11, BL$14, BL$19,),
         ""
      ),
      IF($I21=2,
         IFBLANK(
            _xldudf_CX_PUSH(BL21, CX_ENTITY, $B21, BL$11, BL$14, BL$19,),
            ""
         ),
         IF($I21=3,
            "",
            IFBLANK(
               _xldudf_CX_PUSH(BL21, CX_ENTITY, $B21, BL$11, BL$14, BL$19,),
               ""
            )
         )
      )
   )
)),"")</f>
        <v/>
      </c>
      <c r="DZ21" s="1883" t="str" cm="1">
        <f t="array" aca="1" ref="DZ21" ca="1">IFERROR(IF(BM21*fxVal_normal=_BS!BM21,"",IF(OR(BM21="", NOT(ISNUMBER(BM21)), ISERROR(BM21), $B21=""), "",
   IF($I21=1,
      IFBLANK(
         _xldudf_CX_PUSH(BM21*fxVal_normal, CX_ENTITY, $B21, BM$11, BM$14, BM$19,),
         ""
      ),
      IF($I21=2,
         IFBLANK(
            _xldudf_CX_PUSH(BM21, CX_ENTITY, $B21, BM$11, BM$14, BM$19,),
            ""
         ),
         IF($I21=3,
            "",
            IFBLANK(
               _xldudf_CX_PUSH(BM21, CX_ENTITY, $B21, BM$11, BM$14, BM$19,),
               ""
            )
         )
      )
   )
)),"")</f>
        <v/>
      </c>
      <c r="EA21" s="1883" t="str" cm="1">
        <f t="array" aca="1" ref="EA21" ca="1">IFERROR(IF(BN21*fxVal_normal=_BS!BN21,"",IF(OR(BN21="",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31" ht="21" customHeight="1">
      <c r="A22" s="1625"/>
      <c r="B22" s="695" t="str" cm="1">
        <f t="array" ref="B22">IFBLANK(_BS!F22,"")</f>
        <v>Other Non-current Assets</v>
      </c>
      <c r="C22" s="695" t="str" cm="1">
        <f t="array" ref="C22">IFBLANK(_BS!C22,"")</f>
        <v>Other Non-current Asset (Company View)</v>
      </c>
      <c r="D22" s="1548"/>
      <c r="E22" s="1902" t="e" cm="1">
        <f t="array" aca="1" ref="E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)($AD22:$CH22, Z22)</f>
        <v>#NAME?</v>
      </c>
      <c r="F22" s="1897"/>
      <c r="G22" s="1897"/>
      <c r="H22" s="578">
        <v>1</v>
      </c>
      <c r="I22" s="578">
        <v>1</v>
      </c>
      <c r="J22" s="578"/>
      <c r="N22" s="158"/>
      <c r="O22" s="101"/>
      <c r="P22" s="52"/>
      <c r="Q22" s="101"/>
      <c r="R22" s="126"/>
      <c r="S22" s="101"/>
      <c r="T22" s="101"/>
      <c r="U22" s="39"/>
      <c r="W22" s="91" t="str">
        <f t="shared" ref="W22:W50" si="1">$W$20</f>
        <v>Actual</v>
      </c>
      <c r="X22" s="857">
        <f>_BS!X22</f>
        <v>1</v>
      </c>
      <c r="Y22" s="916">
        <v>2</v>
      </c>
      <c r="Z22" s="198" cm="1">
        <f t="array" ref="Z22">_xlfn.SWITCH(
    TRUE,
    _BS!$L22=TRUE, 1,
    _BS!$L22=FALSE,-1,
    _BS!$L22=-1,0,
"n/a"
)</f>
        <v>1</v>
      </c>
      <c r="AA22" s="200"/>
      <c r="AB22" s="88" t="str">
        <f>_BS!AB22</f>
        <v>Other Non-current Assets</v>
      </c>
      <c r="AC22" s="88" t="e" cm="1" vm="5">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1669">
        <v>1</v>
      </c>
      <c r="AE22" s="1669">
        <v>1</v>
      </c>
      <c r="AF22" s="1669">
        <v>1</v>
      </c>
      <c r="AG22" s="1669">
        <v>1</v>
      </c>
      <c r="AH22" s="1669">
        <v>1</v>
      </c>
      <c r="AI22" s="1669">
        <v>1</v>
      </c>
      <c r="AJ22" s="1669">
        <v>1</v>
      </c>
      <c r="AK22" s="1669">
        <v>1</v>
      </c>
      <c r="AL22" s="1669">
        <v>1</v>
      </c>
      <c r="AM22" s="1669">
        <v>1</v>
      </c>
      <c r="AN22" s="1669">
        <v>1</v>
      </c>
      <c r="AO22" s="1669">
        <v>1</v>
      </c>
      <c r="AP22" s="1669">
        <v>1</v>
      </c>
      <c r="AQ22" s="1669">
        <v>1</v>
      </c>
      <c r="AR22" s="1669">
        <v>1</v>
      </c>
      <c r="AS22" s="1669">
        <v>1</v>
      </c>
      <c r="AT22" s="1669">
        <v>1</v>
      </c>
      <c r="AU22" s="1669">
        <v>1</v>
      </c>
      <c r="AV22" s="1669">
        <v>1</v>
      </c>
      <c r="AW22" s="1669">
        <v>1</v>
      </c>
      <c r="AX22" s="1669">
        <v>1</v>
      </c>
      <c r="AY22" s="1669">
        <v>1</v>
      </c>
      <c r="AZ22" s="1669">
        <v>1</v>
      </c>
      <c r="BA22" s="1669">
        <v>1</v>
      </c>
      <c r="BB22" s="1669">
        <v>1</v>
      </c>
      <c r="BC22" s="1669">
        <v>1</v>
      </c>
      <c r="BD22" s="1669">
        <v>1</v>
      </c>
      <c r="BE22" s="1669">
        <v>1</v>
      </c>
      <c r="BF22" s="1669">
        <v>1</v>
      </c>
      <c r="BG22" s="1669">
        <v>1</v>
      </c>
      <c r="BH22" s="1669">
        <v>1</v>
      </c>
      <c r="BI22" s="1669">
        <v>1</v>
      </c>
      <c r="BJ22" s="1669">
        <v>1</v>
      </c>
      <c r="BK22" s="1669">
        <v>1</v>
      </c>
      <c r="BL22" s="1669">
        <v>1</v>
      </c>
      <c r="BM22" s="1669">
        <v>1</v>
      </c>
      <c r="BN22" s="1669">
        <v>1</v>
      </c>
      <c r="BO22" s="2095"/>
      <c r="BP22" s="2095"/>
      <c r="BQ22" s="2095"/>
      <c r="BR22" s="2095"/>
      <c r="BS22" s="2095"/>
      <c r="BT22" s="2095"/>
      <c r="BU22" s="2095"/>
      <c r="BV22" s="2095"/>
      <c r="BW22" s="2095"/>
      <c r="BX22" s="2095"/>
      <c r="BY22" s="2095"/>
      <c r="BZ22" s="2095"/>
      <c r="CA22" s="926"/>
      <c r="CB22" s="921"/>
      <c r="CC22" s="927"/>
      <c r="CD22" s="2069" t="e" cm="1">
        <f t="array" aca="1" ref="CD22" ca="1">_xlfn.XLOOKUP(BS!CD$11, array_timeline, BS!$AD22:$BN22)</f>
        <v>#NAME?</v>
      </c>
      <c r="CE22" s="2069" t="e" cm="1">
        <f t="array" aca="1" ref="CE22" ca="1">_xlfn.XLOOKUP(BS!CE$11, array_timeline, BS!$AD22:$BN22)</f>
        <v>#NAME?</v>
      </c>
      <c r="CF22" s="925"/>
      <c r="CG22" s="1669" t="e" cm="1">
        <f t="array" aca="1" ref="CG22" ca="1">TODECIMAL(IFBLANK(_BS!CG22,""), fxVal_normal)</f>
        <v>#NAME?</v>
      </c>
      <c r="CH22" s="1669" t="e" cm="1">
        <f t="array" aca="1" ref="CH22" ca="1">TODECIMAL(IFBLANK(_BS!CH22,""), fxVal_normal)</f>
        <v>#NAME?</v>
      </c>
      <c r="CI22" s="200"/>
      <c r="CK22" s="2085" t="str" cm="1">
        <f t="array" aca="1" ref="CK22" ca="1">IFERROR(IF(Y22&lt;&gt;AB22,_xldudf_CX_PUSH(Y22,CX_ENTITY,C22,EOMONTH(val_asOfDate,0)),""),"")</f>
        <v/>
      </c>
      <c r="CL22" s="2085" t="str" cm="1">
        <f t="array" aca="1" ref="CL22" ca="1">IFERROR(IF(Y22&lt;&gt;AB22,_xldudf_CX_PUSH(Y22,CX_ENTITY,C22,EOMONTH(val_asOfDate,1)),""),"")</f>
        <v/>
      </c>
      <c r="CM22" s="2085" t="str" cm="1">
        <f t="array" aca="1" ref="CM22" ca="1">IFERROR(IF(Y22&lt;&gt;AB22,_xldudf_CX_PUSH(Y22,CX_ENTITY,C22,EOMONTH(val_asOfDate,2)),""),"")</f>
        <v/>
      </c>
      <c r="CN22" s="2085" t="str" cm="1">
        <f t="array" aca="1" ref="CN22" ca="1">IFERROR(IF(Y22&lt;&gt;AB22,_xldudf_CX_PUSH(Y22,CX_ENTITY,C22,EOMONTH(val_asOfDate,3)),""),"")</f>
        <v/>
      </c>
      <c r="CO22" s="2086" t="str" cm="1">
        <f t="array" aca="1" ref="CO22" ca="1">IFERROR(IF(CG22*fxVal_normal=_BS!CG22,"",IF(OR($CG22="", $CG22=0, NOT(ISNUMBER($CG22)), ISERROR($CG22), $B22=""), "",
   IF($I22=1,
      IFBLANK(
         _xldudf_CX_PUSH($CG22*10^6, CX_ENTITY, $B22, $CG$11, $CG$14, $CG$19,),
         ""
      ),
      IF($I22=2,
         IFBLANK(
            _xldudf_CX_PUSH($CG22, CX_ENTITY, $B22, $CG$11, $CG$14, $CG$19,),
            ""
         ),
         IF($I22=3,
            "",
            IFBLANK(
               _xldudf_CX_PUSH($CG22, CX_ENTITY, $B22, $CG$11, $CG$14, $CG$19,),
               ""
            )
         )
      )
   )
)),"")</f>
        <v/>
      </c>
      <c r="CP22" s="2086" t="str" cm="1">
        <f t="array" aca="1" ref="CP22" ca="1">IFERROR(IF(CH22*fxVal_normal=_BS!CH22,"",IF(OR($CH22="", $CH22=0, NOT(ISNUMBER($CH22)), ISERROR($CH22), $B22=""), "",
   IF($I22=1,
      IFBLANK(
         _xldudf_CX_PUSH($CH22*10^6, CX_ENTITY, $B22, $CH$11, $CH$14, $CH$19,),
         ""
      ),
      IF($I22=2,
         IFBLANK(
            _xldudf_CX_PUSH($CH22, CX_ENTITY, $B22, $CH$11, $CH$14, $CH$19,),
            ""
         ),
         IF($I22=3,
            "",
            IFBLANK(
               _xldudf_CX_PUSH($CH22, CX_ENTITY, $B22, $CH$11, $CH$14, $CH$19,),
               ""
            )
         )
      )
   )
)),"")</f>
        <v/>
      </c>
      <c r="CQ22" s="1883" t="str" cm="1">
        <f t="array" aca="1" ref="CQ22" ca="1">IFERROR(IF(AD22*fxVal_normal=_BS!AD22,"",IF(OR(AD22="", NOT(ISNUMBER(AD22)), ISERROR(AD22), $B22=""), "",
   IF($I22=1,
      IFBLANK(
         _xldudf_CX_PUSH(AD22*fxVal_normal, CX_ENTITY, $B22, AD$11, AD$14, AD$19,),
         ""
      ),
      IF($I22=2,
         IFBLANK(
            _xldudf_CX_PUSH(AD22, CX_ENTITY, $B22, AD$11, AD$14, AD$19,),
            ""
         ),
         IF($I22=3,
            "",
            IFBLANK(
               _xldudf_CX_PUSH(AD22, CX_ENTITY, $B22, AD$11, AD$14, AD$19,),
               ""
            )
         )
      )
   )
)),"")</f>
        <v/>
      </c>
      <c r="CR22" s="1883" t="str" cm="1">
        <f t="array" aca="1" ref="CR22" ca="1">IFERROR(IF(AE22*fxVal_normal=_BS!AE22,"",IF(OR(AE22="", NOT(ISNUMBER(AE22)), ISERROR(AE22), $B22=""), "",
   IF($I22=1,
      IFBLANK(
         _xldudf_CX_PUSH(AE22*fxVal_normal, CX_ENTITY, $B22, AE$11, AE$14, AE$19,),
         ""
      ),
      IF($I22=2,
         IFBLANK(
            _xldudf_CX_PUSH(AE22, CX_ENTITY, $B22, AE$11, AE$14, AE$19,),
            ""
         ),
         IF($I22=3,
            "",
            IFBLANK(
               _xldudf_CX_PUSH(AE22, CX_ENTITY, $B22, AE$11, AE$14, AE$19,),
               ""
            )
         )
      )
   )
)),"")</f>
        <v/>
      </c>
      <c r="CS22" s="1883" t="str" cm="1">
        <f t="array" aca="1" ref="CS22" ca="1">IFERROR(IF(AF22*fxVal_normal=_BS!AF22,"",IF(OR(AF22="", NOT(ISNUMBER(AF22)), ISERROR(AF22), $B22=""), "",
   IF($I22=1,
      IFBLANK(
         _xldudf_CX_PUSH(AF22*fxVal_normal, CX_ENTITY, $B22, AF$11, AF$14, AF$19,),
         ""
      ),
      IF($I22=2,
         IFBLANK(
            _xldudf_CX_PUSH(AF22, CX_ENTITY, $B22, AF$11, AF$14, AF$19,),
            ""
         ),
         IF($I22=3,
            "",
            IFBLANK(
               _xldudf_CX_PUSH(AF22, CX_ENTITY, $B22, AF$11, AF$14, AF$19,),
               ""
            )
         )
      )
   )
)),"")</f>
        <v/>
      </c>
      <c r="CT22" s="1883" t="str" cm="1">
        <f t="array" aca="1" ref="CT22" ca="1">IFERROR(IF(AG22*fxVal_normal=_BS!AG22,"",IF(OR(AG22="", NOT(ISNUMBER(AG22)), ISERROR(AG22), $B22=""), "",
   IF($I22=1,
      IFBLANK(
         _xldudf_CX_PUSH(AG22*fxVal_normal, CX_ENTITY, $B22, AG$11, AG$14, AG$19,),
         ""
      ),
      IF($I22=2,
         IFBLANK(
            _xldudf_CX_PUSH(AG22, CX_ENTITY, $B22, AG$11, AG$14, AG$19,),
            ""
         ),
         IF($I22=3,
            "",
            IFBLANK(
               _xldudf_CX_PUSH(AG22, CX_ENTITY, $B22, AG$11, AG$14, AG$19,),
               ""
            )
         )
      )
   )
)),"")</f>
        <v/>
      </c>
      <c r="CU22" s="1883" t="str" cm="1">
        <f t="array" aca="1" ref="CU22" ca="1">IFERROR(IF(AH22*fxVal_normal=_BS!AH22,"",IF(OR(AH22="", NOT(ISNUMBER(AH22)), ISERROR(AH22), $B22=""), "",
   IF($I22=1,
      IFBLANK(
         _xldudf_CX_PUSH(AH22*fxVal_normal, CX_ENTITY, $B22, AH$11, AH$14, AH$19,),
         ""
      ),
      IF($I22=2,
         IFBLANK(
            _xldudf_CX_PUSH(AH22, CX_ENTITY, $B22, AH$11, AH$14, AH$19,),
            ""
         ),
         IF($I22=3,
            "",
            IFBLANK(
               _xldudf_CX_PUSH(AH22, CX_ENTITY, $B22, AH$11, AH$14, AH$19,),
               ""
            )
         )
      )
   )
)),"")</f>
        <v/>
      </c>
      <c r="CV22" s="1883" t="str" cm="1">
        <f t="array" aca="1" ref="CV22" ca="1">IFERROR(IF(AI22*fxVal_normal=_BS!AI22,"",IF(OR(AI22="", NOT(ISNUMBER(AI22)), ISERROR(AI22), $B22=""), "",
   IF($I22=1,
      IFBLANK(
         _xldudf_CX_PUSH(AI22*fxVal_normal, CX_ENTITY, $B22, AI$11, AI$14, AI$19,),
         ""
      ),
      IF($I22=2,
         IFBLANK(
            _xldudf_CX_PUSH(AI22, CX_ENTITY, $B22, AI$11, AI$14, AI$19,),
            ""
         ),
         IF($I22=3,
            "",
            IFBLANK(
               _xldudf_CX_PUSH(AI22, CX_ENTITY, $B22, AI$11, AI$14, AI$19,),
               ""
            )
         )
      )
   )
)),"")</f>
        <v/>
      </c>
      <c r="CW22" s="1883" t="str" cm="1">
        <f t="array" aca="1" ref="CW22" ca="1">IFERROR(IF(AJ22*fxVal_normal=_BS!AJ22,"",IF(OR(AJ22="", NOT(ISNUMBER(AJ22)), ISERROR(AJ22), $B22=""), "",
   IF($I22=1,
      IFBLANK(
         _xldudf_CX_PUSH(AJ22*fxVal_normal, CX_ENTITY, $B22, AJ$11, AJ$14, AJ$19,),
         ""
      ),
      IF($I22=2,
         IFBLANK(
            _xldudf_CX_PUSH(AJ22, CX_ENTITY, $B22, AJ$11, AJ$14, AJ$19,),
            ""
         ),
         IF($I22=3,
            "",
            IFBLANK(
               _xldudf_CX_PUSH(AJ22, CX_ENTITY, $B22, AJ$11, AJ$14, AJ$19,),
               ""
            )
         )
      )
   )
)),"")</f>
        <v/>
      </c>
      <c r="CX22" s="1883" t="str" cm="1">
        <f t="array" aca="1" ref="CX22" ca="1">IFERROR(IF(AK22*fxVal_normal=_BS!AK22,"",IF(OR(AK22="", NOT(ISNUMBER(AK22)), ISERROR(AK22), $B22=""), "",
   IF($I22=1,
      IFBLANK(
         _xldudf_CX_PUSH(AK22*fxVal_normal, CX_ENTITY, $B22, AK$11, AK$14, AK$19,),
         ""
      ),
      IF($I22=2,
         IFBLANK(
            _xldudf_CX_PUSH(AK22, CX_ENTITY, $B22, AK$11, AK$14, AK$19,),
            ""
         ),
         IF($I22=3,
            "",
            IFBLANK(
               _xldudf_CX_PUSH(AK22, CX_ENTITY, $B22, AK$11, AK$14, AK$19,),
               ""
            )
         )
      )
   )
)),"")</f>
        <v/>
      </c>
      <c r="CY22" s="1883" t="str" cm="1">
        <f t="array" aca="1" ref="CY22" ca="1">IFERROR(IF(AL22*fxVal_normal=_BS!AL22,"",IF(OR(AL22="", NOT(ISNUMBER(AL22)), ISERROR(AL22), $B22=""), "",
   IF($I22=1,
      IFBLANK(
         _xldudf_CX_PUSH(AL22*fxVal_normal, CX_ENTITY, $B22, AL$11, AL$14, AL$19,),
         ""
      ),
      IF($I22=2,
         IFBLANK(
            _xldudf_CX_PUSH(AL22, CX_ENTITY, $B22, AL$11, AL$14, AL$19,),
            ""
         ),
         IF($I22=3,
            "",
            IFBLANK(
               _xldudf_CX_PUSH(AL22, CX_ENTITY, $B22, AL$11, AL$14, AL$19,),
               ""
            )
         )
      )
   )
)),"")</f>
        <v/>
      </c>
      <c r="CZ22" s="1883" t="str" cm="1">
        <f t="array" aca="1" ref="CZ22" ca="1">IFERROR(IF(AM22*fxVal_normal=_BS!AM22,"",IF(OR(AM22="", NOT(ISNUMBER(AM22)), ISERROR(AM22), $B22=""), "",
   IF($I22=1,
      IFBLANK(
         _xldudf_CX_PUSH(AM22*fxVal_normal, CX_ENTITY, $B22, AM$11, AM$14, AM$19,),
         ""
      ),
      IF($I22=2,
         IFBLANK(
            _xldudf_CX_PUSH(AM22, CX_ENTITY, $B22, AM$11, AM$14, AM$19,),
            ""
         ),
         IF($I22=3,
            "",
            IFBLANK(
               _xldudf_CX_PUSH(AM22, CX_ENTITY, $B22, AM$11, AM$14, AM$19,),
               ""
            )
         )
      )
   )
)),"")</f>
        <v/>
      </c>
      <c r="DA22" s="1883" t="str" cm="1">
        <f t="array" aca="1" ref="DA22" ca="1">IFERROR(IF(AN22*fxVal_normal=_BS!AN22,"",IF(OR(AN22="", NOT(ISNUMBER(AN22)), ISERROR(AN22), $B22=""), "",
   IF($I22=1,
      IFBLANK(
         _xldudf_CX_PUSH(AN22*fxVal_normal, CX_ENTITY, $B22, AN$11, AN$14, AN$19,),
         ""
      ),
      IF($I22=2,
         IFBLANK(
            _xldudf_CX_PUSH(AN22, CX_ENTITY, $B22, AN$11, AN$14, AN$19,),
            ""
         ),
         IF($I22=3,
            "",
            IFBLANK(
               _xldudf_CX_PUSH(AN22, CX_ENTITY, $B22, AN$11, AN$14, AN$19,),
               ""
            )
         )
      )
   )
)),"")</f>
        <v/>
      </c>
      <c r="DB22" s="1883" t="str" cm="1">
        <f t="array" aca="1" ref="DB22" ca="1">IFERROR(IF(AO22*fxVal_normal=_BS!AO22,"",IF(OR(AO22="", NOT(ISNUMBER(AO22)), ISERROR(AO22), $B22=""), "",
   IF($I22=1,
      IFBLANK(
         _xldudf_CX_PUSH(AO22*fxVal_normal, CX_ENTITY, $B22, AO$11, AO$14, AO$19,),
         ""
      ),
      IF($I22=2,
         IFBLANK(
            _xldudf_CX_PUSH(AO22, CX_ENTITY, $B22, AO$11, AO$14, AO$19,),
            ""
         ),
         IF($I22=3,
            "",
            IFBLANK(
               _xldudf_CX_PUSH(AO22, CX_ENTITY, $B22, AO$11, AO$14, AO$19,),
               ""
            )
         )
      )
   )
)),"")</f>
        <v/>
      </c>
      <c r="DC22" s="1883" t="str" cm="1">
        <f t="array" aca="1" ref="DC22" ca="1">IFERROR(IF(AP22*fxVal_normal=_BS!AP22,"",IF(OR(AP22="", NOT(ISNUMBER(AP22)), ISERROR(AP22), $B22=""), "",
   IF($I22=1,
      IFBLANK(
         _xldudf_CX_PUSH(AP22*fxVal_normal, CX_ENTITY, $B22, AP$11, AP$14, AP$19,),
         ""
      ),
      IF($I22=2,
         IFBLANK(
            _xldudf_CX_PUSH(AP22, CX_ENTITY, $B22, AP$11, AP$14, AP$19,),
            ""
         ),
         IF($I22=3,
            "",
            IFBLANK(
               _xldudf_CX_PUSH(AP22, CX_ENTITY, $B22, AP$11, AP$14, AP$19,),
               ""
            )
         )
      )
   )
)),"")</f>
        <v/>
      </c>
      <c r="DD22" s="1883" t="str" cm="1">
        <f t="array" aca="1" ref="DD22" ca="1">IFERROR(IF(AQ22*fxVal_normal=_BS!AQ22,"",IF(OR(AQ22="", NOT(ISNUMBER(AQ22)), ISERROR(AQ22), $B22=""), "",
   IF($I22=1,
      IFBLANK(
         _xldudf_CX_PUSH(AQ22*fxVal_normal, CX_ENTITY, $B22, AQ$11, AQ$14, AQ$19,),
         ""
      ),
      IF($I22=2,
         IFBLANK(
            _xldudf_CX_PUSH(AQ22, CX_ENTITY, $B22, AQ$11, AQ$14, AQ$19,),
            ""
         ),
         IF($I22=3,
            "",
            IFBLANK(
               _xldudf_CX_PUSH(AQ22, CX_ENTITY, $B22, AQ$11, AQ$14, AQ$19,),
               ""
            )
         )
      )
   )
)),"")</f>
        <v/>
      </c>
      <c r="DE22" s="1883" t="str" cm="1">
        <f t="array" aca="1" ref="DE22" ca="1">IFERROR(IF(AR22*fxVal_normal=_BS!AR22,"",IF(OR(AR22="", NOT(ISNUMBER(AR22)), ISERROR(AR22), $B22=""), "",
   IF($I22=1,
      IFBLANK(
         _xldudf_CX_PUSH(AR22*fxVal_normal, CX_ENTITY, $B22, AR$11, AR$14, AR$19,),
         ""
      ),
      IF($I22=2,
         IFBLANK(
            _xldudf_CX_PUSH(AR22, CX_ENTITY, $B22, AR$11, AR$14, AR$19,),
            ""
         ),
         IF($I22=3,
            "",
            IFBLANK(
               _xldudf_CX_PUSH(AR22, CX_ENTITY, $B22, AR$11, AR$14, AR$19,),
               ""
            )
         )
      )
   )
)),"")</f>
        <v/>
      </c>
      <c r="DF22" s="1883" t="str" cm="1">
        <f t="array" aca="1" ref="DF22" ca="1">IFERROR(IF(AS22*fxVal_normal=_BS!AS22,"",IF(OR(AS22="", NOT(ISNUMBER(AS22)), ISERROR(AS22), $B22=""), "",
   IF($I22=1,
      IFBLANK(
         _xldudf_CX_PUSH(AS22*fxVal_normal, CX_ENTITY, $B22, AS$11, AS$14, AS$19,),
         ""
      ),
      IF($I22=2,
         IFBLANK(
            _xldudf_CX_PUSH(AS22, CX_ENTITY, $B22, AS$11, AS$14, AS$19,),
            ""
         ),
         IF($I22=3,
            "",
            IFBLANK(
               _xldudf_CX_PUSH(AS22, CX_ENTITY, $B22, AS$11, AS$14, AS$19,),
               ""
            )
         )
      )
   )
)),"")</f>
        <v/>
      </c>
      <c r="DG22" s="1883" t="str" cm="1">
        <f t="array" aca="1" ref="DG22" ca="1">IFERROR(IF(AT22*fxVal_normal=_BS!AT22,"",IF(OR(AT22="", NOT(ISNUMBER(AT22)), ISERROR(AT22), $B22=""), "",
   IF($I22=1,
      IFBLANK(
         _xldudf_CX_PUSH(AT22*fxVal_normal, CX_ENTITY, $B22, AT$11, AT$14, AT$19,),
         ""
      ),
      IF($I22=2,
         IFBLANK(
            _xldudf_CX_PUSH(AT22, CX_ENTITY, $B22, AT$11, AT$14, AT$19,),
            ""
         ),
         IF($I22=3,
            "",
            IFBLANK(
               _xldudf_CX_PUSH(AT22, CX_ENTITY, $B22, AT$11, AT$14, AT$19,),
               ""
            )
         )
      )
   )
)),"")</f>
        <v/>
      </c>
      <c r="DH22" s="1883" t="str" cm="1">
        <f t="array" aca="1" ref="DH22" ca="1">IFERROR(IF(AU22*fxVal_normal=_BS!AU22,"",IF(OR(AU22="", NOT(ISNUMBER(AU22)), ISERROR(AU22), $B22=""), "",
   IF($I22=1,
      IFBLANK(
         _xldudf_CX_PUSH(AU22*fxVal_normal, CX_ENTITY, $B22, AU$11, AU$14, AU$19,),
         ""
      ),
      IF($I22=2,
         IFBLANK(
            _xldudf_CX_PUSH(AU22, CX_ENTITY, $B22, AU$11, AU$14, AU$19,),
            ""
         ),
         IF($I22=3,
            "",
            IFBLANK(
               _xldudf_CX_PUSH(AU22, CX_ENTITY, $B22, AU$11, AU$14, AU$19,),
               ""
            )
         )
      )
   )
)),"")</f>
        <v/>
      </c>
      <c r="DI22" s="1883" t="str" cm="1">
        <f t="array" aca="1" ref="DI22" ca="1">IFERROR(IF(AV22*fxVal_normal=_BS!AV22,"",IF(OR(AV22="", NOT(ISNUMBER(AV22)), ISERROR(AV22), $B22=""), "",
   IF($I22=1,
      IFBLANK(
         _xldudf_CX_PUSH(AV22*fxVal_normal, CX_ENTITY, $B22, AV$11, AV$14, AV$19,),
         ""
      ),
      IF($I22=2,
         IFBLANK(
            _xldudf_CX_PUSH(AV22, CX_ENTITY, $B22, AV$11, AV$14, AV$19,),
            ""
         ),
         IF($I22=3,
            "",
            IFBLANK(
               _xldudf_CX_PUSH(AV22, CX_ENTITY, $B22, AV$11, AV$14, AV$19,),
               ""
            )
         )
      )
   )
)),"")</f>
        <v/>
      </c>
      <c r="DJ22" s="1883" t="str" cm="1">
        <f t="array" aca="1" ref="DJ22" ca="1">IFERROR(IF(AW22*fxVal_normal=_BS!AW22,"",IF(OR(AW22="", NOT(ISNUMBER(AW22)), ISERROR(AW22), $B22=""), "",
   IF($I22=1,
      IFBLANK(
         _xldudf_CX_PUSH(AW22*fxVal_normal, CX_ENTITY, $B22, AW$11, AW$14, AW$19,),
         ""
      ),
      IF($I22=2,
         IFBLANK(
            _xldudf_CX_PUSH(AW22, CX_ENTITY, $B22, AW$11, AW$14, AW$19,),
            ""
         ),
         IF($I22=3,
            "",
            IFBLANK(
               _xldudf_CX_PUSH(AW22, CX_ENTITY, $B22, AW$11, AW$14, AW$19,),
               ""
            )
         )
      )
   )
)),"")</f>
        <v/>
      </c>
      <c r="DK22" s="1883" t="str" cm="1">
        <f t="array" aca="1" ref="DK22" ca="1">IFERROR(IF(AX22*fxVal_normal=_BS!AX22,"",IF(OR(AX22="", NOT(ISNUMBER(AX22)), ISERROR(AX22), $B22=""), "",
   IF($I22=1,
      IFBLANK(
         _xldudf_CX_PUSH(AX22*fxVal_normal, CX_ENTITY, $B22, AX$11, AX$14, AX$19,),
         ""
      ),
      IF($I22=2,
         IFBLANK(
            _xldudf_CX_PUSH(AX22, CX_ENTITY, $B22, AX$11, AX$14, AX$19,),
            ""
         ),
         IF($I22=3,
            "",
            IFBLANK(
               _xldudf_CX_PUSH(AX22, CX_ENTITY, $B22, AX$11, AX$14, AX$19,),
               ""
            )
         )
      )
   )
)),"")</f>
        <v/>
      </c>
      <c r="DL22" s="1883" t="str" cm="1">
        <f t="array" aca="1" ref="DL22" ca="1">IFERROR(IF(AY22*fxVal_normal=_BS!AY22,"",IF(OR(AY22="", NOT(ISNUMBER(AY22)), ISERROR(AY22), $B22=""), "",
   IF($I22=1,
      IFBLANK(
         _xldudf_CX_PUSH(AY22*fxVal_normal, CX_ENTITY, $B22, AY$11, AY$14, AY$19,),
         ""
      ),
      IF($I22=2,
         IFBLANK(
            _xldudf_CX_PUSH(AY22, CX_ENTITY, $B22, AY$11, AY$14, AY$19,),
            ""
         ),
         IF($I22=3,
            "",
            IFBLANK(
               _xldudf_CX_PUSH(AY22, CX_ENTITY, $B22, AY$11, AY$14, AY$19,),
               ""
            )
         )
      )
   )
)),"")</f>
        <v/>
      </c>
      <c r="DM22" s="1883" t="str" cm="1">
        <f t="array" aca="1" ref="DM22" ca="1">IFERROR(IF(AZ22*fxVal_normal=_BS!AZ22,"",IF(OR(AZ22="", NOT(ISNUMBER(AZ22)), ISERROR(AZ22), $B22=""), "",
   IF($I22=1,
      IFBLANK(
         _xldudf_CX_PUSH(AZ22*fxVal_normal, CX_ENTITY, $B22, AZ$11, AZ$14, AZ$19,),
         ""
      ),
      IF($I22=2,
         IFBLANK(
            _xldudf_CX_PUSH(AZ22, CX_ENTITY, $B22, AZ$11, AZ$14, AZ$19,),
            ""
         ),
         IF($I22=3,
            "",
            IFBLANK(
               _xldudf_CX_PUSH(AZ22, CX_ENTITY, $B22, AZ$11, AZ$14, AZ$19,),
               ""
            )
         )
      )
   )
)),"")</f>
        <v/>
      </c>
      <c r="DN22" s="1883" t="str" cm="1">
        <f t="array" aca="1" ref="DN22" ca="1">IFERROR(IF(BA22*fxVal_normal=_BS!BA22,"",IF(OR(BA22="", NOT(ISNUMBER(BA22)), ISERROR(BA22), $B22=""), "",
   IF($I22=1,
      IFBLANK(
         _xldudf_CX_PUSH(BA22*fxVal_normal, CX_ENTITY, $B22, BA$11, BA$14, BA$19,),
         ""
      ),
      IF($I22=2,
         IFBLANK(
            _xldudf_CX_PUSH(BA22, CX_ENTITY, $B22, BA$11, BA$14, BA$19,),
            ""
         ),
         IF($I22=3,
            "",
            IFBLANK(
               _xldudf_CX_PUSH(BA22, CX_ENTITY, $B22, BA$11, BA$14, BA$19,),
               ""
            )
         )
      )
   )
)),"")</f>
        <v/>
      </c>
      <c r="DO22" s="1883" t="str" cm="1">
        <f t="array" aca="1" ref="DO22" ca="1">IFERROR(IF(BB22*fxVal_normal=_BS!BB22,"",IF(OR(BB22="", NOT(ISNUMBER(BB22)), ISERROR(BB22), $B22=""), "",
   IF($I22=1,
      IFBLANK(
         _xldudf_CX_PUSH(BB22*fxVal_normal, CX_ENTITY, $B22, BB$11, BB$14, BB$19,),
         ""
      ),
      IF($I22=2,
         IFBLANK(
            _xldudf_CX_PUSH(BB22, CX_ENTITY, $B22, BB$11, BB$14, BB$19,),
            ""
         ),
         IF($I22=3,
            "",
            IFBLANK(
               _xldudf_CX_PUSH(BB22, CX_ENTITY, $B22, BB$11, BB$14, BB$19,),
               ""
            )
         )
      )
   )
)),"")</f>
        <v/>
      </c>
      <c r="DP22" s="1883" t="str" cm="1">
        <f t="array" aca="1" ref="DP22" ca="1">IFERROR(IF(BC22*fxVal_normal=_BS!BC22,"",IF(OR(BC22="", NOT(ISNUMBER(BC22)), ISERROR(BC22), $B22=""), "",
   IF($I22=1,
      IFBLANK(
         _xldudf_CX_PUSH(BC22*fxVal_normal, CX_ENTITY, $B22, BC$11, BC$14, BC$19,),
         ""
      ),
      IF($I22=2,
         IFBLANK(
            _xldudf_CX_PUSH(BC22, CX_ENTITY, $B22, BC$11, BC$14, BC$19,),
            ""
         ),
         IF($I22=3,
            "",
            IFBLANK(
               _xldudf_CX_PUSH(BC22, CX_ENTITY, $B22, BC$11, BC$14, BC$19,),
               ""
            )
         )
      )
   )
)),"")</f>
        <v/>
      </c>
      <c r="DQ22" s="1883" t="str" cm="1">
        <f t="array" aca="1" ref="DQ22" ca="1">IFERROR(IF(BD22*fxVal_normal=_BS!BD22,"",IF(OR(BD22="", NOT(ISNUMBER(BD22)), ISERROR(BD22), $B22=""), "",
   IF($I22=1,
      IFBLANK(
         _xldudf_CX_PUSH(BD22*fxVal_normal, CX_ENTITY, $B22, BD$11, BD$14, BD$19,),
         ""
      ),
      IF($I22=2,
         IFBLANK(
            _xldudf_CX_PUSH(BD22, CX_ENTITY, $B22, BD$11, BD$14, BD$19,),
            ""
         ),
         IF($I22=3,
            "",
            IFBLANK(
               _xldudf_CX_PUSH(BD22, CX_ENTITY, $B22, BD$11, BD$14, BD$19,),
               ""
            )
         )
      )
   )
)),"")</f>
        <v/>
      </c>
      <c r="DR22" s="1883" t="str" cm="1">
        <f t="array" aca="1" ref="DR22" ca="1">IFERROR(IF(BE22*fxVal_normal=_BS!BE22,"",IF(OR(BE22="", NOT(ISNUMBER(BE22)), ISERROR(BE22), $B22=""), "",
   IF($I22=1,
      IFBLANK(
         _xldudf_CX_PUSH(BE22*fxVal_normal, CX_ENTITY, $B22, BE$11, BE$14, BE$19,),
         ""
      ),
      IF($I22=2,
         IFBLANK(
            _xldudf_CX_PUSH(BE22, CX_ENTITY, $B22, BE$11, BE$14, BE$19,),
            ""
         ),
         IF($I22=3,
            "",
            IFBLANK(
               _xldudf_CX_PUSH(BE22, CX_ENTITY, $B22, BE$11, BE$14, BE$19,),
               ""
            )
         )
      )
   )
)),"")</f>
        <v/>
      </c>
      <c r="DS22" s="1883" t="str" cm="1">
        <f t="array" aca="1" ref="DS22" ca="1">IFERROR(IF(BF22*fxVal_normal=_BS!BF22,"",IF(OR(BF22="", NOT(ISNUMBER(BF22)), ISERROR(BF22), $B22=""), "",
   IF($I22=1,
      IFBLANK(
         _xldudf_CX_PUSH(BF22*fxVal_normal, CX_ENTITY, $B22, BF$11, BF$14, BF$19,),
         ""
      ),
      IF($I22=2,
         IFBLANK(
            _xldudf_CX_PUSH(BF22, CX_ENTITY, $B22, BF$11, BF$14, BF$19,),
            ""
         ),
         IF($I22=3,
            "",
            IFBLANK(
               _xldudf_CX_PUSH(BF22, CX_ENTITY, $B22, BF$11, BF$14, BF$19,),
               ""
            )
         )
      )
   )
)),"")</f>
        <v/>
      </c>
      <c r="DT22" s="1883" t="str" cm="1">
        <f t="array" aca="1" ref="DT22" ca="1">IFERROR(IF(BG22*fxVal_normal=_BS!BG22,"",IF(OR(BG22="", NOT(ISNUMBER(BG22)), ISERROR(BG22), $B22=""), "",
   IF($I22=1,
      IFBLANK(
         _xldudf_CX_PUSH(BG22*fxVal_normal, CX_ENTITY, $B22, BG$11, BG$14, BG$19,),
         ""
      ),
      IF($I22=2,
         IFBLANK(
            _xldudf_CX_PUSH(BG22, CX_ENTITY, $B22, BG$11, BG$14, BG$19,),
            ""
         ),
         IF($I22=3,
            "",
            IFBLANK(
               _xldudf_CX_PUSH(BG22, CX_ENTITY, $B22, BG$11, BG$14, BG$19,),
               ""
            )
         )
      )
   )
)),"")</f>
        <v/>
      </c>
      <c r="DU22" s="1883" t="str" cm="1">
        <f t="array" aca="1" ref="DU22" ca="1">IFERROR(IF(BH22*fxVal_normal=_BS!BH22,"",IF(OR(BH22="", NOT(ISNUMBER(BH22)), ISERROR(BH22), $B22=""), "",
   IF($I22=1,
      IFBLANK(
         _xldudf_CX_PUSH(BH22*fxVal_normal, CX_ENTITY, $B22, BH$11, BH$14, BH$19,),
         ""
      ),
      IF($I22=2,
         IFBLANK(
            _xldudf_CX_PUSH(BH22, CX_ENTITY, $B22, BH$11, BH$14, BH$19,),
            ""
         ),
         IF($I22=3,
            "",
            IFBLANK(
               _xldudf_CX_PUSH(BH22, CX_ENTITY, $B22, BH$11, BH$14, BH$19,),
               ""
            )
         )
      )
   )
)),"")</f>
        <v/>
      </c>
      <c r="DV22" s="1883" t="str" cm="1">
        <f t="array" aca="1" ref="DV22" ca="1">IFERROR(IF(BI22*fxVal_normal=_BS!BI22,"",IF(OR(BI22="", NOT(ISNUMBER(BI22)), ISERROR(BI22), $B22=""), "",
   IF($I22=1,
      IFBLANK(
         _xldudf_CX_PUSH(BI22*fxVal_normal, CX_ENTITY, $B22, BI$11, BI$14, BI$19,),
         ""
      ),
      IF($I22=2,
         IFBLANK(
            _xldudf_CX_PUSH(BI22, CX_ENTITY, $B22, BI$11, BI$14, BI$19,),
            ""
         ),
         IF($I22=3,
            "",
            IFBLANK(
               _xldudf_CX_PUSH(BI22, CX_ENTITY, $B22, BI$11, BI$14, BI$19,),
               ""
            )
         )
      )
   )
)),"")</f>
        <v/>
      </c>
      <c r="DW22" s="1883" t="str" cm="1">
        <f t="array" aca="1" ref="DW22" ca="1">IFERROR(IF(BJ22*fxVal_normal=_BS!BJ22,"",IF(OR(BJ22="", NOT(ISNUMBER(BJ22)), ISERROR(BJ22), $B22=""), "",
   IF($I22=1,
      IFBLANK(
         _xldudf_CX_PUSH(BJ22*fxVal_normal, CX_ENTITY, $B22, BJ$11, BJ$14, BJ$19,),
         ""
      ),
      IF($I22=2,
         IFBLANK(
            _xldudf_CX_PUSH(BJ22, CX_ENTITY, $B22, BJ$11, BJ$14, BJ$19,),
            ""
         ),
         IF($I22=3,
            "",
            IFBLANK(
               _xldudf_CX_PUSH(BJ22, CX_ENTITY, $B22, BJ$11, BJ$14, BJ$19,),
               ""
            )
         )
      )
   )
)),"")</f>
        <v/>
      </c>
      <c r="DX22" s="1883" t="str" cm="1">
        <f t="array" aca="1" ref="DX22" ca="1">IFERROR(IF(BK22*fxVal_normal=_BS!BK22,"",IF(OR(BK22="", NOT(ISNUMBER(BK22)), ISERROR(BK22), $B22=""), "",
   IF($I22=1,
      IFBLANK(
         _xldudf_CX_PUSH(BK22*fxVal_normal, CX_ENTITY, $B22, BK$11, BK$14, BK$19,),
         ""
      ),
      IF($I22=2,
         IFBLANK(
            _xldudf_CX_PUSH(BK22, CX_ENTITY, $B22, BK$11, BK$14, BK$19,),
            ""
         ),
         IF($I22=3,
            "",
            IFBLANK(
               _xldudf_CX_PUSH(BK22, CX_ENTITY, $B22, BK$11, BK$14, BK$19,),
               ""
            )
         )
      )
   )
)),"")</f>
        <v/>
      </c>
      <c r="DY22" s="1883" t="str" cm="1">
        <f t="array" aca="1" ref="DY22" ca="1">IFERROR(IF(BL22*fxVal_normal=_BS!BL22,"",IF(OR(BL22="", NOT(ISNUMBER(BL22)), ISERROR(BL22), $B22=""), "",
   IF($I22=1,
      IFBLANK(
         _xldudf_CX_PUSH(BL22*fxVal_normal, CX_ENTITY, $B22, BL$11, BL$14, BL$19,),
         ""
      ),
      IF($I22=2,
         IFBLANK(
            _xldudf_CX_PUSH(BL22, CX_ENTITY, $B22, BL$11, BL$14, BL$19,),
            ""
         ),
         IF($I22=3,
            "",
            IFBLANK(
               _xldudf_CX_PUSH(BL22, CX_ENTITY, $B22, BL$11, BL$14, BL$19,),
               ""
            )
         )
      )
   )
)),"")</f>
        <v/>
      </c>
      <c r="DZ22" s="1883" t="str" cm="1">
        <f t="array" aca="1" ref="DZ22" ca="1">IFERROR(IF(BM22*fxVal_normal=_BS!BM22,"",IF(OR(BM22="", NOT(ISNUMBER(BM22)), ISERROR(BM22), $B22=""), "",
   IF($I22=1,
      IFBLANK(
         _xldudf_CX_PUSH(BM22*fxVal_normal, CX_ENTITY, $B22, BM$11, BM$14, BM$19,),
         ""
      ),
      IF($I22=2,
         IFBLANK(
            _xldudf_CX_PUSH(BM22, CX_ENTITY, $B22, BM$11, BM$14, BM$19,),
            ""
         ),
         IF($I22=3,
            "",
            IFBLANK(
               _xldudf_CX_PUSH(BM22, CX_ENTITY, $B22, BM$11, BM$14, BM$19,),
               ""
            )
         )
      )
   )
)),"")</f>
        <v/>
      </c>
      <c r="EA22" s="1883" t="str" cm="1">
        <f t="array" aca="1" ref="EA22" ca="1">IFERROR(IF(BN22*fxVal_normal=_BS!BN22,"",IF(OR(BN22="",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31" ht="21" customHeight="1">
      <c r="A23" s="1625"/>
      <c r="B23" s="695" t="str" cm="1">
        <f t="array" ref="B23">IFBLANK(_BS!F23,"")</f>
        <v>Non-Current Assets</v>
      </c>
      <c r="C23" s="695" t="str" cm="1">
        <f t="array" ref="C23">IFBLANK(_BS!C23,"")</f>
        <v>Non-Current Asset (Company View)</v>
      </c>
      <c r="D23" s="1548"/>
      <c r="E23" s="1902" t="e" cm="1">
        <f t="array" aca="1" ref="E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)($AD23:$CH23, Z23)</f>
        <v>#NAME?</v>
      </c>
      <c r="F23" s="1897"/>
      <c r="G23" s="1897"/>
      <c r="H23" s="578">
        <v>2</v>
      </c>
      <c r="I23" s="578">
        <v>1</v>
      </c>
      <c r="J23" s="578"/>
      <c r="L23" s="921"/>
      <c r="M23" s="921"/>
      <c r="N23" s="158"/>
      <c r="O23" s="101"/>
      <c r="P23" s="52"/>
      <c r="Q23" s="101"/>
      <c r="R23" s="101"/>
      <c r="S23" s="101"/>
      <c r="T23" s="101"/>
      <c r="U23" s="39"/>
      <c r="V23" s="921"/>
      <c r="W23" s="961" t="str">
        <f t="shared" si="1"/>
        <v>Actual</v>
      </c>
      <c r="X23" s="1294">
        <f>_BS!X23</f>
        <v>0</v>
      </c>
      <c r="Y23" s="2067" t="str">
        <f>_BS!Y23</f>
        <v>Non-Current Assets</v>
      </c>
      <c r="Z23" s="198" cm="1">
        <f t="array" ref="Z23">_xlfn.SWITCH(
    TRUE,
    _BS!$L23=TRUE, 1,
    _BS!$L23=FALSE,-1,
    _BS!$L23=-1,0,
"n/a"
)</f>
        <v>0</v>
      </c>
      <c r="AA23" s="924"/>
      <c r="AB23" s="925" t="str">
        <f>_BS!AB23</f>
        <v>Non-Current Assets</v>
      </c>
      <c r="AC23" s="88" t="str" cm="1">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
      </c>
      <c r="AD23" s="1668">
        <f>SUBTOTAL(9,AD20:AD22)</f>
        <v>3</v>
      </c>
      <c r="AE23" s="919">
        <f t="shared" ref="AE23:BN23" si="2">SUBTOTAL(9,AE20:AE22)</f>
        <v>3</v>
      </c>
      <c r="AF23" s="919">
        <f t="shared" si="2"/>
        <v>3</v>
      </c>
      <c r="AG23" s="919">
        <f t="shared" si="2"/>
        <v>3</v>
      </c>
      <c r="AH23" s="919">
        <f t="shared" si="2"/>
        <v>3</v>
      </c>
      <c r="AI23" s="919">
        <f t="shared" si="2"/>
        <v>3</v>
      </c>
      <c r="AJ23" s="919">
        <f t="shared" si="2"/>
        <v>3</v>
      </c>
      <c r="AK23" s="919">
        <f t="shared" si="2"/>
        <v>3</v>
      </c>
      <c r="AL23" s="919">
        <f t="shared" si="2"/>
        <v>3</v>
      </c>
      <c r="AM23" s="919">
        <f t="shared" si="2"/>
        <v>3</v>
      </c>
      <c r="AN23" s="919">
        <f t="shared" si="2"/>
        <v>3</v>
      </c>
      <c r="AO23" s="919">
        <f t="shared" si="2"/>
        <v>3</v>
      </c>
      <c r="AP23" s="919">
        <f t="shared" si="2"/>
        <v>3</v>
      </c>
      <c r="AQ23" s="919">
        <f t="shared" si="2"/>
        <v>3</v>
      </c>
      <c r="AR23" s="919">
        <f t="shared" si="2"/>
        <v>3</v>
      </c>
      <c r="AS23" s="919">
        <f t="shared" si="2"/>
        <v>3</v>
      </c>
      <c r="AT23" s="919">
        <f t="shared" si="2"/>
        <v>3</v>
      </c>
      <c r="AU23" s="919">
        <f t="shared" si="2"/>
        <v>3</v>
      </c>
      <c r="AV23" s="919">
        <f t="shared" si="2"/>
        <v>3</v>
      </c>
      <c r="AW23" s="919">
        <f t="shared" si="2"/>
        <v>3</v>
      </c>
      <c r="AX23" s="919">
        <f t="shared" si="2"/>
        <v>3</v>
      </c>
      <c r="AY23" s="919">
        <f t="shared" si="2"/>
        <v>3</v>
      </c>
      <c r="AZ23" s="919">
        <f t="shared" si="2"/>
        <v>3</v>
      </c>
      <c r="BA23" s="919">
        <f t="shared" si="2"/>
        <v>3</v>
      </c>
      <c r="BB23" s="919">
        <f t="shared" si="2"/>
        <v>3</v>
      </c>
      <c r="BC23" s="919">
        <f t="shared" si="2"/>
        <v>3</v>
      </c>
      <c r="BD23" s="919">
        <f t="shared" si="2"/>
        <v>3</v>
      </c>
      <c r="BE23" s="919">
        <f t="shared" si="2"/>
        <v>3</v>
      </c>
      <c r="BF23" s="919">
        <f t="shared" si="2"/>
        <v>3</v>
      </c>
      <c r="BG23" s="919">
        <f t="shared" si="2"/>
        <v>3</v>
      </c>
      <c r="BH23" s="919">
        <f t="shared" si="2"/>
        <v>3</v>
      </c>
      <c r="BI23" s="919">
        <f t="shared" si="2"/>
        <v>3</v>
      </c>
      <c r="BJ23" s="919">
        <f t="shared" si="2"/>
        <v>3</v>
      </c>
      <c r="BK23" s="919">
        <f t="shared" si="2"/>
        <v>3</v>
      </c>
      <c r="BL23" s="919">
        <f t="shared" si="2"/>
        <v>3</v>
      </c>
      <c r="BM23" s="919">
        <f t="shared" si="2"/>
        <v>3</v>
      </c>
      <c r="BN23" s="919">
        <f t="shared" si="2"/>
        <v>3</v>
      </c>
      <c r="BO23" s="2117"/>
      <c r="BP23" s="2117"/>
      <c r="BQ23" s="2117"/>
      <c r="BR23" s="2117"/>
      <c r="BS23" s="2117"/>
      <c r="BT23" s="2117"/>
      <c r="BU23" s="2117"/>
      <c r="BV23" s="2117"/>
      <c r="BW23" s="2117"/>
      <c r="BX23" s="2117"/>
      <c r="BY23" s="2117"/>
      <c r="BZ23" s="2117"/>
      <c r="CA23" s="926"/>
      <c r="CB23" s="921"/>
      <c r="CC23" s="927"/>
      <c r="CD23" s="919" t="e" cm="1">
        <f t="array" aca="1" ref="CD23" ca="1">_xlfn.XLOOKUP(BS!CD$11, array_timeline, BS!$AD23:$BN23)</f>
        <v>#NAME?</v>
      </c>
      <c r="CE23" s="919" t="e" cm="1">
        <f t="array" aca="1" ref="CE23" ca="1">_xlfn.XLOOKUP(BS!CE$11, array_timeline, BS!$AD23:$BN23)</f>
        <v>#NAME?</v>
      </c>
      <c r="CF23" s="925"/>
      <c r="CG23" s="919" t="e">
        <f ca="1">SUBTOTAL(9,CG20:CG22)</f>
        <v>#NAME?</v>
      </c>
      <c r="CH23" s="919" t="e">
        <f ca="1">SUBTOTAL(9,CH20:CH22)</f>
        <v>#NAME?</v>
      </c>
      <c r="CI23" s="924"/>
      <c r="CK23" s="2085" t="str" cm="1">
        <f t="array" ref="CK23">IFERROR(IF(Y23&lt;&gt;AB23,_xldudf_CX_PUSH(Y23,CX_ENTITY,C23,EOMONTH(val_asOfDate,0)),""),"")</f>
        <v/>
      </c>
      <c r="CL23" s="2085" t="str" cm="1">
        <f t="array" ref="CL23">IFERROR(IF(Y23&lt;&gt;AB23,_xldudf_CX_PUSH(Y23,CX_ENTITY,C23,EOMONTH(val_asOfDate,1)),""),"")</f>
        <v/>
      </c>
      <c r="CM23" s="2085" t="str" cm="1">
        <f t="array" ref="CM23">IFERROR(IF(Y23&lt;&gt;AB23,_xldudf_CX_PUSH(Y23,CX_ENTITY,C23,EOMONTH(val_asOfDate,2)),""),"")</f>
        <v/>
      </c>
      <c r="CN23" s="2085" t="str" cm="1">
        <f t="array" ref="CN23">IFERROR(IF(Y23&lt;&gt;AB23,_xldudf_CX_PUSH(Y23,CX_ENTITY,C23,EOMONTH(val_asOfDate,3)),""),"")</f>
        <v/>
      </c>
      <c r="CO23" s="2086" t="str" cm="1">
        <f t="array" aca="1" ref="CO23" ca="1">IFERROR(IF(CG23*fxVal_normal=_BS!CG23,"",IF(OR($CG23="", $CG23=0, NOT(ISNUMBER($CG23)), ISERROR($CG23), $B23=""), "",
   IF($I23=1,
      IFBLANK(
         _xldudf_CX_PUSH($CG23*10^6, CX_ENTITY, $B23, $CG$11, $CG$14, $CG$19,),
         ""
      ),
      IF($I23=2,
         IFBLANK(
            _xldudf_CX_PUSH($CG23, CX_ENTITY, $B23, $CG$11, $CG$14, $CG$19,),
            ""
         ),
         IF($I23=3,
            "",
            IFBLANK(
               _xldudf_CX_PUSH($CG23, CX_ENTITY, $B23, $CG$11, $CG$14, $CG$19,),
               ""
            )
         )
      )
   )
)),"")</f>
        <v/>
      </c>
      <c r="CP23" s="2086" t="str" cm="1">
        <f t="array" aca="1" ref="CP23" ca="1">IFERROR(IF(CH23*fxVal_normal=_BS!CH23,"",IF(OR($CH23="", $CH23=0, NOT(ISNUMBER($CH23)), ISERROR($CH23), $B23=""), "",
   IF($I23=1,
      IFBLANK(
         _xldudf_CX_PUSH($CH23*10^6, CX_ENTITY, $B23, $CH$11, $CH$14, $CH$19,),
         ""
      ),
      IF($I23=2,
         IFBLANK(
            _xldudf_CX_PUSH($CH23, CX_ENTITY, $B23, $CH$11, $CH$14, $CH$19,),
            ""
         ),
         IF($I23=3,
            "",
            IFBLANK(
               _xldudf_CX_PUSH($CH23, CX_ENTITY, $B23, $CH$11, $CH$14, $CH$19,),
               ""
            )
         )
      )
   )
)),"")</f>
        <v/>
      </c>
      <c r="CQ23" s="1883" t="str" cm="1">
        <f t="array" aca="1" ref="CQ23" ca="1">IFERROR(IF(AD23*fxVal_normal=_BS!AD23,"",IF(OR(AD23="", NOT(ISNUMBER(AD23)), ISERROR(AD23), $B23=""), "",
   IF($I23=1,
      IFBLANK(
         _xldudf_CX_PUSH(AD23*fxVal_normal, CX_ENTITY, $B23, AD$11, AD$14, AD$19,),
         ""
      ),
      IF($I23=2,
         IFBLANK(
            _xldudf_CX_PUSH(AD23, CX_ENTITY, $B23, AD$11, AD$14, AD$19,),
            ""
         ),
         IF($I23=3,
            "",
            IFBLANK(
               _xldudf_CX_PUSH(AD23, CX_ENTITY, $B23, AD$11, AD$14, AD$19,),
               ""
            )
         )
      )
   )
)),"")</f>
        <v/>
      </c>
      <c r="CR23" s="1883" t="str" cm="1">
        <f t="array" aca="1" ref="CR23" ca="1">IFERROR(IF(AE23*fxVal_normal=_BS!AE23,"",IF(OR(AE23="", NOT(ISNUMBER(AE23)), ISERROR(AE23), $B23=""), "",
   IF($I23=1,
      IFBLANK(
         _xldudf_CX_PUSH(AE23*fxVal_normal, CX_ENTITY, $B23, AE$11, AE$14, AE$19,),
         ""
      ),
      IF($I23=2,
         IFBLANK(
            _xldudf_CX_PUSH(AE23, CX_ENTITY, $B23, AE$11, AE$14, AE$19,),
            ""
         ),
         IF($I23=3,
            "",
            IFBLANK(
               _xldudf_CX_PUSH(AE23, CX_ENTITY, $B23, AE$11, AE$14, AE$19,),
               ""
            )
         )
      )
   )
)),"")</f>
        <v/>
      </c>
      <c r="CS23" s="1883" t="str" cm="1">
        <f t="array" aca="1" ref="CS23" ca="1">IFERROR(IF(AF23*fxVal_normal=_BS!AF23,"",IF(OR(AF23="", NOT(ISNUMBER(AF23)), ISERROR(AF23), $B23=""), "",
   IF($I23=1,
      IFBLANK(
         _xldudf_CX_PUSH(AF23*fxVal_normal, CX_ENTITY, $B23, AF$11, AF$14, AF$19,),
         ""
      ),
      IF($I23=2,
         IFBLANK(
            _xldudf_CX_PUSH(AF23, CX_ENTITY, $B23, AF$11, AF$14, AF$19,),
            ""
         ),
         IF($I23=3,
            "",
            IFBLANK(
               _xldudf_CX_PUSH(AF23, CX_ENTITY, $B23, AF$11, AF$14, AF$19,),
               ""
            )
         )
      )
   )
)),"")</f>
        <v/>
      </c>
      <c r="CT23" s="1883" t="str" cm="1">
        <f t="array" aca="1" ref="CT23" ca="1">IFERROR(IF(AG23*fxVal_normal=_BS!AG23,"",IF(OR(AG23="", NOT(ISNUMBER(AG23)), ISERROR(AG23), $B23=""), "",
   IF($I23=1,
      IFBLANK(
         _xldudf_CX_PUSH(AG23*fxVal_normal, CX_ENTITY, $B23, AG$11, AG$14, AG$19,),
         ""
      ),
      IF($I23=2,
         IFBLANK(
            _xldudf_CX_PUSH(AG23, CX_ENTITY, $B23, AG$11, AG$14, AG$19,),
            ""
         ),
         IF($I23=3,
            "",
            IFBLANK(
               _xldudf_CX_PUSH(AG23, CX_ENTITY, $B23, AG$11, AG$14, AG$19,),
               ""
            )
         )
      )
   )
)),"")</f>
        <v/>
      </c>
      <c r="CU23" s="1883" t="str" cm="1">
        <f t="array" aca="1" ref="CU23" ca="1">IFERROR(IF(AH23*fxVal_normal=_BS!AH23,"",IF(OR(AH23="", NOT(ISNUMBER(AH23)), ISERROR(AH23), $B23=""), "",
   IF($I23=1,
      IFBLANK(
         _xldudf_CX_PUSH(AH23*fxVal_normal, CX_ENTITY, $B23, AH$11, AH$14, AH$19,),
         ""
      ),
      IF($I23=2,
         IFBLANK(
            _xldudf_CX_PUSH(AH23, CX_ENTITY, $B23, AH$11, AH$14, AH$19,),
            ""
         ),
         IF($I23=3,
            "",
            IFBLANK(
               _xldudf_CX_PUSH(AH23, CX_ENTITY, $B23, AH$11, AH$14, AH$19,),
               ""
            )
         )
      )
   )
)),"")</f>
        <v/>
      </c>
      <c r="CV23" s="1883" t="str" cm="1">
        <f t="array" aca="1" ref="CV23" ca="1">IFERROR(IF(AI23*fxVal_normal=_BS!AI23,"",IF(OR(AI23="", NOT(ISNUMBER(AI23)), ISERROR(AI23), $B23=""), "",
   IF($I23=1,
      IFBLANK(
         _xldudf_CX_PUSH(AI23*fxVal_normal, CX_ENTITY, $B23, AI$11, AI$14, AI$19,),
         ""
      ),
      IF($I23=2,
         IFBLANK(
            _xldudf_CX_PUSH(AI23, CX_ENTITY, $B23, AI$11, AI$14, AI$19,),
            ""
         ),
         IF($I23=3,
            "",
            IFBLANK(
               _xldudf_CX_PUSH(AI23, CX_ENTITY, $B23, AI$11, AI$14, AI$19,),
               ""
            )
         )
      )
   )
)),"")</f>
        <v/>
      </c>
      <c r="CW23" s="1883" t="str" cm="1">
        <f t="array" aca="1" ref="CW23" ca="1">IFERROR(IF(AJ23*fxVal_normal=_BS!AJ23,"",IF(OR(AJ23="", NOT(ISNUMBER(AJ23)), ISERROR(AJ23), $B23=""), "",
   IF($I23=1,
      IFBLANK(
         _xldudf_CX_PUSH(AJ23*fxVal_normal, CX_ENTITY, $B23, AJ$11, AJ$14, AJ$19,),
         ""
      ),
      IF($I23=2,
         IFBLANK(
            _xldudf_CX_PUSH(AJ23, CX_ENTITY, $B23, AJ$11, AJ$14, AJ$19,),
            ""
         ),
         IF($I23=3,
            "",
            IFBLANK(
               _xldudf_CX_PUSH(AJ23, CX_ENTITY, $B23, AJ$11, AJ$14, AJ$19,),
               ""
            )
         )
      )
   )
)),"")</f>
        <v/>
      </c>
      <c r="CX23" s="1883" t="str" cm="1">
        <f t="array" aca="1" ref="CX23" ca="1">IFERROR(IF(AK23*fxVal_normal=_BS!AK23,"",IF(OR(AK23="", NOT(ISNUMBER(AK23)), ISERROR(AK23), $B23=""), "",
   IF($I23=1,
      IFBLANK(
         _xldudf_CX_PUSH(AK23*fxVal_normal, CX_ENTITY, $B23, AK$11, AK$14, AK$19,),
         ""
      ),
      IF($I23=2,
         IFBLANK(
            _xldudf_CX_PUSH(AK23, CX_ENTITY, $B23, AK$11, AK$14, AK$19,),
            ""
         ),
         IF($I23=3,
            "",
            IFBLANK(
               _xldudf_CX_PUSH(AK23, CX_ENTITY, $B23, AK$11, AK$14, AK$19,),
               ""
            )
         )
      )
   )
)),"")</f>
        <v/>
      </c>
      <c r="CY23" s="1883" t="str" cm="1">
        <f t="array" aca="1" ref="CY23" ca="1">IFERROR(IF(AL23*fxVal_normal=_BS!AL23,"",IF(OR(AL23="", NOT(ISNUMBER(AL23)), ISERROR(AL23), $B23=""), "",
   IF($I23=1,
      IFBLANK(
         _xldudf_CX_PUSH(AL23*fxVal_normal, CX_ENTITY, $B23, AL$11, AL$14, AL$19,),
         ""
      ),
      IF($I23=2,
         IFBLANK(
            _xldudf_CX_PUSH(AL23, CX_ENTITY, $B23, AL$11, AL$14, AL$19,),
            ""
         ),
         IF($I23=3,
            "",
            IFBLANK(
               _xldudf_CX_PUSH(AL23, CX_ENTITY, $B23, AL$11, AL$14, AL$19,),
               ""
            )
         )
      )
   )
)),"")</f>
        <v/>
      </c>
      <c r="CZ23" s="1883" t="str" cm="1">
        <f t="array" aca="1" ref="CZ23" ca="1">IFERROR(IF(AM23*fxVal_normal=_BS!AM23,"",IF(OR(AM23="", NOT(ISNUMBER(AM23)), ISERROR(AM23), $B23=""), "",
   IF($I23=1,
      IFBLANK(
         _xldudf_CX_PUSH(AM23*fxVal_normal, CX_ENTITY, $B23, AM$11, AM$14, AM$19,),
         ""
      ),
      IF($I23=2,
         IFBLANK(
            _xldudf_CX_PUSH(AM23, CX_ENTITY, $B23, AM$11, AM$14, AM$19,),
            ""
         ),
         IF($I23=3,
            "",
            IFBLANK(
               _xldudf_CX_PUSH(AM23, CX_ENTITY, $B23, AM$11, AM$14, AM$19,),
               ""
            )
         )
      )
   )
)),"")</f>
        <v/>
      </c>
      <c r="DA23" s="1883" t="str" cm="1">
        <f t="array" aca="1" ref="DA23" ca="1">IFERROR(IF(AN23*fxVal_normal=_BS!AN23,"",IF(OR(AN23="", NOT(ISNUMBER(AN23)), ISERROR(AN23), $B23=""), "",
   IF($I23=1,
      IFBLANK(
         _xldudf_CX_PUSH(AN23*fxVal_normal, CX_ENTITY, $B23, AN$11, AN$14, AN$19,),
         ""
      ),
      IF($I23=2,
         IFBLANK(
            _xldudf_CX_PUSH(AN23, CX_ENTITY, $B23, AN$11, AN$14, AN$19,),
            ""
         ),
         IF($I23=3,
            "",
            IFBLANK(
               _xldudf_CX_PUSH(AN23, CX_ENTITY, $B23, AN$11, AN$14, AN$19,),
               ""
            )
         )
      )
   )
)),"")</f>
        <v/>
      </c>
      <c r="DB23" s="1883" t="str" cm="1">
        <f t="array" aca="1" ref="DB23" ca="1">IFERROR(IF(AO23*fxVal_normal=_BS!AO23,"",IF(OR(AO23="", NOT(ISNUMBER(AO23)), ISERROR(AO23), $B23=""), "",
   IF($I23=1,
      IFBLANK(
         _xldudf_CX_PUSH(AO23*fxVal_normal, CX_ENTITY, $B23, AO$11, AO$14, AO$19,),
         ""
      ),
      IF($I23=2,
         IFBLANK(
            _xldudf_CX_PUSH(AO23, CX_ENTITY, $B23, AO$11, AO$14, AO$19,),
            ""
         ),
         IF($I23=3,
            "",
            IFBLANK(
               _xldudf_CX_PUSH(AO23, CX_ENTITY, $B23, AO$11, AO$14, AO$19,),
               ""
            )
         )
      )
   )
)),"")</f>
        <v/>
      </c>
      <c r="DC23" s="1883" t="str" cm="1">
        <f t="array" aca="1" ref="DC23" ca="1">IFERROR(IF(AP23*fxVal_normal=_BS!AP23,"",IF(OR(AP23="", NOT(ISNUMBER(AP23)), ISERROR(AP23), $B23=""), "",
   IF($I23=1,
      IFBLANK(
         _xldudf_CX_PUSH(AP23*fxVal_normal, CX_ENTITY, $B23, AP$11, AP$14, AP$19,),
         ""
      ),
      IF($I23=2,
         IFBLANK(
            _xldudf_CX_PUSH(AP23, CX_ENTITY, $B23, AP$11, AP$14, AP$19,),
            ""
         ),
         IF($I23=3,
            "",
            IFBLANK(
               _xldudf_CX_PUSH(AP23, CX_ENTITY, $B23, AP$11, AP$14, AP$19,),
               ""
            )
         )
      )
   )
)),"")</f>
        <v/>
      </c>
      <c r="DD23" s="1883" t="str" cm="1">
        <f t="array" aca="1" ref="DD23" ca="1">IFERROR(IF(AQ23*fxVal_normal=_BS!AQ23,"",IF(OR(AQ23="", NOT(ISNUMBER(AQ23)), ISERROR(AQ23), $B23=""), "",
   IF($I23=1,
      IFBLANK(
         _xldudf_CX_PUSH(AQ23*fxVal_normal, CX_ENTITY, $B23, AQ$11, AQ$14, AQ$19,),
         ""
      ),
      IF($I23=2,
         IFBLANK(
            _xldudf_CX_PUSH(AQ23, CX_ENTITY, $B23, AQ$11, AQ$14, AQ$19,),
            ""
         ),
         IF($I23=3,
            "",
            IFBLANK(
               _xldudf_CX_PUSH(AQ23, CX_ENTITY, $B23, AQ$11, AQ$14, AQ$19,),
               ""
            )
         )
      )
   )
)),"")</f>
        <v/>
      </c>
      <c r="DE23" s="1883" t="str" cm="1">
        <f t="array" aca="1" ref="DE23" ca="1">IFERROR(IF(AR23*fxVal_normal=_BS!AR23,"",IF(OR(AR23="", NOT(ISNUMBER(AR23)), ISERROR(AR23), $B23=""), "",
   IF($I23=1,
      IFBLANK(
         _xldudf_CX_PUSH(AR23*fxVal_normal, CX_ENTITY, $B23, AR$11, AR$14, AR$19,),
         ""
      ),
      IF($I23=2,
         IFBLANK(
            _xldudf_CX_PUSH(AR23, CX_ENTITY, $B23, AR$11, AR$14, AR$19,),
            ""
         ),
         IF($I23=3,
            "",
            IFBLANK(
               _xldudf_CX_PUSH(AR23, CX_ENTITY, $B23, AR$11, AR$14, AR$19,),
               ""
            )
         )
      )
   )
)),"")</f>
        <v/>
      </c>
      <c r="DF23" s="1883" t="str" cm="1">
        <f t="array" aca="1" ref="DF23" ca="1">IFERROR(IF(AS23*fxVal_normal=_BS!AS23,"",IF(OR(AS23="", NOT(ISNUMBER(AS23)), ISERROR(AS23), $B23=""), "",
   IF($I23=1,
      IFBLANK(
         _xldudf_CX_PUSH(AS23*fxVal_normal, CX_ENTITY, $B23, AS$11, AS$14, AS$19,),
         ""
      ),
      IF($I23=2,
         IFBLANK(
            _xldudf_CX_PUSH(AS23, CX_ENTITY, $B23, AS$11, AS$14, AS$19,),
            ""
         ),
         IF($I23=3,
            "",
            IFBLANK(
               _xldudf_CX_PUSH(AS23, CX_ENTITY, $B23, AS$11, AS$14, AS$19,),
               ""
            )
         )
      )
   )
)),"")</f>
        <v/>
      </c>
      <c r="DG23" s="1883" t="str" cm="1">
        <f t="array" aca="1" ref="DG23" ca="1">IFERROR(IF(AT23*fxVal_normal=_BS!AT23,"",IF(OR(AT23="", NOT(ISNUMBER(AT23)), ISERROR(AT23), $B23=""), "",
   IF($I23=1,
      IFBLANK(
         _xldudf_CX_PUSH(AT23*fxVal_normal, CX_ENTITY, $B23, AT$11, AT$14, AT$19,),
         ""
      ),
      IF($I23=2,
         IFBLANK(
            _xldudf_CX_PUSH(AT23, CX_ENTITY, $B23, AT$11, AT$14, AT$19,),
            ""
         ),
         IF($I23=3,
            "",
            IFBLANK(
               _xldudf_CX_PUSH(AT23, CX_ENTITY, $B23, AT$11, AT$14, AT$19,),
               ""
            )
         )
      )
   )
)),"")</f>
        <v/>
      </c>
      <c r="DH23" s="1883" t="str" cm="1">
        <f t="array" aca="1" ref="DH23" ca="1">IFERROR(IF(AU23*fxVal_normal=_BS!AU23,"",IF(OR(AU23="", NOT(ISNUMBER(AU23)), ISERROR(AU23), $B23=""), "",
   IF($I23=1,
      IFBLANK(
         _xldudf_CX_PUSH(AU23*fxVal_normal, CX_ENTITY, $B23, AU$11, AU$14, AU$19,),
         ""
      ),
      IF($I23=2,
         IFBLANK(
            _xldudf_CX_PUSH(AU23, CX_ENTITY, $B23, AU$11, AU$14, AU$19,),
            ""
         ),
         IF($I23=3,
            "",
            IFBLANK(
               _xldudf_CX_PUSH(AU23, CX_ENTITY, $B23, AU$11, AU$14, AU$19,),
               ""
            )
         )
      )
   )
)),"")</f>
        <v/>
      </c>
      <c r="DI23" s="1883" t="str" cm="1">
        <f t="array" aca="1" ref="DI23" ca="1">IFERROR(IF(AV23*fxVal_normal=_BS!AV23,"",IF(OR(AV23="", NOT(ISNUMBER(AV23)), ISERROR(AV23), $B23=""), "",
   IF($I23=1,
      IFBLANK(
         _xldudf_CX_PUSH(AV23*fxVal_normal, CX_ENTITY, $B23, AV$11, AV$14, AV$19,),
         ""
      ),
      IF($I23=2,
         IFBLANK(
            _xldudf_CX_PUSH(AV23, CX_ENTITY, $B23, AV$11, AV$14, AV$19,),
            ""
         ),
         IF($I23=3,
            "",
            IFBLANK(
               _xldudf_CX_PUSH(AV23, CX_ENTITY, $B23, AV$11, AV$14, AV$19,),
               ""
            )
         )
      )
   )
)),"")</f>
        <v/>
      </c>
      <c r="DJ23" s="1883" t="str" cm="1">
        <f t="array" aca="1" ref="DJ23" ca="1">IFERROR(IF(AW23*fxVal_normal=_BS!AW23,"",IF(OR(AW23="", NOT(ISNUMBER(AW23)), ISERROR(AW23), $B23=""), "",
   IF($I23=1,
      IFBLANK(
         _xldudf_CX_PUSH(AW23*fxVal_normal, CX_ENTITY, $B23, AW$11, AW$14, AW$19,),
         ""
      ),
      IF($I23=2,
         IFBLANK(
            _xldudf_CX_PUSH(AW23, CX_ENTITY, $B23, AW$11, AW$14, AW$19,),
            ""
         ),
         IF($I23=3,
            "",
            IFBLANK(
               _xldudf_CX_PUSH(AW23, CX_ENTITY, $B23, AW$11, AW$14, AW$19,),
               ""
            )
         )
      )
   )
)),"")</f>
        <v/>
      </c>
      <c r="DK23" s="1883" t="str" cm="1">
        <f t="array" aca="1" ref="DK23" ca="1">IFERROR(IF(AX23*fxVal_normal=_BS!AX23,"",IF(OR(AX23="", NOT(ISNUMBER(AX23)), ISERROR(AX23), $B23=""), "",
   IF($I23=1,
      IFBLANK(
         _xldudf_CX_PUSH(AX23*fxVal_normal, CX_ENTITY, $B23, AX$11, AX$14, AX$19,),
         ""
      ),
      IF($I23=2,
         IFBLANK(
            _xldudf_CX_PUSH(AX23, CX_ENTITY, $B23, AX$11, AX$14, AX$19,),
            ""
         ),
         IF($I23=3,
            "",
            IFBLANK(
               _xldudf_CX_PUSH(AX23, CX_ENTITY, $B23, AX$11, AX$14, AX$19,),
               ""
            )
         )
      )
   )
)),"")</f>
        <v/>
      </c>
      <c r="DL23" s="1883" t="str" cm="1">
        <f t="array" aca="1" ref="DL23" ca="1">IFERROR(IF(AY23*fxVal_normal=_BS!AY23,"",IF(OR(AY23="", NOT(ISNUMBER(AY23)), ISERROR(AY23), $B23=""), "",
   IF($I23=1,
      IFBLANK(
         _xldudf_CX_PUSH(AY23*fxVal_normal, CX_ENTITY, $B23, AY$11, AY$14, AY$19,),
         ""
      ),
      IF($I23=2,
         IFBLANK(
            _xldudf_CX_PUSH(AY23, CX_ENTITY, $B23, AY$11, AY$14, AY$19,),
            ""
         ),
         IF($I23=3,
            "",
            IFBLANK(
               _xldudf_CX_PUSH(AY23, CX_ENTITY, $B23, AY$11, AY$14, AY$19,),
               ""
            )
         )
      )
   )
)),"")</f>
        <v/>
      </c>
      <c r="DM23" s="1883" t="str" cm="1">
        <f t="array" aca="1" ref="DM23" ca="1">IFERROR(IF(AZ23*fxVal_normal=_BS!AZ23,"",IF(OR(AZ23="", NOT(ISNUMBER(AZ23)), ISERROR(AZ23), $B23=""), "",
   IF($I23=1,
      IFBLANK(
         _xldudf_CX_PUSH(AZ23*fxVal_normal, CX_ENTITY, $B23, AZ$11, AZ$14, AZ$19,),
         ""
      ),
      IF($I23=2,
         IFBLANK(
            _xldudf_CX_PUSH(AZ23, CX_ENTITY, $B23, AZ$11, AZ$14, AZ$19,),
            ""
         ),
         IF($I23=3,
            "",
            IFBLANK(
               _xldudf_CX_PUSH(AZ23, CX_ENTITY, $B23, AZ$11, AZ$14, AZ$19,),
               ""
            )
         )
      )
   )
)),"")</f>
        <v/>
      </c>
      <c r="DN23" s="1883" t="str" cm="1">
        <f t="array" aca="1" ref="DN23" ca="1">IFERROR(IF(BA23*fxVal_normal=_BS!BA23,"",IF(OR(BA23="", NOT(ISNUMBER(BA23)), ISERROR(BA23), $B23=""), "",
   IF($I23=1,
      IFBLANK(
         _xldudf_CX_PUSH(BA23*fxVal_normal, CX_ENTITY, $B23, BA$11, BA$14, BA$19,),
         ""
      ),
      IF($I23=2,
         IFBLANK(
            _xldudf_CX_PUSH(BA23, CX_ENTITY, $B23, BA$11, BA$14, BA$19,),
            ""
         ),
         IF($I23=3,
            "",
            IFBLANK(
               _xldudf_CX_PUSH(BA23, CX_ENTITY, $B23, BA$11, BA$14, BA$19,),
               ""
            )
         )
      )
   )
)),"")</f>
        <v/>
      </c>
      <c r="DO23" s="1883" t="str" cm="1">
        <f t="array" aca="1" ref="DO23" ca="1">IFERROR(IF(BB23*fxVal_normal=_BS!BB23,"",IF(OR(BB23="", NOT(ISNUMBER(BB23)), ISERROR(BB23), $B23=""), "",
   IF($I23=1,
      IFBLANK(
         _xldudf_CX_PUSH(BB23*fxVal_normal, CX_ENTITY, $B23, BB$11, BB$14, BB$19,),
         ""
      ),
      IF($I23=2,
         IFBLANK(
            _xldudf_CX_PUSH(BB23, CX_ENTITY, $B23, BB$11, BB$14, BB$19,),
            ""
         ),
         IF($I23=3,
            "",
            IFBLANK(
               _xldudf_CX_PUSH(BB23, CX_ENTITY, $B23, BB$11, BB$14, BB$19,),
               ""
            )
         )
      )
   )
)),"")</f>
        <v/>
      </c>
      <c r="DP23" s="1883" t="str" cm="1">
        <f t="array" aca="1" ref="DP23" ca="1">IFERROR(IF(BC23*fxVal_normal=_BS!BC23,"",IF(OR(BC23="", NOT(ISNUMBER(BC23)), ISERROR(BC23), $B23=""), "",
   IF($I23=1,
      IFBLANK(
         _xldudf_CX_PUSH(BC23*fxVal_normal, CX_ENTITY, $B23, BC$11, BC$14, BC$19,),
         ""
      ),
      IF($I23=2,
         IFBLANK(
            _xldudf_CX_PUSH(BC23, CX_ENTITY, $B23, BC$11, BC$14, BC$19,),
            ""
         ),
         IF($I23=3,
            "",
            IFBLANK(
               _xldudf_CX_PUSH(BC23, CX_ENTITY, $B23, BC$11, BC$14, BC$19,),
               ""
            )
         )
      )
   )
)),"")</f>
        <v/>
      </c>
      <c r="DQ23" s="1883" t="str" cm="1">
        <f t="array" aca="1" ref="DQ23" ca="1">IFERROR(IF(BD23*fxVal_normal=_BS!BD23,"",IF(OR(BD23="", NOT(ISNUMBER(BD23)), ISERROR(BD23), $B23=""), "",
   IF($I23=1,
      IFBLANK(
         _xldudf_CX_PUSH(BD23*fxVal_normal, CX_ENTITY, $B23, BD$11, BD$14, BD$19,),
         ""
      ),
      IF($I23=2,
         IFBLANK(
            _xldudf_CX_PUSH(BD23, CX_ENTITY, $B23, BD$11, BD$14, BD$19,),
            ""
         ),
         IF($I23=3,
            "",
            IFBLANK(
               _xldudf_CX_PUSH(BD23, CX_ENTITY, $B23, BD$11, BD$14, BD$19,),
               ""
            )
         )
      )
   )
)),"")</f>
        <v/>
      </c>
      <c r="DR23" s="1883" t="str" cm="1">
        <f t="array" aca="1" ref="DR23" ca="1">IFERROR(IF(BE23*fxVal_normal=_BS!BE23,"",IF(OR(BE23="", NOT(ISNUMBER(BE23)), ISERROR(BE23), $B23=""), "",
   IF($I23=1,
      IFBLANK(
         _xldudf_CX_PUSH(BE23*fxVal_normal, CX_ENTITY, $B23, BE$11, BE$14, BE$19,),
         ""
      ),
      IF($I23=2,
         IFBLANK(
            _xldudf_CX_PUSH(BE23, CX_ENTITY, $B23, BE$11, BE$14, BE$19,),
            ""
         ),
         IF($I23=3,
            "",
            IFBLANK(
               _xldudf_CX_PUSH(BE23, CX_ENTITY, $B23, BE$11, BE$14, BE$19,),
               ""
            )
         )
      )
   )
)),"")</f>
        <v/>
      </c>
      <c r="DS23" s="1883" t="str" cm="1">
        <f t="array" aca="1" ref="DS23" ca="1">IFERROR(IF(BF23*fxVal_normal=_BS!BF23,"",IF(OR(BF23="", NOT(ISNUMBER(BF23)), ISERROR(BF23), $B23=""), "",
   IF($I23=1,
      IFBLANK(
         _xldudf_CX_PUSH(BF23*fxVal_normal, CX_ENTITY, $B23, BF$11, BF$14, BF$19,),
         ""
      ),
      IF($I23=2,
         IFBLANK(
            _xldudf_CX_PUSH(BF23, CX_ENTITY, $B23, BF$11, BF$14, BF$19,),
            ""
         ),
         IF($I23=3,
            "",
            IFBLANK(
               _xldudf_CX_PUSH(BF23, CX_ENTITY, $B23, BF$11, BF$14, BF$19,),
               ""
            )
         )
      )
   )
)),"")</f>
        <v/>
      </c>
      <c r="DT23" s="1883" t="str" cm="1">
        <f t="array" aca="1" ref="DT23" ca="1">IFERROR(IF(BG23*fxVal_normal=_BS!BG23,"",IF(OR(BG23="", NOT(ISNUMBER(BG23)), ISERROR(BG23), $B23=""), "",
   IF($I23=1,
      IFBLANK(
         _xldudf_CX_PUSH(BG23*fxVal_normal, CX_ENTITY, $B23, BG$11, BG$14, BG$19,),
         ""
      ),
      IF($I23=2,
         IFBLANK(
            _xldudf_CX_PUSH(BG23, CX_ENTITY, $B23, BG$11, BG$14, BG$19,),
            ""
         ),
         IF($I23=3,
            "",
            IFBLANK(
               _xldudf_CX_PUSH(BG23, CX_ENTITY, $B23, BG$11, BG$14, BG$19,),
               ""
            )
         )
      )
   )
)),"")</f>
        <v/>
      </c>
      <c r="DU23" s="1883" t="str" cm="1">
        <f t="array" aca="1" ref="DU23" ca="1">IFERROR(IF(BH23*fxVal_normal=_BS!BH23,"",IF(OR(BH23="", NOT(ISNUMBER(BH23)), ISERROR(BH23), $B23=""), "",
   IF($I23=1,
      IFBLANK(
         _xldudf_CX_PUSH(BH23*fxVal_normal, CX_ENTITY, $B23, BH$11, BH$14, BH$19,),
         ""
      ),
      IF($I23=2,
         IFBLANK(
            _xldudf_CX_PUSH(BH23, CX_ENTITY, $B23, BH$11, BH$14, BH$19,),
            ""
         ),
         IF($I23=3,
            "",
            IFBLANK(
               _xldudf_CX_PUSH(BH23, CX_ENTITY, $B23, BH$11, BH$14, BH$19,),
               ""
            )
         )
      )
   )
)),"")</f>
        <v/>
      </c>
      <c r="DV23" s="1883" t="str" cm="1">
        <f t="array" aca="1" ref="DV23" ca="1">IFERROR(IF(BI23*fxVal_normal=_BS!BI23,"",IF(OR(BI23="", NOT(ISNUMBER(BI23)), ISERROR(BI23), $B23=""), "",
   IF($I23=1,
      IFBLANK(
         _xldudf_CX_PUSH(BI23*fxVal_normal, CX_ENTITY, $B23, BI$11, BI$14, BI$19,),
         ""
      ),
      IF($I23=2,
         IFBLANK(
            _xldudf_CX_PUSH(BI23, CX_ENTITY, $B23, BI$11, BI$14, BI$19,),
            ""
         ),
         IF($I23=3,
            "",
            IFBLANK(
               _xldudf_CX_PUSH(BI23, CX_ENTITY, $B23, BI$11, BI$14, BI$19,),
               ""
            )
         )
      )
   )
)),"")</f>
        <v/>
      </c>
      <c r="DW23" s="1883" t="str" cm="1">
        <f t="array" aca="1" ref="DW23" ca="1">IFERROR(IF(BJ23*fxVal_normal=_BS!BJ23,"",IF(OR(BJ23="", NOT(ISNUMBER(BJ23)), ISERROR(BJ23), $B23=""), "",
   IF($I23=1,
      IFBLANK(
         _xldudf_CX_PUSH(BJ23*fxVal_normal, CX_ENTITY, $B23, BJ$11, BJ$14, BJ$19,),
         ""
      ),
      IF($I23=2,
         IFBLANK(
            _xldudf_CX_PUSH(BJ23, CX_ENTITY, $B23, BJ$11, BJ$14, BJ$19,),
            ""
         ),
         IF($I23=3,
            "",
            IFBLANK(
               _xldudf_CX_PUSH(BJ23, CX_ENTITY, $B23, BJ$11, BJ$14, BJ$19,),
               ""
            )
         )
      )
   )
)),"")</f>
        <v/>
      </c>
      <c r="DX23" s="1883" t="str" cm="1">
        <f t="array" aca="1" ref="DX23" ca="1">IFERROR(IF(BK23*fxVal_normal=_BS!BK23,"",IF(OR(BK23="", NOT(ISNUMBER(BK23)), ISERROR(BK23), $B23=""), "",
   IF($I23=1,
      IFBLANK(
         _xldudf_CX_PUSH(BK23*fxVal_normal, CX_ENTITY, $B23, BK$11, BK$14, BK$19,),
         ""
      ),
      IF($I23=2,
         IFBLANK(
            _xldudf_CX_PUSH(BK23, CX_ENTITY, $B23, BK$11, BK$14, BK$19,),
            ""
         ),
         IF($I23=3,
            "",
            IFBLANK(
               _xldudf_CX_PUSH(BK23, CX_ENTITY, $B23, BK$11, BK$14, BK$19,),
               ""
            )
         )
      )
   )
)),"")</f>
        <v/>
      </c>
      <c r="DY23" s="1883" t="str" cm="1">
        <f t="array" aca="1" ref="DY23" ca="1">IFERROR(IF(BL23*fxVal_normal=_BS!BL23,"",IF(OR(BL23="", NOT(ISNUMBER(BL23)), ISERROR(BL23), $B23=""), "",
   IF($I23=1,
      IFBLANK(
         _xldudf_CX_PUSH(BL23*fxVal_normal, CX_ENTITY, $B23, BL$11, BL$14, BL$19,),
         ""
      ),
      IF($I23=2,
         IFBLANK(
            _xldudf_CX_PUSH(BL23, CX_ENTITY, $B23, BL$11, BL$14, BL$19,),
            ""
         ),
         IF($I23=3,
            "",
            IFBLANK(
               _xldudf_CX_PUSH(BL23, CX_ENTITY, $B23, BL$11, BL$14, BL$19,),
               ""
            )
         )
      )
   )
)),"")</f>
        <v/>
      </c>
      <c r="DZ23" s="1883" t="str" cm="1">
        <f t="array" aca="1" ref="DZ23" ca="1">IFERROR(IF(BM23*fxVal_normal=_BS!BM23,"",IF(OR(BM23="", NOT(ISNUMBER(BM23)), ISERROR(BM23), $B23=""), "",
   IF($I23=1,
      IFBLANK(
         _xldudf_CX_PUSH(BM23*fxVal_normal, CX_ENTITY, $B23, BM$11, BM$14, BM$19,),
         ""
      ),
      IF($I23=2,
         IFBLANK(
            _xldudf_CX_PUSH(BM23, CX_ENTITY, $B23, BM$11, BM$14, BM$19,),
            ""
         ),
         IF($I23=3,
            "",
            IFBLANK(
               _xldudf_CX_PUSH(BM23, CX_ENTITY, $B23, BM$11, BM$14, BM$19,),
               ""
            )
         )
      )
   )
)),"")</f>
        <v/>
      </c>
      <c r="EA23" s="1883" t="str" cm="1">
        <f t="array" aca="1" ref="EA23" ca="1">IFERROR(IF(BN23*fxVal_normal=_BS!BN23,"",IF(OR(BN23="",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31" ht="21" customHeight="1">
      <c r="A24" s="1625"/>
      <c r="B24" s="695" t="str" cm="1">
        <f t="array" ref="B24">IFBLANK(_BS!F24,"")</f>
        <v>Trade Receivables</v>
      </c>
      <c r="C24" s="695" t="str" cm="1">
        <f t="array" ref="C24">IFBLANK(_BS!C24,"")</f>
        <v>Trade Receivable (Company View)</v>
      </c>
      <c r="D24" s="1548"/>
      <c r="E24" s="1902" t="e" cm="1">
        <f t="array" aca="1" ref="E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)($AD24:$CH24, Z24)</f>
        <v>#NAME?</v>
      </c>
      <c r="F24" s="1897"/>
      <c r="G24" s="1897"/>
      <c r="H24" s="578">
        <v>1</v>
      </c>
      <c r="I24" s="578">
        <v>1</v>
      </c>
      <c r="J24" s="578"/>
      <c r="N24" s="158"/>
      <c r="O24" s="101"/>
      <c r="P24" s="52"/>
      <c r="Q24" s="101"/>
      <c r="R24" s="126"/>
      <c r="S24" s="101"/>
      <c r="T24" s="101"/>
      <c r="U24" s="39"/>
      <c r="W24" s="91" t="str">
        <f t="shared" si="1"/>
        <v>Actual</v>
      </c>
      <c r="X24" s="857">
        <f>_BS!X24</f>
        <v>1</v>
      </c>
      <c r="Y24" s="916">
        <v>2</v>
      </c>
      <c r="Z24" s="198" cm="1">
        <f t="array" ref="Z24">_xlfn.SWITCH(
    TRUE,
    _BS!$L24=TRUE, 1,
    _BS!$L24=FALSE,-1,
    _BS!$L24=-1,0,
"n/a"
)</f>
        <v>1</v>
      </c>
      <c r="AA24" s="200"/>
      <c r="AB24" s="88" t="str">
        <f>_BS!AB24</f>
        <v>Trade Receivables</v>
      </c>
      <c r="AC24" s="88" t="e" cm="1" vm="5">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#VALUE!</v>
      </c>
      <c r="AD24" s="1669">
        <v>1</v>
      </c>
      <c r="AE24" s="1669">
        <v>1</v>
      </c>
      <c r="AF24" s="1669">
        <v>1</v>
      </c>
      <c r="AG24" s="1669">
        <v>1</v>
      </c>
      <c r="AH24" s="1669">
        <v>1</v>
      </c>
      <c r="AI24" s="1669">
        <v>1</v>
      </c>
      <c r="AJ24" s="1669">
        <v>1</v>
      </c>
      <c r="AK24" s="1669">
        <v>1</v>
      </c>
      <c r="AL24" s="1669">
        <v>1</v>
      </c>
      <c r="AM24" s="1669">
        <v>1</v>
      </c>
      <c r="AN24" s="1669">
        <v>1</v>
      </c>
      <c r="AO24" s="1669">
        <v>1</v>
      </c>
      <c r="AP24" s="1669">
        <v>1</v>
      </c>
      <c r="AQ24" s="1669">
        <v>1</v>
      </c>
      <c r="AR24" s="1669">
        <v>1</v>
      </c>
      <c r="AS24" s="1669">
        <v>1</v>
      </c>
      <c r="AT24" s="1669">
        <v>1</v>
      </c>
      <c r="AU24" s="1669">
        <v>1</v>
      </c>
      <c r="AV24" s="1669">
        <v>1</v>
      </c>
      <c r="AW24" s="1669">
        <v>1</v>
      </c>
      <c r="AX24" s="1669">
        <v>1</v>
      </c>
      <c r="AY24" s="1669">
        <v>1</v>
      </c>
      <c r="AZ24" s="1669">
        <v>1</v>
      </c>
      <c r="BA24" s="1669">
        <v>1</v>
      </c>
      <c r="BB24" s="1669">
        <v>1</v>
      </c>
      <c r="BC24" s="1669">
        <v>1</v>
      </c>
      <c r="BD24" s="1669">
        <v>1</v>
      </c>
      <c r="BE24" s="1669">
        <v>1</v>
      </c>
      <c r="BF24" s="1669">
        <v>1</v>
      </c>
      <c r="BG24" s="1669">
        <v>1</v>
      </c>
      <c r="BH24" s="1669">
        <v>1</v>
      </c>
      <c r="BI24" s="1669">
        <v>1</v>
      </c>
      <c r="BJ24" s="1669">
        <v>1</v>
      </c>
      <c r="BK24" s="1669">
        <v>1</v>
      </c>
      <c r="BL24" s="1669">
        <v>1</v>
      </c>
      <c r="BM24" s="1669">
        <v>1</v>
      </c>
      <c r="BN24" s="1669">
        <v>1</v>
      </c>
      <c r="BO24" s="2095"/>
      <c r="BP24" s="2095"/>
      <c r="BQ24" s="2095"/>
      <c r="BR24" s="2095"/>
      <c r="BS24" s="2095"/>
      <c r="BT24" s="2095"/>
      <c r="BU24" s="2095"/>
      <c r="BV24" s="2095"/>
      <c r="BW24" s="2095"/>
      <c r="BX24" s="2095"/>
      <c r="BY24" s="2095"/>
      <c r="BZ24" s="2095"/>
      <c r="CA24" s="926"/>
      <c r="CB24" s="921"/>
      <c r="CC24" s="927"/>
      <c r="CD24" s="2069" t="e" cm="1">
        <f t="array" aca="1" ref="CD24" ca="1">_xlfn.XLOOKUP(BS!CD$11, array_timeline, BS!$AD24:$BN24)</f>
        <v>#NAME?</v>
      </c>
      <c r="CE24" s="2069" t="e" cm="1">
        <f t="array" aca="1" ref="CE24" ca="1">_xlfn.XLOOKUP(BS!CE$11, array_timeline, BS!$AD24:$BN24)</f>
        <v>#NAME?</v>
      </c>
      <c r="CF24" s="925"/>
      <c r="CG24" s="1669" t="e" cm="1">
        <f t="array" aca="1" ref="CG24" ca="1">TODECIMAL(IFBLANK(_BS!CG24,""), fxVal_normal)</f>
        <v>#NAME?</v>
      </c>
      <c r="CH24" s="1669" t="e" cm="1">
        <f t="array" aca="1" ref="CH24" ca="1">TODECIMAL(IFBLANK(_BS!CH24,""), fxVal_normal)</f>
        <v>#NAME?</v>
      </c>
      <c r="CI24" s="200"/>
      <c r="CK24" s="2085" t="str" cm="1">
        <f t="array" aca="1" ref="CK24" ca="1">IFERROR(IF(Y24&lt;&gt;AB24,_xldudf_CX_PUSH(Y24,CX_ENTITY,C24,EOMONTH(val_asOfDate,0)),""),"")</f>
        <v/>
      </c>
      <c r="CL24" s="2085" t="str" cm="1">
        <f t="array" aca="1" ref="CL24" ca="1">IFERROR(IF(Y24&lt;&gt;AB24,_xldudf_CX_PUSH(Y24,CX_ENTITY,C24,EOMONTH(val_asOfDate,1)),""),"")</f>
        <v/>
      </c>
      <c r="CM24" s="2085" t="str" cm="1">
        <f t="array" aca="1" ref="CM24" ca="1">IFERROR(IF(Y24&lt;&gt;AB24,_xldudf_CX_PUSH(Y24,CX_ENTITY,C24,EOMONTH(val_asOfDate,2)),""),"")</f>
        <v/>
      </c>
      <c r="CN24" s="2085" t="str" cm="1">
        <f t="array" aca="1" ref="CN24" ca="1">IFERROR(IF(Y24&lt;&gt;AB24,_xldudf_CX_PUSH(Y24,CX_ENTITY,C24,EOMONTH(val_asOfDate,3)),""),"")</f>
        <v/>
      </c>
      <c r="CO24" s="2086" t="str" cm="1">
        <f t="array" aca="1" ref="CO24" ca="1">IFERROR(IF(CG24*fxVal_normal=_BS!CG24,"",IF(OR($CG24="", $CG24=0, NOT(ISNUMBER($CG24)), ISERROR($CG24), $B24=""), "",
   IF($I24=1,
      IFBLANK(
         _xldudf_CX_PUSH($CG24*10^6, CX_ENTITY, $B24, $CG$11, $CG$14, $CG$19,),
         ""
      ),
      IF($I24=2,
         IFBLANK(
            _xldudf_CX_PUSH($CG24, CX_ENTITY, $B24, $CG$11, $CG$14, $CG$19,),
            ""
         ),
         IF($I24=3,
            "",
            IFBLANK(
               _xldudf_CX_PUSH($CG24, CX_ENTITY, $B24, $CG$11, $CG$14, $CG$19,),
               ""
            )
         )
      )
   )
)),"")</f>
        <v/>
      </c>
      <c r="CP24" s="2086" t="str" cm="1">
        <f t="array" aca="1" ref="CP24" ca="1">IFERROR(IF(CH24*fxVal_normal=_BS!CH24,"",IF(OR($CH24="", $CH24=0, NOT(ISNUMBER($CH24)), ISERROR($CH24), $B24=""), "",
   IF($I24=1,
      IFBLANK(
         _xldudf_CX_PUSH($CH24*10^6, CX_ENTITY, $B24, $CH$11, $CH$14, $CH$19,),
         ""
      ),
      IF($I24=2,
         IFBLANK(
            _xldudf_CX_PUSH($CH24, CX_ENTITY, $B24, $CH$11, $CH$14, $CH$19,),
            ""
         ),
         IF($I24=3,
            "",
            IFBLANK(
               _xldudf_CX_PUSH($CH24, CX_ENTITY, $B24, $CH$11, $CH$14, $CH$19,),
               ""
            )
         )
      )
   )
)),"")</f>
        <v/>
      </c>
      <c r="CQ24" s="1883" t="str" cm="1">
        <f t="array" aca="1" ref="CQ24" ca="1">IFERROR(IF(AD24*fxVal_normal=_BS!AD24,"",IF(OR(AD24="", NOT(ISNUMBER(AD24)), ISERROR(AD24), $B24=""), "",
   IF($I24=1,
      IFBLANK(
         _xldudf_CX_PUSH(AD24*fxVal_normal, CX_ENTITY, $B24, AD$11, AD$14, AD$19,),
         ""
      ),
      IF($I24=2,
         IFBLANK(
            _xldudf_CX_PUSH(AD24, CX_ENTITY, $B24, AD$11, AD$14, AD$19,),
            ""
         ),
         IF($I24=3,
            "",
            IFBLANK(
               _xldudf_CX_PUSH(AD24, CX_ENTITY, $B24, AD$11, AD$14, AD$19,),
               ""
            )
         )
      )
   )
)),"")</f>
        <v/>
      </c>
      <c r="CR24" s="1883" t="str" cm="1">
        <f t="array" aca="1" ref="CR24" ca="1">IFERROR(IF(AE24*fxVal_normal=_BS!AE24,"",IF(OR(AE24="", NOT(ISNUMBER(AE24)), ISERROR(AE24), $B24=""), "",
   IF($I24=1,
      IFBLANK(
         _xldudf_CX_PUSH(AE24*fxVal_normal, CX_ENTITY, $B24, AE$11, AE$14, AE$19,),
         ""
      ),
      IF($I24=2,
         IFBLANK(
            _xldudf_CX_PUSH(AE24, CX_ENTITY, $B24, AE$11, AE$14, AE$19,),
            ""
         ),
         IF($I24=3,
            "",
            IFBLANK(
               _xldudf_CX_PUSH(AE24, CX_ENTITY, $B24, AE$11, AE$14, AE$19,),
               ""
            )
         )
      )
   )
)),"")</f>
        <v/>
      </c>
      <c r="CS24" s="1883" t="str" cm="1">
        <f t="array" aca="1" ref="CS24" ca="1">IFERROR(IF(AF24*fxVal_normal=_BS!AF24,"",IF(OR(AF24="", NOT(ISNUMBER(AF24)), ISERROR(AF24), $B24=""), "",
   IF($I24=1,
      IFBLANK(
         _xldudf_CX_PUSH(AF24*fxVal_normal, CX_ENTITY, $B24, AF$11, AF$14, AF$19,),
         ""
      ),
      IF($I24=2,
         IFBLANK(
            _xldudf_CX_PUSH(AF24, CX_ENTITY, $B24, AF$11, AF$14, AF$19,),
            ""
         ),
         IF($I24=3,
            "",
            IFBLANK(
               _xldudf_CX_PUSH(AF24, CX_ENTITY, $B24, AF$11, AF$14, AF$19,),
               ""
            )
         )
      )
   )
)),"")</f>
        <v/>
      </c>
      <c r="CT24" s="1883" t="str" cm="1">
        <f t="array" aca="1" ref="CT24" ca="1">IFERROR(IF(AG24*fxVal_normal=_BS!AG24,"",IF(OR(AG24="", NOT(ISNUMBER(AG24)), ISERROR(AG24), $B24=""), "",
   IF($I24=1,
      IFBLANK(
         _xldudf_CX_PUSH(AG24*fxVal_normal, CX_ENTITY, $B24, AG$11, AG$14, AG$19,),
         ""
      ),
      IF($I24=2,
         IFBLANK(
            _xldudf_CX_PUSH(AG24, CX_ENTITY, $B24, AG$11, AG$14, AG$19,),
            ""
         ),
         IF($I24=3,
            "",
            IFBLANK(
               _xldudf_CX_PUSH(AG24, CX_ENTITY, $B24, AG$11, AG$14, AG$19,),
               ""
            )
         )
      )
   )
)),"")</f>
        <v/>
      </c>
      <c r="CU24" s="1883" t="str" cm="1">
        <f t="array" aca="1" ref="CU24" ca="1">IFERROR(IF(AH24*fxVal_normal=_BS!AH24,"",IF(OR(AH24="", NOT(ISNUMBER(AH24)), ISERROR(AH24), $B24=""), "",
   IF($I24=1,
      IFBLANK(
         _xldudf_CX_PUSH(AH24*fxVal_normal, CX_ENTITY, $B24, AH$11, AH$14, AH$19,),
         ""
      ),
      IF($I24=2,
         IFBLANK(
            _xldudf_CX_PUSH(AH24, CX_ENTITY, $B24, AH$11, AH$14, AH$19,),
            ""
         ),
         IF($I24=3,
            "",
            IFBLANK(
               _xldudf_CX_PUSH(AH24, CX_ENTITY, $B24, AH$11, AH$14, AH$19,),
               ""
            )
         )
      )
   )
)),"")</f>
        <v/>
      </c>
      <c r="CV24" s="1883" t="str" cm="1">
        <f t="array" aca="1" ref="CV24" ca="1">IFERROR(IF(AI24*fxVal_normal=_BS!AI24,"",IF(OR(AI24="", NOT(ISNUMBER(AI24)), ISERROR(AI24), $B24=""), "",
   IF($I24=1,
      IFBLANK(
         _xldudf_CX_PUSH(AI24*fxVal_normal, CX_ENTITY, $B24, AI$11, AI$14, AI$19,),
         ""
      ),
      IF($I24=2,
         IFBLANK(
            _xldudf_CX_PUSH(AI24, CX_ENTITY, $B24, AI$11, AI$14, AI$19,),
            ""
         ),
         IF($I24=3,
            "",
            IFBLANK(
               _xldudf_CX_PUSH(AI24, CX_ENTITY, $B24, AI$11, AI$14, AI$19,),
               ""
            )
         )
      )
   )
)),"")</f>
        <v/>
      </c>
      <c r="CW24" s="1883" t="str" cm="1">
        <f t="array" aca="1" ref="CW24" ca="1">IFERROR(IF(AJ24*fxVal_normal=_BS!AJ24,"",IF(OR(AJ24="", NOT(ISNUMBER(AJ24)), ISERROR(AJ24), $B24=""), "",
   IF($I24=1,
      IFBLANK(
         _xldudf_CX_PUSH(AJ24*fxVal_normal, CX_ENTITY, $B24, AJ$11, AJ$14, AJ$19,),
         ""
      ),
      IF($I24=2,
         IFBLANK(
            _xldudf_CX_PUSH(AJ24, CX_ENTITY, $B24, AJ$11, AJ$14, AJ$19,),
            ""
         ),
         IF($I24=3,
            "",
            IFBLANK(
               _xldudf_CX_PUSH(AJ24, CX_ENTITY, $B24, AJ$11, AJ$14, AJ$19,),
               ""
            )
         )
      )
   )
)),"")</f>
        <v/>
      </c>
      <c r="CX24" s="1883" t="str" cm="1">
        <f t="array" aca="1" ref="CX24" ca="1">IFERROR(IF(AK24*fxVal_normal=_BS!AK24,"",IF(OR(AK24="", NOT(ISNUMBER(AK24)), ISERROR(AK24), $B24=""), "",
   IF($I24=1,
      IFBLANK(
         _xldudf_CX_PUSH(AK24*fxVal_normal, CX_ENTITY, $B24, AK$11, AK$14, AK$19,),
         ""
      ),
      IF($I24=2,
         IFBLANK(
            _xldudf_CX_PUSH(AK24, CX_ENTITY, $B24, AK$11, AK$14, AK$19,),
            ""
         ),
         IF($I24=3,
            "",
            IFBLANK(
               _xldudf_CX_PUSH(AK24, CX_ENTITY, $B24, AK$11, AK$14, AK$19,),
               ""
            )
         )
      )
   )
)),"")</f>
        <v/>
      </c>
      <c r="CY24" s="1883" t="str" cm="1">
        <f t="array" aca="1" ref="CY24" ca="1">IFERROR(IF(AL24*fxVal_normal=_BS!AL24,"",IF(OR(AL24="", NOT(ISNUMBER(AL24)), ISERROR(AL24), $B24=""), "",
   IF($I24=1,
      IFBLANK(
         _xldudf_CX_PUSH(AL24*fxVal_normal, CX_ENTITY, $B24, AL$11, AL$14, AL$19,),
         ""
      ),
      IF($I24=2,
         IFBLANK(
            _xldudf_CX_PUSH(AL24, CX_ENTITY, $B24, AL$11, AL$14, AL$19,),
            ""
         ),
         IF($I24=3,
            "",
            IFBLANK(
               _xldudf_CX_PUSH(AL24, CX_ENTITY, $B24, AL$11, AL$14, AL$19,),
               ""
            )
         )
      )
   )
)),"")</f>
        <v/>
      </c>
      <c r="CZ24" s="1883" t="str" cm="1">
        <f t="array" aca="1" ref="CZ24" ca="1">IFERROR(IF(AM24*fxVal_normal=_BS!AM24,"",IF(OR(AM24="", NOT(ISNUMBER(AM24)), ISERROR(AM24), $B24=""), "",
   IF($I24=1,
      IFBLANK(
         _xldudf_CX_PUSH(AM24*fxVal_normal, CX_ENTITY, $B24, AM$11, AM$14, AM$19,),
         ""
      ),
      IF($I24=2,
         IFBLANK(
            _xldudf_CX_PUSH(AM24, CX_ENTITY, $B24, AM$11, AM$14, AM$19,),
            ""
         ),
         IF($I24=3,
            "",
            IFBLANK(
               _xldudf_CX_PUSH(AM24, CX_ENTITY, $B24, AM$11, AM$14, AM$19,),
               ""
            )
         )
      )
   )
)),"")</f>
        <v/>
      </c>
      <c r="DA24" s="1883" t="str" cm="1">
        <f t="array" aca="1" ref="DA24" ca="1">IFERROR(IF(AN24*fxVal_normal=_BS!AN24,"",IF(OR(AN24="", NOT(ISNUMBER(AN24)), ISERROR(AN24), $B24=""), "",
   IF($I24=1,
      IFBLANK(
         _xldudf_CX_PUSH(AN24*fxVal_normal, CX_ENTITY, $B24, AN$11, AN$14, AN$19,),
         ""
      ),
      IF($I24=2,
         IFBLANK(
            _xldudf_CX_PUSH(AN24, CX_ENTITY, $B24, AN$11, AN$14, AN$19,),
            ""
         ),
         IF($I24=3,
            "",
            IFBLANK(
               _xldudf_CX_PUSH(AN24, CX_ENTITY, $B24, AN$11, AN$14, AN$19,),
               ""
            )
         )
      )
   )
)),"")</f>
        <v/>
      </c>
      <c r="DB24" s="1883" t="str" cm="1">
        <f t="array" aca="1" ref="DB24" ca="1">IFERROR(IF(AO24*fxVal_normal=_BS!AO24,"",IF(OR(AO24="", NOT(ISNUMBER(AO24)), ISERROR(AO24), $B24=""), "",
   IF($I24=1,
      IFBLANK(
         _xldudf_CX_PUSH(AO24*fxVal_normal, CX_ENTITY, $B24, AO$11, AO$14, AO$19,),
         ""
      ),
      IF($I24=2,
         IFBLANK(
            _xldudf_CX_PUSH(AO24, CX_ENTITY, $B24, AO$11, AO$14, AO$19,),
            ""
         ),
         IF($I24=3,
            "",
            IFBLANK(
               _xldudf_CX_PUSH(AO24, CX_ENTITY, $B24, AO$11, AO$14, AO$19,),
               ""
            )
         )
      )
   )
)),"")</f>
        <v/>
      </c>
      <c r="DC24" s="1883" t="str" cm="1">
        <f t="array" aca="1" ref="DC24" ca="1">IFERROR(IF(AP24*fxVal_normal=_BS!AP24,"",IF(OR(AP24="", NOT(ISNUMBER(AP24)), ISERROR(AP24), $B24=""), "",
   IF($I24=1,
      IFBLANK(
         _xldudf_CX_PUSH(AP24*fxVal_normal, CX_ENTITY, $B24, AP$11, AP$14, AP$19,),
         ""
      ),
      IF($I24=2,
         IFBLANK(
            _xldudf_CX_PUSH(AP24, CX_ENTITY, $B24, AP$11, AP$14, AP$19,),
            ""
         ),
         IF($I24=3,
            "",
            IFBLANK(
               _xldudf_CX_PUSH(AP24, CX_ENTITY, $B24, AP$11, AP$14, AP$19,),
               ""
            )
         )
      )
   )
)),"")</f>
        <v/>
      </c>
      <c r="DD24" s="1883" t="str" cm="1">
        <f t="array" aca="1" ref="DD24" ca="1">IFERROR(IF(AQ24*fxVal_normal=_BS!AQ24,"",IF(OR(AQ24="", NOT(ISNUMBER(AQ24)), ISERROR(AQ24), $B24=""), "",
   IF($I24=1,
      IFBLANK(
         _xldudf_CX_PUSH(AQ24*fxVal_normal, CX_ENTITY, $B24, AQ$11, AQ$14, AQ$19,),
         ""
      ),
      IF($I24=2,
         IFBLANK(
            _xldudf_CX_PUSH(AQ24, CX_ENTITY, $B24, AQ$11, AQ$14, AQ$19,),
            ""
         ),
         IF($I24=3,
            "",
            IFBLANK(
               _xldudf_CX_PUSH(AQ24, CX_ENTITY, $B24, AQ$11, AQ$14, AQ$19,),
               ""
            )
         )
      )
   )
)),"")</f>
        <v/>
      </c>
      <c r="DE24" s="1883" t="str" cm="1">
        <f t="array" aca="1" ref="DE24" ca="1">IFERROR(IF(AR24*fxVal_normal=_BS!AR24,"",IF(OR(AR24="", NOT(ISNUMBER(AR24)), ISERROR(AR24), $B24=""), "",
   IF($I24=1,
      IFBLANK(
         _xldudf_CX_PUSH(AR24*fxVal_normal, CX_ENTITY, $B24, AR$11, AR$14, AR$19,),
         ""
      ),
      IF($I24=2,
         IFBLANK(
            _xldudf_CX_PUSH(AR24, CX_ENTITY, $B24, AR$11, AR$14, AR$19,),
            ""
         ),
         IF($I24=3,
            "",
            IFBLANK(
               _xldudf_CX_PUSH(AR24, CX_ENTITY, $B24, AR$11, AR$14, AR$19,),
               ""
            )
         )
      )
   )
)),"")</f>
        <v/>
      </c>
      <c r="DF24" s="1883" t="str" cm="1">
        <f t="array" aca="1" ref="DF24" ca="1">IFERROR(IF(AS24*fxVal_normal=_BS!AS24,"",IF(OR(AS24="", NOT(ISNUMBER(AS24)), ISERROR(AS24), $B24=""), "",
   IF($I24=1,
      IFBLANK(
         _xldudf_CX_PUSH(AS24*fxVal_normal, CX_ENTITY, $B24, AS$11, AS$14, AS$19,),
         ""
      ),
      IF($I24=2,
         IFBLANK(
            _xldudf_CX_PUSH(AS24, CX_ENTITY, $B24, AS$11, AS$14, AS$19,),
            ""
         ),
         IF($I24=3,
            "",
            IFBLANK(
               _xldudf_CX_PUSH(AS24, CX_ENTITY, $B24, AS$11, AS$14, AS$19,),
               ""
            )
         )
      )
   )
)),"")</f>
        <v/>
      </c>
      <c r="DG24" s="1883" t="str" cm="1">
        <f t="array" aca="1" ref="DG24" ca="1">IFERROR(IF(AT24*fxVal_normal=_BS!AT24,"",IF(OR(AT24="", NOT(ISNUMBER(AT24)), ISERROR(AT24), $B24=""), "",
   IF($I24=1,
      IFBLANK(
         _xldudf_CX_PUSH(AT24*fxVal_normal, CX_ENTITY, $B24, AT$11, AT$14, AT$19,),
         ""
      ),
      IF($I24=2,
         IFBLANK(
            _xldudf_CX_PUSH(AT24, CX_ENTITY, $B24, AT$11, AT$14, AT$19,),
            ""
         ),
         IF($I24=3,
            "",
            IFBLANK(
               _xldudf_CX_PUSH(AT24, CX_ENTITY, $B24, AT$11, AT$14, AT$19,),
               ""
            )
         )
      )
   )
)),"")</f>
        <v/>
      </c>
      <c r="DH24" s="1883" t="str" cm="1">
        <f t="array" aca="1" ref="DH24" ca="1">IFERROR(IF(AU24*fxVal_normal=_BS!AU24,"",IF(OR(AU24="", NOT(ISNUMBER(AU24)), ISERROR(AU24), $B24=""), "",
   IF($I24=1,
      IFBLANK(
         _xldudf_CX_PUSH(AU24*fxVal_normal, CX_ENTITY, $B24, AU$11, AU$14, AU$19,),
         ""
      ),
      IF($I24=2,
         IFBLANK(
            _xldudf_CX_PUSH(AU24, CX_ENTITY, $B24, AU$11, AU$14, AU$19,),
            ""
         ),
         IF($I24=3,
            "",
            IFBLANK(
               _xldudf_CX_PUSH(AU24, CX_ENTITY, $B24, AU$11, AU$14, AU$19,),
               ""
            )
         )
      )
   )
)),"")</f>
        <v/>
      </c>
      <c r="DI24" s="1883" t="str" cm="1">
        <f t="array" aca="1" ref="DI24" ca="1">IFERROR(IF(AV24*fxVal_normal=_BS!AV24,"",IF(OR(AV24="", NOT(ISNUMBER(AV24)), ISERROR(AV24), $B24=""), "",
   IF($I24=1,
      IFBLANK(
         _xldudf_CX_PUSH(AV24*fxVal_normal, CX_ENTITY, $B24, AV$11, AV$14, AV$19,),
         ""
      ),
      IF($I24=2,
         IFBLANK(
            _xldudf_CX_PUSH(AV24, CX_ENTITY, $B24, AV$11, AV$14, AV$19,),
            ""
         ),
         IF($I24=3,
            "",
            IFBLANK(
               _xldudf_CX_PUSH(AV24, CX_ENTITY, $B24, AV$11, AV$14, AV$19,),
               ""
            )
         )
      )
   )
)),"")</f>
        <v/>
      </c>
      <c r="DJ24" s="1883" t="str" cm="1">
        <f t="array" aca="1" ref="DJ24" ca="1">IFERROR(IF(AW24*fxVal_normal=_BS!AW24,"",IF(OR(AW24="", NOT(ISNUMBER(AW24)), ISERROR(AW24), $B24=""), "",
   IF($I24=1,
      IFBLANK(
         _xldudf_CX_PUSH(AW24*fxVal_normal, CX_ENTITY, $B24, AW$11, AW$14, AW$19,),
         ""
      ),
      IF($I24=2,
         IFBLANK(
            _xldudf_CX_PUSH(AW24, CX_ENTITY, $B24, AW$11, AW$14, AW$19,),
            ""
         ),
         IF($I24=3,
            "",
            IFBLANK(
               _xldudf_CX_PUSH(AW24, CX_ENTITY, $B24, AW$11, AW$14, AW$19,),
               ""
            )
         )
      )
   )
)),"")</f>
        <v/>
      </c>
      <c r="DK24" s="1883" t="str" cm="1">
        <f t="array" aca="1" ref="DK24" ca="1">IFERROR(IF(AX24*fxVal_normal=_BS!AX24,"",IF(OR(AX24="", NOT(ISNUMBER(AX24)), ISERROR(AX24), $B24=""), "",
   IF($I24=1,
      IFBLANK(
         _xldudf_CX_PUSH(AX24*fxVal_normal, CX_ENTITY, $B24, AX$11, AX$14, AX$19,),
         ""
      ),
      IF($I24=2,
         IFBLANK(
            _xldudf_CX_PUSH(AX24, CX_ENTITY, $B24, AX$11, AX$14, AX$19,),
            ""
         ),
         IF($I24=3,
            "",
            IFBLANK(
               _xldudf_CX_PUSH(AX24, CX_ENTITY, $B24, AX$11, AX$14, AX$19,),
               ""
            )
         )
      )
   )
)),"")</f>
        <v/>
      </c>
      <c r="DL24" s="1883" t="str" cm="1">
        <f t="array" aca="1" ref="DL24" ca="1">IFERROR(IF(AY24*fxVal_normal=_BS!AY24,"",IF(OR(AY24="", NOT(ISNUMBER(AY24)), ISERROR(AY24), $B24=""), "",
   IF($I24=1,
      IFBLANK(
         _xldudf_CX_PUSH(AY24*fxVal_normal, CX_ENTITY, $B24, AY$11, AY$14, AY$19,),
         ""
      ),
      IF($I24=2,
         IFBLANK(
            _xldudf_CX_PUSH(AY24, CX_ENTITY, $B24, AY$11, AY$14, AY$19,),
            ""
         ),
         IF($I24=3,
            "",
            IFBLANK(
               _xldudf_CX_PUSH(AY24, CX_ENTITY, $B24, AY$11, AY$14, AY$19,),
               ""
            )
         )
      )
   )
)),"")</f>
        <v/>
      </c>
      <c r="DM24" s="1883" t="str" cm="1">
        <f t="array" aca="1" ref="DM24" ca="1">IFERROR(IF(AZ24*fxVal_normal=_BS!AZ24,"",IF(OR(AZ24="", NOT(ISNUMBER(AZ24)), ISERROR(AZ24), $B24=""), "",
   IF($I24=1,
      IFBLANK(
         _xldudf_CX_PUSH(AZ24*fxVal_normal, CX_ENTITY, $B24, AZ$11, AZ$14, AZ$19,),
         ""
      ),
      IF($I24=2,
         IFBLANK(
            _xldudf_CX_PUSH(AZ24, CX_ENTITY, $B24, AZ$11, AZ$14, AZ$19,),
            ""
         ),
         IF($I24=3,
            "",
            IFBLANK(
               _xldudf_CX_PUSH(AZ24, CX_ENTITY, $B24, AZ$11, AZ$14, AZ$19,),
               ""
            )
         )
      )
   )
)),"")</f>
        <v/>
      </c>
      <c r="DN24" s="1883" t="str" cm="1">
        <f t="array" aca="1" ref="DN24" ca="1">IFERROR(IF(BA24*fxVal_normal=_BS!BA24,"",IF(OR(BA24="", NOT(ISNUMBER(BA24)), ISERROR(BA24), $B24=""), "",
   IF($I24=1,
      IFBLANK(
         _xldudf_CX_PUSH(BA24*fxVal_normal, CX_ENTITY, $B24, BA$11, BA$14, BA$19,),
         ""
      ),
      IF($I24=2,
         IFBLANK(
            _xldudf_CX_PUSH(BA24, CX_ENTITY, $B24, BA$11, BA$14, BA$19,),
            ""
         ),
         IF($I24=3,
            "",
            IFBLANK(
               _xldudf_CX_PUSH(BA24, CX_ENTITY, $B24, BA$11, BA$14, BA$19,),
               ""
            )
         )
      )
   )
)),"")</f>
        <v/>
      </c>
      <c r="DO24" s="1883" t="str" cm="1">
        <f t="array" aca="1" ref="DO24" ca="1">IFERROR(IF(BB24*fxVal_normal=_BS!BB24,"",IF(OR(BB24="", NOT(ISNUMBER(BB24)), ISERROR(BB24), $B24=""), "",
   IF($I24=1,
      IFBLANK(
         _xldudf_CX_PUSH(BB24*fxVal_normal, CX_ENTITY, $B24, BB$11, BB$14, BB$19,),
         ""
      ),
      IF($I24=2,
         IFBLANK(
            _xldudf_CX_PUSH(BB24, CX_ENTITY, $B24, BB$11, BB$14, BB$19,),
            ""
         ),
         IF($I24=3,
            "",
            IFBLANK(
               _xldudf_CX_PUSH(BB24, CX_ENTITY, $B24, BB$11, BB$14, BB$19,),
               ""
            )
         )
      )
   )
)),"")</f>
        <v/>
      </c>
      <c r="DP24" s="1883" t="str" cm="1">
        <f t="array" aca="1" ref="DP24" ca="1">IFERROR(IF(BC24*fxVal_normal=_BS!BC24,"",IF(OR(BC24="", NOT(ISNUMBER(BC24)), ISERROR(BC24), $B24=""), "",
   IF($I24=1,
      IFBLANK(
         _xldudf_CX_PUSH(BC24*fxVal_normal, CX_ENTITY, $B24, BC$11, BC$14, BC$19,),
         ""
      ),
      IF($I24=2,
         IFBLANK(
            _xldudf_CX_PUSH(BC24, CX_ENTITY, $B24, BC$11, BC$14, BC$19,),
            ""
         ),
         IF($I24=3,
            "",
            IFBLANK(
               _xldudf_CX_PUSH(BC24, CX_ENTITY, $B24, BC$11, BC$14, BC$19,),
               ""
            )
         )
      )
   )
)),"")</f>
        <v/>
      </c>
      <c r="DQ24" s="1883" t="str" cm="1">
        <f t="array" aca="1" ref="DQ24" ca="1">IFERROR(IF(BD24*fxVal_normal=_BS!BD24,"",IF(OR(BD24="", NOT(ISNUMBER(BD24)), ISERROR(BD24), $B24=""), "",
   IF($I24=1,
      IFBLANK(
         _xldudf_CX_PUSH(BD24*fxVal_normal, CX_ENTITY, $B24, BD$11, BD$14, BD$19,),
         ""
      ),
      IF($I24=2,
         IFBLANK(
            _xldudf_CX_PUSH(BD24, CX_ENTITY, $B24, BD$11, BD$14, BD$19,),
            ""
         ),
         IF($I24=3,
            "",
            IFBLANK(
               _xldudf_CX_PUSH(BD24, CX_ENTITY, $B24, BD$11, BD$14, BD$19,),
               ""
            )
         )
      )
   )
)),"")</f>
        <v/>
      </c>
      <c r="DR24" s="1883" t="str" cm="1">
        <f t="array" aca="1" ref="DR24" ca="1">IFERROR(IF(BE24*fxVal_normal=_BS!BE24,"",IF(OR(BE24="", NOT(ISNUMBER(BE24)), ISERROR(BE24), $B24=""), "",
   IF($I24=1,
      IFBLANK(
         _xldudf_CX_PUSH(BE24*fxVal_normal, CX_ENTITY, $B24, BE$11, BE$14, BE$19,),
         ""
      ),
      IF($I24=2,
         IFBLANK(
            _xldudf_CX_PUSH(BE24, CX_ENTITY, $B24, BE$11, BE$14, BE$19,),
            ""
         ),
         IF($I24=3,
            "",
            IFBLANK(
               _xldudf_CX_PUSH(BE24, CX_ENTITY, $B24, BE$11, BE$14, BE$19,),
               ""
            )
         )
      )
   )
)),"")</f>
        <v/>
      </c>
      <c r="DS24" s="1883" t="str" cm="1">
        <f t="array" aca="1" ref="DS24" ca="1">IFERROR(IF(BF24*fxVal_normal=_BS!BF24,"",IF(OR(BF24="", NOT(ISNUMBER(BF24)), ISERROR(BF24), $B24=""), "",
   IF($I24=1,
      IFBLANK(
         _xldudf_CX_PUSH(BF24*fxVal_normal, CX_ENTITY, $B24, BF$11, BF$14, BF$19,),
         ""
      ),
      IF($I24=2,
         IFBLANK(
            _xldudf_CX_PUSH(BF24, CX_ENTITY, $B24, BF$11, BF$14, BF$19,),
            ""
         ),
         IF($I24=3,
            "",
            IFBLANK(
               _xldudf_CX_PUSH(BF24, CX_ENTITY, $B24, BF$11, BF$14, BF$19,),
               ""
            )
         )
      )
   )
)),"")</f>
        <v/>
      </c>
      <c r="DT24" s="1883" t="str" cm="1">
        <f t="array" aca="1" ref="DT24" ca="1">IFERROR(IF(BG24*fxVal_normal=_BS!BG24,"",IF(OR(BG24="", NOT(ISNUMBER(BG24)), ISERROR(BG24), $B24=""), "",
   IF($I24=1,
      IFBLANK(
         _xldudf_CX_PUSH(BG24*fxVal_normal, CX_ENTITY, $B24, BG$11, BG$14, BG$19,),
         ""
      ),
      IF($I24=2,
         IFBLANK(
            _xldudf_CX_PUSH(BG24, CX_ENTITY, $B24, BG$11, BG$14, BG$19,),
            ""
         ),
         IF($I24=3,
            "",
            IFBLANK(
               _xldudf_CX_PUSH(BG24, CX_ENTITY, $B24, BG$11, BG$14, BG$19,),
               ""
            )
         )
      )
   )
)),"")</f>
        <v/>
      </c>
      <c r="DU24" s="1883" t="str" cm="1">
        <f t="array" aca="1" ref="DU24" ca="1">IFERROR(IF(BH24*fxVal_normal=_BS!BH24,"",IF(OR(BH24="", NOT(ISNUMBER(BH24)), ISERROR(BH24), $B24=""), "",
   IF($I24=1,
      IFBLANK(
         _xldudf_CX_PUSH(BH24*fxVal_normal, CX_ENTITY, $B24, BH$11, BH$14, BH$19,),
         ""
      ),
      IF($I24=2,
         IFBLANK(
            _xldudf_CX_PUSH(BH24, CX_ENTITY, $B24, BH$11, BH$14, BH$19,),
            ""
         ),
         IF($I24=3,
            "",
            IFBLANK(
               _xldudf_CX_PUSH(BH24, CX_ENTITY, $B24, BH$11, BH$14, BH$19,),
               ""
            )
         )
      )
   )
)),"")</f>
        <v/>
      </c>
      <c r="DV24" s="1883" t="str" cm="1">
        <f t="array" aca="1" ref="DV24" ca="1">IFERROR(IF(BI24*fxVal_normal=_BS!BI24,"",IF(OR(BI24="", NOT(ISNUMBER(BI24)), ISERROR(BI24), $B24=""), "",
   IF($I24=1,
      IFBLANK(
         _xldudf_CX_PUSH(BI24*fxVal_normal, CX_ENTITY, $B24, BI$11, BI$14, BI$19,),
         ""
      ),
      IF($I24=2,
         IFBLANK(
            _xldudf_CX_PUSH(BI24, CX_ENTITY, $B24, BI$11, BI$14, BI$19,),
            ""
         ),
         IF($I24=3,
            "",
            IFBLANK(
               _xldudf_CX_PUSH(BI24, CX_ENTITY, $B24, BI$11, BI$14, BI$19,),
               ""
            )
         )
      )
   )
)),"")</f>
        <v/>
      </c>
      <c r="DW24" s="1883" t="str" cm="1">
        <f t="array" aca="1" ref="DW24" ca="1">IFERROR(IF(BJ24*fxVal_normal=_BS!BJ24,"",IF(OR(BJ24="", NOT(ISNUMBER(BJ24)), ISERROR(BJ24), $B24=""), "",
   IF($I24=1,
      IFBLANK(
         _xldudf_CX_PUSH(BJ24*fxVal_normal, CX_ENTITY, $B24, BJ$11, BJ$14, BJ$19,),
         ""
      ),
      IF($I24=2,
         IFBLANK(
            _xldudf_CX_PUSH(BJ24, CX_ENTITY, $B24, BJ$11, BJ$14, BJ$19,),
            ""
         ),
         IF($I24=3,
            "",
            IFBLANK(
               _xldudf_CX_PUSH(BJ24, CX_ENTITY, $B24, BJ$11, BJ$14, BJ$19,),
               ""
            )
         )
      )
   )
)),"")</f>
        <v/>
      </c>
      <c r="DX24" s="1883" t="str" cm="1">
        <f t="array" aca="1" ref="DX24" ca="1">IFERROR(IF(BK24*fxVal_normal=_BS!BK24,"",IF(OR(BK24="", NOT(ISNUMBER(BK24)), ISERROR(BK24), $B24=""), "",
   IF($I24=1,
      IFBLANK(
         _xldudf_CX_PUSH(BK24*fxVal_normal, CX_ENTITY, $B24, BK$11, BK$14, BK$19,),
         ""
      ),
      IF($I24=2,
         IFBLANK(
            _xldudf_CX_PUSH(BK24, CX_ENTITY, $B24, BK$11, BK$14, BK$19,),
            ""
         ),
         IF($I24=3,
            "",
            IFBLANK(
               _xldudf_CX_PUSH(BK24, CX_ENTITY, $B24, BK$11, BK$14, BK$19,),
               ""
            )
         )
      )
   )
)),"")</f>
        <v/>
      </c>
      <c r="DY24" s="1883" t="str" cm="1">
        <f t="array" aca="1" ref="DY24" ca="1">IFERROR(IF(BL24*fxVal_normal=_BS!BL24,"",IF(OR(BL24="", NOT(ISNUMBER(BL24)), ISERROR(BL24), $B24=""), "",
   IF($I24=1,
      IFBLANK(
         _xldudf_CX_PUSH(BL24*fxVal_normal, CX_ENTITY, $B24, BL$11, BL$14, BL$19,),
         ""
      ),
      IF($I24=2,
         IFBLANK(
            _xldudf_CX_PUSH(BL24, CX_ENTITY, $B24, BL$11, BL$14, BL$19,),
            ""
         ),
         IF($I24=3,
            "",
            IFBLANK(
               _xldudf_CX_PUSH(BL24, CX_ENTITY, $B24, BL$11, BL$14, BL$19,),
               ""
            )
         )
      )
   )
)),"")</f>
        <v/>
      </c>
      <c r="DZ24" s="1883" t="str" cm="1">
        <f t="array" aca="1" ref="DZ24" ca="1">IFERROR(IF(BM24*fxVal_normal=_BS!BM24,"",IF(OR(BM24="", NOT(ISNUMBER(BM24)), ISERROR(BM24), $B24=""), "",
   IF($I24=1,
      IFBLANK(
         _xldudf_CX_PUSH(BM24*fxVal_normal, CX_ENTITY, $B24, BM$11, BM$14, BM$19,),
         ""
      ),
      IF($I24=2,
         IFBLANK(
            _xldudf_CX_PUSH(BM24, CX_ENTITY, $B24, BM$11, BM$14, BM$19,),
            ""
         ),
         IF($I24=3,
            "",
            IFBLANK(
               _xldudf_CX_PUSH(BM24, CX_ENTITY, $B24, BM$11, BM$14, BM$19,),
               ""
            )
         )
      )
   )
)),"")</f>
        <v/>
      </c>
      <c r="EA24" s="1883" t="str" cm="1">
        <f t="array" aca="1" ref="EA24" ca="1">IFERROR(IF(BN24*fxVal_normal=_BS!BN24,"",IF(OR(BN24="", NOT(ISNUMBER(BN24)), ISERROR(BN24), $B24=""), "",
   IF($I24=1,
      IFBLANK(
         _xldudf_CX_PUSH(BN24*fxVal_normal, CX_ENTITY, $B24, BN$11, BN$14, BN$19,),
         ""
      ),
      IF($I24=2,
         IFBLANK(
            _xldudf_CX_PUSH(BN24, CX_ENTITY, $B24, BN$11, BN$14, BN$19,),
            ""
         ),
         IF($I24=3,
            "",
            IFBLANK(
               _xldudf_CX_PUSH(BN24, CX_ENTITY, $B24, BN$11, BN$14, BN$19,),
               ""
            )
         )
      )
   )
)),"")</f>
        <v/>
      </c>
    </row>
    <row r="25" spans="1:131" ht="21" customHeight="1">
      <c r="A25" s="1625"/>
      <c r="B25" s="695" t="str" cm="1">
        <f t="array" ref="B25">IFBLANK(_BS!F25,"")</f>
        <v>Accounts Payable</v>
      </c>
      <c r="C25" s="695" t="str" cm="1">
        <f t="array" ref="C25">IFBLANK(_BS!C25,"")</f>
        <v>Accounts Payable (Company View)</v>
      </c>
      <c r="D25" s="1548"/>
      <c r="E25" s="1902" t="e" cm="1">
        <f t="array" aca="1" ref="E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)($AD25:$CH25, Z25)</f>
        <v>#NAME?</v>
      </c>
      <c r="F25" s="1897"/>
      <c r="G25" s="1897"/>
      <c r="H25" s="578">
        <v>1</v>
      </c>
      <c r="I25" s="578">
        <v>1</v>
      </c>
      <c r="J25" s="578"/>
      <c r="N25" s="158"/>
      <c r="O25" s="101"/>
      <c r="P25" s="52"/>
      <c r="Q25" s="101"/>
      <c r="R25" s="101"/>
      <c r="S25" s="101"/>
      <c r="T25" s="101"/>
      <c r="U25" s="39"/>
      <c r="W25" s="91" t="str">
        <f t="shared" si="1"/>
        <v>Actual</v>
      </c>
      <c r="X25" s="857">
        <f>_BS!X25</f>
        <v>-1</v>
      </c>
      <c r="Y25" s="916">
        <v>2</v>
      </c>
      <c r="Z25" s="198" cm="1">
        <f t="array" ref="Z25">_xlfn.SWITCH(
    TRUE,
    _BS!$L25=TRUE, 1,
    _BS!$L25=FALSE,-1,
    _BS!$L25=-1,0,
"n/a"
)</f>
        <v>1</v>
      </c>
      <c r="AA25" s="200"/>
      <c r="AB25" s="88" t="str">
        <f>_BS!AB25</f>
        <v>Accounts Payable</v>
      </c>
      <c r="AC25" s="88" t="str" cm="1">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
      </c>
      <c r="AD25" s="1669">
        <v>1</v>
      </c>
      <c r="AE25" s="1669">
        <v>1</v>
      </c>
      <c r="AF25" s="1669">
        <v>1</v>
      </c>
      <c r="AG25" s="1669">
        <v>1</v>
      </c>
      <c r="AH25" s="1669">
        <v>1</v>
      </c>
      <c r="AI25" s="1669">
        <v>1</v>
      </c>
      <c r="AJ25" s="1669">
        <v>1</v>
      </c>
      <c r="AK25" s="1669">
        <v>1</v>
      </c>
      <c r="AL25" s="1669">
        <v>1</v>
      </c>
      <c r="AM25" s="1669">
        <v>1</v>
      </c>
      <c r="AN25" s="1669">
        <v>1</v>
      </c>
      <c r="AO25" s="1669">
        <v>1</v>
      </c>
      <c r="AP25" s="1669">
        <v>1</v>
      </c>
      <c r="AQ25" s="1669">
        <v>1</v>
      </c>
      <c r="AR25" s="1669">
        <v>1</v>
      </c>
      <c r="AS25" s="1669">
        <v>1</v>
      </c>
      <c r="AT25" s="1669">
        <v>1</v>
      </c>
      <c r="AU25" s="1669">
        <v>1</v>
      </c>
      <c r="AV25" s="1669">
        <v>1</v>
      </c>
      <c r="AW25" s="1669">
        <v>1</v>
      </c>
      <c r="AX25" s="1669">
        <v>1</v>
      </c>
      <c r="AY25" s="1669">
        <v>1</v>
      </c>
      <c r="AZ25" s="1669">
        <v>1</v>
      </c>
      <c r="BA25" s="1669">
        <v>1</v>
      </c>
      <c r="BB25" s="1669">
        <v>1</v>
      </c>
      <c r="BC25" s="1669">
        <v>1</v>
      </c>
      <c r="BD25" s="1669">
        <v>1</v>
      </c>
      <c r="BE25" s="1669">
        <v>1</v>
      </c>
      <c r="BF25" s="1669">
        <v>1</v>
      </c>
      <c r="BG25" s="1669">
        <v>1</v>
      </c>
      <c r="BH25" s="1669">
        <v>1</v>
      </c>
      <c r="BI25" s="1669">
        <v>1</v>
      </c>
      <c r="BJ25" s="1669">
        <v>1</v>
      </c>
      <c r="BK25" s="1669">
        <v>1</v>
      </c>
      <c r="BL25" s="1669">
        <v>1</v>
      </c>
      <c r="BM25" s="1669">
        <v>1</v>
      </c>
      <c r="BN25" s="1669">
        <v>1</v>
      </c>
      <c r="BO25" s="2095"/>
      <c r="BP25" s="2095"/>
      <c r="BQ25" s="2095"/>
      <c r="BR25" s="2095"/>
      <c r="BS25" s="2095"/>
      <c r="BT25" s="2095"/>
      <c r="BU25" s="2095"/>
      <c r="BV25" s="2095"/>
      <c r="BW25" s="2095"/>
      <c r="BX25" s="2095"/>
      <c r="BY25" s="2095"/>
      <c r="BZ25" s="2095"/>
      <c r="CA25" s="926"/>
      <c r="CB25" s="921"/>
      <c r="CC25" s="927"/>
      <c r="CD25" s="2069" t="e" cm="1">
        <f t="array" aca="1" ref="CD25" ca="1">_xlfn.XLOOKUP(BS!CD$11, array_timeline, BS!$AD25:$BN25)</f>
        <v>#NAME?</v>
      </c>
      <c r="CE25" s="2069" t="e" cm="1">
        <f t="array" aca="1" ref="CE25" ca="1">_xlfn.XLOOKUP(BS!CE$11, array_timeline, BS!$AD25:$BN25)</f>
        <v>#NAME?</v>
      </c>
      <c r="CF25" s="925"/>
      <c r="CG25" s="1669" t="e" cm="1">
        <f t="array" aca="1" ref="CG25" ca="1">TODECIMAL(IFBLANK(_BS!CG25,""), fxVal_normal)</f>
        <v>#NAME?</v>
      </c>
      <c r="CH25" s="1669" t="e" cm="1">
        <f t="array" aca="1" ref="CH25" ca="1">TODECIMAL(IFBLANK(_BS!CH25,""), fxVal_normal)</f>
        <v>#NAME?</v>
      </c>
      <c r="CI25" s="200"/>
      <c r="CK25" s="2085" t="str" cm="1">
        <f t="array" aca="1" ref="CK25" ca="1">IFERROR(IF(Y25&lt;&gt;AB25,_xldudf_CX_PUSH(Y25,CX_ENTITY,C25,EOMONTH(val_asOfDate,0)),""),"")</f>
        <v/>
      </c>
      <c r="CL25" s="2085" t="str" cm="1">
        <f t="array" aca="1" ref="CL25" ca="1">IFERROR(IF(Y25&lt;&gt;AB25,_xldudf_CX_PUSH(Y25,CX_ENTITY,C25,EOMONTH(val_asOfDate,1)),""),"")</f>
        <v/>
      </c>
      <c r="CM25" s="2085" t="str" cm="1">
        <f t="array" aca="1" ref="CM25" ca="1">IFERROR(IF(Y25&lt;&gt;AB25,_xldudf_CX_PUSH(Y25,CX_ENTITY,C25,EOMONTH(val_asOfDate,2)),""),"")</f>
        <v/>
      </c>
      <c r="CN25" s="2085" t="str" cm="1">
        <f t="array" aca="1" ref="CN25" ca="1">IFERROR(IF(Y25&lt;&gt;AB25,_xldudf_CX_PUSH(Y25,CX_ENTITY,C25,EOMONTH(val_asOfDate,3)),""),"")</f>
        <v/>
      </c>
      <c r="CO25" s="2086" t="str" cm="1">
        <f t="array" aca="1" ref="CO25" ca="1">IFERROR(IF(CG25*fxVal_normal=_BS!CG25,"",IF(OR($CG25="", $CG25=0, NOT(ISNUMBER($CG25)), ISERROR($CG25), $B25=""), "",
   IF($I25=1,
      IFBLANK(
         _xldudf_CX_PUSH($CG25*10^6, CX_ENTITY, $B25, $CG$11, $CG$14, $CG$19,),
         ""
      ),
      IF($I25=2,
         IFBLANK(
            _xldudf_CX_PUSH($CG25, CX_ENTITY, $B25, $CG$11, $CG$14, $CG$19,),
            ""
         ),
         IF($I25=3,
            "",
            IFBLANK(
               _xldudf_CX_PUSH($CG25, CX_ENTITY, $B25, $CG$11, $CG$14, $CG$19,),
               ""
            )
         )
      )
   )
)),"")</f>
        <v/>
      </c>
      <c r="CP25" s="2086" t="str" cm="1">
        <f t="array" aca="1" ref="CP25" ca="1">IFERROR(IF(CH25*fxVal_normal=_BS!CH25,"",IF(OR($CH25="", $CH25=0, NOT(ISNUMBER($CH25)), ISERROR($CH25), $B25=""), "",
   IF($I25=1,
      IFBLANK(
         _xldudf_CX_PUSH($CH25*10^6, CX_ENTITY, $B25, $CH$11, $CH$14, $CH$19,),
         ""
      ),
      IF($I25=2,
         IFBLANK(
            _xldudf_CX_PUSH($CH25, CX_ENTITY, $B25, $CH$11, $CH$14, $CH$19,),
            ""
         ),
         IF($I25=3,
            "",
            IFBLANK(
               _xldudf_CX_PUSH($CH25, CX_ENTITY, $B25, $CH$11, $CH$14, $CH$19,),
               ""
            )
         )
      )
   )
)),"")</f>
        <v/>
      </c>
      <c r="CQ25" s="1883" t="str" cm="1">
        <f t="array" aca="1" ref="CQ25" ca="1">IFERROR(IF(AD25*fxVal_normal=_BS!AD25,"",IF(OR(AD25="", NOT(ISNUMBER(AD25)), ISERROR(AD25), $B25=""), "",
   IF($I25=1,
      IFBLANK(
         _xldudf_CX_PUSH(AD25*fxVal_normal, CX_ENTITY, $B25, AD$11, AD$14, AD$19,),
         ""
      ),
      IF($I25=2,
         IFBLANK(
            _xldudf_CX_PUSH(AD25, CX_ENTITY, $B25, AD$11, AD$14, AD$19,),
            ""
         ),
         IF($I25=3,
            "",
            IFBLANK(
               _xldudf_CX_PUSH(AD25, CX_ENTITY, $B25, AD$11, AD$14, AD$19,),
               ""
            )
         )
      )
   )
)),"")</f>
        <v/>
      </c>
      <c r="CR25" s="1883" t="str" cm="1">
        <f t="array" aca="1" ref="CR25" ca="1">IFERROR(IF(AE25*fxVal_normal=_BS!AE25,"",IF(OR(AE25="", NOT(ISNUMBER(AE25)), ISERROR(AE25), $B25=""), "",
   IF($I25=1,
      IFBLANK(
         _xldudf_CX_PUSH(AE25*fxVal_normal, CX_ENTITY, $B25, AE$11, AE$14, AE$19,),
         ""
      ),
      IF($I25=2,
         IFBLANK(
            _xldudf_CX_PUSH(AE25, CX_ENTITY, $B25, AE$11, AE$14, AE$19,),
            ""
         ),
         IF($I25=3,
            "",
            IFBLANK(
               _xldudf_CX_PUSH(AE25, CX_ENTITY, $B25, AE$11, AE$14, AE$19,),
               ""
            )
         )
      )
   )
)),"")</f>
        <v/>
      </c>
      <c r="CS25" s="1883" t="str" cm="1">
        <f t="array" aca="1" ref="CS25" ca="1">IFERROR(IF(AF25*fxVal_normal=_BS!AF25,"",IF(OR(AF25="", NOT(ISNUMBER(AF25)), ISERROR(AF25), $B25=""), "",
   IF($I25=1,
      IFBLANK(
         _xldudf_CX_PUSH(AF25*fxVal_normal, CX_ENTITY, $B25, AF$11, AF$14, AF$19,),
         ""
      ),
      IF($I25=2,
         IFBLANK(
            _xldudf_CX_PUSH(AF25, CX_ENTITY, $B25, AF$11, AF$14, AF$19,),
            ""
         ),
         IF($I25=3,
            "",
            IFBLANK(
               _xldudf_CX_PUSH(AF25, CX_ENTITY, $B25, AF$11, AF$14, AF$19,),
               ""
            )
         )
      )
   )
)),"")</f>
        <v/>
      </c>
      <c r="CT25" s="1883" t="str" cm="1">
        <f t="array" aca="1" ref="CT25" ca="1">IFERROR(IF(AG25*fxVal_normal=_BS!AG25,"",IF(OR(AG25="", NOT(ISNUMBER(AG25)), ISERROR(AG25), $B25=""), "",
   IF($I25=1,
      IFBLANK(
         _xldudf_CX_PUSH(AG25*fxVal_normal, CX_ENTITY, $B25, AG$11, AG$14, AG$19,),
         ""
      ),
      IF($I25=2,
         IFBLANK(
            _xldudf_CX_PUSH(AG25, CX_ENTITY, $B25, AG$11, AG$14, AG$19,),
            ""
         ),
         IF($I25=3,
            "",
            IFBLANK(
               _xldudf_CX_PUSH(AG25, CX_ENTITY, $B25, AG$11, AG$14, AG$19,),
               ""
            )
         )
      )
   )
)),"")</f>
        <v/>
      </c>
      <c r="CU25" s="1883" t="str" cm="1">
        <f t="array" aca="1" ref="CU25" ca="1">IFERROR(IF(AH25*fxVal_normal=_BS!AH25,"",IF(OR(AH25="", NOT(ISNUMBER(AH25)), ISERROR(AH25), $B25=""), "",
   IF($I25=1,
      IFBLANK(
         _xldudf_CX_PUSH(AH25*fxVal_normal, CX_ENTITY, $B25, AH$11, AH$14, AH$19,),
         ""
      ),
      IF($I25=2,
         IFBLANK(
            _xldudf_CX_PUSH(AH25, CX_ENTITY, $B25, AH$11, AH$14, AH$19,),
            ""
         ),
         IF($I25=3,
            "",
            IFBLANK(
               _xldudf_CX_PUSH(AH25, CX_ENTITY, $B25, AH$11, AH$14, AH$19,),
               ""
            )
         )
      )
   )
)),"")</f>
        <v/>
      </c>
      <c r="CV25" s="1883" t="str" cm="1">
        <f t="array" aca="1" ref="CV25" ca="1">IFERROR(IF(AI25*fxVal_normal=_BS!AI25,"",IF(OR(AI25="", NOT(ISNUMBER(AI25)), ISERROR(AI25), $B25=""), "",
   IF($I25=1,
      IFBLANK(
         _xldudf_CX_PUSH(AI25*fxVal_normal, CX_ENTITY, $B25, AI$11, AI$14, AI$19,),
         ""
      ),
      IF($I25=2,
         IFBLANK(
            _xldudf_CX_PUSH(AI25, CX_ENTITY, $B25, AI$11, AI$14, AI$19,),
            ""
         ),
         IF($I25=3,
            "",
            IFBLANK(
               _xldudf_CX_PUSH(AI25, CX_ENTITY, $B25, AI$11, AI$14, AI$19,),
               ""
            )
         )
      )
   )
)),"")</f>
        <v/>
      </c>
      <c r="CW25" s="1883" t="str" cm="1">
        <f t="array" aca="1" ref="CW25" ca="1">IFERROR(IF(AJ25*fxVal_normal=_BS!AJ25,"",IF(OR(AJ25="", NOT(ISNUMBER(AJ25)), ISERROR(AJ25), $B25=""), "",
   IF($I25=1,
      IFBLANK(
         _xldudf_CX_PUSH(AJ25*fxVal_normal, CX_ENTITY, $B25, AJ$11, AJ$14, AJ$19,),
         ""
      ),
      IF($I25=2,
         IFBLANK(
            _xldudf_CX_PUSH(AJ25, CX_ENTITY, $B25, AJ$11, AJ$14, AJ$19,),
            ""
         ),
         IF($I25=3,
            "",
            IFBLANK(
               _xldudf_CX_PUSH(AJ25, CX_ENTITY, $B25, AJ$11, AJ$14, AJ$19,),
               ""
            )
         )
      )
   )
)),"")</f>
        <v/>
      </c>
      <c r="CX25" s="1883" t="str" cm="1">
        <f t="array" aca="1" ref="CX25" ca="1">IFERROR(IF(AK25*fxVal_normal=_BS!AK25,"",IF(OR(AK25="", NOT(ISNUMBER(AK25)), ISERROR(AK25), $B25=""), "",
   IF($I25=1,
      IFBLANK(
         _xldudf_CX_PUSH(AK25*fxVal_normal, CX_ENTITY, $B25, AK$11, AK$14, AK$19,),
         ""
      ),
      IF($I25=2,
         IFBLANK(
            _xldudf_CX_PUSH(AK25, CX_ENTITY, $B25, AK$11, AK$14, AK$19,),
            ""
         ),
         IF($I25=3,
            "",
            IFBLANK(
               _xldudf_CX_PUSH(AK25, CX_ENTITY, $B25, AK$11, AK$14, AK$19,),
               ""
            )
         )
      )
   )
)),"")</f>
        <v/>
      </c>
      <c r="CY25" s="1883" t="str" cm="1">
        <f t="array" aca="1" ref="CY25" ca="1">IFERROR(IF(AL25*fxVal_normal=_BS!AL25,"",IF(OR(AL25="", NOT(ISNUMBER(AL25)), ISERROR(AL25), $B25=""), "",
   IF($I25=1,
      IFBLANK(
         _xldudf_CX_PUSH(AL25*fxVal_normal, CX_ENTITY, $B25, AL$11, AL$14, AL$19,),
         ""
      ),
      IF($I25=2,
         IFBLANK(
            _xldudf_CX_PUSH(AL25, CX_ENTITY, $B25, AL$11, AL$14, AL$19,),
            ""
         ),
         IF($I25=3,
            "",
            IFBLANK(
               _xldudf_CX_PUSH(AL25, CX_ENTITY, $B25, AL$11, AL$14, AL$19,),
               ""
            )
         )
      )
   )
)),"")</f>
        <v/>
      </c>
      <c r="CZ25" s="1883" t="str" cm="1">
        <f t="array" aca="1" ref="CZ25" ca="1">IFERROR(IF(AM25*fxVal_normal=_BS!AM25,"",IF(OR(AM25="", NOT(ISNUMBER(AM25)), ISERROR(AM25), $B25=""), "",
   IF($I25=1,
      IFBLANK(
         _xldudf_CX_PUSH(AM25*fxVal_normal, CX_ENTITY, $B25, AM$11, AM$14, AM$19,),
         ""
      ),
      IF($I25=2,
         IFBLANK(
            _xldudf_CX_PUSH(AM25, CX_ENTITY, $B25, AM$11, AM$14, AM$19,),
            ""
         ),
         IF($I25=3,
            "",
            IFBLANK(
               _xldudf_CX_PUSH(AM25, CX_ENTITY, $B25, AM$11, AM$14, AM$19,),
               ""
            )
         )
      )
   )
)),"")</f>
        <v/>
      </c>
      <c r="DA25" s="1883" t="str" cm="1">
        <f t="array" aca="1" ref="DA25" ca="1">IFERROR(IF(AN25*fxVal_normal=_BS!AN25,"",IF(OR(AN25="", NOT(ISNUMBER(AN25)), ISERROR(AN25), $B25=""), "",
   IF($I25=1,
      IFBLANK(
         _xldudf_CX_PUSH(AN25*fxVal_normal, CX_ENTITY, $B25, AN$11, AN$14, AN$19,),
         ""
      ),
      IF($I25=2,
         IFBLANK(
            _xldudf_CX_PUSH(AN25, CX_ENTITY, $B25, AN$11, AN$14, AN$19,),
            ""
         ),
         IF($I25=3,
            "",
            IFBLANK(
               _xldudf_CX_PUSH(AN25, CX_ENTITY, $B25, AN$11, AN$14, AN$19,),
               ""
            )
         )
      )
   )
)),"")</f>
        <v/>
      </c>
      <c r="DB25" s="1883" t="str" cm="1">
        <f t="array" aca="1" ref="DB25" ca="1">IFERROR(IF(AO25*fxVal_normal=_BS!AO25,"",IF(OR(AO25="", NOT(ISNUMBER(AO25)), ISERROR(AO25), $B25=""), "",
   IF($I25=1,
      IFBLANK(
         _xldudf_CX_PUSH(AO25*fxVal_normal, CX_ENTITY, $B25, AO$11, AO$14, AO$19,),
         ""
      ),
      IF($I25=2,
         IFBLANK(
            _xldudf_CX_PUSH(AO25, CX_ENTITY, $B25, AO$11, AO$14, AO$19,),
            ""
         ),
         IF($I25=3,
            "",
            IFBLANK(
               _xldudf_CX_PUSH(AO25, CX_ENTITY, $B25, AO$11, AO$14, AO$19,),
               ""
            )
         )
      )
   )
)),"")</f>
        <v/>
      </c>
      <c r="DC25" s="1883" t="str" cm="1">
        <f t="array" aca="1" ref="DC25" ca="1">IFERROR(IF(AP25*fxVal_normal=_BS!AP25,"",IF(OR(AP25="", NOT(ISNUMBER(AP25)), ISERROR(AP25), $B25=""), "",
   IF($I25=1,
      IFBLANK(
         _xldudf_CX_PUSH(AP25*fxVal_normal, CX_ENTITY, $B25, AP$11, AP$14, AP$19,),
         ""
      ),
      IF($I25=2,
         IFBLANK(
            _xldudf_CX_PUSH(AP25, CX_ENTITY, $B25, AP$11, AP$14, AP$19,),
            ""
         ),
         IF($I25=3,
            "",
            IFBLANK(
               _xldudf_CX_PUSH(AP25, CX_ENTITY, $B25, AP$11, AP$14, AP$19,),
               ""
            )
         )
      )
   )
)),"")</f>
        <v/>
      </c>
      <c r="DD25" s="1883" t="str" cm="1">
        <f t="array" aca="1" ref="DD25" ca="1">IFERROR(IF(AQ25*fxVal_normal=_BS!AQ25,"",IF(OR(AQ25="", NOT(ISNUMBER(AQ25)), ISERROR(AQ25), $B25=""), "",
   IF($I25=1,
      IFBLANK(
         _xldudf_CX_PUSH(AQ25*fxVal_normal, CX_ENTITY, $B25, AQ$11, AQ$14, AQ$19,),
         ""
      ),
      IF($I25=2,
         IFBLANK(
            _xldudf_CX_PUSH(AQ25, CX_ENTITY, $B25, AQ$11, AQ$14, AQ$19,),
            ""
         ),
         IF($I25=3,
            "",
            IFBLANK(
               _xldudf_CX_PUSH(AQ25, CX_ENTITY, $B25, AQ$11, AQ$14, AQ$19,),
               ""
            )
         )
      )
   )
)),"")</f>
        <v/>
      </c>
      <c r="DE25" s="1883" t="str" cm="1">
        <f t="array" aca="1" ref="DE25" ca="1">IFERROR(IF(AR25*fxVal_normal=_BS!AR25,"",IF(OR(AR25="", NOT(ISNUMBER(AR25)), ISERROR(AR25), $B25=""), "",
   IF($I25=1,
      IFBLANK(
         _xldudf_CX_PUSH(AR25*fxVal_normal, CX_ENTITY, $B25, AR$11, AR$14, AR$19,),
         ""
      ),
      IF($I25=2,
         IFBLANK(
            _xldudf_CX_PUSH(AR25, CX_ENTITY, $B25, AR$11, AR$14, AR$19,),
            ""
         ),
         IF($I25=3,
            "",
            IFBLANK(
               _xldudf_CX_PUSH(AR25, CX_ENTITY, $B25, AR$11, AR$14, AR$19,),
               ""
            )
         )
      )
   )
)),"")</f>
        <v/>
      </c>
      <c r="DF25" s="1883" t="str" cm="1">
        <f t="array" aca="1" ref="DF25" ca="1">IFERROR(IF(AS25*fxVal_normal=_BS!AS25,"",IF(OR(AS25="", NOT(ISNUMBER(AS25)), ISERROR(AS25), $B25=""), "",
   IF($I25=1,
      IFBLANK(
         _xldudf_CX_PUSH(AS25*fxVal_normal, CX_ENTITY, $B25, AS$11, AS$14, AS$19,),
         ""
      ),
      IF($I25=2,
         IFBLANK(
            _xldudf_CX_PUSH(AS25, CX_ENTITY, $B25, AS$11, AS$14, AS$19,),
            ""
         ),
         IF($I25=3,
            "",
            IFBLANK(
               _xldudf_CX_PUSH(AS25, CX_ENTITY, $B25, AS$11, AS$14, AS$19,),
               ""
            )
         )
      )
   )
)),"")</f>
        <v/>
      </c>
      <c r="DG25" s="1883" t="str" cm="1">
        <f t="array" aca="1" ref="DG25" ca="1">IFERROR(IF(AT25*fxVal_normal=_BS!AT25,"",IF(OR(AT25="", NOT(ISNUMBER(AT25)), ISERROR(AT25), $B25=""), "",
   IF($I25=1,
      IFBLANK(
         _xldudf_CX_PUSH(AT25*fxVal_normal, CX_ENTITY, $B25, AT$11, AT$14, AT$19,),
         ""
      ),
      IF($I25=2,
         IFBLANK(
            _xldudf_CX_PUSH(AT25, CX_ENTITY, $B25, AT$11, AT$14, AT$19,),
            ""
         ),
         IF($I25=3,
            "",
            IFBLANK(
               _xldudf_CX_PUSH(AT25, CX_ENTITY, $B25, AT$11, AT$14, AT$19,),
               ""
            )
         )
      )
   )
)),"")</f>
        <v/>
      </c>
      <c r="DH25" s="1883" t="str" cm="1">
        <f t="array" aca="1" ref="DH25" ca="1">IFERROR(IF(AU25*fxVal_normal=_BS!AU25,"",IF(OR(AU25="", NOT(ISNUMBER(AU25)), ISERROR(AU25), $B25=""), "",
   IF($I25=1,
      IFBLANK(
         _xldudf_CX_PUSH(AU25*fxVal_normal, CX_ENTITY, $B25, AU$11, AU$14, AU$19,),
         ""
      ),
      IF($I25=2,
         IFBLANK(
            _xldudf_CX_PUSH(AU25, CX_ENTITY, $B25, AU$11, AU$14, AU$19,),
            ""
         ),
         IF($I25=3,
            "",
            IFBLANK(
               _xldudf_CX_PUSH(AU25, CX_ENTITY, $B25, AU$11, AU$14, AU$19,),
               ""
            )
         )
      )
   )
)),"")</f>
        <v/>
      </c>
      <c r="DI25" s="1883" t="str" cm="1">
        <f t="array" aca="1" ref="DI25" ca="1">IFERROR(IF(AV25*fxVal_normal=_BS!AV25,"",IF(OR(AV25="", NOT(ISNUMBER(AV25)), ISERROR(AV25), $B25=""), "",
   IF($I25=1,
      IFBLANK(
         _xldudf_CX_PUSH(AV25*fxVal_normal, CX_ENTITY, $B25, AV$11, AV$14, AV$19,),
         ""
      ),
      IF($I25=2,
         IFBLANK(
            _xldudf_CX_PUSH(AV25, CX_ENTITY, $B25, AV$11, AV$14, AV$19,),
            ""
         ),
         IF($I25=3,
            "",
            IFBLANK(
               _xldudf_CX_PUSH(AV25, CX_ENTITY, $B25, AV$11, AV$14, AV$19,),
               ""
            )
         )
      )
   )
)),"")</f>
        <v/>
      </c>
      <c r="DJ25" s="1883" t="str" cm="1">
        <f t="array" aca="1" ref="DJ25" ca="1">IFERROR(IF(AW25*fxVal_normal=_BS!AW25,"",IF(OR(AW25="", NOT(ISNUMBER(AW25)), ISERROR(AW25), $B25=""), "",
   IF($I25=1,
      IFBLANK(
         _xldudf_CX_PUSH(AW25*fxVal_normal, CX_ENTITY, $B25, AW$11, AW$14, AW$19,),
         ""
      ),
      IF($I25=2,
         IFBLANK(
            _xldudf_CX_PUSH(AW25, CX_ENTITY, $B25, AW$11, AW$14, AW$19,),
            ""
         ),
         IF($I25=3,
            "",
            IFBLANK(
               _xldudf_CX_PUSH(AW25, CX_ENTITY, $B25, AW$11, AW$14, AW$19,),
               ""
            )
         )
      )
   )
)),"")</f>
        <v/>
      </c>
      <c r="DK25" s="1883" t="str" cm="1">
        <f t="array" aca="1" ref="DK25" ca="1">IFERROR(IF(AX25*fxVal_normal=_BS!AX25,"",IF(OR(AX25="", NOT(ISNUMBER(AX25)), ISERROR(AX25), $B25=""), "",
   IF($I25=1,
      IFBLANK(
         _xldudf_CX_PUSH(AX25*fxVal_normal, CX_ENTITY, $B25, AX$11, AX$14, AX$19,),
         ""
      ),
      IF($I25=2,
         IFBLANK(
            _xldudf_CX_PUSH(AX25, CX_ENTITY, $B25, AX$11, AX$14, AX$19,),
            ""
         ),
         IF($I25=3,
            "",
            IFBLANK(
               _xldudf_CX_PUSH(AX25, CX_ENTITY, $B25, AX$11, AX$14, AX$19,),
               ""
            )
         )
      )
   )
)),"")</f>
        <v/>
      </c>
      <c r="DL25" s="1883" t="str" cm="1">
        <f t="array" aca="1" ref="DL25" ca="1">IFERROR(IF(AY25*fxVal_normal=_BS!AY25,"",IF(OR(AY25="", NOT(ISNUMBER(AY25)), ISERROR(AY25), $B25=""), "",
   IF($I25=1,
      IFBLANK(
         _xldudf_CX_PUSH(AY25*fxVal_normal, CX_ENTITY, $B25, AY$11, AY$14, AY$19,),
         ""
      ),
      IF($I25=2,
         IFBLANK(
            _xldudf_CX_PUSH(AY25, CX_ENTITY, $B25, AY$11, AY$14, AY$19,),
            ""
         ),
         IF($I25=3,
            "",
            IFBLANK(
               _xldudf_CX_PUSH(AY25, CX_ENTITY, $B25, AY$11, AY$14, AY$19,),
               ""
            )
         )
      )
   )
)),"")</f>
        <v/>
      </c>
      <c r="DM25" s="1883" t="str" cm="1">
        <f t="array" aca="1" ref="DM25" ca="1">IFERROR(IF(AZ25*fxVal_normal=_BS!AZ25,"",IF(OR(AZ25="", NOT(ISNUMBER(AZ25)), ISERROR(AZ25), $B25=""), "",
   IF($I25=1,
      IFBLANK(
         _xldudf_CX_PUSH(AZ25*fxVal_normal, CX_ENTITY, $B25, AZ$11, AZ$14, AZ$19,),
         ""
      ),
      IF($I25=2,
         IFBLANK(
            _xldudf_CX_PUSH(AZ25, CX_ENTITY, $B25, AZ$11, AZ$14, AZ$19,),
            ""
         ),
         IF($I25=3,
            "",
            IFBLANK(
               _xldudf_CX_PUSH(AZ25, CX_ENTITY, $B25, AZ$11, AZ$14, AZ$19,),
               ""
            )
         )
      )
   )
)),"")</f>
        <v/>
      </c>
      <c r="DN25" s="1883" t="str" cm="1">
        <f t="array" aca="1" ref="DN25" ca="1">IFERROR(IF(BA25*fxVal_normal=_BS!BA25,"",IF(OR(BA25="", NOT(ISNUMBER(BA25)), ISERROR(BA25), $B25=""), "",
   IF($I25=1,
      IFBLANK(
         _xldudf_CX_PUSH(BA25*fxVal_normal, CX_ENTITY, $B25, BA$11, BA$14, BA$19,),
         ""
      ),
      IF($I25=2,
         IFBLANK(
            _xldudf_CX_PUSH(BA25, CX_ENTITY, $B25, BA$11, BA$14, BA$19,),
            ""
         ),
         IF($I25=3,
            "",
            IFBLANK(
               _xldudf_CX_PUSH(BA25, CX_ENTITY, $B25, BA$11, BA$14, BA$19,),
               ""
            )
         )
      )
   )
)),"")</f>
        <v/>
      </c>
      <c r="DO25" s="1883" t="str" cm="1">
        <f t="array" aca="1" ref="DO25" ca="1">IFERROR(IF(BB25*fxVal_normal=_BS!BB25,"",IF(OR(BB25="", NOT(ISNUMBER(BB25)), ISERROR(BB25), $B25=""), "",
   IF($I25=1,
      IFBLANK(
         _xldudf_CX_PUSH(BB25*fxVal_normal, CX_ENTITY, $B25, BB$11, BB$14, BB$19,),
         ""
      ),
      IF($I25=2,
         IFBLANK(
            _xldudf_CX_PUSH(BB25, CX_ENTITY, $B25, BB$11, BB$14, BB$19,),
            ""
         ),
         IF($I25=3,
            "",
            IFBLANK(
               _xldudf_CX_PUSH(BB25, CX_ENTITY, $B25, BB$11, BB$14, BB$19,),
               ""
            )
         )
      )
   )
)),"")</f>
        <v/>
      </c>
      <c r="DP25" s="1883" t="str" cm="1">
        <f t="array" aca="1" ref="DP25" ca="1">IFERROR(IF(BC25*fxVal_normal=_BS!BC25,"",IF(OR(BC25="", NOT(ISNUMBER(BC25)), ISERROR(BC25), $B25=""), "",
   IF($I25=1,
      IFBLANK(
         _xldudf_CX_PUSH(BC25*fxVal_normal, CX_ENTITY, $B25, BC$11, BC$14, BC$19,),
         ""
      ),
      IF($I25=2,
         IFBLANK(
            _xldudf_CX_PUSH(BC25, CX_ENTITY, $B25, BC$11, BC$14, BC$19,),
            ""
         ),
         IF($I25=3,
            "",
            IFBLANK(
               _xldudf_CX_PUSH(BC25, CX_ENTITY, $B25, BC$11, BC$14, BC$19,),
               ""
            )
         )
      )
   )
)),"")</f>
        <v/>
      </c>
      <c r="DQ25" s="1883" t="str" cm="1">
        <f t="array" aca="1" ref="DQ25" ca="1">IFERROR(IF(BD25*fxVal_normal=_BS!BD25,"",IF(OR(BD25="", NOT(ISNUMBER(BD25)), ISERROR(BD25), $B25=""), "",
   IF($I25=1,
      IFBLANK(
         _xldudf_CX_PUSH(BD25*fxVal_normal, CX_ENTITY, $B25, BD$11, BD$14, BD$19,),
         ""
      ),
      IF($I25=2,
         IFBLANK(
            _xldudf_CX_PUSH(BD25, CX_ENTITY, $B25, BD$11, BD$14, BD$19,),
            ""
         ),
         IF($I25=3,
            "",
            IFBLANK(
               _xldudf_CX_PUSH(BD25, CX_ENTITY, $B25, BD$11, BD$14, BD$19,),
               ""
            )
         )
      )
   )
)),"")</f>
        <v/>
      </c>
      <c r="DR25" s="1883" t="str" cm="1">
        <f t="array" aca="1" ref="DR25" ca="1">IFERROR(IF(BE25*fxVal_normal=_BS!BE25,"",IF(OR(BE25="", NOT(ISNUMBER(BE25)), ISERROR(BE25), $B25=""), "",
   IF($I25=1,
      IFBLANK(
         _xldudf_CX_PUSH(BE25*fxVal_normal, CX_ENTITY, $B25, BE$11, BE$14, BE$19,),
         ""
      ),
      IF($I25=2,
         IFBLANK(
            _xldudf_CX_PUSH(BE25, CX_ENTITY, $B25, BE$11, BE$14, BE$19,),
            ""
         ),
         IF($I25=3,
            "",
            IFBLANK(
               _xldudf_CX_PUSH(BE25, CX_ENTITY, $B25, BE$11, BE$14, BE$19,),
               ""
            )
         )
      )
   )
)),"")</f>
        <v/>
      </c>
      <c r="DS25" s="1883" t="str" cm="1">
        <f t="array" aca="1" ref="DS25" ca="1">IFERROR(IF(BF25*fxVal_normal=_BS!BF25,"",IF(OR(BF25="", NOT(ISNUMBER(BF25)), ISERROR(BF25), $B25=""), "",
   IF($I25=1,
      IFBLANK(
         _xldudf_CX_PUSH(BF25*fxVal_normal, CX_ENTITY, $B25, BF$11, BF$14, BF$19,),
         ""
      ),
      IF($I25=2,
         IFBLANK(
            _xldudf_CX_PUSH(BF25, CX_ENTITY, $B25, BF$11, BF$14, BF$19,),
            ""
         ),
         IF($I25=3,
            "",
            IFBLANK(
               _xldudf_CX_PUSH(BF25, CX_ENTITY, $B25, BF$11, BF$14, BF$19,),
               ""
            )
         )
      )
   )
)),"")</f>
        <v/>
      </c>
      <c r="DT25" s="1883" t="str" cm="1">
        <f t="array" aca="1" ref="DT25" ca="1">IFERROR(IF(BG25*fxVal_normal=_BS!BG25,"",IF(OR(BG25="", NOT(ISNUMBER(BG25)), ISERROR(BG25), $B25=""), "",
   IF($I25=1,
      IFBLANK(
         _xldudf_CX_PUSH(BG25*fxVal_normal, CX_ENTITY, $B25, BG$11, BG$14, BG$19,),
         ""
      ),
      IF($I25=2,
         IFBLANK(
            _xldudf_CX_PUSH(BG25, CX_ENTITY, $B25, BG$11, BG$14, BG$19,),
            ""
         ),
         IF($I25=3,
            "",
            IFBLANK(
               _xldudf_CX_PUSH(BG25, CX_ENTITY, $B25, BG$11, BG$14, BG$19,),
               ""
            )
         )
      )
   )
)),"")</f>
        <v/>
      </c>
      <c r="DU25" s="1883" t="str" cm="1">
        <f t="array" aca="1" ref="DU25" ca="1">IFERROR(IF(BH25*fxVal_normal=_BS!BH25,"",IF(OR(BH25="", NOT(ISNUMBER(BH25)), ISERROR(BH25), $B25=""), "",
   IF($I25=1,
      IFBLANK(
         _xldudf_CX_PUSH(BH25*fxVal_normal, CX_ENTITY, $B25, BH$11, BH$14, BH$19,),
         ""
      ),
      IF($I25=2,
         IFBLANK(
            _xldudf_CX_PUSH(BH25, CX_ENTITY, $B25, BH$11, BH$14, BH$19,),
            ""
         ),
         IF($I25=3,
            "",
            IFBLANK(
               _xldudf_CX_PUSH(BH25, CX_ENTITY, $B25, BH$11, BH$14, BH$19,),
               ""
            )
         )
      )
   )
)),"")</f>
        <v/>
      </c>
      <c r="DV25" s="1883" t="str" cm="1">
        <f t="array" aca="1" ref="DV25" ca="1">IFERROR(IF(BI25*fxVal_normal=_BS!BI25,"",IF(OR(BI25="", NOT(ISNUMBER(BI25)), ISERROR(BI25), $B25=""), "",
   IF($I25=1,
      IFBLANK(
         _xldudf_CX_PUSH(BI25*fxVal_normal, CX_ENTITY, $B25, BI$11, BI$14, BI$19,),
         ""
      ),
      IF($I25=2,
         IFBLANK(
            _xldudf_CX_PUSH(BI25, CX_ENTITY, $B25, BI$11, BI$14, BI$19,),
            ""
         ),
         IF($I25=3,
            "",
            IFBLANK(
               _xldudf_CX_PUSH(BI25, CX_ENTITY, $B25, BI$11, BI$14, BI$19,),
               ""
            )
         )
      )
   )
)),"")</f>
        <v/>
      </c>
      <c r="DW25" s="1883" t="str" cm="1">
        <f t="array" aca="1" ref="DW25" ca="1">IFERROR(IF(BJ25*fxVal_normal=_BS!BJ25,"",IF(OR(BJ25="", NOT(ISNUMBER(BJ25)), ISERROR(BJ25), $B25=""), "",
   IF($I25=1,
      IFBLANK(
         _xldudf_CX_PUSH(BJ25*fxVal_normal, CX_ENTITY, $B25, BJ$11, BJ$14, BJ$19,),
         ""
      ),
      IF($I25=2,
         IFBLANK(
            _xldudf_CX_PUSH(BJ25, CX_ENTITY, $B25, BJ$11, BJ$14, BJ$19,),
            ""
         ),
         IF($I25=3,
            "",
            IFBLANK(
               _xldudf_CX_PUSH(BJ25, CX_ENTITY, $B25, BJ$11, BJ$14, BJ$19,),
               ""
            )
         )
      )
   )
)),"")</f>
        <v/>
      </c>
      <c r="DX25" s="1883" t="str" cm="1">
        <f t="array" aca="1" ref="DX25" ca="1">IFERROR(IF(BK25*fxVal_normal=_BS!BK25,"",IF(OR(BK25="", NOT(ISNUMBER(BK25)), ISERROR(BK25), $B25=""), "",
   IF($I25=1,
      IFBLANK(
         _xldudf_CX_PUSH(BK25*fxVal_normal, CX_ENTITY, $B25, BK$11, BK$14, BK$19,),
         ""
      ),
      IF($I25=2,
         IFBLANK(
            _xldudf_CX_PUSH(BK25, CX_ENTITY, $B25, BK$11, BK$14, BK$19,),
            ""
         ),
         IF($I25=3,
            "",
            IFBLANK(
               _xldudf_CX_PUSH(BK25, CX_ENTITY, $B25, BK$11, BK$14, BK$19,),
               ""
            )
         )
      )
   )
)),"")</f>
        <v/>
      </c>
      <c r="DY25" s="1883" t="str" cm="1">
        <f t="array" aca="1" ref="DY25" ca="1">IFERROR(IF(BL25*fxVal_normal=_BS!BL25,"",IF(OR(BL25="", NOT(ISNUMBER(BL25)), ISERROR(BL25), $B25=""), "",
   IF($I25=1,
      IFBLANK(
         _xldudf_CX_PUSH(BL25*fxVal_normal, CX_ENTITY, $B25, BL$11, BL$14, BL$19,),
         ""
      ),
      IF($I25=2,
         IFBLANK(
            _xldudf_CX_PUSH(BL25, CX_ENTITY, $B25, BL$11, BL$14, BL$19,),
            ""
         ),
         IF($I25=3,
            "",
            IFBLANK(
               _xldudf_CX_PUSH(BL25, CX_ENTITY, $B25, BL$11, BL$14, BL$19,),
               ""
            )
         )
      )
   )
)),"")</f>
        <v/>
      </c>
      <c r="DZ25" s="1883" t="str" cm="1">
        <f t="array" aca="1" ref="DZ25" ca="1">IFERROR(IF(BM25*fxVal_normal=_BS!BM25,"",IF(OR(BM25="", NOT(ISNUMBER(BM25)), ISERROR(BM25), $B25=""), "",
   IF($I25=1,
      IFBLANK(
         _xldudf_CX_PUSH(BM25*fxVal_normal, CX_ENTITY, $B25, BM$11, BM$14, BM$19,),
         ""
      ),
      IF($I25=2,
         IFBLANK(
            _xldudf_CX_PUSH(BM25, CX_ENTITY, $B25, BM$11, BM$14, BM$19,),
            ""
         ),
         IF($I25=3,
            "",
            IFBLANK(
               _xldudf_CX_PUSH(BM25, CX_ENTITY, $B25, BM$11, BM$14, BM$19,),
               ""
            )
         )
      )
   )
)),"")</f>
        <v/>
      </c>
      <c r="EA25" s="1883" t="str" cm="1">
        <f t="array" aca="1" ref="EA25" ca="1">IFERROR(IF(BN25*fxVal_normal=_BS!BN25,"",IF(OR(BN25="",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31" ht="21" customHeight="1">
      <c r="A26" s="1625"/>
      <c r="B26" s="695" t="str" cm="1">
        <f t="array" ref="B26">IFBLANK(_BS!F26,"")</f>
        <v>Inventory</v>
      </c>
      <c r="C26" s="695" t="str" cm="1">
        <f t="array" ref="C26">IFBLANK(_BS!C26,"")</f>
        <v>Inventory (Company View)</v>
      </c>
      <c r="D26" s="1548"/>
      <c r="E26" s="1902" t="e" cm="1">
        <f t="array" aca="1" ref="E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)($AD26:$CH26, Z26)</f>
        <v>#NAME?</v>
      </c>
      <c r="F26" s="1897"/>
      <c r="G26" s="1897"/>
      <c r="H26" s="578">
        <v>1</v>
      </c>
      <c r="I26" s="578">
        <v>1</v>
      </c>
      <c r="J26" s="578"/>
      <c r="N26" s="158"/>
      <c r="O26" s="101"/>
      <c r="P26" s="52"/>
      <c r="Q26" s="101"/>
      <c r="R26" s="126"/>
      <c r="S26" s="101"/>
      <c r="T26" s="101"/>
      <c r="U26" s="39"/>
      <c r="W26" s="91" t="str">
        <f t="shared" si="1"/>
        <v>Actual</v>
      </c>
      <c r="X26" s="857">
        <f>_BS!X26</f>
        <v>1</v>
      </c>
      <c r="Y26" s="916">
        <v>2</v>
      </c>
      <c r="Z26" s="198" cm="1">
        <f t="array" ref="Z26">_xlfn.SWITCH(
    TRUE,
    _BS!$L26=TRUE, 1,
    _BS!$L26=FALSE,-1,
    _BS!$L26=-1,0,
"n/a"
)</f>
        <v>1</v>
      </c>
      <c r="AA26" s="200"/>
      <c r="AB26" s="88" t="str">
        <f>_BS!AB26</f>
        <v>Inventory</v>
      </c>
      <c r="AC26" s="88" t="e" cm="1" vm="5">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#VALUE!</v>
      </c>
      <c r="AD26" s="1669">
        <v>1</v>
      </c>
      <c r="AE26" s="1669">
        <v>1</v>
      </c>
      <c r="AF26" s="1669">
        <v>1</v>
      </c>
      <c r="AG26" s="1669">
        <v>1</v>
      </c>
      <c r="AH26" s="1669">
        <v>1</v>
      </c>
      <c r="AI26" s="1669">
        <v>1</v>
      </c>
      <c r="AJ26" s="1669">
        <v>1</v>
      </c>
      <c r="AK26" s="1669">
        <v>1</v>
      </c>
      <c r="AL26" s="1669">
        <v>1</v>
      </c>
      <c r="AM26" s="1669">
        <v>1</v>
      </c>
      <c r="AN26" s="1669">
        <v>1</v>
      </c>
      <c r="AO26" s="1669">
        <v>1</v>
      </c>
      <c r="AP26" s="1669">
        <v>1</v>
      </c>
      <c r="AQ26" s="1669">
        <v>1</v>
      </c>
      <c r="AR26" s="1669">
        <v>1</v>
      </c>
      <c r="AS26" s="1669">
        <v>1</v>
      </c>
      <c r="AT26" s="1669">
        <v>1</v>
      </c>
      <c r="AU26" s="1669">
        <v>1</v>
      </c>
      <c r="AV26" s="1669">
        <v>1</v>
      </c>
      <c r="AW26" s="1669">
        <v>1</v>
      </c>
      <c r="AX26" s="1669">
        <v>1</v>
      </c>
      <c r="AY26" s="1669">
        <v>1</v>
      </c>
      <c r="AZ26" s="1669">
        <v>1</v>
      </c>
      <c r="BA26" s="1669">
        <v>1</v>
      </c>
      <c r="BB26" s="1669">
        <v>1</v>
      </c>
      <c r="BC26" s="1669">
        <v>1</v>
      </c>
      <c r="BD26" s="1669">
        <v>1</v>
      </c>
      <c r="BE26" s="1669">
        <v>1</v>
      </c>
      <c r="BF26" s="1669">
        <v>1</v>
      </c>
      <c r="BG26" s="1669">
        <v>1</v>
      </c>
      <c r="BH26" s="1669">
        <v>1</v>
      </c>
      <c r="BI26" s="1669">
        <v>1</v>
      </c>
      <c r="BJ26" s="1669">
        <v>1</v>
      </c>
      <c r="BK26" s="1669">
        <v>1</v>
      </c>
      <c r="BL26" s="1669">
        <v>1</v>
      </c>
      <c r="BM26" s="1669">
        <v>1</v>
      </c>
      <c r="BN26" s="1669">
        <v>1</v>
      </c>
      <c r="BO26" s="2095"/>
      <c r="BP26" s="2095"/>
      <c r="BQ26" s="2095"/>
      <c r="BR26" s="2095"/>
      <c r="BS26" s="2095"/>
      <c r="BT26" s="2095"/>
      <c r="BU26" s="2095"/>
      <c r="BV26" s="2095"/>
      <c r="BW26" s="2095"/>
      <c r="BX26" s="2095"/>
      <c r="BY26" s="2095"/>
      <c r="BZ26" s="2095"/>
      <c r="CA26" s="926"/>
      <c r="CB26" s="921"/>
      <c r="CC26" s="927"/>
      <c r="CD26" s="2069" t="e" cm="1">
        <f t="array" aca="1" ref="CD26" ca="1">_xlfn.XLOOKUP(BS!CD$11, array_timeline, BS!$AD26:$BN26)</f>
        <v>#NAME?</v>
      </c>
      <c r="CE26" s="2069" t="e" cm="1">
        <f t="array" aca="1" ref="CE26" ca="1">_xlfn.XLOOKUP(BS!CE$11, array_timeline, BS!$AD26:$BN26)</f>
        <v>#NAME?</v>
      </c>
      <c r="CF26" s="925"/>
      <c r="CG26" s="1669" t="e" cm="1">
        <f t="array" aca="1" ref="CG26" ca="1">TODECIMAL(IFBLANK(_BS!CG26,""), fxVal_normal)</f>
        <v>#NAME?</v>
      </c>
      <c r="CH26" s="1669" t="e" cm="1">
        <f t="array" aca="1" ref="CH26" ca="1">TODECIMAL(IFBLANK(_BS!CH26,""), fxVal_normal)</f>
        <v>#NAME?</v>
      </c>
      <c r="CI26" s="200"/>
      <c r="CK26" s="2085" t="str" cm="1">
        <f t="array" aca="1" ref="CK26" ca="1">IFERROR(IF(Y26&lt;&gt;AB26,_xldudf_CX_PUSH(Y26,CX_ENTITY,C26,EOMONTH(val_asOfDate,0)),""),"")</f>
        <v/>
      </c>
      <c r="CL26" s="2085" t="str" cm="1">
        <f t="array" aca="1" ref="CL26" ca="1">IFERROR(IF(Y26&lt;&gt;AB26,_xldudf_CX_PUSH(Y26,CX_ENTITY,C26,EOMONTH(val_asOfDate,1)),""),"")</f>
        <v/>
      </c>
      <c r="CM26" s="2085" t="str" cm="1">
        <f t="array" aca="1" ref="CM26" ca="1">IFERROR(IF(Y26&lt;&gt;AB26,_xldudf_CX_PUSH(Y26,CX_ENTITY,C26,EOMONTH(val_asOfDate,2)),""),"")</f>
        <v/>
      </c>
      <c r="CN26" s="2085" t="str" cm="1">
        <f t="array" aca="1" ref="CN26" ca="1">IFERROR(IF(Y26&lt;&gt;AB26,_xldudf_CX_PUSH(Y26,CX_ENTITY,C26,EOMONTH(val_asOfDate,3)),""),"")</f>
        <v/>
      </c>
      <c r="CO26" s="2086" t="str" cm="1">
        <f t="array" aca="1" ref="CO26" ca="1">IFERROR(IF(CG26*fxVal_normal=_BS!CG26,"",IF(OR($CG26="", $CG26=0, NOT(ISNUMBER($CG26)), ISERROR($CG26), $B26=""), "",
   IF($I26=1,
      IFBLANK(
         _xldudf_CX_PUSH($CG26*10^6, CX_ENTITY, $B26, $CG$11, $CG$14, $CG$19,),
         ""
      ),
      IF($I26=2,
         IFBLANK(
            _xldudf_CX_PUSH($CG26, CX_ENTITY, $B26, $CG$11, $CG$14, $CG$19,),
            ""
         ),
         IF($I26=3,
            "",
            IFBLANK(
               _xldudf_CX_PUSH($CG26, CX_ENTITY, $B26, $CG$11, $CG$14, $CG$19,),
               ""
            )
         )
      )
   )
)),"")</f>
        <v/>
      </c>
      <c r="CP26" s="2086" t="str" cm="1">
        <f t="array" aca="1" ref="CP26" ca="1">IFERROR(IF(CH26*fxVal_normal=_BS!CH26,"",IF(OR($CH26="", $CH26=0, NOT(ISNUMBER($CH26)), ISERROR($CH26), $B26=""), "",
   IF($I26=1,
      IFBLANK(
         _xldudf_CX_PUSH($CH26*10^6, CX_ENTITY, $B26, $CH$11, $CH$14, $CH$19,),
         ""
      ),
      IF($I26=2,
         IFBLANK(
            _xldudf_CX_PUSH($CH26, CX_ENTITY, $B26, $CH$11, $CH$14, $CH$19,),
            ""
         ),
         IF($I26=3,
            "",
            IFBLANK(
               _xldudf_CX_PUSH($CH26, CX_ENTITY, $B26, $CH$11, $CH$14, $CH$19,),
               ""
            )
         )
      )
   )
)),"")</f>
        <v/>
      </c>
      <c r="CQ26" s="1883" t="str" cm="1">
        <f t="array" aca="1" ref="CQ26" ca="1">IFERROR(IF(AD26*fxVal_normal=_BS!AD26,"",IF(OR(AD26="", NOT(ISNUMBER(AD26)), ISERROR(AD26), $B26=""), "",
   IF($I26=1,
      IFBLANK(
         _xldudf_CX_PUSH(AD26*fxVal_normal, CX_ENTITY, $B26, AD$11, AD$14, AD$19,),
         ""
      ),
      IF($I26=2,
         IFBLANK(
            _xldudf_CX_PUSH(AD26, CX_ENTITY, $B26, AD$11, AD$14, AD$19,),
            ""
         ),
         IF($I26=3,
            "",
            IFBLANK(
               _xldudf_CX_PUSH(AD26, CX_ENTITY, $B26, AD$11, AD$14, AD$19,),
               ""
            )
         )
      )
   )
)),"")</f>
        <v/>
      </c>
      <c r="CR26" s="1883" t="str" cm="1">
        <f t="array" aca="1" ref="CR26" ca="1">IFERROR(IF(AE26*fxVal_normal=_BS!AE26,"",IF(OR(AE26="", NOT(ISNUMBER(AE26)), ISERROR(AE26), $B26=""), "",
   IF($I26=1,
      IFBLANK(
         _xldudf_CX_PUSH(AE26*fxVal_normal, CX_ENTITY, $B26, AE$11, AE$14, AE$19,),
         ""
      ),
      IF($I26=2,
         IFBLANK(
            _xldudf_CX_PUSH(AE26, CX_ENTITY, $B26, AE$11, AE$14, AE$19,),
            ""
         ),
         IF($I26=3,
            "",
            IFBLANK(
               _xldudf_CX_PUSH(AE26, CX_ENTITY, $B26, AE$11, AE$14, AE$19,),
               ""
            )
         )
      )
   )
)),"")</f>
        <v/>
      </c>
      <c r="CS26" s="1883" t="str" cm="1">
        <f t="array" aca="1" ref="CS26" ca="1">IFERROR(IF(AF26*fxVal_normal=_BS!AF26,"",IF(OR(AF26="", NOT(ISNUMBER(AF26)), ISERROR(AF26), $B26=""), "",
   IF($I26=1,
      IFBLANK(
         _xldudf_CX_PUSH(AF26*fxVal_normal, CX_ENTITY, $B26, AF$11, AF$14, AF$19,),
         ""
      ),
      IF($I26=2,
         IFBLANK(
            _xldudf_CX_PUSH(AF26, CX_ENTITY, $B26, AF$11, AF$14, AF$19,),
            ""
         ),
         IF($I26=3,
            "",
            IFBLANK(
               _xldudf_CX_PUSH(AF26, CX_ENTITY, $B26, AF$11, AF$14, AF$19,),
               ""
            )
         )
      )
   )
)),"")</f>
        <v/>
      </c>
      <c r="CT26" s="1883" t="str" cm="1">
        <f t="array" aca="1" ref="CT26" ca="1">IFERROR(IF(AG26*fxVal_normal=_BS!AG26,"",IF(OR(AG26="", NOT(ISNUMBER(AG26)), ISERROR(AG26), $B26=""), "",
   IF($I26=1,
      IFBLANK(
         _xldudf_CX_PUSH(AG26*fxVal_normal, CX_ENTITY, $B26, AG$11, AG$14, AG$19,),
         ""
      ),
      IF($I26=2,
         IFBLANK(
            _xldudf_CX_PUSH(AG26, CX_ENTITY, $B26, AG$11, AG$14, AG$19,),
            ""
         ),
         IF($I26=3,
            "",
            IFBLANK(
               _xldudf_CX_PUSH(AG26, CX_ENTITY, $B26, AG$11, AG$14, AG$19,),
               ""
            )
         )
      )
   )
)),"")</f>
        <v/>
      </c>
      <c r="CU26" s="1883" t="str" cm="1">
        <f t="array" aca="1" ref="CU26" ca="1">IFERROR(IF(AH26*fxVal_normal=_BS!AH26,"",IF(OR(AH26="", NOT(ISNUMBER(AH26)), ISERROR(AH26), $B26=""), "",
   IF($I26=1,
      IFBLANK(
         _xldudf_CX_PUSH(AH26*fxVal_normal, CX_ENTITY, $B26, AH$11, AH$14, AH$19,),
         ""
      ),
      IF($I26=2,
         IFBLANK(
            _xldudf_CX_PUSH(AH26, CX_ENTITY, $B26, AH$11, AH$14, AH$19,),
            ""
         ),
         IF($I26=3,
            "",
            IFBLANK(
               _xldudf_CX_PUSH(AH26, CX_ENTITY, $B26, AH$11, AH$14, AH$19,),
               ""
            )
         )
      )
   )
)),"")</f>
        <v/>
      </c>
      <c r="CV26" s="1883" t="str" cm="1">
        <f t="array" aca="1" ref="CV26" ca="1">IFERROR(IF(AI26*fxVal_normal=_BS!AI26,"",IF(OR(AI26="", NOT(ISNUMBER(AI26)), ISERROR(AI26), $B26=""), "",
   IF($I26=1,
      IFBLANK(
         _xldudf_CX_PUSH(AI26*fxVal_normal, CX_ENTITY, $B26, AI$11, AI$14, AI$19,),
         ""
      ),
      IF($I26=2,
         IFBLANK(
            _xldudf_CX_PUSH(AI26, CX_ENTITY, $B26, AI$11, AI$14, AI$19,),
            ""
         ),
         IF($I26=3,
            "",
            IFBLANK(
               _xldudf_CX_PUSH(AI26, CX_ENTITY, $B26, AI$11, AI$14, AI$19,),
               ""
            )
         )
      )
   )
)),"")</f>
        <v/>
      </c>
      <c r="CW26" s="1883" t="str" cm="1">
        <f t="array" aca="1" ref="CW26" ca="1">IFERROR(IF(AJ26*fxVal_normal=_BS!AJ26,"",IF(OR(AJ26="", NOT(ISNUMBER(AJ26)), ISERROR(AJ26), $B26=""), "",
   IF($I26=1,
      IFBLANK(
         _xldudf_CX_PUSH(AJ26*fxVal_normal, CX_ENTITY, $B26, AJ$11, AJ$14, AJ$19,),
         ""
      ),
      IF($I26=2,
         IFBLANK(
            _xldudf_CX_PUSH(AJ26, CX_ENTITY, $B26, AJ$11, AJ$14, AJ$19,),
            ""
         ),
         IF($I26=3,
            "",
            IFBLANK(
               _xldudf_CX_PUSH(AJ26, CX_ENTITY, $B26, AJ$11, AJ$14, AJ$19,),
               ""
            )
         )
      )
   )
)),"")</f>
        <v/>
      </c>
      <c r="CX26" s="1883" t="str" cm="1">
        <f t="array" aca="1" ref="CX26" ca="1">IFERROR(IF(AK26*fxVal_normal=_BS!AK26,"",IF(OR(AK26="", NOT(ISNUMBER(AK26)), ISERROR(AK26), $B26=""), "",
   IF($I26=1,
      IFBLANK(
         _xldudf_CX_PUSH(AK26*fxVal_normal, CX_ENTITY, $B26, AK$11, AK$14, AK$19,),
         ""
      ),
      IF($I26=2,
         IFBLANK(
            _xldudf_CX_PUSH(AK26, CX_ENTITY, $B26, AK$11, AK$14, AK$19,),
            ""
         ),
         IF($I26=3,
            "",
            IFBLANK(
               _xldudf_CX_PUSH(AK26, CX_ENTITY, $B26, AK$11, AK$14, AK$19,),
               ""
            )
         )
      )
   )
)),"")</f>
        <v/>
      </c>
      <c r="CY26" s="1883" t="str" cm="1">
        <f t="array" aca="1" ref="CY26" ca="1">IFERROR(IF(AL26*fxVal_normal=_BS!AL26,"",IF(OR(AL26="", NOT(ISNUMBER(AL26)), ISERROR(AL26), $B26=""), "",
   IF($I26=1,
      IFBLANK(
         _xldudf_CX_PUSH(AL26*fxVal_normal, CX_ENTITY, $B26, AL$11, AL$14, AL$19,),
         ""
      ),
      IF($I26=2,
         IFBLANK(
            _xldudf_CX_PUSH(AL26, CX_ENTITY, $B26, AL$11, AL$14, AL$19,),
            ""
         ),
         IF($I26=3,
            "",
            IFBLANK(
               _xldudf_CX_PUSH(AL26, CX_ENTITY, $B26, AL$11, AL$14, AL$19,),
               ""
            )
         )
      )
   )
)),"")</f>
        <v/>
      </c>
      <c r="CZ26" s="1883" t="str" cm="1">
        <f t="array" aca="1" ref="CZ26" ca="1">IFERROR(IF(AM26*fxVal_normal=_BS!AM26,"",IF(OR(AM26="", NOT(ISNUMBER(AM26)), ISERROR(AM26), $B26=""), "",
   IF($I26=1,
      IFBLANK(
         _xldudf_CX_PUSH(AM26*fxVal_normal, CX_ENTITY, $B26, AM$11, AM$14, AM$19,),
         ""
      ),
      IF($I26=2,
         IFBLANK(
            _xldudf_CX_PUSH(AM26, CX_ENTITY, $B26, AM$11, AM$14, AM$19,),
            ""
         ),
         IF($I26=3,
            "",
            IFBLANK(
               _xldudf_CX_PUSH(AM26, CX_ENTITY, $B26, AM$11, AM$14, AM$19,),
               ""
            )
         )
      )
   )
)),"")</f>
        <v/>
      </c>
      <c r="DA26" s="1883" t="str" cm="1">
        <f t="array" aca="1" ref="DA26" ca="1">IFERROR(IF(AN26*fxVal_normal=_BS!AN26,"",IF(OR(AN26="", NOT(ISNUMBER(AN26)), ISERROR(AN26), $B26=""), "",
   IF($I26=1,
      IFBLANK(
         _xldudf_CX_PUSH(AN26*fxVal_normal, CX_ENTITY, $B26, AN$11, AN$14, AN$19,),
         ""
      ),
      IF($I26=2,
         IFBLANK(
            _xldudf_CX_PUSH(AN26, CX_ENTITY, $B26, AN$11, AN$14, AN$19,),
            ""
         ),
         IF($I26=3,
            "",
            IFBLANK(
               _xldudf_CX_PUSH(AN26, CX_ENTITY, $B26, AN$11, AN$14, AN$19,),
               ""
            )
         )
      )
   )
)),"")</f>
        <v/>
      </c>
      <c r="DB26" s="1883" t="str" cm="1">
        <f t="array" aca="1" ref="DB26" ca="1">IFERROR(IF(AO26*fxVal_normal=_BS!AO26,"",IF(OR(AO26="", NOT(ISNUMBER(AO26)), ISERROR(AO26), $B26=""), "",
   IF($I26=1,
      IFBLANK(
         _xldudf_CX_PUSH(AO26*fxVal_normal, CX_ENTITY, $B26, AO$11, AO$14, AO$19,),
         ""
      ),
      IF($I26=2,
         IFBLANK(
            _xldudf_CX_PUSH(AO26, CX_ENTITY, $B26, AO$11, AO$14, AO$19,),
            ""
         ),
         IF($I26=3,
            "",
            IFBLANK(
               _xldudf_CX_PUSH(AO26, CX_ENTITY, $B26, AO$11, AO$14, AO$19,),
               ""
            )
         )
      )
   )
)),"")</f>
        <v/>
      </c>
      <c r="DC26" s="1883" t="str" cm="1">
        <f t="array" aca="1" ref="DC26" ca="1">IFERROR(IF(AP26*fxVal_normal=_BS!AP26,"",IF(OR(AP26="", NOT(ISNUMBER(AP26)), ISERROR(AP26), $B26=""), "",
   IF($I26=1,
      IFBLANK(
         _xldudf_CX_PUSH(AP26*fxVal_normal, CX_ENTITY, $B26, AP$11, AP$14, AP$19,),
         ""
      ),
      IF($I26=2,
         IFBLANK(
            _xldudf_CX_PUSH(AP26, CX_ENTITY, $B26, AP$11, AP$14, AP$19,),
            ""
         ),
         IF($I26=3,
            "",
            IFBLANK(
               _xldudf_CX_PUSH(AP26, CX_ENTITY, $B26, AP$11, AP$14, AP$19,),
               ""
            )
         )
      )
   )
)),"")</f>
        <v/>
      </c>
      <c r="DD26" s="1883" t="str" cm="1">
        <f t="array" aca="1" ref="DD26" ca="1">IFERROR(IF(AQ26*fxVal_normal=_BS!AQ26,"",IF(OR(AQ26="", NOT(ISNUMBER(AQ26)), ISERROR(AQ26), $B26=""), "",
   IF($I26=1,
      IFBLANK(
         _xldudf_CX_PUSH(AQ26*fxVal_normal, CX_ENTITY, $B26, AQ$11, AQ$14, AQ$19,),
         ""
      ),
      IF($I26=2,
         IFBLANK(
            _xldudf_CX_PUSH(AQ26, CX_ENTITY, $B26, AQ$11, AQ$14, AQ$19,),
            ""
         ),
         IF($I26=3,
            "",
            IFBLANK(
               _xldudf_CX_PUSH(AQ26, CX_ENTITY, $B26, AQ$11, AQ$14, AQ$19,),
               ""
            )
         )
      )
   )
)),"")</f>
        <v/>
      </c>
      <c r="DE26" s="1883" t="str" cm="1">
        <f t="array" aca="1" ref="DE26" ca="1">IFERROR(IF(AR26*fxVal_normal=_BS!AR26,"",IF(OR(AR26="", NOT(ISNUMBER(AR26)), ISERROR(AR26), $B26=""), "",
   IF($I26=1,
      IFBLANK(
         _xldudf_CX_PUSH(AR26*fxVal_normal, CX_ENTITY, $B26, AR$11, AR$14, AR$19,),
         ""
      ),
      IF($I26=2,
         IFBLANK(
            _xldudf_CX_PUSH(AR26, CX_ENTITY, $B26, AR$11, AR$14, AR$19,),
            ""
         ),
         IF($I26=3,
            "",
            IFBLANK(
               _xldudf_CX_PUSH(AR26, CX_ENTITY, $B26, AR$11, AR$14, AR$19,),
               ""
            )
         )
      )
   )
)),"")</f>
        <v/>
      </c>
      <c r="DF26" s="1883" t="str" cm="1">
        <f t="array" aca="1" ref="DF26" ca="1">IFERROR(IF(AS26*fxVal_normal=_BS!AS26,"",IF(OR(AS26="", NOT(ISNUMBER(AS26)), ISERROR(AS26), $B26=""), "",
   IF($I26=1,
      IFBLANK(
         _xldudf_CX_PUSH(AS26*fxVal_normal, CX_ENTITY, $B26, AS$11, AS$14, AS$19,),
         ""
      ),
      IF($I26=2,
         IFBLANK(
            _xldudf_CX_PUSH(AS26, CX_ENTITY, $B26, AS$11, AS$14, AS$19,),
            ""
         ),
         IF($I26=3,
            "",
            IFBLANK(
               _xldudf_CX_PUSH(AS26, CX_ENTITY, $B26, AS$11, AS$14, AS$19,),
               ""
            )
         )
      )
   )
)),"")</f>
        <v/>
      </c>
      <c r="DG26" s="1883" t="str" cm="1">
        <f t="array" aca="1" ref="DG26" ca="1">IFERROR(IF(AT26*fxVal_normal=_BS!AT26,"",IF(OR(AT26="", NOT(ISNUMBER(AT26)), ISERROR(AT26), $B26=""), "",
   IF($I26=1,
      IFBLANK(
         _xldudf_CX_PUSH(AT26*fxVal_normal, CX_ENTITY, $B26, AT$11, AT$14, AT$19,),
         ""
      ),
      IF($I26=2,
         IFBLANK(
            _xldudf_CX_PUSH(AT26, CX_ENTITY, $B26, AT$11, AT$14, AT$19,),
            ""
         ),
         IF($I26=3,
            "",
            IFBLANK(
               _xldudf_CX_PUSH(AT26, CX_ENTITY, $B26, AT$11, AT$14, AT$19,),
               ""
            )
         )
      )
   )
)),"")</f>
        <v/>
      </c>
      <c r="DH26" s="1883" t="str" cm="1">
        <f t="array" aca="1" ref="DH26" ca="1">IFERROR(IF(AU26*fxVal_normal=_BS!AU26,"",IF(OR(AU26="", NOT(ISNUMBER(AU26)), ISERROR(AU26), $B26=""), "",
   IF($I26=1,
      IFBLANK(
         _xldudf_CX_PUSH(AU26*fxVal_normal, CX_ENTITY, $B26, AU$11, AU$14, AU$19,),
         ""
      ),
      IF($I26=2,
         IFBLANK(
            _xldudf_CX_PUSH(AU26, CX_ENTITY, $B26, AU$11, AU$14, AU$19,),
            ""
         ),
         IF($I26=3,
            "",
            IFBLANK(
               _xldudf_CX_PUSH(AU26, CX_ENTITY, $B26, AU$11, AU$14, AU$19,),
               ""
            )
         )
      )
   )
)),"")</f>
        <v/>
      </c>
      <c r="DI26" s="1883" t="str" cm="1">
        <f t="array" aca="1" ref="DI26" ca="1">IFERROR(IF(AV26*fxVal_normal=_BS!AV26,"",IF(OR(AV26="", NOT(ISNUMBER(AV26)), ISERROR(AV26), $B26=""), "",
   IF($I26=1,
      IFBLANK(
         _xldudf_CX_PUSH(AV26*fxVal_normal, CX_ENTITY, $B26, AV$11, AV$14, AV$19,),
         ""
      ),
      IF($I26=2,
         IFBLANK(
            _xldudf_CX_PUSH(AV26, CX_ENTITY, $B26, AV$11, AV$14, AV$19,),
            ""
         ),
         IF($I26=3,
            "",
            IFBLANK(
               _xldudf_CX_PUSH(AV26, CX_ENTITY, $B26, AV$11, AV$14, AV$19,),
               ""
            )
         )
      )
   )
)),"")</f>
        <v/>
      </c>
      <c r="DJ26" s="1883" t="str" cm="1">
        <f t="array" aca="1" ref="DJ26" ca="1">IFERROR(IF(AW26*fxVal_normal=_BS!AW26,"",IF(OR(AW26="", NOT(ISNUMBER(AW26)), ISERROR(AW26), $B26=""), "",
   IF($I26=1,
      IFBLANK(
         _xldudf_CX_PUSH(AW26*fxVal_normal, CX_ENTITY, $B26, AW$11, AW$14, AW$19,),
         ""
      ),
      IF($I26=2,
         IFBLANK(
            _xldudf_CX_PUSH(AW26, CX_ENTITY, $B26, AW$11, AW$14, AW$19,),
            ""
         ),
         IF($I26=3,
            "",
            IFBLANK(
               _xldudf_CX_PUSH(AW26, CX_ENTITY, $B26, AW$11, AW$14, AW$19,),
               ""
            )
         )
      )
   )
)),"")</f>
        <v/>
      </c>
      <c r="DK26" s="1883" t="str" cm="1">
        <f t="array" aca="1" ref="DK26" ca="1">IFERROR(IF(AX26*fxVal_normal=_BS!AX26,"",IF(OR(AX26="", NOT(ISNUMBER(AX26)), ISERROR(AX26), $B26=""), "",
   IF($I26=1,
      IFBLANK(
         _xldudf_CX_PUSH(AX26*fxVal_normal, CX_ENTITY, $B26, AX$11, AX$14, AX$19,),
         ""
      ),
      IF($I26=2,
         IFBLANK(
            _xldudf_CX_PUSH(AX26, CX_ENTITY, $B26, AX$11, AX$14, AX$19,),
            ""
         ),
         IF($I26=3,
            "",
            IFBLANK(
               _xldudf_CX_PUSH(AX26, CX_ENTITY, $B26, AX$11, AX$14, AX$19,),
               ""
            )
         )
      )
   )
)),"")</f>
        <v/>
      </c>
      <c r="DL26" s="1883" t="str" cm="1">
        <f t="array" aca="1" ref="DL26" ca="1">IFERROR(IF(AY26*fxVal_normal=_BS!AY26,"",IF(OR(AY26="", NOT(ISNUMBER(AY26)), ISERROR(AY26), $B26=""), "",
   IF($I26=1,
      IFBLANK(
         _xldudf_CX_PUSH(AY26*fxVal_normal, CX_ENTITY, $B26, AY$11, AY$14, AY$19,),
         ""
      ),
      IF($I26=2,
         IFBLANK(
            _xldudf_CX_PUSH(AY26, CX_ENTITY, $B26, AY$11, AY$14, AY$19,),
            ""
         ),
         IF($I26=3,
            "",
            IFBLANK(
               _xldudf_CX_PUSH(AY26, CX_ENTITY, $B26, AY$11, AY$14, AY$19,),
               ""
            )
         )
      )
   )
)),"")</f>
        <v/>
      </c>
      <c r="DM26" s="1883" t="str" cm="1">
        <f t="array" aca="1" ref="DM26" ca="1">IFERROR(IF(AZ26*fxVal_normal=_BS!AZ26,"",IF(OR(AZ26="", NOT(ISNUMBER(AZ26)), ISERROR(AZ26), $B26=""), "",
   IF($I26=1,
      IFBLANK(
         _xldudf_CX_PUSH(AZ26*fxVal_normal, CX_ENTITY, $B26, AZ$11, AZ$14, AZ$19,),
         ""
      ),
      IF($I26=2,
         IFBLANK(
            _xldudf_CX_PUSH(AZ26, CX_ENTITY, $B26, AZ$11, AZ$14, AZ$19,),
            ""
         ),
         IF($I26=3,
            "",
            IFBLANK(
               _xldudf_CX_PUSH(AZ26, CX_ENTITY, $B26, AZ$11, AZ$14, AZ$19,),
               ""
            )
         )
      )
   )
)),"")</f>
        <v/>
      </c>
      <c r="DN26" s="1883" t="str" cm="1">
        <f t="array" aca="1" ref="DN26" ca="1">IFERROR(IF(BA26*fxVal_normal=_BS!BA26,"",IF(OR(BA26="", NOT(ISNUMBER(BA26)), ISERROR(BA26), $B26=""), "",
   IF($I26=1,
      IFBLANK(
         _xldudf_CX_PUSH(BA26*fxVal_normal, CX_ENTITY, $B26, BA$11, BA$14, BA$19,),
         ""
      ),
      IF($I26=2,
         IFBLANK(
            _xldudf_CX_PUSH(BA26, CX_ENTITY, $B26, BA$11, BA$14, BA$19,),
            ""
         ),
         IF($I26=3,
            "",
            IFBLANK(
               _xldudf_CX_PUSH(BA26, CX_ENTITY, $B26, BA$11, BA$14, BA$19,),
               ""
            )
         )
      )
   )
)),"")</f>
        <v/>
      </c>
      <c r="DO26" s="1883" t="str" cm="1">
        <f t="array" aca="1" ref="DO26" ca="1">IFERROR(IF(BB26*fxVal_normal=_BS!BB26,"",IF(OR(BB26="", NOT(ISNUMBER(BB26)), ISERROR(BB26), $B26=""), "",
   IF($I26=1,
      IFBLANK(
         _xldudf_CX_PUSH(BB26*fxVal_normal, CX_ENTITY, $B26, BB$11, BB$14, BB$19,),
         ""
      ),
      IF($I26=2,
         IFBLANK(
            _xldudf_CX_PUSH(BB26, CX_ENTITY, $B26, BB$11, BB$14, BB$19,),
            ""
         ),
         IF($I26=3,
            "",
            IFBLANK(
               _xldudf_CX_PUSH(BB26, CX_ENTITY, $B26, BB$11, BB$14, BB$19,),
               ""
            )
         )
      )
   )
)),"")</f>
        <v/>
      </c>
      <c r="DP26" s="1883" t="str" cm="1">
        <f t="array" aca="1" ref="DP26" ca="1">IFERROR(IF(BC26*fxVal_normal=_BS!BC26,"",IF(OR(BC26="", NOT(ISNUMBER(BC26)), ISERROR(BC26), $B26=""), "",
   IF($I26=1,
      IFBLANK(
         _xldudf_CX_PUSH(BC26*fxVal_normal, CX_ENTITY, $B26, BC$11, BC$14, BC$19,),
         ""
      ),
      IF($I26=2,
         IFBLANK(
            _xldudf_CX_PUSH(BC26, CX_ENTITY, $B26, BC$11, BC$14, BC$19,),
            ""
         ),
         IF($I26=3,
            "",
            IFBLANK(
               _xldudf_CX_PUSH(BC26, CX_ENTITY, $B26, BC$11, BC$14, BC$19,),
               ""
            )
         )
      )
   )
)),"")</f>
        <v/>
      </c>
      <c r="DQ26" s="1883" t="str" cm="1">
        <f t="array" aca="1" ref="DQ26" ca="1">IFERROR(IF(BD26*fxVal_normal=_BS!BD26,"",IF(OR(BD26="", NOT(ISNUMBER(BD26)), ISERROR(BD26), $B26=""), "",
   IF($I26=1,
      IFBLANK(
         _xldudf_CX_PUSH(BD26*fxVal_normal, CX_ENTITY, $B26, BD$11, BD$14, BD$19,),
         ""
      ),
      IF($I26=2,
         IFBLANK(
            _xldudf_CX_PUSH(BD26, CX_ENTITY, $B26, BD$11, BD$14, BD$19,),
            ""
         ),
         IF($I26=3,
            "",
            IFBLANK(
               _xldudf_CX_PUSH(BD26, CX_ENTITY, $B26, BD$11, BD$14, BD$19,),
               ""
            )
         )
      )
   )
)),"")</f>
        <v/>
      </c>
      <c r="DR26" s="1883" t="str" cm="1">
        <f t="array" aca="1" ref="DR26" ca="1">IFERROR(IF(BE26*fxVal_normal=_BS!BE26,"",IF(OR(BE26="", NOT(ISNUMBER(BE26)), ISERROR(BE26), $B26=""), "",
   IF($I26=1,
      IFBLANK(
         _xldudf_CX_PUSH(BE26*fxVal_normal, CX_ENTITY, $B26, BE$11, BE$14, BE$19,),
         ""
      ),
      IF($I26=2,
         IFBLANK(
            _xldudf_CX_PUSH(BE26, CX_ENTITY, $B26, BE$11, BE$14, BE$19,),
            ""
         ),
         IF($I26=3,
            "",
            IFBLANK(
               _xldudf_CX_PUSH(BE26, CX_ENTITY, $B26, BE$11, BE$14, BE$19,),
               ""
            )
         )
      )
   )
)),"")</f>
        <v/>
      </c>
      <c r="DS26" s="1883" t="str" cm="1">
        <f t="array" aca="1" ref="DS26" ca="1">IFERROR(IF(BF26*fxVal_normal=_BS!BF26,"",IF(OR(BF26="", NOT(ISNUMBER(BF26)), ISERROR(BF26), $B26=""), "",
   IF($I26=1,
      IFBLANK(
         _xldudf_CX_PUSH(BF26*fxVal_normal, CX_ENTITY, $B26, BF$11, BF$14, BF$19,),
         ""
      ),
      IF($I26=2,
         IFBLANK(
            _xldudf_CX_PUSH(BF26, CX_ENTITY, $B26, BF$11, BF$14, BF$19,),
            ""
         ),
         IF($I26=3,
            "",
            IFBLANK(
               _xldudf_CX_PUSH(BF26, CX_ENTITY, $B26, BF$11, BF$14, BF$19,),
               ""
            )
         )
      )
   )
)),"")</f>
        <v/>
      </c>
      <c r="DT26" s="1883" t="str" cm="1">
        <f t="array" aca="1" ref="DT26" ca="1">IFERROR(IF(BG26*fxVal_normal=_BS!BG26,"",IF(OR(BG26="", NOT(ISNUMBER(BG26)), ISERROR(BG26), $B26=""), "",
   IF($I26=1,
      IFBLANK(
         _xldudf_CX_PUSH(BG26*fxVal_normal, CX_ENTITY, $B26, BG$11, BG$14, BG$19,),
         ""
      ),
      IF($I26=2,
         IFBLANK(
            _xldudf_CX_PUSH(BG26, CX_ENTITY, $B26, BG$11, BG$14, BG$19,),
            ""
         ),
         IF($I26=3,
            "",
            IFBLANK(
               _xldudf_CX_PUSH(BG26, CX_ENTITY, $B26, BG$11, BG$14, BG$19,),
               ""
            )
         )
      )
   )
)),"")</f>
        <v/>
      </c>
      <c r="DU26" s="1883" t="str" cm="1">
        <f t="array" aca="1" ref="DU26" ca="1">IFERROR(IF(BH26*fxVal_normal=_BS!BH26,"",IF(OR(BH26="", NOT(ISNUMBER(BH26)), ISERROR(BH26), $B26=""), "",
   IF($I26=1,
      IFBLANK(
         _xldudf_CX_PUSH(BH26*fxVal_normal, CX_ENTITY, $B26, BH$11, BH$14, BH$19,),
         ""
      ),
      IF($I26=2,
         IFBLANK(
            _xldudf_CX_PUSH(BH26, CX_ENTITY, $B26, BH$11, BH$14, BH$19,),
            ""
         ),
         IF($I26=3,
            "",
            IFBLANK(
               _xldudf_CX_PUSH(BH26, CX_ENTITY, $B26, BH$11, BH$14, BH$19,),
               ""
            )
         )
      )
   )
)),"")</f>
        <v/>
      </c>
      <c r="DV26" s="1883" t="str" cm="1">
        <f t="array" aca="1" ref="DV26" ca="1">IFERROR(IF(BI26*fxVal_normal=_BS!BI26,"",IF(OR(BI26="", NOT(ISNUMBER(BI26)), ISERROR(BI26), $B26=""), "",
   IF($I26=1,
      IFBLANK(
         _xldudf_CX_PUSH(BI26*fxVal_normal, CX_ENTITY, $B26, BI$11, BI$14, BI$19,),
         ""
      ),
      IF($I26=2,
         IFBLANK(
            _xldudf_CX_PUSH(BI26, CX_ENTITY, $B26, BI$11, BI$14, BI$19,),
            ""
         ),
         IF($I26=3,
            "",
            IFBLANK(
               _xldudf_CX_PUSH(BI26, CX_ENTITY, $B26, BI$11, BI$14, BI$19,),
               ""
            )
         )
      )
   )
)),"")</f>
        <v/>
      </c>
      <c r="DW26" s="1883" t="str" cm="1">
        <f t="array" aca="1" ref="DW26" ca="1">IFERROR(IF(BJ26*fxVal_normal=_BS!BJ26,"",IF(OR(BJ26="", NOT(ISNUMBER(BJ26)), ISERROR(BJ26), $B26=""), "",
   IF($I26=1,
      IFBLANK(
         _xldudf_CX_PUSH(BJ26*fxVal_normal, CX_ENTITY, $B26, BJ$11, BJ$14, BJ$19,),
         ""
      ),
      IF($I26=2,
         IFBLANK(
            _xldudf_CX_PUSH(BJ26, CX_ENTITY, $B26, BJ$11, BJ$14, BJ$19,),
            ""
         ),
         IF($I26=3,
            "",
            IFBLANK(
               _xldudf_CX_PUSH(BJ26, CX_ENTITY, $B26, BJ$11, BJ$14, BJ$19,),
               ""
            )
         )
      )
   )
)),"")</f>
        <v/>
      </c>
      <c r="DX26" s="1883" t="str" cm="1">
        <f t="array" aca="1" ref="DX26" ca="1">IFERROR(IF(BK26*fxVal_normal=_BS!BK26,"",IF(OR(BK26="", NOT(ISNUMBER(BK26)), ISERROR(BK26), $B26=""), "",
   IF($I26=1,
      IFBLANK(
         _xldudf_CX_PUSH(BK26*fxVal_normal, CX_ENTITY, $B26, BK$11, BK$14, BK$19,),
         ""
      ),
      IF($I26=2,
         IFBLANK(
            _xldudf_CX_PUSH(BK26, CX_ENTITY, $B26, BK$11, BK$14, BK$19,),
            ""
         ),
         IF($I26=3,
            "",
            IFBLANK(
               _xldudf_CX_PUSH(BK26, CX_ENTITY, $B26, BK$11, BK$14, BK$19,),
               ""
            )
         )
      )
   )
)),"")</f>
        <v/>
      </c>
      <c r="DY26" s="1883" t="str" cm="1">
        <f t="array" aca="1" ref="DY26" ca="1">IFERROR(IF(BL26*fxVal_normal=_BS!BL26,"",IF(OR(BL26="", NOT(ISNUMBER(BL26)), ISERROR(BL26), $B26=""), "",
   IF($I26=1,
      IFBLANK(
         _xldudf_CX_PUSH(BL26*fxVal_normal, CX_ENTITY, $B26, BL$11, BL$14, BL$19,),
         ""
      ),
      IF($I26=2,
         IFBLANK(
            _xldudf_CX_PUSH(BL26, CX_ENTITY, $B26, BL$11, BL$14, BL$19,),
            ""
         ),
         IF($I26=3,
            "",
            IFBLANK(
               _xldudf_CX_PUSH(BL26, CX_ENTITY, $B26, BL$11, BL$14, BL$19,),
               ""
            )
         )
      )
   )
)),"")</f>
        <v/>
      </c>
      <c r="DZ26" s="1883" t="str" cm="1">
        <f t="array" aca="1" ref="DZ26" ca="1">IFERROR(IF(BM26*fxVal_normal=_BS!BM26,"",IF(OR(BM26="", NOT(ISNUMBER(BM26)), ISERROR(BM26), $B26=""), "",
   IF($I26=1,
      IFBLANK(
         _xldudf_CX_PUSH(BM26*fxVal_normal, CX_ENTITY, $B26, BM$11, BM$14, BM$19,),
         ""
      ),
      IF($I26=2,
         IFBLANK(
            _xldudf_CX_PUSH(BM26, CX_ENTITY, $B26, BM$11, BM$14, BM$19,),
            ""
         ),
         IF($I26=3,
            "",
            IFBLANK(
               _xldudf_CX_PUSH(BM26, CX_ENTITY, $B26, BM$11, BM$14, BM$19,),
               ""
            )
         )
      )
   )
)),"")</f>
        <v/>
      </c>
      <c r="EA26" s="1883" t="str" cm="1">
        <f t="array" aca="1" ref="EA26" ca="1">IFERROR(IF(BN26*fxVal_normal=_BS!BN26,"",IF(OR(BN26="",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31" ht="21" customHeight="1">
      <c r="A27" s="1626"/>
      <c r="B27" s="811" t="str" cm="1">
        <f t="array" ref="B27">IFBLANK(_BS!F27,"")</f>
        <v>Other Net Working Capital</v>
      </c>
      <c r="C27" s="811" t="str" cm="1">
        <f t="array" ref="C27">IFBLANK(_BS!C27,"")</f>
        <v>Other Net Working Capital (Company View)</v>
      </c>
      <c r="D27" s="1549"/>
      <c r="E27" s="1902" t="e" cm="1">
        <f t="array" aca="1" ref="E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)($AD27:$CH27, Z27)</f>
        <v>#NAME?</v>
      </c>
      <c r="F27" s="1897"/>
      <c r="G27" s="1897"/>
      <c r="H27" s="401">
        <v>1</v>
      </c>
      <c r="I27" s="401">
        <v>1</v>
      </c>
      <c r="J27" s="401"/>
      <c r="N27" s="158"/>
      <c r="O27" s="101"/>
      <c r="P27" s="52"/>
      <c r="Q27" s="101"/>
      <c r="R27" s="101"/>
      <c r="S27" s="101"/>
      <c r="T27" s="101"/>
      <c r="U27" s="39"/>
      <c r="W27" s="91" t="str">
        <f t="shared" si="1"/>
        <v>Actual</v>
      </c>
      <c r="X27" s="857" t="str">
        <f>_BS!X27</f>
        <v>a</v>
      </c>
      <c r="Y27" s="916">
        <v>2</v>
      </c>
      <c r="Z27" s="198" cm="1">
        <f t="array" ref="Z27">_xlfn.SWITCH(
    TRUE,
    _BS!$L27=TRUE, 1,
    _BS!$L27=FALSE,-1,
    _BS!$L27=-1,0,
"n/a"
)</f>
        <v>1</v>
      </c>
      <c r="AA27" s="200"/>
      <c r="AB27" s="88" t="str">
        <f>_BS!AB27</f>
        <v>Other Net Working Capital</v>
      </c>
      <c r="AC27" s="88" t="e" cm="1" vm="5">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#VALUE!</v>
      </c>
      <c r="AD27" s="1669">
        <v>1</v>
      </c>
      <c r="AE27" s="1669">
        <v>1</v>
      </c>
      <c r="AF27" s="1669">
        <v>1</v>
      </c>
      <c r="AG27" s="1669">
        <v>1</v>
      </c>
      <c r="AH27" s="1669">
        <v>1</v>
      </c>
      <c r="AI27" s="1669">
        <v>1</v>
      </c>
      <c r="AJ27" s="1669">
        <v>1</v>
      </c>
      <c r="AK27" s="1669">
        <v>1</v>
      </c>
      <c r="AL27" s="1669">
        <v>1</v>
      </c>
      <c r="AM27" s="1669">
        <v>1</v>
      </c>
      <c r="AN27" s="1669">
        <v>1</v>
      </c>
      <c r="AO27" s="1669">
        <v>1</v>
      </c>
      <c r="AP27" s="1669">
        <v>1</v>
      </c>
      <c r="AQ27" s="1669">
        <v>1</v>
      </c>
      <c r="AR27" s="1669">
        <v>1</v>
      </c>
      <c r="AS27" s="1669">
        <v>1</v>
      </c>
      <c r="AT27" s="1669">
        <v>1</v>
      </c>
      <c r="AU27" s="1669">
        <v>1</v>
      </c>
      <c r="AV27" s="1669">
        <v>1</v>
      </c>
      <c r="AW27" s="1669">
        <v>1</v>
      </c>
      <c r="AX27" s="1669">
        <v>1</v>
      </c>
      <c r="AY27" s="1669">
        <v>1</v>
      </c>
      <c r="AZ27" s="1669">
        <v>1</v>
      </c>
      <c r="BA27" s="1669">
        <v>1</v>
      </c>
      <c r="BB27" s="1669">
        <v>1</v>
      </c>
      <c r="BC27" s="1669">
        <v>1</v>
      </c>
      <c r="BD27" s="1669">
        <v>1</v>
      </c>
      <c r="BE27" s="1669">
        <v>1</v>
      </c>
      <c r="BF27" s="1669">
        <v>1</v>
      </c>
      <c r="BG27" s="1669">
        <v>1</v>
      </c>
      <c r="BH27" s="1669">
        <v>1</v>
      </c>
      <c r="BI27" s="1669">
        <v>1</v>
      </c>
      <c r="BJ27" s="1669">
        <v>1</v>
      </c>
      <c r="BK27" s="1669">
        <v>1</v>
      </c>
      <c r="BL27" s="1669">
        <v>1</v>
      </c>
      <c r="BM27" s="1669">
        <v>1</v>
      </c>
      <c r="BN27" s="1669">
        <v>1</v>
      </c>
      <c r="BO27" s="2095"/>
      <c r="BP27" s="2095"/>
      <c r="BQ27" s="2095"/>
      <c r="BR27" s="2095"/>
      <c r="BS27" s="2095"/>
      <c r="BT27" s="2095"/>
      <c r="BU27" s="2095"/>
      <c r="BV27" s="2095"/>
      <c r="BW27" s="2095"/>
      <c r="BX27" s="2095"/>
      <c r="BY27" s="2095"/>
      <c r="BZ27" s="2095"/>
      <c r="CA27" s="926"/>
      <c r="CB27" s="921"/>
      <c r="CC27" s="927"/>
      <c r="CD27" s="2069" t="e" cm="1">
        <f t="array" aca="1" ref="CD27" ca="1">_xlfn.XLOOKUP(BS!CD$11, array_timeline, BS!$AD27:$BN27)</f>
        <v>#NAME?</v>
      </c>
      <c r="CE27" s="2069" t="e" cm="1">
        <f t="array" aca="1" ref="CE27" ca="1">_xlfn.XLOOKUP(BS!CE$11, array_timeline, BS!$AD27:$BN27)</f>
        <v>#NAME?</v>
      </c>
      <c r="CF27" s="925"/>
      <c r="CG27" s="1669" t="e" cm="1">
        <f t="array" aca="1" ref="CG27" ca="1">TODECIMAL(IFBLANK(_BS!CG27,""), fxVal_normal)</f>
        <v>#NAME?</v>
      </c>
      <c r="CH27" s="1669" t="e" cm="1">
        <f t="array" aca="1" ref="CH27" ca="1">TODECIMAL(IFBLANK(_BS!CH27,""), fxVal_normal)</f>
        <v>#NAME?</v>
      </c>
      <c r="CI27" s="200"/>
      <c r="CK27" s="2085" t="str" cm="1">
        <f t="array" aca="1" ref="CK27" ca="1">IFERROR(IF(Y27&lt;&gt;AB27,_xldudf_CX_PUSH(Y27,CX_ENTITY,C27,EOMONTH(val_asOfDate,0)),""),"")</f>
        <v/>
      </c>
      <c r="CL27" s="2085" t="str" cm="1">
        <f t="array" aca="1" ref="CL27" ca="1">IFERROR(IF(Y27&lt;&gt;AB27,_xldudf_CX_PUSH(Y27,CX_ENTITY,C27,EOMONTH(val_asOfDate,1)),""),"")</f>
        <v/>
      </c>
      <c r="CM27" s="2085" t="str" cm="1">
        <f t="array" aca="1" ref="CM27" ca="1">IFERROR(IF(Y27&lt;&gt;AB27,_xldudf_CX_PUSH(Y27,CX_ENTITY,C27,EOMONTH(val_asOfDate,2)),""),"")</f>
        <v/>
      </c>
      <c r="CN27" s="2085" t="str" cm="1">
        <f t="array" aca="1" ref="CN27" ca="1">IFERROR(IF(Y27&lt;&gt;AB27,_xldudf_CX_PUSH(Y27,CX_ENTITY,C27,EOMONTH(val_asOfDate,3)),""),"")</f>
        <v/>
      </c>
      <c r="CO27" s="2086" t="str" cm="1">
        <f t="array" aca="1" ref="CO27" ca="1">IFERROR(IF(CG27*fxVal_normal=_BS!CG27,"",IF(OR($CG27="", $CG27=0, NOT(ISNUMBER($CG27)), ISERROR($CG27), $B27=""), "",
   IF($I27=1,
      IFBLANK(
         _xldudf_CX_PUSH($CG27*10^6, CX_ENTITY, $B27, $CG$11, $CG$14, $CG$19,),
         ""
      ),
      IF($I27=2,
         IFBLANK(
            _xldudf_CX_PUSH($CG27, CX_ENTITY, $B27, $CG$11, $CG$14, $CG$19,),
            ""
         ),
         IF($I27=3,
            "",
            IFBLANK(
               _xldudf_CX_PUSH($CG27, CX_ENTITY, $B27, $CG$11, $CG$14, $CG$19,),
               ""
            )
         )
      )
   )
)),"")</f>
        <v/>
      </c>
      <c r="CP27" s="2086" t="str" cm="1">
        <f t="array" aca="1" ref="CP27" ca="1">IFERROR(IF(CH27*fxVal_normal=_BS!CH27,"",IF(OR($CH27="", $CH27=0, NOT(ISNUMBER($CH27)), ISERROR($CH27), $B27=""), "",
   IF($I27=1,
      IFBLANK(
         _xldudf_CX_PUSH($CH27*10^6, CX_ENTITY, $B27, $CH$11, $CH$14, $CH$19,),
         ""
      ),
      IF($I27=2,
         IFBLANK(
            _xldudf_CX_PUSH($CH27, CX_ENTITY, $B27, $CH$11, $CH$14, $CH$19,),
            ""
         ),
         IF($I27=3,
            "",
            IFBLANK(
               _xldudf_CX_PUSH($CH27, CX_ENTITY, $B27, $CH$11, $CH$14, $CH$19,),
               ""
            )
         )
      )
   )
)),"")</f>
        <v/>
      </c>
      <c r="CQ27" s="1883" t="str" cm="1">
        <f t="array" aca="1" ref="CQ27" ca="1">IFERROR(IF(AD27*fxVal_normal=_BS!AD27,"",IF(OR(AD27="", NOT(ISNUMBER(AD27)), ISERROR(AD27), $B27=""), "",
   IF($I27=1,
      IFBLANK(
         _xldudf_CX_PUSH(AD27*fxVal_normal, CX_ENTITY, $B27, AD$11, AD$14, AD$19,),
         ""
      ),
      IF($I27=2,
         IFBLANK(
            _xldudf_CX_PUSH(AD27, CX_ENTITY, $B27, AD$11, AD$14, AD$19,),
            ""
         ),
         IF($I27=3,
            "",
            IFBLANK(
               _xldudf_CX_PUSH(AD27, CX_ENTITY, $B27, AD$11, AD$14, AD$19,),
               ""
            )
         )
      )
   )
)),"")</f>
        <v/>
      </c>
      <c r="CR27" s="1883" t="str" cm="1">
        <f t="array" aca="1" ref="CR27" ca="1">IFERROR(IF(AE27*fxVal_normal=_BS!AE27,"",IF(OR(AE27="", NOT(ISNUMBER(AE27)), ISERROR(AE27), $B27=""), "",
   IF($I27=1,
      IFBLANK(
         _xldudf_CX_PUSH(AE27*fxVal_normal, CX_ENTITY, $B27, AE$11, AE$14, AE$19,),
         ""
      ),
      IF($I27=2,
         IFBLANK(
            _xldudf_CX_PUSH(AE27, CX_ENTITY, $B27, AE$11, AE$14, AE$19,),
            ""
         ),
         IF($I27=3,
            "",
            IFBLANK(
               _xldudf_CX_PUSH(AE27, CX_ENTITY, $B27, AE$11, AE$14, AE$19,),
               ""
            )
         )
      )
   )
)),"")</f>
        <v/>
      </c>
      <c r="CS27" s="1883" t="str" cm="1">
        <f t="array" aca="1" ref="CS27" ca="1">IFERROR(IF(AF27*fxVal_normal=_BS!AF27,"",IF(OR(AF27="", NOT(ISNUMBER(AF27)), ISERROR(AF27), $B27=""), "",
   IF($I27=1,
      IFBLANK(
         _xldudf_CX_PUSH(AF27*fxVal_normal, CX_ENTITY, $B27, AF$11, AF$14, AF$19,),
         ""
      ),
      IF($I27=2,
         IFBLANK(
            _xldudf_CX_PUSH(AF27, CX_ENTITY, $B27, AF$11, AF$14, AF$19,),
            ""
         ),
         IF($I27=3,
            "",
            IFBLANK(
               _xldudf_CX_PUSH(AF27, CX_ENTITY, $B27, AF$11, AF$14, AF$19,),
               ""
            )
         )
      )
   )
)),"")</f>
        <v/>
      </c>
      <c r="CT27" s="1883" t="str" cm="1">
        <f t="array" aca="1" ref="CT27" ca="1">IFERROR(IF(AG27*fxVal_normal=_BS!AG27,"",IF(OR(AG27="", NOT(ISNUMBER(AG27)), ISERROR(AG27), $B27=""), "",
   IF($I27=1,
      IFBLANK(
         _xldudf_CX_PUSH(AG27*fxVal_normal, CX_ENTITY, $B27, AG$11, AG$14, AG$19,),
         ""
      ),
      IF($I27=2,
         IFBLANK(
            _xldudf_CX_PUSH(AG27, CX_ENTITY, $B27, AG$11, AG$14, AG$19,),
            ""
         ),
         IF($I27=3,
            "",
            IFBLANK(
               _xldudf_CX_PUSH(AG27, CX_ENTITY, $B27, AG$11, AG$14, AG$19,),
               ""
            )
         )
      )
   )
)),"")</f>
        <v/>
      </c>
      <c r="CU27" s="1883" t="str" cm="1">
        <f t="array" aca="1" ref="CU27" ca="1">IFERROR(IF(AH27*fxVal_normal=_BS!AH27,"",IF(OR(AH27="", NOT(ISNUMBER(AH27)), ISERROR(AH27), $B27=""), "",
   IF($I27=1,
      IFBLANK(
         _xldudf_CX_PUSH(AH27*fxVal_normal, CX_ENTITY, $B27, AH$11, AH$14, AH$19,),
         ""
      ),
      IF($I27=2,
         IFBLANK(
            _xldudf_CX_PUSH(AH27, CX_ENTITY, $B27, AH$11, AH$14, AH$19,),
            ""
         ),
         IF($I27=3,
            "",
            IFBLANK(
               _xldudf_CX_PUSH(AH27, CX_ENTITY, $B27, AH$11, AH$14, AH$19,),
               ""
            )
         )
      )
   )
)),"")</f>
        <v/>
      </c>
      <c r="CV27" s="1883" t="str" cm="1">
        <f t="array" aca="1" ref="CV27" ca="1">IFERROR(IF(AI27*fxVal_normal=_BS!AI27,"",IF(OR(AI27="", NOT(ISNUMBER(AI27)), ISERROR(AI27), $B27=""), "",
   IF($I27=1,
      IFBLANK(
         _xldudf_CX_PUSH(AI27*fxVal_normal, CX_ENTITY, $B27, AI$11, AI$14, AI$19,),
         ""
      ),
      IF($I27=2,
         IFBLANK(
            _xldudf_CX_PUSH(AI27, CX_ENTITY, $B27, AI$11, AI$14, AI$19,),
            ""
         ),
         IF($I27=3,
            "",
            IFBLANK(
               _xldudf_CX_PUSH(AI27, CX_ENTITY, $B27, AI$11, AI$14, AI$19,),
               ""
            )
         )
      )
   )
)),"")</f>
        <v/>
      </c>
      <c r="CW27" s="1883" t="str" cm="1">
        <f t="array" aca="1" ref="CW27" ca="1">IFERROR(IF(AJ27*fxVal_normal=_BS!AJ27,"",IF(OR(AJ27="", NOT(ISNUMBER(AJ27)), ISERROR(AJ27), $B27=""), "",
   IF($I27=1,
      IFBLANK(
         _xldudf_CX_PUSH(AJ27*fxVal_normal, CX_ENTITY, $B27, AJ$11, AJ$14, AJ$19,),
         ""
      ),
      IF($I27=2,
         IFBLANK(
            _xldudf_CX_PUSH(AJ27, CX_ENTITY, $B27, AJ$11, AJ$14, AJ$19,),
            ""
         ),
         IF($I27=3,
            "",
            IFBLANK(
               _xldudf_CX_PUSH(AJ27, CX_ENTITY, $B27, AJ$11, AJ$14, AJ$19,),
               ""
            )
         )
      )
   )
)),"")</f>
        <v/>
      </c>
      <c r="CX27" s="1883" t="str" cm="1">
        <f t="array" aca="1" ref="CX27" ca="1">IFERROR(IF(AK27*fxVal_normal=_BS!AK27,"",IF(OR(AK27="", NOT(ISNUMBER(AK27)), ISERROR(AK27), $B27=""), "",
   IF($I27=1,
      IFBLANK(
         _xldudf_CX_PUSH(AK27*fxVal_normal, CX_ENTITY, $B27, AK$11, AK$14, AK$19,),
         ""
      ),
      IF($I27=2,
         IFBLANK(
            _xldudf_CX_PUSH(AK27, CX_ENTITY, $B27, AK$11, AK$14, AK$19,),
            ""
         ),
         IF($I27=3,
            "",
            IFBLANK(
               _xldudf_CX_PUSH(AK27, CX_ENTITY, $B27, AK$11, AK$14, AK$19,),
               ""
            )
         )
      )
   )
)),"")</f>
        <v/>
      </c>
      <c r="CY27" s="1883" t="str" cm="1">
        <f t="array" aca="1" ref="CY27" ca="1">IFERROR(IF(AL27*fxVal_normal=_BS!AL27,"",IF(OR(AL27="", NOT(ISNUMBER(AL27)), ISERROR(AL27), $B27=""), "",
   IF($I27=1,
      IFBLANK(
         _xldudf_CX_PUSH(AL27*fxVal_normal, CX_ENTITY, $B27, AL$11, AL$14, AL$19,),
         ""
      ),
      IF($I27=2,
         IFBLANK(
            _xldudf_CX_PUSH(AL27, CX_ENTITY, $B27, AL$11, AL$14, AL$19,),
            ""
         ),
         IF($I27=3,
            "",
            IFBLANK(
               _xldudf_CX_PUSH(AL27, CX_ENTITY, $B27, AL$11, AL$14, AL$19,),
               ""
            )
         )
      )
   )
)),"")</f>
        <v/>
      </c>
      <c r="CZ27" s="1883" t="str" cm="1">
        <f t="array" aca="1" ref="CZ27" ca="1">IFERROR(IF(AM27*fxVal_normal=_BS!AM27,"",IF(OR(AM27="", NOT(ISNUMBER(AM27)), ISERROR(AM27), $B27=""), "",
   IF($I27=1,
      IFBLANK(
         _xldudf_CX_PUSH(AM27*fxVal_normal, CX_ENTITY, $B27, AM$11, AM$14, AM$19,),
         ""
      ),
      IF($I27=2,
         IFBLANK(
            _xldudf_CX_PUSH(AM27, CX_ENTITY, $B27, AM$11, AM$14, AM$19,),
            ""
         ),
         IF($I27=3,
            "",
            IFBLANK(
               _xldudf_CX_PUSH(AM27, CX_ENTITY, $B27, AM$11, AM$14, AM$19,),
               ""
            )
         )
      )
   )
)),"")</f>
        <v/>
      </c>
      <c r="DA27" s="1883" t="str" cm="1">
        <f t="array" aca="1" ref="DA27" ca="1">IFERROR(IF(AN27*fxVal_normal=_BS!AN27,"",IF(OR(AN27="", NOT(ISNUMBER(AN27)), ISERROR(AN27), $B27=""), "",
   IF($I27=1,
      IFBLANK(
         _xldudf_CX_PUSH(AN27*fxVal_normal, CX_ENTITY, $B27, AN$11, AN$14, AN$19,),
         ""
      ),
      IF($I27=2,
         IFBLANK(
            _xldudf_CX_PUSH(AN27, CX_ENTITY, $B27, AN$11, AN$14, AN$19,),
            ""
         ),
         IF($I27=3,
            "",
            IFBLANK(
               _xldudf_CX_PUSH(AN27, CX_ENTITY, $B27, AN$11, AN$14, AN$19,),
               ""
            )
         )
      )
   )
)),"")</f>
        <v/>
      </c>
      <c r="DB27" s="1883" t="str" cm="1">
        <f t="array" aca="1" ref="DB27" ca="1">IFERROR(IF(AO27*fxVal_normal=_BS!AO27,"",IF(OR(AO27="", NOT(ISNUMBER(AO27)), ISERROR(AO27), $B27=""), "",
   IF($I27=1,
      IFBLANK(
         _xldudf_CX_PUSH(AO27*fxVal_normal, CX_ENTITY, $B27, AO$11, AO$14, AO$19,),
         ""
      ),
      IF($I27=2,
         IFBLANK(
            _xldudf_CX_PUSH(AO27, CX_ENTITY, $B27, AO$11, AO$14, AO$19,),
            ""
         ),
         IF($I27=3,
            "",
            IFBLANK(
               _xldudf_CX_PUSH(AO27, CX_ENTITY, $B27, AO$11, AO$14, AO$19,),
               ""
            )
         )
      )
   )
)),"")</f>
        <v/>
      </c>
      <c r="DC27" s="1883" t="str" cm="1">
        <f t="array" aca="1" ref="DC27" ca="1">IFERROR(IF(AP27*fxVal_normal=_BS!AP27,"",IF(OR(AP27="", NOT(ISNUMBER(AP27)), ISERROR(AP27), $B27=""), "",
   IF($I27=1,
      IFBLANK(
         _xldudf_CX_PUSH(AP27*fxVal_normal, CX_ENTITY, $B27, AP$11, AP$14, AP$19,),
         ""
      ),
      IF($I27=2,
         IFBLANK(
            _xldudf_CX_PUSH(AP27, CX_ENTITY, $B27, AP$11, AP$14, AP$19,),
            ""
         ),
         IF($I27=3,
            "",
            IFBLANK(
               _xldudf_CX_PUSH(AP27, CX_ENTITY, $B27, AP$11, AP$14, AP$19,),
               ""
            )
         )
      )
   )
)),"")</f>
        <v/>
      </c>
      <c r="DD27" s="1883" t="str" cm="1">
        <f t="array" aca="1" ref="DD27" ca="1">IFERROR(IF(AQ27*fxVal_normal=_BS!AQ27,"",IF(OR(AQ27="", NOT(ISNUMBER(AQ27)), ISERROR(AQ27), $B27=""), "",
   IF($I27=1,
      IFBLANK(
         _xldudf_CX_PUSH(AQ27*fxVal_normal, CX_ENTITY, $B27, AQ$11, AQ$14, AQ$19,),
         ""
      ),
      IF($I27=2,
         IFBLANK(
            _xldudf_CX_PUSH(AQ27, CX_ENTITY, $B27, AQ$11, AQ$14, AQ$19,),
            ""
         ),
         IF($I27=3,
            "",
            IFBLANK(
               _xldudf_CX_PUSH(AQ27, CX_ENTITY, $B27, AQ$11, AQ$14, AQ$19,),
               ""
            )
         )
      )
   )
)),"")</f>
        <v/>
      </c>
      <c r="DE27" s="1883" t="str" cm="1">
        <f t="array" aca="1" ref="DE27" ca="1">IFERROR(IF(AR27*fxVal_normal=_BS!AR27,"",IF(OR(AR27="", NOT(ISNUMBER(AR27)), ISERROR(AR27), $B27=""), "",
   IF($I27=1,
      IFBLANK(
         _xldudf_CX_PUSH(AR27*fxVal_normal, CX_ENTITY, $B27, AR$11, AR$14, AR$19,),
         ""
      ),
      IF($I27=2,
         IFBLANK(
            _xldudf_CX_PUSH(AR27, CX_ENTITY, $B27, AR$11, AR$14, AR$19,),
            ""
         ),
         IF($I27=3,
            "",
            IFBLANK(
               _xldudf_CX_PUSH(AR27, CX_ENTITY, $B27, AR$11, AR$14, AR$19,),
               ""
            )
         )
      )
   )
)),"")</f>
        <v/>
      </c>
      <c r="DF27" s="1883" t="str" cm="1">
        <f t="array" aca="1" ref="DF27" ca="1">IFERROR(IF(AS27*fxVal_normal=_BS!AS27,"",IF(OR(AS27="", NOT(ISNUMBER(AS27)), ISERROR(AS27), $B27=""), "",
   IF($I27=1,
      IFBLANK(
         _xldudf_CX_PUSH(AS27*fxVal_normal, CX_ENTITY, $B27, AS$11, AS$14, AS$19,),
         ""
      ),
      IF($I27=2,
         IFBLANK(
            _xldudf_CX_PUSH(AS27, CX_ENTITY, $B27, AS$11, AS$14, AS$19,),
            ""
         ),
         IF($I27=3,
            "",
            IFBLANK(
               _xldudf_CX_PUSH(AS27, CX_ENTITY, $B27, AS$11, AS$14, AS$19,),
               ""
            )
         )
      )
   )
)),"")</f>
        <v/>
      </c>
      <c r="DG27" s="1883" t="str" cm="1">
        <f t="array" aca="1" ref="DG27" ca="1">IFERROR(IF(AT27*fxVal_normal=_BS!AT27,"",IF(OR(AT27="", NOT(ISNUMBER(AT27)), ISERROR(AT27), $B27=""), "",
   IF($I27=1,
      IFBLANK(
         _xldudf_CX_PUSH(AT27*fxVal_normal, CX_ENTITY, $B27, AT$11, AT$14, AT$19,),
         ""
      ),
      IF($I27=2,
         IFBLANK(
            _xldudf_CX_PUSH(AT27, CX_ENTITY, $B27, AT$11, AT$14, AT$19,),
            ""
         ),
         IF($I27=3,
            "",
            IFBLANK(
               _xldudf_CX_PUSH(AT27, CX_ENTITY, $B27, AT$11, AT$14, AT$19,),
               ""
            )
         )
      )
   )
)),"")</f>
        <v/>
      </c>
      <c r="DH27" s="1883" t="str" cm="1">
        <f t="array" aca="1" ref="DH27" ca="1">IFERROR(IF(AU27*fxVal_normal=_BS!AU27,"",IF(OR(AU27="", NOT(ISNUMBER(AU27)), ISERROR(AU27), $B27=""), "",
   IF($I27=1,
      IFBLANK(
         _xldudf_CX_PUSH(AU27*fxVal_normal, CX_ENTITY, $B27, AU$11, AU$14, AU$19,),
         ""
      ),
      IF($I27=2,
         IFBLANK(
            _xldudf_CX_PUSH(AU27, CX_ENTITY, $B27, AU$11, AU$14, AU$19,),
            ""
         ),
         IF($I27=3,
            "",
            IFBLANK(
               _xldudf_CX_PUSH(AU27, CX_ENTITY, $B27, AU$11, AU$14, AU$19,),
               ""
            )
         )
      )
   )
)),"")</f>
        <v/>
      </c>
      <c r="DI27" s="1883" t="str" cm="1">
        <f t="array" aca="1" ref="DI27" ca="1">IFERROR(IF(AV27*fxVal_normal=_BS!AV27,"",IF(OR(AV27="", NOT(ISNUMBER(AV27)), ISERROR(AV27), $B27=""), "",
   IF($I27=1,
      IFBLANK(
         _xldudf_CX_PUSH(AV27*fxVal_normal, CX_ENTITY, $B27, AV$11, AV$14, AV$19,),
         ""
      ),
      IF($I27=2,
         IFBLANK(
            _xldudf_CX_PUSH(AV27, CX_ENTITY, $B27, AV$11, AV$14, AV$19,),
            ""
         ),
         IF($I27=3,
            "",
            IFBLANK(
               _xldudf_CX_PUSH(AV27, CX_ENTITY, $B27, AV$11, AV$14, AV$19,),
               ""
            )
         )
      )
   )
)),"")</f>
        <v/>
      </c>
      <c r="DJ27" s="1883" t="str" cm="1">
        <f t="array" aca="1" ref="DJ27" ca="1">IFERROR(IF(AW27*fxVal_normal=_BS!AW27,"",IF(OR(AW27="", NOT(ISNUMBER(AW27)), ISERROR(AW27), $B27=""), "",
   IF($I27=1,
      IFBLANK(
         _xldudf_CX_PUSH(AW27*fxVal_normal, CX_ENTITY, $B27, AW$11, AW$14, AW$19,),
         ""
      ),
      IF($I27=2,
         IFBLANK(
            _xldudf_CX_PUSH(AW27, CX_ENTITY, $B27, AW$11, AW$14, AW$19,),
            ""
         ),
         IF($I27=3,
            "",
            IFBLANK(
               _xldudf_CX_PUSH(AW27, CX_ENTITY, $B27, AW$11, AW$14, AW$19,),
               ""
            )
         )
      )
   )
)),"")</f>
        <v/>
      </c>
      <c r="DK27" s="1883" t="str" cm="1">
        <f t="array" aca="1" ref="DK27" ca="1">IFERROR(IF(AX27*fxVal_normal=_BS!AX27,"",IF(OR(AX27="", NOT(ISNUMBER(AX27)), ISERROR(AX27), $B27=""), "",
   IF($I27=1,
      IFBLANK(
         _xldudf_CX_PUSH(AX27*fxVal_normal, CX_ENTITY, $B27, AX$11, AX$14, AX$19,),
         ""
      ),
      IF($I27=2,
         IFBLANK(
            _xldudf_CX_PUSH(AX27, CX_ENTITY, $B27, AX$11, AX$14, AX$19,),
            ""
         ),
         IF($I27=3,
            "",
            IFBLANK(
               _xldudf_CX_PUSH(AX27, CX_ENTITY, $B27, AX$11, AX$14, AX$19,),
               ""
            )
         )
      )
   )
)),"")</f>
        <v/>
      </c>
      <c r="DL27" s="1883" t="str" cm="1">
        <f t="array" aca="1" ref="DL27" ca="1">IFERROR(IF(AY27*fxVal_normal=_BS!AY27,"",IF(OR(AY27="", NOT(ISNUMBER(AY27)), ISERROR(AY27), $B27=""), "",
   IF($I27=1,
      IFBLANK(
         _xldudf_CX_PUSH(AY27*fxVal_normal, CX_ENTITY, $B27, AY$11, AY$14, AY$19,),
         ""
      ),
      IF($I27=2,
         IFBLANK(
            _xldudf_CX_PUSH(AY27, CX_ENTITY, $B27, AY$11, AY$14, AY$19,),
            ""
         ),
         IF($I27=3,
            "",
            IFBLANK(
               _xldudf_CX_PUSH(AY27, CX_ENTITY, $B27, AY$11, AY$14, AY$19,),
               ""
            )
         )
      )
   )
)),"")</f>
        <v/>
      </c>
      <c r="DM27" s="1883" t="str" cm="1">
        <f t="array" aca="1" ref="DM27" ca="1">IFERROR(IF(AZ27*fxVal_normal=_BS!AZ27,"",IF(OR(AZ27="", NOT(ISNUMBER(AZ27)), ISERROR(AZ27), $B27=""), "",
   IF($I27=1,
      IFBLANK(
         _xldudf_CX_PUSH(AZ27*fxVal_normal, CX_ENTITY, $B27, AZ$11, AZ$14, AZ$19,),
         ""
      ),
      IF($I27=2,
         IFBLANK(
            _xldudf_CX_PUSH(AZ27, CX_ENTITY, $B27, AZ$11, AZ$14, AZ$19,),
            ""
         ),
         IF($I27=3,
            "",
            IFBLANK(
               _xldudf_CX_PUSH(AZ27, CX_ENTITY, $B27, AZ$11, AZ$14, AZ$19,),
               ""
            )
         )
      )
   )
)),"")</f>
        <v/>
      </c>
      <c r="DN27" s="1883" t="str" cm="1">
        <f t="array" aca="1" ref="DN27" ca="1">IFERROR(IF(BA27*fxVal_normal=_BS!BA27,"",IF(OR(BA27="", NOT(ISNUMBER(BA27)), ISERROR(BA27), $B27=""), "",
   IF($I27=1,
      IFBLANK(
         _xldudf_CX_PUSH(BA27*fxVal_normal, CX_ENTITY, $B27, BA$11, BA$14, BA$19,),
         ""
      ),
      IF($I27=2,
         IFBLANK(
            _xldudf_CX_PUSH(BA27, CX_ENTITY, $B27, BA$11, BA$14, BA$19,),
            ""
         ),
         IF($I27=3,
            "",
            IFBLANK(
               _xldudf_CX_PUSH(BA27, CX_ENTITY, $B27, BA$11, BA$14, BA$19,),
               ""
            )
         )
      )
   )
)),"")</f>
        <v/>
      </c>
      <c r="DO27" s="1883" t="str" cm="1">
        <f t="array" aca="1" ref="DO27" ca="1">IFERROR(IF(BB27*fxVal_normal=_BS!BB27,"",IF(OR(BB27="", NOT(ISNUMBER(BB27)), ISERROR(BB27), $B27=""), "",
   IF($I27=1,
      IFBLANK(
         _xldudf_CX_PUSH(BB27*fxVal_normal, CX_ENTITY, $B27, BB$11, BB$14, BB$19,),
         ""
      ),
      IF($I27=2,
         IFBLANK(
            _xldudf_CX_PUSH(BB27, CX_ENTITY, $B27, BB$11, BB$14, BB$19,),
            ""
         ),
         IF($I27=3,
            "",
            IFBLANK(
               _xldudf_CX_PUSH(BB27, CX_ENTITY, $B27, BB$11, BB$14, BB$19,),
               ""
            )
         )
      )
   )
)),"")</f>
        <v/>
      </c>
      <c r="DP27" s="1883" t="str" cm="1">
        <f t="array" aca="1" ref="DP27" ca="1">IFERROR(IF(BC27*fxVal_normal=_BS!BC27,"",IF(OR(BC27="", NOT(ISNUMBER(BC27)), ISERROR(BC27), $B27=""), "",
   IF($I27=1,
      IFBLANK(
         _xldudf_CX_PUSH(BC27*fxVal_normal, CX_ENTITY, $B27, BC$11, BC$14, BC$19,),
         ""
      ),
      IF($I27=2,
         IFBLANK(
            _xldudf_CX_PUSH(BC27, CX_ENTITY, $B27, BC$11, BC$14, BC$19,),
            ""
         ),
         IF($I27=3,
            "",
            IFBLANK(
               _xldudf_CX_PUSH(BC27, CX_ENTITY, $B27, BC$11, BC$14, BC$19,),
               ""
            )
         )
      )
   )
)),"")</f>
        <v/>
      </c>
      <c r="DQ27" s="1883" t="str" cm="1">
        <f t="array" aca="1" ref="DQ27" ca="1">IFERROR(IF(BD27*fxVal_normal=_BS!BD27,"",IF(OR(BD27="", NOT(ISNUMBER(BD27)), ISERROR(BD27), $B27=""), "",
   IF($I27=1,
      IFBLANK(
         _xldudf_CX_PUSH(BD27*fxVal_normal, CX_ENTITY, $B27, BD$11, BD$14, BD$19,),
         ""
      ),
      IF($I27=2,
         IFBLANK(
            _xldudf_CX_PUSH(BD27, CX_ENTITY, $B27, BD$11, BD$14, BD$19,),
            ""
         ),
         IF($I27=3,
            "",
            IFBLANK(
               _xldudf_CX_PUSH(BD27, CX_ENTITY, $B27, BD$11, BD$14, BD$19,),
               ""
            )
         )
      )
   )
)),"")</f>
        <v/>
      </c>
      <c r="DR27" s="1883" t="str" cm="1">
        <f t="array" aca="1" ref="DR27" ca="1">IFERROR(IF(BE27*fxVal_normal=_BS!BE27,"",IF(OR(BE27="", NOT(ISNUMBER(BE27)), ISERROR(BE27), $B27=""), "",
   IF($I27=1,
      IFBLANK(
         _xldudf_CX_PUSH(BE27*fxVal_normal, CX_ENTITY, $B27, BE$11, BE$14, BE$19,),
         ""
      ),
      IF($I27=2,
         IFBLANK(
            _xldudf_CX_PUSH(BE27, CX_ENTITY, $B27, BE$11, BE$14, BE$19,),
            ""
         ),
         IF($I27=3,
            "",
            IFBLANK(
               _xldudf_CX_PUSH(BE27, CX_ENTITY, $B27, BE$11, BE$14, BE$19,),
               ""
            )
         )
      )
   )
)),"")</f>
        <v/>
      </c>
      <c r="DS27" s="1883" t="str" cm="1">
        <f t="array" aca="1" ref="DS27" ca="1">IFERROR(IF(BF27*fxVal_normal=_BS!BF27,"",IF(OR(BF27="", NOT(ISNUMBER(BF27)), ISERROR(BF27), $B27=""), "",
   IF($I27=1,
      IFBLANK(
         _xldudf_CX_PUSH(BF27*fxVal_normal, CX_ENTITY, $B27, BF$11, BF$14, BF$19,),
         ""
      ),
      IF($I27=2,
         IFBLANK(
            _xldudf_CX_PUSH(BF27, CX_ENTITY, $B27, BF$11, BF$14, BF$19,),
            ""
         ),
         IF($I27=3,
            "",
            IFBLANK(
               _xldudf_CX_PUSH(BF27, CX_ENTITY, $B27, BF$11, BF$14, BF$19,),
               ""
            )
         )
      )
   )
)),"")</f>
        <v/>
      </c>
      <c r="DT27" s="1883" t="str" cm="1">
        <f t="array" aca="1" ref="DT27" ca="1">IFERROR(IF(BG27*fxVal_normal=_BS!BG27,"",IF(OR(BG27="", NOT(ISNUMBER(BG27)), ISERROR(BG27), $B27=""), "",
   IF($I27=1,
      IFBLANK(
         _xldudf_CX_PUSH(BG27*fxVal_normal, CX_ENTITY, $B27, BG$11, BG$14, BG$19,),
         ""
      ),
      IF($I27=2,
         IFBLANK(
            _xldudf_CX_PUSH(BG27, CX_ENTITY, $B27, BG$11, BG$14, BG$19,),
            ""
         ),
         IF($I27=3,
            "",
            IFBLANK(
               _xldudf_CX_PUSH(BG27, CX_ENTITY, $B27, BG$11, BG$14, BG$19,),
               ""
            )
         )
      )
   )
)),"")</f>
        <v/>
      </c>
      <c r="DU27" s="1883" t="str" cm="1">
        <f t="array" aca="1" ref="DU27" ca="1">IFERROR(IF(BH27*fxVal_normal=_BS!BH27,"",IF(OR(BH27="", NOT(ISNUMBER(BH27)), ISERROR(BH27), $B27=""), "",
   IF($I27=1,
      IFBLANK(
         _xldudf_CX_PUSH(BH27*fxVal_normal, CX_ENTITY, $B27, BH$11, BH$14, BH$19,),
         ""
      ),
      IF($I27=2,
         IFBLANK(
            _xldudf_CX_PUSH(BH27, CX_ENTITY, $B27, BH$11, BH$14, BH$19,),
            ""
         ),
         IF($I27=3,
            "",
            IFBLANK(
               _xldudf_CX_PUSH(BH27, CX_ENTITY, $B27, BH$11, BH$14, BH$19,),
               ""
            )
         )
      )
   )
)),"")</f>
        <v/>
      </c>
      <c r="DV27" s="1883" t="str" cm="1">
        <f t="array" aca="1" ref="DV27" ca="1">IFERROR(IF(BI27*fxVal_normal=_BS!BI27,"",IF(OR(BI27="", NOT(ISNUMBER(BI27)), ISERROR(BI27), $B27=""), "",
   IF($I27=1,
      IFBLANK(
         _xldudf_CX_PUSH(BI27*fxVal_normal, CX_ENTITY, $B27, BI$11, BI$14, BI$19,),
         ""
      ),
      IF($I27=2,
         IFBLANK(
            _xldudf_CX_PUSH(BI27, CX_ENTITY, $B27, BI$11, BI$14, BI$19,),
            ""
         ),
         IF($I27=3,
            "",
            IFBLANK(
               _xldudf_CX_PUSH(BI27, CX_ENTITY, $B27, BI$11, BI$14, BI$19,),
               ""
            )
         )
      )
   )
)),"")</f>
        <v/>
      </c>
      <c r="DW27" s="1883" t="str" cm="1">
        <f t="array" aca="1" ref="DW27" ca="1">IFERROR(IF(BJ27*fxVal_normal=_BS!BJ27,"",IF(OR(BJ27="", NOT(ISNUMBER(BJ27)), ISERROR(BJ27), $B27=""), "",
   IF($I27=1,
      IFBLANK(
         _xldudf_CX_PUSH(BJ27*fxVal_normal, CX_ENTITY, $B27, BJ$11, BJ$14, BJ$19,),
         ""
      ),
      IF($I27=2,
         IFBLANK(
            _xldudf_CX_PUSH(BJ27, CX_ENTITY, $B27, BJ$11, BJ$14, BJ$19,),
            ""
         ),
         IF($I27=3,
            "",
            IFBLANK(
               _xldudf_CX_PUSH(BJ27, CX_ENTITY, $B27, BJ$11, BJ$14, BJ$19,),
               ""
            )
         )
      )
   )
)),"")</f>
        <v/>
      </c>
      <c r="DX27" s="1883" t="str" cm="1">
        <f t="array" aca="1" ref="DX27" ca="1">IFERROR(IF(BK27*fxVal_normal=_BS!BK27,"",IF(OR(BK27="", NOT(ISNUMBER(BK27)), ISERROR(BK27), $B27=""), "",
   IF($I27=1,
      IFBLANK(
         _xldudf_CX_PUSH(BK27*fxVal_normal, CX_ENTITY, $B27, BK$11, BK$14, BK$19,),
         ""
      ),
      IF($I27=2,
         IFBLANK(
            _xldudf_CX_PUSH(BK27, CX_ENTITY, $B27, BK$11, BK$14, BK$19,),
            ""
         ),
         IF($I27=3,
            "",
            IFBLANK(
               _xldudf_CX_PUSH(BK27, CX_ENTITY, $B27, BK$11, BK$14, BK$19,),
               ""
            )
         )
      )
   )
)),"")</f>
        <v/>
      </c>
      <c r="DY27" s="1883" t="str" cm="1">
        <f t="array" aca="1" ref="DY27" ca="1">IFERROR(IF(BL27*fxVal_normal=_BS!BL27,"",IF(OR(BL27="", NOT(ISNUMBER(BL27)), ISERROR(BL27), $B27=""), "",
   IF($I27=1,
      IFBLANK(
         _xldudf_CX_PUSH(BL27*fxVal_normal, CX_ENTITY, $B27, BL$11, BL$14, BL$19,),
         ""
      ),
      IF($I27=2,
         IFBLANK(
            _xldudf_CX_PUSH(BL27, CX_ENTITY, $B27, BL$11, BL$14, BL$19,),
            ""
         ),
         IF($I27=3,
            "",
            IFBLANK(
               _xldudf_CX_PUSH(BL27, CX_ENTITY, $B27, BL$11, BL$14, BL$19,),
               ""
            )
         )
      )
   )
)),"")</f>
        <v/>
      </c>
      <c r="DZ27" s="1883" t="str" cm="1">
        <f t="array" aca="1" ref="DZ27" ca="1">IFERROR(IF(BM27*fxVal_normal=_BS!BM27,"",IF(OR(BM27="", NOT(ISNUMBER(BM27)), ISERROR(BM27), $B27=""), "",
   IF($I27=1,
      IFBLANK(
         _xldudf_CX_PUSH(BM27*fxVal_normal, CX_ENTITY, $B27, BM$11, BM$14, BM$19,),
         ""
      ),
      IF($I27=2,
         IFBLANK(
            _xldudf_CX_PUSH(BM27, CX_ENTITY, $B27, BM$11, BM$14, BM$19,),
            ""
         ),
         IF($I27=3,
            "",
            IFBLANK(
               _xldudf_CX_PUSH(BM27, CX_ENTITY, $B27, BM$11, BM$14, BM$19,),
               ""
            )
         )
      )
   )
)),"")</f>
        <v/>
      </c>
      <c r="EA27" s="1883" t="str" cm="1">
        <f t="array" aca="1" ref="EA27" ca="1">IFERROR(IF(BN27*fxVal_normal=_BS!BN27,"",IF(OR(BN27="",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31" ht="21" customHeight="1">
      <c r="A28" s="1626"/>
      <c r="B28" s="811" t="str" cm="1">
        <f t="array" ref="B28">IFBLANK(_BS!F28,"")</f>
        <v>Net Working Capital (NWC)</v>
      </c>
      <c r="C28" s="811" t="str" cm="1">
        <f t="array" ref="C28">IFBLANK(_BS!C28,"")</f>
        <v>Net Working Capital (NWC) (Company View)</v>
      </c>
      <c r="D28" s="1549"/>
      <c r="E28" s="1902" t="e" cm="1">
        <f t="array" aca="1" ref="E2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)($AD28:$CH28, Z28)</f>
        <v>#NAME?</v>
      </c>
      <c r="F28" s="1897"/>
      <c r="G28" s="1897"/>
      <c r="H28" s="401">
        <v>2</v>
      </c>
      <c r="I28" s="401">
        <v>1</v>
      </c>
      <c r="J28" s="401"/>
      <c r="L28" s="921"/>
      <c r="M28" s="921"/>
      <c r="N28" s="158"/>
      <c r="O28" s="101"/>
      <c r="P28" s="52"/>
      <c r="Q28" s="101"/>
      <c r="R28" s="126"/>
      <c r="S28" s="101"/>
      <c r="T28" s="101"/>
      <c r="U28" s="39"/>
      <c r="V28" s="921"/>
      <c r="W28" s="922" t="str">
        <f t="shared" si="1"/>
        <v>Actual</v>
      </c>
      <c r="X28" s="1294">
        <f>_BS!X28</f>
        <v>0</v>
      </c>
      <c r="Y28" s="2067" t="str">
        <f>_BS!Y28</f>
        <v>Net Working Capital (NWC)</v>
      </c>
      <c r="Z28" s="198" cm="1">
        <f t="array" ref="Z28">_xlfn.SWITCH(
    TRUE,
    _BS!$L28=TRUE, 1,
    _BS!$L28=FALSE,-1,
    _BS!$L28=-1,0,
"n/a"
)</f>
        <v>0</v>
      </c>
      <c r="AA28" s="924"/>
      <c r="AB28" s="88" t="str">
        <f>_BS!AB28</f>
        <v>Net Working Capital (NWC)</v>
      </c>
      <c r="AC28" s="88" t="e" cm="1" vm="5">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#VALUE!</v>
      </c>
      <c r="AD28" s="919">
        <f t="shared" ref="AD28:BN28" si="3">SUBTOTAL(9,AD24:AD27)</f>
        <v>4</v>
      </c>
      <c r="AE28" s="919">
        <f t="shared" si="3"/>
        <v>4</v>
      </c>
      <c r="AF28" s="919">
        <f t="shared" si="3"/>
        <v>4</v>
      </c>
      <c r="AG28" s="919">
        <f t="shared" si="3"/>
        <v>4</v>
      </c>
      <c r="AH28" s="919">
        <f t="shared" si="3"/>
        <v>4</v>
      </c>
      <c r="AI28" s="919">
        <f t="shared" si="3"/>
        <v>4</v>
      </c>
      <c r="AJ28" s="919">
        <f t="shared" si="3"/>
        <v>4</v>
      </c>
      <c r="AK28" s="919">
        <f t="shared" si="3"/>
        <v>4</v>
      </c>
      <c r="AL28" s="919">
        <f t="shared" si="3"/>
        <v>4</v>
      </c>
      <c r="AM28" s="919">
        <f t="shared" si="3"/>
        <v>4</v>
      </c>
      <c r="AN28" s="919">
        <f t="shared" si="3"/>
        <v>4</v>
      </c>
      <c r="AO28" s="919">
        <f t="shared" si="3"/>
        <v>4</v>
      </c>
      <c r="AP28" s="919">
        <f t="shared" si="3"/>
        <v>4</v>
      </c>
      <c r="AQ28" s="919">
        <f t="shared" si="3"/>
        <v>4</v>
      </c>
      <c r="AR28" s="919">
        <f t="shared" si="3"/>
        <v>4</v>
      </c>
      <c r="AS28" s="919">
        <f t="shared" si="3"/>
        <v>4</v>
      </c>
      <c r="AT28" s="919">
        <f t="shared" si="3"/>
        <v>4</v>
      </c>
      <c r="AU28" s="919">
        <f t="shared" si="3"/>
        <v>4</v>
      </c>
      <c r="AV28" s="919">
        <f t="shared" si="3"/>
        <v>4</v>
      </c>
      <c r="AW28" s="919">
        <f t="shared" si="3"/>
        <v>4</v>
      </c>
      <c r="AX28" s="919">
        <f t="shared" si="3"/>
        <v>4</v>
      </c>
      <c r="AY28" s="919">
        <f t="shared" si="3"/>
        <v>4</v>
      </c>
      <c r="AZ28" s="919">
        <f t="shared" si="3"/>
        <v>4</v>
      </c>
      <c r="BA28" s="919">
        <f t="shared" si="3"/>
        <v>4</v>
      </c>
      <c r="BB28" s="919">
        <f t="shared" si="3"/>
        <v>4</v>
      </c>
      <c r="BC28" s="919">
        <f t="shared" si="3"/>
        <v>4</v>
      </c>
      <c r="BD28" s="919">
        <f t="shared" si="3"/>
        <v>4</v>
      </c>
      <c r="BE28" s="919">
        <f t="shared" si="3"/>
        <v>4</v>
      </c>
      <c r="BF28" s="919">
        <f t="shared" si="3"/>
        <v>4</v>
      </c>
      <c r="BG28" s="919">
        <f t="shared" si="3"/>
        <v>4</v>
      </c>
      <c r="BH28" s="919">
        <f t="shared" si="3"/>
        <v>4</v>
      </c>
      <c r="BI28" s="919">
        <f t="shared" si="3"/>
        <v>4</v>
      </c>
      <c r="BJ28" s="919">
        <f t="shared" si="3"/>
        <v>4</v>
      </c>
      <c r="BK28" s="919">
        <f t="shared" si="3"/>
        <v>4</v>
      </c>
      <c r="BL28" s="919">
        <f t="shared" si="3"/>
        <v>4</v>
      </c>
      <c r="BM28" s="919">
        <f t="shared" si="3"/>
        <v>4</v>
      </c>
      <c r="BN28" s="919">
        <f t="shared" si="3"/>
        <v>4</v>
      </c>
      <c r="BO28" s="2117"/>
      <c r="BP28" s="2117"/>
      <c r="BQ28" s="2117"/>
      <c r="BR28" s="2117"/>
      <c r="BS28" s="2117"/>
      <c r="BT28" s="2117"/>
      <c r="BU28" s="2117"/>
      <c r="BV28" s="2117"/>
      <c r="BW28" s="2117"/>
      <c r="BX28" s="2117"/>
      <c r="BY28" s="2117"/>
      <c r="BZ28" s="2117"/>
      <c r="CA28" s="926"/>
      <c r="CB28" s="921"/>
      <c r="CC28" s="927"/>
      <c r="CD28" s="919" t="e" cm="1">
        <f t="array" aca="1" ref="CD28" ca="1">_xlfn.XLOOKUP(BS!CD$11, array_timeline, BS!$AD28:$BN28)</f>
        <v>#NAME?</v>
      </c>
      <c r="CE28" s="919" t="e" cm="1">
        <f t="array" aca="1" ref="CE28" ca="1">_xlfn.XLOOKUP(BS!CE$11, array_timeline, BS!$AD28:$BN28)</f>
        <v>#NAME?</v>
      </c>
      <c r="CF28" s="925"/>
      <c r="CG28" s="919" t="e">
        <f ca="1">SUBTOTAL(9,CG24:CG27)</f>
        <v>#NAME?</v>
      </c>
      <c r="CH28" s="919" t="e">
        <f ca="1">SUBTOTAL(9,CH24:CH27)</f>
        <v>#NAME?</v>
      </c>
      <c r="CI28" s="924"/>
      <c r="CK28" s="2085" t="str" cm="1">
        <f t="array" ref="CK28">IFERROR(IF(Y28&lt;&gt;AB28,_xldudf_CX_PUSH(Y28,CX_ENTITY,C28,EOMONTH(val_asOfDate,0)),""),"")</f>
        <v/>
      </c>
      <c r="CL28" s="2085" t="str" cm="1">
        <f t="array" ref="CL28">IFERROR(IF(Y28&lt;&gt;AB28,_xldudf_CX_PUSH(Y28,CX_ENTITY,C28,EOMONTH(val_asOfDate,1)),""),"")</f>
        <v/>
      </c>
      <c r="CM28" s="2085" t="str" cm="1">
        <f t="array" ref="CM28">IFERROR(IF(Y28&lt;&gt;AB28,_xldudf_CX_PUSH(Y28,CX_ENTITY,C28,EOMONTH(val_asOfDate,2)),""),"")</f>
        <v/>
      </c>
      <c r="CN28" s="2085" t="str" cm="1">
        <f t="array" ref="CN28">IFERROR(IF(Y28&lt;&gt;AB28,_xldudf_CX_PUSH(Y28,CX_ENTITY,C28,EOMONTH(val_asOfDate,3)),""),"")</f>
        <v/>
      </c>
      <c r="CO28" s="2086" t="str" cm="1">
        <f t="array" aca="1" ref="CO28" ca="1">IFERROR(IF(CG28*fxVal_normal=_BS!CG28,"",IF(OR($CG28="", $CG28=0, NOT(ISNUMBER($CG28)), ISERROR($CG28), $B28=""), "",
   IF($I28=1,
      IFBLANK(
         _xldudf_CX_PUSH($CG28*10^6, CX_ENTITY, $B28, $CG$11, $CG$14, $CG$19,),
         ""
      ),
      IF($I28=2,
         IFBLANK(
            _xldudf_CX_PUSH($CG28, CX_ENTITY, $B28, $CG$11, $CG$14, $CG$19,),
            ""
         ),
         IF($I28=3,
            "",
            IFBLANK(
               _xldudf_CX_PUSH($CG28, CX_ENTITY, $B28, $CG$11, $CG$14, $CG$19,),
               ""
            )
         )
      )
   )
)),"")</f>
        <v/>
      </c>
      <c r="CP28" s="2086" t="str" cm="1">
        <f t="array" aca="1" ref="CP28" ca="1">IFERROR(IF(CH28*fxVal_normal=_BS!CH28,"",IF(OR($CH28="", $CH28=0, NOT(ISNUMBER($CH28)), ISERROR($CH28), $B28=""), "",
   IF($I28=1,
      IFBLANK(
         _xldudf_CX_PUSH($CH28*10^6, CX_ENTITY, $B28, $CH$11, $CH$14, $CH$19,),
         ""
      ),
      IF($I28=2,
         IFBLANK(
            _xldudf_CX_PUSH($CH28, CX_ENTITY, $B28, $CH$11, $CH$14, $CH$19,),
            ""
         ),
         IF($I28=3,
            "",
            IFBLANK(
               _xldudf_CX_PUSH($CH28, CX_ENTITY, $B28, $CH$11, $CH$14, $CH$19,),
               ""
            )
         )
      )
   )
)),"")</f>
        <v/>
      </c>
      <c r="CQ28" s="1883" t="str" cm="1">
        <f t="array" aca="1" ref="CQ28" ca="1">IFERROR(IF(AD28*fxVal_normal=_BS!AD28,"",IF(OR(AD28="", NOT(ISNUMBER(AD28)), ISERROR(AD28), $B28=""), "",
   IF($I28=1,
      IFBLANK(
         _xldudf_CX_PUSH(AD28*fxVal_normal, CX_ENTITY, $B28, AD$11, AD$14, AD$19,),
         ""
      ),
      IF($I28=2,
         IFBLANK(
            _xldudf_CX_PUSH(AD28, CX_ENTITY, $B28, AD$11, AD$14, AD$19,),
            ""
         ),
         IF($I28=3,
            "",
            IFBLANK(
               _xldudf_CX_PUSH(AD28, CX_ENTITY, $B28, AD$11, AD$14, AD$19,),
               ""
            )
         )
      )
   )
)),"")</f>
        <v/>
      </c>
      <c r="CR28" s="1883" t="str" cm="1">
        <f t="array" aca="1" ref="CR28" ca="1">IFERROR(IF(AE28*fxVal_normal=_BS!AE28,"",IF(OR(AE28="", NOT(ISNUMBER(AE28)), ISERROR(AE28), $B28=""), "",
   IF($I28=1,
      IFBLANK(
         _xldudf_CX_PUSH(AE28*fxVal_normal, CX_ENTITY, $B28, AE$11, AE$14, AE$19,),
         ""
      ),
      IF($I28=2,
         IFBLANK(
            _xldudf_CX_PUSH(AE28, CX_ENTITY, $B28, AE$11, AE$14, AE$19,),
            ""
         ),
         IF($I28=3,
            "",
            IFBLANK(
               _xldudf_CX_PUSH(AE28, CX_ENTITY, $B28, AE$11, AE$14, AE$19,),
               ""
            )
         )
      )
   )
)),"")</f>
        <v/>
      </c>
      <c r="CS28" s="1883" t="str" cm="1">
        <f t="array" aca="1" ref="CS28" ca="1">IFERROR(IF(AF28*fxVal_normal=_BS!AF28,"",IF(OR(AF28="", NOT(ISNUMBER(AF28)), ISERROR(AF28), $B28=""), "",
   IF($I28=1,
      IFBLANK(
         _xldudf_CX_PUSH(AF28*fxVal_normal, CX_ENTITY, $B28, AF$11, AF$14, AF$19,),
         ""
      ),
      IF($I28=2,
         IFBLANK(
            _xldudf_CX_PUSH(AF28, CX_ENTITY, $B28, AF$11, AF$14, AF$19,),
            ""
         ),
         IF($I28=3,
            "",
            IFBLANK(
               _xldudf_CX_PUSH(AF28, CX_ENTITY, $B28, AF$11, AF$14, AF$19,),
               ""
            )
         )
      )
   )
)),"")</f>
        <v/>
      </c>
      <c r="CT28" s="1883" t="str" cm="1">
        <f t="array" aca="1" ref="CT28" ca="1">IFERROR(IF(AG28*fxVal_normal=_BS!AG28,"",IF(OR(AG28="", NOT(ISNUMBER(AG28)), ISERROR(AG28), $B28=""), "",
   IF($I28=1,
      IFBLANK(
         _xldudf_CX_PUSH(AG28*fxVal_normal, CX_ENTITY, $B28, AG$11, AG$14, AG$19,),
         ""
      ),
      IF($I28=2,
         IFBLANK(
            _xldudf_CX_PUSH(AG28, CX_ENTITY, $B28, AG$11, AG$14, AG$19,),
            ""
         ),
         IF($I28=3,
            "",
            IFBLANK(
               _xldudf_CX_PUSH(AG28, CX_ENTITY, $B28, AG$11, AG$14, AG$19,),
               ""
            )
         )
      )
   )
)),"")</f>
        <v/>
      </c>
      <c r="CU28" s="1883" t="str" cm="1">
        <f t="array" aca="1" ref="CU28" ca="1">IFERROR(IF(AH28*fxVal_normal=_BS!AH28,"",IF(OR(AH28="", NOT(ISNUMBER(AH28)), ISERROR(AH28), $B28=""), "",
   IF($I28=1,
      IFBLANK(
         _xldudf_CX_PUSH(AH28*fxVal_normal, CX_ENTITY, $B28, AH$11, AH$14, AH$19,),
         ""
      ),
      IF($I28=2,
         IFBLANK(
            _xldudf_CX_PUSH(AH28, CX_ENTITY, $B28, AH$11, AH$14, AH$19,),
            ""
         ),
         IF($I28=3,
            "",
            IFBLANK(
               _xldudf_CX_PUSH(AH28, CX_ENTITY, $B28, AH$11, AH$14, AH$19,),
               ""
            )
         )
      )
   )
)),"")</f>
        <v/>
      </c>
      <c r="CV28" s="1883" t="str" cm="1">
        <f t="array" aca="1" ref="CV28" ca="1">IFERROR(IF(AI28*fxVal_normal=_BS!AI28,"",IF(OR(AI28="", NOT(ISNUMBER(AI28)), ISERROR(AI28), $B28=""), "",
   IF($I28=1,
      IFBLANK(
         _xldudf_CX_PUSH(AI28*fxVal_normal, CX_ENTITY, $B28, AI$11, AI$14, AI$19,),
         ""
      ),
      IF($I28=2,
         IFBLANK(
            _xldudf_CX_PUSH(AI28, CX_ENTITY, $B28, AI$11, AI$14, AI$19,),
            ""
         ),
         IF($I28=3,
            "",
            IFBLANK(
               _xldudf_CX_PUSH(AI28, CX_ENTITY, $B28, AI$11, AI$14, AI$19,),
               ""
            )
         )
      )
   )
)),"")</f>
        <v/>
      </c>
      <c r="CW28" s="1883" t="str" cm="1">
        <f t="array" aca="1" ref="CW28" ca="1">IFERROR(IF(AJ28*fxVal_normal=_BS!AJ28,"",IF(OR(AJ28="", NOT(ISNUMBER(AJ28)), ISERROR(AJ28), $B28=""), "",
   IF($I28=1,
      IFBLANK(
         _xldudf_CX_PUSH(AJ28*fxVal_normal, CX_ENTITY, $B28, AJ$11, AJ$14, AJ$19,),
         ""
      ),
      IF($I28=2,
         IFBLANK(
            _xldudf_CX_PUSH(AJ28, CX_ENTITY, $B28, AJ$11, AJ$14, AJ$19,),
            ""
         ),
         IF($I28=3,
            "",
            IFBLANK(
               _xldudf_CX_PUSH(AJ28, CX_ENTITY, $B28, AJ$11, AJ$14, AJ$19,),
               ""
            )
         )
      )
   )
)),"")</f>
        <v/>
      </c>
      <c r="CX28" s="1883" t="str" cm="1">
        <f t="array" aca="1" ref="CX28" ca="1">IFERROR(IF(AK28*fxVal_normal=_BS!AK28,"",IF(OR(AK28="", NOT(ISNUMBER(AK28)), ISERROR(AK28), $B28=""), "",
   IF($I28=1,
      IFBLANK(
         _xldudf_CX_PUSH(AK28*fxVal_normal, CX_ENTITY, $B28, AK$11, AK$14, AK$19,),
         ""
      ),
      IF($I28=2,
         IFBLANK(
            _xldudf_CX_PUSH(AK28, CX_ENTITY, $B28, AK$11, AK$14, AK$19,),
            ""
         ),
         IF($I28=3,
            "",
            IFBLANK(
               _xldudf_CX_PUSH(AK28, CX_ENTITY, $B28, AK$11, AK$14, AK$19,),
               ""
            )
         )
      )
   )
)),"")</f>
        <v/>
      </c>
      <c r="CY28" s="1883" t="str" cm="1">
        <f t="array" aca="1" ref="CY28" ca="1">IFERROR(IF(AL28*fxVal_normal=_BS!AL28,"",IF(OR(AL28="", NOT(ISNUMBER(AL28)), ISERROR(AL28), $B28=""), "",
   IF($I28=1,
      IFBLANK(
         _xldudf_CX_PUSH(AL28*fxVal_normal, CX_ENTITY, $B28, AL$11, AL$14, AL$19,),
         ""
      ),
      IF($I28=2,
         IFBLANK(
            _xldudf_CX_PUSH(AL28, CX_ENTITY, $B28, AL$11, AL$14, AL$19,),
            ""
         ),
         IF($I28=3,
            "",
            IFBLANK(
               _xldudf_CX_PUSH(AL28, CX_ENTITY, $B28, AL$11, AL$14, AL$19,),
               ""
            )
         )
      )
   )
)),"")</f>
        <v/>
      </c>
      <c r="CZ28" s="1883" t="str" cm="1">
        <f t="array" aca="1" ref="CZ28" ca="1">IFERROR(IF(AM28*fxVal_normal=_BS!AM28,"",IF(OR(AM28="", NOT(ISNUMBER(AM28)), ISERROR(AM28), $B28=""), "",
   IF($I28=1,
      IFBLANK(
         _xldudf_CX_PUSH(AM28*fxVal_normal, CX_ENTITY, $B28, AM$11, AM$14, AM$19,),
         ""
      ),
      IF($I28=2,
         IFBLANK(
            _xldudf_CX_PUSH(AM28, CX_ENTITY, $B28, AM$11, AM$14, AM$19,),
            ""
         ),
         IF($I28=3,
            "",
            IFBLANK(
               _xldudf_CX_PUSH(AM28, CX_ENTITY, $B28, AM$11, AM$14, AM$19,),
               ""
            )
         )
      )
   )
)),"")</f>
        <v/>
      </c>
      <c r="DA28" s="1883" t="str" cm="1">
        <f t="array" aca="1" ref="DA28" ca="1">IFERROR(IF(AN28*fxVal_normal=_BS!AN28,"",IF(OR(AN28="", NOT(ISNUMBER(AN28)), ISERROR(AN28), $B28=""), "",
   IF($I28=1,
      IFBLANK(
         _xldudf_CX_PUSH(AN28*fxVal_normal, CX_ENTITY, $B28, AN$11, AN$14, AN$19,),
         ""
      ),
      IF($I28=2,
         IFBLANK(
            _xldudf_CX_PUSH(AN28, CX_ENTITY, $B28, AN$11, AN$14, AN$19,),
            ""
         ),
         IF($I28=3,
            "",
            IFBLANK(
               _xldudf_CX_PUSH(AN28, CX_ENTITY, $B28, AN$11, AN$14, AN$19,),
               ""
            )
         )
      )
   )
)),"")</f>
        <v/>
      </c>
      <c r="DB28" s="1883" t="str" cm="1">
        <f t="array" aca="1" ref="DB28" ca="1">IFERROR(IF(AO28*fxVal_normal=_BS!AO28,"",IF(OR(AO28="", NOT(ISNUMBER(AO28)), ISERROR(AO28), $B28=""), "",
   IF($I28=1,
      IFBLANK(
         _xldudf_CX_PUSH(AO28*fxVal_normal, CX_ENTITY, $B28, AO$11, AO$14, AO$19,),
         ""
      ),
      IF($I28=2,
         IFBLANK(
            _xldudf_CX_PUSH(AO28, CX_ENTITY, $B28, AO$11, AO$14, AO$19,),
            ""
         ),
         IF($I28=3,
            "",
            IFBLANK(
               _xldudf_CX_PUSH(AO28, CX_ENTITY, $B28, AO$11, AO$14, AO$19,),
               ""
            )
         )
      )
   )
)),"")</f>
        <v/>
      </c>
      <c r="DC28" s="1883" t="str" cm="1">
        <f t="array" aca="1" ref="DC28" ca="1">IFERROR(IF(AP28*fxVal_normal=_BS!AP28,"",IF(OR(AP28="", NOT(ISNUMBER(AP28)), ISERROR(AP28), $B28=""), "",
   IF($I28=1,
      IFBLANK(
         _xldudf_CX_PUSH(AP28*fxVal_normal, CX_ENTITY, $B28, AP$11, AP$14, AP$19,),
         ""
      ),
      IF($I28=2,
         IFBLANK(
            _xldudf_CX_PUSH(AP28, CX_ENTITY, $B28, AP$11, AP$14, AP$19,),
            ""
         ),
         IF($I28=3,
            "",
            IFBLANK(
               _xldudf_CX_PUSH(AP28, CX_ENTITY, $B28, AP$11, AP$14, AP$19,),
               ""
            )
         )
      )
   )
)),"")</f>
        <v/>
      </c>
      <c r="DD28" s="1883" t="str" cm="1">
        <f t="array" aca="1" ref="DD28" ca="1">IFERROR(IF(AQ28*fxVal_normal=_BS!AQ28,"",IF(OR(AQ28="", NOT(ISNUMBER(AQ28)), ISERROR(AQ28), $B28=""), "",
   IF($I28=1,
      IFBLANK(
         _xldudf_CX_PUSH(AQ28*fxVal_normal, CX_ENTITY, $B28, AQ$11, AQ$14, AQ$19,),
         ""
      ),
      IF($I28=2,
         IFBLANK(
            _xldudf_CX_PUSH(AQ28, CX_ENTITY, $B28, AQ$11, AQ$14, AQ$19,),
            ""
         ),
         IF($I28=3,
            "",
            IFBLANK(
               _xldudf_CX_PUSH(AQ28, CX_ENTITY, $B28, AQ$11, AQ$14, AQ$19,),
               ""
            )
         )
      )
   )
)),"")</f>
        <v/>
      </c>
      <c r="DE28" s="1883" t="str" cm="1">
        <f t="array" aca="1" ref="DE28" ca="1">IFERROR(IF(AR28*fxVal_normal=_BS!AR28,"",IF(OR(AR28="", NOT(ISNUMBER(AR28)), ISERROR(AR28), $B28=""), "",
   IF($I28=1,
      IFBLANK(
         _xldudf_CX_PUSH(AR28*fxVal_normal, CX_ENTITY, $B28, AR$11, AR$14, AR$19,),
         ""
      ),
      IF($I28=2,
         IFBLANK(
            _xldudf_CX_PUSH(AR28, CX_ENTITY, $B28, AR$11, AR$14, AR$19,),
            ""
         ),
         IF($I28=3,
            "",
            IFBLANK(
               _xldudf_CX_PUSH(AR28, CX_ENTITY, $B28, AR$11, AR$14, AR$19,),
               ""
            )
         )
      )
   )
)),"")</f>
        <v/>
      </c>
      <c r="DF28" s="1883" t="str" cm="1">
        <f t="array" aca="1" ref="DF28" ca="1">IFERROR(IF(AS28*fxVal_normal=_BS!AS28,"",IF(OR(AS28="", NOT(ISNUMBER(AS28)), ISERROR(AS28), $B28=""), "",
   IF($I28=1,
      IFBLANK(
         _xldudf_CX_PUSH(AS28*fxVal_normal, CX_ENTITY, $B28, AS$11, AS$14, AS$19,),
         ""
      ),
      IF($I28=2,
         IFBLANK(
            _xldudf_CX_PUSH(AS28, CX_ENTITY, $B28, AS$11, AS$14, AS$19,),
            ""
         ),
         IF($I28=3,
            "",
            IFBLANK(
               _xldudf_CX_PUSH(AS28, CX_ENTITY, $B28, AS$11, AS$14, AS$19,),
               ""
            )
         )
      )
   )
)),"")</f>
        <v/>
      </c>
      <c r="DG28" s="1883" t="str" cm="1">
        <f t="array" aca="1" ref="DG28" ca="1">IFERROR(IF(AT28*fxVal_normal=_BS!AT28,"",IF(OR(AT28="", NOT(ISNUMBER(AT28)), ISERROR(AT28), $B28=""), "",
   IF($I28=1,
      IFBLANK(
         _xldudf_CX_PUSH(AT28*fxVal_normal, CX_ENTITY, $B28, AT$11, AT$14, AT$19,),
         ""
      ),
      IF($I28=2,
         IFBLANK(
            _xldudf_CX_PUSH(AT28, CX_ENTITY, $B28, AT$11, AT$14, AT$19,),
            ""
         ),
         IF($I28=3,
            "",
            IFBLANK(
               _xldudf_CX_PUSH(AT28, CX_ENTITY, $B28, AT$11, AT$14, AT$19,),
               ""
            )
         )
      )
   )
)),"")</f>
        <v/>
      </c>
      <c r="DH28" s="1883" t="str" cm="1">
        <f t="array" aca="1" ref="DH28" ca="1">IFERROR(IF(AU28*fxVal_normal=_BS!AU28,"",IF(OR(AU28="", NOT(ISNUMBER(AU28)), ISERROR(AU28), $B28=""), "",
   IF($I28=1,
      IFBLANK(
         _xldudf_CX_PUSH(AU28*fxVal_normal, CX_ENTITY, $B28, AU$11, AU$14, AU$19,),
         ""
      ),
      IF($I28=2,
         IFBLANK(
            _xldudf_CX_PUSH(AU28, CX_ENTITY, $B28, AU$11, AU$14, AU$19,),
            ""
         ),
         IF($I28=3,
            "",
            IFBLANK(
               _xldudf_CX_PUSH(AU28, CX_ENTITY, $B28, AU$11, AU$14, AU$19,),
               ""
            )
         )
      )
   )
)),"")</f>
        <v/>
      </c>
      <c r="DI28" s="1883" t="str" cm="1">
        <f t="array" aca="1" ref="DI28" ca="1">IFERROR(IF(AV28*fxVal_normal=_BS!AV28,"",IF(OR(AV28="", NOT(ISNUMBER(AV28)), ISERROR(AV28), $B28=""), "",
   IF($I28=1,
      IFBLANK(
         _xldudf_CX_PUSH(AV28*fxVal_normal, CX_ENTITY, $B28, AV$11, AV$14, AV$19,),
         ""
      ),
      IF($I28=2,
         IFBLANK(
            _xldudf_CX_PUSH(AV28, CX_ENTITY, $B28, AV$11, AV$14, AV$19,),
            ""
         ),
         IF($I28=3,
            "",
            IFBLANK(
               _xldudf_CX_PUSH(AV28, CX_ENTITY, $B28, AV$11, AV$14, AV$19,),
               ""
            )
         )
      )
   )
)),"")</f>
        <v/>
      </c>
      <c r="DJ28" s="1883" t="str" cm="1">
        <f t="array" aca="1" ref="DJ28" ca="1">IFERROR(IF(AW28*fxVal_normal=_BS!AW28,"",IF(OR(AW28="", NOT(ISNUMBER(AW28)), ISERROR(AW28), $B28=""), "",
   IF($I28=1,
      IFBLANK(
         _xldudf_CX_PUSH(AW28*fxVal_normal, CX_ENTITY, $B28, AW$11, AW$14, AW$19,),
         ""
      ),
      IF($I28=2,
         IFBLANK(
            _xldudf_CX_PUSH(AW28, CX_ENTITY, $B28, AW$11, AW$14, AW$19,),
            ""
         ),
         IF($I28=3,
            "",
            IFBLANK(
               _xldudf_CX_PUSH(AW28, CX_ENTITY, $B28, AW$11, AW$14, AW$19,),
               ""
            )
         )
      )
   )
)),"")</f>
        <v/>
      </c>
      <c r="DK28" s="1883" t="str" cm="1">
        <f t="array" aca="1" ref="DK28" ca="1">IFERROR(IF(AX28*fxVal_normal=_BS!AX28,"",IF(OR(AX28="", NOT(ISNUMBER(AX28)), ISERROR(AX28), $B28=""), "",
   IF($I28=1,
      IFBLANK(
         _xldudf_CX_PUSH(AX28*fxVal_normal, CX_ENTITY, $B28, AX$11, AX$14, AX$19,),
         ""
      ),
      IF($I28=2,
         IFBLANK(
            _xldudf_CX_PUSH(AX28, CX_ENTITY, $B28, AX$11, AX$14, AX$19,),
            ""
         ),
         IF($I28=3,
            "",
            IFBLANK(
               _xldudf_CX_PUSH(AX28, CX_ENTITY, $B28, AX$11, AX$14, AX$19,),
               ""
            )
         )
      )
   )
)),"")</f>
        <v/>
      </c>
      <c r="DL28" s="1883" t="str" cm="1">
        <f t="array" aca="1" ref="DL28" ca="1">IFERROR(IF(AY28*fxVal_normal=_BS!AY28,"",IF(OR(AY28="", NOT(ISNUMBER(AY28)), ISERROR(AY28), $B28=""), "",
   IF($I28=1,
      IFBLANK(
         _xldudf_CX_PUSH(AY28*fxVal_normal, CX_ENTITY, $B28, AY$11, AY$14, AY$19,),
         ""
      ),
      IF($I28=2,
         IFBLANK(
            _xldudf_CX_PUSH(AY28, CX_ENTITY, $B28, AY$11, AY$14, AY$19,),
            ""
         ),
         IF($I28=3,
            "",
            IFBLANK(
               _xldudf_CX_PUSH(AY28, CX_ENTITY, $B28, AY$11, AY$14, AY$19,),
               ""
            )
         )
      )
   )
)),"")</f>
        <v/>
      </c>
      <c r="DM28" s="1883" t="str" cm="1">
        <f t="array" aca="1" ref="DM28" ca="1">IFERROR(IF(AZ28*fxVal_normal=_BS!AZ28,"",IF(OR(AZ28="", NOT(ISNUMBER(AZ28)), ISERROR(AZ28), $B28=""), "",
   IF($I28=1,
      IFBLANK(
         _xldudf_CX_PUSH(AZ28*fxVal_normal, CX_ENTITY, $B28, AZ$11, AZ$14, AZ$19,),
         ""
      ),
      IF($I28=2,
         IFBLANK(
            _xldudf_CX_PUSH(AZ28, CX_ENTITY, $B28, AZ$11, AZ$14, AZ$19,),
            ""
         ),
         IF($I28=3,
            "",
            IFBLANK(
               _xldudf_CX_PUSH(AZ28, CX_ENTITY, $B28, AZ$11, AZ$14, AZ$19,),
               ""
            )
         )
      )
   )
)),"")</f>
        <v/>
      </c>
      <c r="DN28" s="1883" t="str" cm="1">
        <f t="array" aca="1" ref="DN28" ca="1">IFERROR(IF(BA28*fxVal_normal=_BS!BA28,"",IF(OR(BA28="", NOT(ISNUMBER(BA28)), ISERROR(BA28), $B28=""), "",
   IF($I28=1,
      IFBLANK(
         _xldudf_CX_PUSH(BA28*fxVal_normal, CX_ENTITY, $B28, BA$11, BA$14, BA$19,),
         ""
      ),
      IF($I28=2,
         IFBLANK(
            _xldudf_CX_PUSH(BA28, CX_ENTITY, $B28, BA$11, BA$14, BA$19,),
            ""
         ),
         IF($I28=3,
            "",
            IFBLANK(
               _xldudf_CX_PUSH(BA28, CX_ENTITY, $B28, BA$11, BA$14, BA$19,),
               ""
            )
         )
      )
   )
)),"")</f>
        <v/>
      </c>
      <c r="DO28" s="1883" t="str" cm="1">
        <f t="array" aca="1" ref="DO28" ca="1">IFERROR(IF(BB28*fxVal_normal=_BS!BB28,"",IF(OR(BB28="", NOT(ISNUMBER(BB28)), ISERROR(BB28), $B28=""), "",
   IF($I28=1,
      IFBLANK(
         _xldudf_CX_PUSH(BB28*fxVal_normal, CX_ENTITY, $B28, BB$11, BB$14, BB$19,),
         ""
      ),
      IF($I28=2,
         IFBLANK(
            _xldudf_CX_PUSH(BB28, CX_ENTITY, $B28, BB$11, BB$14, BB$19,),
            ""
         ),
         IF($I28=3,
            "",
            IFBLANK(
               _xldudf_CX_PUSH(BB28, CX_ENTITY, $B28, BB$11, BB$14, BB$19,),
               ""
            )
         )
      )
   )
)),"")</f>
        <v/>
      </c>
      <c r="DP28" s="1883" t="str" cm="1">
        <f t="array" aca="1" ref="DP28" ca="1">IFERROR(IF(BC28*fxVal_normal=_BS!BC28,"",IF(OR(BC28="", NOT(ISNUMBER(BC28)), ISERROR(BC28), $B28=""), "",
   IF($I28=1,
      IFBLANK(
         _xldudf_CX_PUSH(BC28*fxVal_normal, CX_ENTITY, $B28, BC$11, BC$14, BC$19,),
         ""
      ),
      IF($I28=2,
         IFBLANK(
            _xldudf_CX_PUSH(BC28, CX_ENTITY, $B28, BC$11, BC$14, BC$19,),
            ""
         ),
         IF($I28=3,
            "",
            IFBLANK(
               _xldudf_CX_PUSH(BC28, CX_ENTITY, $B28, BC$11, BC$14, BC$19,),
               ""
            )
         )
      )
   )
)),"")</f>
        <v/>
      </c>
      <c r="DQ28" s="1883" t="str" cm="1">
        <f t="array" aca="1" ref="DQ28" ca="1">IFERROR(IF(BD28*fxVal_normal=_BS!BD28,"",IF(OR(BD28="", NOT(ISNUMBER(BD28)), ISERROR(BD28), $B28=""), "",
   IF($I28=1,
      IFBLANK(
         _xldudf_CX_PUSH(BD28*fxVal_normal, CX_ENTITY, $B28, BD$11, BD$14, BD$19,),
         ""
      ),
      IF($I28=2,
         IFBLANK(
            _xldudf_CX_PUSH(BD28, CX_ENTITY, $B28, BD$11, BD$14, BD$19,),
            ""
         ),
         IF($I28=3,
            "",
            IFBLANK(
               _xldudf_CX_PUSH(BD28, CX_ENTITY, $B28, BD$11, BD$14, BD$19,),
               ""
            )
         )
      )
   )
)),"")</f>
        <v/>
      </c>
      <c r="DR28" s="1883" t="str" cm="1">
        <f t="array" aca="1" ref="DR28" ca="1">IFERROR(IF(BE28*fxVal_normal=_BS!BE28,"",IF(OR(BE28="", NOT(ISNUMBER(BE28)), ISERROR(BE28), $B28=""), "",
   IF($I28=1,
      IFBLANK(
         _xldudf_CX_PUSH(BE28*fxVal_normal, CX_ENTITY, $B28, BE$11, BE$14, BE$19,),
         ""
      ),
      IF($I28=2,
         IFBLANK(
            _xldudf_CX_PUSH(BE28, CX_ENTITY, $B28, BE$11, BE$14, BE$19,),
            ""
         ),
         IF($I28=3,
            "",
            IFBLANK(
               _xldudf_CX_PUSH(BE28, CX_ENTITY, $B28, BE$11, BE$14, BE$19,),
               ""
            )
         )
      )
   )
)),"")</f>
        <v/>
      </c>
      <c r="DS28" s="1883" t="str" cm="1">
        <f t="array" aca="1" ref="DS28" ca="1">IFERROR(IF(BF28*fxVal_normal=_BS!BF28,"",IF(OR(BF28="", NOT(ISNUMBER(BF28)), ISERROR(BF28), $B28=""), "",
   IF($I28=1,
      IFBLANK(
         _xldudf_CX_PUSH(BF28*fxVal_normal, CX_ENTITY, $B28, BF$11, BF$14, BF$19,),
         ""
      ),
      IF($I28=2,
         IFBLANK(
            _xldudf_CX_PUSH(BF28, CX_ENTITY, $B28, BF$11, BF$14, BF$19,),
            ""
         ),
         IF($I28=3,
            "",
            IFBLANK(
               _xldudf_CX_PUSH(BF28, CX_ENTITY, $B28, BF$11, BF$14, BF$19,),
               ""
            )
         )
      )
   )
)),"")</f>
        <v/>
      </c>
      <c r="DT28" s="1883" t="str" cm="1">
        <f t="array" aca="1" ref="DT28" ca="1">IFERROR(IF(BG28*fxVal_normal=_BS!BG28,"",IF(OR(BG28="", NOT(ISNUMBER(BG28)), ISERROR(BG28), $B28=""), "",
   IF($I28=1,
      IFBLANK(
         _xldudf_CX_PUSH(BG28*fxVal_normal, CX_ENTITY, $B28, BG$11, BG$14, BG$19,),
         ""
      ),
      IF($I28=2,
         IFBLANK(
            _xldudf_CX_PUSH(BG28, CX_ENTITY, $B28, BG$11, BG$14, BG$19,),
            ""
         ),
         IF($I28=3,
            "",
            IFBLANK(
               _xldudf_CX_PUSH(BG28, CX_ENTITY, $B28, BG$11, BG$14, BG$19,),
               ""
            )
         )
      )
   )
)),"")</f>
        <v/>
      </c>
      <c r="DU28" s="1883" t="str" cm="1">
        <f t="array" aca="1" ref="DU28" ca="1">IFERROR(IF(BH28*fxVal_normal=_BS!BH28,"",IF(OR(BH28="", NOT(ISNUMBER(BH28)), ISERROR(BH28), $B28=""), "",
   IF($I28=1,
      IFBLANK(
         _xldudf_CX_PUSH(BH28*fxVal_normal, CX_ENTITY, $B28, BH$11, BH$14, BH$19,),
         ""
      ),
      IF($I28=2,
         IFBLANK(
            _xldudf_CX_PUSH(BH28, CX_ENTITY, $B28, BH$11, BH$14, BH$19,),
            ""
         ),
         IF($I28=3,
            "",
            IFBLANK(
               _xldudf_CX_PUSH(BH28, CX_ENTITY, $B28, BH$11, BH$14, BH$19,),
               ""
            )
         )
      )
   )
)),"")</f>
        <v/>
      </c>
      <c r="DV28" s="1883" t="str" cm="1">
        <f t="array" aca="1" ref="DV28" ca="1">IFERROR(IF(BI28*fxVal_normal=_BS!BI28,"",IF(OR(BI28="", NOT(ISNUMBER(BI28)), ISERROR(BI28), $B28=""), "",
   IF($I28=1,
      IFBLANK(
         _xldudf_CX_PUSH(BI28*fxVal_normal, CX_ENTITY, $B28, BI$11, BI$14, BI$19,),
         ""
      ),
      IF($I28=2,
         IFBLANK(
            _xldudf_CX_PUSH(BI28, CX_ENTITY, $B28, BI$11, BI$14, BI$19,),
            ""
         ),
         IF($I28=3,
            "",
            IFBLANK(
               _xldudf_CX_PUSH(BI28, CX_ENTITY, $B28, BI$11, BI$14, BI$19,),
               ""
            )
         )
      )
   )
)),"")</f>
        <v/>
      </c>
      <c r="DW28" s="1883" t="str" cm="1">
        <f t="array" aca="1" ref="DW28" ca="1">IFERROR(IF(BJ28*fxVal_normal=_BS!BJ28,"",IF(OR(BJ28="", NOT(ISNUMBER(BJ28)), ISERROR(BJ28), $B28=""), "",
   IF($I28=1,
      IFBLANK(
         _xldudf_CX_PUSH(BJ28*fxVal_normal, CX_ENTITY, $B28, BJ$11, BJ$14, BJ$19,),
         ""
      ),
      IF($I28=2,
         IFBLANK(
            _xldudf_CX_PUSH(BJ28, CX_ENTITY, $B28, BJ$11, BJ$14, BJ$19,),
            ""
         ),
         IF($I28=3,
            "",
            IFBLANK(
               _xldudf_CX_PUSH(BJ28, CX_ENTITY, $B28, BJ$11, BJ$14, BJ$19,),
               ""
            )
         )
      )
   )
)),"")</f>
        <v/>
      </c>
      <c r="DX28" s="1883" t="str" cm="1">
        <f t="array" aca="1" ref="DX28" ca="1">IFERROR(IF(BK28*fxVal_normal=_BS!BK28,"",IF(OR(BK28="", NOT(ISNUMBER(BK28)), ISERROR(BK28), $B28=""), "",
   IF($I28=1,
      IFBLANK(
         _xldudf_CX_PUSH(BK28*fxVal_normal, CX_ENTITY, $B28, BK$11, BK$14, BK$19,),
         ""
      ),
      IF($I28=2,
         IFBLANK(
            _xldudf_CX_PUSH(BK28, CX_ENTITY, $B28, BK$11, BK$14, BK$19,),
            ""
         ),
         IF($I28=3,
            "",
            IFBLANK(
               _xldudf_CX_PUSH(BK28, CX_ENTITY, $B28, BK$11, BK$14, BK$19,),
               ""
            )
         )
      )
   )
)),"")</f>
        <v/>
      </c>
      <c r="DY28" s="1883" t="str" cm="1">
        <f t="array" aca="1" ref="DY28" ca="1">IFERROR(IF(BL28*fxVal_normal=_BS!BL28,"",IF(OR(BL28="", NOT(ISNUMBER(BL28)), ISERROR(BL28), $B28=""), "",
   IF($I28=1,
      IFBLANK(
         _xldudf_CX_PUSH(BL28*fxVal_normal, CX_ENTITY, $B28, BL$11, BL$14, BL$19,),
         ""
      ),
      IF($I28=2,
         IFBLANK(
            _xldudf_CX_PUSH(BL28, CX_ENTITY, $B28, BL$11, BL$14, BL$19,),
            ""
         ),
         IF($I28=3,
            "",
            IFBLANK(
               _xldudf_CX_PUSH(BL28, CX_ENTITY, $B28, BL$11, BL$14, BL$19,),
               ""
            )
         )
      )
   )
)),"")</f>
        <v/>
      </c>
      <c r="DZ28" s="1883" t="str" cm="1">
        <f t="array" aca="1" ref="DZ28" ca="1">IFERROR(IF(BM28*fxVal_normal=_BS!BM28,"",IF(OR(BM28="", NOT(ISNUMBER(BM28)), ISERROR(BM28), $B28=""), "",
   IF($I28=1,
      IFBLANK(
         _xldudf_CX_PUSH(BM28*fxVal_normal, CX_ENTITY, $B28, BM$11, BM$14, BM$19,),
         ""
      ),
      IF($I28=2,
         IFBLANK(
            _xldudf_CX_PUSH(BM28, CX_ENTITY, $B28, BM$11, BM$14, BM$19,),
            ""
         ),
         IF($I28=3,
            "",
            IFBLANK(
               _xldudf_CX_PUSH(BM28, CX_ENTITY, $B28, BM$11, BM$14, BM$19,),
               ""
            )
         )
      )
   )
)),"")</f>
        <v/>
      </c>
      <c r="EA28" s="1883" t="str" cm="1">
        <f t="array" aca="1" ref="EA28" ca="1">IFERROR(IF(BN28*fxVal_normal=_BS!BN28,"",IF(OR(BN28="", NOT(ISNUMBER(BN28)), ISERROR(BN28), $B28=""), "",
   IF($I28=1,
      IFBLANK(
         _xldudf_CX_PUSH(BN28*fxVal_normal, CX_ENTITY, $B28, BN$11, BN$14, BN$19,),
         ""
      ),
      IF($I28=2,
         IFBLANK(
            _xldudf_CX_PUSH(BN28, CX_ENTITY, $B28, BN$11, BN$14, BN$19,),
            ""
         ),
         IF($I28=3,
            "",
            IFBLANK(
               _xldudf_CX_PUSH(BN28, CX_ENTITY, $B28, BN$11, BN$14, BN$19,),
               ""
            )
         )
      )
   )
)),"")</f>
        <v/>
      </c>
    </row>
    <row r="29" spans="1:131" ht="21" customHeight="1">
      <c r="A29" s="1626"/>
      <c r="B29" s="811" t="str" cm="1">
        <f t="array" ref="B29">IFBLANK(_BS!F29,"")</f>
        <v>Other Assets</v>
      </c>
      <c r="C29" s="811" t="str" cm="1">
        <f t="array" ref="C29">IFBLANK(_BS!C29,"")</f>
        <v>Other Assets (Company View)</v>
      </c>
      <c r="D29" s="1549"/>
      <c r="E29" s="1902" t="e" cm="1">
        <f t="array" aca="1" ref="E2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)($AD29:$CH29, Z29)</f>
        <v>#NAME?</v>
      </c>
      <c r="F29" s="1897"/>
      <c r="G29" s="1897"/>
      <c r="H29" s="401">
        <v>1</v>
      </c>
      <c r="I29" s="401">
        <v>1</v>
      </c>
      <c r="J29" s="401"/>
      <c r="N29" s="158"/>
      <c r="O29" s="101"/>
      <c r="P29" s="52"/>
      <c r="Q29" s="101"/>
      <c r="R29" s="101"/>
      <c r="S29" s="101"/>
      <c r="T29" s="101"/>
      <c r="U29" s="39"/>
      <c r="W29" s="91" t="str">
        <f t="shared" si="1"/>
        <v>Actual</v>
      </c>
      <c r="X29" s="857">
        <f>_BS!X29</f>
        <v>1</v>
      </c>
      <c r="Y29" s="916">
        <v>2</v>
      </c>
      <c r="Z29" s="198" cm="1">
        <f t="array" ref="Z29">_xlfn.SWITCH(
    TRUE,
    _BS!$L29=TRUE, 1,
    _BS!$L29=FALSE,-1,
    _BS!$L29=-1,0,
"n/a"
)</f>
        <v>1</v>
      </c>
      <c r="AA29" s="200"/>
      <c r="AB29" s="88" t="str">
        <f>_BS!AB29</f>
        <v>Other Assets</v>
      </c>
      <c r="AC29" s="88" t="e" cm="1" vm="5">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#VALUE!</v>
      </c>
      <c r="AD29" s="1669">
        <v>1</v>
      </c>
      <c r="AE29" s="1669">
        <v>1</v>
      </c>
      <c r="AF29" s="1669">
        <v>1</v>
      </c>
      <c r="AG29" s="1669">
        <v>1</v>
      </c>
      <c r="AH29" s="1669">
        <v>1</v>
      </c>
      <c r="AI29" s="1669">
        <v>1</v>
      </c>
      <c r="AJ29" s="1669">
        <v>1</v>
      </c>
      <c r="AK29" s="1669">
        <v>1</v>
      </c>
      <c r="AL29" s="1669">
        <v>1</v>
      </c>
      <c r="AM29" s="1669">
        <v>1</v>
      </c>
      <c r="AN29" s="1669">
        <v>1</v>
      </c>
      <c r="AO29" s="1669">
        <v>1</v>
      </c>
      <c r="AP29" s="1669">
        <v>1</v>
      </c>
      <c r="AQ29" s="1669">
        <v>1</v>
      </c>
      <c r="AR29" s="1669">
        <v>1</v>
      </c>
      <c r="AS29" s="1669">
        <v>1</v>
      </c>
      <c r="AT29" s="1669">
        <v>1</v>
      </c>
      <c r="AU29" s="1669">
        <v>1</v>
      </c>
      <c r="AV29" s="1669">
        <v>1</v>
      </c>
      <c r="AW29" s="1669">
        <v>1</v>
      </c>
      <c r="AX29" s="1669">
        <v>1</v>
      </c>
      <c r="AY29" s="1669">
        <v>1</v>
      </c>
      <c r="AZ29" s="1669">
        <v>1</v>
      </c>
      <c r="BA29" s="1669">
        <v>1</v>
      </c>
      <c r="BB29" s="1669">
        <v>1</v>
      </c>
      <c r="BC29" s="1669">
        <v>1</v>
      </c>
      <c r="BD29" s="1669">
        <v>1</v>
      </c>
      <c r="BE29" s="1669">
        <v>1</v>
      </c>
      <c r="BF29" s="1669">
        <v>1</v>
      </c>
      <c r="BG29" s="1669">
        <v>1</v>
      </c>
      <c r="BH29" s="1669">
        <v>1</v>
      </c>
      <c r="BI29" s="1669">
        <v>1</v>
      </c>
      <c r="BJ29" s="1669">
        <v>1</v>
      </c>
      <c r="BK29" s="1669">
        <v>1</v>
      </c>
      <c r="BL29" s="1669">
        <v>1</v>
      </c>
      <c r="BM29" s="1669">
        <v>1</v>
      </c>
      <c r="BN29" s="1669">
        <v>1</v>
      </c>
      <c r="BO29" s="2095"/>
      <c r="BP29" s="2095"/>
      <c r="BQ29" s="2095"/>
      <c r="BR29" s="2095"/>
      <c r="BS29" s="2095"/>
      <c r="BT29" s="2095"/>
      <c r="BU29" s="2095"/>
      <c r="BV29" s="2095"/>
      <c r="BW29" s="2095"/>
      <c r="BX29" s="2095"/>
      <c r="BY29" s="2095"/>
      <c r="BZ29" s="2095"/>
      <c r="CA29" s="926"/>
      <c r="CB29" s="921"/>
      <c r="CC29" s="927"/>
      <c r="CD29" s="2069" t="e" cm="1">
        <f t="array" aca="1" ref="CD29" ca="1">_xlfn.XLOOKUP(BS!CD$11, array_timeline, BS!$AD29:$BN29)</f>
        <v>#NAME?</v>
      </c>
      <c r="CE29" s="2069" t="e" cm="1">
        <f t="array" aca="1" ref="CE29" ca="1">_xlfn.XLOOKUP(BS!CE$11, array_timeline, BS!$AD29:$BN29)</f>
        <v>#NAME?</v>
      </c>
      <c r="CF29" s="925"/>
      <c r="CG29" s="1669" t="e" cm="1">
        <f t="array" aca="1" ref="CG29" ca="1">TODECIMAL(IFBLANK(_BS!CG29,""), fxVal_normal)</f>
        <v>#NAME?</v>
      </c>
      <c r="CH29" s="1669" t="e" cm="1">
        <f t="array" aca="1" ref="CH29" ca="1">TODECIMAL(IFBLANK(_BS!CH29,""), fxVal_normal)</f>
        <v>#NAME?</v>
      </c>
      <c r="CI29" s="200"/>
      <c r="CK29" s="2085" t="str" cm="1">
        <f t="array" aca="1" ref="CK29" ca="1">IFERROR(IF(Y29&lt;&gt;AB29,_xldudf_CX_PUSH(Y29,CX_ENTITY,C29,EOMONTH(val_asOfDate,0)),""),"")</f>
        <v/>
      </c>
      <c r="CL29" s="2085" t="str" cm="1">
        <f t="array" aca="1" ref="CL29" ca="1">IFERROR(IF(Y29&lt;&gt;AB29,_xldudf_CX_PUSH(Y29,CX_ENTITY,C29,EOMONTH(val_asOfDate,1)),""),"")</f>
        <v/>
      </c>
      <c r="CM29" s="2085" t="str" cm="1">
        <f t="array" aca="1" ref="CM29" ca="1">IFERROR(IF(Y29&lt;&gt;AB29,_xldudf_CX_PUSH(Y29,CX_ENTITY,C29,EOMONTH(val_asOfDate,2)),""),"")</f>
        <v/>
      </c>
      <c r="CN29" s="2085" t="str" cm="1">
        <f t="array" aca="1" ref="CN29" ca="1">IFERROR(IF(Y29&lt;&gt;AB29,_xldudf_CX_PUSH(Y29,CX_ENTITY,C29,EOMONTH(val_asOfDate,3)),""),"")</f>
        <v/>
      </c>
      <c r="CO29" s="2086" t="str" cm="1">
        <f t="array" aca="1" ref="CO29" ca="1">IFERROR(IF(CG29*fxVal_normal=_BS!CG29,"",IF(OR($CG29="", $CG29=0, NOT(ISNUMBER($CG29)), ISERROR($CG29), $B29=""), "",
   IF($I29=1,
      IFBLANK(
         _xldudf_CX_PUSH($CG29*10^6, CX_ENTITY, $B29, $CG$11, $CG$14, $CG$19,),
         ""
      ),
      IF($I29=2,
         IFBLANK(
            _xldudf_CX_PUSH($CG29, CX_ENTITY, $B29, $CG$11, $CG$14, $CG$19,),
            ""
         ),
         IF($I29=3,
            "",
            IFBLANK(
               _xldudf_CX_PUSH($CG29, CX_ENTITY, $B29, $CG$11, $CG$14, $CG$19,),
               ""
            )
         )
      )
   )
)),"")</f>
        <v/>
      </c>
      <c r="CP29" s="2086" t="str" cm="1">
        <f t="array" aca="1" ref="CP29" ca="1">IFERROR(IF(CH29*fxVal_normal=_BS!CH29,"",IF(OR($CH29="", $CH29=0, NOT(ISNUMBER($CH29)), ISERROR($CH29), $B29=""), "",
   IF($I29=1,
      IFBLANK(
         _xldudf_CX_PUSH($CH29*10^6, CX_ENTITY, $B29, $CH$11, $CH$14, $CH$19,),
         ""
      ),
      IF($I29=2,
         IFBLANK(
            _xldudf_CX_PUSH($CH29, CX_ENTITY, $B29, $CH$11, $CH$14, $CH$19,),
            ""
         ),
         IF($I29=3,
            "",
            IFBLANK(
               _xldudf_CX_PUSH($CH29, CX_ENTITY, $B29, $CH$11, $CH$14, $CH$19,),
               ""
            )
         )
      )
   )
)),"")</f>
        <v/>
      </c>
      <c r="CQ29" s="1883" t="str" cm="1">
        <f t="array" aca="1" ref="CQ29" ca="1">IFERROR(IF(AD29*fxVal_normal=_BS!AD29,"",IF(OR(AD29="", NOT(ISNUMBER(AD29)), ISERROR(AD29), $B29=""), "",
   IF($I29=1,
      IFBLANK(
         _xldudf_CX_PUSH(AD29*fxVal_normal, CX_ENTITY, $B29, AD$11, AD$14, AD$19,),
         ""
      ),
      IF($I29=2,
         IFBLANK(
            _xldudf_CX_PUSH(AD29, CX_ENTITY, $B29, AD$11, AD$14, AD$19,),
            ""
         ),
         IF($I29=3,
            "",
            IFBLANK(
               _xldudf_CX_PUSH(AD29, CX_ENTITY, $B29, AD$11, AD$14, AD$19,),
               ""
            )
         )
      )
   )
)),"")</f>
        <v/>
      </c>
      <c r="CR29" s="1883" t="str" cm="1">
        <f t="array" aca="1" ref="CR29" ca="1">IFERROR(IF(AE29*fxVal_normal=_BS!AE29,"",IF(OR(AE29="", NOT(ISNUMBER(AE29)), ISERROR(AE29), $B29=""), "",
   IF($I29=1,
      IFBLANK(
         _xldudf_CX_PUSH(AE29*fxVal_normal, CX_ENTITY, $B29, AE$11, AE$14, AE$19,),
         ""
      ),
      IF($I29=2,
         IFBLANK(
            _xldudf_CX_PUSH(AE29, CX_ENTITY, $B29, AE$11, AE$14, AE$19,),
            ""
         ),
         IF($I29=3,
            "",
            IFBLANK(
               _xldudf_CX_PUSH(AE29, CX_ENTITY, $B29, AE$11, AE$14, AE$19,),
               ""
            )
         )
      )
   )
)),"")</f>
        <v/>
      </c>
      <c r="CS29" s="1883" t="str" cm="1">
        <f t="array" aca="1" ref="CS29" ca="1">IFERROR(IF(AF29*fxVal_normal=_BS!AF29,"",IF(OR(AF29="", NOT(ISNUMBER(AF29)), ISERROR(AF29), $B29=""), "",
   IF($I29=1,
      IFBLANK(
         _xldudf_CX_PUSH(AF29*fxVal_normal, CX_ENTITY, $B29, AF$11, AF$14, AF$19,),
         ""
      ),
      IF($I29=2,
         IFBLANK(
            _xldudf_CX_PUSH(AF29, CX_ENTITY, $B29, AF$11, AF$14, AF$19,),
            ""
         ),
         IF($I29=3,
            "",
            IFBLANK(
               _xldudf_CX_PUSH(AF29, CX_ENTITY, $B29, AF$11, AF$14, AF$19,),
               ""
            )
         )
      )
   )
)),"")</f>
        <v/>
      </c>
      <c r="CT29" s="1883" t="str" cm="1">
        <f t="array" aca="1" ref="CT29" ca="1">IFERROR(IF(AG29*fxVal_normal=_BS!AG29,"",IF(OR(AG29="", NOT(ISNUMBER(AG29)), ISERROR(AG29), $B29=""), "",
   IF($I29=1,
      IFBLANK(
         _xldudf_CX_PUSH(AG29*fxVal_normal, CX_ENTITY, $B29, AG$11, AG$14, AG$19,),
         ""
      ),
      IF($I29=2,
         IFBLANK(
            _xldudf_CX_PUSH(AG29, CX_ENTITY, $B29, AG$11, AG$14, AG$19,),
            ""
         ),
         IF($I29=3,
            "",
            IFBLANK(
               _xldudf_CX_PUSH(AG29, CX_ENTITY, $B29, AG$11, AG$14, AG$19,),
               ""
            )
         )
      )
   )
)),"")</f>
        <v/>
      </c>
      <c r="CU29" s="1883" t="str" cm="1">
        <f t="array" aca="1" ref="CU29" ca="1">IFERROR(IF(AH29*fxVal_normal=_BS!AH29,"",IF(OR(AH29="", NOT(ISNUMBER(AH29)), ISERROR(AH29), $B29=""), "",
   IF($I29=1,
      IFBLANK(
         _xldudf_CX_PUSH(AH29*fxVal_normal, CX_ENTITY, $B29, AH$11, AH$14, AH$19,),
         ""
      ),
      IF($I29=2,
         IFBLANK(
            _xldudf_CX_PUSH(AH29, CX_ENTITY, $B29, AH$11, AH$14, AH$19,),
            ""
         ),
         IF($I29=3,
            "",
            IFBLANK(
               _xldudf_CX_PUSH(AH29, CX_ENTITY, $B29, AH$11, AH$14, AH$19,),
               ""
            )
         )
      )
   )
)),"")</f>
        <v/>
      </c>
      <c r="CV29" s="1883" t="str" cm="1">
        <f t="array" aca="1" ref="CV29" ca="1">IFERROR(IF(AI29*fxVal_normal=_BS!AI29,"",IF(OR(AI29="", NOT(ISNUMBER(AI29)), ISERROR(AI29), $B29=""), "",
   IF($I29=1,
      IFBLANK(
         _xldudf_CX_PUSH(AI29*fxVal_normal, CX_ENTITY, $B29, AI$11, AI$14, AI$19,),
         ""
      ),
      IF($I29=2,
         IFBLANK(
            _xldudf_CX_PUSH(AI29, CX_ENTITY, $B29, AI$11, AI$14, AI$19,),
            ""
         ),
         IF($I29=3,
            "",
            IFBLANK(
               _xldudf_CX_PUSH(AI29, CX_ENTITY, $B29, AI$11, AI$14, AI$19,),
               ""
            )
         )
      )
   )
)),"")</f>
        <v/>
      </c>
      <c r="CW29" s="1883" t="str" cm="1">
        <f t="array" aca="1" ref="CW29" ca="1">IFERROR(IF(AJ29*fxVal_normal=_BS!AJ29,"",IF(OR(AJ29="", NOT(ISNUMBER(AJ29)), ISERROR(AJ29), $B29=""), "",
   IF($I29=1,
      IFBLANK(
         _xldudf_CX_PUSH(AJ29*fxVal_normal, CX_ENTITY, $B29, AJ$11, AJ$14, AJ$19,),
         ""
      ),
      IF($I29=2,
         IFBLANK(
            _xldudf_CX_PUSH(AJ29, CX_ENTITY, $B29, AJ$11, AJ$14, AJ$19,),
            ""
         ),
         IF($I29=3,
            "",
            IFBLANK(
               _xldudf_CX_PUSH(AJ29, CX_ENTITY, $B29, AJ$11, AJ$14, AJ$19,),
               ""
            )
         )
      )
   )
)),"")</f>
        <v/>
      </c>
      <c r="CX29" s="1883" t="str" cm="1">
        <f t="array" aca="1" ref="CX29" ca="1">IFERROR(IF(AK29*fxVal_normal=_BS!AK29,"",IF(OR(AK29="", NOT(ISNUMBER(AK29)), ISERROR(AK29), $B29=""), "",
   IF($I29=1,
      IFBLANK(
         _xldudf_CX_PUSH(AK29*fxVal_normal, CX_ENTITY, $B29, AK$11, AK$14, AK$19,),
         ""
      ),
      IF($I29=2,
         IFBLANK(
            _xldudf_CX_PUSH(AK29, CX_ENTITY, $B29, AK$11, AK$14, AK$19,),
            ""
         ),
         IF($I29=3,
            "",
            IFBLANK(
               _xldudf_CX_PUSH(AK29, CX_ENTITY, $B29, AK$11, AK$14, AK$19,),
               ""
            )
         )
      )
   )
)),"")</f>
        <v/>
      </c>
      <c r="CY29" s="1883" t="str" cm="1">
        <f t="array" aca="1" ref="CY29" ca="1">IFERROR(IF(AL29*fxVal_normal=_BS!AL29,"",IF(OR(AL29="", NOT(ISNUMBER(AL29)), ISERROR(AL29), $B29=""), "",
   IF($I29=1,
      IFBLANK(
         _xldudf_CX_PUSH(AL29*fxVal_normal, CX_ENTITY, $B29, AL$11, AL$14, AL$19,),
         ""
      ),
      IF($I29=2,
         IFBLANK(
            _xldudf_CX_PUSH(AL29, CX_ENTITY, $B29, AL$11, AL$14, AL$19,),
            ""
         ),
         IF($I29=3,
            "",
            IFBLANK(
               _xldudf_CX_PUSH(AL29, CX_ENTITY, $B29, AL$11, AL$14, AL$19,),
               ""
            )
         )
      )
   )
)),"")</f>
        <v/>
      </c>
      <c r="CZ29" s="1883" t="str" cm="1">
        <f t="array" aca="1" ref="CZ29" ca="1">IFERROR(IF(AM29*fxVal_normal=_BS!AM29,"",IF(OR(AM29="", NOT(ISNUMBER(AM29)), ISERROR(AM29), $B29=""), "",
   IF($I29=1,
      IFBLANK(
         _xldudf_CX_PUSH(AM29*fxVal_normal, CX_ENTITY, $B29, AM$11, AM$14, AM$19,),
         ""
      ),
      IF($I29=2,
         IFBLANK(
            _xldudf_CX_PUSH(AM29, CX_ENTITY, $B29, AM$11, AM$14, AM$19,),
            ""
         ),
         IF($I29=3,
            "",
            IFBLANK(
               _xldudf_CX_PUSH(AM29, CX_ENTITY, $B29, AM$11, AM$14, AM$19,),
               ""
            )
         )
      )
   )
)),"")</f>
        <v/>
      </c>
      <c r="DA29" s="1883" t="str" cm="1">
        <f t="array" aca="1" ref="DA29" ca="1">IFERROR(IF(AN29*fxVal_normal=_BS!AN29,"",IF(OR(AN29="", NOT(ISNUMBER(AN29)), ISERROR(AN29), $B29=""), "",
   IF($I29=1,
      IFBLANK(
         _xldudf_CX_PUSH(AN29*fxVal_normal, CX_ENTITY, $B29, AN$11, AN$14, AN$19,),
         ""
      ),
      IF($I29=2,
         IFBLANK(
            _xldudf_CX_PUSH(AN29, CX_ENTITY, $B29, AN$11, AN$14, AN$19,),
            ""
         ),
         IF($I29=3,
            "",
            IFBLANK(
               _xldudf_CX_PUSH(AN29, CX_ENTITY, $B29, AN$11, AN$14, AN$19,),
               ""
            )
         )
      )
   )
)),"")</f>
        <v/>
      </c>
      <c r="DB29" s="1883" t="str" cm="1">
        <f t="array" aca="1" ref="DB29" ca="1">IFERROR(IF(AO29*fxVal_normal=_BS!AO29,"",IF(OR(AO29="", NOT(ISNUMBER(AO29)), ISERROR(AO29), $B29=""), "",
   IF($I29=1,
      IFBLANK(
         _xldudf_CX_PUSH(AO29*fxVal_normal, CX_ENTITY, $B29, AO$11, AO$14, AO$19,),
         ""
      ),
      IF($I29=2,
         IFBLANK(
            _xldudf_CX_PUSH(AO29, CX_ENTITY, $B29, AO$11, AO$14, AO$19,),
            ""
         ),
         IF($I29=3,
            "",
            IFBLANK(
               _xldudf_CX_PUSH(AO29, CX_ENTITY, $B29, AO$11, AO$14, AO$19,),
               ""
            )
         )
      )
   )
)),"")</f>
        <v/>
      </c>
      <c r="DC29" s="1883" t="str" cm="1">
        <f t="array" aca="1" ref="DC29" ca="1">IFERROR(IF(AP29*fxVal_normal=_BS!AP29,"",IF(OR(AP29="", NOT(ISNUMBER(AP29)), ISERROR(AP29), $B29=""), "",
   IF($I29=1,
      IFBLANK(
         _xldudf_CX_PUSH(AP29*fxVal_normal, CX_ENTITY, $B29, AP$11, AP$14, AP$19,),
         ""
      ),
      IF($I29=2,
         IFBLANK(
            _xldudf_CX_PUSH(AP29, CX_ENTITY, $B29, AP$11, AP$14, AP$19,),
            ""
         ),
         IF($I29=3,
            "",
            IFBLANK(
               _xldudf_CX_PUSH(AP29, CX_ENTITY, $B29, AP$11, AP$14, AP$19,),
               ""
            )
         )
      )
   )
)),"")</f>
        <v/>
      </c>
      <c r="DD29" s="1883" t="str" cm="1">
        <f t="array" aca="1" ref="DD29" ca="1">IFERROR(IF(AQ29*fxVal_normal=_BS!AQ29,"",IF(OR(AQ29="", NOT(ISNUMBER(AQ29)), ISERROR(AQ29), $B29=""), "",
   IF($I29=1,
      IFBLANK(
         _xldudf_CX_PUSH(AQ29*fxVal_normal, CX_ENTITY, $B29, AQ$11, AQ$14, AQ$19,),
         ""
      ),
      IF($I29=2,
         IFBLANK(
            _xldudf_CX_PUSH(AQ29, CX_ENTITY, $B29, AQ$11, AQ$14, AQ$19,),
            ""
         ),
         IF($I29=3,
            "",
            IFBLANK(
               _xldudf_CX_PUSH(AQ29, CX_ENTITY, $B29, AQ$11, AQ$14, AQ$19,),
               ""
            )
         )
      )
   )
)),"")</f>
        <v/>
      </c>
      <c r="DE29" s="1883" t="str" cm="1">
        <f t="array" aca="1" ref="DE29" ca="1">IFERROR(IF(AR29*fxVal_normal=_BS!AR29,"",IF(OR(AR29="", NOT(ISNUMBER(AR29)), ISERROR(AR29), $B29=""), "",
   IF($I29=1,
      IFBLANK(
         _xldudf_CX_PUSH(AR29*fxVal_normal, CX_ENTITY, $B29, AR$11, AR$14, AR$19,),
         ""
      ),
      IF($I29=2,
         IFBLANK(
            _xldudf_CX_PUSH(AR29, CX_ENTITY, $B29, AR$11, AR$14, AR$19,),
            ""
         ),
         IF($I29=3,
            "",
            IFBLANK(
               _xldudf_CX_PUSH(AR29, CX_ENTITY, $B29, AR$11, AR$14, AR$19,),
               ""
            )
         )
      )
   )
)),"")</f>
        <v/>
      </c>
      <c r="DF29" s="1883" t="str" cm="1">
        <f t="array" aca="1" ref="DF29" ca="1">IFERROR(IF(AS29*fxVal_normal=_BS!AS29,"",IF(OR(AS29="", NOT(ISNUMBER(AS29)), ISERROR(AS29), $B29=""), "",
   IF($I29=1,
      IFBLANK(
         _xldudf_CX_PUSH(AS29*fxVal_normal, CX_ENTITY, $B29, AS$11, AS$14, AS$19,),
         ""
      ),
      IF($I29=2,
         IFBLANK(
            _xldudf_CX_PUSH(AS29, CX_ENTITY, $B29, AS$11, AS$14, AS$19,),
            ""
         ),
         IF($I29=3,
            "",
            IFBLANK(
               _xldudf_CX_PUSH(AS29, CX_ENTITY, $B29, AS$11, AS$14, AS$19,),
               ""
            )
         )
      )
   )
)),"")</f>
        <v/>
      </c>
      <c r="DG29" s="1883" t="str" cm="1">
        <f t="array" aca="1" ref="DG29" ca="1">IFERROR(IF(AT29*fxVal_normal=_BS!AT29,"",IF(OR(AT29="", NOT(ISNUMBER(AT29)), ISERROR(AT29), $B29=""), "",
   IF($I29=1,
      IFBLANK(
         _xldudf_CX_PUSH(AT29*fxVal_normal, CX_ENTITY, $B29, AT$11, AT$14, AT$19,),
         ""
      ),
      IF($I29=2,
         IFBLANK(
            _xldudf_CX_PUSH(AT29, CX_ENTITY, $B29, AT$11, AT$14, AT$19,),
            ""
         ),
         IF($I29=3,
            "",
            IFBLANK(
               _xldudf_CX_PUSH(AT29, CX_ENTITY, $B29, AT$11, AT$14, AT$19,),
               ""
            )
         )
      )
   )
)),"")</f>
        <v/>
      </c>
      <c r="DH29" s="1883" t="str" cm="1">
        <f t="array" aca="1" ref="DH29" ca="1">IFERROR(IF(AU29*fxVal_normal=_BS!AU29,"",IF(OR(AU29="", NOT(ISNUMBER(AU29)), ISERROR(AU29), $B29=""), "",
   IF($I29=1,
      IFBLANK(
         _xldudf_CX_PUSH(AU29*fxVal_normal, CX_ENTITY, $B29, AU$11, AU$14, AU$19,),
         ""
      ),
      IF($I29=2,
         IFBLANK(
            _xldudf_CX_PUSH(AU29, CX_ENTITY, $B29, AU$11, AU$14, AU$19,),
            ""
         ),
         IF($I29=3,
            "",
            IFBLANK(
               _xldudf_CX_PUSH(AU29, CX_ENTITY, $B29, AU$11, AU$14, AU$19,),
               ""
            )
         )
      )
   )
)),"")</f>
        <v/>
      </c>
      <c r="DI29" s="1883" t="str" cm="1">
        <f t="array" aca="1" ref="DI29" ca="1">IFERROR(IF(AV29*fxVal_normal=_BS!AV29,"",IF(OR(AV29="", NOT(ISNUMBER(AV29)), ISERROR(AV29), $B29=""), "",
   IF($I29=1,
      IFBLANK(
         _xldudf_CX_PUSH(AV29*fxVal_normal, CX_ENTITY, $B29, AV$11, AV$14, AV$19,),
         ""
      ),
      IF($I29=2,
         IFBLANK(
            _xldudf_CX_PUSH(AV29, CX_ENTITY, $B29, AV$11, AV$14, AV$19,),
            ""
         ),
         IF($I29=3,
            "",
            IFBLANK(
               _xldudf_CX_PUSH(AV29, CX_ENTITY, $B29, AV$11, AV$14, AV$19,),
               ""
            )
         )
      )
   )
)),"")</f>
        <v/>
      </c>
      <c r="DJ29" s="1883" t="str" cm="1">
        <f t="array" aca="1" ref="DJ29" ca="1">IFERROR(IF(AW29*fxVal_normal=_BS!AW29,"",IF(OR(AW29="", NOT(ISNUMBER(AW29)), ISERROR(AW29), $B29=""), "",
   IF($I29=1,
      IFBLANK(
         _xldudf_CX_PUSH(AW29*fxVal_normal, CX_ENTITY, $B29, AW$11, AW$14, AW$19,),
         ""
      ),
      IF($I29=2,
         IFBLANK(
            _xldudf_CX_PUSH(AW29, CX_ENTITY, $B29, AW$11, AW$14, AW$19,),
            ""
         ),
         IF($I29=3,
            "",
            IFBLANK(
               _xldudf_CX_PUSH(AW29, CX_ENTITY, $B29, AW$11, AW$14, AW$19,),
               ""
            )
         )
      )
   )
)),"")</f>
        <v/>
      </c>
      <c r="DK29" s="1883" t="str" cm="1">
        <f t="array" aca="1" ref="DK29" ca="1">IFERROR(IF(AX29*fxVal_normal=_BS!AX29,"",IF(OR(AX29="", NOT(ISNUMBER(AX29)), ISERROR(AX29), $B29=""), "",
   IF($I29=1,
      IFBLANK(
         _xldudf_CX_PUSH(AX29*fxVal_normal, CX_ENTITY, $B29, AX$11, AX$14, AX$19,),
         ""
      ),
      IF($I29=2,
         IFBLANK(
            _xldudf_CX_PUSH(AX29, CX_ENTITY, $B29, AX$11, AX$14, AX$19,),
            ""
         ),
         IF($I29=3,
            "",
            IFBLANK(
               _xldudf_CX_PUSH(AX29, CX_ENTITY, $B29, AX$11, AX$14, AX$19,),
               ""
            )
         )
      )
   )
)),"")</f>
        <v/>
      </c>
      <c r="DL29" s="1883" t="str" cm="1">
        <f t="array" aca="1" ref="DL29" ca="1">IFERROR(IF(AY29*fxVal_normal=_BS!AY29,"",IF(OR(AY29="", NOT(ISNUMBER(AY29)), ISERROR(AY29), $B29=""), "",
   IF($I29=1,
      IFBLANK(
         _xldudf_CX_PUSH(AY29*fxVal_normal, CX_ENTITY, $B29, AY$11, AY$14, AY$19,),
         ""
      ),
      IF($I29=2,
         IFBLANK(
            _xldudf_CX_PUSH(AY29, CX_ENTITY, $B29, AY$11, AY$14, AY$19,),
            ""
         ),
         IF($I29=3,
            "",
            IFBLANK(
               _xldudf_CX_PUSH(AY29, CX_ENTITY, $B29, AY$11, AY$14, AY$19,),
               ""
            )
         )
      )
   )
)),"")</f>
        <v/>
      </c>
      <c r="DM29" s="1883" t="str" cm="1">
        <f t="array" aca="1" ref="DM29" ca="1">IFERROR(IF(AZ29*fxVal_normal=_BS!AZ29,"",IF(OR(AZ29="", NOT(ISNUMBER(AZ29)), ISERROR(AZ29), $B29=""), "",
   IF($I29=1,
      IFBLANK(
         _xldudf_CX_PUSH(AZ29*fxVal_normal, CX_ENTITY, $B29, AZ$11, AZ$14, AZ$19,),
         ""
      ),
      IF($I29=2,
         IFBLANK(
            _xldudf_CX_PUSH(AZ29, CX_ENTITY, $B29, AZ$11, AZ$14, AZ$19,),
            ""
         ),
         IF($I29=3,
            "",
            IFBLANK(
               _xldudf_CX_PUSH(AZ29, CX_ENTITY, $B29, AZ$11, AZ$14, AZ$19,),
               ""
            )
         )
      )
   )
)),"")</f>
        <v/>
      </c>
      <c r="DN29" s="1883" t="str" cm="1">
        <f t="array" aca="1" ref="DN29" ca="1">IFERROR(IF(BA29*fxVal_normal=_BS!BA29,"",IF(OR(BA29="", NOT(ISNUMBER(BA29)), ISERROR(BA29), $B29=""), "",
   IF($I29=1,
      IFBLANK(
         _xldudf_CX_PUSH(BA29*fxVal_normal, CX_ENTITY, $B29, BA$11, BA$14, BA$19,),
         ""
      ),
      IF($I29=2,
         IFBLANK(
            _xldudf_CX_PUSH(BA29, CX_ENTITY, $B29, BA$11, BA$14, BA$19,),
            ""
         ),
         IF($I29=3,
            "",
            IFBLANK(
               _xldudf_CX_PUSH(BA29, CX_ENTITY, $B29, BA$11, BA$14, BA$19,),
               ""
            )
         )
      )
   )
)),"")</f>
        <v/>
      </c>
      <c r="DO29" s="1883" t="str" cm="1">
        <f t="array" aca="1" ref="DO29" ca="1">IFERROR(IF(BB29*fxVal_normal=_BS!BB29,"",IF(OR(BB29="", NOT(ISNUMBER(BB29)), ISERROR(BB29), $B29=""), "",
   IF($I29=1,
      IFBLANK(
         _xldudf_CX_PUSH(BB29*fxVal_normal, CX_ENTITY, $B29, BB$11, BB$14, BB$19,),
         ""
      ),
      IF($I29=2,
         IFBLANK(
            _xldudf_CX_PUSH(BB29, CX_ENTITY, $B29, BB$11, BB$14, BB$19,),
            ""
         ),
         IF($I29=3,
            "",
            IFBLANK(
               _xldudf_CX_PUSH(BB29, CX_ENTITY, $B29, BB$11, BB$14, BB$19,),
               ""
            )
         )
      )
   )
)),"")</f>
        <v/>
      </c>
      <c r="DP29" s="1883" t="str" cm="1">
        <f t="array" aca="1" ref="DP29" ca="1">IFERROR(IF(BC29*fxVal_normal=_BS!BC29,"",IF(OR(BC29="", NOT(ISNUMBER(BC29)), ISERROR(BC29), $B29=""), "",
   IF($I29=1,
      IFBLANK(
         _xldudf_CX_PUSH(BC29*fxVal_normal, CX_ENTITY, $B29, BC$11, BC$14, BC$19,),
         ""
      ),
      IF($I29=2,
         IFBLANK(
            _xldudf_CX_PUSH(BC29, CX_ENTITY, $B29, BC$11, BC$14, BC$19,),
            ""
         ),
         IF($I29=3,
            "",
            IFBLANK(
               _xldudf_CX_PUSH(BC29, CX_ENTITY, $B29, BC$11, BC$14, BC$19,),
               ""
            )
         )
      )
   )
)),"")</f>
        <v/>
      </c>
      <c r="DQ29" s="1883" t="str" cm="1">
        <f t="array" aca="1" ref="DQ29" ca="1">IFERROR(IF(BD29*fxVal_normal=_BS!BD29,"",IF(OR(BD29="", NOT(ISNUMBER(BD29)), ISERROR(BD29), $B29=""), "",
   IF($I29=1,
      IFBLANK(
         _xldudf_CX_PUSH(BD29*fxVal_normal, CX_ENTITY, $B29, BD$11, BD$14, BD$19,),
         ""
      ),
      IF($I29=2,
         IFBLANK(
            _xldudf_CX_PUSH(BD29, CX_ENTITY, $B29, BD$11, BD$14, BD$19,),
            ""
         ),
         IF($I29=3,
            "",
            IFBLANK(
               _xldudf_CX_PUSH(BD29, CX_ENTITY, $B29, BD$11, BD$14, BD$19,),
               ""
            )
         )
      )
   )
)),"")</f>
        <v/>
      </c>
      <c r="DR29" s="1883" t="str" cm="1">
        <f t="array" aca="1" ref="DR29" ca="1">IFERROR(IF(BE29*fxVal_normal=_BS!BE29,"",IF(OR(BE29="", NOT(ISNUMBER(BE29)), ISERROR(BE29), $B29=""), "",
   IF($I29=1,
      IFBLANK(
         _xldudf_CX_PUSH(BE29*fxVal_normal, CX_ENTITY, $B29, BE$11, BE$14, BE$19,),
         ""
      ),
      IF($I29=2,
         IFBLANK(
            _xldudf_CX_PUSH(BE29, CX_ENTITY, $B29, BE$11, BE$14, BE$19,),
            ""
         ),
         IF($I29=3,
            "",
            IFBLANK(
               _xldudf_CX_PUSH(BE29, CX_ENTITY, $B29, BE$11, BE$14, BE$19,),
               ""
            )
         )
      )
   )
)),"")</f>
        <v/>
      </c>
      <c r="DS29" s="1883" t="str" cm="1">
        <f t="array" aca="1" ref="DS29" ca="1">IFERROR(IF(BF29*fxVal_normal=_BS!BF29,"",IF(OR(BF29="", NOT(ISNUMBER(BF29)), ISERROR(BF29), $B29=""), "",
   IF($I29=1,
      IFBLANK(
         _xldudf_CX_PUSH(BF29*fxVal_normal, CX_ENTITY, $B29, BF$11, BF$14, BF$19,),
         ""
      ),
      IF($I29=2,
         IFBLANK(
            _xldudf_CX_PUSH(BF29, CX_ENTITY, $B29, BF$11, BF$14, BF$19,),
            ""
         ),
         IF($I29=3,
            "",
            IFBLANK(
               _xldudf_CX_PUSH(BF29, CX_ENTITY, $B29, BF$11, BF$14, BF$19,),
               ""
            )
         )
      )
   )
)),"")</f>
        <v/>
      </c>
      <c r="DT29" s="1883" t="str" cm="1">
        <f t="array" aca="1" ref="DT29" ca="1">IFERROR(IF(BG29*fxVal_normal=_BS!BG29,"",IF(OR(BG29="", NOT(ISNUMBER(BG29)), ISERROR(BG29), $B29=""), "",
   IF($I29=1,
      IFBLANK(
         _xldudf_CX_PUSH(BG29*fxVal_normal, CX_ENTITY, $B29, BG$11, BG$14, BG$19,),
         ""
      ),
      IF($I29=2,
         IFBLANK(
            _xldudf_CX_PUSH(BG29, CX_ENTITY, $B29, BG$11, BG$14, BG$19,),
            ""
         ),
         IF($I29=3,
            "",
            IFBLANK(
               _xldudf_CX_PUSH(BG29, CX_ENTITY, $B29, BG$11, BG$14, BG$19,),
               ""
            )
         )
      )
   )
)),"")</f>
        <v/>
      </c>
      <c r="DU29" s="1883" t="str" cm="1">
        <f t="array" aca="1" ref="DU29" ca="1">IFERROR(IF(BH29*fxVal_normal=_BS!BH29,"",IF(OR(BH29="", NOT(ISNUMBER(BH29)), ISERROR(BH29), $B29=""), "",
   IF($I29=1,
      IFBLANK(
         _xldudf_CX_PUSH(BH29*fxVal_normal, CX_ENTITY, $B29, BH$11, BH$14, BH$19,),
         ""
      ),
      IF($I29=2,
         IFBLANK(
            _xldudf_CX_PUSH(BH29, CX_ENTITY, $B29, BH$11, BH$14, BH$19,),
            ""
         ),
         IF($I29=3,
            "",
            IFBLANK(
               _xldudf_CX_PUSH(BH29, CX_ENTITY, $B29, BH$11, BH$14, BH$19,),
               ""
            )
         )
      )
   )
)),"")</f>
        <v/>
      </c>
      <c r="DV29" s="1883" t="str" cm="1">
        <f t="array" aca="1" ref="DV29" ca="1">IFERROR(IF(BI29*fxVal_normal=_BS!BI29,"",IF(OR(BI29="", NOT(ISNUMBER(BI29)), ISERROR(BI29), $B29=""), "",
   IF($I29=1,
      IFBLANK(
         _xldudf_CX_PUSH(BI29*fxVal_normal, CX_ENTITY, $B29, BI$11, BI$14, BI$19,),
         ""
      ),
      IF($I29=2,
         IFBLANK(
            _xldudf_CX_PUSH(BI29, CX_ENTITY, $B29, BI$11, BI$14, BI$19,),
            ""
         ),
         IF($I29=3,
            "",
            IFBLANK(
               _xldudf_CX_PUSH(BI29, CX_ENTITY, $B29, BI$11, BI$14, BI$19,),
               ""
            )
         )
      )
   )
)),"")</f>
        <v/>
      </c>
      <c r="DW29" s="1883" t="str" cm="1">
        <f t="array" aca="1" ref="DW29" ca="1">IFERROR(IF(BJ29*fxVal_normal=_BS!BJ29,"",IF(OR(BJ29="", NOT(ISNUMBER(BJ29)), ISERROR(BJ29), $B29=""), "",
   IF($I29=1,
      IFBLANK(
         _xldudf_CX_PUSH(BJ29*fxVal_normal, CX_ENTITY, $B29, BJ$11, BJ$14, BJ$19,),
         ""
      ),
      IF($I29=2,
         IFBLANK(
            _xldudf_CX_PUSH(BJ29, CX_ENTITY, $B29, BJ$11, BJ$14, BJ$19,),
            ""
         ),
         IF($I29=3,
            "",
            IFBLANK(
               _xldudf_CX_PUSH(BJ29, CX_ENTITY, $B29, BJ$11, BJ$14, BJ$19,),
               ""
            )
         )
      )
   )
)),"")</f>
        <v/>
      </c>
      <c r="DX29" s="1883" t="str" cm="1">
        <f t="array" aca="1" ref="DX29" ca="1">IFERROR(IF(BK29*fxVal_normal=_BS!BK29,"",IF(OR(BK29="", NOT(ISNUMBER(BK29)), ISERROR(BK29), $B29=""), "",
   IF($I29=1,
      IFBLANK(
         _xldudf_CX_PUSH(BK29*fxVal_normal, CX_ENTITY, $B29, BK$11, BK$14, BK$19,),
         ""
      ),
      IF($I29=2,
         IFBLANK(
            _xldudf_CX_PUSH(BK29, CX_ENTITY, $B29, BK$11, BK$14, BK$19,),
            ""
         ),
         IF($I29=3,
            "",
            IFBLANK(
               _xldudf_CX_PUSH(BK29, CX_ENTITY, $B29, BK$11, BK$14, BK$19,),
               ""
            )
         )
      )
   )
)),"")</f>
        <v/>
      </c>
      <c r="DY29" s="1883" t="str" cm="1">
        <f t="array" aca="1" ref="DY29" ca="1">IFERROR(IF(BL29*fxVal_normal=_BS!BL29,"",IF(OR(BL29="", NOT(ISNUMBER(BL29)), ISERROR(BL29), $B29=""), "",
   IF($I29=1,
      IFBLANK(
         _xldudf_CX_PUSH(BL29*fxVal_normal, CX_ENTITY, $B29, BL$11, BL$14, BL$19,),
         ""
      ),
      IF($I29=2,
         IFBLANK(
            _xldudf_CX_PUSH(BL29, CX_ENTITY, $B29, BL$11, BL$14, BL$19,),
            ""
         ),
         IF($I29=3,
            "",
            IFBLANK(
               _xldudf_CX_PUSH(BL29, CX_ENTITY, $B29, BL$11, BL$14, BL$19,),
               ""
            )
         )
      )
   )
)),"")</f>
        <v/>
      </c>
      <c r="DZ29" s="1883" t="str" cm="1">
        <f t="array" aca="1" ref="DZ29" ca="1">IFERROR(IF(BM29*fxVal_normal=_BS!BM29,"",IF(OR(BM29="", NOT(ISNUMBER(BM29)), ISERROR(BM29), $B29=""), "",
   IF($I29=1,
      IFBLANK(
         _xldudf_CX_PUSH(BM29*fxVal_normal, CX_ENTITY, $B29, BM$11, BM$14, BM$19,),
         ""
      ),
      IF($I29=2,
         IFBLANK(
            _xldudf_CX_PUSH(BM29, CX_ENTITY, $B29, BM$11, BM$14, BM$19,),
            ""
         ),
         IF($I29=3,
            "",
            IFBLANK(
               _xldudf_CX_PUSH(BM29, CX_ENTITY, $B29, BM$11, BM$14, BM$19,),
               ""
            )
         )
      )
   )
)),"")</f>
        <v/>
      </c>
      <c r="EA29" s="1883" t="str" cm="1">
        <f t="array" aca="1" ref="EA29" ca="1">IFERROR(IF(BN29*fxVal_normal=_BS!BN29,"",IF(OR(BN29="",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31" ht="21" customHeight="1">
      <c r="A30" s="1626"/>
      <c r="B30" s="811" t="str" cm="1">
        <f t="array" ref="B30">IFBLANK(_BS!F30,"")</f>
        <v>Net Capital Employed</v>
      </c>
      <c r="C30" s="811" t="str" cm="1">
        <f t="array" ref="C30">IFBLANK(_BS!C30,"")</f>
        <v>Net Capital Employed (Company View)</v>
      </c>
      <c r="D30" s="1549"/>
      <c r="E30" s="1902" t="e" cm="1">
        <f t="array" aca="1" ref="E3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)($AD30:$CH30, Z30)</f>
        <v>#NAME?</v>
      </c>
      <c r="F30" s="1897"/>
      <c r="G30" s="1897"/>
      <c r="H30" s="401">
        <v>2</v>
      </c>
      <c r="I30" s="401">
        <v>1</v>
      </c>
      <c r="J30" s="401"/>
      <c r="L30" s="921"/>
      <c r="M30" s="921"/>
      <c r="N30" s="158"/>
      <c r="O30" s="101"/>
      <c r="P30" s="52"/>
      <c r="Q30" s="101"/>
      <c r="R30" s="126"/>
      <c r="S30" s="101"/>
      <c r="T30" s="101"/>
      <c r="U30" s="39"/>
      <c r="V30" s="921"/>
      <c r="W30" s="922" t="str">
        <f t="shared" si="1"/>
        <v>Actual</v>
      </c>
      <c r="X30" s="1294">
        <f>_BS!X30</f>
        <v>0</v>
      </c>
      <c r="Y30" s="2067" t="str">
        <f>_BS!Y30</f>
        <v>Net Capital Employed</v>
      </c>
      <c r="Z30" s="198" cm="1">
        <f t="array" ref="Z30">_xlfn.SWITCH(
    TRUE,
    _BS!$L30=TRUE, 1,
    _BS!$L30=FALSE,-1,
    _BS!$L30=-1,0,
"n/a"
)</f>
        <v>0</v>
      </c>
      <c r="AA30" s="924"/>
      <c r="AB30" s="925" t="str">
        <f>_BS!AB30</f>
        <v>Net Capital Employed</v>
      </c>
      <c r="AC30" s="88" t="str" cm="1">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
      </c>
      <c r="AD30" s="919">
        <f>SUBTOTAL(9,AD20:AD29)</f>
        <v>8</v>
      </c>
      <c r="AE30" s="919">
        <f t="shared" ref="AE30:BN30" si="4">SUBTOTAL(9,AE20:AE29)</f>
        <v>8</v>
      </c>
      <c r="AF30" s="919">
        <f t="shared" si="4"/>
        <v>8</v>
      </c>
      <c r="AG30" s="919">
        <f t="shared" si="4"/>
        <v>8</v>
      </c>
      <c r="AH30" s="919">
        <f t="shared" si="4"/>
        <v>8</v>
      </c>
      <c r="AI30" s="919">
        <f t="shared" si="4"/>
        <v>8</v>
      </c>
      <c r="AJ30" s="919">
        <f t="shared" si="4"/>
        <v>8</v>
      </c>
      <c r="AK30" s="919">
        <f t="shared" si="4"/>
        <v>8</v>
      </c>
      <c r="AL30" s="919">
        <f t="shared" si="4"/>
        <v>8</v>
      </c>
      <c r="AM30" s="919">
        <f t="shared" si="4"/>
        <v>8</v>
      </c>
      <c r="AN30" s="919">
        <f t="shared" si="4"/>
        <v>8</v>
      </c>
      <c r="AO30" s="919">
        <f t="shared" si="4"/>
        <v>8</v>
      </c>
      <c r="AP30" s="919">
        <f t="shared" si="4"/>
        <v>8</v>
      </c>
      <c r="AQ30" s="919">
        <f t="shared" si="4"/>
        <v>8</v>
      </c>
      <c r="AR30" s="919">
        <f t="shared" si="4"/>
        <v>8</v>
      </c>
      <c r="AS30" s="919">
        <f t="shared" si="4"/>
        <v>8</v>
      </c>
      <c r="AT30" s="919">
        <f t="shared" si="4"/>
        <v>8</v>
      </c>
      <c r="AU30" s="919">
        <f t="shared" si="4"/>
        <v>8</v>
      </c>
      <c r="AV30" s="919">
        <f t="shared" si="4"/>
        <v>8</v>
      </c>
      <c r="AW30" s="919">
        <f t="shared" si="4"/>
        <v>8</v>
      </c>
      <c r="AX30" s="919">
        <f t="shared" si="4"/>
        <v>8</v>
      </c>
      <c r="AY30" s="919">
        <f t="shared" si="4"/>
        <v>8</v>
      </c>
      <c r="AZ30" s="919">
        <f t="shared" si="4"/>
        <v>8</v>
      </c>
      <c r="BA30" s="919">
        <f t="shared" si="4"/>
        <v>8</v>
      </c>
      <c r="BB30" s="919">
        <f t="shared" si="4"/>
        <v>8</v>
      </c>
      <c r="BC30" s="919">
        <f t="shared" si="4"/>
        <v>8</v>
      </c>
      <c r="BD30" s="919">
        <f t="shared" si="4"/>
        <v>8</v>
      </c>
      <c r="BE30" s="919">
        <f t="shared" si="4"/>
        <v>8</v>
      </c>
      <c r="BF30" s="919">
        <f t="shared" si="4"/>
        <v>8</v>
      </c>
      <c r="BG30" s="919">
        <f t="shared" si="4"/>
        <v>8</v>
      </c>
      <c r="BH30" s="919">
        <f t="shared" si="4"/>
        <v>8</v>
      </c>
      <c r="BI30" s="919">
        <f t="shared" si="4"/>
        <v>8</v>
      </c>
      <c r="BJ30" s="919">
        <f t="shared" si="4"/>
        <v>8</v>
      </c>
      <c r="BK30" s="919">
        <f t="shared" si="4"/>
        <v>8</v>
      </c>
      <c r="BL30" s="919">
        <f t="shared" si="4"/>
        <v>8</v>
      </c>
      <c r="BM30" s="919">
        <f t="shared" si="4"/>
        <v>8</v>
      </c>
      <c r="BN30" s="919">
        <f t="shared" si="4"/>
        <v>8</v>
      </c>
      <c r="BO30" s="2117"/>
      <c r="BP30" s="2117"/>
      <c r="BQ30" s="2117"/>
      <c r="BR30" s="2117"/>
      <c r="BS30" s="2117"/>
      <c r="BT30" s="2117"/>
      <c r="BU30" s="2117"/>
      <c r="BV30" s="2117"/>
      <c r="BW30" s="2117"/>
      <c r="BX30" s="2117"/>
      <c r="BY30" s="2117"/>
      <c r="BZ30" s="2117"/>
      <c r="CA30" s="926"/>
      <c r="CB30" s="921"/>
      <c r="CC30" s="927"/>
      <c r="CD30" s="919" t="e" cm="1">
        <f t="array" aca="1" ref="CD30" ca="1">_xlfn.XLOOKUP(BS!CD$11, array_timeline, BS!$AD30:$BN30)</f>
        <v>#NAME?</v>
      </c>
      <c r="CE30" s="919" t="e" cm="1">
        <f t="array" aca="1" ref="CE30" ca="1">_xlfn.XLOOKUP(BS!CE$11, array_timeline, BS!$AD30:$BN30)</f>
        <v>#NAME?</v>
      </c>
      <c r="CF30" s="925"/>
      <c r="CG30" s="919" t="e">
        <f ca="1">SUBTOTAL(9,CG20:CG29)</f>
        <v>#NAME?</v>
      </c>
      <c r="CH30" s="919" t="e">
        <f ca="1">SUBTOTAL(9,CH20:CH29)</f>
        <v>#NAME?</v>
      </c>
      <c r="CI30" s="924"/>
      <c r="CK30" s="2085" t="str" cm="1">
        <f t="array" ref="CK30">IFERROR(IF(Y30&lt;&gt;AB30,_xldudf_CX_PUSH(Y30,CX_ENTITY,C30,EOMONTH(val_asOfDate,0)),""),"")</f>
        <v/>
      </c>
      <c r="CL30" s="2085" t="str" cm="1">
        <f t="array" ref="CL30">IFERROR(IF(Y30&lt;&gt;AB30,_xldudf_CX_PUSH(Y30,CX_ENTITY,C30,EOMONTH(val_asOfDate,1)),""),"")</f>
        <v/>
      </c>
      <c r="CM30" s="2085" t="str" cm="1">
        <f t="array" ref="CM30">IFERROR(IF(Y30&lt;&gt;AB30,_xldudf_CX_PUSH(Y30,CX_ENTITY,C30,EOMONTH(val_asOfDate,2)),""),"")</f>
        <v/>
      </c>
      <c r="CN30" s="2085" t="str" cm="1">
        <f t="array" ref="CN30">IFERROR(IF(Y30&lt;&gt;AB30,_xldudf_CX_PUSH(Y30,CX_ENTITY,C30,EOMONTH(val_asOfDate,3)),""),"")</f>
        <v/>
      </c>
      <c r="CO30" s="2086" t="str" cm="1">
        <f t="array" aca="1" ref="CO30" ca="1">IFERROR(IF(CG30*fxVal_normal=_BS!CG30,"",IF(OR($CG30="", $CG30=0, NOT(ISNUMBER($CG30)), ISERROR($CG30), $B30=""), "",
   IF($I30=1,
      IFBLANK(
         _xldudf_CX_PUSH($CG30*10^6, CX_ENTITY, $B30, $CG$11, $CG$14, $CG$19,),
         ""
      ),
      IF($I30=2,
         IFBLANK(
            _xldudf_CX_PUSH($CG30, CX_ENTITY, $B30, $CG$11, $CG$14, $CG$19,),
            ""
         ),
         IF($I30=3,
            "",
            IFBLANK(
               _xldudf_CX_PUSH($CG30, CX_ENTITY, $B30, $CG$11, $CG$14, $CG$19,),
               ""
            )
         )
      )
   )
)),"")</f>
        <v/>
      </c>
      <c r="CP30" s="2086" t="str" cm="1">
        <f t="array" aca="1" ref="CP30" ca="1">IFERROR(IF(CH30*fxVal_normal=_BS!CH30,"",IF(OR($CH30="", $CH30=0, NOT(ISNUMBER($CH30)), ISERROR($CH30), $B30=""), "",
   IF($I30=1,
      IFBLANK(
         _xldudf_CX_PUSH($CH30*10^6, CX_ENTITY, $B30, $CH$11, $CH$14, $CH$19,),
         ""
      ),
      IF($I30=2,
         IFBLANK(
            _xldudf_CX_PUSH($CH30, CX_ENTITY, $B30, $CH$11, $CH$14, $CH$19,),
            ""
         ),
         IF($I30=3,
            "",
            IFBLANK(
               _xldudf_CX_PUSH($CH30, CX_ENTITY, $B30, $CH$11, $CH$14, $CH$19,),
               ""
            )
         )
      )
   )
)),"")</f>
        <v/>
      </c>
      <c r="CQ30" s="1883" t="str" cm="1">
        <f t="array" aca="1" ref="CQ30" ca="1">IFERROR(IF(AD30*fxVal_normal=_BS!AD30,"",IF(OR(AD30="", NOT(ISNUMBER(AD30)), ISERROR(AD30), $B30=""), "",
   IF($I30=1,
      IFBLANK(
         _xldudf_CX_PUSH(AD30*fxVal_normal, CX_ENTITY, $B30, AD$11, AD$14, AD$19,),
         ""
      ),
      IF($I30=2,
         IFBLANK(
            _xldudf_CX_PUSH(AD30, CX_ENTITY, $B30, AD$11, AD$14, AD$19,),
            ""
         ),
         IF($I30=3,
            "",
            IFBLANK(
               _xldudf_CX_PUSH(AD30, CX_ENTITY, $B30, AD$11, AD$14, AD$19,),
               ""
            )
         )
      )
   )
)),"")</f>
        <v/>
      </c>
      <c r="CR30" s="1883" t="str" cm="1">
        <f t="array" aca="1" ref="CR30" ca="1">IFERROR(IF(AE30*fxVal_normal=_BS!AE30,"",IF(OR(AE30="", NOT(ISNUMBER(AE30)), ISERROR(AE30), $B30=""), "",
   IF($I30=1,
      IFBLANK(
         _xldudf_CX_PUSH(AE30*fxVal_normal, CX_ENTITY, $B30, AE$11, AE$14, AE$19,),
         ""
      ),
      IF($I30=2,
         IFBLANK(
            _xldudf_CX_PUSH(AE30, CX_ENTITY, $B30, AE$11, AE$14, AE$19,),
            ""
         ),
         IF($I30=3,
            "",
            IFBLANK(
               _xldudf_CX_PUSH(AE30, CX_ENTITY, $B30, AE$11, AE$14, AE$19,),
               ""
            )
         )
      )
   )
)),"")</f>
        <v/>
      </c>
      <c r="CS30" s="1883" t="str" cm="1">
        <f t="array" aca="1" ref="CS30" ca="1">IFERROR(IF(AF30*fxVal_normal=_BS!AF30,"",IF(OR(AF30="", NOT(ISNUMBER(AF30)), ISERROR(AF30), $B30=""), "",
   IF($I30=1,
      IFBLANK(
         _xldudf_CX_PUSH(AF30*fxVal_normal, CX_ENTITY, $B30, AF$11, AF$14, AF$19,),
         ""
      ),
      IF($I30=2,
         IFBLANK(
            _xldudf_CX_PUSH(AF30, CX_ENTITY, $B30, AF$11, AF$14, AF$19,),
            ""
         ),
         IF($I30=3,
            "",
            IFBLANK(
               _xldudf_CX_PUSH(AF30, CX_ENTITY, $B30, AF$11, AF$14, AF$19,),
               ""
            )
         )
      )
   )
)),"")</f>
        <v/>
      </c>
      <c r="CT30" s="1883" t="str" cm="1">
        <f t="array" aca="1" ref="CT30" ca="1">IFERROR(IF(AG30*fxVal_normal=_BS!AG30,"",IF(OR(AG30="", NOT(ISNUMBER(AG30)), ISERROR(AG30), $B30=""), "",
   IF($I30=1,
      IFBLANK(
         _xldudf_CX_PUSH(AG30*fxVal_normal, CX_ENTITY, $B30, AG$11, AG$14, AG$19,),
         ""
      ),
      IF($I30=2,
         IFBLANK(
            _xldudf_CX_PUSH(AG30, CX_ENTITY, $B30, AG$11, AG$14, AG$19,),
            ""
         ),
         IF($I30=3,
            "",
            IFBLANK(
               _xldudf_CX_PUSH(AG30, CX_ENTITY, $B30, AG$11, AG$14, AG$19,),
               ""
            )
         )
      )
   )
)),"")</f>
        <v/>
      </c>
      <c r="CU30" s="1883" t="str" cm="1">
        <f t="array" aca="1" ref="CU30" ca="1">IFERROR(IF(AH30*fxVal_normal=_BS!AH30,"",IF(OR(AH30="", NOT(ISNUMBER(AH30)), ISERROR(AH30), $B30=""), "",
   IF($I30=1,
      IFBLANK(
         _xldudf_CX_PUSH(AH30*fxVal_normal, CX_ENTITY, $B30, AH$11, AH$14, AH$19,),
         ""
      ),
      IF($I30=2,
         IFBLANK(
            _xldudf_CX_PUSH(AH30, CX_ENTITY, $B30, AH$11, AH$14, AH$19,),
            ""
         ),
         IF($I30=3,
            "",
            IFBLANK(
               _xldudf_CX_PUSH(AH30, CX_ENTITY, $B30, AH$11, AH$14, AH$19,),
               ""
            )
         )
      )
   )
)),"")</f>
        <v/>
      </c>
      <c r="CV30" s="1883" t="str" cm="1">
        <f t="array" aca="1" ref="CV30" ca="1">IFERROR(IF(AI30*fxVal_normal=_BS!AI30,"",IF(OR(AI30="", NOT(ISNUMBER(AI30)), ISERROR(AI30), $B30=""), "",
   IF($I30=1,
      IFBLANK(
         _xldudf_CX_PUSH(AI30*fxVal_normal, CX_ENTITY, $B30, AI$11, AI$14, AI$19,),
         ""
      ),
      IF($I30=2,
         IFBLANK(
            _xldudf_CX_PUSH(AI30, CX_ENTITY, $B30, AI$11, AI$14, AI$19,),
            ""
         ),
         IF($I30=3,
            "",
            IFBLANK(
               _xldudf_CX_PUSH(AI30, CX_ENTITY, $B30, AI$11, AI$14, AI$19,),
               ""
            )
         )
      )
   )
)),"")</f>
        <v/>
      </c>
      <c r="CW30" s="1883" t="str" cm="1">
        <f t="array" aca="1" ref="CW30" ca="1">IFERROR(IF(AJ30*fxVal_normal=_BS!AJ30,"",IF(OR(AJ30="", NOT(ISNUMBER(AJ30)), ISERROR(AJ30), $B30=""), "",
   IF($I30=1,
      IFBLANK(
         _xldudf_CX_PUSH(AJ30*fxVal_normal, CX_ENTITY, $B30, AJ$11, AJ$14, AJ$19,),
         ""
      ),
      IF($I30=2,
         IFBLANK(
            _xldudf_CX_PUSH(AJ30, CX_ENTITY, $B30, AJ$11, AJ$14, AJ$19,),
            ""
         ),
         IF($I30=3,
            "",
            IFBLANK(
               _xldudf_CX_PUSH(AJ30, CX_ENTITY, $B30, AJ$11, AJ$14, AJ$19,),
               ""
            )
         )
      )
   )
)),"")</f>
        <v/>
      </c>
      <c r="CX30" s="1883" t="str" cm="1">
        <f t="array" aca="1" ref="CX30" ca="1">IFERROR(IF(AK30*fxVal_normal=_BS!AK30,"",IF(OR(AK30="", NOT(ISNUMBER(AK30)), ISERROR(AK30), $B30=""), "",
   IF($I30=1,
      IFBLANK(
         _xldudf_CX_PUSH(AK30*fxVal_normal, CX_ENTITY, $B30, AK$11, AK$14, AK$19,),
         ""
      ),
      IF($I30=2,
         IFBLANK(
            _xldudf_CX_PUSH(AK30, CX_ENTITY, $B30, AK$11, AK$14, AK$19,),
            ""
         ),
         IF($I30=3,
            "",
            IFBLANK(
               _xldudf_CX_PUSH(AK30, CX_ENTITY, $B30, AK$11, AK$14, AK$19,),
               ""
            )
         )
      )
   )
)),"")</f>
        <v/>
      </c>
      <c r="CY30" s="1883" t="str" cm="1">
        <f t="array" aca="1" ref="CY30" ca="1">IFERROR(IF(AL30*fxVal_normal=_BS!AL30,"",IF(OR(AL30="", NOT(ISNUMBER(AL30)), ISERROR(AL30), $B30=""), "",
   IF($I30=1,
      IFBLANK(
         _xldudf_CX_PUSH(AL30*fxVal_normal, CX_ENTITY, $B30, AL$11, AL$14, AL$19,),
         ""
      ),
      IF($I30=2,
         IFBLANK(
            _xldudf_CX_PUSH(AL30, CX_ENTITY, $B30, AL$11, AL$14, AL$19,),
            ""
         ),
         IF($I30=3,
            "",
            IFBLANK(
               _xldudf_CX_PUSH(AL30, CX_ENTITY, $B30, AL$11, AL$14, AL$19,),
               ""
            )
         )
      )
   )
)),"")</f>
        <v/>
      </c>
      <c r="CZ30" s="1883" t="str" cm="1">
        <f t="array" aca="1" ref="CZ30" ca="1">IFERROR(IF(AM30*fxVal_normal=_BS!AM30,"",IF(OR(AM30="", NOT(ISNUMBER(AM30)), ISERROR(AM30), $B30=""), "",
   IF($I30=1,
      IFBLANK(
         _xldudf_CX_PUSH(AM30*fxVal_normal, CX_ENTITY, $B30, AM$11, AM$14, AM$19,),
         ""
      ),
      IF($I30=2,
         IFBLANK(
            _xldudf_CX_PUSH(AM30, CX_ENTITY, $B30, AM$11, AM$14, AM$19,),
            ""
         ),
         IF($I30=3,
            "",
            IFBLANK(
               _xldudf_CX_PUSH(AM30, CX_ENTITY, $B30, AM$11, AM$14, AM$19,),
               ""
            )
         )
      )
   )
)),"")</f>
        <v/>
      </c>
      <c r="DA30" s="1883" t="str" cm="1">
        <f t="array" aca="1" ref="DA30" ca="1">IFERROR(IF(AN30*fxVal_normal=_BS!AN30,"",IF(OR(AN30="", NOT(ISNUMBER(AN30)), ISERROR(AN30), $B30=""), "",
   IF($I30=1,
      IFBLANK(
         _xldudf_CX_PUSH(AN30*fxVal_normal, CX_ENTITY, $B30, AN$11, AN$14, AN$19,),
         ""
      ),
      IF($I30=2,
         IFBLANK(
            _xldudf_CX_PUSH(AN30, CX_ENTITY, $B30, AN$11, AN$14, AN$19,),
            ""
         ),
         IF($I30=3,
            "",
            IFBLANK(
               _xldudf_CX_PUSH(AN30, CX_ENTITY, $B30, AN$11, AN$14, AN$19,),
               ""
            )
         )
      )
   )
)),"")</f>
        <v/>
      </c>
      <c r="DB30" s="1883" t="str" cm="1">
        <f t="array" aca="1" ref="DB30" ca="1">IFERROR(IF(AO30*fxVal_normal=_BS!AO30,"",IF(OR(AO30="", NOT(ISNUMBER(AO30)), ISERROR(AO30), $B30=""), "",
   IF($I30=1,
      IFBLANK(
         _xldudf_CX_PUSH(AO30*fxVal_normal, CX_ENTITY, $B30, AO$11, AO$14, AO$19,),
         ""
      ),
      IF($I30=2,
         IFBLANK(
            _xldudf_CX_PUSH(AO30, CX_ENTITY, $B30, AO$11, AO$14, AO$19,),
            ""
         ),
         IF($I30=3,
            "",
            IFBLANK(
               _xldudf_CX_PUSH(AO30, CX_ENTITY, $B30, AO$11, AO$14, AO$19,),
               ""
            )
         )
      )
   )
)),"")</f>
        <v/>
      </c>
      <c r="DC30" s="1883" t="str" cm="1">
        <f t="array" aca="1" ref="DC30" ca="1">IFERROR(IF(AP30*fxVal_normal=_BS!AP30,"",IF(OR(AP30="", NOT(ISNUMBER(AP30)), ISERROR(AP30), $B30=""), "",
   IF($I30=1,
      IFBLANK(
         _xldudf_CX_PUSH(AP30*fxVal_normal, CX_ENTITY, $B30, AP$11, AP$14, AP$19,),
         ""
      ),
      IF($I30=2,
         IFBLANK(
            _xldudf_CX_PUSH(AP30, CX_ENTITY, $B30, AP$11, AP$14, AP$19,),
            ""
         ),
         IF($I30=3,
            "",
            IFBLANK(
               _xldudf_CX_PUSH(AP30, CX_ENTITY, $B30, AP$11, AP$14, AP$19,),
               ""
            )
         )
      )
   )
)),"")</f>
        <v/>
      </c>
      <c r="DD30" s="1883" t="str" cm="1">
        <f t="array" aca="1" ref="DD30" ca="1">IFERROR(IF(AQ30*fxVal_normal=_BS!AQ30,"",IF(OR(AQ30="", NOT(ISNUMBER(AQ30)), ISERROR(AQ30), $B30=""), "",
   IF($I30=1,
      IFBLANK(
         _xldudf_CX_PUSH(AQ30*fxVal_normal, CX_ENTITY, $B30, AQ$11, AQ$14, AQ$19,),
         ""
      ),
      IF($I30=2,
         IFBLANK(
            _xldudf_CX_PUSH(AQ30, CX_ENTITY, $B30, AQ$11, AQ$14, AQ$19,),
            ""
         ),
         IF($I30=3,
            "",
            IFBLANK(
               _xldudf_CX_PUSH(AQ30, CX_ENTITY, $B30, AQ$11, AQ$14, AQ$19,),
               ""
            )
         )
      )
   )
)),"")</f>
        <v/>
      </c>
      <c r="DE30" s="1883" t="str" cm="1">
        <f t="array" aca="1" ref="DE30" ca="1">IFERROR(IF(AR30*fxVal_normal=_BS!AR30,"",IF(OR(AR30="", NOT(ISNUMBER(AR30)), ISERROR(AR30), $B30=""), "",
   IF($I30=1,
      IFBLANK(
         _xldudf_CX_PUSH(AR30*fxVal_normal, CX_ENTITY, $B30, AR$11, AR$14, AR$19,),
         ""
      ),
      IF($I30=2,
         IFBLANK(
            _xldudf_CX_PUSH(AR30, CX_ENTITY, $B30, AR$11, AR$14, AR$19,),
            ""
         ),
         IF($I30=3,
            "",
            IFBLANK(
               _xldudf_CX_PUSH(AR30, CX_ENTITY, $B30, AR$11, AR$14, AR$19,),
               ""
            )
         )
      )
   )
)),"")</f>
        <v/>
      </c>
      <c r="DF30" s="1883" t="str" cm="1">
        <f t="array" aca="1" ref="DF30" ca="1">IFERROR(IF(AS30*fxVal_normal=_BS!AS30,"",IF(OR(AS30="", NOT(ISNUMBER(AS30)), ISERROR(AS30), $B30=""), "",
   IF($I30=1,
      IFBLANK(
         _xldudf_CX_PUSH(AS30*fxVal_normal, CX_ENTITY, $B30, AS$11, AS$14, AS$19,),
         ""
      ),
      IF($I30=2,
         IFBLANK(
            _xldudf_CX_PUSH(AS30, CX_ENTITY, $B30, AS$11, AS$14, AS$19,),
            ""
         ),
         IF($I30=3,
            "",
            IFBLANK(
               _xldudf_CX_PUSH(AS30, CX_ENTITY, $B30, AS$11, AS$14, AS$19,),
               ""
            )
         )
      )
   )
)),"")</f>
        <v/>
      </c>
      <c r="DG30" s="1883" t="str" cm="1">
        <f t="array" aca="1" ref="DG30" ca="1">IFERROR(IF(AT30*fxVal_normal=_BS!AT30,"",IF(OR(AT30="", NOT(ISNUMBER(AT30)), ISERROR(AT30), $B30=""), "",
   IF($I30=1,
      IFBLANK(
         _xldudf_CX_PUSH(AT30*fxVal_normal, CX_ENTITY, $B30, AT$11, AT$14, AT$19,),
         ""
      ),
      IF($I30=2,
         IFBLANK(
            _xldudf_CX_PUSH(AT30, CX_ENTITY, $B30, AT$11, AT$14, AT$19,),
            ""
         ),
         IF($I30=3,
            "",
            IFBLANK(
               _xldudf_CX_PUSH(AT30, CX_ENTITY, $B30, AT$11, AT$14, AT$19,),
               ""
            )
         )
      )
   )
)),"")</f>
        <v/>
      </c>
      <c r="DH30" s="1883" t="str" cm="1">
        <f t="array" aca="1" ref="DH30" ca="1">IFERROR(IF(AU30*fxVal_normal=_BS!AU30,"",IF(OR(AU30="", NOT(ISNUMBER(AU30)), ISERROR(AU30), $B30=""), "",
   IF($I30=1,
      IFBLANK(
         _xldudf_CX_PUSH(AU30*fxVal_normal, CX_ENTITY, $B30, AU$11, AU$14, AU$19,),
         ""
      ),
      IF($I30=2,
         IFBLANK(
            _xldudf_CX_PUSH(AU30, CX_ENTITY, $B30, AU$11, AU$14, AU$19,),
            ""
         ),
         IF($I30=3,
            "",
            IFBLANK(
               _xldudf_CX_PUSH(AU30, CX_ENTITY, $B30, AU$11, AU$14, AU$19,),
               ""
            )
         )
      )
   )
)),"")</f>
        <v/>
      </c>
      <c r="DI30" s="1883" t="str" cm="1">
        <f t="array" aca="1" ref="DI30" ca="1">IFERROR(IF(AV30*fxVal_normal=_BS!AV30,"",IF(OR(AV30="", NOT(ISNUMBER(AV30)), ISERROR(AV30), $B30=""), "",
   IF($I30=1,
      IFBLANK(
         _xldudf_CX_PUSH(AV30*fxVal_normal, CX_ENTITY, $B30, AV$11, AV$14, AV$19,),
         ""
      ),
      IF($I30=2,
         IFBLANK(
            _xldudf_CX_PUSH(AV30, CX_ENTITY, $B30, AV$11, AV$14, AV$19,),
            ""
         ),
         IF($I30=3,
            "",
            IFBLANK(
               _xldudf_CX_PUSH(AV30, CX_ENTITY, $B30, AV$11, AV$14, AV$19,),
               ""
            )
         )
      )
   )
)),"")</f>
        <v/>
      </c>
      <c r="DJ30" s="1883" t="str" cm="1">
        <f t="array" aca="1" ref="DJ30" ca="1">IFERROR(IF(AW30*fxVal_normal=_BS!AW30,"",IF(OR(AW30="", NOT(ISNUMBER(AW30)), ISERROR(AW30), $B30=""), "",
   IF($I30=1,
      IFBLANK(
         _xldudf_CX_PUSH(AW30*fxVal_normal, CX_ENTITY, $B30, AW$11, AW$14, AW$19,),
         ""
      ),
      IF($I30=2,
         IFBLANK(
            _xldudf_CX_PUSH(AW30, CX_ENTITY, $B30, AW$11, AW$14, AW$19,),
            ""
         ),
         IF($I30=3,
            "",
            IFBLANK(
               _xldudf_CX_PUSH(AW30, CX_ENTITY, $B30, AW$11, AW$14, AW$19,),
               ""
            )
         )
      )
   )
)),"")</f>
        <v/>
      </c>
      <c r="DK30" s="1883" t="str" cm="1">
        <f t="array" aca="1" ref="DK30" ca="1">IFERROR(IF(AX30*fxVal_normal=_BS!AX30,"",IF(OR(AX30="", NOT(ISNUMBER(AX30)), ISERROR(AX30), $B30=""), "",
   IF($I30=1,
      IFBLANK(
         _xldudf_CX_PUSH(AX30*fxVal_normal, CX_ENTITY, $B30, AX$11, AX$14, AX$19,),
         ""
      ),
      IF($I30=2,
         IFBLANK(
            _xldudf_CX_PUSH(AX30, CX_ENTITY, $B30, AX$11, AX$14, AX$19,),
            ""
         ),
         IF($I30=3,
            "",
            IFBLANK(
               _xldudf_CX_PUSH(AX30, CX_ENTITY, $B30, AX$11, AX$14, AX$19,),
               ""
            )
         )
      )
   )
)),"")</f>
        <v/>
      </c>
      <c r="DL30" s="1883" t="str" cm="1">
        <f t="array" aca="1" ref="DL30" ca="1">IFERROR(IF(AY30*fxVal_normal=_BS!AY30,"",IF(OR(AY30="", NOT(ISNUMBER(AY30)), ISERROR(AY30), $B30=""), "",
   IF($I30=1,
      IFBLANK(
         _xldudf_CX_PUSH(AY30*fxVal_normal, CX_ENTITY, $B30, AY$11, AY$14, AY$19,),
         ""
      ),
      IF($I30=2,
         IFBLANK(
            _xldudf_CX_PUSH(AY30, CX_ENTITY, $B30, AY$11, AY$14, AY$19,),
            ""
         ),
         IF($I30=3,
            "",
            IFBLANK(
               _xldudf_CX_PUSH(AY30, CX_ENTITY, $B30, AY$11, AY$14, AY$19,),
               ""
            )
         )
      )
   )
)),"")</f>
        <v/>
      </c>
      <c r="DM30" s="1883" t="str" cm="1">
        <f t="array" aca="1" ref="DM30" ca="1">IFERROR(IF(AZ30*fxVal_normal=_BS!AZ30,"",IF(OR(AZ30="", NOT(ISNUMBER(AZ30)), ISERROR(AZ30), $B30=""), "",
   IF($I30=1,
      IFBLANK(
         _xldudf_CX_PUSH(AZ30*fxVal_normal, CX_ENTITY, $B30, AZ$11, AZ$14, AZ$19,),
         ""
      ),
      IF($I30=2,
         IFBLANK(
            _xldudf_CX_PUSH(AZ30, CX_ENTITY, $B30, AZ$11, AZ$14, AZ$19,),
            ""
         ),
         IF($I30=3,
            "",
            IFBLANK(
               _xldudf_CX_PUSH(AZ30, CX_ENTITY, $B30, AZ$11, AZ$14, AZ$19,),
               ""
            )
         )
      )
   )
)),"")</f>
        <v/>
      </c>
      <c r="DN30" s="1883" t="str" cm="1">
        <f t="array" aca="1" ref="DN30" ca="1">IFERROR(IF(BA30*fxVal_normal=_BS!BA30,"",IF(OR(BA30="", NOT(ISNUMBER(BA30)), ISERROR(BA30), $B30=""), "",
   IF($I30=1,
      IFBLANK(
         _xldudf_CX_PUSH(BA30*fxVal_normal, CX_ENTITY, $B30, BA$11, BA$14, BA$19,),
         ""
      ),
      IF($I30=2,
         IFBLANK(
            _xldudf_CX_PUSH(BA30, CX_ENTITY, $B30, BA$11, BA$14, BA$19,),
            ""
         ),
         IF($I30=3,
            "",
            IFBLANK(
               _xldudf_CX_PUSH(BA30, CX_ENTITY, $B30, BA$11, BA$14, BA$19,),
               ""
            )
         )
      )
   )
)),"")</f>
        <v/>
      </c>
      <c r="DO30" s="1883" t="str" cm="1">
        <f t="array" aca="1" ref="DO30" ca="1">IFERROR(IF(BB30*fxVal_normal=_BS!BB30,"",IF(OR(BB30="", NOT(ISNUMBER(BB30)), ISERROR(BB30), $B30=""), "",
   IF($I30=1,
      IFBLANK(
         _xldudf_CX_PUSH(BB30*fxVal_normal, CX_ENTITY, $B30, BB$11, BB$14, BB$19,),
         ""
      ),
      IF($I30=2,
         IFBLANK(
            _xldudf_CX_PUSH(BB30, CX_ENTITY, $B30, BB$11, BB$14, BB$19,),
            ""
         ),
         IF($I30=3,
            "",
            IFBLANK(
               _xldudf_CX_PUSH(BB30, CX_ENTITY, $B30, BB$11, BB$14, BB$19,),
               ""
            )
         )
      )
   )
)),"")</f>
        <v/>
      </c>
      <c r="DP30" s="1883" t="str" cm="1">
        <f t="array" aca="1" ref="DP30" ca="1">IFERROR(IF(BC30*fxVal_normal=_BS!BC30,"",IF(OR(BC30="", NOT(ISNUMBER(BC30)), ISERROR(BC30), $B30=""), "",
   IF($I30=1,
      IFBLANK(
         _xldudf_CX_PUSH(BC30*fxVal_normal, CX_ENTITY, $B30, BC$11, BC$14, BC$19,),
         ""
      ),
      IF($I30=2,
         IFBLANK(
            _xldudf_CX_PUSH(BC30, CX_ENTITY, $B30, BC$11, BC$14, BC$19,),
            ""
         ),
         IF($I30=3,
            "",
            IFBLANK(
               _xldudf_CX_PUSH(BC30, CX_ENTITY, $B30, BC$11, BC$14, BC$19,),
               ""
            )
         )
      )
   )
)),"")</f>
        <v/>
      </c>
      <c r="DQ30" s="1883" t="str" cm="1">
        <f t="array" aca="1" ref="DQ30" ca="1">IFERROR(IF(BD30*fxVal_normal=_BS!BD30,"",IF(OR(BD30="", NOT(ISNUMBER(BD30)), ISERROR(BD30), $B30=""), "",
   IF($I30=1,
      IFBLANK(
         _xldudf_CX_PUSH(BD30*fxVal_normal, CX_ENTITY, $B30, BD$11, BD$14, BD$19,),
         ""
      ),
      IF($I30=2,
         IFBLANK(
            _xldudf_CX_PUSH(BD30, CX_ENTITY, $B30, BD$11, BD$14, BD$19,),
            ""
         ),
         IF($I30=3,
            "",
            IFBLANK(
               _xldudf_CX_PUSH(BD30, CX_ENTITY, $B30, BD$11, BD$14, BD$19,),
               ""
            )
         )
      )
   )
)),"")</f>
        <v/>
      </c>
      <c r="DR30" s="1883" t="str" cm="1">
        <f t="array" aca="1" ref="DR30" ca="1">IFERROR(IF(BE30*fxVal_normal=_BS!BE30,"",IF(OR(BE30="", NOT(ISNUMBER(BE30)), ISERROR(BE30), $B30=""), "",
   IF($I30=1,
      IFBLANK(
         _xldudf_CX_PUSH(BE30*fxVal_normal, CX_ENTITY, $B30, BE$11, BE$14, BE$19,),
         ""
      ),
      IF($I30=2,
         IFBLANK(
            _xldudf_CX_PUSH(BE30, CX_ENTITY, $B30, BE$11, BE$14, BE$19,),
            ""
         ),
         IF($I30=3,
            "",
            IFBLANK(
               _xldudf_CX_PUSH(BE30, CX_ENTITY, $B30, BE$11, BE$14, BE$19,),
               ""
            )
         )
      )
   )
)),"")</f>
        <v/>
      </c>
      <c r="DS30" s="1883" t="str" cm="1">
        <f t="array" aca="1" ref="DS30" ca="1">IFERROR(IF(BF30*fxVal_normal=_BS!BF30,"",IF(OR(BF30="", NOT(ISNUMBER(BF30)), ISERROR(BF30), $B30=""), "",
   IF($I30=1,
      IFBLANK(
         _xldudf_CX_PUSH(BF30*fxVal_normal, CX_ENTITY, $B30, BF$11, BF$14, BF$19,),
         ""
      ),
      IF($I30=2,
         IFBLANK(
            _xldudf_CX_PUSH(BF30, CX_ENTITY, $B30, BF$11, BF$14, BF$19,),
            ""
         ),
         IF($I30=3,
            "",
            IFBLANK(
               _xldudf_CX_PUSH(BF30, CX_ENTITY, $B30, BF$11, BF$14, BF$19,),
               ""
            )
         )
      )
   )
)),"")</f>
        <v/>
      </c>
      <c r="DT30" s="1883" t="str" cm="1">
        <f t="array" aca="1" ref="DT30" ca="1">IFERROR(IF(BG30*fxVal_normal=_BS!BG30,"",IF(OR(BG30="", NOT(ISNUMBER(BG30)), ISERROR(BG30), $B30=""), "",
   IF($I30=1,
      IFBLANK(
         _xldudf_CX_PUSH(BG30*fxVal_normal, CX_ENTITY, $B30, BG$11, BG$14, BG$19,),
         ""
      ),
      IF($I30=2,
         IFBLANK(
            _xldudf_CX_PUSH(BG30, CX_ENTITY, $B30, BG$11, BG$14, BG$19,),
            ""
         ),
         IF($I30=3,
            "",
            IFBLANK(
               _xldudf_CX_PUSH(BG30, CX_ENTITY, $B30, BG$11, BG$14, BG$19,),
               ""
            )
         )
      )
   )
)),"")</f>
        <v/>
      </c>
      <c r="DU30" s="1883" t="str" cm="1">
        <f t="array" aca="1" ref="DU30" ca="1">IFERROR(IF(BH30*fxVal_normal=_BS!BH30,"",IF(OR(BH30="", NOT(ISNUMBER(BH30)), ISERROR(BH30), $B30=""), "",
   IF($I30=1,
      IFBLANK(
         _xldudf_CX_PUSH(BH30*fxVal_normal, CX_ENTITY, $B30, BH$11, BH$14, BH$19,),
         ""
      ),
      IF($I30=2,
         IFBLANK(
            _xldudf_CX_PUSH(BH30, CX_ENTITY, $B30, BH$11, BH$14, BH$19,),
            ""
         ),
         IF($I30=3,
            "",
            IFBLANK(
               _xldudf_CX_PUSH(BH30, CX_ENTITY, $B30, BH$11, BH$14, BH$19,),
               ""
            )
         )
      )
   )
)),"")</f>
        <v/>
      </c>
      <c r="DV30" s="1883" t="str" cm="1">
        <f t="array" aca="1" ref="DV30" ca="1">IFERROR(IF(BI30*fxVal_normal=_BS!BI30,"",IF(OR(BI30="", NOT(ISNUMBER(BI30)), ISERROR(BI30), $B30=""), "",
   IF($I30=1,
      IFBLANK(
         _xldudf_CX_PUSH(BI30*fxVal_normal, CX_ENTITY, $B30, BI$11, BI$14, BI$19,),
         ""
      ),
      IF($I30=2,
         IFBLANK(
            _xldudf_CX_PUSH(BI30, CX_ENTITY, $B30, BI$11, BI$14, BI$19,),
            ""
         ),
         IF($I30=3,
            "",
            IFBLANK(
               _xldudf_CX_PUSH(BI30, CX_ENTITY, $B30, BI$11, BI$14, BI$19,),
               ""
            )
         )
      )
   )
)),"")</f>
        <v/>
      </c>
      <c r="DW30" s="1883" t="str" cm="1">
        <f t="array" aca="1" ref="DW30" ca="1">IFERROR(IF(BJ30*fxVal_normal=_BS!BJ30,"",IF(OR(BJ30="", NOT(ISNUMBER(BJ30)), ISERROR(BJ30), $B30=""), "",
   IF($I30=1,
      IFBLANK(
         _xldudf_CX_PUSH(BJ30*fxVal_normal, CX_ENTITY, $B30, BJ$11, BJ$14, BJ$19,),
         ""
      ),
      IF($I30=2,
         IFBLANK(
            _xldudf_CX_PUSH(BJ30, CX_ENTITY, $B30, BJ$11, BJ$14, BJ$19,),
            ""
         ),
         IF($I30=3,
            "",
            IFBLANK(
               _xldudf_CX_PUSH(BJ30, CX_ENTITY, $B30, BJ$11, BJ$14, BJ$19,),
               ""
            )
         )
      )
   )
)),"")</f>
        <v/>
      </c>
      <c r="DX30" s="1883" t="str" cm="1">
        <f t="array" aca="1" ref="DX30" ca="1">IFERROR(IF(BK30*fxVal_normal=_BS!BK30,"",IF(OR(BK30="", NOT(ISNUMBER(BK30)), ISERROR(BK30), $B30=""), "",
   IF($I30=1,
      IFBLANK(
         _xldudf_CX_PUSH(BK30*fxVal_normal, CX_ENTITY, $B30, BK$11, BK$14, BK$19,),
         ""
      ),
      IF($I30=2,
         IFBLANK(
            _xldudf_CX_PUSH(BK30, CX_ENTITY, $B30, BK$11, BK$14, BK$19,),
            ""
         ),
         IF($I30=3,
            "",
            IFBLANK(
               _xldudf_CX_PUSH(BK30, CX_ENTITY, $B30, BK$11, BK$14, BK$19,),
               ""
            )
         )
      )
   )
)),"")</f>
        <v/>
      </c>
      <c r="DY30" s="1883" t="str" cm="1">
        <f t="array" aca="1" ref="DY30" ca="1">IFERROR(IF(BL30*fxVal_normal=_BS!BL30,"",IF(OR(BL30="", NOT(ISNUMBER(BL30)), ISERROR(BL30), $B30=""), "",
   IF($I30=1,
      IFBLANK(
         _xldudf_CX_PUSH(BL30*fxVal_normal, CX_ENTITY, $B30, BL$11, BL$14, BL$19,),
         ""
      ),
      IF($I30=2,
         IFBLANK(
            _xldudf_CX_PUSH(BL30, CX_ENTITY, $B30, BL$11, BL$14, BL$19,),
            ""
         ),
         IF($I30=3,
            "",
            IFBLANK(
               _xldudf_CX_PUSH(BL30, CX_ENTITY, $B30, BL$11, BL$14, BL$19,),
               ""
            )
         )
      )
   )
)),"")</f>
        <v/>
      </c>
      <c r="DZ30" s="1883" t="str" cm="1">
        <f t="array" aca="1" ref="DZ30" ca="1">IFERROR(IF(BM30*fxVal_normal=_BS!BM30,"",IF(OR(BM30="", NOT(ISNUMBER(BM30)), ISERROR(BM30), $B30=""), "",
   IF($I30=1,
      IFBLANK(
         _xldudf_CX_PUSH(BM30*fxVal_normal, CX_ENTITY, $B30, BM$11, BM$14, BM$19,),
         ""
      ),
      IF($I30=2,
         IFBLANK(
            _xldudf_CX_PUSH(BM30, CX_ENTITY, $B30, BM$11, BM$14, BM$19,),
            ""
         ),
         IF($I30=3,
            "",
            IFBLANK(
               _xldudf_CX_PUSH(BM30, CX_ENTITY, $B30, BM$11, BM$14, BM$19,),
               ""
            )
         )
      )
   )
)),"")</f>
        <v/>
      </c>
      <c r="EA30" s="1883" t="str" cm="1">
        <f t="array" aca="1" ref="EA30" ca="1">IFERROR(IF(BN30*fxVal_normal=_BS!BN30,"",IF(OR(BN30="",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31" ht="21" customHeight="1">
      <c r="A31" s="1626"/>
      <c r="B31" s="811" t="str" cm="1">
        <f t="array" ref="B31">IFBLANK(_BS!F31,"")</f>
        <v>Senior Instrument(s) Amortising</v>
      </c>
      <c r="C31" s="811" t="str" cm="1">
        <f t="array" ref="C31">IFBLANK(_BS!C31,"")</f>
        <v>Senior Instrument(S) Amortising (Company View)</v>
      </c>
      <c r="D31" s="1549"/>
      <c r="E31" s="1902" t="e" cm="1">
        <f t="array" aca="1" ref="E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)($AD31:$CH31, Z31)</f>
        <v>#NAME?</v>
      </c>
      <c r="F31" s="1897"/>
      <c r="G31" s="1897"/>
      <c r="H31" s="401">
        <v>1</v>
      </c>
      <c r="I31" s="401">
        <v>1</v>
      </c>
      <c r="J31" s="401"/>
      <c r="N31" s="158"/>
      <c r="O31" s="101"/>
      <c r="P31" s="52"/>
      <c r="Q31" s="101"/>
      <c r="R31" s="101"/>
      <c r="S31" s="101"/>
      <c r="T31" s="101"/>
      <c r="U31" s="39"/>
      <c r="W31" s="91" t="str">
        <f t="shared" si="1"/>
        <v>Actual</v>
      </c>
      <c r="X31" s="857">
        <f>_BS!X31</f>
        <v>-1</v>
      </c>
      <c r="Y31" s="916">
        <v>2</v>
      </c>
      <c r="Z31" s="198" cm="1">
        <f t="array" ref="Z31">_xlfn.SWITCH(
    TRUE,
    _BS!$L31=TRUE, 1,
    _BS!$L31=FALSE,-1,
    _BS!$L31=-1,0,
"n/a"
)</f>
        <v>1</v>
      </c>
      <c r="AA31" s="200"/>
      <c r="AB31" s="88" t="str">
        <f>_BS!AB31</f>
        <v>Senior instrument(s) amortising: e.g. Term Loan A</v>
      </c>
      <c r="AC31" s="8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1669">
        <v>1</v>
      </c>
      <c r="AE31" s="1669">
        <v>1</v>
      </c>
      <c r="AF31" s="1669">
        <v>1</v>
      </c>
      <c r="AG31" s="1669">
        <v>1</v>
      </c>
      <c r="AH31" s="1669">
        <v>1</v>
      </c>
      <c r="AI31" s="1669">
        <v>1</v>
      </c>
      <c r="AJ31" s="1669">
        <v>1</v>
      </c>
      <c r="AK31" s="1669">
        <v>1</v>
      </c>
      <c r="AL31" s="1669">
        <v>1</v>
      </c>
      <c r="AM31" s="1669">
        <v>1</v>
      </c>
      <c r="AN31" s="1669">
        <v>1</v>
      </c>
      <c r="AO31" s="1669">
        <v>1</v>
      </c>
      <c r="AP31" s="1669">
        <v>1</v>
      </c>
      <c r="AQ31" s="1669">
        <v>1</v>
      </c>
      <c r="AR31" s="1669">
        <v>1</v>
      </c>
      <c r="AS31" s="1669">
        <v>1</v>
      </c>
      <c r="AT31" s="1669">
        <v>1</v>
      </c>
      <c r="AU31" s="1669">
        <v>1</v>
      </c>
      <c r="AV31" s="1669">
        <v>1</v>
      </c>
      <c r="AW31" s="1669">
        <v>1</v>
      </c>
      <c r="AX31" s="1669">
        <v>1</v>
      </c>
      <c r="AY31" s="1669">
        <v>1</v>
      </c>
      <c r="AZ31" s="1669">
        <v>1</v>
      </c>
      <c r="BA31" s="1669">
        <v>1</v>
      </c>
      <c r="BB31" s="1669">
        <v>1</v>
      </c>
      <c r="BC31" s="1669">
        <v>1</v>
      </c>
      <c r="BD31" s="1669">
        <v>1</v>
      </c>
      <c r="BE31" s="1669">
        <v>1</v>
      </c>
      <c r="BF31" s="1669">
        <v>1</v>
      </c>
      <c r="BG31" s="1669">
        <v>1</v>
      </c>
      <c r="BH31" s="1669">
        <v>1</v>
      </c>
      <c r="BI31" s="1669">
        <v>1</v>
      </c>
      <c r="BJ31" s="1669">
        <v>1</v>
      </c>
      <c r="BK31" s="1669">
        <v>1</v>
      </c>
      <c r="BL31" s="1669">
        <v>1</v>
      </c>
      <c r="BM31" s="1669">
        <v>1</v>
      </c>
      <c r="BN31" s="1669">
        <v>1</v>
      </c>
      <c r="BO31" s="2095"/>
      <c r="BP31" s="2095"/>
      <c r="BQ31" s="2095"/>
      <c r="BR31" s="2095"/>
      <c r="BS31" s="2095"/>
      <c r="BT31" s="2095"/>
      <c r="BU31" s="2095"/>
      <c r="BV31" s="2095"/>
      <c r="BW31" s="2095"/>
      <c r="BX31" s="2095"/>
      <c r="BY31" s="2095"/>
      <c r="BZ31" s="2095"/>
      <c r="CA31" s="926"/>
      <c r="CB31" s="921"/>
      <c r="CC31" s="927"/>
      <c r="CD31" s="2069" t="e" cm="1">
        <f t="array" aca="1" ref="CD31" ca="1">_xlfn.XLOOKUP(BS!CD$11, array_timeline, BS!$AD31:$BN31)</f>
        <v>#NAME?</v>
      </c>
      <c r="CE31" s="2069" t="e" cm="1">
        <f t="array" aca="1" ref="CE31" ca="1">_xlfn.XLOOKUP(BS!CE$11, array_timeline, BS!$AD31:$BN31)</f>
        <v>#NAME?</v>
      </c>
      <c r="CF31" s="925"/>
      <c r="CG31" s="1669" t="e" cm="1">
        <f t="array" aca="1" ref="CG31" ca="1">TODECIMAL(IFBLANK(_BS!CG31,""), fxVal_normal)</f>
        <v>#NAME?</v>
      </c>
      <c r="CH31" s="1669" t="e" cm="1">
        <f t="array" aca="1" ref="CH31" ca="1">TODECIMAL(IFBLANK(_BS!CH31,""), fxVal_normal)</f>
        <v>#NAME?</v>
      </c>
      <c r="CI31" s="200"/>
      <c r="CK31" s="2085" t="str" cm="1">
        <f t="array" aca="1" ref="CK31" ca="1">IFERROR(IF(Y31&lt;&gt;AB31,_xldudf_CX_PUSH(Y31,CX_ENTITY,C31,EOMONTH(val_asOfDate,0)),""),"")</f>
        <v/>
      </c>
      <c r="CL31" s="2085" t="str" cm="1">
        <f t="array" aca="1" ref="CL31" ca="1">IFERROR(IF(Y31&lt;&gt;AB31,_xldudf_CX_PUSH(Y31,CX_ENTITY,C31,EOMONTH(val_asOfDate,1)),""),"")</f>
        <v/>
      </c>
      <c r="CM31" s="2085" t="str" cm="1">
        <f t="array" aca="1" ref="CM31" ca="1">IFERROR(IF(Y31&lt;&gt;AB31,_xldudf_CX_PUSH(Y31,CX_ENTITY,C31,EOMONTH(val_asOfDate,2)),""),"")</f>
        <v/>
      </c>
      <c r="CN31" s="2085" t="str" cm="1">
        <f t="array" aca="1" ref="CN31" ca="1">IFERROR(IF(Y31&lt;&gt;AB31,_xldudf_CX_PUSH(Y31,CX_ENTITY,C31,EOMONTH(val_asOfDate,3)),""),"")</f>
        <v/>
      </c>
      <c r="CO31" s="2086" t="str" cm="1">
        <f t="array" aca="1" ref="CO31" ca="1">IFERROR(IF(CG31*fxVal_normal=_BS!CG31,"",IF(OR($CG31="", $CG31=0, NOT(ISNUMBER($CG31)), ISERROR($CG31), $B31=""), "",
   IF($I31=1,
      IFBLANK(
         _xldudf_CX_PUSH($CG31*10^6, CX_ENTITY, $B31, $CG$11, $CG$14, $CG$19,),
         ""
      ),
      IF($I31=2,
         IFBLANK(
            _xldudf_CX_PUSH($CG31, CX_ENTITY, $B31, $CG$11, $CG$14, $CG$19,),
            ""
         ),
         IF($I31=3,
            "",
            IFBLANK(
               _xldudf_CX_PUSH($CG31, CX_ENTITY, $B31, $CG$11, $CG$14, $CG$19,),
               ""
            )
         )
      )
   )
)),"")</f>
        <v/>
      </c>
      <c r="CP31" s="2086" t="str" cm="1">
        <f t="array" aca="1" ref="CP31" ca="1">IFERROR(IF(CH31*fxVal_normal=_BS!CH31,"",IF(OR($CH31="", $CH31=0, NOT(ISNUMBER($CH31)), ISERROR($CH31), $B31=""), "",
   IF($I31=1,
      IFBLANK(
         _xldudf_CX_PUSH($CH31*10^6, CX_ENTITY, $B31, $CH$11, $CH$14, $CH$19,),
         ""
      ),
      IF($I31=2,
         IFBLANK(
            _xldudf_CX_PUSH($CH31, CX_ENTITY, $B31, $CH$11, $CH$14, $CH$19,),
            ""
         ),
         IF($I31=3,
            "",
            IFBLANK(
               _xldudf_CX_PUSH($CH31, CX_ENTITY, $B31, $CH$11, $CH$14, $CH$19,),
               ""
            )
         )
      )
   )
)),"")</f>
        <v/>
      </c>
      <c r="CQ31" s="1883" t="str" cm="1">
        <f t="array" aca="1" ref="CQ31" ca="1">IFERROR(IF(AD31*fxVal_normal=_BS!AD31,"",IF(OR(AD31="", NOT(ISNUMBER(AD31)), ISERROR(AD31), $B31=""), "",
   IF($I31=1,
      IFBLANK(
         _xldudf_CX_PUSH(AD31*fxVal_normal, CX_ENTITY, $B31, AD$11, AD$14, AD$19,),
         ""
      ),
      IF($I31=2,
         IFBLANK(
            _xldudf_CX_PUSH(AD31, CX_ENTITY, $B31, AD$11, AD$14, AD$19,),
            ""
         ),
         IF($I31=3,
            "",
            IFBLANK(
               _xldudf_CX_PUSH(AD31, CX_ENTITY, $B31, AD$11, AD$14, AD$19,),
               ""
            )
         )
      )
   )
)),"")</f>
        <v/>
      </c>
      <c r="CR31" s="1883" t="str" cm="1">
        <f t="array" aca="1" ref="CR31" ca="1">IFERROR(IF(AE31*fxVal_normal=_BS!AE31,"",IF(OR(AE31="", NOT(ISNUMBER(AE31)), ISERROR(AE31), $B31=""), "",
   IF($I31=1,
      IFBLANK(
         _xldudf_CX_PUSH(AE31*fxVal_normal, CX_ENTITY, $B31, AE$11, AE$14, AE$19,),
         ""
      ),
      IF($I31=2,
         IFBLANK(
            _xldudf_CX_PUSH(AE31, CX_ENTITY, $B31, AE$11, AE$14, AE$19,),
            ""
         ),
         IF($I31=3,
            "",
            IFBLANK(
               _xldudf_CX_PUSH(AE31, CX_ENTITY, $B31, AE$11, AE$14, AE$19,),
               ""
            )
         )
      )
   )
)),"")</f>
        <v/>
      </c>
      <c r="CS31" s="1883" t="str" cm="1">
        <f t="array" aca="1" ref="CS31" ca="1">IFERROR(IF(AF31*fxVal_normal=_BS!AF31,"",IF(OR(AF31="", NOT(ISNUMBER(AF31)), ISERROR(AF31), $B31=""), "",
   IF($I31=1,
      IFBLANK(
         _xldudf_CX_PUSH(AF31*fxVal_normal, CX_ENTITY, $B31, AF$11, AF$14, AF$19,),
         ""
      ),
      IF($I31=2,
         IFBLANK(
            _xldudf_CX_PUSH(AF31, CX_ENTITY, $B31, AF$11, AF$14, AF$19,),
            ""
         ),
         IF($I31=3,
            "",
            IFBLANK(
               _xldudf_CX_PUSH(AF31, CX_ENTITY, $B31, AF$11, AF$14, AF$19,),
               ""
            )
         )
      )
   )
)),"")</f>
        <v/>
      </c>
      <c r="CT31" s="1883" t="str" cm="1">
        <f t="array" aca="1" ref="CT31" ca="1">IFERROR(IF(AG31*fxVal_normal=_BS!AG31,"",IF(OR(AG31="", NOT(ISNUMBER(AG31)), ISERROR(AG31), $B31=""), "",
   IF($I31=1,
      IFBLANK(
         _xldudf_CX_PUSH(AG31*fxVal_normal, CX_ENTITY, $B31, AG$11, AG$14, AG$19,),
         ""
      ),
      IF($I31=2,
         IFBLANK(
            _xldudf_CX_PUSH(AG31, CX_ENTITY, $B31, AG$11, AG$14, AG$19,),
            ""
         ),
         IF($I31=3,
            "",
            IFBLANK(
               _xldudf_CX_PUSH(AG31, CX_ENTITY, $B31, AG$11, AG$14, AG$19,),
               ""
            )
         )
      )
   )
)),"")</f>
        <v/>
      </c>
      <c r="CU31" s="1883" t="str" cm="1">
        <f t="array" aca="1" ref="CU31" ca="1">IFERROR(IF(AH31*fxVal_normal=_BS!AH31,"",IF(OR(AH31="", NOT(ISNUMBER(AH31)), ISERROR(AH31), $B31=""), "",
   IF($I31=1,
      IFBLANK(
         _xldudf_CX_PUSH(AH31*fxVal_normal, CX_ENTITY, $B31, AH$11, AH$14, AH$19,),
         ""
      ),
      IF($I31=2,
         IFBLANK(
            _xldudf_CX_PUSH(AH31, CX_ENTITY, $B31, AH$11, AH$14, AH$19,),
            ""
         ),
         IF($I31=3,
            "",
            IFBLANK(
               _xldudf_CX_PUSH(AH31, CX_ENTITY, $B31, AH$11, AH$14, AH$19,),
               ""
            )
         )
      )
   )
)),"")</f>
        <v/>
      </c>
      <c r="CV31" s="1883" t="str" cm="1">
        <f t="array" aca="1" ref="CV31" ca="1">IFERROR(IF(AI31*fxVal_normal=_BS!AI31,"",IF(OR(AI31="", NOT(ISNUMBER(AI31)), ISERROR(AI31), $B31=""), "",
   IF($I31=1,
      IFBLANK(
         _xldudf_CX_PUSH(AI31*fxVal_normal, CX_ENTITY, $B31, AI$11, AI$14, AI$19,),
         ""
      ),
      IF($I31=2,
         IFBLANK(
            _xldudf_CX_PUSH(AI31, CX_ENTITY, $B31, AI$11, AI$14, AI$19,),
            ""
         ),
         IF($I31=3,
            "",
            IFBLANK(
               _xldudf_CX_PUSH(AI31, CX_ENTITY, $B31, AI$11, AI$14, AI$19,),
               ""
            )
         )
      )
   )
)),"")</f>
        <v/>
      </c>
      <c r="CW31" s="1883" t="str" cm="1">
        <f t="array" aca="1" ref="CW31" ca="1">IFERROR(IF(AJ31*fxVal_normal=_BS!AJ31,"",IF(OR(AJ31="", NOT(ISNUMBER(AJ31)), ISERROR(AJ31), $B31=""), "",
   IF($I31=1,
      IFBLANK(
         _xldudf_CX_PUSH(AJ31*fxVal_normal, CX_ENTITY, $B31, AJ$11, AJ$14, AJ$19,),
         ""
      ),
      IF($I31=2,
         IFBLANK(
            _xldudf_CX_PUSH(AJ31, CX_ENTITY, $B31, AJ$11, AJ$14, AJ$19,),
            ""
         ),
         IF($I31=3,
            "",
            IFBLANK(
               _xldudf_CX_PUSH(AJ31, CX_ENTITY, $B31, AJ$11, AJ$14, AJ$19,),
               ""
            )
         )
      )
   )
)),"")</f>
        <v/>
      </c>
      <c r="CX31" s="1883" t="str" cm="1">
        <f t="array" aca="1" ref="CX31" ca="1">IFERROR(IF(AK31*fxVal_normal=_BS!AK31,"",IF(OR(AK31="", NOT(ISNUMBER(AK31)), ISERROR(AK31), $B31=""), "",
   IF($I31=1,
      IFBLANK(
         _xldudf_CX_PUSH(AK31*fxVal_normal, CX_ENTITY, $B31, AK$11, AK$14, AK$19,),
         ""
      ),
      IF($I31=2,
         IFBLANK(
            _xldudf_CX_PUSH(AK31, CX_ENTITY, $B31, AK$11, AK$14, AK$19,),
            ""
         ),
         IF($I31=3,
            "",
            IFBLANK(
               _xldudf_CX_PUSH(AK31, CX_ENTITY, $B31, AK$11, AK$14, AK$19,),
               ""
            )
         )
      )
   )
)),"")</f>
        <v/>
      </c>
      <c r="CY31" s="1883" t="str" cm="1">
        <f t="array" aca="1" ref="CY31" ca="1">IFERROR(IF(AL31*fxVal_normal=_BS!AL31,"",IF(OR(AL31="", NOT(ISNUMBER(AL31)), ISERROR(AL31), $B31=""), "",
   IF($I31=1,
      IFBLANK(
         _xldudf_CX_PUSH(AL31*fxVal_normal, CX_ENTITY, $B31, AL$11, AL$14, AL$19,),
         ""
      ),
      IF($I31=2,
         IFBLANK(
            _xldudf_CX_PUSH(AL31, CX_ENTITY, $B31, AL$11, AL$14, AL$19,),
            ""
         ),
         IF($I31=3,
            "",
            IFBLANK(
               _xldudf_CX_PUSH(AL31, CX_ENTITY, $B31, AL$11, AL$14, AL$19,),
               ""
            )
         )
      )
   )
)),"")</f>
        <v/>
      </c>
      <c r="CZ31" s="1883" t="str" cm="1">
        <f t="array" aca="1" ref="CZ31" ca="1">IFERROR(IF(AM31*fxVal_normal=_BS!AM31,"",IF(OR(AM31="", NOT(ISNUMBER(AM31)), ISERROR(AM31), $B31=""), "",
   IF($I31=1,
      IFBLANK(
         _xldudf_CX_PUSH(AM31*fxVal_normal, CX_ENTITY, $B31, AM$11, AM$14, AM$19,),
         ""
      ),
      IF($I31=2,
         IFBLANK(
            _xldudf_CX_PUSH(AM31, CX_ENTITY, $B31, AM$11, AM$14, AM$19,),
            ""
         ),
         IF($I31=3,
            "",
            IFBLANK(
               _xldudf_CX_PUSH(AM31, CX_ENTITY, $B31, AM$11, AM$14, AM$19,),
               ""
            )
         )
      )
   )
)),"")</f>
        <v/>
      </c>
      <c r="DA31" s="1883" t="str" cm="1">
        <f t="array" aca="1" ref="DA31" ca="1">IFERROR(IF(AN31*fxVal_normal=_BS!AN31,"",IF(OR(AN31="", NOT(ISNUMBER(AN31)), ISERROR(AN31), $B31=""), "",
   IF($I31=1,
      IFBLANK(
         _xldudf_CX_PUSH(AN31*fxVal_normal, CX_ENTITY, $B31, AN$11, AN$14, AN$19,),
         ""
      ),
      IF($I31=2,
         IFBLANK(
            _xldudf_CX_PUSH(AN31, CX_ENTITY, $B31, AN$11, AN$14, AN$19,),
            ""
         ),
         IF($I31=3,
            "",
            IFBLANK(
               _xldudf_CX_PUSH(AN31, CX_ENTITY, $B31, AN$11, AN$14, AN$19,),
               ""
            )
         )
      )
   )
)),"")</f>
        <v/>
      </c>
      <c r="DB31" s="1883" t="str" cm="1">
        <f t="array" aca="1" ref="DB31" ca="1">IFERROR(IF(AO31*fxVal_normal=_BS!AO31,"",IF(OR(AO31="", NOT(ISNUMBER(AO31)), ISERROR(AO31), $B31=""), "",
   IF($I31=1,
      IFBLANK(
         _xldudf_CX_PUSH(AO31*fxVal_normal, CX_ENTITY, $B31, AO$11, AO$14, AO$19,),
         ""
      ),
      IF($I31=2,
         IFBLANK(
            _xldudf_CX_PUSH(AO31, CX_ENTITY, $B31, AO$11, AO$14, AO$19,),
            ""
         ),
         IF($I31=3,
            "",
            IFBLANK(
               _xldudf_CX_PUSH(AO31, CX_ENTITY, $B31, AO$11, AO$14, AO$19,),
               ""
            )
         )
      )
   )
)),"")</f>
        <v/>
      </c>
      <c r="DC31" s="1883" t="str" cm="1">
        <f t="array" aca="1" ref="DC31" ca="1">IFERROR(IF(AP31*fxVal_normal=_BS!AP31,"",IF(OR(AP31="", NOT(ISNUMBER(AP31)), ISERROR(AP31), $B31=""), "",
   IF($I31=1,
      IFBLANK(
         _xldudf_CX_PUSH(AP31*fxVal_normal, CX_ENTITY, $B31, AP$11, AP$14, AP$19,),
         ""
      ),
      IF($I31=2,
         IFBLANK(
            _xldudf_CX_PUSH(AP31, CX_ENTITY, $B31, AP$11, AP$14, AP$19,),
            ""
         ),
         IF($I31=3,
            "",
            IFBLANK(
               _xldudf_CX_PUSH(AP31, CX_ENTITY, $B31, AP$11, AP$14, AP$19,),
               ""
            )
         )
      )
   )
)),"")</f>
        <v/>
      </c>
      <c r="DD31" s="1883" t="str" cm="1">
        <f t="array" aca="1" ref="DD31" ca="1">IFERROR(IF(AQ31*fxVal_normal=_BS!AQ31,"",IF(OR(AQ31="", NOT(ISNUMBER(AQ31)), ISERROR(AQ31), $B31=""), "",
   IF($I31=1,
      IFBLANK(
         _xldudf_CX_PUSH(AQ31*fxVal_normal, CX_ENTITY, $B31, AQ$11, AQ$14, AQ$19,),
         ""
      ),
      IF($I31=2,
         IFBLANK(
            _xldudf_CX_PUSH(AQ31, CX_ENTITY, $B31, AQ$11, AQ$14, AQ$19,),
            ""
         ),
         IF($I31=3,
            "",
            IFBLANK(
               _xldudf_CX_PUSH(AQ31, CX_ENTITY, $B31, AQ$11, AQ$14, AQ$19,),
               ""
            )
         )
      )
   )
)),"")</f>
        <v/>
      </c>
      <c r="DE31" s="1883" t="str" cm="1">
        <f t="array" aca="1" ref="DE31" ca="1">IFERROR(IF(AR31*fxVal_normal=_BS!AR31,"",IF(OR(AR31="", NOT(ISNUMBER(AR31)), ISERROR(AR31), $B31=""), "",
   IF($I31=1,
      IFBLANK(
         _xldudf_CX_PUSH(AR31*fxVal_normal, CX_ENTITY, $B31, AR$11, AR$14, AR$19,),
         ""
      ),
      IF($I31=2,
         IFBLANK(
            _xldudf_CX_PUSH(AR31, CX_ENTITY, $B31, AR$11, AR$14, AR$19,),
            ""
         ),
         IF($I31=3,
            "",
            IFBLANK(
               _xldudf_CX_PUSH(AR31, CX_ENTITY, $B31, AR$11, AR$14, AR$19,),
               ""
            )
         )
      )
   )
)),"")</f>
        <v/>
      </c>
      <c r="DF31" s="1883" t="str" cm="1">
        <f t="array" aca="1" ref="DF31" ca="1">IFERROR(IF(AS31*fxVal_normal=_BS!AS31,"",IF(OR(AS31="", NOT(ISNUMBER(AS31)), ISERROR(AS31), $B31=""), "",
   IF($I31=1,
      IFBLANK(
         _xldudf_CX_PUSH(AS31*fxVal_normal, CX_ENTITY, $B31, AS$11, AS$14, AS$19,),
         ""
      ),
      IF($I31=2,
         IFBLANK(
            _xldudf_CX_PUSH(AS31, CX_ENTITY, $B31, AS$11, AS$14, AS$19,),
            ""
         ),
         IF($I31=3,
            "",
            IFBLANK(
               _xldudf_CX_PUSH(AS31, CX_ENTITY, $B31, AS$11, AS$14, AS$19,),
               ""
            )
         )
      )
   )
)),"")</f>
        <v/>
      </c>
      <c r="DG31" s="1883" t="str" cm="1">
        <f t="array" aca="1" ref="DG31" ca="1">IFERROR(IF(AT31*fxVal_normal=_BS!AT31,"",IF(OR(AT31="", NOT(ISNUMBER(AT31)), ISERROR(AT31), $B31=""), "",
   IF($I31=1,
      IFBLANK(
         _xldudf_CX_PUSH(AT31*fxVal_normal, CX_ENTITY, $B31, AT$11, AT$14, AT$19,),
         ""
      ),
      IF($I31=2,
         IFBLANK(
            _xldudf_CX_PUSH(AT31, CX_ENTITY, $B31, AT$11, AT$14, AT$19,),
            ""
         ),
         IF($I31=3,
            "",
            IFBLANK(
               _xldudf_CX_PUSH(AT31, CX_ENTITY, $B31, AT$11, AT$14, AT$19,),
               ""
            )
         )
      )
   )
)),"")</f>
        <v/>
      </c>
      <c r="DH31" s="1883" t="str" cm="1">
        <f t="array" aca="1" ref="DH31" ca="1">IFERROR(IF(AU31*fxVal_normal=_BS!AU31,"",IF(OR(AU31="", NOT(ISNUMBER(AU31)), ISERROR(AU31), $B31=""), "",
   IF($I31=1,
      IFBLANK(
         _xldudf_CX_PUSH(AU31*fxVal_normal, CX_ENTITY, $B31, AU$11, AU$14, AU$19,),
         ""
      ),
      IF($I31=2,
         IFBLANK(
            _xldudf_CX_PUSH(AU31, CX_ENTITY, $B31, AU$11, AU$14, AU$19,),
            ""
         ),
         IF($I31=3,
            "",
            IFBLANK(
               _xldudf_CX_PUSH(AU31, CX_ENTITY, $B31, AU$11, AU$14, AU$19,),
               ""
            )
         )
      )
   )
)),"")</f>
        <v/>
      </c>
      <c r="DI31" s="1883" t="str" cm="1">
        <f t="array" aca="1" ref="DI31" ca="1">IFERROR(IF(AV31*fxVal_normal=_BS!AV31,"",IF(OR(AV31="", NOT(ISNUMBER(AV31)), ISERROR(AV31), $B31=""), "",
   IF($I31=1,
      IFBLANK(
         _xldudf_CX_PUSH(AV31*fxVal_normal, CX_ENTITY, $B31, AV$11, AV$14, AV$19,),
         ""
      ),
      IF($I31=2,
         IFBLANK(
            _xldudf_CX_PUSH(AV31, CX_ENTITY, $B31, AV$11, AV$14, AV$19,),
            ""
         ),
         IF($I31=3,
            "",
            IFBLANK(
               _xldudf_CX_PUSH(AV31, CX_ENTITY, $B31, AV$11, AV$14, AV$19,),
               ""
            )
         )
      )
   )
)),"")</f>
        <v/>
      </c>
      <c r="DJ31" s="1883" t="str" cm="1">
        <f t="array" aca="1" ref="DJ31" ca="1">IFERROR(IF(AW31*fxVal_normal=_BS!AW31,"",IF(OR(AW31="", NOT(ISNUMBER(AW31)), ISERROR(AW31), $B31=""), "",
   IF($I31=1,
      IFBLANK(
         _xldudf_CX_PUSH(AW31*fxVal_normal, CX_ENTITY, $B31, AW$11, AW$14, AW$19,),
         ""
      ),
      IF($I31=2,
         IFBLANK(
            _xldudf_CX_PUSH(AW31, CX_ENTITY, $B31, AW$11, AW$14, AW$19,),
            ""
         ),
         IF($I31=3,
            "",
            IFBLANK(
               _xldudf_CX_PUSH(AW31, CX_ENTITY, $B31, AW$11, AW$14, AW$19,),
               ""
            )
         )
      )
   )
)),"")</f>
        <v/>
      </c>
      <c r="DK31" s="1883" t="str" cm="1">
        <f t="array" aca="1" ref="DK31" ca="1">IFERROR(IF(AX31*fxVal_normal=_BS!AX31,"",IF(OR(AX31="", NOT(ISNUMBER(AX31)), ISERROR(AX31), $B31=""), "",
   IF($I31=1,
      IFBLANK(
         _xldudf_CX_PUSH(AX31*fxVal_normal, CX_ENTITY, $B31, AX$11, AX$14, AX$19,),
         ""
      ),
      IF($I31=2,
         IFBLANK(
            _xldudf_CX_PUSH(AX31, CX_ENTITY, $B31, AX$11, AX$14, AX$19,),
            ""
         ),
         IF($I31=3,
            "",
            IFBLANK(
               _xldudf_CX_PUSH(AX31, CX_ENTITY, $B31, AX$11, AX$14, AX$19,),
               ""
            )
         )
      )
   )
)),"")</f>
        <v/>
      </c>
      <c r="DL31" s="1883" t="str" cm="1">
        <f t="array" aca="1" ref="DL31" ca="1">IFERROR(IF(AY31*fxVal_normal=_BS!AY31,"",IF(OR(AY31="", NOT(ISNUMBER(AY31)), ISERROR(AY31), $B31=""), "",
   IF($I31=1,
      IFBLANK(
         _xldudf_CX_PUSH(AY31*fxVal_normal, CX_ENTITY, $B31, AY$11, AY$14, AY$19,),
         ""
      ),
      IF($I31=2,
         IFBLANK(
            _xldudf_CX_PUSH(AY31, CX_ENTITY, $B31, AY$11, AY$14, AY$19,),
            ""
         ),
         IF($I31=3,
            "",
            IFBLANK(
               _xldudf_CX_PUSH(AY31, CX_ENTITY, $B31, AY$11, AY$14, AY$19,),
               ""
            )
         )
      )
   )
)),"")</f>
        <v/>
      </c>
      <c r="DM31" s="1883" t="str" cm="1">
        <f t="array" aca="1" ref="DM31" ca="1">IFERROR(IF(AZ31*fxVal_normal=_BS!AZ31,"",IF(OR(AZ31="", NOT(ISNUMBER(AZ31)), ISERROR(AZ31), $B31=""), "",
   IF($I31=1,
      IFBLANK(
         _xldudf_CX_PUSH(AZ31*fxVal_normal, CX_ENTITY, $B31, AZ$11, AZ$14, AZ$19,),
         ""
      ),
      IF($I31=2,
         IFBLANK(
            _xldudf_CX_PUSH(AZ31, CX_ENTITY, $B31, AZ$11, AZ$14, AZ$19,),
            ""
         ),
         IF($I31=3,
            "",
            IFBLANK(
               _xldudf_CX_PUSH(AZ31, CX_ENTITY, $B31, AZ$11, AZ$14, AZ$19,),
               ""
            )
         )
      )
   )
)),"")</f>
        <v/>
      </c>
      <c r="DN31" s="1883" t="str" cm="1">
        <f t="array" aca="1" ref="DN31" ca="1">IFERROR(IF(BA31*fxVal_normal=_BS!BA31,"",IF(OR(BA31="", NOT(ISNUMBER(BA31)), ISERROR(BA31), $B31=""), "",
   IF($I31=1,
      IFBLANK(
         _xldudf_CX_PUSH(BA31*fxVal_normal, CX_ENTITY, $B31, BA$11, BA$14, BA$19,),
         ""
      ),
      IF($I31=2,
         IFBLANK(
            _xldudf_CX_PUSH(BA31, CX_ENTITY, $B31, BA$11, BA$14, BA$19,),
            ""
         ),
         IF($I31=3,
            "",
            IFBLANK(
               _xldudf_CX_PUSH(BA31, CX_ENTITY, $B31, BA$11, BA$14, BA$19,),
               ""
            )
         )
      )
   )
)),"")</f>
        <v/>
      </c>
      <c r="DO31" s="1883" t="str" cm="1">
        <f t="array" aca="1" ref="DO31" ca="1">IFERROR(IF(BB31*fxVal_normal=_BS!BB31,"",IF(OR(BB31="", NOT(ISNUMBER(BB31)), ISERROR(BB31), $B31=""), "",
   IF($I31=1,
      IFBLANK(
         _xldudf_CX_PUSH(BB31*fxVal_normal, CX_ENTITY, $B31, BB$11, BB$14, BB$19,),
         ""
      ),
      IF($I31=2,
         IFBLANK(
            _xldudf_CX_PUSH(BB31, CX_ENTITY, $B31, BB$11, BB$14, BB$19,),
            ""
         ),
         IF($I31=3,
            "",
            IFBLANK(
               _xldudf_CX_PUSH(BB31, CX_ENTITY, $B31, BB$11, BB$14, BB$19,),
               ""
            )
         )
      )
   )
)),"")</f>
        <v/>
      </c>
      <c r="DP31" s="1883" t="str" cm="1">
        <f t="array" aca="1" ref="DP31" ca="1">IFERROR(IF(BC31*fxVal_normal=_BS!BC31,"",IF(OR(BC31="", NOT(ISNUMBER(BC31)), ISERROR(BC31), $B31=""), "",
   IF($I31=1,
      IFBLANK(
         _xldudf_CX_PUSH(BC31*fxVal_normal, CX_ENTITY, $B31, BC$11, BC$14, BC$19,),
         ""
      ),
      IF($I31=2,
         IFBLANK(
            _xldudf_CX_PUSH(BC31, CX_ENTITY, $B31, BC$11, BC$14, BC$19,),
            ""
         ),
         IF($I31=3,
            "",
            IFBLANK(
               _xldudf_CX_PUSH(BC31, CX_ENTITY, $B31, BC$11, BC$14, BC$19,),
               ""
            )
         )
      )
   )
)),"")</f>
        <v/>
      </c>
      <c r="DQ31" s="1883" t="str" cm="1">
        <f t="array" aca="1" ref="DQ31" ca="1">IFERROR(IF(BD31*fxVal_normal=_BS!BD31,"",IF(OR(BD31="", NOT(ISNUMBER(BD31)), ISERROR(BD31), $B31=""), "",
   IF($I31=1,
      IFBLANK(
         _xldudf_CX_PUSH(BD31*fxVal_normal, CX_ENTITY, $B31, BD$11, BD$14, BD$19,),
         ""
      ),
      IF($I31=2,
         IFBLANK(
            _xldudf_CX_PUSH(BD31, CX_ENTITY, $B31, BD$11, BD$14, BD$19,),
            ""
         ),
         IF($I31=3,
            "",
            IFBLANK(
               _xldudf_CX_PUSH(BD31, CX_ENTITY, $B31, BD$11, BD$14, BD$19,),
               ""
            )
         )
      )
   )
)),"")</f>
        <v/>
      </c>
      <c r="DR31" s="1883" t="str" cm="1">
        <f t="array" aca="1" ref="DR31" ca="1">IFERROR(IF(BE31*fxVal_normal=_BS!BE31,"",IF(OR(BE31="", NOT(ISNUMBER(BE31)), ISERROR(BE31), $B31=""), "",
   IF($I31=1,
      IFBLANK(
         _xldudf_CX_PUSH(BE31*fxVal_normal, CX_ENTITY, $B31, BE$11, BE$14, BE$19,),
         ""
      ),
      IF($I31=2,
         IFBLANK(
            _xldudf_CX_PUSH(BE31, CX_ENTITY, $B31, BE$11, BE$14, BE$19,),
            ""
         ),
         IF($I31=3,
            "",
            IFBLANK(
               _xldudf_CX_PUSH(BE31, CX_ENTITY, $B31, BE$11, BE$14, BE$19,),
               ""
            )
         )
      )
   )
)),"")</f>
        <v/>
      </c>
      <c r="DS31" s="1883" t="str" cm="1">
        <f t="array" aca="1" ref="DS31" ca="1">IFERROR(IF(BF31*fxVal_normal=_BS!BF31,"",IF(OR(BF31="", NOT(ISNUMBER(BF31)), ISERROR(BF31), $B31=""), "",
   IF($I31=1,
      IFBLANK(
         _xldudf_CX_PUSH(BF31*fxVal_normal, CX_ENTITY, $B31, BF$11, BF$14, BF$19,),
         ""
      ),
      IF($I31=2,
         IFBLANK(
            _xldudf_CX_PUSH(BF31, CX_ENTITY, $B31, BF$11, BF$14, BF$19,),
            ""
         ),
         IF($I31=3,
            "",
            IFBLANK(
               _xldudf_CX_PUSH(BF31, CX_ENTITY, $B31, BF$11, BF$14, BF$19,),
               ""
            )
         )
      )
   )
)),"")</f>
        <v/>
      </c>
      <c r="DT31" s="1883" t="str" cm="1">
        <f t="array" aca="1" ref="DT31" ca="1">IFERROR(IF(BG31*fxVal_normal=_BS!BG31,"",IF(OR(BG31="", NOT(ISNUMBER(BG31)), ISERROR(BG31), $B31=""), "",
   IF($I31=1,
      IFBLANK(
         _xldudf_CX_PUSH(BG31*fxVal_normal, CX_ENTITY, $B31, BG$11, BG$14, BG$19,),
         ""
      ),
      IF($I31=2,
         IFBLANK(
            _xldudf_CX_PUSH(BG31, CX_ENTITY, $B31, BG$11, BG$14, BG$19,),
            ""
         ),
         IF($I31=3,
            "",
            IFBLANK(
               _xldudf_CX_PUSH(BG31, CX_ENTITY, $B31, BG$11, BG$14, BG$19,),
               ""
            )
         )
      )
   )
)),"")</f>
        <v/>
      </c>
      <c r="DU31" s="1883" t="str" cm="1">
        <f t="array" aca="1" ref="DU31" ca="1">IFERROR(IF(BH31*fxVal_normal=_BS!BH31,"",IF(OR(BH31="", NOT(ISNUMBER(BH31)), ISERROR(BH31), $B31=""), "",
   IF($I31=1,
      IFBLANK(
         _xldudf_CX_PUSH(BH31*fxVal_normal, CX_ENTITY, $B31, BH$11, BH$14, BH$19,),
         ""
      ),
      IF($I31=2,
         IFBLANK(
            _xldudf_CX_PUSH(BH31, CX_ENTITY, $B31, BH$11, BH$14, BH$19,),
            ""
         ),
         IF($I31=3,
            "",
            IFBLANK(
               _xldudf_CX_PUSH(BH31, CX_ENTITY, $B31, BH$11, BH$14, BH$19,),
               ""
            )
         )
      )
   )
)),"")</f>
        <v/>
      </c>
      <c r="DV31" s="1883" t="str" cm="1">
        <f t="array" aca="1" ref="DV31" ca="1">IFERROR(IF(BI31*fxVal_normal=_BS!BI31,"",IF(OR(BI31="", NOT(ISNUMBER(BI31)), ISERROR(BI31), $B31=""), "",
   IF($I31=1,
      IFBLANK(
         _xldudf_CX_PUSH(BI31*fxVal_normal, CX_ENTITY, $B31, BI$11, BI$14, BI$19,),
         ""
      ),
      IF($I31=2,
         IFBLANK(
            _xldudf_CX_PUSH(BI31, CX_ENTITY, $B31, BI$11, BI$14, BI$19,),
            ""
         ),
         IF($I31=3,
            "",
            IFBLANK(
               _xldudf_CX_PUSH(BI31, CX_ENTITY, $B31, BI$11, BI$14, BI$19,),
               ""
            )
         )
      )
   )
)),"")</f>
        <v/>
      </c>
      <c r="DW31" s="1883" t="str" cm="1">
        <f t="array" aca="1" ref="DW31" ca="1">IFERROR(IF(BJ31*fxVal_normal=_BS!BJ31,"",IF(OR(BJ31="", NOT(ISNUMBER(BJ31)), ISERROR(BJ31), $B31=""), "",
   IF($I31=1,
      IFBLANK(
         _xldudf_CX_PUSH(BJ31*fxVal_normal, CX_ENTITY, $B31, BJ$11, BJ$14, BJ$19,),
         ""
      ),
      IF($I31=2,
         IFBLANK(
            _xldudf_CX_PUSH(BJ31, CX_ENTITY, $B31, BJ$11, BJ$14, BJ$19,),
            ""
         ),
         IF($I31=3,
            "",
            IFBLANK(
               _xldudf_CX_PUSH(BJ31, CX_ENTITY, $B31, BJ$11, BJ$14, BJ$19,),
               ""
            )
         )
      )
   )
)),"")</f>
        <v/>
      </c>
      <c r="DX31" s="1883" t="str" cm="1">
        <f t="array" aca="1" ref="DX31" ca="1">IFERROR(IF(BK31*fxVal_normal=_BS!BK31,"",IF(OR(BK31="", NOT(ISNUMBER(BK31)), ISERROR(BK31), $B31=""), "",
   IF($I31=1,
      IFBLANK(
         _xldudf_CX_PUSH(BK31*fxVal_normal, CX_ENTITY, $B31, BK$11, BK$14, BK$19,),
         ""
      ),
      IF($I31=2,
         IFBLANK(
            _xldudf_CX_PUSH(BK31, CX_ENTITY, $B31, BK$11, BK$14, BK$19,),
            ""
         ),
         IF($I31=3,
            "",
            IFBLANK(
               _xldudf_CX_PUSH(BK31, CX_ENTITY, $B31, BK$11, BK$14, BK$19,),
               ""
            )
         )
      )
   )
)),"")</f>
        <v/>
      </c>
      <c r="DY31" s="1883" t="str" cm="1">
        <f t="array" aca="1" ref="DY31" ca="1">IFERROR(IF(BL31*fxVal_normal=_BS!BL31,"",IF(OR(BL31="", NOT(ISNUMBER(BL31)), ISERROR(BL31), $B31=""), "",
   IF($I31=1,
      IFBLANK(
         _xldudf_CX_PUSH(BL31*fxVal_normal, CX_ENTITY, $B31, BL$11, BL$14, BL$19,),
         ""
      ),
      IF($I31=2,
         IFBLANK(
            _xldudf_CX_PUSH(BL31, CX_ENTITY, $B31, BL$11, BL$14, BL$19,),
            ""
         ),
         IF($I31=3,
            "",
            IFBLANK(
               _xldudf_CX_PUSH(BL31, CX_ENTITY, $B31, BL$11, BL$14, BL$19,),
               ""
            )
         )
      )
   )
)),"")</f>
        <v/>
      </c>
      <c r="DZ31" s="1883" t="str" cm="1">
        <f t="array" aca="1" ref="DZ31" ca="1">IFERROR(IF(BM31*fxVal_normal=_BS!BM31,"",IF(OR(BM31="", NOT(ISNUMBER(BM31)), ISERROR(BM31), $B31=""), "",
   IF($I31=1,
      IFBLANK(
         _xldudf_CX_PUSH(BM31*fxVal_normal, CX_ENTITY, $B31, BM$11, BM$14, BM$19,),
         ""
      ),
      IF($I31=2,
         IFBLANK(
            _xldudf_CX_PUSH(BM31, CX_ENTITY, $B31, BM$11, BM$14, BM$19,),
            ""
         ),
         IF($I31=3,
            "",
            IFBLANK(
               _xldudf_CX_PUSH(BM31, CX_ENTITY, $B31, BM$11, BM$14, BM$19,),
               ""
            )
         )
      )
   )
)),"")</f>
        <v/>
      </c>
      <c r="EA31" s="1883" t="str" cm="1">
        <f t="array" aca="1" ref="EA31" ca="1">IFERROR(IF(BN31*fxVal_normal=_BS!BN31,"",IF(OR(BN31="", NOT(ISNUMBER(BN31)), ISERROR(BN31), $B31=""), "",
   IF($I31=1,
      IFBLANK(
         _xldudf_CX_PUSH(BN31*fxVal_normal, CX_ENTITY, $B31, BN$11, BN$14, BN$19,),
         ""
      ),
      IF($I31=2,
         IFBLANK(
            _xldudf_CX_PUSH(BN31, CX_ENTITY, $B31, BN$11, BN$14, BN$19,),
            ""
         ),
         IF($I31=3,
            "",
            IFBLANK(
               _xldudf_CX_PUSH(BN31, CX_ENTITY, $B31, BN$11, BN$14, BN$19,),
               ""
            )
         )
      )
   )
)),"")</f>
        <v/>
      </c>
    </row>
    <row r="32" spans="1:131" ht="21" customHeight="1">
      <c r="A32" s="1626"/>
      <c r="B32" s="811" t="str" cm="1">
        <f t="array" ref="B32">IFBLANK(_BS!F32,"")</f>
        <v>Senior Instrument(s) 1</v>
      </c>
      <c r="C32" s="811" t="str" cm="1">
        <f t="array" ref="C32">IFBLANK(_BS!C32,"")</f>
        <v>Senior Instrument(S) 1 (Company View)</v>
      </c>
      <c r="D32" s="1549"/>
      <c r="E32" s="1902" t="e" cm="1">
        <f t="array" aca="1" ref="E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)($AD32:$CH32, Z32)</f>
        <v>#NAME?</v>
      </c>
      <c r="F32" s="1897"/>
      <c r="G32" s="1897"/>
      <c r="H32" s="401">
        <v>1</v>
      </c>
      <c r="I32" s="401">
        <v>1</v>
      </c>
      <c r="J32" s="401"/>
      <c r="N32" s="158"/>
      <c r="O32" s="101"/>
      <c r="P32" s="52"/>
      <c r="Q32" s="101"/>
      <c r="R32" s="126"/>
      <c r="S32" s="101"/>
      <c r="T32" s="101"/>
      <c r="U32" s="39"/>
      <c r="W32" s="91" t="str">
        <f t="shared" si="1"/>
        <v>Actual</v>
      </c>
      <c r="X32" s="857">
        <f>_BS!X32</f>
        <v>-1</v>
      </c>
      <c r="Y32" s="916">
        <v>2</v>
      </c>
      <c r="Z32" s="198" cm="1">
        <f t="array" ref="Z32">_xlfn.SWITCH(
    TRUE,
    _BS!$L32=TRUE, 1,
    _BS!$L32=FALSE,-1,
    _BS!$L32=-1,0,
"n/a"
)</f>
        <v>1</v>
      </c>
      <c r="AA32" s="200"/>
      <c r="AB32" s="88" t="str">
        <f>_BS!AB32</f>
        <v>Senior Instrument(s): e.g. Term Loan B or Senior Secured Notes</v>
      </c>
      <c r="AC32" s="88" t="str" cm="1">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
      </c>
      <c r="AD32" s="1669">
        <v>1</v>
      </c>
      <c r="AE32" s="1669">
        <v>1</v>
      </c>
      <c r="AF32" s="1669">
        <v>1</v>
      </c>
      <c r="AG32" s="1669">
        <v>1</v>
      </c>
      <c r="AH32" s="1669">
        <v>1</v>
      </c>
      <c r="AI32" s="1669">
        <v>1</v>
      </c>
      <c r="AJ32" s="1669">
        <v>1</v>
      </c>
      <c r="AK32" s="1669">
        <v>1</v>
      </c>
      <c r="AL32" s="1669">
        <v>1</v>
      </c>
      <c r="AM32" s="1669">
        <v>1</v>
      </c>
      <c r="AN32" s="1669">
        <v>1</v>
      </c>
      <c r="AO32" s="1669">
        <v>1</v>
      </c>
      <c r="AP32" s="1669">
        <v>1</v>
      </c>
      <c r="AQ32" s="1669">
        <v>1</v>
      </c>
      <c r="AR32" s="1669">
        <v>1</v>
      </c>
      <c r="AS32" s="1669">
        <v>1</v>
      </c>
      <c r="AT32" s="1669">
        <v>1</v>
      </c>
      <c r="AU32" s="1669">
        <v>1</v>
      </c>
      <c r="AV32" s="1669">
        <v>1</v>
      </c>
      <c r="AW32" s="1669">
        <v>1</v>
      </c>
      <c r="AX32" s="1669">
        <v>1</v>
      </c>
      <c r="AY32" s="1669">
        <v>1</v>
      </c>
      <c r="AZ32" s="1669">
        <v>1</v>
      </c>
      <c r="BA32" s="1669">
        <v>1</v>
      </c>
      <c r="BB32" s="1669">
        <v>1</v>
      </c>
      <c r="BC32" s="1669">
        <v>1</v>
      </c>
      <c r="BD32" s="1669">
        <v>1</v>
      </c>
      <c r="BE32" s="1669">
        <v>1</v>
      </c>
      <c r="BF32" s="1669">
        <v>1</v>
      </c>
      <c r="BG32" s="1669">
        <v>1</v>
      </c>
      <c r="BH32" s="1669">
        <v>1</v>
      </c>
      <c r="BI32" s="1669">
        <v>1</v>
      </c>
      <c r="BJ32" s="1669">
        <v>1</v>
      </c>
      <c r="BK32" s="1669">
        <v>1</v>
      </c>
      <c r="BL32" s="1669">
        <v>1</v>
      </c>
      <c r="BM32" s="1669">
        <v>1</v>
      </c>
      <c r="BN32" s="1669">
        <v>1</v>
      </c>
      <c r="BO32" s="2095"/>
      <c r="BP32" s="2095"/>
      <c r="BQ32" s="2095"/>
      <c r="BR32" s="2095"/>
      <c r="BS32" s="2095"/>
      <c r="BT32" s="2095"/>
      <c r="BU32" s="2095"/>
      <c r="BV32" s="2095"/>
      <c r="BW32" s="2095"/>
      <c r="BX32" s="2095"/>
      <c r="BY32" s="2095"/>
      <c r="BZ32" s="2095"/>
      <c r="CA32" s="926"/>
      <c r="CB32" s="921"/>
      <c r="CC32" s="927"/>
      <c r="CD32" s="2069" t="e" cm="1">
        <f t="array" aca="1" ref="CD32" ca="1">_xlfn.XLOOKUP(BS!CD$11, array_timeline, BS!$AD32:$BN32)</f>
        <v>#NAME?</v>
      </c>
      <c r="CE32" s="2069" t="e" cm="1">
        <f t="array" aca="1" ref="CE32" ca="1">_xlfn.XLOOKUP(BS!CE$11, array_timeline, BS!$AD32:$BN32)</f>
        <v>#NAME?</v>
      </c>
      <c r="CF32" s="925"/>
      <c r="CG32" s="1669" t="e" cm="1">
        <f t="array" aca="1" ref="CG32" ca="1">TODECIMAL(IFBLANK(_BS!CG32,""), fxVal_normal)</f>
        <v>#NAME?</v>
      </c>
      <c r="CH32" s="1669" t="e" cm="1">
        <f t="array" aca="1" ref="CH32" ca="1">TODECIMAL(IFBLANK(_BS!CH32,""), fxVal_normal)</f>
        <v>#NAME?</v>
      </c>
      <c r="CI32" s="200"/>
      <c r="CK32" s="2085" t="str" cm="1">
        <f t="array" aca="1" ref="CK32" ca="1">IFERROR(IF(Y32&lt;&gt;AB32,_xldudf_CX_PUSH(Y32,CX_ENTITY,C32,EOMONTH(val_asOfDate,0)),""),"")</f>
        <v/>
      </c>
      <c r="CL32" s="2085" t="str" cm="1">
        <f t="array" aca="1" ref="CL32" ca="1">IFERROR(IF(Y32&lt;&gt;AB32,_xldudf_CX_PUSH(Y32,CX_ENTITY,C32,EOMONTH(val_asOfDate,1)),""),"")</f>
        <v/>
      </c>
      <c r="CM32" s="2085" t="str" cm="1">
        <f t="array" aca="1" ref="CM32" ca="1">IFERROR(IF(Y32&lt;&gt;AB32,_xldudf_CX_PUSH(Y32,CX_ENTITY,C32,EOMONTH(val_asOfDate,2)),""),"")</f>
        <v/>
      </c>
      <c r="CN32" s="2085" t="str" cm="1">
        <f t="array" aca="1" ref="CN32" ca="1">IFERROR(IF(Y32&lt;&gt;AB32,_xldudf_CX_PUSH(Y32,CX_ENTITY,C32,EOMONTH(val_asOfDate,3)),""),"")</f>
        <v/>
      </c>
      <c r="CO32" s="2086" t="str" cm="1">
        <f t="array" aca="1" ref="CO32" ca="1">IFERROR(IF(CG32*fxVal_normal=_BS!CG32,"",IF(OR($CG32="", $CG32=0, NOT(ISNUMBER($CG32)), ISERROR($CG32), $B32=""), "",
   IF($I32=1,
      IFBLANK(
         _xldudf_CX_PUSH($CG32*10^6, CX_ENTITY, $B32, $CG$11, $CG$14, $CG$19,),
         ""
      ),
      IF($I32=2,
         IFBLANK(
            _xldudf_CX_PUSH($CG32, CX_ENTITY, $B32, $CG$11, $CG$14, $CG$19,),
            ""
         ),
         IF($I32=3,
            "",
            IFBLANK(
               _xldudf_CX_PUSH($CG32, CX_ENTITY, $B32, $CG$11, $CG$14, $CG$19,),
               ""
            )
         )
      )
   )
)),"")</f>
        <v/>
      </c>
      <c r="CP32" s="2086" t="str" cm="1">
        <f t="array" aca="1" ref="CP32" ca="1">IFERROR(IF(CH32*fxVal_normal=_BS!CH32,"",IF(OR($CH32="", $CH32=0, NOT(ISNUMBER($CH32)), ISERROR($CH32), $B32=""), "",
   IF($I32=1,
      IFBLANK(
         _xldudf_CX_PUSH($CH32*10^6, CX_ENTITY, $B32, $CH$11, $CH$14, $CH$19,),
         ""
      ),
      IF($I32=2,
         IFBLANK(
            _xldudf_CX_PUSH($CH32, CX_ENTITY, $B32, $CH$11, $CH$14, $CH$19,),
            ""
         ),
         IF($I32=3,
            "",
            IFBLANK(
               _xldudf_CX_PUSH($CH32, CX_ENTITY, $B32, $CH$11, $CH$14, $CH$19,),
               ""
            )
         )
      )
   )
)),"")</f>
        <v/>
      </c>
      <c r="CQ32" s="1883" t="str" cm="1">
        <f t="array" aca="1" ref="CQ32" ca="1">IFERROR(IF(AD32*fxVal_normal=_BS!AD32,"",IF(OR(AD32="", NOT(ISNUMBER(AD32)), ISERROR(AD32), $B32=""), "",
   IF($I32=1,
      IFBLANK(
         _xldudf_CX_PUSH(AD32*fxVal_normal, CX_ENTITY, $B32, AD$11, AD$14, AD$19,),
         ""
      ),
      IF($I32=2,
         IFBLANK(
            _xldudf_CX_PUSH(AD32, CX_ENTITY, $B32, AD$11, AD$14, AD$19,),
            ""
         ),
         IF($I32=3,
            "",
            IFBLANK(
               _xldudf_CX_PUSH(AD32, CX_ENTITY, $B32, AD$11, AD$14, AD$19,),
               ""
            )
         )
      )
   )
)),"")</f>
        <v/>
      </c>
      <c r="CR32" s="1883" t="str" cm="1">
        <f t="array" aca="1" ref="CR32" ca="1">IFERROR(IF(AE32*fxVal_normal=_BS!AE32,"",IF(OR(AE32="", NOT(ISNUMBER(AE32)), ISERROR(AE32), $B32=""), "",
   IF($I32=1,
      IFBLANK(
         _xldudf_CX_PUSH(AE32*fxVal_normal, CX_ENTITY, $B32, AE$11, AE$14, AE$19,),
         ""
      ),
      IF($I32=2,
         IFBLANK(
            _xldudf_CX_PUSH(AE32, CX_ENTITY, $B32, AE$11, AE$14, AE$19,),
            ""
         ),
         IF($I32=3,
            "",
            IFBLANK(
               _xldudf_CX_PUSH(AE32, CX_ENTITY, $B32, AE$11, AE$14, AE$19,),
               ""
            )
         )
      )
   )
)),"")</f>
        <v/>
      </c>
      <c r="CS32" s="1883" t="str" cm="1">
        <f t="array" aca="1" ref="CS32" ca="1">IFERROR(IF(AF32*fxVal_normal=_BS!AF32,"",IF(OR(AF32="", NOT(ISNUMBER(AF32)), ISERROR(AF32), $B32=""), "",
   IF($I32=1,
      IFBLANK(
         _xldudf_CX_PUSH(AF32*fxVal_normal, CX_ENTITY, $B32, AF$11, AF$14, AF$19,),
         ""
      ),
      IF($I32=2,
         IFBLANK(
            _xldudf_CX_PUSH(AF32, CX_ENTITY, $B32, AF$11, AF$14, AF$19,),
            ""
         ),
         IF($I32=3,
            "",
            IFBLANK(
               _xldudf_CX_PUSH(AF32, CX_ENTITY, $B32, AF$11, AF$14, AF$19,),
               ""
            )
         )
      )
   )
)),"")</f>
        <v/>
      </c>
      <c r="CT32" s="1883" t="str" cm="1">
        <f t="array" aca="1" ref="CT32" ca="1">IFERROR(IF(AG32*fxVal_normal=_BS!AG32,"",IF(OR(AG32="", NOT(ISNUMBER(AG32)), ISERROR(AG32), $B32=""), "",
   IF($I32=1,
      IFBLANK(
         _xldudf_CX_PUSH(AG32*fxVal_normal, CX_ENTITY, $B32, AG$11, AG$14, AG$19,),
         ""
      ),
      IF($I32=2,
         IFBLANK(
            _xldudf_CX_PUSH(AG32, CX_ENTITY, $B32, AG$11, AG$14, AG$19,),
            ""
         ),
         IF($I32=3,
            "",
            IFBLANK(
               _xldudf_CX_PUSH(AG32, CX_ENTITY, $B32, AG$11, AG$14, AG$19,),
               ""
            )
         )
      )
   )
)),"")</f>
        <v/>
      </c>
      <c r="CU32" s="1883" t="str" cm="1">
        <f t="array" aca="1" ref="CU32" ca="1">IFERROR(IF(AH32*fxVal_normal=_BS!AH32,"",IF(OR(AH32="", NOT(ISNUMBER(AH32)), ISERROR(AH32), $B32=""), "",
   IF($I32=1,
      IFBLANK(
         _xldudf_CX_PUSH(AH32*fxVal_normal, CX_ENTITY, $B32, AH$11, AH$14, AH$19,),
         ""
      ),
      IF($I32=2,
         IFBLANK(
            _xldudf_CX_PUSH(AH32, CX_ENTITY, $B32, AH$11, AH$14, AH$19,),
            ""
         ),
         IF($I32=3,
            "",
            IFBLANK(
               _xldudf_CX_PUSH(AH32, CX_ENTITY, $B32, AH$11, AH$14, AH$19,),
               ""
            )
         )
      )
   )
)),"")</f>
        <v/>
      </c>
      <c r="CV32" s="1883" t="str" cm="1">
        <f t="array" aca="1" ref="CV32" ca="1">IFERROR(IF(AI32*fxVal_normal=_BS!AI32,"",IF(OR(AI32="", NOT(ISNUMBER(AI32)), ISERROR(AI32), $B32=""), "",
   IF($I32=1,
      IFBLANK(
         _xldudf_CX_PUSH(AI32*fxVal_normal, CX_ENTITY, $B32, AI$11, AI$14, AI$19,),
         ""
      ),
      IF($I32=2,
         IFBLANK(
            _xldudf_CX_PUSH(AI32, CX_ENTITY, $B32, AI$11, AI$14, AI$19,),
            ""
         ),
         IF($I32=3,
            "",
            IFBLANK(
               _xldudf_CX_PUSH(AI32, CX_ENTITY, $B32, AI$11, AI$14, AI$19,),
               ""
            )
         )
      )
   )
)),"")</f>
        <v/>
      </c>
      <c r="CW32" s="1883" t="str" cm="1">
        <f t="array" aca="1" ref="CW32" ca="1">IFERROR(IF(AJ32*fxVal_normal=_BS!AJ32,"",IF(OR(AJ32="", NOT(ISNUMBER(AJ32)), ISERROR(AJ32), $B32=""), "",
   IF($I32=1,
      IFBLANK(
         _xldudf_CX_PUSH(AJ32*fxVal_normal, CX_ENTITY, $B32, AJ$11, AJ$14, AJ$19,),
         ""
      ),
      IF($I32=2,
         IFBLANK(
            _xldudf_CX_PUSH(AJ32, CX_ENTITY, $B32, AJ$11, AJ$14, AJ$19,),
            ""
         ),
         IF($I32=3,
            "",
            IFBLANK(
               _xldudf_CX_PUSH(AJ32, CX_ENTITY, $B32, AJ$11, AJ$14, AJ$19,),
               ""
            )
         )
      )
   )
)),"")</f>
        <v/>
      </c>
      <c r="CX32" s="1883" t="str" cm="1">
        <f t="array" aca="1" ref="CX32" ca="1">IFERROR(IF(AK32*fxVal_normal=_BS!AK32,"",IF(OR(AK32="", NOT(ISNUMBER(AK32)), ISERROR(AK32), $B32=""), "",
   IF($I32=1,
      IFBLANK(
         _xldudf_CX_PUSH(AK32*fxVal_normal, CX_ENTITY, $B32, AK$11, AK$14, AK$19,),
         ""
      ),
      IF($I32=2,
         IFBLANK(
            _xldudf_CX_PUSH(AK32, CX_ENTITY, $B32, AK$11, AK$14, AK$19,),
            ""
         ),
         IF($I32=3,
            "",
            IFBLANK(
               _xldudf_CX_PUSH(AK32, CX_ENTITY, $B32, AK$11, AK$14, AK$19,),
               ""
            )
         )
      )
   )
)),"")</f>
        <v/>
      </c>
      <c r="CY32" s="1883" t="str" cm="1">
        <f t="array" aca="1" ref="CY32" ca="1">IFERROR(IF(AL32*fxVal_normal=_BS!AL32,"",IF(OR(AL32="", NOT(ISNUMBER(AL32)), ISERROR(AL32), $B32=""), "",
   IF($I32=1,
      IFBLANK(
         _xldudf_CX_PUSH(AL32*fxVal_normal, CX_ENTITY, $B32, AL$11, AL$14, AL$19,),
         ""
      ),
      IF($I32=2,
         IFBLANK(
            _xldudf_CX_PUSH(AL32, CX_ENTITY, $B32, AL$11, AL$14, AL$19,),
            ""
         ),
         IF($I32=3,
            "",
            IFBLANK(
               _xldudf_CX_PUSH(AL32, CX_ENTITY, $B32, AL$11, AL$14, AL$19,),
               ""
            )
         )
      )
   )
)),"")</f>
        <v/>
      </c>
      <c r="CZ32" s="1883" t="str" cm="1">
        <f t="array" aca="1" ref="CZ32" ca="1">IFERROR(IF(AM32*fxVal_normal=_BS!AM32,"",IF(OR(AM32="", NOT(ISNUMBER(AM32)), ISERROR(AM32), $B32=""), "",
   IF($I32=1,
      IFBLANK(
         _xldudf_CX_PUSH(AM32*fxVal_normal, CX_ENTITY, $B32, AM$11, AM$14, AM$19,),
         ""
      ),
      IF($I32=2,
         IFBLANK(
            _xldudf_CX_PUSH(AM32, CX_ENTITY, $B32, AM$11, AM$14, AM$19,),
            ""
         ),
         IF($I32=3,
            "",
            IFBLANK(
               _xldudf_CX_PUSH(AM32, CX_ENTITY, $B32, AM$11, AM$14, AM$19,),
               ""
            )
         )
      )
   )
)),"")</f>
        <v/>
      </c>
      <c r="DA32" s="1883" t="str" cm="1">
        <f t="array" aca="1" ref="DA32" ca="1">IFERROR(IF(AN32*fxVal_normal=_BS!AN32,"",IF(OR(AN32="", NOT(ISNUMBER(AN32)), ISERROR(AN32), $B32=""), "",
   IF($I32=1,
      IFBLANK(
         _xldudf_CX_PUSH(AN32*fxVal_normal, CX_ENTITY, $B32, AN$11, AN$14, AN$19,),
         ""
      ),
      IF($I32=2,
         IFBLANK(
            _xldudf_CX_PUSH(AN32, CX_ENTITY, $B32, AN$11, AN$14, AN$19,),
            ""
         ),
         IF($I32=3,
            "",
            IFBLANK(
               _xldudf_CX_PUSH(AN32, CX_ENTITY, $B32, AN$11, AN$14, AN$19,),
               ""
            )
         )
      )
   )
)),"")</f>
        <v/>
      </c>
      <c r="DB32" s="1883" t="str" cm="1">
        <f t="array" aca="1" ref="DB32" ca="1">IFERROR(IF(AO32*fxVal_normal=_BS!AO32,"",IF(OR(AO32="", NOT(ISNUMBER(AO32)), ISERROR(AO32), $B32=""), "",
   IF($I32=1,
      IFBLANK(
         _xldudf_CX_PUSH(AO32*fxVal_normal, CX_ENTITY, $B32, AO$11, AO$14, AO$19,),
         ""
      ),
      IF($I32=2,
         IFBLANK(
            _xldudf_CX_PUSH(AO32, CX_ENTITY, $B32, AO$11, AO$14, AO$19,),
            ""
         ),
         IF($I32=3,
            "",
            IFBLANK(
               _xldudf_CX_PUSH(AO32, CX_ENTITY, $B32, AO$11, AO$14, AO$19,),
               ""
            )
         )
      )
   )
)),"")</f>
        <v/>
      </c>
      <c r="DC32" s="1883" t="str" cm="1">
        <f t="array" aca="1" ref="DC32" ca="1">IFERROR(IF(AP32*fxVal_normal=_BS!AP32,"",IF(OR(AP32="", NOT(ISNUMBER(AP32)), ISERROR(AP32), $B32=""), "",
   IF($I32=1,
      IFBLANK(
         _xldudf_CX_PUSH(AP32*fxVal_normal, CX_ENTITY, $B32, AP$11, AP$14, AP$19,),
         ""
      ),
      IF($I32=2,
         IFBLANK(
            _xldudf_CX_PUSH(AP32, CX_ENTITY, $B32, AP$11, AP$14, AP$19,),
            ""
         ),
         IF($I32=3,
            "",
            IFBLANK(
               _xldudf_CX_PUSH(AP32, CX_ENTITY, $B32, AP$11, AP$14, AP$19,),
               ""
            )
         )
      )
   )
)),"")</f>
        <v/>
      </c>
      <c r="DD32" s="1883" t="str" cm="1">
        <f t="array" aca="1" ref="DD32" ca="1">IFERROR(IF(AQ32*fxVal_normal=_BS!AQ32,"",IF(OR(AQ32="", NOT(ISNUMBER(AQ32)), ISERROR(AQ32), $B32=""), "",
   IF($I32=1,
      IFBLANK(
         _xldudf_CX_PUSH(AQ32*fxVal_normal, CX_ENTITY, $B32, AQ$11, AQ$14, AQ$19,),
         ""
      ),
      IF($I32=2,
         IFBLANK(
            _xldudf_CX_PUSH(AQ32, CX_ENTITY, $B32, AQ$11, AQ$14, AQ$19,),
            ""
         ),
         IF($I32=3,
            "",
            IFBLANK(
               _xldudf_CX_PUSH(AQ32, CX_ENTITY, $B32, AQ$11, AQ$14, AQ$19,),
               ""
            )
         )
      )
   )
)),"")</f>
        <v/>
      </c>
      <c r="DE32" s="1883" t="str" cm="1">
        <f t="array" aca="1" ref="DE32" ca="1">IFERROR(IF(AR32*fxVal_normal=_BS!AR32,"",IF(OR(AR32="", NOT(ISNUMBER(AR32)), ISERROR(AR32), $B32=""), "",
   IF($I32=1,
      IFBLANK(
         _xldudf_CX_PUSH(AR32*fxVal_normal, CX_ENTITY, $B32, AR$11, AR$14, AR$19,),
         ""
      ),
      IF($I32=2,
         IFBLANK(
            _xldudf_CX_PUSH(AR32, CX_ENTITY, $B32, AR$11, AR$14, AR$19,),
            ""
         ),
         IF($I32=3,
            "",
            IFBLANK(
               _xldudf_CX_PUSH(AR32, CX_ENTITY, $B32, AR$11, AR$14, AR$19,),
               ""
            )
         )
      )
   )
)),"")</f>
        <v/>
      </c>
      <c r="DF32" s="1883" t="str" cm="1">
        <f t="array" aca="1" ref="DF32" ca="1">IFERROR(IF(AS32*fxVal_normal=_BS!AS32,"",IF(OR(AS32="", NOT(ISNUMBER(AS32)), ISERROR(AS32), $B32=""), "",
   IF($I32=1,
      IFBLANK(
         _xldudf_CX_PUSH(AS32*fxVal_normal, CX_ENTITY, $B32, AS$11, AS$14, AS$19,),
         ""
      ),
      IF($I32=2,
         IFBLANK(
            _xldudf_CX_PUSH(AS32, CX_ENTITY, $B32, AS$11, AS$14, AS$19,),
            ""
         ),
         IF($I32=3,
            "",
            IFBLANK(
               _xldudf_CX_PUSH(AS32, CX_ENTITY, $B32, AS$11, AS$14, AS$19,),
               ""
            )
         )
      )
   )
)),"")</f>
        <v/>
      </c>
      <c r="DG32" s="1883" t="str" cm="1">
        <f t="array" aca="1" ref="DG32" ca="1">IFERROR(IF(AT32*fxVal_normal=_BS!AT32,"",IF(OR(AT32="", NOT(ISNUMBER(AT32)), ISERROR(AT32), $B32=""), "",
   IF($I32=1,
      IFBLANK(
         _xldudf_CX_PUSH(AT32*fxVal_normal, CX_ENTITY, $B32, AT$11, AT$14, AT$19,),
         ""
      ),
      IF($I32=2,
         IFBLANK(
            _xldudf_CX_PUSH(AT32, CX_ENTITY, $B32, AT$11, AT$14, AT$19,),
            ""
         ),
         IF($I32=3,
            "",
            IFBLANK(
               _xldudf_CX_PUSH(AT32, CX_ENTITY, $B32, AT$11, AT$14, AT$19,),
               ""
            )
         )
      )
   )
)),"")</f>
        <v/>
      </c>
      <c r="DH32" s="1883" t="str" cm="1">
        <f t="array" aca="1" ref="DH32" ca="1">IFERROR(IF(AU32*fxVal_normal=_BS!AU32,"",IF(OR(AU32="", NOT(ISNUMBER(AU32)), ISERROR(AU32), $B32=""), "",
   IF($I32=1,
      IFBLANK(
         _xldudf_CX_PUSH(AU32*fxVal_normal, CX_ENTITY, $B32, AU$11, AU$14, AU$19,),
         ""
      ),
      IF($I32=2,
         IFBLANK(
            _xldudf_CX_PUSH(AU32, CX_ENTITY, $B32, AU$11, AU$14, AU$19,),
            ""
         ),
         IF($I32=3,
            "",
            IFBLANK(
               _xldudf_CX_PUSH(AU32, CX_ENTITY, $B32, AU$11, AU$14, AU$19,),
               ""
            )
         )
      )
   )
)),"")</f>
        <v/>
      </c>
      <c r="DI32" s="1883" t="str" cm="1">
        <f t="array" aca="1" ref="DI32" ca="1">IFERROR(IF(AV32*fxVal_normal=_BS!AV32,"",IF(OR(AV32="", NOT(ISNUMBER(AV32)), ISERROR(AV32), $B32=""), "",
   IF($I32=1,
      IFBLANK(
         _xldudf_CX_PUSH(AV32*fxVal_normal, CX_ENTITY, $B32, AV$11, AV$14, AV$19,),
         ""
      ),
      IF($I32=2,
         IFBLANK(
            _xldudf_CX_PUSH(AV32, CX_ENTITY, $B32, AV$11, AV$14, AV$19,),
            ""
         ),
         IF($I32=3,
            "",
            IFBLANK(
               _xldudf_CX_PUSH(AV32, CX_ENTITY, $B32, AV$11, AV$14, AV$19,),
               ""
            )
         )
      )
   )
)),"")</f>
        <v/>
      </c>
      <c r="DJ32" s="1883" t="str" cm="1">
        <f t="array" aca="1" ref="DJ32" ca="1">IFERROR(IF(AW32*fxVal_normal=_BS!AW32,"",IF(OR(AW32="", NOT(ISNUMBER(AW32)), ISERROR(AW32), $B32=""), "",
   IF($I32=1,
      IFBLANK(
         _xldudf_CX_PUSH(AW32*fxVal_normal, CX_ENTITY, $B32, AW$11, AW$14, AW$19,),
         ""
      ),
      IF($I32=2,
         IFBLANK(
            _xldudf_CX_PUSH(AW32, CX_ENTITY, $B32, AW$11, AW$14, AW$19,),
            ""
         ),
         IF($I32=3,
            "",
            IFBLANK(
               _xldudf_CX_PUSH(AW32, CX_ENTITY, $B32, AW$11, AW$14, AW$19,),
               ""
            )
         )
      )
   )
)),"")</f>
        <v/>
      </c>
      <c r="DK32" s="1883" t="str" cm="1">
        <f t="array" aca="1" ref="DK32" ca="1">IFERROR(IF(AX32*fxVal_normal=_BS!AX32,"",IF(OR(AX32="", NOT(ISNUMBER(AX32)), ISERROR(AX32), $B32=""), "",
   IF($I32=1,
      IFBLANK(
         _xldudf_CX_PUSH(AX32*fxVal_normal, CX_ENTITY, $B32, AX$11, AX$14, AX$19,),
         ""
      ),
      IF($I32=2,
         IFBLANK(
            _xldudf_CX_PUSH(AX32, CX_ENTITY, $B32, AX$11, AX$14, AX$19,),
            ""
         ),
         IF($I32=3,
            "",
            IFBLANK(
               _xldudf_CX_PUSH(AX32, CX_ENTITY, $B32, AX$11, AX$14, AX$19,),
               ""
            )
         )
      )
   )
)),"")</f>
        <v/>
      </c>
      <c r="DL32" s="1883" t="str" cm="1">
        <f t="array" aca="1" ref="DL32" ca="1">IFERROR(IF(AY32*fxVal_normal=_BS!AY32,"",IF(OR(AY32="", NOT(ISNUMBER(AY32)), ISERROR(AY32), $B32=""), "",
   IF($I32=1,
      IFBLANK(
         _xldudf_CX_PUSH(AY32*fxVal_normal, CX_ENTITY, $B32, AY$11, AY$14, AY$19,),
         ""
      ),
      IF($I32=2,
         IFBLANK(
            _xldudf_CX_PUSH(AY32, CX_ENTITY, $B32, AY$11, AY$14, AY$19,),
            ""
         ),
         IF($I32=3,
            "",
            IFBLANK(
               _xldudf_CX_PUSH(AY32, CX_ENTITY, $B32, AY$11, AY$14, AY$19,),
               ""
            )
         )
      )
   )
)),"")</f>
        <v/>
      </c>
      <c r="DM32" s="1883" t="str" cm="1">
        <f t="array" aca="1" ref="DM32" ca="1">IFERROR(IF(AZ32*fxVal_normal=_BS!AZ32,"",IF(OR(AZ32="", NOT(ISNUMBER(AZ32)), ISERROR(AZ32), $B32=""), "",
   IF($I32=1,
      IFBLANK(
         _xldudf_CX_PUSH(AZ32*fxVal_normal, CX_ENTITY, $B32, AZ$11, AZ$14, AZ$19,),
         ""
      ),
      IF($I32=2,
         IFBLANK(
            _xldudf_CX_PUSH(AZ32, CX_ENTITY, $B32, AZ$11, AZ$14, AZ$19,),
            ""
         ),
         IF($I32=3,
            "",
            IFBLANK(
               _xldudf_CX_PUSH(AZ32, CX_ENTITY, $B32, AZ$11, AZ$14, AZ$19,),
               ""
            )
         )
      )
   )
)),"")</f>
        <v/>
      </c>
      <c r="DN32" s="1883" t="str" cm="1">
        <f t="array" aca="1" ref="DN32" ca="1">IFERROR(IF(BA32*fxVal_normal=_BS!BA32,"",IF(OR(BA32="", NOT(ISNUMBER(BA32)), ISERROR(BA32), $B32=""), "",
   IF($I32=1,
      IFBLANK(
         _xldudf_CX_PUSH(BA32*fxVal_normal, CX_ENTITY, $B32, BA$11, BA$14, BA$19,),
         ""
      ),
      IF($I32=2,
         IFBLANK(
            _xldudf_CX_PUSH(BA32, CX_ENTITY, $B32, BA$11, BA$14, BA$19,),
            ""
         ),
         IF($I32=3,
            "",
            IFBLANK(
               _xldudf_CX_PUSH(BA32, CX_ENTITY, $B32, BA$11, BA$14, BA$19,),
               ""
            )
         )
      )
   )
)),"")</f>
        <v/>
      </c>
      <c r="DO32" s="1883" t="str" cm="1">
        <f t="array" aca="1" ref="DO32" ca="1">IFERROR(IF(BB32*fxVal_normal=_BS!BB32,"",IF(OR(BB32="", NOT(ISNUMBER(BB32)), ISERROR(BB32), $B32=""), "",
   IF($I32=1,
      IFBLANK(
         _xldudf_CX_PUSH(BB32*fxVal_normal, CX_ENTITY, $B32, BB$11, BB$14, BB$19,),
         ""
      ),
      IF($I32=2,
         IFBLANK(
            _xldudf_CX_PUSH(BB32, CX_ENTITY, $B32, BB$11, BB$14, BB$19,),
            ""
         ),
         IF($I32=3,
            "",
            IFBLANK(
               _xldudf_CX_PUSH(BB32, CX_ENTITY, $B32, BB$11, BB$14, BB$19,),
               ""
            )
         )
      )
   )
)),"")</f>
        <v/>
      </c>
      <c r="DP32" s="1883" t="str" cm="1">
        <f t="array" aca="1" ref="DP32" ca="1">IFERROR(IF(BC32*fxVal_normal=_BS!BC32,"",IF(OR(BC32="", NOT(ISNUMBER(BC32)), ISERROR(BC32), $B32=""), "",
   IF($I32=1,
      IFBLANK(
         _xldudf_CX_PUSH(BC32*fxVal_normal, CX_ENTITY, $B32, BC$11, BC$14, BC$19,),
         ""
      ),
      IF($I32=2,
         IFBLANK(
            _xldudf_CX_PUSH(BC32, CX_ENTITY, $B32, BC$11, BC$14, BC$19,),
            ""
         ),
         IF($I32=3,
            "",
            IFBLANK(
               _xldudf_CX_PUSH(BC32, CX_ENTITY, $B32, BC$11, BC$14, BC$19,),
               ""
            )
         )
      )
   )
)),"")</f>
        <v/>
      </c>
      <c r="DQ32" s="1883" t="str" cm="1">
        <f t="array" aca="1" ref="DQ32" ca="1">IFERROR(IF(BD32*fxVal_normal=_BS!BD32,"",IF(OR(BD32="", NOT(ISNUMBER(BD32)), ISERROR(BD32), $B32=""), "",
   IF($I32=1,
      IFBLANK(
         _xldudf_CX_PUSH(BD32*fxVal_normal, CX_ENTITY, $B32, BD$11, BD$14, BD$19,),
         ""
      ),
      IF($I32=2,
         IFBLANK(
            _xldudf_CX_PUSH(BD32, CX_ENTITY, $B32, BD$11, BD$14, BD$19,),
            ""
         ),
         IF($I32=3,
            "",
            IFBLANK(
               _xldudf_CX_PUSH(BD32, CX_ENTITY, $B32, BD$11, BD$14, BD$19,),
               ""
            )
         )
      )
   )
)),"")</f>
        <v/>
      </c>
      <c r="DR32" s="1883" t="str" cm="1">
        <f t="array" aca="1" ref="DR32" ca="1">IFERROR(IF(BE32*fxVal_normal=_BS!BE32,"",IF(OR(BE32="", NOT(ISNUMBER(BE32)), ISERROR(BE32), $B32=""), "",
   IF($I32=1,
      IFBLANK(
         _xldudf_CX_PUSH(BE32*fxVal_normal, CX_ENTITY, $B32, BE$11, BE$14, BE$19,),
         ""
      ),
      IF($I32=2,
         IFBLANK(
            _xldudf_CX_PUSH(BE32, CX_ENTITY, $B32, BE$11, BE$14, BE$19,),
            ""
         ),
         IF($I32=3,
            "",
            IFBLANK(
               _xldudf_CX_PUSH(BE32, CX_ENTITY, $B32, BE$11, BE$14, BE$19,),
               ""
            )
         )
      )
   )
)),"")</f>
        <v/>
      </c>
      <c r="DS32" s="1883" t="str" cm="1">
        <f t="array" aca="1" ref="DS32" ca="1">IFERROR(IF(BF32*fxVal_normal=_BS!BF32,"",IF(OR(BF32="", NOT(ISNUMBER(BF32)), ISERROR(BF32), $B32=""), "",
   IF($I32=1,
      IFBLANK(
         _xldudf_CX_PUSH(BF32*fxVal_normal, CX_ENTITY, $B32, BF$11, BF$14, BF$19,),
         ""
      ),
      IF($I32=2,
         IFBLANK(
            _xldudf_CX_PUSH(BF32, CX_ENTITY, $B32, BF$11, BF$14, BF$19,),
            ""
         ),
         IF($I32=3,
            "",
            IFBLANK(
               _xldudf_CX_PUSH(BF32, CX_ENTITY, $B32, BF$11, BF$14, BF$19,),
               ""
            )
         )
      )
   )
)),"")</f>
        <v/>
      </c>
      <c r="DT32" s="1883" t="str" cm="1">
        <f t="array" aca="1" ref="DT32" ca="1">IFERROR(IF(BG32*fxVal_normal=_BS!BG32,"",IF(OR(BG32="", NOT(ISNUMBER(BG32)), ISERROR(BG32), $B32=""), "",
   IF($I32=1,
      IFBLANK(
         _xldudf_CX_PUSH(BG32*fxVal_normal, CX_ENTITY, $B32, BG$11, BG$14, BG$19,),
         ""
      ),
      IF($I32=2,
         IFBLANK(
            _xldudf_CX_PUSH(BG32, CX_ENTITY, $B32, BG$11, BG$14, BG$19,),
            ""
         ),
         IF($I32=3,
            "",
            IFBLANK(
               _xldudf_CX_PUSH(BG32, CX_ENTITY, $B32, BG$11, BG$14, BG$19,),
               ""
            )
         )
      )
   )
)),"")</f>
        <v/>
      </c>
      <c r="DU32" s="1883" t="str" cm="1">
        <f t="array" aca="1" ref="DU32" ca="1">IFERROR(IF(BH32*fxVal_normal=_BS!BH32,"",IF(OR(BH32="", NOT(ISNUMBER(BH32)), ISERROR(BH32), $B32=""), "",
   IF($I32=1,
      IFBLANK(
         _xldudf_CX_PUSH(BH32*fxVal_normal, CX_ENTITY, $B32, BH$11, BH$14, BH$19,),
         ""
      ),
      IF($I32=2,
         IFBLANK(
            _xldudf_CX_PUSH(BH32, CX_ENTITY, $B32, BH$11, BH$14, BH$19,),
            ""
         ),
         IF($I32=3,
            "",
            IFBLANK(
               _xldudf_CX_PUSH(BH32, CX_ENTITY, $B32, BH$11, BH$14, BH$19,),
               ""
            )
         )
      )
   )
)),"")</f>
        <v/>
      </c>
      <c r="DV32" s="1883" t="str" cm="1">
        <f t="array" aca="1" ref="DV32" ca="1">IFERROR(IF(BI32*fxVal_normal=_BS!BI32,"",IF(OR(BI32="", NOT(ISNUMBER(BI32)), ISERROR(BI32), $B32=""), "",
   IF($I32=1,
      IFBLANK(
         _xldudf_CX_PUSH(BI32*fxVal_normal, CX_ENTITY, $B32, BI$11, BI$14, BI$19,),
         ""
      ),
      IF($I32=2,
         IFBLANK(
            _xldudf_CX_PUSH(BI32, CX_ENTITY, $B32, BI$11, BI$14, BI$19,),
            ""
         ),
         IF($I32=3,
            "",
            IFBLANK(
               _xldudf_CX_PUSH(BI32, CX_ENTITY, $B32, BI$11, BI$14, BI$19,),
               ""
            )
         )
      )
   )
)),"")</f>
        <v/>
      </c>
      <c r="DW32" s="1883" t="str" cm="1">
        <f t="array" aca="1" ref="DW32" ca="1">IFERROR(IF(BJ32*fxVal_normal=_BS!BJ32,"",IF(OR(BJ32="", NOT(ISNUMBER(BJ32)), ISERROR(BJ32), $B32=""), "",
   IF($I32=1,
      IFBLANK(
         _xldudf_CX_PUSH(BJ32*fxVal_normal, CX_ENTITY, $B32, BJ$11, BJ$14, BJ$19,),
         ""
      ),
      IF($I32=2,
         IFBLANK(
            _xldudf_CX_PUSH(BJ32, CX_ENTITY, $B32, BJ$11, BJ$14, BJ$19,),
            ""
         ),
         IF($I32=3,
            "",
            IFBLANK(
               _xldudf_CX_PUSH(BJ32, CX_ENTITY, $B32, BJ$11, BJ$14, BJ$19,),
               ""
            )
         )
      )
   )
)),"")</f>
        <v/>
      </c>
      <c r="DX32" s="1883" t="str" cm="1">
        <f t="array" aca="1" ref="DX32" ca="1">IFERROR(IF(BK32*fxVal_normal=_BS!BK32,"",IF(OR(BK32="", NOT(ISNUMBER(BK32)), ISERROR(BK32), $B32=""), "",
   IF($I32=1,
      IFBLANK(
         _xldudf_CX_PUSH(BK32*fxVal_normal, CX_ENTITY, $B32, BK$11, BK$14, BK$19,),
         ""
      ),
      IF($I32=2,
         IFBLANK(
            _xldudf_CX_PUSH(BK32, CX_ENTITY, $B32, BK$11, BK$14, BK$19,),
            ""
         ),
         IF($I32=3,
            "",
            IFBLANK(
               _xldudf_CX_PUSH(BK32, CX_ENTITY, $B32, BK$11, BK$14, BK$19,),
               ""
            )
         )
      )
   )
)),"")</f>
        <v/>
      </c>
      <c r="DY32" s="1883" t="str" cm="1">
        <f t="array" aca="1" ref="DY32" ca="1">IFERROR(IF(BL32*fxVal_normal=_BS!BL32,"",IF(OR(BL32="", NOT(ISNUMBER(BL32)), ISERROR(BL32), $B32=""), "",
   IF($I32=1,
      IFBLANK(
         _xldudf_CX_PUSH(BL32*fxVal_normal, CX_ENTITY, $B32, BL$11, BL$14, BL$19,),
         ""
      ),
      IF($I32=2,
         IFBLANK(
            _xldudf_CX_PUSH(BL32, CX_ENTITY, $B32, BL$11, BL$14, BL$19,),
            ""
         ),
         IF($I32=3,
            "",
            IFBLANK(
               _xldudf_CX_PUSH(BL32, CX_ENTITY, $B32, BL$11, BL$14, BL$19,),
               ""
            )
         )
      )
   )
)),"")</f>
        <v/>
      </c>
      <c r="DZ32" s="1883" t="str" cm="1">
        <f t="array" aca="1" ref="DZ32" ca="1">IFERROR(IF(BM32*fxVal_normal=_BS!BM32,"",IF(OR(BM32="", NOT(ISNUMBER(BM32)), ISERROR(BM32), $B32=""), "",
   IF($I32=1,
      IFBLANK(
         _xldudf_CX_PUSH(BM32*fxVal_normal, CX_ENTITY, $B32, BM$11, BM$14, BM$19,),
         ""
      ),
      IF($I32=2,
         IFBLANK(
            _xldudf_CX_PUSH(BM32, CX_ENTITY, $B32, BM$11, BM$14, BM$19,),
            ""
         ),
         IF($I32=3,
            "",
            IFBLANK(
               _xldudf_CX_PUSH(BM32, CX_ENTITY, $B32, BM$11, BM$14, BM$19,),
               ""
            )
         )
      )
   )
)),"")</f>
        <v/>
      </c>
      <c r="EA32" s="1883" t="str" cm="1">
        <f t="array" aca="1" ref="EA32" ca="1">IFERROR(IF(BN32*fxVal_normal=_BS!BN32,"",IF(OR(BN32="",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31" ht="21" customHeight="1">
      <c r="A33" s="1626"/>
      <c r="B33" s="811" t="str" cm="1">
        <f t="array" ref="B33">IFBLANK(_BS!F33,"")</f>
        <v>Junior Instrument(s)</v>
      </c>
      <c r="C33" s="811" t="str" cm="1">
        <f t="array" ref="C33">IFBLANK(_BS!C33,"")</f>
        <v>Junior Instrument(S) (Company View)</v>
      </c>
      <c r="D33" s="1549"/>
      <c r="E33" s="1902" t="e" cm="1">
        <f t="array" aca="1" ref="E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)($AD33:$CH33, Z33)</f>
        <v>#NAME?</v>
      </c>
      <c r="F33" s="1897"/>
      <c r="G33" s="1897"/>
      <c r="H33" s="401">
        <v>1</v>
      </c>
      <c r="I33" s="401">
        <v>1</v>
      </c>
      <c r="J33" s="401"/>
      <c r="N33" s="158"/>
      <c r="O33" s="101"/>
      <c r="P33" s="52"/>
      <c r="Q33" s="101"/>
      <c r="R33" s="101"/>
      <c r="S33" s="101"/>
      <c r="T33" s="101"/>
      <c r="U33" s="39"/>
      <c r="W33" s="156" t="str">
        <f t="shared" si="1"/>
        <v>Actual</v>
      </c>
      <c r="X33" s="857">
        <f>_BS!X33</f>
        <v>-1</v>
      </c>
      <c r="Y33" s="916">
        <v>2</v>
      </c>
      <c r="Z33" s="198" cm="1">
        <f t="array" ref="Z33">_xlfn.SWITCH(
    TRUE,
    _BS!$L33=TRUE, 1,
    _BS!$L33=FALSE,-1,
    _BS!$L33=-1,0,
"n/a"
)</f>
        <v>1</v>
      </c>
      <c r="AA33" s="200"/>
      <c r="AB33" s="88" t="str">
        <f>_BS!AB33</f>
        <v>Junior Instrument(s): e.g. Second Lien (Junior) or Unsecured Notes</v>
      </c>
      <c r="AC33" s="88" t="str" cm="1">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
      </c>
      <c r="AD33" s="1669">
        <v>1</v>
      </c>
      <c r="AE33" s="1669">
        <v>1</v>
      </c>
      <c r="AF33" s="1669">
        <v>1</v>
      </c>
      <c r="AG33" s="1669">
        <v>1</v>
      </c>
      <c r="AH33" s="1669">
        <v>1</v>
      </c>
      <c r="AI33" s="1669">
        <v>1</v>
      </c>
      <c r="AJ33" s="1669">
        <v>1</v>
      </c>
      <c r="AK33" s="1669">
        <v>1</v>
      </c>
      <c r="AL33" s="1669">
        <v>1</v>
      </c>
      <c r="AM33" s="1669">
        <v>1</v>
      </c>
      <c r="AN33" s="1669">
        <v>1</v>
      </c>
      <c r="AO33" s="1669">
        <v>1</v>
      </c>
      <c r="AP33" s="1669">
        <v>1</v>
      </c>
      <c r="AQ33" s="1669">
        <v>1</v>
      </c>
      <c r="AR33" s="1669">
        <v>1</v>
      </c>
      <c r="AS33" s="1669">
        <v>1</v>
      </c>
      <c r="AT33" s="1669">
        <v>1</v>
      </c>
      <c r="AU33" s="1669">
        <v>1</v>
      </c>
      <c r="AV33" s="1669">
        <v>1</v>
      </c>
      <c r="AW33" s="1669">
        <v>1</v>
      </c>
      <c r="AX33" s="1669">
        <v>1</v>
      </c>
      <c r="AY33" s="1669">
        <v>1</v>
      </c>
      <c r="AZ33" s="1669">
        <v>1</v>
      </c>
      <c r="BA33" s="1669">
        <v>1</v>
      </c>
      <c r="BB33" s="1669">
        <v>1</v>
      </c>
      <c r="BC33" s="1669">
        <v>1</v>
      </c>
      <c r="BD33" s="1669">
        <v>1</v>
      </c>
      <c r="BE33" s="1669">
        <v>1</v>
      </c>
      <c r="BF33" s="1669">
        <v>1</v>
      </c>
      <c r="BG33" s="1669">
        <v>1</v>
      </c>
      <c r="BH33" s="1669">
        <v>1</v>
      </c>
      <c r="BI33" s="1669">
        <v>1</v>
      </c>
      <c r="BJ33" s="1669">
        <v>1</v>
      </c>
      <c r="BK33" s="1669">
        <v>1</v>
      </c>
      <c r="BL33" s="1669">
        <v>1</v>
      </c>
      <c r="BM33" s="1669">
        <v>1</v>
      </c>
      <c r="BN33" s="1669">
        <v>1</v>
      </c>
      <c r="BO33" s="2095"/>
      <c r="BP33" s="2095"/>
      <c r="BQ33" s="2095"/>
      <c r="BR33" s="2095"/>
      <c r="BS33" s="2095"/>
      <c r="BT33" s="2095"/>
      <c r="BU33" s="2095"/>
      <c r="BV33" s="2095"/>
      <c r="BW33" s="2095"/>
      <c r="BX33" s="2095"/>
      <c r="BY33" s="2095"/>
      <c r="BZ33" s="2095"/>
      <c r="CA33" s="926"/>
      <c r="CB33" s="921"/>
      <c r="CC33" s="927"/>
      <c r="CD33" s="2069" t="e" cm="1">
        <f t="array" aca="1" ref="CD33" ca="1">_xlfn.XLOOKUP(BS!CD$11, array_timeline, BS!$AD33:$BN33)</f>
        <v>#NAME?</v>
      </c>
      <c r="CE33" s="2069" t="e" cm="1">
        <f t="array" aca="1" ref="CE33" ca="1">_xlfn.XLOOKUP(BS!CE$11, array_timeline, BS!$AD33:$BN33)</f>
        <v>#NAME?</v>
      </c>
      <c r="CF33" s="925"/>
      <c r="CG33" s="1669" t="e" cm="1">
        <f t="array" aca="1" ref="CG33" ca="1">TODECIMAL(IFBLANK(_BS!CG33,""), fxVal_normal)</f>
        <v>#NAME?</v>
      </c>
      <c r="CH33" s="1669" t="e" cm="1">
        <f t="array" aca="1" ref="CH33" ca="1">TODECIMAL(IFBLANK(_BS!CH33,""), fxVal_normal)</f>
        <v>#NAME?</v>
      </c>
      <c r="CI33" s="200"/>
      <c r="CK33" s="2085" t="str" cm="1">
        <f t="array" aca="1" ref="CK33" ca="1">IFERROR(IF(Y33&lt;&gt;AB33,_xldudf_CX_PUSH(Y33,CX_ENTITY,C33,EOMONTH(val_asOfDate,0)),""),"")</f>
        <v/>
      </c>
      <c r="CL33" s="2085" t="str" cm="1">
        <f t="array" aca="1" ref="CL33" ca="1">IFERROR(IF(Y33&lt;&gt;AB33,_xldudf_CX_PUSH(Y33,CX_ENTITY,C33,EOMONTH(val_asOfDate,1)),""),"")</f>
        <v/>
      </c>
      <c r="CM33" s="2085" t="str" cm="1">
        <f t="array" aca="1" ref="CM33" ca="1">IFERROR(IF(Y33&lt;&gt;AB33,_xldudf_CX_PUSH(Y33,CX_ENTITY,C33,EOMONTH(val_asOfDate,2)),""),"")</f>
        <v/>
      </c>
      <c r="CN33" s="2085" t="str" cm="1">
        <f t="array" aca="1" ref="CN33" ca="1">IFERROR(IF(Y33&lt;&gt;AB33,_xldudf_CX_PUSH(Y33,CX_ENTITY,C33,EOMONTH(val_asOfDate,3)),""),"")</f>
        <v/>
      </c>
      <c r="CO33" s="2086" t="str" cm="1">
        <f t="array" aca="1" ref="CO33" ca="1">IFERROR(IF(CG33*fxVal_normal=_BS!CG33,"",IF(OR($CG33="", $CG33=0, NOT(ISNUMBER($CG33)), ISERROR($CG33), $B33=""), "",
   IF($I33=1,
      IFBLANK(
         _xldudf_CX_PUSH($CG33*10^6, CX_ENTITY, $B33, $CG$11, $CG$14, $CG$19,),
         ""
      ),
      IF($I33=2,
         IFBLANK(
            _xldudf_CX_PUSH($CG33, CX_ENTITY, $B33, $CG$11, $CG$14, $CG$19,),
            ""
         ),
         IF($I33=3,
            "",
            IFBLANK(
               _xldudf_CX_PUSH($CG33, CX_ENTITY, $B33, $CG$11, $CG$14, $CG$19,),
               ""
            )
         )
      )
   )
)),"")</f>
        <v/>
      </c>
      <c r="CP33" s="2086" t="str" cm="1">
        <f t="array" aca="1" ref="CP33" ca="1">IFERROR(IF(CH33*fxVal_normal=_BS!CH33,"",IF(OR($CH33="", $CH33=0, NOT(ISNUMBER($CH33)), ISERROR($CH33), $B33=""), "",
   IF($I33=1,
      IFBLANK(
         _xldudf_CX_PUSH($CH33*10^6, CX_ENTITY, $B33, $CH$11, $CH$14, $CH$19,),
         ""
      ),
      IF($I33=2,
         IFBLANK(
            _xldudf_CX_PUSH($CH33, CX_ENTITY, $B33, $CH$11, $CH$14, $CH$19,),
            ""
         ),
         IF($I33=3,
            "",
            IFBLANK(
               _xldudf_CX_PUSH($CH33, CX_ENTITY, $B33, $CH$11, $CH$14, $CH$19,),
               ""
            )
         )
      )
   )
)),"")</f>
        <v/>
      </c>
      <c r="CQ33" s="1883" t="str" cm="1">
        <f t="array" aca="1" ref="CQ33" ca="1">IFERROR(IF(AD33*fxVal_normal=_BS!AD33,"",IF(OR(AD33="", NOT(ISNUMBER(AD33)), ISERROR(AD33), $B33=""), "",
   IF($I33=1,
      IFBLANK(
         _xldudf_CX_PUSH(AD33*fxVal_normal, CX_ENTITY, $B33, AD$11, AD$14, AD$19,),
         ""
      ),
      IF($I33=2,
         IFBLANK(
            _xldudf_CX_PUSH(AD33, CX_ENTITY, $B33, AD$11, AD$14, AD$19,),
            ""
         ),
         IF($I33=3,
            "",
            IFBLANK(
               _xldudf_CX_PUSH(AD33, CX_ENTITY, $B33, AD$11, AD$14, AD$19,),
               ""
            )
         )
      )
   )
)),"")</f>
        <v/>
      </c>
      <c r="CR33" s="1883" t="str" cm="1">
        <f t="array" aca="1" ref="CR33" ca="1">IFERROR(IF(AE33*fxVal_normal=_BS!AE33,"",IF(OR(AE33="", NOT(ISNUMBER(AE33)), ISERROR(AE33), $B33=""), "",
   IF($I33=1,
      IFBLANK(
         _xldudf_CX_PUSH(AE33*fxVal_normal, CX_ENTITY, $B33, AE$11, AE$14, AE$19,),
         ""
      ),
      IF($I33=2,
         IFBLANK(
            _xldudf_CX_PUSH(AE33, CX_ENTITY, $B33, AE$11, AE$14, AE$19,),
            ""
         ),
         IF($I33=3,
            "",
            IFBLANK(
               _xldudf_CX_PUSH(AE33, CX_ENTITY, $B33, AE$11, AE$14, AE$19,),
               ""
            )
         )
      )
   )
)),"")</f>
        <v/>
      </c>
      <c r="CS33" s="1883" t="str" cm="1">
        <f t="array" aca="1" ref="CS33" ca="1">IFERROR(IF(AF33*fxVal_normal=_BS!AF33,"",IF(OR(AF33="", NOT(ISNUMBER(AF33)), ISERROR(AF33), $B33=""), "",
   IF($I33=1,
      IFBLANK(
         _xldudf_CX_PUSH(AF33*fxVal_normal, CX_ENTITY, $B33, AF$11, AF$14, AF$19,),
         ""
      ),
      IF($I33=2,
         IFBLANK(
            _xldudf_CX_PUSH(AF33, CX_ENTITY, $B33, AF$11, AF$14, AF$19,),
            ""
         ),
         IF($I33=3,
            "",
            IFBLANK(
               _xldudf_CX_PUSH(AF33, CX_ENTITY, $B33, AF$11, AF$14, AF$19,),
               ""
            )
         )
      )
   )
)),"")</f>
        <v/>
      </c>
      <c r="CT33" s="1883" t="str" cm="1">
        <f t="array" aca="1" ref="CT33" ca="1">IFERROR(IF(AG33*fxVal_normal=_BS!AG33,"",IF(OR(AG33="", NOT(ISNUMBER(AG33)), ISERROR(AG33), $B33=""), "",
   IF($I33=1,
      IFBLANK(
         _xldudf_CX_PUSH(AG33*fxVal_normal, CX_ENTITY, $B33, AG$11, AG$14, AG$19,),
         ""
      ),
      IF($I33=2,
         IFBLANK(
            _xldudf_CX_PUSH(AG33, CX_ENTITY, $B33, AG$11, AG$14, AG$19,),
            ""
         ),
         IF($I33=3,
            "",
            IFBLANK(
               _xldudf_CX_PUSH(AG33, CX_ENTITY, $B33, AG$11, AG$14, AG$19,),
               ""
            )
         )
      )
   )
)),"")</f>
        <v/>
      </c>
      <c r="CU33" s="1883" t="str" cm="1">
        <f t="array" aca="1" ref="CU33" ca="1">IFERROR(IF(AH33*fxVal_normal=_BS!AH33,"",IF(OR(AH33="", NOT(ISNUMBER(AH33)), ISERROR(AH33), $B33=""), "",
   IF($I33=1,
      IFBLANK(
         _xldudf_CX_PUSH(AH33*fxVal_normal, CX_ENTITY, $B33, AH$11, AH$14, AH$19,),
         ""
      ),
      IF($I33=2,
         IFBLANK(
            _xldudf_CX_PUSH(AH33, CX_ENTITY, $B33, AH$11, AH$14, AH$19,),
            ""
         ),
         IF($I33=3,
            "",
            IFBLANK(
               _xldudf_CX_PUSH(AH33, CX_ENTITY, $B33, AH$11, AH$14, AH$19,),
               ""
            )
         )
      )
   )
)),"")</f>
        <v/>
      </c>
      <c r="CV33" s="1883" t="str" cm="1">
        <f t="array" aca="1" ref="CV33" ca="1">IFERROR(IF(AI33*fxVal_normal=_BS!AI33,"",IF(OR(AI33="", NOT(ISNUMBER(AI33)), ISERROR(AI33), $B33=""), "",
   IF($I33=1,
      IFBLANK(
         _xldudf_CX_PUSH(AI33*fxVal_normal, CX_ENTITY, $B33, AI$11, AI$14, AI$19,),
         ""
      ),
      IF($I33=2,
         IFBLANK(
            _xldudf_CX_PUSH(AI33, CX_ENTITY, $B33, AI$11, AI$14, AI$19,),
            ""
         ),
         IF($I33=3,
            "",
            IFBLANK(
               _xldudf_CX_PUSH(AI33, CX_ENTITY, $B33, AI$11, AI$14, AI$19,),
               ""
            )
         )
      )
   )
)),"")</f>
        <v/>
      </c>
      <c r="CW33" s="1883" t="str" cm="1">
        <f t="array" aca="1" ref="CW33" ca="1">IFERROR(IF(AJ33*fxVal_normal=_BS!AJ33,"",IF(OR(AJ33="", NOT(ISNUMBER(AJ33)), ISERROR(AJ33), $B33=""), "",
   IF($I33=1,
      IFBLANK(
         _xldudf_CX_PUSH(AJ33*fxVal_normal, CX_ENTITY, $B33, AJ$11, AJ$14, AJ$19,),
         ""
      ),
      IF($I33=2,
         IFBLANK(
            _xldudf_CX_PUSH(AJ33, CX_ENTITY, $B33, AJ$11, AJ$14, AJ$19,),
            ""
         ),
         IF($I33=3,
            "",
            IFBLANK(
               _xldudf_CX_PUSH(AJ33, CX_ENTITY, $B33, AJ$11, AJ$14, AJ$19,),
               ""
            )
         )
      )
   )
)),"")</f>
        <v/>
      </c>
      <c r="CX33" s="1883" t="str" cm="1">
        <f t="array" aca="1" ref="CX33" ca="1">IFERROR(IF(AK33*fxVal_normal=_BS!AK33,"",IF(OR(AK33="", NOT(ISNUMBER(AK33)), ISERROR(AK33), $B33=""), "",
   IF($I33=1,
      IFBLANK(
         _xldudf_CX_PUSH(AK33*fxVal_normal, CX_ENTITY, $B33, AK$11, AK$14, AK$19,),
         ""
      ),
      IF($I33=2,
         IFBLANK(
            _xldudf_CX_PUSH(AK33, CX_ENTITY, $B33, AK$11, AK$14, AK$19,),
            ""
         ),
         IF($I33=3,
            "",
            IFBLANK(
               _xldudf_CX_PUSH(AK33, CX_ENTITY, $B33, AK$11, AK$14, AK$19,),
               ""
            )
         )
      )
   )
)),"")</f>
        <v/>
      </c>
      <c r="CY33" s="1883" t="str" cm="1">
        <f t="array" aca="1" ref="CY33" ca="1">IFERROR(IF(AL33*fxVal_normal=_BS!AL33,"",IF(OR(AL33="", NOT(ISNUMBER(AL33)), ISERROR(AL33), $B33=""), "",
   IF($I33=1,
      IFBLANK(
         _xldudf_CX_PUSH(AL33*fxVal_normal, CX_ENTITY, $B33, AL$11, AL$14, AL$19,),
         ""
      ),
      IF($I33=2,
         IFBLANK(
            _xldudf_CX_PUSH(AL33, CX_ENTITY, $B33, AL$11, AL$14, AL$19,),
            ""
         ),
         IF($I33=3,
            "",
            IFBLANK(
               _xldudf_CX_PUSH(AL33, CX_ENTITY, $B33, AL$11, AL$14, AL$19,),
               ""
            )
         )
      )
   )
)),"")</f>
        <v/>
      </c>
      <c r="CZ33" s="1883" t="str" cm="1">
        <f t="array" aca="1" ref="CZ33" ca="1">IFERROR(IF(AM33*fxVal_normal=_BS!AM33,"",IF(OR(AM33="", NOT(ISNUMBER(AM33)), ISERROR(AM33), $B33=""), "",
   IF($I33=1,
      IFBLANK(
         _xldudf_CX_PUSH(AM33*fxVal_normal, CX_ENTITY, $B33, AM$11, AM$14, AM$19,),
         ""
      ),
      IF($I33=2,
         IFBLANK(
            _xldudf_CX_PUSH(AM33, CX_ENTITY, $B33, AM$11, AM$14, AM$19,),
            ""
         ),
         IF($I33=3,
            "",
            IFBLANK(
               _xldudf_CX_PUSH(AM33, CX_ENTITY, $B33, AM$11, AM$14, AM$19,),
               ""
            )
         )
      )
   )
)),"")</f>
        <v/>
      </c>
      <c r="DA33" s="1883" t="str" cm="1">
        <f t="array" aca="1" ref="DA33" ca="1">IFERROR(IF(AN33*fxVal_normal=_BS!AN33,"",IF(OR(AN33="", NOT(ISNUMBER(AN33)), ISERROR(AN33), $B33=""), "",
   IF($I33=1,
      IFBLANK(
         _xldudf_CX_PUSH(AN33*fxVal_normal, CX_ENTITY, $B33, AN$11, AN$14, AN$19,),
         ""
      ),
      IF($I33=2,
         IFBLANK(
            _xldudf_CX_PUSH(AN33, CX_ENTITY, $B33, AN$11, AN$14, AN$19,),
            ""
         ),
         IF($I33=3,
            "",
            IFBLANK(
               _xldudf_CX_PUSH(AN33, CX_ENTITY, $B33, AN$11, AN$14, AN$19,),
               ""
            )
         )
      )
   )
)),"")</f>
        <v/>
      </c>
      <c r="DB33" s="1883" t="str" cm="1">
        <f t="array" aca="1" ref="DB33" ca="1">IFERROR(IF(AO33*fxVal_normal=_BS!AO33,"",IF(OR(AO33="", NOT(ISNUMBER(AO33)), ISERROR(AO33), $B33=""), "",
   IF($I33=1,
      IFBLANK(
         _xldudf_CX_PUSH(AO33*fxVal_normal, CX_ENTITY, $B33, AO$11, AO$14, AO$19,),
         ""
      ),
      IF($I33=2,
         IFBLANK(
            _xldudf_CX_PUSH(AO33, CX_ENTITY, $B33, AO$11, AO$14, AO$19,),
            ""
         ),
         IF($I33=3,
            "",
            IFBLANK(
               _xldudf_CX_PUSH(AO33, CX_ENTITY, $B33, AO$11, AO$14, AO$19,),
               ""
            )
         )
      )
   )
)),"")</f>
        <v/>
      </c>
      <c r="DC33" s="1883" t="str" cm="1">
        <f t="array" aca="1" ref="DC33" ca="1">IFERROR(IF(AP33*fxVal_normal=_BS!AP33,"",IF(OR(AP33="", NOT(ISNUMBER(AP33)), ISERROR(AP33), $B33=""), "",
   IF($I33=1,
      IFBLANK(
         _xldudf_CX_PUSH(AP33*fxVal_normal, CX_ENTITY, $B33, AP$11, AP$14, AP$19,),
         ""
      ),
      IF($I33=2,
         IFBLANK(
            _xldudf_CX_PUSH(AP33, CX_ENTITY, $B33, AP$11, AP$14, AP$19,),
            ""
         ),
         IF($I33=3,
            "",
            IFBLANK(
               _xldudf_CX_PUSH(AP33, CX_ENTITY, $B33, AP$11, AP$14, AP$19,),
               ""
            )
         )
      )
   )
)),"")</f>
        <v/>
      </c>
      <c r="DD33" s="1883" t="str" cm="1">
        <f t="array" aca="1" ref="DD33" ca="1">IFERROR(IF(AQ33*fxVal_normal=_BS!AQ33,"",IF(OR(AQ33="", NOT(ISNUMBER(AQ33)), ISERROR(AQ33), $B33=""), "",
   IF($I33=1,
      IFBLANK(
         _xldudf_CX_PUSH(AQ33*fxVal_normal, CX_ENTITY, $B33, AQ$11, AQ$14, AQ$19,),
         ""
      ),
      IF($I33=2,
         IFBLANK(
            _xldudf_CX_PUSH(AQ33, CX_ENTITY, $B33, AQ$11, AQ$14, AQ$19,),
            ""
         ),
         IF($I33=3,
            "",
            IFBLANK(
               _xldudf_CX_PUSH(AQ33, CX_ENTITY, $B33, AQ$11, AQ$14, AQ$19,),
               ""
            )
         )
      )
   )
)),"")</f>
        <v/>
      </c>
      <c r="DE33" s="1883" t="str" cm="1">
        <f t="array" aca="1" ref="DE33" ca="1">IFERROR(IF(AR33*fxVal_normal=_BS!AR33,"",IF(OR(AR33="", NOT(ISNUMBER(AR33)), ISERROR(AR33), $B33=""), "",
   IF($I33=1,
      IFBLANK(
         _xldudf_CX_PUSH(AR33*fxVal_normal, CX_ENTITY, $B33, AR$11, AR$14, AR$19,),
         ""
      ),
      IF($I33=2,
         IFBLANK(
            _xldudf_CX_PUSH(AR33, CX_ENTITY, $B33, AR$11, AR$14, AR$19,),
            ""
         ),
         IF($I33=3,
            "",
            IFBLANK(
               _xldudf_CX_PUSH(AR33, CX_ENTITY, $B33, AR$11, AR$14, AR$19,),
               ""
            )
         )
      )
   )
)),"")</f>
        <v/>
      </c>
      <c r="DF33" s="1883" t="str" cm="1">
        <f t="array" aca="1" ref="DF33" ca="1">IFERROR(IF(AS33*fxVal_normal=_BS!AS33,"",IF(OR(AS33="", NOT(ISNUMBER(AS33)), ISERROR(AS33), $B33=""), "",
   IF($I33=1,
      IFBLANK(
         _xldudf_CX_PUSH(AS33*fxVal_normal, CX_ENTITY, $B33, AS$11, AS$14, AS$19,),
         ""
      ),
      IF($I33=2,
         IFBLANK(
            _xldudf_CX_PUSH(AS33, CX_ENTITY, $B33, AS$11, AS$14, AS$19,),
            ""
         ),
         IF($I33=3,
            "",
            IFBLANK(
               _xldudf_CX_PUSH(AS33, CX_ENTITY, $B33, AS$11, AS$14, AS$19,),
               ""
            )
         )
      )
   )
)),"")</f>
        <v/>
      </c>
      <c r="DG33" s="1883" t="str" cm="1">
        <f t="array" aca="1" ref="DG33" ca="1">IFERROR(IF(AT33*fxVal_normal=_BS!AT33,"",IF(OR(AT33="", NOT(ISNUMBER(AT33)), ISERROR(AT33), $B33=""), "",
   IF($I33=1,
      IFBLANK(
         _xldudf_CX_PUSH(AT33*fxVal_normal, CX_ENTITY, $B33, AT$11, AT$14, AT$19,),
         ""
      ),
      IF($I33=2,
         IFBLANK(
            _xldudf_CX_PUSH(AT33, CX_ENTITY, $B33, AT$11, AT$14, AT$19,),
            ""
         ),
         IF($I33=3,
            "",
            IFBLANK(
               _xldudf_CX_PUSH(AT33, CX_ENTITY, $B33, AT$11, AT$14, AT$19,),
               ""
            )
         )
      )
   )
)),"")</f>
        <v/>
      </c>
      <c r="DH33" s="1883" t="str" cm="1">
        <f t="array" aca="1" ref="DH33" ca="1">IFERROR(IF(AU33*fxVal_normal=_BS!AU33,"",IF(OR(AU33="", NOT(ISNUMBER(AU33)), ISERROR(AU33), $B33=""), "",
   IF($I33=1,
      IFBLANK(
         _xldudf_CX_PUSH(AU33*fxVal_normal, CX_ENTITY, $B33, AU$11, AU$14, AU$19,),
         ""
      ),
      IF($I33=2,
         IFBLANK(
            _xldudf_CX_PUSH(AU33, CX_ENTITY, $B33, AU$11, AU$14, AU$19,),
            ""
         ),
         IF($I33=3,
            "",
            IFBLANK(
               _xldudf_CX_PUSH(AU33, CX_ENTITY, $B33, AU$11, AU$14, AU$19,),
               ""
            )
         )
      )
   )
)),"")</f>
        <v/>
      </c>
      <c r="DI33" s="1883" t="str" cm="1">
        <f t="array" aca="1" ref="DI33" ca="1">IFERROR(IF(AV33*fxVal_normal=_BS!AV33,"",IF(OR(AV33="", NOT(ISNUMBER(AV33)), ISERROR(AV33), $B33=""), "",
   IF($I33=1,
      IFBLANK(
         _xldudf_CX_PUSH(AV33*fxVal_normal, CX_ENTITY, $B33, AV$11, AV$14, AV$19,),
         ""
      ),
      IF($I33=2,
         IFBLANK(
            _xldudf_CX_PUSH(AV33, CX_ENTITY, $B33, AV$11, AV$14, AV$19,),
            ""
         ),
         IF($I33=3,
            "",
            IFBLANK(
               _xldudf_CX_PUSH(AV33, CX_ENTITY, $B33, AV$11, AV$14, AV$19,),
               ""
            )
         )
      )
   )
)),"")</f>
        <v/>
      </c>
      <c r="DJ33" s="1883" t="str" cm="1">
        <f t="array" aca="1" ref="DJ33" ca="1">IFERROR(IF(AW33*fxVal_normal=_BS!AW33,"",IF(OR(AW33="", NOT(ISNUMBER(AW33)), ISERROR(AW33), $B33=""), "",
   IF($I33=1,
      IFBLANK(
         _xldudf_CX_PUSH(AW33*fxVal_normal, CX_ENTITY, $B33, AW$11, AW$14, AW$19,),
         ""
      ),
      IF($I33=2,
         IFBLANK(
            _xldudf_CX_PUSH(AW33, CX_ENTITY, $B33, AW$11, AW$14, AW$19,),
            ""
         ),
         IF($I33=3,
            "",
            IFBLANK(
               _xldudf_CX_PUSH(AW33, CX_ENTITY, $B33, AW$11, AW$14, AW$19,),
               ""
            )
         )
      )
   )
)),"")</f>
        <v/>
      </c>
      <c r="DK33" s="1883" t="str" cm="1">
        <f t="array" aca="1" ref="DK33" ca="1">IFERROR(IF(AX33*fxVal_normal=_BS!AX33,"",IF(OR(AX33="", NOT(ISNUMBER(AX33)), ISERROR(AX33), $B33=""), "",
   IF($I33=1,
      IFBLANK(
         _xldudf_CX_PUSH(AX33*fxVal_normal, CX_ENTITY, $B33, AX$11, AX$14, AX$19,),
         ""
      ),
      IF($I33=2,
         IFBLANK(
            _xldudf_CX_PUSH(AX33, CX_ENTITY, $B33, AX$11, AX$14, AX$19,),
            ""
         ),
         IF($I33=3,
            "",
            IFBLANK(
               _xldudf_CX_PUSH(AX33, CX_ENTITY, $B33, AX$11, AX$14, AX$19,),
               ""
            )
         )
      )
   )
)),"")</f>
        <v/>
      </c>
      <c r="DL33" s="1883" t="str" cm="1">
        <f t="array" aca="1" ref="DL33" ca="1">IFERROR(IF(AY33*fxVal_normal=_BS!AY33,"",IF(OR(AY33="", NOT(ISNUMBER(AY33)), ISERROR(AY33), $B33=""), "",
   IF($I33=1,
      IFBLANK(
         _xldudf_CX_PUSH(AY33*fxVal_normal, CX_ENTITY, $B33, AY$11, AY$14, AY$19,),
         ""
      ),
      IF($I33=2,
         IFBLANK(
            _xldudf_CX_PUSH(AY33, CX_ENTITY, $B33, AY$11, AY$14, AY$19,),
            ""
         ),
         IF($I33=3,
            "",
            IFBLANK(
               _xldudf_CX_PUSH(AY33, CX_ENTITY, $B33, AY$11, AY$14, AY$19,),
               ""
            )
         )
      )
   )
)),"")</f>
        <v/>
      </c>
      <c r="DM33" s="1883" t="str" cm="1">
        <f t="array" aca="1" ref="DM33" ca="1">IFERROR(IF(AZ33*fxVal_normal=_BS!AZ33,"",IF(OR(AZ33="", NOT(ISNUMBER(AZ33)), ISERROR(AZ33), $B33=""), "",
   IF($I33=1,
      IFBLANK(
         _xldudf_CX_PUSH(AZ33*fxVal_normal, CX_ENTITY, $B33, AZ$11, AZ$14, AZ$19,),
         ""
      ),
      IF($I33=2,
         IFBLANK(
            _xldudf_CX_PUSH(AZ33, CX_ENTITY, $B33, AZ$11, AZ$14, AZ$19,),
            ""
         ),
         IF($I33=3,
            "",
            IFBLANK(
               _xldudf_CX_PUSH(AZ33, CX_ENTITY, $B33, AZ$11, AZ$14, AZ$19,),
               ""
            )
         )
      )
   )
)),"")</f>
        <v/>
      </c>
      <c r="DN33" s="1883" t="str" cm="1">
        <f t="array" aca="1" ref="DN33" ca="1">IFERROR(IF(BA33*fxVal_normal=_BS!BA33,"",IF(OR(BA33="", NOT(ISNUMBER(BA33)), ISERROR(BA33), $B33=""), "",
   IF($I33=1,
      IFBLANK(
         _xldudf_CX_PUSH(BA33*fxVal_normal, CX_ENTITY, $B33, BA$11, BA$14, BA$19,),
         ""
      ),
      IF($I33=2,
         IFBLANK(
            _xldudf_CX_PUSH(BA33, CX_ENTITY, $B33, BA$11, BA$14, BA$19,),
            ""
         ),
         IF($I33=3,
            "",
            IFBLANK(
               _xldudf_CX_PUSH(BA33, CX_ENTITY, $B33, BA$11, BA$14, BA$19,),
               ""
            )
         )
      )
   )
)),"")</f>
        <v/>
      </c>
      <c r="DO33" s="1883" t="str" cm="1">
        <f t="array" aca="1" ref="DO33" ca="1">IFERROR(IF(BB33*fxVal_normal=_BS!BB33,"",IF(OR(BB33="", NOT(ISNUMBER(BB33)), ISERROR(BB33), $B33=""), "",
   IF($I33=1,
      IFBLANK(
         _xldudf_CX_PUSH(BB33*fxVal_normal, CX_ENTITY, $B33, BB$11, BB$14, BB$19,),
         ""
      ),
      IF($I33=2,
         IFBLANK(
            _xldudf_CX_PUSH(BB33, CX_ENTITY, $B33, BB$11, BB$14, BB$19,),
            ""
         ),
         IF($I33=3,
            "",
            IFBLANK(
               _xldudf_CX_PUSH(BB33, CX_ENTITY, $B33, BB$11, BB$14, BB$19,),
               ""
            )
         )
      )
   )
)),"")</f>
        <v/>
      </c>
      <c r="DP33" s="1883" t="str" cm="1">
        <f t="array" aca="1" ref="DP33" ca="1">IFERROR(IF(BC33*fxVal_normal=_BS!BC33,"",IF(OR(BC33="", NOT(ISNUMBER(BC33)), ISERROR(BC33), $B33=""), "",
   IF($I33=1,
      IFBLANK(
         _xldudf_CX_PUSH(BC33*fxVal_normal, CX_ENTITY, $B33, BC$11, BC$14, BC$19,),
         ""
      ),
      IF($I33=2,
         IFBLANK(
            _xldudf_CX_PUSH(BC33, CX_ENTITY, $B33, BC$11, BC$14, BC$19,),
            ""
         ),
         IF($I33=3,
            "",
            IFBLANK(
               _xldudf_CX_PUSH(BC33, CX_ENTITY, $B33, BC$11, BC$14, BC$19,),
               ""
            )
         )
      )
   )
)),"")</f>
        <v/>
      </c>
      <c r="DQ33" s="1883" t="str" cm="1">
        <f t="array" aca="1" ref="DQ33" ca="1">IFERROR(IF(BD33*fxVal_normal=_BS!BD33,"",IF(OR(BD33="", NOT(ISNUMBER(BD33)), ISERROR(BD33), $B33=""), "",
   IF($I33=1,
      IFBLANK(
         _xldudf_CX_PUSH(BD33*fxVal_normal, CX_ENTITY, $B33, BD$11, BD$14, BD$19,),
         ""
      ),
      IF($I33=2,
         IFBLANK(
            _xldudf_CX_PUSH(BD33, CX_ENTITY, $B33, BD$11, BD$14, BD$19,),
            ""
         ),
         IF($I33=3,
            "",
            IFBLANK(
               _xldudf_CX_PUSH(BD33, CX_ENTITY, $B33, BD$11, BD$14, BD$19,),
               ""
            )
         )
      )
   )
)),"")</f>
        <v/>
      </c>
      <c r="DR33" s="1883" t="str" cm="1">
        <f t="array" aca="1" ref="DR33" ca="1">IFERROR(IF(BE33*fxVal_normal=_BS!BE33,"",IF(OR(BE33="", NOT(ISNUMBER(BE33)), ISERROR(BE33), $B33=""), "",
   IF($I33=1,
      IFBLANK(
         _xldudf_CX_PUSH(BE33*fxVal_normal, CX_ENTITY, $B33, BE$11, BE$14, BE$19,),
         ""
      ),
      IF($I33=2,
         IFBLANK(
            _xldudf_CX_PUSH(BE33, CX_ENTITY, $B33, BE$11, BE$14, BE$19,),
            ""
         ),
         IF($I33=3,
            "",
            IFBLANK(
               _xldudf_CX_PUSH(BE33, CX_ENTITY, $B33, BE$11, BE$14, BE$19,),
               ""
            )
         )
      )
   )
)),"")</f>
        <v/>
      </c>
      <c r="DS33" s="1883" t="str" cm="1">
        <f t="array" aca="1" ref="DS33" ca="1">IFERROR(IF(BF33*fxVal_normal=_BS!BF33,"",IF(OR(BF33="", NOT(ISNUMBER(BF33)), ISERROR(BF33), $B33=""), "",
   IF($I33=1,
      IFBLANK(
         _xldudf_CX_PUSH(BF33*fxVal_normal, CX_ENTITY, $B33, BF$11, BF$14, BF$19,),
         ""
      ),
      IF($I33=2,
         IFBLANK(
            _xldudf_CX_PUSH(BF33, CX_ENTITY, $B33, BF$11, BF$14, BF$19,),
            ""
         ),
         IF($I33=3,
            "",
            IFBLANK(
               _xldudf_CX_PUSH(BF33, CX_ENTITY, $B33, BF$11, BF$14, BF$19,),
               ""
            )
         )
      )
   )
)),"")</f>
        <v/>
      </c>
      <c r="DT33" s="1883" t="str" cm="1">
        <f t="array" aca="1" ref="DT33" ca="1">IFERROR(IF(BG33*fxVal_normal=_BS!BG33,"",IF(OR(BG33="", NOT(ISNUMBER(BG33)), ISERROR(BG33), $B33=""), "",
   IF($I33=1,
      IFBLANK(
         _xldudf_CX_PUSH(BG33*fxVal_normal, CX_ENTITY, $B33, BG$11, BG$14, BG$19,),
         ""
      ),
      IF($I33=2,
         IFBLANK(
            _xldudf_CX_PUSH(BG33, CX_ENTITY, $B33, BG$11, BG$14, BG$19,),
            ""
         ),
         IF($I33=3,
            "",
            IFBLANK(
               _xldudf_CX_PUSH(BG33, CX_ENTITY, $B33, BG$11, BG$14, BG$19,),
               ""
            )
         )
      )
   )
)),"")</f>
        <v/>
      </c>
      <c r="DU33" s="1883" t="str" cm="1">
        <f t="array" aca="1" ref="DU33" ca="1">IFERROR(IF(BH33*fxVal_normal=_BS!BH33,"",IF(OR(BH33="", NOT(ISNUMBER(BH33)), ISERROR(BH33), $B33=""), "",
   IF($I33=1,
      IFBLANK(
         _xldudf_CX_PUSH(BH33*fxVal_normal, CX_ENTITY, $B33, BH$11, BH$14, BH$19,),
         ""
      ),
      IF($I33=2,
         IFBLANK(
            _xldudf_CX_PUSH(BH33, CX_ENTITY, $B33, BH$11, BH$14, BH$19,),
            ""
         ),
         IF($I33=3,
            "",
            IFBLANK(
               _xldudf_CX_PUSH(BH33, CX_ENTITY, $B33, BH$11, BH$14, BH$19,),
               ""
            )
         )
      )
   )
)),"")</f>
        <v/>
      </c>
      <c r="DV33" s="1883" t="str" cm="1">
        <f t="array" aca="1" ref="DV33" ca="1">IFERROR(IF(BI33*fxVal_normal=_BS!BI33,"",IF(OR(BI33="", NOT(ISNUMBER(BI33)), ISERROR(BI33), $B33=""), "",
   IF($I33=1,
      IFBLANK(
         _xldudf_CX_PUSH(BI33*fxVal_normal, CX_ENTITY, $B33, BI$11, BI$14, BI$19,),
         ""
      ),
      IF($I33=2,
         IFBLANK(
            _xldudf_CX_PUSH(BI33, CX_ENTITY, $B33, BI$11, BI$14, BI$19,),
            ""
         ),
         IF($I33=3,
            "",
            IFBLANK(
               _xldudf_CX_PUSH(BI33, CX_ENTITY, $B33, BI$11, BI$14, BI$19,),
               ""
            )
         )
      )
   )
)),"")</f>
        <v/>
      </c>
      <c r="DW33" s="1883" t="str" cm="1">
        <f t="array" aca="1" ref="DW33" ca="1">IFERROR(IF(BJ33*fxVal_normal=_BS!BJ33,"",IF(OR(BJ33="", NOT(ISNUMBER(BJ33)), ISERROR(BJ33), $B33=""), "",
   IF($I33=1,
      IFBLANK(
         _xldudf_CX_PUSH(BJ33*fxVal_normal, CX_ENTITY, $B33, BJ$11, BJ$14, BJ$19,),
         ""
      ),
      IF($I33=2,
         IFBLANK(
            _xldudf_CX_PUSH(BJ33, CX_ENTITY, $B33, BJ$11, BJ$14, BJ$19,),
            ""
         ),
         IF($I33=3,
            "",
            IFBLANK(
               _xldudf_CX_PUSH(BJ33, CX_ENTITY, $B33, BJ$11, BJ$14, BJ$19,),
               ""
            )
         )
      )
   )
)),"")</f>
        <v/>
      </c>
      <c r="DX33" s="1883" t="str" cm="1">
        <f t="array" aca="1" ref="DX33" ca="1">IFERROR(IF(BK33*fxVal_normal=_BS!BK33,"",IF(OR(BK33="", NOT(ISNUMBER(BK33)), ISERROR(BK33), $B33=""), "",
   IF($I33=1,
      IFBLANK(
         _xldudf_CX_PUSH(BK33*fxVal_normal, CX_ENTITY, $B33, BK$11, BK$14, BK$19,),
         ""
      ),
      IF($I33=2,
         IFBLANK(
            _xldudf_CX_PUSH(BK33, CX_ENTITY, $B33, BK$11, BK$14, BK$19,),
            ""
         ),
         IF($I33=3,
            "",
            IFBLANK(
               _xldudf_CX_PUSH(BK33, CX_ENTITY, $B33, BK$11, BK$14, BK$19,),
               ""
            )
         )
      )
   )
)),"")</f>
        <v/>
      </c>
      <c r="DY33" s="1883" t="str" cm="1">
        <f t="array" aca="1" ref="DY33" ca="1">IFERROR(IF(BL33*fxVal_normal=_BS!BL33,"",IF(OR(BL33="", NOT(ISNUMBER(BL33)), ISERROR(BL33), $B33=""), "",
   IF($I33=1,
      IFBLANK(
         _xldudf_CX_PUSH(BL33*fxVal_normal, CX_ENTITY, $B33, BL$11, BL$14, BL$19,),
         ""
      ),
      IF($I33=2,
         IFBLANK(
            _xldudf_CX_PUSH(BL33, CX_ENTITY, $B33, BL$11, BL$14, BL$19,),
            ""
         ),
         IF($I33=3,
            "",
            IFBLANK(
               _xldudf_CX_PUSH(BL33, CX_ENTITY, $B33, BL$11, BL$14, BL$19,),
               ""
            )
         )
      )
   )
)),"")</f>
        <v/>
      </c>
      <c r="DZ33" s="1883" t="str" cm="1">
        <f t="array" aca="1" ref="DZ33" ca="1">IFERROR(IF(BM33*fxVal_normal=_BS!BM33,"",IF(OR(BM33="", NOT(ISNUMBER(BM33)), ISERROR(BM33), $B33=""), "",
   IF($I33=1,
      IFBLANK(
         _xldudf_CX_PUSH(BM33*fxVal_normal, CX_ENTITY, $B33, BM$11, BM$14, BM$19,),
         ""
      ),
      IF($I33=2,
         IFBLANK(
            _xldudf_CX_PUSH(BM33, CX_ENTITY, $B33, BM$11, BM$14, BM$19,),
            ""
         ),
         IF($I33=3,
            "",
            IFBLANK(
               _xldudf_CX_PUSH(BM33, CX_ENTITY, $B33, BM$11, BM$14, BM$19,),
               ""
            )
         )
      )
   )
)),"")</f>
        <v/>
      </c>
      <c r="EA33" s="1883" t="str" cm="1">
        <f t="array" aca="1" ref="EA33" ca="1">IFERROR(IF(BN33*fxVal_normal=_BS!BN33,"",IF(OR(BN33="",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31" ht="21" customHeight="1">
      <c r="A34" s="1626"/>
      <c r="B34" s="811" t="str" cm="1">
        <f t="array" ref="B34">IFBLANK(_BS!F34,"")</f>
        <v>Others Instrument(s)</v>
      </c>
      <c r="C34" s="811" t="str" cm="1">
        <f t="array" ref="C34">IFBLANK(_BS!C34,"")</f>
        <v>Others Instrument(s) (Company View)</v>
      </c>
      <c r="D34" s="1549"/>
      <c r="E34" s="1902" t="e" cm="1">
        <f t="array" aca="1" ref="E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)($AD34:$CH34, Z34)</f>
        <v>#NAME?</v>
      </c>
      <c r="F34" s="1897"/>
      <c r="G34" s="1897"/>
      <c r="H34" s="401">
        <v>1</v>
      </c>
      <c r="I34" s="401">
        <v>1</v>
      </c>
      <c r="J34" s="401"/>
      <c r="N34" s="158"/>
      <c r="O34" s="101"/>
      <c r="P34" s="52"/>
      <c r="Q34" s="101"/>
      <c r="R34" s="126"/>
      <c r="S34" s="101"/>
      <c r="T34" s="101"/>
      <c r="U34" s="39"/>
      <c r="W34" s="91" t="str">
        <f t="shared" si="1"/>
        <v>Actual</v>
      </c>
      <c r="X34" s="857">
        <f>_BS!X34</f>
        <v>-1</v>
      </c>
      <c r="Y34" s="916">
        <v>2</v>
      </c>
      <c r="Z34" s="198" cm="1">
        <f t="array" ref="Z34">_xlfn.SWITCH(
    TRUE,
    _BS!$L34=TRUE, 1,
    _BS!$L34=FALSE,-1,
    _BS!$L34=-1,0,
"n/a"
)</f>
        <v>1</v>
      </c>
      <c r="AA34" s="200"/>
      <c r="AB34" s="88" t="str">
        <f>_BS!AB34</f>
        <v>Others Instrument(s)</v>
      </c>
      <c r="AC34" s="88" t="str" cm="1">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
      </c>
      <c r="AD34" s="1669">
        <v>1</v>
      </c>
      <c r="AE34" s="1669">
        <v>1</v>
      </c>
      <c r="AF34" s="1669">
        <v>1</v>
      </c>
      <c r="AG34" s="1669">
        <v>1</v>
      </c>
      <c r="AH34" s="1669">
        <v>1</v>
      </c>
      <c r="AI34" s="1669">
        <v>1</v>
      </c>
      <c r="AJ34" s="1669">
        <v>1</v>
      </c>
      <c r="AK34" s="1669">
        <v>1</v>
      </c>
      <c r="AL34" s="1669">
        <v>1</v>
      </c>
      <c r="AM34" s="1669">
        <v>1</v>
      </c>
      <c r="AN34" s="1669">
        <v>1</v>
      </c>
      <c r="AO34" s="1669">
        <v>1</v>
      </c>
      <c r="AP34" s="1669">
        <v>1</v>
      </c>
      <c r="AQ34" s="1669">
        <v>1</v>
      </c>
      <c r="AR34" s="1669">
        <v>1</v>
      </c>
      <c r="AS34" s="1669">
        <v>1</v>
      </c>
      <c r="AT34" s="1669">
        <v>1</v>
      </c>
      <c r="AU34" s="1669">
        <v>1</v>
      </c>
      <c r="AV34" s="1669">
        <v>1</v>
      </c>
      <c r="AW34" s="1669">
        <v>1</v>
      </c>
      <c r="AX34" s="1669">
        <v>1</v>
      </c>
      <c r="AY34" s="1669">
        <v>1</v>
      </c>
      <c r="AZ34" s="1669">
        <v>1</v>
      </c>
      <c r="BA34" s="1669">
        <v>1</v>
      </c>
      <c r="BB34" s="1669">
        <v>1</v>
      </c>
      <c r="BC34" s="1669">
        <v>1</v>
      </c>
      <c r="BD34" s="1669">
        <v>1</v>
      </c>
      <c r="BE34" s="1669">
        <v>1</v>
      </c>
      <c r="BF34" s="1669">
        <v>1</v>
      </c>
      <c r="BG34" s="1669">
        <v>1</v>
      </c>
      <c r="BH34" s="1669">
        <v>1</v>
      </c>
      <c r="BI34" s="1669">
        <v>1</v>
      </c>
      <c r="BJ34" s="1669">
        <v>1</v>
      </c>
      <c r="BK34" s="1669">
        <v>1</v>
      </c>
      <c r="BL34" s="1669">
        <v>1</v>
      </c>
      <c r="BM34" s="1669">
        <v>1</v>
      </c>
      <c r="BN34" s="1669">
        <v>1</v>
      </c>
      <c r="BO34" s="2095"/>
      <c r="BP34" s="2095"/>
      <c r="BQ34" s="2095"/>
      <c r="BR34" s="2095"/>
      <c r="BS34" s="2095"/>
      <c r="BT34" s="2095"/>
      <c r="BU34" s="2095"/>
      <c r="BV34" s="2095"/>
      <c r="BW34" s="2095"/>
      <c r="BX34" s="2095"/>
      <c r="BY34" s="2095"/>
      <c r="BZ34" s="2095"/>
      <c r="CA34" s="926"/>
      <c r="CB34" s="921"/>
      <c r="CC34" s="927"/>
      <c r="CD34" s="2069" t="e" cm="1">
        <f t="array" aca="1" ref="CD34" ca="1">_xlfn.XLOOKUP(BS!CD$11, array_timeline, BS!$AD34:$BN34)</f>
        <v>#NAME?</v>
      </c>
      <c r="CE34" s="2069" t="e" cm="1">
        <f t="array" aca="1" ref="CE34" ca="1">_xlfn.XLOOKUP(BS!CE$11, array_timeline, BS!$AD34:$BN34)</f>
        <v>#NAME?</v>
      </c>
      <c r="CF34" s="925"/>
      <c r="CG34" s="1669" t="e" cm="1">
        <f t="array" aca="1" ref="CG34" ca="1">TODECIMAL(IFBLANK(_BS!CG34,""), fxVal_normal)</f>
        <v>#NAME?</v>
      </c>
      <c r="CH34" s="1669" t="e" cm="1">
        <f t="array" aca="1" ref="CH34" ca="1">TODECIMAL(IFBLANK(_BS!CH34,""), fxVal_normal)</f>
        <v>#NAME?</v>
      </c>
      <c r="CI34" s="200"/>
      <c r="CK34" s="2085" t="str" cm="1">
        <f t="array" aca="1" ref="CK34" ca="1">IFERROR(IF(Y34&lt;&gt;AB34,_xldudf_CX_PUSH(Y34,CX_ENTITY,C34,EOMONTH(val_asOfDate,0)),""),"")</f>
        <v/>
      </c>
      <c r="CL34" s="2085" t="str" cm="1">
        <f t="array" aca="1" ref="CL34" ca="1">IFERROR(IF(Y34&lt;&gt;AB34,_xldudf_CX_PUSH(Y34,CX_ENTITY,C34,EOMONTH(val_asOfDate,1)),""),"")</f>
        <v/>
      </c>
      <c r="CM34" s="2085" t="str" cm="1">
        <f t="array" aca="1" ref="CM34" ca="1">IFERROR(IF(Y34&lt;&gt;AB34,_xldudf_CX_PUSH(Y34,CX_ENTITY,C34,EOMONTH(val_asOfDate,2)),""),"")</f>
        <v/>
      </c>
      <c r="CN34" s="2085" t="str" cm="1">
        <f t="array" aca="1" ref="CN34" ca="1">IFERROR(IF(Y34&lt;&gt;AB34,_xldudf_CX_PUSH(Y34,CX_ENTITY,C34,EOMONTH(val_asOfDate,3)),""),"")</f>
        <v/>
      </c>
      <c r="CO34" s="2086" t="str" cm="1">
        <f t="array" aca="1" ref="CO34" ca="1">IFERROR(IF(CG34*fxVal_normal=_BS!CG34,"",IF(OR($CG34="", $CG34=0, NOT(ISNUMBER($CG34)), ISERROR($CG34), $B34=""), "",
   IF($I34=1,
      IFBLANK(
         _xldudf_CX_PUSH($CG34*10^6, CX_ENTITY, $B34, $CG$11, $CG$14, $CG$19,),
         ""
      ),
      IF($I34=2,
         IFBLANK(
            _xldudf_CX_PUSH($CG34, CX_ENTITY, $B34, $CG$11, $CG$14, $CG$19,),
            ""
         ),
         IF($I34=3,
            "",
            IFBLANK(
               _xldudf_CX_PUSH($CG34, CX_ENTITY, $B34, $CG$11, $CG$14, $CG$19,),
               ""
            )
         )
      )
   )
)),"")</f>
        <v/>
      </c>
      <c r="CP34" s="2086" t="str" cm="1">
        <f t="array" aca="1" ref="CP34" ca="1">IFERROR(IF(CH34*fxVal_normal=_BS!CH34,"",IF(OR($CH34="", $CH34=0, NOT(ISNUMBER($CH34)), ISERROR($CH34), $B34=""), "",
   IF($I34=1,
      IFBLANK(
         _xldudf_CX_PUSH($CH34*10^6, CX_ENTITY, $B34, $CH$11, $CH$14, $CH$19,),
         ""
      ),
      IF($I34=2,
         IFBLANK(
            _xldudf_CX_PUSH($CH34, CX_ENTITY, $B34, $CH$11, $CH$14, $CH$19,),
            ""
         ),
         IF($I34=3,
            "",
            IFBLANK(
               _xldudf_CX_PUSH($CH34, CX_ENTITY, $B34, $CH$11, $CH$14, $CH$19,),
               ""
            )
         )
      )
   )
)),"")</f>
        <v/>
      </c>
      <c r="CQ34" s="1883" t="str" cm="1">
        <f t="array" aca="1" ref="CQ34" ca="1">IFERROR(IF(AD34*fxVal_normal=_BS!AD34,"",IF(OR(AD34="", NOT(ISNUMBER(AD34)), ISERROR(AD34), $B34=""), "",
   IF($I34=1,
      IFBLANK(
         _xldudf_CX_PUSH(AD34*fxVal_normal, CX_ENTITY, $B34, AD$11, AD$14, AD$19,),
         ""
      ),
      IF($I34=2,
         IFBLANK(
            _xldudf_CX_PUSH(AD34, CX_ENTITY, $B34, AD$11, AD$14, AD$19,),
            ""
         ),
         IF($I34=3,
            "",
            IFBLANK(
               _xldudf_CX_PUSH(AD34, CX_ENTITY, $B34, AD$11, AD$14, AD$19,),
               ""
            )
         )
      )
   )
)),"")</f>
        <v/>
      </c>
      <c r="CR34" s="1883" t="str" cm="1">
        <f t="array" aca="1" ref="CR34" ca="1">IFERROR(IF(AE34*fxVal_normal=_BS!AE34,"",IF(OR(AE34="", NOT(ISNUMBER(AE34)), ISERROR(AE34), $B34=""), "",
   IF($I34=1,
      IFBLANK(
         _xldudf_CX_PUSH(AE34*fxVal_normal, CX_ENTITY, $B34, AE$11, AE$14, AE$19,),
         ""
      ),
      IF($I34=2,
         IFBLANK(
            _xldudf_CX_PUSH(AE34, CX_ENTITY, $B34, AE$11, AE$14, AE$19,),
            ""
         ),
         IF($I34=3,
            "",
            IFBLANK(
               _xldudf_CX_PUSH(AE34, CX_ENTITY, $B34, AE$11, AE$14, AE$19,),
               ""
            )
         )
      )
   )
)),"")</f>
        <v/>
      </c>
      <c r="CS34" s="1883" t="str" cm="1">
        <f t="array" aca="1" ref="CS34" ca="1">IFERROR(IF(AF34*fxVal_normal=_BS!AF34,"",IF(OR(AF34="", NOT(ISNUMBER(AF34)), ISERROR(AF34), $B34=""), "",
   IF($I34=1,
      IFBLANK(
         _xldudf_CX_PUSH(AF34*fxVal_normal, CX_ENTITY, $B34, AF$11, AF$14, AF$19,),
         ""
      ),
      IF($I34=2,
         IFBLANK(
            _xldudf_CX_PUSH(AF34, CX_ENTITY, $B34, AF$11, AF$14, AF$19,),
            ""
         ),
         IF($I34=3,
            "",
            IFBLANK(
               _xldudf_CX_PUSH(AF34, CX_ENTITY, $B34, AF$11, AF$14, AF$19,),
               ""
            )
         )
      )
   )
)),"")</f>
        <v/>
      </c>
      <c r="CT34" s="1883" t="str" cm="1">
        <f t="array" aca="1" ref="CT34" ca="1">IFERROR(IF(AG34*fxVal_normal=_BS!AG34,"",IF(OR(AG34="", NOT(ISNUMBER(AG34)), ISERROR(AG34), $B34=""), "",
   IF($I34=1,
      IFBLANK(
         _xldudf_CX_PUSH(AG34*fxVal_normal, CX_ENTITY, $B34, AG$11, AG$14, AG$19,),
         ""
      ),
      IF($I34=2,
         IFBLANK(
            _xldudf_CX_PUSH(AG34, CX_ENTITY, $B34, AG$11, AG$14, AG$19,),
            ""
         ),
         IF($I34=3,
            "",
            IFBLANK(
               _xldudf_CX_PUSH(AG34, CX_ENTITY, $B34, AG$11, AG$14, AG$19,),
               ""
            )
         )
      )
   )
)),"")</f>
        <v/>
      </c>
      <c r="CU34" s="1883" t="str" cm="1">
        <f t="array" aca="1" ref="CU34" ca="1">IFERROR(IF(AH34*fxVal_normal=_BS!AH34,"",IF(OR(AH34="", NOT(ISNUMBER(AH34)), ISERROR(AH34), $B34=""), "",
   IF($I34=1,
      IFBLANK(
         _xldudf_CX_PUSH(AH34*fxVal_normal, CX_ENTITY, $B34, AH$11, AH$14, AH$19,),
         ""
      ),
      IF($I34=2,
         IFBLANK(
            _xldudf_CX_PUSH(AH34, CX_ENTITY, $B34, AH$11, AH$14, AH$19,),
            ""
         ),
         IF($I34=3,
            "",
            IFBLANK(
               _xldudf_CX_PUSH(AH34, CX_ENTITY, $B34, AH$11, AH$14, AH$19,),
               ""
            )
         )
      )
   )
)),"")</f>
        <v/>
      </c>
      <c r="CV34" s="1883" t="str" cm="1">
        <f t="array" aca="1" ref="CV34" ca="1">IFERROR(IF(AI34*fxVal_normal=_BS!AI34,"",IF(OR(AI34="", NOT(ISNUMBER(AI34)), ISERROR(AI34), $B34=""), "",
   IF($I34=1,
      IFBLANK(
         _xldudf_CX_PUSH(AI34*fxVal_normal, CX_ENTITY, $B34, AI$11, AI$14, AI$19,),
         ""
      ),
      IF($I34=2,
         IFBLANK(
            _xldudf_CX_PUSH(AI34, CX_ENTITY, $B34, AI$11, AI$14, AI$19,),
            ""
         ),
         IF($I34=3,
            "",
            IFBLANK(
               _xldudf_CX_PUSH(AI34, CX_ENTITY, $B34, AI$11, AI$14, AI$19,),
               ""
            )
         )
      )
   )
)),"")</f>
        <v/>
      </c>
      <c r="CW34" s="1883" t="str" cm="1">
        <f t="array" aca="1" ref="CW34" ca="1">IFERROR(IF(AJ34*fxVal_normal=_BS!AJ34,"",IF(OR(AJ34="", NOT(ISNUMBER(AJ34)), ISERROR(AJ34), $B34=""), "",
   IF($I34=1,
      IFBLANK(
         _xldudf_CX_PUSH(AJ34*fxVal_normal, CX_ENTITY, $B34, AJ$11, AJ$14, AJ$19,),
         ""
      ),
      IF($I34=2,
         IFBLANK(
            _xldudf_CX_PUSH(AJ34, CX_ENTITY, $B34, AJ$11, AJ$14, AJ$19,),
            ""
         ),
         IF($I34=3,
            "",
            IFBLANK(
               _xldudf_CX_PUSH(AJ34, CX_ENTITY, $B34, AJ$11, AJ$14, AJ$19,),
               ""
            )
         )
      )
   )
)),"")</f>
        <v/>
      </c>
      <c r="CX34" s="1883" t="str" cm="1">
        <f t="array" aca="1" ref="CX34" ca="1">IFERROR(IF(AK34*fxVal_normal=_BS!AK34,"",IF(OR(AK34="", NOT(ISNUMBER(AK34)), ISERROR(AK34), $B34=""), "",
   IF($I34=1,
      IFBLANK(
         _xldudf_CX_PUSH(AK34*fxVal_normal, CX_ENTITY, $B34, AK$11, AK$14, AK$19,),
         ""
      ),
      IF($I34=2,
         IFBLANK(
            _xldudf_CX_PUSH(AK34, CX_ENTITY, $B34, AK$11, AK$14, AK$19,),
            ""
         ),
         IF($I34=3,
            "",
            IFBLANK(
               _xldudf_CX_PUSH(AK34, CX_ENTITY, $B34, AK$11, AK$14, AK$19,),
               ""
            )
         )
      )
   )
)),"")</f>
        <v/>
      </c>
      <c r="CY34" s="1883" t="str" cm="1">
        <f t="array" aca="1" ref="CY34" ca="1">IFERROR(IF(AL34*fxVal_normal=_BS!AL34,"",IF(OR(AL34="", NOT(ISNUMBER(AL34)), ISERROR(AL34), $B34=""), "",
   IF($I34=1,
      IFBLANK(
         _xldudf_CX_PUSH(AL34*fxVal_normal, CX_ENTITY, $B34, AL$11, AL$14, AL$19,),
         ""
      ),
      IF($I34=2,
         IFBLANK(
            _xldudf_CX_PUSH(AL34, CX_ENTITY, $B34, AL$11, AL$14, AL$19,),
            ""
         ),
         IF($I34=3,
            "",
            IFBLANK(
               _xldudf_CX_PUSH(AL34, CX_ENTITY, $B34, AL$11, AL$14, AL$19,),
               ""
            )
         )
      )
   )
)),"")</f>
        <v/>
      </c>
      <c r="CZ34" s="1883" t="str" cm="1">
        <f t="array" aca="1" ref="CZ34" ca="1">IFERROR(IF(AM34*fxVal_normal=_BS!AM34,"",IF(OR(AM34="", NOT(ISNUMBER(AM34)), ISERROR(AM34), $B34=""), "",
   IF($I34=1,
      IFBLANK(
         _xldudf_CX_PUSH(AM34*fxVal_normal, CX_ENTITY, $B34, AM$11, AM$14, AM$19,),
         ""
      ),
      IF($I34=2,
         IFBLANK(
            _xldudf_CX_PUSH(AM34, CX_ENTITY, $B34, AM$11, AM$14, AM$19,),
            ""
         ),
         IF($I34=3,
            "",
            IFBLANK(
               _xldudf_CX_PUSH(AM34, CX_ENTITY, $B34, AM$11, AM$14, AM$19,),
               ""
            )
         )
      )
   )
)),"")</f>
        <v/>
      </c>
      <c r="DA34" s="1883" t="str" cm="1">
        <f t="array" aca="1" ref="DA34" ca="1">IFERROR(IF(AN34*fxVal_normal=_BS!AN34,"",IF(OR(AN34="", NOT(ISNUMBER(AN34)), ISERROR(AN34), $B34=""), "",
   IF($I34=1,
      IFBLANK(
         _xldudf_CX_PUSH(AN34*fxVal_normal, CX_ENTITY, $B34, AN$11, AN$14, AN$19,),
         ""
      ),
      IF($I34=2,
         IFBLANK(
            _xldudf_CX_PUSH(AN34, CX_ENTITY, $B34, AN$11, AN$14, AN$19,),
            ""
         ),
         IF($I34=3,
            "",
            IFBLANK(
               _xldudf_CX_PUSH(AN34, CX_ENTITY, $B34, AN$11, AN$14, AN$19,),
               ""
            )
         )
      )
   )
)),"")</f>
        <v/>
      </c>
      <c r="DB34" s="1883" t="str" cm="1">
        <f t="array" aca="1" ref="DB34" ca="1">IFERROR(IF(AO34*fxVal_normal=_BS!AO34,"",IF(OR(AO34="", NOT(ISNUMBER(AO34)), ISERROR(AO34), $B34=""), "",
   IF($I34=1,
      IFBLANK(
         _xldudf_CX_PUSH(AO34*fxVal_normal, CX_ENTITY, $B34, AO$11, AO$14, AO$19,),
         ""
      ),
      IF($I34=2,
         IFBLANK(
            _xldudf_CX_PUSH(AO34, CX_ENTITY, $B34, AO$11, AO$14, AO$19,),
            ""
         ),
         IF($I34=3,
            "",
            IFBLANK(
               _xldudf_CX_PUSH(AO34, CX_ENTITY, $B34, AO$11, AO$14, AO$19,),
               ""
            )
         )
      )
   )
)),"")</f>
        <v/>
      </c>
      <c r="DC34" s="1883" t="str" cm="1">
        <f t="array" aca="1" ref="DC34" ca="1">IFERROR(IF(AP34*fxVal_normal=_BS!AP34,"",IF(OR(AP34="", NOT(ISNUMBER(AP34)), ISERROR(AP34), $B34=""), "",
   IF($I34=1,
      IFBLANK(
         _xldudf_CX_PUSH(AP34*fxVal_normal, CX_ENTITY, $B34, AP$11, AP$14, AP$19,),
         ""
      ),
      IF($I34=2,
         IFBLANK(
            _xldudf_CX_PUSH(AP34, CX_ENTITY, $B34, AP$11, AP$14, AP$19,),
            ""
         ),
         IF($I34=3,
            "",
            IFBLANK(
               _xldudf_CX_PUSH(AP34, CX_ENTITY, $B34, AP$11, AP$14, AP$19,),
               ""
            )
         )
      )
   )
)),"")</f>
        <v/>
      </c>
      <c r="DD34" s="1883" t="str" cm="1">
        <f t="array" aca="1" ref="DD34" ca="1">IFERROR(IF(AQ34*fxVal_normal=_BS!AQ34,"",IF(OR(AQ34="", NOT(ISNUMBER(AQ34)), ISERROR(AQ34), $B34=""), "",
   IF($I34=1,
      IFBLANK(
         _xldudf_CX_PUSH(AQ34*fxVal_normal, CX_ENTITY, $B34, AQ$11, AQ$14, AQ$19,),
         ""
      ),
      IF($I34=2,
         IFBLANK(
            _xldudf_CX_PUSH(AQ34, CX_ENTITY, $B34, AQ$11, AQ$14, AQ$19,),
            ""
         ),
         IF($I34=3,
            "",
            IFBLANK(
               _xldudf_CX_PUSH(AQ34, CX_ENTITY, $B34, AQ$11, AQ$14, AQ$19,),
               ""
            )
         )
      )
   )
)),"")</f>
        <v/>
      </c>
      <c r="DE34" s="1883" t="str" cm="1">
        <f t="array" aca="1" ref="DE34" ca="1">IFERROR(IF(AR34*fxVal_normal=_BS!AR34,"",IF(OR(AR34="", NOT(ISNUMBER(AR34)), ISERROR(AR34), $B34=""), "",
   IF($I34=1,
      IFBLANK(
         _xldudf_CX_PUSH(AR34*fxVal_normal, CX_ENTITY, $B34, AR$11, AR$14, AR$19,),
         ""
      ),
      IF($I34=2,
         IFBLANK(
            _xldudf_CX_PUSH(AR34, CX_ENTITY, $B34, AR$11, AR$14, AR$19,),
            ""
         ),
         IF($I34=3,
            "",
            IFBLANK(
               _xldudf_CX_PUSH(AR34, CX_ENTITY, $B34, AR$11, AR$14, AR$19,),
               ""
            )
         )
      )
   )
)),"")</f>
        <v/>
      </c>
      <c r="DF34" s="1883" t="str" cm="1">
        <f t="array" aca="1" ref="DF34" ca="1">IFERROR(IF(AS34*fxVal_normal=_BS!AS34,"",IF(OR(AS34="", NOT(ISNUMBER(AS34)), ISERROR(AS34), $B34=""), "",
   IF($I34=1,
      IFBLANK(
         _xldudf_CX_PUSH(AS34*fxVal_normal, CX_ENTITY, $B34, AS$11, AS$14, AS$19,),
         ""
      ),
      IF($I34=2,
         IFBLANK(
            _xldudf_CX_PUSH(AS34, CX_ENTITY, $B34, AS$11, AS$14, AS$19,),
            ""
         ),
         IF($I34=3,
            "",
            IFBLANK(
               _xldudf_CX_PUSH(AS34, CX_ENTITY, $B34, AS$11, AS$14, AS$19,),
               ""
            )
         )
      )
   )
)),"")</f>
        <v/>
      </c>
      <c r="DG34" s="1883" t="str" cm="1">
        <f t="array" aca="1" ref="DG34" ca="1">IFERROR(IF(AT34*fxVal_normal=_BS!AT34,"",IF(OR(AT34="", NOT(ISNUMBER(AT34)), ISERROR(AT34), $B34=""), "",
   IF($I34=1,
      IFBLANK(
         _xldudf_CX_PUSH(AT34*fxVal_normal, CX_ENTITY, $B34, AT$11, AT$14, AT$19,),
         ""
      ),
      IF($I34=2,
         IFBLANK(
            _xldudf_CX_PUSH(AT34, CX_ENTITY, $B34, AT$11, AT$14, AT$19,),
            ""
         ),
         IF($I34=3,
            "",
            IFBLANK(
               _xldudf_CX_PUSH(AT34, CX_ENTITY, $B34, AT$11, AT$14, AT$19,),
               ""
            )
         )
      )
   )
)),"")</f>
        <v/>
      </c>
      <c r="DH34" s="1883" t="str" cm="1">
        <f t="array" aca="1" ref="DH34" ca="1">IFERROR(IF(AU34*fxVal_normal=_BS!AU34,"",IF(OR(AU34="", NOT(ISNUMBER(AU34)), ISERROR(AU34), $B34=""), "",
   IF($I34=1,
      IFBLANK(
         _xldudf_CX_PUSH(AU34*fxVal_normal, CX_ENTITY, $B34, AU$11, AU$14, AU$19,),
         ""
      ),
      IF($I34=2,
         IFBLANK(
            _xldudf_CX_PUSH(AU34, CX_ENTITY, $B34, AU$11, AU$14, AU$19,),
            ""
         ),
         IF($I34=3,
            "",
            IFBLANK(
               _xldudf_CX_PUSH(AU34, CX_ENTITY, $B34, AU$11, AU$14, AU$19,),
               ""
            )
         )
      )
   )
)),"")</f>
        <v/>
      </c>
      <c r="DI34" s="1883" t="str" cm="1">
        <f t="array" aca="1" ref="DI34" ca="1">IFERROR(IF(AV34*fxVal_normal=_BS!AV34,"",IF(OR(AV34="", NOT(ISNUMBER(AV34)), ISERROR(AV34), $B34=""), "",
   IF($I34=1,
      IFBLANK(
         _xldudf_CX_PUSH(AV34*fxVal_normal, CX_ENTITY, $B34, AV$11, AV$14, AV$19,),
         ""
      ),
      IF($I34=2,
         IFBLANK(
            _xldudf_CX_PUSH(AV34, CX_ENTITY, $B34, AV$11, AV$14, AV$19,),
            ""
         ),
         IF($I34=3,
            "",
            IFBLANK(
               _xldudf_CX_PUSH(AV34, CX_ENTITY, $B34, AV$11, AV$14, AV$19,),
               ""
            )
         )
      )
   )
)),"")</f>
        <v/>
      </c>
      <c r="DJ34" s="1883" t="str" cm="1">
        <f t="array" aca="1" ref="DJ34" ca="1">IFERROR(IF(AW34*fxVal_normal=_BS!AW34,"",IF(OR(AW34="", NOT(ISNUMBER(AW34)), ISERROR(AW34), $B34=""), "",
   IF($I34=1,
      IFBLANK(
         _xldudf_CX_PUSH(AW34*fxVal_normal, CX_ENTITY, $B34, AW$11, AW$14, AW$19,),
         ""
      ),
      IF($I34=2,
         IFBLANK(
            _xldudf_CX_PUSH(AW34, CX_ENTITY, $B34, AW$11, AW$14, AW$19,),
            ""
         ),
         IF($I34=3,
            "",
            IFBLANK(
               _xldudf_CX_PUSH(AW34, CX_ENTITY, $B34, AW$11, AW$14, AW$19,),
               ""
            )
         )
      )
   )
)),"")</f>
        <v/>
      </c>
      <c r="DK34" s="1883" t="str" cm="1">
        <f t="array" aca="1" ref="DK34" ca="1">IFERROR(IF(AX34*fxVal_normal=_BS!AX34,"",IF(OR(AX34="", NOT(ISNUMBER(AX34)), ISERROR(AX34), $B34=""), "",
   IF($I34=1,
      IFBLANK(
         _xldudf_CX_PUSH(AX34*fxVal_normal, CX_ENTITY, $B34, AX$11, AX$14, AX$19,),
         ""
      ),
      IF($I34=2,
         IFBLANK(
            _xldudf_CX_PUSH(AX34, CX_ENTITY, $B34, AX$11, AX$14, AX$19,),
            ""
         ),
         IF($I34=3,
            "",
            IFBLANK(
               _xldudf_CX_PUSH(AX34, CX_ENTITY, $B34, AX$11, AX$14, AX$19,),
               ""
            )
         )
      )
   )
)),"")</f>
        <v/>
      </c>
      <c r="DL34" s="1883" t="str" cm="1">
        <f t="array" aca="1" ref="DL34" ca="1">IFERROR(IF(AY34*fxVal_normal=_BS!AY34,"",IF(OR(AY34="", NOT(ISNUMBER(AY34)), ISERROR(AY34), $B34=""), "",
   IF($I34=1,
      IFBLANK(
         _xldudf_CX_PUSH(AY34*fxVal_normal, CX_ENTITY, $B34, AY$11, AY$14, AY$19,),
         ""
      ),
      IF($I34=2,
         IFBLANK(
            _xldudf_CX_PUSH(AY34, CX_ENTITY, $B34, AY$11, AY$14, AY$19,),
            ""
         ),
         IF($I34=3,
            "",
            IFBLANK(
               _xldudf_CX_PUSH(AY34, CX_ENTITY, $B34, AY$11, AY$14, AY$19,),
               ""
            )
         )
      )
   )
)),"")</f>
        <v/>
      </c>
      <c r="DM34" s="1883" t="str" cm="1">
        <f t="array" aca="1" ref="DM34" ca="1">IFERROR(IF(AZ34*fxVal_normal=_BS!AZ34,"",IF(OR(AZ34="", NOT(ISNUMBER(AZ34)), ISERROR(AZ34), $B34=""), "",
   IF($I34=1,
      IFBLANK(
         _xldudf_CX_PUSH(AZ34*fxVal_normal, CX_ENTITY, $B34, AZ$11, AZ$14, AZ$19,),
         ""
      ),
      IF($I34=2,
         IFBLANK(
            _xldudf_CX_PUSH(AZ34, CX_ENTITY, $B34, AZ$11, AZ$14, AZ$19,),
            ""
         ),
         IF($I34=3,
            "",
            IFBLANK(
               _xldudf_CX_PUSH(AZ34, CX_ENTITY, $B34, AZ$11, AZ$14, AZ$19,),
               ""
            )
         )
      )
   )
)),"")</f>
        <v/>
      </c>
      <c r="DN34" s="1883" t="str" cm="1">
        <f t="array" aca="1" ref="DN34" ca="1">IFERROR(IF(BA34*fxVal_normal=_BS!BA34,"",IF(OR(BA34="", NOT(ISNUMBER(BA34)), ISERROR(BA34), $B34=""), "",
   IF($I34=1,
      IFBLANK(
         _xldudf_CX_PUSH(BA34*fxVal_normal, CX_ENTITY, $B34, BA$11, BA$14, BA$19,),
         ""
      ),
      IF($I34=2,
         IFBLANK(
            _xldudf_CX_PUSH(BA34, CX_ENTITY, $B34, BA$11, BA$14, BA$19,),
            ""
         ),
         IF($I34=3,
            "",
            IFBLANK(
               _xldudf_CX_PUSH(BA34, CX_ENTITY, $B34, BA$11, BA$14, BA$19,),
               ""
            )
         )
      )
   )
)),"")</f>
        <v/>
      </c>
      <c r="DO34" s="1883" t="str" cm="1">
        <f t="array" aca="1" ref="DO34" ca="1">IFERROR(IF(BB34*fxVal_normal=_BS!BB34,"",IF(OR(BB34="", NOT(ISNUMBER(BB34)), ISERROR(BB34), $B34=""), "",
   IF($I34=1,
      IFBLANK(
         _xldudf_CX_PUSH(BB34*fxVal_normal, CX_ENTITY, $B34, BB$11, BB$14, BB$19,),
         ""
      ),
      IF($I34=2,
         IFBLANK(
            _xldudf_CX_PUSH(BB34, CX_ENTITY, $B34, BB$11, BB$14, BB$19,),
            ""
         ),
         IF($I34=3,
            "",
            IFBLANK(
               _xldudf_CX_PUSH(BB34, CX_ENTITY, $B34, BB$11, BB$14, BB$19,),
               ""
            )
         )
      )
   )
)),"")</f>
        <v/>
      </c>
      <c r="DP34" s="1883" t="str" cm="1">
        <f t="array" aca="1" ref="DP34" ca="1">IFERROR(IF(BC34*fxVal_normal=_BS!BC34,"",IF(OR(BC34="", NOT(ISNUMBER(BC34)), ISERROR(BC34), $B34=""), "",
   IF($I34=1,
      IFBLANK(
         _xldudf_CX_PUSH(BC34*fxVal_normal, CX_ENTITY, $B34, BC$11, BC$14, BC$19,),
         ""
      ),
      IF($I34=2,
         IFBLANK(
            _xldudf_CX_PUSH(BC34, CX_ENTITY, $B34, BC$11, BC$14, BC$19,),
            ""
         ),
         IF($I34=3,
            "",
            IFBLANK(
               _xldudf_CX_PUSH(BC34, CX_ENTITY, $B34, BC$11, BC$14, BC$19,),
               ""
            )
         )
      )
   )
)),"")</f>
        <v/>
      </c>
      <c r="DQ34" s="1883" t="str" cm="1">
        <f t="array" aca="1" ref="DQ34" ca="1">IFERROR(IF(BD34*fxVal_normal=_BS!BD34,"",IF(OR(BD34="", NOT(ISNUMBER(BD34)), ISERROR(BD34), $B34=""), "",
   IF($I34=1,
      IFBLANK(
         _xldudf_CX_PUSH(BD34*fxVal_normal, CX_ENTITY, $B34, BD$11, BD$14, BD$19,),
         ""
      ),
      IF($I34=2,
         IFBLANK(
            _xldudf_CX_PUSH(BD34, CX_ENTITY, $B34, BD$11, BD$14, BD$19,),
            ""
         ),
         IF($I34=3,
            "",
            IFBLANK(
               _xldudf_CX_PUSH(BD34, CX_ENTITY, $B34, BD$11, BD$14, BD$19,),
               ""
            )
         )
      )
   )
)),"")</f>
        <v/>
      </c>
      <c r="DR34" s="1883" t="str" cm="1">
        <f t="array" aca="1" ref="DR34" ca="1">IFERROR(IF(BE34*fxVal_normal=_BS!BE34,"",IF(OR(BE34="", NOT(ISNUMBER(BE34)), ISERROR(BE34), $B34=""), "",
   IF($I34=1,
      IFBLANK(
         _xldudf_CX_PUSH(BE34*fxVal_normal, CX_ENTITY, $B34, BE$11, BE$14, BE$19,),
         ""
      ),
      IF($I34=2,
         IFBLANK(
            _xldudf_CX_PUSH(BE34, CX_ENTITY, $B34, BE$11, BE$14, BE$19,),
            ""
         ),
         IF($I34=3,
            "",
            IFBLANK(
               _xldudf_CX_PUSH(BE34, CX_ENTITY, $B34, BE$11, BE$14, BE$19,),
               ""
            )
         )
      )
   )
)),"")</f>
        <v/>
      </c>
      <c r="DS34" s="1883" t="str" cm="1">
        <f t="array" aca="1" ref="DS34" ca="1">IFERROR(IF(BF34*fxVal_normal=_BS!BF34,"",IF(OR(BF34="", NOT(ISNUMBER(BF34)), ISERROR(BF34), $B34=""), "",
   IF($I34=1,
      IFBLANK(
         _xldudf_CX_PUSH(BF34*fxVal_normal, CX_ENTITY, $B34, BF$11, BF$14, BF$19,),
         ""
      ),
      IF($I34=2,
         IFBLANK(
            _xldudf_CX_PUSH(BF34, CX_ENTITY, $B34, BF$11, BF$14, BF$19,),
            ""
         ),
         IF($I34=3,
            "",
            IFBLANK(
               _xldudf_CX_PUSH(BF34, CX_ENTITY, $B34, BF$11, BF$14, BF$19,),
               ""
            )
         )
      )
   )
)),"")</f>
        <v/>
      </c>
      <c r="DT34" s="1883" t="str" cm="1">
        <f t="array" aca="1" ref="DT34" ca="1">IFERROR(IF(BG34*fxVal_normal=_BS!BG34,"",IF(OR(BG34="", NOT(ISNUMBER(BG34)), ISERROR(BG34), $B34=""), "",
   IF($I34=1,
      IFBLANK(
         _xldudf_CX_PUSH(BG34*fxVal_normal, CX_ENTITY, $B34, BG$11, BG$14, BG$19,),
         ""
      ),
      IF($I34=2,
         IFBLANK(
            _xldudf_CX_PUSH(BG34, CX_ENTITY, $B34, BG$11, BG$14, BG$19,),
            ""
         ),
         IF($I34=3,
            "",
            IFBLANK(
               _xldudf_CX_PUSH(BG34, CX_ENTITY, $B34, BG$11, BG$14, BG$19,),
               ""
            )
         )
      )
   )
)),"")</f>
        <v/>
      </c>
      <c r="DU34" s="1883" t="str" cm="1">
        <f t="array" aca="1" ref="DU34" ca="1">IFERROR(IF(BH34*fxVal_normal=_BS!BH34,"",IF(OR(BH34="", NOT(ISNUMBER(BH34)), ISERROR(BH34), $B34=""), "",
   IF($I34=1,
      IFBLANK(
         _xldudf_CX_PUSH(BH34*fxVal_normal, CX_ENTITY, $B34, BH$11, BH$14, BH$19,),
         ""
      ),
      IF($I34=2,
         IFBLANK(
            _xldudf_CX_PUSH(BH34, CX_ENTITY, $B34, BH$11, BH$14, BH$19,),
            ""
         ),
         IF($I34=3,
            "",
            IFBLANK(
               _xldudf_CX_PUSH(BH34, CX_ENTITY, $B34, BH$11, BH$14, BH$19,),
               ""
            )
         )
      )
   )
)),"")</f>
        <v/>
      </c>
      <c r="DV34" s="1883" t="str" cm="1">
        <f t="array" aca="1" ref="DV34" ca="1">IFERROR(IF(BI34*fxVal_normal=_BS!BI34,"",IF(OR(BI34="", NOT(ISNUMBER(BI34)), ISERROR(BI34), $B34=""), "",
   IF($I34=1,
      IFBLANK(
         _xldudf_CX_PUSH(BI34*fxVal_normal, CX_ENTITY, $B34, BI$11, BI$14, BI$19,),
         ""
      ),
      IF($I34=2,
         IFBLANK(
            _xldudf_CX_PUSH(BI34, CX_ENTITY, $B34, BI$11, BI$14, BI$19,),
            ""
         ),
         IF($I34=3,
            "",
            IFBLANK(
               _xldudf_CX_PUSH(BI34, CX_ENTITY, $B34, BI$11, BI$14, BI$19,),
               ""
            )
         )
      )
   )
)),"")</f>
        <v/>
      </c>
      <c r="DW34" s="1883" t="str" cm="1">
        <f t="array" aca="1" ref="DW34" ca="1">IFERROR(IF(BJ34*fxVal_normal=_BS!BJ34,"",IF(OR(BJ34="", NOT(ISNUMBER(BJ34)), ISERROR(BJ34), $B34=""), "",
   IF($I34=1,
      IFBLANK(
         _xldudf_CX_PUSH(BJ34*fxVal_normal, CX_ENTITY, $B34, BJ$11, BJ$14, BJ$19,),
         ""
      ),
      IF($I34=2,
         IFBLANK(
            _xldudf_CX_PUSH(BJ34, CX_ENTITY, $B34, BJ$11, BJ$14, BJ$19,),
            ""
         ),
         IF($I34=3,
            "",
            IFBLANK(
               _xldudf_CX_PUSH(BJ34, CX_ENTITY, $B34, BJ$11, BJ$14, BJ$19,),
               ""
            )
         )
      )
   )
)),"")</f>
        <v/>
      </c>
      <c r="DX34" s="1883" t="str" cm="1">
        <f t="array" aca="1" ref="DX34" ca="1">IFERROR(IF(BK34*fxVal_normal=_BS!BK34,"",IF(OR(BK34="", NOT(ISNUMBER(BK34)), ISERROR(BK34), $B34=""), "",
   IF($I34=1,
      IFBLANK(
         _xldudf_CX_PUSH(BK34*fxVal_normal, CX_ENTITY, $B34, BK$11, BK$14, BK$19,),
         ""
      ),
      IF($I34=2,
         IFBLANK(
            _xldudf_CX_PUSH(BK34, CX_ENTITY, $B34, BK$11, BK$14, BK$19,),
            ""
         ),
         IF($I34=3,
            "",
            IFBLANK(
               _xldudf_CX_PUSH(BK34, CX_ENTITY, $B34, BK$11, BK$14, BK$19,),
               ""
            )
         )
      )
   )
)),"")</f>
        <v/>
      </c>
      <c r="DY34" s="1883" t="str" cm="1">
        <f t="array" aca="1" ref="DY34" ca="1">IFERROR(IF(BL34*fxVal_normal=_BS!BL34,"",IF(OR(BL34="", NOT(ISNUMBER(BL34)), ISERROR(BL34), $B34=""), "",
   IF($I34=1,
      IFBLANK(
         _xldudf_CX_PUSH(BL34*fxVal_normal, CX_ENTITY, $B34, BL$11, BL$14, BL$19,),
         ""
      ),
      IF($I34=2,
         IFBLANK(
            _xldudf_CX_PUSH(BL34, CX_ENTITY, $B34, BL$11, BL$14, BL$19,),
            ""
         ),
         IF($I34=3,
            "",
            IFBLANK(
               _xldudf_CX_PUSH(BL34, CX_ENTITY, $B34, BL$11, BL$14, BL$19,),
               ""
            )
         )
      )
   )
)),"")</f>
        <v/>
      </c>
      <c r="DZ34" s="1883" t="str" cm="1">
        <f t="array" aca="1" ref="DZ34" ca="1">IFERROR(IF(BM34*fxVal_normal=_BS!BM34,"",IF(OR(BM34="", NOT(ISNUMBER(BM34)), ISERROR(BM34), $B34=""), "",
   IF($I34=1,
      IFBLANK(
         _xldudf_CX_PUSH(BM34*fxVal_normal, CX_ENTITY, $B34, BM$11, BM$14, BM$19,),
         ""
      ),
      IF($I34=2,
         IFBLANK(
            _xldudf_CX_PUSH(BM34, CX_ENTITY, $B34, BM$11, BM$14, BM$19,),
            ""
         ),
         IF($I34=3,
            "",
            IFBLANK(
               _xldudf_CX_PUSH(BM34, CX_ENTITY, $B34, BM$11, BM$14, BM$19,),
               ""
            )
         )
      )
   )
)),"")</f>
        <v/>
      </c>
      <c r="EA34" s="1883" t="str" cm="1">
        <f t="array" aca="1" ref="EA34" ca="1">IFERROR(IF(BN34*fxVal_normal=_BS!BN34,"",IF(OR(BN34="",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31" ht="21" customHeight="1">
      <c r="A35" s="1626"/>
      <c r="B35" s="811" t="str" cm="1">
        <f t="array" ref="B35">IFBLANK(_BS!F35,"")</f>
        <v>Gross External Acquisition / Refi Debt</v>
      </c>
      <c r="C35" s="811" t="str" cm="1">
        <f t="array" ref="C35">IFBLANK(_BS!C35,"")</f>
        <v>Gross External Acquisition / Refi Debt (Company View)</v>
      </c>
      <c r="D35" s="1549"/>
      <c r="E35" s="1902" t="e" cm="1">
        <f t="array" aca="1" ref="E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)($AD35:$CH35, Z35)</f>
        <v>#NAME?</v>
      </c>
      <c r="F35" s="1897"/>
      <c r="G35" s="1897"/>
      <c r="H35" s="401">
        <v>2</v>
      </c>
      <c r="I35" s="401">
        <v>1</v>
      </c>
      <c r="J35" s="401"/>
      <c r="L35" s="921"/>
      <c r="M35" s="921"/>
      <c r="N35" s="158"/>
      <c r="O35" s="101"/>
      <c r="P35" s="52"/>
      <c r="Q35" s="101"/>
      <c r="R35" s="101"/>
      <c r="S35" s="101"/>
      <c r="T35" s="101"/>
      <c r="U35" s="39"/>
      <c r="V35" s="921"/>
      <c r="W35" s="922" t="str">
        <f t="shared" si="1"/>
        <v>Actual</v>
      </c>
      <c r="X35" s="1294">
        <f>_BS!X35</f>
        <v>0</v>
      </c>
      <c r="Y35" s="2067" t="str">
        <f>_BS!Y35</f>
        <v>Gross External Acquisition / Refi Debt</v>
      </c>
      <c r="Z35" s="198" cm="1">
        <f t="array" ref="Z35">_xlfn.SWITCH(
    TRUE,
    _BS!$L35=TRUE, 1,
    _BS!$L35=FALSE,-1,
    _BS!$L35=-1,0,
"n/a"
)</f>
        <v>0</v>
      </c>
      <c r="AA35" s="924"/>
      <c r="AB35" s="925" t="str">
        <f>_BS!AB35</f>
        <v>Gross External Acquisition / Refi Debt</v>
      </c>
      <c r="AC35" s="88" t="str" cm="1">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
      </c>
      <c r="AD35" s="919">
        <f>SUBTOTAL(9,AD31:AD34)</f>
        <v>4</v>
      </c>
      <c r="AE35" s="919">
        <f t="shared" ref="AE35:BN35" si="5">SUBTOTAL(9,AE31:AE34)</f>
        <v>4</v>
      </c>
      <c r="AF35" s="919">
        <f t="shared" si="5"/>
        <v>4</v>
      </c>
      <c r="AG35" s="919">
        <f t="shared" si="5"/>
        <v>4</v>
      </c>
      <c r="AH35" s="919">
        <f t="shared" si="5"/>
        <v>4</v>
      </c>
      <c r="AI35" s="919">
        <f t="shared" si="5"/>
        <v>4</v>
      </c>
      <c r="AJ35" s="919">
        <f t="shared" si="5"/>
        <v>4</v>
      </c>
      <c r="AK35" s="919">
        <f t="shared" si="5"/>
        <v>4</v>
      </c>
      <c r="AL35" s="919">
        <f t="shared" si="5"/>
        <v>4</v>
      </c>
      <c r="AM35" s="919">
        <f t="shared" si="5"/>
        <v>4</v>
      </c>
      <c r="AN35" s="919">
        <f t="shared" si="5"/>
        <v>4</v>
      </c>
      <c r="AO35" s="919">
        <f t="shared" si="5"/>
        <v>4</v>
      </c>
      <c r="AP35" s="919">
        <f t="shared" si="5"/>
        <v>4</v>
      </c>
      <c r="AQ35" s="919">
        <f t="shared" si="5"/>
        <v>4</v>
      </c>
      <c r="AR35" s="919">
        <f t="shared" si="5"/>
        <v>4</v>
      </c>
      <c r="AS35" s="919">
        <f t="shared" si="5"/>
        <v>4</v>
      </c>
      <c r="AT35" s="919">
        <f t="shared" si="5"/>
        <v>4</v>
      </c>
      <c r="AU35" s="919">
        <f t="shared" si="5"/>
        <v>4</v>
      </c>
      <c r="AV35" s="919">
        <f t="shared" si="5"/>
        <v>4</v>
      </c>
      <c r="AW35" s="919">
        <f t="shared" si="5"/>
        <v>4</v>
      </c>
      <c r="AX35" s="919">
        <f t="shared" si="5"/>
        <v>4</v>
      </c>
      <c r="AY35" s="919">
        <f t="shared" si="5"/>
        <v>4</v>
      </c>
      <c r="AZ35" s="919">
        <f t="shared" si="5"/>
        <v>4</v>
      </c>
      <c r="BA35" s="919">
        <f t="shared" si="5"/>
        <v>4</v>
      </c>
      <c r="BB35" s="919">
        <f t="shared" si="5"/>
        <v>4</v>
      </c>
      <c r="BC35" s="919">
        <f t="shared" si="5"/>
        <v>4</v>
      </c>
      <c r="BD35" s="919">
        <f t="shared" si="5"/>
        <v>4</v>
      </c>
      <c r="BE35" s="919">
        <f t="shared" si="5"/>
        <v>4</v>
      </c>
      <c r="BF35" s="919">
        <f t="shared" si="5"/>
        <v>4</v>
      </c>
      <c r="BG35" s="919">
        <f t="shared" si="5"/>
        <v>4</v>
      </c>
      <c r="BH35" s="919">
        <f t="shared" si="5"/>
        <v>4</v>
      </c>
      <c r="BI35" s="919">
        <f t="shared" si="5"/>
        <v>4</v>
      </c>
      <c r="BJ35" s="919">
        <f t="shared" si="5"/>
        <v>4</v>
      </c>
      <c r="BK35" s="919">
        <f t="shared" si="5"/>
        <v>4</v>
      </c>
      <c r="BL35" s="919">
        <f t="shared" si="5"/>
        <v>4</v>
      </c>
      <c r="BM35" s="919">
        <f t="shared" si="5"/>
        <v>4</v>
      </c>
      <c r="BN35" s="919">
        <f t="shared" si="5"/>
        <v>4</v>
      </c>
      <c r="BO35" s="2117"/>
      <c r="BP35" s="2117"/>
      <c r="BQ35" s="2117"/>
      <c r="BR35" s="2117"/>
      <c r="BS35" s="2117"/>
      <c r="BT35" s="2117"/>
      <c r="BU35" s="2117"/>
      <c r="BV35" s="2117"/>
      <c r="BW35" s="2117"/>
      <c r="BX35" s="2117"/>
      <c r="BY35" s="2117"/>
      <c r="BZ35" s="2117"/>
      <c r="CA35" s="926"/>
      <c r="CB35" s="921"/>
      <c r="CC35" s="927"/>
      <c r="CD35" s="919" t="e" cm="1">
        <f t="array" aca="1" ref="CD35" ca="1">_xlfn.XLOOKUP(BS!CD$11, array_timeline, BS!$AD35:$BN35)</f>
        <v>#NAME?</v>
      </c>
      <c r="CE35" s="919" t="e" cm="1">
        <f t="array" aca="1" ref="CE35" ca="1">_xlfn.XLOOKUP(BS!CE$11, array_timeline, BS!$AD35:$BN35)</f>
        <v>#NAME?</v>
      </c>
      <c r="CF35" s="925"/>
      <c r="CG35" s="919" t="e">
        <f ca="1">SUBTOTAL(9,CG31:CG34)</f>
        <v>#NAME?</v>
      </c>
      <c r="CH35" s="919" t="e">
        <f ca="1">SUBTOTAL(9,CH31:CH34)</f>
        <v>#NAME?</v>
      </c>
      <c r="CI35" s="924"/>
      <c r="CK35" s="2085" t="str" cm="1">
        <f t="array" ref="CK35">IFERROR(IF(Y35&lt;&gt;AB35,_xldudf_CX_PUSH(Y35,CX_ENTITY,C35,EOMONTH(val_asOfDate,0)),""),"")</f>
        <v/>
      </c>
      <c r="CL35" s="2085" t="str" cm="1">
        <f t="array" ref="CL35">IFERROR(IF(Y35&lt;&gt;AB35,_xldudf_CX_PUSH(Y35,CX_ENTITY,C35,EOMONTH(val_asOfDate,1)),""),"")</f>
        <v/>
      </c>
      <c r="CM35" s="2085" t="str" cm="1">
        <f t="array" ref="CM35">IFERROR(IF(Y35&lt;&gt;AB35,_xldudf_CX_PUSH(Y35,CX_ENTITY,C35,EOMONTH(val_asOfDate,2)),""),"")</f>
        <v/>
      </c>
      <c r="CN35" s="2085" t="str" cm="1">
        <f t="array" ref="CN35">IFERROR(IF(Y35&lt;&gt;AB35,_xldudf_CX_PUSH(Y35,CX_ENTITY,C35,EOMONTH(val_asOfDate,3)),""),"")</f>
        <v/>
      </c>
      <c r="CO35" s="2086" t="str" cm="1">
        <f t="array" aca="1" ref="CO35" ca="1">IFERROR(IF(CG35*fxVal_normal=_BS!CG35,"",IF(OR($CG35="", $CG35=0, NOT(ISNUMBER($CG35)), ISERROR($CG35), $B35=""), "",
   IF($I35=1,
      IFBLANK(
         _xldudf_CX_PUSH($CG35*10^6, CX_ENTITY, $B35, $CG$11, $CG$14, $CG$19,),
         ""
      ),
      IF($I35=2,
         IFBLANK(
            _xldudf_CX_PUSH($CG35, CX_ENTITY, $B35, $CG$11, $CG$14, $CG$19,),
            ""
         ),
         IF($I35=3,
            "",
            IFBLANK(
               _xldudf_CX_PUSH($CG35, CX_ENTITY, $B35, $CG$11, $CG$14, $CG$19,),
               ""
            )
         )
      )
   )
)),"")</f>
        <v/>
      </c>
      <c r="CP35" s="2086" t="str" cm="1">
        <f t="array" aca="1" ref="CP35" ca="1">IFERROR(IF(CH35*fxVal_normal=_BS!CH35,"",IF(OR($CH35="", $CH35=0, NOT(ISNUMBER($CH35)), ISERROR($CH35), $B35=""), "",
   IF($I35=1,
      IFBLANK(
         _xldudf_CX_PUSH($CH35*10^6, CX_ENTITY, $B35, $CH$11, $CH$14, $CH$19,),
         ""
      ),
      IF($I35=2,
         IFBLANK(
            _xldudf_CX_PUSH($CH35, CX_ENTITY, $B35, $CH$11, $CH$14, $CH$19,),
            ""
         ),
         IF($I35=3,
            "",
            IFBLANK(
               _xldudf_CX_PUSH($CH35, CX_ENTITY, $B35, $CH$11, $CH$14, $CH$19,),
               ""
            )
         )
      )
   )
)),"")</f>
        <v/>
      </c>
      <c r="CQ35" s="1883" t="str" cm="1">
        <f t="array" aca="1" ref="CQ35" ca="1">IFERROR(IF(AD35*fxVal_normal=_BS!AD35,"",IF(OR(AD35="", NOT(ISNUMBER(AD35)), ISERROR(AD35), $B35=""), "",
   IF($I35=1,
      IFBLANK(
         _xldudf_CX_PUSH(AD35*fxVal_normal, CX_ENTITY, $B35, AD$11, AD$14, AD$19,),
         ""
      ),
      IF($I35=2,
         IFBLANK(
            _xldudf_CX_PUSH(AD35, CX_ENTITY, $B35, AD$11, AD$14, AD$19,),
            ""
         ),
         IF($I35=3,
            "",
            IFBLANK(
               _xldudf_CX_PUSH(AD35, CX_ENTITY, $B35, AD$11, AD$14, AD$19,),
               ""
            )
         )
      )
   )
)),"")</f>
        <v/>
      </c>
      <c r="CR35" s="1883" t="str" cm="1">
        <f t="array" aca="1" ref="CR35" ca="1">IFERROR(IF(AE35*fxVal_normal=_BS!AE35,"",IF(OR(AE35="", NOT(ISNUMBER(AE35)), ISERROR(AE35), $B35=""), "",
   IF($I35=1,
      IFBLANK(
         _xldudf_CX_PUSH(AE35*fxVal_normal, CX_ENTITY, $B35, AE$11, AE$14, AE$19,),
         ""
      ),
      IF($I35=2,
         IFBLANK(
            _xldudf_CX_PUSH(AE35, CX_ENTITY, $B35, AE$11, AE$14, AE$19,),
            ""
         ),
         IF($I35=3,
            "",
            IFBLANK(
               _xldudf_CX_PUSH(AE35, CX_ENTITY, $B35, AE$11, AE$14, AE$19,),
               ""
            )
         )
      )
   )
)),"")</f>
        <v/>
      </c>
      <c r="CS35" s="1883" t="str" cm="1">
        <f t="array" aca="1" ref="CS35" ca="1">IFERROR(IF(AF35*fxVal_normal=_BS!AF35,"",IF(OR(AF35="", NOT(ISNUMBER(AF35)), ISERROR(AF35), $B35=""), "",
   IF($I35=1,
      IFBLANK(
         _xldudf_CX_PUSH(AF35*fxVal_normal, CX_ENTITY, $B35, AF$11, AF$14, AF$19,),
         ""
      ),
      IF($I35=2,
         IFBLANK(
            _xldudf_CX_PUSH(AF35, CX_ENTITY, $B35, AF$11, AF$14, AF$19,),
            ""
         ),
         IF($I35=3,
            "",
            IFBLANK(
               _xldudf_CX_PUSH(AF35, CX_ENTITY, $B35, AF$11, AF$14, AF$19,),
               ""
            )
         )
      )
   )
)),"")</f>
        <v/>
      </c>
      <c r="CT35" s="1883" t="str" cm="1">
        <f t="array" aca="1" ref="CT35" ca="1">IFERROR(IF(AG35*fxVal_normal=_BS!AG35,"",IF(OR(AG35="", NOT(ISNUMBER(AG35)), ISERROR(AG35), $B35=""), "",
   IF($I35=1,
      IFBLANK(
         _xldudf_CX_PUSH(AG35*fxVal_normal, CX_ENTITY, $B35, AG$11, AG$14, AG$19,),
         ""
      ),
      IF($I35=2,
         IFBLANK(
            _xldudf_CX_PUSH(AG35, CX_ENTITY, $B35, AG$11, AG$14, AG$19,),
            ""
         ),
         IF($I35=3,
            "",
            IFBLANK(
               _xldudf_CX_PUSH(AG35, CX_ENTITY, $B35, AG$11, AG$14, AG$19,),
               ""
            )
         )
      )
   )
)),"")</f>
        <v/>
      </c>
      <c r="CU35" s="1883" t="str" cm="1">
        <f t="array" aca="1" ref="CU35" ca="1">IFERROR(IF(AH35*fxVal_normal=_BS!AH35,"",IF(OR(AH35="", NOT(ISNUMBER(AH35)), ISERROR(AH35), $B35=""), "",
   IF($I35=1,
      IFBLANK(
         _xldudf_CX_PUSH(AH35*fxVal_normal, CX_ENTITY, $B35, AH$11, AH$14, AH$19,),
         ""
      ),
      IF($I35=2,
         IFBLANK(
            _xldudf_CX_PUSH(AH35, CX_ENTITY, $B35, AH$11, AH$14, AH$19,),
            ""
         ),
         IF($I35=3,
            "",
            IFBLANK(
               _xldudf_CX_PUSH(AH35, CX_ENTITY, $B35, AH$11, AH$14, AH$19,),
               ""
            )
         )
      )
   )
)),"")</f>
        <v/>
      </c>
      <c r="CV35" s="1883" t="str" cm="1">
        <f t="array" aca="1" ref="CV35" ca="1">IFERROR(IF(AI35*fxVal_normal=_BS!AI35,"",IF(OR(AI35="", NOT(ISNUMBER(AI35)), ISERROR(AI35), $B35=""), "",
   IF($I35=1,
      IFBLANK(
         _xldudf_CX_PUSH(AI35*fxVal_normal, CX_ENTITY, $B35, AI$11, AI$14, AI$19,),
         ""
      ),
      IF($I35=2,
         IFBLANK(
            _xldudf_CX_PUSH(AI35, CX_ENTITY, $B35, AI$11, AI$14, AI$19,),
            ""
         ),
         IF($I35=3,
            "",
            IFBLANK(
               _xldudf_CX_PUSH(AI35, CX_ENTITY, $B35, AI$11, AI$14, AI$19,),
               ""
            )
         )
      )
   )
)),"")</f>
        <v/>
      </c>
      <c r="CW35" s="1883" t="str" cm="1">
        <f t="array" aca="1" ref="CW35" ca="1">IFERROR(IF(AJ35*fxVal_normal=_BS!AJ35,"",IF(OR(AJ35="", NOT(ISNUMBER(AJ35)), ISERROR(AJ35), $B35=""), "",
   IF($I35=1,
      IFBLANK(
         _xldudf_CX_PUSH(AJ35*fxVal_normal, CX_ENTITY, $B35, AJ$11, AJ$14, AJ$19,),
         ""
      ),
      IF($I35=2,
         IFBLANK(
            _xldudf_CX_PUSH(AJ35, CX_ENTITY, $B35, AJ$11, AJ$14, AJ$19,),
            ""
         ),
         IF($I35=3,
            "",
            IFBLANK(
               _xldudf_CX_PUSH(AJ35, CX_ENTITY, $B35, AJ$11, AJ$14, AJ$19,),
               ""
            )
         )
      )
   )
)),"")</f>
        <v/>
      </c>
      <c r="CX35" s="1883" t="str" cm="1">
        <f t="array" aca="1" ref="CX35" ca="1">IFERROR(IF(AK35*fxVal_normal=_BS!AK35,"",IF(OR(AK35="", NOT(ISNUMBER(AK35)), ISERROR(AK35), $B35=""), "",
   IF($I35=1,
      IFBLANK(
         _xldudf_CX_PUSH(AK35*fxVal_normal, CX_ENTITY, $B35, AK$11, AK$14, AK$19,),
         ""
      ),
      IF($I35=2,
         IFBLANK(
            _xldudf_CX_PUSH(AK35, CX_ENTITY, $B35, AK$11, AK$14, AK$19,),
            ""
         ),
         IF($I35=3,
            "",
            IFBLANK(
               _xldudf_CX_PUSH(AK35, CX_ENTITY, $B35, AK$11, AK$14, AK$19,),
               ""
            )
         )
      )
   )
)),"")</f>
        <v/>
      </c>
      <c r="CY35" s="1883" t="str" cm="1">
        <f t="array" aca="1" ref="CY35" ca="1">IFERROR(IF(AL35*fxVal_normal=_BS!AL35,"",IF(OR(AL35="", NOT(ISNUMBER(AL35)), ISERROR(AL35), $B35=""), "",
   IF($I35=1,
      IFBLANK(
         _xldudf_CX_PUSH(AL35*fxVal_normal, CX_ENTITY, $B35, AL$11, AL$14, AL$19,),
         ""
      ),
      IF($I35=2,
         IFBLANK(
            _xldudf_CX_PUSH(AL35, CX_ENTITY, $B35, AL$11, AL$14, AL$19,),
            ""
         ),
         IF($I35=3,
            "",
            IFBLANK(
               _xldudf_CX_PUSH(AL35, CX_ENTITY, $B35, AL$11, AL$14, AL$19,),
               ""
            )
         )
      )
   )
)),"")</f>
        <v/>
      </c>
      <c r="CZ35" s="1883" t="str" cm="1">
        <f t="array" aca="1" ref="CZ35" ca="1">IFERROR(IF(AM35*fxVal_normal=_BS!AM35,"",IF(OR(AM35="", NOT(ISNUMBER(AM35)), ISERROR(AM35), $B35=""), "",
   IF($I35=1,
      IFBLANK(
         _xldudf_CX_PUSH(AM35*fxVal_normal, CX_ENTITY, $B35, AM$11, AM$14, AM$19,),
         ""
      ),
      IF($I35=2,
         IFBLANK(
            _xldudf_CX_PUSH(AM35, CX_ENTITY, $B35, AM$11, AM$14, AM$19,),
            ""
         ),
         IF($I35=3,
            "",
            IFBLANK(
               _xldudf_CX_PUSH(AM35, CX_ENTITY, $B35, AM$11, AM$14, AM$19,),
               ""
            )
         )
      )
   )
)),"")</f>
        <v/>
      </c>
      <c r="DA35" s="1883" t="str" cm="1">
        <f t="array" aca="1" ref="DA35" ca="1">IFERROR(IF(AN35*fxVal_normal=_BS!AN35,"",IF(OR(AN35="", NOT(ISNUMBER(AN35)), ISERROR(AN35), $B35=""), "",
   IF($I35=1,
      IFBLANK(
         _xldudf_CX_PUSH(AN35*fxVal_normal, CX_ENTITY, $B35, AN$11, AN$14, AN$19,),
         ""
      ),
      IF($I35=2,
         IFBLANK(
            _xldudf_CX_PUSH(AN35, CX_ENTITY, $B35, AN$11, AN$14, AN$19,),
            ""
         ),
         IF($I35=3,
            "",
            IFBLANK(
               _xldudf_CX_PUSH(AN35, CX_ENTITY, $B35, AN$11, AN$14, AN$19,),
               ""
            )
         )
      )
   )
)),"")</f>
        <v/>
      </c>
      <c r="DB35" s="1883" t="str" cm="1">
        <f t="array" aca="1" ref="DB35" ca="1">IFERROR(IF(AO35*fxVal_normal=_BS!AO35,"",IF(OR(AO35="", NOT(ISNUMBER(AO35)), ISERROR(AO35), $B35=""), "",
   IF($I35=1,
      IFBLANK(
         _xldudf_CX_PUSH(AO35*fxVal_normal, CX_ENTITY, $B35, AO$11, AO$14, AO$19,),
         ""
      ),
      IF($I35=2,
         IFBLANK(
            _xldudf_CX_PUSH(AO35, CX_ENTITY, $B35, AO$11, AO$14, AO$19,),
            ""
         ),
         IF($I35=3,
            "",
            IFBLANK(
               _xldudf_CX_PUSH(AO35, CX_ENTITY, $B35, AO$11, AO$14, AO$19,),
               ""
            )
         )
      )
   )
)),"")</f>
        <v/>
      </c>
      <c r="DC35" s="1883" t="str" cm="1">
        <f t="array" aca="1" ref="DC35" ca="1">IFERROR(IF(AP35*fxVal_normal=_BS!AP35,"",IF(OR(AP35="", NOT(ISNUMBER(AP35)), ISERROR(AP35), $B35=""), "",
   IF($I35=1,
      IFBLANK(
         _xldudf_CX_PUSH(AP35*fxVal_normal, CX_ENTITY, $B35, AP$11, AP$14, AP$19,),
         ""
      ),
      IF($I35=2,
         IFBLANK(
            _xldudf_CX_PUSH(AP35, CX_ENTITY, $B35, AP$11, AP$14, AP$19,),
            ""
         ),
         IF($I35=3,
            "",
            IFBLANK(
               _xldudf_CX_PUSH(AP35, CX_ENTITY, $B35, AP$11, AP$14, AP$19,),
               ""
            )
         )
      )
   )
)),"")</f>
        <v/>
      </c>
      <c r="DD35" s="1883" t="str" cm="1">
        <f t="array" aca="1" ref="DD35" ca="1">IFERROR(IF(AQ35*fxVal_normal=_BS!AQ35,"",IF(OR(AQ35="", NOT(ISNUMBER(AQ35)), ISERROR(AQ35), $B35=""), "",
   IF($I35=1,
      IFBLANK(
         _xldudf_CX_PUSH(AQ35*fxVal_normal, CX_ENTITY, $B35, AQ$11, AQ$14, AQ$19,),
         ""
      ),
      IF($I35=2,
         IFBLANK(
            _xldudf_CX_PUSH(AQ35, CX_ENTITY, $B35, AQ$11, AQ$14, AQ$19,),
            ""
         ),
         IF($I35=3,
            "",
            IFBLANK(
               _xldudf_CX_PUSH(AQ35, CX_ENTITY, $B35, AQ$11, AQ$14, AQ$19,),
               ""
            )
         )
      )
   )
)),"")</f>
        <v/>
      </c>
      <c r="DE35" s="1883" t="str" cm="1">
        <f t="array" aca="1" ref="DE35" ca="1">IFERROR(IF(AR35*fxVal_normal=_BS!AR35,"",IF(OR(AR35="", NOT(ISNUMBER(AR35)), ISERROR(AR35), $B35=""), "",
   IF($I35=1,
      IFBLANK(
         _xldudf_CX_PUSH(AR35*fxVal_normal, CX_ENTITY, $B35, AR$11, AR$14, AR$19,),
         ""
      ),
      IF($I35=2,
         IFBLANK(
            _xldudf_CX_PUSH(AR35, CX_ENTITY, $B35, AR$11, AR$14, AR$19,),
            ""
         ),
         IF($I35=3,
            "",
            IFBLANK(
               _xldudf_CX_PUSH(AR35, CX_ENTITY, $B35, AR$11, AR$14, AR$19,),
               ""
            )
         )
      )
   )
)),"")</f>
        <v/>
      </c>
      <c r="DF35" s="1883" t="str" cm="1">
        <f t="array" aca="1" ref="DF35" ca="1">IFERROR(IF(AS35*fxVal_normal=_BS!AS35,"",IF(OR(AS35="", NOT(ISNUMBER(AS35)), ISERROR(AS35), $B35=""), "",
   IF($I35=1,
      IFBLANK(
         _xldudf_CX_PUSH(AS35*fxVal_normal, CX_ENTITY, $B35, AS$11, AS$14, AS$19,),
         ""
      ),
      IF($I35=2,
         IFBLANK(
            _xldudf_CX_PUSH(AS35, CX_ENTITY, $B35, AS$11, AS$14, AS$19,),
            ""
         ),
         IF($I35=3,
            "",
            IFBLANK(
               _xldudf_CX_PUSH(AS35, CX_ENTITY, $B35, AS$11, AS$14, AS$19,),
               ""
            )
         )
      )
   )
)),"")</f>
        <v/>
      </c>
      <c r="DG35" s="1883" t="str" cm="1">
        <f t="array" aca="1" ref="DG35" ca="1">IFERROR(IF(AT35*fxVal_normal=_BS!AT35,"",IF(OR(AT35="", NOT(ISNUMBER(AT35)), ISERROR(AT35), $B35=""), "",
   IF($I35=1,
      IFBLANK(
         _xldudf_CX_PUSH(AT35*fxVal_normal, CX_ENTITY, $B35, AT$11, AT$14, AT$19,),
         ""
      ),
      IF($I35=2,
         IFBLANK(
            _xldudf_CX_PUSH(AT35, CX_ENTITY, $B35, AT$11, AT$14, AT$19,),
            ""
         ),
         IF($I35=3,
            "",
            IFBLANK(
               _xldudf_CX_PUSH(AT35, CX_ENTITY, $B35, AT$11, AT$14, AT$19,),
               ""
            )
         )
      )
   )
)),"")</f>
        <v/>
      </c>
      <c r="DH35" s="1883" t="str" cm="1">
        <f t="array" aca="1" ref="DH35" ca="1">IFERROR(IF(AU35*fxVal_normal=_BS!AU35,"",IF(OR(AU35="", NOT(ISNUMBER(AU35)), ISERROR(AU35), $B35=""), "",
   IF($I35=1,
      IFBLANK(
         _xldudf_CX_PUSH(AU35*fxVal_normal, CX_ENTITY, $B35, AU$11, AU$14, AU$19,),
         ""
      ),
      IF($I35=2,
         IFBLANK(
            _xldudf_CX_PUSH(AU35, CX_ENTITY, $B35, AU$11, AU$14, AU$19,),
            ""
         ),
         IF($I35=3,
            "",
            IFBLANK(
               _xldudf_CX_PUSH(AU35, CX_ENTITY, $B35, AU$11, AU$14, AU$19,),
               ""
            )
         )
      )
   )
)),"")</f>
        <v/>
      </c>
      <c r="DI35" s="1883" t="str" cm="1">
        <f t="array" aca="1" ref="DI35" ca="1">IFERROR(IF(AV35*fxVal_normal=_BS!AV35,"",IF(OR(AV35="", NOT(ISNUMBER(AV35)), ISERROR(AV35), $B35=""), "",
   IF($I35=1,
      IFBLANK(
         _xldudf_CX_PUSH(AV35*fxVal_normal, CX_ENTITY, $B35, AV$11, AV$14, AV$19,),
         ""
      ),
      IF($I35=2,
         IFBLANK(
            _xldudf_CX_PUSH(AV35, CX_ENTITY, $B35, AV$11, AV$14, AV$19,),
            ""
         ),
         IF($I35=3,
            "",
            IFBLANK(
               _xldudf_CX_PUSH(AV35, CX_ENTITY, $B35, AV$11, AV$14, AV$19,),
               ""
            )
         )
      )
   )
)),"")</f>
        <v/>
      </c>
      <c r="DJ35" s="1883" t="str" cm="1">
        <f t="array" aca="1" ref="DJ35" ca="1">IFERROR(IF(AW35*fxVal_normal=_BS!AW35,"",IF(OR(AW35="", NOT(ISNUMBER(AW35)), ISERROR(AW35), $B35=""), "",
   IF($I35=1,
      IFBLANK(
         _xldudf_CX_PUSH(AW35*fxVal_normal, CX_ENTITY, $B35, AW$11, AW$14, AW$19,),
         ""
      ),
      IF($I35=2,
         IFBLANK(
            _xldudf_CX_PUSH(AW35, CX_ENTITY, $B35, AW$11, AW$14, AW$19,),
            ""
         ),
         IF($I35=3,
            "",
            IFBLANK(
               _xldudf_CX_PUSH(AW35, CX_ENTITY, $B35, AW$11, AW$14, AW$19,),
               ""
            )
         )
      )
   )
)),"")</f>
        <v/>
      </c>
      <c r="DK35" s="1883" t="str" cm="1">
        <f t="array" aca="1" ref="DK35" ca="1">IFERROR(IF(AX35*fxVal_normal=_BS!AX35,"",IF(OR(AX35="", NOT(ISNUMBER(AX35)), ISERROR(AX35), $B35=""), "",
   IF($I35=1,
      IFBLANK(
         _xldudf_CX_PUSH(AX35*fxVal_normal, CX_ENTITY, $B35, AX$11, AX$14, AX$19,),
         ""
      ),
      IF($I35=2,
         IFBLANK(
            _xldudf_CX_PUSH(AX35, CX_ENTITY, $B35, AX$11, AX$14, AX$19,),
            ""
         ),
         IF($I35=3,
            "",
            IFBLANK(
               _xldudf_CX_PUSH(AX35, CX_ENTITY, $B35, AX$11, AX$14, AX$19,),
               ""
            )
         )
      )
   )
)),"")</f>
        <v/>
      </c>
      <c r="DL35" s="1883" t="str" cm="1">
        <f t="array" aca="1" ref="DL35" ca="1">IFERROR(IF(AY35*fxVal_normal=_BS!AY35,"",IF(OR(AY35="", NOT(ISNUMBER(AY35)), ISERROR(AY35), $B35=""), "",
   IF($I35=1,
      IFBLANK(
         _xldudf_CX_PUSH(AY35*fxVal_normal, CX_ENTITY, $B35, AY$11, AY$14, AY$19,),
         ""
      ),
      IF($I35=2,
         IFBLANK(
            _xldudf_CX_PUSH(AY35, CX_ENTITY, $B35, AY$11, AY$14, AY$19,),
            ""
         ),
         IF($I35=3,
            "",
            IFBLANK(
               _xldudf_CX_PUSH(AY35, CX_ENTITY, $B35, AY$11, AY$14, AY$19,),
               ""
            )
         )
      )
   )
)),"")</f>
        <v/>
      </c>
      <c r="DM35" s="1883" t="str" cm="1">
        <f t="array" aca="1" ref="DM35" ca="1">IFERROR(IF(AZ35*fxVal_normal=_BS!AZ35,"",IF(OR(AZ35="", NOT(ISNUMBER(AZ35)), ISERROR(AZ35), $B35=""), "",
   IF($I35=1,
      IFBLANK(
         _xldudf_CX_PUSH(AZ35*fxVal_normal, CX_ENTITY, $B35, AZ$11, AZ$14, AZ$19,),
         ""
      ),
      IF($I35=2,
         IFBLANK(
            _xldudf_CX_PUSH(AZ35, CX_ENTITY, $B35, AZ$11, AZ$14, AZ$19,),
            ""
         ),
         IF($I35=3,
            "",
            IFBLANK(
               _xldudf_CX_PUSH(AZ35, CX_ENTITY, $B35, AZ$11, AZ$14, AZ$19,),
               ""
            )
         )
      )
   )
)),"")</f>
        <v/>
      </c>
      <c r="DN35" s="1883" t="str" cm="1">
        <f t="array" aca="1" ref="DN35" ca="1">IFERROR(IF(BA35*fxVal_normal=_BS!BA35,"",IF(OR(BA35="", NOT(ISNUMBER(BA35)), ISERROR(BA35), $B35=""), "",
   IF($I35=1,
      IFBLANK(
         _xldudf_CX_PUSH(BA35*fxVal_normal, CX_ENTITY, $B35, BA$11, BA$14, BA$19,),
         ""
      ),
      IF($I35=2,
         IFBLANK(
            _xldudf_CX_PUSH(BA35, CX_ENTITY, $B35, BA$11, BA$14, BA$19,),
            ""
         ),
         IF($I35=3,
            "",
            IFBLANK(
               _xldudf_CX_PUSH(BA35, CX_ENTITY, $B35, BA$11, BA$14, BA$19,),
               ""
            )
         )
      )
   )
)),"")</f>
        <v/>
      </c>
      <c r="DO35" s="1883" t="str" cm="1">
        <f t="array" aca="1" ref="DO35" ca="1">IFERROR(IF(BB35*fxVal_normal=_BS!BB35,"",IF(OR(BB35="", NOT(ISNUMBER(BB35)), ISERROR(BB35), $B35=""), "",
   IF($I35=1,
      IFBLANK(
         _xldudf_CX_PUSH(BB35*fxVal_normal, CX_ENTITY, $B35, BB$11, BB$14, BB$19,),
         ""
      ),
      IF($I35=2,
         IFBLANK(
            _xldudf_CX_PUSH(BB35, CX_ENTITY, $B35, BB$11, BB$14, BB$19,),
            ""
         ),
         IF($I35=3,
            "",
            IFBLANK(
               _xldudf_CX_PUSH(BB35, CX_ENTITY, $B35, BB$11, BB$14, BB$19,),
               ""
            )
         )
      )
   )
)),"")</f>
        <v/>
      </c>
      <c r="DP35" s="1883" t="str" cm="1">
        <f t="array" aca="1" ref="DP35" ca="1">IFERROR(IF(BC35*fxVal_normal=_BS!BC35,"",IF(OR(BC35="", NOT(ISNUMBER(BC35)), ISERROR(BC35), $B35=""), "",
   IF($I35=1,
      IFBLANK(
         _xldudf_CX_PUSH(BC35*fxVal_normal, CX_ENTITY, $B35, BC$11, BC$14, BC$19,),
         ""
      ),
      IF($I35=2,
         IFBLANK(
            _xldudf_CX_PUSH(BC35, CX_ENTITY, $B35, BC$11, BC$14, BC$19,),
            ""
         ),
         IF($I35=3,
            "",
            IFBLANK(
               _xldudf_CX_PUSH(BC35, CX_ENTITY, $B35, BC$11, BC$14, BC$19,),
               ""
            )
         )
      )
   )
)),"")</f>
        <v/>
      </c>
      <c r="DQ35" s="1883" t="str" cm="1">
        <f t="array" aca="1" ref="DQ35" ca="1">IFERROR(IF(BD35*fxVal_normal=_BS!BD35,"",IF(OR(BD35="", NOT(ISNUMBER(BD35)), ISERROR(BD35), $B35=""), "",
   IF($I35=1,
      IFBLANK(
         _xldudf_CX_PUSH(BD35*fxVal_normal, CX_ENTITY, $B35, BD$11, BD$14, BD$19,),
         ""
      ),
      IF($I35=2,
         IFBLANK(
            _xldudf_CX_PUSH(BD35, CX_ENTITY, $B35, BD$11, BD$14, BD$19,),
            ""
         ),
         IF($I35=3,
            "",
            IFBLANK(
               _xldudf_CX_PUSH(BD35, CX_ENTITY, $B35, BD$11, BD$14, BD$19,),
               ""
            )
         )
      )
   )
)),"")</f>
        <v/>
      </c>
      <c r="DR35" s="1883" t="str" cm="1">
        <f t="array" aca="1" ref="DR35" ca="1">IFERROR(IF(BE35*fxVal_normal=_BS!BE35,"",IF(OR(BE35="", NOT(ISNUMBER(BE35)), ISERROR(BE35), $B35=""), "",
   IF($I35=1,
      IFBLANK(
         _xldudf_CX_PUSH(BE35*fxVal_normal, CX_ENTITY, $B35, BE$11, BE$14, BE$19,),
         ""
      ),
      IF($I35=2,
         IFBLANK(
            _xldudf_CX_PUSH(BE35, CX_ENTITY, $B35, BE$11, BE$14, BE$19,),
            ""
         ),
         IF($I35=3,
            "",
            IFBLANK(
               _xldudf_CX_PUSH(BE35, CX_ENTITY, $B35, BE$11, BE$14, BE$19,),
               ""
            )
         )
      )
   )
)),"")</f>
        <v/>
      </c>
      <c r="DS35" s="1883" t="str" cm="1">
        <f t="array" aca="1" ref="DS35" ca="1">IFERROR(IF(BF35*fxVal_normal=_BS!BF35,"",IF(OR(BF35="", NOT(ISNUMBER(BF35)), ISERROR(BF35), $B35=""), "",
   IF($I35=1,
      IFBLANK(
         _xldudf_CX_PUSH(BF35*fxVal_normal, CX_ENTITY, $B35, BF$11, BF$14, BF$19,),
         ""
      ),
      IF($I35=2,
         IFBLANK(
            _xldudf_CX_PUSH(BF35, CX_ENTITY, $B35, BF$11, BF$14, BF$19,),
            ""
         ),
         IF($I35=3,
            "",
            IFBLANK(
               _xldudf_CX_PUSH(BF35, CX_ENTITY, $B35, BF$11, BF$14, BF$19,),
               ""
            )
         )
      )
   )
)),"")</f>
        <v/>
      </c>
      <c r="DT35" s="1883" t="str" cm="1">
        <f t="array" aca="1" ref="DT35" ca="1">IFERROR(IF(BG35*fxVal_normal=_BS!BG35,"",IF(OR(BG35="", NOT(ISNUMBER(BG35)), ISERROR(BG35), $B35=""), "",
   IF($I35=1,
      IFBLANK(
         _xldudf_CX_PUSH(BG35*fxVal_normal, CX_ENTITY, $B35, BG$11, BG$14, BG$19,),
         ""
      ),
      IF($I35=2,
         IFBLANK(
            _xldudf_CX_PUSH(BG35, CX_ENTITY, $B35, BG$11, BG$14, BG$19,),
            ""
         ),
         IF($I35=3,
            "",
            IFBLANK(
               _xldudf_CX_PUSH(BG35, CX_ENTITY, $B35, BG$11, BG$14, BG$19,),
               ""
            )
         )
      )
   )
)),"")</f>
        <v/>
      </c>
      <c r="DU35" s="1883" t="str" cm="1">
        <f t="array" aca="1" ref="DU35" ca="1">IFERROR(IF(BH35*fxVal_normal=_BS!BH35,"",IF(OR(BH35="", NOT(ISNUMBER(BH35)), ISERROR(BH35), $B35=""), "",
   IF($I35=1,
      IFBLANK(
         _xldudf_CX_PUSH(BH35*fxVal_normal, CX_ENTITY, $B35, BH$11, BH$14, BH$19,),
         ""
      ),
      IF($I35=2,
         IFBLANK(
            _xldudf_CX_PUSH(BH35, CX_ENTITY, $B35, BH$11, BH$14, BH$19,),
            ""
         ),
         IF($I35=3,
            "",
            IFBLANK(
               _xldudf_CX_PUSH(BH35, CX_ENTITY, $B35, BH$11, BH$14, BH$19,),
               ""
            )
         )
      )
   )
)),"")</f>
        <v/>
      </c>
      <c r="DV35" s="1883" t="str" cm="1">
        <f t="array" aca="1" ref="DV35" ca="1">IFERROR(IF(BI35*fxVal_normal=_BS!BI35,"",IF(OR(BI35="", NOT(ISNUMBER(BI35)), ISERROR(BI35), $B35=""), "",
   IF($I35=1,
      IFBLANK(
         _xldudf_CX_PUSH(BI35*fxVal_normal, CX_ENTITY, $B35, BI$11, BI$14, BI$19,),
         ""
      ),
      IF($I35=2,
         IFBLANK(
            _xldudf_CX_PUSH(BI35, CX_ENTITY, $B35, BI$11, BI$14, BI$19,),
            ""
         ),
         IF($I35=3,
            "",
            IFBLANK(
               _xldudf_CX_PUSH(BI35, CX_ENTITY, $B35, BI$11, BI$14, BI$19,),
               ""
            )
         )
      )
   )
)),"")</f>
        <v/>
      </c>
      <c r="DW35" s="1883" t="str" cm="1">
        <f t="array" aca="1" ref="DW35" ca="1">IFERROR(IF(BJ35*fxVal_normal=_BS!BJ35,"",IF(OR(BJ35="", NOT(ISNUMBER(BJ35)), ISERROR(BJ35), $B35=""), "",
   IF($I35=1,
      IFBLANK(
         _xldudf_CX_PUSH(BJ35*fxVal_normal, CX_ENTITY, $B35, BJ$11, BJ$14, BJ$19,),
         ""
      ),
      IF($I35=2,
         IFBLANK(
            _xldudf_CX_PUSH(BJ35, CX_ENTITY, $B35, BJ$11, BJ$14, BJ$19,),
            ""
         ),
         IF($I35=3,
            "",
            IFBLANK(
               _xldudf_CX_PUSH(BJ35, CX_ENTITY, $B35, BJ$11, BJ$14, BJ$19,),
               ""
            )
         )
      )
   )
)),"")</f>
        <v/>
      </c>
      <c r="DX35" s="1883" t="str" cm="1">
        <f t="array" aca="1" ref="DX35" ca="1">IFERROR(IF(BK35*fxVal_normal=_BS!BK35,"",IF(OR(BK35="", NOT(ISNUMBER(BK35)), ISERROR(BK35), $B35=""), "",
   IF($I35=1,
      IFBLANK(
         _xldudf_CX_PUSH(BK35*fxVal_normal, CX_ENTITY, $B35, BK$11, BK$14, BK$19,),
         ""
      ),
      IF($I35=2,
         IFBLANK(
            _xldudf_CX_PUSH(BK35, CX_ENTITY, $B35, BK$11, BK$14, BK$19,),
            ""
         ),
         IF($I35=3,
            "",
            IFBLANK(
               _xldudf_CX_PUSH(BK35, CX_ENTITY, $B35, BK$11, BK$14, BK$19,),
               ""
            )
         )
      )
   )
)),"")</f>
        <v/>
      </c>
      <c r="DY35" s="1883" t="str" cm="1">
        <f t="array" aca="1" ref="DY35" ca="1">IFERROR(IF(BL35*fxVal_normal=_BS!BL35,"",IF(OR(BL35="", NOT(ISNUMBER(BL35)), ISERROR(BL35), $B35=""), "",
   IF($I35=1,
      IFBLANK(
         _xldudf_CX_PUSH(BL35*fxVal_normal, CX_ENTITY, $B35, BL$11, BL$14, BL$19,),
         ""
      ),
      IF($I35=2,
         IFBLANK(
            _xldudf_CX_PUSH(BL35, CX_ENTITY, $B35, BL$11, BL$14, BL$19,),
            ""
         ),
         IF($I35=3,
            "",
            IFBLANK(
               _xldudf_CX_PUSH(BL35, CX_ENTITY, $B35, BL$11, BL$14, BL$19,),
               ""
            )
         )
      )
   )
)),"")</f>
        <v/>
      </c>
      <c r="DZ35" s="1883" t="str" cm="1">
        <f t="array" aca="1" ref="DZ35" ca="1">IFERROR(IF(BM35*fxVal_normal=_BS!BM35,"",IF(OR(BM35="", NOT(ISNUMBER(BM35)), ISERROR(BM35), $B35=""), "",
   IF($I35=1,
      IFBLANK(
         _xldudf_CX_PUSH(BM35*fxVal_normal, CX_ENTITY, $B35, BM$11, BM$14, BM$19,),
         ""
      ),
      IF($I35=2,
         IFBLANK(
            _xldudf_CX_PUSH(BM35, CX_ENTITY, $B35, BM$11, BM$14, BM$19,),
            ""
         ),
         IF($I35=3,
            "",
            IFBLANK(
               _xldudf_CX_PUSH(BM35, CX_ENTITY, $B35, BM$11, BM$14, BM$19,),
               ""
            )
         )
      )
   )
)),"")</f>
        <v/>
      </c>
      <c r="EA35" s="1883" t="str" cm="1">
        <f t="array" aca="1" ref="EA35" ca="1">IFERROR(IF(BN35*fxVal_normal=_BS!BN35,"",IF(OR(BN35="",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31" ht="21" customHeight="1">
      <c r="A36" s="1626"/>
      <c r="B36" s="811" t="str" cm="1">
        <f t="array" ref="B36">IFBLANK(_BS!F36,"")</f>
        <v>Accrued Interest</v>
      </c>
      <c r="C36" s="811" t="str" cm="1">
        <f t="array" ref="C36">IFBLANK(_BS!C36,"")</f>
        <v>Accrued Interest (Company View)</v>
      </c>
      <c r="D36" s="1549"/>
      <c r="E36" s="1902" t="e" cm="1">
        <f t="array" aca="1" ref="E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)($AD36:$CH36, Z36)</f>
        <v>#NAME?</v>
      </c>
      <c r="F36" s="1897"/>
      <c r="G36" s="1897"/>
      <c r="H36" s="401">
        <v>1</v>
      </c>
      <c r="I36" s="401">
        <v>1</v>
      </c>
      <c r="J36" s="401"/>
      <c r="N36" s="158"/>
      <c r="O36" s="101"/>
      <c r="P36" s="52"/>
      <c r="Q36" s="101"/>
      <c r="R36" s="126"/>
      <c r="S36" s="101"/>
      <c r="T36" s="101"/>
      <c r="U36" s="39"/>
      <c r="W36" s="91" t="str">
        <f t="shared" si="1"/>
        <v>Actual</v>
      </c>
      <c r="X36" s="857">
        <f>_BS!X36</f>
        <v>-1</v>
      </c>
      <c r="Y36" s="916">
        <v>2</v>
      </c>
      <c r="Z36" s="198" cm="1">
        <f t="array" ref="Z36">_xlfn.SWITCH(
    TRUE,
    _BS!$L36=TRUE, 1,
    _BS!$L36=FALSE,-1,
    _BS!$L36=-1,0,
"n/a"
)</f>
        <v>1</v>
      </c>
      <c r="AA36" s="200"/>
      <c r="AB36" s="88" t="str">
        <f>_BS!AB36</f>
        <v>Accrued Interest</v>
      </c>
      <c r="AC36" s="88" t="e" cm="1" vm="5">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#VALUE!</v>
      </c>
      <c r="AD36" s="1669">
        <v>1</v>
      </c>
      <c r="AE36" s="1669">
        <v>1</v>
      </c>
      <c r="AF36" s="1669">
        <v>1</v>
      </c>
      <c r="AG36" s="1669">
        <v>1</v>
      </c>
      <c r="AH36" s="1669">
        <v>1</v>
      </c>
      <c r="AI36" s="1669">
        <v>1</v>
      </c>
      <c r="AJ36" s="1669">
        <v>1</v>
      </c>
      <c r="AK36" s="1669">
        <v>1</v>
      </c>
      <c r="AL36" s="1669">
        <v>1</v>
      </c>
      <c r="AM36" s="1669">
        <v>1</v>
      </c>
      <c r="AN36" s="1669">
        <v>1</v>
      </c>
      <c r="AO36" s="1669">
        <v>1</v>
      </c>
      <c r="AP36" s="1669">
        <v>1</v>
      </c>
      <c r="AQ36" s="1669">
        <v>1</v>
      </c>
      <c r="AR36" s="1669">
        <v>1</v>
      </c>
      <c r="AS36" s="1669">
        <v>1</v>
      </c>
      <c r="AT36" s="1669">
        <v>1</v>
      </c>
      <c r="AU36" s="1669">
        <v>1</v>
      </c>
      <c r="AV36" s="1669">
        <v>1</v>
      </c>
      <c r="AW36" s="1669">
        <v>1</v>
      </c>
      <c r="AX36" s="1669">
        <v>1</v>
      </c>
      <c r="AY36" s="1669">
        <v>1</v>
      </c>
      <c r="AZ36" s="1669">
        <v>1</v>
      </c>
      <c r="BA36" s="1669">
        <v>1</v>
      </c>
      <c r="BB36" s="1669">
        <v>1</v>
      </c>
      <c r="BC36" s="1669">
        <v>1</v>
      </c>
      <c r="BD36" s="1669">
        <v>1</v>
      </c>
      <c r="BE36" s="1669">
        <v>1</v>
      </c>
      <c r="BF36" s="1669">
        <v>1</v>
      </c>
      <c r="BG36" s="1669">
        <v>1</v>
      </c>
      <c r="BH36" s="1669">
        <v>1</v>
      </c>
      <c r="BI36" s="1669">
        <v>1</v>
      </c>
      <c r="BJ36" s="1669">
        <v>1</v>
      </c>
      <c r="BK36" s="1669">
        <v>1</v>
      </c>
      <c r="BL36" s="1669">
        <v>1</v>
      </c>
      <c r="BM36" s="1669">
        <v>1</v>
      </c>
      <c r="BN36" s="1669">
        <v>1</v>
      </c>
      <c r="BO36" s="2095"/>
      <c r="BP36" s="2095"/>
      <c r="BQ36" s="2095"/>
      <c r="BR36" s="2095"/>
      <c r="BS36" s="2095"/>
      <c r="BT36" s="2095"/>
      <c r="BU36" s="2095"/>
      <c r="BV36" s="2095"/>
      <c r="BW36" s="2095"/>
      <c r="BX36" s="2095"/>
      <c r="BY36" s="2095"/>
      <c r="BZ36" s="2095"/>
      <c r="CA36" s="926"/>
      <c r="CB36" s="921"/>
      <c r="CC36" s="927"/>
      <c r="CD36" s="2069" t="e" cm="1">
        <f t="array" aca="1" ref="CD36" ca="1">_xlfn.XLOOKUP(BS!CD$11, array_timeline, BS!$AD36:$BN36)</f>
        <v>#NAME?</v>
      </c>
      <c r="CE36" s="2069" t="e" cm="1">
        <f t="array" aca="1" ref="CE36" ca="1">_xlfn.XLOOKUP(BS!CE$11, array_timeline, BS!$AD36:$BN36)</f>
        <v>#NAME?</v>
      </c>
      <c r="CF36" s="925"/>
      <c r="CG36" s="1669" t="e" cm="1">
        <f t="array" aca="1" ref="CG36" ca="1">TODECIMAL(IFBLANK(_BS!CG36,""), fxVal_normal)</f>
        <v>#NAME?</v>
      </c>
      <c r="CH36" s="1669" t="e" cm="1">
        <f t="array" aca="1" ref="CH36" ca="1">TODECIMAL(IFBLANK(_BS!CH36,""), fxVal_normal)</f>
        <v>#NAME?</v>
      </c>
      <c r="CI36" s="200"/>
      <c r="CK36" s="2085" t="str" cm="1">
        <f t="array" aca="1" ref="CK36" ca="1">IFERROR(IF(Y36&lt;&gt;AB36,_xldudf_CX_PUSH(Y36,CX_ENTITY,C36,EOMONTH(val_asOfDate,0)),""),"")</f>
        <v/>
      </c>
      <c r="CL36" s="2085" t="str" cm="1">
        <f t="array" aca="1" ref="CL36" ca="1">IFERROR(IF(Y36&lt;&gt;AB36,_xldudf_CX_PUSH(Y36,CX_ENTITY,C36,EOMONTH(val_asOfDate,1)),""),"")</f>
        <v/>
      </c>
      <c r="CM36" s="2085" t="str" cm="1">
        <f t="array" aca="1" ref="CM36" ca="1">IFERROR(IF(Y36&lt;&gt;AB36,_xldudf_CX_PUSH(Y36,CX_ENTITY,C36,EOMONTH(val_asOfDate,2)),""),"")</f>
        <v/>
      </c>
      <c r="CN36" s="2085" t="str" cm="1">
        <f t="array" aca="1" ref="CN36" ca="1">IFERROR(IF(Y36&lt;&gt;AB36,_xldudf_CX_PUSH(Y36,CX_ENTITY,C36,EOMONTH(val_asOfDate,3)),""),"")</f>
        <v/>
      </c>
      <c r="CO36" s="2086" t="str" cm="1">
        <f t="array" aca="1" ref="CO36" ca="1">IFERROR(IF(CG36*fxVal_normal=_BS!CG36,"",IF(OR($CG36="", $CG36=0, NOT(ISNUMBER($CG36)), ISERROR($CG36), $B36=""), "",
   IF($I36=1,
      IFBLANK(
         _xldudf_CX_PUSH($CG36*10^6, CX_ENTITY, $B36, $CG$11, $CG$14, $CG$19,),
         ""
      ),
      IF($I36=2,
         IFBLANK(
            _xldudf_CX_PUSH($CG36, CX_ENTITY, $B36, $CG$11, $CG$14, $CG$19,),
            ""
         ),
         IF($I36=3,
            "",
            IFBLANK(
               _xldudf_CX_PUSH($CG36, CX_ENTITY, $B36, $CG$11, $CG$14, $CG$19,),
               ""
            )
         )
      )
   )
)),"")</f>
        <v/>
      </c>
      <c r="CP36" s="2086" t="str" cm="1">
        <f t="array" aca="1" ref="CP36" ca="1">IFERROR(IF(CH36*fxVal_normal=_BS!CH36,"",IF(OR($CH36="", $CH36=0, NOT(ISNUMBER($CH36)), ISERROR($CH36), $B36=""), "",
   IF($I36=1,
      IFBLANK(
         _xldudf_CX_PUSH($CH36*10^6, CX_ENTITY, $B36, $CH$11, $CH$14, $CH$19,),
         ""
      ),
      IF($I36=2,
         IFBLANK(
            _xldudf_CX_PUSH($CH36, CX_ENTITY, $B36, $CH$11, $CH$14, $CH$19,),
            ""
         ),
         IF($I36=3,
            "",
            IFBLANK(
               _xldudf_CX_PUSH($CH36, CX_ENTITY, $B36, $CH$11, $CH$14, $CH$19,),
               ""
            )
         )
      )
   )
)),"")</f>
        <v/>
      </c>
      <c r="CQ36" s="1883" t="str" cm="1">
        <f t="array" aca="1" ref="CQ36" ca="1">IFERROR(IF(AD36*fxVal_normal=_BS!AD36,"",IF(OR(AD36="", NOT(ISNUMBER(AD36)), ISERROR(AD36), $B36=""), "",
   IF($I36=1,
      IFBLANK(
         _xldudf_CX_PUSH(AD36*fxVal_normal, CX_ENTITY, $B36, AD$11, AD$14, AD$19,),
         ""
      ),
      IF($I36=2,
         IFBLANK(
            _xldudf_CX_PUSH(AD36, CX_ENTITY, $B36, AD$11, AD$14, AD$19,),
            ""
         ),
         IF($I36=3,
            "",
            IFBLANK(
               _xldudf_CX_PUSH(AD36, CX_ENTITY, $B36, AD$11, AD$14, AD$19,),
               ""
            )
         )
      )
   )
)),"")</f>
        <v/>
      </c>
      <c r="CR36" s="1883" t="str" cm="1">
        <f t="array" aca="1" ref="CR36" ca="1">IFERROR(IF(AE36*fxVal_normal=_BS!AE36,"",IF(OR(AE36="", NOT(ISNUMBER(AE36)), ISERROR(AE36), $B36=""), "",
   IF($I36=1,
      IFBLANK(
         _xldudf_CX_PUSH(AE36*fxVal_normal, CX_ENTITY, $B36, AE$11, AE$14, AE$19,),
         ""
      ),
      IF($I36=2,
         IFBLANK(
            _xldudf_CX_PUSH(AE36, CX_ENTITY, $B36, AE$11, AE$14, AE$19,),
            ""
         ),
         IF($I36=3,
            "",
            IFBLANK(
               _xldudf_CX_PUSH(AE36, CX_ENTITY, $B36, AE$11, AE$14, AE$19,),
               ""
            )
         )
      )
   )
)),"")</f>
        <v/>
      </c>
      <c r="CS36" s="1883" t="str" cm="1">
        <f t="array" aca="1" ref="CS36" ca="1">IFERROR(IF(AF36*fxVal_normal=_BS!AF36,"",IF(OR(AF36="", NOT(ISNUMBER(AF36)), ISERROR(AF36), $B36=""), "",
   IF($I36=1,
      IFBLANK(
         _xldudf_CX_PUSH(AF36*fxVal_normal, CX_ENTITY, $B36, AF$11, AF$14, AF$19,),
         ""
      ),
      IF($I36=2,
         IFBLANK(
            _xldudf_CX_PUSH(AF36, CX_ENTITY, $B36, AF$11, AF$14, AF$19,),
            ""
         ),
         IF($I36=3,
            "",
            IFBLANK(
               _xldudf_CX_PUSH(AF36, CX_ENTITY, $B36, AF$11, AF$14, AF$19,),
               ""
            )
         )
      )
   )
)),"")</f>
        <v/>
      </c>
      <c r="CT36" s="1883" t="str" cm="1">
        <f t="array" aca="1" ref="CT36" ca="1">IFERROR(IF(AG36*fxVal_normal=_BS!AG36,"",IF(OR(AG36="", NOT(ISNUMBER(AG36)), ISERROR(AG36), $B36=""), "",
   IF($I36=1,
      IFBLANK(
         _xldudf_CX_PUSH(AG36*fxVal_normal, CX_ENTITY, $B36, AG$11, AG$14, AG$19,),
         ""
      ),
      IF($I36=2,
         IFBLANK(
            _xldudf_CX_PUSH(AG36, CX_ENTITY, $B36, AG$11, AG$14, AG$19,),
            ""
         ),
         IF($I36=3,
            "",
            IFBLANK(
               _xldudf_CX_PUSH(AG36, CX_ENTITY, $B36, AG$11, AG$14, AG$19,),
               ""
            )
         )
      )
   )
)),"")</f>
        <v/>
      </c>
      <c r="CU36" s="1883" t="str" cm="1">
        <f t="array" aca="1" ref="CU36" ca="1">IFERROR(IF(AH36*fxVal_normal=_BS!AH36,"",IF(OR(AH36="", NOT(ISNUMBER(AH36)), ISERROR(AH36), $B36=""), "",
   IF($I36=1,
      IFBLANK(
         _xldudf_CX_PUSH(AH36*fxVal_normal, CX_ENTITY, $B36, AH$11, AH$14, AH$19,),
         ""
      ),
      IF($I36=2,
         IFBLANK(
            _xldudf_CX_PUSH(AH36, CX_ENTITY, $B36, AH$11, AH$14, AH$19,),
            ""
         ),
         IF($I36=3,
            "",
            IFBLANK(
               _xldudf_CX_PUSH(AH36, CX_ENTITY, $B36, AH$11, AH$14, AH$19,),
               ""
            )
         )
      )
   )
)),"")</f>
        <v/>
      </c>
      <c r="CV36" s="1883" t="str" cm="1">
        <f t="array" aca="1" ref="CV36" ca="1">IFERROR(IF(AI36*fxVal_normal=_BS!AI36,"",IF(OR(AI36="", NOT(ISNUMBER(AI36)), ISERROR(AI36), $B36=""), "",
   IF($I36=1,
      IFBLANK(
         _xldudf_CX_PUSH(AI36*fxVal_normal, CX_ENTITY, $B36, AI$11, AI$14, AI$19,),
         ""
      ),
      IF($I36=2,
         IFBLANK(
            _xldudf_CX_PUSH(AI36, CX_ENTITY, $B36, AI$11, AI$14, AI$19,),
            ""
         ),
         IF($I36=3,
            "",
            IFBLANK(
               _xldudf_CX_PUSH(AI36, CX_ENTITY, $B36, AI$11, AI$14, AI$19,),
               ""
            )
         )
      )
   )
)),"")</f>
        <v/>
      </c>
      <c r="CW36" s="1883" t="str" cm="1">
        <f t="array" aca="1" ref="CW36" ca="1">IFERROR(IF(AJ36*fxVal_normal=_BS!AJ36,"",IF(OR(AJ36="", NOT(ISNUMBER(AJ36)), ISERROR(AJ36), $B36=""), "",
   IF($I36=1,
      IFBLANK(
         _xldudf_CX_PUSH(AJ36*fxVal_normal, CX_ENTITY, $B36, AJ$11, AJ$14, AJ$19,),
         ""
      ),
      IF($I36=2,
         IFBLANK(
            _xldudf_CX_PUSH(AJ36, CX_ENTITY, $B36, AJ$11, AJ$14, AJ$19,),
            ""
         ),
         IF($I36=3,
            "",
            IFBLANK(
               _xldudf_CX_PUSH(AJ36, CX_ENTITY, $B36, AJ$11, AJ$14, AJ$19,),
               ""
            )
         )
      )
   )
)),"")</f>
        <v/>
      </c>
      <c r="CX36" s="1883" t="str" cm="1">
        <f t="array" aca="1" ref="CX36" ca="1">IFERROR(IF(AK36*fxVal_normal=_BS!AK36,"",IF(OR(AK36="", NOT(ISNUMBER(AK36)), ISERROR(AK36), $B36=""), "",
   IF($I36=1,
      IFBLANK(
         _xldudf_CX_PUSH(AK36*fxVal_normal, CX_ENTITY, $B36, AK$11, AK$14, AK$19,),
         ""
      ),
      IF($I36=2,
         IFBLANK(
            _xldudf_CX_PUSH(AK36, CX_ENTITY, $B36, AK$11, AK$14, AK$19,),
            ""
         ),
         IF($I36=3,
            "",
            IFBLANK(
               _xldudf_CX_PUSH(AK36, CX_ENTITY, $B36, AK$11, AK$14, AK$19,),
               ""
            )
         )
      )
   )
)),"")</f>
        <v/>
      </c>
      <c r="CY36" s="1883" t="str" cm="1">
        <f t="array" aca="1" ref="CY36" ca="1">IFERROR(IF(AL36*fxVal_normal=_BS!AL36,"",IF(OR(AL36="", NOT(ISNUMBER(AL36)), ISERROR(AL36), $B36=""), "",
   IF($I36=1,
      IFBLANK(
         _xldudf_CX_PUSH(AL36*fxVal_normal, CX_ENTITY, $B36, AL$11, AL$14, AL$19,),
         ""
      ),
      IF($I36=2,
         IFBLANK(
            _xldudf_CX_PUSH(AL36, CX_ENTITY, $B36, AL$11, AL$14, AL$19,),
            ""
         ),
         IF($I36=3,
            "",
            IFBLANK(
               _xldudf_CX_PUSH(AL36, CX_ENTITY, $B36, AL$11, AL$14, AL$19,),
               ""
            )
         )
      )
   )
)),"")</f>
        <v/>
      </c>
      <c r="CZ36" s="1883" t="str" cm="1">
        <f t="array" aca="1" ref="CZ36" ca="1">IFERROR(IF(AM36*fxVal_normal=_BS!AM36,"",IF(OR(AM36="", NOT(ISNUMBER(AM36)), ISERROR(AM36), $B36=""), "",
   IF($I36=1,
      IFBLANK(
         _xldudf_CX_PUSH(AM36*fxVal_normal, CX_ENTITY, $B36, AM$11, AM$14, AM$19,),
         ""
      ),
      IF($I36=2,
         IFBLANK(
            _xldudf_CX_PUSH(AM36, CX_ENTITY, $B36, AM$11, AM$14, AM$19,),
            ""
         ),
         IF($I36=3,
            "",
            IFBLANK(
               _xldudf_CX_PUSH(AM36, CX_ENTITY, $B36, AM$11, AM$14, AM$19,),
               ""
            )
         )
      )
   )
)),"")</f>
        <v/>
      </c>
      <c r="DA36" s="1883" t="str" cm="1">
        <f t="array" aca="1" ref="DA36" ca="1">IFERROR(IF(AN36*fxVal_normal=_BS!AN36,"",IF(OR(AN36="", NOT(ISNUMBER(AN36)), ISERROR(AN36), $B36=""), "",
   IF($I36=1,
      IFBLANK(
         _xldudf_CX_PUSH(AN36*fxVal_normal, CX_ENTITY, $B36, AN$11, AN$14, AN$19,),
         ""
      ),
      IF($I36=2,
         IFBLANK(
            _xldudf_CX_PUSH(AN36, CX_ENTITY, $B36, AN$11, AN$14, AN$19,),
            ""
         ),
         IF($I36=3,
            "",
            IFBLANK(
               _xldudf_CX_PUSH(AN36, CX_ENTITY, $B36, AN$11, AN$14, AN$19,),
               ""
            )
         )
      )
   )
)),"")</f>
        <v/>
      </c>
      <c r="DB36" s="1883" t="str" cm="1">
        <f t="array" aca="1" ref="DB36" ca="1">IFERROR(IF(AO36*fxVal_normal=_BS!AO36,"",IF(OR(AO36="", NOT(ISNUMBER(AO36)), ISERROR(AO36), $B36=""), "",
   IF($I36=1,
      IFBLANK(
         _xldudf_CX_PUSH(AO36*fxVal_normal, CX_ENTITY, $B36, AO$11, AO$14, AO$19,),
         ""
      ),
      IF($I36=2,
         IFBLANK(
            _xldudf_CX_PUSH(AO36, CX_ENTITY, $B36, AO$11, AO$14, AO$19,),
            ""
         ),
         IF($I36=3,
            "",
            IFBLANK(
               _xldudf_CX_PUSH(AO36, CX_ENTITY, $B36, AO$11, AO$14, AO$19,),
               ""
            )
         )
      )
   )
)),"")</f>
        <v/>
      </c>
      <c r="DC36" s="1883" t="str" cm="1">
        <f t="array" aca="1" ref="DC36" ca="1">IFERROR(IF(AP36*fxVal_normal=_BS!AP36,"",IF(OR(AP36="", NOT(ISNUMBER(AP36)), ISERROR(AP36), $B36=""), "",
   IF($I36=1,
      IFBLANK(
         _xldudf_CX_PUSH(AP36*fxVal_normal, CX_ENTITY, $B36, AP$11, AP$14, AP$19,),
         ""
      ),
      IF($I36=2,
         IFBLANK(
            _xldudf_CX_PUSH(AP36, CX_ENTITY, $B36, AP$11, AP$14, AP$19,),
            ""
         ),
         IF($I36=3,
            "",
            IFBLANK(
               _xldudf_CX_PUSH(AP36, CX_ENTITY, $B36, AP$11, AP$14, AP$19,),
               ""
            )
         )
      )
   )
)),"")</f>
        <v/>
      </c>
      <c r="DD36" s="1883" t="str" cm="1">
        <f t="array" aca="1" ref="DD36" ca="1">IFERROR(IF(AQ36*fxVal_normal=_BS!AQ36,"",IF(OR(AQ36="", NOT(ISNUMBER(AQ36)), ISERROR(AQ36), $B36=""), "",
   IF($I36=1,
      IFBLANK(
         _xldudf_CX_PUSH(AQ36*fxVal_normal, CX_ENTITY, $B36, AQ$11, AQ$14, AQ$19,),
         ""
      ),
      IF($I36=2,
         IFBLANK(
            _xldudf_CX_PUSH(AQ36, CX_ENTITY, $B36, AQ$11, AQ$14, AQ$19,),
            ""
         ),
         IF($I36=3,
            "",
            IFBLANK(
               _xldudf_CX_PUSH(AQ36, CX_ENTITY, $B36, AQ$11, AQ$14, AQ$19,),
               ""
            )
         )
      )
   )
)),"")</f>
        <v/>
      </c>
      <c r="DE36" s="1883" t="str" cm="1">
        <f t="array" aca="1" ref="DE36" ca="1">IFERROR(IF(AR36*fxVal_normal=_BS!AR36,"",IF(OR(AR36="", NOT(ISNUMBER(AR36)), ISERROR(AR36), $B36=""), "",
   IF($I36=1,
      IFBLANK(
         _xldudf_CX_PUSH(AR36*fxVal_normal, CX_ENTITY, $B36, AR$11, AR$14, AR$19,),
         ""
      ),
      IF($I36=2,
         IFBLANK(
            _xldudf_CX_PUSH(AR36, CX_ENTITY, $B36, AR$11, AR$14, AR$19,),
            ""
         ),
         IF($I36=3,
            "",
            IFBLANK(
               _xldudf_CX_PUSH(AR36, CX_ENTITY, $B36, AR$11, AR$14, AR$19,),
               ""
            )
         )
      )
   )
)),"")</f>
        <v/>
      </c>
      <c r="DF36" s="1883" t="str" cm="1">
        <f t="array" aca="1" ref="DF36" ca="1">IFERROR(IF(AS36*fxVal_normal=_BS!AS36,"",IF(OR(AS36="", NOT(ISNUMBER(AS36)), ISERROR(AS36), $B36=""), "",
   IF($I36=1,
      IFBLANK(
         _xldudf_CX_PUSH(AS36*fxVal_normal, CX_ENTITY, $B36, AS$11, AS$14, AS$19,),
         ""
      ),
      IF($I36=2,
         IFBLANK(
            _xldudf_CX_PUSH(AS36, CX_ENTITY, $B36, AS$11, AS$14, AS$19,),
            ""
         ),
         IF($I36=3,
            "",
            IFBLANK(
               _xldudf_CX_PUSH(AS36, CX_ENTITY, $B36, AS$11, AS$14, AS$19,),
               ""
            )
         )
      )
   )
)),"")</f>
        <v/>
      </c>
      <c r="DG36" s="1883" t="str" cm="1">
        <f t="array" aca="1" ref="DG36" ca="1">IFERROR(IF(AT36*fxVal_normal=_BS!AT36,"",IF(OR(AT36="", NOT(ISNUMBER(AT36)), ISERROR(AT36), $B36=""), "",
   IF($I36=1,
      IFBLANK(
         _xldudf_CX_PUSH(AT36*fxVal_normal, CX_ENTITY, $B36, AT$11, AT$14, AT$19,),
         ""
      ),
      IF($I36=2,
         IFBLANK(
            _xldudf_CX_PUSH(AT36, CX_ENTITY, $B36, AT$11, AT$14, AT$19,),
            ""
         ),
         IF($I36=3,
            "",
            IFBLANK(
               _xldudf_CX_PUSH(AT36, CX_ENTITY, $B36, AT$11, AT$14, AT$19,),
               ""
            )
         )
      )
   )
)),"")</f>
        <v/>
      </c>
      <c r="DH36" s="1883" t="str" cm="1">
        <f t="array" aca="1" ref="DH36" ca="1">IFERROR(IF(AU36*fxVal_normal=_BS!AU36,"",IF(OR(AU36="", NOT(ISNUMBER(AU36)), ISERROR(AU36), $B36=""), "",
   IF($I36=1,
      IFBLANK(
         _xldudf_CX_PUSH(AU36*fxVal_normal, CX_ENTITY, $B36, AU$11, AU$14, AU$19,),
         ""
      ),
      IF($I36=2,
         IFBLANK(
            _xldudf_CX_PUSH(AU36, CX_ENTITY, $B36, AU$11, AU$14, AU$19,),
            ""
         ),
         IF($I36=3,
            "",
            IFBLANK(
               _xldudf_CX_PUSH(AU36, CX_ENTITY, $B36, AU$11, AU$14, AU$19,),
               ""
            )
         )
      )
   )
)),"")</f>
        <v/>
      </c>
      <c r="DI36" s="1883" t="str" cm="1">
        <f t="array" aca="1" ref="DI36" ca="1">IFERROR(IF(AV36*fxVal_normal=_BS!AV36,"",IF(OR(AV36="", NOT(ISNUMBER(AV36)), ISERROR(AV36), $B36=""), "",
   IF($I36=1,
      IFBLANK(
         _xldudf_CX_PUSH(AV36*fxVal_normal, CX_ENTITY, $B36, AV$11, AV$14, AV$19,),
         ""
      ),
      IF($I36=2,
         IFBLANK(
            _xldudf_CX_PUSH(AV36, CX_ENTITY, $B36, AV$11, AV$14, AV$19,),
            ""
         ),
         IF($I36=3,
            "",
            IFBLANK(
               _xldudf_CX_PUSH(AV36, CX_ENTITY, $B36, AV$11, AV$14, AV$19,),
               ""
            )
         )
      )
   )
)),"")</f>
        <v/>
      </c>
      <c r="DJ36" s="1883" t="str" cm="1">
        <f t="array" aca="1" ref="DJ36" ca="1">IFERROR(IF(AW36*fxVal_normal=_BS!AW36,"",IF(OR(AW36="", NOT(ISNUMBER(AW36)), ISERROR(AW36), $B36=""), "",
   IF($I36=1,
      IFBLANK(
         _xldudf_CX_PUSH(AW36*fxVal_normal, CX_ENTITY, $B36, AW$11, AW$14, AW$19,),
         ""
      ),
      IF($I36=2,
         IFBLANK(
            _xldudf_CX_PUSH(AW36, CX_ENTITY, $B36, AW$11, AW$14, AW$19,),
            ""
         ),
         IF($I36=3,
            "",
            IFBLANK(
               _xldudf_CX_PUSH(AW36, CX_ENTITY, $B36, AW$11, AW$14, AW$19,),
               ""
            )
         )
      )
   )
)),"")</f>
        <v/>
      </c>
      <c r="DK36" s="1883" t="str" cm="1">
        <f t="array" aca="1" ref="DK36" ca="1">IFERROR(IF(AX36*fxVal_normal=_BS!AX36,"",IF(OR(AX36="", NOT(ISNUMBER(AX36)), ISERROR(AX36), $B36=""), "",
   IF($I36=1,
      IFBLANK(
         _xldudf_CX_PUSH(AX36*fxVal_normal, CX_ENTITY, $B36, AX$11, AX$14, AX$19,),
         ""
      ),
      IF($I36=2,
         IFBLANK(
            _xldudf_CX_PUSH(AX36, CX_ENTITY, $B36, AX$11, AX$14, AX$19,),
            ""
         ),
         IF($I36=3,
            "",
            IFBLANK(
               _xldudf_CX_PUSH(AX36, CX_ENTITY, $B36, AX$11, AX$14, AX$19,),
               ""
            )
         )
      )
   )
)),"")</f>
        <v/>
      </c>
      <c r="DL36" s="1883" t="str" cm="1">
        <f t="array" aca="1" ref="DL36" ca="1">IFERROR(IF(AY36*fxVal_normal=_BS!AY36,"",IF(OR(AY36="", NOT(ISNUMBER(AY36)), ISERROR(AY36), $B36=""), "",
   IF($I36=1,
      IFBLANK(
         _xldudf_CX_PUSH(AY36*fxVal_normal, CX_ENTITY, $B36, AY$11, AY$14, AY$19,),
         ""
      ),
      IF($I36=2,
         IFBLANK(
            _xldudf_CX_PUSH(AY36, CX_ENTITY, $B36, AY$11, AY$14, AY$19,),
            ""
         ),
         IF($I36=3,
            "",
            IFBLANK(
               _xldudf_CX_PUSH(AY36, CX_ENTITY, $B36, AY$11, AY$14, AY$19,),
               ""
            )
         )
      )
   )
)),"")</f>
        <v/>
      </c>
      <c r="DM36" s="1883" t="str" cm="1">
        <f t="array" aca="1" ref="DM36" ca="1">IFERROR(IF(AZ36*fxVal_normal=_BS!AZ36,"",IF(OR(AZ36="", NOT(ISNUMBER(AZ36)), ISERROR(AZ36), $B36=""), "",
   IF($I36=1,
      IFBLANK(
         _xldudf_CX_PUSH(AZ36*fxVal_normal, CX_ENTITY, $B36, AZ$11, AZ$14, AZ$19,),
         ""
      ),
      IF($I36=2,
         IFBLANK(
            _xldudf_CX_PUSH(AZ36, CX_ENTITY, $B36, AZ$11, AZ$14, AZ$19,),
            ""
         ),
         IF($I36=3,
            "",
            IFBLANK(
               _xldudf_CX_PUSH(AZ36, CX_ENTITY, $B36, AZ$11, AZ$14, AZ$19,),
               ""
            )
         )
      )
   )
)),"")</f>
        <v/>
      </c>
      <c r="DN36" s="1883" t="str" cm="1">
        <f t="array" aca="1" ref="DN36" ca="1">IFERROR(IF(BA36*fxVal_normal=_BS!BA36,"",IF(OR(BA36="", NOT(ISNUMBER(BA36)), ISERROR(BA36), $B36=""), "",
   IF($I36=1,
      IFBLANK(
         _xldudf_CX_PUSH(BA36*fxVal_normal, CX_ENTITY, $B36, BA$11, BA$14, BA$19,),
         ""
      ),
      IF($I36=2,
         IFBLANK(
            _xldudf_CX_PUSH(BA36, CX_ENTITY, $B36, BA$11, BA$14, BA$19,),
            ""
         ),
         IF($I36=3,
            "",
            IFBLANK(
               _xldudf_CX_PUSH(BA36, CX_ENTITY, $B36, BA$11, BA$14, BA$19,),
               ""
            )
         )
      )
   )
)),"")</f>
        <v/>
      </c>
      <c r="DO36" s="1883" t="str" cm="1">
        <f t="array" aca="1" ref="DO36" ca="1">IFERROR(IF(BB36*fxVal_normal=_BS!BB36,"",IF(OR(BB36="", NOT(ISNUMBER(BB36)), ISERROR(BB36), $B36=""), "",
   IF($I36=1,
      IFBLANK(
         _xldudf_CX_PUSH(BB36*fxVal_normal, CX_ENTITY, $B36, BB$11, BB$14, BB$19,),
         ""
      ),
      IF($I36=2,
         IFBLANK(
            _xldudf_CX_PUSH(BB36, CX_ENTITY, $B36, BB$11, BB$14, BB$19,),
            ""
         ),
         IF($I36=3,
            "",
            IFBLANK(
               _xldudf_CX_PUSH(BB36, CX_ENTITY, $B36, BB$11, BB$14, BB$19,),
               ""
            )
         )
      )
   )
)),"")</f>
        <v/>
      </c>
      <c r="DP36" s="1883" t="str" cm="1">
        <f t="array" aca="1" ref="DP36" ca="1">IFERROR(IF(BC36*fxVal_normal=_BS!BC36,"",IF(OR(BC36="", NOT(ISNUMBER(BC36)), ISERROR(BC36), $B36=""), "",
   IF($I36=1,
      IFBLANK(
         _xldudf_CX_PUSH(BC36*fxVal_normal, CX_ENTITY, $B36, BC$11, BC$14, BC$19,),
         ""
      ),
      IF($I36=2,
         IFBLANK(
            _xldudf_CX_PUSH(BC36, CX_ENTITY, $B36, BC$11, BC$14, BC$19,),
            ""
         ),
         IF($I36=3,
            "",
            IFBLANK(
               _xldudf_CX_PUSH(BC36, CX_ENTITY, $B36, BC$11, BC$14, BC$19,),
               ""
            )
         )
      )
   )
)),"")</f>
        <v/>
      </c>
      <c r="DQ36" s="1883" t="str" cm="1">
        <f t="array" aca="1" ref="DQ36" ca="1">IFERROR(IF(BD36*fxVal_normal=_BS!BD36,"",IF(OR(BD36="", NOT(ISNUMBER(BD36)), ISERROR(BD36), $B36=""), "",
   IF($I36=1,
      IFBLANK(
         _xldudf_CX_PUSH(BD36*fxVal_normal, CX_ENTITY, $B36, BD$11, BD$14, BD$19,),
         ""
      ),
      IF($I36=2,
         IFBLANK(
            _xldudf_CX_PUSH(BD36, CX_ENTITY, $B36, BD$11, BD$14, BD$19,),
            ""
         ),
         IF($I36=3,
            "",
            IFBLANK(
               _xldudf_CX_PUSH(BD36, CX_ENTITY, $B36, BD$11, BD$14, BD$19,),
               ""
            )
         )
      )
   )
)),"")</f>
        <v/>
      </c>
      <c r="DR36" s="1883" t="str" cm="1">
        <f t="array" aca="1" ref="DR36" ca="1">IFERROR(IF(BE36*fxVal_normal=_BS!BE36,"",IF(OR(BE36="", NOT(ISNUMBER(BE36)), ISERROR(BE36), $B36=""), "",
   IF($I36=1,
      IFBLANK(
         _xldudf_CX_PUSH(BE36*fxVal_normal, CX_ENTITY, $B36, BE$11, BE$14, BE$19,),
         ""
      ),
      IF($I36=2,
         IFBLANK(
            _xldudf_CX_PUSH(BE36, CX_ENTITY, $B36, BE$11, BE$14, BE$19,),
            ""
         ),
         IF($I36=3,
            "",
            IFBLANK(
               _xldudf_CX_PUSH(BE36, CX_ENTITY, $B36, BE$11, BE$14, BE$19,),
               ""
            )
         )
      )
   )
)),"")</f>
        <v/>
      </c>
      <c r="DS36" s="1883" t="str" cm="1">
        <f t="array" aca="1" ref="DS36" ca="1">IFERROR(IF(BF36*fxVal_normal=_BS!BF36,"",IF(OR(BF36="", NOT(ISNUMBER(BF36)), ISERROR(BF36), $B36=""), "",
   IF($I36=1,
      IFBLANK(
         _xldudf_CX_PUSH(BF36*fxVal_normal, CX_ENTITY, $B36, BF$11, BF$14, BF$19,),
         ""
      ),
      IF($I36=2,
         IFBLANK(
            _xldudf_CX_PUSH(BF36, CX_ENTITY, $B36, BF$11, BF$14, BF$19,),
            ""
         ),
         IF($I36=3,
            "",
            IFBLANK(
               _xldudf_CX_PUSH(BF36, CX_ENTITY, $B36, BF$11, BF$14, BF$19,),
               ""
            )
         )
      )
   )
)),"")</f>
        <v/>
      </c>
      <c r="DT36" s="1883" t="str" cm="1">
        <f t="array" aca="1" ref="DT36" ca="1">IFERROR(IF(BG36*fxVal_normal=_BS!BG36,"",IF(OR(BG36="", NOT(ISNUMBER(BG36)), ISERROR(BG36), $B36=""), "",
   IF($I36=1,
      IFBLANK(
         _xldudf_CX_PUSH(BG36*fxVal_normal, CX_ENTITY, $B36, BG$11, BG$14, BG$19,),
         ""
      ),
      IF($I36=2,
         IFBLANK(
            _xldudf_CX_PUSH(BG36, CX_ENTITY, $B36, BG$11, BG$14, BG$19,),
            ""
         ),
         IF($I36=3,
            "",
            IFBLANK(
               _xldudf_CX_PUSH(BG36, CX_ENTITY, $B36, BG$11, BG$14, BG$19,),
               ""
            )
         )
      )
   )
)),"")</f>
        <v/>
      </c>
      <c r="DU36" s="1883" t="str" cm="1">
        <f t="array" aca="1" ref="DU36" ca="1">IFERROR(IF(BH36*fxVal_normal=_BS!BH36,"",IF(OR(BH36="", NOT(ISNUMBER(BH36)), ISERROR(BH36), $B36=""), "",
   IF($I36=1,
      IFBLANK(
         _xldudf_CX_PUSH(BH36*fxVal_normal, CX_ENTITY, $B36, BH$11, BH$14, BH$19,),
         ""
      ),
      IF($I36=2,
         IFBLANK(
            _xldudf_CX_PUSH(BH36, CX_ENTITY, $B36, BH$11, BH$14, BH$19,),
            ""
         ),
         IF($I36=3,
            "",
            IFBLANK(
               _xldudf_CX_PUSH(BH36, CX_ENTITY, $B36, BH$11, BH$14, BH$19,),
               ""
            )
         )
      )
   )
)),"")</f>
        <v/>
      </c>
      <c r="DV36" s="1883" t="str" cm="1">
        <f t="array" aca="1" ref="DV36" ca="1">IFERROR(IF(BI36*fxVal_normal=_BS!BI36,"",IF(OR(BI36="", NOT(ISNUMBER(BI36)), ISERROR(BI36), $B36=""), "",
   IF($I36=1,
      IFBLANK(
         _xldudf_CX_PUSH(BI36*fxVal_normal, CX_ENTITY, $B36, BI$11, BI$14, BI$19,),
         ""
      ),
      IF($I36=2,
         IFBLANK(
            _xldudf_CX_PUSH(BI36, CX_ENTITY, $B36, BI$11, BI$14, BI$19,),
            ""
         ),
         IF($I36=3,
            "",
            IFBLANK(
               _xldudf_CX_PUSH(BI36, CX_ENTITY, $B36, BI$11, BI$14, BI$19,),
               ""
            )
         )
      )
   )
)),"")</f>
        <v/>
      </c>
      <c r="DW36" s="1883" t="str" cm="1">
        <f t="array" aca="1" ref="DW36" ca="1">IFERROR(IF(BJ36*fxVal_normal=_BS!BJ36,"",IF(OR(BJ36="", NOT(ISNUMBER(BJ36)), ISERROR(BJ36), $B36=""), "",
   IF($I36=1,
      IFBLANK(
         _xldudf_CX_PUSH(BJ36*fxVal_normal, CX_ENTITY, $B36, BJ$11, BJ$14, BJ$19,),
         ""
      ),
      IF($I36=2,
         IFBLANK(
            _xldudf_CX_PUSH(BJ36, CX_ENTITY, $B36, BJ$11, BJ$14, BJ$19,),
            ""
         ),
         IF($I36=3,
            "",
            IFBLANK(
               _xldudf_CX_PUSH(BJ36, CX_ENTITY, $B36, BJ$11, BJ$14, BJ$19,),
               ""
            )
         )
      )
   )
)),"")</f>
        <v/>
      </c>
      <c r="DX36" s="1883" t="str" cm="1">
        <f t="array" aca="1" ref="DX36" ca="1">IFERROR(IF(BK36*fxVal_normal=_BS!BK36,"",IF(OR(BK36="", NOT(ISNUMBER(BK36)), ISERROR(BK36), $B36=""), "",
   IF($I36=1,
      IFBLANK(
         _xldudf_CX_PUSH(BK36*fxVal_normal, CX_ENTITY, $B36, BK$11, BK$14, BK$19,),
         ""
      ),
      IF($I36=2,
         IFBLANK(
            _xldudf_CX_PUSH(BK36, CX_ENTITY, $B36, BK$11, BK$14, BK$19,),
            ""
         ),
         IF($I36=3,
            "",
            IFBLANK(
               _xldudf_CX_PUSH(BK36, CX_ENTITY, $B36, BK$11, BK$14, BK$19,),
               ""
            )
         )
      )
   )
)),"")</f>
        <v/>
      </c>
      <c r="DY36" s="1883" t="str" cm="1">
        <f t="array" aca="1" ref="DY36" ca="1">IFERROR(IF(BL36*fxVal_normal=_BS!BL36,"",IF(OR(BL36="", NOT(ISNUMBER(BL36)), ISERROR(BL36), $B36=""), "",
   IF($I36=1,
      IFBLANK(
         _xldudf_CX_PUSH(BL36*fxVal_normal, CX_ENTITY, $B36, BL$11, BL$14, BL$19,),
         ""
      ),
      IF($I36=2,
         IFBLANK(
            _xldudf_CX_PUSH(BL36, CX_ENTITY, $B36, BL$11, BL$14, BL$19,),
            ""
         ),
         IF($I36=3,
            "",
            IFBLANK(
               _xldudf_CX_PUSH(BL36, CX_ENTITY, $B36, BL$11, BL$14, BL$19,),
               ""
            )
         )
      )
   )
)),"")</f>
        <v/>
      </c>
      <c r="DZ36" s="1883" t="str" cm="1">
        <f t="array" aca="1" ref="DZ36" ca="1">IFERROR(IF(BM36*fxVal_normal=_BS!BM36,"",IF(OR(BM36="", NOT(ISNUMBER(BM36)), ISERROR(BM36), $B36=""), "",
   IF($I36=1,
      IFBLANK(
         _xldudf_CX_PUSH(BM36*fxVal_normal, CX_ENTITY, $B36, BM$11, BM$14, BM$19,),
         ""
      ),
      IF($I36=2,
         IFBLANK(
            _xldudf_CX_PUSH(BM36, CX_ENTITY, $B36, BM$11, BM$14, BM$19,),
            ""
         ),
         IF($I36=3,
            "",
            IFBLANK(
               _xldudf_CX_PUSH(BM36, CX_ENTITY, $B36, BM$11, BM$14, BM$19,),
               ""
            )
         )
      )
   )
)),"")</f>
        <v/>
      </c>
      <c r="EA36" s="1883" t="str" cm="1">
        <f t="array" aca="1" ref="EA36" ca="1">IFERROR(IF(BN36*fxVal_normal=_BS!BN36,"",IF(OR(BN36="", NOT(ISNUMBER(BN36)), ISERROR(BN36), $B36=""), "",
   IF($I36=1,
      IFBLANK(
         _xldudf_CX_PUSH(BN36*fxVal_normal, CX_ENTITY, $B36, BN$11, BN$14, BN$19,),
         ""
      ),
      IF($I36=2,
         IFBLANK(
            _xldudf_CX_PUSH(BN36, CX_ENTITY, $B36, BN$11, BN$14, BN$19,),
            ""
         ),
         IF($I36=3,
            "",
            IFBLANK(
               _xldudf_CX_PUSH(BN36, CX_ENTITY, $B36, BN$11, BN$14, BN$19,),
               ""
            )
         )
      )
   )
)),"")</f>
        <v/>
      </c>
    </row>
    <row r="37" spans="1:131" ht="21" customHeight="1">
      <c r="A37" s="1626"/>
      <c r="B37" s="811" t="str" cm="1">
        <f t="array" ref="B37">IFBLANK(_BS!F37,"")</f>
        <v>Drawn RCF</v>
      </c>
      <c r="C37" s="811" t="str" cm="1">
        <f t="array" ref="C37">IFBLANK(_BS!C37,"")</f>
        <v>Drawn RCF (Company View)</v>
      </c>
      <c r="D37" s="1549"/>
      <c r="E37" s="1902" t="e" cm="1">
        <f t="array" aca="1" ref="E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)($AD37:$CH37, Z37)</f>
        <v>#NAME?</v>
      </c>
      <c r="F37" s="1897"/>
      <c r="G37" s="1897"/>
      <c r="H37" s="401">
        <v>1</v>
      </c>
      <c r="I37" s="401">
        <v>1</v>
      </c>
      <c r="J37" s="401"/>
      <c r="N37" s="158"/>
      <c r="O37" s="101"/>
      <c r="P37" s="52"/>
      <c r="Q37" s="101"/>
      <c r="R37" s="101"/>
      <c r="S37" s="101"/>
      <c r="T37" s="101"/>
      <c r="U37" s="39"/>
      <c r="W37" s="91" t="str">
        <f t="shared" si="1"/>
        <v>Actual</v>
      </c>
      <c r="X37" s="857">
        <f>_BS!X37</f>
        <v>-1</v>
      </c>
      <c r="Y37" s="916">
        <v>2</v>
      </c>
      <c r="Z37" s="538" cm="1">
        <f t="array" ref="Z37">_xlfn.SWITCH(
    TRUE,
    _BS!$L37=TRUE, 1,
    _BS!$L37=FALSE,-1,
    _BS!$L37=-1,0,
"n/a"
)</f>
        <v>1</v>
      </c>
      <c r="AA37" s="200"/>
      <c r="AB37" s="88" t="str">
        <f>_BS!AB37</f>
        <v>Drawn RCF</v>
      </c>
      <c r="AC37" s="88" t="e" cm="1" vm="5">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#VALUE!</v>
      </c>
      <c r="AD37" s="1669">
        <v>1</v>
      </c>
      <c r="AE37" s="1669">
        <v>1</v>
      </c>
      <c r="AF37" s="1669">
        <v>1</v>
      </c>
      <c r="AG37" s="1669">
        <v>1</v>
      </c>
      <c r="AH37" s="1669">
        <v>1</v>
      </c>
      <c r="AI37" s="1669">
        <v>1</v>
      </c>
      <c r="AJ37" s="1669">
        <v>1</v>
      </c>
      <c r="AK37" s="1669">
        <v>1</v>
      </c>
      <c r="AL37" s="1669">
        <v>1</v>
      </c>
      <c r="AM37" s="1669">
        <v>1</v>
      </c>
      <c r="AN37" s="1669">
        <v>1</v>
      </c>
      <c r="AO37" s="1669">
        <v>1</v>
      </c>
      <c r="AP37" s="1669">
        <v>1</v>
      </c>
      <c r="AQ37" s="1669">
        <v>1</v>
      </c>
      <c r="AR37" s="1669">
        <v>1</v>
      </c>
      <c r="AS37" s="1669">
        <v>1</v>
      </c>
      <c r="AT37" s="1669">
        <v>1</v>
      </c>
      <c r="AU37" s="1669">
        <v>1</v>
      </c>
      <c r="AV37" s="1669">
        <v>1</v>
      </c>
      <c r="AW37" s="1669">
        <v>1</v>
      </c>
      <c r="AX37" s="1669">
        <v>1</v>
      </c>
      <c r="AY37" s="1669">
        <v>1</v>
      </c>
      <c r="AZ37" s="1669">
        <v>1</v>
      </c>
      <c r="BA37" s="1669">
        <v>1</v>
      </c>
      <c r="BB37" s="1669">
        <v>1</v>
      </c>
      <c r="BC37" s="1669">
        <v>1</v>
      </c>
      <c r="BD37" s="1669">
        <v>1</v>
      </c>
      <c r="BE37" s="1669">
        <v>1</v>
      </c>
      <c r="BF37" s="1669">
        <v>1</v>
      </c>
      <c r="BG37" s="1669">
        <v>1</v>
      </c>
      <c r="BH37" s="1669">
        <v>1</v>
      </c>
      <c r="BI37" s="1669">
        <v>1</v>
      </c>
      <c r="BJ37" s="1669">
        <v>1</v>
      </c>
      <c r="BK37" s="1669">
        <v>1</v>
      </c>
      <c r="BL37" s="1669">
        <v>1</v>
      </c>
      <c r="BM37" s="1669">
        <v>1</v>
      </c>
      <c r="BN37" s="1669">
        <v>1</v>
      </c>
      <c r="BO37" s="2095"/>
      <c r="BP37" s="2095"/>
      <c r="BQ37" s="2095"/>
      <c r="BR37" s="2095"/>
      <c r="BS37" s="2095"/>
      <c r="BT37" s="2095"/>
      <c r="BU37" s="2095"/>
      <c r="BV37" s="2095"/>
      <c r="BW37" s="2095"/>
      <c r="BX37" s="2095"/>
      <c r="BY37" s="2095"/>
      <c r="BZ37" s="2095"/>
      <c r="CA37" s="926"/>
      <c r="CB37" s="921"/>
      <c r="CC37" s="927"/>
      <c r="CD37" s="2069" t="e" cm="1">
        <f t="array" aca="1" ref="CD37" ca="1">_xlfn.XLOOKUP(BS!CD$11, array_timeline, BS!$AD37:$BN37)</f>
        <v>#NAME?</v>
      </c>
      <c r="CE37" s="2069" t="e" cm="1">
        <f t="array" aca="1" ref="CE37" ca="1">_xlfn.XLOOKUP(BS!CE$11, array_timeline, BS!$AD37:$BN37)</f>
        <v>#NAME?</v>
      </c>
      <c r="CF37" s="925"/>
      <c r="CG37" s="1669" t="e" cm="1">
        <f t="array" aca="1" ref="CG37" ca="1">TODECIMAL(IFBLANK(_BS!CG37,""), fxVal_normal)</f>
        <v>#NAME?</v>
      </c>
      <c r="CH37" s="1669" t="e" cm="1">
        <f t="array" aca="1" ref="CH37" ca="1">TODECIMAL(IFBLANK(_BS!CH37,""), fxVal_normal)</f>
        <v>#NAME?</v>
      </c>
      <c r="CI37" s="200"/>
      <c r="CK37" s="2085" t="str" cm="1">
        <f t="array" aca="1" ref="CK37" ca="1">IFERROR(IF(Y37&lt;&gt;AB37,_xldudf_CX_PUSH(Y37,CX_ENTITY,C37,EOMONTH(val_asOfDate,0)),""),"")</f>
        <v/>
      </c>
      <c r="CL37" s="2085" t="str" cm="1">
        <f t="array" aca="1" ref="CL37" ca="1">IFERROR(IF(Y37&lt;&gt;AB37,_xldudf_CX_PUSH(Y37,CX_ENTITY,C37,EOMONTH(val_asOfDate,1)),""),"")</f>
        <v/>
      </c>
      <c r="CM37" s="2085" t="str" cm="1">
        <f t="array" aca="1" ref="CM37" ca="1">IFERROR(IF(Y37&lt;&gt;AB37,_xldudf_CX_PUSH(Y37,CX_ENTITY,C37,EOMONTH(val_asOfDate,2)),""),"")</f>
        <v/>
      </c>
      <c r="CN37" s="2085" t="str" cm="1">
        <f t="array" aca="1" ref="CN37" ca="1">IFERROR(IF(Y37&lt;&gt;AB37,_xldudf_CX_PUSH(Y37,CX_ENTITY,C37,EOMONTH(val_asOfDate,3)),""),"")</f>
        <v/>
      </c>
      <c r="CO37" s="2086" t="str" cm="1">
        <f t="array" aca="1" ref="CO37" ca="1">IFERROR(IF(CG37*fxVal_normal=_BS!CG37,"",IF(OR($CG37="", $CG37=0, NOT(ISNUMBER($CG37)), ISERROR($CG37), $B37=""), "",
   IF($I37=1,
      IFBLANK(
         _xldudf_CX_PUSH($CG37*10^6, CX_ENTITY, $B37, $CG$11, $CG$14, $CG$19,),
         ""
      ),
      IF($I37=2,
         IFBLANK(
            _xldudf_CX_PUSH($CG37, CX_ENTITY, $B37, $CG$11, $CG$14, $CG$19,),
            ""
         ),
         IF($I37=3,
            "",
            IFBLANK(
               _xldudf_CX_PUSH($CG37, CX_ENTITY, $B37, $CG$11, $CG$14, $CG$19,),
               ""
            )
         )
      )
   )
)),"")</f>
        <v/>
      </c>
      <c r="CP37" s="2086" t="str" cm="1">
        <f t="array" aca="1" ref="CP37" ca="1">IFERROR(IF(CH37*fxVal_normal=_BS!CH37,"",IF(OR($CH37="", $CH37=0, NOT(ISNUMBER($CH37)), ISERROR($CH37), $B37=""), "",
   IF($I37=1,
      IFBLANK(
         _xldudf_CX_PUSH($CH37*10^6, CX_ENTITY, $B37, $CH$11, $CH$14, $CH$19,),
         ""
      ),
      IF($I37=2,
         IFBLANK(
            _xldudf_CX_PUSH($CH37, CX_ENTITY, $B37, $CH$11, $CH$14, $CH$19,),
            ""
         ),
         IF($I37=3,
            "",
            IFBLANK(
               _xldudf_CX_PUSH($CH37, CX_ENTITY, $B37, $CH$11, $CH$14, $CH$19,),
               ""
            )
         )
      )
   )
)),"")</f>
        <v/>
      </c>
      <c r="CQ37" s="1883" t="str" cm="1">
        <f t="array" aca="1" ref="CQ37" ca="1">IFERROR(IF(AD37*fxVal_normal=_BS!AD37,"",IF(OR(AD37="", NOT(ISNUMBER(AD37)), ISERROR(AD37), $B37=""), "",
   IF($I37=1,
      IFBLANK(
         _xldudf_CX_PUSH(AD37*fxVal_normal, CX_ENTITY, $B37, AD$11, AD$14, AD$19,),
         ""
      ),
      IF($I37=2,
         IFBLANK(
            _xldudf_CX_PUSH(AD37, CX_ENTITY, $B37, AD$11, AD$14, AD$19,),
            ""
         ),
         IF($I37=3,
            "",
            IFBLANK(
               _xldudf_CX_PUSH(AD37, CX_ENTITY, $B37, AD$11, AD$14, AD$19,),
               ""
            )
         )
      )
   )
)),"")</f>
        <v/>
      </c>
      <c r="CR37" s="1883" t="str" cm="1">
        <f t="array" aca="1" ref="CR37" ca="1">IFERROR(IF(AE37*fxVal_normal=_BS!AE37,"",IF(OR(AE37="", NOT(ISNUMBER(AE37)), ISERROR(AE37), $B37=""), "",
   IF($I37=1,
      IFBLANK(
         _xldudf_CX_PUSH(AE37*fxVal_normal, CX_ENTITY, $B37, AE$11, AE$14, AE$19,),
         ""
      ),
      IF($I37=2,
         IFBLANK(
            _xldudf_CX_PUSH(AE37, CX_ENTITY, $B37, AE$11, AE$14, AE$19,),
            ""
         ),
         IF($I37=3,
            "",
            IFBLANK(
               _xldudf_CX_PUSH(AE37, CX_ENTITY, $B37, AE$11, AE$14, AE$19,),
               ""
            )
         )
      )
   )
)),"")</f>
        <v/>
      </c>
      <c r="CS37" s="1883" t="str" cm="1">
        <f t="array" aca="1" ref="CS37" ca="1">IFERROR(IF(AF37*fxVal_normal=_BS!AF37,"",IF(OR(AF37="", NOT(ISNUMBER(AF37)), ISERROR(AF37), $B37=""), "",
   IF($I37=1,
      IFBLANK(
         _xldudf_CX_PUSH(AF37*fxVal_normal, CX_ENTITY, $B37, AF$11, AF$14, AF$19,),
         ""
      ),
      IF($I37=2,
         IFBLANK(
            _xldudf_CX_PUSH(AF37, CX_ENTITY, $B37, AF$11, AF$14, AF$19,),
            ""
         ),
         IF($I37=3,
            "",
            IFBLANK(
               _xldudf_CX_PUSH(AF37, CX_ENTITY, $B37, AF$11, AF$14, AF$19,),
               ""
            )
         )
      )
   )
)),"")</f>
        <v/>
      </c>
      <c r="CT37" s="1883" t="str" cm="1">
        <f t="array" aca="1" ref="CT37" ca="1">IFERROR(IF(AG37*fxVal_normal=_BS!AG37,"",IF(OR(AG37="", NOT(ISNUMBER(AG37)), ISERROR(AG37), $B37=""), "",
   IF($I37=1,
      IFBLANK(
         _xldudf_CX_PUSH(AG37*fxVal_normal, CX_ENTITY, $B37, AG$11, AG$14, AG$19,),
         ""
      ),
      IF($I37=2,
         IFBLANK(
            _xldudf_CX_PUSH(AG37, CX_ENTITY, $B37, AG$11, AG$14, AG$19,),
            ""
         ),
         IF($I37=3,
            "",
            IFBLANK(
               _xldudf_CX_PUSH(AG37, CX_ENTITY, $B37, AG$11, AG$14, AG$19,),
               ""
            )
         )
      )
   )
)),"")</f>
        <v/>
      </c>
      <c r="CU37" s="1883" t="str" cm="1">
        <f t="array" aca="1" ref="CU37" ca="1">IFERROR(IF(AH37*fxVal_normal=_BS!AH37,"",IF(OR(AH37="", NOT(ISNUMBER(AH37)), ISERROR(AH37), $B37=""), "",
   IF($I37=1,
      IFBLANK(
         _xldudf_CX_PUSH(AH37*fxVal_normal, CX_ENTITY, $B37, AH$11, AH$14, AH$19,),
         ""
      ),
      IF($I37=2,
         IFBLANK(
            _xldudf_CX_PUSH(AH37, CX_ENTITY, $B37, AH$11, AH$14, AH$19,),
            ""
         ),
         IF($I37=3,
            "",
            IFBLANK(
               _xldudf_CX_PUSH(AH37, CX_ENTITY, $B37, AH$11, AH$14, AH$19,),
               ""
            )
         )
      )
   )
)),"")</f>
        <v/>
      </c>
      <c r="CV37" s="1883" t="str" cm="1">
        <f t="array" aca="1" ref="CV37" ca="1">IFERROR(IF(AI37*fxVal_normal=_BS!AI37,"",IF(OR(AI37="", NOT(ISNUMBER(AI37)), ISERROR(AI37), $B37=""), "",
   IF($I37=1,
      IFBLANK(
         _xldudf_CX_PUSH(AI37*fxVal_normal, CX_ENTITY, $B37, AI$11, AI$14, AI$19,),
         ""
      ),
      IF($I37=2,
         IFBLANK(
            _xldudf_CX_PUSH(AI37, CX_ENTITY, $B37, AI$11, AI$14, AI$19,),
            ""
         ),
         IF($I37=3,
            "",
            IFBLANK(
               _xldudf_CX_PUSH(AI37, CX_ENTITY, $B37, AI$11, AI$14, AI$19,),
               ""
            )
         )
      )
   )
)),"")</f>
        <v/>
      </c>
      <c r="CW37" s="1883" t="str" cm="1">
        <f t="array" aca="1" ref="CW37" ca="1">IFERROR(IF(AJ37*fxVal_normal=_BS!AJ37,"",IF(OR(AJ37="", NOT(ISNUMBER(AJ37)), ISERROR(AJ37), $B37=""), "",
   IF($I37=1,
      IFBLANK(
         _xldudf_CX_PUSH(AJ37*fxVal_normal, CX_ENTITY, $B37, AJ$11, AJ$14, AJ$19,),
         ""
      ),
      IF($I37=2,
         IFBLANK(
            _xldudf_CX_PUSH(AJ37, CX_ENTITY, $B37, AJ$11, AJ$14, AJ$19,),
            ""
         ),
         IF($I37=3,
            "",
            IFBLANK(
               _xldudf_CX_PUSH(AJ37, CX_ENTITY, $B37, AJ$11, AJ$14, AJ$19,),
               ""
            )
         )
      )
   )
)),"")</f>
        <v/>
      </c>
      <c r="CX37" s="1883" t="str" cm="1">
        <f t="array" aca="1" ref="CX37" ca="1">IFERROR(IF(AK37*fxVal_normal=_BS!AK37,"",IF(OR(AK37="", NOT(ISNUMBER(AK37)), ISERROR(AK37), $B37=""), "",
   IF($I37=1,
      IFBLANK(
         _xldudf_CX_PUSH(AK37*fxVal_normal, CX_ENTITY, $B37, AK$11, AK$14, AK$19,),
         ""
      ),
      IF($I37=2,
         IFBLANK(
            _xldudf_CX_PUSH(AK37, CX_ENTITY, $B37, AK$11, AK$14, AK$19,),
            ""
         ),
         IF($I37=3,
            "",
            IFBLANK(
               _xldudf_CX_PUSH(AK37, CX_ENTITY, $B37, AK$11, AK$14, AK$19,),
               ""
            )
         )
      )
   )
)),"")</f>
        <v/>
      </c>
      <c r="CY37" s="1883" t="str" cm="1">
        <f t="array" aca="1" ref="CY37" ca="1">IFERROR(IF(AL37*fxVal_normal=_BS!AL37,"",IF(OR(AL37="", NOT(ISNUMBER(AL37)), ISERROR(AL37), $B37=""), "",
   IF($I37=1,
      IFBLANK(
         _xldudf_CX_PUSH(AL37*fxVal_normal, CX_ENTITY, $B37, AL$11, AL$14, AL$19,),
         ""
      ),
      IF($I37=2,
         IFBLANK(
            _xldudf_CX_PUSH(AL37, CX_ENTITY, $B37, AL$11, AL$14, AL$19,),
            ""
         ),
         IF($I37=3,
            "",
            IFBLANK(
               _xldudf_CX_PUSH(AL37, CX_ENTITY, $B37, AL$11, AL$14, AL$19,),
               ""
            )
         )
      )
   )
)),"")</f>
        <v/>
      </c>
      <c r="CZ37" s="1883" t="str" cm="1">
        <f t="array" aca="1" ref="CZ37" ca="1">IFERROR(IF(AM37*fxVal_normal=_BS!AM37,"",IF(OR(AM37="", NOT(ISNUMBER(AM37)), ISERROR(AM37), $B37=""), "",
   IF($I37=1,
      IFBLANK(
         _xldudf_CX_PUSH(AM37*fxVal_normal, CX_ENTITY, $B37, AM$11, AM$14, AM$19,),
         ""
      ),
      IF($I37=2,
         IFBLANK(
            _xldudf_CX_PUSH(AM37, CX_ENTITY, $B37, AM$11, AM$14, AM$19,),
            ""
         ),
         IF($I37=3,
            "",
            IFBLANK(
               _xldudf_CX_PUSH(AM37, CX_ENTITY, $B37, AM$11, AM$14, AM$19,),
               ""
            )
         )
      )
   )
)),"")</f>
        <v/>
      </c>
      <c r="DA37" s="1883" t="str" cm="1">
        <f t="array" aca="1" ref="DA37" ca="1">IFERROR(IF(AN37*fxVal_normal=_BS!AN37,"",IF(OR(AN37="", NOT(ISNUMBER(AN37)), ISERROR(AN37), $B37=""), "",
   IF($I37=1,
      IFBLANK(
         _xldudf_CX_PUSH(AN37*fxVal_normal, CX_ENTITY, $B37, AN$11, AN$14, AN$19,),
         ""
      ),
      IF($I37=2,
         IFBLANK(
            _xldudf_CX_PUSH(AN37, CX_ENTITY, $B37, AN$11, AN$14, AN$19,),
            ""
         ),
         IF($I37=3,
            "",
            IFBLANK(
               _xldudf_CX_PUSH(AN37, CX_ENTITY, $B37, AN$11, AN$14, AN$19,),
               ""
            )
         )
      )
   )
)),"")</f>
        <v/>
      </c>
      <c r="DB37" s="1883" t="str" cm="1">
        <f t="array" aca="1" ref="DB37" ca="1">IFERROR(IF(AO37*fxVal_normal=_BS!AO37,"",IF(OR(AO37="", NOT(ISNUMBER(AO37)), ISERROR(AO37), $B37=""), "",
   IF($I37=1,
      IFBLANK(
         _xldudf_CX_PUSH(AO37*fxVal_normal, CX_ENTITY, $B37, AO$11, AO$14, AO$19,),
         ""
      ),
      IF($I37=2,
         IFBLANK(
            _xldudf_CX_PUSH(AO37, CX_ENTITY, $B37, AO$11, AO$14, AO$19,),
            ""
         ),
         IF($I37=3,
            "",
            IFBLANK(
               _xldudf_CX_PUSH(AO37, CX_ENTITY, $B37, AO$11, AO$14, AO$19,),
               ""
            )
         )
      )
   )
)),"")</f>
        <v/>
      </c>
      <c r="DC37" s="1883" t="str" cm="1">
        <f t="array" aca="1" ref="DC37" ca="1">IFERROR(IF(AP37*fxVal_normal=_BS!AP37,"",IF(OR(AP37="", NOT(ISNUMBER(AP37)), ISERROR(AP37), $B37=""), "",
   IF($I37=1,
      IFBLANK(
         _xldudf_CX_PUSH(AP37*fxVal_normal, CX_ENTITY, $B37, AP$11, AP$14, AP$19,),
         ""
      ),
      IF($I37=2,
         IFBLANK(
            _xldudf_CX_PUSH(AP37, CX_ENTITY, $B37, AP$11, AP$14, AP$19,),
            ""
         ),
         IF($I37=3,
            "",
            IFBLANK(
               _xldudf_CX_PUSH(AP37, CX_ENTITY, $B37, AP$11, AP$14, AP$19,),
               ""
            )
         )
      )
   )
)),"")</f>
        <v/>
      </c>
      <c r="DD37" s="1883" t="str" cm="1">
        <f t="array" aca="1" ref="DD37" ca="1">IFERROR(IF(AQ37*fxVal_normal=_BS!AQ37,"",IF(OR(AQ37="", NOT(ISNUMBER(AQ37)), ISERROR(AQ37), $B37=""), "",
   IF($I37=1,
      IFBLANK(
         _xldudf_CX_PUSH(AQ37*fxVal_normal, CX_ENTITY, $B37, AQ$11, AQ$14, AQ$19,),
         ""
      ),
      IF($I37=2,
         IFBLANK(
            _xldudf_CX_PUSH(AQ37, CX_ENTITY, $B37, AQ$11, AQ$14, AQ$19,),
            ""
         ),
         IF($I37=3,
            "",
            IFBLANK(
               _xldudf_CX_PUSH(AQ37, CX_ENTITY, $B37, AQ$11, AQ$14, AQ$19,),
               ""
            )
         )
      )
   )
)),"")</f>
        <v/>
      </c>
      <c r="DE37" s="1883" t="str" cm="1">
        <f t="array" aca="1" ref="DE37" ca="1">IFERROR(IF(AR37*fxVal_normal=_BS!AR37,"",IF(OR(AR37="", NOT(ISNUMBER(AR37)), ISERROR(AR37), $B37=""), "",
   IF($I37=1,
      IFBLANK(
         _xldudf_CX_PUSH(AR37*fxVal_normal, CX_ENTITY, $B37, AR$11, AR$14, AR$19,),
         ""
      ),
      IF($I37=2,
         IFBLANK(
            _xldudf_CX_PUSH(AR37, CX_ENTITY, $B37, AR$11, AR$14, AR$19,),
            ""
         ),
         IF($I37=3,
            "",
            IFBLANK(
               _xldudf_CX_PUSH(AR37, CX_ENTITY, $B37, AR$11, AR$14, AR$19,),
               ""
            )
         )
      )
   )
)),"")</f>
        <v/>
      </c>
      <c r="DF37" s="1883" t="str" cm="1">
        <f t="array" aca="1" ref="DF37" ca="1">IFERROR(IF(AS37*fxVal_normal=_BS!AS37,"",IF(OR(AS37="", NOT(ISNUMBER(AS37)), ISERROR(AS37), $B37=""), "",
   IF($I37=1,
      IFBLANK(
         _xldudf_CX_PUSH(AS37*fxVal_normal, CX_ENTITY, $B37, AS$11, AS$14, AS$19,),
         ""
      ),
      IF($I37=2,
         IFBLANK(
            _xldudf_CX_PUSH(AS37, CX_ENTITY, $B37, AS$11, AS$14, AS$19,),
            ""
         ),
         IF($I37=3,
            "",
            IFBLANK(
               _xldudf_CX_PUSH(AS37, CX_ENTITY, $B37, AS$11, AS$14, AS$19,),
               ""
            )
         )
      )
   )
)),"")</f>
        <v/>
      </c>
      <c r="DG37" s="1883" t="str" cm="1">
        <f t="array" aca="1" ref="DG37" ca="1">IFERROR(IF(AT37*fxVal_normal=_BS!AT37,"",IF(OR(AT37="", NOT(ISNUMBER(AT37)), ISERROR(AT37), $B37=""), "",
   IF($I37=1,
      IFBLANK(
         _xldudf_CX_PUSH(AT37*fxVal_normal, CX_ENTITY, $B37, AT$11, AT$14, AT$19,),
         ""
      ),
      IF($I37=2,
         IFBLANK(
            _xldudf_CX_PUSH(AT37, CX_ENTITY, $B37, AT$11, AT$14, AT$19,),
            ""
         ),
         IF($I37=3,
            "",
            IFBLANK(
               _xldudf_CX_PUSH(AT37, CX_ENTITY, $B37, AT$11, AT$14, AT$19,),
               ""
            )
         )
      )
   )
)),"")</f>
        <v/>
      </c>
      <c r="DH37" s="1883" t="str" cm="1">
        <f t="array" aca="1" ref="DH37" ca="1">IFERROR(IF(AU37*fxVal_normal=_BS!AU37,"",IF(OR(AU37="", NOT(ISNUMBER(AU37)), ISERROR(AU37), $B37=""), "",
   IF($I37=1,
      IFBLANK(
         _xldudf_CX_PUSH(AU37*fxVal_normal, CX_ENTITY, $B37, AU$11, AU$14, AU$19,),
         ""
      ),
      IF($I37=2,
         IFBLANK(
            _xldudf_CX_PUSH(AU37, CX_ENTITY, $B37, AU$11, AU$14, AU$19,),
            ""
         ),
         IF($I37=3,
            "",
            IFBLANK(
               _xldudf_CX_PUSH(AU37, CX_ENTITY, $B37, AU$11, AU$14, AU$19,),
               ""
            )
         )
      )
   )
)),"")</f>
        <v/>
      </c>
      <c r="DI37" s="1883" t="str" cm="1">
        <f t="array" aca="1" ref="DI37" ca="1">IFERROR(IF(AV37*fxVal_normal=_BS!AV37,"",IF(OR(AV37="", NOT(ISNUMBER(AV37)), ISERROR(AV37), $B37=""), "",
   IF($I37=1,
      IFBLANK(
         _xldudf_CX_PUSH(AV37*fxVal_normal, CX_ENTITY, $B37, AV$11, AV$14, AV$19,),
         ""
      ),
      IF($I37=2,
         IFBLANK(
            _xldudf_CX_PUSH(AV37, CX_ENTITY, $B37, AV$11, AV$14, AV$19,),
            ""
         ),
         IF($I37=3,
            "",
            IFBLANK(
               _xldudf_CX_PUSH(AV37, CX_ENTITY, $B37, AV$11, AV$14, AV$19,),
               ""
            )
         )
      )
   )
)),"")</f>
        <v/>
      </c>
      <c r="DJ37" s="1883" t="str" cm="1">
        <f t="array" aca="1" ref="DJ37" ca="1">IFERROR(IF(AW37*fxVal_normal=_BS!AW37,"",IF(OR(AW37="", NOT(ISNUMBER(AW37)), ISERROR(AW37), $B37=""), "",
   IF($I37=1,
      IFBLANK(
         _xldudf_CX_PUSH(AW37*fxVal_normal, CX_ENTITY, $B37, AW$11, AW$14, AW$19,),
         ""
      ),
      IF($I37=2,
         IFBLANK(
            _xldudf_CX_PUSH(AW37, CX_ENTITY, $B37, AW$11, AW$14, AW$19,),
            ""
         ),
         IF($I37=3,
            "",
            IFBLANK(
               _xldudf_CX_PUSH(AW37, CX_ENTITY, $B37, AW$11, AW$14, AW$19,),
               ""
            )
         )
      )
   )
)),"")</f>
        <v/>
      </c>
      <c r="DK37" s="1883" t="str" cm="1">
        <f t="array" aca="1" ref="DK37" ca="1">IFERROR(IF(AX37*fxVal_normal=_BS!AX37,"",IF(OR(AX37="", NOT(ISNUMBER(AX37)), ISERROR(AX37), $B37=""), "",
   IF($I37=1,
      IFBLANK(
         _xldudf_CX_PUSH(AX37*fxVal_normal, CX_ENTITY, $B37, AX$11, AX$14, AX$19,),
         ""
      ),
      IF($I37=2,
         IFBLANK(
            _xldudf_CX_PUSH(AX37, CX_ENTITY, $B37, AX$11, AX$14, AX$19,),
            ""
         ),
         IF($I37=3,
            "",
            IFBLANK(
               _xldudf_CX_PUSH(AX37, CX_ENTITY, $B37, AX$11, AX$14, AX$19,),
               ""
            )
         )
      )
   )
)),"")</f>
        <v/>
      </c>
      <c r="DL37" s="1883" t="str" cm="1">
        <f t="array" aca="1" ref="DL37" ca="1">IFERROR(IF(AY37*fxVal_normal=_BS!AY37,"",IF(OR(AY37="", NOT(ISNUMBER(AY37)), ISERROR(AY37), $B37=""), "",
   IF($I37=1,
      IFBLANK(
         _xldudf_CX_PUSH(AY37*fxVal_normal, CX_ENTITY, $B37, AY$11, AY$14, AY$19,),
         ""
      ),
      IF($I37=2,
         IFBLANK(
            _xldudf_CX_PUSH(AY37, CX_ENTITY, $B37, AY$11, AY$14, AY$19,),
            ""
         ),
         IF($I37=3,
            "",
            IFBLANK(
               _xldudf_CX_PUSH(AY37, CX_ENTITY, $B37, AY$11, AY$14, AY$19,),
               ""
            )
         )
      )
   )
)),"")</f>
        <v/>
      </c>
      <c r="DM37" s="1883" t="str" cm="1">
        <f t="array" aca="1" ref="DM37" ca="1">IFERROR(IF(AZ37*fxVal_normal=_BS!AZ37,"",IF(OR(AZ37="", NOT(ISNUMBER(AZ37)), ISERROR(AZ37), $B37=""), "",
   IF($I37=1,
      IFBLANK(
         _xldudf_CX_PUSH(AZ37*fxVal_normal, CX_ENTITY, $B37, AZ$11, AZ$14, AZ$19,),
         ""
      ),
      IF($I37=2,
         IFBLANK(
            _xldudf_CX_PUSH(AZ37, CX_ENTITY, $B37, AZ$11, AZ$14, AZ$19,),
            ""
         ),
         IF($I37=3,
            "",
            IFBLANK(
               _xldudf_CX_PUSH(AZ37, CX_ENTITY, $B37, AZ$11, AZ$14, AZ$19,),
               ""
            )
         )
      )
   )
)),"")</f>
        <v/>
      </c>
      <c r="DN37" s="1883" t="str" cm="1">
        <f t="array" aca="1" ref="DN37" ca="1">IFERROR(IF(BA37*fxVal_normal=_BS!BA37,"",IF(OR(BA37="", NOT(ISNUMBER(BA37)), ISERROR(BA37), $B37=""), "",
   IF($I37=1,
      IFBLANK(
         _xldudf_CX_PUSH(BA37*fxVal_normal, CX_ENTITY, $B37, BA$11, BA$14, BA$19,),
         ""
      ),
      IF($I37=2,
         IFBLANK(
            _xldudf_CX_PUSH(BA37, CX_ENTITY, $B37, BA$11, BA$14, BA$19,),
            ""
         ),
         IF($I37=3,
            "",
            IFBLANK(
               _xldudf_CX_PUSH(BA37, CX_ENTITY, $B37, BA$11, BA$14, BA$19,),
               ""
            )
         )
      )
   )
)),"")</f>
        <v/>
      </c>
      <c r="DO37" s="1883" t="str" cm="1">
        <f t="array" aca="1" ref="DO37" ca="1">IFERROR(IF(BB37*fxVal_normal=_BS!BB37,"",IF(OR(BB37="", NOT(ISNUMBER(BB37)), ISERROR(BB37), $B37=""), "",
   IF($I37=1,
      IFBLANK(
         _xldudf_CX_PUSH(BB37*fxVal_normal, CX_ENTITY, $B37, BB$11, BB$14, BB$19,),
         ""
      ),
      IF($I37=2,
         IFBLANK(
            _xldudf_CX_PUSH(BB37, CX_ENTITY, $B37, BB$11, BB$14, BB$19,),
            ""
         ),
         IF($I37=3,
            "",
            IFBLANK(
               _xldudf_CX_PUSH(BB37, CX_ENTITY, $B37, BB$11, BB$14, BB$19,),
               ""
            )
         )
      )
   )
)),"")</f>
        <v/>
      </c>
      <c r="DP37" s="1883" t="str" cm="1">
        <f t="array" aca="1" ref="DP37" ca="1">IFERROR(IF(BC37*fxVal_normal=_BS!BC37,"",IF(OR(BC37="", NOT(ISNUMBER(BC37)), ISERROR(BC37), $B37=""), "",
   IF($I37=1,
      IFBLANK(
         _xldudf_CX_PUSH(BC37*fxVal_normal, CX_ENTITY, $B37, BC$11, BC$14, BC$19,),
         ""
      ),
      IF($I37=2,
         IFBLANK(
            _xldudf_CX_PUSH(BC37, CX_ENTITY, $B37, BC$11, BC$14, BC$19,),
            ""
         ),
         IF($I37=3,
            "",
            IFBLANK(
               _xldudf_CX_PUSH(BC37, CX_ENTITY, $B37, BC$11, BC$14, BC$19,),
               ""
            )
         )
      )
   )
)),"")</f>
        <v/>
      </c>
      <c r="DQ37" s="1883" t="str" cm="1">
        <f t="array" aca="1" ref="DQ37" ca="1">IFERROR(IF(BD37*fxVal_normal=_BS!BD37,"",IF(OR(BD37="", NOT(ISNUMBER(BD37)), ISERROR(BD37), $B37=""), "",
   IF($I37=1,
      IFBLANK(
         _xldudf_CX_PUSH(BD37*fxVal_normal, CX_ENTITY, $B37, BD$11, BD$14, BD$19,),
         ""
      ),
      IF($I37=2,
         IFBLANK(
            _xldudf_CX_PUSH(BD37, CX_ENTITY, $B37, BD$11, BD$14, BD$19,),
            ""
         ),
         IF($I37=3,
            "",
            IFBLANK(
               _xldudf_CX_PUSH(BD37, CX_ENTITY, $B37, BD$11, BD$14, BD$19,),
               ""
            )
         )
      )
   )
)),"")</f>
        <v/>
      </c>
      <c r="DR37" s="1883" t="str" cm="1">
        <f t="array" aca="1" ref="DR37" ca="1">IFERROR(IF(BE37*fxVal_normal=_BS!BE37,"",IF(OR(BE37="", NOT(ISNUMBER(BE37)), ISERROR(BE37), $B37=""), "",
   IF($I37=1,
      IFBLANK(
         _xldudf_CX_PUSH(BE37*fxVal_normal, CX_ENTITY, $B37, BE$11, BE$14, BE$19,),
         ""
      ),
      IF($I37=2,
         IFBLANK(
            _xldudf_CX_PUSH(BE37, CX_ENTITY, $B37, BE$11, BE$14, BE$19,),
            ""
         ),
         IF($I37=3,
            "",
            IFBLANK(
               _xldudf_CX_PUSH(BE37, CX_ENTITY, $B37, BE$11, BE$14, BE$19,),
               ""
            )
         )
      )
   )
)),"")</f>
        <v/>
      </c>
      <c r="DS37" s="1883" t="str" cm="1">
        <f t="array" aca="1" ref="DS37" ca="1">IFERROR(IF(BF37*fxVal_normal=_BS!BF37,"",IF(OR(BF37="", NOT(ISNUMBER(BF37)), ISERROR(BF37), $B37=""), "",
   IF($I37=1,
      IFBLANK(
         _xldudf_CX_PUSH(BF37*fxVal_normal, CX_ENTITY, $B37, BF$11, BF$14, BF$19,),
         ""
      ),
      IF($I37=2,
         IFBLANK(
            _xldudf_CX_PUSH(BF37, CX_ENTITY, $B37, BF$11, BF$14, BF$19,),
            ""
         ),
         IF($I37=3,
            "",
            IFBLANK(
               _xldudf_CX_PUSH(BF37, CX_ENTITY, $B37, BF$11, BF$14, BF$19,),
               ""
            )
         )
      )
   )
)),"")</f>
        <v/>
      </c>
      <c r="DT37" s="1883" t="str" cm="1">
        <f t="array" aca="1" ref="DT37" ca="1">IFERROR(IF(BG37*fxVal_normal=_BS!BG37,"",IF(OR(BG37="", NOT(ISNUMBER(BG37)), ISERROR(BG37), $B37=""), "",
   IF($I37=1,
      IFBLANK(
         _xldudf_CX_PUSH(BG37*fxVal_normal, CX_ENTITY, $B37, BG$11, BG$14, BG$19,),
         ""
      ),
      IF($I37=2,
         IFBLANK(
            _xldudf_CX_PUSH(BG37, CX_ENTITY, $B37, BG$11, BG$14, BG$19,),
            ""
         ),
         IF($I37=3,
            "",
            IFBLANK(
               _xldudf_CX_PUSH(BG37, CX_ENTITY, $B37, BG$11, BG$14, BG$19,),
               ""
            )
         )
      )
   )
)),"")</f>
        <v/>
      </c>
      <c r="DU37" s="1883" t="str" cm="1">
        <f t="array" aca="1" ref="DU37" ca="1">IFERROR(IF(BH37*fxVal_normal=_BS!BH37,"",IF(OR(BH37="", NOT(ISNUMBER(BH37)), ISERROR(BH37), $B37=""), "",
   IF($I37=1,
      IFBLANK(
         _xldudf_CX_PUSH(BH37*fxVal_normal, CX_ENTITY, $B37, BH$11, BH$14, BH$19,),
         ""
      ),
      IF($I37=2,
         IFBLANK(
            _xldudf_CX_PUSH(BH37, CX_ENTITY, $B37, BH$11, BH$14, BH$19,),
            ""
         ),
         IF($I37=3,
            "",
            IFBLANK(
               _xldudf_CX_PUSH(BH37, CX_ENTITY, $B37, BH$11, BH$14, BH$19,),
               ""
            )
         )
      )
   )
)),"")</f>
        <v/>
      </c>
      <c r="DV37" s="1883" t="str" cm="1">
        <f t="array" aca="1" ref="DV37" ca="1">IFERROR(IF(BI37*fxVal_normal=_BS!BI37,"",IF(OR(BI37="", NOT(ISNUMBER(BI37)), ISERROR(BI37), $B37=""), "",
   IF($I37=1,
      IFBLANK(
         _xldudf_CX_PUSH(BI37*fxVal_normal, CX_ENTITY, $B37, BI$11, BI$14, BI$19,),
         ""
      ),
      IF($I37=2,
         IFBLANK(
            _xldudf_CX_PUSH(BI37, CX_ENTITY, $B37, BI$11, BI$14, BI$19,),
            ""
         ),
         IF($I37=3,
            "",
            IFBLANK(
               _xldudf_CX_PUSH(BI37, CX_ENTITY, $B37, BI$11, BI$14, BI$19,),
               ""
            )
         )
      )
   )
)),"")</f>
        <v/>
      </c>
      <c r="DW37" s="1883" t="str" cm="1">
        <f t="array" aca="1" ref="DW37" ca="1">IFERROR(IF(BJ37*fxVal_normal=_BS!BJ37,"",IF(OR(BJ37="", NOT(ISNUMBER(BJ37)), ISERROR(BJ37), $B37=""), "",
   IF($I37=1,
      IFBLANK(
         _xldudf_CX_PUSH(BJ37*fxVal_normal, CX_ENTITY, $B37, BJ$11, BJ$14, BJ$19,),
         ""
      ),
      IF($I37=2,
         IFBLANK(
            _xldudf_CX_PUSH(BJ37, CX_ENTITY, $B37, BJ$11, BJ$14, BJ$19,),
            ""
         ),
         IF($I37=3,
            "",
            IFBLANK(
               _xldudf_CX_PUSH(BJ37, CX_ENTITY, $B37, BJ$11, BJ$14, BJ$19,),
               ""
            )
         )
      )
   )
)),"")</f>
        <v/>
      </c>
      <c r="DX37" s="1883" t="str" cm="1">
        <f t="array" aca="1" ref="DX37" ca="1">IFERROR(IF(BK37*fxVal_normal=_BS!BK37,"",IF(OR(BK37="", NOT(ISNUMBER(BK37)), ISERROR(BK37), $B37=""), "",
   IF($I37=1,
      IFBLANK(
         _xldudf_CX_PUSH(BK37*fxVal_normal, CX_ENTITY, $B37, BK$11, BK$14, BK$19,),
         ""
      ),
      IF($I37=2,
         IFBLANK(
            _xldudf_CX_PUSH(BK37, CX_ENTITY, $B37, BK$11, BK$14, BK$19,),
            ""
         ),
         IF($I37=3,
            "",
            IFBLANK(
               _xldudf_CX_PUSH(BK37, CX_ENTITY, $B37, BK$11, BK$14, BK$19,),
               ""
            )
         )
      )
   )
)),"")</f>
        <v/>
      </c>
      <c r="DY37" s="1883" t="str" cm="1">
        <f t="array" aca="1" ref="DY37" ca="1">IFERROR(IF(BL37*fxVal_normal=_BS!BL37,"",IF(OR(BL37="", NOT(ISNUMBER(BL37)), ISERROR(BL37), $B37=""), "",
   IF($I37=1,
      IFBLANK(
         _xldudf_CX_PUSH(BL37*fxVal_normal, CX_ENTITY, $B37, BL$11, BL$14, BL$19,),
         ""
      ),
      IF($I37=2,
         IFBLANK(
            _xldudf_CX_PUSH(BL37, CX_ENTITY, $B37, BL$11, BL$14, BL$19,),
            ""
         ),
         IF($I37=3,
            "",
            IFBLANK(
               _xldudf_CX_PUSH(BL37, CX_ENTITY, $B37, BL$11, BL$14, BL$19,),
               ""
            )
         )
      )
   )
)),"")</f>
        <v/>
      </c>
      <c r="DZ37" s="1883" t="str" cm="1">
        <f t="array" aca="1" ref="DZ37" ca="1">IFERROR(IF(BM37*fxVal_normal=_BS!BM37,"",IF(OR(BM37="", NOT(ISNUMBER(BM37)), ISERROR(BM37), $B37=""), "",
   IF($I37=1,
      IFBLANK(
         _xldudf_CX_PUSH(BM37*fxVal_normal, CX_ENTITY, $B37, BM$11, BM$14, BM$19,),
         ""
      ),
      IF($I37=2,
         IFBLANK(
            _xldudf_CX_PUSH(BM37, CX_ENTITY, $B37, BM$11, BM$14, BM$19,),
            ""
         ),
         IF($I37=3,
            "",
            IFBLANK(
               _xldudf_CX_PUSH(BM37, CX_ENTITY, $B37, BM$11, BM$14, BM$19,),
               ""
            )
         )
      )
   )
)),"")</f>
        <v/>
      </c>
      <c r="EA37" s="1883" t="str" cm="1">
        <f t="array" aca="1" ref="EA37" ca="1">IFERROR(IF(BN37*fxVal_normal=_BS!BN37,"",IF(OR(BN37="",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31" ht="21" customHeight="1">
      <c r="A38" s="1626"/>
      <c r="B38" s="811" t="str" cm="1">
        <f t="array" ref="B38">IFBLANK(_BS!F38,"")</f>
        <v>Gross External Debt</v>
      </c>
      <c r="C38" s="811" t="str" cm="1">
        <f t="array" ref="C38">IFBLANK(_BS!C38,"")</f>
        <v>Gross External Debt (Company View)</v>
      </c>
      <c r="D38" s="1549"/>
      <c r="E38" s="1902" t="e" cm="1">
        <f t="array" aca="1" ref="E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)($AD38:$CH38, Z38)</f>
        <v>#NAME?</v>
      </c>
      <c r="F38" s="1897"/>
      <c r="G38" s="1897"/>
      <c r="H38" s="401">
        <v>2</v>
      </c>
      <c r="I38" s="401">
        <v>1</v>
      </c>
      <c r="J38" s="401"/>
      <c r="L38" s="921"/>
      <c r="M38" s="921"/>
      <c r="N38" s="158"/>
      <c r="O38" s="101"/>
      <c r="P38" s="52"/>
      <c r="Q38" s="101"/>
      <c r="R38" s="126"/>
      <c r="S38" s="101"/>
      <c r="T38" s="101"/>
      <c r="U38" s="39"/>
      <c r="V38" s="921"/>
      <c r="W38" s="922" t="str">
        <f t="shared" si="1"/>
        <v>Actual</v>
      </c>
      <c r="X38" s="1294">
        <f>_BS!X38</f>
        <v>0</v>
      </c>
      <c r="Y38" s="2067" t="str">
        <f>_BS!Y38</f>
        <v>Gross External Debt</v>
      </c>
      <c r="Z38" s="198" cm="1">
        <f t="array" ref="Z38">_xlfn.SWITCH(
    TRUE,
    _BS!$L38=TRUE, 1,
    _BS!$L38=FALSE,-1,
    _BS!$L38=-1,0,
"n/a"
)</f>
        <v>0</v>
      </c>
      <c r="AA38" s="924"/>
      <c r="AB38" s="88" t="str">
        <f>_BS!AB38</f>
        <v>Gross External Debt</v>
      </c>
      <c r="AC38" s="88" t="e" cm="1" vm="5">
        <f t="array" aca="1" ref="AC38" ca="1">_xlfn.LET(
_xlpm._termname, $AB38,
_xlpm._iconname, "find",
_xlpm._icon, fx_getIcon(_xlpm._iconname),
_xlpm._location, _xlfn.XLOOKUP(LOWER(_xlpm._termname), LOWER(tbl_acctDef[Term]),tbl_acctDef[Term]),
_xlpm._hyperlink, HYPERLINK("#"&amp;CELL("address",_xlpm._location), _xlpm._icon),
IFERROR(_xlpm._hyperlink,"")
)</f>
        <v>#VALUE!</v>
      </c>
      <c r="AD38" s="919">
        <f t="shared" ref="AD38:BN38" si="6">SUBTOTAL(9,AD31:AD37)</f>
        <v>6</v>
      </c>
      <c r="AE38" s="919">
        <f t="shared" si="6"/>
        <v>6</v>
      </c>
      <c r="AF38" s="919">
        <f t="shared" si="6"/>
        <v>6</v>
      </c>
      <c r="AG38" s="919">
        <f t="shared" si="6"/>
        <v>6</v>
      </c>
      <c r="AH38" s="919">
        <f t="shared" si="6"/>
        <v>6</v>
      </c>
      <c r="AI38" s="919">
        <f t="shared" si="6"/>
        <v>6</v>
      </c>
      <c r="AJ38" s="919">
        <f t="shared" si="6"/>
        <v>6</v>
      </c>
      <c r="AK38" s="919">
        <f t="shared" si="6"/>
        <v>6</v>
      </c>
      <c r="AL38" s="919">
        <f t="shared" si="6"/>
        <v>6</v>
      </c>
      <c r="AM38" s="919">
        <f t="shared" si="6"/>
        <v>6</v>
      </c>
      <c r="AN38" s="919">
        <f t="shared" si="6"/>
        <v>6</v>
      </c>
      <c r="AO38" s="919">
        <f t="shared" si="6"/>
        <v>6</v>
      </c>
      <c r="AP38" s="919">
        <f t="shared" si="6"/>
        <v>6</v>
      </c>
      <c r="AQ38" s="919">
        <f t="shared" si="6"/>
        <v>6</v>
      </c>
      <c r="AR38" s="919">
        <f t="shared" si="6"/>
        <v>6</v>
      </c>
      <c r="AS38" s="919">
        <f t="shared" si="6"/>
        <v>6</v>
      </c>
      <c r="AT38" s="919">
        <f t="shared" si="6"/>
        <v>6</v>
      </c>
      <c r="AU38" s="919">
        <f t="shared" si="6"/>
        <v>6</v>
      </c>
      <c r="AV38" s="919">
        <f t="shared" si="6"/>
        <v>6</v>
      </c>
      <c r="AW38" s="919">
        <f t="shared" si="6"/>
        <v>6</v>
      </c>
      <c r="AX38" s="919">
        <f t="shared" si="6"/>
        <v>6</v>
      </c>
      <c r="AY38" s="919">
        <f t="shared" si="6"/>
        <v>6</v>
      </c>
      <c r="AZ38" s="919">
        <f t="shared" si="6"/>
        <v>6</v>
      </c>
      <c r="BA38" s="919">
        <f t="shared" si="6"/>
        <v>6</v>
      </c>
      <c r="BB38" s="919">
        <f t="shared" si="6"/>
        <v>6</v>
      </c>
      <c r="BC38" s="919">
        <f t="shared" si="6"/>
        <v>6</v>
      </c>
      <c r="BD38" s="919">
        <f t="shared" si="6"/>
        <v>6</v>
      </c>
      <c r="BE38" s="919">
        <f t="shared" si="6"/>
        <v>6</v>
      </c>
      <c r="BF38" s="919">
        <f t="shared" si="6"/>
        <v>6</v>
      </c>
      <c r="BG38" s="919">
        <f t="shared" si="6"/>
        <v>6</v>
      </c>
      <c r="BH38" s="919">
        <f t="shared" si="6"/>
        <v>6</v>
      </c>
      <c r="BI38" s="919">
        <f t="shared" si="6"/>
        <v>6</v>
      </c>
      <c r="BJ38" s="919">
        <f t="shared" si="6"/>
        <v>6</v>
      </c>
      <c r="BK38" s="919">
        <f t="shared" si="6"/>
        <v>6</v>
      </c>
      <c r="BL38" s="919">
        <f t="shared" si="6"/>
        <v>6</v>
      </c>
      <c r="BM38" s="919">
        <f t="shared" si="6"/>
        <v>6</v>
      </c>
      <c r="BN38" s="919">
        <f t="shared" si="6"/>
        <v>6</v>
      </c>
      <c r="BO38" s="2117"/>
      <c r="BP38" s="2117"/>
      <c r="BQ38" s="2117"/>
      <c r="BR38" s="2117"/>
      <c r="BS38" s="2117"/>
      <c r="BT38" s="2117"/>
      <c r="BU38" s="2117"/>
      <c r="BV38" s="2117"/>
      <c r="BW38" s="2117"/>
      <c r="BX38" s="2117"/>
      <c r="BY38" s="2117"/>
      <c r="BZ38" s="2117"/>
      <c r="CA38" s="926"/>
      <c r="CB38" s="921"/>
      <c r="CC38" s="927"/>
      <c r="CD38" s="919" t="e" cm="1">
        <f t="array" aca="1" ref="CD38" ca="1">_xlfn.XLOOKUP(BS!CD$11, array_timeline, BS!$AD38:$BN38)</f>
        <v>#NAME?</v>
      </c>
      <c r="CE38" s="919" t="e" cm="1">
        <f t="array" aca="1" ref="CE38" ca="1">_xlfn.XLOOKUP(BS!CE$11, array_timeline, BS!$AD38:$BN38)</f>
        <v>#NAME?</v>
      </c>
      <c r="CF38" s="925"/>
      <c r="CG38" s="919" t="e">
        <f t="shared" ref="CG38:CH38" ca="1" si="7">SUBTOTAL(9,CG31:CG37)</f>
        <v>#NAME?</v>
      </c>
      <c r="CH38" s="919" t="e">
        <f t="shared" ca="1" si="7"/>
        <v>#NAME?</v>
      </c>
      <c r="CI38" s="924"/>
      <c r="CK38" s="2085" t="str" cm="1">
        <f t="array" ref="CK38">IFERROR(IF(Y38&lt;&gt;AB38,_xldudf_CX_PUSH(Y38,CX_ENTITY,C38,EOMONTH(val_asOfDate,0)),""),"")</f>
        <v/>
      </c>
      <c r="CL38" s="2085" t="str" cm="1">
        <f t="array" ref="CL38">IFERROR(IF(Y38&lt;&gt;AB38,_xldudf_CX_PUSH(Y38,CX_ENTITY,C38,EOMONTH(val_asOfDate,1)),""),"")</f>
        <v/>
      </c>
      <c r="CM38" s="2085" t="str" cm="1">
        <f t="array" ref="CM38">IFERROR(IF(Y38&lt;&gt;AB38,_xldudf_CX_PUSH(Y38,CX_ENTITY,C38,EOMONTH(val_asOfDate,2)),""),"")</f>
        <v/>
      </c>
      <c r="CN38" s="2085" t="str" cm="1">
        <f t="array" ref="CN38">IFERROR(IF(Y38&lt;&gt;AB38,_xldudf_CX_PUSH(Y38,CX_ENTITY,C38,EOMONTH(val_asOfDate,3)),""),"")</f>
        <v/>
      </c>
      <c r="CO38" s="2086" t="str" cm="1">
        <f t="array" aca="1" ref="CO38" ca="1">IFERROR(IF(CG38*fxVal_normal=_BS!CG38,"",IF(OR($CG38="", $CG38=0, NOT(ISNUMBER($CG38)), ISERROR($CG38), $B38=""), "",
   IF($I38=1,
      IFBLANK(
         _xldudf_CX_PUSH($CG38*10^6, CX_ENTITY, $B38, $CG$11, $CG$14, $CG$19,),
         ""
      ),
      IF($I38=2,
         IFBLANK(
            _xldudf_CX_PUSH($CG38, CX_ENTITY, $B38, $CG$11, $CG$14, $CG$19,),
            ""
         ),
         IF($I38=3,
            "",
            IFBLANK(
               _xldudf_CX_PUSH($CG38, CX_ENTITY, $B38, $CG$11, $CG$14, $CG$19,),
               ""
            )
         )
      )
   )
)),"")</f>
        <v/>
      </c>
      <c r="CP38" s="2086" t="str" cm="1">
        <f t="array" aca="1" ref="CP38" ca="1">IFERROR(IF(CH38*fxVal_normal=_BS!CH38,"",IF(OR($CH38="", $CH38=0, NOT(ISNUMBER($CH38)), ISERROR($CH38), $B38=""), "",
   IF($I38=1,
      IFBLANK(
         _xldudf_CX_PUSH($CH38*10^6, CX_ENTITY, $B38, $CH$11, $CH$14, $CH$19,),
         ""
      ),
      IF($I38=2,
         IFBLANK(
            _xldudf_CX_PUSH($CH38, CX_ENTITY, $B38, $CH$11, $CH$14, $CH$19,),
            ""
         ),
         IF($I38=3,
            "",
            IFBLANK(
               _xldudf_CX_PUSH($CH38, CX_ENTITY, $B38, $CH$11, $CH$14, $CH$19,),
               ""
            )
         )
      )
   )
)),"")</f>
        <v/>
      </c>
      <c r="CQ38" s="1883" t="str" cm="1">
        <f t="array" aca="1" ref="CQ38" ca="1">IFERROR(IF(AD38*fxVal_normal=_BS!AD38,"",IF(OR(AD38="", NOT(ISNUMBER(AD38)), ISERROR(AD38), $B38=""), "",
   IF($I38=1,
      IFBLANK(
         _xldudf_CX_PUSH(AD38*fxVal_normal, CX_ENTITY, $B38, AD$11, AD$14, AD$19,),
         ""
      ),
      IF($I38=2,
         IFBLANK(
            _xldudf_CX_PUSH(AD38, CX_ENTITY, $B38, AD$11, AD$14, AD$19,),
            ""
         ),
         IF($I38=3,
            "",
            IFBLANK(
               _xldudf_CX_PUSH(AD38, CX_ENTITY, $B38, AD$11, AD$14, AD$19,),
               ""
            )
         )
      )
   )
)),"")</f>
        <v/>
      </c>
      <c r="CR38" s="1883" t="str" cm="1">
        <f t="array" aca="1" ref="CR38" ca="1">IFERROR(IF(AE38*fxVal_normal=_BS!AE38,"",IF(OR(AE38="", NOT(ISNUMBER(AE38)), ISERROR(AE38), $B38=""), "",
   IF($I38=1,
      IFBLANK(
         _xldudf_CX_PUSH(AE38*fxVal_normal, CX_ENTITY, $B38, AE$11, AE$14, AE$19,),
         ""
      ),
      IF($I38=2,
         IFBLANK(
            _xldudf_CX_PUSH(AE38, CX_ENTITY, $B38, AE$11, AE$14, AE$19,),
            ""
         ),
         IF($I38=3,
            "",
            IFBLANK(
               _xldudf_CX_PUSH(AE38, CX_ENTITY, $B38, AE$11, AE$14, AE$19,),
               ""
            )
         )
      )
   )
)),"")</f>
        <v/>
      </c>
      <c r="CS38" s="1883" t="str" cm="1">
        <f t="array" aca="1" ref="CS38" ca="1">IFERROR(IF(AF38*fxVal_normal=_BS!AF38,"",IF(OR(AF38="", NOT(ISNUMBER(AF38)), ISERROR(AF38), $B38=""), "",
   IF($I38=1,
      IFBLANK(
         _xldudf_CX_PUSH(AF38*fxVal_normal, CX_ENTITY, $B38, AF$11, AF$14, AF$19,),
         ""
      ),
      IF($I38=2,
         IFBLANK(
            _xldudf_CX_PUSH(AF38, CX_ENTITY, $B38, AF$11, AF$14, AF$19,),
            ""
         ),
         IF($I38=3,
            "",
            IFBLANK(
               _xldudf_CX_PUSH(AF38, CX_ENTITY, $B38, AF$11, AF$14, AF$19,),
               ""
            )
         )
      )
   )
)),"")</f>
        <v/>
      </c>
      <c r="CT38" s="1883" t="str" cm="1">
        <f t="array" aca="1" ref="CT38" ca="1">IFERROR(IF(AG38*fxVal_normal=_BS!AG38,"",IF(OR(AG38="", NOT(ISNUMBER(AG38)), ISERROR(AG38), $B38=""), "",
   IF($I38=1,
      IFBLANK(
         _xldudf_CX_PUSH(AG38*fxVal_normal, CX_ENTITY, $B38, AG$11, AG$14, AG$19,),
         ""
      ),
      IF($I38=2,
         IFBLANK(
            _xldudf_CX_PUSH(AG38, CX_ENTITY, $B38, AG$11, AG$14, AG$19,),
            ""
         ),
         IF($I38=3,
            "",
            IFBLANK(
               _xldudf_CX_PUSH(AG38, CX_ENTITY, $B38, AG$11, AG$14, AG$19,),
               ""
            )
         )
      )
   )
)),"")</f>
        <v/>
      </c>
      <c r="CU38" s="1883" t="str" cm="1">
        <f t="array" aca="1" ref="CU38" ca="1">IFERROR(IF(AH38*fxVal_normal=_BS!AH38,"",IF(OR(AH38="", NOT(ISNUMBER(AH38)), ISERROR(AH38), $B38=""), "",
   IF($I38=1,
      IFBLANK(
         _xldudf_CX_PUSH(AH38*fxVal_normal, CX_ENTITY, $B38, AH$11, AH$14, AH$19,),
         ""
      ),
      IF($I38=2,
         IFBLANK(
            _xldudf_CX_PUSH(AH38, CX_ENTITY, $B38, AH$11, AH$14, AH$19,),
            ""
         ),
         IF($I38=3,
            "",
            IFBLANK(
               _xldudf_CX_PUSH(AH38, CX_ENTITY, $B38, AH$11, AH$14, AH$19,),
               ""
            )
         )
      )
   )
)),"")</f>
        <v/>
      </c>
      <c r="CV38" s="1883" t="str" cm="1">
        <f t="array" aca="1" ref="CV38" ca="1">IFERROR(IF(AI38*fxVal_normal=_BS!AI38,"",IF(OR(AI38="", NOT(ISNUMBER(AI38)), ISERROR(AI38), $B38=""), "",
   IF($I38=1,
      IFBLANK(
         _xldudf_CX_PUSH(AI38*fxVal_normal, CX_ENTITY, $B38, AI$11, AI$14, AI$19,),
         ""
      ),
      IF($I38=2,
         IFBLANK(
            _xldudf_CX_PUSH(AI38, CX_ENTITY, $B38, AI$11, AI$14, AI$19,),
            ""
         ),
         IF($I38=3,
            "",
            IFBLANK(
               _xldudf_CX_PUSH(AI38, CX_ENTITY, $B38, AI$11, AI$14, AI$19,),
               ""
            )
         )
      )
   )
)),"")</f>
        <v/>
      </c>
      <c r="CW38" s="1883" t="str" cm="1">
        <f t="array" aca="1" ref="CW38" ca="1">IFERROR(IF(AJ38*fxVal_normal=_BS!AJ38,"",IF(OR(AJ38="", NOT(ISNUMBER(AJ38)), ISERROR(AJ38), $B38=""), "",
   IF($I38=1,
      IFBLANK(
         _xldudf_CX_PUSH(AJ38*fxVal_normal, CX_ENTITY, $B38, AJ$11, AJ$14, AJ$19,),
         ""
      ),
      IF($I38=2,
         IFBLANK(
            _xldudf_CX_PUSH(AJ38, CX_ENTITY, $B38, AJ$11, AJ$14, AJ$19,),
            ""
         ),
         IF($I38=3,
            "",
            IFBLANK(
               _xldudf_CX_PUSH(AJ38, CX_ENTITY, $B38, AJ$11, AJ$14, AJ$19,),
               ""
            )
         )
      )
   )
)),"")</f>
        <v/>
      </c>
      <c r="CX38" s="1883" t="str" cm="1">
        <f t="array" aca="1" ref="CX38" ca="1">IFERROR(IF(AK38*fxVal_normal=_BS!AK38,"",IF(OR(AK38="", NOT(ISNUMBER(AK38)), ISERROR(AK38), $B38=""), "",
   IF($I38=1,
      IFBLANK(
         _xldudf_CX_PUSH(AK38*fxVal_normal, CX_ENTITY, $B38, AK$11, AK$14, AK$19,),
         ""
      ),
      IF($I38=2,
         IFBLANK(
            _xldudf_CX_PUSH(AK38, CX_ENTITY, $B38, AK$11, AK$14, AK$19,),
            ""
         ),
         IF($I38=3,
            "",
            IFBLANK(
               _xldudf_CX_PUSH(AK38, CX_ENTITY, $B38, AK$11, AK$14, AK$19,),
               ""
            )
         )
      )
   )
)),"")</f>
        <v/>
      </c>
      <c r="CY38" s="1883" t="str" cm="1">
        <f t="array" aca="1" ref="CY38" ca="1">IFERROR(IF(AL38*fxVal_normal=_BS!AL38,"",IF(OR(AL38="", NOT(ISNUMBER(AL38)), ISERROR(AL38), $B38=""), "",
   IF($I38=1,
      IFBLANK(
         _xldudf_CX_PUSH(AL38*fxVal_normal, CX_ENTITY, $B38, AL$11, AL$14, AL$19,),
         ""
      ),
      IF($I38=2,
         IFBLANK(
            _xldudf_CX_PUSH(AL38, CX_ENTITY, $B38, AL$11, AL$14, AL$19,),
            ""
         ),
         IF($I38=3,
            "",
            IFBLANK(
               _xldudf_CX_PUSH(AL38, CX_ENTITY, $B38, AL$11, AL$14, AL$19,),
               ""
            )
         )
      )
   )
)),"")</f>
        <v/>
      </c>
      <c r="CZ38" s="1883" t="str" cm="1">
        <f t="array" aca="1" ref="CZ38" ca="1">IFERROR(IF(AM38*fxVal_normal=_BS!AM38,"",IF(OR(AM38="", NOT(ISNUMBER(AM38)), ISERROR(AM38), $B38=""), "",
   IF($I38=1,
      IFBLANK(
         _xldudf_CX_PUSH(AM38*fxVal_normal, CX_ENTITY, $B38, AM$11, AM$14, AM$19,),
         ""
      ),
      IF($I38=2,
         IFBLANK(
            _xldudf_CX_PUSH(AM38, CX_ENTITY, $B38, AM$11, AM$14, AM$19,),
            ""
         ),
         IF($I38=3,
            "",
            IFBLANK(
               _xldudf_CX_PUSH(AM38, CX_ENTITY, $B38, AM$11, AM$14, AM$19,),
               ""
            )
         )
      )
   )
)),"")</f>
        <v/>
      </c>
      <c r="DA38" s="1883" t="str" cm="1">
        <f t="array" aca="1" ref="DA38" ca="1">IFERROR(IF(AN38*fxVal_normal=_BS!AN38,"",IF(OR(AN38="", NOT(ISNUMBER(AN38)), ISERROR(AN38), $B38=""), "",
   IF($I38=1,
      IFBLANK(
         _xldudf_CX_PUSH(AN38*fxVal_normal, CX_ENTITY, $B38, AN$11, AN$14, AN$19,),
         ""
      ),
      IF($I38=2,
         IFBLANK(
            _xldudf_CX_PUSH(AN38, CX_ENTITY, $B38, AN$11, AN$14, AN$19,),
            ""
         ),
         IF($I38=3,
            "",
            IFBLANK(
               _xldudf_CX_PUSH(AN38, CX_ENTITY, $B38, AN$11, AN$14, AN$19,),
               ""
            )
         )
      )
   )
)),"")</f>
        <v/>
      </c>
      <c r="DB38" s="1883" t="str" cm="1">
        <f t="array" aca="1" ref="DB38" ca="1">IFERROR(IF(AO38*fxVal_normal=_BS!AO38,"",IF(OR(AO38="", NOT(ISNUMBER(AO38)), ISERROR(AO38), $B38=""), "",
   IF($I38=1,
      IFBLANK(
         _xldudf_CX_PUSH(AO38*fxVal_normal, CX_ENTITY, $B38, AO$11, AO$14, AO$19,),
         ""
      ),
      IF($I38=2,
         IFBLANK(
            _xldudf_CX_PUSH(AO38, CX_ENTITY, $B38, AO$11, AO$14, AO$19,),
            ""
         ),
         IF($I38=3,
            "",
            IFBLANK(
               _xldudf_CX_PUSH(AO38, CX_ENTITY, $B38, AO$11, AO$14, AO$19,),
               ""
            )
         )
      )
   )
)),"")</f>
        <v/>
      </c>
      <c r="DC38" s="1883" t="str" cm="1">
        <f t="array" aca="1" ref="DC38" ca="1">IFERROR(IF(AP38*fxVal_normal=_BS!AP38,"",IF(OR(AP38="", NOT(ISNUMBER(AP38)), ISERROR(AP38), $B38=""), "",
   IF($I38=1,
      IFBLANK(
         _xldudf_CX_PUSH(AP38*fxVal_normal, CX_ENTITY, $B38, AP$11, AP$14, AP$19,),
         ""
      ),
      IF($I38=2,
         IFBLANK(
            _xldudf_CX_PUSH(AP38, CX_ENTITY, $B38, AP$11, AP$14, AP$19,),
            ""
         ),
         IF($I38=3,
            "",
            IFBLANK(
               _xldudf_CX_PUSH(AP38, CX_ENTITY, $B38, AP$11, AP$14, AP$19,),
               ""
            )
         )
      )
   )
)),"")</f>
        <v/>
      </c>
      <c r="DD38" s="1883" t="str" cm="1">
        <f t="array" aca="1" ref="DD38" ca="1">IFERROR(IF(AQ38*fxVal_normal=_BS!AQ38,"",IF(OR(AQ38="", NOT(ISNUMBER(AQ38)), ISERROR(AQ38), $B38=""), "",
   IF($I38=1,
      IFBLANK(
         _xldudf_CX_PUSH(AQ38*fxVal_normal, CX_ENTITY, $B38, AQ$11, AQ$14, AQ$19,),
         ""
      ),
      IF($I38=2,
         IFBLANK(
            _xldudf_CX_PUSH(AQ38, CX_ENTITY, $B38, AQ$11, AQ$14, AQ$19,),
            ""
         ),
         IF($I38=3,
            "",
            IFBLANK(
               _xldudf_CX_PUSH(AQ38, CX_ENTITY, $B38, AQ$11, AQ$14, AQ$19,),
               ""
            )
         )
      )
   )
)),"")</f>
        <v/>
      </c>
      <c r="DE38" s="1883" t="str" cm="1">
        <f t="array" aca="1" ref="DE38" ca="1">IFERROR(IF(AR38*fxVal_normal=_BS!AR38,"",IF(OR(AR38="", NOT(ISNUMBER(AR38)), ISERROR(AR38), $B38=""), "",
   IF($I38=1,
      IFBLANK(
         _xldudf_CX_PUSH(AR38*fxVal_normal, CX_ENTITY, $B38, AR$11, AR$14, AR$19,),
         ""
      ),
      IF($I38=2,
         IFBLANK(
            _xldudf_CX_PUSH(AR38, CX_ENTITY, $B38, AR$11, AR$14, AR$19,),
            ""
         ),
         IF($I38=3,
            "",
            IFBLANK(
               _xldudf_CX_PUSH(AR38, CX_ENTITY, $B38, AR$11, AR$14, AR$19,),
               ""
            )
         )
      )
   )
)),"")</f>
        <v/>
      </c>
      <c r="DF38" s="1883" t="str" cm="1">
        <f t="array" aca="1" ref="DF38" ca="1">IFERROR(IF(AS38*fxVal_normal=_BS!AS38,"",IF(OR(AS38="", NOT(ISNUMBER(AS38)), ISERROR(AS38), $B38=""), "",
   IF($I38=1,
      IFBLANK(
         _xldudf_CX_PUSH(AS38*fxVal_normal, CX_ENTITY, $B38, AS$11, AS$14, AS$19,),
         ""
      ),
      IF($I38=2,
         IFBLANK(
            _xldudf_CX_PUSH(AS38, CX_ENTITY, $B38, AS$11, AS$14, AS$19,),
            ""
         ),
         IF($I38=3,
            "",
            IFBLANK(
               _xldudf_CX_PUSH(AS38, CX_ENTITY, $B38, AS$11, AS$14, AS$19,),
               ""
            )
         )
      )
   )
)),"")</f>
        <v/>
      </c>
      <c r="DG38" s="1883" t="str" cm="1">
        <f t="array" aca="1" ref="DG38" ca="1">IFERROR(IF(AT38*fxVal_normal=_BS!AT38,"",IF(OR(AT38="", NOT(ISNUMBER(AT38)), ISERROR(AT38), $B38=""), "",
   IF($I38=1,
      IFBLANK(
         _xldudf_CX_PUSH(AT38*fxVal_normal, CX_ENTITY, $B38, AT$11, AT$14, AT$19,),
         ""
      ),
      IF($I38=2,
         IFBLANK(
            _xldudf_CX_PUSH(AT38, CX_ENTITY, $B38, AT$11, AT$14, AT$19,),
            ""
         ),
         IF($I38=3,
            "",
            IFBLANK(
               _xldudf_CX_PUSH(AT38, CX_ENTITY, $B38, AT$11, AT$14, AT$19,),
               ""
            )
         )
      )
   )
)),"")</f>
        <v/>
      </c>
      <c r="DH38" s="1883" t="str" cm="1">
        <f t="array" aca="1" ref="DH38" ca="1">IFERROR(IF(AU38*fxVal_normal=_BS!AU38,"",IF(OR(AU38="", NOT(ISNUMBER(AU38)), ISERROR(AU38), $B38=""), "",
   IF($I38=1,
      IFBLANK(
         _xldudf_CX_PUSH(AU38*fxVal_normal, CX_ENTITY, $B38, AU$11, AU$14, AU$19,),
         ""
      ),
      IF($I38=2,
         IFBLANK(
            _xldudf_CX_PUSH(AU38, CX_ENTITY, $B38, AU$11, AU$14, AU$19,),
            ""
         ),
         IF($I38=3,
            "",
            IFBLANK(
               _xldudf_CX_PUSH(AU38, CX_ENTITY, $B38, AU$11, AU$14, AU$19,),
               ""
            )
         )
      )
   )
)),"")</f>
        <v/>
      </c>
      <c r="DI38" s="1883" t="str" cm="1">
        <f t="array" aca="1" ref="DI38" ca="1">IFERROR(IF(AV38*fxVal_normal=_BS!AV38,"",IF(OR(AV38="", NOT(ISNUMBER(AV38)), ISERROR(AV38), $B38=""), "",
   IF($I38=1,
      IFBLANK(
         _xldudf_CX_PUSH(AV38*fxVal_normal, CX_ENTITY, $B38, AV$11, AV$14, AV$19,),
         ""
      ),
      IF($I38=2,
         IFBLANK(
            _xldudf_CX_PUSH(AV38, CX_ENTITY, $B38, AV$11, AV$14, AV$19,),
            ""
         ),
         IF($I38=3,
            "",
            IFBLANK(
               _xldudf_CX_PUSH(AV38, CX_ENTITY, $B38, AV$11, AV$14, AV$19,),
               ""
            )
         )
      )
   )
)),"")</f>
        <v/>
      </c>
      <c r="DJ38" s="1883" t="str" cm="1">
        <f t="array" aca="1" ref="DJ38" ca="1">IFERROR(IF(AW38*fxVal_normal=_BS!AW38,"",IF(OR(AW38="", NOT(ISNUMBER(AW38)), ISERROR(AW38), $B38=""), "",
   IF($I38=1,
      IFBLANK(
         _xldudf_CX_PUSH(AW38*fxVal_normal, CX_ENTITY, $B38, AW$11, AW$14, AW$19,),
         ""
      ),
      IF($I38=2,
         IFBLANK(
            _xldudf_CX_PUSH(AW38, CX_ENTITY, $B38, AW$11, AW$14, AW$19,),
            ""
         ),
         IF($I38=3,
            "",
            IFBLANK(
               _xldudf_CX_PUSH(AW38, CX_ENTITY, $B38, AW$11, AW$14, AW$19,),
               ""
            )
         )
      )
   )
)),"")</f>
        <v/>
      </c>
      <c r="DK38" s="1883" t="str" cm="1">
        <f t="array" aca="1" ref="DK38" ca="1">IFERROR(IF(AX38*fxVal_normal=_BS!AX38,"",IF(OR(AX38="", NOT(ISNUMBER(AX38)), ISERROR(AX38), $B38=""), "",
   IF($I38=1,
      IFBLANK(
         _xldudf_CX_PUSH(AX38*fxVal_normal, CX_ENTITY, $B38, AX$11, AX$14, AX$19,),
         ""
      ),
      IF($I38=2,
         IFBLANK(
            _xldudf_CX_PUSH(AX38, CX_ENTITY, $B38, AX$11, AX$14, AX$19,),
            ""
         ),
         IF($I38=3,
            "",
            IFBLANK(
               _xldudf_CX_PUSH(AX38, CX_ENTITY, $B38, AX$11, AX$14, AX$19,),
               ""
            )
         )
      )
   )
)),"")</f>
        <v/>
      </c>
      <c r="DL38" s="1883" t="str" cm="1">
        <f t="array" aca="1" ref="DL38" ca="1">IFERROR(IF(AY38*fxVal_normal=_BS!AY38,"",IF(OR(AY38="", NOT(ISNUMBER(AY38)), ISERROR(AY38), $B38=""), "",
   IF($I38=1,
      IFBLANK(
         _xldudf_CX_PUSH(AY38*fxVal_normal, CX_ENTITY, $B38, AY$11, AY$14, AY$19,),
         ""
      ),
      IF($I38=2,
         IFBLANK(
            _xldudf_CX_PUSH(AY38, CX_ENTITY, $B38, AY$11, AY$14, AY$19,),
            ""
         ),
         IF($I38=3,
            "",
            IFBLANK(
               _xldudf_CX_PUSH(AY38, CX_ENTITY, $B38, AY$11, AY$14, AY$19,),
               ""
            )
         )
      )
   )
)),"")</f>
        <v/>
      </c>
      <c r="DM38" s="1883" t="str" cm="1">
        <f t="array" aca="1" ref="DM38" ca="1">IFERROR(IF(AZ38*fxVal_normal=_BS!AZ38,"",IF(OR(AZ38="", NOT(ISNUMBER(AZ38)), ISERROR(AZ38), $B38=""), "",
   IF($I38=1,
      IFBLANK(
         _xldudf_CX_PUSH(AZ38*fxVal_normal, CX_ENTITY, $B38, AZ$11, AZ$14, AZ$19,),
         ""
      ),
      IF($I38=2,
         IFBLANK(
            _xldudf_CX_PUSH(AZ38, CX_ENTITY, $B38, AZ$11, AZ$14, AZ$19,),
            ""
         ),
         IF($I38=3,
            "",
            IFBLANK(
               _xldudf_CX_PUSH(AZ38, CX_ENTITY, $B38, AZ$11, AZ$14, AZ$19,),
               ""
            )
         )
      )
   )
)),"")</f>
        <v/>
      </c>
      <c r="DN38" s="1883" t="str" cm="1">
        <f t="array" aca="1" ref="DN38" ca="1">IFERROR(IF(BA38*fxVal_normal=_BS!BA38,"",IF(OR(BA38="", NOT(ISNUMBER(BA38)), ISERROR(BA38), $B38=""), "",
   IF($I38=1,
      IFBLANK(
         _xldudf_CX_PUSH(BA38*fxVal_normal, CX_ENTITY, $B38, BA$11, BA$14, BA$19,),
         ""
      ),
      IF($I38=2,
         IFBLANK(
            _xldudf_CX_PUSH(BA38, CX_ENTITY, $B38, BA$11, BA$14, BA$19,),
            ""
         ),
         IF($I38=3,
            "",
            IFBLANK(
               _xldudf_CX_PUSH(BA38, CX_ENTITY, $B38, BA$11, BA$14, BA$19,),
               ""
            )
         )
      )
   )
)),"")</f>
        <v/>
      </c>
      <c r="DO38" s="1883" t="str" cm="1">
        <f t="array" aca="1" ref="DO38" ca="1">IFERROR(IF(BB38*fxVal_normal=_BS!BB38,"",IF(OR(BB38="", NOT(ISNUMBER(BB38)), ISERROR(BB38), $B38=""), "",
   IF($I38=1,
      IFBLANK(
         _xldudf_CX_PUSH(BB38*fxVal_normal, CX_ENTITY, $B38, BB$11, BB$14, BB$19,),
         ""
      ),
      IF($I38=2,
         IFBLANK(
            _xldudf_CX_PUSH(BB38, CX_ENTITY, $B38, BB$11, BB$14, BB$19,),
            ""
         ),
         IF($I38=3,
            "",
            IFBLANK(
               _xldudf_CX_PUSH(BB38, CX_ENTITY, $B38, BB$11, BB$14, BB$19,),
               ""
            )
         )
      )
   )
)),"")</f>
        <v/>
      </c>
      <c r="DP38" s="1883" t="str" cm="1">
        <f t="array" aca="1" ref="DP38" ca="1">IFERROR(IF(BC38*fxVal_normal=_BS!BC38,"",IF(OR(BC38="", NOT(ISNUMBER(BC38)), ISERROR(BC38), $B38=""), "",
   IF($I38=1,
      IFBLANK(
         _xldudf_CX_PUSH(BC38*fxVal_normal, CX_ENTITY, $B38, BC$11, BC$14, BC$19,),
         ""
      ),
      IF($I38=2,
         IFBLANK(
            _xldudf_CX_PUSH(BC38, CX_ENTITY, $B38, BC$11, BC$14, BC$19,),
            ""
         ),
         IF($I38=3,
            "",
            IFBLANK(
               _xldudf_CX_PUSH(BC38, CX_ENTITY, $B38, BC$11, BC$14, BC$19,),
               ""
            )
         )
      )
   )
)),"")</f>
        <v/>
      </c>
      <c r="DQ38" s="1883" t="str" cm="1">
        <f t="array" aca="1" ref="DQ38" ca="1">IFERROR(IF(BD38*fxVal_normal=_BS!BD38,"",IF(OR(BD38="", NOT(ISNUMBER(BD38)), ISERROR(BD38), $B38=""), "",
   IF($I38=1,
      IFBLANK(
         _xldudf_CX_PUSH(BD38*fxVal_normal, CX_ENTITY, $B38, BD$11, BD$14, BD$19,),
         ""
      ),
      IF($I38=2,
         IFBLANK(
            _xldudf_CX_PUSH(BD38, CX_ENTITY, $B38, BD$11, BD$14, BD$19,),
            ""
         ),
         IF($I38=3,
            "",
            IFBLANK(
               _xldudf_CX_PUSH(BD38, CX_ENTITY, $B38, BD$11, BD$14, BD$19,),
               ""
            )
         )
      )
   )
)),"")</f>
        <v/>
      </c>
      <c r="DR38" s="1883" t="str" cm="1">
        <f t="array" aca="1" ref="DR38" ca="1">IFERROR(IF(BE38*fxVal_normal=_BS!BE38,"",IF(OR(BE38="", NOT(ISNUMBER(BE38)), ISERROR(BE38), $B38=""), "",
   IF($I38=1,
      IFBLANK(
         _xldudf_CX_PUSH(BE38*fxVal_normal, CX_ENTITY, $B38, BE$11, BE$14, BE$19,),
         ""
      ),
      IF($I38=2,
         IFBLANK(
            _xldudf_CX_PUSH(BE38, CX_ENTITY, $B38, BE$11, BE$14, BE$19,),
            ""
         ),
         IF($I38=3,
            "",
            IFBLANK(
               _xldudf_CX_PUSH(BE38, CX_ENTITY, $B38, BE$11, BE$14, BE$19,),
               ""
            )
         )
      )
   )
)),"")</f>
        <v/>
      </c>
      <c r="DS38" s="1883" t="str" cm="1">
        <f t="array" aca="1" ref="DS38" ca="1">IFERROR(IF(BF38*fxVal_normal=_BS!BF38,"",IF(OR(BF38="", NOT(ISNUMBER(BF38)), ISERROR(BF38), $B38=""), "",
   IF($I38=1,
      IFBLANK(
         _xldudf_CX_PUSH(BF38*fxVal_normal, CX_ENTITY, $B38, BF$11, BF$14, BF$19,),
         ""
      ),
      IF($I38=2,
         IFBLANK(
            _xldudf_CX_PUSH(BF38, CX_ENTITY, $B38, BF$11, BF$14, BF$19,),
            ""
         ),
         IF($I38=3,
            "",
            IFBLANK(
               _xldudf_CX_PUSH(BF38, CX_ENTITY, $B38, BF$11, BF$14, BF$19,),
               ""
            )
         )
      )
   )
)),"")</f>
        <v/>
      </c>
      <c r="DT38" s="1883" t="str" cm="1">
        <f t="array" aca="1" ref="DT38" ca="1">IFERROR(IF(BG38*fxVal_normal=_BS!BG38,"",IF(OR(BG38="", NOT(ISNUMBER(BG38)), ISERROR(BG38), $B38=""), "",
   IF($I38=1,
      IFBLANK(
         _xldudf_CX_PUSH(BG38*fxVal_normal, CX_ENTITY, $B38, BG$11, BG$14, BG$19,),
         ""
      ),
      IF($I38=2,
         IFBLANK(
            _xldudf_CX_PUSH(BG38, CX_ENTITY, $B38, BG$11, BG$14, BG$19,),
            ""
         ),
         IF($I38=3,
            "",
            IFBLANK(
               _xldudf_CX_PUSH(BG38, CX_ENTITY, $B38, BG$11, BG$14, BG$19,),
               ""
            )
         )
      )
   )
)),"")</f>
        <v/>
      </c>
      <c r="DU38" s="1883" t="str" cm="1">
        <f t="array" aca="1" ref="DU38" ca="1">IFERROR(IF(BH38*fxVal_normal=_BS!BH38,"",IF(OR(BH38="", NOT(ISNUMBER(BH38)), ISERROR(BH38), $B38=""), "",
   IF($I38=1,
      IFBLANK(
         _xldudf_CX_PUSH(BH38*fxVal_normal, CX_ENTITY, $B38, BH$11, BH$14, BH$19,),
         ""
      ),
      IF($I38=2,
         IFBLANK(
            _xldudf_CX_PUSH(BH38, CX_ENTITY, $B38, BH$11, BH$14, BH$19,),
            ""
         ),
         IF($I38=3,
            "",
            IFBLANK(
               _xldudf_CX_PUSH(BH38, CX_ENTITY, $B38, BH$11, BH$14, BH$19,),
               ""
            )
         )
      )
   )
)),"")</f>
        <v/>
      </c>
      <c r="DV38" s="1883" t="str" cm="1">
        <f t="array" aca="1" ref="DV38" ca="1">IFERROR(IF(BI38*fxVal_normal=_BS!BI38,"",IF(OR(BI38="", NOT(ISNUMBER(BI38)), ISERROR(BI38), $B38=""), "",
   IF($I38=1,
      IFBLANK(
         _xldudf_CX_PUSH(BI38*fxVal_normal, CX_ENTITY, $B38, BI$11, BI$14, BI$19,),
         ""
      ),
      IF($I38=2,
         IFBLANK(
            _xldudf_CX_PUSH(BI38, CX_ENTITY, $B38, BI$11, BI$14, BI$19,),
            ""
         ),
         IF($I38=3,
            "",
            IFBLANK(
               _xldudf_CX_PUSH(BI38, CX_ENTITY, $B38, BI$11, BI$14, BI$19,),
               ""
            )
         )
      )
   )
)),"")</f>
        <v/>
      </c>
      <c r="DW38" s="1883" t="str" cm="1">
        <f t="array" aca="1" ref="DW38" ca="1">IFERROR(IF(BJ38*fxVal_normal=_BS!BJ38,"",IF(OR(BJ38="", NOT(ISNUMBER(BJ38)), ISERROR(BJ38), $B38=""), "",
   IF($I38=1,
      IFBLANK(
         _xldudf_CX_PUSH(BJ38*fxVal_normal, CX_ENTITY, $B38, BJ$11, BJ$14, BJ$19,),
         ""
      ),
      IF($I38=2,
         IFBLANK(
            _xldudf_CX_PUSH(BJ38, CX_ENTITY, $B38, BJ$11, BJ$14, BJ$19,),
            ""
         ),
         IF($I38=3,
            "",
            IFBLANK(
               _xldudf_CX_PUSH(BJ38, CX_ENTITY, $B38, BJ$11, BJ$14, BJ$19,),
               ""
            )
         )
      )
   )
)),"")</f>
        <v/>
      </c>
      <c r="DX38" s="1883" t="str" cm="1">
        <f t="array" aca="1" ref="DX38" ca="1">IFERROR(IF(BK38*fxVal_normal=_BS!BK38,"",IF(OR(BK38="", NOT(ISNUMBER(BK38)), ISERROR(BK38), $B38=""), "",
   IF($I38=1,
      IFBLANK(
         _xldudf_CX_PUSH(BK38*fxVal_normal, CX_ENTITY, $B38, BK$11, BK$14, BK$19,),
         ""
      ),
      IF($I38=2,
         IFBLANK(
            _xldudf_CX_PUSH(BK38, CX_ENTITY, $B38, BK$11, BK$14, BK$19,),
            ""
         ),
         IF($I38=3,
            "",
            IFBLANK(
               _xldudf_CX_PUSH(BK38, CX_ENTITY, $B38, BK$11, BK$14, BK$19,),
               ""
            )
         )
      )
   )
)),"")</f>
        <v/>
      </c>
      <c r="DY38" s="1883" t="str" cm="1">
        <f t="array" aca="1" ref="DY38" ca="1">IFERROR(IF(BL38*fxVal_normal=_BS!BL38,"",IF(OR(BL38="", NOT(ISNUMBER(BL38)), ISERROR(BL38), $B38=""), "",
   IF($I38=1,
      IFBLANK(
         _xldudf_CX_PUSH(BL38*fxVal_normal, CX_ENTITY, $B38, BL$11, BL$14, BL$19,),
         ""
      ),
      IF($I38=2,
         IFBLANK(
            _xldudf_CX_PUSH(BL38, CX_ENTITY, $B38, BL$11, BL$14, BL$19,),
            ""
         ),
         IF($I38=3,
            "",
            IFBLANK(
               _xldudf_CX_PUSH(BL38, CX_ENTITY, $B38, BL$11, BL$14, BL$19,),
               ""
            )
         )
      )
   )
)),"")</f>
        <v/>
      </c>
      <c r="DZ38" s="1883" t="str" cm="1">
        <f t="array" aca="1" ref="DZ38" ca="1">IFERROR(IF(BM38*fxVal_normal=_BS!BM38,"",IF(OR(BM38="", NOT(ISNUMBER(BM38)), ISERROR(BM38), $B38=""), "",
   IF($I38=1,
      IFBLANK(
         _xldudf_CX_PUSH(BM38*fxVal_normal, CX_ENTITY, $B38, BM$11, BM$14, BM$19,),
         ""
      ),
      IF($I38=2,
         IFBLANK(
            _xldudf_CX_PUSH(BM38, CX_ENTITY, $B38, BM$11, BM$14, BM$19,),
            ""
         ),
         IF($I38=3,
            "",
            IFBLANK(
               _xldudf_CX_PUSH(BM38, CX_ENTITY, $B38, BM$11, BM$14, BM$19,),
               ""
            )
         )
      )
   )
)),"")</f>
        <v/>
      </c>
      <c r="EA38" s="1883" t="str" cm="1">
        <f t="array" aca="1" ref="EA38" ca="1">IFERROR(IF(BN38*fxVal_normal=_BS!BN38,"",IF(OR(BN38="", NOT(ISNUMBER(BN38)), ISERROR(BN38), $B38=""), "",
   IF($I38=1,
      IFBLANK(
         _xldudf_CX_PUSH(BN38*fxVal_normal, CX_ENTITY, $B38, BN$11, BN$14, BN$19,),
         ""
      ),
      IF($I38=2,
         IFBLANK(
            _xldudf_CX_PUSH(BN38, CX_ENTITY, $B38, BN$11, BN$14, BN$19,),
            ""
         ),
         IF($I38=3,
            "",
            IFBLANK(
               _xldudf_CX_PUSH(BN38, CX_ENTITY, $B38, BN$11, BN$14, BN$19,),
               ""
            )
         )
      )
   )
)),"")</f>
        <v/>
      </c>
    </row>
    <row r="39" spans="1:131" ht="21" customHeight="1">
      <c r="A39" s="1626"/>
      <c r="B39" s="811" t="str" cm="1">
        <f t="array" ref="B39">IFBLANK(_BS!F39,"")</f>
        <v>Cash &amp; Equivalents</v>
      </c>
      <c r="C39" s="811" t="str" cm="1">
        <f t="array" ref="C39">IFBLANK(_BS!C39,"")</f>
        <v>Cash &amp; Equivalents (Company View)</v>
      </c>
      <c r="D39" s="1549"/>
      <c r="E39" s="1902" t="e" cm="1">
        <f t="array" aca="1" ref="E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)($AD39:$CH39, Z39)</f>
        <v>#NAME?</v>
      </c>
      <c r="F39" s="1897"/>
      <c r="G39" s="1897"/>
      <c r="H39" s="401">
        <v>1</v>
      </c>
      <c r="I39" s="401">
        <v>1</v>
      </c>
      <c r="J39" s="401"/>
      <c r="N39" s="158"/>
      <c r="O39" s="101"/>
      <c r="P39" s="52"/>
      <c r="Q39" s="101"/>
      <c r="R39" s="101"/>
      <c r="S39" s="101"/>
      <c r="T39" s="101"/>
      <c r="U39" s="39"/>
      <c r="W39" s="91" t="str">
        <f t="shared" si="1"/>
        <v>Actual</v>
      </c>
      <c r="X39" s="857">
        <f>_BS!X39</f>
        <v>1</v>
      </c>
      <c r="Y39" s="916">
        <v>2</v>
      </c>
      <c r="Z39" s="198" cm="1">
        <f t="array" ref="Z39">_xlfn.SWITCH(
    TRUE,
    _BS!$L39=TRUE, 1,
    _BS!$L39=FALSE,-1,
    _BS!$L39=-1,0,
"n/a"
)</f>
        <v>1</v>
      </c>
      <c r="AA39" s="200"/>
      <c r="AB39" s="88" t="str">
        <f>_BS!AB39</f>
        <v>Cash &amp; Equivalents</v>
      </c>
      <c r="AC39" s="88" t="str" cm="1">
        <f t="array" aca="1" ref="AC39" ca="1">_xlfn.LET(
_xlpm._termname, $AB39,
_xlpm._iconname, "find",
_xlpm._icon, fx_getIcon(_xlpm._iconname),
_xlpm._location, _xlfn.XLOOKUP(LOWER(_xlpm._termname), LOWER(tbl_acctDef[Term]),tbl_acctDef[Term]),
_xlpm._hyperlink, HYPERLINK("#"&amp;CELL("address",_xlpm._location), _xlpm._icon),
IFERROR(_xlpm._hyperlink,"")
)</f>
        <v/>
      </c>
      <c r="AD39" s="1669">
        <v>1</v>
      </c>
      <c r="AE39" s="1669">
        <v>1</v>
      </c>
      <c r="AF39" s="1669">
        <v>1</v>
      </c>
      <c r="AG39" s="1669">
        <v>1</v>
      </c>
      <c r="AH39" s="1669">
        <v>1</v>
      </c>
      <c r="AI39" s="1669">
        <v>1</v>
      </c>
      <c r="AJ39" s="1669">
        <v>1</v>
      </c>
      <c r="AK39" s="1669">
        <v>1</v>
      </c>
      <c r="AL39" s="1669">
        <v>1</v>
      </c>
      <c r="AM39" s="1669">
        <v>1</v>
      </c>
      <c r="AN39" s="1669">
        <v>1</v>
      </c>
      <c r="AO39" s="1669">
        <v>1</v>
      </c>
      <c r="AP39" s="1669">
        <v>1</v>
      </c>
      <c r="AQ39" s="1669">
        <v>1</v>
      </c>
      <c r="AR39" s="1669">
        <v>1</v>
      </c>
      <c r="AS39" s="1669">
        <v>1</v>
      </c>
      <c r="AT39" s="1669">
        <v>1</v>
      </c>
      <c r="AU39" s="1669">
        <v>1</v>
      </c>
      <c r="AV39" s="1669">
        <v>1</v>
      </c>
      <c r="AW39" s="1669">
        <v>1</v>
      </c>
      <c r="AX39" s="1669">
        <v>1</v>
      </c>
      <c r="AY39" s="1669">
        <v>1</v>
      </c>
      <c r="AZ39" s="1669">
        <v>1</v>
      </c>
      <c r="BA39" s="1669">
        <v>1</v>
      </c>
      <c r="BB39" s="1669">
        <v>1</v>
      </c>
      <c r="BC39" s="1669">
        <v>1</v>
      </c>
      <c r="BD39" s="1669">
        <v>1</v>
      </c>
      <c r="BE39" s="1669">
        <v>1</v>
      </c>
      <c r="BF39" s="1669">
        <v>1</v>
      </c>
      <c r="BG39" s="1669">
        <v>1</v>
      </c>
      <c r="BH39" s="1669">
        <v>1</v>
      </c>
      <c r="BI39" s="1669">
        <v>1</v>
      </c>
      <c r="BJ39" s="1669">
        <v>1</v>
      </c>
      <c r="BK39" s="1669">
        <v>1</v>
      </c>
      <c r="BL39" s="1669">
        <v>1</v>
      </c>
      <c r="BM39" s="1669">
        <v>1</v>
      </c>
      <c r="BN39" s="1669">
        <v>1</v>
      </c>
      <c r="BO39" s="2095"/>
      <c r="BP39" s="2095"/>
      <c r="BQ39" s="2095"/>
      <c r="BR39" s="2095"/>
      <c r="BS39" s="2095"/>
      <c r="BT39" s="2095"/>
      <c r="BU39" s="2095"/>
      <c r="BV39" s="2095"/>
      <c r="BW39" s="2095"/>
      <c r="BX39" s="2095"/>
      <c r="BY39" s="2095"/>
      <c r="BZ39" s="2095"/>
      <c r="CA39" s="926"/>
      <c r="CB39" s="921"/>
      <c r="CC39" s="927"/>
      <c r="CD39" s="2069" t="e" cm="1">
        <f t="array" aca="1" ref="CD39" ca="1">_xlfn.XLOOKUP(BS!CD$11, array_timeline, BS!$AD39:$BN39)</f>
        <v>#NAME?</v>
      </c>
      <c r="CE39" s="2069" t="e" cm="1">
        <f t="array" aca="1" ref="CE39" ca="1">_xlfn.XLOOKUP(BS!CE$11, array_timeline, BS!$AD39:$BN39)</f>
        <v>#NAME?</v>
      </c>
      <c r="CF39" s="925"/>
      <c r="CG39" s="1669" t="e" cm="1">
        <f t="array" aca="1" ref="CG39" ca="1">TODECIMAL(IFBLANK(_BS!CG39,""), fxVal_normal)</f>
        <v>#NAME?</v>
      </c>
      <c r="CH39" s="1669" t="e" cm="1">
        <f t="array" aca="1" ref="CH39" ca="1">TODECIMAL(IFBLANK(_BS!CH39,""), fxVal_normal)</f>
        <v>#NAME?</v>
      </c>
      <c r="CI39" s="200"/>
      <c r="CK39" s="2085" t="str" cm="1">
        <f t="array" aca="1" ref="CK39" ca="1">IFERROR(IF(Y39&lt;&gt;AB39,_xldudf_CX_PUSH(Y39,CX_ENTITY,C39,EOMONTH(val_asOfDate,0)),""),"")</f>
        <v/>
      </c>
      <c r="CL39" s="2085" t="str" cm="1">
        <f t="array" aca="1" ref="CL39" ca="1">IFERROR(IF(Y39&lt;&gt;AB39,_xldudf_CX_PUSH(Y39,CX_ENTITY,C39,EOMONTH(val_asOfDate,1)),""),"")</f>
        <v/>
      </c>
      <c r="CM39" s="2085" t="str" cm="1">
        <f t="array" aca="1" ref="CM39" ca="1">IFERROR(IF(Y39&lt;&gt;AB39,_xldudf_CX_PUSH(Y39,CX_ENTITY,C39,EOMONTH(val_asOfDate,2)),""),"")</f>
        <v/>
      </c>
      <c r="CN39" s="2085" t="str" cm="1">
        <f t="array" aca="1" ref="CN39" ca="1">IFERROR(IF(Y39&lt;&gt;AB39,_xldudf_CX_PUSH(Y39,CX_ENTITY,C39,EOMONTH(val_asOfDate,3)),""),"")</f>
        <v/>
      </c>
      <c r="CO39" s="2086" t="str" cm="1">
        <f t="array" aca="1" ref="CO39" ca="1">IFERROR(IF(CG39*fxVal_normal=_BS!CG39,"",IF(OR($CG39="", $CG39=0, NOT(ISNUMBER($CG39)), ISERROR($CG39), $B39=""), "",
   IF($I39=1,
      IFBLANK(
         _xldudf_CX_PUSH($CG39*10^6, CX_ENTITY, $B39, $CG$11, $CG$14, $CG$19,),
         ""
      ),
      IF($I39=2,
         IFBLANK(
            _xldudf_CX_PUSH($CG39, CX_ENTITY, $B39, $CG$11, $CG$14, $CG$19,),
            ""
         ),
         IF($I39=3,
            "",
            IFBLANK(
               _xldudf_CX_PUSH($CG39, CX_ENTITY, $B39, $CG$11, $CG$14, $CG$19,),
               ""
            )
         )
      )
   )
)),"")</f>
        <v/>
      </c>
      <c r="CP39" s="2086" t="str" cm="1">
        <f t="array" aca="1" ref="CP39" ca="1">IFERROR(IF(CH39*fxVal_normal=_BS!CH39,"",IF(OR($CH39="", $CH39=0, NOT(ISNUMBER($CH39)), ISERROR($CH39), $B39=""), "",
   IF($I39=1,
      IFBLANK(
         _xldudf_CX_PUSH($CH39*10^6, CX_ENTITY, $B39, $CH$11, $CH$14, $CH$19,),
         ""
      ),
      IF($I39=2,
         IFBLANK(
            _xldudf_CX_PUSH($CH39, CX_ENTITY, $B39, $CH$11, $CH$14, $CH$19,),
            ""
         ),
         IF($I39=3,
            "",
            IFBLANK(
               _xldudf_CX_PUSH($CH39, CX_ENTITY, $B39, $CH$11, $CH$14, $CH$19,),
               ""
            )
         )
      )
   )
)),"")</f>
        <v/>
      </c>
      <c r="CQ39" s="1883" t="str" cm="1">
        <f t="array" aca="1" ref="CQ39" ca="1">IFERROR(IF(AD39*fxVal_normal=_BS!AD39,"",IF(OR(AD39="", NOT(ISNUMBER(AD39)), ISERROR(AD39), $B39=""), "",
   IF($I39=1,
      IFBLANK(
         _xldudf_CX_PUSH(AD39*fxVal_normal, CX_ENTITY, $B39, AD$11, AD$14, AD$19,),
         ""
      ),
      IF($I39=2,
         IFBLANK(
            _xldudf_CX_PUSH(AD39, CX_ENTITY, $B39, AD$11, AD$14, AD$19,),
            ""
         ),
         IF($I39=3,
            "",
            IFBLANK(
               _xldudf_CX_PUSH(AD39, CX_ENTITY, $B39, AD$11, AD$14, AD$19,),
               ""
            )
         )
      )
   )
)),"")</f>
        <v/>
      </c>
      <c r="CR39" s="1883" t="str" cm="1">
        <f t="array" aca="1" ref="CR39" ca="1">IFERROR(IF(AE39*fxVal_normal=_BS!AE39,"",IF(OR(AE39="", NOT(ISNUMBER(AE39)), ISERROR(AE39), $B39=""), "",
   IF($I39=1,
      IFBLANK(
         _xldudf_CX_PUSH(AE39*fxVal_normal, CX_ENTITY, $B39, AE$11, AE$14, AE$19,),
         ""
      ),
      IF($I39=2,
         IFBLANK(
            _xldudf_CX_PUSH(AE39, CX_ENTITY, $B39, AE$11, AE$14, AE$19,),
            ""
         ),
         IF($I39=3,
            "",
            IFBLANK(
               _xldudf_CX_PUSH(AE39, CX_ENTITY, $B39, AE$11, AE$14, AE$19,),
               ""
            )
         )
      )
   )
)),"")</f>
        <v/>
      </c>
      <c r="CS39" s="1883" t="str" cm="1">
        <f t="array" aca="1" ref="CS39" ca="1">IFERROR(IF(AF39*fxVal_normal=_BS!AF39,"",IF(OR(AF39="", NOT(ISNUMBER(AF39)), ISERROR(AF39), $B39=""), "",
   IF($I39=1,
      IFBLANK(
         _xldudf_CX_PUSH(AF39*fxVal_normal, CX_ENTITY, $B39, AF$11, AF$14, AF$19,),
         ""
      ),
      IF($I39=2,
         IFBLANK(
            _xldudf_CX_PUSH(AF39, CX_ENTITY, $B39, AF$11, AF$14, AF$19,),
            ""
         ),
         IF($I39=3,
            "",
            IFBLANK(
               _xldudf_CX_PUSH(AF39, CX_ENTITY, $B39, AF$11, AF$14, AF$19,),
               ""
            )
         )
      )
   )
)),"")</f>
        <v/>
      </c>
      <c r="CT39" s="1883" t="str" cm="1">
        <f t="array" aca="1" ref="CT39" ca="1">IFERROR(IF(AG39*fxVal_normal=_BS!AG39,"",IF(OR(AG39="", NOT(ISNUMBER(AG39)), ISERROR(AG39), $B39=""), "",
   IF($I39=1,
      IFBLANK(
         _xldudf_CX_PUSH(AG39*fxVal_normal, CX_ENTITY, $B39, AG$11, AG$14, AG$19,),
         ""
      ),
      IF($I39=2,
         IFBLANK(
            _xldudf_CX_PUSH(AG39, CX_ENTITY, $B39, AG$11, AG$14, AG$19,),
            ""
         ),
         IF($I39=3,
            "",
            IFBLANK(
               _xldudf_CX_PUSH(AG39, CX_ENTITY, $B39, AG$11, AG$14, AG$19,),
               ""
            )
         )
      )
   )
)),"")</f>
        <v/>
      </c>
      <c r="CU39" s="1883" t="str" cm="1">
        <f t="array" aca="1" ref="CU39" ca="1">IFERROR(IF(AH39*fxVal_normal=_BS!AH39,"",IF(OR(AH39="", NOT(ISNUMBER(AH39)), ISERROR(AH39), $B39=""), "",
   IF($I39=1,
      IFBLANK(
         _xldudf_CX_PUSH(AH39*fxVal_normal, CX_ENTITY, $B39, AH$11, AH$14, AH$19,),
         ""
      ),
      IF($I39=2,
         IFBLANK(
            _xldudf_CX_PUSH(AH39, CX_ENTITY, $B39, AH$11, AH$14, AH$19,),
            ""
         ),
         IF($I39=3,
            "",
            IFBLANK(
               _xldudf_CX_PUSH(AH39, CX_ENTITY, $B39, AH$11, AH$14, AH$19,),
               ""
            )
         )
      )
   )
)),"")</f>
        <v/>
      </c>
      <c r="CV39" s="1883" t="str" cm="1">
        <f t="array" aca="1" ref="CV39" ca="1">IFERROR(IF(AI39*fxVal_normal=_BS!AI39,"",IF(OR(AI39="", NOT(ISNUMBER(AI39)), ISERROR(AI39), $B39=""), "",
   IF($I39=1,
      IFBLANK(
         _xldudf_CX_PUSH(AI39*fxVal_normal, CX_ENTITY, $B39, AI$11, AI$14, AI$19,),
         ""
      ),
      IF($I39=2,
         IFBLANK(
            _xldudf_CX_PUSH(AI39, CX_ENTITY, $B39, AI$11, AI$14, AI$19,),
            ""
         ),
         IF($I39=3,
            "",
            IFBLANK(
               _xldudf_CX_PUSH(AI39, CX_ENTITY, $B39, AI$11, AI$14, AI$19,),
               ""
            )
         )
      )
   )
)),"")</f>
        <v/>
      </c>
      <c r="CW39" s="1883" t="str" cm="1">
        <f t="array" aca="1" ref="CW39" ca="1">IFERROR(IF(AJ39*fxVal_normal=_BS!AJ39,"",IF(OR(AJ39="", NOT(ISNUMBER(AJ39)), ISERROR(AJ39), $B39=""), "",
   IF($I39=1,
      IFBLANK(
         _xldudf_CX_PUSH(AJ39*fxVal_normal, CX_ENTITY, $B39, AJ$11, AJ$14, AJ$19,),
         ""
      ),
      IF($I39=2,
         IFBLANK(
            _xldudf_CX_PUSH(AJ39, CX_ENTITY, $B39, AJ$11, AJ$14, AJ$19,),
            ""
         ),
         IF($I39=3,
            "",
            IFBLANK(
               _xldudf_CX_PUSH(AJ39, CX_ENTITY, $B39, AJ$11, AJ$14, AJ$19,),
               ""
            )
         )
      )
   )
)),"")</f>
        <v/>
      </c>
      <c r="CX39" s="1883" t="str" cm="1">
        <f t="array" aca="1" ref="CX39" ca="1">IFERROR(IF(AK39*fxVal_normal=_BS!AK39,"",IF(OR(AK39="", NOT(ISNUMBER(AK39)), ISERROR(AK39), $B39=""), "",
   IF($I39=1,
      IFBLANK(
         _xldudf_CX_PUSH(AK39*fxVal_normal, CX_ENTITY, $B39, AK$11, AK$14, AK$19,),
         ""
      ),
      IF($I39=2,
         IFBLANK(
            _xldudf_CX_PUSH(AK39, CX_ENTITY, $B39, AK$11, AK$14, AK$19,),
            ""
         ),
         IF($I39=3,
            "",
            IFBLANK(
               _xldudf_CX_PUSH(AK39, CX_ENTITY, $B39, AK$11, AK$14, AK$19,),
               ""
            )
         )
      )
   )
)),"")</f>
        <v/>
      </c>
      <c r="CY39" s="1883" t="str" cm="1">
        <f t="array" aca="1" ref="CY39" ca="1">IFERROR(IF(AL39*fxVal_normal=_BS!AL39,"",IF(OR(AL39="", NOT(ISNUMBER(AL39)), ISERROR(AL39), $B39=""), "",
   IF($I39=1,
      IFBLANK(
         _xldudf_CX_PUSH(AL39*fxVal_normal, CX_ENTITY, $B39, AL$11, AL$14, AL$19,),
         ""
      ),
      IF($I39=2,
         IFBLANK(
            _xldudf_CX_PUSH(AL39, CX_ENTITY, $B39, AL$11, AL$14, AL$19,),
            ""
         ),
         IF($I39=3,
            "",
            IFBLANK(
               _xldudf_CX_PUSH(AL39, CX_ENTITY, $B39, AL$11, AL$14, AL$19,),
               ""
            )
         )
      )
   )
)),"")</f>
        <v/>
      </c>
      <c r="CZ39" s="1883" t="str" cm="1">
        <f t="array" aca="1" ref="CZ39" ca="1">IFERROR(IF(AM39*fxVal_normal=_BS!AM39,"",IF(OR(AM39="", NOT(ISNUMBER(AM39)), ISERROR(AM39), $B39=""), "",
   IF($I39=1,
      IFBLANK(
         _xldudf_CX_PUSH(AM39*fxVal_normal, CX_ENTITY, $B39, AM$11, AM$14, AM$19,),
         ""
      ),
      IF($I39=2,
         IFBLANK(
            _xldudf_CX_PUSH(AM39, CX_ENTITY, $B39, AM$11, AM$14, AM$19,),
            ""
         ),
         IF($I39=3,
            "",
            IFBLANK(
               _xldudf_CX_PUSH(AM39, CX_ENTITY, $B39, AM$11, AM$14, AM$19,),
               ""
            )
         )
      )
   )
)),"")</f>
        <v/>
      </c>
      <c r="DA39" s="1883" t="str" cm="1">
        <f t="array" aca="1" ref="DA39" ca="1">IFERROR(IF(AN39*fxVal_normal=_BS!AN39,"",IF(OR(AN39="", NOT(ISNUMBER(AN39)), ISERROR(AN39), $B39=""), "",
   IF($I39=1,
      IFBLANK(
         _xldudf_CX_PUSH(AN39*fxVal_normal, CX_ENTITY, $B39, AN$11, AN$14, AN$19,),
         ""
      ),
      IF($I39=2,
         IFBLANK(
            _xldudf_CX_PUSH(AN39, CX_ENTITY, $B39, AN$11, AN$14, AN$19,),
            ""
         ),
         IF($I39=3,
            "",
            IFBLANK(
               _xldudf_CX_PUSH(AN39, CX_ENTITY, $B39, AN$11, AN$14, AN$19,),
               ""
            )
         )
      )
   )
)),"")</f>
        <v/>
      </c>
      <c r="DB39" s="1883" t="str" cm="1">
        <f t="array" aca="1" ref="DB39" ca="1">IFERROR(IF(AO39*fxVal_normal=_BS!AO39,"",IF(OR(AO39="", NOT(ISNUMBER(AO39)), ISERROR(AO39), $B39=""), "",
   IF($I39=1,
      IFBLANK(
         _xldudf_CX_PUSH(AO39*fxVal_normal, CX_ENTITY, $B39, AO$11, AO$14, AO$19,),
         ""
      ),
      IF($I39=2,
         IFBLANK(
            _xldudf_CX_PUSH(AO39, CX_ENTITY, $B39, AO$11, AO$14, AO$19,),
            ""
         ),
         IF($I39=3,
            "",
            IFBLANK(
               _xldudf_CX_PUSH(AO39, CX_ENTITY, $B39, AO$11, AO$14, AO$19,),
               ""
            )
         )
      )
   )
)),"")</f>
        <v/>
      </c>
      <c r="DC39" s="1883" t="str" cm="1">
        <f t="array" aca="1" ref="DC39" ca="1">IFERROR(IF(AP39*fxVal_normal=_BS!AP39,"",IF(OR(AP39="", NOT(ISNUMBER(AP39)), ISERROR(AP39), $B39=""), "",
   IF($I39=1,
      IFBLANK(
         _xldudf_CX_PUSH(AP39*fxVal_normal, CX_ENTITY, $B39, AP$11, AP$14, AP$19,),
         ""
      ),
      IF($I39=2,
         IFBLANK(
            _xldudf_CX_PUSH(AP39, CX_ENTITY, $B39, AP$11, AP$14, AP$19,),
            ""
         ),
         IF($I39=3,
            "",
            IFBLANK(
               _xldudf_CX_PUSH(AP39, CX_ENTITY, $B39, AP$11, AP$14, AP$19,),
               ""
            )
         )
      )
   )
)),"")</f>
        <v/>
      </c>
      <c r="DD39" s="1883" t="str" cm="1">
        <f t="array" aca="1" ref="DD39" ca="1">IFERROR(IF(AQ39*fxVal_normal=_BS!AQ39,"",IF(OR(AQ39="", NOT(ISNUMBER(AQ39)), ISERROR(AQ39), $B39=""), "",
   IF($I39=1,
      IFBLANK(
         _xldudf_CX_PUSH(AQ39*fxVal_normal, CX_ENTITY, $B39, AQ$11, AQ$14, AQ$19,),
         ""
      ),
      IF($I39=2,
         IFBLANK(
            _xldudf_CX_PUSH(AQ39, CX_ENTITY, $B39, AQ$11, AQ$14, AQ$19,),
            ""
         ),
         IF($I39=3,
            "",
            IFBLANK(
               _xldudf_CX_PUSH(AQ39, CX_ENTITY, $B39, AQ$11, AQ$14, AQ$19,),
               ""
            )
         )
      )
   )
)),"")</f>
        <v/>
      </c>
      <c r="DE39" s="1883" t="str" cm="1">
        <f t="array" aca="1" ref="DE39" ca="1">IFERROR(IF(AR39*fxVal_normal=_BS!AR39,"",IF(OR(AR39="", NOT(ISNUMBER(AR39)), ISERROR(AR39), $B39=""), "",
   IF($I39=1,
      IFBLANK(
         _xldudf_CX_PUSH(AR39*fxVal_normal, CX_ENTITY, $B39, AR$11, AR$14, AR$19,),
         ""
      ),
      IF($I39=2,
         IFBLANK(
            _xldudf_CX_PUSH(AR39, CX_ENTITY, $B39, AR$11, AR$14, AR$19,),
            ""
         ),
         IF($I39=3,
            "",
            IFBLANK(
               _xldudf_CX_PUSH(AR39, CX_ENTITY, $B39, AR$11, AR$14, AR$19,),
               ""
            )
         )
      )
   )
)),"")</f>
        <v/>
      </c>
      <c r="DF39" s="1883" t="str" cm="1">
        <f t="array" aca="1" ref="DF39" ca="1">IFERROR(IF(AS39*fxVal_normal=_BS!AS39,"",IF(OR(AS39="", NOT(ISNUMBER(AS39)), ISERROR(AS39), $B39=""), "",
   IF($I39=1,
      IFBLANK(
         _xldudf_CX_PUSH(AS39*fxVal_normal, CX_ENTITY, $B39, AS$11, AS$14, AS$19,),
         ""
      ),
      IF($I39=2,
         IFBLANK(
            _xldudf_CX_PUSH(AS39, CX_ENTITY, $B39, AS$11, AS$14, AS$19,),
            ""
         ),
         IF($I39=3,
            "",
            IFBLANK(
               _xldudf_CX_PUSH(AS39, CX_ENTITY, $B39, AS$11, AS$14, AS$19,),
               ""
            )
         )
      )
   )
)),"")</f>
        <v/>
      </c>
      <c r="DG39" s="1883" t="str" cm="1">
        <f t="array" aca="1" ref="DG39" ca="1">IFERROR(IF(AT39*fxVal_normal=_BS!AT39,"",IF(OR(AT39="", NOT(ISNUMBER(AT39)), ISERROR(AT39), $B39=""), "",
   IF($I39=1,
      IFBLANK(
         _xldudf_CX_PUSH(AT39*fxVal_normal, CX_ENTITY, $B39, AT$11, AT$14, AT$19,),
         ""
      ),
      IF($I39=2,
         IFBLANK(
            _xldudf_CX_PUSH(AT39, CX_ENTITY, $B39, AT$11, AT$14, AT$19,),
            ""
         ),
         IF($I39=3,
            "",
            IFBLANK(
               _xldudf_CX_PUSH(AT39, CX_ENTITY, $B39, AT$11, AT$14, AT$19,),
               ""
            )
         )
      )
   )
)),"")</f>
        <v/>
      </c>
      <c r="DH39" s="1883" t="str" cm="1">
        <f t="array" aca="1" ref="DH39" ca="1">IFERROR(IF(AU39*fxVal_normal=_BS!AU39,"",IF(OR(AU39="", NOT(ISNUMBER(AU39)), ISERROR(AU39), $B39=""), "",
   IF($I39=1,
      IFBLANK(
         _xldudf_CX_PUSH(AU39*fxVal_normal, CX_ENTITY, $B39, AU$11, AU$14, AU$19,),
         ""
      ),
      IF($I39=2,
         IFBLANK(
            _xldudf_CX_PUSH(AU39, CX_ENTITY, $B39, AU$11, AU$14, AU$19,),
            ""
         ),
         IF($I39=3,
            "",
            IFBLANK(
               _xldudf_CX_PUSH(AU39, CX_ENTITY, $B39, AU$11, AU$14, AU$19,),
               ""
            )
         )
      )
   )
)),"")</f>
        <v/>
      </c>
      <c r="DI39" s="1883" t="str" cm="1">
        <f t="array" aca="1" ref="DI39" ca="1">IFERROR(IF(AV39*fxVal_normal=_BS!AV39,"",IF(OR(AV39="", NOT(ISNUMBER(AV39)), ISERROR(AV39), $B39=""), "",
   IF($I39=1,
      IFBLANK(
         _xldudf_CX_PUSH(AV39*fxVal_normal, CX_ENTITY, $B39, AV$11, AV$14, AV$19,),
         ""
      ),
      IF($I39=2,
         IFBLANK(
            _xldudf_CX_PUSH(AV39, CX_ENTITY, $B39, AV$11, AV$14, AV$19,),
            ""
         ),
         IF($I39=3,
            "",
            IFBLANK(
               _xldudf_CX_PUSH(AV39, CX_ENTITY, $B39, AV$11, AV$14, AV$19,),
               ""
            )
         )
      )
   )
)),"")</f>
        <v/>
      </c>
      <c r="DJ39" s="1883" t="str" cm="1">
        <f t="array" aca="1" ref="DJ39" ca="1">IFERROR(IF(AW39*fxVal_normal=_BS!AW39,"",IF(OR(AW39="", NOT(ISNUMBER(AW39)), ISERROR(AW39), $B39=""), "",
   IF($I39=1,
      IFBLANK(
         _xldudf_CX_PUSH(AW39*fxVal_normal, CX_ENTITY, $B39, AW$11, AW$14, AW$19,),
         ""
      ),
      IF($I39=2,
         IFBLANK(
            _xldudf_CX_PUSH(AW39, CX_ENTITY, $B39, AW$11, AW$14, AW$19,),
            ""
         ),
         IF($I39=3,
            "",
            IFBLANK(
               _xldudf_CX_PUSH(AW39, CX_ENTITY, $B39, AW$11, AW$14, AW$19,),
               ""
            )
         )
      )
   )
)),"")</f>
        <v/>
      </c>
      <c r="DK39" s="1883" t="str" cm="1">
        <f t="array" aca="1" ref="DK39" ca="1">IFERROR(IF(AX39*fxVal_normal=_BS!AX39,"",IF(OR(AX39="", NOT(ISNUMBER(AX39)), ISERROR(AX39), $B39=""), "",
   IF($I39=1,
      IFBLANK(
         _xldudf_CX_PUSH(AX39*fxVal_normal, CX_ENTITY, $B39, AX$11, AX$14, AX$19,),
         ""
      ),
      IF($I39=2,
         IFBLANK(
            _xldudf_CX_PUSH(AX39, CX_ENTITY, $B39, AX$11, AX$14, AX$19,),
            ""
         ),
         IF($I39=3,
            "",
            IFBLANK(
               _xldudf_CX_PUSH(AX39, CX_ENTITY, $B39, AX$11, AX$14, AX$19,),
               ""
            )
         )
      )
   )
)),"")</f>
        <v/>
      </c>
      <c r="DL39" s="1883" t="str" cm="1">
        <f t="array" aca="1" ref="DL39" ca="1">IFERROR(IF(AY39*fxVal_normal=_BS!AY39,"",IF(OR(AY39="", NOT(ISNUMBER(AY39)), ISERROR(AY39), $B39=""), "",
   IF($I39=1,
      IFBLANK(
         _xldudf_CX_PUSH(AY39*fxVal_normal, CX_ENTITY, $B39, AY$11, AY$14, AY$19,),
         ""
      ),
      IF($I39=2,
         IFBLANK(
            _xldudf_CX_PUSH(AY39, CX_ENTITY, $B39, AY$11, AY$14, AY$19,),
            ""
         ),
         IF($I39=3,
            "",
            IFBLANK(
               _xldudf_CX_PUSH(AY39, CX_ENTITY, $B39, AY$11, AY$14, AY$19,),
               ""
            )
         )
      )
   )
)),"")</f>
        <v/>
      </c>
      <c r="DM39" s="1883" t="str" cm="1">
        <f t="array" aca="1" ref="DM39" ca="1">IFERROR(IF(AZ39*fxVal_normal=_BS!AZ39,"",IF(OR(AZ39="", NOT(ISNUMBER(AZ39)), ISERROR(AZ39), $B39=""), "",
   IF($I39=1,
      IFBLANK(
         _xldudf_CX_PUSH(AZ39*fxVal_normal, CX_ENTITY, $B39, AZ$11, AZ$14, AZ$19,),
         ""
      ),
      IF($I39=2,
         IFBLANK(
            _xldudf_CX_PUSH(AZ39, CX_ENTITY, $B39, AZ$11, AZ$14, AZ$19,),
            ""
         ),
         IF($I39=3,
            "",
            IFBLANK(
               _xldudf_CX_PUSH(AZ39, CX_ENTITY, $B39, AZ$11, AZ$14, AZ$19,),
               ""
            )
         )
      )
   )
)),"")</f>
        <v/>
      </c>
      <c r="DN39" s="1883" t="str" cm="1">
        <f t="array" aca="1" ref="DN39" ca="1">IFERROR(IF(BA39*fxVal_normal=_BS!BA39,"",IF(OR(BA39="", NOT(ISNUMBER(BA39)), ISERROR(BA39), $B39=""), "",
   IF($I39=1,
      IFBLANK(
         _xldudf_CX_PUSH(BA39*fxVal_normal, CX_ENTITY, $B39, BA$11, BA$14, BA$19,),
         ""
      ),
      IF($I39=2,
         IFBLANK(
            _xldudf_CX_PUSH(BA39, CX_ENTITY, $B39, BA$11, BA$14, BA$19,),
            ""
         ),
         IF($I39=3,
            "",
            IFBLANK(
               _xldudf_CX_PUSH(BA39, CX_ENTITY, $B39, BA$11, BA$14, BA$19,),
               ""
            )
         )
      )
   )
)),"")</f>
        <v/>
      </c>
      <c r="DO39" s="1883" t="str" cm="1">
        <f t="array" aca="1" ref="DO39" ca="1">IFERROR(IF(BB39*fxVal_normal=_BS!BB39,"",IF(OR(BB39="", NOT(ISNUMBER(BB39)), ISERROR(BB39), $B39=""), "",
   IF($I39=1,
      IFBLANK(
         _xldudf_CX_PUSH(BB39*fxVal_normal, CX_ENTITY, $B39, BB$11, BB$14, BB$19,),
         ""
      ),
      IF($I39=2,
         IFBLANK(
            _xldudf_CX_PUSH(BB39, CX_ENTITY, $B39, BB$11, BB$14, BB$19,),
            ""
         ),
         IF($I39=3,
            "",
            IFBLANK(
               _xldudf_CX_PUSH(BB39, CX_ENTITY, $B39, BB$11, BB$14, BB$19,),
               ""
            )
         )
      )
   )
)),"")</f>
        <v/>
      </c>
      <c r="DP39" s="1883" t="str" cm="1">
        <f t="array" aca="1" ref="DP39" ca="1">IFERROR(IF(BC39*fxVal_normal=_BS!BC39,"",IF(OR(BC39="", NOT(ISNUMBER(BC39)), ISERROR(BC39), $B39=""), "",
   IF($I39=1,
      IFBLANK(
         _xldudf_CX_PUSH(BC39*fxVal_normal, CX_ENTITY, $B39, BC$11, BC$14, BC$19,),
         ""
      ),
      IF($I39=2,
         IFBLANK(
            _xldudf_CX_PUSH(BC39, CX_ENTITY, $B39, BC$11, BC$14, BC$19,),
            ""
         ),
         IF($I39=3,
            "",
            IFBLANK(
               _xldudf_CX_PUSH(BC39, CX_ENTITY, $B39, BC$11, BC$14, BC$19,),
               ""
            )
         )
      )
   )
)),"")</f>
        <v/>
      </c>
      <c r="DQ39" s="1883" t="str" cm="1">
        <f t="array" aca="1" ref="DQ39" ca="1">IFERROR(IF(BD39*fxVal_normal=_BS!BD39,"",IF(OR(BD39="", NOT(ISNUMBER(BD39)), ISERROR(BD39), $B39=""), "",
   IF($I39=1,
      IFBLANK(
         _xldudf_CX_PUSH(BD39*fxVal_normal, CX_ENTITY, $B39, BD$11, BD$14, BD$19,),
         ""
      ),
      IF($I39=2,
         IFBLANK(
            _xldudf_CX_PUSH(BD39, CX_ENTITY, $B39, BD$11, BD$14, BD$19,),
            ""
         ),
         IF($I39=3,
            "",
            IFBLANK(
               _xldudf_CX_PUSH(BD39, CX_ENTITY, $B39, BD$11, BD$14, BD$19,),
               ""
            )
         )
      )
   )
)),"")</f>
        <v/>
      </c>
      <c r="DR39" s="1883" t="str" cm="1">
        <f t="array" aca="1" ref="DR39" ca="1">IFERROR(IF(BE39*fxVal_normal=_BS!BE39,"",IF(OR(BE39="", NOT(ISNUMBER(BE39)), ISERROR(BE39), $B39=""), "",
   IF($I39=1,
      IFBLANK(
         _xldudf_CX_PUSH(BE39*fxVal_normal, CX_ENTITY, $B39, BE$11, BE$14, BE$19,),
         ""
      ),
      IF($I39=2,
         IFBLANK(
            _xldudf_CX_PUSH(BE39, CX_ENTITY, $B39, BE$11, BE$14, BE$19,),
            ""
         ),
         IF($I39=3,
            "",
            IFBLANK(
               _xldudf_CX_PUSH(BE39, CX_ENTITY, $B39, BE$11, BE$14, BE$19,),
               ""
            )
         )
      )
   )
)),"")</f>
        <v/>
      </c>
      <c r="DS39" s="1883" t="str" cm="1">
        <f t="array" aca="1" ref="DS39" ca="1">IFERROR(IF(BF39*fxVal_normal=_BS!BF39,"",IF(OR(BF39="", NOT(ISNUMBER(BF39)), ISERROR(BF39), $B39=""), "",
   IF($I39=1,
      IFBLANK(
         _xldudf_CX_PUSH(BF39*fxVal_normal, CX_ENTITY, $B39, BF$11, BF$14, BF$19,),
         ""
      ),
      IF($I39=2,
         IFBLANK(
            _xldudf_CX_PUSH(BF39, CX_ENTITY, $B39, BF$11, BF$14, BF$19,),
            ""
         ),
         IF($I39=3,
            "",
            IFBLANK(
               _xldudf_CX_PUSH(BF39, CX_ENTITY, $B39, BF$11, BF$14, BF$19,),
               ""
            )
         )
      )
   )
)),"")</f>
        <v/>
      </c>
      <c r="DT39" s="1883" t="str" cm="1">
        <f t="array" aca="1" ref="DT39" ca="1">IFERROR(IF(BG39*fxVal_normal=_BS!BG39,"",IF(OR(BG39="", NOT(ISNUMBER(BG39)), ISERROR(BG39), $B39=""), "",
   IF($I39=1,
      IFBLANK(
         _xldudf_CX_PUSH(BG39*fxVal_normal, CX_ENTITY, $B39, BG$11, BG$14, BG$19,),
         ""
      ),
      IF($I39=2,
         IFBLANK(
            _xldudf_CX_PUSH(BG39, CX_ENTITY, $B39, BG$11, BG$14, BG$19,),
            ""
         ),
         IF($I39=3,
            "",
            IFBLANK(
               _xldudf_CX_PUSH(BG39, CX_ENTITY, $B39, BG$11, BG$14, BG$19,),
               ""
            )
         )
      )
   )
)),"")</f>
        <v/>
      </c>
      <c r="DU39" s="1883" t="str" cm="1">
        <f t="array" aca="1" ref="DU39" ca="1">IFERROR(IF(BH39*fxVal_normal=_BS!BH39,"",IF(OR(BH39="", NOT(ISNUMBER(BH39)), ISERROR(BH39), $B39=""), "",
   IF($I39=1,
      IFBLANK(
         _xldudf_CX_PUSH(BH39*fxVal_normal, CX_ENTITY, $B39, BH$11, BH$14, BH$19,),
         ""
      ),
      IF($I39=2,
         IFBLANK(
            _xldudf_CX_PUSH(BH39, CX_ENTITY, $B39, BH$11, BH$14, BH$19,),
            ""
         ),
         IF($I39=3,
            "",
            IFBLANK(
               _xldudf_CX_PUSH(BH39, CX_ENTITY, $B39, BH$11, BH$14, BH$19,),
               ""
            )
         )
      )
   )
)),"")</f>
        <v/>
      </c>
      <c r="DV39" s="1883" t="str" cm="1">
        <f t="array" aca="1" ref="DV39" ca="1">IFERROR(IF(BI39*fxVal_normal=_BS!BI39,"",IF(OR(BI39="", NOT(ISNUMBER(BI39)), ISERROR(BI39), $B39=""), "",
   IF($I39=1,
      IFBLANK(
         _xldudf_CX_PUSH(BI39*fxVal_normal, CX_ENTITY, $B39, BI$11, BI$14, BI$19,),
         ""
      ),
      IF($I39=2,
         IFBLANK(
            _xldudf_CX_PUSH(BI39, CX_ENTITY, $B39, BI$11, BI$14, BI$19,),
            ""
         ),
         IF($I39=3,
            "",
            IFBLANK(
               _xldudf_CX_PUSH(BI39, CX_ENTITY, $B39, BI$11, BI$14, BI$19,),
               ""
            )
         )
      )
   )
)),"")</f>
        <v/>
      </c>
      <c r="DW39" s="1883" t="str" cm="1">
        <f t="array" aca="1" ref="DW39" ca="1">IFERROR(IF(BJ39*fxVal_normal=_BS!BJ39,"",IF(OR(BJ39="", NOT(ISNUMBER(BJ39)), ISERROR(BJ39), $B39=""), "",
   IF($I39=1,
      IFBLANK(
         _xldudf_CX_PUSH(BJ39*fxVal_normal, CX_ENTITY, $B39, BJ$11, BJ$14, BJ$19,),
         ""
      ),
      IF($I39=2,
         IFBLANK(
            _xldudf_CX_PUSH(BJ39, CX_ENTITY, $B39, BJ$11, BJ$14, BJ$19,),
            ""
         ),
         IF($I39=3,
            "",
            IFBLANK(
               _xldudf_CX_PUSH(BJ39, CX_ENTITY, $B39, BJ$11, BJ$14, BJ$19,),
               ""
            )
         )
      )
   )
)),"")</f>
        <v/>
      </c>
      <c r="DX39" s="1883" t="str" cm="1">
        <f t="array" aca="1" ref="DX39" ca="1">IFERROR(IF(BK39*fxVal_normal=_BS!BK39,"",IF(OR(BK39="", NOT(ISNUMBER(BK39)), ISERROR(BK39), $B39=""), "",
   IF($I39=1,
      IFBLANK(
         _xldudf_CX_PUSH(BK39*fxVal_normal, CX_ENTITY, $B39, BK$11, BK$14, BK$19,),
         ""
      ),
      IF($I39=2,
         IFBLANK(
            _xldudf_CX_PUSH(BK39, CX_ENTITY, $B39, BK$11, BK$14, BK$19,),
            ""
         ),
         IF($I39=3,
            "",
            IFBLANK(
               _xldudf_CX_PUSH(BK39, CX_ENTITY, $B39, BK$11, BK$14, BK$19,),
               ""
            )
         )
      )
   )
)),"")</f>
        <v/>
      </c>
      <c r="DY39" s="1883" t="str" cm="1">
        <f t="array" aca="1" ref="DY39" ca="1">IFERROR(IF(BL39*fxVal_normal=_BS!BL39,"",IF(OR(BL39="", NOT(ISNUMBER(BL39)), ISERROR(BL39), $B39=""), "",
   IF($I39=1,
      IFBLANK(
         _xldudf_CX_PUSH(BL39*fxVal_normal, CX_ENTITY, $B39, BL$11, BL$14, BL$19,),
         ""
      ),
      IF($I39=2,
         IFBLANK(
            _xldudf_CX_PUSH(BL39, CX_ENTITY, $B39, BL$11, BL$14, BL$19,),
            ""
         ),
         IF($I39=3,
            "",
            IFBLANK(
               _xldudf_CX_PUSH(BL39, CX_ENTITY, $B39, BL$11, BL$14, BL$19,),
               ""
            )
         )
      )
   )
)),"")</f>
        <v/>
      </c>
      <c r="DZ39" s="1883" t="str" cm="1">
        <f t="array" aca="1" ref="DZ39" ca="1">IFERROR(IF(BM39*fxVal_normal=_BS!BM39,"",IF(OR(BM39="", NOT(ISNUMBER(BM39)), ISERROR(BM39), $B39=""), "",
   IF($I39=1,
      IFBLANK(
         _xldudf_CX_PUSH(BM39*fxVal_normal, CX_ENTITY, $B39, BM$11, BM$14, BM$19,),
         ""
      ),
      IF($I39=2,
         IFBLANK(
            _xldudf_CX_PUSH(BM39, CX_ENTITY, $B39, BM$11, BM$14, BM$19,),
            ""
         ),
         IF($I39=3,
            "",
            IFBLANK(
               _xldudf_CX_PUSH(BM39, CX_ENTITY, $B39, BM$11, BM$14, BM$19,),
               ""
            )
         )
      )
   )
)),"")</f>
        <v/>
      </c>
      <c r="EA39" s="1883" t="str" cm="1">
        <f t="array" aca="1" ref="EA39" ca="1">IFERROR(IF(BN39*fxVal_normal=_BS!BN39,"",IF(OR(BN39="", NOT(ISNUMBER(BN39)), ISERROR(BN39), $B39=""), "",
   IF($I39=1,
      IFBLANK(
         _xldudf_CX_PUSH(BN39*fxVal_normal, CX_ENTITY, $B39, BN$11, BN$14, BN$19,),
         ""
      ),
      IF($I39=2,
         IFBLANK(
            _xldudf_CX_PUSH(BN39, CX_ENTITY, $B39, BN$11, BN$14, BN$19,),
            ""
         ),
         IF($I39=3,
            "",
            IFBLANK(
               _xldudf_CX_PUSH(BN39, CX_ENTITY, $B39, BN$11, BN$14, BN$19,),
               ""
            )
         )
      )
   )
)),"")</f>
        <v/>
      </c>
    </row>
    <row r="40" spans="1:131" ht="21" customHeight="1">
      <c r="A40" s="1626"/>
      <c r="B40" s="811" t="str" cm="1">
        <f t="array" ref="B40">IFBLANK(_BS!F40,"")</f>
        <v>Net External Debt</v>
      </c>
      <c r="C40" s="811" t="str" cm="1">
        <f t="array" ref="C40">IFBLANK(_BS!C40,"")</f>
        <v>Net External Debt (Company View)</v>
      </c>
      <c r="D40" s="1549"/>
      <c r="E40" s="1902" t="e" cm="1">
        <f t="array" aca="1" ref="E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)($AD40:$CH40, Z40)</f>
        <v>#NAME?</v>
      </c>
      <c r="F40" s="1897"/>
      <c r="G40" s="1897"/>
      <c r="H40" s="401">
        <v>2</v>
      </c>
      <c r="I40" s="401">
        <v>1</v>
      </c>
      <c r="J40" s="401"/>
      <c r="L40" s="921"/>
      <c r="M40" s="921"/>
      <c r="N40" s="158"/>
      <c r="O40" s="101"/>
      <c r="P40" s="52"/>
      <c r="Q40" s="101"/>
      <c r="R40" s="126"/>
      <c r="S40" s="101"/>
      <c r="T40" s="101"/>
      <c r="U40" s="39"/>
      <c r="V40" s="921"/>
      <c r="W40" s="922" t="str">
        <f t="shared" si="1"/>
        <v>Actual</v>
      </c>
      <c r="X40" s="1294">
        <f>_BS!X40</f>
        <v>0</v>
      </c>
      <c r="Y40" s="2067" t="str">
        <f>_BS!Y40</f>
        <v>Net External Debt</v>
      </c>
      <c r="Z40" s="198" cm="1">
        <f t="array" ref="Z40">_xlfn.SWITCH(
    TRUE,
    _BS!$L40=TRUE, 1,
    _BS!$L40=FALSE,-1,
    _BS!$L40=-1,0,
"n/a"
)</f>
        <v>0</v>
      </c>
      <c r="AA40" s="924"/>
      <c r="AB40" s="88" t="str">
        <f>_BS!AB40</f>
        <v>Net External Debt</v>
      </c>
      <c r="AC40" s="88" t="e" cm="1" vm="5">
        <f t="array" aca="1" ref="AC40" ca="1">_xlfn.LET(
_xlpm._termname, $AB40,
_xlpm._iconname, "find",
_xlpm._icon, fx_getIcon(_xlpm._iconname),
_xlpm._location, _xlfn.XLOOKUP(LOWER(_xlpm._termname), LOWER(tbl_acctDef[Term]),tbl_acctDef[Term]),
_xlpm._hyperlink, HYPERLINK("#"&amp;CELL("address",_xlpm._location), _xlpm._icon),
IFERROR(_xlpm._hyperlink,"")
)</f>
        <v>#VALUE!</v>
      </c>
      <c r="AD40" s="919">
        <f t="shared" ref="AD40:BN40" si="8">SUBTOTAL(9,AD31:AD39)</f>
        <v>7</v>
      </c>
      <c r="AE40" s="919">
        <f t="shared" si="8"/>
        <v>7</v>
      </c>
      <c r="AF40" s="919">
        <f t="shared" si="8"/>
        <v>7</v>
      </c>
      <c r="AG40" s="919">
        <f t="shared" si="8"/>
        <v>7</v>
      </c>
      <c r="AH40" s="919">
        <f t="shared" si="8"/>
        <v>7</v>
      </c>
      <c r="AI40" s="919">
        <f t="shared" si="8"/>
        <v>7</v>
      </c>
      <c r="AJ40" s="919">
        <f t="shared" si="8"/>
        <v>7</v>
      </c>
      <c r="AK40" s="919">
        <f t="shared" si="8"/>
        <v>7</v>
      </c>
      <c r="AL40" s="919">
        <f t="shared" si="8"/>
        <v>7</v>
      </c>
      <c r="AM40" s="919">
        <f t="shared" si="8"/>
        <v>7</v>
      </c>
      <c r="AN40" s="919">
        <f t="shared" si="8"/>
        <v>7</v>
      </c>
      <c r="AO40" s="919">
        <f t="shared" si="8"/>
        <v>7</v>
      </c>
      <c r="AP40" s="919">
        <f t="shared" si="8"/>
        <v>7</v>
      </c>
      <c r="AQ40" s="919">
        <f t="shared" si="8"/>
        <v>7</v>
      </c>
      <c r="AR40" s="919">
        <f t="shared" si="8"/>
        <v>7</v>
      </c>
      <c r="AS40" s="919">
        <f t="shared" si="8"/>
        <v>7</v>
      </c>
      <c r="AT40" s="919">
        <f t="shared" si="8"/>
        <v>7</v>
      </c>
      <c r="AU40" s="919">
        <f t="shared" si="8"/>
        <v>7</v>
      </c>
      <c r="AV40" s="919">
        <f t="shared" si="8"/>
        <v>7</v>
      </c>
      <c r="AW40" s="919">
        <f t="shared" si="8"/>
        <v>7</v>
      </c>
      <c r="AX40" s="919">
        <f t="shared" si="8"/>
        <v>7</v>
      </c>
      <c r="AY40" s="919">
        <f t="shared" si="8"/>
        <v>7</v>
      </c>
      <c r="AZ40" s="919">
        <f t="shared" si="8"/>
        <v>7</v>
      </c>
      <c r="BA40" s="919">
        <f t="shared" si="8"/>
        <v>7</v>
      </c>
      <c r="BB40" s="919">
        <f t="shared" si="8"/>
        <v>7</v>
      </c>
      <c r="BC40" s="919">
        <f t="shared" si="8"/>
        <v>7</v>
      </c>
      <c r="BD40" s="919">
        <f t="shared" si="8"/>
        <v>7</v>
      </c>
      <c r="BE40" s="919">
        <f t="shared" si="8"/>
        <v>7</v>
      </c>
      <c r="BF40" s="919">
        <f t="shared" si="8"/>
        <v>7</v>
      </c>
      <c r="BG40" s="919">
        <f t="shared" si="8"/>
        <v>7</v>
      </c>
      <c r="BH40" s="919">
        <f t="shared" si="8"/>
        <v>7</v>
      </c>
      <c r="BI40" s="919">
        <f t="shared" si="8"/>
        <v>7</v>
      </c>
      <c r="BJ40" s="919">
        <f t="shared" si="8"/>
        <v>7</v>
      </c>
      <c r="BK40" s="919">
        <f t="shared" si="8"/>
        <v>7</v>
      </c>
      <c r="BL40" s="919">
        <f t="shared" si="8"/>
        <v>7</v>
      </c>
      <c r="BM40" s="919">
        <f t="shared" si="8"/>
        <v>7</v>
      </c>
      <c r="BN40" s="919">
        <f t="shared" si="8"/>
        <v>7</v>
      </c>
      <c r="BO40" s="2117"/>
      <c r="BP40" s="2117"/>
      <c r="BQ40" s="2117"/>
      <c r="BR40" s="2117"/>
      <c r="BS40" s="2117"/>
      <c r="BT40" s="2117"/>
      <c r="BU40" s="2117"/>
      <c r="BV40" s="2117"/>
      <c r="BW40" s="2117"/>
      <c r="BX40" s="2117"/>
      <c r="BY40" s="2117"/>
      <c r="BZ40" s="2117"/>
      <c r="CA40" s="926"/>
      <c r="CB40" s="921"/>
      <c r="CC40" s="927"/>
      <c r="CD40" s="919" t="e" cm="1">
        <f t="array" aca="1" ref="CD40" ca="1">_xlfn.XLOOKUP(BS!CD$11, array_timeline, BS!$AD40:$BN40)</f>
        <v>#NAME?</v>
      </c>
      <c r="CE40" s="919" t="e" cm="1">
        <f t="array" aca="1" ref="CE40" ca="1">_xlfn.XLOOKUP(BS!CE$11, array_timeline, BS!$AD40:$BN40)</f>
        <v>#NAME?</v>
      </c>
      <c r="CF40" s="925"/>
      <c r="CG40" s="919" t="e">
        <f ca="1">SUBTOTAL(9,CG31:CG39)</f>
        <v>#NAME?</v>
      </c>
      <c r="CH40" s="919" t="e">
        <f ca="1">SUBTOTAL(9,CH31:CH39)</f>
        <v>#NAME?</v>
      </c>
      <c r="CI40" s="924"/>
      <c r="CK40" s="2085" t="str" cm="1">
        <f t="array" ref="CK40">IFERROR(IF(Y40&lt;&gt;AB40,_xldudf_CX_PUSH(Y40,CX_ENTITY,C40,EOMONTH(val_asOfDate,0)),""),"")</f>
        <v/>
      </c>
      <c r="CL40" s="2085" t="str" cm="1">
        <f t="array" ref="CL40">IFERROR(IF(Y40&lt;&gt;AB40,_xldudf_CX_PUSH(Y40,CX_ENTITY,C40,EOMONTH(val_asOfDate,1)),""),"")</f>
        <v/>
      </c>
      <c r="CM40" s="2085" t="str" cm="1">
        <f t="array" ref="CM40">IFERROR(IF(Y40&lt;&gt;AB40,_xldudf_CX_PUSH(Y40,CX_ENTITY,C40,EOMONTH(val_asOfDate,2)),""),"")</f>
        <v/>
      </c>
      <c r="CN40" s="2085" t="str" cm="1">
        <f t="array" ref="CN40">IFERROR(IF(Y40&lt;&gt;AB40,_xldudf_CX_PUSH(Y40,CX_ENTITY,C40,EOMONTH(val_asOfDate,3)),""),"")</f>
        <v/>
      </c>
      <c r="CO40" s="2086" t="str" cm="1">
        <f t="array" aca="1" ref="CO40" ca="1">IFERROR(IF(CG40*fxVal_normal=_BS!CG40,"",IF(OR($CG40="", $CG40=0, NOT(ISNUMBER($CG40)), ISERROR($CG40), $B40=""), "",
   IF($I40=1,
      IFBLANK(
         _xldudf_CX_PUSH($CG40*10^6, CX_ENTITY, $B40, $CG$11, $CG$14, $CG$19,),
         ""
      ),
      IF($I40=2,
         IFBLANK(
            _xldudf_CX_PUSH($CG40, CX_ENTITY, $B40, $CG$11, $CG$14, $CG$19,),
            ""
         ),
         IF($I40=3,
            "",
            IFBLANK(
               _xldudf_CX_PUSH($CG40, CX_ENTITY, $B40, $CG$11, $CG$14, $CG$19,),
               ""
            )
         )
      )
   )
)),"")</f>
        <v/>
      </c>
      <c r="CP40" s="2086" t="str" cm="1">
        <f t="array" aca="1" ref="CP40" ca="1">IFERROR(IF(CH40*fxVal_normal=_BS!CH40,"",IF(OR($CH40="", $CH40=0, NOT(ISNUMBER($CH40)), ISERROR($CH40), $B40=""), "",
   IF($I40=1,
      IFBLANK(
         _xldudf_CX_PUSH($CH40*10^6, CX_ENTITY, $B40, $CH$11, $CH$14, $CH$19,),
         ""
      ),
      IF($I40=2,
         IFBLANK(
            _xldudf_CX_PUSH($CH40, CX_ENTITY, $B40, $CH$11, $CH$14, $CH$19,),
            ""
         ),
         IF($I40=3,
            "",
            IFBLANK(
               _xldudf_CX_PUSH($CH40, CX_ENTITY, $B40, $CH$11, $CH$14, $CH$19,),
               ""
            )
         )
      )
   )
)),"")</f>
        <v/>
      </c>
      <c r="CQ40" s="1883" t="str" cm="1">
        <f t="array" aca="1" ref="CQ40" ca="1">IFERROR(IF(AD40*fxVal_normal=_BS!AD40,"",IF(OR(AD40="", NOT(ISNUMBER(AD40)), ISERROR(AD40), $B40=""), "",
   IF($I40=1,
      IFBLANK(
         _xldudf_CX_PUSH(AD40*fxVal_normal, CX_ENTITY, $B40, AD$11, AD$14, AD$19,),
         ""
      ),
      IF($I40=2,
         IFBLANK(
            _xldudf_CX_PUSH(AD40, CX_ENTITY, $B40, AD$11, AD$14, AD$19,),
            ""
         ),
         IF($I40=3,
            "",
            IFBLANK(
               _xldudf_CX_PUSH(AD40, CX_ENTITY, $B40, AD$11, AD$14, AD$19,),
               ""
            )
         )
      )
   )
)),"")</f>
        <v/>
      </c>
      <c r="CR40" s="1883" t="str" cm="1">
        <f t="array" aca="1" ref="CR40" ca="1">IFERROR(IF(AE40*fxVal_normal=_BS!AE40,"",IF(OR(AE40="", NOT(ISNUMBER(AE40)), ISERROR(AE40), $B40=""), "",
   IF($I40=1,
      IFBLANK(
         _xldudf_CX_PUSH(AE40*fxVal_normal, CX_ENTITY, $B40, AE$11, AE$14, AE$19,),
         ""
      ),
      IF($I40=2,
         IFBLANK(
            _xldudf_CX_PUSH(AE40, CX_ENTITY, $B40, AE$11, AE$14, AE$19,),
            ""
         ),
         IF($I40=3,
            "",
            IFBLANK(
               _xldudf_CX_PUSH(AE40, CX_ENTITY, $B40, AE$11, AE$14, AE$19,),
               ""
            )
         )
      )
   )
)),"")</f>
        <v/>
      </c>
      <c r="CS40" s="1883" t="str" cm="1">
        <f t="array" aca="1" ref="CS40" ca="1">IFERROR(IF(AF40*fxVal_normal=_BS!AF40,"",IF(OR(AF40="", NOT(ISNUMBER(AF40)), ISERROR(AF40), $B40=""), "",
   IF($I40=1,
      IFBLANK(
         _xldudf_CX_PUSH(AF40*fxVal_normal, CX_ENTITY, $B40, AF$11, AF$14, AF$19,),
         ""
      ),
      IF($I40=2,
         IFBLANK(
            _xldudf_CX_PUSH(AF40, CX_ENTITY, $B40, AF$11, AF$14, AF$19,),
            ""
         ),
         IF($I40=3,
            "",
            IFBLANK(
               _xldudf_CX_PUSH(AF40, CX_ENTITY, $B40, AF$11, AF$14, AF$19,),
               ""
            )
         )
      )
   )
)),"")</f>
        <v/>
      </c>
      <c r="CT40" s="1883" t="str" cm="1">
        <f t="array" aca="1" ref="CT40" ca="1">IFERROR(IF(AG40*fxVal_normal=_BS!AG40,"",IF(OR(AG40="", NOT(ISNUMBER(AG40)), ISERROR(AG40), $B40=""), "",
   IF($I40=1,
      IFBLANK(
         _xldudf_CX_PUSH(AG40*fxVal_normal, CX_ENTITY, $B40, AG$11, AG$14, AG$19,),
         ""
      ),
      IF($I40=2,
         IFBLANK(
            _xldudf_CX_PUSH(AG40, CX_ENTITY, $B40, AG$11, AG$14, AG$19,),
            ""
         ),
         IF($I40=3,
            "",
            IFBLANK(
               _xldudf_CX_PUSH(AG40, CX_ENTITY, $B40, AG$11, AG$14, AG$19,),
               ""
            )
         )
      )
   )
)),"")</f>
        <v/>
      </c>
      <c r="CU40" s="1883" t="str" cm="1">
        <f t="array" aca="1" ref="CU40" ca="1">IFERROR(IF(AH40*fxVal_normal=_BS!AH40,"",IF(OR(AH40="", NOT(ISNUMBER(AH40)), ISERROR(AH40), $B40=""), "",
   IF($I40=1,
      IFBLANK(
         _xldudf_CX_PUSH(AH40*fxVal_normal, CX_ENTITY, $B40, AH$11, AH$14, AH$19,),
         ""
      ),
      IF($I40=2,
         IFBLANK(
            _xldudf_CX_PUSH(AH40, CX_ENTITY, $B40, AH$11, AH$14, AH$19,),
            ""
         ),
         IF($I40=3,
            "",
            IFBLANK(
               _xldudf_CX_PUSH(AH40, CX_ENTITY, $B40, AH$11, AH$14, AH$19,),
               ""
            )
         )
      )
   )
)),"")</f>
        <v/>
      </c>
      <c r="CV40" s="1883" t="str" cm="1">
        <f t="array" aca="1" ref="CV40" ca="1">IFERROR(IF(AI40*fxVal_normal=_BS!AI40,"",IF(OR(AI40="", NOT(ISNUMBER(AI40)), ISERROR(AI40), $B40=""), "",
   IF($I40=1,
      IFBLANK(
         _xldudf_CX_PUSH(AI40*fxVal_normal, CX_ENTITY, $B40, AI$11, AI$14, AI$19,),
         ""
      ),
      IF($I40=2,
         IFBLANK(
            _xldudf_CX_PUSH(AI40, CX_ENTITY, $B40, AI$11, AI$14, AI$19,),
            ""
         ),
         IF($I40=3,
            "",
            IFBLANK(
               _xldudf_CX_PUSH(AI40, CX_ENTITY, $B40, AI$11, AI$14, AI$19,),
               ""
            )
         )
      )
   )
)),"")</f>
        <v/>
      </c>
      <c r="CW40" s="1883" t="str" cm="1">
        <f t="array" aca="1" ref="CW40" ca="1">IFERROR(IF(AJ40*fxVal_normal=_BS!AJ40,"",IF(OR(AJ40="", NOT(ISNUMBER(AJ40)), ISERROR(AJ40), $B40=""), "",
   IF($I40=1,
      IFBLANK(
         _xldudf_CX_PUSH(AJ40*fxVal_normal, CX_ENTITY, $B40, AJ$11, AJ$14, AJ$19,),
         ""
      ),
      IF($I40=2,
         IFBLANK(
            _xldudf_CX_PUSH(AJ40, CX_ENTITY, $B40, AJ$11, AJ$14, AJ$19,),
            ""
         ),
         IF($I40=3,
            "",
            IFBLANK(
               _xldudf_CX_PUSH(AJ40, CX_ENTITY, $B40, AJ$11, AJ$14, AJ$19,),
               ""
            )
         )
      )
   )
)),"")</f>
        <v/>
      </c>
      <c r="CX40" s="1883" t="str" cm="1">
        <f t="array" aca="1" ref="CX40" ca="1">IFERROR(IF(AK40*fxVal_normal=_BS!AK40,"",IF(OR(AK40="", NOT(ISNUMBER(AK40)), ISERROR(AK40), $B40=""), "",
   IF($I40=1,
      IFBLANK(
         _xldudf_CX_PUSH(AK40*fxVal_normal, CX_ENTITY, $B40, AK$11, AK$14, AK$19,),
         ""
      ),
      IF($I40=2,
         IFBLANK(
            _xldudf_CX_PUSH(AK40, CX_ENTITY, $B40, AK$11, AK$14, AK$19,),
            ""
         ),
         IF($I40=3,
            "",
            IFBLANK(
               _xldudf_CX_PUSH(AK40, CX_ENTITY, $B40, AK$11, AK$14, AK$19,),
               ""
            )
         )
      )
   )
)),"")</f>
        <v/>
      </c>
      <c r="CY40" s="1883" t="str" cm="1">
        <f t="array" aca="1" ref="CY40" ca="1">IFERROR(IF(AL40*fxVal_normal=_BS!AL40,"",IF(OR(AL40="", NOT(ISNUMBER(AL40)), ISERROR(AL40), $B40=""), "",
   IF($I40=1,
      IFBLANK(
         _xldudf_CX_PUSH(AL40*fxVal_normal, CX_ENTITY, $B40, AL$11, AL$14, AL$19,),
         ""
      ),
      IF($I40=2,
         IFBLANK(
            _xldudf_CX_PUSH(AL40, CX_ENTITY, $B40, AL$11, AL$14, AL$19,),
            ""
         ),
         IF($I40=3,
            "",
            IFBLANK(
               _xldudf_CX_PUSH(AL40, CX_ENTITY, $B40, AL$11, AL$14, AL$19,),
               ""
            )
         )
      )
   )
)),"")</f>
        <v/>
      </c>
      <c r="CZ40" s="1883" t="str" cm="1">
        <f t="array" aca="1" ref="CZ40" ca="1">IFERROR(IF(AM40*fxVal_normal=_BS!AM40,"",IF(OR(AM40="", NOT(ISNUMBER(AM40)), ISERROR(AM40), $B40=""), "",
   IF($I40=1,
      IFBLANK(
         _xldudf_CX_PUSH(AM40*fxVal_normal, CX_ENTITY, $B40, AM$11, AM$14, AM$19,),
         ""
      ),
      IF($I40=2,
         IFBLANK(
            _xldudf_CX_PUSH(AM40, CX_ENTITY, $B40, AM$11, AM$14, AM$19,),
            ""
         ),
         IF($I40=3,
            "",
            IFBLANK(
               _xldudf_CX_PUSH(AM40, CX_ENTITY, $B40, AM$11, AM$14, AM$19,),
               ""
            )
         )
      )
   )
)),"")</f>
        <v/>
      </c>
      <c r="DA40" s="1883" t="str" cm="1">
        <f t="array" aca="1" ref="DA40" ca="1">IFERROR(IF(AN40*fxVal_normal=_BS!AN40,"",IF(OR(AN40="", NOT(ISNUMBER(AN40)), ISERROR(AN40), $B40=""), "",
   IF($I40=1,
      IFBLANK(
         _xldudf_CX_PUSH(AN40*fxVal_normal, CX_ENTITY, $B40, AN$11, AN$14, AN$19,),
         ""
      ),
      IF($I40=2,
         IFBLANK(
            _xldudf_CX_PUSH(AN40, CX_ENTITY, $B40, AN$11, AN$14, AN$19,),
            ""
         ),
         IF($I40=3,
            "",
            IFBLANK(
               _xldudf_CX_PUSH(AN40, CX_ENTITY, $B40, AN$11, AN$14, AN$19,),
               ""
            )
         )
      )
   )
)),"")</f>
        <v/>
      </c>
      <c r="DB40" s="1883" t="str" cm="1">
        <f t="array" aca="1" ref="DB40" ca="1">IFERROR(IF(AO40*fxVal_normal=_BS!AO40,"",IF(OR(AO40="", NOT(ISNUMBER(AO40)), ISERROR(AO40), $B40=""), "",
   IF($I40=1,
      IFBLANK(
         _xldudf_CX_PUSH(AO40*fxVal_normal, CX_ENTITY, $B40, AO$11, AO$14, AO$19,),
         ""
      ),
      IF($I40=2,
         IFBLANK(
            _xldudf_CX_PUSH(AO40, CX_ENTITY, $B40, AO$11, AO$14, AO$19,),
            ""
         ),
         IF($I40=3,
            "",
            IFBLANK(
               _xldudf_CX_PUSH(AO40, CX_ENTITY, $B40, AO$11, AO$14, AO$19,),
               ""
            )
         )
      )
   )
)),"")</f>
        <v/>
      </c>
      <c r="DC40" s="1883" t="str" cm="1">
        <f t="array" aca="1" ref="DC40" ca="1">IFERROR(IF(AP40*fxVal_normal=_BS!AP40,"",IF(OR(AP40="", NOT(ISNUMBER(AP40)), ISERROR(AP40), $B40=""), "",
   IF($I40=1,
      IFBLANK(
         _xldudf_CX_PUSH(AP40*fxVal_normal, CX_ENTITY, $B40, AP$11, AP$14, AP$19,),
         ""
      ),
      IF($I40=2,
         IFBLANK(
            _xldudf_CX_PUSH(AP40, CX_ENTITY, $B40, AP$11, AP$14, AP$19,),
            ""
         ),
         IF($I40=3,
            "",
            IFBLANK(
               _xldudf_CX_PUSH(AP40, CX_ENTITY, $B40, AP$11, AP$14, AP$19,),
               ""
            )
         )
      )
   )
)),"")</f>
        <v/>
      </c>
      <c r="DD40" s="1883" t="str" cm="1">
        <f t="array" aca="1" ref="DD40" ca="1">IFERROR(IF(AQ40*fxVal_normal=_BS!AQ40,"",IF(OR(AQ40="", NOT(ISNUMBER(AQ40)), ISERROR(AQ40), $B40=""), "",
   IF($I40=1,
      IFBLANK(
         _xldudf_CX_PUSH(AQ40*fxVal_normal, CX_ENTITY, $B40, AQ$11, AQ$14, AQ$19,),
         ""
      ),
      IF($I40=2,
         IFBLANK(
            _xldudf_CX_PUSH(AQ40, CX_ENTITY, $B40, AQ$11, AQ$14, AQ$19,),
            ""
         ),
         IF($I40=3,
            "",
            IFBLANK(
               _xldudf_CX_PUSH(AQ40, CX_ENTITY, $B40, AQ$11, AQ$14, AQ$19,),
               ""
            )
         )
      )
   )
)),"")</f>
        <v/>
      </c>
      <c r="DE40" s="1883" t="str" cm="1">
        <f t="array" aca="1" ref="DE40" ca="1">IFERROR(IF(AR40*fxVal_normal=_BS!AR40,"",IF(OR(AR40="", NOT(ISNUMBER(AR40)), ISERROR(AR40), $B40=""), "",
   IF($I40=1,
      IFBLANK(
         _xldudf_CX_PUSH(AR40*fxVal_normal, CX_ENTITY, $B40, AR$11, AR$14, AR$19,),
         ""
      ),
      IF($I40=2,
         IFBLANK(
            _xldudf_CX_PUSH(AR40, CX_ENTITY, $B40, AR$11, AR$14, AR$19,),
            ""
         ),
         IF($I40=3,
            "",
            IFBLANK(
               _xldudf_CX_PUSH(AR40, CX_ENTITY, $B40, AR$11, AR$14, AR$19,),
               ""
            )
         )
      )
   )
)),"")</f>
        <v/>
      </c>
      <c r="DF40" s="1883" t="str" cm="1">
        <f t="array" aca="1" ref="DF40" ca="1">IFERROR(IF(AS40*fxVal_normal=_BS!AS40,"",IF(OR(AS40="", NOT(ISNUMBER(AS40)), ISERROR(AS40), $B40=""), "",
   IF($I40=1,
      IFBLANK(
         _xldudf_CX_PUSH(AS40*fxVal_normal, CX_ENTITY, $B40, AS$11, AS$14, AS$19,),
         ""
      ),
      IF($I40=2,
         IFBLANK(
            _xldudf_CX_PUSH(AS40, CX_ENTITY, $B40, AS$11, AS$14, AS$19,),
            ""
         ),
         IF($I40=3,
            "",
            IFBLANK(
               _xldudf_CX_PUSH(AS40, CX_ENTITY, $B40, AS$11, AS$14, AS$19,),
               ""
            )
         )
      )
   )
)),"")</f>
        <v/>
      </c>
      <c r="DG40" s="1883" t="str" cm="1">
        <f t="array" aca="1" ref="DG40" ca="1">IFERROR(IF(AT40*fxVal_normal=_BS!AT40,"",IF(OR(AT40="", NOT(ISNUMBER(AT40)), ISERROR(AT40), $B40=""), "",
   IF($I40=1,
      IFBLANK(
         _xldudf_CX_PUSH(AT40*fxVal_normal, CX_ENTITY, $B40, AT$11, AT$14, AT$19,),
         ""
      ),
      IF($I40=2,
         IFBLANK(
            _xldudf_CX_PUSH(AT40, CX_ENTITY, $B40, AT$11, AT$14, AT$19,),
            ""
         ),
         IF($I40=3,
            "",
            IFBLANK(
               _xldudf_CX_PUSH(AT40, CX_ENTITY, $B40, AT$11, AT$14, AT$19,),
               ""
            )
         )
      )
   )
)),"")</f>
        <v/>
      </c>
      <c r="DH40" s="1883" t="str" cm="1">
        <f t="array" aca="1" ref="DH40" ca="1">IFERROR(IF(AU40*fxVal_normal=_BS!AU40,"",IF(OR(AU40="", NOT(ISNUMBER(AU40)), ISERROR(AU40), $B40=""), "",
   IF($I40=1,
      IFBLANK(
         _xldudf_CX_PUSH(AU40*fxVal_normal, CX_ENTITY, $B40, AU$11, AU$14, AU$19,),
         ""
      ),
      IF($I40=2,
         IFBLANK(
            _xldudf_CX_PUSH(AU40, CX_ENTITY, $B40, AU$11, AU$14, AU$19,),
            ""
         ),
         IF($I40=3,
            "",
            IFBLANK(
               _xldudf_CX_PUSH(AU40, CX_ENTITY, $B40, AU$11, AU$14, AU$19,),
               ""
            )
         )
      )
   )
)),"")</f>
        <v/>
      </c>
      <c r="DI40" s="1883" t="str" cm="1">
        <f t="array" aca="1" ref="DI40" ca="1">IFERROR(IF(AV40*fxVal_normal=_BS!AV40,"",IF(OR(AV40="", NOT(ISNUMBER(AV40)), ISERROR(AV40), $B40=""), "",
   IF($I40=1,
      IFBLANK(
         _xldudf_CX_PUSH(AV40*fxVal_normal, CX_ENTITY, $B40, AV$11, AV$14, AV$19,),
         ""
      ),
      IF($I40=2,
         IFBLANK(
            _xldudf_CX_PUSH(AV40, CX_ENTITY, $B40, AV$11, AV$14, AV$19,),
            ""
         ),
         IF($I40=3,
            "",
            IFBLANK(
               _xldudf_CX_PUSH(AV40, CX_ENTITY, $B40, AV$11, AV$14, AV$19,),
               ""
            )
         )
      )
   )
)),"")</f>
        <v/>
      </c>
      <c r="DJ40" s="1883" t="str" cm="1">
        <f t="array" aca="1" ref="DJ40" ca="1">IFERROR(IF(AW40*fxVal_normal=_BS!AW40,"",IF(OR(AW40="", NOT(ISNUMBER(AW40)), ISERROR(AW40), $B40=""), "",
   IF($I40=1,
      IFBLANK(
         _xldudf_CX_PUSH(AW40*fxVal_normal, CX_ENTITY, $B40, AW$11, AW$14, AW$19,),
         ""
      ),
      IF($I40=2,
         IFBLANK(
            _xldudf_CX_PUSH(AW40, CX_ENTITY, $B40, AW$11, AW$14, AW$19,),
            ""
         ),
         IF($I40=3,
            "",
            IFBLANK(
               _xldudf_CX_PUSH(AW40, CX_ENTITY, $B40, AW$11, AW$14, AW$19,),
               ""
            )
         )
      )
   )
)),"")</f>
        <v/>
      </c>
      <c r="DK40" s="1883" t="str" cm="1">
        <f t="array" aca="1" ref="DK40" ca="1">IFERROR(IF(AX40*fxVal_normal=_BS!AX40,"",IF(OR(AX40="", NOT(ISNUMBER(AX40)), ISERROR(AX40), $B40=""), "",
   IF($I40=1,
      IFBLANK(
         _xldudf_CX_PUSH(AX40*fxVal_normal, CX_ENTITY, $B40, AX$11, AX$14, AX$19,),
         ""
      ),
      IF($I40=2,
         IFBLANK(
            _xldudf_CX_PUSH(AX40, CX_ENTITY, $B40, AX$11, AX$14, AX$19,),
            ""
         ),
         IF($I40=3,
            "",
            IFBLANK(
               _xldudf_CX_PUSH(AX40, CX_ENTITY, $B40, AX$11, AX$14, AX$19,),
               ""
            )
         )
      )
   )
)),"")</f>
        <v/>
      </c>
      <c r="DL40" s="1883" t="str" cm="1">
        <f t="array" aca="1" ref="DL40" ca="1">IFERROR(IF(AY40*fxVal_normal=_BS!AY40,"",IF(OR(AY40="", NOT(ISNUMBER(AY40)), ISERROR(AY40), $B40=""), "",
   IF($I40=1,
      IFBLANK(
         _xldudf_CX_PUSH(AY40*fxVal_normal, CX_ENTITY, $B40, AY$11, AY$14, AY$19,),
         ""
      ),
      IF($I40=2,
         IFBLANK(
            _xldudf_CX_PUSH(AY40, CX_ENTITY, $B40, AY$11, AY$14, AY$19,),
            ""
         ),
         IF($I40=3,
            "",
            IFBLANK(
               _xldudf_CX_PUSH(AY40, CX_ENTITY, $B40, AY$11, AY$14, AY$19,),
               ""
            )
         )
      )
   )
)),"")</f>
        <v/>
      </c>
      <c r="DM40" s="1883" t="str" cm="1">
        <f t="array" aca="1" ref="DM40" ca="1">IFERROR(IF(AZ40*fxVal_normal=_BS!AZ40,"",IF(OR(AZ40="", NOT(ISNUMBER(AZ40)), ISERROR(AZ40), $B40=""), "",
   IF($I40=1,
      IFBLANK(
         _xldudf_CX_PUSH(AZ40*fxVal_normal, CX_ENTITY, $B40, AZ$11, AZ$14, AZ$19,),
         ""
      ),
      IF($I40=2,
         IFBLANK(
            _xldudf_CX_PUSH(AZ40, CX_ENTITY, $B40, AZ$11, AZ$14, AZ$19,),
            ""
         ),
         IF($I40=3,
            "",
            IFBLANK(
               _xldudf_CX_PUSH(AZ40, CX_ENTITY, $B40, AZ$11, AZ$14, AZ$19,),
               ""
            )
         )
      )
   )
)),"")</f>
        <v/>
      </c>
      <c r="DN40" s="1883" t="str" cm="1">
        <f t="array" aca="1" ref="DN40" ca="1">IFERROR(IF(BA40*fxVal_normal=_BS!BA40,"",IF(OR(BA40="", NOT(ISNUMBER(BA40)), ISERROR(BA40), $B40=""), "",
   IF($I40=1,
      IFBLANK(
         _xldudf_CX_PUSH(BA40*fxVal_normal, CX_ENTITY, $B40, BA$11, BA$14, BA$19,),
         ""
      ),
      IF($I40=2,
         IFBLANK(
            _xldudf_CX_PUSH(BA40, CX_ENTITY, $B40, BA$11, BA$14, BA$19,),
            ""
         ),
         IF($I40=3,
            "",
            IFBLANK(
               _xldudf_CX_PUSH(BA40, CX_ENTITY, $B40, BA$11, BA$14, BA$19,),
               ""
            )
         )
      )
   )
)),"")</f>
        <v/>
      </c>
      <c r="DO40" s="1883" t="str" cm="1">
        <f t="array" aca="1" ref="DO40" ca="1">IFERROR(IF(BB40*fxVal_normal=_BS!BB40,"",IF(OR(BB40="", NOT(ISNUMBER(BB40)), ISERROR(BB40), $B40=""), "",
   IF($I40=1,
      IFBLANK(
         _xldudf_CX_PUSH(BB40*fxVal_normal, CX_ENTITY, $B40, BB$11, BB$14, BB$19,),
         ""
      ),
      IF($I40=2,
         IFBLANK(
            _xldudf_CX_PUSH(BB40, CX_ENTITY, $B40, BB$11, BB$14, BB$19,),
            ""
         ),
         IF($I40=3,
            "",
            IFBLANK(
               _xldudf_CX_PUSH(BB40, CX_ENTITY, $B40, BB$11, BB$14, BB$19,),
               ""
            )
         )
      )
   )
)),"")</f>
        <v/>
      </c>
      <c r="DP40" s="1883" t="str" cm="1">
        <f t="array" aca="1" ref="DP40" ca="1">IFERROR(IF(BC40*fxVal_normal=_BS!BC40,"",IF(OR(BC40="", NOT(ISNUMBER(BC40)), ISERROR(BC40), $B40=""), "",
   IF($I40=1,
      IFBLANK(
         _xldudf_CX_PUSH(BC40*fxVal_normal, CX_ENTITY, $B40, BC$11, BC$14, BC$19,),
         ""
      ),
      IF($I40=2,
         IFBLANK(
            _xldudf_CX_PUSH(BC40, CX_ENTITY, $B40, BC$11, BC$14, BC$19,),
            ""
         ),
         IF($I40=3,
            "",
            IFBLANK(
               _xldudf_CX_PUSH(BC40, CX_ENTITY, $B40, BC$11, BC$14, BC$19,),
               ""
            )
         )
      )
   )
)),"")</f>
        <v/>
      </c>
      <c r="DQ40" s="1883" t="str" cm="1">
        <f t="array" aca="1" ref="DQ40" ca="1">IFERROR(IF(BD40*fxVal_normal=_BS!BD40,"",IF(OR(BD40="", NOT(ISNUMBER(BD40)), ISERROR(BD40), $B40=""), "",
   IF($I40=1,
      IFBLANK(
         _xldudf_CX_PUSH(BD40*fxVal_normal, CX_ENTITY, $B40, BD$11, BD$14, BD$19,),
         ""
      ),
      IF($I40=2,
         IFBLANK(
            _xldudf_CX_PUSH(BD40, CX_ENTITY, $B40, BD$11, BD$14, BD$19,),
            ""
         ),
         IF($I40=3,
            "",
            IFBLANK(
               _xldudf_CX_PUSH(BD40, CX_ENTITY, $B40, BD$11, BD$14, BD$19,),
               ""
            )
         )
      )
   )
)),"")</f>
        <v/>
      </c>
      <c r="DR40" s="1883" t="str" cm="1">
        <f t="array" aca="1" ref="DR40" ca="1">IFERROR(IF(BE40*fxVal_normal=_BS!BE40,"",IF(OR(BE40="", NOT(ISNUMBER(BE40)), ISERROR(BE40), $B40=""), "",
   IF($I40=1,
      IFBLANK(
         _xldudf_CX_PUSH(BE40*fxVal_normal, CX_ENTITY, $B40, BE$11, BE$14, BE$19,),
         ""
      ),
      IF($I40=2,
         IFBLANK(
            _xldudf_CX_PUSH(BE40, CX_ENTITY, $B40, BE$11, BE$14, BE$19,),
            ""
         ),
         IF($I40=3,
            "",
            IFBLANK(
               _xldudf_CX_PUSH(BE40, CX_ENTITY, $B40, BE$11, BE$14, BE$19,),
               ""
            )
         )
      )
   )
)),"")</f>
        <v/>
      </c>
      <c r="DS40" s="1883" t="str" cm="1">
        <f t="array" aca="1" ref="DS40" ca="1">IFERROR(IF(BF40*fxVal_normal=_BS!BF40,"",IF(OR(BF40="", NOT(ISNUMBER(BF40)), ISERROR(BF40), $B40=""), "",
   IF($I40=1,
      IFBLANK(
         _xldudf_CX_PUSH(BF40*fxVal_normal, CX_ENTITY, $B40, BF$11, BF$14, BF$19,),
         ""
      ),
      IF($I40=2,
         IFBLANK(
            _xldudf_CX_PUSH(BF40, CX_ENTITY, $B40, BF$11, BF$14, BF$19,),
            ""
         ),
         IF($I40=3,
            "",
            IFBLANK(
               _xldudf_CX_PUSH(BF40, CX_ENTITY, $B40, BF$11, BF$14, BF$19,),
               ""
            )
         )
      )
   )
)),"")</f>
        <v/>
      </c>
      <c r="DT40" s="1883" t="str" cm="1">
        <f t="array" aca="1" ref="DT40" ca="1">IFERROR(IF(BG40*fxVal_normal=_BS!BG40,"",IF(OR(BG40="", NOT(ISNUMBER(BG40)), ISERROR(BG40), $B40=""), "",
   IF($I40=1,
      IFBLANK(
         _xldudf_CX_PUSH(BG40*fxVal_normal, CX_ENTITY, $B40, BG$11, BG$14, BG$19,),
         ""
      ),
      IF($I40=2,
         IFBLANK(
            _xldudf_CX_PUSH(BG40, CX_ENTITY, $B40, BG$11, BG$14, BG$19,),
            ""
         ),
         IF($I40=3,
            "",
            IFBLANK(
               _xldudf_CX_PUSH(BG40, CX_ENTITY, $B40, BG$11, BG$14, BG$19,),
               ""
            )
         )
      )
   )
)),"")</f>
        <v/>
      </c>
      <c r="DU40" s="1883" t="str" cm="1">
        <f t="array" aca="1" ref="DU40" ca="1">IFERROR(IF(BH40*fxVal_normal=_BS!BH40,"",IF(OR(BH40="", NOT(ISNUMBER(BH40)), ISERROR(BH40), $B40=""), "",
   IF($I40=1,
      IFBLANK(
         _xldudf_CX_PUSH(BH40*fxVal_normal, CX_ENTITY, $B40, BH$11, BH$14, BH$19,),
         ""
      ),
      IF($I40=2,
         IFBLANK(
            _xldudf_CX_PUSH(BH40, CX_ENTITY, $B40, BH$11, BH$14, BH$19,),
            ""
         ),
         IF($I40=3,
            "",
            IFBLANK(
               _xldudf_CX_PUSH(BH40, CX_ENTITY, $B40, BH$11, BH$14, BH$19,),
               ""
            )
         )
      )
   )
)),"")</f>
        <v/>
      </c>
      <c r="DV40" s="1883" t="str" cm="1">
        <f t="array" aca="1" ref="DV40" ca="1">IFERROR(IF(BI40*fxVal_normal=_BS!BI40,"",IF(OR(BI40="", NOT(ISNUMBER(BI40)), ISERROR(BI40), $B40=""), "",
   IF($I40=1,
      IFBLANK(
         _xldudf_CX_PUSH(BI40*fxVal_normal, CX_ENTITY, $B40, BI$11, BI$14, BI$19,),
         ""
      ),
      IF($I40=2,
         IFBLANK(
            _xldudf_CX_PUSH(BI40, CX_ENTITY, $B40, BI$11, BI$14, BI$19,),
            ""
         ),
         IF($I40=3,
            "",
            IFBLANK(
               _xldudf_CX_PUSH(BI40, CX_ENTITY, $B40, BI$11, BI$14, BI$19,),
               ""
            )
         )
      )
   )
)),"")</f>
        <v/>
      </c>
      <c r="DW40" s="1883" t="str" cm="1">
        <f t="array" aca="1" ref="DW40" ca="1">IFERROR(IF(BJ40*fxVal_normal=_BS!BJ40,"",IF(OR(BJ40="", NOT(ISNUMBER(BJ40)), ISERROR(BJ40), $B40=""), "",
   IF($I40=1,
      IFBLANK(
         _xldudf_CX_PUSH(BJ40*fxVal_normal, CX_ENTITY, $B40, BJ$11, BJ$14, BJ$19,),
         ""
      ),
      IF($I40=2,
         IFBLANK(
            _xldudf_CX_PUSH(BJ40, CX_ENTITY, $B40, BJ$11, BJ$14, BJ$19,),
            ""
         ),
         IF($I40=3,
            "",
            IFBLANK(
               _xldudf_CX_PUSH(BJ40, CX_ENTITY, $B40, BJ$11, BJ$14, BJ$19,),
               ""
            )
         )
      )
   )
)),"")</f>
        <v/>
      </c>
      <c r="DX40" s="1883" t="str" cm="1">
        <f t="array" aca="1" ref="DX40" ca="1">IFERROR(IF(BK40*fxVal_normal=_BS!BK40,"",IF(OR(BK40="", NOT(ISNUMBER(BK40)), ISERROR(BK40), $B40=""), "",
   IF($I40=1,
      IFBLANK(
         _xldudf_CX_PUSH(BK40*fxVal_normal, CX_ENTITY, $B40, BK$11, BK$14, BK$19,),
         ""
      ),
      IF($I40=2,
         IFBLANK(
            _xldudf_CX_PUSH(BK40, CX_ENTITY, $B40, BK$11, BK$14, BK$19,),
            ""
         ),
         IF($I40=3,
            "",
            IFBLANK(
               _xldudf_CX_PUSH(BK40, CX_ENTITY, $B40, BK$11, BK$14, BK$19,),
               ""
            )
         )
      )
   )
)),"")</f>
        <v/>
      </c>
      <c r="DY40" s="1883" t="str" cm="1">
        <f t="array" aca="1" ref="DY40" ca="1">IFERROR(IF(BL40*fxVal_normal=_BS!BL40,"",IF(OR(BL40="", NOT(ISNUMBER(BL40)), ISERROR(BL40), $B40=""), "",
   IF($I40=1,
      IFBLANK(
         _xldudf_CX_PUSH(BL40*fxVal_normal, CX_ENTITY, $B40, BL$11, BL$14, BL$19,),
         ""
      ),
      IF($I40=2,
         IFBLANK(
            _xldudf_CX_PUSH(BL40, CX_ENTITY, $B40, BL$11, BL$14, BL$19,),
            ""
         ),
         IF($I40=3,
            "",
            IFBLANK(
               _xldudf_CX_PUSH(BL40, CX_ENTITY, $B40, BL$11, BL$14, BL$19,),
               ""
            )
         )
      )
   )
)),"")</f>
        <v/>
      </c>
      <c r="DZ40" s="1883" t="str" cm="1">
        <f t="array" aca="1" ref="DZ40" ca="1">IFERROR(IF(BM40*fxVal_normal=_BS!BM40,"",IF(OR(BM40="", NOT(ISNUMBER(BM40)), ISERROR(BM40), $B40=""), "",
   IF($I40=1,
      IFBLANK(
         _xldudf_CX_PUSH(BM40*fxVal_normal, CX_ENTITY, $B40, BM$11, BM$14, BM$19,),
         ""
      ),
      IF($I40=2,
         IFBLANK(
            _xldudf_CX_PUSH(BM40, CX_ENTITY, $B40, BM$11, BM$14, BM$19,),
            ""
         ),
         IF($I40=3,
            "",
            IFBLANK(
               _xldudf_CX_PUSH(BM40, CX_ENTITY, $B40, BM$11, BM$14, BM$19,),
               ""
            )
         )
      )
   )
)),"")</f>
        <v/>
      </c>
      <c r="EA40" s="1883" t="str" cm="1">
        <f t="array" aca="1" ref="EA40" ca="1">IFERROR(IF(BN40*fxVal_normal=_BS!BN40,"",IF(OR(BN40="", NOT(ISNUMBER(BN40)), ISERROR(BN40), $B40=""), "",
   IF($I40=1,
      IFBLANK(
         _xldudf_CX_PUSH(BN40*fxVal_normal, CX_ENTITY, $B40, BN$11, BN$14, BN$19,),
         ""
      ),
      IF($I40=2,
         IFBLANK(
            _xldudf_CX_PUSH(BN40, CX_ENTITY, $B40, BN$11, BN$14, BN$19,),
            ""
         ),
         IF($I40=3,
            "",
            IFBLANK(
               _xldudf_CX_PUSH(BN40, CX_ENTITY, $B40, BN$11, BN$14, BN$19,),
               ""
            )
         )
      )
   )
)),"")</f>
        <v/>
      </c>
    </row>
    <row r="41" spans="1:131" ht="21" customHeight="1">
      <c r="A41" s="1626"/>
      <c r="B41" s="811" t="str" cm="1">
        <f t="array" ref="B41">IFBLANK(_BS!F41,"")</f>
        <v>Pension Liabilities (on BS)</v>
      </c>
      <c r="C41" s="811" t="str" cm="1">
        <f t="array" ref="C41">IFBLANK(_BS!C41,"")</f>
        <v>Pension Liabilities (on BS) (Company View)</v>
      </c>
      <c r="D41" s="1549"/>
      <c r="E41" s="1902" t="e" cm="1">
        <f t="array" aca="1" ref="E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)($AD41:$CH41, Z41)</f>
        <v>#NAME?</v>
      </c>
      <c r="F41" s="1897"/>
      <c r="G41" s="1897"/>
      <c r="H41" s="401">
        <v>1</v>
      </c>
      <c r="I41" s="401">
        <v>1</v>
      </c>
      <c r="J41" s="401"/>
      <c r="N41" s="158"/>
      <c r="O41" s="101"/>
      <c r="P41" s="52"/>
      <c r="Q41" s="101"/>
      <c r="R41" s="101"/>
      <c r="S41" s="101"/>
      <c r="T41" s="101"/>
      <c r="U41" s="39"/>
      <c r="W41" s="91" t="str">
        <f t="shared" si="1"/>
        <v>Actual</v>
      </c>
      <c r="X41" s="857">
        <f>_BS!X41</f>
        <v>-1</v>
      </c>
      <c r="Y41" s="916">
        <v>2</v>
      </c>
      <c r="Z41" s="198" cm="1">
        <f t="array" ref="Z41">_xlfn.SWITCH(
    TRUE,
    _BS!$L41=TRUE, 1,
    _BS!$L41=FALSE,-1,
    _BS!$L41=-1,0,
"n/a"
)</f>
        <v>1</v>
      </c>
      <c r="AA41" s="200"/>
      <c r="AB41" s="88" t="str">
        <f>_BS!AB41</f>
        <v>Pension Liabilities (on BS)</v>
      </c>
      <c r="AC41" s="88" t="e" cm="1" vm="5">
        <f t="array" aca="1" ref="AC41" ca="1">_xlfn.LET(
_xlpm._termname, $AB41,
_xlpm._iconname, "find",
_xlpm._icon, fx_getIcon(_xlpm._iconname),
_xlpm._location, _xlfn.XLOOKUP(LOWER(_xlpm._termname), LOWER(tbl_acctDef[Term]),tbl_acctDef[Term]),
_xlpm._hyperlink, HYPERLINK("#"&amp;CELL("address",_xlpm._location), _xlpm._icon),
IFERROR(_xlpm._hyperlink,"")
)</f>
        <v>#VALUE!</v>
      </c>
      <c r="AD41" s="1669">
        <v>1</v>
      </c>
      <c r="AE41" s="1669">
        <v>1</v>
      </c>
      <c r="AF41" s="1669">
        <v>1</v>
      </c>
      <c r="AG41" s="1669">
        <v>1</v>
      </c>
      <c r="AH41" s="1669">
        <v>1</v>
      </c>
      <c r="AI41" s="1669">
        <v>1</v>
      </c>
      <c r="AJ41" s="1669">
        <v>1</v>
      </c>
      <c r="AK41" s="1669">
        <v>1</v>
      </c>
      <c r="AL41" s="1669">
        <v>1</v>
      </c>
      <c r="AM41" s="1669">
        <v>1</v>
      </c>
      <c r="AN41" s="1669">
        <v>1</v>
      </c>
      <c r="AO41" s="1669">
        <v>1</v>
      </c>
      <c r="AP41" s="1669">
        <v>1</v>
      </c>
      <c r="AQ41" s="1669">
        <v>1</v>
      </c>
      <c r="AR41" s="1669">
        <v>1</v>
      </c>
      <c r="AS41" s="1669">
        <v>1</v>
      </c>
      <c r="AT41" s="1669">
        <v>1</v>
      </c>
      <c r="AU41" s="1669">
        <v>1</v>
      </c>
      <c r="AV41" s="1669">
        <v>1</v>
      </c>
      <c r="AW41" s="1669">
        <v>1</v>
      </c>
      <c r="AX41" s="1669">
        <v>1</v>
      </c>
      <c r="AY41" s="1669">
        <v>1</v>
      </c>
      <c r="AZ41" s="1669">
        <v>1</v>
      </c>
      <c r="BA41" s="1669">
        <v>1</v>
      </c>
      <c r="BB41" s="1669">
        <v>1</v>
      </c>
      <c r="BC41" s="1669">
        <v>1</v>
      </c>
      <c r="BD41" s="1669">
        <v>1</v>
      </c>
      <c r="BE41" s="1669">
        <v>1</v>
      </c>
      <c r="BF41" s="1669">
        <v>1</v>
      </c>
      <c r="BG41" s="1669">
        <v>1</v>
      </c>
      <c r="BH41" s="1669">
        <v>1</v>
      </c>
      <c r="BI41" s="1669">
        <v>1</v>
      </c>
      <c r="BJ41" s="1669">
        <v>1</v>
      </c>
      <c r="BK41" s="1669">
        <v>1</v>
      </c>
      <c r="BL41" s="1669">
        <v>1</v>
      </c>
      <c r="BM41" s="1669">
        <v>1</v>
      </c>
      <c r="BN41" s="1669">
        <v>1</v>
      </c>
      <c r="BO41" s="2095"/>
      <c r="BP41" s="2095"/>
      <c r="BQ41" s="2095"/>
      <c r="BR41" s="2095"/>
      <c r="BS41" s="2095"/>
      <c r="BT41" s="2095"/>
      <c r="BU41" s="2095"/>
      <c r="BV41" s="2095"/>
      <c r="BW41" s="2095"/>
      <c r="BX41" s="2095"/>
      <c r="BY41" s="2095"/>
      <c r="BZ41" s="2095"/>
      <c r="CA41" s="926"/>
      <c r="CB41" s="921"/>
      <c r="CC41" s="927"/>
      <c r="CD41" s="2069" t="e" cm="1">
        <f t="array" aca="1" ref="CD41" ca="1">_xlfn.XLOOKUP(BS!CD$11, array_timeline, BS!$AD41:$BN41)</f>
        <v>#NAME?</v>
      </c>
      <c r="CE41" s="2069" t="e" cm="1">
        <f t="array" aca="1" ref="CE41" ca="1">_xlfn.XLOOKUP(BS!CE$11, array_timeline, BS!$AD41:$BN41)</f>
        <v>#NAME?</v>
      </c>
      <c r="CF41" s="925"/>
      <c r="CG41" s="1669" t="e" cm="1">
        <f t="array" aca="1" ref="CG41" ca="1">TODECIMAL(IFBLANK(_BS!CG41,""), fxVal_normal)</f>
        <v>#NAME?</v>
      </c>
      <c r="CH41" s="1669" t="e" cm="1">
        <f t="array" aca="1" ref="CH41" ca="1">TODECIMAL(IFBLANK(_BS!CH41,""), fxVal_normal)</f>
        <v>#NAME?</v>
      </c>
      <c r="CI41" s="200"/>
      <c r="CK41" s="2085" t="str" cm="1">
        <f t="array" aca="1" ref="CK41" ca="1">IFERROR(IF(Y41&lt;&gt;AB41,_xldudf_CX_PUSH(Y41,CX_ENTITY,C41,EOMONTH(val_asOfDate,0)),""),"")</f>
        <v/>
      </c>
      <c r="CL41" s="2085" t="str" cm="1">
        <f t="array" aca="1" ref="CL41" ca="1">IFERROR(IF(Y41&lt;&gt;AB41,_xldudf_CX_PUSH(Y41,CX_ENTITY,C41,EOMONTH(val_asOfDate,1)),""),"")</f>
        <v/>
      </c>
      <c r="CM41" s="2085" t="str" cm="1">
        <f t="array" aca="1" ref="CM41" ca="1">IFERROR(IF(Y41&lt;&gt;AB41,_xldudf_CX_PUSH(Y41,CX_ENTITY,C41,EOMONTH(val_asOfDate,2)),""),"")</f>
        <v/>
      </c>
      <c r="CN41" s="2085" t="str" cm="1">
        <f t="array" aca="1" ref="CN41" ca="1">IFERROR(IF(Y41&lt;&gt;AB41,_xldudf_CX_PUSH(Y41,CX_ENTITY,C41,EOMONTH(val_asOfDate,3)),""),"")</f>
        <v/>
      </c>
      <c r="CO41" s="2086" t="str" cm="1">
        <f t="array" aca="1" ref="CO41" ca="1">IFERROR(IF(CG41*fxVal_normal=_BS!CG41,"",IF(OR($CG41="", $CG41=0, NOT(ISNUMBER($CG41)), ISERROR($CG41), $B41=""), "",
   IF($I41=1,
      IFBLANK(
         _xldudf_CX_PUSH($CG41*10^6, CX_ENTITY, $B41, $CG$11, $CG$14, $CG$19,),
         ""
      ),
      IF($I41=2,
         IFBLANK(
            _xldudf_CX_PUSH($CG41, CX_ENTITY, $B41, $CG$11, $CG$14, $CG$19,),
            ""
         ),
         IF($I41=3,
            "",
            IFBLANK(
               _xldudf_CX_PUSH($CG41, CX_ENTITY, $B41, $CG$11, $CG$14, $CG$19,),
               ""
            )
         )
      )
   )
)),"")</f>
        <v/>
      </c>
      <c r="CP41" s="2086" t="str" cm="1">
        <f t="array" aca="1" ref="CP41" ca="1">IFERROR(IF(CH41*fxVal_normal=_BS!CH41,"",IF(OR($CH41="", $CH41=0, NOT(ISNUMBER($CH41)), ISERROR($CH41), $B41=""), "",
   IF($I41=1,
      IFBLANK(
         _xldudf_CX_PUSH($CH41*10^6, CX_ENTITY, $B41, $CH$11, $CH$14, $CH$19,),
         ""
      ),
      IF($I41=2,
         IFBLANK(
            _xldudf_CX_PUSH($CH41, CX_ENTITY, $B41, $CH$11, $CH$14, $CH$19,),
            ""
         ),
         IF($I41=3,
            "",
            IFBLANK(
               _xldudf_CX_PUSH($CH41, CX_ENTITY, $B41, $CH$11, $CH$14, $CH$19,),
               ""
            )
         )
      )
   )
)),"")</f>
        <v/>
      </c>
      <c r="CQ41" s="1883" t="str" cm="1">
        <f t="array" aca="1" ref="CQ41" ca="1">IFERROR(IF(AD41*fxVal_normal=_BS!AD41,"",IF(OR(AD41="", NOT(ISNUMBER(AD41)), ISERROR(AD41), $B41=""), "",
   IF($I41=1,
      IFBLANK(
         _xldudf_CX_PUSH(AD41*fxVal_normal, CX_ENTITY, $B41, AD$11, AD$14, AD$19,),
         ""
      ),
      IF($I41=2,
         IFBLANK(
            _xldudf_CX_PUSH(AD41, CX_ENTITY, $B41, AD$11, AD$14, AD$19,),
            ""
         ),
         IF($I41=3,
            "",
            IFBLANK(
               _xldudf_CX_PUSH(AD41, CX_ENTITY, $B41, AD$11, AD$14, AD$19,),
               ""
            )
         )
      )
   )
)),"")</f>
        <v/>
      </c>
      <c r="CR41" s="1883" t="str" cm="1">
        <f t="array" aca="1" ref="CR41" ca="1">IFERROR(IF(AE41*fxVal_normal=_BS!AE41,"",IF(OR(AE41="", NOT(ISNUMBER(AE41)), ISERROR(AE41), $B41=""), "",
   IF($I41=1,
      IFBLANK(
         _xldudf_CX_PUSH(AE41*fxVal_normal, CX_ENTITY, $B41, AE$11, AE$14, AE$19,),
         ""
      ),
      IF($I41=2,
         IFBLANK(
            _xldudf_CX_PUSH(AE41, CX_ENTITY, $B41, AE$11, AE$14, AE$19,),
            ""
         ),
         IF($I41=3,
            "",
            IFBLANK(
               _xldudf_CX_PUSH(AE41, CX_ENTITY, $B41, AE$11, AE$14, AE$19,),
               ""
            )
         )
      )
   )
)),"")</f>
        <v/>
      </c>
      <c r="CS41" s="1883" t="str" cm="1">
        <f t="array" aca="1" ref="CS41" ca="1">IFERROR(IF(AF41*fxVal_normal=_BS!AF41,"",IF(OR(AF41="", NOT(ISNUMBER(AF41)), ISERROR(AF41), $B41=""), "",
   IF($I41=1,
      IFBLANK(
         _xldudf_CX_PUSH(AF41*fxVal_normal, CX_ENTITY, $B41, AF$11, AF$14, AF$19,),
         ""
      ),
      IF($I41=2,
         IFBLANK(
            _xldudf_CX_PUSH(AF41, CX_ENTITY, $B41, AF$11, AF$14, AF$19,),
            ""
         ),
         IF($I41=3,
            "",
            IFBLANK(
               _xldudf_CX_PUSH(AF41, CX_ENTITY, $B41, AF$11, AF$14, AF$19,),
               ""
            )
         )
      )
   )
)),"")</f>
        <v/>
      </c>
      <c r="CT41" s="1883" t="str" cm="1">
        <f t="array" aca="1" ref="CT41" ca="1">IFERROR(IF(AG41*fxVal_normal=_BS!AG41,"",IF(OR(AG41="", NOT(ISNUMBER(AG41)), ISERROR(AG41), $B41=""), "",
   IF($I41=1,
      IFBLANK(
         _xldudf_CX_PUSH(AG41*fxVal_normal, CX_ENTITY, $B41, AG$11, AG$14, AG$19,),
         ""
      ),
      IF($I41=2,
         IFBLANK(
            _xldudf_CX_PUSH(AG41, CX_ENTITY, $B41, AG$11, AG$14, AG$19,),
            ""
         ),
         IF($I41=3,
            "",
            IFBLANK(
               _xldudf_CX_PUSH(AG41, CX_ENTITY, $B41, AG$11, AG$14, AG$19,),
               ""
            )
         )
      )
   )
)),"")</f>
        <v/>
      </c>
      <c r="CU41" s="1883" t="str" cm="1">
        <f t="array" aca="1" ref="CU41" ca="1">IFERROR(IF(AH41*fxVal_normal=_BS!AH41,"",IF(OR(AH41="", NOT(ISNUMBER(AH41)), ISERROR(AH41), $B41=""), "",
   IF($I41=1,
      IFBLANK(
         _xldudf_CX_PUSH(AH41*fxVal_normal, CX_ENTITY, $B41, AH$11, AH$14, AH$19,),
         ""
      ),
      IF($I41=2,
         IFBLANK(
            _xldudf_CX_PUSH(AH41, CX_ENTITY, $B41, AH$11, AH$14, AH$19,),
            ""
         ),
         IF($I41=3,
            "",
            IFBLANK(
               _xldudf_CX_PUSH(AH41, CX_ENTITY, $B41, AH$11, AH$14, AH$19,),
               ""
            )
         )
      )
   )
)),"")</f>
        <v/>
      </c>
      <c r="CV41" s="1883" t="str" cm="1">
        <f t="array" aca="1" ref="CV41" ca="1">IFERROR(IF(AI41*fxVal_normal=_BS!AI41,"",IF(OR(AI41="", NOT(ISNUMBER(AI41)), ISERROR(AI41), $B41=""), "",
   IF($I41=1,
      IFBLANK(
         _xldudf_CX_PUSH(AI41*fxVal_normal, CX_ENTITY, $B41, AI$11, AI$14, AI$19,),
         ""
      ),
      IF($I41=2,
         IFBLANK(
            _xldudf_CX_PUSH(AI41, CX_ENTITY, $B41, AI$11, AI$14, AI$19,),
            ""
         ),
         IF($I41=3,
            "",
            IFBLANK(
               _xldudf_CX_PUSH(AI41, CX_ENTITY, $B41, AI$11, AI$14, AI$19,),
               ""
            )
         )
      )
   )
)),"")</f>
        <v/>
      </c>
      <c r="CW41" s="1883" t="str" cm="1">
        <f t="array" aca="1" ref="CW41" ca="1">IFERROR(IF(AJ41*fxVal_normal=_BS!AJ41,"",IF(OR(AJ41="", NOT(ISNUMBER(AJ41)), ISERROR(AJ41), $B41=""), "",
   IF($I41=1,
      IFBLANK(
         _xldudf_CX_PUSH(AJ41*fxVal_normal, CX_ENTITY, $B41, AJ$11, AJ$14, AJ$19,),
         ""
      ),
      IF($I41=2,
         IFBLANK(
            _xldudf_CX_PUSH(AJ41, CX_ENTITY, $B41, AJ$11, AJ$14, AJ$19,),
            ""
         ),
         IF($I41=3,
            "",
            IFBLANK(
               _xldudf_CX_PUSH(AJ41, CX_ENTITY, $B41, AJ$11, AJ$14, AJ$19,),
               ""
            )
         )
      )
   )
)),"")</f>
        <v/>
      </c>
      <c r="CX41" s="1883" t="str" cm="1">
        <f t="array" aca="1" ref="CX41" ca="1">IFERROR(IF(AK41*fxVal_normal=_BS!AK41,"",IF(OR(AK41="", NOT(ISNUMBER(AK41)), ISERROR(AK41), $B41=""), "",
   IF($I41=1,
      IFBLANK(
         _xldudf_CX_PUSH(AK41*fxVal_normal, CX_ENTITY, $B41, AK$11, AK$14, AK$19,),
         ""
      ),
      IF($I41=2,
         IFBLANK(
            _xldudf_CX_PUSH(AK41, CX_ENTITY, $B41, AK$11, AK$14, AK$19,),
            ""
         ),
         IF($I41=3,
            "",
            IFBLANK(
               _xldudf_CX_PUSH(AK41, CX_ENTITY, $B41, AK$11, AK$14, AK$19,),
               ""
            )
         )
      )
   )
)),"")</f>
        <v/>
      </c>
      <c r="CY41" s="1883" t="str" cm="1">
        <f t="array" aca="1" ref="CY41" ca="1">IFERROR(IF(AL41*fxVal_normal=_BS!AL41,"",IF(OR(AL41="", NOT(ISNUMBER(AL41)), ISERROR(AL41), $B41=""), "",
   IF($I41=1,
      IFBLANK(
         _xldudf_CX_PUSH(AL41*fxVal_normal, CX_ENTITY, $B41, AL$11, AL$14, AL$19,),
         ""
      ),
      IF($I41=2,
         IFBLANK(
            _xldudf_CX_PUSH(AL41, CX_ENTITY, $B41, AL$11, AL$14, AL$19,),
            ""
         ),
         IF($I41=3,
            "",
            IFBLANK(
               _xldudf_CX_PUSH(AL41, CX_ENTITY, $B41, AL$11, AL$14, AL$19,),
               ""
            )
         )
      )
   )
)),"")</f>
        <v/>
      </c>
      <c r="CZ41" s="1883" t="str" cm="1">
        <f t="array" aca="1" ref="CZ41" ca="1">IFERROR(IF(AM41*fxVal_normal=_BS!AM41,"",IF(OR(AM41="", NOT(ISNUMBER(AM41)), ISERROR(AM41), $B41=""), "",
   IF($I41=1,
      IFBLANK(
         _xldudf_CX_PUSH(AM41*fxVal_normal, CX_ENTITY, $B41, AM$11, AM$14, AM$19,),
         ""
      ),
      IF($I41=2,
         IFBLANK(
            _xldudf_CX_PUSH(AM41, CX_ENTITY, $B41, AM$11, AM$14, AM$19,),
            ""
         ),
         IF($I41=3,
            "",
            IFBLANK(
               _xldudf_CX_PUSH(AM41, CX_ENTITY, $B41, AM$11, AM$14, AM$19,),
               ""
            )
         )
      )
   )
)),"")</f>
        <v/>
      </c>
      <c r="DA41" s="1883" t="str" cm="1">
        <f t="array" aca="1" ref="DA41" ca="1">IFERROR(IF(AN41*fxVal_normal=_BS!AN41,"",IF(OR(AN41="", NOT(ISNUMBER(AN41)), ISERROR(AN41), $B41=""), "",
   IF($I41=1,
      IFBLANK(
         _xldudf_CX_PUSH(AN41*fxVal_normal, CX_ENTITY, $B41, AN$11, AN$14, AN$19,),
         ""
      ),
      IF($I41=2,
         IFBLANK(
            _xldudf_CX_PUSH(AN41, CX_ENTITY, $B41, AN$11, AN$14, AN$19,),
            ""
         ),
         IF($I41=3,
            "",
            IFBLANK(
               _xldudf_CX_PUSH(AN41, CX_ENTITY, $B41, AN$11, AN$14, AN$19,),
               ""
            )
         )
      )
   )
)),"")</f>
        <v/>
      </c>
      <c r="DB41" s="1883" t="str" cm="1">
        <f t="array" aca="1" ref="DB41" ca="1">IFERROR(IF(AO41*fxVal_normal=_BS!AO41,"",IF(OR(AO41="", NOT(ISNUMBER(AO41)), ISERROR(AO41), $B41=""), "",
   IF($I41=1,
      IFBLANK(
         _xldudf_CX_PUSH(AO41*fxVal_normal, CX_ENTITY, $B41, AO$11, AO$14, AO$19,),
         ""
      ),
      IF($I41=2,
         IFBLANK(
            _xldudf_CX_PUSH(AO41, CX_ENTITY, $B41, AO$11, AO$14, AO$19,),
            ""
         ),
         IF($I41=3,
            "",
            IFBLANK(
               _xldudf_CX_PUSH(AO41, CX_ENTITY, $B41, AO$11, AO$14, AO$19,),
               ""
            )
         )
      )
   )
)),"")</f>
        <v/>
      </c>
      <c r="DC41" s="1883" t="str" cm="1">
        <f t="array" aca="1" ref="DC41" ca="1">IFERROR(IF(AP41*fxVal_normal=_BS!AP41,"",IF(OR(AP41="", NOT(ISNUMBER(AP41)), ISERROR(AP41), $B41=""), "",
   IF($I41=1,
      IFBLANK(
         _xldudf_CX_PUSH(AP41*fxVal_normal, CX_ENTITY, $B41, AP$11, AP$14, AP$19,),
         ""
      ),
      IF($I41=2,
         IFBLANK(
            _xldudf_CX_PUSH(AP41, CX_ENTITY, $B41, AP$11, AP$14, AP$19,),
            ""
         ),
         IF($I41=3,
            "",
            IFBLANK(
               _xldudf_CX_PUSH(AP41, CX_ENTITY, $B41, AP$11, AP$14, AP$19,),
               ""
            )
         )
      )
   )
)),"")</f>
        <v/>
      </c>
      <c r="DD41" s="1883" t="str" cm="1">
        <f t="array" aca="1" ref="DD41" ca="1">IFERROR(IF(AQ41*fxVal_normal=_BS!AQ41,"",IF(OR(AQ41="", NOT(ISNUMBER(AQ41)), ISERROR(AQ41), $B41=""), "",
   IF($I41=1,
      IFBLANK(
         _xldudf_CX_PUSH(AQ41*fxVal_normal, CX_ENTITY, $B41, AQ$11, AQ$14, AQ$19,),
         ""
      ),
      IF($I41=2,
         IFBLANK(
            _xldudf_CX_PUSH(AQ41, CX_ENTITY, $B41, AQ$11, AQ$14, AQ$19,),
            ""
         ),
         IF($I41=3,
            "",
            IFBLANK(
               _xldudf_CX_PUSH(AQ41, CX_ENTITY, $B41, AQ$11, AQ$14, AQ$19,),
               ""
            )
         )
      )
   )
)),"")</f>
        <v/>
      </c>
      <c r="DE41" s="1883" t="str" cm="1">
        <f t="array" aca="1" ref="DE41" ca="1">IFERROR(IF(AR41*fxVal_normal=_BS!AR41,"",IF(OR(AR41="", NOT(ISNUMBER(AR41)), ISERROR(AR41), $B41=""), "",
   IF($I41=1,
      IFBLANK(
         _xldudf_CX_PUSH(AR41*fxVal_normal, CX_ENTITY, $B41, AR$11, AR$14, AR$19,),
         ""
      ),
      IF($I41=2,
         IFBLANK(
            _xldudf_CX_PUSH(AR41, CX_ENTITY, $B41, AR$11, AR$14, AR$19,),
            ""
         ),
         IF($I41=3,
            "",
            IFBLANK(
               _xldudf_CX_PUSH(AR41, CX_ENTITY, $B41, AR$11, AR$14, AR$19,),
               ""
            )
         )
      )
   )
)),"")</f>
        <v/>
      </c>
      <c r="DF41" s="1883" t="str" cm="1">
        <f t="array" aca="1" ref="DF41" ca="1">IFERROR(IF(AS41*fxVal_normal=_BS!AS41,"",IF(OR(AS41="", NOT(ISNUMBER(AS41)), ISERROR(AS41), $B41=""), "",
   IF($I41=1,
      IFBLANK(
         _xldudf_CX_PUSH(AS41*fxVal_normal, CX_ENTITY, $B41, AS$11, AS$14, AS$19,),
         ""
      ),
      IF($I41=2,
         IFBLANK(
            _xldudf_CX_PUSH(AS41, CX_ENTITY, $B41, AS$11, AS$14, AS$19,),
            ""
         ),
         IF($I41=3,
            "",
            IFBLANK(
               _xldudf_CX_PUSH(AS41, CX_ENTITY, $B41, AS$11, AS$14, AS$19,),
               ""
            )
         )
      )
   )
)),"")</f>
        <v/>
      </c>
      <c r="DG41" s="1883" t="str" cm="1">
        <f t="array" aca="1" ref="DG41" ca="1">IFERROR(IF(AT41*fxVal_normal=_BS!AT41,"",IF(OR(AT41="", NOT(ISNUMBER(AT41)), ISERROR(AT41), $B41=""), "",
   IF($I41=1,
      IFBLANK(
         _xldudf_CX_PUSH(AT41*fxVal_normal, CX_ENTITY, $B41, AT$11, AT$14, AT$19,),
         ""
      ),
      IF($I41=2,
         IFBLANK(
            _xldudf_CX_PUSH(AT41, CX_ENTITY, $B41, AT$11, AT$14, AT$19,),
            ""
         ),
         IF($I41=3,
            "",
            IFBLANK(
               _xldudf_CX_PUSH(AT41, CX_ENTITY, $B41, AT$11, AT$14, AT$19,),
               ""
            )
         )
      )
   )
)),"")</f>
        <v/>
      </c>
      <c r="DH41" s="1883" t="str" cm="1">
        <f t="array" aca="1" ref="DH41" ca="1">IFERROR(IF(AU41*fxVal_normal=_BS!AU41,"",IF(OR(AU41="", NOT(ISNUMBER(AU41)), ISERROR(AU41), $B41=""), "",
   IF($I41=1,
      IFBLANK(
         _xldudf_CX_PUSH(AU41*fxVal_normal, CX_ENTITY, $B41, AU$11, AU$14, AU$19,),
         ""
      ),
      IF($I41=2,
         IFBLANK(
            _xldudf_CX_PUSH(AU41, CX_ENTITY, $B41, AU$11, AU$14, AU$19,),
            ""
         ),
         IF($I41=3,
            "",
            IFBLANK(
               _xldudf_CX_PUSH(AU41, CX_ENTITY, $B41, AU$11, AU$14, AU$19,),
               ""
            )
         )
      )
   )
)),"")</f>
        <v/>
      </c>
      <c r="DI41" s="1883" t="str" cm="1">
        <f t="array" aca="1" ref="DI41" ca="1">IFERROR(IF(AV41*fxVal_normal=_BS!AV41,"",IF(OR(AV41="", NOT(ISNUMBER(AV41)), ISERROR(AV41), $B41=""), "",
   IF($I41=1,
      IFBLANK(
         _xldudf_CX_PUSH(AV41*fxVal_normal, CX_ENTITY, $B41, AV$11, AV$14, AV$19,),
         ""
      ),
      IF($I41=2,
         IFBLANK(
            _xldudf_CX_PUSH(AV41, CX_ENTITY, $B41, AV$11, AV$14, AV$19,),
            ""
         ),
         IF($I41=3,
            "",
            IFBLANK(
               _xldudf_CX_PUSH(AV41, CX_ENTITY, $B41, AV$11, AV$14, AV$19,),
               ""
            )
         )
      )
   )
)),"")</f>
        <v/>
      </c>
      <c r="DJ41" s="1883" t="str" cm="1">
        <f t="array" aca="1" ref="DJ41" ca="1">IFERROR(IF(AW41*fxVal_normal=_BS!AW41,"",IF(OR(AW41="", NOT(ISNUMBER(AW41)), ISERROR(AW41), $B41=""), "",
   IF($I41=1,
      IFBLANK(
         _xldudf_CX_PUSH(AW41*fxVal_normal, CX_ENTITY, $B41, AW$11, AW$14, AW$19,),
         ""
      ),
      IF($I41=2,
         IFBLANK(
            _xldudf_CX_PUSH(AW41, CX_ENTITY, $B41, AW$11, AW$14, AW$19,),
            ""
         ),
         IF($I41=3,
            "",
            IFBLANK(
               _xldudf_CX_PUSH(AW41, CX_ENTITY, $B41, AW$11, AW$14, AW$19,),
               ""
            )
         )
      )
   )
)),"")</f>
        <v/>
      </c>
      <c r="DK41" s="1883" t="str" cm="1">
        <f t="array" aca="1" ref="DK41" ca="1">IFERROR(IF(AX41*fxVal_normal=_BS!AX41,"",IF(OR(AX41="", NOT(ISNUMBER(AX41)), ISERROR(AX41), $B41=""), "",
   IF($I41=1,
      IFBLANK(
         _xldudf_CX_PUSH(AX41*fxVal_normal, CX_ENTITY, $B41, AX$11, AX$14, AX$19,),
         ""
      ),
      IF($I41=2,
         IFBLANK(
            _xldudf_CX_PUSH(AX41, CX_ENTITY, $B41, AX$11, AX$14, AX$19,),
            ""
         ),
         IF($I41=3,
            "",
            IFBLANK(
               _xldudf_CX_PUSH(AX41, CX_ENTITY, $B41, AX$11, AX$14, AX$19,),
               ""
            )
         )
      )
   )
)),"")</f>
        <v/>
      </c>
      <c r="DL41" s="1883" t="str" cm="1">
        <f t="array" aca="1" ref="DL41" ca="1">IFERROR(IF(AY41*fxVal_normal=_BS!AY41,"",IF(OR(AY41="", NOT(ISNUMBER(AY41)), ISERROR(AY41), $B41=""), "",
   IF($I41=1,
      IFBLANK(
         _xldudf_CX_PUSH(AY41*fxVal_normal, CX_ENTITY, $B41, AY$11, AY$14, AY$19,),
         ""
      ),
      IF($I41=2,
         IFBLANK(
            _xldudf_CX_PUSH(AY41, CX_ENTITY, $B41, AY$11, AY$14, AY$19,),
            ""
         ),
         IF($I41=3,
            "",
            IFBLANK(
               _xldudf_CX_PUSH(AY41, CX_ENTITY, $B41, AY$11, AY$14, AY$19,),
               ""
            )
         )
      )
   )
)),"")</f>
        <v/>
      </c>
      <c r="DM41" s="1883" t="str" cm="1">
        <f t="array" aca="1" ref="DM41" ca="1">IFERROR(IF(AZ41*fxVal_normal=_BS!AZ41,"",IF(OR(AZ41="", NOT(ISNUMBER(AZ41)), ISERROR(AZ41), $B41=""), "",
   IF($I41=1,
      IFBLANK(
         _xldudf_CX_PUSH(AZ41*fxVal_normal, CX_ENTITY, $B41, AZ$11, AZ$14, AZ$19,),
         ""
      ),
      IF($I41=2,
         IFBLANK(
            _xldudf_CX_PUSH(AZ41, CX_ENTITY, $B41, AZ$11, AZ$14, AZ$19,),
            ""
         ),
         IF($I41=3,
            "",
            IFBLANK(
               _xldudf_CX_PUSH(AZ41, CX_ENTITY, $B41, AZ$11, AZ$14, AZ$19,),
               ""
            )
         )
      )
   )
)),"")</f>
        <v/>
      </c>
      <c r="DN41" s="1883" t="str" cm="1">
        <f t="array" aca="1" ref="DN41" ca="1">IFERROR(IF(BA41*fxVal_normal=_BS!BA41,"",IF(OR(BA41="", NOT(ISNUMBER(BA41)), ISERROR(BA41), $B41=""), "",
   IF($I41=1,
      IFBLANK(
         _xldudf_CX_PUSH(BA41*fxVal_normal, CX_ENTITY, $B41, BA$11, BA$14, BA$19,),
         ""
      ),
      IF($I41=2,
         IFBLANK(
            _xldudf_CX_PUSH(BA41, CX_ENTITY, $B41, BA$11, BA$14, BA$19,),
            ""
         ),
         IF($I41=3,
            "",
            IFBLANK(
               _xldudf_CX_PUSH(BA41, CX_ENTITY, $B41, BA$11, BA$14, BA$19,),
               ""
            )
         )
      )
   )
)),"")</f>
        <v/>
      </c>
      <c r="DO41" s="1883" t="str" cm="1">
        <f t="array" aca="1" ref="DO41" ca="1">IFERROR(IF(BB41*fxVal_normal=_BS!BB41,"",IF(OR(BB41="", NOT(ISNUMBER(BB41)), ISERROR(BB41), $B41=""), "",
   IF($I41=1,
      IFBLANK(
         _xldudf_CX_PUSH(BB41*fxVal_normal, CX_ENTITY, $B41, BB$11, BB$14, BB$19,),
         ""
      ),
      IF($I41=2,
         IFBLANK(
            _xldudf_CX_PUSH(BB41, CX_ENTITY, $B41, BB$11, BB$14, BB$19,),
            ""
         ),
         IF($I41=3,
            "",
            IFBLANK(
               _xldudf_CX_PUSH(BB41, CX_ENTITY, $B41, BB$11, BB$14, BB$19,),
               ""
            )
         )
      )
   )
)),"")</f>
        <v/>
      </c>
      <c r="DP41" s="1883" t="str" cm="1">
        <f t="array" aca="1" ref="DP41" ca="1">IFERROR(IF(BC41*fxVal_normal=_BS!BC41,"",IF(OR(BC41="", NOT(ISNUMBER(BC41)), ISERROR(BC41), $B41=""), "",
   IF($I41=1,
      IFBLANK(
         _xldudf_CX_PUSH(BC41*fxVal_normal, CX_ENTITY, $B41, BC$11, BC$14, BC$19,),
         ""
      ),
      IF($I41=2,
         IFBLANK(
            _xldudf_CX_PUSH(BC41, CX_ENTITY, $B41, BC$11, BC$14, BC$19,),
            ""
         ),
         IF($I41=3,
            "",
            IFBLANK(
               _xldudf_CX_PUSH(BC41, CX_ENTITY, $B41, BC$11, BC$14, BC$19,),
               ""
            )
         )
      )
   )
)),"")</f>
        <v/>
      </c>
      <c r="DQ41" s="1883" t="str" cm="1">
        <f t="array" aca="1" ref="DQ41" ca="1">IFERROR(IF(BD41*fxVal_normal=_BS!BD41,"",IF(OR(BD41="", NOT(ISNUMBER(BD41)), ISERROR(BD41), $B41=""), "",
   IF($I41=1,
      IFBLANK(
         _xldudf_CX_PUSH(BD41*fxVal_normal, CX_ENTITY, $B41, BD$11, BD$14, BD$19,),
         ""
      ),
      IF($I41=2,
         IFBLANK(
            _xldudf_CX_PUSH(BD41, CX_ENTITY, $B41, BD$11, BD$14, BD$19,),
            ""
         ),
         IF($I41=3,
            "",
            IFBLANK(
               _xldudf_CX_PUSH(BD41, CX_ENTITY, $B41, BD$11, BD$14, BD$19,),
               ""
            )
         )
      )
   )
)),"")</f>
        <v/>
      </c>
      <c r="DR41" s="1883" t="str" cm="1">
        <f t="array" aca="1" ref="DR41" ca="1">IFERROR(IF(BE41*fxVal_normal=_BS!BE41,"",IF(OR(BE41="", NOT(ISNUMBER(BE41)), ISERROR(BE41), $B41=""), "",
   IF($I41=1,
      IFBLANK(
         _xldudf_CX_PUSH(BE41*fxVal_normal, CX_ENTITY, $B41, BE$11, BE$14, BE$19,),
         ""
      ),
      IF($I41=2,
         IFBLANK(
            _xldudf_CX_PUSH(BE41, CX_ENTITY, $B41, BE$11, BE$14, BE$19,),
            ""
         ),
         IF($I41=3,
            "",
            IFBLANK(
               _xldudf_CX_PUSH(BE41, CX_ENTITY, $B41, BE$11, BE$14, BE$19,),
               ""
            )
         )
      )
   )
)),"")</f>
        <v/>
      </c>
      <c r="DS41" s="1883" t="str" cm="1">
        <f t="array" aca="1" ref="DS41" ca="1">IFERROR(IF(BF41*fxVal_normal=_BS!BF41,"",IF(OR(BF41="", NOT(ISNUMBER(BF41)), ISERROR(BF41), $B41=""), "",
   IF($I41=1,
      IFBLANK(
         _xldudf_CX_PUSH(BF41*fxVal_normal, CX_ENTITY, $B41, BF$11, BF$14, BF$19,),
         ""
      ),
      IF($I41=2,
         IFBLANK(
            _xldudf_CX_PUSH(BF41, CX_ENTITY, $B41, BF$11, BF$14, BF$19,),
            ""
         ),
         IF($I41=3,
            "",
            IFBLANK(
               _xldudf_CX_PUSH(BF41, CX_ENTITY, $B41, BF$11, BF$14, BF$19,),
               ""
            )
         )
      )
   )
)),"")</f>
        <v/>
      </c>
      <c r="DT41" s="1883" t="str" cm="1">
        <f t="array" aca="1" ref="DT41" ca="1">IFERROR(IF(BG41*fxVal_normal=_BS!BG41,"",IF(OR(BG41="", NOT(ISNUMBER(BG41)), ISERROR(BG41), $B41=""), "",
   IF($I41=1,
      IFBLANK(
         _xldudf_CX_PUSH(BG41*fxVal_normal, CX_ENTITY, $B41, BG$11, BG$14, BG$19,),
         ""
      ),
      IF($I41=2,
         IFBLANK(
            _xldudf_CX_PUSH(BG41, CX_ENTITY, $B41, BG$11, BG$14, BG$19,),
            ""
         ),
         IF($I41=3,
            "",
            IFBLANK(
               _xldudf_CX_PUSH(BG41, CX_ENTITY, $B41, BG$11, BG$14, BG$19,),
               ""
            )
         )
      )
   )
)),"")</f>
        <v/>
      </c>
      <c r="DU41" s="1883" t="str" cm="1">
        <f t="array" aca="1" ref="DU41" ca="1">IFERROR(IF(BH41*fxVal_normal=_BS!BH41,"",IF(OR(BH41="", NOT(ISNUMBER(BH41)), ISERROR(BH41), $B41=""), "",
   IF($I41=1,
      IFBLANK(
         _xldudf_CX_PUSH(BH41*fxVal_normal, CX_ENTITY, $B41, BH$11, BH$14, BH$19,),
         ""
      ),
      IF($I41=2,
         IFBLANK(
            _xldudf_CX_PUSH(BH41, CX_ENTITY, $B41, BH$11, BH$14, BH$19,),
            ""
         ),
         IF($I41=3,
            "",
            IFBLANK(
               _xldudf_CX_PUSH(BH41, CX_ENTITY, $B41, BH$11, BH$14, BH$19,),
               ""
            )
         )
      )
   )
)),"")</f>
        <v/>
      </c>
      <c r="DV41" s="1883" t="str" cm="1">
        <f t="array" aca="1" ref="DV41" ca="1">IFERROR(IF(BI41*fxVal_normal=_BS!BI41,"",IF(OR(BI41="", NOT(ISNUMBER(BI41)), ISERROR(BI41), $B41=""), "",
   IF($I41=1,
      IFBLANK(
         _xldudf_CX_PUSH(BI41*fxVal_normal, CX_ENTITY, $B41, BI$11, BI$14, BI$19,),
         ""
      ),
      IF($I41=2,
         IFBLANK(
            _xldudf_CX_PUSH(BI41, CX_ENTITY, $B41, BI$11, BI$14, BI$19,),
            ""
         ),
         IF($I41=3,
            "",
            IFBLANK(
               _xldudf_CX_PUSH(BI41, CX_ENTITY, $B41, BI$11, BI$14, BI$19,),
               ""
            )
         )
      )
   )
)),"")</f>
        <v/>
      </c>
      <c r="DW41" s="1883" t="str" cm="1">
        <f t="array" aca="1" ref="DW41" ca="1">IFERROR(IF(BJ41*fxVal_normal=_BS!BJ41,"",IF(OR(BJ41="", NOT(ISNUMBER(BJ41)), ISERROR(BJ41), $B41=""), "",
   IF($I41=1,
      IFBLANK(
         _xldudf_CX_PUSH(BJ41*fxVal_normal, CX_ENTITY, $B41, BJ$11, BJ$14, BJ$19,),
         ""
      ),
      IF($I41=2,
         IFBLANK(
            _xldudf_CX_PUSH(BJ41, CX_ENTITY, $B41, BJ$11, BJ$14, BJ$19,),
            ""
         ),
         IF($I41=3,
            "",
            IFBLANK(
               _xldudf_CX_PUSH(BJ41, CX_ENTITY, $B41, BJ$11, BJ$14, BJ$19,),
               ""
            )
         )
      )
   )
)),"")</f>
        <v/>
      </c>
      <c r="DX41" s="1883" t="str" cm="1">
        <f t="array" aca="1" ref="DX41" ca="1">IFERROR(IF(BK41*fxVal_normal=_BS!BK41,"",IF(OR(BK41="", NOT(ISNUMBER(BK41)), ISERROR(BK41), $B41=""), "",
   IF($I41=1,
      IFBLANK(
         _xldudf_CX_PUSH(BK41*fxVal_normal, CX_ENTITY, $B41, BK$11, BK$14, BK$19,),
         ""
      ),
      IF($I41=2,
         IFBLANK(
            _xldudf_CX_PUSH(BK41, CX_ENTITY, $B41, BK$11, BK$14, BK$19,),
            ""
         ),
         IF($I41=3,
            "",
            IFBLANK(
               _xldudf_CX_PUSH(BK41, CX_ENTITY, $B41, BK$11, BK$14, BK$19,),
               ""
            )
         )
      )
   )
)),"")</f>
        <v/>
      </c>
      <c r="DY41" s="1883" t="str" cm="1">
        <f t="array" aca="1" ref="DY41" ca="1">IFERROR(IF(BL41*fxVal_normal=_BS!BL41,"",IF(OR(BL41="", NOT(ISNUMBER(BL41)), ISERROR(BL41), $B41=""), "",
   IF($I41=1,
      IFBLANK(
         _xldudf_CX_PUSH(BL41*fxVal_normal, CX_ENTITY, $B41, BL$11, BL$14, BL$19,),
         ""
      ),
      IF($I41=2,
         IFBLANK(
            _xldudf_CX_PUSH(BL41, CX_ENTITY, $B41, BL$11, BL$14, BL$19,),
            ""
         ),
         IF($I41=3,
            "",
            IFBLANK(
               _xldudf_CX_PUSH(BL41, CX_ENTITY, $B41, BL$11, BL$14, BL$19,),
               ""
            )
         )
      )
   )
)),"")</f>
        <v/>
      </c>
      <c r="DZ41" s="1883" t="str" cm="1">
        <f t="array" aca="1" ref="DZ41" ca="1">IFERROR(IF(BM41*fxVal_normal=_BS!BM41,"",IF(OR(BM41="", NOT(ISNUMBER(BM41)), ISERROR(BM41), $B41=""), "",
   IF($I41=1,
      IFBLANK(
         _xldudf_CX_PUSH(BM41*fxVal_normal, CX_ENTITY, $B41, BM$11, BM$14, BM$19,),
         ""
      ),
      IF($I41=2,
         IFBLANK(
            _xldudf_CX_PUSH(BM41, CX_ENTITY, $B41, BM$11, BM$14, BM$19,),
            ""
         ),
         IF($I41=3,
            "",
            IFBLANK(
               _xldudf_CX_PUSH(BM41, CX_ENTITY, $B41, BM$11, BM$14, BM$19,),
               ""
            )
         )
      )
   )
)),"")</f>
        <v/>
      </c>
      <c r="EA41" s="1883" t="str" cm="1">
        <f t="array" aca="1" ref="EA41" ca="1">IFERROR(IF(BN41*fxVal_normal=_BS!BN41,"",IF(OR(BN41="", NOT(ISNUMBER(BN41)), ISERROR(BN41), $B41=""), "",
   IF($I41=1,
      IFBLANK(
         _xldudf_CX_PUSH(BN41*fxVal_normal, CX_ENTITY, $B41, BN$11, BN$14, BN$19,),
         ""
      ),
      IF($I41=2,
         IFBLANK(
            _xldudf_CX_PUSH(BN41, CX_ENTITY, $B41, BN$11, BN$14, BN$19,),
            ""
         ),
         IF($I41=3,
            "",
            IFBLANK(
               _xldudf_CX_PUSH(BN41, CX_ENTITY, $B41, BN$11, BN$14, BN$19,),
               ""
            )
         )
      )
   )
)),"")</f>
        <v/>
      </c>
    </row>
    <row r="42" spans="1:131" ht="21" customHeight="1">
      <c r="A42" s="1626"/>
      <c r="B42" s="811" t="str" cm="1">
        <f t="array" ref="B42">IFBLANK(_BS!F42,"")</f>
        <v>IFRS-16 Lease Liabilities (on BS)</v>
      </c>
      <c r="C42" s="811" t="str" cm="1">
        <f t="array" ref="C42">IFBLANK(_BS!C42,"")</f>
        <v>IFRS-16 Lease Liabilities (on BS) (Company View)</v>
      </c>
      <c r="D42" s="1638"/>
      <c r="E42" s="1902" t="e" cm="1">
        <f t="array" aca="1" ref="E4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)($AD42:$CH42, Z42)</f>
        <v>#NAME?</v>
      </c>
      <c r="F42" s="1897"/>
      <c r="G42" s="1897"/>
      <c r="H42" s="401">
        <v>1</v>
      </c>
      <c r="I42" s="401">
        <v>1</v>
      </c>
      <c r="J42" s="1072"/>
      <c r="N42" s="158"/>
      <c r="O42" s="101"/>
      <c r="P42" s="52"/>
      <c r="Q42" s="101"/>
      <c r="R42" s="126"/>
      <c r="S42" s="101"/>
      <c r="T42" s="101"/>
      <c r="U42" s="39"/>
      <c r="W42" s="91" t="str">
        <f t="shared" si="1"/>
        <v>Actual</v>
      </c>
      <c r="X42" s="857">
        <f>_BS!X42</f>
        <v>-1</v>
      </c>
      <c r="Y42" s="916">
        <v>2</v>
      </c>
      <c r="Z42" s="198" cm="1">
        <f t="array" ref="Z42">_xlfn.SWITCH(
    TRUE,
    _BS!$L42=TRUE, 1,
    _BS!$L42=FALSE,-1,
    _BS!$L42=-1,0,
"n/a"
)</f>
        <v>1</v>
      </c>
      <c r="AA42" s="200"/>
      <c r="AB42" s="88" t="str">
        <f>_BS!AB42</f>
        <v>IFRS-16 Lease Liabilities (on BS)</v>
      </c>
      <c r="AC42" s="88" t="e" cm="1" vm="5">
        <f t="array" aca="1" ref="AC42" ca="1">_xlfn.LET(
_xlpm._termname, $AB42,
_xlpm._iconname, "find",
_xlpm._icon, fx_getIcon(_xlpm._iconname),
_xlpm._location, _xlfn.XLOOKUP(LOWER(_xlpm._termname), LOWER(tbl_acctDef[Term]),tbl_acctDef[Term]),
_xlpm._hyperlink, HYPERLINK("#"&amp;CELL("address",_xlpm._location), _xlpm._icon),
IFERROR(_xlpm._hyperlink,"")
)</f>
        <v>#VALUE!</v>
      </c>
      <c r="AD42" s="1669">
        <v>1</v>
      </c>
      <c r="AE42" s="1669">
        <v>1</v>
      </c>
      <c r="AF42" s="1669">
        <v>1</v>
      </c>
      <c r="AG42" s="1669">
        <v>1</v>
      </c>
      <c r="AH42" s="1669">
        <v>1</v>
      </c>
      <c r="AI42" s="1669">
        <v>1</v>
      </c>
      <c r="AJ42" s="1669">
        <v>1</v>
      </c>
      <c r="AK42" s="1669">
        <v>1</v>
      </c>
      <c r="AL42" s="1669">
        <v>1</v>
      </c>
      <c r="AM42" s="1669">
        <v>1</v>
      </c>
      <c r="AN42" s="1669">
        <v>1</v>
      </c>
      <c r="AO42" s="1669">
        <v>1</v>
      </c>
      <c r="AP42" s="1669">
        <v>1</v>
      </c>
      <c r="AQ42" s="1669">
        <v>1</v>
      </c>
      <c r="AR42" s="1669">
        <v>1</v>
      </c>
      <c r="AS42" s="1669">
        <v>1</v>
      </c>
      <c r="AT42" s="1669">
        <v>1</v>
      </c>
      <c r="AU42" s="1669">
        <v>1</v>
      </c>
      <c r="AV42" s="1669">
        <v>1</v>
      </c>
      <c r="AW42" s="1669">
        <v>1</v>
      </c>
      <c r="AX42" s="1669">
        <v>1</v>
      </c>
      <c r="AY42" s="1669">
        <v>1</v>
      </c>
      <c r="AZ42" s="1669">
        <v>1</v>
      </c>
      <c r="BA42" s="1669">
        <v>1</v>
      </c>
      <c r="BB42" s="1669">
        <v>1</v>
      </c>
      <c r="BC42" s="1669">
        <v>1</v>
      </c>
      <c r="BD42" s="1669">
        <v>1</v>
      </c>
      <c r="BE42" s="1669">
        <v>1</v>
      </c>
      <c r="BF42" s="1669">
        <v>1</v>
      </c>
      <c r="BG42" s="1669">
        <v>1</v>
      </c>
      <c r="BH42" s="1669">
        <v>1</v>
      </c>
      <c r="BI42" s="1669">
        <v>1</v>
      </c>
      <c r="BJ42" s="1669">
        <v>1</v>
      </c>
      <c r="BK42" s="1669">
        <v>1</v>
      </c>
      <c r="BL42" s="1669">
        <v>1</v>
      </c>
      <c r="BM42" s="1669">
        <v>1</v>
      </c>
      <c r="BN42" s="1669">
        <v>1</v>
      </c>
      <c r="BO42" s="2095"/>
      <c r="BP42" s="2095"/>
      <c r="BQ42" s="2095"/>
      <c r="BR42" s="2095"/>
      <c r="BS42" s="2095"/>
      <c r="BT42" s="2095"/>
      <c r="BU42" s="2095"/>
      <c r="BV42" s="2095"/>
      <c r="BW42" s="2095"/>
      <c r="BX42" s="2095"/>
      <c r="BY42" s="2095"/>
      <c r="BZ42" s="2095"/>
      <c r="CA42" s="926"/>
      <c r="CB42" s="921"/>
      <c r="CC42" s="927"/>
      <c r="CD42" s="2069" t="e" cm="1">
        <f t="array" aca="1" ref="CD42" ca="1">_xlfn.XLOOKUP(BS!CD$11, array_timeline, BS!$AD42:$BN42)</f>
        <v>#NAME?</v>
      </c>
      <c r="CE42" s="2069" t="e" cm="1">
        <f t="array" aca="1" ref="CE42" ca="1">_xlfn.XLOOKUP(BS!CE$11, array_timeline, BS!$AD42:$BN42)</f>
        <v>#NAME?</v>
      </c>
      <c r="CF42" s="925"/>
      <c r="CG42" s="1669" t="e" cm="1">
        <f t="array" aca="1" ref="CG42" ca="1">TODECIMAL(IFBLANK(_BS!CG42,""), fxVal_normal)</f>
        <v>#NAME?</v>
      </c>
      <c r="CH42" s="1669" t="e" cm="1">
        <f t="array" aca="1" ref="CH42" ca="1">TODECIMAL(IFBLANK(_BS!CH42,""), fxVal_normal)</f>
        <v>#NAME?</v>
      </c>
      <c r="CI42" s="200"/>
      <c r="CK42" s="2085" t="str" cm="1">
        <f t="array" aca="1" ref="CK42" ca="1">IFERROR(IF(Y42&lt;&gt;AB42,_xldudf_CX_PUSH(Y42,CX_ENTITY,C42,EOMONTH(val_asOfDate,0)),""),"")</f>
        <v/>
      </c>
      <c r="CL42" s="2085" t="str" cm="1">
        <f t="array" aca="1" ref="CL42" ca="1">IFERROR(IF(Y42&lt;&gt;AB42,_xldudf_CX_PUSH(Y42,CX_ENTITY,C42,EOMONTH(val_asOfDate,1)),""),"")</f>
        <v/>
      </c>
      <c r="CM42" s="2085" t="str" cm="1">
        <f t="array" aca="1" ref="CM42" ca="1">IFERROR(IF(Y42&lt;&gt;AB42,_xldudf_CX_PUSH(Y42,CX_ENTITY,C42,EOMONTH(val_asOfDate,2)),""),"")</f>
        <v/>
      </c>
      <c r="CN42" s="2085" t="str" cm="1">
        <f t="array" aca="1" ref="CN42" ca="1">IFERROR(IF(Y42&lt;&gt;AB42,_xldudf_CX_PUSH(Y42,CX_ENTITY,C42,EOMONTH(val_asOfDate,3)),""),"")</f>
        <v/>
      </c>
      <c r="CO42" s="2086" t="str" cm="1">
        <f t="array" aca="1" ref="CO42" ca="1">IFERROR(IF(CG42*fxVal_normal=_BS!CG42,"",IF(OR($CG42="", $CG42=0, NOT(ISNUMBER($CG42)), ISERROR($CG42), $B42=""), "",
   IF($I42=1,
      IFBLANK(
         _xldudf_CX_PUSH($CG42*10^6, CX_ENTITY, $B42, $CG$11, $CG$14, $CG$19,),
         ""
      ),
      IF($I42=2,
         IFBLANK(
            _xldudf_CX_PUSH($CG42, CX_ENTITY, $B42, $CG$11, $CG$14, $CG$19,),
            ""
         ),
         IF($I42=3,
            "",
            IFBLANK(
               _xldudf_CX_PUSH($CG42, CX_ENTITY, $B42, $CG$11, $CG$14, $CG$19,),
               ""
            )
         )
      )
   )
)),"")</f>
        <v/>
      </c>
      <c r="CP42" s="2086" t="str" cm="1">
        <f t="array" aca="1" ref="CP42" ca="1">IFERROR(IF(CH42*fxVal_normal=_BS!CH42,"",IF(OR($CH42="", $CH42=0, NOT(ISNUMBER($CH42)), ISERROR($CH42), $B42=""), "",
   IF($I42=1,
      IFBLANK(
         _xldudf_CX_PUSH($CH42*10^6, CX_ENTITY, $B42, $CH$11, $CH$14, $CH$19,),
         ""
      ),
      IF($I42=2,
         IFBLANK(
            _xldudf_CX_PUSH($CH42, CX_ENTITY, $B42, $CH$11, $CH$14, $CH$19,),
            ""
         ),
         IF($I42=3,
            "",
            IFBLANK(
               _xldudf_CX_PUSH($CH42, CX_ENTITY, $B42, $CH$11, $CH$14, $CH$19,),
               ""
            )
         )
      )
   )
)),"")</f>
        <v/>
      </c>
      <c r="CQ42" s="1883" t="str" cm="1">
        <f t="array" aca="1" ref="CQ42" ca="1">IFERROR(IF(AD42*fxVal_normal=_BS!AD42,"",IF(OR(AD42="", NOT(ISNUMBER(AD42)), ISERROR(AD42), $B42=""), "",
   IF($I42=1,
      IFBLANK(
         _xldudf_CX_PUSH(AD42*fxVal_normal, CX_ENTITY, $B42, AD$11, AD$14, AD$19,),
         ""
      ),
      IF($I42=2,
         IFBLANK(
            _xldudf_CX_PUSH(AD42, CX_ENTITY, $B42, AD$11, AD$14, AD$19,),
            ""
         ),
         IF($I42=3,
            "",
            IFBLANK(
               _xldudf_CX_PUSH(AD42, CX_ENTITY, $B42, AD$11, AD$14, AD$19,),
               ""
            )
         )
      )
   )
)),"")</f>
        <v/>
      </c>
      <c r="CR42" s="1883" t="str" cm="1">
        <f t="array" aca="1" ref="CR42" ca="1">IFERROR(IF(AE42*fxVal_normal=_BS!AE42,"",IF(OR(AE42="", NOT(ISNUMBER(AE42)), ISERROR(AE42), $B42=""), "",
   IF($I42=1,
      IFBLANK(
         _xldudf_CX_PUSH(AE42*fxVal_normal, CX_ENTITY, $B42, AE$11, AE$14, AE$19,),
         ""
      ),
      IF($I42=2,
         IFBLANK(
            _xldudf_CX_PUSH(AE42, CX_ENTITY, $B42, AE$11, AE$14, AE$19,),
            ""
         ),
         IF($I42=3,
            "",
            IFBLANK(
               _xldudf_CX_PUSH(AE42, CX_ENTITY, $B42, AE$11, AE$14, AE$19,),
               ""
            )
         )
      )
   )
)),"")</f>
        <v/>
      </c>
      <c r="CS42" s="1883" t="str" cm="1">
        <f t="array" aca="1" ref="CS42" ca="1">IFERROR(IF(AF42*fxVal_normal=_BS!AF42,"",IF(OR(AF42="", NOT(ISNUMBER(AF42)), ISERROR(AF42), $B42=""), "",
   IF($I42=1,
      IFBLANK(
         _xldudf_CX_PUSH(AF42*fxVal_normal, CX_ENTITY, $B42, AF$11, AF$14, AF$19,),
         ""
      ),
      IF($I42=2,
         IFBLANK(
            _xldudf_CX_PUSH(AF42, CX_ENTITY, $B42, AF$11, AF$14, AF$19,),
            ""
         ),
         IF($I42=3,
            "",
            IFBLANK(
               _xldudf_CX_PUSH(AF42, CX_ENTITY, $B42, AF$11, AF$14, AF$19,),
               ""
            )
         )
      )
   )
)),"")</f>
        <v/>
      </c>
      <c r="CT42" s="1883" t="str" cm="1">
        <f t="array" aca="1" ref="CT42" ca="1">IFERROR(IF(AG42*fxVal_normal=_BS!AG42,"",IF(OR(AG42="", NOT(ISNUMBER(AG42)), ISERROR(AG42), $B42=""), "",
   IF($I42=1,
      IFBLANK(
         _xldudf_CX_PUSH(AG42*fxVal_normal, CX_ENTITY, $B42, AG$11, AG$14, AG$19,),
         ""
      ),
      IF($I42=2,
         IFBLANK(
            _xldudf_CX_PUSH(AG42, CX_ENTITY, $B42, AG$11, AG$14, AG$19,),
            ""
         ),
         IF($I42=3,
            "",
            IFBLANK(
               _xldudf_CX_PUSH(AG42, CX_ENTITY, $B42, AG$11, AG$14, AG$19,),
               ""
            )
         )
      )
   )
)),"")</f>
        <v/>
      </c>
      <c r="CU42" s="1883" t="str" cm="1">
        <f t="array" aca="1" ref="CU42" ca="1">IFERROR(IF(AH42*fxVal_normal=_BS!AH42,"",IF(OR(AH42="", NOT(ISNUMBER(AH42)), ISERROR(AH42), $B42=""), "",
   IF($I42=1,
      IFBLANK(
         _xldudf_CX_PUSH(AH42*fxVal_normal, CX_ENTITY, $B42, AH$11, AH$14, AH$19,),
         ""
      ),
      IF($I42=2,
         IFBLANK(
            _xldudf_CX_PUSH(AH42, CX_ENTITY, $B42, AH$11, AH$14, AH$19,),
            ""
         ),
         IF($I42=3,
            "",
            IFBLANK(
               _xldudf_CX_PUSH(AH42, CX_ENTITY, $B42, AH$11, AH$14, AH$19,),
               ""
            )
         )
      )
   )
)),"")</f>
        <v/>
      </c>
      <c r="CV42" s="1883" t="str" cm="1">
        <f t="array" aca="1" ref="CV42" ca="1">IFERROR(IF(AI42*fxVal_normal=_BS!AI42,"",IF(OR(AI42="", NOT(ISNUMBER(AI42)), ISERROR(AI42), $B42=""), "",
   IF($I42=1,
      IFBLANK(
         _xldudf_CX_PUSH(AI42*fxVal_normal, CX_ENTITY, $B42, AI$11, AI$14, AI$19,),
         ""
      ),
      IF($I42=2,
         IFBLANK(
            _xldudf_CX_PUSH(AI42, CX_ENTITY, $B42, AI$11, AI$14, AI$19,),
            ""
         ),
         IF($I42=3,
            "",
            IFBLANK(
               _xldudf_CX_PUSH(AI42, CX_ENTITY, $B42, AI$11, AI$14, AI$19,),
               ""
            )
         )
      )
   )
)),"")</f>
        <v/>
      </c>
      <c r="CW42" s="1883" t="str" cm="1">
        <f t="array" aca="1" ref="CW42" ca="1">IFERROR(IF(AJ42*fxVal_normal=_BS!AJ42,"",IF(OR(AJ42="", NOT(ISNUMBER(AJ42)), ISERROR(AJ42), $B42=""), "",
   IF($I42=1,
      IFBLANK(
         _xldudf_CX_PUSH(AJ42*fxVal_normal, CX_ENTITY, $B42, AJ$11, AJ$14, AJ$19,),
         ""
      ),
      IF($I42=2,
         IFBLANK(
            _xldudf_CX_PUSH(AJ42, CX_ENTITY, $B42, AJ$11, AJ$14, AJ$19,),
            ""
         ),
         IF($I42=3,
            "",
            IFBLANK(
               _xldudf_CX_PUSH(AJ42, CX_ENTITY, $B42, AJ$11, AJ$14, AJ$19,),
               ""
            )
         )
      )
   )
)),"")</f>
        <v/>
      </c>
      <c r="CX42" s="1883" t="str" cm="1">
        <f t="array" aca="1" ref="CX42" ca="1">IFERROR(IF(AK42*fxVal_normal=_BS!AK42,"",IF(OR(AK42="", NOT(ISNUMBER(AK42)), ISERROR(AK42), $B42=""), "",
   IF($I42=1,
      IFBLANK(
         _xldudf_CX_PUSH(AK42*fxVal_normal, CX_ENTITY, $B42, AK$11, AK$14, AK$19,),
         ""
      ),
      IF($I42=2,
         IFBLANK(
            _xldudf_CX_PUSH(AK42, CX_ENTITY, $B42, AK$11, AK$14, AK$19,),
            ""
         ),
         IF($I42=3,
            "",
            IFBLANK(
               _xldudf_CX_PUSH(AK42, CX_ENTITY, $B42, AK$11, AK$14, AK$19,),
               ""
            )
         )
      )
   )
)),"")</f>
        <v/>
      </c>
      <c r="CY42" s="1883" t="str" cm="1">
        <f t="array" aca="1" ref="CY42" ca="1">IFERROR(IF(AL42*fxVal_normal=_BS!AL42,"",IF(OR(AL42="", NOT(ISNUMBER(AL42)), ISERROR(AL42), $B42=""), "",
   IF($I42=1,
      IFBLANK(
         _xldudf_CX_PUSH(AL42*fxVal_normal, CX_ENTITY, $B42, AL$11, AL$14, AL$19,),
         ""
      ),
      IF($I42=2,
         IFBLANK(
            _xldudf_CX_PUSH(AL42, CX_ENTITY, $B42, AL$11, AL$14, AL$19,),
            ""
         ),
         IF($I42=3,
            "",
            IFBLANK(
               _xldudf_CX_PUSH(AL42, CX_ENTITY, $B42, AL$11, AL$14, AL$19,),
               ""
            )
         )
      )
   )
)),"")</f>
        <v/>
      </c>
      <c r="CZ42" s="1883" t="str" cm="1">
        <f t="array" aca="1" ref="CZ42" ca="1">IFERROR(IF(AM42*fxVal_normal=_BS!AM42,"",IF(OR(AM42="", NOT(ISNUMBER(AM42)), ISERROR(AM42), $B42=""), "",
   IF($I42=1,
      IFBLANK(
         _xldudf_CX_PUSH(AM42*fxVal_normal, CX_ENTITY, $B42, AM$11, AM$14, AM$19,),
         ""
      ),
      IF($I42=2,
         IFBLANK(
            _xldudf_CX_PUSH(AM42, CX_ENTITY, $B42, AM$11, AM$14, AM$19,),
            ""
         ),
         IF($I42=3,
            "",
            IFBLANK(
               _xldudf_CX_PUSH(AM42, CX_ENTITY, $B42, AM$11, AM$14, AM$19,),
               ""
            )
         )
      )
   )
)),"")</f>
        <v/>
      </c>
      <c r="DA42" s="1883" t="str" cm="1">
        <f t="array" aca="1" ref="DA42" ca="1">IFERROR(IF(AN42*fxVal_normal=_BS!AN42,"",IF(OR(AN42="", NOT(ISNUMBER(AN42)), ISERROR(AN42), $B42=""), "",
   IF($I42=1,
      IFBLANK(
         _xldudf_CX_PUSH(AN42*fxVal_normal, CX_ENTITY, $B42, AN$11, AN$14, AN$19,),
         ""
      ),
      IF($I42=2,
         IFBLANK(
            _xldudf_CX_PUSH(AN42, CX_ENTITY, $B42, AN$11, AN$14, AN$19,),
            ""
         ),
         IF($I42=3,
            "",
            IFBLANK(
               _xldudf_CX_PUSH(AN42, CX_ENTITY, $B42, AN$11, AN$14, AN$19,),
               ""
            )
         )
      )
   )
)),"")</f>
        <v/>
      </c>
      <c r="DB42" s="1883" t="str" cm="1">
        <f t="array" aca="1" ref="DB42" ca="1">IFERROR(IF(AO42*fxVal_normal=_BS!AO42,"",IF(OR(AO42="", NOT(ISNUMBER(AO42)), ISERROR(AO42), $B42=""), "",
   IF($I42=1,
      IFBLANK(
         _xldudf_CX_PUSH(AO42*fxVal_normal, CX_ENTITY, $B42, AO$11, AO$14, AO$19,),
         ""
      ),
      IF($I42=2,
         IFBLANK(
            _xldudf_CX_PUSH(AO42, CX_ENTITY, $B42, AO$11, AO$14, AO$19,),
            ""
         ),
         IF($I42=3,
            "",
            IFBLANK(
               _xldudf_CX_PUSH(AO42, CX_ENTITY, $B42, AO$11, AO$14, AO$19,),
               ""
            )
         )
      )
   )
)),"")</f>
        <v/>
      </c>
      <c r="DC42" s="1883" t="str" cm="1">
        <f t="array" aca="1" ref="DC42" ca="1">IFERROR(IF(AP42*fxVal_normal=_BS!AP42,"",IF(OR(AP42="", NOT(ISNUMBER(AP42)), ISERROR(AP42), $B42=""), "",
   IF($I42=1,
      IFBLANK(
         _xldudf_CX_PUSH(AP42*fxVal_normal, CX_ENTITY, $B42, AP$11, AP$14, AP$19,),
         ""
      ),
      IF($I42=2,
         IFBLANK(
            _xldudf_CX_PUSH(AP42, CX_ENTITY, $B42, AP$11, AP$14, AP$19,),
            ""
         ),
         IF($I42=3,
            "",
            IFBLANK(
               _xldudf_CX_PUSH(AP42, CX_ENTITY, $B42, AP$11, AP$14, AP$19,),
               ""
            )
         )
      )
   )
)),"")</f>
        <v/>
      </c>
      <c r="DD42" s="1883" t="str" cm="1">
        <f t="array" aca="1" ref="DD42" ca="1">IFERROR(IF(AQ42*fxVal_normal=_BS!AQ42,"",IF(OR(AQ42="", NOT(ISNUMBER(AQ42)), ISERROR(AQ42), $B42=""), "",
   IF($I42=1,
      IFBLANK(
         _xldudf_CX_PUSH(AQ42*fxVal_normal, CX_ENTITY, $B42, AQ$11, AQ$14, AQ$19,),
         ""
      ),
      IF($I42=2,
         IFBLANK(
            _xldudf_CX_PUSH(AQ42, CX_ENTITY, $B42, AQ$11, AQ$14, AQ$19,),
            ""
         ),
         IF($I42=3,
            "",
            IFBLANK(
               _xldudf_CX_PUSH(AQ42, CX_ENTITY, $B42, AQ$11, AQ$14, AQ$19,),
               ""
            )
         )
      )
   )
)),"")</f>
        <v/>
      </c>
      <c r="DE42" s="1883" t="str" cm="1">
        <f t="array" aca="1" ref="DE42" ca="1">IFERROR(IF(AR42*fxVal_normal=_BS!AR42,"",IF(OR(AR42="", NOT(ISNUMBER(AR42)), ISERROR(AR42), $B42=""), "",
   IF($I42=1,
      IFBLANK(
         _xldudf_CX_PUSH(AR42*fxVal_normal, CX_ENTITY, $B42, AR$11, AR$14, AR$19,),
         ""
      ),
      IF($I42=2,
         IFBLANK(
            _xldudf_CX_PUSH(AR42, CX_ENTITY, $B42, AR$11, AR$14, AR$19,),
            ""
         ),
         IF($I42=3,
            "",
            IFBLANK(
               _xldudf_CX_PUSH(AR42, CX_ENTITY, $B42, AR$11, AR$14, AR$19,),
               ""
            )
         )
      )
   )
)),"")</f>
        <v/>
      </c>
      <c r="DF42" s="1883" t="str" cm="1">
        <f t="array" aca="1" ref="DF42" ca="1">IFERROR(IF(AS42*fxVal_normal=_BS!AS42,"",IF(OR(AS42="", NOT(ISNUMBER(AS42)), ISERROR(AS42), $B42=""), "",
   IF($I42=1,
      IFBLANK(
         _xldudf_CX_PUSH(AS42*fxVal_normal, CX_ENTITY, $B42, AS$11, AS$14, AS$19,),
         ""
      ),
      IF($I42=2,
         IFBLANK(
            _xldudf_CX_PUSH(AS42, CX_ENTITY, $B42, AS$11, AS$14, AS$19,),
            ""
         ),
         IF($I42=3,
            "",
            IFBLANK(
               _xldudf_CX_PUSH(AS42, CX_ENTITY, $B42, AS$11, AS$14, AS$19,),
               ""
            )
         )
      )
   )
)),"")</f>
        <v/>
      </c>
      <c r="DG42" s="1883" t="str" cm="1">
        <f t="array" aca="1" ref="DG42" ca="1">IFERROR(IF(AT42*fxVal_normal=_BS!AT42,"",IF(OR(AT42="", NOT(ISNUMBER(AT42)), ISERROR(AT42), $B42=""), "",
   IF($I42=1,
      IFBLANK(
         _xldudf_CX_PUSH(AT42*fxVal_normal, CX_ENTITY, $B42, AT$11, AT$14, AT$19,),
         ""
      ),
      IF($I42=2,
         IFBLANK(
            _xldudf_CX_PUSH(AT42, CX_ENTITY, $B42, AT$11, AT$14, AT$19,),
            ""
         ),
         IF($I42=3,
            "",
            IFBLANK(
               _xldudf_CX_PUSH(AT42, CX_ENTITY, $B42, AT$11, AT$14, AT$19,),
               ""
            )
         )
      )
   )
)),"")</f>
        <v/>
      </c>
      <c r="DH42" s="1883" t="str" cm="1">
        <f t="array" aca="1" ref="DH42" ca="1">IFERROR(IF(AU42*fxVal_normal=_BS!AU42,"",IF(OR(AU42="", NOT(ISNUMBER(AU42)), ISERROR(AU42), $B42=""), "",
   IF($I42=1,
      IFBLANK(
         _xldudf_CX_PUSH(AU42*fxVal_normal, CX_ENTITY, $B42, AU$11, AU$14, AU$19,),
         ""
      ),
      IF($I42=2,
         IFBLANK(
            _xldudf_CX_PUSH(AU42, CX_ENTITY, $B42, AU$11, AU$14, AU$19,),
            ""
         ),
         IF($I42=3,
            "",
            IFBLANK(
               _xldudf_CX_PUSH(AU42, CX_ENTITY, $B42, AU$11, AU$14, AU$19,),
               ""
            )
         )
      )
   )
)),"")</f>
        <v/>
      </c>
      <c r="DI42" s="1883" t="str" cm="1">
        <f t="array" aca="1" ref="DI42" ca="1">IFERROR(IF(AV42*fxVal_normal=_BS!AV42,"",IF(OR(AV42="", NOT(ISNUMBER(AV42)), ISERROR(AV42), $B42=""), "",
   IF($I42=1,
      IFBLANK(
         _xldudf_CX_PUSH(AV42*fxVal_normal, CX_ENTITY, $B42, AV$11, AV$14, AV$19,),
         ""
      ),
      IF($I42=2,
         IFBLANK(
            _xldudf_CX_PUSH(AV42, CX_ENTITY, $B42, AV$11, AV$14, AV$19,),
            ""
         ),
         IF($I42=3,
            "",
            IFBLANK(
               _xldudf_CX_PUSH(AV42, CX_ENTITY, $B42, AV$11, AV$14, AV$19,),
               ""
            )
         )
      )
   )
)),"")</f>
        <v/>
      </c>
      <c r="DJ42" s="1883" t="str" cm="1">
        <f t="array" aca="1" ref="DJ42" ca="1">IFERROR(IF(AW42*fxVal_normal=_BS!AW42,"",IF(OR(AW42="", NOT(ISNUMBER(AW42)), ISERROR(AW42), $B42=""), "",
   IF($I42=1,
      IFBLANK(
         _xldudf_CX_PUSH(AW42*fxVal_normal, CX_ENTITY, $B42, AW$11, AW$14, AW$19,),
         ""
      ),
      IF($I42=2,
         IFBLANK(
            _xldudf_CX_PUSH(AW42, CX_ENTITY, $B42, AW$11, AW$14, AW$19,),
            ""
         ),
         IF($I42=3,
            "",
            IFBLANK(
               _xldudf_CX_PUSH(AW42, CX_ENTITY, $B42, AW$11, AW$14, AW$19,),
               ""
            )
         )
      )
   )
)),"")</f>
        <v/>
      </c>
      <c r="DK42" s="1883" t="str" cm="1">
        <f t="array" aca="1" ref="DK42" ca="1">IFERROR(IF(AX42*fxVal_normal=_BS!AX42,"",IF(OR(AX42="", NOT(ISNUMBER(AX42)), ISERROR(AX42), $B42=""), "",
   IF($I42=1,
      IFBLANK(
         _xldudf_CX_PUSH(AX42*fxVal_normal, CX_ENTITY, $B42, AX$11, AX$14, AX$19,),
         ""
      ),
      IF($I42=2,
         IFBLANK(
            _xldudf_CX_PUSH(AX42, CX_ENTITY, $B42, AX$11, AX$14, AX$19,),
            ""
         ),
         IF($I42=3,
            "",
            IFBLANK(
               _xldudf_CX_PUSH(AX42, CX_ENTITY, $B42, AX$11, AX$14, AX$19,),
               ""
            )
         )
      )
   )
)),"")</f>
        <v/>
      </c>
      <c r="DL42" s="1883" t="str" cm="1">
        <f t="array" aca="1" ref="DL42" ca="1">IFERROR(IF(AY42*fxVal_normal=_BS!AY42,"",IF(OR(AY42="", NOT(ISNUMBER(AY42)), ISERROR(AY42), $B42=""), "",
   IF($I42=1,
      IFBLANK(
         _xldudf_CX_PUSH(AY42*fxVal_normal, CX_ENTITY, $B42, AY$11, AY$14, AY$19,),
         ""
      ),
      IF($I42=2,
         IFBLANK(
            _xldudf_CX_PUSH(AY42, CX_ENTITY, $B42, AY$11, AY$14, AY$19,),
            ""
         ),
         IF($I42=3,
            "",
            IFBLANK(
               _xldudf_CX_PUSH(AY42, CX_ENTITY, $B42, AY$11, AY$14, AY$19,),
               ""
            )
         )
      )
   )
)),"")</f>
        <v/>
      </c>
      <c r="DM42" s="1883" t="str" cm="1">
        <f t="array" aca="1" ref="DM42" ca="1">IFERROR(IF(AZ42*fxVal_normal=_BS!AZ42,"",IF(OR(AZ42="", NOT(ISNUMBER(AZ42)), ISERROR(AZ42), $B42=""), "",
   IF($I42=1,
      IFBLANK(
         _xldudf_CX_PUSH(AZ42*fxVal_normal, CX_ENTITY, $B42, AZ$11, AZ$14, AZ$19,),
         ""
      ),
      IF($I42=2,
         IFBLANK(
            _xldudf_CX_PUSH(AZ42, CX_ENTITY, $B42, AZ$11, AZ$14, AZ$19,),
            ""
         ),
         IF($I42=3,
            "",
            IFBLANK(
               _xldudf_CX_PUSH(AZ42, CX_ENTITY, $B42, AZ$11, AZ$14, AZ$19,),
               ""
            )
         )
      )
   )
)),"")</f>
        <v/>
      </c>
      <c r="DN42" s="1883" t="str" cm="1">
        <f t="array" aca="1" ref="DN42" ca="1">IFERROR(IF(BA42*fxVal_normal=_BS!BA42,"",IF(OR(BA42="", NOT(ISNUMBER(BA42)), ISERROR(BA42), $B42=""), "",
   IF($I42=1,
      IFBLANK(
         _xldudf_CX_PUSH(BA42*fxVal_normal, CX_ENTITY, $B42, BA$11, BA$14, BA$19,),
         ""
      ),
      IF($I42=2,
         IFBLANK(
            _xldudf_CX_PUSH(BA42, CX_ENTITY, $B42, BA$11, BA$14, BA$19,),
            ""
         ),
         IF($I42=3,
            "",
            IFBLANK(
               _xldudf_CX_PUSH(BA42, CX_ENTITY, $B42, BA$11, BA$14, BA$19,),
               ""
            )
         )
      )
   )
)),"")</f>
        <v/>
      </c>
      <c r="DO42" s="1883" t="str" cm="1">
        <f t="array" aca="1" ref="DO42" ca="1">IFERROR(IF(BB42*fxVal_normal=_BS!BB42,"",IF(OR(BB42="", NOT(ISNUMBER(BB42)), ISERROR(BB42), $B42=""), "",
   IF($I42=1,
      IFBLANK(
         _xldudf_CX_PUSH(BB42*fxVal_normal, CX_ENTITY, $B42, BB$11, BB$14, BB$19,),
         ""
      ),
      IF($I42=2,
         IFBLANK(
            _xldudf_CX_PUSH(BB42, CX_ENTITY, $B42, BB$11, BB$14, BB$19,),
            ""
         ),
         IF($I42=3,
            "",
            IFBLANK(
               _xldudf_CX_PUSH(BB42, CX_ENTITY, $B42, BB$11, BB$14, BB$19,),
               ""
            )
         )
      )
   )
)),"")</f>
        <v/>
      </c>
      <c r="DP42" s="1883" t="str" cm="1">
        <f t="array" aca="1" ref="DP42" ca="1">IFERROR(IF(BC42*fxVal_normal=_BS!BC42,"",IF(OR(BC42="", NOT(ISNUMBER(BC42)), ISERROR(BC42), $B42=""), "",
   IF($I42=1,
      IFBLANK(
         _xldudf_CX_PUSH(BC42*fxVal_normal, CX_ENTITY, $B42, BC$11, BC$14, BC$19,),
         ""
      ),
      IF($I42=2,
         IFBLANK(
            _xldudf_CX_PUSH(BC42, CX_ENTITY, $B42, BC$11, BC$14, BC$19,),
            ""
         ),
         IF($I42=3,
            "",
            IFBLANK(
               _xldudf_CX_PUSH(BC42, CX_ENTITY, $B42, BC$11, BC$14, BC$19,),
               ""
            )
         )
      )
   )
)),"")</f>
        <v/>
      </c>
      <c r="DQ42" s="1883" t="str" cm="1">
        <f t="array" aca="1" ref="DQ42" ca="1">IFERROR(IF(BD42*fxVal_normal=_BS!BD42,"",IF(OR(BD42="", NOT(ISNUMBER(BD42)), ISERROR(BD42), $B42=""), "",
   IF($I42=1,
      IFBLANK(
         _xldudf_CX_PUSH(BD42*fxVal_normal, CX_ENTITY, $B42, BD$11, BD$14, BD$19,),
         ""
      ),
      IF($I42=2,
         IFBLANK(
            _xldudf_CX_PUSH(BD42, CX_ENTITY, $B42, BD$11, BD$14, BD$19,),
            ""
         ),
         IF($I42=3,
            "",
            IFBLANK(
               _xldudf_CX_PUSH(BD42, CX_ENTITY, $B42, BD$11, BD$14, BD$19,),
               ""
            )
         )
      )
   )
)),"")</f>
        <v/>
      </c>
      <c r="DR42" s="1883" t="str" cm="1">
        <f t="array" aca="1" ref="DR42" ca="1">IFERROR(IF(BE42*fxVal_normal=_BS!BE42,"",IF(OR(BE42="", NOT(ISNUMBER(BE42)), ISERROR(BE42), $B42=""), "",
   IF($I42=1,
      IFBLANK(
         _xldudf_CX_PUSH(BE42*fxVal_normal, CX_ENTITY, $B42, BE$11, BE$14, BE$19,),
         ""
      ),
      IF($I42=2,
         IFBLANK(
            _xldudf_CX_PUSH(BE42, CX_ENTITY, $B42, BE$11, BE$14, BE$19,),
            ""
         ),
         IF($I42=3,
            "",
            IFBLANK(
               _xldudf_CX_PUSH(BE42, CX_ENTITY, $B42, BE$11, BE$14, BE$19,),
               ""
            )
         )
      )
   )
)),"")</f>
        <v/>
      </c>
      <c r="DS42" s="1883" t="str" cm="1">
        <f t="array" aca="1" ref="DS42" ca="1">IFERROR(IF(BF42*fxVal_normal=_BS!BF42,"",IF(OR(BF42="", NOT(ISNUMBER(BF42)), ISERROR(BF42), $B42=""), "",
   IF($I42=1,
      IFBLANK(
         _xldudf_CX_PUSH(BF42*fxVal_normal, CX_ENTITY, $B42, BF$11, BF$14, BF$19,),
         ""
      ),
      IF($I42=2,
         IFBLANK(
            _xldudf_CX_PUSH(BF42, CX_ENTITY, $B42, BF$11, BF$14, BF$19,),
            ""
         ),
         IF($I42=3,
            "",
            IFBLANK(
               _xldudf_CX_PUSH(BF42, CX_ENTITY, $B42, BF$11, BF$14, BF$19,),
               ""
            )
         )
      )
   )
)),"")</f>
        <v/>
      </c>
      <c r="DT42" s="1883" t="str" cm="1">
        <f t="array" aca="1" ref="DT42" ca="1">IFERROR(IF(BG42*fxVal_normal=_BS!BG42,"",IF(OR(BG42="", NOT(ISNUMBER(BG42)), ISERROR(BG42), $B42=""), "",
   IF($I42=1,
      IFBLANK(
         _xldudf_CX_PUSH(BG42*fxVal_normal, CX_ENTITY, $B42, BG$11, BG$14, BG$19,),
         ""
      ),
      IF($I42=2,
         IFBLANK(
            _xldudf_CX_PUSH(BG42, CX_ENTITY, $B42, BG$11, BG$14, BG$19,),
            ""
         ),
         IF($I42=3,
            "",
            IFBLANK(
               _xldudf_CX_PUSH(BG42, CX_ENTITY, $B42, BG$11, BG$14, BG$19,),
               ""
            )
         )
      )
   )
)),"")</f>
        <v/>
      </c>
      <c r="DU42" s="1883" t="str" cm="1">
        <f t="array" aca="1" ref="DU42" ca="1">IFERROR(IF(BH42*fxVal_normal=_BS!BH42,"",IF(OR(BH42="", NOT(ISNUMBER(BH42)), ISERROR(BH42), $B42=""), "",
   IF($I42=1,
      IFBLANK(
         _xldudf_CX_PUSH(BH42*fxVal_normal, CX_ENTITY, $B42, BH$11, BH$14, BH$19,),
         ""
      ),
      IF($I42=2,
         IFBLANK(
            _xldudf_CX_PUSH(BH42, CX_ENTITY, $B42, BH$11, BH$14, BH$19,),
            ""
         ),
         IF($I42=3,
            "",
            IFBLANK(
               _xldudf_CX_PUSH(BH42, CX_ENTITY, $B42, BH$11, BH$14, BH$19,),
               ""
            )
         )
      )
   )
)),"")</f>
        <v/>
      </c>
      <c r="DV42" s="1883" t="str" cm="1">
        <f t="array" aca="1" ref="DV42" ca="1">IFERROR(IF(BI42*fxVal_normal=_BS!BI42,"",IF(OR(BI42="", NOT(ISNUMBER(BI42)), ISERROR(BI42), $B42=""), "",
   IF($I42=1,
      IFBLANK(
         _xldudf_CX_PUSH(BI42*fxVal_normal, CX_ENTITY, $B42, BI$11, BI$14, BI$19,),
         ""
      ),
      IF($I42=2,
         IFBLANK(
            _xldudf_CX_PUSH(BI42, CX_ENTITY, $B42, BI$11, BI$14, BI$19,),
            ""
         ),
         IF($I42=3,
            "",
            IFBLANK(
               _xldudf_CX_PUSH(BI42, CX_ENTITY, $B42, BI$11, BI$14, BI$19,),
               ""
            )
         )
      )
   )
)),"")</f>
        <v/>
      </c>
      <c r="DW42" s="1883" t="str" cm="1">
        <f t="array" aca="1" ref="DW42" ca="1">IFERROR(IF(BJ42*fxVal_normal=_BS!BJ42,"",IF(OR(BJ42="", NOT(ISNUMBER(BJ42)), ISERROR(BJ42), $B42=""), "",
   IF($I42=1,
      IFBLANK(
         _xldudf_CX_PUSH(BJ42*fxVal_normal, CX_ENTITY, $B42, BJ$11, BJ$14, BJ$19,),
         ""
      ),
      IF($I42=2,
         IFBLANK(
            _xldudf_CX_PUSH(BJ42, CX_ENTITY, $B42, BJ$11, BJ$14, BJ$19,),
            ""
         ),
         IF($I42=3,
            "",
            IFBLANK(
               _xldudf_CX_PUSH(BJ42, CX_ENTITY, $B42, BJ$11, BJ$14, BJ$19,),
               ""
            )
         )
      )
   )
)),"")</f>
        <v/>
      </c>
      <c r="DX42" s="1883" t="str" cm="1">
        <f t="array" aca="1" ref="DX42" ca="1">IFERROR(IF(BK42*fxVal_normal=_BS!BK42,"",IF(OR(BK42="", NOT(ISNUMBER(BK42)), ISERROR(BK42), $B42=""), "",
   IF($I42=1,
      IFBLANK(
         _xldudf_CX_PUSH(BK42*fxVal_normal, CX_ENTITY, $B42, BK$11, BK$14, BK$19,),
         ""
      ),
      IF($I42=2,
         IFBLANK(
            _xldudf_CX_PUSH(BK42, CX_ENTITY, $B42, BK$11, BK$14, BK$19,),
            ""
         ),
         IF($I42=3,
            "",
            IFBLANK(
               _xldudf_CX_PUSH(BK42, CX_ENTITY, $B42, BK$11, BK$14, BK$19,),
               ""
            )
         )
      )
   )
)),"")</f>
        <v/>
      </c>
      <c r="DY42" s="1883" t="str" cm="1">
        <f t="array" aca="1" ref="DY42" ca="1">IFERROR(IF(BL42*fxVal_normal=_BS!BL42,"",IF(OR(BL42="", NOT(ISNUMBER(BL42)), ISERROR(BL42), $B42=""), "",
   IF($I42=1,
      IFBLANK(
         _xldudf_CX_PUSH(BL42*fxVal_normal, CX_ENTITY, $B42, BL$11, BL$14, BL$19,),
         ""
      ),
      IF($I42=2,
         IFBLANK(
            _xldudf_CX_PUSH(BL42, CX_ENTITY, $B42, BL$11, BL$14, BL$19,),
            ""
         ),
         IF($I42=3,
            "",
            IFBLANK(
               _xldudf_CX_PUSH(BL42, CX_ENTITY, $B42, BL$11, BL$14, BL$19,),
               ""
            )
         )
      )
   )
)),"")</f>
        <v/>
      </c>
      <c r="DZ42" s="1883" t="str" cm="1">
        <f t="array" aca="1" ref="DZ42" ca="1">IFERROR(IF(BM42*fxVal_normal=_BS!BM42,"",IF(OR(BM42="", NOT(ISNUMBER(BM42)), ISERROR(BM42), $B42=""), "",
   IF($I42=1,
      IFBLANK(
         _xldudf_CX_PUSH(BM42*fxVal_normal, CX_ENTITY, $B42, BM$11, BM$14, BM$19,),
         ""
      ),
      IF($I42=2,
         IFBLANK(
            _xldudf_CX_PUSH(BM42, CX_ENTITY, $B42, BM$11, BM$14, BM$19,),
            ""
         ),
         IF($I42=3,
            "",
            IFBLANK(
               _xldudf_CX_PUSH(BM42, CX_ENTITY, $B42, BM$11, BM$14, BM$19,),
               ""
            )
         )
      )
   )
)),"")</f>
        <v/>
      </c>
      <c r="EA42" s="1883" t="str" cm="1">
        <f t="array" aca="1" ref="EA42" ca="1">IFERROR(IF(BN42*fxVal_normal=_BS!BN42,"",IF(OR(BN42="", NOT(ISNUMBER(BN42)), ISERROR(BN42), $B42=""), "",
   IF($I42=1,
      IFBLANK(
         _xldudf_CX_PUSH(BN42*fxVal_normal, CX_ENTITY, $B42, BN$11, BN$14, BN$19,),
         ""
      ),
      IF($I42=2,
         IFBLANK(
            _xldudf_CX_PUSH(BN42, CX_ENTITY, $B42, BN$11, BN$14, BN$19,),
            ""
         ),
         IF($I42=3,
            "",
            IFBLANK(
               _xldudf_CX_PUSH(BN42, CX_ENTITY, $B42, BN$11, BN$14, BN$19,),
               ""
            )
         )
      )
   )
)),"")</f>
        <v/>
      </c>
    </row>
    <row r="43" spans="1:131" ht="21" customHeight="1">
      <c r="A43" s="1626"/>
      <c r="B43" s="811" t="str" cm="1">
        <f t="array" ref="B43">IFBLANK(_BS!F43,"")</f>
        <v>Deferred Tax Assets / Liabilities (on BS)</v>
      </c>
      <c r="C43" s="811" t="str" cm="1">
        <f t="array" ref="C43">IFBLANK(_BS!C43,"")</f>
        <v>Deferred Tax Assets / Liabilities (Company View)</v>
      </c>
      <c r="D43" s="1638"/>
      <c r="E43" s="1902" t="e" cm="1">
        <f t="array" aca="1" ref="E4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)($AD43:$CH43, Z43)</f>
        <v>#NAME?</v>
      </c>
      <c r="F43" s="1897"/>
      <c r="G43" s="1897"/>
      <c r="H43" s="401">
        <v>1</v>
      </c>
      <c r="I43" s="401">
        <v>1</v>
      </c>
      <c r="J43" s="401"/>
      <c r="N43" s="158"/>
      <c r="O43" s="101"/>
      <c r="P43" s="52"/>
      <c r="Q43" s="101"/>
      <c r="R43" s="101"/>
      <c r="S43" s="101"/>
      <c r="T43" s="101"/>
      <c r="U43" s="39"/>
      <c r="W43" s="156" t="str">
        <f t="shared" si="1"/>
        <v>Actual</v>
      </c>
      <c r="X43" s="857" t="str">
        <f>_BS!X43</f>
        <v>a</v>
      </c>
      <c r="Y43" s="916">
        <v>2</v>
      </c>
      <c r="Z43" s="198" cm="1">
        <f t="array" ref="Z43">_xlfn.SWITCH(
    TRUE,
    _BS!$L43=TRUE, 1,
    _BS!$L43=FALSE,-1,
    _BS!$L43=-1,0,
"n/a"
)</f>
        <v>1</v>
      </c>
      <c r="AA43" s="200"/>
      <c r="AB43" s="88" t="str">
        <f>_BS!AB43</f>
        <v>Deferred Tax Assets / Liabilities</v>
      </c>
      <c r="AC43" s="88" t="e" cm="1" vm="5">
        <f t="array" aca="1" ref="AC43" ca="1">_xlfn.LET(
_xlpm._termname, $AB43,
_xlpm._iconname, "find",
_xlpm._icon, fx_getIcon(_xlpm._iconname),
_xlpm._location, _xlfn.XLOOKUP(LOWER(_xlpm._termname), LOWER(tbl_acctDef[Term]),tbl_acctDef[Term]),
_xlpm._hyperlink, HYPERLINK("#"&amp;CELL("address",_xlpm._location), _xlpm._icon),
IFERROR(_xlpm._hyperlink,"")
)</f>
        <v>#VALUE!</v>
      </c>
      <c r="AD43" s="1669">
        <v>1</v>
      </c>
      <c r="AE43" s="1669">
        <v>1</v>
      </c>
      <c r="AF43" s="1669">
        <v>1</v>
      </c>
      <c r="AG43" s="1669">
        <v>1</v>
      </c>
      <c r="AH43" s="1669">
        <v>1</v>
      </c>
      <c r="AI43" s="1669">
        <v>1</v>
      </c>
      <c r="AJ43" s="1669">
        <v>1</v>
      </c>
      <c r="AK43" s="1669">
        <v>1</v>
      </c>
      <c r="AL43" s="1669">
        <v>1</v>
      </c>
      <c r="AM43" s="1669">
        <v>1</v>
      </c>
      <c r="AN43" s="1669">
        <v>1</v>
      </c>
      <c r="AO43" s="1669">
        <v>1</v>
      </c>
      <c r="AP43" s="1669">
        <v>1</v>
      </c>
      <c r="AQ43" s="1669">
        <v>1</v>
      </c>
      <c r="AR43" s="1669">
        <v>1</v>
      </c>
      <c r="AS43" s="1669">
        <v>1</v>
      </c>
      <c r="AT43" s="1669">
        <v>1</v>
      </c>
      <c r="AU43" s="1669">
        <v>1</v>
      </c>
      <c r="AV43" s="1669">
        <v>1</v>
      </c>
      <c r="AW43" s="1669">
        <v>1</v>
      </c>
      <c r="AX43" s="1669">
        <v>1</v>
      </c>
      <c r="AY43" s="1669">
        <v>1</v>
      </c>
      <c r="AZ43" s="1669">
        <v>1</v>
      </c>
      <c r="BA43" s="1669">
        <v>1</v>
      </c>
      <c r="BB43" s="1669">
        <v>1</v>
      </c>
      <c r="BC43" s="1669">
        <v>1</v>
      </c>
      <c r="BD43" s="1669">
        <v>1</v>
      </c>
      <c r="BE43" s="1669">
        <v>1</v>
      </c>
      <c r="BF43" s="1669">
        <v>1</v>
      </c>
      <c r="BG43" s="1669">
        <v>1</v>
      </c>
      <c r="BH43" s="1669">
        <v>1</v>
      </c>
      <c r="BI43" s="1669">
        <v>1</v>
      </c>
      <c r="BJ43" s="1669">
        <v>1</v>
      </c>
      <c r="BK43" s="1669">
        <v>1</v>
      </c>
      <c r="BL43" s="1669">
        <v>1</v>
      </c>
      <c r="BM43" s="1669">
        <v>1</v>
      </c>
      <c r="BN43" s="1669">
        <v>1</v>
      </c>
      <c r="BO43" s="2095"/>
      <c r="BP43" s="2095"/>
      <c r="BQ43" s="2095"/>
      <c r="BR43" s="2095"/>
      <c r="BS43" s="2095"/>
      <c r="BT43" s="2095"/>
      <c r="BU43" s="2095"/>
      <c r="BV43" s="2095"/>
      <c r="BW43" s="2095"/>
      <c r="BX43" s="2095"/>
      <c r="BY43" s="2095"/>
      <c r="BZ43" s="2095"/>
      <c r="CA43" s="926"/>
      <c r="CB43" s="921"/>
      <c r="CC43" s="927"/>
      <c r="CD43" s="2069" t="e" cm="1">
        <f t="array" aca="1" ref="CD43" ca="1">_xlfn.XLOOKUP(BS!CD$11, array_timeline, BS!$AD43:$BN43)</f>
        <v>#NAME?</v>
      </c>
      <c r="CE43" s="2069" t="e" cm="1">
        <f t="array" aca="1" ref="CE43" ca="1">_xlfn.XLOOKUP(BS!CE$11, array_timeline, BS!$AD43:$BN43)</f>
        <v>#NAME?</v>
      </c>
      <c r="CF43" s="925"/>
      <c r="CG43" s="1669" t="e" cm="1">
        <f t="array" aca="1" ref="CG43" ca="1">TODECIMAL(IFBLANK(_BS!CG43,""), fxVal_normal)</f>
        <v>#NAME?</v>
      </c>
      <c r="CH43" s="1669" t="e" cm="1">
        <f t="array" aca="1" ref="CH43" ca="1">TODECIMAL(IFBLANK(_BS!CH43,""), fxVal_normal)</f>
        <v>#NAME?</v>
      </c>
      <c r="CI43" s="200"/>
      <c r="CK43" s="2085" t="str" cm="1">
        <f t="array" aca="1" ref="CK43" ca="1">IFERROR(IF(Y43&lt;&gt;AB43,_xldudf_CX_PUSH(Y43,CX_ENTITY,C43,EOMONTH(val_asOfDate,0)),""),"")</f>
        <v/>
      </c>
      <c r="CL43" s="2085" t="str" cm="1">
        <f t="array" aca="1" ref="CL43" ca="1">IFERROR(IF(Y43&lt;&gt;AB43,_xldudf_CX_PUSH(Y43,CX_ENTITY,C43,EOMONTH(val_asOfDate,1)),""),"")</f>
        <v/>
      </c>
      <c r="CM43" s="2085" t="str" cm="1">
        <f t="array" aca="1" ref="CM43" ca="1">IFERROR(IF(Y43&lt;&gt;AB43,_xldudf_CX_PUSH(Y43,CX_ENTITY,C43,EOMONTH(val_asOfDate,2)),""),"")</f>
        <v/>
      </c>
      <c r="CN43" s="2085" t="str" cm="1">
        <f t="array" aca="1" ref="CN43" ca="1">IFERROR(IF(Y43&lt;&gt;AB43,_xldudf_CX_PUSH(Y43,CX_ENTITY,C43,EOMONTH(val_asOfDate,3)),""),"")</f>
        <v/>
      </c>
      <c r="CO43" s="2086" t="str" cm="1">
        <f t="array" aca="1" ref="CO43" ca="1">IFERROR(IF(CG43*fxVal_normal=_BS!CG43,"",IF(OR($CG43="", $CG43=0, NOT(ISNUMBER($CG43)), ISERROR($CG43), $B43=""), "",
   IF($I43=1,
      IFBLANK(
         _xldudf_CX_PUSH($CG43*10^6, CX_ENTITY, $B43, $CG$11, $CG$14, $CG$19,),
         ""
      ),
      IF($I43=2,
         IFBLANK(
            _xldudf_CX_PUSH($CG43, CX_ENTITY, $B43, $CG$11, $CG$14, $CG$19,),
            ""
         ),
         IF($I43=3,
            "",
            IFBLANK(
               _xldudf_CX_PUSH($CG43, CX_ENTITY, $B43, $CG$11, $CG$14, $CG$19,),
               ""
            )
         )
      )
   )
)),"")</f>
        <v/>
      </c>
      <c r="CP43" s="2086" t="str" cm="1">
        <f t="array" aca="1" ref="CP43" ca="1">IFERROR(IF(CH43*fxVal_normal=_BS!CH43,"",IF(OR($CH43="", $CH43=0, NOT(ISNUMBER($CH43)), ISERROR($CH43), $B43=""), "",
   IF($I43=1,
      IFBLANK(
         _xldudf_CX_PUSH($CH43*10^6, CX_ENTITY, $B43, $CH$11, $CH$14, $CH$19,),
         ""
      ),
      IF($I43=2,
         IFBLANK(
            _xldudf_CX_PUSH($CH43, CX_ENTITY, $B43, $CH$11, $CH$14, $CH$19,),
            ""
         ),
         IF($I43=3,
            "",
            IFBLANK(
               _xldudf_CX_PUSH($CH43, CX_ENTITY, $B43, $CH$11, $CH$14, $CH$19,),
               ""
            )
         )
      )
   )
)),"")</f>
        <v/>
      </c>
      <c r="CQ43" s="1883" t="str" cm="1">
        <f t="array" aca="1" ref="CQ43" ca="1">IFERROR(IF(AD43*fxVal_normal=_BS!AD43,"",IF(OR(AD43="", NOT(ISNUMBER(AD43)), ISERROR(AD43), $B43=""), "",
   IF($I43=1,
      IFBLANK(
         _xldudf_CX_PUSH(AD43*fxVal_normal, CX_ENTITY, $B43, AD$11, AD$14, AD$19,),
         ""
      ),
      IF($I43=2,
         IFBLANK(
            _xldudf_CX_PUSH(AD43, CX_ENTITY, $B43, AD$11, AD$14, AD$19,),
            ""
         ),
         IF($I43=3,
            "",
            IFBLANK(
               _xldudf_CX_PUSH(AD43, CX_ENTITY, $B43, AD$11, AD$14, AD$19,),
               ""
            )
         )
      )
   )
)),"")</f>
        <v/>
      </c>
      <c r="CR43" s="1883" t="str" cm="1">
        <f t="array" aca="1" ref="CR43" ca="1">IFERROR(IF(AE43*fxVal_normal=_BS!AE43,"",IF(OR(AE43="", NOT(ISNUMBER(AE43)), ISERROR(AE43), $B43=""), "",
   IF($I43=1,
      IFBLANK(
         _xldudf_CX_PUSH(AE43*fxVal_normal, CX_ENTITY, $B43, AE$11, AE$14, AE$19,),
         ""
      ),
      IF($I43=2,
         IFBLANK(
            _xldudf_CX_PUSH(AE43, CX_ENTITY, $B43, AE$11, AE$14, AE$19,),
            ""
         ),
         IF($I43=3,
            "",
            IFBLANK(
               _xldudf_CX_PUSH(AE43, CX_ENTITY, $B43, AE$11, AE$14, AE$19,),
               ""
            )
         )
      )
   )
)),"")</f>
        <v/>
      </c>
      <c r="CS43" s="1883" t="str" cm="1">
        <f t="array" aca="1" ref="CS43" ca="1">IFERROR(IF(AF43*fxVal_normal=_BS!AF43,"",IF(OR(AF43="", NOT(ISNUMBER(AF43)), ISERROR(AF43), $B43=""), "",
   IF($I43=1,
      IFBLANK(
         _xldudf_CX_PUSH(AF43*fxVal_normal, CX_ENTITY, $B43, AF$11, AF$14, AF$19,),
         ""
      ),
      IF($I43=2,
         IFBLANK(
            _xldudf_CX_PUSH(AF43, CX_ENTITY, $B43, AF$11, AF$14, AF$19,),
            ""
         ),
         IF($I43=3,
            "",
            IFBLANK(
               _xldudf_CX_PUSH(AF43, CX_ENTITY, $B43, AF$11, AF$14, AF$19,),
               ""
            )
         )
      )
   )
)),"")</f>
        <v/>
      </c>
      <c r="CT43" s="1883" t="str" cm="1">
        <f t="array" aca="1" ref="CT43" ca="1">IFERROR(IF(AG43*fxVal_normal=_BS!AG43,"",IF(OR(AG43="", NOT(ISNUMBER(AG43)), ISERROR(AG43), $B43=""), "",
   IF($I43=1,
      IFBLANK(
         _xldudf_CX_PUSH(AG43*fxVal_normal, CX_ENTITY, $B43, AG$11, AG$14, AG$19,),
         ""
      ),
      IF($I43=2,
         IFBLANK(
            _xldudf_CX_PUSH(AG43, CX_ENTITY, $B43, AG$11, AG$14, AG$19,),
            ""
         ),
         IF($I43=3,
            "",
            IFBLANK(
               _xldudf_CX_PUSH(AG43, CX_ENTITY, $B43, AG$11, AG$14, AG$19,),
               ""
            )
         )
      )
   )
)),"")</f>
        <v/>
      </c>
      <c r="CU43" s="1883" t="str" cm="1">
        <f t="array" aca="1" ref="CU43" ca="1">IFERROR(IF(AH43*fxVal_normal=_BS!AH43,"",IF(OR(AH43="", NOT(ISNUMBER(AH43)), ISERROR(AH43), $B43=""), "",
   IF($I43=1,
      IFBLANK(
         _xldudf_CX_PUSH(AH43*fxVal_normal, CX_ENTITY, $B43, AH$11, AH$14, AH$19,),
         ""
      ),
      IF($I43=2,
         IFBLANK(
            _xldudf_CX_PUSH(AH43, CX_ENTITY, $B43, AH$11, AH$14, AH$19,),
            ""
         ),
         IF($I43=3,
            "",
            IFBLANK(
               _xldudf_CX_PUSH(AH43, CX_ENTITY, $B43, AH$11, AH$14, AH$19,),
               ""
            )
         )
      )
   )
)),"")</f>
        <v/>
      </c>
      <c r="CV43" s="1883" t="str" cm="1">
        <f t="array" aca="1" ref="CV43" ca="1">IFERROR(IF(AI43*fxVal_normal=_BS!AI43,"",IF(OR(AI43="", NOT(ISNUMBER(AI43)), ISERROR(AI43), $B43=""), "",
   IF($I43=1,
      IFBLANK(
         _xldudf_CX_PUSH(AI43*fxVal_normal, CX_ENTITY, $B43, AI$11, AI$14, AI$19,),
         ""
      ),
      IF($I43=2,
         IFBLANK(
            _xldudf_CX_PUSH(AI43, CX_ENTITY, $B43, AI$11, AI$14, AI$19,),
            ""
         ),
         IF($I43=3,
            "",
            IFBLANK(
               _xldudf_CX_PUSH(AI43, CX_ENTITY, $B43, AI$11, AI$14, AI$19,),
               ""
            )
         )
      )
   )
)),"")</f>
        <v/>
      </c>
      <c r="CW43" s="1883" t="str" cm="1">
        <f t="array" aca="1" ref="CW43" ca="1">IFERROR(IF(AJ43*fxVal_normal=_BS!AJ43,"",IF(OR(AJ43="", NOT(ISNUMBER(AJ43)), ISERROR(AJ43), $B43=""), "",
   IF($I43=1,
      IFBLANK(
         _xldudf_CX_PUSH(AJ43*fxVal_normal, CX_ENTITY, $B43, AJ$11, AJ$14, AJ$19,),
         ""
      ),
      IF($I43=2,
         IFBLANK(
            _xldudf_CX_PUSH(AJ43, CX_ENTITY, $B43, AJ$11, AJ$14, AJ$19,),
            ""
         ),
         IF($I43=3,
            "",
            IFBLANK(
               _xldudf_CX_PUSH(AJ43, CX_ENTITY, $B43, AJ$11, AJ$14, AJ$19,),
               ""
            )
         )
      )
   )
)),"")</f>
        <v/>
      </c>
      <c r="CX43" s="1883" t="str" cm="1">
        <f t="array" aca="1" ref="CX43" ca="1">IFERROR(IF(AK43*fxVal_normal=_BS!AK43,"",IF(OR(AK43="", NOT(ISNUMBER(AK43)), ISERROR(AK43), $B43=""), "",
   IF($I43=1,
      IFBLANK(
         _xldudf_CX_PUSH(AK43*fxVal_normal, CX_ENTITY, $B43, AK$11, AK$14, AK$19,),
         ""
      ),
      IF($I43=2,
         IFBLANK(
            _xldudf_CX_PUSH(AK43, CX_ENTITY, $B43, AK$11, AK$14, AK$19,),
            ""
         ),
         IF($I43=3,
            "",
            IFBLANK(
               _xldudf_CX_PUSH(AK43, CX_ENTITY, $B43, AK$11, AK$14, AK$19,),
               ""
            )
         )
      )
   )
)),"")</f>
        <v/>
      </c>
      <c r="CY43" s="1883" t="str" cm="1">
        <f t="array" aca="1" ref="CY43" ca="1">IFERROR(IF(AL43*fxVal_normal=_BS!AL43,"",IF(OR(AL43="", NOT(ISNUMBER(AL43)), ISERROR(AL43), $B43=""), "",
   IF($I43=1,
      IFBLANK(
         _xldudf_CX_PUSH(AL43*fxVal_normal, CX_ENTITY, $B43, AL$11, AL$14, AL$19,),
         ""
      ),
      IF($I43=2,
         IFBLANK(
            _xldudf_CX_PUSH(AL43, CX_ENTITY, $B43, AL$11, AL$14, AL$19,),
            ""
         ),
         IF($I43=3,
            "",
            IFBLANK(
               _xldudf_CX_PUSH(AL43, CX_ENTITY, $B43, AL$11, AL$14, AL$19,),
               ""
            )
         )
      )
   )
)),"")</f>
        <v/>
      </c>
      <c r="CZ43" s="1883" t="str" cm="1">
        <f t="array" aca="1" ref="CZ43" ca="1">IFERROR(IF(AM43*fxVal_normal=_BS!AM43,"",IF(OR(AM43="", NOT(ISNUMBER(AM43)), ISERROR(AM43), $B43=""), "",
   IF($I43=1,
      IFBLANK(
         _xldudf_CX_PUSH(AM43*fxVal_normal, CX_ENTITY, $B43, AM$11, AM$14, AM$19,),
         ""
      ),
      IF($I43=2,
         IFBLANK(
            _xldudf_CX_PUSH(AM43, CX_ENTITY, $B43, AM$11, AM$14, AM$19,),
            ""
         ),
         IF($I43=3,
            "",
            IFBLANK(
               _xldudf_CX_PUSH(AM43, CX_ENTITY, $B43, AM$11, AM$14, AM$19,),
               ""
            )
         )
      )
   )
)),"")</f>
        <v/>
      </c>
      <c r="DA43" s="1883" t="str" cm="1">
        <f t="array" aca="1" ref="DA43" ca="1">IFERROR(IF(AN43*fxVal_normal=_BS!AN43,"",IF(OR(AN43="", NOT(ISNUMBER(AN43)), ISERROR(AN43), $B43=""), "",
   IF($I43=1,
      IFBLANK(
         _xldudf_CX_PUSH(AN43*fxVal_normal, CX_ENTITY, $B43, AN$11, AN$14, AN$19,),
         ""
      ),
      IF($I43=2,
         IFBLANK(
            _xldudf_CX_PUSH(AN43, CX_ENTITY, $B43, AN$11, AN$14, AN$19,),
            ""
         ),
         IF($I43=3,
            "",
            IFBLANK(
               _xldudf_CX_PUSH(AN43, CX_ENTITY, $B43, AN$11, AN$14, AN$19,),
               ""
            )
         )
      )
   )
)),"")</f>
        <v/>
      </c>
      <c r="DB43" s="1883" t="str" cm="1">
        <f t="array" aca="1" ref="DB43" ca="1">IFERROR(IF(AO43*fxVal_normal=_BS!AO43,"",IF(OR(AO43="", NOT(ISNUMBER(AO43)), ISERROR(AO43), $B43=""), "",
   IF($I43=1,
      IFBLANK(
         _xldudf_CX_PUSH(AO43*fxVal_normal, CX_ENTITY, $B43, AO$11, AO$14, AO$19,),
         ""
      ),
      IF($I43=2,
         IFBLANK(
            _xldudf_CX_PUSH(AO43, CX_ENTITY, $B43, AO$11, AO$14, AO$19,),
            ""
         ),
         IF($I43=3,
            "",
            IFBLANK(
               _xldudf_CX_PUSH(AO43, CX_ENTITY, $B43, AO$11, AO$14, AO$19,),
               ""
            )
         )
      )
   )
)),"")</f>
        <v/>
      </c>
      <c r="DC43" s="1883" t="str" cm="1">
        <f t="array" aca="1" ref="DC43" ca="1">IFERROR(IF(AP43*fxVal_normal=_BS!AP43,"",IF(OR(AP43="", NOT(ISNUMBER(AP43)), ISERROR(AP43), $B43=""), "",
   IF($I43=1,
      IFBLANK(
         _xldudf_CX_PUSH(AP43*fxVal_normal, CX_ENTITY, $B43, AP$11, AP$14, AP$19,),
         ""
      ),
      IF($I43=2,
         IFBLANK(
            _xldudf_CX_PUSH(AP43, CX_ENTITY, $B43, AP$11, AP$14, AP$19,),
            ""
         ),
         IF($I43=3,
            "",
            IFBLANK(
               _xldudf_CX_PUSH(AP43, CX_ENTITY, $B43, AP$11, AP$14, AP$19,),
               ""
            )
         )
      )
   )
)),"")</f>
        <v/>
      </c>
      <c r="DD43" s="1883" t="str" cm="1">
        <f t="array" aca="1" ref="DD43" ca="1">IFERROR(IF(AQ43*fxVal_normal=_BS!AQ43,"",IF(OR(AQ43="", NOT(ISNUMBER(AQ43)), ISERROR(AQ43), $B43=""), "",
   IF($I43=1,
      IFBLANK(
         _xldudf_CX_PUSH(AQ43*fxVal_normal, CX_ENTITY, $B43, AQ$11, AQ$14, AQ$19,),
         ""
      ),
      IF($I43=2,
         IFBLANK(
            _xldudf_CX_PUSH(AQ43, CX_ENTITY, $B43, AQ$11, AQ$14, AQ$19,),
            ""
         ),
         IF($I43=3,
            "",
            IFBLANK(
               _xldudf_CX_PUSH(AQ43, CX_ENTITY, $B43, AQ$11, AQ$14, AQ$19,),
               ""
            )
         )
      )
   )
)),"")</f>
        <v/>
      </c>
      <c r="DE43" s="1883" t="str" cm="1">
        <f t="array" aca="1" ref="DE43" ca="1">IFERROR(IF(AR43*fxVal_normal=_BS!AR43,"",IF(OR(AR43="", NOT(ISNUMBER(AR43)), ISERROR(AR43), $B43=""), "",
   IF($I43=1,
      IFBLANK(
         _xldudf_CX_PUSH(AR43*fxVal_normal, CX_ENTITY, $B43, AR$11, AR$14, AR$19,),
         ""
      ),
      IF($I43=2,
         IFBLANK(
            _xldudf_CX_PUSH(AR43, CX_ENTITY, $B43, AR$11, AR$14, AR$19,),
            ""
         ),
         IF($I43=3,
            "",
            IFBLANK(
               _xldudf_CX_PUSH(AR43, CX_ENTITY, $B43, AR$11, AR$14, AR$19,),
               ""
            )
         )
      )
   )
)),"")</f>
        <v/>
      </c>
      <c r="DF43" s="1883" t="str" cm="1">
        <f t="array" aca="1" ref="DF43" ca="1">IFERROR(IF(AS43*fxVal_normal=_BS!AS43,"",IF(OR(AS43="", NOT(ISNUMBER(AS43)), ISERROR(AS43), $B43=""), "",
   IF($I43=1,
      IFBLANK(
         _xldudf_CX_PUSH(AS43*fxVal_normal, CX_ENTITY, $B43, AS$11, AS$14, AS$19,),
         ""
      ),
      IF($I43=2,
         IFBLANK(
            _xldudf_CX_PUSH(AS43, CX_ENTITY, $B43, AS$11, AS$14, AS$19,),
            ""
         ),
         IF($I43=3,
            "",
            IFBLANK(
               _xldudf_CX_PUSH(AS43, CX_ENTITY, $B43, AS$11, AS$14, AS$19,),
               ""
            )
         )
      )
   )
)),"")</f>
        <v/>
      </c>
      <c r="DG43" s="1883" t="str" cm="1">
        <f t="array" aca="1" ref="DG43" ca="1">IFERROR(IF(AT43*fxVal_normal=_BS!AT43,"",IF(OR(AT43="", NOT(ISNUMBER(AT43)), ISERROR(AT43), $B43=""), "",
   IF($I43=1,
      IFBLANK(
         _xldudf_CX_PUSH(AT43*fxVal_normal, CX_ENTITY, $B43, AT$11, AT$14, AT$19,),
         ""
      ),
      IF($I43=2,
         IFBLANK(
            _xldudf_CX_PUSH(AT43, CX_ENTITY, $B43, AT$11, AT$14, AT$19,),
            ""
         ),
         IF($I43=3,
            "",
            IFBLANK(
               _xldudf_CX_PUSH(AT43, CX_ENTITY, $B43, AT$11, AT$14, AT$19,),
               ""
            )
         )
      )
   )
)),"")</f>
        <v/>
      </c>
      <c r="DH43" s="1883" t="str" cm="1">
        <f t="array" aca="1" ref="DH43" ca="1">IFERROR(IF(AU43*fxVal_normal=_BS!AU43,"",IF(OR(AU43="", NOT(ISNUMBER(AU43)), ISERROR(AU43), $B43=""), "",
   IF($I43=1,
      IFBLANK(
         _xldudf_CX_PUSH(AU43*fxVal_normal, CX_ENTITY, $B43, AU$11, AU$14, AU$19,),
         ""
      ),
      IF($I43=2,
         IFBLANK(
            _xldudf_CX_PUSH(AU43, CX_ENTITY, $B43, AU$11, AU$14, AU$19,),
            ""
         ),
         IF($I43=3,
            "",
            IFBLANK(
               _xldudf_CX_PUSH(AU43, CX_ENTITY, $B43, AU$11, AU$14, AU$19,),
               ""
            )
         )
      )
   )
)),"")</f>
        <v/>
      </c>
      <c r="DI43" s="1883" t="str" cm="1">
        <f t="array" aca="1" ref="DI43" ca="1">IFERROR(IF(AV43*fxVal_normal=_BS!AV43,"",IF(OR(AV43="", NOT(ISNUMBER(AV43)), ISERROR(AV43), $B43=""), "",
   IF($I43=1,
      IFBLANK(
         _xldudf_CX_PUSH(AV43*fxVal_normal, CX_ENTITY, $B43, AV$11, AV$14, AV$19,),
         ""
      ),
      IF($I43=2,
         IFBLANK(
            _xldudf_CX_PUSH(AV43, CX_ENTITY, $B43, AV$11, AV$14, AV$19,),
            ""
         ),
         IF($I43=3,
            "",
            IFBLANK(
               _xldudf_CX_PUSH(AV43, CX_ENTITY, $B43, AV$11, AV$14, AV$19,),
               ""
            )
         )
      )
   )
)),"")</f>
        <v/>
      </c>
      <c r="DJ43" s="1883" t="str" cm="1">
        <f t="array" aca="1" ref="DJ43" ca="1">IFERROR(IF(AW43*fxVal_normal=_BS!AW43,"",IF(OR(AW43="", NOT(ISNUMBER(AW43)), ISERROR(AW43), $B43=""), "",
   IF($I43=1,
      IFBLANK(
         _xldudf_CX_PUSH(AW43*fxVal_normal, CX_ENTITY, $B43, AW$11, AW$14, AW$19,),
         ""
      ),
      IF($I43=2,
         IFBLANK(
            _xldudf_CX_PUSH(AW43, CX_ENTITY, $B43, AW$11, AW$14, AW$19,),
            ""
         ),
         IF($I43=3,
            "",
            IFBLANK(
               _xldudf_CX_PUSH(AW43, CX_ENTITY, $B43, AW$11, AW$14, AW$19,),
               ""
            )
         )
      )
   )
)),"")</f>
        <v/>
      </c>
      <c r="DK43" s="1883" t="str" cm="1">
        <f t="array" aca="1" ref="DK43" ca="1">IFERROR(IF(AX43*fxVal_normal=_BS!AX43,"",IF(OR(AX43="", NOT(ISNUMBER(AX43)), ISERROR(AX43), $B43=""), "",
   IF($I43=1,
      IFBLANK(
         _xldudf_CX_PUSH(AX43*fxVal_normal, CX_ENTITY, $B43, AX$11, AX$14, AX$19,),
         ""
      ),
      IF($I43=2,
         IFBLANK(
            _xldudf_CX_PUSH(AX43, CX_ENTITY, $B43, AX$11, AX$14, AX$19,),
            ""
         ),
         IF($I43=3,
            "",
            IFBLANK(
               _xldudf_CX_PUSH(AX43, CX_ENTITY, $B43, AX$11, AX$14, AX$19,),
               ""
            )
         )
      )
   )
)),"")</f>
        <v/>
      </c>
      <c r="DL43" s="1883" t="str" cm="1">
        <f t="array" aca="1" ref="DL43" ca="1">IFERROR(IF(AY43*fxVal_normal=_BS!AY43,"",IF(OR(AY43="", NOT(ISNUMBER(AY43)), ISERROR(AY43), $B43=""), "",
   IF($I43=1,
      IFBLANK(
         _xldudf_CX_PUSH(AY43*fxVal_normal, CX_ENTITY, $B43, AY$11, AY$14, AY$19,),
         ""
      ),
      IF($I43=2,
         IFBLANK(
            _xldudf_CX_PUSH(AY43, CX_ENTITY, $B43, AY$11, AY$14, AY$19,),
            ""
         ),
         IF($I43=3,
            "",
            IFBLANK(
               _xldudf_CX_PUSH(AY43, CX_ENTITY, $B43, AY$11, AY$14, AY$19,),
               ""
            )
         )
      )
   )
)),"")</f>
        <v/>
      </c>
      <c r="DM43" s="1883" t="str" cm="1">
        <f t="array" aca="1" ref="DM43" ca="1">IFERROR(IF(AZ43*fxVal_normal=_BS!AZ43,"",IF(OR(AZ43="", NOT(ISNUMBER(AZ43)), ISERROR(AZ43), $B43=""), "",
   IF($I43=1,
      IFBLANK(
         _xldudf_CX_PUSH(AZ43*fxVal_normal, CX_ENTITY, $B43, AZ$11, AZ$14, AZ$19,),
         ""
      ),
      IF($I43=2,
         IFBLANK(
            _xldudf_CX_PUSH(AZ43, CX_ENTITY, $B43, AZ$11, AZ$14, AZ$19,),
            ""
         ),
         IF($I43=3,
            "",
            IFBLANK(
               _xldudf_CX_PUSH(AZ43, CX_ENTITY, $B43, AZ$11, AZ$14, AZ$19,),
               ""
            )
         )
      )
   )
)),"")</f>
        <v/>
      </c>
      <c r="DN43" s="1883" t="str" cm="1">
        <f t="array" aca="1" ref="DN43" ca="1">IFERROR(IF(BA43*fxVal_normal=_BS!BA43,"",IF(OR(BA43="", NOT(ISNUMBER(BA43)), ISERROR(BA43), $B43=""), "",
   IF($I43=1,
      IFBLANK(
         _xldudf_CX_PUSH(BA43*fxVal_normal, CX_ENTITY, $B43, BA$11, BA$14, BA$19,),
         ""
      ),
      IF($I43=2,
         IFBLANK(
            _xldudf_CX_PUSH(BA43, CX_ENTITY, $B43, BA$11, BA$14, BA$19,),
            ""
         ),
         IF($I43=3,
            "",
            IFBLANK(
               _xldudf_CX_PUSH(BA43, CX_ENTITY, $B43, BA$11, BA$14, BA$19,),
               ""
            )
         )
      )
   )
)),"")</f>
        <v/>
      </c>
      <c r="DO43" s="1883" t="str" cm="1">
        <f t="array" aca="1" ref="DO43" ca="1">IFERROR(IF(BB43*fxVal_normal=_BS!BB43,"",IF(OR(BB43="", NOT(ISNUMBER(BB43)), ISERROR(BB43), $B43=""), "",
   IF($I43=1,
      IFBLANK(
         _xldudf_CX_PUSH(BB43*fxVal_normal, CX_ENTITY, $B43, BB$11, BB$14, BB$19,),
         ""
      ),
      IF($I43=2,
         IFBLANK(
            _xldudf_CX_PUSH(BB43, CX_ENTITY, $B43, BB$11, BB$14, BB$19,),
            ""
         ),
         IF($I43=3,
            "",
            IFBLANK(
               _xldudf_CX_PUSH(BB43, CX_ENTITY, $B43, BB$11, BB$14, BB$19,),
               ""
            )
         )
      )
   )
)),"")</f>
        <v/>
      </c>
      <c r="DP43" s="1883" t="str" cm="1">
        <f t="array" aca="1" ref="DP43" ca="1">IFERROR(IF(BC43*fxVal_normal=_BS!BC43,"",IF(OR(BC43="", NOT(ISNUMBER(BC43)), ISERROR(BC43), $B43=""), "",
   IF($I43=1,
      IFBLANK(
         _xldudf_CX_PUSH(BC43*fxVal_normal, CX_ENTITY, $B43, BC$11, BC$14, BC$19,),
         ""
      ),
      IF($I43=2,
         IFBLANK(
            _xldudf_CX_PUSH(BC43, CX_ENTITY, $B43, BC$11, BC$14, BC$19,),
            ""
         ),
         IF($I43=3,
            "",
            IFBLANK(
               _xldudf_CX_PUSH(BC43, CX_ENTITY, $B43, BC$11, BC$14, BC$19,),
               ""
            )
         )
      )
   )
)),"")</f>
        <v/>
      </c>
      <c r="DQ43" s="1883" t="str" cm="1">
        <f t="array" aca="1" ref="DQ43" ca="1">IFERROR(IF(BD43*fxVal_normal=_BS!BD43,"",IF(OR(BD43="", NOT(ISNUMBER(BD43)), ISERROR(BD43), $B43=""), "",
   IF($I43=1,
      IFBLANK(
         _xldudf_CX_PUSH(BD43*fxVal_normal, CX_ENTITY, $B43, BD$11, BD$14, BD$19,),
         ""
      ),
      IF($I43=2,
         IFBLANK(
            _xldudf_CX_PUSH(BD43, CX_ENTITY, $B43, BD$11, BD$14, BD$19,),
            ""
         ),
         IF($I43=3,
            "",
            IFBLANK(
               _xldudf_CX_PUSH(BD43, CX_ENTITY, $B43, BD$11, BD$14, BD$19,),
               ""
            )
         )
      )
   )
)),"")</f>
        <v/>
      </c>
      <c r="DR43" s="1883" t="str" cm="1">
        <f t="array" aca="1" ref="DR43" ca="1">IFERROR(IF(BE43*fxVal_normal=_BS!BE43,"",IF(OR(BE43="", NOT(ISNUMBER(BE43)), ISERROR(BE43), $B43=""), "",
   IF($I43=1,
      IFBLANK(
         _xldudf_CX_PUSH(BE43*fxVal_normal, CX_ENTITY, $B43, BE$11, BE$14, BE$19,),
         ""
      ),
      IF($I43=2,
         IFBLANK(
            _xldudf_CX_PUSH(BE43, CX_ENTITY, $B43, BE$11, BE$14, BE$19,),
            ""
         ),
         IF($I43=3,
            "",
            IFBLANK(
               _xldudf_CX_PUSH(BE43, CX_ENTITY, $B43, BE$11, BE$14, BE$19,),
               ""
            )
         )
      )
   )
)),"")</f>
        <v/>
      </c>
      <c r="DS43" s="1883" t="str" cm="1">
        <f t="array" aca="1" ref="DS43" ca="1">IFERROR(IF(BF43*fxVal_normal=_BS!BF43,"",IF(OR(BF43="", NOT(ISNUMBER(BF43)), ISERROR(BF43), $B43=""), "",
   IF($I43=1,
      IFBLANK(
         _xldudf_CX_PUSH(BF43*fxVal_normal, CX_ENTITY, $B43, BF$11, BF$14, BF$19,),
         ""
      ),
      IF($I43=2,
         IFBLANK(
            _xldudf_CX_PUSH(BF43, CX_ENTITY, $B43, BF$11, BF$14, BF$19,),
            ""
         ),
         IF($I43=3,
            "",
            IFBLANK(
               _xldudf_CX_PUSH(BF43, CX_ENTITY, $B43, BF$11, BF$14, BF$19,),
               ""
            )
         )
      )
   )
)),"")</f>
        <v/>
      </c>
      <c r="DT43" s="1883" t="str" cm="1">
        <f t="array" aca="1" ref="DT43" ca="1">IFERROR(IF(BG43*fxVal_normal=_BS!BG43,"",IF(OR(BG43="", NOT(ISNUMBER(BG43)), ISERROR(BG43), $B43=""), "",
   IF($I43=1,
      IFBLANK(
         _xldudf_CX_PUSH(BG43*fxVal_normal, CX_ENTITY, $B43, BG$11, BG$14, BG$19,),
         ""
      ),
      IF($I43=2,
         IFBLANK(
            _xldudf_CX_PUSH(BG43, CX_ENTITY, $B43, BG$11, BG$14, BG$19,),
            ""
         ),
         IF($I43=3,
            "",
            IFBLANK(
               _xldudf_CX_PUSH(BG43, CX_ENTITY, $B43, BG$11, BG$14, BG$19,),
               ""
            )
         )
      )
   )
)),"")</f>
        <v/>
      </c>
      <c r="DU43" s="1883" t="str" cm="1">
        <f t="array" aca="1" ref="DU43" ca="1">IFERROR(IF(BH43*fxVal_normal=_BS!BH43,"",IF(OR(BH43="", NOT(ISNUMBER(BH43)), ISERROR(BH43), $B43=""), "",
   IF($I43=1,
      IFBLANK(
         _xldudf_CX_PUSH(BH43*fxVal_normal, CX_ENTITY, $B43, BH$11, BH$14, BH$19,),
         ""
      ),
      IF($I43=2,
         IFBLANK(
            _xldudf_CX_PUSH(BH43, CX_ENTITY, $B43, BH$11, BH$14, BH$19,),
            ""
         ),
         IF($I43=3,
            "",
            IFBLANK(
               _xldudf_CX_PUSH(BH43, CX_ENTITY, $B43, BH$11, BH$14, BH$19,),
               ""
            )
         )
      )
   )
)),"")</f>
        <v/>
      </c>
      <c r="DV43" s="1883" t="str" cm="1">
        <f t="array" aca="1" ref="DV43" ca="1">IFERROR(IF(BI43*fxVal_normal=_BS!BI43,"",IF(OR(BI43="", NOT(ISNUMBER(BI43)), ISERROR(BI43), $B43=""), "",
   IF($I43=1,
      IFBLANK(
         _xldudf_CX_PUSH(BI43*fxVal_normal, CX_ENTITY, $B43, BI$11, BI$14, BI$19,),
         ""
      ),
      IF($I43=2,
         IFBLANK(
            _xldudf_CX_PUSH(BI43, CX_ENTITY, $B43, BI$11, BI$14, BI$19,),
            ""
         ),
         IF($I43=3,
            "",
            IFBLANK(
               _xldudf_CX_PUSH(BI43, CX_ENTITY, $B43, BI$11, BI$14, BI$19,),
               ""
            )
         )
      )
   )
)),"")</f>
        <v/>
      </c>
      <c r="DW43" s="1883" t="str" cm="1">
        <f t="array" aca="1" ref="DW43" ca="1">IFERROR(IF(BJ43*fxVal_normal=_BS!BJ43,"",IF(OR(BJ43="", NOT(ISNUMBER(BJ43)), ISERROR(BJ43), $B43=""), "",
   IF($I43=1,
      IFBLANK(
         _xldudf_CX_PUSH(BJ43*fxVal_normal, CX_ENTITY, $B43, BJ$11, BJ$14, BJ$19,),
         ""
      ),
      IF($I43=2,
         IFBLANK(
            _xldudf_CX_PUSH(BJ43, CX_ENTITY, $B43, BJ$11, BJ$14, BJ$19,),
            ""
         ),
         IF($I43=3,
            "",
            IFBLANK(
               _xldudf_CX_PUSH(BJ43, CX_ENTITY, $B43, BJ$11, BJ$14, BJ$19,),
               ""
            )
         )
      )
   )
)),"")</f>
        <v/>
      </c>
      <c r="DX43" s="1883" t="str" cm="1">
        <f t="array" aca="1" ref="DX43" ca="1">IFERROR(IF(BK43*fxVal_normal=_BS!BK43,"",IF(OR(BK43="", NOT(ISNUMBER(BK43)), ISERROR(BK43), $B43=""), "",
   IF($I43=1,
      IFBLANK(
         _xldudf_CX_PUSH(BK43*fxVal_normal, CX_ENTITY, $B43, BK$11, BK$14, BK$19,),
         ""
      ),
      IF($I43=2,
         IFBLANK(
            _xldudf_CX_PUSH(BK43, CX_ENTITY, $B43, BK$11, BK$14, BK$19,),
            ""
         ),
         IF($I43=3,
            "",
            IFBLANK(
               _xldudf_CX_PUSH(BK43, CX_ENTITY, $B43, BK$11, BK$14, BK$19,),
               ""
            )
         )
      )
   )
)),"")</f>
        <v/>
      </c>
      <c r="DY43" s="1883" t="str" cm="1">
        <f t="array" aca="1" ref="DY43" ca="1">IFERROR(IF(BL43*fxVal_normal=_BS!BL43,"",IF(OR(BL43="", NOT(ISNUMBER(BL43)), ISERROR(BL43), $B43=""), "",
   IF($I43=1,
      IFBLANK(
         _xldudf_CX_PUSH(BL43*fxVal_normal, CX_ENTITY, $B43, BL$11, BL$14, BL$19,),
         ""
      ),
      IF($I43=2,
         IFBLANK(
            _xldudf_CX_PUSH(BL43, CX_ENTITY, $B43, BL$11, BL$14, BL$19,),
            ""
         ),
         IF($I43=3,
            "",
            IFBLANK(
               _xldudf_CX_PUSH(BL43, CX_ENTITY, $B43, BL$11, BL$14, BL$19,),
               ""
            )
         )
      )
   )
)),"")</f>
        <v/>
      </c>
      <c r="DZ43" s="1883" t="str" cm="1">
        <f t="array" aca="1" ref="DZ43" ca="1">IFERROR(IF(BM43*fxVal_normal=_BS!BM43,"",IF(OR(BM43="", NOT(ISNUMBER(BM43)), ISERROR(BM43), $B43=""), "",
   IF($I43=1,
      IFBLANK(
         _xldudf_CX_PUSH(BM43*fxVal_normal, CX_ENTITY, $B43, BM$11, BM$14, BM$19,),
         ""
      ),
      IF($I43=2,
         IFBLANK(
            _xldudf_CX_PUSH(BM43, CX_ENTITY, $B43, BM$11, BM$14, BM$19,),
            ""
         ),
         IF($I43=3,
            "",
            IFBLANK(
               _xldudf_CX_PUSH(BM43, CX_ENTITY, $B43, BM$11, BM$14, BM$19,),
               ""
            )
         )
      )
   )
)),"")</f>
        <v/>
      </c>
      <c r="EA43" s="1883" t="str" cm="1">
        <f t="array" aca="1" ref="EA43" ca="1">IFERROR(IF(BN43*fxVal_normal=_BS!BN43,"",IF(OR(BN43="", NOT(ISNUMBER(BN43)), ISERROR(BN43), $B43=""), "",
   IF($I43=1,
      IFBLANK(
         _xldudf_CX_PUSH(BN43*fxVal_normal, CX_ENTITY, $B43, BN$11, BN$14, BN$19,),
         ""
      ),
      IF($I43=2,
         IFBLANK(
            _xldudf_CX_PUSH(BN43, CX_ENTITY, $B43, BN$11, BN$14, BN$19,),
            ""
         ),
         IF($I43=3,
            "",
            IFBLANK(
               _xldudf_CX_PUSH(BN43, CX_ENTITY, $B43, BN$11, BN$14, BN$19,),
               ""
            )
         )
      )
   )
)),"")</f>
        <v/>
      </c>
    </row>
    <row r="44" spans="1:131" ht="21" customHeight="1">
      <c r="A44" s="1626"/>
      <c r="B44" s="811" t="str" cm="1">
        <f t="array" ref="B44">IFBLANK(_BS!F44,"")</f>
        <v>Other debt Like items (on BS)</v>
      </c>
      <c r="C44" s="811" t="str" cm="1">
        <f t="array" ref="C44">IFBLANK(_BS!C44,"")</f>
        <v>Other debt Like items (on BS) (Company View)</v>
      </c>
      <c r="D44" s="1549"/>
      <c r="E44" s="1902" t="e" cm="1">
        <f t="array" aca="1" ref="E4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)($AD44:$CH44, Z44)</f>
        <v>#NAME?</v>
      </c>
      <c r="F44" s="1897"/>
      <c r="G44" s="1897"/>
      <c r="H44" s="401">
        <v>1</v>
      </c>
      <c r="I44" s="401">
        <v>1</v>
      </c>
      <c r="J44" s="401"/>
      <c r="N44" s="158"/>
      <c r="O44" s="101"/>
      <c r="P44" s="52"/>
      <c r="Q44" s="101"/>
      <c r="R44" s="126"/>
      <c r="S44" s="101"/>
      <c r="T44" s="101"/>
      <c r="U44" s="39"/>
      <c r="W44" s="91" t="str">
        <f t="shared" si="1"/>
        <v>Actual</v>
      </c>
      <c r="X44" s="857">
        <f>_BS!X44</f>
        <v>-1</v>
      </c>
      <c r="Y44" s="916">
        <v>2</v>
      </c>
      <c r="Z44" s="198" cm="1">
        <f t="array" ref="Z44">_xlfn.SWITCH(
    TRUE,
    _BS!$L44=TRUE, 1,
    _BS!$L44=FALSE,-1,
    _BS!$L44=-1,0,
"n/a"
)</f>
        <v>1</v>
      </c>
      <c r="AA44" s="200"/>
      <c r="AB44" s="88" t="str">
        <f>_BS!AB44</f>
        <v>Other debt Like items (on BS)</v>
      </c>
      <c r="AC44" s="88" t="e" cm="1" vm="5">
        <f t="array" aca="1" ref="AC44" ca="1">_xlfn.LET(
_xlpm._termname, $AB44,
_xlpm._iconname, "find",
_xlpm._icon, fx_getIcon(_xlpm._iconname),
_xlpm._location, _xlfn.XLOOKUP(LOWER(_xlpm._termname), LOWER(tbl_acctDef[Term]),tbl_acctDef[Term]),
_xlpm._hyperlink, HYPERLINK("#"&amp;CELL("address",_xlpm._location), _xlpm._icon),
IFERROR(_xlpm._hyperlink,"")
)</f>
        <v>#VALUE!</v>
      </c>
      <c r="AD44" s="1669">
        <v>1</v>
      </c>
      <c r="AE44" s="1669">
        <v>1</v>
      </c>
      <c r="AF44" s="1669">
        <v>1</v>
      </c>
      <c r="AG44" s="1669">
        <v>1</v>
      </c>
      <c r="AH44" s="1669">
        <v>1</v>
      </c>
      <c r="AI44" s="1669">
        <v>1</v>
      </c>
      <c r="AJ44" s="1669">
        <v>1</v>
      </c>
      <c r="AK44" s="1669">
        <v>1</v>
      </c>
      <c r="AL44" s="1669">
        <v>1</v>
      </c>
      <c r="AM44" s="1669">
        <v>1</v>
      </c>
      <c r="AN44" s="1669">
        <v>1</v>
      </c>
      <c r="AO44" s="1669">
        <v>1</v>
      </c>
      <c r="AP44" s="1669">
        <v>1</v>
      </c>
      <c r="AQ44" s="1669">
        <v>1</v>
      </c>
      <c r="AR44" s="1669">
        <v>1</v>
      </c>
      <c r="AS44" s="1669">
        <v>1</v>
      </c>
      <c r="AT44" s="1669">
        <v>1</v>
      </c>
      <c r="AU44" s="1669">
        <v>1</v>
      </c>
      <c r="AV44" s="1669">
        <v>1</v>
      </c>
      <c r="AW44" s="1669">
        <v>1</v>
      </c>
      <c r="AX44" s="1669">
        <v>1</v>
      </c>
      <c r="AY44" s="1669">
        <v>1</v>
      </c>
      <c r="AZ44" s="1669">
        <v>1</v>
      </c>
      <c r="BA44" s="1669">
        <v>1</v>
      </c>
      <c r="BB44" s="1669">
        <v>1</v>
      </c>
      <c r="BC44" s="1669">
        <v>1</v>
      </c>
      <c r="BD44" s="1669">
        <v>1</v>
      </c>
      <c r="BE44" s="1669">
        <v>1</v>
      </c>
      <c r="BF44" s="1669">
        <v>1</v>
      </c>
      <c r="BG44" s="1669">
        <v>1</v>
      </c>
      <c r="BH44" s="1669">
        <v>1</v>
      </c>
      <c r="BI44" s="1669">
        <v>1</v>
      </c>
      <c r="BJ44" s="1669">
        <v>1</v>
      </c>
      <c r="BK44" s="1669">
        <v>1</v>
      </c>
      <c r="BL44" s="1669">
        <v>1</v>
      </c>
      <c r="BM44" s="1669">
        <v>1</v>
      </c>
      <c r="BN44" s="1669">
        <v>1</v>
      </c>
      <c r="BO44" s="2095"/>
      <c r="BP44" s="2095"/>
      <c r="BQ44" s="2095"/>
      <c r="BR44" s="2095"/>
      <c r="BS44" s="2095"/>
      <c r="BT44" s="2095"/>
      <c r="BU44" s="2095"/>
      <c r="BV44" s="2095"/>
      <c r="BW44" s="2095"/>
      <c r="BX44" s="2095"/>
      <c r="BY44" s="2095"/>
      <c r="BZ44" s="2095"/>
      <c r="CA44" s="926"/>
      <c r="CB44" s="921"/>
      <c r="CC44" s="927"/>
      <c r="CD44" s="2069" t="e" cm="1">
        <f t="array" aca="1" ref="CD44" ca="1">_xlfn.XLOOKUP(BS!CD$11, array_timeline, BS!$AD44:$BN44)</f>
        <v>#NAME?</v>
      </c>
      <c r="CE44" s="2069" t="e" cm="1">
        <f t="array" aca="1" ref="CE44" ca="1">_xlfn.XLOOKUP(BS!CE$11, array_timeline, BS!$AD44:$BN44)</f>
        <v>#NAME?</v>
      </c>
      <c r="CF44" s="925"/>
      <c r="CG44" s="1669" t="e" cm="1">
        <f t="array" aca="1" ref="CG44" ca="1">TODECIMAL(IFBLANK(_BS!CG44,""), fxVal_normal)</f>
        <v>#NAME?</v>
      </c>
      <c r="CH44" s="1669" t="e" cm="1">
        <f t="array" aca="1" ref="CH44" ca="1">TODECIMAL(IFBLANK(_BS!CH44,""), fxVal_normal)</f>
        <v>#NAME?</v>
      </c>
      <c r="CI44" s="200"/>
      <c r="CK44" s="2085" t="str" cm="1">
        <f t="array" aca="1" ref="CK44" ca="1">IFERROR(IF(Y44&lt;&gt;AB44,_xldudf_CX_PUSH(Y44,CX_ENTITY,C44,EOMONTH(val_asOfDate,0)),""),"")</f>
        <v/>
      </c>
      <c r="CL44" s="2085" t="str" cm="1">
        <f t="array" aca="1" ref="CL44" ca="1">IFERROR(IF(Y44&lt;&gt;AB44,_xldudf_CX_PUSH(Y44,CX_ENTITY,C44,EOMONTH(val_asOfDate,1)),""),"")</f>
        <v/>
      </c>
      <c r="CM44" s="2085" t="str" cm="1">
        <f t="array" aca="1" ref="CM44" ca="1">IFERROR(IF(Y44&lt;&gt;AB44,_xldudf_CX_PUSH(Y44,CX_ENTITY,C44,EOMONTH(val_asOfDate,2)),""),"")</f>
        <v/>
      </c>
      <c r="CN44" s="2085" t="str" cm="1">
        <f t="array" aca="1" ref="CN44" ca="1">IFERROR(IF(Y44&lt;&gt;AB44,_xldudf_CX_PUSH(Y44,CX_ENTITY,C44,EOMONTH(val_asOfDate,3)),""),"")</f>
        <v/>
      </c>
      <c r="CO44" s="2086" t="str" cm="1">
        <f t="array" aca="1" ref="CO44" ca="1">IFERROR(IF(CG44*fxVal_normal=_BS!CG44,"",IF(OR($CG44="", $CG44=0, NOT(ISNUMBER($CG44)), ISERROR($CG44), $B44=""), "",
   IF($I44=1,
      IFBLANK(
         _xldudf_CX_PUSH($CG44*10^6, CX_ENTITY, $B44, $CG$11, $CG$14, $CG$19,),
         ""
      ),
      IF($I44=2,
         IFBLANK(
            _xldudf_CX_PUSH($CG44, CX_ENTITY, $B44, $CG$11, $CG$14, $CG$19,),
            ""
         ),
         IF($I44=3,
            "",
            IFBLANK(
               _xldudf_CX_PUSH($CG44, CX_ENTITY, $B44, $CG$11, $CG$14, $CG$19,),
               ""
            )
         )
      )
   )
)),"")</f>
        <v/>
      </c>
      <c r="CP44" s="2086" t="str" cm="1">
        <f t="array" aca="1" ref="CP44" ca="1">IFERROR(IF(CH44*fxVal_normal=_BS!CH44,"",IF(OR($CH44="", $CH44=0, NOT(ISNUMBER($CH44)), ISERROR($CH44), $B44=""), "",
   IF($I44=1,
      IFBLANK(
         _xldudf_CX_PUSH($CH44*10^6, CX_ENTITY, $B44, $CH$11, $CH$14, $CH$19,),
         ""
      ),
      IF($I44=2,
         IFBLANK(
            _xldudf_CX_PUSH($CH44, CX_ENTITY, $B44, $CH$11, $CH$14, $CH$19,),
            ""
         ),
         IF($I44=3,
            "",
            IFBLANK(
               _xldudf_CX_PUSH($CH44, CX_ENTITY, $B44, $CH$11, $CH$14, $CH$19,),
               ""
            )
         )
      )
   )
)),"")</f>
        <v/>
      </c>
      <c r="CQ44" s="1883" t="str" cm="1">
        <f t="array" aca="1" ref="CQ44" ca="1">IFERROR(IF(AD44*fxVal_normal=_BS!AD44,"",IF(OR(AD44="", NOT(ISNUMBER(AD44)), ISERROR(AD44), $B44=""), "",
   IF($I44=1,
      IFBLANK(
         _xldudf_CX_PUSH(AD44*fxVal_normal, CX_ENTITY, $B44, AD$11, AD$14, AD$19,),
         ""
      ),
      IF($I44=2,
         IFBLANK(
            _xldudf_CX_PUSH(AD44, CX_ENTITY, $B44, AD$11, AD$14, AD$19,),
            ""
         ),
         IF($I44=3,
            "",
            IFBLANK(
               _xldudf_CX_PUSH(AD44, CX_ENTITY, $B44, AD$11, AD$14, AD$19,),
               ""
            )
         )
      )
   )
)),"")</f>
        <v/>
      </c>
      <c r="CR44" s="1883" t="str" cm="1">
        <f t="array" aca="1" ref="CR44" ca="1">IFERROR(IF(AE44*fxVal_normal=_BS!AE44,"",IF(OR(AE44="", NOT(ISNUMBER(AE44)), ISERROR(AE44), $B44=""), "",
   IF($I44=1,
      IFBLANK(
         _xldudf_CX_PUSH(AE44*fxVal_normal, CX_ENTITY, $B44, AE$11, AE$14, AE$19,),
         ""
      ),
      IF($I44=2,
         IFBLANK(
            _xldudf_CX_PUSH(AE44, CX_ENTITY, $B44, AE$11, AE$14, AE$19,),
            ""
         ),
         IF($I44=3,
            "",
            IFBLANK(
               _xldudf_CX_PUSH(AE44, CX_ENTITY, $B44, AE$11, AE$14, AE$19,),
               ""
            )
         )
      )
   )
)),"")</f>
        <v/>
      </c>
      <c r="CS44" s="1883" t="str" cm="1">
        <f t="array" aca="1" ref="CS44" ca="1">IFERROR(IF(AF44*fxVal_normal=_BS!AF44,"",IF(OR(AF44="", NOT(ISNUMBER(AF44)), ISERROR(AF44), $B44=""), "",
   IF($I44=1,
      IFBLANK(
         _xldudf_CX_PUSH(AF44*fxVal_normal, CX_ENTITY, $B44, AF$11, AF$14, AF$19,),
         ""
      ),
      IF($I44=2,
         IFBLANK(
            _xldudf_CX_PUSH(AF44, CX_ENTITY, $B44, AF$11, AF$14, AF$19,),
            ""
         ),
         IF($I44=3,
            "",
            IFBLANK(
               _xldudf_CX_PUSH(AF44, CX_ENTITY, $B44, AF$11, AF$14, AF$19,),
               ""
            )
         )
      )
   )
)),"")</f>
        <v/>
      </c>
      <c r="CT44" s="1883" t="str" cm="1">
        <f t="array" aca="1" ref="CT44" ca="1">IFERROR(IF(AG44*fxVal_normal=_BS!AG44,"",IF(OR(AG44="", NOT(ISNUMBER(AG44)), ISERROR(AG44), $B44=""), "",
   IF($I44=1,
      IFBLANK(
         _xldudf_CX_PUSH(AG44*fxVal_normal, CX_ENTITY, $B44, AG$11, AG$14, AG$19,),
         ""
      ),
      IF($I44=2,
         IFBLANK(
            _xldudf_CX_PUSH(AG44, CX_ENTITY, $B44, AG$11, AG$14, AG$19,),
            ""
         ),
         IF($I44=3,
            "",
            IFBLANK(
               _xldudf_CX_PUSH(AG44, CX_ENTITY, $B44, AG$11, AG$14, AG$19,),
               ""
            )
         )
      )
   )
)),"")</f>
        <v/>
      </c>
      <c r="CU44" s="1883" t="str" cm="1">
        <f t="array" aca="1" ref="CU44" ca="1">IFERROR(IF(AH44*fxVal_normal=_BS!AH44,"",IF(OR(AH44="", NOT(ISNUMBER(AH44)), ISERROR(AH44), $B44=""), "",
   IF($I44=1,
      IFBLANK(
         _xldudf_CX_PUSH(AH44*fxVal_normal, CX_ENTITY, $B44, AH$11, AH$14, AH$19,),
         ""
      ),
      IF($I44=2,
         IFBLANK(
            _xldudf_CX_PUSH(AH44, CX_ENTITY, $B44, AH$11, AH$14, AH$19,),
            ""
         ),
         IF($I44=3,
            "",
            IFBLANK(
               _xldudf_CX_PUSH(AH44, CX_ENTITY, $B44, AH$11, AH$14, AH$19,),
               ""
            )
         )
      )
   )
)),"")</f>
        <v/>
      </c>
      <c r="CV44" s="1883" t="str" cm="1">
        <f t="array" aca="1" ref="CV44" ca="1">IFERROR(IF(AI44*fxVal_normal=_BS!AI44,"",IF(OR(AI44="", NOT(ISNUMBER(AI44)), ISERROR(AI44), $B44=""), "",
   IF($I44=1,
      IFBLANK(
         _xldudf_CX_PUSH(AI44*fxVal_normal, CX_ENTITY, $B44, AI$11, AI$14, AI$19,),
         ""
      ),
      IF($I44=2,
         IFBLANK(
            _xldudf_CX_PUSH(AI44, CX_ENTITY, $B44, AI$11, AI$14, AI$19,),
            ""
         ),
         IF($I44=3,
            "",
            IFBLANK(
               _xldudf_CX_PUSH(AI44, CX_ENTITY, $B44, AI$11, AI$14, AI$19,),
               ""
            )
         )
      )
   )
)),"")</f>
        <v/>
      </c>
      <c r="CW44" s="1883" t="str" cm="1">
        <f t="array" aca="1" ref="CW44" ca="1">IFERROR(IF(AJ44*fxVal_normal=_BS!AJ44,"",IF(OR(AJ44="", NOT(ISNUMBER(AJ44)), ISERROR(AJ44), $B44=""), "",
   IF($I44=1,
      IFBLANK(
         _xldudf_CX_PUSH(AJ44*fxVal_normal, CX_ENTITY, $B44, AJ$11, AJ$14, AJ$19,),
         ""
      ),
      IF($I44=2,
         IFBLANK(
            _xldudf_CX_PUSH(AJ44, CX_ENTITY, $B44, AJ$11, AJ$14, AJ$19,),
            ""
         ),
         IF($I44=3,
            "",
            IFBLANK(
               _xldudf_CX_PUSH(AJ44, CX_ENTITY, $B44, AJ$11, AJ$14, AJ$19,),
               ""
            )
         )
      )
   )
)),"")</f>
        <v/>
      </c>
      <c r="CX44" s="1883" t="str" cm="1">
        <f t="array" aca="1" ref="CX44" ca="1">IFERROR(IF(AK44*fxVal_normal=_BS!AK44,"",IF(OR(AK44="", NOT(ISNUMBER(AK44)), ISERROR(AK44), $B44=""), "",
   IF($I44=1,
      IFBLANK(
         _xldudf_CX_PUSH(AK44*fxVal_normal, CX_ENTITY, $B44, AK$11, AK$14, AK$19,),
         ""
      ),
      IF($I44=2,
         IFBLANK(
            _xldudf_CX_PUSH(AK44, CX_ENTITY, $B44, AK$11, AK$14, AK$19,),
            ""
         ),
         IF($I44=3,
            "",
            IFBLANK(
               _xldudf_CX_PUSH(AK44, CX_ENTITY, $B44, AK$11, AK$14, AK$19,),
               ""
            )
         )
      )
   )
)),"")</f>
        <v/>
      </c>
      <c r="CY44" s="1883" t="str" cm="1">
        <f t="array" aca="1" ref="CY44" ca="1">IFERROR(IF(AL44*fxVal_normal=_BS!AL44,"",IF(OR(AL44="", NOT(ISNUMBER(AL44)), ISERROR(AL44), $B44=""), "",
   IF($I44=1,
      IFBLANK(
         _xldudf_CX_PUSH(AL44*fxVal_normal, CX_ENTITY, $B44, AL$11, AL$14, AL$19,),
         ""
      ),
      IF($I44=2,
         IFBLANK(
            _xldudf_CX_PUSH(AL44, CX_ENTITY, $B44, AL$11, AL$14, AL$19,),
            ""
         ),
         IF($I44=3,
            "",
            IFBLANK(
               _xldudf_CX_PUSH(AL44, CX_ENTITY, $B44, AL$11, AL$14, AL$19,),
               ""
            )
         )
      )
   )
)),"")</f>
        <v/>
      </c>
      <c r="CZ44" s="1883" t="str" cm="1">
        <f t="array" aca="1" ref="CZ44" ca="1">IFERROR(IF(AM44*fxVal_normal=_BS!AM44,"",IF(OR(AM44="", NOT(ISNUMBER(AM44)), ISERROR(AM44), $B44=""), "",
   IF($I44=1,
      IFBLANK(
         _xldudf_CX_PUSH(AM44*fxVal_normal, CX_ENTITY, $B44, AM$11, AM$14, AM$19,),
         ""
      ),
      IF($I44=2,
         IFBLANK(
            _xldudf_CX_PUSH(AM44, CX_ENTITY, $B44, AM$11, AM$14, AM$19,),
            ""
         ),
         IF($I44=3,
            "",
            IFBLANK(
               _xldudf_CX_PUSH(AM44, CX_ENTITY, $B44, AM$11, AM$14, AM$19,),
               ""
            )
         )
      )
   )
)),"")</f>
        <v/>
      </c>
      <c r="DA44" s="1883" t="str" cm="1">
        <f t="array" aca="1" ref="DA44" ca="1">IFERROR(IF(AN44*fxVal_normal=_BS!AN44,"",IF(OR(AN44="", NOT(ISNUMBER(AN44)), ISERROR(AN44), $B44=""), "",
   IF($I44=1,
      IFBLANK(
         _xldudf_CX_PUSH(AN44*fxVal_normal, CX_ENTITY, $B44, AN$11, AN$14, AN$19,),
         ""
      ),
      IF($I44=2,
         IFBLANK(
            _xldudf_CX_PUSH(AN44, CX_ENTITY, $B44, AN$11, AN$14, AN$19,),
            ""
         ),
         IF($I44=3,
            "",
            IFBLANK(
               _xldudf_CX_PUSH(AN44, CX_ENTITY, $B44, AN$11, AN$14, AN$19,),
               ""
            )
         )
      )
   )
)),"")</f>
        <v/>
      </c>
      <c r="DB44" s="1883" t="str" cm="1">
        <f t="array" aca="1" ref="DB44" ca="1">IFERROR(IF(AO44*fxVal_normal=_BS!AO44,"",IF(OR(AO44="", NOT(ISNUMBER(AO44)), ISERROR(AO44), $B44=""), "",
   IF($I44=1,
      IFBLANK(
         _xldudf_CX_PUSH(AO44*fxVal_normal, CX_ENTITY, $B44, AO$11, AO$14, AO$19,),
         ""
      ),
      IF($I44=2,
         IFBLANK(
            _xldudf_CX_PUSH(AO44, CX_ENTITY, $B44, AO$11, AO$14, AO$19,),
            ""
         ),
         IF($I44=3,
            "",
            IFBLANK(
               _xldudf_CX_PUSH(AO44, CX_ENTITY, $B44, AO$11, AO$14, AO$19,),
               ""
            )
         )
      )
   )
)),"")</f>
        <v/>
      </c>
      <c r="DC44" s="1883" t="str" cm="1">
        <f t="array" aca="1" ref="DC44" ca="1">IFERROR(IF(AP44*fxVal_normal=_BS!AP44,"",IF(OR(AP44="", NOT(ISNUMBER(AP44)), ISERROR(AP44), $B44=""), "",
   IF($I44=1,
      IFBLANK(
         _xldudf_CX_PUSH(AP44*fxVal_normal, CX_ENTITY, $B44, AP$11, AP$14, AP$19,),
         ""
      ),
      IF($I44=2,
         IFBLANK(
            _xldudf_CX_PUSH(AP44, CX_ENTITY, $B44, AP$11, AP$14, AP$19,),
            ""
         ),
         IF($I44=3,
            "",
            IFBLANK(
               _xldudf_CX_PUSH(AP44, CX_ENTITY, $B44, AP$11, AP$14, AP$19,),
               ""
            )
         )
      )
   )
)),"")</f>
        <v/>
      </c>
      <c r="DD44" s="1883" t="str" cm="1">
        <f t="array" aca="1" ref="DD44" ca="1">IFERROR(IF(AQ44*fxVal_normal=_BS!AQ44,"",IF(OR(AQ44="", NOT(ISNUMBER(AQ44)), ISERROR(AQ44), $B44=""), "",
   IF($I44=1,
      IFBLANK(
         _xldudf_CX_PUSH(AQ44*fxVal_normal, CX_ENTITY, $B44, AQ$11, AQ$14, AQ$19,),
         ""
      ),
      IF($I44=2,
         IFBLANK(
            _xldudf_CX_PUSH(AQ44, CX_ENTITY, $B44, AQ$11, AQ$14, AQ$19,),
            ""
         ),
         IF($I44=3,
            "",
            IFBLANK(
               _xldudf_CX_PUSH(AQ44, CX_ENTITY, $B44, AQ$11, AQ$14, AQ$19,),
               ""
            )
         )
      )
   )
)),"")</f>
        <v/>
      </c>
      <c r="DE44" s="1883" t="str" cm="1">
        <f t="array" aca="1" ref="DE44" ca="1">IFERROR(IF(AR44*fxVal_normal=_BS!AR44,"",IF(OR(AR44="", NOT(ISNUMBER(AR44)), ISERROR(AR44), $B44=""), "",
   IF($I44=1,
      IFBLANK(
         _xldudf_CX_PUSH(AR44*fxVal_normal, CX_ENTITY, $B44, AR$11, AR$14, AR$19,),
         ""
      ),
      IF($I44=2,
         IFBLANK(
            _xldudf_CX_PUSH(AR44, CX_ENTITY, $B44, AR$11, AR$14, AR$19,),
            ""
         ),
         IF($I44=3,
            "",
            IFBLANK(
               _xldudf_CX_PUSH(AR44, CX_ENTITY, $B44, AR$11, AR$14, AR$19,),
               ""
            )
         )
      )
   )
)),"")</f>
        <v/>
      </c>
      <c r="DF44" s="1883" t="str" cm="1">
        <f t="array" aca="1" ref="DF44" ca="1">IFERROR(IF(AS44*fxVal_normal=_BS!AS44,"",IF(OR(AS44="", NOT(ISNUMBER(AS44)), ISERROR(AS44), $B44=""), "",
   IF($I44=1,
      IFBLANK(
         _xldudf_CX_PUSH(AS44*fxVal_normal, CX_ENTITY, $B44, AS$11, AS$14, AS$19,),
         ""
      ),
      IF($I44=2,
         IFBLANK(
            _xldudf_CX_PUSH(AS44, CX_ENTITY, $B44, AS$11, AS$14, AS$19,),
            ""
         ),
         IF($I44=3,
            "",
            IFBLANK(
               _xldudf_CX_PUSH(AS44, CX_ENTITY, $B44, AS$11, AS$14, AS$19,),
               ""
            )
         )
      )
   )
)),"")</f>
        <v/>
      </c>
      <c r="DG44" s="1883" t="str" cm="1">
        <f t="array" aca="1" ref="DG44" ca="1">IFERROR(IF(AT44*fxVal_normal=_BS!AT44,"",IF(OR(AT44="", NOT(ISNUMBER(AT44)), ISERROR(AT44), $B44=""), "",
   IF($I44=1,
      IFBLANK(
         _xldudf_CX_PUSH(AT44*fxVal_normal, CX_ENTITY, $B44, AT$11, AT$14, AT$19,),
         ""
      ),
      IF($I44=2,
         IFBLANK(
            _xldudf_CX_PUSH(AT44, CX_ENTITY, $B44, AT$11, AT$14, AT$19,),
            ""
         ),
         IF($I44=3,
            "",
            IFBLANK(
               _xldudf_CX_PUSH(AT44, CX_ENTITY, $B44, AT$11, AT$14, AT$19,),
               ""
            )
         )
      )
   )
)),"")</f>
        <v/>
      </c>
      <c r="DH44" s="1883" t="str" cm="1">
        <f t="array" aca="1" ref="DH44" ca="1">IFERROR(IF(AU44*fxVal_normal=_BS!AU44,"",IF(OR(AU44="", NOT(ISNUMBER(AU44)), ISERROR(AU44), $B44=""), "",
   IF($I44=1,
      IFBLANK(
         _xldudf_CX_PUSH(AU44*fxVal_normal, CX_ENTITY, $B44, AU$11, AU$14, AU$19,),
         ""
      ),
      IF($I44=2,
         IFBLANK(
            _xldudf_CX_PUSH(AU44, CX_ENTITY, $B44, AU$11, AU$14, AU$19,),
            ""
         ),
         IF($I44=3,
            "",
            IFBLANK(
               _xldudf_CX_PUSH(AU44, CX_ENTITY, $B44, AU$11, AU$14, AU$19,),
               ""
            )
         )
      )
   )
)),"")</f>
        <v/>
      </c>
      <c r="DI44" s="1883" t="str" cm="1">
        <f t="array" aca="1" ref="DI44" ca="1">IFERROR(IF(AV44*fxVal_normal=_BS!AV44,"",IF(OR(AV44="", NOT(ISNUMBER(AV44)), ISERROR(AV44), $B44=""), "",
   IF($I44=1,
      IFBLANK(
         _xldudf_CX_PUSH(AV44*fxVal_normal, CX_ENTITY, $B44, AV$11, AV$14, AV$19,),
         ""
      ),
      IF($I44=2,
         IFBLANK(
            _xldudf_CX_PUSH(AV44, CX_ENTITY, $B44, AV$11, AV$14, AV$19,),
            ""
         ),
         IF($I44=3,
            "",
            IFBLANK(
               _xldudf_CX_PUSH(AV44, CX_ENTITY, $B44, AV$11, AV$14, AV$19,),
               ""
            )
         )
      )
   )
)),"")</f>
        <v/>
      </c>
      <c r="DJ44" s="1883" t="str" cm="1">
        <f t="array" aca="1" ref="DJ44" ca="1">IFERROR(IF(AW44*fxVal_normal=_BS!AW44,"",IF(OR(AW44="", NOT(ISNUMBER(AW44)), ISERROR(AW44), $B44=""), "",
   IF($I44=1,
      IFBLANK(
         _xldudf_CX_PUSH(AW44*fxVal_normal, CX_ENTITY, $B44, AW$11, AW$14, AW$19,),
         ""
      ),
      IF($I44=2,
         IFBLANK(
            _xldudf_CX_PUSH(AW44, CX_ENTITY, $B44, AW$11, AW$14, AW$19,),
            ""
         ),
         IF($I44=3,
            "",
            IFBLANK(
               _xldudf_CX_PUSH(AW44, CX_ENTITY, $B44, AW$11, AW$14, AW$19,),
               ""
            )
         )
      )
   )
)),"")</f>
        <v/>
      </c>
      <c r="DK44" s="1883" t="str" cm="1">
        <f t="array" aca="1" ref="DK44" ca="1">IFERROR(IF(AX44*fxVal_normal=_BS!AX44,"",IF(OR(AX44="", NOT(ISNUMBER(AX44)), ISERROR(AX44), $B44=""), "",
   IF($I44=1,
      IFBLANK(
         _xldudf_CX_PUSH(AX44*fxVal_normal, CX_ENTITY, $B44, AX$11, AX$14, AX$19,),
         ""
      ),
      IF($I44=2,
         IFBLANK(
            _xldudf_CX_PUSH(AX44, CX_ENTITY, $B44, AX$11, AX$14, AX$19,),
            ""
         ),
         IF($I44=3,
            "",
            IFBLANK(
               _xldudf_CX_PUSH(AX44, CX_ENTITY, $B44, AX$11, AX$14, AX$19,),
               ""
            )
         )
      )
   )
)),"")</f>
        <v/>
      </c>
      <c r="DL44" s="1883" t="str" cm="1">
        <f t="array" aca="1" ref="DL44" ca="1">IFERROR(IF(AY44*fxVal_normal=_BS!AY44,"",IF(OR(AY44="", NOT(ISNUMBER(AY44)), ISERROR(AY44), $B44=""), "",
   IF($I44=1,
      IFBLANK(
         _xldudf_CX_PUSH(AY44*fxVal_normal, CX_ENTITY, $B44, AY$11, AY$14, AY$19,),
         ""
      ),
      IF($I44=2,
         IFBLANK(
            _xldudf_CX_PUSH(AY44, CX_ENTITY, $B44, AY$11, AY$14, AY$19,),
            ""
         ),
         IF($I44=3,
            "",
            IFBLANK(
               _xldudf_CX_PUSH(AY44, CX_ENTITY, $B44, AY$11, AY$14, AY$19,),
               ""
            )
         )
      )
   )
)),"")</f>
        <v/>
      </c>
      <c r="DM44" s="1883" t="str" cm="1">
        <f t="array" aca="1" ref="DM44" ca="1">IFERROR(IF(AZ44*fxVal_normal=_BS!AZ44,"",IF(OR(AZ44="", NOT(ISNUMBER(AZ44)), ISERROR(AZ44), $B44=""), "",
   IF($I44=1,
      IFBLANK(
         _xldudf_CX_PUSH(AZ44*fxVal_normal, CX_ENTITY, $B44, AZ$11, AZ$14, AZ$19,),
         ""
      ),
      IF($I44=2,
         IFBLANK(
            _xldudf_CX_PUSH(AZ44, CX_ENTITY, $B44, AZ$11, AZ$14, AZ$19,),
            ""
         ),
         IF($I44=3,
            "",
            IFBLANK(
               _xldudf_CX_PUSH(AZ44, CX_ENTITY, $B44, AZ$11, AZ$14, AZ$19,),
               ""
            )
         )
      )
   )
)),"")</f>
        <v/>
      </c>
      <c r="DN44" s="1883" t="str" cm="1">
        <f t="array" aca="1" ref="DN44" ca="1">IFERROR(IF(BA44*fxVal_normal=_BS!BA44,"",IF(OR(BA44="", NOT(ISNUMBER(BA44)), ISERROR(BA44), $B44=""), "",
   IF($I44=1,
      IFBLANK(
         _xldudf_CX_PUSH(BA44*fxVal_normal, CX_ENTITY, $B44, BA$11, BA$14, BA$19,),
         ""
      ),
      IF($I44=2,
         IFBLANK(
            _xldudf_CX_PUSH(BA44, CX_ENTITY, $B44, BA$11, BA$14, BA$19,),
            ""
         ),
         IF($I44=3,
            "",
            IFBLANK(
               _xldudf_CX_PUSH(BA44, CX_ENTITY, $B44, BA$11, BA$14, BA$19,),
               ""
            )
         )
      )
   )
)),"")</f>
        <v/>
      </c>
      <c r="DO44" s="1883" t="str" cm="1">
        <f t="array" aca="1" ref="DO44" ca="1">IFERROR(IF(BB44*fxVal_normal=_BS!BB44,"",IF(OR(BB44="", NOT(ISNUMBER(BB44)), ISERROR(BB44), $B44=""), "",
   IF($I44=1,
      IFBLANK(
         _xldudf_CX_PUSH(BB44*fxVal_normal, CX_ENTITY, $B44, BB$11, BB$14, BB$19,),
         ""
      ),
      IF($I44=2,
         IFBLANK(
            _xldudf_CX_PUSH(BB44, CX_ENTITY, $B44, BB$11, BB$14, BB$19,),
            ""
         ),
         IF($I44=3,
            "",
            IFBLANK(
               _xldudf_CX_PUSH(BB44, CX_ENTITY, $B44, BB$11, BB$14, BB$19,),
               ""
            )
         )
      )
   )
)),"")</f>
        <v/>
      </c>
      <c r="DP44" s="1883" t="str" cm="1">
        <f t="array" aca="1" ref="DP44" ca="1">IFERROR(IF(BC44*fxVal_normal=_BS!BC44,"",IF(OR(BC44="", NOT(ISNUMBER(BC44)), ISERROR(BC44), $B44=""), "",
   IF($I44=1,
      IFBLANK(
         _xldudf_CX_PUSH(BC44*fxVal_normal, CX_ENTITY, $B44, BC$11, BC$14, BC$19,),
         ""
      ),
      IF($I44=2,
         IFBLANK(
            _xldudf_CX_PUSH(BC44, CX_ENTITY, $B44, BC$11, BC$14, BC$19,),
            ""
         ),
         IF($I44=3,
            "",
            IFBLANK(
               _xldudf_CX_PUSH(BC44, CX_ENTITY, $B44, BC$11, BC$14, BC$19,),
               ""
            )
         )
      )
   )
)),"")</f>
        <v/>
      </c>
      <c r="DQ44" s="1883" t="str" cm="1">
        <f t="array" aca="1" ref="DQ44" ca="1">IFERROR(IF(BD44*fxVal_normal=_BS!BD44,"",IF(OR(BD44="", NOT(ISNUMBER(BD44)), ISERROR(BD44), $B44=""), "",
   IF($I44=1,
      IFBLANK(
         _xldudf_CX_PUSH(BD44*fxVal_normal, CX_ENTITY, $B44, BD$11, BD$14, BD$19,),
         ""
      ),
      IF($I44=2,
         IFBLANK(
            _xldudf_CX_PUSH(BD44, CX_ENTITY, $B44, BD$11, BD$14, BD$19,),
            ""
         ),
         IF($I44=3,
            "",
            IFBLANK(
               _xldudf_CX_PUSH(BD44, CX_ENTITY, $B44, BD$11, BD$14, BD$19,),
               ""
            )
         )
      )
   )
)),"")</f>
        <v/>
      </c>
      <c r="DR44" s="1883" t="str" cm="1">
        <f t="array" aca="1" ref="DR44" ca="1">IFERROR(IF(BE44*fxVal_normal=_BS!BE44,"",IF(OR(BE44="", NOT(ISNUMBER(BE44)), ISERROR(BE44), $B44=""), "",
   IF($I44=1,
      IFBLANK(
         _xldudf_CX_PUSH(BE44*fxVal_normal, CX_ENTITY, $B44, BE$11, BE$14, BE$19,),
         ""
      ),
      IF($I44=2,
         IFBLANK(
            _xldudf_CX_PUSH(BE44, CX_ENTITY, $B44, BE$11, BE$14, BE$19,),
            ""
         ),
         IF($I44=3,
            "",
            IFBLANK(
               _xldudf_CX_PUSH(BE44, CX_ENTITY, $B44, BE$11, BE$14, BE$19,),
               ""
            )
         )
      )
   )
)),"")</f>
        <v/>
      </c>
      <c r="DS44" s="1883" t="str" cm="1">
        <f t="array" aca="1" ref="DS44" ca="1">IFERROR(IF(BF44*fxVal_normal=_BS!BF44,"",IF(OR(BF44="", NOT(ISNUMBER(BF44)), ISERROR(BF44), $B44=""), "",
   IF($I44=1,
      IFBLANK(
         _xldudf_CX_PUSH(BF44*fxVal_normal, CX_ENTITY, $B44, BF$11, BF$14, BF$19,),
         ""
      ),
      IF($I44=2,
         IFBLANK(
            _xldudf_CX_PUSH(BF44, CX_ENTITY, $B44, BF$11, BF$14, BF$19,),
            ""
         ),
         IF($I44=3,
            "",
            IFBLANK(
               _xldudf_CX_PUSH(BF44, CX_ENTITY, $B44, BF$11, BF$14, BF$19,),
               ""
            )
         )
      )
   )
)),"")</f>
        <v/>
      </c>
      <c r="DT44" s="1883" t="str" cm="1">
        <f t="array" aca="1" ref="DT44" ca="1">IFERROR(IF(BG44*fxVal_normal=_BS!BG44,"",IF(OR(BG44="", NOT(ISNUMBER(BG44)), ISERROR(BG44), $B44=""), "",
   IF($I44=1,
      IFBLANK(
         _xldudf_CX_PUSH(BG44*fxVal_normal, CX_ENTITY, $B44, BG$11, BG$14, BG$19,),
         ""
      ),
      IF($I44=2,
         IFBLANK(
            _xldudf_CX_PUSH(BG44, CX_ENTITY, $B44, BG$11, BG$14, BG$19,),
            ""
         ),
         IF($I44=3,
            "",
            IFBLANK(
               _xldudf_CX_PUSH(BG44, CX_ENTITY, $B44, BG$11, BG$14, BG$19,),
               ""
            )
         )
      )
   )
)),"")</f>
        <v/>
      </c>
      <c r="DU44" s="1883" t="str" cm="1">
        <f t="array" aca="1" ref="DU44" ca="1">IFERROR(IF(BH44*fxVal_normal=_BS!BH44,"",IF(OR(BH44="", NOT(ISNUMBER(BH44)), ISERROR(BH44), $B44=""), "",
   IF($I44=1,
      IFBLANK(
         _xldudf_CX_PUSH(BH44*fxVal_normal, CX_ENTITY, $B44, BH$11, BH$14, BH$19,),
         ""
      ),
      IF($I44=2,
         IFBLANK(
            _xldudf_CX_PUSH(BH44, CX_ENTITY, $B44, BH$11, BH$14, BH$19,),
            ""
         ),
         IF($I44=3,
            "",
            IFBLANK(
               _xldudf_CX_PUSH(BH44, CX_ENTITY, $B44, BH$11, BH$14, BH$19,),
               ""
            )
         )
      )
   )
)),"")</f>
        <v/>
      </c>
      <c r="DV44" s="1883" t="str" cm="1">
        <f t="array" aca="1" ref="DV44" ca="1">IFERROR(IF(BI44*fxVal_normal=_BS!BI44,"",IF(OR(BI44="", NOT(ISNUMBER(BI44)), ISERROR(BI44), $B44=""), "",
   IF($I44=1,
      IFBLANK(
         _xldudf_CX_PUSH(BI44*fxVal_normal, CX_ENTITY, $B44, BI$11, BI$14, BI$19,),
         ""
      ),
      IF($I44=2,
         IFBLANK(
            _xldudf_CX_PUSH(BI44, CX_ENTITY, $B44, BI$11, BI$14, BI$19,),
            ""
         ),
         IF($I44=3,
            "",
            IFBLANK(
               _xldudf_CX_PUSH(BI44, CX_ENTITY, $B44, BI$11, BI$14, BI$19,),
               ""
            )
         )
      )
   )
)),"")</f>
        <v/>
      </c>
      <c r="DW44" s="1883" t="str" cm="1">
        <f t="array" aca="1" ref="DW44" ca="1">IFERROR(IF(BJ44*fxVal_normal=_BS!BJ44,"",IF(OR(BJ44="", NOT(ISNUMBER(BJ44)), ISERROR(BJ44), $B44=""), "",
   IF($I44=1,
      IFBLANK(
         _xldudf_CX_PUSH(BJ44*fxVal_normal, CX_ENTITY, $B44, BJ$11, BJ$14, BJ$19,),
         ""
      ),
      IF($I44=2,
         IFBLANK(
            _xldudf_CX_PUSH(BJ44, CX_ENTITY, $B44, BJ$11, BJ$14, BJ$19,),
            ""
         ),
         IF($I44=3,
            "",
            IFBLANK(
               _xldudf_CX_PUSH(BJ44, CX_ENTITY, $B44, BJ$11, BJ$14, BJ$19,),
               ""
            )
         )
      )
   )
)),"")</f>
        <v/>
      </c>
      <c r="DX44" s="1883" t="str" cm="1">
        <f t="array" aca="1" ref="DX44" ca="1">IFERROR(IF(BK44*fxVal_normal=_BS!BK44,"",IF(OR(BK44="", NOT(ISNUMBER(BK44)), ISERROR(BK44), $B44=""), "",
   IF($I44=1,
      IFBLANK(
         _xldudf_CX_PUSH(BK44*fxVal_normal, CX_ENTITY, $B44, BK$11, BK$14, BK$19,),
         ""
      ),
      IF($I44=2,
         IFBLANK(
            _xldudf_CX_PUSH(BK44, CX_ENTITY, $B44, BK$11, BK$14, BK$19,),
            ""
         ),
         IF($I44=3,
            "",
            IFBLANK(
               _xldudf_CX_PUSH(BK44, CX_ENTITY, $B44, BK$11, BK$14, BK$19,),
               ""
            )
         )
      )
   )
)),"")</f>
        <v/>
      </c>
      <c r="DY44" s="1883" t="str" cm="1">
        <f t="array" aca="1" ref="DY44" ca="1">IFERROR(IF(BL44*fxVal_normal=_BS!BL44,"",IF(OR(BL44="", NOT(ISNUMBER(BL44)), ISERROR(BL44), $B44=""), "",
   IF($I44=1,
      IFBLANK(
         _xldudf_CX_PUSH(BL44*fxVal_normal, CX_ENTITY, $B44, BL$11, BL$14, BL$19,),
         ""
      ),
      IF($I44=2,
         IFBLANK(
            _xldudf_CX_PUSH(BL44, CX_ENTITY, $B44, BL$11, BL$14, BL$19,),
            ""
         ),
         IF($I44=3,
            "",
            IFBLANK(
               _xldudf_CX_PUSH(BL44, CX_ENTITY, $B44, BL$11, BL$14, BL$19,),
               ""
            )
         )
      )
   )
)),"")</f>
        <v/>
      </c>
      <c r="DZ44" s="1883" t="str" cm="1">
        <f t="array" aca="1" ref="DZ44" ca="1">IFERROR(IF(BM44*fxVal_normal=_BS!BM44,"",IF(OR(BM44="", NOT(ISNUMBER(BM44)), ISERROR(BM44), $B44=""), "",
   IF($I44=1,
      IFBLANK(
         _xldudf_CX_PUSH(BM44*fxVal_normal, CX_ENTITY, $B44, BM$11, BM$14, BM$19,),
         ""
      ),
      IF($I44=2,
         IFBLANK(
            _xldudf_CX_PUSH(BM44, CX_ENTITY, $B44, BM$11, BM$14, BM$19,),
            ""
         ),
         IF($I44=3,
            "",
            IFBLANK(
               _xldudf_CX_PUSH(BM44, CX_ENTITY, $B44, BM$11, BM$14, BM$19,),
               ""
            )
         )
      )
   )
)),"")</f>
        <v/>
      </c>
      <c r="EA44" s="1883" t="str" cm="1">
        <f t="array" aca="1" ref="EA44" ca="1">IFERROR(IF(BN44*fxVal_normal=_BS!BN44,"",IF(OR(BN44="", NOT(ISNUMBER(BN44)), ISERROR(BN44), $B44=""), "",
   IF($I44=1,
      IFBLANK(
         _xldudf_CX_PUSH(BN44*fxVal_normal, CX_ENTITY, $B44, BN$11, BN$14, BN$19,),
         ""
      ),
      IF($I44=2,
         IFBLANK(
            _xldudf_CX_PUSH(BN44, CX_ENTITY, $B44, BN$11, BN$14, BN$19,),
            ""
         ),
         IF($I44=3,
            "",
            IFBLANK(
               _xldudf_CX_PUSH(BN44, CX_ENTITY, $B44, BN$11, BN$14, BN$19,),
               ""
            )
         )
      )
   )
)),"")</f>
        <v/>
      </c>
    </row>
    <row r="45" spans="1:131" ht="21" customHeight="1">
      <c r="A45" s="1626"/>
      <c r="B45" s="811" t="str" cm="1">
        <f t="array" ref="B45">IFBLANK(_BS!F45,"")</f>
        <v>Potential Debt Like Items (on BS)</v>
      </c>
      <c r="C45" s="811" t="str" cm="1">
        <f t="array" ref="C45">IFBLANK(_BS!C45,"")</f>
        <v>Potential Debt Like Items (Company View)</v>
      </c>
      <c r="D45" s="1549"/>
      <c r="E45" s="1902" t="e" cm="1">
        <f t="array" aca="1" ref="E4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)($AD45:$CH45, Z45)</f>
        <v>#NAME?</v>
      </c>
      <c r="F45" s="1897"/>
      <c r="G45" s="1897"/>
      <c r="H45" s="401">
        <v>2</v>
      </c>
      <c r="I45" s="401">
        <v>1</v>
      </c>
      <c r="J45" s="401"/>
      <c r="L45" s="921"/>
      <c r="M45" s="921"/>
      <c r="N45" s="158"/>
      <c r="O45" s="101"/>
      <c r="P45" s="52"/>
      <c r="Q45" s="101"/>
      <c r="R45" s="101"/>
      <c r="S45" s="101"/>
      <c r="T45" s="101"/>
      <c r="U45" s="39"/>
      <c r="V45" s="921"/>
      <c r="W45" s="922" t="str">
        <f t="shared" si="1"/>
        <v>Actual</v>
      </c>
      <c r="X45" s="1294">
        <f>_BS!X45</f>
        <v>0</v>
      </c>
      <c r="Y45" s="923" t="str">
        <f>_BS!Y45</f>
        <v>Potential Debt Like Items</v>
      </c>
      <c r="Z45" s="198" cm="1">
        <f t="array" ref="Z45">_xlfn.SWITCH(
    TRUE,
    _BS!$L45=TRUE, 1,
    _BS!$L45=FALSE,-1,
    _BS!$L45=-1,0,
"n/a"
)</f>
        <v>0</v>
      </c>
      <c r="AA45" s="924"/>
      <c r="AB45" s="925" t="str">
        <f>_BS!AB45</f>
        <v>Potential Debt Like Items</v>
      </c>
      <c r="AC45" s="88" t="str" cm="1">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
      </c>
      <c r="AD45" s="919">
        <f t="shared" ref="AD45:BN45" si="9">SUBTOTAL(9,AD41:AD44)</f>
        <v>4</v>
      </c>
      <c r="AE45" s="919">
        <f t="shared" si="9"/>
        <v>4</v>
      </c>
      <c r="AF45" s="919">
        <f t="shared" si="9"/>
        <v>4</v>
      </c>
      <c r="AG45" s="919">
        <f t="shared" si="9"/>
        <v>4</v>
      </c>
      <c r="AH45" s="919">
        <f t="shared" si="9"/>
        <v>4</v>
      </c>
      <c r="AI45" s="919">
        <f t="shared" si="9"/>
        <v>4</v>
      </c>
      <c r="AJ45" s="919">
        <f t="shared" si="9"/>
        <v>4</v>
      </c>
      <c r="AK45" s="919">
        <f t="shared" si="9"/>
        <v>4</v>
      </c>
      <c r="AL45" s="919">
        <f t="shared" si="9"/>
        <v>4</v>
      </c>
      <c r="AM45" s="919">
        <f t="shared" si="9"/>
        <v>4</v>
      </c>
      <c r="AN45" s="919">
        <f t="shared" si="9"/>
        <v>4</v>
      </c>
      <c r="AO45" s="919">
        <f t="shared" si="9"/>
        <v>4</v>
      </c>
      <c r="AP45" s="919">
        <f t="shared" si="9"/>
        <v>4</v>
      </c>
      <c r="AQ45" s="919">
        <f t="shared" si="9"/>
        <v>4</v>
      </c>
      <c r="AR45" s="919">
        <f t="shared" si="9"/>
        <v>4</v>
      </c>
      <c r="AS45" s="919">
        <f t="shared" si="9"/>
        <v>4</v>
      </c>
      <c r="AT45" s="919">
        <f t="shared" si="9"/>
        <v>4</v>
      </c>
      <c r="AU45" s="919">
        <f t="shared" si="9"/>
        <v>4</v>
      </c>
      <c r="AV45" s="919">
        <f t="shared" si="9"/>
        <v>4</v>
      </c>
      <c r="AW45" s="919">
        <f t="shared" si="9"/>
        <v>4</v>
      </c>
      <c r="AX45" s="919">
        <f t="shared" si="9"/>
        <v>4</v>
      </c>
      <c r="AY45" s="919">
        <f t="shared" si="9"/>
        <v>4</v>
      </c>
      <c r="AZ45" s="919">
        <f t="shared" si="9"/>
        <v>4</v>
      </c>
      <c r="BA45" s="919">
        <f t="shared" si="9"/>
        <v>4</v>
      </c>
      <c r="BB45" s="919">
        <f t="shared" si="9"/>
        <v>4</v>
      </c>
      <c r="BC45" s="919">
        <f t="shared" si="9"/>
        <v>4</v>
      </c>
      <c r="BD45" s="919">
        <f t="shared" si="9"/>
        <v>4</v>
      </c>
      <c r="BE45" s="919">
        <f t="shared" si="9"/>
        <v>4</v>
      </c>
      <c r="BF45" s="919">
        <f t="shared" si="9"/>
        <v>4</v>
      </c>
      <c r="BG45" s="919">
        <f t="shared" si="9"/>
        <v>4</v>
      </c>
      <c r="BH45" s="919">
        <f t="shared" si="9"/>
        <v>4</v>
      </c>
      <c r="BI45" s="919">
        <f t="shared" si="9"/>
        <v>4</v>
      </c>
      <c r="BJ45" s="919">
        <f t="shared" si="9"/>
        <v>4</v>
      </c>
      <c r="BK45" s="919">
        <f t="shared" si="9"/>
        <v>4</v>
      </c>
      <c r="BL45" s="919">
        <f t="shared" si="9"/>
        <v>4</v>
      </c>
      <c r="BM45" s="919">
        <f t="shared" si="9"/>
        <v>4</v>
      </c>
      <c r="BN45" s="919">
        <f t="shared" si="9"/>
        <v>4</v>
      </c>
      <c r="BO45" s="2117"/>
      <c r="BP45" s="2117"/>
      <c r="BQ45" s="2117"/>
      <c r="BR45" s="2117"/>
      <c r="BS45" s="2117"/>
      <c r="BT45" s="2117"/>
      <c r="BU45" s="2117"/>
      <c r="BV45" s="2117"/>
      <c r="BW45" s="2117"/>
      <c r="BX45" s="2117"/>
      <c r="BY45" s="2117"/>
      <c r="BZ45" s="2117"/>
      <c r="CA45" s="926"/>
      <c r="CB45" s="921"/>
      <c r="CC45" s="927"/>
      <c r="CD45" s="919" t="e" cm="1">
        <f t="array" aca="1" ref="CD45" ca="1">_xlfn.XLOOKUP(BS!CD$11, array_timeline, BS!$AD45:$BN45)</f>
        <v>#NAME?</v>
      </c>
      <c r="CE45" s="919" t="e" cm="1">
        <f t="array" aca="1" ref="CE45" ca="1">_xlfn.XLOOKUP(BS!CE$11, array_timeline, BS!$AD45:$BN45)</f>
        <v>#NAME?</v>
      </c>
      <c r="CF45" s="925"/>
      <c r="CG45" s="919" t="e">
        <f ca="1">SUBTOTAL(9,CG41:CG44)</f>
        <v>#NAME?</v>
      </c>
      <c r="CH45" s="919" t="e">
        <f ca="1">SUBTOTAL(9,CH41:CH44)</f>
        <v>#NAME?</v>
      </c>
      <c r="CI45" s="924"/>
      <c r="CK45" s="2085" t="str" cm="1">
        <f t="array" ref="CK45">IFERROR(IF(Y45&lt;&gt;AB45,_xldudf_CX_PUSH(Y45,CX_ENTITY,C45,EOMONTH(val_asOfDate,0)),""),"")</f>
        <v/>
      </c>
      <c r="CL45" s="2085" t="str" cm="1">
        <f t="array" ref="CL45">IFERROR(IF(Y45&lt;&gt;AB45,_xldudf_CX_PUSH(Y45,CX_ENTITY,C45,EOMONTH(val_asOfDate,1)),""),"")</f>
        <v/>
      </c>
      <c r="CM45" s="2085" t="str" cm="1">
        <f t="array" ref="CM45">IFERROR(IF(Y45&lt;&gt;AB45,_xldudf_CX_PUSH(Y45,CX_ENTITY,C45,EOMONTH(val_asOfDate,2)),""),"")</f>
        <v/>
      </c>
      <c r="CN45" s="2085" t="str" cm="1">
        <f t="array" ref="CN45">IFERROR(IF(Y45&lt;&gt;AB45,_xldudf_CX_PUSH(Y45,CX_ENTITY,C45,EOMONTH(val_asOfDate,3)),""),"")</f>
        <v/>
      </c>
      <c r="CO45" s="2086" t="str" cm="1">
        <f t="array" aca="1" ref="CO45" ca="1">IFERROR(IF(CG45*fxVal_normal=_BS!CG45,"",IF(OR($CG45="", $CG45=0, NOT(ISNUMBER($CG45)), ISERROR($CG45), $B45=""), "",
   IF($I45=1,
      IFBLANK(
         _xldudf_CX_PUSH($CG45*10^6, CX_ENTITY, $B45, $CG$11, $CG$14, $CG$19,),
         ""
      ),
      IF($I45=2,
         IFBLANK(
            _xldudf_CX_PUSH($CG45, CX_ENTITY, $B45, $CG$11, $CG$14, $CG$19,),
            ""
         ),
         IF($I45=3,
            "",
            IFBLANK(
               _xldudf_CX_PUSH($CG45, CX_ENTITY, $B45, $CG$11, $CG$14, $CG$19,),
               ""
            )
         )
      )
   )
)),"")</f>
        <v/>
      </c>
      <c r="CP45" s="2086" t="str" cm="1">
        <f t="array" aca="1" ref="CP45" ca="1">IFERROR(IF(CH45*fxVal_normal=_BS!CH45,"",IF(OR($CH45="", $CH45=0, NOT(ISNUMBER($CH45)), ISERROR($CH45), $B45=""), "",
   IF($I45=1,
      IFBLANK(
         _xldudf_CX_PUSH($CH45*10^6, CX_ENTITY, $B45, $CH$11, $CH$14, $CH$19,),
         ""
      ),
      IF($I45=2,
         IFBLANK(
            _xldudf_CX_PUSH($CH45, CX_ENTITY, $B45, $CH$11, $CH$14, $CH$19,),
            ""
         ),
         IF($I45=3,
            "",
            IFBLANK(
               _xldudf_CX_PUSH($CH45, CX_ENTITY, $B45, $CH$11, $CH$14, $CH$19,),
               ""
            )
         )
      )
   )
)),"")</f>
        <v/>
      </c>
      <c r="CQ45" s="1883" t="str" cm="1">
        <f t="array" aca="1" ref="CQ45" ca="1">IFERROR(IF(AD45*fxVal_normal=_BS!AD45,"",IF(OR(AD45="", NOT(ISNUMBER(AD45)), ISERROR(AD45), $B45=""), "",
   IF($I45=1,
      IFBLANK(
         _xldudf_CX_PUSH(AD45*fxVal_normal, CX_ENTITY, $B45, AD$11, AD$14, AD$19,),
         ""
      ),
      IF($I45=2,
         IFBLANK(
            _xldudf_CX_PUSH(AD45, CX_ENTITY, $B45, AD$11, AD$14, AD$19,),
            ""
         ),
         IF($I45=3,
            "",
            IFBLANK(
               _xldudf_CX_PUSH(AD45, CX_ENTITY, $B45, AD$11, AD$14, AD$19,),
               ""
            )
         )
      )
   )
)),"")</f>
        <v/>
      </c>
      <c r="CR45" s="1883" t="str" cm="1">
        <f t="array" aca="1" ref="CR45" ca="1">IFERROR(IF(AE45*fxVal_normal=_BS!AE45,"",IF(OR(AE45="", NOT(ISNUMBER(AE45)), ISERROR(AE45), $B45=""), "",
   IF($I45=1,
      IFBLANK(
         _xldudf_CX_PUSH(AE45*fxVal_normal, CX_ENTITY, $B45, AE$11, AE$14, AE$19,),
         ""
      ),
      IF($I45=2,
         IFBLANK(
            _xldudf_CX_PUSH(AE45, CX_ENTITY, $B45, AE$11, AE$14, AE$19,),
            ""
         ),
         IF($I45=3,
            "",
            IFBLANK(
               _xldudf_CX_PUSH(AE45, CX_ENTITY, $B45, AE$11, AE$14, AE$19,),
               ""
            )
         )
      )
   )
)),"")</f>
        <v/>
      </c>
      <c r="CS45" s="1883" t="str" cm="1">
        <f t="array" aca="1" ref="CS45" ca="1">IFERROR(IF(AF45*fxVal_normal=_BS!AF45,"",IF(OR(AF45="", NOT(ISNUMBER(AF45)), ISERROR(AF45), $B45=""), "",
   IF($I45=1,
      IFBLANK(
         _xldudf_CX_PUSH(AF45*fxVal_normal, CX_ENTITY, $B45, AF$11, AF$14, AF$19,),
         ""
      ),
      IF($I45=2,
         IFBLANK(
            _xldudf_CX_PUSH(AF45, CX_ENTITY, $B45, AF$11, AF$14, AF$19,),
            ""
         ),
         IF($I45=3,
            "",
            IFBLANK(
               _xldudf_CX_PUSH(AF45, CX_ENTITY, $B45, AF$11, AF$14, AF$19,),
               ""
            )
         )
      )
   )
)),"")</f>
        <v/>
      </c>
      <c r="CT45" s="1883" t="str" cm="1">
        <f t="array" aca="1" ref="CT45" ca="1">IFERROR(IF(AG45*fxVal_normal=_BS!AG45,"",IF(OR(AG45="", NOT(ISNUMBER(AG45)), ISERROR(AG45), $B45=""), "",
   IF($I45=1,
      IFBLANK(
         _xldudf_CX_PUSH(AG45*fxVal_normal, CX_ENTITY, $B45, AG$11, AG$14, AG$19,),
         ""
      ),
      IF($I45=2,
         IFBLANK(
            _xldudf_CX_PUSH(AG45, CX_ENTITY, $B45, AG$11, AG$14, AG$19,),
            ""
         ),
         IF($I45=3,
            "",
            IFBLANK(
               _xldudf_CX_PUSH(AG45, CX_ENTITY, $B45, AG$11, AG$14, AG$19,),
               ""
            )
         )
      )
   )
)),"")</f>
        <v/>
      </c>
      <c r="CU45" s="1883" t="str" cm="1">
        <f t="array" aca="1" ref="CU45" ca="1">IFERROR(IF(AH45*fxVal_normal=_BS!AH45,"",IF(OR(AH45="", NOT(ISNUMBER(AH45)), ISERROR(AH45), $B45=""), "",
   IF($I45=1,
      IFBLANK(
         _xldudf_CX_PUSH(AH45*fxVal_normal, CX_ENTITY, $B45, AH$11, AH$14, AH$19,),
         ""
      ),
      IF($I45=2,
         IFBLANK(
            _xldudf_CX_PUSH(AH45, CX_ENTITY, $B45, AH$11, AH$14, AH$19,),
            ""
         ),
         IF($I45=3,
            "",
            IFBLANK(
               _xldudf_CX_PUSH(AH45, CX_ENTITY, $B45, AH$11, AH$14, AH$19,),
               ""
            )
         )
      )
   )
)),"")</f>
        <v/>
      </c>
      <c r="CV45" s="1883" t="str" cm="1">
        <f t="array" aca="1" ref="CV45" ca="1">IFERROR(IF(AI45*fxVal_normal=_BS!AI45,"",IF(OR(AI45="", NOT(ISNUMBER(AI45)), ISERROR(AI45), $B45=""), "",
   IF($I45=1,
      IFBLANK(
         _xldudf_CX_PUSH(AI45*fxVal_normal, CX_ENTITY, $B45, AI$11, AI$14, AI$19,),
         ""
      ),
      IF($I45=2,
         IFBLANK(
            _xldudf_CX_PUSH(AI45, CX_ENTITY, $B45, AI$11, AI$14, AI$19,),
            ""
         ),
         IF($I45=3,
            "",
            IFBLANK(
               _xldudf_CX_PUSH(AI45, CX_ENTITY, $B45, AI$11, AI$14, AI$19,),
               ""
            )
         )
      )
   )
)),"")</f>
        <v/>
      </c>
      <c r="CW45" s="1883" t="str" cm="1">
        <f t="array" aca="1" ref="CW45" ca="1">IFERROR(IF(AJ45*fxVal_normal=_BS!AJ45,"",IF(OR(AJ45="", NOT(ISNUMBER(AJ45)), ISERROR(AJ45), $B45=""), "",
   IF($I45=1,
      IFBLANK(
         _xldudf_CX_PUSH(AJ45*fxVal_normal, CX_ENTITY, $B45, AJ$11, AJ$14, AJ$19,),
         ""
      ),
      IF($I45=2,
         IFBLANK(
            _xldudf_CX_PUSH(AJ45, CX_ENTITY, $B45, AJ$11, AJ$14, AJ$19,),
            ""
         ),
         IF($I45=3,
            "",
            IFBLANK(
               _xldudf_CX_PUSH(AJ45, CX_ENTITY, $B45, AJ$11, AJ$14, AJ$19,),
               ""
            )
         )
      )
   )
)),"")</f>
        <v/>
      </c>
      <c r="CX45" s="1883" t="str" cm="1">
        <f t="array" aca="1" ref="CX45" ca="1">IFERROR(IF(AK45*fxVal_normal=_BS!AK45,"",IF(OR(AK45="", NOT(ISNUMBER(AK45)), ISERROR(AK45), $B45=""), "",
   IF($I45=1,
      IFBLANK(
         _xldudf_CX_PUSH(AK45*fxVal_normal, CX_ENTITY, $B45, AK$11, AK$14, AK$19,),
         ""
      ),
      IF($I45=2,
         IFBLANK(
            _xldudf_CX_PUSH(AK45, CX_ENTITY, $B45, AK$11, AK$14, AK$19,),
            ""
         ),
         IF($I45=3,
            "",
            IFBLANK(
               _xldudf_CX_PUSH(AK45, CX_ENTITY, $B45, AK$11, AK$14, AK$19,),
               ""
            )
         )
      )
   )
)),"")</f>
        <v/>
      </c>
      <c r="CY45" s="1883" t="str" cm="1">
        <f t="array" aca="1" ref="CY45" ca="1">IFERROR(IF(AL45*fxVal_normal=_BS!AL45,"",IF(OR(AL45="", NOT(ISNUMBER(AL45)), ISERROR(AL45), $B45=""), "",
   IF($I45=1,
      IFBLANK(
         _xldudf_CX_PUSH(AL45*fxVal_normal, CX_ENTITY, $B45, AL$11, AL$14, AL$19,),
         ""
      ),
      IF($I45=2,
         IFBLANK(
            _xldudf_CX_PUSH(AL45, CX_ENTITY, $B45, AL$11, AL$14, AL$19,),
            ""
         ),
         IF($I45=3,
            "",
            IFBLANK(
               _xldudf_CX_PUSH(AL45, CX_ENTITY, $B45, AL$11, AL$14, AL$19,),
               ""
            )
         )
      )
   )
)),"")</f>
        <v/>
      </c>
      <c r="CZ45" s="1883" t="str" cm="1">
        <f t="array" aca="1" ref="CZ45" ca="1">IFERROR(IF(AM45*fxVal_normal=_BS!AM45,"",IF(OR(AM45="", NOT(ISNUMBER(AM45)), ISERROR(AM45), $B45=""), "",
   IF($I45=1,
      IFBLANK(
         _xldudf_CX_PUSH(AM45*fxVal_normal, CX_ENTITY, $B45, AM$11, AM$14, AM$19,),
         ""
      ),
      IF($I45=2,
         IFBLANK(
            _xldudf_CX_PUSH(AM45, CX_ENTITY, $B45, AM$11, AM$14, AM$19,),
            ""
         ),
         IF($I45=3,
            "",
            IFBLANK(
               _xldudf_CX_PUSH(AM45, CX_ENTITY, $B45, AM$11, AM$14, AM$19,),
               ""
            )
         )
      )
   )
)),"")</f>
        <v/>
      </c>
      <c r="DA45" s="1883" t="str" cm="1">
        <f t="array" aca="1" ref="DA45" ca="1">IFERROR(IF(AN45*fxVal_normal=_BS!AN45,"",IF(OR(AN45="", NOT(ISNUMBER(AN45)), ISERROR(AN45), $B45=""), "",
   IF($I45=1,
      IFBLANK(
         _xldudf_CX_PUSH(AN45*fxVal_normal, CX_ENTITY, $B45, AN$11, AN$14, AN$19,),
         ""
      ),
      IF($I45=2,
         IFBLANK(
            _xldudf_CX_PUSH(AN45, CX_ENTITY, $B45, AN$11, AN$14, AN$19,),
            ""
         ),
         IF($I45=3,
            "",
            IFBLANK(
               _xldudf_CX_PUSH(AN45, CX_ENTITY, $B45, AN$11, AN$14, AN$19,),
               ""
            )
         )
      )
   )
)),"")</f>
        <v/>
      </c>
      <c r="DB45" s="1883" t="str" cm="1">
        <f t="array" aca="1" ref="DB45" ca="1">IFERROR(IF(AO45*fxVal_normal=_BS!AO45,"",IF(OR(AO45="", NOT(ISNUMBER(AO45)), ISERROR(AO45), $B45=""), "",
   IF($I45=1,
      IFBLANK(
         _xldudf_CX_PUSH(AO45*fxVal_normal, CX_ENTITY, $B45, AO$11, AO$14, AO$19,),
         ""
      ),
      IF($I45=2,
         IFBLANK(
            _xldudf_CX_PUSH(AO45, CX_ENTITY, $B45, AO$11, AO$14, AO$19,),
            ""
         ),
         IF($I45=3,
            "",
            IFBLANK(
               _xldudf_CX_PUSH(AO45, CX_ENTITY, $B45, AO$11, AO$14, AO$19,),
               ""
            )
         )
      )
   )
)),"")</f>
        <v/>
      </c>
      <c r="DC45" s="1883" t="str" cm="1">
        <f t="array" aca="1" ref="DC45" ca="1">IFERROR(IF(AP45*fxVal_normal=_BS!AP45,"",IF(OR(AP45="", NOT(ISNUMBER(AP45)), ISERROR(AP45), $B45=""), "",
   IF($I45=1,
      IFBLANK(
         _xldudf_CX_PUSH(AP45*fxVal_normal, CX_ENTITY, $B45, AP$11, AP$14, AP$19,),
         ""
      ),
      IF($I45=2,
         IFBLANK(
            _xldudf_CX_PUSH(AP45, CX_ENTITY, $B45, AP$11, AP$14, AP$19,),
            ""
         ),
         IF($I45=3,
            "",
            IFBLANK(
               _xldudf_CX_PUSH(AP45, CX_ENTITY, $B45, AP$11, AP$14, AP$19,),
               ""
            )
         )
      )
   )
)),"")</f>
        <v/>
      </c>
      <c r="DD45" s="1883" t="str" cm="1">
        <f t="array" aca="1" ref="DD45" ca="1">IFERROR(IF(AQ45*fxVal_normal=_BS!AQ45,"",IF(OR(AQ45="", NOT(ISNUMBER(AQ45)), ISERROR(AQ45), $B45=""), "",
   IF($I45=1,
      IFBLANK(
         _xldudf_CX_PUSH(AQ45*fxVal_normal, CX_ENTITY, $B45, AQ$11, AQ$14, AQ$19,),
         ""
      ),
      IF($I45=2,
         IFBLANK(
            _xldudf_CX_PUSH(AQ45, CX_ENTITY, $B45, AQ$11, AQ$14, AQ$19,),
            ""
         ),
         IF($I45=3,
            "",
            IFBLANK(
               _xldudf_CX_PUSH(AQ45, CX_ENTITY, $B45, AQ$11, AQ$14, AQ$19,),
               ""
            )
         )
      )
   )
)),"")</f>
        <v/>
      </c>
      <c r="DE45" s="1883" t="str" cm="1">
        <f t="array" aca="1" ref="DE45" ca="1">IFERROR(IF(AR45*fxVal_normal=_BS!AR45,"",IF(OR(AR45="", NOT(ISNUMBER(AR45)), ISERROR(AR45), $B45=""), "",
   IF($I45=1,
      IFBLANK(
         _xldudf_CX_PUSH(AR45*fxVal_normal, CX_ENTITY, $B45, AR$11, AR$14, AR$19,),
         ""
      ),
      IF($I45=2,
         IFBLANK(
            _xldudf_CX_PUSH(AR45, CX_ENTITY, $B45, AR$11, AR$14, AR$19,),
            ""
         ),
         IF($I45=3,
            "",
            IFBLANK(
               _xldudf_CX_PUSH(AR45, CX_ENTITY, $B45, AR$11, AR$14, AR$19,),
               ""
            )
         )
      )
   )
)),"")</f>
        <v/>
      </c>
      <c r="DF45" s="1883" t="str" cm="1">
        <f t="array" aca="1" ref="DF45" ca="1">IFERROR(IF(AS45*fxVal_normal=_BS!AS45,"",IF(OR(AS45="", NOT(ISNUMBER(AS45)), ISERROR(AS45), $B45=""), "",
   IF($I45=1,
      IFBLANK(
         _xldudf_CX_PUSH(AS45*fxVal_normal, CX_ENTITY, $B45, AS$11, AS$14, AS$19,),
         ""
      ),
      IF($I45=2,
         IFBLANK(
            _xldudf_CX_PUSH(AS45, CX_ENTITY, $B45, AS$11, AS$14, AS$19,),
            ""
         ),
         IF($I45=3,
            "",
            IFBLANK(
               _xldudf_CX_PUSH(AS45, CX_ENTITY, $B45, AS$11, AS$14, AS$19,),
               ""
            )
         )
      )
   )
)),"")</f>
        <v/>
      </c>
      <c r="DG45" s="1883" t="str" cm="1">
        <f t="array" aca="1" ref="DG45" ca="1">IFERROR(IF(AT45*fxVal_normal=_BS!AT45,"",IF(OR(AT45="", NOT(ISNUMBER(AT45)), ISERROR(AT45), $B45=""), "",
   IF($I45=1,
      IFBLANK(
         _xldudf_CX_PUSH(AT45*fxVal_normal, CX_ENTITY, $B45, AT$11, AT$14, AT$19,),
         ""
      ),
      IF($I45=2,
         IFBLANK(
            _xldudf_CX_PUSH(AT45, CX_ENTITY, $B45, AT$11, AT$14, AT$19,),
            ""
         ),
         IF($I45=3,
            "",
            IFBLANK(
               _xldudf_CX_PUSH(AT45, CX_ENTITY, $B45, AT$11, AT$14, AT$19,),
               ""
            )
         )
      )
   )
)),"")</f>
        <v/>
      </c>
      <c r="DH45" s="1883" t="str" cm="1">
        <f t="array" aca="1" ref="DH45" ca="1">IFERROR(IF(AU45*fxVal_normal=_BS!AU45,"",IF(OR(AU45="", NOT(ISNUMBER(AU45)), ISERROR(AU45), $B45=""), "",
   IF($I45=1,
      IFBLANK(
         _xldudf_CX_PUSH(AU45*fxVal_normal, CX_ENTITY, $B45, AU$11, AU$14, AU$19,),
         ""
      ),
      IF($I45=2,
         IFBLANK(
            _xldudf_CX_PUSH(AU45, CX_ENTITY, $B45, AU$11, AU$14, AU$19,),
            ""
         ),
         IF($I45=3,
            "",
            IFBLANK(
               _xldudf_CX_PUSH(AU45, CX_ENTITY, $B45, AU$11, AU$14, AU$19,),
               ""
            )
         )
      )
   )
)),"")</f>
        <v/>
      </c>
      <c r="DI45" s="1883" t="str" cm="1">
        <f t="array" aca="1" ref="DI45" ca="1">IFERROR(IF(AV45*fxVal_normal=_BS!AV45,"",IF(OR(AV45="", NOT(ISNUMBER(AV45)), ISERROR(AV45), $B45=""), "",
   IF($I45=1,
      IFBLANK(
         _xldudf_CX_PUSH(AV45*fxVal_normal, CX_ENTITY, $B45, AV$11, AV$14, AV$19,),
         ""
      ),
      IF($I45=2,
         IFBLANK(
            _xldudf_CX_PUSH(AV45, CX_ENTITY, $B45, AV$11, AV$14, AV$19,),
            ""
         ),
         IF($I45=3,
            "",
            IFBLANK(
               _xldudf_CX_PUSH(AV45, CX_ENTITY, $B45, AV$11, AV$14, AV$19,),
               ""
            )
         )
      )
   )
)),"")</f>
        <v/>
      </c>
      <c r="DJ45" s="1883" t="str" cm="1">
        <f t="array" aca="1" ref="DJ45" ca="1">IFERROR(IF(AW45*fxVal_normal=_BS!AW45,"",IF(OR(AW45="", NOT(ISNUMBER(AW45)), ISERROR(AW45), $B45=""), "",
   IF($I45=1,
      IFBLANK(
         _xldudf_CX_PUSH(AW45*fxVal_normal, CX_ENTITY, $B45, AW$11, AW$14, AW$19,),
         ""
      ),
      IF($I45=2,
         IFBLANK(
            _xldudf_CX_PUSH(AW45, CX_ENTITY, $B45, AW$11, AW$14, AW$19,),
            ""
         ),
         IF($I45=3,
            "",
            IFBLANK(
               _xldudf_CX_PUSH(AW45, CX_ENTITY, $B45, AW$11, AW$14, AW$19,),
               ""
            )
         )
      )
   )
)),"")</f>
        <v/>
      </c>
      <c r="DK45" s="1883" t="str" cm="1">
        <f t="array" aca="1" ref="DK45" ca="1">IFERROR(IF(AX45*fxVal_normal=_BS!AX45,"",IF(OR(AX45="", NOT(ISNUMBER(AX45)), ISERROR(AX45), $B45=""), "",
   IF($I45=1,
      IFBLANK(
         _xldudf_CX_PUSH(AX45*fxVal_normal, CX_ENTITY, $B45, AX$11, AX$14, AX$19,),
         ""
      ),
      IF($I45=2,
         IFBLANK(
            _xldudf_CX_PUSH(AX45, CX_ENTITY, $B45, AX$11, AX$14, AX$19,),
            ""
         ),
         IF($I45=3,
            "",
            IFBLANK(
               _xldudf_CX_PUSH(AX45, CX_ENTITY, $B45, AX$11, AX$14, AX$19,),
               ""
            )
         )
      )
   )
)),"")</f>
        <v/>
      </c>
      <c r="DL45" s="1883" t="str" cm="1">
        <f t="array" aca="1" ref="DL45" ca="1">IFERROR(IF(AY45*fxVal_normal=_BS!AY45,"",IF(OR(AY45="", NOT(ISNUMBER(AY45)), ISERROR(AY45), $B45=""), "",
   IF($I45=1,
      IFBLANK(
         _xldudf_CX_PUSH(AY45*fxVal_normal, CX_ENTITY, $B45, AY$11, AY$14, AY$19,),
         ""
      ),
      IF($I45=2,
         IFBLANK(
            _xldudf_CX_PUSH(AY45, CX_ENTITY, $B45, AY$11, AY$14, AY$19,),
            ""
         ),
         IF($I45=3,
            "",
            IFBLANK(
               _xldudf_CX_PUSH(AY45, CX_ENTITY, $B45, AY$11, AY$14, AY$19,),
               ""
            )
         )
      )
   )
)),"")</f>
        <v/>
      </c>
      <c r="DM45" s="1883" t="str" cm="1">
        <f t="array" aca="1" ref="DM45" ca="1">IFERROR(IF(AZ45*fxVal_normal=_BS!AZ45,"",IF(OR(AZ45="", NOT(ISNUMBER(AZ45)), ISERROR(AZ45), $B45=""), "",
   IF($I45=1,
      IFBLANK(
         _xldudf_CX_PUSH(AZ45*fxVal_normal, CX_ENTITY, $B45, AZ$11, AZ$14, AZ$19,),
         ""
      ),
      IF($I45=2,
         IFBLANK(
            _xldudf_CX_PUSH(AZ45, CX_ENTITY, $B45, AZ$11, AZ$14, AZ$19,),
            ""
         ),
         IF($I45=3,
            "",
            IFBLANK(
               _xldudf_CX_PUSH(AZ45, CX_ENTITY, $B45, AZ$11, AZ$14, AZ$19,),
               ""
            )
         )
      )
   )
)),"")</f>
        <v/>
      </c>
      <c r="DN45" s="1883" t="str" cm="1">
        <f t="array" aca="1" ref="DN45" ca="1">IFERROR(IF(BA45*fxVal_normal=_BS!BA45,"",IF(OR(BA45="", NOT(ISNUMBER(BA45)), ISERROR(BA45), $B45=""), "",
   IF($I45=1,
      IFBLANK(
         _xldudf_CX_PUSH(BA45*fxVal_normal, CX_ENTITY, $B45, BA$11, BA$14, BA$19,),
         ""
      ),
      IF($I45=2,
         IFBLANK(
            _xldudf_CX_PUSH(BA45, CX_ENTITY, $B45, BA$11, BA$14, BA$19,),
            ""
         ),
         IF($I45=3,
            "",
            IFBLANK(
               _xldudf_CX_PUSH(BA45, CX_ENTITY, $B45, BA$11, BA$14, BA$19,),
               ""
            )
         )
      )
   )
)),"")</f>
        <v/>
      </c>
      <c r="DO45" s="1883" t="str" cm="1">
        <f t="array" aca="1" ref="DO45" ca="1">IFERROR(IF(BB45*fxVal_normal=_BS!BB45,"",IF(OR(BB45="", NOT(ISNUMBER(BB45)), ISERROR(BB45), $B45=""), "",
   IF($I45=1,
      IFBLANK(
         _xldudf_CX_PUSH(BB45*fxVal_normal, CX_ENTITY, $B45, BB$11, BB$14, BB$19,),
         ""
      ),
      IF($I45=2,
         IFBLANK(
            _xldudf_CX_PUSH(BB45, CX_ENTITY, $B45, BB$11, BB$14, BB$19,),
            ""
         ),
         IF($I45=3,
            "",
            IFBLANK(
               _xldudf_CX_PUSH(BB45, CX_ENTITY, $B45, BB$11, BB$14, BB$19,),
               ""
            )
         )
      )
   )
)),"")</f>
        <v/>
      </c>
      <c r="DP45" s="1883" t="str" cm="1">
        <f t="array" aca="1" ref="DP45" ca="1">IFERROR(IF(BC45*fxVal_normal=_BS!BC45,"",IF(OR(BC45="", NOT(ISNUMBER(BC45)), ISERROR(BC45), $B45=""), "",
   IF($I45=1,
      IFBLANK(
         _xldudf_CX_PUSH(BC45*fxVal_normal, CX_ENTITY, $B45, BC$11, BC$14, BC$19,),
         ""
      ),
      IF($I45=2,
         IFBLANK(
            _xldudf_CX_PUSH(BC45, CX_ENTITY, $B45, BC$11, BC$14, BC$19,),
            ""
         ),
         IF($I45=3,
            "",
            IFBLANK(
               _xldudf_CX_PUSH(BC45, CX_ENTITY, $B45, BC$11, BC$14, BC$19,),
               ""
            )
         )
      )
   )
)),"")</f>
        <v/>
      </c>
      <c r="DQ45" s="1883" t="str" cm="1">
        <f t="array" aca="1" ref="DQ45" ca="1">IFERROR(IF(BD45*fxVal_normal=_BS!BD45,"",IF(OR(BD45="", NOT(ISNUMBER(BD45)), ISERROR(BD45), $B45=""), "",
   IF($I45=1,
      IFBLANK(
         _xldudf_CX_PUSH(BD45*fxVal_normal, CX_ENTITY, $B45, BD$11, BD$14, BD$19,),
         ""
      ),
      IF($I45=2,
         IFBLANK(
            _xldudf_CX_PUSH(BD45, CX_ENTITY, $B45, BD$11, BD$14, BD$19,),
            ""
         ),
         IF($I45=3,
            "",
            IFBLANK(
               _xldudf_CX_PUSH(BD45, CX_ENTITY, $B45, BD$11, BD$14, BD$19,),
               ""
            )
         )
      )
   )
)),"")</f>
        <v/>
      </c>
      <c r="DR45" s="1883" t="str" cm="1">
        <f t="array" aca="1" ref="DR45" ca="1">IFERROR(IF(BE45*fxVal_normal=_BS!BE45,"",IF(OR(BE45="", NOT(ISNUMBER(BE45)), ISERROR(BE45), $B45=""), "",
   IF($I45=1,
      IFBLANK(
         _xldudf_CX_PUSH(BE45*fxVal_normal, CX_ENTITY, $B45, BE$11, BE$14, BE$19,),
         ""
      ),
      IF($I45=2,
         IFBLANK(
            _xldudf_CX_PUSH(BE45, CX_ENTITY, $B45, BE$11, BE$14, BE$19,),
            ""
         ),
         IF($I45=3,
            "",
            IFBLANK(
               _xldudf_CX_PUSH(BE45, CX_ENTITY, $B45, BE$11, BE$14, BE$19,),
               ""
            )
         )
      )
   )
)),"")</f>
        <v/>
      </c>
      <c r="DS45" s="1883" t="str" cm="1">
        <f t="array" aca="1" ref="DS45" ca="1">IFERROR(IF(BF45*fxVal_normal=_BS!BF45,"",IF(OR(BF45="", NOT(ISNUMBER(BF45)), ISERROR(BF45), $B45=""), "",
   IF($I45=1,
      IFBLANK(
         _xldudf_CX_PUSH(BF45*fxVal_normal, CX_ENTITY, $B45, BF$11, BF$14, BF$19,),
         ""
      ),
      IF($I45=2,
         IFBLANK(
            _xldudf_CX_PUSH(BF45, CX_ENTITY, $B45, BF$11, BF$14, BF$19,),
            ""
         ),
         IF($I45=3,
            "",
            IFBLANK(
               _xldudf_CX_PUSH(BF45, CX_ENTITY, $B45, BF$11, BF$14, BF$19,),
               ""
            )
         )
      )
   )
)),"")</f>
        <v/>
      </c>
      <c r="DT45" s="1883" t="str" cm="1">
        <f t="array" aca="1" ref="DT45" ca="1">IFERROR(IF(BG45*fxVal_normal=_BS!BG45,"",IF(OR(BG45="", NOT(ISNUMBER(BG45)), ISERROR(BG45), $B45=""), "",
   IF($I45=1,
      IFBLANK(
         _xldudf_CX_PUSH(BG45*fxVal_normal, CX_ENTITY, $B45, BG$11, BG$14, BG$19,),
         ""
      ),
      IF($I45=2,
         IFBLANK(
            _xldudf_CX_PUSH(BG45, CX_ENTITY, $B45, BG$11, BG$14, BG$19,),
            ""
         ),
         IF($I45=3,
            "",
            IFBLANK(
               _xldudf_CX_PUSH(BG45, CX_ENTITY, $B45, BG$11, BG$14, BG$19,),
               ""
            )
         )
      )
   )
)),"")</f>
        <v/>
      </c>
      <c r="DU45" s="1883" t="str" cm="1">
        <f t="array" aca="1" ref="DU45" ca="1">IFERROR(IF(BH45*fxVal_normal=_BS!BH45,"",IF(OR(BH45="", NOT(ISNUMBER(BH45)), ISERROR(BH45), $B45=""), "",
   IF($I45=1,
      IFBLANK(
         _xldudf_CX_PUSH(BH45*fxVal_normal, CX_ENTITY, $B45, BH$11, BH$14, BH$19,),
         ""
      ),
      IF($I45=2,
         IFBLANK(
            _xldudf_CX_PUSH(BH45, CX_ENTITY, $B45, BH$11, BH$14, BH$19,),
            ""
         ),
         IF($I45=3,
            "",
            IFBLANK(
               _xldudf_CX_PUSH(BH45, CX_ENTITY, $B45, BH$11, BH$14, BH$19,),
               ""
            )
         )
      )
   )
)),"")</f>
        <v/>
      </c>
      <c r="DV45" s="1883" t="str" cm="1">
        <f t="array" aca="1" ref="DV45" ca="1">IFERROR(IF(BI45*fxVal_normal=_BS!BI45,"",IF(OR(BI45="", NOT(ISNUMBER(BI45)), ISERROR(BI45), $B45=""), "",
   IF($I45=1,
      IFBLANK(
         _xldudf_CX_PUSH(BI45*fxVal_normal, CX_ENTITY, $B45, BI$11, BI$14, BI$19,),
         ""
      ),
      IF($I45=2,
         IFBLANK(
            _xldudf_CX_PUSH(BI45, CX_ENTITY, $B45, BI$11, BI$14, BI$19,),
            ""
         ),
         IF($I45=3,
            "",
            IFBLANK(
               _xldudf_CX_PUSH(BI45, CX_ENTITY, $B45, BI$11, BI$14, BI$19,),
               ""
            )
         )
      )
   )
)),"")</f>
        <v/>
      </c>
      <c r="DW45" s="1883" t="str" cm="1">
        <f t="array" aca="1" ref="DW45" ca="1">IFERROR(IF(BJ45*fxVal_normal=_BS!BJ45,"",IF(OR(BJ45="", NOT(ISNUMBER(BJ45)), ISERROR(BJ45), $B45=""), "",
   IF($I45=1,
      IFBLANK(
         _xldudf_CX_PUSH(BJ45*fxVal_normal, CX_ENTITY, $B45, BJ$11, BJ$14, BJ$19,),
         ""
      ),
      IF($I45=2,
         IFBLANK(
            _xldudf_CX_PUSH(BJ45, CX_ENTITY, $B45, BJ$11, BJ$14, BJ$19,),
            ""
         ),
         IF($I45=3,
            "",
            IFBLANK(
               _xldudf_CX_PUSH(BJ45, CX_ENTITY, $B45, BJ$11, BJ$14, BJ$19,),
               ""
            )
         )
      )
   )
)),"")</f>
        <v/>
      </c>
      <c r="DX45" s="1883" t="str" cm="1">
        <f t="array" aca="1" ref="DX45" ca="1">IFERROR(IF(BK45*fxVal_normal=_BS!BK45,"",IF(OR(BK45="", NOT(ISNUMBER(BK45)), ISERROR(BK45), $B45=""), "",
   IF($I45=1,
      IFBLANK(
         _xldudf_CX_PUSH(BK45*fxVal_normal, CX_ENTITY, $B45, BK$11, BK$14, BK$19,),
         ""
      ),
      IF($I45=2,
         IFBLANK(
            _xldudf_CX_PUSH(BK45, CX_ENTITY, $B45, BK$11, BK$14, BK$19,),
            ""
         ),
         IF($I45=3,
            "",
            IFBLANK(
               _xldudf_CX_PUSH(BK45, CX_ENTITY, $B45, BK$11, BK$14, BK$19,),
               ""
            )
         )
      )
   )
)),"")</f>
        <v/>
      </c>
      <c r="DY45" s="1883" t="str" cm="1">
        <f t="array" aca="1" ref="DY45" ca="1">IFERROR(IF(BL45*fxVal_normal=_BS!BL45,"",IF(OR(BL45="", NOT(ISNUMBER(BL45)), ISERROR(BL45), $B45=""), "",
   IF($I45=1,
      IFBLANK(
         _xldudf_CX_PUSH(BL45*fxVal_normal, CX_ENTITY, $B45, BL$11, BL$14, BL$19,),
         ""
      ),
      IF($I45=2,
         IFBLANK(
            _xldudf_CX_PUSH(BL45, CX_ENTITY, $B45, BL$11, BL$14, BL$19,),
            ""
         ),
         IF($I45=3,
            "",
            IFBLANK(
               _xldudf_CX_PUSH(BL45, CX_ENTITY, $B45, BL$11, BL$14, BL$19,),
               ""
            )
         )
      )
   )
)),"")</f>
        <v/>
      </c>
      <c r="DZ45" s="1883" t="str" cm="1">
        <f t="array" aca="1" ref="DZ45" ca="1">IFERROR(IF(BM45*fxVal_normal=_BS!BM45,"",IF(OR(BM45="", NOT(ISNUMBER(BM45)), ISERROR(BM45), $B45=""), "",
   IF($I45=1,
      IFBLANK(
         _xldudf_CX_PUSH(BM45*fxVal_normal, CX_ENTITY, $B45, BM$11, BM$14, BM$19,),
         ""
      ),
      IF($I45=2,
         IFBLANK(
            _xldudf_CX_PUSH(BM45, CX_ENTITY, $B45, BM$11, BM$14, BM$19,),
            ""
         ),
         IF($I45=3,
            "",
            IFBLANK(
               _xldudf_CX_PUSH(BM45, CX_ENTITY, $B45, BM$11, BM$14, BM$19,),
               ""
            )
         )
      )
   )
)),"")</f>
        <v/>
      </c>
      <c r="EA45" s="1883" t="str" cm="1">
        <f t="array" aca="1" ref="EA45" ca="1">IFERROR(IF(BN45*fxVal_normal=_BS!BN45,"",IF(OR(BN45="", NOT(ISNUMBER(BN45)), ISERROR(BN45), $B45=""), "",
   IF($I45=1,
      IFBLANK(
         _xldudf_CX_PUSH(BN45*fxVal_normal, CX_ENTITY, $B45, BN$11, BN$14, BN$19,),
         ""
      ),
      IF($I45=2,
         IFBLANK(
            _xldudf_CX_PUSH(BN45, CX_ENTITY, $B45, BN$11, BN$14, BN$19,),
            ""
         ),
         IF($I45=3,
            "",
            IFBLANK(
               _xldudf_CX_PUSH(BN45, CX_ENTITY, $B45, BN$11, BN$14, BN$19,),
               ""
            )
         )
      )
   )
)),"")</f>
        <v/>
      </c>
    </row>
    <row r="46" spans="1:131" ht="21" customHeight="1">
      <c r="A46" s="1626"/>
      <c r="B46" s="811" t="str" cm="1">
        <f t="array" ref="B46">IFBLANK(_BS!F46,"")</f>
        <v>Net (Debt) / Cash</v>
      </c>
      <c r="C46" s="811" t="str" cm="1">
        <f t="array" ref="C46">IFBLANK(_BS!C46,"")</f>
        <v>Net (Debt) / Cash (Company View)</v>
      </c>
      <c r="D46" s="1549"/>
      <c r="E46" s="1902" t="e" cm="1">
        <f t="array" aca="1" ref="E4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)($AD46:$CH46, Z46)</f>
        <v>#NAME?</v>
      </c>
      <c r="F46" s="1897"/>
      <c r="G46" s="1897"/>
      <c r="H46" s="401">
        <v>2</v>
      </c>
      <c r="I46" s="401">
        <v>1</v>
      </c>
      <c r="J46" s="401"/>
      <c r="L46" s="921"/>
      <c r="M46" s="921"/>
      <c r="N46" s="158"/>
      <c r="O46" s="101"/>
      <c r="P46" s="52"/>
      <c r="Q46" s="101"/>
      <c r="R46" s="126"/>
      <c r="S46" s="101"/>
      <c r="T46" s="101"/>
      <c r="U46" s="39"/>
      <c r="V46" s="921"/>
      <c r="W46" s="922" t="str">
        <f t="shared" si="1"/>
        <v>Actual</v>
      </c>
      <c r="X46" s="1294">
        <f>_BS!X46</f>
        <v>0</v>
      </c>
      <c r="Y46" s="923" t="str">
        <f>_BS!Y46</f>
        <v>Net Debt / (Cash)</v>
      </c>
      <c r="Z46" s="198" cm="1">
        <f t="array" ref="Z46">_xlfn.SWITCH(
    TRUE,
    _BS!$L46=TRUE, 1,
    _BS!$L46=FALSE,-1,
    _BS!$L46=-1,0,
"n/a"
)</f>
        <v>0</v>
      </c>
      <c r="AA46" s="924"/>
      <c r="AB46" s="925" t="str">
        <f>_BS!AB46</f>
        <v>Net Debt / (Cash)</v>
      </c>
      <c r="AC46" s="88" t="str" cm="1">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
      </c>
      <c r="AD46" s="919">
        <f t="shared" ref="AD46:BN46" si="10">SUBTOTAL(9,AD31:AD45)</f>
        <v>11</v>
      </c>
      <c r="AE46" s="919">
        <f t="shared" si="10"/>
        <v>11</v>
      </c>
      <c r="AF46" s="919">
        <f t="shared" si="10"/>
        <v>11</v>
      </c>
      <c r="AG46" s="919">
        <f t="shared" si="10"/>
        <v>11</v>
      </c>
      <c r="AH46" s="919">
        <f t="shared" si="10"/>
        <v>11</v>
      </c>
      <c r="AI46" s="919">
        <f t="shared" si="10"/>
        <v>11</v>
      </c>
      <c r="AJ46" s="919">
        <f t="shared" si="10"/>
        <v>11</v>
      </c>
      <c r="AK46" s="919">
        <f t="shared" si="10"/>
        <v>11</v>
      </c>
      <c r="AL46" s="919">
        <f t="shared" si="10"/>
        <v>11</v>
      </c>
      <c r="AM46" s="919">
        <f t="shared" si="10"/>
        <v>11</v>
      </c>
      <c r="AN46" s="919">
        <f t="shared" si="10"/>
        <v>11</v>
      </c>
      <c r="AO46" s="919">
        <f t="shared" si="10"/>
        <v>11</v>
      </c>
      <c r="AP46" s="919">
        <f t="shared" si="10"/>
        <v>11</v>
      </c>
      <c r="AQ46" s="919">
        <f t="shared" si="10"/>
        <v>11</v>
      </c>
      <c r="AR46" s="919">
        <f t="shared" si="10"/>
        <v>11</v>
      </c>
      <c r="AS46" s="919">
        <f t="shared" si="10"/>
        <v>11</v>
      </c>
      <c r="AT46" s="919">
        <f t="shared" si="10"/>
        <v>11</v>
      </c>
      <c r="AU46" s="919">
        <f t="shared" si="10"/>
        <v>11</v>
      </c>
      <c r="AV46" s="919">
        <f t="shared" si="10"/>
        <v>11</v>
      </c>
      <c r="AW46" s="919">
        <f t="shared" si="10"/>
        <v>11</v>
      </c>
      <c r="AX46" s="919">
        <f t="shared" si="10"/>
        <v>11</v>
      </c>
      <c r="AY46" s="919">
        <f t="shared" si="10"/>
        <v>11</v>
      </c>
      <c r="AZ46" s="919">
        <f t="shared" si="10"/>
        <v>11</v>
      </c>
      <c r="BA46" s="919">
        <f t="shared" si="10"/>
        <v>11</v>
      </c>
      <c r="BB46" s="919">
        <f t="shared" si="10"/>
        <v>11</v>
      </c>
      <c r="BC46" s="919">
        <f t="shared" si="10"/>
        <v>11</v>
      </c>
      <c r="BD46" s="919">
        <f t="shared" si="10"/>
        <v>11</v>
      </c>
      <c r="BE46" s="919">
        <f t="shared" si="10"/>
        <v>11</v>
      </c>
      <c r="BF46" s="919">
        <f t="shared" si="10"/>
        <v>11</v>
      </c>
      <c r="BG46" s="919">
        <f t="shared" si="10"/>
        <v>11</v>
      </c>
      <c r="BH46" s="919">
        <f t="shared" si="10"/>
        <v>11</v>
      </c>
      <c r="BI46" s="919">
        <f t="shared" si="10"/>
        <v>11</v>
      </c>
      <c r="BJ46" s="919">
        <f t="shared" si="10"/>
        <v>11</v>
      </c>
      <c r="BK46" s="919">
        <f t="shared" si="10"/>
        <v>11</v>
      </c>
      <c r="BL46" s="919">
        <f t="shared" si="10"/>
        <v>11</v>
      </c>
      <c r="BM46" s="919">
        <f t="shared" si="10"/>
        <v>11</v>
      </c>
      <c r="BN46" s="919">
        <f t="shared" si="10"/>
        <v>11</v>
      </c>
      <c r="BO46" s="2117"/>
      <c r="BP46" s="2117"/>
      <c r="BQ46" s="2117"/>
      <c r="BR46" s="2117"/>
      <c r="BS46" s="2117"/>
      <c r="BT46" s="2117"/>
      <c r="BU46" s="2117"/>
      <c r="BV46" s="2117"/>
      <c r="BW46" s="2117"/>
      <c r="BX46" s="2117"/>
      <c r="BY46" s="2117"/>
      <c r="BZ46" s="2117"/>
      <c r="CA46" s="926"/>
      <c r="CB46" s="921"/>
      <c r="CC46" s="927"/>
      <c r="CD46" s="919" t="e" cm="1">
        <f t="array" aca="1" ref="CD46" ca="1">_xlfn.XLOOKUP(BS!CD$11, array_timeline, BS!$AD46:$BN46)</f>
        <v>#NAME?</v>
      </c>
      <c r="CE46" s="919" t="e" cm="1">
        <f t="array" aca="1" ref="CE46" ca="1">_xlfn.XLOOKUP(BS!CE$11, array_timeline, BS!$AD46:$BN46)</f>
        <v>#NAME?</v>
      </c>
      <c r="CF46" s="925"/>
      <c r="CG46" s="919" t="e">
        <f ca="1">SUBTOTAL(9,CG31:CG45)</f>
        <v>#NAME?</v>
      </c>
      <c r="CH46" s="919" t="e">
        <f ca="1">SUBTOTAL(9,CH31:CH45)</f>
        <v>#NAME?</v>
      </c>
      <c r="CI46" s="924"/>
      <c r="CK46" s="2085" t="str" cm="1">
        <f t="array" ref="CK46">IFERROR(IF(Y46&lt;&gt;AB46,_xldudf_CX_PUSH(Y46,CX_ENTITY,C46,EOMONTH(val_asOfDate,0)),""),"")</f>
        <v/>
      </c>
      <c r="CL46" s="2085" t="str" cm="1">
        <f t="array" ref="CL46">IFERROR(IF(Y46&lt;&gt;AB46,_xldudf_CX_PUSH(Y46,CX_ENTITY,C46,EOMONTH(val_asOfDate,1)),""),"")</f>
        <v/>
      </c>
      <c r="CM46" s="2085" t="str" cm="1">
        <f t="array" ref="CM46">IFERROR(IF(Y46&lt;&gt;AB46,_xldudf_CX_PUSH(Y46,CX_ENTITY,C46,EOMONTH(val_asOfDate,2)),""),"")</f>
        <v/>
      </c>
      <c r="CN46" s="2085" t="str" cm="1">
        <f t="array" ref="CN46">IFERROR(IF(Y46&lt;&gt;AB46,_xldudf_CX_PUSH(Y46,CX_ENTITY,C46,EOMONTH(val_asOfDate,3)),""),"")</f>
        <v/>
      </c>
      <c r="CO46" s="2086" t="str" cm="1">
        <f t="array" aca="1" ref="CO46" ca="1">IFERROR(IF(CG46*fxVal_normal=_BS!CG46,"",IF(OR($CG46="", $CG46=0, NOT(ISNUMBER($CG46)), ISERROR($CG46), $B46=""), "",
   IF($I46=1,
      IFBLANK(
         _xldudf_CX_PUSH($CG46*10^6, CX_ENTITY, $B46, $CG$11, $CG$14, $CG$19,),
         ""
      ),
      IF($I46=2,
         IFBLANK(
            _xldudf_CX_PUSH($CG46, CX_ENTITY, $B46, $CG$11, $CG$14, $CG$19,),
            ""
         ),
         IF($I46=3,
            "",
            IFBLANK(
               _xldudf_CX_PUSH($CG46, CX_ENTITY, $B46, $CG$11, $CG$14, $CG$19,),
               ""
            )
         )
      )
   )
)),"")</f>
        <v/>
      </c>
      <c r="CP46" s="2086" t="str" cm="1">
        <f t="array" aca="1" ref="CP46" ca="1">IFERROR(IF(CH46*fxVal_normal=_BS!CH46,"",IF(OR($CH46="", $CH46=0, NOT(ISNUMBER($CH46)), ISERROR($CH46), $B46=""), "",
   IF($I46=1,
      IFBLANK(
         _xldudf_CX_PUSH($CH46*10^6, CX_ENTITY, $B46, $CH$11, $CH$14, $CH$19,),
         ""
      ),
      IF($I46=2,
         IFBLANK(
            _xldudf_CX_PUSH($CH46, CX_ENTITY, $B46, $CH$11, $CH$14, $CH$19,),
            ""
         ),
         IF($I46=3,
            "",
            IFBLANK(
               _xldudf_CX_PUSH($CH46, CX_ENTITY, $B46, $CH$11, $CH$14, $CH$19,),
               ""
            )
         )
      )
   )
)),"")</f>
        <v/>
      </c>
      <c r="CQ46" s="1883" t="str" cm="1">
        <f t="array" aca="1" ref="CQ46" ca="1">IFERROR(IF(AD46*fxVal_normal=_BS!AD46,"",IF(OR(AD46="", NOT(ISNUMBER(AD46)), ISERROR(AD46), $B46=""), "",
   IF($I46=1,
      IFBLANK(
         _xldudf_CX_PUSH(AD46*fxVal_normal, CX_ENTITY, $B46, AD$11, AD$14, AD$19,),
         ""
      ),
      IF($I46=2,
         IFBLANK(
            _xldudf_CX_PUSH(AD46, CX_ENTITY, $B46, AD$11, AD$14, AD$19,),
            ""
         ),
         IF($I46=3,
            "",
            IFBLANK(
               _xldudf_CX_PUSH(AD46, CX_ENTITY, $B46, AD$11, AD$14, AD$19,),
               ""
            )
         )
      )
   )
)),"")</f>
        <v/>
      </c>
      <c r="CR46" s="1883" t="str" cm="1">
        <f t="array" aca="1" ref="CR46" ca="1">IFERROR(IF(AE46*fxVal_normal=_BS!AE46,"",IF(OR(AE46="", NOT(ISNUMBER(AE46)), ISERROR(AE46), $B46=""), "",
   IF($I46=1,
      IFBLANK(
         _xldudf_CX_PUSH(AE46*fxVal_normal, CX_ENTITY, $B46, AE$11, AE$14, AE$19,),
         ""
      ),
      IF($I46=2,
         IFBLANK(
            _xldudf_CX_PUSH(AE46, CX_ENTITY, $B46, AE$11, AE$14, AE$19,),
            ""
         ),
         IF($I46=3,
            "",
            IFBLANK(
               _xldudf_CX_PUSH(AE46, CX_ENTITY, $B46, AE$11, AE$14, AE$19,),
               ""
            )
         )
      )
   )
)),"")</f>
        <v/>
      </c>
      <c r="CS46" s="1883" t="str" cm="1">
        <f t="array" aca="1" ref="CS46" ca="1">IFERROR(IF(AF46*fxVal_normal=_BS!AF46,"",IF(OR(AF46="", NOT(ISNUMBER(AF46)), ISERROR(AF46), $B46=""), "",
   IF($I46=1,
      IFBLANK(
         _xldudf_CX_PUSH(AF46*fxVal_normal, CX_ENTITY, $B46, AF$11, AF$14, AF$19,),
         ""
      ),
      IF($I46=2,
         IFBLANK(
            _xldudf_CX_PUSH(AF46, CX_ENTITY, $B46, AF$11, AF$14, AF$19,),
            ""
         ),
         IF($I46=3,
            "",
            IFBLANK(
               _xldudf_CX_PUSH(AF46, CX_ENTITY, $B46, AF$11, AF$14, AF$19,),
               ""
            )
         )
      )
   )
)),"")</f>
        <v/>
      </c>
      <c r="CT46" s="1883" t="str" cm="1">
        <f t="array" aca="1" ref="CT46" ca="1">IFERROR(IF(AG46*fxVal_normal=_BS!AG46,"",IF(OR(AG46="", NOT(ISNUMBER(AG46)), ISERROR(AG46), $B46=""), "",
   IF($I46=1,
      IFBLANK(
         _xldudf_CX_PUSH(AG46*fxVal_normal, CX_ENTITY, $B46, AG$11, AG$14, AG$19,),
         ""
      ),
      IF($I46=2,
         IFBLANK(
            _xldudf_CX_PUSH(AG46, CX_ENTITY, $B46, AG$11, AG$14, AG$19,),
            ""
         ),
         IF($I46=3,
            "",
            IFBLANK(
               _xldudf_CX_PUSH(AG46, CX_ENTITY, $B46, AG$11, AG$14, AG$19,),
               ""
            )
         )
      )
   )
)),"")</f>
        <v/>
      </c>
      <c r="CU46" s="1883" t="str" cm="1">
        <f t="array" aca="1" ref="CU46" ca="1">IFERROR(IF(AH46*fxVal_normal=_BS!AH46,"",IF(OR(AH46="", NOT(ISNUMBER(AH46)), ISERROR(AH46), $B46=""), "",
   IF($I46=1,
      IFBLANK(
         _xldudf_CX_PUSH(AH46*fxVal_normal, CX_ENTITY, $B46, AH$11, AH$14, AH$19,),
         ""
      ),
      IF($I46=2,
         IFBLANK(
            _xldudf_CX_PUSH(AH46, CX_ENTITY, $B46, AH$11, AH$14, AH$19,),
            ""
         ),
         IF($I46=3,
            "",
            IFBLANK(
               _xldudf_CX_PUSH(AH46, CX_ENTITY, $B46, AH$11, AH$14, AH$19,),
               ""
            )
         )
      )
   )
)),"")</f>
        <v/>
      </c>
      <c r="CV46" s="1883" t="str" cm="1">
        <f t="array" aca="1" ref="CV46" ca="1">IFERROR(IF(AI46*fxVal_normal=_BS!AI46,"",IF(OR(AI46="", NOT(ISNUMBER(AI46)), ISERROR(AI46), $B46=""), "",
   IF($I46=1,
      IFBLANK(
         _xldudf_CX_PUSH(AI46*fxVal_normal, CX_ENTITY, $B46, AI$11, AI$14, AI$19,),
         ""
      ),
      IF($I46=2,
         IFBLANK(
            _xldudf_CX_PUSH(AI46, CX_ENTITY, $B46, AI$11, AI$14, AI$19,),
            ""
         ),
         IF($I46=3,
            "",
            IFBLANK(
               _xldudf_CX_PUSH(AI46, CX_ENTITY, $B46, AI$11, AI$14, AI$19,),
               ""
            )
         )
      )
   )
)),"")</f>
        <v/>
      </c>
      <c r="CW46" s="1883" t="str" cm="1">
        <f t="array" aca="1" ref="CW46" ca="1">IFERROR(IF(AJ46*fxVal_normal=_BS!AJ46,"",IF(OR(AJ46="", NOT(ISNUMBER(AJ46)), ISERROR(AJ46), $B46=""), "",
   IF($I46=1,
      IFBLANK(
         _xldudf_CX_PUSH(AJ46*fxVal_normal, CX_ENTITY, $B46, AJ$11, AJ$14, AJ$19,),
         ""
      ),
      IF($I46=2,
         IFBLANK(
            _xldudf_CX_PUSH(AJ46, CX_ENTITY, $B46, AJ$11, AJ$14, AJ$19,),
            ""
         ),
         IF($I46=3,
            "",
            IFBLANK(
               _xldudf_CX_PUSH(AJ46, CX_ENTITY, $B46, AJ$11, AJ$14, AJ$19,),
               ""
            )
         )
      )
   )
)),"")</f>
        <v/>
      </c>
      <c r="CX46" s="1883" t="str" cm="1">
        <f t="array" aca="1" ref="CX46" ca="1">IFERROR(IF(AK46*fxVal_normal=_BS!AK46,"",IF(OR(AK46="", NOT(ISNUMBER(AK46)), ISERROR(AK46), $B46=""), "",
   IF($I46=1,
      IFBLANK(
         _xldudf_CX_PUSH(AK46*fxVal_normal, CX_ENTITY, $B46, AK$11, AK$14, AK$19,),
         ""
      ),
      IF($I46=2,
         IFBLANK(
            _xldudf_CX_PUSH(AK46, CX_ENTITY, $B46, AK$11, AK$14, AK$19,),
            ""
         ),
         IF($I46=3,
            "",
            IFBLANK(
               _xldudf_CX_PUSH(AK46, CX_ENTITY, $B46, AK$11, AK$14, AK$19,),
               ""
            )
         )
      )
   )
)),"")</f>
        <v/>
      </c>
      <c r="CY46" s="1883" t="str" cm="1">
        <f t="array" aca="1" ref="CY46" ca="1">IFERROR(IF(AL46*fxVal_normal=_BS!AL46,"",IF(OR(AL46="", NOT(ISNUMBER(AL46)), ISERROR(AL46), $B46=""), "",
   IF($I46=1,
      IFBLANK(
         _xldudf_CX_PUSH(AL46*fxVal_normal, CX_ENTITY, $B46, AL$11, AL$14, AL$19,),
         ""
      ),
      IF($I46=2,
         IFBLANK(
            _xldudf_CX_PUSH(AL46, CX_ENTITY, $B46, AL$11, AL$14, AL$19,),
            ""
         ),
         IF($I46=3,
            "",
            IFBLANK(
               _xldudf_CX_PUSH(AL46, CX_ENTITY, $B46, AL$11, AL$14, AL$19,),
               ""
            )
         )
      )
   )
)),"")</f>
        <v/>
      </c>
      <c r="CZ46" s="1883" t="str" cm="1">
        <f t="array" aca="1" ref="CZ46" ca="1">IFERROR(IF(AM46*fxVal_normal=_BS!AM46,"",IF(OR(AM46="", NOT(ISNUMBER(AM46)), ISERROR(AM46), $B46=""), "",
   IF($I46=1,
      IFBLANK(
         _xldudf_CX_PUSH(AM46*fxVal_normal, CX_ENTITY, $B46, AM$11, AM$14, AM$19,),
         ""
      ),
      IF($I46=2,
         IFBLANK(
            _xldudf_CX_PUSH(AM46, CX_ENTITY, $B46, AM$11, AM$14, AM$19,),
            ""
         ),
         IF($I46=3,
            "",
            IFBLANK(
               _xldudf_CX_PUSH(AM46, CX_ENTITY, $B46, AM$11, AM$14, AM$19,),
               ""
            )
         )
      )
   )
)),"")</f>
        <v/>
      </c>
      <c r="DA46" s="1883" t="str" cm="1">
        <f t="array" aca="1" ref="DA46" ca="1">IFERROR(IF(AN46*fxVal_normal=_BS!AN46,"",IF(OR(AN46="", NOT(ISNUMBER(AN46)), ISERROR(AN46), $B46=""), "",
   IF($I46=1,
      IFBLANK(
         _xldudf_CX_PUSH(AN46*fxVal_normal, CX_ENTITY, $B46, AN$11, AN$14, AN$19,),
         ""
      ),
      IF($I46=2,
         IFBLANK(
            _xldudf_CX_PUSH(AN46, CX_ENTITY, $B46, AN$11, AN$14, AN$19,),
            ""
         ),
         IF($I46=3,
            "",
            IFBLANK(
               _xldudf_CX_PUSH(AN46, CX_ENTITY, $B46, AN$11, AN$14, AN$19,),
               ""
            )
         )
      )
   )
)),"")</f>
        <v/>
      </c>
      <c r="DB46" s="1883" t="str" cm="1">
        <f t="array" aca="1" ref="DB46" ca="1">IFERROR(IF(AO46*fxVal_normal=_BS!AO46,"",IF(OR(AO46="", NOT(ISNUMBER(AO46)), ISERROR(AO46), $B46=""), "",
   IF($I46=1,
      IFBLANK(
         _xldudf_CX_PUSH(AO46*fxVal_normal, CX_ENTITY, $B46, AO$11, AO$14, AO$19,),
         ""
      ),
      IF($I46=2,
         IFBLANK(
            _xldudf_CX_PUSH(AO46, CX_ENTITY, $B46, AO$11, AO$14, AO$19,),
            ""
         ),
         IF($I46=3,
            "",
            IFBLANK(
               _xldudf_CX_PUSH(AO46, CX_ENTITY, $B46, AO$11, AO$14, AO$19,),
               ""
            )
         )
      )
   )
)),"")</f>
        <v/>
      </c>
      <c r="DC46" s="1883" t="str" cm="1">
        <f t="array" aca="1" ref="DC46" ca="1">IFERROR(IF(AP46*fxVal_normal=_BS!AP46,"",IF(OR(AP46="", NOT(ISNUMBER(AP46)), ISERROR(AP46), $B46=""), "",
   IF($I46=1,
      IFBLANK(
         _xldudf_CX_PUSH(AP46*fxVal_normal, CX_ENTITY, $B46, AP$11, AP$14, AP$19,),
         ""
      ),
      IF($I46=2,
         IFBLANK(
            _xldudf_CX_PUSH(AP46, CX_ENTITY, $B46, AP$11, AP$14, AP$19,),
            ""
         ),
         IF($I46=3,
            "",
            IFBLANK(
               _xldudf_CX_PUSH(AP46, CX_ENTITY, $B46, AP$11, AP$14, AP$19,),
               ""
            )
         )
      )
   )
)),"")</f>
        <v/>
      </c>
      <c r="DD46" s="1883" t="str" cm="1">
        <f t="array" aca="1" ref="DD46" ca="1">IFERROR(IF(AQ46*fxVal_normal=_BS!AQ46,"",IF(OR(AQ46="", NOT(ISNUMBER(AQ46)), ISERROR(AQ46), $B46=""), "",
   IF($I46=1,
      IFBLANK(
         _xldudf_CX_PUSH(AQ46*fxVal_normal, CX_ENTITY, $B46, AQ$11, AQ$14, AQ$19,),
         ""
      ),
      IF($I46=2,
         IFBLANK(
            _xldudf_CX_PUSH(AQ46, CX_ENTITY, $B46, AQ$11, AQ$14, AQ$19,),
            ""
         ),
         IF($I46=3,
            "",
            IFBLANK(
               _xldudf_CX_PUSH(AQ46, CX_ENTITY, $B46, AQ$11, AQ$14, AQ$19,),
               ""
            )
         )
      )
   )
)),"")</f>
        <v/>
      </c>
      <c r="DE46" s="1883" t="str" cm="1">
        <f t="array" aca="1" ref="DE46" ca="1">IFERROR(IF(AR46*fxVal_normal=_BS!AR46,"",IF(OR(AR46="", NOT(ISNUMBER(AR46)), ISERROR(AR46), $B46=""), "",
   IF($I46=1,
      IFBLANK(
         _xldudf_CX_PUSH(AR46*fxVal_normal, CX_ENTITY, $B46, AR$11, AR$14, AR$19,),
         ""
      ),
      IF($I46=2,
         IFBLANK(
            _xldudf_CX_PUSH(AR46, CX_ENTITY, $B46, AR$11, AR$14, AR$19,),
            ""
         ),
         IF($I46=3,
            "",
            IFBLANK(
               _xldudf_CX_PUSH(AR46, CX_ENTITY, $B46, AR$11, AR$14, AR$19,),
               ""
            )
         )
      )
   )
)),"")</f>
        <v/>
      </c>
      <c r="DF46" s="1883" t="str" cm="1">
        <f t="array" aca="1" ref="DF46" ca="1">IFERROR(IF(AS46*fxVal_normal=_BS!AS46,"",IF(OR(AS46="", NOT(ISNUMBER(AS46)), ISERROR(AS46), $B46=""), "",
   IF($I46=1,
      IFBLANK(
         _xldudf_CX_PUSH(AS46*fxVal_normal, CX_ENTITY, $B46, AS$11, AS$14, AS$19,),
         ""
      ),
      IF($I46=2,
         IFBLANK(
            _xldudf_CX_PUSH(AS46, CX_ENTITY, $B46, AS$11, AS$14, AS$19,),
            ""
         ),
         IF($I46=3,
            "",
            IFBLANK(
               _xldudf_CX_PUSH(AS46, CX_ENTITY, $B46, AS$11, AS$14, AS$19,),
               ""
            )
         )
      )
   )
)),"")</f>
        <v/>
      </c>
      <c r="DG46" s="1883" t="str" cm="1">
        <f t="array" aca="1" ref="DG46" ca="1">IFERROR(IF(AT46*fxVal_normal=_BS!AT46,"",IF(OR(AT46="", NOT(ISNUMBER(AT46)), ISERROR(AT46), $B46=""), "",
   IF($I46=1,
      IFBLANK(
         _xldudf_CX_PUSH(AT46*fxVal_normal, CX_ENTITY, $B46, AT$11, AT$14, AT$19,),
         ""
      ),
      IF($I46=2,
         IFBLANK(
            _xldudf_CX_PUSH(AT46, CX_ENTITY, $B46, AT$11, AT$14, AT$19,),
            ""
         ),
         IF($I46=3,
            "",
            IFBLANK(
               _xldudf_CX_PUSH(AT46, CX_ENTITY, $B46, AT$11, AT$14, AT$19,),
               ""
            )
         )
      )
   )
)),"")</f>
        <v/>
      </c>
      <c r="DH46" s="1883" t="str" cm="1">
        <f t="array" aca="1" ref="DH46" ca="1">IFERROR(IF(AU46*fxVal_normal=_BS!AU46,"",IF(OR(AU46="", NOT(ISNUMBER(AU46)), ISERROR(AU46), $B46=""), "",
   IF($I46=1,
      IFBLANK(
         _xldudf_CX_PUSH(AU46*fxVal_normal, CX_ENTITY, $B46, AU$11, AU$14, AU$19,),
         ""
      ),
      IF($I46=2,
         IFBLANK(
            _xldudf_CX_PUSH(AU46, CX_ENTITY, $B46, AU$11, AU$14, AU$19,),
            ""
         ),
         IF($I46=3,
            "",
            IFBLANK(
               _xldudf_CX_PUSH(AU46, CX_ENTITY, $B46, AU$11, AU$14, AU$19,),
               ""
            )
         )
      )
   )
)),"")</f>
        <v/>
      </c>
      <c r="DI46" s="1883" t="str" cm="1">
        <f t="array" aca="1" ref="DI46" ca="1">IFERROR(IF(AV46*fxVal_normal=_BS!AV46,"",IF(OR(AV46="", NOT(ISNUMBER(AV46)), ISERROR(AV46), $B46=""), "",
   IF($I46=1,
      IFBLANK(
         _xldudf_CX_PUSH(AV46*fxVal_normal, CX_ENTITY, $B46, AV$11, AV$14, AV$19,),
         ""
      ),
      IF($I46=2,
         IFBLANK(
            _xldudf_CX_PUSH(AV46, CX_ENTITY, $B46, AV$11, AV$14, AV$19,),
            ""
         ),
         IF($I46=3,
            "",
            IFBLANK(
               _xldudf_CX_PUSH(AV46, CX_ENTITY, $B46, AV$11, AV$14, AV$19,),
               ""
            )
         )
      )
   )
)),"")</f>
        <v/>
      </c>
      <c r="DJ46" s="1883" t="str" cm="1">
        <f t="array" aca="1" ref="DJ46" ca="1">IFERROR(IF(AW46*fxVal_normal=_BS!AW46,"",IF(OR(AW46="", NOT(ISNUMBER(AW46)), ISERROR(AW46), $B46=""), "",
   IF($I46=1,
      IFBLANK(
         _xldudf_CX_PUSH(AW46*fxVal_normal, CX_ENTITY, $B46, AW$11, AW$14, AW$19,),
         ""
      ),
      IF($I46=2,
         IFBLANK(
            _xldudf_CX_PUSH(AW46, CX_ENTITY, $B46, AW$11, AW$14, AW$19,),
            ""
         ),
         IF($I46=3,
            "",
            IFBLANK(
               _xldudf_CX_PUSH(AW46, CX_ENTITY, $B46, AW$11, AW$14, AW$19,),
               ""
            )
         )
      )
   )
)),"")</f>
        <v/>
      </c>
      <c r="DK46" s="1883" t="str" cm="1">
        <f t="array" aca="1" ref="DK46" ca="1">IFERROR(IF(AX46*fxVal_normal=_BS!AX46,"",IF(OR(AX46="", NOT(ISNUMBER(AX46)), ISERROR(AX46), $B46=""), "",
   IF($I46=1,
      IFBLANK(
         _xldudf_CX_PUSH(AX46*fxVal_normal, CX_ENTITY, $B46, AX$11, AX$14, AX$19,),
         ""
      ),
      IF($I46=2,
         IFBLANK(
            _xldudf_CX_PUSH(AX46, CX_ENTITY, $B46, AX$11, AX$14, AX$19,),
            ""
         ),
         IF($I46=3,
            "",
            IFBLANK(
               _xldudf_CX_PUSH(AX46, CX_ENTITY, $B46, AX$11, AX$14, AX$19,),
               ""
            )
         )
      )
   )
)),"")</f>
        <v/>
      </c>
      <c r="DL46" s="1883" t="str" cm="1">
        <f t="array" aca="1" ref="DL46" ca="1">IFERROR(IF(AY46*fxVal_normal=_BS!AY46,"",IF(OR(AY46="", NOT(ISNUMBER(AY46)), ISERROR(AY46), $B46=""), "",
   IF($I46=1,
      IFBLANK(
         _xldudf_CX_PUSH(AY46*fxVal_normal, CX_ENTITY, $B46, AY$11, AY$14, AY$19,),
         ""
      ),
      IF($I46=2,
         IFBLANK(
            _xldudf_CX_PUSH(AY46, CX_ENTITY, $B46, AY$11, AY$14, AY$19,),
            ""
         ),
         IF($I46=3,
            "",
            IFBLANK(
               _xldudf_CX_PUSH(AY46, CX_ENTITY, $B46, AY$11, AY$14, AY$19,),
               ""
            )
         )
      )
   )
)),"")</f>
        <v/>
      </c>
      <c r="DM46" s="1883" t="str" cm="1">
        <f t="array" aca="1" ref="DM46" ca="1">IFERROR(IF(AZ46*fxVal_normal=_BS!AZ46,"",IF(OR(AZ46="", NOT(ISNUMBER(AZ46)), ISERROR(AZ46), $B46=""), "",
   IF($I46=1,
      IFBLANK(
         _xldudf_CX_PUSH(AZ46*fxVal_normal, CX_ENTITY, $B46, AZ$11, AZ$14, AZ$19,),
         ""
      ),
      IF($I46=2,
         IFBLANK(
            _xldudf_CX_PUSH(AZ46, CX_ENTITY, $B46, AZ$11, AZ$14, AZ$19,),
            ""
         ),
         IF($I46=3,
            "",
            IFBLANK(
               _xldudf_CX_PUSH(AZ46, CX_ENTITY, $B46, AZ$11, AZ$14, AZ$19,),
               ""
            )
         )
      )
   )
)),"")</f>
        <v/>
      </c>
      <c r="DN46" s="1883" t="str" cm="1">
        <f t="array" aca="1" ref="DN46" ca="1">IFERROR(IF(BA46*fxVal_normal=_BS!BA46,"",IF(OR(BA46="", NOT(ISNUMBER(BA46)), ISERROR(BA46), $B46=""), "",
   IF($I46=1,
      IFBLANK(
         _xldudf_CX_PUSH(BA46*fxVal_normal, CX_ENTITY, $B46, BA$11, BA$14, BA$19,),
         ""
      ),
      IF($I46=2,
         IFBLANK(
            _xldudf_CX_PUSH(BA46, CX_ENTITY, $B46, BA$11, BA$14, BA$19,),
            ""
         ),
         IF($I46=3,
            "",
            IFBLANK(
               _xldudf_CX_PUSH(BA46, CX_ENTITY, $B46, BA$11, BA$14, BA$19,),
               ""
            )
         )
      )
   )
)),"")</f>
        <v/>
      </c>
      <c r="DO46" s="1883" t="str" cm="1">
        <f t="array" aca="1" ref="DO46" ca="1">IFERROR(IF(BB46*fxVal_normal=_BS!BB46,"",IF(OR(BB46="", NOT(ISNUMBER(BB46)), ISERROR(BB46), $B46=""), "",
   IF($I46=1,
      IFBLANK(
         _xldudf_CX_PUSH(BB46*fxVal_normal, CX_ENTITY, $B46, BB$11, BB$14, BB$19,),
         ""
      ),
      IF($I46=2,
         IFBLANK(
            _xldudf_CX_PUSH(BB46, CX_ENTITY, $B46, BB$11, BB$14, BB$19,),
            ""
         ),
         IF($I46=3,
            "",
            IFBLANK(
               _xldudf_CX_PUSH(BB46, CX_ENTITY, $B46, BB$11, BB$14, BB$19,),
               ""
            )
         )
      )
   )
)),"")</f>
        <v/>
      </c>
      <c r="DP46" s="1883" t="str" cm="1">
        <f t="array" aca="1" ref="DP46" ca="1">IFERROR(IF(BC46*fxVal_normal=_BS!BC46,"",IF(OR(BC46="", NOT(ISNUMBER(BC46)), ISERROR(BC46), $B46=""), "",
   IF($I46=1,
      IFBLANK(
         _xldudf_CX_PUSH(BC46*fxVal_normal, CX_ENTITY, $B46, BC$11, BC$14, BC$19,),
         ""
      ),
      IF($I46=2,
         IFBLANK(
            _xldudf_CX_PUSH(BC46, CX_ENTITY, $B46, BC$11, BC$14, BC$19,),
            ""
         ),
         IF($I46=3,
            "",
            IFBLANK(
               _xldudf_CX_PUSH(BC46, CX_ENTITY, $B46, BC$11, BC$14, BC$19,),
               ""
            )
         )
      )
   )
)),"")</f>
        <v/>
      </c>
      <c r="DQ46" s="1883" t="str" cm="1">
        <f t="array" aca="1" ref="DQ46" ca="1">IFERROR(IF(BD46*fxVal_normal=_BS!BD46,"",IF(OR(BD46="", NOT(ISNUMBER(BD46)), ISERROR(BD46), $B46=""), "",
   IF($I46=1,
      IFBLANK(
         _xldudf_CX_PUSH(BD46*fxVal_normal, CX_ENTITY, $B46, BD$11, BD$14, BD$19,),
         ""
      ),
      IF($I46=2,
         IFBLANK(
            _xldudf_CX_PUSH(BD46, CX_ENTITY, $B46, BD$11, BD$14, BD$19,),
            ""
         ),
         IF($I46=3,
            "",
            IFBLANK(
               _xldudf_CX_PUSH(BD46, CX_ENTITY, $B46, BD$11, BD$14, BD$19,),
               ""
            )
         )
      )
   )
)),"")</f>
        <v/>
      </c>
      <c r="DR46" s="1883" t="str" cm="1">
        <f t="array" aca="1" ref="DR46" ca="1">IFERROR(IF(BE46*fxVal_normal=_BS!BE46,"",IF(OR(BE46="", NOT(ISNUMBER(BE46)), ISERROR(BE46), $B46=""), "",
   IF($I46=1,
      IFBLANK(
         _xldudf_CX_PUSH(BE46*fxVal_normal, CX_ENTITY, $B46, BE$11, BE$14, BE$19,),
         ""
      ),
      IF($I46=2,
         IFBLANK(
            _xldudf_CX_PUSH(BE46, CX_ENTITY, $B46, BE$11, BE$14, BE$19,),
            ""
         ),
         IF($I46=3,
            "",
            IFBLANK(
               _xldudf_CX_PUSH(BE46, CX_ENTITY, $B46, BE$11, BE$14, BE$19,),
               ""
            )
         )
      )
   )
)),"")</f>
        <v/>
      </c>
      <c r="DS46" s="1883" t="str" cm="1">
        <f t="array" aca="1" ref="DS46" ca="1">IFERROR(IF(BF46*fxVal_normal=_BS!BF46,"",IF(OR(BF46="", NOT(ISNUMBER(BF46)), ISERROR(BF46), $B46=""), "",
   IF($I46=1,
      IFBLANK(
         _xldudf_CX_PUSH(BF46*fxVal_normal, CX_ENTITY, $B46, BF$11, BF$14, BF$19,),
         ""
      ),
      IF($I46=2,
         IFBLANK(
            _xldudf_CX_PUSH(BF46, CX_ENTITY, $B46, BF$11, BF$14, BF$19,),
            ""
         ),
         IF($I46=3,
            "",
            IFBLANK(
               _xldudf_CX_PUSH(BF46, CX_ENTITY, $B46, BF$11, BF$14, BF$19,),
               ""
            )
         )
      )
   )
)),"")</f>
        <v/>
      </c>
      <c r="DT46" s="1883" t="str" cm="1">
        <f t="array" aca="1" ref="DT46" ca="1">IFERROR(IF(BG46*fxVal_normal=_BS!BG46,"",IF(OR(BG46="", NOT(ISNUMBER(BG46)), ISERROR(BG46), $B46=""), "",
   IF($I46=1,
      IFBLANK(
         _xldudf_CX_PUSH(BG46*fxVal_normal, CX_ENTITY, $B46, BG$11, BG$14, BG$19,),
         ""
      ),
      IF($I46=2,
         IFBLANK(
            _xldudf_CX_PUSH(BG46, CX_ENTITY, $B46, BG$11, BG$14, BG$19,),
            ""
         ),
         IF($I46=3,
            "",
            IFBLANK(
               _xldudf_CX_PUSH(BG46, CX_ENTITY, $B46, BG$11, BG$14, BG$19,),
               ""
            )
         )
      )
   )
)),"")</f>
        <v/>
      </c>
      <c r="DU46" s="1883" t="str" cm="1">
        <f t="array" aca="1" ref="DU46" ca="1">IFERROR(IF(BH46*fxVal_normal=_BS!BH46,"",IF(OR(BH46="", NOT(ISNUMBER(BH46)), ISERROR(BH46), $B46=""), "",
   IF($I46=1,
      IFBLANK(
         _xldudf_CX_PUSH(BH46*fxVal_normal, CX_ENTITY, $B46, BH$11, BH$14, BH$19,),
         ""
      ),
      IF($I46=2,
         IFBLANK(
            _xldudf_CX_PUSH(BH46, CX_ENTITY, $B46, BH$11, BH$14, BH$19,),
            ""
         ),
         IF($I46=3,
            "",
            IFBLANK(
               _xldudf_CX_PUSH(BH46, CX_ENTITY, $B46, BH$11, BH$14, BH$19,),
               ""
            )
         )
      )
   )
)),"")</f>
        <v/>
      </c>
      <c r="DV46" s="1883" t="str" cm="1">
        <f t="array" aca="1" ref="DV46" ca="1">IFERROR(IF(BI46*fxVal_normal=_BS!BI46,"",IF(OR(BI46="", NOT(ISNUMBER(BI46)), ISERROR(BI46), $B46=""), "",
   IF($I46=1,
      IFBLANK(
         _xldudf_CX_PUSH(BI46*fxVal_normal, CX_ENTITY, $B46, BI$11, BI$14, BI$19,),
         ""
      ),
      IF($I46=2,
         IFBLANK(
            _xldudf_CX_PUSH(BI46, CX_ENTITY, $B46, BI$11, BI$14, BI$19,),
            ""
         ),
         IF($I46=3,
            "",
            IFBLANK(
               _xldudf_CX_PUSH(BI46, CX_ENTITY, $B46, BI$11, BI$14, BI$19,),
               ""
            )
         )
      )
   )
)),"")</f>
        <v/>
      </c>
      <c r="DW46" s="1883" t="str" cm="1">
        <f t="array" aca="1" ref="DW46" ca="1">IFERROR(IF(BJ46*fxVal_normal=_BS!BJ46,"",IF(OR(BJ46="", NOT(ISNUMBER(BJ46)), ISERROR(BJ46), $B46=""), "",
   IF($I46=1,
      IFBLANK(
         _xldudf_CX_PUSH(BJ46*fxVal_normal, CX_ENTITY, $B46, BJ$11, BJ$14, BJ$19,),
         ""
      ),
      IF($I46=2,
         IFBLANK(
            _xldudf_CX_PUSH(BJ46, CX_ENTITY, $B46, BJ$11, BJ$14, BJ$19,),
            ""
         ),
         IF($I46=3,
            "",
            IFBLANK(
               _xldudf_CX_PUSH(BJ46, CX_ENTITY, $B46, BJ$11, BJ$14, BJ$19,),
               ""
            )
         )
      )
   )
)),"")</f>
        <v/>
      </c>
      <c r="DX46" s="1883" t="str" cm="1">
        <f t="array" aca="1" ref="DX46" ca="1">IFERROR(IF(BK46*fxVal_normal=_BS!BK46,"",IF(OR(BK46="", NOT(ISNUMBER(BK46)), ISERROR(BK46), $B46=""), "",
   IF($I46=1,
      IFBLANK(
         _xldudf_CX_PUSH(BK46*fxVal_normal, CX_ENTITY, $B46, BK$11, BK$14, BK$19,),
         ""
      ),
      IF($I46=2,
         IFBLANK(
            _xldudf_CX_PUSH(BK46, CX_ENTITY, $B46, BK$11, BK$14, BK$19,),
            ""
         ),
         IF($I46=3,
            "",
            IFBLANK(
               _xldudf_CX_PUSH(BK46, CX_ENTITY, $B46, BK$11, BK$14, BK$19,),
               ""
            )
         )
      )
   )
)),"")</f>
        <v/>
      </c>
      <c r="DY46" s="1883" t="str" cm="1">
        <f t="array" aca="1" ref="DY46" ca="1">IFERROR(IF(BL46*fxVal_normal=_BS!BL46,"",IF(OR(BL46="", NOT(ISNUMBER(BL46)), ISERROR(BL46), $B46=""), "",
   IF($I46=1,
      IFBLANK(
         _xldudf_CX_PUSH(BL46*fxVal_normal, CX_ENTITY, $B46, BL$11, BL$14, BL$19,),
         ""
      ),
      IF($I46=2,
         IFBLANK(
            _xldudf_CX_PUSH(BL46, CX_ENTITY, $B46, BL$11, BL$14, BL$19,),
            ""
         ),
         IF($I46=3,
            "",
            IFBLANK(
               _xldudf_CX_PUSH(BL46, CX_ENTITY, $B46, BL$11, BL$14, BL$19,),
               ""
            )
         )
      )
   )
)),"")</f>
        <v/>
      </c>
      <c r="DZ46" s="1883" t="str" cm="1">
        <f t="array" aca="1" ref="DZ46" ca="1">IFERROR(IF(BM46*fxVal_normal=_BS!BM46,"",IF(OR(BM46="", NOT(ISNUMBER(BM46)), ISERROR(BM46), $B46=""), "",
   IF($I46=1,
      IFBLANK(
         _xldudf_CX_PUSH(BM46*fxVal_normal, CX_ENTITY, $B46, BM$11, BM$14, BM$19,),
         ""
      ),
      IF($I46=2,
         IFBLANK(
            _xldudf_CX_PUSH(BM46, CX_ENTITY, $B46, BM$11, BM$14, BM$19,),
            ""
         ),
         IF($I46=3,
            "",
            IFBLANK(
               _xldudf_CX_PUSH(BM46, CX_ENTITY, $B46, BM$11, BM$14, BM$19,),
               ""
            )
         )
      )
   )
)),"")</f>
        <v/>
      </c>
      <c r="EA46" s="1883" t="str" cm="1">
        <f t="array" aca="1" ref="EA46" ca="1">IFERROR(IF(BN46*fxVal_normal=_BS!BN46,"",IF(OR(BN46="", NOT(ISNUMBER(BN46)), ISERROR(BN46), $B46=""), "",
   IF($I46=1,
      IFBLANK(
         _xldudf_CX_PUSH(BN46*fxVal_normal, CX_ENTITY, $B46, BN$11, BN$14, BN$19,),
         ""
      ),
      IF($I46=2,
         IFBLANK(
            _xldudf_CX_PUSH(BN46, CX_ENTITY, $B46, BN$11, BN$14, BN$19,),
            ""
         ),
         IF($I46=3,
            "",
            IFBLANK(
               _xldudf_CX_PUSH(BN46, CX_ENTITY, $B46, BN$11, BN$14, BN$19,),
               ""
            )
         )
      )
   )
)),"")</f>
        <v/>
      </c>
    </row>
    <row r="47" spans="1:131" ht="21" customHeight="1">
      <c r="A47" s="1626"/>
      <c r="B47" s="811" t="str" cm="1">
        <f t="array" ref="B47">IFBLANK(_BS!F47,"")</f>
        <v>Capitalised Fees</v>
      </c>
      <c r="C47" s="811" t="str" cm="1">
        <f t="array" ref="C47">IFBLANK(_BS!C47,"")</f>
        <v>Capitalised Fees (Company View)</v>
      </c>
      <c r="D47" s="1549"/>
      <c r="E47" s="1902" t="e" cm="1">
        <f t="array" aca="1" ref="E4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)($AD47:$CH47, Z47)</f>
        <v>#NAME?</v>
      </c>
      <c r="F47" s="1897"/>
      <c r="G47" s="1897"/>
      <c r="H47" s="401">
        <v>1</v>
      </c>
      <c r="I47" s="401">
        <v>1</v>
      </c>
      <c r="J47" s="401"/>
      <c r="N47" s="158"/>
      <c r="O47" s="101"/>
      <c r="P47" s="52"/>
      <c r="Q47" s="101"/>
      <c r="R47" s="101"/>
      <c r="S47" s="101"/>
      <c r="T47" s="101"/>
      <c r="U47" s="39"/>
      <c r="W47" s="91" t="str">
        <f t="shared" si="1"/>
        <v>Actual</v>
      </c>
      <c r="X47" s="857">
        <f>_BS!X47</f>
        <v>1</v>
      </c>
      <c r="Y47" s="916">
        <v>2</v>
      </c>
      <c r="Z47" s="198" cm="1">
        <f t="array" ref="Z47">_xlfn.SWITCH(
    TRUE,
    _BS!$L47=TRUE, 1,
    _BS!$L47=FALSE,-1,
    _BS!$L47=-1,0,
"n/a"
)</f>
        <v>1</v>
      </c>
      <c r="AA47" s="200"/>
      <c r="AB47" s="88" t="str">
        <f>_BS!AB47</f>
        <v>Capitalised Fees</v>
      </c>
      <c r="AC47" s="88" t="e" cm="1" vm="5">
        <f t="array" aca="1" ref="AC47" ca="1">_xlfn.LET(
_xlpm._termname, $AB47,
_xlpm._iconname, "find",
_xlpm._icon, fx_getIcon(_xlpm._iconname),
_xlpm._location, _xlfn.XLOOKUP(LOWER(_xlpm._termname), LOWER(tbl_acctDef[Term]),tbl_acctDef[Term]),
_xlpm._hyperlink, HYPERLINK("#"&amp;CELL("address",_xlpm._location), _xlpm._icon),
IFERROR(_xlpm._hyperlink,"")
)</f>
        <v>#VALUE!</v>
      </c>
      <c r="AD47" s="1669">
        <v>1</v>
      </c>
      <c r="AE47" s="1669">
        <v>1</v>
      </c>
      <c r="AF47" s="1669">
        <v>1</v>
      </c>
      <c r="AG47" s="1669">
        <v>1</v>
      </c>
      <c r="AH47" s="1669">
        <v>1</v>
      </c>
      <c r="AI47" s="1669">
        <v>1</v>
      </c>
      <c r="AJ47" s="1669">
        <v>1</v>
      </c>
      <c r="AK47" s="1669">
        <v>1</v>
      </c>
      <c r="AL47" s="1669">
        <v>1</v>
      </c>
      <c r="AM47" s="1669">
        <v>1</v>
      </c>
      <c r="AN47" s="1669">
        <v>1</v>
      </c>
      <c r="AO47" s="1669">
        <v>1</v>
      </c>
      <c r="AP47" s="1669">
        <v>1</v>
      </c>
      <c r="AQ47" s="1669">
        <v>1</v>
      </c>
      <c r="AR47" s="1669">
        <v>1</v>
      </c>
      <c r="AS47" s="1669">
        <v>1</v>
      </c>
      <c r="AT47" s="1669">
        <v>1</v>
      </c>
      <c r="AU47" s="1669">
        <v>1</v>
      </c>
      <c r="AV47" s="1669">
        <v>1</v>
      </c>
      <c r="AW47" s="1669">
        <v>1</v>
      </c>
      <c r="AX47" s="1669">
        <v>1</v>
      </c>
      <c r="AY47" s="1669">
        <v>1</v>
      </c>
      <c r="AZ47" s="1669">
        <v>1</v>
      </c>
      <c r="BA47" s="1669">
        <v>1</v>
      </c>
      <c r="BB47" s="1669">
        <v>1</v>
      </c>
      <c r="BC47" s="1669">
        <v>1</v>
      </c>
      <c r="BD47" s="1669">
        <v>1</v>
      </c>
      <c r="BE47" s="1669">
        <v>1</v>
      </c>
      <c r="BF47" s="1669">
        <v>1</v>
      </c>
      <c r="BG47" s="1669">
        <v>1</v>
      </c>
      <c r="BH47" s="1669">
        <v>1</v>
      </c>
      <c r="BI47" s="1669">
        <v>1</v>
      </c>
      <c r="BJ47" s="1669">
        <v>1</v>
      </c>
      <c r="BK47" s="1669">
        <v>1</v>
      </c>
      <c r="BL47" s="1669">
        <v>1</v>
      </c>
      <c r="BM47" s="1669">
        <v>1</v>
      </c>
      <c r="BN47" s="1669">
        <v>1</v>
      </c>
      <c r="BO47" s="2095"/>
      <c r="BP47" s="2095"/>
      <c r="BQ47" s="2095"/>
      <c r="BR47" s="2095"/>
      <c r="BS47" s="2095"/>
      <c r="BT47" s="2095"/>
      <c r="BU47" s="2095"/>
      <c r="BV47" s="2095"/>
      <c r="BW47" s="2095"/>
      <c r="BX47" s="2095"/>
      <c r="BY47" s="2095"/>
      <c r="BZ47" s="2095"/>
      <c r="CA47" s="926"/>
      <c r="CB47" s="921"/>
      <c r="CC47" s="927"/>
      <c r="CD47" s="2069" t="e" cm="1">
        <f t="array" aca="1" ref="CD47" ca="1">_xlfn.XLOOKUP(BS!CD$11, array_timeline, BS!$AD47:$BN47)</f>
        <v>#NAME?</v>
      </c>
      <c r="CE47" s="2069" t="e" cm="1">
        <f t="array" aca="1" ref="CE47" ca="1">_xlfn.XLOOKUP(BS!CE$11, array_timeline, BS!$AD47:$BN47)</f>
        <v>#NAME?</v>
      </c>
      <c r="CF47" s="925"/>
      <c r="CG47" s="1669" t="e" cm="1">
        <f t="array" aca="1" ref="CG47" ca="1">TODECIMAL(IFBLANK(_BS!CG47,""), fxVal_normal)</f>
        <v>#NAME?</v>
      </c>
      <c r="CH47" s="1669" t="e" cm="1">
        <f t="array" aca="1" ref="CH47" ca="1">TODECIMAL(IFBLANK(_BS!CH47,""), fxVal_normal)</f>
        <v>#NAME?</v>
      </c>
      <c r="CI47" s="200"/>
      <c r="CK47" s="2085" t="str" cm="1">
        <f t="array" aca="1" ref="CK47" ca="1">IFERROR(IF(Y47&lt;&gt;AB47,_xldudf_CX_PUSH(Y47,CX_ENTITY,C47,EOMONTH(val_asOfDate,0)),""),"")</f>
        <v/>
      </c>
      <c r="CL47" s="2085" t="str" cm="1">
        <f t="array" aca="1" ref="CL47" ca="1">IFERROR(IF(Y47&lt;&gt;AB47,_xldudf_CX_PUSH(Y47,CX_ENTITY,C47,EOMONTH(val_asOfDate,1)),""),"")</f>
        <v/>
      </c>
      <c r="CM47" s="2085" t="str" cm="1">
        <f t="array" aca="1" ref="CM47" ca="1">IFERROR(IF(Y47&lt;&gt;AB47,_xldudf_CX_PUSH(Y47,CX_ENTITY,C47,EOMONTH(val_asOfDate,2)),""),"")</f>
        <v/>
      </c>
      <c r="CN47" s="2085" t="str" cm="1">
        <f t="array" aca="1" ref="CN47" ca="1">IFERROR(IF(Y47&lt;&gt;AB47,_xldudf_CX_PUSH(Y47,CX_ENTITY,C47,EOMONTH(val_asOfDate,3)),""),"")</f>
        <v/>
      </c>
      <c r="CO47" s="2086" t="str" cm="1">
        <f t="array" aca="1" ref="CO47" ca="1">IFERROR(IF(CG47*fxVal_normal=_BS!CG47,"",IF(OR($CG47="", $CG47=0, NOT(ISNUMBER($CG47)), ISERROR($CG47), $B47=""), "",
   IF($I47=1,
      IFBLANK(
         _xldudf_CX_PUSH($CG47*10^6, CX_ENTITY, $B47, $CG$11, $CG$14, $CG$19,),
         ""
      ),
      IF($I47=2,
         IFBLANK(
            _xldudf_CX_PUSH($CG47, CX_ENTITY, $B47, $CG$11, $CG$14, $CG$19,),
            ""
         ),
         IF($I47=3,
            "",
            IFBLANK(
               _xldudf_CX_PUSH($CG47, CX_ENTITY, $B47, $CG$11, $CG$14, $CG$19,),
               ""
            )
         )
      )
   )
)),"")</f>
        <v/>
      </c>
      <c r="CP47" s="2086" t="str" cm="1">
        <f t="array" aca="1" ref="CP47" ca="1">IFERROR(IF(CH47*fxVal_normal=_BS!CH47,"",IF(OR($CH47="", $CH47=0, NOT(ISNUMBER($CH47)), ISERROR($CH47), $B47=""), "",
   IF($I47=1,
      IFBLANK(
         _xldudf_CX_PUSH($CH47*10^6, CX_ENTITY, $B47, $CH$11, $CH$14, $CH$19,),
         ""
      ),
      IF($I47=2,
         IFBLANK(
            _xldudf_CX_PUSH($CH47, CX_ENTITY, $B47, $CH$11, $CH$14, $CH$19,),
            ""
         ),
         IF($I47=3,
            "",
            IFBLANK(
               _xldudf_CX_PUSH($CH47, CX_ENTITY, $B47, $CH$11, $CH$14, $CH$19,),
               ""
            )
         )
      )
   )
)),"")</f>
        <v/>
      </c>
      <c r="CQ47" s="1883" t="str" cm="1">
        <f t="array" aca="1" ref="CQ47" ca="1">IFERROR(IF(AD47*fxVal_normal=_BS!AD47,"",IF(OR(AD47="", NOT(ISNUMBER(AD47)), ISERROR(AD47), $B47=""), "",
   IF($I47=1,
      IFBLANK(
         _xldudf_CX_PUSH(AD47*fxVal_normal, CX_ENTITY, $B47, AD$11, AD$14, AD$19,),
         ""
      ),
      IF($I47=2,
         IFBLANK(
            _xldudf_CX_PUSH(AD47, CX_ENTITY, $B47, AD$11, AD$14, AD$19,),
            ""
         ),
         IF($I47=3,
            "",
            IFBLANK(
               _xldudf_CX_PUSH(AD47, CX_ENTITY, $B47, AD$11, AD$14, AD$19,),
               ""
            )
         )
      )
   )
)),"")</f>
        <v/>
      </c>
      <c r="CR47" s="1883" t="str" cm="1">
        <f t="array" aca="1" ref="CR47" ca="1">IFERROR(IF(AE47*fxVal_normal=_BS!AE47,"",IF(OR(AE47="", NOT(ISNUMBER(AE47)), ISERROR(AE47), $B47=""), "",
   IF($I47=1,
      IFBLANK(
         _xldudf_CX_PUSH(AE47*fxVal_normal, CX_ENTITY, $B47, AE$11, AE$14, AE$19,),
         ""
      ),
      IF($I47=2,
         IFBLANK(
            _xldudf_CX_PUSH(AE47, CX_ENTITY, $B47, AE$11, AE$14, AE$19,),
            ""
         ),
         IF($I47=3,
            "",
            IFBLANK(
               _xldudf_CX_PUSH(AE47, CX_ENTITY, $B47, AE$11, AE$14, AE$19,),
               ""
            )
         )
      )
   )
)),"")</f>
        <v/>
      </c>
      <c r="CS47" s="1883" t="str" cm="1">
        <f t="array" aca="1" ref="CS47" ca="1">IFERROR(IF(AF47*fxVal_normal=_BS!AF47,"",IF(OR(AF47="", NOT(ISNUMBER(AF47)), ISERROR(AF47), $B47=""), "",
   IF($I47=1,
      IFBLANK(
         _xldudf_CX_PUSH(AF47*fxVal_normal, CX_ENTITY, $B47, AF$11, AF$14, AF$19,),
         ""
      ),
      IF($I47=2,
         IFBLANK(
            _xldudf_CX_PUSH(AF47, CX_ENTITY, $B47, AF$11, AF$14, AF$19,),
            ""
         ),
         IF($I47=3,
            "",
            IFBLANK(
               _xldudf_CX_PUSH(AF47, CX_ENTITY, $B47, AF$11, AF$14, AF$19,),
               ""
            )
         )
      )
   )
)),"")</f>
        <v/>
      </c>
      <c r="CT47" s="1883" t="str" cm="1">
        <f t="array" aca="1" ref="CT47" ca="1">IFERROR(IF(AG47*fxVal_normal=_BS!AG47,"",IF(OR(AG47="", NOT(ISNUMBER(AG47)), ISERROR(AG47), $B47=""), "",
   IF($I47=1,
      IFBLANK(
         _xldudf_CX_PUSH(AG47*fxVal_normal, CX_ENTITY, $B47, AG$11, AG$14, AG$19,),
         ""
      ),
      IF($I47=2,
         IFBLANK(
            _xldudf_CX_PUSH(AG47, CX_ENTITY, $B47, AG$11, AG$14, AG$19,),
            ""
         ),
         IF($I47=3,
            "",
            IFBLANK(
               _xldudf_CX_PUSH(AG47, CX_ENTITY, $B47, AG$11, AG$14, AG$19,),
               ""
            )
         )
      )
   )
)),"")</f>
        <v/>
      </c>
      <c r="CU47" s="1883" t="str" cm="1">
        <f t="array" aca="1" ref="CU47" ca="1">IFERROR(IF(AH47*fxVal_normal=_BS!AH47,"",IF(OR(AH47="", NOT(ISNUMBER(AH47)), ISERROR(AH47), $B47=""), "",
   IF($I47=1,
      IFBLANK(
         _xldudf_CX_PUSH(AH47*fxVal_normal, CX_ENTITY, $B47, AH$11, AH$14, AH$19,),
         ""
      ),
      IF($I47=2,
         IFBLANK(
            _xldudf_CX_PUSH(AH47, CX_ENTITY, $B47, AH$11, AH$14, AH$19,),
            ""
         ),
         IF($I47=3,
            "",
            IFBLANK(
               _xldudf_CX_PUSH(AH47, CX_ENTITY, $B47, AH$11, AH$14, AH$19,),
               ""
            )
         )
      )
   )
)),"")</f>
        <v/>
      </c>
      <c r="CV47" s="1883" t="str" cm="1">
        <f t="array" aca="1" ref="CV47" ca="1">IFERROR(IF(AI47*fxVal_normal=_BS!AI47,"",IF(OR(AI47="", NOT(ISNUMBER(AI47)), ISERROR(AI47), $B47=""), "",
   IF($I47=1,
      IFBLANK(
         _xldudf_CX_PUSH(AI47*fxVal_normal, CX_ENTITY, $B47, AI$11, AI$14, AI$19,),
         ""
      ),
      IF($I47=2,
         IFBLANK(
            _xldudf_CX_PUSH(AI47, CX_ENTITY, $B47, AI$11, AI$14, AI$19,),
            ""
         ),
         IF($I47=3,
            "",
            IFBLANK(
               _xldudf_CX_PUSH(AI47, CX_ENTITY, $B47, AI$11, AI$14, AI$19,),
               ""
            )
         )
      )
   )
)),"")</f>
        <v/>
      </c>
      <c r="CW47" s="1883" t="str" cm="1">
        <f t="array" aca="1" ref="CW47" ca="1">IFERROR(IF(AJ47*fxVal_normal=_BS!AJ47,"",IF(OR(AJ47="", NOT(ISNUMBER(AJ47)), ISERROR(AJ47), $B47=""), "",
   IF($I47=1,
      IFBLANK(
         _xldudf_CX_PUSH(AJ47*fxVal_normal, CX_ENTITY, $B47, AJ$11, AJ$14, AJ$19,),
         ""
      ),
      IF($I47=2,
         IFBLANK(
            _xldudf_CX_PUSH(AJ47, CX_ENTITY, $B47, AJ$11, AJ$14, AJ$19,),
            ""
         ),
         IF($I47=3,
            "",
            IFBLANK(
               _xldudf_CX_PUSH(AJ47, CX_ENTITY, $B47, AJ$11, AJ$14, AJ$19,),
               ""
            )
         )
      )
   )
)),"")</f>
        <v/>
      </c>
      <c r="CX47" s="1883" t="str" cm="1">
        <f t="array" aca="1" ref="CX47" ca="1">IFERROR(IF(AK47*fxVal_normal=_BS!AK47,"",IF(OR(AK47="", NOT(ISNUMBER(AK47)), ISERROR(AK47), $B47=""), "",
   IF($I47=1,
      IFBLANK(
         _xldudf_CX_PUSH(AK47*fxVal_normal, CX_ENTITY, $B47, AK$11, AK$14, AK$19,),
         ""
      ),
      IF($I47=2,
         IFBLANK(
            _xldudf_CX_PUSH(AK47, CX_ENTITY, $B47, AK$11, AK$14, AK$19,),
            ""
         ),
         IF($I47=3,
            "",
            IFBLANK(
               _xldudf_CX_PUSH(AK47, CX_ENTITY, $B47, AK$11, AK$14, AK$19,),
               ""
            )
         )
      )
   )
)),"")</f>
        <v/>
      </c>
      <c r="CY47" s="1883" t="str" cm="1">
        <f t="array" aca="1" ref="CY47" ca="1">IFERROR(IF(AL47*fxVal_normal=_BS!AL47,"",IF(OR(AL47="", NOT(ISNUMBER(AL47)), ISERROR(AL47), $B47=""), "",
   IF($I47=1,
      IFBLANK(
         _xldudf_CX_PUSH(AL47*fxVal_normal, CX_ENTITY, $B47, AL$11, AL$14, AL$19,),
         ""
      ),
      IF($I47=2,
         IFBLANK(
            _xldudf_CX_PUSH(AL47, CX_ENTITY, $B47, AL$11, AL$14, AL$19,),
            ""
         ),
         IF($I47=3,
            "",
            IFBLANK(
               _xldudf_CX_PUSH(AL47, CX_ENTITY, $B47, AL$11, AL$14, AL$19,),
               ""
            )
         )
      )
   )
)),"")</f>
        <v/>
      </c>
      <c r="CZ47" s="1883" t="str" cm="1">
        <f t="array" aca="1" ref="CZ47" ca="1">IFERROR(IF(AM47*fxVal_normal=_BS!AM47,"",IF(OR(AM47="", NOT(ISNUMBER(AM47)), ISERROR(AM47), $B47=""), "",
   IF($I47=1,
      IFBLANK(
         _xldudf_CX_PUSH(AM47*fxVal_normal, CX_ENTITY, $B47, AM$11, AM$14, AM$19,),
         ""
      ),
      IF($I47=2,
         IFBLANK(
            _xldudf_CX_PUSH(AM47, CX_ENTITY, $B47, AM$11, AM$14, AM$19,),
            ""
         ),
         IF($I47=3,
            "",
            IFBLANK(
               _xldudf_CX_PUSH(AM47, CX_ENTITY, $B47, AM$11, AM$14, AM$19,),
               ""
            )
         )
      )
   )
)),"")</f>
        <v/>
      </c>
      <c r="DA47" s="1883" t="str" cm="1">
        <f t="array" aca="1" ref="DA47" ca="1">IFERROR(IF(AN47*fxVal_normal=_BS!AN47,"",IF(OR(AN47="", NOT(ISNUMBER(AN47)), ISERROR(AN47), $B47=""), "",
   IF($I47=1,
      IFBLANK(
         _xldudf_CX_PUSH(AN47*fxVal_normal, CX_ENTITY, $B47, AN$11, AN$14, AN$19,),
         ""
      ),
      IF($I47=2,
         IFBLANK(
            _xldudf_CX_PUSH(AN47, CX_ENTITY, $B47, AN$11, AN$14, AN$19,),
            ""
         ),
         IF($I47=3,
            "",
            IFBLANK(
               _xldudf_CX_PUSH(AN47, CX_ENTITY, $B47, AN$11, AN$14, AN$19,),
               ""
            )
         )
      )
   )
)),"")</f>
        <v/>
      </c>
      <c r="DB47" s="1883" t="str" cm="1">
        <f t="array" aca="1" ref="DB47" ca="1">IFERROR(IF(AO47*fxVal_normal=_BS!AO47,"",IF(OR(AO47="", NOT(ISNUMBER(AO47)), ISERROR(AO47), $B47=""), "",
   IF($I47=1,
      IFBLANK(
         _xldudf_CX_PUSH(AO47*fxVal_normal, CX_ENTITY, $B47, AO$11, AO$14, AO$19,),
         ""
      ),
      IF($I47=2,
         IFBLANK(
            _xldudf_CX_PUSH(AO47, CX_ENTITY, $B47, AO$11, AO$14, AO$19,),
            ""
         ),
         IF($I47=3,
            "",
            IFBLANK(
               _xldudf_CX_PUSH(AO47, CX_ENTITY, $B47, AO$11, AO$14, AO$19,),
               ""
            )
         )
      )
   )
)),"")</f>
        <v/>
      </c>
      <c r="DC47" s="1883" t="str" cm="1">
        <f t="array" aca="1" ref="DC47" ca="1">IFERROR(IF(AP47*fxVal_normal=_BS!AP47,"",IF(OR(AP47="", NOT(ISNUMBER(AP47)), ISERROR(AP47), $B47=""), "",
   IF($I47=1,
      IFBLANK(
         _xldudf_CX_PUSH(AP47*fxVal_normal, CX_ENTITY, $B47, AP$11, AP$14, AP$19,),
         ""
      ),
      IF($I47=2,
         IFBLANK(
            _xldudf_CX_PUSH(AP47, CX_ENTITY, $B47, AP$11, AP$14, AP$19,),
            ""
         ),
         IF($I47=3,
            "",
            IFBLANK(
               _xldudf_CX_PUSH(AP47, CX_ENTITY, $B47, AP$11, AP$14, AP$19,),
               ""
            )
         )
      )
   )
)),"")</f>
        <v/>
      </c>
      <c r="DD47" s="1883" t="str" cm="1">
        <f t="array" aca="1" ref="DD47" ca="1">IFERROR(IF(AQ47*fxVal_normal=_BS!AQ47,"",IF(OR(AQ47="", NOT(ISNUMBER(AQ47)), ISERROR(AQ47), $B47=""), "",
   IF($I47=1,
      IFBLANK(
         _xldudf_CX_PUSH(AQ47*fxVal_normal, CX_ENTITY, $B47, AQ$11, AQ$14, AQ$19,),
         ""
      ),
      IF($I47=2,
         IFBLANK(
            _xldudf_CX_PUSH(AQ47, CX_ENTITY, $B47, AQ$11, AQ$14, AQ$19,),
            ""
         ),
         IF($I47=3,
            "",
            IFBLANK(
               _xldudf_CX_PUSH(AQ47, CX_ENTITY, $B47, AQ$11, AQ$14, AQ$19,),
               ""
            )
         )
      )
   )
)),"")</f>
        <v/>
      </c>
      <c r="DE47" s="1883" t="str" cm="1">
        <f t="array" aca="1" ref="DE47" ca="1">IFERROR(IF(AR47*fxVal_normal=_BS!AR47,"",IF(OR(AR47="", NOT(ISNUMBER(AR47)), ISERROR(AR47), $B47=""), "",
   IF($I47=1,
      IFBLANK(
         _xldudf_CX_PUSH(AR47*fxVal_normal, CX_ENTITY, $B47, AR$11, AR$14, AR$19,),
         ""
      ),
      IF($I47=2,
         IFBLANK(
            _xldudf_CX_PUSH(AR47, CX_ENTITY, $B47, AR$11, AR$14, AR$19,),
            ""
         ),
         IF($I47=3,
            "",
            IFBLANK(
               _xldudf_CX_PUSH(AR47, CX_ENTITY, $B47, AR$11, AR$14, AR$19,),
               ""
            )
         )
      )
   )
)),"")</f>
        <v/>
      </c>
      <c r="DF47" s="1883" t="str" cm="1">
        <f t="array" aca="1" ref="DF47" ca="1">IFERROR(IF(AS47*fxVal_normal=_BS!AS47,"",IF(OR(AS47="", NOT(ISNUMBER(AS47)), ISERROR(AS47), $B47=""), "",
   IF($I47=1,
      IFBLANK(
         _xldudf_CX_PUSH(AS47*fxVal_normal, CX_ENTITY, $B47, AS$11, AS$14, AS$19,),
         ""
      ),
      IF($I47=2,
         IFBLANK(
            _xldudf_CX_PUSH(AS47, CX_ENTITY, $B47, AS$11, AS$14, AS$19,),
            ""
         ),
         IF($I47=3,
            "",
            IFBLANK(
               _xldudf_CX_PUSH(AS47, CX_ENTITY, $B47, AS$11, AS$14, AS$19,),
               ""
            )
         )
      )
   )
)),"")</f>
        <v/>
      </c>
      <c r="DG47" s="1883" t="str" cm="1">
        <f t="array" aca="1" ref="DG47" ca="1">IFERROR(IF(AT47*fxVal_normal=_BS!AT47,"",IF(OR(AT47="", NOT(ISNUMBER(AT47)), ISERROR(AT47), $B47=""), "",
   IF($I47=1,
      IFBLANK(
         _xldudf_CX_PUSH(AT47*fxVal_normal, CX_ENTITY, $B47, AT$11, AT$14, AT$19,),
         ""
      ),
      IF($I47=2,
         IFBLANK(
            _xldudf_CX_PUSH(AT47, CX_ENTITY, $B47, AT$11, AT$14, AT$19,),
            ""
         ),
         IF($I47=3,
            "",
            IFBLANK(
               _xldudf_CX_PUSH(AT47, CX_ENTITY, $B47, AT$11, AT$14, AT$19,),
               ""
            )
         )
      )
   )
)),"")</f>
        <v/>
      </c>
      <c r="DH47" s="1883" t="str" cm="1">
        <f t="array" aca="1" ref="DH47" ca="1">IFERROR(IF(AU47*fxVal_normal=_BS!AU47,"",IF(OR(AU47="", NOT(ISNUMBER(AU47)), ISERROR(AU47), $B47=""), "",
   IF($I47=1,
      IFBLANK(
         _xldudf_CX_PUSH(AU47*fxVal_normal, CX_ENTITY, $B47, AU$11, AU$14, AU$19,),
         ""
      ),
      IF($I47=2,
         IFBLANK(
            _xldudf_CX_PUSH(AU47, CX_ENTITY, $B47, AU$11, AU$14, AU$19,),
            ""
         ),
         IF($I47=3,
            "",
            IFBLANK(
               _xldudf_CX_PUSH(AU47, CX_ENTITY, $B47, AU$11, AU$14, AU$19,),
               ""
            )
         )
      )
   )
)),"")</f>
        <v/>
      </c>
      <c r="DI47" s="1883" t="str" cm="1">
        <f t="array" aca="1" ref="DI47" ca="1">IFERROR(IF(AV47*fxVal_normal=_BS!AV47,"",IF(OR(AV47="", NOT(ISNUMBER(AV47)), ISERROR(AV47), $B47=""), "",
   IF($I47=1,
      IFBLANK(
         _xldudf_CX_PUSH(AV47*fxVal_normal, CX_ENTITY, $B47, AV$11, AV$14, AV$19,),
         ""
      ),
      IF($I47=2,
         IFBLANK(
            _xldudf_CX_PUSH(AV47, CX_ENTITY, $B47, AV$11, AV$14, AV$19,),
            ""
         ),
         IF($I47=3,
            "",
            IFBLANK(
               _xldudf_CX_PUSH(AV47, CX_ENTITY, $B47, AV$11, AV$14, AV$19,),
               ""
            )
         )
      )
   )
)),"")</f>
        <v/>
      </c>
      <c r="DJ47" s="1883" t="str" cm="1">
        <f t="array" aca="1" ref="DJ47" ca="1">IFERROR(IF(AW47*fxVal_normal=_BS!AW47,"",IF(OR(AW47="", NOT(ISNUMBER(AW47)), ISERROR(AW47), $B47=""), "",
   IF($I47=1,
      IFBLANK(
         _xldudf_CX_PUSH(AW47*fxVal_normal, CX_ENTITY, $B47, AW$11, AW$14, AW$19,),
         ""
      ),
      IF($I47=2,
         IFBLANK(
            _xldudf_CX_PUSH(AW47, CX_ENTITY, $B47, AW$11, AW$14, AW$19,),
            ""
         ),
         IF($I47=3,
            "",
            IFBLANK(
               _xldudf_CX_PUSH(AW47, CX_ENTITY, $B47, AW$11, AW$14, AW$19,),
               ""
            )
         )
      )
   )
)),"")</f>
        <v/>
      </c>
      <c r="DK47" s="1883" t="str" cm="1">
        <f t="array" aca="1" ref="DK47" ca="1">IFERROR(IF(AX47*fxVal_normal=_BS!AX47,"",IF(OR(AX47="", NOT(ISNUMBER(AX47)), ISERROR(AX47), $B47=""), "",
   IF($I47=1,
      IFBLANK(
         _xldudf_CX_PUSH(AX47*fxVal_normal, CX_ENTITY, $B47, AX$11, AX$14, AX$19,),
         ""
      ),
      IF($I47=2,
         IFBLANK(
            _xldudf_CX_PUSH(AX47, CX_ENTITY, $B47, AX$11, AX$14, AX$19,),
            ""
         ),
         IF($I47=3,
            "",
            IFBLANK(
               _xldudf_CX_PUSH(AX47, CX_ENTITY, $B47, AX$11, AX$14, AX$19,),
               ""
            )
         )
      )
   )
)),"")</f>
        <v/>
      </c>
      <c r="DL47" s="1883" t="str" cm="1">
        <f t="array" aca="1" ref="DL47" ca="1">IFERROR(IF(AY47*fxVal_normal=_BS!AY47,"",IF(OR(AY47="", NOT(ISNUMBER(AY47)), ISERROR(AY47), $B47=""), "",
   IF($I47=1,
      IFBLANK(
         _xldudf_CX_PUSH(AY47*fxVal_normal, CX_ENTITY, $B47, AY$11, AY$14, AY$19,),
         ""
      ),
      IF($I47=2,
         IFBLANK(
            _xldudf_CX_PUSH(AY47, CX_ENTITY, $B47, AY$11, AY$14, AY$19,),
            ""
         ),
         IF($I47=3,
            "",
            IFBLANK(
               _xldudf_CX_PUSH(AY47, CX_ENTITY, $B47, AY$11, AY$14, AY$19,),
               ""
            )
         )
      )
   )
)),"")</f>
        <v/>
      </c>
      <c r="DM47" s="1883" t="str" cm="1">
        <f t="array" aca="1" ref="DM47" ca="1">IFERROR(IF(AZ47*fxVal_normal=_BS!AZ47,"",IF(OR(AZ47="", NOT(ISNUMBER(AZ47)), ISERROR(AZ47), $B47=""), "",
   IF($I47=1,
      IFBLANK(
         _xldudf_CX_PUSH(AZ47*fxVal_normal, CX_ENTITY, $B47, AZ$11, AZ$14, AZ$19,),
         ""
      ),
      IF($I47=2,
         IFBLANK(
            _xldudf_CX_PUSH(AZ47, CX_ENTITY, $B47, AZ$11, AZ$14, AZ$19,),
            ""
         ),
         IF($I47=3,
            "",
            IFBLANK(
               _xldudf_CX_PUSH(AZ47, CX_ENTITY, $B47, AZ$11, AZ$14, AZ$19,),
               ""
            )
         )
      )
   )
)),"")</f>
        <v/>
      </c>
      <c r="DN47" s="1883" t="str" cm="1">
        <f t="array" aca="1" ref="DN47" ca="1">IFERROR(IF(BA47*fxVal_normal=_BS!BA47,"",IF(OR(BA47="", NOT(ISNUMBER(BA47)), ISERROR(BA47), $B47=""), "",
   IF($I47=1,
      IFBLANK(
         _xldudf_CX_PUSH(BA47*fxVal_normal, CX_ENTITY, $B47, BA$11, BA$14, BA$19,),
         ""
      ),
      IF($I47=2,
         IFBLANK(
            _xldudf_CX_PUSH(BA47, CX_ENTITY, $B47, BA$11, BA$14, BA$19,),
            ""
         ),
         IF($I47=3,
            "",
            IFBLANK(
               _xldudf_CX_PUSH(BA47, CX_ENTITY, $B47, BA$11, BA$14, BA$19,),
               ""
            )
         )
      )
   )
)),"")</f>
        <v/>
      </c>
      <c r="DO47" s="1883" t="str" cm="1">
        <f t="array" aca="1" ref="DO47" ca="1">IFERROR(IF(BB47*fxVal_normal=_BS!BB47,"",IF(OR(BB47="", NOT(ISNUMBER(BB47)), ISERROR(BB47), $B47=""), "",
   IF($I47=1,
      IFBLANK(
         _xldudf_CX_PUSH(BB47*fxVal_normal, CX_ENTITY, $B47, BB$11, BB$14, BB$19,),
         ""
      ),
      IF($I47=2,
         IFBLANK(
            _xldudf_CX_PUSH(BB47, CX_ENTITY, $B47, BB$11, BB$14, BB$19,),
            ""
         ),
         IF($I47=3,
            "",
            IFBLANK(
               _xldudf_CX_PUSH(BB47, CX_ENTITY, $B47, BB$11, BB$14, BB$19,),
               ""
            )
         )
      )
   )
)),"")</f>
        <v/>
      </c>
      <c r="DP47" s="1883" t="str" cm="1">
        <f t="array" aca="1" ref="DP47" ca="1">IFERROR(IF(BC47*fxVal_normal=_BS!BC47,"",IF(OR(BC47="", NOT(ISNUMBER(BC47)), ISERROR(BC47), $B47=""), "",
   IF($I47=1,
      IFBLANK(
         _xldudf_CX_PUSH(BC47*fxVal_normal, CX_ENTITY, $B47, BC$11, BC$14, BC$19,),
         ""
      ),
      IF($I47=2,
         IFBLANK(
            _xldudf_CX_PUSH(BC47, CX_ENTITY, $B47, BC$11, BC$14, BC$19,),
            ""
         ),
         IF($I47=3,
            "",
            IFBLANK(
               _xldudf_CX_PUSH(BC47, CX_ENTITY, $B47, BC$11, BC$14, BC$19,),
               ""
            )
         )
      )
   )
)),"")</f>
        <v/>
      </c>
      <c r="DQ47" s="1883" t="str" cm="1">
        <f t="array" aca="1" ref="DQ47" ca="1">IFERROR(IF(BD47*fxVal_normal=_BS!BD47,"",IF(OR(BD47="", NOT(ISNUMBER(BD47)), ISERROR(BD47), $B47=""), "",
   IF($I47=1,
      IFBLANK(
         _xldudf_CX_PUSH(BD47*fxVal_normal, CX_ENTITY, $B47, BD$11, BD$14, BD$19,),
         ""
      ),
      IF($I47=2,
         IFBLANK(
            _xldudf_CX_PUSH(BD47, CX_ENTITY, $B47, BD$11, BD$14, BD$19,),
            ""
         ),
         IF($I47=3,
            "",
            IFBLANK(
               _xldudf_CX_PUSH(BD47, CX_ENTITY, $B47, BD$11, BD$14, BD$19,),
               ""
            )
         )
      )
   )
)),"")</f>
        <v/>
      </c>
      <c r="DR47" s="1883" t="str" cm="1">
        <f t="array" aca="1" ref="DR47" ca="1">IFERROR(IF(BE47*fxVal_normal=_BS!BE47,"",IF(OR(BE47="", NOT(ISNUMBER(BE47)), ISERROR(BE47), $B47=""), "",
   IF($I47=1,
      IFBLANK(
         _xldudf_CX_PUSH(BE47*fxVal_normal, CX_ENTITY, $B47, BE$11, BE$14, BE$19,),
         ""
      ),
      IF($I47=2,
         IFBLANK(
            _xldudf_CX_PUSH(BE47, CX_ENTITY, $B47, BE$11, BE$14, BE$19,),
            ""
         ),
         IF($I47=3,
            "",
            IFBLANK(
               _xldudf_CX_PUSH(BE47, CX_ENTITY, $B47, BE$11, BE$14, BE$19,),
               ""
            )
         )
      )
   )
)),"")</f>
        <v/>
      </c>
      <c r="DS47" s="1883" t="str" cm="1">
        <f t="array" aca="1" ref="DS47" ca="1">IFERROR(IF(BF47*fxVal_normal=_BS!BF47,"",IF(OR(BF47="", NOT(ISNUMBER(BF47)), ISERROR(BF47), $B47=""), "",
   IF($I47=1,
      IFBLANK(
         _xldudf_CX_PUSH(BF47*fxVal_normal, CX_ENTITY, $B47, BF$11, BF$14, BF$19,),
         ""
      ),
      IF($I47=2,
         IFBLANK(
            _xldudf_CX_PUSH(BF47, CX_ENTITY, $B47, BF$11, BF$14, BF$19,),
            ""
         ),
         IF($I47=3,
            "",
            IFBLANK(
               _xldudf_CX_PUSH(BF47, CX_ENTITY, $B47, BF$11, BF$14, BF$19,),
               ""
            )
         )
      )
   )
)),"")</f>
        <v/>
      </c>
      <c r="DT47" s="1883" t="str" cm="1">
        <f t="array" aca="1" ref="DT47" ca="1">IFERROR(IF(BG47*fxVal_normal=_BS!BG47,"",IF(OR(BG47="", NOT(ISNUMBER(BG47)), ISERROR(BG47), $B47=""), "",
   IF($I47=1,
      IFBLANK(
         _xldudf_CX_PUSH(BG47*fxVal_normal, CX_ENTITY, $B47, BG$11, BG$14, BG$19,),
         ""
      ),
      IF($I47=2,
         IFBLANK(
            _xldudf_CX_PUSH(BG47, CX_ENTITY, $B47, BG$11, BG$14, BG$19,),
            ""
         ),
         IF($I47=3,
            "",
            IFBLANK(
               _xldudf_CX_PUSH(BG47, CX_ENTITY, $B47, BG$11, BG$14, BG$19,),
               ""
            )
         )
      )
   )
)),"")</f>
        <v/>
      </c>
      <c r="DU47" s="1883" t="str" cm="1">
        <f t="array" aca="1" ref="DU47" ca="1">IFERROR(IF(BH47*fxVal_normal=_BS!BH47,"",IF(OR(BH47="", NOT(ISNUMBER(BH47)), ISERROR(BH47), $B47=""), "",
   IF($I47=1,
      IFBLANK(
         _xldudf_CX_PUSH(BH47*fxVal_normal, CX_ENTITY, $B47, BH$11, BH$14, BH$19,),
         ""
      ),
      IF($I47=2,
         IFBLANK(
            _xldudf_CX_PUSH(BH47, CX_ENTITY, $B47, BH$11, BH$14, BH$19,),
            ""
         ),
         IF($I47=3,
            "",
            IFBLANK(
               _xldudf_CX_PUSH(BH47, CX_ENTITY, $B47, BH$11, BH$14, BH$19,),
               ""
            )
         )
      )
   )
)),"")</f>
        <v/>
      </c>
      <c r="DV47" s="1883" t="str" cm="1">
        <f t="array" aca="1" ref="DV47" ca="1">IFERROR(IF(BI47*fxVal_normal=_BS!BI47,"",IF(OR(BI47="", NOT(ISNUMBER(BI47)), ISERROR(BI47), $B47=""), "",
   IF($I47=1,
      IFBLANK(
         _xldudf_CX_PUSH(BI47*fxVal_normal, CX_ENTITY, $B47, BI$11, BI$14, BI$19,),
         ""
      ),
      IF($I47=2,
         IFBLANK(
            _xldudf_CX_PUSH(BI47, CX_ENTITY, $B47, BI$11, BI$14, BI$19,),
            ""
         ),
         IF($I47=3,
            "",
            IFBLANK(
               _xldudf_CX_PUSH(BI47, CX_ENTITY, $B47, BI$11, BI$14, BI$19,),
               ""
            )
         )
      )
   )
)),"")</f>
        <v/>
      </c>
      <c r="DW47" s="1883" t="str" cm="1">
        <f t="array" aca="1" ref="DW47" ca="1">IFERROR(IF(BJ47*fxVal_normal=_BS!BJ47,"",IF(OR(BJ47="", NOT(ISNUMBER(BJ47)), ISERROR(BJ47), $B47=""), "",
   IF($I47=1,
      IFBLANK(
         _xldudf_CX_PUSH(BJ47*fxVal_normal, CX_ENTITY, $B47, BJ$11, BJ$14, BJ$19,),
         ""
      ),
      IF($I47=2,
         IFBLANK(
            _xldudf_CX_PUSH(BJ47, CX_ENTITY, $B47, BJ$11, BJ$14, BJ$19,),
            ""
         ),
         IF($I47=3,
            "",
            IFBLANK(
               _xldudf_CX_PUSH(BJ47, CX_ENTITY, $B47, BJ$11, BJ$14, BJ$19,),
               ""
            )
         )
      )
   )
)),"")</f>
        <v/>
      </c>
      <c r="DX47" s="1883" t="str" cm="1">
        <f t="array" aca="1" ref="DX47" ca="1">IFERROR(IF(BK47*fxVal_normal=_BS!BK47,"",IF(OR(BK47="", NOT(ISNUMBER(BK47)), ISERROR(BK47), $B47=""), "",
   IF($I47=1,
      IFBLANK(
         _xldudf_CX_PUSH(BK47*fxVal_normal, CX_ENTITY, $B47, BK$11, BK$14, BK$19,),
         ""
      ),
      IF($I47=2,
         IFBLANK(
            _xldudf_CX_PUSH(BK47, CX_ENTITY, $B47, BK$11, BK$14, BK$19,),
            ""
         ),
         IF($I47=3,
            "",
            IFBLANK(
               _xldudf_CX_PUSH(BK47, CX_ENTITY, $B47, BK$11, BK$14, BK$19,),
               ""
            )
         )
      )
   )
)),"")</f>
        <v/>
      </c>
      <c r="DY47" s="1883" t="str" cm="1">
        <f t="array" aca="1" ref="DY47" ca="1">IFERROR(IF(BL47*fxVal_normal=_BS!BL47,"",IF(OR(BL47="", NOT(ISNUMBER(BL47)), ISERROR(BL47), $B47=""), "",
   IF($I47=1,
      IFBLANK(
         _xldudf_CX_PUSH(BL47*fxVal_normal, CX_ENTITY, $B47, BL$11, BL$14, BL$19,),
         ""
      ),
      IF($I47=2,
         IFBLANK(
            _xldudf_CX_PUSH(BL47, CX_ENTITY, $B47, BL$11, BL$14, BL$19,),
            ""
         ),
         IF($I47=3,
            "",
            IFBLANK(
               _xldudf_CX_PUSH(BL47, CX_ENTITY, $B47, BL$11, BL$14, BL$19,),
               ""
            )
         )
      )
   )
)),"")</f>
        <v/>
      </c>
      <c r="DZ47" s="1883" t="str" cm="1">
        <f t="array" aca="1" ref="DZ47" ca="1">IFERROR(IF(BM47*fxVal_normal=_BS!BM47,"",IF(OR(BM47="", NOT(ISNUMBER(BM47)), ISERROR(BM47), $B47=""), "",
   IF($I47=1,
      IFBLANK(
         _xldudf_CX_PUSH(BM47*fxVal_normal, CX_ENTITY, $B47, BM$11, BM$14, BM$19,),
         ""
      ),
      IF($I47=2,
         IFBLANK(
            _xldudf_CX_PUSH(BM47, CX_ENTITY, $B47, BM$11, BM$14, BM$19,),
            ""
         ),
         IF($I47=3,
            "",
            IFBLANK(
               _xldudf_CX_PUSH(BM47, CX_ENTITY, $B47, BM$11, BM$14, BM$19,),
               ""
            )
         )
      )
   )
)),"")</f>
        <v/>
      </c>
      <c r="EA47" s="1883" t="str" cm="1">
        <f t="array" aca="1" ref="EA47" ca="1">IFERROR(IF(BN47*fxVal_normal=_BS!BN47,"",IF(OR(BN47="", NOT(ISNUMBER(BN47)), ISERROR(BN47), $B47=""), "",
   IF($I47=1,
      IFBLANK(
         _xldudf_CX_PUSH(BN47*fxVal_normal, CX_ENTITY, $B47, BN$11, BN$14, BN$19,),
         ""
      ),
      IF($I47=2,
         IFBLANK(
            _xldudf_CX_PUSH(BN47, CX_ENTITY, $B47, BN$11, BN$14, BN$19,),
            ""
         ),
         IF($I47=3,
            "",
            IFBLANK(
               _xldudf_CX_PUSH(BN47, CX_ENTITY, $B47, BN$11, BN$14, BN$19,),
               ""
            )
         )
      )
   )
)),"")</f>
        <v/>
      </c>
    </row>
    <row r="48" spans="1:131" ht="21" customHeight="1">
      <c r="A48" s="1626"/>
      <c r="B48" s="811" t="str" cm="1">
        <f t="array" ref="B48">IFBLANK(_BS!F48,"")</f>
        <v>Other Liabilities</v>
      </c>
      <c r="C48" s="811" t="str" cm="1">
        <f t="array" ref="C48">IFBLANK(_BS!C48,"")</f>
        <v>Other Liabilities (Company View)</v>
      </c>
      <c r="D48" s="1549"/>
      <c r="E48" s="1902" t="e" cm="1">
        <f t="array" aca="1" ref="E4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)($AD48:$CH48, Z48)</f>
        <v>#NAME?</v>
      </c>
      <c r="F48" s="1897"/>
      <c r="G48" s="1897"/>
      <c r="H48" s="401">
        <v>1</v>
      </c>
      <c r="I48" s="401">
        <v>1</v>
      </c>
      <c r="J48" s="401"/>
      <c r="N48" s="158"/>
      <c r="O48" s="101"/>
      <c r="P48" s="52"/>
      <c r="Q48" s="101"/>
      <c r="R48" s="126"/>
      <c r="S48" s="101"/>
      <c r="T48" s="101"/>
      <c r="U48" s="39"/>
      <c r="W48" s="91" t="str">
        <f t="shared" si="1"/>
        <v>Actual</v>
      </c>
      <c r="X48" s="857">
        <f>_BS!X48</f>
        <v>-1</v>
      </c>
      <c r="Y48" s="911">
        <v>2</v>
      </c>
      <c r="Z48" s="198" cm="1">
        <f t="array" ref="Z48">_xlfn.SWITCH(
    TRUE,
    _BS!$L48=TRUE, 1,
    _BS!$L48=FALSE,-1,
    _BS!$L48=-1,0,
"n/a"
)</f>
        <v>1</v>
      </c>
      <c r="AA48" s="200"/>
      <c r="AB48" s="88" t="str">
        <f>_BS!AB48</f>
        <v>Other Liabilities</v>
      </c>
      <c r="AC48" s="88" t="e" cm="1" vm="5">
        <f t="array" aca="1" ref="AC48" ca="1">_xlfn.LET(
_xlpm._termname, $AB48,
_xlpm._iconname, "find",
_xlpm._icon, fx_getIcon(_xlpm._iconname),
_xlpm._location, _xlfn.XLOOKUP(LOWER(_xlpm._termname), LOWER(tbl_acctDef[Term]),tbl_acctDef[Term]),
_xlpm._hyperlink, HYPERLINK("#"&amp;CELL("address",_xlpm._location), _xlpm._icon),
IFERROR(_xlpm._hyperlink,"")
)</f>
        <v>#VALUE!</v>
      </c>
      <c r="AD48" s="1669">
        <v>1</v>
      </c>
      <c r="AE48" s="1669">
        <v>1</v>
      </c>
      <c r="AF48" s="1669">
        <v>1</v>
      </c>
      <c r="AG48" s="1669">
        <v>1</v>
      </c>
      <c r="AH48" s="1669">
        <v>1</v>
      </c>
      <c r="AI48" s="1669">
        <v>1</v>
      </c>
      <c r="AJ48" s="1669">
        <v>1</v>
      </c>
      <c r="AK48" s="1669">
        <v>1</v>
      </c>
      <c r="AL48" s="1669">
        <v>1</v>
      </c>
      <c r="AM48" s="1669">
        <v>1</v>
      </c>
      <c r="AN48" s="1669">
        <v>1</v>
      </c>
      <c r="AO48" s="1669">
        <v>1</v>
      </c>
      <c r="AP48" s="1669">
        <v>1</v>
      </c>
      <c r="AQ48" s="1669">
        <v>1</v>
      </c>
      <c r="AR48" s="1669">
        <v>1</v>
      </c>
      <c r="AS48" s="1669">
        <v>1</v>
      </c>
      <c r="AT48" s="1669">
        <v>1</v>
      </c>
      <c r="AU48" s="1669">
        <v>1</v>
      </c>
      <c r="AV48" s="1669">
        <v>1</v>
      </c>
      <c r="AW48" s="1669">
        <v>1</v>
      </c>
      <c r="AX48" s="1669">
        <v>1</v>
      </c>
      <c r="AY48" s="1669">
        <v>1</v>
      </c>
      <c r="AZ48" s="1669">
        <v>1</v>
      </c>
      <c r="BA48" s="1669">
        <v>1</v>
      </c>
      <c r="BB48" s="1669">
        <v>1</v>
      </c>
      <c r="BC48" s="1669">
        <v>1</v>
      </c>
      <c r="BD48" s="1669">
        <v>1</v>
      </c>
      <c r="BE48" s="1669">
        <v>1</v>
      </c>
      <c r="BF48" s="1669">
        <v>1</v>
      </c>
      <c r="BG48" s="1669">
        <v>1</v>
      </c>
      <c r="BH48" s="1669">
        <v>1</v>
      </c>
      <c r="BI48" s="1669">
        <v>1</v>
      </c>
      <c r="BJ48" s="1669">
        <v>1</v>
      </c>
      <c r="BK48" s="1669">
        <v>1</v>
      </c>
      <c r="BL48" s="1669">
        <v>1</v>
      </c>
      <c r="BM48" s="1669">
        <v>1</v>
      </c>
      <c r="BN48" s="1669">
        <v>1</v>
      </c>
      <c r="BO48" s="2095"/>
      <c r="BP48" s="2095"/>
      <c r="BQ48" s="2095"/>
      <c r="BR48" s="2095"/>
      <c r="BS48" s="2095"/>
      <c r="BT48" s="2095"/>
      <c r="BU48" s="2095"/>
      <c r="BV48" s="2095"/>
      <c r="BW48" s="2095"/>
      <c r="BX48" s="2095"/>
      <c r="BY48" s="2095"/>
      <c r="BZ48" s="2095"/>
      <c r="CA48" s="926"/>
      <c r="CB48" s="921"/>
      <c r="CC48" s="927"/>
      <c r="CD48" s="2069" t="e" cm="1">
        <f t="array" aca="1" ref="CD48" ca="1">_xlfn.XLOOKUP(BS!CD$11, array_timeline, BS!$AD48:$BN48)</f>
        <v>#NAME?</v>
      </c>
      <c r="CE48" s="2069" t="e" cm="1">
        <f t="array" aca="1" ref="CE48" ca="1">_xlfn.XLOOKUP(BS!CE$11, array_timeline, BS!$AD48:$BN48)</f>
        <v>#NAME?</v>
      </c>
      <c r="CF48" s="925"/>
      <c r="CG48" s="1669" t="e" cm="1">
        <f t="array" aca="1" ref="CG48" ca="1">TODECIMAL(IFBLANK(_BS!CG48,""), fxVal_normal)</f>
        <v>#NAME?</v>
      </c>
      <c r="CH48" s="1669" t="e" cm="1">
        <f t="array" aca="1" ref="CH48" ca="1">TODECIMAL(IFBLANK(_BS!CH48,""), fxVal_normal)</f>
        <v>#NAME?</v>
      </c>
      <c r="CI48" s="200"/>
      <c r="CK48" s="2085" t="str" cm="1">
        <f t="array" aca="1" ref="CK48" ca="1">IFERROR(IF(Y48&lt;&gt;AB48,_xldudf_CX_PUSH(Y48,CX_ENTITY,C48,EOMONTH(val_asOfDate,0)),""),"")</f>
        <v/>
      </c>
      <c r="CL48" s="2085" t="str" cm="1">
        <f t="array" aca="1" ref="CL48" ca="1">IFERROR(IF(Y48&lt;&gt;AB48,_xldudf_CX_PUSH(Y48,CX_ENTITY,C48,EOMONTH(val_asOfDate,1)),""),"")</f>
        <v/>
      </c>
      <c r="CM48" s="2085" t="str" cm="1">
        <f t="array" aca="1" ref="CM48" ca="1">IFERROR(IF(Y48&lt;&gt;AB48,_xldudf_CX_PUSH(Y48,CX_ENTITY,C48,EOMONTH(val_asOfDate,2)),""),"")</f>
        <v/>
      </c>
      <c r="CN48" s="2085" t="str" cm="1">
        <f t="array" aca="1" ref="CN48" ca="1">IFERROR(IF(Y48&lt;&gt;AB48,_xldudf_CX_PUSH(Y48,CX_ENTITY,C48,EOMONTH(val_asOfDate,3)),""),"")</f>
        <v/>
      </c>
      <c r="CO48" s="2086" t="str" cm="1">
        <f t="array" aca="1" ref="CO48" ca="1">IFERROR(IF(CG48*fxVal_normal=_BS!CG48,"",IF(OR($CG48="", $CG48=0, NOT(ISNUMBER($CG48)), ISERROR($CG48), $B48=""), "",
   IF($I48=1,
      IFBLANK(
         _xldudf_CX_PUSH($CG48*10^6, CX_ENTITY, $B48, $CG$11, $CG$14, $CG$19,),
         ""
      ),
      IF($I48=2,
         IFBLANK(
            _xldudf_CX_PUSH($CG48, CX_ENTITY, $B48, $CG$11, $CG$14, $CG$19,),
            ""
         ),
         IF($I48=3,
            "",
            IFBLANK(
               _xldudf_CX_PUSH($CG48, CX_ENTITY, $B48, $CG$11, $CG$14, $CG$19,),
               ""
            )
         )
      )
   )
)),"")</f>
        <v/>
      </c>
      <c r="CP48" s="2086" t="str" cm="1">
        <f t="array" aca="1" ref="CP48" ca="1">IFERROR(IF(CH48*fxVal_normal=_BS!CH48,"",IF(OR($CH48="", $CH48=0, NOT(ISNUMBER($CH48)), ISERROR($CH48), $B48=""), "",
   IF($I48=1,
      IFBLANK(
         _xldudf_CX_PUSH($CH48*10^6, CX_ENTITY, $B48, $CH$11, $CH$14, $CH$19,),
         ""
      ),
      IF($I48=2,
         IFBLANK(
            _xldudf_CX_PUSH($CH48, CX_ENTITY, $B48, $CH$11, $CH$14, $CH$19,),
            ""
         ),
         IF($I48=3,
            "",
            IFBLANK(
               _xldudf_CX_PUSH($CH48, CX_ENTITY, $B48, $CH$11, $CH$14, $CH$19,),
               ""
            )
         )
      )
   )
)),"")</f>
        <v/>
      </c>
      <c r="CQ48" s="1883" t="str" cm="1">
        <f t="array" aca="1" ref="CQ48" ca="1">IFERROR(IF(AD48*fxVal_normal=_BS!AD48,"",IF(OR(AD48="", NOT(ISNUMBER(AD48)), ISERROR(AD48), $B48=""), "",
   IF($I48=1,
      IFBLANK(
         _xldudf_CX_PUSH(AD48*fxVal_normal, CX_ENTITY, $B48, AD$11, AD$14, AD$19,),
         ""
      ),
      IF($I48=2,
         IFBLANK(
            _xldudf_CX_PUSH(AD48, CX_ENTITY, $B48, AD$11, AD$14, AD$19,),
            ""
         ),
         IF($I48=3,
            "",
            IFBLANK(
               _xldudf_CX_PUSH(AD48, CX_ENTITY, $B48, AD$11, AD$14, AD$19,),
               ""
            )
         )
      )
   )
)),"")</f>
        <v/>
      </c>
      <c r="CR48" s="1883" t="str" cm="1">
        <f t="array" aca="1" ref="CR48" ca="1">IFERROR(IF(AE48*fxVal_normal=_BS!AE48,"",IF(OR(AE48="", NOT(ISNUMBER(AE48)), ISERROR(AE48), $B48=""), "",
   IF($I48=1,
      IFBLANK(
         _xldudf_CX_PUSH(AE48*fxVal_normal, CX_ENTITY, $B48, AE$11, AE$14, AE$19,),
         ""
      ),
      IF($I48=2,
         IFBLANK(
            _xldudf_CX_PUSH(AE48, CX_ENTITY, $B48, AE$11, AE$14, AE$19,),
            ""
         ),
         IF($I48=3,
            "",
            IFBLANK(
               _xldudf_CX_PUSH(AE48, CX_ENTITY, $B48, AE$11, AE$14, AE$19,),
               ""
            )
         )
      )
   )
)),"")</f>
        <v/>
      </c>
      <c r="CS48" s="1883" t="str" cm="1">
        <f t="array" aca="1" ref="CS48" ca="1">IFERROR(IF(AF48*fxVal_normal=_BS!AF48,"",IF(OR(AF48="", NOT(ISNUMBER(AF48)), ISERROR(AF48), $B48=""), "",
   IF($I48=1,
      IFBLANK(
         _xldudf_CX_PUSH(AF48*fxVal_normal, CX_ENTITY, $B48, AF$11, AF$14, AF$19,),
         ""
      ),
      IF($I48=2,
         IFBLANK(
            _xldudf_CX_PUSH(AF48, CX_ENTITY, $B48, AF$11, AF$14, AF$19,),
            ""
         ),
         IF($I48=3,
            "",
            IFBLANK(
               _xldudf_CX_PUSH(AF48, CX_ENTITY, $B48, AF$11, AF$14, AF$19,),
               ""
            )
         )
      )
   )
)),"")</f>
        <v/>
      </c>
      <c r="CT48" s="1883" t="str" cm="1">
        <f t="array" aca="1" ref="CT48" ca="1">IFERROR(IF(AG48*fxVal_normal=_BS!AG48,"",IF(OR(AG48="", NOT(ISNUMBER(AG48)), ISERROR(AG48), $B48=""), "",
   IF($I48=1,
      IFBLANK(
         _xldudf_CX_PUSH(AG48*fxVal_normal, CX_ENTITY, $B48, AG$11, AG$14, AG$19,),
         ""
      ),
      IF($I48=2,
         IFBLANK(
            _xldudf_CX_PUSH(AG48, CX_ENTITY, $B48, AG$11, AG$14, AG$19,),
            ""
         ),
         IF($I48=3,
            "",
            IFBLANK(
               _xldudf_CX_PUSH(AG48, CX_ENTITY, $B48, AG$11, AG$14, AG$19,),
               ""
            )
         )
      )
   )
)),"")</f>
        <v/>
      </c>
      <c r="CU48" s="1883" t="str" cm="1">
        <f t="array" aca="1" ref="CU48" ca="1">IFERROR(IF(AH48*fxVal_normal=_BS!AH48,"",IF(OR(AH48="", NOT(ISNUMBER(AH48)), ISERROR(AH48), $B48=""), "",
   IF($I48=1,
      IFBLANK(
         _xldudf_CX_PUSH(AH48*fxVal_normal, CX_ENTITY, $B48, AH$11, AH$14, AH$19,),
         ""
      ),
      IF($I48=2,
         IFBLANK(
            _xldudf_CX_PUSH(AH48, CX_ENTITY, $B48, AH$11, AH$14, AH$19,),
            ""
         ),
         IF($I48=3,
            "",
            IFBLANK(
               _xldudf_CX_PUSH(AH48, CX_ENTITY, $B48, AH$11, AH$14, AH$19,),
               ""
            )
         )
      )
   )
)),"")</f>
        <v/>
      </c>
      <c r="CV48" s="1883" t="str" cm="1">
        <f t="array" aca="1" ref="CV48" ca="1">IFERROR(IF(AI48*fxVal_normal=_BS!AI48,"",IF(OR(AI48="", NOT(ISNUMBER(AI48)), ISERROR(AI48), $B48=""), "",
   IF($I48=1,
      IFBLANK(
         _xldudf_CX_PUSH(AI48*fxVal_normal, CX_ENTITY, $B48, AI$11, AI$14, AI$19,),
         ""
      ),
      IF($I48=2,
         IFBLANK(
            _xldudf_CX_PUSH(AI48, CX_ENTITY, $B48, AI$11, AI$14, AI$19,),
            ""
         ),
         IF($I48=3,
            "",
            IFBLANK(
               _xldudf_CX_PUSH(AI48, CX_ENTITY, $B48, AI$11, AI$14, AI$19,),
               ""
            )
         )
      )
   )
)),"")</f>
        <v/>
      </c>
      <c r="CW48" s="1883" t="str" cm="1">
        <f t="array" aca="1" ref="CW48" ca="1">IFERROR(IF(AJ48*fxVal_normal=_BS!AJ48,"",IF(OR(AJ48="", NOT(ISNUMBER(AJ48)), ISERROR(AJ48), $B48=""), "",
   IF($I48=1,
      IFBLANK(
         _xldudf_CX_PUSH(AJ48*fxVal_normal, CX_ENTITY, $B48, AJ$11, AJ$14, AJ$19,),
         ""
      ),
      IF($I48=2,
         IFBLANK(
            _xldudf_CX_PUSH(AJ48, CX_ENTITY, $B48, AJ$11, AJ$14, AJ$19,),
            ""
         ),
         IF($I48=3,
            "",
            IFBLANK(
               _xldudf_CX_PUSH(AJ48, CX_ENTITY, $B48, AJ$11, AJ$14, AJ$19,),
               ""
            )
         )
      )
   )
)),"")</f>
        <v/>
      </c>
      <c r="CX48" s="1883" t="str" cm="1">
        <f t="array" aca="1" ref="CX48" ca="1">IFERROR(IF(AK48*fxVal_normal=_BS!AK48,"",IF(OR(AK48="", NOT(ISNUMBER(AK48)), ISERROR(AK48), $B48=""), "",
   IF($I48=1,
      IFBLANK(
         _xldudf_CX_PUSH(AK48*fxVal_normal, CX_ENTITY, $B48, AK$11, AK$14, AK$19,),
         ""
      ),
      IF($I48=2,
         IFBLANK(
            _xldudf_CX_PUSH(AK48, CX_ENTITY, $B48, AK$11, AK$14, AK$19,),
            ""
         ),
         IF($I48=3,
            "",
            IFBLANK(
               _xldudf_CX_PUSH(AK48, CX_ENTITY, $B48, AK$11, AK$14, AK$19,),
               ""
            )
         )
      )
   )
)),"")</f>
        <v/>
      </c>
      <c r="CY48" s="1883" t="str" cm="1">
        <f t="array" aca="1" ref="CY48" ca="1">IFERROR(IF(AL48*fxVal_normal=_BS!AL48,"",IF(OR(AL48="", NOT(ISNUMBER(AL48)), ISERROR(AL48), $B48=""), "",
   IF($I48=1,
      IFBLANK(
         _xldudf_CX_PUSH(AL48*fxVal_normal, CX_ENTITY, $B48, AL$11, AL$14, AL$19,),
         ""
      ),
      IF($I48=2,
         IFBLANK(
            _xldudf_CX_PUSH(AL48, CX_ENTITY, $B48, AL$11, AL$14, AL$19,),
            ""
         ),
         IF($I48=3,
            "",
            IFBLANK(
               _xldudf_CX_PUSH(AL48, CX_ENTITY, $B48, AL$11, AL$14, AL$19,),
               ""
            )
         )
      )
   )
)),"")</f>
        <v/>
      </c>
      <c r="CZ48" s="1883" t="str" cm="1">
        <f t="array" aca="1" ref="CZ48" ca="1">IFERROR(IF(AM48*fxVal_normal=_BS!AM48,"",IF(OR(AM48="", NOT(ISNUMBER(AM48)), ISERROR(AM48), $B48=""), "",
   IF($I48=1,
      IFBLANK(
         _xldudf_CX_PUSH(AM48*fxVal_normal, CX_ENTITY, $B48, AM$11, AM$14, AM$19,),
         ""
      ),
      IF($I48=2,
         IFBLANK(
            _xldudf_CX_PUSH(AM48, CX_ENTITY, $B48, AM$11, AM$14, AM$19,),
            ""
         ),
         IF($I48=3,
            "",
            IFBLANK(
               _xldudf_CX_PUSH(AM48, CX_ENTITY, $B48, AM$11, AM$14, AM$19,),
               ""
            )
         )
      )
   )
)),"")</f>
        <v/>
      </c>
      <c r="DA48" s="1883" t="str" cm="1">
        <f t="array" aca="1" ref="DA48" ca="1">IFERROR(IF(AN48*fxVal_normal=_BS!AN48,"",IF(OR(AN48="", NOT(ISNUMBER(AN48)), ISERROR(AN48), $B48=""), "",
   IF($I48=1,
      IFBLANK(
         _xldudf_CX_PUSH(AN48*fxVal_normal, CX_ENTITY, $B48, AN$11, AN$14, AN$19,),
         ""
      ),
      IF($I48=2,
         IFBLANK(
            _xldudf_CX_PUSH(AN48, CX_ENTITY, $B48, AN$11, AN$14, AN$19,),
            ""
         ),
         IF($I48=3,
            "",
            IFBLANK(
               _xldudf_CX_PUSH(AN48, CX_ENTITY, $B48, AN$11, AN$14, AN$19,),
               ""
            )
         )
      )
   )
)),"")</f>
        <v/>
      </c>
      <c r="DB48" s="1883" t="str" cm="1">
        <f t="array" aca="1" ref="DB48" ca="1">IFERROR(IF(AO48*fxVal_normal=_BS!AO48,"",IF(OR(AO48="", NOT(ISNUMBER(AO48)), ISERROR(AO48), $B48=""), "",
   IF($I48=1,
      IFBLANK(
         _xldudf_CX_PUSH(AO48*fxVal_normal, CX_ENTITY, $B48, AO$11, AO$14, AO$19,),
         ""
      ),
      IF($I48=2,
         IFBLANK(
            _xldudf_CX_PUSH(AO48, CX_ENTITY, $B48, AO$11, AO$14, AO$19,),
            ""
         ),
         IF($I48=3,
            "",
            IFBLANK(
               _xldudf_CX_PUSH(AO48, CX_ENTITY, $B48, AO$11, AO$14, AO$19,),
               ""
            )
         )
      )
   )
)),"")</f>
        <v/>
      </c>
      <c r="DC48" s="1883" t="str" cm="1">
        <f t="array" aca="1" ref="DC48" ca="1">IFERROR(IF(AP48*fxVal_normal=_BS!AP48,"",IF(OR(AP48="", NOT(ISNUMBER(AP48)), ISERROR(AP48), $B48=""), "",
   IF($I48=1,
      IFBLANK(
         _xldudf_CX_PUSH(AP48*fxVal_normal, CX_ENTITY, $B48, AP$11, AP$14, AP$19,),
         ""
      ),
      IF($I48=2,
         IFBLANK(
            _xldudf_CX_PUSH(AP48, CX_ENTITY, $B48, AP$11, AP$14, AP$19,),
            ""
         ),
         IF($I48=3,
            "",
            IFBLANK(
               _xldudf_CX_PUSH(AP48, CX_ENTITY, $B48, AP$11, AP$14, AP$19,),
               ""
            )
         )
      )
   )
)),"")</f>
        <v/>
      </c>
      <c r="DD48" s="1883" t="str" cm="1">
        <f t="array" aca="1" ref="DD48" ca="1">IFERROR(IF(AQ48*fxVal_normal=_BS!AQ48,"",IF(OR(AQ48="", NOT(ISNUMBER(AQ48)), ISERROR(AQ48), $B48=""), "",
   IF($I48=1,
      IFBLANK(
         _xldudf_CX_PUSH(AQ48*fxVal_normal, CX_ENTITY, $B48, AQ$11, AQ$14, AQ$19,),
         ""
      ),
      IF($I48=2,
         IFBLANK(
            _xldudf_CX_PUSH(AQ48, CX_ENTITY, $B48, AQ$11, AQ$14, AQ$19,),
            ""
         ),
         IF($I48=3,
            "",
            IFBLANK(
               _xldudf_CX_PUSH(AQ48, CX_ENTITY, $B48, AQ$11, AQ$14, AQ$19,),
               ""
            )
         )
      )
   )
)),"")</f>
        <v/>
      </c>
      <c r="DE48" s="1883" t="str" cm="1">
        <f t="array" aca="1" ref="DE48" ca="1">IFERROR(IF(AR48*fxVal_normal=_BS!AR48,"",IF(OR(AR48="", NOT(ISNUMBER(AR48)), ISERROR(AR48), $B48=""), "",
   IF($I48=1,
      IFBLANK(
         _xldudf_CX_PUSH(AR48*fxVal_normal, CX_ENTITY, $B48, AR$11, AR$14, AR$19,),
         ""
      ),
      IF($I48=2,
         IFBLANK(
            _xldudf_CX_PUSH(AR48, CX_ENTITY, $B48, AR$11, AR$14, AR$19,),
            ""
         ),
         IF($I48=3,
            "",
            IFBLANK(
               _xldudf_CX_PUSH(AR48, CX_ENTITY, $B48, AR$11, AR$14, AR$19,),
               ""
            )
         )
      )
   )
)),"")</f>
        <v/>
      </c>
      <c r="DF48" s="1883" t="str" cm="1">
        <f t="array" aca="1" ref="DF48" ca="1">IFERROR(IF(AS48*fxVal_normal=_BS!AS48,"",IF(OR(AS48="", NOT(ISNUMBER(AS48)), ISERROR(AS48), $B48=""), "",
   IF($I48=1,
      IFBLANK(
         _xldudf_CX_PUSH(AS48*fxVal_normal, CX_ENTITY, $B48, AS$11, AS$14, AS$19,),
         ""
      ),
      IF($I48=2,
         IFBLANK(
            _xldudf_CX_PUSH(AS48, CX_ENTITY, $B48, AS$11, AS$14, AS$19,),
            ""
         ),
         IF($I48=3,
            "",
            IFBLANK(
               _xldudf_CX_PUSH(AS48, CX_ENTITY, $B48, AS$11, AS$14, AS$19,),
               ""
            )
         )
      )
   )
)),"")</f>
        <v/>
      </c>
      <c r="DG48" s="1883" t="str" cm="1">
        <f t="array" aca="1" ref="DG48" ca="1">IFERROR(IF(AT48*fxVal_normal=_BS!AT48,"",IF(OR(AT48="", NOT(ISNUMBER(AT48)), ISERROR(AT48), $B48=""), "",
   IF($I48=1,
      IFBLANK(
         _xldudf_CX_PUSH(AT48*fxVal_normal, CX_ENTITY, $B48, AT$11, AT$14, AT$19,),
         ""
      ),
      IF($I48=2,
         IFBLANK(
            _xldudf_CX_PUSH(AT48, CX_ENTITY, $B48, AT$11, AT$14, AT$19,),
            ""
         ),
         IF($I48=3,
            "",
            IFBLANK(
               _xldudf_CX_PUSH(AT48, CX_ENTITY, $B48, AT$11, AT$14, AT$19,),
               ""
            )
         )
      )
   )
)),"")</f>
        <v/>
      </c>
      <c r="DH48" s="1883" t="str" cm="1">
        <f t="array" aca="1" ref="DH48" ca="1">IFERROR(IF(AU48*fxVal_normal=_BS!AU48,"",IF(OR(AU48="", NOT(ISNUMBER(AU48)), ISERROR(AU48), $B48=""), "",
   IF($I48=1,
      IFBLANK(
         _xldudf_CX_PUSH(AU48*fxVal_normal, CX_ENTITY, $B48, AU$11, AU$14, AU$19,),
         ""
      ),
      IF($I48=2,
         IFBLANK(
            _xldudf_CX_PUSH(AU48, CX_ENTITY, $B48, AU$11, AU$14, AU$19,),
            ""
         ),
         IF($I48=3,
            "",
            IFBLANK(
               _xldudf_CX_PUSH(AU48, CX_ENTITY, $B48, AU$11, AU$14, AU$19,),
               ""
            )
         )
      )
   )
)),"")</f>
        <v/>
      </c>
      <c r="DI48" s="1883" t="str" cm="1">
        <f t="array" aca="1" ref="DI48" ca="1">IFERROR(IF(AV48*fxVal_normal=_BS!AV48,"",IF(OR(AV48="", NOT(ISNUMBER(AV48)), ISERROR(AV48), $B48=""), "",
   IF($I48=1,
      IFBLANK(
         _xldudf_CX_PUSH(AV48*fxVal_normal, CX_ENTITY, $B48, AV$11, AV$14, AV$19,),
         ""
      ),
      IF($I48=2,
         IFBLANK(
            _xldudf_CX_PUSH(AV48, CX_ENTITY, $B48, AV$11, AV$14, AV$19,),
            ""
         ),
         IF($I48=3,
            "",
            IFBLANK(
               _xldudf_CX_PUSH(AV48, CX_ENTITY, $B48, AV$11, AV$14, AV$19,),
               ""
            )
         )
      )
   )
)),"")</f>
        <v/>
      </c>
      <c r="DJ48" s="1883" t="str" cm="1">
        <f t="array" aca="1" ref="DJ48" ca="1">IFERROR(IF(AW48*fxVal_normal=_BS!AW48,"",IF(OR(AW48="", NOT(ISNUMBER(AW48)), ISERROR(AW48), $B48=""), "",
   IF($I48=1,
      IFBLANK(
         _xldudf_CX_PUSH(AW48*fxVal_normal, CX_ENTITY, $B48, AW$11, AW$14, AW$19,),
         ""
      ),
      IF($I48=2,
         IFBLANK(
            _xldudf_CX_PUSH(AW48, CX_ENTITY, $B48, AW$11, AW$14, AW$19,),
            ""
         ),
         IF($I48=3,
            "",
            IFBLANK(
               _xldudf_CX_PUSH(AW48, CX_ENTITY, $B48, AW$11, AW$14, AW$19,),
               ""
            )
         )
      )
   )
)),"")</f>
        <v/>
      </c>
      <c r="DK48" s="1883" t="str" cm="1">
        <f t="array" aca="1" ref="DK48" ca="1">IFERROR(IF(AX48*fxVal_normal=_BS!AX48,"",IF(OR(AX48="", NOT(ISNUMBER(AX48)), ISERROR(AX48), $B48=""), "",
   IF($I48=1,
      IFBLANK(
         _xldudf_CX_PUSH(AX48*fxVal_normal, CX_ENTITY, $B48, AX$11, AX$14, AX$19,),
         ""
      ),
      IF($I48=2,
         IFBLANK(
            _xldudf_CX_PUSH(AX48, CX_ENTITY, $B48, AX$11, AX$14, AX$19,),
            ""
         ),
         IF($I48=3,
            "",
            IFBLANK(
               _xldudf_CX_PUSH(AX48, CX_ENTITY, $B48, AX$11, AX$14, AX$19,),
               ""
            )
         )
      )
   )
)),"")</f>
        <v/>
      </c>
      <c r="DL48" s="1883" t="str" cm="1">
        <f t="array" aca="1" ref="DL48" ca="1">IFERROR(IF(AY48*fxVal_normal=_BS!AY48,"",IF(OR(AY48="", NOT(ISNUMBER(AY48)), ISERROR(AY48), $B48=""), "",
   IF($I48=1,
      IFBLANK(
         _xldudf_CX_PUSH(AY48*fxVal_normal, CX_ENTITY, $B48, AY$11, AY$14, AY$19,),
         ""
      ),
      IF($I48=2,
         IFBLANK(
            _xldudf_CX_PUSH(AY48, CX_ENTITY, $B48, AY$11, AY$14, AY$19,),
            ""
         ),
         IF($I48=3,
            "",
            IFBLANK(
               _xldudf_CX_PUSH(AY48, CX_ENTITY, $B48, AY$11, AY$14, AY$19,),
               ""
            )
         )
      )
   )
)),"")</f>
        <v/>
      </c>
      <c r="DM48" s="1883" t="str" cm="1">
        <f t="array" aca="1" ref="DM48" ca="1">IFERROR(IF(AZ48*fxVal_normal=_BS!AZ48,"",IF(OR(AZ48="", NOT(ISNUMBER(AZ48)), ISERROR(AZ48), $B48=""), "",
   IF($I48=1,
      IFBLANK(
         _xldudf_CX_PUSH(AZ48*fxVal_normal, CX_ENTITY, $B48, AZ$11, AZ$14, AZ$19,),
         ""
      ),
      IF($I48=2,
         IFBLANK(
            _xldudf_CX_PUSH(AZ48, CX_ENTITY, $B48, AZ$11, AZ$14, AZ$19,),
            ""
         ),
         IF($I48=3,
            "",
            IFBLANK(
               _xldudf_CX_PUSH(AZ48, CX_ENTITY, $B48, AZ$11, AZ$14, AZ$19,),
               ""
            )
         )
      )
   )
)),"")</f>
        <v/>
      </c>
      <c r="DN48" s="1883" t="str" cm="1">
        <f t="array" aca="1" ref="DN48" ca="1">IFERROR(IF(BA48*fxVal_normal=_BS!BA48,"",IF(OR(BA48="", NOT(ISNUMBER(BA48)), ISERROR(BA48), $B48=""), "",
   IF($I48=1,
      IFBLANK(
         _xldudf_CX_PUSH(BA48*fxVal_normal, CX_ENTITY, $B48, BA$11, BA$14, BA$19,),
         ""
      ),
      IF($I48=2,
         IFBLANK(
            _xldudf_CX_PUSH(BA48, CX_ENTITY, $B48, BA$11, BA$14, BA$19,),
            ""
         ),
         IF($I48=3,
            "",
            IFBLANK(
               _xldudf_CX_PUSH(BA48, CX_ENTITY, $B48, BA$11, BA$14, BA$19,),
               ""
            )
         )
      )
   )
)),"")</f>
        <v/>
      </c>
      <c r="DO48" s="1883" t="str" cm="1">
        <f t="array" aca="1" ref="DO48" ca="1">IFERROR(IF(BB48*fxVal_normal=_BS!BB48,"",IF(OR(BB48="", NOT(ISNUMBER(BB48)), ISERROR(BB48), $B48=""), "",
   IF($I48=1,
      IFBLANK(
         _xldudf_CX_PUSH(BB48*fxVal_normal, CX_ENTITY, $B48, BB$11, BB$14, BB$19,),
         ""
      ),
      IF($I48=2,
         IFBLANK(
            _xldudf_CX_PUSH(BB48, CX_ENTITY, $B48, BB$11, BB$14, BB$19,),
            ""
         ),
         IF($I48=3,
            "",
            IFBLANK(
               _xldudf_CX_PUSH(BB48, CX_ENTITY, $B48, BB$11, BB$14, BB$19,),
               ""
            )
         )
      )
   )
)),"")</f>
        <v/>
      </c>
      <c r="DP48" s="1883" t="str" cm="1">
        <f t="array" aca="1" ref="DP48" ca="1">IFERROR(IF(BC48*fxVal_normal=_BS!BC48,"",IF(OR(BC48="", NOT(ISNUMBER(BC48)), ISERROR(BC48), $B48=""), "",
   IF($I48=1,
      IFBLANK(
         _xldudf_CX_PUSH(BC48*fxVal_normal, CX_ENTITY, $B48, BC$11, BC$14, BC$19,),
         ""
      ),
      IF($I48=2,
         IFBLANK(
            _xldudf_CX_PUSH(BC48, CX_ENTITY, $B48, BC$11, BC$14, BC$19,),
            ""
         ),
         IF($I48=3,
            "",
            IFBLANK(
               _xldudf_CX_PUSH(BC48, CX_ENTITY, $B48, BC$11, BC$14, BC$19,),
               ""
            )
         )
      )
   )
)),"")</f>
        <v/>
      </c>
      <c r="DQ48" s="1883" t="str" cm="1">
        <f t="array" aca="1" ref="DQ48" ca="1">IFERROR(IF(BD48*fxVal_normal=_BS!BD48,"",IF(OR(BD48="", NOT(ISNUMBER(BD48)), ISERROR(BD48), $B48=""), "",
   IF($I48=1,
      IFBLANK(
         _xldudf_CX_PUSH(BD48*fxVal_normal, CX_ENTITY, $B48, BD$11, BD$14, BD$19,),
         ""
      ),
      IF($I48=2,
         IFBLANK(
            _xldudf_CX_PUSH(BD48, CX_ENTITY, $B48, BD$11, BD$14, BD$19,),
            ""
         ),
         IF($I48=3,
            "",
            IFBLANK(
               _xldudf_CX_PUSH(BD48, CX_ENTITY, $B48, BD$11, BD$14, BD$19,),
               ""
            )
         )
      )
   )
)),"")</f>
        <v/>
      </c>
      <c r="DR48" s="1883" t="str" cm="1">
        <f t="array" aca="1" ref="DR48" ca="1">IFERROR(IF(BE48*fxVal_normal=_BS!BE48,"",IF(OR(BE48="", NOT(ISNUMBER(BE48)), ISERROR(BE48), $B48=""), "",
   IF($I48=1,
      IFBLANK(
         _xldudf_CX_PUSH(BE48*fxVal_normal, CX_ENTITY, $B48, BE$11, BE$14, BE$19,),
         ""
      ),
      IF($I48=2,
         IFBLANK(
            _xldudf_CX_PUSH(BE48, CX_ENTITY, $B48, BE$11, BE$14, BE$19,),
            ""
         ),
         IF($I48=3,
            "",
            IFBLANK(
               _xldudf_CX_PUSH(BE48, CX_ENTITY, $B48, BE$11, BE$14, BE$19,),
               ""
            )
         )
      )
   )
)),"")</f>
        <v/>
      </c>
      <c r="DS48" s="1883" t="str" cm="1">
        <f t="array" aca="1" ref="DS48" ca="1">IFERROR(IF(BF48*fxVal_normal=_BS!BF48,"",IF(OR(BF48="", NOT(ISNUMBER(BF48)), ISERROR(BF48), $B48=""), "",
   IF($I48=1,
      IFBLANK(
         _xldudf_CX_PUSH(BF48*fxVal_normal, CX_ENTITY, $B48, BF$11, BF$14, BF$19,),
         ""
      ),
      IF($I48=2,
         IFBLANK(
            _xldudf_CX_PUSH(BF48, CX_ENTITY, $B48, BF$11, BF$14, BF$19,),
            ""
         ),
         IF($I48=3,
            "",
            IFBLANK(
               _xldudf_CX_PUSH(BF48, CX_ENTITY, $B48, BF$11, BF$14, BF$19,),
               ""
            )
         )
      )
   )
)),"")</f>
        <v/>
      </c>
      <c r="DT48" s="1883" t="str" cm="1">
        <f t="array" aca="1" ref="DT48" ca="1">IFERROR(IF(BG48*fxVal_normal=_BS!BG48,"",IF(OR(BG48="", NOT(ISNUMBER(BG48)), ISERROR(BG48), $B48=""), "",
   IF($I48=1,
      IFBLANK(
         _xldudf_CX_PUSH(BG48*fxVal_normal, CX_ENTITY, $B48, BG$11, BG$14, BG$19,),
         ""
      ),
      IF($I48=2,
         IFBLANK(
            _xldudf_CX_PUSH(BG48, CX_ENTITY, $B48, BG$11, BG$14, BG$19,),
            ""
         ),
         IF($I48=3,
            "",
            IFBLANK(
               _xldudf_CX_PUSH(BG48, CX_ENTITY, $B48, BG$11, BG$14, BG$19,),
               ""
            )
         )
      )
   )
)),"")</f>
        <v/>
      </c>
      <c r="DU48" s="1883" t="str" cm="1">
        <f t="array" aca="1" ref="DU48" ca="1">IFERROR(IF(BH48*fxVal_normal=_BS!BH48,"",IF(OR(BH48="", NOT(ISNUMBER(BH48)), ISERROR(BH48), $B48=""), "",
   IF($I48=1,
      IFBLANK(
         _xldudf_CX_PUSH(BH48*fxVal_normal, CX_ENTITY, $B48, BH$11, BH$14, BH$19,),
         ""
      ),
      IF($I48=2,
         IFBLANK(
            _xldudf_CX_PUSH(BH48, CX_ENTITY, $B48, BH$11, BH$14, BH$19,),
            ""
         ),
         IF($I48=3,
            "",
            IFBLANK(
               _xldudf_CX_PUSH(BH48, CX_ENTITY, $B48, BH$11, BH$14, BH$19,),
               ""
            )
         )
      )
   )
)),"")</f>
        <v/>
      </c>
      <c r="DV48" s="1883" t="str" cm="1">
        <f t="array" aca="1" ref="DV48" ca="1">IFERROR(IF(BI48*fxVal_normal=_BS!BI48,"",IF(OR(BI48="", NOT(ISNUMBER(BI48)), ISERROR(BI48), $B48=""), "",
   IF($I48=1,
      IFBLANK(
         _xldudf_CX_PUSH(BI48*fxVal_normal, CX_ENTITY, $B48, BI$11, BI$14, BI$19,),
         ""
      ),
      IF($I48=2,
         IFBLANK(
            _xldudf_CX_PUSH(BI48, CX_ENTITY, $B48, BI$11, BI$14, BI$19,),
            ""
         ),
         IF($I48=3,
            "",
            IFBLANK(
               _xldudf_CX_PUSH(BI48, CX_ENTITY, $B48, BI$11, BI$14, BI$19,),
               ""
            )
         )
      )
   )
)),"")</f>
        <v/>
      </c>
      <c r="DW48" s="1883" t="str" cm="1">
        <f t="array" aca="1" ref="DW48" ca="1">IFERROR(IF(BJ48*fxVal_normal=_BS!BJ48,"",IF(OR(BJ48="", NOT(ISNUMBER(BJ48)), ISERROR(BJ48), $B48=""), "",
   IF($I48=1,
      IFBLANK(
         _xldudf_CX_PUSH(BJ48*fxVal_normal, CX_ENTITY, $B48, BJ$11, BJ$14, BJ$19,),
         ""
      ),
      IF($I48=2,
         IFBLANK(
            _xldudf_CX_PUSH(BJ48, CX_ENTITY, $B48, BJ$11, BJ$14, BJ$19,),
            ""
         ),
         IF($I48=3,
            "",
            IFBLANK(
               _xldudf_CX_PUSH(BJ48, CX_ENTITY, $B48, BJ$11, BJ$14, BJ$19,),
               ""
            )
         )
      )
   )
)),"")</f>
        <v/>
      </c>
      <c r="DX48" s="1883" t="str" cm="1">
        <f t="array" aca="1" ref="DX48" ca="1">IFERROR(IF(BK48*fxVal_normal=_BS!BK48,"",IF(OR(BK48="", NOT(ISNUMBER(BK48)), ISERROR(BK48), $B48=""), "",
   IF($I48=1,
      IFBLANK(
         _xldudf_CX_PUSH(BK48*fxVal_normal, CX_ENTITY, $B48, BK$11, BK$14, BK$19,),
         ""
      ),
      IF($I48=2,
         IFBLANK(
            _xldudf_CX_PUSH(BK48, CX_ENTITY, $B48, BK$11, BK$14, BK$19,),
            ""
         ),
         IF($I48=3,
            "",
            IFBLANK(
               _xldudf_CX_PUSH(BK48, CX_ENTITY, $B48, BK$11, BK$14, BK$19,),
               ""
            )
         )
      )
   )
)),"")</f>
        <v/>
      </c>
      <c r="DY48" s="1883" t="str" cm="1">
        <f t="array" aca="1" ref="DY48" ca="1">IFERROR(IF(BL48*fxVal_normal=_BS!BL48,"",IF(OR(BL48="", NOT(ISNUMBER(BL48)), ISERROR(BL48), $B48=""), "",
   IF($I48=1,
      IFBLANK(
         _xldudf_CX_PUSH(BL48*fxVal_normal, CX_ENTITY, $B48, BL$11, BL$14, BL$19,),
         ""
      ),
      IF($I48=2,
         IFBLANK(
            _xldudf_CX_PUSH(BL48, CX_ENTITY, $B48, BL$11, BL$14, BL$19,),
            ""
         ),
         IF($I48=3,
            "",
            IFBLANK(
               _xldudf_CX_PUSH(BL48, CX_ENTITY, $B48, BL$11, BL$14, BL$19,),
               ""
            )
         )
      )
   )
)),"")</f>
        <v/>
      </c>
      <c r="DZ48" s="1883" t="str" cm="1">
        <f t="array" aca="1" ref="DZ48" ca="1">IFERROR(IF(BM48*fxVal_normal=_BS!BM48,"",IF(OR(BM48="", NOT(ISNUMBER(BM48)), ISERROR(BM48), $B48=""), "",
   IF($I48=1,
      IFBLANK(
         _xldudf_CX_PUSH(BM48*fxVal_normal, CX_ENTITY, $B48, BM$11, BM$14, BM$19,),
         ""
      ),
      IF($I48=2,
         IFBLANK(
            _xldudf_CX_PUSH(BM48, CX_ENTITY, $B48, BM$11, BM$14, BM$19,),
            ""
         ),
         IF($I48=3,
            "",
            IFBLANK(
               _xldudf_CX_PUSH(BM48, CX_ENTITY, $B48, BM$11, BM$14, BM$19,),
               ""
            )
         )
      )
   )
)),"")</f>
        <v/>
      </c>
      <c r="EA48" s="1883" t="str" cm="1">
        <f t="array" aca="1" ref="EA48" ca="1">IFERROR(IF(BN48*fxVal_normal=_BS!BN48,"",IF(OR(BN48="", NOT(ISNUMBER(BN48)), ISERROR(BN48), $B48=""), "",
   IF($I48=1,
      IFBLANK(
         _xldudf_CX_PUSH(BN48*fxVal_normal, CX_ENTITY, $B48, BN$11, BN$14, BN$19,),
         ""
      ),
      IF($I48=2,
         IFBLANK(
            _xldudf_CX_PUSH(BN48, CX_ENTITY, $B48, BN$11, BN$14, BN$19,),
            ""
         ),
         IF($I48=3,
            "",
            IFBLANK(
               _xldudf_CX_PUSH(BN48, CX_ENTITY, $B48, BN$11, BN$14, BN$19,),
               ""
            )
         )
      )
   )
)),"")</f>
        <v/>
      </c>
    </row>
    <row r="49" spans="1:131" ht="21" customHeight="1">
      <c r="A49" s="1626"/>
      <c r="B49" s="811" t="str" cm="1">
        <f t="array" ref="B49">IFBLANK(_BS!F49,"")</f>
        <v>Preferred Equity</v>
      </c>
      <c r="C49" s="811" t="str" cm="1">
        <f t="array" ref="C49">IFBLANK(_BS!C49,"")</f>
        <v>Preferred Equity (Company View)</v>
      </c>
      <c r="D49" s="1549"/>
      <c r="E49" s="1902" t="e" cm="1">
        <f t="array" aca="1" ref="E4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)($AD49:$CH49, Z49)</f>
        <v>#NAME?</v>
      </c>
      <c r="F49" s="1897"/>
      <c r="G49" s="1897"/>
      <c r="H49" s="401">
        <v>1</v>
      </c>
      <c r="I49" s="401">
        <v>1</v>
      </c>
      <c r="J49" s="401"/>
      <c r="N49" s="158"/>
      <c r="O49" s="101"/>
      <c r="P49" s="52"/>
      <c r="Q49" s="101"/>
      <c r="R49" s="126"/>
      <c r="S49" s="101"/>
      <c r="T49" s="101"/>
      <c r="U49" s="39"/>
      <c r="W49" s="91" t="str">
        <f t="shared" si="1"/>
        <v>Actual</v>
      </c>
      <c r="X49" s="857">
        <f>_BS!X49</f>
        <v>-1</v>
      </c>
      <c r="Y49" s="911">
        <v>2</v>
      </c>
      <c r="Z49" s="198" cm="1">
        <f t="array" ref="Z49">_xlfn.SWITCH(
    TRUE,
    _BS!$L49=TRUE, 1,
    _BS!$L49=FALSE,-1,
    _BS!$L49=-1,0,
"n/a"
)</f>
        <v>-1</v>
      </c>
      <c r="AA49" s="200"/>
      <c r="AB49" s="88" t="str">
        <f>_BS!AB49</f>
        <v>Preferred Equity</v>
      </c>
      <c r="AC49" s="88" t="e" cm="1" vm="5">
        <f t="array" aca="1" ref="AC49" ca="1">_xlfn.LET(
_xlpm._termname, $AB49,
_xlpm._iconname, "find",
_xlpm._icon, fx_getIcon(_xlpm._iconname),
_xlpm._location, _xlfn.XLOOKUP(LOWER(_xlpm._termname), LOWER(tbl_acctDef[Term]),tbl_acctDef[Term]),
_xlpm._hyperlink, HYPERLINK("#"&amp;CELL("address",_xlpm._location), _xlpm._icon),
IFERROR(_xlpm._hyperlink,"")
)</f>
        <v>#VALUE!</v>
      </c>
      <c r="AD49" s="1669">
        <v>1</v>
      </c>
      <c r="AE49" s="1669">
        <v>1</v>
      </c>
      <c r="AF49" s="1669">
        <v>1</v>
      </c>
      <c r="AG49" s="1669">
        <v>1</v>
      </c>
      <c r="AH49" s="1669">
        <v>1</v>
      </c>
      <c r="AI49" s="1669">
        <v>1</v>
      </c>
      <c r="AJ49" s="1669">
        <v>1</v>
      </c>
      <c r="AK49" s="1669">
        <v>1</v>
      </c>
      <c r="AL49" s="1669">
        <v>1</v>
      </c>
      <c r="AM49" s="1669">
        <v>1</v>
      </c>
      <c r="AN49" s="1669">
        <v>1</v>
      </c>
      <c r="AO49" s="1669">
        <v>1</v>
      </c>
      <c r="AP49" s="1669">
        <v>1</v>
      </c>
      <c r="AQ49" s="1669">
        <v>1</v>
      </c>
      <c r="AR49" s="1669">
        <v>1</v>
      </c>
      <c r="AS49" s="1669">
        <v>1</v>
      </c>
      <c r="AT49" s="1669">
        <v>1</v>
      </c>
      <c r="AU49" s="1669">
        <v>1</v>
      </c>
      <c r="AV49" s="1669">
        <v>1</v>
      </c>
      <c r="AW49" s="1669">
        <v>1</v>
      </c>
      <c r="AX49" s="1669">
        <v>1</v>
      </c>
      <c r="AY49" s="1669">
        <v>1</v>
      </c>
      <c r="AZ49" s="1669">
        <v>1</v>
      </c>
      <c r="BA49" s="1669">
        <v>1</v>
      </c>
      <c r="BB49" s="1669">
        <v>1</v>
      </c>
      <c r="BC49" s="1669">
        <v>1</v>
      </c>
      <c r="BD49" s="1669">
        <v>1</v>
      </c>
      <c r="BE49" s="1669">
        <v>1</v>
      </c>
      <c r="BF49" s="1669">
        <v>1</v>
      </c>
      <c r="BG49" s="1669">
        <v>1</v>
      </c>
      <c r="BH49" s="1669">
        <v>1</v>
      </c>
      <c r="BI49" s="1669">
        <v>1</v>
      </c>
      <c r="BJ49" s="1669">
        <v>1</v>
      </c>
      <c r="BK49" s="1669">
        <v>1</v>
      </c>
      <c r="BL49" s="1669">
        <v>1</v>
      </c>
      <c r="BM49" s="1669">
        <v>1</v>
      </c>
      <c r="BN49" s="1669">
        <v>1</v>
      </c>
      <c r="BO49" s="2279"/>
      <c r="BP49" s="2279"/>
      <c r="BQ49" s="2279"/>
      <c r="BR49" s="2279"/>
      <c r="BS49" s="2279"/>
      <c r="BT49" s="2279"/>
      <c r="BU49" s="2279"/>
      <c r="BV49" s="2279"/>
      <c r="BW49" s="2279"/>
      <c r="BX49" s="2279"/>
      <c r="BY49" s="2279"/>
      <c r="BZ49" s="2279"/>
      <c r="CA49" s="926"/>
      <c r="CB49" s="921"/>
      <c r="CC49" s="927"/>
      <c r="CD49" s="2069" t="e" cm="1">
        <f t="array" aca="1" ref="CD49" ca="1">_xlfn.XLOOKUP(BS!CD$11, array_timeline, BS!$AD49:$BN49)</f>
        <v>#NAME?</v>
      </c>
      <c r="CE49" s="2069" t="e" cm="1">
        <f t="array" aca="1" ref="CE49" ca="1">_xlfn.XLOOKUP(BS!CE$11, array_timeline, BS!$AD49:$BN49)</f>
        <v>#NAME?</v>
      </c>
      <c r="CF49" s="925"/>
      <c r="CG49" s="1669" t="e" cm="1">
        <f t="array" aca="1" ref="CG49" ca="1">TODECIMAL(IFBLANK(_BS!CG49,""), fxVal_normal)</f>
        <v>#NAME?</v>
      </c>
      <c r="CH49" s="1669" t="e" cm="1">
        <f t="array" aca="1" ref="CH49" ca="1">TODECIMAL(IFBLANK(_BS!CH49,""), fxVal_normal)</f>
        <v>#NAME?</v>
      </c>
      <c r="CI49" s="200"/>
      <c r="CK49" s="2085" t="str" cm="1">
        <f t="array" aca="1" ref="CK49" ca="1">IFERROR(IF(Y49&lt;&gt;AB49,_xldudf_CX_PUSH(Y49,CX_ENTITY,C49,EOMONTH(val_asOfDate,0)),""),"")</f>
        <v/>
      </c>
      <c r="CL49" s="2085" t="str" cm="1">
        <f t="array" aca="1" ref="CL49" ca="1">IFERROR(IF(Y49&lt;&gt;AB49,_xldudf_CX_PUSH(Y49,CX_ENTITY,C49,EOMONTH(val_asOfDate,1)),""),"")</f>
        <v/>
      </c>
      <c r="CM49" s="2085" t="str" cm="1">
        <f t="array" aca="1" ref="CM49" ca="1">IFERROR(IF(Y49&lt;&gt;AB49,_xldudf_CX_PUSH(Y49,CX_ENTITY,C49,EOMONTH(val_asOfDate,2)),""),"")</f>
        <v/>
      </c>
      <c r="CN49" s="2085" t="str" cm="1">
        <f t="array" aca="1" ref="CN49" ca="1">IFERROR(IF(Y49&lt;&gt;AB49,_xldudf_CX_PUSH(Y49,CX_ENTITY,C49,EOMONTH(val_asOfDate,3)),""),"")</f>
        <v/>
      </c>
      <c r="CO49" s="2086" t="str" cm="1">
        <f t="array" aca="1" ref="CO49" ca="1">IFERROR(IF(CG49*fxVal_normal=_BS!CG49,"",IF(OR($CG49="", $CG49=0, NOT(ISNUMBER($CG49)), ISERROR($CG49), $B49=""), "",
   IF($I49=1,
      IFBLANK(
         _xldudf_CX_PUSH($CG49*10^6, CX_ENTITY, $B49, $CG$11, $CG$14, $CG$19,),
         ""
      ),
      IF($I49=2,
         IFBLANK(
            _xldudf_CX_PUSH($CG49, CX_ENTITY, $B49, $CG$11, $CG$14, $CG$19,),
            ""
         ),
         IF($I49=3,
            "",
            IFBLANK(
               _xldudf_CX_PUSH($CG49, CX_ENTITY, $B49, $CG$11, $CG$14, $CG$19,),
               ""
            )
         )
      )
   )
)),"")</f>
        <v/>
      </c>
      <c r="CP49" s="2086" t="str" cm="1">
        <f t="array" aca="1" ref="CP49" ca="1">IFERROR(IF(CH49*fxVal_normal=_BS!CH49,"",IF(OR($CH49="", $CH49=0, NOT(ISNUMBER($CH49)), ISERROR($CH49), $B49=""), "",
   IF($I49=1,
      IFBLANK(
         _xldudf_CX_PUSH($CH49*10^6, CX_ENTITY, $B49, $CH$11, $CH$14, $CH$19,),
         ""
      ),
      IF($I49=2,
         IFBLANK(
            _xldudf_CX_PUSH($CH49, CX_ENTITY, $B49, $CH$11, $CH$14, $CH$19,),
            ""
         ),
         IF($I49=3,
            "",
            IFBLANK(
               _xldudf_CX_PUSH($CH49, CX_ENTITY, $B49, $CH$11, $CH$14, $CH$19,),
               ""
            )
         )
      )
   )
)),"")</f>
        <v/>
      </c>
      <c r="CQ49" s="1883" t="str" cm="1">
        <f t="array" aca="1" ref="CQ49" ca="1">IFERROR(IF(AD49*fxVal_normal=_BS!AD49,"",IF(OR(AD49="", NOT(ISNUMBER(AD49)), ISERROR(AD49), $B49=""), "",
   IF($I49=1,
      IFBLANK(
         _xldudf_CX_PUSH(AD49*fxVal_normal, CX_ENTITY, $B49, AD$11, AD$14, AD$19,),
         ""
      ),
      IF($I49=2,
         IFBLANK(
            _xldudf_CX_PUSH(AD49, CX_ENTITY, $B49, AD$11, AD$14, AD$19,),
            ""
         ),
         IF($I49=3,
            "",
            IFBLANK(
               _xldudf_CX_PUSH(AD49, CX_ENTITY, $B49, AD$11, AD$14, AD$19,),
               ""
            )
         )
      )
   )
)),"")</f>
        <v/>
      </c>
      <c r="CR49" s="1883" t="str" cm="1">
        <f t="array" aca="1" ref="CR49" ca="1">IFERROR(IF(AE49*fxVal_normal=_BS!AE49,"",IF(OR(AE49="", NOT(ISNUMBER(AE49)), ISERROR(AE49), $B49=""), "",
   IF($I49=1,
      IFBLANK(
         _xldudf_CX_PUSH(AE49*fxVal_normal, CX_ENTITY, $B49, AE$11, AE$14, AE$19,),
         ""
      ),
      IF($I49=2,
         IFBLANK(
            _xldudf_CX_PUSH(AE49, CX_ENTITY, $B49, AE$11, AE$14, AE$19,),
            ""
         ),
         IF($I49=3,
            "",
            IFBLANK(
               _xldudf_CX_PUSH(AE49, CX_ENTITY, $B49, AE$11, AE$14, AE$19,),
               ""
            )
         )
      )
   )
)),"")</f>
        <v/>
      </c>
      <c r="CS49" s="1883" t="str" cm="1">
        <f t="array" aca="1" ref="CS49" ca="1">IFERROR(IF(AF49*fxVal_normal=_BS!AF49,"",IF(OR(AF49="", NOT(ISNUMBER(AF49)), ISERROR(AF49), $B49=""), "",
   IF($I49=1,
      IFBLANK(
         _xldudf_CX_PUSH(AF49*fxVal_normal, CX_ENTITY, $B49, AF$11, AF$14, AF$19,),
         ""
      ),
      IF($I49=2,
         IFBLANK(
            _xldudf_CX_PUSH(AF49, CX_ENTITY, $B49, AF$11, AF$14, AF$19,),
            ""
         ),
         IF($I49=3,
            "",
            IFBLANK(
               _xldudf_CX_PUSH(AF49, CX_ENTITY, $B49, AF$11, AF$14, AF$19,),
               ""
            )
         )
      )
   )
)),"")</f>
        <v/>
      </c>
      <c r="CT49" s="1883" t="str" cm="1">
        <f t="array" aca="1" ref="CT49" ca="1">IFERROR(IF(AG49*fxVal_normal=_BS!AG49,"",IF(OR(AG49="", NOT(ISNUMBER(AG49)), ISERROR(AG49), $B49=""), "",
   IF($I49=1,
      IFBLANK(
         _xldudf_CX_PUSH(AG49*fxVal_normal, CX_ENTITY, $B49, AG$11, AG$14, AG$19,),
         ""
      ),
      IF($I49=2,
         IFBLANK(
            _xldudf_CX_PUSH(AG49, CX_ENTITY, $B49, AG$11, AG$14, AG$19,),
            ""
         ),
         IF($I49=3,
            "",
            IFBLANK(
               _xldudf_CX_PUSH(AG49, CX_ENTITY, $B49, AG$11, AG$14, AG$19,),
               ""
            )
         )
      )
   )
)),"")</f>
        <v/>
      </c>
      <c r="CU49" s="1883" t="str" cm="1">
        <f t="array" aca="1" ref="CU49" ca="1">IFERROR(IF(AH49*fxVal_normal=_BS!AH49,"",IF(OR(AH49="", NOT(ISNUMBER(AH49)), ISERROR(AH49), $B49=""), "",
   IF($I49=1,
      IFBLANK(
         _xldudf_CX_PUSH(AH49*fxVal_normal, CX_ENTITY, $B49, AH$11, AH$14, AH$19,),
         ""
      ),
      IF($I49=2,
         IFBLANK(
            _xldudf_CX_PUSH(AH49, CX_ENTITY, $B49, AH$11, AH$14, AH$19,),
            ""
         ),
         IF($I49=3,
            "",
            IFBLANK(
               _xldudf_CX_PUSH(AH49, CX_ENTITY, $B49, AH$11, AH$14, AH$19,),
               ""
            )
         )
      )
   )
)),"")</f>
        <v/>
      </c>
      <c r="CV49" s="1883" t="str" cm="1">
        <f t="array" aca="1" ref="CV49" ca="1">IFERROR(IF(AI49*fxVal_normal=_BS!AI49,"",IF(OR(AI49="", NOT(ISNUMBER(AI49)), ISERROR(AI49), $B49=""), "",
   IF($I49=1,
      IFBLANK(
         _xldudf_CX_PUSH(AI49*fxVal_normal, CX_ENTITY, $B49, AI$11, AI$14, AI$19,),
         ""
      ),
      IF($I49=2,
         IFBLANK(
            _xldudf_CX_PUSH(AI49, CX_ENTITY, $B49, AI$11, AI$14, AI$19,),
            ""
         ),
         IF($I49=3,
            "",
            IFBLANK(
               _xldudf_CX_PUSH(AI49, CX_ENTITY, $B49, AI$11, AI$14, AI$19,),
               ""
            )
         )
      )
   )
)),"")</f>
        <v/>
      </c>
      <c r="CW49" s="1883" t="str" cm="1">
        <f t="array" aca="1" ref="CW49" ca="1">IFERROR(IF(AJ49*fxVal_normal=_BS!AJ49,"",IF(OR(AJ49="", NOT(ISNUMBER(AJ49)), ISERROR(AJ49), $B49=""), "",
   IF($I49=1,
      IFBLANK(
         _xldudf_CX_PUSH(AJ49*fxVal_normal, CX_ENTITY, $B49, AJ$11, AJ$14, AJ$19,),
         ""
      ),
      IF($I49=2,
         IFBLANK(
            _xldudf_CX_PUSH(AJ49, CX_ENTITY, $B49, AJ$11, AJ$14, AJ$19,),
            ""
         ),
         IF($I49=3,
            "",
            IFBLANK(
               _xldudf_CX_PUSH(AJ49, CX_ENTITY, $B49, AJ$11, AJ$14, AJ$19,),
               ""
            )
         )
      )
   )
)),"")</f>
        <v/>
      </c>
      <c r="CX49" s="1883" t="str" cm="1">
        <f t="array" aca="1" ref="CX49" ca="1">IFERROR(IF(AK49*fxVal_normal=_BS!AK49,"",IF(OR(AK49="", NOT(ISNUMBER(AK49)), ISERROR(AK49), $B49=""), "",
   IF($I49=1,
      IFBLANK(
         _xldudf_CX_PUSH(AK49*fxVal_normal, CX_ENTITY, $B49, AK$11, AK$14, AK$19,),
         ""
      ),
      IF($I49=2,
         IFBLANK(
            _xldudf_CX_PUSH(AK49, CX_ENTITY, $B49, AK$11, AK$14, AK$19,),
            ""
         ),
         IF($I49=3,
            "",
            IFBLANK(
               _xldudf_CX_PUSH(AK49, CX_ENTITY, $B49, AK$11, AK$14, AK$19,),
               ""
            )
         )
      )
   )
)),"")</f>
        <v/>
      </c>
      <c r="CY49" s="1883" t="str" cm="1">
        <f t="array" aca="1" ref="CY49" ca="1">IFERROR(IF(AL49*fxVal_normal=_BS!AL49,"",IF(OR(AL49="", NOT(ISNUMBER(AL49)), ISERROR(AL49), $B49=""), "",
   IF($I49=1,
      IFBLANK(
         _xldudf_CX_PUSH(AL49*fxVal_normal, CX_ENTITY, $B49, AL$11, AL$14, AL$19,),
         ""
      ),
      IF($I49=2,
         IFBLANK(
            _xldudf_CX_PUSH(AL49, CX_ENTITY, $B49, AL$11, AL$14, AL$19,),
            ""
         ),
         IF($I49=3,
            "",
            IFBLANK(
               _xldudf_CX_PUSH(AL49, CX_ENTITY, $B49, AL$11, AL$14, AL$19,),
               ""
            )
         )
      )
   )
)),"")</f>
        <v/>
      </c>
      <c r="CZ49" s="1883" t="str" cm="1">
        <f t="array" aca="1" ref="CZ49" ca="1">IFERROR(IF(AM49*fxVal_normal=_BS!AM49,"",IF(OR(AM49="", NOT(ISNUMBER(AM49)), ISERROR(AM49), $B49=""), "",
   IF($I49=1,
      IFBLANK(
         _xldudf_CX_PUSH(AM49*fxVal_normal, CX_ENTITY, $B49, AM$11, AM$14, AM$19,),
         ""
      ),
      IF($I49=2,
         IFBLANK(
            _xldudf_CX_PUSH(AM49, CX_ENTITY, $B49, AM$11, AM$14, AM$19,),
            ""
         ),
         IF($I49=3,
            "",
            IFBLANK(
               _xldudf_CX_PUSH(AM49, CX_ENTITY, $B49, AM$11, AM$14, AM$19,),
               ""
            )
         )
      )
   )
)),"")</f>
        <v/>
      </c>
      <c r="DA49" s="1883" t="str" cm="1">
        <f t="array" aca="1" ref="DA49" ca="1">IFERROR(IF(AN49*fxVal_normal=_BS!AN49,"",IF(OR(AN49="", NOT(ISNUMBER(AN49)), ISERROR(AN49), $B49=""), "",
   IF($I49=1,
      IFBLANK(
         _xldudf_CX_PUSH(AN49*fxVal_normal, CX_ENTITY, $B49, AN$11, AN$14, AN$19,),
         ""
      ),
      IF($I49=2,
         IFBLANK(
            _xldudf_CX_PUSH(AN49, CX_ENTITY, $B49, AN$11, AN$14, AN$19,),
            ""
         ),
         IF($I49=3,
            "",
            IFBLANK(
               _xldudf_CX_PUSH(AN49, CX_ENTITY, $B49, AN$11, AN$14, AN$19,),
               ""
            )
         )
      )
   )
)),"")</f>
        <v/>
      </c>
      <c r="DB49" s="1883" t="str" cm="1">
        <f t="array" aca="1" ref="DB49" ca="1">IFERROR(IF(AO49*fxVal_normal=_BS!AO49,"",IF(OR(AO49="", NOT(ISNUMBER(AO49)), ISERROR(AO49), $B49=""), "",
   IF($I49=1,
      IFBLANK(
         _xldudf_CX_PUSH(AO49*fxVal_normal, CX_ENTITY, $B49, AO$11, AO$14, AO$19,),
         ""
      ),
      IF($I49=2,
         IFBLANK(
            _xldudf_CX_PUSH(AO49, CX_ENTITY, $B49, AO$11, AO$14, AO$19,),
            ""
         ),
         IF($I49=3,
            "",
            IFBLANK(
               _xldudf_CX_PUSH(AO49, CX_ENTITY, $B49, AO$11, AO$14, AO$19,),
               ""
            )
         )
      )
   )
)),"")</f>
        <v/>
      </c>
      <c r="DC49" s="1883" t="str" cm="1">
        <f t="array" aca="1" ref="DC49" ca="1">IFERROR(IF(AP49*fxVal_normal=_BS!AP49,"",IF(OR(AP49="", NOT(ISNUMBER(AP49)), ISERROR(AP49), $B49=""), "",
   IF($I49=1,
      IFBLANK(
         _xldudf_CX_PUSH(AP49*fxVal_normal, CX_ENTITY, $B49, AP$11, AP$14, AP$19,),
         ""
      ),
      IF($I49=2,
         IFBLANK(
            _xldudf_CX_PUSH(AP49, CX_ENTITY, $B49, AP$11, AP$14, AP$19,),
            ""
         ),
         IF($I49=3,
            "",
            IFBLANK(
               _xldudf_CX_PUSH(AP49, CX_ENTITY, $B49, AP$11, AP$14, AP$19,),
               ""
            )
         )
      )
   )
)),"")</f>
        <v/>
      </c>
      <c r="DD49" s="1883" t="str" cm="1">
        <f t="array" aca="1" ref="DD49" ca="1">IFERROR(IF(AQ49*fxVal_normal=_BS!AQ49,"",IF(OR(AQ49="", NOT(ISNUMBER(AQ49)), ISERROR(AQ49), $B49=""), "",
   IF($I49=1,
      IFBLANK(
         _xldudf_CX_PUSH(AQ49*fxVal_normal, CX_ENTITY, $B49, AQ$11, AQ$14, AQ$19,),
         ""
      ),
      IF($I49=2,
         IFBLANK(
            _xldudf_CX_PUSH(AQ49, CX_ENTITY, $B49, AQ$11, AQ$14, AQ$19,),
            ""
         ),
         IF($I49=3,
            "",
            IFBLANK(
               _xldudf_CX_PUSH(AQ49, CX_ENTITY, $B49, AQ$11, AQ$14, AQ$19,),
               ""
            )
         )
      )
   )
)),"")</f>
        <v/>
      </c>
      <c r="DE49" s="1883" t="str" cm="1">
        <f t="array" aca="1" ref="DE49" ca="1">IFERROR(IF(AR49*fxVal_normal=_BS!AR49,"",IF(OR(AR49="", NOT(ISNUMBER(AR49)), ISERROR(AR49), $B49=""), "",
   IF($I49=1,
      IFBLANK(
         _xldudf_CX_PUSH(AR49*fxVal_normal, CX_ENTITY, $B49, AR$11, AR$14, AR$19,),
         ""
      ),
      IF($I49=2,
         IFBLANK(
            _xldudf_CX_PUSH(AR49, CX_ENTITY, $B49, AR$11, AR$14, AR$19,),
            ""
         ),
         IF($I49=3,
            "",
            IFBLANK(
               _xldudf_CX_PUSH(AR49, CX_ENTITY, $B49, AR$11, AR$14, AR$19,),
               ""
            )
         )
      )
   )
)),"")</f>
        <v/>
      </c>
      <c r="DF49" s="1883" t="str" cm="1">
        <f t="array" aca="1" ref="DF49" ca="1">IFERROR(IF(AS49*fxVal_normal=_BS!AS49,"",IF(OR(AS49="", NOT(ISNUMBER(AS49)), ISERROR(AS49), $B49=""), "",
   IF($I49=1,
      IFBLANK(
         _xldudf_CX_PUSH(AS49*fxVal_normal, CX_ENTITY, $B49, AS$11, AS$14, AS$19,),
         ""
      ),
      IF($I49=2,
         IFBLANK(
            _xldudf_CX_PUSH(AS49, CX_ENTITY, $B49, AS$11, AS$14, AS$19,),
            ""
         ),
         IF($I49=3,
            "",
            IFBLANK(
               _xldudf_CX_PUSH(AS49, CX_ENTITY, $B49, AS$11, AS$14, AS$19,),
               ""
            )
         )
      )
   )
)),"")</f>
        <v/>
      </c>
      <c r="DG49" s="1883" t="str" cm="1">
        <f t="array" aca="1" ref="DG49" ca="1">IFERROR(IF(AT49*fxVal_normal=_BS!AT49,"",IF(OR(AT49="", NOT(ISNUMBER(AT49)), ISERROR(AT49), $B49=""), "",
   IF($I49=1,
      IFBLANK(
         _xldudf_CX_PUSH(AT49*fxVal_normal, CX_ENTITY, $B49, AT$11, AT$14, AT$19,),
         ""
      ),
      IF($I49=2,
         IFBLANK(
            _xldudf_CX_PUSH(AT49, CX_ENTITY, $B49, AT$11, AT$14, AT$19,),
            ""
         ),
         IF($I49=3,
            "",
            IFBLANK(
               _xldudf_CX_PUSH(AT49, CX_ENTITY, $B49, AT$11, AT$14, AT$19,),
               ""
            )
         )
      )
   )
)),"")</f>
        <v/>
      </c>
      <c r="DH49" s="1883" t="str" cm="1">
        <f t="array" aca="1" ref="DH49" ca="1">IFERROR(IF(AU49*fxVal_normal=_BS!AU49,"",IF(OR(AU49="", NOT(ISNUMBER(AU49)), ISERROR(AU49), $B49=""), "",
   IF($I49=1,
      IFBLANK(
         _xldudf_CX_PUSH(AU49*fxVal_normal, CX_ENTITY, $B49, AU$11, AU$14, AU$19,),
         ""
      ),
      IF($I49=2,
         IFBLANK(
            _xldudf_CX_PUSH(AU49, CX_ENTITY, $B49, AU$11, AU$14, AU$19,),
            ""
         ),
         IF($I49=3,
            "",
            IFBLANK(
               _xldudf_CX_PUSH(AU49, CX_ENTITY, $B49, AU$11, AU$14, AU$19,),
               ""
            )
         )
      )
   )
)),"")</f>
        <v/>
      </c>
      <c r="DI49" s="1883" t="str" cm="1">
        <f t="array" aca="1" ref="DI49" ca="1">IFERROR(IF(AV49*fxVal_normal=_BS!AV49,"",IF(OR(AV49="", NOT(ISNUMBER(AV49)), ISERROR(AV49), $B49=""), "",
   IF($I49=1,
      IFBLANK(
         _xldudf_CX_PUSH(AV49*fxVal_normal, CX_ENTITY, $B49, AV$11, AV$14, AV$19,),
         ""
      ),
      IF($I49=2,
         IFBLANK(
            _xldudf_CX_PUSH(AV49, CX_ENTITY, $B49, AV$11, AV$14, AV$19,),
            ""
         ),
         IF($I49=3,
            "",
            IFBLANK(
               _xldudf_CX_PUSH(AV49, CX_ENTITY, $B49, AV$11, AV$14, AV$19,),
               ""
            )
         )
      )
   )
)),"")</f>
        <v/>
      </c>
      <c r="DJ49" s="1883" t="str" cm="1">
        <f t="array" aca="1" ref="DJ49" ca="1">IFERROR(IF(AW49*fxVal_normal=_BS!AW49,"",IF(OR(AW49="", NOT(ISNUMBER(AW49)), ISERROR(AW49), $B49=""), "",
   IF($I49=1,
      IFBLANK(
         _xldudf_CX_PUSH(AW49*fxVal_normal, CX_ENTITY, $B49, AW$11, AW$14, AW$19,),
         ""
      ),
      IF($I49=2,
         IFBLANK(
            _xldudf_CX_PUSH(AW49, CX_ENTITY, $B49, AW$11, AW$14, AW$19,),
            ""
         ),
         IF($I49=3,
            "",
            IFBLANK(
               _xldudf_CX_PUSH(AW49, CX_ENTITY, $B49, AW$11, AW$14, AW$19,),
               ""
            )
         )
      )
   )
)),"")</f>
        <v/>
      </c>
      <c r="DK49" s="1883" t="str" cm="1">
        <f t="array" aca="1" ref="DK49" ca="1">IFERROR(IF(AX49*fxVal_normal=_BS!AX49,"",IF(OR(AX49="", NOT(ISNUMBER(AX49)), ISERROR(AX49), $B49=""), "",
   IF($I49=1,
      IFBLANK(
         _xldudf_CX_PUSH(AX49*fxVal_normal, CX_ENTITY, $B49, AX$11, AX$14, AX$19,),
         ""
      ),
      IF($I49=2,
         IFBLANK(
            _xldudf_CX_PUSH(AX49, CX_ENTITY, $B49, AX$11, AX$14, AX$19,),
            ""
         ),
         IF($I49=3,
            "",
            IFBLANK(
               _xldudf_CX_PUSH(AX49, CX_ENTITY, $B49, AX$11, AX$14, AX$19,),
               ""
            )
         )
      )
   )
)),"")</f>
        <v/>
      </c>
      <c r="DL49" s="1883" t="str" cm="1">
        <f t="array" aca="1" ref="DL49" ca="1">IFERROR(IF(AY49*fxVal_normal=_BS!AY49,"",IF(OR(AY49="", NOT(ISNUMBER(AY49)), ISERROR(AY49), $B49=""), "",
   IF($I49=1,
      IFBLANK(
         _xldudf_CX_PUSH(AY49*fxVal_normal, CX_ENTITY, $B49, AY$11, AY$14, AY$19,),
         ""
      ),
      IF($I49=2,
         IFBLANK(
            _xldudf_CX_PUSH(AY49, CX_ENTITY, $B49, AY$11, AY$14, AY$19,),
            ""
         ),
         IF($I49=3,
            "",
            IFBLANK(
               _xldudf_CX_PUSH(AY49, CX_ENTITY, $B49, AY$11, AY$14, AY$19,),
               ""
            )
         )
      )
   )
)),"")</f>
        <v/>
      </c>
      <c r="DM49" s="1883" t="str" cm="1">
        <f t="array" aca="1" ref="DM49" ca="1">IFERROR(IF(AZ49*fxVal_normal=_BS!AZ49,"",IF(OR(AZ49="", NOT(ISNUMBER(AZ49)), ISERROR(AZ49), $B49=""), "",
   IF($I49=1,
      IFBLANK(
         _xldudf_CX_PUSH(AZ49*fxVal_normal, CX_ENTITY, $B49, AZ$11, AZ$14, AZ$19,),
         ""
      ),
      IF($I49=2,
         IFBLANK(
            _xldudf_CX_PUSH(AZ49, CX_ENTITY, $B49, AZ$11, AZ$14, AZ$19,),
            ""
         ),
         IF($I49=3,
            "",
            IFBLANK(
               _xldudf_CX_PUSH(AZ49, CX_ENTITY, $B49, AZ$11, AZ$14, AZ$19,),
               ""
            )
         )
      )
   )
)),"")</f>
        <v/>
      </c>
      <c r="DN49" s="1883" t="str" cm="1">
        <f t="array" aca="1" ref="DN49" ca="1">IFERROR(IF(BA49*fxVal_normal=_BS!BA49,"",IF(OR(BA49="", NOT(ISNUMBER(BA49)), ISERROR(BA49), $B49=""), "",
   IF($I49=1,
      IFBLANK(
         _xldudf_CX_PUSH(BA49*fxVal_normal, CX_ENTITY, $B49, BA$11, BA$14, BA$19,),
         ""
      ),
      IF($I49=2,
         IFBLANK(
            _xldudf_CX_PUSH(BA49, CX_ENTITY, $B49, BA$11, BA$14, BA$19,),
            ""
         ),
         IF($I49=3,
            "",
            IFBLANK(
               _xldudf_CX_PUSH(BA49, CX_ENTITY, $B49, BA$11, BA$14, BA$19,),
               ""
            )
         )
      )
   )
)),"")</f>
        <v/>
      </c>
      <c r="DO49" s="1883" t="str" cm="1">
        <f t="array" aca="1" ref="DO49" ca="1">IFERROR(IF(BB49*fxVal_normal=_BS!BB49,"",IF(OR(BB49="", NOT(ISNUMBER(BB49)), ISERROR(BB49), $B49=""), "",
   IF($I49=1,
      IFBLANK(
         _xldudf_CX_PUSH(BB49*fxVal_normal, CX_ENTITY, $B49, BB$11, BB$14, BB$19,),
         ""
      ),
      IF($I49=2,
         IFBLANK(
            _xldudf_CX_PUSH(BB49, CX_ENTITY, $B49, BB$11, BB$14, BB$19,),
            ""
         ),
         IF($I49=3,
            "",
            IFBLANK(
               _xldudf_CX_PUSH(BB49, CX_ENTITY, $B49, BB$11, BB$14, BB$19,),
               ""
            )
         )
      )
   )
)),"")</f>
        <v/>
      </c>
      <c r="DP49" s="1883" t="str" cm="1">
        <f t="array" aca="1" ref="DP49" ca="1">IFERROR(IF(BC49*fxVal_normal=_BS!BC49,"",IF(OR(BC49="", NOT(ISNUMBER(BC49)), ISERROR(BC49), $B49=""), "",
   IF($I49=1,
      IFBLANK(
         _xldudf_CX_PUSH(BC49*fxVal_normal, CX_ENTITY, $B49, BC$11, BC$14, BC$19,),
         ""
      ),
      IF($I49=2,
         IFBLANK(
            _xldudf_CX_PUSH(BC49, CX_ENTITY, $B49, BC$11, BC$14, BC$19,),
            ""
         ),
         IF($I49=3,
            "",
            IFBLANK(
               _xldudf_CX_PUSH(BC49, CX_ENTITY, $B49, BC$11, BC$14, BC$19,),
               ""
            )
         )
      )
   )
)),"")</f>
        <v/>
      </c>
      <c r="DQ49" s="1883" t="str" cm="1">
        <f t="array" aca="1" ref="DQ49" ca="1">IFERROR(IF(BD49*fxVal_normal=_BS!BD49,"",IF(OR(BD49="", NOT(ISNUMBER(BD49)), ISERROR(BD49), $B49=""), "",
   IF($I49=1,
      IFBLANK(
         _xldudf_CX_PUSH(BD49*fxVal_normal, CX_ENTITY, $B49, BD$11, BD$14, BD$19,),
         ""
      ),
      IF($I49=2,
         IFBLANK(
            _xldudf_CX_PUSH(BD49, CX_ENTITY, $B49, BD$11, BD$14, BD$19,),
            ""
         ),
         IF($I49=3,
            "",
            IFBLANK(
               _xldudf_CX_PUSH(BD49, CX_ENTITY, $B49, BD$11, BD$14, BD$19,),
               ""
            )
         )
      )
   )
)),"")</f>
        <v/>
      </c>
      <c r="DR49" s="1883" t="str" cm="1">
        <f t="array" aca="1" ref="DR49" ca="1">IFERROR(IF(BE49*fxVal_normal=_BS!BE49,"",IF(OR(BE49="", NOT(ISNUMBER(BE49)), ISERROR(BE49), $B49=""), "",
   IF($I49=1,
      IFBLANK(
         _xldudf_CX_PUSH(BE49*fxVal_normal, CX_ENTITY, $B49, BE$11, BE$14, BE$19,),
         ""
      ),
      IF($I49=2,
         IFBLANK(
            _xldudf_CX_PUSH(BE49, CX_ENTITY, $B49, BE$11, BE$14, BE$19,),
            ""
         ),
         IF($I49=3,
            "",
            IFBLANK(
               _xldudf_CX_PUSH(BE49, CX_ENTITY, $B49, BE$11, BE$14, BE$19,),
               ""
            )
         )
      )
   )
)),"")</f>
        <v/>
      </c>
      <c r="DS49" s="1883" t="str" cm="1">
        <f t="array" aca="1" ref="DS49" ca="1">IFERROR(IF(BF49*fxVal_normal=_BS!BF49,"",IF(OR(BF49="", NOT(ISNUMBER(BF49)), ISERROR(BF49), $B49=""), "",
   IF($I49=1,
      IFBLANK(
         _xldudf_CX_PUSH(BF49*fxVal_normal, CX_ENTITY, $B49, BF$11, BF$14, BF$19,),
         ""
      ),
      IF($I49=2,
         IFBLANK(
            _xldudf_CX_PUSH(BF49, CX_ENTITY, $B49, BF$11, BF$14, BF$19,),
            ""
         ),
         IF($I49=3,
            "",
            IFBLANK(
               _xldudf_CX_PUSH(BF49, CX_ENTITY, $B49, BF$11, BF$14, BF$19,),
               ""
            )
         )
      )
   )
)),"")</f>
        <v/>
      </c>
      <c r="DT49" s="1883" t="str" cm="1">
        <f t="array" aca="1" ref="DT49" ca="1">IFERROR(IF(BG49*fxVal_normal=_BS!BG49,"",IF(OR(BG49="", NOT(ISNUMBER(BG49)), ISERROR(BG49), $B49=""), "",
   IF($I49=1,
      IFBLANK(
         _xldudf_CX_PUSH(BG49*fxVal_normal, CX_ENTITY, $B49, BG$11, BG$14, BG$19,),
         ""
      ),
      IF($I49=2,
         IFBLANK(
            _xldudf_CX_PUSH(BG49, CX_ENTITY, $B49, BG$11, BG$14, BG$19,),
            ""
         ),
         IF($I49=3,
            "",
            IFBLANK(
               _xldudf_CX_PUSH(BG49, CX_ENTITY, $B49, BG$11, BG$14, BG$19,),
               ""
            )
         )
      )
   )
)),"")</f>
        <v/>
      </c>
      <c r="DU49" s="1883" t="str" cm="1">
        <f t="array" aca="1" ref="DU49" ca="1">IFERROR(IF(BH49*fxVal_normal=_BS!BH49,"",IF(OR(BH49="", NOT(ISNUMBER(BH49)), ISERROR(BH49), $B49=""), "",
   IF($I49=1,
      IFBLANK(
         _xldudf_CX_PUSH(BH49*fxVal_normal, CX_ENTITY, $B49, BH$11, BH$14, BH$19,),
         ""
      ),
      IF($I49=2,
         IFBLANK(
            _xldudf_CX_PUSH(BH49, CX_ENTITY, $B49, BH$11, BH$14, BH$19,),
            ""
         ),
         IF($I49=3,
            "",
            IFBLANK(
               _xldudf_CX_PUSH(BH49, CX_ENTITY, $B49, BH$11, BH$14, BH$19,),
               ""
            )
         )
      )
   )
)),"")</f>
        <v/>
      </c>
      <c r="DV49" s="1883" t="str" cm="1">
        <f t="array" aca="1" ref="DV49" ca="1">IFERROR(IF(BI49*fxVal_normal=_BS!BI49,"",IF(OR(BI49="", NOT(ISNUMBER(BI49)), ISERROR(BI49), $B49=""), "",
   IF($I49=1,
      IFBLANK(
         _xldudf_CX_PUSH(BI49*fxVal_normal, CX_ENTITY, $B49, BI$11, BI$14, BI$19,),
         ""
      ),
      IF($I49=2,
         IFBLANK(
            _xldudf_CX_PUSH(BI49, CX_ENTITY, $B49, BI$11, BI$14, BI$19,),
            ""
         ),
         IF($I49=3,
            "",
            IFBLANK(
               _xldudf_CX_PUSH(BI49, CX_ENTITY, $B49, BI$11, BI$14, BI$19,),
               ""
            )
         )
      )
   )
)),"")</f>
        <v/>
      </c>
      <c r="DW49" s="1883" t="str" cm="1">
        <f t="array" aca="1" ref="DW49" ca="1">IFERROR(IF(BJ49*fxVal_normal=_BS!BJ49,"",IF(OR(BJ49="", NOT(ISNUMBER(BJ49)), ISERROR(BJ49), $B49=""), "",
   IF($I49=1,
      IFBLANK(
         _xldudf_CX_PUSH(BJ49*fxVal_normal, CX_ENTITY, $B49, BJ$11, BJ$14, BJ$19,),
         ""
      ),
      IF($I49=2,
         IFBLANK(
            _xldudf_CX_PUSH(BJ49, CX_ENTITY, $B49, BJ$11, BJ$14, BJ$19,),
            ""
         ),
         IF($I49=3,
            "",
            IFBLANK(
               _xldudf_CX_PUSH(BJ49, CX_ENTITY, $B49, BJ$11, BJ$14, BJ$19,),
               ""
            )
         )
      )
   )
)),"")</f>
        <v/>
      </c>
      <c r="DX49" s="1883" t="str" cm="1">
        <f t="array" aca="1" ref="DX49" ca="1">IFERROR(IF(BK49*fxVal_normal=_BS!BK49,"",IF(OR(BK49="", NOT(ISNUMBER(BK49)), ISERROR(BK49), $B49=""), "",
   IF($I49=1,
      IFBLANK(
         _xldudf_CX_PUSH(BK49*fxVal_normal, CX_ENTITY, $B49, BK$11, BK$14, BK$19,),
         ""
      ),
      IF($I49=2,
         IFBLANK(
            _xldudf_CX_PUSH(BK49, CX_ENTITY, $B49, BK$11, BK$14, BK$19,),
            ""
         ),
         IF($I49=3,
            "",
            IFBLANK(
               _xldudf_CX_PUSH(BK49, CX_ENTITY, $B49, BK$11, BK$14, BK$19,),
               ""
            )
         )
      )
   )
)),"")</f>
        <v/>
      </c>
      <c r="DY49" s="1883" t="str" cm="1">
        <f t="array" aca="1" ref="DY49" ca="1">IFERROR(IF(BL49*fxVal_normal=_BS!BL49,"",IF(OR(BL49="", NOT(ISNUMBER(BL49)), ISERROR(BL49), $B49=""), "",
   IF($I49=1,
      IFBLANK(
         _xldudf_CX_PUSH(BL49*fxVal_normal, CX_ENTITY, $B49, BL$11, BL$14, BL$19,),
         ""
      ),
      IF($I49=2,
         IFBLANK(
            _xldudf_CX_PUSH(BL49, CX_ENTITY, $B49, BL$11, BL$14, BL$19,),
            ""
         ),
         IF($I49=3,
            "",
            IFBLANK(
               _xldudf_CX_PUSH(BL49, CX_ENTITY, $B49, BL$11, BL$14, BL$19,),
               ""
            )
         )
      )
   )
)),"")</f>
        <v/>
      </c>
      <c r="DZ49" s="1883" t="str" cm="1">
        <f t="array" aca="1" ref="DZ49" ca="1">IFERROR(IF(BM49*fxVal_normal=_BS!BM49,"",IF(OR(BM49="", NOT(ISNUMBER(BM49)), ISERROR(BM49), $B49=""), "",
   IF($I49=1,
      IFBLANK(
         _xldudf_CX_PUSH(BM49*fxVal_normal, CX_ENTITY, $B49, BM$11, BM$14, BM$19,),
         ""
      ),
      IF($I49=2,
         IFBLANK(
            _xldudf_CX_PUSH(BM49, CX_ENTITY, $B49, BM$11, BM$14, BM$19,),
            ""
         ),
         IF($I49=3,
            "",
            IFBLANK(
               _xldudf_CX_PUSH(BM49, CX_ENTITY, $B49, BM$11, BM$14, BM$19,),
               ""
            )
         )
      )
   )
)),"")</f>
        <v/>
      </c>
      <c r="EA49" s="1883" t="str" cm="1">
        <f t="array" aca="1" ref="EA49" ca="1">IFERROR(IF(BN49*fxVal_normal=_BS!BN49,"",IF(OR(BN49="", NOT(ISNUMBER(BN49)), ISERROR(BN49), $B49=""), "",
   IF($I49=1,
      IFBLANK(
         _xldudf_CX_PUSH(BN49*fxVal_normal, CX_ENTITY, $B49, BN$11, BN$14, BN$19,),
         ""
      ),
      IF($I49=2,
         IFBLANK(
            _xldudf_CX_PUSH(BN49, CX_ENTITY, $B49, BN$11, BN$14, BN$19,),
            ""
         ),
         IF($I49=3,
            "",
            IFBLANK(
               _xldudf_CX_PUSH(BN49, CX_ENTITY, $B49, BN$11, BN$14, BN$19,),
               ""
            )
         )
      )
   )
)),"")</f>
        <v/>
      </c>
    </row>
    <row r="50" spans="1:131" ht="21" customHeight="1">
      <c r="A50" s="1626" t="s">
        <v>229</v>
      </c>
      <c r="B50" s="811" t="str" cm="1">
        <f t="array" ref="B50">IFBLANK(_BS!F50,"")</f>
        <v>Net Assets / Total Equity</v>
      </c>
      <c r="C50" s="811" t="str" cm="1">
        <f t="array" ref="C50">IFBLANK(_BS!C50,"")</f>
        <v>Net Assets / Total Equity (Company View)</v>
      </c>
      <c r="D50" s="1549"/>
      <c r="E50" s="1902" t="e" cm="1">
        <f t="array" aca="1" ref="E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)($AD50:$CH50, Z50)</f>
        <v>#NAME?</v>
      </c>
      <c r="F50" s="1897"/>
      <c r="G50" s="1897"/>
      <c r="H50" s="401">
        <v>2</v>
      </c>
      <c r="I50" s="401">
        <v>1</v>
      </c>
      <c r="J50" s="401"/>
      <c r="L50" s="921"/>
      <c r="M50" s="921"/>
      <c r="N50" s="158"/>
      <c r="O50" s="101"/>
      <c r="P50" s="52"/>
      <c r="Q50" s="101"/>
      <c r="R50" s="101"/>
      <c r="S50" s="101"/>
      <c r="T50" s="101"/>
      <c r="U50" s="39"/>
      <c r="V50" s="921"/>
      <c r="W50" s="962" t="str">
        <f t="shared" si="1"/>
        <v>Actual</v>
      </c>
      <c r="X50" s="1295">
        <f>_BS!X50</f>
        <v>0</v>
      </c>
      <c r="Y50" s="1821" t="str">
        <f>_BS!Y50</f>
        <v>Net Assets / Total Equity</v>
      </c>
      <c r="Z50" s="538" cm="1">
        <f t="array" ref="Z50">_xlfn.SWITCH(
    TRUE,
    _BS!$L50=TRUE, 1,
    _BS!$L50=FALSE,-1,
    _BS!$L50=-1,0,
"n/a"
)</f>
        <v>0</v>
      </c>
      <c r="AA50" s="1166"/>
      <c r="AB50" s="13" t="str">
        <f>_BS!AB50</f>
        <v>Net Assets / Total Equity</v>
      </c>
      <c r="AC50" s="2280" t="e" cm="1" vm="5">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#VALUE!</v>
      </c>
      <c r="AD50" s="1167">
        <f>SUBTOTAL(9,AD20:AD49)</f>
        <v>22</v>
      </c>
      <c r="AE50" s="919">
        <f t="shared" ref="AE50:BN50" si="11">SUBTOTAL(9,AE20:AE49)</f>
        <v>22</v>
      </c>
      <c r="AF50" s="919">
        <f t="shared" si="11"/>
        <v>22</v>
      </c>
      <c r="AG50" s="919">
        <f t="shared" si="11"/>
        <v>22</v>
      </c>
      <c r="AH50" s="919">
        <f t="shared" si="11"/>
        <v>22</v>
      </c>
      <c r="AI50" s="919">
        <f t="shared" si="11"/>
        <v>22</v>
      </c>
      <c r="AJ50" s="919">
        <f t="shared" si="11"/>
        <v>22</v>
      </c>
      <c r="AK50" s="919">
        <f t="shared" si="11"/>
        <v>22</v>
      </c>
      <c r="AL50" s="919">
        <f t="shared" si="11"/>
        <v>22</v>
      </c>
      <c r="AM50" s="919">
        <f t="shared" si="11"/>
        <v>22</v>
      </c>
      <c r="AN50" s="919">
        <f t="shared" si="11"/>
        <v>22</v>
      </c>
      <c r="AO50" s="919">
        <f t="shared" si="11"/>
        <v>22</v>
      </c>
      <c r="AP50" s="919">
        <f t="shared" si="11"/>
        <v>22</v>
      </c>
      <c r="AQ50" s="919">
        <f t="shared" si="11"/>
        <v>22</v>
      </c>
      <c r="AR50" s="919">
        <f t="shared" si="11"/>
        <v>22</v>
      </c>
      <c r="AS50" s="919">
        <f t="shared" si="11"/>
        <v>22</v>
      </c>
      <c r="AT50" s="919">
        <f t="shared" si="11"/>
        <v>22</v>
      </c>
      <c r="AU50" s="919">
        <f t="shared" si="11"/>
        <v>22</v>
      </c>
      <c r="AV50" s="919">
        <f t="shared" si="11"/>
        <v>22</v>
      </c>
      <c r="AW50" s="919">
        <f t="shared" si="11"/>
        <v>22</v>
      </c>
      <c r="AX50" s="919">
        <f t="shared" si="11"/>
        <v>22</v>
      </c>
      <c r="AY50" s="919">
        <f t="shared" si="11"/>
        <v>22</v>
      </c>
      <c r="AZ50" s="919">
        <f t="shared" si="11"/>
        <v>22</v>
      </c>
      <c r="BA50" s="919">
        <f t="shared" si="11"/>
        <v>22</v>
      </c>
      <c r="BB50" s="919">
        <f t="shared" si="11"/>
        <v>22</v>
      </c>
      <c r="BC50" s="919">
        <f t="shared" si="11"/>
        <v>22</v>
      </c>
      <c r="BD50" s="919">
        <f t="shared" si="11"/>
        <v>22</v>
      </c>
      <c r="BE50" s="919">
        <f t="shared" si="11"/>
        <v>22</v>
      </c>
      <c r="BF50" s="919">
        <f t="shared" si="11"/>
        <v>22</v>
      </c>
      <c r="BG50" s="919">
        <f t="shared" si="11"/>
        <v>22</v>
      </c>
      <c r="BH50" s="919">
        <f t="shared" si="11"/>
        <v>22</v>
      </c>
      <c r="BI50" s="919">
        <f t="shared" si="11"/>
        <v>22</v>
      </c>
      <c r="BJ50" s="919">
        <f t="shared" si="11"/>
        <v>22</v>
      </c>
      <c r="BK50" s="919">
        <f t="shared" si="11"/>
        <v>22</v>
      </c>
      <c r="BL50" s="919">
        <f t="shared" si="11"/>
        <v>22</v>
      </c>
      <c r="BM50" s="919">
        <f t="shared" si="11"/>
        <v>22</v>
      </c>
      <c r="BN50" s="919">
        <f t="shared" si="11"/>
        <v>22</v>
      </c>
      <c r="BO50" s="2117"/>
      <c r="BP50" s="2117"/>
      <c r="BQ50" s="2117"/>
      <c r="BR50" s="2117"/>
      <c r="BS50" s="2117"/>
      <c r="BT50" s="2117"/>
      <c r="BU50" s="2117"/>
      <c r="BV50" s="2117"/>
      <c r="BW50" s="2117"/>
      <c r="BX50" s="2117"/>
      <c r="BY50" s="2117"/>
      <c r="BZ50" s="2117"/>
      <c r="CA50" s="926"/>
      <c r="CB50" s="921"/>
      <c r="CC50" s="927"/>
      <c r="CD50" s="919" t="e" cm="1">
        <f t="array" aca="1" ref="CD50" ca="1">_xlfn.XLOOKUP(BS!CD$11, array_timeline, BS!$AD50:$BN50)</f>
        <v>#NAME?</v>
      </c>
      <c r="CE50" s="919" t="e" cm="1">
        <f t="array" aca="1" ref="CE50" ca="1">_xlfn.XLOOKUP(BS!CE$11, array_timeline, BS!$AD50:$BN50)</f>
        <v>#NAME?</v>
      </c>
      <c r="CF50" s="925"/>
      <c r="CG50" s="919" t="e">
        <f ca="1">SUBTOTAL(9,CG20:CG49)</f>
        <v>#NAME?</v>
      </c>
      <c r="CH50" s="919" t="e">
        <f ca="1">SUBTOTAL(9,CH20:CH49)</f>
        <v>#NAME?</v>
      </c>
      <c r="CI50" s="924"/>
      <c r="CK50" s="2085" t="str" cm="1">
        <f t="array" ref="CK50">IFERROR(IF(Y50&lt;&gt;AB50,_xldudf_CX_PUSH(Y50,CX_ENTITY,C50,EOMONTH(val_asOfDate,0)),""),"")</f>
        <v/>
      </c>
      <c r="CL50" s="2085" t="str" cm="1">
        <f t="array" ref="CL50">IFERROR(IF(Y50&lt;&gt;AB50,_xldudf_CX_PUSH(Y50,CX_ENTITY,C50,EOMONTH(val_asOfDate,1)),""),"")</f>
        <v/>
      </c>
      <c r="CM50" s="2085" t="str" cm="1">
        <f t="array" ref="CM50">IFERROR(IF(Y50&lt;&gt;AB50,_xldudf_CX_PUSH(Y50,CX_ENTITY,C50,EOMONTH(val_asOfDate,2)),""),"")</f>
        <v/>
      </c>
      <c r="CN50" s="2085" t="str" cm="1">
        <f t="array" ref="CN50">IFERROR(IF(Y50&lt;&gt;AB50,_xldudf_CX_PUSH(Y50,CX_ENTITY,C50,EOMONTH(val_asOfDate,3)),""),"")</f>
        <v/>
      </c>
      <c r="CO50" s="2086" t="str" cm="1">
        <f t="array" aca="1" ref="CO50" ca="1">IFERROR(IF(CG50*fxVal_normal=_BS!CG50,"",IF(OR($CG50="", $CG50=0, NOT(ISNUMBER($CG50)), ISERROR($CG50), $B50=""), "",
   IF($I50=1,
      IFBLANK(
         _xldudf_CX_PUSH($CG50*10^6, CX_ENTITY, $B50, $CG$11, $CG$14, $CG$19,),
         ""
      ),
      IF($I50=2,
         IFBLANK(
            _xldudf_CX_PUSH($CG50, CX_ENTITY, $B50, $CG$11, $CG$14, $CG$19,),
            ""
         ),
         IF($I50=3,
            "",
            IFBLANK(
               _xldudf_CX_PUSH($CG50, CX_ENTITY, $B50, $CG$11, $CG$14, $CG$19,),
               ""
            )
         )
      )
   )
)),"")</f>
        <v/>
      </c>
      <c r="CP50" s="2086" t="str" cm="1">
        <f t="array" aca="1" ref="CP50" ca="1">IFERROR(IF(CH50*fxVal_normal=_BS!CH50,"",IF(OR($CH50="", $CH50=0, NOT(ISNUMBER($CH50)), ISERROR($CH50), $B50=""), "",
   IF($I50=1,
      IFBLANK(
         _xldudf_CX_PUSH($CH50*10^6, CX_ENTITY, $B50, $CH$11, $CH$14, $CH$19,),
         ""
      ),
      IF($I50=2,
         IFBLANK(
            _xldudf_CX_PUSH($CH50, CX_ENTITY, $B50, $CH$11, $CH$14, $CH$19,),
            ""
         ),
         IF($I50=3,
            "",
            IFBLANK(
               _xldudf_CX_PUSH($CH50, CX_ENTITY, $B50, $CH$11, $CH$14, $CH$19,),
               ""
            )
         )
      )
   )
)),"")</f>
        <v/>
      </c>
      <c r="CQ50" s="1883" t="str" cm="1">
        <f t="array" aca="1" ref="CQ50" ca="1">IFERROR(IF(AD50*fxVal_normal=_BS!AD50,"",IF(OR(AD50="", NOT(ISNUMBER(AD50)), ISERROR(AD50), $B50=""), "",
   IF($I50=1,
      IFBLANK(
         _xldudf_CX_PUSH(AD50*fxVal_normal, CX_ENTITY, $B50, AD$11, AD$14, AD$19,),
         ""
      ),
      IF($I50=2,
         IFBLANK(
            _xldudf_CX_PUSH(AD50, CX_ENTITY, $B50, AD$11, AD$14, AD$19,),
            ""
         ),
         IF($I50=3,
            "",
            IFBLANK(
               _xldudf_CX_PUSH(AD50, CX_ENTITY, $B50, AD$11, AD$14, AD$19,),
               ""
            )
         )
      )
   )
)),"")</f>
        <v/>
      </c>
      <c r="CR50" s="1883" t="str" cm="1">
        <f t="array" aca="1" ref="CR50" ca="1">IFERROR(IF(AE50*fxVal_normal=_BS!AE50,"",IF(OR(AE50="", NOT(ISNUMBER(AE50)), ISERROR(AE50), $B50=""), "",
   IF($I50=1,
      IFBLANK(
         _xldudf_CX_PUSH(AE50*fxVal_normal, CX_ENTITY, $B50, AE$11, AE$14, AE$19,),
         ""
      ),
      IF($I50=2,
         IFBLANK(
            _xldudf_CX_PUSH(AE50, CX_ENTITY, $B50, AE$11, AE$14, AE$19,),
            ""
         ),
         IF($I50=3,
            "",
            IFBLANK(
               _xldudf_CX_PUSH(AE50, CX_ENTITY, $B50, AE$11, AE$14, AE$19,),
               ""
            )
         )
      )
   )
)),"")</f>
        <v/>
      </c>
      <c r="CS50" s="1883" t="str" cm="1">
        <f t="array" aca="1" ref="CS50" ca="1">IFERROR(IF(AF50*fxVal_normal=_BS!AF50,"",IF(OR(AF50="", NOT(ISNUMBER(AF50)), ISERROR(AF50), $B50=""), "",
   IF($I50=1,
      IFBLANK(
         _xldudf_CX_PUSH(AF50*fxVal_normal, CX_ENTITY, $B50, AF$11, AF$14, AF$19,),
         ""
      ),
      IF($I50=2,
         IFBLANK(
            _xldudf_CX_PUSH(AF50, CX_ENTITY, $B50, AF$11, AF$14, AF$19,),
            ""
         ),
         IF($I50=3,
            "",
            IFBLANK(
               _xldudf_CX_PUSH(AF50, CX_ENTITY, $B50, AF$11, AF$14, AF$19,),
               ""
            )
         )
      )
   )
)),"")</f>
        <v/>
      </c>
      <c r="CT50" s="1883" t="str" cm="1">
        <f t="array" aca="1" ref="CT50" ca="1">IFERROR(IF(AG50*fxVal_normal=_BS!AG50,"",IF(OR(AG50="", NOT(ISNUMBER(AG50)), ISERROR(AG50), $B50=""), "",
   IF($I50=1,
      IFBLANK(
         _xldudf_CX_PUSH(AG50*fxVal_normal, CX_ENTITY, $B50, AG$11, AG$14, AG$19,),
         ""
      ),
      IF($I50=2,
         IFBLANK(
            _xldudf_CX_PUSH(AG50, CX_ENTITY, $B50, AG$11, AG$14, AG$19,),
            ""
         ),
         IF($I50=3,
            "",
            IFBLANK(
               _xldudf_CX_PUSH(AG50, CX_ENTITY, $B50, AG$11, AG$14, AG$19,),
               ""
            )
         )
      )
   )
)),"")</f>
        <v/>
      </c>
      <c r="CU50" s="1883" t="str" cm="1">
        <f t="array" aca="1" ref="CU50" ca="1">IFERROR(IF(AH50*fxVal_normal=_BS!AH50,"",IF(OR(AH50="", NOT(ISNUMBER(AH50)), ISERROR(AH50), $B50=""), "",
   IF($I50=1,
      IFBLANK(
         _xldudf_CX_PUSH(AH50*fxVal_normal, CX_ENTITY, $B50, AH$11, AH$14, AH$19,),
         ""
      ),
      IF($I50=2,
         IFBLANK(
            _xldudf_CX_PUSH(AH50, CX_ENTITY, $B50, AH$11, AH$14, AH$19,),
            ""
         ),
         IF($I50=3,
            "",
            IFBLANK(
               _xldudf_CX_PUSH(AH50, CX_ENTITY, $B50, AH$11, AH$14, AH$19,),
               ""
            )
         )
      )
   )
)),"")</f>
        <v/>
      </c>
      <c r="CV50" s="1883" t="str" cm="1">
        <f t="array" aca="1" ref="CV50" ca="1">IFERROR(IF(AI50*fxVal_normal=_BS!AI50,"",IF(OR(AI50="", NOT(ISNUMBER(AI50)), ISERROR(AI50), $B50=""), "",
   IF($I50=1,
      IFBLANK(
         _xldudf_CX_PUSH(AI50*fxVal_normal, CX_ENTITY, $B50, AI$11, AI$14, AI$19,),
         ""
      ),
      IF($I50=2,
         IFBLANK(
            _xldudf_CX_PUSH(AI50, CX_ENTITY, $B50, AI$11, AI$14, AI$19,),
            ""
         ),
         IF($I50=3,
            "",
            IFBLANK(
               _xldudf_CX_PUSH(AI50, CX_ENTITY, $B50, AI$11, AI$14, AI$19,),
               ""
            )
         )
      )
   )
)),"")</f>
        <v/>
      </c>
      <c r="CW50" s="1883" t="str" cm="1">
        <f t="array" aca="1" ref="CW50" ca="1">IFERROR(IF(AJ50*fxVal_normal=_BS!AJ50,"",IF(OR(AJ50="", NOT(ISNUMBER(AJ50)), ISERROR(AJ50), $B50=""), "",
   IF($I50=1,
      IFBLANK(
         _xldudf_CX_PUSH(AJ50*fxVal_normal, CX_ENTITY, $B50, AJ$11, AJ$14, AJ$19,),
         ""
      ),
      IF($I50=2,
         IFBLANK(
            _xldudf_CX_PUSH(AJ50, CX_ENTITY, $B50, AJ$11, AJ$14, AJ$19,),
            ""
         ),
         IF($I50=3,
            "",
            IFBLANK(
               _xldudf_CX_PUSH(AJ50, CX_ENTITY, $B50, AJ$11, AJ$14, AJ$19,),
               ""
            )
         )
      )
   )
)),"")</f>
        <v/>
      </c>
      <c r="CX50" s="1883" t="str" cm="1">
        <f t="array" aca="1" ref="CX50" ca="1">IFERROR(IF(AK50*fxVal_normal=_BS!AK50,"",IF(OR(AK50="", NOT(ISNUMBER(AK50)), ISERROR(AK50), $B50=""), "",
   IF($I50=1,
      IFBLANK(
         _xldudf_CX_PUSH(AK50*fxVal_normal, CX_ENTITY, $B50, AK$11, AK$14, AK$19,),
         ""
      ),
      IF($I50=2,
         IFBLANK(
            _xldudf_CX_PUSH(AK50, CX_ENTITY, $B50, AK$11, AK$14, AK$19,),
            ""
         ),
         IF($I50=3,
            "",
            IFBLANK(
               _xldudf_CX_PUSH(AK50, CX_ENTITY, $B50, AK$11, AK$14, AK$19,),
               ""
            )
         )
      )
   )
)),"")</f>
        <v/>
      </c>
      <c r="CY50" s="1883" t="str" cm="1">
        <f t="array" aca="1" ref="CY50" ca="1">IFERROR(IF(AL50*fxVal_normal=_BS!AL50,"",IF(OR(AL50="", NOT(ISNUMBER(AL50)), ISERROR(AL50), $B50=""), "",
   IF($I50=1,
      IFBLANK(
         _xldudf_CX_PUSH(AL50*fxVal_normal, CX_ENTITY, $B50, AL$11, AL$14, AL$19,),
         ""
      ),
      IF($I50=2,
         IFBLANK(
            _xldudf_CX_PUSH(AL50, CX_ENTITY, $B50, AL$11, AL$14, AL$19,),
            ""
         ),
         IF($I50=3,
            "",
            IFBLANK(
               _xldudf_CX_PUSH(AL50, CX_ENTITY, $B50, AL$11, AL$14, AL$19,),
               ""
            )
         )
      )
   )
)),"")</f>
        <v/>
      </c>
      <c r="CZ50" s="1883" t="str" cm="1">
        <f t="array" aca="1" ref="CZ50" ca="1">IFERROR(IF(AM50*fxVal_normal=_BS!AM50,"",IF(OR(AM50="", NOT(ISNUMBER(AM50)), ISERROR(AM50), $B50=""), "",
   IF($I50=1,
      IFBLANK(
         _xldudf_CX_PUSH(AM50*fxVal_normal, CX_ENTITY, $B50, AM$11, AM$14, AM$19,),
         ""
      ),
      IF($I50=2,
         IFBLANK(
            _xldudf_CX_PUSH(AM50, CX_ENTITY, $B50, AM$11, AM$14, AM$19,),
            ""
         ),
         IF($I50=3,
            "",
            IFBLANK(
               _xldudf_CX_PUSH(AM50, CX_ENTITY, $B50, AM$11, AM$14, AM$19,),
               ""
            )
         )
      )
   )
)),"")</f>
        <v/>
      </c>
      <c r="DA50" s="1883" t="str" cm="1">
        <f t="array" aca="1" ref="DA50" ca="1">IFERROR(IF(AN50*fxVal_normal=_BS!AN50,"",IF(OR(AN50="", NOT(ISNUMBER(AN50)), ISERROR(AN50), $B50=""), "",
   IF($I50=1,
      IFBLANK(
         _xldudf_CX_PUSH(AN50*fxVal_normal, CX_ENTITY, $B50, AN$11, AN$14, AN$19,),
         ""
      ),
      IF($I50=2,
         IFBLANK(
            _xldudf_CX_PUSH(AN50, CX_ENTITY, $B50, AN$11, AN$14, AN$19,),
            ""
         ),
         IF($I50=3,
            "",
            IFBLANK(
               _xldudf_CX_PUSH(AN50, CX_ENTITY, $B50, AN$11, AN$14, AN$19,),
               ""
            )
         )
      )
   )
)),"")</f>
        <v/>
      </c>
      <c r="DB50" s="1883" t="str" cm="1">
        <f t="array" aca="1" ref="DB50" ca="1">IFERROR(IF(AO50*fxVal_normal=_BS!AO50,"",IF(OR(AO50="", NOT(ISNUMBER(AO50)), ISERROR(AO50), $B50=""), "",
   IF($I50=1,
      IFBLANK(
         _xldudf_CX_PUSH(AO50*fxVal_normal, CX_ENTITY, $B50, AO$11, AO$14, AO$19,),
         ""
      ),
      IF($I50=2,
         IFBLANK(
            _xldudf_CX_PUSH(AO50, CX_ENTITY, $B50, AO$11, AO$14, AO$19,),
            ""
         ),
         IF($I50=3,
            "",
            IFBLANK(
               _xldudf_CX_PUSH(AO50, CX_ENTITY, $B50, AO$11, AO$14, AO$19,),
               ""
            )
         )
      )
   )
)),"")</f>
        <v/>
      </c>
      <c r="DC50" s="1883" t="str" cm="1">
        <f t="array" aca="1" ref="DC50" ca="1">IFERROR(IF(AP50*fxVal_normal=_BS!AP50,"",IF(OR(AP50="", NOT(ISNUMBER(AP50)), ISERROR(AP50), $B50=""), "",
   IF($I50=1,
      IFBLANK(
         _xldudf_CX_PUSH(AP50*fxVal_normal, CX_ENTITY, $B50, AP$11, AP$14, AP$19,),
         ""
      ),
      IF($I50=2,
         IFBLANK(
            _xldudf_CX_PUSH(AP50, CX_ENTITY, $B50, AP$11, AP$14, AP$19,),
            ""
         ),
         IF($I50=3,
            "",
            IFBLANK(
               _xldudf_CX_PUSH(AP50, CX_ENTITY, $B50, AP$11, AP$14, AP$19,),
               ""
            )
         )
      )
   )
)),"")</f>
        <v/>
      </c>
      <c r="DD50" s="1883" t="str" cm="1">
        <f t="array" aca="1" ref="DD50" ca="1">IFERROR(IF(AQ50*fxVal_normal=_BS!AQ50,"",IF(OR(AQ50="", NOT(ISNUMBER(AQ50)), ISERROR(AQ50), $B50=""), "",
   IF($I50=1,
      IFBLANK(
         _xldudf_CX_PUSH(AQ50*fxVal_normal, CX_ENTITY, $B50, AQ$11, AQ$14, AQ$19,),
         ""
      ),
      IF($I50=2,
         IFBLANK(
            _xldudf_CX_PUSH(AQ50, CX_ENTITY, $B50, AQ$11, AQ$14, AQ$19,),
            ""
         ),
         IF($I50=3,
            "",
            IFBLANK(
               _xldudf_CX_PUSH(AQ50, CX_ENTITY, $B50, AQ$11, AQ$14, AQ$19,),
               ""
            )
         )
      )
   )
)),"")</f>
        <v/>
      </c>
      <c r="DE50" s="1883" t="str" cm="1">
        <f t="array" aca="1" ref="DE50" ca="1">IFERROR(IF(AR50*fxVal_normal=_BS!AR50,"",IF(OR(AR50="", NOT(ISNUMBER(AR50)), ISERROR(AR50), $B50=""), "",
   IF($I50=1,
      IFBLANK(
         _xldudf_CX_PUSH(AR50*fxVal_normal, CX_ENTITY, $B50, AR$11, AR$14, AR$19,),
         ""
      ),
      IF($I50=2,
         IFBLANK(
            _xldudf_CX_PUSH(AR50, CX_ENTITY, $B50, AR$11, AR$14, AR$19,),
            ""
         ),
         IF($I50=3,
            "",
            IFBLANK(
               _xldudf_CX_PUSH(AR50, CX_ENTITY, $B50, AR$11, AR$14, AR$19,),
               ""
            )
         )
      )
   )
)),"")</f>
        <v/>
      </c>
      <c r="DF50" s="1883" t="str" cm="1">
        <f t="array" aca="1" ref="DF50" ca="1">IFERROR(IF(AS50*fxVal_normal=_BS!AS50,"",IF(OR(AS50="", NOT(ISNUMBER(AS50)), ISERROR(AS50), $B50=""), "",
   IF($I50=1,
      IFBLANK(
         _xldudf_CX_PUSH(AS50*fxVal_normal, CX_ENTITY, $B50, AS$11, AS$14, AS$19,),
         ""
      ),
      IF($I50=2,
         IFBLANK(
            _xldudf_CX_PUSH(AS50, CX_ENTITY, $B50, AS$11, AS$14, AS$19,),
            ""
         ),
         IF($I50=3,
            "",
            IFBLANK(
               _xldudf_CX_PUSH(AS50, CX_ENTITY, $B50, AS$11, AS$14, AS$19,),
               ""
            )
         )
      )
   )
)),"")</f>
        <v/>
      </c>
      <c r="DG50" s="1883" t="str" cm="1">
        <f t="array" aca="1" ref="DG50" ca="1">IFERROR(IF(AT50*fxVal_normal=_BS!AT50,"",IF(OR(AT50="", NOT(ISNUMBER(AT50)), ISERROR(AT50), $B50=""), "",
   IF($I50=1,
      IFBLANK(
         _xldudf_CX_PUSH(AT50*fxVal_normal, CX_ENTITY, $B50, AT$11, AT$14, AT$19,),
         ""
      ),
      IF($I50=2,
         IFBLANK(
            _xldudf_CX_PUSH(AT50, CX_ENTITY, $B50, AT$11, AT$14, AT$19,),
            ""
         ),
         IF($I50=3,
            "",
            IFBLANK(
               _xldudf_CX_PUSH(AT50, CX_ENTITY, $B50, AT$11, AT$14, AT$19,),
               ""
            )
         )
      )
   )
)),"")</f>
        <v/>
      </c>
      <c r="DH50" s="1883" t="str" cm="1">
        <f t="array" aca="1" ref="DH50" ca="1">IFERROR(IF(AU50*fxVal_normal=_BS!AU50,"",IF(OR(AU50="", NOT(ISNUMBER(AU50)), ISERROR(AU50), $B50=""), "",
   IF($I50=1,
      IFBLANK(
         _xldudf_CX_PUSH(AU50*fxVal_normal, CX_ENTITY, $B50, AU$11, AU$14, AU$19,),
         ""
      ),
      IF($I50=2,
         IFBLANK(
            _xldudf_CX_PUSH(AU50, CX_ENTITY, $B50, AU$11, AU$14, AU$19,),
            ""
         ),
         IF($I50=3,
            "",
            IFBLANK(
               _xldudf_CX_PUSH(AU50, CX_ENTITY, $B50, AU$11, AU$14, AU$19,),
               ""
            )
         )
      )
   )
)),"")</f>
        <v/>
      </c>
      <c r="DI50" s="1883" t="str" cm="1">
        <f t="array" aca="1" ref="DI50" ca="1">IFERROR(IF(AV50*fxVal_normal=_BS!AV50,"",IF(OR(AV50="", NOT(ISNUMBER(AV50)), ISERROR(AV50), $B50=""), "",
   IF($I50=1,
      IFBLANK(
         _xldudf_CX_PUSH(AV50*fxVal_normal, CX_ENTITY, $B50, AV$11, AV$14, AV$19,),
         ""
      ),
      IF($I50=2,
         IFBLANK(
            _xldudf_CX_PUSH(AV50, CX_ENTITY, $B50, AV$11, AV$14, AV$19,),
            ""
         ),
         IF($I50=3,
            "",
            IFBLANK(
               _xldudf_CX_PUSH(AV50, CX_ENTITY, $B50, AV$11, AV$14, AV$19,),
               ""
            )
         )
      )
   )
)),"")</f>
        <v/>
      </c>
      <c r="DJ50" s="1883" t="str" cm="1">
        <f t="array" aca="1" ref="DJ50" ca="1">IFERROR(IF(AW50*fxVal_normal=_BS!AW50,"",IF(OR(AW50="", NOT(ISNUMBER(AW50)), ISERROR(AW50), $B50=""), "",
   IF($I50=1,
      IFBLANK(
         _xldudf_CX_PUSH(AW50*fxVal_normal, CX_ENTITY, $B50, AW$11, AW$14, AW$19,),
         ""
      ),
      IF($I50=2,
         IFBLANK(
            _xldudf_CX_PUSH(AW50, CX_ENTITY, $B50, AW$11, AW$14, AW$19,),
            ""
         ),
         IF($I50=3,
            "",
            IFBLANK(
               _xldudf_CX_PUSH(AW50, CX_ENTITY, $B50, AW$11, AW$14, AW$19,),
               ""
            )
         )
      )
   )
)),"")</f>
        <v/>
      </c>
      <c r="DK50" s="1883" t="str" cm="1">
        <f t="array" aca="1" ref="DK50" ca="1">IFERROR(IF(AX50*fxVal_normal=_BS!AX50,"",IF(OR(AX50="", NOT(ISNUMBER(AX50)), ISERROR(AX50), $B50=""), "",
   IF($I50=1,
      IFBLANK(
         _xldudf_CX_PUSH(AX50*fxVal_normal, CX_ENTITY, $B50, AX$11, AX$14, AX$19,),
         ""
      ),
      IF($I50=2,
         IFBLANK(
            _xldudf_CX_PUSH(AX50, CX_ENTITY, $B50, AX$11, AX$14, AX$19,),
            ""
         ),
         IF($I50=3,
            "",
            IFBLANK(
               _xldudf_CX_PUSH(AX50, CX_ENTITY, $B50, AX$11, AX$14, AX$19,),
               ""
            )
         )
      )
   )
)),"")</f>
        <v/>
      </c>
      <c r="DL50" s="1883" t="str" cm="1">
        <f t="array" aca="1" ref="DL50" ca="1">IFERROR(IF(AY50*fxVal_normal=_BS!AY50,"",IF(OR(AY50="", NOT(ISNUMBER(AY50)), ISERROR(AY50), $B50=""), "",
   IF($I50=1,
      IFBLANK(
         _xldudf_CX_PUSH(AY50*fxVal_normal, CX_ENTITY, $B50, AY$11, AY$14, AY$19,),
         ""
      ),
      IF($I50=2,
         IFBLANK(
            _xldudf_CX_PUSH(AY50, CX_ENTITY, $B50, AY$11, AY$14, AY$19,),
            ""
         ),
         IF($I50=3,
            "",
            IFBLANK(
               _xldudf_CX_PUSH(AY50, CX_ENTITY, $B50, AY$11, AY$14, AY$19,),
               ""
            )
         )
      )
   )
)),"")</f>
        <v/>
      </c>
      <c r="DM50" s="1883" t="str" cm="1">
        <f t="array" aca="1" ref="DM50" ca="1">IFERROR(IF(AZ50*fxVal_normal=_BS!AZ50,"",IF(OR(AZ50="", NOT(ISNUMBER(AZ50)), ISERROR(AZ50), $B50=""), "",
   IF($I50=1,
      IFBLANK(
         _xldudf_CX_PUSH(AZ50*fxVal_normal, CX_ENTITY, $B50, AZ$11, AZ$14, AZ$19,),
         ""
      ),
      IF($I50=2,
         IFBLANK(
            _xldudf_CX_PUSH(AZ50, CX_ENTITY, $B50, AZ$11, AZ$14, AZ$19,),
            ""
         ),
         IF($I50=3,
            "",
            IFBLANK(
               _xldudf_CX_PUSH(AZ50, CX_ENTITY, $B50, AZ$11, AZ$14, AZ$19,),
               ""
            )
         )
      )
   )
)),"")</f>
        <v/>
      </c>
      <c r="DN50" s="1883" t="str" cm="1">
        <f t="array" aca="1" ref="DN50" ca="1">IFERROR(IF(BA50*fxVal_normal=_BS!BA50,"",IF(OR(BA50="", NOT(ISNUMBER(BA50)), ISERROR(BA50), $B50=""), "",
   IF($I50=1,
      IFBLANK(
         _xldudf_CX_PUSH(BA50*fxVal_normal, CX_ENTITY, $B50, BA$11, BA$14, BA$19,),
         ""
      ),
      IF($I50=2,
         IFBLANK(
            _xldudf_CX_PUSH(BA50, CX_ENTITY, $B50, BA$11, BA$14, BA$19,),
            ""
         ),
         IF($I50=3,
            "",
            IFBLANK(
               _xldudf_CX_PUSH(BA50, CX_ENTITY, $B50, BA$11, BA$14, BA$19,),
               ""
            )
         )
      )
   )
)),"")</f>
        <v/>
      </c>
      <c r="DO50" s="1883" t="str" cm="1">
        <f t="array" aca="1" ref="DO50" ca="1">IFERROR(IF(BB50*fxVal_normal=_BS!BB50,"",IF(OR(BB50="", NOT(ISNUMBER(BB50)), ISERROR(BB50), $B50=""), "",
   IF($I50=1,
      IFBLANK(
         _xldudf_CX_PUSH(BB50*fxVal_normal, CX_ENTITY, $B50, BB$11, BB$14, BB$19,),
         ""
      ),
      IF($I50=2,
         IFBLANK(
            _xldudf_CX_PUSH(BB50, CX_ENTITY, $B50, BB$11, BB$14, BB$19,),
            ""
         ),
         IF($I50=3,
            "",
            IFBLANK(
               _xldudf_CX_PUSH(BB50, CX_ENTITY, $B50, BB$11, BB$14, BB$19,),
               ""
            )
         )
      )
   )
)),"")</f>
        <v/>
      </c>
      <c r="DP50" s="1883" t="str" cm="1">
        <f t="array" aca="1" ref="DP50" ca="1">IFERROR(IF(BC50*fxVal_normal=_BS!BC50,"",IF(OR(BC50="", NOT(ISNUMBER(BC50)), ISERROR(BC50), $B50=""), "",
   IF($I50=1,
      IFBLANK(
         _xldudf_CX_PUSH(BC50*fxVal_normal, CX_ENTITY, $B50, BC$11, BC$14, BC$19,),
         ""
      ),
      IF($I50=2,
         IFBLANK(
            _xldudf_CX_PUSH(BC50, CX_ENTITY, $B50, BC$11, BC$14, BC$19,),
            ""
         ),
         IF($I50=3,
            "",
            IFBLANK(
               _xldudf_CX_PUSH(BC50, CX_ENTITY, $B50, BC$11, BC$14, BC$19,),
               ""
            )
         )
      )
   )
)),"")</f>
        <v/>
      </c>
      <c r="DQ50" s="1883" t="str" cm="1">
        <f t="array" aca="1" ref="DQ50" ca="1">IFERROR(IF(BD50*fxVal_normal=_BS!BD50,"",IF(OR(BD50="", NOT(ISNUMBER(BD50)), ISERROR(BD50), $B50=""), "",
   IF($I50=1,
      IFBLANK(
         _xldudf_CX_PUSH(BD50*fxVal_normal, CX_ENTITY, $B50, BD$11, BD$14, BD$19,),
         ""
      ),
      IF($I50=2,
         IFBLANK(
            _xldudf_CX_PUSH(BD50, CX_ENTITY, $B50, BD$11, BD$14, BD$19,),
            ""
         ),
         IF($I50=3,
            "",
            IFBLANK(
               _xldudf_CX_PUSH(BD50, CX_ENTITY, $B50, BD$11, BD$14, BD$19,),
               ""
            )
         )
      )
   )
)),"")</f>
        <v/>
      </c>
      <c r="DR50" s="1883" t="str" cm="1">
        <f t="array" aca="1" ref="DR50" ca="1">IFERROR(IF(BE50*fxVal_normal=_BS!BE50,"",IF(OR(BE50="", NOT(ISNUMBER(BE50)), ISERROR(BE50), $B50=""), "",
   IF($I50=1,
      IFBLANK(
         _xldudf_CX_PUSH(BE50*fxVal_normal, CX_ENTITY, $B50, BE$11, BE$14, BE$19,),
         ""
      ),
      IF($I50=2,
         IFBLANK(
            _xldudf_CX_PUSH(BE50, CX_ENTITY, $B50, BE$11, BE$14, BE$19,),
            ""
         ),
         IF($I50=3,
            "",
            IFBLANK(
               _xldudf_CX_PUSH(BE50, CX_ENTITY, $B50, BE$11, BE$14, BE$19,),
               ""
            )
         )
      )
   )
)),"")</f>
        <v/>
      </c>
      <c r="DS50" s="1883" t="str" cm="1">
        <f t="array" aca="1" ref="DS50" ca="1">IFERROR(IF(BF50*fxVal_normal=_BS!BF50,"",IF(OR(BF50="", NOT(ISNUMBER(BF50)), ISERROR(BF50), $B50=""), "",
   IF($I50=1,
      IFBLANK(
         _xldudf_CX_PUSH(BF50*fxVal_normal, CX_ENTITY, $B50, BF$11, BF$14, BF$19,),
         ""
      ),
      IF($I50=2,
         IFBLANK(
            _xldudf_CX_PUSH(BF50, CX_ENTITY, $B50, BF$11, BF$14, BF$19,),
            ""
         ),
         IF($I50=3,
            "",
            IFBLANK(
               _xldudf_CX_PUSH(BF50, CX_ENTITY, $B50, BF$11, BF$14, BF$19,),
               ""
            )
         )
      )
   )
)),"")</f>
        <v/>
      </c>
      <c r="DT50" s="1883" t="str" cm="1">
        <f t="array" aca="1" ref="DT50" ca="1">IFERROR(IF(BG50*fxVal_normal=_BS!BG50,"",IF(OR(BG50="", NOT(ISNUMBER(BG50)), ISERROR(BG50), $B50=""), "",
   IF($I50=1,
      IFBLANK(
         _xldudf_CX_PUSH(BG50*fxVal_normal, CX_ENTITY, $B50, BG$11, BG$14, BG$19,),
         ""
      ),
      IF($I50=2,
         IFBLANK(
            _xldudf_CX_PUSH(BG50, CX_ENTITY, $B50, BG$11, BG$14, BG$19,),
            ""
         ),
         IF($I50=3,
            "",
            IFBLANK(
               _xldudf_CX_PUSH(BG50, CX_ENTITY, $B50, BG$11, BG$14, BG$19,),
               ""
            )
         )
      )
   )
)),"")</f>
        <v/>
      </c>
      <c r="DU50" s="1883" t="str" cm="1">
        <f t="array" aca="1" ref="DU50" ca="1">IFERROR(IF(BH50*fxVal_normal=_BS!BH50,"",IF(OR(BH50="", NOT(ISNUMBER(BH50)), ISERROR(BH50), $B50=""), "",
   IF($I50=1,
      IFBLANK(
         _xldudf_CX_PUSH(BH50*fxVal_normal, CX_ENTITY, $B50, BH$11, BH$14, BH$19,),
         ""
      ),
      IF($I50=2,
         IFBLANK(
            _xldudf_CX_PUSH(BH50, CX_ENTITY, $B50, BH$11, BH$14, BH$19,),
            ""
         ),
         IF($I50=3,
            "",
            IFBLANK(
               _xldudf_CX_PUSH(BH50, CX_ENTITY, $B50, BH$11, BH$14, BH$19,),
               ""
            )
         )
      )
   )
)),"")</f>
        <v/>
      </c>
      <c r="DV50" s="1883" t="str" cm="1">
        <f t="array" aca="1" ref="DV50" ca="1">IFERROR(IF(BI50*fxVal_normal=_BS!BI50,"",IF(OR(BI50="", NOT(ISNUMBER(BI50)), ISERROR(BI50), $B50=""), "",
   IF($I50=1,
      IFBLANK(
         _xldudf_CX_PUSH(BI50*fxVal_normal, CX_ENTITY, $B50, BI$11, BI$14, BI$19,),
         ""
      ),
      IF($I50=2,
         IFBLANK(
            _xldudf_CX_PUSH(BI50, CX_ENTITY, $B50, BI$11, BI$14, BI$19,),
            ""
         ),
         IF($I50=3,
            "",
            IFBLANK(
               _xldudf_CX_PUSH(BI50, CX_ENTITY, $B50, BI$11, BI$14, BI$19,),
               ""
            )
         )
      )
   )
)),"")</f>
        <v/>
      </c>
      <c r="DW50" s="1883" t="str" cm="1">
        <f t="array" aca="1" ref="DW50" ca="1">IFERROR(IF(BJ50*fxVal_normal=_BS!BJ50,"",IF(OR(BJ50="", NOT(ISNUMBER(BJ50)), ISERROR(BJ50), $B50=""), "",
   IF($I50=1,
      IFBLANK(
         _xldudf_CX_PUSH(BJ50*fxVal_normal, CX_ENTITY, $B50, BJ$11, BJ$14, BJ$19,),
         ""
      ),
      IF($I50=2,
         IFBLANK(
            _xldudf_CX_PUSH(BJ50, CX_ENTITY, $B50, BJ$11, BJ$14, BJ$19,),
            ""
         ),
         IF($I50=3,
            "",
            IFBLANK(
               _xldudf_CX_PUSH(BJ50, CX_ENTITY, $B50, BJ$11, BJ$14, BJ$19,),
               ""
            )
         )
      )
   )
)),"")</f>
        <v/>
      </c>
      <c r="DX50" s="1883" t="str" cm="1">
        <f t="array" aca="1" ref="DX50" ca="1">IFERROR(IF(BK50*fxVal_normal=_BS!BK50,"",IF(OR(BK50="", NOT(ISNUMBER(BK50)), ISERROR(BK50), $B50=""), "",
   IF($I50=1,
      IFBLANK(
         _xldudf_CX_PUSH(BK50*fxVal_normal, CX_ENTITY, $B50, BK$11, BK$14, BK$19,),
         ""
      ),
      IF($I50=2,
         IFBLANK(
            _xldudf_CX_PUSH(BK50, CX_ENTITY, $B50, BK$11, BK$14, BK$19,),
            ""
         ),
         IF($I50=3,
            "",
            IFBLANK(
               _xldudf_CX_PUSH(BK50, CX_ENTITY, $B50, BK$11, BK$14, BK$19,),
               ""
            )
         )
      )
   )
)),"")</f>
        <v/>
      </c>
      <c r="DY50" s="1883" t="str" cm="1">
        <f t="array" aca="1" ref="DY50" ca="1">IFERROR(IF(BL50*fxVal_normal=_BS!BL50,"",IF(OR(BL50="", NOT(ISNUMBER(BL50)), ISERROR(BL50), $B50=""), "",
   IF($I50=1,
      IFBLANK(
         _xldudf_CX_PUSH(BL50*fxVal_normal, CX_ENTITY, $B50, BL$11, BL$14, BL$19,),
         ""
      ),
      IF($I50=2,
         IFBLANK(
            _xldudf_CX_PUSH(BL50, CX_ENTITY, $B50, BL$11, BL$14, BL$19,),
            ""
         ),
         IF($I50=3,
            "",
            IFBLANK(
               _xldudf_CX_PUSH(BL50, CX_ENTITY, $B50, BL$11, BL$14, BL$19,),
               ""
            )
         )
      )
   )
)),"")</f>
        <v/>
      </c>
      <c r="DZ50" s="1883" t="str" cm="1">
        <f t="array" aca="1" ref="DZ50" ca="1">IFERROR(IF(BM50*fxVal_normal=_BS!BM50,"",IF(OR(BM50="", NOT(ISNUMBER(BM50)), ISERROR(BM50), $B50=""), "",
   IF($I50=1,
      IFBLANK(
         _xldudf_CX_PUSH(BM50*fxVal_normal, CX_ENTITY, $B50, BM$11, BM$14, BM$19,),
         ""
      ),
      IF($I50=2,
         IFBLANK(
            _xldudf_CX_PUSH(BM50, CX_ENTITY, $B50, BM$11, BM$14, BM$19,),
            ""
         ),
         IF($I50=3,
            "",
            IFBLANK(
               _xldudf_CX_PUSH(BM50, CX_ENTITY, $B50, BM$11, BM$14, BM$19,),
               ""
            )
         )
      )
   )
)),"")</f>
        <v/>
      </c>
      <c r="EA50" s="1883" t="str" cm="1">
        <f t="array" aca="1" ref="EA50" ca="1">IFERROR(IF(BN50*fxVal_normal=_BS!BN50,"",IF(OR(BN50="", NOT(ISNUMBER(BN50)), ISERROR(BN50), $B50=""), "",
   IF($I50=1,
      IFBLANK(
         _xldudf_CX_PUSH(BN50*fxVal_normal, CX_ENTITY, $B50, BN$11, BN$14, BN$19,),
         ""
      ),
      IF($I50=2,
         IFBLANK(
            _xldudf_CX_PUSH(BN50, CX_ENTITY, $B50, BN$11, BN$14, BN$19,),
            ""
         ),
         IF($I50=3,
            "",
            IFBLANK(
               _xldudf_CX_PUSH(BN50, CX_ENTITY, $B50, BN$11, BN$14, BN$19,),
               ""
            )
         )
      )
   )
)),"")</f>
        <v/>
      </c>
    </row>
    <row r="51" spans="1:131">
      <c r="A51" s="1626"/>
      <c r="B51" s="811" t="str" cm="1">
        <f t="array" ref="B51">IFBLANK(_BS!F51,"")</f>
        <v/>
      </c>
      <c r="C51" s="811" t="str" cm="1">
        <f t="array" ref="C51">IFBLANK(_BS!C51,"")</f>
        <v/>
      </c>
      <c r="D51" s="811" t="str" cm="1">
        <f t="array" ref="D51">IFBLANK(_BS!D51,"")</f>
        <v/>
      </c>
      <c r="E51" s="1902"/>
      <c r="F51" s="1897"/>
      <c r="G51" s="1897"/>
      <c r="H51" s="401"/>
      <c r="I51" s="401"/>
      <c r="J51" s="401"/>
      <c r="N51" s="158"/>
      <c r="O51" s="101"/>
      <c r="P51" s="52"/>
      <c r="Q51" s="101"/>
      <c r="R51" s="126"/>
      <c r="S51" s="101"/>
      <c r="T51" s="101"/>
      <c r="U51" s="39"/>
      <c r="W51" s="944"/>
      <c r="X51" s="754"/>
      <c r="Y51" s="1812"/>
      <c r="Z51" s="128"/>
      <c r="AA51" s="803"/>
      <c r="AB51" s="97"/>
      <c r="AC51" s="1991"/>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131" ht="18">
      <c r="A52" s="1624"/>
      <c r="B52" s="811" t="str" cm="1">
        <f t="array" ref="B52">IFBLANK(_BS!F52,"")</f>
        <v/>
      </c>
      <c r="C52" s="811" t="str" cm="1">
        <f t="array" ref="C52">IFBLANK(_BS!C52,"")</f>
        <v/>
      </c>
      <c r="D52" s="811" t="str" cm="1">
        <f t="array" ref="D52">IFBLANK(_BS!D52,"")</f>
        <v/>
      </c>
      <c r="E52" s="1902"/>
      <c r="F52" s="1897"/>
      <c r="G52" s="1897"/>
      <c r="H52" s="401"/>
      <c r="I52" s="401"/>
      <c r="J52" s="1072"/>
      <c r="N52" s="158"/>
      <c r="O52" s="101"/>
      <c r="P52" s="52"/>
      <c r="Q52" s="101"/>
      <c r="R52" s="101"/>
      <c r="S52" s="101"/>
      <c r="T52" s="101"/>
      <c r="U52" s="39"/>
      <c r="W52" s="944"/>
      <c r="X52" s="754"/>
      <c r="Y52" s="950"/>
      <c r="Z52" s="128"/>
      <c r="AA52" s="803"/>
      <c r="AB52" s="803"/>
      <c r="AC52" s="1991"/>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131" ht="32.5">
      <c r="A53" s="1626"/>
      <c r="B53" s="811" t="str" cm="1">
        <f t="array" ref="B53">IFBLANK(_BS!F53,"")</f>
        <v/>
      </c>
      <c r="C53" s="811" t="str" cm="1">
        <f t="array" ref="C53">IFBLANK(_BS!C53,"")</f>
        <v/>
      </c>
      <c r="D53" s="811" t="str" cm="1">
        <f t="array" ref="D53">IFBLANK(_BS!D53,"")</f>
        <v/>
      </c>
      <c r="E53" s="1902"/>
      <c r="F53" s="1897"/>
      <c r="G53" s="1897"/>
      <c r="H53" s="401"/>
      <c r="I53" s="401"/>
      <c r="J53" s="401"/>
      <c r="N53" s="158"/>
      <c r="O53" s="101"/>
      <c r="P53" s="52"/>
      <c r="Q53" s="101"/>
      <c r="R53" s="126"/>
      <c r="S53" s="101"/>
      <c r="T53" s="101"/>
      <c r="U53" s="39"/>
      <c r="W53" s="944"/>
      <c r="X53" s="754"/>
      <c r="Y53" s="1813"/>
      <c r="Z53" s="128"/>
      <c r="AA53" s="991"/>
      <c r="AB53" s="991"/>
      <c r="AC53" s="1991"/>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028" t="s">
        <v>41</v>
      </c>
      <c r="CE53" s="3029"/>
      <c r="CF53" s="1471"/>
      <c r="CG53" s="3069" t="s">
        <v>222</v>
      </c>
      <c r="CH53" s="3070"/>
      <c r="CI53" s="200"/>
    </row>
    <row r="54" spans="1:131" ht="27.75" customHeight="1">
      <c r="A54" s="1626"/>
      <c r="B54" s="811" t="str" cm="1">
        <f t="array" ref="B54">IFBLANK(_BS!F54,"")</f>
        <v/>
      </c>
      <c r="C54" s="811" t="str" cm="1">
        <f t="array" ref="C54">IFBLANK(_BS!C54,"")</f>
        <v/>
      </c>
      <c r="D54" s="811" t="str" cm="1">
        <f t="array" ref="D54">IFBLANK(_BS!D54,"")</f>
        <v/>
      </c>
      <c r="E54" s="1902"/>
      <c r="F54" s="1897"/>
      <c r="G54" s="1897"/>
      <c r="H54" s="401"/>
      <c r="I54" s="401"/>
      <c r="J54" s="401"/>
      <c r="N54" s="158"/>
      <c r="O54" s="101"/>
      <c r="P54" s="52"/>
      <c r="Q54" s="101"/>
      <c r="R54" s="101"/>
      <c r="S54" s="101"/>
      <c r="T54" s="101"/>
      <c r="U54" s="39"/>
      <c r="W54" s="1814"/>
      <c r="X54" s="974"/>
      <c r="Y54" s="1815"/>
      <c r="Z54" s="1816"/>
      <c r="AA54" s="974"/>
      <c r="AB54" s="985" t="s">
        <v>47</v>
      </c>
      <c r="AC54" s="1988"/>
      <c r="AD54" s="977">
        <f t="shared" ref="AD54:BN54" si="12">IFERROR(AD11, "")</f>
        <v>44926</v>
      </c>
      <c r="AE54" s="977">
        <f t="shared" si="12"/>
        <v>44957</v>
      </c>
      <c r="AF54" s="977">
        <f t="shared" si="12"/>
        <v>44985</v>
      </c>
      <c r="AG54" s="977">
        <f t="shared" si="12"/>
        <v>45016</v>
      </c>
      <c r="AH54" s="977">
        <f t="shared" si="12"/>
        <v>45046</v>
      </c>
      <c r="AI54" s="977">
        <f t="shared" si="12"/>
        <v>45077</v>
      </c>
      <c r="AJ54" s="977">
        <f t="shared" si="12"/>
        <v>45107</v>
      </c>
      <c r="AK54" s="977">
        <f t="shared" si="12"/>
        <v>45138</v>
      </c>
      <c r="AL54" s="977">
        <f t="shared" si="12"/>
        <v>45169</v>
      </c>
      <c r="AM54" s="977">
        <f t="shared" si="12"/>
        <v>45199</v>
      </c>
      <c r="AN54" s="977">
        <f t="shared" si="12"/>
        <v>45230</v>
      </c>
      <c r="AO54" s="977">
        <f t="shared" si="12"/>
        <v>45260</v>
      </c>
      <c r="AP54" s="977">
        <f t="shared" si="12"/>
        <v>45291</v>
      </c>
      <c r="AQ54" s="977">
        <f t="shared" si="12"/>
        <v>45322</v>
      </c>
      <c r="AR54" s="977">
        <f t="shared" si="12"/>
        <v>45351</v>
      </c>
      <c r="AS54" s="977">
        <f t="shared" si="12"/>
        <v>45382</v>
      </c>
      <c r="AT54" s="977">
        <f t="shared" si="12"/>
        <v>45412</v>
      </c>
      <c r="AU54" s="977">
        <f t="shared" si="12"/>
        <v>45443</v>
      </c>
      <c r="AV54" s="977">
        <f t="shared" si="12"/>
        <v>45473</v>
      </c>
      <c r="AW54" s="977">
        <f t="shared" si="12"/>
        <v>45504</v>
      </c>
      <c r="AX54" s="977">
        <f t="shared" si="12"/>
        <v>45535</v>
      </c>
      <c r="AY54" s="977">
        <f t="shared" si="12"/>
        <v>45565</v>
      </c>
      <c r="AZ54" s="977">
        <f t="shared" si="12"/>
        <v>45596</v>
      </c>
      <c r="BA54" s="977">
        <f t="shared" si="12"/>
        <v>45626</v>
      </c>
      <c r="BB54" s="977">
        <f t="shared" si="12"/>
        <v>45657</v>
      </c>
      <c r="BC54" s="977">
        <f t="shared" si="12"/>
        <v>45688</v>
      </c>
      <c r="BD54" s="977">
        <f t="shared" si="12"/>
        <v>45716</v>
      </c>
      <c r="BE54" s="977">
        <f t="shared" si="12"/>
        <v>45747</v>
      </c>
      <c r="BF54" s="977">
        <f t="shared" si="12"/>
        <v>45777</v>
      </c>
      <c r="BG54" s="977">
        <f t="shared" si="12"/>
        <v>45808</v>
      </c>
      <c r="BH54" s="977">
        <f t="shared" si="12"/>
        <v>45838</v>
      </c>
      <c r="BI54" s="977">
        <f t="shared" si="12"/>
        <v>45869</v>
      </c>
      <c r="BJ54" s="977">
        <f t="shared" si="12"/>
        <v>45900</v>
      </c>
      <c r="BK54" s="977">
        <f t="shared" si="12"/>
        <v>45930</v>
      </c>
      <c r="BL54" s="977">
        <f t="shared" si="12"/>
        <v>45961</v>
      </c>
      <c r="BM54" s="977">
        <f t="shared" si="12"/>
        <v>45991</v>
      </c>
      <c r="BN54" s="978">
        <f t="shared" si="12"/>
        <v>46022</v>
      </c>
      <c r="BO54" s="2090"/>
      <c r="BP54" s="2090"/>
      <c r="BQ54" s="2090"/>
      <c r="BR54" s="2090"/>
      <c r="BS54" s="2090"/>
      <c r="BT54" s="2090"/>
      <c r="BU54" s="2090"/>
      <c r="BV54" s="2090"/>
      <c r="BW54" s="2090"/>
      <c r="BX54" s="2090"/>
      <c r="BY54" s="2090"/>
      <c r="BZ54" s="2090"/>
      <c r="CA54" s="926"/>
      <c r="CB54" s="921"/>
      <c r="CC54" s="958"/>
      <c r="CD54" s="1722" t="e" cm="1">
        <f t="array" aca="1" ref="CD54" ca="1">EOMONTH(val_currentFYE,-24)</f>
        <v>#NAME?</v>
      </c>
      <c r="CE54" s="1723" t="e" cm="1">
        <f t="array" aca="1" ref="CE54" ca="1">EOMONTH(val_currentFYE,-12)</f>
        <v>#NAME?</v>
      </c>
      <c r="CF54" s="128"/>
      <c r="CG54" s="1796" t="e" cm="1">
        <f t="array" aca="1" ref="CG54" ca="1">val_currentFYE</f>
        <v>#NAME?</v>
      </c>
      <c r="CH54" s="1797" t="e" cm="1">
        <f t="array" aca="1" ref="CH54" ca="1">val_currentFYE</f>
        <v>#NAME?</v>
      </c>
      <c r="CI54" s="200"/>
    </row>
    <row r="55" spans="1:131" ht="18">
      <c r="A55" s="1626"/>
      <c r="B55" s="811" t="str" cm="1">
        <f t="array" ref="B55">IFBLANK(_BS!F55,"")</f>
        <v/>
      </c>
      <c r="C55" s="811" t="str" cm="1">
        <f t="array" ref="C55">IFBLANK(_BS!C55,"")</f>
        <v/>
      </c>
      <c r="D55" s="811" t="str" cm="1">
        <f t="array" ref="D55">IFBLANK(_BS!D55,"")</f>
        <v/>
      </c>
      <c r="E55" s="1902"/>
      <c r="F55" s="1897"/>
      <c r="G55" s="1897"/>
      <c r="H55" s="401"/>
      <c r="I55" s="401"/>
      <c r="J55" s="401"/>
      <c r="N55" s="158"/>
      <c r="O55" s="101"/>
      <c r="P55" s="52"/>
      <c r="Q55" s="101"/>
      <c r="R55" s="126"/>
      <c r="S55" s="101"/>
      <c r="T55" s="101"/>
      <c r="U55" s="39"/>
      <c r="W55" s="938"/>
      <c r="X55" s="752"/>
      <c r="Y55" s="1817"/>
      <c r="Z55" s="553"/>
      <c r="AA55" s="992"/>
      <c r="AB55" s="97" t="s">
        <v>230</v>
      </c>
      <c r="AC55" s="382"/>
      <c r="AD55" s="960" t="e" cm="1">
        <f t="array" aca="1" ref="AD55" ca="1">EOMONTH(AD54,12-MONTH(val_currentFYE))</f>
        <v>#NAME?</v>
      </c>
      <c r="AE55" s="960" t="e" cm="1">
        <f t="array" aca="1" ref="AE55" ca="1">EOMONTH(AE54,12-MONTH(val_currentFYE))</f>
        <v>#NAME?</v>
      </c>
      <c r="AF55" s="960" t="e" cm="1">
        <f t="array" aca="1" ref="AF55" ca="1">EOMONTH(AF54,12-MONTH(val_currentFYE))</f>
        <v>#NAME?</v>
      </c>
      <c r="AG55" s="960" t="e" cm="1">
        <f t="array" aca="1" ref="AG55" ca="1">EOMONTH(AG54,12-MONTH(val_currentFYE))</f>
        <v>#NAME?</v>
      </c>
      <c r="AH55" s="960" t="e" cm="1">
        <f t="array" aca="1" ref="AH55" ca="1">EOMONTH(AH54,12-MONTH(val_currentFYE))</f>
        <v>#NAME?</v>
      </c>
      <c r="AI55" s="960" t="e" cm="1">
        <f t="array" aca="1" ref="AI55" ca="1">EOMONTH(AI54,12-MONTH(val_currentFYE))</f>
        <v>#NAME?</v>
      </c>
      <c r="AJ55" s="960" t="e" cm="1">
        <f t="array" aca="1" ref="AJ55" ca="1">EOMONTH(AJ54,12-MONTH(val_currentFYE))</f>
        <v>#NAME?</v>
      </c>
      <c r="AK55" s="960" t="e" cm="1">
        <f t="array" aca="1" ref="AK55" ca="1">EOMONTH(AK54,12-MONTH(val_currentFYE))</f>
        <v>#NAME?</v>
      </c>
      <c r="AL55" s="960" t="e" cm="1">
        <f t="array" aca="1" ref="AL55" ca="1">EOMONTH(AL54,12-MONTH(val_currentFYE))</f>
        <v>#NAME?</v>
      </c>
      <c r="AM55" s="960" t="e" cm="1">
        <f t="array" aca="1" ref="AM55" ca="1">EOMONTH(AM54,12-MONTH(val_currentFYE))</f>
        <v>#NAME?</v>
      </c>
      <c r="AN55" s="960" t="e" cm="1">
        <f t="array" aca="1" ref="AN55" ca="1">EOMONTH(AN54,12-MONTH(val_currentFYE))</f>
        <v>#NAME?</v>
      </c>
      <c r="AO55" s="960" t="e" cm="1">
        <f t="array" aca="1" ref="AO55" ca="1">EOMONTH(AO54,12-MONTH(val_currentFYE))</f>
        <v>#NAME?</v>
      </c>
      <c r="AP55" s="960" t="e" cm="1">
        <f t="array" aca="1" ref="AP55" ca="1">EOMONTH(AP54,12-MONTH(val_currentFYE))</f>
        <v>#NAME?</v>
      </c>
      <c r="AQ55" s="960" t="e" cm="1">
        <f t="array" aca="1" ref="AQ55" ca="1">EOMONTH(AQ54,12-MONTH(val_currentFYE))</f>
        <v>#NAME?</v>
      </c>
      <c r="AR55" s="960" t="e" cm="1">
        <f t="array" aca="1" ref="AR55" ca="1">EOMONTH(AR54,12-MONTH(val_currentFYE))</f>
        <v>#NAME?</v>
      </c>
      <c r="AS55" s="960" t="e" cm="1">
        <f t="array" aca="1" ref="AS55" ca="1">EOMONTH(AS54,12-MONTH(val_currentFYE))</f>
        <v>#NAME?</v>
      </c>
      <c r="AT55" s="960" t="e" cm="1">
        <f t="array" aca="1" ref="AT55" ca="1">EOMONTH(AT54,12-MONTH(val_currentFYE))</f>
        <v>#NAME?</v>
      </c>
      <c r="AU55" s="960" t="e" cm="1">
        <f t="array" aca="1" ref="AU55" ca="1">EOMONTH(AU54,12-MONTH(val_currentFYE))</f>
        <v>#NAME?</v>
      </c>
      <c r="AV55" s="960" t="e" cm="1">
        <f t="array" aca="1" ref="AV55" ca="1">EOMONTH(AV54,12-MONTH(val_currentFYE))</f>
        <v>#NAME?</v>
      </c>
      <c r="AW55" s="960" t="e" cm="1">
        <f t="array" aca="1" ref="AW55" ca="1">EOMONTH(AW54,12-MONTH(val_currentFYE))</f>
        <v>#NAME?</v>
      </c>
      <c r="AX55" s="960" t="e" cm="1">
        <f t="array" aca="1" ref="AX55" ca="1">EOMONTH(AX54,12-MONTH(val_currentFYE))</f>
        <v>#NAME?</v>
      </c>
      <c r="AY55" s="960" t="e" cm="1">
        <f t="array" aca="1" ref="AY55" ca="1">EOMONTH(AY54,12-MONTH(val_currentFYE))</f>
        <v>#NAME?</v>
      </c>
      <c r="AZ55" s="960" t="e" cm="1">
        <f t="array" aca="1" ref="AZ55" ca="1">EOMONTH(AZ54,12-MONTH(val_currentFYE))</f>
        <v>#NAME?</v>
      </c>
      <c r="BA55" s="960" t="e" cm="1">
        <f t="array" aca="1" ref="BA55" ca="1">EOMONTH(BA54,12-MONTH(val_currentFYE))</f>
        <v>#NAME?</v>
      </c>
      <c r="BB55" s="960" t="e" cm="1">
        <f t="array" aca="1" ref="BB55" ca="1">EOMONTH(BB54,12-MONTH(val_currentFYE))</f>
        <v>#NAME?</v>
      </c>
      <c r="BC55" s="960" t="e" cm="1">
        <f t="array" aca="1" ref="BC55" ca="1">EOMONTH(BC54,12-MONTH(val_currentFYE))</f>
        <v>#NAME?</v>
      </c>
      <c r="BD55" s="960" t="e" cm="1">
        <f t="array" aca="1" ref="BD55" ca="1">EOMONTH(BD54,12-MONTH(val_currentFYE))</f>
        <v>#NAME?</v>
      </c>
      <c r="BE55" s="960" t="e" cm="1">
        <f t="array" aca="1" ref="BE55" ca="1">EOMONTH(BE54,12-MONTH(val_currentFYE))</f>
        <v>#NAME?</v>
      </c>
      <c r="BF55" s="960" t="e" cm="1">
        <f t="array" aca="1" ref="BF55" ca="1">EOMONTH(BF54,12-MONTH(val_currentFYE))</f>
        <v>#NAME?</v>
      </c>
      <c r="BG55" s="960" t="e" cm="1">
        <f t="array" aca="1" ref="BG55" ca="1">EOMONTH(BG54,12-MONTH(val_currentFYE))</f>
        <v>#NAME?</v>
      </c>
      <c r="BH55" s="960" t="e" cm="1">
        <f t="array" aca="1" ref="BH55" ca="1">EOMONTH(BH54,12-MONTH(val_currentFYE))</f>
        <v>#NAME?</v>
      </c>
      <c r="BI55" s="960" t="e" cm="1">
        <f t="array" aca="1" ref="BI55" ca="1">EOMONTH(BI54,12-MONTH(val_currentFYE))</f>
        <v>#NAME?</v>
      </c>
      <c r="BJ55" s="960" t="e" cm="1">
        <f t="array" aca="1" ref="BJ55" ca="1">EOMONTH(BJ54,12-MONTH(val_currentFYE))</f>
        <v>#NAME?</v>
      </c>
      <c r="BK55" s="960" t="e" cm="1">
        <f t="array" aca="1" ref="BK55" ca="1">EOMONTH(BK54,12-MONTH(val_currentFYE))</f>
        <v>#NAME?</v>
      </c>
      <c r="BL55" s="960" t="e" cm="1">
        <f t="array" aca="1" ref="BL55" ca="1">EOMONTH(BL54,12-MONTH(val_currentFYE))</f>
        <v>#NAME?</v>
      </c>
      <c r="BM55" s="960" t="e" cm="1">
        <f t="array" aca="1" ref="BM55" ca="1">EOMONTH(BM54,12-MONTH(val_currentFYE))</f>
        <v>#NAME?</v>
      </c>
      <c r="BN55" s="1802" t="e" cm="1">
        <f t="array" aca="1" ref="BN55" ca="1">EOMONTH(BN54,12-MONTH(val_currentFYE))</f>
        <v>#NAME?</v>
      </c>
      <c r="BO55" s="1803"/>
      <c r="BP55" s="1803"/>
      <c r="BQ55" s="1803"/>
      <c r="BR55" s="1803"/>
      <c r="BS55" s="1803"/>
      <c r="BT55" s="1803"/>
      <c r="BU55" s="1803"/>
      <c r="BV55" s="1803"/>
      <c r="BW55" s="1803"/>
      <c r="BX55" s="1803"/>
      <c r="BY55" s="1803"/>
      <c r="BZ55" s="1803"/>
      <c r="CA55" s="926"/>
      <c r="CB55" s="921"/>
      <c r="CC55" s="958"/>
      <c r="CD55" s="1753" t="e" cm="1">
        <f t="array" aca="1" ref="CD55" ca="1">YEAR(val_currentFYE)-2</f>
        <v>#NAME?</v>
      </c>
      <c r="CE55" s="1754" t="e" cm="1">
        <f t="array" aca="1" ref="CE55" ca="1">YEAR(val_currentFYE)-1</f>
        <v>#NAME?</v>
      </c>
      <c r="CF55" s="128"/>
      <c r="CG55" s="1761" t="e" cm="1">
        <f t="array" aca="1" ref="CG55" ca="1">YEAR(val_currentFYE)</f>
        <v>#NAME?</v>
      </c>
      <c r="CH55" s="1762" t="e" cm="1">
        <f t="array" aca="1" ref="CH55" ca="1">YEAR(val_currentFYE)</f>
        <v>#NAME?</v>
      </c>
      <c r="CI55" s="200"/>
    </row>
    <row r="56" spans="1:131" ht="18">
      <c r="A56" s="1626"/>
      <c r="B56" s="811" t="str" cm="1">
        <f t="array" ref="B56">IFBLANK(_BS!F56,"")</f>
        <v/>
      </c>
      <c r="C56" s="811" t="str" cm="1">
        <f t="array" ref="C56">IFBLANK(_BS!C56,"")</f>
        <v/>
      </c>
      <c r="D56" s="811" t="str" cm="1">
        <f t="array" ref="D56">IFBLANK(_BS!D56,"")</f>
        <v/>
      </c>
      <c r="E56" s="1902"/>
      <c r="F56" s="1897"/>
      <c r="G56" s="1897"/>
      <c r="H56" s="401"/>
      <c r="I56" s="401"/>
      <c r="J56" s="401"/>
      <c r="N56" s="158"/>
      <c r="O56" s="101"/>
      <c r="P56" s="52"/>
      <c r="Q56" s="101"/>
      <c r="R56" s="101"/>
      <c r="S56" s="101"/>
      <c r="T56" s="101"/>
      <c r="U56" s="39"/>
      <c r="W56" s="938"/>
      <c r="X56" s="752"/>
      <c r="Y56" s="952"/>
      <c r="Z56" s="128"/>
      <c r="AA56" s="800"/>
      <c r="AB56" s="97" t="s">
        <v>64</v>
      </c>
      <c r="AC56" s="382"/>
      <c r="AD56" s="960" t="s">
        <v>225</v>
      </c>
      <c r="AE56" s="960" t="str">
        <f t="shared" ref="AE56:BN56" si="13">$AD$14</f>
        <v>As of</v>
      </c>
      <c r="AF56" s="960" t="str">
        <f t="shared" si="13"/>
        <v>As of</v>
      </c>
      <c r="AG56" s="960" t="str">
        <f t="shared" si="13"/>
        <v>As of</v>
      </c>
      <c r="AH56" s="960" t="str">
        <f t="shared" si="13"/>
        <v>As of</v>
      </c>
      <c r="AI56" s="960" t="str">
        <f t="shared" si="13"/>
        <v>As of</v>
      </c>
      <c r="AJ56" s="960" t="str">
        <f t="shared" si="13"/>
        <v>As of</v>
      </c>
      <c r="AK56" s="960" t="str">
        <f t="shared" si="13"/>
        <v>As of</v>
      </c>
      <c r="AL56" s="960" t="str">
        <f t="shared" si="13"/>
        <v>As of</v>
      </c>
      <c r="AM56" s="960" t="str">
        <f t="shared" si="13"/>
        <v>As of</v>
      </c>
      <c r="AN56" s="960" t="str">
        <f t="shared" si="13"/>
        <v>As of</v>
      </c>
      <c r="AO56" s="960" t="str">
        <f t="shared" si="13"/>
        <v>As of</v>
      </c>
      <c r="AP56" s="960" t="str">
        <f t="shared" si="13"/>
        <v>As of</v>
      </c>
      <c r="AQ56" s="960" t="str">
        <f t="shared" si="13"/>
        <v>As of</v>
      </c>
      <c r="AR56" s="960" t="str">
        <f t="shared" si="13"/>
        <v>As of</v>
      </c>
      <c r="AS56" s="960" t="str">
        <f t="shared" si="13"/>
        <v>As of</v>
      </c>
      <c r="AT56" s="960" t="str">
        <f t="shared" si="13"/>
        <v>As of</v>
      </c>
      <c r="AU56" s="960" t="str">
        <f t="shared" si="13"/>
        <v>As of</v>
      </c>
      <c r="AV56" s="960" t="str">
        <f t="shared" si="13"/>
        <v>As of</v>
      </c>
      <c r="AW56" s="960" t="str">
        <f t="shared" si="13"/>
        <v>As of</v>
      </c>
      <c r="AX56" s="960" t="str">
        <f t="shared" si="13"/>
        <v>As of</v>
      </c>
      <c r="AY56" s="960" t="str">
        <f t="shared" si="13"/>
        <v>As of</v>
      </c>
      <c r="AZ56" s="960" t="str">
        <f t="shared" si="13"/>
        <v>As of</v>
      </c>
      <c r="BA56" s="960" t="str">
        <f t="shared" si="13"/>
        <v>As of</v>
      </c>
      <c r="BB56" s="960" t="str">
        <f t="shared" si="13"/>
        <v>As of</v>
      </c>
      <c r="BC56" s="960" t="str">
        <f t="shared" si="13"/>
        <v>As of</v>
      </c>
      <c r="BD56" s="960" t="str">
        <f t="shared" si="13"/>
        <v>As of</v>
      </c>
      <c r="BE56" s="960" t="str">
        <f t="shared" si="13"/>
        <v>As of</v>
      </c>
      <c r="BF56" s="960" t="str">
        <f t="shared" si="13"/>
        <v>As of</v>
      </c>
      <c r="BG56" s="960" t="str">
        <f t="shared" si="13"/>
        <v>As of</v>
      </c>
      <c r="BH56" s="960" t="str">
        <f t="shared" si="13"/>
        <v>As of</v>
      </c>
      <c r="BI56" s="960" t="str">
        <f t="shared" si="13"/>
        <v>As of</v>
      </c>
      <c r="BJ56" s="960" t="str">
        <f t="shared" si="13"/>
        <v>As of</v>
      </c>
      <c r="BK56" s="960" t="str">
        <f t="shared" si="13"/>
        <v>As of</v>
      </c>
      <c r="BL56" s="960" t="str">
        <f t="shared" si="13"/>
        <v>As of</v>
      </c>
      <c r="BM56" s="960" t="str">
        <f t="shared" si="13"/>
        <v>As of</v>
      </c>
      <c r="BN56" s="1803" t="str">
        <f t="shared" si="13"/>
        <v>As of</v>
      </c>
      <c r="BO56" s="1803"/>
      <c r="BP56" s="1803"/>
      <c r="BQ56" s="1803"/>
      <c r="BR56" s="1803"/>
      <c r="BS56" s="1803"/>
      <c r="BT56" s="1803"/>
      <c r="BU56" s="1803"/>
      <c r="BV56" s="1803"/>
      <c r="BW56" s="1803"/>
      <c r="BX56" s="1803"/>
      <c r="BY56" s="1803"/>
      <c r="BZ56" s="1803"/>
      <c r="CA56" s="926"/>
      <c r="CB56" s="921"/>
      <c r="CC56" s="958"/>
      <c r="CD56" s="1341"/>
      <c r="CE56" s="1342"/>
      <c r="CF56" s="88"/>
      <c r="CG56" s="1792"/>
      <c r="CH56" s="1793"/>
      <c r="CI56" s="200"/>
    </row>
    <row r="57" spans="1:131" ht="15.75" customHeight="1">
      <c r="A57" s="1626"/>
      <c r="B57" s="811" t="str" cm="1">
        <f t="array" ref="B57">IFBLANK(_BS!F57,"")</f>
        <v/>
      </c>
      <c r="C57" s="811" t="str" cm="1">
        <f t="array" ref="C57">IFBLANK(_BS!C57,"")</f>
        <v/>
      </c>
      <c r="D57" s="811" t="str" cm="1">
        <f t="array" ref="D57">IFBLANK(_BS!D57,"")</f>
        <v/>
      </c>
      <c r="E57" s="1902"/>
      <c r="F57" s="1897"/>
      <c r="G57" s="1897"/>
      <c r="H57" s="401"/>
      <c r="I57" s="401"/>
      <c r="J57" s="401"/>
      <c r="N57" s="158"/>
      <c r="O57" s="101"/>
      <c r="P57" s="52"/>
      <c r="Q57" s="101"/>
      <c r="R57" s="126"/>
      <c r="S57" s="101"/>
      <c r="T57" s="101"/>
      <c r="U57" s="39"/>
      <c r="W57" s="938"/>
      <c r="X57" s="752"/>
      <c r="Y57" s="1818"/>
      <c r="Z57" s="124"/>
      <c r="AA57" s="800"/>
      <c r="AB57" s="97" t="s">
        <v>80</v>
      </c>
      <c r="AC57" s="382"/>
      <c r="AD57" s="1003" t="e" cm="1">
        <f t="array" aca="1" ref="AD57" ca="1">IF( MONTH(AD54)= MONTH( val_currentFYE), 1, IF(MOD(MONTH(AD$11) - MONTH(val_currentFYE),3)=0, 2,0))</f>
        <v>#NAME?</v>
      </c>
      <c r="AE57" s="1003" t="e" cm="1">
        <f t="array" aca="1" ref="AE57" ca="1">IF( MONTH(AE54)= MONTH( val_currentFYE), 1, IF(MOD(MONTH(AE$11) - MONTH(val_currentFYE),3)=0, 2,0))</f>
        <v>#NAME?</v>
      </c>
      <c r="AF57" s="1003" t="e" cm="1">
        <f t="array" aca="1" ref="AF57" ca="1">IF( MONTH(AF54)= MONTH( val_currentFYE), 1, IF(MOD(MONTH(AF$11) - MONTH(val_currentFYE),3)=0, 2,0))</f>
        <v>#NAME?</v>
      </c>
      <c r="AG57" s="1003" t="e" cm="1">
        <f t="array" aca="1" ref="AG57" ca="1">IF( MONTH(AG54)= MONTH( val_currentFYE), 1, IF(MOD(MONTH(AG$11) - MONTH(val_currentFYE),3)=0, 2,0))</f>
        <v>#NAME?</v>
      </c>
      <c r="AH57" s="1003" t="e" cm="1">
        <f t="array" aca="1" ref="AH57" ca="1">IF( MONTH(AH54)= MONTH( val_currentFYE), 1, IF(MOD(MONTH(AH$11) - MONTH(val_currentFYE),3)=0, 2,0))</f>
        <v>#NAME?</v>
      </c>
      <c r="AI57" s="1003" t="e" cm="1">
        <f t="array" aca="1" ref="AI57" ca="1">IF( MONTH(AI54)= MONTH( val_currentFYE), 1, IF(MOD(MONTH(AI$11) - MONTH(val_currentFYE),3)=0, 2,0))</f>
        <v>#NAME?</v>
      </c>
      <c r="AJ57" s="1003" t="e" cm="1">
        <f t="array" aca="1" ref="AJ57" ca="1">IF( MONTH(AJ54)= MONTH( val_currentFYE), 1, IF(MOD(MONTH(AJ$11) - MONTH(val_currentFYE),3)=0, 2,0))</f>
        <v>#NAME?</v>
      </c>
      <c r="AK57" s="1003" t="e" cm="1">
        <f t="array" aca="1" ref="AK57" ca="1">IF( MONTH(AK54)= MONTH( val_currentFYE), 1, IF(MOD(MONTH(AK$11) - MONTH(val_currentFYE),3)=0, 2,0))</f>
        <v>#NAME?</v>
      </c>
      <c r="AL57" s="1003" t="e" cm="1">
        <f t="array" aca="1" ref="AL57" ca="1">IF( MONTH(AL54)= MONTH( val_currentFYE), 1, IF(MOD(MONTH(AL$11) - MONTH(val_currentFYE),3)=0, 2,0))</f>
        <v>#NAME?</v>
      </c>
      <c r="AM57" s="1003" t="e" cm="1">
        <f t="array" aca="1" ref="AM57" ca="1">IF( MONTH(AM54)= MONTH( val_currentFYE), 1, IF(MOD(MONTH(AM$11) - MONTH(val_currentFYE),3)=0, 2,0))</f>
        <v>#NAME?</v>
      </c>
      <c r="AN57" s="1003" t="e" cm="1">
        <f t="array" aca="1" ref="AN57" ca="1">IF( MONTH(AN54)= MONTH( val_currentFYE), 1, IF(MOD(MONTH(AN$11) - MONTH(val_currentFYE),3)=0, 2,0))</f>
        <v>#NAME?</v>
      </c>
      <c r="AO57" s="1003" t="e" cm="1">
        <f t="array" aca="1" ref="AO57" ca="1">IF( MONTH(AO54)= MONTH( val_currentFYE), 1, IF(MOD(MONTH(AO$11) - MONTH(val_currentFYE),3)=0, 2,0))</f>
        <v>#NAME?</v>
      </c>
      <c r="AP57" s="1003" t="e" cm="1">
        <f t="array" aca="1" ref="AP57" ca="1">IF( MONTH(AP54)= MONTH( val_currentFYE), 1, IF(MOD(MONTH(AP$11) - MONTH(val_currentFYE),3)=0, 2,0))</f>
        <v>#NAME?</v>
      </c>
      <c r="AQ57" s="1003" t="e" cm="1">
        <f t="array" aca="1" ref="AQ57" ca="1">IF( MONTH(AQ54)= MONTH( val_currentFYE), 1, IF(MOD(MONTH(AQ$11) - MONTH(val_currentFYE),3)=0, 2,0))</f>
        <v>#NAME?</v>
      </c>
      <c r="AR57" s="1003" t="e" cm="1">
        <f t="array" aca="1" ref="AR57" ca="1">IF( MONTH(AR54)= MONTH( val_currentFYE), 1, IF(MOD(MONTH(AR$11) - MONTH(val_currentFYE),3)=0, 2,0))</f>
        <v>#NAME?</v>
      </c>
      <c r="AS57" s="1003" t="e" cm="1">
        <f t="array" aca="1" ref="AS57" ca="1">IF( MONTH(AS54)= MONTH( val_currentFYE), 1, IF(MOD(MONTH(AS$11) - MONTH(val_currentFYE),3)=0, 2,0))</f>
        <v>#NAME?</v>
      </c>
      <c r="AT57" s="1003" t="e" cm="1">
        <f t="array" aca="1" ref="AT57" ca="1">IF( MONTH(AT54)= MONTH( val_currentFYE), 1, IF(MOD(MONTH(AT$11) - MONTH(val_currentFYE),3)=0, 2,0))</f>
        <v>#NAME?</v>
      </c>
      <c r="AU57" s="1003" t="e" cm="1">
        <f t="array" aca="1" ref="AU57" ca="1">IF( MONTH(AU54)= MONTH( val_currentFYE), 1, IF(MOD(MONTH(AU$11) - MONTH(val_currentFYE),3)=0, 2,0))</f>
        <v>#NAME?</v>
      </c>
      <c r="AV57" s="1003" t="e" cm="1">
        <f t="array" aca="1" ref="AV57" ca="1">IF( MONTH(AV54)= MONTH( val_currentFYE), 1, IF(MOD(MONTH(AV$11) - MONTH(val_currentFYE),3)=0, 2,0))</f>
        <v>#NAME?</v>
      </c>
      <c r="AW57" s="1003" t="e" cm="1">
        <f t="array" aca="1" ref="AW57" ca="1">IF( MONTH(AW54)= MONTH( val_currentFYE), 1, IF(MOD(MONTH(AW$11) - MONTH(val_currentFYE),3)=0, 2,0))</f>
        <v>#NAME?</v>
      </c>
      <c r="AX57" s="1003" t="e" cm="1">
        <f t="array" aca="1" ref="AX57" ca="1">IF( MONTH(AX54)= MONTH( val_currentFYE), 1, IF(MOD(MONTH(AX$11) - MONTH(val_currentFYE),3)=0, 2,0))</f>
        <v>#NAME?</v>
      </c>
      <c r="AY57" s="1003" t="e" cm="1">
        <f t="array" aca="1" ref="AY57" ca="1">IF( MONTH(AY54)= MONTH( val_currentFYE), 1, IF(MOD(MONTH(AY$11) - MONTH(val_currentFYE),3)=0, 2,0))</f>
        <v>#NAME?</v>
      </c>
      <c r="AZ57" s="1003" t="e" cm="1">
        <f t="array" aca="1" ref="AZ57" ca="1">IF( MONTH(AZ54)= MONTH( val_currentFYE), 1, IF(MOD(MONTH(AZ$11) - MONTH(val_currentFYE),3)=0, 2,0))</f>
        <v>#NAME?</v>
      </c>
      <c r="BA57" s="1003" t="e" cm="1">
        <f t="array" aca="1" ref="BA57" ca="1">IF( MONTH(BA54)= MONTH( val_currentFYE), 1, IF(MOD(MONTH(BA$11) - MONTH(val_currentFYE),3)=0, 2,0))</f>
        <v>#NAME?</v>
      </c>
      <c r="BB57" s="1003" t="e" cm="1">
        <f t="array" aca="1" ref="BB57" ca="1">IF( MONTH(BB54)= MONTH( val_currentFYE), 1, IF(MOD(MONTH(BB$11) - MONTH(val_currentFYE),3)=0, 2,0))</f>
        <v>#NAME?</v>
      </c>
      <c r="BC57" s="1003" t="e" cm="1">
        <f t="array" aca="1" ref="BC57" ca="1">IF( MONTH(BC54)= MONTH( val_currentFYE), 1, IF(MOD(MONTH(BC$11) - MONTH(val_currentFYE),3)=0, 2,0))</f>
        <v>#NAME?</v>
      </c>
      <c r="BD57" s="1003" t="e" cm="1">
        <f t="array" aca="1" ref="BD57" ca="1">IF( MONTH(BD54)= MONTH( val_currentFYE), 1, IF(MOD(MONTH(BD$11) - MONTH(val_currentFYE),3)=0, 2,0))</f>
        <v>#NAME?</v>
      </c>
      <c r="BE57" s="1003" t="e" cm="1">
        <f t="array" aca="1" ref="BE57" ca="1">IF( MONTH(BE54)= MONTH( val_currentFYE), 1, IF(MOD(MONTH(BE$11) - MONTH(val_currentFYE),3)=0, 2,0))</f>
        <v>#NAME?</v>
      </c>
      <c r="BF57" s="1003" t="e" cm="1">
        <f t="array" aca="1" ref="BF57" ca="1">IF( MONTH(BF54)= MONTH( val_currentFYE), 1, IF(MOD(MONTH(BF$11) - MONTH(val_currentFYE),3)=0, 2,0))</f>
        <v>#NAME?</v>
      </c>
      <c r="BG57" s="1003" t="e" cm="1">
        <f t="array" aca="1" ref="BG57" ca="1">IF( MONTH(BG54)= MONTH( val_currentFYE), 1, IF(MOD(MONTH(BG$11) - MONTH(val_currentFYE),3)=0, 2,0))</f>
        <v>#NAME?</v>
      </c>
      <c r="BH57" s="1003" t="e" cm="1">
        <f t="array" aca="1" ref="BH57" ca="1">IF( MONTH(BH54)= MONTH( val_currentFYE), 1, IF(MOD(MONTH(BH$11) - MONTH(val_currentFYE),3)=0, 2,0))</f>
        <v>#NAME?</v>
      </c>
      <c r="BI57" s="1003" t="e" cm="1">
        <f t="array" aca="1" ref="BI57" ca="1">IF( MONTH(BI54)= MONTH( val_currentFYE), 1, IF(MOD(MONTH(BI$11) - MONTH(val_currentFYE),3)=0, 2,0))</f>
        <v>#NAME?</v>
      </c>
      <c r="BJ57" s="1003" t="e" cm="1">
        <f t="array" aca="1" ref="BJ57" ca="1">IF( MONTH(BJ54)= MONTH( val_currentFYE), 1, IF(MOD(MONTH(BJ$11) - MONTH(val_currentFYE),3)=0, 2,0))</f>
        <v>#NAME?</v>
      </c>
      <c r="BK57" s="1003" t="e" cm="1">
        <f t="array" aca="1" ref="BK57" ca="1">IF( MONTH(BK54)= MONTH( val_currentFYE), 1, IF(MOD(MONTH(BK$11) - MONTH(val_currentFYE),3)=0, 2,0))</f>
        <v>#NAME?</v>
      </c>
      <c r="BL57" s="1003" t="e" cm="1">
        <f t="array" aca="1" ref="BL57" ca="1">IF( MONTH(BL54)= MONTH( val_currentFYE), 1, IF(MOD(MONTH(BL$11) - MONTH(val_currentFYE),3)=0, 2,0))</f>
        <v>#NAME?</v>
      </c>
      <c r="BM57" s="1003" t="e" cm="1">
        <f t="array" aca="1" ref="BM57" ca="1">IF( MONTH(BM54)= MONTH( val_currentFYE), 1, IF(MOD(MONTH(BM$11) - MONTH(val_currentFYE),3)=0, 2,0))</f>
        <v>#NAME?</v>
      </c>
      <c r="BN57" s="1004" t="e" cm="1">
        <f t="array" aca="1" ref="BN57" ca="1">IF( MONTH(BN54)= MONTH( val_currentFYE), 1, IF(MOD(MONTH(BN$11) - MONTH(val_currentFYE),3)=0, 2,0))</f>
        <v>#NAME?</v>
      </c>
      <c r="BO57" s="388"/>
      <c r="BP57" s="388"/>
      <c r="BQ57" s="388"/>
      <c r="BR57" s="388"/>
      <c r="BS57" s="388"/>
      <c r="BT57" s="388"/>
      <c r="BU57" s="388"/>
      <c r="BV57" s="388"/>
      <c r="BW57" s="388"/>
      <c r="BX57" s="388"/>
      <c r="BY57" s="388"/>
      <c r="BZ57" s="388"/>
      <c r="CA57" s="926"/>
      <c r="CB57" s="921"/>
      <c r="CC57" s="958"/>
      <c r="CD57" s="1755" t="s">
        <v>65</v>
      </c>
      <c r="CE57" s="1756" t="s">
        <v>65</v>
      </c>
      <c r="CF57" s="88"/>
      <c r="CG57" s="1965" t="s">
        <v>54</v>
      </c>
      <c r="CH57" s="1966" t="s">
        <v>54</v>
      </c>
      <c r="CI57" s="200"/>
    </row>
    <row r="58" spans="1:131" ht="18">
      <c r="A58" s="1626"/>
      <c r="B58" s="811" t="str" cm="1">
        <f t="array" ref="B58">IFBLANK(_BS!F58,"")</f>
        <v/>
      </c>
      <c r="C58" s="811" t="str" cm="1">
        <f t="array" ref="C58">IFBLANK(_BS!C58,"")</f>
        <v/>
      </c>
      <c r="D58" s="811" t="str" cm="1">
        <f t="array" ref="D58">IFBLANK(_BS!D58,"")</f>
        <v/>
      </c>
      <c r="E58" s="1902"/>
      <c r="F58" s="1897"/>
      <c r="G58" s="1897"/>
      <c r="H58" s="401"/>
      <c r="I58" s="401"/>
      <c r="J58" s="401"/>
      <c r="N58" s="158"/>
      <c r="O58" s="101"/>
      <c r="P58" s="288"/>
      <c r="Q58" s="288"/>
      <c r="R58" s="101"/>
      <c r="S58" s="101"/>
      <c r="T58" s="101"/>
      <c r="U58" s="39"/>
      <c r="W58" s="3045" t="str">
        <f>_BS!W58</f>
        <v>Budget</v>
      </c>
      <c r="X58" s="3065"/>
      <c r="Y58" s="3063" t="s">
        <v>226</v>
      </c>
      <c r="Z58" s="804" t="s">
        <v>82</v>
      </c>
      <c r="AA58" s="784"/>
      <c r="AB58" s="281"/>
      <c r="AC58" s="1989"/>
      <c r="AD58" s="859" cm="1">
        <f t="array" aca="1" ref="AD58:AD59" ca="1">fx_checkComp(AD61:AD91)</f>
        <v>100</v>
      </c>
      <c r="AE58" s="859" cm="1">
        <f t="array" aca="1" ref="AE58:AE59" ca="1">fx_checkComp(AE61:AE91)</f>
        <v>100</v>
      </c>
      <c r="AF58" s="859" cm="1">
        <f t="array" aca="1" ref="AF58:AF59" ca="1">fx_checkComp(AF61:AF91)</f>
        <v>100</v>
      </c>
      <c r="AG58" s="859" cm="1">
        <f t="array" aca="1" ref="AG58:AG59" ca="1">fx_checkComp(AG61:AG91)</f>
        <v>100</v>
      </c>
      <c r="AH58" s="859" cm="1">
        <f t="array" aca="1" ref="AH58:AH59" ca="1">fx_checkComp(AH61:AH91)</f>
        <v>100</v>
      </c>
      <c r="AI58" s="859" cm="1">
        <f t="array" aca="1" ref="AI58:AI59" ca="1">fx_checkComp(AI61:AI91)</f>
        <v>100</v>
      </c>
      <c r="AJ58" s="859" cm="1">
        <f t="array" aca="1" ref="AJ58:AJ59" ca="1">fx_checkComp(AJ61:AJ91)</f>
        <v>100</v>
      </c>
      <c r="AK58" s="859" cm="1">
        <f t="array" aca="1" ref="AK58:AK59" ca="1">fx_checkComp(AK61:AK91)</f>
        <v>100</v>
      </c>
      <c r="AL58" s="859" cm="1">
        <f t="array" aca="1" ref="AL58:AL59" ca="1">fx_checkComp(AL61:AL91)</f>
        <v>100</v>
      </c>
      <c r="AM58" s="859" cm="1">
        <f t="array" aca="1" ref="AM58:AM59" ca="1">fx_checkComp(AM61:AM91)</f>
        <v>100</v>
      </c>
      <c r="AN58" s="859" cm="1">
        <f t="array" aca="1" ref="AN58:AN59" ca="1">fx_checkComp(AN61:AN91)</f>
        <v>100</v>
      </c>
      <c r="AO58" s="859" cm="1">
        <f t="array" aca="1" ref="AO58:AO59" ca="1">fx_checkComp(AO61:AO91)</f>
        <v>100</v>
      </c>
      <c r="AP58" s="859" cm="1">
        <f t="array" aca="1" ref="AP58:AP59" ca="1">fx_checkComp(AP61:AP91)</f>
        <v>100</v>
      </c>
      <c r="AQ58" s="859" cm="1">
        <f t="array" aca="1" ref="AQ58:AQ59" ca="1">fx_checkComp(AQ61:AQ91)</f>
        <v>100</v>
      </c>
      <c r="AR58" s="859" cm="1">
        <f t="array" aca="1" ref="AR58:AR59" ca="1">fx_checkComp(AR61:AR91)</f>
        <v>100</v>
      </c>
      <c r="AS58" s="859" cm="1">
        <f t="array" aca="1" ref="AS58:AS59" ca="1">fx_checkComp(AS61:AS91)</f>
        <v>100</v>
      </c>
      <c r="AT58" s="859" cm="1">
        <f t="array" aca="1" ref="AT58:AT59" ca="1">fx_checkComp(AT61:AT91)</f>
        <v>100</v>
      </c>
      <c r="AU58" s="859" cm="1">
        <f t="array" aca="1" ref="AU58:AU59" ca="1">fx_checkComp(AU61:AU91)</f>
        <v>100</v>
      </c>
      <c r="AV58" s="859" cm="1">
        <f t="array" aca="1" ref="AV58:AV59" ca="1">fx_checkComp(AV61:AV91)</f>
        <v>100</v>
      </c>
      <c r="AW58" s="859" cm="1">
        <f t="array" aca="1" ref="AW58:AW59" ca="1">fx_checkComp(AW61:AW91)</f>
        <v>100</v>
      </c>
      <c r="AX58" s="859" cm="1">
        <f t="array" aca="1" ref="AX58:AX59" ca="1">fx_checkComp(AX61:AX91)</f>
        <v>100</v>
      </c>
      <c r="AY58" s="859" cm="1">
        <f t="array" aca="1" ref="AY58:AY59" ca="1">fx_checkComp(AY61:AY91)</f>
        <v>100</v>
      </c>
      <c r="AZ58" s="859" cm="1">
        <f t="array" aca="1" ref="AZ58:AZ59" ca="1">fx_checkComp(AZ61:AZ91)</f>
        <v>100</v>
      </c>
      <c r="BA58" s="859" cm="1">
        <f t="array" aca="1" ref="BA58:BA59" ca="1">fx_checkComp(BA61:BA91)</f>
        <v>100</v>
      </c>
      <c r="BB58" s="859" cm="1">
        <f t="array" aca="1" ref="BB58:BB59" ca="1">fx_checkComp(BB61:BB91)</f>
        <v>100</v>
      </c>
      <c r="BC58" s="859" cm="1">
        <f t="array" aca="1" ref="BC58:BC59" ca="1">fx_checkComp(BC61:BC91)</f>
        <v>100</v>
      </c>
      <c r="BD58" s="859" cm="1">
        <f t="array" aca="1" ref="BD58:BD59" ca="1">fx_checkComp(BD61:BD91)</f>
        <v>100</v>
      </c>
      <c r="BE58" s="859" cm="1">
        <f t="array" aca="1" ref="BE58:BE59" ca="1">fx_checkComp(BE61:BE91)</f>
        <v>100</v>
      </c>
      <c r="BF58" s="859" cm="1">
        <f t="array" aca="1" ref="BF58:BF59" ca="1">fx_checkComp(BF61:BF91)</f>
        <v>100</v>
      </c>
      <c r="BG58" s="859" cm="1">
        <f t="array" aca="1" ref="BG58:BG59" ca="1">fx_checkComp(BG61:BG91)</f>
        <v>100</v>
      </c>
      <c r="BH58" s="859" cm="1">
        <f t="array" aca="1" ref="BH58:BH59" ca="1">fx_checkComp(BH61:BH91)</f>
        <v>100</v>
      </c>
      <c r="BI58" s="859" cm="1">
        <f t="array" aca="1" ref="BI58:BI59" ca="1">fx_checkComp(BI61:BI91)</f>
        <v>100</v>
      </c>
      <c r="BJ58" s="859" cm="1">
        <f t="array" aca="1" ref="BJ58:BJ59" ca="1">fx_checkComp(BJ61:BJ91)</f>
        <v>100</v>
      </c>
      <c r="BK58" s="859" cm="1">
        <f t="array" aca="1" ref="BK58:BK59" ca="1">fx_checkComp(BK61:BK91)</f>
        <v>100</v>
      </c>
      <c r="BL58" s="859" cm="1">
        <f t="array" aca="1" ref="BL58:BL59" ca="1">fx_checkComp(BL61:BL91)</f>
        <v>100</v>
      </c>
      <c r="BM58" s="859" cm="1">
        <f t="array" aca="1" ref="BM58:BM59" ca="1">fx_checkComp(BM61:BM91)</f>
        <v>100</v>
      </c>
      <c r="BN58" s="1804" cm="1">
        <f t="array" aca="1" ref="BN58:BN59" ca="1">fx_checkComp(BN61:BN91)</f>
        <v>100</v>
      </c>
      <c r="BO58" s="1804"/>
      <c r="BP58" s="1804"/>
      <c r="BQ58" s="1804"/>
      <c r="BR58" s="1804"/>
      <c r="BS58" s="1804"/>
      <c r="BT58" s="1804"/>
      <c r="BU58" s="1804"/>
      <c r="BV58" s="1804"/>
      <c r="BW58" s="1804"/>
      <c r="BX58" s="1804"/>
      <c r="BY58" s="1804"/>
      <c r="BZ58" s="1804"/>
      <c r="CA58" s="926"/>
      <c r="CB58" s="921"/>
      <c r="CC58" s="927"/>
      <c r="CD58" s="1341"/>
      <c r="CE58" s="1342"/>
      <c r="CF58" s="88"/>
      <c r="CG58" s="1798" t="str" cm="1">
        <f t="array" aca="1" ref="CG58" ca="1">IFERROR(fx_checkComp(CG61:CG91),"")</f>
        <v/>
      </c>
      <c r="CH58" s="1798" t="str" cm="1">
        <f t="array" aca="1" ref="CH58" ca="1">IFERROR(fx_checkComp(CH61:CH91),"")</f>
        <v/>
      </c>
      <c r="CI58" s="200"/>
    </row>
    <row r="59" spans="1:131" ht="18">
      <c r="A59" s="1626"/>
      <c r="B59" s="811"/>
      <c r="C59" s="811"/>
      <c r="D59" s="811"/>
      <c r="E59" s="401"/>
      <c r="F59" s="401"/>
      <c r="G59" s="401"/>
      <c r="H59" s="401"/>
      <c r="I59" s="401"/>
      <c r="J59" s="401"/>
      <c r="L59" s="902"/>
      <c r="M59" s="902"/>
      <c r="N59" s="1573"/>
      <c r="O59" s="1574"/>
      <c r="P59" s="1574"/>
      <c r="Q59" s="1574"/>
      <c r="R59" s="1574"/>
      <c r="S59" s="1574"/>
      <c r="T59" s="1574"/>
      <c r="U59" s="1575"/>
      <c r="V59" s="902"/>
      <c r="W59" s="3046"/>
      <c r="X59" s="3066"/>
      <c r="Y59" s="3064"/>
      <c r="Z59" s="124"/>
      <c r="AA59" s="1576"/>
      <c r="AB59" s="1577"/>
      <c r="AC59" s="1217"/>
      <c r="AD59" s="1579" t="str">
        <f ca="1"/>
        <v>O: 9 / 9</v>
      </c>
      <c r="AE59" s="1579" t="str">
        <f ca="1"/>
        <v>O: 9 / 9</v>
      </c>
      <c r="AF59" s="1579" t="str">
        <f ca="1"/>
        <v>O: 9 / 9</v>
      </c>
      <c r="AG59" s="1579" t="str">
        <f ca="1"/>
        <v>O: 9 / 9</v>
      </c>
      <c r="AH59" s="1579" t="str">
        <f ca="1"/>
        <v>O: 9 / 9</v>
      </c>
      <c r="AI59" s="1579" t="str">
        <f ca="1"/>
        <v>O: 9 / 9</v>
      </c>
      <c r="AJ59" s="1579" t="str">
        <f ca="1"/>
        <v>O: 9 / 9</v>
      </c>
      <c r="AK59" s="1579" t="str">
        <f ca="1"/>
        <v>O: 9 / 9</v>
      </c>
      <c r="AL59" s="1579" t="str">
        <f ca="1"/>
        <v>O: 9 / 9</v>
      </c>
      <c r="AM59" s="1579" t="str">
        <f ca="1"/>
        <v>O: 9 / 9</v>
      </c>
      <c r="AN59" s="1579" t="str">
        <f ca="1"/>
        <v>O: 9 / 9</v>
      </c>
      <c r="AO59" s="1579" t="str">
        <f ca="1"/>
        <v>O: 9 / 9</v>
      </c>
      <c r="AP59" s="1579" t="str">
        <f ca="1"/>
        <v>O: 9 / 9</v>
      </c>
      <c r="AQ59" s="1579" t="str">
        <f ca="1"/>
        <v>O: 9 / 9</v>
      </c>
      <c r="AR59" s="1579" t="str">
        <f ca="1"/>
        <v>O: 9 / 9</v>
      </c>
      <c r="AS59" s="1579" t="str">
        <f ca="1"/>
        <v>O: 9 / 9</v>
      </c>
      <c r="AT59" s="1579" t="str">
        <f ca="1"/>
        <v>O: 9 / 9</v>
      </c>
      <c r="AU59" s="1579" t="str">
        <f ca="1"/>
        <v>O: 9 / 9</v>
      </c>
      <c r="AV59" s="1579" t="str">
        <f ca="1"/>
        <v>O: 9 / 9</v>
      </c>
      <c r="AW59" s="1579" t="str">
        <f ca="1"/>
        <v>O: 9 / 9</v>
      </c>
      <c r="AX59" s="1579" t="str">
        <f ca="1"/>
        <v>O: 9 / 9</v>
      </c>
      <c r="AY59" s="1579" t="str">
        <f ca="1"/>
        <v>O: 9 / 9</v>
      </c>
      <c r="AZ59" s="1579" t="str">
        <f ca="1"/>
        <v>O: 9 / 9</v>
      </c>
      <c r="BA59" s="1579" t="str">
        <f ca="1"/>
        <v>O: 9 / 9</v>
      </c>
      <c r="BB59" s="1579" t="str">
        <f ca="1"/>
        <v>O: 9 / 9</v>
      </c>
      <c r="BC59" s="1579" t="str">
        <f ca="1"/>
        <v>O: 9 / 9</v>
      </c>
      <c r="BD59" s="1579" t="str">
        <f ca="1"/>
        <v>O: 9 / 9</v>
      </c>
      <c r="BE59" s="1579" t="str">
        <f ca="1"/>
        <v>O: 9 / 9</v>
      </c>
      <c r="BF59" s="1579" t="str">
        <f ca="1"/>
        <v>O: 9 / 9</v>
      </c>
      <c r="BG59" s="1579" t="str">
        <f ca="1"/>
        <v>O: 9 / 9</v>
      </c>
      <c r="BH59" s="1579" t="str">
        <f ca="1"/>
        <v>O: 9 / 9</v>
      </c>
      <c r="BI59" s="1579" t="str">
        <f ca="1"/>
        <v>O: 9 / 9</v>
      </c>
      <c r="BJ59" s="1579" t="str">
        <f ca="1"/>
        <v>O: 9 / 9</v>
      </c>
      <c r="BK59" s="1579" t="str">
        <f ca="1"/>
        <v>O: 9 / 9</v>
      </c>
      <c r="BL59" s="1579" t="str">
        <f ca="1"/>
        <v>O: 9 / 9</v>
      </c>
      <c r="BM59" s="1579" t="str">
        <f ca="1"/>
        <v>O: 9 / 9</v>
      </c>
      <c r="BN59" s="1580" t="str">
        <f ca="1"/>
        <v>O: 9 / 9</v>
      </c>
      <c r="BO59" s="2113"/>
      <c r="BP59" s="2113"/>
      <c r="BQ59" s="2113"/>
      <c r="BR59" s="2113"/>
      <c r="BS59" s="2113"/>
      <c r="BT59" s="2113"/>
      <c r="BU59" s="2113"/>
      <c r="BV59" s="2113"/>
      <c r="BW59" s="2113"/>
      <c r="BX59" s="2113"/>
      <c r="BY59" s="2113"/>
      <c r="BZ59" s="2113"/>
      <c r="CA59" s="1581"/>
      <c r="CB59" s="1582"/>
      <c r="CC59" s="1583"/>
      <c r="CD59" s="1790"/>
      <c r="CE59" s="1791"/>
      <c r="CF59" s="885"/>
      <c r="CG59" s="1794"/>
      <c r="CH59" s="1795"/>
      <c r="CI59" s="1220"/>
    </row>
    <row r="60" spans="1:131" ht="30" customHeight="1">
      <c r="A60" s="1626"/>
      <c r="B60" s="811" t="str" cm="1">
        <f t="array" ref="B60">IFBLANK(_BS!F60,"")</f>
        <v/>
      </c>
      <c r="C60" s="811" t="str" cm="1">
        <f t="array" ref="C60">IFBLANK(_BS!C60,"")</f>
        <v/>
      </c>
      <c r="D60" s="811" t="str" cm="1">
        <f t="array" ref="D60">IFBLANK(_BS!D60,"")</f>
        <v/>
      </c>
      <c r="E60" s="401"/>
      <c r="F60" s="401"/>
      <c r="G60" s="401"/>
      <c r="H60" s="401"/>
      <c r="I60" s="401"/>
      <c r="J60" s="401"/>
      <c r="N60" s="158"/>
      <c r="O60" s="101"/>
      <c r="P60" s="52"/>
      <c r="Q60" s="101"/>
      <c r="R60" s="101"/>
      <c r="S60" s="101"/>
      <c r="T60" s="101"/>
      <c r="U60" s="39"/>
      <c r="W60" s="1225"/>
      <c r="X60" s="1232"/>
      <c r="Y60" s="1233" t="str">
        <f>val_company&amp; " Internal Accounts"</f>
        <v>Therme Horizon Internal Accounts</v>
      </c>
      <c r="Z60" s="1227"/>
      <c r="AA60" s="1227"/>
      <c r="AB60" s="1226" t="s">
        <v>227</v>
      </c>
      <c r="AC60" s="1227"/>
      <c r="AD60" s="1230" t="str" cm="1">
        <f t="array" ref="AD60">fx_scenarioConverter(W58)</f>
        <v>Budget</v>
      </c>
      <c r="AE60" s="1230" t="str">
        <f>$AD60</f>
        <v>Budget</v>
      </c>
      <c r="AF60" s="1230" t="str">
        <f t="shared" ref="AF60:BN60" si="14">$AD60</f>
        <v>Budget</v>
      </c>
      <c r="AG60" s="1230" t="str">
        <f t="shared" si="14"/>
        <v>Budget</v>
      </c>
      <c r="AH60" s="1230" t="str">
        <f t="shared" si="14"/>
        <v>Budget</v>
      </c>
      <c r="AI60" s="1230" t="str">
        <f t="shared" si="14"/>
        <v>Budget</v>
      </c>
      <c r="AJ60" s="1230" t="str">
        <f t="shared" si="14"/>
        <v>Budget</v>
      </c>
      <c r="AK60" s="1230" t="str">
        <f t="shared" si="14"/>
        <v>Budget</v>
      </c>
      <c r="AL60" s="1230" t="str">
        <f t="shared" si="14"/>
        <v>Budget</v>
      </c>
      <c r="AM60" s="1230" t="str">
        <f t="shared" si="14"/>
        <v>Budget</v>
      </c>
      <c r="AN60" s="1230" t="str">
        <f t="shared" si="14"/>
        <v>Budget</v>
      </c>
      <c r="AO60" s="1230" t="str">
        <f t="shared" si="14"/>
        <v>Budget</v>
      </c>
      <c r="AP60" s="1230" t="str">
        <f t="shared" si="14"/>
        <v>Budget</v>
      </c>
      <c r="AQ60" s="1230" t="str">
        <f t="shared" si="14"/>
        <v>Budget</v>
      </c>
      <c r="AR60" s="1230" t="str">
        <f t="shared" si="14"/>
        <v>Budget</v>
      </c>
      <c r="AS60" s="1230" t="str">
        <f t="shared" si="14"/>
        <v>Budget</v>
      </c>
      <c r="AT60" s="1230" t="str">
        <f t="shared" si="14"/>
        <v>Budget</v>
      </c>
      <c r="AU60" s="1230" t="str">
        <f t="shared" si="14"/>
        <v>Budget</v>
      </c>
      <c r="AV60" s="1230" t="str">
        <f t="shared" si="14"/>
        <v>Budget</v>
      </c>
      <c r="AW60" s="1230" t="str">
        <f t="shared" si="14"/>
        <v>Budget</v>
      </c>
      <c r="AX60" s="1230" t="str">
        <f t="shared" si="14"/>
        <v>Budget</v>
      </c>
      <c r="AY60" s="1230" t="str">
        <f t="shared" si="14"/>
        <v>Budget</v>
      </c>
      <c r="AZ60" s="1230" t="str">
        <f t="shared" si="14"/>
        <v>Budget</v>
      </c>
      <c r="BA60" s="1230" t="str">
        <f t="shared" si="14"/>
        <v>Budget</v>
      </c>
      <c r="BB60" s="1230" t="str">
        <f t="shared" si="14"/>
        <v>Budget</v>
      </c>
      <c r="BC60" s="1230" t="str">
        <f t="shared" si="14"/>
        <v>Budget</v>
      </c>
      <c r="BD60" s="1230" t="str">
        <f t="shared" si="14"/>
        <v>Budget</v>
      </c>
      <c r="BE60" s="1230" t="str">
        <f t="shared" si="14"/>
        <v>Budget</v>
      </c>
      <c r="BF60" s="1230" t="str">
        <f t="shared" si="14"/>
        <v>Budget</v>
      </c>
      <c r="BG60" s="1230" t="str">
        <f t="shared" si="14"/>
        <v>Budget</v>
      </c>
      <c r="BH60" s="1230" t="str">
        <f t="shared" si="14"/>
        <v>Budget</v>
      </c>
      <c r="BI60" s="1230" t="str">
        <f t="shared" si="14"/>
        <v>Budget</v>
      </c>
      <c r="BJ60" s="1230" t="str">
        <f t="shared" si="14"/>
        <v>Budget</v>
      </c>
      <c r="BK60" s="1230" t="str">
        <f t="shared" si="14"/>
        <v>Budget</v>
      </c>
      <c r="BL60" s="1230" t="str">
        <f t="shared" si="14"/>
        <v>Budget</v>
      </c>
      <c r="BM60" s="1230" t="str">
        <f t="shared" si="14"/>
        <v>Budget</v>
      </c>
      <c r="BN60" s="1231" t="str">
        <f t="shared" si="14"/>
        <v>Budget</v>
      </c>
      <c r="BO60" s="2112"/>
      <c r="BP60" s="2112"/>
      <c r="BQ60" s="2112"/>
      <c r="BR60" s="2112"/>
      <c r="BS60" s="2112"/>
      <c r="BT60" s="2112"/>
      <c r="BU60" s="2112"/>
      <c r="BV60" s="2112"/>
      <c r="BW60" s="2112"/>
      <c r="BX60" s="2112"/>
      <c r="BY60" s="2112"/>
      <c r="BZ60" s="2112"/>
      <c r="CA60" s="34"/>
      <c r="CC60" s="33"/>
      <c r="CD60" s="1799" t="str">
        <f t="shared" ref="CD60:CE60" si="15">$AD60</f>
        <v>Budget</v>
      </c>
      <c r="CE60" s="1800" t="str">
        <f t="shared" si="15"/>
        <v>Budget</v>
      </c>
      <c r="CF60" s="88"/>
      <c r="CG60" s="1198" t="str">
        <f>CG19</f>
        <v>Original Budget</v>
      </c>
      <c r="CH60" s="1198" t="str">
        <f>CH19</f>
        <v>LE</v>
      </c>
      <c r="CI60" s="200"/>
    </row>
    <row r="61" spans="1:131" ht="21" customHeight="1">
      <c r="A61" s="1626" t="s">
        <v>228</v>
      </c>
      <c r="B61" s="811" t="str" cm="1">
        <f t="array" ref="B61">IFBLANK(_BS!F61,"")</f>
        <v>Fixed Assets</v>
      </c>
      <c r="C61" s="811" t="str" cm="1">
        <f t="array" ref="C61">IFBLANK(_BS!C61,"")</f>
        <v>Fixed Asset (Company View)</v>
      </c>
      <c r="D61" s="1549"/>
      <c r="E61" s="1902" t="e" cm="1">
        <f t="array" aca="1" ref="E6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)($AD61:$CH61, Z61)</f>
        <v>#NAME?</v>
      </c>
      <c r="F61" s="1897"/>
      <c r="G61" s="1897"/>
      <c r="H61" s="401">
        <v>1</v>
      </c>
      <c r="I61" s="401">
        <v>1</v>
      </c>
      <c r="J61" s="401"/>
      <c r="N61" s="158"/>
      <c r="O61" s="101"/>
      <c r="P61" s="52"/>
      <c r="Q61" s="101"/>
      <c r="R61" s="101"/>
      <c r="S61" s="101"/>
      <c r="T61" s="101"/>
      <c r="U61" s="39"/>
      <c r="W61" s="1290" t="str" cm="1">
        <f t="array" ref="W61">fx_scenarioConverter(W58)</f>
        <v>Budget</v>
      </c>
      <c r="X61" s="1293">
        <f>_BS!X61</f>
        <v>1</v>
      </c>
      <c r="Y61" s="1593">
        <f>Y20</f>
        <v>2</v>
      </c>
      <c r="Z61" s="198" cm="1">
        <f t="array" ref="Z61">_xlfn.SWITCH(
    TRUE,
    _BS!$L61=TRUE, 1,
    _BS!$L61=FALSE,-1,
    _BS!$L61=-1,0,
"n/a"
)</f>
        <v>-1</v>
      </c>
      <c r="AA61" s="200"/>
      <c r="AB61" s="88" t="str">
        <f>_BS!AB61</f>
        <v>Fixed Assets</v>
      </c>
      <c r="AC61" s="88" t="e" cm="1" vm="5">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#VALUE!</v>
      </c>
      <c r="AD61" s="1669">
        <v>1</v>
      </c>
      <c r="AE61" s="1669">
        <v>1</v>
      </c>
      <c r="AF61" s="1669">
        <v>1</v>
      </c>
      <c r="AG61" s="1669">
        <v>1</v>
      </c>
      <c r="AH61" s="1669">
        <v>1</v>
      </c>
      <c r="AI61" s="1669">
        <v>1</v>
      </c>
      <c r="AJ61" s="1669">
        <v>1</v>
      </c>
      <c r="AK61" s="1669">
        <v>1</v>
      </c>
      <c r="AL61" s="1669">
        <v>1</v>
      </c>
      <c r="AM61" s="1669">
        <v>1</v>
      </c>
      <c r="AN61" s="1669">
        <v>1</v>
      </c>
      <c r="AO61" s="1669">
        <v>1</v>
      </c>
      <c r="AP61" s="1669">
        <v>1</v>
      </c>
      <c r="AQ61" s="1669">
        <v>1</v>
      </c>
      <c r="AR61" s="1669">
        <v>1</v>
      </c>
      <c r="AS61" s="1669">
        <v>1</v>
      </c>
      <c r="AT61" s="1669">
        <v>1</v>
      </c>
      <c r="AU61" s="1669">
        <v>1</v>
      </c>
      <c r="AV61" s="1669">
        <v>1</v>
      </c>
      <c r="AW61" s="1669">
        <v>1</v>
      </c>
      <c r="AX61" s="1669">
        <v>1</v>
      </c>
      <c r="AY61" s="1669">
        <v>1</v>
      </c>
      <c r="AZ61" s="1669">
        <v>1</v>
      </c>
      <c r="BA61" s="1669">
        <v>1</v>
      </c>
      <c r="BB61" s="1669">
        <v>1</v>
      </c>
      <c r="BC61" s="1669">
        <v>1</v>
      </c>
      <c r="BD61" s="1669">
        <v>1</v>
      </c>
      <c r="BE61" s="1669">
        <v>1</v>
      </c>
      <c r="BF61" s="1669">
        <v>1</v>
      </c>
      <c r="BG61" s="1669">
        <v>1</v>
      </c>
      <c r="BH61" s="1669">
        <v>1</v>
      </c>
      <c r="BI61" s="1669">
        <v>1</v>
      </c>
      <c r="BJ61" s="1669">
        <v>1</v>
      </c>
      <c r="BK61" s="1669">
        <v>1</v>
      </c>
      <c r="BL61" s="1669">
        <v>1</v>
      </c>
      <c r="BM61" s="1669">
        <v>1</v>
      </c>
      <c r="BN61" s="1669">
        <v>1</v>
      </c>
      <c r="BO61" s="2095"/>
      <c r="BP61" s="2095"/>
      <c r="BQ61" s="2095"/>
      <c r="BR61" s="2095"/>
      <c r="BS61" s="2095"/>
      <c r="BT61" s="2095"/>
      <c r="BU61" s="2095"/>
      <c r="BV61" s="2095"/>
      <c r="BW61" s="2095"/>
      <c r="BX61" s="2095"/>
      <c r="BY61" s="2095"/>
      <c r="BZ61" s="2095"/>
      <c r="CA61" s="926"/>
      <c r="CB61" s="921"/>
      <c r="CC61" s="927"/>
      <c r="CD61" s="928" t="e" cm="1">
        <f t="array" aca="1" ref="CD61" ca="1">_xlfn.XLOOKUP(BS!CD$11, array_timeline, BS!$AD61:$BN61)</f>
        <v>#NAME?</v>
      </c>
      <c r="CE61" s="928" t="e" cm="1">
        <f t="array" aca="1" ref="CE61" ca="1">_xlfn.XLOOKUP(BS!CE$11, array_timeline, BS!$AD61:$BN61)</f>
        <v>#NAME?</v>
      </c>
      <c r="CF61" s="925"/>
      <c r="CG61" s="2122" t="e">
        <f t="shared" ref="CG61:CH90" ca="1" si="16">CG20</f>
        <v>#NAME?</v>
      </c>
      <c r="CH61" s="2122" t="e">
        <f t="shared" ca="1" si="16"/>
        <v>#NAME?</v>
      </c>
      <c r="CI61" s="200"/>
      <c r="CQ61" s="1883" t="str" cm="1">
        <f t="array" aca="1" ref="CQ61" ca="1">IFERROR(IF(AD61*fxVal_normal=_BS!AD61,"",IF(OR(AD61="", NOT(ISNUMBER(AD61)), ISERROR(AD61), $B61=""), "",
   IF($I61=1,
      IFBLANK(
         _xldudf_CX_PUSH(AD61*fxVal_normal, CX_ENTITY, $B61, AD$11, AD$14, AD$60,),
         ""
      ),
      IF($I61=2,
         IFBLANK(
            _xldudf_CX_PUSH(AD61, CX_ENTITY, $B61, AD$11, AD$14, AD$60,),
            ""
         ),
         IF($I61=3,
            "",
            IFBLANK(
               _xldudf_CX_PUSH(AD61, CX_ENTITY, $B61, AD$11, AD$14, AD$60,),
               ""
            )
         )
      )
   )
)),"")</f>
        <v/>
      </c>
      <c r="CR61" s="1883" t="str" cm="1">
        <f t="array" aca="1" ref="CR61" ca="1">IFERROR(IF(AE61*fxVal_normal=_BS!AE61,"",IF(OR(AE61="", NOT(ISNUMBER(AE61)), ISERROR(AE61), $B61=""), "",
   IF($I61=1,
      IFBLANK(
         _xldudf_CX_PUSH(AE61*fxVal_normal, CX_ENTITY, $B61, AE$11, AE$14, AE$60,),
         ""
      ),
      IF($I61=2,
         IFBLANK(
            _xldudf_CX_PUSH(AE61, CX_ENTITY, $B61, AE$11, AE$14, AE$60,),
            ""
         ),
         IF($I61=3,
            "",
            IFBLANK(
               _xldudf_CX_PUSH(AE61, CX_ENTITY, $B61, AE$11, AE$14, AE$60,),
               ""
            )
         )
      )
   )
)),"")</f>
        <v/>
      </c>
      <c r="CS61" s="1883" t="str" cm="1">
        <f t="array" aca="1" ref="CS61" ca="1">IFERROR(IF(AF61*fxVal_normal=_BS!AF61,"",IF(OR(AF61="", NOT(ISNUMBER(AF61)), ISERROR(AF61), $B61=""), "",
   IF($I61=1,
      IFBLANK(
         _xldudf_CX_PUSH(AF61*fxVal_normal, CX_ENTITY, $B61, AF$11, AF$14, AF$60,),
         ""
      ),
      IF($I61=2,
         IFBLANK(
            _xldudf_CX_PUSH(AF61, CX_ENTITY, $B61, AF$11, AF$14, AF$60,),
            ""
         ),
         IF($I61=3,
            "",
            IFBLANK(
               _xldudf_CX_PUSH(AF61, CX_ENTITY, $B61, AF$11, AF$14, AF$60,),
               ""
            )
         )
      )
   )
)),"")</f>
        <v/>
      </c>
      <c r="CT61" s="1883" t="str" cm="1">
        <f t="array" aca="1" ref="CT61" ca="1">IFERROR(IF(AG61*fxVal_normal=_BS!AG61,"",IF(OR(AG61="", NOT(ISNUMBER(AG61)), ISERROR(AG61), $B61=""), "",
   IF($I61=1,
      IFBLANK(
         _xldudf_CX_PUSH(AG61*fxVal_normal, CX_ENTITY, $B61, AG$11, AG$14, AG$60,),
         ""
      ),
      IF($I61=2,
         IFBLANK(
            _xldudf_CX_PUSH(AG61, CX_ENTITY, $B61, AG$11, AG$14, AG$60,),
            ""
         ),
         IF($I61=3,
            "",
            IFBLANK(
               _xldudf_CX_PUSH(AG61, CX_ENTITY, $B61, AG$11, AG$14, AG$60,),
               ""
            )
         )
      )
   )
)),"")</f>
        <v/>
      </c>
      <c r="CU61" s="1883" t="str" cm="1">
        <f t="array" aca="1" ref="CU61" ca="1">IFERROR(IF(AH61*fxVal_normal=_BS!AH61,"",IF(OR(AH61="", NOT(ISNUMBER(AH61)), ISERROR(AH61), $B61=""), "",
   IF($I61=1,
      IFBLANK(
         _xldudf_CX_PUSH(AH61*fxVal_normal, CX_ENTITY, $B61, AH$11, AH$14, AH$60,),
         ""
      ),
      IF($I61=2,
         IFBLANK(
            _xldudf_CX_PUSH(AH61, CX_ENTITY, $B61, AH$11, AH$14, AH$60,),
            ""
         ),
         IF($I61=3,
            "",
            IFBLANK(
               _xldudf_CX_PUSH(AH61, CX_ENTITY, $B61, AH$11, AH$14, AH$60,),
               ""
            )
         )
      )
   )
)),"")</f>
        <v/>
      </c>
      <c r="CV61" s="1883" t="str" cm="1">
        <f t="array" aca="1" ref="CV61" ca="1">IFERROR(IF(AI61*fxVal_normal=_BS!AI61,"",IF(OR(AI61="", NOT(ISNUMBER(AI61)), ISERROR(AI61), $B61=""), "",
   IF($I61=1,
      IFBLANK(
         _xldudf_CX_PUSH(AI61*fxVal_normal, CX_ENTITY, $B61, AI$11, AI$14, AI$60,),
         ""
      ),
      IF($I61=2,
         IFBLANK(
            _xldudf_CX_PUSH(AI61, CX_ENTITY, $B61, AI$11, AI$14, AI$60,),
            ""
         ),
         IF($I61=3,
            "",
            IFBLANK(
               _xldudf_CX_PUSH(AI61, CX_ENTITY, $B61, AI$11, AI$14, AI$60,),
               ""
            )
         )
      )
   )
)),"")</f>
        <v/>
      </c>
      <c r="CW61" s="1883" t="str" cm="1">
        <f t="array" aca="1" ref="CW61" ca="1">IFERROR(IF(AJ61*fxVal_normal=_BS!AJ61,"",IF(OR(AJ61="", NOT(ISNUMBER(AJ61)), ISERROR(AJ61), $B61=""), "",
   IF($I61=1,
      IFBLANK(
         _xldudf_CX_PUSH(AJ61*fxVal_normal, CX_ENTITY, $B61, AJ$11, AJ$14, AJ$60,),
         ""
      ),
      IF($I61=2,
         IFBLANK(
            _xldudf_CX_PUSH(AJ61, CX_ENTITY, $B61, AJ$11, AJ$14, AJ$60,),
            ""
         ),
         IF($I61=3,
            "",
            IFBLANK(
               _xldudf_CX_PUSH(AJ61, CX_ENTITY, $B61, AJ$11, AJ$14, AJ$60,),
               ""
            )
         )
      )
   )
)),"")</f>
        <v/>
      </c>
      <c r="CX61" s="1883" t="str" cm="1">
        <f t="array" aca="1" ref="CX61" ca="1">IFERROR(IF(AK61*fxVal_normal=_BS!AK61,"",IF(OR(AK61="", NOT(ISNUMBER(AK61)), ISERROR(AK61), $B61=""), "",
   IF($I61=1,
      IFBLANK(
         _xldudf_CX_PUSH(AK61*fxVal_normal, CX_ENTITY, $B61, AK$11, AK$14, AK$60,),
         ""
      ),
      IF($I61=2,
         IFBLANK(
            _xldudf_CX_PUSH(AK61, CX_ENTITY, $B61, AK$11, AK$14, AK$60,),
            ""
         ),
         IF($I61=3,
            "",
            IFBLANK(
               _xldudf_CX_PUSH(AK61, CX_ENTITY, $B61, AK$11, AK$14, AK$60,),
               ""
            )
         )
      )
   )
)),"")</f>
        <v/>
      </c>
      <c r="CY61" s="1883" t="str" cm="1">
        <f t="array" aca="1" ref="CY61" ca="1">IFERROR(IF(AL61*fxVal_normal=_BS!AL61,"",IF(OR(AL61="", NOT(ISNUMBER(AL61)), ISERROR(AL61), $B61=""), "",
   IF($I61=1,
      IFBLANK(
         _xldudf_CX_PUSH(AL61*fxVal_normal, CX_ENTITY, $B61, AL$11, AL$14, AL$60,),
         ""
      ),
      IF($I61=2,
         IFBLANK(
            _xldudf_CX_PUSH(AL61, CX_ENTITY, $B61, AL$11, AL$14, AL$60,),
            ""
         ),
         IF($I61=3,
            "",
            IFBLANK(
               _xldudf_CX_PUSH(AL61, CX_ENTITY, $B61, AL$11, AL$14, AL$60,),
               ""
            )
         )
      )
   )
)),"")</f>
        <v/>
      </c>
      <c r="CZ61" s="1883" t="str" cm="1">
        <f t="array" aca="1" ref="CZ61" ca="1">IFERROR(IF(AM61*fxVal_normal=_BS!AM61,"",IF(OR(AM61="", NOT(ISNUMBER(AM61)), ISERROR(AM61), $B61=""), "",
   IF($I61=1,
      IFBLANK(
         _xldudf_CX_PUSH(AM61*fxVal_normal, CX_ENTITY, $B61, AM$11, AM$14, AM$60,),
         ""
      ),
      IF($I61=2,
         IFBLANK(
            _xldudf_CX_PUSH(AM61, CX_ENTITY, $B61, AM$11, AM$14, AM$60,),
            ""
         ),
         IF($I61=3,
            "",
            IFBLANK(
               _xldudf_CX_PUSH(AM61, CX_ENTITY, $B61, AM$11, AM$14, AM$60,),
               ""
            )
         )
      )
   )
)),"")</f>
        <v/>
      </c>
      <c r="DA61" s="1883" t="str" cm="1">
        <f t="array" aca="1" ref="DA61" ca="1">IFERROR(IF(AN61*fxVal_normal=_BS!AN61,"",IF(OR(AN61="", NOT(ISNUMBER(AN61)), ISERROR(AN61), $B61=""), "",
   IF($I61=1,
      IFBLANK(
         _xldudf_CX_PUSH(AN61*fxVal_normal, CX_ENTITY, $B61, AN$11, AN$14, AN$60,),
         ""
      ),
      IF($I61=2,
         IFBLANK(
            _xldudf_CX_PUSH(AN61, CX_ENTITY, $B61, AN$11, AN$14, AN$60,),
            ""
         ),
         IF($I61=3,
            "",
            IFBLANK(
               _xldudf_CX_PUSH(AN61, CX_ENTITY, $B61, AN$11, AN$14, AN$60,),
               ""
            )
         )
      )
   )
)),"")</f>
        <v/>
      </c>
      <c r="DB61" s="1883" t="str" cm="1">
        <f t="array" aca="1" ref="DB61" ca="1">IFERROR(IF(AO61*fxVal_normal=_BS!AO61,"",IF(OR(AO61="", NOT(ISNUMBER(AO61)), ISERROR(AO61), $B61=""), "",
   IF($I61=1,
      IFBLANK(
         _xldudf_CX_PUSH(AO61*fxVal_normal, CX_ENTITY, $B61, AO$11, AO$14, AO$60,),
         ""
      ),
      IF($I61=2,
         IFBLANK(
            _xldudf_CX_PUSH(AO61, CX_ENTITY, $B61, AO$11, AO$14, AO$60,),
            ""
         ),
         IF($I61=3,
            "",
            IFBLANK(
               _xldudf_CX_PUSH(AO61, CX_ENTITY, $B61, AO$11, AO$14, AO$60,),
               ""
            )
         )
      )
   )
)),"")</f>
        <v/>
      </c>
      <c r="DC61" s="1883" t="str" cm="1">
        <f t="array" aca="1" ref="DC61" ca="1">IFERROR(IF(AP61*fxVal_normal=_BS!AP61,"",IF(OR(AP61="", NOT(ISNUMBER(AP61)), ISERROR(AP61), $B61=""), "",
   IF($I61=1,
      IFBLANK(
         _xldudf_CX_PUSH(AP61*fxVal_normal, CX_ENTITY, $B61, AP$11, AP$14, AP$60,),
         ""
      ),
      IF($I61=2,
         IFBLANK(
            _xldudf_CX_PUSH(AP61, CX_ENTITY, $B61, AP$11, AP$14, AP$60,),
            ""
         ),
         IF($I61=3,
            "",
            IFBLANK(
               _xldudf_CX_PUSH(AP61, CX_ENTITY, $B61, AP$11, AP$14, AP$60,),
               ""
            )
         )
      )
   )
)),"")</f>
        <v/>
      </c>
      <c r="DD61" s="1883" t="str" cm="1">
        <f t="array" aca="1" ref="DD61" ca="1">IFERROR(IF(AQ61*fxVal_normal=_BS!AQ61,"",IF(OR(AQ61="", NOT(ISNUMBER(AQ61)), ISERROR(AQ61), $B61=""), "",
   IF($I61=1,
      IFBLANK(
         _xldudf_CX_PUSH(AQ61*fxVal_normal, CX_ENTITY, $B61, AQ$11, AQ$14, AQ$60,),
         ""
      ),
      IF($I61=2,
         IFBLANK(
            _xldudf_CX_PUSH(AQ61, CX_ENTITY, $B61, AQ$11, AQ$14, AQ$60,),
            ""
         ),
         IF($I61=3,
            "",
            IFBLANK(
               _xldudf_CX_PUSH(AQ61, CX_ENTITY, $B61, AQ$11, AQ$14, AQ$60,),
               ""
            )
         )
      )
   )
)),"")</f>
        <v/>
      </c>
      <c r="DE61" s="1883" t="str" cm="1">
        <f t="array" aca="1" ref="DE61" ca="1">IFERROR(IF(AR61*fxVal_normal=_BS!AR61,"",IF(OR(AR61="", NOT(ISNUMBER(AR61)), ISERROR(AR61), $B61=""), "",
   IF($I61=1,
      IFBLANK(
         _xldudf_CX_PUSH(AR61*fxVal_normal, CX_ENTITY, $B61, AR$11, AR$14, AR$60,),
         ""
      ),
      IF($I61=2,
         IFBLANK(
            _xldudf_CX_PUSH(AR61, CX_ENTITY, $B61, AR$11, AR$14, AR$60,),
            ""
         ),
         IF($I61=3,
            "",
            IFBLANK(
               _xldudf_CX_PUSH(AR61, CX_ENTITY, $B61, AR$11, AR$14, AR$60,),
               ""
            )
         )
      )
   )
)),"")</f>
        <v/>
      </c>
      <c r="DF61" s="1883" t="str" cm="1">
        <f t="array" aca="1" ref="DF61" ca="1">IFERROR(IF(AS61*fxVal_normal=_BS!AS61,"",IF(OR(AS61="", NOT(ISNUMBER(AS61)), ISERROR(AS61), $B61=""), "",
   IF($I61=1,
      IFBLANK(
         _xldudf_CX_PUSH(AS61*fxVal_normal, CX_ENTITY, $B61, AS$11, AS$14, AS$60,),
         ""
      ),
      IF($I61=2,
         IFBLANK(
            _xldudf_CX_PUSH(AS61, CX_ENTITY, $B61, AS$11, AS$14, AS$60,),
            ""
         ),
         IF($I61=3,
            "",
            IFBLANK(
               _xldudf_CX_PUSH(AS61, CX_ENTITY, $B61, AS$11, AS$14, AS$60,),
               ""
            )
         )
      )
   )
)),"")</f>
        <v/>
      </c>
      <c r="DG61" s="1883" t="str" cm="1">
        <f t="array" aca="1" ref="DG61" ca="1">IFERROR(IF(AT61*fxVal_normal=_BS!AT61,"",IF(OR(AT61="", NOT(ISNUMBER(AT61)), ISERROR(AT61), $B61=""), "",
   IF($I61=1,
      IFBLANK(
         _xldudf_CX_PUSH(AT61*fxVal_normal, CX_ENTITY, $B61, AT$11, AT$14, AT$60,),
         ""
      ),
      IF($I61=2,
         IFBLANK(
            _xldudf_CX_PUSH(AT61, CX_ENTITY, $B61, AT$11, AT$14, AT$60,),
            ""
         ),
         IF($I61=3,
            "",
            IFBLANK(
               _xldudf_CX_PUSH(AT61, CX_ENTITY, $B61, AT$11, AT$14, AT$60,),
               ""
            )
         )
      )
   )
)),"")</f>
        <v/>
      </c>
      <c r="DH61" s="1883" t="str" cm="1">
        <f t="array" aca="1" ref="DH61" ca="1">IFERROR(IF(AU61*fxVal_normal=_BS!AU61,"",IF(OR(AU61="", NOT(ISNUMBER(AU61)), ISERROR(AU61), $B61=""), "",
   IF($I61=1,
      IFBLANK(
         _xldudf_CX_PUSH(AU61*fxVal_normal, CX_ENTITY, $B61, AU$11, AU$14, AU$60,),
         ""
      ),
      IF($I61=2,
         IFBLANK(
            _xldudf_CX_PUSH(AU61, CX_ENTITY, $B61, AU$11, AU$14, AU$60,),
            ""
         ),
         IF($I61=3,
            "",
            IFBLANK(
               _xldudf_CX_PUSH(AU61, CX_ENTITY, $B61, AU$11, AU$14, AU$60,),
               ""
            )
         )
      )
   )
)),"")</f>
        <v/>
      </c>
      <c r="DI61" s="1883" t="str" cm="1">
        <f t="array" aca="1" ref="DI61" ca="1">IFERROR(IF(AV61*fxVal_normal=_BS!AV61,"",IF(OR(AV61="", NOT(ISNUMBER(AV61)), ISERROR(AV61), $B61=""), "",
   IF($I61=1,
      IFBLANK(
         _xldudf_CX_PUSH(AV61*fxVal_normal, CX_ENTITY, $B61, AV$11, AV$14, AV$60,),
         ""
      ),
      IF($I61=2,
         IFBLANK(
            _xldudf_CX_PUSH(AV61, CX_ENTITY, $B61, AV$11, AV$14, AV$60,),
            ""
         ),
         IF($I61=3,
            "",
            IFBLANK(
               _xldudf_CX_PUSH(AV61, CX_ENTITY, $B61, AV$11, AV$14, AV$60,),
               ""
            )
         )
      )
   )
)),"")</f>
        <v/>
      </c>
      <c r="DJ61" s="1883" t="str" cm="1">
        <f t="array" aca="1" ref="DJ61" ca="1">IFERROR(IF(AW61*fxVal_normal=_BS!AW61,"",IF(OR(AW61="", NOT(ISNUMBER(AW61)), ISERROR(AW61), $B61=""), "",
   IF($I61=1,
      IFBLANK(
         _xldudf_CX_PUSH(AW61*fxVal_normal, CX_ENTITY, $B61, AW$11, AW$14, AW$60,),
         ""
      ),
      IF($I61=2,
         IFBLANK(
            _xldudf_CX_PUSH(AW61, CX_ENTITY, $B61, AW$11, AW$14, AW$60,),
            ""
         ),
         IF($I61=3,
            "",
            IFBLANK(
               _xldudf_CX_PUSH(AW61, CX_ENTITY, $B61, AW$11, AW$14, AW$60,),
               ""
            )
         )
      )
   )
)),"")</f>
        <v/>
      </c>
      <c r="DK61" s="1883" t="str" cm="1">
        <f t="array" aca="1" ref="DK61" ca="1">IFERROR(IF(AX61*fxVal_normal=_BS!AX61,"",IF(OR(AX61="", NOT(ISNUMBER(AX61)), ISERROR(AX61), $B61=""), "",
   IF($I61=1,
      IFBLANK(
         _xldudf_CX_PUSH(AX61*fxVal_normal, CX_ENTITY, $B61, AX$11, AX$14, AX$60,),
         ""
      ),
      IF($I61=2,
         IFBLANK(
            _xldudf_CX_PUSH(AX61, CX_ENTITY, $B61, AX$11, AX$14, AX$60,),
            ""
         ),
         IF($I61=3,
            "",
            IFBLANK(
               _xldudf_CX_PUSH(AX61, CX_ENTITY, $B61, AX$11, AX$14, AX$60,),
               ""
            )
         )
      )
   )
)),"")</f>
        <v/>
      </c>
      <c r="DL61" s="1883" t="str" cm="1">
        <f t="array" aca="1" ref="DL61" ca="1">IFERROR(IF(AY61*fxVal_normal=_BS!AY61,"",IF(OR(AY61="", NOT(ISNUMBER(AY61)), ISERROR(AY61), $B61=""), "",
   IF($I61=1,
      IFBLANK(
         _xldudf_CX_PUSH(AY61*fxVal_normal, CX_ENTITY, $B61, AY$11, AY$14, AY$60,),
         ""
      ),
      IF($I61=2,
         IFBLANK(
            _xldudf_CX_PUSH(AY61, CX_ENTITY, $B61, AY$11, AY$14, AY$60,),
            ""
         ),
         IF($I61=3,
            "",
            IFBLANK(
               _xldudf_CX_PUSH(AY61, CX_ENTITY, $B61, AY$11, AY$14, AY$60,),
               ""
            )
         )
      )
   )
)),"")</f>
        <v/>
      </c>
      <c r="DM61" s="1883" t="str" cm="1">
        <f t="array" aca="1" ref="DM61" ca="1">IFERROR(IF(AZ61*fxVal_normal=_BS!AZ61,"",IF(OR(AZ61="", NOT(ISNUMBER(AZ61)), ISERROR(AZ61), $B61=""), "",
   IF($I61=1,
      IFBLANK(
         _xldudf_CX_PUSH(AZ61*fxVal_normal, CX_ENTITY, $B61, AZ$11, AZ$14, AZ$60,),
         ""
      ),
      IF($I61=2,
         IFBLANK(
            _xldudf_CX_PUSH(AZ61, CX_ENTITY, $B61, AZ$11, AZ$14, AZ$60,),
            ""
         ),
         IF($I61=3,
            "",
            IFBLANK(
               _xldudf_CX_PUSH(AZ61, CX_ENTITY, $B61, AZ$11, AZ$14, AZ$60,),
               ""
            )
         )
      )
   )
)),"")</f>
        <v/>
      </c>
      <c r="DN61" s="1883" t="str" cm="1">
        <f t="array" aca="1" ref="DN61" ca="1">IFERROR(IF(BA61*fxVal_normal=_BS!BA61,"",IF(OR(BA61="", NOT(ISNUMBER(BA61)), ISERROR(BA61), $B61=""), "",
   IF($I61=1,
      IFBLANK(
         _xldudf_CX_PUSH(BA61*fxVal_normal, CX_ENTITY, $B61, BA$11, BA$14, BA$60,),
         ""
      ),
      IF($I61=2,
         IFBLANK(
            _xldudf_CX_PUSH(BA61, CX_ENTITY, $B61, BA$11, BA$14, BA$60,),
            ""
         ),
         IF($I61=3,
            "",
            IFBLANK(
               _xldudf_CX_PUSH(BA61, CX_ENTITY, $B61, BA$11, BA$14, BA$60,),
               ""
            )
         )
      )
   )
)),"")</f>
        <v/>
      </c>
      <c r="DO61" s="1883" t="str" cm="1">
        <f t="array" aca="1" ref="DO61" ca="1">IFERROR(IF(BB61*fxVal_normal=_BS!BB61,"",IF(OR(BB61="", NOT(ISNUMBER(BB61)), ISERROR(BB61), $B61=""), "",
   IF($I61=1,
      IFBLANK(
         _xldudf_CX_PUSH(BB61*fxVal_normal, CX_ENTITY, $B61, BB$11, BB$14, BB$60,),
         ""
      ),
      IF($I61=2,
         IFBLANK(
            _xldudf_CX_PUSH(BB61, CX_ENTITY, $B61, BB$11, BB$14, BB$60,),
            ""
         ),
         IF($I61=3,
            "",
            IFBLANK(
               _xldudf_CX_PUSH(BB61, CX_ENTITY, $B61, BB$11, BB$14, BB$60,),
               ""
            )
         )
      )
   )
)),"")</f>
        <v/>
      </c>
      <c r="DP61" s="1883" t="str" cm="1">
        <f t="array" aca="1" ref="DP61" ca="1">IFERROR(IF(BC61*fxVal_normal=_BS!BC61,"",IF(OR(BC61="", NOT(ISNUMBER(BC61)), ISERROR(BC61), $B61=""), "",
   IF($I61=1,
      IFBLANK(
         _xldudf_CX_PUSH(BC61*fxVal_normal, CX_ENTITY, $B61, BC$11, BC$14, BC$60,),
         ""
      ),
      IF($I61=2,
         IFBLANK(
            _xldudf_CX_PUSH(BC61, CX_ENTITY, $B61, BC$11, BC$14, BC$60,),
            ""
         ),
         IF($I61=3,
            "",
            IFBLANK(
               _xldudf_CX_PUSH(BC61, CX_ENTITY, $B61, BC$11, BC$14, BC$60,),
               ""
            )
         )
      )
   )
)),"")</f>
        <v/>
      </c>
      <c r="DQ61" s="1883" t="str" cm="1">
        <f t="array" aca="1" ref="DQ61" ca="1">IFERROR(IF(BD61*fxVal_normal=_BS!BD61,"",IF(OR(BD61="", NOT(ISNUMBER(BD61)), ISERROR(BD61), $B61=""), "",
   IF($I61=1,
      IFBLANK(
         _xldudf_CX_PUSH(BD61*fxVal_normal, CX_ENTITY, $B61, BD$11, BD$14, BD$60,),
         ""
      ),
      IF($I61=2,
         IFBLANK(
            _xldudf_CX_PUSH(BD61, CX_ENTITY, $B61, BD$11, BD$14, BD$60,),
            ""
         ),
         IF($I61=3,
            "",
            IFBLANK(
               _xldudf_CX_PUSH(BD61, CX_ENTITY, $B61, BD$11, BD$14, BD$60,),
               ""
            )
         )
      )
   )
)),"")</f>
        <v/>
      </c>
      <c r="DR61" s="1883" t="str" cm="1">
        <f t="array" aca="1" ref="DR61" ca="1">IFERROR(IF(BE61*fxVal_normal=_BS!BE61,"",IF(OR(BE61="", NOT(ISNUMBER(BE61)), ISERROR(BE61), $B61=""), "",
   IF($I61=1,
      IFBLANK(
         _xldudf_CX_PUSH(BE61*fxVal_normal, CX_ENTITY, $B61, BE$11, BE$14, BE$60,),
         ""
      ),
      IF($I61=2,
         IFBLANK(
            _xldudf_CX_PUSH(BE61, CX_ENTITY, $B61, BE$11, BE$14, BE$60,),
            ""
         ),
         IF($I61=3,
            "",
            IFBLANK(
               _xldudf_CX_PUSH(BE61, CX_ENTITY, $B61, BE$11, BE$14, BE$60,),
               ""
            )
         )
      )
   )
)),"")</f>
        <v/>
      </c>
      <c r="DS61" s="1883" t="str" cm="1">
        <f t="array" aca="1" ref="DS61" ca="1">IFERROR(IF(BF61*fxVal_normal=_BS!BF61,"",IF(OR(BF61="", NOT(ISNUMBER(BF61)), ISERROR(BF61), $B61=""), "",
   IF($I61=1,
      IFBLANK(
         _xldudf_CX_PUSH(BF61*fxVal_normal, CX_ENTITY, $B61, BF$11, BF$14, BF$60,),
         ""
      ),
      IF($I61=2,
         IFBLANK(
            _xldudf_CX_PUSH(BF61, CX_ENTITY, $B61, BF$11, BF$14, BF$60,),
            ""
         ),
         IF($I61=3,
            "",
            IFBLANK(
               _xldudf_CX_PUSH(BF61, CX_ENTITY, $B61, BF$11, BF$14, BF$60,),
               ""
            )
         )
      )
   )
)),"")</f>
        <v/>
      </c>
      <c r="DT61" s="1883" t="str" cm="1">
        <f t="array" aca="1" ref="DT61" ca="1">IFERROR(IF(BG61*fxVal_normal=_BS!BG61,"",IF(OR(BG61="", NOT(ISNUMBER(BG61)), ISERROR(BG61), $B61=""), "",
   IF($I61=1,
      IFBLANK(
         _xldudf_CX_PUSH(BG61*fxVal_normal, CX_ENTITY, $B61, BG$11, BG$14, BG$60,),
         ""
      ),
      IF($I61=2,
         IFBLANK(
            _xldudf_CX_PUSH(BG61, CX_ENTITY, $B61, BG$11, BG$14, BG$60,),
            ""
         ),
         IF($I61=3,
            "",
            IFBLANK(
               _xldudf_CX_PUSH(BG61, CX_ENTITY, $B61, BG$11, BG$14, BG$60,),
               ""
            )
         )
      )
   )
)),"")</f>
        <v/>
      </c>
      <c r="DU61" s="1883" t="str" cm="1">
        <f t="array" aca="1" ref="DU61" ca="1">IFERROR(IF(BH61*fxVal_normal=_BS!BH61,"",IF(OR(BH61="", NOT(ISNUMBER(BH61)), ISERROR(BH61), $B61=""), "",
   IF($I61=1,
      IFBLANK(
         _xldudf_CX_PUSH(BH61*fxVal_normal, CX_ENTITY, $B61, BH$11, BH$14, BH$60,),
         ""
      ),
      IF($I61=2,
         IFBLANK(
            _xldudf_CX_PUSH(BH61, CX_ENTITY, $B61, BH$11, BH$14, BH$60,),
            ""
         ),
         IF($I61=3,
            "",
            IFBLANK(
               _xldudf_CX_PUSH(BH61, CX_ENTITY, $B61, BH$11, BH$14, BH$60,),
               ""
            )
         )
      )
   )
)),"")</f>
        <v/>
      </c>
      <c r="DV61" s="1883" t="str" cm="1">
        <f t="array" aca="1" ref="DV61" ca="1">IFERROR(IF(BI61*fxVal_normal=_BS!BI61,"",IF(OR(BI61="", NOT(ISNUMBER(BI61)), ISERROR(BI61), $B61=""), "",
   IF($I61=1,
      IFBLANK(
         _xldudf_CX_PUSH(BI61*fxVal_normal, CX_ENTITY, $B61, BI$11, BI$14, BI$60,),
         ""
      ),
      IF($I61=2,
         IFBLANK(
            _xldudf_CX_PUSH(BI61, CX_ENTITY, $B61, BI$11, BI$14, BI$60,),
            ""
         ),
         IF($I61=3,
            "",
            IFBLANK(
               _xldudf_CX_PUSH(BI61, CX_ENTITY, $B61, BI$11, BI$14, BI$60,),
               ""
            )
         )
      )
   )
)),"")</f>
        <v/>
      </c>
      <c r="DW61" s="1883" t="str" cm="1">
        <f t="array" aca="1" ref="DW61" ca="1">IFERROR(IF(BJ61*fxVal_normal=_BS!BJ61,"",IF(OR(BJ61="", NOT(ISNUMBER(BJ61)), ISERROR(BJ61), $B61=""), "",
   IF($I61=1,
      IFBLANK(
         _xldudf_CX_PUSH(BJ61*fxVal_normal, CX_ENTITY, $B61, BJ$11, BJ$14, BJ$60,),
         ""
      ),
      IF($I61=2,
         IFBLANK(
            _xldudf_CX_PUSH(BJ61, CX_ENTITY, $B61, BJ$11, BJ$14, BJ$60,),
            ""
         ),
         IF($I61=3,
            "",
            IFBLANK(
               _xldudf_CX_PUSH(BJ61, CX_ENTITY, $B61, BJ$11, BJ$14, BJ$60,),
               ""
            )
         )
      )
   )
)),"")</f>
        <v/>
      </c>
      <c r="DX61" s="1883" t="str" cm="1">
        <f t="array" aca="1" ref="DX61" ca="1">IFERROR(IF(BK61*fxVal_normal=_BS!BK61,"",IF(OR(BK61="", NOT(ISNUMBER(BK61)), ISERROR(BK61), $B61=""), "",
   IF($I61=1,
      IFBLANK(
         _xldudf_CX_PUSH(BK61*fxVal_normal, CX_ENTITY, $B61, BK$11, BK$14, BK$60,),
         ""
      ),
      IF($I61=2,
         IFBLANK(
            _xldudf_CX_PUSH(BK61, CX_ENTITY, $B61, BK$11, BK$14, BK$60,),
            ""
         ),
         IF($I61=3,
            "",
            IFBLANK(
               _xldudf_CX_PUSH(BK61, CX_ENTITY, $B61, BK$11, BK$14, BK$60,),
               ""
            )
         )
      )
   )
)),"")</f>
        <v/>
      </c>
      <c r="DY61" s="1883" t="str" cm="1">
        <f t="array" aca="1" ref="DY61" ca="1">IFERROR(IF(BL61*fxVal_normal=_BS!BL61,"",IF(OR(BL61="", NOT(ISNUMBER(BL61)), ISERROR(BL61), $B61=""), "",
   IF($I61=1,
      IFBLANK(
         _xldudf_CX_PUSH(BL61*fxVal_normal, CX_ENTITY, $B61, BL$11, BL$14, BL$60,),
         ""
      ),
      IF($I61=2,
         IFBLANK(
            _xldudf_CX_PUSH(BL61, CX_ENTITY, $B61, BL$11, BL$14, BL$60,),
            ""
         ),
         IF($I61=3,
            "",
            IFBLANK(
               _xldudf_CX_PUSH(BL61, CX_ENTITY, $B61, BL$11, BL$14, BL$60,),
               ""
            )
         )
      )
   )
)),"")</f>
        <v/>
      </c>
      <c r="DZ61" s="1883" t="str" cm="1">
        <f t="array" aca="1" ref="DZ61" ca="1">IFERROR(IF(BM61*fxVal_normal=_BS!BM61,"",IF(OR(BM61="", NOT(ISNUMBER(BM61)), ISERROR(BM61), $B61=""), "",
   IF($I61=1,
      IFBLANK(
         _xldudf_CX_PUSH(BM61*fxVal_normal, CX_ENTITY, $B61, BM$11, BM$14, BM$60,),
         ""
      ),
      IF($I61=2,
         IFBLANK(
            _xldudf_CX_PUSH(BM61, CX_ENTITY, $B61, BM$11, BM$14, BM$60,),
            ""
         ),
         IF($I61=3,
            "",
            IFBLANK(
               _xldudf_CX_PUSH(BM61, CX_ENTITY, $B61, BM$11, BM$14, BM$60,),
               ""
            )
         )
      )
   )
)),"")</f>
        <v/>
      </c>
      <c r="EA61" s="1883" t="str" cm="1">
        <f t="array" aca="1" ref="EA61" ca="1">IFERROR(IF(BN61*fxVal_normal=_BS!BN61,"",IF(OR(BN61="", NOT(ISNUMBER(BN61)), ISERROR(BN61), $B61=""), "",
   IF($I61=1,
      IFBLANK(
         _xldudf_CX_PUSH(BN61*fxVal_normal, CX_ENTITY, $B61, BN$11, BN$14, BN$60,),
         ""
      ),
      IF($I61=2,
         IFBLANK(
            _xldudf_CX_PUSH(BN61, CX_ENTITY, $B61, BN$11, BN$14, BN$60,),
            ""
         ),
         IF($I61=3,
            "",
            IFBLANK(
               _xldudf_CX_PUSH(BN61, CX_ENTITY, $B61, BN$11, BN$14, BN$60,),
               ""
            )
         )
      )
   )
)),"")</f>
        <v/>
      </c>
    </row>
    <row r="62" spans="1:131" ht="21" customHeight="1">
      <c r="A62" s="1626"/>
      <c r="B62" s="811" t="str" cm="1">
        <f t="array" ref="B62">IFBLANK(_BS!F62,"")</f>
        <v>Intangible Assets</v>
      </c>
      <c r="C62" s="811" t="str" cm="1">
        <f t="array" ref="C62">IFBLANK(_BS!C62,"")</f>
        <v>Intangible Asset (Company View)</v>
      </c>
      <c r="D62" s="1549"/>
      <c r="E62" s="1902" t="e" cm="1">
        <f t="array" aca="1" ref="E6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)($AD62:$CH62, Z62)</f>
        <v>#NAME?</v>
      </c>
      <c r="F62" s="1897"/>
      <c r="G62" s="1897"/>
      <c r="H62" s="401">
        <v>1</v>
      </c>
      <c r="I62" s="401">
        <v>1</v>
      </c>
      <c r="J62" s="401"/>
      <c r="N62" s="158"/>
      <c r="O62" s="101"/>
      <c r="P62" s="52"/>
      <c r="Q62" s="101"/>
      <c r="R62" s="126"/>
      <c r="S62" s="101"/>
      <c r="T62" s="101"/>
      <c r="U62" s="39"/>
      <c r="W62" s="930" t="str">
        <f>$W$61</f>
        <v>Budget</v>
      </c>
      <c r="X62" s="857">
        <f>_BS!X62</f>
        <v>1</v>
      </c>
      <c r="Y62" s="1593">
        <f t="shared" ref="Y62:Y91" si="17">Y21</f>
        <v>2</v>
      </c>
      <c r="Z62" s="198" cm="1">
        <f t="array" ref="Z62">_xlfn.SWITCH(
    TRUE,
    _BS!$L62=TRUE, 1,
    _BS!$L62=FALSE,-1,
    _BS!$L62=-1,0,
"n/a"
)</f>
        <v>-1</v>
      </c>
      <c r="AA62" s="200"/>
      <c r="AB62" s="88" t="str">
        <f>_BS!AB62</f>
        <v>Intangible Assets</v>
      </c>
      <c r="AC62" s="88" t="e" cm="1" vm="5">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#VALUE!</v>
      </c>
      <c r="AD62" s="1669">
        <v>1</v>
      </c>
      <c r="AE62" s="1669">
        <v>1</v>
      </c>
      <c r="AF62" s="1669">
        <v>1</v>
      </c>
      <c r="AG62" s="1669">
        <v>1</v>
      </c>
      <c r="AH62" s="1669">
        <v>1</v>
      </c>
      <c r="AI62" s="1669">
        <v>1</v>
      </c>
      <c r="AJ62" s="1669">
        <v>1</v>
      </c>
      <c r="AK62" s="1669">
        <v>1</v>
      </c>
      <c r="AL62" s="1669">
        <v>1</v>
      </c>
      <c r="AM62" s="1669">
        <v>1</v>
      </c>
      <c r="AN62" s="1669">
        <v>1</v>
      </c>
      <c r="AO62" s="1669">
        <v>1</v>
      </c>
      <c r="AP62" s="1669">
        <v>1</v>
      </c>
      <c r="AQ62" s="1669">
        <v>1</v>
      </c>
      <c r="AR62" s="1669">
        <v>1</v>
      </c>
      <c r="AS62" s="1669">
        <v>1</v>
      </c>
      <c r="AT62" s="1669">
        <v>1</v>
      </c>
      <c r="AU62" s="1669">
        <v>1</v>
      </c>
      <c r="AV62" s="1669">
        <v>1</v>
      </c>
      <c r="AW62" s="1669">
        <v>1</v>
      </c>
      <c r="AX62" s="1669">
        <v>1</v>
      </c>
      <c r="AY62" s="1669">
        <v>1</v>
      </c>
      <c r="AZ62" s="1669">
        <v>1</v>
      </c>
      <c r="BA62" s="1669">
        <v>1</v>
      </c>
      <c r="BB62" s="1669">
        <v>1</v>
      </c>
      <c r="BC62" s="1669">
        <v>1</v>
      </c>
      <c r="BD62" s="1669">
        <v>1</v>
      </c>
      <c r="BE62" s="1669">
        <v>1</v>
      </c>
      <c r="BF62" s="1669">
        <v>1</v>
      </c>
      <c r="BG62" s="1669">
        <v>1</v>
      </c>
      <c r="BH62" s="1669">
        <v>1</v>
      </c>
      <c r="BI62" s="1669">
        <v>1</v>
      </c>
      <c r="BJ62" s="1669">
        <v>1</v>
      </c>
      <c r="BK62" s="1669">
        <v>1</v>
      </c>
      <c r="BL62" s="1669">
        <v>1</v>
      </c>
      <c r="BM62" s="1669">
        <v>1</v>
      </c>
      <c r="BN62" s="1669">
        <v>1</v>
      </c>
      <c r="BO62" s="2095"/>
      <c r="BP62" s="2095"/>
      <c r="BQ62" s="2095"/>
      <c r="BR62" s="2095"/>
      <c r="BS62" s="2095"/>
      <c r="BT62" s="2095"/>
      <c r="BU62" s="2095"/>
      <c r="BV62" s="2095"/>
      <c r="BW62" s="2095"/>
      <c r="BX62" s="2095"/>
      <c r="BY62" s="2095"/>
      <c r="BZ62" s="2095"/>
      <c r="CA62" s="926"/>
      <c r="CB62" s="921"/>
      <c r="CC62" s="927"/>
      <c r="CD62" s="928" t="e" cm="1">
        <f t="array" aca="1" ref="CD62" ca="1">_xlfn.XLOOKUP(BS!CD$11, array_timeline, BS!$AD62:$BN62)</f>
        <v>#NAME?</v>
      </c>
      <c r="CE62" s="928" t="e" cm="1">
        <f t="array" aca="1" ref="CE62" ca="1">_xlfn.XLOOKUP(BS!CE$11, array_timeline, BS!$AD62:$BN62)</f>
        <v>#NAME?</v>
      </c>
      <c r="CF62" s="925"/>
      <c r="CG62" s="2122" t="e">
        <f t="shared" ca="1" si="16"/>
        <v>#NAME?</v>
      </c>
      <c r="CH62" s="2122" t="e">
        <f t="shared" ca="1" si="16"/>
        <v>#NAME?</v>
      </c>
      <c r="CI62" s="200"/>
      <c r="CQ62" s="1883" t="str" cm="1">
        <f t="array" aca="1" ref="CQ62" ca="1">IFERROR(IF(AD62*fxVal_normal=_BS!AD62,"",IF(OR(AD62="", NOT(ISNUMBER(AD62)), ISERROR(AD62), $B62=""), "",
   IF($I62=1,
      IFBLANK(
         _xldudf_CX_PUSH(AD62*fxVal_normal, CX_ENTITY, $B62, AD$11, AD$14, AD$60,),
         ""
      ),
      IF($I62=2,
         IFBLANK(
            _xldudf_CX_PUSH(AD62, CX_ENTITY, $B62, AD$11, AD$14, AD$60,),
            ""
         ),
         IF($I62=3,
            "",
            IFBLANK(
               _xldudf_CX_PUSH(AD62, CX_ENTITY, $B62, AD$11, AD$14, AD$60,),
               ""
            )
         )
      )
   )
)),"")</f>
        <v/>
      </c>
      <c r="CR62" s="1883" t="str" cm="1">
        <f t="array" aca="1" ref="CR62" ca="1">IFERROR(IF(AE62*fxVal_normal=_BS!AE62,"",IF(OR(AE62="", NOT(ISNUMBER(AE62)), ISERROR(AE62), $B62=""), "",
   IF($I62=1,
      IFBLANK(
         _xldudf_CX_PUSH(AE62*fxVal_normal, CX_ENTITY, $B62, AE$11, AE$14, AE$60,),
         ""
      ),
      IF($I62=2,
         IFBLANK(
            _xldudf_CX_PUSH(AE62, CX_ENTITY, $B62, AE$11, AE$14, AE$60,),
            ""
         ),
         IF($I62=3,
            "",
            IFBLANK(
               _xldudf_CX_PUSH(AE62, CX_ENTITY, $B62, AE$11, AE$14, AE$60,),
               ""
            )
         )
      )
   )
)),"")</f>
        <v/>
      </c>
      <c r="CS62" s="1883" t="str" cm="1">
        <f t="array" aca="1" ref="CS62" ca="1">IFERROR(IF(AF62*fxVal_normal=_BS!AF62,"",IF(OR(AF62="", NOT(ISNUMBER(AF62)), ISERROR(AF62), $B62=""), "",
   IF($I62=1,
      IFBLANK(
         _xldudf_CX_PUSH(AF62*fxVal_normal, CX_ENTITY, $B62, AF$11, AF$14, AF$60,),
         ""
      ),
      IF($I62=2,
         IFBLANK(
            _xldudf_CX_PUSH(AF62, CX_ENTITY, $B62, AF$11, AF$14, AF$60,),
            ""
         ),
         IF($I62=3,
            "",
            IFBLANK(
               _xldudf_CX_PUSH(AF62, CX_ENTITY, $B62, AF$11, AF$14, AF$60,),
               ""
            )
         )
      )
   )
)),"")</f>
        <v/>
      </c>
      <c r="CT62" s="1883" t="str" cm="1">
        <f t="array" aca="1" ref="CT62" ca="1">IFERROR(IF(AG62*fxVal_normal=_BS!AG62,"",IF(OR(AG62="", NOT(ISNUMBER(AG62)), ISERROR(AG62), $B62=""), "",
   IF($I62=1,
      IFBLANK(
         _xldudf_CX_PUSH(AG62*fxVal_normal, CX_ENTITY, $B62, AG$11, AG$14, AG$60,),
         ""
      ),
      IF($I62=2,
         IFBLANK(
            _xldudf_CX_PUSH(AG62, CX_ENTITY, $B62, AG$11, AG$14, AG$60,),
            ""
         ),
         IF($I62=3,
            "",
            IFBLANK(
               _xldudf_CX_PUSH(AG62, CX_ENTITY, $B62, AG$11, AG$14, AG$60,),
               ""
            )
         )
      )
   )
)),"")</f>
        <v/>
      </c>
      <c r="CU62" s="1883" t="str" cm="1">
        <f t="array" aca="1" ref="CU62" ca="1">IFERROR(IF(AH62*fxVal_normal=_BS!AH62,"",IF(OR(AH62="", NOT(ISNUMBER(AH62)), ISERROR(AH62), $B62=""), "",
   IF($I62=1,
      IFBLANK(
         _xldudf_CX_PUSH(AH62*fxVal_normal, CX_ENTITY, $B62, AH$11, AH$14, AH$60,),
         ""
      ),
      IF($I62=2,
         IFBLANK(
            _xldudf_CX_PUSH(AH62, CX_ENTITY, $B62, AH$11, AH$14, AH$60,),
            ""
         ),
         IF($I62=3,
            "",
            IFBLANK(
               _xldudf_CX_PUSH(AH62, CX_ENTITY, $B62, AH$11, AH$14, AH$60,),
               ""
            )
         )
      )
   )
)),"")</f>
        <v/>
      </c>
      <c r="CV62" s="1883" t="str" cm="1">
        <f t="array" aca="1" ref="CV62" ca="1">IFERROR(IF(AI62*fxVal_normal=_BS!AI62,"",IF(OR(AI62="", NOT(ISNUMBER(AI62)), ISERROR(AI62), $B62=""), "",
   IF($I62=1,
      IFBLANK(
         _xldudf_CX_PUSH(AI62*fxVal_normal, CX_ENTITY, $B62, AI$11, AI$14, AI$60,),
         ""
      ),
      IF($I62=2,
         IFBLANK(
            _xldudf_CX_PUSH(AI62, CX_ENTITY, $B62, AI$11, AI$14, AI$60,),
            ""
         ),
         IF($I62=3,
            "",
            IFBLANK(
               _xldudf_CX_PUSH(AI62, CX_ENTITY, $B62, AI$11, AI$14, AI$60,),
               ""
            )
         )
      )
   )
)),"")</f>
        <v/>
      </c>
      <c r="CW62" s="1883" t="str" cm="1">
        <f t="array" aca="1" ref="CW62" ca="1">IFERROR(IF(AJ62*fxVal_normal=_BS!AJ62,"",IF(OR(AJ62="", NOT(ISNUMBER(AJ62)), ISERROR(AJ62), $B62=""), "",
   IF($I62=1,
      IFBLANK(
         _xldudf_CX_PUSH(AJ62*fxVal_normal, CX_ENTITY, $B62, AJ$11, AJ$14, AJ$60,),
         ""
      ),
      IF($I62=2,
         IFBLANK(
            _xldudf_CX_PUSH(AJ62, CX_ENTITY, $B62, AJ$11, AJ$14, AJ$60,),
            ""
         ),
         IF($I62=3,
            "",
            IFBLANK(
               _xldudf_CX_PUSH(AJ62, CX_ENTITY, $B62, AJ$11, AJ$14, AJ$60,),
               ""
            )
         )
      )
   )
)),"")</f>
        <v/>
      </c>
      <c r="CX62" s="1883" t="str" cm="1">
        <f t="array" aca="1" ref="CX62" ca="1">IFERROR(IF(AK62*fxVal_normal=_BS!AK62,"",IF(OR(AK62="", NOT(ISNUMBER(AK62)), ISERROR(AK62), $B62=""), "",
   IF($I62=1,
      IFBLANK(
         _xldudf_CX_PUSH(AK62*fxVal_normal, CX_ENTITY, $B62, AK$11, AK$14, AK$60,),
         ""
      ),
      IF($I62=2,
         IFBLANK(
            _xldudf_CX_PUSH(AK62, CX_ENTITY, $B62, AK$11, AK$14, AK$60,),
            ""
         ),
         IF($I62=3,
            "",
            IFBLANK(
               _xldudf_CX_PUSH(AK62, CX_ENTITY, $B62, AK$11, AK$14, AK$60,),
               ""
            )
         )
      )
   )
)),"")</f>
        <v/>
      </c>
      <c r="CY62" s="1883" t="str" cm="1">
        <f t="array" aca="1" ref="CY62" ca="1">IFERROR(IF(AL62*fxVal_normal=_BS!AL62,"",IF(OR(AL62="", NOT(ISNUMBER(AL62)), ISERROR(AL62), $B62=""), "",
   IF($I62=1,
      IFBLANK(
         _xldudf_CX_PUSH(AL62*fxVal_normal, CX_ENTITY, $B62, AL$11, AL$14, AL$60,),
         ""
      ),
      IF($I62=2,
         IFBLANK(
            _xldudf_CX_PUSH(AL62, CX_ENTITY, $B62, AL$11, AL$14, AL$60,),
            ""
         ),
         IF($I62=3,
            "",
            IFBLANK(
               _xldudf_CX_PUSH(AL62, CX_ENTITY, $B62, AL$11, AL$14, AL$60,),
               ""
            )
         )
      )
   )
)),"")</f>
        <v/>
      </c>
      <c r="CZ62" s="1883" t="str" cm="1">
        <f t="array" aca="1" ref="CZ62" ca="1">IFERROR(IF(AM62*fxVal_normal=_BS!AM62,"",IF(OR(AM62="", NOT(ISNUMBER(AM62)), ISERROR(AM62), $B62=""), "",
   IF($I62=1,
      IFBLANK(
         _xldudf_CX_PUSH(AM62*fxVal_normal, CX_ENTITY, $B62, AM$11, AM$14, AM$60,),
         ""
      ),
      IF($I62=2,
         IFBLANK(
            _xldudf_CX_PUSH(AM62, CX_ENTITY, $B62, AM$11, AM$14, AM$60,),
            ""
         ),
         IF($I62=3,
            "",
            IFBLANK(
               _xldudf_CX_PUSH(AM62, CX_ENTITY, $B62, AM$11, AM$14, AM$60,),
               ""
            )
         )
      )
   )
)),"")</f>
        <v/>
      </c>
      <c r="DA62" s="1883" t="str" cm="1">
        <f t="array" aca="1" ref="DA62" ca="1">IFERROR(IF(AN62*fxVal_normal=_BS!AN62,"",IF(OR(AN62="", NOT(ISNUMBER(AN62)), ISERROR(AN62), $B62=""), "",
   IF($I62=1,
      IFBLANK(
         _xldudf_CX_PUSH(AN62*fxVal_normal, CX_ENTITY, $B62, AN$11, AN$14, AN$60,),
         ""
      ),
      IF($I62=2,
         IFBLANK(
            _xldudf_CX_PUSH(AN62, CX_ENTITY, $B62, AN$11, AN$14, AN$60,),
            ""
         ),
         IF($I62=3,
            "",
            IFBLANK(
               _xldudf_CX_PUSH(AN62, CX_ENTITY, $B62, AN$11, AN$14, AN$60,),
               ""
            )
         )
      )
   )
)),"")</f>
        <v/>
      </c>
      <c r="DB62" s="1883" t="str" cm="1">
        <f t="array" aca="1" ref="DB62" ca="1">IFERROR(IF(AO62*fxVal_normal=_BS!AO62,"",IF(OR(AO62="", NOT(ISNUMBER(AO62)), ISERROR(AO62), $B62=""), "",
   IF($I62=1,
      IFBLANK(
         _xldudf_CX_PUSH(AO62*fxVal_normal, CX_ENTITY, $B62, AO$11, AO$14, AO$60,),
         ""
      ),
      IF($I62=2,
         IFBLANK(
            _xldudf_CX_PUSH(AO62, CX_ENTITY, $B62, AO$11, AO$14, AO$60,),
            ""
         ),
         IF($I62=3,
            "",
            IFBLANK(
               _xldudf_CX_PUSH(AO62, CX_ENTITY, $B62, AO$11, AO$14, AO$60,),
               ""
            )
         )
      )
   )
)),"")</f>
        <v/>
      </c>
      <c r="DC62" s="1883" t="str" cm="1">
        <f t="array" aca="1" ref="DC62" ca="1">IFERROR(IF(AP62*fxVal_normal=_BS!AP62,"",IF(OR(AP62="", NOT(ISNUMBER(AP62)), ISERROR(AP62), $B62=""), "",
   IF($I62=1,
      IFBLANK(
         _xldudf_CX_PUSH(AP62*fxVal_normal, CX_ENTITY, $B62, AP$11, AP$14, AP$60,),
         ""
      ),
      IF($I62=2,
         IFBLANK(
            _xldudf_CX_PUSH(AP62, CX_ENTITY, $B62, AP$11, AP$14, AP$60,),
            ""
         ),
         IF($I62=3,
            "",
            IFBLANK(
               _xldudf_CX_PUSH(AP62, CX_ENTITY, $B62, AP$11, AP$14, AP$60,),
               ""
            )
         )
      )
   )
)),"")</f>
        <v/>
      </c>
      <c r="DD62" s="1883" t="str" cm="1">
        <f t="array" aca="1" ref="DD62" ca="1">IFERROR(IF(AQ62*fxVal_normal=_BS!AQ62,"",IF(OR(AQ62="", NOT(ISNUMBER(AQ62)), ISERROR(AQ62), $B62=""), "",
   IF($I62=1,
      IFBLANK(
         _xldudf_CX_PUSH(AQ62*fxVal_normal, CX_ENTITY, $B62, AQ$11, AQ$14, AQ$60,),
         ""
      ),
      IF($I62=2,
         IFBLANK(
            _xldudf_CX_PUSH(AQ62, CX_ENTITY, $B62, AQ$11, AQ$14, AQ$60,),
            ""
         ),
         IF($I62=3,
            "",
            IFBLANK(
               _xldudf_CX_PUSH(AQ62, CX_ENTITY, $B62, AQ$11, AQ$14, AQ$60,),
               ""
            )
         )
      )
   )
)),"")</f>
        <v/>
      </c>
      <c r="DE62" s="1883" t="str" cm="1">
        <f t="array" aca="1" ref="DE62" ca="1">IFERROR(IF(AR62*fxVal_normal=_BS!AR62,"",IF(OR(AR62="", NOT(ISNUMBER(AR62)), ISERROR(AR62), $B62=""), "",
   IF($I62=1,
      IFBLANK(
         _xldudf_CX_PUSH(AR62*fxVal_normal, CX_ENTITY, $B62, AR$11, AR$14, AR$60,),
         ""
      ),
      IF($I62=2,
         IFBLANK(
            _xldudf_CX_PUSH(AR62, CX_ENTITY, $B62, AR$11, AR$14, AR$60,),
            ""
         ),
         IF($I62=3,
            "",
            IFBLANK(
               _xldudf_CX_PUSH(AR62, CX_ENTITY, $B62, AR$11, AR$14, AR$60,),
               ""
            )
         )
      )
   )
)),"")</f>
        <v/>
      </c>
      <c r="DF62" s="1883" t="str" cm="1">
        <f t="array" aca="1" ref="DF62" ca="1">IFERROR(IF(AS62*fxVal_normal=_BS!AS62,"",IF(OR(AS62="", NOT(ISNUMBER(AS62)), ISERROR(AS62), $B62=""), "",
   IF($I62=1,
      IFBLANK(
         _xldudf_CX_PUSH(AS62*fxVal_normal, CX_ENTITY, $B62, AS$11, AS$14, AS$60,),
         ""
      ),
      IF($I62=2,
         IFBLANK(
            _xldudf_CX_PUSH(AS62, CX_ENTITY, $B62, AS$11, AS$14, AS$60,),
            ""
         ),
         IF($I62=3,
            "",
            IFBLANK(
               _xldudf_CX_PUSH(AS62, CX_ENTITY, $B62, AS$11, AS$14, AS$60,),
               ""
            )
         )
      )
   )
)),"")</f>
        <v/>
      </c>
      <c r="DG62" s="1883" t="str" cm="1">
        <f t="array" aca="1" ref="DG62" ca="1">IFERROR(IF(AT62*fxVal_normal=_BS!AT62,"",IF(OR(AT62="", NOT(ISNUMBER(AT62)), ISERROR(AT62), $B62=""), "",
   IF($I62=1,
      IFBLANK(
         _xldudf_CX_PUSH(AT62*fxVal_normal, CX_ENTITY, $B62, AT$11, AT$14, AT$60,),
         ""
      ),
      IF($I62=2,
         IFBLANK(
            _xldudf_CX_PUSH(AT62, CX_ENTITY, $B62, AT$11, AT$14, AT$60,),
            ""
         ),
         IF($I62=3,
            "",
            IFBLANK(
               _xldudf_CX_PUSH(AT62, CX_ENTITY, $B62, AT$11, AT$14, AT$60,),
               ""
            )
         )
      )
   )
)),"")</f>
        <v/>
      </c>
      <c r="DH62" s="1883" t="str" cm="1">
        <f t="array" aca="1" ref="DH62" ca="1">IFERROR(IF(AU62*fxVal_normal=_BS!AU62,"",IF(OR(AU62="", NOT(ISNUMBER(AU62)), ISERROR(AU62), $B62=""), "",
   IF($I62=1,
      IFBLANK(
         _xldudf_CX_PUSH(AU62*fxVal_normal, CX_ENTITY, $B62, AU$11, AU$14, AU$60,),
         ""
      ),
      IF($I62=2,
         IFBLANK(
            _xldudf_CX_PUSH(AU62, CX_ENTITY, $B62, AU$11, AU$14, AU$60,),
            ""
         ),
         IF($I62=3,
            "",
            IFBLANK(
               _xldudf_CX_PUSH(AU62, CX_ENTITY, $B62, AU$11, AU$14, AU$60,),
               ""
            )
         )
      )
   )
)),"")</f>
        <v/>
      </c>
      <c r="DI62" s="1883" t="str" cm="1">
        <f t="array" aca="1" ref="DI62" ca="1">IFERROR(IF(AV62*fxVal_normal=_BS!AV62,"",IF(OR(AV62="", NOT(ISNUMBER(AV62)), ISERROR(AV62), $B62=""), "",
   IF($I62=1,
      IFBLANK(
         _xldudf_CX_PUSH(AV62*fxVal_normal, CX_ENTITY, $B62, AV$11, AV$14, AV$60,),
         ""
      ),
      IF($I62=2,
         IFBLANK(
            _xldudf_CX_PUSH(AV62, CX_ENTITY, $B62, AV$11, AV$14, AV$60,),
            ""
         ),
         IF($I62=3,
            "",
            IFBLANK(
               _xldudf_CX_PUSH(AV62, CX_ENTITY, $B62, AV$11, AV$14, AV$60,),
               ""
            )
         )
      )
   )
)),"")</f>
        <v/>
      </c>
      <c r="DJ62" s="1883" t="str" cm="1">
        <f t="array" aca="1" ref="DJ62" ca="1">IFERROR(IF(AW62*fxVal_normal=_BS!AW62,"",IF(OR(AW62="", NOT(ISNUMBER(AW62)), ISERROR(AW62), $B62=""), "",
   IF($I62=1,
      IFBLANK(
         _xldudf_CX_PUSH(AW62*fxVal_normal, CX_ENTITY, $B62, AW$11, AW$14, AW$60,),
         ""
      ),
      IF($I62=2,
         IFBLANK(
            _xldudf_CX_PUSH(AW62, CX_ENTITY, $B62, AW$11, AW$14, AW$60,),
            ""
         ),
         IF($I62=3,
            "",
            IFBLANK(
               _xldudf_CX_PUSH(AW62, CX_ENTITY, $B62, AW$11, AW$14, AW$60,),
               ""
            )
         )
      )
   )
)),"")</f>
        <v/>
      </c>
      <c r="DK62" s="1883" t="str" cm="1">
        <f t="array" aca="1" ref="DK62" ca="1">IFERROR(IF(AX62*fxVal_normal=_BS!AX62,"",IF(OR(AX62="", NOT(ISNUMBER(AX62)), ISERROR(AX62), $B62=""), "",
   IF($I62=1,
      IFBLANK(
         _xldudf_CX_PUSH(AX62*fxVal_normal, CX_ENTITY, $B62, AX$11, AX$14, AX$60,),
         ""
      ),
      IF($I62=2,
         IFBLANK(
            _xldudf_CX_PUSH(AX62, CX_ENTITY, $B62, AX$11, AX$14, AX$60,),
            ""
         ),
         IF($I62=3,
            "",
            IFBLANK(
               _xldudf_CX_PUSH(AX62, CX_ENTITY, $B62, AX$11, AX$14, AX$60,),
               ""
            )
         )
      )
   )
)),"")</f>
        <v/>
      </c>
      <c r="DL62" s="1883" t="str" cm="1">
        <f t="array" aca="1" ref="DL62" ca="1">IFERROR(IF(AY62*fxVal_normal=_BS!AY62,"",IF(OR(AY62="", NOT(ISNUMBER(AY62)), ISERROR(AY62), $B62=""), "",
   IF($I62=1,
      IFBLANK(
         _xldudf_CX_PUSH(AY62*fxVal_normal, CX_ENTITY, $B62, AY$11, AY$14, AY$60,),
         ""
      ),
      IF($I62=2,
         IFBLANK(
            _xldudf_CX_PUSH(AY62, CX_ENTITY, $B62, AY$11, AY$14, AY$60,),
            ""
         ),
         IF($I62=3,
            "",
            IFBLANK(
               _xldudf_CX_PUSH(AY62, CX_ENTITY, $B62, AY$11, AY$14, AY$60,),
               ""
            )
         )
      )
   )
)),"")</f>
        <v/>
      </c>
      <c r="DM62" s="1883" t="str" cm="1">
        <f t="array" aca="1" ref="DM62" ca="1">IFERROR(IF(AZ62*fxVal_normal=_BS!AZ62,"",IF(OR(AZ62="", NOT(ISNUMBER(AZ62)), ISERROR(AZ62), $B62=""), "",
   IF($I62=1,
      IFBLANK(
         _xldudf_CX_PUSH(AZ62*fxVal_normal, CX_ENTITY, $B62, AZ$11, AZ$14, AZ$60,),
         ""
      ),
      IF($I62=2,
         IFBLANK(
            _xldudf_CX_PUSH(AZ62, CX_ENTITY, $B62, AZ$11, AZ$14, AZ$60,),
            ""
         ),
         IF($I62=3,
            "",
            IFBLANK(
               _xldudf_CX_PUSH(AZ62, CX_ENTITY, $B62, AZ$11, AZ$14, AZ$60,),
               ""
            )
         )
      )
   )
)),"")</f>
        <v/>
      </c>
      <c r="DN62" s="1883" t="str" cm="1">
        <f t="array" aca="1" ref="DN62" ca="1">IFERROR(IF(BA62*fxVal_normal=_BS!BA62,"",IF(OR(BA62="", NOT(ISNUMBER(BA62)), ISERROR(BA62), $B62=""), "",
   IF($I62=1,
      IFBLANK(
         _xldudf_CX_PUSH(BA62*fxVal_normal, CX_ENTITY, $B62, BA$11, BA$14, BA$60,),
         ""
      ),
      IF($I62=2,
         IFBLANK(
            _xldudf_CX_PUSH(BA62, CX_ENTITY, $B62, BA$11, BA$14, BA$60,),
            ""
         ),
         IF($I62=3,
            "",
            IFBLANK(
               _xldudf_CX_PUSH(BA62, CX_ENTITY, $B62, BA$11, BA$14, BA$60,),
               ""
            )
         )
      )
   )
)),"")</f>
        <v/>
      </c>
      <c r="DO62" s="1883" t="str" cm="1">
        <f t="array" aca="1" ref="DO62" ca="1">IFERROR(IF(BB62*fxVal_normal=_BS!BB62,"",IF(OR(BB62="", NOT(ISNUMBER(BB62)), ISERROR(BB62), $B62=""), "",
   IF($I62=1,
      IFBLANK(
         _xldudf_CX_PUSH(BB62*fxVal_normal, CX_ENTITY, $B62, BB$11, BB$14, BB$60,),
         ""
      ),
      IF($I62=2,
         IFBLANK(
            _xldudf_CX_PUSH(BB62, CX_ENTITY, $B62, BB$11, BB$14, BB$60,),
            ""
         ),
         IF($I62=3,
            "",
            IFBLANK(
               _xldudf_CX_PUSH(BB62, CX_ENTITY, $B62, BB$11, BB$14, BB$60,),
               ""
            )
         )
      )
   )
)),"")</f>
        <v/>
      </c>
      <c r="DP62" s="1883" t="str" cm="1">
        <f t="array" aca="1" ref="DP62" ca="1">IFERROR(IF(BC62*fxVal_normal=_BS!BC62,"",IF(OR(BC62="", NOT(ISNUMBER(BC62)), ISERROR(BC62), $B62=""), "",
   IF($I62=1,
      IFBLANK(
         _xldudf_CX_PUSH(BC62*fxVal_normal, CX_ENTITY, $B62, BC$11, BC$14, BC$60,),
         ""
      ),
      IF($I62=2,
         IFBLANK(
            _xldudf_CX_PUSH(BC62, CX_ENTITY, $B62, BC$11, BC$14, BC$60,),
            ""
         ),
         IF($I62=3,
            "",
            IFBLANK(
               _xldudf_CX_PUSH(BC62, CX_ENTITY, $B62, BC$11, BC$14, BC$60,),
               ""
            )
         )
      )
   )
)),"")</f>
        <v/>
      </c>
      <c r="DQ62" s="1883" t="str" cm="1">
        <f t="array" aca="1" ref="DQ62" ca="1">IFERROR(IF(BD62*fxVal_normal=_BS!BD62,"",IF(OR(BD62="", NOT(ISNUMBER(BD62)), ISERROR(BD62), $B62=""), "",
   IF($I62=1,
      IFBLANK(
         _xldudf_CX_PUSH(BD62*fxVal_normal, CX_ENTITY, $B62, BD$11, BD$14, BD$60,),
         ""
      ),
      IF($I62=2,
         IFBLANK(
            _xldudf_CX_PUSH(BD62, CX_ENTITY, $B62, BD$11, BD$14, BD$60,),
            ""
         ),
         IF($I62=3,
            "",
            IFBLANK(
               _xldudf_CX_PUSH(BD62, CX_ENTITY, $B62, BD$11, BD$14, BD$60,),
               ""
            )
         )
      )
   )
)),"")</f>
        <v/>
      </c>
      <c r="DR62" s="1883" t="str" cm="1">
        <f t="array" aca="1" ref="DR62" ca="1">IFERROR(IF(BE62*fxVal_normal=_BS!BE62,"",IF(OR(BE62="", NOT(ISNUMBER(BE62)), ISERROR(BE62), $B62=""), "",
   IF($I62=1,
      IFBLANK(
         _xldudf_CX_PUSH(BE62*fxVal_normal, CX_ENTITY, $B62, BE$11, BE$14, BE$60,),
         ""
      ),
      IF($I62=2,
         IFBLANK(
            _xldudf_CX_PUSH(BE62, CX_ENTITY, $B62, BE$11, BE$14, BE$60,),
            ""
         ),
         IF($I62=3,
            "",
            IFBLANK(
               _xldudf_CX_PUSH(BE62, CX_ENTITY, $B62, BE$11, BE$14, BE$60,),
               ""
            )
         )
      )
   )
)),"")</f>
        <v/>
      </c>
      <c r="DS62" s="1883" t="str" cm="1">
        <f t="array" aca="1" ref="DS62" ca="1">IFERROR(IF(BF62*fxVal_normal=_BS!BF62,"",IF(OR(BF62="", NOT(ISNUMBER(BF62)), ISERROR(BF62), $B62=""), "",
   IF($I62=1,
      IFBLANK(
         _xldudf_CX_PUSH(BF62*fxVal_normal, CX_ENTITY, $B62, BF$11, BF$14, BF$60,),
         ""
      ),
      IF($I62=2,
         IFBLANK(
            _xldudf_CX_PUSH(BF62, CX_ENTITY, $B62, BF$11, BF$14, BF$60,),
            ""
         ),
         IF($I62=3,
            "",
            IFBLANK(
               _xldudf_CX_PUSH(BF62, CX_ENTITY, $B62, BF$11, BF$14, BF$60,),
               ""
            )
         )
      )
   )
)),"")</f>
        <v/>
      </c>
      <c r="DT62" s="1883" t="str" cm="1">
        <f t="array" aca="1" ref="DT62" ca="1">IFERROR(IF(BG62*fxVal_normal=_BS!BG62,"",IF(OR(BG62="", NOT(ISNUMBER(BG62)), ISERROR(BG62), $B62=""), "",
   IF($I62=1,
      IFBLANK(
         _xldudf_CX_PUSH(BG62*fxVal_normal, CX_ENTITY, $B62, BG$11, BG$14, BG$60,),
         ""
      ),
      IF($I62=2,
         IFBLANK(
            _xldudf_CX_PUSH(BG62, CX_ENTITY, $B62, BG$11, BG$14, BG$60,),
            ""
         ),
         IF($I62=3,
            "",
            IFBLANK(
               _xldudf_CX_PUSH(BG62, CX_ENTITY, $B62, BG$11, BG$14, BG$60,),
               ""
            )
         )
      )
   )
)),"")</f>
        <v/>
      </c>
      <c r="DU62" s="1883" t="str" cm="1">
        <f t="array" aca="1" ref="DU62" ca="1">IFERROR(IF(BH62*fxVal_normal=_BS!BH62,"",IF(OR(BH62="", NOT(ISNUMBER(BH62)), ISERROR(BH62), $B62=""), "",
   IF($I62=1,
      IFBLANK(
         _xldudf_CX_PUSH(BH62*fxVal_normal, CX_ENTITY, $B62, BH$11, BH$14, BH$60,),
         ""
      ),
      IF($I62=2,
         IFBLANK(
            _xldudf_CX_PUSH(BH62, CX_ENTITY, $B62, BH$11, BH$14, BH$60,),
            ""
         ),
         IF($I62=3,
            "",
            IFBLANK(
               _xldudf_CX_PUSH(BH62, CX_ENTITY, $B62, BH$11, BH$14, BH$60,),
               ""
            )
         )
      )
   )
)),"")</f>
        <v/>
      </c>
      <c r="DV62" s="1883" t="str" cm="1">
        <f t="array" aca="1" ref="DV62" ca="1">IFERROR(IF(BI62*fxVal_normal=_BS!BI62,"",IF(OR(BI62="", NOT(ISNUMBER(BI62)), ISERROR(BI62), $B62=""), "",
   IF($I62=1,
      IFBLANK(
         _xldudf_CX_PUSH(BI62*fxVal_normal, CX_ENTITY, $B62, BI$11, BI$14, BI$60,),
         ""
      ),
      IF($I62=2,
         IFBLANK(
            _xldudf_CX_PUSH(BI62, CX_ENTITY, $B62, BI$11, BI$14, BI$60,),
            ""
         ),
         IF($I62=3,
            "",
            IFBLANK(
               _xldudf_CX_PUSH(BI62, CX_ENTITY, $B62, BI$11, BI$14, BI$60,),
               ""
            )
         )
      )
   )
)),"")</f>
        <v/>
      </c>
      <c r="DW62" s="1883" t="str" cm="1">
        <f t="array" aca="1" ref="DW62" ca="1">IFERROR(IF(BJ62*fxVal_normal=_BS!BJ62,"",IF(OR(BJ62="", NOT(ISNUMBER(BJ62)), ISERROR(BJ62), $B62=""), "",
   IF($I62=1,
      IFBLANK(
         _xldudf_CX_PUSH(BJ62*fxVal_normal, CX_ENTITY, $B62, BJ$11, BJ$14, BJ$60,),
         ""
      ),
      IF($I62=2,
         IFBLANK(
            _xldudf_CX_PUSH(BJ62, CX_ENTITY, $B62, BJ$11, BJ$14, BJ$60,),
            ""
         ),
         IF($I62=3,
            "",
            IFBLANK(
               _xldudf_CX_PUSH(BJ62, CX_ENTITY, $B62, BJ$11, BJ$14, BJ$60,),
               ""
            )
         )
      )
   )
)),"")</f>
        <v/>
      </c>
      <c r="DX62" s="1883" t="str" cm="1">
        <f t="array" aca="1" ref="DX62" ca="1">IFERROR(IF(BK62*fxVal_normal=_BS!BK62,"",IF(OR(BK62="", NOT(ISNUMBER(BK62)), ISERROR(BK62), $B62=""), "",
   IF($I62=1,
      IFBLANK(
         _xldudf_CX_PUSH(BK62*fxVal_normal, CX_ENTITY, $B62, BK$11, BK$14, BK$60,),
         ""
      ),
      IF($I62=2,
         IFBLANK(
            _xldudf_CX_PUSH(BK62, CX_ENTITY, $B62, BK$11, BK$14, BK$60,),
            ""
         ),
         IF($I62=3,
            "",
            IFBLANK(
               _xldudf_CX_PUSH(BK62, CX_ENTITY, $B62, BK$11, BK$14, BK$60,),
               ""
            )
         )
      )
   )
)),"")</f>
        <v/>
      </c>
      <c r="DY62" s="1883" t="str" cm="1">
        <f t="array" aca="1" ref="DY62" ca="1">IFERROR(IF(BL62*fxVal_normal=_BS!BL62,"",IF(OR(BL62="", NOT(ISNUMBER(BL62)), ISERROR(BL62), $B62=""), "",
   IF($I62=1,
      IFBLANK(
         _xldudf_CX_PUSH(BL62*fxVal_normal, CX_ENTITY, $B62, BL$11, BL$14, BL$60,),
         ""
      ),
      IF($I62=2,
         IFBLANK(
            _xldudf_CX_PUSH(BL62, CX_ENTITY, $B62, BL$11, BL$14, BL$60,),
            ""
         ),
         IF($I62=3,
            "",
            IFBLANK(
               _xldudf_CX_PUSH(BL62, CX_ENTITY, $B62, BL$11, BL$14, BL$60,),
               ""
            )
         )
      )
   )
)),"")</f>
        <v/>
      </c>
      <c r="DZ62" s="1883" t="str" cm="1">
        <f t="array" aca="1" ref="DZ62" ca="1">IFERROR(IF(BM62*fxVal_normal=_BS!BM62,"",IF(OR(BM62="", NOT(ISNUMBER(BM62)), ISERROR(BM62), $B62=""), "",
   IF($I62=1,
      IFBLANK(
         _xldudf_CX_PUSH(BM62*fxVal_normal, CX_ENTITY, $B62, BM$11, BM$14, BM$60,),
         ""
      ),
      IF($I62=2,
         IFBLANK(
            _xldudf_CX_PUSH(BM62, CX_ENTITY, $B62, BM$11, BM$14, BM$60,),
            ""
         ),
         IF($I62=3,
            "",
            IFBLANK(
               _xldudf_CX_PUSH(BM62, CX_ENTITY, $B62, BM$11, BM$14, BM$60,),
               ""
            )
         )
      )
   )
)),"")</f>
        <v/>
      </c>
      <c r="EA62" s="1883" t="str" cm="1">
        <f t="array" aca="1" ref="EA62" ca="1">IFERROR(IF(BN62*fxVal_normal=_BS!BN62,"",IF(OR(BN62="", NOT(ISNUMBER(BN62)), ISERROR(BN62), $B62=""), "",
   IF($I62=1,
      IFBLANK(
         _xldudf_CX_PUSH(BN62*fxVal_normal, CX_ENTITY, $B62, BN$11, BN$14, BN$60,),
         ""
      ),
      IF($I62=2,
         IFBLANK(
            _xldudf_CX_PUSH(BN62, CX_ENTITY, $B62, BN$11, BN$14, BN$60,),
            ""
         ),
         IF($I62=3,
            "",
            IFBLANK(
               _xldudf_CX_PUSH(BN62, CX_ENTITY, $B62, BN$11, BN$14, BN$60,),
               ""
            )
         )
      )
   )
)),"")</f>
        <v/>
      </c>
    </row>
    <row r="63" spans="1:131" ht="21" customHeight="1">
      <c r="A63" s="1626"/>
      <c r="B63" s="811" t="str" cm="1">
        <f t="array" ref="B63">IFBLANK(_BS!F63,"")</f>
        <v>Other Non-current Assets</v>
      </c>
      <c r="C63" s="811" t="str" cm="1">
        <f t="array" ref="C63">IFBLANK(_BS!C63,"")</f>
        <v>Other Non-current Asset (Company View)</v>
      </c>
      <c r="D63" s="1549"/>
      <c r="E63" s="1902" t="e" cm="1">
        <f t="array" aca="1" ref="E6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)($AD63:$CH63, Z63)</f>
        <v>#NAME?</v>
      </c>
      <c r="F63" s="1897"/>
      <c r="G63" s="1897"/>
      <c r="H63" s="401">
        <v>1</v>
      </c>
      <c r="I63" s="401">
        <v>1</v>
      </c>
      <c r="J63" s="401"/>
      <c r="N63" s="158"/>
      <c r="O63" s="101"/>
      <c r="P63" s="52"/>
      <c r="Q63" s="101"/>
      <c r="R63" s="101"/>
      <c r="S63" s="101"/>
      <c r="T63" s="101"/>
      <c r="U63" s="39"/>
      <c r="W63" s="930" t="str">
        <f t="shared" ref="W63:W91" si="18">$W$61</f>
        <v>Budget</v>
      </c>
      <c r="X63" s="857">
        <f>_BS!X63</f>
        <v>1</v>
      </c>
      <c r="Y63" s="1593">
        <f t="shared" si="17"/>
        <v>2</v>
      </c>
      <c r="Z63" s="198" cm="1">
        <f t="array" ref="Z63">_xlfn.SWITCH(
    TRUE,
    _BS!$L63=TRUE, 1,
    _BS!$L63=FALSE,-1,
    _BS!$L63=-1,0,
"n/a"
)</f>
        <v>-1</v>
      </c>
      <c r="AA63" s="200"/>
      <c r="AB63" s="88" t="str">
        <f>_BS!AB63</f>
        <v>Other Non-current Assets</v>
      </c>
      <c r="AC63" s="88" t="e" cm="1" vm="5">
        <f t="array" aca="1" ref="AC63" ca="1">_xlfn.LET(
_xlpm._termname, $AB63,
_xlpm._iconname, "find",
_xlpm._icon, fx_getIcon(_xlpm._iconname),
_xlpm._location, _xlfn.XLOOKUP(LOWER(_xlpm._termname), LOWER(tbl_acctDef[Term]),tbl_acctDef[Term]),
_xlpm._hyperlink, HYPERLINK("#"&amp;CELL("address",_xlpm._location), _xlpm._icon),
IFERROR(_xlpm._hyperlink,"")
)</f>
        <v>#VALUE!</v>
      </c>
      <c r="AD63" s="1669">
        <v>1</v>
      </c>
      <c r="AE63" s="1669">
        <v>1</v>
      </c>
      <c r="AF63" s="1669">
        <v>1</v>
      </c>
      <c r="AG63" s="1669">
        <v>1</v>
      </c>
      <c r="AH63" s="1669">
        <v>1</v>
      </c>
      <c r="AI63" s="1669">
        <v>1</v>
      </c>
      <c r="AJ63" s="1669">
        <v>1</v>
      </c>
      <c r="AK63" s="1669">
        <v>1</v>
      </c>
      <c r="AL63" s="1669">
        <v>1</v>
      </c>
      <c r="AM63" s="1669">
        <v>1</v>
      </c>
      <c r="AN63" s="1669">
        <v>1</v>
      </c>
      <c r="AO63" s="1669">
        <v>1</v>
      </c>
      <c r="AP63" s="1669">
        <v>1</v>
      </c>
      <c r="AQ63" s="1669">
        <v>1</v>
      </c>
      <c r="AR63" s="1669">
        <v>1</v>
      </c>
      <c r="AS63" s="1669">
        <v>1</v>
      </c>
      <c r="AT63" s="1669">
        <v>1</v>
      </c>
      <c r="AU63" s="1669">
        <v>1</v>
      </c>
      <c r="AV63" s="1669">
        <v>1</v>
      </c>
      <c r="AW63" s="1669">
        <v>1</v>
      </c>
      <c r="AX63" s="1669">
        <v>1</v>
      </c>
      <c r="AY63" s="1669">
        <v>1</v>
      </c>
      <c r="AZ63" s="1669">
        <v>1</v>
      </c>
      <c r="BA63" s="1669">
        <v>1</v>
      </c>
      <c r="BB63" s="1669">
        <v>1</v>
      </c>
      <c r="BC63" s="1669">
        <v>1</v>
      </c>
      <c r="BD63" s="1669">
        <v>1</v>
      </c>
      <c r="BE63" s="1669">
        <v>1</v>
      </c>
      <c r="BF63" s="1669">
        <v>1</v>
      </c>
      <c r="BG63" s="1669">
        <v>1</v>
      </c>
      <c r="BH63" s="1669">
        <v>1</v>
      </c>
      <c r="BI63" s="1669">
        <v>1</v>
      </c>
      <c r="BJ63" s="1669">
        <v>1</v>
      </c>
      <c r="BK63" s="1669">
        <v>1</v>
      </c>
      <c r="BL63" s="1669">
        <v>1</v>
      </c>
      <c r="BM63" s="1669">
        <v>1</v>
      </c>
      <c r="BN63" s="1669">
        <v>1</v>
      </c>
      <c r="BO63" s="2095"/>
      <c r="BP63" s="2095"/>
      <c r="BQ63" s="2095"/>
      <c r="BR63" s="2095"/>
      <c r="BS63" s="2095"/>
      <c r="BT63" s="2095"/>
      <c r="BU63" s="2095"/>
      <c r="BV63" s="2095"/>
      <c r="BW63" s="2095"/>
      <c r="BX63" s="2095"/>
      <c r="BY63" s="2095"/>
      <c r="BZ63" s="2095"/>
      <c r="CA63" s="926"/>
      <c r="CB63" s="921"/>
      <c r="CC63" s="927"/>
      <c r="CD63" s="928" t="e" cm="1">
        <f t="array" aca="1" ref="CD63" ca="1">_xlfn.XLOOKUP(BS!CD$11, array_timeline, BS!$AD63:$BN63)</f>
        <v>#NAME?</v>
      </c>
      <c r="CE63" s="928" t="e" cm="1">
        <f t="array" aca="1" ref="CE63" ca="1">_xlfn.XLOOKUP(BS!CE$11, array_timeline, BS!$AD63:$BN63)</f>
        <v>#NAME?</v>
      </c>
      <c r="CF63" s="925"/>
      <c r="CG63" s="2122" t="e">
        <f t="shared" ca="1" si="16"/>
        <v>#NAME?</v>
      </c>
      <c r="CH63" s="2122" t="e">
        <f t="shared" ca="1" si="16"/>
        <v>#NAME?</v>
      </c>
      <c r="CI63" s="200"/>
      <c r="CQ63" s="1883" t="str" cm="1">
        <f t="array" aca="1" ref="CQ63" ca="1">IFERROR(IF(AD63*fxVal_normal=_BS!AD63,"",IF(OR(AD63="", NOT(ISNUMBER(AD63)), ISERROR(AD63), $B63=""), "",
   IF($I63=1,
      IFBLANK(
         _xldudf_CX_PUSH(AD63*fxVal_normal, CX_ENTITY, $B63, AD$11, AD$14, AD$60,),
         ""
      ),
      IF($I63=2,
         IFBLANK(
            _xldudf_CX_PUSH(AD63, CX_ENTITY, $B63, AD$11, AD$14, AD$60,),
            ""
         ),
         IF($I63=3,
            "",
            IFBLANK(
               _xldudf_CX_PUSH(AD63, CX_ENTITY, $B63, AD$11, AD$14, AD$60,),
               ""
            )
         )
      )
   )
)),"")</f>
        <v/>
      </c>
      <c r="CR63" s="1883" t="str" cm="1">
        <f t="array" aca="1" ref="CR63" ca="1">IFERROR(IF(AE63*fxVal_normal=_BS!AE63,"",IF(OR(AE63="", NOT(ISNUMBER(AE63)), ISERROR(AE63), $B63=""), "",
   IF($I63=1,
      IFBLANK(
         _xldudf_CX_PUSH(AE63*fxVal_normal, CX_ENTITY, $B63, AE$11, AE$14, AE$60,),
         ""
      ),
      IF($I63=2,
         IFBLANK(
            _xldudf_CX_PUSH(AE63, CX_ENTITY, $B63, AE$11, AE$14, AE$60,),
            ""
         ),
         IF($I63=3,
            "",
            IFBLANK(
               _xldudf_CX_PUSH(AE63, CX_ENTITY, $B63, AE$11, AE$14, AE$60,),
               ""
            )
         )
      )
   )
)),"")</f>
        <v/>
      </c>
      <c r="CS63" s="1883" t="str" cm="1">
        <f t="array" aca="1" ref="CS63" ca="1">IFERROR(IF(AF63*fxVal_normal=_BS!AF63,"",IF(OR(AF63="", NOT(ISNUMBER(AF63)), ISERROR(AF63), $B63=""), "",
   IF($I63=1,
      IFBLANK(
         _xldudf_CX_PUSH(AF63*fxVal_normal, CX_ENTITY, $B63, AF$11, AF$14, AF$60,),
         ""
      ),
      IF($I63=2,
         IFBLANK(
            _xldudf_CX_PUSH(AF63, CX_ENTITY, $B63, AF$11, AF$14, AF$60,),
            ""
         ),
         IF($I63=3,
            "",
            IFBLANK(
               _xldudf_CX_PUSH(AF63, CX_ENTITY, $B63, AF$11, AF$14, AF$60,),
               ""
            )
         )
      )
   )
)),"")</f>
        <v/>
      </c>
      <c r="CT63" s="1883" t="str" cm="1">
        <f t="array" aca="1" ref="CT63" ca="1">IFERROR(IF(AG63*fxVal_normal=_BS!AG63,"",IF(OR(AG63="", NOT(ISNUMBER(AG63)), ISERROR(AG63), $B63=""), "",
   IF($I63=1,
      IFBLANK(
         _xldudf_CX_PUSH(AG63*fxVal_normal, CX_ENTITY, $B63, AG$11, AG$14, AG$60,),
         ""
      ),
      IF($I63=2,
         IFBLANK(
            _xldudf_CX_PUSH(AG63, CX_ENTITY, $B63, AG$11, AG$14, AG$60,),
            ""
         ),
         IF($I63=3,
            "",
            IFBLANK(
               _xldudf_CX_PUSH(AG63, CX_ENTITY, $B63, AG$11, AG$14, AG$60,),
               ""
            )
         )
      )
   )
)),"")</f>
        <v/>
      </c>
      <c r="CU63" s="1883" t="str" cm="1">
        <f t="array" aca="1" ref="CU63" ca="1">IFERROR(IF(AH63*fxVal_normal=_BS!AH63,"",IF(OR(AH63="", NOT(ISNUMBER(AH63)), ISERROR(AH63), $B63=""), "",
   IF($I63=1,
      IFBLANK(
         _xldudf_CX_PUSH(AH63*fxVal_normal, CX_ENTITY, $B63, AH$11, AH$14, AH$60,),
         ""
      ),
      IF($I63=2,
         IFBLANK(
            _xldudf_CX_PUSH(AH63, CX_ENTITY, $B63, AH$11, AH$14, AH$60,),
            ""
         ),
         IF($I63=3,
            "",
            IFBLANK(
               _xldudf_CX_PUSH(AH63, CX_ENTITY, $B63, AH$11, AH$14, AH$60,),
               ""
            )
         )
      )
   )
)),"")</f>
        <v/>
      </c>
      <c r="CV63" s="1883" t="str" cm="1">
        <f t="array" aca="1" ref="CV63" ca="1">IFERROR(IF(AI63*fxVal_normal=_BS!AI63,"",IF(OR(AI63="", NOT(ISNUMBER(AI63)), ISERROR(AI63), $B63=""), "",
   IF($I63=1,
      IFBLANK(
         _xldudf_CX_PUSH(AI63*fxVal_normal, CX_ENTITY, $B63, AI$11, AI$14, AI$60,),
         ""
      ),
      IF($I63=2,
         IFBLANK(
            _xldudf_CX_PUSH(AI63, CX_ENTITY, $B63, AI$11, AI$14, AI$60,),
            ""
         ),
         IF($I63=3,
            "",
            IFBLANK(
               _xldudf_CX_PUSH(AI63, CX_ENTITY, $B63, AI$11, AI$14, AI$60,),
               ""
            )
         )
      )
   )
)),"")</f>
        <v/>
      </c>
      <c r="CW63" s="1883" t="str" cm="1">
        <f t="array" aca="1" ref="CW63" ca="1">IFERROR(IF(AJ63*fxVal_normal=_BS!AJ63,"",IF(OR(AJ63="", NOT(ISNUMBER(AJ63)), ISERROR(AJ63), $B63=""), "",
   IF($I63=1,
      IFBLANK(
         _xldudf_CX_PUSH(AJ63*fxVal_normal, CX_ENTITY, $B63, AJ$11, AJ$14, AJ$60,),
         ""
      ),
      IF($I63=2,
         IFBLANK(
            _xldudf_CX_PUSH(AJ63, CX_ENTITY, $B63, AJ$11, AJ$14, AJ$60,),
            ""
         ),
         IF($I63=3,
            "",
            IFBLANK(
               _xldudf_CX_PUSH(AJ63, CX_ENTITY, $B63, AJ$11, AJ$14, AJ$60,),
               ""
            )
         )
      )
   )
)),"")</f>
        <v/>
      </c>
      <c r="CX63" s="1883" t="str" cm="1">
        <f t="array" aca="1" ref="CX63" ca="1">IFERROR(IF(AK63*fxVal_normal=_BS!AK63,"",IF(OR(AK63="", NOT(ISNUMBER(AK63)), ISERROR(AK63), $B63=""), "",
   IF($I63=1,
      IFBLANK(
         _xldudf_CX_PUSH(AK63*fxVal_normal, CX_ENTITY, $B63, AK$11, AK$14, AK$60,),
         ""
      ),
      IF($I63=2,
         IFBLANK(
            _xldudf_CX_PUSH(AK63, CX_ENTITY, $B63, AK$11, AK$14, AK$60,),
            ""
         ),
         IF($I63=3,
            "",
            IFBLANK(
               _xldudf_CX_PUSH(AK63, CX_ENTITY, $B63, AK$11, AK$14, AK$60,),
               ""
            )
         )
      )
   )
)),"")</f>
        <v/>
      </c>
      <c r="CY63" s="1883" t="str" cm="1">
        <f t="array" aca="1" ref="CY63" ca="1">IFERROR(IF(AL63*fxVal_normal=_BS!AL63,"",IF(OR(AL63="", NOT(ISNUMBER(AL63)), ISERROR(AL63), $B63=""), "",
   IF($I63=1,
      IFBLANK(
         _xldudf_CX_PUSH(AL63*fxVal_normal, CX_ENTITY, $B63, AL$11, AL$14, AL$60,),
         ""
      ),
      IF($I63=2,
         IFBLANK(
            _xldudf_CX_PUSH(AL63, CX_ENTITY, $B63, AL$11, AL$14, AL$60,),
            ""
         ),
         IF($I63=3,
            "",
            IFBLANK(
               _xldudf_CX_PUSH(AL63, CX_ENTITY, $B63, AL$11, AL$14, AL$60,),
               ""
            )
         )
      )
   )
)),"")</f>
        <v/>
      </c>
      <c r="CZ63" s="1883" t="str" cm="1">
        <f t="array" aca="1" ref="CZ63" ca="1">IFERROR(IF(AM63*fxVal_normal=_BS!AM63,"",IF(OR(AM63="", NOT(ISNUMBER(AM63)), ISERROR(AM63), $B63=""), "",
   IF($I63=1,
      IFBLANK(
         _xldudf_CX_PUSH(AM63*fxVal_normal, CX_ENTITY, $B63, AM$11, AM$14, AM$60,),
         ""
      ),
      IF($I63=2,
         IFBLANK(
            _xldudf_CX_PUSH(AM63, CX_ENTITY, $B63, AM$11, AM$14, AM$60,),
            ""
         ),
         IF($I63=3,
            "",
            IFBLANK(
               _xldudf_CX_PUSH(AM63, CX_ENTITY, $B63, AM$11, AM$14, AM$60,),
               ""
            )
         )
      )
   )
)),"")</f>
        <v/>
      </c>
      <c r="DA63" s="1883" t="str" cm="1">
        <f t="array" aca="1" ref="DA63" ca="1">IFERROR(IF(AN63*fxVal_normal=_BS!AN63,"",IF(OR(AN63="", NOT(ISNUMBER(AN63)), ISERROR(AN63), $B63=""), "",
   IF($I63=1,
      IFBLANK(
         _xldudf_CX_PUSH(AN63*fxVal_normal, CX_ENTITY, $B63, AN$11, AN$14, AN$60,),
         ""
      ),
      IF($I63=2,
         IFBLANK(
            _xldudf_CX_PUSH(AN63, CX_ENTITY, $B63, AN$11, AN$14, AN$60,),
            ""
         ),
         IF($I63=3,
            "",
            IFBLANK(
               _xldudf_CX_PUSH(AN63, CX_ENTITY, $B63, AN$11, AN$14, AN$60,),
               ""
            )
         )
      )
   )
)),"")</f>
        <v/>
      </c>
      <c r="DB63" s="1883" t="str" cm="1">
        <f t="array" aca="1" ref="DB63" ca="1">IFERROR(IF(AO63*fxVal_normal=_BS!AO63,"",IF(OR(AO63="", NOT(ISNUMBER(AO63)), ISERROR(AO63), $B63=""), "",
   IF($I63=1,
      IFBLANK(
         _xldudf_CX_PUSH(AO63*fxVal_normal, CX_ENTITY, $B63, AO$11, AO$14, AO$60,),
         ""
      ),
      IF($I63=2,
         IFBLANK(
            _xldudf_CX_PUSH(AO63, CX_ENTITY, $B63, AO$11, AO$14, AO$60,),
            ""
         ),
         IF($I63=3,
            "",
            IFBLANK(
               _xldudf_CX_PUSH(AO63, CX_ENTITY, $B63, AO$11, AO$14, AO$60,),
               ""
            )
         )
      )
   )
)),"")</f>
        <v/>
      </c>
      <c r="DC63" s="1883" t="str" cm="1">
        <f t="array" aca="1" ref="DC63" ca="1">IFERROR(IF(AP63*fxVal_normal=_BS!AP63,"",IF(OR(AP63="", NOT(ISNUMBER(AP63)), ISERROR(AP63), $B63=""), "",
   IF($I63=1,
      IFBLANK(
         _xldudf_CX_PUSH(AP63*fxVal_normal, CX_ENTITY, $B63, AP$11, AP$14, AP$60,),
         ""
      ),
      IF($I63=2,
         IFBLANK(
            _xldudf_CX_PUSH(AP63, CX_ENTITY, $B63, AP$11, AP$14, AP$60,),
            ""
         ),
         IF($I63=3,
            "",
            IFBLANK(
               _xldudf_CX_PUSH(AP63, CX_ENTITY, $B63, AP$11, AP$14, AP$60,),
               ""
            )
         )
      )
   )
)),"")</f>
        <v/>
      </c>
      <c r="DD63" s="1883" t="str" cm="1">
        <f t="array" aca="1" ref="DD63" ca="1">IFERROR(IF(AQ63*fxVal_normal=_BS!AQ63,"",IF(OR(AQ63="", NOT(ISNUMBER(AQ63)), ISERROR(AQ63), $B63=""), "",
   IF($I63=1,
      IFBLANK(
         _xldudf_CX_PUSH(AQ63*fxVal_normal, CX_ENTITY, $B63, AQ$11, AQ$14, AQ$60,),
         ""
      ),
      IF($I63=2,
         IFBLANK(
            _xldudf_CX_PUSH(AQ63, CX_ENTITY, $B63, AQ$11, AQ$14, AQ$60,),
            ""
         ),
         IF($I63=3,
            "",
            IFBLANK(
               _xldudf_CX_PUSH(AQ63, CX_ENTITY, $B63, AQ$11, AQ$14, AQ$60,),
               ""
            )
         )
      )
   )
)),"")</f>
        <v/>
      </c>
      <c r="DE63" s="1883" t="str" cm="1">
        <f t="array" aca="1" ref="DE63" ca="1">IFERROR(IF(AR63*fxVal_normal=_BS!AR63,"",IF(OR(AR63="", NOT(ISNUMBER(AR63)), ISERROR(AR63), $B63=""), "",
   IF($I63=1,
      IFBLANK(
         _xldudf_CX_PUSH(AR63*fxVal_normal, CX_ENTITY, $B63, AR$11, AR$14, AR$60,),
         ""
      ),
      IF($I63=2,
         IFBLANK(
            _xldudf_CX_PUSH(AR63, CX_ENTITY, $B63, AR$11, AR$14, AR$60,),
            ""
         ),
         IF($I63=3,
            "",
            IFBLANK(
               _xldudf_CX_PUSH(AR63, CX_ENTITY, $B63, AR$11, AR$14, AR$60,),
               ""
            )
         )
      )
   )
)),"")</f>
        <v/>
      </c>
      <c r="DF63" s="1883" t="str" cm="1">
        <f t="array" aca="1" ref="DF63" ca="1">IFERROR(IF(AS63*fxVal_normal=_BS!AS63,"",IF(OR(AS63="", NOT(ISNUMBER(AS63)), ISERROR(AS63), $B63=""), "",
   IF($I63=1,
      IFBLANK(
         _xldudf_CX_PUSH(AS63*fxVal_normal, CX_ENTITY, $B63, AS$11, AS$14, AS$60,),
         ""
      ),
      IF($I63=2,
         IFBLANK(
            _xldudf_CX_PUSH(AS63, CX_ENTITY, $B63, AS$11, AS$14, AS$60,),
            ""
         ),
         IF($I63=3,
            "",
            IFBLANK(
               _xldudf_CX_PUSH(AS63, CX_ENTITY, $B63, AS$11, AS$14, AS$60,),
               ""
            )
         )
      )
   )
)),"")</f>
        <v/>
      </c>
      <c r="DG63" s="1883" t="str" cm="1">
        <f t="array" aca="1" ref="DG63" ca="1">IFERROR(IF(AT63*fxVal_normal=_BS!AT63,"",IF(OR(AT63="", NOT(ISNUMBER(AT63)), ISERROR(AT63), $B63=""), "",
   IF($I63=1,
      IFBLANK(
         _xldudf_CX_PUSH(AT63*fxVal_normal, CX_ENTITY, $B63, AT$11, AT$14, AT$60,),
         ""
      ),
      IF($I63=2,
         IFBLANK(
            _xldudf_CX_PUSH(AT63, CX_ENTITY, $B63, AT$11, AT$14, AT$60,),
            ""
         ),
         IF($I63=3,
            "",
            IFBLANK(
               _xldudf_CX_PUSH(AT63, CX_ENTITY, $B63, AT$11, AT$14, AT$60,),
               ""
            )
         )
      )
   )
)),"")</f>
        <v/>
      </c>
      <c r="DH63" s="1883" t="str" cm="1">
        <f t="array" aca="1" ref="DH63" ca="1">IFERROR(IF(AU63*fxVal_normal=_BS!AU63,"",IF(OR(AU63="", NOT(ISNUMBER(AU63)), ISERROR(AU63), $B63=""), "",
   IF($I63=1,
      IFBLANK(
         _xldudf_CX_PUSH(AU63*fxVal_normal, CX_ENTITY, $B63, AU$11, AU$14, AU$60,),
         ""
      ),
      IF($I63=2,
         IFBLANK(
            _xldudf_CX_PUSH(AU63, CX_ENTITY, $B63, AU$11, AU$14, AU$60,),
            ""
         ),
         IF($I63=3,
            "",
            IFBLANK(
               _xldudf_CX_PUSH(AU63, CX_ENTITY, $B63, AU$11, AU$14, AU$60,),
               ""
            )
         )
      )
   )
)),"")</f>
        <v/>
      </c>
      <c r="DI63" s="1883" t="str" cm="1">
        <f t="array" aca="1" ref="DI63" ca="1">IFERROR(IF(AV63*fxVal_normal=_BS!AV63,"",IF(OR(AV63="", NOT(ISNUMBER(AV63)), ISERROR(AV63), $B63=""), "",
   IF($I63=1,
      IFBLANK(
         _xldudf_CX_PUSH(AV63*fxVal_normal, CX_ENTITY, $B63, AV$11, AV$14, AV$60,),
         ""
      ),
      IF($I63=2,
         IFBLANK(
            _xldudf_CX_PUSH(AV63, CX_ENTITY, $B63, AV$11, AV$14, AV$60,),
            ""
         ),
         IF($I63=3,
            "",
            IFBLANK(
               _xldudf_CX_PUSH(AV63, CX_ENTITY, $B63, AV$11, AV$14, AV$60,),
               ""
            )
         )
      )
   )
)),"")</f>
        <v/>
      </c>
      <c r="DJ63" s="1883" t="str" cm="1">
        <f t="array" aca="1" ref="DJ63" ca="1">IFERROR(IF(AW63*fxVal_normal=_BS!AW63,"",IF(OR(AW63="", NOT(ISNUMBER(AW63)), ISERROR(AW63), $B63=""), "",
   IF($I63=1,
      IFBLANK(
         _xldudf_CX_PUSH(AW63*fxVal_normal, CX_ENTITY, $B63, AW$11, AW$14, AW$60,),
         ""
      ),
      IF($I63=2,
         IFBLANK(
            _xldudf_CX_PUSH(AW63, CX_ENTITY, $B63, AW$11, AW$14, AW$60,),
            ""
         ),
         IF($I63=3,
            "",
            IFBLANK(
               _xldudf_CX_PUSH(AW63, CX_ENTITY, $B63, AW$11, AW$14, AW$60,),
               ""
            )
         )
      )
   )
)),"")</f>
        <v/>
      </c>
      <c r="DK63" s="1883" t="str" cm="1">
        <f t="array" aca="1" ref="DK63" ca="1">IFERROR(IF(AX63*fxVal_normal=_BS!AX63,"",IF(OR(AX63="", NOT(ISNUMBER(AX63)), ISERROR(AX63), $B63=""), "",
   IF($I63=1,
      IFBLANK(
         _xldudf_CX_PUSH(AX63*fxVal_normal, CX_ENTITY, $B63, AX$11, AX$14, AX$60,),
         ""
      ),
      IF($I63=2,
         IFBLANK(
            _xldudf_CX_PUSH(AX63, CX_ENTITY, $B63, AX$11, AX$14, AX$60,),
            ""
         ),
         IF($I63=3,
            "",
            IFBLANK(
               _xldudf_CX_PUSH(AX63, CX_ENTITY, $B63, AX$11, AX$14, AX$60,),
               ""
            )
         )
      )
   )
)),"")</f>
        <v/>
      </c>
      <c r="DL63" s="1883" t="str" cm="1">
        <f t="array" aca="1" ref="DL63" ca="1">IFERROR(IF(AY63*fxVal_normal=_BS!AY63,"",IF(OR(AY63="", NOT(ISNUMBER(AY63)), ISERROR(AY63), $B63=""), "",
   IF($I63=1,
      IFBLANK(
         _xldudf_CX_PUSH(AY63*fxVal_normal, CX_ENTITY, $B63, AY$11, AY$14, AY$60,),
         ""
      ),
      IF($I63=2,
         IFBLANK(
            _xldudf_CX_PUSH(AY63, CX_ENTITY, $B63, AY$11, AY$14, AY$60,),
            ""
         ),
         IF($I63=3,
            "",
            IFBLANK(
               _xldudf_CX_PUSH(AY63, CX_ENTITY, $B63, AY$11, AY$14, AY$60,),
               ""
            )
         )
      )
   )
)),"")</f>
        <v/>
      </c>
      <c r="DM63" s="1883" t="str" cm="1">
        <f t="array" aca="1" ref="DM63" ca="1">IFERROR(IF(AZ63*fxVal_normal=_BS!AZ63,"",IF(OR(AZ63="", NOT(ISNUMBER(AZ63)), ISERROR(AZ63), $B63=""), "",
   IF($I63=1,
      IFBLANK(
         _xldudf_CX_PUSH(AZ63*fxVal_normal, CX_ENTITY, $B63, AZ$11, AZ$14, AZ$60,),
         ""
      ),
      IF($I63=2,
         IFBLANK(
            _xldudf_CX_PUSH(AZ63, CX_ENTITY, $B63, AZ$11, AZ$14, AZ$60,),
            ""
         ),
         IF($I63=3,
            "",
            IFBLANK(
               _xldudf_CX_PUSH(AZ63, CX_ENTITY, $B63, AZ$11, AZ$14, AZ$60,),
               ""
            )
         )
      )
   )
)),"")</f>
        <v/>
      </c>
      <c r="DN63" s="1883" t="str" cm="1">
        <f t="array" aca="1" ref="DN63" ca="1">IFERROR(IF(BA63*fxVal_normal=_BS!BA63,"",IF(OR(BA63="", NOT(ISNUMBER(BA63)), ISERROR(BA63), $B63=""), "",
   IF($I63=1,
      IFBLANK(
         _xldudf_CX_PUSH(BA63*fxVal_normal, CX_ENTITY, $B63, BA$11, BA$14, BA$60,),
         ""
      ),
      IF($I63=2,
         IFBLANK(
            _xldudf_CX_PUSH(BA63, CX_ENTITY, $B63, BA$11, BA$14, BA$60,),
            ""
         ),
         IF($I63=3,
            "",
            IFBLANK(
               _xldudf_CX_PUSH(BA63, CX_ENTITY, $B63, BA$11, BA$14, BA$60,),
               ""
            )
         )
      )
   )
)),"")</f>
        <v/>
      </c>
      <c r="DO63" s="1883" t="str" cm="1">
        <f t="array" aca="1" ref="DO63" ca="1">IFERROR(IF(BB63*fxVal_normal=_BS!BB63,"",IF(OR(BB63="", NOT(ISNUMBER(BB63)), ISERROR(BB63), $B63=""), "",
   IF($I63=1,
      IFBLANK(
         _xldudf_CX_PUSH(BB63*fxVal_normal, CX_ENTITY, $B63, BB$11, BB$14, BB$60,),
         ""
      ),
      IF($I63=2,
         IFBLANK(
            _xldudf_CX_PUSH(BB63, CX_ENTITY, $B63, BB$11, BB$14, BB$60,),
            ""
         ),
         IF($I63=3,
            "",
            IFBLANK(
               _xldudf_CX_PUSH(BB63, CX_ENTITY, $B63, BB$11, BB$14, BB$60,),
               ""
            )
         )
      )
   )
)),"")</f>
        <v/>
      </c>
      <c r="DP63" s="1883" t="str" cm="1">
        <f t="array" aca="1" ref="DP63" ca="1">IFERROR(IF(BC63*fxVal_normal=_BS!BC63,"",IF(OR(BC63="", NOT(ISNUMBER(BC63)), ISERROR(BC63), $B63=""), "",
   IF($I63=1,
      IFBLANK(
         _xldudf_CX_PUSH(BC63*fxVal_normal, CX_ENTITY, $B63, BC$11, BC$14, BC$60,),
         ""
      ),
      IF($I63=2,
         IFBLANK(
            _xldudf_CX_PUSH(BC63, CX_ENTITY, $B63, BC$11, BC$14, BC$60,),
            ""
         ),
         IF($I63=3,
            "",
            IFBLANK(
               _xldudf_CX_PUSH(BC63, CX_ENTITY, $B63, BC$11, BC$14, BC$60,),
               ""
            )
         )
      )
   )
)),"")</f>
        <v/>
      </c>
      <c r="DQ63" s="1883" t="str" cm="1">
        <f t="array" aca="1" ref="DQ63" ca="1">IFERROR(IF(BD63*fxVal_normal=_BS!BD63,"",IF(OR(BD63="", NOT(ISNUMBER(BD63)), ISERROR(BD63), $B63=""), "",
   IF($I63=1,
      IFBLANK(
         _xldudf_CX_PUSH(BD63*fxVal_normal, CX_ENTITY, $B63, BD$11, BD$14, BD$60,),
         ""
      ),
      IF($I63=2,
         IFBLANK(
            _xldudf_CX_PUSH(BD63, CX_ENTITY, $B63, BD$11, BD$14, BD$60,),
            ""
         ),
         IF($I63=3,
            "",
            IFBLANK(
               _xldudf_CX_PUSH(BD63, CX_ENTITY, $B63, BD$11, BD$14, BD$60,),
               ""
            )
         )
      )
   )
)),"")</f>
        <v/>
      </c>
      <c r="DR63" s="1883" t="str" cm="1">
        <f t="array" aca="1" ref="DR63" ca="1">IFERROR(IF(BE63*fxVal_normal=_BS!BE63,"",IF(OR(BE63="", NOT(ISNUMBER(BE63)), ISERROR(BE63), $B63=""), "",
   IF($I63=1,
      IFBLANK(
         _xldudf_CX_PUSH(BE63*fxVal_normal, CX_ENTITY, $B63, BE$11, BE$14, BE$60,),
         ""
      ),
      IF($I63=2,
         IFBLANK(
            _xldudf_CX_PUSH(BE63, CX_ENTITY, $B63, BE$11, BE$14, BE$60,),
            ""
         ),
         IF($I63=3,
            "",
            IFBLANK(
               _xldudf_CX_PUSH(BE63, CX_ENTITY, $B63, BE$11, BE$14, BE$60,),
               ""
            )
         )
      )
   )
)),"")</f>
        <v/>
      </c>
      <c r="DS63" s="1883" t="str" cm="1">
        <f t="array" aca="1" ref="DS63" ca="1">IFERROR(IF(BF63*fxVal_normal=_BS!BF63,"",IF(OR(BF63="", NOT(ISNUMBER(BF63)), ISERROR(BF63), $B63=""), "",
   IF($I63=1,
      IFBLANK(
         _xldudf_CX_PUSH(BF63*fxVal_normal, CX_ENTITY, $B63, BF$11, BF$14, BF$60,),
         ""
      ),
      IF($I63=2,
         IFBLANK(
            _xldudf_CX_PUSH(BF63, CX_ENTITY, $B63, BF$11, BF$14, BF$60,),
            ""
         ),
         IF($I63=3,
            "",
            IFBLANK(
               _xldudf_CX_PUSH(BF63, CX_ENTITY, $B63, BF$11, BF$14, BF$60,),
               ""
            )
         )
      )
   )
)),"")</f>
        <v/>
      </c>
      <c r="DT63" s="1883" t="str" cm="1">
        <f t="array" aca="1" ref="DT63" ca="1">IFERROR(IF(BG63*fxVal_normal=_BS!BG63,"",IF(OR(BG63="", NOT(ISNUMBER(BG63)), ISERROR(BG63), $B63=""), "",
   IF($I63=1,
      IFBLANK(
         _xldudf_CX_PUSH(BG63*fxVal_normal, CX_ENTITY, $B63, BG$11, BG$14, BG$60,),
         ""
      ),
      IF($I63=2,
         IFBLANK(
            _xldudf_CX_PUSH(BG63, CX_ENTITY, $B63, BG$11, BG$14, BG$60,),
            ""
         ),
         IF($I63=3,
            "",
            IFBLANK(
               _xldudf_CX_PUSH(BG63, CX_ENTITY, $B63, BG$11, BG$14, BG$60,),
               ""
            )
         )
      )
   )
)),"")</f>
        <v/>
      </c>
      <c r="DU63" s="1883" t="str" cm="1">
        <f t="array" aca="1" ref="DU63" ca="1">IFERROR(IF(BH63*fxVal_normal=_BS!BH63,"",IF(OR(BH63="", NOT(ISNUMBER(BH63)), ISERROR(BH63), $B63=""), "",
   IF($I63=1,
      IFBLANK(
         _xldudf_CX_PUSH(BH63*fxVal_normal, CX_ENTITY, $B63, BH$11, BH$14, BH$60,),
         ""
      ),
      IF($I63=2,
         IFBLANK(
            _xldudf_CX_PUSH(BH63, CX_ENTITY, $B63, BH$11, BH$14, BH$60,),
            ""
         ),
         IF($I63=3,
            "",
            IFBLANK(
               _xldudf_CX_PUSH(BH63, CX_ENTITY, $B63, BH$11, BH$14, BH$60,),
               ""
            )
         )
      )
   )
)),"")</f>
        <v/>
      </c>
      <c r="DV63" s="1883" t="str" cm="1">
        <f t="array" aca="1" ref="DV63" ca="1">IFERROR(IF(BI63*fxVal_normal=_BS!BI63,"",IF(OR(BI63="", NOT(ISNUMBER(BI63)), ISERROR(BI63), $B63=""), "",
   IF($I63=1,
      IFBLANK(
         _xldudf_CX_PUSH(BI63*fxVal_normal, CX_ENTITY, $B63, BI$11, BI$14, BI$60,),
         ""
      ),
      IF($I63=2,
         IFBLANK(
            _xldudf_CX_PUSH(BI63, CX_ENTITY, $B63, BI$11, BI$14, BI$60,),
            ""
         ),
         IF($I63=3,
            "",
            IFBLANK(
               _xldudf_CX_PUSH(BI63, CX_ENTITY, $B63, BI$11, BI$14, BI$60,),
               ""
            )
         )
      )
   )
)),"")</f>
        <v/>
      </c>
      <c r="DW63" s="1883" t="str" cm="1">
        <f t="array" aca="1" ref="DW63" ca="1">IFERROR(IF(BJ63*fxVal_normal=_BS!BJ63,"",IF(OR(BJ63="", NOT(ISNUMBER(BJ63)), ISERROR(BJ63), $B63=""), "",
   IF($I63=1,
      IFBLANK(
         _xldudf_CX_PUSH(BJ63*fxVal_normal, CX_ENTITY, $B63, BJ$11, BJ$14, BJ$60,),
         ""
      ),
      IF($I63=2,
         IFBLANK(
            _xldudf_CX_PUSH(BJ63, CX_ENTITY, $B63, BJ$11, BJ$14, BJ$60,),
            ""
         ),
         IF($I63=3,
            "",
            IFBLANK(
               _xldudf_CX_PUSH(BJ63, CX_ENTITY, $B63, BJ$11, BJ$14, BJ$60,),
               ""
            )
         )
      )
   )
)),"")</f>
        <v/>
      </c>
      <c r="DX63" s="1883" t="str" cm="1">
        <f t="array" aca="1" ref="DX63" ca="1">IFERROR(IF(BK63*fxVal_normal=_BS!BK63,"",IF(OR(BK63="", NOT(ISNUMBER(BK63)), ISERROR(BK63), $B63=""), "",
   IF($I63=1,
      IFBLANK(
         _xldudf_CX_PUSH(BK63*fxVal_normal, CX_ENTITY, $B63, BK$11, BK$14, BK$60,),
         ""
      ),
      IF($I63=2,
         IFBLANK(
            _xldudf_CX_PUSH(BK63, CX_ENTITY, $B63, BK$11, BK$14, BK$60,),
            ""
         ),
         IF($I63=3,
            "",
            IFBLANK(
               _xldudf_CX_PUSH(BK63, CX_ENTITY, $B63, BK$11, BK$14, BK$60,),
               ""
            )
         )
      )
   )
)),"")</f>
        <v/>
      </c>
      <c r="DY63" s="1883" t="str" cm="1">
        <f t="array" aca="1" ref="DY63" ca="1">IFERROR(IF(BL63*fxVal_normal=_BS!BL63,"",IF(OR(BL63="", NOT(ISNUMBER(BL63)), ISERROR(BL63), $B63=""), "",
   IF($I63=1,
      IFBLANK(
         _xldudf_CX_PUSH(BL63*fxVal_normal, CX_ENTITY, $B63, BL$11, BL$14, BL$60,),
         ""
      ),
      IF($I63=2,
         IFBLANK(
            _xldudf_CX_PUSH(BL63, CX_ENTITY, $B63, BL$11, BL$14, BL$60,),
            ""
         ),
         IF($I63=3,
            "",
            IFBLANK(
               _xldudf_CX_PUSH(BL63, CX_ENTITY, $B63, BL$11, BL$14, BL$60,),
               ""
            )
         )
      )
   )
)),"")</f>
        <v/>
      </c>
      <c r="DZ63" s="1883" t="str" cm="1">
        <f t="array" aca="1" ref="DZ63" ca="1">IFERROR(IF(BM63*fxVal_normal=_BS!BM63,"",IF(OR(BM63="", NOT(ISNUMBER(BM63)), ISERROR(BM63), $B63=""), "",
   IF($I63=1,
      IFBLANK(
         _xldudf_CX_PUSH(BM63*fxVal_normal, CX_ENTITY, $B63, BM$11, BM$14, BM$60,),
         ""
      ),
      IF($I63=2,
         IFBLANK(
            _xldudf_CX_PUSH(BM63, CX_ENTITY, $B63, BM$11, BM$14, BM$60,),
            ""
         ),
         IF($I63=3,
            "",
            IFBLANK(
               _xldudf_CX_PUSH(BM63, CX_ENTITY, $B63, BM$11, BM$14, BM$60,),
               ""
            )
         )
      )
   )
)),"")</f>
        <v/>
      </c>
      <c r="EA63" s="1883" t="str" cm="1">
        <f t="array" aca="1" ref="EA63" ca="1">IFERROR(IF(BN63*fxVal_normal=_BS!BN63,"",IF(OR(BN63="", NOT(ISNUMBER(BN63)), ISERROR(BN63), $B63=""), "",
   IF($I63=1,
      IFBLANK(
         _xldudf_CX_PUSH(BN63*fxVal_normal, CX_ENTITY, $B63, BN$11, BN$14, BN$60,),
         ""
      ),
      IF($I63=2,
         IFBLANK(
            _xldudf_CX_PUSH(BN63, CX_ENTITY, $B63, BN$11, BN$14, BN$60,),
            ""
         ),
         IF($I63=3,
            "",
            IFBLANK(
               _xldudf_CX_PUSH(BN63, CX_ENTITY, $B63, BN$11, BN$14, BN$60,),
               ""
            )
         )
      )
   )
)),"")</f>
        <v/>
      </c>
    </row>
    <row r="64" spans="1:131" ht="21" customHeight="1">
      <c r="A64" s="1624"/>
      <c r="B64" s="811" t="str" cm="1">
        <f t="array" ref="B64">IFBLANK(_BS!F64,"")</f>
        <v>Non-Current Assets</v>
      </c>
      <c r="C64" s="811" t="str" cm="1">
        <f t="array" ref="C64">IFBLANK(_BS!C64,"")</f>
        <v>Non-Current Asset (Company View)</v>
      </c>
      <c r="D64" s="1638"/>
      <c r="E64" s="1902" t="e" cm="1">
        <f t="array" aca="1" ref="E6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)($AD64:$CH64, Z64)</f>
        <v>#NAME?</v>
      </c>
      <c r="F64" s="1897"/>
      <c r="G64" s="1897"/>
      <c r="H64" s="401">
        <v>2</v>
      </c>
      <c r="I64" s="401">
        <v>1</v>
      </c>
      <c r="J64" s="1072"/>
      <c r="L64" s="921"/>
      <c r="M64" s="921"/>
      <c r="N64" s="158"/>
      <c r="O64" s="101"/>
      <c r="P64" s="52"/>
      <c r="Q64" s="101"/>
      <c r="R64" s="101"/>
      <c r="S64" s="101"/>
      <c r="T64" s="101"/>
      <c r="U64" s="39"/>
      <c r="V64" s="921"/>
      <c r="W64" s="1291" t="str">
        <f t="shared" si="18"/>
        <v>Budget</v>
      </c>
      <c r="X64" s="1294">
        <f>_BS!X64</f>
        <v>0</v>
      </c>
      <c r="Y64" s="1593" t="str">
        <f t="shared" si="17"/>
        <v>Non-Current Assets</v>
      </c>
      <c r="Z64" s="198" cm="1">
        <f t="array" ref="Z64">_xlfn.SWITCH(
    TRUE,
    _BS!$L64=TRUE, 1,
    _BS!$L64=FALSE,-1,
    _BS!$L64=-1,0,
"n/a"
)</f>
        <v>0</v>
      </c>
      <c r="AA64" s="924"/>
      <c r="AB64" s="925" t="str">
        <f>_BS!AB64</f>
        <v>Non-Current Assets</v>
      </c>
      <c r="AC64" s="88" t="str" cm="1">
        <f t="array" aca="1" ref="AC64" ca="1">_xlfn.LET(
_xlpm._termname, $AB64,
_xlpm._iconname, "find",
_xlpm._icon, fx_getIcon(_xlpm._iconname),
_xlpm._location, _xlfn.XLOOKUP(LOWER(_xlpm._termname), LOWER(tbl_acctDef[Term]),tbl_acctDef[Term]),
_xlpm._hyperlink, HYPERLINK("#"&amp;CELL("address",_xlpm._location), _xlpm._icon),
IFERROR(_xlpm._hyperlink,"")
)</f>
        <v/>
      </c>
      <c r="AD64" s="1668">
        <f t="shared" ref="AD64:BN64" si="19">SUBTOTAL(9,AD61:AD63)</f>
        <v>3</v>
      </c>
      <c r="AE64" s="919">
        <f t="shared" si="19"/>
        <v>3</v>
      </c>
      <c r="AF64" s="919">
        <f t="shared" si="19"/>
        <v>3</v>
      </c>
      <c r="AG64" s="919">
        <f t="shared" si="19"/>
        <v>3</v>
      </c>
      <c r="AH64" s="919">
        <f t="shared" si="19"/>
        <v>3</v>
      </c>
      <c r="AI64" s="919">
        <f t="shared" si="19"/>
        <v>3</v>
      </c>
      <c r="AJ64" s="919">
        <f t="shared" si="19"/>
        <v>3</v>
      </c>
      <c r="AK64" s="919">
        <f t="shared" si="19"/>
        <v>3</v>
      </c>
      <c r="AL64" s="919">
        <f t="shared" si="19"/>
        <v>3</v>
      </c>
      <c r="AM64" s="919">
        <f t="shared" si="19"/>
        <v>3</v>
      </c>
      <c r="AN64" s="919">
        <f t="shared" si="19"/>
        <v>3</v>
      </c>
      <c r="AO64" s="919">
        <f t="shared" si="19"/>
        <v>3</v>
      </c>
      <c r="AP64" s="919">
        <f t="shared" si="19"/>
        <v>3</v>
      </c>
      <c r="AQ64" s="919">
        <f t="shared" si="19"/>
        <v>3</v>
      </c>
      <c r="AR64" s="919">
        <f t="shared" si="19"/>
        <v>3</v>
      </c>
      <c r="AS64" s="919">
        <f t="shared" si="19"/>
        <v>3</v>
      </c>
      <c r="AT64" s="919">
        <f t="shared" si="19"/>
        <v>3</v>
      </c>
      <c r="AU64" s="919">
        <f t="shared" si="19"/>
        <v>3</v>
      </c>
      <c r="AV64" s="919">
        <f t="shared" si="19"/>
        <v>3</v>
      </c>
      <c r="AW64" s="919">
        <f t="shared" si="19"/>
        <v>3</v>
      </c>
      <c r="AX64" s="919">
        <f t="shared" si="19"/>
        <v>3</v>
      </c>
      <c r="AY64" s="919">
        <f t="shared" si="19"/>
        <v>3</v>
      </c>
      <c r="AZ64" s="919">
        <f t="shared" si="19"/>
        <v>3</v>
      </c>
      <c r="BA64" s="919">
        <f t="shared" si="19"/>
        <v>3</v>
      </c>
      <c r="BB64" s="919">
        <f t="shared" si="19"/>
        <v>3</v>
      </c>
      <c r="BC64" s="919">
        <f t="shared" si="19"/>
        <v>3</v>
      </c>
      <c r="BD64" s="919">
        <f t="shared" si="19"/>
        <v>3</v>
      </c>
      <c r="BE64" s="919">
        <f t="shared" si="19"/>
        <v>3</v>
      </c>
      <c r="BF64" s="919">
        <f t="shared" si="19"/>
        <v>3</v>
      </c>
      <c r="BG64" s="919">
        <f t="shared" si="19"/>
        <v>3</v>
      </c>
      <c r="BH64" s="919">
        <f t="shared" si="19"/>
        <v>3</v>
      </c>
      <c r="BI64" s="919">
        <f t="shared" si="19"/>
        <v>3</v>
      </c>
      <c r="BJ64" s="919">
        <f t="shared" si="19"/>
        <v>3</v>
      </c>
      <c r="BK64" s="919">
        <f t="shared" si="19"/>
        <v>3</v>
      </c>
      <c r="BL64" s="919">
        <f t="shared" si="19"/>
        <v>3</v>
      </c>
      <c r="BM64" s="919">
        <f t="shared" si="19"/>
        <v>3</v>
      </c>
      <c r="BN64" s="919">
        <f t="shared" si="19"/>
        <v>3</v>
      </c>
      <c r="BO64" s="2117"/>
      <c r="BP64" s="2117"/>
      <c r="BQ64" s="2117"/>
      <c r="BR64" s="2117"/>
      <c r="BS64" s="2117"/>
      <c r="BT64" s="2117"/>
      <c r="BU64" s="2117"/>
      <c r="BV64" s="2117"/>
      <c r="BW64" s="2117"/>
      <c r="BX64" s="2117"/>
      <c r="BY64" s="2117"/>
      <c r="BZ64" s="2117"/>
      <c r="CA64" s="926"/>
      <c r="CB64" s="921"/>
      <c r="CC64" s="927"/>
      <c r="CD64" s="928" t="e" cm="1">
        <f t="array" aca="1" ref="CD64" ca="1">_xlfn.XLOOKUP(BS!CD$11, array_timeline, BS!$AD64:$BN64)</f>
        <v>#NAME?</v>
      </c>
      <c r="CE64" s="928" t="e" cm="1">
        <f t="array" aca="1" ref="CE64" ca="1">_xlfn.XLOOKUP(BS!CE$11, array_timeline, BS!$AD64:$BN64)</f>
        <v>#NAME?</v>
      </c>
      <c r="CF64" s="925"/>
      <c r="CG64" s="541" t="e">
        <f t="shared" ca="1" si="16"/>
        <v>#NAME?</v>
      </c>
      <c r="CH64" s="541" t="e">
        <f t="shared" ca="1" si="16"/>
        <v>#NAME?</v>
      </c>
      <c r="CI64" s="924"/>
      <c r="CQ64" s="1883" t="str" cm="1">
        <f t="array" aca="1" ref="CQ64" ca="1">IFERROR(IF(AD64*fxVal_normal=_BS!AD64,"",IF(OR(AD64="", NOT(ISNUMBER(AD64)), ISERROR(AD64), $B64=""), "",
   IF($I64=1,
      IFBLANK(
         _xldudf_CX_PUSH(AD64*fxVal_normal, CX_ENTITY, $B64, AD$11, AD$14, AD$60,),
         ""
      ),
      IF($I64=2,
         IFBLANK(
            _xldudf_CX_PUSH(AD64, CX_ENTITY, $B64, AD$11, AD$14, AD$60,),
            ""
         ),
         IF($I64=3,
            "",
            IFBLANK(
               _xldudf_CX_PUSH(AD64, CX_ENTITY, $B64, AD$11, AD$14, AD$60,),
               ""
            )
         )
      )
   )
)),"")</f>
        <v/>
      </c>
      <c r="CR64" s="1883" t="str" cm="1">
        <f t="array" aca="1" ref="CR64" ca="1">IFERROR(IF(AE64*fxVal_normal=_BS!AE64,"",IF(OR(AE64="", NOT(ISNUMBER(AE64)), ISERROR(AE64), $B64=""), "",
   IF($I64=1,
      IFBLANK(
         _xldudf_CX_PUSH(AE64*fxVal_normal, CX_ENTITY, $B64, AE$11, AE$14, AE$60,),
         ""
      ),
      IF($I64=2,
         IFBLANK(
            _xldudf_CX_PUSH(AE64, CX_ENTITY, $B64, AE$11, AE$14, AE$60,),
            ""
         ),
         IF($I64=3,
            "",
            IFBLANK(
               _xldudf_CX_PUSH(AE64, CX_ENTITY, $B64, AE$11, AE$14, AE$60,),
               ""
            )
         )
      )
   )
)),"")</f>
        <v/>
      </c>
      <c r="CS64" s="1883" t="str" cm="1">
        <f t="array" aca="1" ref="CS64" ca="1">IFERROR(IF(AF64*fxVal_normal=_BS!AF64,"",IF(OR(AF64="", NOT(ISNUMBER(AF64)), ISERROR(AF64), $B64=""), "",
   IF($I64=1,
      IFBLANK(
         _xldudf_CX_PUSH(AF64*fxVal_normal, CX_ENTITY, $B64, AF$11, AF$14, AF$60,),
         ""
      ),
      IF($I64=2,
         IFBLANK(
            _xldudf_CX_PUSH(AF64, CX_ENTITY, $B64, AF$11, AF$14, AF$60,),
            ""
         ),
         IF($I64=3,
            "",
            IFBLANK(
               _xldudf_CX_PUSH(AF64, CX_ENTITY, $B64, AF$11, AF$14, AF$60,),
               ""
            )
         )
      )
   )
)),"")</f>
        <v/>
      </c>
      <c r="CT64" s="1883" t="str" cm="1">
        <f t="array" aca="1" ref="CT64" ca="1">IFERROR(IF(AG64*fxVal_normal=_BS!AG64,"",IF(OR(AG64="", NOT(ISNUMBER(AG64)), ISERROR(AG64), $B64=""), "",
   IF($I64=1,
      IFBLANK(
         _xldudf_CX_PUSH(AG64*fxVal_normal, CX_ENTITY, $B64, AG$11, AG$14, AG$60,),
         ""
      ),
      IF($I64=2,
         IFBLANK(
            _xldudf_CX_PUSH(AG64, CX_ENTITY, $B64, AG$11, AG$14, AG$60,),
            ""
         ),
         IF($I64=3,
            "",
            IFBLANK(
               _xldudf_CX_PUSH(AG64, CX_ENTITY, $B64, AG$11, AG$14, AG$60,),
               ""
            )
         )
      )
   )
)),"")</f>
        <v/>
      </c>
      <c r="CU64" s="1883" t="str" cm="1">
        <f t="array" aca="1" ref="CU64" ca="1">IFERROR(IF(AH64*fxVal_normal=_BS!AH64,"",IF(OR(AH64="", NOT(ISNUMBER(AH64)), ISERROR(AH64), $B64=""), "",
   IF($I64=1,
      IFBLANK(
         _xldudf_CX_PUSH(AH64*fxVal_normal, CX_ENTITY, $B64, AH$11, AH$14, AH$60,),
         ""
      ),
      IF($I64=2,
         IFBLANK(
            _xldudf_CX_PUSH(AH64, CX_ENTITY, $B64, AH$11, AH$14, AH$60,),
            ""
         ),
         IF($I64=3,
            "",
            IFBLANK(
               _xldudf_CX_PUSH(AH64, CX_ENTITY, $B64, AH$11, AH$14, AH$60,),
               ""
            )
         )
      )
   )
)),"")</f>
        <v/>
      </c>
      <c r="CV64" s="1883" t="str" cm="1">
        <f t="array" aca="1" ref="CV64" ca="1">IFERROR(IF(AI64*fxVal_normal=_BS!AI64,"",IF(OR(AI64="", NOT(ISNUMBER(AI64)), ISERROR(AI64), $B64=""), "",
   IF($I64=1,
      IFBLANK(
         _xldudf_CX_PUSH(AI64*fxVal_normal, CX_ENTITY, $B64, AI$11, AI$14, AI$60,),
         ""
      ),
      IF($I64=2,
         IFBLANK(
            _xldudf_CX_PUSH(AI64, CX_ENTITY, $B64, AI$11, AI$14, AI$60,),
            ""
         ),
         IF($I64=3,
            "",
            IFBLANK(
               _xldudf_CX_PUSH(AI64, CX_ENTITY, $B64, AI$11, AI$14, AI$60,),
               ""
            )
         )
      )
   )
)),"")</f>
        <v/>
      </c>
      <c r="CW64" s="1883" t="str" cm="1">
        <f t="array" aca="1" ref="CW64" ca="1">IFERROR(IF(AJ64*fxVal_normal=_BS!AJ64,"",IF(OR(AJ64="", NOT(ISNUMBER(AJ64)), ISERROR(AJ64), $B64=""), "",
   IF($I64=1,
      IFBLANK(
         _xldudf_CX_PUSH(AJ64*fxVal_normal, CX_ENTITY, $B64, AJ$11, AJ$14, AJ$60,),
         ""
      ),
      IF($I64=2,
         IFBLANK(
            _xldudf_CX_PUSH(AJ64, CX_ENTITY, $B64, AJ$11, AJ$14, AJ$60,),
            ""
         ),
         IF($I64=3,
            "",
            IFBLANK(
               _xldudf_CX_PUSH(AJ64, CX_ENTITY, $B64, AJ$11, AJ$14, AJ$60,),
               ""
            )
         )
      )
   )
)),"")</f>
        <v/>
      </c>
      <c r="CX64" s="1883" t="str" cm="1">
        <f t="array" aca="1" ref="CX64" ca="1">IFERROR(IF(AK64*fxVal_normal=_BS!AK64,"",IF(OR(AK64="", NOT(ISNUMBER(AK64)), ISERROR(AK64), $B64=""), "",
   IF($I64=1,
      IFBLANK(
         _xldudf_CX_PUSH(AK64*fxVal_normal, CX_ENTITY, $B64, AK$11, AK$14, AK$60,),
         ""
      ),
      IF($I64=2,
         IFBLANK(
            _xldudf_CX_PUSH(AK64, CX_ENTITY, $B64, AK$11, AK$14, AK$60,),
            ""
         ),
         IF($I64=3,
            "",
            IFBLANK(
               _xldudf_CX_PUSH(AK64, CX_ENTITY, $B64, AK$11, AK$14, AK$60,),
               ""
            )
         )
      )
   )
)),"")</f>
        <v/>
      </c>
      <c r="CY64" s="1883" t="str" cm="1">
        <f t="array" aca="1" ref="CY64" ca="1">IFERROR(IF(AL64*fxVal_normal=_BS!AL64,"",IF(OR(AL64="", NOT(ISNUMBER(AL64)), ISERROR(AL64), $B64=""), "",
   IF($I64=1,
      IFBLANK(
         _xldudf_CX_PUSH(AL64*fxVal_normal, CX_ENTITY, $B64, AL$11, AL$14, AL$60,),
         ""
      ),
      IF($I64=2,
         IFBLANK(
            _xldudf_CX_PUSH(AL64, CX_ENTITY, $B64, AL$11, AL$14, AL$60,),
            ""
         ),
         IF($I64=3,
            "",
            IFBLANK(
               _xldudf_CX_PUSH(AL64, CX_ENTITY, $B64, AL$11, AL$14, AL$60,),
               ""
            )
         )
      )
   )
)),"")</f>
        <v/>
      </c>
      <c r="CZ64" s="1883" t="str" cm="1">
        <f t="array" aca="1" ref="CZ64" ca="1">IFERROR(IF(AM64*fxVal_normal=_BS!AM64,"",IF(OR(AM64="", NOT(ISNUMBER(AM64)), ISERROR(AM64), $B64=""), "",
   IF($I64=1,
      IFBLANK(
         _xldudf_CX_PUSH(AM64*fxVal_normal, CX_ENTITY, $B64, AM$11, AM$14, AM$60,),
         ""
      ),
      IF($I64=2,
         IFBLANK(
            _xldudf_CX_PUSH(AM64, CX_ENTITY, $B64, AM$11, AM$14, AM$60,),
            ""
         ),
         IF($I64=3,
            "",
            IFBLANK(
               _xldudf_CX_PUSH(AM64, CX_ENTITY, $B64, AM$11, AM$14, AM$60,),
               ""
            )
         )
      )
   )
)),"")</f>
        <v/>
      </c>
      <c r="DA64" s="1883" t="str" cm="1">
        <f t="array" aca="1" ref="DA64" ca="1">IFERROR(IF(AN64*fxVal_normal=_BS!AN64,"",IF(OR(AN64="", NOT(ISNUMBER(AN64)), ISERROR(AN64), $B64=""), "",
   IF($I64=1,
      IFBLANK(
         _xldudf_CX_PUSH(AN64*fxVal_normal, CX_ENTITY, $B64, AN$11, AN$14, AN$60,),
         ""
      ),
      IF($I64=2,
         IFBLANK(
            _xldudf_CX_PUSH(AN64, CX_ENTITY, $B64, AN$11, AN$14, AN$60,),
            ""
         ),
         IF($I64=3,
            "",
            IFBLANK(
               _xldudf_CX_PUSH(AN64, CX_ENTITY, $B64, AN$11, AN$14, AN$60,),
               ""
            )
         )
      )
   )
)),"")</f>
        <v/>
      </c>
      <c r="DB64" s="1883" t="str" cm="1">
        <f t="array" aca="1" ref="DB64" ca="1">IFERROR(IF(AO64*fxVal_normal=_BS!AO64,"",IF(OR(AO64="", NOT(ISNUMBER(AO64)), ISERROR(AO64), $B64=""), "",
   IF($I64=1,
      IFBLANK(
         _xldudf_CX_PUSH(AO64*fxVal_normal, CX_ENTITY, $B64, AO$11, AO$14, AO$60,),
         ""
      ),
      IF($I64=2,
         IFBLANK(
            _xldudf_CX_PUSH(AO64, CX_ENTITY, $B64, AO$11, AO$14, AO$60,),
            ""
         ),
         IF($I64=3,
            "",
            IFBLANK(
               _xldudf_CX_PUSH(AO64, CX_ENTITY, $B64, AO$11, AO$14, AO$60,),
               ""
            )
         )
      )
   )
)),"")</f>
        <v/>
      </c>
      <c r="DC64" s="1883" t="str" cm="1">
        <f t="array" aca="1" ref="DC64" ca="1">IFERROR(IF(AP64*fxVal_normal=_BS!AP64,"",IF(OR(AP64="", NOT(ISNUMBER(AP64)), ISERROR(AP64), $B64=""), "",
   IF($I64=1,
      IFBLANK(
         _xldudf_CX_PUSH(AP64*fxVal_normal, CX_ENTITY, $B64, AP$11, AP$14, AP$60,),
         ""
      ),
      IF($I64=2,
         IFBLANK(
            _xldudf_CX_PUSH(AP64, CX_ENTITY, $B64, AP$11, AP$14, AP$60,),
            ""
         ),
         IF($I64=3,
            "",
            IFBLANK(
               _xldudf_CX_PUSH(AP64, CX_ENTITY, $B64, AP$11, AP$14, AP$60,),
               ""
            )
         )
      )
   )
)),"")</f>
        <v/>
      </c>
      <c r="DD64" s="1883" t="str" cm="1">
        <f t="array" aca="1" ref="DD64" ca="1">IFERROR(IF(AQ64*fxVal_normal=_BS!AQ64,"",IF(OR(AQ64="", NOT(ISNUMBER(AQ64)), ISERROR(AQ64), $B64=""), "",
   IF($I64=1,
      IFBLANK(
         _xldudf_CX_PUSH(AQ64*fxVal_normal, CX_ENTITY, $B64, AQ$11, AQ$14, AQ$60,),
         ""
      ),
      IF($I64=2,
         IFBLANK(
            _xldudf_CX_PUSH(AQ64, CX_ENTITY, $B64, AQ$11, AQ$14, AQ$60,),
            ""
         ),
         IF($I64=3,
            "",
            IFBLANK(
               _xldudf_CX_PUSH(AQ64, CX_ENTITY, $B64, AQ$11, AQ$14, AQ$60,),
               ""
            )
         )
      )
   )
)),"")</f>
        <v/>
      </c>
      <c r="DE64" s="1883" t="str" cm="1">
        <f t="array" aca="1" ref="DE64" ca="1">IFERROR(IF(AR64*fxVal_normal=_BS!AR64,"",IF(OR(AR64="", NOT(ISNUMBER(AR64)), ISERROR(AR64), $B64=""), "",
   IF($I64=1,
      IFBLANK(
         _xldudf_CX_PUSH(AR64*fxVal_normal, CX_ENTITY, $B64, AR$11, AR$14, AR$60,),
         ""
      ),
      IF($I64=2,
         IFBLANK(
            _xldudf_CX_PUSH(AR64, CX_ENTITY, $B64, AR$11, AR$14, AR$60,),
            ""
         ),
         IF($I64=3,
            "",
            IFBLANK(
               _xldudf_CX_PUSH(AR64, CX_ENTITY, $B64, AR$11, AR$14, AR$60,),
               ""
            )
         )
      )
   )
)),"")</f>
        <v/>
      </c>
      <c r="DF64" s="1883" t="str" cm="1">
        <f t="array" aca="1" ref="DF64" ca="1">IFERROR(IF(AS64*fxVal_normal=_BS!AS64,"",IF(OR(AS64="", NOT(ISNUMBER(AS64)), ISERROR(AS64), $B64=""), "",
   IF($I64=1,
      IFBLANK(
         _xldudf_CX_PUSH(AS64*fxVal_normal, CX_ENTITY, $B64, AS$11, AS$14, AS$60,),
         ""
      ),
      IF($I64=2,
         IFBLANK(
            _xldudf_CX_PUSH(AS64, CX_ENTITY, $B64, AS$11, AS$14, AS$60,),
            ""
         ),
         IF($I64=3,
            "",
            IFBLANK(
               _xldudf_CX_PUSH(AS64, CX_ENTITY, $B64, AS$11, AS$14, AS$60,),
               ""
            )
         )
      )
   )
)),"")</f>
        <v/>
      </c>
      <c r="DG64" s="1883" t="str" cm="1">
        <f t="array" aca="1" ref="DG64" ca="1">IFERROR(IF(AT64*fxVal_normal=_BS!AT64,"",IF(OR(AT64="", NOT(ISNUMBER(AT64)), ISERROR(AT64), $B64=""), "",
   IF($I64=1,
      IFBLANK(
         _xldudf_CX_PUSH(AT64*fxVal_normal, CX_ENTITY, $B64, AT$11, AT$14, AT$60,),
         ""
      ),
      IF($I64=2,
         IFBLANK(
            _xldudf_CX_PUSH(AT64, CX_ENTITY, $B64, AT$11, AT$14, AT$60,),
            ""
         ),
         IF($I64=3,
            "",
            IFBLANK(
               _xldudf_CX_PUSH(AT64, CX_ENTITY, $B64, AT$11, AT$14, AT$60,),
               ""
            )
         )
      )
   )
)),"")</f>
        <v/>
      </c>
      <c r="DH64" s="1883" t="str" cm="1">
        <f t="array" aca="1" ref="DH64" ca="1">IFERROR(IF(AU64*fxVal_normal=_BS!AU64,"",IF(OR(AU64="", NOT(ISNUMBER(AU64)), ISERROR(AU64), $B64=""), "",
   IF($I64=1,
      IFBLANK(
         _xldudf_CX_PUSH(AU64*fxVal_normal, CX_ENTITY, $B64, AU$11, AU$14, AU$60,),
         ""
      ),
      IF($I64=2,
         IFBLANK(
            _xldudf_CX_PUSH(AU64, CX_ENTITY, $B64, AU$11, AU$14, AU$60,),
            ""
         ),
         IF($I64=3,
            "",
            IFBLANK(
               _xldudf_CX_PUSH(AU64, CX_ENTITY, $B64, AU$11, AU$14, AU$60,),
               ""
            )
         )
      )
   )
)),"")</f>
        <v/>
      </c>
      <c r="DI64" s="1883" t="str" cm="1">
        <f t="array" aca="1" ref="DI64" ca="1">IFERROR(IF(AV64*fxVal_normal=_BS!AV64,"",IF(OR(AV64="", NOT(ISNUMBER(AV64)), ISERROR(AV64), $B64=""), "",
   IF($I64=1,
      IFBLANK(
         _xldudf_CX_PUSH(AV64*fxVal_normal, CX_ENTITY, $B64, AV$11, AV$14, AV$60,),
         ""
      ),
      IF($I64=2,
         IFBLANK(
            _xldudf_CX_PUSH(AV64, CX_ENTITY, $B64, AV$11, AV$14, AV$60,),
            ""
         ),
         IF($I64=3,
            "",
            IFBLANK(
               _xldudf_CX_PUSH(AV64, CX_ENTITY, $B64, AV$11, AV$14, AV$60,),
               ""
            )
         )
      )
   )
)),"")</f>
        <v/>
      </c>
      <c r="DJ64" s="1883" t="str" cm="1">
        <f t="array" aca="1" ref="DJ64" ca="1">IFERROR(IF(AW64*fxVal_normal=_BS!AW64,"",IF(OR(AW64="", NOT(ISNUMBER(AW64)), ISERROR(AW64), $B64=""), "",
   IF($I64=1,
      IFBLANK(
         _xldudf_CX_PUSH(AW64*fxVal_normal, CX_ENTITY, $B64, AW$11, AW$14, AW$60,),
         ""
      ),
      IF($I64=2,
         IFBLANK(
            _xldudf_CX_PUSH(AW64, CX_ENTITY, $B64, AW$11, AW$14, AW$60,),
            ""
         ),
         IF($I64=3,
            "",
            IFBLANK(
               _xldudf_CX_PUSH(AW64, CX_ENTITY, $B64, AW$11, AW$14, AW$60,),
               ""
            )
         )
      )
   )
)),"")</f>
        <v/>
      </c>
      <c r="DK64" s="1883" t="str" cm="1">
        <f t="array" aca="1" ref="DK64" ca="1">IFERROR(IF(AX64*fxVal_normal=_BS!AX64,"",IF(OR(AX64="", NOT(ISNUMBER(AX64)), ISERROR(AX64), $B64=""), "",
   IF($I64=1,
      IFBLANK(
         _xldudf_CX_PUSH(AX64*fxVal_normal, CX_ENTITY, $B64, AX$11, AX$14, AX$60,),
         ""
      ),
      IF($I64=2,
         IFBLANK(
            _xldudf_CX_PUSH(AX64, CX_ENTITY, $B64, AX$11, AX$14, AX$60,),
            ""
         ),
         IF($I64=3,
            "",
            IFBLANK(
               _xldudf_CX_PUSH(AX64, CX_ENTITY, $B64, AX$11, AX$14, AX$60,),
               ""
            )
         )
      )
   )
)),"")</f>
        <v/>
      </c>
      <c r="DL64" s="1883" t="str" cm="1">
        <f t="array" aca="1" ref="DL64" ca="1">IFERROR(IF(AY64*fxVal_normal=_BS!AY64,"",IF(OR(AY64="", NOT(ISNUMBER(AY64)), ISERROR(AY64), $B64=""), "",
   IF($I64=1,
      IFBLANK(
         _xldudf_CX_PUSH(AY64*fxVal_normal, CX_ENTITY, $B64, AY$11, AY$14, AY$60,),
         ""
      ),
      IF($I64=2,
         IFBLANK(
            _xldudf_CX_PUSH(AY64, CX_ENTITY, $B64, AY$11, AY$14, AY$60,),
            ""
         ),
         IF($I64=3,
            "",
            IFBLANK(
               _xldudf_CX_PUSH(AY64, CX_ENTITY, $B64, AY$11, AY$14, AY$60,),
               ""
            )
         )
      )
   )
)),"")</f>
        <v/>
      </c>
      <c r="DM64" s="1883" t="str" cm="1">
        <f t="array" aca="1" ref="DM64" ca="1">IFERROR(IF(AZ64*fxVal_normal=_BS!AZ64,"",IF(OR(AZ64="", NOT(ISNUMBER(AZ64)), ISERROR(AZ64), $B64=""), "",
   IF($I64=1,
      IFBLANK(
         _xldudf_CX_PUSH(AZ64*fxVal_normal, CX_ENTITY, $B64, AZ$11, AZ$14, AZ$60,),
         ""
      ),
      IF($I64=2,
         IFBLANK(
            _xldudf_CX_PUSH(AZ64, CX_ENTITY, $B64, AZ$11, AZ$14, AZ$60,),
            ""
         ),
         IF($I64=3,
            "",
            IFBLANK(
               _xldudf_CX_PUSH(AZ64, CX_ENTITY, $B64, AZ$11, AZ$14, AZ$60,),
               ""
            )
         )
      )
   )
)),"")</f>
        <v/>
      </c>
      <c r="DN64" s="1883" t="str" cm="1">
        <f t="array" aca="1" ref="DN64" ca="1">IFERROR(IF(BA64*fxVal_normal=_BS!BA64,"",IF(OR(BA64="", NOT(ISNUMBER(BA64)), ISERROR(BA64), $B64=""), "",
   IF($I64=1,
      IFBLANK(
         _xldudf_CX_PUSH(BA64*fxVal_normal, CX_ENTITY, $B64, BA$11, BA$14, BA$60,),
         ""
      ),
      IF($I64=2,
         IFBLANK(
            _xldudf_CX_PUSH(BA64, CX_ENTITY, $B64, BA$11, BA$14, BA$60,),
            ""
         ),
         IF($I64=3,
            "",
            IFBLANK(
               _xldudf_CX_PUSH(BA64, CX_ENTITY, $B64, BA$11, BA$14, BA$60,),
               ""
            )
         )
      )
   )
)),"")</f>
        <v/>
      </c>
      <c r="DO64" s="1883" t="str" cm="1">
        <f t="array" aca="1" ref="DO64" ca="1">IFERROR(IF(BB64*fxVal_normal=_BS!BB64,"",IF(OR(BB64="", NOT(ISNUMBER(BB64)), ISERROR(BB64), $B64=""), "",
   IF($I64=1,
      IFBLANK(
         _xldudf_CX_PUSH(BB64*fxVal_normal, CX_ENTITY, $B64, BB$11, BB$14, BB$60,),
         ""
      ),
      IF($I64=2,
         IFBLANK(
            _xldudf_CX_PUSH(BB64, CX_ENTITY, $B64, BB$11, BB$14, BB$60,),
            ""
         ),
         IF($I64=3,
            "",
            IFBLANK(
               _xldudf_CX_PUSH(BB64, CX_ENTITY, $B64, BB$11, BB$14, BB$60,),
               ""
            )
         )
      )
   )
)),"")</f>
        <v/>
      </c>
      <c r="DP64" s="1883" t="str" cm="1">
        <f t="array" aca="1" ref="DP64" ca="1">IFERROR(IF(BC64*fxVal_normal=_BS!BC64,"",IF(OR(BC64="", NOT(ISNUMBER(BC64)), ISERROR(BC64), $B64=""), "",
   IF($I64=1,
      IFBLANK(
         _xldudf_CX_PUSH(BC64*fxVal_normal, CX_ENTITY, $B64, BC$11, BC$14, BC$60,),
         ""
      ),
      IF($I64=2,
         IFBLANK(
            _xldudf_CX_PUSH(BC64, CX_ENTITY, $B64, BC$11, BC$14, BC$60,),
            ""
         ),
         IF($I64=3,
            "",
            IFBLANK(
               _xldudf_CX_PUSH(BC64, CX_ENTITY, $B64, BC$11, BC$14, BC$60,),
               ""
            )
         )
      )
   )
)),"")</f>
        <v/>
      </c>
      <c r="DQ64" s="1883" t="str" cm="1">
        <f t="array" aca="1" ref="DQ64" ca="1">IFERROR(IF(BD64*fxVal_normal=_BS!BD64,"",IF(OR(BD64="", NOT(ISNUMBER(BD64)), ISERROR(BD64), $B64=""), "",
   IF($I64=1,
      IFBLANK(
         _xldudf_CX_PUSH(BD64*fxVal_normal, CX_ENTITY, $B64, BD$11, BD$14, BD$60,),
         ""
      ),
      IF($I64=2,
         IFBLANK(
            _xldudf_CX_PUSH(BD64, CX_ENTITY, $B64, BD$11, BD$14, BD$60,),
            ""
         ),
         IF($I64=3,
            "",
            IFBLANK(
               _xldudf_CX_PUSH(BD64, CX_ENTITY, $B64, BD$11, BD$14, BD$60,),
               ""
            )
         )
      )
   )
)),"")</f>
        <v/>
      </c>
      <c r="DR64" s="1883" t="str" cm="1">
        <f t="array" aca="1" ref="DR64" ca="1">IFERROR(IF(BE64*fxVal_normal=_BS!BE64,"",IF(OR(BE64="", NOT(ISNUMBER(BE64)), ISERROR(BE64), $B64=""), "",
   IF($I64=1,
      IFBLANK(
         _xldudf_CX_PUSH(BE64*fxVal_normal, CX_ENTITY, $B64, BE$11, BE$14, BE$60,),
         ""
      ),
      IF($I64=2,
         IFBLANK(
            _xldudf_CX_PUSH(BE64, CX_ENTITY, $B64, BE$11, BE$14, BE$60,),
            ""
         ),
         IF($I64=3,
            "",
            IFBLANK(
               _xldudf_CX_PUSH(BE64, CX_ENTITY, $B64, BE$11, BE$14, BE$60,),
               ""
            )
         )
      )
   )
)),"")</f>
        <v/>
      </c>
      <c r="DS64" s="1883" t="str" cm="1">
        <f t="array" aca="1" ref="DS64" ca="1">IFERROR(IF(BF64*fxVal_normal=_BS!BF64,"",IF(OR(BF64="", NOT(ISNUMBER(BF64)), ISERROR(BF64), $B64=""), "",
   IF($I64=1,
      IFBLANK(
         _xldudf_CX_PUSH(BF64*fxVal_normal, CX_ENTITY, $B64, BF$11, BF$14, BF$60,),
         ""
      ),
      IF($I64=2,
         IFBLANK(
            _xldudf_CX_PUSH(BF64, CX_ENTITY, $B64, BF$11, BF$14, BF$60,),
            ""
         ),
         IF($I64=3,
            "",
            IFBLANK(
               _xldudf_CX_PUSH(BF64, CX_ENTITY, $B64, BF$11, BF$14, BF$60,),
               ""
            )
         )
      )
   )
)),"")</f>
        <v/>
      </c>
      <c r="DT64" s="1883" t="str" cm="1">
        <f t="array" aca="1" ref="DT64" ca="1">IFERROR(IF(BG64*fxVal_normal=_BS!BG64,"",IF(OR(BG64="", NOT(ISNUMBER(BG64)), ISERROR(BG64), $B64=""), "",
   IF($I64=1,
      IFBLANK(
         _xldudf_CX_PUSH(BG64*fxVal_normal, CX_ENTITY, $B64, BG$11, BG$14, BG$60,),
         ""
      ),
      IF($I64=2,
         IFBLANK(
            _xldudf_CX_PUSH(BG64, CX_ENTITY, $B64, BG$11, BG$14, BG$60,),
            ""
         ),
         IF($I64=3,
            "",
            IFBLANK(
               _xldudf_CX_PUSH(BG64, CX_ENTITY, $B64, BG$11, BG$14, BG$60,),
               ""
            )
         )
      )
   )
)),"")</f>
        <v/>
      </c>
      <c r="DU64" s="1883" t="str" cm="1">
        <f t="array" aca="1" ref="DU64" ca="1">IFERROR(IF(BH64*fxVal_normal=_BS!BH64,"",IF(OR(BH64="", NOT(ISNUMBER(BH64)), ISERROR(BH64), $B64=""), "",
   IF($I64=1,
      IFBLANK(
         _xldudf_CX_PUSH(BH64*fxVal_normal, CX_ENTITY, $B64, BH$11, BH$14, BH$60,),
         ""
      ),
      IF($I64=2,
         IFBLANK(
            _xldudf_CX_PUSH(BH64, CX_ENTITY, $B64, BH$11, BH$14, BH$60,),
            ""
         ),
         IF($I64=3,
            "",
            IFBLANK(
               _xldudf_CX_PUSH(BH64, CX_ENTITY, $B64, BH$11, BH$14, BH$60,),
               ""
            )
         )
      )
   )
)),"")</f>
        <v/>
      </c>
      <c r="DV64" s="1883" t="str" cm="1">
        <f t="array" aca="1" ref="DV64" ca="1">IFERROR(IF(BI64*fxVal_normal=_BS!BI64,"",IF(OR(BI64="", NOT(ISNUMBER(BI64)), ISERROR(BI64), $B64=""), "",
   IF($I64=1,
      IFBLANK(
         _xldudf_CX_PUSH(BI64*fxVal_normal, CX_ENTITY, $B64, BI$11, BI$14, BI$60,),
         ""
      ),
      IF($I64=2,
         IFBLANK(
            _xldudf_CX_PUSH(BI64, CX_ENTITY, $B64, BI$11, BI$14, BI$60,),
            ""
         ),
         IF($I64=3,
            "",
            IFBLANK(
               _xldudf_CX_PUSH(BI64, CX_ENTITY, $B64, BI$11, BI$14, BI$60,),
               ""
            )
         )
      )
   )
)),"")</f>
        <v/>
      </c>
      <c r="DW64" s="1883" t="str" cm="1">
        <f t="array" aca="1" ref="DW64" ca="1">IFERROR(IF(BJ64*fxVal_normal=_BS!BJ64,"",IF(OR(BJ64="", NOT(ISNUMBER(BJ64)), ISERROR(BJ64), $B64=""), "",
   IF($I64=1,
      IFBLANK(
         _xldudf_CX_PUSH(BJ64*fxVal_normal, CX_ENTITY, $B64, BJ$11, BJ$14, BJ$60,),
         ""
      ),
      IF($I64=2,
         IFBLANK(
            _xldudf_CX_PUSH(BJ64, CX_ENTITY, $B64, BJ$11, BJ$14, BJ$60,),
            ""
         ),
         IF($I64=3,
            "",
            IFBLANK(
               _xldudf_CX_PUSH(BJ64, CX_ENTITY, $B64, BJ$11, BJ$14, BJ$60,),
               ""
            )
         )
      )
   )
)),"")</f>
        <v/>
      </c>
      <c r="DX64" s="1883" t="str" cm="1">
        <f t="array" aca="1" ref="DX64" ca="1">IFERROR(IF(BK64*fxVal_normal=_BS!BK64,"",IF(OR(BK64="", NOT(ISNUMBER(BK64)), ISERROR(BK64), $B64=""), "",
   IF($I64=1,
      IFBLANK(
         _xldudf_CX_PUSH(BK64*fxVal_normal, CX_ENTITY, $B64, BK$11, BK$14, BK$60,),
         ""
      ),
      IF($I64=2,
         IFBLANK(
            _xldudf_CX_PUSH(BK64, CX_ENTITY, $B64, BK$11, BK$14, BK$60,),
            ""
         ),
         IF($I64=3,
            "",
            IFBLANK(
               _xldudf_CX_PUSH(BK64, CX_ENTITY, $B64, BK$11, BK$14, BK$60,),
               ""
            )
         )
      )
   )
)),"")</f>
        <v/>
      </c>
      <c r="DY64" s="1883" t="str" cm="1">
        <f t="array" aca="1" ref="DY64" ca="1">IFERROR(IF(BL64*fxVal_normal=_BS!BL64,"",IF(OR(BL64="", NOT(ISNUMBER(BL64)), ISERROR(BL64), $B64=""), "",
   IF($I64=1,
      IFBLANK(
         _xldudf_CX_PUSH(BL64*fxVal_normal, CX_ENTITY, $B64, BL$11, BL$14, BL$60,),
         ""
      ),
      IF($I64=2,
         IFBLANK(
            _xldudf_CX_PUSH(BL64, CX_ENTITY, $B64, BL$11, BL$14, BL$60,),
            ""
         ),
         IF($I64=3,
            "",
            IFBLANK(
               _xldudf_CX_PUSH(BL64, CX_ENTITY, $B64, BL$11, BL$14, BL$60,),
               ""
            )
         )
      )
   )
)),"")</f>
        <v/>
      </c>
      <c r="DZ64" s="1883" t="str" cm="1">
        <f t="array" aca="1" ref="DZ64" ca="1">IFERROR(IF(BM64*fxVal_normal=_BS!BM64,"",IF(OR(BM64="", NOT(ISNUMBER(BM64)), ISERROR(BM64), $B64=""), "",
   IF($I64=1,
      IFBLANK(
         _xldudf_CX_PUSH(BM64*fxVal_normal, CX_ENTITY, $B64, BM$11, BM$14, BM$60,),
         ""
      ),
      IF($I64=2,
         IFBLANK(
            _xldudf_CX_PUSH(BM64, CX_ENTITY, $B64, BM$11, BM$14, BM$60,),
            ""
         ),
         IF($I64=3,
            "",
            IFBLANK(
               _xldudf_CX_PUSH(BM64, CX_ENTITY, $B64, BM$11, BM$14, BM$60,),
               ""
            )
         )
      )
   )
)),"")</f>
        <v/>
      </c>
      <c r="EA64" s="1883" t="str" cm="1">
        <f t="array" aca="1" ref="EA64" ca="1">IFERROR(IF(BN64*fxVal_normal=_BS!BN64,"",IF(OR(BN64="", NOT(ISNUMBER(BN64)), ISERROR(BN64), $B64=""), "",
   IF($I64=1,
      IFBLANK(
         _xldudf_CX_PUSH(BN64*fxVal_normal, CX_ENTITY, $B64, BN$11, BN$14, BN$60,),
         ""
      ),
      IF($I64=2,
         IFBLANK(
            _xldudf_CX_PUSH(BN64, CX_ENTITY, $B64, BN$11, BN$14, BN$60,),
            ""
         ),
         IF($I64=3,
            "",
            IFBLANK(
               _xldudf_CX_PUSH(BN64, CX_ENTITY, $B64, BN$11, BN$14, BN$60,),
               ""
            )
         )
      )
   )
)),"")</f>
        <v/>
      </c>
    </row>
    <row r="65" spans="1:131" ht="21" customHeight="1">
      <c r="A65" s="1624"/>
      <c r="B65" s="811" t="str" cm="1">
        <f t="array" ref="B65">IFBLANK(_BS!F65,"")</f>
        <v>Trade Receivables</v>
      </c>
      <c r="C65" s="811" t="str" cm="1">
        <f t="array" ref="C65">IFBLANK(_BS!C65,"")</f>
        <v>Trade Receivable (Company View)</v>
      </c>
      <c r="D65" s="1638"/>
      <c r="E65" s="1902" t="e" cm="1">
        <f t="array" aca="1" ref="E6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)($AD65:$CH65, Z65)</f>
        <v>#NAME?</v>
      </c>
      <c r="F65" s="1897"/>
      <c r="G65" s="1897"/>
      <c r="H65" s="401">
        <v>1</v>
      </c>
      <c r="I65" s="401">
        <v>1</v>
      </c>
      <c r="J65" s="401"/>
      <c r="N65" s="158"/>
      <c r="O65" s="101"/>
      <c r="P65" s="52"/>
      <c r="Q65" s="101"/>
      <c r="R65" s="101"/>
      <c r="S65" s="101"/>
      <c r="T65" s="101"/>
      <c r="U65" s="39"/>
      <c r="W65" s="931" t="str">
        <f t="shared" si="18"/>
        <v>Budget</v>
      </c>
      <c r="X65" s="857">
        <f>_BS!X65</f>
        <v>1</v>
      </c>
      <c r="Y65" s="1593">
        <f t="shared" si="17"/>
        <v>2</v>
      </c>
      <c r="Z65" s="198" cm="1">
        <f t="array" ref="Z65">_xlfn.SWITCH(
    TRUE,
    _BS!$L65=TRUE, 1,
    _BS!$L65=FALSE,-1,
    _BS!$L65=-1,0,
"n/a"
)</f>
        <v>-1</v>
      </c>
      <c r="AA65" s="200"/>
      <c r="AB65" s="88" t="str">
        <f>_BS!AB65</f>
        <v>Trade Receivables</v>
      </c>
      <c r="AC65" s="88" t="e" cm="1" vm="5">
        <f t="array" aca="1" ref="AC65" ca="1">_xlfn.LET(
_xlpm._termname, $AB65,
_xlpm._iconname, "find",
_xlpm._icon, fx_getIcon(_xlpm._iconname),
_xlpm._location, _xlfn.XLOOKUP(LOWER(_xlpm._termname), LOWER(tbl_acctDef[Term]),tbl_acctDef[Term]),
_xlpm._hyperlink, HYPERLINK("#"&amp;CELL("address",_xlpm._location), _xlpm._icon),
IFERROR(_xlpm._hyperlink,"")
)</f>
        <v>#VALUE!</v>
      </c>
      <c r="AD65" s="1669">
        <v>1</v>
      </c>
      <c r="AE65" s="1669">
        <v>1</v>
      </c>
      <c r="AF65" s="1669">
        <v>1</v>
      </c>
      <c r="AG65" s="1669">
        <v>1</v>
      </c>
      <c r="AH65" s="1669">
        <v>1</v>
      </c>
      <c r="AI65" s="1669">
        <v>1</v>
      </c>
      <c r="AJ65" s="1669">
        <v>1</v>
      </c>
      <c r="AK65" s="1669">
        <v>1</v>
      </c>
      <c r="AL65" s="1669">
        <v>1</v>
      </c>
      <c r="AM65" s="1669">
        <v>1</v>
      </c>
      <c r="AN65" s="1669">
        <v>1</v>
      </c>
      <c r="AO65" s="1669">
        <v>1</v>
      </c>
      <c r="AP65" s="1669">
        <v>1</v>
      </c>
      <c r="AQ65" s="1669">
        <v>1</v>
      </c>
      <c r="AR65" s="1669">
        <v>1</v>
      </c>
      <c r="AS65" s="1669">
        <v>1</v>
      </c>
      <c r="AT65" s="1669">
        <v>1</v>
      </c>
      <c r="AU65" s="1669">
        <v>1</v>
      </c>
      <c r="AV65" s="1669">
        <v>1</v>
      </c>
      <c r="AW65" s="1669">
        <v>1</v>
      </c>
      <c r="AX65" s="1669">
        <v>1</v>
      </c>
      <c r="AY65" s="1669">
        <v>1</v>
      </c>
      <c r="AZ65" s="1669">
        <v>1</v>
      </c>
      <c r="BA65" s="1669">
        <v>1</v>
      </c>
      <c r="BB65" s="1669">
        <v>1</v>
      </c>
      <c r="BC65" s="1669">
        <v>1</v>
      </c>
      <c r="BD65" s="1669">
        <v>1</v>
      </c>
      <c r="BE65" s="1669">
        <v>1</v>
      </c>
      <c r="BF65" s="1669">
        <v>1</v>
      </c>
      <c r="BG65" s="1669">
        <v>1</v>
      </c>
      <c r="BH65" s="1669">
        <v>1</v>
      </c>
      <c r="BI65" s="1669">
        <v>1</v>
      </c>
      <c r="BJ65" s="1669">
        <v>1</v>
      </c>
      <c r="BK65" s="1669">
        <v>1</v>
      </c>
      <c r="BL65" s="1669">
        <v>1</v>
      </c>
      <c r="BM65" s="1669">
        <v>1</v>
      </c>
      <c r="BN65" s="1669">
        <v>1</v>
      </c>
      <c r="BO65" s="2095"/>
      <c r="BP65" s="2095"/>
      <c r="BQ65" s="2095"/>
      <c r="BR65" s="2095"/>
      <c r="BS65" s="2095"/>
      <c r="BT65" s="2095"/>
      <c r="BU65" s="2095"/>
      <c r="BV65" s="2095"/>
      <c r="BW65" s="2095"/>
      <c r="BX65" s="2095"/>
      <c r="BY65" s="2095"/>
      <c r="BZ65" s="2095"/>
      <c r="CA65" s="926"/>
      <c r="CB65" s="921"/>
      <c r="CC65" s="927"/>
      <c r="CD65" s="1355" t="e" cm="1">
        <f t="array" aca="1" ref="CD65" ca="1">_xlfn.XLOOKUP(BS!CD$11, array_timeline, BS!$AD65:$BN65)</f>
        <v>#NAME?</v>
      </c>
      <c r="CE65" s="1355" t="e" cm="1">
        <f t="array" aca="1" ref="CE65" ca="1">_xlfn.XLOOKUP(BS!CE$11, array_timeline, BS!$AD65:$BN65)</f>
        <v>#NAME?</v>
      </c>
      <c r="CF65" s="1356"/>
      <c r="CG65" s="2123" t="e">
        <f t="shared" ca="1" si="16"/>
        <v>#NAME?</v>
      </c>
      <c r="CH65" s="2123" t="e">
        <f t="shared" ca="1" si="16"/>
        <v>#NAME?</v>
      </c>
      <c r="CI65" s="200"/>
      <c r="CQ65" s="1883" t="str" cm="1">
        <f t="array" aca="1" ref="CQ65" ca="1">IFERROR(IF(AD65*fxVal_normal=_BS!AD65,"",IF(OR(AD65="", NOT(ISNUMBER(AD65)), ISERROR(AD65), $B65=""), "",
   IF($I65=1,
      IFBLANK(
         _xldudf_CX_PUSH(AD65*fxVal_normal, CX_ENTITY, $B65, AD$11, AD$14, AD$60,),
         ""
      ),
      IF($I65=2,
         IFBLANK(
            _xldudf_CX_PUSH(AD65, CX_ENTITY, $B65, AD$11, AD$14, AD$60,),
            ""
         ),
         IF($I65=3,
            "",
            IFBLANK(
               _xldudf_CX_PUSH(AD65, CX_ENTITY, $B65, AD$11, AD$14, AD$60,),
               ""
            )
         )
      )
   )
)),"")</f>
        <v/>
      </c>
      <c r="CR65" s="1883" t="str" cm="1">
        <f t="array" aca="1" ref="CR65" ca="1">IFERROR(IF(AE65*fxVal_normal=_BS!AE65,"",IF(OR(AE65="", NOT(ISNUMBER(AE65)), ISERROR(AE65), $B65=""), "",
   IF($I65=1,
      IFBLANK(
         _xldudf_CX_PUSH(AE65*fxVal_normal, CX_ENTITY, $B65, AE$11, AE$14, AE$60,),
         ""
      ),
      IF($I65=2,
         IFBLANK(
            _xldudf_CX_PUSH(AE65, CX_ENTITY, $B65, AE$11, AE$14, AE$60,),
            ""
         ),
         IF($I65=3,
            "",
            IFBLANK(
               _xldudf_CX_PUSH(AE65, CX_ENTITY, $B65, AE$11, AE$14, AE$60,),
               ""
            )
         )
      )
   )
)),"")</f>
        <v/>
      </c>
      <c r="CS65" s="1883" t="str" cm="1">
        <f t="array" aca="1" ref="CS65" ca="1">IFERROR(IF(AF65*fxVal_normal=_BS!AF65,"",IF(OR(AF65="", NOT(ISNUMBER(AF65)), ISERROR(AF65), $B65=""), "",
   IF($I65=1,
      IFBLANK(
         _xldudf_CX_PUSH(AF65*fxVal_normal, CX_ENTITY, $B65, AF$11, AF$14, AF$60,),
         ""
      ),
      IF($I65=2,
         IFBLANK(
            _xldudf_CX_PUSH(AF65, CX_ENTITY, $B65, AF$11, AF$14, AF$60,),
            ""
         ),
         IF($I65=3,
            "",
            IFBLANK(
               _xldudf_CX_PUSH(AF65, CX_ENTITY, $B65, AF$11, AF$14, AF$60,),
               ""
            )
         )
      )
   )
)),"")</f>
        <v/>
      </c>
      <c r="CT65" s="1883" t="str" cm="1">
        <f t="array" aca="1" ref="CT65" ca="1">IFERROR(IF(AG65*fxVal_normal=_BS!AG65,"",IF(OR(AG65="", NOT(ISNUMBER(AG65)), ISERROR(AG65), $B65=""), "",
   IF($I65=1,
      IFBLANK(
         _xldudf_CX_PUSH(AG65*fxVal_normal, CX_ENTITY, $B65, AG$11, AG$14, AG$60,),
         ""
      ),
      IF($I65=2,
         IFBLANK(
            _xldudf_CX_PUSH(AG65, CX_ENTITY, $B65, AG$11, AG$14, AG$60,),
            ""
         ),
         IF($I65=3,
            "",
            IFBLANK(
               _xldudf_CX_PUSH(AG65, CX_ENTITY, $B65, AG$11, AG$14, AG$60,),
               ""
            )
         )
      )
   )
)),"")</f>
        <v/>
      </c>
      <c r="CU65" s="1883" t="str" cm="1">
        <f t="array" aca="1" ref="CU65" ca="1">IFERROR(IF(AH65*fxVal_normal=_BS!AH65,"",IF(OR(AH65="", NOT(ISNUMBER(AH65)), ISERROR(AH65), $B65=""), "",
   IF($I65=1,
      IFBLANK(
         _xldudf_CX_PUSH(AH65*fxVal_normal, CX_ENTITY, $B65, AH$11, AH$14, AH$60,),
         ""
      ),
      IF($I65=2,
         IFBLANK(
            _xldudf_CX_PUSH(AH65, CX_ENTITY, $B65, AH$11, AH$14, AH$60,),
            ""
         ),
         IF($I65=3,
            "",
            IFBLANK(
               _xldudf_CX_PUSH(AH65, CX_ENTITY, $B65, AH$11, AH$14, AH$60,),
               ""
            )
         )
      )
   )
)),"")</f>
        <v/>
      </c>
      <c r="CV65" s="1883" t="str" cm="1">
        <f t="array" aca="1" ref="CV65" ca="1">IFERROR(IF(AI65*fxVal_normal=_BS!AI65,"",IF(OR(AI65="", NOT(ISNUMBER(AI65)), ISERROR(AI65), $B65=""), "",
   IF($I65=1,
      IFBLANK(
         _xldudf_CX_PUSH(AI65*fxVal_normal, CX_ENTITY, $B65, AI$11, AI$14, AI$60,),
         ""
      ),
      IF($I65=2,
         IFBLANK(
            _xldudf_CX_PUSH(AI65, CX_ENTITY, $B65, AI$11, AI$14, AI$60,),
            ""
         ),
         IF($I65=3,
            "",
            IFBLANK(
               _xldudf_CX_PUSH(AI65, CX_ENTITY, $B65, AI$11, AI$14, AI$60,),
               ""
            )
         )
      )
   )
)),"")</f>
        <v/>
      </c>
      <c r="CW65" s="1883" t="str" cm="1">
        <f t="array" aca="1" ref="CW65" ca="1">IFERROR(IF(AJ65*fxVal_normal=_BS!AJ65,"",IF(OR(AJ65="", NOT(ISNUMBER(AJ65)), ISERROR(AJ65), $B65=""), "",
   IF($I65=1,
      IFBLANK(
         _xldudf_CX_PUSH(AJ65*fxVal_normal, CX_ENTITY, $B65, AJ$11, AJ$14, AJ$60,),
         ""
      ),
      IF($I65=2,
         IFBLANK(
            _xldudf_CX_PUSH(AJ65, CX_ENTITY, $B65, AJ$11, AJ$14, AJ$60,),
            ""
         ),
         IF($I65=3,
            "",
            IFBLANK(
               _xldudf_CX_PUSH(AJ65, CX_ENTITY, $B65, AJ$11, AJ$14, AJ$60,),
               ""
            )
         )
      )
   )
)),"")</f>
        <v/>
      </c>
      <c r="CX65" s="1883" t="str" cm="1">
        <f t="array" aca="1" ref="CX65" ca="1">IFERROR(IF(AK65*fxVal_normal=_BS!AK65,"",IF(OR(AK65="", NOT(ISNUMBER(AK65)), ISERROR(AK65), $B65=""), "",
   IF($I65=1,
      IFBLANK(
         _xldudf_CX_PUSH(AK65*fxVal_normal, CX_ENTITY, $B65, AK$11, AK$14, AK$60,),
         ""
      ),
      IF($I65=2,
         IFBLANK(
            _xldudf_CX_PUSH(AK65, CX_ENTITY, $B65, AK$11, AK$14, AK$60,),
            ""
         ),
         IF($I65=3,
            "",
            IFBLANK(
               _xldudf_CX_PUSH(AK65, CX_ENTITY, $B65, AK$11, AK$14, AK$60,),
               ""
            )
         )
      )
   )
)),"")</f>
        <v/>
      </c>
      <c r="CY65" s="1883" t="str" cm="1">
        <f t="array" aca="1" ref="CY65" ca="1">IFERROR(IF(AL65*fxVal_normal=_BS!AL65,"",IF(OR(AL65="", NOT(ISNUMBER(AL65)), ISERROR(AL65), $B65=""), "",
   IF($I65=1,
      IFBLANK(
         _xldudf_CX_PUSH(AL65*fxVal_normal, CX_ENTITY, $B65, AL$11, AL$14, AL$60,),
         ""
      ),
      IF($I65=2,
         IFBLANK(
            _xldudf_CX_PUSH(AL65, CX_ENTITY, $B65, AL$11, AL$14, AL$60,),
            ""
         ),
         IF($I65=3,
            "",
            IFBLANK(
               _xldudf_CX_PUSH(AL65, CX_ENTITY, $B65, AL$11, AL$14, AL$60,),
               ""
            )
         )
      )
   )
)),"")</f>
        <v/>
      </c>
      <c r="CZ65" s="1883" t="str" cm="1">
        <f t="array" aca="1" ref="CZ65" ca="1">IFERROR(IF(AM65*fxVal_normal=_BS!AM65,"",IF(OR(AM65="", NOT(ISNUMBER(AM65)), ISERROR(AM65), $B65=""), "",
   IF($I65=1,
      IFBLANK(
         _xldudf_CX_PUSH(AM65*fxVal_normal, CX_ENTITY, $B65, AM$11, AM$14, AM$60,),
         ""
      ),
      IF($I65=2,
         IFBLANK(
            _xldudf_CX_PUSH(AM65, CX_ENTITY, $B65, AM$11, AM$14, AM$60,),
            ""
         ),
         IF($I65=3,
            "",
            IFBLANK(
               _xldudf_CX_PUSH(AM65, CX_ENTITY, $B65, AM$11, AM$14, AM$60,),
               ""
            )
         )
      )
   )
)),"")</f>
        <v/>
      </c>
      <c r="DA65" s="1883" t="str" cm="1">
        <f t="array" aca="1" ref="DA65" ca="1">IFERROR(IF(AN65*fxVal_normal=_BS!AN65,"",IF(OR(AN65="", NOT(ISNUMBER(AN65)), ISERROR(AN65), $B65=""), "",
   IF($I65=1,
      IFBLANK(
         _xldudf_CX_PUSH(AN65*fxVal_normal, CX_ENTITY, $B65, AN$11, AN$14, AN$60,),
         ""
      ),
      IF($I65=2,
         IFBLANK(
            _xldudf_CX_PUSH(AN65, CX_ENTITY, $B65, AN$11, AN$14, AN$60,),
            ""
         ),
         IF($I65=3,
            "",
            IFBLANK(
               _xldudf_CX_PUSH(AN65, CX_ENTITY, $B65, AN$11, AN$14, AN$60,),
               ""
            )
         )
      )
   )
)),"")</f>
        <v/>
      </c>
      <c r="DB65" s="1883" t="str" cm="1">
        <f t="array" aca="1" ref="DB65" ca="1">IFERROR(IF(AO65*fxVal_normal=_BS!AO65,"",IF(OR(AO65="", NOT(ISNUMBER(AO65)), ISERROR(AO65), $B65=""), "",
   IF($I65=1,
      IFBLANK(
         _xldudf_CX_PUSH(AO65*fxVal_normal, CX_ENTITY, $B65, AO$11, AO$14, AO$60,),
         ""
      ),
      IF($I65=2,
         IFBLANK(
            _xldudf_CX_PUSH(AO65, CX_ENTITY, $B65, AO$11, AO$14, AO$60,),
            ""
         ),
         IF($I65=3,
            "",
            IFBLANK(
               _xldudf_CX_PUSH(AO65, CX_ENTITY, $B65, AO$11, AO$14, AO$60,),
               ""
            )
         )
      )
   )
)),"")</f>
        <v/>
      </c>
      <c r="DC65" s="1883" t="str" cm="1">
        <f t="array" aca="1" ref="DC65" ca="1">IFERROR(IF(AP65*fxVal_normal=_BS!AP65,"",IF(OR(AP65="", NOT(ISNUMBER(AP65)), ISERROR(AP65), $B65=""), "",
   IF($I65=1,
      IFBLANK(
         _xldudf_CX_PUSH(AP65*fxVal_normal, CX_ENTITY, $B65, AP$11, AP$14, AP$60,),
         ""
      ),
      IF($I65=2,
         IFBLANK(
            _xldudf_CX_PUSH(AP65, CX_ENTITY, $B65, AP$11, AP$14, AP$60,),
            ""
         ),
         IF($I65=3,
            "",
            IFBLANK(
               _xldudf_CX_PUSH(AP65, CX_ENTITY, $B65, AP$11, AP$14, AP$60,),
               ""
            )
         )
      )
   )
)),"")</f>
        <v/>
      </c>
      <c r="DD65" s="1883" t="str" cm="1">
        <f t="array" aca="1" ref="DD65" ca="1">IFERROR(IF(AQ65*fxVal_normal=_BS!AQ65,"",IF(OR(AQ65="", NOT(ISNUMBER(AQ65)), ISERROR(AQ65), $B65=""), "",
   IF($I65=1,
      IFBLANK(
         _xldudf_CX_PUSH(AQ65*fxVal_normal, CX_ENTITY, $B65, AQ$11, AQ$14, AQ$60,),
         ""
      ),
      IF($I65=2,
         IFBLANK(
            _xldudf_CX_PUSH(AQ65, CX_ENTITY, $B65, AQ$11, AQ$14, AQ$60,),
            ""
         ),
         IF($I65=3,
            "",
            IFBLANK(
               _xldudf_CX_PUSH(AQ65, CX_ENTITY, $B65, AQ$11, AQ$14, AQ$60,),
               ""
            )
         )
      )
   )
)),"")</f>
        <v/>
      </c>
      <c r="DE65" s="1883" t="str" cm="1">
        <f t="array" aca="1" ref="DE65" ca="1">IFERROR(IF(AR65*fxVal_normal=_BS!AR65,"",IF(OR(AR65="", NOT(ISNUMBER(AR65)), ISERROR(AR65), $B65=""), "",
   IF($I65=1,
      IFBLANK(
         _xldudf_CX_PUSH(AR65*fxVal_normal, CX_ENTITY, $B65, AR$11, AR$14, AR$60,),
         ""
      ),
      IF($I65=2,
         IFBLANK(
            _xldudf_CX_PUSH(AR65, CX_ENTITY, $B65, AR$11, AR$14, AR$60,),
            ""
         ),
         IF($I65=3,
            "",
            IFBLANK(
               _xldudf_CX_PUSH(AR65, CX_ENTITY, $B65, AR$11, AR$14, AR$60,),
               ""
            )
         )
      )
   )
)),"")</f>
        <v/>
      </c>
      <c r="DF65" s="1883" t="str" cm="1">
        <f t="array" aca="1" ref="DF65" ca="1">IFERROR(IF(AS65*fxVal_normal=_BS!AS65,"",IF(OR(AS65="", NOT(ISNUMBER(AS65)), ISERROR(AS65), $B65=""), "",
   IF($I65=1,
      IFBLANK(
         _xldudf_CX_PUSH(AS65*fxVal_normal, CX_ENTITY, $B65, AS$11, AS$14, AS$60,),
         ""
      ),
      IF($I65=2,
         IFBLANK(
            _xldudf_CX_PUSH(AS65, CX_ENTITY, $B65, AS$11, AS$14, AS$60,),
            ""
         ),
         IF($I65=3,
            "",
            IFBLANK(
               _xldudf_CX_PUSH(AS65, CX_ENTITY, $B65, AS$11, AS$14, AS$60,),
               ""
            )
         )
      )
   )
)),"")</f>
        <v/>
      </c>
      <c r="DG65" s="1883" t="str" cm="1">
        <f t="array" aca="1" ref="DG65" ca="1">IFERROR(IF(AT65*fxVal_normal=_BS!AT65,"",IF(OR(AT65="", NOT(ISNUMBER(AT65)), ISERROR(AT65), $B65=""), "",
   IF($I65=1,
      IFBLANK(
         _xldudf_CX_PUSH(AT65*fxVal_normal, CX_ENTITY, $B65, AT$11, AT$14, AT$60,),
         ""
      ),
      IF($I65=2,
         IFBLANK(
            _xldudf_CX_PUSH(AT65, CX_ENTITY, $B65, AT$11, AT$14, AT$60,),
            ""
         ),
         IF($I65=3,
            "",
            IFBLANK(
               _xldudf_CX_PUSH(AT65, CX_ENTITY, $B65, AT$11, AT$14, AT$60,),
               ""
            )
         )
      )
   )
)),"")</f>
        <v/>
      </c>
      <c r="DH65" s="1883" t="str" cm="1">
        <f t="array" aca="1" ref="DH65" ca="1">IFERROR(IF(AU65*fxVal_normal=_BS!AU65,"",IF(OR(AU65="", NOT(ISNUMBER(AU65)), ISERROR(AU65), $B65=""), "",
   IF($I65=1,
      IFBLANK(
         _xldudf_CX_PUSH(AU65*fxVal_normal, CX_ENTITY, $B65, AU$11, AU$14, AU$60,),
         ""
      ),
      IF($I65=2,
         IFBLANK(
            _xldudf_CX_PUSH(AU65, CX_ENTITY, $B65, AU$11, AU$14, AU$60,),
            ""
         ),
         IF($I65=3,
            "",
            IFBLANK(
               _xldudf_CX_PUSH(AU65, CX_ENTITY, $B65, AU$11, AU$14, AU$60,),
               ""
            )
         )
      )
   )
)),"")</f>
        <v/>
      </c>
      <c r="DI65" s="1883" t="str" cm="1">
        <f t="array" aca="1" ref="DI65" ca="1">IFERROR(IF(AV65*fxVal_normal=_BS!AV65,"",IF(OR(AV65="", NOT(ISNUMBER(AV65)), ISERROR(AV65), $B65=""), "",
   IF($I65=1,
      IFBLANK(
         _xldudf_CX_PUSH(AV65*fxVal_normal, CX_ENTITY, $B65, AV$11, AV$14, AV$60,),
         ""
      ),
      IF($I65=2,
         IFBLANK(
            _xldudf_CX_PUSH(AV65, CX_ENTITY, $B65, AV$11, AV$14, AV$60,),
            ""
         ),
         IF($I65=3,
            "",
            IFBLANK(
               _xldudf_CX_PUSH(AV65, CX_ENTITY, $B65, AV$11, AV$14, AV$60,),
               ""
            )
         )
      )
   )
)),"")</f>
        <v/>
      </c>
      <c r="DJ65" s="1883" t="str" cm="1">
        <f t="array" aca="1" ref="DJ65" ca="1">IFERROR(IF(AW65*fxVal_normal=_BS!AW65,"",IF(OR(AW65="", NOT(ISNUMBER(AW65)), ISERROR(AW65), $B65=""), "",
   IF($I65=1,
      IFBLANK(
         _xldudf_CX_PUSH(AW65*fxVal_normal, CX_ENTITY, $B65, AW$11, AW$14, AW$60,),
         ""
      ),
      IF($I65=2,
         IFBLANK(
            _xldudf_CX_PUSH(AW65, CX_ENTITY, $B65, AW$11, AW$14, AW$60,),
            ""
         ),
         IF($I65=3,
            "",
            IFBLANK(
               _xldudf_CX_PUSH(AW65, CX_ENTITY, $B65, AW$11, AW$14, AW$60,),
               ""
            )
         )
      )
   )
)),"")</f>
        <v/>
      </c>
      <c r="DK65" s="1883" t="str" cm="1">
        <f t="array" aca="1" ref="DK65" ca="1">IFERROR(IF(AX65*fxVal_normal=_BS!AX65,"",IF(OR(AX65="", NOT(ISNUMBER(AX65)), ISERROR(AX65), $B65=""), "",
   IF($I65=1,
      IFBLANK(
         _xldudf_CX_PUSH(AX65*fxVal_normal, CX_ENTITY, $B65, AX$11, AX$14, AX$60,),
         ""
      ),
      IF($I65=2,
         IFBLANK(
            _xldudf_CX_PUSH(AX65, CX_ENTITY, $B65, AX$11, AX$14, AX$60,),
            ""
         ),
         IF($I65=3,
            "",
            IFBLANK(
               _xldudf_CX_PUSH(AX65, CX_ENTITY, $B65, AX$11, AX$14, AX$60,),
               ""
            )
         )
      )
   )
)),"")</f>
        <v/>
      </c>
      <c r="DL65" s="1883" t="str" cm="1">
        <f t="array" aca="1" ref="DL65" ca="1">IFERROR(IF(AY65*fxVal_normal=_BS!AY65,"",IF(OR(AY65="", NOT(ISNUMBER(AY65)), ISERROR(AY65), $B65=""), "",
   IF($I65=1,
      IFBLANK(
         _xldudf_CX_PUSH(AY65*fxVal_normal, CX_ENTITY, $B65, AY$11, AY$14, AY$60,),
         ""
      ),
      IF($I65=2,
         IFBLANK(
            _xldudf_CX_PUSH(AY65, CX_ENTITY, $B65, AY$11, AY$14, AY$60,),
            ""
         ),
         IF($I65=3,
            "",
            IFBLANK(
               _xldudf_CX_PUSH(AY65, CX_ENTITY, $B65, AY$11, AY$14, AY$60,),
               ""
            )
         )
      )
   )
)),"")</f>
        <v/>
      </c>
      <c r="DM65" s="1883" t="str" cm="1">
        <f t="array" aca="1" ref="DM65" ca="1">IFERROR(IF(AZ65*fxVal_normal=_BS!AZ65,"",IF(OR(AZ65="", NOT(ISNUMBER(AZ65)), ISERROR(AZ65), $B65=""), "",
   IF($I65=1,
      IFBLANK(
         _xldudf_CX_PUSH(AZ65*fxVal_normal, CX_ENTITY, $B65, AZ$11, AZ$14, AZ$60,),
         ""
      ),
      IF($I65=2,
         IFBLANK(
            _xldudf_CX_PUSH(AZ65, CX_ENTITY, $B65, AZ$11, AZ$14, AZ$60,),
            ""
         ),
         IF($I65=3,
            "",
            IFBLANK(
               _xldudf_CX_PUSH(AZ65, CX_ENTITY, $B65, AZ$11, AZ$14, AZ$60,),
               ""
            )
         )
      )
   )
)),"")</f>
        <v/>
      </c>
      <c r="DN65" s="1883" t="str" cm="1">
        <f t="array" aca="1" ref="DN65" ca="1">IFERROR(IF(BA65*fxVal_normal=_BS!BA65,"",IF(OR(BA65="", NOT(ISNUMBER(BA65)), ISERROR(BA65), $B65=""), "",
   IF($I65=1,
      IFBLANK(
         _xldudf_CX_PUSH(BA65*fxVal_normal, CX_ENTITY, $B65, BA$11, BA$14, BA$60,),
         ""
      ),
      IF($I65=2,
         IFBLANK(
            _xldudf_CX_PUSH(BA65, CX_ENTITY, $B65, BA$11, BA$14, BA$60,),
            ""
         ),
         IF($I65=3,
            "",
            IFBLANK(
               _xldudf_CX_PUSH(BA65, CX_ENTITY, $B65, BA$11, BA$14, BA$60,),
               ""
            )
         )
      )
   )
)),"")</f>
        <v/>
      </c>
      <c r="DO65" s="1883" t="str" cm="1">
        <f t="array" aca="1" ref="DO65" ca="1">IFERROR(IF(BB65*fxVal_normal=_BS!BB65,"",IF(OR(BB65="", NOT(ISNUMBER(BB65)), ISERROR(BB65), $B65=""), "",
   IF($I65=1,
      IFBLANK(
         _xldudf_CX_PUSH(BB65*fxVal_normal, CX_ENTITY, $B65, BB$11, BB$14, BB$60,),
         ""
      ),
      IF($I65=2,
         IFBLANK(
            _xldudf_CX_PUSH(BB65, CX_ENTITY, $B65, BB$11, BB$14, BB$60,),
            ""
         ),
         IF($I65=3,
            "",
            IFBLANK(
               _xldudf_CX_PUSH(BB65, CX_ENTITY, $B65, BB$11, BB$14, BB$60,),
               ""
            )
         )
      )
   )
)),"")</f>
        <v/>
      </c>
      <c r="DP65" s="1883" t="str" cm="1">
        <f t="array" aca="1" ref="DP65" ca="1">IFERROR(IF(BC65*fxVal_normal=_BS!BC65,"",IF(OR(BC65="", NOT(ISNUMBER(BC65)), ISERROR(BC65), $B65=""), "",
   IF($I65=1,
      IFBLANK(
         _xldudf_CX_PUSH(BC65*fxVal_normal, CX_ENTITY, $B65, BC$11, BC$14, BC$60,),
         ""
      ),
      IF($I65=2,
         IFBLANK(
            _xldudf_CX_PUSH(BC65, CX_ENTITY, $B65, BC$11, BC$14, BC$60,),
            ""
         ),
         IF($I65=3,
            "",
            IFBLANK(
               _xldudf_CX_PUSH(BC65, CX_ENTITY, $B65, BC$11, BC$14, BC$60,),
               ""
            )
         )
      )
   )
)),"")</f>
        <v/>
      </c>
      <c r="DQ65" s="1883" t="str" cm="1">
        <f t="array" aca="1" ref="DQ65" ca="1">IFERROR(IF(BD65*fxVal_normal=_BS!BD65,"",IF(OR(BD65="", NOT(ISNUMBER(BD65)), ISERROR(BD65), $B65=""), "",
   IF($I65=1,
      IFBLANK(
         _xldudf_CX_PUSH(BD65*fxVal_normal, CX_ENTITY, $B65, BD$11, BD$14, BD$60,),
         ""
      ),
      IF($I65=2,
         IFBLANK(
            _xldudf_CX_PUSH(BD65, CX_ENTITY, $B65, BD$11, BD$14, BD$60,),
            ""
         ),
         IF($I65=3,
            "",
            IFBLANK(
               _xldudf_CX_PUSH(BD65, CX_ENTITY, $B65, BD$11, BD$14, BD$60,),
               ""
            )
         )
      )
   )
)),"")</f>
        <v/>
      </c>
      <c r="DR65" s="1883" t="str" cm="1">
        <f t="array" aca="1" ref="DR65" ca="1">IFERROR(IF(BE65*fxVal_normal=_BS!BE65,"",IF(OR(BE65="", NOT(ISNUMBER(BE65)), ISERROR(BE65), $B65=""), "",
   IF($I65=1,
      IFBLANK(
         _xldudf_CX_PUSH(BE65*fxVal_normal, CX_ENTITY, $B65, BE$11, BE$14, BE$60,),
         ""
      ),
      IF($I65=2,
         IFBLANK(
            _xldudf_CX_PUSH(BE65, CX_ENTITY, $B65, BE$11, BE$14, BE$60,),
            ""
         ),
         IF($I65=3,
            "",
            IFBLANK(
               _xldudf_CX_PUSH(BE65, CX_ENTITY, $B65, BE$11, BE$14, BE$60,),
               ""
            )
         )
      )
   )
)),"")</f>
        <v/>
      </c>
      <c r="DS65" s="1883" t="str" cm="1">
        <f t="array" aca="1" ref="DS65" ca="1">IFERROR(IF(BF65*fxVal_normal=_BS!BF65,"",IF(OR(BF65="", NOT(ISNUMBER(BF65)), ISERROR(BF65), $B65=""), "",
   IF($I65=1,
      IFBLANK(
         _xldudf_CX_PUSH(BF65*fxVal_normal, CX_ENTITY, $B65, BF$11, BF$14, BF$60,),
         ""
      ),
      IF($I65=2,
         IFBLANK(
            _xldudf_CX_PUSH(BF65, CX_ENTITY, $B65, BF$11, BF$14, BF$60,),
            ""
         ),
         IF($I65=3,
            "",
            IFBLANK(
               _xldudf_CX_PUSH(BF65, CX_ENTITY, $B65, BF$11, BF$14, BF$60,),
               ""
            )
         )
      )
   )
)),"")</f>
        <v/>
      </c>
      <c r="DT65" s="1883" t="str" cm="1">
        <f t="array" aca="1" ref="DT65" ca="1">IFERROR(IF(BG65*fxVal_normal=_BS!BG65,"",IF(OR(BG65="", NOT(ISNUMBER(BG65)), ISERROR(BG65), $B65=""), "",
   IF($I65=1,
      IFBLANK(
         _xldudf_CX_PUSH(BG65*fxVal_normal, CX_ENTITY, $B65, BG$11, BG$14, BG$60,),
         ""
      ),
      IF($I65=2,
         IFBLANK(
            _xldudf_CX_PUSH(BG65, CX_ENTITY, $B65, BG$11, BG$14, BG$60,),
            ""
         ),
         IF($I65=3,
            "",
            IFBLANK(
               _xldudf_CX_PUSH(BG65, CX_ENTITY, $B65, BG$11, BG$14, BG$60,),
               ""
            )
         )
      )
   )
)),"")</f>
        <v/>
      </c>
      <c r="DU65" s="1883" t="str" cm="1">
        <f t="array" aca="1" ref="DU65" ca="1">IFERROR(IF(BH65*fxVal_normal=_BS!BH65,"",IF(OR(BH65="", NOT(ISNUMBER(BH65)), ISERROR(BH65), $B65=""), "",
   IF($I65=1,
      IFBLANK(
         _xldudf_CX_PUSH(BH65*fxVal_normal, CX_ENTITY, $B65, BH$11, BH$14, BH$60,),
         ""
      ),
      IF($I65=2,
         IFBLANK(
            _xldudf_CX_PUSH(BH65, CX_ENTITY, $B65, BH$11, BH$14, BH$60,),
            ""
         ),
         IF($I65=3,
            "",
            IFBLANK(
               _xldudf_CX_PUSH(BH65, CX_ENTITY, $B65, BH$11, BH$14, BH$60,),
               ""
            )
         )
      )
   )
)),"")</f>
        <v/>
      </c>
      <c r="DV65" s="1883" t="str" cm="1">
        <f t="array" aca="1" ref="DV65" ca="1">IFERROR(IF(BI65*fxVal_normal=_BS!BI65,"",IF(OR(BI65="", NOT(ISNUMBER(BI65)), ISERROR(BI65), $B65=""), "",
   IF($I65=1,
      IFBLANK(
         _xldudf_CX_PUSH(BI65*fxVal_normal, CX_ENTITY, $B65, BI$11, BI$14, BI$60,),
         ""
      ),
      IF($I65=2,
         IFBLANK(
            _xldudf_CX_PUSH(BI65, CX_ENTITY, $B65, BI$11, BI$14, BI$60,),
            ""
         ),
         IF($I65=3,
            "",
            IFBLANK(
               _xldudf_CX_PUSH(BI65, CX_ENTITY, $B65, BI$11, BI$14, BI$60,),
               ""
            )
         )
      )
   )
)),"")</f>
        <v/>
      </c>
      <c r="DW65" s="1883" t="str" cm="1">
        <f t="array" aca="1" ref="DW65" ca="1">IFERROR(IF(BJ65*fxVal_normal=_BS!BJ65,"",IF(OR(BJ65="", NOT(ISNUMBER(BJ65)), ISERROR(BJ65), $B65=""), "",
   IF($I65=1,
      IFBLANK(
         _xldudf_CX_PUSH(BJ65*fxVal_normal, CX_ENTITY, $B65, BJ$11, BJ$14, BJ$60,),
         ""
      ),
      IF($I65=2,
         IFBLANK(
            _xldudf_CX_PUSH(BJ65, CX_ENTITY, $B65, BJ$11, BJ$14, BJ$60,),
            ""
         ),
         IF($I65=3,
            "",
            IFBLANK(
               _xldudf_CX_PUSH(BJ65, CX_ENTITY, $B65, BJ$11, BJ$14, BJ$60,),
               ""
            )
         )
      )
   )
)),"")</f>
        <v/>
      </c>
      <c r="DX65" s="1883" t="str" cm="1">
        <f t="array" aca="1" ref="DX65" ca="1">IFERROR(IF(BK65*fxVal_normal=_BS!BK65,"",IF(OR(BK65="", NOT(ISNUMBER(BK65)), ISERROR(BK65), $B65=""), "",
   IF($I65=1,
      IFBLANK(
         _xldudf_CX_PUSH(BK65*fxVal_normal, CX_ENTITY, $B65, BK$11, BK$14, BK$60,),
         ""
      ),
      IF($I65=2,
         IFBLANK(
            _xldudf_CX_PUSH(BK65, CX_ENTITY, $B65, BK$11, BK$14, BK$60,),
            ""
         ),
         IF($I65=3,
            "",
            IFBLANK(
               _xldudf_CX_PUSH(BK65, CX_ENTITY, $B65, BK$11, BK$14, BK$60,),
               ""
            )
         )
      )
   )
)),"")</f>
        <v/>
      </c>
      <c r="DY65" s="1883" t="str" cm="1">
        <f t="array" aca="1" ref="DY65" ca="1">IFERROR(IF(BL65*fxVal_normal=_BS!BL65,"",IF(OR(BL65="", NOT(ISNUMBER(BL65)), ISERROR(BL65), $B65=""), "",
   IF($I65=1,
      IFBLANK(
         _xldudf_CX_PUSH(BL65*fxVal_normal, CX_ENTITY, $B65, BL$11, BL$14, BL$60,),
         ""
      ),
      IF($I65=2,
         IFBLANK(
            _xldudf_CX_PUSH(BL65, CX_ENTITY, $B65, BL$11, BL$14, BL$60,),
            ""
         ),
         IF($I65=3,
            "",
            IFBLANK(
               _xldudf_CX_PUSH(BL65, CX_ENTITY, $B65, BL$11, BL$14, BL$60,),
               ""
            )
         )
      )
   )
)),"")</f>
        <v/>
      </c>
      <c r="DZ65" s="1883" t="str" cm="1">
        <f t="array" aca="1" ref="DZ65" ca="1">IFERROR(IF(BM65*fxVal_normal=_BS!BM65,"",IF(OR(BM65="", NOT(ISNUMBER(BM65)), ISERROR(BM65), $B65=""), "",
   IF($I65=1,
      IFBLANK(
         _xldudf_CX_PUSH(BM65*fxVal_normal, CX_ENTITY, $B65, BM$11, BM$14, BM$60,),
         ""
      ),
      IF($I65=2,
         IFBLANK(
            _xldudf_CX_PUSH(BM65, CX_ENTITY, $B65, BM$11, BM$14, BM$60,),
            ""
         ),
         IF($I65=3,
            "",
            IFBLANK(
               _xldudf_CX_PUSH(BM65, CX_ENTITY, $B65, BM$11, BM$14, BM$60,),
               ""
            )
         )
      )
   )
)),"")</f>
        <v/>
      </c>
      <c r="EA65" s="1883" t="str" cm="1">
        <f t="array" aca="1" ref="EA65" ca="1">IFERROR(IF(BN65*fxVal_normal=_BS!BN65,"",IF(OR(BN65="", NOT(ISNUMBER(BN65)), ISERROR(BN65), $B65=""), "",
   IF($I65=1,
      IFBLANK(
         _xldudf_CX_PUSH(BN65*fxVal_normal, CX_ENTITY, $B65, BN$11, BN$14, BN$60,),
         ""
      ),
      IF($I65=2,
         IFBLANK(
            _xldudf_CX_PUSH(BN65, CX_ENTITY, $B65, BN$11, BN$14, BN$60,),
            ""
         ),
         IF($I65=3,
            "",
            IFBLANK(
               _xldudf_CX_PUSH(BN65, CX_ENTITY, $B65, BN$11, BN$14, BN$60,),
               ""
            )
         )
      )
   )
)),"")</f>
        <v/>
      </c>
    </row>
    <row r="66" spans="1:131" ht="21" customHeight="1">
      <c r="A66" s="1645"/>
      <c r="B66" s="811" t="str" cm="1">
        <f t="array" ref="B66">IFBLANK(_BS!F66,"")</f>
        <v>Accounts Payable</v>
      </c>
      <c r="C66" s="811" t="str" cm="1">
        <f t="array" ref="C66">IFBLANK(_BS!C66,"")</f>
        <v>Accounts Payable (Company View)</v>
      </c>
      <c r="D66" s="1638"/>
      <c r="E66" s="1902" t="e" cm="1">
        <f t="array" aca="1" ref="E6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)($AD66:$CH66, Z66)</f>
        <v>#NAME?</v>
      </c>
      <c r="F66" s="1897"/>
      <c r="G66" s="1897"/>
      <c r="H66" s="401">
        <v>1</v>
      </c>
      <c r="I66" s="401">
        <v>1</v>
      </c>
      <c r="J66" s="401"/>
      <c r="N66" s="158"/>
      <c r="O66" s="101"/>
      <c r="P66" s="52"/>
      <c r="Q66" s="101"/>
      <c r="R66" s="126"/>
      <c r="S66" s="101"/>
      <c r="T66" s="101"/>
      <c r="U66" s="39"/>
      <c r="W66" s="930" t="str">
        <f t="shared" si="18"/>
        <v>Budget</v>
      </c>
      <c r="X66" s="857">
        <f>_BS!X66</f>
        <v>-1</v>
      </c>
      <c r="Y66" s="1593">
        <f t="shared" si="17"/>
        <v>2</v>
      </c>
      <c r="Z66" s="198" cm="1">
        <f t="array" ref="Z66">_xlfn.SWITCH(
    TRUE,
    _BS!$L66=TRUE, 1,
    _BS!$L66=FALSE,-1,
    _BS!$L66=-1,0,
"n/a"
)</f>
        <v>-1</v>
      </c>
      <c r="AA66" s="200"/>
      <c r="AB66" s="88" t="str">
        <f>_BS!AB66</f>
        <v>Accounts Payable</v>
      </c>
      <c r="AC66" s="88" t="str" cm="1">
        <f t="array" aca="1" ref="AC66" ca="1">_xlfn.LET(
_xlpm._termname, $AB66,
_xlpm._iconname, "find",
_xlpm._icon, fx_getIcon(_xlpm._iconname),
_xlpm._location, _xlfn.XLOOKUP(LOWER(_xlpm._termname), LOWER(tbl_acctDef[Term]),tbl_acctDef[Term]),
_xlpm._hyperlink, HYPERLINK("#"&amp;CELL("address",_xlpm._location), _xlpm._icon),
IFERROR(_xlpm._hyperlink,"")
)</f>
        <v/>
      </c>
      <c r="AD66" s="1669">
        <v>1</v>
      </c>
      <c r="AE66" s="1669">
        <v>1</v>
      </c>
      <c r="AF66" s="1669">
        <v>1</v>
      </c>
      <c r="AG66" s="1669">
        <v>1</v>
      </c>
      <c r="AH66" s="1669">
        <v>1</v>
      </c>
      <c r="AI66" s="1669">
        <v>1</v>
      </c>
      <c r="AJ66" s="1669">
        <v>1</v>
      </c>
      <c r="AK66" s="1669">
        <v>1</v>
      </c>
      <c r="AL66" s="1669">
        <v>1</v>
      </c>
      <c r="AM66" s="1669">
        <v>1</v>
      </c>
      <c r="AN66" s="1669">
        <v>1</v>
      </c>
      <c r="AO66" s="1669">
        <v>1</v>
      </c>
      <c r="AP66" s="1669">
        <v>1</v>
      </c>
      <c r="AQ66" s="1669">
        <v>1</v>
      </c>
      <c r="AR66" s="1669">
        <v>1</v>
      </c>
      <c r="AS66" s="1669">
        <v>1</v>
      </c>
      <c r="AT66" s="1669">
        <v>1</v>
      </c>
      <c r="AU66" s="1669">
        <v>1</v>
      </c>
      <c r="AV66" s="1669">
        <v>1</v>
      </c>
      <c r="AW66" s="1669">
        <v>1</v>
      </c>
      <c r="AX66" s="1669">
        <v>1</v>
      </c>
      <c r="AY66" s="1669">
        <v>1</v>
      </c>
      <c r="AZ66" s="1669">
        <v>1</v>
      </c>
      <c r="BA66" s="1669">
        <v>1</v>
      </c>
      <c r="BB66" s="1669">
        <v>1</v>
      </c>
      <c r="BC66" s="1669">
        <v>1</v>
      </c>
      <c r="BD66" s="1669">
        <v>1</v>
      </c>
      <c r="BE66" s="1669">
        <v>1</v>
      </c>
      <c r="BF66" s="1669">
        <v>1</v>
      </c>
      <c r="BG66" s="1669">
        <v>1</v>
      </c>
      <c r="BH66" s="1669">
        <v>1</v>
      </c>
      <c r="BI66" s="1669">
        <v>1</v>
      </c>
      <c r="BJ66" s="1669">
        <v>1</v>
      </c>
      <c r="BK66" s="1669">
        <v>1</v>
      </c>
      <c r="BL66" s="1669">
        <v>1</v>
      </c>
      <c r="BM66" s="1669">
        <v>1</v>
      </c>
      <c r="BN66" s="1669">
        <v>1</v>
      </c>
      <c r="BO66" s="2095"/>
      <c r="BP66" s="2095"/>
      <c r="BQ66" s="2095"/>
      <c r="BR66" s="2095"/>
      <c r="BS66" s="2095"/>
      <c r="BT66" s="2095"/>
      <c r="BU66" s="2095"/>
      <c r="BV66" s="2095"/>
      <c r="BW66" s="2095"/>
      <c r="BX66" s="2095"/>
      <c r="BY66" s="2095"/>
      <c r="BZ66" s="2095"/>
      <c r="CA66" s="926"/>
      <c r="CB66" s="921"/>
      <c r="CC66" s="927"/>
      <c r="CD66" s="928" t="e" cm="1">
        <f t="array" aca="1" ref="CD66" ca="1">_xlfn.XLOOKUP(BS!CD$11, array_timeline, BS!$AD66:$BN66)</f>
        <v>#NAME?</v>
      </c>
      <c r="CE66" s="928" t="e" cm="1">
        <f t="array" aca="1" ref="CE66" ca="1">_xlfn.XLOOKUP(BS!CE$11, array_timeline, BS!$AD66:$BN66)</f>
        <v>#NAME?</v>
      </c>
      <c r="CF66" s="925"/>
      <c r="CG66" s="2122" t="e">
        <f t="shared" ca="1" si="16"/>
        <v>#NAME?</v>
      </c>
      <c r="CH66" s="2122" t="e">
        <f t="shared" ca="1" si="16"/>
        <v>#NAME?</v>
      </c>
      <c r="CI66" s="200"/>
      <c r="CQ66" s="1883" t="str" cm="1">
        <f t="array" aca="1" ref="CQ66" ca="1">IFERROR(IF(AD66*fxVal_normal=_BS!AD66,"",IF(OR(AD66="", NOT(ISNUMBER(AD66)), ISERROR(AD66), $B66=""), "",
   IF($I66=1,
      IFBLANK(
         _xldudf_CX_PUSH(AD66*fxVal_normal, CX_ENTITY, $B66, AD$11, AD$14, AD$60,),
         ""
      ),
      IF($I66=2,
         IFBLANK(
            _xldudf_CX_PUSH(AD66, CX_ENTITY, $B66, AD$11, AD$14, AD$60,),
            ""
         ),
         IF($I66=3,
            "",
            IFBLANK(
               _xldudf_CX_PUSH(AD66, CX_ENTITY, $B66, AD$11, AD$14, AD$60,),
               ""
            )
         )
      )
   )
)),"")</f>
        <v/>
      </c>
      <c r="CR66" s="1883" t="str" cm="1">
        <f t="array" aca="1" ref="CR66" ca="1">IFERROR(IF(AE66*fxVal_normal=_BS!AE66,"",IF(OR(AE66="", NOT(ISNUMBER(AE66)), ISERROR(AE66), $B66=""), "",
   IF($I66=1,
      IFBLANK(
         _xldudf_CX_PUSH(AE66*fxVal_normal, CX_ENTITY, $B66, AE$11, AE$14, AE$60,),
         ""
      ),
      IF($I66=2,
         IFBLANK(
            _xldudf_CX_PUSH(AE66, CX_ENTITY, $B66, AE$11, AE$14, AE$60,),
            ""
         ),
         IF($I66=3,
            "",
            IFBLANK(
               _xldudf_CX_PUSH(AE66, CX_ENTITY, $B66, AE$11, AE$14, AE$60,),
               ""
            )
         )
      )
   )
)),"")</f>
        <v/>
      </c>
      <c r="CS66" s="1883" t="str" cm="1">
        <f t="array" aca="1" ref="CS66" ca="1">IFERROR(IF(AF66*fxVal_normal=_BS!AF66,"",IF(OR(AF66="", NOT(ISNUMBER(AF66)), ISERROR(AF66), $B66=""), "",
   IF($I66=1,
      IFBLANK(
         _xldudf_CX_PUSH(AF66*fxVal_normal, CX_ENTITY, $B66, AF$11, AF$14, AF$60,),
         ""
      ),
      IF($I66=2,
         IFBLANK(
            _xldudf_CX_PUSH(AF66, CX_ENTITY, $B66, AF$11, AF$14, AF$60,),
            ""
         ),
         IF($I66=3,
            "",
            IFBLANK(
               _xldudf_CX_PUSH(AF66, CX_ENTITY, $B66, AF$11, AF$14, AF$60,),
               ""
            )
         )
      )
   )
)),"")</f>
        <v/>
      </c>
      <c r="CT66" s="1883" t="str" cm="1">
        <f t="array" aca="1" ref="CT66" ca="1">IFERROR(IF(AG66*fxVal_normal=_BS!AG66,"",IF(OR(AG66="", NOT(ISNUMBER(AG66)), ISERROR(AG66), $B66=""), "",
   IF($I66=1,
      IFBLANK(
         _xldudf_CX_PUSH(AG66*fxVal_normal, CX_ENTITY, $B66, AG$11, AG$14, AG$60,),
         ""
      ),
      IF($I66=2,
         IFBLANK(
            _xldudf_CX_PUSH(AG66, CX_ENTITY, $B66, AG$11, AG$14, AG$60,),
            ""
         ),
         IF($I66=3,
            "",
            IFBLANK(
               _xldudf_CX_PUSH(AG66, CX_ENTITY, $B66, AG$11, AG$14, AG$60,),
               ""
            )
         )
      )
   )
)),"")</f>
        <v/>
      </c>
      <c r="CU66" s="1883" t="str" cm="1">
        <f t="array" aca="1" ref="CU66" ca="1">IFERROR(IF(AH66*fxVal_normal=_BS!AH66,"",IF(OR(AH66="", NOT(ISNUMBER(AH66)), ISERROR(AH66), $B66=""), "",
   IF($I66=1,
      IFBLANK(
         _xldudf_CX_PUSH(AH66*fxVal_normal, CX_ENTITY, $B66, AH$11, AH$14, AH$60,),
         ""
      ),
      IF($I66=2,
         IFBLANK(
            _xldudf_CX_PUSH(AH66, CX_ENTITY, $B66, AH$11, AH$14, AH$60,),
            ""
         ),
         IF($I66=3,
            "",
            IFBLANK(
               _xldudf_CX_PUSH(AH66, CX_ENTITY, $B66, AH$11, AH$14, AH$60,),
               ""
            )
         )
      )
   )
)),"")</f>
        <v/>
      </c>
      <c r="CV66" s="1883" t="str" cm="1">
        <f t="array" aca="1" ref="CV66" ca="1">IFERROR(IF(AI66*fxVal_normal=_BS!AI66,"",IF(OR(AI66="", NOT(ISNUMBER(AI66)), ISERROR(AI66), $B66=""), "",
   IF($I66=1,
      IFBLANK(
         _xldudf_CX_PUSH(AI66*fxVal_normal, CX_ENTITY, $B66, AI$11, AI$14, AI$60,),
         ""
      ),
      IF($I66=2,
         IFBLANK(
            _xldudf_CX_PUSH(AI66, CX_ENTITY, $B66, AI$11, AI$14, AI$60,),
            ""
         ),
         IF($I66=3,
            "",
            IFBLANK(
               _xldudf_CX_PUSH(AI66, CX_ENTITY, $B66, AI$11, AI$14, AI$60,),
               ""
            )
         )
      )
   )
)),"")</f>
        <v/>
      </c>
      <c r="CW66" s="1883" t="str" cm="1">
        <f t="array" aca="1" ref="CW66" ca="1">IFERROR(IF(AJ66*fxVal_normal=_BS!AJ66,"",IF(OR(AJ66="", NOT(ISNUMBER(AJ66)), ISERROR(AJ66), $B66=""), "",
   IF($I66=1,
      IFBLANK(
         _xldudf_CX_PUSH(AJ66*fxVal_normal, CX_ENTITY, $B66, AJ$11, AJ$14, AJ$60,),
         ""
      ),
      IF($I66=2,
         IFBLANK(
            _xldudf_CX_PUSH(AJ66, CX_ENTITY, $B66, AJ$11, AJ$14, AJ$60,),
            ""
         ),
         IF($I66=3,
            "",
            IFBLANK(
               _xldudf_CX_PUSH(AJ66, CX_ENTITY, $B66, AJ$11, AJ$14, AJ$60,),
               ""
            )
         )
      )
   )
)),"")</f>
        <v/>
      </c>
      <c r="CX66" s="1883" t="str" cm="1">
        <f t="array" aca="1" ref="CX66" ca="1">IFERROR(IF(AK66*fxVal_normal=_BS!AK66,"",IF(OR(AK66="", NOT(ISNUMBER(AK66)), ISERROR(AK66), $B66=""), "",
   IF($I66=1,
      IFBLANK(
         _xldudf_CX_PUSH(AK66*fxVal_normal, CX_ENTITY, $B66, AK$11, AK$14, AK$60,),
         ""
      ),
      IF($I66=2,
         IFBLANK(
            _xldudf_CX_PUSH(AK66, CX_ENTITY, $B66, AK$11, AK$14, AK$60,),
            ""
         ),
         IF($I66=3,
            "",
            IFBLANK(
               _xldudf_CX_PUSH(AK66, CX_ENTITY, $B66, AK$11, AK$14, AK$60,),
               ""
            )
         )
      )
   )
)),"")</f>
        <v/>
      </c>
      <c r="CY66" s="1883" t="str" cm="1">
        <f t="array" aca="1" ref="CY66" ca="1">IFERROR(IF(AL66*fxVal_normal=_BS!AL66,"",IF(OR(AL66="", NOT(ISNUMBER(AL66)), ISERROR(AL66), $B66=""), "",
   IF($I66=1,
      IFBLANK(
         _xldudf_CX_PUSH(AL66*fxVal_normal, CX_ENTITY, $B66, AL$11, AL$14, AL$60,),
         ""
      ),
      IF($I66=2,
         IFBLANK(
            _xldudf_CX_PUSH(AL66, CX_ENTITY, $B66, AL$11, AL$14, AL$60,),
            ""
         ),
         IF($I66=3,
            "",
            IFBLANK(
               _xldudf_CX_PUSH(AL66, CX_ENTITY, $B66, AL$11, AL$14, AL$60,),
               ""
            )
         )
      )
   )
)),"")</f>
        <v/>
      </c>
      <c r="CZ66" s="1883" t="str" cm="1">
        <f t="array" aca="1" ref="CZ66" ca="1">IFERROR(IF(AM66*fxVal_normal=_BS!AM66,"",IF(OR(AM66="", NOT(ISNUMBER(AM66)), ISERROR(AM66), $B66=""), "",
   IF($I66=1,
      IFBLANK(
         _xldudf_CX_PUSH(AM66*fxVal_normal, CX_ENTITY, $B66, AM$11, AM$14, AM$60,),
         ""
      ),
      IF($I66=2,
         IFBLANK(
            _xldudf_CX_PUSH(AM66, CX_ENTITY, $B66, AM$11, AM$14, AM$60,),
            ""
         ),
         IF($I66=3,
            "",
            IFBLANK(
               _xldudf_CX_PUSH(AM66, CX_ENTITY, $B66, AM$11, AM$14, AM$60,),
               ""
            )
         )
      )
   )
)),"")</f>
        <v/>
      </c>
      <c r="DA66" s="1883" t="str" cm="1">
        <f t="array" aca="1" ref="DA66" ca="1">IFERROR(IF(AN66*fxVal_normal=_BS!AN66,"",IF(OR(AN66="", NOT(ISNUMBER(AN66)), ISERROR(AN66), $B66=""), "",
   IF($I66=1,
      IFBLANK(
         _xldudf_CX_PUSH(AN66*fxVal_normal, CX_ENTITY, $B66, AN$11, AN$14, AN$60,),
         ""
      ),
      IF($I66=2,
         IFBLANK(
            _xldudf_CX_PUSH(AN66, CX_ENTITY, $B66, AN$11, AN$14, AN$60,),
            ""
         ),
         IF($I66=3,
            "",
            IFBLANK(
               _xldudf_CX_PUSH(AN66, CX_ENTITY, $B66, AN$11, AN$14, AN$60,),
               ""
            )
         )
      )
   )
)),"")</f>
        <v/>
      </c>
      <c r="DB66" s="1883" t="str" cm="1">
        <f t="array" aca="1" ref="DB66" ca="1">IFERROR(IF(AO66*fxVal_normal=_BS!AO66,"",IF(OR(AO66="", NOT(ISNUMBER(AO66)), ISERROR(AO66), $B66=""), "",
   IF($I66=1,
      IFBLANK(
         _xldudf_CX_PUSH(AO66*fxVal_normal, CX_ENTITY, $B66, AO$11, AO$14, AO$60,),
         ""
      ),
      IF($I66=2,
         IFBLANK(
            _xldudf_CX_PUSH(AO66, CX_ENTITY, $B66, AO$11, AO$14, AO$60,),
            ""
         ),
         IF($I66=3,
            "",
            IFBLANK(
               _xldudf_CX_PUSH(AO66, CX_ENTITY, $B66, AO$11, AO$14, AO$60,),
               ""
            )
         )
      )
   )
)),"")</f>
        <v/>
      </c>
      <c r="DC66" s="1883" t="str" cm="1">
        <f t="array" aca="1" ref="DC66" ca="1">IFERROR(IF(AP66*fxVal_normal=_BS!AP66,"",IF(OR(AP66="", NOT(ISNUMBER(AP66)), ISERROR(AP66), $B66=""), "",
   IF($I66=1,
      IFBLANK(
         _xldudf_CX_PUSH(AP66*fxVal_normal, CX_ENTITY, $B66, AP$11, AP$14, AP$60,),
         ""
      ),
      IF($I66=2,
         IFBLANK(
            _xldudf_CX_PUSH(AP66, CX_ENTITY, $B66, AP$11, AP$14, AP$60,),
            ""
         ),
         IF($I66=3,
            "",
            IFBLANK(
               _xldudf_CX_PUSH(AP66, CX_ENTITY, $B66, AP$11, AP$14, AP$60,),
               ""
            )
         )
      )
   )
)),"")</f>
        <v/>
      </c>
      <c r="DD66" s="1883" t="str" cm="1">
        <f t="array" aca="1" ref="DD66" ca="1">IFERROR(IF(AQ66*fxVal_normal=_BS!AQ66,"",IF(OR(AQ66="", NOT(ISNUMBER(AQ66)), ISERROR(AQ66), $B66=""), "",
   IF($I66=1,
      IFBLANK(
         _xldudf_CX_PUSH(AQ66*fxVal_normal, CX_ENTITY, $B66, AQ$11, AQ$14, AQ$60,),
         ""
      ),
      IF($I66=2,
         IFBLANK(
            _xldudf_CX_PUSH(AQ66, CX_ENTITY, $B66, AQ$11, AQ$14, AQ$60,),
            ""
         ),
         IF($I66=3,
            "",
            IFBLANK(
               _xldudf_CX_PUSH(AQ66, CX_ENTITY, $B66, AQ$11, AQ$14, AQ$60,),
               ""
            )
         )
      )
   )
)),"")</f>
        <v/>
      </c>
      <c r="DE66" s="1883" t="str" cm="1">
        <f t="array" aca="1" ref="DE66" ca="1">IFERROR(IF(AR66*fxVal_normal=_BS!AR66,"",IF(OR(AR66="", NOT(ISNUMBER(AR66)), ISERROR(AR66), $B66=""), "",
   IF($I66=1,
      IFBLANK(
         _xldudf_CX_PUSH(AR66*fxVal_normal, CX_ENTITY, $B66, AR$11, AR$14, AR$60,),
         ""
      ),
      IF($I66=2,
         IFBLANK(
            _xldudf_CX_PUSH(AR66, CX_ENTITY, $B66, AR$11, AR$14, AR$60,),
            ""
         ),
         IF($I66=3,
            "",
            IFBLANK(
               _xldudf_CX_PUSH(AR66, CX_ENTITY, $B66, AR$11, AR$14, AR$60,),
               ""
            )
         )
      )
   )
)),"")</f>
        <v/>
      </c>
      <c r="DF66" s="1883" t="str" cm="1">
        <f t="array" aca="1" ref="DF66" ca="1">IFERROR(IF(AS66*fxVal_normal=_BS!AS66,"",IF(OR(AS66="", NOT(ISNUMBER(AS66)), ISERROR(AS66), $B66=""), "",
   IF($I66=1,
      IFBLANK(
         _xldudf_CX_PUSH(AS66*fxVal_normal, CX_ENTITY, $B66, AS$11, AS$14, AS$60,),
         ""
      ),
      IF($I66=2,
         IFBLANK(
            _xldudf_CX_PUSH(AS66, CX_ENTITY, $B66, AS$11, AS$14, AS$60,),
            ""
         ),
         IF($I66=3,
            "",
            IFBLANK(
               _xldudf_CX_PUSH(AS66, CX_ENTITY, $B66, AS$11, AS$14, AS$60,),
               ""
            )
         )
      )
   )
)),"")</f>
        <v/>
      </c>
      <c r="DG66" s="1883" t="str" cm="1">
        <f t="array" aca="1" ref="DG66" ca="1">IFERROR(IF(AT66*fxVal_normal=_BS!AT66,"",IF(OR(AT66="", NOT(ISNUMBER(AT66)), ISERROR(AT66), $B66=""), "",
   IF($I66=1,
      IFBLANK(
         _xldudf_CX_PUSH(AT66*fxVal_normal, CX_ENTITY, $B66, AT$11, AT$14, AT$60,),
         ""
      ),
      IF($I66=2,
         IFBLANK(
            _xldudf_CX_PUSH(AT66, CX_ENTITY, $B66, AT$11, AT$14, AT$60,),
            ""
         ),
         IF($I66=3,
            "",
            IFBLANK(
               _xldudf_CX_PUSH(AT66, CX_ENTITY, $B66, AT$11, AT$14, AT$60,),
               ""
            )
         )
      )
   )
)),"")</f>
        <v/>
      </c>
      <c r="DH66" s="1883" t="str" cm="1">
        <f t="array" aca="1" ref="DH66" ca="1">IFERROR(IF(AU66*fxVal_normal=_BS!AU66,"",IF(OR(AU66="", NOT(ISNUMBER(AU66)), ISERROR(AU66), $B66=""), "",
   IF($I66=1,
      IFBLANK(
         _xldudf_CX_PUSH(AU66*fxVal_normal, CX_ENTITY, $B66, AU$11, AU$14, AU$60,),
         ""
      ),
      IF($I66=2,
         IFBLANK(
            _xldudf_CX_PUSH(AU66, CX_ENTITY, $B66, AU$11, AU$14, AU$60,),
            ""
         ),
         IF($I66=3,
            "",
            IFBLANK(
               _xldudf_CX_PUSH(AU66, CX_ENTITY, $B66, AU$11, AU$14, AU$60,),
               ""
            )
         )
      )
   )
)),"")</f>
        <v/>
      </c>
      <c r="DI66" s="1883" t="str" cm="1">
        <f t="array" aca="1" ref="DI66" ca="1">IFERROR(IF(AV66*fxVal_normal=_BS!AV66,"",IF(OR(AV66="", NOT(ISNUMBER(AV66)), ISERROR(AV66), $B66=""), "",
   IF($I66=1,
      IFBLANK(
         _xldudf_CX_PUSH(AV66*fxVal_normal, CX_ENTITY, $B66, AV$11, AV$14, AV$60,),
         ""
      ),
      IF($I66=2,
         IFBLANK(
            _xldudf_CX_PUSH(AV66, CX_ENTITY, $B66, AV$11, AV$14, AV$60,),
            ""
         ),
         IF($I66=3,
            "",
            IFBLANK(
               _xldudf_CX_PUSH(AV66, CX_ENTITY, $B66, AV$11, AV$14, AV$60,),
               ""
            )
         )
      )
   )
)),"")</f>
        <v/>
      </c>
      <c r="DJ66" s="1883" t="str" cm="1">
        <f t="array" aca="1" ref="DJ66" ca="1">IFERROR(IF(AW66*fxVal_normal=_BS!AW66,"",IF(OR(AW66="", NOT(ISNUMBER(AW66)), ISERROR(AW66), $B66=""), "",
   IF($I66=1,
      IFBLANK(
         _xldudf_CX_PUSH(AW66*fxVal_normal, CX_ENTITY, $B66, AW$11, AW$14, AW$60,),
         ""
      ),
      IF($I66=2,
         IFBLANK(
            _xldudf_CX_PUSH(AW66, CX_ENTITY, $B66, AW$11, AW$14, AW$60,),
            ""
         ),
         IF($I66=3,
            "",
            IFBLANK(
               _xldudf_CX_PUSH(AW66, CX_ENTITY, $B66, AW$11, AW$14, AW$60,),
               ""
            )
         )
      )
   )
)),"")</f>
        <v/>
      </c>
      <c r="DK66" s="1883" t="str" cm="1">
        <f t="array" aca="1" ref="DK66" ca="1">IFERROR(IF(AX66*fxVal_normal=_BS!AX66,"",IF(OR(AX66="", NOT(ISNUMBER(AX66)), ISERROR(AX66), $B66=""), "",
   IF($I66=1,
      IFBLANK(
         _xldudf_CX_PUSH(AX66*fxVal_normal, CX_ENTITY, $B66, AX$11, AX$14, AX$60,),
         ""
      ),
      IF($I66=2,
         IFBLANK(
            _xldudf_CX_PUSH(AX66, CX_ENTITY, $B66, AX$11, AX$14, AX$60,),
            ""
         ),
         IF($I66=3,
            "",
            IFBLANK(
               _xldudf_CX_PUSH(AX66, CX_ENTITY, $B66, AX$11, AX$14, AX$60,),
               ""
            )
         )
      )
   )
)),"")</f>
        <v/>
      </c>
      <c r="DL66" s="1883" t="str" cm="1">
        <f t="array" aca="1" ref="DL66" ca="1">IFERROR(IF(AY66*fxVal_normal=_BS!AY66,"",IF(OR(AY66="", NOT(ISNUMBER(AY66)), ISERROR(AY66), $B66=""), "",
   IF($I66=1,
      IFBLANK(
         _xldudf_CX_PUSH(AY66*fxVal_normal, CX_ENTITY, $B66, AY$11, AY$14, AY$60,),
         ""
      ),
      IF($I66=2,
         IFBLANK(
            _xldudf_CX_PUSH(AY66, CX_ENTITY, $B66, AY$11, AY$14, AY$60,),
            ""
         ),
         IF($I66=3,
            "",
            IFBLANK(
               _xldudf_CX_PUSH(AY66, CX_ENTITY, $B66, AY$11, AY$14, AY$60,),
               ""
            )
         )
      )
   )
)),"")</f>
        <v/>
      </c>
      <c r="DM66" s="1883" t="str" cm="1">
        <f t="array" aca="1" ref="DM66" ca="1">IFERROR(IF(AZ66*fxVal_normal=_BS!AZ66,"",IF(OR(AZ66="", NOT(ISNUMBER(AZ66)), ISERROR(AZ66), $B66=""), "",
   IF($I66=1,
      IFBLANK(
         _xldudf_CX_PUSH(AZ66*fxVal_normal, CX_ENTITY, $B66, AZ$11, AZ$14, AZ$60,),
         ""
      ),
      IF($I66=2,
         IFBLANK(
            _xldudf_CX_PUSH(AZ66, CX_ENTITY, $B66, AZ$11, AZ$14, AZ$60,),
            ""
         ),
         IF($I66=3,
            "",
            IFBLANK(
               _xldudf_CX_PUSH(AZ66, CX_ENTITY, $B66, AZ$11, AZ$14, AZ$60,),
               ""
            )
         )
      )
   )
)),"")</f>
        <v/>
      </c>
      <c r="DN66" s="1883" t="str" cm="1">
        <f t="array" aca="1" ref="DN66" ca="1">IFERROR(IF(BA66*fxVal_normal=_BS!BA66,"",IF(OR(BA66="", NOT(ISNUMBER(BA66)), ISERROR(BA66), $B66=""), "",
   IF($I66=1,
      IFBLANK(
         _xldudf_CX_PUSH(BA66*fxVal_normal, CX_ENTITY, $B66, BA$11, BA$14, BA$60,),
         ""
      ),
      IF($I66=2,
         IFBLANK(
            _xldudf_CX_PUSH(BA66, CX_ENTITY, $B66, BA$11, BA$14, BA$60,),
            ""
         ),
         IF($I66=3,
            "",
            IFBLANK(
               _xldudf_CX_PUSH(BA66, CX_ENTITY, $B66, BA$11, BA$14, BA$60,),
               ""
            )
         )
      )
   )
)),"")</f>
        <v/>
      </c>
      <c r="DO66" s="1883" t="str" cm="1">
        <f t="array" aca="1" ref="DO66" ca="1">IFERROR(IF(BB66*fxVal_normal=_BS!BB66,"",IF(OR(BB66="", NOT(ISNUMBER(BB66)), ISERROR(BB66), $B66=""), "",
   IF($I66=1,
      IFBLANK(
         _xldudf_CX_PUSH(BB66*fxVal_normal, CX_ENTITY, $B66, BB$11, BB$14, BB$60,),
         ""
      ),
      IF($I66=2,
         IFBLANK(
            _xldudf_CX_PUSH(BB66, CX_ENTITY, $B66, BB$11, BB$14, BB$60,),
            ""
         ),
         IF($I66=3,
            "",
            IFBLANK(
               _xldudf_CX_PUSH(BB66, CX_ENTITY, $B66, BB$11, BB$14, BB$60,),
               ""
            )
         )
      )
   )
)),"")</f>
        <v/>
      </c>
      <c r="DP66" s="1883" t="str" cm="1">
        <f t="array" aca="1" ref="DP66" ca="1">IFERROR(IF(BC66*fxVal_normal=_BS!BC66,"",IF(OR(BC66="", NOT(ISNUMBER(BC66)), ISERROR(BC66), $B66=""), "",
   IF($I66=1,
      IFBLANK(
         _xldudf_CX_PUSH(BC66*fxVal_normal, CX_ENTITY, $B66, BC$11, BC$14, BC$60,),
         ""
      ),
      IF($I66=2,
         IFBLANK(
            _xldudf_CX_PUSH(BC66, CX_ENTITY, $B66, BC$11, BC$14, BC$60,),
            ""
         ),
         IF($I66=3,
            "",
            IFBLANK(
               _xldudf_CX_PUSH(BC66, CX_ENTITY, $B66, BC$11, BC$14, BC$60,),
               ""
            )
         )
      )
   )
)),"")</f>
        <v/>
      </c>
      <c r="DQ66" s="1883" t="str" cm="1">
        <f t="array" aca="1" ref="DQ66" ca="1">IFERROR(IF(BD66*fxVal_normal=_BS!BD66,"",IF(OR(BD66="", NOT(ISNUMBER(BD66)), ISERROR(BD66), $B66=""), "",
   IF($I66=1,
      IFBLANK(
         _xldudf_CX_PUSH(BD66*fxVal_normal, CX_ENTITY, $B66, BD$11, BD$14, BD$60,),
         ""
      ),
      IF($I66=2,
         IFBLANK(
            _xldudf_CX_PUSH(BD66, CX_ENTITY, $B66, BD$11, BD$14, BD$60,),
            ""
         ),
         IF($I66=3,
            "",
            IFBLANK(
               _xldudf_CX_PUSH(BD66, CX_ENTITY, $B66, BD$11, BD$14, BD$60,),
               ""
            )
         )
      )
   )
)),"")</f>
        <v/>
      </c>
      <c r="DR66" s="1883" t="str" cm="1">
        <f t="array" aca="1" ref="DR66" ca="1">IFERROR(IF(BE66*fxVal_normal=_BS!BE66,"",IF(OR(BE66="", NOT(ISNUMBER(BE66)), ISERROR(BE66), $B66=""), "",
   IF($I66=1,
      IFBLANK(
         _xldudf_CX_PUSH(BE66*fxVal_normal, CX_ENTITY, $B66, BE$11, BE$14, BE$60,),
         ""
      ),
      IF($I66=2,
         IFBLANK(
            _xldudf_CX_PUSH(BE66, CX_ENTITY, $B66, BE$11, BE$14, BE$60,),
            ""
         ),
         IF($I66=3,
            "",
            IFBLANK(
               _xldudf_CX_PUSH(BE66, CX_ENTITY, $B66, BE$11, BE$14, BE$60,),
               ""
            )
         )
      )
   )
)),"")</f>
        <v/>
      </c>
      <c r="DS66" s="1883" t="str" cm="1">
        <f t="array" aca="1" ref="DS66" ca="1">IFERROR(IF(BF66*fxVal_normal=_BS!BF66,"",IF(OR(BF66="", NOT(ISNUMBER(BF66)), ISERROR(BF66), $B66=""), "",
   IF($I66=1,
      IFBLANK(
         _xldudf_CX_PUSH(BF66*fxVal_normal, CX_ENTITY, $B66, BF$11, BF$14, BF$60,),
         ""
      ),
      IF($I66=2,
         IFBLANK(
            _xldudf_CX_PUSH(BF66, CX_ENTITY, $B66, BF$11, BF$14, BF$60,),
            ""
         ),
         IF($I66=3,
            "",
            IFBLANK(
               _xldudf_CX_PUSH(BF66, CX_ENTITY, $B66, BF$11, BF$14, BF$60,),
               ""
            )
         )
      )
   )
)),"")</f>
        <v/>
      </c>
      <c r="DT66" s="1883" t="str" cm="1">
        <f t="array" aca="1" ref="DT66" ca="1">IFERROR(IF(BG66*fxVal_normal=_BS!BG66,"",IF(OR(BG66="", NOT(ISNUMBER(BG66)), ISERROR(BG66), $B66=""), "",
   IF($I66=1,
      IFBLANK(
         _xldudf_CX_PUSH(BG66*fxVal_normal, CX_ENTITY, $B66, BG$11, BG$14, BG$60,),
         ""
      ),
      IF($I66=2,
         IFBLANK(
            _xldudf_CX_PUSH(BG66, CX_ENTITY, $B66, BG$11, BG$14, BG$60,),
            ""
         ),
         IF($I66=3,
            "",
            IFBLANK(
               _xldudf_CX_PUSH(BG66, CX_ENTITY, $B66, BG$11, BG$14, BG$60,),
               ""
            )
         )
      )
   )
)),"")</f>
        <v/>
      </c>
      <c r="DU66" s="1883" t="str" cm="1">
        <f t="array" aca="1" ref="DU66" ca="1">IFERROR(IF(BH66*fxVal_normal=_BS!BH66,"",IF(OR(BH66="", NOT(ISNUMBER(BH66)), ISERROR(BH66), $B66=""), "",
   IF($I66=1,
      IFBLANK(
         _xldudf_CX_PUSH(BH66*fxVal_normal, CX_ENTITY, $B66, BH$11, BH$14, BH$60,),
         ""
      ),
      IF($I66=2,
         IFBLANK(
            _xldudf_CX_PUSH(BH66, CX_ENTITY, $B66, BH$11, BH$14, BH$60,),
            ""
         ),
         IF($I66=3,
            "",
            IFBLANK(
               _xldudf_CX_PUSH(BH66, CX_ENTITY, $B66, BH$11, BH$14, BH$60,),
               ""
            )
         )
      )
   )
)),"")</f>
        <v/>
      </c>
      <c r="DV66" s="1883" t="str" cm="1">
        <f t="array" aca="1" ref="DV66" ca="1">IFERROR(IF(BI66*fxVal_normal=_BS!BI66,"",IF(OR(BI66="", NOT(ISNUMBER(BI66)), ISERROR(BI66), $B66=""), "",
   IF($I66=1,
      IFBLANK(
         _xldudf_CX_PUSH(BI66*fxVal_normal, CX_ENTITY, $B66, BI$11, BI$14, BI$60,),
         ""
      ),
      IF($I66=2,
         IFBLANK(
            _xldudf_CX_PUSH(BI66, CX_ENTITY, $B66, BI$11, BI$14, BI$60,),
            ""
         ),
         IF($I66=3,
            "",
            IFBLANK(
               _xldudf_CX_PUSH(BI66, CX_ENTITY, $B66, BI$11, BI$14, BI$60,),
               ""
            )
         )
      )
   )
)),"")</f>
        <v/>
      </c>
      <c r="DW66" s="1883" t="str" cm="1">
        <f t="array" aca="1" ref="DW66" ca="1">IFERROR(IF(BJ66*fxVal_normal=_BS!BJ66,"",IF(OR(BJ66="", NOT(ISNUMBER(BJ66)), ISERROR(BJ66), $B66=""), "",
   IF($I66=1,
      IFBLANK(
         _xldudf_CX_PUSH(BJ66*fxVal_normal, CX_ENTITY, $B66, BJ$11, BJ$14, BJ$60,),
         ""
      ),
      IF($I66=2,
         IFBLANK(
            _xldudf_CX_PUSH(BJ66, CX_ENTITY, $B66, BJ$11, BJ$14, BJ$60,),
            ""
         ),
         IF($I66=3,
            "",
            IFBLANK(
               _xldudf_CX_PUSH(BJ66, CX_ENTITY, $B66, BJ$11, BJ$14, BJ$60,),
               ""
            )
         )
      )
   )
)),"")</f>
        <v/>
      </c>
      <c r="DX66" s="1883" t="str" cm="1">
        <f t="array" aca="1" ref="DX66" ca="1">IFERROR(IF(BK66*fxVal_normal=_BS!BK66,"",IF(OR(BK66="", NOT(ISNUMBER(BK66)), ISERROR(BK66), $B66=""), "",
   IF($I66=1,
      IFBLANK(
         _xldudf_CX_PUSH(BK66*fxVal_normal, CX_ENTITY, $B66, BK$11, BK$14, BK$60,),
         ""
      ),
      IF($I66=2,
         IFBLANK(
            _xldudf_CX_PUSH(BK66, CX_ENTITY, $B66, BK$11, BK$14, BK$60,),
            ""
         ),
         IF($I66=3,
            "",
            IFBLANK(
               _xldudf_CX_PUSH(BK66, CX_ENTITY, $B66, BK$11, BK$14, BK$60,),
               ""
            )
         )
      )
   )
)),"")</f>
        <v/>
      </c>
      <c r="DY66" s="1883" t="str" cm="1">
        <f t="array" aca="1" ref="DY66" ca="1">IFERROR(IF(BL66*fxVal_normal=_BS!BL66,"",IF(OR(BL66="", NOT(ISNUMBER(BL66)), ISERROR(BL66), $B66=""), "",
   IF($I66=1,
      IFBLANK(
         _xldudf_CX_PUSH(BL66*fxVal_normal, CX_ENTITY, $B66, BL$11, BL$14, BL$60,),
         ""
      ),
      IF($I66=2,
         IFBLANK(
            _xldudf_CX_PUSH(BL66, CX_ENTITY, $B66, BL$11, BL$14, BL$60,),
            ""
         ),
         IF($I66=3,
            "",
            IFBLANK(
               _xldudf_CX_PUSH(BL66, CX_ENTITY, $B66, BL$11, BL$14, BL$60,),
               ""
            )
         )
      )
   )
)),"")</f>
        <v/>
      </c>
      <c r="DZ66" s="1883" t="str" cm="1">
        <f t="array" aca="1" ref="DZ66" ca="1">IFERROR(IF(BM66*fxVal_normal=_BS!BM66,"",IF(OR(BM66="", NOT(ISNUMBER(BM66)), ISERROR(BM66), $B66=""), "",
   IF($I66=1,
      IFBLANK(
         _xldudf_CX_PUSH(BM66*fxVal_normal, CX_ENTITY, $B66, BM$11, BM$14, BM$60,),
         ""
      ),
      IF($I66=2,
         IFBLANK(
            _xldudf_CX_PUSH(BM66, CX_ENTITY, $B66, BM$11, BM$14, BM$60,),
            ""
         ),
         IF($I66=3,
            "",
            IFBLANK(
               _xldudf_CX_PUSH(BM66, CX_ENTITY, $B66, BM$11, BM$14, BM$60,),
               ""
            )
         )
      )
   )
)),"")</f>
        <v/>
      </c>
      <c r="EA66" s="1883" t="str" cm="1">
        <f t="array" aca="1" ref="EA66" ca="1">IFERROR(IF(BN66*fxVal_normal=_BS!BN66,"",IF(OR(BN66="", NOT(ISNUMBER(BN66)), ISERROR(BN66), $B66=""), "",
   IF($I66=1,
      IFBLANK(
         _xldudf_CX_PUSH(BN66*fxVal_normal, CX_ENTITY, $B66, BN$11, BN$14, BN$60,),
         ""
      ),
      IF($I66=2,
         IFBLANK(
            _xldudf_CX_PUSH(BN66, CX_ENTITY, $B66, BN$11, BN$14, BN$60,),
            ""
         ),
         IF($I66=3,
            "",
            IFBLANK(
               _xldudf_CX_PUSH(BN66, CX_ENTITY, $B66, BN$11, BN$14, BN$60,),
               ""
            )
         )
      )
   )
)),"")</f>
        <v/>
      </c>
    </row>
    <row r="67" spans="1:131" ht="21" customHeight="1">
      <c r="A67" s="1645"/>
      <c r="B67" s="811" t="str" cm="1">
        <f t="array" ref="B67">IFBLANK(_BS!F67,"")</f>
        <v>Inventory</v>
      </c>
      <c r="C67" s="811" t="str" cm="1">
        <f t="array" ref="C67">IFBLANK(_BS!C67,"")</f>
        <v>Inventory (Company View)</v>
      </c>
      <c r="D67" s="1549"/>
      <c r="E67" s="1902" t="e" cm="1">
        <f t="array" aca="1" ref="E6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)($AD67:$CH67, Z67)</f>
        <v>#NAME?</v>
      </c>
      <c r="F67" s="1897"/>
      <c r="G67" s="1897"/>
      <c r="H67" s="697">
        <v>1</v>
      </c>
      <c r="I67" s="1550">
        <v>1</v>
      </c>
      <c r="J67" s="731"/>
      <c r="N67" s="158"/>
      <c r="O67" s="101"/>
      <c r="P67" s="52"/>
      <c r="Q67" s="101"/>
      <c r="R67" s="101"/>
      <c r="S67" s="101"/>
      <c r="T67" s="101"/>
      <c r="U67" s="39"/>
      <c r="W67" s="930" t="str">
        <f t="shared" si="18"/>
        <v>Budget</v>
      </c>
      <c r="X67" s="857">
        <f>_BS!X67</f>
        <v>1</v>
      </c>
      <c r="Y67" s="1593">
        <f t="shared" si="17"/>
        <v>2</v>
      </c>
      <c r="Z67" s="198" cm="1">
        <f t="array" ref="Z67">_xlfn.SWITCH(
    TRUE,
    _BS!$L67=TRUE, 1,
    _BS!$L67=FALSE,-1,
    _BS!$L67=-1,0,
"n/a"
)</f>
        <v>-1</v>
      </c>
      <c r="AA67" s="200"/>
      <c r="AB67" s="88" t="str">
        <f>_BS!AB67</f>
        <v>Inventory</v>
      </c>
      <c r="AC67" s="88" t="e" cm="1" vm="5">
        <f t="array" aca="1" ref="AC67" ca="1">_xlfn.LET(
_xlpm._termname, $AB67,
_xlpm._iconname, "find",
_xlpm._icon, fx_getIcon(_xlpm._iconname),
_xlpm._location, _xlfn.XLOOKUP(LOWER(_xlpm._termname), LOWER(tbl_acctDef[Term]),tbl_acctDef[Term]),
_xlpm._hyperlink, HYPERLINK("#"&amp;CELL("address",_xlpm._location), _xlpm._icon),
IFERROR(_xlpm._hyperlink,"")
)</f>
        <v>#VALUE!</v>
      </c>
      <c r="AD67" s="1669">
        <v>1</v>
      </c>
      <c r="AE67" s="1669">
        <v>1</v>
      </c>
      <c r="AF67" s="1669">
        <v>1</v>
      </c>
      <c r="AG67" s="1669">
        <v>1</v>
      </c>
      <c r="AH67" s="1669">
        <v>1</v>
      </c>
      <c r="AI67" s="1669">
        <v>1</v>
      </c>
      <c r="AJ67" s="1669">
        <v>1</v>
      </c>
      <c r="AK67" s="1669">
        <v>1</v>
      </c>
      <c r="AL67" s="1669">
        <v>1</v>
      </c>
      <c r="AM67" s="1669">
        <v>1</v>
      </c>
      <c r="AN67" s="1669">
        <v>1</v>
      </c>
      <c r="AO67" s="1669">
        <v>1</v>
      </c>
      <c r="AP67" s="1669">
        <v>1</v>
      </c>
      <c r="AQ67" s="1669">
        <v>1</v>
      </c>
      <c r="AR67" s="1669">
        <v>1</v>
      </c>
      <c r="AS67" s="1669">
        <v>1</v>
      </c>
      <c r="AT67" s="1669">
        <v>1</v>
      </c>
      <c r="AU67" s="1669">
        <v>1</v>
      </c>
      <c r="AV67" s="1669">
        <v>1</v>
      </c>
      <c r="AW67" s="1669">
        <v>1</v>
      </c>
      <c r="AX67" s="1669">
        <v>1</v>
      </c>
      <c r="AY67" s="1669">
        <v>1</v>
      </c>
      <c r="AZ67" s="1669">
        <v>1</v>
      </c>
      <c r="BA67" s="1669">
        <v>1</v>
      </c>
      <c r="BB67" s="1669">
        <v>1</v>
      </c>
      <c r="BC67" s="1669">
        <v>1</v>
      </c>
      <c r="BD67" s="1669">
        <v>1</v>
      </c>
      <c r="BE67" s="1669">
        <v>1</v>
      </c>
      <c r="BF67" s="1669">
        <v>1</v>
      </c>
      <c r="BG67" s="1669">
        <v>1</v>
      </c>
      <c r="BH67" s="1669">
        <v>1</v>
      </c>
      <c r="BI67" s="1669">
        <v>1</v>
      </c>
      <c r="BJ67" s="1669">
        <v>1</v>
      </c>
      <c r="BK67" s="1669">
        <v>1</v>
      </c>
      <c r="BL67" s="1669">
        <v>1</v>
      </c>
      <c r="BM67" s="1669">
        <v>1</v>
      </c>
      <c r="BN67" s="1669">
        <v>1</v>
      </c>
      <c r="BO67" s="2095"/>
      <c r="BP67" s="2095"/>
      <c r="BQ67" s="2095"/>
      <c r="BR67" s="2095"/>
      <c r="BS67" s="2095"/>
      <c r="BT67" s="2095"/>
      <c r="BU67" s="2095"/>
      <c r="BV67" s="2095"/>
      <c r="BW67" s="2095"/>
      <c r="BX67" s="2095"/>
      <c r="BY67" s="2095"/>
      <c r="BZ67" s="2095"/>
      <c r="CA67" s="926"/>
      <c r="CB67" s="921"/>
      <c r="CC67" s="927"/>
      <c r="CD67" s="928" t="e" cm="1">
        <f t="array" aca="1" ref="CD67" ca="1">_xlfn.XLOOKUP(BS!CD$11, array_timeline, BS!$AD67:$BN67)</f>
        <v>#NAME?</v>
      </c>
      <c r="CE67" s="928" t="e" cm="1">
        <f t="array" aca="1" ref="CE67" ca="1">_xlfn.XLOOKUP(BS!CE$11, array_timeline, BS!$AD67:$BN67)</f>
        <v>#NAME?</v>
      </c>
      <c r="CF67" s="925"/>
      <c r="CG67" s="2122" t="e">
        <f t="shared" ca="1" si="16"/>
        <v>#NAME?</v>
      </c>
      <c r="CH67" s="2122" t="e">
        <f t="shared" ca="1" si="16"/>
        <v>#NAME?</v>
      </c>
      <c r="CI67" s="200"/>
      <c r="CQ67" s="1883" t="str" cm="1">
        <f t="array" aca="1" ref="CQ67" ca="1">IFERROR(IF(AD67*fxVal_normal=_BS!AD67,"",IF(OR(AD67="", NOT(ISNUMBER(AD67)), ISERROR(AD67), $B67=""), "",
   IF($I67=1,
      IFBLANK(
         _xldudf_CX_PUSH(AD67*fxVal_normal, CX_ENTITY, $B67, AD$11, AD$14, AD$60,),
         ""
      ),
      IF($I67=2,
         IFBLANK(
            _xldudf_CX_PUSH(AD67, CX_ENTITY, $B67, AD$11, AD$14, AD$60,),
            ""
         ),
         IF($I67=3,
            "",
            IFBLANK(
               _xldudf_CX_PUSH(AD67, CX_ENTITY, $B67, AD$11, AD$14, AD$60,),
               ""
            )
         )
      )
   )
)),"")</f>
        <v/>
      </c>
      <c r="CR67" s="1883" t="str" cm="1">
        <f t="array" aca="1" ref="CR67" ca="1">IFERROR(IF(AE67*fxVal_normal=_BS!AE67,"",IF(OR(AE67="", NOT(ISNUMBER(AE67)), ISERROR(AE67), $B67=""), "",
   IF($I67=1,
      IFBLANK(
         _xldudf_CX_PUSH(AE67*fxVal_normal, CX_ENTITY, $B67, AE$11, AE$14, AE$60,),
         ""
      ),
      IF($I67=2,
         IFBLANK(
            _xldudf_CX_PUSH(AE67, CX_ENTITY, $B67, AE$11, AE$14, AE$60,),
            ""
         ),
         IF($I67=3,
            "",
            IFBLANK(
               _xldudf_CX_PUSH(AE67, CX_ENTITY, $B67, AE$11, AE$14, AE$60,),
               ""
            )
         )
      )
   )
)),"")</f>
        <v/>
      </c>
      <c r="CS67" s="1883" t="str" cm="1">
        <f t="array" aca="1" ref="CS67" ca="1">IFERROR(IF(AF67*fxVal_normal=_BS!AF67,"",IF(OR(AF67="", NOT(ISNUMBER(AF67)), ISERROR(AF67), $B67=""), "",
   IF($I67=1,
      IFBLANK(
         _xldudf_CX_PUSH(AF67*fxVal_normal, CX_ENTITY, $B67, AF$11, AF$14, AF$60,),
         ""
      ),
      IF($I67=2,
         IFBLANK(
            _xldudf_CX_PUSH(AF67, CX_ENTITY, $B67, AF$11, AF$14, AF$60,),
            ""
         ),
         IF($I67=3,
            "",
            IFBLANK(
               _xldudf_CX_PUSH(AF67, CX_ENTITY, $B67, AF$11, AF$14, AF$60,),
               ""
            )
         )
      )
   )
)),"")</f>
        <v/>
      </c>
      <c r="CT67" s="1883" t="str" cm="1">
        <f t="array" aca="1" ref="CT67" ca="1">IFERROR(IF(AG67*fxVal_normal=_BS!AG67,"",IF(OR(AG67="", NOT(ISNUMBER(AG67)), ISERROR(AG67), $B67=""), "",
   IF($I67=1,
      IFBLANK(
         _xldudf_CX_PUSH(AG67*fxVal_normal, CX_ENTITY, $B67, AG$11, AG$14, AG$60,),
         ""
      ),
      IF($I67=2,
         IFBLANK(
            _xldudf_CX_PUSH(AG67, CX_ENTITY, $B67, AG$11, AG$14, AG$60,),
            ""
         ),
         IF($I67=3,
            "",
            IFBLANK(
               _xldudf_CX_PUSH(AG67, CX_ENTITY, $B67, AG$11, AG$14, AG$60,),
               ""
            )
         )
      )
   )
)),"")</f>
        <v/>
      </c>
      <c r="CU67" s="1883" t="str" cm="1">
        <f t="array" aca="1" ref="CU67" ca="1">IFERROR(IF(AH67*fxVal_normal=_BS!AH67,"",IF(OR(AH67="", NOT(ISNUMBER(AH67)), ISERROR(AH67), $B67=""), "",
   IF($I67=1,
      IFBLANK(
         _xldudf_CX_PUSH(AH67*fxVal_normal, CX_ENTITY, $B67, AH$11, AH$14, AH$60,),
         ""
      ),
      IF($I67=2,
         IFBLANK(
            _xldudf_CX_PUSH(AH67, CX_ENTITY, $B67, AH$11, AH$14, AH$60,),
            ""
         ),
         IF($I67=3,
            "",
            IFBLANK(
               _xldudf_CX_PUSH(AH67, CX_ENTITY, $B67, AH$11, AH$14, AH$60,),
               ""
            )
         )
      )
   )
)),"")</f>
        <v/>
      </c>
      <c r="CV67" s="1883" t="str" cm="1">
        <f t="array" aca="1" ref="CV67" ca="1">IFERROR(IF(AI67*fxVal_normal=_BS!AI67,"",IF(OR(AI67="", NOT(ISNUMBER(AI67)), ISERROR(AI67), $B67=""), "",
   IF($I67=1,
      IFBLANK(
         _xldudf_CX_PUSH(AI67*fxVal_normal, CX_ENTITY, $B67, AI$11, AI$14, AI$60,),
         ""
      ),
      IF($I67=2,
         IFBLANK(
            _xldudf_CX_PUSH(AI67, CX_ENTITY, $B67, AI$11, AI$14, AI$60,),
            ""
         ),
         IF($I67=3,
            "",
            IFBLANK(
               _xldudf_CX_PUSH(AI67, CX_ENTITY, $B67, AI$11, AI$14, AI$60,),
               ""
            )
         )
      )
   )
)),"")</f>
        <v/>
      </c>
      <c r="CW67" s="1883" t="str" cm="1">
        <f t="array" aca="1" ref="CW67" ca="1">IFERROR(IF(AJ67*fxVal_normal=_BS!AJ67,"",IF(OR(AJ67="", NOT(ISNUMBER(AJ67)), ISERROR(AJ67), $B67=""), "",
   IF($I67=1,
      IFBLANK(
         _xldudf_CX_PUSH(AJ67*fxVal_normal, CX_ENTITY, $B67, AJ$11, AJ$14, AJ$60,),
         ""
      ),
      IF($I67=2,
         IFBLANK(
            _xldudf_CX_PUSH(AJ67, CX_ENTITY, $B67, AJ$11, AJ$14, AJ$60,),
            ""
         ),
         IF($I67=3,
            "",
            IFBLANK(
               _xldudf_CX_PUSH(AJ67, CX_ENTITY, $B67, AJ$11, AJ$14, AJ$60,),
               ""
            )
         )
      )
   )
)),"")</f>
        <v/>
      </c>
      <c r="CX67" s="1883" t="str" cm="1">
        <f t="array" aca="1" ref="CX67" ca="1">IFERROR(IF(AK67*fxVal_normal=_BS!AK67,"",IF(OR(AK67="", NOT(ISNUMBER(AK67)), ISERROR(AK67), $B67=""), "",
   IF($I67=1,
      IFBLANK(
         _xldudf_CX_PUSH(AK67*fxVal_normal, CX_ENTITY, $B67, AK$11, AK$14, AK$60,),
         ""
      ),
      IF($I67=2,
         IFBLANK(
            _xldudf_CX_PUSH(AK67, CX_ENTITY, $B67, AK$11, AK$14, AK$60,),
            ""
         ),
         IF($I67=3,
            "",
            IFBLANK(
               _xldudf_CX_PUSH(AK67, CX_ENTITY, $B67, AK$11, AK$14, AK$60,),
               ""
            )
         )
      )
   )
)),"")</f>
        <v/>
      </c>
      <c r="CY67" s="1883" t="str" cm="1">
        <f t="array" aca="1" ref="CY67" ca="1">IFERROR(IF(AL67*fxVal_normal=_BS!AL67,"",IF(OR(AL67="", NOT(ISNUMBER(AL67)), ISERROR(AL67), $B67=""), "",
   IF($I67=1,
      IFBLANK(
         _xldudf_CX_PUSH(AL67*fxVal_normal, CX_ENTITY, $B67, AL$11, AL$14, AL$60,),
         ""
      ),
      IF($I67=2,
         IFBLANK(
            _xldudf_CX_PUSH(AL67, CX_ENTITY, $B67, AL$11, AL$14, AL$60,),
            ""
         ),
         IF($I67=3,
            "",
            IFBLANK(
               _xldudf_CX_PUSH(AL67, CX_ENTITY, $B67, AL$11, AL$14, AL$60,),
               ""
            )
         )
      )
   )
)),"")</f>
        <v/>
      </c>
      <c r="CZ67" s="1883" t="str" cm="1">
        <f t="array" aca="1" ref="CZ67" ca="1">IFERROR(IF(AM67*fxVal_normal=_BS!AM67,"",IF(OR(AM67="", NOT(ISNUMBER(AM67)), ISERROR(AM67), $B67=""), "",
   IF($I67=1,
      IFBLANK(
         _xldudf_CX_PUSH(AM67*fxVal_normal, CX_ENTITY, $B67, AM$11, AM$14, AM$60,),
         ""
      ),
      IF($I67=2,
         IFBLANK(
            _xldudf_CX_PUSH(AM67, CX_ENTITY, $B67, AM$11, AM$14, AM$60,),
            ""
         ),
         IF($I67=3,
            "",
            IFBLANK(
               _xldudf_CX_PUSH(AM67, CX_ENTITY, $B67, AM$11, AM$14, AM$60,),
               ""
            )
         )
      )
   )
)),"")</f>
        <v/>
      </c>
      <c r="DA67" s="1883" t="str" cm="1">
        <f t="array" aca="1" ref="DA67" ca="1">IFERROR(IF(AN67*fxVal_normal=_BS!AN67,"",IF(OR(AN67="", NOT(ISNUMBER(AN67)), ISERROR(AN67), $B67=""), "",
   IF($I67=1,
      IFBLANK(
         _xldudf_CX_PUSH(AN67*fxVal_normal, CX_ENTITY, $B67, AN$11, AN$14, AN$60,),
         ""
      ),
      IF($I67=2,
         IFBLANK(
            _xldudf_CX_PUSH(AN67, CX_ENTITY, $B67, AN$11, AN$14, AN$60,),
            ""
         ),
         IF($I67=3,
            "",
            IFBLANK(
               _xldudf_CX_PUSH(AN67, CX_ENTITY, $B67, AN$11, AN$14, AN$60,),
               ""
            )
         )
      )
   )
)),"")</f>
        <v/>
      </c>
      <c r="DB67" s="1883" t="str" cm="1">
        <f t="array" aca="1" ref="DB67" ca="1">IFERROR(IF(AO67*fxVal_normal=_BS!AO67,"",IF(OR(AO67="", NOT(ISNUMBER(AO67)), ISERROR(AO67), $B67=""), "",
   IF($I67=1,
      IFBLANK(
         _xldudf_CX_PUSH(AO67*fxVal_normal, CX_ENTITY, $B67, AO$11, AO$14, AO$60,),
         ""
      ),
      IF($I67=2,
         IFBLANK(
            _xldudf_CX_PUSH(AO67, CX_ENTITY, $B67, AO$11, AO$14, AO$60,),
            ""
         ),
         IF($I67=3,
            "",
            IFBLANK(
               _xldudf_CX_PUSH(AO67, CX_ENTITY, $B67, AO$11, AO$14, AO$60,),
               ""
            )
         )
      )
   )
)),"")</f>
        <v/>
      </c>
      <c r="DC67" s="1883" t="str" cm="1">
        <f t="array" aca="1" ref="DC67" ca="1">IFERROR(IF(AP67*fxVal_normal=_BS!AP67,"",IF(OR(AP67="", NOT(ISNUMBER(AP67)), ISERROR(AP67), $B67=""), "",
   IF($I67=1,
      IFBLANK(
         _xldudf_CX_PUSH(AP67*fxVal_normal, CX_ENTITY, $B67, AP$11, AP$14, AP$60,),
         ""
      ),
      IF($I67=2,
         IFBLANK(
            _xldudf_CX_PUSH(AP67, CX_ENTITY, $B67, AP$11, AP$14, AP$60,),
            ""
         ),
         IF($I67=3,
            "",
            IFBLANK(
               _xldudf_CX_PUSH(AP67, CX_ENTITY, $B67, AP$11, AP$14, AP$60,),
               ""
            )
         )
      )
   )
)),"")</f>
        <v/>
      </c>
      <c r="DD67" s="1883" t="str" cm="1">
        <f t="array" aca="1" ref="DD67" ca="1">IFERROR(IF(AQ67*fxVal_normal=_BS!AQ67,"",IF(OR(AQ67="", NOT(ISNUMBER(AQ67)), ISERROR(AQ67), $B67=""), "",
   IF($I67=1,
      IFBLANK(
         _xldudf_CX_PUSH(AQ67*fxVal_normal, CX_ENTITY, $B67, AQ$11, AQ$14, AQ$60,),
         ""
      ),
      IF($I67=2,
         IFBLANK(
            _xldudf_CX_PUSH(AQ67, CX_ENTITY, $B67, AQ$11, AQ$14, AQ$60,),
            ""
         ),
         IF($I67=3,
            "",
            IFBLANK(
               _xldudf_CX_PUSH(AQ67, CX_ENTITY, $B67, AQ$11, AQ$14, AQ$60,),
               ""
            )
         )
      )
   )
)),"")</f>
        <v/>
      </c>
      <c r="DE67" s="1883" t="str" cm="1">
        <f t="array" aca="1" ref="DE67" ca="1">IFERROR(IF(AR67*fxVal_normal=_BS!AR67,"",IF(OR(AR67="", NOT(ISNUMBER(AR67)), ISERROR(AR67), $B67=""), "",
   IF($I67=1,
      IFBLANK(
         _xldudf_CX_PUSH(AR67*fxVal_normal, CX_ENTITY, $B67, AR$11, AR$14, AR$60,),
         ""
      ),
      IF($I67=2,
         IFBLANK(
            _xldudf_CX_PUSH(AR67, CX_ENTITY, $B67, AR$11, AR$14, AR$60,),
            ""
         ),
         IF($I67=3,
            "",
            IFBLANK(
               _xldudf_CX_PUSH(AR67, CX_ENTITY, $B67, AR$11, AR$14, AR$60,),
               ""
            )
         )
      )
   )
)),"")</f>
        <v/>
      </c>
      <c r="DF67" s="1883" t="str" cm="1">
        <f t="array" aca="1" ref="DF67" ca="1">IFERROR(IF(AS67*fxVal_normal=_BS!AS67,"",IF(OR(AS67="", NOT(ISNUMBER(AS67)), ISERROR(AS67), $B67=""), "",
   IF($I67=1,
      IFBLANK(
         _xldudf_CX_PUSH(AS67*fxVal_normal, CX_ENTITY, $B67, AS$11, AS$14, AS$60,),
         ""
      ),
      IF($I67=2,
         IFBLANK(
            _xldudf_CX_PUSH(AS67, CX_ENTITY, $B67, AS$11, AS$14, AS$60,),
            ""
         ),
         IF($I67=3,
            "",
            IFBLANK(
               _xldudf_CX_PUSH(AS67, CX_ENTITY, $B67, AS$11, AS$14, AS$60,),
               ""
            )
         )
      )
   )
)),"")</f>
        <v/>
      </c>
      <c r="DG67" s="1883" t="str" cm="1">
        <f t="array" aca="1" ref="DG67" ca="1">IFERROR(IF(AT67*fxVal_normal=_BS!AT67,"",IF(OR(AT67="", NOT(ISNUMBER(AT67)), ISERROR(AT67), $B67=""), "",
   IF($I67=1,
      IFBLANK(
         _xldudf_CX_PUSH(AT67*fxVal_normal, CX_ENTITY, $B67, AT$11, AT$14, AT$60,),
         ""
      ),
      IF($I67=2,
         IFBLANK(
            _xldudf_CX_PUSH(AT67, CX_ENTITY, $B67, AT$11, AT$14, AT$60,),
            ""
         ),
         IF($I67=3,
            "",
            IFBLANK(
               _xldudf_CX_PUSH(AT67, CX_ENTITY, $B67, AT$11, AT$14, AT$60,),
               ""
            )
         )
      )
   )
)),"")</f>
        <v/>
      </c>
      <c r="DH67" s="1883" t="str" cm="1">
        <f t="array" aca="1" ref="DH67" ca="1">IFERROR(IF(AU67*fxVal_normal=_BS!AU67,"",IF(OR(AU67="", NOT(ISNUMBER(AU67)), ISERROR(AU67), $B67=""), "",
   IF($I67=1,
      IFBLANK(
         _xldudf_CX_PUSH(AU67*fxVal_normal, CX_ENTITY, $B67, AU$11, AU$14, AU$60,),
         ""
      ),
      IF($I67=2,
         IFBLANK(
            _xldudf_CX_PUSH(AU67, CX_ENTITY, $B67, AU$11, AU$14, AU$60,),
            ""
         ),
         IF($I67=3,
            "",
            IFBLANK(
               _xldudf_CX_PUSH(AU67, CX_ENTITY, $B67, AU$11, AU$14, AU$60,),
               ""
            )
         )
      )
   )
)),"")</f>
        <v/>
      </c>
      <c r="DI67" s="1883" t="str" cm="1">
        <f t="array" aca="1" ref="DI67" ca="1">IFERROR(IF(AV67*fxVal_normal=_BS!AV67,"",IF(OR(AV67="", NOT(ISNUMBER(AV67)), ISERROR(AV67), $B67=""), "",
   IF($I67=1,
      IFBLANK(
         _xldudf_CX_PUSH(AV67*fxVal_normal, CX_ENTITY, $B67, AV$11, AV$14, AV$60,),
         ""
      ),
      IF($I67=2,
         IFBLANK(
            _xldudf_CX_PUSH(AV67, CX_ENTITY, $B67, AV$11, AV$14, AV$60,),
            ""
         ),
         IF($I67=3,
            "",
            IFBLANK(
               _xldudf_CX_PUSH(AV67, CX_ENTITY, $B67, AV$11, AV$14, AV$60,),
               ""
            )
         )
      )
   )
)),"")</f>
        <v/>
      </c>
      <c r="DJ67" s="1883" t="str" cm="1">
        <f t="array" aca="1" ref="DJ67" ca="1">IFERROR(IF(AW67*fxVal_normal=_BS!AW67,"",IF(OR(AW67="", NOT(ISNUMBER(AW67)), ISERROR(AW67), $B67=""), "",
   IF($I67=1,
      IFBLANK(
         _xldudf_CX_PUSH(AW67*fxVal_normal, CX_ENTITY, $B67, AW$11, AW$14, AW$60,),
         ""
      ),
      IF($I67=2,
         IFBLANK(
            _xldudf_CX_PUSH(AW67, CX_ENTITY, $B67, AW$11, AW$14, AW$60,),
            ""
         ),
         IF($I67=3,
            "",
            IFBLANK(
               _xldudf_CX_PUSH(AW67, CX_ENTITY, $B67, AW$11, AW$14, AW$60,),
               ""
            )
         )
      )
   )
)),"")</f>
        <v/>
      </c>
      <c r="DK67" s="1883" t="str" cm="1">
        <f t="array" aca="1" ref="DK67" ca="1">IFERROR(IF(AX67*fxVal_normal=_BS!AX67,"",IF(OR(AX67="", NOT(ISNUMBER(AX67)), ISERROR(AX67), $B67=""), "",
   IF($I67=1,
      IFBLANK(
         _xldudf_CX_PUSH(AX67*fxVal_normal, CX_ENTITY, $B67, AX$11, AX$14, AX$60,),
         ""
      ),
      IF($I67=2,
         IFBLANK(
            _xldudf_CX_PUSH(AX67, CX_ENTITY, $B67, AX$11, AX$14, AX$60,),
            ""
         ),
         IF($I67=3,
            "",
            IFBLANK(
               _xldudf_CX_PUSH(AX67, CX_ENTITY, $B67, AX$11, AX$14, AX$60,),
               ""
            )
         )
      )
   )
)),"")</f>
        <v/>
      </c>
      <c r="DL67" s="1883" t="str" cm="1">
        <f t="array" aca="1" ref="DL67" ca="1">IFERROR(IF(AY67*fxVal_normal=_BS!AY67,"",IF(OR(AY67="", NOT(ISNUMBER(AY67)), ISERROR(AY67), $B67=""), "",
   IF($I67=1,
      IFBLANK(
         _xldudf_CX_PUSH(AY67*fxVal_normal, CX_ENTITY, $B67, AY$11, AY$14, AY$60,),
         ""
      ),
      IF($I67=2,
         IFBLANK(
            _xldudf_CX_PUSH(AY67, CX_ENTITY, $B67, AY$11, AY$14, AY$60,),
            ""
         ),
         IF($I67=3,
            "",
            IFBLANK(
               _xldudf_CX_PUSH(AY67, CX_ENTITY, $B67, AY$11, AY$14, AY$60,),
               ""
            )
         )
      )
   )
)),"")</f>
        <v/>
      </c>
      <c r="DM67" s="1883" t="str" cm="1">
        <f t="array" aca="1" ref="DM67" ca="1">IFERROR(IF(AZ67*fxVal_normal=_BS!AZ67,"",IF(OR(AZ67="", NOT(ISNUMBER(AZ67)), ISERROR(AZ67), $B67=""), "",
   IF($I67=1,
      IFBLANK(
         _xldudf_CX_PUSH(AZ67*fxVal_normal, CX_ENTITY, $B67, AZ$11, AZ$14, AZ$60,),
         ""
      ),
      IF($I67=2,
         IFBLANK(
            _xldudf_CX_PUSH(AZ67, CX_ENTITY, $B67, AZ$11, AZ$14, AZ$60,),
            ""
         ),
         IF($I67=3,
            "",
            IFBLANK(
               _xldudf_CX_PUSH(AZ67, CX_ENTITY, $B67, AZ$11, AZ$14, AZ$60,),
               ""
            )
         )
      )
   )
)),"")</f>
        <v/>
      </c>
      <c r="DN67" s="1883" t="str" cm="1">
        <f t="array" aca="1" ref="DN67" ca="1">IFERROR(IF(BA67*fxVal_normal=_BS!BA67,"",IF(OR(BA67="", NOT(ISNUMBER(BA67)), ISERROR(BA67), $B67=""), "",
   IF($I67=1,
      IFBLANK(
         _xldudf_CX_PUSH(BA67*fxVal_normal, CX_ENTITY, $B67, BA$11, BA$14, BA$60,),
         ""
      ),
      IF($I67=2,
         IFBLANK(
            _xldudf_CX_PUSH(BA67, CX_ENTITY, $B67, BA$11, BA$14, BA$60,),
            ""
         ),
         IF($I67=3,
            "",
            IFBLANK(
               _xldudf_CX_PUSH(BA67, CX_ENTITY, $B67, BA$11, BA$14, BA$60,),
               ""
            )
         )
      )
   )
)),"")</f>
        <v/>
      </c>
      <c r="DO67" s="1883" t="str" cm="1">
        <f t="array" aca="1" ref="DO67" ca="1">IFERROR(IF(BB67*fxVal_normal=_BS!BB67,"",IF(OR(BB67="", NOT(ISNUMBER(BB67)), ISERROR(BB67), $B67=""), "",
   IF($I67=1,
      IFBLANK(
         _xldudf_CX_PUSH(BB67*fxVal_normal, CX_ENTITY, $B67, BB$11, BB$14, BB$60,),
         ""
      ),
      IF($I67=2,
         IFBLANK(
            _xldudf_CX_PUSH(BB67, CX_ENTITY, $B67, BB$11, BB$14, BB$60,),
            ""
         ),
         IF($I67=3,
            "",
            IFBLANK(
               _xldudf_CX_PUSH(BB67, CX_ENTITY, $B67, BB$11, BB$14, BB$60,),
               ""
            )
         )
      )
   )
)),"")</f>
        <v/>
      </c>
      <c r="DP67" s="1883" t="str" cm="1">
        <f t="array" aca="1" ref="DP67" ca="1">IFERROR(IF(BC67*fxVal_normal=_BS!BC67,"",IF(OR(BC67="", NOT(ISNUMBER(BC67)), ISERROR(BC67), $B67=""), "",
   IF($I67=1,
      IFBLANK(
         _xldudf_CX_PUSH(BC67*fxVal_normal, CX_ENTITY, $B67, BC$11, BC$14, BC$60,),
         ""
      ),
      IF($I67=2,
         IFBLANK(
            _xldudf_CX_PUSH(BC67, CX_ENTITY, $B67, BC$11, BC$14, BC$60,),
            ""
         ),
         IF($I67=3,
            "",
            IFBLANK(
               _xldudf_CX_PUSH(BC67, CX_ENTITY, $B67, BC$11, BC$14, BC$60,),
               ""
            )
         )
      )
   )
)),"")</f>
        <v/>
      </c>
      <c r="DQ67" s="1883" t="str" cm="1">
        <f t="array" aca="1" ref="DQ67" ca="1">IFERROR(IF(BD67*fxVal_normal=_BS!BD67,"",IF(OR(BD67="", NOT(ISNUMBER(BD67)), ISERROR(BD67), $B67=""), "",
   IF($I67=1,
      IFBLANK(
         _xldudf_CX_PUSH(BD67*fxVal_normal, CX_ENTITY, $B67, BD$11, BD$14, BD$60,),
         ""
      ),
      IF($I67=2,
         IFBLANK(
            _xldudf_CX_PUSH(BD67, CX_ENTITY, $B67, BD$11, BD$14, BD$60,),
            ""
         ),
         IF($I67=3,
            "",
            IFBLANK(
               _xldudf_CX_PUSH(BD67, CX_ENTITY, $B67, BD$11, BD$14, BD$60,),
               ""
            )
         )
      )
   )
)),"")</f>
        <v/>
      </c>
      <c r="DR67" s="1883" t="str" cm="1">
        <f t="array" aca="1" ref="DR67" ca="1">IFERROR(IF(BE67*fxVal_normal=_BS!BE67,"",IF(OR(BE67="", NOT(ISNUMBER(BE67)), ISERROR(BE67), $B67=""), "",
   IF($I67=1,
      IFBLANK(
         _xldudf_CX_PUSH(BE67*fxVal_normal, CX_ENTITY, $B67, BE$11, BE$14, BE$60,),
         ""
      ),
      IF($I67=2,
         IFBLANK(
            _xldudf_CX_PUSH(BE67, CX_ENTITY, $B67, BE$11, BE$14, BE$60,),
            ""
         ),
         IF($I67=3,
            "",
            IFBLANK(
               _xldudf_CX_PUSH(BE67, CX_ENTITY, $B67, BE$11, BE$14, BE$60,),
               ""
            )
         )
      )
   )
)),"")</f>
        <v/>
      </c>
      <c r="DS67" s="1883" t="str" cm="1">
        <f t="array" aca="1" ref="DS67" ca="1">IFERROR(IF(BF67*fxVal_normal=_BS!BF67,"",IF(OR(BF67="", NOT(ISNUMBER(BF67)), ISERROR(BF67), $B67=""), "",
   IF($I67=1,
      IFBLANK(
         _xldudf_CX_PUSH(BF67*fxVal_normal, CX_ENTITY, $B67, BF$11, BF$14, BF$60,),
         ""
      ),
      IF($I67=2,
         IFBLANK(
            _xldudf_CX_PUSH(BF67, CX_ENTITY, $B67, BF$11, BF$14, BF$60,),
            ""
         ),
         IF($I67=3,
            "",
            IFBLANK(
               _xldudf_CX_PUSH(BF67, CX_ENTITY, $B67, BF$11, BF$14, BF$60,),
               ""
            )
         )
      )
   )
)),"")</f>
        <v/>
      </c>
      <c r="DT67" s="1883" t="str" cm="1">
        <f t="array" aca="1" ref="DT67" ca="1">IFERROR(IF(BG67*fxVal_normal=_BS!BG67,"",IF(OR(BG67="", NOT(ISNUMBER(BG67)), ISERROR(BG67), $B67=""), "",
   IF($I67=1,
      IFBLANK(
         _xldudf_CX_PUSH(BG67*fxVal_normal, CX_ENTITY, $B67, BG$11, BG$14, BG$60,),
         ""
      ),
      IF($I67=2,
         IFBLANK(
            _xldudf_CX_PUSH(BG67, CX_ENTITY, $B67, BG$11, BG$14, BG$60,),
            ""
         ),
         IF($I67=3,
            "",
            IFBLANK(
               _xldudf_CX_PUSH(BG67, CX_ENTITY, $B67, BG$11, BG$14, BG$60,),
               ""
            )
         )
      )
   )
)),"")</f>
        <v/>
      </c>
      <c r="DU67" s="1883" t="str" cm="1">
        <f t="array" aca="1" ref="DU67" ca="1">IFERROR(IF(BH67*fxVal_normal=_BS!BH67,"",IF(OR(BH67="", NOT(ISNUMBER(BH67)), ISERROR(BH67), $B67=""), "",
   IF($I67=1,
      IFBLANK(
         _xldudf_CX_PUSH(BH67*fxVal_normal, CX_ENTITY, $B67, BH$11, BH$14, BH$60,),
         ""
      ),
      IF($I67=2,
         IFBLANK(
            _xldudf_CX_PUSH(BH67, CX_ENTITY, $B67, BH$11, BH$14, BH$60,),
            ""
         ),
         IF($I67=3,
            "",
            IFBLANK(
               _xldudf_CX_PUSH(BH67, CX_ENTITY, $B67, BH$11, BH$14, BH$60,),
               ""
            )
         )
      )
   )
)),"")</f>
        <v/>
      </c>
      <c r="DV67" s="1883" t="str" cm="1">
        <f t="array" aca="1" ref="DV67" ca="1">IFERROR(IF(BI67*fxVal_normal=_BS!BI67,"",IF(OR(BI67="", NOT(ISNUMBER(BI67)), ISERROR(BI67), $B67=""), "",
   IF($I67=1,
      IFBLANK(
         _xldudf_CX_PUSH(BI67*fxVal_normal, CX_ENTITY, $B67, BI$11, BI$14, BI$60,),
         ""
      ),
      IF($I67=2,
         IFBLANK(
            _xldudf_CX_PUSH(BI67, CX_ENTITY, $B67, BI$11, BI$14, BI$60,),
            ""
         ),
         IF($I67=3,
            "",
            IFBLANK(
               _xldudf_CX_PUSH(BI67, CX_ENTITY, $B67, BI$11, BI$14, BI$60,),
               ""
            )
         )
      )
   )
)),"")</f>
        <v/>
      </c>
      <c r="DW67" s="1883" t="str" cm="1">
        <f t="array" aca="1" ref="DW67" ca="1">IFERROR(IF(BJ67*fxVal_normal=_BS!BJ67,"",IF(OR(BJ67="", NOT(ISNUMBER(BJ67)), ISERROR(BJ67), $B67=""), "",
   IF($I67=1,
      IFBLANK(
         _xldudf_CX_PUSH(BJ67*fxVal_normal, CX_ENTITY, $B67, BJ$11, BJ$14, BJ$60,),
         ""
      ),
      IF($I67=2,
         IFBLANK(
            _xldudf_CX_PUSH(BJ67, CX_ENTITY, $B67, BJ$11, BJ$14, BJ$60,),
            ""
         ),
         IF($I67=3,
            "",
            IFBLANK(
               _xldudf_CX_PUSH(BJ67, CX_ENTITY, $B67, BJ$11, BJ$14, BJ$60,),
               ""
            )
         )
      )
   )
)),"")</f>
        <v/>
      </c>
      <c r="DX67" s="1883" t="str" cm="1">
        <f t="array" aca="1" ref="DX67" ca="1">IFERROR(IF(BK67*fxVal_normal=_BS!BK67,"",IF(OR(BK67="", NOT(ISNUMBER(BK67)), ISERROR(BK67), $B67=""), "",
   IF($I67=1,
      IFBLANK(
         _xldudf_CX_PUSH(BK67*fxVal_normal, CX_ENTITY, $B67, BK$11, BK$14, BK$60,),
         ""
      ),
      IF($I67=2,
         IFBLANK(
            _xldudf_CX_PUSH(BK67, CX_ENTITY, $B67, BK$11, BK$14, BK$60,),
            ""
         ),
         IF($I67=3,
            "",
            IFBLANK(
               _xldudf_CX_PUSH(BK67, CX_ENTITY, $B67, BK$11, BK$14, BK$60,),
               ""
            )
         )
      )
   )
)),"")</f>
        <v/>
      </c>
      <c r="DY67" s="1883" t="str" cm="1">
        <f t="array" aca="1" ref="DY67" ca="1">IFERROR(IF(BL67*fxVal_normal=_BS!BL67,"",IF(OR(BL67="", NOT(ISNUMBER(BL67)), ISERROR(BL67), $B67=""), "",
   IF($I67=1,
      IFBLANK(
         _xldudf_CX_PUSH(BL67*fxVal_normal, CX_ENTITY, $B67, BL$11, BL$14, BL$60,),
         ""
      ),
      IF($I67=2,
         IFBLANK(
            _xldudf_CX_PUSH(BL67, CX_ENTITY, $B67, BL$11, BL$14, BL$60,),
            ""
         ),
         IF($I67=3,
            "",
            IFBLANK(
               _xldudf_CX_PUSH(BL67, CX_ENTITY, $B67, BL$11, BL$14, BL$60,),
               ""
            )
         )
      )
   )
)),"")</f>
        <v/>
      </c>
      <c r="DZ67" s="1883" t="str" cm="1">
        <f t="array" aca="1" ref="DZ67" ca="1">IFERROR(IF(BM67*fxVal_normal=_BS!BM67,"",IF(OR(BM67="", NOT(ISNUMBER(BM67)), ISERROR(BM67), $B67=""), "",
   IF($I67=1,
      IFBLANK(
         _xldudf_CX_PUSH(BM67*fxVal_normal, CX_ENTITY, $B67, BM$11, BM$14, BM$60,),
         ""
      ),
      IF($I67=2,
         IFBLANK(
            _xldudf_CX_PUSH(BM67, CX_ENTITY, $B67, BM$11, BM$14, BM$60,),
            ""
         ),
         IF($I67=3,
            "",
            IFBLANK(
               _xldudf_CX_PUSH(BM67, CX_ENTITY, $B67, BM$11, BM$14, BM$60,),
               ""
            )
         )
      )
   )
)),"")</f>
        <v/>
      </c>
      <c r="EA67" s="1883" t="str" cm="1">
        <f t="array" aca="1" ref="EA67" ca="1">IFERROR(IF(BN67*fxVal_normal=_BS!BN67,"",IF(OR(BN67="", NOT(ISNUMBER(BN67)), ISERROR(BN67), $B67=""), "",
   IF($I67=1,
      IFBLANK(
         _xldudf_CX_PUSH(BN67*fxVal_normal, CX_ENTITY, $B67, BN$11, BN$14, BN$60,),
         ""
      ),
      IF($I67=2,
         IFBLANK(
            _xldudf_CX_PUSH(BN67, CX_ENTITY, $B67, BN$11, BN$14, BN$60,),
            ""
         ),
         IF($I67=3,
            "",
            IFBLANK(
               _xldudf_CX_PUSH(BN67, CX_ENTITY, $B67, BN$11, BN$14, BN$60,),
               ""
            )
         )
      )
   )
)),"")</f>
        <v/>
      </c>
    </row>
    <row r="68" spans="1:131" ht="21" customHeight="1">
      <c r="A68" s="1646"/>
      <c r="B68" s="811" t="str" cm="1">
        <f t="array" ref="B68">IFBLANK(_BS!F68,"")</f>
        <v>Other Net Working Capital</v>
      </c>
      <c r="C68" s="811" t="str" cm="1">
        <f t="array" ref="C68">IFBLANK(_BS!C68,"")</f>
        <v>Other Net Working Capital (Company View)</v>
      </c>
      <c r="D68" s="1549"/>
      <c r="E68" s="1902" t="e" cm="1">
        <f t="array" aca="1" ref="E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)($AD68:$CH68, Z68)</f>
        <v>#NAME?</v>
      </c>
      <c r="F68" s="1897"/>
      <c r="G68" s="1897"/>
      <c r="H68" s="585">
        <v>1</v>
      </c>
      <c r="I68" s="585">
        <v>1</v>
      </c>
      <c r="J68" s="586"/>
      <c r="N68" s="158"/>
      <c r="O68" s="101"/>
      <c r="P68" s="52"/>
      <c r="Q68" s="101"/>
      <c r="R68" s="126"/>
      <c r="S68" s="101"/>
      <c r="T68" s="101"/>
      <c r="U68" s="39"/>
      <c r="W68" s="930" t="str">
        <f t="shared" si="18"/>
        <v>Budget</v>
      </c>
      <c r="X68" s="857" t="str">
        <f>_BS!X68</f>
        <v>a</v>
      </c>
      <c r="Y68" s="1593">
        <f t="shared" si="17"/>
        <v>2</v>
      </c>
      <c r="Z68" s="198" cm="1">
        <f t="array" ref="Z68">_xlfn.SWITCH(
    TRUE,
    _BS!$L68=TRUE, 1,
    _BS!$L68=FALSE,-1,
    _BS!$L68=-1,0,
"n/a"
)</f>
        <v>-1</v>
      </c>
      <c r="AA68" s="200"/>
      <c r="AB68" s="88" t="str">
        <f>_BS!AB68</f>
        <v>Other Net Working Capital</v>
      </c>
      <c r="AC68" s="88" t="e" cm="1" vm="5">
        <f t="array" aca="1" ref="AC68" ca="1">_xlfn.LET(
_xlpm._termname, $AB68,
_xlpm._iconname, "find",
_xlpm._icon, fx_getIcon(_xlpm._iconname),
_xlpm._location, _xlfn.XLOOKUP(LOWER(_xlpm._termname), LOWER(tbl_acctDef[Term]),tbl_acctDef[Term]),
_xlpm._hyperlink, HYPERLINK("#"&amp;CELL("address",_xlpm._location), _xlpm._icon),
IFERROR(_xlpm._hyperlink,"")
)</f>
        <v>#VALUE!</v>
      </c>
      <c r="AD68" s="1669">
        <v>1</v>
      </c>
      <c r="AE68" s="1669">
        <v>1</v>
      </c>
      <c r="AF68" s="1669">
        <v>1</v>
      </c>
      <c r="AG68" s="1669">
        <v>1</v>
      </c>
      <c r="AH68" s="1669">
        <v>1</v>
      </c>
      <c r="AI68" s="1669">
        <v>1</v>
      </c>
      <c r="AJ68" s="1669">
        <v>1</v>
      </c>
      <c r="AK68" s="1669">
        <v>1</v>
      </c>
      <c r="AL68" s="1669">
        <v>1</v>
      </c>
      <c r="AM68" s="1669">
        <v>1</v>
      </c>
      <c r="AN68" s="1669">
        <v>1</v>
      </c>
      <c r="AO68" s="1669">
        <v>1</v>
      </c>
      <c r="AP68" s="1669">
        <v>1</v>
      </c>
      <c r="AQ68" s="1669">
        <v>1</v>
      </c>
      <c r="AR68" s="1669">
        <v>1</v>
      </c>
      <c r="AS68" s="1669">
        <v>1</v>
      </c>
      <c r="AT68" s="1669">
        <v>1</v>
      </c>
      <c r="AU68" s="1669">
        <v>1</v>
      </c>
      <c r="AV68" s="1669">
        <v>1</v>
      </c>
      <c r="AW68" s="1669">
        <v>1</v>
      </c>
      <c r="AX68" s="1669">
        <v>1</v>
      </c>
      <c r="AY68" s="1669">
        <v>1</v>
      </c>
      <c r="AZ68" s="1669">
        <v>1</v>
      </c>
      <c r="BA68" s="1669">
        <v>1</v>
      </c>
      <c r="BB68" s="1669">
        <v>1</v>
      </c>
      <c r="BC68" s="1669">
        <v>1</v>
      </c>
      <c r="BD68" s="1669">
        <v>1</v>
      </c>
      <c r="BE68" s="1669">
        <v>1</v>
      </c>
      <c r="BF68" s="1669">
        <v>1</v>
      </c>
      <c r="BG68" s="1669">
        <v>1</v>
      </c>
      <c r="BH68" s="1669">
        <v>1</v>
      </c>
      <c r="BI68" s="1669">
        <v>1</v>
      </c>
      <c r="BJ68" s="1669">
        <v>1</v>
      </c>
      <c r="BK68" s="1669">
        <v>1</v>
      </c>
      <c r="BL68" s="1669">
        <v>1</v>
      </c>
      <c r="BM68" s="1669">
        <v>1</v>
      </c>
      <c r="BN68" s="1669">
        <v>1</v>
      </c>
      <c r="BO68" s="2118"/>
      <c r="BP68" s="2118"/>
      <c r="BQ68" s="2118"/>
      <c r="BR68" s="2118"/>
      <c r="BS68" s="2118"/>
      <c r="BT68" s="2118"/>
      <c r="BU68" s="2118"/>
      <c r="BV68" s="2118"/>
      <c r="BW68" s="2118"/>
      <c r="BX68" s="2118"/>
      <c r="BY68" s="2118"/>
      <c r="BZ68" s="2118"/>
      <c r="CA68" s="929"/>
      <c r="CB68" s="921"/>
      <c r="CC68" s="988"/>
      <c r="CD68" s="928" t="e" cm="1">
        <f t="array" aca="1" ref="CD68" ca="1">_xlfn.XLOOKUP(BS!CD$11, array_timeline, BS!$AD68:$BN68)</f>
        <v>#NAME?</v>
      </c>
      <c r="CE68" s="928" t="e" cm="1">
        <f t="array" aca="1" ref="CE68" ca="1">_xlfn.XLOOKUP(BS!CE$11, array_timeline, BS!$AD68:$BN68)</f>
        <v>#NAME?</v>
      </c>
      <c r="CF68" s="925"/>
      <c r="CG68" s="2122" t="e">
        <f t="shared" ca="1" si="16"/>
        <v>#NAME?</v>
      </c>
      <c r="CH68" s="2122" t="e">
        <f t="shared" ca="1" si="16"/>
        <v>#NAME?</v>
      </c>
      <c r="CI68" s="787"/>
      <c r="CQ68" s="1883" t="str" cm="1">
        <f t="array" aca="1" ref="CQ68" ca="1">IFERROR(IF(AD68*fxVal_normal=_BS!AD68,"",IF(OR(AD68="", NOT(ISNUMBER(AD68)), ISERROR(AD68), $B68=""), "",
   IF($I68=1,
      IFBLANK(
         _xldudf_CX_PUSH(AD68*fxVal_normal, CX_ENTITY, $B68, AD$11, AD$14, AD$60,),
         ""
      ),
      IF($I68=2,
         IFBLANK(
            _xldudf_CX_PUSH(AD68, CX_ENTITY, $B68, AD$11, AD$14, AD$60,),
            ""
         ),
         IF($I68=3,
            "",
            IFBLANK(
               _xldudf_CX_PUSH(AD68, CX_ENTITY, $B68, AD$11, AD$14, AD$60,),
               ""
            )
         )
      )
   )
)),"")</f>
        <v/>
      </c>
      <c r="CR68" s="1883" t="str" cm="1">
        <f t="array" aca="1" ref="CR68" ca="1">IFERROR(IF(AE68*fxVal_normal=_BS!AE68,"",IF(OR(AE68="", NOT(ISNUMBER(AE68)), ISERROR(AE68), $B68=""), "",
   IF($I68=1,
      IFBLANK(
         _xldudf_CX_PUSH(AE68*fxVal_normal, CX_ENTITY, $B68, AE$11, AE$14, AE$60,),
         ""
      ),
      IF($I68=2,
         IFBLANK(
            _xldudf_CX_PUSH(AE68, CX_ENTITY, $B68, AE$11, AE$14, AE$60,),
            ""
         ),
         IF($I68=3,
            "",
            IFBLANK(
               _xldudf_CX_PUSH(AE68, CX_ENTITY, $B68, AE$11, AE$14, AE$60,),
               ""
            )
         )
      )
   )
)),"")</f>
        <v/>
      </c>
      <c r="CS68" s="1883" t="str" cm="1">
        <f t="array" aca="1" ref="CS68" ca="1">IFERROR(IF(AF68*fxVal_normal=_BS!AF68,"",IF(OR(AF68="", NOT(ISNUMBER(AF68)), ISERROR(AF68), $B68=""), "",
   IF($I68=1,
      IFBLANK(
         _xldudf_CX_PUSH(AF68*fxVal_normal, CX_ENTITY, $B68, AF$11, AF$14, AF$60,),
         ""
      ),
      IF($I68=2,
         IFBLANK(
            _xldudf_CX_PUSH(AF68, CX_ENTITY, $B68, AF$11, AF$14, AF$60,),
            ""
         ),
         IF($I68=3,
            "",
            IFBLANK(
               _xldudf_CX_PUSH(AF68, CX_ENTITY, $B68, AF$11, AF$14, AF$60,),
               ""
            )
         )
      )
   )
)),"")</f>
        <v/>
      </c>
      <c r="CT68" s="1883" t="str" cm="1">
        <f t="array" aca="1" ref="CT68" ca="1">IFERROR(IF(AG68*fxVal_normal=_BS!AG68,"",IF(OR(AG68="", NOT(ISNUMBER(AG68)), ISERROR(AG68), $B68=""), "",
   IF($I68=1,
      IFBLANK(
         _xldudf_CX_PUSH(AG68*fxVal_normal, CX_ENTITY, $B68, AG$11, AG$14, AG$60,),
         ""
      ),
      IF($I68=2,
         IFBLANK(
            _xldudf_CX_PUSH(AG68, CX_ENTITY, $B68, AG$11, AG$14, AG$60,),
            ""
         ),
         IF($I68=3,
            "",
            IFBLANK(
               _xldudf_CX_PUSH(AG68, CX_ENTITY, $B68, AG$11, AG$14, AG$60,),
               ""
            )
         )
      )
   )
)),"")</f>
        <v/>
      </c>
      <c r="CU68" s="1883" t="str" cm="1">
        <f t="array" aca="1" ref="CU68" ca="1">IFERROR(IF(AH68*fxVal_normal=_BS!AH68,"",IF(OR(AH68="", NOT(ISNUMBER(AH68)), ISERROR(AH68), $B68=""), "",
   IF($I68=1,
      IFBLANK(
         _xldudf_CX_PUSH(AH68*fxVal_normal, CX_ENTITY, $B68, AH$11, AH$14, AH$60,),
         ""
      ),
      IF($I68=2,
         IFBLANK(
            _xldudf_CX_PUSH(AH68, CX_ENTITY, $B68, AH$11, AH$14, AH$60,),
            ""
         ),
         IF($I68=3,
            "",
            IFBLANK(
               _xldudf_CX_PUSH(AH68, CX_ENTITY, $B68, AH$11, AH$14, AH$60,),
               ""
            )
         )
      )
   )
)),"")</f>
        <v/>
      </c>
      <c r="CV68" s="1883" t="str" cm="1">
        <f t="array" aca="1" ref="CV68" ca="1">IFERROR(IF(AI68*fxVal_normal=_BS!AI68,"",IF(OR(AI68="", NOT(ISNUMBER(AI68)), ISERROR(AI68), $B68=""), "",
   IF($I68=1,
      IFBLANK(
         _xldudf_CX_PUSH(AI68*fxVal_normal, CX_ENTITY, $B68, AI$11, AI$14, AI$60,),
         ""
      ),
      IF($I68=2,
         IFBLANK(
            _xldudf_CX_PUSH(AI68, CX_ENTITY, $B68, AI$11, AI$14, AI$60,),
            ""
         ),
         IF($I68=3,
            "",
            IFBLANK(
               _xldudf_CX_PUSH(AI68, CX_ENTITY, $B68, AI$11, AI$14, AI$60,),
               ""
            )
         )
      )
   )
)),"")</f>
        <v/>
      </c>
      <c r="CW68" s="1883" t="str" cm="1">
        <f t="array" aca="1" ref="CW68" ca="1">IFERROR(IF(AJ68*fxVal_normal=_BS!AJ68,"",IF(OR(AJ68="", NOT(ISNUMBER(AJ68)), ISERROR(AJ68), $B68=""), "",
   IF($I68=1,
      IFBLANK(
         _xldudf_CX_PUSH(AJ68*fxVal_normal, CX_ENTITY, $B68, AJ$11, AJ$14, AJ$60,),
         ""
      ),
      IF($I68=2,
         IFBLANK(
            _xldudf_CX_PUSH(AJ68, CX_ENTITY, $B68, AJ$11, AJ$14, AJ$60,),
            ""
         ),
         IF($I68=3,
            "",
            IFBLANK(
               _xldudf_CX_PUSH(AJ68, CX_ENTITY, $B68, AJ$11, AJ$14, AJ$60,),
               ""
            )
         )
      )
   )
)),"")</f>
        <v/>
      </c>
      <c r="CX68" s="1883" t="str" cm="1">
        <f t="array" aca="1" ref="CX68" ca="1">IFERROR(IF(AK68*fxVal_normal=_BS!AK68,"",IF(OR(AK68="", NOT(ISNUMBER(AK68)), ISERROR(AK68), $B68=""), "",
   IF($I68=1,
      IFBLANK(
         _xldudf_CX_PUSH(AK68*fxVal_normal, CX_ENTITY, $B68, AK$11, AK$14, AK$60,),
         ""
      ),
      IF($I68=2,
         IFBLANK(
            _xldudf_CX_PUSH(AK68, CX_ENTITY, $B68, AK$11, AK$14, AK$60,),
            ""
         ),
         IF($I68=3,
            "",
            IFBLANK(
               _xldudf_CX_PUSH(AK68, CX_ENTITY, $B68, AK$11, AK$14, AK$60,),
               ""
            )
         )
      )
   )
)),"")</f>
        <v/>
      </c>
      <c r="CY68" s="1883" t="str" cm="1">
        <f t="array" aca="1" ref="CY68" ca="1">IFERROR(IF(AL68*fxVal_normal=_BS!AL68,"",IF(OR(AL68="", NOT(ISNUMBER(AL68)), ISERROR(AL68), $B68=""), "",
   IF($I68=1,
      IFBLANK(
         _xldudf_CX_PUSH(AL68*fxVal_normal, CX_ENTITY, $B68, AL$11, AL$14, AL$60,),
         ""
      ),
      IF($I68=2,
         IFBLANK(
            _xldudf_CX_PUSH(AL68, CX_ENTITY, $B68, AL$11, AL$14, AL$60,),
            ""
         ),
         IF($I68=3,
            "",
            IFBLANK(
               _xldudf_CX_PUSH(AL68, CX_ENTITY, $B68, AL$11, AL$14, AL$60,),
               ""
            )
         )
      )
   )
)),"")</f>
        <v/>
      </c>
      <c r="CZ68" s="1883" t="str" cm="1">
        <f t="array" aca="1" ref="CZ68" ca="1">IFERROR(IF(AM68*fxVal_normal=_BS!AM68,"",IF(OR(AM68="", NOT(ISNUMBER(AM68)), ISERROR(AM68), $B68=""), "",
   IF($I68=1,
      IFBLANK(
         _xldudf_CX_PUSH(AM68*fxVal_normal, CX_ENTITY, $B68, AM$11, AM$14, AM$60,),
         ""
      ),
      IF($I68=2,
         IFBLANK(
            _xldudf_CX_PUSH(AM68, CX_ENTITY, $B68, AM$11, AM$14, AM$60,),
            ""
         ),
         IF($I68=3,
            "",
            IFBLANK(
               _xldudf_CX_PUSH(AM68, CX_ENTITY, $B68, AM$11, AM$14, AM$60,),
               ""
            )
         )
      )
   )
)),"")</f>
        <v/>
      </c>
      <c r="DA68" s="1883" t="str" cm="1">
        <f t="array" aca="1" ref="DA68" ca="1">IFERROR(IF(AN68*fxVal_normal=_BS!AN68,"",IF(OR(AN68="", NOT(ISNUMBER(AN68)), ISERROR(AN68), $B68=""), "",
   IF($I68=1,
      IFBLANK(
         _xldudf_CX_PUSH(AN68*fxVal_normal, CX_ENTITY, $B68, AN$11, AN$14, AN$60,),
         ""
      ),
      IF($I68=2,
         IFBLANK(
            _xldudf_CX_PUSH(AN68, CX_ENTITY, $B68, AN$11, AN$14, AN$60,),
            ""
         ),
         IF($I68=3,
            "",
            IFBLANK(
               _xldudf_CX_PUSH(AN68, CX_ENTITY, $B68, AN$11, AN$14, AN$60,),
               ""
            )
         )
      )
   )
)),"")</f>
        <v/>
      </c>
      <c r="DB68" s="1883" t="str" cm="1">
        <f t="array" aca="1" ref="DB68" ca="1">IFERROR(IF(AO68*fxVal_normal=_BS!AO68,"",IF(OR(AO68="", NOT(ISNUMBER(AO68)), ISERROR(AO68), $B68=""), "",
   IF($I68=1,
      IFBLANK(
         _xldudf_CX_PUSH(AO68*fxVal_normal, CX_ENTITY, $B68, AO$11, AO$14, AO$60,),
         ""
      ),
      IF($I68=2,
         IFBLANK(
            _xldudf_CX_PUSH(AO68, CX_ENTITY, $B68, AO$11, AO$14, AO$60,),
            ""
         ),
         IF($I68=3,
            "",
            IFBLANK(
               _xldudf_CX_PUSH(AO68, CX_ENTITY, $B68, AO$11, AO$14, AO$60,),
               ""
            )
         )
      )
   )
)),"")</f>
        <v/>
      </c>
      <c r="DC68" s="1883" t="str" cm="1">
        <f t="array" aca="1" ref="DC68" ca="1">IFERROR(IF(AP68*fxVal_normal=_BS!AP68,"",IF(OR(AP68="", NOT(ISNUMBER(AP68)), ISERROR(AP68), $B68=""), "",
   IF($I68=1,
      IFBLANK(
         _xldudf_CX_PUSH(AP68*fxVal_normal, CX_ENTITY, $B68, AP$11, AP$14, AP$60,),
         ""
      ),
      IF($I68=2,
         IFBLANK(
            _xldudf_CX_PUSH(AP68, CX_ENTITY, $B68, AP$11, AP$14, AP$60,),
            ""
         ),
         IF($I68=3,
            "",
            IFBLANK(
               _xldudf_CX_PUSH(AP68, CX_ENTITY, $B68, AP$11, AP$14, AP$60,),
               ""
            )
         )
      )
   )
)),"")</f>
        <v/>
      </c>
      <c r="DD68" s="1883" t="str" cm="1">
        <f t="array" aca="1" ref="DD68" ca="1">IFERROR(IF(AQ68*fxVal_normal=_BS!AQ68,"",IF(OR(AQ68="", NOT(ISNUMBER(AQ68)), ISERROR(AQ68), $B68=""), "",
   IF($I68=1,
      IFBLANK(
         _xldudf_CX_PUSH(AQ68*fxVal_normal, CX_ENTITY, $B68, AQ$11, AQ$14, AQ$60,),
         ""
      ),
      IF($I68=2,
         IFBLANK(
            _xldudf_CX_PUSH(AQ68, CX_ENTITY, $B68, AQ$11, AQ$14, AQ$60,),
            ""
         ),
         IF($I68=3,
            "",
            IFBLANK(
               _xldudf_CX_PUSH(AQ68, CX_ENTITY, $B68, AQ$11, AQ$14, AQ$60,),
               ""
            )
         )
      )
   )
)),"")</f>
        <v/>
      </c>
      <c r="DE68" s="1883" t="str" cm="1">
        <f t="array" aca="1" ref="DE68" ca="1">IFERROR(IF(AR68*fxVal_normal=_BS!AR68,"",IF(OR(AR68="", NOT(ISNUMBER(AR68)), ISERROR(AR68), $B68=""), "",
   IF($I68=1,
      IFBLANK(
         _xldudf_CX_PUSH(AR68*fxVal_normal, CX_ENTITY, $B68, AR$11, AR$14, AR$60,),
         ""
      ),
      IF($I68=2,
         IFBLANK(
            _xldudf_CX_PUSH(AR68, CX_ENTITY, $B68, AR$11, AR$14, AR$60,),
            ""
         ),
         IF($I68=3,
            "",
            IFBLANK(
               _xldudf_CX_PUSH(AR68, CX_ENTITY, $B68, AR$11, AR$14, AR$60,),
               ""
            )
         )
      )
   )
)),"")</f>
        <v/>
      </c>
      <c r="DF68" s="1883" t="str" cm="1">
        <f t="array" aca="1" ref="DF68" ca="1">IFERROR(IF(AS68*fxVal_normal=_BS!AS68,"",IF(OR(AS68="", NOT(ISNUMBER(AS68)), ISERROR(AS68), $B68=""), "",
   IF($I68=1,
      IFBLANK(
         _xldudf_CX_PUSH(AS68*fxVal_normal, CX_ENTITY, $B68, AS$11, AS$14, AS$60,),
         ""
      ),
      IF($I68=2,
         IFBLANK(
            _xldudf_CX_PUSH(AS68, CX_ENTITY, $B68, AS$11, AS$14, AS$60,),
            ""
         ),
         IF($I68=3,
            "",
            IFBLANK(
               _xldudf_CX_PUSH(AS68, CX_ENTITY, $B68, AS$11, AS$14, AS$60,),
               ""
            )
         )
      )
   )
)),"")</f>
        <v/>
      </c>
      <c r="DG68" s="1883" t="str" cm="1">
        <f t="array" aca="1" ref="DG68" ca="1">IFERROR(IF(AT68*fxVal_normal=_BS!AT68,"",IF(OR(AT68="", NOT(ISNUMBER(AT68)), ISERROR(AT68), $B68=""), "",
   IF($I68=1,
      IFBLANK(
         _xldudf_CX_PUSH(AT68*fxVal_normal, CX_ENTITY, $B68, AT$11, AT$14, AT$60,),
         ""
      ),
      IF($I68=2,
         IFBLANK(
            _xldudf_CX_PUSH(AT68, CX_ENTITY, $B68, AT$11, AT$14, AT$60,),
            ""
         ),
         IF($I68=3,
            "",
            IFBLANK(
               _xldudf_CX_PUSH(AT68, CX_ENTITY, $B68, AT$11, AT$14, AT$60,),
               ""
            )
         )
      )
   )
)),"")</f>
        <v/>
      </c>
      <c r="DH68" s="1883" t="str" cm="1">
        <f t="array" aca="1" ref="DH68" ca="1">IFERROR(IF(AU68*fxVal_normal=_BS!AU68,"",IF(OR(AU68="", NOT(ISNUMBER(AU68)), ISERROR(AU68), $B68=""), "",
   IF($I68=1,
      IFBLANK(
         _xldudf_CX_PUSH(AU68*fxVal_normal, CX_ENTITY, $B68, AU$11, AU$14, AU$60,),
         ""
      ),
      IF($I68=2,
         IFBLANK(
            _xldudf_CX_PUSH(AU68, CX_ENTITY, $B68, AU$11, AU$14, AU$60,),
            ""
         ),
         IF($I68=3,
            "",
            IFBLANK(
               _xldudf_CX_PUSH(AU68, CX_ENTITY, $B68, AU$11, AU$14, AU$60,),
               ""
            )
         )
      )
   )
)),"")</f>
        <v/>
      </c>
      <c r="DI68" s="1883" t="str" cm="1">
        <f t="array" aca="1" ref="DI68" ca="1">IFERROR(IF(AV68*fxVal_normal=_BS!AV68,"",IF(OR(AV68="", NOT(ISNUMBER(AV68)), ISERROR(AV68), $B68=""), "",
   IF($I68=1,
      IFBLANK(
         _xldudf_CX_PUSH(AV68*fxVal_normal, CX_ENTITY, $B68, AV$11, AV$14, AV$60,),
         ""
      ),
      IF($I68=2,
         IFBLANK(
            _xldudf_CX_PUSH(AV68, CX_ENTITY, $B68, AV$11, AV$14, AV$60,),
            ""
         ),
         IF($I68=3,
            "",
            IFBLANK(
               _xldudf_CX_PUSH(AV68, CX_ENTITY, $B68, AV$11, AV$14, AV$60,),
               ""
            )
         )
      )
   )
)),"")</f>
        <v/>
      </c>
      <c r="DJ68" s="1883" t="str" cm="1">
        <f t="array" aca="1" ref="DJ68" ca="1">IFERROR(IF(AW68*fxVal_normal=_BS!AW68,"",IF(OR(AW68="", NOT(ISNUMBER(AW68)), ISERROR(AW68), $B68=""), "",
   IF($I68=1,
      IFBLANK(
         _xldudf_CX_PUSH(AW68*fxVal_normal, CX_ENTITY, $B68, AW$11, AW$14, AW$60,),
         ""
      ),
      IF($I68=2,
         IFBLANK(
            _xldudf_CX_PUSH(AW68, CX_ENTITY, $B68, AW$11, AW$14, AW$60,),
            ""
         ),
         IF($I68=3,
            "",
            IFBLANK(
               _xldudf_CX_PUSH(AW68, CX_ENTITY, $B68, AW$11, AW$14, AW$60,),
               ""
            )
         )
      )
   )
)),"")</f>
        <v/>
      </c>
      <c r="DK68" s="1883" t="str" cm="1">
        <f t="array" aca="1" ref="DK68" ca="1">IFERROR(IF(AX68*fxVal_normal=_BS!AX68,"",IF(OR(AX68="", NOT(ISNUMBER(AX68)), ISERROR(AX68), $B68=""), "",
   IF($I68=1,
      IFBLANK(
         _xldudf_CX_PUSH(AX68*fxVal_normal, CX_ENTITY, $B68, AX$11, AX$14, AX$60,),
         ""
      ),
      IF($I68=2,
         IFBLANK(
            _xldudf_CX_PUSH(AX68, CX_ENTITY, $B68, AX$11, AX$14, AX$60,),
            ""
         ),
         IF($I68=3,
            "",
            IFBLANK(
               _xldudf_CX_PUSH(AX68, CX_ENTITY, $B68, AX$11, AX$14, AX$60,),
               ""
            )
         )
      )
   )
)),"")</f>
        <v/>
      </c>
      <c r="DL68" s="1883" t="str" cm="1">
        <f t="array" aca="1" ref="DL68" ca="1">IFERROR(IF(AY68*fxVal_normal=_BS!AY68,"",IF(OR(AY68="", NOT(ISNUMBER(AY68)), ISERROR(AY68), $B68=""), "",
   IF($I68=1,
      IFBLANK(
         _xldudf_CX_PUSH(AY68*fxVal_normal, CX_ENTITY, $B68, AY$11, AY$14, AY$60,),
         ""
      ),
      IF($I68=2,
         IFBLANK(
            _xldudf_CX_PUSH(AY68, CX_ENTITY, $B68, AY$11, AY$14, AY$60,),
            ""
         ),
         IF($I68=3,
            "",
            IFBLANK(
               _xldudf_CX_PUSH(AY68, CX_ENTITY, $B68, AY$11, AY$14, AY$60,),
               ""
            )
         )
      )
   )
)),"")</f>
        <v/>
      </c>
      <c r="DM68" s="1883" t="str" cm="1">
        <f t="array" aca="1" ref="DM68" ca="1">IFERROR(IF(AZ68*fxVal_normal=_BS!AZ68,"",IF(OR(AZ68="", NOT(ISNUMBER(AZ68)), ISERROR(AZ68), $B68=""), "",
   IF($I68=1,
      IFBLANK(
         _xldudf_CX_PUSH(AZ68*fxVal_normal, CX_ENTITY, $B68, AZ$11, AZ$14, AZ$60,),
         ""
      ),
      IF($I68=2,
         IFBLANK(
            _xldudf_CX_PUSH(AZ68, CX_ENTITY, $B68, AZ$11, AZ$14, AZ$60,),
            ""
         ),
         IF($I68=3,
            "",
            IFBLANK(
               _xldudf_CX_PUSH(AZ68, CX_ENTITY, $B68, AZ$11, AZ$14, AZ$60,),
               ""
            )
         )
      )
   )
)),"")</f>
        <v/>
      </c>
      <c r="DN68" s="1883" t="str" cm="1">
        <f t="array" aca="1" ref="DN68" ca="1">IFERROR(IF(BA68*fxVal_normal=_BS!BA68,"",IF(OR(BA68="", NOT(ISNUMBER(BA68)), ISERROR(BA68), $B68=""), "",
   IF($I68=1,
      IFBLANK(
         _xldudf_CX_PUSH(BA68*fxVal_normal, CX_ENTITY, $B68, BA$11, BA$14, BA$60,),
         ""
      ),
      IF($I68=2,
         IFBLANK(
            _xldudf_CX_PUSH(BA68, CX_ENTITY, $B68, BA$11, BA$14, BA$60,),
            ""
         ),
         IF($I68=3,
            "",
            IFBLANK(
               _xldudf_CX_PUSH(BA68, CX_ENTITY, $B68, BA$11, BA$14, BA$60,),
               ""
            )
         )
      )
   )
)),"")</f>
        <v/>
      </c>
      <c r="DO68" s="1883" t="str" cm="1">
        <f t="array" aca="1" ref="DO68" ca="1">IFERROR(IF(BB68*fxVal_normal=_BS!BB68,"",IF(OR(BB68="", NOT(ISNUMBER(BB68)), ISERROR(BB68), $B68=""), "",
   IF($I68=1,
      IFBLANK(
         _xldudf_CX_PUSH(BB68*fxVal_normal, CX_ENTITY, $B68, BB$11, BB$14, BB$60,),
         ""
      ),
      IF($I68=2,
         IFBLANK(
            _xldudf_CX_PUSH(BB68, CX_ENTITY, $B68, BB$11, BB$14, BB$60,),
            ""
         ),
         IF($I68=3,
            "",
            IFBLANK(
               _xldudf_CX_PUSH(BB68, CX_ENTITY, $B68, BB$11, BB$14, BB$60,),
               ""
            )
         )
      )
   )
)),"")</f>
        <v/>
      </c>
      <c r="DP68" s="1883" t="str" cm="1">
        <f t="array" aca="1" ref="DP68" ca="1">IFERROR(IF(BC68*fxVal_normal=_BS!BC68,"",IF(OR(BC68="", NOT(ISNUMBER(BC68)), ISERROR(BC68), $B68=""), "",
   IF($I68=1,
      IFBLANK(
         _xldudf_CX_PUSH(BC68*fxVal_normal, CX_ENTITY, $B68, BC$11, BC$14, BC$60,),
         ""
      ),
      IF($I68=2,
         IFBLANK(
            _xldudf_CX_PUSH(BC68, CX_ENTITY, $B68, BC$11, BC$14, BC$60,),
            ""
         ),
         IF($I68=3,
            "",
            IFBLANK(
               _xldudf_CX_PUSH(BC68, CX_ENTITY, $B68, BC$11, BC$14, BC$60,),
               ""
            )
         )
      )
   )
)),"")</f>
        <v/>
      </c>
      <c r="DQ68" s="1883" t="str" cm="1">
        <f t="array" aca="1" ref="DQ68" ca="1">IFERROR(IF(BD68*fxVal_normal=_BS!BD68,"",IF(OR(BD68="", NOT(ISNUMBER(BD68)), ISERROR(BD68), $B68=""), "",
   IF($I68=1,
      IFBLANK(
         _xldudf_CX_PUSH(BD68*fxVal_normal, CX_ENTITY, $B68, BD$11, BD$14, BD$60,),
         ""
      ),
      IF($I68=2,
         IFBLANK(
            _xldudf_CX_PUSH(BD68, CX_ENTITY, $B68, BD$11, BD$14, BD$60,),
            ""
         ),
         IF($I68=3,
            "",
            IFBLANK(
               _xldudf_CX_PUSH(BD68, CX_ENTITY, $B68, BD$11, BD$14, BD$60,),
               ""
            )
         )
      )
   )
)),"")</f>
        <v/>
      </c>
      <c r="DR68" s="1883" t="str" cm="1">
        <f t="array" aca="1" ref="DR68" ca="1">IFERROR(IF(BE68*fxVal_normal=_BS!BE68,"",IF(OR(BE68="", NOT(ISNUMBER(BE68)), ISERROR(BE68), $B68=""), "",
   IF($I68=1,
      IFBLANK(
         _xldudf_CX_PUSH(BE68*fxVal_normal, CX_ENTITY, $B68, BE$11, BE$14, BE$60,),
         ""
      ),
      IF($I68=2,
         IFBLANK(
            _xldudf_CX_PUSH(BE68, CX_ENTITY, $B68, BE$11, BE$14, BE$60,),
            ""
         ),
         IF($I68=3,
            "",
            IFBLANK(
               _xldudf_CX_PUSH(BE68, CX_ENTITY, $B68, BE$11, BE$14, BE$60,),
               ""
            )
         )
      )
   )
)),"")</f>
        <v/>
      </c>
      <c r="DS68" s="1883" t="str" cm="1">
        <f t="array" aca="1" ref="DS68" ca="1">IFERROR(IF(BF68*fxVal_normal=_BS!BF68,"",IF(OR(BF68="", NOT(ISNUMBER(BF68)), ISERROR(BF68), $B68=""), "",
   IF($I68=1,
      IFBLANK(
         _xldudf_CX_PUSH(BF68*fxVal_normal, CX_ENTITY, $B68, BF$11, BF$14, BF$60,),
         ""
      ),
      IF($I68=2,
         IFBLANK(
            _xldudf_CX_PUSH(BF68, CX_ENTITY, $B68, BF$11, BF$14, BF$60,),
            ""
         ),
         IF($I68=3,
            "",
            IFBLANK(
               _xldudf_CX_PUSH(BF68, CX_ENTITY, $B68, BF$11, BF$14, BF$60,),
               ""
            )
         )
      )
   )
)),"")</f>
        <v/>
      </c>
      <c r="DT68" s="1883" t="str" cm="1">
        <f t="array" aca="1" ref="DT68" ca="1">IFERROR(IF(BG68*fxVal_normal=_BS!BG68,"",IF(OR(BG68="", NOT(ISNUMBER(BG68)), ISERROR(BG68), $B68=""), "",
   IF($I68=1,
      IFBLANK(
         _xldudf_CX_PUSH(BG68*fxVal_normal, CX_ENTITY, $B68, BG$11, BG$14, BG$60,),
         ""
      ),
      IF($I68=2,
         IFBLANK(
            _xldudf_CX_PUSH(BG68, CX_ENTITY, $B68, BG$11, BG$14, BG$60,),
            ""
         ),
         IF($I68=3,
            "",
            IFBLANK(
               _xldudf_CX_PUSH(BG68, CX_ENTITY, $B68, BG$11, BG$14, BG$60,),
               ""
            )
         )
      )
   )
)),"")</f>
        <v/>
      </c>
      <c r="DU68" s="1883" t="str" cm="1">
        <f t="array" aca="1" ref="DU68" ca="1">IFERROR(IF(BH68*fxVal_normal=_BS!BH68,"",IF(OR(BH68="", NOT(ISNUMBER(BH68)), ISERROR(BH68), $B68=""), "",
   IF($I68=1,
      IFBLANK(
         _xldudf_CX_PUSH(BH68*fxVal_normal, CX_ENTITY, $B68, BH$11, BH$14, BH$60,),
         ""
      ),
      IF($I68=2,
         IFBLANK(
            _xldudf_CX_PUSH(BH68, CX_ENTITY, $B68, BH$11, BH$14, BH$60,),
            ""
         ),
         IF($I68=3,
            "",
            IFBLANK(
               _xldudf_CX_PUSH(BH68, CX_ENTITY, $B68, BH$11, BH$14, BH$60,),
               ""
            )
         )
      )
   )
)),"")</f>
        <v/>
      </c>
      <c r="DV68" s="1883" t="str" cm="1">
        <f t="array" aca="1" ref="DV68" ca="1">IFERROR(IF(BI68*fxVal_normal=_BS!BI68,"",IF(OR(BI68="", NOT(ISNUMBER(BI68)), ISERROR(BI68), $B68=""), "",
   IF($I68=1,
      IFBLANK(
         _xldudf_CX_PUSH(BI68*fxVal_normal, CX_ENTITY, $B68, BI$11, BI$14, BI$60,),
         ""
      ),
      IF($I68=2,
         IFBLANK(
            _xldudf_CX_PUSH(BI68, CX_ENTITY, $B68, BI$11, BI$14, BI$60,),
            ""
         ),
         IF($I68=3,
            "",
            IFBLANK(
               _xldudf_CX_PUSH(BI68, CX_ENTITY, $B68, BI$11, BI$14, BI$60,),
               ""
            )
         )
      )
   )
)),"")</f>
        <v/>
      </c>
      <c r="DW68" s="1883" t="str" cm="1">
        <f t="array" aca="1" ref="DW68" ca="1">IFERROR(IF(BJ68*fxVal_normal=_BS!BJ68,"",IF(OR(BJ68="", NOT(ISNUMBER(BJ68)), ISERROR(BJ68), $B68=""), "",
   IF($I68=1,
      IFBLANK(
         _xldudf_CX_PUSH(BJ68*fxVal_normal, CX_ENTITY, $B68, BJ$11, BJ$14, BJ$60,),
         ""
      ),
      IF($I68=2,
         IFBLANK(
            _xldudf_CX_PUSH(BJ68, CX_ENTITY, $B68, BJ$11, BJ$14, BJ$60,),
            ""
         ),
         IF($I68=3,
            "",
            IFBLANK(
               _xldudf_CX_PUSH(BJ68, CX_ENTITY, $B68, BJ$11, BJ$14, BJ$60,),
               ""
            )
         )
      )
   )
)),"")</f>
        <v/>
      </c>
      <c r="DX68" s="1883" t="str" cm="1">
        <f t="array" aca="1" ref="DX68" ca="1">IFERROR(IF(BK68*fxVal_normal=_BS!BK68,"",IF(OR(BK68="", NOT(ISNUMBER(BK68)), ISERROR(BK68), $B68=""), "",
   IF($I68=1,
      IFBLANK(
         _xldudf_CX_PUSH(BK68*fxVal_normal, CX_ENTITY, $B68, BK$11, BK$14, BK$60,),
         ""
      ),
      IF($I68=2,
         IFBLANK(
            _xldudf_CX_PUSH(BK68, CX_ENTITY, $B68, BK$11, BK$14, BK$60,),
            ""
         ),
         IF($I68=3,
            "",
            IFBLANK(
               _xldudf_CX_PUSH(BK68, CX_ENTITY, $B68, BK$11, BK$14, BK$60,),
               ""
            )
         )
      )
   )
)),"")</f>
        <v/>
      </c>
      <c r="DY68" s="1883" t="str" cm="1">
        <f t="array" aca="1" ref="DY68" ca="1">IFERROR(IF(BL68*fxVal_normal=_BS!BL68,"",IF(OR(BL68="", NOT(ISNUMBER(BL68)), ISERROR(BL68), $B68=""), "",
   IF($I68=1,
      IFBLANK(
         _xldudf_CX_PUSH(BL68*fxVal_normal, CX_ENTITY, $B68, BL$11, BL$14, BL$60,),
         ""
      ),
      IF($I68=2,
         IFBLANK(
            _xldudf_CX_PUSH(BL68, CX_ENTITY, $B68, BL$11, BL$14, BL$60,),
            ""
         ),
         IF($I68=3,
            "",
            IFBLANK(
               _xldudf_CX_PUSH(BL68, CX_ENTITY, $B68, BL$11, BL$14, BL$60,),
               ""
            )
         )
      )
   )
)),"")</f>
        <v/>
      </c>
      <c r="DZ68" s="1883" t="str" cm="1">
        <f t="array" aca="1" ref="DZ68" ca="1">IFERROR(IF(BM68*fxVal_normal=_BS!BM68,"",IF(OR(BM68="", NOT(ISNUMBER(BM68)), ISERROR(BM68), $B68=""), "",
   IF($I68=1,
      IFBLANK(
         _xldudf_CX_PUSH(BM68*fxVal_normal, CX_ENTITY, $B68, BM$11, BM$14, BM$60,),
         ""
      ),
      IF($I68=2,
         IFBLANK(
            _xldudf_CX_PUSH(BM68, CX_ENTITY, $B68, BM$11, BM$14, BM$60,),
            ""
         ),
         IF($I68=3,
            "",
            IFBLANK(
               _xldudf_CX_PUSH(BM68, CX_ENTITY, $B68, BM$11, BM$14, BM$60,),
               ""
            )
         )
      )
   )
)),"")</f>
        <v/>
      </c>
      <c r="EA68" s="1883" t="str" cm="1">
        <f t="array" aca="1" ref="EA68" ca="1">IFERROR(IF(BN68*fxVal_normal=_BS!BN68,"",IF(OR(BN68="", NOT(ISNUMBER(BN68)), ISERROR(BN68), $B68=""), "",
   IF($I68=1,
      IFBLANK(
         _xldudf_CX_PUSH(BN68*fxVal_normal, CX_ENTITY, $B68, BN$11, BN$14, BN$60,),
         ""
      ),
      IF($I68=2,
         IFBLANK(
            _xldudf_CX_PUSH(BN68, CX_ENTITY, $B68, BN$11, BN$14, BN$60,),
            ""
         ),
         IF($I68=3,
            "",
            IFBLANK(
               _xldudf_CX_PUSH(BN68, CX_ENTITY, $B68, BN$11, BN$14, BN$60,),
               ""
            )
         )
      )
   )
)),"")</f>
        <v/>
      </c>
    </row>
    <row r="69" spans="1:131" ht="21" customHeight="1">
      <c r="A69" s="1646"/>
      <c r="B69" s="811" t="str" cm="1">
        <f t="array" ref="B69">IFBLANK(_BS!F69,"")</f>
        <v>Net Working Capital (NWC)</v>
      </c>
      <c r="C69" s="811" t="str" cm="1">
        <f t="array" ref="C69">IFBLANK(_BS!C69,"")</f>
        <v>Net Working Capital (NWC) (Company View)</v>
      </c>
      <c r="D69" s="1549"/>
      <c r="E69" s="1902" t="e" cm="1">
        <f t="array" aca="1" ref="E6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)($AD69:$CH69, Z69)</f>
        <v>#NAME?</v>
      </c>
      <c r="F69" s="1897"/>
      <c r="G69" s="1897"/>
      <c r="H69" s="401">
        <v>2</v>
      </c>
      <c r="I69" s="401">
        <v>1</v>
      </c>
      <c r="J69" s="401"/>
      <c r="L69" s="921"/>
      <c r="M69" s="921"/>
      <c r="N69" s="158"/>
      <c r="O69" s="101"/>
      <c r="P69" s="52"/>
      <c r="Q69" s="101"/>
      <c r="R69" s="101"/>
      <c r="S69" s="101"/>
      <c r="T69" s="101"/>
      <c r="U69" s="39"/>
      <c r="V69" s="921"/>
      <c r="W69" s="1291" t="str">
        <f t="shared" si="18"/>
        <v>Budget</v>
      </c>
      <c r="X69" s="1294">
        <f>_BS!X69</f>
        <v>0</v>
      </c>
      <c r="Y69" s="1593" t="str">
        <f t="shared" si="17"/>
        <v>Net Working Capital (NWC)</v>
      </c>
      <c r="Z69" s="198" cm="1">
        <f t="array" ref="Z69">_xlfn.SWITCH(
    TRUE,
    _BS!$L69=TRUE, 1,
    _BS!$L69=FALSE,-1,
    _BS!$L69=-1,0,
"n/a"
)</f>
        <v>0</v>
      </c>
      <c r="AA69" s="924"/>
      <c r="AB69" s="88" t="str">
        <f>_BS!AB69</f>
        <v>Net Working Capital (NWC)</v>
      </c>
      <c r="AC69" s="88" t="e" cm="1" vm="5">
        <f t="array" aca="1" ref="AC69" ca="1">_xlfn.LET(
_xlpm._termname, $AB69,
_xlpm._iconname, "find",
_xlpm._icon, fx_getIcon(_xlpm._iconname),
_xlpm._location, _xlfn.XLOOKUP(LOWER(_xlpm._termname), LOWER(tbl_acctDef[Term]),tbl_acctDef[Term]),
_xlpm._hyperlink, HYPERLINK("#"&amp;CELL("address",_xlpm._location), _xlpm._icon),
IFERROR(_xlpm._hyperlink,"")
)</f>
        <v>#VALUE!</v>
      </c>
      <c r="AD69" s="919">
        <f t="shared" ref="AD69:BN69" si="20">SUBTOTAL(9,AD65:AD68)</f>
        <v>4</v>
      </c>
      <c r="AE69" s="919">
        <f t="shared" si="20"/>
        <v>4</v>
      </c>
      <c r="AF69" s="919">
        <f t="shared" si="20"/>
        <v>4</v>
      </c>
      <c r="AG69" s="919">
        <f t="shared" si="20"/>
        <v>4</v>
      </c>
      <c r="AH69" s="919">
        <f t="shared" si="20"/>
        <v>4</v>
      </c>
      <c r="AI69" s="919">
        <f t="shared" si="20"/>
        <v>4</v>
      </c>
      <c r="AJ69" s="919">
        <f t="shared" si="20"/>
        <v>4</v>
      </c>
      <c r="AK69" s="919">
        <f t="shared" si="20"/>
        <v>4</v>
      </c>
      <c r="AL69" s="919">
        <f t="shared" si="20"/>
        <v>4</v>
      </c>
      <c r="AM69" s="919">
        <f t="shared" si="20"/>
        <v>4</v>
      </c>
      <c r="AN69" s="919">
        <f t="shared" si="20"/>
        <v>4</v>
      </c>
      <c r="AO69" s="919">
        <f t="shared" si="20"/>
        <v>4</v>
      </c>
      <c r="AP69" s="919">
        <f t="shared" si="20"/>
        <v>4</v>
      </c>
      <c r="AQ69" s="919">
        <f t="shared" si="20"/>
        <v>4</v>
      </c>
      <c r="AR69" s="919">
        <f t="shared" si="20"/>
        <v>4</v>
      </c>
      <c r="AS69" s="919">
        <f t="shared" si="20"/>
        <v>4</v>
      </c>
      <c r="AT69" s="919">
        <f t="shared" si="20"/>
        <v>4</v>
      </c>
      <c r="AU69" s="919">
        <f t="shared" si="20"/>
        <v>4</v>
      </c>
      <c r="AV69" s="919">
        <f t="shared" si="20"/>
        <v>4</v>
      </c>
      <c r="AW69" s="919">
        <f t="shared" si="20"/>
        <v>4</v>
      </c>
      <c r="AX69" s="919">
        <f t="shared" si="20"/>
        <v>4</v>
      </c>
      <c r="AY69" s="919">
        <f t="shared" si="20"/>
        <v>4</v>
      </c>
      <c r="AZ69" s="919">
        <f t="shared" si="20"/>
        <v>4</v>
      </c>
      <c r="BA69" s="919">
        <f t="shared" si="20"/>
        <v>4</v>
      </c>
      <c r="BB69" s="919">
        <f t="shared" si="20"/>
        <v>4</v>
      </c>
      <c r="BC69" s="919">
        <f t="shared" si="20"/>
        <v>4</v>
      </c>
      <c r="BD69" s="919">
        <f t="shared" si="20"/>
        <v>4</v>
      </c>
      <c r="BE69" s="919">
        <f t="shared" si="20"/>
        <v>4</v>
      </c>
      <c r="BF69" s="919">
        <f t="shared" si="20"/>
        <v>4</v>
      </c>
      <c r="BG69" s="919">
        <f t="shared" si="20"/>
        <v>4</v>
      </c>
      <c r="BH69" s="919">
        <f t="shared" si="20"/>
        <v>4</v>
      </c>
      <c r="BI69" s="919">
        <f t="shared" si="20"/>
        <v>4</v>
      </c>
      <c r="BJ69" s="919">
        <f t="shared" si="20"/>
        <v>4</v>
      </c>
      <c r="BK69" s="919">
        <f t="shared" si="20"/>
        <v>4</v>
      </c>
      <c r="BL69" s="919">
        <f t="shared" si="20"/>
        <v>4</v>
      </c>
      <c r="BM69" s="919">
        <f t="shared" si="20"/>
        <v>4</v>
      </c>
      <c r="BN69" s="919">
        <f t="shared" si="20"/>
        <v>4</v>
      </c>
      <c r="BO69" s="2117"/>
      <c r="BP69" s="2117"/>
      <c r="BQ69" s="2117"/>
      <c r="BR69" s="2117"/>
      <c r="BS69" s="2117"/>
      <c r="BT69" s="2117"/>
      <c r="BU69" s="2117"/>
      <c r="BV69" s="2117"/>
      <c r="BW69" s="2117"/>
      <c r="BX69" s="2117"/>
      <c r="BY69" s="2117"/>
      <c r="BZ69" s="2117"/>
      <c r="CA69" s="926"/>
      <c r="CB69" s="921"/>
      <c r="CC69" s="927"/>
      <c r="CD69" s="928" t="e" cm="1">
        <f t="array" aca="1" ref="CD69" ca="1">_xlfn.XLOOKUP(BS!CD$11, array_timeline, BS!$AD69:$BN69)</f>
        <v>#NAME?</v>
      </c>
      <c r="CE69" s="928" t="e" cm="1">
        <f t="array" aca="1" ref="CE69" ca="1">_xlfn.XLOOKUP(BS!CE$11, array_timeline, BS!$AD69:$BN69)</f>
        <v>#NAME?</v>
      </c>
      <c r="CF69" s="925"/>
      <c r="CG69" s="541" t="e">
        <f t="shared" ca="1" si="16"/>
        <v>#NAME?</v>
      </c>
      <c r="CH69" s="541" t="e">
        <f t="shared" ca="1" si="16"/>
        <v>#NAME?</v>
      </c>
      <c r="CI69" s="924"/>
      <c r="CQ69" s="1883" t="str" cm="1">
        <f t="array" aca="1" ref="CQ69" ca="1">IFERROR(IF(AD69*fxVal_normal=_BS!AD69,"",IF(OR(AD69="", NOT(ISNUMBER(AD69)), ISERROR(AD69), $B69=""), "",
   IF($I69=1,
      IFBLANK(
         _xldudf_CX_PUSH(AD69*fxVal_normal, CX_ENTITY, $B69, AD$11, AD$14, AD$60,),
         ""
      ),
      IF($I69=2,
         IFBLANK(
            _xldudf_CX_PUSH(AD69, CX_ENTITY, $B69, AD$11, AD$14, AD$60,),
            ""
         ),
         IF($I69=3,
            "",
            IFBLANK(
               _xldudf_CX_PUSH(AD69, CX_ENTITY, $B69, AD$11, AD$14, AD$60,),
               ""
            )
         )
      )
   )
)),"")</f>
        <v/>
      </c>
      <c r="CR69" s="1883" t="str" cm="1">
        <f t="array" aca="1" ref="CR69" ca="1">IFERROR(IF(AE69*fxVal_normal=_BS!AE69,"",IF(OR(AE69="", NOT(ISNUMBER(AE69)), ISERROR(AE69), $B69=""), "",
   IF($I69=1,
      IFBLANK(
         _xldudf_CX_PUSH(AE69*fxVal_normal, CX_ENTITY, $B69, AE$11, AE$14, AE$60,),
         ""
      ),
      IF($I69=2,
         IFBLANK(
            _xldudf_CX_PUSH(AE69, CX_ENTITY, $B69, AE$11, AE$14, AE$60,),
            ""
         ),
         IF($I69=3,
            "",
            IFBLANK(
               _xldudf_CX_PUSH(AE69, CX_ENTITY, $B69, AE$11, AE$14, AE$60,),
               ""
            )
         )
      )
   )
)),"")</f>
        <v/>
      </c>
      <c r="CS69" s="1883" t="str" cm="1">
        <f t="array" aca="1" ref="CS69" ca="1">IFERROR(IF(AF69*fxVal_normal=_BS!AF69,"",IF(OR(AF69="", NOT(ISNUMBER(AF69)), ISERROR(AF69), $B69=""), "",
   IF($I69=1,
      IFBLANK(
         _xldudf_CX_PUSH(AF69*fxVal_normal, CX_ENTITY, $B69, AF$11, AF$14, AF$60,),
         ""
      ),
      IF($I69=2,
         IFBLANK(
            _xldudf_CX_PUSH(AF69, CX_ENTITY, $B69, AF$11, AF$14, AF$60,),
            ""
         ),
         IF($I69=3,
            "",
            IFBLANK(
               _xldudf_CX_PUSH(AF69, CX_ENTITY, $B69, AF$11, AF$14, AF$60,),
               ""
            )
         )
      )
   )
)),"")</f>
        <v/>
      </c>
      <c r="CT69" s="1883" t="str" cm="1">
        <f t="array" aca="1" ref="CT69" ca="1">IFERROR(IF(AG69*fxVal_normal=_BS!AG69,"",IF(OR(AG69="", NOT(ISNUMBER(AG69)), ISERROR(AG69), $B69=""), "",
   IF($I69=1,
      IFBLANK(
         _xldudf_CX_PUSH(AG69*fxVal_normal, CX_ENTITY, $B69, AG$11, AG$14, AG$60,),
         ""
      ),
      IF($I69=2,
         IFBLANK(
            _xldudf_CX_PUSH(AG69, CX_ENTITY, $B69, AG$11, AG$14, AG$60,),
            ""
         ),
         IF($I69=3,
            "",
            IFBLANK(
               _xldudf_CX_PUSH(AG69, CX_ENTITY, $B69, AG$11, AG$14, AG$60,),
               ""
            )
         )
      )
   )
)),"")</f>
        <v/>
      </c>
      <c r="CU69" s="1883" t="str" cm="1">
        <f t="array" aca="1" ref="CU69" ca="1">IFERROR(IF(AH69*fxVal_normal=_BS!AH69,"",IF(OR(AH69="", NOT(ISNUMBER(AH69)), ISERROR(AH69), $B69=""), "",
   IF($I69=1,
      IFBLANK(
         _xldudf_CX_PUSH(AH69*fxVal_normal, CX_ENTITY, $B69, AH$11, AH$14, AH$60,),
         ""
      ),
      IF($I69=2,
         IFBLANK(
            _xldudf_CX_PUSH(AH69, CX_ENTITY, $B69, AH$11, AH$14, AH$60,),
            ""
         ),
         IF($I69=3,
            "",
            IFBLANK(
               _xldudf_CX_PUSH(AH69, CX_ENTITY, $B69, AH$11, AH$14, AH$60,),
               ""
            )
         )
      )
   )
)),"")</f>
        <v/>
      </c>
      <c r="CV69" s="1883" t="str" cm="1">
        <f t="array" aca="1" ref="CV69" ca="1">IFERROR(IF(AI69*fxVal_normal=_BS!AI69,"",IF(OR(AI69="", NOT(ISNUMBER(AI69)), ISERROR(AI69), $B69=""), "",
   IF($I69=1,
      IFBLANK(
         _xldudf_CX_PUSH(AI69*fxVal_normal, CX_ENTITY, $B69, AI$11, AI$14, AI$60,),
         ""
      ),
      IF($I69=2,
         IFBLANK(
            _xldudf_CX_PUSH(AI69, CX_ENTITY, $B69, AI$11, AI$14, AI$60,),
            ""
         ),
         IF($I69=3,
            "",
            IFBLANK(
               _xldudf_CX_PUSH(AI69, CX_ENTITY, $B69, AI$11, AI$14, AI$60,),
               ""
            )
         )
      )
   )
)),"")</f>
        <v/>
      </c>
      <c r="CW69" s="1883" t="str" cm="1">
        <f t="array" aca="1" ref="CW69" ca="1">IFERROR(IF(AJ69*fxVal_normal=_BS!AJ69,"",IF(OR(AJ69="", NOT(ISNUMBER(AJ69)), ISERROR(AJ69), $B69=""), "",
   IF($I69=1,
      IFBLANK(
         _xldudf_CX_PUSH(AJ69*fxVal_normal, CX_ENTITY, $B69, AJ$11, AJ$14, AJ$60,),
         ""
      ),
      IF($I69=2,
         IFBLANK(
            _xldudf_CX_PUSH(AJ69, CX_ENTITY, $B69, AJ$11, AJ$14, AJ$60,),
            ""
         ),
         IF($I69=3,
            "",
            IFBLANK(
               _xldudf_CX_PUSH(AJ69, CX_ENTITY, $B69, AJ$11, AJ$14, AJ$60,),
               ""
            )
         )
      )
   )
)),"")</f>
        <v/>
      </c>
      <c r="CX69" s="1883" t="str" cm="1">
        <f t="array" aca="1" ref="CX69" ca="1">IFERROR(IF(AK69*fxVal_normal=_BS!AK69,"",IF(OR(AK69="", NOT(ISNUMBER(AK69)), ISERROR(AK69), $B69=""), "",
   IF($I69=1,
      IFBLANK(
         _xldudf_CX_PUSH(AK69*fxVal_normal, CX_ENTITY, $B69, AK$11, AK$14, AK$60,),
         ""
      ),
      IF($I69=2,
         IFBLANK(
            _xldudf_CX_PUSH(AK69, CX_ENTITY, $B69, AK$11, AK$14, AK$60,),
            ""
         ),
         IF($I69=3,
            "",
            IFBLANK(
               _xldudf_CX_PUSH(AK69, CX_ENTITY, $B69, AK$11, AK$14, AK$60,),
               ""
            )
         )
      )
   )
)),"")</f>
        <v/>
      </c>
      <c r="CY69" s="1883" t="str" cm="1">
        <f t="array" aca="1" ref="CY69" ca="1">IFERROR(IF(AL69*fxVal_normal=_BS!AL69,"",IF(OR(AL69="", NOT(ISNUMBER(AL69)), ISERROR(AL69), $B69=""), "",
   IF($I69=1,
      IFBLANK(
         _xldudf_CX_PUSH(AL69*fxVal_normal, CX_ENTITY, $B69, AL$11, AL$14, AL$60,),
         ""
      ),
      IF($I69=2,
         IFBLANK(
            _xldudf_CX_PUSH(AL69, CX_ENTITY, $B69, AL$11, AL$14, AL$60,),
            ""
         ),
         IF($I69=3,
            "",
            IFBLANK(
               _xldudf_CX_PUSH(AL69, CX_ENTITY, $B69, AL$11, AL$14, AL$60,),
               ""
            )
         )
      )
   )
)),"")</f>
        <v/>
      </c>
      <c r="CZ69" s="1883" t="str" cm="1">
        <f t="array" aca="1" ref="CZ69" ca="1">IFERROR(IF(AM69*fxVal_normal=_BS!AM69,"",IF(OR(AM69="", NOT(ISNUMBER(AM69)), ISERROR(AM69), $B69=""), "",
   IF($I69=1,
      IFBLANK(
         _xldudf_CX_PUSH(AM69*fxVal_normal, CX_ENTITY, $B69, AM$11, AM$14, AM$60,),
         ""
      ),
      IF($I69=2,
         IFBLANK(
            _xldudf_CX_PUSH(AM69, CX_ENTITY, $B69, AM$11, AM$14, AM$60,),
            ""
         ),
         IF($I69=3,
            "",
            IFBLANK(
               _xldudf_CX_PUSH(AM69, CX_ENTITY, $B69, AM$11, AM$14, AM$60,),
               ""
            )
         )
      )
   )
)),"")</f>
        <v/>
      </c>
      <c r="DA69" s="1883" t="str" cm="1">
        <f t="array" aca="1" ref="DA69" ca="1">IFERROR(IF(AN69*fxVal_normal=_BS!AN69,"",IF(OR(AN69="", NOT(ISNUMBER(AN69)), ISERROR(AN69), $B69=""), "",
   IF($I69=1,
      IFBLANK(
         _xldudf_CX_PUSH(AN69*fxVal_normal, CX_ENTITY, $B69, AN$11, AN$14, AN$60,),
         ""
      ),
      IF($I69=2,
         IFBLANK(
            _xldudf_CX_PUSH(AN69, CX_ENTITY, $B69, AN$11, AN$14, AN$60,),
            ""
         ),
         IF($I69=3,
            "",
            IFBLANK(
               _xldudf_CX_PUSH(AN69, CX_ENTITY, $B69, AN$11, AN$14, AN$60,),
               ""
            )
         )
      )
   )
)),"")</f>
        <v/>
      </c>
      <c r="DB69" s="1883" t="str" cm="1">
        <f t="array" aca="1" ref="DB69" ca="1">IFERROR(IF(AO69*fxVal_normal=_BS!AO69,"",IF(OR(AO69="", NOT(ISNUMBER(AO69)), ISERROR(AO69), $B69=""), "",
   IF($I69=1,
      IFBLANK(
         _xldudf_CX_PUSH(AO69*fxVal_normal, CX_ENTITY, $B69, AO$11, AO$14, AO$60,),
         ""
      ),
      IF($I69=2,
         IFBLANK(
            _xldudf_CX_PUSH(AO69, CX_ENTITY, $B69, AO$11, AO$14, AO$60,),
            ""
         ),
         IF($I69=3,
            "",
            IFBLANK(
               _xldudf_CX_PUSH(AO69, CX_ENTITY, $B69, AO$11, AO$14, AO$60,),
               ""
            )
         )
      )
   )
)),"")</f>
        <v/>
      </c>
      <c r="DC69" s="1883" t="str" cm="1">
        <f t="array" aca="1" ref="DC69" ca="1">IFERROR(IF(AP69*fxVal_normal=_BS!AP69,"",IF(OR(AP69="", NOT(ISNUMBER(AP69)), ISERROR(AP69), $B69=""), "",
   IF($I69=1,
      IFBLANK(
         _xldudf_CX_PUSH(AP69*fxVal_normal, CX_ENTITY, $B69, AP$11, AP$14, AP$60,),
         ""
      ),
      IF($I69=2,
         IFBLANK(
            _xldudf_CX_PUSH(AP69, CX_ENTITY, $B69, AP$11, AP$14, AP$60,),
            ""
         ),
         IF($I69=3,
            "",
            IFBLANK(
               _xldudf_CX_PUSH(AP69, CX_ENTITY, $B69, AP$11, AP$14, AP$60,),
               ""
            )
         )
      )
   )
)),"")</f>
        <v/>
      </c>
      <c r="DD69" s="1883" t="str" cm="1">
        <f t="array" aca="1" ref="DD69" ca="1">IFERROR(IF(AQ69*fxVal_normal=_BS!AQ69,"",IF(OR(AQ69="", NOT(ISNUMBER(AQ69)), ISERROR(AQ69), $B69=""), "",
   IF($I69=1,
      IFBLANK(
         _xldudf_CX_PUSH(AQ69*fxVal_normal, CX_ENTITY, $B69, AQ$11, AQ$14, AQ$60,),
         ""
      ),
      IF($I69=2,
         IFBLANK(
            _xldudf_CX_PUSH(AQ69, CX_ENTITY, $B69, AQ$11, AQ$14, AQ$60,),
            ""
         ),
         IF($I69=3,
            "",
            IFBLANK(
               _xldudf_CX_PUSH(AQ69, CX_ENTITY, $B69, AQ$11, AQ$14, AQ$60,),
               ""
            )
         )
      )
   )
)),"")</f>
        <v/>
      </c>
      <c r="DE69" s="1883" t="str" cm="1">
        <f t="array" aca="1" ref="DE69" ca="1">IFERROR(IF(AR69*fxVal_normal=_BS!AR69,"",IF(OR(AR69="", NOT(ISNUMBER(AR69)), ISERROR(AR69), $B69=""), "",
   IF($I69=1,
      IFBLANK(
         _xldudf_CX_PUSH(AR69*fxVal_normal, CX_ENTITY, $B69, AR$11, AR$14, AR$60,),
         ""
      ),
      IF($I69=2,
         IFBLANK(
            _xldudf_CX_PUSH(AR69, CX_ENTITY, $B69, AR$11, AR$14, AR$60,),
            ""
         ),
         IF($I69=3,
            "",
            IFBLANK(
               _xldudf_CX_PUSH(AR69, CX_ENTITY, $B69, AR$11, AR$14, AR$60,),
               ""
            )
         )
      )
   )
)),"")</f>
        <v/>
      </c>
      <c r="DF69" s="1883" t="str" cm="1">
        <f t="array" aca="1" ref="DF69" ca="1">IFERROR(IF(AS69*fxVal_normal=_BS!AS69,"",IF(OR(AS69="", NOT(ISNUMBER(AS69)), ISERROR(AS69), $B69=""), "",
   IF($I69=1,
      IFBLANK(
         _xldudf_CX_PUSH(AS69*fxVal_normal, CX_ENTITY, $B69, AS$11, AS$14, AS$60,),
         ""
      ),
      IF($I69=2,
         IFBLANK(
            _xldudf_CX_PUSH(AS69, CX_ENTITY, $B69, AS$11, AS$14, AS$60,),
            ""
         ),
         IF($I69=3,
            "",
            IFBLANK(
               _xldudf_CX_PUSH(AS69, CX_ENTITY, $B69, AS$11, AS$14, AS$60,),
               ""
            )
         )
      )
   )
)),"")</f>
        <v/>
      </c>
      <c r="DG69" s="1883" t="str" cm="1">
        <f t="array" aca="1" ref="DG69" ca="1">IFERROR(IF(AT69*fxVal_normal=_BS!AT69,"",IF(OR(AT69="", NOT(ISNUMBER(AT69)), ISERROR(AT69), $B69=""), "",
   IF($I69=1,
      IFBLANK(
         _xldudf_CX_PUSH(AT69*fxVal_normal, CX_ENTITY, $B69, AT$11, AT$14, AT$60,),
         ""
      ),
      IF($I69=2,
         IFBLANK(
            _xldudf_CX_PUSH(AT69, CX_ENTITY, $B69, AT$11, AT$14, AT$60,),
            ""
         ),
         IF($I69=3,
            "",
            IFBLANK(
               _xldudf_CX_PUSH(AT69, CX_ENTITY, $B69, AT$11, AT$14, AT$60,),
               ""
            )
         )
      )
   )
)),"")</f>
        <v/>
      </c>
      <c r="DH69" s="1883" t="str" cm="1">
        <f t="array" aca="1" ref="DH69" ca="1">IFERROR(IF(AU69*fxVal_normal=_BS!AU69,"",IF(OR(AU69="", NOT(ISNUMBER(AU69)), ISERROR(AU69), $B69=""), "",
   IF($I69=1,
      IFBLANK(
         _xldudf_CX_PUSH(AU69*fxVal_normal, CX_ENTITY, $B69, AU$11, AU$14, AU$60,),
         ""
      ),
      IF($I69=2,
         IFBLANK(
            _xldudf_CX_PUSH(AU69, CX_ENTITY, $B69, AU$11, AU$14, AU$60,),
            ""
         ),
         IF($I69=3,
            "",
            IFBLANK(
               _xldudf_CX_PUSH(AU69, CX_ENTITY, $B69, AU$11, AU$14, AU$60,),
               ""
            )
         )
      )
   )
)),"")</f>
        <v/>
      </c>
      <c r="DI69" s="1883" t="str" cm="1">
        <f t="array" aca="1" ref="DI69" ca="1">IFERROR(IF(AV69*fxVal_normal=_BS!AV69,"",IF(OR(AV69="", NOT(ISNUMBER(AV69)), ISERROR(AV69), $B69=""), "",
   IF($I69=1,
      IFBLANK(
         _xldudf_CX_PUSH(AV69*fxVal_normal, CX_ENTITY, $B69, AV$11, AV$14, AV$60,),
         ""
      ),
      IF($I69=2,
         IFBLANK(
            _xldudf_CX_PUSH(AV69, CX_ENTITY, $B69, AV$11, AV$14, AV$60,),
            ""
         ),
         IF($I69=3,
            "",
            IFBLANK(
               _xldudf_CX_PUSH(AV69, CX_ENTITY, $B69, AV$11, AV$14, AV$60,),
               ""
            )
         )
      )
   )
)),"")</f>
        <v/>
      </c>
      <c r="DJ69" s="1883" t="str" cm="1">
        <f t="array" aca="1" ref="DJ69" ca="1">IFERROR(IF(AW69*fxVal_normal=_BS!AW69,"",IF(OR(AW69="", NOT(ISNUMBER(AW69)), ISERROR(AW69), $B69=""), "",
   IF($I69=1,
      IFBLANK(
         _xldudf_CX_PUSH(AW69*fxVal_normal, CX_ENTITY, $B69, AW$11, AW$14, AW$60,),
         ""
      ),
      IF($I69=2,
         IFBLANK(
            _xldudf_CX_PUSH(AW69, CX_ENTITY, $B69, AW$11, AW$14, AW$60,),
            ""
         ),
         IF($I69=3,
            "",
            IFBLANK(
               _xldudf_CX_PUSH(AW69, CX_ENTITY, $B69, AW$11, AW$14, AW$60,),
               ""
            )
         )
      )
   )
)),"")</f>
        <v/>
      </c>
      <c r="DK69" s="1883" t="str" cm="1">
        <f t="array" aca="1" ref="DK69" ca="1">IFERROR(IF(AX69*fxVal_normal=_BS!AX69,"",IF(OR(AX69="", NOT(ISNUMBER(AX69)), ISERROR(AX69), $B69=""), "",
   IF($I69=1,
      IFBLANK(
         _xldudf_CX_PUSH(AX69*fxVal_normal, CX_ENTITY, $B69, AX$11, AX$14, AX$60,),
         ""
      ),
      IF($I69=2,
         IFBLANK(
            _xldudf_CX_PUSH(AX69, CX_ENTITY, $B69, AX$11, AX$14, AX$60,),
            ""
         ),
         IF($I69=3,
            "",
            IFBLANK(
               _xldudf_CX_PUSH(AX69, CX_ENTITY, $B69, AX$11, AX$14, AX$60,),
               ""
            )
         )
      )
   )
)),"")</f>
        <v/>
      </c>
      <c r="DL69" s="1883" t="str" cm="1">
        <f t="array" aca="1" ref="DL69" ca="1">IFERROR(IF(AY69*fxVal_normal=_BS!AY69,"",IF(OR(AY69="", NOT(ISNUMBER(AY69)), ISERROR(AY69), $B69=""), "",
   IF($I69=1,
      IFBLANK(
         _xldudf_CX_PUSH(AY69*fxVal_normal, CX_ENTITY, $B69, AY$11, AY$14, AY$60,),
         ""
      ),
      IF($I69=2,
         IFBLANK(
            _xldudf_CX_PUSH(AY69, CX_ENTITY, $B69, AY$11, AY$14, AY$60,),
            ""
         ),
         IF($I69=3,
            "",
            IFBLANK(
               _xldudf_CX_PUSH(AY69, CX_ENTITY, $B69, AY$11, AY$14, AY$60,),
               ""
            )
         )
      )
   )
)),"")</f>
        <v/>
      </c>
      <c r="DM69" s="1883" t="str" cm="1">
        <f t="array" aca="1" ref="DM69" ca="1">IFERROR(IF(AZ69*fxVal_normal=_BS!AZ69,"",IF(OR(AZ69="", NOT(ISNUMBER(AZ69)), ISERROR(AZ69), $B69=""), "",
   IF($I69=1,
      IFBLANK(
         _xldudf_CX_PUSH(AZ69*fxVal_normal, CX_ENTITY, $B69, AZ$11, AZ$14, AZ$60,),
         ""
      ),
      IF($I69=2,
         IFBLANK(
            _xldudf_CX_PUSH(AZ69, CX_ENTITY, $B69, AZ$11, AZ$14, AZ$60,),
            ""
         ),
         IF($I69=3,
            "",
            IFBLANK(
               _xldudf_CX_PUSH(AZ69, CX_ENTITY, $B69, AZ$11, AZ$14, AZ$60,),
               ""
            )
         )
      )
   )
)),"")</f>
        <v/>
      </c>
      <c r="DN69" s="1883" t="str" cm="1">
        <f t="array" aca="1" ref="DN69" ca="1">IFERROR(IF(BA69*fxVal_normal=_BS!BA69,"",IF(OR(BA69="", NOT(ISNUMBER(BA69)), ISERROR(BA69), $B69=""), "",
   IF($I69=1,
      IFBLANK(
         _xldudf_CX_PUSH(BA69*fxVal_normal, CX_ENTITY, $B69, BA$11, BA$14, BA$60,),
         ""
      ),
      IF($I69=2,
         IFBLANK(
            _xldudf_CX_PUSH(BA69, CX_ENTITY, $B69, BA$11, BA$14, BA$60,),
            ""
         ),
         IF($I69=3,
            "",
            IFBLANK(
               _xldudf_CX_PUSH(BA69, CX_ENTITY, $B69, BA$11, BA$14, BA$60,),
               ""
            )
         )
      )
   )
)),"")</f>
        <v/>
      </c>
      <c r="DO69" s="1883" t="str" cm="1">
        <f t="array" aca="1" ref="DO69" ca="1">IFERROR(IF(BB69*fxVal_normal=_BS!BB69,"",IF(OR(BB69="", NOT(ISNUMBER(BB69)), ISERROR(BB69), $B69=""), "",
   IF($I69=1,
      IFBLANK(
         _xldudf_CX_PUSH(BB69*fxVal_normal, CX_ENTITY, $B69, BB$11, BB$14, BB$60,),
         ""
      ),
      IF($I69=2,
         IFBLANK(
            _xldudf_CX_PUSH(BB69, CX_ENTITY, $B69, BB$11, BB$14, BB$60,),
            ""
         ),
         IF($I69=3,
            "",
            IFBLANK(
               _xldudf_CX_PUSH(BB69, CX_ENTITY, $B69, BB$11, BB$14, BB$60,),
               ""
            )
         )
      )
   )
)),"")</f>
        <v/>
      </c>
      <c r="DP69" s="1883" t="str" cm="1">
        <f t="array" aca="1" ref="DP69" ca="1">IFERROR(IF(BC69*fxVal_normal=_BS!BC69,"",IF(OR(BC69="", NOT(ISNUMBER(BC69)), ISERROR(BC69), $B69=""), "",
   IF($I69=1,
      IFBLANK(
         _xldudf_CX_PUSH(BC69*fxVal_normal, CX_ENTITY, $B69, BC$11, BC$14, BC$60,),
         ""
      ),
      IF($I69=2,
         IFBLANK(
            _xldudf_CX_PUSH(BC69, CX_ENTITY, $B69, BC$11, BC$14, BC$60,),
            ""
         ),
         IF($I69=3,
            "",
            IFBLANK(
               _xldudf_CX_PUSH(BC69, CX_ENTITY, $B69, BC$11, BC$14, BC$60,),
               ""
            )
         )
      )
   )
)),"")</f>
        <v/>
      </c>
      <c r="DQ69" s="1883" t="str" cm="1">
        <f t="array" aca="1" ref="DQ69" ca="1">IFERROR(IF(BD69*fxVal_normal=_BS!BD69,"",IF(OR(BD69="", NOT(ISNUMBER(BD69)), ISERROR(BD69), $B69=""), "",
   IF($I69=1,
      IFBLANK(
         _xldudf_CX_PUSH(BD69*fxVal_normal, CX_ENTITY, $B69, BD$11, BD$14, BD$60,),
         ""
      ),
      IF($I69=2,
         IFBLANK(
            _xldudf_CX_PUSH(BD69, CX_ENTITY, $B69, BD$11, BD$14, BD$60,),
            ""
         ),
         IF($I69=3,
            "",
            IFBLANK(
               _xldudf_CX_PUSH(BD69, CX_ENTITY, $B69, BD$11, BD$14, BD$60,),
               ""
            )
         )
      )
   )
)),"")</f>
        <v/>
      </c>
      <c r="DR69" s="1883" t="str" cm="1">
        <f t="array" aca="1" ref="DR69" ca="1">IFERROR(IF(BE69*fxVal_normal=_BS!BE69,"",IF(OR(BE69="", NOT(ISNUMBER(BE69)), ISERROR(BE69), $B69=""), "",
   IF($I69=1,
      IFBLANK(
         _xldudf_CX_PUSH(BE69*fxVal_normal, CX_ENTITY, $B69, BE$11, BE$14, BE$60,),
         ""
      ),
      IF($I69=2,
         IFBLANK(
            _xldudf_CX_PUSH(BE69, CX_ENTITY, $B69, BE$11, BE$14, BE$60,),
            ""
         ),
         IF($I69=3,
            "",
            IFBLANK(
               _xldudf_CX_PUSH(BE69, CX_ENTITY, $B69, BE$11, BE$14, BE$60,),
               ""
            )
         )
      )
   )
)),"")</f>
        <v/>
      </c>
      <c r="DS69" s="1883" t="str" cm="1">
        <f t="array" aca="1" ref="DS69" ca="1">IFERROR(IF(BF69*fxVal_normal=_BS!BF69,"",IF(OR(BF69="", NOT(ISNUMBER(BF69)), ISERROR(BF69), $B69=""), "",
   IF($I69=1,
      IFBLANK(
         _xldudf_CX_PUSH(BF69*fxVal_normal, CX_ENTITY, $B69, BF$11, BF$14, BF$60,),
         ""
      ),
      IF($I69=2,
         IFBLANK(
            _xldudf_CX_PUSH(BF69, CX_ENTITY, $B69, BF$11, BF$14, BF$60,),
            ""
         ),
         IF($I69=3,
            "",
            IFBLANK(
               _xldudf_CX_PUSH(BF69, CX_ENTITY, $B69, BF$11, BF$14, BF$60,),
               ""
            )
         )
      )
   )
)),"")</f>
        <v/>
      </c>
      <c r="DT69" s="1883" t="str" cm="1">
        <f t="array" aca="1" ref="DT69" ca="1">IFERROR(IF(BG69*fxVal_normal=_BS!BG69,"",IF(OR(BG69="", NOT(ISNUMBER(BG69)), ISERROR(BG69), $B69=""), "",
   IF($I69=1,
      IFBLANK(
         _xldudf_CX_PUSH(BG69*fxVal_normal, CX_ENTITY, $B69, BG$11, BG$14, BG$60,),
         ""
      ),
      IF($I69=2,
         IFBLANK(
            _xldudf_CX_PUSH(BG69, CX_ENTITY, $B69, BG$11, BG$14, BG$60,),
            ""
         ),
         IF($I69=3,
            "",
            IFBLANK(
               _xldudf_CX_PUSH(BG69, CX_ENTITY, $B69, BG$11, BG$14, BG$60,),
               ""
            )
         )
      )
   )
)),"")</f>
        <v/>
      </c>
      <c r="DU69" s="1883" t="str" cm="1">
        <f t="array" aca="1" ref="DU69" ca="1">IFERROR(IF(BH69*fxVal_normal=_BS!BH69,"",IF(OR(BH69="", NOT(ISNUMBER(BH69)), ISERROR(BH69), $B69=""), "",
   IF($I69=1,
      IFBLANK(
         _xldudf_CX_PUSH(BH69*fxVal_normal, CX_ENTITY, $B69, BH$11, BH$14, BH$60,),
         ""
      ),
      IF($I69=2,
         IFBLANK(
            _xldudf_CX_PUSH(BH69, CX_ENTITY, $B69, BH$11, BH$14, BH$60,),
            ""
         ),
         IF($I69=3,
            "",
            IFBLANK(
               _xldudf_CX_PUSH(BH69, CX_ENTITY, $B69, BH$11, BH$14, BH$60,),
               ""
            )
         )
      )
   )
)),"")</f>
        <v/>
      </c>
      <c r="DV69" s="1883" t="str" cm="1">
        <f t="array" aca="1" ref="DV69" ca="1">IFERROR(IF(BI69*fxVal_normal=_BS!BI69,"",IF(OR(BI69="", NOT(ISNUMBER(BI69)), ISERROR(BI69), $B69=""), "",
   IF($I69=1,
      IFBLANK(
         _xldudf_CX_PUSH(BI69*fxVal_normal, CX_ENTITY, $B69, BI$11, BI$14, BI$60,),
         ""
      ),
      IF($I69=2,
         IFBLANK(
            _xldudf_CX_PUSH(BI69, CX_ENTITY, $B69, BI$11, BI$14, BI$60,),
            ""
         ),
         IF($I69=3,
            "",
            IFBLANK(
               _xldudf_CX_PUSH(BI69, CX_ENTITY, $B69, BI$11, BI$14, BI$60,),
               ""
            )
         )
      )
   )
)),"")</f>
        <v/>
      </c>
      <c r="DW69" s="1883" t="str" cm="1">
        <f t="array" aca="1" ref="DW69" ca="1">IFERROR(IF(BJ69*fxVal_normal=_BS!BJ69,"",IF(OR(BJ69="", NOT(ISNUMBER(BJ69)), ISERROR(BJ69), $B69=""), "",
   IF($I69=1,
      IFBLANK(
         _xldudf_CX_PUSH(BJ69*fxVal_normal, CX_ENTITY, $B69, BJ$11, BJ$14, BJ$60,),
         ""
      ),
      IF($I69=2,
         IFBLANK(
            _xldudf_CX_PUSH(BJ69, CX_ENTITY, $B69, BJ$11, BJ$14, BJ$60,),
            ""
         ),
         IF($I69=3,
            "",
            IFBLANK(
               _xldudf_CX_PUSH(BJ69, CX_ENTITY, $B69, BJ$11, BJ$14, BJ$60,),
               ""
            )
         )
      )
   )
)),"")</f>
        <v/>
      </c>
      <c r="DX69" s="1883" t="str" cm="1">
        <f t="array" aca="1" ref="DX69" ca="1">IFERROR(IF(BK69*fxVal_normal=_BS!BK69,"",IF(OR(BK69="", NOT(ISNUMBER(BK69)), ISERROR(BK69), $B69=""), "",
   IF($I69=1,
      IFBLANK(
         _xldudf_CX_PUSH(BK69*fxVal_normal, CX_ENTITY, $B69, BK$11, BK$14, BK$60,),
         ""
      ),
      IF($I69=2,
         IFBLANK(
            _xldudf_CX_PUSH(BK69, CX_ENTITY, $B69, BK$11, BK$14, BK$60,),
            ""
         ),
         IF($I69=3,
            "",
            IFBLANK(
               _xldudf_CX_PUSH(BK69, CX_ENTITY, $B69, BK$11, BK$14, BK$60,),
               ""
            )
         )
      )
   )
)),"")</f>
        <v/>
      </c>
      <c r="DY69" s="1883" t="str" cm="1">
        <f t="array" aca="1" ref="DY69" ca="1">IFERROR(IF(BL69*fxVal_normal=_BS!BL69,"",IF(OR(BL69="", NOT(ISNUMBER(BL69)), ISERROR(BL69), $B69=""), "",
   IF($I69=1,
      IFBLANK(
         _xldudf_CX_PUSH(BL69*fxVal_normal, CX_ENTITY, $B69, BL$11, BL$14, BL$60,),
         ""
      ),
      IF($I69=2,
         IFBLANK(
            _xldudf_CX_PUSH(BL69, CX_ENTITY, $B69, BL$11, BL$14, BL$60,),
            ""
         ),
         IF($I69=3,
            "",
            IFBLANK(
               _xldudf_CX_PUSH(BL69, CX_ENTITY, $B69, BL$11, BL$14, BL$60,),
               ""
            )
         )
      )
   )
)),"")</f>
        <v/>
      </c>
      <c r="DZ69" s="1883" t="str" cm="1">
        <f t="array" aca="1" ref="DZ69" ca="1">IFERROR(IF(BM69*fxVal_normal=_BS!BM69,"",IF(OR(BM69="", NOT(ISNUMBER(BM69)), ISERROR(BM69), $B69=""), "",
   IF($I69=1,
      IFBLANK(
         _xldudf_CX_PUSH(BM69*fxVal_normal, CX_ENTITY, $B69, BM$11, BM$14, BM$60,),
         ""
      ),
      IF($I69=2,
         IFBLANK(
            _xldudf_CX_PUSH(BM69, CX_ENTITY, $B69, BM$11, BM$14, BM$60,),
            ""
         ),
         IF($I69=3,
            "",
            IFBLANK(
               _xldudf_CX_PUSH(BM69, CX_ENTITY, $B69, BM$11, BM$14, BM$60,),
               ""
            )
         )
      )
   )
)),"")</f>
        <v/>
      </c>
      <c r="EA69" s="1883" t="str" cm="1">
        <f t="array" aca="1" ref="EA69" ca="1">IFERROR(IF(BN69*fxVal_normal=_BS!BN69,"",IF(OR(BN69="", NOT(ISNUMBER(BN69)), ISERROR(BN69), $B69=""), "",
   IF($I69=1,
      IFBLANK(
         _xldudf_CX_PUSH(BN69*fxVal_normal, CX_ENTITY, $B69, BN$11, BN$14, BN$60,),
         ""
      ),
      IF($I69=2,
         IFBLANK(
            _xldudf_CX_PUSH(BN69, CX_ENTITY, $B69, BN$11, BN$14, BN$60,),
            ""
         ),
         IF($I69=3,
            "",
            IFBLANK(
               _xldudf_CX_PUSH(BN69, CX_ENTITY, $B69, BN$11, BN$14, BN$60,),
               ""
            )
         )
      )
   )
)),"")</f>
        <v/>
      </c>
    </row>
    <row r="70" spans="1:131" ht="21" customHeight="1">
      <c r="A70" s="1646"/>
      <c r="B70" s="811" t="str" cm="1">
        <f t="array" ref="B70">IFBLANK(_BS!F70,"")</f>
        <v>Other Assets</v>
      </c>
      <c r="C70" s="811" t="str" cm="1">
        <f t="array" ref="C70">IFBLANK(_BS!C70,"")</f>
        <v>Other Assets (Company View)</v>
      </c>
      <c r="D70" s="1549"/>
      <c r="E70" s="1902" t="e" cm="1">
        <f t="array" aca="1" ref="E7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)($AD70:$CH70, Z70)</f>
        <v>#NAME?</v>
      </c>
      <c r="F70" s="1897"/>
      <c r="G70" s="1897"/>
      <c r="H70" s="401">
        <v>1</v>
      </c>
      <c r="I70" s="401">
        <v>1</v>
      </c>
      <c r="J70" s="401"/>
      <c r="N70" s="158"/>
      <c r="O70" s="101"/>
      <c r="P70" s="52"/>
      <c r="Q70" s="101"/>
      <c r="R70" s="126"/>
      <c r="S70" s="101"/>
      <c r="T70" s="101"/>
      <c r="U70" s="39"/>
      <c r="W70" s="930" t="str">
        <f t="shared" si="18"/>
        <v>Budget</v>
      </c>
      <c r="X70" s="857">
        <f>_BS!X70</f>
        <v>1</v>
      </c>
      <c r="Y70" s="1593">
        <f t="shared" si="17"/>
        <v>2</v>
      </c>
      <c r="Z70" s="198" cm="1">
        <f t="array" ref="Z70">_xlfn.SWITCH(
    TRUE,
    _BS!$L70=TRUE, 1,
    _BS!$L70=FALSE,-1,
    _BS!$L70=-1,0,
"n/a"
)</f>
        <v>-1</v>
      </c>
      <c r="AA70" s="200"/>
      <c r="AB70" s="88" t="str">
        <f>_BS!AB70</f>
        <v>Other Assets</v>
      </c>
      <c r="AC70" s="88" t="e" cm="1" vm="5">
        <f t="array" aca="1" ref="AC70" ca="1">_xlfn.LET(
_xlpm._termname, $AB70,
_xlpm._iconname, "find",
_xlpm._icon, fx_getIcon(_xlpm._iconname),
_xlpm._location, _xlfn.XLOOKUP(LOWER(_xlpm._termname), LOWER(tbl_acctDef[Term]),tbl_acctDef[Term]),
_xlpm._hyperlink, HYPERLINK("#"&amp;CELL("address",_xlpm._location), _xlpm._icon),
IFERROR(_xlpm._hyperlink,"")
)</f>
        <v>#VALUE!</v>
      </c>
      <c r="AD70" s="1669">
        <v>1</v>
      </c>
      <c r="AE70" s="1669">
        <v>1</v>
      </c>
      <c r="AF70" s="1669">
        <v>1</v>
      </c>
      <c r="AG70" s="1669">
        <v>1</v>
      </c>
      <c r="AH70" s="1669">
        <v>1</v>
      </c>
      <c r="AI70" s="1669">
        <v>1</v>
      </c>
      <c r="AJ70" s="1669">
        <v>1</v>
      </c>
      <c r="AK70" s="1669">
        <v>1</v>
      </c>
      <c r="AL70" s="1669">
        <v>1</v>
      </c>
      <c r="AM70" s="1669">
        <v>1</v>
      </c>
      <c r="AN70" s="1669">
        <v>1</v>
      </c>
      <c r="AO70" s="1669">
        <v>1</v>
      </c>
      <c r="AP70" s="1669">
        <v>1</v>
      </c>
      <c r="AQ70" s="1669">
        <v>1</v>
      </c>
      <c r="AR70" s="1669">
        <v>1</v>
      </c>
      <c r="AS70" s="1669">
        <v>1</v>
      </c>
      <c r="AT70" s="1669">
        <v>1</v>
      </c>
      <c r="AU70" s="1669">
        <v>1</v>
      </c>
      <c r="AV70" s="1669">
        <v>1</v>
      </c>
      <c r="AW70" s="1669">
        <v>1</v>
      </c>
      <c r="AX70" s="1669">
        <v>1</v>
      </c>
      <c r="AY70" s="1669">
        <v>1</v>
      </c>
      <c r="AZ70" s="1669">
        <v>1</v>
      </c>
      <c r="BA70" s="1669">
        <v>1</v>
      </c>
      <c r="BB70" s="1669">
        <v>1</v>
      </c>
      <c r="BC70" s="1669">
        <v>1</v>
      </c>
      <c r="BD70" s="1669">
        <v>1</v>
      </c>
      <c r="BE70" s="1669">
        <v>1</v>
      </c>
      <c r="BF70" s="1669">
        <v>1</v>
      </c>
      <c r="BG70" s="1669">
        <v>1</v>
      </c>
      <c r="BH70" s="1669">
        <v>1</v>
      </c>
      <c r="BI70" s="1669">
        <v>1</v>
      </c>
      <c r="BJ70" s="1669">
        <v>1</v>
      </c>
      <c r="BK70" s="1669">
        <v>1</v>
      </c>
      <c r="BL70" s="1669">
        <v>1</v>
      </c>
      <c r="BM70" s="1669">
        <v>1</v>
      </c>
      <c r="BN70" s="1669">
        <v>1</v>
      </c>
      <c r="BO70" s="2095"/>
      <c r="BP70" s="2095"/>
      <c r="BQ70" s="2095"/>
      <c r="BR70" s="2095"/>
      <c r="BS70" s="2095"/>
      <c r="BT70" s="2095"/>
      <c r="BU70" s="2095"/>
      <c r="BV70" s="2095"/>
      <c r="BW70" s="2095"/>
      <c r="BX70" s="2095"/>
      <c r="BY70" s="2095"/>
      <c r="BZ70" s="2095"/>
      <c r="CA70" s="926"/>
      <c r="CB70" s="921"/>
      <c r="CC70" s="927"/>
      <c r="CD70" s="928" t="e" cm="1">
        <f t="array" aca="1" ref="CD70" ca="1">_xlfn.XLOOKUP(BS!CD$11, array_timeline, BS!$AD70:$BN70)</f>
        <v>#NAME?</v>
      </c>
      <c r="CE70" s="928" t="e" cm="1">
        <f t="array" aca="1" ref="CE70" ca="1">_xlfn.XLOOKUP(BS!CE$11, array_timeline, BS!$AD70:$BN70)</f>
        <v>#NAME?</v>
      </c>
      <c r="CF70" s="925"/>
      <c r="CG70" s="2122" t="e">
        <f t="shared" ca="1" si="16"/>
        <v>#NAME?</v>
      </c>
      <c r="CH70" s="2122" t="e">
        <f t="shared" ca="1" si="16"/>
        <v>#NAME?</v>
      </c>
      <c r="CI70" s="200"/>
      <c r="CQ70" s="1883" t="str" cm="1">
        <f t="array" aca="1" ref="CQ70" ca="1">IFERROR(IF(AD70*fxVal_normal=_BS!AD70,"",IF(OR(AD70="", NOT(ISNUMBER(AD70)), ISERROR(AD70), $B70=""), "",
   IF($I70=1,
      IFBLANK(
         _xldudf_CX_PUSH(AD70*fxVal_normal, CX_ENTITY, $B70, AD$11, AD$14, AD$60,),
         ""
      ),
      IF($I70=2,
         IFBLANK(
            _xldudf_CX_PUSH(AD70, CX_ENTITY, $B70, AD$11, AD$14, AD$60,),
            ""
         ),
         IF($I70=3,
            "",
            IFBLANK(
               _xldudf_CX_PUSH(AD70, CX_ENTITY, $B70, AD$11, AD$14, AD$60,),
               ""
            )
         )
      )
   )
)),"")</f>
        <v/>
      </c>
      <c r="CR70" s="1883" t="str" cm="1">
        <f t="array" aca="1" ref="CR70" ca="1">IFERROR(IF(AE70*fxVal_normal=_BS!AE70,"",IF(OR(AE70="", NOT(ISNUMBER(AE70)), ISERROR(AE70), $B70=""), "",
   IF($I70=1,
      IFBLANK(
         _xldudf_CX_PUSH(AE70*fxVal_normal, CX_ENTITY, $B70, AE$11, AE$14, AE$60,),
         ""
      ),
      IF($I70=2,
         IFBLANK(
            _xldudf_CX_PUSH(AE70, CX_ENTITY, $B70, AE$11, AE$14, AE$60,),
            ""
         ),
         IF($I70=3,
            "",
            IFBLANK(
               _xldudf_CX_PUSH(AE70, CX_ENTITY, $B70, AE$11, AE$14, AE$60,),
               ""
            )
         )
      )
   )
)),"")</f>
        <v/>
      </c>
      <c r="CS70" s="1883" t="str" cm="1">
        <f t="array" aca="1" ref="CS70" ca="1">IFERROR(IF(AF70*fxVal_normal=_BS!AF70,"",IF(OR(AF70="", NOT(ISNUMBER(AF70)), ISERROR(AF70), $B70=""), "",
   IF($I70=1,
      IFBLANK(
         _xldudf_CX_PUSH(AF70*fxVal_normal, CX_ENTITY, $B70, AF$11, AF$14, AF$60,),
         ""
      ),
      IF($I70=2,
         IFBLANK(
            _xldudf_CX_PUSH(AF70, CX_ENTITY, $B70, AF$11, AF$14, AF$60,),
            ""
         ),
         IF($I70=3,
            "",
            IFBLANK(
               _xldudf_CX_PUSH(AF70, CX_ENTITY, $B70, AF$11, AF$14, AF$60,),
               ""
            )
         )
      )
   )
)),"")</f>
        <v/>
      </c>
      <c r="CT70" s="1883" t="str" cm="1">
        <f t="array" aca="1" ref="CT70" ca="1">IFERROR(IF(AG70*fxVal_normal=_BS!AG70,"",IF(OR(AG70="", NOT(ISNUMBER(AG70)), ISERROR(AG70), $B70=""), "",
   IF($I70=1,
      IFBLANK(
         _xldudf_CX_PUSH(AG70*fxVal_normal, CX_ENTITY, $B70, AG$11, AG$14, AG$60,),
         ""
      ),
      IF($I70=2,
         IFBLANK(
            _xldudf_CX_PUSH(AG70, CX_ENTITY, $B70, AG$11, AG$14, AG$60,),
            ""
         ),
         IF($I70=3,
            "",
            IFBLANK(
               _xldudf_CX_PUSH(AG70, CX_ENTITY, $B70, AG$11, AG$14, AG$60,),
               ""
            )
         )
      )
   )
)),"")</f>
        <v/>
      </c>
      <c r="CU70" s="1883" t="str" cm="1">
        <f t="array" aca="1" ref="CU70" ca="1">IFERROR(IF(AH70*fxVal_normal=_BS!AH70,"",IF(OR(AH70="", NOT(ISNUMBER(AH70)), ISERROR(AH70), $B70=""), "",
   IF($I70=1,
      IFBLANK(
         _xldudf_CX_PUSH(AH70*fxVal_normal, CX_ENTITY, $B70, AH$11, AH$14, AH$60,),
         ""
      ),
      IF($I70=2,
         IFBLANK(
            _xldudf_CX_PUSH(AH70, CX_ENTITY, $B70, AH$11, AH$14, AH$60,),
            ""
         ),
         IF($I70=3,
            "",
            IFBLANK(
               _xldudf_CX_PUSH(AH70, CX_ENTITY, $B70, AH$11, AH$14, AH$60,),
               ""
            )
         )
      )
   )
)),"")</f>
        <v/>
      </c>
      <c r="CV70" s="1883" t="str" cm="1">
        <f t="array" aca="1" ref="CV70" ca="1">IFERROR(IF(AI70*fxVal_normal=_BS!AI70,"",IF(OR(AI70="", NOT(ISNUMBER(AI70)), ISERROR(AI70), $B70=""), "",
   IF($I70=1,
      IFBLANK(
         _xldudf_CX_PUSH(AI70*fxVal_normal, CX_ENTITY, $B70, AI$11, AI$14, AI$60,),
         ""
      ),
      IF($I70=2,
         IFBLANK(
            _xldudf_CX_PUSH(AI70, CX_ENTITY, $B70, AI$11, AI$14, AI$60,),
            ""
         ),
         IF($I70=3,
            "",
            IFBLANK(
               _xldudf_CX_PUSH(AI70, CX_ENTITY, $B70, AI$11, AI$14, AI$60,),
               ""
            )
         )
      )
   )
)),"")</f>
        <v/>
      </c>
      <c r="CW70" s="1883" t="str" cm="1">
        <f t="array" aca="1" ref="CW70" ca="1">IFERROR(IF(AJ70*fxVal_normal=_BS!AJ70,"",IF(OR(AJ70="", NOT(ISNUMBER(AJ70)), ISERROR(AJ70), $B70=""), "",
   IF($I70=1,
      IFBLANK(
         _xldudf_CX_PUSH(AJ70*fxVal_normal, CX_ENTITY, $B70, AJ$11, AJ$14, AJ$60,),
         ""
      ),
      IF($I70=2,
         IFBLANK(
            _xldudf_CX_PUSH(AJ70, CX_ENTITY, $B70, AJ$11, AJ$14, AJ$60,),
            ""
         ),
         IF($I70=3,
            "",
            IFBLANK(
               _xldudf_CX_PUSH(AJ70, CX_ENTITY, $B70, AJ$11, AJ$14, AJ$60,),
               ""
            )
         )
      )
   )
)),"")</f>
        <v/>
      </c>
      <c r="CX70" s="1883" t="str" cm="1">
        <f t="array" aca="1" ref="CX70" ca="1">IFERROR(IF(AK70*fxVal_normal=_BS!AK70,"",IF(OR(AK70="", NOT(ISNUMBER(AK70)), ISERROR(AK70), $B70=""), "",
   IF($I70=1,
      IFBLANK(
         _xldudf_CX_PUSH(AK70*fxVal_normal, CX_ENTITY, $B70, AK$11, AK$14, AK$60,),
         ""
      ),
      IF($I70=2,
         IFBLANK(
            _xldudf_CX_PUSH(AK70, CX_ENTITY, $B70, AK$11, AK$14, AK$60,),
            ""
         ),
         IF($I70=3,
            "",
            IFBLANK(
               _xldudf_CX_PUSH(AK70, CX_ENTITY, $B70, AK$11, AK$14, AK$60,),
               ""
            )
         )
      )
   )
)),"")</f>
        <v/>
      </c>
      <c r="CY70" s="1883" t="str" cm="1">
        <f t="array" aca="1" ref="CY70" ca="1">IFERROR(IF(AL70*fxVal_normal=_BS!AL70,"",IF(OR(AL70="", NOT(ISNUMBER(AL70)), ISERROR(AL70), $B70=""), "",
   IF($I70=1,
      IFBLANK(
         _xldudf_CX_PUSH(AL70*fxVal_normal, CX_ENTITY, $B70, AL$11, AL$14, AL$60,),
         ""
      ),
      IF($I70=2,
         IFBLANK(
            _xldudf_CX_PUSH(AL70, CX_ENTITY, $B70, AL$11, AL$14, AL$60,),
            ""
         ),
         IF($I70=3,
            "",
            IFBLANK(
               _xldudf_CX_PUSH(AL70, CX_ENTITY, $B70, AL$11, AL$14, AL$60,),
               ""
            )
         )
      )
   )
)),"")</f>
        <v/>
      </c>
      <c r="CZ70" s="1883" t="str" cm="1">
        <f t="array" aca="1" ref="CZ70" ca="1">IFERROR(IF(AM70*fxVal_normal=_BS!AM70,"",IF(OR(AM70="", NOT(ISNUMBER(AM70)), ISERROR(AM70), $B70=""), "",
   IF($I70=1,
      IFBLANK(
         _xldudf_CX_PUSH(AM70*fxVal_normal, CX_ENTITY, $B70, AM$11, AM$14, AM$60,),
         ""
      ),
      IF($I70=2,
         IFBLANK(
            _xldudf_CX_PUSH(AM70, CX_ENTITY, $B70, AM$11, AM$14, AM$60,),
            ""
         ),
         IF($I70=3,
            "",
            IFBLANK(
               _xldudf_CX_PUSH(AM70, CX_ENTITY, $B70, AM$11, AM$14, AM$60,),
               ""
            )
         )
      )
   )
)),"")</f>
        <v/>
      </c>
      <c r="DA70" s="1883" t="str" cm="1">
        <f t="array" aca="1" ref="DA70" ca="1">IFERROR(IF(AN70*fxVal_normal=_BS!AN70,"",IF(OR(AN70="", NOT(ISNUMBER(AN70)), ISERROR(AN70), $B70=""), "",
   IF($I70=1,
      IFBLANK(
         _xldudf_CX_PUSH(AN70*fxVal_normal, CX_ENTITY, $B70, AN$11, AN$14, AN$60,),
         ""
      ),
      IF($I70=2,
         IFBLANK(
            _xldudf_CX_PUSH(AN70, CX_ENTITY, $B70, AN$11, AN$14, AN$60,),
            ""
         ),
         IF($I70=3,
            "",
            IFBLANK(
               _xldudf_CX_PUSH(AN70, CX_ENTITY, $B70, AN$11, AN$14, AN$60,),
               ""
            )
         )
      )
   )
)),"")</f>
        <v/>
      </c>
      <c r="DB70" s="1883" t="str" cm="1">
        <f t="array" aca="1" ref="DB70" ca="1">IFERROR(IF(AO70*fxVal_normal=_BS!AO70,"",IF(OR(AO70="", NOT(ISNUMBER(AO70)), ISERROR(AO70), $B70=""), "",
   IF($I70=1,
      IFBLANK(
         _xldudf_CX_PUSH(AO70*fxVal_normal, CX_ENTITY, $B70, AO$11, AO$14, AO$60,),
         ""
      ),
      IF($I70=2,
         IFBLANK(
            _xldudf_CX_PUSH(AO70, CX_ENTITY, $B70, AO$11, AO$14, AO$60,),
            ""
         ),
         IF($I70=3,
            "",
            IFBLANK(
               _xldudf_CX_PUSH(AO70, CX_ENTITY, $B70, AO$11, AO$14, AO$60,),
               ""
            )
         )
      )
   )
)),"")</f>
        <v/>
      </c>
      <c r="DC70" s="1883" t="str" cm="1">
        <f t="array" aca="1" ref="DC70" ca="1">IFERROR(IF(AP70*fxVal_normal=_BS!AP70,"",IF(OR(AP70="", NOT(ISNUMBER(AP70)), ISERROR(AP70), $B70=""), "",
   IF($I70=1,
      IFBLANK(
         _xldudf_CX_PUSH(AP70*fxVal_normal, CX_ENTITY, $B70, AP$11, AP$14, AP$60,),
         ""
      ),
      IF($I70=2,
         IFBLANK(
            _xldudf_CX_PUSH(AP70, CX_ENTITY, $B70, AP$11, AP$14, AP$60,),
            ""
         ),
         IF($I70=3,
            "",
            IFBLANK(
               _xldudf_CX_PUSH(AP70, CX_ENTITY, $B70, AP$11, AP$14, AP$60,),
               ""
            )
         )
      )
   )
)),"")</f>
        <v/>
      </c>
      <c r="DD70" s="1883" t="str" cm="1">
        <f t="array" aca="1" ref="DD70" ca="1">IFERROR(IF(AQ70*fxVal_normal=_BS!AQ70,"",IF(OR(AQ70="", NOT(ISNUMBER(AQ70)), ISERROR(AQ70), $B70=""), "",
   IF($I70=1,
      IFBLANK(
         _xldudf_CX_PUSH(AQ70*fxVal_normal, CX_ENTITY, $B70, AQ$11, AQ$14, AQ$60,),
         ""
      ),
      IF($I70=2,
         IFBLANK(
            _xldudf_CX_PUSH(AQ70, CX_ENTITY, $B70, AQ$11, AQ$14, AQ$60,),
            ""
         ),
         IF($I70=3,
            "",
            IFBLANK(
               _xldudf_CX_PUSH(AQ70, CX_ENTITY, $B70, AQ$11, AQ$14, AQ$60,),
               ""
            )
         )
      )
   )
)),"")</f>
        <v/>
      </c>
      <c r="DE70" s="1883" t="str" cm="1">
        <f t="array" aca="1" ref="DE70" ca="1">IFERROR(IF(AR70*fxVal_normal=_BS!AR70,"",IF(OR(AR70="", NOT(ISNUMBER(AR70)), ISERROR(AR70), $B70=""), "",
   IF($I70=1,
      IFBLANK(
         _xldudf_CX_PUSH(AR70*fxVal_normal, CX_ENTITY, $B70, AR$11, AR$14, AR$60,),
         ""
      ),
      IF($I70=2,
         IFBLANK(
            _xldudf_CX_PUSH(AR70, CX_ENTITY, $B70, AR$11, AR$14, AR$60,),
            ""
         ),
         IF($I70=3,
            "",
            IFBLANK(
               _xldudf_CX_PUSH(AR70, CX_ENTITY, $B70, AR$11, AR$14, AR$60,),
               ""
            )
         )
      )
   )
)),"")</f>
        <v/>
      </c>
      <c r="DF70" s="1883" t="str" cm="1">
        <f t="array" aca="1" ref="DF70" ca="1">IFERROR(IF(AS70*fxVal_normal=_BS!AS70,"",IF(OR(AS70="", NOT(ISNUMBER(AS70)), ISERROR(AS70), $B70=""), "",
   IF($I70=1,
      IFBLANK(
         _xldudf_CX_PUSH(AS70*fxVal_normal, CX_ENTITY, $B70, AS$11, AS$14, AS$60,),
         ""
      ),
      IF($I70=2,
         IFBLANK(
            _xldudf_CX_PUSH(AS70, CX_ENTITY, $B70, AS$11, AS$14, AS$60,),
            ""
         ),
         IF($I70=3,
            "",
            IFBLANK(
               _xldudf_CX_PUSH(AS70, CX_ENTITY, $B70, AS$11, AS$14, AS$60,),
               ""
            )
         )
      )
   )
)),"")</f>
        <v/>
      </c>
      <c r="DG70" s="1883" t="str" cm="1">
        <f t="array" aca="1" ref="DG70" ca="1">IFERROR(IF(AT70*fxVal_normal=_BS!AT70,"",IF(OR(AT70="", NOT(ISNUMBER(AT70)), ISERROR(AT70), $B70=""), "",
   IF($I70=1,
      IFBLANK(
         _xldudf_CX_PUSH(AT70*fxVal_normal, CX_ENTITY, $B70, AT$11, AT$14, AT$60,),
         ""
      ),
      IF($I70=2,
         IFBLANK(
            _xldudf_CX_PUSH(AT70, CX_ENTITY, $B70, AT$11, AT$14, AT$60,),
            ""
         ),
         IF($I70=3,
            "",
            IFBLANK(
               _xldudf_CX_PUSH(AT70, CX_ENTITY, $B70, AT$11, AT$14, AT$60,),
               ""
            )
         )
      )
   )
)),"")</f>
        <v/>
      </c>
      <c r="DH70" s="1883" t="str" cm="1">
        <f t="array" aca="1" ref="DH70" ca="1">IFERROR(IF(AU70*fxVal_normal=_BS!AU70,"",IF(OR(AU70="", NOT(ISNUMBER(AU70)), ISERROR(AU70), $B70=""), "",
   IF($I70=1,
      IFBLANK(
         _xldudf_CX_PUSH(AU70*fxVal_normal, CX_ENTITY, $B70, AU$11, AU$14, AU$60,),
         ""
      ),
      IF($I70=2,
         IFBLANK(
            _xldudf_CX_PUSH(AU70, CX_ENTITY, $B70, AU$11, AU$14, AU$60,),
            ""
         ),
         IF($I70=3,
            "",
            IFBLANK(
               _xldudf_CX_PUSH(AU70, CX_ENTITY, $B70, AU$11, AU$14, AU$60,),
               ""
            )
         )
      )
   )
)),"")</f>
        <v/>
      </c>
      <c r="DI70" s="1883" t="str" cm="1">
        <f t="array" aca="1" ref="DI70" ca="1">IFERROR(IF(AV70*fxVal_normal=_BS!AV70,"",IF(OR(AV70="", NOT(ISNUMBER(AV70)), ISERROR(AV70), $B70=""), "",
   IF($I70=1,
      IFBLANK(
         _xldudf_CX_PUSH(AV70*fxVal_normal, CX_ENTITY, $B70, AV$11, AV$14, AV$60,),
         ""
      ),
      IF($I70=2,
         IFBLANK(
            _xldudf_CX_PUSH(AV70, CX_ENTITY, $B70, AV$11, AV$14, AV$60,),
            ""
         ),
         IF($I70=3,
            "",
            IFBLANK(
               _xldudf_CX_PUSH(AV70, CX_ENTITY, $B70, AV$11, AV$14, AV$60,),
               ""
            )
         )
      )
   )
)),"")</f>
        <v/>
      </c>
      <c r="DJ70" s="1883" t="str" cm="1">
        <f t="array" aca="1" ref="DJ70" ca="1">IFERROR(IF(AW70*fxVal_normal=_BS!AW70,"",IF(OR(AW70="", NOT(ISNUMBER(AW70)), ISERROR(AW70), $B70=""), "",
   IF($I70=1,
      IFBLANK(
         _xldudf_CX_PUSH(AW70*fxVal_normal, CX_ENTITY, $B70, AW$11, AW$14, AW$60,),
         ""
      ),
      IF($I70=2,
         IFBLANK(
            _xldudf_CX_PUSH(AW70, CX_ENTITY, $B70, AW$11, AW$14, AW$60,),
            ""
         ),
         IF($I70=3,
            "",
            IFBLANK(
               _xldudf_CX_PUSH(AW70, CX_ENTITY, $B70, AW$11, AW$14, AW$60,),
               ""
            )
         )
      )
   )
)),"")</f>
        <v/>
      </c>
      <c r="DK70" s="1883" t="str" cm="1">
        <f t="array" aca="1" ref="DK70" ca="1">IFERROR(IF(AX70*fxVal_normal=_BS!AX70,"",IF(OR(AX70="", NOT(ISNUMBER(AX70)), ISERROR(AX70), $B70=""), "",
   IF($I70=1,
      IFBLANK(
         _xldudf_CX_PUSH(AX70*fxVal_normal, CX_ENTITY, $B70, AX$11, AX$14, AX$60,),
         ""
      ),
      IF($I70=2,
         IFBLANK(
            _xldudf_CX_PUSH(AX70, CX_ENTITY, $B70, AX$11, AX$14, AX$60,),
            ""
         ),
         IF($I70=3,
            "",
            IFBLANK(
               _xldudf_CX_PUSH(AX70, CX_ENTITY, $B70, AX$11, AX$14, AX$60,),
               ""
            )
         )
      )
   )
)),"")</f>
        <v/>
      </c>
      <c r="DL70" s="1883" t="str" cm="1">
        <f t="array" aca="1" ref="DL70" ca="1">IFERROR(IF(AY70*fxVal_normal=_BS!AY70,"",IF(OR(AY70="", NOT(ISNUMBER(AY70)), ISERROR(AY70), $B70=""), "",
   IF($I70=1,
      IFBLANK(
         _xldudf_CX_PUSH(AY70*fxVal_normal, CX_ENTITY, $B70, AY$11, AY$14, AY$60,),
         ""
      ),
      IF($I70=2,
         IFBLANK(
            _xldudf_CX_PUSH(AY70, CX_ENTITY, $B70, AY$11, AY$14, AY$60,),
            ""
         ),
         IF($I70=3,
            "",
            IFBLANK(
               _xldudf_CX_PUSH(AY70, CX_ENTITY, $B70, AY$11, AY$14, AY$60,),
               ""
            )
         )
      )
   )
)),"")</f>
        <v/>
      </c>
      <c r="DM70" s="1883" t="str" cm="1">
        <f t="array" aca="1" ref="DM70" ca="1">IFERROR(IF(AZ70*fxVal_normal=_BS!AZ70,"",IF(OR(AZ70="", NOT(ISNUMBER(AZ70)), ISERROR(AZ70), $B70=""), "",
   IF($I70=1,
      IFBLANK(
         _xldudf_CX_PUSH(AZ70*fxVal_normal, CX_ENTITY, $B70, AZ$11, AZ$14, AZ$60,),
         ""
      ),
      IF($I70=2,
         IFBLANK(
            _xldudf_CX_PUSH(AZ70, CX_ENTITY, $B70, AZ$11, AZ$14, AZ$60,),
            ""
         ),
         IF($I70=3,
            "",
            IFBLANK(
               _xldudf_CX_PUSH(AZ70, CX_ENTITY, $B70, AZ$11, AZ$14, AZ$60,),
               ""
            )
         )
      )
   )
)),"")</f>
        <v/>
      </c>
      <c r="DN70" s="1883" t="str" cm="1">
        <f t="array" aca="1" ref="DN70" ca="1">IFERROR(IF(BA70*fxVal_normal=_BS!BA70,"",IF(OR(BA70="", NOT(ISNUMBER(BA70)), ISERROR(BA70), $B70=""), "",
   IF($I70=1,
      IFBLANK(
         _xldudf_CX_PUSH(BA70*fxVal_normal, CX_ENTITY, $B70, BA$11, BA$14, BA$60,),
         ""
      ),
      IF($I70=2,
         IFBLANK(
            _xldudf_CX_PUSH(BA70, CX_ENTITY, $B70, BA$11, BA$14, BA$60,),
            ""
         ),
         IF($I70=3,
            "",
            IFBLANK(
               _xldudf_CX_PUSH(BA70, CX_ENTITY, $B70, BA$11, BA$14, BA$60,),
               ""
            )
         )
      )
   )
)),"")</f>
        <v/>
      </c>
      <c r="DO70" s="1883" t="str" cm="1">
        <f t="array" aca="1" ref="DO70" ca="1">IFERROR(IF(BB70*fxVal_normal=_BS!BB70,"",IF(OR(BB70="", NOT(ISNUMBER(BB70)), ISERROR(BB70), $B70=""), "",
   IF($I70=1,
      IFBLANK(
         _xldudf_CX_PUSH(BB70*fxVal_normal, CX_ENTITY, $B70, BB$11, BB$14, BB$60,),
         ""
      ),
      IF($I70=2,
         IFBLANK(
            _xldudf_CX_PUSH(BB70, CX_ENTITY, $B70, BB$11, BB$14, BB$60,),
            ""
         ),
         IF($I70=3,
            "",
            IFBLANK(
               _xldudf_CX_PUSH(BB70, CX_ENTITY, $B70, BB$11, BB$14, BB$60,),
               ""
            )
         )
      )
   )
)),"")</f>
        <v/>
      </c>
      <c r="DP70" s="1883" t="str" cm="1">
        <f t="array" aca="1" ref="DP70" ca="1">IFERROR(IF(BC70*fxVal_normal=_BS!BC70,"",IF(OR(BC70="", NOT(ISNUMBER(BC70)), ISERROR(BC70), $B70=""), "",
   IF($I70=1,
      IFBLANK(
         _xldudf_CX_PUSH(BC70*fxVal_normal, CX_ENTITY, $B70, BC$11, BC$14, BC$60,),
         ""
      ),
      IF($I70=2,
         IFBLANK(
            _xldudf_CX_PUSH(BC70, CX_ENTITY, $B70, BC$11, BC$14, BC$60,),
            ""
         ),
         IF($I70=3,
            "",
            IFBLANK(
               _xldudf_CX_PUSH(BC70, CX_ENTITY, $B70, BC$11, BC$14, BC$60,),
               ""
            )
         )
      )
   )
)),"")</f>
        <v/>
      </c>
      <c r="DQ70" s="1883" t="str" cm="1">
        <f t="array" aca="1" ref="DQ70" ca="1">IFERROR(IF(BD70*fxVal_normal=_BS!BD70,"",IF(OR(BD70="", NOT(ISNUMBER(BD70)), ISERROR(BD70), $B70=""), "",
   IF($I70=1,
      IFBLANK(
         _xldudf_CX_PUSH(BD70*fxVal_normal, CX_ENTITY, $B70, BD$11, BD$14, BD$60,),
         ""
      ),
      IF($I70=2,
         IFBLANK(
            _xldudf_CX_PUSH(BD70, CX_ENTITY, $B70, BD$11, BD$14, BD$60,),
            ""
         ),
         IF($I70=3,
            "",
            IFBLANK(
               _xldudf_CX_PUSH(BD70, CX_ENTITY, $B70, BD$11, BD$14, BD$60,),
               ""
            )
         )
      )
   )
)),"")</f>
        <v/>
      </c>
      <c r="DR70" s="1883" t="str" cm="1">
        <f t="array" aca="1" ref="DR70" ca="1">IFERROR(IF(BE70*fxVal_normal=_BS!BE70,"",IF(OR(BE70="", NOT(ISNUMBER(BE70)), ISERROR(BE70), $B70=""), "",
   IF($I70=1,
      IFBLANK(
         _xldudf_CX_PUSH(BE70*fxVal_normal, CX_ENTITY, $B70, BE$11, BE$14, BE$60,),
         ""
      ),
      IF($I70=2,
         IFBLANK(
            _xldudf_CX_PUSH(BE70, CX_ENTITY, $B70, BE$11, BE$14, BE$60,),
            ""
         ),
         IF($I70=3,
            "",
            IFBLANK(
               _xldudf_CX_PUSH(BE70, CX_ENTITY, $B70, BE$11, BE$14, BE$60,),
               ""
            )
         )
      )
   )
)),"")</f>
        <v/>
      </c>
      <c r="DS70" s="1883" t="str" cm="1">
        <f t="array" aca="1" ref="DS70" ca="1">IFERROR(IF(BF70*fxVal_normal=_BS!BF70,"",IF(OR(BF70="", NOT(ISNUMBER(BF70)), ISERROR(BF70), $B70=""), "",
   IF($I70=1,
      IFBLANK(
         _xldudf_CX_PUSH(BF70*fxVal_normal, CX_ENTITY, $B70, BF$11, BF$14, BF$60,),
         ""
      ),
      IF($I70=2,
         IFBLANK(
            _xldudf_CX_PUSH(BF70, CX_ENTITY, $B70, BF$11, BF$14, BF$60,),
            ""
         ),
         IF($I70=3,
            "",
            IFBLANK(
               _xldudf_CX_PUSH(BF70, CX_ENTITY, $B70, BF$11, BF$14, BF$60,),
               ""
            )
         )
      )
   )
)),"")</f>
        <v/>
      </c>
      <c r="DT70" s="1883" t="str" cm="1">
        <f t="array" aca="1" ref="DT70" ca="1">IFERROR(IF(BG70*fxVal_normal=_BS!BG70,"",IF(OR(BG70="", NOT(ISNUMBER(BG70)), ISERROR(BG70), $B70=""), "",
   IF($I70=1,
      IFBLANK(
         _xldudf_CX_PUSH(BG70*fxVal_normal, CX_ENTITY, $B70, BG$11, BG$14, BG$60,),
         ""
      ),
      IF($I70=2,
         IFBLANK(
            _xldudf_CX_PUSH(BG70, CX_ENTITY, $B70, BG$11, BG$14, BG$60,),
            ""
         ),
         IF($I70=3,
            "",
            IFBLANK(
               _xldudf_CX_PUSH(BG70, CX_ENTITY, $B70, BG$11, BG$14, BG$60,),
               ""
            )
         )
      )
   )
)),"")</f>
        <v/>
      </c>
      <c r="DU70" s="1883" t="str" cm="1">
        <f t="array" aca="1" ref="DU70" ca="1">IFERROR(IF(BH70*fxVal_normal=_BS!BH70,"",IF(OR(BH70="", NOT(ISNUMBER(BH70)), ISERROR(BH70), $B70=""), "",
   IF($I70=1,
      IFBLANK(
         _xldudf_CX_PUSH(BH70*fxVal_normal, CX_ENTITY, $B70, BH$11, BH$14, BH$60,),
         ""
      ),
      IF($I70=2,
         IFBLANK(
            _xldudf_CX_PUSH(BH70, CX_ENTITY, $B70, BH$11, BH$14, BH$60,),
            ""
         ),
         IF($I70=3,
            "",
            IFBLANK(
               _xldudf_CX_PUSH(BH70, CX_ENTITY, $B70, BH$11, BH$14, BH$60,),
               ""
            )
         )
      )
   )
)),"")</f>
        <v/>
      </c>
      <c r="DV70" s="1883" t="str" cm="1">
        <f t="array" aca="1" ref="DV70" ca="1">IFERROR(IF(BI70*fxVal_normal=_BS!BI70,"",IF(OR(BI70="", NOT(ISNUMBER(BI70)), ISERROR(BI70), $B70=""), "",
   IF($I70=1,
      IFBLANK(
         _xldudf_CX_PUSH(BI70*fxVal_normal, CX_ENTITY, $B70, BI$11, BI$14, BI$60,),
         ""
      ),
      IF($I70=2,
         IFBLANK(
            _xldudf_CX_PUSH(BI70, CX_ENTITY, $B70, BI$11, BI$14, BI$60,),
            ""
         ),
         IF($I70=3,
            "",
            IFBLANK(
               _xldudf_CX_PUSH(BI70, CX_ENTITY, $B70, BI$11, BI$14, BI$60,),
               ""
            )
         )
      )
   )
)),"")</f>
        <v/>
      </c>
      <c r="DW70" s="1883" t="str" cm="1">
        <f t="array" aca="1" ref="DW70" ca="1">IFERROR(IF(BJ70*fxVal_normal=_BS!BJ70,"",IF(OR(BJ70="", NOT(ISNUMBER(BJ70)), ISERROR(BJ70), $B70=""), "",
   IF($I70=1,
      IFBLANK(
         _xldudf_CX_PUSH(BJ70*fxVal_normal, CX_ENTITY, $B70, BJ$11, BJ$14, BJ$60,),
         ""
      ),
      IF($I70=2,
         IFBLANK(
            _xldudf_CX_PUSH(BJ70, CX_ENTITY, $B70, BJ$11, BJ$14, BJ$60,),
            ""
         ),
         IF($I70=3,
            "",
            IFBLANK(
               _xldudf_CX_PUSH(BJ70, CX_ENTITY, $B70, BJ$11, BJ$14, BJ$60,),
               ""
            )
         )
      )
   )
)),"")</f>
        <v/>
      </c>
      <c r="DX70" s="1883" t="str" cm="1">
        <f t="array" aca="1" ref="DX70" ca="1">IFERROR(IF(BK70*fxVal_normal=_BS!BK70,"",IF(OR(BK70="", NOT(ISNUMBER(BK70)), ISERROR(BK70), $B70=""), "",
   IF($I70=1,
      IFBLANK(
         _xldudf_CX_PUSH(BK70*fxVal_normal, CX_ENTITY, $B70, BK$11, BK$14, BK$60,),
         ""
      ),
      IF($I70=2,
         IFBLANK(
            _xldudf_CX_PUSH(BK70, CX_ENTITY, $B70, BK$11, BK$14, BK$60,),
            ""
         ),
         IF($I70=3,
            "",
            IFBLANK(
               _xldudf_CX_PUSH(BK70, CX_ENTITY, $B70, BK$11, BK$14, BK$60,),
               ""
            )
         )
      )
   )
)),"")</f>
        <v/>
      </c>
      <c r="DY70" s="1883" t="str" cm="1">
        <f t="array" aca="1" ref="DY70" ca="1">IFERROR(IF(BL70*fxVal_normal=_BS!BL70,"",IF(OR(BL70="", NOT(ISNUMBER(BL70)), ISERROR(BL70), $B70=""), "",
   IF($I70=1,
      IFBLANK(
         _xldudf_CX_PUSH(BL70*fxVal_normal, CX_ENTITY, $B70, BL$11, BL$14, BL$60,),
         ""
      ),
      IF($I70=2,
         IFBLANK(
            _xldudf_CX_PUSH(BL70, CX_ENTITY, $B70, BL$11, BL$14, BL$60,),
            ""
         ),
         IF($I70=3,
            "",
            IFBLANK(
               _xldudf_CX_PUSH(BL70, CX_ENTITY, $B70, BL$11, BL$14, BL$60,),
               ""
            )
         )
      )
   )
)),"")</f>
        <v/>
      </c>
      <c r="DZ70" s="1883" t="str" cm="1">
        <f t="array" aca="1" ref="DZ70" ca="1">IFERROR(IF(BM70*fxVal_normal=_BS!BM70,"",IF(OR(BM70="", NOT(ISNUMBER(BM70)), ISERROR(BM70), $B70=""), "",
   IF($I70=1,
      IFBLANK(
         _xldudf_CX_PUSH(BM70*fxVal_normal, CX_ENTITY, $B70, BM$11, BM$14, BM$60,),
         ""
      ),
      IF($I70=2,
         IFBLANK(
            _xldudf_CX_PUSH(BM70, CX_ENTITY, $B70, BM$11, BM$14, BM$60,),
            ""
         ),
         IF($I70=3,
            "",
            IFBLANK(
               _xldudf_CX_PUSH(BM70, CX_ENTITY, $B70, BM$11, BM$14, BM$60,),
               ""
            )
         )
      )
   )
)),"")</f>
        <v/>
      </c>
      <c r="EA70" s="1883" t="str" cm="1">
        <f t="array" aca="1" ref="EA70" ca="1">IFERROR(IF(BN70*fxVal_normal=_BS!BN70,"",IF(OR(BN70="", NOT(ISNUMBER(BN70)), ISERROR(BN70), $B70=""), "",
   IF($I70=1,
      IFBLANK(
         _xldudf_CX_PUSH(BN70*fxVal_normal, CX_ENTITY, $B70, BN$11, BN$14, BN$60,),
         ""
      ),
      IF($I70=2,
         IFBLANK(
            _xldudf_CX_PUSH(BN70, CX_ENTITY, $B70, BN$11, BN$14, BN$60,),
            ""
         ),
         IF($I70=3,
            "",
            IFBLANK(
               _xldudf_CX_PUSH(BN70, CX_ENTITY, $B70, BN$11, BN$14, BN$60,),
               ""
            )
         )
      )
   )
)),"")</f>
        <v/>
      </c>
    </row>
    <row r="71" spans="1:131" ht="21" customHeight="1">
      <c r="A71" s="1646"/>
      <c r="B71" s="811" t="str" cm="1">
        <f t="array" ref="B71">IFBLANK(_BS!F71,"")</f>
        <v>Net Capital Employed</v>
      </c>
      <c r="C71" s="811" t="str" cm="1">
        <f t="array" ref="C71">IFBLANK(_BS!C71,"")</f>
        <v>Net Capital Employed (Company View)</v>
      </c>
      <c r="D71" s="1549"/>
      <c r="E71" s="1902" t="e" cm="1">
        <f t="array" aca="1" ref="E7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)($AD71:$CH71, Z71)</f>
        <v>#NAME?</v>
      </c>
      <c r="F71" s="1897"/>
      <c r="G71" s="1897"/>
      <c r="H71" s="401">
        <v>2</v>
      </c>
      <c r="I71" s="401">
        <v>1</v>
      </c>
      <c r="J71" s="401"/>
      <c r="L71" s="921"/>
      <c r="M71" s="921"/>
      <c r="N71" s="158"/>
      <c r="O71" s="101"/>
      <c r="P71" s="52"/>
      <c r="Q71" s="101"/>
      <c r="R71" s="101"/>
      <c r="S71" s="101"/>
      <c r="T71" s="101"/>
      <c r="U71" s="39"/>
      <c r="V71" s="921"/>
      <c r="W71" s="1291" t="str">
        <f t="shared" si="18"/>
        <v>Budget</v>
      </c>
      <c r="X71" s="1294">
        <f>_BS!X71</f>
        <v>0</v>
      </c>
      <c r="Y71" s="1593" t="str">
        <f t="shared" si="17"/>
        <v>Net Capital Employed</v>
      </c>
      <c r="Z71" s="198" cm="1">
        <f t="array" ref="Z71">_xlfn.SWITCH(
    TRUE,
    _BS!$L71=TRUE, 1,
    _BS!$L71=FALSE,-1,
    _BS!$L71=-1,0,
"n/a"
)</f>
        <v>0</v>
      </c>
      <c r="AA71" s="924"/>
      <c r="AB71" s="925" t="str">
        <f>_BS!AB71</f>
        <v>Net Capital Employed</v>
      </c>
      <c r="AC71" s="88" t="str" cm="1">
        <f t="array" aca="1" ref="AC71" ca="1">_xlfn.LET(
_xlpm._termname, $AB71,
_xlpm._iconname, "find",
_xlpm._icon, fx_getIcon(_xlpm._iconname),
_xlpm._location, _xlfn.XLOOKUP(LOWER(_xlpm._termname), LOWER(tbl_acctDef[Term]),tbl_acctDef[Term]),
_xlpm._hyperlink, HYPERLINK("#"&amp;CELL("address",_xlpm._location), _xlpm._icon),
IFERROR(_xlpm._hyperlink,"")
)</f>
        <v/>
      </c>
      <c r="AD71" s="919">
        <f t="shared" ref="AD71:BN71" si="21">SUBTOTAL(9,AD61:AD70)</f>
        <v>8</v>
      </c>
      <c r="AE71" s="919">
        <f t="shared" si="21"/>
        <v>8</v>
      </c>
      <c r="AF71" s="919">
        <f t="shared" si="21"/>
        <v>8</v>
      </c>
      <c r="AG71" s="919">
        <f t="shared" si="21"/>
        <v>8</v>
      </c>
      <c r="AH71" s="919">
        <f t="shared" si="21"/>
        <v>8</v>
      </c>
      <c r="AI71" s="919">
        <f t="shared" si="21"/>
        <v>8</v>
      </c>
      <c r="AJ71" s="919">
        <f t="shared" si="21"/>
        <v>8</v>
      </c>
      <c r="AK71" s="919">
        <f t="shared" si="21"/>
        <v>8</v>
      </c>
      <c r="AL71" s="919">
        <f t="shared" si="21"/>
        <v>8</v>
      </c>
      <c r="AM71" s="919">
        <f t="shared" si="21"/>
        <v>8</v>
      </c>
      <c r="AN71" s="919">
        <f t="shared" si="21"/>
        <v>8</v>
      </c>
      <c r="AO71" s="919">
        <f t="shared" si="21"/>
        <v>8</v>
      </c>
      <c r="AP71" s="919">
        <f t="shared" si="21"/>
        <v>8</v>
      </c>
      <c r="AQ71" s="919">
        <f t="shared" si="21"/>
        <v>8</v>
      </c>
      <c r="AR71" s="919">
        <f t="shared" si="21"/>
        <v>8</v>
      </c>
      <c r="AS71" s="919">
        <f t="shared" si="21"/>
        <v>8</v>
      </c>
      <c r="AT71" s="919">
        <f t="shared" si="21"/>
        <v>8</v>
      </c>
      <c r="AU71" s="919">
        <f t="shared" si="21"/>
        <v>8</v>
      </c>
      <c r="AV71" s="919">
        <f t="shared" si="21"/>
        <v>8</v>
      </c>
      <c r="AW71" s="919">
        <f t="shared" si="21"/>
        <v>8</v>
      </c>
      <c r="AX71" s="919">
        <f t="shared" si="21"/>
        <v>8</v>
      </c>
      <c r="AY71" s="919">
        <f t="shared" si="21"/>
        <v>8</v>
      </c>
      <c r="AZ71" s="919">
        <f t="shared" si="21"/>
        <v>8</v>
      </c>
      <c r="BA71" s="919">
        <f t="shared" si="21"/>
        <v>8</v>
      </c>
      <c r="BB71" s="919">
        <f t="shared" si="21"/>
        <v>8</v>
      </c>
      <c r="BC71" s="919">
        <f t="shared" si="21"/>
        <v>8</v>
      </c>
      <c r="BD71" s="919">
        <f t="shared" si="21"/>
        <v>8</v>
      </c>
      <c r="BE71" s="919">
        <f t="shared" si="21"/>
        <v>8</v>
      </c>
      <c r="BF71" s="919">
        <f t="shared" si="21"/>
        <v>8</v>
      </c>
      <c r="BG71" s="919">
        <f t="shared" si="21"/>
        <v>8</v>
      </c>
      <c r="BH71" s="919">
        <f t="shared" si="21"/>
        <v>8</v>
      </c>
      <c r="BI71" s="919">
        <f t="shared" si="21"/>
        <v>8</v>
      </c>
      <c r="BJ71" s="919">
        <f t="shared" si="21"/>
        <v>8</v>
      </c>
      <c r="BK71" s="919">
        <f t="shared" si="21"/>
        <v>8</v>
      </c>
      <c r="BL71" s="919">
        <f t="shared" si="21"/>
        <v>8</v>
      </c>
      <c r="BM71" s="919">
        <f t="shared" si="21"/>
        <v>8</v>
      </c>
      <c r="BN71" s="919">
        <f t="shared" si="21"/>
        <v>8</v>
      </c>
      <c r="BO71" s="2117"/>
      <c r="BP71" s="2117"/>
      <c r="BQ71" s="2117"/>
      <c r="BR71" s="2117"/>
      <c r="BS71" s="2117"/>
      <c r="BT71" s="2117"/>
      <c r="BU71" s="2117"/>
      <c r="BV71" s="2117"/>
      <c r="BW71" s="2117"/>
      <c r="BX71" s="2117"/>
      <c r="BY71" s="2117"/>
      <c r="BZ71" s="2117"/>
      <c r="CA71" s="926"/>
      <c r="CB71" s="921"/>
      <c r="CC71" s="927"/>
      <c r="CD71" s="928" t="e" cm="1">
        <f t="array" aca="1" ref="CD71" ca="1">_xlfn.XLOOKUP(BS!CD$11, array_timeline, BS!$AD71:$BN71)</f>
        <v>#NAME?</v>
      </c>
      <c r="CE71" s="928" t="e" cm="1">
        <f t="array" aca="1" ref="CE71" ca="1">_xlfn.XLOOKUP(BS!CE$11, array_timeline, BS!$AD71:$BN71)</f>
        <v>#NAME?</v>
      </c>
      <c r="CF71" s="925"/>
      <c r="CG71" s="541" t="e">
        <f t="shared" ca="1" si="16"/>
        <v>#NAME?</v>
      </c>
      <c r="CH71" s="541" t="e">
        <f t="shared" ca="1" si="16"/>
        <v>#NAME?</v>
      </c>
      <c r="CI71" s="924"/>
      <c r="CQ71" s="1883" t="str" cm="1">
        <f t="array" aca="1" ref="CQ71" ca="1">IFERROR(IF(AD71*fxVal_normal=_BS!AD71,"",IF(OR(AD71="", NOT(ISNUMBER(AD71)), ISERROR(AD71), $B71=""), "",
   IF($I71=1,
      IFBLANK(
         _xldudf_CX_PUSH(AD71*fxVal_normal, CX_ENTITY, $B71, AD$11, AD$14, AD$60,),
         ""
      ),
      IF($I71=2,
         IFBLANK(
            _xldudf_CX_PUSH(AD71, CX_ENTITY, $B71, AD$11, AD$14, AD$60,),
            ""
         ),
         IF($I71=3,
            "",
            IFBLANK(
               _xldudf_CX_PUSH(AD71, CX_ENTITY, $B71, AD$11, AD$14, AD$60,),
               ""
            )
         )
      )
   )
)),"")</f>
        <v/>
      </c>
      <c r="CR71" s="1883" t="str" cm="1">
        <f t="array" aca="1" ref="CR71" ca="1">IFERROR(IF(AE71*fxVal_normal=_BS!AE71,"",IF(OR(AE71="", NOT(ISNUMBER(AE71)), ISERROR(AE71), $B71=""), "",
   IF($I71=1,
      IFBLANK(
         _xldudf_CX_PUSH(AE71*fxVal_normal, CX_ENTITY, $B71, AE$11, AE$14, AE$60,),
         ""
      ),
      IF($I71=2,
         IFBLANK(
            _xldudf_CX_PUSH(AE71, CX_ENTITY, $B71, AE$11, AE$14, AE$60,),
            ""
         ),
         IF($I71=3,
            "",
            IFBLANK(
               _xldudf_CX_PUSH(AE71, CX_ENTITY, $B71, AE$11, AE$14, AE$60,),
               ""
            )
         )
      )
   )
)),"")</f>
        <v/>
      </c>
      <c r="CS71" s="1883" t="str" cm="1">
        <f t="array" aca="1" ref="CS71" ca="1">IFERROR(IF(AF71*fxVal_normal=_BS!AF71,"",IF(OR(AF71="", NOT(ISNUMBER(AF71)), ISERROR(AF71), $B71=""), "",
   IF($I71=1,
      IFBLANK(
         _xldudf_CX_PUSH(AF71*fxVal_normal, CX_ENTITY, $B71, AF$11, AF$14, AF$60,),
         ""
      ),
      IF($I71=2,
         IFBLANK(
            _xldudf_CX_PUSH(AF71, CX_ENTITY, $B71, AF$11, AF$14, AF$60,),
            ""
         ),
         IF($I71=3,
            "",
            IFBLANK(
               _xldudf_CX_PUSH(AF71, CX_ENTITY, $B71, AF$11, AF$14, AF$60,),
               ""
            )
         )
      )
   )
)),"")</f>
        <v/>
      </c>
      <c r="CT71" s="1883" t="str" cm="1">
        <f t="array" aca="1" ref="CT71" ca="1">IFERROR(IF(AG71*fxVal_normal=_BS!AG71,"",IF(OR(AG71="", NOT(ISNUMBER(AG71)), ISERROR(AG71), $B71=""), "",
   IF($I71=1,
      IFBLANK(
         _xldudf_CX_PUSH(AG71*fxVal_normal, CX_ENTITY, $B71, AG$11, AG$14, AG$60,),
         ""
      ),
      IF($I71=2,
         IFBLANK(
            _xldudf_CX_PUSH(AG71, CX_ENTITY, $B71, AG$11, AG$14, AG$60,),
            ""
         ),
         IF($I71=3,
            "",
            IFBLANK(
               _xldudf_CX_PUSH(AG71, CX_ENTITY, $B71, AG$11, AG$14, AG$60,),
               ""
            )
         )
      )
   )
)),"")</f>
        <v/>
      </c>
      <c r="CU71" s="1883" t="str" cm="1">
        <f t="array" aca="1" ref="CU71" ca="1">IFERROR(IF(AH71*fxVal_normal=_BS!AH71,"",IF(OR(AH71="", NOT(ISNUMBER(AH71)), ISERROR(AH71), $B71=""), "",
   IF($I71=1,
      IFBLANK(
         _xldudf_CX_PUSH(AH71*fxVal_normal, CX_ENTITY, $B71, AH$11, AH$14, AH$60,),
         ""
      ),
      IF($I71=2,
         IFBLANK(
            _xldudf_CX_PUSH(AH71, CX_ENTITY, $B71, AH$11, AH$14, AH$60,),
            ""
         ),
         IF($I71=3,
            "",
            IFBLANK(
               _xldudf_CX_PUSH(AH71, CX_ENTITY, $B71, AH$11, AH$14, AH$60,),
               ""
            )
         )
      )
   )
)),"")</f>
        <v/>
      </c>
      <c r="CV71" s="1883" t="str" cm="1">
        <f t="array" aca="1" ref="CV71" ca="1">IFERROR(IF(AI71*fxVal_normal=_BS!AI71,"",IF(OR(AI71="", NOT(ISNUMBER(AI71)), ISERROR(AI71), $B71=""), "",
   IF($I71=1,
      IFBLANK(
         _xldudf_CX_PUSH(AI71*fxVal_normal, CX_ENTITY, $B71, AI$11, AI$14, AI$60,),
         ""
      ),
      IF($I71=2,
         IFBLANK(
            _xldudf_CX_PUSH(AI71, CX_ENTITY, $B71, AI$11, AI$14, AI$60,),
            ""
         ),
         IF($I71=3,
            "",
            IFBLANK(
               _xldudf_CX_PUSH(AI71, CX_ENTITY, $B71, AI$11, AI$14, AI$60,),
               ""
            )
         )
      )
   )
)),"")</f>
        <v/>
      </c>
      <c r="CW71" s="1883" t="str" cm="1">
        <f t="array" aca="1" ref="CW71" ca="1">IFERROR(IF(AJ71*fxVal_normal=_BS!AJ71,"",IF(OR(AJ71="", NOT(ISNUMBER(AJ71)), ISERROR(AJ71), $B71=""), "",
   IF($I71=1,
      IFBLANK(
         _xldudf_CX_PUSH(AJ71*fxVal_normal, CX_ENTITY, $B71, AJ$11, AJ$14, AJ$60,),
         ""
      ),
      IF($I71=2,
         IFBLANK(
            _xldudf_CX_PUSH(AJ71, CX_ENTITY, $B71, AJ$11, AJ$14, AJ$60,),
            ""
         ),
         IF($I71=3,
            "",
            IFBLANK(
               _xldudf_CX_PUSH(AJ71, CX_ENTITY, $B71, AJ$11, AJ$14, AJ$60,),
               ""
            )
         )
      )
   )
)),"")</f>
        <v/>
      </c>
      <c r="CX71" s="1883" t="str" cm="1">
        <f t="array" aca="1" ref="CX71" ca="1">IFERROR(IF(AK71*fxVal_normal=_BS!AK71,"",IF(OR(AK71="", NOT(ISNUMBER(AK71)), ISERROR(AK71), $B71=""), "",
   IF($I71=1,
      IFBLANK(
         _xldudf_CX_PUSH(AK71*fxVal_normal, CX_ENTITY, $B71, AK$11, AK$14, AK$60,),
         ""
      ),
      IF($I71=2,
         IFBLANK(
            _xldudf_CX_PUSH(AK71, CX_ENTITY, $B71, AK$11, AK$14, AK$60,),
            ""
         ),
         IF($I71=3,
            "",
            IFBLANK(
               _xldudf_CX_PUSH(AK71, CX_ENTITY, $B71, AK$11, AK$14, AK$60,),
               ""
            )
         )
      )
   )
)),"")</f>
        <v/>
      </c>
      <c r="CY71" s="1883" t="str" cm="1">
        <f t="array" aca="1" ref="CY71" ca="1">IFERROR(IF(AL71*fxVal_normal=_BS!AL71,"",IF(OR(AL71="", NOT(ISNUMBER(AL71)), ISERROR(AL71), $B71=""), "",
   IF($I71=1,
      IFBLANK(
         _xldudf_CX_PUSH(AL71*fxVal_normal, CX_ENTITY, $B71, AL$11, AL$14, AL$60,),
         ""
      ),
      IF($I71=2,
         IFBLANK(
            _xldudf_CX_PUSH(AL71, CX_ENTITY, $B71, AL$11, AL$14, AL$60,),
            ""
         ),
         IF($I71=3,
            "",
            IFBLANK(
               _xldudf_CX_PUSH(AL71, CX_ENTITY, $B71, AL$11, AL$14, AL$60,),
               ""
            )
         )
      )
   )
)),"")</f>
        <v/>
      </c>
      <c r="CZ71" s="1883" t="str" cm="1">
        <f t="array" aca="1" ref="CZ71" ca="1">IFERROR(IF(AM71*fxVal_normal=_BS!AM71,"",IF(OR(AM71="", NOT(ISNUMBER(AM71)), ISERROR(AM71), $B71=""), "",
   IF($I71=1,
      IFBLANK(
         _xldudf_CX_PUSH(AM71*fxVal_normal, CX_ENTITY, $B71, AM$11, AM$14, AM$60,),
         ""
      ),
      IF($I71=2,
         IFBLANK(
            _xldudf_CX_PUSH(AM71, CX_ENTITY, $B71, AM$11, AM$14, AM$60,),
            ""
         ),
         IF($I71=3,
            "",
            IFBLANK(
               _xldudf_CX_PUSH(AM71, CX_ENTITY, $B71, AM$11, AM$14, AM$60,),
               ""
            )
         )
      )
   )
)),"")</f>
        <v/>
      </c>
      <c r="DA71" s="1883" t="str" cm="1">
        <f t="array" aca="1" ref="DA71" ca="1">IFERROR(IF(AN71*fxVal_normal=_BS!AN71,"",IF(OR(AN71="", NOT(ISNUMBER(AN71)), ISERROR(AN71), $B71=""), "",
   IF($I71=1,
      IFBLANK(
         _xldudf_CX_PUSH(AN71*fxVal_normal, CX_ENTITY, $B71, AN$11, AN$14, AN$60,),
         ""
      ),
      IF($I71=2,
         IFBLANK(
            _xldudf_CX_PUSH(AN71, CX_ENTITY, $B71, AN$11, AN$14, AN$60,),
            ""
         ),
         IF($I71=3,
            "",
            IFBLANK(
               _xldudf_CX_PUSH(AN71, CX_ENTITY, $B71, AN$11, AN$14, AN$60,),
               ""
            )
         )
      )
   )
)),"")</f>
        <v/>
      </c>
      <c r="DB71" s="1883" t="str" cm="1">
        <f t="array" aca="1" ref="DB71" ca="1">IFERROR(IF(AO71*fxVal_normal=_BS!AO71,"",IF(OR(AO71="", NOT(ISNUMBER(AO71)), ISERROR(AO71), $B71=""), "",
   IF($I71=1,
      IFBLANK(
         _xldudf_CX_PUSH(AO71*fxVal_normal, CX_ENTITY, $B71, AO$11, AO$14, AO$60,),
         ""
      ),
      IF($I71=2,
         IFBLANK(
            _xldudf_CX_PUSH(AO71, CX_ENTITY, $B71, AO$11, AO$14, AO$60,),
            ""
         ),
         IF($I71=3,
            "",
            IFBLANK(
               _xldudf_CX_PUSH(AO71, CX_ENTITY, $B71, AO$11, AO$14, AO$60,),
               ""
            )
         )
      )
   )
)),"")</f>
        <v/>
      </c>
      <c r="DC71" s="1883" t="str" cm="1">
        <f t="array" aca="1" ref="DC71" ca="1">IFERROR(IF(AP71*fxVal_normal=_BS!AP71,"",IF(OR(AP71="", NOT(ISNUMBER(AP71)), ISERROR(AP71), $B71=""), "",
   IF($I71=1,
      IFBLANK(
         _xldudf_CX_PUSH(AP71*fxVal_normal, CX_ENTITY, $B71, AP$11, AP$14, AP$60,),
         ""
      ),
      IF($I71=2,
         IFBLANK(
            _xldudf_CX_PUSH(AP71, CX_ENTITY, $B71, AP$11, AP$14, AP$60,),
            ""
         ),
         IF($I71=3,
            "",
            IFBLANK(
               _xldudf_CX_PUSH(AP71, CX_ENTITY, $B71, AP$11, AP$14, AP$60,),
               ""
            )
         )
      )
   )
)),"")</f>
        <v/>
      </c>
      <c r="DD71" s="1883" t="str" cm="1">
        <f t="array" aca="1" ref="DD71" ca="1">IFERROR(IF(AQ71*fxVal_normal=_BS!AQ71,"",IF(OR(AQ71="", NOT(ISNUMBER(AQ71)), ISERROR(AQ71), $B71=""), "",
   IF($I71=1,
      IFBLANK(
         _xldudf_CX_PUSH(AQ71*fxVal_normal, CX_ENTITY, $B71, AQ$11, AQ$14, AQ$60,),
         ""
      ),
      IF($I71=2,
         IFBLANK(
            _xldudf_CX_PUSH(AQ71, CX_ENTITY, $B71, AQ$11, AQ$14, AQ$60,),
            ""
         ),
         IF($I71=3,
            "",
            IFBLANK(
               _xldudf_CX_PUSH(AQ71, CX_ENTITY, $B71, AQ$11, AQ$14, AQ$60,),
               ""
            )
         )
      )
   )
)),"")</f>
        <v/>
      </c>
      <c r="DE71" s="1883" t="str" cm="1">
        <f t="array" aca="1" ref="DE71" ca="1">IFERROR(IF(AR71*fxVal_normal=_BS!AR71,"",IF(OR(AR71="", NOT(ISNUMBER(AR71)), ISERROR(AR71), $B71=""), "",
   IF($I71=1,
      IFBLANK(
         _xldudf_CX_PUSH(AR71*fxVal_normal, CX_ENTITY, $B71, AR$11, AR$14, AR$60,),
         ""
      ),
      IF($I71=2,
         IFBLANK(
            _xldudf_CX_PUSH(AR71, CX_ENTITY, $B71, AR$11, AR$14, AR$60,),
            ""
         ),
         IF($I71=3,
            "",
            IFBLANK(
               _xldudf_CX_PUSH(AR71, CX_ENTITY, $B71, AR$11, AR$14, AR$60,),
               ""
            )
         )
      )
   )
)),"")</f>
        <v/>
      </c>
      <c r="DF71" s="1883" t="str" cm="1">
        <f t="array" aca="1" ref="DF71" ca="1">IFERROR(IF(AS71*fxVal_normal=_BS!AS71,"",IF(OR(AS71="", NOT(ISNUMBER(AS71)), ISERROR(AS71), $B71=""), "",
   IF($I71=1,
      IFBLANK(
         _xldudf_CX_PUSH(AS71*fxVal_normal, CX_ENTITY, $B71, AS$11, AS$14, AS$60,),
         ""
      ),
      IF($I71=2,
         IFBLANK(
            _xldudf_CX_PUSH(AS71, CX_ENTITY, $B71, AS$11, AS$14, AS$60,),
            ""
         ),
         IF($I71=3,
            "",
            IFBLANK(
               _xldudf_CX_PUSH(AS71, CX_ENTITY, $B71, AS$11, AS$14, AS$60,),
               ""
            )
         )
      )
   )
)),"")</f>
        <v/>
      </c>
      <c r="DG71" s="1883" t="str" cm="1">
        <f t="array" aca="1" ref="DG71" ca="1">IFERROR(IF(AT71*fxVal_normal=_BS!AT71,"",IF(OR(AT71="", NOT(ISNUMBER(AT71)), ISERROR(AT71), $B71=""), "",
   IF($I71=1,
      IFBLANK(
         _xldudf_CX_PUSH(AT71*fxVal_normal, CX_ENTITY, $B71, AT$11, AT$14, AT$60,),
         ""
      ),
      IF($I71=2,
         IFBLANK(
            _xldudf_CX_PUSH(AT71, CX_ENTITY, $B71, AT$11, AT$14, AT$60,),
            ""
         ),
         IF($I71=3,
            "",
            IFBLANK(
               _xldudf_CX_PUSH(AT71, CX_ENTITY, $B71, AT$11, AT$14, AT$60,),
               ""
            )
         )
      )
   )
)),"")</f>
        <v/>
      </c>
      <c r="DH71" s="1883" t="str" cm="1">
        <f t="array" aca="1" ref="DH71" ca="1">IFERROR(IF(AU71*fxVal_normal=_BS!AU71,"",IF(OR(AU71="", NOT(ISNUMBER(AU71)), ISERROR(AU71), $B71=""), "",
   IF($I71=1,
      IFBLANK(
         _xldudf_CX_PUSH(AU71*fxVal_normal, CX_ENTITY, $B71, AU$11, AU$14, AU$60,),
         ""
      ),
      IF($I71=2,
         IFBLANK(
            _xldudf_CX_PUSH(AU71, CX_ENTITY, $B71, AU$11, AU$14, AU$60,),
            ""
         ),
         IF($I71=3,
            "",
            IFBLANK(
               _xldudf_CX_PUSH(AU71, CX_ENTITY, $B71, AU$11, AU$14, AU$60,),
               ""
            )
         )
      )
   )
)),"")</f>
        <v/>
      </c>
      <c r="DI71" s="1883" t="str" cm="1">
        <f t="array" aca="1" ref="DI71" ca="1">IFERROR(IF(AV71*fxVal_normal=_BS!AV71,"",IF(OR(AV71="", NOT(ISNUMBER(AV71)), ISERROR(AV71), $B71=""), "",
   IF($I71=1,
      IFBLANK(
         _xldudf_CX_PUSH(AV71*fxVal_normal, CX_ENTITY, $B71, AV$11, AV$14, AV$60,),
         ""
      ),
      IF($I71=2,
         IFBLANK(
            _xldudf_CX_PUSH(AV71, CX_ENTITY, $B71, AV$11, AV$14, AV$60,),
            ""
         ),
         IF($I71=3,
            "",
            IFBLANK(
               _xldudf_CX_PUSH(AV71, CX_ENTITY, $B71, AV$11, AV$14, AV$60,),
               ""
            )
         )
      )
   )
)),"")</f>
        <v/>
      </c>
      <c r="DJ71" s="1883" t="str" cm="1">
        <f t="array" aca="1" ref="DJ71" ca="1">IFERROR(IF(AW71*fxVal_normal=_BS!AW71,"",IF(OR(AW71="", NOT(ISNUMBER(AW71)), ISERROR(AW71), $B71=""), "",
   IF($I71=1,
      IFBLANK(
         _xldudf_CX_PUSH(AW71*fxVal_normal, CX_ENTITY, $B71, AW$11, AW$14, AW$60,),
         ""
      ),
      IF($I71=2,
         IFBLANK(
            _xldudf_CX_PUSH(AW71, CX_ENTITY, $B71, AW$11, AW$14, AW$60,),
            ""
         ),
         IF($I71=3,
            "",
            IFBLANK(
               _xldudf_CX_PUSH(AW71, CX_ENTITY, $B71, AW$11, AW$14, AW$60,),
               ""
            )
         )
      )
   )
)),"")</f>
        <v/>
      </c>
      <c r="DK71" s="1883" t="str" cm="1">
        <f t="array" aca="1" ref="DK71" ca="1">IFERROR(IF(AX71*fxVal_normal=_BS!AX71,"",IF(OR(AX71="", NOT(ISNUMBER(AX71)), ISERROR(AX71), $B71=""), "",
   IF($I71=1,
      IFBLANK(
         _xldudf_CX_PUSH(AX71*fxVal_normal, CX_ENTITY, $B71, AX$11, AX$14, AX$60,),
         ""
      ),
      IF($I71=2,
         IFBLANK(
            _xldudf_CX_PUSH(AX71, CX_ENTITY, $B71, AX$11, AX$14, AX$60,),
            ""
         ),
         IF($I71=3,
            "",
            IFBLANK(
               _xldudf_CX_PUSH(AX71, CX_ENTITY, $B71, AX$11, AX$14, AX$60,),
               ""
            )
         )
      )
   )
)),"")</f>
        <v/>
      </c>
      <c r="DL71" s="1883" t="str" cm="1">
        <f t="array" aca="1" ref="DL71" ca="1">IFERROR(IF(AY71*fxVal_normal=_BS!AY71,"",IF(OR(AY71="", NOT(ISNUMBER(AY71)), ISERROR(AY71), $B71=""), "",
   IF($I71=1,
      IFBLANK(
         _xldudf_CX_PUSH(AY71*fxVal_normal, CX_ENTITY, $B71, AY$11, AY$14, AY$60,),
         ""
      ),
      IF($I71=2,
         IFBLANK(
            _xldudf_CX_PUSH(AY71, CX_ENTITY, $B71, AY$11, AY$14, AY$60,),
            ""
         ),
         IF($I71=3,
            "",
            IFBLANK(
               _xldudf_CX_PUSH(AY71, CX_ENTITY, $B71, AY$11, AY$14, AY$60,),
               ""
            )
         )
      )
   )
)),"")</f>
        <v/>
      </c>
      <c r="DM71" s="1883" t="str" cm="1">
        <f t="array" aca="1" ref="DM71" ca="1">IFERROR(IF(AZ71*fxVal_normal=_BS!AZ71,"",IF(OR(AZ71="", NOT(ISNUMBER(AZ71)), ISERROR(AZ71), $B71=""), "",
   IF($I71=1,
      IFBLANK(
         _xldudf_CX_PUSH(AZ71*fxVal_normal, CX_ENTITY, $B71, AZ$11, AZ$14, AZ$60,),
         ""
      ),
      IF($I71=2,
         IFBLANK(
            _xldudf_CX_PUSH(AZ71, CX_ENTITY, $B71, AZ$11, AZ$14, AZ$60,),
            ""
         ),
         IF($I71=3,
            "",
            IFBLANK(
               _xldudf_CX_PUSH(AZ71, CX_ENTITY, $B71, AZ$11, AZ$14, AZ$60,),
               ""
            )
         )
      )
   )
)),"")</f>
        <v/>
      </c>
      <c r="DN71" s="1883" t="str" cm="1">
        <f t="array" aca="1" ref="DN71" ca="1">IFERROR(IF(BA71*fxVal_normal=_BS!BA71,"",IF(OR(BA71="", NOT(ISNUMBER(BA71)), ISERROR(BA71), $B71=""), "",
   IF($I71=1,
      IFBLANK(
         _xldudf_CX_PUSH(BA71*fxVal_normal, CX_ENTITY, $B71, BA$11, BA$14, BA$60,),
         ""
      ),
      IF($I71=2,
         IFBLANK(
            _xldudf_CX_PUSH(BA71, CX_ENTITY, $B71, BA$11, BA$14, BA$60,),
            ""
         ),
         IF($I71=3,
            "",
            IFBLANK(
               _xldudf_CX_PUSH(BA71, CX_ENTITY, $B71, BA$11, BA$14, BA$60,),
               ""
            )
         )
      )
   )
)),"")</f>
        <v/>
      </c>
      <c r="DO71" s="1883" t="str" cm="1">
        <f t="array" aca="1" ref="DO71" ca="1">IFERROR(IF(BB71*fxVal_normal=_BS!BB71,"",IF(OR(BB71="", NOT(ISNUMBER(BB71)), ISERROR(BB71), $B71=""), "",
   IF($I71=1,
      IFBLANK(
         _xldudf_CX_PUSH(BB71*fxVal_normal, CX_ENTITY, $B71, BB$11, BB$14, BB$60,),
         ""
      ),
      IF($I71=2,
         IFBLANK(
            _xldudf_CX_PUSH(BB71, CX_ENTITY, $B71, BB$11, BB$14, BB$60,),
            ""
         ),
         IF($I71=3,
            "",
            IFBLANK(
               _xldudf_CX_PUSH(BB71, CX_ENTITY, $B71, BB$11, BB$14, BB$60,),
               ""
            )
         )
      )
   )
)),"")</f>
        <v/>
      </c>
      <c r="DP71" s="1883" t="str" cm="1">
        <f t="array" aca="1" ref="DP71" ca="1">IFERROR(IF(BC71*fxVal_normal=_BS!BC71,"",IF(OR(BC71="", NOT(ISNUMBER(BC71)), ISERROR(BC71), $B71=""), "",
   IF($I71=1,
      IFBLANK(
         _xldudf_CX_PUSH(BC71*fxVal_normal, CX_ENTITY, $B71, BC$11, BC$14, BC$60,),
         ""
      ),
      IF($I71=2,
         IFBLANK(
            _xldudf_CX_PUSH(BC71, CX_ENTITY, $B71, BC$11, BC$14, BC$60,),
            ""
         ),
         IF($I71=3,
            "",
            IFBLANK(
               _xldudf_CX_PUSH(BC71, CX_ENTITY, $B71, BC$11, BC$14, BC$60,),
               ""
            )
         )
      )
   )
)),"")</f>
        <v/>
      </c>
      <c r="DQ71" s="1883" t="str" cm="1">
        <f t="array" aca="1" ref="DQ71" ca="1">IFERROR(IF(BD71*fxVal_normal=_BS!BD71,"",IF(OR(BD71="", NOT(ISNUMBER(BD71)), ISERROR(BD71), $B71=""), "",
   IF($I71=1,
      IFBLANK(
         _xldudf_CX_PUSH(BD71*fxVal_normal, CX_ENTITY, $B71, BD$11, BD$14, BD$60,),
         ""
      ),
      IF($I71=2,
         IFBLANK(
            _xldudf_CX_PUSH(BD71, CX_ENTITY, $B71, BD$11, BD$14, BD$60,),
            ""
         ),
         IF($I71=3,
            "",
            IFBLANK(
               _xldudf_CX_PUSH(BD71, CX_ENTITY, $B71, BD$11, BD$14, BD$60,),
               ""
            )
         )
      )
   )
)),"")</f>
        <v/>
      </c>
      <c r="DR71" s="1883" t="str" cm="1">
        <f t="array" aca="1" ref="DR71" ca="1">IFERROR(IF(BE71*fxVal_normal=_BS!BE71,"",IF(OR(BE71="", NOT(ISNUMBER(BE71)), ISERROR(BE71), $B71=""), "",
   IF($I71=1,
      IFBLANK(
         _xldudf_CX_PUSH(BE71*fxVal_normal, CX_ENTITY, $B71, BE$11, BE$14, BE$60,),
         ""
      ),
      IF($I71=2,
         IFBLANK(
            _xldudf_CX_PUSH(BE71, CX_ENTITY, $B71, BE$11, BE$14, BE$60,),
            ""
         ),
         IF($I71=3,
            "",
            IFBLANK(
               _xldudf_CX_PUSH(BE71, CX_ENTITY, $B71, BE$11, BE$14, BE$60,),
               ""
            )
         )
      )
   )
)),"")</f>
        <v/>
      </c>
      <c r="DS71" s="1883" t="str" cm="1">
        <f t="array" aca="1" ref="DS71" ca="1">IFERROR(IF(BF71*fxVal_normal=_BS!BF71,"",IF(OR(BF71="", NOT(ISNUMBER(BF71)), ISERROR(BF71), $B71=""), "",
   IF($I71=1,
      IFBLANK(
         _xldudf_CX_PUSH(BF71*fxVal_normal, CX_ENTITY, $B71, BF$11, BF$14, BF$60,),
         ""
      ),
      IF($I71=2,
         IFBLANK(
            _xldudf_CX_PUSH(BF71, CX_ENTITY, $B71, BF$11, BF$14, BF$60,),
            ""
         ),
         IF($I71=3,
            "",
            IFBLANK(
               _xldudf_CX_PUSH(BF71, CX_ENTITY, $B71, BF$11, BF$14, BF$60,),
               ""
            )
         )
      )
   )
)),"")</f>
        <v/>
      </c>
      <c r="DT71" s="1883" t="str" cm="1">
        <f t="array" aca="1" ref="DT71" ca="1">IFERROR(IF(BG71*fxVal_normal=_BS!BG71,"",IF(OR(BG71="", NOT(ISNUMBER(BG71)), ISERROR(BG71), $B71=""), "",
   IF($I71=1,
      IFBLANK(
         _xldudf_CX_PUSH(BG71*fxVal_normal, CX_ENTITY, $B71, BG$11, BG$14, BG$60,),
         ""
      ),
      IF($I71=2,
         IFBLANK(
            _xldudf_CX_PUSH(BG71, CX_ENTITY, $B71, BG$11, BG$14, BG$60,),
            ""
         ),
         IF($I71=3,
            "",
            IFBLANK(
               _xldudf_CX_PUSH(BG71, CX_ENTITY, $B71, BG$11, BG$14, BG$60,),
               ""
            )
         )
      )
   )
)),"")</f>
        <v/>
      </c>
      <c r="DU71" s="1883" t="str" cm="1">
        <f t="array" aca="1" ref="DU71" ca="1">IFERROR(IF(BH71*fxVal_normal=_BS!BH71,"",IF(OR(BH71="", NOT(ISNUMBER(BH71)), ISERROR(BH71), $B71=""), "",
   IF($I71=1,
      IFBLANK(
         _xldudf_CX_PUSH(BH71*fxVal_normal, CX_ENTITY, $B71, BH$11, BH$14, BH$60,),
         ""
      ),
      IF($I71=2,
         IFBLANK(
            _xldudf_CX_PUSH(BH71, CX_ENTITY, $B71, BH$11, BH$14, BH$60,),
            ""
         ),
         IF($I71=3,
            "",
            IFBLANK(
               _xldudf_CX_PUSH(BH71, CX_ENTITY, $B71, BH$11, BH$14, BH$60,),
               ""
            )
         )
      )
   )
)),"")</f>
        <v/>
      </c>
      <c r="DV71" s="1883" t="str" cm="1">
        <f t="array" aca="1" ref="DV71" ca="1">IFERROR(IF(BI71*fxVal_normal=_BS!BI71,"",IF(OR(BI71="", NOT(ISNUMBER(BI71)), ISERROR(BI71), $B71=""), "",
   IF($I71=1,
      IFBLANK(
         _xldudf_CX_PUSH(BI71*fxVal_normal, CX_ENTITY, $B71, BI$11, BI$14, BI$60,),
         ""
      ),
      IF($I71=2,
         IFBLANK(
            _xldudf_CX_PUSH(BI71, CX_ENTITY, $B71, BI$11, BI$14, BI$60,),
            ""
         ),
         IF($I71=3,
            "",
            IFBLANK(
               _xldudf_CX_PUSH(BI71, CX_ENTITY, $B71, BI$11, BI$14, BI$60,),
               ""
            )
         )
      )
   )
)),"")</f>
        <v/>
      </c>
      <c r="DW71" s="1883" t="str" cm="1">
        <f t="array" aca="1" ref="DW71" ca="1">IFERROR(IF(BJ71*fxVal_normal=_BS!BJ71,"",IF(OR(BJ71="", NOT(ISNUMBER(BJ71)), ISERROR(BJ71), $B71=""), "",
   IF($I71=1,
      IFBLANK(
         _xldudf_CX_PUSH(BJ71*fxVal_normal, CX_ENTITY, $B71, BJ$11, BJ$14, BJ$60,),
         ""
      ),
      IF($I71=2,
         IFBLANK(
            _xldudf_CX_PUSH(BJ71, CX_ENTITY, $B71, BJ$11, BJ$14, BJ$60,),
            ""
         ),
         IF($I71=3,
            "",
            IFBLANK(
               _xldudf_CX_PUSH(BJ71, CX_ENTITY, $B71, BJ$11, BJ$14, BJ$60,),
               ""
            )
         )
      )
   )
)),"")</f>
        <v/>
      </c>
      <c r="DX71" s="1883" t="str" cm="1">
        <f t="array" aca="1" ref="DX71" ca="1">IFERROR(IF(BK71*fxVal_normal=_BS!BK71,"",IF(OR(BK71="", NOT(ISNUMBER(BK71)), ISERROR(BK71), $B71=""), "",
   IF($I71=1,
      IFBLANK(
         _xldudf_CX_PUSH(BK71*fxVal_normal, CX_ENTITY, $B71, BK$11, BK$14, BK$60,),
         ""
      ),
      IF($I71=2,
         IFBLANK(
            _xldudf_CX_PUSH(BK71, CX_ENTITY, $B71, BK$11, BK$14, BK$60,),
            ""
         ),
         IF($I71=3,
            "",
            IFBLANK(
               _xldudf_CX_PUSH(BK71, CX_ENTITY, $B71, BK$11, BK$14, BK$60,),
               ""
            )
         )
      )
   )
)),"")</f>
        <v/>
      </c>
      <c r="DY71" s="1883" t="str" cm="1">
        <f t="array" aca="1" ref="DY71" ca="1">IFERROR(IF(BL71*fxVal_normal=_BS!BL71,"",IF(OR(BL71="", NOT(ISNUMBER(BL71)), ISERROR(BL71), $B71=""), "",
   IF($I71=1,
      IFBLANK(
         _xldudf_CX_PUSH(BL71*fxVal_normal, CX_ENTITY, $B71, BL$11, BL$14, BL$60,),
         ""
      ),
      IF($I71=2,
         IFBLANK(
            _xldudf_CX_PUSH(BL71, CX_ENTITY, $B71, BL$11, BL$14, BL$60,),
            ""
         ),
         IF($I71=3,
            "",
            IFBLANK(
               _xldudf_CX_PUSH(BL71, CX_ENTITY, $B71, BL$11, BL$14, BL$60,),
               ""
            )
         )
      )
   )
)),"")</f>
        <v/>
      </c>
      <c r="DZ71" s="1883" t="str" cm="1">
        <f t="array" aca="1" ref="DZ71" ca="1">IFERROR(IF(BM71*fxVal_normal=_BS!BM71,"",IF(OR(BM71="", NOT(ISNUMBER(BM71)), ISERROR(BM71), $B71=""), "",
   IF($I71=1,
      IFBLANK(
         _xldudf_CX_PUSH(BM71*fxVal_normal, CX_ENTITY, $B71, BM$11, BM$14, BM$60,),
         ""
      ),
      IF($I71=2,
         IFBLANK(
            _xldudf_CX_PUSH(BM71, CX_ENTITY, $B71, BM$11, BM$14, BM$60,),
            ""
         ),
         IF($I71=3,
            "",
            IFBLANK(
               _xldudf_CX_PUSH(BM71, CX_ENTITY, $B71, BM$11, BM$14, BM$60,),
               ""
            )
         )
      )
   )
)),"")</f>
        <v/>
      </c>
      <c r="EA71" s="1883" t="str" cm="1">
        <f t="array" aca="1" ref="EA71" ca="1">IFERROR(IF(BN71*fxVal_normal=_BS!BN71,"",IF(OR(BN71="", NOT(ISNUMBER(BN71)), ISERROR(BN71), $B71=""), "",
   IF($I71=1,
      IFBLANK(
         _xldudf_CX_PUSH(BN71*fxVal_normal, CX_ENTITY, $B71, BN$11, BN$14, BN$60,),
         ""
      ),
      IF($I71=2,
         IFBLANK(
            _xldudf_CX_PUSH(BN71, CX_ENTITY, $B71, BN$11, BN$14, BN$60,),
            ""
         ),
         IF($I71=3,
            "",
            IFBLANK(
               _xldudf_CX_PUSH(BN71, CX_ENTITY, $B71, BN$11, BN$14, BN$60,),
               ""
            )
         )
      )
   )
)),"")</f>
        <v/>
      </c>
    </row>
    <row r="72" spans="1:131" ht="21" customHeight="1">
      <c r="A72" s="1647"/>
      <c r="B72" s="811" t="str" cm="1">
        <f t="array" ref="B72">IFBLANK(_BS!F72,"")</f>
        <v>Senior Instrument(s) Amortising</v>
      </c>
      <c r="C72" s="811" t="str" cm="1">
        <f t="array" ref="C72">IFBLANK(_BS!C72,"")</f>
        <v>Senior Instrument(S) Amortising (Company View)</v>
      </c>
      <c r="D72" s="1639"/>
      <c r="E72" s="1902" t="e" cm="1">
        <f t="array" aca="1" ref="E7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)($AD72:$CH72, Z72)</f>
        <v>#NAME?</v>
      </c>
      <c r="F72" s="1897"/>
      <c r="G72" s="1897"/>
      <c r="H72" s="401">
        <v>1</v>
      </c>
      <c r="I72" s="401">
        <v>1</v>
      </c>
      <c r="J72" s="401"/>
      <c r="N72" s="158"/>
      <c r="O72" s="101"/>
      <c r="P72" s="52"/>
      <c r="Q72" s="101"/>
      <c r="R72" s="126"/>
      <c r="S72" s="101"/>
      <c r="T72" s="101"/>
      <c r="U72" s="39"/>
      <c r="W72" s="930" t="str">
        <f t="shared" si="18"/>
        <v>Budget</v>
      </c>
      <c r="X72" s="857">
        <f>_BS!X72</f>
        <v>-1</v>
      </c>
      <c r="Y72" s="1593">
        <f t="shared" si="17"/>
        <v>2</v>
      </c>
      <c r="Z72" s="198" cm="1">
        <f t="array" ref="Z72">_xlfn.SWITCH(
    TRUE,
    _BS!$L72=TRUE, 1,
    _BS!$L72=FALSE,-1,
    _BS!$L72=-1,0,
"n/a"
)</f>
        <v>1</v>
      </c>
      <c r="AA72" s="200"/>
      <c r="AB72" s="88" t="str">
        <f>_BS!AB72</f>
        <v>Senior instrument(s) amortising: e.g. Term Loan A</v>
      </c>
      <c r="AC72" s="88" t="str" cm="1">
        <f t="array" aca="1" ref="AC72" ca="1">_xlfn.LET(
_xlpm._termname, $AB72,
_xlpm._iconname, "find",
_xlpm._icon, fx_getIcon(_xlpm._iconname),
_xlpm._location, _xlfn.XLOOKUP(LOWER(_xlpm._termname), LOWER(tbl_acctDef[Term]),tbl_acctDef[Term]),
_xlpm._hyperlink, HYPERLINK("#"&amp;CELL("address",_xlpm._location), _xlpm._icon),
IFERROR(_xlpm._hyperlink,"")
)</f>
        <v/>
      </c>
      <c r="AD72" s="1669">
        <v>1</v>
      </c>
      <c r="AE72" s="1669">
        <v>1</v>
      </c>
      <c r="AF72" s="1669">
        <v>1</v>
      </c>
      <c r="AG72" s="1669">
        <v>1</v>
      </c>
      <c r="AH72" s="1669">
        <v>1</v>
      </c>
      <c r="AI72" s="1669">
        <v>1</v>
      </c>
      <c r="AJ72" s="1669">
        <v>1</v>
      </c>
      <c r="AK72" s="1669">
        <v>1</v>
      </c>
      <c r="AL72" s="1669">
        <v>1</v>
      </c>
      <c r="AM72" s="1669">
        <v>1</v>
      </c>
      <c r="AN72" s="1669">
        <v>1</v>
      </c>
      <c r="AO72" s="1669">
        <v>1</v>
      </c>
      <c r="AP72" s="1669">
        <v>1</v>
      </c>
      <c r="AQ72" s="1669">
        <v>1</v>
      </c>
      <c r="AR72" s="1669">
        <v>1</v>
      </c>
      <c r="AS72" s="1669">
        <v>1</v>
      </c>
      <c r="AT72" s="1669">
        <v>1</v>
      </c>
      <c r="AU72" s="1669">
        <v>1</v>
      </c>
      <c r="AV72" s="1669">
        <v>1</v>
      </c>
      <c r="AW72" s="1669">
        <v>1</v>
      </c>
      <c r="AX72" s="1669">
        <v>1</v>
      </c>
      <c r="AY72" s="1669">
        <v>1</v>
      </c>
      <c r="AZ72" s="1669">
        <v>1</v>
      </c>
      <c r="BA72" s="1669">
        <v>1</v>
      </c>
      <c r="BB72" s="1669">
        <v>1</v>
      </c>
      <c r="BC72" s="1669">
        <v>1</v>
      </c>
      <c r="BD72" s="1669">
        <v>1</v>
      </c>
      <c r="BE72" s="1669">
        <v>1</v>
      </c>
      <c r="BF72" s="1669">
        <v>1</v>
      </c>
      <c r="BG72" s="1669">
        <v>1</v>
      </c>
      <c r="BH72" s="1669">
        <v>1</v>
      </c>
      <c r="BI72" s="1669">
        <v>1</v>
      </c>
      <c r="BJ72" s="1669">
        <v>1</v>
      </c>
      <c r="BK72" s="1669">
        <v>1</v>
      </c>
      <c r="BL72" s="1669">
        <v>1</v>
      </c>
      <c r="BM72" s="1669">
        <v>1</v>
      </c>
      <c r="BN72" s="1669">
        <v>1</v>
      </c>
      <c r="BO72" s="2118"/>
      <c r="BP72" s="2118"/>
      <c r="BQ72" s="2118"/>
      <c r="BR72" s="2118"/>
      <c r="BS72" s="2118"/>
      <c r="BT72" s="2118"/>
      <c r="BU72" s="2118"/>
      <c r="BV72" s="2118"/>
      <c r="BW72" s="2118"/>
      <c r="BX72" s="2118"/>
      <c r="BY72" s="2118"/>
      <c r="BZ72" s="2118"/>
      <c r="CA72" s="929"/>
      <c r="CB72" s="921"/>
      <c r="CC72" s="988"/>
      <c r="CD72" s="928" t="e" cm="1">
        <f t="array" aca="1" ref="CD72" ca="1">_xlfn.XLOOKUP(BS!CD$11, array_timeline, BS!$AD72:$BN72)</f>
        <v>#NAME?</v>
      </c>
      <c r="CE72" s="928" t="e" cm="1">
        <f t="array" aca="1" ref="CE72" ca="1">_xlfn.XLOOKUP(BS!CE$11, array_timeline, BS!$AD72:$BN72)</f>
        <v>#NAME?</v>
      </c>
      <c r="CF72" s="925"/>
      <c r="CG72" s="2124" t="e">
        <f t="shared" ca="1" si="16"/>
        <v>#NAME?</v>
      </c>
      <c r="CH72" s="2124" t="e">
        <f t="shared" ca="1" si="16"/>
        <v>#NAME?</v>
      </c>
      <c r="CI72" s="787"/>
      <c r="CQ72" s="1883" t="str" cm="1">
        <f t="array" aca="1" ref="CQ72" ca="1">IFERROR(IF(AD72*fxVal_normal=_BS!AD72,"",IF(OR(AD72="", NOT(ISNUMBER(AD72)), ISERROR(AD72), $B72=""), "",
   IF($I72=1,
      IFBLANK(
         _xldudf_CX_PUSH(AD72*fxVal_normal, CX_ENTITY, $B72, AD$11, AD$14, AD$60,),
         ""
      ),
      IF($I72=2,
         IFBLANK(
            _xldudf_CX_PUSH(AD72, CX_ENTITY, $B72, AD$11, AD$14, AD$60,),
            ""
         ),
         IF($I72=3,
            "",
            IFBLANK(
               _xldudf_CX_PUSH(AD72, CX_ENTITY, $B72, AD$11, AD$14, AD$60,),
               ""
            )
         )
      )
   )
)),"")</f>
        <v/>
      </c>
      <c r="CR72" s="1883" t="str" cm="1">
        <f t="array" aca="1" ref="CR72" ca="1">IFERROR(IF(AE72*fxVal_normal=_BS!AE72,"",IF(OR(AE72="", NOT(ISNUMBER(AE72)), ISERROR(AE72), $B72=""), "",
   IF($I72=1,
      IFBLANK(
         _xldudf_CX_PUSH(AE72*fxVal_normal, CX_ENTITY, $B72, AE$11, AE$14, AE$60,),
         ""
      ),
      IF($I72=2,
         IFBLANK(
            _xldudf_CX_PUSH(AE72, CX_ENTITY, $B72, AE$11, AE$14, AE$60,),
            ""
         ),
         IF($I72=3,
            "",
            IFBLANK(
               _xldudf_CX_PUSH(AE72, CX_ENTITY, $B72, AE$11, AE$14, AE$60,),
               ""
            )
         )
      )
   )
)),"")</f>
        <v/>
      </c>
      <c r="CS72" s="1883" t="str" cm="1">
        <f t="array" aca="1" ref="CS72" ca="1">IFERROR(IF(AF72*fxVal_normal=_BS!AF72,"",IF(OR(AF72="", NOT(ISNUMBER(AF72)), ISERROR(AF72), $B72=""), "",
   IF($I72=1,
      IFBLANK(
         _xldudf_CX_PUSH(AF72*fxVal_normal, CX_ENTITY, $B72, AF$11, AF$14, AF$60,),
         ""
      ),
      IF($I72=2,
         IFBLANK(
            _xldudf_CX_PUSH(AF72, CX_ENTITY, $B72, AF$11, AF$14, AF$60,),
            ""
         ),
         IF($I72=3,
            "",
            IFBLANK(
               _xldudf_CX_PUSH(AF72, CX_ENTITY, $B72, AF$11, AF$14, AF$60,),
               ""
            )
         )
      )
   )
)),"")</f>
        <v/>
      </c>
      <c r="CT72" s="1883" t="str" cm="1">
        <f t="array" aca="1" ref="CT72" ca="1">IFERROR(IF(AG72*fxVal_normal=_BS!AG72,"",IF(OR(AG72="", NOT(ISNUMBER(AG72)), ISERROR(AG72), $B72=""), "",
   IF($I72=1,
      IFBLANK(
         _xldudf_CX_PUSH(AG72*fxVal_normal, CX_ENTITY, $B72, AG$11, AG$14, AG$60,),
         ""
      ),
      IF($I72=2,
         IFBLANK(
            _xldudf_CX_PUSH(AG72, CX_ENTITY, $B72, AG$11, AG$14, AG$60,),
            ""
         ),
         IF($I72=3,
            "",
            IFBLANK(
               _xldudf_CX_PUSH(AG72, CX_ENTITY, $B72, AG$11, AG$14, AG$60,),
               ""
            )
         )
      )
   )
)),"")</f>
        <v/>
      </c>
      <c r="CU72" s="1883" t="str" cm="1">
        <f t="array" aca="1" ref="CU72" ca="1">IFERROR(IF(AH72*fxVal_normal=_BS!AH72,"",IF(OR(AH72="", NOT(ISNUMBER(AH72)), ISERROR(AH72), $B72=""), "",
   IF($I72=1,
      IFBLANK(
         _xldudf_CX_PUSH(AH72*fxVal_normal, CX_ENTITY, $B72, AH$11, AH$14, AH$60,),
         ""
      ),
      IF($I72=2,
         IFBLANK(
            _xldudf_CX_PUSH(AH72, CX_ENTITY, $B72, AH$11, AH$14, AH$60,),
            ""
         ),
         IF($I72=3,
            "",
            IFBLANK(
               _xldudf_CX_PUSH(AH72, CX_ENTITY, $B72, AH$11, AH$14, AH$60,),
               ""
            )
         )
      )
   )
)),"")</f>
        <v/>
      </c>
      <c r="CV72" s="1883" t="str" cm="1">
        <f t="array" aca="1" ref="CV72" ca="1">IFERROR(IF(AI72*fxVal_normal=_BS!AI72,"",IF(OR(AI72="", NOT(ISNUMBER(AI72)), ISERROR(AI72), $B72=""), "",
   IF($I72=1,
      IFBLANK(
         _xldudf_CX_PUSH(AI72*fxVal_normal, CX_ENTITY, $B72, AI$11, AI$14, AI$60,),
         ""
      ),
      IF($I72=2,
         IFBLANK(
            _xldudf_CX_PUSH(AI72, CX_ENTITY, $B72, AI$11, AI$14, AI$60,),
            ""
         ),
         IF($I72=3,
            "",
            IFBLANK(
               _xldudf_CX_PUSH(AI72, CX_ENTITY, $B72, AI$11, AI$14, AI$60,),
               ""
            )
         )
      )
   )
)),"")</f>
        <v/>
      </c>
      <c r="CW72" s="1883" t="str" cm="1">
        <f t="array" aca="1" ref="CW72" ca="1">IFERROR(IF(AJ72*fxVal_normal=_BS!AJ72,"",IF(OR(AJ72="", NOT(ISNUMBER(AJ72)), ISERROR(AJ72), $B72=""), "",
   IF($I72=1,
      IFBLANK(
         _xldudf_CX_PUSH(AJ72*fxVal_normal, CX_ENTITY, $B72, AJ$11, AJ$14, AJ$60,),
         ""
      ),
      IF($I72=2,
         IFBLANK(
            _xldudf_CX_PUSH(AJ72, CX_ENTITY, $B72, AJ$11, AJ$14, AJ$60,),
            ""
         ),
         IF($I72=3,
            "",
            IFBLANK(
               _xldudf_CX_PUSH(AJ72, CX_ENTITY, $B72, AJ$11, AJ$14, AJ$60,),
               ""
            )
         )
      )
   )
)),"")</f>
        <v/>
      </c>
      <c r="CX72" s="1883" t="str" cm="1">
        <f t="array" aca="1" ref="CX72" ca="1">IFERROR(IF(AK72*fxVal_normal=_BS!AK72,"",IF(OR(AK72="", NOT(ISNUMBER(AK72)), ISERROR(AK72), $B72=""), "",
   IF($I72=1,
      IFBLANK(
         _xldudf_CX_PUSH(AK72*fxVal_normal, CX_ENTITY, $B72, AK$11, AK$14, AK$60,),
         ""
      ),
      IF($I72=2,
         IFBLANK(
            _xldudf_CX_PUSH(AK72, CX_ENTITY, $B72, AK$11, AK$14, AK$60,),
            ""
         ),
         IF($I72=3,
            "",
            IFBLANK(
               _xldudf_CX_PUSH(AK72, CX_ENTITY, $B72, AK$11, AK$14, AK$60,),
               ""
            )
         )
      )
   )
)),"")</f>
        <v/>
      </c>
      <c r="CY72" s="1883" t="str" cm="1">
        <f t="array" aca="1" ref="CY72" ca="1">IFERROR(IF(AL72*fxVal_normal=_BS!AL72,"",IF(OR(AL72="", NOT(ISNUMBER(AL72)), ISERROR(AL72), $B72=""), "",
   IF($I72=1,
      IFBLANK(
         _xldudf_CX_PUSH(AL72*fxVal_normal, CX_ENTITY, $B72, AL$11, AL$14, AL$60,),
         ""
      ),
      IF($I72=2,
         IFBLANK(
            _xldudf_CX_PUSH(AL72, CX_ENTITY, $B72, AL$11, AL$14, AL$60,),
            ""
         ),
         IF($I72=3,
            "",
            IFBLANK(
               _xldudf_CX_PUSH(AL72, CX_ENTITY, $B72, AL$11, AL$14, AL$60,),
               ""
            )
         )
      )
   )
)),"")</f>
        <v/>
      </c>
      <c r="CZ72" s="1883" t="str" cm="1">
        <f t="array" aca="1" ref="CZ72" ca="1">IFERROR(IF(AM72*fxVal_normal=_BS!AM72,"",IF(OR(AM72="", NOT(ISNUMBER(AM72)), ISERROR(AM72), $B72=""), "",
   IF($I72=1,
      IFBLANK(
         _xldudf_CX_PUSH(AM72*fxVal_normal, CX_ENTITY, $B72, AM$11, AM$14, AM$60,),
         ""
      ),
      IF($I72=2,
         IFBLANK(
            _xldudf_CX_PUSH(AM72, CX_ENTITY, $B72, AM$11, AM$14, AM$60,),
            ""
         ),
         IF($I72=3,
            "",
            IFBLANK(
               _xldudf_CX_PUSH(AM72, CX_ENTITY, $B72, AM$11, AM$14, AM$60,),
               ""
            )
         )
      )
   )
)),"")</f>
        <v/>
      </c>
      <c r="DA72" s="1883" t="str" cm="1">
        <f t="array" aca="1" ref="DA72" ca="1">IFERROR(IF(AN72*fxVal_normal=_BS!AN72,"",IF(OR(AN72="", NOT(ISNUMBER(AN72)), ISERROR(AN72), $B72=""), "",
   IF($I72=1,
      IFBLANK(
         _xldudf_CX_PUSH(AN72*fxVal_normal, CX_ENTITY, $B72, AN$11, AN$14, AN$60,),
         ""
      ),
      IF($I72=2,
         IFBLANK(
            _xldudf_CX_PUSH(AN72, CX_ENTITY, $B72, AN$11, AN$14, AN$60,),
            ""
         ),
         IF($I72=3,
            "",
            IFBLANK(
               _xldudf_CX_PUSH(AN72, CX_ENTITY, $B72, AN$11, AN$14, AN$60,),
               ""
            )
         )
      )
   )
)),"")</f>
        <v/>
      </c>
      <c r="DB72" s="1883" t="str" cm="1">
        <f t="array" aca="1" ref="DB72" ca="1">IFERROR(IF(AO72*fxVal_normal=_BS!AO72,"",IF(OR(AO72="", NOT(ISNUMBER(AO72)), ISERROR(AO72), $B72=""), "",
   IF($I72=1,
      IFBLANK(
         _xldudf_CX_PUSH(AO72*fxVal_normal, CX_ENTITY, $B72, AO$11, AO$14, AO$60,),
         ""
      ),
      IF($I72=2,
         IFBLANK(
            _xldudf_CX_PUSH(AO72, CX_ENTITY, $B72, AO$11, AO$14, AO$60,),
            ""
         ),
         IF($I72=3,
            "",
            IFBLANK(
               _xldudf_CX_PUSH(AO72, CX_ENTITY, $B72, AO$11, AO$14, AO$60,),
               ""
            )
         )
      )
   )
)),"")</f>
        <v/>
      </c>
      <c r="DC72" s="1883" t="str" cm="1">
        <f t="array" aca="1" ref="DC72" ca="1">IFERROR(IF(AP72*fxVal_normal=_BS!AP72,"",IF(OR(AP72="", NOT(ISNUMBER(AP72)), ISERROR(AP72), $B72=""), "",
   IF($I72=1,
      IFBLANK(
         _xldudf_CX_PUSH(AP72*fxVal_normal, CX_ENTITY, $B72, AP$11, AP$14, AP$60,),
         ""
      ),
      IF($I72=2,
         IFBLANK(
            _xldudf_CX_PUSH(AP72, CX_ENTITY, $B72, AP$11, AP$14, AP$60,),
            ""
         ),
         IF($I72=3,
            "",
            IFBLANK(
               _xldudf_CX_PUSH(AP72, CX_ENTITY, $B72, AP$11, AP$14, AP$60,),
               ""
            )
         )
      )
   )
)),"")</f>
        <v/>
      </c>
      <c r="DD72" s="1883" t="str" cm="1">
        <f t="array" aca="1" ref="DD72" ca="1">IFERROR(IF(AQ72*fxVal_normal=_BS!AQ72,"",IF(OR(AQ72="", NOT(ISNUMBER(AQ72)), ISERROR(AQ72), $B72=""), "",
   IF($I72=1,
      IFBLANK(
         _xldudf_CX_PUSH(AQ72*fxVal_normal, CX_ENTITY, $B72, AQ$11, AQ$14, AQ$60,),
         ""
      ),
      IF($I72=2,
         IFBLANK(
            _xldudf_CX_PUSH(AQ72, CX_ENTITY, $B72, AQ$11, AQ$14, AQ$60,),
            ""
         ),
         IF($I72=3,
            "",
            IFBLANK(
               _xldudf_CX_PUSH(AQ72, CX_ENTITY, $B72, AQ$11, AQ$14, AQ$60,),
               ""
            )
         )
      )
   )
)),"")</f>
        <v/>
      </c>
      <c r="DE72" s="1883" t="str" cm="1">
        <f t="array" aca="1" ref="DE72" ca="1">IFERROR(IF(AR72*fxVal_normal=_BS!AR72,"",IF(OR(AR72="", NOT(ISNUMBER(AR72)), ISERROR(AR72), $B72=""), "",
   IF($I72=1,
      IFBLANK(
         _xldudf_CX_PUSH(AR72*fxVal_normal, CX_ENTITY, $B72, AR$11, AR$14, AR$60,),
         ""
      ),
      IF($I72=2,
         IFBLANK(
            _xldudf_CX_PUSH(AR72, CX_ENTITY, $B72, AR$11, AR$14, AR$60,),
            ""
         ),
         IF($I72=3,
            "",
            IFBLANK(
               _xldudf_CX_PUSH(AR72, CX_ENTITY, $B72, AR$11, AR$14, AR$60,),
               ""
            )
         )
      )
   )
)),"")</f>
        <v/>
      </c>
      <c r="DF72" s="1883" t="str" cm="1">
        <f t="array" aca="1" ref="DF72" ca="1">IFERROR(IF(AS72*fxVal_normal=_BS!AS72,"",IF(OR(AS72="", NOT(ISNUMBER(AS72)), ISERROR(AS72), $B72=""), "",
   IF($I72=1,
      IFBLANK(
         _xldudf_CX_PUSH(AS72*fxVal_normal, CX_ENTITY, $B72, AS$11, AS$14, AS$60,),
         ""
      ),
      IF($I72=2,
         IFBLANK(
            _xldudf_CX_PUSH(AS72, CX_ENTITY, $B72, AS$11, AS$14, AS$60,),
            ""
         ),
         IF($I72=3,
            "",
            IFBLANK(
               _xldudf_CX_PUSH(AS72, CX_ENTITY, $B72, AS$11, AS$14, AS$60,),
               ""
            )
         )
      )
   )
)),"")</f>
        <v/>
      </c>
      <c r="DG72" s="1883" t="str" cm="1">
        <f t="array" aca="1" ref="DG72" ca="1">IFERROR(IF(AT72*fxVal_normal=_BS!AT72,"",IF(OR(AT72="", NOT(ISNUMBER(AT72)), ISERROR(AT72), $B72=""), "",
   IF($I72=1,
      IFBLANK(
         _xldudf_CX_PUSH(AT72*fxVal_normal, CX_ENTITY, $B72, AT$11, AT$14, AT$60,),
         ""
      ),
      IF($I72=2,
         IFBLANK(
            _xldudf_CX_PUSH(AT72, CX_ENTITY, $B72, AT$11, AT$14, AT$60,),
            ""
         ),
         IF($I72=3,
            "",
            IFBLANK(
               _xldudf_CX_PUSH(AT72, CX_ENTITY, $B72, AT$11, AT$14, AT$60,),
               ""
            )
         )
      )
   )
)),"")</f>
        <v/>
      </c>
      <c r="DH72" s="1883" t="str" cm="1">
        <f t="array" aca="1" ref="DH72" ca="1">IFERROR(IF(AU72*fxVal_normal=_BS!AU72,"",IF(OR(AU72="", NOT(ISNUMBER(AU72)), ISERROR(AU72), $B72=""), "",
   IF($I72=1,
      IFBLANK(
         _xldudf_CX_PUSH(AU72*fxVal_normal, CX_ENTITY, $B72, AU$11, AU$14, AU$60,),
         ""
      ),
      IF($I72=2,
         IFBLANK(
            _xldudf_CX_PUSH(AU72, CX_ENTITY, $B72, AU$11, AU$14, AU$60,),
            ""
         ),
         IF($I72=3,
            "",
            IFBLANK(
               _xldudf_CX_PUSH(AU72, CX_ENTITY, $B72, AU$11, AU$14, AU$60,),
               ""
            )
         )
      )
   )
)),"")</f>
        <v/>
      </c>
      <c r="DI72" s="1883" t="str" cm="1">
        <f t="array" aca="1" ref="DI72" ca="1">IFERROR(IF(AV72*fxVal_normal=_BS!AV72,"",IF(OR(AV72="", NOT(ISNUMBER(AV72)), ISERROR(AV72), $B72=""), "",
   IF($I72=1,
      IFBLANK(
         _xldudf_CX_PUSH(AV72*fxVal_normal, CX_ENTITY, $B72, AV$11, AV$14, AV$60,),
         ""
      ),
      IF($I72=2,
         IFBLANK(
            _xldudf_CX_PUSH(AV72, CX_ENTITY, $B72, AV$11, AV$14, AV$60,),
            ""
         ),
         IF($I72=3,
            "",
            IFBLANK(
               _xldudf_CX_PUSH(AV72, CX_ENTITY, $B72, AV$11, AV$14, AV$60,),
               ""
            )
         )
      )
   )
)),"")</f>
        <v/>
      </c>
      <c r="DJ72" s="1883" t="str" cm="1">
        <f t="array" aca="1" ref="DJ72" ca="1">IFERROR(IF(AW72*fxVal_normal=_BS!AW72,"",IF(OR(AW72="", NOT(ISNUMBER(AW72)), ISERROR(AW72), $B72=""), "",
   IF($I72=1,
      IFBLANK(
         _xldudf_CX_PUSH(AW72*fxVal_normal, CX_ENTITY, $B72, AW$11, AW$14, AW$60,),
         ""
      ),
      IF($I72=2,
         IFBLANK(
            _xldudf_CX_PUSH(AW72, CX_ENTITY, $B72, AW$11, AW$14, AW$60,),
            ""
         ),
         IF($I72=3,
            "",
            IFBLANK(
               _xldudf_CX_PUSH(AW72, CX_ENTITY, $B72, AW$11, AW$14, AW$60,),
               ""
            )
         )
      )
   )
)),"")</f>
        <v/>
      </c>
      <c r="DK72" s="1883" t="str" cm="1">
        <f t="array" aca="1" ref="DK72" ca="1">IFERROR(IF(AX72*fxVal_normal=_BS!AX72,"",IF(OR(AX72="", NOT(ISNUMBER(AX72)), ISERROR(AX72), $B72=""), "",
   IF($I72=1,
      IFBLANK(
         _xldudf_CX_PUSH(AX72*fxVal_normal, CX_ENTITY, $B72, AX$11, AX$14, AX$60,),
         ""
      ),
      IF($I72=2,
         IFBLANK(
            _xldudf_CX_PUSH(AX72, CX_ENTITY, $B72, AX$11, AX$14, AX$60,),
            ""
         ),
         IF($I72=3,
            "",
            IFBLANK(
               _xldudf_CX_PUSH(AX72, CX_ENTITY, $B72, AX$11, AX$14, AX$60,),
               ""
            )
         )
      )
   )
)),"")</f>
        <v/>
      </c>
      <c r="DL72" s="1883" t="str" cm="1">
        <f t="array" aca="1" ref="DL72" ca="1">IFERROR(IF(AY72*fxVal_normal=_BS!AY72,"",IF(OR(AY72="", NOT(ISNUMBER(AY72)), ISERROR(AY72), $B72=""), "",
   IF($I72=1,
      IFBLANK(
         _xldudf_CX_PUSH(AY72*fxVal_normal, CX_ENTITY, $B72, AY$11, AY$14, AY$60,),
         ""
      ),
      IF($I72=2,
         IFBLANK(
            _xldudf_CX_PUSH(AY72, CX_ENTITY, $B72, AY$11, AY$14, AY$60,),
            ""
         ),
         IF($I72=3,
            "",
            IFBLANK(
               _xldudf_CX_PUSH(AY72, CX_ENTITY, $B72, AY$11, AY$14, AY$60,),
               ""
            )
         )
      )
   )
)),"")</f>
        <v/>
      </c>
      <c r="DM72" s="1883" t="str" cm="1">
        <f t="array" aca="1" ref="DM72" ca="1">IFERROR(IF(AZ72*fxVal_normal=_BS!AZ72,"",IF(OR(AZ72="", NOT(ISNUMBER(AZ72)), ISERROR(AZ72), $B72=""), "",
   IF($I72=1,
      IFBLANK(
         _xldudf_CX_PUSH(AZ72*fxVal_normal, CX_ENTITY, $B72, AZ$11, AZ$14, AZ$60,),
         ""
      ),
      IF($I72=2,
         IFBLANK(
            _xldudf_CX_PUSH(AZ72, CX_ENTITY, $B72, AZ$11, AZ$14, AZ$60,),
            ""
         ),
         IF($I72=3,
            "",
            IFBLANK(
               _xldudf_CX_PUSH(AZ72, CX_ENTITY, $B72, AZ$11, AZ$14, AZ$60,),
               ""
            )
         )
      )
   )
)),"")</f>
        <v/>
      </c>
      <c r="DN72" s="1883" t="str" cm="1">
        <f t="array" aca="1" ref="DN72" ca="1">IFERROR(IF(BA72*fxVal_normal=_BS!BA72,"",IF(OR(BA72="", NOT(ISNUMBER(BA72)), ISERROR(BA72), $B72=""), "",
   IF($I72=1,
      IFBLANK(
         _xldudf_CX_PUSH(BA72*fxVal_normal, CX_ENTITY, $B72, BA$11, BA$14, BA$60,),
         ""
      ),
      IF($I72=2,
         IFBLANK(
            _xldudf_CX_PUSH(BA72, CX_ENTITY, $B72, BA$11, BA$14, BA$60,),
            ""
         ),
         IF($I72=3,
            "",
            IFBLANK(
               _xldudf_CX_PUSH(BA72, CX_ENTITY, $B72, BA$11, BA$14, BA$60,),
               ""
            )
         )
      )
   )
)),"")</f>
        <v/>
      </c>
      <c r="DO72" s="1883" t="str" cm="1">
        <f t="array" aca="1" ref="DO72" ca="1">IFERROR(IF(BB72*fxVal_normal=_BS!BB72,"",IF(OR(BB72="", NOT(ISNUMBER(BB72)), ISERROR(BB72), $B72=""), "",
   IF($I72=1,
      IFBLANK(
         _xldudf_CX_PUSH(BB72*fxVal_normal, CX_ENTITY, $B72, BB$11, BB$14, BB$60,),
         ""
      ),
      IF($I72=2,
         IFBLANK(
            _xldudf_CX_PUSH(BB72, CX_ENTITY, $B72, BB$11, BB$14, BB$60,),
            ""
         ),
         IF($I72=3,
            "",
            IFBLANK(
               _xldudf_CX_PUSH(BB72, CX_ENTITY, $B72, BB$11, BB$14, BB$60,),
               ""
            )
         )
      )
   )
)),"")</f>
        <v/>
      </c>
      <c r="DP72" s="1883" t="str" cm="1">
        <f t="array" aca="1" ref="DP72" ca="1">IFERROR(IF(BC72*fxVal_normal=_BS!BC72,"",IF(OR(BC72="", NOT(ISNUMBER(BC72)), ISERROR(BC72), $B72=""), "",
   IF($I72=1,
      IFBLANK(
         _xldudf_CX_PUSH(BC72*fxVal_normal, CX_ENTITY, $B72, BC$11, BC$14, BC$60,),
         ""
      ),
      IF($I72=2,
         IFBLANK(
            _xldudf_CX_PUSH(BC72, CX_ENTITY, $B72, BC$11, BC$14, BC$60,),
            ""
         ),
         IF($I72=3,
            "",
            IFBLANK(
               _xldudf_CX_PUSH(BC72, CX_ENTITY, $B72, BC$11, BC$14, BC$60,),
               ""
            )
         )
      )
   )
)),"")</f>
        <v/>
      </c>
      <c r="DQ72" s="1883" t="str" cm="1">
        <f t="array" aca="1" ref="DQ72" ca="1">IFERROR(IF(BD72*fxVal_normal=_BS!BD72,"",IF(OR(BD72="", NOT(ISNUMBER(BD72)), ISERROR(BD72), $B72=""), "",
   IF($I72=1,
      IFBLANK(
         _xldudf_CX_PUSH(BD72*fxVal_normal, CX_ENTITY, $B72, BD$11, BD$14, BD$60,),
         ""
      ),
      IF($I72=2,
         IFBLANK(
            _xldudf_CX_PUSH(BD72, CX_ENTITY, $B72, BD$11, BD$14, BD$60,),
            ""
         ),
         IF($I72=3,
            "",
            IFBLANK(
               _xldudf_CX_PUSH(BD72, CX_ENTITY, $B72, BD$11, BD$14, BD$60,),
               ""
            )
         )
      )
   )
)),"")</f>
        <v/>
      </c>
      <c r="DR72" s="1883" t="str" cm="1">
        <f t="array" aca="1" ref="DR72" ca="1">IFERROR(IF(BE72*fxVal_normal=_BS!BE72,"",IF(OR(BE72="", NOT(ISNUMBER(BE72)), ISERROR(BE72), $B72=""), "",
   IF($I72=1,
      IFBLANK(
         _xldudf_CX_PUSH(BE72*fxVal_normal, CX_ENTITY, $B72, BE$11, BE$14, BE$60,),
         ""
      ),
      IF($I72=2,
         IFBLANK(
            _xldudf_CX_PUSH(BE72, CX_ENTITY, $B72, BE$11, BE$14, BE$60,),
            ""
         ),
         IF($I72=3,
            "",
            IFBLANK(
               _xldudf_CX_PUSH(BE72, CX_ENTITY, $B72, BE$11, BE$14, BE$60,),
               ""
            )
         )
      )
   )
)),"")</f>
        <v/>
      </c>
      <c r="DS72" s="1883" t="str" cm="1">
        <f t="array" aca="1" ref="DS72" ca="1">IFERROR(IF(BF72*fxVal_normal=_BS!BF72,"",IF(OR(BF72="", NOT(ISNUMBER(BF72)), ISERROR(BF72), $B72=""), "",
   IF($I72=1,
      IFBLANK(
         _xldudf_CX_PUSH(BF72*fxVal_normal, CX_ENTITY, $B72, BF$11, BF$14, BF$60,),
         ""
      ),
      IF($I72=2,
         IFBLANK(
            _xldudf_CX_PUSH(BF72, CX_ENTITY, $B72, BF$11, BF$14, BF$60,),
            ""
         ),
         IF($I72=3,
            "",
            IFBLANK(
               _xldudf_CX_PUSH(BF72, CX_ENTITY, $B72, BF$11, BF$14, BF$60,),
               ""
            )
         )
      )
   )
)),"")</f>
        <v/>
      </c>
      <c r="DT72" s="1883" t="str" cm="1">
        <f t="array" aca="1" ref="DT72" ca="1">IFERROR(IF(BG72*fxVal_normal=_BS!BG72,"",IF(OR(BG72="", NOT(ISNUMBER(BG72)), ISERROR(BG72), $B72=""), "",
   IF($I72=1,
      IFBLANK(
         _xldudf_CX_PUSH(BG72*fxVal_normal, CX_ENTITY, $B72, BG$11, BG$14, BG$60,),
         ""
      ),
      IF($I72=2,
         IFBLANK(
            _xldudf_CX_PUSH(BG72, CX_ENTITY, $B72, BG$11, BG$14, BG$60,),
            ""
         ),
         IF($I72=3,
            "",
            IFBLANK(
               _xldudf_CX_PUSH(BG72, CX_ENTITY, $B72, BG$11, BG$14, BG$60,),
               ""
            )
         )
      )
   )
)),"")</f>
        <v/>
      </c>
      <c r="DU72" s="1883" t="str" cm="1">
        <f t="array" aca="1" ref="DU72" ca="1">IFERROR(IF(BH72*fxVal_normal=_BS!BH72,"",IF(OR(BH72="", NOT(ISNUMBER(BH72)), ISERROR(BH72), $B72=""), "",
   IF($I72=1,
      IFBLANK(
         _xldudf_CX_PUSH(BH72*fxVal_normal, CX_ENTITY, $B72, BH$11, BH$14, BH$60,),
         ""
      ),
      IF($I72=2,
         IFBLANK(
            _xldudf_CX_PUSH(BH72, CX_ENTITY, $B72, BH$11, BH$14, BH$60,),
            ""
         ),
         IF($I72=3,
            "",
            IFBLANK(
               _xldudf_CX_PUSH(BH72, CX_ENTITY, $B72, BH$11, BH$14, BH$60,),
               ""
            )
         )
      )
   )
)),"")</f>
        <v/>
      </c>
      <c r="DV72" s="1883" t="str" cm="1">
        <f t="array" aca="1" ref="DV72" ca="1">IFERROR(IF(BI72*fxVal_normal=_BS!BI72,"",IF(OR(BI72="", NOT(ISNUMBER(BI72)), ISERROR(BI72), $B72=""), "",
   IF($I72=1,
      IFBLANK(
         _xldudf_CX_PUSH(BI72*fxVal_normal, CX_ENTITY, $B72, BI$11, BI$14, BI$60,),
         ""
      ),
      IF($I72=2,
         IFBLANK(
            _xldudf_CX_PUSH(BI72, CX_ENTITY, $B72, BI$11, BI$14, BI$60,),
            ""
         ),
         IF($I72=3,
            "",
            IFBLANK(
               _xldudf_CX_PUSH(BI72, CX_ENTITY, $B72, BI$11, BI$14, BI$60,),
               ""
            )
         )
      )
   )
)),"")</f>
        <v/>
      </c>
      <c r="DW72" s="1883" t="str" cm="1">
        <f t="array" aca="1" ref="DW72" ca="1">IFERROR(IF(BJ72*fxVal_normal=_BS!BJ72,"",IF(OR(BJ72="", NOT(ISNUMBER(BJ72)), ISERROR(BJ72), $B72=""), "",
   IF($I72=1,
      IFBLANK(
         _xldudf_CX_PUSH(BJ72*fxVal_normal, CX_ENTITY, $B72, BJ$11, BJ$14, BJ$60,),
         ""
      ),
      IF($I72=2,
         IFBLANK(
            _xldudf_CX_PUSH(BJ72, CX_ENTITY, $B72, BJ$11, BJ$14, BJ$60,),
            ""
         ),
         IF($I72=3,
            "",
            IFBLANK(
               _xldudf_CX_PUSH(BJ72, CX_ENTITY, $B72, BJ$11, BJ$14, BJ$60,),
               ""
            )
         )
      )
   )
)),"")</f>
        <v/>
      </c>
      <c r="DX72" s="1883" t="str" cm="1">
        <f t="array" aca="1" ref="DX72" ca="1">IFERROR(IF(BK72*fxVal_normal=_BS!BK72,"",IF(OR(BK72="", NOT(ISNUMBER(BK72)), ISERROR(BK72), $B72=""), "",
   IF($I72=1,
      IFBLANK(
         _xldudf_CX_PUSH(BK72*fxVal_normal, CX_ENTITY, $B72, BK$11, BK$14, BK$60,),
         ""
      ),
      IF($I72=2,
         IFBLANK(
            _xldudf_CX_PUSH(BK72, CX_ENTITY, $B72, BK$11, BK$14, BK$60,),
            ""
         ),
         IF($I72=3,
            "",
            IFBLANK(
               _xldudf_CX_PUSH(BK72, CX_ENTITY, $B72, BK$11, BK$14, BK$60,),
               ""
            )
         )
      )
   )
)),"")</f>
        <v/>
      </c>
      <c r="DY72" s="1883" t="str" cm="1">
        <f t="array" aca="1" ref="DY72" ca="1">IFERROR(IF(BL72*fxVal_normal=_BS!BL72,"",IF(OR(BL72="", NOT(ISNUMBER(BL72)), ISERROR(BL72), $B72=""), "",
   IF($I72=1,
      IFBLANK(
         _xldudf_CX_PUSH(BL72*fxVal_normal, CX_ENTITY, $B72, BL$11, BL$14, BL$60,),
         ""
      ),
      IF($I72=2,
         IFBLANK(
            _xldudf_CX_PUSH(BL72, CX_ENTITY, $B72, BL$11, BL$14, BL$60,),
            ""
         ),
         IF($I72=3,
            "",
            IFBLANK(
               _xldudf_CX_PUSH(BL72, CX_ENTITY, $B72, BL$11, BL$14, BL$60,),
               ""
            )
         )
      )
   )
)),"")</f>
        <v/>
      </c>
      <c r="DZ72" s="1883" t="str" cm="1">
        <f t="array" aca="1" ref="DZ72" ca="1">IFERROR(IF(BM72*fxVal_normal=_BS!BM72,"",IF(OR(BM72="", NOT(ISNUMBER(BM72)), ISERROR(BM72), $B72=""), "",
   IF($I72=1,
      IFBLANK(
         _xldudf_CX_PUSH(BM72*fxVal_normal, CX_ENTITY, $B72, BM$11, BM$14, BM$60,),
         ""
      ),
      IF($I72=2,
         IFBLANK(
            _xldudf_CX_PUSH(BM72, CX_ENTITY, $B72, BM$11, BM$14, BM$60,),
            ""
         ),
         IF($I72=3,
            "",
            IFBLANK(
               _xldudf_CX_PUSH(BM72, CX_ENTITY, $B72, BM$11, BM$14, BM$60,),
               ""
            )
         )
      )
   )
)),"")</f>
        <v/>
      </c>
      <c r="EA72" s="1883" t="str" cm="1">
        <f t="array" aca="1" ref="EA72" ca="1">IFERROR(IF(BN72*fxVal_normal=_BS!BN72,"",IF(OR(BN72="", NOT(ISNUMBER(BN72)), ISERROR(BN72), $B72=""), "",
   IF($I72=1,
      IFBLANK(
         _xldudf_CX_PUSH(BN72*fxVal_normal, CX_ENTITY, $B72, BN$11, BN$14, BN$60,),
         ""
      ),
      IF($I72=2,
         IFBLANK(
            _xldudf_CX_PUSH(BN72, CX_ENTITY, $B72, BN$11, BN$14, BN$60,),
            ""
         ),
         IF($I72=3,
            "",
            IFBLANK(
               _xldudf_CX_PUSH(BN72, CX_ENTITY, $B72, BN$11, BN$14, BN$60,),
               ""
            )
         )
      )
   )
)),"")</f>
        <v/>
      </c>
    </row>
    <row r="73" spans="1:131" ht="21" customHeight="1">
      <c r="A73" s="1646"/>
      <c r="B73" s="811" t="str" cm="1">
        <f t="array" ref="B73">IFBLANK(_BS!F73,"")</f>
        <v>Senior Instrument(s) 1</v>
      </c>
      <c r="C73" s="811" t="str" cm="1">
        <f t="array" ref="C73">IFBLANK(_BS!C73,"")</f>
        <v>Senior Instrument(S) 1 (Company View)</v>
      </c>
      <c r="D73" s="1549"/>
      <c r="E73" s="1902" t="e" cm="1">
        <f t="array" aca="1" ref="E7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)($AD73:$CH73, Z73)</f>
        <v>#NAME?</v>
      </c>
      <c r="F73" s="1897"/>
      <c r="G73" s="1897"/>
      <c r="H73" s="401">
        <v>1</v>
      </c>
      <c r="I73" s="401">
        <v>1</v>
      </c>
      <c r="J73" s="401"/>
      <c r="N73" s="158"/>
      <c r="O73" s="101"/>
      <c r="P73" s="52"/>
      <c r="Q73" s="101"/>
      <c r="R73" s="101"/>
      <c r="S73" s="101"/>
      <c r="T73" s="101"/>
      <c r="U73" s="39"/>
      <c r="W73" s="930" t="str">
        <f t="shared" si="18"/>
        <v>Budget</v>
      </c>
      <c r="X73" s="857">
        <f>_BS!X73</f>
        <v>-1</v>
      </c>
      <c r="Y73" s="1593">
        <f t="shared" si="17"/>
        <v>2</v>
      </c>
      <c r="Z73" s="198" cm="1">
        <f t="array" ref="Z73">_xlfn.SWITCH(
    TRUE,
    _BS!$L73=TRUE, 1,
    _BS!$L73=FALSE,-1,
    _BS!$L73=-1,0,
"n/a"
)</f>
        <v>1</v>
      </c>
      <c r="AA73" s="200"/>
      <c r="AB73" s="88" t="str">
        <f>_BS!AB73</f>
        <v>Senior Instrument(s): e.g. Term Loan B or Senior Secured Notes</v>
      </c>
      <c r="AC73" s="88" t="str" cm="1">
        <f t="array" aca="1" ref="AC73" ca="1">_xlfn.LET(
_xlpm._termname, $AB73,
_xlpm._iconname, "find",
_xlpm._icon, fx_getIcon(_xlpm._iconname),
_xlpm._location, _xlfn.XLOOKUP(LOWER(_xlpm._termname), LOWER(tbl_acctDef[Term]),tbl_acctDef[Term]),
_xlpm._hyperlink, HYPERLINK("#"&amp;CELL("address",_xlpm._location), _xlpm._icon),
IFERROR(_xlpm._hyperlink,"")
)</f>
        <v/>
      </c>
      <c r="AD73" s="1669">
        <v>1</v>
      </c>
      <c r="AE73" s="1669">
        <v>1</v>
      </c>
      <c r="AF73" s="1669">
        <v>1</v>
      </c>
      <c r="AG73" s="1669">
        <v>1</v>
      </c>
      <c r="AH73" s="1669">
        <v>1</v>
      </c>
      <c r="AI73" s="1669">
        <v>1</v>
      </c>
      <c r="AJ73" s="1669">
        <v>1</v>
      </c>
      <c r="AK73" s="1669">
        <v>1</v>
      </c>
      <c r="AL73" s="1669">
        <v>1</v>
      </c>
      <c r="AM73" s="1669">
        <v>1</v>
      </c>
      <c r="AN73" s="1669">
        <v>1</v>
      </c>
      <c r="AO73" s="1669">
        <v>1</v>
      </c>
      <c r="AP73" s="1669">
        <v>1</v>
      </c>
      <c r="AQ73" s="1669">
        <v>1</v>
      </c>
      <c r="AR73" s="1669">
        <v>1</v>
      </c>
      <c r="AS73" s="1669">
        <v>1</v>
      </c>
      <c r="AT73" s="1669">
        <v>1</v>
      </c>
      <c r="AU73" s="1669">
        <v>1</v>
      </c>
      <c r="AV73" s="1669">
        <v>1</v>
      </c>
      <c r="AW73" s="1669">
        <v>1</v>
      </c>
      <c r="AX73" s="1669">
        <v>1</v>
      </c>
      <c r="AY73" s="1669">
        <v>1</v>
      </c>
      <c r="AZ73" s="1669">
        <v>1</v>
      </c>
      <c r="BA73" s="1669">
        <v>1</v>
      </c>
      <c r="BB73" s="1669">
        <v>1</v>
      </c>
      <c r="BC73" s="1669">
        <v>1</v>
      </c>
      <c r="BD73" s="1669">
        <v>1</v>
      </c>
      <c r="BE73" s="1669">
        <v>1</v>
      </c>
      <c r="BF73" s="1669">
        <v>1</v>
      </c>
      <c r="BG73" s="1669">
        <v>1</v>
      </c>
      <c r="BH73" s="1669">
        <v>1</v>
      </c>
      <c r="BI73" s="1669">
        <v>1</v>
      </c>
      <c r="BJ73" s="1669">
        <v>1</v>
      </c>
      <c r="BK73" s="1669">
        <v>1</v>
      </c>
      <c r="BL73" s="1669">
        <v>1</v>
      </c>
      <c r="BM73" s="1669">
        <v>1</v>
      </c>
      <c r="BN73" s="1669">
        <v>1</v>
      </c>
      <c r="BO73" s="2118"/>
      <c r="BP73" s="2118"/>
      <c r="BQ73" s="2118"/>
      <c r="BR73" s="2118"/>
      <c r="BS73" s="2118"/>
      <c r="BT73" s="2118"/>
      <c r="BU73" s="2118"/>
      <c r="BV73" s="2118"/>
      <c r="BW73" s="2118"/>
      <c r="BX73" s="2118"/>
      <c r="BY73" s="2118"/>
      <c r="BZ73" s="2118"/>
      <c r="CA73" s="929"/>
      <c r="CB73" s="921"/>
      <c r="CC73" s="988"/>
      <c r="CD73" s="928" t="e" cm="1">
        <f t="array" aca="1" ref="CD73" ca="1">_xlfn.XLOOKUP(BS!CD$11, array_timeline, BS!$AD73:$BN73)</f>
        <v>#NAME?</v>
      </c>
      <c r="CE73" s="928" t="e" cm="1">
        <f t="array" aca="1" ref="CE73" ca="1">_xlfn.XLOOKUP(BS!CE$11, array_timeline, BS!$AD73:$BN73)</f>
        <v>#NAME?</v>
      </c>
      <c r="CF73" s="925"/>
      <c r="CG73" s="2124" t="e">
        <f t="shared" ca="1" si="16"/>
        <v>#NAME?</v>
      </c>
      <c r="CH73" s="2124" t="e">
        <f t="shared" ca="1" si="16"/>
        <v>#NAME?</v>
      </c>
      <c r="CI73" s="787"/>
      <c r="CQ73" s="1883" t="str" cm="1">
        <f t="array" aca="1" ref="CQ73" ca="1">IFERROR(IF(AD73*fxVal_normal=_BS!AD73,"",IF(OR(AD73="", NOT(ISNUMBER(AD73)), ISERROR(AD73), $B73=""), "",
   IF($I73=1,
      IFBLANK(
         _xldudf_CX_PUSH(AD73*fxVal_normal, CX_ENTITY, $B73, AD$11, AD$14, AD$60,),
         ""
      ),
      IF($I73=2,
         IFBLANK(
            _xldudf_CX_PUSH(AD73, CX_ENTITY, $B73, AD$11, AD$14, AD$60,),
            ""
         ),
         IF($I73=3,
            "",
            IFBLANK(
               _xldudf_CX_PUSH(AD73, CX_ENTITY, $B73, AD$11, AD$14, AD$60,),
               ""
            )
         )
      )
   )
)),"")</f>
        <v/>
      </c>
      <c r="CR73" s="1883" t="str" cm="1">
        <f t="array" aca="1" ref="CR73" ca="1">IFERROR(IF(AE73*fxVal_normal=_BS!AE73,"",IF(OR(AE73="", NOT(ISNUMBER(AE73)), ISERROR(AE73), $B73=""), "",
   IF($I73=1,
      IFBLANK(
         _xldudf_CX_PUSH(AE73*fxVal_normal, CX_ENTITY, $B73, AE$11, AE$14, AE$60,),
         ""
      ),
      IF($I73=2,
         IFBLANK(
            _xldudf_CX_PUSH(AE73, CX_ENTITY, $B73, AE$11, AE$14, AE$60,),
            ""
         ),
         IF($I73=3,
            "",
            IFBLANK(
               _xldudf_CX_PUSH(AE73, CX_ENTITY, $B73, AE$11, AE$14, AE$60,),
               ""
            )
         )
      )
   )
)),"")</f>
        <v/>
      </c>
      <c r="CS73" s="1883" t="str" cm="1">
        <f t="array" aca="1" ref="CS73" ca="1">IFERROR(IF(AF73*fxVal_normal=_BS!AF73,"",IF(OR(AF73="", NOT(ISNUMBER(AF73)), ISERROR(AF73), $B73=""), "",
   IF($I73=1,
      IFBLANK(
         _xldudf_CX_PUSH(AF73*fxVal_normal, CX_ENTITY, $B73, AF$11, AF$14, AF$60,),
         ""
      ),
      IF($I73=2,
         IFBLANK(
            _xldudf_CX_PUSH(AF73, CX_ENTITY, $B73, AF$11, AF$14, AF$60,),
            ""
         ),
         IF($I73=3,
            "",
            IFBLANK(
               _xldudf_CX_PUSH(AF73, CX_ENTITY, $B73, AF$11, AF$14, AF$60,),
               ""
            )
         )
      )
   )
)),"")</f>
        <v/>
      </c>
      <c r="CT73" s="1883" t="str" cm="1">
        <f t="array" aca="1" ref="CT73" ca="1">IFERROR(IF(AG73*fxVal_normal=_BS!AG73,"",IF(OR(AG73="", NOT(ISNUMBER(AG73)), ISERROR(AG73), $B73=""), "",
   IF($I73=1,
      IFBLANK(
         _xldudf_CX_PUSH(AG73*fxVal_normal, CX_ENTITY, $B73, AG$11, AG$14, AG$60,),
         ""
      ),
      IF($I73=2,
         IFBLANK(
            _xldudf_CX_PUSH(AG73, CX_ENTITY, $B73, AG$11, AG$14, AG$60,),
            ""
         ),
         IF($I73=3,
            "",
            IFBLANK(
               _xldudf_CX_PUSH(AG73, CX_ENTITY, $B73, AG$11, AG$14, AG$60,),
               ""
            )
         )
      )
   )
)),"")</f>
        <v/>
      </c>
      <c r="CU73" s="1883" t="str" cm="1">
        <f t="array" aca="1" ref="CU73" ca="1">IFERROR(IF(AH73*fxVal_normal=_BS!AH73,"",IF(OR(AH73="", NOT(ISNUMBER(AH73)), ISERROR(AH73), $B73=""), "",
   IF($I73=1,
      IFBLANK(
         _xldudf_CX_PUSH(AH73*fxVal_normal, CX_ENTITY, $B73, AH$11, AH$14, AH$60,),
         ""
      ),
      IF($I73=2,
         IFBLANK(
            _xldudf_CX_PUSH(AH73, CX_ENTITY, $B73, AH$11, AH$14, AH$60,),
            ""
         ),
         IF($I73=3,
            "",
            IFBLANK(
               _xldudf_CX_PUSH(AH73, CX_ENTITY, $B73, AH$11, AH$14, AH$60,),
               ""
            )
         )
      )
   )
)),"")</f>
        <v/>
      </c>
      <c r="CV73" s="1883" t="str" cm="1">
        <f t="array" aca="1" ref="CV73" ca="1">IFERROR(IF(AI73*fxVal_normal=_BS!AI73,"",IF(OR(AI73="", NOT(ISNUMBER(AI73)), ISERROR(AI73), $B73=""), "",
   IF($I73=1,
      IFBLANK(
         _xldudf_CX_PUSH(AI73*fxVal_normal, CX_ENTITY, $B73, AI$11, AI$14, AI$60,),
         ""
      ),
      IF($I73=2,
         IFBLANK(
            _xldudf_CX_PUSH(AI73, CX_ENTITY, $B73, AI$11, AI$14, AI$60,),
            ""
         ),
         IF($I73=3,
            "",
            IFBLANK(
               _xldudf_CX_PUSH(AI73, CX_ENTITY, $B73, AI$11, AI$14, AI$60,),
               ""
            )
         )
      )
   )
)),"")</f>
        <v/>
      </c>
      <c r="CW73" s="1883" t="str" cm="1">
        <f t="array" aca="1" ref="CW73" ca="1">IFERROR(IF(AJ73*fxVal_normal=_BS!AJ73,"",IF(OR(AJ73="", NOT(ISNUMBER(AJ73)), ISERROR(AJ73), $B73=""), "",
   IF($I73=1,
      IFBLANK(
         _xldudf_CX_PUSH(AJ73*fxVal_normal, CX_ENTITY, $B73, AJ$11, AJ$14, AJ$60,),
         ""
      ),
      IF($I73=2,
         IFBLANK(
            _xldudf_CX_PUSH(AJ73, CX_ENTITY, $B73, AJ$11, AJ$14, AJ$60,),
            ""
         ),
         IF($I73=3,
            "",
            IFBLANK(
               _xldudf_CX_PUSH(AJ73, CX_ENTITY, $B73, AJ$11, AJ$14, AJ$60,),
               ""
            )
         )
      )
   )
)),"")</f>
        <v/>
      </c>
      <c r="CX73" s="1883" t="str" cm="1">
        <f t="array" aca="1" ref="CX73" ca="1">IFERROR(IF(AK73*fxVal_normal=_BS!AK73,"",IF(OR(AK73="", NOT(ISNUMBER(AK73)), ISERROR(AK73), $B73=""), "",
   IF($I73=1,
      IFBLANK(
         _xldudf_CX_PUSH(AK73*fxVal_normal, CX_ENTITY, $B73, AK$11, AK$14, AK$60,),
         ""
      ),
      IF($I73=2,
         IFBLANK(
            _xldudf_CX_PUSH(AK73, CX_ENTITY, $B73, AK$11, AK$14, AK$60,),
            ""
         ),
         IF($I73=3,
            "",
            IFBLANK(
               _xldudf_CX_PUSH(AK73, CX_ENTITY, $B73, AK$11, AK$14, AK$60,),
               ""
            )
         )
      )
   )
)),"")</f>
        <v/>
      </c>
      <c r="CY73" s="1883" t="str" cm="1">
        <f t="array" aca="1" ref="CY73" ca="1">IFERROR(IF(AL73*fxVal_normal=_BS!AL73,"",IF(OR(AL73="", NOT(ISNUMBER(AL73)), ISERROR(AL73), $B73=""), "",
   IF($I73=1,
      IFBLANK(
         _xldudf_CX_PUSH(AL73*fxVal_normal, CX_ENTITY, $B73, AL$11, AL$14, AL$60,),
         ""
      ),
      IF($I73=2,
         IFBLANK(
            _xldudf_CX_PUSH(AL73, CX_ENTITY, $B73, AL$11, AL$14, AL$60,),
            ""
         ),
         IF($I73=3,
            "",
            IFBLANK(
               _xldudf_CX_PUSH(AL73, CX_ENTITY, $B73, AL$11, AL$14, AL$60,),
               ""
            )
         )
      )
   )
)),"")</f>
        <v/>
      </c>
      <c r="CZ73" s="1883" t="str" cm="1">
        <f t="array" aca="1" ref="CZ73" ca="1">IFERROR(IF(AM73*fxVal_normal=_BS!AM73,"",IF(OR(AM73="", NOT(ISNUMBER(AM73)), ISERROR(AM73), $B73=""), "",
   IF($I73=1,
      IFBLANK(
         _xldudf_CX_PUSH(AM73*fxVal_normal, CX_ENTITY, $B73, AM$11, AM$14, AM$60,),
         ""
      ),
      IF($I73=2,
         IFBLANK(
            _xldudf_CX_PUSH(AM73, CX_ENTITY, $B73, AM$11, AM$14, AM$60,),
            ""
         ),
         IF($I73=3,
            "",
            IFBLANK(
               _xldudf_CX_PUSH(AM73, CX_ENTITY, $B73, AM$11, AM$14, AM$60,),
               ""
            )
         )
      )
   )
)),"")</f>
        <v/>
      </c>
      <c r="DA73" s="1883" t="str" cm="1">
        <f t="array" aca="1" ref="DA73" ca="1">IFERROR(IF(AN73*fxVal_normal=_BS!AN73,"",IF(OR(AN73="", NOT(ISNUMBER(AN73)), ISERROR(AN73), $B73=""), "",
   IF($I73=1,
      IFBLANK(
         _xldudf_CX_PUSH(AN73*fxVal_normal, CX_ENTITY, $B73, AN$11, AN$14, AN$60,),
         ""
      ),
      IF($I73=2,
         IFBLANK(
            _xldudf_CX_PUSH(AN73, CX_ENTITY, $B73, AN$11, AN$14, AN$60,),
            ""
         ),
         IF($I73=3,
            "",
            IFBLANK(
               _xldudf_CX_PUSH(AN73, CX_ENTITY, $B73, AN$11, AN$14, AN$60,),
               ""
            )
         )
      )
   )
)),"")</f>
        <v/>
      </c>
      <c r="DB73" s="1883" t="str" cm="1">
        <f t="array" aca="1" ref="DB73" ca="1">IFERROR(IF(AO73*fxVal_normal=_BS!AO73,"",IF(OR(AO73="", NOT(ISNUMBER(AO73)), ISERROR(AO73), $B73=""), "",
   IF($I73=1,
      IFBLANK(
         _xldudf_CX_PUSH(AO73*fxVal_normal, CX_ENTITY, $B73, AO$11, AO$14, AO$60,),
         ""
      ),
      IF($I73=2,
         IFBLANK(
            _xldudf_CX_PUSH(AO73, CX_ENTITY, $B73, AO$11, AO$14, AO$60,),
            ""
         ),
         IF($I73=3,
            "",
            IFBLANK(
               _xldudf_CX_PUSH(AO73, CX_ENTITY, $B73, AO$11, AO$14, AO$60,),
               ""
            )
         )
      )
   )
)),"")</f>
        <v/>
      </c>
      <c r="DC73" s="1883" t="str" cm="1">
        <f t="array" aca="1" ref="DC73" ca="1">IFERROR(IF(AP73*fxVal_normal=_BS!AP73,"",IF(OR(AP73="", NOT(ISNUMBER(AP73)), ISERROR(AP73), $B73=""), "",
   IF($I73=1,
      IFBLANK(
         _xldudf_CX_PUSH(AP73*fxVal_normal, CX_ENTITY, $B73, AP$11, AP$14, AP$60,),
         ""
      ),
      IF($I73=2,
         IFBLANK(
            _xldudf_CX_PUSH(AP73, CX_ENTITY, $B73, AP$11, AP$14, AP$60,),
            ""
         ),
         IF($I73=3,
            "",
            IFBLANK(
               _xldudf_CX_PUSH(AP73, CX_ENTITY, $B73, AP$11, AP$14, AP$60,),
               ""
            )
         )
      )
   )
)),"")</f>
        <v/>
      </c>
      <c r="DD73" s="1883" t="str" cm="1">
        <f t="array" aca="1" ref="DD73" ca="1">IFERROR(IF(AQ73*fxVal_normal=_BS!AQ73,"",IF(OR(AQ73="", NOT(ISNUMBER(AQ73)), ISERROR(AQ73), $B73=""), "",
   IF($I73=1,
      IFBLANK(
         _xldudf_CX_PUSH(AQ73*fxVal_normal, CX_ENTITY, $B73, AQ$11, AQ$14, AQ$60,),
         ""
      ),
      IF($I73=2,
         IFBLANK(
            _xldudf_CX_PUSH(AQ73, CX_ENTITY, $B73, AQ$11, AQ$14, AQ$60,),
            ""
         ),
         IF($I73=3,
            "",
            IFBLANK(
               _xldudf_CX_PUSH(AQ73, CX_ENTITY, $B73, AQ$11, AQ$14, AQ$60,),
               ""
            )
         )
      )
   )
)),"")</f>
        <v/>
      </c>
      <c r="DE73" s="1883" t="str" cm="1">
        <f t="array" aca="1" ref="DE73" ca="1">IFERROR(IF(AR73*fxVal_normal=_BS!AR73,"",IF(OR(AR73="", NOT(ISNUMBER(AR73)), ISERROR(AR73), $B73=""), "",
   IF($I73=1,
      IFBLANK(
         _xldudf_CX_PUSH(AR73*fxVal_normal, CX_ENTITY, $B73, AR$11, AR$14, AR$60,),
         ""
      ),
      IF($I73=2,
         IFBLANK(
            _xldudf_CX_PUSH(AR73, CX_ENTITY, $B73, AR$11, AR$14, AR$60,),
            ""
         ),
         IF($I73=3,
            "",
            IFBLANK(
               _xldudf_CX_PUSH(AR73, CX_ENTITY, $B73, AR$11, AR$14, AR$60,),
               ""
            )
         )
      )
   )
)),"")</f>
        <v/>
      </c>
      <c r="DF73" s="1883" t="str" cm="1">
        <f t="array" aca="1" ref="DF73" ca="1">IFERROR(IF(AS73*fxVal_normal=_BS!AS73,"",IF(OR(AS73="", NOT(ISNUMBER(AS73)), ISERROR(AS73), $B73=""), "",
   IF($I73=1,
      IFBLANK(
         _xldudf_CX_PUSH(AS73*fxVal_normal, CX_ENTITY, $B73, AS$11, AS$14, AS$60,),
         ""
      ),
      IF($I73=2,
         IFBLANK(
            _xldudf_CX_PUSH(AS73, CX_ENTITY, $B73, AS$11, AS$14, AS$60,),
            ""
         ),
         IF($I73=3,
            "",
            IFBLANK(
               _xldudf_CX_PUSH(AS73, CX_ENTITY, $B73, AS$11, AS$14, AS$60,),
               ""
            )
         )
      )
   )
)),"")</f>
        <v/>
      </c>
      <c r="DG73" s="1883" t="str" cm="1">
        <f t="array" aca="1" ref="DG73" ca="1">IFERROR(IF(AT73*fxVal_normal=_BS!AT73,"",IF(OR(AT73="", NOT(ISNUMBER(AT73)), ISERROR(AT73), $B73=""), "",
   IF($I73=1,
      IFBLANK(
         _xldudf_CX_PUSH(AT73*fxVal_normal, CX_ENTITY, $B73, AT$11, AT$14, AT$60,),
         ""
      ),
      IF($I73=2,
         IFBLANK(
            _xldudf_CX_PUSH(AT73, CX_ENTITY, $B73, AT$11, AT$14, AT$60,),
            ""
         ),
         IF($I73=3,
            "",
            IFBLANK(
               _xldudf_CX_PUSH(AT73, CX_ENTITY, $B73, AT$11, AT$14, AT$60,),
               ""
            )
         )
      )
   )
)),"")</f>
        <v/>
      </c>
      <c r="DH73" s="1883" t="str" cm="1">
        <f t="array" aca="1" ref="DH73" ca="1">IFERROR(IF(AU73*fxVal_normal=_BS!AU73,"",IF(OR(AU73="", NOT(ISNUMBER(AU73)), ISERROR(AU73), $B73=""), "",
   IF($I73=1,
      IFBLANK(
         _xldudf_CX_PUSH(AU73*fxVal_normal, CX_ENTITY, $B73, AU$11, AU$14, AU$60,),
         ""
      ),
      IF($I73=2,
         IFBLANK(
            _xldudf_CX_PUSH(AU73, CX_ENTITY, $B73, AU$11, AU$14, AU$60,),
            ""
         ),
         IF($I73=3,
            "",
            IFBLANK(
               _xldudf_CX_PUSH(AU73, CX_ENTITY, $B73, AU$11, AU$14, AU$60,),
               ""
            )
         )
      )
   )
)),"")</f>
        <v/>
      </c>
      <c r="DI73" s="1883" t="str" cm="1">
        <f t="array" aca="1" ref="DI73" ca="1">IFERROR(IF(AV73*fxVal_normal=_BS!AV73,"",IF(OR(AV73="", NOT(ISNUMBER(AV73)), ISERROR(AV73), $B73=""), "",
   IF($I73=1,
      IFBLANK(
         _xldudf_CX_PUSH(AV73*fxVal_normal, CX_ENTITY, $B73, AV$11, AV$14, AV$60,),
         ""
      ),
      IF($I73=2,
         IFBLANK(
            _xldudf_CX_PUSH(AV73, CX_ENTITY, $B73, AV$11, AV$14, AV$60,),
            ""
         ),
         IF($I73=3,
            "",
            IFBLANK(
               _xldudf_CX_PUSH(AV73, CX_ENTITY, $B73, AV$11, AV$14, AV$60,),
               ""
            )
         )
      )
   )
)),"")</f>
        <v/>
      </c>
      <c r="DJ73" s="1883" t="str" cm="1">
        <f t="array" aca="1" ref="DJ73" ca="1">IFERROR(IF(AW73*fxVal_normal=_BS!AW73,"",IF(OR(AW73="", NOT(ISNUMBER(AW73)), ISERROR(AW73), $B73=""), "",
   IF($I73=1,
      IFBLANK(
         _xldudf_CX_PUSH(AW73*fxVal_normal, CX_ENTITY, $B73, AW$11, AW$14, AW$60,),
         ""
      ),
      IF($I73=2,
         IFBLANK(
            _xldudf_CX_PUSH(AW73, CX_ENTITY, $B73, AW$11, AW$14, AW$60,),
            ""
         ),
         IF($I73=3,
            "",
            IFBLANK(
               _xldudf_CX_PUSH(AW73, CX_ENTITY, $B73, AW$11, AW$14, AW$60,),
               ""
            )
         )
      )
   )
)),"")</f>
        <v/>
      </c>
      <c r="DK73" s="1883" t="str" cm="1">
        <f t="array" aca="1" ref="DK73" ca="1">IFERROR(IF(AX73*fxVal_normal=_BS!AX73,"",IF(OR(AX73="", NOT(ISNUMBER(AX73)), ISERROR(AX73), $B73=""), "",
   IF($I73=1,
      IFBLANK(
         _xldudf_CX_PUSH(AX73*fxVal_normal, CX_ENTITY, $B73, AX$11, AX$14, AX$60,),
         ""
      ),
      IF($I73=2,
         IFBLANK(
            _xldudf_CX_PUSH(AX73, CX_ENTITY, $B73, AX$11, AX$14, AX$60,),
            ""
         ),
         IF($I73=3,
            "",
            IFBLANK(
               _xldudf_CX_PUSH(AX73, CX_ENTITY, $B73, AX$11, AX$14, AX$60,),
               ""
            )
         )
      )
   )
)),"")</f>
        <v/>
      </c>
      <c r="DL73" s="1883" t="str" cm="1">
        <f t="array" aca="1" ref="DL73" ca="1">IFERROR(IF(AY73*fxVal_normal=_BS!AY73,"",IF(OR(AY73="", NOT(ISNUMBER(AY73)), ISERROR(AY73), $B73=""), "",
   IF($I73=1,
      IFBLANK(
         _xldudf_CX_PUSH(AY73*fxVal_normal, CX_ENTITY, $B73, AY$11, AY$14, AY$60,),
         ""
      ),
      IF($I73=2,
         IFBLANK(
            _xldudf_CX_PUSH(AY73, CX_ENTITY, $B73, AY$11, AY$14, AY$60,),
            ""
         ),
         IF($I73=3,
            "",
            IFBLANK(
               _xldudf_CX_PUSH(AY73, CX_ENTITY, $B73, AY$11, AY$14, AY$60,),
               ""
            )
         )
      )
   )
)),"")</f>
        <v/>
      </c>
      <c r="DM73" s="1883" t="str" cm="1">
        <f t="array" aca="1" ref="DM73" ca="1">IFERROR(IF(AZ73*fxVal_normal=_BS!AZ73,"",IF(OR(AZ73="", NOT(ISNUMBER(AZ73)), ISERROR(AZ73), $B73=""), "",
   IF($I73=1,
      IFBLANK(
         _xldudf_CX_PUSH(AZ73*fxVal_normal, CX_ENTITY, $B73, AZ$11, AZ$14, AZ$60,),
         ""
      ),
      IF($I73=2,
         IFBLANK(
            _xldudf_CX_PUSH(AZ73, CX_ENTITY, $B73, AZ$11, AZ$14, AZ$60,),
            ""
         ),
         IF($I73=3,
            "",
            IFBLANK(
               _xldudf_CX_PUSH(AZ73, CX_ENTITY, $B73, AZ$11, AZ$14, AZ$60,),
               ""
            )
         )
      )
   )
)),"")</f>
        <v/>
      </c>
      <c r="DN73" s="1883" t="str" cm="1">
        <f t="array" aca="1" ref="DN73" ca="1">IFERROR(IF(BA73*fxVal_normal=_BS!BA73,"",IF(OR(BA73="", NOT(ISNUMBER(BA73)), ISERROR(BA73), $B73=""), "",
   IF($I73=1,
      IFBLANK(
         _xldudf_CX_PUSH(BA73*fxVal_normal, CX_ENTITY, $B73, BA$11, BA$14, BA$60,),
         ""
      ),
      IF($I73=2,
         IFBLANK(
            _xldudf_CX_PUSH(BA73, CX_ENTITY, $B73, BA$11, BA$14, BA$60,),
            ""
         ),
         IF($I73=3,
            "",
            IFBLANK(
               _xldudf_CX_PUSH(BA73, CX_ENTITY, $B73, BA$11, BA$14, BA$60,),
               ""
            )
         )
      )
   )
)),"")</f>
        <v/>
      </c>
      <c r="DO73" s="1883" t="str" cm="1">
        <f t="array" aca="1" ref="DO73" ca="1">IFERROR(IF(BB73*fxVal_normal=_BS!BB73,"",IF(OR(BB73="", NOT(ISNUMBER(BB73)), ISERROR(BB73), $B73=""), "",
   IF($I73=1,
      IFBLANK(
         _xldudf_CX_PUSH(BB73*fxVal_normal, CX_ENTITY, $B73, BB$11, BB$14, BB$60,),
         ""
      ),
      IF($I73=2,
         IFBLANK(
            _xldudf_CX_PUSH(BB73, CX_ENTITY, $B73, BB$11, BB$14, BB$60,),
            ""
         ),
         IF($I73=3,
            "",
            IFBLANK(
               _xldudf_CX_PUSH(BB73, CX_ENTITY, $B73, BB$11, BB$14, BB$60,),
               ""
            )
         )
      )
   )
)),"")</f>
        <v/>
      </c>
      <c r="DP73" s="1883" t="str" cm="1">
        <f t="array" aca="1" ref="DP73" ca="1">IFERROR(IF(BC73*fxVal_normal=_BS!BC73,"",IF(OR(BC73="", NOT(ISNUMBER(BC73)), ISERROR(BC73), $B73=""), "",
   IF($I73=1,
      IFBLANK(
         _xldudf_CX_PUSH(BC73*fxVal_normal, CX_ENTITY, $B73, BC$11, BC$14, BC$60,),
         ""
      ),
      IF($I73=2,
         IFBLANK(
            _xldudf_CX_PUSH(BC73, CX_ENTITY, $B73, BC$11, BC$14, BC$60,),
            ""
         ),
         IF($I73=3,
            "",
            IFBLANK(
               _xldudf_CX_PUSH(BC73, CX_ENTITY, $B73, BC$11, BC$14, BC$60,),
               ""
            )
         )
      )
   )
)),"")</f>
        <v/>
      </c>
      <c r="DQ73" s="1883" t="str" cm="1">
        <f t="array" aca="1" ref="DQ73" ca="1">IFERROR(IF(BD73*fxVal_normal=_BS!BD73,"",IF(OR(BD73="", NOT(ISNUMBER(BD73)), ISERROR(BD73), $B73=""), "",
   IF($I73=1,
      IFBLANK(
         _xldudf_CX_PUSH(BD73*fxVal_normal, CX_ENTITY, $B73, BD$11, BD$14, BD$60,),
         ""
      ),
      IF($I73=2,
         IFBLANK(
            _xldudf_CX_PUSH(BD73, CX_ENTITY, $B73, BD$11, BD$14, BD$60,),
            ""
         ),
         IF($I73=3,
            "",
            IFBLANK(
               _xldudf_CX_PUSH(BD73, CX_ENTITY, $B73, BD$11, BD$14, BD$60,),
               ""
            )
         )
      )
   )
)),"")</f>
        <v/>
      </c>
      <c r="DR73" s="1883" t="str" cm="1">
        <f t="array" aca="1" ref="DR73" ca="1">IFERROR(IF(BE73*fxVal_normal=_BS!BE73,"",IF(OR(BE73="", NOT(ISNUMBER(BE73)), ISERROR(BE73), $B73=""), "",
   IF($I73=1,
      IFBLANK(
         _xldudf_CX_PUSH(BE73*fxVal_normal, CX_ENTITY, $B73, BE$11, BE$14, BE$60,),
         ""
      ),
      IF($I73=2,
         IFBLANK(
            _xldudf_CX_PUSH(BE73, CX_ENTITY, $B73, BE$11, BE$14, BE$60,),
            ""
         ),
         IF($I73=3,
            "",
            IFBLANK(
               _xldudf_CX_PUSH(BE73, CX_ENTITY, $B73, BE$11, BE$14, BE$60,),
               ""
            )
         )
      )
   )
)),"")</f>
        <v/>
      </c>
      <c r="DS73" s="1883" t="str" cm="1">
        <f t="array" aca="1" ref="DS73" ca="1">IFERROR(IF(BF73*fxVal_normal=_BS!BF73,"",IF(OR(BF73="", NOT(ISNUMBER(BF73)), ISERROR(BF73), $B73=""), "",
   IF($I73=1,
      IFBLANK(
         _xldudf_CX_PUSH(BF73*fxVal_normal, CX_ENTITY, $B73, BF$11, BF$14, BF$60,),
         ""
      ),
      IF($I73=2,
         IFBLANK(
            _xldudf_CX_PUSH(BF73, CX_ENTITY, $B73, BF$11, BF$14, BF$60,),
            ""
         ),
         IF($I73=3,
            "",
            IFBLANK(
               _xldudf_CX_PUSH(BF73, CX_ENTITY, $B73, BF$11, BF$14, BF$60,),
               ""
            )
         )
      )
   )
)),"")</f>
        <v/>
      </c>
      <c r="DT73" s="1883" t="str" cm="1">
        <f t="array" aca="1" ref="DT73" ca="1">IFERROR(IF(BG73*fxVal_normal=_BS!BG73,"",IF(OR(BG73="", NOT(ISNUMBER(BG73)), ISERROR(BG73), $B73=""), "",
   IF($I73=1,
      IFBLANK(
         _xldudf_CX_PUSH(BG73*fxVal_normal, CX_ENTITY, $B73, BG$11, BG$14, BG$60,),
         ""
      ),
      IF($I73=2,
         IFBLANK(
            _xldudf_CX_PUSH(BG73, CX_ENTITY, $B73, BG$11, BG$14, BG$60,),
            ""
         ),
         IF($I73=3,
            "",
            IFBLANK(
               _xldudf_CX_PUSH(BG73, CX_ENTITY, $B73, BG$11, BG$14, BG$60,),
               ""
            )
         )
      )
   )
)),"")</f>
        <v/>
      </c>
      <c r="DU73" s="1883" t="str" cm="1">
        <f t="array" aca="1" ref="DU73" ca="1">IFERROR(IF(BH73*fxVal_normal=_BS!BH73,"",IF(OR(BH73="", NOT(ISNUMBER(BH73)), ISERROR(BH73), $B73=""), "",
   IF($I73=1,
      IFBLANK(
         _xldudf_CX_PUSH(BH73*fxVal_normal, CX_ENTITY, $B73, BH$11, BH$14, BH$60,),
         ""
      ),
      IF($I73=2,
         IFBLANK(
            _xldudf_CX_PUSH(BH73, CX_ENTITY, $B73, BH$11, BH$14, BH$60,),
            ""
         ),
         IF($I73=3,
            "",
            IFBLANK(
               _xldudf_CX_PUSH(BH73, CX_ENTITY, $B73, BH$11, BH$14, BH$60,),
               ""
            )
         )
      )
   )
)),"")</f>
        <v/>
      </c>
      <c r="DV73" s="1883" t="str" cm="1">
        <f t="array" aca="1" ref="DV73" ca="1">IFERROR(IF(BI73*fxVal_normal=_BS!BI73,"",IF(OR(BI73="", NOT(ISNUMBER(BI73)), ISERROR(BI73), $B73=""), "",
   IF($I73=1,
      IFBLANK(
         _xldudf_CX_PUSH(BI73*fxVal_normal, CX_ENTITY, $B73, BI$11, BI$14, BI$60,),
         ""
      ),
      IF($I73=2,
         IFBLANK(
            _xldudf_CX_PUSH(BI73, CX_ENTITY, $B73, BI$11, BI$14, BI$60,),
            ""
         ),
         IF($I73=3,
            "",
            IFBLANK(
               _xldudf_CX_PUSH(BI73, CX_ENTITY, $B73, BI$11, BI$14, BI$60,),
               ""
            )
         )
      )
   )
)),"")</f>
        <v/>
      </c>
      <c r="DW73" s="1883" t="str" cm="1">
        <f t="array" aca="1" ref="DW73" ca="1">IFERROR(IF(BJ73*fxVal_normal=_BS!BJ73,"",IF(OR(BJ73="", NOT(ISNUMBER(BJ73)), ISERROR(BJ73), $B73=""), "",
   IF($I73=1,
      IFBLANK(
         _xldudf_CX_PUSH(BJ73*fxVal_normal, CX_ENTITY, $B73, BJ$11, BJ$14, BJ$60,),
         ""
      ),
      IF($I73=2,
         IFBLANK(
            _xldudf_CX_PUSH(BJ73, CX_ENTITY, $B73, BJ$11, BJ$14, BJ$60,),
            ""
         ),
         IF($I73=3,
            "",
            IFBLANK(
               _xldudf_CX_PUSH(BJ73, CX_ENTITY, $B73, BJ$11, BJ$14, BJ$60,),
               ""
            )
         )
      )
   )
)),"")</f>
        <v/>
      </c>
      <c r="DX73" s="1883" t="str" cm="1">
        <f t="array" aca="1" ref="DX73" ca="1">IFERROR(IF(BK73*fxVal_normal=_BS!BK73,"",IF(OR(BK73="", NOT(ISNUMBER(BK73)), ISERROR(BK73), $B73=""), "",
   IF($I73=1,
      IFBLANK(
         _xldudf_CX_PUSH(BK73*fxVal_normal, CX_ENTITY, $B73, BK$11, BK$14, BK$60,),
         ""
      ),
      IF($I73=2,
         IFBLANK(
            _xldudf_CX_PUSH(BK73, CX_ENTITY, $B73, BK$11, BK$14, BK$60,),
            ""
         ),
         IF($I73=3,
            "",
            IFBLANK(
               _xldudf_CX_PUSH(BK73, CX_ENTITY, $B73, BK$11, BK$14, BK$60,),
               ""
            )
         )
      )
   )
)),"")</f>
        <v/>
      </c>
      <c r="DY73" s="1883" t="str" cm="1">
        <f t="array" aca="1" ref="DY73" ca="1">IFERROR(IF(BL73*fxVal_normal=_BS!BL73,"",IF(OR(BL73="", NOT(ISNUMBER(BL73)), ISERROR(BL73), $B73=""), "",
   IF($I73=1,
      IFBLANK(
         _xldudf_CX_PUSH(BL73*fxVal_normal, CX_ENTITY, $B73, BL$11, BL$14, BL$60,),
         ""
      ),
      IF($I73=2,
         IFBLANK(
            _xldudf_CX_PUSH(BL73, CX_ENTITY, $B73, BL$11, BL$14, BL$60,),
            ""
         ),
         IF($I73=3,
            "",
            IFBLANK(
               _xldudf_CX_PUSH(BL73, CX_ENTITY, $B73, BL$11, BL$14, BL$60,),
               ""
            )
         )
      )
   )
)),"")</f>
        <v/>
      </c>
      <c r="DZ73" s="1883" t="str" cm="1">
        <f t="array" aca="1" ref="DZ73" ca="1">IFERROR(IF(BM73*fxVal_normal=_BS!BM73,"",IF(OR(BM73="", NOT(ISNUMBER(BM73)), ISERROR(BM73), $B73=""), "",
   IF($I73=1,
      IFBLANK(
         _xldudf_CX_PUSH(BM73*fxVal_normal, CX_ENTITY, $B73, BM$11, BM$14, BM$60,),
         ""
      ),
      IF($I73=2,
         IFBLANK(
            _xldudf_CX_PUSH(BM73, CX_ENTITY, $B73, BM$11, BM$14, BM$60,),
            ""
         ),
         IF($I73=3,
            "",
            IFBLANK(
               _xldudf_CX_PUSH(BM73, CX_ENTITY, $B73, BM$11, BM$14, BM$60,),
               ""
            )
         )
      )
   )
)),"")</f>
        <v/>
      </c>
      <c r="EA73" s="1883" t="str" cm="1">
        <f t="array" aca="1" ref="EA73" ca="1">IFERROR(IF(BN73*fxVal_normal=_BS!BN73,"",IF(OR(BN73="", NOT(ISNUMBER(BN73)), ISERROR(BN73), $B73=""), "",
   IF($I73=1,
      IFBLANK(
         _xldudf_CX_PUSH(BN73*fxVal_normal, CX_ENTITY, $B73, BN$11, BN$14, BN$60,),
         ""
      ),
      IF($I73=2,
         IFBLANK(
            _xldudf_CX_PUSH(BN73, CX_ENTITY, $B73, BN$11, BN$14, BN$60,),
            ""
         ),
         IF($I73=3,
            "",
            IFBLANK(
               _xldudf_CX_PUSH(BN73, CX_ENTITY, $B73, BN$11, BN$14, BN$60,),
               ""
            )
         )
      )
   )
)),"")</f>
        <v/>
      </c>
    </row>
    <row r="74" spans="1:131" ht="21" customHeight="1">
      <c r="A74" s="1646"/>
      <c r="B74" s="811" t="str" cm="1">
        <f t="array" ref="B74">IFBLANK(_BS!F74,"")</f>
        <v>Junior Instrument(s)</v>
      </c>
      <c r="C74" s="811" t="str" cm="1">
        <f t="array" ref="C74">IFBLANK(_BS!C74,"")</f>
        <v>Junior Instrument(S) (Company View)</v>
      </c>
      <c r="D74" s="1549"/>
      <c r="E74" s="1902" t="e" cm="1">
        <f t="array" aca="1" ref="E7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)($AD74:$CH74, Z74)</f>
        <v>#NAME?</v>
      </c>
      <c r="F74" s="1897"/>
      <c r="G74" s="1897"/>
      <c r="H74" s="401">
        <v>1</v>
      </c>
      <c r="I74" s="401">
        <v>1</v>
      </c>
      <c r="J74" s="401"/>
      <c r="N74" s="158"/>
      <c r="O74" s="101"/>
      <c r="P74" s="52"/>
      <c r="Q74" s="101"/>
      <c r="R74" s="126"/>
      <c r="S74" s="101"/>
      <c r="T74" s="101"/>
      <c r="U74" s="39"/>
      <c r="W74" s="930" t="str">
        <f t="shared" si="18"/>
        <v>Budget</v>
      </c>
      <c r="X74" s="857">
        <f>_BS!X74</f>
        <v>-1</v>
      </c>
      <c r="Y74" s="1593">
        <f t="shared" si="17"/>
        <v>2</v>
      </c>
      <c r="Z74" s="198" cm="1">
        <f t="array" ref="Z74">_xlfn.SWITCH(
    TRUE,
    _BS!$L74=TRUE, 1,
    _BS!$L74=FALSE,-1,
    _BS!$L74=-1,0,
"n/a"
)</f>
        <v>1</v>
      </c>
      <c r="AA74" s="200"/>
      <c r="AB74" s="88" t="str">
        <f>_BS!AB74</f>
        <v>Junior Instrument(s): e.g. Second Lien (Junior) or Unsecured Notes</v>
      </c>
      <c r="AC74" s="88" t="str" cm="1">
        <f t="array" aca="1" ref="AC74" ca="1">_xlfn.LET(
_xlpm._termname, $AB74,
_xlpm._iconname, "find",
_xlpm._icon, fx_getIcon(_xlpm._iconname),
_xlpm._location, _xlfn.XLOOKUP(LOWER(_xlpm._termname), LOWER(tbl_acctDef[Term]),tbl_acctDef[Term]),
_xlpm._hyperlink, HYPERLINK("#"&amp;CELL("address",_xlpm._location), _xlpm._icon),
IFERROR(_xlpm._hyperlink,"")
)</f>
        <v/>
      </c>
      <c r="AD74" s="1669">
        <v>1</v>
      </c>
      <c r="AE74" s="1669">
        <v>1</v>
      </c>
      <c r="AF74" s="1669">
        <v>1</v>
      </c>
      <c r="AG74" s="1669">
        <v>1</v>
      </c>
      <c r="AH74" s="1669">
        <v>1</v>
      </c>
      <c r="AI74" s="1669">
        <v>1</v>
      </c>
      <c r="AJ74" s="1669">
        <v>1</v>
      </c>
      <c r="AK74" s="1669">
        <v>1</v>
      </c>
      <c r="AL74" s="1669">
        <v>1</v>
      </c>
      <c r="AM74" s="1669">
        <v>1</v>
      </c>
      <c r="AN74" s="1669">
        <v>1</v>
      </c>
      <c r="AO74" s="1669">
        <v>1</v>
      </c>
      <c r="AP74" s="1669">
        <v>1</v>
      </c>
      <c r="AQ74" s="1669">
        <v>1</v>
      </c>
      <c r="AR74" s="1669">
        <v>1</v>
      </c>
      <c r="AS74" s="1669">
        <v>1</v>
      </c>
      <c r="AT74" s="1669">
        <v>1</v>
      </c>
      <c r="AU74" s="1669">
        <v>1</v>
      </c>
      <c r="AV74" s="1669">
        <v>1</v>
      </c>
      <c r="AW74" s="1669">
        <v>1</v>
      </c>
      <c r="AX74" s="1669">
        <v>1</v>
      </c>
      <c r="AY74" s="1669">
        <v>1</v>
      </c>
      <c r="AZ74" s="1669">
        <v>1</v>
      </c>
      <c r="BA74" s="1669">
        <v>1</v>
      </c>
      <c r="BB74" s="1669">
        <v>1</v>
      </c>
      <c r="BC74" s="1669">
        <v>1</v>
      </c>
      <c r="BD74" s="1669">
        <v>1</v>
      </c>
      <c r="BE74" s="1669">
        <v>1</v>
      </c>
      <c r="BF74" s="1669">
        <v>1</v>
      </c>
      <c r="BG74" s="1669">
        <v>1</v>
      </c>
      <c r="BH74" s="1669">
        <v>1</v>
      </c>
      <c r="BI74" s="1669">
        <v>1</v>
      </c>
      <c r="BJ74" s="1669">
        <v>1</v>
      </c>
      <c r="BK74" s="1669">
        <v>1</v>
      </c>
      <c r="BL74" s="1669">
        <v>1</v>
      </c>
      <c r="BM74" s="1669">
        <v>1</v>
      </c>
      <c r="BN74" s="1669">
        <v>1</v>
      </c>
      <c r="BO74" s="2118"/>
      <c r="BP74" s="2118"/>
      <c r="BQ74" s="2118"/>
      <c r="BR74" s="2118"/>
      <c r="BS74" s="2118"/>
      <c r="BT74" s="2118"/>
      <c r="BU74" s="2118"/>
      <c r="BV74" s="2118"/>
      <c r="BW74" s="2118"/>
      <c r="BX74" s="2118"/>
      <c r="BY74" s="2118"/>
      <c r="BZ74" s="2118"/>
      <c r="CA74" s="929"/>
      <c r="CB74" s="921"/>
      <c r="CC74" s="988"/>
      <c r="CD74" s="928" t="e" cm="1">
        <f t="array" aca="1" ref="CD74" ca="1">_xlfn.XLOOKUP(BS!CD$11, array_timeline, BS!$AD74:$BN74)</f>
        <v>#NAME?</v>
      </c>
      <c r="CE74" s="928" t="e" cm="1">
        <f t="array" aca="1" ref="CE74" ca="1">_xlfn.XLOOKUP(BS!CE$11, array_timeline, BS!$AD74:$BN74)</f>
        <v>#NAME?</v>
      </c>
      <c r="CF74" s="925"/>
      <c r="CG74" s="2124" t="e">
        <f t="shared" ca="1" si="16"/>
        <v>#NAME?</v>
      </c>
      <c r="CH74" s="2124" t="e">
        <f t="shared" ca="1" si="16"/>
        <v>#NAME?</v>
      </c>
      <c r="CI74" s="787"/>
      <c r="CQ74" s="1883" t="str" cm="1">
        <f t="array" aca="1" ref="CQ74" ca="1">IFERROR(IF(AD74*fxVal_normal=_BS!AD74,"",IF(OR(AD74="", NOT(ISNUMBER(AD74)), ISERROR(AD74), $B74=""), "",
   IF($I74=1,
      IFBLANK(
         _xldudf_CX_PUSH(AD74*fxVal_normal, CX_ENTITY, $B74, AD$11, AD$14, AD$60,),
         ""
      ),
      IF($I74=2,
         IFBLANK(
            _xldudf_CX_PUSH(AD74, CX_ENTITY, $B74, AD$11, AD$14, AD$60,),
            ""
         ),
         IF($I74=3,
            "",
            IFBLANK(
               _xldudf_CX_PUSH(AD74, CX_ENTITY, $B74, AD$11, AD$14, AD$60,),
               ""
            )
         )
      )
   )
)),"")</f>
        <v/>
      </c>
      <c r="CR74" s="1883" t="str" cm="1">
        <f t="array" aca="1" ref="CR74" ca="1">IFERROR(IF(AE74*fxVal_normal=_BS!AE74,"",IF(OR(AE74="", NOT(ISNUMBER(AE74)), ISERROR(AE74), $B74=""), "",
   IF($I74=1,
      IFBLANK(
         _xldudf_CX_PUSH(AE74*fxVal_normal, CX_ENTITY, $B74, AE$11, AE$14, AE$60,),
         ""
      ),
      IF($I74=2,
         IFBLANK(
            _xldudf_CX_PUSH(AE74, CX_ENTITY, $B74, AE$11, AE$14, AE$60,),
            ""
         ),
         IF($I74=3,
            "",
            IFBLANK(
               _xldudf_CX_PUSH(AE74, CX_ENTITY, $B74, AE$11, AE$14, AE$60,),
               ""
            )
         )
      )
   )
)),"")</f>
        <v/>
      </c>
      <c r="CS74" s="1883" t="str" cm="1">
        <f t="array" aca="1" ref="CS74" ca="1">IFERROR(IF(AF74*fxVal_normal=_BS!AF74,"",IF(OR(AF74="", NOT(ISNUMBER(AF74)), ISERROR(AF74), $B74=""), "",
   IF($I74=1,
      IFBLANK(
         _xldudf_CX_PUSH(AF74*fxVal_normal, CX_ENTITY, $B74, AF$11, AF$14, AF$60,),
         ""
      ),
      IF($I74=2,
         IFBLANK(
            _xldudf_CX_PUSH(AF74, CX_ENTITY, $B74, AF$11, AF$14, AF$60,),
            ""
         ),
         IF($I74=3,
            "",
            IFBLANK(
               _xldudf_CX_PUSH(AF74, CX_ENTITY, $B74, AF$11, AF$14, AF$60,),
               ""
            )
         )
      )
   )
)),"")</f>
        <v/>
      </c>
      <c r="CT74" s="1883" t="str" cm="1">
        <f t="array" aca="1" ref="CT74" ca="1">IFERROR(IF(AG74*fxVal_normal=_BS!AG74,"",IF(OR(AG74="", NOT(ISNUMBER(AG74)), ISERROR(AG74), $B74=""), "",
   IF($I74=1,
      IFBLANK(
         _xldudf_CX_PUSH(AG74*fxVal_normal, CX_ENTITY, $B74, AG$11, AG$14, AG$60,),
         ""
      ),
      IF($I74=2,
         IFBLANK(
            _xldudf_CX_PUSH(AG74, CX_ENTITY, $B74, AG$11, AG$14, AG$60,),
            ""
         ),
         IF($I74=3,
            "",
            IFBLANK(
               _xldudf_CX_PUSH(AG74, CX_ENTITY, $B74, AG$11, AG$14, AG$60,),
               ""
            )
         )
      )
   )
)),"")</f>
        <v/>
      </c>
      <c r="CU74" s="1883" t="str" cm="1">
        <f t="array" aca="1" ref="CU74" ca="1">IFERROR(IF(AH74*fxVal_normal=_BS!AH74,"",IF(OR(AH74="", NOT(ISNUMBER(AH74)), ISERROR(AH74), $B74=""), "",
   IF($I74=1,
      IFBLANK(
         _xldudf_CX_PUSH(AH74*fxVal_normal, CX_ENTITY, $B74, AH$11, AH$14, AH$60,),
         ""
      ),
      IF($I74=2,
         IFBLANK(
            _xldudf_CX_PUSH(AH74, CX_ENTITY, $B74, AH$11, AH$14, AH$60,),
            ""
         ),
         IF($I74=3,
            "",
            IFBLANK(
               _xldudf_CX_PUSH(AH74, CX_ENTITY, $B74, AH$11, AH$14, AH$60,),
               ""
            )
         )
      )
   )
)),"")</f>
        <v/>
      </c>
      <c r="CV74" s="1883" t="str" cm="1">
        <f t="array" aca="1" ref="CV74" ca="1">IFERROR(IF(AI74*fxVal_normal=_BS!AI74,"",IF(OR(AI74="", NOT(ISNUMBER(AI74)), ISERROR(AI74), $B74=""), "",
   IF($I74=1,
      IFBLANK(
         _xldudf_CX_PUSH(AI74*fxVal_normal, CX_ENTITY, $B74, AI$11, AI$14, AI$60,),
         ""
      ),
      IF($I74=2,
         IFBLANK(
            _xldudf_CX_PUSH(AI74, CX_ENTITY, $B74, AI$11, AI$14, AI$60,),
            ""
         ),
         IF($I74=3,
            "",
            IFBLANK(
               _xldudf_CX_PUSH(AI74, CX_ENTITY, $B74, AI$11, AI$14, AI$60,),
               ""
            )
         )
      )
   )
)),"")</f>
        <v/>
      </c>
      <c r="CW74" s="1883" t="str" cm="1">
        <f t="array" aca="1" ref="CW74" ca="1">IFERROR(IF(AJ74*fxVal_normal=_BS!AJ74,"",IF(OR(AJ74="", NOT(ISNUMBER(AJ74)), ISERROR(AJ74), $B74=""), "",
   IF($I74=1,
      IFBLANK(
         _xldudf_CX_PUSH(AJ74*fxVal_normal, CX_ENTITY, $B74, AJ$11, AJ$14, AJ$60,),
         ""
      ),
      IF($I74=2,
         IFBLANK(
            _xldudf_CX_PUSH(AJ74, CX_ENTITY, $B74, AJ$11, AJ$14, AJ$60,),
            ""
         ),
         IF($I74=3,
            "",
            IFBLANK(
               _xldudf_CX_PUSH(AJ74, CX_ENTITY, $B74, AJ$11, AJ$14, AJ$60,),
               ""
            )
         )
      )
   )
)),"")</f>
        <v/>
      </c>
      <c r="CX74" s="1883" t="str" cm="1">
        <f t="array" aca="1" ref="CX74" ca="1">IFERROR(IF(AK74*fxVal_normal=_BS!AK74,"",IF(OR(AK74="", NOT(ISNUMBER(AK74)), ISERROR(AK74), $B74=""), "",
   IF($I74=1,
      IFBLANK(
         _xldudf_CX_PUSH(AK74*fxVal_normal, CX_ENTITY, $B74, AK$11, AK$14, AK$60,),
         ""
      ),
      IF($I74=2,
         IFBLANK(
            _xldudf_CX_PUSH(AK74, CX_ENTITY, $B74, AK$11, AK$14, AK$60,),
            ""
         ),
         IF($I74=3,
            "",
            IFBLANK(
               _xldudf_CX_PUSH(AK74, CX_ENTITY, $B74, AK$11, AK$14, AK$60,),
               ""
            )
         )
      )
   )
)),"")</f>
        <v/>
      </c>
      <c r="CY74" s="1883" t="str" cm="1">
        <f t="array" aca="1" ref="CY74" ca="1">IFERROR(IF(AL74*fxVal_normal=_BS!AL74,"",IF(OR(AL74="", NOT(ISNUMBER(AL74)), ISERROR(AL74), $B74=""), "",
   IF($I74=1,
      IFBLANK(
         _xldudf_CX_PUSH(AL74*fxVal_normal, CX_ENTITY, $B74, AL$11, AL$14, AL$60,),
         ""
      ),
      IF($I74=2,
         IFBLANK(
            _xldudf_CX_PUSH(AL74, CX_ENTITY, $B74, AL$11, AL$14, AL$60,),
            ""
         ),
         IF($I74=3,
            "",
            IFBLANK(
               _xldudf_CX_PUSH(AL74, CX_ENTITY, $B74, AL$11, AL$14, AL$60,),
               ""
            )
         )
      )
   )
)),"")</f>
        <v/>
      </c>
      <c r="CZ74" s="1883" t="str" cm="1">
        <f t="array" aca="1" ref="CZ74" ca="1">IFERROR(IF(AM74*fxVal_normal=_BS!AM74,"",IF(OR(AM74="", NOT(ISNUMBER(AM74)), ISERROR(AM74), $B74=""), "",
   IF($I74=1,
      IFBLANK(
         _xldudf_CX_PUSH(AM74*fxVal_normal, CX_ENTITY, $B74, AM$11, AM$14, AM$60,),
         ""
      ),
      IF($I74=2,
         IFBLANK(
            _xldudf_CX_PUSH(AM74, CX_ENTITY, $B74, AM$11, AM$14, AM$60,),
            ""
         ),
         IF($I74=3,
            "",
            IFBLANK(
               _xldudf_CX_PUSH(AM74, CX_ENTITY, $B74, AM$11, AM$14, AM$60,),
               ""
            )
         )
      )
   )
)),"")</f>
        <v/>
      </c>
      <c r="DA74" s="1883" t="str" cm="1">
        <f t="array" aca="1" ref="DA74" ca="1">IFERROR(IF(AN74*fxVal_normal=_BS!AN74,"",IF(OR(AN74="", NOT(ISNUMBER(AN74)), ISERROR(AN74), $B74=""), "",
   IF($I74=1,
      IFBLANK(
         _xldudf_CX_PUSH(AN74*fxVal_normal, CX_ENTITY, $B74, AN$11, AN$14, AN$60,),
         ""
      ),
      IF($I74=2,
         IFBLANK(
            _xldudf_CX_PUSH(AN74, CX_ENTITY, $B74, AN$11, AN$14, AN$60,),
            ""
         ),
         IF($I74=3,
            "",
            IFBLANK(
               _xldudf_CX_PUSH(AN74, CX_ENTITY, $B74, AN$11, AN$14, AN$60,),
               ""
            )
         )
      )
   )
)),"")</f>
        <v/>
      </c>
      <c r="DB74" s="1883" t="str" cm="1">
        <f t="array" aca="1" ref="DB74" ca="1">IFERROR(IF(AO74*fxVal_normal=_BS!AO74,"",IF(OR(AO74="", NOT(ISNUMBER(AO74)), ISERROR(AO74), $B74=""), "",
   IF($I74=1,
      IFBLANK(
         _xldudf_CX_PUSH(AO74*fxVal_normal, CX_ENTITY, $B74, AO$11, AO$14, AO$60,),
         ""
      ),
      IF($I74=2,
         IFBLANK(
            _xldudf_CX_PUSH(AO74, CX_ENTITY, $B74, AO$11, AO$14, AO$60,),
            ""
         ),
         IF($I74=3,
            "",
            IFBLANK(
               _xldudf_CX_PUSH(AO74, CX_ENTITY, $B74, AO$11, AO$14, AO$60,),
               ""
            )
         )
      )
   )
)),"")</f>
        <v/>
      </c>
      <c r="DC74" s="1883" t="str" cm="1">
        <f t="array" aca="1" ref="DC74" ca="1">IFERROR(IF(AP74*fxVal_normal=_BS!AP74,"",IF(OR(AP74="", NOT(ISNUMBER(AP74)), ISERROR(AP74), $B74=""), "",
   IF($I74=1,
      IFBLANK(
         _xldudf_CX_PUSH(AP74*fxVal_normal, CX_ENTITY, $B74, AP$11, AP$14, AP$60,),
         ""
      ),
      IF($I74=2,
         IFBLANK(
            _xldudf_CX_PUSH(AP74, CX_ENTITY, $B74, AP$11, AP$14, AP$60,),
            ""
         ),
         IF($I74=3,
            "",
            IFBLANK(
               _xldudf_CX_PUSH(AP74, CX_ENTITY, $B74, AP$11, AP$14, AP$60,),
               ""
            )
         )
      )
   )
)),"")</f>
        <v/>
      </c>
      <c r="DD74" s="1883" t="str" cm="1">
        <f t="array" aca="1" ref="DD74" ca="1">IFERROR(IF(AQ74*fxVal_normal=_BS!AQ74,"",IF(OR(AQ74="", NOT(ISNUMBER(AQ74)), ISERROR(AQ74), $B74=""), "",
   IF($I74=1,
      IFBLANK(
         _xldudf_CX_PUSH(AQ74*fxVal_normal, CX_ENTITY, $B74, AQ$11, AQ$14, AQ$60,),
         ""
      ),
      IF($I74=2,
         IFBLANK(
            _xldudf_CX_PUSH(AQ74, CX_ENTITY, $B74, AQ$11, AQ$14, AQ$60,),
            ""
         ),
         IF($I74=3,
            "",
            IFBLANK(
               _xldudf_CX_PUSH(AQ74, CX_ENTITY, $B74, AQ$11, AQ$14, AQ$60,),
               ""
            )
         )
      )
   )
)),"")</f>
        <v/>
      </c>
      <c r="DE74" s="1883" t="str" cm="1">
        <f t="array" aca="1" ref="DE74" ca="1">IFERROR(IF(AR74*fxVal_normal=_BS!AR74,"",IF(OR(AR74="", NOT(ISNUMBER(AR74)), ISERROR(AR74), $B74=""), "",
   IF($I74=1,
      IFBLANK(
         _xldudf_CX_PUSH(AR74*fxVal_normal, CX_ENTITY, $B74, AR$11, AR$14, AR$60,),
         ""
      ),
      IF($I74=2,
         IFBLANK(
            _xldudf_CX_PUSH(AR74, CX_ENTITY, $B74, AR$11, AR$14, AR$60,),
            ""
         ),
         IF($I74=3,
            "",
            IFBLANK(
               _xldudf_CX_PUSH(AR74, CX_ENTITY, $B74, AR$11, AR$14, AR$60,),
               ""
            )
         )
      )
   )
)),"")</f>
        <v/>
      </c>
      <c r="DF74" s="1883" t="str" cm="1">
        <f t="array" aca="1" ref="DF74" ca="1">IFERROR(IF(AS74*fxVal_normal=_BS!AS74,"",IF(OR(AS74="", NOT(ISNUMBER(AS74)), ISERROR(AS74), $B74=""), "",
   IF($I74=1,
      IFBLANK(
         _xldudf_CX_PUSH(AS74*fxVal_normal, CX_ENTITY, $B74, AS$11, AS$14, AS$60,),
         ""
      ),
      IF($I74=2,
         IFBLANK(
            _xldudf_CX_PUSH(AS74, CX_ENTITY, $B74, AS$11, AS$14, AS$60,),
            ""
         ),
         IF($I74=3,
            "",
            IFBLANK(
               _xldudf_CX_PUSH(AS74, CX_ENTITY, $B74, AS$11, AS$14, AS$60,),
               ""
            )
         )
      )
   )
)),"")</f>
        <v/>
      </c>
      <c r="DG74" s="1883" t="str" cm="1">
        <f t="array" aca="1" ref="DG74" ca="1">IFERROR(IF(AT74*fxVal_normal=_BS!AT74,"",IF(OR(AT74="", NOT(ISNUMBER(AT74)), ISERROR(AT74), $B74=""), "",
   IF($I74=1,
      IFBLANK(
         _xldudf_CX_PUSH(AT74*fxVal_normal, CX_ENTITY, $B74, AT$11, AT$14, AT$60,),
         ""
      ),
      IF($I74=2,
         IFBLANK(
            _xldudf_CX_PUSH(AT74, CX_ENTITY, $B74, AT$11, AT$14, AT$60,),
            ""
         ),
         IF($I74=3,
            "",
            IFBLANK(
               _xldudf_CX_PUSH(AT74, CX_ENTITY, $B74, AT$11, AT$14, AT$60,),
               ""
            )
         )
      )
   )
)),"")</f>
        <v/>
      </c>
      <c r="DH74" s="1883" t="str" cm="1">
        <f t="array" aca="1" ref="DH74" ca="1">IFERROR(IF(AU74*fxVal_normal=_BS!AU74,"",IF(OR(AU74="", NOT(ISNUMBER(AU74)), ISERROR(AU74), $B74=""), "",
   IF($I74=1,
      IFBLANK(
         _xldudf_CX_PUSH(AU74*fxVal_normal, CX_ENTITY, $B74, AU$11, AU$14, AU$60,),
         ""
      ),
      IF($I74=2,
         IFBLANK(
            _xldudf_CX_PUSH(AU74, CX_ENTITY, $B74, AU$11, AU$14, AU$60,),
            ""
         ),
         IF($I74=3,
            "",
            IFBLANK(
               _xldudf_CX_PUSH(AU74, CX_ENTITY, $B74, AU$11, AU$14, AU$60,),
               ""
            )
         )
      )
   )
)),"")</f>
        <v/>
      </c>
      <c r="DI74" s="1883" t="str" cm="1">
        <f t="array" aca="1" ref="DI74" ca="1">IFERROR(IF(AV74*fxVal_normal=_BS!AV74,"",IF(OR(AV74="", NOT(ISNUMBER(AV74)), ISERROR(AV74), $B74=""), "",
   IF($I74=1,
      IFBLANK(
         _xldudf_CX_PUSH(AV74*fxVal_normal, CX_ENTITY, $B74, AV$11, AV$14, AV$60,),
         ""
      ),
      IF($I74=2,
         IFBLANK(
            _xldudf_CX_PUSH(AV74, CX_ENTITY, $B74, AV$11, AV$14, AV$60,),
            ""
         ),
         IF($I74=3,
            "",
            IFBLANK(
               _xldudf_CX_PUSH(AV74, CX_ENTITY, $B74, AV$11, AV$14, AV$60,),
               ""
            )
         )
      )
   )
)),"")</f>
        <v/>
      </c>
      <c r="DJ74" s="1883" t="str" cm="1">
        <f t="array" aca="1" ref="DJ74" ca="1">IFERROR(IF(AW74*fxVal_normal=_BS!AW74,"",IF(OR(AW74="", NOT(ISNUMBER(AW74)), ISERROR(AW74), $B74=""), "",
   IF($I74=1,
      IFBLANK(
         _xldudf_CX_PUSH(AW74*fxVal_normal, CX_ENTITY, $B74, AW$11, AW$14, AW$60,),
         ""
      ),
      IF($I74=2,
         IFBLANK(
            _xldudf_CX_PUSH(AW74, CX_ENTITY, $B74, AW$11, AW$14, AW$60,),
            ""
         ),
         IF($I74=3,
            "",
            IFBLANK(
               _xldudf_CX_PUSH(AW74, CX_ENTITY, $B74, AW$11, AW$14, AW$60,),
               ""
            )
         )
      )
   )
)),"")</f>
        <v/>
      </c>
      <c r="DK74" s="1883" t="str" cm="1">
        <f t="array" aca="1" ref="DK74" ca="1">IFERROR(IF(AX74*fxVal_normal=_BS!AX74,"",IF(OR(AX74="", NOT(ISNUMBER(AX74)), ISERROR(AX74), $B74=""), "",
   IF($I74=1,
      IFBLANK(
         _xldudf_CX_PUSH(AX74*fxVal_normal, CX_ENTITY, $B74, AX$11, AX$14, AX$60,),
         ""
      ),
      IF($I74=2,
         IFBLANK(
            _xldudf_CX_PUSH(AX74, CX_ENTITY, $B74, AX$11, AX$14, AX$60,),
            ""
         ),
         IF($I74=3,
            "",
            IFBLANK(
               _xldudf_CX_PUSH(AX74, CX_ENTITY, $B74, AX$11, AX$14, AX$60,),
               ""
            )
         )
      )
   )
)),"")</f>
        <v/>
      </c>
      <c r="DL74" s="1883" t="str" cm="1">
        <f t="array" aca="1" ref="DL74" ca="1">IFERROR(IF(AY74*fxVal_normal=_BS!AY74,"",IF(OR(AY74="", NOT(ISNUMBER(AY74)), ISERROR(AY74), $B74=""), "",
   IF($I74=1,
      IFBLANK(
         _xldudf_CX_PUSH(AY74*fxVal_normal, CX_ENTITY, $B74, AY$11, AY$14, AY$60,),
         ""
      ),
      IF($I74=2,
         IFBLANK(
            _xldudf_CX_PUSH(AY74, CX_ENTITY, $B74, AY$11, AY$14, AY$60,),
            ""
         ),
         IF($I74=3,
            "",
            IFBLANK(
               _xldudf_CX_PUSH(AY74, CX_ENTITY, $B74, AY$11, AY$14, AY$60,),
               ""
            )
         )
      )
   )
)),"")</f>
        <v/>
      </c>
      <c r="DM74" s="1883" t="str" cm="1">
        <f t="array" aca="1" ref="DM74" ca="1">IFERROR(IF(AZ74*fxVal_normal=_BS!AZ74,"",IF(OR(AZ74="", NOT(ISNUMBER(AZ74)), ISERROR(AZ74), $B74=""), "",
   IF($I74=1,
      IFBLANK(
         _xldudf_CX_PUSH(AZ74*fxVal_normal, CX_ENTITY, $B74, AZ$11, AZ$14, AZ$60,),
         ""
      ),
      IF($I74=2,
         IFBLANK(
            _xldudf_CX_PUSH(AZ74, CX_ENTITY, $B74, AZ$11, AZ$14, AZ$60,),
            ""
         ),
         IF($I74=3,
            "",
            IFBLANK(
               _xldudf_CX_PUSH(AZ74, CX_ENTITY, $B74, AZ$11, AZ$14, AZ$60,),
               ""
            )
         )
      )
   )
)),"")</f>
        <v/>
      </c>
      <c r="DN74" s="1883" t="str" cm="1">
        <f t="array" aca="1" ref="DN74" ca="1">IFERROR(IF(BA74*fxVal_normal=_BS!BA74,"",IF(OR(BA74="", NOT(ISNUMBER(BA74)), ISERROR(BA74), $B74=""), "",
   IF($I74=1,
      IFBLANK(
         _xldudf_CX_PUSH(BA74*fxVal_normal, CX_ENTITY, $B74, BA$11, BA$14, BA$60,),
         ""
      ),
      IF($I74=2,
         IFBLANK(
            _xldudf_CX_PUSH(BA74, CX_ENTITY, $B74, BA$11, BA$14, BA$60,),
            ""
         ),
         IF($I74=3,
            "",
            IFBLANK(
               _xldudf_CX_PUSH(BA74, CX_ENTITY, $B74, BA$11, BA$14, BA$60,),
               ""
            )
         )
      )
   )
)),"")</f>
        <v/>
      </c>
      <c r="DO74" s="1883" t="str" cm="1">
        <f t="array" aca="1" ref="DO74" ca="1">IFERROR(IF(BB74*fxVal_normal=_BS!BB74,"",IF(OR(BB74="", NOT(ISNUMBER(BB74)), ISERROR(BB74), $B74=""), "",
   IF($I74=1,
      IFBLANK(
         _xldudf_CX_PUSH(BB74*fxVal_normal, CX_ENTITY, $B74, BB$11, BB$14, BB$60,),
         ""
      ),
      IF($I74=2,
         IFBLANK(
            _xldudf_CX_PUSH(BB74, CX_ENTITY, $B74, BB$11, BB$14, BB$60,),
            ""
         ),
         IF($I74=3,
            "",
            IFBLANK(
               _xldudf_CX_PUSH(BB74, CX_ENTITY, $B74, BB$11, BB$14, BB$60,),
               ""
            )
         )
      )
   )
)),"")</f>
        <v/>
      </c>
      <c r="DP74" s="1883" t="str" cm="1">
        <f t="array" aca="1" ref="DP74" ca="1">IFERROR(IF(BC74*fxVal_normal=_BS!BC74,"",IF(OR(BC74="", NOT(ISNUMBER(BC74)), ISERROR(BC74), $B74=""), "",
   IF($I74=1,
      IFBLANK(
         _xldudf_CX_PUSH(BC74*fxVal_normal, CX_ENTITY, $B74, BC$11, BC$14, BC$60,),
         ""
      ),
      IF($I74=2,
         IFBLANK(
            _xldudf_CX_PUSH(BC74, CX_ENTITY, $B74, BC$11, BC$14, BC$60,),
            ""
         ),
         IF($I74=3,
            "",
            IFBLANK(
               _xldudf_CX_PUSH(BC74, CX_ENTITY, $B74, BC$11, BC$14, BC$60,),
               ""
            )
         )
      )
   )
)),"")</f>
        <v/>
      </c>
      <c r="DQ74" s="1883" t="str" cm="1">
        <f t="array" aca="1" ref="DQ74" ca="1">IFERROR(IF(BD74*fxVal_normal=_BS!BD74,"",IF(OR(BD74="", NOT(ISNUMBER(BD74)), ISERROR(BD74), $B74=""), "",
   IF($I74=1,
      IFBLANK(
         _xldudf_CX_PUSH(BD74*fxVal_normal, CX_ENTITY, $B74, BD$11, BD$14, BD$60,),
         ""
      ),
      IF($I74=2,
         IFBLANK(
            _xldudf_CX_PUSH(BD74, CX_ENTITY, $B74, BD$11, BD$14, BD$60,),
            ""
         ),
         IF($I74=3,
            "",
            IFBLANK(
               _xldudf_CX_PUSH(BD74, CX_ENTITY, $B74, BD$11, BD$14, BD$60,),
               ""
            )
         )
      )
   )
)),"")</f>
        <v/>
      </c>
      <c r="DR74" s="1883" t="str" cm="1">
        <f t="array" aca="1" ref="DR74" ca="1">IFERROR(IF(BE74*fxVal_normal=_BS!BE74,"",IF(OR(BE74="", NOT(ISNUMBER(BE74)), ISERROR(BE74), $B74=""), "",
   IF($I74=1,
      IFBLANK(
         _xldudf_CX_PUSH(BE74*fxVal_normal, CX_ENTITY, $B74, BE$11, BE$14, BE$60,),
         ""
      ),
      IF($I74=2,
         IFBLANK(
            _xldudf_CX_PUSH(BE74, CX_ENTITY, $B74, BE$11, BE$14, BE$60,),
            ""
         ),
         IF($I74=3,
            "",
            IFBLANK(
               _xldudf_CX_PUSH(BE74, CX_ENTITY, $B74, BE$11, BE$14, BE$60,),
               ""
            )
         )
      )
   )
)),"")</f>
        <v/>
      </c>
      <c r="DS74" s="1883" t="str" cm="1">
        <f t="array" aca="1" ref="DS74" ca="1">IFERROR(IF(BF74*fxVal_normal=_BS!BF74,"",IF(OR(BF74="", NOT(ISNUMBER(BF74)), ISERROR(BF74), $B74=""), "",
   IF($I74=1,
      IFBLANK(
         _xldudf_CX_PUSH(BF74*fxVal_normal, CX_ENTITY, $B74, BF$11, BF$14, BF$60,),
         ""
      ),
      IF($I74=2,
         IFBLANK(
            _xldudf_CX_PUSH(BF74, CX_ENTITY, $B74, BF$11, BF$14, BF$60,),
            ""
         ),
         IF($I74=3,
            "",
            IFBLANK(
               _xldudf_CX_PUSH(BF74, CX_ENTITY, $B74, BF$11, BF$14, BF$60,),
               ""
            )
         )
      )
   )
)),"")</f>
        <v/>
      </c>
      <c r="DT74" s="1883" t="str" cm="1">
        <f t="array" aca="1" ref="DT74" ca="1">IFERROR(IF(BG74*fxVal_normal=_BS!BG74,"",IF(OR(BG74="", NOT(ISNUMBER(BG74)), ISERROR(BG74), $B74=""), "",
   IF($I74=1,
      IFBLANK(
         _xldudf_CX_PUSH(BG74*fxVal_normal, CX_ENTITY, $B74, BG$11, BG$14, BG$60,),
         ""
      ),
      IF($I74=2,
         IFBLANK(
            _xldudf_CX_PUSH(BG74, CX_ENTITY, $B74, BG$11, BG$14, BG$60,),
            ""
         ),
         IF($I74=3,
            "",
            IFBLANK(
               _xldudf_CX_PUSH(BG74, CX_ENTITY, $B74, BG$11, BG$14, BG$60,),
               ""
            )
         )
      )
   )
)),"")</f>
        <v/>
      </c>
      <c r="DU74" s="1883" t="str" cm="1">
        <f t="array" aca="1" ref="DU74" ca="1">IFERROR(IF(BH74*fxVal_normal=_BS!BH74,"",IF(OR(BH74="", NOT(ISNUMBER(BH74)), ISERROR(BH74), $B74=""), "",
   IF($I74=1,
      IFBLANK(
         _xldudf_CX_PUSH(BH74*fxVal_normal, CX_ENTITY, $B74, BH$11, BH$14, BH$60,),
         ""
      ),
      IF($I74=2,
         IFBLANK(
            _xldudf_CX_PUSH(BH74, CX_ENTITY, $B74, BH$11, BH$14, BH$60,),
            ""
         ),
         IF($I74=3,
            "",
            IFBLANK(
               _xldudf_CX_PUSH(BH74, CX_ENTITY, $B74, BH$11, BH$14, BH$60,),
               ""
            )
         )
      )
   )
)),"")</f>
        <v/>
      </c>
      <c r="DV74" s="1883" t="str" cm="1">
        <f t="array" aca="1" ref="DV74" ca="1">IFERROR(IF(BI74*fxVal_normal=_BS!BI74,"",IF(OR(BI74="", NOT(ISNUMBER(BI74)), ISERROR(BI74), $B74=""), "",
   IF($I74=1,
      IFBLANK(
         _xldudf_CX_PUSH(BI74*fxVal_normal, CX_ENTITY, $B74, BI$11, BI$14, BI$60,),
         ""
      ),
      IF($I74=2,
         IFBLANK(
            _xldudf_CX_PUSH(BI74, CX_ENTITY, $B74, BI$11, BI$14, BI$60,),
            ""
         ),
         IF($I74=3,
            "",
            IFBLANK(
               _xldudf_CX_PUSH(BI74, CX_ENTITY, $B74, BI$11, BI$14, BI$60,),
               ""
            )
         )
      )
   )
)),"")</f>
        <v/>
      </c>
      <c r="DW74" s="1883" t="str" cm="1">
        <f t="array" aca="1" ref="DW74" ca="1">IFERROR(IF(BJ74*fxVal_normal=_BS!BJ74,"",IF(OR(BJ74="", NOT(ISNUMBER(BJ74)), ISERROR(BJ74), $B74=""), "",
   IF($I74=1,
      IFBLANK(
         _xldudf_CX_PUSH(BJ74*fxVal_normal, CX_ENTITY, $B74, BJ$11, BJ$14, BJ$60,),
         ""
      ),
      IF($I74=2,
         IFBLANK(
            _xldudf_CX_PUSH(BJ74, CX_ENTITY, $B74, BJ$11, BJ$14, BJ$60,),
            ""
         ),
         IF($I74=3,
            "",
            IFBLANK(
               _xldudf_CX_PUSH(BJ74, CX_ENTITY, $B74, BJ$11, BJ$14, BJ$60,),
               ""
            )
         )
      )
   )
)),"")</f>
        <v/>
      </c>
      <c r="DX74" s="1883" t="str" cm="1">
        <f t="array" aca="1" ref="DX74" ca="1">IFERROR(IF(BK74*fxVal_normal=_BS!BK74,"",IF(OR(BK74="", NOT(ISNUMBER(BK74)), ISERROR(BK74), $B74=""), "",
   IF($I74=1,
      IFBLANK(
         _xldudf_CX_PUSH(BK74*fxVal_normal, CX_ENTITY, $B74, BK$11, BK$14, BK$60,),
         ""
      ),
      IF($I74=2,
         IFBLANK(
            _xldudf_CX_PUSH(BK74, CX_ENTITY, $B74, BK$11, BK$14, BK$60,),
            ""
         ),
         IF($I74=3,
            "",
            IFBLANK(
               _xldudf_CX_PUSH(BK74, CX_ENTITY, $B74, BK$11, BK$14, BK$60,),
               ""
            )
         )
      )
   )
)),"")</f>
        <v/>
      </c>
      <c r="DY74" s="1883" t="str" cm="1">
        <f t="array" aca="1" ref="DY74" ca="1">IFERROR(IF(BL74*fxVal_normal=_BS!BL74,"",IF(OR(BL74="", NOT(ISNUMBER(BL74)), ISERROR(BL74), $B74=""), "",
   IF($I74=1,
      IFBLANK(
         _xldudf_CX_PUSH(BL74*fxVal_normal, CX_ENTITY, $B74, BL$11, BL$14, BL$60,),
         ""
      ),
      IF($I74=2,
         IFBLANK(
            _xldudf_CX_PUSH(BL74, CX_ENTITY, $B74, BL$11, BL$14, BL$60,),
            ""
         ),
         IF($I74=3,
            "",
            IFBLANK(
               _xldudf_CX_PUSH(BL74, CX_ENTITY, $B74, BL$11, BL$14, BL$60,),
               ""
            )
         )
      )
   )
)),"")</f>
        <v/>
      </c>
      <c r="DZ74" s="1883" t="str" cm="1">
        <f t="array" aca="1" ref="DZ74" ca="1">IFERROR(IF(BM74*fxVal_normal=_BS!BM74,"",IF(OR(BM74="", NOT(ISNUMBER(BM74)), ISERROR(BM74), $B74=""), "",
   IF($I74=1,
      IFBLANK(
         _xldudf_CX_PUSH(BM74*fxVal_normal, CX_ENTITY, $B74, BM$11, BM$14, BM$60,),
         ""
      ),
      IF($I74=2,
         IFBLANK(
            _xldudf_CX_PUSH(BM74, CX_ENTITY, $B74, BM$11, BM$14, BM$60,),
            ""
         ),
         IF($I74=3,
            "",
            IFBLANK(
               _xldudf_CX_PUSH(BM74, CX_ENTITY, $B74, BM$11, BM$14, BM$60,),
               ""
            )
         )
      )
   )
)),"")</f>
        <v/>
      </c>
      <c r="EA74" s="1883" t="str" cm="1">
        <f t="array" aca="1" ref="EA74" ca="1">IFERROR(IF(BN74*fxVal_normal=_BS!BN74,"",IF(OR(BN74="", NOT(ISNUMBER(BN74)), ISERROR(BN74), $B74=""), "",
   IF($I74=1,
      IFBLANK(
         _xldudf_CX_PUSH(BN74*fxVal_normal, CX_ENTITY, $B74, BN$11, BN$14, BN$60,),
         ""
      ),
      IF($I74=2,
         IFBLANK(
            _xldudf_CX_PUSH(BN74, CX_ENTITY, $B74, BN$11, BN$14, BN$60,),
            ""
         ),
         IF($I74=3,
            "",
            IFBLANK(
               _xldudf_CX_PUSH(BN74, CX_ENTITY, $B74, BN$11, BN$14, BN$60,),
               ""
            )
         )
      )
   )
)),"")</f>
        <v/>
      </c>
    </row>
    <row r="75" spans="1:131" ht="21" customHeight="1">
      <c r="A75" s="1646"/>
      <c r="B75" s="811" t="str" cm="1">
        <f t="array" ref="B75">IFBLANK(_BS!F75,"")</f>
        <v>Others Instrument(s)</v>
      </c>
      <c r="C75" s="811" t="str" cm="1">
        <f t="array" ref="C75">IFBLANK(_BS!C75,"")</f>
        <v>Others Instrument(s) (Company View)</v>
      </c>
      <c r="D75" s="1640"/>
      <c r="E75" s="1902" t="e" cm="1">
        <f t="array" aca="1" ref="E7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)($AD75:$CH75, Z75)</f>
        <v>#NAME?</v>
      </c>
      <c r="F75" s="1897"/>
      <c r="G75" s="1897"/>
      <c r="H75" s="401">
        <v>1</v>
      </c>
      <c r="I75" s="401">
        <v>1</v>
      </c>
      <c r="J75" s="401"/>
      <c r="N75" s="158"/>
      <c r="O75" s="101"/>
      <c r="P75" s="52"/>
      <c r="Q75" s="101"/>
      <c r="R75" s="101"/>
      <c r="S75" s="101"/>
      <c r="T75" s="101"/>
      <c r="U75" s="39"/>
      <c r="W75" s="930" t="str">
        <f t="shared" si="18"/>
        <v>Budget</v>
      </c>
      <c r="X75" s="857">
        <f>_BS!X75</f>
        <v>-1</v>
      </c>
      <c r="Y75" s="1593">
        <f t="shared" si="17"/>
        <v>2</v>
      </c>
      <c r="Z75" s="198" cm="1">
        <f t="array" ref="Z75">_xlfn.SWITCH(
    TRUE,
    _BS!$L75=TRUE, 1,
    _BS!$L75=FALSE,-1,
    _BS!$L75=-1,0,
"n/a"
)</f>
        <v>1</v>
      </c>
      <c r="AA75" s="200"/>
      <c r="AB75" s="88" t="str">
        <f>_BS!AB75</f>
        <v>Others Instrument(s)</v>
      </c>
      <c r="AC75" s="88" t="str" cm="1">
        <f t="array" aca="1" ref="AC75" ca="1">_xlfn.LET(
_xlpm._termname, $AB75,
_xlpm._iconname, "find",
_xlpm._icon, fx_getIcon(_xlpm._iconname),
_xlpm._location, _xlfn.XLOOKUP(LOWER(_xlpm._termname), LOWER(tbl_acctDef[Term]),tbl_acctDef[Term]),
_xlpm._hyperlink, HYPERLINK("#"&amp;CELL("address",_xlpm._location), _xlpm._icon),
IFERROR(_xlpm._hyperlink,"")
)</f>
        <v/>
      </c>
      <c r="AD75" s="1669">
        <v>1</v>
      </c>
      <c r="AE75" s="1669">
        <v>1</v>
      </c>
      <c r="AF75" s="1669">
        <v>1</v>
      </c>
      <c r="AG75" s="1669">
        <v>1</v>
      </c>
      <c r="AH75" s="1669">
        <v>1</v>
      </c>
      <c r="AI75" s="1669">
        <v>1</v>
      </c>
      <c r="AJ75" s="1669">
        <v>1</v>
      </c>
      <c r="AK75" s="1669">
        <v>1</v>
      </c>
      <c r="AL75" s="1669">
        <v>1</v>
      </c>
      <c r="AM75" s="1669">
        <v>1</v>
      </c>
      <c r="AN75" s="1669">
        <v>1</v>
      </c>
      <c r="AO75" s="1669">
        <v>1</v>
      </c>
      <c r="AP75" s="1669">
        <v>1</v>
      </c>
      <c r="AQ75" s="1669">
        <v>1</v>
      </c>
      <c r="AR75" s="1669">
        <v>1</v>
      </c>
      <c r="AS75" s="1669">
        <v>1</v>
      </c>
      <c r="AT75" s="1669">
        <v>1</v>
      </c>
      <c r="AU75" s="1669">
        <v>1</v>
      </c>
      <c r="AV75" s="1669">
        <v>1</v>
      </c>
      <c r="AW75" s="1669">
        <v>1</v>
      </c>
      <c r="AX75" s="1669">
        <v>1</v>
      </c>
      <c r="AY75" s="1669">
        <v>1</v>
      </c>
      <c r="AZ75" s="1669">
        <v>1</v>
      </c>
      <c r="BA75" s="1669">
        <v>1</v>
      </c>
      <c r="BB75" s="1669">
        <v>1</v>
      </c>
      <c r="BC75" s="1669">
        <v>1</v>
      </c>
      <c r="BD75" s="1669">
        <v>1</v>
      </c>
      <c r="BE75" s="1669">
        <v>1</v>
      </c>
      <c r="BF75" s="1669">
        <v>1</v>
      </c>
      <c r="BG75" s="1669">
        <v>1</v>
      </c>
      <c r="BH75" s="1669">
        <v>1</v>
      </c>
      <c r="BI75" s="1669">
        <v>1</v>
      </c>
      <c r="BJ75" s="1669">
        <v>1</v>
      </c>
      <c r="BK75" s="1669">
        <v>1</v>
      </c>
      <c r="BL75" s="1669">
        <v>1</v>
      </c>
      <c r="BM75" s="1669">
        <v>1</v>
      </c>
      <c r="BN75" s="1669">
        <v>1</v>
      </c>
      <c r="BO75" s="2118"/>
      <c r="BP75" s="2118"/>
      <c r="BQ75" s="2118"/>
      <c r="BR75" s="2118"/>
      <c r="BS75" s="2118"/>
      <c r="BT75" s="2118"/>
      <c r="BU75" s="2118"/>
      <c r="BV75" s="2118"/>
      <c r="BW75" s="2118"/>
      <c r="BX75" s="2118"/>
      <c r="BY75" s="2118"/>
      <c r="BZ75" s="2118"/>
      <c r="CA75" s="929"/>
      <c r="CB75" s="921"/>
      <c r="CC75" s="988"/>
      <c r="CD75" s="928" t="e" cm="1">
        <f t="array" aca="1" ref="CD75" ca="1">_xlfn.XLOOKUP(BS!CD$11, array_timeline, BS!$AD75:$BN75)</f>
        <v>#NAME?</v>
      </c>
      <c r="CE75" s="928" t="e" cm="1">
        <f t="array" aca="1" ref="CE75" ca="1">_xlfn.XLOOKUP(BS!CE$11, array_timeline, BS!$AD75:$BN75)</f>
        <v>#NAME?</v>
      </c>
      <c r="CF75" s="925"/>
      <c r="CG75" s="2124" t="e">
        <f t="shared" ca="1" si="16"/>
        <v>#NAME?</v>
      </c>
      <c r="CH75" s="2124" t="e">
        <f t="shared" ca="1" si="16"/>
        <v>#NAME?</v>
      </c>
      <c r="CI75" s="787"/>
      <c r="CQ75" s="1883" t="str" cm="1">
        <f t="array" aca="1" ref="CQ75" ca="1">IFERROR(IF(AD75*fxVal_normal=_BS!AD75,"",IF(OR(AD75="", NOT(ISNUMBER(AD75)), ISERROR(AD75), $B75=""), "",
   IF($I75=1,
      IFBLANK(
         _xldudf_CX_PUSH(AD75*fxVal_normal, CX_ENTITY, $B75, AD$11, AD$14, AD$60,),
         ""
      ),
      IF($I75=2,
         IFBLANK(
            _xldudf_CX_PUSH(AD75, CX_ENTITY, $B75, AD$11, AD$14, AD$60,),
            ""
         ),
         IF($I75=3,
            "",
            IFBLANK(
               _xldudf_CX_PUSH(AD75, CX_ENTITY, $B75, AD$11, AD$14, AD$60,),
               ""
            )
         )
      )
   )
)),"")</f>
        <v/>
      </c>
      <c r="CR75" s="1883" t="str" cm="1">
        <f t="array" aca="1" ref="CR75" ca="1">IFERROR(IF(AE75*fxVal_normal=_BS!AE75,"",IF(OR(AE75="", NOT(ISNUMBER(AE75)), ISERROR(AE75), $B75=""), "",
   IF($I75=1,
      IFBLANK(
         _xldudf_CX_PUSH(AE75*fxVal_normal, CX_ENTITY, $B75, AE$11, AE$14, AE$60,),
         ""
      ),
      IF($I75=2,
         IFBLANK(
            _xldudf_CX_PUSH(AE75, CX_ENTITY, $B75, AE$11, AE$14, AE$60,),
            ""
         ),
         IF($I75=3,
            "",
            IFBLANK(
               _xldudf_CX_PUSH(AE75, CX_ENTITY, $B75, AE$11, AE$14, AE$60,),
               ""
            )
         )
      )
   )
)),"")</f>
        <v/>
      </c>
      <c r="CS75" s="1883" t="str" cm="1">
        <f t="array" aca="1" ref="CS75" ca="1">IFERROR(IF(AF75*fxVal_normal=_BS!AF75,"",IF(OR(AF75="", NOT(ISNUMBER(AF75)), ISERROR(AF75), $B75=""), "",
   IF($I75=1,
      IFBLANK(
         _xldudf_CX_PUSH(AF75*fxVal_normal, CX_ENTITY, $B75, AF$11, AF$14, AF$60,),
         ""
      ),
      IF($I75=2,
         IFBLANK(
            _xldudf_CX_PUSH(AF75, CX_ENTITY, $B75, AF$11, AF$14, AF$60,),
            ""
         ),
         IF($I75=3,
            "",
            IFBLANK(
               _xldudf_CX_PUSH(AF75, CX_ENTITY, $B75, AF$11, AF$14, AF$60,),
               ""
            )
         )
      )
   )
)),"")</f>
        <v/>
      </c>
      <c r="CT75" s="1883" t="str" cm="1">
        <f t="array" aca="1" ref="CT75" ca="1">IFERROR(IF(AG75*fxVal_normal=_BS!AG75,"",IF(OR(AG75="", NOT(ISNUMBER(AG75)), ISERROR(AG75), $B75=""), "",
   IF($I75=1,
      IFBLANK(
         _xldudf_CX_PUSH(AG75*fxVal_normal, CX_ENTITY, $B75, AG$11, AG$14, AG$60,),
         ""
      ),
      IF($I75=2,
         IFBLANK(
            _xldudf_CX_PUSH(AG75, CX_ENTITY, $B75, AG$11, AG$14, AG$60,),
            ""
         ),
         IF($I75=3,
            "",
            IFBLANK(
               _xldudf_CX_PUSH(AG75, CX_ENTITY, $B75, AG$11, AG$14, AG$60,),
               ""
            )
         )
      )
   )
)),"")</f>
        <v/>
      </c>
      <c r="CU75" s="1883" t="str" cm="1">
        <f t="array" aca="1" ref="CU75" ca="1">IFERROR(IF(AH75*fxVal_normal=_BS!AH75,"",IF(OR(AH75="", NOT(ISNUMBER(AH75)), ISERROR(AH75), $B75=""), "",
   IF($I75=1,
      IFBLANK(
         _xldudf_CX_PUSH(AH75*fxVal_normal, CX_ENTITY, $B75, AH$11, AH$14, AH$60,),
         ""
      ),
      IF($I75=2,
         IFBLANK(
            _xldudf_CX_PUSH(AH75, CX_ENTITY, $B75, AH$11, AH$14, AH$60,),
            ""
         ),
         IF($I75=3,
            "",
            IFBLANK(
               _xldudf_CX_PUSH(AH75, CX_ENTITY, $B75, AH$11, AH$14, AH$60,),
               ""
            )
         )
      )
   )
)),"")</f>
        <v/>
      </c>
      <c r="CV75" s="1883" t="str" cm="1">
        <f t="array" aca="1" ref="CV75" ca="1">IFERROR(IF(AI75*fxVal_normal=_BS!AI75,"",IF(OR(AI75="", NOT(ISNUMBER(AI75)), ISERROR(AI75), $B75=""), "",
   IF($I75=1,
      IFBLANK(
         _xldudf_CX_PUSH(AI75*fxVal_normal, CX_ENTITY, $B75, AI$11, AI$14, AI$60,),
         ""
      ),
      IF($I75=2,
         IFBLANK(
            _xldudf_CX_PUSH(AI75, CX_ENTITY, $B75, AI$11, AI$14, AI$60,),
            ""
         ),
         IF($I75=3,
            "",
            IFBLANK(
               _xldudf_CX_PUSH(AI75, CX_ENTITY, $B75, AI$11, AI$14, AI$60,),
               ""
            )
         )
      )
   )
)),"")</f>
        <v/>
      </c>
      <c r="CW75" s="1883" t="str" cm="1">
        <f t="array" aca="1" ref="CW75" ca="1">IFERROR(IF(AJ75*fxVal_normal=_BS!AJ75,"",IF(OR(AJ75="", NOT(ISNUMBER(AJ75)), ISERROR(AJ75), $B75=""), "",
   IF($I75=1,
      IFBLANK(
         _xldudf_CX_PUSH(AJ75*fxVal_normal, CX_ENTITY, $B75, AJ$11, AJ$14, AJ$60,),
         ""
      ),
      IF($I75=2,
         IFBLANK(
            _xldudf_CX_PUSH(AJ75, CX_ENTITY, $B75, AJ$11, AJ$14, AJ$60,),
            ""
         ),
         IF($I75=3,
            "",
            IFBLANK(
               _xldudf_CX_PUSH(AJ75, CX_ENTITY, $B75, AJ$11, AJ$14, AJ$60,),
               ""
            )
         )
      )
   )
)),"")</f>
        <v/>
      </c>
      <c r="CX75" s="1883" t="str" cm="1">
        <f t="array" aca="1" ref="CX75" ca="1">IFERROR(IF(AK75*fxVal_normal=_BS!AK75,"",IF(OR(AK75="", NOT(ISNUMBER(AK75)), ISERROR(AK75), $B75=""), "",
   IF($I75=1,
      IFBLANK(
         _xldudf_CX_PUSH(AK75*fxVal_normal, CX_ENTITY, $B75, AK$11, AK$14, AK$60,),
         ""
      ),
      IF($I75=2,
         IFBLANK(
            _xldudf_CX_PUSH(AK75, CX_ENTITY, $B75, AK$11, AK$14, AK$60,),
            ""
         ),
         IF($I75=3,
            "",
            IFBLANK(
               _xldudf_CX_PUSH(AK75, CX_ENTITY, $B75, AK$11, AK$14, AK$60,),
               ""
            )
         )
      )
   )
)),"")</f>
        <v/>
      </c>
      <c r="CY75" s="1883" t="str" cm="1">
        <f t="array" aca="1" ref="CY75" ca="1">IFERROR(IF(AL75*fxVal_normal=_BS!AL75,"",IF(OR(AL75="", NOT(ISNUMBER(AL75)), ISERROR(AL75), $B75=""), "",
   IF($I75=1,
      IFBLANK(
         _xldudf_CX_PUSH(AL75*fxVal_normal, CX_ENTITY, $B75, AL$11, AL$14, AL$60,),
         ""
      ),
      IF($I75=2,
         IFBLANK(
            _xldudf_CX_PUSH(AL75, CX_ENTITY, $B75, AL$11, AL$14, AL$60,),
            ""
         ),
         IF($I75=3,
            "",
            IFBLANK(
               _xldudf_CX_PUSH(AL75, CX_ENTITY, $B75, AL$11, AL$14, AL$60,),
               ""
            )
         )
      )
   )
)),"")</f>
        <v/>
      </c>
      <c r="CZ75" s="1883" t="str" cm="1">
        <f t="array" aca="1" ref="CZ75" ca="1">IFERROR(IF(AM75*fxVal_normal=_BS!AM75,"",IF(OR(AM75="", NOT(ISNUMBER(AM75)), ISERROR(AM75), $B75=""), "",
   IF($I75=1,
      IFBLANK(
         _xldudf_CX_PUSH(AM75*fxVal_normal, CX_ENTITY, $B75, AM$11, AM$14, AM$60,),
         ""
      ),
      IF($I75=2,
         IFBLANK(
            _xldudf_CX_PUSH(AM75, CX_ENTITY, $B75, AM$11, AM$14, AM$60,),
            ""
         ),
         IF($I75=3,
            "",
            IFBLANK(
               _xldudf_CX_PUSH(AM75, CX_ENTITY, $B75, AM$11, AM$14, AM$60,),
               ""
            )
         )
      )
   )
)),"")</f>
        <v/>
      </c>
      <c r="DA75" s="1883" t="str" cm="1">
        <f t="array" aca="1" ref="DA75" ca="1">IFERROR(IF(AN75*fxVal_normal=_BS!AN75,"",IF(OR(AN75="", NOT(ISNUMBER(AN75)), ISERROR(AN75), $B75=""), "",
   IF($I75=1,
      IFBLANK(
         _xldudf_CX_PUSH(AN75*fxVal_normal, CX_ENTITY, $B75, AN$11, AN$14, AN$60,),
         ""
      ),
      IF($I75=2,
         IFBLANK(
            _xldudf_CX_PUSH(AN75, CX_ENTITY, $B75, AN$11, AN$14, AN$60,),
            ""
         ),
         IF($I75=3,
            "",
            IFBLANK(
               _xldudf_CX_PUSH(AN75, CX_ENTITY, $B75, AN$11, AN$14, AN$60,),
               ""
            )
         )
      )
   )
)),"")</f>
        <v/>
      </c>
      <c r="DB75" s="1883" t="str" cm="1">
        <f t="array" aca="1" ref="DB75" ca="1">IFERROR(IF(AO75*fxVal_normal=_BS!AO75,"",IF(OR(AO75="", NOT(ISNUMBER(AO75)), ISERROR(AO75), $B75=""), "",
   IF($I75=1,
      IFBLANK(
         _xldudf_CX_PUSH(AO75*fxVal_normal, CX_ENTITY, $B75, AO$11, AO$14, AO$60,),
         ""
      ),
      IF($I75=2,
         IFBLANK(
            _xldudf_CX_PUSH(AO75, CX_ENTITY, $B75, AO$11, AO$14, AO$60,),
            ""
         ),
         IF($I75=3,
            "",
            IFBLANK(
               _xldudf_CX_PUSH(AO75, CX_ENTITY, $B75, AO$11, AO$14, AO$60,),
               ""
            )
         )
      )
   )
)),"")</f>
        <v/>
      </c>
      <c r="DC75" s="1883" t="str" cm="1">
        <f t="array" aca="1" ref="DC75" ca="1">IFERROR(IF(AP75*fxVal_normal=_BS!AP75,"",IF(OR(AP75="", NOT(ISNUMBER(AP75)), ISERROR(AP75), $B75=""), "",
   IF($I75=1,
      IFBLANK(
         _xldudf_CX_PUSH(AP75*fxVal_normal, CX_ENTITY, $B75, AP$11, AP$14, AP$60,),
         ""
      ),
      IF($I75=2,
         IFBLANK(
            _xldudf_CX_PUSH(AP75, CX_ENTITY, $B75, AP$11, AP$14, AP$60,),
            ""
         ),
         IF($I75=3,
            "",
            IFBLANK(
               _xldudf_CX_PUSH(AP75, CX_ENTITY, $B75, AP$11, AP$14, AP$60,),
               ""
            )
         )
      )
   )
)),"")</f>
        <v/>
      </c>
      <c r="DD75" s="1883" t="str" cm="1">
        <f t="array" aca="1" ref="DD75" ca="1">IFERROR(IF(AQ75*fxVal_normal=_BS!AQ75,"",IF(OR(AQ75="", NOT(ISNUMBER(AQ75)), ISERROR(AQ75), $B75=""), "",
   IF($I75=1,
      IFBLANK(
         _xldudf_CX_PUSH(AQ75*fxVal_normal, CX_ENTITY, $B75, AQ$11, AQ$14, AQ$60,),
         ""
      ),
      IF($I75=2,
         IFBLANK(
            _xldudf_CX_PUSH(AQ75, CX_ENTITY, $B75, AQ$11, AQ$14, AQ$60,),
            ""
         ),
         IF($I75=3,
            "",
            IFBLANK(
               _xldudf_CX_PUSH(AQ75, CX_ENTITY, $B75, AQ$11, AQ$14, AQ$60,),
               ""
            )
         )
      )
   )
)),"")</f>
        <v/>
      </c>
      <c r="DE75" s="1883" t="str" cm="1">
        <f t="array" aca="1" ref="DE75" ca="1">IFERROR(IF(AR75*fxVal_normal=_BS!AR75,"",IF(OR(AR75="", NOT(ISNUMBER(AR75)), ISERROR(AR75), $B75=""), "",
   IF($I75=1,
      IFBLANK(
         _xldudf_CX_PUSH(AR75*fxVal_normal, CX_ENTITY, $B75, AR$11, AR$14, AR$60,),
         ""
      ),
      IF($I75=2,
         IFBLANK(
            _xldudf_CX_PUSH(AR75, CX_ENTITY, $B75, AR$11, AR$14, AR$60,),
            ""
         ),
         IF($I75=3,
            "",
            IFBLANK(
               _xldudf_CX_PUSH(AR75, CX_ENTITY, $B75, AR$11, AR$14, AR$60,),
               ""
            )
         )
      )
   )
)),"")</f>
        <v/>
      </c>
      <c r="DF75" s="1883" t="str" cm="1">
        <f t="array" aca="1" ref="DF75" ca="1">IFERROR(IF(AS75*fxVal_normal=_BS!AS75,"",IF(OR(AS75="", NOT(ISNUMBER(AS75)), ISERROR(AS75), $B75=""), "",
   IF($I75=1,
      IFBLANK(
         _xldudf_CX_PUSH(AS75*fxVal_normal, CX_ENTITY, $B75, AS$11, AS$14, AS$60,),
         ""
      ),
      IF($I75=2,
         IFBLANK(
            _xldudf_CX_PUSH(AS75, CX_ENTITY, $B75, AS$11, AS$14, AS$60,),
            ""
         ),
         IF($I75=3,
            "",
            IFBLANK(
               _xldudf_CX_PUSH(AS75, CX_ENTITY, $B75, AS$11, AS$14, AS$60,),
               ""
            )
         )
      )
   )
)),"")</f>
        <v/>
      </c>
      <c r="DG75" s="1883" t="str" cm="1">
        <f t="array" aca="1" ref="DG75" ca="1">IFERROR(IF(AT75*fxVal_normal=_BS!AT75,"",IF(OR(AT75="", NOT(ISNUMBER(AT75)), ISERROR(AT75), $B75=""), "",
   IF($I75=1,
      IFBLANK(
         _xldudf_CX_PUSH(AT75*fxVal_normal, CX_ENTITY, $B75, AT$11, AT$14, AT$60,),
         ""
      ),
      IF($I75=2,
         IFBLANK(
            _xldudf_CX_PUSH(AT75, CX_ENTITY, $B75, AT$11, AT$14, AT$60,),
            ""
         ),
         IF($I75=3,
            "",
            IFBLANK(
               _xldudf_CX_PUSH(AT75, CX_ENTITY, $B75, AT$11, AT$14, AT$60,),
               ""
            )
         )
      )
   )
)),"")</f>
        <v/>
      </c>
      <c r="DH75" s="1883" t="str" cm="1">
        <f t="array" aca="1" ref="DH75" ca="1">IFERROR(IF(AU75*fxVal_normal=_BS!AU75,"",IF(OR(AU75="", NOT(ISNUMBER(AU75)), ISERROR(AU75), $B75=""), "",
   IF($I75=1,
      IFBLANK(
         _xldudf_CX_PUSH(AU75*fxVal_normal, CX_ENTITY, $B75, AU$11, AU$14, AU$60,),
         ""
      ),
      IF($I75=2,
         IFBLANK(
            _xldudf_CX_PUSH(AU75, CX_ENTITY, $B75, AU$11, AU$14, AU$60,),
            ""
         ),
         IF($I75=3,
            "",
            IFBLANK(
               _xldudf_CX_PUSH(AU75, CX_ENTITY, $B75, AU$11, AU$14, AU$60,),
               ""
            )
         )
      )
   )
)),"")</f>
        <v/>
      </c>
      <c r="DI75" s="1883" t="str" cm="1">
        <f t="array" aca="1" ref="DI75" ca="1">IFERROR(IF(AV75*fxVal_normal=_BS!AV75,"",IF(OR(AV75="", NOT(ISNUMBER(AV75)), ISERROR(AV75), $B75=""), "",
   IF($I75=1,
      IFBLANK(
         _xldudf_CX_PUSH(AV75*fxVal_normal, CX_ENTITY, $B75, AV$11, AV$14, AV$60,),
         ""
      ),
      IF($I75=2,
         IFBLANK(
            _xldudf_CX_PUSH(AV75, CX_ENTITY, $B75, AV$11, AV$14, AV$60,),
            ""
         ),
         IF($I75=3,
            "",
            IFBLANK(
               _xldudf_CX_PUSH(AV75, CX_ENTITY, $B75, AV$11, AV$14, AV$60,),
               ""
            )
         )
      )
   )
)),"")</f>
        <v/>
      </c>
      <c r="DJ75" s="1883" t="str" cm="1">
        <f t="array" aca="1" ref="DJ75" ca="1">IFERROR(IF(AW75*fxVal_normal=_BS!AW75,"",IF(OR(AW75="", NOT(ISNUMBER(AW75)), ISERROR(AW75), $B75=""), "",
   IF($I75=1,
      IFBLANK(
         _xldudf_CX_PUSH(AW75*fxVal_normal, CX_ENTITY, $B75, AW$11, AW$14, AW$60,),
         ""
      ),
      IF($I75=2,
         IFBLANK(
            _xldudf_CX_PUSH(AW75, CX_ENTITY, $B75, AW$11, AW$14, AW$60,),
            ""
         ),
         IF($I75=3,
            "",
            IFBLANK(
               _xldudf_CX_PUSH(AW75, CX_ENTITY, $B75, AW$11, AW$14, AW$60,),
               ""
            )
         )
      )
   )
)),"")</f>
        <v/>
      </c>
      <c r="DK75" s="1883" t="str" cm="1">
        <f t="array" aca="1" ref="DK75" ca="1">IFERROR(IF(AX75*fxVal_normal=_BS!AX75,"",IF(OR(AX75="", NOT(ISNUMBER(AX75)), ISERROR(AX75), $B75=""), "",
   IF($I75=1,
      IFBLANK(
         _xldudf_CX_PUSH(AX75*fxVal_normal, CX_ENTITY, $B75, AX$11, AX$14, AX$60,),
         ""
      ),
      IF($I75=2,
         IFBLANK(
            _xldudf_CX_PUSH(AX75, CX_ENTITY, $B75, AX$11, AX$14, AX$60,),
            ""
         ),
         IF($I75=3,
            "",
            IFBLANK(
               _xldudf_CX_PUSH(AX75, CX_ENTITY, $B75, AX$11, AX$14, AX$60,),
               ""
            )
         )
      )
   )
)),"")</f>
        <v/>
      </c>
      <c r="DL75" s="1883" t="str" cm="1">
        <f t="array" aca="1" ref="DL75" ca="1">IFERROR(IF(AY75*fxVal_normal=_BS!AY75,"",IF(OR(AY75="", NOT(ISNUMBER(AY75)), ISERROR(AY75), $B75=""), "",
   IF($I75=1,
      IFBLANK(
         _xldudf_CX_PUSH(AY75*fxVal_normal, CX_ENTITY, $B75, AY$11, AY$14, AY$60,),
         ""
      ),
      IF($I75=2,
         IFBLANK(
            _xldudf_CX_PUSH(AY75, CX_ENTITY, $B75, AY$11, AY$14, AY$60,),
            ""
         ),
         IF($I75=3,
            "",
            IFBLANK(
               _xldudf_CX_PUSH(AY75, CX_ENTITY, $B75, AY$11, AY$14, AY$60,),
               ""
            )
         )
      )
   )
)),"")</f>
        <v/>
      </c>
      <c r="DM75" s="1883" t="str" cm="1">
        <f t="array" aca="1" ref="DM75" ca="1">IFERROR(IF(AZ75*fxVal_normal=_BS!AZ75,"",IF(OR(AZ75="", NOT(ISNUMBER(AZ75)), ISERROR(AZ75), $B75=""), "",
   IF($I75=1,
      IFBLANK(
         _xldudf_CX_PUSH(AZ75*fxVal_normal, CX_ENTITY, $B75, AZ$11, AZ$14, AZ$60,),
         ""
      ),
      IF($I75=2,
         IFBLANK(
            _xldudf_CX_PUSH(AZ75, CX_ENTITY, $B75, AZ$11, AZ$14, AZ$60,),
            ""
         ),
         IF($I75=3,
            "",
            IFBLANK(
               _xldudf_CX_PUSH(AZ75, CX_ENTITY, $B75, AZ$11, AZ$14, AZ$60,),
               ""
            )
         )
      )
   )
)),"")</f>
        <v/>
      </c>
      <c r="DN75" s="1883" t="str" cm="1">
        <f t="array" aca="1" ref="DN75" ca="1">IFERROR(IF(BA75*fxVal_normal=_BS!BA75,"",IF(OR(BA75="", NOT(ISNUMBER(BA75)), ISERROR(BA75), $B75=""), "",
   IF($I75=1,
      IFBLANK(
         _xldudf_CX_PUSH(BA75*fxVal_normal, CX_ENTITY, $B75, BA$11, BA$14, BA$60,),
         ""
      ),
      IF($I75=2,
         IFBLANK(
            _xldudf_CX_PUSH(BA75, CX_ENTITY, $B75, BA$11, BA$14, BA$60,),
            ""
         ),
         IF($I75=3,
            "",
            IFBLANK(
               _xldudf_CX_PUSH(BA75, CX_ENTITY, $B75, BA$11, BA$14, BA$60,),
               ""
            )
         )
      )
   )
)),"")</f>
        <v/>
      </c>
      <c r="DO75" s="1883" t="str" cm="1">
        <f t="array" aca="1" ref="DO75" ca="1">IFERROR(IF(BB75*fxVal_normal=_BS!BB75,"",IF(OR(BB75="", NOT(ISNUMBER(BB75)), ISERROR(BB75), $B75=""), "",
   IF($I75=1,
      IFBLANK(
         _xldudf_CX_PUSH(BB75*fxVal_normal, CX_ENTITY, $B75, BB$11, BB$14, BB$60,),
         ""
      ),
      IF($I75=2,
         IFBLANK(
            _xldudf_CX_PUSH(BB75, CX_ENTITY, $B75, BB$11, BB$14, BB$60,),
            ""
         ),
         IF($I75=3,
            "",
            IFBLANK(
               _xldudf_CX_PUSH(BB75, CX_ENTITY, $B75, BB$11, BB$14, BB$60,),
               ""
            )
         )
      )
   )
)),"")</f>
        <v/>
      </c>
      <c r="DP75" s="1883" t="str" cm="1">
        <f t="array" aca="1" ref="DP75" ca="1">IFERROR(IF(BC75*fxVal_normal=_BS!BC75,"",IF(OR(BC75="", NOT(ISNUMBER(BC75)), ISERROR(BC75), $B75=""), "",
   IF($I75=1,
      IFBLANK(
         _xldudf_CX_PUSH(BC75*fxVal_normal, CX_ENTITY, $B75, BC$11, BC$14, BC$60,),
         ""
      ),
      IF($I75=2,
         IFBLANK(
            _xldudf_CX_PUSH(BC75, CX_ENTITY, $B75, BC$11, BC$14, BC$60,),
            ""
         ),
         IF($I75=3,
            "",
            IFBLANK(
               _xldudf_CX_PUSH(BC75, CX_ENTITY, $B75, BC$11, BC$14, BC$60,),
               ""
            )
         )
      )
   )
)),"")</f>
        <v/>
      </c>
      <c r="DQ75" s="1883" t="str" cm="1">
        <f t="array" aca="1" ref="DQ75" ca="1">IFERROR(IF(BD75*fxVal_normal=_BS!BD75,"",IF(OR(BD75="", NOT(ISNUMBER(BD75)), ISERROR(BD75), $B75=""), "",
   IF($I75=1,
      IFBLANK(
         _xldudf_CX_PUSH(BD75*fxVal_normal, CX_ENTITY, $B75, BD$11, BD$14, BD$60,),
         ""
      ),
      IF($I75=2,
         IFBLANK(
            _xldudf_CX_PUSH(BD75, CX_ENTITY, $B75, BD$11, BD$14, BD$60,),
            ""
         ),
         IF($I75=3,
            "",
            IFBLANK(
               _xldudf_CX_PUSH(BD75, CX_ENTITY, $B75, BD$11, BD$14, BD$60,),
               ""
            )
         )
      )
   )
)),"")</f>
        <v/>
      </c>
      <c r="DR75" s="1883" t="str" cm="1">
        <f t="array" aca="1" ref="DR75" ca="1">IFERROR(IF(BE75*fxVal_normal=_BS!BE75,"",IF(OR(BE75="", NOT(ISNUMBER(BE75)), ISERROR(BE75), $B75=""), "",
   IF($I75=1,
      IFBLANK(
         _xldudf_CX_PUSH(BE75*fxVal_normal, CX_ENTITY, $B75, BE$11, BE$14, BE$60,),
         ""
      ),
      IF($I75=2,
         IFBLANK(
            _xldudf_CX_PUSH(BE75, CX_ENTITY, $B75, BE$11, BE$14, BE$60,),
            ""
         ),
         IF($I75=3,
            "",
            IFBLANK(
               _xldudf_CX_PUSH(BE75, CX_ENTITY, $B75, BE$11, BE$14, BE$60,),
               ""
            )
         )
      )
   )
)),"")</f>
        <v/>
      </c>
      <c r="DS75" s="1883" t="str" cm="1">
        <f t="array" aca="1" ref="DS75" ca="1">IFERROR(IF(BF75*fxVal_normal=_BS!BF75,"",IF(OR(BF75="", NOT(ISNUMBER(BF75)), ISERROR(BF75), $B75=""), "",
   IF($I75=1,
      IFBLANK(
         _xldudf_CX_PUSH(BF75*fxVal_normal, CX_ENTITY, $B75, BF$11, BF$14, BF$60,),
         ""
      ),
      IF($I75=2,
         IFBLANK(
            _xldudf_CX_PUSH(BF75, CX_ENTITY, $B75, BF$11, BF$14, BF$60,),
            ""
         ),
         IF($I75=3,
            "",
            IFBLANK(
               _xldudf_CX_PUSH(BF75, CX_ENTITY, $B75, BF$11, BF$14, BF$60,),
               ""
            )
         )
      )
   )
)),"")</f>
        <v/>
      </c>
      <c r="DT75" s="1883" t="str" cm="1">
        <f t="array" aca="1" ref="DT75" ca="1">IFERROR(IF(BG75*fxVal_normal=_BS!BG75,"",IF(OR(BG75="", NOT(ISNUMBER(BG75)), ISERROR(BG75), $B75=""), "",
   IF($I75=1,
      IFBLANK(
         _xldudf_CX_PUSH(BG75*fxVal_normal, CX_ENTITY, $B75, BG$11, BG$14, BG$60,),
         ""
      ),
      IF($I75=2,
         IFBLANK(
            _xldudf_CX_PUSH(BG75, CX_ENTITY, $B75, BG$11, BG$14, BG$60,),
            ""
         ),
         IF($I75=3,
            "",
            IFBLANK(
               _xldudf_CX_PUSH(BG75, CX_ENTITY, $B75, BG$11, BG$14, BG$60,),
               ""
            )
         )
      )
   )
)),"")</f>
        <v/>
      </c>
      <c r="DU75" s="1883" t="str" cm="1">
        <f t="array" aca="1" ref="DU75" ca="1">IFERROR(IF(BH75*fxVal_normal=_BS!BH75,"",IF(OR(BH75="", NOT(ISNUMBER(BH75)), ISERROR(BH75), $B75=""), "",
   IF($I75=1,
      IFBLANK(
         _xldudf_CX_PUSH(BH75*fxVal_normal, CX_ENTITY, $B75, BH$11, BH$14, BH$60,),
         ""
      ),
      IF($I75=2,
         IFBLANK(
            _xldudf_CX_PUSH(BH75, CX_ENTITY, $B75, BH$11, BH$14, BH$60,),
            ""
         ),
         IF($I75=3,
            "",
            IFBLANK(
               _xldudf_CX_PUSH(BH75, CX_ENTITY, $B75, BH$11, BH$14, BH$60,),
               ""
            )
         )
      )
   )
)),"")</f>
        <v/>
      </c>
      <c r="DV75" s="1883" t="str" cm="1">
        <f t="array" aca="1" ref="DV75" ca="1">IFERROR(IF(BI75*fxVal_normal=_BS!BI75,"",IF(OR(BI75="", NOT(ISNUMBER(BI75)), ISERROR(BI75), $B75=""), "",
   IF($I75=1,
      IFBLANK(
         _xldudf_CX_PUSH(BI75*fxVal_normal, CX_ENTITY, $B75, BI$11, BI$14, BI$60,),
         ""
      ),
      IF($I75=2,
         IFBLANK(
            _xldudf_CX_PUSH(BI75, CX_ENTITY, $B75, BI$11, BI$14, BI$60,),
            ""
         ),
         IF($I75=3,
            "",
            IFBLANK(
               _xldudf_CX_PUSH(BI75, CX_ENTITY, $B75, BI$11, BI$14, BI$60,),
               ""
            )
         )
      )
   )
)),"")</f>
        <v/>
      </c>
      <c r="DW75" s="1883" t="str" cm="1">
        <f t="array" aca="1" ref="DW75" ca="1">IFERROR(IF(BJ75*fxVal_normal=_BS!BJ75,"",IF(OR(BJ75="", NOT(ISNUMBER(BJ75)), ISERROR(BJ75), $B75=""), "",
   IF($I75=1,
      IFBLANK(
         _xldudf_CX_PUSH(BJ75*fxVal_normal, CX_ENTITY, $B75, BJ$11, BJ$14, BJ$60,),
         ""
      ),
      IF($I75=2,
         IFBLANK(
            _xldudf_CX_PUSH(BJ75, CX_ENTITY, $B75, BJ$11, BJ$14, BJ$60,),
            ""
         ),
         IF($I75=3,
            "",
            IFBLANK(
               _xldudf_CX_PUSH(BJ75, CX_ENTITY, $B75, BJ$11, BJ$14, BJ$60,),
               ""
            )
         )
      )
   )
)),"")</f>
        <v/>
      </c>
      <c r="DX75" s="1883" t="str" cm="1">
        <f t="array" aca="1" ref="DX75" ca="1">IFERROR(IF(BK75*fxVal_normal=_BS!BK75,"",IF(OR(BK75="", NOT(ISNUMBER(BK75)), ISERROR(BK75), $B75=""), "",
   IF($I75=1,
      IFBLANK(
         _xldudf_CX_PUSH(BK75*fxVal_normal, CX_ENTITY, $B75, BK$11, BK$14, BK$60,),
         ""
      ),
      IF($I75=2,
         IFBLANK(
            _xldudf_CX_PUSH(BK75, CX_ENTITY, $B75, BK$11, BK$14, BK$60,),
            ""
         ),
         IF($I75=3,
            "",
            IFBLANK(
               _xldudf_CX_PUSH(BK75, CX_ENTITY, $B75, BK$11, BK$14, BK$60,),
               ""
            )
         )
      )
   )
)),"")</f>
        <v/>
      </c>
      <c r="DY75" s="1883" t="str" cm="1">
        <f t="array" aca="1" ref="DY75" ca="1">IFERROR(IF(BL75*fxVal_normal=_BS!BL75,"",IF(OR(BL75="", NOT(ISNUMBER(BL75)), ISERROR(BL75), $B75=""), "",
   IF($I75=1,
      IFBLANK(
         _xldudf_CX_PUSH(BL75*fxVal_normal, CX_ENTITY, $B75, BL$11, BL$14, BL$60,),
         ""
      ),
      IF($I75=2,
         IFBLANK(
            _xldudf_CX_PUSH(BL75, CX_ENTITY, $B75, BL$11, BL$14, BL$60,),
            ""
         ),
         IF($I75=3,
            "",
            IFBLANK(
               _xldudf_CX_PUSH(BL75, CX_ENTITY, $B75, BL$11, BL$14, BL$60,),
               ""
            )
         )
      )
   )
)),"")</f>
        <v/>
      </c>
      <c r="DZ75" s="1883" t="str" cm="1">
        <f t="array" aca="1" ref="DZ75" ca="1">IFERROR(IF(BM75*fxVal_normal=_BS!BM75,"",IF(OR(BM75="", NOT(ISNUMBER(BM75)), ISERROR(BM75), $B75=""), "",
   IF($I75=1,
      IFBLANK(
         _xldudf_CX_PUSH(BM75*fxVal_normal, CX_ENTITY, $B75, BM$11, BM$14, BM$60,),
         ""
      ),
      IF($I75=2,
         IFBLANK(
            _xldudf_CX_PUSH(BM75, CX_ENTITY, $B75, BM$11, BM$14, BM$60,),
            ""
         ),
         IF($I75=3,
            "",
            IFBLANK(
               _xldudf_CX_PUSH(BM75, CX_ENTITY, $B75, BM$11, BM$14, BM$60,),
               ""
            )
         )
      )
   )
)),"")</f>
        <v/>
      </c>
      <c r="EA75" s="1883" t="str" cm="1">
        <f t="array" aca="1" ref="EA75" ca="1">IFERROR(IF(BN75*fxVal_normal=_BS!BN75,"",IF(OR(BN75="", NOT(ISNUMBER(BN75)), ISERROR(BN75), $B75=""), "",
   IF($I75=1,
      IFBLANK(
         _xldudf_CX_PUSH(BN75*fxVal_normal, CX_ENTITY, $B75, BN$11, BN$14, BN$60,),
         ""
      ),
      IF($I75=2,
         IFBLANK(
            _xldudf_CX_PUSH(BN75, CX_ENTITY, $B75, BN$11, BN$14, BN$60,),
            ""
         ),
         IF($I75=3,
            "",
            IFBLANK(
               _xldudf_CX_PUSH(BN75, CX_ENTITY, $B75, BN$11, BN$14, BN$60,),
               ""
            )
         )
      )
   )
)),"")</f>
        <v/>
      </c>
    </row>
    <row r="76" spans="1:131" ht="21" customHeight="1">
      <c r="A76" s="1646"/>
      <c r="B76" s="811" t="str" cm="1">
        <f t="array" ref="B76">IFBLANK(_BS!F76,"")</f>
        <v>Gross External Acquisition / Refi Debt</v>
      </c>
      <c r="C76" s="811" t="str" cm="1">
        <f t="array" ref="C76">IFBLANK(_BS!C76,"")</f>
        <v>Gross External Acquisition / Refi Debt (Company View)</v>
      </c>
      <c r="D76" s="1640"/>
      <c r="E76" s="1902" t="e" cm="1">
        <f t="array" aca="1" ref="E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)($AD76:$CH76, Z76)</f>
        <v>#NAME?</v>
      </c>
      <c r="F76" s="1897"/>
      <c r="G76" s="1897"/>
      <c r="H76" s="401">
        <v>2</v>
      </c>
      <c r="I76" s="401">
        <v>1</v>
      </c>
      <c r="J76" s="401"/>
      <c r="L76" s="921"/>
      <c r="M76" s="921"/>
      <c r="N76" s="158"/>
      <c r="O76" s="101"/>
      <c r="P76" s="52"/>
      <c r="Q76" s="101"/>
      <c r="R76" s="101"/>
      <c r="S76" s="101"/>
      <c r="T76" s="101"/>
      <c r="U76" s="39"/>
      <c r="V76" s="921"/>
      <c r="W76" s="1291" t="str">
        <f t="shared" si="18"/>
        <v>Budget</v>
      </c>
      <c r="X76" s="1294">
        <f>_BS!X76</f>
        <v>0</v>
      </c>
      <c r="Y76" s="1593" t="str">
        <f t="shared" si="17"/>
        <v>Gross External Acquisition / Refi Debt</v>
      </c>
      <c r="Z76" s="198" cm="1">
        <f t="array" ref="Z76">_xlfn.SWITCH(
    TRUE,
    _BS!$L76=TRUE, 1,
    _BS!$L76=FALSE,-1,
    _BS!$L76=-1,0,
"n/a"
)</f>
        <v>0</v>
      </c>
      <c r="AA76" s="924"/>
      <c r="AB76" s="925" t="str">
        <f>_BS!AB76</f>
        <v>Gross External Acquisition / Refi Debt</v>
      </c>
      <c r="AC76" s="88" t="str" cm="1">
        <f t="array" aca="1" ref="AC76" ca="1">_xlfn.LET(
_xlpm._termname, $AB76,
_xlpm._iconname, "find",
_xlpm._icon, fx_getIcon(_xlpm._iconname),
_xlpm._location, _xlfn.XLOOKUP(LOWER(_xlpm._termname), LOWER(tbl_acctDef[Term]),tbl_acctDef[Term]),
_xlpm._hyperlink, HYPERLINK("#"&amp;CELL("address",_xlpm._location), _xlpm._icon),
IFERROR(_xlpm._hyperlink,"")
)</f>
        <v/>
      </c>
      <c r="AD76" s="919">
        <f t="shared" ref="AD76:BN76" si="22">SUBTOTAL(9,AD72:AD75)</f>
        <v>4</v>
      </c>
      <c r="AE76" s="919">
        <f t="shared" si="22"/>
        <v>4</v>
      </c>
      <c r="AF76" s="919">
        <f t="shared" si="22"/>
        <v>4</v>
      </c>
      <c r="AG76" s="919">
        <f t="shared" si="22"/>
        <v>4</v>
      </c>
      <c r="AH76" s="919">
        <f t="shared" si="22"/>
        <v>4</v>
      </c>
      <c r="AI76" s="919">
        <f t="shared" si="22"/>
        <v>4</v>
      </c>
      <c r="AJ76" s="919">
        <f t="shared" si="22"/>
        <v>4</v>
      </c>
      <c r="AK76" s="919">
        <f t="shared" si="22"/>
        <v>4</v>
      </c>
      <c r="AL76" s="919">
        <f t="shared" si="22"/>
        <v>4</v>
      </c>
      <c r="AM76" s="919">
        <f t="shared" si="22"/>
        <v>4</v>
      </c>
      <c r="AN76" s="919">
        <f t="shared" si="22"/>
        <v>4</v>
      </c>
      <c r="AO76" s="919">
        <f t="shared" si="22"/>
        <v>4</v>
      </c>
      <c r="AP76" s="919">
        <f t="shared" si="22"/>
        <v>4</v>
      </c>
      <c r="AQ76" s="919">
        <f t="shared" si="22"/>
        <v>4</v>
      </c>
      <c r="AR76" s="919">
        <f t="shared" si="22"/>
        <v>4</v>
      </c>
      <c r="AS76" s="919">
        <f t="shared" si="22"/>
        <v>4</v>
      </c>
      <c r="AT76" s="919">
        <f t="shared" si="22"/>
        <v>4</v>
      </c>
      <c r="AU76" s="919">
        <f t="shared" si="22"/>
        <v>4</v>
      </c>
      <c r="AV76" s="919">
        <f t="shared" si="22"/>
        <v>4</v>
      </c>
      <c r="AW76" s="919">
        <f t="shared" si="22"/>
        <v>4</v>
      </c>
      <c r="AX76" s="919">
        <f t="shared" si="22"/>
        <v>4</v>
      </c>
      <c r="AY76" s="919">
        <f t="shared" si="22"/>
        <v>4</v>
      </c>
      <c r="AZ76" s="919">
        <f t="shared" si="22"/>
        <v>4</v>
      </c>
      <c r="BA76" s="919">
        <f t="shared" si="22"/>
        <v>4</v>
      </c>
      <c r="BB76" s="919">
        <f t="shared" si="22"/>
        <v>4</v>
      </c>
      <c r="BC76" s="919">
        <f t="shared" si="22"/>
        <v>4</v>
      </c>
      <c r="BD76" s="919">
        <f t="shared" si="22"/>
        <v>4</v>
      </c>
      <c r="BE76" s="919">
        <f t="shared" si="22"/>
        <v>4</v>
      </c>
      <c r="BF76" s="919">
        <f t="shared" si="22"/>
        <v>4</v>
      </c>
      <c r="BG76" s="919">
        <f t="shared" si="22"/>
        <v>4</v>
      </c>
      <c r="BH76" s="919">
        <f t="shared" si="22"/>
        <v>4</v>
      </c>
      <c r="BI76" s="919">
        <f t="shared" si="22"/>
        <v>4</v>
      </c>
      <c r="BJ76" s="919">
        <f t="shared" si="22"/>
        <v>4</v>
      </c>
      <c r="BK76" s="919">
        <f t="shared" si="22"/>
        <v>4</v>
      </c>
      <c r="BL76" s="919">
        <f t="shared" si="22"/>
        <v>4</v>
      </c>
      <c r="BM76" s="919">
        <f t="shared" si="22"/>
        <v>4</v>
      </c>
      <c r="BN76" s="919">
        <f t="shared" si="22"/>
        <v>4</v>
      </c>
      <c r="BO76" s="2117"/>
      <c r="BP76" s="2117"/>
      <c r="BQ76" s="2117"/>
      <c r="BR76" s="2117"/>
      <c r="BS76" s="2117"/>
      <c r="BT76" s="2117"/>
      <c r="BU76" s="2117"/>
      <c r="BV76" s="2117"/>
      <c r="BW76" s="2117"/>
      <c r="BX76" s="2117"/>
      <c r="BY76" s="2117"/>
      <c r="BZ76" s="2117"/>
      <c r="CA76" s="926"/>
      <c r="CB76" s="921"/>
      <c r="CC76" s="927"/>
      <c r="CD76" s="928" t="e" cm="1">
        <f t="array" aca="1" ref="CD76" ca="1">_xlfn.XLOOKUP(BS!CD$11, array_timeline, BS!$AD76:$BN76)</f>
        <v>#NAME?</v>
      </c>
      <c r="CE76" s="928" t="e" cm="1">
        <f t="array" aca="1" ref="CE76" ca="1">_xlfn.XLOOKUP(BS!CE$11, array_timeline, BS!$AD76:$BN76)</f>
        <v>#NAME?</v>
      </c>
      <c r="CF76" s="925"/>
      <c r="CG76" s="541" t="e">
        <f t="shared" ca="1" si="16"/>
        <v>#NAME?</v>
      </c>
      <c r="CH76" s="541" t="e">
        <f t="shared" ca="1" si="16"/>
        <v>#NAME?</v>
      </c>
      <c r="CI76" s="924"/>
      <c r="CQ76" s="1883" t="str" cm="1">
        <f t="array" aca="1" ref="CQ76" ca="1">IFERROR(IF(AD76*fxVal_normal=_BS!AD76,"",IF(OR(AD76="", NOT(ISNUMBER(AD76)), ISERROR(AD76), $B76=""), "",
   IF($I76=1,
      IFBLANK(
         _xldudf_CX_PUSH(AD76*fxVal_normal, CX_ENTITY, $B76, AD$11, AD$14, AD$60,),
         ""
      ),
      IF($I76=2,
         IFBLANK(
            _xldudf_CX_PUSH(AD76, CX_ENTITY, $B76, AD$11, AD$14, AD$60,),
            ""
         ),
         IF($I76=3,
            "",
            IFBLANK(
               _xldudf_CX_PUSH(AD76, CX_ENTITY, $B76, AD$11, AD$14, AD$60,),
               ""
            )
         )
      )
   )
)),"")</f>
        <v/>
      </c>
      <c r="CR76" s="1883" t="str" cm="1">
        <f t="array" aca="1" ref="CR76" ca="1">IFERROR(IF(AE76*fxVal_normal=_BS!AE76,"",IF(OR(AE76="", NOT(ISNUMBER(AE76)), ISERROR(AE76), $B76=""), "",
   IF($I76=1,
      IFBLANK(
         _xldudf_CX_PUSH(AE76*fxVal_normal, CX_ENTITY, $B76, AE$11, AE$14, AE$60,),
         ""
      ),
      IF($I76=2,
         IFBLANK(
            _xldudf_CX_PUSH(AE76, CX_ENTITY, $B76, AE$11, AE$14, AE$60,),
            ""
         ),
         IF($I76=3,
            "",
            IFBLANK(
               _xldudf_CX_PUSH(AE76, CX_ENTITY, $B76, AE$11, AE$14, AE$60,),
               ""
            )
         )
      )
   )
)),"")</f>
        <v/>
      </c>
      <c r="CS76" s="1883" t="str" cm="1">
        <f t="array" aca="1" ref="CS76" ca="1">IFERROR(IF(AF76*fxVal_normal=_BS!AF76,"",IF(OR(AF76="", NOT(ISNUMBER(AF76)), ISERROR(AF76), $B76=""), "",
   IF($I76=1,
      IFBLANK(
         _xldudf_CX_PUSH(AF76*fxVal_normal, CX_ENTITY, $B76, AF$11, AF$14, AF$60,),
         ""
      ),
      IF($I76=2,
         IFBLANK(
            _xldudf_CX_PUSH(AF76, CX_ENTITY, $B76, AF$11, AF$14, AF$60,),
            ""
         ),
         IF($I76=3,
            "",
            IFBLANK(
               _xldudf_CX_PUSH(AF76, CX_ENTITY, $B76, AF$11, AF$14, AF$60,),
               ""
            )
         )
      )
   )
)),"")</f>
        <v/>
      </c>
      <c r="CT76" s="1883" t="str" cm="1">
        <f t="array" aca="1" ref="CT76" ca="1">IFERROR(IF(AG76*fxVal_normal=_BS!AG76,"",IF(OR(AG76="", NOT(ISNUMBER(AG76)), ISERROR(AG76), $B76=""), "",
   IF($I76=1,
      IFBLANK(
         _xldudf_CX_PUSH(AG76*fxVal_normal, CX_ENTITY, $B76, AG$11, AG$14, AG$60,),
         ""
      ),
      IF($I76=2,
         IFBLANK(
            _xldudf_CX_PUSH(AG76, CX_ENTITY, $B76, AG$11, AG$14, AG$60,),
            ""
         ),
         IF($I76=3,
            "",
            IFBLANK(
               _xldudf_CX_PUSH(AG76, CX_ENTITY, $B76, AG$11, AG$14, AG$60,),
               ""
            )
         )
      )
   )
)),"")</f>
        <v/>
      </c>
      <c r="CU76" s="1883" t="str" cm="1">
        <f t="array" aca="1" ref="CU76" ca="1">IFERROR(IF(AH76*fxVal_normal=_BS!AH76,"",IF(OR(AH76="", NOT(ISNUMBER(AH76)), ISERROR(AH76), $B76=""), "",
   IF($I76=1,
      IFBLANK(
         _xldudf_CX_PUSH(AH76*fxVal_normal, CX_ENTITY, $B76, AH$11, AH$14, AH$60,),
         ""
      ),
      IF($I76=2,
         IFBLANK(
            _xldudf_CX_PUSH(AH76, CX_ENTITY, $B76, AH$11, AH$14, AH$60,),
            ""
         ),
         IF($I76=3,
            "",
            IFBLANK(
               _xldudf_CX_PUSH(AH76, CX_ENTITY, $B76, AH$11, AH$14, AH$60,),
               ""
            )
         )
      )
   )
)),"")</f>
        <v/>
      </c>
      <c r="CV76" s="1883" t="str" cm="1">
        <f t="array" aca="1" ref="CV76" ca="1">IFERROR(IF(AI76*fxVal_normal=_BS!AI76,"",IF(OR(AI76="", NOT(ISNUMBER(AI76)), ISERROR(AI76), $B76=""), "",
   IF($I76=1,
      IFBLANK(
         _xldudf_CX_PUSH(AI76*fxVal_normal, CX_ENTITY, $B76, AI$11, AI$14, AI$60,),
         ""
      ),
      IF($I76=2,
         IFBLANK(
            _xldudf_CX_PUSH(AI76, CX_ENTITY, $B76, AI$11, AI$14, AI$60,),
            ""
         ),
         IF($I76=3,
            "",
            IFBLANK(
               _xldudf_CX_PUSH(AI76, CX_ENTITY, $B76, AI$11, AI$14, AI$60,),
               ""
            )
         )
      )
   )
)),"")</f>
        <v/>
      </c>
      <c r="CW76" s="1883" t="str" cm="1">
        <f t="array" aca="1" ref="CW76" ca="1">IFERROR(IF(AJ76*fxVal_normal=_BS!AJ76,"",IF(OR(AJ76="", NOT(ISNUMBER(AJ76)), ISERROR(AJ76), $B76=""), "",
   IF($I76=1,
      IFBLANK(
         _xldudf_CX_PUSH(AJ76*fxVal_normal, CX_ENTITY, $B76, AJ$11, AJ$14, AJ$60,),
         ""
      ),
      IF($I76=2,
         IFBLANK(
            _xldudf_CX_PUSH(AJ76, CX_ENTITY, $B76, AJ$11, AJ$14, AJ$60,),
            ""
         ),
         IF($I76=3,
            "",
            IFBLANK(
               _xldudf_CX_PUSH(AJ76, CX_ENTITY, $B76, AJ$11, AJ$14, AJ$60,),
               ""
            )
         )
      )
   )
)),"")</f>
        <v/>
      </c>
      <c r="CX76" s="1883" t="str" cm="1">
        <f t="array" aca="1" ref="CX76" ca="1">IFERROR(IF(AK76*fxVal_normal=_BS!AK76,"",IF(OR(AK76="", NOT(ISNUMBER(AK76)), ISERROR(AK76), $B76=""), "",
   IF($I76=1,
      IFBLANK(
         _xldudf_CX_PUSH(AK76*fxVal_normal, CX_ENTITY, $B76, AK$11, AK$14, AK$60,),
         ""
      ),
      IF($I76=2,
         IFBLANK(
            _xldudf_CX_PUSH(AK76, CX_ENTITY, $B76, AK$11, AK$14, AK$60,),
            ""
         ),
         IF($I76=3,
            "",
            IFBLANK(
               _xldudf_CX_PUSH(AK76, CX_ENTITY, $B76, AK$11, AK$14, AK$60,),
               ""
            )
         )
      )
   )
)),"")</f>
        <v/>
      </c>
      <c r="CY76" s="1883" t="str" cm="1">
        <f t="array" aca="1" ref="CY76" ca="1">IFERROR(IF(AL76*fxVal_normal=_BS!AL76,"",IF(OR(AL76="", NOT(ISNUMBER(AL76)), ISERROR(AL76), $B76=""), "",
   IF($I76=1,
      IFBLANK(
         _xldudf_CX_PUSH(AL76*fxVal_normal, CX_ENTITY, $B76, AL$11, AL$14, AL$60,),
         ""
      ),
      IF($I76=2,
         IFBLANK(
            _xldudf_CX_PUSH(AL76, CX_ENTITY, $B76, AL$11, AL$14, AL$60,),
            ""
         ),
         IF($I76=3,
            "",
            IFBLANK(
               _xldudf_CX_PUSH(AL76, CX_ENTITY, $B76, AL$11, AL$14, AL$60,),
               ""
            )
         )
      )
   )
)),"")</f>
        <v/>
      </c>
      <c r="CZ76" s="1883" t="str" cm="1">
        <f t="array" aca="1" ref="CZ76" ca="1">IFERROR(IF(AM76*fxVal_normal=_BS!AM76,"",IF(OR(AM76="", NOT(ISNUMBER(AM76)), ISERROR(AM76), $B76=""), "",
   IF($I76=1,
      IFBLANK(
         _xldudf_CX_PUSH(AM76*fxVal_normal, CX_ENTITY, $B76, AM$11, AM$14, AM$60,),
         ""
      ),
      IF($I76=2,
         IFBLANK(
            _xldudf_CX_PUSH(AM76, CX_ENTITY, $B76, AM$11, AM$14, AM$60,),
            ""
         ),
         IF($I76=3,
            "",
            IFBLANK(
               _xldudf_CX_PUSH(AM76, CX_ENTITY, $B76, AM$11, AM$14, AM$60,),
               ""
            )
         )
      )
   )
)),"")</f>
        <v/>
      </c>
      <c r="DA76" s="1883" t="str" cm="1">
        <f t="array" aca="1" ref="DA76" ca="1">IFERROR(IF(AN76*fxVal_normal=_BS!AN76,"",IF(OR(AN76="", NOT(ISNUMBER(AN76)), ISERROR(AN76), $B76=""), "",
   IF($I76=1,
      IFBLANK(
         _xldudf_CX_PUSH(AN76*fxVal_normal, CX_ENTITY, $B76, AN$11, AN$14, AN$60,),
         ""
      ),
      IF($I76=2,
         IFBLANK(
            _xldudf_CX_PUSH(AN76, CX_ENTITY, $B76, AN$11, AN$14, AN$60,),
            ""
         ),
         IF($I76=3,
            "",
            IFBLANK(
               _xldudf_CX_PUSH(AN76, CX_ENTITY, $B76, AN$11, AN$14, AN$60,),
               ""
            )
         )
      )
   )
)),"")</f>
        <v/>
      </c>
      <c r="DB76" s="1883" t="str" cm="1">
        <f t="array" aca="1" ref="DB76" ca="1">IFERROR(IF(AO76*fxVal_normal=_BS!AO76,"",IF(OR(AO76="", NOT(ISNUMBER(AO76)), ISERROR(AO76), $B76=""), "",
   IF($I76=1,
      IFBLANK(
         _xldudf_CX_PUSH(AO76*fxVal_normal, CX_ENTITY, $B76, AO$11, AO$14, AO$60,),
         ""
      ),
      IF($I76=2,
         IFBLANK(
            _xldudf_CX_PUSH(AO76, CX_ENTITY, $B76, AO$11, AO$14, AO$60,),
            ""
         ),
         IF($I76=3,
            "",
            IFBLANK(
               _xldudf_CX_PUSH(AO76, CX_ENTITY, $B76, AO$11, AO$14, AO$60,),
               ""
            )
         )
      )
   )
)),"")</f>
        <v/>
      </c>
      <c r="DC76" s="1883" t="str" cm="1">
        <f t="array" aca="1" ref="DC76" ca="1">IFERROR(IF(AP76*fxVal_normal=_BS!AP76,"",IF(OR(AP76="", NOT(ISNUMBER(AP76)), ISERROR(AP76), $B76=""), "",
   IF($I76=1,
      IFBLANK(
         _xldudf_CX_PUSH(AP76*fxVal_normal, CX_ENTITY, $B76, AP$11, AP$14, AP$60,),
         ""
      ),
      IF($I76=2,
         IFBLANK(
            _xldudf_CX_PUSH(AP76, CX_ENTITY, $B76, AP$11, AP$14, AP$60,),
            ""
         ),
         IF($I76=3,
            "",
            IFBLANK(
               _xldudf_CX_PUSH(AP76, CX_ENTITY, $B76, AP$11, AP$14, AP$60,),
               ""
            )
         )
      )
   )
)),"")</f>
        <v/>
      </c>
      <c r="DD76" s="1883" t="str" cm="1">
        <f t="array" aca="1" ref="DD76" ca="1">IFERROR(IF(AQ76*fxVal_normal=_BS!AQ76,"",IF(OR(AQ76="", NOT(ISNUMBER(AQ76)), ISERROR(AQ76), $B76=""), "",
   IF($I76=1,
      IFBLANK(
         _xldudf_CX_PUSH(AQ76*fxVal_normal, CX_ENTITY, $B76, AQ$11, AQ$14, AQ$60,),
         ""
      ),
      IF($I76=2,
         IFBLANK(
            _xldudf_CX_PUSH(AQ76, CX_ENTITY, $B76, AQ$11, AQ$14, AQ$60,),
            ""
         ),
         IF($I76=3,
            "",
            IFBLANK(
               _xldudf_CX_PUSH(AQ76, CX_ENTITY, $B76, AQ$11, AQ$14, AQ$60,),
               ""
            )
         )
      )
   )
)),"")</f>
        <v/>
      </c>
      <c r="DE76" s="1883" t="str" cm="1">
        <f t="array" aca="1" ref="DE76" ca="1">IFERROR(IF(AR76*fxVal_normal=_BS!AR76,"",IF(OR(AR76="", NOT(ISNUMBER(AR76)), ISERROR(AR76), $B76=""), "",
   IF($I76=1,
      IFBLANK(
         _xldudf_CX_PUSH(AR76*fxVal_normal, CX_ENTITY, $B76, AR$11, AR$14, AR$60,),
         ""
      ),
      IF($I76=2,
         IFBLANK(
            _xldudf_CX_PUSH(AR76, CX_ENTITY, $B76, AR$11, AR$14, AR$60,),
            ""
         ),
         IF($I76=3,
            "",
            IFBLANK(
               _xldudf_CX_PUSH(AR76, CX_ENTITY, $B76, AR$11, AR$14, AR$60,),
               ""
            )
         )
      )
   )
)),"")</f>
        <v/>
      </c>
      <c r="DF76" s="1883" t="str" cm="1">
        <f t="array" aca="1" ref="DF76" ca="1">IFERROR(IF(AS76*fxVal_normal=_BS!AS76,"",IF(OR(AS76="", NOT(ISNUMBER(AS76)), ISERROR(AS76), $B76=""), "",
   IF($I76=1,
      IFBLANK(
         _xldudf_CX_PUSH(AS76*fxVal_normal, CX_ENTITY, $B76, AS$11, AS$14, AS$60,),
         ""
      ),
      IF($I76=2,
         IFBLANK(
            _xldudf_CX_PUSH(AS76, CX_ENTITY, $B76, AS$11, AS$14, AS$60,),
            ""
         ),
         IF($I76=3,
            "",
            IFBLANK(
               _xldudf_CX_PUSH(AS76, CX_ENTITY, $B76, AS$11, AS$14, AS$60,),
               ""
            )
         )
      )
   )
)),"")</f>
        <v/>
      </c>
      <c r="DG76" s="1883" t="str" cm="1">
        <f t="array" aca="1" ref="DG76" ca="1">IFERROR(IF(AT76*fxVal_normal=_BS!AT76,"",IF(OR(AT76="", NOT(ISNUMBER(AT76)), ISERROR(AT76), $B76=""), "",
   IF($I76=1,
      IFBLANK(
         _xldudf_CX_PUSH(AT76*fxVal_normal, CX_ENTITY, $B76, AT$11, AT$14, AT$60,),
         ""
      ),
      IF($I76=2,
         IFBLANK(
            _xldudf_CX_PUSH(AT76, CX_ENTITY, $B76, AT$11, AT$14, AT$60,),
            ""
         ),
         IF($I76=3,
            "",
            IFBLANK(
               _xldudf_CX_PUSH(AT76, CX_ENTITY, $B76, AT$11, AT$14, AT$60,),
               ""
            )
         )
      )
   )
)),"")</f>
        <v/>
      </c>
      <c r="DH76" s="1883" t="str" cm="1">
        <f t="array" aca="1" ref="DH76" ca="1">IFERROR(IF(AU76*fxVal_normal=_BS!AU76,"",IF(OR(AU76="", NOT(ISNUMBER(AU76)), ISERROR(AU76), $B76=""), "",
   IF($I76=1,
      IFBLANK(
         _xldudf_CX_PUSH(AU76*fxVal_normal, CX_ENTITY, $B76, AU$11, AU$14, AU$60,),
         ""
      ),
      IF($I76=2,
         IFBLANK(
            _xldudf_CX_PUSH(AU76, CX_ENTITY, $B76, AU$11, AU$14, AU$60,),
            ""
         ),
         IF($I76=3,
            "",
            IFBLANK(
               _xldudf_CX_PUSH(AU76, CX_ENTITY, $B76, AU$11, AU$14, AU$60,),
               ""
            )
         )
      )
   )
)),"")</f>
        <v/>
      </c>
      <c r="DI76" s="1883" t="str" cm="1">
        <f t="array" aca="1" ref="DI76" ca="1">IFERROR(IF(AV76*fxVal_normal=_BS!AV76,"",IF(OR(AV76="", NOT(ISNUMBER(AV76)), ISERROR(AV76), $B76=""), "",
   IF($I76=1,
      IFBLANK(
         _xldudf_CX_PUSH(AV76*fxVal_normal, CX_ENTITY, $B76, AV$11, AV$14, AV$60,),
         ""
      ),
      IF($I76=2,
         IFBLANK(
            _xldudf_CX_PUSH(AV76, CX_ENTITY, $B76, AV$11, AV$14, AV$60,),
            ""
         ),
         IF($I76=3,
            "",
            IFBLANK(
               _xldudf_CX_PUSH(AV76, CX_ENTITY, $B76, AV$11, AV$14, AV$60,),
               ""
            )
         )
      )
   )
)),"")</f>
        <v/>
      </c>
      <c r="DJ76" s="1883" t="str" cm="1">
        <f t="array" aca="1" ref="DJ76" ca="1">IFERROR(IF(AW76*fxVal_normal=_BS!AW76,"",IF(OR(AW76="", NOT(ISNUMBER(AW76)), ISERROR(AW76), $B76=""), "",
   IF($I76=1,
      IFBLANK(
         _xldudf_CX_PUSH(AW76*fxVal_normal, CX_ENTITY, $B76, AW$11, AW$14, AW$60,),
         ""
      ),
      IF($I76=2,
         IFBLANK(
            _xldudf_CX_PUSH(AW76, CX_ENTITY, $B76, AW$11, AW$14, AW$60,),
            ""
         ),
         IF($I76=3,
            "",
            IFBLANK(
               _xldudf_CX_PUSH(AW76, CX_ENTITY, $B76, AW$11, AW$14, AW$60,),
               ""
            )
         )
      )
   )
)),"")</f>
        <v/>
      </c>
      <c r="DK76" s="1883" t="str" cm="1">
        <f t="array" aca="1" ref="DK76" ca="1">IFERROR(IF(AX76*fxVal_normal=_BS!AX76,"",IF(OR(AX76="", NOT(ISNUMBER(AX76)), ISERROR(AX76), $B76=""), "",
   IF($I76=1,
      IFBLANK(
         _xldudf_CX_PUSH(AX76*fxVal_normal, CX_ENTITY, $B76, AX$11, AX$14, AX$60,),
         ""
      ),
      IF($I76=2,
         IFBLANK(
            _xldudf_CX_PUSH(AX76, CX_ENTITY, $B76, AX$11, AX$14, AX$60,),
            ""
         ),
         IF($I76=3,
            "",
            IFBLANK(
               _xldudf_CX_PUSH(AX76, CX_ENTITY, $B76, AX$11, AX$14, AX$60,),
               ""
            )
         )
      )
   )
)),"")</f>
        <v/>
      </c>
      <c r="DL76" s="1883" t="str" cm="1">
        <f t="array" aca="1" ref="DL76" ca="1">IFERROR(IF(AY76*fxVal_normal=_BS!AY76,"",IF(OR(AY76="", NOT(ISNUMBER(AY76)), ISERROR(AY76), $B76=""), "",
   IF($I76=1,
      IFBLANK(
         _xldudf_CX_PUSH(AY76*fxVal_normal, CX_ENTITY, $B76, AY$11, AY$14, AY$60,),
         ""
      ),
      IF($I76=2,
         IFBLANK(
            _xldudf_CX_PUSH(AY76, CX_ENTITY, $B76, AY$11, AY$14, AY$60,),
            ""
         ),
         IF($I76=3,
            "",
            IFBLANK(
               _xldudf_CX_PUSH(AY76, CX_ENTITY, $B76, AY$11, AY$14, AY$60,),
               ""
            )
         )
      )
   )
)),"")</f>
        <v/>
      </c>
      <c r="DM76" s="1883" t="str" cm="1">
        <f t="array" aca="1" ref="DM76" ca="1">IFERROR(IF(AZ76*fxVal_normal=_BS!AZ76,"",IF(OR(AZ76="", NOT(ISNUMBER(AZ76)), ISERROR(AZ76), $B76=""), "",
   IF($I76=1,
      IFBLANK(
         _xldudf_CX_PUSH(AZ76*fxVal_normal, CX_ENTITY, $B76, AZ$11, AZ$14, AZ$60,),
         ""
      ),
      IF($I76=2,
         IFBLANK(
            _xldudf_CX_PUSH(AZ76, CX_ENTITY, $B76, AZ$11, AZ$14, AZ$60,),
            ""
         ),
         IF($I76=3,
            "",
            IFBLANK(
               _xldudf_CX_PUSH(AZ76, CX_ENTITY, $B76, AZ$11, AZ$14, AZ$60,),
               ""
            )
         )
      )
   )
)),"")</f>
        <v/>
      </c>
      <c r="DN76" s="1883" t="str" cm="1">
        <f t="array" aca="1" ref="DN76" ca="1">IFERROR(IF(BA76*fxVal_normal=_BS!BA76,"",IF(OR(BA76="", NOT(ISNUMBER(BA76)), ISERROR(BA76), $B76=""), "",
   IF($I76=1,
      IFBLANK(
         _xldudf_CX_PUSH(BA76*fxVal_normal, CX_ENTITY, $B76, BA$11, BA$14, BA$60,),
         ""
      ),
      IF($I76=2,
         IFBLANK(
            _xldudf_CX_PUSH(BA76, CX_ENTITY, $B76, BA$11, BA$14, BA$60,),
            ""
         ),
         IF($I76=3,
            "",
            IFBLANK(
               _xldudf_CX_PUSH(BA76, CX_ENTITY, $B76, BA$11, BA$14, BA$60,),
               ""
            )
         )
      )
   )
)),"")</f>
        <v/>
      </c>
      <c r="DO76" s="1883" t="str" cm="1">
        <f t="array" aca="1" ref="DO76" ca="1">IFERROR(IF(BB76*fxVal_normal=_BS!BB76,"",IF(OR(BB76="", NOT(ISNUMBER(BB76)), ISERROR(BB76), $B76=""), "",
   IF($I76=1,
      IFBLANK(
         _xldudf_CX_PUSH(BB76*fxVal_normal, CX_ENTITY, $B76, BB$11, BB$14, BB$60,),
         ""
      ),
      IF($I76=2,
         IFBLANK(
            _xldudf_CX_PUSH(BB76, CX_ENTITY, $B76, BB$11, BB$14, BB$60,),
            ""
         ),
         IF($I76=3,
            "",
            IFBLANK(
               _xldudf_CX_PUSH(BB76, CX_ENTITY, $B76, BB$11, BB$14, BB$60,),
               ""
            )
         )
      )
   )
)),"")</f>
        <v/>
      </c>
      <c r="DP76" s="1883" t="str" cm="1">
        <f t="array" aca="1" ref="DP76" ca="1">IFERROR(IF(BC76*fxVal_normal=_BS!BC76,"",IF(OR(BC76="", NOT(ISNUMBER(BC76)), ISERROR(BC76), $B76=""), "",
   IF($I76=1,
      IFBLANK(
         _xldudf_CX_PUSH(BC76*fxVal_normal, CX_ENTITY, $B76, BC$11, BC$14, BC$60,),
         ""
      ),
      IF($I76=2,
         IFBLANK(
            _xldudf_CX_PUSH(BC76, CX_ENTITY, $B76, BC$11, BC$14, BC$60,),
            ""
         ),
         IF($I76=3,
            "",
            IFBLANK(
               _xldudf_CX_PUSH(BC76, CX_ENTITY, $B76, BC$11, BC$14, BC$60,),
               ""
            )
         )
      )
   )
)),"")</f>
        <v/>
      </c>
      <c r="DQ76" s="1883" t="str" cm="1">
        <f t="array" aca="1" ref="DQ76" ca="1">IFERROR(IF(BD76*fxVal_normal=_BS!BD76,"",IF(OR(BD76="", NOT(ISNUMBER(BD76)), ISERROR(BD76), $B76=""), "",
   IF($I76=1,
      IFBLANK(
         _xldudf_CX_PUSH(BD76*fxVal_normal, CX_ENTITY, $B76, BD$11, BD$14, BD$60,),
         ""
      ),
      IF($I76=2,
         IFBLANK(
            _xldudf_CX_PUSH(BD76, CX_ENTITY, $B76, BD$11, BD$14, BD$60,),
            ""
         ),
         IF($I76=3,
            "",
            IFBLANK(
               _xldudf_CX_PUSH(BD76, CX_ENTITY, $B76, BD$11, BD$14, BD$60,),
               ""
            )
         )
      )
   )
)),"")</f>
        <v/>
      </c>
      <c r="DR76" s="1883" t="str" cm="1">
        <f t="array" aca="1" ref="DR76" ca="1">IFERROR(IF(BE76*fxVal_normal=_BS!BE76,"",IF(OR(BE76="", NOT(ISNUMBER(BE76)), ISERROR(BE76), $B76=""), "",
   IF($I76=1,
      IFBLANK(
         _xldudf_CX_PUSH(BE76*fxVal_normal, CX_ENTITY, $B76, BE$11, BE$14, BE$60,),
         ""
      ),
      IF($I76=2,
         IFBLANK(
            _xldudf_CX_PUSH(BE76, CX_ENTITY, $B76, BE$11, BE$14, BE$60,),
            ""
         ),
         IF($I76=3,
            "",
            IFBLANK(
               _xldudf_CX_PUSH(BE76, CX_ENTITY, $B76, BE$11, BE$14, BE$60,),
               ""
            )
         )
      )
   )
)),"")</f>
        <v/>
      </c>
      <c r="DS76" s="1883" t="str" cm="1">
        <f t="array" aca="1" ref="DS76" ca="1">IFERROR(IF(BF76*fxVal_normal=_BS!BF76,"",IF(OR(BF76="", NOT(ISNUMBER(BF76)), ISERROR(BF76), $B76=""), "",
   IF($I76=1,
      IFBLANK(
         _xldudf_CX_PUSH(BF76*fxVal_normal, CX_ENTITY, $B76, BF$11, BF$14, BF$60,),
         ""
      ),
      IF($I76=2,
         IFBLANK(
            _xldudf_CX_PUSH(BF76, CX_ENTITY, $B76, BF$11, BF$14, BF$60,),
            ""
         ),
         IF($I76=3,
            "",
            IFBLANK(
               _xldudf_CX_PUSH(BF76, CX_ENTITY, $B76, BF$11, BF$14, BF$60,),
               ""
            )
         )
      )
   )
)),"")</f>
        <v/>
      </c>
      <c r="DT76" s="1883" t="str" cm="1">
        <f t="array" aca="1" ref="DT76" ca="1">IFERROR(IF(BG76*fxVal_normal=_BS!BG76,"",IF(OR(BG76="", NOT(ISNUMBER(BG76)), ISERROR(BG76), $B76=""), "",
   IF($I76=1,
      IFBLANK(
         _xldudf_CX_PUSH(BG76*fxVal_normal, CX_ENTITY, $B76, BG$11, BG$14, BG$60,),
         ""
      ),
      IF($I76=2,
         IFBLANK(
            _xldudf_CX_PUSH(BG76, CX_ENTITY, $B76, BG$11, BG$14, BG$60,),
            ""
         ),
         IF($I76=3,
            "",
            IFBLANK(
               _xldudf_CX_PUSH(BG76, CX_ENTITY, $B76, BG$11, BG$14, BG$60,),
               ""
            )
         )
      )
   )
)),"")</f>
        <v/>
      </c>
      <c r="DU76" s="1883" t="str" cm="1">
        <f t="array" aca="1" ref="DU76" ca="1">IFERROR(IF(BH76*fxVal_normal=_BS!BH76,"",IF(OR(BH76="", NOT(ISNUMBER(BH76)), ISERROR(BH76), $B76=""), "",
   IF($I76=1,
      IFBLANK(
         _xldudf_CX_PUSH(BH76*fxVal_normal, CX_ENTITY, $B76, BH$11, BH$14, BH$60,),
         ""
      ),
      IF($I76=2,
         IFBLANK(
            _xldudf_CX_PUSH(BH76, CX_ENTITY, $B76, BH$11, BH$14, BH$60,),
            ""
         ),
         IF($I76=3,
            "",
            IFBLANK(
               _xldudf_CX_PUSH(BH76, CX_ENTITY, $B76, BH$11, BH$14, BH$60,),
               ""
            )
         )
      )
   )
)),"")</f>
        <v/>
      </c>
      <c r="DV76" s="1883" t="str" cm="1">
        <f t="array" aca="1" ref="DV76" ca="1">IFERROR(IF(BI76*fxVal_normal=_BS!BI76,"",IF(OR(BI76="", NOT(ISNUMBER(BI76)), ISERROR(BI76), $B76=""), "",
   IF($I76=1,
      IFBLANK(
         _xldudf_CX_PUSH(BI76*fxVal_normal, CX_ENTITY, $B76, BI$11, BI$14, BI$60,),
         ""
      ),
      IF($I76=2,
         IFBLANK(
            _xldudf_CX_PUSH(BI76, CX_ENTITY, $B76, BI$11, BI$14, BI$60,),
            ""
         ),
         IF($I76=3,
            "",
            IFBLANK(
               _xldudf_CX_PUSH(BI76, CX_ENTITY, $B76, BI$11, BI$14, BI$60,),
               ""
            )
         )
      )
   )
)),"")</f>
        <v/>
      </c>
      <c r="DW76" s="1883" t="str" cm="1">
        <f t="array" aca="1" ref="DW76" ca="1">IFERROR(IF(BJ76*fxVal_normal=_BS!BJ76,"",IF(OR(BJ76="", NOT(ISNUMBER(BJ76)), ISERROR(BJ76), $B76=""), "",
   IF($I76=1,
      IFBLANK(
         _xldudf_CX_PUSH(BJ76*fxVal_normal, CX_ENTITY, $B76, BJ$11, BJ$14, BJ$60,),
         ""
      ),
      IF($I76=2,
         IFBLANK(
            _xldudf_CX_PUSH(BJ76, CX_ENTITY, $B76, BJ$11, BJ$14, BJ$60,),
            ""
         ),
         IF($I76=3,
            "",
            IFBLANK(
               _xldudf_CX_PUSH(BJ76, CX_ENTITY, $B76, BJ$11, BJ$14, BJ$60,),
               ""
            )
         )
      )
   )
)),"")</f>
        <v/>
      </c>
      <c r="DX76" s="1883" t="str" cm="1">
        <f t="array" aca="1" ref="DX76" ca="1">IFERROR(IF(BK76*fxVal_normal=_BS!BK76,"",IF(OR(BK76="", NOT(ISNUMBER(BK76)), ISERROR(BK76), $B76=""), "",
   IF($I76=1,
      IFBLANK(
         _xldudf_CX_PUSH(BK76*fxVal_normal, CX_ENTITY, $B76, BK$11, BK$14, BK$60,),
         ""
      ),
      IF($I76=2,
         IFBLANK(
            _xldudf_CX_PUSH(BK76, CX_ENTITY, $B76, BK$11, BK$14, BK$60,),
            ""
         ),
         IF($I76=3,
            "",
            IFBLANK(
               _xldudf_CX_PUSH(BK76, CX_ENTITY, $B76, BK$11, BK$14, BK$60,),
               ""
            )
         )
      )
   )
)),"")</f>
        <v/>
      </c>
      <c r="DY76" s="1883" t="str" cm="1">
        <f t="array" aca="1" ref="DY76" ca="1">IFERROR(IF(BL76*fxVal_normal=_BS!BL76,"",IF(OR(BL76="", NOT(ISNUMBER(BL76)), ISERROR(BL76), $B76=""), "",
   IF($I76=1,
      IFBLANK(
         _xldudf_CX_PUSH(BL76*fxVal_normal, CX_ENTITY, $B76, BL$11, BL$14, BL$60,),
         ""
      ),
      IF($I76=2,
         IFBLANK(
            _xldudf_CX_PUSH(BL76, CX_ENTITY, $B76, BL$11, BL$14, BL$60,),
            ""
         ),
         IF($I76=3,
            "",
            IFBLANK(
               _xldudf_CX_PUSH(BL76, CX_ENTITY, $B76, BL$11, BL$14, BL$60,),
               ""
            )
         )
      )
   )
)),"")</f>
        <v/>
      </c>
      <c r="DZ76" s="1883" t="str" cm="1">
        <f t="array" aca="1" ref="DZ76" ca="1">IFERROR(IF(BM76*fxVal_normal=_BS!BM76,"",IF(OR(BM76="", NOT(ISNUMBER(BM76)), ISERROR(BM76), $B76=""), "",
   IF($I76=1,
      IFBLANK(
         _xldudf_CX_PUSH(BM76*fxVal_normal, CX_ENTITY, $B76, BM$11, BM$14, BM$60,),
         ""
      ),
      IF($I76=2,
         IFBLANK(
            _xldudf_CX_PUSH(BM76, CX_ENTITY, $B76, BM$11, BM$14, BM$60,),
            ""
         ),
         IF($I76=3,
            "",
            IFBLANK(
               _xldudf_CX_PUSH(BM76, CX_ENTITY, $B76, BM$11, BM$14, BM$60,),
               ""
            )
         )
      )
   )
)),"")</f>
        <v/>
      </c>
      <c r="EA76" s="1883" t="str" cm="1">
        <f t="array" aca="1" ref="EA76" ca="1">IFERROR(IF(BN76*fxVal_normal=_BS!BN76,"",IF(OR(BN76="", NOT(ISNUMBER(BN76)), ISERROR(BN76), $B76=""), "",
   IF($I76=1,
      IFBLANK(
         _xldudf_CX_PUSH(BN76*fxVal_normal, CX_ENTITY, $B76, BN$11, BN$14, BN$60,),
         ""
      ),
      IF($I76=2,
         IFBLANK(
            _xldudf_CX_PUSH(BN76, CX_ENTITY, $B76, BN$11, BN$14, BN$60,),
            ""
         ),
         IF($I76=3,
            "",
            IFBLANK(
               _xldudf_CX_PUSH(BN76, CX_ENTITY, $B76, BN$11, BN$14, BN$60,),
               ""
            )
         )
      )
   )
)),"")</f>
        <v/>
      </c>
    </row>
    <row r="77" spans="1:131" ht="21" customHeight="1">
      <c r="A77" s="1646"/>
      <c r="B77" s="811" t="str" cm="1">
        <f t="array" ref="B77">IFBLANK(_BS!F77,"")</f>
        <v>Accrued Interest</v>
      </c>
      <c r="C77" s="811" t="str" cm="1">
        <f t="array" ref="C77">IFBLANK(_BS!C77,"")</f>
        <v>Accrued Interest (Company View)</v>
      </c>
      <c r="D77" s="1640"/>
      <c r="E77" s="1902" t="e" cm="1">
        <f t="array" aca="1" ref="E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)($AD77:$CH77, Z77)</f>
        <v>#NAME?</v>
      </c>
      <c r="F77" s="1897"/>
      <c r="G77" s="1897"/>
      <c r="H77" s="401">
        <v>1</v>
      </c>
      <c r="I77" s="401">
        <v>1</v>
      </c>
      <c r="J77" s="401"/>
      <c r="N77" s="158"/>
      <c r="O77" s="101"/>
      <c r="P77" s="52"/>
      <c r="Q77" s="101"/>
      <c r="R77" s="101"/>
      <c r="S77" s="101"/>
      <c r="T77" s="101"/>
      <c r="U77" s="39"/>
      <c r="W77" s="930" t="str">
        <f t="shared" si="18"/>
        <v>Budget</v>
      </c>
      <c r="X77" s="857">
        <f>_BS!X77</f>
        <v>-1</v>
      </c>
      <c r="Y77" s="1593">
        <f t="shared" si="17"/>
        <v>2</v>
      </c>
      <c r="Z77" s="198" cm="1">
        <f t="array" ref="Z77">_xlfn.SWITCH(
    TRUE,
    _BS!$L77=TRUE, 1,
    _BS!$L77=FALSE,-1,
    _BS!$L77=-1,0,
"n/a"
)</f>
        <v>1</v>
      </c>
      <c r="AA77" s="200"/>
      <c r="AB77" s="88" t="str">
        <f>_BS!AB77</f>
        <v>Accrued Interest</v>
      </c>
      <c r="AC77" s="88" t="e" cm="1" vm="5">
        <f t="array" aca="1" ref="AC77" ca="1">_xlfn.LET(
_xlpm._termname, $AB77,
_xlpm._iconname, "find",
_xlpm._icon, fx_getIcon(_xlpm._iconname),
_xlpm._location, _xlfn.XLOOKUP(LOWER(_xlpm._termname), LOWER(tbl_acctDef[Term]),tbl_acctDef[Term]),
_xlpm._hyperlink, HYPERLINK("#"&amp;CELL("address",_xlpm._location), _xlpm._icon),
IFERROR(_xlpm._hyperlink,"")
)</f>
        <v>#VALUE!</v>
      </c>
      <c r="AD77" s="1669">
        <v>1</v>
      </c>
      <c r="AE77" s="1669">
        <v>1</v>
      </c>
      <c r="AF77" s="1669">
        <v>1</v>
      </c>
      <c r="AG77" s="1669">
        <v>1</v>
      </c>
      <c r="AH77" s="1669">
        <v>1</v>
      </c>
      <c r="AI77" s="1669">
        <v>1</v>
      </c>
      <c r="AJ77" s="1669">
        <v>1</v>
      </c>
      <c r="AK77" s="1669">
        <v>1</v>
      </c>
      <c r="AL77" s="1669">
        <v>1</v>
      </c>
      <c r="AM77" s="1669">
        <v>1</v>
      </c>
      <c r="AN77" s="1669">
        <v>1</v>
      </c>
      <c r="AO77" s="1669">
        <v>1</v>
      </c>
      <c r="AP77" s="1669">
        <v>1</v>
      </c>
      <c r="AQ77" s="1669">
        <v>1</v>
      </c>
      <c r="AR77" s="1669">
        <v>1</v>
      </c>
      <c r="AS77" s="1669">
        <v>1</v>
      </c>
      <c r="AT77" s="1669">
        <v>1</v>
      </c>
      <c r="AU77" s="1669">
        <v>1</v>
      </c>
      <c r="AV77" s="1669">
        <v>1</v>
      </c>
      <c r="AW77" s="1669">
        <v>1</v>
      </c>
      <c r="AX77" s="1669">
        <v>1</v>
      </c>
      <c r="AY77" s="1669">
        <v>1</v>
      </c>
      <c r="AZ77" s="1669">
        <v>1</v>
      </c>
      <c r="BA77" s="1669">
        <v>1</v>
      </c>
      <c r="BB77" s="1669">
        <v>1</v>
      </c>
      <c r="BC77" s="1669">
        <v>1</v>
      </c>
      <c r="BD77" s="1669">
        <v>1</v>
      </c>
      <c r="BE77" s="1669">
        <v>1</v>
      </c>
      <c r="BF77" s="1669">
        <v>1</v>
      </c>
      <c r="BG77" s="1669">
        <v>1</v>
      </c>
      <c r="BH77" s="1669">
        <v>1</v>
      </c>
      <c r="BI77" s="1669">
        <v>1</v>
      </c>
      <c r="BJ77" s="1669">
        <v>1</v>
      </c>
      <c r="BK77" s="1669">
        <v>1</v>
      </c>
      <c r="BL77" s="1669">
        <v>1</v>
      </c>
      <c r="BM77" s="1669">
        <v>1</v>
      </c>
      <c r="BN77" s="1669">
        <v>1</v>
      </c>
      <c r="BO77" s="2095"/>
      <c r="BP77" s="2095"/>
      <c r="BQ77" s="2095"/>
      <c r="BR77" s="2095"/>
      <c r="BS77" s="2095"/>
      <c r="BT77" s="2095"/>
      <c r="BU77" s="2095"/>
      <c r="BV77" s="2095"/>
      <c r="BW77" s="2095"/>
      <c r="BX77" s="2095"/>
      <c r="BY77" s="2095"/>
      <c r="BZ77" s="2095"/>
      <c r="CA77" s="926"/>
      <c r="CB77" s="921"/>
      <c r="CC77" s="927"/>
      <c r="CD77" s="928" t="e" cm="1">
        <f t="array" aca="1" ref="CD77" ca="1">_xlfn.XLOOKUP(BS!CD$11, array_timeline, BS!$AD77:$BN77)</f>
        <v>#NAME?</v>
      </c>
      <c r="CE77" s="928" t="e" cm="1">
        <f t="array" aca="1" ref="CE77" ca="1">_xlfn.XLOOKUP(BS!CE$11, array_timeline, BS!$AD77:$BN77)</f>
        <v>#NAME?</v>
      </c>
      <c r="CF77" s="925"/>
      <c r="CG77" s="2124" t="e">
        <f t="shared" ca="1" si="16"/>
        <v>#NAME?</v>
      </c>
      <c r="CH77" s="2124" t="e">
        <f t="shared" ca="1" si="16"/>
        <v>#NAME?</v>
      </c>
      <c r="CI77" s="200"/>
      <c r="CQ77" s="1883" t="str" cm="1">
        <f t="array" aca="1" ref="CQ77" ca="1">IFERROR(IF(AD77*fxVal_normal=_BS!AD77,"",IF(OR(AD77="", NOT(ISNUMBER(AD77)), ISERROR(AD77), $B77=""), "",
   IF($I77=1,
      IFBLANK(
         _xldudf_CX_PUSH(AD77*fxVal_normal, CX_ENTITY, $B77, AD$11, AD$14, AD$60,),
         ""
      ),
      IF($I77=2,
         IFBLANK(
            _xldudf_CX_PUSH(AD77, CX_ENTITY, $B77, AD$11, AD$14, AD$60,),
            ""
         ),
         IF($I77=3,
            "",
            IFBLANK(
               _xldudf_CX_PUSH(AD77, CX_ENTITY, $B77, AD$11, AD$14, AD$60,),
               ""
            )
         )
      )
   )
)),"")</f>
        <v/>
      </c>
      <c r="CR77" s="1883" t="str" cm="1">
        <f t="array" aca="1" ref="CR77" ca="1">IFERROR(IF(AE77*fxVal_normal=_BS!AE77,"",IF(OR(AE77="", NOT(ISNUMBER(AE77)), ISERROR(AE77), $B77=""), "",
   IF($I77=1,
      IFBLANK(
         _xldudf_CX_PUSH(AE77*fxVal_normal, CX_ENTITY, $B77, AE$11, AE$14, AE$60,),
         ""
      ),
      IF($I77=2,
         IFBLANK(
            _xldudf_CX_PUSH(AE77, CX_ENTITY, $B77, AE$11, AE$14, AE$60,),
            ""
         ),
         IF($I77=3,
            "",
            IFBLANK(
               _xldudf_CX_PUSH(AE77, CX_ENTITY, $B77, AE$11, AE$14, AE$60,),
               ""
            )
         )
      )
   )
)),"")</f>
        <v/>
      </c>
      <c r="CS77" s="1883" t="str" cm="1">
        <f t="array" aca="1" ref="CS77" ca="1">IFERROR(IF(AF77*fxVal_normal=_BS!AF77,"",IF(OR(AF77="", NOT(ISNUMBER(AF77)), ISERROR(AF77), $B77=""), "",
   IF($I77=1,
      IFBLANK(
         _xldudf_CX_PUSH(AF77*fxVal_normal, CX_ENTITY, $B77, AF$11, AF$14, AF$60,),
         ""
      ),
      IF($I77=2,
         IFBLANK(
            _xldudf_CX_PUSH(AF77, CX_ENTITY, $B77, AF$11, AF$14, AF$60,),
            ""
         ),
         IF($I77=3,
            "",
            IFBLANK(
               _xldudf_CX_PUSH(AF77, CX_ENTITY, $B77, AF$11, AF$14, AF$60,),
               ""
            )
         )
      )
   )
)),"")</f>
        <v/>
      </c>
      <c r="CT77" s="1883" t="str" cm="1">
        <f t="array" aca="1" ref="CT77" ca="1">IFERROR(IF(AG77*fxVal_normal=_BS!AG77,"",IF(OR(AG77="", NOT(ISNUMBER(AG77)), ISERROR(AG77), $B77=""), "",
   IF($I77=1,
      IFBLANK(
         _xldudf_CX_PUSH(AG77*fxVal_normal, CX_ENTITY, $B77, AG$11, AG$14, AG$60,),
         ""
      ),
      IF($I77=2,
         IFBLANK(
            _xldudf_CX_PUSH(AG77, CX_ENTITY, $B77, AG$11, AG$14, AG$60,),
            ""
         ),
         IF($I77=3,
            "",
            IFBLANK(
               _xldudf_CX_PUSH(AG77, CX_ENTITY, $B77, AG$11, AG$14, AG$60,),
               ""
            )
         )
      )
   )
)),"")</f>
        <v/>
      </c>
      <c r="CU77" s="1883" t="str" cm="1">
        <f t="array" aca="1" ref="CU77" ca="1">IFERROR(IF(AH77*fxVal_normal=_BS!AH77,"",IF(OR(AH77="", NOT(ISNUMBER(AH77)), ISERROR(AH77), $B77=""), "",
   IF($I77=1,
      IFBLANK(
         _xldudf_CX_PUSH(AH77*fxVal_normal, CX_ENTITY, $B77, AH$11, AH$14, AH$60,),
         ""
      ),
      IF($I77=2,
         IFBLANK(
            _xldudf_CX_PUSH(AH77, CX_ENTITY, $B77, AH$11, AH$14, AH$60,),
            ""
         ),
         IF($I77=3,
            "",
            IFBLANK(
               _xldudf_CX_PUSH(AH77, CX_ENTITY, $B77, AH$11, AH$14, AH$60,),
               ""
            )
         )
      )
   )
)),"")</f>
        <v/>
      </c>
      <c r="CV77" s="1883" t="str" cm="1">
        <f t="array" aca="1" ref="CV77" ca="1">IFERROR(IF(AI77*fxVal_normal=_BS!AI77,"",IF(OR(AI77="", NOT(ISNUMBER(AI77)), ISERROR(AI77), $B77=""), "",
   IF($I77=1,
      IFBLANK(
         _xldudf_CX_PUSH(AI77*fxVal_normal, CX_ENTITY, $B77, AI$11, AI$14, AI$60,),
         ""
      ),
      IF($I77=2,
         IFBLANK(
            _xldudf_CX_PUSH(AI77, CX_ENTITY, $B77, AI$11, AI$14, AI$60,),
            ""
         ),
         IF($I77=3,
            "",
            IFBLANK(
               _xldudf_CX_PUSH(AI77, CX_ENTITY, $B77, AI$11, AI$14, AI$60,),
               ""
            )
         )
      )
   )
)),"")</f>
        <v/>
      </c>
      <c r="CW77" s="1883" t="str" cm="1">
        <f t="array" aca="1" ref="CW77" ca="1">IFERROR(IF(AJ77*fxVal_normal=_BS!AJ77,"",IF(OR(AJ77="", NOT(ISNUMBER(AJ77)), ISERROR(AJ77), $B77=""), "",
   IF($I77=1,
      IFBLANK(
         _xldudf_CX_PUSH(AJ77*fxVal_normal, CX_ENTITY, $B77, AJ$11, AJ$14, AJ$60,),
         ""
      ),
      IF($I77=2,
         IFBLANK(
            _xldudf_CX_PUSH(AJ77, CX_ENTITY, $B77, AJ$11, AJ$14, AJ$60,),
            ""
         ),
         IF($I77=3,
            "",
            IFBLANK(
               _xldudf_CX_PUSH(AJ77, CX_ENTITY, $B77, AJ$11, AJ$14, AJ$60,),
               ""
            )
         )
      )
   )
)),"")</f>
        <v/>
      </c>
      <c r="CX77" s="1883" t="str" cm="1">
        <f t="array" aca="1" ref="CX77" ca="1">IFERROR(IF(AK77*fxVal_normal=_BS!AK77,"",IF(OR(AK77="", NOT(ISNUMBER(AK77)), ISERROR(AK77), $B77=""), "",
   IF($I77=1,
      IFBLANK(
         _xldudf_CX_PUSH(AK77*fxVal_normal, CX_ENTITY, $B77, AK$11, AK$14, AK$60,),
         ""
      ),
      IF($I77=2,
         IFBLANK(
            _xldudf_CX_PUSH(AK77, CX_ENTITY, $B77, AK$11, AK$14, AK$60,),
            ""
         ),
         IF($I77=3,
            "",
            IFBLANK(
               _xldudf_CX_PUSH(AK77, CX_ENTITY, $B77, AK$11, AK$14, AK$60,),
               ""
            )
         )
      )
   )
)),"")</f>
        <v/>
      </c>
      <c r="CY77" s="1883" t="str" cm="1">
        <f t="array" aca="1" ref="CY77" ca="1">IFERROR(IF(AL77*fxVal_normal=_BS!AL77,"",IF(OR(AL77="", NOT(ISNUMBER(AL77)), ISERROR(AL77), $B77=""), "",
   IF($I77=1,
      IFBLANK(
         _xldudf_CX_PUSH(AL77*fxVal_normal, CX_ENTITY, $B77, AL$11, AL$14, AL$60,),
         ""
      ),
      IF($I77=2,
         IFBLANK(
            _xldudf_CX_PUSH(AL77, CX_ENTITY, $B77, AL$11, AL$14, AL$60,),
            ""
         ),
         IF($I77=3,
            "",
            IFBLANK(
               _xldudf_CX_PUSH(AL77, CX_ENTITY, $B77, AL$11, AL$14, AL$60,),
               ""
            )
         )
      )
   )
)),"")</f>
        <v/>
      </c>
      <c r="CZ77" s="1883" t="str" cm="1">
        <f t="array" aca="1" ref="CZ77" ca="1">IFERROR(IF(AM77*fxVal_normal=_BS!AM77,"",IF(OR(AM77="", NOT(ISNUMBER(AM77)), ISERROR(AM77), $B77=""), "",
   IF($I77=1,
      IFBLANK(
         _xldudf_CX_PUSH(AM77*fxVal_normal, CX_ENTITY, $B77, AM$11, AM$14, AM$60,),
         ""
      ),
      IF($I77=2,
         IFBLANK(
            _xldudf_CX_PUSH(AM77, CX_ENTITY, $B77, AM$11, AM$14, AM$60,),
            ""
         ),
         IF($I77=3,
            "",
            IFBLANK(
               _xldudf_CX_PUSH(AM77, CX_ENTITY, $B77, AM$11, AM$14, AM$60,),
               ""
            )
         )
      )
   )
)),"")</f>
        <v/>
      </c>
      <c r="DA77" s="1883" t="str" cm="1">
        <f t="array" aca="1" ref="DA77" ca="1">IFERROR(IF(AN77*fxVal_normal=_BS!AN77,"",IF(OR(AN77="", NOT(ISNUMBER(AN77)), ISERROR(AN77), $B77=""), "",
   IF($I77=1,
      IFBLANK(
         _xldudf_CX_PUSH(AN77*fxVal_normal, CX_ENTITY, $B77, AN$11, AN$14, AN$60,),
         ""
      ),
      IF($I77=2,
         IFBLANK(
            _xldudf_CX_PUSH(AN77, CX_ENTITY, $B77, AN$11, AN$14, AN$60,),
            ""
         ),
         IF($I77=3,
            "",
            IFBLANK(
               _xldudf_CX_PUSH(AN77, CX_ENTITY, $B77, AN$11, AN$14, AN$60,),
               ""
            )
         )
      )
   )
)),"")</f>
        <v/>
      </c>
      <c r="DB77" s="1883" t="str" cm="1">
        <f t="array" aca="1" ref="DB77" ca="1">IFERROR(IF(AO77*fxVal_normal=_BS!AO77,"",IF(OR(AO77="", NOT(ISNUMBER(AO77)), ISERROR(AO77), $B77=""), "",
   IF($I77=1,
      IFBLANK(
         _xldudf_CX_PUSH(AO77*fxVal_normal, CX_ENTITY, $B77, AO$11, AO$14, AO$60,),
         ""
      ),
      IF($I77=2,
         IFBLANK(
            _xldudf_CX_PUSH(AO77, CX_ENTITY, $B77, AO$11, AO$14, AO$60,),
            ""
         ),
         IF($I77=3,
            "",
            IFBLANK(
               _xldudf_CX_PUSH(AO77, CX_ENTITY, $B77, AO$11, AO$14, AO$60,),
               ""
            )
         )
      )
   )
)),"")</f>
        <v/>
      </c>
      <c r="DC77" s="1883" t="str" cm="1">
        <f t="array" aca="1" ref="DC77" ca="1">IFERROR(IF(AP77*fxVal_normal=_BS!AP77,"",IF(OR(AP77="", NOT(ISNUMBER(AP77)), ISERROR(AP77), $B77=""), "",
   IF($I77=1,
      IFBLANK(
         _xldudf_CX_PUSH(AP77*fxVal_normal, CX_ENTITY, $B77, AP$11, AP$14, AP$60,),
         ""
      ),
      IF($I77=2,
         IFBLANK(
            _xldudf_CX_PUSH(AP77, CX_ENTITY, $B77, AP$11, AP$14, AP$60,),
            ""
         ),
         IF($I77=3,
            "",
            IFBLANK(
               _xldudf_CX_PUSH(AP77, CX_ENTITY, $B77, AP$11, AP$14, AP$60,),
               ""
            )
         )
      )
   )
)),"")</f>
        <v/>
      </c>
      <c r="DD77" s="1883" t="str" cm="1">
        <f t="array" aca="1" ref="DD77" ca="1">IFERROR(IF(AQ77*fxVal_normal=_BS!AQ77,"",IF(OR(AQ77="", NOT(ISNUMBER(AQ77)), ISERROR(AQ77), $B77=""), "",
   IF($I77=1,
      IFBLANK(
         _xldudf_CX_PUSH(AQ77*fxVal_normal, CX_ENTITY, $B77, AQ$11, AQ$14, AQ$60,),
         ""
      ),
      IF($I77=2,
         IFBLANK(
            _xldudf_CX_PUSH(AQ77, CX_ENTITY, $B77, AQ$11, AQ$14, AQ$60,),
            ""
         ),
         IF($I77=3,
            "",
            IFBLANK(
               _xldudf_CX_PUSH(AQ77, CX_ENTITY, $B77, AQ$11, AQ$14, AQ$60,),
               ""
            )
         )
      )
   )
)),"")</f>
        <v/>
      </c>
      <c r="DE77" s="1883" t="str" cm="1">
        <f t="array" aca="1" ref="DE77" ca="1">IFERROR(IF(AR77*fxVal_normal=_BS!AR77,"",IF(OR(AR77="", NOT(ISNUMBER(AR77)), ISERROR(AR77), $B77=""), "",
   IF($I77=1,
      IFBLANK(
         _xldudf_CX_PUSH(AR77*fxVal_normal, CX_ENTITY, $B77, AR$11, AR$14, AR$60,),
         ""
      ),
      IF($I77=2,
         IFBLANK(
            _xldudf_CX_PUSH(AR77, CX_ENTITY, $B77, AR$11, AR$14, AR$60,),
            ""
         ),
         IF($I77=3,
            "",
            IFBLANK(
               _xldudf_CX_PUSH(AR77, CX_ENTITY, $B77, AR$11, AR$14, AR$60,),
               ""
            )
         )
      )
   )
)),"")</f>
        <v/>
      </c>
      <c r="DF77" s="1883" t="str" cm="1">
        <f t="array" aca="1" ref="DF77" ca="1">IFERROR(IF(AS77*fxVal_normal=_BS!AS77,"",IF(OR(AS77="", NOT(ISNUMBER(AS77)), ISERROR(AS77), $B77=""), "",
   IF($I77=1,
      IFBLANK(
         _xldudf_CX_PUSH(AS77*fxVal_normal, CX_ENTITY, $B77, AS$11, AS$14, AS$60,),
         ""
      ),
      IF($I77=2,
         IFBLANK(
            _xldudf_CX_PUSH(AS77, CX_ENTITY, $B77, AS$11, AS$14, AS$60,),
            ""
         ),
         IF($I77=3,
            "",
            IFBLANK(
               _xldudf_CX_PUSH(AS77, CX_ENTITY, $B77, AS$11, AS$14, AS$60,),
               ""
            )
         )
      )
   )
)),"")</f>
        <v/>
      </c>
      <c r="DG77" s="1883" t="str" cm="1">
        <f t="array" aca="1" ref="DG77" ca="1">IFERROR(IF(AT77*fxVal_normal=_BS!AT77,"",IF(OR(AT77="", NOT(ISNUMBER(AT77)), ISERROR(AT77), $B77=""), "",
   IF($I77=1,
      IFBLANK(
         _xldudf_CX_PUSH(AT77*fxVal_normal, CX_ENTITY, $B77, AT$11, AT$14, AT$60,),
         ""
      ),
      IF($I77=2,
         IFBLANK(
            _xldudf_CX_PUSH(AT77, CX_ENTITY, $B77, AT$11, AT$14, AT$60,),
            ""
         ),
         IF($I77=3,
            "",
            IFBLANK(
               _xldudf_CX_PUSH(AT77, CX_ENTITY, $B77, AT$11, AT$14, AT$60,),
               ""
            )
         )
      )
   )
)),"")</f>
        <v/>
      </c>
      <c r="DH77" s="1883" t="str" cm="1">
        <f t="array" aca="1" ref="DH77" ca="1">IFERROR(IF(AU77*fxVal_normal=_BS!AU77,"",IF(OR(AU77="", NOT(ISNUMBER(AU77)), ISERROR(AU77), $B77=""), "",
   IF($I77=1,
      IFBLANK(
         _xldudf_CX_PUSH(AU77*fxVal_normal, CX_ENTITY, $B77, AU$11, AU$14, AU$60,),
         ""
      ),
      IF($I77=2,
         IFBLANK(
            _xldudf_CX_PUSH(AU77, CX_ENTITY, $B77, AU$11, AU$14, AU$60,),
            ""
         ),
         IF($I77=3,
            "",
            IFBLANK(
               _xldudf_CX_PUSH(AU77, CX_ENTITY, $B77, AU$11, AU$14, AU$60,),
               ""
            )
         )
      )
   )
)),"")</f>
        <v/>
      </c>
      <c r="DI77" s="1883" t="str" cm="1">
        <f t="array" aca="1" ref="DI77" ca="1">IFERROR(IF(AV77*fxVal_normal=_BS!AV77,"",IF(OR(AV77="", NOT(ISNUMBER(AV77)), ISERROR(AV77), $B77=""), "",
   IF($I77=1,
      IFBLANK(
         _xldudf_CX_PUSH(AV77*fxVal_normal, CX_ENTITY, $B77, AV$11, AV$14, AV$60,),
         ""
      ),
      IF($I77=2,
         IFBLANK(
            _xldudf_CX_PUSH(AV77, CX_ENTITY, $B77, AV$11, AV$14, AV$60,),
            ""
         ),
         IF($I77=3,
            "",
            IFBLANK(
               _xldudf_CX_PUSH(AV77, CX_ENTITY, $B77, AV$11, AV$14, AV$60,),
               ""
            )
         )
      )
   )
)),"")</f>
        <v/>
      </c>
      <c r="DJ77" s="1883" t="str" cm="1">
        <f t="array" aca="1" ref="DJ77" ca="1">IFERROR(IF(AW77*fxVal_normal=_BS!AW77,"",IF(OR(AW77="", NOT(ISNUMBER(AW77)), ISERROR(AW77), $B77=""), "",
   IF($I77=1,
      IFBLANK(
         _xldudf_CX_PUSH(AW77*fxVal_normal, CX_ENTITY, $B77, AW$11, AW$14, AW$60,),
         ""
      ),
      IF($I77=2,
         IFBLANK(
            _xldudf_CX_PUSH(AW77, CX_ENTITY, $B77, AW$11, AW$14, AW$60,),
            ""
         ),
         IF($I77=3,
            "",
            IFBLANK(
               _xldudf_CX_PUSH(AW77, CX_ENTITY, $B77, AW$11, AW$14, AW$60,),
               ""
            )
         )
      )
   )
)),"")</f>
        <v/>
      </c>
      <c r="DK77" s="1883" t="str" cm="1">
        <f t="array" aca="1" ref="DK77" ca="1">IFERROR(IF(AX77*fxVal_normal=_BS!AX77,"",IF(OR(AX77="", NOT(ISNUMBER(AX77)), ISERROR(AX77), $B77=""), "",
   IF($I77=1,
      IFBLANK(
         _xldudf_CX_PUSH(AX77*fxVal_normal, CX_ENTITY, $B77, AX$11, AX$14, AX$60,),
         ""
      ),
      IF($I77=2,
         IFBLANK(
            _xldudf_CX_PUSH(AX77, CX_ENTITY, $B77, AX$11, AX$14, AX$60,),
            ""
         ),
         IF($I77=3,
            "",
            IFBLANK(
               _xldudf_CX_PUSH(AX77, CX_ENTITY, $B77, AX$11, AX$14, AX$60,),
               ""
            )
         )
      )
   )
)),"")</f>
        <v/>
      </c>
      <c r="DL77" s="1883" t="str" cm="1">
        <f t="array" aca="1" ref="DL77" ca="1">IFERROR(IF(AY77*fxVal_normal=_BS!AY77,"",IF(OR(AY77="", NOT(ISNUMBER(AY77)), ISERROR(AY77), $B77=""), "",
   IF($I77=1,
      IFBLANK(
         _xldudf_CX_PUSH(AY77*fxVal_normal, CX_ENTITY, $B77, AY$11, AY$14, AY$60,),
         ""
      ),
      IF($I77=2,
         IFBLANK(
            _xldudf_CX_PUSH(AY77, CX_ENTITY, $B77, AY$11, AY$14, AY$60,),
            ""
         ),
         IF($I77=3,
            "",
            IFBLANK(
               _xldudf_CX_PUSH(AY77, CX_ENTITY, $B77, AY$11, AY$14, AY$60,),
               ""
            )
         )
      )
   )
)),"")</f>
        <v/>
      </c>
      <c r="DM77" s="1883" t="str" cm="1">
        <f t="array" aca="1" ref="DM77" ca="1">IFERROR(IF(AZ77*fxVal_normal=_BS!AZ77,"",IF(OR(AZ77="", NOT(ISNUMBER(AZ77)), ISERROR(AZ77), $B77=""), "",
   IF($I77=1,
      IFBLANK(
         _xldudf_CX_PUSH(AZ77*fxVal_normal, CX_ENTITY, $B77, AZ$11, AZ$14, AZ$60,),
         ""
      ),
      IF($I77=2,
         IFBLANK(
            _xldudf_CX_PUSH(AZ77, CX_ENTITY, $B77, AZ$11, AZ$14, AZ$60,),
            ""
         ),
         IF($I77=3,
            "",
            IFBLANK(
               _xldudf_CX_PUSH(AZ77, CX_ENTITY, $B77, AZ$11, AZ$14, AZ$60,),
               ""
            )
         )
      )
   )
)),"")</f>
        <v/>
      </c>
      <c r="DN77" s="1883" t="str" cm="1">
        <f t="array" aca="1" ref="DN77" ca="1">IFERROR(IF(BA77*fxVal_normal=_BS!BA77,"",IF(OR(BA77="", NOT(ISNUMBER(BA77)), ISERROR(BA77), $B77=""), "",
   IF($I77=1,
      IFBLANK(
         _xldudf_CX_PUSH(BA77*fxVal_normal, CX_ENTITY, $B77, BA$11, BA$14, BA$60,),
         ""
      ),
      IF($I77=2,
         IFBLANK(
            _xldudf_CX_PUSH(BA77, CX_ENTITY, $B77, BA$11, BA$14, BA$60,),
            ""
         ),
         IF($I77=3,
            "",
            IFBLANK(
               _xldudf_CX_PUSH(BA77, CX_ENTITY, $B77, BA$11, BA$14, BA$60,),
               ""
            )
         )
      )
   )
)),"")</f>
        <v/>
      </c>
      <c r="DO77" s="1883" t="str" cm="1">
        <f t="array" aca="1" ref="DO77" ca="1">IFERROR(IF(BB77*fxVal_normal=_BS!BB77,"",IF(OR(BB77="", NOT(ISNUMBER(BB77)), ISERROR(BB77), $B77=""), "",
   IF($I77=1,
      IFBLANK(
         _xldudf_CX_PUSH(BB77*fxVal_normal, CX_ENTITY, $B77, BB$11, BB$14, BB$60,),
         ""
      ),
      IF($I77=2,
         IFBLANK(
            _xldudf_CX_PUSH(BB77, CX_ENTITY, $B77, BB$11, BB$14, BB$60,),
            ""
         ),
         IF($I77=3,
            "",
            IFBLANK(
               _xldudf_CX_PUSH(BB77, CX_ENTITY, $B77, BB$11, BB$14, BB$60,),
               ""
            )
         )
      )
   )
)),"")</f>
        <v/>
      </c>
      <c r="DP77" s="1883" t="str" cm="1">
        <f t="array" aca="1" ref="DP77" ca="1">IFERROR(IF(BC77*fxVal_normal=_BS!BC77,"",IF(OR(BC77="", NOT(ISNUMBER(BC77)), ISERROR(BC77), $B77=""), "",
   IF($I77=1,
      IFBLANK(
         _xldudf_CX_PUSH(BC77*fxVal_normal, CX_ENTITY, $B77, BC$11, BC$14, BC$60,),
         ""
      ),
      IF($I77=2,
         IFBLANK(
            _xldudf_CX_PUSH(BC77, CX_ENTITY, $B77, BC$11, BC$14, BC$60,),
            ""
         ),
         IF($I77=3,
            "",
            IFBLANK(
               _xldudf_CX_PUSH(BC77, CX_ENTITY, $B77, BC$11, BC$14, BC$60,),
               ""
            )
         )
      )
   )
)),"")</f>
        <v/>
      </c>
      <c r="DQ77" s="1883" t="str" cm="1">
        <f t="array" aca="1" ref="DQ77" ca="1">IFERROR(IF(BD77*fxVal_normal=_BS!BD77,"",IF(OR(BD77="", NOT(ISNUMBER(BD77)), ISERROR(BD77), $B77=""), "",
   IF($I77=1,
      IFBLANK(
         _xldudf_CX_PUSH(BD77*fxVal_normal, CX_ENTITY, $B77, BD$11, BD$14, BD$60,),
         ""
      ),
      IF($I77=2,
         IFBLANK(
            _xldudf_CX_PUSH(BD77, CX_ENTITY, $B77, BD$11, BD$14, BD$60,),
            ""
         ),
         IF($I77=3,
            "",
            IFBLANK(
               _xldudf_CX_PUSH(BD77, CX_ENTITY, $B77, BD$11, BD$14, BD$60,),
               ""
            )
         )
      )
   )
)),"")</f>
        <v/>
      </c>
      <c r="DR77" s="1883" t="str" cm="1">
        <f t="array" aca="1" ref="DR77" ca="1">IFERROR(IF(BE77*fxVal_normal=_BS!BE77,"",IF(OR(BE77="", NOT(ISNUMBER(BE77)), ISERROR(BE77), $B77=""), "",
   IF($I77=1,
      IFBLANK(
         _xldudf_CX_PUSH(BE77*fxVal_normal, CX_ENTITY, $B77, BE$11, BE$14, BE$60,),
         ""
      ),
      IF($I77=2,
         IFBLANK(
            _xldudf_CX_PUSH(BE77, CX_ENTITY, $B77, BE$11, BE$14, BE$60,),
            ""
         ),
         IF($I77=3,
            "",
            IFBLANK(
               _xldudf_CX_PUSH(BE77, CX_ENTITY, $B77, BE$11, BE$14, BE$60,),
               ""
            )
         )
      )
   )
)),"")</f>
        <v/>
      </c>
      <c r="DS77" s="1883" t="str" cm="1">
        <f t="array" aca="1" ref="DS77" ca="1">IFERROR(IF(BF77*fxVal_normal=_BS!BF77,"",IF(OR(BF77="", NOT(ISNUMBER(BF77)), ISERROR(BF77), $B77=""), "",
   IF($I77=1,
      IFBLANK(
         _xldudf_CX_PUSH(BF77*fxVal_normal, CX_ENTITY, $B77, BF$11, BF$14, BF$60,),
         ""
      ),
      IF($I77=2,
         IFBLANK(
            _xldudf_CX_PUSH(BF77, CX_ENTITY, $B77, BF$11, BF$14, BF$60,),
            ""
         ),
         IF($I77=3,
            "",
            IFBLANK(
               _xldudf_CX_PUSH(BF77, CX_ENTITY, $B77, BF$11, BF$14, BF$60,),
               ""
            )
         )
      )
   )
)),"")</f>
        <v/>
      </c>
      <c r="DT77" s="1883" t="str" cm="1">
        <f t="array" aca="1" ref="DT77" ca="1">IFERROR(IF(BG77*fxVal_normal=_BS!BG77,"",IF(OR(BG77="", NOT(ISNUMBER(BG77)), ISERROR(BG77), $B77=""), "",
   IF($I77=1,
      IFBLANK(
         _xldudf_CX_PUSH(BG77*fxVal_normal, CX_ENTITY, $B77, BG$11, BG$14, BG$60,),
         ""
      ),
      IF($I77=2,
         IFBLANK(
            _xldudf_CX_PUSH(BG77, CX_ENTITY, $B77, BG$11, BG$14, BG$60,),
            ""
         ),
         IF($I77=3,
            "",
            IFBLANK(
               _xldudf_CX_PUSH(BG77, CX_ENTITY, $B77, BG$11, BG$14, BG$60,),
               ""
            )
         )
      )
   )
)),"")</f>
        <v/>
      </c>
      <c r="DU77" s="1883" t="str" cm="1">
        <f t="array" aca="1" ref="DU77" ca="1">IFERROR(IF(BH77*fxVal_normal=_BS!BH77,"",IF(OR(BH77="", NOT(ISNUMBER(BH77)), ISERROR(BH77), $B77=""), "",
   IF($I77=1,
      IFBLANK(
         _xldudf_CX_PUSH(BH77*fxVal_normal, CX_ENTITY, $B77, BH$11, BH$14, BH$60,),
         ""
      ),
      IF($I77=2,
         IFBLANK(
            _xldudf_CX_PUSH(BH77, CX_ENTITY, $B77, BH$11, BH$14, BH$60,),
            ""
         ),
         IF($I77=3,
            "",
            IFBLANK(
               _xldudf_CX_PUSH(BH77, CX_ENTITY, $B77, BH$11, BH$14, BH$60,),
               ""
            )
         )
      )
   )
)),"")</f>
        <v/>
      </c>
      <c r="DV77" s="1883" t="str" cm="1">
        <f t="array" aca="1" ref="DV77" ca="1">IFERROR(IF(BI77*fxVal_normal=_BS!BI77,"",IF(OR(BI77="", NOT(ISNUMBER(BI77)), ISERROR(BI77), $B77=""), "",
   IF($I77=1,
      IFBLANK(
         _xldudf_CX_PUSH(BI77*fxVal_normal, CX_ENTITY, $B77, BI$11, BI$14, BI$60,),
         ""
      ),
      IF($I77=2,
         IFBLANK(
            _xldudf_CX_PUSH(BI77, CX_ENTITY, $B77, BI$11, BI$14, BI$60,),
            ""
         ),
         IF($I77=3,
            "",
            IFBLANK(
               _xldudf_CX_PUSH(BI77, CX_ENTITY, $B77, BI$11, BI$14, BI$60,),
               ""
            )
         )
      )
   )
)),"")</f>
        <v/>
      </c>
      <c r="DW77" s="1883" t="str" cm="1">
        <f t="array" aca="1" ref="DW77" ca="1">IFERROR(IF(BJ77*fxVal_normal=_BS!BJ77,"",IF(OR(BJ77="", NOT(ISNUMBER(BJ77)), ISERROR(BJ77), $B77=""), "",
   IF($I77=1,
      IFBLANK(
         _xldudf_CX_PUSH(BJ77*fxVal_normal, CX_ENTITY, $B77, BJ$11, BJ$14, BJ$60,),
         ""
      ),
      IF($I77=2,
         IFBLANK(
            _xldudf_CX_PUSH(BJ77, CX_ENTITY, $B77, BJ$11, BJ$14, BJ$60,),
            ""
         ),
         IF($I77=3,
            "",
            IFBLANK(
               _xldudf_CX_PUSH(BJ77, CX_ENTITY, $B77, BJ$11, BJ$14, BJ$60,),
               ""
            )
         )
      )
   )
)),"")</f>
        <v/>
      </c>
      <c r="DX77" s="1883" t="str" cm="1">
        <f t="array" aca="1" ref="DX77" ca="1">IFERROR(IF(BK77*fxVal_normal=_BS!BK77,"",IF(OR(BK77="", NOT(ISNUMBER(BK77)), ISERROR(BK77), $B77=""), "",
   IF($I77=1,
      IFBLANK(
         _xldudf_CX_PUSH(BK77*fxVal_normal, CX_ENTITY, $B77, BK$11, BK$14, BK$60,),
         ""
      ),
      IF($I77=2,
         IFBLANK(
            _xldudf_CX_PUSH(BK77, CX_ENTITY, $B77, BK$11, BK$14, BK$60,),
            ""
         ),
         IF($I77=3,
            "",
            IFBLANK(
               _xldudf_CX_PUSH(BK77, CX_ENTITY, $B77, BK$11, BK$14, BK$60,),
               ""
            )
         )
      )
   )
)),"")</f>
        <v/>
      </c>
      <c r="DY77" s="1883" t="str" cm="1">
        <f t="array" aca="1" ref="DY77" ca="1">IFERROR(IF(BL77*fxVal_normal=_BS!BL77,"",IF(OR(BL77="", NOT(ISNUMBER(BL77)), ISERROR(BL77), $B77=""), "",
   IF($I77=1,
      IFBLANK(
         _xldudf_CX_PUSH(BL77*fxVal_normal, CX_ENTITY, $B77, BL$11, BL$14, BL$60,),
         ""
      ),
      IF($I77=2,
         IFBLANK(
            _xldudf_CX_PUSH(BL77, CX_ENTITY, $B77, BL$11, BL$14, BL$60,),
            ""
         ),
         IF($I77=3,
            "",
            IFBLANK(
               _xldudf_CX_PUSH(BL77, CX_ENTITY, $B77, BL$11, BL$14, BL$60,),
               ""
            )
         )
      )
   )
)),"")</f>
        <v/>
      </c>
      <c r="DZ77" s="1883" t="str" cm="1">
        <f t="array" aca="1" ref="DZ77" ca="1">IFERROR(IF(BM77*fxVal_normal=_BS!BM77,"",IF(OR(BM77="", NOT(ISNUMBER(BM77)), ISERROR(BM77), $B77=""), "",
   IF($I77=1,
      IFBLANK(
         _xldudf_CX_PUSH(BM77*fxVal_normal, CX_ENTITY, $B77, BM$11, BM$14, BM$60,),
         ""
      ),
      IF($I77=2,
         IFBLANK(
            _xldudf_CX_PUSH(BM77, CX_ENTITY, $B77, BM$11, BM$14, BM$60,),
            ""
         ),
         IF($I77=3,
            "",
            IFBLANK(
               _xldudf_CX_PUSH(BM77, CX_ENTITY, $B77, BM$11, BM$14, BM$60,),
               ""
            )
         )
      )
   )
)),"")</f>
        <v/>
      </c>
      <c r="EA77" s="1883" t="str" cm="1">
        <f t="array" aca="1" ref="EA77" ca="1">IFERROR(IF(BN77*fxVal_normal=_BS!BN77,"",IF(OR(BN77="", NOT(ISNUMBER(BN77)), ISERROR(BN77), $B77=""), "",
   IF($I77=1,
      IFBLANK(
         _xldudf_CX_PUSH(BN77*fxVal_normal, CX_ENTITY, $B77, BN$11, BN$14, BN$60,),
         ""
      ),
      IF($I77=2,
         IFBLANK(
            _xldudf_CX_PUSH(BN77, CX_ENTITY, $B77, BN$11, BN$14, BN$60,),
            ""
         ),
         IF($I77=3,
            "",
            IFBLANK(
               _xldudf_CX_PUSH(BN77, CX_ENTITY, $B77, BN$11, BN$14, BN$60,),
               ""
            )
         )
      )
   )
)),"")</f>
        <v/>
      </c>
    </row>
    <row r="78" spans="1:131" ht="21" customHeight="1">
      <c r="A78" s="1646"/>
      <c r="B78" s="811" t="str" cm="1">
        <f t="array" ref="B78">IFBLANK(_BS!F78,"")</f>
        <v>Drawn RCF</v>
      </c>
      <c r="C78" s="811" t="str" cm="1">
        <f t="array" ref="C78">IFBLANK(_BS!C78,"")</f>
        <v>Drawn RCF (Company View)</v>
      </c>
      <c r="D78" s="1640"/>
      <c r="E78" s="1902" t="e" cm="1">
        <f t="array" aca="1" ref="E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)($AD78:$CH78, Z78)</f>
        <v>#NAME?</v>
      </c>
      <c r="F78" s="1897"/>
      <c r="G78" s="1897"/>
      <c r="H78" s="401">
        <v>1</v>
      </c>
      <c r="I78" s="401">
        <v>1</v>
      </c>
      <c r="J78" s="401"/>
      <c r="N78" s="158"/>
      <c r="O78" s="101"/>
      <c r="P78" s="52"/>
      <c r="Q78" s="101"/>
      <c r="R78" s="126"/>
      <c r="S78" s="101"/>
      <c r="T78" s="101"/>
      <c r="U78" s="39"/>
      <c r="W78" s="930" t="str">
        <f t="shared" si="18"/>
        <v>Budget</v>
      </c>
      <c r="X78" s="857">
        <f>_BS!X78</f>
        <v>-1</v>
      </c>
      <c r="Y78" s="1593">
        <f t="shared" si="17"/>
        <v>2</v>
      </c>
      <c r="Z78" s="198" cm="1">
        <f t="array" ref="Z78">_xlfn.SWITCH(
    TRUE,
    _BS!$L78=TRUE, 1,
    _BS!$L78=FALSE,-1,
    _BS!$L78=-1,0,
"n/a"
)</f>
        <v>1</v>
      </c>
      <c r="AA78" s="200"/>
      <c r="AB78" s="88" t="str">
        <f>_BS!AB78</f>
        <v>Drawn RCF</v>
      </c>
      <c r="AC78" s="88" t="e" cm="1" vm="5">
        <f t="array" aca="1" ref="AC78" ca="1">_xlfn.LET(
_xlpm._termname, $AB78,
_xlpm._iconname, "find",
_xlpm._icon, fx_getIcon(_xlpm._iconname),
_xlpm._location, _xlfn.XLOOKUP(LOWER(_xlpm._termname), LOWER(tbl_acctDef[Term]),tbl_acctDef[Term]),
_xlpm._hyperlink, HYPERLINK("#"&amp;CELL("address",_xlpm._location), _xlpm._icon),
IFERROR(_xlpm._hyperlink,"")
)</f>
        <v>#VALUE!</v>
      </c>
      <c r="AD78" s="1669">
        <v>1</v>
      </c>
      <c r="AE78" s="1669">
        <v>1</v>
      </c>
      <c r="AF78" s="1669">
        <v>1</v>
      </c>
      <c r="AG78" s="1669">
        <v>1</v>
      </c>
      <c r="AH78" s="1669">
        <v>1</v>
      </c>
      <c r="AI78" s="1669">
        <v>1</v>
      </c>
      <c r="AJ78" s="1669">
        <v>1</v>
      </c>
      <c r="AK78" s="1669">
        <v>1</v>
      </c>
      <c r="AL78" s="1669">
        <v>1</v>
      </c>
      <c r="AM78" s="1669">
        <v>1</v>
      </c>
      <c r="AN78" s="1669">
        <v>1</v>
      </c>
      <c r="AO78" s="1669">
        <v>1</v>
      </c>
      <c r="AP78" s="1669">
        <v>1</v>
      </c>
      <c r="AQ78" s="1669">
        <v>1</v>
      </c>
      <c r="AR78" s="1669">
        <v>1</v>
      </c>
      <c r="AS78" s="1669">
        <v>1</v>
      </c>
      <c r="AT78" s="1669">
        <v>1</v>
      </c>
      <c r="AU78" s="1669">
        <v>1</v>
      </c>
      <c r="AV78" s="1669">
        <v>1</v>
      </c>
      <c r="AW78" s="1669">
        <v>1</v>
      </c>
      <c r="AX78" s="1669">
        <v>1</v>
      </c>
      <c r="AY78" s="1669">
        <v>1</v>
      </c>
      <c r="AZ78" s="1669">
        <v>1</v>
      </c>
      <c r="BA78" s="1669">
        <v>1</v>
      </c>
      <c r="BB78" s="1669">
        <v>1</v>
      </c>
      <c r="BC78" s="1669">
        <v>1</v>
      </c>
      <c r="BD78" s="1669">
        <v>1</v>
      </c>
      <c r="BE78" s="1669">
        <v>1</v>
      </c>
      <c r="BF78" s="1669">
        <v>1</v>
      </c>
      <c r="BG78" s="1669">
        <v>1</v>
      </c>
      <c r="BH78" s="1669">
        <v>1</v>
      </c>
      <c r="BI78" s="1669">
        <v>1</v>
      </c>
      <c r="BJ78" s="1669">
        <v>1</v>
      </c>
      <c r="BK78" s="1669">
        <v>1</v>
      </c>
      <c r="BL78" s="1669">
        <v>1</v>
      </c>
      <c r="BM78" s="1669">
        <v>1</v>
      </c>
      <c r="BN78" s="1669">
        <v>1</v>
      </c>
      <c r="BO78" s="2095"/>
      <c r="BP78" s="2095"/>
      <c r="BQ78" s="2095"/>
      <c r="BR78" s="2095"/>
      <c r="BS78" s="2095"/>
      <c r="BT78" s="2095"/>
      <c r="BU78" s="2095"/>
      <c r="BV78" s="2095"/>
      <c r="BW78" s="2095"/>
      <c r="BX78" s="2095"/>
      <c r="BY78" s="2095"/>
      <c r="BZ78" s="2095"/>
      <c r="CA78" s="926"/>
      <c r="CB78" s="921"/>
      <c r="CC78" s="927"/>
      <c r="CD78" s="928" t="e" cm="1">
        <f t="array" aca="1" ref="CD78" ca="1">_xlfn.XLOOKUP(BS!CD$11, array_timeline, BS!$AD78:$BN78)</f>
        <v>#NAME?</v>
      </c>
      <c r="CE78" s="928" t="e" cm="1">
        <f t="array" aca="1" ref="CE78" ca="1">_xlfn.XLOOKUP(BS!CE$11, array_timeline, BS!$AD78:$BN78)</f>
        <v>#NAME?</v>
      </c>
      <c r="CF78" s="925"/>
      <c r="CG78" s="2124" t="e">
        <f t="shared" ca="1" si="16"/>
        <v>#NAME?</v>
      </c>
      <c r="CH78" s="2124" t="e">
        <f t="shared" ca="1" si="16"/>
        <v>#NAME?</v>
      </c>
      <c r="CI78" s="200"/>
      <c r="CQ78" s="1883" t="str" cm="1">
        <f t="array" aca="1" ref="CQ78" ca="1">IFERROR(IF(AD78*fxVal_normal=_BS!AD78,"",IF(OR(AD78="", NOT(ISNUMBER(AD78)), ISERROR(AD78), $B78=""), "",
   IF($I78=1,
      IFBLANK(
         _xldudf_CX_PUSH(AD78*fxVal_normal, CX_ENTITY, $B78, AD$11, AD$14, AD$60,),
         ""
      ),
      IF($I78=2,
         IFBLANK(
            _xldudf_CX_PUSH(AD78, CX_ENTITY, $B78, AD$11, AD$14, AD$60,),
            ""
         ),
         IF($I78=3,
            "",
            IFBLANK(
               _xldudf_CX_PUSH(AD78, CX_ENTITY, $B78, AD$11, AD$14, AD$60,),
               ""
            )
         )
      )
   )
)),"")</f>
        <v/>
      </c>
      <c r="CR78" s="1883" t="str" cm="1">
        <f t="array" aca="1" ref="CR78" ca="1">IFERROR(IF(AE78*fxVal_normal=_BS!AE78,"",IF(OR(AE78="", NOT(ISNUMBER(AE78)), ISERROR(AE78), $B78=""), "",
   IF($I78=1,
      IFBLANK(
         _xldudf_CX_PUSH(AE78*fxVal_normal, CX_ENTITY, $B78, AE$11, AE$14, AE$60,),
         ""
      ),
      IF($I78=2,
         IFBLANK(
            _xldudf_CX_PUSH(AE78, CX_ENTITY, $B78, AE$11, AE$14, AE$60,),
            ""
         ),
         IF($I78=3,
            "",
            IFBLANK(
               _xldudf_CX_PUSH(AE78, CX_ENTITY, $B78, AE$11, AE$14, AE$60,),
               ""
            )
         )
      )
   )
)),"")</f>
        <v/>
      </c>
      <c r="CS78" s="1883" t="str" cm="1">
        <f t="array" aca="1" ref="CS78" ca="1">IFERROR(IF(AF78*fxVal_normal=_BS!AF78,"",IF(OR(AF78="", NOT(ISNUMBER(AF78)), ISERROR(AF78), $B78=""), "",
   IF($I78=1,
      IFBLANK(
         _xldudf_CX_PUSH(AF78*fxVal_normal, CX_ENTITY, $B78, AF$11, AF$14, AF$60,),
         ""
      ),
      IF($I78=2,
         IFBLANK(
            _xldudf_CX_PUSH(AF78, CX_ENTITY, $B78, AF$11, AF$14, AF$60,),
            ""
         ),
         IF($I78=3,
            "",
            IFBLANK(
               _xldudf_CX_PUSH(AF78, CX_ENTITY, $B78, AF$11, AF$14, AF$60,),
               ""
            )
         )
      )
   )
)),"")</f>
        <v/>
      </c>
      <c r="CT78" s="1883" t="str" cm="1">
        <f t="array" aca="1" ref="CT78" ca="1">IFERROR(IF(AG78*fxVal_normal=_BS!AG78,"",IF(OR(AG78="", NOT(ISNUMBER(AG78)), ISERROR(AG78), $B78=""), "",
   IF($I78=1,
      IFBLANK(
         _xldudf_CX_PUSH(AG78*fxVal_normal, CX_ENTITY, $B78, AG$11, AG$14, AG$60,),
         ""
      ),
      IF($I78=2,
         IFBLANK(
            _xldudf_CX_PUSH(AG78, CX_ENTITY, $B78, AG$11, AG$14, AG$60,),
            ""
         ),
         IF($I78=3,
            "",
            IFBLANK(
               _xldudf_CX_PUSH(AG78, CX_ENTITY, $B78, AG$11, AG$14, AG$60,),
               ""
            )
         )
      )
   )
)),"")</f>
        <v/>
      </c>
      <c r="CU78" s="1883" t="str" cm="1">
        <f t="array" aca="1" ref="CU78" ca="1">IFERROR(IF(AH78*fxVal_normal=_BS!AH78,"",IF(OR(AH78="", NOT(ISNUMBER(AH78)), ISERROR(AH78), $B78=""), "",
   IF($I78=1,
      IFBLANK(
         _xldudf_CX_PUSH(AH78*fxVal_normal, CX_ENTITY, $B78, AH$11, AH$14, AH$60,),
         ""
      ),
      IF($I78=2,
         IFBLANK(
            _xldudf_CX_PUSH(AH78, CX_ENTITY, $B78, AH$11, AH$14, AH$60,),
            ""
         ),
         IF($I78=3,
            "",
            IFBLANK(
               _xldudf_CX_PUSH(AH78, CX_ENTITY, $B78, AH$11, AH$14, AH$60,),
               ""
            )
         )
      )
   )
)),"")</f>
        <v/>
      </c>
      <c r="CV78" s="1883" t="str" cm="1">
        <f t="array" aca="1" ref="CV78" ca="1">IFERROR(IF(AI78*fxVal_normal=_BS!AI78,"",IF(OR(AI78="", NOT(ISNUMBER(AI78)), ISERROR(AI78), $B78=""), "",
   IF($I78=1,
      IFBLANK(
         _xldudf_CX_PUSH(AI78*fxVal_normal, CX_ENTITY, $B78, AI$11, AI$14, AI$60,),
         ""
      ),
      IF($I78=2,
         IFBLANK(
            _xldudf_CX_PUSH(AI78, CX_ENTITY, $B78, AI$11, AI$14, AI$60,),
            ""
         ),
         IF($I78=3,
            "",
            IFBLANK(
               _xldudf_CX_PUSH(AI78, CX_ENTITY, $B78, AI$11, AI$14, AI$60,),
               ""
            )
         )
      )
   )
)),"")</f>
        <v/>
      </c>
      <c r="CW78" s="1883" t="str" cm="1">
        <f t="array" aca="1" ref="CW78" ca="1">IFERROR(IF(AJ78*fxVal_normal=_BS!AJ78,"",IF(OR(AJ78="", NOT(ISNUMBER(AJ78)), ISERROR(AJ78), $B78=""), "",
   IF($I78=1,
      IFBLANK(
         _xldudf_CX_PUSH(AJ78*fxVal_normal, CX_ENTITY, $B78, AJ$11, AJ$14, AJ$60,),
         ""
      ),
      IF($I78=2,
         IFBLANK(
            _xldudf_CX_PUSH(AJ78, CX_ENTITY, $B78, AJ$11, AJ$14, AJ$60,),
            ""
         ),
         IF($I78=3,
            "",
            IFBLANK(
               _xldudf_CX_PUSH(AJ78, CX_ENTITY, $B78, AJ$11, AJ$14, AJ$60,),
               ""
            )
         )
      )
   )
)),"")</f>
        <v/>
      </c>
      <c r="CX78" s="1883" t="str" cm="1">
        <f t="array" aca="1" ref="CX78" ca="1">IFERROR(IF(AK78*fxVal_normal=_BS!AK78,"",IF(OR(AK78="", NOT(ISNUMBER(AK78)), ISERROR(AK78), $B78=""), "",
   IF($I78=1,
      IFBLANK(
         _xldudf_CX_PUSH(AK78*fxVal_normal, CX_ENTITY, $B78, AK$11, AK$14, AK$60,),
         ""
      ),
      IF($I78=2,
         IFBLANK(
            _xldudf_CX_PUSH(AK78, CX_ENTITY, $B78, AK$11, AK$14, AK$60,),
            ""
         ),
         IF($I78=3,
            "",
            IFBLANK(
               _xldudf_CX_PUSH(AK78, CX_ENTITY, $B78, AK$11, AK$14, AK$60,),
               ""
            )
         )
      )
   )
)),"")</f>
        <v/>
      </c>
      <c r="CY78" s="1883" t="str" cm="1">
        <f t="array" aca="1" ref="CY78" ca="1">IFERROR(IF(AL78*fxVal_normal=_BS!AL78,"",IF(OR(AL78="", NOT(ISNUMBER(AL78)), ISERROR(AL78), $B78=""), "",
   IF($I78=1,
      IFBLANK(
         _xldudf_CX_PUSH(AL78*fxVal_normal, CX_ENTITY, $B78, AL$11, AL$14, AL$60,),
         ""
      ),
      IF($I78=2,
         IFBLANK(
            _xldudf_CX_PUSH(AL78, CX_ENTITY, $B78, AL$11, AL$14, AL$60,),
            ""
         ),
         IF($I78=3,
            "",
            IFBLANK(
               _xldudf_CX_PUSH(AL78, CX_ENTITY, $B78, AL$11, AL$14, AL$60,),
               ""
            )
         )
      )
   )
)),"")</f>
        <v/>
      </c>
      <c r="CZ78" s="1883" t="str" cm="1">
        <f t="array" aca="1" ref="CZ78" ca="1">IFERROR(IF(AM78*fxVal_normal=_BS!AM78,"",IF(OR(AM78="", NOT(ISNUMBER(AM78)), ISERROR(AM78), $B78=""), "",
   IF($I78=1,
      IFBLANK(
         _xldudf_CX_PUSH(AM78*fxVal_normal, CX_ENTITY, $B78, AM$11, AM$14, AM$60,),
         ""
      ),
      IF($I78=2,
         IFBLANK(
            _xldudf_CX_PUSH(AM78, CX_ENTITY, $B78, AM$11, AM$14, AM$60,),
            ""
         ),
         IF($I78=3,
            "",
            IFBLANK(
               _xldudf_CX_PUSH(AM78, CX_ENTITY, $B78, AM$11, AM$14, AM$60,),
               ""
            )
         )
      )
   )
)),"")</f>
        <v/>
      </c>
      <c r="DA78" s="1883" t="str" cm="1">
        <f t="array" aca="1" ref="DA78" ca="1">IFERROR(IF(AN78*fxVal_normal=_BS!AN78,"",IF(OR(AN78="", NOT(ISNUMBER(AN78)), ISERROR(AN78), $B78=""), "",
   IF($I78=1,
      IFBLANK(
         _xldudf_CX_PUSH(AN78*fxVal_normal, CX_ENTITY, $B78, AN$11, AN$14, AN$60,),
         ""
      ),
      IF($I78=2,
         IFBLANK(
            _xldudf_CX_PUSH(AN78, CX_ENTITY, $B78, AN$11, AN$14, AN$60,),
            ""
         ),
         IF($I78=3,
            "",
            IFBLANK(
               _xldudf_CX_PUSH(AN78, CX_ENTITY, $B78, AN$11, AN$14, AN$60,),
               ""
            )
         )
      )
   )
)),"")</f>
        <v/>
      </c>
      <c r="DB78" s="1883" t="str" cm="1">
        <f t="array" aca="1" ref="DB78" ca="1">IFERROR(IF(AO78*fxVal_normal=_BS!AO78,"",IF(OR(AO78="", NOT(ISNUMBER(AO78)), ISERROR(AO78), $B78=""), "",
   IF($I78=1,
      IFBLANK(
         _xldudf_CX_PUSH(AO78*fxVal_normal, CX_ENTITY, $B78, AO$11, AO$14, AO$60,),
         ""
      ),
      IF($I78=2,
         IFBLANK(
            _xldudf_CX_PUSH(AO78, CX_ENTITY, $B78, AO$11, AO$14, AO$60,),
            ""
         ),
         IF($I78=3,
            "",
            IFBLANK(
               _xldudf_CX_PUSH(AO78, CX_ENTITY, $B78, AO$11, AO$14, AO$60,),
               ""
            )
         )
      )
   )
)),"")</f>
        <v/>
      </c>
      <c r="DC78" s="1883" t="str" cm="1">
        <f t="array" aca="1" ref="DC78" ca="1">IFERROR(IF(AP78*fxVal_normal=_BS!AP78,"",IF(OR(AP78="", NOT(ISNUMBER(AP78)), ISERROR(AP78), $B78=""), "",
   IF($I78=1,
      IFBLANK(
         _xldudf_CX_PUSH(AP78*fxVal_normal, CX_ENTITY, $B78, AP$11, AP$14, AP$60,),
         ""
      ),
      IF($I78=2,
         IFBLANK(
            _xldudf_CX_PUSH(AP78, CX_ENTITY, $B78, AP$11, AP$14, AP$60,),
            ""
         ),
         IF($I78=3,
            "",
            IFBLANK(
               _xldudf_CX_PUSH(AP78, CX_ENTITY, $B78, AP$11, AP$14, AP$60,),
               ""
            )
         )
      )
   )
)),"")</f>
        <v/>
      </c>
      <c r="DD78" s="1883" t="str" cm="1">
        <f t="array" aca="1" ref="DD78" ca="1">IFERROR(IF(AQ78*fxVal_normal=_BS!AQ78,"",IF(OR(AQ78="", NOT(ISNUMBER(AQ78)), ISERROR(AQ78), $B78=""), "",
   IF($I78=1,
      IFBLANK(
         _xldudf_CX_PUSH(AQ78*fxVal_normal, CX_ENTITY, $B78, AQ$11, AQ$14, AQ$60,),
         ""
      ),
      IF($I78=2,
         IFBLANK(
            _xldudf_CX_PUSH(AQ78, CX_ENTITY, $B78, AQ$11, AQ$14, AQ$60,),
            ""
         ),
         IF($I78=3,
            "",
            IFBLANK(
               _xldudf_CX_PUSH(AQ78, CX_ENTITY, $B78, AQ$11, AQ$14, AQ$60,),
               ""
            )
         )
      )
   )
)),"")</f>
        <v/>
      </c>
      <c r="DE78" s="1883" t="str" cm="1">
        <f t="array" aca="1" ref="DE78" ca="1">IFERROR(IF(AR78*fxVal_normal=_BS!AR78,"",IF(OR(AR78="", NOT(ISNUMBER(AR78)), ISERROR(AR78), $B78=""), "",
   IF($I78=1,
      IFBLANK(
         _xldudf_CX_PUSH(AR78*fxVal_normal, CX_ENTITY, $B78, AR$11, AR$14, AR$60,),
         ""
      ),
      IF($I78=2,
         IFBLANK(
            _xldudf_CX_PUSH(AR78, CX_ENTITY, $B78, AR$11, AR$14, AR$60,),
            ""
         ),
         IF($I78=3,
            "",
            IFBLANK(
               _xldudf_CX_PUSH(AR78, CX_ENTITY, $B78, AR$11, AR$14, AR$60,),
               ""
            )
         )
      )
   )
)),"")</f>
        <v/>
      </c>
      <c r="DF78" s="1883" t="str" cm="1">
        <f t="array" aca="1" ref="DF78" ca="1">IFERROR(IF(AS78*fxVal_normal=_BS!AS78,"",IF(OR(AS78="", NOT(ISNUMBER(AS78)), ISERROR(AS78), $B78=""), "",
   IF($I78=1,
      IFBLANK(
         _xldudf_CX_PUSH(AS78*fxVal_normal, CX_ENTITY, $B78, AS$11, AS$14, AS$60,),
         ""
      ),
      IF($I78=2,
         IFBLANK(
            _xldudf_CX_PUSH(AS78, CX_ENTITY, $B78, AS$11, AS$14, AS$60,),
            ""
         ),
         IF($I78=3,
            "",
            IFBLANK(
               _xldudf_CX_PUSH(AS78, CX_ENTITY, $B78, AS$11, AS$14, AS$60,),
               ""
            )
         )
      )
   )
)),"")</f>
        <v/>
      </c>
      <c r="DG78" s="1883" t="str" cm="1">
        <f t="array" aca="1" ref="DG78" ca="1">IFERROR(IF(AT78*fxVal_normal=_BS!AT78,"",IF(OR(AT78="", NOT(ISNUMBER(AT78)), ISERROR(AT78), $B78=""), "",
   IF($I78=1,
      IFBLANK(
         _xldudf_CX_PUSH(AT78*fxVal_normal, CX_ENTITY, $B78, AT$11, AT$14, AT$60,),
         ""
      ),
      IF($I78=2,
         IFBLANK(
            _xldudf_CX_PUSH(AT78, CX_ENTITY, $B78, AT$11, AT$14, AT$60,),
            ""
         ),
         IF($I78=3,
            "",
            IFBLANK(
               _xldudf_CX_PUSH(AT78, CX_ENTITY, $B78, AT$11, AT$14, AT$60,),
               ""
            )
         )
      )
   )
)),"")</f>
        <v/>
      </c>
      <c r="DH78" s="1883" t="str" cm="1">
        <f t="array" aca="1" ref="DH78" ca="1">IFERROR(IF(AU78*fxVal_normal=_BS!AU78,"",IF(OR(AU78="", NOT(ISNUMBER(AU78)), ISERROR(AU78), $B78=""), "",
   IF($I78=1,
      IFBLANK(
         _xldudf_CX_PUSH(AU78*fxVal_normal, CX_ENTITY, $B78, AU$11, AU$14, AU$60,),
         ""
      ),
      IF($I78=2,
         IFBLANK(
            _xldudf_CX_PUSH(AU78, CX_ENTITY, $B78, AU$11, AU$14, AU$60,),
            ""
         ),
         IF($I78=3,
            "",
            IFBLANK(
               _xldudf_CX_PUSH(AU78, CX_ENTITY, $B78, AU$11, AU$14, AU$60,),
               ""
            )
         )
      )
   )
)),"")</f>
        <v/>
      </c>
      <c r="DI78" s="1883" t="str" cm="1">
        <f t="array" aca="1" ref="DI78" ca="1">IFERROR(IF(AV78*fxVal_normal=_BS!AV78,"",IF(OR(AV78="", NOT(ISNUMBER(AV78)), ISERROR(AV78), $B78=""), "",
   IF($I78=1,
      IFBLANK(
         _xldudf_CX_PUSH(AV78*fxVal_normal, CX_ENTITY, $B78, AV$11, AV$14, AV$60,),
         ""
      ),
      IF($I78=2,
         IFBLANK(
            _xldudf_CX_PUSH(AV78, CX_ENTITY, $B78, AV$11, AV$14, AV$60,),
            ""
         ),
         IF($I78=3,
            "",
            IFBLANK(
               _xldudf_CX_PUSH(AV78, CX_ENTITY, $B78, AV$11, AV$14, AV$60,),
               ""
            )
         )
      )
   )
)),"")</f>
        <v/>
      </c>
      <c r="DJ78" s="1883" t="str" cm="1">
        <f t="array" aca="1" ref="DJ78" ca="1">IFERROR(IF(AW78*fxVal_normal=_BS!AW78,"",IF(OR(AW78="", NOT(ISNUMBER(AW78)), ISERROR(AW78), $B78=""), "",
   IF($I78=1,
      IFBLANK(
         _xldudf_CX_PUSH(AW78*fxVal_normal, CX_ENTITY, $B78, AW$11, AW$14, AW$60,),
         ""
      ),
      IF($I78=2,
         IFBLANK(
            _xldudf_CX_PUSH(AW78, CX_ENTITY, $B78, AW$11, AW$14, AW$60,),
            ""
         ),
         IF($I78=3,
            "",
            IFBLANK(
               _xldudf_CX_PUSH(AW78, CX_ENTITY, $B78, AW$11, AW$14, AW$60,),
               ""
            )
         )
      )
   )
)),"")</f>
        <v/>
      </c>
      <c r="DK78" s="1883" t="str" cm="1">
        <f t="array" aca="1" ref="DK78" ca="1">IFERROR(IF(AX78*fxVal_normal=_BS!AX78,"",IF(OR(AX78="", NOT(ISNUMBER(AX78)), ISERROR(AX78), $B78=""), "",
   IF($I78=1,
      IFBLANK(
         _xldudf_CX_PUSH(AX78*fxVal_normal, CX_ENTITY, $B78, AX$11, AX$14, AX$60,),
         ""
      ),
      IF($I78=2,
         IFBLANK(
            _xldudf_CX_PUSH(AX78, CX_ENTITY, $B78, AX$11, AX$14, AX$60,),
            ""
         ),
         IF($I78=3,
            "",
            IFBLANK(
               _xldudf_CX_PUSH(AX78, CX_ENTITY, $B78, AX$11, AX$14, AX$60,),
               ""
            )
         )
      )
   )
)),"")</f>
        <v/>
      </c>
      <c r="DL78" s="1883" t="str" cm="1">
        <f t="array" aca="1" ref="DL78" ca="1">IFERROR(IF(AY78*fxVal_normal=_BS!AY78,"",IF(OR(AY78="", NOT(ISNUMBER(AY78)), ISERROR(AY78), $B78=""), "",
   IF($I78=1,
      IFBLANK(
         _xldudf_CX_PUSH(AY78*fxVal_normal, CX_ENTITY, $B78, AY$11, AY$14, AY$60,),
         ""
      ),
      IF($I78=2,
         IFBLANK(
            _xldudf_CX_PUSH(AY78, CX_ENTITY, $B78, AY$11, AY$14, AY$60,),
            ""
         ),
         IF($I78=3,
            "",
            IFBLANK(
               _xldudf_CX_PUSH(AY78, CX_ENTITY, $B78, AY$11, AY$14, AY$60,),
               ""
            )
         )
      )
   )
)),"")</f>
        <v/>
      </c>
      <c r="DM78" s="1883" t="str" cm="1">
        <f t="array" aca="1" ref="DM78" ca="1">IFERROR(IF(AZ78*fxVal_normal=_BS!AZ78,"",IF(OR(AZ78="", NOT(ISNUMBER(AZ78)), ISERROR(AZ78), $B78=""), "",
   IF($I78=1,
      IFBLANK(
         _xldudf_CX_PUSH(AZ78*fxVal_normal, CX_ENTITY, $B78, AZ$11, AZ$14, AZ$60,),
         ""
      ),
      IF($I78=2,
         IFBLANK(
            _xldudf_CX_PUSH(AZ78, CX_ENTITY, $B78, AZ$11, AZ$14, AZ$60,),
            ""
         ),
         IF($I78=3,
            "",
            IFBLANK(
               _xldudf_CX_PUSH(AZ78, CX_ENTITY, $B78, AZ$11, AZ$14, AZ$60,),
               ""
            )
         )
      )
   )
)),"")</f>
        <v/>
      </c>
      <c r="DN78" s="1883" t="str" cm="1">
        <f t="array" aca="1" ref="DN78" ca="1">IFERROR(IF(BA78*fxVal_normal=_BS!BA78,"",IF(OR(BA78="", NOT(ISNUMBER(BA78)), ISERROR(BA78), $B78=""), "",
   IF($I78=1,
      IFBLANK(
         _xldudf_CX_PUSH(BA78*fxVal_normal, CX_ENTITY, $B78, BA$11, BA$14, BA$60,),
         ""
      ),
      IF($I78=2,
         IFBLANK(
            _xldudf_CX_PUSH(BA78, CX_ENTITY, $B78, BA$11, BA$14, BA$60,),
            ""
         ),
         IF($I78=3,
            "",
            IFBLANK(
               _xldudf_CX_PUSH(BA78, CX_ENTITY, $B78, BA$11, BA$14, BA$60,),
               ""
            )
         )
      )
   )
)),"")</f>
        <v/>
      </c>
      <c r="DO78" s="1883" t="str" cm="1">
        <f t="array" aca="1" ref="DO78" ca="1">IFERROR(IF(BB78*fxVal_normal=_BS!BB78,"",IF(OR(BB78="", NOT(ISNUMBER(BB78)), ISERROR(BB78), $B78=""), "",
   IF($I78=1,
      IFBLANK(
         _xldudf_CX_PUSH(BB78*fxVal_normal, CX_ENTITY, $B78, BB$11, BB$14, BB$60,),
         ""
      ),
      IF($I78=2,
         IFBLANK(
            _xldudf_CX_PUSH(BB78, CX_ENTITY, $B78, BB$11, BB$14, BB$60,),
            ""
         ),
         IF($I78=3,
            "",
            IFBLANK(
               _xldudf_CX_PUSH(BB78, CX_ENTITY, $B78, BB$11, BB$14, BB$60,),
               ""
            )
         )
      )
   )
)),"")</f>
        <v/>
      </c>
      <c r="DP78" s="1883" t="str" cm="1">
        <f t="array" aca="1" ref="DP78" ca="1">IFERROR(IF(BC78*fxVal_normal=_BS!BC78,"",IF(OR(BC78="", NOT(ISNUMBER(BC78)), ISERROR(BC78), $B78=""), "",
   IF($I78=1,
      IFBLANK(
         _xldudf_CX_PUSH(BC78*fxVal_normal, CX_ENTITY, $B78, BC$11, BC$14, BC$60,),
         ""
      ),
      IF($I78=2,
         IFBLANK(
            _xldudf_CX_PUSH(BC78, CX_ENTITY, $B78, BC$11, BC$14, BC$60,),
            ""
         ),
         IF($I78=3,
            "",
            IFBLANK(
               _xldudf_CX_PUSH(BC78, CX_ENTITY, $B78, BC$11, BC$14, BC$60,),
               ""
            )
         )
      )
   )
)),"")</f>
        <v/>
      </c>
      <c r="DQ78" s="1883" t="str" cm="1">
        <f t="array" aca="1" ref="DQ78" ca="1">IFERROR(IF(BD78*fxVal_normal=_BS!BD78,"",IF(OR(BD78="", NOT(ISNUMBER(BD78)), ISERROR(BD78), $B78=""), "",
   IF($I78=1,
      IFBLANK(
         _xldudf_CX_PUSH(BD78*fxVal_normal, CX_ENTITY, $B78, BD$11, BD$14, BD$60,),
         ""
      ),
      IF($I78=2,
         IFBLANK(
            _xldudf_CX_PUSH(BD78, CX_ENTITY, $B78, BD$11, BD$14, BD$60,),
            ""
         ),
         IF($I78=3,
            "",
            IFBLANK(
               _xldudf_CX_PUSH(BD78, CX_ENTITY, $B78, BD$11, BD$14, BD$60,),
               ""
            )
         )
      )
   )
)),"")</f>
        <v/>
      </c>
      <c r="DR78" s="1883" t="str" cm="1">
        <f t="array" aca="1" ref="DR78" ca="1">IFERROR(IF(BE78*fxVal_normal=_BS!BE78,"",IF(OR(BE78="", NOT(ISNUMBER(BE78)), ISERROR(BE78), $B78=""), "",
   IF($I78=1,
      IFBLANK(
         _xldudf_CX_PUSH(BE78*fxVal_normal, CX_ENTITY, $B78, BE$11, BE$14, BE$60,),
         ""
      ),
      IF($I78=2,
         IFBLANK(
            _xldudf_CX_PUSH(BE78, CX_ENTITY, $B78, BE$11, BE$14, BE$60,),
            ""
         ),
         IF($I78=3,
            "",
            IFBLANK(
               _xldudf_CX_PUSH(BE78, CX_ENTITY, $B78, BE$11, BE$14, BE$60,),
               ""
            )
         )
      )
   )
)),"")</f>
        <v/>
      </c>
      <c r="DS78" s="1883" t="str" cm="1">
        <f t="array" aca="1" ref="DS78" ca="1">IFERROR(IF(BF78*fxVal_normal=_BS!BF78,"",IF(OR(BF78="", NOT(ISNUMBER(BF78)), ISERROR(BF78), $B78=""), "",
   IF($I78=1,
      IFBLANK(
         _xldudf_CX_PUSH(BF78*fxVal_normal, CX_ENTITY, $B78, BF$11, BF$14, BF$60,),
         ""
      ),
      IF($I78=2,
         IFBLANK(
            _xldudf_CX_PUSH(BF78, CX_ENTITY, $B78, BF$11, BF$14, BF$60,),
            ""
         ),
         IF($I78=3,
            "",
            IFBLANK(
               _xldudf_CX_PUSH(BF78, CX_ENTITY, $B78, BF$11, BF$14, BF$60,),
               ""
            )
         )
      )
   )
)),"")</f>
        <v/>
      </c>
      <c r="DT78" s="1883" t="str" cm="1">
        <f t="array" aca="1" ref="DT78" ca="1">IFERROR(IF(BG78*fxVal_normal=_BS!BG78,"",IF(OR(BG78="", NOT(ISNUMBER(BG78)), ISERROR(BG78), $B78=""), "",
   IF($I78=1,
      IFBLANK(
         _xldudf_CX_PUSH(BG78*fxVal_normal, CX_ENTITY, $B78, BG$11, BG$14, BG$60,),
         ""
      ),
      IF($I78=2,
         IFBLANK(
            _xldudf_CX_PUSH(BG78, CX_ENTITY, $B78, BG$11, BG$14, BG$60,),
            ""
         ),
         IF($I78=3,
            "",
            IFBLANK(
               _xldudf_CX_PUSH(BG78, CX_ENTITY, $B78, BG$11, BG$14, BG$60,),
               ""
            )
         )
      )
   )
)),"")</f>
        <v/>
      </c>
      <c r="DU78" s="1883" t="str" cm="1">
        <f t="array" aca="1" ref="DU78" ca="1">IFERROR(IF(BH78*fxVal_normal=_BS!BH78,"",IF(OR(BH78="", NOT(ISNUMBER(BH78)), ISERROR(BH78), $B78=""), "",
   IF($I78=1,
      IFBLANK(
         _xldudf_CX_PUSH(BH78*fxVal_normal, CX_ENTITY, $B78, BH$11, BH$14, BH$60,),
         ""
      ),
      IF($I78=2,
         IFBLANK(
            _xldudf_CX_PUSH(BH78, CX_ENTITY, $B78, BH$11, BH$14, BH$60,),
            ""
         ),
         IF($I78=3,
            "",
            IFBLANK(
               _xldudf_CX_PUSH(BH78, CX_ENTITY, $B78, BH$11, BH$14, BH$60,),
               ""
            )
         )
      )
   )
)),"")</f>
        <v/>
      </c>
      <c r="DV78" s="1883" t="str" cm="1">
        <f t="array" aca="1" ref="DV78" ca="1">IFERROR(IF(BI78*fxVal_normal=_BS!BI78,"",IF(OR(BI78="", NOT(ISNUMBER(BI78)), ISERROR(BI78), $B78=""), "",
   IF($I78=1,
      IFBLANK(
         _xldudf_CX_PUSH(BI78*fxVal_normal, CX_ENTITY, $B78, BI$11, BI$14, BI$60,),
         ""
      ),
      IF($I78=2,
         IFBLANK(
            _xldudf_CX_PUSH(BI78, CX_ENTITY, $B78, BI$11, BI$14, BI$60,),
            ""
         ),
         IF($I78=3,
            "",
            IFBLANK(
               _xldudf_CX_PUSH(BI78, CX_ENTITY, $B78, BI$11, BI$14, BI$60,),
               ""
            )
         )
      )
   )
)),"")</f>
        <v/>
      </c>
      <c r="DW78" s="1883" t="str" cm="1">
        <f t="array" aca="1" ref="DW78" ca="1">IFERROR(IF(BJ78*fxVal_normal=_BS!BJ78,"",IF(OR(BJ78="", NOT(ISNUMBER(BJ78)), ISERROR(BJ78), $B78=""), "",
   IF($I78=1,
      IFBLANK(
         _xldudf_CX_PUSH(BJ78*fxVal_normal, CX_ENTITY, $B78, BJ$11, BJ$14, BJ$60,),
         ""
      ),
      IF($I78=2,
         IFBLANK(
            _xldudf_CX_PUSH(BJ78, CX_ENTITY, $B78, BJ$11, BJ$14, BJ$60,),
            ""
         ),
         IF($I78=3,
            "",
            IFBLANK(
               _xldudf_CX_PUSH(BJ78, CX_ENTITY, $B78, BJ$11, BJ$14, BJ$60,),
               ""
            )
         )
      )
   )
)),"")</f>
        <v/>
      </c>
      <c r="DX78" s="1883" t="str" cm="1">
        <f t="array" aca="1" ref="DX78" ca="1">IFERROR(IF(BK78*fxVal_normal=_BS!BK78,"",IF(OR(BK78="", NOT(ISNUMBER(BK78)), ISERROR(BK78), $B78=""), "",
   IF($I78=1,
      IFBLANK(
         _xldudf_CX_PUSH(BK78*fxVal_normal, CX_ENTITY, $B78, BK$11, BK$14, BK$60,),
         ""
      ),
      IF($I78=2,
         IFBLANK(
            _xldudf_CX_PUSH(BK78, CX_ENTITY, $B78, BK$11, BK$14, BK$60,),
            ""
         ),
         IF($I78=3,
            "",
            IFBLANK(
               _xldudf_CX_PUSH(BK78, CX_ENTITY, $B78, BK$11, BK$14, BK$60,),
               ""
            )
         )
      )
   )
)),"")</f>
        <v/>
      </c>
      <c r="DY78" s="1883" t="str" cm="1">
        <f t="array" aca="1" ref="DY78" ca="1">IFERROR(IF(BL78*fxVal_normal=_BS!BL78,"",IF(OR(BL78="", NOT(ISNUMBER(BL78)), ISERROR(BL78), $B78=""), "",
   IF($I78=1,
      IFBLANK(
         _xldudf_CX_PUSH(BL78*fxVal_normal, CX_ENTITY, $B78, BL$11, BL$14, BL$60,),
         ""
      ),
      IF($I78=2,
         IFBLANK(
            _xldudf_CX_PUSH(BL78, CX_ENTITY, $B78, BL$11, BL$14, BL$60,),
            ""
         ),
         IF($I78=3,
            "",
            IFBLANK(
               _xldudf_CX_PUSH(BL78, CX_ENTITY, $B78, BL$11, BL$14, BL$60,),
               ""
            )
         )
      )
   )
)),"")</f>
        <v/>
      </c>
      <c r="DZ78" s="1883" t="str" cm="1">
        <f t="array" aca="1" ref="DZ78" ca="1">IFERROR(IF(BM78*fxVal_normal=_BS!BM78,"",IF(OR(BM78="", NOT(ISNUMBER(BM78)), ISERROR(BM78), $B78=""), "",
   IF($I78=1,
      IFBLANK(
         _xldudf_CX_PUSH(BM78*fxVal_normal, CX_ENTITY, $B78, BM$11, BM$14, BM$60,),
         ""
      ),
      IF($I78=2,
         IFBLANK(
            _xldudf_CX_PUSH(BM78, CX_ENTITY, $B78, BM$11, BM$14, BM$60,),
            ""
         ),
         IF($I78=3,
            "",
            IFBLANK(
               _xldudf_CX_PUSH(BM78, CX_ENTITY, $B78, BM$11, BM$14, BM$60,),
               ""
            )
         )
      )
   )
)),"")</f>
        <v/>
      </c>
      <c r="EA78" s="1883" t="str" cm="1">
        <f t="array" aca="1" ref="EA78" ca="1">IFERROR(IF(BN78*fxVal_normal=_BS!BN78,"",IF(OR(BN78="", NOT(ISNUMBER(BN78)), ISERROR(BN78), $B78=""), "",
   IF($I78=1,
      IFBLANK(
         _xldudf_CX_PUSH(BN78*fxVal_normal, CX_ENTITY, $B78, BN$11, BN$14, BN$60,),
         ""
      ),
      IF($I78=2,
         IFBLANK(
            _xldudf_CX_PUSH(BN78, CX_ENTITY, $B78, BN$11, BN$14, BN$60,),
            ""
         ),
         IF($I78=3,
            "",
            IFBLANK(
               _xldudf_CX_PUSH(BN78, CX_ENTITY, $B78, BN$11, BN$14, BN$60,),
               ""
            )
         )
      )
   )
)),"")</f>
        <v/>
      </c>
    </row>
    <row r="79" spans="1:131" ht="21" customHeight="1">
      <c r="A79" s="1646"/>
      <c r="B79" s="811" t="str" cm="1">
        <f t="array" ref="B79">IFBLANK(_BS!F79,"")</f>
        <v>Gross External Debt</v>
      </c>
      <c r="C79" s="811" t="str" cm="1">
        <f t="array" ref="C79">IFBLANK(_BS!C79,"")</f>
        <v>Gross External Debt (Company View)</v>
      </c>
      <c r="D79" s="1640"/>
      <c r="E79" s="1902" t="e" cm="1">
        <f t="array" aca="1" ref="E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)($AD79:$CH79, Z79)</f>
        <v>#NAME?</v>
      </c>
      <c r="F79" s="1897"/>
      <c r="G79" s="1897"/>
      <c r="H79" s="401">
        <v>2</v>
      </c>
      <c r="I79" s="401">
        <v>1</v>
      </c>
      <c r="J79" s="401"/>
      <c r="L79" s="921"/>
      <c r="M79" s="921"/>
      <c r="N79" s="158"/>
      <c r="O79" s="101"/>
      <c r="P79" s="52"/>
      <c r="Q79" s="101"/>
      <c r="R79" s="101"/>
      <c r="S79" s="101"/>
      <c r="T79" s="101"/>
      <c r="U79" s="39"/>
      <c r="V79" s="921"/>
      <c r="W79" s="1291" t="str">
        <f t="shared" si="18"/>
        <v>Budget</v>
      </c>
      <c r="X79" s="1294">
        <f>_BS!X79</f>
        <v>0</v>
      </c>
      <c r="Y79" s="1593" t="str">
        <f t="shared" si="17"/>
        <v>Gross External Debt</v>
      </c>
      <c r="Z79" s="198" cm="1">
        <f t="array" ref="Z79">_xlfn.SWITCH(
    TRUE,
    _BS!$L79=TRUE, 1,
    _BS!$L79=FALSE,-1,
    _BS!$L79=-1,0,
"n/a"
)</f>
        <v>0</v>
      </c>
      <c r="AA79" s="924"/>
      <c r="AB79" s="88" t="str">
        <f>_BS!AB79</f>
        <v>Gross External Debt</v>
      </c>
      <c r="AC79" s="88" t="e" cm="1" vm="5">
        <f t="array" aca="1" ref="AC79" ca="1">_xlfn.LET(
_xlpm._termname, $AB79,
_xlpm._iconname, "find",
_xlpm._icon, fx_getIcon(_xlpm._iconname),
_xlpm._location, _xlfn.XLOOKUP(LOWER(_xlpm._termname), LOWER(tbl_acctDef[Term]),tbl_acctDef[Term]),
_xlpm._hyperlink, HYPERLINK("#"&amp;CELL("address",_xlpm._location), _xlpm._icon),
IFERROR(_xlpm._hyperlink,"")
)</f>
        <v>#VALUE!</v>
      </c>
      <c r="AD79" s="919">
        <f t="shared" ref="AD79:BN79" si="23">SUBTOTAL(9,AD72:AD78)</f>
        <v>6</v>
      </c>
      <c r="AE79" s="919">
        <f t="shared" si="23"/>
        <v>6</v>
      </c>
      <c r="AF79" s="919">
        <f t="shared" si="23"/>
        <v>6</v>
      </c>
      <c r="AG79" s="919">
        <f t="shared" si="23"/>
        <v>6</v>
      </c>
      <c r="AH79" s="919">
        <f t="shared" si="23"/>
        <v>6</v>
      </c>
      <c r="AI79" s="919">
        <f t="shared" si="23"/>
        <v>6</v>
      </c>
      <c r="AJ79" s="919">
        <f t="shared" si="23"/>
        <v>6</v>
      </c>
      <c r="AK79" s="919">
        <f t="shared" si="23"/>
        <v>6</v>
      </c>
      <c r="AL79" s="919">
        <f t="shared" si="23"/>
        <v>6</v>
      </c>
      <c r="AM79" s="919">
        <f t="shared" si="23"/>
        <v>6</v>
      </c>
      <c r="AN79" s="919">
        <f t="shared" si="23"/>
        <v>6</v>
      </c>
      <c r="AO79" s="919">
        <f t="shared" si="23"/>
        <v>6</v>
      </c>
      <c r="AP79" s="919">
        <f t="shared" si="23"/>
        <v>6</v>
      </c>
      <c r="AQ79" s="919">
        <f t="shared" si="23"/>
        <v>6</v>
      </c>
      <c r="AR79" s="919">
        <f t="shared" si="23"/>
        <v>6</v>
      </c>
      <c r="AS79" s="919">
        <f t="shared" si="23"/>
        <v>6</v>
      </c>
      <c r="AT79" s="919">
        <f t="shared" si="23"/>
        <v>6</v>
      </c>
      <c r="AU79" s="919">
        <f t="shared" si="23"/>
        <v>6</v>
      </c>
      <c r="AV79" s="919">
        <f t="shared" si="23"/>
        <v>6</v>
      </c>
      <c r="AW79" s="919">
        <f t="shared" si="23"/>
        <v>6</v>
      </c>
      <c r="AX79" s="919">
        <f t="shared" si="23"/>
        <v>6</v>
      </c>
      <c r="AY79" s="919">
        <f t="shared" si="23"/>
        <v>6</v>
      </c>
      <c r="AZ79" s="919">
        <f t="shared" si="23"/>
        <v>6</v>
      </c>
      <c r="BA79" s="919">
        <f t="shared" si="23"/>
        <v>6</v>
      </c>
      <c r="BB79" s="919">
        <f t="shared" si="23"/>
        <v>6</v>
      </c>
      <c r="BC79" s="919">
        <f t="shared" si="23"/>
        <v>6</v>
      </c>
      <c r="BD79" s="919">
        <f t="shared" si="23"/>
        <v>6</v>
      </c>
      <c r="BE79" s="919">
        <f t="shared" si="23"/>
        <v>6</v>
      </c>
      <c r="BF79" s="919">
        <f t="shared" si="23"/>
        <v>6</v>
      </c>
      <c r="BG79" s="919">
        <f t="shared" si="23"/>
        <v>6</v>
      </c>
      <c r="BH79" s="919">
        <f t="shared" si="23"/>
        <v>6</v>
      </c>
      <c r="BI79" s="919">
        <f t="shared" si="23"/>
        <v>6</v>
      </c>
      <c r="BJ79" s="919">
        <f t="shared" si="23"/>
        <v>6</v>
      </c>
      <c r="BK79" s="919">
        <f t="shared" si="23"/>
        <v>6</v>
      </c>
      <c r="BL79" s="919">
        <f t="shared" si="23"/>
        <v>6</v>
      </c>
      <c r="BM79" s="919">
        <f t="shared" si="23"/>
        <v>6</v>
      </c>
      <c r="BN79" s="919">
        <f t="shared" si="23"/>
        <v>6</v>
      </c>
      <c r="BO79" s="2117"/>
      <c r="BP79" s="2117"/>
      <c r="BQ79" s="2117"/>
      <c r="BR79" s="2117"/>
      <c r="BS79" s="2117"/>
      <c r="BT79" s="2117"/>
      <c r="BU79" s="2117"/>
      <c r="BV79" s="2117"/>
      <c r="BW79" s="2117"/>
      <c r="BX79" s="2117"/>
      <c r="BY79" s="2117"/>
      <c r="BZ79" s="2117"/>
      <c r="CA79" s="926"/>
      <c r="CB79" s="921"/>
      <c r="CC79" s="927"/>
      <c r="CD79" s="928" t="e" cm="1">
        <f t="array" aca="1" ref="CD79" ca="1">_xlfn.XLOOKUP(BS!CD$11, array_timeline, BS!$AD79:$BN79)</f>
        <v>#NAME?</v>
      </c>
      <c r="CE79" s="928" t="e" cm="1">
        <f t="array" aca="1" ref="CE79" ca="1">_xlfn.XLOOKUP(BS!CE$11, array_timeline, BS!$AD79:$BN79)</f>
        <v>#NAME?</v>
      </c>
      <c r="CF79" s="925"/>
      <c r="CG79" s="541" t="e">
        <f t="shared" ca="1" si="16"/>
        <v>#NAME?</v>
      </c>
      <c r="CH79" s="541" t="e">
        <f t="shared" ca="1" si="16"/>
        <v>#NAME?</v>
      </c>
      <c r="CI79" s="924"/>
      <c r="CQ79" s="1883" t="str" cm="1">
        <f t="array" aca="1" ref="CQ79" ca="1">IFERROR(IF(AD79*fxVal_normal=_BS!AD79,"",IF(OR(AD79="", NOT(ISNUMBER(AD79)), ISERROR(AD79), $B79=""), "",
   IF($I79=1,
      IFBLANK(
         _xldudf_CX_PUSH(AD79*fxVal_normal, CX_ENTITY, $B79, AD$11, AD$14, AD$60,),
         ""
      ),
      IF($I79=2,
         IFBLANK(
            _xldudf_CX_PUSH(AD79, CX_ENTITY, $B79, AD$11, AD$14, AD$60,),
            ""
         ),
         IF($I79=3,
            "",
            IFBLANK(
               _xldudf_CX_PUSH(AD79, CX_ENTITY, $B79, AD$11, AD$14, AD$60,),
               ""
            )
         )
      )
   )
)),"")</f>
        <v/>
      </c>
      <c r="CR79" s="1883" t="str" cm="1">
        <f t="array" aca="1" ref="CR79" ca="1">IFERROR(IF(AE79*fxVal_normal=_BS!AE79,"",IF(OR(AE79="", NOT(ISNUMBER(AE79)), ISERROR(AE79), $B79=""), "",
   IF($I79=1,
      IFBLANK(
         _xldudf_CX_PUSH(AE79*fxVal_normal, CX_ENTITY, $B79, AE$11, AE$14, AE$60,),
         ""
      ),
      IF($I79=2,
         IFBLANK(
            _xldudf_CX_PUSH(AE79, CX_ENTITY, $B79, AE$11, AE$14, AE$60,),
            ""
         ),
         IF($I79=3,
            "",
            IFBLANK(
               _xldudf_CX_PUSH(AE79, CX_ENTITY, $B79, AE$11, AE$14, AE$60,),
               ""
            )
         )
      )
   )
)),"")</f>
        <v/>
      </c>
      <c r="CS79" s="1883" t="str" cm="1">
        <f t="array" aca="1" ref="CS79" ca="1">IFERROR(IF(AF79*fxVal_normal=_BS!AF79,"",IF(OR(AF79="", NOT(ISNUMBER(AF79)), ISERROR(AF79), $B79=""), "",
   IF($I79=1,
      IFBLANK(
         _xldudf_CX_PUSH(AF79*fxVal_normal, CX_ENTITY, $B79, AF$11, AF$14, AF$60,),
         ""
      ),
      IF($I79=2,
         IFBLANK(
            _xldudf_CX_PUSH(AF79, CX_ENTITY, $B79, AF$11, AF$14, AF$60,),
            ""
         ),
         IF($I79=3,
            "",
            IFBLANK(
               _xldudf_CX_PUSH(AF79, CX_ENTITY, $B79, AF$11, AF$14, AF$60,),
               ""
            )
         )
      )
   )
)),"")</f>
        <v/>
      </c>
      <c r="CT79" s="1883" t="str" cm="1">
        <f t="array" aca="1" ref="CT79" ca="1">IFERROR(IF(AG79*fxVal_normal=_BS!AG79,"",IF(OR(AG79="", NOT(ISNUMBER(AG79)), ISERROR(AG79), $B79=""), "",
   IF($I79=1,
      IFBLANK(
         _xldudf_CX_PUSH(AG79*fxVal_normal, CX_ENTITY, $B79, AG$11, AG$14, AG$60,),
         ""
      ),
      IF($I79=2,
         IFBLANK(
            _xldudf_CX_PUSH(AG79, CX_ENTITY, $B79, AG$11, AG$14, AG$60,),
            ""
         ),
         IF($I79=3,
            "",
            IFBLANK(
               _xldudf_CX_PUSH(AG79, CX_ENTITY, $B79, AG$11, AG$14, AG$60,),
               ""
            )
         )
      )
   )
)),"")</f>
        <v/>
      </c>
      <c r="CU79" s="1883" t="str" cm="1">
        <f t="array" aca="1" ref="CU79" ca="1">IFERROR(IF(AH79*fxVal_normal=_BS!AH79,"",IF(OR(AH79="", NOT(ISNUMBER(AH79)), ISERROR(AH79), $B79=""), "",
   IF($I79=1,
      IFBLANK(
         _xldudf_CX_PUSH(AH79*fxVal_normal, CX_ENTITY, $B79, AH$11, AH$14, AH$60,),
         ""
      ),
      IF($I79=2,
         IFBLANK(
            _xldudf_CX_PUSH(AH79, CX_ENTITY, $B79, AH$11, AH$14, AH$60,),
            ""
         ),
         IF($I79=3,
            "",
            IFBLANK(
               _xldudf_CX_PUSH(AH79, CX_ENTITY, $B79, AH$11, AH$14, AH$60,),
               ""
            )
         )
      )
   )
)),"")</f>
        <v/>
      </c>
      <c r="CV79" s="1883" t="str" cm="1">
        <f t="array" aca="1" ref="CV79" ca="1">IFERROR(IF(AI79*fxVal_normal=_BS!AI79,"",IF(OR(AI79="", NOT(ISNUMBER(AI79)), ISERROR(AI79), $B79=""), "",
   IF($I79=1,
      IFBLANK(
         _xldudf_CX_PUSH(AI79*fxVal_normal, CX_ENTITY, $B79, AI$11, AI$14, AI$60,),
         ""
      ),
      IF($I79=2,
         IFBLANK(
            _xldudf_CX_PUSH(AI79, CX_ENTITY, $B79, AI$11, AI$14, AI$60,),
            ""
         ),
         IF($I79=3,
            "",
            IFBLANK(
               _xldudf_CX_PUSH(AI79, CX_ENTITY, $B79, AI$11, AI$14, AI$60,),
               ""
            )
         )
      )
   )
)),"")</f>
        <v/>
      </c>
      <c r="CW79" s="1883" t="str" cm="1">
        <f t="array" aca="1" ref="CW79" ca="1">IFERROR(IF(AJ79*fxVal_normal=_BS!AJ79,"",IF(OR(AJ79="", NOT(ISNUMBER(AJ79)), ISERROR(AJ79), $B79=""), "",
   IF($I79=1,
      IFBLANK(
         _xldudf_CX_PUSH(AJ79*fxVal_normal, CX_ENTITY, $B79, AJ$11, AJ$14, AJ$60,),
         ""
      ),
      IF($I79=2,
         IFBLANK(
            _xldudf_CX_PUSH(AJ79, CX_ENTITY, $B79, AJ$11, AJ$14, AJ$60,),
            ""
         ),
         IF($I79=3,
            "",
            IFBLANK(
               _xldudf_CX_PUSH(AJ79, CX_ENTITY, $B79, AJ$11, AJ$14, AJ$60,),
               ""
            )
         )
      )
   )
)),"")</f>
        <v/>
      </c>
      <c r="CX79" s="1883" t="str" cm="1">
        <f t="array" aca="1" ref="CX79" ca="1">IFERROR(IF(AK79*fxVal_normal=_BS!AK79,"",IF(OR(AK79="", NOT(ISNUMBER(AK79)), ISERROR(AK79), $B79=""), "",
   IF($I79=1,
      IFBLANK(
         _xldudf_CX_PUSH(AK79*fxVal_normal, CX_ENTITY, $B79, AK$11, AK$14, AK$60,),
         ""
      ),
      IF($I79=2,
         IFBLANK(
            _xldudf_CX_PUSH(AK79, CX_ENTITY, $B79, AK$11, AK$14, AK$60,),
            ""
         ),
         IF($I79=3,
            "",
            IFBLANK(
               _xldudf_CX_PUSH(AK79, CX_ENTITY, $B79, AK$11, AK$14, AK$60,),
               ""
            )
         )
      )
   )
)),"")</f>
        <v/>
      </c>
      <c r="CY79" s="1883" t="str" cm="1">
        <f t="array" aca="1" ref="CY79" ca="1">IFERROR(IF(AL79*fxVal_normal=_BS!AL79,"",IF(OR(AL79="", NOT(ISNUMBER(AL79)), ISERROR(AL79), $B79=""), "",
   IF($I79=1,
      IFBLANK(
         _xldudf_CX_PUSH(AL79*fxVal_normal, CX_ENTITY, $B79, AL$11, AL$14, AL$60,),
         ""
      ),
      IF($I79=2,
         IFBLANK(
            _xldudf_CX_PUSH(AL79, CX_ENTITY, $B79, AL$11, AL$14, AL$60,),
            ""
         ),
         IF($I79=3,
            "",
            IFBLANK(
               _xldudf_CX_PUSH(AL79, CX_ENTITY, $B79, AL$11, AL$14, AL$60,),
               ""
            )
         )
      )
   )
)),"")</f>
        <v/>
      </c>
      <c r="CZ79" s="1883" t="str" cm="1">
        <f t="array" aca="1" ref="CZ79" ca="1">IFERROR(IF(AM79*fxVal_normal=_BS!AM79,"",IF(OR(AM79="", NOT(ISNUMBER(AM79)), ISERROR(AM79), $B79=""), "",
   IF($I79=1,
      IFBLANK(
         _xldudf_CX_PUSH(AM79*fxVal_normal, CX_ENTITY, $B79, AM$11, AM$14, AM$60,),
         ""
      ),
      IF($I79=2,
         IFBLANK(
            _xldudf_CX_PUSH(AM79, CX_ENTITY, $B79, AM$11, AM$14, AM$60,),
            ""
         ),
         IF($I79=3,
            "",
            IFBLANK(
               _xldudf_CX_PUSH(AM79, CX_ENTITY, $B79, AM$11, AM$14, AM$60,),
               ""
            )
         )
      )
   )
)),"")</f>
        <v/>
      </c>
      <c r="DA79" s="1883" t="str" cm="1">
        <f t="array" aca="1" ref="DA79" ca="1">IFERROR(IF(AN79*fxVal_normal=_BS!AN79,"",IF(OR(AN79="", NOT(ISNUMBER(AN79)), ISERROR(AN79), $B79=""), "",
   IF($I79=1,
      IFBLANK(
         _xldudf_CX_PUSH(AN79*fxVal_normal, CX_ENTITY, $B79, AN$11, AN$14, AN$60,),
         ""
      ),
      IF($I79=2,
         IFBLANK(
            _xldudf_CX_PUSH(AN79, CX_ENTITY, $B79, AN$11, AN$14, AN$60,),
            ""
         ),
         IF($I79=3,
            "",
            IFBLANK(
               _xldudf_CX_PUSH(AN79, CX_ENTITY, $B79, AN$11, AN$14, AN$60,),
               ""
            )
         )
      )
   )
)),"")</f>
        <v/>
      </c>
      <c r="DB79" s="1883" t="str" cm="1">
        <f t="array" aca="1" ref="DB79" ca="1">IFERROR(IF(AO79*fxVal_normal=_BS!AO79,"",IF(OR(AO79="", NOT(ISNUMBER(AO79)), ISERROR(AO79), $B79=""), "",
   IF($I79=1,
      IFBLANK(
         _xldudf_CX_PUSH(AO79*fxVal_normal, CX_ENTITY, $B79, AO$11, AO$14, AO$60,),
         ""
      ),
      IF($I79=2,
         IFBLANK(
            _xldudf_CX_PUSH(AO79, CX_ENTITY, $B79, AO$11, AO$14, AO$60,),
            ""
         ),
         IF($I79=3,
            "",
            IFBLANK(
               _xldudf_CX_PUSH(AO79, CX_ENTITY, $B79, AO$11, AO$14, AO$60,),
               ""
            )
         )
      )
   )
)),"")</f>
        <v/>
      </c>
      <c r="DC79" s="1883" t="str" cm="1">
        <f t="array" aca="1" ref="DC79" ca="1">IFERROR(IF(AP79*fxVal_normal=_BS!AP79,"",IF(OR(AP79="", NOT(ISNUMBER(AP79)), ISERROR(AP79), $B79=""), "",
   IF($I79=1,
      IFBLANK(
         _xldudf_CX_PUSH(AP79*fxVal_normal, CX_ENTITY, $B79, AP$11, AP$14, AP$60,),
         ""
      ),
      IF($I79=2,
         IFBLANK(
            _xldudf_CX_PUSH(AP79, CX_ENTITY, $B79, AP$11, AP$14, AP$60,),
            ""
         ),
         IF($I79=3,
            "",
            IFBLANK(
               _xldudf_CX_PUSH(AP79, CX_ENTITY, $B79, AP$11, AP$14, AP$60,),
               ""
            )
         )
      )
   )
)),"")</f>
        <v/>
      </c>
      <c r="DD79" s="1883" t="str" cm="1">
        <f t="array" aca="1" ref="DD79" ca="1">IFERROR(IF(AQ79*fxVal_normal=_BS!AQ79,"",IF(OR(AQ79="", NOT(ISNUMBER(AQ79)), ISERROR(AQ79), $B79=""), "",
   IF($I79=1,
      IFBLANK(
         _xldudf_CX_PUSH(AQ79*fxVal_normal, CX_ENTITY, $B79, AQ$11, AQ$14, AQ$60,),
         ""
      ),
      IF($I79=2,
         IFBLANK(
            _xldudf_CX_PUSH(AQ79, CX_ENTITY, $B79, AQ$11, AQ$14, AQ$60,),
            ""
         ),
         IF($I79=3,
            "",
            IFBLANK(
               _xldudf_CX_PUSH(AQ79, CX_ENTITY, $B79, AQ$11, AQ$14, AQ$60,),
               ""
            )
         )
      )
   )
)),"")</f>
        <v/>
      </c>
      <c r="DE79" s="1883" t="str" cm="1">
        <f t="array" aca="1" ref="DE79" ca="1">IFERROR(IF(AR79*fxVal_normal=_BS!AR79,"",IF(OR(AR79="", NOT(ISNUMBER(AR79)), ISERROR(AR79), $B79=""), "",
   IF($I79=1,
      IFBLANK(
         _xldudf_CX_PUSH(AR79*fxVal_normal, CX_ENTITY, $B79, AR$11, AR$14, AR$60,),
         ""
      ),
      IF($I79=2,
         IFBLANK(
            _xldudf_CX_PUSH(AR79, CX_ENTITY, $B79, AR$11, AR$14, AR$60,),
            ""
         ),
         IF($I79=3,
            "",
            IFBLANK(
               _xldudf_CX_PUSH(AR79, CX_ENTITY, $B79, AR$11, AR$14, AR$60,),
               ""
            )
         )
      )
   )
)),"")</f>
        <v/>
      </c>
      <c r="DF79" s="1883" t="str" cm="1">
        <f t="array" aca="1" ref="DF79" ca="1">IFERROR(IF(AS79*fxVal_normal=_BS!AS79,"",IF(OR(AS79="", NOT(ISNUMBER(AS79)), ISERROR(AS79), $B79=""), "",
   IF($I79=1,
      IFBLANK(
         _xldudf_CX_PUSH(AS79*fxVal_normal, CX_ENTITY, $B79, AS$11, AS$14, AS$60,),
         ""
      ),
      IF($I79=2,
         IFBLANK(
            _xldudf_CX_PUSH(AS79, CX_ENTITY, $B79, AS$11, AS$14, AS$60,),
            ""
         ),
         IF($I79=3,
            "",
            IFBLANK(
               _xldudf_CX_PUSH(AS79, CX_ENTITY, $B79, AS$11, AS$14, AS$60,),
               ""
            )
         )
      )
   )
)),"")</f>
        <v/>
      </c>
      <c r="DG79" s="1883" t="str" cm="1">
        <f t="array" aca="1" ref="DG79" ca="1">IFERROR(IF(AT79*fxVal_normal=_BS!AT79,"",IF(OR(AT79="", NOT(ISNUMBER(AT79)), ISERROR(AT79), $B79=""), "",
   IF($I79=1,
      IFBLANK(
         _xldudf_CX_PUSH(AT79*fxVal_normal, CX_ENTITY, $B79, AT$11, AT$14, AT$60,),
         ""
      ),
      IF($I79=2,
         IFBLANK(
            _xldudf_CX_PUSH(AT79, CX_ENTITY, $B79, AT$11, AT$14, AT$60,),
            ""
         ),
         IF($I79=3,
            "",
            IFBLANK(
               _xldudf_CX_PUSH(AT79, CX_ENTITY, $B79, AT$11, AT$14, AT$60,),
               ""
            )
         )
      )
   )
)),"")</f>
        <v/>
      </c>
      <c r="DH79" s="1883" t="str" cm="1">
        <f t="array" aca="1" ref="DH79" ca="1">IFERROR(IF(AU79*fxVal_normal=_BS!AU79,"",IF(OR(AU79="", NOT(ISNUMBER(AU79)), ISERROR(AU79), $B79=""), "",
   IF($I79=1,
      IFBLANK(
         _xldudf_CX_PUSH(AU79*fxVal_normal, CX_ENTITY, $B79, AU$11, AU$14, AU$60,),
         ""
      ),
      IF($I79=2,
         IFBLANK(
            _xldudf_CX_PUSH(AU79, CX_ENTITY, $B79, AU$11, AU$14, AU$60,),
            ""
         ),
         IF($I79=3,
            "",
            IFBLANK(
               _xldudf_CX_PUSH(AU79, CX_ENTITY, $B79, AU$11, AU$14, AU$60,),
               ""
            )
         )
      )
   )
)),"")</f>
        <v/>
      </c>
      <c r="DI79" s="1883" t="str" cm="1">
        <f t="array" aca="1" ref="DI79" ca="1">IFERROR(IF(AV79*fxVal_normal=_BS!AV79,"",IF(OR(AV79="", NOT(ISNUMBER(AV79)), ISERROR(AV79), $B79=""), "",
   IF($I79=1,
      IFBLANK(
         _xldudf_CX_PUSH(AV79*fxVal_normal, CX_ENTITY, $B79, AV$11, AV$14, AV$60,),
         ""
      ),
      IF($I79=2,
         IFBLANK(
            _xldudf_CX_PUSH(AV79, CX_ENTITY, $B79, AV$11, AV$14, AV$60,),
            ""
         ),
         IF($I79=3,
            "",
            IFBLANK(
               _xldudf_CX_PUSH(AV79, CX_ENTITY, $B79, AV$11, AV$14, AV$60,),
               ""
            )
         )
      )
   )
)),"")</f>
        <v/>
      </c>
      <c r="DJ79" s="1883" t="str" cm="1">
        <f t="array" aca="1" ref="DJ79" ca="1">IFERROR(IF(AW79*fxVal_normal=_BS!AW79,"",IF(OR(AW79="", NOT(ISNUMBER(AW79)), ISERROR(AW79), $B79=""), "",
   IF($I79=1,
      IFBLANK(
         _xldudf_CX_PUSH(AW79*fxVal_normal, CX_ENTITY, $B79, AW$11, AW$14, AW$60,),
         ""
      ),
      IF($I79=2,
         IFBLANK(
            _xldudf_CX_PUSH(AW79, CX_ENTITY, $B79, AW$11, AW$14, AW$60,),
            ""
         ),
         IF($I79=3,
            "",
            IFBLANK(
               _xldudf_CX_PUSH(AW79, CX_ENTITY, $B79, AW$11, AW$14, AW$60,),
               ""
            )
         )
      )
   )
)),"")</f>
        <v/>
      </c>
      <c r="DK79" s="1883" t="str" cm="1">
        <f t="array" aca="1" ref="DK79" ca="1">IFERROR(IF(AX79*fxVal_normal=_BS!AX79,"",IF(OR(AX79="", NOT(ISNUMBER(AX79)), ISERROR(AX79), $B79=""), "",
   IF($I79=1,
      IFBLANK(
         _xldudf_CX_PUSH(AX79*fxVal_normal, CX_ENTITY, $B79, AX$11, AX$14, AX$60,),
         ""
      ),
      IF($I79=2,
         IFBLANK(
            _xldudf_CX_PUSH(AX79, CX_ENTITY, $B79, AX$11, AX$14, AX$60,),
            ""
         ),
         IF($I79=3,
            "",
            IFBLANK(
               _xldudf_CX_PUSH(AX79, CX_ENTITY, $B79, AX$11, AX$14, AX$60,),
               ""
            )
         )
      )
   )
)),"")</f>
        <v/>
      </c>
      <c r="DL79" s="1883" t="str" cm="1">
        <f t="array" aca="1" ref="DL79" ca="1">IFERROR(IF(AY79*fxVal_normal=_BS!AY79,"",IF(OR(AY79="", NOT(ISNUMBER(AY79)), ISERROR(AY79), $B79=""), "",
   IF($I79=1,
      IFBLANK(
         _xldudf_CX_PUSH(AY79*fxVal_normal, CX_ENTITY, $B79, AY$11, AY$14, AY$60,),
         ""
      ),
      IF($I79=2,
         IFBLANK(
            _xldudf_CX_PUSH(AY79, CX_ENTITY, $B79, AY$11, AY$14, AY$60,),
            ""
         ),
         IF($I79=3,
            "",
            IFBLANK(
               _xldudf_CX_PUSH(AY79, CX_ENTITY, $B79, AY$11, AY$14, AY$60,),
               ""
            )
         )
      )
   )
)),"")</f>
        <v/>
      </c>
      <c r="DM79" s="1883" t="str" cm="1">
        <f t="array" aca="1" ref="DM79" ca="1">IFERROR(IF(AZ79*fxVal_normal=_BS!AZ79,"",IF(OR(AZ79="", NOT(ISNUMBER(AZ79)), ISERROR(AZ79), $B79=""), "",
   IF($I79=1,
      IFBLANK(
         _xldudf_CX_PUSH(AZ79*fxVal_normal, CX_ENTITY, $B79, AZ$11, AZ$14, AZ$60,),
         ""
      ),
      IF($I79=2,
         IFBLANK(
            _xldudf_CX_PUSH(AZ79, CX_ENTITY, $B79, AZ$11, AZ$14, AZ$60,),
            ""
         ),
         IF($I79=3,
            "",
            IFBLANK(
               _xldudf_CX_PUSH(AZ79, CX_ENTITY, $B79, AZ$11, AZ$14, AZ$60,),
               ""
            )
         )
      )
   )
)),"")</f>
        <v/>
      </c>
      <c r="DN79" s="1883" t="str" cm="1">
        <f t="array" aca="1" ref="DN79" ca="1">IFERROR(IF(BA79*fxVal_normal=_BS!BA79,"",IF(OR(BA79="", NOT(ISNUMBER(BA79)), ISERROR(BA79), $B79=""), "",
   IF($I79=1,
      IFBLANK(
         _xldudf_CX_PUSH(BA79*fxVal_normal, CX_ENTITY, $B79, BA$11, BA$14, BA$60,),
         ""
      ),
      IF($I79=2,
         IFBLANK(
            _xldudf_CX_PUSH(BA79, CX_ENTITY, $B79, BA$11, BA$14, BA$60,),
            ""
         ),
         IF($I79=3,
            "",
            IFBLANK(
               _xldudf_CX_PUSH(BA79, CX_ENTITY, $B79, BA$11, BA$14, BA$60,),
               ""
            )
         )
      )
   )
)),"")</f>
        <v/>
      </c>
      <c r="DO79" s="1883" t="str" cm="1">
        <f t="array" aca="1" ref="DO79" ca="1">IFERROR(IF(BB79*fxVal_normal=_BS!BB79,"",IF(OR(BB79="", NOT(ISNUMBER(BB79)), ISERROR(BB79), $B79=""), "",
   IF($I79=1,
      IFBLANK(
         _xldudf_CX_PUSH(BB79*fxVal_normal, CX_ENTITY, $B79, BB$11, BB$14, BB$60,),
         ""
      ),
      IF($I79=2,
         IFBLANK(
            _xldudf_CX_PUSH(BB79, CX_ENTITY, $B79, BB$11, BB$14, BB$60,),
            ""
         ),
         IF($I79=3,
            "",
            IFBLANK(
               _xldudf_CX_PUSH(BB79, CX_ENTITY, $B79, BB$11, BB$14, BB$60,),
               ""
            )
         )
      )
   )
)),"")</f>
        <v/>
      </c>
      <c r="DP79" s="1883" t="str" cm="1">
        <f t="array" aca="1" ref="DP79" ca="1">IFERROR(IF(BC79*fxVal_normal=_BS!BC79,"",IF(OR(BC79="", NOT(ISNUMBER(BC79)), ISERROR(BC79), $B79=""), "",
   IF($I79=1,
      IFBLANK(
         _xldudf_CX_PUSH(BC79*fxVal_normal, CX_ENTITY, $B79, BC$11, BC$14, BC$60,),
         ""
      ),
      IF($I79=2,
         IFBLANK(
            _xldudf_CX_PUSH(BC79, CX_ENTITY, $B79, BC$11, BC$14, BC$60,),
            ""
         ),
         IF($I79=3,
            "",
            IFBLANK(
               _xldudf_CX_PUSH(BC79, CX_ENTITY, $B79, BC$11, BC$14, BC$60,),
               ""
            )
         )
      )
   )
)),"")</f>
        <v/>
      </c>
      <c r="DQ79" s="1883" t="str" cm="1">
        <f t="array" aca="1" ref="DQ79" ca="1">IFERROR(IF(BD79*fxVal_normal=_BS!BD79,"",IF(OR(BD79="", NOT(ISNUMBER(BD79)), ISERROR(BD79), $B79=""), "",
   IF($I79=1,
      IFBLANK(
         _xldudf_CX_PUSH(BD79*fxVal_normal, CX_ENTITY, $B79, BD$11, BD$14, BD$60,),
         ""
      ),
      IF($I79=2,
         IFBLANK(
            _xldudf_CX_PUSH(BD79, CX_ENTITY, $B79, BD$11, BD$14, BD$60,),
            ""
         ),
         IF($I79=3,
            "",
            IFBLANK(
               _xldudf_CX_PUSH(BD79, CX_ENTITY, $B79, BD$11, BD$14, BD$60,),
               ""
            )
         )
      )
   )
)),"")</f>
        <v/>
      </c>
      <c r="DR79" s="1883" t="str" cm="1">
        <f t="array" aca="1" ref="DR79" ca="1">IFERROR(IF(BE79*fxVal_normal=_BS!BE79,"",IF(OR(BE79="", NOT(ISNUMBER(BE79)), ISERROR(BE79), $B79=""), "",
   IF($I79=1,
      IFBLANK(
         _xldudf_CX_PUSH(BE79*fxVal_normal, CX_ENTITY, $B79, BE$11, BE$14, BE$60,),
         ""
      ),
      IF($I79=2,
         IFBLANK(
            _xldudf_CX_PUSH(BE79, CX_ENTITY, $B79, BE$11, BE$14, BE$60,),
            ""
         ),
         IF($I79=3,
            "",
            IFBLANK(
               _xldudf_CX_PUSH(BE79, CX_ENTITY, $B79, BE$11, BE$14, BE$60,),
               ""
            )
         )
      )
   )
)),"")</f>
        <v/>
      </c>
      <c r="DS79" s="1883" t="str" cm="1">
        <f t="array" aca="1" ref="DS79" ca="1">IFERROR(IF(BF79*fxVal_normal=_BS!BF79,"",IF(OR(BF79="", NOT(ISNUMBER(BF79)), ISERROR(BF79), $B79=""), "",
   IF($I79=1,
      IFBLANK(
         _xldudf_CX_PUSH(BF79*fxVal_normal, CX_ENTITY, $B79, BF$11, BF$14, BF$60,),
         ""
      ),
      IF($I79=2,
         IFBLANK(
            _xldudf_CX_PUSH(BF79, CX_ENTITY, $B79, BF$11, BF$14, BF$60,),
            ""
         ),
         IF($I79=3,
            "",
            IFBLANK(
               _xldudf_CX_PUSH(BF79, CX_ENTITY, $B79, BF$11, BF$14, BF$60,),
               ""
            )
         )
      )
   )
)),"")</f>
        <v/>
      </c>
      <c r="DT79" s="1883" t="str" cm="1">
        <f t="array" aca="1" ref="DT79" ca="1">IFERROR(IF(BG79*fxVal_normal=_BS!BG79,"",IF(OR(BG79="", NOT(ISNUMBER(BG79)), ISERROR(BG79), $B79=""), "",
   IF($I79=1,
      IFBLANK(
         _xldudf_CX_PUSH(BG79*fxVal_normal, CX_ENTITY, $B79, BG$11, BG$14, BG$60,),
         ""
      ),
      IF($I79=2,
         IFBLANK(
            _xldudf_CX_PUSH(BG79, CX_ENTITY, $B79, BG$11, BG$14, BG$60,),
            ""
         ),
         IF($I79=3,
            "",
            IFBLANK(
               _xldudf_CX_PUSH(BG79, CX_ENTITY, $B79, BG$11, BG$14, BG$60,),
               ""
            )
         )
      )
   )
)),"")</f>
        <v/>
      </c>
      <c r="DU79" s="1883" t="str" cm="1">
        <f t="array" aca="1" ref="DU79" ca="1">IFERROR(IF(BH79*fxVal_normal=_BS!BH79,"",IF(OR(BH79="", NOT(ISNUMBER(BH79)), ISERROR(BH79), $B79=""), "",
   IF($I79=1,
      IFBLANK(
         _xldudf_CX_PUSH(BH79*fxVal_normal, CX_ENTITY, $B79, BH$11, BH$14, BH$60,),
         ""
      ),
      IF($I79=2,
         IFBLANK(
            _xldudf_CX_PUSH(BH79, CX_ENTITY, $B79, BH$11, BH$14, BH$60,),
            ""
         ),
         IF($I79=3,
            "",
            IFBLANK(
               _xldudf_CX_PUSH(BH79, CX_ENTITY, $B79, BH$11, BH$14, BH$60,),
               ""
            )
         )
      )
   )
)),"")</f>
        <v/>
      </c>
      <c r="DV79" s="1883" t="str" cm="1">
        <f t="array" aca="1" ref="DV79" ca="1">IFERROR(IF(BI79*fxVal_normal=_BS!BI79,"",IF(OR(BI79="", NOT(ISNUMBER(BI79)), ISERROR(BI79), $B79=""), "",
   IF($I79=1,
      IFBLANK(
         _xldudf_CX_PUSH(BI79*fxVal_normal, CX_ENTITY, $B79, BI$11, BI$14, BI$60,),
         ""
      ),
      IF($I79=2,
         IFBLANK(
            _xldudf_CX_PUSH(BI79, CX_ENTITY, $B79, BI$11, BI$14, BI$60,),
            ""
         ),
         IF($I79=3,
            "",
            IFBLANK(
               _xldudf_CX_PUSH(BI79, CX_ENTITY, $B79, BI$11, BI$14, BI$60,),
               ""
            )
         )
      )
   )
)),"")</f>
        <v/>
      </c>
      <c r="DW79" s="1883" t="str" cm="1">
        <f t="array" aca="1" ref="DW79" ca="1">IFERROR(IF(BJ79*fxVal_normal=_BS!BJ79,"",IF(OR(BJ79="", NOT(ISNUMBER(BJ79)), ISERROR(BJ79), $B79=""), "",
   IF($I79=1,
      IFBLANK(
         _xldudf_CX_PUSH(BJ79*fxVal_normal, CX_ENTITY, $B79, BJ$11, BJ$14, BJ$60,),
         ""
      ),
      IF($I79=2,
         IFBLANK(
            _xldudf_CX_PUSH(BJ79, CX_ENTITY, $B79, BJ$11, BJ$14, BJ$60,),
            ""
         ),
         IF($I79=3,
            "",
            IFBLANK(
               _xldudf_CX_PUSH(BJ79, CX_ENTITY, $B79, BJ$11, BJ$14, BJ$60,),
               ""
            )
         )
      )
   )
)),"")</f>
        <v/>
      </c>
      <c r="DX79" s="1883" t="str" cm="1">
        <f t="array" aca="1" ref="DX79" ca="1">IFERROR(IF(BK79*fxVal_normal=_BS!BK79,"",IF(OR(BK79="", NOT(ISNUMBER(BK79)), ISERROR(BK79), $B79=""), "",
   IF($I79=1,
      IFBLANK(
         _xldudf_CX_PUSH(BK79*fxVal_normal, CX_ENTITY, $B79, BK$11, BK$14, BK$60,),
         ""
      ),
      IF($I79=2,
         IFBLANK(
            _xldudf_CX_PUSH(BK79, CX_ENTITY, $B79, BK$11, BK$14, BK$60,),
            ""
         ),
         IF($I79=3,
            "",
            IFBLANK(
               _xldudf_CX_PUSH(BK79, CX_ENTITY, $B79, BK$11, BK$14, BK$60,),
               ""
            )
         )
      )
   )
)),"")</f>
        <v/>
      </c>
      <c r="DY79" s="1883" t="str" cm="1">
        <f t="array" aca="1" ref="DY79" ca="1">IFERROR(IF(BL79*fxVal_normal=_BS!BL79,"",IF(OR(BL79="", NOT(ISNUMBER(BL79)), ISERROR(BL79), $B79=""), "",
   IF($I79=1,
      IFBLANK(
         _xldudf_CX_PUSH(BL79*fxVal_normal, CX_ENTITY, $B79, BL$11, BL$14, BL$60,),
         ""
      ),
      IF($I79=2,
         IFBLANK(
            _xldudf_CX_PUSH(BL79, CX_ENTITY, $B79, BL$11, BL$14, BL$60,),
            ""
         ),
         IF($I79=3,
            "",
            IFBLANK(
               _xldudf_CX_PUSH(BL79, CX_ENTITY, $B79, BL$11, BL$14, BL$60,),
               ""
            )
         )
      )
   )
)),"")</f>
        <v/>
      </c>
      <c r="DZ79" s="1883" t="str" cm="1">
        <f t="array" aca="1" ref="DZ79" ca="1">IFERROR(IF(BM79*fxVal_normal=_BS!BM79,"",IF(OR(BM79="", NOT(ISNUMBER(BM79)), ISERROR(BM79), $B79=""), "",
   IF($I79=1,
      IFBLANK(
         _xldudf_CX_PUSH(BM79*fxVal_normal, CX_ENTITY, $B79, BM$11, BM$14, BM$60,),
         ""
      ),
      IF($I79=2,
         IFBLANK(
            _xldudf_CX_PUSH(BM79, CX_ENTITY, $B79, BM$11, BM$14, BM$60,),
            ""
         ),
         IF($I79=3,
            "",
            IFBLANK(
               _xldudf_CX_PUSH(BM79, CX_ENTITY, $B79, BM$11, BM$14, BM$60,),
               ""
            )
         )
      )
   )
)),"")</f>
        <v/>
      </c>
      <c r="EA79" s="1883" t="str" cm="1">
        <f t="array" aca="1" ref="EA79" ca="1">IFERROR(IF(BN79*fxVal_normal=_BS!BN79,"",IF(OR(BN79="", NOT(ISNUMBER(BN79)), ISERROR(BN79), $B79=""), "",
   IF($I79=1,
      IFBLANK(
         _xldudf_CX_PUSH(BN79*fxVal_normal, CX_ENTITY, $B79, BN$11, BN$14, BN$60,),
         ""
      ),
      IF($I79=2,
         IFBLANK(
            _xldudf_CX_PUSH(BN79, CX_ENTITY, $B79, BN$11, BN$14, BN$60,),
            ""
         ),
         IF($I79=3,
            "",
            IFBLANK(
               _xldudf_CX_PUSH(BN79, CX_ENTITY, $B79, BN$11, BN$14, BN$60,),
               ""
            )
         )
      )
   )
)),"")</f>
        <v/>
      </c>
    </row>
    <row r="80" spans="1:131" ht="21" customHeight="1">
      <c r="A80" s="1646"/>
      <c r="B80" s="811" t="str" cm="1">
        <f t="array" ref="B80">IFBLANK(_BS!F80,"")</f>
        <v>Cash &amp; Equivalents</v>
      </c>
      <c r="C80" s="811" t="str" cm="1">
        <f t="array" ref="C80">IFBLANK(_BS!C80,"")</f>
        <v>Cash &amp; Equivalents (Company View)</v>
      </c>
      <c r="D80" s="1640"/>
      <c r="E80" s="1902" t="e" cm="1">
        <f t="array" aca="1" ref="E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)($AD80:$CH80, Z80)</f>
        <v>#NAME?</v>
      </c>
      <c r="F80" s="1897"/>
      <c r="G80" s="1897"/>
      <c r="H80" s="401">
        <v>1</v>
      </c>
      <c r="I80" s="401">
        <v>1</v>
      </c>
      <c r="J80" s="401"/>
      <c r="N80" s="158"/>
      <c r="O80" s="101"/>
      <c r="P80" s="52"/>
      <c r="Q80" s="101"/>
      <c r="R80" s="126"/>
      <c r="S80" s="101"/>
      <c r="T80" s="101"/>
      <c r="U80" s="39"/>
      <c r="W80" s="930" t="str">
        <f t="shared" si="18"/>
        <v>Budget</v>
      </c>
      <c r="X80" s="857">
        <f>_BS!X80</f>
        <v>1</v>
      </c>
      <c r="Y80" s="1593">
        <f t="shared" si="17"/>
        <v>2</v>
      </c>
      <c r="Z80" s="198" cm="1">
        <f t="array" ref="Z80">_xlfn.SWITCH(
    TRUE,
    _BS!$L80=TRUE, 1,
    _BS!$L80=FALSE,-1,
    _BS!$L80=-1,0,
"n/a"
)</f>
        <v>1</v>
      </c>
      <c r="AA80" s="200"/>
      <c r="AB80" s="88" t="str">
        <f>_BS!AB80</f>
        <v>Cash &amp; Equivalents</v>
      </c>
      <c r="AC80" s="88" t="str" cm="1">
        <f t="array" aca="1" ref="AC80" ca="1">_xlfn.LET(
_xlpm._termname, $AB80,
_xlpm._iconname, "find",
_xlpm._icon, fx_getIcon(_xlpm._iconname),
_xlpm._location, _xlfn.XLOOKUP(LOWER(_xlpm._termname), LOWER(tbl_acctDef[Term]),tbl_acctDef[Term]),
_xlpm._hyperlink, HYPERLINK("#"&amp;CELL("address",_xlpm._location), _xlpm._icon),
IFERROR(_xlpm._hyperlink,"")
)</f>
        <v/>
      </c>
      <c r="AD80" s="1669">
        <v>1</v>
      </c>
      <c r="AE80" s="1669">
        <v>1</v>
      </c>
      <c r="AF80" s="1669">
        <v>1</v>
      </c>
      <c r="AG80" s="1669">
        <v>1</v>
      </c>
      <c r="AH80" s="1669">
        <v>1</v>
      </c>
      <c r="AI80" s="1669">
        <v>1</v>
      </c>
      <c r="AJ80" s="1669">
        <v>1</v>
      </c>
      <c r="AK80" s="1669">
        <v>1</v>
      </c>
      <c r="AL80" s="1669">
        <v>1</v>
      </c>
      <c r="AM80" s="1669">
        <v>1</v>
      </c>
      <c r="AN80" s="1669">
        <v>1</v>
      </c>
      <c r="AO80" s="1669">
        <v>1</v>
      </c>
      <c r="AP80" s="1669">
        <v>1</v>
      </c>
      <c r="AQ80" s="1669">
        <v>1</v>
      </c>
      <c r="AR80" s="1669">
        <v>1</v>
      </c>
      <c r="AS80" s="1669">
        <v>1</v>
      </c>
      <c r="AT80" s="1669">
        <v>1</v>
      </c>
      <c r="AU80" s="1669">
        <v>1</v>
      </c>
      <c r="AV80" s="1669">
        <v>1</v>
      </c>
      <c r="AW80" s="1669">
        <v>1</v>
      </c>
      <c r="AX80" s="1669">
        <v>1</v>
      </c>
      <c r="AY80" s="1669">
        <v>1</v>
      </c>
      <c r="AZ80" s="1669">
        <v>1</v>
      </c>
      <c r="BA80" s="1669">
        <v>1</v>
      </c>
      <c r="BB80" s="1669">
        <v>1</v>
      </c>
      <c r="BC80" s="1669">
        <v>1</v>
      </c>
      <c r="BD80" s="1669">
        <v>1</v>
      </c>
      <c r="BE80" s="1669">
        <v>1</v>
      </c>
      <c r="BF80" s="1669">
        <v>1</v>
      </c>
      <c r="BG80" s="1669">
        <v>1</v>
      </c>
      <c r="BH80" s="1669">
        <v>1</v>
      </c>
      <c r="BI80" s="1669">
        <v>1</v>
      </c>
      <c r="BJ80" s="1669">
        <v>1</v>
      </c>
      <c r="BK80" s="1669">
        <v>1</v>
      </c>
      <c r="BL80" s="1669">
        <v>1</v>
      </c>
      <c r="BM80" s="1669">
        <v>1</v>
      </c>
      <c r="BN80" s="1669">
        <v>1</v>
      </c>
      <c r="BO80" s="2095"/>
      <c r="BP80" s="2095"/>
      <c r="BQ80" s="2095"/>
      <c r="BR80" s="2095"/>
      <c r="BS80" s="2095"/>
      <c r="BT80" s="2095"/>
      <c r="BU80" s="2095"/>
      <c r="BV80" s="2095"/>
      <c r="BW80" s="2095"/>
      <c r="BX80" s="2095"/>
      <c r="BY80" s="2095"/>
      <c r="BZ80" s="2095"/>
      <c r="CA80" s="926"/>
      <c r="CB80" s="921"/>
      <c r="CC80" s="927"/>
      <c r="CD80" s="928" t="e" cm="1">
        <f t="array" aca="1" ref="CD80" ca="1">_xlfn.XLOOKUP(BS!CD$11, array_timeline, BS!$AD80:$BN80)</f>
        <v>#NAME?</v>
      </c>
      <c r="CE80" s="928" t="e" cm="1">
        <f t="array" aca="1" ref="CE80" ca="1">_xlfn.XLOOKUP(BS!CE$11, array_timeline, BS!$AD80:$BN80)</f>
        <v>#NAME?</v>
      </c>
      <c r="CF80" s="925"/>
      <c r="CG80" s="2124" t="e">
        <f t="shared" ca="1" si="16"/>
        <v>#NAME?</v>
      </c>
      <c r="CH80" s="2124" t="e">
        <f t="shared" ca="1" si="16"/>
        <v>#NAME?</v>
      </c>
      <c r="CI80" s="200"/>
      <c r="CQ80" s="1883" t="str" cm="1">
        <f t="array" aca="1" ref="CQ80" ca="1">IFERROR(IF(AD80*fxVal_normal=_BS!AD80,"",IF(OR(AD80="", NOT(ISNUMBER(AD80)), ISERROR(AD80), $B80=""), "",
   IF($I80=1,
      IFBLANK(
         _xldudf_CX_PUSH(AD80*fxVal_normal, CX_ENTITY, $B80, AD$11, AD$14, AD$60,),
         ""
      ),
      IF($I80=2,
         IFBLANK(
            _xldudf_CX_PUSH(AD80, CX_ENTITY, $B80, AD$11, AD$14, AD$60,),
            ""
         ),
         IF($I80=3,
            "",
            IFBLANK(
               _xldudf_CX_PUSH(AD80, CX_ENTITY, $B80, AD$11, AD$14, AD$60,),
               ""
            )
         )
      )
   )
)),"")</f>
        <v/>
      </c>
      <c r="CR80" s="1883" t="str" cm="1">
        <f t="array" aca="1" ref="CR80" ca="1">IFERROR(IF(AE80*fxVal_normal=_BS!AE80,"",IF(OR(AE80="", NOT(ISNUMBER(AE80)), ISERROR(AE80), $B80=""), "",
   IF($I80=1,
      IFBLANK(
         _xldudf_CX_PUSH(AE80*fxVal_normal, CX_ENTITY, $B80, AE$11, AE$14, AE$60,),
         ""
      ),
      IF($I80=2,
         IFBLANK(
            _xldudf_CX_PUSH(AE80, CX_ENTITY, $B80, AE$11, AE$14, AE$60,),
            ""
         ),
         IF($I80=3,
            "",
            IFBLANK(
               _xldudf_CX_PUSH(AE80, CX_ENTITY, $B80, AE$11, AE$14, AE$60,),
               ""
            )
         )
      )
   )
)),"")</f>
        <v/>
      </c>
      <c r="CS80" s="1883" t="str" cm="1">
        <f t="array" aca="1" ref="CS80" ca="1">IFERROR(IF(AF80*fxVal_normal=_BS!AF80,"",IF(OR(AF80="", NOT(ISNUMBER(AF80)), ISERROR(AF80), $B80=""), "",
   IF($I80=1,
      IFBLANK(
         _xldudf_CX_PUSH(AF80*fxVal_normal, CX_ENTITY, $B80, AF$11, AF$14, AF$60,),
         ""
      ),
      IF($I80=2,
         IFBLANK(
            _xldudf_CX_PUSH(AF80, CX_ENTITY, $B80, AF$11, AF$14, AF$60,),
            ""
         ),
         IF($I80=3,
            "",
            IFBLANK(
               _xldudf_CX_PUSH(AF80, CX_ENTITY, $B80, AF$11, AF$14, AF$60,),
               ""
            )
         )
      )
   )
)),"")</f>
        <v/>
      </c>
      <c r="CT80" s="1883" t="str" cm="1">
        <f t="array" aca="1" ref="CT80" ca="1">IFERROR(IF(AG80*fxVal_normal=_BS!AG80,"",IF(OR(AG80="", NOT(ISNUMBER(AG80)), ISERROR(AG80), $B80=""), "",
   IF($I80=1,
      IFBLANK(
         _xldudf_CX_PUSH(AG80*fxVal_normal, CX_ENTITY, $B80, AG$11, AG$14, AG$60,),
         ""
      ),
      IF($I80=2,
         IFBLANK(
            _xldudf_CX_PUSH(AG80, CX_ENTITY, $B80, AG$11, AG$14, AG$60,),
            ""
         ),
         IF($I80=3,
            "",
            IFBLANK(
               _xldudf_CX_PUSH(AG80, CX_ENTITY, $B80, AG$11, AG$14, AG$60,),
               ""
            )
         )
      )
   )
)),"")</f>
        <v/>
      </c>
      <c r="CU80" s="1883" t="str" cm="1">
        <f t="array" aca="1" ref="CU80" ca="1">IFERROR(IF(AH80*fxVal_normal=_BS!AH80,"",IF(OR(AH80="", NOT(ISNUMBER(AH80)), ISERROR(AH80), $B80=""), "",
   IF($I80=1,
      IFBLANK(
         _xldudf_CX_PUSH(AH80*fxVal_normal, CX_ENTITY, $B80, AH$11, AH$14, AH$60,),
         ""
      ),
      IF($I80=2,
         IFBLANK(
            _xldudf_CX_PUSH(AH80, CX_ENTITY, $B80, AH$11, AH$14, AH$60,),
            ""
         ),
         IF($I80=3,
            "",
            IFBLANK(
               _xldudf_CX_PUSH(AH80, CX_ENTITY, $B80, AH$11, AH$14, AH$60,),
               ""
            )
         )
      )
   )
)),"")</f>
        <v/>
      </c>
      <c r="CV80" s="1883" t="str" cm="1">
        <f t="array" aca="1" ref="CV80" ca="1">IFERROR(IF(AI80*fxVal_normal=_BS!AI80,"",IF(OR(AI80="", NOT(ISNUMBER(AI80)), ISERROR(AI80), $B80=""), "",
   IF($I80=1,
      IFBLANK(
         _xldudf_CX_PUSH(AI80*fxVal_normal, CX_ENTITY, $B80, AI$11, AI$14, AI$60,),
         ""
      ),
      IF($I80=2,
         IFBLANK(
            _xldudf_CX_PUSH(AI80, CX_ENTITY, $B80, AI$11, AI$14, AI$60,),
            ""
         ),
         IF($I80=3,
            "",
            IFBLANK(
               _xldudf_CX_PUSH(AI80, CX_ENTITY, $B80, AI$11, AI$14, AI$60,),
               ""
            )
         )
      )
   )
)),"")</f>
        <v/>
      </c>
      <c r="CW80" s="1883" t="str" cm="1">
        <f t="array" aca="1" ref="CW80" ca="1">IFERROR(IF(AJ80*fxVal_normal=_BS!AJ80,"",IF(OR(AJ80="", NOT(ISNUMBER(AJ80)), ISERROR(AJ80), $B80=""), "",
   IF($I80=1,
      IFBLANK(
         _xldudf_CX_PUSH(AJ80*fxVal_normal, CX_ENTITY, $B80, AJ$11, AJ$14, AJ$60,),
         ""
      ),
      IF($I80=2,
         IFBLANK(
            _xldudf_CX_PUSH(AJ80, CX_ENTITY, $B80, AJ$11, AJ$14, AJ$60,),
            ""
         ),
         IF($I80=3,
            "",
            IFBLANK(
               _xldudf_CX_PUSH(AJ80, CX_ENTITY, $B80, AJ$11, AJ$14, AJ$60,),
               ""
            )
         )
      )
   )
)),"")</f>
        <v/>
      </c>
      <c r="CX80" s="1883" t="str" cm="1">
        <f t="array" aca="1" ref="CX80" ca="1">IFERROR(IF(AK80*fxVal_normal=_BS!AK80,"",IF(OR(AK80="", NOT(ISNUMBER(AK80)), ISERROR(AK80), $B80=""), "",
   IF($I80=1,
      IFBLANK(
         _xldudf_CX_PUSH(AK80*fxVal_normal, CX_ENTITY, $B80, AK$11, AK$14, AK$60,),
         ""
      ),
      IF($I80=2,
         IFBLANK(
            _xldudf_CX_PUSH(AK80, CX_ENTITY, $B80, AK$11, AK$14, AK$60,),
            ""
         ),
         IF($I80=3,
            "",
            IFBLANK(
               _xldudf_CX_PUSH(AK80, CX_ENTITY, $B80, AK$11, AK$14, AK$60,),
               ""
            )
         )
      )
   )
)),"")</f>
        <v/>
      </c>
      <c r="CY80" s="1883" t="str" cm="1">
        <f t="array" aca="1" ref="CY80" ca="1">IFERROR(IF(AL80*fxVal_normal=_BS!AL80,"",IF(OR(AL80="", NOT(ISNUMBER(AL80)), ISERROR(AL80), $B80=""), "",
   IF($I80=1,
      IFBLANK(
         _xldudf_CX_PUSH(AL80*fxVal_normal, CX_ENTITY, $B80, AL$11, AL$14, AL$60,),
         ""
      ),
      IF($I80=2,
         IFBLANK(
            _xldudf_CX_PUSH(AL80, CX_ENTITY, $B80, AL$11, AL$14, AL$60,),
            ""
         ),
         IF($I80=3,
            "",
            IFBLANK(
               _xldudf_CX_PUSH(AL80, CX_ENTITY, $B80, AL$11, AL$14, AL$60,),
               ""
            )
         )
      )
   )
)),"")</f>
        <v/>
      </c>
      <c r="CZ80" s="1883" t="str" cm="1">
        <f t="array" aca="1" ref="CZ80" ca="1">IFERROR(IF(AM80*fxVal_normal=_BS!AM80,"",IF(OR(AM80="", NOT(ISNUMBER(AM80)), ISERROR(AM80), $B80=""), "",
   IF($I80=1,
      IFBLANK(
         _xldudf_CX_PUSH(AM80*fxVal_normal, CX_ENTITY, $B80, AM$11, AM$14, AM$60,),
         ""
      ),
      IF($I80=2,
         IFBLANK(
            _xldudf_CX_PUSH(AM80, CX_ENTITY, $B80, AM$11, AM$14, AM$60,),
            ""
         ),
         IF($I80=3,
            "",
            IFBLANK(
               _xldudf_CX_PUSH(AM80, CX_ENTITY, $B80, AM$11, AM$14, AM$60,),
               ""
            )
         )
      )
   )
)),"")</f>
        <v/>
      </c>
      <c r="DA80" s="1883" t="str" cm="1">
        <f t="array" aca="1" ref="DA80" ca="1">IFERROR(IF(AN80*fxVal_normal=_BS!AN80,"",IF(OR(AN80="", NOT(ISNUMBER(AN80)), ISERROR(AN80), $B80=""), "",
   IF($I80=1,
      IFBLANK(
         _xldudf_CX_PUSH(AN80*fxVal_normal, CX_ENTITY, $B80, AN$11, AN$14, AN$60,),
         ""
      ),
      IF($I80=2,
         IFBLANK(
            _xldudf_CX_PUSH(AN80, CX_ENTITY, $B80, AN$11, AN$14, AN$60,),
            ""
         ),
         IF($I80=3,
            "",
            IFBLANK(
               _xldudf_CX_PUSH(AN80, CX_ENTITY, $B80, AN$11, AN$14, AN$60,),
               ""
            )
         )
      )
   )
)),"")</f>
        <v/>
      </c>
      <c r="DB80" s="1883" t="str" cm="1">
        <f t="array" aca="1" ref="DB80" ca="1">IFERROR(IF(AO80*fxVal_normal=_BS!AO80,"",IF(OR(AO80="", NOT(ISNUMBER(AO80)), ISERROR(AO80), $B80=""), "",
   IF($I80=1,
      IFBLANK(
         _xldudf_CX_PUSH(AO80*fxVal_normal, CX_ENTITY, $B80, AO$11, AO$14, AO$60,),
         ""
      ),
      IF($I80=2,
         IFBLANK(
            _xldudf_CX_PUSH(AO80, CX_ENTITY, $B80, AO$11, AO$14, AO$60,),
            ""
         ),
         IF($I80=3,
            "",
            IFBLANK(
               _xldudf_CX_PUSH(AO80, CX_ENTITY, $B80, AO$11, AO$14, AO$60,),
               ""
            )
         )
      )
   )
)),"")</f>
        <v/>
      </c>
      <c r="DC80" s="1883" t="str" cm="1">
        <f t="array" aca="1" ref="DC80" ca="1">IFERROR(IF(AP80*fxVal_normal=_BS!AP80,"",IF(OR(AP80="", NOT(ISNUMBER(AP80)), ISERROR(AP80), $B80=""), "",
   IF($I80=1,
      IFBLANK(
         _xldudf_CX_PUSH(AP80*fxVal_normal, CX_ENTITY, $B80, AP$11, AP$14, AP$60,),
         ""
      ),
      IF($I80=2,
         IFBLANK(
            _xldudf_CX_PUSH(AP80, CX_ENTITY, $B80, AP$11, AP$14, AP$60,),
            ""
         ),
         IF($I80=3,
            "",
            IFBLANK(
               _xldudf_CX_PUSH(AP80, CX_ENTITY, $B80, AP$11, AP$14, AP$60,),
               ""
            )
         )
      )
   )
)),"")</f>
        <v/>
      </c>
      <c r="DD80" s="1883" t="str" cm="1">
        <f t="array" aca="1" ref="DD80" ca="1">IFERROR(IF(AQ80*fxVal_normal=_BS!AQ80,"",IF(OR(AQ80="", NOT(ISNUMBER(AQ80)), ISERROR(AQ80), $B80=""), "",
   IF($I80=1,
      IFBLANK(
         _xldudf_CX_PUSH(AQ80*fxVal_normal, CX_ENTITY, $B80, AQ$11, AQ$14, AQ$60,),
         ""
      ),
      IF($I80=2,
         IFBLANK(
            _xldudf_CX_PUSH(AQ80, CX_ENTITY, $B80, AQ$11, AQ$14, AQ$60,),
            ""
         ),
         IF($I80=3,
            "",
            IFBLANK(
               _xldudf_CX_PUSH(AQ80, CX_ENTITY, $B80, AQ$11, AQ$14, AQ$60,),
               ""
            )
         )
      )
   )
)),"")</f>
        <v/>
      </c>
      <c r="DE80" s="1883" t="str" cm="1">
        <f t="array" aca="1" ref="DE80" ca="1">IFERROR(IF(AR80*fxVal_normal=_BS!AR80,"",IF(OR(AR80="", NOT(ISNUMBER(AR80)), ISERROR(AR80), $B80=""), "",
   IF($I80=1,
      IFBLANK(
         _xldudf_CX_PUSH(AR80*fxVal_normal, CX_ENTITY, $B80, AR$11, AR$14, AR$60,),
         ""
      ),
      IF($I80=2,
         IFBLANK(
            _xldudf_CX_PUSH(AR80, CX_ENTITY, $B80, AR$11, AR$14, AR$60,),
            ""
         ),
         IF($I80=3,
            "",
            IFBLANK(
               _xldudf_CX_PUSH(AR80, CX_ENTITY, $B80, AR$11, AR$14, AR$60,),
               ""
            )
         )
      )
   )
)),"")</f>
        <v/>
      </c>
      <c r="DF80" s="1883" t="str" cm="1">
        <f t="array" aca="1" ref="DF80" ca="1">IFERROR(IF(AS80*fxVal_normal=_BS!AS80,"",IF(OR(AS80="", NOT(ISNUMBER(AS80)), ISERROR(AS80), $B80=""), "",
   IF($I80=1,
      IFBLANK(
         _xldudf_CX_PUSH(AS80*fxVal_normal, CX_ENTITY, $B80, AS$11, AS$14, AS$60,),
         ""
      ),
      IF($I80=2,
         IFBLANK(
            _xldudf_CX_PUSH(AS80, CX_ENTITY, $B80, AS$11, AS$14, AS$60,),
            ""
         ),
         IF($I80=3,
            "",
            IFBLANK(
               _xldudf_CX_PUSH(AS80, CX_ENTITY, $B80, AS$11, AS$14, AS$60,),
               ""
            )
         )
      )
   )
)),"")</f>
        <v/>
      </c>
      <c r="DG80" s="1883" t="str" cm="1">
        <f t="array" aca="1" ref="DG80" ca="1">IFERROR(IF(AT80*fxVal_normal=_BS!AT80,"",IF(OR(AT80="", NOT(ISNUMBER(AT80)), ISERROR(AT80), $B80=""), "",
   IF($I80=1,
      IFBLANK(
         _xldudf_CX_PUSH(AT80*fxVal_normal, CX_ENTITY, $B80, AT$11, AT$14, AT$60,),
         ""
      ),
      IF($I80=2,
         IFBLANK(
            _xldudf_CX_PUSH(AT80, CX_ENTITY, $B80, AT$11, AT$14, AT$60,),
            ""
         ),
         IF($I80=3,
            "",
            IFBLANK(
               _xldudf_CX_PUSH(AT80, CX_ENTITY, $B80, AT$11, AT$14, AT$60,),
               ""
            )
         )
      )
   )
)),"")</f>
        <v/>
      </c>
      <c r="DH80" s="1883" t="str" cm="1">
        <f t="array" aca="1" ref="DH80" ca="1">IFERROR(IF(AU80*fxVal_normal=_BS!AU80,"",IF(OR(AU80="", NOT(ISNUMBER(AU80)), ISERROR(AU80), $B80=""), "",
   IF($I80=1,
      IFBLANK(
         _xldudf_CX_PUSH(AU80*fxVal_normal, CX_ENTITY, $B80, AU$11, AU$14, AU$60,),
         ""
      ),
      IF($I80=2,
         IFBLANK(
            _xldudf_CX_PUSH(AU80, CX_ENTITY, $B80, AU$11, AU$14, AU$60,),
            ""
         ),
         IF($I80=3,
            "",
            IFBLANK(
               _xldudf_CX_PUSH(AU80, CX_ENTITY, $B80, AU$11, AU$14, AU$60,),
               ""
            )
         )
      )
   )
)),"")</f>
        <v/>
      </c>
      <c r="DI80" s="1883" t="str" cm="1">
        <f t="array" aca="1" ref="DI80" ca="1">IFERROR(IF(AV80*fxVal_normal=_BS!AV80,"",IF(OR(AV80="", NOT(ISNUMBER(AV80)), ISERROR(AV80), $B80=""), "",
   IF($I80=1,
      IFBLANK(
         _xldudf_CX_PUSH(AV80*fxVal_normal, CX_ENTITY, $B80, AV$11, AV$14, AV$60,),
         ""
      ),
      IF($I80=2,
         IFBLANK(
            _xldudf_CX_PUSH(AV80, CX_ENTITY, $B80, AV$11, AV$14, AV$60,),
            ""
         ),
         IF($I80=3,
            "",
            IFBLANK(
               _xldudf_CX_PUSH(AV80, CX_ENTITY, $B80, AV$11, AV$14, AV$60,),
               ""
            )
         )
      )
   )
)),"")</f>
        <v/>
      </c>
      <c r="DJ80" s="1883" t="str" cm="1">
        <f t="array" aca="1" ref="DJ80" ca="1">IFERROR(IF(AW80*fxVal_normal=_BS!AW80,"",IF(OR(AW80="", NOT(ISNUMBER(AW80)), ISERROR(AW80), $B80=""), "",
   IF($I80=1,
      IFBLANK(
         _xldudf_CX_PUSH(AW80*fxVal_normal, CX_ENTITY, $B80, AW$11, AW$14, AW$60,),
         ""
      ),
      IF($I80=2,
         IFBLANK(
            _xldudf_CX_PUSH(AW80, CX_ENTITY, $B80, AW$11, AW$14, AW$60,),
            ""
         ),
         IF($I80=3,
            "",
            IFBLANK(
               _xldudf_CX_PUSH(AW80, CX_ENTITY, $B80, AW$11, AW$14, AW$60,),
               ""
            )
         )
      )
   )
)),"")</f>
        <v/>
      </c>
      <c r="DK80" s="1883" t="str" cm="1">
        <f t="array" aca="1" ref="DK80" ca="1">IFERROR(IF(AX80*fxVal_normal=_BS!AX80,"",IF(OR(AX80="", NOT(ISNUMBER(AX80)), ISERROR(AX80), $B80=""), "",
   IF($I80=1,
      IFBLANK(
         _xldudf_CX_PUSH(AX80*fxVal_normal, CX_ENTITY, $B80, AX$11, AX$14, AX$60,),
         ""
      ),
      IF($I80=2,
         IFBLANK(
            _xldudf_CX_PUSH(AX80, CX_ENTITY, $B80, AX$11, AX$14, AX$60,),
            ""
         ),
         IF($I80=3,
            "",
            IFBLANK(
               _xldudf_CX_PUSH(AX80, CX_ENTITY, $B80, AX$11, AX$14, AX$60,),
               ""
            )
         )
      )
   )
)),"")</f>
        <v/>
      </c>
      <c r="DL80" s="1883" t="str" cm="1">
        <f t="array" aca="1" ref="DL80" ca="1">IFERROR(IF(AY80*fxVal_normal=_BS!AY80,"",IF(OR(AY80="", NOT(ISNUMBER(AY80)), ISERROR(AY80), $B80=""), "",
   IF($I80=1,
      IFBLANK(
         _xldudf_CX_PUSH(AY80*fxVal_normal, CX_ENTITY, $B80, AY$11, AY$14, AY$60,),
         ""
      ),
      IF($I80=2,
         IFBLANK(
            _xldudf_CX_PUSH(AY80, CX_ENTITY, $B80, AY$11, AY$14, AY$60,),
            ""
         ),
         IF($I80=3,
            "",
            IFBLANK(
               _xldudf_CX_PUSH(AY80, CX_ENTITY, $B80, AY$11, AY$14, AY$60,),
               ""
            )
         )
      )
   )
)),"")</f>
        <v/>
      </c>
      <c r="DM80" s="1883" t="str" cm="1">
        <f t="array" aca="1" ref="DM80" ca="1">IFERROR(IF(AZ80*fxVal_normal=_BS!AZ80,"",IF(OR(AZ80="", NOT(ISNUMBER(AZ80)), ISERROR(AZ80), $B80=""), "",
   IF($I80=1,
      IFBLANK(
         _xldudf_CX_PUSH(AZ80*fxVal_normal, CX_ENTITY, $B80, AZ$11, AZ$14, AZ$60,),
         ""
      ),
      IF($I80=2,
         IFBLANK(
            _xldudf_CX_PUSH(AZ80, CX_ENTITY, $B80, AZ$11, AZ$14, AZ$60,),
            ""
         ),
         IF($I80=3,
            "",
            IFBLANK(
               _xldudf_CX_PUSH(AZ80, CX_ENTITY, $B80, AZ$11, AZ$14, AZ$60,),
               ""
            )
         )
      )
   )
)),"")</f>
        <v/>
      </c>
      <c r="DN80" s="1883" t="str" cm="1">
        <f t="array" aca="1" ref="DN80" ca="1">IFERROR(IF(BA80*fxVal_normal=_BS!BA80,"",IF(OR(BA80="", NOT(ISNUMBER(BA80)), ISERROR(BA80), $B80=""), "",
   IF($I80=1,
      IFBLANK(
         _xldudf_CX_PUSH(BA80*fxVal_normal, CX_ENTITY, $B80, BA$11, BA$14, BA$60,),
         ""
      ),
      IF($I80=2,
         IFBLANK(
            _xldudf_CX_PUSH(BA80, CX_ENTITY, $B80, BA$11, BA$14, BA$60,),
            ""
         ),
         IF($I80=3,
            "",
            IFBLANK(
               _xldudf_CX_PUSH(BA80, CX_ENTITY, $B80, BA$11, BA$14, BA$60,),
               ""
            )
         )
      )
   )
)),"")</f>
        <v/>
      </c>
      <c r="DO80" s="1883" t="str" cm="1">
        <f t="array" aca="1" ref="DO80" ca="1">IFERROR(IF(BB80*fxVal_normal=_BS!BB80,"",IF(OR(BB80="", NOT(ISNUMBER(BB80)), ISERROR(BB80), $B80=""), "",
   IF($I80=1,
      IFBLANK(
         _xldudf_CX_PUSH(BB80*fxVal_normal, CX_ENTITY, $B80, BB$11, BB$14, BB$60,),
         ""
      ),
      IF($I80=2,
         IFBLANK(
            _xldudf_CX_PUSH(BB80, CX_ENTITY, $B80, BB$11, BB$14, BB$60,),
            ""
         ),
         IF($I80=3,
            "",
            IFBLANK(
               _xldudf_CX_PUSH(BB80, CX_ENTITY, $B80, BB$11, BB$14, BB$60,),
               ""
            )
         )
      )
   )
)),"")</f>
        <v/>
      </c>
      <c r="DP80" s="1883" t="str" cm="1">
        <f t="array" aca="1" ref="DP80" ca="1">IFERROR(IF(BC80*fxVal_normal=_BS!BC80,"",IF(OR(BC80="", NOT(ISNUMBER(BC80)), ISERROR(BC80), $B80=""), "",
   IF($I80=1,
      IFBLANK(
         _xldudf_CX_PUSH(BC80*fxVal_normal, CX_ENTITY, $B80, BC$11, BC$14, BC$60,),
         ""
      ),
      IF($I80=2,
         IFBLANK(
            _xldudf_CX_PUSH(BC80, CX_ENTITY, $B80, BC$11, BC$14, BC$60,),
            ""
         ),
         IF($I80=3,
            "",
            IFBLANK(
               _xldudf_CX_PUSH(BC80, CX_ENTITY, $B80, BC$11, BC$14, BC$60,),
               ""
            )
         )
      )
   )
)),"")</f>
        <v/>
      </c>
      <c r="DQ80" s="1883" t="str" cm="1">
        <f t="array" aca="1" ref="DQ80" ca="1">IFERROR(IF(BD80*fxVal_normal=_BS!BD80,"",IF(OR(BD80="", NOT(ISNUMBER(BD80)), ISERROR(BD80), $B80=""), "",
   IF($I80=1,
      IFBLANK(
         _xldudf_CX_PUSH(BD80*fxVal_normal, CX_ENTITY, $B80, BD$11, BD$14, BD$60,),
         ""
      ),
      IF($I80=2,
         IFBLANK(
            _xldudf_CX_PUSH(BD80, CX_ENTITY, $B80, BD$11, BD$14, BD$60,),
            ""
         ),
         IF($I80=3,
            "",
            IFBLANK(
               _xldudf_CX_PUSH(BD80, CX_ENTITY, $B80, BD$11, BD$14, BD$60,),
               ""
            )
         )
      )
   )
)),"")</f>
        <v/>
      </c>
      <c r="DR80" s="1883" t="str" cm="1">
        <f t="array" aca="1" ref="DR80" ca="1">IFERROR(IF(BE80*fxVal_normal=_BS!BE80,"",IF(OR(BE80="", NOT(ISNUMBER(BE80)), ISERROR(BE80), $B80=""), "",
   IF($I80=1,
      IFBLANK(
         _xldudf_CX_PUSH(BE80*fxVal_normal, CX_ENTITY, $B80, BE$11, BE$14, BE$60,),
         ""
      ),
      IF($I80=2,
         IFBLANK(
            _xldudf_CX_PUSH(BE80, CX_ENTITY, $B80, BE$11, BE$14, BE$60,),
            ""
         ),
         IF($I80=3,
            "",
            IFBLANK(
               _xldudf_CX_PUSH(BE80, CX_ENTITY, $B80, BE$11, BE$14, BE$60,),
               ""
            )
         )
      )
   )
)),"")</f>
        <v/>
      </c>
      <c r="DS80" s="1883" t="str" cm="1">
        <f t="array" aca="1" ref="DS80" ca="1">IFERROR(IF(BF80*fxVal_normal=_BS!BF80,"",IF(OR(BF80="", NOT(ISNUMBER(BF80)), ISERROR(BF80), $B80=""), "",
   IF($I80=1,
      IFBLANK(
         _xldudf_CX_PUSH(BF80*fxVal_normal, CX_ENTITY, $B80, BF$11, BF$14, BF$60,),
         ""
      ),
      IF($I80=2,
         IFBLANK(
            _xldudf_CX_PUSH(BF80, CX_ENTITY, $B80, BF$11, BF$14, BF$60,),
            ""
         ),
         IF($I80=3,
            "",
            IFBLANK(
               _xldudf_CX_PUSH(BF80, CX_ENTITY, $B80, BF$11, BF$14, BF$60,),
               ""
            )
         )
      )
   )
)),"")</f>
        <v/>
      </c>
      <c r="DT80" s="1883" t="str" cm="1">
        <f t="array" aca="1" ref="DT80" ca="1">IFERROR(IF(BG80*fxVal_normal=_BS!BG80,"",IF(OR(BG80="", NOT(ISNUMBER(BG80)), ISERROR(BG80), $B80=""), "",
   IF($I80=1,
      IFBLANK(
         _xldudf_CX_PUSH(BG80*fxVal_normal, CX_ENTITY, $B80, BG$11, BG$14, BG$60,),
         ""
      ),
      IF($I80=2,
         IFBLANK(
            _xldudf_CX_PUSH(BG80, CX_ENTITY, $B80, BG$11, BG$14, BG$60,),
            ""
         ),
         IF($I80=3,
            "",
            IFBLANK(
               _xldudf_CX_PUSH(BG80, CX_ENTITY, $B80, BG$11, BG$14, BG$60,),
               ""
            )
         )
      )
   )
)),"")</f>
        <v/>
      </c>
      <c r="DU80" s="1883" t="str" cm="1">
        <f t="array" aca="1" ref="DU80" ca="1">IFERROR(IF(BH80*fxVal_normal=_BS!BH80,"",IF(OR(BH80="", NOT(ISNUMBER(BH80)), ISERROR(BH80), $B80=""), "",
   IF($I80=1,
      IFBLANK(
         _xldudf_CX_PUSH(BH80*fxVal_normal, CX_ENTITY, $B80, BH$11, BH$14, BH$60,),
         ""
      ),
      IF($I80=2,
         IFBLANK(
            _xldudf_CX_PUSH(BH80, CX_ENTITY, $B80, BH$11, BH$14, BH$60,),
            ""
         ),
         IF($I80=3,
            "",
            IFBLANK(
               _xldudf_CX_PUSH(BH80, CX_ENTITY, $B80, BH$11, BH$14, BH$60,),
               ""
            )
         )
      )
   )
)),"")</f>
        <v/>
      </c>
      <c r="DV80" s="1883" t="str" cm="1">
        <f t="array" aca="1" ref="DV80" ca="1">IFERROR(IF(BI80*fxVal_normal=_BS!BI80,"",IF(OR(BI80="", NOT(ISNUMBER(BI80)), ISERROR(BI80), $B80=""), "",
   IF($I80=1,
      IFBLANK(
         _xldudf_CX_PUSH(BI80*fxVal_normal, CX_ENTITY, $B80, BI$11, BI$14, BI$60,),
         ""
      ),
      IF($I80=2,
         IFBLANK(
            _xldudf_CX_PUSH(BI80, CX_ENTITY, $B80, BI$11, BI$14, BI$60,),
            ""
         ),
         IF($I80=3,
            "",
            IFBLANK(
               _xldudf_CX_PUSH(BI80, CX_ENTITY, $B80, BI$11, BI$14, BI$60,),
               ""
            )
         )
      )
   )
)),"")</f>
        <v/>
      </c>
      <c r="DW80" s="1883" t="str" cm="1">
        <f t="array" aca="1" ref="DW80" ca="1">IFERROR(IF(BJ80*fxVal_normal=_BS!BJ80,"",IF(OR(BJ80="", NOT(ISNUMBER(BJ80)), ISERROR(BJ80), $B80=""), "",
   IF($I80=1,
      IFBLANK(
         _xldudf_CX_PUSH(BJ80*fxVal_normal, CX_ENTITY, $B80, BJ$11, BJ$14, BJ$60,),
         ""
      ),
      IF($I80=2,
         IFBLANK(
            _xldudf_CX_PUSH(BJ80, CX_ENTITY, $B80, BJ$11, BJ$14, BJ$60,),
            ""
         ),
         IF($I80=3,
            "",
            IFBLANK(
               _xldudf_CX_PUSH(BJ80, CX_ENTITY, $B80, BJ$11, BJ$14, BJ$60,),
               ""
            )
         )
      )
   )
)),"")</f>
        <v/>
      </c>
      <c r="DX80" s="1883" t="str" cm="1">
        <f t="array" aca="1" ref="DX80" ca="1">IFERROR(IF(BK80*fxVal_normal=_BS!BK80,"",IF(OR(BK80="", NOT(ISNUMBER(BK80)), ISERROR(BK80), $B80=""), "",
   IF($I80=1,
      IFBLANK(
         _xldudf_CX_PUSH(BK80*fxVal_normal, CX_ENTITY, $B80, BK$11, BK$14, BK$60,),
         ""
      ),
      IF($I80=2,
         IFBLANK(
            _xldudf_CX_PUSH(BK80, CX_ENTITY, $B80, BK$11, BK$14, BK$60,),
            ""
         ),
         IF($I80=3,
            "",
            IFBLANK(
               _xldudf_CX_PUSH(BK80, CX_ENTITY, $B80, BK$11, BK$14, BK$60,),
               ""
            )
         )
      )
   )
)),"")</f>
        <v/>
      </c>
      <c r="DY80" s="1883" t="str" cm="1">
        <f t="array" aca="1" ref="DY80" ca="1">IFERROR(IF(BL80*fxVal_normal=_BS!BL80,"",IF(OR(BL80="", NOT(ISNUMBER(BL80)), ISERROR(BL80), $B80=""), "",
   IF($I80=1,
      IFBLANK(
         _xldudf_CX_PUSH(BL80*fxVal_normal, CX_ENTITY, $B80, BL$11, BL$14, BL$60,),
         ""
      ),
      IF($I80=2,
         IFBLANK(
            _xldudf_CX_PUSH(BL80, CX_ENTITY, $B80, BL$11, BL$14, BL$60,),
            ""
         ),
         IF($I80=3,
            "",
            IFBLANK(
               _xldudf_CX_PUSH(BL80, CX_ENTITY, $B80, BL$11, BL$14, BL$60,),
               ""
            )
         )
      )
   )
)),"")</f>
        <v/>
      </c>
      <c r="DZ80" s="1883" t="str" cm="1">
        <f t="array" aca="1" ref="DZ80" ca="1">IFERROR(IF(BM80*fxVal_normal=_BS!BM80,"",IF(OR(BM80="", NOT(ISNUMBER(BM80)), ISERROR(BM80), $B80=""), "",
   IF($I80=1,
      IFBLANK(
         _xldudf_CX_PUSH(BM80*fxVal_normal, CX_ENTITY, $B80, BM$11, BM$14, BM$60,),
         ""
      ),
      IF($I80=2,
         IFBLANK(
            _xldudf_CX_PUSH(BM80, CX_ENTITY, $B80, BM$11, BM$14, BM$60,),
            ""
         ),
         IF($I80=3,
            "",
            IFBLANK(
               _xldudf_CX_PUSH(BM80, CX_ENTITY, $B80, BM$11, BM$14, BM$60,),
               ""
            )
         )
      )
   )
)),"")</f>
        <v/>
      </c>
      <c r="EA80" s="1883" t="str" cm="1">
        <f t="array" aca="1" ref="EA80" ca="1">IFERROR(IF(BN80*fxVal_normal=_BS!BN80,"",IF(OR(BN80="", NOT(ISNUMBER(BN80)), ISERROR(BN80), $B80=""), "",
   IF($I80=1,
      IFBLANK(
         _xldudf_CX_PUSH(BN80*fxVal_normal, CX_ENTITY, $B80, BN$11, BN$14, BN$60,),
         ""
      ),
      IF($I80=2,
         IFBLANK(
            _xldudf_CX_PUSH(BN80, CX_ENTITY, $B80, BN$11, BN$14, BN$60,),
            ""
         ),
         IF($I80=3,
            "",
            IFBLANK(
               _xldudf_CX_PUSH(BN80, CX_ENTITY, $B80, BN$11, BN$14, BN$60,),
               ""
            )
         )
      )
   )
)),"")</f>
        <v/>
      </c>
    </row>
    <row r="81" spans="1:131" ht="21" customHeight="1">
      <c r="A81" s="1646"/>
      <c r="B81" s="811" t="str" cm="1">
        <f t="array" ref="B81">IFBLANK(_BS!F81,"")</f>
        <v>Net External Debt</v>
      </c>
      <c r="C81" s="811" t="str" cm="1">
        <f t="array" ref="C81">IFBLANK(_BS!C81,"")</f>
        <v>Net External Debt (Company View)</v>
      </c>
      <c r="D81" s="1549"/>
      <c r="E81" s="1902" t="e" cm="1">
        <f t="array" aca="1" ref="E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)($AD81:$CH81, Z81)</f>
        <v>#NAME?</v>
      </c>
      <c r="F81" s="1897"/>
      <c r="G81" s="1897"/>
      <c r="H81" s="401">
        <v>2</v>
      </c>
      <c r="I81" s="401">
        <v>1</v>
      </c>
      <c r="J81" s="401"/>
      <c r="L81" s="921"/>
      <c r="M81" s="921"/>
      <c r="N81" s="158"/>
      <c r="O81" s="101"/>
      <c r="P81" s="52"/>
      <c r="Q81" s="101"/>
      <c r="R81" s="101"/>
      <c r="S81" s="101"/>
      <c r="T81" s="101"/>
      <c r="U81" s="39"/>
      <c r="V81" s="921"/>
      <c r="W81" s="1291" t="str">
        <f t="shared" si="18"/>
        <v>Budget</v>
      </c>
      <c r="X81" s="1294">
        <f>_BS!X81</f>
        <v>0</v>
      </c>
      <c r="Y81" s="1593" t="str">
        <f t="shared" si="17"/>
        <v>Net External Debt</v>
      </c>
      <c r="Z81" s="198" cm="1">
        <f t="array" ref="Z81">_xlfn.SWITCH(
    TRUE,
    _BS!$L81=TRUE, 1,
    _BS!$L81=FALSE,-1,
    _BS!$L81=-1,0,
"n/a"
)</f>
        <v>0</v>
      </c>
      <c r="AA81" s="924"/>
      <c r="AB81" s="88" t="str">
        <f>_BS!AB81</f>
        <v>Net External Debt</v>
      </c>
      <c r="AC81" s="88" t="e" cm="1" vm="5">
        <f t="array" aca="1" ref="AC81" ca="1">_xlfn.LET(
_xlpm._termname, $AB81,
_xlpm._iconname, "find",
_xlpm._icon, fx_getIcon(_xlpm._iconname),
_xlpm._location, _xlfn.XLOOKUP(LOWER(_xlpm._termname), LOWER(tbl_acctDef[Term]),tbl_acctDef[Term]),
_xlpm._hyperlink, HYPERLINK("#"&amp;CELL("address",_xlpm._location), _xlpm._icon),
IFERROR(_xlpm._hyperlink,"")
)</f>
        <v>#VALUE!</v>
      </c>
      <c r="AD81" s="919">
        <f t="shared" ref="AD81:BN81" si="24">SUBTOTAL(9,AD72:AD80)</f>
        <v>7</v>
      </c>
      <c r="AE81" s="919">
        <f t="shared" si="24"/>
        <v>7</v>
      </c>
      <c r="AF81" s="919">
        <f t="shared" si="24"/>
        <v>7</v>
      </c>
      <c r="AG81" s="919">
        <f t="shared" si="24"/>
        <v>7</v>
      </c>
      <c r="AH81" s="919">
        <f t="shared" si="24"/>
        <v>7</v>
      </c>
      <c r="AI81" s="919">
        <f t="shared" si="24"/>
        <v>7</v>
      </c>
      <c r="AJ81" s="919">
        <f t="shared" si="24"/>
        <v>7</v>
      </c>
      <c r="AK81" s="919">
        <f t="shared" si="24"/>
        <v>7</v>
      </c>
      <c r="AL81" s="919">
        <f t="shared" si="24"/>
        <v>7</v>
      </c>
      <c r="AM81" s="919">
        <f t="shared" si="24"/>
        <v>7</v>
      </c>
      <c r="AN81" s="919">
        <f t="shared" si="24"/>
        <v>7</v>
      </c>
      <c r="AO81" s="919">
        <f t="shared" si="24"/>
        <v>7</v>
      </c>
      <c r="AP81" s="919">
        <f t="shared" si="24"/>
        <v>7</v>
      </c>
      <c r="AQ81" s="919">
        <f t="shared" si="24"/>
        <v>7</v>
      </c>
      <c r="AR81" s="919">
        <f t="shared" si="24"/>
        <v>7</v>
      </c>
      <c r="AS81" s="919">
        <f t="shared" si="24"/>
        <v>7</v>
      </c>
      <c r="AT81" s="919">
        <f t="shared" si="24"/>
        <v>7</v>
      </c>
      <c r="AU81" s="919">
        <f t="shared" si="24"/>
        <v>7</v>
      </c>
      <c r="AV81" s="919">
        <f t="shared" si="24"/>
        <v>7</v>
      </c>
      <c r="AW81" s="919">
        <f t="shared" si="24"/>
        <v>7</v>
      </c>
      <c r="AX81" s="919">
        <f t="shared" si="24"/>
        <v>7</v>
      </c>
      <c r="AY81" s="919">
        <f t="shared" si="24"/>
        <v>7</v>
      </c>
      <c r="AZ81" s="919">
        <f t="shared" si="24"/>
        <v>7</v>
      </c>
      <c r="BA81" s="919">
        <f t="shared" si="24"/>
        <v>7</v>
      </c>
      <c r="BB81" s="919">
        <f t="shared" si="24"/>
        <v>7</v>
      </c>
      <c r="BC81" s="919">
        <f t="shared" si="24"/>
        <v>7</v>
      </c>
      <c r="BD81" s="919">
        <f t="shared" si="24"/>
        <v>7</v>
      </c>
      <c r="BE81" s="919">
        <f t="shared" si="24"/>
        <v>7</v>
      </c>
      <c r="BF81" s="919">
        <f t="shared" si="24"/>
        <v>7</v>
      </c>
      <c r="BG81" s="919">
        <f t="shared" si="24"/>
        <v>7</v>
      </c>
      <c r="BH81" s="919">
        <f t="shared" si="24"/>
        <v>7</v>
      </c>
      <c r="BI81" s="919">
        <f t="shared" si="24"/>
        <v>7</v>
      </c>
      <c r="BJ81" s="919">
        <f t="shared" si="24"/>
        <v>7</v>
      </c>
      <c r="BK81" s="919">
        <f t="shared" si="24"/>
        <v>7</v>
      </c>
      <c r="BL81" s="919">
        <f t="shared" si="24"/>
        <v>7</v>
      </c>
      <c r="BM81" s="919">
        <f t="shared" si="24"/>
        <v>7</v>
      </c>
      <c r="BN81" s="919">
        <f t="shared" si="24"/>
        <v>7</v>
      </c>
      <c r="BO81" s="2117"/>
      <c r="BP81" s="2117"/>
      <c r="BQ81" s="2117"/>
      <c r="BR81" s="2117"/>
      <c r="BS81" s="2117"/>
      <c r="BT81" s="2117"/>
      <c r="BU81" s="2117"/>
      <c r="BV81" s="2117"/>
      <c r="BW81" s="2117"/>
      <c r="BX81" s="2117"/>
      <c r="BY81" s="2117"/>
      <c r="BZ81" s="2117"/>
      <c r="CA81" s="926"/>
      <c r="CB81" s="921"/>
      <c r="CC81" s="927"/>
      <c r="CD81" s="928" t="e" cm="1">
        <f t="array" aca="1" ref="CD81" ca="1">_xlfn.XLOOKUP(BS!CD$11, array_timeline, BS!$AD81:$BN81)</f>
        <v>#NAME?</v>
      </c>
      <c r="CE81" s="928" t="e" cm="1">
        <f t="array" aca="1" ref="CE81" ca="1">_xlfn.XLOOKUP(BS!CE$11, array_timeline, BS!$AD81:$BN81)</f>
        <v>#NAME?</v>
      </c>
      <c r="CF81" s="925"/>
      <c r="CG81" s="541" t="e">
        <f t="shared" ca="1" si="16"/>
        <v>#NAME?</v>
      </c>
      <c r="CH81" s="541" t="e">
        <f t="shared" ca="1" si="16"/>
        <v>#NAME?</v>
      </c>
      <c r="CI81" s="924"/>
      <c r="CQ81" s="1883" t="str" cm="1">
        <f t="array" aca="1" ref="CQ81" ca="1">IFERROR(IF(AD81*fxVal_normal=_BS!AD81,"",IF(OR(AD81="", NOT(ISNUMBER(AD81)), ISERROR(AD81), $B81=""), "",
   IF($I81=1,
      IFBLANK(
         _xldudf_CX_PUSH(AD81*fxVal_normal, CX_ENTITY, $B81, AD$11, AD$14, AD$60,),
         ""
      ),
      IF($I81=2,
         IFBLANK(
            _xldudf_CX_PUSH(AD81, CX_ENTITY, $B81, AD$11, AD$14, AD$60,),
            ""
         ),
         IF($I81=3,
            "",
            IFBLANK(
               _xldudf_CX_PUSH(AD81, CX_ENTITY, $B81, AD$11, AD$14, AD$60,),
               ""
            )
         )
      )
   )
)),"")</f>
        <v/>
      </c>
      <c r="CR81" s="1883" t="str" cm="1">
        <f t="array" aca="1" ref="CR81" ca="1">IFERROR(IF(AE81*fxVal_normal=_BS!AE81,"",IF(OR(AE81="", NOT(ISNUMBER(AE81)), ISERROR(AE81), $B81=""), "",
   IF($I81=1,
      IFBLANK(
         _xldudf_CX_PUSH(AE81*fxVal_normal, CX_ENTITY, $B81, AE$11, AE$14, AE$60,),
         ""
      ),
      IF($I81=2,
         IFBLANK(
            _xldudf_CX_PUSH(AE81, CX_ENTITY, $B81, AE$11, AE$14, AE$60,),
            ""
         ),
         IF($I81=3,
            "",
            IFBLANK(
               _xldudf_CX_PUSH(AE81, CX_ENTITY, $B81, AE$11, AE$14, AE$60,),
               ""
            )
         )
      )
   )
)),"")</f>
        <v/>
      </c>
      <c r="CS81" s="1883" t="str" cm="1">
        <f t="array" aca="1" ref="CS81" ca="1">IFERROR(IF(AF81*fxVal_normal=_BS!AF81,"",IF(OR(AF81="", NOT(ISNUMBER(AF81)), ISERROR(AF81), $B81=""), "",
   IF($I81=1,
      IFBLANK(
         _xldudf_CX_PUSH(AF81*fxVal_normal, CX_ENTITY, $B81, AF$11, AF$14, AF$60,),
         ""
      ),
      IF($I81=2,
         IFBLANK(
            _xldudf_CX_PUSH(AF81, CX_ENTITY, $B81, AF$11, AF$14, AF$60,),
            ""
         ),
         IF($I81=3,
            "",
            IFBLANK(
               _xldudf_CX_PUSH(AF81, CX_ENTITY, $B81, AF$11, AF$14, AF$60,),
               ""
            )
         )
      )
   )
)),"")</f>
        <v/>
      </c>
      <c r="CT81" s="1883" t="str" cm="1">
        <f t="array" aca="1" ref="CT81" ca="1">IFERROR(IF(AG81*fxVal_normal=_BS!AG81,"",IF(OR(AG81="", NOT(ISNUMBER(AG81)), ISERROR(AG81), $B81=""), "",
   IF($I81=1,
      IFBLANK(
         _xldudf_CX_PUSH(AG81*fxVal_normal, CX_ENTITY, $B81, AG$11, AG$14, AG$60,),
         ""
      ),
      IF($I81=2,
         IFBLANK(
            _xldudf_CX_PUSH(AG81, CX_ENTITY, $B81, AG$11, AG$14, AG$60,),
            ""
         ),
         IF($I81=3,
            "",
            IFBLANK(
               _xldudf_CX_PUSH(AG81, CX_ENTITY, $B81, AG$11, AG$14, AG$60,),
               ""
            )
         )
      )
   )
)),"")</f>
        <v/>
      </c>
      <c r="CU81" s="1883" t="str" cm="1">
        <f t="array" aca="1" ref="CU81" ca="1">IFERROR(IF(AH81*fxVal_normal=_BS!AH81,"",IF(OR(AH81="", NOT(ISNUMBER(AH81)), ISERROR(AH81), $B81=""), "",
   IF($I81=1,
      IFBLANK(
         _xldudf_CX_PUSH(AH81*fxVal_normal, CX_ENTITY, $B81, AH$11, AH$14, AH$60,),
         ""
      ),
      IF($I81=2,
         IFBLANK(
            _xldudf_CX_PUSH(AH81, CX_ENTITY, $B81, AH$11, AH$14, AH$60,),
            ""
         ),
         IF($I81=3,
            "",
            IFBLANK(
               _xldudf_CX_PUSH(AH81, CX_ENTITY, $B81, AH$11, AH$14, AH$60,),
               ""
            )
         )
      )
   )
)),"")</f>
        <v/>
      </c>
      <c r="CV81" s="1883" t="str" cm="1">
        <f t="array" aca="1" ref="CV81" ca="1">IFERROR(IF(AI81*fxVal_normal=_BS!AI81,"",IF(OR(AI81="", NOT(ISNUMBER(AI81)), ISERROR(AI81), $B81=""), "",
   IF($I81=1,
      IFBLANK(
         _xldudf_CX_PUSH(AI81*fxVal_normal, CX_ENTITY, $B81, AI$11, AI$14, AI$60,),
         ""
      ),
      IF($I81=2,
         IFBLANK(
            _xldudf_CX_PUSH(AI81, CX_ENTITY, $B81, AI$11, AI$14, AI$60,),
            ""
         ),
         IF($I81=3,
            "",
            IFBLANK(
               _xldudf_CX_PUSH(AI81, CX_ENTITY, $B81, AI$11, AI$14, AI$60,),
               ""
            )
         )
      )
   )
)),"")</f>
        <v/>
      </c>
      <c r="CW81" s="1883" t="str" cm="1">
        <f t="array" aca="1" ref="CW81" ca="1">IFERROR(IF(AJ81*fxVal_normal=_BS!AJ81,"",IF(OR(AJ81="", NOT(ISNUMBER(AJ81)), ISERROR(AJ81), $B81=""), "",
   IF($I81=1,
      IFBLANK(
         _xldudf_CX_PUSH(AJ81*fxVal_normal, CX_ENTITY, $B81, AJ$11, AJ$14, AJ$60,),
         ""
      ),
      IF($I81=2,
         IFBLANK(
            _xldudf_CX_PUSH(AJ81, CX_ENTITY, $B81, AJ$11, AJ$14, AJ$60,),
            ""
         ),
         IF($I81=3,
            "",
            IFBLANK(
               _xldudf_CX_PUSH(AJ81, CX_ENTITY, $B81, AJ$11, AJ$14, AJ$60,),
               ""
            )
         )
      )
   )
)),"")</f>
        <v/>
      </c>
      <c r="CX81" s="1883" t="str" cm="1">
        <f t="array" aca="1" ref="CX81" ca="1">IFERROR(IF(AK81*fxVal_normal=_BS!AK81,"",IF(OR(AK81="", NOT(ISNUMBER(AK81)), ISERROR(AK81), $B81=""), "",
   IF($I81=1,
      IFBLANK(
         _xldudf_CX_PUSH(AK81*fxVal_normal, CX_ENTITY, $B81, AK$11, AK$14, AK$60,),
         ""
      ),
      IF($I81=2,
         IFBLANK(
            _xldudf_CX_PUSH(AK81, CX_ENTITY, $B81, AK$11, AK$14, AK$60,),
            ""
         ),
         IF($I81=3,
            "",
            IFBLANK(
               _xldudf_CX_PUSH(AK81, CX_ENTITY, $B81, AK$11, AK$14, AK$60,),
               ""
            )
         )
      )
   )
)),"")</f>
        <v/>
      </c>
      <c r="CY81" s="1883" t="str" cm="1">
        <f t="array" aca="1" ref="CY81" ca="1">IFERROR(IF(AL81*fxVal_normal=_BS!AL81,"",IF(OR(AL81="", NOT(ISNUMBER(AL81)), ISERROR(AL81), $B81=""), "",
   IF($I81=1,
      IFBLANK(
         _xldudf_CX_PUSH(AL81*fxVal_normal, CX_ENTITY, $B81, AL$11, AL$14, AL$60,),
         ""
      ),
      IF($I81=2,
         IFBLANK(
            _xldudf_CX_PUSH(AL81, CX_ENTITY, $B81, AL$11, AL$14, AL$60,),
            ""
         ),
         IF($I81=3,
            "",
            IFBLANK(
               _xldudf_CX_PUSH(AL81, CX_ENTITY, $B81, AL$11, AL$14, AL$60,),
               ""
            )
         )
      )
   )
)),"")</f>
        <v/>
      </c>
      <c r="CZ81" s="1883" t="str" cm="1">
        <f t="array" aca="1" ref="CZ81" ca="1">IFERROR(IF(AM81*fxVal_normal=_BS!AM81,"",IF(OR(AM81="", NOT(ISNUMBER(AM81)), ISERROR(AM81), $B81=""), "",
   IF($I81=1,
      IFBLANK(
         _xldudf_CX_PUSH(AM81*fxVal_normal, CX_ENTITY, $B81, AM$11, AM$14, AM$60,),
         ""
      ),
      IF($I81=2,
         IFBLANK(
            _xldudf_CX_PUSH(AM81, CX_ENTITY, $B81, AM$11, AM$14, AM$60,),
            ""
         ),
         IF($I81=3,
            "",
            IFBLANK(
               _xldudf_CX_PUSH(AM81, CX_ENTITY, $B81, AM$11, AM$14, AM$60,),
               ""
            )
         )
      )
   )
)),"")</f>
        <v/>
      </c>
      <c r="DA81" s="1883" t="str" cm="1">
        <f t="array" aca="1" ref="DA81" ca="1">IFERROR(IF(AN81*fxVal_normal=_BS!AN81,"",IF(OR(AN81="", NOT(ISNUMBER(AN81)), ISERROR(AN81), $B81=""), "",
   IF($I81=1,
      IFBLANK(
         _xldudf_CX_PUSH(AN81*fxVal_normal, CX_ENTITY, $B81, AN$11, AN$14, AN$60,),
         ""
      ),
      IF($I81=2,
         IFBLANK(
            _xldudf_CX_PUSH(AN81, CX_ENTITY, $B81, AN$11, AN$14, AN$60,),
            ""
         ),
         IF($I81=3,
            "",
            IFBLANK(
               _xldudf_CX_PUSH(AN81, CX_ENTITY, $B81, AN$11, AN$14, AN$60,),
               ""
            )
         )
      )
   )
)),"")</f>
        <v/>
      </c>
      <c r="DB81" s="1883" t="str" cm="1">
        <f t="array" aca="1" ref="DB81" ca="1">IFERROR(IF(AO81*fxVal_normal=_BS!AO81,"",IF(OR(AO81="", NOT(ISNUMBER(AO81)), ISERROR(AO81), $B81=""), "",
   IF($I81=1,
      IFBLANK(
         _xldudf_CX_PUSH(AO81*fxVal_normal, CX_ENTITY, $B81, AO$11, AO$14, AO$60,),
         ""
      ),
      IF($I81=2,
         IFBLANK(
            _xldudf_CX_PUSH(AO81, CX_ENTITY, $B81, AO$11, AO$14, AO$60,),
            ""
         ),
         IF($I81=3,
            "",
            IFBLANK(
               _xldudf_CX_PUSH(AO81, CX_ENTITY, $B81, AO$11, AO$14, AO$60,),
               ""
            )
         )
      )
   )
)),"")</f>
        <v/>
      </c>
      <c r="DC81" s="1883" t="str" cm="1">
        <f t="array" aca="1" ref="DC81" ca="1">IFERROR(IF(AP81*fxVal_normal=_BS!AP81,"",IF(OR(AP81="", NOT(ISNUMBER(AP81)), ISERROR(AP81), $B81=""), "",
   IF($I81=1,
      IFBLANK(
         _xldudf_CX_PUSH(AP81*fxVal_normal, CX_ENTITY, $B81, AP$11, AP$14, AP$60,),
         ""
      ),
      IF($I81=2,
         IFBLANK(
            _xldudf_CX_PUSH(AP81, CX_ENTITY, $B81, AP$11, AP$14, AP$60,),
            ""
         ),
         IF($I81=3,
            "",
            IFBLANK(
               _xldudf_CX_PUSH(AP81, CX_ENTITY, $B81, AP$11, AP$14, AP$60,),
               ""
            )
         )
      )
   )
)),"")</f>
        <v/>
      </c>
      <c r="DD81" s="1883" t="str" cm="1">
        <f t="array" aca="1" ref="DD81" ca="1">IFERROR(IF(AQ81*fxVal_normal=_BS!AQ81,"",IF(OR(AQ81="", NOT(ISNUMBER(AQ81)), ISERROR(AQ81), $B81=""), "",
   IF($I81=1,
      IFBLANK(
         _xldudf_CX_PUSH(AQ81*fxVal_normal, CX_ENTITY, $B81, AQ$11, AQ$14, AQ$60,),
         ""
      ),
      IF($I81=2,
         IFBLANK(
            _xldudf_CX_PUSH(AQ81, CX_ENTITY, $B81, AQ$11, AQ$14, AQ$60,),
            ""
         ),
         IF($I81=3,
            "",
            IFBLANK(
               _xldudf_CX_PUSH(AQ81, CX_ENTITY, $B81, AQ$11, AQ$14, AQ$60,),
               ""
            )
         )
      )
   )
)),"")</f>
        <v/>
      </c>
      <c r="DE81" s="1883" t="str" cm="1">
        <f t="array" aca="1" ref="DE81" ca="1">IFERROR(IF(AR81*fxVal_normal=_BS!AR81,"",IF(OR(AR81="", NOT(ISNUMBER(AR81)), ISERROR(AR81), $B81=""), "",
   IF($I81=1,
      IFBLANK(
         _xldudf_CX_PUSH(AR81*fxVal_normal, CX_ENTITY, $B81, AR$11, AR$14, AR$60,),
         ""
      ),
      IF($I81=2,
         IFBLANK(
            _xldudf_CX_PUSH(AR81, CX_ENTITY, $B81, AR$11, AR$14, AR$60,),
            ""
         ),
         IF($I81=3,
            "",
            IFBLANK(
               _xldudf_CX_PUSH(AR81, CX_ENTITY, $B81, AR$11, AR$14, AR$60,),
               ""
            )
         )
      )
   )
)),"")</f>
        <v/>
      </c>
      <c r="DF81" s="1883" t="str" cm="1">
        <f t="array" aca="1" ref="DF81" ca="1">IFERROR(IF(AS81*fxVal_normal=_BS!AS81,"",IF(OR(AS81="", NOT(ISNUMBER(AS81)), ISERROR(AS81), $B81=""), "",
   IF($I81=1,
      IFBLANK(
         _xldudf_CX_PUSH(AS81*fxVal_normal, CX_ENTITY, $B81, AS$11, AS$14, AS$60,),
         ""
      ),
      IF($I81=2,
         IFBLANK(
            _xldudf_CX_PUSH(AS81, CX_ENTITY, $B81, AS$11, AS$14, AS$60,),
            ""
         ),
         IF($I81=3,
            "",
            IFBLANK(
               _xldudf_CX_PUSH(AS81, CX_ENTITY, $B81, AS$11, AS$14, AS$60,),
               ""
            )
         )
      )
   )
)),"")</f>
        <v/>
      </c>
      <c r="DG81" s="1883" t="str" cm="1">
        <f t="array" aca="1" ref="DG81" ca="1">IFERROR(IF(AT81*fxVal_normal=_BS!AT81,"",IF(OR(AT81="", NOT(ISNUMBER(AT81)), ISERROR(AT81), $B81=""), "",
   IF($I81=1,
      IFBLANK(
         _xldudf_CX_PUSH(AT81*fxVal_normal, CX_ENTITY, $B81, AT$11, AT$14, AT$60,),
         ""
      ),
      IF($I81=2,
         IFBLANK(
            _xldudf_CX_PUSH(AT81, CX_ENTITY, $B81, AT$11, AT$14, AT$60,),
            ""
         ),
         IF($I81=3,
            "",
            IFBLANK(
               _xldudf_CX_PUSH(AT81, CX_ENTITY, $B81, AT$11, AT$14, AT$60,),
               ""
            )
         )
      )
   )
)),"")</f>
        <v/>
      </c>
      <c r="DH81" s="1883" t="str" cm="1">
        <f t="array" aca="1" ref="DH81" ca="1">IFERROR(IF(AU81*fxVal_normal=_BS!AU81,"",IF(OR(AU81="", NOT(ISNUMBER(AU81)), ISERROR(AU81), $B81=""), "",
   IF($I81=1,
      IFBLANK(
         _xldudf_CX_PUSH(AU81*fxVal_normal, CX_ENTITY, $B81, AU$11, AU$14, AU$60,),
         ""
      ),
      IF($I81=2,
         IFBLANK(
            _xldudf_CX_PUSH(AU81, CX_ENTITY, $B81, AU$11, AU$14, AU$60,),
            ""
         ),
         IF($I81=3,
            "",
            IFBLANK(
               _xldudf_CX_PUSH(AU81, CX_ENTITY, $B81, AU$11, AU$14, AU$60,),
               ""
            )
         )
      )
   )
)),"")</f>
        <v/>
      </c>
      <c r="DI81" s="1883" t="str" cm="1">
        <f t="array" aca="1" ref="DI81" ca="1">IFERROR(IF(AV81*fxVal_normal=_BS!AV81,"",IF(OR(AV81="", NOT(ISNUMBER(AV81)), ISERROR(AV81), $B81=""), "",
   IF($I81=1,
      IFBLANK(
         _xldudf_CX_PUSH(AV81*fxVal_normal, CX_ENTITY, $B81, AV$11, AV$14, AV$60,),
         ""
      ),
      IF($I81=2,
         IFBLANK(
            _xldudf_CX_PUSH(AV81, CX_ENTITY, $B81, AV$11, AV$14, AV$60,),
            ""
         ),
         IF($I81=3,
            "",
            IFBLANK(
               _xldudf_CX_PUSH(AV81, CX_ENTITY, $B81, AV$11, AV$14, AV$60,),
               ""
            )
         )
      )
   )
)),"")</f>
        <v/>
      </c>
      <c r="DJ81" s="1883" t="str" cm="1">
        <f t="array" aca="1" ref="DJ81" ca="1">IFERROR(IF(AW81*fxVal_normal=_BS!AW81,"",IF(OR(AW81="", NOT(ISNUMBER(AW81)), ISERROR(AW81), $B81=""), "",
   IF($I81=1,
      IFBLANK(
         _xldudf_CX_PUSH(AW81*fxVal_normal, CX_ENTITY, $B81, AW$11, AW$14, AW$60,),
         ""
      ),
      IF($I81=2,
         IFBLANK(
            _xldudf_CX_PUSH(AW81, CX_ENTITY, $B81, AW$11, AW$14, AW$60,),
            ""
         ),
         IF($I81=3,
            "",
            IFBLANK(
               _xldudf_CX_PUSH(AW81, CX_ENTITY, $B81, AW$11, AW$14, AW$60,),
               ""
            )
         )
      )
   )
)),"")</f>
        <v/>
      </c>
      <c r="DK81" s="1883" t="str" cm="1">
        <f t="array" aca="1" ref="DK81" ca="1">IFERROR(IF(AX81*fxVal_normal=_BS!AX81,"",IF(OR(AX81="", NOT(ISNUMBER(AX81)), ISERROR(AX81), $B81=""), "",
   IF($I81=1,
      IFBLANK(
         _xldudf_CX_PUSH(AX81*fxVal_normal, CX_ENTITY, $B81, AX$11, AX$14, AX$60,),
         ""
      ),
      IF($I81=2,
         IFBLANK(
            _xldudf_CX_PUSH(AX81, CX_ENTITY, $B81, AX$11, AX$14, AX$60,),
            ""
         ),
         IF($I81=3,
            "",
            IFBLANK(
               _xldudf_CX_PUSH(AX81, CX_ENTITY, $B81, AX$11, AX$14, AX$60,),
               ""
            )
         )
      )
   )
)),"")</f>
        <v/>
      </c>
      <c r="DL81" s="1883" t="str" cm="1">
        <f t="array" aca="1" ref="DL81" ca="1">IFERROR(IF(AY81*fxVal_normal=_BS!AY81,"",IF(OR(AY81="", NOT(ISNUMBER(AY81)), ISERROR(AY81), $B81=""), "",
   IF($I81=1,
      IFBLANK(
         _xldudf_CX_PUSH(AY81*fxVal_normal, CX_ENTITY, $B81, AY$11, AY$14, AY$60,),
         ""
      ),
      IF($I81=2,
         IFBLANK(
            _xldudf_CX_PUSH(AY81, CX_ENTITY, $B81, AY$11, AY$14, AY$60,),
            ""
         ),
         IF($I81=3,
            "",
            IFBLANK(
               _xldudf_CX_PUSH(AY81, CX_ENTITY, $B81, AY$11, AY$14, AY$60,),
               ""
            )
         )
      )
   )
)),"")</f>
        <v/>
      </c>
      <c r="DM81" s="1883" t="str" cm="1">
        <f t="array" aca="1" ref="DM81" ca="1">IFERROR(IF(AZ81*fxVal_normal=_BS!AZ81,"",IF(OR(AZ81="", NOT(ISNUMBER(AZ81)), ISERROR(AZ81), $B81=""), "",
   IF($I81=1,
      IFBLANK(
         _xldudf_CX_PUSH(AZ81*fxVal_normal, CX_ENTITY, $B81, AZ$11, AZ$14, AZ$60,),
         ""
      ),
      IF($I81=2,
         IFBLANK(
            _xldudf_CX_PUSH(AZ81, CX_ENTITY, $B81, AZ$11, AZ$14, AZ$60,),
            ""
         ),
         IF($I81=3,
            "",
            IFBLANK(
               _xldudf_CX_PUSH(AZ81, CX_ENTITY, $B81, AZ$11, AZ$14, AZ$60,),
               ""
            )
         )
      )
   )
)),"")</f>
        <v/>
      </c>
      <c r="DN81" s="1883" t="str" cm="1">
        <f t="array" aca="1" ref="DN81" ca="1">IFERROR(IF(BA81*fxVal_normal=_BS!BA81,"",IF(OR(BA81="", NOT(ISNUMBER(BA81)), ISERROR(BA81), $B81=""), "",
   IF($I81=1,
      IFBLANK(
         _xldudf_CX_PUSH(BA81*fxVal_normal, CX_ENTITY, $B81, BA$11, BA$14, BA$60,),
         ""
      ),
      IF($I81=2,
         IFBLANK(
            _xldudf_CX_PUSH(BA81, CX_ENTITY, $B81, BA$11, BA$14, BA$60,),
            ""
         ),
         IF($I81=3,
            "",
            IFBLANK(
               _xldudf_CX_PUSH(BA81, CX_ENTITY, $B81, BA$11, BA$14, BA$60,),
               ""
            )
         )
      )
   )
)),"")</f>
        <v/>
      </c>
      <c r="DO81" s="1883" t="str" cm="1">
        <f t="array" aca="1" ref="DO81" ca="1">IFERROR(IF(BB81*fxVal_normal=_BS!BB81,"",IF(OR(BB81="", NOT(ISNUMBER(BB81)), ISERROR(BB81), $B81=""), "",
   IF($I81=1,
      IFBLANK(
         _xldudf_CX_PUSH(BB81*fxVal_normal, CX_ENTITY, $B81, BB$11, BB$14, BB$60,),
         ""
      ),
      IF($I81=2,
         IFBLANK(
            _xldudf_CX_PUSH(BB81, CX_ENTITY, $B81, BB$11, BB$14, BB$60,),
            ""
         ),
         IF($I81=3,
            "",
            IFBLANK(
               _xldudf_CX_PUSH(BB81, CX_ENTITY, $B81, BB$11, BB$14, BB$60,),
               ""
            )
         )
      )
   )
)),"")</f>
        <v/>
      </c>
      <c r="DP81" s="1883" t="str" cm="1">
        <f t="array" aca="1" ref="DP81" ca="1">IFERROR(IF(BC81*fxVal_normal=_BS!BC81,"",IF(OR(BC81="", NOT(ISNUMBER(BC81)), ISERROR(BC81), $B81=""), "",
   IF($I81=1,
      IFBLANK(
         _xldudf_CX_PUSH(BC81*fxVal_normal, CX_ENTITY, $B81, BC$11, BC$14, BC$60,),
         ""
      ),
      IF($I81=2,
         IFBLANK(
            _xldudf_CX_PUSH(BC81, CX_ENTITY, $B81, BC$11, BC$14, BC$60,),
            ""
         ),
         IF($I81=3,
            "",
            IFBLANK(
               _xldudf_CX_PUSH(BC81, CX_ENTITY, $B81, BC$11, BC$14, BC$60,),
               ""
            )
         )
      )
   )
)),"")</f>
        <v/>
      </c>
      <c r="DQ81" s="1883" t="str" cm="1">
        <f t="array" aca="1" ref="DQ81" ca="1">IFERROR(IF(BD81*fxVal_normal=_BS!BD81,"",IF(OR(BD81="", NOT(ISNUMBER(BD81)), ISERROR(BD81), $B81=""), "",
   IF($I81=1,
      IFBLANK(
         _xldudf_CX_PUSH(BD81*fxVal_normal, CX_ENTITY, $B81, BD$11, BD$14, BD$60,),
         ""
      ),
      IF($I81=2,
         IFBLANK(
            _xldudf_CX_PUSH(BD81, CX_ENTITY, $B81, BD$11, BD$14, BD$60,),
            ""
         ),
         IF($I81=3,
            "",
            IFBLANK(
               _xldudf_CX_PUSH(BD81, CX_ENTITY, $B81, BD$11, BD$14, BD$60,),
               ""
            )
         )
      )
   )
)),"")</f>
        <v/>
      </c>
      <c r="DR81" s="1883" t="str" cm="1">
        <f t="array" aca="1" ref="DR81" ca="1">IFERROR(IF(BE81*fxVal_normal=_BS!BE81,"",IF(OR(BE81="", NOT(ISNUMBER(BE81)), ISERROR(BE81), $B81=""), "",
   IF($I81=1,
      IFBLANK(
         _xldudf_CX_PUSH(BE81*fxVal_normal, CX_ENTITY, $B81, BE$11, BE$14, BE$60,),
         ""
      ),
      IF($I81=2,
         IFBLANK(
            _xldudf_CX_PUSH(BE81, CX_ENTITY, $B81, BE$11, BE$14, BE$60,),
            ""
         ),
         IF($I81=3,
            "",
            IFBLANK(
               _xldudf_CX_PUSH(BE81, CX_ENTITY, $B81, BE$11, BE$14, BE$60,),
               ""
            )
         )
      )
   )
)),"")</f>
        <v/>
      </c>
      <c r="DS81" s="1883" t="str" cm="1">
        <f t="array" aca="1" ref="DS81" ca="1">IFERROR(IF(BF81*fxVal_normal=_BS!BF81,"",IF(OR(BF81="", NOT(ISNUMBER(BF81)), ISERROR(BF81), $B81=""), "",
   IF($I81=1,
      IFBLANK(
         _xldudf_CX_PUSH(BF81*fxVal_normal, CX_ENTITY, $B81, BF$11, BF$14, BF$60,),
         ""
      ),
      IF($I81=2,
         IFBLANK(
            _xldudf_CX_PUSH(BF81, CX_ENTITY, $B81, BF$11, BF$14, BF$60,),
            ""
         ),
         IF($I81=3,
            "",
            IFBLANK(
               _xldudf_CX_PUSH(BF81, CX_ENTITY, $B81, BF$11, BF$14, BF$60,),
               ""
            )
         )
      )
   )
)),"")</f>
        <v/>
      </c>
      <c r="DT81" s="1883" t="str" cm="1">
        <f t="array" aca="1" ref="DT81" ca="1">IFERROR(IF(BG81*fxVal_normal=_BS!BG81,"",IF(OR(BG81="", NOT(ISNUMBER(BG81)), ISERROR(BG81), $B81=""), "",
   IF($I81=1,
      IFBLANK(
         _xldudf_CX_PUSH(BG81*fxVal_normal, CX_ENTITY, $B81, BG$11, BG$14, BG$60,),
         ""
      ),
      IF($I81=2,
         IFBLANK(
            _xldudf_CX_PUSH(BG81, CX_ENTITY, $B81, BG$11, BG$14, BG$60,),
            ""
         ),
         IF($I81=3,
            "",
            IFBLANK(
               _xldudf_CX_PUSH(BG81, CX_ENTITY, $B81, BG$11, BG$14, BG$60,),
               ""
            )
         )
      )
   )
)),"")</f>
        <v/>
      </c>
      <c r="DU81" s="1883" t="str" cm="1">
        <f t="array" aca="1" ref="DU81" ca="1">IFERROR(IF(BH81*fxVal_normal=_BS!BH81,"",IF(OR(BH81="", NOT(ISNUMBER(BH81)), ISERROR(BH81), $B81=""), "",
   IF($I81=1,
      IFBLANK(
         _xldudf_CX_PUSH(BH81*fxVal_normal, CX_ENTITY, $B81, BH$11, BH$14, BH$60,),
         ""
      ),
      IF($I81=2,
         IFBLANK(
            _xldudf_CX_PUSH(BH81, CX_ENTITY, $B81, BH$11, BH$14, BH$60,),
            ""
         ),
         IF($I81=3,
            "",
            IFBLANK(
               _xldudf_CX_PUSH(BH81, CX_ENTITY, $B81, BH$11, BH$14, BH$60,),
               ""
            )
         )
      )
   )
)),"")</f>
        <v/>
      </c>
      <c r="DV81" s="1883" t="str" cm="1">
        <f t="array" aca="1" ref="DV81" ca="1">IFERROR(IF(BI81*fxVal_normal=_BS!BI81,"",IF(OR(BI81="", NOT(ISNUMBER(BI81)), ISERROR(BI81), $B81=""), "",
   IF($I81=1,
      IFBLANK(
         _xldudf_CX_PUSH(BI81*fxVal_normal, CX_ENTITY, $B81, BI$11, BI$14, BI$60,),
         ""
      ),
      IF($I81=2,
         IFBLANK(
            _xldudf_CX_PUSH(BI81, CX_ENTITY, $B81, BI$11, BI$14, BI$60,),
            ""
         ),
         IF($I81=3,
            "",
            IFBLANK(
               _xldudf_CX_PUSH(BI81, CX_ENTITY, $B81, BI$11, BI$14, BI$60,),
               ""
            )
         )
      )
   )
)),"")</f>
        <v/>
      </c>
      <c r="DW81" s="1883" t="str" cm="1">
        <f t="array" aca="1" ref="DW81" ca="1">IFERROR(IF(BJ81*fxVal_normal=_BS!BJ81,"",IF(OR(BJ81="", NOT(ISNUMBER(BJ81)), ISERROR(BJ81), $B81=""), "",
   IF($I81=1,
      IFBLANK(
         _xldudf_CX_PUSH(BJ81*fxVal_normal, CX_ENTITY, $B81, BJ$11, BJ$14, BJ$60,),
         ""
      ),
      IF($I81=2,
         IFBLANK(
            _xldudf_CX_PUSH(BJ81, CX_ENTITY, $B81, BJ$11, BJ$14, BJ$60,),
            ""
         ),
         IF($I81=3,
            "",
            IFBLANK(
               _xldudf_CX_PUSH(BJ81, CX_ENTITY, $B81, BJ$11, BJ$14, BJ$60,),
               ""
            )
         )
      )
   )
)),"")</f>
        <v/>
      </c>
      <c r="DX81" s="1883" t="str" cm="1">
        <f t="array" aca="1" ref="DX81" ca="1">IFERROR(IF(BK81*fxVal_normal=_BS!BK81,"",IF(OR(BK81="", NOT(ISNUMBER(BK81)), ISERROR(BK81), $B81=""), "",
   IF($I81=1,
      IFBLANK(
         _xldudf_CX_PUSH(BK81*fxVal_normal, CX_ENTITY, $B81, BK$11, BK$14, BK$60,),
         ""
      ),
      IF($I81=2,
         IFBLANK(
            _xldudf_CX_PUSH(BK81, CX_ENTITY, $B81, BK$11, BK$14, BK$60,),
            ""
         ),
         IF($I81=3,
            "",
            IFBLANK(
               _xldudf_CX_PUSH(BK81, CX_ENTITY, $B81, BK$11, BK$14, BK$60,),
               ""
            )
         )
      )
   )
)),"")</f>
        <v/>
      </c>
      <c r="DY81" s="1883" t="str" cm="1">
        <f t="array" aca="1" ref="DY81" ca="1">IFERROR(IF(BL81*fxVal_normal=_BS!BL81,"",IF(OR(BL81="", NOT(ISNUMBER(BL81)), ISERROR(BL81), $B81=""), "",
   IF($I81=1,
      IFBLANK(
         _xldudf_CX_PUSH(BL81*fxVal_normal, CX_ENTITY, $B81, BL$11, BL$14, BL$60,),
         ""
      ),
      IF($I81=2,
         IFBLANK(
            _xldudf_CX_PUSH(BL81, CX_ENTITY, $B81, BL$11, BL$14, BL$60,),
            ""
         ),
         IF($I81=3,
            "",
            IFBLANK(
               _xldudf_CX_PUSH(BL81, CX_ENTITY, $B81, BL$11, BL$14, BL$60,),
               ""
            )
         )
      )
   )
)),"")</f>
        <v/>
      </c>
      <c r="DZ81" s="1883" t="str" cm="1">
        <f t="array" aca="1" ref="DZ81" ca="1">IFERROR(IF(BM81*fxVal_normal=_BS!BM81,"",IF(OR(BM81="", NOT(ISNUMBER(BM81)), ISERROR(BM81), $B81=""), "",
   IF($I81=1,
      IFBLANK(
         _xldudf_CX_PUSH(BM81*fxVal_normal, CX_ENTITY, $B81, BM$11, BM$14, BM$60,),
         ""
      ),
      IF($I81=2,
         IFBLANK(
            _xldudf_CX_PUSH(BM81, CX_ENTITY, $B81, BM$11, BM$14, BM$60,),
            ""
         ),
         IF($I81=3,
            "",
            IFBLANK(
               _xldudf_CX_PUSH(BM81, CX_ENTITY, $B81, BM$11, BM$14, BM$60,),
               ""
            )
         )
      )
   )
)),"")</f>
        <v/>
      </c>
      <c r="EA81" s="1883" t="str" cm="1">
        <f t="array" aca="1" ref="EA81" ca="1">IFERROR(IF(BN81*fxVal_normal=_BS!BN81,"",IF(OR(BN81="", NOT(ISNUMBER(BN81)), ISERROR(BN81), $B81=""), "",
   IF($I81=1,
      IFBLANK(
         _xldudf_CX_PUSH(BN81*fxVal_normal, CX_ENTITY, $B81, BN$11, BN$14, BN$60,),
         ""
      ),
      IF($I81=2,
         IFBLANK(
            _xldudf_CX_PUSH(BN81, CX_ENTITY, $B81, BN$11, BN$14, BN$60,),
            ""
         ),
         IF($I81=3,
            "",
            IFBLANK(
               _xldudf_CX_PUSH(BN81, CX_ENTITY, $B81, BN$11, BN$14, BN$60,),
               ""
            )
         )
      )
   )
)),"")</f>
        <v/>
      </c>
    </row>
    <row r="82" spans="1:131" ht="21" customHeight="1">
      <c r="A82" s="1646"/>
      <c r="B82" s="811" t="str" cm="1">
        <f t="array" ref="B82">IFBLANK(_BS!F82,"")</f>
        <v>Pension Liabilities (on BS)</v>
      </c>
      <c r="C82" s="811" t="str" cm="1">
        <f t="array" ref="C82">IFBLANK(_BS!C82,"")</f>
        <v>Pension Liabilities (on BS) (Company View)</v>
      </c>
      <c r="D82" s="1549"/>
      <c r="E82" s="1902" t="e" cm="1">
        <f t="array" aca="1" ref="E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)($AD82:$CH82, Z82)</f>
        <v>#NAME?</v>
      </c>
      <c r="F82" s="1897"/>
      <c r="G82" s="1897"/>
      <c r="H82" s="401">
        <v>1</v>
      </c>
      <c r="I82" s="401">
        <v>1</v>
      </c>
      <c r="J82" s="401"/>
      <c r="N82" s="158"/>
      <c r="O82" s="101"/>
      <c r="P82" s="52"/>
      <c r="Q82" s="101"/>
      <c r="R82" s="126"/>
      <c r="S82" s="101"/>
      <c r="T82" s="101"/>
      <c r="U82" s="39"/>
      <c r="W82" s="930" t="str">
        <f t="shared" si="18"/>
        <v>Budget</v>
      </c>
      <c r="X82" s="857">
        <f>_BS!X82</f>
        <v>-1</v>
      </c>
      <c r="Y82" s="1593">
        <f t="shared" si="17"/>
        <v>2</v>
      </c>
      <c r="Z82" s="198" cm="1">
        <f t="array" ref="Z82">_xlfn.SWITCH(
    TRUE,
    _BS!$L82=TRUE, 1,
    _BS!$L82=FALSE,-1,
    _BS!$L82=-1,0,
"n/a"
)</f>
        <v>1</v>
      </c>
      <c r="AA82" s="200"/>
      <c r="AB82" s="88" t="str">
        <f>_BS!AB82</f>
        <v>Pension Liabilities (on BS)</v>
      </c>
      <c r="AC82" s="88" t="e" cm="1" vm="5">
        <f t="array" aca="1" ref="AC82" ca="1">_xlfn.LET(
_xlpm._termname, $AB82,
_xlpm._iconname, "find",
_xlpm._icon, fx_getIcon(_xlpm._iconname),
_xlpm._location, _xlfn.XLOOKUP(LOWER(_xlpm._termname), LOWER(tbl_acctDef[Term]),tbl_acctDef[Term]),
_xlpm._hyperlink, HYPERLINK("#"&amp;CELL("address",_xlpm._location), _xlpm._icon),
IFERROR(_xlpm._hyperlink,"")
)</f>
        <v>#VALUE!</v>
      </c>
      <c r="AD82" s="1669">
        <v>1</v>
      </c>
      <c r="AE82" s="1669">
        <v>1</v>
      </c>
      <c r="AF82" s="1669">
        <v>1</v>
      </c>
      <c r="AG82" s="1669">
        <v>1</v>
      </c>
      <c r="AH82" s="1669">
        <v>1</v>
      </c>
      <c r="AI82" s="1669">
        <v>1</v>
      </c>
      <c r="AJ82" s="1669">
        <v>1</v>
      </c>
      <c r="AK82" s="1669">
        <v>1</v>
      </c>
      <c r="AL82" s="1669">
        <v>1</v>
      </c>
      <c r="AM82" s="1669">
        <v>1</v>
      </c>
      <c r="AN82" s="1669">
        <v>1</v>
      </c>
      <c r="AO82" s="1669">
        <v>1</v>
      </c>
      <c r="AP82" s="1669">
        <v>1</v>
      </c>
      <c r="AQ82" s="1669">
        <v>1</v>
      </c>
      <c r="AR82" s="1669">
        <v>1</v>
      </c>
      <c r="AS82" s="1669">
        <v>1</v>
      </c>
      <c r="AT82" s="1669">
        <v>1</v>
      </c>
      <c r="AU82" s="1669">
        <v>1</v>
      </c>
      <c r="AV82" s="1669">
        <v>1</v>
      </c>
      <c r="AW82" s="1669">
        <v>1</v>
      </c>
      <c r="AX82" s="1669">
        <v>1</v>
      </c>
      <c r="AY82" s="1669">
        <v>1</v>
      </c>
      <c r="AZ82" s="1669">
        <v>1</v>
      </c>
      <c r="BA82" s="1669">
        <v>1</v>
      </c>
      <c r="BB82" s="1669">
        <v>1</v>
      </c>
      <c r="BC82" s="1669">
        <v>1</v>
      </c>
      <c r="BD82" s="1669">
        <v>1</v>
      </c>
      <c r="BE82" s="1669">
        <v>1</v>
      </c>
      <c r="BF82" s="1669">
        <v>1</v>
      </c>
      <c r="BG82" s="1669">
        <v>1</v>
      </c>
      <c r="BH82" s="1669">
        <v>1</v>
      </c>
      <c r="BI82" s="1669">
        <v>1</v>
      </c>
      <c r="BJ82" s="1669">
        <v>1</v>
      </c>
      <c r="BK82" s="1669">
        <v>1</v>
      </c>
      <c r="BL82" s="1669">
        <v>1</v>
      </c>
      <c r="BM82" s="1669">
        <v>1</v>
      </c>
      <c r="BN82" s="1669">
        <v>1</v>
      </c>
      <c r="BO82" s="2095"/>
      <c r="BP82" s="2095"/>
      <c r="BQ82" s="2095"/>
      <c r="BR82" s="2095"/>
      <c r="BS82" s="2095"/>
      <c r="BT82" s="2095"/>
      <c r="BU82" s="2095"/>
      <c r="BV82" s="2095"/>
      <c r="BW82" s="2095"/>
      <c r="BX82" s="2095"/>
      <c r="BY82" s="2095"/>
      <c r="BZ82" s="2095"/>
      <c r="CA82" s="926"/>
      <c r="CB82" s="921"/>
      <c r="CC82" s="927"/>
      <c r="CD82" s="928" t="e" cm="1">
        <f t="array" aca="1" ref="CD82" ca="1">_xlfn.XLOOKUP(BS!CD$11, array_timeline, BS!$AD82:$BN82)</f>
        <v>#NAME?</v>
      </c>
      <c r="CE82" s="928" t="e" cm="1">
        <f t="array" aca="1" ref="CE82" ca="1">_xlfn.XLOOKUP(BS!CE$11, array_timeline, BS!$AD82:$BN82)</f>
        <v>#NAME?</v>
      </c>
      <c r="CF82" s="925"/>
      <c r="CG82" s="2124" t="e">
        <f t="shared" ca="1" si="16"/>
        <v>#NAME?</v>
      </c>
      <c r="CH82" s="2124" t="e">
        <f t="shared" ca="1" si="16"/>
        <v>#NAME?</v>
      </c>
      <c r="CI82" s="200"/>
      <c r="CQ82" s="1883" t="str" cm="1">
        <f t="array" aca="1" ref="CQ82" ca="1">IFERROR(IF(AD82*fxVal_normal=_BS!AD82,"",IF(OR(AD82="", NOT(ISNUMBER(AD82)), ISERROR(AD82), $B82=""), "",
   IF($I82=1,
      IFBLANK(
         _xldudf_CX_PUSH(AD82*fxVal_normal, CX_ENTITY, $B82, AD$11, AD$14, AD$60,),
         ""
      ),
      IF($I82=2,
         IFBLANK(
            _xldudf_CX_PUSH(AD82, CX_ENTITY, $B82, AD$11, AD$14, AD$60,),
            ""
         ),
         IF($I82=3,
            "",
            IFBLANK(
               _xldudf_CX_PUSH(AD82, CX_ENTITY, $B82, AD$11, AD$14, AD$60,),
               ""
            )
         )
      )
   )
)),"")</f>
        <v/>
      </c>
      <c r="CR82" s="1883" t="str" cm="1">
        <f t="array" aca="1" ref="CR82" ca="1">IFERROR(IF(AE82*fxVal_normal=_BS!AE82,"",IF(OR(AE82="", NOT(ISNUMBER(AE82)), ISERROR(AE82), $B82=""), "",
   IF($I82=1,
      IFBLANK(
         _xldudf_CX_PUSH(AE82*fxVal_normal, CX_ENTITY, $B82, AE$11, AE$14, AE$60,),
         ""
      ),
      IF($I82=2,
         IFBLANK(
            _xldudf_CX_PUSH(AE82, CX_ENTITY, $B82, AE$11, AE$14, AE$60,),
            ""
         ),
         IF($I82=3,
            "",
            IFBLANK(
               _xldudf_CX_PUSH(AE82, CX_ENTITY, $B82, AE$11, AE$14, AE$60,),
               ""
            )
         )
      )
   )
)),"")</f>
        <v/>
      </c>
      <c r="CS82" s="1883" t="str" cm="1">
        <f t="array" aca="1" ref="CS82" ca="1">IFERROR(IF(AF82*fxVal_normal=_BS!AF82,"",IF(OR(AF82="", NOT(ISNUMBER(AF82)), ISERROR(AF82), $B82=""), "",
   IF($I82=1,
      IFBLANK(
         _xldudf_CX_PUSH(AF82*fxVal_normal, CX_ENTITY, $B82, AF$11, AF$14, AF$60,),
         ""
      ),
      IF($I82=2,
         IFBLANK(
            _xldudf_CX_PUSH(AF82, CX_ENTITY, $B82, AF$11, AF$14, AF$60,),
            ""
         ),
         IF($I82=3,
            "",
            IFBLANK(
               _xldudf_CX_PUSH(AF82, CX_ENTITY, $B82, AF$11, AF$14, AF$60,),
               ""
            )
         )
      )
   )
)),"")</f>
        <v/>
      </c>
      <c r="CT82" s="1883" t="str" cm="1">
        <f t="array" aca="1" ref="CT82" ca="1">IFERROR(IF(AG82*fxVal_normal=_BS!AG82,"",IF(OR(AG82="", NOT(ISNUMBER(AG82)), ISERROR(AG82), $B82=""), "",
   IF($I82=1,
      IFBLANK(
         _xldudf_CX_PUSH(AG82*fxVal_normal, CX_ENTITY, $B82, AG$11, AG$14, AG$60,),
         ""
      ),
      IF($I82=2,
         IFBLANK(
            _xldudf_CX_PUSH(AG82, CX_ENTITY, $B82, AG$11, AG$14, AG$60,),
            ""
         ),
         IF($I82=3,
            "",
            IFBLANK(
               _xldudf_CX_PUSH(AG82, CX_ENTITY, $B82, AG$11, AG$14, AG$60,),
               ""
            )
         )
      )
   )
)),"")</f>
        <v/>
      </c>
      <c r="CU82" s="1883" t="str" cm="1">
        <f t="array" aca="1" ref="CU82" ca="1">IFERROR(IF(AH82*fxVal_normal=_BS!AH82,"",IF(OR(AH82="", NOT(ISNUMBER(AH82)), ISERROR(AH82), $B82=""), "",
   IF($I82=1,
      IFBLANK(
         _xldudf_CX_PUSH(AH82*fxVal_normal, CX_ENTITY, $B82, AH$11, AH$14, AH$60,),
         ""
      ),
      IF($I82=2,
         IFBLANK(
            _xldudf_CX_PUSH(AH82, CX_ENTITY, $B82, AH$11, AH$14, AH$60,),
            ""
         ),
         IF($I82=3,
            "",
            IFBLANK(
               _xldudf_CX_PUSH(AH82, CX_ENTITY, $B82, AH$11, AH$14, AH$60,),
               ""
            )
         )
      )
   )
)),"")</f>
        <v/>
      </c>
      <c r="CV82" s="1883" t="str" cm="1">
        <f t="array" aca="1" ref="CV82" ca="1">IFERROR(IF(AI82*fxVal_normal=_BS!AI82,"",IF(OR(AI82="", NOT(ISNUMBER(AI82)), ISERROR(AI82), $B82=""), "",
   IF($I82=1,
      IFBLANK(
         _xldudf_CX_PUSH(AI82*fxVal_normal, CX_ENTITY, $B82, AI$11, AI$14, AI$60,),
         ""
      ),
      IF($I82=2,
         IFBLANK(
            _xldudf_CX_PUSH(AI82, CX_ENTITY, $B82, AI$11, AI$14, AI$60,),
            ""
         ),
         IF($I82=3,
            "",
            IFBLANK(
               _xldudf_CX_PUSH(AI82, CX_ENTITY, $B82, AI$11, AI$14, AI$60,),
               ""
            )
         )
      )
   )
)),"")</f>
        <v/>
      </c>
      <c r="CW82" s="1883" t="str" cm="1">
        <f t="array" aca="1" ref="CW82" ca="1">IFERROR(IF(AJ82*fxVal_normal=_BS!AJ82,"",IF(OR(AJ82="", NOT(ISNUMBER(AJ82)), ISERROR(AJ82), $B82=""), "",
   IF($I82=1,
      IFBLANK(
         _xldudf_CX_PUSH(AJ82*fxVal_normal, CX_ENTITY, $B82, AJ$11, AJ$14, AJ$60,),
         ""
      ),
      IF($I82=2,
         IFBLANK(
            _xldudf_CX_PUSH(AJ82, CX_ENTITY, $B82, AJ$11, AJ$14, AJ$60,),
            ""
         ),
         IF($I82=3,
            "",
            IFBLANK(
               _xldudf_CX_PUSH(AJ82, CX_ENTITY, $B82, AJ$11, AJ$14, AJ$60,),
               ""
            )
         )
      )
   )
)),"")</f>
        <v/>
      </c>
      <c r="CX82" s="1883" t="str" cm="1">
        <f t="array" aca="1" ref="CX82" ca="1">IFERROR(IF(AK82*fxVal_normal=_BS!AK82,"",IF(OR(AK82="", NOT(ISNUMBER(AK82)), ISERROR(AK82), $B82=""), "",
   IF($I82=1,
      IFBLANK(
         _xldudf_CX_PUSH(AK82*fxVal_normal, CX_ENTITY, $B82, AK$11, AK$14, AK$60,),
         ""
      ),
      IF($I82=2,
         IFBLANK(
            _xldudf_CX_PUSH(AK82, CX_ENTITY, $B82, AK$11, AK$14, AK$60,),
            ""
         ),
         IF($I82=3,
            "",
            IFBLANK(
               _xldudf_CX_PUSH(AK82, CX_ENTITY, $B82, AK$11, AK$14, AK$60,),
               ""
            )
         )
      )
   )
)),"")</f>
        <v/>
      </c>
      <c r="CY82" s="1883" t="str" cm="1">
        <f t="array" aca="1" ref="CY82" ca="1">IFERROR(IF(AL82*fxVal_normal=_BS!AL82,"",IF(OR(AL82="", NOT(ISNUMBER(AL82)), ISERROR(AL82), $B82=""), "",
   IF($I82=1,
      IFBLANK(
         _xldudf_CX_PUSH(AL82*fxVal_normal, CX_ENTITY, $B82, AL$11, AL$14, AL$60,),
         ""
      ),
      IF($I82=2,
         IFBLANK(
            _xldudf_CX_PUSH(AL82, CX_ENTITY, $B82, AL$11, AL$14, AL$60,),
            ""
         ),
         IF($I82=3,
            "",
            IFBLANK(
               _xldudf_CX_PUSH(AL82, CX_ENTITY, $B82, AL$11, AL$14, AL$60,),
               ""
            )
         )
      )
   )
)),"")</f>
        <v/>
      </c>
      <c r="CZ82" s="1883" t="str" cm="1">
        <f t="array" aca="1" ref="CZ82" ca="1">IFERROR(IF(AM82*fxVal_normal=_BS!AM82,"",IF(OR(AM82="", NOT(ISNUMBER(AM82)), ISERROR(AM82), $B82=""), "",
   IF($I82=1,
      IFBLANK(
         _xldudf_CX_PUSH(AM82*fxVal_normal, CX_ENTITY, $B82, AM$11, AM$14, AM$60,),
         ""
      ),
      IF($I82=2,
         IFBLANK(
            _xldudf_CX_PUSH(AM82, CX_ENTITY, $B82, AM$11, AM$14, AM$60,),
            ""
         ),
         IF($I82=3,
            "",
            IFBLANK(
               _xldudf_CX_PUSH(AM82, CX_ENTITY, $B82, AM$11, AM$14, AM$60,),
               ""
            )
         )
      )
   )
)),"")</f>
        <v/>
      </c>
      <c r="DA82" s="1883" t="str" cm="1">
        <f t="array" aca="1" ref="DA82" ca="1">IFERROR(IF(AN82*fxVal_normal=_BS!AN82,"",IF(OR(AN82="", NOT(ISNUMBER(AN82)), ISERROR(AN82), $B82=""), "",
   IF($I82=1,
      IFBLANK(
         _xldudf_CX_PUSH(AN82*fxVal_normal, CX_ENTITY, $B82, AN$11, AN$14, AN$60,),
         ""
      ),
      IF($I82=2,
         IFBLANK(
            _xldudf_CX_PUSH(AN82, CX_ENTITY, $B82, AN$11, AN$14, AN$60,),
            ""
         ),
         IF($I82=3,
            "",
            IFBLANK(
               _xldudf_CX_PUSH(AN82, CX_ENTITY, $B82, AN$11, AN$14, AN$60,),
               ""
            )
         )
      )
   )
)),"")</f>
        <v/>
      </c>
      <c r="DB82" s="1883" t="str" cm="1">
        <f t="array" aca="1" ref="DB82" ca="1">IFERROR(IF(AO82*fxVal_normal=_BS!AO82,"",IF(OR(AO82="", NOT(ISNUMBER(AO82)), ISERROR(AO82), $B82=""), "",
   IF($I82=1,
      IFBLANK(
         _xldudf_CX_PUSH(AO82*fxVal_normal, CX_ENTITY, $B82, AO$11, AO$14, AO$60,),
         ""
      ),
      IF($I82=2,
         IFBLANK(
            _xldudf_CX_PUSH(AO82, CX_ENTITY, $B82, AO$11, AO$14, AO$60,),
            ""
         ),
         IF($I82=3,
            "",
            IFBLANK(
               _xldudf_CX_PUSH(AO82, CX_ENTITY, $B82, AO$11, AO$14, AO$60,),
               ""
            )
         )
      )
   )
)),"")</f>
        <v/>
      </c>
      <c r="DC82" s="1883" t="str" cm="1">
        <f t="array" aca="1" ref="DC82" ca="1">IFERROR(IF(AP82*fxVal_normal=_BS!AP82,"",IF(OR(AP82="", NOT(ISNUMBER(AP82)), ISERROR(AP82), $B82=""), "",
   IF($I82=1,
      IFBLANK(
         _xldudf_CX_PUSH(AP82*fxVal_normal, CX_ENTITY, $B82, AP$11, AP$14, AP$60,),
         ""
      ),
      IF($I82=2,
         IFBLANK(
            _xldudf_CX_PUSH(AP82, CX_ENTITY, $B82, AP$11, AP$14, AP$60,),
            ""
         ),
         IF($I82=3,
            "",
            IFBLANK(
               _xldudf_CX_PUSH(AP82, CX_ENTITY, $B82, AP$11, AP$14, AP$60,),
               ""
            )
         )
      )
   )
)),"")</f>
        <v/>
      </c>
      <c r="DD82" s="1883" t="str" cm="1">
        <f t="array" aca="1" ref="DD82" ca="1">IFERROR(IF(AQ82*fxVal_normal=_BS!AQ82,"",IF(OR(AQ82="", NOT(ISNUMBER(AQ82)), ISERROR(AQ82), $B82=""), "",
   IF($I82=1,
      IFBLANK(
         _xldudf_CX_PUSH(AQ82*fxVal_normal, CX_ENTITY, $B82, AQ$11, AQ$14, AQ$60,),
         ""
      ),
      IF($I82=2,
         IFBLANK(
            _xldudf_CX_PUSH(AQ82, CX_ENTITY, $B82, AQ$11, AQ$14, AQ$60,),
            ""
         ),
         IF($I82=3,
            "",
            IFBLANK(
               _xldudf_CX_PUSH(AQ82, CX_ENTITY, $B82, AQ$11, AQ$14, AQ$60,),
               ""
            )
         )
      )
   )
)),"")</f>
        <v/>
      </c>
      <c r="DE82" s="1883" t="str" cm="1">
        <f t="array" aca="1" ref="DE82" ca="1">IFERROR(IF(AR82*fxVal_normal=_BS!AR82,"",IF(OR(AR82="", NOT(ISNUMBER(AR82)), ISERROR(AR82), $B82=""), "",
   IF($I82=1,
      IFBLANK(
         _xldudf_CX_PUSH(AR82*fxVal_normal, CX_ENTITY, $B82, AR$11, AR$14, AR$60,),
         ""
      ),
      IF($I82=2,
         IFBLANK(
            _xldudf_CX_PUSH(AR82, CX_ENTITY, $B82, AR$11, AR$14, AR$60,),
            ""
         ),
         IF($I82=3,
            "",
            IFBLANK(
               _xldudf_CX_PUSH(AR82, CX_ENTITY, $B82, AR$11, AR$14, AR$60,),
               ""
            )
         )
      )
   )
)),"")</f>
        <v/>
      </c>
      <c r="DF82" s="1883" t="str" cm="1">
        <f t="array" aca="1" ref="DF82" ca="1">IFERROR(IF(AS82*fxVal_normal=_BS!AS82,"",IF(OR(AS82="", NOT(ISNUMBER(AS82)), ISERROR(AS82), $B82=""), "",
   IF($I82=1,
      IFBLANK(
         _xldudf_CX_PUSH(AS82*fxVal_normal, CX_ENTITY, $B82, AS$11, AS$14, AS$60,),
         ""
      ),
      IF($I82=2,
         IFBLANK(
            _xldudf_CX_PUSH(AS82, CX_ENTITY, $B82, AS$11, AS$14, AS$60,),
            ""
         ),
         IF($I82=3,
            "",
            IFBLANK(
               _xldudf_CX_PUSH(AS82, CX_ENTITY, $B82, AS$11, AS$14, AS$60,),
               ""
            )
         )
      )
   )
)),"")</f>
        <v/>
      </c>
      <c r="DG82" s="1883" t="str" cm="1">
        <f t="array" aca="1" ref="DG82" ca="1">IFERROR(IF(AT82*fxVal_normal=_BS!AT82,"",IF(OR(AT82="", NOT(ISNUMBER(AT82)), ISERROR(AT82), $B82=""), "",
   IF($I82=1,
      IFBLANK(
         _xldudf_CX_PUSH(AT82*fxVal_normal, CX_ENTITY, $B82, AT$11, AT$14, AT$60,),
         ""
      ),
      IF($I82=2,
         IFBLANK(
            _xldudf_CX_PUSH(AT82, CX_ENTITY, $B82, AT$11, AT$14, AT$60,),
            ""
         ),
         IF($I82=3,
            "",
            IFBLANK(
               _xldudf_CX_PUSH(AT82, CX_ENTITY, $B82, AT$11, AT$14, AT$60,),
               ""
            )
         )
      )
   )
)),"")</f>
        <v/>
      </c>
      <c r="DH82" s="1883" t="str" cm="1">
        <f t="array" aca="1" ref="DH82" ca="1">IFERROR(IF(AU82*fxVal_normal=_BS!AU82,"",IF(OR(AU82="", NOT(ISNUMBER(AU82)), ISERROR(AU82), $B82=""), "",
   IF($I82=1,
      IFBLANK(
         _xldudf_CX_PUSH(AU82*fxVal_normal, CX_ENTITY, $B82, AU$11, AU$14, AU$60,),
         ""
      ),
      IF($I82=2,
         IFBLANK(
            _xldudf_CX_PUSH(AU82, CX_ENTITY, $B82, AU$11, AU$14, AU$60,),
            ""
         ),
         IF($I82=3,
            "",
            IFBLANK(
               _xldudf_CX_PUSH(AU82, CX_ENTITY, $B82, AU$11, AU$14, AU$60,),
               ""
            )
         )
      )
   )
)),"")</f>
        <v/>
      </c>
      <c r="DI82" s="1883" t="str" cm="1">
        <f t="array" aca="1" ref="DI82" ca="1">IFERROR(IF(AV82*fxVal_normal=_BS!AV82,"",IF(OR(AV82="", NOT(ISNUMBER(AV82)), ISERROR(AV82), $B82=""), "",
   IF($I82=1,
      IFBLANK(
         _xldudf_CX_PUSH(AV82*fxVal_normal, CX_ENTITY, $B82, AV$11, AV$14, AV$60,),
         ""
      ),
      IF($I82=2,
         IFBLANK(
            _xldudf_CX_PUSH(AV82, CX_ENTITY, $B82, AV$11, AV$14, AV$60,),
            ""
         ),
         IF($I82=3,
            "",
            IFBLANK(
               _xldudf_CX_PUSH(AV82, CX_ENTITY, $B82, AV$11, AV$14, AV$60,),
               ""
            )
         )
      )
   )
)),"")</f>
        <v/>
      </c>
      <c r="DJ82" s="1883" t="str" cm="1">
        <f t="array" aca="1" ref="DJ82" ca="1">IFERROR(IF(AW82*fxVal_normal=_BS!AW82,"",IF(OR(AW82="", NOT(ISNUMBER(AW82)), ISERROR(AW82), $B82=""), "",
   IF($I82=1,
      IFBLANK(
         _xldudf_CX_PUSH(AW82*fxVal_normal, CX_ENTITY, $B82, AW$11, AW$14, AW$60,),
         ""
      ),
      IF($I82=2,
         IFBLANK(
            _xldudf_CX_PUSH(AW82, CX_ENTITY, $B82, AW$11, AW$14, AW$60,),
            ""
         ),
         IF($I82=3,
            "",
            IFBLANK(
               _xldudf_CX_PUSH(AW82, CX_ENTITY, $B82, AW$11, AW$14, AW$60,),
               ""
            )
         )
      )
   )
)),"")</f>
        <v/>
      </c>
      <c r="DK82" s="1883" t="str" cm="1">
        <f t="array" aca="1" ref="DK82" ca="1">IFERROR(IF(AX82*fxVal_normal=_BS!AX82,"",IF(OR(AX82="", NOT(ISNUMBER(AX82)), ISERROR(AX82), $B82=""), "",
   IF($I82=1,
      IFBLANK(
         _xldudf_CX_PUSH(AX82*fxVal_normal, CX_ENTITY, $B82, AX$11, AX$14, AX$60,),
         ""
      ),
      IF($I82=2,
         IFBLANK(
            _xldudf_CX_PUSH(AX82, CX_ENTITY, $B82, AX$11, AX$14, AX$60,),
            ""
         ),
         IF($I82=3,
            "",
            IFBLANK(
               _xldudf_CX_PUSH(AX82, CX_ENTITY, $B82, AX$11, AX$14, AX$60,),
               ""
            )
         )
      )
   )
)),"")</f>
        <v/>
      </c>
      <c r="DL82" s="1883" t="str" cm="1">
        <f t="array" aca="1" ref="DL82" ca="1">IFERROR(IF(AY82*fxVal_normal=_BS!AY82,"",IF(OR(AY82="", NOT(ISNUMBER(AY82)), ISERROR(AY82), $B82=""), "",
   IF($I82=1,
      IFBLANK(
         _xldudf_CX_PUSH(AY82*fxVal_normal, CX_ENTITY, $B82, AY$11, AY$14, AY$60,),
         ""
      ),
      IF($I82=2,
         IFBLANK(
            _xldudf_CX_PUSH(AY82, CX_ENTITY, $B82, AY$11, AY$14, AY$60,),
            ""
         ),
         IF($I82=3,
            "",
            IFBLANK(
               _xldudf_CX_PUSH(AY82, CX_ENTITY, $B82, AY$11, AY$14, AY$60,),
               ""
            )
         )
      )
   )
)),"")</f>
        <v/>
      </c>
      <c r="DM82" s="1883" t="str" cm="1">
        <f t="array" aca="1" ref="DM82" ca="1">IFERROR(IF(AZ82*fxVal_normal=_BS!AZ82,"",IF(OR(AZ82="", NOT(ISNUMBER(AZ82)), ISERROR(AZ82), $B82=""), "",
   IF($I82=1,
      IFBLANK(
         _xldudf_CX_PUSH(AZ82*fxVal_normal, CX_ENTITY, $B82, AZ$11, AZ$14, AZ$60,),
         ""
      ),
      IF($I82=2,
         IFBLANK(
            _xldudf_CX_PUSH(AZ82, CX_ENTITY, $B82, AZ$11, AZ$14, AZ$60,),
            ""
         ),
         IF($I82=3,
            "",
            IFBLANK(
               _xldudf_CX_PUSH(AZ82, CX_ENTITY, $B82, AZ$11, AZ$14, AZ$60,),
               ""
            )
         )
      )
   )
)),"")</f>
        <v/>
      </c>
      <c r="DN82" s="1883" t="str" cm="1">
        <f t="array" aca="1" ref="DN82" ca="1">IFERROR(IF(BA82*fxVal_normal=_BS!BA82,"",IF(OR(BA82="", NOT(ISNUMBER(BA82)), ISERROR(BA82), $B82=""), "",
   IF($I82=1,
      IFBLANK(
         _xldudf_CX_PUSH(BA82*fxVal_normal, CX_ENTITY, $B82, BA$11, BA$14, BA$60,),
         ""
      ),
      IF($I82=2,
         IFBLANK(
            _xldudf_CX_PUSH(BA82, CX_ENTITY, $B82, BA$11, BA$14, BA$60,),
            ""
         ),
         IF($I82=3,
            "",
            IFBLANK(
               _xldudf_CX_PUSH(BA82, CX_ENTITY, $B82, BA$11, BA$14, BA$60,),
               ""
            )
         )
      )
   )
)),"")</f>
        <v/>
      </c>
      <c r="DO82" s="1883" t="str" cm="1">
        <f t="array" aca="1" ref="DO82" ca="1">IFERROR(IF(BB82*fxVal_normal=_BS!BB82,"",IF(OR(BB82="", NOT(ISNUMBER(BB82)), ISERROR(BB82), $B82=""), "",
   IF($I82=1,
      IFBLANK(
         _xldudf_CX_PUSH(BB82*fxVal_normal, CX_ENTITY, $B82, BB$11, BB$14, BB$60,),
         ""
      ),
      IF($I82=2,
         IFBLANK(
            _xldudf_CX_PUSH(BB82, CX_ENTITY, $B82, BB$11, BB$14, BB$60,),
            ""
         ),
         IF($I82=3,
            "",
            IFBLANK(
               _xldudf_CX_PUSH(BB82, CX_ENTITY, $B82, BB$11, BB$14, BB$60,),
               ""
            )
         )
      )
   )
)),"")</f>
        <v/>
      </c>
      <c r="DP82" s="1883" t="str" cm="1">
        <f t="array" aca="1" ref="DP82" ca="1">IFERROR(IF(BC82*fxVal_normal=_BS!BC82,"",IF(OR(BC82="", NOT(ISNUMBER(BC82)), ISERROR(BC82), $B82=""), "",
   IF($I82=1,
      IFBLANK(
         _xldudf_CX_PUSH(BC82*fxVal_normal, CX_ENTITY, $B82, BC$11, BC$14, BC$60,),
         ""
      ),
      IF($I82=2,
         IFBLANK(
            _xldudf_CX_PUSH(BC82, CX_ENTITY, $B82, BC$11, BC$14, BC$60,),
            ""
         ),
         IF($I82=3,
            "",
            IFBLANK(
               _xldudf_CX_PUSH(BC82, CX_ENTITY, $B82, BC$11, BC$14, BC$60,),
               ""
            )
         )
      )
   )
)),"")</f>
        <v/>
      </c>
      <c r="DQ82" s="1883" t="str" cm="1">
        <f t="array" aca="1" ref="DQ82" ca="1">IFERROR(IF(BD82*fxVal_normal=_BS!BD82,"",IF(OR(BD82="", NOT(ISNUMBER(BD82)), ISERROR(BD82), $B82=""), "",
   IF($I82=1,
      IFBLANK(
         _xldudf_CX_PUSH(BD82*fxVal_normal, CX_ENTITY, $B82, BD$11, BD$14, BD$60,),
         ""
      ),
      IF($I82=2,
         IFBLANK(
            _xldudf_CX_PUSH(BD82, CX_ENTITY, $B82, BD$11, BD$14, BD$60,),
            ""
         ),
         IF($I82=3,
            "",
            IFBLANK(
               _xldudf_CX_PUSH(BD82, CX_ENTITY, $B82, BD$11, BD$14, BD$60,),
               ""
            )
         )
      )
   )
)),"")</f>
        <v/>
      </c>
      <c r="DR82" s="1883" t="str" cm="1">
        <f t="array" aca="1" ref="DR82" ca="1">IFERROR(IF(BE82*fxVal_normal=_BS!BE82,"",IF(OR(BE82="", NOT(ISNUMBER(BE82)), ISERROR(BE82), $B82=""), "",
   IF($I82=1,
      IFBLANK(
         _xldudf_CX_PUSH(BE82*fxVal_normal, CX_ENTITY, $B82, BE$11, BE$14, BE$60,),
         ""
      ),
      IF($I82=2,
         IFBLANK(
            _xldudf_CX_PUSH(BE82, CX_ENTITY, $B82, BE$11, BE$14, BE$60,),
            ""
         ),
         IF($I82=3,
            "",
            IFBLANK(
               _xldudf_CX_PUSH(BE82, CX_ENTITY, $B82, BE$11, BE$14, BE$60,),
               ""
            )
         )
      )
   )
)),"")</f>
        <v/>
      </c>
      <c r="DS82" s="1883" t="str" cm="1">
        <f t="array" aca="1" ref="DS82" ca="1">IFERROR(IF(BF82*fxVal_normal=_BS!BF82,"",IF(OR(BF82="", NOT(ISNUMBER(BF82)), ISERROR(BF82), $B82=""), "",
   IF($I82=1,
      IFBLANK(
         _xldudf_CX_PUSH(BF82*fxVal_normal, CX_ENTITY, $B82, BF$11, BF$14, BF$60,),
         ""
      ),
      IF($I82=2,
         IFBLANK(
            _xldudf_CX_PUSH(BF82, CX_ENTITY, $B82, BF$11, BF$14, BF$60,),
            ""
         ),
         IF($I82=3,
            "",
            IFBLANK(
               _xldudf_CX_PUSH(BF82, CX_ENTITY, $B82, BF$11, BF$14, BF$60,),
               ""
            )
         )
      )
   )
)),"")</f>
        <v/>
      </c>
      <c r="DT82" s="1883" t="str" cm="1">
        <f t="array" aca="1" ref="DT82" ca="1">IFERROR(IF(BG82*fxVal_normal=_BS!BG82,"",IF(OR(BG82="", NOT(ISNUMBER(BG82)), ISERROR(BG82), $B82=""), "",
   IF($I82=1,
      IFBLANK(
         _xldudf_CX_PUSH(BG82*fxVal_normal, CX_ENTITY, $B82, BG$11, BG$14, BG$60,),
         ""
      ),
      IF($I82=2,
         IFBLANK(
            _xldudf_CX_PUSH(BG82, CX_ENTITY, $B82, BG$11, BG$14, BG$60,),
            ""
         ),
         IF($I82=3,
            "",
            IFBLANK(
               _xldudf_CX_PUSH(BG82, CX_ENTITY, $B82, BG$11, BG$14, BG$60,),
               ""
            )
         )
      )
   )
)),"")</f>
        <v/>
      </c>
      <c r="DU82" s="1883" t="str" cm="1">
        <f t="array" aca="1" ref="DU82" ca="1">IFERROR(IF(BH82*fxVal_normal=_BS!BH82,"",IF(OR(BH82="", NOT(ISNUMBER(BH82)), ISERROR(BH82), $B82=""), "",
   IF($I82=1,
      IFBLANK(
         _xldudf_CX_PUSH(BH82*fxVal_normal, CX_ENTITY, $B82, BH$11, BH$14, BH$60,),
         ""
      ),
      IF($I82=2,
         IFBLANK(
            _xldudf_CX_PUSH(BH82, CX_ENTITY, $B82, BH$11, BH$14, BH$60,),
            ""
         ),
         IF($I82=3,
            "",
            IFBLANK(
               _xldudf_CX_PUSH(BH82, CX_ENTITY, $B82, BH$11, BH$14, BH$60,),
               ""
            )
         )
      )
   )
)),"")</f>
        <v/>
      </c>
      <c r="DV82" s="1883" t="str" cm="1">
        <f t="array" aca="1" ref="DV82" ca="1">IFERROR(IF(BI82*fxVal_normal=_BS!BI82,"",IF(OR(BI82="", NOT(ISNUMBER(BI82)), ISERROR(BI82), $B82=""), "",
   IF($I82=1,
      IFBLANK(
         _xldudf_CX_PUSH(BI82*fxVal_normal, CX_ENTITY, $B82, BI$11, BI$14, BI$60,),
         ""
      ),
      IF($I82=2,
         IFBLANK(
            _xldudf_CX_PUSH(BI82, CX_ENTITY, $B82, BI$11, BI$14, BI$60,),
            ""
         ),
         IF($I82=3,
            "",
            IFBLANK(
               _xldudf_CX_PUSH(BI82, CX_ENTITY, $B82, BI$11, BI$14, BI$60,),
               ""
            )
         )
      )
   )
)),"")</f>
        <v/>
      </c>
      <c r="DW82" s="1883" t="str" cm="1">
        <f t="array" aca="1" ref="DW82" ca="1">IFERROR(IF(BJ82*fxVal_normal=_BS!BJ82,"",IF(OR(BJ82="", NOT(ISNUMBER(BJ82)), ISERROR(BJ82), $B82=""), "",
   IF($I82=1,
      IFBLANK(
         _xldudf_CX_PUSH(BJ82*fxVal_normal, CX_ENTITY, $B82, BJ$11, BJ$14, BJ$60,),
         ""
      ),
      IF($I82=2,
         IFBLANK(
            _xldudf_CX_PUSH(BJ82, CX_ENTITY, $B82, BJ$11, BJ$14, BJ$60,),
            ""
         ),
         IF($I82=3,
            "",
            IFBLANK(
               _xldudf_CX_PUSH(BJ82, CX_ENTITY, $B82, BJ$11, BJ$14, BJ$60,),
               ""
            )
         )
      )
   )
)),"")</f>
        <v/>
      </c>
      <c r="DX82" s="1883" t="str" cm="1">
        <f t="array" aca="1" ref="DX82" ca="1">IFERROR(IF(BK82*fxVal_normal=_BS!BK82,"",IF(OR(BK82="", NOT(ISNUMBER(BK82)), ISERROR(BK82), $B82=""), "",
   IF($I82=1,
      IFBLANK(
         _xldudf_CX_PUSH(BK82*fxVal_normal, CX_ENTITY, $B82, BK$11, BK$14, BK$60,),
         ""
      ),
      IF($I82=2,
         IFBLANK(
            _xldudf_CX_PUSH(BK82, CX_ENTITY, $B82, BK$11, BK$14, BK$60,),
            ""
         ),
         IF($I82=3,
            "",
            IFBLANK(
               _xldudf_CX_PUSH(BK82, CX_ENTITY, $B82, BK$11, BK$14, BK$60,),
               ""
            )
         )
      )
   )
)),"")</f>
        <v/>
      </c>
      <c r="DY82" s="1883" t="str" cm="1">
        <f t="array" aca="1" ref="DY82" ca="1">IFERROR(IF(BL82*fxVal_normal=_BS!BL82,"",IF(OR(BL82="", NOT(ISNUMBER(BL82)), ISERROR(BL82), $B82=""), "",
   IF($I82=1,
      IFBLANK(
         _xldudf_CX_PUSH(BL82*fxVal_normal, CX_ENTITY, $B82, BL$11, BL$14, BL$60,),
         ""
      ),
      IF($I82=2,
         IFBLANK(
            _xldudf_CX_PUSH(BL82, CX_ENTITY, $B82, BL$11, BL$14, BL$60,),
            ""
         ),
         IF($I82=3,
            "",
            IFBLANK(
               _xldudf_CX_PUSH(BL82, CX_ENTITY, $B82, BL$11, BL$14, BL$60,),
               ""
            )
         )
      )
   )
)),"")</f>
        <v/>
      </c>
      <c r="DZ82" s="1883" t="str" cm="1">
        <f t="array" aca="1" ref="DZ82" ca="1">IFERROR(IF(BM82*fxVal_normal=_BS!BM82,"",IF(OR(BM82="", NOT(ISNUMBER(BM82)), ISERROR(BM82), $B82=""), "",
   IF($I82=1,
      IFBLANK(
         _xldudf_CX_PUSH(BM82*fxVal_normal, CX_ENTITY, $B82, BM$11, BM$14, BM$60,),
         ""
      ),
      IF($I82=2,
         IFBLANK(
            _xldudf_CX_PUSH(BM82, CX_ENTITY, $B82, BM$11, BM$14, BM$60,),
            ""
         ),
         IF($I82=3,
            "",
            IFBLANK(
               _xldudf_CX_PUSH(BM82, CX_ENTITY, $B82, BM$11, BM$14, BM$60,),
               ""
            )
         )
      )
   )
)),"")</f>
        <v/>
      </c>
      <c r="EA82" s="1883" t="str" cm="1">
        <f t="array" aca="1" ref="EA82" ca="1">IFERROR(IF(BN82*fxVal_normal=_BS!BN82,"",IF(OR(BN82="", NOT(ISNUMBER(BN82)), ISERROR(BN82), $B82=""), "",
   IF($I82=1,
      IFBLANK(
         _xldudf_CX_PUSH(BN82*fxVal_normal, CX_ENTITY, $B82, BN$11, BN$14, BN$60,),
         ""
      ),
      IF($I82=2,
         IFBLANK(
            _xldudf_CX_PUSH(BN82, CX_ENTITY, $B82, BN$11, BN$14, BN$60,),
            ""
         ),
         IF($I82=3,
            "",
            IFBLANK(
               _xldudf_CX_PUSH(BN82, CX_ENTITY, $B82, BN$11, BN$14, BN$60,),
               ""
            )
         )
      )
   )
)),"")</f>
        <v/>
      </c>
    </row>
    <row r="83" spans="1:131" ht="21" customHeight="1">
      <c r="A83" s="1646"/>
      <c r="B83" s="811" t="str" cm="1">
        <f t="array" ref="B83">IFBLANK(_BS!F83,"")</f>
        <v>IFRS-16 Lease Liabilities (on BS)</v>
      </c>
      <c r="C83" s="811" t="str" cm="1">
        <f t="array" ref="C83">IFBLANK(_BS!C83,"")</f>
        <v>IFRS-16 Lease Liabilities (on BS) (Company View)</v>
      </c>
      <c r="D83" s="1549"/>
      <c r="E83" s="1902" t="e" cm="1">
        <f t="array" aca="1" ref="E8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)($AD83:$CH83, Z83)</f>
        <v>#NAME?</v>
      </c>
      <c r="F83" s="1897"/>
      <c r="G83" s="1897"/>
      <c r="H83" s="401">
        <v>1</v>
      </c>
      <c r="I83" s="401">
        <v>1</v>
      </c>
      <c r="J83" s="401"/>
      <c r="N83" s="158"/>
      <c r="O83" s="101"/>
      <c r="P83" s="52"/>
      <c r="Q83" s="101"/>
      <c r="R83" s="101"/>
      <c r="S83" s="101"/>
      <c r="T83" s="101"/>
      <c r="U83" s="39"/>
      <c r="W83" s="930" t="str">
        <f t="shared" si="18"/>
        <v>Budget</v>
      </c>
      <c r="X83" s="857">
        <f>_BS!X83</f>
        <v>-1</v>
      </c>
      <c r="Y83" s="1593">
        <f t="shared" si="17"/>
        <v>2</v>
      </c>
      <c r="Z83" s="198" cm="1">
        <f t="array" ref="Z83">_xlfn.SWITCH(
    TRUE,
    _BS!$L83=TRUE, 1,
    _BS!$L83=FALSE,-1,
    _BS!$L83=-1,0,
"n/a"
)</f>
        <v>1</v>
      </c>
      <c r="AA83" s="200"/>
      <c r="AB83" s="88" t="str">
        <f>_BS!AB83</f>
        <v>IFRS-16 Lease Liabilities (on BS)</v>
      </c>
      <c r="AC83" s="88" t="e" cm="1" vm="5">
        <f t="array" aca="1" ref="AC83" ca="1">_xlfn.LET(
_xlpm._termname, $AB83,
_xlpm._iconname, "find",
_xlpm._icon, fx_getIcon(_xlpm._iconname),
_xlpm._location, _xlfn.XLOOKUP(LOWER(_xlpm._termname), LOWER(tbl_acctDef[Term]),tbl_acctDef[Term]),
_xlpm._hyperlink, HYPERLINK("#"&amp;CELL("address",_xlpm._location), _xlpm._icon),
IFERROR(_xlpm._hyperlink,"")
)</f>
        <v>#VALUE!</v>
      </c>
      <c r="AD83" s="1669">
        <v>1</v>
      </c>
      <c r="AE83" s="1669">
        <v>1</v>
      </c>
      <c r="AF83" s="1669">
        <v>1</v>
      </c>
      <c r="AG83" s="1669">
        <v>1</v>
      </c>
      <c r="AH83" s="1669">
        <v>1</v>
      </c>
      <c r="AI83" s="1669">
        <v>1</v>
      </c>
      <c r="AJ83" s="1669">
        <v>1</v>
      </c>
      <c r="AK83" s="1669">
        <v>1</v>
      </c>
      <c r="AL83" s="1669">
        <v>1</v>
      </c>
      <c r="AM83" s="1669">
        <v>1</v>
      </c>
      <c r="AN83" s="1669">
        <v>1</v>
      </c>
      <c r="AO83" s="1669">
        <v>1</v>
      </c>
      <c r="AP83" s="1669">
        <v>1</v>
      </c>
      <c r="AQ83" s="1669">
        <v>1</v>
      </c>
      <c r="AR83" s="1669">
        <v>1</v>
      </c>
      <c r="AS83" s="1669">
        <v>1</v>
      </c>
      <c r="AT83" s="1669">
        <v>1</v>
      </c>
      <c r="AU83" s="1669">
        <v>1</v>
      </c>
      <c r="AV83" s="1669">
        <v>1</v>
      </c>
      <c r="AW83" s="1669">
        <v>1</v>
      </c>
      <c r="AX83" s="1669">
        <v>1</v>
      </c>
      <c r="AY83" s="1669">
        <v>1</v>
      </c>
      <c r="AZ83" s="1669">
        <v>1</v>
      </c>
      <c r="BA83" s="1669">
        <v>1</v>
      </c>
      <c r="BB83" s="1669">
        <v>1</v>
      </c>
      <c r="BC83" s="1669">
        <v>1</v>
      </c>
      <c r="BD83" s="1669">
        <v>1</v>
      </c>
      <c r="BE83" s="1669">
        <v>1</v>
      </c>
      <c r="BF83" s="1669">
        <v>1</v>
      </c>
      <c r="BG83" s="1669">
        <v>1</v>
      </c>
      <c r="BH83" s="1669">
        <v>1</v>
      </c>
      <c r="BI83" s="1669">
        <v>1</v>
      </c>
      <c r="BJ83" s="1669">
        <v>1</v>
      </c>
      <c r="BK83" s="1669">
        <v>1</v>
      </c>
      <c r="BL83" s="1669">
        <v>1</v>
      </c>
      <c r="BM83" s="1669">
        <v>1</v>
      </c>
      <c r="BN83" s="1669">
        <v>1</v>
      </c>
      <c r="BO83" s="2095"/>
      <c r="BP83" s="2095"/>
      <c r="BQ83" s="2095"/>
      <c r="BR83" s="2095"/>
      <c r="BS83" s="2095"/>
      <c r="BT83" s="2095"/>
      <c r="BU83" s="2095"/>
      <c r="BV83" s="2095"/>
      <c r="BW83" s="2095"/>
      <c r="BX83" s="2095"/>
      <c r="BY83" s="2095"/>
      <c r="BZ83" s="2095"/>
      <c r="CA83" s="926"/>
      <c r="CB83" s="921"/>
      <c r="CC83" s="927"/>
      <c r="CD83" s="928" t="e" cm="1">
        <f t="array" aca="1" ref="CD83" ca="1">_xlfn.XLOOKUP(BS!CD$11, array_timeline, BS!$AD83:$BN83)</f>
        <v>#NAME?</v>
      </c>
      <c r="CE83" s="928" t="e" cm="1">
        <f t="array" aca="1" ref="CE83" ca="1">_xlfn.XLOOKUP(BS!CE$11, array_timeline, BS!$AD83:$BN83)</f>
        <v>#NAME?</v>
      </c>
      <c r="CF83" s="925"/>
      <c r="CG83" s="2124" t="e">
        <f t="shared" ca="1" si="16"/>
        <v>#NAME?</v>
      </c>
      <c r="CH83" s="2124" t="e">
        <f t="shared" ca="1" si="16"/>
        <v>#NAME?</v>
      </c>
      <c r="CI83" s="200"/>
      <c r="CQ83" s="1883" t="str" cm="1">
        <f t="array" aca="1" ref="CQ83" ca="1">IFERROR(IF(AD83*fxVal_normal=_BS!AD83,"",IF(OR(AD83="", NOT(ISNUMBER(AD83)), ISERROR(AD83), $B83=""), "",
   IF($I83=1,
      IFBLANK(
         _xldudf_CX_PUSH(AD83*fxVal_normal, CX_ENTITY, $B83, AD$11, AD$14, AD$60,),
         ""
      ),
      IF($I83=2,
         IFBLANK(
            _xldudf_CX_PUSH(AD83, CX_ENTITY, $B83, AD$11, AD$14, AD$60,),
            ""
         ),
         IF($I83=3,
            "",
            IFBLANK(
               _xldudf_CX_PUSH(AD83, CX_ENTITY, $B83, AD$11, AD$14, AD$60,),
               ""
            )
         )
      )
   )
)),"")</f>
        <v/>
      </c>
      <c r="CR83" s="1883" t="str" cm="1">
        <f t="array" aca="1" ref="CR83" ca="1">IFERROR(IF(AE83*fxVal_normal=_BS!AE83,"",IF(OR(AE83="", NOT(ISNUMBER(AE83)), ISERROR(AE83), $B83=""), "",
   IF($I83=1,
      IFBLANK(
         _xldudf_CX_PUSH(AE83*fxVal_normal, CX_ENTITY, $B83, AE$11, AE$14, AE$60,),
         ""
      ),
      IF($I83=2,
         IFBLANK(
            _xldudf_CX_PUSH(AE83, CX_ENTITY, $B83, AE$11, AE$14, AE$60,),
            ""
         ),
         IF($I83=3,
            "",
            IFBLANK(
               _xldudf_CX_PUSH(AE83, CX_ENTITY, $B83, AE$11, AE$14, AE$60,),
               ""
            )
         )
      )
   )
)),"")</f>
        <v/>
      </c>
      <c r="CS83" s="1883" t="str" cm="1">
        <f t="array" aca="1" ref="CS83" ca="1">IFERROR(IF(AF83*fxVal_normal=_BS!AF83,"",IF(OR(AF83="", NOT(ISNUMBER(AF83)), ISERROR(AF83), $B83=""), "",
   IF($I83=1,
      IFBLANK(
         _xldudf_CX_PUSH(AF83*fxVal_normal, CX_ENTITY, $B83, AF$11, AF$14, AF$60,),
         ""
      ),
      IF($I83=2,
         IFBLANK(
            _xldudf_CX_PUSH(AF83, CX_ENTITY, $B83, AF$11, AF$14, AF$60,),
            ""
         ),
         IF($I83=3,
            "",
            IFBLANK(
               _xldudf_CX_PUSH(AF83, CX_ENTITY, $B83, AF$11, AF$14, AF$60,),
               ""
            )
         )
      )
   )
)),"")</f>
        <v/>
      </c>
      <c r="CT83" s="1883" t="str" cm="1">
        <f t="array" aca="1" ref="CT83" ca="1">IFERROR(IF(AG83*fxVal_normal=_BS!AG83,"",IF(OR(AG83="", NOT(ISNUMBER(AG83)), ISERROR(AG83), $B83=""), "",
   IF($I83=1,
      IFBLANK(
         _xldudf_CX_PUSH(AG83*fxVal_normal, CX_ENTITY, $B83, AG$11, AG$14, AG$60,),
         ""
      ),
      IF($I83=2,
         IFBLANK(
            _xldudf_CX_PUSH(AG83, CX_ENTITY, $B83, AG$11, AG$14, AG$60,),
            ""
         ),
         IF($I83=3,
            "",
            IFBLANK(
               _xldudf_CX_PUSH(AG83, CX_ENTITY, $B83, AG$11, AG$14, AG$60,),
               ""
            )
         )
      )
   )
)),"")</f>
        <v/>
      </c>
      <c r="CU83" s="1883" t="str" cm="1">
        <f t="array" aca="1" ref="CU83" ca="1">IFERROR(IF(AH83*fxVal_normal=_BS!AH83,"",IF(OR(AH83="", NOT(ISNUMBER(AH83)), ISERROR(AH83), $B83=""), "",
   IF($I83=1,
      IFBLANK(
         _xldudf_CX_PUSH(AH83*fxVal_normal, CX_ENTITY, $B83, AH$11, AH$14, AH$60,),
         ""
      ),
      IF($I83=2,
         IFBLANK(
            _xldudf_CX_PUSH(AH83, CX_ENTITY, $B83, AH$11, AH$14, AH$60,),
            ""
         ),
         IF($I83=3,
            "",
            IFBLANK(
               _xldudf_CX_PUSH(AH83, CX_ENTITY, $B83, AH$11, AH$14, AH$60,),
               ""
            )
         )
      )
   )
)),"")</f>
        <v/>
      </c>
      <c r="CV83" s="1883" t="str" cm="1">
        <f t="array" aca="1" ref="CV83" ca="1">IFERROR(IF(AI83*fxVal_normal=_BS!AI83,"",IF(OR(AI83="", NOT(ISNUMBER(AI83)), ISERROR(AI83), $B83=""), "",
   IF($I83=1,
      IFBLANK(
         _xldudf_CX_PUSH(AI83*fxVal_normal, CX_ENTITY, $B83, AI$11, AI$14, AI$60,),
         ""
      ),
      IF($I83=2,
         IFBLANK(
            _xldudf_CX_PUSH(AI83, CX_ENTITY, $B83, AI$11, AI$14, AI$60,),
            ""
         ),
         IF($I83=3,
            "",
            IFBLANK(
               _xldudf_CX_PUSH(AI83, CX_ENTITY, $B83, AI$11, AI$14, AI$60,),
               ""
            )
         )
      )
   )
)),"")</f>
        <v/>
      </c>
      <c r="CW83" s="1883" t="str" cm="1">
        <f t="array" aca="1" ref="CW83" ca="1">IFERROR(IF(AJ83*fxVal_normal=_BS!AJ83,"",IF(OR(AJ83="", NOT(ISNUMBER(AJ83)), ISERROR(AJ83), $B83=""), "",
   IF($I83=1,
      IFBLANK(
         _xldudf_CX_PUSH(AJ83*fxVal_normal, CX_ENTITY, $B83, AJ$11, AJ$14, AJ$60,),
         ""
      ),
      IF($I83=2,
         IFBLANK(
            _xldudf_CX_PUSH(AJ83, CX_ENTITY, $B83, AJ$11, AJ$14, AJ$60,),
            ""
         ),
         IF($I83=3,
            "",
            IFBLANK(
               _xldudf_CX_PUSH(AJ83, CX_ENTITY, $B83, AJ$11, AJ$14, AJ$60,),
               ""
            )
         )
      )
   )
)),"")</f>
        <v/>
      </c>
      <c r="CX83" s="1883" t="str" cm="1">
        <f t="array" aca="1" ref="CX83" ca="1">IFERROR(IF(AK83*fxVal_normal=_BS!AK83,"",IF(OR(AK83="", NOT(ISNUMBER(AK83)), ISERROR(AK83), $B83=""), "",
   IF($I83=1,
      IFBLANK(
         _xldudf_CX_PUSH(AK83*fxVal_normal, CX_ENTITY, $B83, AK$11, AK$14, AK$60,),
         ""
      ),
      IF($I83=2,
         IFBLANK(
            _xldudf_CX_PUSH(AK83, CX_ENTITY, $B83, AK$11, AK$14, AK$60,),
            ""
         ),
         IF($I83=3,
            "",
            IFBLANK(
               _xldudf_CX_PUSH(AK83, CX_ENTITY, $B83, AK$11, AK$14, AK$60,),
               ""
            )
         )
      )
   )
)),"")</f>
        <v/>
      </c>
      <c r="CY83" s="1883" t="str" cm="1">
        <f t="array" aca="1" ref="CY83" ca="1">IFERROR(IF(AL83*fxVal_normal=_BS!AL83,"",IF(OR(AL83="", NOT(ISNUMBER(AL83)), ISERROR(AL83), $B83=""), "",
   IF($I83=1,
      IFBLANK(
         _xldudf_CX_PUSH(AL83*fxVal_normal, CX_ENTITY, $B83, AL$11, AL$14, AL$60,),
         ""
      ),
      IF($I83=2,
         IFBLANK(
            _xldudf_CX_PUSH(AL83, CX_ENTITY, $B83, AL$11, AL$14, AL$60,),
            ""
         ),
         IF($I83=3,
            "",
            IFBLANK(
               _xldudf_CX_PUSH(AL83, CX_ENTITY, $B83, AL$11, AL$14, AL$60,),
               ""
            )
         )
      )
   )
)),"")</f>
        <v/>
      </c>
      <c r="CZ83" s="1883" t="str" cm="1">
        <f t="array" aca="1" ref="CZ83" ca="1">IFERROR(IF(AM83*fxVal_normal=_BS!AM83,"",IF(OR(AM83="", NOT(ISNUMBER(AM83)), ISERROR(AM83), $B83=""), "",
   IF($I83=1,
      IFBLANK(
         _xldudf_CX_PUSH(AM83*fxVal_normal, CX_ENTITY, $B83, AM$11, AM$14, AM$60,),
         ""
      ),
      IF($I83=2,
         IFBLANK(
            _xldudf_CX_PUSH(AM83, CX_ENTITY, $B83, AM$11, AM$14, AM$60,),
            ""
         ),
         IF($I83=3,
            "",
            IFBLANK(
               _xldudf_CX_PUSH(AM83, CX_ENTITY, $B83, AM$11, AM$14, AM$60,),
               ""
            )
         )
      )
   )
)),"")</f>
        <v/>
      </c>
      <c r="DA83" s="1883" t="str" cm="1">
        <f t="array" aca="1" ref="DA83" ca="1">IFERROR(IF(AN83*fxVal_normal=_BS!AN83,"",IF(OR(AN83="", NOT(ISNUMBER(AN83)), ISERROR(AN83), $B83=""), "",
   IF($I83=1,
      IFBLANK(
         _xldudf_CX_PUSH(AN83*fxVal_normal, CX_ENTITY, $B83, AN$11, AN$14, AN$60,),
         ""
      ),
      IF($I83=2,
         IFBLANK(
            _xldudf_CX_PUSH(AN83, CX_ENTITY, $B83, AN$11, AN$14, AN$60,),
            ""
         ),
         IF($I83=3,
            "",
            IFBLANK(
               _xldudf_CX_PUSH(AN83, CX_ENTITY, $B83, AN$11, AN$14, AN$60,),
               ""
            )
         )
      )
   )
)),"")</f>
        <v/>
      </c>
      <c r="DB83" s="1883" t="str" cm="1">
        <f t="array" aca="1" ref="DB83" ca="1">IFERROR(IF(AO83*fxVal_normal=_BS!AO83,"",IF(OR(AO83="", NOT(ISNUMBER(AO83)), ISERROR(AO83), $B83=""), "",
   IF($I83=1,
      IFBLANK(
         _xldudf_CX_PUSH(AO83*fxVal_normal, CX_ENTITY, $B83, AO$11, AO$14, AO$60,),
         ""
      ),
      IF($I83=2,
         IFBLANK(
            _xldudf_CX_PUSH(AO83, CX_ENTITY, $B83, AO$11, AO$14, AO$60,),
            ""
         ),
         IF($I83=3,
            "",
            IFBLANK(
               _xldudf_CX_PUSH(AO83, CX_ENTITY, $B83, AO$11, AO$14, AO$60,),
               ""
            )
         )
      )
   )
)),"")</f>
        <v/>
      </c>
      <c r="DC83" s="1883" t="str" cm="1">
        <f t="array" aca="1" ref="DC83" ca="1">IFERROR(IF(AP83*fxVal_normal=_BS!AP83,"",IF(OR(AP83="", NOT(ISNUMBER(AP83)), ISERROR(AP83), $B83=""), "",
   IF($I83=1,
      IFBLANK(
         _xldudf_CX_PUSH(AP83*fxVal_normal, CX_ENTITY, $B83, AP$11, AP$14, AP$60,),
         ""
      ),
      IF($I83=2,
         IFBLANK(
            _xldudf_CX_PUSH(AP83, CX_ENTITY, $B83, AP$11, AP$14, AP$60,),
            ""
         ),
         IF($I83=3,
            "",
            IFBLANK(
               _xldudf_CX_PUSH(AP83, CX_ENTITY, $B83, AP$11, AP$14, AP$60,),
               ""
            )
         )
      )
   )
)),"")</f>
        <v/>
      </c>
      <c r="DD83" s="1883" t="str" cm="1">
        <f t="array" aca="1" ref="DD83" ca="1">IFERROR(IF(AQ83*fxVal_normal=_BS!AQ83,"",IF(OR(AQ83="", NOT(ISNUMBER(AQ83)), ISERROR(AQ83), $B83=""), "",
   IF($I83=1,
      IFBLANK(
         _xldudf_CX_PUSH(AQ83*fxVal_normal, CX_ENTITY, $B83, AQ$11, AQ$14, AQ$60,),
         ""
      ),
      IF($I83=2,
         IFBLANK(
            _xldudf_CX_PUSH(AQ83, CX_ENTITY, $B83, AQ$11, AQ$14, AQ$60,),
            ""
         ),
         IF($I83=3,
            "",
            IFBLANK(
               _xldudf_CX_PUSH(AQ83, CX_ENTITY, $B83, AQ$11, AQ$14, AQ$60,),
               ""
            )
         )
      )
   )
)),"")</f>
        <v/>
      </c>
      <c r="DE83" s="1883" t="str" cm="1">
        <f t="array" aca="1" ref="DE83" ca="1">IFERROR(IF(AR83*fxVal_normal=_BS!AR83,"",IF(OR(AR83="", NOT(ISNUMBER(AR83)), ISERROR(AR83), $B83=""), "",
   IF($I83=1,
      IFBLANK(
         _xldudf_CX_PUSH(AR83*fxVal_normal, CX_ENTITY, $B83, AR$11, AR$14, AR$60,),
         ""
      ),
      IF($I83=2,
         IFBLANK(
            _xldudf_CX_PUSH(AR83, CX_ENTITY, $B83, AR$11, AR$14, AR$60,),
            ""
         ),
         IF($I83=3,
            "",
            IFBLANK(
               _xldudf_CX_PUSH(AR83, CX_ENTITY, $B83, AR$11, AR$14, AR$60,),
               ""
            )
         )
      )
   )
)),"")</f>
        <v/>
      </c>
      <c r="DF83" s="1883" t="str" cm="1">
        <f t="array" aca="1" ref="DF83" ca="1">IFERROR(IF(AS83*fxVal_normal=_BS!AS83,"",IF(OR(AS83="", NOT(ISNUMBER(AS83)), ISERROR(AS83), $B83=""), "",
   IF($I83=1,
      IFBLANK(
         _xldudf_CX_PUSH(AS83*fxVal_normal, CX_ENTITY, $B83, AS$11, AS$14, AS$60,),
         ""
      ),
      IF($I83=2,
         IFBLANK(
            _xldudf_CX_PUSH(AS83, CX_ENTITY, $B83, AS$11, AS$14, AS$60,),
            ""
         ),
         IF($I83=3,
            "",
            IFBLANK(
               _xldudf_CX_PUSH(AS83, CX_ENTITY, $B83, AS$11, AS$14, AS$60,),
               ""
            )
         )
      )
   )
)),"")</f>
        <v/>
      </c>
      <c r="DG83" s="1883" t="str" cm="1">
        <f t="array" aca="1" ref="DG83" ca="1">IFERROR(IF(AT83*fxVal_normal=_BS!AT83,"",IF(OR(AT83="", NOT(ISNUMBER(AT83)), ISERROR(AT83), $B83=""), "",
   IF($I83=1,
      IFBLANK(
         _xldudf_CX_PUSH(AT83*fxVal_normal, CX_ENTITY, $B83, AT$11, AT$14, AT$60,),
         ""
      ),
      IF($I83=2,
         IFBLANK(
            _xldudf_CX_PUSH(AT83, CX_ENTITY, $B83, AT$11, AT$14, AT$60,),
            ""
         ),
         IF($I83=3,
            "",
            IFBLANK(
               _xldudf_CX_PUSH(AT83, CX_ENTITY, $B83, AT$11, AT$14, AT$60,),
               ""
            )
         )
      )
   )
)),"")</f>
        <v/>
      </c>
      <c r="DH83" s="1883" t="str" cm="1">
        <f t="array" aca="1" ref="DH83" ca="1">IFERROR(IF(AU83*fxVal_normal=_BS!AU83,"",IF(OR(AU83="", NOT(ISNUMBER(AU83)), ISERROR(AU83), $B83=""), "",
   IF($I83=1,
      IFBLANK(
         _xldudf_CX_PUSH(AU83*fxVal_normal, CX_ENTITY, $B83, AU$11, AU$14, AU$60,),
         ""
      ),
      IF($I83=2,
         IFBLANK(
            _xldudf_CX_PUSH(AU83, CX_ENTITY, $B83, AU$11, AU$14, AU$60,),
            ""
         ),
         IF($I83=3,
            "",
            IFBLANK(
               _xldudf_CX_PUSH(AU83, CX_ENTITY, $B83, AU$11, AU$14, AU$60,),
               ""
            )
         )
      )
   )
)),"")</f>
        <v/>
      </c>
      <c r="DI83" s="1883" t="str" cm="1">
        <f t="array" aca="1" ref="DI83" ca="1">IFERROR(IF(AV83*fxVal_normal=_BS!AV83,"",IF(OR(AV83="", NOT(ISNUMBER(AV83)), ISERROR(AV83), $B83=""), "",
   IF($I83=1,
      IFBLANK(
         _xldudf_CX_PUSH(AV83*fxVal_normal, CX_ENTITY, $B83, AV$11, AV$14, AV$60,),
         ""
      ),
      IF($I83=2,
         IFBLANK(
            _xldudf_CX_PUSH(AV83, CX_ENTITY, $B83, AV$11, AV$14, AV$60,),
            ""
         ),
         IF($I83=3,
            "",
            IFBLANK(
               _xldudf_CX_PUSH(AV83, CX_ENTITY, $B83, AV$11, AV$14, AV$60,),
               ""
            )
         )
      )
   )
)),"")</f>
        <v/>
      </c>
      <c r="DJ83" s="1883" t="str" cm="1">
        <f t="array" aca="1" ref="DJ83" ca="1">IFERROR(IF(AW83*fxVal_normal=_BS!AW83,"",IF(OR(AW83="", NOT(ISNUMBER(AW83)), ISERROR(AW83), $B83=""), "",
   IF($I83=1,
      IFBLANK(
         _xldudf_CX_PUSH(AW83*fxVal_normal, CX_ENTITY, $B83, AW$11, AW$14, AW$60,),
         ""
      ),
      IF($I83=2,
         IFBLANK(
            _xldudf_CX_PUSH(AW83, CX_ENTITY, $B83, AW$11, AW$14, AW$60,),
            ""
         ),
         IF($I83=3,
            "",
            IFBLANK(
               _xldudf_CX_PUSH(AW83, CX_ENTITY, $B83, AW$11, AW$14, AW$60,),
               ""
            )
         )
      )
   )
)),"")</f>
        <v/>
      </c>
      <c r="DK83" s="1883" t="str" cm="1">
        <f t="array" aca="1" ref="DK83" ca="1">IFERROR(IF(AX83*fxVal_normal=_BS!AX83,"",IF(OR(AX83="", NOT(ISNUMBER(AX83)), ISERROR(AX83), $B83=""), "",
   IF($I83=1,
      IFBLANK(
         _xldudf_CX_PUSH(AX83*fxVal_normal, CX_ENTITY, $B83, AX$11, AX$14, AX$60,),
         ""
      ),
      IF($I83=2,
         IFBLANK(
            _xldudf_CX_PUSH(AX83, CX_ENTITY, $B83, AX$11, AX$14, AX$60,),
            ""
         ),
         IF($I83=3,
            "",
            IFBLANK(
               _xldudf_CX_PUSH(AX83, CX_ENTITY, $B83, AX$11, AX$14, AX$60,),
               ""
            )
         )
      )
   )
)),"")</f>
        <v/>
      </c>
      <c r="DL83" s="1883" t="str" cm="1">
        <f t="array" aca="1" ref="DL83" ca="1">IFERROR(IF(AY83*fxVal_normal=_BS!AY83,"",IF(OR(AY83="", NOT(ISNUMBER(AY83)), ISERROR(AY83), $B83=""), "",
   IF($I83=1,
      IFBLANK(
         _xldudf_CX_PUSH(AY83*fxVal_normal, CX_ENTITY, $B83, AY$11, AY$14, AY$60,),
         ""
      ),
      IF($I83=2,
         IFBLANK(
            _xldudf_CX_PUSH(AY83, CX_ENTITY, $B83, AY$11, AY$14, AY$60,),
            ""
         ),
         IF($I83=3,
            "",
            IFBLANK(
               _xldudf_CX_PUSH(AY83, CX_ENTITY, $B83, AY$11, AY$14, AY$60,),
               ""
            )
         )
      )
   )
)),"")</f>
        <v/>
      </c>
      <c r="DM83" s="1883" t="str" cm="1">
        <f t="array" aca="1" ref="DM83" ca="1">IFERROR(IF(AZ83*fxVal_normal=_BS!AZ83,"",IF(OR(AZ83="", NOT(ISNUMBER(AZ83)), ISERROR(AZ83), $B83=""), "",
   IF($I83=1,
      IFBLANK(
         _xldudf_CX_PUSH(AZ83*fxVal_normal, CX_ENTITY, $B83, AZ$11, AZ$14, AZ$60,),
         ""
      ),
      IF($I83=2,
         IFBLANK(
            _xldudf_CX_PUSH(AZ83, CX_ENTITY, $B83, AZ$11, AZ$14, AZ$60,),
            ""
         ),
         IF($I83=3,
            "",
            IFBLANK(
               _xldudf_CX_PUSH(AZ83, CX_ENTITY, $B83, AZ$11, AZ$14, AZ$60,),
               ""
            )
         )
      )
   )
)),"")</f>
        <v/>
      </c>
      <c r="DN83" s="1883" t="str" cm="1">
        <f t="array" aca="1" ref="DN83" ca="1">IFERROR(IF(BA83*fxVal_normal=_BS!BA83,"",IF(OR(BA83="", NOT(ISNUMBER(BA83)), ISERROR(BA83), $B83=""), "",
   IF($I83=1,
      IFBLANK(
         _xldudf_CX_PUSH(BA83*fxVal_normal, CX_ENTITY, $B83, BA$11, BA$14, BA$60,),
         ""
      ),
      IF($I83=2,
         IFBLANK(
            _xldudf_CX_PUSH(BA83, CX_ENTITY, $B83, BA$11, BA$14, BA$60,),
            ""
         ),
         IF($I83=3,
            "",
            IFBLANK(
               _xldudf_CX_PUSH(BA83, CX_ENTITY, $B83, BA$11, BA$14, BA$60,),
               ""
            )
         )
      )
   )
)),"")</f>
        <v/>
      </c>
      <c r="DO83" s="1883" t="str" cm="1">
        <f t="array" aca="1" ref="DO83" ca="1">IFERROR(IF(BB83*fxVal_normal=_BS!BB83,"",IF(OR(BB83="", NOT(ISNUMBER(BB83)), ISERROR(BB83), $B83=""), "",
   IF($I83=1,
      IFBLANK(
         _xldudf_CX_PUSH(BB83*fxVal_normal, CX_ENTITY, $B83, BB$11, BB$14, BB$60,),
         ""
      ),
      IF($I83=2,
         IFBLANK(
            _xldudf_CX_PUSH(BB83, CX_ENTITY, $B83, BB$11, BB$14, BB$60,),
            ""
         ),
         IF($I83=3,
            "",
            IFBLANK(
               _xldudf_CX_PUSH(BB83, CX_ENTITY, $B83, BB$11, BB$14, BB$60,),
               ""
            )
         )
      )
   )
)),"")</f>
        <v/>
      </c>
      <c r="DP83" s="1883" t="str" cm="1">
        <f t="array" aca="1" ref="DP83" ca="1">IFERROR(IF(BC83*fxVal_normal=_BS!BC83,"",IF(OR(BC83="", NOT(ISNUMBER(BC83)), ISERROR(BC83), $B83=""), "",
   IF($I83=1,
      IFBLANK(
         _xldudf_CX_PUSH(BC83*fxVal_normal, CX_ENTITY, $B83, BC$11, BC$14, BC$60,),
         ""
      ),
      IF($I83=2,
         IFBLANK(
            _xldudf_CX_PUSH(BC83, CX_ENTITY, $B83, BC$11, BC$14, BC$60,),
            ""
         ),
         IF($I83=3,
            "",
            IFBLANK(
               _xldudf_CX_PUSH(BC83, CX_ENTITY, $B83, BC$11, BC$14, BC$60,),
               ""
            )
         )
      )
   )
)),"")</f>
        <v/>
      </c>
      <c r="DQ83" s="1883" t="str" cm="1">
        <f t="array" aca="1" ref="DQ83" ca="1">IFERROR(IF(BD83*fxVal_normal=_BS!BD83,"",IF(OR(BD83="", NOT(ISNUMBER(BD83)), ISERROR(BD83), $B83=""), "",
   IF($I83=1,
      IFBLANK(
         _xldudf_CX_PUSH(BD83*fxVal_normal, CX_ENTITY, $B83, BD$11, BD$14, BD$60,),
         ""
      ),
      IF($I83=2,
         IFBLANK(
            _xldudf_CX_PUSH(BD83, CX_ENTITY, $B83, BD$11, BD$14, BD$60,),
            ""
         ),
         IF($I83=3,
            "",
            IFBLANK(
               _xldudf_CX_PUSH(BD83, CX_ENTITY, $B83, BD$11, BD$14, BD$60,),
               ""
            )
         )
      )
   )
)),"")</f>
        <v/>
      </c>
      <c r="DR83" s="1883" t="str" cm="1">
        <f t="array" aca="1" ref="DR83" ca="1">IFERROR(IF(BE83*fxVal_normal=_BS!BE83,"",IF(OR(BE83="", NOT(ISNUMBER(BE83)), ISERROR(BE83), $B83=""), "",
   IF($I83=1,
      IFBLANK(
         _xldudf_CX_PUSH(BE83*fxVal_normal, CX_ENTITY, $B83, BE$11, BE$14, BE$60,),
         ""
      ),
      IF($I83=2,
         IFBLANK(
            _xldudf_CX_PUSH(BE83, CX_ENTITY, $B83, BE$11, BE$14, BE$60,),
            ""
         ),
         IF($I83=3,
            "",
            IFBLANK(
               _xldudf_CX_PUSH(BE83, CX_ENTITY, $B83, BE$11, BE$14, BE$60,),
               ""
            )
         )
      )
   )
)),"")</f>
        <v/>
      </c>
      <c r="DS83" s="1883" t="str" cm="1">
        <f t="array" aca="1" ref="DS83" ca="1">IFERROR(IF(BF83*fxVal_normal=_BS!BF83,"",IF(OR(BF83="", NOT(ISNUMBER(BF83)), ISERROR(BF83), $B83=""), "",
   IF($I83=1,
      IFBLANK(
         _xldudf_CX_PUSH(BF83*fxVal_normal, CX_ENTITY, $B83, BF$11, BF$14, BF$60,),
         ""
      ),
      IF($I83=2,
         IFBLANK(
            _xldudf_CX_PUSH(BF83, CX_ENTITY, $B83, BF$11, BF$14, BF$60,),
            ""
         ),
         IF($I83=3,
            "",
            IFBLANK(
               _xldudf_CX_PUSH(BF83, CX_ENTITY, $B83, BF$11, BF$14, BF$60,),
               ""
            )
         )
      )
   )
)),"")</f>
        <v/>
      </c>
      <c r="DT83" s="1883" t="str" cm="1">
        <f t="array" aca="1" ref="DT83" ca="1">IFERROR(IF(BG83*fxVal_normal=_BS!BG83,"",IF(OR(BG83="", NOT(ISNUMBER(BG83)), ISERROR(BG83), $B83=""), "",
   IF($I83=1,
      IFBLANK(
         _xldudf_CX_PUSH(BG83*fxVal_normal, CX_ENTITY, $B83, BG$11, BG$14, BG$60,),
         ""
      ),
      IF($I83=2,
         IFBLANK(
            _xldudf_CX_PUSH(BG83, CX_ENTITY, $B83, BG$11, BG$14, BG$60,),
            ""
         ),
         IF($I83=3,
            "",
            IFBLANK(
               _xldudf_CX_PUSH(BG83, CX_ENTITY, $B83, BG$11, BG$14, BG$60,),
               ""
            )
         )
      )
   )
)),"")</f>
        <v/>
      </c>
      <c r="DU83" s="1883" t="str" cm="1">
        <f t="array" aca="1" ref="DU83" ca="1">IFERROR(IF(BH83*fxVal_normal=_BS!BH83,"",IF(OR(BH83="", NOT(ISNUMBER(BH83)), ISERROR(BH83), $B83=""), "",
   IF($I83=1,
      IFBLANK(
         _xldudf_CX_PUSH(BH83*fxVal_normal, CX_ENTITY, $B83, BH$11, BH$14, BH$60,),
         ""
      ),
      IF($I83=2,
         IFBLANK(
            _xldudf_CX_PUSH(BH83, CX_ENTITY, $B83, BH$11, BH$14, BH$60,),
            ""
         ),
         IF($I83=3,
            "",
            IFBLANK(
               _xldudf_CX_PUSH(BH83, CX_ENTITY, $B83, BH$11, BH$14, BH$60,),
               ""
            )
         )
      )
   )
)),"")</f>
        <v/>
      </c>
      <c r="DV83" s="1883" t="str" cm="1">
        <f t="array" aca="1" ref="DV83" ca="1">IFERROR(IF(BI83*fxVal_normal=_BS!BI83,"",IF(OR(BI83="", NOT(ISNUMBER(BI83)), ISERROR(BI83), $B83=""), "",
   IF($I83=1,
      IFBLANK(
         _xldudf_CX_PUSH(BI83*fxVal_normal, CX_ENTITY, $B83, BI$11, BI$14, BI$60,),
         ""
      ),
      IF($I83=2,
         IFBLANK(
            _xldudf_CX_PUSH(BI83, CX_ENTITY, $B83, BI$11, BI$14, BI$60,),
            ""
         ),
         IF($I83=3,
            "",
            IFBLANK(
               _xldudf_CX_PUSH(BI83, CX_ENTITY, $B83, BI$11, BI$14, BI$60,),
               ""
            )
         )
      )
   )
)),"")</f>
        <v/>
      </c>
      <c r="DW83" s="1883" t="str" cm="1">
        <f t="array" aca="1" ref="DW83" ca="1">IFERROR(IF(BJ83*fxVal_normal=_BS!BJ83,"",IF(OR(BJ83="", NOT(ISNUMBER(BJ83)), ISERROR(BJ83), $B83=""), "",
   IF($I83=1,
      IFBLANK(
         _xldudf_CX_PUSH(BJ83*fxVal_normal, CX_ENTITY, $B83, BJ$11, BJ$14, BJ$60,),
         ""
      ),
      IF($I83=2,
         IFBLANK(
            _xldudf_CX_PUSH(BJ83, CX_ENTITY, $B83, BJ$11, BJ$14, BJ$60,),
            ""
         ),
         IF($I83=3,
            "",
            IFBLANK(
               _xldudf_CX_PUSH(BJ83, CX_ENTITY, $B83, BJ$11, BJ$14, BJ$60,),
               ""
            )
         )
      )
   )
)),"")</f>
        <v/>
      </c>
      <c r="DX83" s="1883" t="str" cm="1">
        <f t="array" aca="1" ref="DX83" ca="1">IFERROR(IF(BK83*fxVal_normal=_BS!BK83,"",IF(OR(BK83="", NOT(ISNUMBER(BK83)), ISERROR(BK83), $B83=""), "",
   IF($I83=1,
      IFBLANK(
         _xldudf_CX_PUSH(BK83*fxVal_normal, CX_ENTITY, $B83, BK$11, BK$14, BK$60,),
         ""
      ),
      IF($I83=2,
         IFBLANK(
            _xldudf_CX_PUSH(BK83, CX_ENTITY, $B83, BK$11, BK$14, BK$60,),
            ""
         ),
         IF($I83=3,
            "",
            IFBLANK(
               _xldudf_CX_PUSH(BK83, CX_ENTITY, $B83, BK$11, BK$14, BK$60,),
               ""
            )
         )
      )
   )
)),"")</f>
        <v/>
      </c>
      <c r="DY83" s="1883" t="str" cm="1">
        <f t="array" aca="1" ref="DY83" ca="1">IFERROR(IF(BL83*fxVal_normal=_BS!BL83,"",IF(OR(BL83="", NOT(ISNUMBER(BL83)), ISERROR(BL83), $B83=""), "",
   IF($I83=1,
      IFBLANK(
         _xldudf_CX_PUSH(BL83*fxVal_normal, CX_ENTITY, $B83, BL$11, BL$14, BL$60,),
         ""
      ),
      IF($I83=2,
         IFBLANK(
            _xldudf_CX_PUSH(BL83, CX_ENTITY, $B83, BL$11, BL$14, BL$60,),
            ""
         ),
         IF($I83=3,
            "",
            IFBLANK(
               _xldudf_CX_PUSH(BL83, CX_ENTITY, $B83, BL$11, BL$14, BL$60,),
               ""
            )
         )
      )
   )
)),"")</f>
        <v/>
      </c>
      <c r="DZ83" s="1883" t="str" cm="1">
        <f t="array" aca="1" ref="DZ83" ca="1">IFERROR(IF(BM83*fxVal_normal=_BS!BM83,"",IF(OR(BM83="", NOT(ISNUMBER(BM83)), ISERROR(BM83), $B83=""), "",
   IF($I83=1,
      IFBLANK(
         _xldudf_CX_PUSH(BM83*fxVal_normal, CX_ENTITY, $B83, BM$11, BM$14, BM$60,),
         ""
      ),
      IF($I83=2,
         IFBLANK(
            _xldudf_CX_PUSH(BM83, CX_ENTITY, $B83, BM$11, BM$14, BM$60,),
            ""
         ),
         IF($I83=3,
            "",
            IFBLANK(
               _xldudf_CX_PUSH(BM83, CX_ENTITY, $B83, BM$11, BM$14, BM$60,),
               ""
            )
         )
      )
   )
)),"")</f>
        <v/>
      </c>
      <c r="EA83" s="1883" t="str" cm="1">
        <f t="array" aca="1" ref="EA83" ca="1">IFERROR(IF(BN83*fxVal_normal=_BS!BN83,"",IF(OR(BN83="", NOT(ISNUMBER(BN83)), ISERROR(BN83), $B83=""), "",
   IF($I83=1,
      IFBLANK(
         _xldudf_CX_PUSH(BN83*fxVal_normal, CX_ENTITY, $B83, BN$11, BN$14, BN$60,),
         ""
      ),
      IF($I83=2,
         IFBLANK(
            _xldudf_CX_PUSH(BN83, CX_ENTITY, $B83, BN$11, BN$14, BN$60,),
            ""
         ),
         IF($I83=3,
            "",
            IFBLANK(
               _xldudf_CX_PUSH(BN83, CX_ENTITY, $B83, BN$11, BN$14, BN$60,),
               ""
            )
         )
      )
   )
)),"")</f>
        <v/>
      </c>
    </row>
    <row r="84" spans="1:131" ht="21" customHeight="1">
      <c r="A84" s="1646"/>
      <c r="B84" s="811" t="str" cm="1">
        <f t="array" ref="B84">IFBLANK(_BS!F84,"")</f>
        <v>Deferred Tax Assets / Liabilities (on BS)</v>
      </c>
      <c r="C84" s="811" t="str" cm="1">
        <f t="array" ref="C84">IFBLANK(_BS!C84,"")</f>
        <v>Deferred Tax Assets / Liabilities (Company View)</v>
      </c>
      <c r="D84" s="1549"/>
      <c r="E84" s="1902" t="e" cm="1">
        <f t="array" aca="1" ref="E8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)($AD84:$CH84, Z84)</f>
        <v>#NAME?</v>
      </c>
      <c r="F84" s="1897"/>
      <c r="G84" s="1897"/>
      <c r="H84" s="401">
        <v>1</v>
      </c>
      <c r="I84" s="401">
        <v>1</v>
      </c>
      <c r="J84" s="401"/>
      <c r="N84" s="158"/>
      <c r="O84" s="101"/>
      <c r="P84" s="52"/>
      <c r="Q84" s="101"/>
      <c r="R84" s="126"/>
      <c r="S84" s="101"/>
      <c r="T84" s="101"/>
      <c r="U84" s="39"/>
      <c r="W84" s="930" t="str">
        <f t="shared" si="18"/>
        <v>Budget</v>
      </c>
      <c r="X84" s="857" t="str">
        <f>_BS!X84</f>
        <v>a</v>
      </c>
      <c r="Y84" s="1593">
        <f t="shared" si="17"/>
        <v>2</v>
      </c>
      <c r="Z84" s="198" cm="1">
        <f t="array" ref="Z84">_xlfn.SWITCH(
    TRUE,
    _BS!$L84=TRUE, 1,
    _BS!$L84=FALSE,-1,
    _BS!$L84=-1,0,
"n/a"
)</f>
        <v>1</v>
      </c>
      <c r="AA84" s="200"/>
      <c r="AB84" s="88" t="str">
        <f>_BS!AB84</f>
        <v>Deferred Tax Assets / Liabilities</v>
      </c>
      <c r="AC84" s="88" t="e" cm="1" vm="5">
        <f t="array" aca="1" ref="AC84" ca="1">_xlfn.LET(
_xlpm._termname, $AB84,
_xlpm._iconname, "find",
_xlpm._icon, fx_getIcon(_xlpm._iconname),
_xlpm._location, _xlfn.XLOOKUP(LOWER(_xlpm._termname), LOWER(tbl_acctDef[Term]),tbl_acctDef[Term]),
_xlpm._hyperlink, HYPERLINK("#"&amp;CELL("address",_xlpm._location), _xlpm._icon),
IFERROR(_xlpm._hyperlink,"")
)</f>
        <v>#VALUE!</v>
      </c>
      <c r="AD84" s="1669">
        <v>1</v>
      </c>
      <c r="AE84" s="1669">
        <v>1</v>
      </c>
      <c r="AF84" s="1669">
        <v>1</v>
      </c>
      <c r="AG84" s="1669">
        <v>1</v>
      </c>
      <c r="AH84" s="1669">
        <v>1</v>
      </c>
      <c r="AI84" s="1669">
        <v>1</v>
      </c>
      <c r="AJ84" s="1669">
        <v>1</v>
      </c>
      <c r="AK84" s="1669">
        <v>1</v>
      </c>
      <c r="AL84" s="1669">
        <v>1</v>
      </c>
      <c r="AM84" s="1669">
        <v>1</v>
      </c>
      <c r="AN84" s="1669">
        <v>1</v>
      </c>
      <c r="AO84" s="1669">
        <v>1</v>
      </c>
      <c r="AP84" s="1669">
        <v>1</v>
      </c>
      <c r="AQ84" s="1669">
        <v>1</v>
      </c>
      <c r="AR84" s="1669">
        <v>1</v>
      </c>
      <c r="AS84" s="1669">
        <v>1</v>
      </c>
      <c r="AT84" s="1669">
        <v>1</v>
      </c>
      <c r="AU84" s="1669">
        <v>1</v>
      </c>
      <c r="AV84" s="1669">
        <v>1</v>
      </c>
      <c r="AW84" s="1669">
        <v>1</v>
      </c>
      <c r="AX84" s="1669">
        <v>1</v>
      </c>
      <c r="AY84" s="1669">
        <v>1</v>
      </c>
      <c r="AZ84" s="1669">
        <v>1</v>
      </c>
      <c r="BA84" s="1669">
        <v>1</v>
      </c>
      <c r="BB84" s="1669">
        <v>1</v>
      </c>
      <c r="BC84" s="1669">
        <v>1</v>
      </c>
      <c r="BD84" s="1669">
        <v>1</v>
      </c>
      <c r="BE84" s="1669">
        <v>1</v>
      </c>
      <c r="BF84" s="1669">
        <v>1</v>
      </c>
      <c r="BG84" s="1669">
        <v>1</v>
      </c>
      <c r="BH84" s="1669">
        <v>1</v>
      </c>
      <c r="BI84" s="1669">
        <v>1</v>
      </c>
      <c r="BJ84" s="1669">
        <v>1</v>
      </c>
      <c r="BK84" s="1669">
        <v>1</v>
      </c>
      <c r="BL84" s="1669">
        <v>1</v>
      </c>
      <c r="BM84" s="1669">
        <v>1</v>
      </c>
      <c r="BN84" s="1669">
        <v>1</v>
      </c>
      <c r="BO84" s="2095"/>
      <c r="BP84" s="2095"/>
      <c r="BQ84" s="2095"/>
      <c r="BR84" s="2095"/>
      <c r="BS84" s="2095"/>
      <c r="BT84" s="2095"/>
      <c r="BU84" s="2095"/>
      <c r="BV84" s="2095"/>
      <c r="BW84" s="2095"/>
      <c r="BX84" s="2095"/>
      <c r="BY84" s="2095"/>
      <c r="BZ84" s="2095"/>
      <c r="CA84" s="926"/>
      <c r="CB84" s="921"/>
      <c r="CC84" s="927"/>
      <c r="CD84" s="928" t="e" cm="1">
        <f t="array" aca="1" ref="CD84" ca="1">_xlfn.XLOOKUP(BS!CD$11, array_timeline, BS!$AD84:$BN84)</f>
        <v>#NAME?</v>
      </c>
      <c r="CE84" s="928" t="e" cm="1">
        <f t="array" aca="1" ref="CE84" ca="1">_xlfn.XLOOKUP(BS!CE$11, array_timeline, BS!$AD84:$BN84)</f>
        <v>#NAME?</v>
      </c>
      <c r="CF84" s="925"/>
      <c r="CG84" s="2124" t="e">
        <f t="shared" ca="1" si="16"/>
        <v>#NAME?</v>
      </c>
      <c r="CH84" s="2124" t="e">
        <f t="shared" ca="1" si="16"/>
        <v>#NAME?</v>
      </c>
      <c r="CI84" s="200"/>
      <c r="CQ84" s="1883" t="str" cm="1">
        <f t="array" aca="1" ref="CQ84" ca="1">IFERROR(IF(AD84*fxVal_normal=_BS!AD84,"",IF(OR(AD84="", NOT(ISNUMBER(AD84)), ISERROR(AD84), $B84=""), "",
   IF($I84=1,
      IFBLANK(
         _xldudf_CX_PUSH(AD84*fxVal_normal, CX_ENTITY, $B84, AD$11, AD$14, AD$60,),
         ""
      ),
      IF($I84=2,
         IFBLANK(
            _xldudf_CX_PUSH(AD84, CX_ENTITY, $B84, AD$11, AD$14, AD$60,),
            ""
         ),
         IF($I84=3,
            "",
            IFBLANK(
               _xldudf_CX_PUSH(AD84, CX_ENTITY, $B84, AD$11, AD$14, AD$60,),
               ""
            )
         )
      )
   )
)),"")</f>
        <v/>
      </c>
      <c r="CR84" s="1883" t="str" cm="1">
        <f t="array" aca="1" ref="CR84" ca="1">IFERROR(IF(AE84*fxVal_normal=_BS!AE84,"",IF(OR(AE84="", NOT(ISNUMBER(AE84)), ISERROR(AE84), $B84=""), "",
   IF($I84=1,
      IFBLANK(
         _xldudf_CX_PUSH(AE84*fxVal_normal, CX_ENTITY, $B84, AE$11, AE$14, AE$60,),
         ""
      ),
      IF($I84=2,
         IFBLANK(
            _xldudf_CX_PUSH(AE84, CX_ENTITY, $B84, AE$11, AE$14, AE$60,),
            ""
         ),
         IF($I84=3,
            "",
            IFBLANK(
               _xldudf_CX_PUSH(AE84, CX_ENTITY, $B84, AE$11, AE$14, AE$60,),
               ""
            )
         )
      )
   )
)),"")</f>
        <v/>
      </c>
      <c r="CS84" s="1883" t="str" cm="1">
        <f t="array" aca="1" ref="CS84" ca="1">IFERROR(IF(AF84*fxVal_normal=_BS!AF84,"",IF(OR(AF84="", NOT(ISNUMBER(AF84)), ISERROR(AF84), $B84=""), "",
   IF($I84=1,
      IFBLANK(
         _xldudf_CX_PUSH(AF84*fxVal_normal, CX_ENTITY, $B84, AF$11, AF$14, AF$60,),
         ""
      ),
      IF($I84=2,
         IFBLANK(
            _xldudf_CX_PUSH(AF84, CX_ENTITY, $B84, AF$11, AF$14, AF$60,),
            ""
         ),
         IF($I84=3,
            "",
            IFBLANK(
               _xldudf_CX_PUSH(AF84, CX_ENTITY, $B84, AF$11, AF$14, AF$60,),
               ""
            )
         )
      )
   )
)),"")</f>
        <v/>
      </c>
      <c r="CT84" s="1883" t="str" cm="1">
        <f t="array" aca="1" ref="CT84" ca="1">IFERROR(IF(AG84*fxVal_normal=_BS!AG84,"",IF(OR(AG84="", NOT(ISNUMBER(AG84)), ISERROR(AG84), $B84=""), "",
   IF($I84=1,
      IFBLANK(
         _xldudf_CX_PUSH(AG84*fxVal_normal, CX_ENTITY, $B84, AG$11, AG$14, AG$60,),
         ""
      ),
      IF($I84=2,
         IFBLANK(
            _xldudf_CX_PUSH(AG84, CX_ENTITY, $B84, AG$11, AG$14, AG$60,),
            ""
         ),
         IF($I84=3,
            "",
            IFBLANK(
               _xldudf_CX_PUSH(AG84, CX_ENTITY, $B84, AG$11, AG$14, AG$60,),
               ""
            )
         )
      )
   )
)),"")</f>
        <v/>
      </c>
      <c r="CU84" s="1883" t="str" cm="1">
        <f t="array" aca="1" ref="CU84" ca="1">IFERROR(IF(AH84*fxVal_normal=_BS!AH84,"",IF(OR(AH84="", NOT(ISNUMBER(AH84)), ISERROR(AH84), $B84=""), "",
   IF($I84=1,
      IFBLANK(
         _xldudf_CX_PUSH(AH84*fxVal_normal, CX_ENTITY, $B84, AH$11, AH$14, AH$60,),
         ""
      ),
      IF($I84=2,
         IFBLANK(
            _xldudf_CX_PUSH(AH84, CX_ENTITY, $B84, AH$11, AH$14, AH$60,),
            ""
         ),
         IF($I84=3,
            "",
            IFBLANK(
               _xldudf_CX_PUSH(AH84, CX_ENTITY, $B84, AH$11, AH$14, AH$60,),
               ""
            )
         )
      )
   )
)),"")</f>
        <v/>
      </c>
      <c r="CV84" s="1883" t="str" cm="1">
        <f t="array" aca="1" ref="CV84" ca="1">IFERROR(IF(AI84*fxVal_normal=_BS!AI84,"",IF(OR(AI84="", NOT(ISNUMBER(AI84)), ISERROR(AI84), $B84=""), "",
   IF($I84=1,
      IFBLANK(
         _xldudf_CX_PUSH(AI84*fxVal_normal, CX_ENTITY, $B84, AI$11, AI$14, AI$60,),
         ""
      ),
      IF($I84=2,
         IFBLANK(
            _xldudf_CX_PUSH(AI84, CX_ENTITY, $B84, AI$11, AI$14, AI$60,),
            ""
         ),
         IF($I84=3,
            "",
            IFBLANK(
               _xldudf_CX_PUSH(AI84, CX_ENTITY, $B84, AI$11, AI$14, AI$60,),
               ""
            )
         )
      )
   )
)),"")</f>
        <v/>
      </c>
      <c r="CW84" s="1883" t="str" cm="1">
        <f t="array" aca="1" ref="CW84" ca="1">IFERROR(IF(AJ84*fxVal_normal=_BS!AJ84,"",IF(OR(AJ84="", NOT(ISNUMBER(AJ84)), ISERROR(AJ84), $B84=""), "",
   IF($I84=1,
      IFBLANK(
         _xldudf_CX_PUSH(AJ84*fxVal_normal, CX_ENTITY, $B84, AJ$11, AJ$14, AJ$60,),
         ""
      ),
      IF($I84=2,
         IFBLANK(
            _xldudf_CX_PUSH(AJ84, CX_ENTITY, $B84, AJ$11, AJ$14, AJ$60,),
            ""
         ),
         IF($I84=3,
            "",
            IFBLANK(
               _xldudf_CX_PUSH(AJ84, CX_ENTITY, $B84, AJ$11, AJ$14, AJ$60,),
               ""
            )
         )
      )
   )
)),"")</f>
        <v/>
      </c>
      <c r="CX84" s="1883" t="str" cm="1">
        <f t="array" aca="1" ref="CX84" ca="1">IFERROR(IF(AK84*fxVal_normal=_BS!AK84,"",IF(OR(AK84="", NOT(ISNUMBER(AK84)), ISERROR(AK84), $B84=""), "",
   IF($I84=1,
      IFBLANK(
         _xldudf_CX_PUSH(AK84*fxVal_normal, CX_ENTITY, $B84, AK$11, AK$14, AK$60,),
         ""
      ),
      IF($I84=2,
         IFBLANK(
            _xldudf_CX_PUSH(AK84, CX_ENTITY, $B84, AK$11, AK$14, AK$60,),
            ""
         ),
         IF($I84=3,
            "",
            IFBLANK(
               _xldudf_CX_PUSH(AK84, CX_ENTITY, $B84, AK$11, AK$14, AK$60,),
               ""
            )
         )
      )
   )
)),"")</f>
        <v/>
      </c>
      <c r="CY84" s="1883" t="str" cm="1">
        <f t="array" aca="1" ref="CY84" ca="1">IFERROR(IF(AL84*fxVal_normal=_BS!AL84,"",IF(OR(AL84="", NOT(ISNUMBER(AL84)), ISERROR(AL84), $B84=""), "",
   IF($I84=1,
      IFBLANK(
         _xldudf_CX_PUSH(AL84*fxVal_normal, CX_ENTITY, $B84, AL$11, AL$14, AL$60,),
         ""
      ),
      IF($I84=2,
         IFBLANK(
            _xldudf_CX_PUSH(AL84, CX_ENTITY, $B84, AL$11, AL$14, AL$60,),
            ""
         ),
         IF($I84=3,
            "",
            IFBLANK(
               _xldudf_CX_PUSH(AL84, CX_ENTITY, $B84, AL$11, AL$14, AL$60,),
               ""
            )
         )
      )
   )
)),"")</f>
        <v/>
      </c>
      <c r="CZ84" s="1883" t="str" cm="1">
        <f t="array" aca="1" ref="CZ84" ca="1">IFERROR(IF(AM84*fxVal_normal=_BS!AM84,"",IF(OR(AM84="", NOT(ISNUMBER(AM84)), ISERROR(AM84), $B84=""), "",
   IF($I84=1,
      IFBLANK(
         _xldudf_CX_PUSH(AM84*fxVal_normal, CX_ENTITY, $B84, AM$11, AM$14, AM$60,),
         ""
      ),
      IF($I84=2,
         IFBLANK(
            _xldudf_CX_PUSH(AM84, CX_ENTITY, $B84, AM$11, AM$14, AM$60,),
            ""
         ),
         IF($I84=3,
            "",
            IFBLANK(
               _xldudf_CX_PUSH(AM84, CX_ENTITY, $B84, AM$11, AM$14, AM$60,),
               ""
            )
         )
      )
   )
)),"")</f>
        <v/>
      </c>
      <c r="DA84" s="1883" t="str" cm="1">
        <f t="array" aca="1" ref="DA84" ca="1">IFERROR(IF(AN84*fxVal_normal=_BS!AN84,"",IF(OR(AN84="", NOT(ISNUMBER(AN84)), ISERROR(AN84), $B84=""), "",
   IF($I84=1,
      IFBLANK(
         _xldudf_CX_PUSH(AN84*fxVal_normal, CX_ENTITY, $B84, AN$11, AN$14, AN$60,),
         ""
      ),
      IF($I84=2,
         IFBLANK(
            _xldudf_CX_PUSH(AN84, CX_ENTITY, $B84, AN$11, AN$14, AN$60,),
            ""
         ),
         IF($I84=3,
            "",
            IFBLANK(
               _xldudf_CX_PUSH(AN84, CX_ENTITY, $B84, AN$11, AN$14, AN$60,),
               ""
            )
         )
      )
   )
)),"")</f>
        <v/>
      </c>
      <c r="DB84" s="1883" t="str" cm="1">
        <f t="array" aca="1" ref="DB84" ca="1">IFERROR(IF(AO84*fxVal_normal=_BS!AO84,"",IF(OR(AO84="", NOT(ISNUMBER(AO84)), ISERROR(AO84), $B84=""), "",
   IF($I84=1,
      IFBLANK(
         _xldudf_CX_PUSH(AO84*fxVal_normal, CX_ENTITY, $B84, AO$11, AO$14, AO$60,),
         ""
      ),
      IF($I84=2,
         IFBLANK(
            _xldudf_CX_PUSH(AO84, CX_ENTITY, $B84, AO$11, AO$14, AO$60,),
            ""
         ),
         IF($I84=3,
            "",
            IFBLANK(
               _xldudf_CX_PUSH(AO84, CX_ENTITY, $B84, AO$11, AO$14, AO$60,),
               ""
            )
         )
      )
   )
)),"")</f>
        <v/>
      </c>
      <c r="DC84" s="1883" t="str" cm="1">
        <f t="array" aca="1" ref="DC84" ca="1">IFERROR(IF(AP84*fxVal_normal=_BS!AP84,"",IF(OR(AP84="", NOT(ISNUMBER(AP84)), ISERROR(AP84), $B84=""), "",
   IF($I84=1,
      IFBLANK(
         _xldudf_CX_PUSH(AP84*fxVal_normal, CX_ENTITY, $B84, AP$11, AP$14, AP$60,),
         ""
      ),
      IF($I84=2,
         IFBLANK(
            _xldudf_CX_PUSH(AP84, CX_ENTITY, $B84, AP$11, AP$14, AP$60,),
            ""
         ),
         IF($I84=3,
            "",
            IFBLANK(
               _xldudf_CX_PUSH(AP84, CX_ENTITY, $B84, AP$11, AP$14, AP$60,),
               ""
            )
         )
      )
   )
)),"")</f>
        <v/>
      </c>
      <c r="DD84" s="1883" t="str" cm="1">
        <f t="array" aca="1" ref="DD84" ca="1">IFERROR(IF(AQ84*fxVal_normal=_BS!AQ84,"",IF(OR(AQ84="", NOT(ISNUMBER(AQ84)), ISERROR(AQ84), $B84=""), "",
   IF($I84=1,
      IFBLANK(
         _xldudf_CX_PUSH(AQ84*fxVal_normal, CX_ENTITY, $B84, AQ$11, AQ$14, AQ$60,),
         ""
      ),
      IF($I84=2,
         IFBLANK(
            _xldudf_CX_PUSH(AQ84, CX_ENTITY, $B84, AQ$11, AQ$14, AQ$60,),
            ""
         ),
         IF($I84=3,
            "",
            IFBLANK(
               _xldudf_CX_PUSH(AQ84, CX_ENTITY, $B84, AQ$11, AQ$14, AQ$60,),
               ""
            )
         )
      )
   )
)),"")</f>
        <v/>
      </c>
      <c r="DE84" s="1883" t="str" cm="1">
        <f t="array" aca="1" ref="DE84" ca="1">IFERROR(IF(AR84*fxVal_normal=_BS!AR84,"",IF(OR(AR84="", NOT(ISNUMBER(AR84)), ISERROR(AR84), $B84=""), "",
   IF($I84=1,
      IFBLANK(
         _xldudf_CX_PUSH(AR84*fxVal_normal, CX_ENTITY, $B84, AR$11, AR$14, AR$60,),
         ""
      ),
      IF($I84=2,
         IFBLANK(
            _xldudf_CX_PUSH(AR84, CX_ENTITY, $B84, AR$11, AR$14, AR$60,),
            ""
         ),
         IF($I84=3,
            "",
            IFBLANK(
               _xldudf_CX_PUSH(AR84, CX_ENTITY, $B84, AR$11, AR$14, AR$60,),
               ""
            )
         )
      )
   )
)),"")</f>
        <v/>
      </c>
      <c r="DF84" s="1883" t="str" cm="1">
        <f t="array" aca="1" ref="DF84" ca="1">IFERROR(IF(AS84*fxVal_normal=_BS!AS84,"",IF(OR(AS84="", NOT(ISNUMBER(AS84)), ISERROR(AS84), $B84=""), "",
   IF($I84=1,
      IFBLANK(
         _xldudf_CX_PUSH(AS84*fxVal_normal, CX_ENTITY, $B84, AS$11, AS$14, AS$60,),
         ""
      ),
      IF($I84=2,
         IFBLANK(
            _xldudf_CX_PUSH(AS84, CX_ENTITY, $B84, AS$11, AS$14, AS$60,),
            ""
         ),
         IF($I84=3,
            "",
            IFBLANK(
               _xldudf_CX_PUSH(AS84, CX_ENTITY, $B84, AS$11, AS$14, AS$60,),
               ""
            )
         )
      )
   )
)),"")</f>
        <v/>
      </c>
      <c r="DG84" s="1883" t="str" cm="1">
        <f t="array" aca="1" ref="DG84" ca="1">IFERROR(IF(AT84*fxVal_normal=_BS!AT84,"",IF(OR(AT84="", NOT(ISNUMBER(AT84)), ISERROR(AT84), $B84=""), "",
   IF($I84=1,
      IFBLANK(
         _xldudf_CX_PUSH(AT84*fxVal_normal, CX_ENTITY, $B84, AT$11, AT$14, AT$60,),
         ""
      ),
      IF($I84=2,
         IFBLANK(
            _xldudf_CX_PUSH(AT84, CX_ENTITY, $B84, AT$11, AT$14, AT$60,),
            ""
         ),
         IF($I84=3,
            "",
            IFBLANK(
               _xldudf_CX_PUSH(AT84, CX_ENTITY, $B84, AT$11, AT$14, AT$60,),
               ""
            )
         )
      )
   )
)),"")</f>
        <v/>
      </c>
      <c r="DH84" s="1883" t="str" cm="1">
        <f t="array" aca="1" ref="DH84" ca="1">IFERROR(IF(AU84*fxVal_normal=_BS!AU84,"",IF(OR(AU84="", NOT(ISNUMBER(AU84)), ISERROR(AU84), $B84=""), "",
   IF($I84=1,
      IFBLANK(
         _xldudf_CX_PUSH(AU84*fxVal_normal, CX_ENTITY, $B84, AU$11, AU$14, AU$60,),
         ""
      ),
      IF($I84=2,
         IFBLANK(
            _xldudf_CX_PUSH(AU84, CX_ENTITY, $B84, AU$11, AU$14, AU$60,),
            ""
         ),
         IF($I84=3,
            "",
            IFBLANK(
               _xldudf_CX_PUSH(AU84, CX_ENTITY, $B84, AU$11, AU$14, AU$60,),
               ""
            )
         )
      )
   )
)),"")</f>
        <v/>
      </c>
      <c r="DI84" s="1883" t="str" cm="1">
        <f t="array" aca="1" ref="DI84" ca="1">IFERROR(IF(AV84*fxVal_normal=_BS!AV84,"",IF(OR(AV84="", NOT(ISNUMBER(AV84)), ISERROR(AV84), $B84=""), "",
   IF($I84=1,
      IFBLANK(
         _xldudf_CX_PUSH(AV84*fxVal_normal, CX_ENTITY, $B84, AV$11, AV$14, AV$60,),
         ""
      ),
      IF($I84=2,
         IFBLANK(
            _xldudf_CX_PUSH(AV84, CX_ENTITY, $B84, AV$11, AV$14, AV$60,),
            ""
         ),
         IF($I84=3,
            "",
            IFBLANK(
               _xldudf_CX_PUSH(AV84, CX_ENTITY, $B84, AV$11, AV$14, AV$60,),
               ""
            )
         )
      )
   )
)),"")</f>
        <v/>
      </c>
      <c r="DJ84" s="1883" t="str" cm="1">
        <f t="array" aca="1" ref="DJ84" ca="1">IFERROR(IF(AW84*fxVal_normal=_BS!AW84,"",IF(OR(AW84="", NOT(ISNUMBER(AW84)), ISERROR(AW84), $B84=""), "",
   IF($I84=1,
      IFBLANK(
         _xldudf_CX_PUSH(AW84*fxVal_normal, CX_ENTITY, $B84, AW$11, AW$14, AW$60,),
         ""
      ),
      IF($I84=2,
         IFBLANK(
            _xldudf_CX_PUSH(AW84, CX_ENTITY, $B84, AW$11, AW$14, AW$60,),
            ""
         ),
         IF($I84=3,
            "",
            IFBLANK(
               _xldudf_CX_PUSH(AW84, CX_ENTITY, $B84, AW$11, AW$14, AW$60,),
               ""
            )
         )
      )
   )
)),"")</f>
        <v/>
      </c>
      <c r="DK84" s="1883" t="str" cm="1">
        <f t="array" aca="1" ref="DK84" ca="1">IFERROR(IF(AX84*fxVal_normal=_BS!AX84,"",IF(OR(AX84="", NOT(ISNUMBER(AX84)), ISERROR(AX84), $B84=""), "",
   IF($I84=1,
      IFBLANK(
         _xldudf_CX_PUSH(AX84*fxVal_normal, CX_ENTITY, $B84, AX$11, AX$14, AX$60,),
         ""
      ),
      IF($I84=2,
         IFBLANK(
            _xldudf_CX_PUSH(AX84, CX_ENTITY, $B84, AX$11, AX$14, AX$60,),
            ""
         ),
         IF($I84=3,
            "",
            IFBLANK(
               _xldudf_CX_PUSH(AX84, CX_ENTITY, $B84, AX$11, AX$14, AX$60,),
               ""
            )
         )
      )
   )
)),"")</f>
        <v/>
      </c>
      <c r="DL84" s="1883" t="str" cm="1">
        <f t="array" aca="1" ref="DL84" ca="1">IFERROR(IF(AY84*fxVal_normal=_BS!AY84,"",IF(OR(AY84="", NOT(ISNUMBER(AY84)), ISERROR(AY84), $B84=""), "",
   IF($I84=1,
      IFBLANK(
         _xldudf_CX_PUSH(AY84*fxVal_normal, CX_ENTITY, $B84, AY$11, AY$14, AY$60,),
         ""
      ),
      IF($I84=2,
         IFBLANK(
            _xldudf_CX_PUSH(AY84, CX_ENTITY, $B84, AY$11, AY$14, AY$60,),
            ""
         ),
         IF($I84=3,
            "",
            IFBLANK(
               _xldudf_CX_PUSH(AY84, CX_ENTITY, $B84, AY$11, AY$14, AY$60,),
               ""
            )
         )
      )
   )
)),"")</f>
        <v/>
      </c>
      <c r="DM84" s="1883" t="str" cm="1">
        <f t="array" aca="1" ref="DM84" ca="1">IFERROR(IF(AZ84*fxVal_normal=_BS!AZ84,"",IF(OR(AZ84="", NOT(ISNUMBER(AZ84)), ISERROR(AZ84), $B84=""), "",
   IF($I84=1,
      IFBLANK(
         _xldudf_CX_PUSH(AZ84*fxVal_normal, CX_ENTITY, $B84, AZ$11, AZ$14, AZ$60,),
         ""
      ),
      IF($I84=2,
         IFBLANK(
            _xldudf_CX_PUSH(AZ84, CX_ENTITY, $B84, AZ$11, AZ$14, AZ$60,),
            ""
         ),
         IF($I84=3,
            "",
            IFBLANK(
               _xldudf_CX_PUSH(AZ84, CX_ENTITY, $B84, AZ$11, AZ$14, AZ$60,),
               ""
            )
         )
      )
   )
)),"")</f>
        <v/>
      </c>
      <c r="DN84" s="1883" t="str" cm="1">
        <f t="array" aca="1" ref="DN84" ca="1">IFERROR(IF(BA84*fxVal_normal=_BS!BA84,"",IF(OR(BA84="", NOT(ISNUMBER(BA84)), ISERROR(BA84), $B84=""), "",
   IF($I84=1,
      IFBLANK(
         _xldudf_CX_PUSH(BA84*fxVal_normal, CX_ENTITY, $B84, BA$11, BA$14, BA$60,),
         ""
      ),
      IF($I84=2,
         IFBLANK(
            _xldudf_CX_PUSH(BA84, CX_ENTITY, $B84, BA$11, BA$14, BA$60,),
            ""
         ),
         IF($I84=3,
            "",
            IFBLANK(
               _xldudf_CX_PUSH(BA84, CX_ENTITY, $B84, BA$11, BA$14, BA$60,),
               ""
            )
         )
      )
   )
)),"")</f>
        <v/>
      </c>
      <c r="DO84" s="1883" t="str" cm="1">
        <f t="array" aca="1" ref="DO84" ca="1">IFERROR(IF(BB84*fxVal_normal=_BS!BB84,"",IF(OR(BB84="", NOT(ISNUMBER(BB84)), ISERROR(BB84), $B84=""), "",
   IF($I84=1,
      IFBLANK(
         _xldudf_CX_PUSH(BB84*fxVal_normal, CX_ENTITY, $B84, BB$11, BB$14, BB$60,),
         ""
      ),
      IF($I84=2,
         IFBLANK(
            _xldudf_CX_PUSH(BB84, CX_ENTITY, $B84, BB$11, BB$14, BB$60,),
            ""
         ),
         IF($I84=3,
            "",
            IFBLANK(
               _xldudf_CX_PUSH(BB84, CX_ENTITY, $B84, BB$11, BB$14, BB$60,),
               ""
            )
         )
      )
   )
)),"")</f>
        <v/>
      </c>
      <c r="DP84" s="1883" t="str" cm="1">
        <f t="array" aca="1" ref="DP84" ca="1">IFERROR(IF(BC84*fxVal_normal=_BS!BC84,"",IF(OR(BC84="", NOT(ISNUMBER(BC84)), ISERROR(BC84), $B84=""), "",
   IF($I84=1,
      IFBLANK(
         _xldudf_CX_PUSH(BC84*fxVal_normal, CX_ENTITY, $B84, BC$11, BC$14, BC$60,),
         ""
      ),
      IF($I84=2,
         IFBLANK(
            _xldudf_CX_PUSH(BC84, CX_ENTITY, $B84, BC$11, BC$14, BC$60,),
            ""
         ),
         IF($I84=3,
            "",
            IFBLANK(
               _xldudf_CX_PUSH(BC84, CX_ENTITY, $B84, BC$11, BC$14, BC$60,),
               ""
            )
         )
      )
   )
)),"")</f>
        <v/>
      </c>
      <c r="DQ84" s="1883" t="str" cm="1">
        <f t="array" aca="1" ref="DQ84" ca="1">IFERROR(IF(BD84*fxVal_normal=_BS!BD84,"",IF(OR(BD84="", NOT(ISNUMBER(BD84)), ISERROR(BD84), $B84=""), "",
   IF($I84=1,
      IFBLANK(
         _xldudf_CX_PUSH(BD84*fxVal_normal, CX_ENTITY, $B84, BD$11, BD$14, BD$60,),
         ""
      ),
      IF($I84=2,
         IFBLANK(
            _xldudf_CX_PUSH(BD84, CX_ENTITY, $B84, BD$11, BD$14, BD$60,),
            ""
         ),
         IF($I84=3,
            "",
            IFBLANK(
               _xldudf_CX_PUSH(BD84, CX_ENTITY, $B84, BD$11, BD$14, BD$60,),
               ""
            )
         )
      )
   )
)),"")</f>
        <v/>
      </c>
      <c r="DR84" s="1883" t="str" cm="1">
        <f t="array" aca="1" ref="DR84" ca="1">IFERROR(IF(BE84*fxVal_normal=_BS!BE84,"",IF(OR(BE84="", NOT(ISNUMBER(BE84)), ISERROR(BE84), $B84=""), "",
   IF($I84=1,
      IFBLANK(
         _xldudf_CX_PUSH(BE84*fxVal_normal, CX_ENTITY, $B84, BE$11, BE$14, BE$60,),
         ""
      ),
      IF($I84=2,
         IFBLANK(
            _xldudf_CX_PUSH(BE84, CX_ENTITY, $B84, BE$11, BE$14, BE$60,),
            ""
         ),
         IF($I84=3,
            "",
            IFBLANK(
               _xldudf_CX_PUSH(BE84, CX_ENTITY, $B84, BE$11, BE$14, BE$60,),
               ""
            )
         )
      )
   )
)),"")</f>
        <v/>
      </c>
      <c r="DS84" s="1883" t="str" cm="1">
        <f t="array" aca="1" ref="DS84" ca="1">IFERROR(IF(BF84*fxVal_normal=_BS!BF84,"",IF(OR(BF84="", NOT(ISNUMBER(BF84)), ISERROR(BF84), $B84=""), "",
   IF($I84=1,
      IFBLANK(
         _xldudf_CX_PUSH(BF84*fxVal_normal, CX_ENTITY, $B84, BF$11, BF$14, BF$60,),
         ""
      ),
      IF($I84=2,
         IFBLANK(
            _xldudf_CX_PUSH(BF84, CX_ENTITY, $B84, BF$11, BF$14, BF$60,),
            ""
         ),
         IF($I84=3,
            "",
            IFBLANK(
               _xldudf_CX_PUSH(BF84, CX_ENTITY, $B84, BF$11, BF$14, BF$60,),
               ""
            )
         )
      )
   )
)),"")</f>
        <v/>
      </c>
      <c r="DT84" s="1883" t="str" cm="1">
        <f t="array" aca="1" ref="DT84" ca="1">IFERROR(IF(BG84*fxVal_normal=_BS!BG84,"",IF(OR(BG84="", NOT(ISNUMBER(BG84)), ISERROR(BG84), $B84=""), "",
   IF($I84=1,
      IFBLANK(
         _xldudf_CX_PUSH(BG84*fxVal_normal, CX_ENTITY, $B84, BG$11, BG$14, BG$60,),
         ""
      ),
      IF($I84=2,
         IFBLANK(
            _xldudf_CX_PUSH(BG84, CX_ENTITY, $B84, BG$11, BG$14, BG$60,),
            ""
         ),
         IF($I84=3,
            "",
            IFBLANK(
               _xldudf_CX_PUSH(BG84, CX_ENTITY, $B84, BG$11, BG$14, BG$60,),
               ""
            )
         )
      )
   )
)),"")</f>
        <v/>
      </c>
      <c r="DU84" s="1883" t="str" cm="1">
        <f t="array" aca="1" ref="DU84" ca="1">IFERROR(IF(BH84*fxVal_normal=_BS!BH84,"",IF(OR(BH84="", NOT(ISNUMBER(BH84)), ISERROR(BH84), $B84=""), "",
   IF($I84=1,
      IFBLANK(
         _xldudf_CX_PUSH(BH84*fxVal_normal, CX_ENTITY, $B84, BH$11, BH$14, BH$60,),
         ""
      ),
      IF($I84=2,
         IFBLANK(
            _xldudf_CX_PUSH(BH84, CX_ENTITY, $B84, BH$11, BH$14, BH$60,),
            ""
         ),
         IF($I84=3,
            "",
            IFBLANK(
               _xldudf_CX_PUSH(BH84, CX_ENTITY, $B84, BH$11, BH$14, BH$60,),
               ""
            )
         )
      )
   )
)),"")</f>
        <v/>
      </c>
      <c r="DV84" s="1883" t="str" cm="1">
        <f t="array" aca="1" ref="DV84" ca="1">IFERROR(IF(BI84*fxVal_normal=_BS!BI84,"",IF(OR(BI84="", NOT(ISNUMBER(BI84)), ISERROR(BI84), $B84=""), "",
   IF($I84=1,
      IFBLANK(
         _xldudf_CX_PUSH(BI84*fxVal_normal, CX_ENTITY, $B84, BI$11, BI$14, BI$60,),
         ""
      ),
      IF($I84=2,
         IFBLANK(
            _xldudf_CX_PUSH(BI84, CX_ENTITY, $B84, BI$11, BI$14, BI$60,),
            ""
         ),
         IF($I84=3,
            "",
            IFBLANK(
               _xldudf_CX_PUSH(BI84, CX_ENTITY, $B84, BI$11, BI$14, BI$60,),
               ""
            )
         )
      )
   )
)),"")</f>
        <v/>
      </c>
      <c r="DW84" s="1883" t="str" cm="1">
        <f t="array" aca="1" ref="DW84" ca="1">IFERROR(IF(BJ84*fxVal_normal=_BS!BJ84,"",IF(OR(BJ84="", NOT(ISNUMBER(BJ84)), ISERROR(BJ84), $B84=""), "",
   IF($I84=1,
      IFBLANK(
         _xldudf_CX_PUSH(BJ84*fxVal_normal, CX_ENTITY, $B84, BJ$11, BJ$14, BJ$60,),
         ""
      ),
      IF($I84=2,
         IFBLANK(
            _xldudf_CX_PUSH(BJ84, CX_ENTITY, $B84, BJ$11, BJ$14, BJ$60,),
            ""
         ),
         IF($I84=3,
            "",
            IFBLANK(
               _xldudf_CX_PUSH(BJ84, CX_ENTITY, $B84, BJ$11, BJ$14, BJ$60,),
               ""
            )
         )
      )
   )
)),"")</f>
        <v/>
      </c>
      <c r="DX84" s="1883" t="str" cm="1">
        <f t="array" aca="1" ref="DX84" ca="1">IFERROR(IF(BK84*fxVal_normal=_BS!BK84,"",IF(OR(BK84="", NOT(ISNUMBER(BK84)), ISERROR(BK84), $B84=""), "",
   IF($I84=1,
      IFBLANK(
         _xldudf_CX_PUSH(BK84*fxVal_normal, CX_ENTITY, $B84, BK$11, BK$14, BK$60,),
         ""
      ),
      IF($I84=2,
         IFBLANK(
            _xldudf_CX_PUSH(BK84, CX_ENTITY, $B84, BK$11, BK$14, BK$60,),
            ""
         ),
         IF($I84=3,
            "",
            IFBLANK(
               _xldudf_CX_PUSH(BK84, CX_ENTITY, $B84, BK$11, BK$14, BK$60,),
               ""
            )
         )
      )
   )
)),"")</f>
        <v/>
      </c>
      <c r="DY84" s="1883" t="str" cm="1">
        <f t="array" aca="1" ref="DY84" ca="1">IFERROR(IF(BL84*fxVal_normal=_BS!BL84,"",IF(OR(BL84="", NOT(ISNUMBER(BL84)), ISERROR(BL84), $B84=""), "",
   IF($I84=1,
      IFBLANK(
         _xldudf_CX_PUSH(BL84*fxVal_normal, CX_ENTITY, $B84, BL$11, BL$14, BL$60,),
         ""
      ),
      IF($I84=2,
         IFBLANK(
            _xldudf_CX_PUSH(BL84, CX_ENTITY, $B84, BL$11, BL$14, BL$60,),
            ""
         ),
         IF($I84=3,
            "",
            IFBLANK(
               _xldudf_CX_PUSH(BL84, CX_ENTITY, $B84, BL$11, BL$14, BL$60,),
               ""
            )
         )
      )
   )
)),"")</f>
        <v/>
      </c>
      <c r="DZ84" s="1883" t="str" cm="1">
        <f t="array" aca="1" ref="DZ84" ca="1">IFERROR(IF(BM84*fxVal_normal=_BS!BM84,"",IF(OR(BM84="", NOT(ISNUMBER(BM84)), ISERROR(BM84), $B84=""), "",
   IF($I84=1,
      IFBLANK(
         _xldudf_CX_PUSH(BM84*fxVal_normal, CX_ENTITY, $B84, BM$11, BM$14, BM$60,),
         ""
      ),
      IF($I84=2,
         IFBLANK(
            _xldudf_CX_PUSH(BM84, CX_ENTITY, $B84, BM$11, BM$14, BM$60,),
            ""
         ),
         IF($I84=3,
            "",
            IFBLANK(
               _xldudf_CX_PUSH(BM84, CX_ENTITY, $B84, BM$11, BM$14, BM$60,),
               ""
            )
         )
      )
   )
)),"")</f>
        <v/>
      </c>
      <c r="EA84" s="1883" t="str" cm="1">
        <f t="array" aca="1" ref="EA84" ca="1">IFERROR(IF(BN84*fxVal_normal=_BS!BN84,"",IF(OR(BN84="", NOT(ISNUMBER(BN84)), ISERROR(BN84), $B84=""), "",
   IF($I84=1,
      IFBLANK(
         _xldudf_CX_PUSH(BN84*fxVal_normal, CX_ENTITY, $B84, BN$11, BN$14, BN$60,),
         ""
      ),
      IF($I84=2,
         IFBLANK(
            _xldudf_CX_PUSH(BN84, CX_ENTITY, $B84, BN$11, BN$14, BN$60,),
            ""
         ),
         IF($I84=3,
            "",
            IFBLANK(
               _xldudf_CX_PUSH(BN84, CX_ENTITY, $B84, BN$11, BN$14, BN$60,),
               ""
            )
         )
      )
   )
)),"")</f>
        <v/>
      </c>
    </row>
    <row r="85" spans="1:131" ht="21" customHeight="1">
      <c r="A85" s="1646"/>
      <c r="B85" s="811" t="str" cm="1">
        <f t="array" ref="B85">IFBLANK(_BS!F85,"")</f>
        <v>Other debt Like items (on BS)</v>
      </c>
      <c r="C85" s="811" t="str" cm="1">
        <f t="array" ref="C85">IFBLANK(_BS!C85,"")</f>
        <v>Other debt Like items (on BS) (Company View)</v>
      </c>
      <c r="D85" s="1549"/>
      <c r="E85" s="1902" t="e" cm="1">
        <f t="array" aca="1" ref="E8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)($AD85:$CH85, Z85)</f>
        <v>#NAME?</v>
      </c>
      <c r="F85" s="1897"/>
      <c r="G85" s="1897"/>
      <c r="H85" s="401">
        <v>1</v>
      </c>
      <c r="I85" s="401">
        <v>1</v>
      </c>
      <c r="J85" s="401"/>
      <c r="N85" s="158"/>
      <c r="O85" s="101"/>
      <c r="P85" s="52"/>
      <c r="Q85" s="101"/>
      <c r="R85" s="101"/>
      <c r="S85" s="101"/>
      <c r="T85" s="101"/>
      <c r="U85" s="39"/>
      <c r="W85" s="930" t="str">
        <f t="shared" si="18"/>
        <v>Budget</v>
      </c>
      <c r="X85" s="857">
        <f>_BS!X85</f>
        <v>-1</v>
      </c>
      <c r="Y85" s="1593">
        <f t="shared" si="17"/>
        <v>2</v>
      </c>
      <c r="Z85" s="198" cm="1">
        <f t="array" ref="Z85">_xlfn.SWITCH(
    TRUE,
    _BS!$L85=TRUE, 1,
    _BS!$L85=FALSE,-1,
    _BS!$L85=-1,0,
"n/a"
)</f>
        <v>1</v>
      </c>
      <c r="AA85" s="200"/>
      <c r="AB85" s="88" t="str">
        <f>_BS!AB85</f>
        <v>Other debt Like items (on BS)</v>
      </c>
      <c r="AC85" s="88" t="e" cm="1" vm="5">
        <f t="array" aca="1" ref="AC85" ca="1">_xlfn.LET(
_xlpm._termname, $AB85,
_xlpm._iconname, "find",
_xlpm._icon, fx_getIcon(_xlpm._iconname),
_xlpm._location, _xlfn.XLOOKUP(LOWER(_xlpm._termname), LOWER(tbl_acctDef[Term]),tbl_acctDef[Term]),
_xlpm._hyperlink, HYPERLINK("#"&amp;CELL("address",_xlpm._location), _xlpm._icon),
IFERROR(_xlpm._hyperlink,"")
)</f>
        <v>#VALUE!</v>
      </c>
      <c r="AD85" s="1669">
        <v>1</v>
      </c>
      <c r="AE85" s="1669">
        <v>1</v>
      </c>
      <c r="AF85" s="1669">
        <v>1</v>
      </c>
      <c r="AG85" s="1669">
        <v>1</v>
      </c>
      <c r="AH85" s="1669">
        <v>1</v>
      </c>
      <c r="AI85" s="1669">
        <v>1</v>
      </c>
      <c r="AJ85" s="1669">
        <v>1</v>
      </c>
      <c r="AK85" s="1669">
        <v>1</v>
      </c>
      <c r="AL85" s="1669">
        <v>1</v>
      </c>
      <c r="AM85" s="1669">
        <v>1</v>
      </c>
      <c r="AN85" s="1669">
        <v>1</v>
      </c>
      <c r="AO85" s="1669">
        <v>1</v>
      </c>
      <c r="AP85" s="1669">
        <v>1</v>
      </c>
      <c r="AQ85" s="1669">
        <v>1</v>
      </c>
      <c r="AR85" s="1669">
        <v>1</v>
      </c>
      <c r="AS85" s="1669">
        <v>1</v>
      </c>
      <c r="AT85" s="1669">
        <v>1</v>
      </c>
      <c r="AU85" s="1669">
        <v>1</v>
      </c>
      <c r="AV85" s="1669">
        <v>1</v>
      </c>
      <c r="AW85" s="1669">
        <v>1</v>
      </c>
      <c r="AX85" s="1669">
        <v>1</v>
      </c>
      <c r="AY85" s="1669">
        <v>1</v>
      </c>
      <c r="AZ85" s="1669">
        <v>1</v>
      </c>
      <c r="BA85" s="1669">
        <v>1</v>
      </c>
      <c r="BB85" s="1669">
        <v>1</v>
      </c>
      <c r="BC85" s="1669">
        <v>1</v>
      </c>
      <c r="BD85" s="1669">
        <v>1</v>
      </c>
      <c r="BE85" s="1669">
        <v>1</v>
      </c>
      <c r="BF85" s="1669">
        <v>1</v>
      </c>
      <c r="BG85" s="1669">
        <v>1</v>
      </c>
      <c r="BH85" s="1669">
        <v>1</v>
      </c>
      <c r="BI85" s="1669">
        <v>1</v>
      </c>
      <c r="BJ85" s="1669">
        <v>1</v>
      </c>
      <c r="BK85" s="1669">
        <v>1</v>
      </c>
      <c r="BL85" s="1669">
        <v>1</v>
      </c>
      <c r="BM85" s="1669">
        <v>1</v>
      </c>
      <c r="BN85" s="1669">
        <v>1</v>
      </c>
      <c r="BO85" s="2095"/>
      <c r="BP85" s="2095"/>
      <c r="BQ85" s="2095"/>
      <c r="BR85" s="2095"/>
      <c r="BS85" s="2095"/>
      <c r="BT85" s="2095"/>
      <c r="BU85" s="2095"/>
      <c r="BV85" s="2095"/>
      <c r="BW85" s="2095"/>
      <c r="BX85" s="2095"/>
      <c r="BY85" s="2095"/>
      <c r="BZ85" s="2095"/>
      <c r="CA85" s="926"/>
      <c r="CB85" s="921"/>
      <c r="CC85" s="927"/>
      <c r="CD85" s="928" t="e" cm="1">
        <f t="array" aca="1" ref="CD85" ca="1">_xlfn.XLOOKUP(BS!CD$11, array_timeline, BS!$AD85:$BN85)</f>
        <v>#NAME?</v>
      </c>
      <c r="CE85" s="928" t="e" cm="1">
        <f t="array" aca="1" ref="CE85" ca="1">_xlfn.XLOOKUP(BS!CE$11, array_timeline, BS!$AD85:$BN85)</f>
        <v>#NAME?</v>
      </c>
      <c r="CF85" s="925"/>
      <c r="CG85" s="2124" t="e">
        <f t="shared" ca="1" si="16"/>
        <v>#NAME?</v>
      </c>
      <c r="CH85" s="2124" t="e">
        <f t="shared" ca="1" si="16"/>
        <v>#NAME?</v>
      </c>
      <c r="CI85" s="200"/>
      <c r="CQ85" s="1883" t="str" cm="1">
        <f t="array" aca="1" ref="CQ85" ca="1">IFERROR(IF(AD85*fxVal_normal=_BS!AD85,"",IF(OR(AD85="", NOT(ISNUMBER(AD85)), ISERROR(AD85), $B85=""), "",
   IF($I85=1,
      IFBLANK(
         _xldudf_CX_PUSH(AD85*fxVal_normal, CX_ENTITY, $B85, AD$11, AD$14, AD$60,),
         ""
      ),
      IF($I85=2,
         IFBLANK(
            _xldudf_CX_PUSH(AD85, CX_ENTITY, $B85, AD$11, AD$14, AD$60,),
            ""
         ),
         IF($I85=3,
            "",
            IFBLANK(
               _xldudf_CX_PUSH(AD85, CX_ENTITY, $B85, AD$11, AD$14, AD$60,),
               ""
            )
         )
      )
   )
)),"")</f>
        <v/>
      </c>
      <c r="CR85" s="1883" t="str" cm="1">
        <f t="array" aca="1" ref="CR85" ca="1">IFERROR(IF(AE85*fxVal_normal=_BS!AE85,"",IF(OR(AE85="", NOT(ISNUMBER(AE85)), ISERROR(AE85), $B85=""), "",
   IF($I85=1,
      IFBLANK(
         _xldudf_CX_PUSH(AE85*fxVal_normal, CX_ENTITY, $B85, AE$11, AE$14, AE$60,),
         ""
      ),
      IF($I85=2,
         IFBLANK(
            _xldudf_CX_PUSH(AE85, CX_ENTITY, $B85, AE$11, AE$14, AE$60,),
            ""
         ),
         IF($I85=3,
            "",
            IFBLANK(
               _xldudf_CX_PUSH(AE85, CX_ENTITY, $B85, AE$11, AE$14, AE$60,),
               ""
            )
         )
      )
   )
)),"")</f>
        <v/>
      </c>
      <c r="CS85" s="1883" t="str" cm="1">
        <f t="array" aca="1" ref="CS85" ca="1">IFERROR(IF(AF85*fxVal_normal=_BS!AF85,"",IF(OR(AF85="", NOT(ISNUMBER(AF85)), ISERROR(AF85), $B85=""), "",
   IF($I85=1,
      IFBLANK(
         _xldudf_CX_PUSH(AF85*fxVal_normal, CX_ENTITY, $B85, AF$11, AF$14, AF$60,),
         ""
      ),
      IF($I85=2,
         IFBLANK(
            _xldudf_CX_PUSH(AF85, CX_ENTITY, $B85, AF$11, AF$14, AF$60,),
            ""
         ),
         IF($I85=3,
            "",
            IFBLANK(
               _xldudf_CX_PUSH(AF85, CX_ENTITY, $B85, AF$11, AF$14, AF$60,),
               ""
            )
         )
      )
   )
)),"")</f>
        <v/>
      </c>
      <c r="CT85" s="1883" t="str" cm="1">
        <f t="array" aca="1" ref="CT85" ca="1">IFERROR(IF(AG85*fxVal_normal=_BS!AG85,"",IF(OR(AG85="", NOT(ISNUMBER(AG85)), ISERROR(AG85), $B85=""), "",
   IF($I85=1,
      IFBLANK(
         _xldudf_CX_PUSH(AG85*fxVal_normal, CX_ENTITY, $B85, AG$11, AG$14, AG$60,),
         ""
      ),
      IF($I85=2,
         IFBLANK(
            _xldudf_CX_PUSH(AG85, CX_ENTITY, $B85, AG$11, AG$14, AG$60,),
            ""
         ),
         IF($I85=3,
            "",
            IFBLANK(
               _xldudf_CX_PUSH(AG85, CX_ENTITY, $B85, AG$11, AG$14, AG$60,),
               ""
            )
         )
      )
   )
)),"")</f>
        <v/>
      </c>
      <c r="CU85" s="1883" t="str" cm="1">
        <f t="array" aca="1" ref="CU85" ca="1">IFERROR(IF(AH85*fxVal_normal=_BS!AH85,"",IF(OR(AH85="", NOT(ISNUMBER(AH85)), ISERROR(AH85), $B85=""), "",
   IF($I85=1,
      IFBLANK(
         _xldudf_CX_PUSH(AH85*fxVal_normal, CX_ENTITY, $B85, AH$11, AH$14, AH$60,),
         ""
      ),
      IF($I85=2,
         IFBLANK(
            _xldudf_CX_PUSH(AH85, CX_ENTITY, $B85, AH$11, AH$14, AH$60,),
            ""
         ),
         IF($I85=3,
            "",
            IFBLANK(
               _xldudf_CX_PUSH(AH85, CX_ENTITY, $B85, AH$11, AH$14, AH$60,),
               ""
            )
         )
      )
   )
)),"")</f>
        <v/>
      </c>
      <c r="CV85" s="1883" t="str" cm="1">
        <f t="array" aca="1" ref="CV85" ca="1">IFERROR(IF(AI85*fxVal_normal=_BS!AI85,"",IF(OR(AI85="", NOT(ISNUMBER(AI85)), ISERROR(AI85), $B85=""), "",
   IF($I85=1,
      IFBLANK(
         _xldudf_CX_PUSH(AI85*fxVal_normal, CX_ENTITY, $B85, AI$11, AI$14, AI$60,),
         ""
      ),
      IF($I85=2,
         IFBLANK(
            _xldudf_CX_PUSH(AI85, CX_ENTITY, $B85, AI$11, AI$14, AI$60,),
            ""
         ),
         IF($I85=3,
            "",
            IFBLANK(
               _xldudf_CX_PUSH(AI85, CX_ENTITY, $B85, AI$11, AI$14, AI$60,),
               ""
            )
         )
      )
   )
)),"")</f>
        <v/>
      </c>
      <c r="CW85" s="1883" t="str" cm="1">
        <f t="array" aca="1" ref="CW85" ca="1">IFERROR(IF(AJ85*fxVal_normal=_BS!AJ85,"",IF(OR(AJ85="", NOT(ISNUMBER(AJ85)), ISERROR(AJ85), $B85=""), "",
   IF($I85=1,
      IFBLANK(
         _xldudf_CX_PUSH(AJ85*fxVal_normal, CX_ENTITY, $B85, AJ$11, AJ$14, AJ$60,),
         ""
      ),
      IF($I85=2,
         IFBLANK(
            _xldudf_CX_PUSH(AJ85, CX_ENTITY, $B85, AJ$11, AJ$14, AJ$60,),
            ""
         ),
         IF($I85=3,
            "",
            IFBLANK(
               _xldudf_CX_PUSH(AJ85, CX_ENTITY, $B85, AJ$11, AJ$14, AJ$60,),
               ""
            )
         )
      )
   )
)),"")</f>
        <v/>
      </c>
      <c r="CX85" s="1883" t="str" cm="1">
        <f t="array" aca="1" ref="CX85" ca="1">IFERROR(IF(AK85*fxVal_normal=_BS!AK85,"",IF(OR(AK85="", NOT(ISNUMBER(AK85)), ISERROR(AK85), $B85=""), "",
   IF($I85=1,
      IFBLANK(
         _xldudf_CX_PUSH(AK85*fxVal_normal, CX_ENTITY, $B85, AK$11, AK$14, AK$60,),
         ""
      ),
      IF($I85=2,
         IFBLANK(
            _xldudf_CX_PUSH(AK85, CX_ENTITY, $B85, AK$11, AK$14, AK$60,),
            ""
         ),
         IF($I85=3,
            "",
            IFBLANK(
               _xldudf_CX_PUSH(AK85, CX_ENTITY, $B85, AK$11, AK$14, AK$60,),
               ""
            )
         )
      )
   )
)),"")</f>
        <v/>
      </c>
      <c r="CY85" s="1883" t="str" cm="1">
        <f t="array" aca="1" ref="CY85" ca="1">IFERROR(IF(AL85*fxVal_normal=_BS!AL85,"",IF(OR(AL85="", NOT(ISNUMBER(AL85)), ISERROR(AL85), $B85=""), "",
   IF($I85=1,
      IFBLANK(
         _xldudf_CX_PUSH(AL85*fxVal_normal, CX_ENTITY, $B85, AL$11, AL$14, AL$60,),
         ""
      ),
      IF($I85=2,
         IFBLANK(
            _xldudf_CX_PUSH(AL85, CX_ENTITY, $B85, AL$11, AL$14, AL$60,),
            ""
         ),
         IF($I85=3,
            "",
            IFBLANK(
               _xldudf_CX_PUSH(AL85, CX_ENTITY, $B85, AL$11, AL$14, AL$60,),
               ""
            )
         )
      )
   )
)),"")</f>
        <v/>
      </c>
      <c r="CZ85" s="1883" t="str" cm="1">
        <f t="array" aca="1" ref="CZ85" ca="1">IFERROR(IF(AM85*fxVal_normal=_BS!AM85,"",IF(OR(AM85="", NOT(ISNUMBER(AM85)), ISERROR(AM85), $B85=""), "",
   IF($I85=1,
      IFBLANK(
         _xldudf_CX_PUSH(AM85*fxVal_normal, CX_ENTITY, $B85, AM$11, AM$14, AM$60,),
         ""
      ),
      IF($I85=2,
         IFBLANK(
            _xldudf_CX_PUSH(AM85, CX_ENTITY, $B85, AM$11, AM$14, AM$60,),
            ""
         ),
         IF($I85=3,
            "",
            IFBLANK(
               _xldudf_CX_PUSH(AM85, CX_ENTITY, $B85, AM$11, AM$14, AM$60,),
               ""
            )
         )
      )
   )
)),"")</f>
        <v/>
      </c>
      <c r="DA85" s="1883" t="str" cm="1">
        <f t="array" aca="1" ref="DA85" ca="1">IFERROR(IF(AN85*fxVal_normal=_BS!AN85,"",IF(OR(AN85="", NOT(ISNUMBER(AN85)), ISERROR(AN85), $B85=""), "",
   IF($I85=1,
      IFBLANK(
         _xldudf_CX_PUSH(AN85*fxVal_normal, CX_ENTITY, $B85, AN$11, AN$14, AN$60,),
         ""
      ),
      IF($I85=2,
         IFBLANK(
            _xldudf_CX_PUSH(AN85, CX_ENTITY, $B85, AN$11, AN$14, AN$60,),
            ""
         ),
         IF($I85=3,
            "",
            IFBLANK(
               _xldudf_CX_PUSH(AN85, CX_ENTITY, $B85, AN$11, AN$14, AN$60,),
               ""
            )
         )
      )
   )
)),"")</f>
        <v/>
      </c>
      <c r="DB85" s="1883" t="str" cm="1">
        <f t="array" aca="1" ref="DB85" ca="1">IFERROR(IF(AO85*fxVal_normal=_BS!AO85,"",IF(OR(AO85="", NOT(ISNUMBER(AO85)), ISERROR(AO85), $B85=""), "",
   IF($I85=1,
      IFBLANK(
         _xldudf_CX_PUSH(AO85*fxVal_normal, CX_ENTITY, $B85, AO$11, AO$14, AO$60,),
         ""
      ),
      IF($I85=2,
         IFBLANK(
            _xldudf_CX_PUSH(AO85, CX_ENTITY, $B85, AO$11, AO$14, AO$60,),
            ""
         ),
         IF($I85=3,
            "",
            IFBLANK(
               _xldudf_CX_PUSH(AO85, CX_ENTITY, $B85, AO$11, AO$14, AO$60,),
               ""
            )
         )
      )
   )
)),"")</f>
        <v/>
      </c>
      <c r="DC85" s="1883" t="str" cm="1">
        <f t="array" aca="1" ref="DC85" ca="1">IFERROR(IF(AP85*fxVal_normal=_BS!AP85,"",IF(OR(AP85="", NOT(ISNUMBER(AP85)), ISERROR(AP85), $B85=""), "",
   IF($I85=1,
      IFBLANK(
         _xldudf_CX_PUSH(AP85*fxVal_normal, CX_ENTITY, $B85, AP$11, AP$14, AP$60,),
         ""
      ),
      IF($I85=2,
         IFBLANK(
            _xldudf_CX_PUSH(AP85, CX_ENTITY, $B85, AP$11, AP$14, AP$60,),
            ""
         ),
         IF($I85=3,
            "",
            IFBLANK(
               _xldudf_CX_PUSH(AP85, CX_ENTITY, $B85, AP$11, AP$14, AP$60,),
               ""
            )
         )
      )
   )
)),"")</f>
        <v/>
      </c>
      <c r="DD85" s="1883" t="str" cm="1">
        <f t="array" aca="1" ref="DD85" ca="1">IFERROR(IF(AQ85*fxVal_normal=_BS!AQ85,"",IF(OR(AQ85="", NOT(ISNUMBER(AQ85)), ISERROR(AQ85), $B85=""), "",
   IF($I85=1,
      IFBLANK(
         _xldudf_CX_PUSH(AQ85*fxVal_normal, CX_ENTITY, $B85, AQ$11, AQ$14, AQ$60,),
         ""
      ),
      IF($I85=2,
         IFBLANK(
            _xldudf_CX_PUSH(AQ85, CX_ENTITY, $B85, AQ$11, AQ$14, AQ$60,),
            ""
         ),
         IF($I85=3,
            "",
            IFBLANK(
               _xldudf_CX_PUSH(AQ85, CX_ENTITY, $B85, AQ$11, AQ$14, AQ$60,),
               ""
            )
         )
      )
   )
)),"")</f>
        <v/>
      </c>
      <c r="DE85" s="1883" t="str" cm="1">
        <f t="array" aca="1" ref="DE85" ca="1">IFERROR(IF(AR85*fxVal_normal=_BS!AR85,"",IF(OR(AR85="", NOT(ISNUMBER(AR85)), ISERROR(AR85), $B85=""), "",
   IF($I85=1,
      IFBLANK(
         _xldudf_CX_PUSH(AR85*fxVal_normal, CX_ENTITY, $B85, AR$11, AR$14, AR$60,),
         ""
      ),
      IF($I85=2,
         IFBLANK(
            _xldudf_CX_PUSH(AR85, CX_ENTITY, $B85, AR$11, AR$14, AR$60,),
            ""
         ),
         IF($I85=3,
            "",
            IFBLANK(
               _xldudf_CX_PUSH(AR85, CX_ENTITY, $B85, AR$11, AR$14, AR$60,),
               ""
            )
         )
      )
   )
)),"")</f>
        <v/>
      </c>
      <c r="DF85" s="1883" t="str" cm="1">
        <f t="array" aca="1" ref="DF85" ca="1">IFERROR(IF(AS85*fxVal_normal=_BS!AS85,"",IF(OR(AS85="", NOT(ISNUMBER(AS85)), ISERROR(AS85), $B85=""), "",
   IF($I85=1,
      IFBLANK(
         _xldudf_CX_PUSH(AS85*fxVal_normal, CX_ENTITY, $B85, AS$11, AS$14, AS$60,),
         ""
      ),
      IF($I85=2,
         IFBLANK(
            _xldudf_CX_PUSH(AS85, CX_ENTITY, $B85, AS$11, AS$14, AS$60,),
            ""
         ),
         IF($I85=3,
            "",
            IFBLANK(
               _xldudf_CX_PUSH(AS85, CX_ENTITY, $B85, AS$11, AS$14, AS$60,),
               ""
            )
         )
      )
   )
)),"")</f>
        <v/>
      </c>
      <c r="DG85" s="1883" t="str" cm="1">
        <f t="array" aca="1" ref="DG85" ca="1">IFERROR(IF(AT85*fxVal_normal=_BS!AT85,"",IF(OR(AT85="", NOT(ISNUMBER(AT85)), ISERROR(AT85), $B85=""), "",
   IF($I85=1,
      IFBLANK(
         _xldudf_CX_PUSH(AT85*fxVal_normal, CX_ENTITY, $B85, AT$11, AT$14, AT$60,),
         ""
      ),
      IF($I85=2,
         IFBLANK(
            _xldudf_CX_PUSH(AT85, CX_ENTITY, $B85, AT$11, AT$14, AT$60,),
            ""
         ),
         IF($I85=3,
            "",
            IFBLANK(
               _xldudf_CX_PUSH(AT85, CX_ENTITY, $B85, AT$11, AT$14, AT$60,),
               ""
            )
         )
      )
   )
)),"")</f>
        <v/>
      </c>
      <c r="DH85" s="1883" t="str" cm="1">
        <f t="array" aca="1" ref="DH85" ca="1">IFERROR(IF(AU85*fxVal_normal=_BS!AU85,"",IF(OR(AU85="", NOT(ISNUMBER(AU85)), ISERROR(AU85), $B85=""), "",
   IF($I85=1,
      IFBLANK(
         _xldudf_CX_PUSH(AU85*fxVal_normal, CX_ENTITY, $B85, AU$11, AU$14, AU$60,),
         ""
      ),
      IF($I85=2,
         IFBLANK(
            _xldudf_CX_PUSH(AU85, CX_ENTITY, $B85, AU$11, AU$14, AU$60,),
            ""
         ),
         IF($I85=3,
            "",
            IFBLANK(
               _xldudf_CX_PUSH(AU85, CX_ENTITY, $B85, AU$11, AU$14, AU$60,),
               ""
            )
         )
      )
   )
)),"")</f>
        <v/>
      </c>
      <c r="DI85" s="1883" t="str" cm="1">
        <f t="array" aca="1" ref="DI85" ca="1">IFERROR(IF(AV85*fxVal_normal=_BS!AV85,"",IF(OR(AV85="", NOT(ISNUMBER(AV85)), ISERROR(AV85), $B85=""), "",
   IF($I85=1,
      IFBLANK(
         _xldudf_CX_PUSH(AV85*fxVal_normal, CX_ENTITY, $B85, AV$11, AV$14, AV$60,),
         ""
      ),
      IF($I85=2,
         IFBLANK(
            _xldudf_CX_PUSH(AV85, CX_ENTITY, $B85, AV$11, AV$14, AV$60,),
            ""
         ),
         IF($I85=3,
            "",
            IFBLANK(
               _xldudf_CX_PUSH(AV85, CX_ENTITY, $B85, AV$11, AV$14, AV$60,),
               ""
            )
         )
      )
   )
)),"")</f>
        <v/>
      </c>
      <c r="DJ85" s="1883" t="str" cm="1">
        <f t="array" aca="1" ref="DJ85" ca="1">IFERROR(IF(AW85*fxVal_normal=_BS!AW85,"",IF(OR(AW85="", NOT(ISNUMBER(AW85)), ISERROR(AW85), $B85=""), "",
   IF($I85=1,
      IFBLANK(
         _xldudf_CX_PUSH(AW85*fxVal_normal, CX_ENTITY, $B85, AW$11, AW$14, AW$60,),
         ""
      ),
      IF($I85=2,
         IFBLANK(
            _xldudf_CX_PUSH(AW85, CX_ENTITY, $B85, AW$11, AW$14, AW$60,),
            ""
         ),
         IF($I85=3,
            "",
            IFBLANK(
               _xldudf_CX_PUSH(AW85, CX_ENTITY, $B85, AW$11, AW$14, AW$60,),
               ""
            )
         )
      )
   )
)),"")</f>
        <v/>
      </c>
      <c r="DK85" s="1883" t="str" cm="1">
        <f t="array" aca="1" ref="DK85" ca="1">IFERROR(IF(AX85*fxVal_normal=_BS!AX85,"",IF(OR(AX85="", NOT(ISNUMBER(AX85)), ISERROR(AX85), $B85=""), "",
   IF($I85=1,
      IFBLANK(
         _xldudf_CX_PUSH(AX85*fxVal_normal, CX_ENTITY, $B85, AX$11, AX$14, AX$60,),
         ""
      ),
      IF($I85=2,
         IFBLANK(
            _xldudf_CX_PUSH(AX85, CX_ENTITY, $B85, AX$11, AX$14, AX$60,),
            ""
         ),
         IF($I85=3,
            "",
            IFBLANK(
               _xldudf_CX_PUSH(AX85, CX_ENTITY, $B85, AX$11, AX$14, AX$60,),
               ""
            )
         )
      )
   )
)),"")</f>
        <v/>
      </c>
      <c r="DL85" s="1883" t="str" cm="1">
        <f t="array" aca="1" ref="DL85" ca="1">IFERROR(IF(AY85*fxVal_normal=_BS!AY85,"",IF(OR(AY85="", NOT(ISNUMBER(AY85)), ISERROR(AY85), $B85=""), "",
   IF($I85=1,
      IFBLANK(
         _xldudf_CX_PUSH(AY85*fxVal_normal, CX_ENTITY, $B85, AY$11, AY$14, AY$60,),
         ""
      ),
      IF($I85=2,
         IFBLANK(
            _xldudf_CX_PUSH(AY85, CX_ENTITY, $B85, AY$11, AY$14, AY$60,),
            ""
         ),
         IF($I85=3,
            "",
            IFBLANK(
               _xldudf_CX_PUSH(AY85, CX_ENTITY, $B85, AY$11, AY$14, AY$60,),
               ""
            )
         )
      )
   )
)),"")</f>
        <v/>
      </c>
      <c r="DM85" s="1883" t="str" cm="1">
        <f t="array" aca="1" ref="DM85" ca="1">IFERROR(IF(AZ85*fxVal_normal=_BS!AZ85,"",IF(OR(AZ85="", NOT(ISNUMBER(AZ85)), ISERROR(AZ85), $B85=""), "",
   IF($I85=1,
      IFBLANK(
         _xldudf_CX_PUSH(AZ85*fxVal_normal, CX_ENTITY, $B85, AZ$11, AZ$14, AZ$60,),
         ""
      ),
      IF($I85=2,
         IFBLANK(
            _xldudf_CX_PUSH(AZ85, CX_ENTITY, $B85, AZ$11, AZ$14, AZ$60,),
            ""
         ),
         IF($I85=3,
            "",
            IFBLANK(
               _xldudf_CX_PUSH(AZ85, CX_ENTITY, $B85, AZ$11, AZ$14, AZ$60,),
               ""
            )
         )
      )
   )
)),"")</f>
        <v/>
      </c>
      <c r="DN85" s="1883" t="str" cm="1">
        <f t="array" aca="1" ref="DN85" ca="1">IFERROR(IF(BA85*fxVal_normal=_BS!BA85,"",IF(OR(BA85="", NOT(ISNUMBER(BA85)), ISERROR(BA85), $B85=""), "",
   IF($I85=1,
      IFBLANK(
         _xldudf_CX_PUSH(BA85*fxVal_normal, CX_ENTITY, $B85, BA$11, BA$14, BA$60,),
         ""
      ),
      IF($I85=2,
         IFBLANK(
            _xldudf_CX_PUSH(BA85, CX_ENTITY, $B85, BA$11, BA$14, BA$60,),
            ""
         ),
         IF($I85=3,
            "",
            IFBLANK(
               _xldudf_CX_PUSH(BA85, CX_ENTITY, $B85, BA$11, BA$14, BA$60,),
               ""
            )
         )
      )
   )
)),"")</f>
        <v/>
      </c>
      <c r="DO85" s="1883" t="str" cm="1">
        <f t="array" aca="1" ref="DO85" ca="1">IFERROR(IF(BB85*fxVal_normal=_BS!BB85,"",IF(OR(BB85="", NOT(ISNUMBER(BB85)), ISERROR(BB85), $B85=""), "",
   IF($I85=1,
      IFBLANK(
         _xldudf_CX_PUSH(BB85*fxVal_normal, CX_ENTITY, $B85, BB$11, BB$14, BB$60,),
         ""
      ),
      IF($I85=2,
         IFBLANK(
            _xldudf_CX_PUSH(BB85, CX_ENTITY, $B85, BB$11, BB$14, BB$60,),
            ""
         ),
         IF($I85=3,
            "",
            IFBLANK(
               _xldudf_CX_PUSH(BB85, CX_ENTITY, $B85, BB$11, BB$14, BB$60,),
               ""
            )
         )
      )
   )
)),"")</f>
        <v/>
      </c>
      <c r="DP85" s="1883" t="str" cm="1">
        <f t="array" aca="1" ref="DP85" ca="1">IFERROR(IF(BC85*fxVal_normal=_BS!BC85,"",IF(OR(BC85="", NOT(ISNUMBER(BC85)), ISERROR(BC85), $B85=""), "",
   IF($I85=1,
      IFBLANK(
         _xldudf_CX_PUSH(BC85*fxVal_normal, CX_ENTITY, $B85, BC$11, BC$14, BC$60,),
         ""
      ),
      IF($I85=2,
         IFBLANK(
            _xldudf_CX_PUSH(BC85, CX_ENTITY, $B85, BC$11, BC$14, BC$60,),
            ""
         ),
         IF($I85=3,
            "",
            IFBLANK(
               _xldudf_CX_PUSH(BC85, CX_ENTITY, $B85, BC$11, BC$14, BC$60,),
               ""
            )
         )
      )
   )
)),"")</f>
        <v/>
      </c>
      <c r="DQ85" s="1883" t="str" cm="1">
        <f t="array" aca="1" ref="DQ85" ca="1">IFERROR(IF(BD85*fxVal_normal=_BS!BD85,"",IF(OR(BD85="", NOT(ISNUMBER(BD85)), ISERROR(BD85), $B85=""), "",
   IF($I85=1,
      IFBLANK(
         _xldudf_CX_PUSH(BD85*fxVal_normal, CX_ENTITY, $B85, BD$11, BD$14, BD$60,),
         ""
      ),
      IF($I85=2,
         IFBLANK(
            _xldudf_CX_PUSH(BD85, CX_ENTITY, $B85, BD$11, BD$14, BD$60,),
            ""
         ),
         IF($I85=3,
            "",
            IFBLANK(
               _xldudf_CX_PUSH(BD85, CX_ENTITY, $B85, BD$11, BD$14, BD$60,),
               ""
            )
         )
      )
   )
)),"")</f>
        <v/>
      </c>
      <c r="DR85" s="1883" t="str" cm="1">
        <f t="array" aca="1" ref="DR85" ca="1">IFERROR(IF(BE85*fxVal_normal=_BS!BE85,"",IF(OR(BE85="", NOT(ISNUMBER(BE85)), ISERROR(BE85), $B85=""), "",
   IF($I85=1,
      IFBLANK(
         _xldudf_CX_PUSH(BE85*fxVal_normal, CX_ENTITY, $B85, BE$11, BE$14, BE$60,),
         ""
      ),
      IF($I85=2,
         IFBLANK(
            _xldudf_CX_PUSH(BE85, CX_ENTITY, $B85, BE$11, BE$14, BE$60,),
            ""
         ),
         IF($I85=3,
            "",
            IFBLANK(
               _xldudf_CX_PUSH(BE85, CX_ENTITY, $B85, BE$11, BE$14, BE$60,),
               ""
            )
         )
      )
   )
)),"")</f>
        <v/>
      </c>
      <c r="DS85" s="1883" t="str" cm="1">
        <f t="array" aca="1" ref="DS85" ca="1">IFERROR(IF(BF85*fxVal_normal=_BS!BF85,"",IF(OR(BF85="", NOT(ISNUMBER(BF85)), ISERROR(BF85), $B85=""), "",
   IF($I85=1,
      IFBLANK(
         _xldudf_CX_PUSH(BF85*fxVal_normal, CX_ENTITY, $B85, BF$11, BF$14, BF$60,),
         ""
      ),
      IF($I85=2,
         IFBLANK(
            _xldudf_CX_PUSH(BF85, CX_ENTITY, $B85, BF$11, BF$14, BF$60,),
            ""
         ),
         IF($I85=3,
            "",
            IFBLANK(
               _xldudf_CX_PUSH(BF85, CX_ENTITY, $B85, BF$11, BF$14, BF$60,),
               ""
            )
         )
      )
   )
)),"")</f>
        <v/>
      </c>
      <c r="DT85" s="1883" t="str" cm="1">
        <f t="array" aca="1" ref="DT85" ca="1">IFERROR(IF(BG85*fxVal_normal=_BS!BG85,"",IF(OR(BG85="", NOT(ISNUMBER(BG85)), ISERROR(BG85), $B85=""), "",
   IF($I85=1,
      IFBLANK(
         _xldudf_CX_PUSH(BG85*fxVal_normal, CX_ENTITY, $B85, BG$11, BG$14, BG$60,),
         ""
      ),
      IF($I85=2,
         IFBLANK(
            _xldudf_CX_PUSH(BG85, CX_ENTITY, $B85, BG$11, BG$14, BG$60,),
            ""
         ),
         IF($I85=3,
            "",
            IFBLANK(
               _xldudf_CX_PUSH(BG85, CX_ENTITY, $B85, BG$11, BG$14, BG$60,),
               ""
            )
         )
      )
   )
)),"")</f>
        <v/>
      </c>
      <c r="DU85" s="1883" t="str" cm="1">
        <f t="array" aca="1" ref="DU85" ca="1">IFERROR(IF(BH85*fxVal_normal=_BS!BH85,"",IF(OR(BH85="", NOT(ISNUMBER(BH85)), ISERROR(BH85), $B85=""), "",
   IF($I85=1,
      IFBLANK(
         _xldudf_CX_PUSH(BH85*fxVal_normal, CX_ENTITY, $B85, BH$11, BH$14, BH$60,),
         ""
      ),
      IF($I85=2,
         IFBLANK(
            _xldudf_CX_PUSH(BH85, CX_ENTITY, $B85, BH$11, BH$14, BH$60,),
            ""
         ),
         IF($I85=3,
            "",
            IFBLANK(
               _xldudf_CX_PUSH(BH85, CX_ENTITY, $B85, BH$11, BH$14, BH$60,),
               ""
            )
         )
      )
   )
)),"")</f>
        <v/>
      </c>
      <c r="DV85" s="1883" t="str" cm="1">
        <f t="array" aca="1" ref="DV85" ca="1">IFERROR(IF(BI85*fxVal_normal=_BS!BI85,"",IF(OR(BI85="", NOT(ISNUMBER(BI85)), ISERROR(BI85), $B85=""), "",
   IF($I85=1,
      IFBLANK(
         _xldudf_CX_PUSH(BI85*fxVal_normal, CX_ENTITY, $B85, BI$11, BI$14, BI$60,),
         ""
      ),
      IF($I85=2,
         IFBLANK(
            _xldudf_CX_PUSH(BI85, CX_ENTITY, $B85, BI$11, BI$14, BI$60,),
            ""
         ),
         IF($I85=3,
            "",
            IFBLANK(
               _xldudf_CX_PUSH(BI85, CX_ENTITY, $B85, BI$11, BI$14, BI$60,),
               ""
            )
         )
      )
   )
)),"")</f>
        <v/>
      </c>
      <c r="DW85" s="1883" t="str" cm="1">
        <f t="array" aca="1" ref="DW85" ca="1">IFERROR(IF(BJ85*fxVal_normal=_BS!BJ85,"",IF(OR(BJ85="", NOT(ISNUMBER(BJ85)), ISERROR(BJ85), $B85=""), "",
   IF($I85=1,
      IFBLANK(
         _xldudf_CX_PUSH(BJ85*fxVal_normal, CX_ENTITY, $B85, BJ$11, BJ$14, BJ$60,),
         ""
      ),
      IF($I85=2,
         IFBLANK(
            _xldudf_CX_PUSH(BJ85, CX_ENTITY, $B85, BJ$11, BJ$14, BJ$60,),
            ""
         ),
         IF($I85=3,
            "",
            IFBLANK(
               _xldudf_CX_PUSH(BJ85, CX_ENTITY, $B85, BJ$11, BJ$14, BJ$60,),
               ""
            )
         )
      )
   )
)),"")</f>
        <v/>
      </c>
      <c r="DX85" s="1883" t="str" cm="1">
        <f t="array" aca="1" ref="DX85" ca="1">IFERROR(IF(BK85*fxVal_normal=_BS!BK85,"",IF(OR(BK85="", NOT(ISNUMBER(BK85)), ISERROR(BK85), $B85=""), "",
   IF($I85=1,
      IFBLANK(
         _xldudf_CX_PUSH(BK85*fxVal_normal, CX_ENTITY, $B85, BK$11, BK$14, BK$60,),
         ""
      ),
      IF($I85=2,
         IFBLANK(
            _xldudf_CX_PUSH(BK85, CX_ENTITY, $B85, BK$11, BK$14, BK$60,),
            ""
         ),
         IF($I85=3,
            "",
            IFBLANK(
               _xldudf_CX_PUSH(BK85, CX_ENTITY, $B85, BK$11, BK$14, BK$60,),
               ""
            )
         )
      )
   )
)),"")</f>
        <v/>
      </c>
      <c r="DY85" s="1883" t="str" cm="1">
        <f t="array" aca="1" ref="DY85" ca="1">IFERROR(IF(BL85*fxVal_normal=_BS!BL85,"",IF(OR(BL85="", NOT(ISNUMBER(BL85)), ISERROR(BL85), $B85=""), "",
   IF($I85=1,
      IFBLANK(
         _xldudf_CX_PUSH(BL85*fxVal_normal, CX_ENTITY, $B85, BL$11, BL$14, BL$60,),
         ""
      ),
      IF($I85=2,
         IFBLANK(
            _xldudf_CX_PUSH(BL85, CX_ENTITY, $B85, BL$11, BL$14, BL$60,),
            ""
         ),
         IF($I85=3,
            "",
            IFBLANK(
               _xldudf_CX_PUSH(BL85, CX_ENTITY, $B85, BL$11, BL$14, BL$60,),
               ""
            )
         )
      )
   )
)),"")</f>
        <v/>
      </c>
      <c r="DZ85" s="1883" t="str" cm="1">
        <f t="array" aca="1" ref="DZ85" ca="1">IFERROR(IF(BM85*fxVal_normal=_BS!BM85,"",IF(OR(BM85="", NOT(ISNUMBER(BM85)), ISERROR(BM85), $B85=""), "",
   IF($I85=1,
      IFBLANK(
         _xldudf_CX_PUSH(BM85*fxVal_normal, CX_ENTITY, $B85, BM$11, BM$14, BM$60,),
         ""
      ),
      IF($I85=2,
         IFBLANK(
            _xldudf_CX_PUSH(BM85, CX_ENTITY, $B85, BM$11, BM$14, BM$60,),
            ""
         ),
         IF($I85=3,
            "",
            IFBLANK(
               _xldudf_CX_PUSH(BM85, CX_ENTITY, $B85, BM$11, BM$14, BM$60,),
               ""
            )
         )
      )
   )
)),"")</f>
        <v/>
      </c>
      <c r="EA85" s="1883" t="str" cm="1">
        <f t="array" aca="1" ref="EA85" ca="1">IFERROR(IF(BN85*fxVal_normal=_BS!BN85,"",IF(OR(BN85="", NOT(ISNUMBER(BN85)), ISERROR(BN85), $B85=""), "",
   IF($I85=1,
      IFBLANK(
         _xldudf_CX_PUSH(BN85*fxVal_normal, CX_ENTITY, $B85, BN$11, BN$14, BN$60,),
         ""
      ),
      IF($I85=2,
         IFBLANK(
            _xldudf_CX_PUSH(BN85, CX_ENTITY, $B85, BN$11, BN$14, BN$60,),
            ""
         ),
         IF($I85=3,
            "",
            IFBLANK(
               _xldudf_CX_PUSH(BN85, CX_ENTITY, $B85, BN$11, BN$14, BN$60,),
               ""
            )
         )
      )
   )
)),"")</f>
        <v/>
      </c>
    </row>
    <row r="86" spans="1:131" ht="21" customHeight="1">
      <c r="A86" s="1646"/>
      <c r="B86" s="811" t="str" cm="1">
        <f t="array" ref="B86">IFBLANK(_BS!F86,"")</f>
        <v>Potential Debt Like Items (on BS)</v>
      </c>
      <c r="C86" s="811" t="str" cm="1">
        <f t="array" ref="C86">IFBLANK(_BS!C86,"")</f>
        <v>Potential Debt Like Items (Company View)</v>
      </c>
      <c r="D86" s="1549"/>
      <c r="E86" s="1902" t="e" cm="1">
        <f t="array" aca="1" ref="E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)($AD86:$CH86, Z86)</f>
        <v>#NAME?</v>
      </c>
      <c r="F86" s="1897"/>
      <c r="G86" s="1897"/>
      <c r="H86" s="401">
        <v>2</v>
      </c>
      <c r="I86" s="401">
        <v>1</v>
      </c>
      <c r="J86" s="401"/>
      <c r="L86" s="921"/>
      <c r="M86" s="921"/>
      <c r="N86" s="158"/>
      <c r="O86" s="101"/>
      <c r="P86" s="52"/>
      <c r="Q86" s="101"/>
      <c r="R86" s="101"/>
      <c r="S86" s="101"/>
      <c r="T86" s="101"/>
      <c r="U86" s="39"/>
      <c r="V86" s="921"/>
      <c r="W86" s="1291" t="str">
        <f t="shared" si="18"/>
        <v>Budget</v>
      </c>
      <c r="X86" s="1294">
        <f>_BS!X86</f>
        <v>0</v>
      </c>
      <c r="Y86" s="1593" t="str">
        <f t="shared" si="17"/>
        <v>Potential Debt Like Items</v>
      </c>
      <c r="Z86" s="198" cm="1">
        <f t="array" ref="Z86">_xlfn.SWITCH(
    TRUE,
    _BS!$L86=TRUE, 1,
    _BS!$L86=FALSE,-1,
    _BS!$L86=-1,0,
"n/a"
)</f>
        <v>0</v>
      </c>
      <c r="AA86" s="924"/>
      <c r="AB86" s="925" t="str">
        <f>_BS!AB86</f>
        <v>Potential Debt Like Items</v>
      </c>
      <c r="AC86" s="88" t="str" cm="1">
        <f t="array" aca="1" ref="AC86" ca="1">_xlfn.LET(
_xlpm._termname, $AB86,
_xlpm._iconname, "find",
_xlpm._icon, fx_getIcon(_xlpm._iconname),
_xlpm._location, _xlfn.XLOOKUP(LOWER(_xlpm._termname), LOWER(tbl_acctDef[Term]),tbl_acctDef[Term]),
_xlpm._hyperlink, HYPERLINK("#"&amp;CELL("address",_xlpm._location), _xlpm._icon),
IFERROR(_xlpm._hyperlink,"")
)</f>
        <v/>
      </c>
      <c r="AD86" s="919">
        <f t="shared" ref="AD86:BN86" si="25">SUBTOTAL(9,AD82:AD85)</f>
        <v>4</v>
      </c>
      <c r="AE86" s="919">
        <f t="shared" si="25"/>
        <v>4</v>
      </c>
      <c r="AF86" s="919">
        <f t="shared" si="25"/>
        <v>4</v>
      </c>
      <c r="AG86" s="919">
        <f t="shared" si="25"/>
        <v>4</v>
      </c>
      <c r="AH86" s="919">
        <f t="shared" si="25"/>
        <v>4</v>
      </c>
      <c r="AI86" s="919">
        <f t="shared" si="25"/>
        <v>4</v>
      </c>
      <c r="AJ86" s="919">
        <f t="shared" si="25"/>
        <v>4</v>
      </c>
      <c r="AK86" s="919">
        <f t="shared" si="25"/>
        <v>4</v>
      </c>
      <c r="AL86" s="919">
        <f t="shared" si="25"/>
        <v>4</v>
      </c>
      <c r="AM86" s="919">
        <f t="shared" si="25"/>
        <v>4</v>
      </c>
      <c r="AN86" s="919">
        <f t="shared" si="25"/>
        <v>4</v>
      </c>
      <c r="AO86" s="919">
        <f t="shared" si="25"/>
        <v>4</v>
      </c>
      <c r="AP86" s="919">
        <f t="shared" si="25"/>
        <v>4</v>
      </c>
      <c r="AQ86" s="919">
        <f t="shared" si="25"/>
        <v>4</v>
      </c>
      <c r="AR86" s="919">
        <f t="shared" si="25"/>
        <v>4</v>
      </c>
      <c r="AS86" s="919">
        <f t="shared" si="25"/>
        <v>4</v>
      </c>
      <c r="AT86" s="919">
        <f t="shared" si="25"/>
        <v>4</v>
      </c>
      <c r="AU86" s="919">
        <f t="shared" si="25"/>
        <v>4</v>
      </c>
      <c r="AV86" s="919">
        <f t="shared" si="25"/>
        <v>4</v>
      </c>
      <c r="AW86" s="919">
        <f t="shared" si="25"/>
        <v>4</v>
      </c>
      <c r="AX86" s="919">
        <f t="shared" si="25"/>
        <v>4</v>
      </c>
      <c r="AY86" s="919">
        <f t="shared" si="25"/>
        <v>4</v>
      </c>
      <c r="AZ86" s="919">
        <f t="shared" si="25"/>
        <v>4</v>
      </c>
      <c r="BA86" s="919">
        <f t="shared" si="25"/>
        <v>4</v>
      </c>
      <c r="BB86" s="919">
        <f t="shared" si="25"/>
        <v>4</v>
      </c>
      <c r="BC86" s="919">
        <f t="shared" si="25"/>
        <v>4</v>
      </c>
      <c r="BD86" s="919">
        <f t="shared" si="25"/>
        <v>4</v>
      </c>
      <c r="BE86" s="919">
        <f t="shared" si="25"/>
        <v>4</v>
      </c>
      <c r="BF86" s="919">
        <f t="shared" si="25"/>
        <v>4</v>
      </c>
      <c r="BG86" s="919">
        <f t="shared" si="25"/>
        <v>4</v>
      </c>
      <c r="BH86" s="919">
        <f t="shared" si="25"/>
        <v>4</v>
      </c>
      <c r="BI86" s="919">
        <f t="shared" si="25"/>
        <v>4</v>
      </c>
      <c r="BJ86" s="919">
        <f t="shared" si="25"/>
        <v>4</v>
      </c>
      <c r="BK86" s="919">
        <f t="shared" si="25"/>
        <v>4</v>
      </c>
      <c r="BL86" s="919">
        <f t="shared" si="25"/>
        <v>4</v>
      </c>
      <c r="BM86" s="919">
        <f t="shared" si="25"/>
        <v>4</v>
      </c>
      <c r="BN86" s="919">
        <f t="shared" si="25"/>
        <v>4</v>
      </c>
      <c r="BO86" s="2117"/>
      <c r="BP86" s="2117"/>
      <c r="BQ86" s="2117"/>
      <c r="BR86" s="2117"/>
      <c r="BS86" s="2117"/>
      <c r="BT86" s="2117"/>
      <c r="BU86" s="2117"/>
      <c r="BV86" s="2117"/>
      <c r="BW86" s="2117"/>
      <c r="BX86" s="2117"/>
      <c r="BY86" s="2117"/>
      <c r="BZ86" s="2117"/>
      <c r="CA86" s="926"/>
      <c r="CB86" s="921"/>
      <c r="CC86" s="927"/>
      <c r="CD86" s="928" t="e" cm="1">
        <f t="array" aca="1" ref="CD86" ca="1">_xlfn.XLOOKUP(BS!CD$11, array_timeline, BS!$AD86:$BN86)</f>
        <v>#NAME?</v>
      </c>
      <c r="CE86" s="928" t="e" cm="1">
        <f t="array" aca="1" ref="CE86" ca="1">_xlfn.XLOOKUP(BS!CE$11, array_timeline, BS!$AD86:$BN86)</f>
        <v>#NAME?</v>
      </c>
      <c r="CF86" s="925"/>
      <c r="CG86" s="541" t="e">
        <f t="shared" ca="1" si="16"/>
        <v>#NAME?</v>
      </c>
      <c r="CH86" s="541" t="e">
        <f t="shared" ca="1" si="16"/>
        <v>#NAME?</v>
      </c>
      <c r="CI86" s="924"/>
      <c r="CQ86" s="1883" t="str" cm="1">
        <f t="array" aca="1" ref="CQ86" ca="1">IFERROR(IF(AD86*fxVal_normal=_BS!AD86,"",IF(OR(AD86="", NOT(ISNUMBER(AD86)), ISERROR(AD86), $B86=""), "",
   IF($I86=1,
      IFBLANK(
         _xldudf_CX_PUSH(AD86*fxVal_normal, CX_ENTITY, $B86, AD$11, AD$14, AD$60,),
         ""
      ),
      IF($I86=2,
         IFBLANK(
            _xldudf_CX_PUSH(AD86, CX_ENTITY, $B86, AD$11, AD$14, AD$60,),
            ""
         ),
         IF($I86=3,
            "",
            IFBLANK(
               _xldudf_CX_PUSH(AD86, CX_ENTITY, $B86, AD$11, AD$14, AD$60,),
               ""
            )
         )
      )
   )
)),"")</f>
        <v/>
      </c>
      <c r="CR86" s="1883" t="str" cm="1">
        <f t="array" aca="1" ref="CR86" ca="1">IFERROR(IF(AE86*fxVal_normal=_BS!AE86,"",IF(OR(AE86="", NOT(ISNUMBER(AE86)), ISERROR(AE86), $B86=""), "",
   IF($I86=1,
      IFBLANK(
         _xldudf_CX_PUSH(AE86*fxVal_normal, CX_ENTITY, $B86, AE$11, AE$14, AE$60,),
         ""
      ),
      IF($I86=2,
         IFBLANK(
            _xldudf_CX_PUSH(AE86, CX_ENTITY, $B86, AE$11, AE$14, AE$60,),
            ""
         ),
         IF($I86=3,
            "",
            IFBLANK(
               _xldudf_CX_PUSH(AE86, CX_ENTITY, $B86, AE$11, AE$14, AE$60,),
               ""
            )
         )
      )
   )
)),"")</f>
        <v/>
      </c>
      <c r="CS86" s="1883" t="str" cm="1">
        <f t="array" aca="1" ref="CS86" ca="1">IFERROR(IF(AF86*fxVal_normal=_BS!AF86,"",IF(OR(AF86="", NOT(ISNUMBER(AF86)), ISERROR(AF86), $B86=""), "",
   IF($I86=1,
      IFBLANK(
         _xldudf_CX_PUSH(AF86*fxVal_normal, CX_ENTITY, $B86, AF$11, AF$14, AF$60,),
         ""
      ),
      IF($I86=2,
         IFBLANK(
            _xldudf_CX_PUSH(AF86, CX_ENTITY, $B86, AF$11, AF$14, AF$60,),
            ""
         ),
         IF($I86=3,
            "",
            IFBLANK(
               _xldudf_CX_PUSH(AF86, CX_ENTITY, $B86, AF$11, AF$14, AF$60,),
               ""
            )
         )
      )
   )
)),"")</f>
        <v/>
      </c>
      <c r="CT86" s="1883" t="str" cm="1">
        <f t="array" aca="1" ref="CT86" ca="1">IFERROR(IF(AG86*fxVal_normal=_BS!AG86,"",IF(OR(AG86="", NOT(ISNUMBER(AG86)), ISERROR(AG86), $B86=""), "",
   IF($I86=1,
      IFBLANK(
         _xldudf_CX_PUSH(AG86*fxVal_normal, CX_ENTITY, $B86, AG$11, AG$14, AG$60,),
         ""
      ),
      IF($I86=2,
         IFBLANK(
            _xldudf_CX_PUSH(AG86, CX_ENTITY, $B86, AG$11, AG$14, AG$60,),
            ""
         ),
         IF($I86=3,
            "",
            IFBLANK(
               _xldudf_CX_PUSH(AG86, CX_ENTITY, $B86, AG$11, AG$14, AG$60,),
               ""
            )
         )
      )
   )
)),"")</f>
        <v/>
      </c>
      <c r="CU86" s="1883" t="str" cm="1">
        <f t="array" aca="1" ref="CU86" ca="1">IFERROR(IF(AH86*fxVal_normal=_BS!AH86,"",IF(OR(AH86="", NOT(ISNUMBER(AH86)), ISERROR(AH86), $B86=""), "",
   IF($I86=1,
      IFBLANK(
         _xldudf_CX_PUSH(AH86*fxVal_normal, CX_ENTITY, $B86, AH$11, AH$14, AH$60,),
         ""
      ),
      IF($I86=2,
         IFBLANK(
            _xldudf_CX_PUSH(AH86, CX_ENTITY, $B86, AH$11, AH$14, AH$60,),
            ""
         ),
         IF($I86=3,
            "",
            IFBLANK(
               _xldudf_CX_PUSH(AH86, CX_ENTITY, $B86, AH$11, AH$14, AH$60,),
               ""
            )
         )
      )
   )
)),"")</f>
        <v/>
      </c>
      <c r="CV86" s="1883" t="str" cm="1">
        <f t="array" aca="1" ref="CV86" ca="1">IFERROR(IF(AI86*fxVal_normal=_BS!AI86,"",IF(OR(AI86="", NOT(ISNUMBER(AI86)), ISERROR(AI86), $B86=""), "",
   IF($I86=1,
      IFBLANK(
         _xldudf_CX_PUSH(AI86*fxVal_normal, CX_ENTITY, $B86, AI$11, AI$14, AI$60,),
         ""
      ),
      IF($I86=2,
         IFBLANK(
            _xldudf_CX_PUSH(AI86, CX_ENTITY, $B86, AI$11, AI$14, AI$60,),
            ""
         ),
         IF($I86=3,
            "",
            IFBLANK(
               _xldudf_CX_PUSH(AI86, CX_ENTITY, $B86, AI$11, AI$14, AI$60,),
               ""
            )
         )
      )
   )
)),"")</f>
        <v/>
      </c>
      <c r="CW86" s="1883" t="str" cm="1">
        <f t="array" aca="1" ref="CW86" ca="1">IFERROR(IF(AJ86*fxVal_normal=_BS!AJ86,"",IF(OR(AJ86="", NOT(ISNUMBER(AJ86)), ISERROR(AJ86), $B86=""), "",
   IF($I86=1,
      IFBLANK(
         _xldudf_CX_PUSH(AJ86*fxVal_normal, CX_ENTITY, $B86, AJ$11, AJ$14, AJ$60,),
         ""
      ),
      IF($I86=2,
         IFBLANK(
            _xldudf_CX_PUSH(AJ86, CX_ENTITY, $B86, AJ$11, AJ$14, AJ$60,),
            ""
         ),
         IF($I86=3,
            "",
            IFBLANK(
               _xldudf_CX_PUSH(AJ86, CX_ENTITY, $B86, AJ$11, AJ$14, AJ$60,),
               ""
            )
         )
      )
   )
)),"")</f>
        <v/>
      </c>
      <c r="CX86" s="1883" t="str" cm="1">
        <f t="array" aca="1" ref="CX86" ca="1">IFERROR(IF(AK86*fxVal_normal=_BS!AK86,"",IF(OR(AK86="", NOT(ISNUMBER(AK86)), ISERROR(AK86), $B86=""), "",
   IF($I86=1,
      IFBLANK(
         _xldudf_CX_PUSH(AK86*fxVal_normal, CX_ENTITY, $B86, AK$11, AK$14, AK$60,),
         ""
      ),
      IF($I86=2,
         IFBLANK(
            _xldudf_CX_PUSH(AK86, CX_ENTITY, $B86, AK$11, AK$14, AK$60,),
            ""
         ),
         IF($I86=3,
            "",
            IFBLANK(
               _xldudf_CX_PUSH(AK86, CX_ENTITY, $B86, AK$11, AK$14, AK$60,),
               ""
            )
         )
      )
   )
)),"")</f>
        <v/>
      </c>
      <c r="CY86" s="1883" t="str" cm="1">
        <f t="array" aca="1" ref="CY86" ca="1">IFERROR(IF(AL86*fxVal_normal=_BS!AL86,"",IF(OR(AL86="", NOT(ISNUMBER(AL86)), ISERROR(AL86), $B86=""), "",
   IF($I86=1,
      IFBLANK(
         _xldudf_CX_PUSH(AL86*fxVal_normal, CX_ENTITY, $B86, AL$11, AL$14, AL$60,),
         ""
      ),
      IF($I86=2,
         IFBLANK(
            _xldudf_CX_PUSH(AL86, CX_ENTITY, $B86, AL$11, AL$14, AL$60,),
            ""
         ),
         IF($I86=3,
            "",
            IFBLANK(
               _xldudf_CX_PUSH(AL86, CX_ENTITY, $B86, AL$11, AL$14, AL$60,),
               ""
            )
         )
      )
   )
)),"")</f>
        <v/>
      </c>
      <c r="CZ86" s="1883" t="str" cm="1">
        <f t="array" aca="1" ref="CZ86" ca="1">IFERROR(IF(AM86*fxVal_normal=_BS!AM86,"",IF(OR(AM86="", NOT(ISNUMBER(AM86)), ISERROR(AM86), $B86=""), "",
   IF($I86=1,
      IFBLANK(
         _xldudf_CX_PUSH(AM86*fxVal_normal, CX_ENTITY, $B86, AM$11, AM$14, AM$60,),
         ""
      ),
      IF($I86=2,
         IFBLANK(
            _xldudf_CX_PUSH(AM86, CX_ENTITY, $B86, AM$11, AM$14, AM$60,),
            ""
         ),
         IF($I86=3,
            "",
            IFBLANK(
               _xldudf_CX_PUSH(AM86, CX_ENTITY, $B86, AM$11, AM$14, AM$60,),
               ""
            )
         )
      )
   )
)),"")</f>
        <v/>
      </c>
      <c r="DA86" s="1883" t="str" cm="1">
        <f t="array" aca="1" ref="DA86" ca="1">IFERROR(IF(AN86*fxVal_normal=_BS!AN86,"",IF(OR(AN86="", NOT(ISNUMBER(AN86)), ISERROR(AN86), $B86=""), "",
   IF($I86=1,
      IFBLANK(
         _xldudf_CX_PUSH(AN86*fxVal_normal, CX_ENTITY, $B86, AN$11, AN$14, AN$60,),
         ""
      ),
      IF($I86=2,
         IFBLANK(
            _xldudf_CX_PUSH(AN86, CX_ENTITY, $B86, AN$11, AN$14, AN$60,),
            ""
         ),
         IF($I86=3,
            "",
            IFBLANK(
               _xldudf_CX_PUSH(AN86, CX_ENTITY, $B86, AN$11, AN$14, AN$60,),
               ""
            )
         )
      )
   )
)),"")</f>
        <v/>
      </c>
      <c r="DB86" s="1883" t="str" cm="1">
        <f t="array" aca="1" ref="DB86" ca="1">IFERROR(IF(AO86*fxVal_normal=_BS!AO86,"",IF(OR(AO86="", NOT(ISNUMBER(AO86)), ISERROR(AO86), $B86=""), "",
   IF($I86=1,
      IFBLANK(
         _xldudf_CX_PUSH(AO86*fxVal_normal, CX_ENTITY, $B86, AO$11, AO$14, AO$60,),
         ""
      ),
      IF($I86=2,
         IFBLANK(
            _xldudf_CX_PUSH(AO86, CX_ENTITY, $B86, AO$11, AO$14, AO$60,),
            ""
         ),
         IF($I86=3,
            "",
            IFBLANK(
               _xldudf_CX_PUSH(AO86, CX_ENTITY, $B86, AO$11, AO$14, AO$60,),
               ""
            )
         )
      )
   )
)),"")</f>
        <v/>
      </c>
      <c r="DC86" s="1883" t="str" cm="1">
        <f t="array" aca="1" ref="DC86" ca="1">IFERROR(IF(AP86*fxVal_normal=_BS!AP86,"",IF(OR(AP86="", NOT(ISNUMBER(AP86)), ISERROR(AP86), $B86=""), "",
   IF($I86=1,
      IFBLANK(
         _xldudf_CX_PUSH(AP86*fxVal_normal, CX_ENTITY, $B86, AP$11, AP$14, AP$60,),
         ""
      ),
      IF($I86=2,
         IFBLANK(
            _xldudf_CX_PUSH(AP86, CX_ENTITY, $B86, AP$11, AP$14, AP$60,),
            ""
         ),
         IF($I86=3,
            "",
            IFBLANK(
               _xldudf_CX_PUSH(AP86, CX_ENTITY, $B86, AP$11, AP$14, AP$60,),
               ""
            )
         )
      )
   )
)),"")</f>
        <v/>
      </c>
      <c r="DD86" s="1883" t="str" cm="1">
        <f t="array" aca="1" ref="DD86" ca="1">IFERROR(IF(AQ86*fxVal_normal=_BS!AQ86,"",IF(OR(AQ86="", NOT(ISNUMBER(AQ86)), ISERROR(AQ86), $B86=""), "",
   IF($I86=1,
      IFBLANK(
         _xldudf_CX_PUSH(AQ86*fxVal_normal, CX_ENTITY, $B86, AQ$11, AQ$14, AQ$60,),
         ""
      ),
      IF($I86=2,
         IFBLANK(
            _xldudf_CX_PUSH(AQ86, CX_ENTITY, $B86, AQ$11, AQ$14, AQ$60,),
            ""
         ),
         IF($I86=3,
            "",
            IFBLANK(
               _xldudf_CX_PUSH(AQ86, CX_ENTITY, $B86, AQ$11, AQ$14, AQ$60,),
               ""
            )
         )
      )
   )
)),"")</f>
        <v/>
      </c>
      <c r="DE86" s="1883" t="str" cm="1">
        <f t="array" aca="1" ref="DE86" ca="1">IFERROR(IF(AR86*fxVal_normal=_BS!AR86,"",IF(OR(AR86="", NOT(ISNUMBER(AR86)), ISERROR(AR86), $B86=""), "",
   IF($I86=1,
      IFBLANK(
         _xldudf_CX_PUSH(AR86*fxVal_normal, CX_ENTITY, $B86, AR$11, AR$14, AR$60,),
         ""
      ),
      IF($I86=2,
         IFBLANK(
            _xldudf_CX_PUSH(AR86, CX_ENTITY, $B86, AR$11, AR$14, AR$60,),
            ""
         ),
         IF($I86=3,
            "",
            IFBLANK(
               _xldudf_CX_PUSH(AR86, CX_ENTITY, $B86, AR$11, AR$14, AR$60,),
               ""
            )
         )
      )
   )
)),"")</f>
        <v/>
      </c>
      <c r="DF86" s="1883" t="str" cm="1">
        <f t="array" aca="1" ref="DF86" ca="1">IFERROR(IF(AS86*fxVal_normal=_BS!AS86,"",IF(OR(AS86="", NOT(ISNUMBER(AS86)), ISERROR(AS86), $B86=""), "",
   IF($I86=1,
      IFBLANK(
         _xldudf_CX_PUSH(AS86*fxVal_normal, CX_ENTITY, $B86, AS$11, AS$14, AS$60,),
         ""
      ),
      IF($I86=2,
         IFBLANK(
            _xldudf_CX_PUSH(AS86, CX_ENTITY, $B86, AS$11, AS$14, AS$60,),
            ""
         ),
         IF($I86=3,
            "",
            IFBLANK(
               _xldudf_CX_PUSH(AS86, CX_ENTITY, $B86, AS$11, AS$14, AS$60,),
               ""
            )
         )
      )
   )
)),"")</f>
        <v/>
      </c>
      <c r="DG86" s="1883" t="str" cm="1">
        <f t="array" aca="1" ref="DG86" ca="1">IFERROR(IF(AT86*fxVal_normal=_BS!AT86,"",IF(OR(AT86="", NOT(ISNUMBER(AT86)), ISERROR(AT86), $B86=""), "",
   IF($I86=1,
      IFBLANK(
         _xldudf_CX_PUSH(AT86*fxVal_normal, CX_ENTITY, $B86, AT$11, AT$14, AT$60,),
         ""
      ),
      IF($I86=2,
         IFBLANK(
            _xldudf_CX_PUSH(AT86, CX_ENTITY, $B86, AT$11, AT$14, AT$60,),
            ""
         ),
         IF($I86=3,
            "",
            IFBLANK(
               _xldudf_CX_PUSH(AT86, CX_ENTITY, $B86, AT$11, AT$14, AT$60,),
               ""
            )
         )
      )
   )
)),"")</f>
        <v/>
      </c>
      <c r="DH86" s="1883" t="str" cm="1">
        <f t="array" aca="1" ref="DH86" ca="1">IFERROR(IF(AU86*fxVal_normal=_BS!AU86,"",IF(OR(AU86="", NOT(ISNUMBER(AU86)), ISERROR(AU86), $B86=""), "",
   IF($I86=1,
      IFBLANK(
         _xldudf_CX_PUSH(AU86*fxVal_normal, CX_ENTITY, $B86, AU$11, AU$14, AU$60,),
         ""
      ),
      IF($I86=2,
         IFBLANK(
            _xldudf_CX_PUSH(AU86, CX_ENTITY, $B86, AU$11, AU$14, AU$60,),
            ""
         ),
         IF($I86=3,
            "",
            IFBLANK(
               _xldudf_CX_PUSH(AU86, CX_ENTITY, $B86, AU$11, AU$14, AU$60,),
               ""
            )
         )
      )
   )
)),"")</f>
        <v/>
      </c>
      <c r="DI86" s="1883" t="str" cm="1">
        <f t="array" aca="1" ref="DI86" ca="1">IFERROR(IF(AV86*fxVal_normal=_BS!AV86,"",IF(OR(AV86="", NOT(ISNUMBER(AV86)), ISERROR(AV86), $B86=""), "",
   IF($I86=1,
      IFBLANK(
         _xldudf_CX_PUSH(AV86*fxVal_normal, CX_ENTITY, $B86, AV$11, AV$14, AV$60,),
         ""
      ),
      IF($I86=2,
         IFBLANK(
            _xldudf_CX_PUSH(AV86, CX_ENTITY, $B86, AV$11, AV$14, AV$60,),
            ""
         ),
         IF($I86=3,
            "",
            IFBLANK(
               _xldudf_CX_PUSH(AV86, CX_ENTITY, $B86, AV$11, AV$14, AV$60,),
               ""
            )
         )
      )
   )
)),"")</f>
        <v/>
      </c>
      <c r="DJ86" s="1883" t="str" cm="1">
        <f t="array" aca="1" ref="DJ86" ca="1">IFERROR(IF(AW86*fxVal_normal=_BS!AW86,"",IF(OR(AW86="", NOT(ISNUMBER(AW86)), ISERROR(AW86), $B86=""), "",
   IF($I86=1,
      IFBLANK(
         _xldudf_CX_PUSH(AW86*fxVal_normal, CX_ENTITY, $B86, AW$11, AW$14, AW$60,),
         ""
      ),
      IF($I86=2,
         IFBLANK(
            _xldudf_CX_PUSH(AW86, CX_ENTITY, $B86, AW$11, AW$14, AW$60,),
            ""
         ),
         IF($I86=3,
            "",
            IFBLANK(
               _xldudf_CX_PUSH(AW86, CX_ENTITY, $B86, AW$11, AW$14, AW$60,),
               ""
            )
         )
      )
   )
)),"")</f>
        <v/>
      </c>
      <c r="DK86" s="1883" t="str" cm="1">
        <f t="array" aca="1" ref="DK86" ca="1">IFERROR(IF(AX86*fxVal_normal=_BS!AX86,"",IF(OR(AX86="", NOT(ISNUMBER(AX86)), ISERROR(AX86), $B86=""), "",
   IF($I86=1,
      IFBLANK(
         _xldudf_CX_PUSH(AX86*fxVal_normal, CX_ENTITY, $B86, AX$11, AX$14, AX$60,),
         ""
      ),
      IF($I86=2,
         IFBLANK(
            _xldudf_CX_PUSH(AX86, CX_ENTITY, $B86, AX$11, AX$14, AX$60,),
            ""
         ),
         IF($I86=3,
            "",
            IFBLANK(
               _xldudf_CX_PUSH(AX86, CX_ENTITY, $B86, AX$11, AX$14, AX$60,),
               ""
            )
         )
      )
   )
)),"")</f>
        <v/>
      </c>
      <c r="DL86" s="1883" t="str" cm="1">
        <f t="array" aca="1" ref="DL86" ca="1">IFERROR(IF(AY86*fxVal_normal=_BS!AY86,"",IF(OR(AY86="", NOT(ISNUMBER(AY86)), ISERROR(AY86), $B86=""), "",
   IF($I86=1,
      IFBLANK(
         _xldudf_CX_PUSH(AY86*fxVal_normal, CX_ENTITY, $B86, AY$11, AY$14, AY$60,),
         ""
      ),
      IF($I86=2,
         IFBLANK(
            _xldudf_CX_PUSH(AY86, CX_ENTITY, $B86, AY$11, AY$14, AY$60,),
            ""
         ),
         IF($I86=3,
            "",
            IFBLANK(
               _xldudf_CX_PUSH(AY86, CX_ENTITY, $B86, AY$11, AY$14, AY$60,),
               ""
            )
         )
      )
   )
)),"")</f>
        <v/>
      </c>
      <c r="DM86" s="1883" t="str" cm="1">
        <f t="array" aca="1" ref="DM86" ca="1">IFERROR(IF(AZ86*fxVal_normal=_BS!AZ86,"",IF(OR(AZ86="", NOT(ISNUMBER(AZ86)), ISERROR(AZ86), $B86=""), "",
   IF($I86=1,
      IFBLANK(
         _xldudf_CX_PUSH(AZ86*fxVal_normal, CX_ENTITY, $B86, AZ$11, AZ$14, AZ$60,),
         ""
      ),
      IF($I86=2,
         IFBLANK(
            _xldudf_CX_PUSH(AZ86, CX_ENTITY, $B86, AZ$11, AZ$14, AZ$60,),
            ""
         ),
         IF($I86=3,
            "",
            IFBLANK(
               _xldudf_CX_PUSH(AZ86, CX_ENTITY, $B86, AZ$11, AZ$14, AZ$60,),
               ""
            )
         )
      )
   )
)),"")</f>
        <v/>
      </c>
      <c r="DN86" s="1883" t="str" cm="1">
        <f t="array" aca="1" ref="DN86" ca="1">IFERROR(IF(BA86*fxVal_normal=_BS!BA86,"",IF(OR(BA86="", NOT(ISNUMBER(BA86)), ISERROR(BA86), $B86=""), "",
   IF($I86=1,
      IFBLANK(
         _xldudf_CX_PUSH(BA86*fxVal_normal, CX_ENTITY, $B86, BA$11, BA$14, BA$60,),
         ""
      ),
      IF($I86=2,
         IFBLANK(
            _xldudf_CX_PUSH(BA86, CX_ENTITY, $B86, BA$11, BA$14, BA$60,),
            ""
         ),
         IF($I86=3,
            "",
            IFBLANK(
               _xldudf_CX_PUSH(BA86, CX_ENTITY, $B86, BA$11, BA$14, BA$60,),
               ""
            )
         )
      )
   )
)),"")</f>
        <v/>
      </c>
      <c r="DO86" s="1883" t="str" cm="1">
        <f t="array" aca="1" ref="DO86" ca="1">IFERROR(IF(BB86*fxVal_normal=_BS!BB86,"",IF(OR(BB86="", NOT(ISNUMBER(BB86)), ISERROR(BB86), $B86=""), "",
   IF($I86=1,
      IFBLANK(
         _xldudf_CX_PUSH(BB86*fxVal_normal, CX_ENTITY, $B86, BB$11, BB$14, BB$60,),
         ""
      ),
      IF($I86=2,
         IFBLANK(
            _xldudf_CX_PUSH(BB86, CX_ENTITY, $B86, BB$11, BB$14, BB$60,),
            ""
         ),
         IF($I86=3,
            "",
            IFBLANK(
               _xldudf_CX_PUSH(BB86, CX_ENTITY, $B86, BB$11, BB$14, BB$60,),
               ""
            )
         )
      )
   )
)),"")</f>
        <v/>
      </c>
      <c r="DP86" s="1883" t="str" cm="1">
        <f t="array" aca="1" ref="DP86" ca="1">IFERROR(IF(BC86*fxVal_normal=_BS!BC86,"",IF(OR(BC86="", NOT(ISNUMBER(BC86)), ISERROR(BC86), $B86=""), "",
   IF($I86=1,
      IFBLANK(
         _xldudf_CX_PUSH(BC86*fxVal_normal, CX_ENTITY, $B86, BC$11, BC$14, BC$60,),
         ""
      ),
      IF($I86=2,
         IFBLANK(
            _xldudf_CX_PUSH(BC86, CX_ENTITY, $B86, BC$11, BC$14, BC$60,),
            ""
         ),
         IF($I86=3,
            "",
            IFBLANK(
               _xldudf_CX_PUSH(BC86, CX_ENTITY, $B86, BC$11, BC$14, BC$60,),
               ""
            )
         )
      )
   )
)),"")</f>
        <v/>
      </c>
      <c r="DQ86" s="1883" t="str" cm="1">
        <f t="array" aca="1" ref="DQ86" ca="1">IFERROR(IF(BD86*fxVal_normal=_BS!BD86,"",IF(OR(BD86="", NOT(ISNUMBER(BD86)), ISERROR(BD86), $B86=""), "",
   IF($I86=1,
      IFBLANK(
         _xldudf_CX_PUSH(BD86*fxVal_normal, CX_ENTITY, $B86, BD$11, BD$14, BD$60,),
         ""
      ),
      IF($I86=2,
         IFBLANK(
            _xldudf_CX_PUSH(BD86, CX_ENTITY, $B86, BD$11, BD$14, BD$60,),
            ""
         ),
         IF($I86=3,
            "",
            IFBLANK(
               _xldudf_CX_PUSH(BD86, CX_ENTITY, $B86, BD$11, BD$14, BD$60,),
               ""
            )
         )
      )
   )
)),"")</f>
        <v/>
      </c>
      <c r="DR86" s="1883" t="str" cm="1">
        <f t="array" aca="1" ref="DR86" ca="1">IFERROR(IF(BE86*fxVal_normal=_BS!BE86,"",IF(OR(BE86="", NOT(ISNUMBER(BE86)), ISERROR(BE86), $B86=""), "",
   IF($I86=1,
      IFBLANK(
         _xldudf_CX_PUSH(BE86*fxVal_normal, CX_ENTITY, $B86, BE$11, BE$14, BE$60,),
         ""
      ),
      IF($I86=2,
         IFBLANK(
            _xldudf_CX_PUSH(BE86, CX_ENTITY, $B86, BE$11, BE$14, BE$60,),
            ""
         ),
         IF($I86=3,
            "",
            IFBLANK(
               _xldudf_CX_PUSH(BE86, CX_ENTITY, $B86, BE$11, BE$14, BE$60,),
               ""
            )
         )
      )
   )
)),"")</f>
        <v/>
      </c>
      <c r="DS86" s="1883" t="str" cm="1">
        <f t="array" aca="1" ref="DS86" ca="1">IFERROR(IF(BF86*fxVal_normal=_BS!BF86,"",IF(OR(BF86="", NOT(ISNUMBER(BF86)), ISERROR(BF86), $B86=""), "",
   IF($I86=1,
      IFBLANK(
         _xldudf_CX_PUSH(BF86*fxVal_normal, CX_ENTITY, $B86, BF$11, BF$14, BF$60,),
         ""
      ),
      IF($I86=2,
         IFBLANK(
            _xldudf_CX_PUSH(BF86, CX_ENTITY, $B86, BF$11, BF$14, BF$60,),
            ""
         ),
         IF($I86=3,
            "",
            IFBLANK(
               _xldudf_CX_PUSH(BF86, CX_ENTITY, $B86, BF$11, BF$14, BF$60,),
               ""
            )
         )
      )
   )
)),"")</f>
        <v/>
      </c>
      <c r="DT86" s="1883" t="str" cm="1">
        <f t="array" aca="1" ref="DT86" ca="1">IFERROR(IF(BG86*fxVal_normal=_BS!BG86,"",IF(OR(BG86="", NOT(ISNUMBER(BG86)), ISERROR(BG86), $B86=""), "",
   IF($I86=1,
      IFBLANK(
         _xldudf_CX_PUSH(BG86*fxVal_normal, CX_ENTITY, $B86, BG$11, BG$14, BG$60,),
         ""
      ),
      IF($I86=2,
         IFBLANK(
            _xldudf_CX_PUSH(BG86, CX_ENTITY, $B86, BG$11, BG$14, BG$60,),
            ""
         ),
         IF($I86=3,
            "",
            IFBLANK(
               _xldudf_CX_PUSH(BG86, CX_ENTITY, $B86, BG$11, BG$14, BG$60,),
               ""
            )
         )
      )
   )
)),"")</f>
        <v/>
      </c>
      <c r="DU86" s="1883" t="str" cm="1">
        <f t="array" aca="1" ref="DU86" ca="1">IFERROR(IF(BH86*fxVal_normal=_BS!BH86,"",IF(OR(BH86="", NOT(ISNUMBER(BH86)), ISERROR(BH86), $B86=""), "",
   IF($I86=1,
      IFBLANK(
         _xldudf_CX_PUSH(BH86*fxVal_normal, CX_ENTITY, $B86, BH$11, BH$14, BH$60,),
         ""
      ),
      IF($I86=2,
         IFBLANK(
            _xldudf_CX_PUSH(BH86, CX_ENTITY, $B86, BH$11, BH$14, BH$60,),
            ""
         ),
         IF($I86=3,
            "",
            IFBLANK(
               _xldudf_CX_PUSH(BH86, CX_ENTITY, $B86, BH$11, BH$14, BH$60,),
               ""
            )
         )
      )
   )
)),"")</f>
        <v/>
      </c>
      <c r="DV86" s="1883" t="str" cm="1">
        <f t="array" aca="1" ref="DV86" ca="1">IFERROR(IF(BI86*fxVal_normal=_BS!BI86,"",IF(OR(BI86="", NOT(ISNUMBER(BI86)), ISERROR(BI86), $B86=""), "",
   IF($I86=1,
      IFBLANK(
         _xldudf_CX_PUSH(BI86*fxVal_normal, CX_ENTITY, $B86, BI$11, BI$14, BI$60,),
         ""
      ),
      IF($I86=2,
         IFBLANK(
            _xldudf_CX_PUSH(BI86, CX_ENTITY, $B86, BI$11, BI$14, BI$60,),
            ""
         ),
         IF($I86=3,
            "",
            IFBLANK(
               _xldudf_CX_PUSH(BI86, CX_ENTITY, $B86, BI$11, BI$14, BI$60,),
               ""
            )
         )
      )
   )
)),"")</f>
        <v/>
      </c>
      <c r="DW86" s="1883" t="str" cm="1">
        <f t="array" aca="1" ref="DW86" ca="1">IFERROR(IF(BJ86*fxVal_normal=_BS!BJ86,"",IF(OR(BJ86="", NOT(ISNUMBER(BJ86)), ISERROR(BJ86), $B86=""), "",
   IF($I86=1,
      IFBLANK(
         _xldudf_CX_PUSH(BJ86*fxVal_normal, CX_ENTITY, $B86, BJ$11, BJ$14, BJ$60,),
         ""
      ),
      IF($I86=2,
         IFBLANK(
            _xldudf_CX_PUSH(BJ86, CX_ENTITY, $B86, BJ$11, BJ$14, BJ$60,),
            ""
         ),
         IF($I86=3,
            "",
            IFBLANK(
               _xldudf_CX_PUSH(BJ86, CX_ENTITY, $B86, BJ$11, BJ$14, BJ$60,),
               ""
            )
         )
      )
   )
)),"")</f>
        <v/>
      </c>
      <c r="DX86" s="1883" t="str" cm="1">
        <f t="array" aca="1" ref="DX86" ca="1">IFERROR(IF(BK86*fxVal_normal=_BS!BK86,"",IF(OR(BK86="", NOT(ISNUMBER(BK86)), ISERROR(BK86), $B86=""), "",
   IF($I86=1,
      IFBLANK(
         _xldudf_CX_PUSH(BK86*fxVal_normal, CX_ENTITY, $B86, BK$11, BK$14, BK$60,),
         ""
      ),
      IF($I86=2,
         IFBLANK(
            _xldudf_CX_PUSH(BK86, CX_ENTITY, $B86, BK$11, BK$14, BK$60,),
            ""
         ),
         IF($I86=3,
            "",
            IFBLANK(
               _xldudf_CX_PUSH(BK86, CX_ENTITY, $B86, BK$11, BK$14, BK$60,),
               ""
            )
         )
      )
   )
)),"")</f>
        <v/>
      </c>
      <c r="DY86" s="1883" t="str" cm="1">
        <f t="array" aca="1" ref="DY86" ca="1">IFERROR(IF(BL86*fxVal_normal=_BS!BL86,"",IF(OR(BL86="", NOT(ISNUMBER(BL86)), ISERROR(BL86), $B86=""), "",
   IF($I86=1,
      IFBLANK(
         _xldudf_CX_PUSH(BL86*fxVal_normal, CX_ENTITY, $B86, BL$11, BL$14, BL$60,),
         ""
      ),
      IF($I86=2,
         IFBLANK(
            _xldudf_CX_PUSH(BL86, CX_ENTITY, $B86, BL$11, BL$14, BL$60,),
            ""
         ),
         IF($I86=3,
            "",
            IFBLANK(
               _xldudf_CX_PUSH(BL86, CX_ENTITY, $B86, BL$11, BL$14, BL$60,),
               ""
            )
         )
      )
   )
)),"")</f>
        <v/>
      </c>
      <c r="DZ86" s="1883" t="str" cm="1">
        <f t="array" aca="1" ref="DZ86" ca="1">IFERROR(IF(BM86*fxVal_normal=_BS!BM86,"",IF(OR(BM86="", NOT(ISNUMBER(BM86)), ISERROR(BM86), $B86=""), "",
   IF($I86=1,
      IFBLANK(
         _xldudf_CX_PUSH(BM86*fxVal_normal, CX_ENTITY, $B86, BM$11, BM$14, BM$60,),
         ""
      ),
      IF($I86=2,
         IFBLANK(
            _xldudf_CX_PUSH(BM86, CX_ENTITY, $B86, BM$11, BM$14, BM$60,),
            ""
         ),
         IF($I86=3,
            "",
            IFBLANK(
               _xldudf_CX_PUSH(BM86, CX_ENTITY, $B86, BM$11, BM$14, BM$60,),
               ""
            )
         )
      )
   )
)),"")</f>
        <v/>
      </c>
      <c r="EA86" s="1883" t="str" cm="1">
        <f t="array" aca="1" ref="EA86" ca="1">IFERROR(IF(BN86*fxVal_normal=_BS!BN86,"",IF(OR(BN86="", NOT(ISNUMBER(BN86)), ISERROR(BN86), $B86=""), "",
   IF($I86=1,
      IFBLANK(
         _xldudf_CX_PUSH(BN86*fxVal_normal, CX_ENTITY, $B86, BN$11, BN$14, BN$60,),
         ""
      ),
      IF($I86=2,
         IFBLANK(
            _xldudf_CX_PUSH(BN86, CX_ENTITY, $B86, BN$11, BN$14, BN$60,),
            ""
         ),
         IF($I86=3,
            "",
            IFBLANK(
               _xldudf_CX_PUSH(BN86, CX_ENTITY, $B86, BN$11, BN$14, BN$60,),
               ""
            )
         )
      )
   )
)),"")</f>
        <v/>
      </c>
    </row>
    <row r="87" spans="1:131" ht="21" customHeight="1">
      <c r="A87" s="1646"/>
      <c r="B87" s="811" t="str" cm="1">
        <f t="array" ref="B87">IFBLANK(_BS!F87,"")</f>
        <v>Net (Debt) / Cash</v>
      </c>
      <c r="C87" s="811" t="str" cm="1">
        <f t="array" ref="C87">IFBLANK(_BS!C87,"")</f>
        <v>Net (Debt) / Cash (Company View)</v>
      </c>
      <c r="D87" s="1549"/>
      <c r="E87" s="1902" t="e" cm="1">
        <f t="array" aca="1" ref="E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)($AD87:$CH87, Z87)</f>
        <v>#NAME?</v>
      </c>
      <c r="F87" s="1897"/>
      <c r="G87" s="1897"/>
      <c r="H87" s="401">
        <v>2</v>
      </c>
      <c r="I87" s="401">
        <v>1</v>
      </c>
      <c r="J87" s="401"/>
      <c r="L87" s="921"/>
      <c r="M87" s="921"/>
      <c r="N87" s="158"/>
      <c r="O87" s="101"/>
      <c r="P87" s="52"/>
      <c r="Q87" s="101"/>
      <c r="R87" s="101"/>
      <c r="S87" s="101"/>
      <c r="T87" s="101"/>
      <c r="U87" s="39"/>
      <c r="V87" s="921"/>
      <c r="W87" s="1291" t="str">
        <f t="shared" si="18"/>
        <v>Budget</v>
      </c>
      <c r="X87" s="1294">
        <f>_BS!X87</f>
        <v>0</v>
      </c>
      <c r="Y87" s="1593" t="str">
        <f t="shared" si="17"/>
        <v>Net Debt / (Cash)</v>
      </c>
      <c r="Z87" s="198" cm="1">
        <f t="array" ref="Z87">_xlfn.SWITCH(
    TRUE,
    _BS!$L87=TRUE, 1,
    _BS!$L87=FALSE,-1,
    _BS!$L87=-1,0,
"n/a"
)</f>
        <v>0</v>
      </c>
      <c r="AA87" s="924"/>
      <c r="AB87" s="925" t="str">
        <f>_BS!AB87</f>
        <v>Net Debt / (Cash)</v>
      </c>
      <c r="AC87" s="88" t="str" cm="1">
        <f t="array" aca="1" ref="AC87" ca="1">_xlfn.LET(
_xlpm._termname, $AB87,
_xlpm._iconname, "find",
_xlpm._icon, fx_getIcon(_xlpm._iconname),
_xlpm._location, _xlfn.XLOOKUP(LOWER(_xlpm._termname), LOWER(tbl_acctDef[Term]),tbl_acctDef[Term]),
_xlpm._hyperlink, HYPERLINK("#"&amp;CELL("address",_xlpm._location), _xlpm._icon),
IFERROR(_xlpm._hyperlink,"")
)</f>
        <v/>
      </c>
      <c r="AD87" s="919">
        <f t="shared" ref="AD87:BN87" si="26">SUBTOTAL(9,AD72:AD86)</f>
        <v>11</v>
      </c>
      <c r="AE87" s="919">
        <f t="shared" si="26"/>
        <v>11</v>
      </c>
      <c r="AF87" s="919">
        <f t="shared" si="26"/>
        <v>11</v>
      </c>
      <c r="AG87" s="919">
        <f t="shared" si="26"/>
        <v>11</v>
      </c>
      <c r="AH87" s="919">
        <f t="shared" si="26"/>
        <v>11</v>
      </c>
      <c r="AI87" s="919">
        <f t="shared" si="26"/>
        <v>11</v>
      </c>
      <c r="AJ87" s="919">
        <f t="shared" si="26"/>
        <v>11</v>
      </c>
      <c r="AK87" s="919">
        <f t="shared" si="26"/>
        <v>11</v>
      </c>
      <c r="AL87" s="919">
        <f t="shared" si="26"/>
        <v>11</v>
      </c>
      <c r="AM87" s="919">
        <f t="shared" si="26"/>
        <v>11</v>
      </c>
      <c r="AN87" s="919">
        <f t="shared" si="26"/>
        <v>11</v>
      </c>
      <c r="AO87" s="919">
        <f t="shared" si="26"/>
        <v>11</v>
      </c>
      <c r="AP87" s="919">
        <f t="shared" si="26"/>
        <v>11</v>
      </c>
      <c r="AQ87" s="919">
        <f t="shared" si="26"/>
        <v>11</v>
      </c>
      <c r="AR87" s="919">
        <f t="shared" si="26"/>
        <v>11</v>
      </c>
      <c r="AS87" s="919">
        <f t="shared" si="26"/>
        <v>11</v>
      </c>
      <c r="AT87" s="919">
        <f t="shared" si="26"/>
        <v>11</v>
      </c>
      <c r="AU87" s="919">
        <f t="shared" si="26"/>
        <v>11</v>
      </c>
      <c r="AV87" s="919">
        <f t="shared" si="26"/>
        <v>11</v>
      </c>
      <c r="AW87" s="919">
        <f t="shared" si="26"/>
        <v>11</v>
      </c>
      <c r="AX87" s="919">
        <f t="shared" si="26"/>
        <v>11</v>
      </c>
      <c r="AY87" s="919">
        <f t="shared" si="26"/>
        <v>11</v>
      </c>
      <c r="AZ87" s="919">
        <f t="shared" si="26"/>
        <v>11</v>
      </c>
      <c r="BA87" s="919">
        <f t="shared" si="26"/>
        <v>11</v>
      </c>
      <c r="BB87" s="919">
        <f t="shared" si="26"/>
        <v>11</v>
      </c>
      <c r="BC87" s="919">
        <f t="shared" si="26"/>
        <v>11</v>
      </c>
      <c r="BD87" s="919">
        <f t="shared" si="26"/>
        <v>11</v>
      </c>
      <c r="BE87" s="919">
        <f t="shared" si="26"/>
        <v>11</v>
      </c>
      <c r="BF87" s="919">
        <f t="shared" si="26"/>
        <v>11</v>
      </c>
      <c r="BG87" s="919">
        <f t="shared" si="26"/>
        <v>11</v>
      </c>
      <c r="BH87" s="919">
        <f t="shared" si="26"/>
        <v>11</v>
      </c>
      <c r="BI87" s="919">
        <f t="shared" si="26"/>
        <v>11</v>
      </c>
      <c r="BJ87" s="919">
        <f t="shared" si="26"/>
        <v>11</v>
      </c>
      <c r="BK87" s="919">
        <f t="shared" si="26"/>
        <v>11</v>
      </c>
      <c r="BL87" s="919">
        <f t="shared" si="26"/>
        <v>11</v>
      </c>
      <c r="BM87" s="919">
        <f t="shared" si="26"/>
        <v>11</v>
      </c>
      <c r="BN87" s="919">
        <f t="shared" si="26"/>
        <v>11</v>
      </c>
      <c r="BO87" s="2117"/>
      <c r="BP87" s="2117"/>
      <c r="BQ87" s="2117"/>
      <c r="BR87" s="2117"/>
      <c r="BS87" s="2117"/>
      <c r="BT87" s="2117"/>
      <c r="BU87" s="2117"/>
      <c r="BV87" s="2117"/>
      <c r="BW87" s="2117"/>
      <c r="BX87" s="2117"/>
      <c r="BY87" s="2117"/>
      <c r="BZ87" s="2117"/>
      <c r="CA87" s="926"/>
      <c r="CB87" s="921"/>
      <c r="CC87" s="927"/>
      <c r="CD87" s="928" t="e" cm="1">
        <f t="array" aca="1" ref="CD87" ca="1">_xlfn.XLOOKUP(BS!CD$11, array_timeline, BS!$AD87:$BN87)</f>
        <v>#NAME?</v>
      </c>
      <c r="CE87" s="928" t="e" cm="1">
        <f t="array" aca="1" ref="CE87" ca="1">_xlfn.XLOOKUP(BS!CE$11, array_timeline, BS!$AD87:$BN87)</f>
        <v>#NAME?</v>
      </c>
      <c r="CF87" s="925"/>
      <c r="CG87" s="541" t="e">
        <f t="shared" ca="1" si="16"/>
        <v>#NAME?</v>
      </c>
      <c r="CH87" s="541" t="e">
        <f t="shared" ca="1" si="16"/>
        <v>#NAME?</v>
      </c>
      <c r="CI87" s="924"/>
      <c r="CQ87" s="1883" t="str" cm="1">
        <f t="array" aca="1" ref="CQ87" ca="1">IFERROR(IF(AD87*fxVal_normal=_BS!AD87,"",IF(OR(AD87="", NOT(ISNUMBER(AD87)), ISERROR(AD87), $B87=""), "",
   IF($I87=1,
      IFBLANK(
         _xldudf_CX_PUSH(AD87*fxVal_normal, CX_ENTITY, $B87, AD$11, AD$14, AD$60,),
         ""
      ),
      IF($I87=2,
         IFBLANK(
            _xldudf_CX_PUSH(AD87, CX_ENTITY, $B87, AD$11, AD$14, AD$60,),
            ""
         ),
         IF($I87=3,
            "",
            IFBLANK(
               _xldudf_CX_PUSH(AD87, CX_ENTITY, $B87, AD$11, AD$14, AD$60,),
               ""
            )
         )
      )
   )
)),"")</f>
        <v/>
      </c>
      <c r="CR87" s="1883" t="str" cm="1">
        <f t="array" aca="1" ref="CR87" ca="1">IFERROR(IF(AE87*fxVal_normal=_BS!AE87,"",IF(OR(AE87="", NOT(ISNUMBER(AE87)), ISERROR(AE87), $B87=""), "",
   IF($I87=1,
      IFBLANK(
         _xldudf_CX_PUSH(AE87*fxVal_normal, CX_ENTITY, $B87, AE$11, AE$14, AE$60,),
         ""
      ),
      IF($I87=2,
         IFBLANK(
            _xldudf_CX_PUSH(AE87, CX_ENTITY, $B87, AE$11, AE$14, AE$60,),
            ""
         ),
         IF($I87=3,
            "",
            IFBLANK(
               _xldudf_CX_PUSH(AE87, CX_ENTITY, $B87, AE$11, AE$14, AE$60,),
               ""
            )
         )
      )
   )
)),"")</f>
        <v/>
      </c>
      <c r="CS87" s="1883" t="str" cm="1">
        <f t="array" aca="1" ref="CS87" ca="1">IFERROR(IF(AF87*fxVal_normal=_BS!AF87,"",IF(OR(AF87="", NOT(ISNUMBER(AF87)), ISERROR(AF87), $B87=""), "",
   IF($I87=1,
      IFBLANK(
         _xldudf_CX_PUSH(AF87*fxVal_normal, CX_ENTITY, $B87, AF$11, AF$14, AF$60,),
         ""
      ),
      IF($I87=2,
         IFBLANK(
            _xldudf_CX_PUSH(AF87, CX_ENTITY, $B87, AF$11, AF$14, AF$60,),
            ""
         ),
         IF($I87=3,
            "",
            IFBLANK(
               _xldudf_CX_PUSH(AF87, CX_ENTITY, $B87, AF$11, AF$14, AF$60,),
               ""
            )
         )
      )
   )
)),"")</f>
        <v/>
      </c>
      <c r="CT87" s="1883" t="str" cm="1">
        <f t="array" aca="1" ref="CT87" ca="1">IFERROR(IF(AG87*fxVal_normal=_BS!AG87,"",IF(OR(AG87="", NOT(ISNUMBER(AG87)), ISERROR(AG87), $B87=""), "",
   IF($I87=1,
      IFBLANK(
         _xldudf_CX_PUSH(AG87*fxVal_normal, CX_ENTITY, $B87, AG$11, AG$14, AG$60,),
         ""
      ),
      IF($I87=2,
         IFBLANK(
            _xldudf_CX_PUSH(AG87, CX_ENTITY, $B87, AG$11, AG$14, AG$60,),
            ""
         ),
         IF($I87=3,
            "",
            IFBLANK(
               _xldudf_CX_PUSH(AG87, CX_ENTITY, $B87, AG$11, AG$14, AG$60,),
               ""
            )
         )
      )
   )
)),"")</f>
        <v/>
      </c>
      <c r="CU87" s="1883" t="str" cm="1">
        <f t="array" aca="1" ref="CU87" ca="1">IFERROR(IF(AH87*fxVal_normal=_BS!AH87,"",IF(OR(AH87="", NOT(ISNUMBER(AH87)), ISERROR(AH87), $B87=""), "",
   IF($I87=1,
      IFBLANK(
         _xldudf_CX_PUSH(AH87*fxVal_normal, CX_ENTITY, $B87, AH$11, AH$14, AH$60,),
         ""
      ),
      IF($I87=2,
         IFBLANK(
            _xldudf_CX_PUSH(AH87, CX_ENTITY, $B87, AH$11, AH$14, AH$60,),
            ""
         ),
         IF($I87=3,
            "",
            IFBLANK(
               _xldudf_CX_PUSH(AH87, CX_ENTITY, $B87, AH$11, AH$14, AH$60,),
               ""
            )
         )
      )
   )
)),"")</f>
        <v/>
      </c>
      <c r="CV87" s="1883" t="str" cm="1">
        <f t="array" aca="1" ref="CV87" ca="1">IFERROR(IF(AI87*fxVal_normal=_BS!AI87,"",IF(OR(AI87="", NOT(ISNUMBER(AI87)), ISERROR(AI87), $B87=""), "",
   IF($I87=1,
      IFBLANK(
         _xldudf_CX_PUSH(AI87*fxVal_normal, CX_ENTITY, $B87, AI$11, AI$14, AI$60,),
         ""
      ),
      IF($I87=2,
         IFBLANK(
            _xldudf_CX_PUSH(AI87, CX_ENTITY, $B87, AI$11, AI$14, AI$60,),
            ""
         ),
         IF($I87=3,
            "",
            IFBLANK(
               _xldudf_CX_PUSH(AI87, CX_ENTITY, $B87, AI$11, AI$14, AI$60,),
               ""
            )
         )
      )
   )
)),"")</f>
        <v/>
      </c>
      <c r="CW87" s="1883" t="str" cm="1">
        <f t="array" aca="1" ref="CW87" ca="1">IFERROR(IF(AJ87*fxVal_normal=_BS!AJ87,"",IF(OR(AJ87="", NOT(ISNUMBER(AJ87)), ISERROR(AJ87), $B87=""), "",
   IF($I87=1,
      IFBLANK(
         _xldudf_CX_PUSH(AJ87*fxVal_normal, CX_ENTITY, $B87, AJ$11, AJ$14, AJ$60,),
         ""
      ),
      IF($I87=2,
         IFBLANK(
            _xldudf_CX_PUSH(AJ87, CX_ENTITY, $B87, AJ$11, AJ$14, AJ$60,),
            ""
         ),
         IF($I87=3,
            "",
            IFBLANK(
               _xldudf_CX_PUSH(AJ87, CX_ENTITY, $B87, AJ$11, AJ$14, AJ$60,),
               ""
            )
         )
      )
   )
)),"")</f>
        <v/>
      </c>
      <c r="CX87" s="1883" t="str" cm="1">
        <f t="array" aca="1" ref="CX87" ca="1">IFERROR(IF(AK87*fxVal_normal=_BS!AK87,"",IF(OR(AK87="", NOT(ISNUMBER(AK87)), ISERROR(AK87), $B87=""), "",
   IF($I87=1,
      IFBLANK(
         _xldudf_CX_PUSH(AK87*fxVal_normal, CX_ENTITY, $B87, AK$11, AK$14, AK$60,),
         ""
      ),
      IF($I87=2,
         IFBLANK(
            _xldudf_CX_PUSH(AK87, CX_ENTITY, $B87, AK$11, AK$14, AK$60,),
            ""
         ),
         IF($I87=3,
            "",
            IFBLANK(
               _xldudf_CX_PUSH(AK87, CX_ENTITY, $B87, AK$11, AK$14, AK$60,),
               ""
            )
         )
      )
   )
)),"")</f>
        <v/>
      </c>
      <c r="CY87" s="1883" t="str" cm="1">
        <f t="array" aca="1" ref="CY87" ca="1">IFERROR(IF(AL87*fxVal_normal=_BS!AL87,"",IF(OR(AL87="", NOT(ISNUMBER(AL87)), ISERROR(AL87), $B87=""), "",
   IF($I87=1,
      IFBLANK(
         _xldudf_CX_PUSH(AL87*fxVal_normal, CX_ENTITY, $B87, AL$11, AL$14, AL$60,),
         ""
      ),
      IF($I87=2,
         IFBLANK(
            _xldudf_CX_PUSH(AL87, CX_ENTITY, $B87, AL$11, AL$14, AL$60,),
            ""
         ),
         IF($I87=3,
            "",
            IFBLANK(
               _xldudf_CX_PUSH(AL87, CX_ENTITY, $B87, AL$11, AL$14, AL$60,),
               ""
            )
         )
      )
   )
)),"")</f>
        <v/>
      </c>
      <c r="CZ87" s="1883" t="str" cm="1">
        <f t="array" aca="1" ref="CZ87" ca="1">IFERROR(IF(AM87*fxVal_normal=_BS!AM87,"",IF(OR(AM87="", NOT(ISNUMBER(AM87)), ISERROR(AM87), $B87=""), "",
   IF($I87=1,
      IFBLANK(
         _xldudf_CX_PUSH(AM87*fxVal_normal, CX_ENTITY, $B87, AM$11, AM$14, AM$60,),
         ""
      ),
      IF($I87=2,
         IFBLANK(
            _xldudf_CX_PUSH(AM87, CX_ENTITY, $B87, AM$11, AM$14, AM$60,),
            ""
         ),
         IF($I87=3,
            "",
            IFBLANK(
               _xldudf_CX_PUSH(AM87, CX_ENTITY, $B87, AM$11, AM$14, AM$60,),
               ""
            )
         )
      )
   )
)),"")</f>
        <v/>
      </c>
      <c r="DA87" s="1883" t="str" cm="1">
        <f t="array" aca="1" ref="DA87" ca="1">IFERROR(IF(AN87*fxVal_normal=_BS!AN87,"",IF(OR(AN87="", NOT(ISNUMBER(AN87)), ISERROR(AN87), $B87=""), "",
   IF($I87=1,
      IFBLANK(
         _xldudf_CX_PUSH(AN87*fxVal_normal, CX_ENTITY, $B87, AN$11, AN$14, AN$60,),
         ""
      ),
      IF($I87=2,
         IFBLANK(
            _xldudf_CX_PUSH(AN87, CX_ENTITY, $B87, AN$11, AN$14, AN$60,),
            ""
         ),
         IF($I87=3,
            "",
            IFBLANK(
               _xldudf_CX_PUSH(AN87, CX_ENTITY, $B87, AN$11, AN$14, AN$60,),
               ""
            )
         )
      )
   )
)),"")</f>
        <v/>
      </c>
      <c r="DB87" s="1883" t="str" cm="1">
        <f t="array" aca="1" ref="DB87" ca="1">IFERROR(IF(AO87*fxVal_normal=_BS!AO87,"",IF(OR(AO87="", NOT(ISNUMBER(AO87)), ISERROR(AO87), $B87=""), "",
   IF($I87=1,
      IFBLANK(
         _xldudf_CX_PUSH(AO87*fxVal_normal, CX_ENTITY, $B87, AO$11, AO$14, AO$60,),
         ""
      ),
      IF($I87=2,
         IFBLANK(
            _xldudf_CX_PUSH(AO87, CX_ENTITY, $B87, AO$11, AO$14, AO$60,),
            ""
         ),
         IF($I87=3,
            "",
            IFBLANK(
               _xldudf_CX_PUSH(AO87, CX_ENTITY, $B87, AO$11, AO$14, AO$60,),
               ""
            )
         )
      )
   )
)),"")</f>
        <v/>
      </c>
      <c r="DC87" s="1883" t="str" cm="1">
        <f t="array" aca="1" ref="DC87" ca="1">IFERROR(IF(AP87*fxVal_normal=_BS!AP87,"",IF(OR(AP87="", NOT(ISNUMBER(AP87)), ISERROR(AP87), $B87=""), "",
   IF($I87=1,
      IFBLANK(
         _xldudf_CX_PUSH(AP87*fxVal_normal, CX_ENTITY, $B87, AP$11, AP$14, AP$60,),
         ""
      ),
      IF($I87=2,
         IFBLANK(
            _xldudf_CX_PUSH(AP87, CX_ENTITY, $B87, AP$11, AP$14, AP$60,),
            ""
         ),
         IF($I87=3,
            "",
            IFBLANK(
               _xldudf_CX_PUSH(AP87, CX_ENTITY, $B87, AP$11, AP$14, AP$60,),
               ""
            )
         )
      )
   )
)),"")</f>
        <v/>
      </c>
      <c r="DD87" s="1883" t="str" cm="1">
        <f t="array" aca="1" ref="DD87" ca="1">IFERROR(IF(AQ87*fxVal_normal=_BS!AQ87,"",IF(OR(AQ87="", NOT(ISNUMBER(AQ87)), ISERROR(AQ87), $B87=""), "",
   IF($I87=1,
      IFBLANK(
         _xldudf_CX_PUSH(AQ87*fxVal_normal, CX_ENTITY, $B87, AQ$11, AQ$14, AQ$60,),
         ""
      ),
      IF($I87=2,
         IFBLANK(
            _xldudf_CX_PUSH(AQ87, CX_ENTITY, $B87, AQ$11, AQ$14, AQ$60,),
            ""
         ),
         IF($I87=3,
            "",
            IFBLANK(
               _xldudf_CX_PUSH(AQ87, CX_ENTITY, $B87, AQ$11, AQ$14, AQ$60,),
               ""
            )
         )
      )
   )
)),"")</f>
        <v/>
      </c>
      <c r="DE87" s="1883" t="str" cm="1">
        <f t="array" aca="1" ref="DE87" ca="1">IFERROR(IF(AR87*fxVal_normal=_BS!AR87,"",IF(OR(AR87="", NOT(ISNUMBER(AR87)), ISERROR(AR87), $B87=""), "",
   IF($I87=1,
      IFBLANK(
         _xldudf_CX_PUSH(AR87*fxVal_normal, CX_ENTITY, $B87, AR$11, AR$14, AR$60,),
         ""
      ),
      IF($I87=2,
         IFBLANK(
            _xldudf_CX_PUSH(AR87, CX_ENTITY, $B87, AR$11, AR$14, AR$60,),
            ""
         ),
         IF($I87=3,
            "",
            IFBLANK(
               _xldudf_CX_PUSH(AR87, CX_ENTITY, $B87, AR$11, AR$14, AR$60,),
               ""
            )
         )
      )
   )
)),"")</f>
        <v/>
      </c>
      <c r="DF87" s="1883" t="str" cm="1">
        <f t="array" aca="1" ref="DF87" ca="1">IFERROR(IF(AS87*fxVal_normal=_BS!AS87,"",IF(OR(AS87="", NOT(ISNUMBER(AS87)), ISERROR(AS87), $B87=""), "",
   IF($I87=1,
      IFBLANK(
         _xldudf_CX_PUSH(AS87*fxVal_normal, CX_ENTITY, $B87, AS$11, AS$14, AS$60,),
         ""
      ),
      IF($I87=2,
         IFBLANK(
            _xldudf_CX_PUSH(AS87, CX_ENTITY, $B87, AS$11, AS$14, AS$60,),
            ""
         ),
         IF($I87=3,
            "",
            IFBLANK(
               _xldudf_CX_PUSH(AS87, CX_ENTITY, $B87, AS$11, AS$14, AS$60,),
               ""
            )
         )
      )
   )
)),"")</f>
        <v/>
      </c>
      <c r="DG87" s="1883" t="str" cm="1">
        <f t="array" aca="1" ref="DG87" ca="1">IFERROR(IF(AT87*fxVal_normal=_BS!AT87,"",IF(OR(AT87="", NOT(ISNUMBER(AT87)), ISERROR(AT87), $B87=""), "",
   IF($I87=1,
      IFBLANK(
         _xldudf_CX_PUSH(AT87*fxVal_normal, CX_ENTITY, $B87, AT$11, AT$14, AT$60,),
         ""
      ),
      IF($I87=2,
         IFBLANK(
            _xldudf_CX_PUSH(AT87, CX_ENTITY, $B87, AT$11, AT$14, AT$60,),
            ""
         ),
         IF($I87=3,
            "",
            IFBLANK(
               _xldudf_CX_PUSH(AT87, CX_ENTITY, $B87, AT$11, AT$14, AT$60,),
               ""
            )
         )
      )
   )
)),"")</f>
        <v/>
      </c>
      <c r="DH87" s="1883" t="str" cm="1">
        <f t="array" aca="1" ref="DH87" ca="1">IFERROR(IF(AU87*fxVal_normal=_BS!AU87,"",IF(OR(AU87="", NOT(ISNUMBER(AU87)), ISERROR(AU87), $B87=""), "",
   IF($I87=1,
      IFBLANK(
         _xldudf_CX_PUSH(AU87*fxVal_normal, CX_ENTITY, $B87, AU$11, AU$14, AU$60,),
         ""
      ),
      IF($I87=2,
         IFBLANK(
            _xldudf_CX_PUSH(AU87, CX_ENTITY, $B87, AU$11, AU$14, AU$60,),
            ""
         ),
         IF($I87=3,
            "",
            IFBLANK(
               _xldudf_CX_PUSH(AU87, CX_ENTITY, $B87, AU$11, AU$14, AU$60,),
               ""
            )
         )
      )
   )
)),"")</f>
        <v/>
      </c>
      <c r="DI87" s="1883" t="str" cm="1">
        <f t="array" aca="1" ref="DI87" ca="1">IFERROR(IF(AV87*fxVal_normal=_BS!AV87,"",IF(OR(AV87="", NOT(ISNUMBER(AV87)), ISERROR(AV87), $B87=""), "",
   IF($I87=1,
      IFBLANK(
         _xldudf_CX_PUSH(AV87*fxVal_normal, CX_ENTITY, $B87, AV$11, AV$14, AV$60,),
         ""
      ),
      IF($I87=2,
         IFBLANK(
            _xldudf_CX_PUSH(AV87, CX_ENTITY, $B87, AV$11, AV$14, AV$60,),
            ""
         ),
         IF($I87=3,
            "",
            IFBLANK(
               _xldudf_CX_PUSH(AV87, CX_ENTITY, $B87, AV$11, AV$14, AV$60,),
               ""
            )
         )
      )
   )
)),"")</f>
        <v/>
      </c>
      <c r="DJ87" s="1883" t="str" cm="1">
        <f t="array" aca="1" ref="DJ87" ca="1">IFERROR(IF(AW87*fxVal_normal=_BS!AW87,"",IF(OR(AW87="", NOT(ISNUMBER(AW87)), ISERROR(AW87), $B87=""), "",
   IF($I87=1,
      IFBLANK(
         _xldudf_CX_PUSH(AW87*fxVal_normal, CX_ENTITY, $B87, AW$11, AW$14, AW$60,),
         ""
      ),
      IF($I87=2,
         IFBLANK(
            _xldudf_CX_PUSH(AW87, CX_ENTITY, $B87, AW$11, AW$14, AW$60,),
            ""
         ),
         IF($I87=3,
            "",
            IFBLANK(
               _xldudf_CX_PUSH(AW87, CX_ENTITY, $B87, AW$11, AW$14, AW$60,),
               ""
            )
         )
      )
   )
)),"")</f>
        <v/>
      </c>
      <c r="DK87" s="1883" t="str" cm="1">
        <f t="array" aca="1" ref="DK87" ca="1">IFERROR(IF(AX87*fxVal_normal=_BS!AX87,"",IF(OR(AX87="", NOT(ISNUMBER(AX87)), ISERROR(AX87), $B87=""), "",
   IF($I87=1,
      IFBLANK(
         _xldudf_CX_PUSH(AX87*fxVal_normal, CX_ENTITY, $B87, AX$11, AX$14, AX$60,),
         ""
      ),
      IF($I87=2,
         IFBLANK(
            _xldudf_CX_PUSH(AX87, CX_ENTITY, $B87, AX$11, AX$14, AX$60,),
            ""
         ),
         IF($I87=3,
            "",
            IFBLANK(
               _xldudf_CX_PUSH(AX87, CX_ENTITY, $B87, AX$11, AX$14, AX$60,),
               ""
            )
         )
      )
   )
)),"")</f>
        <v/>
      </c>
      <c r="DL87" s="1883" t="str" cm="1">
        <f t="array" aca="1" ref="DL87" ca="1">IFERROR(IF(AY87*fxVal_normal=_BS!AY87,"",IF(OR(AY87="", NOT(ISNUMBER(AY87)), ISERROR(AY87), $B87=""), "",
   IF($I87=1,
      IFBLANK(
         _xldudf_CX_PUSH(AY87*fxVal_normal, CX_ENTITY, $B87, AY$11, AY$14, AY$60,),
         ""
      ),
      IF($I87=2,
         IFBLANK(
            _xldudf_CX_PUSH(AY87, CX_ENTITY, $B87, AY$11, AY$14, AY$60,),
            ""
         ),
         IF($I87=3,
            "",
            IFBLANK(
               _xldudf_CX_PUSH(AY87, CX_ENTITY, $B87, AY$11, AY$14, AY$60,),
               ""
            )
         )
      )
   )
)),"")</f>
        <v/>
      </c>
      <c r="DM87" s="1883" t="str" cm="1">
        <f t="array" aca="1" ref="DM87" ca="1">IFERROR(IF(AZ87*fxVal_normal=_BS!AZ87,"",IF(OR(AZ87="", NOT(ISNUMBER(AZ87)), ISERROR(AZ87), $B87=""), "",
   IF($I87=1,
      IFBLANK(
         _xldudf_CX_PUSH(AZ87*fxVal_normal, CX_ENTITY, $B87, AZ$11, AZ$14, AZ$60,),
         ""
      ),
      IF($I87=2,
         IFBLANK(
            _xldudf_CX_PUSH(AZ87, CX_ENTITY, $B87, AZ$11, AZ$14, AZ$60,),
            ""
         ),
         IF($I87=3,
            "",
            IFBLANK(
               _xldudf_CX_PUSH(AZ87, CX_ENTITY, $B87, AZ$11, AZ$14, AZ$60,),
               ""
            )
         )
      )
   )
)),"")</f>
        <v/>
      </c>
      <c r="DN87" s="1883" t="str" cm="1">
        <f t="array" aca="1" ref="DN87" ca="1">IFERROR(IF(BA87*fxVal_normal=_BS!BA87,"",IF(OR(BA87="", NOT(ISNUMBER(BA87)), ISERROR(BA87), $B87=""), "",
   IF($I87=1,
      IFBLANK(
         _xldudf_CX_PUSH(BA87*fxVal_normal, CX_ENTITY, $B87, BA$11, BA$14, BA$60,),
         ""
      ),
      IF($I87=2,
         IFBLANK(
            _xldudf_CX_PUSH(BA87, CX_ENTITY, $B87, BA$11, BA$14, BA$60,),
            ""
         ),
         IF($I87=3,
            "",
            IFBLANK(
               _xldudf_CX_PUSH(BA87, CX_ENTITY, $B87, BA$11, BA$14, BA$60,),
               ""
            )
         )
      )
   )
)),"")</f>
        <v/>
      </c>
      <c r="DO87" s="1883" t="str" cm="1">
        <f t="array" aca="1" ref="DO87" ca="1">IFERROR(IF(BB87*fxVal_normal=_BS!BB87,"",IF(OR(BB87="", NOT(ISNUMBER(BB87)), ISERROR(BB87), $B87=""), "",
   IF($I87=1,
      IFBLANK(
         _xldudf_CX_PUSH(BB87*fxVal_normal, CX_ENTITY, $B87, BB$11, BB$14, BB$60,),
         ""
      ),
      IF($I87=2,
         IFBLANK(
            _xldudf_CX_PUSH(BB87, CX_ENTITY, $B87, BB$11, BB$14, BB$60,),
            ""
         ),
         IF($I87=3,
            "",
            IFBLANK(
               _xldudf_CX_PUSH(BB87, CX_ENTITY, $B87, BB$11, BB$14, BB$60,),
               ""
            )
         )
      )
   )
)),"")</f>
        <v/>
      </c>
      <c r="DP87" s="1883" t="str" cm="1">
        <f t="array" aca="1" ref="DP87" ca="1">IFERROR(IF(BC87*fxVal_normal=_BS!BC87,"",IF(OR(BC87="", NOT(ISNUMBER(BC87)), ISERROR(BC87), $B87=""), "",
   IF($I87=1,
      IFBLANK(
         _xldudf_CX_PUSH(BC87*fxVal_normal, CX_ENTITY, $B87, BC$11, BC$14, BC$60,),
         ""
      ),
      IF($I87=2,
         IFBLANK(
            _xldudf_CX_PUSH(BC87, CX_ENTITY, $B87, BC$11, BC$14, BC$60,),
            ""
         ),
         IF($I87=3,
            "",
            IFBLANK(
               _xldudf_CX_PUSH(BC87, CX_ENTITY, $B87, BC$11, BC$14, BC$60,),
               ""
            )
         )
      )
   )
)),"")</f>
        <v/>
      </c>
      <c r="DQ87" s="1883" t="str" cm="1">
        <f t="array" aca="1" ref="DQ87" ca="1">IFERROR(IF(BD87*fxVal_normal=_BS!BD87,"",IF(OR(BD87="", NOT(ISNUMBER(BD87)), ISERROR(BD87), $B87=""), "",
   IF($I87=1,
      IFBLANK(
         _xldudf_CX_PUSH(BD87*fxVal_normal, CX_ENTITY, $B87, BD$11, BD$14, BD$60,),
         ""
      ),
      IF($I87=2,
         IFBLANK(
            _xldudf_CX_PUSH(BD87, CX_ENTITY, $B87, BD$11, BD$14, BD$60,),
            ""
         ),
         IF($I87=3,
            "",
            IFBLANK(
               _xldudf_CX_PUSH(BD87, CX_ENTITY, $B87, BD$11, BD$14, BD$60,),
               ""
            )
         )
      )
   )
)),"")</f>
        <v/>
      </c>
      <c r="DR87" s="1883" t="str" cm="1">
        <f t="array" aca="1" ref="DR87" ca="1">IFERROR(IF(BE87*fxVal_normal=_BS!BE87,"",IF(OR(BE87="", NOT(ISNUMBER(BE87)), ISERROR(BE87), $B87=""), "",
   IF($I87=1,
      IFBLANK(
         _xldudf_CX_PUSH(BE87*fxVal_normal, CX_ENTITY, $B87, BE$11, BE$14, BE$60,),
         ""
      ),
      IF($I87=2,
         IFBLANK(
            _xldudf_CX_PUSH(BE87, CX_ENTITY, $B87, BE$11, BE$14, BE$60,),
            ""
         ),
         IF($I87=3,
            "",
            IFBLANK(
               _xldudf_CX_PUSH(BE87, CX_ENTITY, $B87, BE$11, BE$14, BE$60,),
               ""
            )
         )
      )
   )
)),"")</f>
        <v/>
      </c>
      <c r="DS87" s="1883" t="str" cm="1">
        <f t="array" aca="1" ref="DS87" ca="1">IFERROR(IF(BF87*fxVal_normal=_BS!BF87,"",IF(OR(BF87="", NOT(ISNUMBER(BF87)), ISERROR(BF87), $B87=""), "",
   IF($I87=1,
      IFBLANK(
         _xldudf_CX_PUSH(BF87*fxVal_normal, CX_ENTITY, $B87, BF$11, BF$14, BF$60,),
         ""
      ),
      IF($I87=2,
         IFBLANK(
            _xldudf_CX_PUSH(BF87, CX_ENTITY, $B87, BF$11, BF$14, BF$60,),
            ""
         ),
         IF($I87=3,
            "",
            IFBLANK(
               _xldudf_CX_PUSH(BF87, CX_ENTITY, $B87, BF$11, BF$14, BF$60,),
               ""
            )
         )
      )
   )
)),"")</f>
        <v/>
      </c>
      <c r="DT87" s="1883" t="str" cm="1">
        <f t="array" aca="1" ref="DT87" ca="1">IFERROR(IF(BG87*fxVal_normal=_BS!BG87,"",IF(OR(BG87="", NOT(ISNUMBER(BG87)), ISERROR(BG87), $B87=""), "",
   IF($I87=1,
      IFBLANK(
         _xldudf_CX_PUSH(BG87*fxVal_normal, CX_ENTITY, $B87, BG$11, BG$14, BG$60,),
         ""
      ),
      IF($I87=2,
         IFBLANK(
            _xldudf_CX_PUSH(BG87, CX_ENTITY, $B87, BG$11, BG$14, BG$60,),
            ""
         ),
         IF($I87=3,
            "",
            IFBLANK(
               _xldudf_CX_PUSH(BG87, CX_ENTITY, $B87, BG$11, BG$14, BG$60,),
               ""
            )
         )
      )
   )
)),"")</f>
        <v/>
      </c>
      <c r="DU87" s="1883" t="str" cm="1">
        <f t="array" aca="1" ref="DU87" ca="1">IFERROR(IF(BH87*fxVal_normal=_BS!BH87,"",IF(OR(BH87="", NOT(ISNUMBER(BH87)), ISERROR(BH87), $B87=""), "",
   IF($I87=1,
      IFBLANK(
         _xldudf_CX_PUSH(BH87*fxVal_normal, CX_ENTITY, $B87, BH$11, BH$14, BH$60,),
         ""
      ),
      IF($I87=2,
         IFBLANK(
            _xldudf_CX_PUSH(BH87, CX_ENTITY, $B87, BH$11, BH$14, BH$60,),
            ""
         ),
         IF($I87=3,
            "",
            IFBLANK(
               _xldudf_CX_PUSH(BH87, CX_ENTITY, $B87, BH$11, BH$14, BH$60,),
               ""
            )
         )
      )
   )
)),"")</f>
        <v/>
      </c>
      <c r="DV87" s="1883" t="str" cm="1">
        <f t="array" aca="1" ref="DV87" ca="1">IFERROR(IF(BI87*fxVal_normal=_BS!BI87,"",IF(OR(BI87="", NOT(ISNUMBER(BI87)), ISERROR(BI87), $B87=""), "",
   IF($I87=1,
      IFBLANK(
         _xldudf_CX_PUSH(BI87*fxVal_normal, CX_ENTITY, $B87, BI$11, BI$14, BI$60,),
         ""
      ),
      IF($I87=2,
         IFBLANK(
            _xldudf_CX_PUSH(BI87, CX_ENTITY, $B87, BI$11, BI$14, BI$60,),
            ""
         ),
         IF($I87=3,
            "",
            IFBLANK(
               _xldudf_CX_PUSH(BI87, CX_ENTITY, $B87, BI$11, BI$14, BI$60,),
               ""
            )
         )
      )
   )
)),"")</f>
        <v/>
      </c>
      <c r="DW87" s="1883" t="str" cm="1">
        <f t="array" aca="1" ref="DW87" ca="1">IFERROR(IF(BJ87*fxVal_normal=_BS!BJ87,"",IF(OR(BJ87="", NOT(ISNUMBER(BJ87)), ISERROR(BJ87), $B87=""), "",
   IF($I87=1,
      IFBLANK(
         _xldudf_CX_PUSH(BJ87*fxVal_normal, CX_ENTITY, $B87, BJ$11, BJ$14, BJ$60,),
         ""
      ),
      IF($I87=2,
         IFBLANK(
            _xldudf_CX_PUSH(BJ87, CX_ENTITY, $B87, BJ$11, BJ$14, BJ$60,),
            ""
         ),
         IF($I87=3,
            "",
            IFBLANK(
               _xldudf_CX_PUSH(BJ87, CX_ENTITY, $B87, BJ$11, BJ$14, BJ$60,),
               ""
            )
         )
      )
   )
)),"")</f>
        <v/>
      </c>
      <c r="DX87" s="1883" t="str" cm="1">
        <f t="array" aca="1" ref="DX87" ca="1">IFERROR(IF(BK87*fxVal_normal=_BS!BK87,"",IF(OR(BK87="", NOT(ISNUMBER(BK87)), ISERROR(BK87), $B87=""), "",
   IF($I87=1,
      IFBLANK(
         _xldudf_CX_PUSH(BK87*fxVal_normal, CX_ENTITY, $B87, BK$11, BK$14, BK$60,),
         ""
      ),
      IF($I87=2,
         IFBLANK(
            _xldudf_CX_PUSH(BK87, CX_ENTITY, $B87, BK$11, BK$14, BK$60,),
            ""
         ),
         IF($I87=3,
            "",
            IFBLANK(
               _xldudf_CX_PUSH(BK87, CX_ENTITY, $B87, BK$11, BK$14, BK$60,),
               ""
            )
         )
      )
   )
)),"")</f>
        <v/>
      </c>
      <c r="DY87" s="1883" t="str" cm="1">
        <f t="array" aca="1" ref="DY87" ca="1">IFERROR(IF(BL87*fxVal_normal=_BS!BL87,"",IF(OR(BL87="", NOT(ISNUMBER(BL87)), ISERROR(BL87), $B87=""), "",
   IF($I87=1,
      IFBLANK(
         _xldudf_CX_PUSH(BL87*fxVal_normal, CX_ENTITY, $B87, BL$11, BL$14, BL$60,),
         ""
      ),
      IF($I87=2,
         IFBLANK(
            _xldudf_CX_PUSH(BL87, CX_ENTITY, $B87, BL$11, BL$14, BL$60,),
            ""
         ),
         IF($I87=3,
            "",
            IFBLANK(
               _xldudf_CX_PUSH(BL87, CX_ENTITY, $B87, BL$11, BL$14, BL$60,),
               ""
            )
         )
      )
   )
)),"")</f>
        <v/>
      </c>
      <c r="DZ87" s="1883" t="str" cm="1">
        <f t="array" aca="1" ref="DZ87" ca="1">IFERROR(IF(BM87*fxVal_normal=_BS!BM87,"",IF(OR(BM87="", NOT(ISNUMBER(BM87)), ISERROR(BM87), $B87=""), "",
   IF($I87=1,
      IFBLANK(
         _xldudf_CX_PUSH(BM87*fxVal_normal, CX_ENTITY, $B87, BM$11, BM$14, BM$60,),
         ""
      ),
      IF($I87=2,
         IFBLANK(
            _xldudf_CX_PUSH(BM87, CX_ENTITY, $B87, BM$11, BM$14, BM$60,),
            ""
         ),
         IF($I87=3,
            "",
            IFBLANK(
               _xldudf_CX_PUSH(BM87, CX_ENTITY, $B87, BM$11, BM$14, BM$60,),
               ""
            )
         )
      )
   )
)),"")</f>
        <v/>
      </c>
      <c r="EA87" s="1883" t="str" cm="1">
        <f t="array" aca="1" ref="EA87" ca="1">IFERROR(IF(BN87*fxVal_normal=_BS!BN87,"",IF(OR(BN87="", NOT(ISNUMBER(BN87)), ISERROR(BN87), $B87=""), "",
   IF($I87=1,
      IFBLANK(
         _xldudf_CX_PUSH(BN87*fxVal_normal, CX_ENTITY, $B87, BN$11, BN$14, BN$60,),
         ""
      ),
      IF($I87=2,
         IFBLANK(
            _xldudf_CX_PUSH(BN87, CX_ENTITY, $B87, BN$11, BN$14, BN$60,),
            ""
         ),
         IF($I87=3,
            "",
            IFBLANK(
               _xldudf_CX_PUSH(BN87, CX_ENTITY, $B87, BN$11, BN$14, BN$60,),
               ""
            )
         )
      )
   )
)),"")</f>
        <v/>
      </c>
    </row>
    <row r="88" spans="1:131" ht="21" customHeight="1">
      <c r="A88" s="1646"/>
      <c r="B88" s="811" t="str" cm="1">
        <f t="array" ref="B88">IFBLANK(_BS!F88,"")</f>
        <v>Capitalised Fees</v>
      </c>
      <c r="C88" s="811" t="str" cm="1">
        <f t="array" ref="C88">IFBLANK(_BS!C88,"")</f>
        <v>Capitalised Fees (Company View)</v>
      </c>
      <c r="D88" s="1549"/>
      <c r="E88" s="1902" t="e" cm="1">
        <f t="array" aca="1" ref="E8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)($AD88:$CH88, Z88)</f>
        <v>#NAME?</v>
      </c>
      <c r="F88" s="1897"/>
      <c r="G88" s="1897"/>
      <c r="H88" s="401">
        <v>1</v>
      </c>
      <c r="I88" s="401">
        <v>1</v>
      </c>
      <c r="J88" s="401"/>
      <c r="N88" s="158"/>
      <c r="O88" s="101"/>
      <c r="P88" s="52"/>
      <c r="Q88" s="101"/>
      <c r="R88" s="126"/>
      <c r="S88" s="101"/>
      <c r="T88" s="101"/>
      <c r="U88" s="39"/>
      <c r="W88" s="930" t="str">
        <f t="shared" si="18"/>
        <v>Budget</v>
      </c>
      <c r="X88" s="857">
        <f>_BS!X88</f>
        <v>1</v>
      </c>
      <c r="Y88" s="1593">
        <f t="shared" si="17"/>
        <v>2</v>
      </c>
      <c r="Z88" s="198" cm="1">
        <f t="array" ref="Z88">_xlfn.SWITCH(
    TRUE,
    _BS!$L88=TRUE, 1,
    _BS!$L88=FALSE,-1,
    _BS!$L88=-1,0,
"n/a"
)</f>
        <v>0</v>
      </c>
      <c r="AA88" s="200"/>
      <c r="AB88" s="88" t="str">
        <f>_BS!AB88</f>
        <v>Capitalised Fees</v>
      </c>
      <c r="AC88" s="88" t="e" cm="1" vm="5">
        <f t="array" aca="1" ref="AC88" ca="1">_xlfn.LET(
_xlpm._termname, $AB88,
_xlpm._iconname, "find",
_xlpm._icon, fx_getIcon(_xlpm._iconname),
_xlpm._location, _xlfn.XLOOKUP(LOWER(_xlpm._termname), LOWER(tbl_acctDef[Term]),tbl_acctDef[Term]),
_xlpm._hyperlink, HYPERLINK("#"&amp;CELL("address",_xlpm._location), _xlpm._icon),
IFERROR(_xlpm._hyperlink,"")
)</f>
        <v>#VALUE!</v>
      </c>
      <c r="AD88" s="1669">
        <v>1</v>
      </c>
      <c r="AE88" s="1669">
        <v>1</v>
      </c>
      <c r="AF88" s="1669">
        <v>1</v>
      </c>
      <c r="AG88" s="1669">
        <v>1</v>
      </c>
      <c r="AH88" s="1669">
        <v>1</v>
      </c>
      <c r="AI88" s="1669">
        <v>1</v>
      </c>
      <c r="AJ88" s="1669">
        <v>1</v>
      </c>
      <c r="AK88" s="1669">
        <v>1</v>
      </c>
      <c r="AL88" s="1669">
        <v>1</v>
      </c>
      <c r="AM88" s="1669">
        <v>1</v>
      </c>
      <c r="AN88" s="1669">
        <v>1</v>
      </c>
      <c r="AO88" s="1669">
        <v>1</v>
      </c>
      <c r="AP88" s="1669">
        <v>1</v>
      </c>
      <c r="AQ88" s="1669">
        <v>1</v>
      </c>
      <c r="AR88" s="1669">
        <v>1</v>
      </c>
      <c r="AS88" s="1669">
        <v>1</v>
      </c>
      <c r="AT88" s="1669">
        <v>1</v>
      </c>
      <c r="AU88" s="1669">
        <v>1</v>
      </c>
      <c r="AV88" s="1669">
        <v>1</v>
      </c>
      <c r="AW88" s="1669">
        <v>1</v>
      </c>
      <c r="AX88" s="1669">
        <v>1</v>
      </c>
      <c r="AY88" s="1669">
        <v>1</v>
      </c>
      <c r="AZ88" s="1669">
        <v>1</v>
      </c>
      <c r="BA88" s="1669">
        <v>1</v>
      </c>
      <c r="BB88" s="1669">
        <v>1</v>
      </c>
      <c r="BC88" s="1669">
        <v>1</v>
      </c>
      <c r="BD88" s="1669">
        <v>1</v>
      </c>
      <c r="BE88" s="1669">
        <v>1</v>
      </c>
      <c r="BF88" s="1669">
        <v>1</v>
      </c>
      <c r="BG88" s="1669">
        <v>1</v>
      </c>
      <c r="BH88" s="1669">
        <v>1</v>
      </c>
      <c r="BI88" s="1669">
        <v>1</v>
      </c>
      <c r="BJ88" s="1669">
        <v>1</v>
      </c>
      <c r="BK88" s="1669">
        <v>1</v>
      </c>
      <c r="BL88" s="1669">
        <v>1</v>
      </c>
      <c r="BM88" s="1669">
        <v>1</v>
      </c>
      <c r="BN88" s="1669">
        <v>1</v>
      </c>
      <c r="BO88" s="2095"/>
      <c r="BP88" s="2095"/>
      <c r="BQ88" s="2095"/>
      <c r="BR88" s="2095"/>
      <c r="BS88" s="2095"/>
      <c r="BT88" s="2095"/>
      <c r="BU88" s="2095"/>
      <c r="BV88" s="2095"/>
      <c r="BW88" s="2095"/>
      <c r="BX88" s="2095"/>
      <c r="BY88" s="2095"/>
      <c r="BZ88" s="2095"/>
      <c r="CA88" s="926"/>
      <c r="CB88" s="921"/>
      <c r="CC88" s="927"/>
      <c r="CD88" s="928" t="e" cm="1">
        <f t="array" aca="1" ref="CD88" ca="1">_xlfn.XLOOKUP(BS!CD$11, array_timeline, BS!$AD88:$BN88)</f>
        <v>#NAME?</v>
      </c>
      <c r="CE88" s="928" t="e" cm="1">
        <f t="array" aca="1" ref="CE88" ca="1">_xlfn.XLOOKUP(BS!CE$11, array_timeline, BS!$AD88:$BN88)</f>
        <v>#NAME?</v>
      </c>
      <c r="CF88" s="925"/>
      <c r="CG88" s="2124" t="e">
        <f t="shared" ca="1" si="16"/>
        <v>#NAME?</v>
      </c>
      <c r="CH88" s="2124" t="e">
        <f t="shared" ca="1" si="16"/>
        <v>#NAME?</v>
      </c>
      <c r="CI88" s="200"/>
      <c r="CQ88" s="1883" t="str" cm="1">
        <f t="array" aca="1" ref="CQ88" ca="1">IFERROR(IF(AD88*fxVal_normal=_BS!AD88,"",IF(OR(AD88="", NOT(ISNUMBER(AD88)), ISERROR(AD88), $B88=""), "",
   IF($I88=1,
      IFBLANK(
         _xldudf_CX_PUSH(AD88*fxVal_normal, CX_ENTITY, $B88, AD$11, AD$14, AD$60,),
         ""
      ),
      IF($I88=2,
         IFBLANK(
            _xldudf_CX_PUSH(AD88, CX_ENTITY, $B88, AD$11, AD$14, AD$60,),
            ""
         ),
         IF($I88=3,
            "",
            IFBLANK(
               _xldudf_CX_PUSH(AD88, CX_ENTITY, $B88, AD$11, AD$14, AD$60,),
               ""
            )
         )
      )
   )
)),"")</f>
        <v/>
      </c>
      <c r="CR88" s="1883" t="str" cm="1">
        <f t="array" aca="1" ref="CR88" ca="1">IFERROR(IF(AE88*fxVal_normal=_BS!AE88,"",IF(OR(AE88="", NOT(ISNUMBER(AE88)), ISERROR(AE88), $B88=""), "",
   IF($I88=1,
      IFBLANK(
         _xldudf_CX_PUSH(AE88*fxVal_normal, CX_ENTITY, $B88, AE$11, AE$14, AE$60,),
         ""
      ),
      IF($I88=2,
         IFBLANK(
            _xldudf_CX_PUSH(AE88, CX_ENTITY, $B88, AE$11, AE$14, AE$60,),
            ""
         ),
         IF($I88=3,
            "",
            IFBLANK(
               _xldudf_CX_PUSH(AE88, CX_ENTITY, $B88, AE$11, AE$14, AE$60,),
               ""
            )
         )
      )
   )
)),"")</f>
        <v/>
      </c>
      <c r="CS88" s="1883" t="str" cm="1">
        <f t="array" aca="1" ref="CS88" ca="1">IFERROR(IF(AF88*fxVal_normal=_BS!AF88,"",IF(OR(AF88="", NOT(ISNUMBER(AF88)), ISERROR(AF88), $B88=""), "",
   IF($I88=1,
      IFBLANK(
         _xldudf_CX_PUSH(AF88*fxVal_normal, CX_ENTITY, $B88, AF$11, AF$14, AF$60,),
         ""
      ),
      IF($I88=2,
         IFBLANK(
            _xldudf_CX_PUSH(AF88, CX_ENTITY, $B88, AF$11, AF$14, AF$60,),
            ""
         ),
         IF($I88=3,
            "",
            IFBLANK(
               _xldudf_CX_PUSH(AF88, CX_ENTITY, $B88, AF$11, AF$14, AF$60,),
               ""
            )
         )
      )
   )
)),"")</f>
        <v/>
      </c>
      <c r="CT88" s="1883" t="str" cm="1">
        <f t="array" aca="1" ref="CT88" ca="1">IFERROR(IF(AG88*fxVal_normal=_BS!AG88,"",IF(OR(AG88="", NOT(ISNUMBER(AG88)), ISERROR(AG88), $B88=""), "",
   IF($I88=1,
      IFBLANK(
         _xldudf_CX_PUSH(AG88*fxVal_normal, CX_ENTITY, $B88, AG$11, AG$14, AG$60,),
         ""
      ),
      IF($I88=2,
         IFBLANK(
            _xldudf_CX_PUSH(AG88, CX_ENTITY, $B88, AG$11, AG$14, AG$60,),
            ""
         ),
         IF($I88=3,
            "",
            IFBLANK(
               _xldudf_CX_PUSH(AG88, CX_ENTITY, $B88, AG$11, AG$14, AG$60,),
               ""
            )
         )
      )
   )
)),"")</f>
        <v/>
      </c>
      <c r="CU88" s="1883" t="str" cm="1">
        <f t="array" aca="1" ref="CU88" ca="1">IFERROR(IF(AH88*fxVal_normal=_BS!AH88,"",IF(OR(AH88="", NOT(ISNUMBER(AH88)), ISERROR(AH88), $B88=""), "",
   IF($I88=1,
      IFBLANK(
         _xldudf_CX_PUSH(AH88*fxVal_normal, CX_ENTITY, $B88, AH$11, AH$14, AH$60,),
         ""
      ),
      IF($I88=2,
         IFBLANK(
            _xldudf_CX_PUSH(AH88, CX_ENTITY, $B88, AH$11, AH$14, AH$60,),
            ""
         ),
         IF($I88=3,
            "",
            IFBLANK(
               _xldudf_CX_PUSH(AH88, CX_ENTITY, $B88, AH$11, AH$14, AH$60,),
               ""
            )
         )
      )
   )
)),"")</f>
        <v/>
      </c>
      <c r="CV88" s="1883" t="str" cm="1">
        <f t="array" aca="1" ref="CV88" ca="1">IFERROR(IF(AI88*fxVal_normal=_BS!AI88,"",IF(OR(AI88="", NOT(ISNUMBER(AI88)), ISERROR(AI88), $B88=""), "",
   IF($I88=1,
      IFBLANK(
         _xldudf_CX_PUSH(AI88*fxVal_normal, CX_ENTITY, $B88, AI$11, AI$14, AI$60,),
         ""
      ),
      IF($I88=2,
         IFBLANK(
            _xldudf_CX_PUSH(AI88, CX_ENTITY, $B88, AI$11, AI$14, AI$60,),
            ""
         ),
         IF($I88=3,
            "",
            IFBLANK(
               _xldudf_CX_PUSH(AI88, CX_ENTITY, $B88, AI$11, AI$14, AI$60,),
               ""
            )
         )
      )
   )
)),"")</f>
        <v/>
      </c>
      <c r="CW88" s="1883" t="str" cm="1">
        <f t="array" aca="1" ref="CW88" ca="1">IFERROR(IF(AJ88*fxVal_normal=_BS!AJ88,"",IF(OR(AJ88="", NOT(ISNUMBER(AJ88)), ISERROR(AJ88), $B88=""), "",
   IF($I88=1,
      IFBLANK(
         _xldudf_CX_PUSH(AJ88*fxVal_normal, CX_ENTITY, $B88, AJ$11, AJ$14, AJ$60,),
         ""
      ),
      IF($I88=2,
         IFBLANK(
            _xldudf_CX_PUSH(AJ88, CX_ENTITY, $B88, AJ$11, AJ$14, AJ$60,),
            ""
         ),
         IF($I88=3,
            "",
            IFBLANK(
               _xldudf_CX_PUSH(AJ88, CX_ENTITY, $B88, AJ$11, AJ$14, AJ$60,),
               ""
            )
         )
      )
   )
)),"")</f>
        <v/>
      </c>
      <c r="CX88" s="1883" t="str" cm="1">
        <f t="array" aca="1" ref="CX88" ca="1">IFERROR(IF(AK88*fxVal_normal=_BS!AK88,"",IF(OR(AK88="", NOT(ISNUMBER(AK88)), ISERROR(AK88), $B88=""), "",
   IF($I88=1,
      IFBLANK(
         _xldudf_CX_PUSH(AK88*fxVal_normal, CX_ENTITY, $B88, AK$11, AK$14, AK$60,),
         ""
      ),
      IF($I88=2,
         IFBLANK(
            _xldudf_CX_PUSH(AK88, CX_ENTITY, $B88, AK$11, AK$14, AK$60,),
            ""
         ),
         IF($I88=3,
            "",
            IFBLANK(
               _xldudf_CX_PUSH(AK88, CX_ENTITY, $B88, AK$11, AK$14, AK$60,),
               ""
            )
         )
      )
   )
)),"")</f>
        <v/>
      </c>
      <c r="CY88" s="1883" t="str" cm="1">
        <f t="array" aca="1" ref="CY88" ca="1">IFERROR(IF(AL88*fxVal_normal=_BS!AL88,"",IF(OR(AL88="", NOT(ISNUMBER(AL88)), ISERROR(AL88), $B88=""), "",
   IF($I88=1,
      IFBLANK(
         _xldudf_CX_PUSH(AL88*fxVal_normal, CX_ENTITY, $B88, AL$11, AL$14, AL$60,),
         ""
      ),
      IF($I88=2,
         IFBLANK(
            _xldudf_CX_PUSH(AL88, CX_ENTITY, $B88, AL$11, AL$14, AL$60,),
            ""
         ),
         IF($I88=3,
            "",
            IFBLANK(
               _xldudf_CX_PUSH(AL88, CX_ENTITY, $B88, AL$11, AL$14, AL$60,),
               ""
            )
         )
      )
   )
)),"")</f>
        <v/>
      </c>
      <c r="CZ88" s="1883" t="str" cm="1">
        <f t="array" aca="1" ref="CZ88" ca="1">IFERROR(IF(AM88*fxVal_normal=_BS!AM88,"",IF(OR(AM88="", NOT(ISNUMBER(AM88)), ISERROR(AM88), $B88=""), "",
   IF($I88=1,
      IFBLANK(
         _xldudf_CX_PUSH(AM88*fxVal_normal, CX_ENTITY, $B88, AM$11, AM$14, AM$60,),
         ""
      ),
      IF($I88=2,
         IFBLANK(
            _xldudf_CX_PUSH(AM88, CX_ENTITY, $B88, AM$11, AM$14, AM$60,),
            ""
         ),
         IF($I88=3,
            "",
            IFBLANK(
               _xldudf_CX_PUSH(AM88, CX_ENTITY, $B88, AM$11, AM$14, AM$60,),
               ""
            )
         )
      )
   )
)),"")</f>
        <v/>
      </c>
      <c r="DA88" s="1883" t="str" cm="1">
        <f t="array" aca="1" ref="DA88" ca="1">IFERROR(IF(AN88*fxVal_normal=_BS!AN88,"",IF(OR(AN88="", NOT(ISNUMBER(AN88)), ISERROR(AN88), $B88=""), "",
   IF($I88=1,
      IFBLANK(
         _xldudf_CX_PUSH(AN88*fxVal_normal, CX_ENTITY, $B88, AN$11, AN$14, AN$60,),
         ""
      ),
      IF($I88=2,
         IFBLANK(
            _xldudf_CX_PUSH(AN88, CX_ENTITY, $B88, AN$11, AN$14, AN$60,),
            ""
         ),
         IF($I88=3,
            "",
            IFBLANK(
               _xldudf_CX_PUSH(AN88, CX_ENTITY, $B88, AN$11, AN$14, AN$60,),
               ""
            )
         )
      )
   )
)),"")</f>
        <v/>
      </c>
      <c r="DB88" s="1883" t="str" cm="1">
        <f t="array" aca="1" ref="DB88" ca="1">IFERROR(IF(AO88*fxVal_normal=_BS!AO88,"",IF(OR(AO88="", NOT(ISNUMBER(AO88)), ISERROR(AO88), $B88=""), "",
   IF($I88=1,
      IFBLANK(
         _xldudf_CX_PUSH(AO88*fxVal_normal, CX_ENTITY, $B88, AO$11, AO$14, AO$60,),
         ""
      ),
      IF($I88=2,
         IFBLANK(
            _xldudf_CX_PUSH(AO88, CX_ENTITY, $B88, AO$11, AO$14, AO$60,),
            ""
         ),
         IF($I88=3,
            "",
            IFBLANK(
               _xldudf_CX_PUSH(AO88, CX_ENTITY, $B88, AO$11, AO$14, AO$60,),
               ""
            )
         )
      )
   )
)),"")</f>
        <v/>
      </c>
      <c r="DC88" s="1883" t="str" cm="1">
        <f t="array" aca="1" ref="DC88" ca="1">IFERROR(IF(AP88*fxVal_normal=_BS!AP88,"",IF(OR(AP88="", NOT(ISNUMBER(AP88)), ISERROR(AP88), $B88=""), "",
   IF($I88=1,
      IFBLANK(
         _xldudf_CX_PUSH(AP88*fxVal_normal, CX_ENTITY, $B88, AP$11, AP$14, AP$60,),
         ""
      ),
      IF($I88=2,
         IFBLANK(
            _xldudf_CX_PUSH(AP88, CX_ENTITY, $B88, AP$11, AP$14, AP$60,),
            ""
         ),
         IF($I88=3,
            "",
            IFBLANK(
               _xldudf_CX_PUSH(AP88, CX_ENTITY, $B88, AP$11, AP$14, AP$60,),
               ""
            )
         )
      )
   )
)),"")</f>
        <v/>
      </c>
      <c r="DD88" s="1883" t="str" cm="1">
        <f t="array" aca="1" ref="DD88" ca="1">IFERROR(IF(AQ88*fxVal_normal=_BS!AQ88,"",IF(OR(AQ88="", NOT(ISNUMBER(AQ88)), ISERROR(AQ88), $B88=""), "",
   IF($I88=1,
      IFBLANK(
         _xldudf_CX_PUSH(AQ88*fxVal_normal, CX_ENTITY, $B88, AQ$11, AQ$14, AQ$60,),
         ""
      ),
      IF($I88=2,
         IFBLANK(
            _xldudf_CX_PUSH(AQ88, CX_ENTITY, $B88, AQ$11, AQ$14, AQ$60,),
            ""
         ),
         IF($I88=3,
            "",
            IFBLANK(
               _xldudf_CX_PUSH(AQ88, CX_ENTITY, $B88, AQ$11, AQ$14, AQ$60,),
               ""
            )
         )
      )
   )
)),"")</f>
        <v/>
      </c>
      <c r="DE88" s="1883" t="str" cm="1">
        <f t="array" aca="1" ref="DE88" ca="1">IFERROR(IF(AR88*fxVal_normal=_BS!AR88,"",IF(OR(AR88="", NOT(ISNUMBER(AR88)), ISERROR(AR88), $B88=""), "",
   IF($I88=1,
      IFBLANK(
         _xldudf_CX_PUSH(AR88*fxVal_normal, CX_ENTITY, $B88, AR$11, AR$14, AR$60,),
         ""
      ),
      IF($I88=2,
         IFBLANK(
            _xldudf_CX_PUSH(AR88, CX_ENTITY, $B88, AR$11, AR$14, AR$60,),
            ""
         ),
         IF($I88=3,
            "",
            IFBLANK(
               _xldudf_CX_PUSH(AR88, CX_ENTITY, $B88, AR$11, AR$14, AR$60,),
               ""
            )
         )
      )
   )
)),"")</f>
        <v/>
      </c>
      <c r="DF88" s="1883" t="str" cm="1">
        <f t="array" aca="1" ref="DF88" ca="1">IFERROR(IF(AS88*fxVal_normal=_BS!AS88,"",IF(OR(AS88="", NOT(ISNUMBER(AS88)), ISERROR(AS88), $B88=""), "",
   IF($I88=1,
      IFBLANK(
         _xldudf_CX_PUSH(AS88*fxVal_normal, CX_ENTITY, $B88, AS$11, AS$14, AS$60,),
         ""
      ),
      IF($I88=2,
         IFBLANK(
            _xldudf_CX_PUSH(AS88, CX_ENTITY, $B88, AS$11, AS$14, AS$60,),
            ""
         ),
         IF($I88=3,
            "",
            IFBLANK(
               _xldudf_CX_PUSH(AS88, CX_ENTITY, $B88, AS$11, AS$14, AS$60,),
               ""
            )
         )
      )
   )
)),"")</f>
        <v/>
      </c>
      <c r="DG88" s="1883" t="str" cm="1">
        <f t="array" aca="1" ref="DG88" ca="1">IFERROR(IF(AT88*fxVal_normal=_BS!AT88,"",IF(OR(AT88="", NOT(ISNUMBER(AT88)), ISERROR(AT88), $B88=""), "",
   IF($I88=1,
      IFBLANK(
         _xldudf_CX_PUSH(AT88*fxVal_normal, CX_ENTITY, $B88, AT$11, AT$14, AT$60,),
         ""
      ),
      IF($I88=2,
         IFBLANK(
            _xldudf_CX_PUSH(AT88, CX_ENTITY, $B88, AT$11, AT$14, AT$60,),
            ""
         ),
         IF($I88=3,
            "",
            IFBLANK(
               _xldudf_CX_PUSH(AT88, CX_ENTITY, $B88, AT$11, AT$14, AT$60,),
               ""
            )
         )
      )
   )
)),"")</f>
        <v/>
      </c>
      <c r="DH88" s="1883" t="str" cm="1">
        <f t="array" aca="1" ref="DH88" ca="1">IFERROR(IF(AU88*fxVal_normal=_BS!AU88,"",IF(OR(AU88="", NOT(ISNUMBER(AU88)), ISERROR(AU88), $B88=""), "",
   IF($I88=1,
      IFBLANK(
         _xldudf_CX_PUSH(AU88*fxVal_normal, CX_ENTITY, $B88, AU$11, AU$14, AU$60,),
         ""
      ),
      IF($I88=2,
         IFBLANK(
            _xldudf_CX_PUSH(AU88, CX_ENTITY, $B88, AU$11, AU$14, AU$60,),
            ""
         ),
         IF($I88=3,
            "",
            IFBLANK(
               _xldudf_CX_PUSH(AU88, CX_ENTITY, $B88, AU$11, AU$14, AU$60,),
               ""
            )
         )
      )
   )
)),"")</f>
        <v/>
      </c>
      <c r="DI88" s="1883" t="str" cm="1">
        <f t="array" aca="1" ref="DI88" ca="1">IFERROR(IF(AV88*fxVal_normal=_BS!AV88,"",IF(OR(AV88="", NOT(ISNUMBER(AV88)), ISERROR(AV88), $B88=""), "",
   IF($I88=1,
      IFBLANK(
         _xldudf_CX_PUSH(AV88*fxVal_normal, CX_ENTITY, $B88, AV$11, AV$14, AV$60,),
         ""
      ),
      IF($I88=2,
         IFBLANK(
            _xldudf_CX_PUSH(AV88, CX_ENTITY, $B88, AV$11, AV$14, AV$60,),
            ""
         ),
         IF($I88=3,
            "",
            IFBLANK(
               _xldudf_CX_PUSH(AV88, CX_ENTITY, $B88, AV$11, AV$14, AV$60,),
               ""
            )
         )
      )
   )
)),"")</f>
        <v/>
      </c>
      <c r="DJ88" s="1883" t="str" cm="1">
        <f t="array" aca="1" ref="DJ88" ca="1">IFERROR(IF(AW88*fxVal_normal=_BS!AW88,"",IF(OR(AW88="", NOT(ISNUMBER(AW88)), ISERROR(AW88), $B88=""), "",
   IF($I88=1,
      IFBLANK(
         _xldudf_CX_PUSH(AW88*fxVal_normal, CX_ENTITY, $B88, AW$11, AW$14, AW$60,),
         ""
      ),
      IF($I88=2,
         IFBLANK(
            _xldudf_CX_PUSH(AW88, CX_ENTITY, $B88, AW$11, AW$14, AW$60,),
            ""
         ),
         IF($I88=3,
            "",
            IFBLANK(
               _xldudf_CX_PUSH(AW88, CX_ENTITY, $B88, AW$11, AW$14, AW$60,),
               ""
            )
         )
      )
   )
)),"")</f>
        <v/>
      </c>
      <c r="DK88" s="1883" t="str" cm="1">
        <f t="array" aca="1" ref="DK88" ca="1">IFERROR(IF(AX88*fxVal_normal=_BS!AX88,"",IF(OR(AX88="", NOT(ISNUMBER(AX88)), ISERROR(AX88), $B88=""), "",
   IF($I88=1,
      IFBLANK(
         _xldudf_CX_PUSH(AX88*fxVal_normal, CX_ENTITY, $B88, AX$11, AX$14, AX$60,),
         ""
      ),
      IF($I88=2,
         IFBLANK(
            _xldudf_CX_PUSH(AX88, CX_ENTITY, $B88, AX$11, AX$14, AX$60,),
            ""
         ),
         IF($I88=3,
            "",
            IFBLANK(
               _xldudf_CX_PUSH(AX88, CX_ENTITY, $B88, AX$11, AX$14, AX$60,),
               ""
            )
         )
      )
   )
)),"")</f>
        <v/>
      </c>
      <c r="DL88" s="1883" t="str" cm="1">
        <f t="array" aca="1" ref="DL88" ca="1">IFERROR(IF(AY88*fxVal_normal=_BS!AY88,"",IF(OR(AY88="", NOT(ISNUMBER(AY88)), ISERROR(AY88), $B88=""), "",
   IF($I88=1,
      IFBLANK(
         _xldudf_CX_PUSH(AY88*fxVal_normal, CX_ENTITY, $B88, AY$11, AY$14, AY$60,),
         ""
      ),
      IF($I88=2,
         IFBLANK(
            _xldudf_CX_PUSH(AY88, CX_ENTITY, $B88, AY$11, AY$14, AY$60,),
            ""
         ),
         IF($I88=3,
            "",
            IFBLANK(
               _xldudf_CX_PUSH(AY88, CX_ENTITY, $B88, AY$11, AY$14, AY$60,),
               ""
            )
         )
      )
   )
)),"")</f>
        <v/>
      </c>
      <c r="DM88" s="1883" t="str" cm="1">
        <f t="array" aca="1" ref="DM88" ca="1">IFERROR(IF(AZ88*fxVal_normal=_BS!AZ88,"",IF(OR(AZ88="", NOT(ISNUMBER(AZ88)), ISERROR(AZ88), $B88=""), "",
   IF($I88=1,
      IFBLANK(
         _xldudf_CX_PUSH(AZ88*fxVal_normal, CX_ENTITY, $B88, AZ$11, AZ$14, AZ$60,),
         ""
      ),
      IF($I88=2,
         IFBLANK(
            _xldudf_CX_PUSH(AZ88, CX_ENTITY, $B88, AZ$11, AZ$14, AZ$60,),
            ""
         ),
         IF($I88=3,
            "",
            IFBLANK(
               _xldudf_CX_PUSH(AZ88, CX_ENTITY, $B88, AZ$11, AZ$14, AZ$60,),
               ""
            )
         )
      )
   )
)),"")</f>
        <v/>
      </c>
      <c r="DN88" s="1883" t="str" cm="1">
        <f t="array" aca="1" ref="DN88" ca="1">IFERROR(IF(BA88*fxVal_normal=_BS!BA88,"",IF(OR(BA88="", NOT(ISNUMBER(BA88)), ISERROR(BA88), $B88=""), "",
   IF($I88=1,
      IFBLANK(
         _xldudf_CX_PUSH(BA88*fxVal_normal, CX_ENTITY, $B88, BA$11, BA$14, BA$60,),
         ""
      ),
      IF($I88=2,
         IFBLANK(
            _xldudf_CX_PUSH(BA88, CX_ENTITY, $B88, BA$11, BA$14, BA$60,),
            ""
         ),
         IF($I88=3,
            "",
            IFBLANK(
               _xldudf_CX_PUSH(BA88, CX_ENTITY, $B88, BA$11, BA$14, BA$60,),
               ""
            )
         )
      )
   )
)),"")</f>
        <v/>
      </c>
      <c r="DO88" s="1883" t="str" cm="1">
        <f t="array" aca="1" ref="DO88" ca="1">IFERROR(IF(BB88*fxVal_normal=_BS!BB88,"",IF(OR(BB88="", NOT(ISNUMBER(BB88)), ISERROR(BB88), $B88=""), "",
   IF($I88=1,
      IFBLANK(
         _xldudf_CX_PUSH(BB88*fxVal_normal, CX_ENTITY, $B88, BB$11, BB$14, BB$60,),
         ""
      ),
      IF($I88=2,
         IFBLANK(
            _xldudf_CX_PUSH(BB88, CX_ENTITY, $B88, BB$11, BB$14, BB$60,),
            ""
         ),
         IF($I88=3,
            "",
            IFBLANK(
               _xldudf_CX_PUSH(BB88, CX_ENTITY, $B88, BB$11, BB$14, BB$60,),
               ""
            )
         )
      )
   )
)),"")</f>
        <v/>
      </c>
      <c r="DP88" s="1883" t="str" cm="1">
        <f t="array" aca="1" ref="DP88" ca="1">IFERROR(IF(BC88*fxVal_normal=_BS!BC88,"",IF(OR(BC88="", NOT(ISNUMBER(BC88)), ISERROR(BC88), $B88=""), "",
   IF($I88=1,
      IFBLANK(
         _xldudf_CX_PUSH(BC88*fxVal_normal, CX_ENTITY, $B88, BC$11, BC$14, BC$60,),
         ""
      ),
      IF($I88=2,
         IFBLANK(
            _xldudf_CX_PUSH(BC88, CX_ENTITY, $B88, BC$11, BC$14, BC$60,),
            ""
         ),
         IF($I88=3,
            "",
            IFBLANK(
               _xldudf_CX_PUSH(BC88, CX_ENTITY, $B88, BC$11, BC$14, BC$60,),
               ""
            )
         )
      )
   )
)),"")</f>
        <v/>
      </c>
      <c r="DQ88" s="1883" t="str" cm="1">
        <f t="array" aca="1" ref="DQ88" ca="1">IFERROR(IF(BD88*fxVal_normal=_BS!BD88,"",IF(OR(BD88="", NOT(ISNUMBER(BD88)), ISERROR(BD88), $B88=""), "",
   IF($I88=1,
      IFBLANK(
         _xldudf_CX_PUSH(BD88*fxVal_normal, CX_ENTITY, $B88, BD$11, BD$14, BD$60,),
         ""
      ),
      IF($I88=2,
         IFBLANK(
            _xldudf_CX_PUSH(BD88, CX_ENTITY, $B88, BD$11, BD$14, BD$60,),
            ""
         ),
         IF($I88=3,
            "",
            IFBLANK(
               _xldudf_CX_PUSH(BD88, CX_ENTITY, $B88, BD$11, BD$14, BD$60,),
               ""
            )
         )
      )
   )
)),"")</f>
        <v/>
      </c>
      <c r="DR88" s="1883" t="str" cm="1">
        <f t="array" aca="1" ref="DR88" ca="1">IFERROR(IF(BE88*fxVal_normal=_BS!BE88,"",IF(OR(BE88="", NOT(ISNUMBER(BE88)), ISERROR(BE88), $B88=""), "",
   IF($I88=1,
      IFBLANK(
         _xldudf_CX_PUSH(BE88*fxVal_normal, CX_ENTITY, $B88, BE$11, BE$14, BE$60,),
         ""
      ),
      IF($I88=2,
         IFBLANK(
            _xldudf_CX_PUSH(BE88, CX_ENTITY, $B88, BE$11, BE$14, BE$60,),
            ""
         ),
         IF($I88=3,
            "",
            IFBLANK(
               _xldudf_CX_PUSH(BE88, CX_ENTITY, $B88, BE$11, BE$14, BE$60,),
               ""
            )
         )
      )
   )
)),"")</f>
        <v/>
      </c>
      <c r="DS88" s="1883" t="str" cm="1">
        <f t="array" aca="1" ref="DS88" ca="1">IFERROR(IF(BF88*fxVal_normal=_BS!BF88,"",IF(OR(BF88="", NOT(ISNUMBER(BF88)), ISERROR(BF88), $B88=""), "",
   IF($I88=1,
      IFBLANK(
         _xldudf_CX_PUSH(BF88*fxVal_normal, CX_ENTITY, $B88, BF$11, BF$14, BF$60,),
         ""
      ),
      IF($I88=2,
         IFBLANK(
            _xldudf_CX_PUSH(BF88, CX_ENTITY, $B88, BF$11, BF$14, BF$60,),
            ""
         ),
         IF($I88=3,
            "",
            IFBLANK(
               _xldudf_CX_PUSH(BF88, CX_ENTITY, $B88, BF$11, BF$14, BF$60,),
               ""
            )
         )
      )
   )
)),"")</f>
        <v/>
      </c>
      <c r="DT88" s="1883" t="str" cm="1">
        <f t="array" aca="1" ref="DT88" ca="1">IFERROR(IF(BG88*fxVal_normal=_BS!BG88,"",IF(OR(BG88="", NOT(ISNUMBER(BG88)), ISERROR(BG88), $B88=""), "",
   IF($I88=1,
      IFBLANK(
         _xldudf_CX_PUSH(BG88*fxVal_normal, CX_ENTITY, $B88, BG$11, BG$14, BG$60,),
         ""
      ),
      IF($I88=2,
         IFBLANK(
            _xldudf_CX_PUSH(BG88, CX_ENTITY, $B88, BG$11, BG$14, BG$60,),
            ""
         ),
         IF($I88=3,
            "",
            IFBLANK(
               _xldudf_CX_PUSH(BG88, CX_ENTITY, $B88, BG$11, BG$14, BG$60,),
               ""
            )
         )
      )
   )
)),"")</f>
        <v/>
      </c>
      <c r="DU88" s="1883" t="str" cm="1">
        <f t="array" aca="1" ref="DU88" ca="1">IFERROR(IF(BH88*fxVal_normal=_BS!BH88,"",IF(OR(BH88="", NOT(ISNUMBER(BH88)), ISERROR(BH88), $B88=""), "",
   IF($I88=1,
      IFBLANK(
         _xldudf_CX_PUSH(BH88*fxVal_normal, CX_ENTITY, $B88, BH$11, BH$14, BH$60,),
         ""
      ),
      IF($I88=2,
         IFBLANK(
            _xldudf_CX_PUSH(BH88, CX_ENTITY, $B88, BH$11, BH$14, BH$60,),
            ""
         ),
         IF($I88=3,
            "",
            IFBLANK(
               _xldudf_CX_PUSH(BH88, CX_ENTITY, $B88, BH$11, BH$14, BH$60,),
               ""
            )
         )
      )
   )
)),"")</f>
        <v/>
      </c>
      <c r="DV88" s="1883" t="str" cm="1">
        <f t="array" aca="1" ref="DV88" ca="1">IFERROR(IF(BI88*fxVal_normal=_BS!BI88,"",IF(OR(BI88="", NOT(ISNUMBER(BI88)), ISERROR(BI88), $B88=""), "",
   IF($I88=1,
      IFBLANK(
         _xldudf_CX_PUSH(BI88*fxVal_normal, CX_ENTITY, $B88, BI$11, BI$14, BI$60,),
         ""
      ),
      IF($I88=2,
         IFBLANK(
            _xldudf_CX_PUSH(BI88, CX_ENTITY, $B88, BI$11, BI$14, BI$60,),
            ""
         ),
         IF($I88=3,
            "",
            IFBLANK(
               _xldudf_CX_PUSH(BI88, CX_ENTITY, $B88, BI$11, BI$14, BI$60,),
               ""
            )
         )
      )
   )
)),"")</f>
        <v/>
      </c>
      <c r="DW88" s="1883" t="str" cm="1">
        <f t="array" aca="1" ref="DW88" ca="1">IFERROR(IF(BJ88*fxVal_normal=_BS!BJ88,"",IF(OR(BJ88="", NOT(ISNUMBER(BJ88)), ISERROR(BJ88), $B88=""), "",
   IF($I88=1,
      IFBLANK(
         _xldudf_CX_PUSH(BJ88*fxVal_normal, CX_ENTITY, $B88, BJ$11, BJ$14, BJ$60,),
         ""
      ),
      IF($I88=2,
         IFBLANK(
            _xldudf_CX_PUSH(BJ88, CX_ENTITY, $B88, BJ$11, BJ$14, BJ$60,),
            ""
         ),
         IF($I88=3,
            "",
            IFBLANK(
               _xldudf_CX_PUSH(BJ88, CX_ENTITY, $B88, BJ$11, BJ$14, BJ$60,),
               ""
            )
         )
      )
   )
)),"")</f>
        <v/>
      </c>
      <c r="DX88" s="1883" t="str" cm="1">
        <f t="array" aca="1" ref="DX88" ca="1">IFERROR(IF(BK88*fxVal_normal=_BS!BK88,"",IF(OR(BK88="", NOT(ISNUMBER(BK88)), ISERROR(BK88), $B88=""), "",
   IF($I88=1,
      IFBLANK(
         _xldudf_CX_PUSH(BK88*fxVal_normal, CX_ENTITY, $B88, BK$11, BK$14, BK$60,),
         ""
      ),
      IF($I88=2,
         IFBLANK(
            _xldudf_CX_PUSH(BK88, CX_ENTITY, $B88, BK$11, BK$14, BK$60,),
            ""
         ),
         IF($I88=3,
            "",
            IFBLANK(
               _xldudf_CX_PUSH(BK88, CX_ENTITY, $B88, BK$11, BK$14, BK$60,),
               ""
            )
         )
      )
   )
)),"")</f>
        <v/>
      </c>
      <c r="DY88" s="1883" t="str" cm="1">
        <f t="array" aca="1" ref="DY88" ca="1">IFERROR(IF(BL88*fxVal_normal=_BS!BL88,"",IF(OR(BL88="", NOT(ISNUMBER(BL88)), ISERROR(BL88), $B88=""), "",
   IF($I88=1,
      IFBLANK(
         _xldudf_CX_PUSH(BL88*fxVal_normal, CX_ENTITY, $B88, BL$11, BL$14, BL$60,),
         ""
      ),
      IF($I88=2,
         IFBLANK(
            _xldudf_CX_PUSH(BL88, CX_ENTITY, $B88, BL$11, BL$14, BL$60,),
            ""
         ),
         IF($I88=3,
            "",
            IFBLANK(
               _xldudf_CX_PUSH(BL88, CX_ENTITY, $B88, BL$11, BL$14, BL$60,),
               ""
            )
         )
      )
   )
)),"")</f>
        <v/>
      </c>
      <c r="DZ88" s="1883" t="str" cm="1">
        <f t="array" aca="1" ref="DZ88" ca="1">IFERROR(IF(BM88*fxVal_normal=_BS!BM88,"",IF(OR(BM88="", NOT(ISNUMBER(BM88)), ISERROR(BM88), $B88=""), "",
   IF($I88=1,
      IFBLANK(
         _xldudf_CX_PUSH(BM88*fxVal_normal, CX_ENTITY, $B88, BM$11, BM$14, BM$60,),
         ""
      ),
      IF($I88=2,
         IFBLANK(
            _xldudf_CX_PUSH(BM88, CX_ENTITY, $B88, BM$11, BM$14, BM$60,),
            ""
         ),
         IF($I88=3,
            "",
            IFBLANK(
               _xldudf_CX_PUSH(BM88, CX_ENTITY, $B88, BM$11, BM$14, BM$60,),
               ""
            )
         )
      )
   )
)),"")</f>
        <v/>
      </c>
      <c r="EA88" s="1883" t="str" cm="1">
        <f t="array" aca="1" ref="EA88" ca="1">IFERROR(IF(BN88*fxVal_normal=_BS!BN88,"",IF(OR(BN88="", NOT(ISNUMBER(BN88)), ISERROR(BN88), $B88=""), "",
   IF($I88=1,
      IFBLANK(
         _xldudf_CX_PUSH(BN88*fxVal_normal, CX_ENTITY, $B88, BN$11, BN$14, BN$60,),
         ""
      ),
      IF($I88=2,
         IFBLANK(
            _xldudf_CX_PUSH(BN88, CX_ENTITY, $B88, BN$11, BN$14, BN$60,),
            ""
         ),
         IF($I88=3,
            "",
            IFBLANK(
               _xldudf_CX_PUSH(BN88, CX_ENTITY, $B88, BN$11, BN$14, BN$60,),
               ""
            )
         )
      )
   )
)),"")</f>
        <v/>
      </c>
    </row>
    <row r="89" spans="1:131" ht="21" customHeight="1">
      <c r="A89" s="1646"/>
      <c r="B89" s="811" t="str" cm="1">
        <f t="array" ref="B89">IFBLANK(_BS!F89,"")</f>
        <v>Other Liabilities</v>
      </c>
      <c r="C89" s="811" t="str" cm="1">
        <f t="array" ref="C89">IFBLANK(_BS!C89,"")</f>
        <v>Other Liabilities (Company View)</v>
      </c>
      <c r="D89" s="1549"/>
      <c r="E89" s="1902" t="e" cm="1">
        <f t="array" aca="1" ref="E8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)($AD89:$CH89, Z89)</f>
        <v>#NAME?</v>
      </c>
      <c r="F89" s="1897"/>
      <c r="G89" s="1897"/>
      <c r="H89" s="401">
        <v>1</v>
      </c>
      <c r="I89" s="401">
        <v>1</v>
      </c>
      <c r="J89" s="401"/>
      <c r="N89" s="158"/>
      <c r="O89" s="101"/>
      <c r="P89" s="52"/>
      <c r="Q89" s="101"/>
      <c r="R89" s="101"/>
      <c r="S89" s="101"/>
      <c r="T89" s="101"/>
      <c r="U89" s="39"/>
      <c r="W89" s="930" t="str">
        <f t="shared" si="18"/>
        <v>Budget</v>
      </c>
      <c r="X89" s="857">
        <f>_BS!X89</f>
        <v>-1</v>
      </c>
      <c r="Y89" s="1593">
        <f t="shared" si="17"/>
        <v>2</v>
      </c>
      <c r="Z89" s="198" cm="1">
        <f t="array" ref="Z89">_xlfn.SWITCH(
    TRUE,
    _BS!$L89=TRUE, 1,
    _BS!$L89=FALSE,-1,
    _BS!$L89=-1,0,
"n/a"
)</f>
        <v>0</v>
      </c>
      <c r="AA89" s="200"/>
      <c r="AB89" s="88" t="str">
        <f>_BS!AB89</f>
        <v>Other Liabilities</v>
      </c>
      <c r="AC89" s="88" t="e" cm="1" vm="5">
        <f t="array" aca="1" ref="AC89" ca="1">_xlfn.LET(
_xlpm._termname, $AB89,
_xlpm._iconname, "find",
_xlpm._icon, fx_getIcon(_xlpm._iconname),
_xlpm._location, _xlfn.XLOOKUP(LOWER(_xlpm._termname), LOWER(tbl_acctDef[Term]),tbl_acctDef[Term]),
_xlpm._hyperlink, HYPERLINK("#"&amp;CELL("address",_xlpm._location), _xlpm._icon),
IFERROR(_xlpm._hyperlink,"")
)</f>
        <v>#VALUE!</v>
      </c>
      <c r="AD89" s="1669">
        <v>1</v>
      </c>
      <c r="AE89" s="1669">
        <v>1</v>
      </c>
      <c r="AF89" s="1669">
        <v>1</v>
      </c>
      <c r="AG89" s="1669">
        <v>1</v>
      </c>
      <c r="AH89" s="1669">
        <v>1</v>
      </c>
      <c r="AI89" s="1669">
        <v>1</v>
      </c>
      <c r="AJ89" s="1669">
        <v>1</v>
      </c>
      <c r="AK89" s="1669">
        <v>1</v>
      </c>
      <c r="AL89" s="1669">
        <v>1</v>
      </c>
      <c r="AM89" s="1669">
        <v>1</v>
      </c>
      <c r="AN89" s="1669">
        <v>1</v>
      </c>
      <c r="AO89" s="1669">
        <v>1</v>
      </c>
      <c r="AP89" s="1669">
        <v>1</v>
      </c>
      <c r="AQ89" s="1669">
        <v>1</v>
      </c>
      <c r="AR89" s="1669">
        <v>1</v>
      </c>
      <c r="AS89" s="1669">
        <v>1</v>
      </c>
      <c r="AT89" s="1669">
        <v>1</v>
      </c>
      <c r="AU89" s="1669">
        <v>1</v>
      </c>
      <c r="AV89" s="1669">
        <v>1</v>
      </c>
      <c r="AW89" s="1669">
        <v>1</v>
      </c>
      <c r="AX89" s="1669">
        <v>1</v>
      </c>
      <c r="AY89" s="1669">
        <v>1</v>
      </c>
      <c r="AZ89" s="1669">
        <v>1</v>
      </c>
      <c r="BA89" s="1669">
        <v>1</v>
      </c>
      <c r="BB89" s="1669">
        <v>1</v>
      </c>
      <c r="BC89" s="1669">
        <v>1</v>
      </c>
      <c r="BD89" s="1669">
        <v>1</v>
      </c>
      <c r="BE89" s="1669">
        <v>1</v>
      </c>
      <c r="BF89" s="1669">
        <v>1</v>
      </c>
      <c r="BG89" s="1669">
        <v>1</v>
      </c>
      <c r="BH89" s="1669">
        <v>1</v>
      </c>
      <c r="BI89" s="1669">
        <v>1</v>
      </c>
      <c r="BJ89" s="1669">
        <v>1</v>
      </c>
      <c r="BK89" s="1669">
        <v>1</v>
      </c>
      <c r="BL89" s="1669">
        <v>1</v>
      </c>
      <c r="BM89" s="1669">
        <v>1</v>
      </c>
      <c r="BN89" s="1669">
        <v>1</v>
      </c>
      <c r="BO89" s="2095"/>
      <c r="BP89" s="2095"/>
      <c r="BQ89" s="2095"/>
      <c r="BR89" s="2095"/>
      <c r="BS89" s="2095"/>
      <c r="BT89" s="2095"/>
      <c r="BU89" s="2095"/>
      <c r="BV89" s="2095"/>
      <c r="BW89" s="2095"/>
      <c r="BX89" s="2095"/>
      <c r="BY89" s="2095"/>
      <c r="BZ89" s="2095"/>
      <c r="CA89" s="926"/>
      <c r="CB89" s="921"/>
      <c r="CC89" s="927"/>
      <c r="CD89" s="928" t="e" cm="1">
        <f t="array" aca="1" ref="CD89" ca="1">_xlfn.XLOOKUP(BS!CD$11, array_timeline, BS!$AD89:$BN89)</f>
        <v>#NAME?</v>
      </c>
      <c r="CE89" s="928" t="e" cm="1">
        <f t="array" aca="1" ref="CE89" ca="1">_xlfn.XLOOKUP(BS!CE$11, array_timeline, BS!$AD89:$BN89)</f>
        <v>#NAME?</v>
      </c>
      <c r="CF89" s="925"/>
      <c r="CG89" s="2124" t="e">
        <f t="shared" ca="1" si="16"/>
        <v>#NAME?</v>
      </c>
      <c r="CH89" s="2124" t="e">
        <f t="shared" ca="1" si="16"/>
        <v>#NAME?</v>
      </c>
      <c r="CI89" s="200"/>
      <c r="CQ89" s="1883" t="str" cm="1">
        <f t="array" aca="1" ref="CQ89" ca="1">IFERROR(IF(AD89*fxVal_normal=_BS!AD89,"",IF(OR(AD89="", NOT(ISNUMBER(AD89)), ISERROR(AD89), $B89=""), "",
   IF($I89=1,
      IFBLANK(
         _xldudf_CX_PUSH(AD89*fxVal_normal, CX_ENTITY, $B89, AD$11, AD$14, AD$60,),
         ""
      ),
      IF($I89=2,
         IFBLANK(
            _xldudf_CX_PUSH(AD89, CX_ENTITY, $B89, AD$11, AD$14, AD$60,),
            ""
         ),
         IF($I89=3,
            "",
            IFBLANK(
               _xldudf_CX_PUSH(AD89, CX_ENTITY, $B89, AD$11, AD$14, AD$60,),
               ""
            )
         )
      )
   )
)),"")</f>
        <v/>
      </c>
      <c r="CR89" s="1883" t="str" cm="1">
        <f t="array" aca="1" ref="CR89" ca="1">IFERROR(IF(AE89*fxVal_normal=_BS!AE89,"",IF(OR(AE89="", NOT(ISNUMBER(AE89)), ISERROR(AE89), $B89=""), "",
   IF($I89=1,
      IFBLANK(
         _xldudf_CX_PUSH(AE89*fxVal_normal, CX_ENTITY, $B89, AE$11, AE$14, AE$60,),
         ""
      ),
      IF($I89=2,
         IFBLANK(
            _xldudf_CX_PUSH(AE89, CX_ENTITY, $B89, AE$11, AE$14, AE$60,),
            ""
         ),
         IF($I89=3,
            "",
            IFBLANK(
               _xldudf_CX_PUSH(AE89, CX_ENTITY, $B89, AE$11, AE$14, AE$60,),
               ""
            )
         )
      )
   )
)),"")</f>
        <v/>
      </c>
      <c r="CS89" s="1883" t="str" cm="1">
        <f t="array" aca="1" ref="CS89" ca="1">IFERROR(IF(AF89*fxVal_normal=_BS!AF89,"",IF(OR(AF89="", NOT(ISNUMBER(AF89)), ISERROR(AF89), $B89=""), "",
   IF($I89=1,
      IFBLANK(
         _xldudf_CX_PUSH(AF89*fxVal_normal, CX_ENTITY, $B89, AF$11, AF$14, AF$60,),
         ""
      ),
      IF($I89=2,
         IFBLANK(
            _xldudf_CX_PUSH(AF89, CX_ENTITY, $B89, AF$11, AF$14, AF$60,),
            ""
         ),
         IF($I89=3,
            "",
            IFBLANK(
               _xldudf_CX_PUSH(AF89, CX_ENTITY, $B89, AF$11, AF$14, AF$60,),
               ""
            )
         )
      )
   )
)),"")</f>
        <v/>
      </c>
      <c r="CT89" s="1883" t="str" cm="1">
        <f t="array" aca="1" ref="CT89" ca="1">IFERROR(IF(AG89*fxVal_normal=_BS!AG89,"",IF(OR(AG89="", NOT(ISNUMBER(AG89)), ISERROR(AG89), $B89=""), "",
   IF($I89=1,
      IFBLANK(
         _xldudf_CX_PUSH(AG89*fxVal_normal, CX_ENTITY, $B89, AG$11, AG$14, AG$60,),
         ""
      ),
      IF($I89=2,
         IFBLANK(
            _xldudf_CX_PUSH(AG89, CX_ENTITY, $B89, AG$11, AG$14, AG$60,),
            ""
         ),
         IF($I89=3,
            "",
            IFBLANK(
               _xldudf_CX_PUSH(AG89, CX_ENTITY, $B89, AG$11, AG$14, AG$60,),
               ""
            )
         )
      )
   )
)),"")</f>
        <v/>
      </c>
      <c r="CU89" s="1883" t="str" cm="1">
        <f t="array" aca="1" ref="CU89" ca="1">IFERROR(IF(AH89*fxVal_normal=_BS!AH89,"",IF(OR(AH89="", NOT(ISNUMBER(AH89)), ISERROR(AH89), $B89=""), "",
   IF($I89=1,
      IFBLANK(
         _xldudf_CX_PUSH(AH89*fxVal_normal, CX_ENTITY, $B89, AH$11, AH$14, AH$60,),
         ""
      ),
      IF($I89=2,
         IFBLANK(
            _xldudf_CX_PUSH(AH89, CX_ENTITY, $B89, AH$11, AH$14, AH$60,),
            ""
         ),
         IF($I89=3,
            "",
            IFBLANK(
               _xldudf_CX_PUSH(AH89, CX_ENTITY, $B89, AH$11, AH$14, AH$60,),
               ""
            )
         )
      )
   )
)),"")</f>
        <v/>
      </c>
      <c r="CV89" s="1883" t="str" cm="1">
        <f t="array" aca="1" ref="CV89" ca="1">IFERROR(IF(AI89*fxVal_normal=_BS!AI89,"",IF(OR(AI89="", NOT(ISNUMBER(AI89)), ISERROR(AI89), $B89=""), "",
   IF($I89=1,
      IFBLANK(
         _xldudf_CX_PUSH(AI89*fxVal_normal, CX_ENTITY, $B89, AI$11, AI$14, AI$60,),
         ""
      ),
      IF($I89=2,
         IFBLANK(
            _xldudf_CX_PUSH(AI89, CX_ENTITY, $B89, AI$11, AI$14, AI$60,),
            ""
         ),
         IF($I89=3,
            "",
            IFBLANK(
               _xldudf_CX_PUSH(AI89, CX_ENTITY, $B89, AI$11, AI$14, AI$60,),
               ""
            )
         )
      )
   )
)),"")</f>
        <v/>
      </c>
      <c r="CW89" s="1883" t="str" cm="1">
        <f t="array" aca="1" ref="CW89" ca="1">IFERROR(IF(AJ89*fxVal_normal=_BS!AJ89,"",IF(OR(AJ89="", NOT(ISNUMBER(AJ89)), ISERROR(AJ89), $B89=""), "",
   IF($I89=1,
      IFBLANK(
         _xldudf_CX_PUSH(AJ89*fxVal_normal, CX_ENTITY, $B89, AJ$11, AJ$14, AJ$60,),
         ""
      ),
      IF($I89=2,
         IFBLANK(
            _xldudf_CX_PUSH(AJ89, CX_ENTITY, $B89, AJ$11, AJ$14, AJ$60,),
            ""
         ),
         IF($I89=3,
            "",
            IFBLANK(
               _xldudf_CX_PUSH(AJ89, CX_ENTITY, $B89, AJ$11, AJ$14, AJ$60,),
               ""
            )
         )
      )
   )
)),"")</f>
        <v/>
      </c>
      <c r="CX89" s="1883" t="str" cm="1">
        <f t="array" aca="1" ref="CX89" ca="1">IFERROR(IF(AK89*fxVal_normal=_BS!AK89,"",IF(OR(AK89="", NOT(ISNUMBER(AK89)), ISERROR(AK89), $B89=""), "",
   IF($I89=1,
      IFBLANK(
         _xldudf_CX_PUSH(AK89*fxVal_normal, CX_ENTITY, $B89, AK$11, AK$14, AK$60,),
         ""
      ),
      IF($I89=2,
         IFBLANK(
            _xldudf_CX_PUSH(AK89, CX_ENTITY, $B89, AK$11, AK$14, AK$60,),
            ""
         ),
         IF($I89=3,
            "",
            IFBLANK(
               _xldudf_CX_PUSH(AK89, CX_ENTITY, $B89, AK$11, AK$14, AK$60,),
               ""
            )
         )
      )
   )
)),"")</f>
        <v/>
      </c>
      <c r="CY89" s="1883" t="str" cm="1">
        <f t="array" aca="1" ref="CY89" ca="1">IFERROR(IF(AL89*fxVal_normal=_BS!AL89,"",IF(OR(AL89="", NOT(ISNUMBER(AL89)), ISERROR(AL89), $B89=""), "",
   IF($I89=1,
      IFBLANK(
         _xldudf_CX_PUSH(AL89*fxVal_normal, CX_ENTITY, $B89, AL$11, AL$14, AL$60,),
         ""
      ),
      IF($I89=2,
         IFBLANK(
            _xldudf_CX_PUSH(AL89, CX_ENTITY, $B89, AL$11, AL$14, AL$60,),
            ""
         ),
         IF($I89=3,
            "",
            IFBLANK(
               _xldudf_CX_PUSH(AL89, CX_ENTITY, $B89, AL$11, AL$14, AL$60,),
               ""
            )
         )
      )
   )
)),"")</f>
        <v/>
      </c>
      <c r="CZ89" s="1883" t="str" cm="1">
        <f t="array" aca="1" ref="CZ89" ca="1">IFERROR(IF(AM89*fxVal_normal=_BS!AM89,"",IF(OR(AM89="", NOT(ISNUMBER(AM89)), ISERROR(AM89), $B89=""), "",
   IF($I89=1,
      IFBLANK(
         _xldudf_CX_PUSH(AM89*fxVal_normal, CX_ENTITY, $B89, AM$11, AM$14, AM$60,),
         ""
      ),
      IF($I89=2,
         IFBLANK(
            _xldudf_CX_PUSH(AM89, CX_ENTITY, $B89, AM$11, AM$14, AM$60,),
            ""
         ),
         IF($I89=3,
            "",
            IFBLANK(
               _xldudf_CX_PUSH(AM89, CX_ENTITY, $B89, AM$11, AM$14, AM$60,),
               ""
            )
         )
      )
   )
)),"")</f>
        <v/>
      </c>
      <c r="DA89" s="1883" t="str" cm="1">
        <f t="array" aca="1" ref="DA89" ca="1">IFERROR(IF(AN89*fxVal_normal=_BS!AN89,"",IF(OR(AN89="", NOT(ISNUMBER(AN89)), ISERROR(AN89), $B89=""), "",
   IF($I89=1,
      IFBLANK(
         _xldudf_CX_PUSH(AN89*fxVal_normal, CX_ENTITY, $B89, AN$11, AN$14, AN$60,),
         ""
      ),
      IF($I89=2,
         IFBLANK(
            _xldudf_CX_PUSH(AN89, CX_ENTITY, $B89, AN$11, AN$14, AN$60,),
            ""
         ),
         IF($I89=3,
            "",
            IFBLANK(
               _xldudf_CX_PUSH(AN89, CX_ENTITY, $B89, AN$11, AN$14, AN$60,),
               ""
            )
         )
      )
   )
)),"")</f>
        <v/>
      </c>
      <c r="DB89" s="1883" t="str" cm="1">
        <f t="array" aca="1" ref="DB89" ca="1">IFERROR(IF(AO89*fxVal_normal=_BS!AO89,"",IF(OR(AO89="", NOT(ISNUMBER(AO89)), ISERROR(AO89), $B89=""), "",
   IF($I89=1,
      IFBLANK(
         _xldudf_CX_PUSH(AO89*fxVal_normal, CX_ENTITY, $B89, AO$11, AO$14, AO$60,),
         ""
      ),
      IF($I89=2,
         IFBLANK(
            _xldudf_CX_PUSH(AO89, CX_ENTITY, $B89, AO$11, AO$14, AO$60,),
            ""
         ),
         IF($I89=3,
            "",
            IFBLANK(
               _xldudf_CX_PUSH(AO89, CX_ENTITY, $B89, AO$11, AO$14, AO$60,),
               ""
            )
         )
      )
   )
)),"")</f>
        <v/>
      </c>
      <c r="DC89" s="1883" t="str" cm="1">
        <f t="array" aca="1" ref="DC89" ca="1">IFERROR(IF(AP89*fxVal_normal=_BS!AP89,"",IF(OR(AP89="", NOT(ISNUMBER(AP89)), ISERROR(AP89), $B89=""), "",
   IF($I89=1,
      IFBLANK(
         _xldudf_CX_PUSH(AP89*fxVal_normal, CX_ENTITY, $B89, AP$11, AP$14, AP$60,),
         ""
      ),
      IF($I89=2,
         IFBLANK(
            _xldudf_CX_PUSH(AP89, CX_ENTITY, $B89, AP$11, AP$14, AP$60,),
            ""
         ),
         IF($I89=3,
            "",
            IFBLANK(
               _xldudf_CX_PUSH(AP89, CX_ENTITY, $B89, AP$11, AP$14, AP$60,),
               ""
            )
         )
      )
   )
)),"")</f>
        <v/>
      </c>
      <c r="DD89" s="1883" t="str" cm="1">
        <f t="array" aca="1" ref="DD89" ca="1">IFERROR(IF(AQ89*fxVal_normal=_BS!AQ89,"",IF(OR(AQ89="", NOT(ISNUMBER(AQ89)), ISERROR(AQ89), $B89=""), "",
   IF($I89=1,
      IFBLANK(
         _xldudf_CX_PUSH(AQ89*fxVal_normal, CX_ENTITY, $B89, AQ$11, AQ$14, AQ$60,),
         ""
      ),
      IF($I89=2,
         IFBLANK(
            _xldudf_CX_PUSH(AQ89, CX_ENTITY, $B89, AQ$11, AQ$14, AQ$60,),
            ""
         ),
         IF($I89=3,
            "",
            IFBLANK(
               _xldudf_CX_PUSH(AQ89, CX_ENTITY, $B89, AQ$11, AQ$14, AQ$60,),
               ""
            )
         )
      )
   )
)),"")</f>
        <v/>
      </c>
      <c r="DE89" s="1883" t="str" cm="1">
        <f t="array" aca="1" ref="DE89" ca="1">IFERROR(IF(AR89*fxVal_normal=_BS!AR89,"",IF(OR(AR89="", NOT(ISNUMBER(AR89)), ISERROR(AR89), $B89=""), "",
   IF($I89=1,
      IFBLANK(
         _xldudf_CX_PUSH(AR89*fxVal_normal, CX_ENTITY, $B89, AR$11, AR$14, AR$60,),
         ""
      ),
      IF($I89=2,
         IFBLANK(
            _xldudf_CX_PUSH(AR89, CX_ENTITY, $B89, AR$11, AR$14, AR$60,),
            ""
         ),
         IF($I89=3,
            "",
            IFBLANK(
               _xldudf_CX_PUSH(AR89, CX_ENTITY, $B89, AR$11, AR$14, AR$60,),
               ""
            )
         )
      )
   )
)),"")</f>
        <v/>
      </c>
      <c r="DF89" s="1883" t="str" cm="1">
        <f t="array" aca="1" ref="DF89" ca="1">IFERROR(IF(AS89*fxVal_normal=_BS!AS89,"",IF(OR(AS89="", NOT(ISNUMBER(AS89)), ISERROR(AS89), $B89=""), "",
   IF($I89=1,
      IFBLANK(
         _xldudf_CX_PUSH(AS89*fxVal_normal, CX_ENTITY, $B89, AS$11, AS$14, AS$60,),
         ""
      ),
      IF($I89=2,
         IFBLANK(
            _xldudf_CX_PUSH(AS89, CX_ENTITY, $B89, AS$11, AS$14, AS$60,),
            ""
         ),
         IF($I89=3,
            "",
            IFBLANK(
               _xldudf_CX_PUSH(AS89, CX_ENTITY, $B89, AS$11, AS$14, AS$60,),
               ""
            )
         )
      )
   )
)),"")</f>
        <v/>
      </c>
      <c r="DG89" s="1883" t="str" cm="1">
        <f t="array" aca="1" ref="DG89" ca="1">IFERROR(IF(AT89*fxVal_normal=_BS!AT89,"",IF(OR(AT89="", NOT(ISNUMBER(AT89)), ISERROR(AT89), $B89=""), "",
   IF($I89=1,
      IFBLANK(
         _xldudf_CX_PUSH(AT89*fxVal_normal, CX_ENTITY, $B89, AT$11, AT$14, AT$60,),
         ""
      ),
      IF($I89=2,
         IFBLANK(
            _xldudf_CX_PUSH(AT89, CX_ENTITY, $B89, AT$11, AT$14, AT$60,),
            ""
         ),
         IF($I89=3,
            "",
            IFBLANK(
               _xldudf_CX_PUSH(AT89, CX_ENTITY, $B89, AT$11, AT$14, AT$60,),
               ""
            )
         )
      )
   )
)),"")</f>
        <v/>
      </c>
      <c r="DH89" s="1883" t="str" cm="1">
        <f t="array" aca="1" ref="DH89" ca="1">IFERROR(IF(AU89*fxVal_normal=_BS!AU89,"",IF(OR(AU89="", NOT(ISNUMBER(AU89)), ISERROR(AU89), $B89=""), "",
   IF($I89=1,
      IFBLANK(
         _xldudf_CX_PUSH(AU89*fxVal_normal, CX_ENTITY, $B89, AU$11, AU$14, AU$60,),
         ""
      ),
      IF($I89=2,
         IFBLANK(
            _xldudf_CX_PUSH(AU89, CX_ENTITY, $B89, AU$11, AU$14, AU$60,),
            ""
         ),
         IF($I89=3,
            "",
            IFBLANK(
               _xldudf_CX_PUSH(AU89, CX_ENTITY, $B89, AU$11, AU$14, AU$60,),
               ""
            )
         )
      )
   )
)),"")</f>
        <v/>
      </c>
      <c r="DI89" s="1883" t="str" cm="1">
        <f t="array" aca="1" ref="DI89" ca="1">IFERROR(IF(AV89*fxVal_normal=_BS!AV89,"",IF(OR(AV89="", NOT(ISNUMBER(AV89)), ISERROR(AV89), $B89=""), "",
   IF($I89=1,
      IFBLANK(
         _xldudf_CX_PUSH(AV89*fxVal_normal, CX_ENTITY, $B89, AV$11, AV$14, AV$60,),
         ""
      ),
      IF($I89=2,
         IFBLANK(
            _xldudf_CX_PUSH(AV89, CX_ENTITY, $B89, AV$11, AV$14, AV$60,),
            ""
         ),
         IF($I89=3,
            "",
            IFBLANK(
               _xldudf_CX_PUSH(AV89, CX_ENTITY, $B89, AV$11, AV$14, AV$60,),
               ""
            )
         )
      )
   )
)),"")</f>
        <v/>
      </c>
      <c r="DJ89" s="1883" t="str" cm="1">
        <f t="array" aca="1" ref="DJ89" ca="1">IFERROR(IF(AW89*fxVal_normal=_BS!AW89,"",IF(OR(AW89="", NOT(ISNUMBER(AW89)), ISERROR(AW89), $B89=""), "",
   IF($I89=1,
      IFBLANK(
         _xldudf_CX_PUSH(AW89*fxVal_normal, CX_ENTITY, $B89, AW$11, AW$14, AW$60,),
         ""
      ),
      IF($I89=2,
         IFBLANK(
            _xldudf_CX_PUSH(AW89, CX_ENTITY, $B89, AW$11, AW$14, AW$60,),
            ""
         ),
         IF($I89=3,
            "",
            IFBLANK(
               _xldudf_CX_PUSH(AW89, CX_ENTITY, $B89, AW$11, AW$14, AW$60,),
               ""
            )
         )
      )
   )
)),"")</f>
        <v/>
      </c>
      <c r="DK89" s="1883" t="str" cm="1">
        <f t="array" aca="1" ref="DK89" ca="1">IFERROR(IF(AX89*fxVal_normal=_BS!AX89,"",IF(OR(AX89="", NOT(ISNUMBER(AX89)), ISERROR(AX89), $B89=""), "",
   IF($I89=1,
      IFBLANK(
         _xldudf_CX_PUSH(AX89*fxVal_normal, CX_ENTITY, $B89, AX$11, AX$14, AX$60,),
         ""
      ),
      IF($I89=2,
         IFBLANK(
            _xldudf_CX_PUSH(AX89, CX_ENTITY, $B89, AX$11, AX$14, AX$60,),
            ""
         ),
         IF($I89=3,
            "",
            IFBLANK(
               _xldudf_CX_PUSH(AX89, CX_ENTITY, $B89, AX$11, AX$14, AX$60,),
               ""
            )
         )
      )
   )
)),"")</f>
        <v/>
      </c>
      <c r="DL89" s="1883" t="str" cm="1">
        <f t="array" aca="1" ref="DL89" ca="1">IFERROR(IF(AY89*fxVal_normal=_BS!AY89,"",IF(OR(AY89="", NOT(ISNUMBER(AY89)), ISERROR(AY89), $B89=""), "",
   IF($I89=1,
      IFBLANK(
         _xldudf_CX_PUSH(AY89*fxVal_normal, CX_ENTITY, $B89, AY$11, AY$14, AY$60,),
         ""
      ),
      IF($I89=2,
         IFBLANK(
            _xldudf_CX_PUSH(AY89, CX_ENTITY, $B89, AY$11, AY$14, AY$60,),
            ""
         ),
         IF($I89=3,
            "",
            IFBLANK(
               _xldudf_CX_PUSH(AY89, CX_ENTITY, $B89, AY$11, AY$14, AY$60,),
               ""
            )
         )
      )
   )
)),"")</f>
        <v/>
      </c>
      <c r="DM89" s="1883" t="str" cm="1">
        <f t="array" aca="1" ref="DM89" ca="1">IFERROR(IF(AZ89*fxVal_normal=_BS!AZ89,"",IF(OR(AZ89="", NOT(ISNUMBER(AZ89)), ISERROR(AZ89), $B89=""), "",
   IF($I89=1,
      IFBLANK(
         _xldudf_CX_PUSH(AZ89*fxVal_normal, CX_ENTITY, $B89, AZ$11, AZ$14, AZ$60,),
         ""
      ),
      IF($I89=2,
         IFBLANK(
            _xldudf_CX_PUSH(AZ89, CX_ENTITY, $B89, AZ$11, AZ$14, AZ$60,),
            ""
         ),
         IF($I89=3,
            "",
            IFBLANK(
               _xldudf_CX_PUSH(AZ89, CX_ENTITY, $B89, AZ$11, AZ$14, AZ$60,),
               ""
            )
         )
      )
   )
)),"")</f>
        <v/>
      </c>
      <c r="DN89" s="1883" t="str" cm="1">
        <f t="array" aca="1" ref="DN89" ca="1">IFERROR(IF(BA89*fxVal_normal=_BS!BA89,"",IF(OR(BA89="", NOT(ISNUMBER(BA89)), ISERROR(BA89), $B89=""), "",
   IF($I89=1,
      IFBLANK(
         _xldudf_CX_PUSH(BA89*fxVal_normal, CX_ENTITY, $B89, BA$11, BA$14, BA$60,),
         ""
      ),
      IF($I89=2,
         IFBLANK(
            _xldudf_CX_PUSH(BA89, CX_ENTITY, $B89, BA$11, BA$14, BA$60,),
            ""
         ),
         IF($I89=3,
            "",
            IFBLANK(
               _xldudf_CX_PUSH(BA89, CX_ENTITY, $B89, BA$11, BA$14, BA$60,),
               ""
            )
         )
      )
   )
)),"")</f>
        <v/>
      </c>
      <c r="DO89" s="1883" t="str" cm="1">
        <f t="array" aca="1" ref="DO89" ca="1">IFERROR(IF(BB89*fxVal_normal=_BS!BB89,"",IF(OR(BB89="", NOT(ISNUMBER(BB89)), ISERROR(BB89), $B89=""), "",
   IF($I89=1,
      IFBLANK(
         _xldudf_CX_PUSH(BB89*fxVal_normal, CX_ENTITY, $B89, BB$11, BB$14, BB$60,),
         ""
      ),
      IF($I89=2,
         IFBLANK(
            _xldudf_CX_PUSH(BB89, CX_ENTITY, $B89, BB$11, BB$14, BB$60,),
            ""
         ),
         IF($I89=3,
            "",
            IFBLANK(
               _xldudf_CX_PUSH(BB89, CX_ENTITY, $B89, BB$11, BB$14, BB$60,),
               ""
            )
         )
      )
   )
)),"")</f>
        <v/>
      </c>
      <c r="DP89" s="1883" t="str" cm="1">
        <f t="array" aca="1" ref="DP89" ca="1">IFERROR(IF(BC89*fxVal_normal=_BS!BC89,"",IF(OR(BC89="", NOT(ISNUMBER(BC89)), ISERROR(BC89), $B89=""), "",
   IF($I89=1,
      IFBLANK(
         _xldudf_CX_PUSH(BC89*fxVal_normal, CX_ENTITY, $B89, BC$11, BC$14, BC$60,),
         ""
      ),
      IF($I89=2,
         IFBLANK(
            _xldudf_CX_PUSH(BC89, CX_ENTITY, $B89, BC$11, BC$14, BC$60,),
            ""
         ),
         IF($I89=3,
            "",
            IFBLANK(
               _xldudf_CX_PUSH(BC89, CX_ENTITY, $B89, BC$11, BC$14, BC$60,),
               ""
            )
         )
      )
   )
)),"")</f>
        <v/>
      </c>
      <c r="DQ89" s="1883" t="str" cm="1">
        <f t="array" aca="1" ref="DQ89" ca="1">IFERROR(IF(BD89*fxVal_normal=_BS!BD89,"",IF(OR(BD89="", NOT(ISNUMBER(BD89)), ISERROR(BD89), $B89=""), "",
   IF($I89=1,
      IFBLANK(
         _xldudf_CX_PUSH(BD89*fxVal_normal, CX_ENTITY, $B89, BD$11, BD$14, BD$60,),
         ""
      ),
      IF($I89=2,
         IFBLANK(
            _xldudf_CX_PUSH(BD89, CX_ENTITY, $B89, BD$11, BD$14, BD$60,),
            ""
         ),
         IF($I89=3,
            "",
            IFBLANK(
               _xldudf_CX_PUSH(BD89, CX_ENTITY, $B89, BD$11, BD$14, BD$60,),
               ""
            )
         )
      )
   )
)),"")</f>
        <v/>
      </c>
      <c r="DR89" s="1883" t="str" cm="1">
        <f t="array" aca="1" ref="DR89" ca="1">IFERROR(IF(BE89*fxVal_normal=_BS!BE89,"",IF(OR(BE89="", NOT(ISNUMBER(BE89)), ISERROR(BE89), $B89=""), "",
   IF($I89=1,
      IFBLANK(
         _xldudf_CX_PUSH(BE89*fxVal_normal, CX_ENTITY, $B89, BE$11, BE$14, BE$60,),
         ""
      ),
      IF($I89=2,
         IFBLANK(
            _xldudf_CX_PUSH(BE89, CX_ENTITY, $B89, BE$11, BE$14, BE$60,),
            ""
         ),
         IF($I89=3,
            "",
            IFBLANK(
               _xldudf_CX_PUSH(BE89, CX_ENTITY, $B89, BE$11, BE$14, BE$60,),
               ""
            )
         )
      )
   )
)),"")</f>
        <v/>
      </c>
      <c r="DS89" s="1883" t="str" cm="1">
        <f t="array" aca="1" ref="DS89" ca="1">IFERROR(IF(BF89*fxVal_normal=_BS!BF89,"",IF(OR(BF89="", NOT(ISNUMBER(BF89)), ISERROR(BF89), $B89=""), "",
   IF($I89=1,
      IFBLANK(
         _xldudf_CX_PUSH(BF89*fxVal_normal, CX_ENTITY, $B89, BF$11, BF$14, BF$60,),
         ""
      ),
      IF($I89=2,
         IFBLANK(
            _xldudf_CX_PUSH(BF89, CX_ENTITY, $B89, BF$11, BF$14, BF$60,),
            ""
         ),
         IF($I89=3,
            "",
            IFBLANK(
               _xldudf_CX_PUSH(BF89, CX_ENTITY, $B89, BF$11, BF$14, BF$60,),
               ""
            )
         )
      )
   )
)),"")</f>
        <v/>
      </c>
      <c r="DT89" s="1883" t="str" cm="1">
        <f t="array" aca="1" ref="DT89" ca="1">IFERROR(IF(BG89*fxVal_normal=_BS!BG89,"",IF(OR(BG89="", NOT(ISNUMBER(BG89)), ISERROR(BG89), $B89=""), "",
   IF($I89=1,
      IFBLANK(
         _xldudf_CX_PUSH(BG89*fxVal_normal, CX_ENTITY, $B89, BG$11, BG$14, BG$60,),
         ""
      ),
      IF($I89=2,
         IFBLANK(
            _xldudf_CX_PUSH(BG89, CX_ENTITY, $B89, BG$11, BG$14, BG$60,),
            ""
         ),
         IF($I89=3,
            "",
            IFBLANK(
               _xldudf_CX_PUSH(BG89, CX_ENTITY, $B89, BG$11, BG$14, BG$60,),
               ""
            )
         )
      )
   )
)),"")</f>
        <v/>
      </c>
      <c r="DU89" s="1883" t="str" cm="1">
        <f t="array" aca="1" ref="DU89" ca="1">IFERROR(IF(BH89*fxVal_normal=_BS!BH89,"",IF(OR(BH89="", NOT(ISNUMBER(BH89)), ISERROR(BH89), $B89=""), "",
   IF($I89=1,
      IFBLANK(
         _xldudf_CX_PUSH(BH89*fxVal_normal, CX_ENTITY, $B89, BH$11, BH$14, BH$60,),
         ""
      ),
      IF($I89=2,
         IFBLANK(
            _xldudf_CX_PUSH(BH89, CX_ENTITY, $B89, BH$11, BH$14, BH$60,),
            ""
         ),
         IF($I89=3,
            "",
            IFBLANK(
               _xldudf_CX_PUSH(BH89, CX_ENTITY, $B89, BH$11, BH$14, BH$60,),
               ""
            )
         )
      )
   )
)),"")</f>
        <v/>
      </c>
      <c r="DV89" s="1883" t="str" cm="1">
        <f t="array" aca="1" ref="DV89" ca="1">IFERROR(IF(BI89*fxVal_normal=_BS!BI89,"",IF(OR(BI89="", NOT(ISNUMBER(BI89)), ISERROR(BI89), $B89=""), "",
   IF($I89=1,
      IFBLANK(
         _xldudf_CX_PUSH(BI89*fxVal_normal, CX_ENTITY, $B89, BI$11, BI$14, BI$60,),
         ""
      ),
      IF($I89=2,
         IFBLANK(
            _xldudf_CX_PUSH(BI89, CX_ENTITY, $B89, BI$11, BI$14, BI$60,),
            ""
         ),
         IF($I89=3,
            "",
            IFBLANK(
               _xldudf_CX_PUSH(BI89, CX_ENTITY, $B89, BI$11, BI$14, BI$60,),
               ""
            )
         )
      )
   )
)),"")</f>
        <v/>
      </c>
      <c r="DW89" s="1883" t="str" cm="1">
        <f t="array" aca="1" ref="DW89" ca="1">IFERROR(IF(BJ89*fxVal_normal=_BS!BJ89,"",IF(OR(BJ89="", NOT(ISNUMBER(BJ89)), ISERROR(BJ89), $B89=""), "",
   IF($I89=1,
      IFBLANK(
         _xldudf_CX_PUSH(BJ89*fxVal_normal, CX_ENTITY, $B89, BJ$11, BJ$14, BJ$60,),
         ""
      ),
      IF($I89=2,
         IFBLANK(
            _xldudf_CX_PUSH(BJ89, CX_ENTITY, $B89, BJ$11, BJ$14, BJ$60,),
            ""
         ),
         IF($I89=3,
            "",
            IFBLANK(
               _xldudf_CX_PUSH(BJ89, CX_ENTITY, $B89, BJ$11, BJ$14, BJ$60,),
               ""
            )
         )
      )
   )
)),"")</f>
        <v/>
      </c>
      <c r="DX89" s="1883" t="str" cm="1">
        <f t="array" aca="1" ref="DX89" ca="1">IFERROR(IF(BK89*fxVal_normal=_BS!BK89,"",IF(OR(BK89="", NOT(ISNUMBER(BK89)), ISERROR(BK89), $B89=""), "",
   IF($I89=1,
      IFBLANK(
         _xldudf_CX_PUSH(BK89*fxVal_normal, CX_ENTITY, $B89, BK$11, BK$14, BK$60,),
         ""
      ),
      IF($I89=2,
         IFBLANK(
            _xldudf_CX_PUSH(BK89, CX_ENTITY, $B89, BK$11, BK$14, BK$60,),
            ""
         ),
         IF($I89=3,
            "",
            IFBLANK(
               _xldudf_CX_PUSH(BK89, CX_ENTITY, $B89, BK$11, BK$14, BK$60,),
               ""
            )
         )
      )
   )
)),"")</f>
        <v/>
      </c>
      <c r="DY89" s="1883" t="str" cm="1">
        <f t="array" aca="1" ref="DY89" ca="1">IFERROR(IF(BL89*fxVal_normal=_BS!BL89,"",IF(OR(BL89="", NOT(ISNUMBER(BL89)), ISERROR(BL89), $B89=""), "",
   IF($I89=1,
      IFBLANK(
         _xldudf_CX_PUSH(BL89*fxVal_normal, CX_ENTITY, $B89, BL$11, BL$14, BL$60,),
         ""
      ),
      IF($I89=2,
         IFBLANK(
            _xldudf_CX_PUSH(BL89, CX_ENTITY, $B89, BL$11, BL$14, BL$60,),
            ""
         ),
         IF($I89=3,
            "",
            IFBLANK(
               _xldudf_CX_PUSH(BL89, CX_ENTITY, $B89, BL$11, BL$14, BL$60,),
               ""
            )
         )
      )
   )
)),"")</f>
        <v/>
      </c>
      <c r="DZ89" s="1883" t="str" cm="1">
        <f t="array" aca="1" ref="DZ89" ca="1">IFERROR(IF(BM89*fxVal_normal=_BS!BM89,"",IF(OR(BM89="", NOT(ISNUMBER(BM89)), ISERROR(BM89), $B89=""), "",
   IF($I89=1,
      IFBLANK(
         _xldudf_CX_PUSH(BM89*fxVal_normal, CX_ENTITY, $B89, BM$11, BM$14, BM$60,),
         ""
      ),
      IF($I89=2,
         IFBLANK(
            _xldudf_CX_PUSH(BM89, CX_ENTITY, $B89, BM$11, BM$14, BM$60,),
            ""
         ),
         IF($I89=3,
            "",
            IFBLANK(
               _xldudf_CX_PUSH(BM89, CX_ENTITY, $B89, BM$11, BM$14, BM$60,),
               ""
            )
         )
      )
   )
)),"")</f>
        <v/>
      </c>
      <c r="EA89" s="1883" t="str" cm="1">
        <f t="array" aca="1" ref="EA89" ca="1">IFERROR(IF(BN89*fxVal_normal=_BS!BN89,"",IF(OR(BN89="", NOT(ISNUMBER(BN89)), ISERROR(BN89), $B89=""), "",
   IF($I89=1,
      IFBLANK(
         _xldudf_CX_PUSH(BN89*fxVal_normal, CX_ENTITY, $B89, BN$11, BN$14, BN$60,),
         ""
      ),
      IF($I89=2,
         IFBLANK(
            _xldudf_CX_PUSH(BN89, CX_ENTITY, $B89, BN$11, BN$14, BN$60,),
            ""
         ),
         IF($I89=3,
            "",
            IFBLANK(
               _xldudf_CX_PUSH(BN89, CX_ENTITY, $B89, BN$11, BN$14, BN$60,),
               ""
            )
         )
      )
   )
)),"")</f>
        <v/>
      </c>
    </row>
    <row r="90" spans="1:131" ht="21" customHeight="1">
      <c r="A90" s="1646"/>
      <c r="B90" s="811" t="str" cm="1">
        <f t="array" ref="B90">IFBLANK(_BS!F90,"")</f>
        <v>Preferred Equity</v>
      </c>
      <c r="C90" s="811" t="str" cm="1">
        <f t="array" ref="C90">IFBLANK(_BS!C90,"")</f>
        <v>Preferred Equity (Company View)</v>
      </c>
      <c r="D90" s="1549"/>
      <c r="E90" s="1902" t="e" cm="1">
        <f t="array" aca="1" ref="E9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)($AD90:$CH90, Z90)</f>
        <v>#NAME?</v>
      </c>
      <c r="F90" s="1897"/>
      <c r="G90" s="1897"/>
      <c r="H90" s="401">
        <v>1</v>
      </c>
      <c r="I90" s="401">
        <v>1</v>
      </c>
      <c r="J90" s="401"/>
      <c r="N90" s="158"/>
      <c r="O90" s="101"/>
      <c r="P90" s="52"/>
      <c r="Q90" s="101"/>
      <c r="R90" s="101"/>
      <c r="S90" s="101"/>
      <c r="T90" s="101"/>
      <c r="U90" s="39"/>
      <c r="W90" s="930" t="str">
        <f t="shared" si="18"/>
        <v>Budget</v>
      </c>
      <c r="X90" s="857">
        <f>_BS!X90</f>
        <v>-1</v>
      </c>
      <c r="Y90" s="1806">
        <f t="shared" si="17"/>
        <v>2</v>
      </c>
      <c r="Z90" s="198" cm="1">
        <f t="array" ref="Z90">_xlfn.SWITCH(
    TRUE,
    _BS!$L90=TRUE, 1,
    _BS!$L90=FALSE,-1,
    _BS!$L90=-1,0,
"n/a"
)</f>
        <v>-1</v>
      </c>
      <c r="AA90" s="200"/>
      <c r="AB90" s="88" t="str">
        <f>_BS!AB90</f>
        <v>Preferred Equity</v>
      </c>
      <c r="AC90" s="88" t="e" cm="1" vm="5">
        <f t="array" aca="1" ref="AC90" ca="1">_xlfn.LET(
_xlpm._termname, $AB90,
_xlpm._iconname, "find",
_xlpm._icon, fx_getIcon(_xlpm._iconname),
_xlpm._location, _xlfn.XLOOKUP(LOWER(_xlpm._termname), LOWER(tbl_acctDef[Term]),tbl_acctDef[Term]),
_xlpm._hyperlink, HYPERLINK("#"&amp;CELL("address",_xlpm._location), _xlpm._icon),
IFERROR(_xlpm._hyperlink,"")
)</f>
        <v>#VALUE!</v>
      </c>
      <c r="AD90" s="1669">
        <v>1</v>
      </c>
      <c r="AE90" s="1669">
        <v>1</v>
      </c>
      <c r="AF90" s="1669">
        <v>1</v>
      </c>
      <c r="AG90" s="1669">
        <v>1</v>
      </c>
      <c r="AH90" s="1669">
        <v>1</v>
      </c>
      <c r="AI90" s="1669">
        <v>1</v>
      </c>
      <c r="AJ90" s="1669">
        <v>1</v>
      </c>
      <c r="AK90" s="1669">
        <v>1</v>
      </c>
      <c r="AL90" s="1669">
        <v>1</v>
      </c>
      <c r="AM90" s="1669">
        <v>1</v>
      </c>
      <c r="AN90" s="1669">
        <v>1</v>
      </c>
      <c r="AO90" s="1669">
        <v>1</v>
      </c>
      <c r="AP90" s="1669">
        <v>1</v>
      </c>
      <c r="AQ90" s="1669">
        <v>1</v>
      </c>
      <c r="AR90" s="1669">
        <v>1</v>
      </c>
      <c r="AS90" s="1669">
        <v>1</v>
      </c>
      <c r="AT90" s="1669">
        <v>1</v>
      </c>
      <c r="AU90" s="1669">
        <v>1</v>
      </c>
      <c r="AV90" s="1669">
        <v>1</v>
      </c>
      <c r="AW90" s="1669">
        <v>1</v>
      </c>
      <c r="AX90" s="1669">
        <v>1</v>
      </c>
      <c r="AY90" s="1669">
        <v>1</v>
      </c>
      <c r="AZ90" s="1669">
        <v>1</v>
      </c>
      <c r="BA90" s="1669">
        <v>1</v>
      </c>
      <c r="BB90" s="1669">
        <v>1</v>
      </c>
      <c r="BC90" s="1669">
        <v>1</v>
      </c>
      <c r="BD90" s="1669">
        <v>1</v>
      </c>
      <c r="BE90" s="1669">
        <v>1</v>
      </c>
      <c r="BF90" s="1669">
        <v>1</v>
      </c>
      <c r="BG90" s="1669">
        <v>1</v>
      </c>
      <c r="BH90" s="1669">
        <v>1</v>
      </c>
      <c r="BI90" s="1669">
        <v>1</v>
      </c>
      <c r="BJ90" s="1669">
        <v>1</v>
      </c>
      <c r="BK90" s="1669">
        <v>1</v>
      </c>
      <c r="BL90" s="1669">
        <v>1</v>
      </c>
      <c r="BM90" s="1669">
        <v>1</v>
      </c>
      <c r="BN90" s="1669">
        <v>1</v>
      </c>
      <c r="BO90" s="2095"/>
      <c r="BP90" s="2095"/>
      <c r="BQ90" s="2095"/>
      <c r="BR90" s="2095"/>
      <c r="BS90" s="2095"/>
      <c r="BT90" s="2095"/>
      <c r="BU90" s="2095"/>
      <c r="BV90" s="2095"/>
      <c r="BW90" s="2095"/>
      <c r="BX90" s="2095"/>
      <c r="BY90" s="2095"/>
      <c r="BZ90" s="2095"/>
      <c r="CA90" s="926"/>
      <c r="CB90" s="921"/>
      <c r="CC90" s="927"/>
      <c r="CD90" s="928" t="e" cm="1">
        <f t="array" aca="1" ref="CD90" ca="1">_xlfn.XLOOKUP(BS!CD$11, array_timeline, BS!$AD90:$BN90)</f>
        <v>#NAME?</v>
      </c>
      <c r="CE90" s="928" t="e" cm="1">
        <f t="array" aca="1" ref="CE90" ca="1">_xlfn.XLOOKUP(BS!CE$11, array_timeline, BS!$AD90:$BN90)</f>
        <v>#NAME?</v>
      </c>
      <c r="CF90" s="925"/>
      <c r="CG90" s="2124" t="e">
        <f t="shared" ca="1" si="16"/>
        <v>#NAME?</v>
      </c>
      <c r="CH90" s="2124" t="e">
        <f t="shared" ca="1" si="16"/>
        <v>#NAME?</v>
      </c>
      <c r="CI90" s="200"/>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c r="DX90" s="1883"/>
      <c r="DY90" s="1883"/>
      <c r="DZ90" s="1883"/>
      <c r="EA90" s="1883"/>
    </row>
    <row r="91" spans="1:131" ht="21" customHeight="1">
      <c r="A91" s="1646"/>
      <c r="B91" s="811" t="str" cm="1">
        <f t="array" ref="B91">IFBLANK(_BS!F91,"")</f>
        <v>Net Assets / Total Equity</v>
      </c>
      <c r="C91" s="811" t="str" cm="1">
        <f t="array" ref="C91">IFBLANK(_BS!C91,"")</f>
        <v>Net Assets / Total Equity (Company View)</v>
      </c>
      <c r="D91" s="1549"/>
      <c r="E91" s="1902" t="e" cm="1">
        <f t="array" aca="1" ref="E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)($AD91:$CH91, Z91)</f>
        <v>#NAME?</v>
      </c>
      <c r="F91" s="1897"/>
      <c r="G91" s="1897"/>
      <c r="H91" s="401">
        <v>2</v>
      </c>
      <c r="I91" s="401">
        <v>1</v>
      </c>
      <c r="J91" s="401"/>
      <c r="L91" s="921"/>
      <c r="M91" s="921"/>
      <c r="N91" s="158"/>
      <c r="O91" s="101"/>
      <c r="P91" s="52"/>
      <c r="Q91" s="101"/>
      <c r="R91" s="101"/>
      <c r="S91" s="101"/>
      <c r="T91" s="101"/>
      <c r="U91" s="39"/>
      <c r="V91" s="921"/>
      <c r="W91" s="1292" t="str">
        <f t="shared" si="18"/>
        <v>Budget</v>
      </c>
      <c r="X91" s="1295">
        <f>_BS!X91</f>
        <v>0</v>
      </c>
      <c r="Y91" s="1806" t="str">
        <f t="shared" si="17"/>
        <v>Net Assets / Total Equity</v>
      </c>
      <c r="Z91" s="198" cm="1">
        <f t="array" ref="Z91">_xlfn.SWITCH(
    TRUE,
    _BS!$L91=TRUE, 1,
    _BS!$L91=FALSE,-1,
    _BS!$L91=-1,0,
"n/a"
)</f>
        <v>0</v>
      </c>
      <c r="AA91" s="924"/>
      <c r="AB91" s="40" t="str">
        <f>_BS!AB91</f>
        <v>Net Assets / Total Equity</v>
      </c>
      <c r="AC91" s="2280" t="e" cm="1" vm="5">
        <f t="array" aca="1" ref="AC91" ca="1">_xlfn.LET(
_xlpm._termname, $AB91,
_xlpm._iconname, "find",
_xlpm._icon, fx_getIcon(_xlpm._iconname),
_xlpm._location, _xlfn.XLOOKUP(LOWER(_xlpm._termname), LOWER(tbl_acctDef[Term]),tbl_acctDef[Term]),
_xlpm._hyperlink, HYPERLINK("#"&amp;CELL("address",_xlpm._location), _xlpm._icon),
IFERROR(_xlpm._hyperlink,"")
)</f>
        <v>#VALUE!</v>
      </c>
      <c r="AD91" s="1167">
        <f>SUBTOTAL(9,AD61:AD90)</f>
        <v>22</v>
      </c>
      <c r="AE91" s="919">
        <f t="shared" ref="AE91:BN91" si="27">SUBTOTAL(9,AE61:AE90)</f>
        <v>22</v>
      </c>
      <c r="AF91" s="919">
        <f t="shared" si="27"/>
        <v>22</v>
      </c>
      <c r="AG91" s="919">
        <f t="shared" si="27"/>
        <v>22</v>
      </c>
      <c r="AH91" s="919">
        <f t="shared" si="27"/>
        <v>22</v>
      </c>
      <c r="AI91" s="919">
        <f t="shared" si="27"/>
        <v>22</v>
      </c>
      <c r="AJ91" s="919">
        <f t="shared" si="27"/>
        <v>22</v>
      </c>
      <c r="AK91" s="919">
        <f t="shared" si="27"/>
        <v>22</v>
      </c>
      <c r="AL91" s="919">
        <f t="shared" si="27"/>
        <v>22</v>
      </c>
      <c r="AM91" s="919">
        <f t="shared" si="27"/>
        <v>22</v>
      </c>
      <c r="AN91" s="919">
        <f t="shared" si="27"/>
        <v>22</v>
      </c>
      <c r="AO91" s="919">
        <f t="shared" si="27"/>
        <v>22</v>
      </c>
      <c r="AP91" s="919">
        <f t="shared" si="27"/>
        <v>22</v>
      </c>
      <c r="AQ91" s="919">
        <f t="shared" si="27"/>
        <v>22</v>
      </c>
      <c r="AR91" s="919">
        <f t="shared" si="27"/>
        <v>22</v>
      </c>
      <c r="AS91" s="919">
        <f t="shared" si="27"/>
        <v>22</v>
      </c>
      <c r="AT91" s="919">
        <f t="shared" si="27"/>
        <v>22</v>
      </c>
      <c r="AU91" s="919">
        <f t="shared" si="27"/>
        <v>22</v>
      </c>
      <c r="AV91" s="919">
        <f t="shared" si="27"/>
        <v>22</v>
      </c>
      <c r="AW91" s="919">
        <f t="shared" si="27"/>
        <v>22</v>
      </c>
      <c r="AX91" s="919">
        <f t="shared" si="27"/>
        <v>22</v>
      </c>
      <c r="AY91" s="919">
        <f t="shared" si="27"/>
        <v>22</v>
      </c>
      <c r="AZ91" s="919">
        <f t="shared" si="27"/>
        <v>22</v>
      </c>
      <c r="BA91" s="919">
        <f t="shared" si="27"/>
        <v>22</v>
      </c>
      <c r="BB91" s="919">
        <f t="shared" si="27"/>
        <v>22</v>
      </c>
      <c r="BC91" s="919">
        <f t="shared" si="27"/>
        <v>22</v>
      </c>
      <c r="BD91" s="919">
        <f t="shared" si="27"/>
        <v>22</v>
      </c>
      <c r="BE91" s="919">
        <f t="shared" si="27"/>
        <v>22</v>
      </c>
      <c r="BF91" s="919">
        <f t="shared" si="27"/>
        <v>22</v>
      </c>
      <c r="BG91" s="919">
        <f t="shared" si="27"/>
        <v>22</v>
      </c>
      <c r="BH91" s="919">
        <f t="shared" si="27"/>
        <v>22</v>
      </c>
      <c r="BI91" s="919">
        <f t="shared" si="27"/>
        <v>22</v>
      </c>
      <c r="BJ91" s="919">
        <f t="shared" si="27"/>
        <v>22</v>
      </c>
      <c r="BK91" s="919">
        <f t="shared" si="27"/>
        <v>22</v>
      </c>
      <c r="BL91" s="919">
        <f t="shared" si="27"/>
        <v>22</v>
      </c>
      <c r="BM91" s="919">
        <f t="shared" si="27"/>
        <v>22</v>
      </c>
      <c r="BN91" s="919">
        <f t="shared" si="27"/>
        <v>22</v>
      </c>
      <c r="BO91" s="2117"/>
      <c r="BP91" s="2117"/>
      <c r="BQ91" s="2117"/>
      <c r="BR91" s="2117"/>
      <c r="BS91" s="2117"/>
      <c r="BT91" s="2117"/>
      <c r="BU91" s="2117"/>
      <c r="BV91" s="2117"/>
      <c r="BW91" s="2117"/>
      <c r="BX91" s="2117"/>
      <c r="BY91" s="2117"/>
      <c r="BZ91" s="2117"/>
      <c r="CA91" s="926"/>
      <c r="CB91" s="921"/>
      <c r="CC91" s="927"/>
      <c r="CD91" s="928" t="e" cm="1">
        <f t="array" aca="1" ref="CD91" ca="1">_xlfn.XLOOKUP(BS!CD$11, array_timeline, BS!$AD91:$BN91)</f>
        <v>#NAME?</v>
      </c>
      <c r="CE91" s="928" t="e" cm="1">
        <f t="array" aca="1" ref="CE91" ca="1">_xlfn.XLOOKUP(BS!CE$11, array_timeline, BS!$AD91:$BN91)</f>
        <v>#NAME?</v>
      </c>
      <c r="CF91" s="925"/>
      <c r="CG91" s="541" t="e">
        <f t="shared" ref="CG91:CH91" ca="1" si="28">CG50</f>
        <v>#NAME?</v>
      </c>
      <c r="CH91" s="541" t="e">
        <f t="shared" ca="1" si="28"/>
        <v>#NAME?</v>
      </c>
      <c r="CI91" s="924"/>
      <c r="CQ91" s="1883" t="str" cm="1">
        <f t="array" aca="1" ref="CQ91" ca="1">IFERROR(IF(AD91*fxVal_normal=_BS!AD91,"",IF(OR(AD91="", NOT(ISNUMBER(AD91)), ISERROR(AD91), $B91=""), "",
   IF($I91=1,
      IFBLANK(
         _xldudf_CX_PUSH(AD91*fxVal_normal, CX_ENTITY, $B91, AD$11, AD$14, AD$60,),
         ""
      ),
      IF($I91=2,
         IFBLANK(
            _xldudf_CX_PUSH(AD91, CX_ENTITY, $B91, AD$11, AD$14, AD$60,),
            ""
         ),
         IF($I91=3,
            "",
            IFBLANK(
               _xldudf_CX_PUSH(AD91, CX_ENTITY, $B91, AD$11, AD$14, AD$60,),
               ""
            )
         )
      )
   )
)),"")</f>
        <v/>
      </c>
      <c r="CR91" s="1883" t="str" cm="1">
        <f t="array" aca="1" ref="CR91" ca="1">IFERROR(IF(AE91*fxVal_normal=_BS!AE91,"",IF(OR(AE91="", NOT(ISNUMBER(AE91)), ISERROR(AE91), $B91=""), "",
   IF($I91=1,
      IFBLANK(
         _xldudf_CX_PUSH(AE91*fxVal_normal, CX_ENTITY, $B91, AE$11, AE$14, AE$60,),
         ""
      ),
      IF($I91=2,
         IFBLANK(
            _xldudf_CX_PUSH(AE91, CX_ENTITY, $B91, AE$11, AE$14, AE$60,),
            ""
         ),
         IF($I91=3,
            "",
            IFBLANK(
               _xldudf_CX_PUSH(AE91, CX_ENTITY, $B91, AE$11, AE$14, AE$60,),
               ""
            )
         )
      )
   )
)),"")</f>
        <v/>
      </c>
      <c r="CS91" s="1883" t="str" cm="1">
        <f t="array" aca="1" ref="CS91" ca="1">IFERROR(IF(AF91*fxVal_normal=_BS!AF91,"",IF(OR(AF91="", NOT(ISNUMBER(AF91)), ISERROR(AF91), $B91=""), "",
   IF($I91=1,
      IFBLANK(
         _xldudf_CX_PUSH(AF91*fxVal_normal, CX_ENTITY, $B91, AF$11, AF$14, AF$60,),
         ""
      ),
      IF($I91=2,
         IFBLANK(
            _xldudf_CX_PUSH(AF91, CX_ENTITY, $B91, AF$11, AF$14, AF$60,),
            ""
         ),
         IF($I91=3,
            "",
            IFBLANK(
               _xldudf_CX_PUSH(AF91, CX_ENTITY, $B91, AF$11, AF$14, AF$60,),
               ""
            )
         )
      )
   )
)),"")</f>
        <v/>
      </c>
      <c r="CT91" s="1883" t="str" cm="1">
        <f t="array" aca="1" ref="CT91" ca="1">IFERROR(IF(AG91*fxVal_normal=_BS!AG91,"",IF(OR(AG91="", NOT(ISNUMBER(AG91)), ISERROR(AG91), $B91=""), "",
   IF($I91=1,
      IFBLANK(
         _xldudf_CX_PUSH(AG91*fxVal_normal, CX_ENTITY, $B91, AG$11, AG$14, AG$60,),
         ""
      ),
      IF($I91=2,
         IFBLANK(
            _xldudf_CX_PUSH(AG91, CX_ENTITY, $B91, AG$11, AG$14, AG$60,),
            ""
         ),
         IF($I91=3,
            "",
            IFBLANK(
               _xldudf_CX_PUSH(AG91, CX_ENTITY, $B91, AG$11, AG$14, AG$60,),
               ""
            )
         )
      )
   )
)),"")</f>
        <v/>
      </c>
      <c r="CU91" s="1883" t="str" cm="1">
        <f t="array" aca="1" ref="CU91" ca="1">IFERROR(IF(AH91*fxVal_normal=_BS!AH91,"",IF(OR(AH91="", NOT(ISNUMBER(AH91)), ISERROR(AH91), $B91=""), "",
   IF($I91=1,
      IFBLANK(
         _xldudf_CX_PUSH(AH91*fxVal_normal, CX_ENTITY, $B91, AH$11, AH$14, AH$60,),
         ""
      ),
      IF($I91=2,
         IFBLANK(
            _xldudf_CX_PUSH(AH91, CX_ENTITY, $B91, AH$11, AH$14, AH$60,),
            ""
         ),
         IF($I91=3,
            "",
            IFBLANK(
               _xldudf_CX_PUSH(AH91, CX_ENTITY, $B91, AH$11, AH$14, AH$60,),
               ""
            )
         )
      )
   )
)),"")</f>
        <v/>
      </c>
      <c r="CV91" s="1883" t="str" cm="1">
        <f t="array" aca="1" ref="CV91" ca="1">IFERROR(IF(AI91*fxVal_normal=_BS!AI91,"",IF(OR(AI91="", NOT(ISNUMBER(AI91)), ISERROR(AI91), $B91=""), "",
   IF($I91=1,
      IFBLANK(
         _xldudf_CX_PUSH(AI91*fxVal_normal, CX_ENTITY, $B91, AI$11, AI$14, AI$60,),
         ""
      ),
      IF($I91=2,
         IFBLANK(
            _xldudf_CX_PUSH(AI91, CX_ENTITY, $B91, AI$11, AI$14, AI$60,),
            ""
         ),
         IF($I91=3,
            "",
            IFBLANK(
               _xldudf_CX_PUSH(AI91, CX_ENTITY, $B91, AI$11, AI$14, AI$60,),
               ""
            )
         )
      )
   )
)),"")</f>
        <v/>
      </c>
      <c r="CW91" s="1883" t="str" cm="1">
        <f t="array" aca="1" ref="CW91" ca="1">IFERROR(IF(AJ91*fxVal_normal=_BS!AJ91,"",IF(OR(AJ91="", NOT(ISNUMBER(AJ91)), ISERROR(AJ91), $B91=""), "",
   IF($I91=1,
      IFBLANK(
         _xldudf_CX_PUSH(AJ91*fxVal_normal, CX_ENTITY, $B91, AJ$11, AJ$14, AJ$60,),
         ""
      ),
      IF($I91=2,
         IFBLANK(
            _xldudf_CX_PUSH(AJ91, CX_ENTITY, $B91, AJ$11, AJ$14, AJ$60,),
            ""
         ),
         IF($I91=3,
            "",
            IFBLANK(
               _xldudf_CX_PUSH(AJ91, CX_ENTITY, $B91, AJ$11, AJ$14, AJ$60,),
               ""
            )
         )
      )
   )
)),"")</f>
        <v/>
      </c>
      <c r="CX91" s="1883" t="str" cm="1">
        <f t="array" aca="1" ref="CX91" ca="1">IFERROR(IF(AK91*fxVal_normal=_BS!AK91,"",IF(OR(AK91="", NOT(ISNUMBER(AK91)), ISERROR(AK91), $B91=""), "",
   IF($I91=1,
      IFBLANK(
         _xldudf_CX_PUSH(AK91*fxVal_normal, CX_ENTITY, $B91, AK$11, AK$14, AK$60,),
         ""
      ),
      IF($I91=2,
         IFBLANK(
            _xldudf_CX_PUSH(AK91, CX_ENTITY, $B91, AK$11, AK$14, AK$60,),
            ""
         ),
         IF($I91=3,
            "",
            IFBLANK(
               _xldudf_CX_PUSH(AK91, CX_ENTITY, $B91, AK$11, AK$14, AK$60,),
               ""
            )
         )
      )
   )
)),"")</f>
        <v/>
      </c>
      <c r="CY91" s="1883" t="str" cm="1">
        <f t="array" aca="1" ref="CY91" ca="1">IFERROR(IF(AL91*fxVal_normal=_BS!AL91,"",IF(OR(AL91="", NOT(ISNUMBER(AL91)), ISERROR(AL91), $B91=""), "",
   IF($I91=1,
      IFBLANK(
         _xldudf_CX_PUSH(AL91*fxVal_normal, CX_ENTITY, $B91, AL$11, AL$14, AL$60,),
         ""
      ),
      IF($I91=2,
         IFBLANK(
            _xldudf_CX_PUSH(AL91, CX_ENTITY, $B91, AL$11, AL$14, AL$60,),
            ""
         ),
         IF($I91=3,
            "",
            IFBLANK(
               _xldudf_CX_PUSH(AL91, CX_ENTITY, $B91, AL$11, AL$14, AL$60,),
               ""
            )
         )
      )
   )
)),"")</f>
        <v/>
      </c>
      <c r="CZ91" s="1883" t="str" cm="1">
        <f t="array" aca="1" ref="CZ91" ca="1">IFERROR(IF(AM91*fxVal_normal=_BS!AM91,"",IF(OR(AM91="", NOT(ISNUMBER(AM91)), ISERROR(AM91), $B91=""), "",
   IF($I91=1,
      IFBLANK(
         _xldudf_CX_PUSH(AM91*fxVal_normal, CX_ENTITY, $B91, AM$11, AM$14, AM$60,),
         ""
      ),
      IF($I91=2,
         IFBLANK(
            _xldudf_CX_PUSH(AM91, CX_ENTITY, $B91, AM$11, AM$14, AM$60,),
            ""
         ),
         IF($I91=3,
            "",
            IFBLANK(
               _xldudf_CX_PUSH(AM91, CX_ENTITY, $B91, AM$11, AM$14, AM$60,),
               ""
            )
         )
      )
   )
)),"")</f>
        <v/>
      </c>
      <c r="DA91" s="1883" t="str" cm="1">
        <f t="array" aca="1" ref="DA91" ca="1">IFERROR(IF(AN91*fxVal_normal=_BS!AN91,"",IF(OR(AN91="", NOT(ISNUMBER(AN91)), ISERROR(AN91), $B91=""), "",
   IF($I91=1,
      IFBLANK(
         _xldudf_CX_PUSH(AN91*fxVal_normal, CX_ENTITY, $B91, AN$11, AN$14, AN$60,),
         ""
      ),
      IF($I91=2,
         IFBLANK(
            _xldudf_CX_PUSH(AN91, CX_ENTITY, $B91, AN$11, AN$14, AN$60,),
            ""
         ),
         IF($I91=3,
            "",
            IFBLANK(
               _xldudf_CX_PUSH(AN91, CX_ENTITY, $B91, AN$11, AN$14, AN$60,),
               ""
            )
         )
      )
   )
)),"")</f>
        <v/>
      </c>
      <c r="DB91" s="1883" t="str" cm="1">
        <f t="array" aca="1" ref="DB91" ca="1">IFERROR(IF(AO91*fxVal_normal=_BS!AO91,"",IF(OR(AO91="", NOT(ISNUMBER(AO91)), ISERROR(AO91), $B91=""), "",
   IF($I91=1,
      IFBLANK(
         _xldudf_CX_PUSH(AO91*fxVal_normal, CX_ENTITY, $B91, AO$11, AO$14, AO$60,),
         ""
      ),
      IF($I91=2,
         IFBLANK(
            _xldudf_CX_PUSH(AO91, CX_ENTITY, $B91, AO$11, AO$14, AO$60,),
            ""
         ),
         IF($I91=3,
            "",
            IFBLANK(
               _xldudf_CX_PUSH(AO91, CX_ENTITY, $B91, AO$11, AO$14, AO$60,),
               ""
            )
         )
      )
   )
)),"")</f>
        <v/>
      </c>
      <c r="DC91" s="1883" t="str" cm="1">
        <f t="array" aca="1" ref="DC91" ca="1">IFERROR(IF(AP91*fxVal_normal=_BS!AP91,"",IF(OR(AP91="", NOT(ISNUMBER(AP91)), ISERROR(AP91), $B91=""), "",
   IF($I91=1,
      IFBLANK(
         _xldudf_CX_PUSH(AP91*fxVal_normal, CX_ENTITY, $B91, AP$11, AP$14, AP$60,),
         ""
      ),
      IF($I91=2,
         IFBLANK(
            _xldudf_CX_PUSH(AP91, CX_ENTITY, $B91, AP$11, AP$14, AP$60,),
            ""
         ),
         IF($I91=3,
            "",
            IFBLANK(
               _xldudf_CX_PUSH(AP91, CX_ENTITY, $B91, AP$11, AP$14, AP$60,),
               ""
            )
         )
      )
   )
)),"")</f>
        <v/>
      </c>
      <c r="DD91" s="1883" t="str" cm="1">
        <f t="array" aca="1" ref="DD91" ca="1">IFERROR(IF(AQ91*fxVal_normal=_BS!AQ91,"",IF(OR(AQ91="", NOT(ISNUMBER(AQ91)), ISERROR(AQ91), $B91=""), "",
   IF($I91=1,
      IFBLANK(
         _xldudf_CX_PUSH(AQ91*fxVal_normal, CX_ENTITY, $B91, AQ$11, AQ$14, AQ$60,),
         ""
      ),
      IF($I91=2,
         IFBLANK(
            _xldudf_CX_PUSH(AQ91, CX_ENTITY, $B91, AQ$11, AQ$14, AQ$60,),
            ""
         ),
         IF($I91=3,
            "",
            IFBLANK(
               _xldudf_CX_PUSH(AQ91, CX_ENTITY, $B91, AQ$11, AQ$14, AQ$60,),
               ""
            )
         )
      )
   )
)),"")</f>
        <v/>
      </c>
      <c r="DE91" s="1883" t="str" cm="1">
        <f t="array" aca="1" ref="DE91" ca="1">IFERROR(IF(AR91*fxVal_normal=_BS!AR91,"",IF(OR(AR91="", NOT(ISNUMBER(AR91)), ISERROR(AR91), $B91=""), "",
   IF($I91=1,
      IFBLANK(
         _xldudf_CX_PUSH(AR91*fxVal_normal, CX_ENTITY, $B91, AR$11, AR$14, AR$60,),
         ""
      ),
      IF($I91=2,
         IFBLANK(
            _xldudf_CX_PUSH(AR91, CX_ENTITY, $B91, AR$11, AR$14, AR$60,),
            ""
         ),
         IF($I91=3,
            "",
            IFBLANK(
               _xldudf_CX_PUSH(AR91, CX_ENTITY, $B91, AR$11, AR$14, AR$60,),
               ""
            )
         )
      )
   )
)),"")</f>
        <v/>
      </c>
      <c r="DF91" s="1883" t="str" cm="1">
        <f t="array" aca="1" ref="DF91" ca="1">IFERROR(IF(AS91*fxVal_normal=_BS!AS91,"",IF(OR(AS91="", NOT(ISNUMBER(AS91)), ISERROR(AS91), $B91=""), "",
   IF($I91=1,
      IFBLANK(
         _xldudf_CX_PUSH(AS91*fxVal_normal, CX_ENTITY, $B91, AS$11, AS$14, AS$60,),
         ""
      ),
      IF($I91=2,
         IFBLANK(
            _xldudf_CX_PUSH(AS91, CX_ENTITY, $B91, AS$11, AS$14, AS$60,),
            ""
         ),
         IF($I91=3,
            "",
            IFBLANK(
               _xldudf_CX_PUSH(AS91, CX_ENTITY, $B91, AS$11, AS$14, AS$60,),
               ""
            )
         )
      )
   )
)),"")</f>
        <v/>
      </c>
      <c r="DG91" s="1883" t="str" cm="1">
        <f t="array" aca="1" ref="DG91" ca="1">IFERROR(IF(AT91*fxVal_normal=_BS!AT91,"",IF(OR(AT91="", NOT(ISNUMBER(AT91)), ISERROR(AT91), $B91=""), "",
   IF($I91=1,
      IFBLANK(
         _xldudf_CX_PUSH(AT91*fxVal_normal, CX_ENTITY, $B91, AT$11, AT$14, AT$60,),
         ""
      ),
      IF($I91=2,
         IFBLANK(
            _xldudf_CX_PUSH(AT91, CX_ENTITY, $B91, AT$11, AT$14, AT$60,),
            ""
         ),
         IF($I91=3,
            "",
            IFBLANK(
               _xldudf_CX_PUSH(AT91, CX_ENTITY, $B91, AT$11, AT$14, AT$60,),
               ""
            )
         )
      )
   )
)),"")</f>
        <v/>
      </c>
      <c r="DH91" s="1883" t="str" cm="1">
        <f t="array" aca="1" ref="DH91" ca="1">IFERROR(IF(AU91*fxVal_normal=_BS!AU91,"",IF(OR(AU91="", NOT(ISNUMBER(AU91)), ISERROR(AU91), $B91=""), "",
   IF($I91=1,
      IFBLANK(
         _xldudf_CX_PUSH(AU91*fxVal_normal, CX_ENTITY, $B91, AU$11, AU$14, AU$60,),
         ""
      ),
      IF($I91=2,
         IFBLANK(
            _xldudf_CX_PUSH(AU91, CX_ENTITY, $B91, AU$11, AU$14, AU$60,),
            ""
         ),
         IF($I91=3,
            "",
            IFBLANK(
               _xldudf_CX_PUSH(AU91, CX_ENTITY, $B91, AU$11, AU$14, AU$60,),
               ""
            )
         )
      )
   )
)),"")</f>
        <v/>
      </c>
      <c r="DI91" s="1883" t="str" cm="1">
        <f t="array" aca="1" ref="DI91" ca="1">IFERROR(IF(AV91*fxVal_normal=_BS!AV91,"",IF(OR(AV91="", NOT(ISNUMBER(AV91)), ISERROR(AV91), $B91=""), "",
   IF($I91=1,
      IFBLANK(
         _xldudf_CX_PUSH(AV91*fxVal_normal, CX_ENTITY, $B91, AV$11, AV$14, AV$60,),
         ""
      ),
      IF($I91=2,
         IFBLANK(
            _xldudf_CX_PUSH(AV91, CX_ENTITY, $B91, AV$11, AV$14, AV$60,),
            ""
         ),
         IF($I91=3,
            "",
            IFBLANK(
               _xldudf_CX_PUSH(AV91, CX_ENTITY, $B91, AV$11, AV$14, AV$60,),
               ""
            )
         )
      )
   )
)),"")</f>
        <v/>
      </c>
      <c r="DJ91" s="1883" t="str" cm="1">
        <f t="array" aca="1" ref="DJ91" ca="1">IFERROR(IF(AW91*fxVal_normal=_BS!AW91,"",IF(OR(AW91="", NOT(ISNUMBER(AW91)), ISERROR(AW91), $B91=""), "",
   IF($I91=1,
      IFBLANK(
         _xldudf_CX_PUSH(AW91*fxVal_normal, CX_ENTITY, $B91, AW$11, AW$14, AW$60,),
         ""
      ),
      IF($I91=2,
         IFBLANK(
            _xldudf_CX_PUSH(AW91, CX_ENTITY, $B91, AW$11, AW$14, AW$60,),
            ""
         ),
         IF($I91=3,
            "",
            IFBLANK(
               _xldudf_CX_PUSH(AW91, CX_ENTITY, $B91, AW$11, AW$14, AW$60,),
               ""
            )
         )
      )
   )
)),"")</f>
        <v/>
      </c>
      <c r="DK91" s="1883" t="str" cm="1">
        <f t="array" aca="1" ref="DK91" ca="1">IFERROR(IF(AX91*fxVal_normal=_BS!AX91,"",IF(OR(AX91="", NOT(ISNUMBER(AX91)), ISERROR(AX91), $B91=""), "",
   IF($I91=1,
      IFBLANK(
         _xldudf_CX_PUSH(AX91*fxVal_normal, CX_ENTITY, $B91, AX$11, AX$14, AX$60,),
         ""
      ),
      IF($I91=2,
         IFBLANK(
            _xldudf_CX_PUSH(AX91, CX_ENTITY, $B91, AX$11, AX$14, AX$60,),
            ""
         ),
         IF($I91=3,
            "",
            IFBLANK(
               _xldudf_CX_PUSH(AX91, CX_ENTITY, $B91, AX$11, AX$14, AX$60,),
               ""
            )
         )
      )
   )
)),"")</f>
        <v/>
      </c>
      <c r="DL91" s="1883" t="str" cm="1">
        <f t="array" aca="1" ref="DL91" ca="1">IFERROR(IF(AY91*fxVal_normal=_BS!AY91,"",IF(OR(AY91="", NOT(ISNUMBER(AY91)), ISERROR(AY91), $B91=""), "",
   IF($I91=1,
      IFBLANK(
         _xldudf_CX_PUSH(AY91*fxVal_normal, CX_ENTITY, $B91, AY$11, AY$14, AY$60,),
         ""
      ),
      IF($I91=2,
         IFBLANK(
            _xldudf_CX_PUSH(AY91, CX_ENTITY, $B91, AY$11, AY$14, AY$60,),
            ""
         ),
         IF($I91=3,
            "",
            IFBLANK(
               _xldudf_CX_PUSH(AY91, CX_ENTITY, $B91, AY$11, AY$14, AY$60,),
               ""
            )
         )
      )
   )
)),"")</f>
        <v/>
      </c>
      <c r="DM91" s="1883" t="str" cm="1">
        <f t="array" aca="1" ref="DM91" ca="1">IFERROR(IF(AZ91*fxVal_normal=_BS!AZ91,"",IF(OR(AZ91="", NOT(ISNUMBER(AZ91)), ISERROR(AZ91), $B91=""), "",
   IF($I91=1,
      IFBLANK(
         _xldudf_CX_PUSH(AZ91*fxVal_normal, CX_ENTITY, $B91, AZ$11, AZ$14, AZ$60,),
         ""
      ),
      IF($I91=2,
         IFBLANK(
            _xldudf_CX_PUSH(AZ91, CX_ENTITY, $B91, AZ$11, AZ$14, AZ$60,),
            ""
         ),
         IF($I91=3,
            "",
            IFBLANK(
               _xldudf_CX_PUSH(AZ91, CX_ENTITY, $B91, AZ$11, AZ$14, AZ$60,),
               ""
            )
         )
      )
   )
)),"")</f>
        <v/>
      </c>
      <c r="DN91" s="1883" t="str" cm="1">
        <f t="array" aca="1" ref="DN91" ca="1">IFERROR(IF(BA91*fxVal_normal=_BS!BA91,"",IF(OR(BA91="", NOT(ISNUMBER(BA91)), ISERROR(BA91), $B91=""), "",
   IF($I91=1,
      IFBLANK(
         _xldudf_CX_PUSH(BA91*fxVal_normal, CX_ENTITY, $B91, BA$11, BA$14, BA$60,),
         ""
      ),
      IF($I91=2,
         IFBLANK(
            _xldudf_CX_PUSH(BA91, CX_ENTITY, $B91, BA$11, BA$14, BA$60,),
            ""
         ),
         IF($I91=3,
            "",
            IFBLANK(
               _xldudf_CX_PUSH(BA91, CX_ENTITY, $B91, BA$11, BA$14, BA$60,),
               ""
            )
         )
      )
   )
)),"")</f>
        <v/>
      </c>
      <c r="DO91" s="1883" t="str" cm="1">
        <f t="array" aca="1" ref="DO91" ca="1">IFERROR(IF(BB91*fxVal_normal=_BS!BB91,"",IF(OR(BB91="", NOT(ISNUMBER(BB91)), ISERROR(BB91), $B91=""), "",
   IF($I91=1,
      IFBLANK(
         _xldudf_CX_PUSH(BB91*fxVal_normal, CX_ENTITY, $B91, BB$11, BB$14, BB$60,),
         ""
      ),
      IF($I91=2,
         IFBLANK(
            _xldudf_CX_PUSH(BB91, CX_ENTITY, $B91, BB$11, BB$14, BB$60,),
            ""
         ),
         IF($I91=3,
            "",
            IFBLANK(
               _xldudf_CX_PUSH(BB91, CX_ENTITY, $B91, BB$11, BB$14, BB$60,),
               ""
            )
         )
      )
   )
)),"")</f>
        <v/>
      </c>
      <c r="DP91" s="1883" t="str" cm="1">
        <f t="array" aca="1" ref="DP91" ca="1">IFERROR(IF(BC91*fxVal_normal=_BS!BC91,"",IF(OR(BC91="", NOT(ISNUMBER(BC91)), ISERROR(BC91), $B91=""), "",
   IF($I91=1,
      IFBLANK(
         _xldudf_CX_PUSH(BC91*fxVal_normal, CX_ENTITY, $B91, BC$11, BC$14, BC$60,),
         ""
      ),
      IF($I91=2,
         IFBLANK(
            _xldudf_CX_PUSH(BC91, CX_ENTITY, $B91, BC$11, BC$14, BC$60,),
            ""
         ),
         IF($I91=3,
            "",
            IFBLANK(
               _xldudf_CX_PUSH(BC91, CX_ENTITY, $B91, BC$11, BC$14, BC$60,),
               ""
            )
         )
      )
   )
)),"")</f>
        <v/>
      </c>
      <c r="DQ91" s="1883" t="str" cm="1">
        <f t="array" aca="1" ref="DQ91" ca="1">IFERROR(IF(BD91*fxVal_normal=_BS!BD91,"",IF(OR(BD91="", NOT(ISNUMBER(BD91)), ISERROR(BD91), $B91=""), "",
   IF($I91=1,
      IFBLANK(
         _xldudf_CX_PUSH(BD91*fxVal_normal, CX_ENTITY, $B91, BD$11, BD$14, BD$60,),
         ""
      ),
      IF($I91=2,
         IFBLANK(
            _xldudf_CX_PUSH(BD91, CX_ENTITY, $B91, BD$11, BD$14, BD$60,),
            ""
         ),
         IF($I91=3,
            "",
            IFBLANK(
               _xldudf_CX_PUSH(BD91, CX_ENTITY, $B91, BD$11, BD$14, BD$60,),
               ""
            )
         )
      )
   )
)),"")</f>
        <v/>
      </c>
      <c r="DR91" s="1883" t="str" cm="1">
        <f t="array" aca="1" ref="DR91" ca="1">IFERROR(IF(BE91*fxVal_normal=_BS!BE91,"",IF(OR(BE91="", NOT(ISNUMBER(BE91)), ISERROR(BE91), $B91=""), "",
   IF($I91=1,
      IFBLANK(
         _xldudf_CX_PUSH(BE91*fxVal_normal, CX_ENTITY, $B91, BE$11, BE$14, BE$60,),
         ""
      ),
      IF($I91=2,
         IFBLANK(
            _xldudf_CX_PUSH(BE91, CX_ENTITY, $B91, BE$11, BE$14, BE$60,),
            ""
         ),
         IF($I91=3,
            "",
            IFBLANK(
               _xldudf_CX_PUSH(BE91, CX_ENTITY, $B91, BE$11, BE$14, BE$60,),
               ""
            )
         )
      )
   )
)),"")</f>
        <v/>
      </c>
      <c r="DS91" s="1883" t="str" cm="1">
        <f t="array" aca="1" ref="DS91" ca="1">IFERROR(IF(BF91*fxVal_normal=_BS!BF91,"",IF(OR(BF91="", NOT(ISNUMBER(BF91)), ISERROR(BF91), $B91=""), "",
   IF($I91=1,
      IFBLANK(
         _xldudf_CX_PUSH(BF91*fxVal_normal, CX_ENTITY, $B91, BF$11, BF$14, BF$60,),
         ""
      ),
      IF($I91=2,
         IFBLANK(
            _xldudf_CX_PUSH(BF91, CX_ENTITY, $B91, BF$11, BF$14, BF$60,),
            ""
         ),
         IF($I91=3,
            "",
            IFBLANK(
               _xldudf_CX_PUSH(BF91, CX_ENTITY, $B91, BF$11, BF$14, BF$60,),
               ""
            )
         )
      )
   )
)),"")</f>
        <v/>
      </c>
      <c r="DT91" s="1883" t="str" cm="1">
        <f t="array" aca="1" ref="DT91" ca="1">IFERROR(IF(BG91*fxVal_normal=_BS!BG91,"",IF(OR(BG91="", NOT(ISNUMBER(BG91)), ISERROR(BG91), $B91=""), "",
   IF($I91=1,
      IFBLANK(
         _xldudf_CX_PUSH(BG91*fxVal_normal, CX_ENTITY, $B91, BG$11, BG$14, BG$60,),
         ""
      ),
      IF($I91=2,
         IFBLANK(
            _xldudf_CX_PUSH(BG91, CX_ENTITY, $B91, BG$11, BG$14, BG$60,),
            ""
         ),
         IF($I91=3,
            "",
            IFBLANK(
               _xldudf_CX_PUSH(BG91, CX_ENTITY, $B91, BG$11, BG$14, BG$60,),
               ""
            )
         )
      )
   )
)),"")</f>
        <v/>
      </c>
      <c r="DU91" s="1883" t="str" cm="1">
        <f t="array" aca="1" ref="DU91" ca="1">IFERROR(IF(BH91*fxVal_normal=_BS!BH91,"",IF(OR(BH91="", NOT(ISNUMBER(BH91)), ISERROR(BH91), $B91=""), "",
   IF($I91=1,
      IFBLANK(
         _xldudf_CX_PUSH(BH91*fxVal_normal, CX_ENTITY, $B91, BH$11, BH$14, BH$60,),
         ""
      ),
      IF($I91=2,
         IFBLANK(
            _xldudf_CX_PUSH(BH91, CX_ENTITY, $B91, BH$11, BH$14, BH$60,),
            ""
         ),
         IF($I91=3,
            "",
            IFBLANK(
               _xldudf_CX_PUSH(BH91, CX_ENTITY, $B91, BH$11, BH$14, BH$60,),
               ""
            )
         )
      )
   )
)),"")</f>
        <v/>
      </c>
      <c r="DV91" s="1883" t="str" cm="1">
        <f t="array" aca="1" ref="DV91" ca="1">IFERROR(IF(BI91*fxVal_normal=_BS!BI91,"",IF(OR(BI91="", NOT(ISNUMBER(BI91)), ISERROR(BI91), $B91=""), "",
   IF($I91=1,
      IFBLANK(
         _xldudf_CX_PUSH(BI91*fxVal_normal, CX_ENTITY, $B91, BI$11, BI$14, BI$60,),
         ""
      ),
      IF($I91=2,
         IFBLANK(
            _xldudf_CX_PUSH(BI91, CX_ENTITY, $B91, BI$11, BI$14, BI$60,),
            ""
         ),
         IF($I91=3,
            "",
            IFBLANK(
               _xldudf_CX_PUSH(BI91, CX_ENTITY, $B91, BI$11, BI$14, BI$60,),
               ""
            )
         )
      )
   )
)),"")</f>
        <v/>
      </c>
      <c r="DW91" s="1883" t="str" cm="1">
        <f t="array" aca="1" ref="DW91" ca="1">IFERROR(IF(BJ91*fxVal_normal=_BS!BJ91,"",IF(OR(BJ91="", NOT(ISNUMBER(BJ91)), ISERROR(BJ91), $B91=""), "",
   IF($I91=1,
      IFBLANK(
         _xldudf_CX_PUSH(BJ91*fxVal_normal, CX_ENTITY, $B91, BJ$11, BJ$14, BJ$60,),
         ""
      ),
      IF($I91=2,
         IFBLANK(
            _xldudf_CX_PUSH(BJ91, CX_ENTITY, $B91, BJ$11, BJ$14, BJ$60,),
            ""
         ),
         IF($I91=3,
            "",
            IFBLANK(
               _xldudf_CX_PUSH(BJ91, CX_ENTITY, $B91, BJ$11, BJ$14, BJ$60,),
               ""
            )
         )
      )
   )
)),"")</f>
        <v/>
      </c>
      <c r="DX91" s="1883" t="str" cm="1">
        <f t="array" aca="1" ref="DX91" ca="1">IFERROR(IF(BK91*fxVal_normal=_BS!BK91,"",IF(OR(BK91="", NOT(ISNUMBER(BK91)), ISERROR(BK91), $B91=""), "",
   IF($I91=1,
      IFBLANK(
         _xldudf_CX_PUSH(BK91*fxVal_normal, CX_ENTITY, $B91, BK$11, BK$14, BK$60,),
         ""
      ),
      IF($I91=2,
         IFBLANK(
            _xldudf_CX_PUSH(BK91, CX_ENTITY, $B91, BK$11, BK$14, BK$60,),
            ""
         ),
         IF($I91=3,
            "",
            IFBLANK(
               _xldudf_CX_PUSH(BK91, CX_ENTITY, $B91, BK$11, BK$14, BK$60,),
               ""
            )
         )
      )
   )
)),"")</f>
        <v/>
      </c>
      <c r="DY91" s="1883" t="str" cm="1">
        <f t="array" aca="1" ref="DY91" ca="1">IFERROR(IF(BL91*fxVal_normal=_BS!BL91,"",IF(OR(BL91="", NOT(ISNUMBER(BL91)), ISERROR(BL91), $B91=""), "",
   IF($I91=1,
      IFBLANK(
         _xldudf_CX_PUSH(BL91*fxVal_normal, CX_ENTITY, $B91, BL$11, BL$14, BL$60,),
         ""
      ),
      IF($I91=2,
         IFBLANK(
            _xldudf_CX_PUSH(BL91, CX_ENTITY, $B91, BL$11, BL$14, BL$60,),
            ""
         ),
         IF($I91=3,
            "",
            IFBLANK(
               _xldudf_CX_PUSH(BL91, CX_ENTITY, $B91, BL$11, BL$14, BL$60,),
               ""
            )
         )
      )
   )
)),"")</f>
        <v/>
      </c>
      <c r="DZ91" s="1883" t="str" cm="1">
        <f t="array" aca="1" ref="DZ91" ca="1">IFERROR(IF(BM91*fxVal_normal=_BS!BM91,"",IF(OR(BM91="", NOT(ISNUMBER(BM91)), ISERROR(BM91), $B91=""), "",
   IF($I91=1,
      IFBLANK(
         _xldudf_CX_PUSH(BM91*fxVal_normal, CX_ENTITY, $B91, BM$11, BM$14, BM$60,),
         ""
      ),
      IF($I91=2,
         IFBLANK(
            _xldudf_CX_PUSH(BM91, CX_ENTITY, $B91, BM$11, BM$14, BM$60,),
            ""
         ),
         IF($I91=3,
            "",
            IFBLANK(
               _xldudf_CX_PUSH(BM91, CX_ENTITY, $B91, BM$11, BM$14, BM$60,),
               ""
            )
         )
      )
   )
)),"")</f>
        <v/>
      </c>
      <c r="EA91" s="1883" t="str" cm="1">
        <f t="array" aca="1" ref="EA91" ca="1">IFERROR(IF(BN91*fxVal_normal=_BS!BN91,"",IF(OR(BN91="", NOT(ISNUMBER(BN91)), ISERROR(BN91), $B91=""), "",
   IF($I91=1,
      IFBLANK(
         _xldudf_CX_PUSH(BN91*fxVal_normal, CX_ENTITY, $B91, BN$11, BN$14, BN$60,),
         ""
      ),
      IF($I91=2,
         IFBLANK(
            _xldudf_CX_PUSH(BN91, CX_ENTITY, $B91, BN$11, BN$14, BN$60,),
            ""
         ),
         IF($I91=3,
            "",
            IFBLANK(
               _xldudf_CX_PUSH(BN91, CX_ENTITY, $B91, BN$11, BN$14, BN$60,),
               ""
            )
         )
      )
   )
)),"")</f>
        <v/>
      </c>
    </row>
    <row r="92" spans="1:131">
      <c r="A92" s="1646"/>
      <c r="B92" s="811" t="str" cm="1">
        <f t="array" ref="B92">IFBLANK(_BS!F92,"")</f>
        <v/>
      </c>
      <c r="C92" s="811" t="str" cm="1">
        <f t="array" ref="C92">IFBLANK(_BS!C92,"")</f>
        <v/>
      </c>
      <c r="D92" s="1549"/>
      <c r="E92" s="1903"/>
      <c r="F92" s="401"/>
      <c r="G92" s="401"/>
      <c r="H92" s="401"/>
      <c r="I92" s="401"/>
      <c r="J92" s="401"/>
      <c r="N92" s="158"/>
      <c r="O92" s="101"/>
      <c r="P92" s="52"/>
      <c r="Q92" s="101"/>
      <c r="R92" s="101"/>
      <c r="S92" s="101"/>
      <c r="T92" s="101"/>
      <c r="U92" s="39"/>
      <c r="W92" s="127"/>
      <c r="X92" s="127"/>
      <c r="Y92" s="1807"/>
      <c r="Z92" s="1808"/>
      <c r="AA92" s="1807"/>
      <c r="AB92" s="88"/>
      <c r="AC92" s="12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34"/>
      <c r="CC92" s="40"/>
      <c r="CD92" s="13"/>
      <c r="CE92" s="13"/>
      <c r="CF92" s="13"/>
      <c r="CG92" s="13"/>
      <c r="CH92" s="1805"/>
      <c r="CI92" s="41"/>
    </row>
    <row r="95" spans="1:131">
      <c r="BB95" s="2282"/>
    </row>
  </sheetData>
  <sheetProtection formatColumns="0" formatRows="0" autoFilter="0" pivotTables="0"/>
  <mergeCells count="13">
    <mergeCell ref="N3:N9"/>
    <mergeCell ref="O4:Q4"/>
    <mergeCell ref="CG10:CH10"/>
    <mergeCell ref="CG53:CH53"/>
    <mergeCell ref="CD53:CE53"/>
    <mergeCell ref="W58:W59"/>
    <mergeCell ref="Y58:Y59"/>
    <mergeCell ref="X58:X59"/>
    <mergeCell ref="S5:T6"/>
    <mergeCell ref="CD10:CE10"/>
    <mergeCell ref="W17:W18"/>
    <mergeCell ref="Y17:Y18"/>
    <mergeCell ref="S9:T10"/>
  </mergeCells>
  <phoneticPr fontId="45" type="noConversion"/>
  <conditionalFormatting sqref="A19:G19 J19 A20:J92">
    <cfRule type="expression" dxfId="2631" priority="108">
      <formula>$A19="F"</formula>
    </cfRule>
    <cfRule type="expression" dxfId="2630" priority="107">
      <formula>$A19="L"</formula>
    </cfRule>
  </conditionalFormatting>
  <conditionalFormatting sqref="D44">
    <cfRule type="expression" dxfId="2629" priority="109">
      <formula>fx_hasCX(D44)</formula>
    </cfRule>
  </conditionalFormatting>
  <conditionalFormatting sqref="G44:G51 E53:E58 G53:G58 D59:G63 E62:G91">
    <cfRule type="expression" dxfId="2628" priority="110">
      <formula>fx_hasCX(D44)</formula>
    </cfRule>
  </conditionalFormatting>
  <conditionalFormatting sqref="W17:CI95">
    <cfRule type="expression" dxfId="2627" priority="1">
      <formula>IF($A$14, IF(CELL("protect", W17) = 0, TRUE, FALSE))</formula>
    </cfRule>
  </conditionalFormatting>
  <conditionalFormatting sqref="AC20:AC50">
    <cfRule type="expression" dxfId="2626" priority="4">
      <formula>INDEX($H$1:$H$300, ROW(AC20)) = 2</formula>
    </cfRule>
  </conditionalFormatting>
  <conditionalFormatting sqref="AC61:AC91">
    <cfRule type="expression" dxfId="2625" priority="2">
      <formula>INDEX($H$1:$H$300, ROW(AC61)) = 2</formula>
    </cfRule>
  </conditionalFormatting>
  <conditionalFormatting sqref="AD11:BZ11">
    <cfRule type="expression" dxfId="2624" priority="91">
      <formula>AD$15=2</formula>
    </cfRule>
    <cfRule type="expression" dxfId="2623" priority="92">
      <formula>AD$15=1</formula>
    </cfRule>
  </conditionalFormatting>
  <conditionalFormatting sqref="AD19:BZ91 CD20:CH52 CF53:CH56 CD57:CH59 CD60:CF60 CD61:CH91 CF19">
    <cfRule type="expression" dxfId="2622" priority="49">
      <formula>INDEX($I$1:$I$302, ROW(AD19)) = 1</formula>
    </cfRule>
  </conditionalFormatting>
  <conditionalFormatting sqref="AD19:BZ91 CD20:CH52 CF53:CH56">
    <cfRule type="expression" dxfId="2621" priority="47">
      <formula>INDEX($I$1:$I$302, ROW(AD19)) = 3</formula>
    </cfRule>
    <cfRule type="expression" dxfId="2620" priority="48">
      <formula>INDEX($I$1:$I$302, ROW(AD19)) = 2</formula>
    </cfRule>
  </conditionalFormatting>
  <conditionalFormatting sqref="AD20:BZ50 CG20:CH50 X51:BZ53 X55:BZ56 X59:BZ60 AD61:BZ91 X20:AB50 X57:AC58 X61:AB91">
    <cfRule type="expression" dxfId="2619" priority="102">
      <formula>INDEX($H$1:$H$302, ROW(X20)) = 2</formula>
    </cfRule>
  </conditionalFormatting>
  <conditionalFormatting sqref="AD54:BZ54">
    <cfRule type="expression" dxfId="2618" priority="89">
      <formula>AD$15=2</formula>
    </cfRule>
    <cfRule type="expression" dxfId="2617" priority="90">
      <formula>AD$15=1</formula>
    </cfRule>
  </conditionalFormatting>
  <conditionalFormatting sqref="CD10:CE11 CD53:CE54">
    <cfRule type="expression" dxfId="2616" priority="10372">
      <formula>INDEX($I$1:$I$302, ROW(CD10)) = 3</formula>
    </cfRule>
    <cfRule type="expression" dxfId="2615" priority="10373">
      <formula>INDEX($I$1:$I$302, ROW(CD10)) = 1</formula>
    </cfRule>
    <cfRule type="expression" dxfId="2614" priority="10374">
      <formula>INDEX($I$1:$I$302, ROW(CD10)) = 2</formula>
    </cfRule>
    <cfRule type="expression" dxfId="2613" priority="10376">
      <formula>INDEX($H$1:$H$302, ROW($X10)) = 2</formula>
    </cfRule>
  </conditionalFormatting>
  <conditionalFormatting sqref="CD20:CE52 CD57:CE91">
    <cfRule type="expression" dxfId="2612" priority="50">
      <formula>_xlfn.SWITCH(     INDEX($X$1:$X$302, ROW(CD20)),     -1, SIGN(CD20) &gt; 0,      1, SIGN(CD20) &lt;0   )</formula>
    </cfRule>
    <cfRule type="expression" dxfId="2611" priority="51">
      <formula>INDEX($H$1:$H$302, ROW(CD20)) = 2</formula>
    </cfRule>
  </conditionalFormatting>
  <conditionalFormatting sqref="CD53:CE54 CD10:CE11">
    <cfRule type="expression" dxfId="2610" priority="10375">
      <formula>_xlfn.SWITCH(     INDEX($X$1:$X$302, ROW(CD10)),     -1, SIGN(CD10) &gt; 0,      1, SIGN(CD10) &lt;0   )</formula>
    </cfRule>
  </conditionalFormatting>
  <conditionalFormatting sqref="CD57:CH91">
    <cfRule type="expression" dxfId="2609" priority="15">
      <formula>INDEX($I$1:$I$302, ROW(CD57)) = 3</formula>
    </cfRule>
    <cfRule type="expression" dxfId="2608" priority="17">
      <formula>INDEX($I$1:$I$302, ROW(CD57)) = 2</formula>
    </cfRule>
  </conditionalFormatting>
  <conditionalFormatting sqref="CF19:CH19">
    <cfRule type="expression" dxfId="2607" priority="11">
      <formula>INDEX($I$1:$I$302, ROW(CF19)) = 2</formula>
    </cfRule>
    <cfRule type="expression" dxfId="2606" priority="9">
      <formula>INDEX($I$1:$I$302, ROW(CF19)) = 3</formula>
    </cfRule>
  </conditionalFormatting>
  <conditionalFormatting sqref="CF20:CH59 CF61:CH91 CF19 AD19:BZ53 AD55:BZ91 CF60">
    <cfRule type="expression" dxfId="2605" priority="93">
      <formula>_xlfn.SWITCH(     INDEX($X$1:$X$302, ROW(AD19)),     -1, SIGN(AD19) &gt; 0,      1, SIGN(AD19) &lt;0   )</formula>
    </cfRule>
  </conditionalFormatting>
  <conditionalFormatting sqref="CG10:CH10">
    <cfRule type="expression" dxfId="2604" priority="10392">
      <formula>INDEX($H$1:$H$302, ROW(#REF!)) = 2</formula>
    </cfRule>
  </conditionalFormatting>
  <conditionalFormatting sqref="CG10:CH11">
    <cfRule type="expression" dxfId="2603" priority="10369">
      <formula>_xlfn.SWITCH(     INDEX($X$1:$X$302, ROW(CG10)),     -1, SIGN(CG10) &gt; 0,      1, SIGN(CG10) &lt;0   )</formula>
    </cfRule>
    <cfRule type="expression" dxfId="2602" priority="32">
      <formula>INDEX($I$1:$I$302, ROW(CG10)) = 2</formula>
    </cfRule>
    <cfRule type="expression" dxfId="2601" priority="31">
      <formula>INDEX($I$1:$I$302, ROW(CG10)) = 1</formula>
    </cfRule>
    <cfRule type="expression" dxfId="2600" priority="30">
      <formula>INDEX($I$1:$I$302, ROW(CG10)) = 3</formula>
    </cfRule>
  </conditionalFormatting>
  <conditionalFormatting sqref="CG11:CH11">
    <cfRule type="expression" dxfId="2599" priority="10368">
      <formula>fmt_shadeOn(CG11)</formula>
    </cfRule>
  </conditionalFormatting>
  <conditionalFormatting sqref="CG19:CH19 CG60:CH60">
    <cfRule type="expression" dxfId="2598" priority="26013">
      <formula>_xlfn.SWITCH(     INDEX($X$1:$X$302, ROW(CG19)),     -1, SIGN(CG19) &gt; 0,      1, SIGN(CG19) &lt;0   )</formula>
    </cfRule>
    <cfRule type="expression" dxfId="2597" priority="26015">
      <formula>INDEX($H$1:$H$302, ROW(#REF!)) = 2</formula>
    </cfRule>
  </conditionalFormatting>
  <conditionalFormatting sqref="CG20:CH59 CG61:CH91">
    <cfRule type="expression" dxfId="2596" priority="84">
      <formula>INDEX($H$1:$H$302, ROW(CG20)) = 2</formula>
    </cfRule>
  </conditionalFormatting>
  <conditionalFormatting sqref="CG60:CH60 CG19:CH19">
    <cfRule type="expression" dxfId="2595" priority="26014">
      <formula>INDEX($I$1:$I$302, ROW(CG19)) = 1</formula>
    </cfRule>
  </conditionalFormatting>
  <dataValidations count="5">
    <dataValidation allowBlank="1" showInputMessage="1" sqref="AF9:AF12 CC60:CC64 AD11:BZ15 AG4:BZ4 CG5 AE4 CG4:CH4 CG11:CH19 CF16 AE8:AE12 CC43:CC50 CC80:CC81 CC83:CC88 CC52:CC57 AL7 AG8:BZ12 AK5:AK7 AM5:BZ7 AL5 CG38:CH38 CF20:CF52 AD50:BZ59 CG50:CH52 AE16:BZ16 AD17:BZ19 AD23:BZ23 AD28:BZ28 AD30:BZ30 AD35:BZ35 AD38:BZ38 AD40:BZ40 AD45:BZ46 CG23:CH23 CG28:CH28 CG30:CH30 CG35:CH35 CD40:CE40 CG40:CH40 CG45:CH46 CD38:CE38 CD61:CF91 AD91:BZ91 AD64:BZ64 AD69:BZ69 AD71:BZ71 AD76:BZ76 AD79:BZ79 AD81:BZ81 AD86:BZ87 CD12:CE19 CD45:CE46 CD55:CE59 CD50:CE52 CD23:CE23 CD28:CE28 CD30:CE30 CD35:CE35 CG54:CH91" xr:uid="{22D2BE34-AF8F-4378-B942-F159DAAB924F}"/>
    <dataValidation type="whole" allowBlank="1" showInputMessage="1" promptTitle="Sign" prompt="1=Positive/Plus, -1 = Negatives/Minus; 0 =Equal_x000a_" sqref="X19:X50 X61:X91" xr:uid="{87168B03-501D-4C92-BA70-B9649358D26B}">
      <formula1>-1</formula1>
      <formula2>1</formula2>
    </dataValidation>
    <dataValidation allowBlank="1" showInputMessage="1" promptTitle="Company Reporting Currency" prompt="You are not supposed to change the currency display here. " sqref="AM6" xr:uid="{95E5891C-22AA-4A42-83ED-94B8CD1D550E}"/>
    <dataValidation allowBlank="1" showInputMessage="1" promptTitle="What is this for?" prompt="You can overwrite the system year end to test the model. Please remove them or switch it to the factual (provided below) to avoid confusion. " sqref="AK6" xr:uid="{4DE07C5E-F810-4A1C-8080-BD8EBB0BB203}"/>
    <dataValidation type="decimal" operator="notEqual" allowBlank="1" showInputMessage="1" sqref="CG39:CH39 CG47:CH49 AD20:BZ22 AD24:BZ27 AD29:BZ29 AD31:BZ34 AD36:BZ37 AD39:BZ39 CG41:CH44 CG36:CH37 AD80:BZ80 CG24:CH27 CG20:CH22 CG29:CH29 CG31:CH34 AD82:BZ85 AD47:BZ49 AD61:BZ63 AD65:BZ68 AD70:BZ70 AD72:BZ75 CD47:CE49 AD77:BZ78 AD41:BZ44 CD20:CE22 CD24:CE27 CD29:CE29 CD31:CE34 CD36:CE37 CD39:CE39 CD41:CE44 AD88:BZ90" xr:uid="{3695B3A6-5A8A-4D9B-979F-3E5FB25820EA}">
      <formula1>9.99999999999999E+23</formula1>
    </dataValidation>
  </dataValidations>
  <hyperlinks>
    <hyperlink ref="AL6" location="val_displayUnit" display="val_displayUnit" xr:uid="{47FD5B55-67D4-4A53-8A00-762A213B0FD7}"/>
    <hyperlink ref="AK6" location="val_asOfDate" display="val_asOfDate" xr:uid="{E082E9BE-C7AC-485B-B3BA-B784ABC151DF}"/>
  </hyperlinks>
  <pageMargins left="0.25" right="0.25" top="0.75" bottom="0.75" header="0.3" footer="0.3"/>
  <pageSetup paperSize="8" fitToHeight="0" orientation="landscape"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01" id="{063DAC07-EFB7-462C-8F52-1781B6B9A033}">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106" id="{6E590DE2-A1F6-4C5B-812B-3EF57A90986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Z20:Z53 Z55:Z92</xm:sqref>
        </x14:conditionalFormatting>
        <x14:conditionalFormatting xmlns:xm="http://schemas.microsoft.com/office/excel/2006/main">
          <x14:cfRule type="iconSet" priority="98" id="{47E739EF-8AFB-452E-B71F-57F4F6333D29}">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99" id="{47D4476C-0589-4DFC-A158-6AF4CAFFF3D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97" id="{904BF80A-EE2C-4FFB-A836-B106A39FB9D2}">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AD57:BZ57</xm:sqref>
        </x14:conditionalFormatting>
        <x14:conditionalFormatting xmlns:xm="http://schemas.microsoft.com/office/excel/2006/main">
          <x14:cfRule type="iconSet" priority="96" id="{BBFA0290-F44A-479E-A923-1485C00E70F9}">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AD58:BZ58</xm:sqref>
        </x14:conditionalFormatting>
        <x14:conditionalFormatting xmlns:xm="http://schemas.microsoft.com/office/excel/2006/main">
          <x14:cfRule type="iconSet" priority="41" id="{8474AFB7-56FF-409A-B3A9-C6A27FF2DB5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CG17:CH17</xm:sqref>
        </x14:conditionalFormatting>
        <x14:conditionalFormatting xmlns:xm="http://schemas.microsoft.com/office/excel/2006/main">
          <x14:cfRule type="iconSet" priority="95" id="{3F4DC095-7BA9-4DF9-A040-42ADD5FAF1C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CG58:CH58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1217-7AEB-41E2-8E05-840E330857AE}">
  <sheetPr codeName="Sheet7">
    <tabColor rgb="FF92D050"/>
  </sheetPr>
  <dimension ref="A1:EP635"/>
  <sheetViews>
    <sheetView topLeftCell="U34" workbookViewId="0">
      <selection activeCell="AD57" sqref="AD57:BN60"/>
    </sheetView>
  </sheetViews>
  <sheetFormatPr defaultColWidth="8.84375" defaultRowHeight="15.5" outlineLevelCol="1"/>
  <cols>
    <col min="1" max="1" width="12.23046875" style="108" customWidth="1" outlineLevel="1"/>
    <col min="2" max="2" width="36.765625" style="108" customWidth="1" outlineLevel="1"/>
    <col min="3" max="3" width="51.4609375" style="108" customWidth="1" outlineLevel="1"/>
    <col min="4" max="4" width="39.69140625" style="108" customWidth="1" outlineLevel="1"/>
    <col min="5" max="7" width="9.53515625" style="108" customWidth="1" outlineLevel="1"/>
    <col min="8" max="8" width="9" style="108" customWidth="1" outlineLevel="1"/>
    <col min="9" max="9" width="9.23046875" style="108" customWidth="1" outlineLevel="1"/>
    <col min="10" max="10" width="10.07421875" style="108" customWidth="1" outlineLevel="1"/>
    <col min="11" max="11" width="11.765625" style="108" customWidth="1" outlineLevel="1"/>
    <col min="12" max="12" width="7.84375" customWidth="1" outlineLevel="1"/>
    <col min="13" max="13" width="4.07421875" customWidth="1" outlineLevel="1"/>
    <col min="14" max="14" width="6.53515625" customWidth="1"/>
    <col min="15" max="15" width="1.4609375" customWidth="1" outlineLevel="1"/>
    <col min="16" max="17" width="2.69140625" customWidth="1" outlineLevel="1"/>
    <col min="18" max="18" width="1.4609375" customWidth="1" outlineLevel="1"/>
    <col min="19" max="19" width="40.4609375" customWidth="1" outlineLevel="1"/>
    <col min="20" max="20" width="66" customWidth="1" outlineLevel="1"/>
    <col min="21" max="21" width="1.4609375" customWidth="1"/>
    <col min="22" max="22" width="1.4609375" customWidth="1" collapsed="1"/>
    <col min="23" max="23" width="11.3046875" customWidth="1"/>
    <col min="24" max="24" width="4.23046875" customWidth="1"/>
    <col min="25" max="25" width="47.69140625" customWidth="1"/>
    <col min="26" max="26" width="4.23046875" style="1006" customWidth="1"/>
    <col min="27" max="27" width="4.53515625" customWidth="1"/>
    <col min="28" max="28" width="44.69140625" customWidth="1"/>
    <col min="29" max="29" width="4.53515625" customWidth="1"/>
    <col min="30" max="66" width="17.84375" customWidth="1"/>
    <col min="67" max="67" width="0.23046875" customWidth="1" outlineLevel="1"/>
    <col min="68" max="77" width="1.765625" customWidth="1" outlineLevel="1"/>
    <col min="78" max="78" width="0.23046875" customWidth="1" outlineLevel="1"/>
    <col min="79" max="81" width="1.4609375" customWidth="1"/>
    <col min="82" max="83" width="17.84375" customWidth="1"/>
    <col min="84" max="84" width="1.4609375" customWidth="1"/>
    <col min="85" max="86" width="17.84375" customWidth="1"/>
    <col min="87" max="87" width="1.4609375" customWidth="1"/>
    <col min="88" max="89" width="17.84375" customWidth="1"/>
    <col min="90" max="90" width="1.4609375" customWidth="1"/>
    <col min="91" max="92" width="17.84375" customWidth="1"/>
    <col min="93" max="93" width="1.4609375" customWidth="1"/>
    <col min="94" max="94" width="17.84375" customWidth="1"/>
    <col min="95" max="97" width="18.07421875" customWidth="1"/>
    <col min="98" max="98" width="18.07421875" customWidth="1" outlineLevel="1"/>
    <col min="99" max="137" width="13.765625" customWidth="1" outlineLevel="1"/>
    <col min="138" max="146" width="11.07421875" customWidth="1" outlineLevel="1"/>
    <col min="16384" max="16384" width="4.84375" customWidth="1"/>
  </cols>
  <sheetData>
    <row r="1" spans="1:93" ht="5.5" customHeight="1">
      <c r="A1" s="2050" t="s">
        <v>1857</v>
      </c>
      <c r="B1" s="2046" t="s">
        <v>1856</v>
      </c>
      <c r="C1" s="2046"/>
      <c r="D1"/>
      <c r="E1"/>
      <c r="F1"/>
      <c r="G1" s="37"/>
      <c r="H1" s="37"/>
      <c r="I1" s="587"/>
      <c r="J1" s="37"/>
      <c r="K1" s="822"/>
      <c r="N1" s="115"/>
      <c r="W1" s="37"/>
      <c r="X1" s="37"/>
      <c r="AC1" s="37"/>
      <c r="CI1" s="108"/>
    </row>
    <row r="2" spans="1:93" ht="9" hidden="1" customHeight="1">
      <c r="A2" s="2050" t="s">
        <v>22</v>
      </c>
      <c r="B2" s="2046"/>
      <c r="C2" s="2046"/>
      <c r="D2"/>
      <c r="E2"/>
      <c r="F2"/>
      <c r="G2" s="37"/>
      <c r="H2" s="37"/>
      <c r="I2" s="587"/>
      <c r="J2" s="37"/>
      <c r="K2" s="822"/>
      <c r="N2" s="115"/>
      <c r="W2" s="37"/>
      <c r="X2" s="37"/>
      <c r="AC2" s="37"/>
      <c r="CI2" s="108"/>
    </row>
    <row r="3" spans="1:93" ht="4.1500000000000004" customHeight="1" collapsed="1">
      <c r="A3" s="2050" t="s">
        <v>232</v>
      </c>
      <c r="B3" s="2046"/>
      <c r="C3" s="2046"/>
      <c r="D3"/>
      <c r="E3"/>
      <c r="F3"/>
      <c r="G3" s="37"/>
      <c r="H3" s="37"/>
      <c r="I3" s="587"/>
      <c r="J3" s="37"/>
      <c r="K3" s="822"/>
      <c r="N3" s="3003" t="s">
        <v>23</v>
      </c>
      <c r="O3" s="101"/>
      <c r="P3" s="15"/>
      <c r="Q3" s="15"/>
      <c r="R3" s="15"/>
      <c r="S3" s="15"/>
      <c r="T3" s="152"/>
      <c r="U3" s="38"/>
      <c r="W3" s="142"/>
      <c r="X3" s="144"/>
      <c r="Y3" s="143"/>
      <c r="Z3" s="1504"/>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row>
    <row r="4" spans="1:93" ht="72.650000000000006" customHeight="1">
      <c r="A4" s="2050"/>
      <c r="B4" s="2046"/>
      <c r="C4" s="2046"/>
      <c r="D4"/>
      <c r="E4" s="147"/>
      <c r="F4" s="147"/>
      <c r="G4" s="147"/>
      <c r="H4" s="147"/>
      <c r="I4" s="147"/>
      <c r="J4" s="147"/>
      <c r="K4" s="147"/>
      <c r="N4" s="3004"/>
      <c r="O4" s="3008" t="e" cm="1" vm="2">
        <f t="array" ref="O4">IF(LEFT($A$1,3) = "unp", icon_unlock, icon_lock)</f>
        <v>#VALUE!</v>
      </c>
      <c r="P4" s="3008"/>
      <c r="Q4" s="3008"/>
      <c r="R4" s="153"/>
      <c r="S4" s="153" t="e" vm="3">
        <v>#VALUE!</v>
      </c>
      <c r="T4" s="153"/>
      <c r="U4" s="39"/>
      <c r="W4" s="767"/>
      <c r="X4" s="126"/>
      <c r="Y4" s="1358" t="e" vm="1">
        <f ca="1">_xlfn.IMAGE(INDEX(PM_Support[COMPANY_LOGO_URL],MATCH(val_company,PM_Support[COMPANY_NAME],0)))</f>
        <v>#VALUE!</v>
      </c>
      <c r="Z4" s="1505"/>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row>
    <row r="5" spans="1:93" ht="44.5">
      <c r="A5" s="2050"/>
      <c r="B5" s="2046"/>
      <c r="C5" s="2046"/>
      <c r="D5"/>
      <c r="E5"/>
      <c r="F5"/>
      <c r="G5" s="37"/>
      <c r="H5" s="37"/>
      <c r="I5" s="587"/>
      <c r="J5" s="37"/>
      <c r="K5" s="822"/>
      <c r="N5" s="3004"/>
      <c r="O5" s="101"/>
      <c r="P5" s="153"/>
      <c r="Q5" s="101"/>
      <c r="R5" s="153"/>
      <c r="S5" s="3005" t="s">
        <v>25</v>
      </c>
      <c r="T5" s="3005"/>
      <c r="U5" s="39"/>
      <c r="W5" s="1839"/>
      <c r="X5" s="941"/>
      <c r="Y5" s="3073" t="s">
        <v>233</v>
      </c>
      <c r="Z5" s="1506"/>
      <c r="AA5" s="551"/>
      <c r="AB5" s="560"/>
      <c r="AC5" s="126"/>
      <c r="AD5" s="126"/>
      <c r="AE5" s="42" t="s">
        <v>234</v>
      </c>
      <c r="AF5" s="101"/>
      <c r="AG5" s="145"/>
      <c r="AH5" s="101"/>
      <c r="AI5" s="101"/>
      <c r="AJ5" s="101"/>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1859"/>
      <c r="CE5" s="986"/>
      <c r="CF5" s="169"/>
      <c r="CG5" s="101"/>
      <c r="CH5" s="101"/>
      <c r="CI5" s="101"/>
      <c r="CJ5" s="210"/>
      <c r="CK5" s="210"/>
      <c r="CL5" s="101"/>
      <c r="CM5" s="210"/>
      <c r="CN5" s="210"/>
      <c r="CO5" s="39"/>
    </row>
    <row r="6" spans="1:93" ht="32.5">
      <c r="A6" s="691"/>
      <c r="B6" s="117"/>
      <c r="C6" s="117"/>
      <c r="D6" s="117"/>
      <c r="E6" s="117"/>
      <c r="F6" s="117"/>
      <c r="G6" s="30"/>
      <c r="H6" s="510"/>
      <c r="I6" s="510"/>
      <c r="J6" s="30"/>
      <c r="K6" s="30"/>
      <c r="N6" s="3004"/>
      <c r="O6" s="101"/>
      <c r="P6" s="153"/>
      <c r="Q6" s="153"/>
      <c r="R6" s="153"/>
      <c r="S6" s="3005"/>
      <c r="T6" s="3005"/>
      <c r="U6" s="39"/>
      <c r="W6" s="1839"/>
      <c r="X6" s="941"/>
      <c r="Y6" s="3073"/>
      <c r="Z6" s="1506"/>
      <c r="AA6" s="551"/>
      <c r="AB6" s="560"/>
      <c r="AC6" s="126"/>
      <c r="AD6" s="126"/>
      <c r="AE6" s="733" t="str">
        <f>val_company</f>
        <v>Therme Horizon</v>
      </c>
      <c r="AF6" s="101"/>
      <c r="AG6" s="145"/>
      <c r="AH6" s="101"/>
      <c r="AI6" s="101"/>
      <c r="AJ6" s="101"/>
      <c r="AK6" s="1810" t="e" cm="1">
        <f t="array" aca="1" ref="AK6" ca="1">val_currentFYE</f>
        <v>#NAME?</v>
      </c>
      <c r="AL6" s="1811" t="str">
        <f>val_displayUnit</f>
        <v>Millions</v>
      </c>
      <c r="AM6" s="1810"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row>
    <row r="7" spans="1:93" ht="32.25" customHeight="1">
      <c r="A7" s="510"/>
      <c r="B7" s="510"/>
      <c r="C7" s="510"/>
      <c r="D7" s="585"/>
      <c r="E7" s="585"/>
      <c r="F7" s="731"/>
      <c r="G7" s="731"/>
      <c r="H7" s="1360"/>
      <c r="I7" s="823"/>
      <c r="J7" s="731"/>
      <c r="K7" s="731"/>
      <c r="N7" s="3004"/>
      <c r="O7" s="101"/>
      <c r="P7" s="126"/>
      <c r="Q7" s="126"/>
      <c r="R7" s="126"/>
      <c r="S7" s="2283" t="s">
        <v>32</v>
      </c>
      <c r="T7" s="154"/>
      <c r="U7" s="39"/>
      <c r="W7" s="94"/>
      <c r="X7" s="123"/>
      <c r="Y7" s="264"/>
      <c r="Z7" s="1506"/>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8"/>
      <c r="CO7" s="39"/>
    </row>
    <row r="8" spans="1:93" ht="18">
      <c r="A8" s="1076"/>
      <c r="B8" s="1543"/>
      <c r="C8" s="1543"/>
      <c r="D8" s="1072"/>
      <c r="E8" s="849"/>
      <c r="F8" s="1072"/>
      <c r="G8" s="1072"/>
      <c r="H8" s="1551" t="s">
        <v>37</v>
      </c>
      <c r="I8" s="1551" t="s">
        <v>38</v>
      </c>
      <c r="J8" s="1551" t="s">
        <v>39</v>
      </c>
      <c r="K8" s="697"/>
      <c r="N8" s="3004"/>
      <c r="O8" s="101"/>
      <c r="P8" s="18"/>
      <c r="Q8" s="18"/>
      <c r="R8" s="101"/>
      <c r="S8" s="101"/>
      <c r="T8" s="101"/>
      <c r="U8" s="39"/>
      <c r="W8" s="149"/>
      <c r="X8" s="150"/>
      <c r="Y8" s="18"/>
      <c r="Z8" s="150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row>
    <row r="9" spans="1:93" ht="21" customHeight="1">
      <c r="A9" s="810"/>
      <c r="B9" s="1544"/>
      <c r="C9" s="1544"/>
      <c r="D9" s="1073"/>
      <c r="E9" s="846"/>
      <c r="F9" s="850"/>
      <c r="G9" s="850"/>
      <c r="H9" s="849"/>
      <c r="I9" s="849"/>
      <c r="J9" s="1072"/>
      <c r="K9" s="731"/>
      <c r="N9" s="3004"/>
      <c r="O9" s="101"/>
      <c r="P9" s="373"/>
      <c r="Q9" s="373"/>
      <c r="R9" s="101"/>
      <c r="S9" s="801"/>
      <c r="T9" s="802"/>
      <c r="U9" s="39"/>
      <c r="W9" s="376"/>
      <c r="X9" s="378"/>
      <c r="Y9" s="377"/>
      <c r="Z9" s="1507"/>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row>
    <row r="10" spans="1:93" ht="32.5">
      <c r="A10" s="810"/>
      <c r="B10" s="1673" t="s">
        <v>36</v>
      </c>
      <c r="C10" s="1543"/>
      <c r="D10" s="1072"/>
      <c r="E10" s="846"/>
      <c r="F10" s="850"/>
      <c r="G10" s="850"/>
      <c r="H10" s="849"/>
      <c r="I10" s="849"/>
      <c r="J10" s="1072"/>
      <c r="K10" s="1308"/>
      <c r="N10" s="158"/>
      <c r="O10" s="101"/>
      <c r="P10" s="373"/>
      <c r="Q10" s="373"/>
      <c r="R10" s="101"/>
      <c r="S10" s="802"/>
      <c r="T10" s="802"/>
      <c r="U10" s="39"/>
      <c r="W10" s="808"/>
      <c r="X10" s="382"/>
      <c r="Y10" s="382"/>
      <c r="Z10" s="1508"/>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34"/>
    </row>
    <row r="11" spans="1:93" ht="27.75" customHeight="1">
      <c r="A11" s="810"/>
      <c r="B11" s="1543"/>
      <c r="C11" s="1543"/>
      <c r="D11" s="1072"/>
      <c r="E11" s="846"/>
      <c r="F11" s="850"/>
      <c r="G11" s="850"/>
      <c r="H11" s="846" t="s">
        <v>56</v>
      </c>
      <c r="I11" s="846" t="s">
        <v>57</v>
      </c>
      <c r="J11" s="1072"/>
      <c r="K11" s="1311"/>
      <c r="N11" s="158"/>
      <c r="O11" s="101"/>
      <c r="P11" s="126"/>
      <c r="Q11" s="126"/>
      <c r="R11" s="126"/>
      <c r="S11" s="2"/>
      <c r="T11" s="2"/>
      <c r="U11" s="197"/>
      <c r="W11" s="972"/>
      <c r="X11" s="973" t="s">
        <v>223</v>
      </c>
      <c r="Y11" s="974"/>
      <c r="Z11" s="973" t="s">
        <v>224</v>
      </c>
      <c r="AA11" s="974"/>
      <c r="AB11" s="975" t="s">
        <v>107</v>
      </c>
      <c r="AC11" s="976"/>
      <c r="AD11" s="977" cm="1">
        <f t="array" ref="AD11:BN11">array_timeline</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aca="1" ref="CD11" ca="1">EOMONTH(val_currentFYE,-24)</f>
        <v>#NAME?</v>
      </c>
      <c r="CE11" s="1723" t="e" cm="1">
        <f t="array" aca="1" ref="CE11" ca="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aca="1" ref="CM11" ca="1">val_currentFYE</f>
        <v>#NAME?</v>
      </c>
      <c r="CN11" s="1729" t="e" cm="1">
        <f t="array" aca="1" ref="CN11" ca="1">val_currentFYE</f>
        <v>#NAME?</v>
      </c>
      <c r="CO11" s="34"/>
    </row>
    <row r="12" spans="1:93" ht="20.25" customHeight="1">
      <c r="A12" s="810"/>
      <c r="B12" s="1545"/>
      <c r="C12" s="1545"/>
      <c r="D12" s="1024"/>
      <c r="E12" s="846"/>
      <c r="F12" s="850"/>
      <c r="G12" s="850"/>
      <c r="H12" s="846"/>
      <c r="I12" s="846" t="s">
        <v>68</v>
      </c>
      <c r="J12" s="1072"/>
      <c r="K12" s="1311"/>
      <c r="N12" s="158"/>
      <c r="O12" s="101"/>
      <c r="P12" s="52"/>
      <c r="Q12" s="101"/>
      <c r="R12" s="126"/>
      <c r="S12" s="818" t="s">
        <v>49</v>
      </c>
      <c r="T12" s="818" t="s">
        <v>50</v>
      </c>
      <c r="U12" s="39"/>
      <c r="W12" s="1195" t="s">
        <v>51</v>
      </c>
      <c r="X12" s="2079" t="e" cm="1" vm="4">
        <f t="array" ref="X12">fx_getIcon("select")</f>
        <v>#VALUE!</v>
      </c>
      <c r="Y12" s="860" t="s">
        <v>52</v>
      </c>
      <c r="Z12" s="553" cm="1">
        <f t="array" ref="Z12">_xlfn.SWITCH(
    TRUE,
    _BS!$L31=TRUE, 1,
    _BS!$L31=FALSE,-1,
    _BS!$L31=-1,0,
"n/a"
)</f>
        <v>1</v>
      </c>
      <c r="AA12" s="95"/>
      <c r="AB12" s="97" t="s">
        <v>53</v>
      </c>
      <c r="AC12" s="95"/>
      <c r="AD12" s="2072" t="e" cm="1">
        <f t="array" aca="1" ref="AD12" ca="1">EOMONTH(AD11,12-MONTH(val_currentFYE))</f>
        <v>#NAME?</v>
      </c>
      <c r="AE12" s="2072" t="e" cm="1">
        <f t="array" aca="1" ref="AE12" ca="1">EOMONTH(AE11,12-MONTH(val_currentFYE))</f>
        <v>#NAME?</v>
      </c>
      <c r="AF12" s="2072" t="e" cm="1">
        <f t="array" aca="1" ref="AF12" ca="1">EOMONTH(AF11,12-MONTH(val_currentFYE))</f>
        <v>#NAME?</v>
      </c>
      <c r="AG12" s="2072" t="e" cm="1">
        <f t="array" aca="1" ref="AG12" ca="1">EOMONTH(AG11,12-MONTH(val_currentFYE))</f>
        <v>#NAME?</v>
      </c>
      <c r="AH12" s="2072" t="e" cm="1">
        <f t="array" aca="1" ref="AH12" ca="1">EOMONTH(AH11,12-MONTH(val_currentFYE))</f>
        <v>#NAME?</v>
      </c>
      <c r="AI12" s="2072" t="e" cm="1">
        <f t="array" aca="1" ref="AI12" ca="1">EOMONTH(AI11,12-MONTH(val_currentFYE))</f>
        <v>#NAME?</v>
      </c>
      <c r="AJ12" s="2072" t="e" cm="1">
        <f t="array" aca="1" ref="AJ12" ca="1">EOMONTH(AJ11,12-MONTH(val_currentFYE))</f>
        <v>#NAME?</v>
      </c>
      <c r="AK12" s="2072" t="e" cm="1">
        <f t="array" aca="1" ref="AK12" ca="1">EOMONTH(AK11,12-MONTH(val_currentFYE))</f>
        <v>#NAME?</v>
      </c>
      <c r="AL12" s="2072" t="e" cm="1">
        <f t="array" aca="1" ref="AL12" ca="1">EOMONTH(AL11,12-MONTH(val_currentFYE))</f>
        <v>#NAME?</v>
      </c>
      <c r="AM12" s="2072" t="e" cm="1">
        <f t="array" aca="1" ref="AM12" ca="1">EOMONTH(AM11,12-MONTH(val_currentFYE))</f>
        <v>#NAME?</v>
      </c>
      <c r="AN12" s="2072" t="e" cm="1">
        <f t="array" aca="1" ref="AN12" ca="1">EOMONTH(AN11,12-MONTH(val_currentFYE))</f>
        <v>#NAME?</v>
      </c>
      <c r="AO12" s="2072" t="e" cm="1">
        <f t="array" aca="1" ref="AO12" ca="1">EOMONTH(AO11,12-MONTH(val_currentFYE))</f>
        <v>#NAME?</v>
      </c>
      <c r="AP12" s="2072" t="e" cm="1">
        <f t="array" aca="1" ref="AP12" ca="1">EOMONTH(AP11,12-MONTH(val_currentFYE))</f>
        <v>#NAME?</v>
      </c>
      <c r="AQ12" s="2072" t="e" cm="1">
        <f t="array" aca="1" ref="AQ12" ca="1">EOMONTH(AQ11,12-MONTH(val_currentFYE))</f>
        <v>#NAME?</v>
      </c>
      <c r="AR12" s="2072" t="e" cm="1">
        <f t="array" aca="1" ref="AR12" ca="1">EOMONTH(AR11,12-MONTH(val_currentFYE))</f>
        <v>#NAME?</v>
      </c>
      <c r="AS12" s="2072" t="e" cm="1">
        <f t="array" aca="1" ref="AS12" ca="1">EOMONTH(AS11,12-MONTH(val_currentFYE))</f>
        <v>#NAME?</v>
      </c>
      <c r="AT12" s="2072" t="e" cm="1">
        <f t="array" aca="1" ref="AT12" ca="1">EOMONTH(AT11,12-MONTH(val_currentFYE))</f>
        <v>#NAME?</v>
      </c>
      <c r="AU12" s="2072" t="e" cm="1">
        <f t="array" aca="1" ref="AU12" ca="1">EOMONTH(AU11,12-MONTH(val_currentFYE))</f>
        <v>#NAME?</v>
      </c>
      <c r="AV12" s="2072" t="e" cm="1">
        <f t="array" aca="1" ref="AV12" ca="1">EOMONTH(AV11,12-MONTH(val_currentFYE))</f>
        <v>#NAME?</v>
      </c>
      <c r="AW12" s="2072" t="e" cm="1">
        <f t="array" aca="1" ref="AW12" ca="1">EOMONTH(AW11,12-MONTH(val_currentFYE))</f>
        <v>#NAME?</v>
      </c>
      <c r="AX12" s="2072" t="e" cm="1">
        <f t="array" aca="1" ref="AX12" ca="1">EOMONTH(AX11,12-MONTH(val_currentFYE))</f>
        <v>#NAME?</v>
      </c>
      <c r="AY12" s="2072" t="e" cm="1">
        <f t="array" aca="1" ref="AY12" ca="1">EOMONTH(AY11,12-MONTH(val_currentFYE))</f>
        <v>#NAME?</v>
      </c>
      <c r="AZ12" s="2072" t="e" cm="1">
        <f t="array" aca="1" ref="AZ12" ca="1">EOMONTH(AZ11,12-MONTH(val_currentFYE))</f>
        <v>#NAME?</v>
      </c>
      <c r="BA12" s="2072" t="e" cm="1">
        <f t="array" aca="1" ref="BA12" ca="1">EOMONTH(BA11,12-MONTH(val_currentFYE))</f>
        <v>#NAME?</v>
      </c>
      <c r="BB12" s="2072" t="e" cm="1">
        <f t="array" aca="1" ref="BB12" ca="1">EOMONTH(BB11,12-MONTH(val_currentFYE))</f>
        <v>#NAME?</v>
      </c>
      <c r="BC12" s="2072" t="e" cm="1">
        <f t="array" aca="1" ref="BC12" ca="1">EOMONTH(BC11,12-MONTH(val_currentFYE))</f>
        <v>#NAME?</v>
      </c>
      <c r="BD12" s="2072" t="e" cm="1">
        <f t="array" aca="1" ref="BD12" ca="1">EOMONTH(BD11,12-MONTH(val_currentFYE))</f>
        <v>#NAME?</v>
      </c>
      <c r="BE12" s="2072" t="e" cm="1">
        <f t="array" aca="1" ref="BE12" ca="1">EOMONTH(BE11,12-MONTH(val_currentFYE))</f>
        <v>#NAME?</v>
      </c>
      <c r="BF12" s="2072" t="e" cm="1">
        <f t="array" aca="1" ref="BF12" ca="1">EOMONTH(BF11,12-MONTH(val_currentFYE))</f>
        <v>#NAME?</v>
      </c>
      <c r="BG12" s="2072" t="e" cm="1">
        <f t="array" aca="1" ref="BG12" ca="1">EOMONTH(BG11,12-MONTH(val_currentFYE))</f>
        <v>#NAME?</v>
      </c>
      <c r="BH12" s="2072" t="e" cm="1">
        <f t="array" aca="1" ref="BH12" ca="1">EOMONTH(BH11,12-MONTH(val_currentFYE))</f>
        <v>#NAME?</v>
      </c>
      <c r="BI12" s="2072" t="e" cm="1">
        <f t="array" aca="1" ref="BI12" ca="1">EOMONTH(BI11,12-MONTH(val_currentFYE))</f>
        <v>#NAME?</v>
      </c>
      <c r="BJ12" s="2072" t="e" cm="1">
        <f t="array" aca="1" ref="BJ12" ca="1">EOMONTH(BJ11,12-MONTH(val_currentFYE))</f>
        <v>#NAME?</v>
      </c>
      <c r="BK12" s="2072" t="e" cm="1">
        <f t="array" aca="1" ref="BK12" ca="1">EOMONTH(BK11,12-MONTH(val_currentFYE))</f>
        <v>#NAME?</v>
      </c>
      <c r="BL12" s="2072" t="e" cm="1">
        <f t="array" aca="1" ref="BL12" ca="1">EOMONTH(BL11,12-MONTH(val_currentFYE))</f>
        <v>#NAME?</v>
      </c>
      <c r="BM12" s="2072" t="e" cm="1">
        <f t="array" aca="1" ref="BM12" ca="1">EOMONTH(BM11,12-MONTH(val_currentFYE))</f>
        <v>#NAME?</v>
      </c>
      <c r="BN12" s="2073" t="e" cm="1">
        <f t="array" aca="1" ref="BN12" ca="1">EOMONTH(BN11,12-MONTH(val_currentFYE))</f>
        <v>#NAME?</v>
      </c>
      <c r="BO12" s="2073"/>
      <c r="BP12" s="2073"/>
      <c r="BQ12" s="2073"/>
      <c r="BR12" s="2073"/>
      <c r="BS12" s="2073"/>
      <c r="BT12" s="2073"/>
      <c r="BU12" s="2073"/>
      <c r="BV12" s="2073"/>
      <c r="BW12" s="2073"/>
      <c r="BX12" s="2073"/>
      <c r="BY12" s="2073"/>
      <c r="BZ12" s="2073"/>
      <c r="CA12" s="384"/>
      <c r="CC12" s="33"/>
      <c r="CD12" s="1753" t="e" cm="1">
        <f t="array" aca="1" ref="CD12" ca="1">YEAR(val_currentFYE)-2</f>
        <v>#NAME?</v>
      </c>
      <c r="CE12" s="1754" t="e" cm="1">
        <f t="array" aca="1" ref="CE12" ca="1">YEAR(val_currentFYE)-1</f>
        <v>#NAME?</v>
      </c>
      <c r="CF12" s="128"/>
      <c r="CG12" s="205" t="e" cm="1">
        <f t="array" aca="1" ref="CG12" ca="1">YEAR(val_currentFYE)</f>
        <v>#NAME?</v>
      </c>
      <c r="CH12" s="206" t="e" cm="1">
        <f t="array" aca="1" ref="CH12" ca="1">YEAR(val_currentFYE)</f>
        <v>#NAME?</v>
      </c>
      <c r="CI12" s="207"/>
      <c r="CJ12" s="1759" t="s">
        <v>54</v>
      </c>
      <c r="CK12" s="1760" t="s">
        <v>54</v>
      </c>
      <c r="CL12" s="128"/>
      <c r="CM12" s="1761" t="e" cm="1">
        <f t="array" aca="1" ref="CM12" ca="1">YEAR(val_currentFYE)</f>
        <v>#NAME?</v>
      </c>
      <c r="CN12" s="1762" t="e" cm="1">
        <f t="array" aca="1" ref="CN12" ca="1">YEAR(val_currentFYE)</f>
        <v>#NAME?</v>
      </c>
      <c r="CO12" s="34"/>
    </row>
    <row r="13" spans="1:93" ht="20.25" customHeight="1">
      <c r="A13" s="810"/>
      <c r="B13" s="1543"/>
      <c r="C13" s="1543"/>
      <c r="D13" s="1072"/>
      <c r="E13" s="846"/>
      <c r="F13" s="850"/>
      <c r="G13" s="850"/>
      <c r="H13" s="846"/>
      <c r="I13" s="846" t="s">
        <v>78</v>
      </c>
      <c r="J13" s="1072"/>
      <c r="K13" s="1311"/>
      <c r="N13" s="158"/>
      <c r="O13" s="101"/>
      <c r="P13" s="52"/>
      <c r="Q13" s="101"/>
      <c r="R13" s="139"/>
      <c r="S13" s="819" t="s">
        <v>59</v>
      </c>
      <c r="T13" s="819" t="s">
        <v>60</v>
      </c>
      <c r="U13" s="39"/>
      <c r="W13" s="909" t="s">
        <v>61</v>
      </c>
      <c r="X13" s="908" t="s">
        <v>62</v>
      </c>
      <c r="Y13" s="861" t="s">
        <v>63</v>
      </c>
      <c r="Z13" s="128">
        <v>-1</v>
      </c>
      <c r="AA13" s="95"/>
      <c r="AB13" s="97" t="s">
        <v>64</v>
      </c>
      <c r="AC13" s="382"/>
      <c r="AD13" s="2074" cm="1">
        <f t="array" ref="AD13:BN13">_xlfn.SEQUENCE(1,37, -36,1)</f>
        <v>-36</v>
      </c>
      <c r="AE13" s="2075">
        <v>-35</v>
      </c>
      <c r="AF13" s="2075">
        <v>-34</v>
      </c>
      <c r="AG13" s="2075">
        <v>-33</v>
      </c>
      <c r="AH13" s="2075">
        <v>-32</v>
      </c>
      <c r="AI13" s="2075">
        <v>-31</v>
      </c>
      <c r="AJ13" s="2075">
        <v>-30</v>
      </c>
      <c r="AK13" s="2075">
        <v>-29</v>
      </c>
      <c r="AL13" s="2075">
        <v>-28</v>
      </c>
      <c r="AM13" s="2075">
        <v>-27</v>
      </c>
      <c r="AN13" s="2075">
        <v>-26</v>
      </c>
      <c r="AO13" s="2075">
        <v>-25</v>
      </c>
      <c r="AP13" s="2075">
        <v>-24</v>
      </c>
      <c r="AQ13" s="2075">
        <v>-23</v>
      </c>
      <c r="AR13" s="2075">
        <v>-22</v>
      </c>
      <c r="AS13" s="2075">
        <v>-21</v>
      </c>
      <c r="AT13" s="2075">
        <v>-20</v>
      </c>
      <c r="AU13" s="2075">
        <v>-19</v>
      </c>
      <c r="AV13" s="2075">
        <v>-18</v>
      </c>
      <c r="AW13" s="2075">
        <v>-17</v>
      </c>
      <c r="AX13" s="2075">
        <v>-16</v>
      </c>
      <c r="AY13" s="2075">
        <v>-15</v>
      </c>
      <c r="AZ13" s="2075">
        <v>-14</v>
      </c>
      <c r="BA13" s="2075">
        <v>-13</v>
      </c>
      <c r="BB13" s="2075">
        <v>-12</v>
      </c>
      <c r="BC13" s="2075">
        <v>-11</v>
      </c>
      <c r="BD13" s="2075">
        <v>-10</v>
      </c>
      <c r="BE13" s="2075">
        <v>-9</v>
      </c>
      <c r="BF13" s="2075">
        <v>-8</v>
      </c>
      <c r="BG13" s="2075">
        <v>-7</v>
      </c>
      <c r="BH13" s="2075">
        <v>-6</v>
      </c>
      <c r="BI13" s="2075">
        <v>-5</v>
      </c>
      <c r="BJ13" s="2075">
        <v>-4</v>
      </c>
      <c r="BK13" s="2075">
        <v>-3</v>
      </c>
      <c r="BL13" s="2075">
        <v>-2</v>
      </c>
      <c r="BM13" s="2075">
        <v>-1</v>
      </c>
      <c r="BN13" s="2076">
        <v>0</v>
      </c>
      <c r="BO13" s="2076"/>
      <c r="BP13" s="2076"/>
      <c r="BQ13" s="2076"/>
      <c r="BR13" s="2076"/>
      <c r="BS13" s="2076"/>
      <c r="BT13" s="2076"/>
      <c r="BU13" s="2076"/>
      <c r="BV13" s="2076"/>
      <c r="BW13" s="2076"/>
      <c r="BX13" s="2076"/>
      <c r="BY13" s="2076"/>
      <c r="BZ13" s="2076"/>
      <c r="CA13" s="384"/>
      <c r="CC13" s="33"/>
      <c r="CD13" s="1341"/>
      <c r="CE13" s="1342"/>
      <c r="CF13" s="88"/>
      <c r="CG13" s="1744"/>
      <c r="CH13" s="1745"/>
      <c r="CI13" s="170"/>
      <c r="CJ13" s="1748"/>
      <c r="CK13" s="1749"/>
      <c r="CL13" s="88"/>
      <c r="CM13" s="1763"/>
      <c r="CN13" s="1764"/>
      <c r="CO13" s="34"/>
    </row>
    <row r="14" spans="1:93" ht="20.25" customHeight="1">
      <c r="A14" s="1845" t="b">
        <v>0</v>
      </c>
      <c r="B14" s="811" t="s">
        <v>66</v>
      </c>
      <c r="C14" s="695"/>
      <c r="D14" s="574"/>
      <c r="E14" s="574"/>
      <c r="F14" s="574"/>
      <c r="G14" s="401"/>
      <c r="H14" s="401"/>
      <c r="I14" s="401"/>
      <c r="J14" s="1072"/>
      <c r="K14" s="1311"/>
      <c r="N14" s="158"/>
      <c r="O14" s="101"/>
      <c r="P14" s="52"/>
      <c r="Q14" s="101"/>
      <c r="R14" s="140"/>
      <c r="S14" s="590" t="s">
        <v>70</v>
      </c>
      <c r="T14" s="590" t="s">
        <v>71</v>
      </c>
      <c r="U14" s="39"/>
      <c r="W14" s="909" t="s">
        <v>72</v>
      </c>
      <c r="X14" s="908">
        <v>0</v>
      </c>
      <c r="Y14" s="863" t="s">
        <v>73</v>
      </c>
      <c r="Z14" s="128">
        <v>0</v>
      </c>
      <c r="AA14" s="95"/>
      <c r="AB14" s="97" t="s">
        <v>74</v>
      </c>
      <c r="AC14" s="382"/>
      <c r="AD14" s="2077" t="s">
        <v>75</v>
      </c>
      <c r="AE14" s="2077" t="str">
        <f t="shared" ref="AE14:BN14" si="0">$AD$14</f>
        <v>Month</v>
      </c>
      <c r="AF14" s="2077" t="str">
        <f t="shared" si="0"/>
        <v>Month</v>
      </c>
      <c r="AG14" s="2077" t="str">
        <f t="shared" si="0"/>
        <v>Month</v>
      </c>
      <c r="AH14" s="2077" t="str">
        <f t="shared" si="0"/>
        <v>Month</v>
      </c>
      <c r="AI14" s="2077" t="str">
        <f t="shared" si="0"/>
        <v>Month</v>
      </c>
      <c r="AJ14" s="2077" t="str">
        <f t="shared" si="0"/>
        <v>Month</v>
      </c>
      <c r="AK14" s="2077" t="str">
        <f t="shared" si="0"/>
        <v>Month</v>
      </c>
      <c r="AL14" s="2077" t="str">
        <f t="shared" si="0"/>
        <v>Month</v>
      </c>
      <c r="AM14" s="2077" t="str">
        <f t="shared" si="0"/>
        <v>Month</v>
      </c>
      <c r="AN14" s="2077" t="str">
        <f t="shared" si="0"/>
        <v>Month</v>
      </c>
      <c r="AO14" s="2077" t="str">
        <f t="shared" si="0"/>
        <v>Month</v>
      </c>
      <c r="AP14" s="2077" t="str">
        <f t="shared" si="0"/>
        <v>Month</v>
      </c>
      <c r="AQ14" s="2077" t="str">
        <f t="shared" si="0"/>
        <v>Month</v>
      </c>
      <c r="AR14" s="2077" t="str">
        <f t="shared" si="0"/>
        <v>Month</v>
      </c>
      <c r="AS14" s="2077" t="str">
        <f t="shared" si="0"/>
        <v>Month</v>
      </c>
      <c r="AT14" s="2077" t="str">
        <f t="shared" si="0"/>
        <v>Month</v>
      </c>
      <c r="AU14" s="2077" t="str">
        <f t="shared" si="0"/>
        <v>Month</v>
      </c>
      <c r="AV14" s="2077" t="str">
        <f t="shared" si="0"/>
        <v>Month</v>
      </c>
      <c r="AW14" s="2077" t="str">
        <f t="shared" si="0"/>
        <v>Month</v>
      </c>
      <c r="AX14" s="2077" t="str">
        <f t="shared" si="0"/>
        <v>Month</v>
      </c>
      <c r="AY14" s="2077" t="str">
        <f t="shared" si="0"/>
        <v>Month</v>
      </c>
      <c r="AZ14" s="2077" t="str">
        <f t="shared" si="0"/>
        <v>Month</v>
      </c>
      <c r="BA14" s="2077" t="str">
        <f t="shared" si="0"/>
        <v>Month</v>
      </c>
      <c r="BB14" s="2077" t="str">
        <f t="shared" si="0"/>
        <v>Month</v>
      </c>
      <c r="BC14" s="2077" t="str">
        <f t="shared" si="0"/>
        <v>Month</v>
      </c>
      <c r="BD14" s="2077" t="str">
        <f t="shared" si="0"/>
        <v>Month</v>
      </c>
      <c r="BE14" s="2077" t="str">
        <f t="shared" si="0"/>
        <v>Month</v>
      </c>
      <c r="BF14" s="2077" t="str">
        <f t="shared" si="0"/>
        <v>Month</v>
      </c>
      <c r="BG14" s="2077" t="str">
        <f t="shared" si="0"/>
        <v>Month</v>
      </c>
      <c r="BH14" s="2077" t="str">
        <f t="shared" si="0"/>
        <v>Month</v>
      </c>
      <c r="BI14" s="2077" t="str">
        <f t="shared" si="0"/>
        <v>Month</v>
      </c>
      <c r="BJ14" s="2077" t="str">
        <f t="shared" si="0"/>
        <v>Month</v>
      </c>
      <c r="BK14" s="2077" t="str">
        <f t="shared" si="0"/>
        <v>Month</v>
      </c>
      <c r="BL14" s="2077" t="str">
        <f t="shared" si="0"/>
        <v>Month</v>
      </c>
      <c r="BM14" s="2077" t="str">
        <f t="shared" si="0"/>
        <v>Month</v>
      </c>
      <c r="BN14" s="2078" t="str">
        <f t="shared" si="0"/>
        <v>Month</v>
      </c>
      <c r="BO14" s="2078"/>
      <c r="BP14" s="2078"/>
      <c r="BQ14" s="2078"/>
      <c r="BR14" s="2078"/>
      <c r="BS14" s="2078"/>
      <c r="BT14" s="2078"/>
      <c r="BU14" s="2078"/>
      <c r="BV14" s="2078"/>
      <c r="BW14" s="2078"/>
      <c r="BX14" s="2078"/>
      <c r="BY14" s="2078"/>
      <c r="BZ14" s="2078"/>
      <c r="CA14" s="384"/>
      <c r="CC14" s="33"/>
      <c r="CD14" s="1755" t="s">
        <v>65</v>
      </c>
      <c r="CE14" s="1756" t="s">
        <v>65</v>
      </c>
      <c r="CF14" s="88"/>
      <c r="CG14" s="1744" t="s">
        <v>76</v>
      </c>
      <c r="CH14" s="1745" t="s">
        <v>76</v>
      </c>
      <c r="CI14" s="173"/>
      <c r="CJ14" s="1757" t="s">
        <v>54</v>
      </c>
      <c r="CK14" s="1758" t="s">
        <v>54</v>
      </c>
      <c r="CL14" s="869"/>
      <c r="CM14" s="1765" t="s">
        <v>54</v>
      </c>
      <c r="CN14" s="1766" t="s">
        <v>54</v>
      </c>
      <c r="CO14" s="34"/>
    </row>
    <row r="15" spans="1:93" ht="18" customHeight="1">
      <c r="A15" s="32"/>
      <c r="B15" s="577" t="s">
        <v>236</v>
      </c>
      <c r="C15" s="577"/>
      <c r="D15" s="574"/>
      <c r="E15" s="846"/>
      <c r="F15" s="850"/>
      <c r="G15" s="850"/>
      <c r="H15" s="1311"/>
      <c r="I15" s="1311"/>
      <c r="J15" s="1311"/>
      <c r="K15" s="1311"/>
      <c r="N15" s="158"/>
      <c r="O15" s="101"/>
      <c r="P15" s="52"/>
      <c r="Q15" s="101"/>
      <c r="R15" s="126"/>
      <c r="S15" s="820" t="e" cm="1" vm="5">
        <f t="array" ref="S15">fx_getIcon("find")</f>
        <v>#VALUE!</v>
      </c>
      <c r="T15" s="818" t="s">
        <v>79</v>
      </c>
      <c r="U15" s="39"/>
      <c r="W15" s="999"/>
      <c r="X15" s="1001"/>
      <c r="Y15" s="1001"/>
      <c r="Z15" s="1002"/>
      <c r="AA15" s="185"/>
      <c r="AB15" s="545" t="s">
        <v>80</v>
      </c>
      <c r="AC15" s="1000"/>
      <c r="AD15" s="1003" t="e" cm="1">
        <f t="array" aca="1" ref="AD15" ca="1">IF( MONTH(AD11)= MONTH( val_currentFYE), 1, IF(MOD(MONTH(AD$11) - MONTH(val_currentFYE),3)=0, 2,0))</f>
        <v>#NAME?</v>
      </c>
      <c r="AE15" s="1003" t="e" cm="1">
        <f t="array" aca="1" ref="AE15" ca="1">IF( MONTH(AE11)= MONTH( val_currentFYE), 1, IF(MOD(MONTH(AE$11) - MONTH(val_currentFYE),3)=0, 2,0))</f>
        <v>#NAME?</v>
      </c>
      <c r="AF15" s="1003" t="e" cm="1">
        <f t="array" aca="1" ref="AF15" ca="1">IF( MONTH(AF11)= MONTH( val_currentFYE), 1, IF(MOD(MONTH(AF$11) - MONTH(val_currentFYE),3)=0, 2,0))</f>
        <v>#NAME?</v>
      </c>
      <c r="AG15" s="1003" t="e" cm="1">
        <f t="array" aca="1" ref="AG15" ca="1">IF( MONTH(AG11)= MONTH( val_currentFYE), 1, IF(MOD(MONTH(AG$11) - MONTH(val_currentFYE),3)=0, 2,0))</f>
        <v>#NAME?</v>
      </c>
      <c r="AH15" s="1003" t="e" cm="1">
        <f t="array" aca="1" ref="AH15" ca="1">IF( MONTH(AH11)= MONTH( val_currentFYE), 1, IF(MOD(MONTH(AH$11) - MONTH(val_currentFYE),3)=0, 2,0))</f>
        <v>#NAME?</v>
      </c>
      <c r="AI15" s="1003" t="e" cm="1">
        <f t="array" aca="1" ref="AI15" ca="1">IF( MONTH(AI11)= MONTH( val_currentFYE), 1, IF(MOD(MONTH(AI$11) - MONTH(val_currentFYE),3)=0, 2,0))</f>
        <v>#NAME?</v>
      </c>
      <c r="AJ15" s="1003" t="e" cm="1">
        <f t="array" aca="1" ref="AJ15" ca="1">IF( MONTH(AJ11)= MONTH( val_currentFYE), 1, IF(MOD(MONTH(AJ$11) - MONTH(val_currentFYE),3)=0, 2,0))</f>
        <v>#NAME?</v>
      </c>
      <c r="AK15" s="1003" t="e" cm="1">
        <f t="array" aca="1" ref="AK15" ca="1">IF( MONTH(AK11)= MONTH( val_currentFYE), 1, IF(MOD(MONTH(AK$11) - MONTH(val_currentFYE),3)=0, 2,0))</f>
        <v>#NAME?</v>
      </c>
      <c r="AL15" s="1003" t="e" cm="1">
        <f t="array" aca="1" ref="AL15" ca="1">IF( MONTH(AL11)= MONTH( val_currentFYE), 1, IF(MOD(MONTH(AL$11) - MONTH(val_currentFYE),3)=0, 2,0))</f>
        <v>#NAME?</v>
      </c>
      <c r="AM15" s="1003" t="e" cm="1">
        <f t="array" aca="1" ref="AM15" ca="1">IF( MONTH(AM11)= MONTH( val_currentFYE), 1, IF(MOD(MONTH(AM$11) - MONTH(val_currentFYE),3)=0, 2,0))</f>
        <v>#NAME?</v>
      </c>
      <c r="AN15" s="1003" t="e" cm="1">
        <f t="array" aca="1" ref="AN15" ca="1">IF( MONTH(AN11)= MONTH( val_currentFYE), 1, IF(MOD(MONTH(AN$11) - MONTH(val_currentFYE),3)=0, 2,0))</f>
        <v>#NAME?</v>
      </c>
      <c r="AO15" s="1003" t="e" cm="1">
        <f t="array" aca="1" ref="AO15" ca="1">IF( MONTH(AO11)= MONTH( val_currentFYE), 1, IF(MOD(MONTH(AO$11) - MONTH(val_currentFYE),3)=0, 2,0))</f>
        <v>#NAME?</v>
      </c>
      <c r="AP15" s="1003" t="e" cm="1">
        <f t="array" aca="1" ref="AP15" ca="1">IF( MONTH(AP11)= MONTH( val_currentFYE), 1, IF(MOD(MONTH(AP$11) - MONTH(val_currentFYE),3)=0, 2,0))</f>
        <v>#NAME?</v>
      </c>
      <c r="AQ15" s="1003" t="e" cm="1">
        <f t="array" aca="1" ref="AQ15" ca="1">IF( MONTH(AQ11)= MONTH( val_currentFYE), 1, IF(MOD(MONTH(AQ$11) - MONTH(val_currentFYE),3)=0, 2,0))</f>
        <v>#NAME?</v>
      </c>
      <c r="AR15" s="1003" t="e" cm="1">
        <f t="array" aca="1" ref="AR15" ca="1">IF( MONTH(AR11)= MONTH( val_currentFYE), 1, IF(MOD(MONTH(AR$11) - MONTH(val_currentFYE),3)=0, 2,0))</f>
        <v>#NAME?</v>
      </c>
      <c r="AS15" s="1003" t="e" cm="1">
        <f t="array" aca="1" ref="AS15" ca="1">IF( MONTH(AS11)= MONTH( val_currentFYE), 1, IF(MOD(MONTH(AS$11) - MONTH(val_currentFYE),3)=0, 2,0))</f>
        <v>#NAME?</v>
      </c>
      <c r="AT15" s="1003" t="e" cm="1">
        <f t="array" aca="1" ref="AT15" ca="1">IF( MONTH(AT11)= MONTH( val_currentFYE), 1, IF(MOD(MONTH(AT$11) - MONTH(val_currentFYE),3)=0, 2,0))</f>
        <v>#NAME?</v>
      </c>
      <c r="AU15" s="1003" t="e" cm="1">
        <f t="array" aca="1" ref="AU15" ca="1">IF( MONTH(AU11)= MONTH( val_currentFYE), 1, IF(MOD(MONTH(AU$11) - MONTH(val_currentFYE),3)=0, 2,0))</f>
        <v>#NAME?</v>
      </c>
      <c r="AV15" s="1003" t="e" cm="1">
        <f t="array" aca="1" ref="AV15" ca="1">IF( MONTH(AV11)= MONTH( val_currentFYE), 1, IF(MOD(MONTH(AV$11) - MONTH(val_currentFYE),3)=0, 2,0))</f>
        <v>#NAME?</v>
      </c>
      <c r="AW15" s="1003" t="e" cm="1">
        <f t="array" aca="1" ref="AW15" ca="1">IF( MONTH(AW11)= MONTH( val_currentFYE), 1, IF(MOD(MONTH(AW$11) - MONTH(val_currentFYE),3)=0, 2,0))</f>
        <v>#NAME?</v>
      </c>
      <c r="AX15" s="1003" t="e" cm="1">
        <f t="array" aca="1" ref="AX15" ca="1">IF( MONTH(AX11)= MONTH( val_currentFYE), 1, IF(MOD(MONTH(AX$11) - MONTH(val_currentFYE),3)=0, 2,0))</f>
        <v>#NAME?</v>
      </c>
      <c r="AY15" s="1003" t="e" cm="1">
        <f t="array" aca="1" ref="AY15" ca="1">IF( MONTH(AY11)= MONTH( val_currentFYE), 1, IF(MOD(MONTH(AY$11) - MONTH(val_currentFYE),3)=0, 2,0))</f>
        <v>#NAME?</v>
      </c>
      <c r="AZ15" s="1003" t="e" cm="1">
        <f t="array" aca="1" ref="AZ15" ca="1">IF( MONTH(AZ11)= MONTH( val_currentFYE), 1, IF(MOD(MONTH(AZ$11) - MONTH(val_currentFYE),3)=0, 2,0))</f>
        <v>#NAME?</v>
      </c>
      <c r="BA15" s="1003" t="e" cm="1">
        <f t="array" aca="1" ref="BA15" ca="1">IF( MONTH(BA11)= MONTH( val_currentFYE), 1, IF(MOD(MONTH(BA$11) - MONTH(val_currentFYE),3)=0, 2,0))</f>
        <v>#NAME?</v>
      </c>
      <c r="BB15" s="1003" t="e" cm="1">
        <f t="array" aca="1" ref="BB15" ca="1">IF( MONTH(BB11)= MONTH( val_currentFYE), 1, IF(MOD(MONTH(BB$11) - MONTH(val_currentFYE),3)=0, 2,0))</f>
        <v>#NAME?</v>
      </c>
      <c r="BC15" s="1003" t="e" cm="1">
        <f t="array" aca="1" ref="BC15" ca="1">IF( MONTH(BC11)= MONTH( val_currentFYE), 1, IF(MOD(MONTH(BC$11) - MONTH(val_currentFYE),3)=0, 2,0))</f>
        <v>#NAME?</v>
      </c>
      <c r="BD15" s="1003" t="e" cm="1">
        <f t="array" aca="1" ref="BD15" ca="1">IF( MONTH(BD11)= MONTH( val_currentFYE), 1, IF(MOD(MONTH(BD$11) - MONTH(val_currentFYE),3)=0, 2,0))</f>
        <v>#NAME?</v>
      </c>
      <c r="BE15" s="1003" t="e" cm="1">
        <f t="array" aca="1" ref="BE15" ca="1">IF( MONTH(BE11)= MONTH( val_currentFYE), 1, IF(MOD(MONTH(BE$11) - MONTH(val_currentFYE),3)=0, 2,0))</f>
        <v>#NAME?</v>
      </c>
      <c r="BF15" s="1003" t="e" cm="1">
        <f t="array" aca="1" ref="BF15" ca="1">IF( MONTH(BF11)= MONTH( val_currentFYE), 1, IF(MOD(MONTH(BF$11) - MONTH(val_currentFYE),3)=0, 2,0))</f>
        <v>#NAME?</v>
      </c>
      <c r="BG15" s="1003" t="e" cm="1">
        <f t="array" aca="1" ref="BG15" ca="1">IF( MONTH(BG11)= MONTH( val_currentFYE), 1, IF(MOD(MONTH(BG$11) - MONTH(val_currentFYE),3)=0, 2,0))</f>
        <v>#NAME?</v>
      </c>
      <c r="BH15" s="1003" t="e" cm="1">
        <f t="array" aca="1" ref="BH15" ca="1">IF( MONTH(BH11)= MONTH( val_currentFYE), 1, IF(MOD(MONTH(BH$11) - MONTH(val_currentFYE),3)=0, 2,0))</f>
        <v>#NAME?</v>
      </c>
      <c r="BI15" s="1003" t="e" cm="1">
        <f t="array" aca="1" ref="BI15" ca="1">IF( MONTH(BI11)= MONTH( val_currentFYE), 1, IF(MOD(MONTH(BI$11) - MONTH(val_currentFYE),3)=0, 2,0))</f>
        <v>#NAME?</v>
      </c>
      <c r="BJ15" s="1003" t="e" cm="1">
        <f t="array" aca="1" ref="BJ15" ca="1">IF( MONTH(BJ11)= MONTH( val_currentFYE), 1, IF(MOD(MONTH(BJ$11) - MONTH(val_currentFYE),3)=0, 2,0))</f>
        <v>#NAME?</v>
      </c>
      <c r="BK15" s="1003" t="e" cm="1">
        <f t="array" aca="1" ref="BK15" ca="1">IF( MONTH(BK11)= MONTH( val_currentFYE), 1, IF(MOD(MONTH(BK$11) - MONTH(val_currentFYE),3)=0, 2,0))</f>
        <v>#NAME?</v>
      </c>
      <c r="BL15" s="1003" t="e" cm="1">
        <f t="array" aca="1" ref="BL15" ca="1">IF( MONTH(BL11)= MONTH( val_currentFYE), 1, IF(MOD(MONTH(BL$11) - MONTH(val_currentFYE),3)=0, 2,0))</f>
        <v>#NAME?</v>
      </c>
      <c r="BM15" s="1003" t="e" cm="1">
        <f t="array" aca="1" ref="BM15" ca="1">IF( MONTH(BM11)= MONTH( val_currentFYE), 1, IF(MOD(MONTH(BM$11) - MONTH(val_currentFYE),3)=0, 2,0))</f>
        <v>#NAME?</v>
      </c>
      <c r="BN15" s="1004"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34"/>
    </row>
    <row r="16" spans="1:93">
      <c r="A16" s="1322"/>
      <c r="B16" s="577"/>
      <c r="C16" s="577"/>
      <c r="D16" s="574"/>
      <c r="E16" s="574"/>
      <c r="F16" s="574"/>
      <c r="G16" s="401"/>
      <c r="H16" s="401"/>
      <c r="I16" s="401"/>
      <c r="J16" s="401"/>
      <c r="K16" s="401"/>
      <c r="N16" s="158"/>
      <c r="O16" s="101"/>
      <c r="P16" s="52"/>
      <c r="Q16" s="101"/>
      <c r="R16" s="101"/>
      <c r="S16" s="101"/>
      <c r="T16" s="101"/>
      <c r="U16" s="39"/>
      <c r="W16" s="198"/>
      <c r="X16" s="128"/>
      <c r="Y16" s="88"/>
      <c r="Z16" s="1144"/>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1742"/>
      <c r="CE16" s="1743"/>
      <c r="CF16" s="296"/>
      <c r="CG16" s="1746"/>
      <c r="CH16" s="1747"/>
      <c r="CI16" s="296"/>
      <c r="CJ16" s="1750"/>
      <c r="CK16" s="1751"/>
      <c r="CL16" s="88"/>
      <c r="CM16" s="1770"/>
      <c r="CN16" s="1771"/>
      <c r="CO16" s="34"/>
    </row>
    <row r="17" spans="1:137" ht="15" customHeight="1">
      <c r="A17" s="32"/>
      <c r="B17" s="722"/>
      <c r="C17" s="722"/>
      <c r="D17" s="1074"/>
      <c r="E17" s="854"/>
      <c r="F17" s="853"/>
      <c r="G17" s="401"/>
      <c r="H17" s="401"/>
      <c r="I17" s="401"/>
      <c r="J17" s="401"/>
      <c r="K17" s="401"/>
      <c r="N17" s="158"/>
      <c r="O17" s="101"/>
      <c r="P17" s="288"/>
      <c r="Q17" s="288"/>
      <c r="R17" s="101"/>
      <c r="S17" s="101"/>
      <c r="T17" s="101"/>
      <c r="U17" s="39"/>
      <c r="W17" s="3045" t="str">
        <f>_CF!W17</f>
        <v>Actual</v>
      </c>
      <c r="X17" s="1234"/>
      <c r="Y17" s="3067" t="s">
        <v>237</v>
      </c>
      <c r="Z17" s="1248" t="s">
        <v>82</v>
      </c>
      <c r="AA17" s="281"/>
      <c r="AB17" s="858"/>
      <c r="AC17" s="876"/>
      <c r="AD17" s="859" cm="1">
        <f t="array" aca="1" ref="AD17:AD18" ca="1">fx_checkComp(AD20:AD37)</f>
        <v>100</v>
      </c>
      <c r="AE17" s="859" cm="1">
        <f t="array" aca="1" ref="AE17:AE18" ca="1">fx_checkComp(AE20:AE37)</f>
        <v>100</v>
      </c>
      <c r="AF17" s="859" cm="1">
        <f t="array" aca="1" ref="AF17:AF18" ca="1">fx_checkComp(AF20:AF37)</f>
        <v>100</v>
      </c>
      <c r="AG17" s="859" cm="1">
        <f t="array" aca="1" ref="AG17:AG18" ca="1">fx_checkComp(AG20:AG37)</f>
        <v>100</v>
      </c>
      <c r="AH17" s="859" cm="1">
        <f t="array" aca="1" ref="AH17:AH18" ca="1">fx_checkComp(AH20:AH37)</f>
        <v>100</v>
      </c>
      <c r="AI17" s="859" cm="1">
        <f t="array" aca="1" ref="AI17:AI18" ca="1">fx_checkComp(AI20:AI37)</f>
        <v>100</v>
      </c>
      <c r="AJ17" s="859" cm="1">
        <f t="array" aca="1" ref="AJ17:AJ18" ca="1">fx_checkComp(AJ20:AJ37)</f>
        <v>100</v>
      </c>
      <c r="AK17" s="859" cm="1">
        <f t="array" aca="1" ref="AK17:AK18" ca="1">fx_checkComp(AK20:AK37)</f>
        <v>100</v>
      </c>
      <c r="AL17" s="859" cm="1">
        <f t="array" aca="1" ref="AL17:AL18" ca="1">fx_checkComp(AL20:AL37)</f>
        <v>100</v>
      </c>
      <c r="AM17" s="859" cm="1">
        <f t="array" aca="1" ref="AM17:AM18" ca="1">fx_checkComp(AM20:AM37)</f>
        <v>100</v>
      </c>
      <c r="AN17" s="859" cm="1">
        <f t="array" aca="1" ref="AN17:AN18" ca="1">fx_checkComp(AN20:AN37)</f>
        <v>100</v>
      </c>
      <c r="AO17" s="859" cm="1">
        <f t="array" aca="1" ref="AO17:AO18" ca="1">fx_checkComp(AO20:AO37)</f>
        <v>100</v>
      </c>
      <c r="AP17" s="859" cm="1">
        <f t="array" aca="1" ref="AP17:AP18" ca="1">fx_checkComp(AP20:AP37)</f>
        <v>100</v>
      </c>
      <c r="AQ17" s="859" cm="1">
        <f t="array" aca="1" ref="AQ17:AQ18" ca="1">fx_checkComp(AQ20:AQ37)</f>
        <v>100</v>
      </c>
      <c r="AR17" s="859" cm="1">
        <f t="array" aca="1" ref="AR17:AR18" ca="1">fx_checkComp(AR20:AR37)</f>
        <v>100</v>
      </c>
      <c r="AS17" s="859" cm="1">
        <f t="array" aca="1" ref="AS17:AS18" ca="1">fx_checkComp(AS20:AS37)</f>
        <v>100</v>
      </c>
      <c r="AT17" s="859" cm="1">
        <f t="array" aca="1" ref="AT17:AT18" ca="1">fx_checkComp(AT20:AT37)</f>
        <v>100</v>
      </c>
      <c r="AU17" s="859" cm="1">
        <f t="array" aca="1" ref="AU17:AU18" ca="1">fx_checkComp(AU20:AU37)</f>
        <v>100</v>
      </c>
      <c r="AV17" s="859" cm="1">
        <f t="array" aca="1" ref="AV17:AV18" ca="1">fx_checkComp(AV20:AV37)</f>
        <v>100</v>
      </c>
      <c r="AW17" s="859" cm="1">
        <f t="array" aca="1" ref="AW17:AW18" ca="1">fx_checkComp(AW20:AW37)</f>
        <v>100</v>
      </c>
      <c r="AX17" s="859" cm="1">
        <f t="array" aca="1" ref="AX17:AX18" ca="1">fx_checkComp(AX20:AX37)</f>
        <v>100</v>
      </c>
      <c r="AY17" s="859" cm="1">
        <f t="array" aca="1" ref="AY17:AY18" ca="1">fx_checkComp(AY20:AY37)</f>
        <v>100</v>
      </c>
      <c r="AZ17" s="859" cm="1">
        <f t="array" aca="1" ref="AZ17:AZ18" ca="1">fx_checkComp(AZ20:AZ37)</f>
        <v>100</v>
      </c>
      <c r="BA17" s="859" cm="1">
        <f t="array" aca="1" ref="BA17:BA18" ca="1">fx_checkComp(BA20:BA37)</f>
        <v>100</v>
      </c>
      <c r="BB17" s="859" cm="1">
        <f t="array" aca="1" ref="BB17:BB18" ca="1">fx_checkComp(BB20:BB37)</f>
        <v>100</v>
      </c>
      <c r="BC17" s="859" cm="1">
        <f t="array" aca="1" ref="BC17:BC18" ca="1">fx_checkComp(BC20:BC37)</f>
        <v>100</v>
      </c>
      <c r="BD17" s="859" cm="1">
        <f t="array" aca="1" ref="BD17:BD18" ca="1">fx_checkComp(BD20:BD37)</f>
        <v>100</v>
      </c>
      <c r="BE17" s="859" cm="1">
        <f t="array" aca="1" ref="BE17:BE18" ca="1">fx_checkComp(BE20:BE37)</f>
        <v>100</v>
      </c>
      <c r="BF17" s="859" cm="1">
        <f t="array" aca="1" ref="BF17:BF18" ca="1">fx_checkComp(BF20:BF37)</f>
        <v>100</v>
      </c>
      <c r="BG17" s="859" cm="1">
        <f t="array" aca="1" ref="BG17:BG18" ca="1">fx_checkComp(BG20:BG37)</f>
        <v>100</v>
      </c>
      <c r="BH17" s="859" cm="1">
        <f t="array" aca="1" ref="BH17:BH18" ca="1">fx_checkComp(BH20:BH37)</f>
        <v>100</v>
      </c>
      <c r="BI17" s="859" cm="1">
        <f t="array" aca="1" ref="BI17:BI18" ca="1">fx_checkComp(BI20:BI37)</f>
        <v>100</v>
      </c>
      <c r="BJ17" s="859" cm="1">
        <f t="array" aca="1" ref="BJ17:BJ18" ca="1">fx_checkComp(BJ20:BJ37)</f>
        <v>100</v>
      </c>
      <c r="BK17" s="859" cm="1">
        <f t="array" aca="1" ref="BK17:BK18" ca="1">fx_checkComp(BK20:BK37)</f>
        <v>100</v>
      </c>
      <c r="BL17" s="859" cm="1">
        <f t="array" aca="1" ref="BL17:BL18" ca="1">fx_checkComp(BL20:BL37)</f>
        <v>100</v>
      </c>
      <c r="BM17" s="859" cm="1">
        <f t="array" aca="1" ref="BM17:BM18" ca="1">fx_checkComp(BM20:BM37)</f>
        <v>100</v>
      </c>
      <c r="BN17" s="859" cm="1">
        <f t="array" aca="1" ref="BN17:BN18" ca="1">fx_checkComp(BN20:BN37)</f>
        <v>100</v>
      </c>
      <c r="BO17" s="542"/>
      <c r="BP17" s="542"/>
      <c r="BQ17" s="542"/>
      <c r="BR17" s="542"/>
      <c r="BS17" s="542"/>
      <c r="BT17" s="542"/>
      <c r="BU17" s="542"/>
      <c r="BV17" s="542"/>
      <c r="BW17" s="542"/>
      <c r="BX17" s="542"/>
      <c r="BY17" s="542"/>
      <c r="BZ17" s="542"/>
      <c r="CA17" s="384"/>
      <c r="CC17" s="33"/>
      <c r="CD17" s="1341"/>
      <c r="CE17" s="1342"/>
      <c r="CF17" s="88"/>
      <c r="CG17" s="1744"/>
      <c r="CH17" s="1745"/>
      <c r="CI17" s="170"/>
      <c r="CJ17" s="1748"/>
      <c r="CK17" s="1752"/>
      <c r="CL17" s="88"/>
      <c r="CM17" s="1664" t="e" cm="1">
        <f t="array" aca="1" ref="CM17" ca="1">fx_checkComp(CM20:CM37)</f>
        <v>#NAME?</v>
      </c>
      <c r="CN17" s="1665" t="e" cm="1">
        <f t="array" aca="1" ref="CN17" ca="1">fx_checkComp(CN20:CN37)</f>
        <v>#NAME?</v>
      </c>
      <c r="CO17" s="34"/>
    </row>
    <row r="18" spans="1:137" ht="15" customHeight="1">
      <c r="A18" s="32"/>
      <c r="B18" s="722"/>
      <c r="C18" s="722"/>
      <c r="D18" s="1074"/>
      <c r="E18" s="854"/>
      <c r="F18" s="853"/>
      <c r="G18" s="401"/>
      <c r="H18" s="401"/>
      <c r="I18" s="401"/>
      <c r="J18" s="401"/>
      <c r="K18" s="401"/>
      <c r="N18" s="158"/>
      <c r="O18" s="101"/>
      <c r="P18" s="101"/>
      <c r="Q18" s="101"/>
      <c r="R18" s="101"/>
      <c r="S18" s="101"/>
      <c r="T18" s="101"/>
      <c r="U18" s="39"/>
      <c r="W18" s="3046"/>
      <c r="X18" s="1218"/>
      <c r="Y18" s="3068"/>
      <c r="Z18" s="1502"/>
      <c r="AA18" s="95"/>
      <c r="AB18" s="992"/>
      <c r="AC18" s="1164"/>
      <c r="AD18" s="1253" t="str">
        <f ca="1"/>
        <v>O: 0 / 0</v>
      </c>
      <c r="AE18" s="1253" t="str">
        <f ca="1"/>
        <v>O: 0 / 0</v>
      </c>
      <c r="AF18" s="1253" t="str">
        <f ca="1"/>
        <v>O: 0 / 0</v>
      </c>
      <c r="AG18" s="1253" t="str">
        <f ca="1"/>
        <v>O: 0 / 0</v>
      </c>
      <c r="AH18" s="1253" t="str">
        <f ca="1"/>
        <v>O: 0 / 0</v>
      </c>
      <c r="AI18" s="1253" t="str">
        <f ca="1"/>
        <v>O: 0 / 0</v>
      </c>
      <c r="AJ18" s="1253" t="str">
        <f ca="1"/>
        <v>O: 0 / 0</v>
      </c>
      <c r="AK18" s="1253" t="str">
        <f ca="1"/>
        <v>O: 0 / 0</v>
      </c>
      <c r="AL18" s="1253" t="str">
        <f ca="1"/>
        <v>O: 0 / 0</v>
      </c>
      <c r="AM18" s="1253" t="str">
        <f ca="1"/>
        <v>O: 0 / 0</v>
      </c>
      <c r="AN18" s="1253" t="str">
        <f ca="1"/>
        <v>O: 0 / 0</v>
      </c>
      <c r="AO18" s="1253" t="str">
        <f ca="1"/>
        <v>O: 0 / 0</v>
      </c>
      <c r="AP18" s="1253" t="str">
        <f ca="1"/>
        <v>O: 0 / 0</v>
      </c>
      <c r="AQ18" s="1253" t="str">
        <f ca="1"/>
        <v>O: 0 / 0</v>
      </c>
      <c r="AR18" s="1253" t="str">
        <f ca="1"/>
        <v>O: 0 / 0</v>
      </c>
      <c r="AS18" s="1253" t="str">
        <f ca="1"/>
        <v>O: 0 / 0</v>
      </c>
      <c r="AT18" s="1253" t="str">
        <f ca="1"/>
        <v>O: 0 / 0</v>
      </c>
      <c r="AU18" s="1253" t="str">
        <f ca="1"/>
        <v>O: 0 / 0</v>
      </c>
      <c r="AV18" s="1253" t="str">
        <f ca="1"/>
        <v>O: 0 / 0</v>
      </c>
      <c r="AW18" s="1253" t="str">
        <f ca="1"/>
        <v>O: 0 / 0</v>
      </c>
      <c r="AX18" s="1253" t="str">
        <f ca="1"/>
        <v>O: 0 / 0</v>
      </c>
      <c r="AY18" s="1253" t="str">
        <f ca="1"/>
        <v>O: 0 / 0</v>
      </c>
      <c r="AZ18" s="1253" t="str">
        <f ca="1"/>
        <v>O: 0 / 0</v>
      </c>
      <c r="BA18" s="1253" t="str">
        <f ca="1"/>
        <v>O: 0 / 0</v>
      </c>
      <c r="BB18" s="1253" t="str">
        <f ca="1"/>
        <v>O: 0 / 0</v>
      </c>
      <c r="BC18" s="1253" t="str">
        <f ca="1"/>
        <v>O: 0 / 0</v>
      </c>
      <c r="BD18" s="1253" t="str">
        <f ca="1"/>
        <v>O: 0 / 0</v>
      </c>
      <c r="BE18" s="1253" t="str">
        <f ca="1"/>
        <v>O: 0 / 0</v>
      </c>
      <c r="BF18" s="1253" t="str">
        <f ca="1"/>
        <v>O: 0 / 0</v>
      </c>
      <c r="BG18" s="1253" t="str">
        <f ca="1"/>
        <v>O: 0 / 0</v>
      </c>
      <c r="BH18" s="1253" t="str">
        <f ca="1"/>
        <v>O: 0 / 0</v>
      </c>
      <c r="BI18" s="1253" t="str">
        <f ca="1"/>
        <v>O: 0 / 0</v>
      </c>
      <c r="BJ18" s="1253" t="str">
        <f ca="1"/>
        <v>O: 0 / 0</v>
      </c>
      <c r="BK18" s="1253" t="str">
        <f ca="1"/>
        <v>O: 0 / 0</v>
      </c>
      <c r="BL18" s="1253" t="str">
        <f ca="1"/>
        <v>O: 0 / 0</v>
      </c>
      <c r="BM18" s="1253" t="str">
        <f ca="1"/>
        <v>O: 0 / 0</v>
      </c>
      <c r="BN18" s="1253" t="str">
        <f ca="1"/>
        <v>O: 0 / 0</v>
      </c>
      <c r="BO18" s="2099"/>
      <c r="BP18" s="2099"/>
      <c r="BQ18" s="2099"/>
      <c r="BR18" s="2099"/>
      <c r="BS18" s="2099"/>
      <c r="BT18" s="2099"/>
      <c r="BU18" s="2099"/>
      <c r="BV18" s="2099"/>
      <c r="BW18" s="2099"/>
      <c r="BX18" s="2099"/>
      <c r="BY18" s="2099"/>
      <c r="BZ18" s="2099"/>
      <c r="CA18" s="384"/>
      <c r="CC18" s="33"/>
      <c r="CD18" s="1341"/>
      <c r="CE18" s="1342"/>
      <c r="CF18" s="88"/>
      <c r="CG18" s="1744"/>
      <c r="CH18" s="1745"/>
      <c r="CI18" s="170"/>
      <c r="CJ18" s="1748"/>
      <c r="CK18" s="1752"/>
      <c r="CL18" s="88"/>
      <c r="CM18" s="1768"/>
      <c r="CN18" s="1769"/>
      <c r="CO18" s="34"/>
    </row>
    <row r="19" spans="1:137" ht="27.75" customHeight="1">
      <c r="A19" s="694"/>
      <c r="B19" s="1546" t="s">
        <v>85</v>
      </c>
      <c r="C19" s="1547" t="s">
        <v>86</v>
      </c>
      <c r="D19" s="575" t="s">
        <v>87</v>
      </c>
      <c r="E19" s="575"/>
      <c r="F19" s="575"/>
      <c r="G19" s="576"/>
      <c r="H19" s="576"/>
      <c r="I19" s="576"/>
      <c r="J19" s="576"/>
      <c r="K19" s="576"/>
      <c r="N19" s="158"/>
      <c r="O19" s="101"/>
      <c r="P19" s="101"/>
      <c r="Q19" s="2"/>
      <c r="R19" s="101"/>
      <c r="S19" s="101"/>
      <c r="T19" s="101"/>
      <c r="U19" s="39"/>
      <c r="W19" s="1225" t="s">
        <v>94</v>
      </c>
      <c r="X19" s="1503" t="str">
        <f>_CF!X19</f>
        <v>a</v>
      </c>
      <c r="Y19" s="1226" t="str">
        <f>val_company&amp; " CF Accounts"</f>
        <v>Therme Horizon CF Accounts</v>
      </c>
      <c r="Z19" s="1227"/>
      <c r="AA19" s="1227"/>
      <c r="AB19" s="1226" t="s">
        <v>227</v>
      </c>
      <c r="AC19" s="1226"/>
      <c r="AD19" s="1227" t="str">
        <f>_CF!AD19</f>
        <v>Actual</v>
      </c>
      <c r="AE19" s="1227" t="str">
        <f>_CF!AE19</f>
        <v>Actual</v>
      </c>
      <c r="AF19" s="1227" t="str">
        <f>_CF!AF19</f>
        <v>Actual</v>
      </c>
      <c r="AG19" s="1227" t="str">
        <f>_CF!AG19</f>
        <v>Actual</v>
      </c>
      <c r="AH19" s="1227" t="str">
        <f>_CF!AH19</f>
        <v>Actual</v>
      </c>
      <c r="AI19" s="1227" t="str">
        <f>_CF!AI19</f>
        <v>Actual</v>
      </c>
      <c r="AJ19" s="1227" t="str">
        <f>_CF!AJ19</f>
        <v>Actual</v>
      </c>
      <c r="AK19" s="1227" t="str">
        <f>_CF!AK19</f>
        <v>Actual</v>
      </c>
      <c r="AL19" s="1227" t="str">
        <f>_CF!AL19</f>
        <v>Actual</v>
      </c>
      <c r="AM19" s="1227" t="str">
        <f>_CF!AM19</f>
        <v>Actual</v>
      </c>
      <c r="AN19" s="1227" t="str">
        <f>_CF!AN19</f>
        <v>Actual</v>
      </c>
      <c r="AO19" s="1227" t="str">
        <f>_CF!AO19</f>
        <v>Actual</v>
      </c>
      <c r="AP19" s="1227" t="str">
        <f>_CF!AP19</f>
        <v>Actual</v>
      </c>
      <c r="AQ19" s="1227" t="str">
        <f>_CF!AQ19</f>
        <v>Actual</v>
      </c>
      <c r="AR19" s="1227" t="str">
        <f>_CF!AR19</f>
        <v>Actual</v>
      </c>
      <c r="AS19" s="1227" t="str">
        <f>_CF!AS19</f>
        <v>Actual</v>
      </c>
      <c r="AT19" s="1227" t="str">
        <f>_CF!AT19</f>
        <v>Actual</v>
      </c>
      <c r="AU19" s="1227" t="str">
        <f>_CF!AU19</f>
        <v>Actual</v>
      </c>
      <c r="AV19" s="1227" t="str">
        <f>_CF!AV19</f>
        <v>Actual</v>
      </c>
      <c r="AW19" s="1227" t="str">
        <f>_CF!AW19</f>
        <v>Actual</v>
      </c>
      <c r="AX19" s="1227" t="str">
        <f>_CF!AX19</f>
        <v>Actual</v>
      </c>
      <c r="AY19" s="1227" t="str">
        <f>_CF!AY19</f>
        <v>Actual</v>
      </c>
      <c r="AZ19" s="1227" t="str">
        <f>_CF!AZ19</f>
        <v>Actual</v>
      </c>
      <c r="BA19" s="1227" t="str">
        <f>_CF!BA19</f>
        <v>Actual</v>
      </c>
      <c r="BB19" s="1227" t="str">
        <f>_CF!BB19</f>
        <v>Actual</v>
      </c>
      <c r="BC19" s="1227" t="str">
        <f>_CF!BC19</f>
        <v>Actual</v>
      </c>
      <c r="BD19" s="1227" t="str">
        <f>_CF!BD19</f>
        <v>Actual</v>
      </c>
      <c r="BE19" s="1227" t="str">
        <f>_CF!BE19</f>
        <v>Actual</v>
      </c>
      <c r="BF19" s="1227" t="str">
        <f>_CF!BF19</f>
        <v>Actual</v>
      </c>
      <c r="BG19" s="1227" t="str">
        <f>_CF!BG19</f>
        <v>Actual</v>
      </c>
      <c r="BH19" s="1227" t="str">
        <f>_CF!BH19</f>
        <v>Actual</v>
      </c>
      <c r="BI19" s="1227" t="str">
        <f>_CF!BI19</f>
        <v>Actual</v>
      </c>
      <c r="BJ19" s="1227" t="str">
        <f>_CF!BJ19</f>
        <v>Actual</v>
      </c>
      <c r="BK19" s="1227" t="str">
        <f>_CF!BK19</f>
        <v>Actual</v>
      </c>
      <c r="BL19" s="1227" t="str">
        <f>_CF!BL19</f>
        <v>Actual</v>
      </c>
      <c r="BM19" s="1227" t="str">
        <f>_CF!BM19</f>
        <v>Actual</v>
      </c>
      <c r="BN19" s="1228" t="str">
        <f>_CF!BN19</f>
        <v>Actual</v>
      </c>
      <c r="BO19" s="2094"/>
      <c r="BP19" s="2094"/>
      <c r="BQ19" s="2094"/>
      <c r="BR19" s="2094"/>
      <c r="BS19" s="2094"/>
      <c r="BT19" s="2094"/>
      <c r="BU19" s="2094"/>
      <c r="BV19" s="2094"/>
      <c r="BW19" s="2094"/>
      <c r="BX19" s="2094"/>
      <c r="BY19" s="2094"/>
      <c r="BZ19" s="2094"/>
      <c r="CA19" s="384"/>
      <c r="CC19" s="33"/>
      <c r="CD19" s="1720" t="str">
        <f>_CF!CD19</f>
        <v>Actual</v>
      </c>
      <c r="CE19" s="1720" t="str">
        <f>_CF!CE19</f>
        <v>Actual</v>
      </c>
      <c r="CF19" s="128"/>
      <c r="CG19" s="1734" t="str">
        <f>_CF!CG19</f>
        <v>Actual</v>
      </c>
      <c r="CH19" s="1735" t="str">
        <f>_CF!CH19</f>
        <v>Actual</v>
      </c>
      <c r="CI19" s="207" t="str">
        <f>$AD19</f>
        <v>Actual</v>
      </c>
      <c r="CJ19" s="1724" t="str">
        <f>_CF!CJ19</f>
        <v>Actual</v>
      </c>
      <c r="CK19" s="1725" t="str">
        <f>_CF!CK19</f>
        <v>Actual</v>
      </c>
      <c r="CL19" s="869"/>
      <c r="CM19" s="1198" t="str">
        <f>_CF!CM19</f>
        <v>Original Budget</v>
      </c>
      <c r="CN19" s="1199" t="str">
        <f>_CF!CN19</f>
        <v>LE</v>
      </c>
      <c r="CO19" s="34"/>
      <c r="CQ19" s="2089" t="str" cm="1">
        <f t="array" aca="1" ref="CQ19" ca="1">RIGHT(CELL("filename", C1), LEN(CELL("filename", C1)) - FIND("]", CELL("filename", C1)))&amp;" "&amp;"Label PUSH"&amp;TEXT(val_asOfDate," MMm-YY")</f>
        <v>CF Label PUSH Dec-25</v>
      </c>
      <c r="CR19" s="2089" t="str" cm="1">
        <f t="array" aca="1" ref="CR19" ca="1">RIGHT(CELL("filename",C1),LEN(CELL("filename",C1))-FIND("]",CELL("filename",C1)))&amp;" "&amp;"Label PUSH"&amp;TEXT(EOMONTH(val_asOfDate,1)," MMMM-YY")</f>
        <v>CF Label PUSH January-26</v>
      </c>
      <c r="CS19" s="2089" t="str" cm="1">
        <f t="array" aca="1" ref="CS19" ca="1">RIGHT(CELL("filename",D1),LEN(CELL("filename",D1))-FIND("]",CELL("filename",D1)))&amp;" "&amp;"Label PUSH"&amp;TEXT(EOMONTH(val_asOfDate,2)," MMMM-YY")</f>
        <v>CF Label PUSH February-26</v>
      </c>
      <c r="CT19" s="2089" t="str" cm="1">
        <f t="array" aca="1" ref="CT19" ca="1">RIGHT(CELL("filename",D1),LEN(CELL("filename",D1))-FIND("]",CELL("filename",D1)))&amp;" "&amp;"Label PUSH"&amp;TEXT(EOMONTH(val_asOfDate,3)," MMMM-YY")</f>
        <v>CF Label PUSH March-26</v>
      </c>
      <c r="CU19" s="1881" t="str" cm="1">
        <f t="array" aca="1" ref="CU19" ca="1">RIGHT(CELL("filename",A1),LEN(CELL("filename",A1))-FIND("]",CELL("filename",A1)))&amp;" "&amp;$CM$10&amp;" PUSH"</f>
        <v>CF Current FY PUSH</v>
      </c>
      <c r="CV19" s="1881" t="str" cm="1">
        <f t="array" aca="1" ref="CV19" ca="1">RIGHT(CELL("filename",A1),LEN(CELL("filename",A1))-FIND("]",CELL("filename",A1)))&amp;" "&amp;$CM$10&amp;" PUSH"</f>
        <v>CF Current FY PUSH</v>
      </c>
      <c r="CW19" s="1878" t="str" cm="1">
        <f t="array" aca="1" ref="CW19" ca="1">RIGHT(CELL("filename", $A$1), LEN(CELL("filename", $A$1)) - FIND("]", CELL("filename", $A$1)))&amp;" PUSH"</f>
        <v>CF PUSH</v>
      </c>
      <c r="CX19" s="1878" t="str" cm="1">
        <f t="array" aca="1" ref="CX19" ca="1">RIGHT(CELL("filename", $A$1), LEN(CELL("filename", $A$1)) - FIND("]", CELL("filename", $A$1)))&amp;" PUSH"</f>
        <v>CF PUSH</v>
      </c>
      <c r="CY19" s="1878" t="str" cm="1">
        <f t="array" aca="1" ref="CY19" ca="1">RIGHT(CELL("filename", $A$1), LEN(CELL("filename", $A$1)) - FIND("]", CELL("filename", $A$1)))&amp;" PUSH"</f>
        <v>CF PUSH</v>
      </c>
      <c r="CZ19" s="1878" t="str" cm="1">
        <f t="array" aca="1" ref="CZ19" ca="1">RIGHT(CELL("filename", $A$1), LEN(CELL("filename", $A$1)) - FIND("]", CELL("filename", $A$1)))&amp;" PUSH"</f>
        <v>CF PUSH</v>
      </c>
      <c r="DA19" s="1878" t="str" cm="1">
        <f t="array" aca="1" ref="DA19" ca="1">RIGHT(CELL("filename", $A$1), LEN(CELL("filename", $A$1)) - FIND("]", CELL("filename", $A$1)))&amp;" PUSH"</f>
        <v>CF PUSH</v>
      </c>
      <c r="DB19" s="1878" t="str" cm="1">
        <f t="array" aca="1" ref="DB19" ca="1">RIGHT(CELL("filename", $A$1), LEN(CELL("filename", $A$1)) - FIND("]", CELL("filename", $A$1)))&amp;" PUSH"</f>
        <v>CF PUSH</v>
      </c>
      <c r="DC19" s="1878" t="str" cm="1">
        <f t="array" aca="1" ref="DC19" ca="1">RIGHT(CELL("filename", $A$1), LEN(CELL("filename", $A$1)) - FIND("]", CELL("filename", $A$1)))&amp;" PUSH"</f>
        <v>CF PUSH</v>
      </c>
      <c r="DD19" s="1878" t="str" cm="1">
        <f t="array" aca="1" ref="DD19" ca="1">RIGHT(CELL("filename", $A$1), LEN(CELL("filename", $A$1)) - FIND("]", CELL("filename", $A$1)))&amp;" PUSH"</f>
        <v>CF PUSH</v>
      </c>
      <c r="DE19" s="1878" t="str" cm="1">
        <f t="array" aca="1" ref="DE19" ca="1">RIGHT(CELL("filename", $A$1), LEN(CELL("filename", $A$1)) - FIND("]", CELL("filename", $A$1)))&amp;" PUSH"</f>
        <v>CF PUSH</v>
      </c>
      <c r="DF19" s="1878" t="str" cm="1">
        <f t="array" aca="1" ref="DF19" ca="1">RIGHT(CELL("filename", $A$1), LEN(CELL("filename", $A$1)) - FIND("]", CELL("filename", $A$1)))&amp;" PUSH"</f>
        <v>CF PUSH</v>
      </c>
      <c r="DG19" s="1878" t="str" cm="1">
        <f t="array" aca="1" ref="DG19" ca="1">RIGHT(CELL("filename", $A$1), LEN(CELL("filename", $A$1)) - FIND("]", CELL("filename", $A$1)))&amp;" PUSH"</f>
        <v>CF PUSH</v>
      </c>
      <c r="DH19" s="1878" t="str" cm="1">
        <f t="array" aca="1" ref="DH19" ca="1">RIGHT(CELL("filename", $A$1), LEN(CELL("filename", $A$1)) - FIND("]", CELL("filename", $A$1)))&amp;" PUSH"</f>
        <v>CF PUSH</v>
      </c>
      <c r="DI19" s="1878" t="str" cm="1">
        <f t="array" aca="1" ref="DI19" ca="1">RIGHT(CELL("filename", $A$1), LEN(CELL("filename", $A$1)) - FIND("]", CELL("filename", $A$1)))&amp;" PUSH"</f>
        <v>CF PUSH</v>
      </c>
      <c r="DJ19" s="1878" t="str" cm="1">
        <f t="array" aca="1" ref="DJ19" ca="1">RIGHT(CELL("filename", $A$1), LEN(CELL("filename", $A$1)) - FIND("]", CELL("filename", $A$1)))&amp;" PUSH"</f>
        <v>CF PUSH</v>
      </c>
      <c r="DK19" s="1878" t="str" cm="1">
        <f t="array" aca="1" ref="DK19" ca="1">RIGHT(CELL("filename", $A$1), LEN(CELL("filename", $A$1)) - FIND("]", CELL("filename", $A$1)))&amp;" PUSH"</f>
        <v>CF PUSH</v>
      </c>
      <c r="DL19" s="1878" t="str" cm="1">
        <f t="array" aca="1" ref="DL19" ca="1">RIGHT(CELL("filename", $A$1), LEN(CELL("filename", $A$1)) - FIND("]", CELL("filename", $A$1)))&amp;" PUSH"</f>
        <v>CF PUSH</v>
      </c>
      <c r="DM19" s="1878" t="str" cm="1">
        <f t="array" aca="1" ref="DM19" ca="1">RIGHT(CELL("filename", $A$1), LEN(CELL("filename", $A$1)) - FIND("]", CELL("filename", $A$1)))&amp;" PUSH"</f>
        <v>CF PUSH</v>
      </c>
      <c r="DN19" s="1878" t="str" cm="1">
        <f t="array" aca="1" ref="DN19" ca="1">RIGHT(CELL("filename", $A$1), LEN(CELL("filename", $A$1)) - FIND("]", CELL("filename", $A$1)))&amp;" PUSH"</f>
        <v>CF PUSH</v>
      </c>
      <c r="DO19" s="1878" t="str" cm="1">
        <f t="array" aca="1" ref="DO19" ca="1">RIGHT(CELL("filename", $A$1), LEN(CELL("filename", $A$1)) - FIND("]", CELL("filename", $A$1)))&amp;" PUSH"</f>
        <v>CF PUSH</v>
      </c>
      <c r="DP19" s="1878" t="str" cm="1">
        <f t="array" aca="1" ref="DP19" ca="1">RIGHT(CELL("filename", $A$1), LEN(CELL("filename", $A$1)) - FIND("]", CELL("filename", $A$1)))&amp;" PUSH"</f>
        <v>CF PUSH</v>
      </c>
      <c r="DQ19" s="1878" t="str" cm="1">
        <f t="array" aca="1" ref="DQ19" ca="1">RIGHT(CELL("filename", $A$1), LEN(CELL("filename", $A$1)) - FIND("]", CELL("filename", $A$1)))&amp;" PUSH"</f>
        <v>CF PUSH</v>
      </c>
      <c r="DR19" s="1878" t="str" cm="1">
        <f t="array" aca="1" ref="DR19" ca="1">RIGHT(CELL("filename", $A$1), LEN(CELL("filename", $A$1)) - FIND("]", CELL("filename", $A$1)))&amp;" PUSH"</f>
        <v>CF PUSH</v>
      </c>
      <c r="DS19" s="1878" t="str" cm="1">
        <f t="array" aca="1" ref="DS19" ca="1">RIGHT(CELL("filename", $A$1), LEN(CELL("filename", $A$1)) - FIND("]", CELL("filename", $A$1)))&amp;" PUSH"</f>
        <v>CF PUSH</v>
      </c>
      <c r="DT19" s="1878" t="str" cm="1">
        <f t="array" aca="1" ref="DT19" ca="1">RIGHT(CELL("filename", $A$1), LEN(CELL("filename", $A$1)) - FIND("]", CELL("filename", $A$1)))&amp;" PUSH"</f>
        <v>CF PUSH</v>
      </c>
      <c r="DU19" s="1878" t="str" cm="1">
        <f t="array" aca="1" ref="DU19" ca="1">RIGHT(CELL("filename", $A$1), LEN(CELL("filename", $A$1)) - FIND("]", CELL("filename", $A$1)))&amp;" PUSH"</f>
        <v>CF PUSH</v>
      </c>
      <c r="DV19" s="1878" t="str" cm="1">
        <f t="array" aca="1" ref="DV19" ca="1">RIGHT(CELL("filename", $A$1), LEN(CELL("filename", $A$1)) - FIND("]", CELL("filename", $A$1)))&amp;" PUSH"</f>
        <v>CF PUSH</v>
      </c>
      <c r="DW19" s="1878" t="str" cm="1">
        <f t="array" aca="1" ref="DW19" ca="1">RIGHT(CELL("filename", $A$1), LEN(CELL("filename", $A$1)) - FIND("]", CELL("filename", $A$1)))&amp;" PUSH"</f>
        <v>CF PUSH</v>
      </c>
      <c r="DX19" s="1878" t="str" cm="1">
        <f t="array" aca="1" ref="DX19" ca="1">RIGHT(CELL("filename", $A$1), LEN(CELL("filename", $A$1)) - FIND("]", CELL("filename", $A$1)))&amp;" PUSH"</f>
        <v>CF PUSH</v>
      </c>
      <c r="DY19" s="1878" t="str" cm="1">
        <f t="array" aca="1" ref="DY19" ca="1">RIGHT(CELL("filename", $A$1), LEN(CELL("filename", $A$1)) - FIND("]", CELL("filename", $A$1)))&amp;" PUSH"</f>
        <v>CF PUSH</v>
      </c>
      <c r="DZ19" s="1878" t="str" cm="1">
        <f t="array" aca="1" ref="DZ19" ca="1">RIGHT(CELL("filename", $A$1), LEN(CELL("filename", $A$1)) - FIND("]", CELL("filename", $A$1)))&amp;" PUSH"</f>
        <v>CF PUSH</v>
      </c>
      <c r="EA19" s="1878" t="str" cm="1">
        <f t="array" aca="1" ref="EA19" ca="1">RIGHT(CELL("filename", $A$1), LEN(CELL("filename", $A$1)) - FIND("]", CELL("filename", $A$1)))&amp;" PUSH"</f>
        <v>CF PUSH</v>
      </c>
      <c r="EB19" s="1878" t="str" cm="1">
        <f t="array" aca="1" ref="EB19" ca="1">RIGHT(CELL("filename", $A$1), LEN(CELL("filename", $A$1)) - FIND("]", CELL("filename", $A$1)))&amp;" PUSH"</f>
        <v>CF PUSH</v>
      </c>
      <c r="EC19" s="1878" t="str" cm="1">
        <f t="array" aca="1" ref="EC19" ca="1">RIGHT(CELL("filename", $A$1), LEN(CELL("filename", $A$1)) - FIND("]", CELL("filename", $A$1)))&amp;" PUSH"</f>
        <v>CF PUSH</v>
      </c>
      <c r="ED19" s="1878" t="str" cm="1">
        <f t="array" aca="1" ref="ED19" ca="1">RIGHT(CELL("filename", $A$1), LEN(CELL("filename", $A$1)) - FIND("]", CELL("filename", $A$1)))&amp;" PUSH"</f>
        <v>CF PUSH</v>
      </c>
      <c r="EE19" s="1878" t="str" cm="1">
        <f t="array" aca="1" ref="EE19" ca="1">RIGHT(CELL("filename", $A$1), LEN(CELL("filename", $A$1)) - FIND("]", CELL("filename", $A$1)))&amp;" PUSH"</f>
        <v>CF PUSH</v>
      </c>
      <c r="EF19" s="1878" t="str" cm="1">
        <f t="array" aca="1" ref="EF19" ca="1">RIGHT(CELL("filename", $A$1), LEN(CELL("filename", $A$1)) - FIND("]", CELL("filename", $A$1)))&amp;" PUSH"</f>
        <v>CF PUSH</v>
      </c>
      <c r="EG19" s="1878" t="str" cm="1">
        <f t="array" aca="1" ref="EG19" ca="1">RIGHT(CELL("filename", $A$1), LEN(CELL("filename", $A$1)) - FIND("]", CELL("filename", $A$1)))&amp;" PUSH"</f>
        <v>CF PUSH</v>
      </c>
    </row>
    <row r="20" spans="1:137" ht="21" customHeight="1">
      <c r="A20" s="1625" t="s">
        <v>96</v>
      </c>
      <c r="B20" s="695" t="str" cm="1">
        <f t="array" ref="B20">IFBLANK( _CF!F20,"")</f>
        <v>Reported EBITDA</v>
      </c>
      <c r="C20" s="695" t="str" cm="1">
        <f t="array" ref="C20">IFBLANK(_CF!C20,"")</f>
        <v>Reported EBITDA (Company View)</v>
      </c>
      <c r="D20" s="1548"/>
      <c r="E20" s="695"/>
      <c r="F20" s="577"/>
      <c r="G20" s="578"/>
      <c r="H20" s="578">
        <v>2</v>
      </c>
      <c r="I20" s="578">
        <v>1</v>
      </c>
      <c r="J20" s="401" cm="1">
        <f t="array" ref="J20">IFBLANK( Z20,"")</f>
        <v>0</v>
      </c>
      <c r="K20" s="578"/>
      <c r="N20" s="158"/>
      <c r="O20" s="101"/>
      <c r="P20" s="5"/>
      <c r="Q20" s="101"/>
      <c r="R20" s="126"/>
      <c r="S20" s="101"/>
      <c r="T20" s="101"/>
      <c r="U20" s="39"/>
      <c r="W20" s="932" t="str" cm="1">
        <f t="array" ref="W20">fx_scenarioConverter(W17)</f>
        <v>Actual</v>
      </c>
      <c r="X20" s="2055">
        <f>_CF!X20</f>
        <v>0</v>
      </c>
      <c r="Y20" s="1222" t="s">
        <v>208</v>
      </c>
      <c r="Z20" s="198" cm="1">
        <f t="array" ref="Z20">_xlfn.SWITCH(
    TRUE,
    _CF!$L20=TRUE, 1,
    _CF!$L20=FALSE,-1,
    _CF!$L20=-1,0,
"n/a"
)</f>
        <v>0</v>
      </c>
      <c r="AA20" s="200"/>
      <c r="AB20" s="88" t="str">
        <f>_CF!AB20</f>
        <v>Reported EBITDA</v>
      </c>
      <c r="AC20" s="88" t="e" cm="1" vm="5">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1223">
        <f>_xlfn.XLOOKUP($AB20,PL!$AB$20:$AB$41,PL!AD20:AD41)</f>
        <v>3</v>
      </c>
      <c r="AE20" s="1223">
        <f>_xlfn.XLOOKUP($AB20,PL!$AB$20:$AB$41,PL!AE20:AE41)</f>
        <v>3</v>
      </c>
      <c r="AF20" s="1223">
        <f>_xlfn.XLOOKUP($AB20,PL!$AB$20:$AB$41,PL!AF20:AF41)</f>
        <v>3</v>
      </c>
      <c r="AG20" s="1223">
        <f>_xlfn.XLOOKUP($AB20,PL!$AB$20:$AB$41,PL!AG20:AG41)</f>
        <v>3</v>
      </c>
      <c r="AH20" s="1223">
        <f>_xlfn.XLOOKUP($AB20,PL!$AB$20:$AB$41,PL!AH20:AH41)</f>
        <v>3</v>
      </c>
      <c r="AI20" s="1223">
        <f>_xlfn.XLOOKUP($AB20,PL!$AB$20:$AB$41,PL!AI20:AI41)</f>
        <v>3</v>
      </c>
      <c r="AJ20" s="1223">
        <f>_xlfn.XLOOKUP($AB20,PL!$AB$20:$AB$41,PL!AJ20:AJ41)</f>
        <v>3</v>
      </c>
      <c r="AK20" s="1223">
        <f>_xlfn.XLOOKUP($AB20,PL!$AB$20:$AB$41,PL!AK20:AK41)</f>
        <v>3</v>
      </c>
      <c r="AL20" s="1223">
        <f>_xlfn.XLOOKUP($AB20,PL!$AB$20:$AB$41,PL!AL20:AL41)</f>
        <v>3</v>
      </c>
      <c r="AM20" s="1223">
        <f>_xlfn.XLOOKUP($AB20,PL!$AB$20:$AB$41,PL!AM20:AM41)</f>
        <v>3</v>
      </c>
      <c r="AN20" s="1223">
        <f>_xlfn.XLOOKUP($AB20,PL!$AB$20:$AB$41,PL!AN20:AN41)</f>
        <v>3</v>
      </c>
      <c r="AO20" s="1223">
        <f>_xlfn.XLOOKUP($AB20,PL!$AB$20:$AB$41,PL!AO20:AO41)</f>
        <v>3</v>
      </c>
      <c r="AP20" s="1223">
        <f>_xlfn.XLOOKUP($AB20,PL!$AB$20:$AB$41,PL!AP20:AP41)</f>
        <v>3</v>
      </c>
      <c r="AQ20" s="1223">
        <f>_xlfn.XLOOKUP($AB20,PL!$AB$20:$AB$41,PL!AQ20:AQ41)</f>
        <v>3</v>
      </c>
      <c r="AR20" s="1223">
        <f>_xlfn.XLOOKUP($AB20,PL!$AB$20:$AB$41,PL!AR20:AR41)</f>
        <v>3</v>
      </c>
      <c r="AS20" s="1223">
        <f>_xlfn.XLOOKUP($AB20,PL!$AB$20:$AB$41,PL!AS20:AS41)</f>
        <v>3</v>
      </c>
      <c r="AT20" s="1223">
        <f>_xlfn.XLOOKUP($AB20,PL!$AB$20:$AB$41,PL!AT20:AT41)</f>
        <v>3</v>
      </c>
      <c r="AU20" s="1223">
        <f>_xlfn.XLOOKUP($AB20,PL!$AB$20:$AB$41,PL!AU20:AU41)</f>
        <v>3</v>
      </c>
      <c r="AV20" s="1223">
        <f>_xlfn.XLOOKUP($AB20,PL!$AB$20:$AB$41,PL!AV20:AV41)</f>
        <v>3</v>
      </c>
      <c r="AW20" s="1223">
        <f>_xlfn.XLOOKUP($AB20,PL!$AB$20:$AB$41,PL!AW20:AW41)</f>
        <v>3</v>
      </c>
      <c r="AX20" s="1223">
        <f>_xlfn.XLOOKUP($AB20,PL!$AB$20:$AB$41,PL!AX20:AX41)</f>
        <v>3</v>
      </c>
      <c r="AY20" s="1223">
        <f>_xlfn.XLOOKUP($AB20,PL!$AB$20:$AB$41,PL!AY20:AY41)</f>
        <v>3</v>
      </c>
      <c r="AZ20" s="1223">
        <f>_xlfn.XLOOKUP($AB20,PL!$AB$20:$AB$41,PL!AZ20:AZ41)</f>
        <v>3</v>
      </c>
      <c r="BA20" s="1223">
        <f>_xlfn.XLOOKUP($AB20,PL!$AB$20:$AB$41,PL!BA20:BA41)</f>
        <v>3</v>
      </c>
      <c r="BB20" s="1223">
        <f>_xlfn.XLOOKUP($AB20,PL!$AB$20:$AB$41,PL!BB20:BB41)</f>
        <v>3</v>
      </c>
      <c r="BC20" s="1223">
        <f>_xlfn.XLOOKUP($AB20,PL!$AB$20:$AB$41,PL!BC20:BC41)</f>
        <v>3</v>
      </c>
      <c r="BD20" s="1223">
        <f>_xlfn.XLOOKUP($AB20,PL!$AB$20:$AB$41,PL!BD20:BD41)</f>
        <v>3</v>
      </c>
      <c r="BE20" s="1223">
        <f>_xlfn.XLOOKUP($AB20,PL!$AB$20:$AB$41,PL!BE20:BE41)</f>
        <v>3</v>
      </c>
      <c r="BF20" s="1223">
        <f>_xlfn.XLOOKUP($AB20,PL!$AB$20:$AB$41,PL!BF20:BF41)</f>
        <v>3</v>
      </c>
      <c r="BG20" s="1223">
        <f>_xlfn.XLOOKUP($AB20,PL!$AB$20:$AB$41,PL!BG20:BG41)</f>
        <v>3</v>
      </c>
      <c r="BH20" s="1223">
        <f>_xlfn.XLOOKUP($AB20,PL!$AB$20:$AB$41,PL!BH20:BH41)</f>
        <v>3</v>
      </c>
      <c r="BI20" s="1223">
        <f>_xlfn.XLOOKUP($AB20,PL!$AB$20:$AB$41,PL!BI20:BI41)</f>
        <v>3</v>
      </c>
      <c r="BJ20" s="1223">
        <f>_xlfn.XLOOKUP($AB20,PL!$AB$20:$AB$41,PL!BJ20:BJ41)</f>
        <v>3</v>
      </c>
      <c r="BK20" s="1223">
        <f>_xlfn.XLOOKUP($AB20,PL!$AB$20:$AB$41,PL!BK20:BK41)</f>
        <v>3</v>
      </c>
      <c r="BL20" s="1223">
        <f>_xlfn.XLOOKUP($AB20,PL!$AB$20:$AB$41,PL!BL20:BL41)</f>
        <v>3</v>
      </c>
      <c r="BM20" s="1223">
        <f>_xlfn.XLOOKUP($AB20,PL!$AB$20:$AB$41,PL!BM20:BM41)</f>
        <v>3</v>
      </c>
      <c r="BN20" s="1224">
        <f>_xlfn.XLOOKUP($AB20,PL!$AB$20:$AB$41,PL!BN20:BN41)</f>
        <v>3</v>
      </c>
      <c r="BO20" s="2114"/>
      <c r="BP20" s="2114"/>
      <c r="BQ20" s="2114"/>
      <c r="BR20" s="2114"/>
      <c r="BS20" s="2114"/>
      <c r="BT20" s="2114"/>
      <c r="BU20" s="2114"/>
      <c r="BV20" s="2114"/>
      <c r="BW20" s="2114"/>
      <c r="BX20" s="2114"/>
      <c r="BY20" s="2114"/>
      <c r="BZ20" s="2114"/>
      <c r="CA20" s="1330"/>
      <c r="CB20" s="537"/>
      <c r="CC20" s="1484"/>
      <c r="CD20" s="1461" t="e" cm="1">
        <f t="array" aca="1" ref="CD20" ca="1">_xlfn.LET( _xlpm.CheckBlank, SUM(CF!$AD20:$BN20) = 0, IF(_xlpm.CheckBlank, "", SUM(_xlfn._xlws.FILTER(CF!$AD20:$BN20,(YEAR(CF!$AD$12:$BN$12)=CF!CD$12)*(array_timeline&lt;=CF!CD$11)))))</f>
        <v>#NAME?</v>
      </c>
      <c r="CE20" s="1461" t="e" cm="1">
        <f t="array" aca="1" ref="CE20" ca="1">_xlfn.LET( _xlpm.CheckBlank, SUM(CF!$AD20:$BN20) = 0, IF(_xlpm.CheckBlank, "", SUM(_xlfn._xlws.FILTER(CF!$AD20:$BN20,(YEAR(CF!$AD$12:$BN$12)=CF!CE$12)*(array_timeline&lt;=CF!CE$11)))))</f>
        <v>#NAME?</v>
      </c>
      <c r="CF20" s="1314"/>
      <c r="CG20" s="1461" t="e" cm="1">
        <f t="array" aca="1" ref="CG20" ca="1">_xlfn.LET(_xlpm.CheckBlank,SUM(CF!$AD20:$BN20)=0,IF(_xlpm.CheckBlank,"",SUM(_xlfn._xlws.FILTER(CF!$AD20:$BN20,(YEAR(CF!$AD$12:$BN$12)=CF!CG$12)*(array_timeline&lt;=CF!CG$11)))))</f>
        <v>#NAME?</v>
      </c>
      <c r="CH20" s="1461" t="e" cm="1">
        <f t="array" aca="1" ref="CH20" ca="1">_xlfn.LET(_xlpm.CheckBlank,SUM(CF!$AD20:$BN20)=0,IF(_xlpm.CheckBlank,"",SUM(_xlfn._xlws.FILTER(CF!$AD20:$BN20,(YEAR(CF!$AD$12:$BN$12)=CF!CH$12)*(array_timeline&lt;=CF!CH$11)))))</f>
        <v>#NAME?</v>
      </c>
      <c r="CI20" s="1314"/>
      <c r="CJ20" s="1461" cm="1">
        <f t="array" ref="CJ20">_xlfn.LET( _xlpm.CheckBlank, SUM(CF!$AD20:$BN20) = 0, IF(_xlpm.CheckBlank, "", SUM(_xlfn.TAKE(_xlfn.DROP(CF!$AD20:$BN20, ,-DATEDIFF(CF!CJ$11, val_asOfDate,"M")),1,-12))))</f>
        <v>36</v>
      </c>
      <c r="CK20" s="1461" cm="1">
        <f t="array" ref="CK20">_xlfn.LET( _xlpm.CheckBlank, SUM(CF!$AD20:$BN20) = 0, IF(_xlpm.CheckBlank, "", SUM(_xlfn.TAKE(_xlfn.DROP(CF!$AD20:$BN20, ,-DATEDIFF(CF!CK$11, val_asOfDate,"M")),1,-12))))</f>
        <v>36</v>
      </c>
      <c r="CL20" s="1314"/>
      <c r="CM20" s="1514">
        <f>_xlfn.XLOOKUP($AB20,PL!$AB$20:$AB$41,PL!CM$20:CM$41)</f>
        <v>3</v>
      </c>
      <c r="CN20" s="1514">
        <f>_xlfn.XLOOKUP($AB20,PL!$AB$20:$AB$41,PL!CN$20:CN$41)</f>
        <v>3</v>
      </c>
      <c r="CO20" s="34"/>
      <c r="CQ20" s="2085" t="str" cm="1">
        <f t="array" ref="CQ20">IFERROR(IF(Y20&lt;&gt;AB20,_xldudf_CX_PUSH(Y20,CX_ENTITY,C20,EOMONTH(val_asOfDate,0)),""),"")</f>
        <v/>
      </c>
      <c r="CR20" s="2085" t="str" cm="1">
        <f t="array" ref="CR20">IFERROR(IF(Y20&lt;&gt;AB20,_xldudf_CX_PUSH(Y20,CX_ENTITY,C20,EOMONTH(val_asOfDate,1)),""),"")</f>
        <v/>
      </c>
      <c r="CS20" s="2085" t="str" cm="1">
        <f t="array" ref="CS20">IFERROR(IF(Y20&lt;&gt;AB20,_xldudf_CX_PUSH(Y20,CX_ENTITY,C20,EOMONTH(val_asOfDate,2)),""),"")</f>
        <v/>
      </c>
      <c r="CT20" s="2085" t="str" cm="1">
        <f t="array" ref="CT20">IFERROR(IF(Y20&lt;&gt;AB20,_xldudf_CX_PUSH(Y20,CX_ENTITY,C20,EOMONTH(val_asOfDate,3)),""),"")</f>
        <v/>
      </c>
      <c r="CU20" s="2086" t="str" cm="1">
        <f t="array" aca="1" ref="CU20" ca="1">IFERROR(IF(CM20*fxVal_normal=_CF!CM20,"",IF(OR($CM20="",, NOT(ISNUMBER($CM20)), ISERROR($CM20), $B20=""), "",
   IF($I20=1,
      IFBLANK(
         _xldudf_CX_PUSH($CM20*fxVal_normal, CX_ENTITY, $B20, $CM$11, $CM$14, $CM$19,),
         ""
      ),
      IF($I20=2,
         IFBLANK(
            _xldudf_CX_PUSH($CM20, CX_ENTITY, $B20, $CM$11, $CM$14, $CM$19,),
            ""
         ),
         IF($I20=3,
            "",
            IFBLANK(
               _xldudf_CX_PUSH($CM20, CX_ENTITY, $B20, $CM$11, $CM$14, $CM$19,),
               ""
            )
         )
      )
   )
)),"")</f>
        <v/>
      </c>
      <c r="CV20" s="2086" t="str" cm="1">
        <f t="array" aca="1" ref="CV20" ca="1">IFERROR(IF(CN20*fxVal_normal=_CF!CN20,"",IF(OR($CN20="",, NOT(ISNUMBER($CN20)), ISERROR($CN20), $B20=""), "",
   IF($I20=1,
      IFBLANK(
         _xldudf_CX_PUSH($CN20*fxVal_normal, CX_ENTITY, $B20, $CN$11, $CN$14, $CN$19,),
         ""
      ),
      IF($I20=2,
         IFBLANK(
            _xldudf_CX_PUSH($CN20, CX_ENTITY, $B20, $CN$11, $CN$14, $CN$19,),
            ""
         ),
         IF($I20=3,
            "",
            IFBLANK(
               _xldudf_CX_PUSH($CN20, CX_ENTITY, $B20, $CN$11, $CN$14, $CN$19,),
               ""
            )
         )
      )
   )
)),"")</f>
        <v/>
      </c>
      <c r="CW20" s="1883" t="str" cm="1">
        <f t="array" aca="1" ref="CW20" ca="1">IFERROR(IF(AD20*fxVal_normal=_CF!AD20,"",IF(OR(AD20="", NOT(ISNUMBER(AD20)), ISERROR(AD20), $B20=""), "",
   IF($I20=1,
      IFBLANK(
         _xldudf_CX_PUSH(AD20*fxVal_normal, CX_ENTITY, $B20, AD$11, AD$14, AD$19,),
         ""
      ),
      IF($I20=2,
         IFBLANK(
            _xldudf_CX_PUSH(AD20, CX_ENTITY, $B20, AD$11, AD$14, AD$19,),
            ""
         ),
         IF($I20=3,
            "",
            IFBLANK(
               _xldudf_CX_PUSH(AD20, CX_ENTITY, $B20, AD$11, AD$14, AD$19,),
               ""
            )
         )
      )
   )
)),"")</f>
        <v/>
      </c>
      <c r="CX20" s="1883" t="str" cm="1">
        <f t="array" aca="1" ref="CX20" ca="1">IFERROR(IF(AE20*fxVal_normal=_CF!AE20,"",IF(OR(AE20="", NOT(ISNUMBER(AE20)), ISERROR(AE20), $B20=""), "",
   IF($I20=1,
      IFBLANK(
         _xldudf_CX_PUSH(AE20*fxVal_normal, CX_ENTITY, $B20, AE$11, AE$14, AE$19,),
         ""
      ),
      IF($I20=2,
         IFBLANK(
            _xldudf_CX_PUSH(AE20, CX_ENTITY, $B20, AE$11, AE$14, AE$19,),
            ""
         ),
         IF($I20=3,
            "",
            IFBLANK(
               _xldudf_CX_PUSH(AE20, CX_ENTITY, $B20, AE$11, AE$14, AE$19,),
               ""
            )
         )
      )
   )
)),"")</f>
        <v/>
      </c>
      <c r="CY20" s="1883" t="str" cm="1">
        <f t="array" aca="1" ref="CY20" ca="1">IFERROR(IF(AF20*fxVal_normal=_CF!AF20,"",IF(OR(AF20="", NOT(ISNUMBER(AF20)), ISERROR(AF20), $B20=""), "",
   IF($I20=1,
      IFBLANK(
         _xldudf_CX_PUSH(AF20*fxVal_normal, CX_ENTITY, $B20, AF$11, AF$14, AF$19,),
         ""
      ),
      IF($I20=2,
         IFBLANK(
            _xldudf_CX_PUSH(AF20, CX_ENTITY, $B20, AF$11, AF$14, AF$19,),
            ""
         ),
         IF($I20=3,
            "",
            IFBLANK(
               _xldudf_CX_PUSH(AF20, CX_ENTITY, $B20, AF$11, AF$14, AF$19,),
               ""
            )
         )
      )
   )
)),"")</f>
        <v/>
      </c>
      <c r="CZ20" s="1883" t="str" cm="1">
        <f t="array" aca="1" ref="CZ20" ca="1">IFERROR(IF(AG20*fxVal_normal=_CF!AG20,"",IF(OR(AG20="", NOT(ISNUMBER(AG20)), ISERROR(AG20), $B20=""), "",
   IF($I20=1,
      IFBLANK(
         _xldudf_CX_PUSH(AG20*fxVal_normal, CX_ENTITY, $B20, AG$11, AG$14, AG$19,),
         ""
      ),
      IF($I20=2,
         IFBLANK(
            _xldudf_CX_PUSH(AG20, CX_ENTITY, $B20, AG$11, AG$14, AG$19,),
            ""
         ),
         IF($I20=3,
            "",
            IFBLANK(
               _xldudf_CX_PUSH(AG20, CX_ENTITY, $B20, AG$11, AG$14, AG$19,),
               ""
            )
         )
      )
   )
)),"")</f>
        <v/>
      </c>
      <c r="DA20" s="1883" t="str" cm="1">
        <f t="array" aca="1" ref="DA20" ca="1">IFERROR(IF(AH20*fxVal_normal=_CF!AH20,"",IF(OR(AH20="", NOT(ISNUMBER(AH20)), ISERROR(AH20), $B20=""), "",
   IF($I20=1,
      IFBLANK(
         _xldudf_CX_PUSH(AH20*fxVal_normal, CX_ENTITY, $B20, AH$11, AH$14, AH$19,),
         ""
      ),
      IF($I20=2,
         IFBLANK(
            _xldudf_CX_PUSH(AH20, CX_ENTITY, $B20, AH$11, AH$14, AH$19,),
            ""
         ),
         IF($I20=3,
            "",
            IFBLANK(
               _xldudf_CX_PUSH(AH20, CX_ENTITY, $B20, AH$11, AH$14, AH$19,),
               ""
            )
         )
      )
   )
)),"")</f>
        <v/>
      </c>
      <c r="DB20" s="1883" t="str" cm="1">
        <f t="array" aca="1" ref="DB20" ca="1">IFERROR(IF(AI20*fxVal_normal=_CF!AI20,"",IF(OR(AI20="", NOT(ISNUMBER(AI20)), ISERROR(AI20), $B20=""), "",
   IF($I20=1,
      IFBLANK(
         _xldudf_CX_PUSH(AI20*fxVal_normal, CX_ENTITY, $B20, AI$11, AI$14, AI$19,),
         ""
      ),
      IF($I20=2,
         IFBLANK(
            _xldudf_CX_PUSH(AI20, CX_ENTITY, $B20, AI$11, AI$14, AI$19,),
            ""
         ),
         IF($I20=3,
            "",
            IFBLANK(
               _xldudf_CX_PUSH(AI20, CX_ENTITY, $B20, AI$11, AI$14, AI$19,),
               ""
            )
         )
      )
   )
)),"")</f>
        <v/>
      </c>
      <c r="DC20" s="1883" t="str" cm="1">
        <f t="array" aca="1" ref="DC20" ca="1">IFERROR(IF(AJ20*fxVal_normal=_CF!AJ20,"",IF(OR(AJ20="", NOT(ISNUMBER(AJ20)), ISERROR(AJ20), $B20=""), "",
   IF($I20=1,
      IFBLANK(
         _xldudf_CX_PUSH(AJ20*fxVal_normal, CX_ENTITY, $B20, AJ$11, AJ$14, AJ$19,),
         ""
      ),
      IF($I20=2,
         IFBLANK(
            _xldudf_CX_PUSH(AJ20, CX_ENTITY, $B20, AJ$11, AJ$14, AJ$19,),
            ""
         ),
         IF($I20=3,
            "",
            IFBLANK(
               _xldudf_CX_PUSH(AJ20, CX_ENTITY, $B20, AJ$11, AJ$14, AJ$19,),
               ""
            )
         )
      )
   )
)),"")</f>
        <v/>
      </c>
      <c r="DD20" s="1883" t="str" cm="1">
        <f t="array" aca="1" ref="DD20" ca="1">IFERROR(IF(AK20*fxVal_normal=_CF!AK20,"",IF(OR(AK20="", NOT(ISNUMBER(AK20)), ISERROR(AK20), $B20=""), "",
   IF($I20=1,
      IFBLANK(
         _xldudf_CX_PUSH(AK20*fxVal_normal, CX_ENTITY, $B20, AK$11, AK$14, AK$19,),
         ""
      ),
      IF($I20=2,
         IFBLANK(
            _xldudf_CX_PUSH(AK20, CX_ENTITY, $B20, AK$11, AK$14, AK$19,),
            ""
         ),
         IF($I20=3,
            "",
            IFBLANK(
               _xldudf_CX_PUSH(AK20, CX_ENTITY, $B20, AK$11, AK$14, AK$19,),
               ""
            )
         )
      )
   )
)),"")</f>
        <v/>
      </c>
      <c r="DE20" s="1883" t="str" cm="1">
        <f t="array" aca="1" ref="DE20" ca="1">IFERROR(IF(AL20*fxVal_normal=_CF!AL20,"",IF(OR(AL20="", NOT(ISNUMBER(AL20)), ISERROR(AL20), $B20=""), "",
   IF($I20=1,
      IFBLANK(
         _xldudf_CX_PUSH(AL20*fxVal_normal, CX_ENTITY, $B20, AL$11, AL$14, AL$19,),
         ""
      ),
      IF($I20=2,
         IFBLANK(
            _xldudf_CX_PUSH(AL20, CX_ENTITY, $B20, AL$11, AL$14, AL$19,),
            ""
         ),
         IF($I20=3,
            "",
            IFBLANK(
               _xldudf_CX_PUSH(AL20, CX_ENTITY, $B20, AL$11, AL$14, AL$19,),
               ""
            )
         )
      )
   )
)),"")</f>
        <v/>
      </c>
      <c r="DF20" s="1883" t="str" cm="1">
        <f t="array" aca="1" ref="DF20" ca="1">IFERROR(IF(AM20*fxVal_normal=_CF!AM20,"",IF(OR(AM20="", NOT(ISNUMBER(AM20)), ISERROR(AM20), $B20=""), "",
   IF($I20=1,
      IFBLANK(
         _xldudf_CX_PUSH(AM20*fxVal_normal, CX_ENTITY, $B20, AM$11, AM$14, AM$19,),
         ""
      ),
      IF($I20=2,
         IFBLANK(
            _xldudf_CX_PUSH(AM20, CX_ENTITY, $B20, AM$11, AM$14, AM$19,),
            ""
         ),
         IF($I20=3,
            "",
            IFBLANK(
               _xldudf_CX_PUSH(AM20, CX_ENTITY, $B20, AM$11, AM$14, AM$19,),
               ""
            )
         )
      )
   )
)),"")</f>
        <v/>
      </c>
      <c r="DG20" s="1883" t="str" cm="1">
        <f t="array" aca="1" ref="DG20" ca="1">IFERROR(IF(AN20*fxVal_normal=_CF!AN20,"",IF(OR(AN20="", NOT(ISNUMBER(AN20)), ISERROR(AN20), $B20=""), "",
   IF($I20=1,
      IFBLANK(
         _xldudf_CX_PUSH(AN20*fxVal_normal, CX_ENTITY, $B20, AN$11, AN$14, AN$19,),
         ""
      ),
      IF($I20=2,
         IFBLANK(
            _xldudf_CX_PUSH(AN20, CX_ENTITY, $B20, AN$11, AN$14, AN$19,),
            ""
         ),
         IF($I20=3,
            "",
            IFBLANK(
               _xldudf_CX_PUSH(AN20, CX_ENTITY, $B20, AN$11, AN$14, AN$19,),
               ""
            )
         )
      )
   )
)),"")</f>
        <v/>
      </c>
      <c r="DH20" s="1883" t="str" cm="1">
        <f t="array" aca="1" ref="DH20" ca="1">IFERROR(IF(AO20*fxVal_normal=_CF!AO20,"",IF(OR(AO20="", NOT(ISNUMBER(AO20)), ISERROR(AO20), $B20=""), "",
   IF($I20=1,
      IFBLANK(
         _xldudf_CX_PUSH(AO20*fxVal_normal, CX_ENTITY, $B20, AO$11, AO$14, AO$19,),
         ""
      ),
      IF($I20=2,
         IFBLANK(
            _xldudf_CX_PUSH(AO20, CX_ENTITY, $B20, AO$11, AO$14, AO$19,),
            ""
         ),
         IF($I20=3,
            "",
            IFBLANK(
               _xldudf_CX_PUSH(AO20, CX_ENTITY, $B20, AO$11, AO$14, AO$19,),
               ""
            )
         )
      )
   )
)),"")</f>
        <v/>
      </c>
      <c r="DI20" s="1883" t="str" cm="1">
        <f t="array" aca="1" ref="DI20" ca="1">IFERROR(IF(AP20*fxVal_normal=_CF!AP20,"",IF(OR(AP20="", NOT(ISNUMBER(AP20)), ISERROR(AP20), $B20=""), "",
   IF($I20=1,
      IFBLANK(
         _xldudf_CX_PUSH(AP20*fxVal_normal, CX_ENTITY, $B20, AP$11, AP$14, AP$19,),
         ""
      ),
      IF($I20=2,
         IFBLANK(
            _xldudf_CX_PUSH(AP20, CX_ENTITY, $B20, AP$11, AP$14, AP$19,),
            ""
         ),
         IF($I20=3,
            "",
            IFBLANK(
               _xldudf_CX_PUSH(AP20, CX_ENTITY, $B20, AP$11, AP$14, AP$19,),
               ""
            )
         )
      )
   )
)),"")</f>
        <v/>
      </c>
      <c r="DJ20" s="1883" t="str" cm="1">
        <f t="array" aca="1" ref="DJ20" ca="1">IFERROR(IF(AQ20*fxVal_normal=_CF!AQ20,"",IF(OR(AQ20="", NOT(ISNUMBER(AQ20)), ISERROR(AQ20), $B20=""), "",
   IF($I20=1,
      IFBLANK(
         _xldudf_CX_PUSH(AQ20*fxVal_normal, CX_ENTITY, $B20, AQ$11, AQ$14, AQ$19,),
         ""
      ),
      IF($I20=2,
         IFBLANK(
            _xldudf_CX_PUSH(AQ20, CX_ENTITY, $B20, AQ$11, AQ$14, AQ$19,),
            ""
         ),
         IF($I20=3,
            "",
            IFBLANK(
               _xldudf_CX_PUSH(AQ20, CX_ENTITY, $B20, AQ$11, AQ$14, AQ$19,),
               ""
            )
         )
      )
   )
)),"")</f>
        <v/>
      </c>
      <c r="DK20" s="1883" t="str" cm="1">
        <f t="array" aca="1" ref="DK20" ca="1">IFERROR(IF(AR20*fxVal_normal=_CF!AR20,"",IF(OR(AR20="", NOT(ISNUMBER(AR20)), ISERROR(AR20), $B20=""), "",
   IF($I20=1,
      IFBLANK(
         _xldudf_CX_PUSH(AR20*fxVal_normal, CX_ENTITY, $B20, AR$11, AR$14, AR$19,),
         ""
      ),
      IF($I20=2,
         IFBLANK(
            _xldudf_CX_PUSH(AR20, CX_ENTITY, $B20, AR$11, AR$14, AR$19,),
            ""
         ),
         IF($I20=3,
            "",
            IFBLANK(
               _xldudf_CX_PUSH(AR20, CX_ENTITY, $B20, AR$11, AR$14, AR$19,),
               ""
            )
         )
      )
   )
)),"")</f>
        <v/>
      </c>
      <c r="DL20" s="1883" t="str" cm="1">
        <f t="array" aca="1" ref="DL20" ca="1">IFERROR(IF(AS20*fxVal_normal=_CF!AS20,"",IF(OR(AS20="", NOT(ISNUMBER(AS20)), ISERROR(AS20), $B20=""), "",
   IF($I20=1,
      IFBLANK(
         _xldudf_CX_PUSH(AS20*fxVal_normal, CX_ENTITY, $B20, AS$11, AS$14, AS$19,),
         ""
      ),
      IF($I20=2,
         IFBLANK(
            _xldudf_CX_PUSH(AS20, CX_ENTITY, $B20, AS$11, AS$14, AS$19,),
            ""
         ),
         IF($I20=3,
            "",
            IFBLANK(
               _xldudf_CX_PUSH(AS20, CX_ENTITY, $B20, AS$11, AS$14, AS$19,),
               ""
            )
         )
      )
   )
)),"")</f>
        <v/>
      </c>
      <c r="DM20" s="1883" t="str" cm="1">
        <f t="array" aca="1" ref="DM20" ca="1">IFERROR(IF(AT20*fxVal_normal=_CF!AT20,"",IF(OR(AT20="", NOT(ISNUMBER(AT20)), ISERROR(AT20), $B20=""), "",
   IF($I20=1,
      IFBLANK(
         _xldudf_CX_PUSH(AT20*fxVal_normal, CX_ENTITY, $B20, AT$11, AT$14, AT$19,),
         ""
      ),
      IF($I20=2,
         IFBLANK(
            _xldudf_CX_PUSH(AT20, CX_ENTITY, $B20, AT$11, AT$14, AT$19,),
            ""
         ),
         IF($I20=3,
            "",
            IFBLANK(
               _xldudf_CX_PUSH(AT20, CX_ENTITY, $B20, AT$11, AT$14, AT$19,),
               ""
            )
         )
      )
   )
)),"")</f>
        <v/>
      </c>
      <c r="DN20" s="1883" t="str" cm="1">
        <f t="array" aca="1" ref="DN20" ca="1">IFERROR(IF(AU20*fxVal_normal=_CF!AU20,"",IF(OR(AU20="", NOT(ISNUMBER(AU20)), ISERROR(AU20), $B20=""), "",
   IF($I20=1,
      IFBLANK(
         _xldudf_CX_PUSH(AU20*fxVal_normal, CX_ENTITY, $B20, AU$11, AU$14, AU$19,),
         ""
      ),
      IF($I20=2,
         IFBLANK(
            _xldudf_CX_PUSH(AU20, CX_ENTITY, $B20, AU$11, AU$14, AU$19,),
            ""
         ),
         IF($I20=3,
            "",
            IFBLANK(
               _xldudf_CX_PUSH(AU20, CX_ENTITY, $B20, AU$11, AU$14, AU$19,),
               ""
            )
         )
      )
   )
)),"")</f>
        <v/>
      </c>
      <c r="DO20" s="1883" t="str" cm="1">
        <f t="array" aca="1" ref="DO20" ca="1">IFERROR(IF(AV20*fxVal_normal=_CF!AV20,"",IF(OR(AV20="", NOT(ISNUMBER(AV20)), ISERROR(AV20), $B20=""), "",
   IF($I20=1,
      IFBLANK(
         _xldudf_CX_PUSH(AV20*fxVal_normal, CX_ENTITY, $B20, AV$11, AV$14, AV$19,),
         ""
      ),
      IF($I20=2,
         IFBLANK(
            _xldudf_CX_PUSH(AV20, CX_ENTITY, $B20, AV$11, AV$14, AV$19,),
            ""
         ),
         IF($I20=3,
            "",
            IFBLANK(
               _xldudf_CX_PUSH(AV20, CX_ENTITY, $B20, AV$11, AV$14, AV$19,),
               ""
            )
         )
      )
   )
)),"")</f>
        <v/>
      </c>
      <c r="DP20" s="1883" t="str" cm="1">
        <f t="array" aca="1" ref="DP20" ca="1">IFERROR(IF(AW20*fxVal_normal=_CF!AW20,"",IF(OR(AW20="", NOT(ISNUMBER(AW20)), ISERROR(AW20), $B20=""), "",
   IF($I20=1,
      IFBLANK(
         _xldudf_CX_PUSH(AW20*fxVal_normal, CX_ENTITY, $B20, AW$11, AW$14, AW$19,),
         ""
      ),
      IF($I20=2,
         IFBLANK(
            _xldudf_CX_PUSH(AW20, CX_ENTITY, $B20, AW$11, AW$14, AW$19,),
            ""
         ),
         IF($I20=3,
            "",
            IFBLANK(
               _xldudf_CX_PUSH(AW20, CX_ENTITY, $B20, AW$11, AW$14, AW$19,),
               ""
            )
         )
      )
   )
)),"")</f>
        <v/>
      </c>
      <c r="DQ20" s="1883" t="str" cm="1">
        <f t="array" aca="1" ref="DQ20" ca="1">IFERROR(IF(AX20*fxVal_normal=_CF!AX20,"",IF(OR(AX20="", NOT(ISNUMBER(AX20)), ISERROR(AX20), $B20=""), "",
   IF($I20=1,
      IFBLANK(
         _xldudf_CX_PUSH(AX20*fxVal_normal, CX_ENTITY, $B20, AX$11, AX$14, AX$19,),
         ""
      ),
      IF($I20=2,
         IFBLANK(
            _xldudf_CX_PUSH(AX20, CX_ENTITY, $B20, AX$11, AX$14, AX$19,),
            ""
         ),
         IF($I20=3,
            "",
            IFBLANK(
               _xldudf_CX_PUSH(AX20, CX_ENTITY, $B20, AX$11, AX$14, AX$19,),
               ""
            )
         )
      )
   )
)),"")</f>
        <v/>
      </c>
      <c r="DR20" s="1883" t="str" cm="1">
        <f t="array" aca="1" ref="DR20" ca="1">IFERROR(IF(AY20*fxVal_normal=_CF!AY20,"",IF(OR(AY20="", NOT(ISNUMBER(AY20)), ISERROR(AY20), $B20=""), "",
   IF($I20=1,
      IFBLANK(
         _xldudf_CX_PUSH(AY20*fxVal_normal, CX_ENTITY, $B20, AY$11, AY$14, AY$19,),
         ""
      ),
      IF($I20=2,
         IFBLANK(
            _xldudf_CX_PUSH(AY20, CX_ENTITY, $B20, AY$11, AY$14, AY$19,),
            ""
         ),
         IF($I20=3,
            "",
            IFBLANK(
               _xldudf_CX_PUSH(AY20, CX_ENTITY, $B20, AY$11, AY$14, AY$19,),
               ""
            )
         )
      )
   )
)),"")</f>
        <v/>
      </c>
      <c r="DS20" s="1883" t="str" cm="1">
        <f t="array" aca="1" ref="DS20" ca="1">IFERROR(IF(AZ20*fxVal_normal=_CF!AZ20,"",IF(OR(AZ20="", NOT(ISNUMBER(AZ20)), ISERROR(AZ20), $B20=""), "",
   IF($I20=1,
      IFBLANK(
         _xldudf_CX_PUSH(AZ20*fxVal_normal, CX_ENTITY, $B20, AZ$11, AZ$14, AZ$19,),
         ""
      ),
      IF($I20=2,
         IFBLANK(
            _xldudf_CX_PUSH(AZ20, CX_ENTITY, $B20, AZ$11, AZ$14, AZ$19,),
            ""
         ),
         IF($I20=3,
            "",
            IFBLANK(
               _xldudf_CX_PUSH(AZ20, CX_ENTITY, $B20, AZ$11, AZ$14, AZ$19,),
               ""
            )
         )
      )
   )
)),"")</f>
        <v/>
      </c>
      <c r="DT20" s="1883" t="str" cm="1">
        <f t="array" aca="1" ref="DT20" ca="1">IFERROR(IF(BA20*fxVal_normal=_CF!BA20,"",IF(OR(BA20="", NOT(ISNUMBER(BA20)), ISERROR(BA20), $B20=""), "",
   IF($I20=1,
      IFBLANK(
         _xldudf_CX_PUSH(BA20*fxVal_normal, CX_ENTITY, $B20, BA$11, BA$14, BA$19,),
         ""
      ),
      IF($I20=2,
         IFBLANK(
            _xldudf_CX_PUSH(BA20, CX_ENTITY, $B20, BA$11, BA$14, BA$19,),
            ""
         ),
         IF($I20=3,
            "",
            IFBLANK(
               _xldudf_CX_PUSH(BA20, CX_ENTITY, $B20, BA$11, BA$14, BA$19,),
               ""
            )
         )
      )
   )
)),"")</f>
        <v/>
      </c>
      <c r="DU20" s="1883" t="str" cm="1">
        <f t="array" aca="1" ref="DU20" ca="1">IFERROR(IF(BB20*fxVal_normal=_CF!BB20,"",IF(OR(BB20="", NOT(ISNUMBER(BB20)), ISERROR(BB20), $B20=""), "",
   IF($I20=1,
      IFBLANK(
         _xldudf_CX_PUSH(BB20*fxVal_normal, CX_ENTITY, $B20, BB$11, BB$14, BB$19,),
         ""
      ),
      IF($I20=2,
         IFBLANK(
            _xldudf_CX_PUSH(BB20, CX_ENTITY, $B20, BB$11, BB$14, BB$19,),
            ""
         ),
         IF($I20=3,
            "",
            IFBLANK(
               _xldudf_CX_PUSH(BB20, CX_ENTITY, $B20, BB$11, BB$14, BB$19,),
               ""
            )
         )
      )
   )
)),"")</f>
        <v/>
      </c>
      <c r="DV20" s="1883" t="str" cm="1">
        <f t="array" aca="1" ref="DV20" ca="1">IFERROR(IF(BC20*fxVal_normal=_CF!BC20,"",IF(OR(BC20="", NOT(ISNUMBER(BC20)), ISERROR(BC20), $B20=""), "",
   IF($I20=1,
      IFBLANK(
         _xldudf_CX_PUSH(BC20*fxVal_normal, CX_ENTITY, $B20, BC$11, BC$14, BC$19,),
         ""
      ),
      IF($I20=2,
         IFBLANK(
            _xldudf_CX_PUSH(BC20, CX_ENTITY, $B20, BC$11, BC$14, BC$19,),
            ""
         ),
         IF($I20=3,
            "",
            IFBLANK(
               _xldudf_CX_PUSH(BC20, CX_ENTITY, $B20, BC$11, BC$14, BC$19,),
               ""
            )
         )
      )
   )
)),"")</f>
        <v/>
      </c>
      <c r="DW20" s="1883" t="str" cm="1">
        <f t="array" aca="1" ref="DW20" ca="1">IFERROR(IF(BD20*fxVal_normal=_CF!BD20,"",IF(OR(BD20="", NOT(ISNUMBER(BD20)), ISERROR(BD20), $B20=""), "",
   IF($I20=1,
      IFBLANK(
         _xldudf_CX_PUSH(BD20*fxVal_normal, CX_ENTITY, $B20, BD$11, BD$14, BD$19,),
         ""
      ),
      IF($I20=2,
         IFBLANK(
            _xldudf_CX_PUSH(BD20, CX_ENTITY, $B20, BD$11, BD$14, BD$19,),
            ""
         ),
         IF($I20=3,
            "",
            IFBLANK(
               _xldudf_CX_PUSH(BD20, CX_ENTITY, $B20, BD$11, BD$14, BD$19,),
               ""
            )
         )
      )
   )
)),"")</f>
        <v/>
      </c>
      <c r="DX20" s="1883" t="str" cm="1">
        <f t="array" aca="1" ref="DX20" ca="1">IFERROR(IF(BE20*fxVal_normal=_CF!BE20,"",IF(OR(BE20="", NOT(ISNUMBER(BE20)), ISERROR(BE20), $B20=""), "",
   IF($I20=1,
      IFBLANK(
         _xldudf_CX_PUSH(BE20*fxVal_normal, CX_ENTITY, $B20, BE$11, BE$14, BE$19,),
         ""
      ),
      IF($I20=2,
         IFBLANK(
            _xldudf_CX_PUSH(BE20, CX_ENTITY, $B20, BE$11, BE$14, BE$19,),
            ""
         ),
         IF($I20=3,
            "",
            IFBLANK(
               _xldudf_CX_PUSH(BE20, CX_ENTITY, $B20, BE$11, BE$14, BE$19,),
               ""
            )
         )
      )
   )
)),"")</f>
        <v/>
      </c>
      <c r="DY20" s="1883" t="str" cm="1">
        <f t="array" aca="1" ref="DY20" ca="1">IFERROR(IF(BF20*fxVal_normal=_CF!BF20,"",IF(OR(BF20="", NOT(ISNUMBER(BF20)), ISERROR(BF20), $B20=""), "",
   IF($I20=1,
      IFBLANK(
         _xldudf_CX_PUSH(BF20*fxVal_normal, CX_ENTITY, $B20, BF$11, BF$14, BF$19,),
         ""
      ),
      IF($I20=2,
         IFBLANK(
            _xldudf_CX_PUSH(BF20, CX_ENTITY, $B20, BF$11, BF$14, BF$19,),
            ""
         ),
         IF($I20=3,
            "",
            IFBLANK(
               _xldudf_CX_PUSH(BF20, CX_ENTITY, $B20, BF$11, BF$14, BF$19,),
               ""
            )
         )
      )
   )
)),"")</f>
        <v/>
      </c>
      <c r="DZ20" s="1883" t="str" cm="1">
        <f t="array" aca="1" ref="DZ20" ca="1">IFERROR(IF(BG20*fxVal_normal=_CF!BG20,"",IF(OR(BG20="", NOT(ISNUMBER(BG20)), ISERROR(BG20), $B20=""), "",
   IF($I20=1,
      IFBLANK(
         _xldudf_CX_PUSH(BG20*fxVal_normal, CX_ENTITY, $B20, BG$11, BG$14, BG$19,),
         ""
      ),
      IF($I20=2,
         IFBLANK(
            _xldudf_CX_PUSH(BG20, CX_ENTITY, $B20, BG$11, BG$14, BG$19,),
            ""
         ),
         IF($I20=3,
            "",
            IFBLANK(
               _xldudf_CX_PUSH(BG20, CX_ENTITY, $B20, BG$11, BG$14, BG$19,),
               ""
            )
         )
      )
   )
)),"")</f>
        <v/>
      </c>
      <c r="EA20" s="1883" t="str" cm="1">
        <f t="array" aca="1" ref="EA20" ca="1">IFERROR(IF(BH20*fxVal_normal=_CF!BH20,"",IF(OR(BH20="", NOT(ISNUMBER(BH20)), ISERROR(BH20), $B20=""), "",
   IF($I20=1,
      IFBLANK(
         _xldudf_CX_PUSH(BH20*fxVal_normal, CX_ENTITY, $B20, BH$11, BH$14, BH$19,),
         ""
      ),
      IF($I20=2,
         IFBLANK(
            _xldudf_CX_PUSH(BH20, CX_ENTITY, $B20, BH$11, BH$14, BH$19,),
            ""
         ),
         IF($I20=3,
            "",
            IFBLANK(
               _xldudf_CX_PUSH(BH20, CX_ENTITY, $B20, BH$11, BH$14, BH$19,),
               ""
            )
         )
      )
   )
)),"")</f>
        <v/>
      </c>
      <c r="EB20" s="1883" t="str" cm="1">
        <f t="array" aca="1" ref="EB20" ca="1">IFERROR(IF(BI20*fxVal_normal=_CF!BI20,"",IF(OR(BI20="", NOT(ISNUMBER(BI20)), ISERROR(BI20), $B20=""), "",
   IF($I20=1,
      IFBLANK(
         _xldudf_CX_PUSH(BI20*fxVal_normal, CX_ENTITY, $B20, BI$11, BI$14, BI$19,),
         ""
      ),
      IF($I20=2,
         IFBLANK(
            _xldudf_CX_PUSH(BI20, CX_ENTITY, $B20, BI$11, BI$14, BI$19,),
            ""
         ),
         IF($I20=3,
            "",
            IFBLANK(
               _xldudf_CX_PUSH(BI20, CX_ENTITY, $B20, BI$11, BI$14, BI$19,),
               ""
            )
         )
      )
   )
)),"")</f>
        <v/>
      </c>
      <c r="EC20" s="1883" t="str" cm="1">
        <f t="array" aca="1" ref="EC20" ca="1">IFERROR(IF(BJ20*fxVal_normal=_CF!BJ20,"",IF(OR(BJ20="", NOT(ISNUMBER(BJ20)), ISERROR(BJ20), $B20=""), "",
   IF($I20=1,
      IFBLANK(
         _xldudf_CX_PUSH(BJ20*fxVal_normal, CX_ENTITY, $B20, BJ$11, BJ$14, BJ$19,),
         ""
      ),
      IF($I20=2,
         IFBLANK(
            _xldudf_CX_PUSH(BJ20, CX_ENTITY, $B20, BJ$11, BJ$14, BJ$19,),
            ""
         ),
         IF($I20=3,
            "",
            IFBLANK(
               _xldudf_CX_PUSH(BJ20, CX_ENTITY, $B20, BJ$11, BJ$14, BJ$19,),
               ""
            )
         )
      )
   )
)),"")</f>
        <v/>
      </c>
      <c r="ED20" s="1883" t="str" cm="1">
        <f t="array" aca="1" ref="ED20" ca="1">IFERROR(IF(BK20*fxVal_normal=_CF!BK20,"",IF(OR(BK20="", NOT(ISNUMBER(BK20)), ISERROR(BK20), $B20=""), "",
   IF($I20=1,
      IFBLANK(
         _xldudf_CX_PUSH(BK20*fxVal_normal, CX_ENTITY, $B20, BK$11, BK$14, BK$19,),
         ""
      ),
      IF($I20=2,
         IFBLANK(
            _xldudf_CX_PUSH(BK20, CX_ENTITY, $B20, BK$11, BK$14, BK$19,),
            ""
         ),
         IF($I20=3,
            "",
            IFBLANK(
               _xldudf_CX_PUSH(BK20, CX_ENTITY, $B20, BK$11, BK$14, BK$19,),
               ""
            )
         )
      )
   )
)),"")</f>
        <v/>
      </c>
      <c r="EE20" s="1883" t="str" cm="1">
        <f t="array" aca="1" ref="EE20" ca="1">IFERROR(IF(BL20*fxVal_normal=_CF!BL20,"",IF(OR(BL20="", NOT(ISNUMBER(BL20)), ISERROR(BL20), $B20=""), "",
   IF($I20=1,
      IFBLANK(
         _xldudf_CX_PUSH(BL20*fxVal_normal, CX_ENTITY, $B20, BL$11, BL$14, BL$19,),
         ""
      ),
      IF($I20=2,
         IFBLANK(
            _xldudf_CX_PUSH(BL20, CX_ENTITY, $B20, BL$11, BL$14, BL$19,),
            ""
         ),
         IF($I20=3,
            "",
            IFBLANK(
               _xldudf_CX_PUSH(BL20, CX_ENTITY, $B20, BL$11, BL$14, BL$19,),
               ""
            )
         )
      )
   )
)),"")</f>
        <v/>
      </c>
      <c r="EF20" s="1883" t="str" cm="1">
        <f t="array" aca="1" ref="EF20" ca="1">IFERROR(IF(BM20*fxVal_normal=_CF!BM20,"",IF(OR(BM20="", NOT(ISNUMBER(BM20)), ISERROR(BM20), $B20=""), "",
   IF($I20=1,
      IFBLANK(
         _xldudf_CX_PUSH(BM20*fxVal_normal, CX_ENTITY, $B20, BM$11, BM$14, BM$19,),
         ""
      ),
      IF($I20=2,
         IFBLANK(
            _xldudf_CX_PUSH(BM20, CX_ENTITY, $B20, BM$11, BM$14, BM$19,),
            ""
         ),
         IF($I20=3,
            "",
            IFBLANK(
               _xldudf_CX_PUSH(BM20, CX_ENTITY, $B20, BM$11, BM$14, BM$19,),
               ""
            )
         )
      )
   )
)),"")</f>
        <v/>
      </c>
      <c r="EG20" s="1883" t="str" cm="1">
        <f t="array" aca="1" ref="EG20" ca="1">IFERROR(IF(BN20*fxVal_normal=_CF!BN20,"",IF(OR(BN20="",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37" ht="21" customHeight="1">
      <c r="A21" s="1625"/>
      <c r="B21" s="695" t="str" cm="1">
        <f t="array" ref="B21">IFBLANK( _CF!F21,"")</f>
        <v>Non-Cash Adjustments</v>
      </c>
      <c r="C21" s="695" t="str" cm="1">
        <f t="array" ref="C21">IFBLANK(_CF!C21,"")</f>
        <v>Non-Cash Adjustments (Company View)</v>
      </c>
      <c r="D21" s="1548"/>
      <c r="E21" s="695"/>
      <c r="F21" s="577"/>
      <c r="G21" s="578"/>
      <c r="H21" s="578">
        <v>1</v>
      </c>
      <c r="I21" s="578">
        <v>1</v>
      </c>
      <c r="J21" s="401" cm="1">
        <f t="array" ref="J21">IFBLANK( Z21,"")</f>
        <v>1</v>
      </c>
      <c r="K21" s="578"/>
      <c r="N21" s="158"/>
      <c r="O21" s="101"/>
      <c r="P21" s="52"/>
      <c r="Q21" s="101"/>
      <c r="R21" s="126"/>
      <c r="S21" s="101"/>
      <c r="T21" s="101"/>
      <c r="U21" s="39"/>
      <c r="W21" s="932" t="str">
        <f>$W$20</f>
        <v>Actual</v>
      </c>
      <c r="X21" s="815" t="str">
        <f>_CF!X21</f>
        <v>a</v>
      </c>
      <c r="Y21" s="915">
        <v>2</v>
      </c>
      <c r="Z21" s="198" cm="1">
        <f t="array" ref="Z21">_xlfn.SWITCH(
    TRUE,
    _CF!$L21=TRUE, 1,
    _CF!$L21=FALSE,-1,
    _CF!$L21=-1,0,
"n/a"
)</f>
        <v>1</v>
      </c>
      <c r="AA21" s="200"/>
      <c r="AB21" s="88" t="str">
        <f>_CF!AB21</f>
        <v>Non-Cash Adjustments</v>
      </c>
      <c r="AC21" s="88" t="e" cm="1" vm="5">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2281">
        <v>1</v>
      </c>
      <c r="AE21" s="2281">
        <v>1</v>
      </c>
      <c r="AF21" s="2281">
        <v>1</v>
      </c>
      <c r="AG21" s="2281">
        <v>1</v>
      </c>
      <c r="AH21" s="2281">
        <v>1</v>
      </c>
      <c r="AI21" s="2281">
        <v>1</v>
      </c>
      <c r="AJ21" s="2281">
        <v>1</v>
      </c>
      <c r="AK21" s="2281">
        <v>1</v>
      </c>
      <c r="AL21" s="2281">
        <v>1</v>
      </c>
      <c r="AM21" s="2281">
        <v>1</v>
      </c>
      <c r="AN21" s="2281">
        <v>1</v>
      </c>
      <c r="AO21" s="2281">
        <v>1</v>
      </c>
      <c r="AP21" s="2281">
        <v>1</v>
      </c>
      <c r="AQ21" s="2281">
        <v>1</v>
      </c>
      <c r="AR21" s="2281">
        <v>1</v>
      </c>
      <c r="AS21" s="2281">
        <v>1</v>
      </c>
      <c r="AT21" s="2281">
        <v>1</v>
      </c>
      <c r="AU21" s="2281">
        <v>1</v>
      </c>
      <c r="AV21" s="2281">
        <v>1</v>
      </c>
      <c r="AW21" s="2281">
        <v>1</v>
      </c>
      <c r="AX21" s="2281">
        <v>1</v>
      </c>
      <c r="AY21" s="2281">
        <v>1</v>
      </c>
      <c r="AZ21" s="2281">
        <v>1</v>
      </c>
      <c r="BA21" s="2281">
        <v>1</v>
      </c>
      <c r="BB21" s="2281">
        <v>1</v>
      </c>
      <c r="BC21" s="2281">
        <v>1</v>
      </c>
      <c r="BD21" s="2281">
        <v>1</v>
      </c>
      <c r="BE21" s="2281">
        <v>1</v>
      </c>
      <c r="BF21" s="2281">
        <v>1</v>
      </c>
      <c r="BG21" s="2281">
        <v>1</v>
      </c>
      <c r="BH21" s="2281">
        <v>1</v>
      </c>
      <c r="BI21" s="2281">
        <v>1</v>
      </c>
      <c r="BJ21" s="2281">
        <v>1</v>
      </c>
      <c r="BK21" s="2281">
        <v>1</v>
      </c>
      <c r="BL21" s="2281">
        <v>1</v>
      </c>
      <c r="BM21" s="2281">
        <v>1</v>
      </c>
      <c r="BN21" s="2281">
        <v>1</v>
      </c>
      <c r="BO21" s="2115"/>
      <c r="BP21" s="2115"/>
      <c r="BQ21" s="2115"/>
      <c r="BR21" s="2115"/>
      <c r="BS21" s="2115"/>
      <c r="BT21" s="2115"/>
      <c r="BU21" s="2115"/>
      <c r="BV21" s="2115"/>
      <c r="BW21" s="2115"/>
      <c r="BX21" s="2115"/>
      <c r="BY21" s="2115"/>
      <c r="BZ21" s="2115"/>
      <c r="CA21" s="1330"/>
      <c r="CB21" s="537"/>
      <c r="CC21" s="1484"/>
      <c r="CD21" s="1461" t="e" cm="1">
        <f t="array" aca="1" ref="CD21" ca="1">_xlfn.LET( _xlpm.CheckBlank, SUM(CF!$AD21:$BN21) = 0, IF(_xlpm.CheckBlank, "", SUM(_xlfn._xlws.FILTER(CF!$AD21:$BN21,(YEAR(CF!$AD$12:$BN$12)=CF!CD$12)*(array_timeline&lt;=CF!CD$11)))))</f>
        <v>#NAME?</v>
      </c>
      <c r="CE21" s="1461" t="e" cm="1">
        <f t="array" aca="1" ref="CE21" ca="1">_xlfn.LET( _xlpm.CheckBlank, SUM(CF!$AD21:$BN21) = 0, IF(_xlpm.CheckBlank, "", SUM(_xlfn._xlws.FILTER(CF!$AD21:$BN21,(YEAR(CF!$AD$12:$BN$12)=CF!CE$12)*(array_timeline&lt;=CF!CE$11)))))</f>
        <v>#NAME?</v>
      </c>
      <c r="CF21" s="1314"/>
      <c r="CG21" s="1461" t="e" cm="1">
        <f t="array" aca="1" ref="CG21" ca="1">_xlfn.LET(_xlpm.CheckBlank,SUM(CF!$AD21:$BN21)=0,IF(_xlpm.CheckBlank,"",SUM(_xlfn._xlws.FILTER(CF!$AD21:$BN21,(YEAR(CF!$AD$12:$BN$12)=CF!CG$12)*(array_timeline&lt;=CF!CG$11)))))</f>
        <v>#NAME?</v>
      </c>
      <c r="CH21" s="1461" t="e" cm="1">
        <f t="array" aca="1" ref="CH21" ca="1">_xlfn.LET(_xlpm.CheckBlank,SUM(CF!$AD21:$BN21)=0,IF(_xlpm.CheckBlank,"",SUM(_xlfn._xlws.FILTER(CF!$AD21:$BN21,(YEAR(CF!$AD$12:$BN$12)=CF!CH$12)*(array_timeline&lt;=CF!CH$11)))))</f>
        <v>#NAME?</v>
      </c>
      <c r="CI21" s="1314"/>
      <c r="CJ21" s="1461" cm="1">
        <f t="array" ref="CJ21">_xlfn.LET( _xlpm.CheckBlank, SUM(CF!$AD21:$BN21) = 0, IF(_xlpm.CheckBlank, "", SUM(_xlfn.TAKE(_xlfn.DROP(CF!$AD21:$BN21, ,-DATEDIFF(CF!CJ$11, val_asOfDate,"M")),1,-12))))</f>
        <v>12</v>
      </c>
      <c r="CK21" s="1461" cm="1">
        <f t="array" ref="CK21">_xlfn.LET( _xlpm.CheckBlank, SUM(CF!$AD21:$BN21) = 0, IF(_xlpm.CheckBlank, "", SUM(_xlfn.TAKE(_xlfn.DROP(CF!$AD21:$BN21, ,-DATEDIFF(CF!CK$11, val_asOfDate,"M")),1,-12))))</f>
        <v>12</v>
      </c>
      <c r="CL21" s="1314"/>
      <c r="CM21" s="1552" t="e" cm="1">
        <f t="array" aca="1" ref="CM21" ca="1">TODECIMAL(IFBLANK(_CF!CM21,""), fxVal_normal)</f>
        <v>#NAME?</v>
      </c>
      <c r="CN21" s="1552" t="e" cm="1">
        <f t="array" aca="1" ref="CN21" ca="1">TODECIMAL(IFBLANK(_CF!CN21,""), fxVal_normal)</f>
        <v>#NAME?</v>
      </c>
      <c r="CO21" s="34"/>
      <c r="CQ21" s="2085" t="str" cm="1">
        <f t="array" aca="1" ref="CQ21" ca="1">IFERROR(IF(Y21&lt;&gt;AB21,_xldudf_CX_PUSH(Y21,CX_ENTITY,C21,EOMONTH(val_asOfDate,0)),""),"")</f>
        <v/>
      </c>
      <c r="CR21" s="2085" t="str" cm="1">
        <f t="array" aca="1" ref="CR21" ca="1">IFERROR(IF(Y21&lt;&gt;AB21,_xldudf_CX_PUSH(Y21,CX_ENTITY,C21,EOMONTH(val_asOfDate,1)),""),"")</f>
        <v/>
      </c>
      <c r="CS21" s="2085" t="str" cm="1">
        <f t="array" aca="1" ref="CS21" ca="1">IFERROR(IF(Y21&lt;&gt;AB21,_xldudf_CX_PUSH(Y21,CX_ENTITY,C21,EOMONTH(val_asOfDate,2)),""),"")</f>
        <v/>
      </c>
      <c r="CT21" s="2085" t="str" cm="1">
        <f t="array" aca="1" ref="CT21" ca="1">IFERROR(IF(Y21&lt;&gt;AB21,_xldudf_CX_PUSH(Y21,CX_ENTITY,C21,EOMONTH(val_asOfDate,3)),""),"")</f>
        <v/>
      </c>
      <c r="CU21" s="2086" t="str" cm="1">
        <f t="array" aca="1" ref="CU21" ca="1">IFERROR(IF(CM21*fxVal_normal=_CF!CM21,"",IF(OR($CM21="",, NOT(ISNUMBER($CM21)), ISERROR($CM21), $B21=""), "",
   IF($I21=1,
      IFBLANK(
         _xldudf_CX_PUSH($CM21*fxVal_normal, CX_ENTITY, $B21, $CM$11, $CM$14, $CM$19,),
         ""
      ),
      IF($I21=2,
         IFBLANK(
            _xldudf_CX_PUSH($CM21, CX_ENTITY, $B21, $CM$11, $CM$14, $CM$19,),
            ""
         ),
         IF($I21=3,
            "",
            IFBLANK(
               _xldudf_CX_PUSH($CM21, CX_ENTITY, $B21, $CM$11, $CM$14, $CM$19,),
               ""
            )
         )
      )
   )
)),"")</f>
        <v/>
      </c>
      <c r="CV21" s="2086" t="str" cm="1">
        <f t="array" aca="1" ref="CV21" ca="1">IFERROR(IF(CN21*fxVal_normal=_CF!CN21,"",IF(OR($CN21="",, NOT(ISNUMBER($CN21)), ISERROR($CN21), $B21=""), "",
   IF($I21=1,
      IFBLANK(
         _xldudf_CX_PUSH($CN21*fxVal_normal, CX_ENTITY, $B21, $CN$11, $CN$14, $CN$19,),
         ""
      ),
      IF($I21=2,
         IFBLANK(
            _xldudf_CX_PUSH($CN21, CX_ENTITY, $B21, $CN$11, $CN$14, $CN$19,),
            ""
         ),
         IF($I21=3,
            "",
            IFBLANK(
               _xldudf_CX_PUSH($CN21, CX_ENTITY, $B21, $CN$11, $CN$14, $CN$19,),
               ""
            )
         )
      )
   )
)),"")</f>
        <v/>
      </c>
      <c r="CW21" s="1883" t="str" cm="1">
        <f t="array" aca="1" ref="CW21" ca="1">IFERROR(IF(AD21*fxVal_normal=_CF!AD21,"",IF(OR(AD21="", NOT(ISNUMBER(AD21)), ISERROR(AD21), $B21=""), "",
   IF($I21=1,
      IFBLANK(
         _xldudf_CX_PUSH(AD21*fxVal_normal, CX_ENTITY, $B21, AD$11, AD$14, AD$19,),
         ""
      ),
      IF($I21=2,
         IFBLANK(
            _xldudf_CX_PUSH(AD21, CX_ENTITY, $B21, AD$11, AD$14, AD$19,),
            ""
         ),
         IF($I21=3,
            "",
            IFBLANK(
               _xldudf_CX_PUSH(AD21, CX_ENTITY, $B21, AD$11, AD$14, AD$19,),
               ""
            )
         )
      )
   )
)),"")</f>
        <v/>
      </c>
      <c r="CX21" s="1883" t="str" cm="1">
        <f t="array" aca="1" ref="CX21" ca="1">IFERROR(IF(AE21*fxVal_normal=_CF!AE21,"",IF(OR(AE21="", NOT(ISNUMBER(AE21)), ISERROR(AE21), $B21=""), "",
   IF($I21=1,
      IFBLANK(
         _xldudf_CX_PUSH(AE21*fxVal_normal, CX_ENTITY, $B21, AE$11, AE$14, AE$19,),
         ""
      ),
      IF($I21=2,
         IFBLANK(
            _xldudf_CX_PUSH(AE21, CX_ENTITY, $B21, AE$11, AE$14, AE$19,),
            ""
         ),
         IF($I21=3,
            "",
            IFBLANK(
               _xldudf_CX_PUSH(AE21, CX_ENTITY, $B21, AE$11, AE$14, AE$19,),
               ""
            )
         )
      )
   )
)),"")</f>
        <v/>
      </c>
      <c r="CY21" s="1883" t="str" cm="1">
        <f t="array" aca="1" ref="CY21" ca="1">IFERROR(IF(AF21*fxVal_normal=_CF!AF21,"",IF(OR(AF21="", NOT(ISNUMBER(AF21)), ISERROR(AF21), $B21=""), "",
   IF($I21=1,
      IFBLANK(
         _xldudf_CX_PUSH(AF21*fxVal_normal, CX_ENTITY, $B21, AF$11, AF$14, AF$19,),
         ""
      ),
      IF($I21=2,
         IFBLANK(
            _xldudf_CX_PUSH(AF21, CX_ENTITY, $B21, AF$11, AF$14, AF$19,),
            ""
         ),
         IF($I21=3,
            "",
            IFBLANK(
               _xldudf_CX_PUSH(AF21, CX_ENTITY, $B21, AF$11, AF$14, AF$19,),
               ""
            )
         )
      )
   )
)),"")</f>
        <v/>
      </c>
      <c r="CZ21" s="1883" t="str" cm="1">
        <f t="array" aca="1" ref="CZ21" ca="1">IFERROR(IF(AG21*fxVal_normal=_CF!AG21,"",IF(OR(AG21="", NOT(ISNUMBER(AG21)), ISERROR(AG21), $B21=""), "",
   IF($I21=1,
      IFBLANK(
         _xldudf_CX_PUSH(AG21*fxVal_normal, CX_ENTITY, $B21, AG$11, AG$14, AG$19,),
         ""
      ),
      IF($I21=2,
         IFBLANK(
            _xldudf_CX_PUSH(AG21, CX_ENTITY, $B21, AG$11, AG$14, AG$19,),
            ""
         ),
         IF($I21=3,
            "",
            IFBLANK(
               _xldudf_CX_PUSH(AG21, CX_ENTITY, $B21, AG$11, AG$14, AG$19,),
               ""
            )
         )
      )
   )
)),"")</f>
        <v/>
      </c>
      <c r="DA21" s="1883" t="str" cm="1">
        <f t="array" aca="1" ref="DA21" ca="1">IFERROR(IF(AH21*fxVal_normal=_CF!AH21,"",IF(OR(AH21="", NOT(ISNUMBER(AH21)), ISERROR(AH21), $B21=""), "",
   IF($I21=1,
      IFBLANK(
         _xldudf_CX_PUSH(AH21*fxVal_normal, CX_ENTITY, $B21, AH$11, AH$14, AH$19,),
         ""
      ),
      IF($I21=2,
         IFBLANK(
            _xldudf_CX_PUSH(AH21, CX_ENTITY, $B21, AH$11, AH$14, AH$19,),
            ""
         ),
         IF($I21=3,
            "",
            IFBLANK(
               _xldudf_CX_PUSH(AH21, CX_ENTITY, $B21, AH$11, AH$14, AH$19,),
               ""
            )
         )
      )
   )
)),"")</f>
        <v/>
      </c>
      <c r="DB21" s="1883" t="str" cm="1">
        <f t="array" aca="1" ref="DB21" ca="1">IFERROR(IF(AI21*fxVal_normal=_CF!AI21,"",IF(OR(AI21="", NOT(ISNUMBER(AI21)), ISERROR(AI21), $B21=""), "",
   IF($I21=1,
      IFBLANK(
         _xldudf_CX_PUSH(AI21*fxVal_normal, CX_ENTITY, $B21, AI$11, AI$14, AI$19,),
         ""
      ),
      IF($I21=2,
         IFBLANK(
            _xldudf_CX_PUSH(AI21, CX_ENTITY, $B21, AI$11, AI$14, AI$19,),
            ""
         ),
         IF($I21=3,
            "",
            IFBLANK(
               _xldudf_CX_PUSH(AI21, CX_ENTITY, $B21, AI$11, AI$14, AI$19,),
               ""
            )
         )
      )
   )
)),"")</f>
        <v/>
      </c>
      <c r="DC21" s="1883" t="str" cm="1">
        <f t="array" aca="1" ref="DC21" ca="1">IFERROR(IF(AJ21*fxVal_normal=_CF!AJ21,"",IF(OR(AJ21="", NOT(ISNUMBER(AJ21)), ISERROR(AJ21), $B21=""), "",
   IF($I21=1,
      IFBLANK(
         _xldudf_CX_PUSH(AJ21*fxVal_normal, CX_ENTITY, $B21, AJ$11, AJ$14, AJ$19,),
         ""
      ),
      IF($I21=2,
         IFBLANK(
            _xldudf_CX_PUSH(AJ21, CX_ENTITY, $B21, AJ$11, AJ$14, AJ$19,),
            ""
         ),
         IF($I21=3,
            "",
            IFBLANK(
               _xldudf_CX_PUSH(AJ21, CX_ENTITY, $B21, AJ$11, AJ$14, AJ$19,),
               ""
            )
         )
      )
   )
)),"")</f>
        <v/>
      </c>
      <c r="DD21" s="1883" t="str" cm="1">
        <f t="array" aca="1" ref="DD21" ca="1">IFERROR(IF(AK21*fxVal_normal=_CF!AK21,"",IF(OR(AK21="", NOT(ISNUMBER(AK21)), ISERROR(AK21), $B21=""), "",
   IF($I21=1,
      IFBLANK(
         _xldudf_CX_PUSH(AK21*fxVal_normal, CX_ENTITY, $B21, AK$11, AK$14, AK$19,),
         ""
      ),
      IF($I21=2,
         IFBLANK(
            _xldudf_CX_PUSH(AK21, CX_ENTITY, $B21, AK$11, AK$14, AK$19,),
            ""
         ),
         IF($I21=3,
            "",
            IFBLANK(
               _xldudf_CX_PUSH(AK21, CX_ENTITY, $B21, AK$11, AK$14, AK$19,),
               ""
            )
         )
      )
   )
)),"")</f>
        <v/>
      </c>
      <c r="DE21" s="1883" t="str" cm="1">
        <f t="array" aca="1" ref="DE21" ca="1">IFERROR(IF(AL21*fxVal_normal=_CF!AL21,"",IF(OR(AL21="", NOT(ISNUMBER(AL21)), ISERROR(AL21), $B21=""), "",
   IF($I21=1,
      IFBLANK(
         _xldudf_CX_PUSH(AL21*fxVal_normal, CX_ENTITY, $B21, AL$11, AL$14, AL$19,),
         ""
      ),
      IF($I21=2,
         IFBLANK(
            _xldudf_CX_PUSH(AL21, CX_ENTITY, $B21, AL$11, AL$14, AL$19,),
            ""
         ),
         IF($I21=3,
            "",
            IFBLANK(
               _xldudf_CX_PUSH(AL21, CX_ENTITY, $B21, AL$11, AL$14, AL$19,),
               ""
            )
         )
      )
   )
)),"")</f>
        <v/>
      </c>
      <c r="DF21" s="1883" t="str" cm="1">
        <f t="array" aca="1" ref="DF21" ca="1">IFERROR(IF(AM21*fxVal_normal=_CF!AM21,"",IF(OR(AM21="", NOT(ISNUMBER(AM21)), ISERROR(AM21), $B21=""), "",
   IF($I21=1,
      IFBLANK(
         _xldudf_CX_PUSH(AM21*fxVal_normal, CX_ENTITY, $B21, AM$11, AM$14, AM$19,),
         ""
      ),
      IF($I21=2,
         IFBLANK(
            _xldudf_CX_PUSH(AM21, CX_ENTITY, $B21, AM$11, AM$14, AM$19,),
            ""
         ),
         IF($I21=3,
            "",
            IFBLANK(
               _xldudf_CX_PUSH(AM21, CX_ENTITY, $B21, AM$11, AM$14, AM$19,),
               ""
            )
         )
      )
   )
)),"")</f>
        <v/>
      </c>
      <c r="DG21" s="1883" t="str" cm="1">
        <f t="array" aca="1" ref="DG21" ca="1">IFERROR(IF(AN21*fxVal_normal=_CF!AN21,"",IF(OR(AN21="", NOT(ISNUMBER(AN21)), ISERROR(AN21), $B21=""), "",
   IF($I21=1,
      IFBLANK(
         _xldudf_CX_PUSH(AN21*fxVal_normal, CX_ENTITY, $B21, AN$11, AN$14, AN$19,),
         ""
      ),
      IF($I21=2,
         IFBLANK(
            _xldudf_CX_PUSH(AN21, CX_ENTITY, $B21, AN$11, AN$14, AN$19,),
            ""
         ),
         IF($I21=3,
            "",
            IFBLANK(
               _xldudf_CX_PUSH(AN21, CX_ENTITY, $B21, AN$11, AN$14, AN$19,),
               ""
            )
         )
      )
   )
)),"")</f>
        <v/>
      </c>
      <c r="DH21" s="1883" t="str" cm="1">
        <f t="array" aca="1" ref="DH21" ca="1">IFERROR(IF(AO21*fxVal_normal=_CF!AO21,"",IF(OR(AO21="", NOT(ISNUMBER(AO21)), ISERROR(AO21), $B21=""), "",
   IF($I21=1,
      IFBLANK(
         _xldudf_CX_PUSH(AO21*fxVal_normal, CX_ENTITY, $B21, AO$11, AO$14, AO$19,),
         ""
      ),
      IF($I21=2,
         IFBLANK(
            _xldudf_CX_PUSH(AO21, CX_ENTITY, $B21, AO$11, AO$14, AO$19,),
            ""
         ),
         IF($I21=3,
            "",
            IFBLANK(
               _xldudf_CX_PUSH(AO21, CX_ENTITY, $B21, AO$11, AO$14, AO$19,),
               ""
            )
         )
      )
   )
)),"")</f>
        <v/>
      </c>
      <c r="DI21" s="1883" t="str" cm="1">
        <f t="array" aca="1" ref="DI21" ca="1">IFERROR(IF(AP21*fxVal_normal=_CF!AP21,"",IF(OR(AP21="", NOT(ISNUMBER(AP21)), ISERROR(AP21), $B21=""), "",
   IF($I21=1,
      IFBLANK(
         _xldudf_CX_PUSH(AP21*fxVal_normal, CX_ENTITY, $B21, AP$11, AP$14, AP$19,),
         ""
      ),
      IF($I21=2,
         IFBLANK(
            _xldudf_CX_PUSH(AP21, CX_ENTITY, $B21, AP$11, AP$14, AP$19,),
            ""
         ),
         IF($I21=3,
            "",
            IFBLANK(
               _xldudf_CX_PUSH(AP21, CX_ENTITY, $B21, AP$11, AP$14, AP$19,),
               ""
            )
         )
      )
   )
)),"")</f>
        <v/>
      </c>
      <c r="DJ21" s="1883" t="str" cm="1">
        <f t="array" aca="1" ref="DJ21" ca="1">IFERROR(IF(AQ21*fxVal_normal=_CF!AQ21,"",IF(OR(AQ21="", NOT(ISNUMBER(AQ21)), ISERROR(AQ21), $B21=""), "",
   IF($I21=1,
      IFBLANK(
         _xldudf_CX_PUSH(AQ21*fxVal_normal, CX_ENTITY, $B21, AQ$11, AQ$14, AQ$19,),
         ""
      ),
      IF($I21=2,
         IFBLANK(
            _xldudf_CX_PUSH(AQ21, CX_ENTITY, $B21, AQ$11, AQ$14, AQ$19,),
            ""
         ),
         IF($I21=3,
            "",
            IFBLANK(
               _xldudf_CX_PUSH(AQ21, CX_ENTITY, $B21, AQ$11, AQ$14, AQ$19,),
               ""
            )
         )
      )
   )
)),"")</f>
        <v/>
      </c>
      <c r="DK21" s="1883" t="str" cm="1">
        <f t="array" aca="1" ref="DK21" ca="1">IFERROR(IF(AR21*fxVal_normal=_CF!AR21,"",IF(OR(AR21="", NOT(ISNUMBER(AR21)), ISERROR(AR21), $B21=""), "",
   IF($I21=1,
      IFBLANK(
         _xldudf_CX_PUSH(AR21*fxVal_normal, CX_ENTITY, $B21, AR$11, AR$14, AR$19,),
         ""
      ),
      IF($I21=2,
         IFBLANK(
            _xldudf_CX_PUSH(AR21, CX_ENTITY, $B21, AR$11, AR$14, AR$19,),
            ""
         ),
         IF($I21=3,
            "",
            IFBLANK(
               _xldudf_CX_PUSH(AR21, CX_ENTITY, $B21, AR$11, AR$14, AR$19,),
               ""
            )
         )
      )
   )
)),"")</f>
        <v/>
      </c>
      <c r="DL21" s="1883" t="str" cm="1">
        <f t="array" aca="1" ref="DL21" ca="1">IFERROR(IF(AS21*fxVal_normal=_CF!AS21,"",IF(OR(AS21="", NOT(ISNUMBER(AS21)), ISERROR(AS21), $B21=""), "",
   IF($I21=1,
      IFBLANK(
         _xldudf_CX_PUSH(AS21*fxVal_normal, CX_ENTITY, $B21, AS$11, AS$14, AS$19,),
         ""
      ),
      IF($I21=2,
         IFBLANK(
            _xldudf_CX_PUSH(AS21, CX_ENTITY, $B21, AS$11, AS$14, AS$19,),
            ""
         ),
         IF($I21=3,
            "",
            IFBLANK(
               _xldudf_CX_PUSH(AS21, CX_ENTITY, $B21, AS$11, AS$14, AS$19,),
               ""
            )
         )
      )
   )
)),"")</f>
        <v/>
      </c>
      <c r="DM21" s="1883" t="str" cm="1">
        <f t="array" aca="1" ref="DM21" ca="1">IFERROR(IF(AT21*fxVal_normal=_CF!AT21,"",IF(OR(AT21="", NOT(ISNUMBER(AT21)), ISERROR(AT21), $B21=""), "",
   IF($I21=1,
      IFBLANK(
         _xldudf_CX_PUSH(AT21*fxVal_normal, CX_ENTITY, $B21, AT$11, AT$14, AT$19,),
         ""
      ),
      IF($I21=2,
         IFBLANK(
            _xldudf_CX_PUSH(AT21, CX_ENTITY, $B21, AT$11, AT$14, AT$19,),
            ""
         ),
         IF($I21=3,
            "",
            IFBLANK(
               _xldudf_CX_PUSH(AT21, CX_ENTITY, $B21, AT$11, AT$14, AT$19,),
               ""
            )
         )
      )
   )
)),"")</f>
        <v/>
      </c>
      <c r="DN21" s="1883" t="str" cm="1">
        <f t="array" aca="1" ref="DN21" ca="1">IFERROR(IF(AU21*fxVal_normal=_CF!AU21,"",IF(OR(AU21="", NOT(ISNUMBER(AU21)), ISERROR(AU21), $B21=""), "",
   IF($I21=1,
      IFBLANK(
         _xldudf_CX_PUSH(AU21*fxVal_normal, CX_ENTITY, $B21, AU$11, AU$14, AU$19,),
         ""
      ),
      IF($I21=2,
         IFBLANK(
            _xldudf_CX_PUSH(AU21, CX_ENTITY, $B21, AU$11, AU$14, AU$19,),
            ""
         ),
         IF($I21=3,
            "",
            IFBLANK(
               _xldudf_CX_PUSH(AU21, CX_ENTITY, $B21, AU$11, AU$14, AU$19,),
               ""
            )
         )
      )
   )
)),"")</f>
        <v/>
      </c>
      <c r="DO21" s="1883" t="str" cm="1">
        <f t="array" aca="1" ref="DO21" ca="1">IFERROR(IF(AV21*fxVal_normal=_CF!AV21,"",IF(OR(AV21="", NOT(ISNUMBER(AV21)), ISERROR(AV21), $B21=""), "",
   IF($I21=1,
      IFBLANK(
         _xldudf_CX_PUSH(AV21*fxVal_normal, CX_ENTITY, $B21, AV$11, AV$14, AV$19,),
         ""
      ),
      IF($I21=2,
         IFBLANK(
            _xldudf_CX_PUSH(AV21, CX_ENTITY, $B21, AV$11, AV$14, AV$19,),
            ""
         ),
         IF($I21=3,
            "",
            IFBLANK(
               _xldudf_CX_PUSH(AV21, CX_ENTITY, $B21, AV$11, AV$14, AV$19,),
               ""
            )
         )
      )
   )
)),"")</f>
        <v/>
      </c>
      <c r="DP21" s="1883" t="str" cm="1">
        <f t="array" aca="1" ref="DP21" ca="1">IFERROR(IF(AW21*fxVal_normal=_CF!AW21,"",IF(OR(AW21="", NOT(ISNUMBER(AW21)), ISERROR(AW21), $B21=""), "",
   IF($I21=1,
      IFBLANK(
         _xldudf_CX_PUSH(AW21*fxVal_normal, CX_ENTITY, $B21, AW$11, AW$14, AW$19,),
         ""
      ),
      IF($I21=2,
         IFBLANK(
            _xldudf_CX_PUSH(AW21, CX_ENTITY, $B21, AW$11, AW$14, AW$19,),
            ""
         ),
         IF($I21=3,
            "",
            IFBLANK(
               _xldudf_CX_PUSH(AW21, CX_ENTITY, $B21, AW$11, AW$14, AW$19,),
               ""
            )
         )
      )
   )
)),"")</f>
        <v/>
      </c>
      <c r="DQ21" s="1883" t="str" cm="1">
        <f t="array" aca="1" ref="DQ21" ca="1">IFERROR(IF(AX21*fxVal_normal=_CF!AX21,"",IF(OR(AX21="", NOT(ISNUMBER(AX21)), ISERROR(AX21), $B21=""), "",
   IF($I21=1,
      IFBLANK(
         _xldudf_CX_PUSH(AX21*fxVal_normal, CX_ENTITY, $B21, AX$11, AX$14, AX$19,),
         ""
      ),
      IF($I21=2,
         IFBLANK(
            _xldudf_CX_PUSH(AX21, CX_ENTITY, $B21, AX$11, AX$14, AX$19,),
            ""
         ),
         IF($I21=3,
            "",
            IFBLANK(
               _xldudf_CX_PUSH(AX21, CX_ENTITY, $B21, AX$11, AX$14, AX$19,),
               ""
            )
         )
      )
   )
)),"")</f>
        <v/>
      </c>
      <c r="DR21" s="1883" t="str" cm="1">
        <f t="array" aca="1" ref="DR21" ca="1">IFERROR(IF(AY21*fxVal_normal=_CF!AY21,"",IF(OR(AY21="", NOT(ISNUMBER(AY21)), ISERROR(AY21), $B21=""), "",
   IF($I21=1,
      IFBLANK(
         _xldudf_CX_PUSH(AY21*fxVal_normal, CX_ENTITY, $B21, AY$11, AY$14, AY$19,),
         ""
      ),
      IF($I21=2,
         IFBLANK(
            _xldudf_CX_PUSH(AY21, CX_ENTITY, $B21, AY$11, AY$14, AY$19,),
            ""
         ),
         IF($I21=3,
            "",
            IFBLANK(
               _xldudf_CX_PUSH(AY21, CX_ENTITY, $B21, AY$11, AY$14, AY$19,),
               ""
            )
         )
      )
   )
)),"")</f>
        <v/>
      </c>
      <c r="DS21" s="1883" t="str" cm="1">
        <f t="array" aca="1" ref="DS21" ca="1">IFERROR(IF(AZ21*fxVal_normal=_CF!AZ21,"",IF(OR(AZ21="", NOT(ISNUMBER(AZ21)), ISERROR(AZ21), $B21=""), "",
   IF($I21=1,
      IFBLANK(
         _xldudf_CX_PUSH(AZ21*fxVal_normal, CX_ENTITY, $B21, AZ$11, AZ$14, AZ$19,),
         ""
      ),
      IF($I21=2,
         IFBLANK(
            _xldudf_CX_PUSH(AZ21, CX_ENTITY, $B21, AZ$11, AZ$14, AZ$19,),
            ""
         ),
         IF($I21=3,
            "",
            IFBLANK(
               _xldudf_CX_PUSH(AZ21, CX_ENTITY, $B21, AZ$11, AZ$14, AZ$19,),
               ""
            )
         )
      )
   )
)),"")</f>
        <v/>
      </c>
      <c r="DT21" s="1883" t="str" cm="1">
        <f t="array" aca="1" ref="DT21" ca="1">IFERROR(IF(BA21*fxVal_normal=_CF!BA21,"",IF(OR(BA21="", NOT(ISNUMBER(BA21)), ISERROR(BA21), $B21=""), "",
   IF($I21=1,
      IFBLANK(
         _xldudf_CX_PUSH(BA21*fxVal_normal, CX_ENTITY, $B21, BA$11, BA$14, BA$19,),
         ""
      ),
      IF($I21=2,
         IFBLANK(
            _xldudf_CX_PUSH(BA21, CX_ENTITY, $B21, BA$11, BA$14, BA$19,),
            ""
         ),
         IF($I21=3,
            "",
            IFBLANK(
               _xldudf_CX_PUSH(BA21, CX_ENTITY, $B21, BA$11, BA$14, BA$19,),
               ""
            )
         )
      )
   )
)),"")</f>
        <v/>
      </c>
      <c r="DU21" s="1883" t="str" cm="1">
        <f t="array" aca="1" ref="DU21" ca="1">IFERROR(IF(BB21*fxVal_normal=_CF!BB21,"",IF(OR(BB21="", NOT(ISNUMBER(BB21)), ISERROR(BB21), $B21=""), "",
   IF($I21=1,
      IFBLANK(
         _xldudf_CX_PUSH(BB21*fxVal_normal, CX_ENTITY, $B21, BB$11, BB$14, BB$19,),
         ""
      ),
      IF($I21=2,
         IFBLANK(
            _xldudf_CX_PUSH(BB21, CX_ENTITY, $B21, BB$11, BB$14, BB$19,),
            ""
         ),
         IF($I21=3,
            "",
            IFBLANK(
               _xldudf_CX_PUSH(BB21, CX_ENTITY, $B21, BB$11, BB$14, BB$19,),
               ""
            )
         )
      )
   )
)),"")</f>
        <v/>
      </c>
      <c r="DV21" s="1883" t="str" cm="1">
        <f t="array" aca="1" ref="DV21" ca="1">IFERROR(IF(BC21*fxVal_normal=_CF!BC21,"",IF(OR(BC21="", NOT(ISNUMBER(BC21)), ISERROR(BC21), $B21=""), "",
   IF($I21=1,
      IFBLANK(
         _xldudf_CX_PUSH(BC21*fxVal_normal, CX_ENTITY, $B21, BC$11, BC$14, BC$19,),
         ""
      ),
      IF($I21=2,
         IFBLANK(
            _xldudf_CX_PUSH(BC21, CX_ENTITY, $B21, BC$11, BC$14, BC$19,),
            ""
         ),
         IF($I21=3,
            "",
            IFBLANK(
               _xldudf_CX_PUSH(BC21, CX_ENTITY, $B21, BC$11, BC$14, BC$19,),
               ""
            )
         )
      )
   )
)),"")</f>
        <v/>
      </c>
      <c r="DW21" s="1883" t="str" cm="1">
        <f t="array" aca="1" ref="DW21" ca="1">IFERROR(IF(BD21*fxVal_normal=_CF!BD21,"",IF(OR(BD21="", NOT(ISNUMBER(BD21)), ISERROR(BD21), $B21=""), "",
   IF($I21=1,
      IFBLANK(
         _xldudf_CX_PUSH(BD21*fxVal_normal, CX_ENTITY, $B21, BD$11, BD$14, BD$19,),
         ""
      ),
      IF($I21=2,
         IFBLANK(
            _xldudf_CX_PUSH(BD21, CX_ENTITY, $B21, BD$11, BD$14, BD$19,),
            ""
         ),
         IF($I21=3,
            "",
            IFBLANK(
               _xldudf_CX_PUSH(BD21, CX_ENTITY, $B21, BD$11, BD$14, BD$19,),
               ""
            )
         )
      )
   )
)),"")</f>
        <v/>
      </c>
      <c r="DX21" s="1883" t="str" cm="1">
        <f t="array" aca="1" ref="DX21" ca="1">IFERROR(IF(BE21*fxVal_normal=_CF!BE21,"",IF(OR(BE21="", NOT(ISNUMBER(BE21)), ISERROR(BE21), $B21=""), "",
   IF($I21=1,
      IFBLANK(
         _xldudf_CX_PUSH(BE21*fxVal_normal, CX_ENTITY, $B21, BE$11, BE$14, BE$19,),
         ""
      ),
      IF($I21=2,
         IFBLANK(
            _xldudf_CX_PUSH(BE21, CX_ENTITY, $B21, BE$11, BE$14, BE$19,),
            ""
         ),
         IF($I21=3,
            "",
            IFBLANK(
               _xldudf_CX_PUSH(BE21, CX_ENTITY, $B21, BE$11, BE$14, BE$19,),
               ""
            )
         )
      )
   )
)),"")</f>
        <v/>
      </c>
      <c r="DY21" s="1883" t="str" cm="1">
        <f t="array" aca="1" ref="DY21" ca="1">IFERROR(IF(BF21*fxVal_normal=_CF!BF21,"",IF(OR(BF21="", NOT(ISNUMBER(BF21)), ISERROR(BF21), $B21=""), "",
   IF($I21=1,
      IFBLANK(
         _xldudf_CX_PUSH(BF21*fxVal_normal, CX_ENTITY, $B21, BF$11, BF$14, BF$19,),
         ""
      ),
      IF($I21=2,
         IFBLANK(
            _xldudf_CX_PUSH(BF21, CX_ENTITY, $B21, BF$11, BF$14, BF$19,),
            ""
         ),
         IF($I21=3,
            "",
            IFBLANK(
               _xldudf_CX_PUSH(BF21, CX_ENTITY, $B21, BF$11, BF$14, BF$19,),
               ""
            )
         )
      )
   )
)),"")</f>
        <v/>
      </c>
      <c r="DZ21" s="1883" t="str" cm="1">
        <f t="array" aca="1" ref="DZ21" ca="1">IFERROR(IF(BG21*fxVal_normal=_CF!BG21,"",IF(OR(BG21="", NOT(ISNUMBER(BG21)), ISERROR(BG21), $B21=""), "",
   IF($I21=1,
      IFBLANK(
         _xldudf_CX_PUSH(BG21*fxVal_normal, CX_ENTITY, $B21, BG$11, BG$14, BG$19,),
         ""
      ),
      IF($I21=2,
         IFBLANK(
            _xldudf_CX_PUSH(BG21, CX_ENTITY, $B21, BG$11, BG$14, BG$19,),
            ""
         ),
         IF($I21=3,
            "",
            IFBLANK(
               _xldudf_CX_PUSH(BG21, CX_ENTITY, $B21, BG$11, BG$14, BG$19,),
               ""
            )
         )
      )
   )
)),"")</f>
        <v/>
      </c>
      <c r="EA21" s="1883" t="str" cm="1">
        <f t="array" aca="1" ref="EA21" ca="1">IFERROR(IF(BH21*fxVal_normal=_CF!BH21,"",IF(OR(BH21="", NOT(ISNUMBER(BH21)), ISERROR(BH21), $B21=""), "",
   IF($I21=1,
      IFBLANK(
         _xldudf_CX_PUSH(BH21*fxVal_normal, CX_ENTITY, $B21, BH$11, BH$14, BH$19,),
         ""
      ),
      IF($I21=2,
         IFBLANK(
            _xldudf_CX_PUSH(BH21, CX_ENTITY, $B21, BH$11, BH$14, BH$19,),
            ""
         ),
         IF($I21=3,
            "",
            IFBLANK(
               _xldudf_CX_PUSH(BH21, CX_ENTITY, $B21, BH$11, BH$14, BH$19,),
               ""
            )
         )
      )
   )
)),"")</f>
        <v/>
      </c>
      <c r="EB21" s="1883" t="str" cm="1">
        <f t="array" aca="1" ref="EB21" ca="1">IFERROR(IF(BI21*fxVal_normal=_CF!BI21,"",IF(OR(BI21="", NOT(ISNUMBER(BI21)), ISERROR(BI21), $B21=""), "",
   IF($I21=1,
      IFBLANK(
         _xldudf_CX_PUSH(BI21*fxVal_normal, CX_ENTITY, $B21, BI$11, BI$14, BI$19,),
         ""
      ),
      IF($I21=2,
         IFBLANK(
            _xldudf_CX_PUSH(BI21, CX_ENTITY, $B21, BI$11, BI$14, BI$19,),
            ""
         ),
         IF($I21=3,
            "",
            IFBLANK(
               _xldudf_CX_PUSH(BI21, CX_ENTITY, $B21, BI$11, BI$14, BI$19,),
               ""
            )
         )
      )
   )
)),"")</f>
        <v/>
      </c>
      <c r="EC21" s="1883" t="str" cm="1">
        <f t="array" aca="1" ref="EC21" ca="1">IFERROR(IF(BJ21*fxVal_normal=_CF!BJ21,"",IF(OR(BJ21="", NOT(ISNUMBER(BJ21)), ISERROR(BJ21), $B21=""), "",
   IF($I21=1,
      IFBLANK(
         _xldudf_CX_PUSH(BJ21*fxVal_normal, CX_ENTITY, $B21, BJ$11, BJ$14, BJ$19,),
         ""
      ),
      IF($I21=2,
         IFBLANK(
            _xldudf_CX_PUSH(BJ21, CX_ENTITY, $B21, BJ$11, BJ$14, BJ$19,),
            ""
         ),
         IF($I21=3,
            "",
            IFBLANK(
               _xldudf_CX_PUSH(BJ21, CX_ENTITY, $B21, BJ$11, BJ$14, BJ$19,),
               ""
            )
         )
      )
   )
)),"")</f>
        <v/>
      </c>
      <c r="ED21" s="1883" t="str" cm="1">
        <f t="array" aca="1" ref="ED21" ca="1">IFERROR(IF(BK21*fxVal_normal=_CF!BK21,"",IF(OR(BK21="", NOT(ISNUMBER(BK21)), ISERROR(BK21), $B21=""), "",
   IF($I21=1,
      IFBLANK(
         _xldudf_CX_PUSH(BK21*fxVal_normal, CX_ENTITY, $B21, BK$11, BK$14, BK$19,),
         ""
      ),
      IF($I21=2,
         IFBLANK(
            _xldudf_CX_PUSH(BK21, CX_ENTITY, $B21, BK$11, BK$14, BK$19,),
            ""
         ),
         IF($I21=3,
            "",
            IFBLANK(
               _xldudf_CX_PUSH(BK21, CX_ENTITY, $B21, BK$11, BK$14, BK$19,),
               ""
            )
         )
      )
   )
)),"")</f>
        <v/>
      </c>
      <c r="EE21" s="1883" t="str" cm="1">
        <f t="array" aca="1" ref="EE21" ca="1">IFERROR(IF(BL21*fxVal_normal=_CF!BL21,"",IF(OR(BL21="", NOT(ISNUMBER(BL21)), ISERROR(BL21), $B21=""), "",
   IF($I21=1,
      IFBLANK(
         _xldudf_CX_PUSH(BL21*fxVal_normal, CX_ENTITY, $B21, BL$11, BL$14, BL$19,),
         ""
      ),
      IF($I21=2,
         IFBLANK(
            _xldudf_CX_PUSH(BL21, CX_ENTITY, $B21, BL$11, BL$14, BL$19,),
            ""
         ),
         IF($I21=3,
            "",
            IFBLANK(
               _xldudf_CX_PUSH(BL21, CX_ENTITY, $B21, BL$11, BL$14, BL$19,),
               ""
            )
         )
      )
   )
)),"")</f>
        <v/>
      </c>
      <c r="EF21" s="1883" t="str" cm="1">
        <f t="array" aca="1" ref="EF21" ca="1">IFERROR(IF(BM21*fxVal_normal=_CF!BM21,"",IF(OR(BM21="", NOT(ISNUMBER(BM21)), ISERROR(BM21), $B21=""), "",
   IF($I21=1,
      IFBLANK(
         _xldudf_CX_PUSH(BM21*fxVal_normal, CX_ENTITY, $B21, BM$11, BM$14, BM$19,),
         ""
      ),
      IF($I21=2,
         IFBLANK(
            _xldudf_CX_PUSH(BM21, CX_ENTITY, $B21, BM$11, BM$14, BM$19,),
            ""
         ),
         IF($I21=3,
            "",
            IFBLANK(
               _xldudf_CX_PUSH(BM21, CX_ENTITY, $B21, BM$11, BM$14, BM$19,),
               ""
            )
         )
      )
   )
)),"")</f>
        <v/>
      </c>
      <c r="EG21" s="1883" t="str" cm="1">
        <f t="array" aca="1" ref="EG21" ca="1">IFERROR(IF(BN21*fxVal_normal=_CF!BN21,"",IF(OR(BN21="",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37" ht="21" customHeight="1">
      <c r="A22" s="1625"/>
      <c r="B22" s="695" t="str" cm="1">
        <f t="array" ref="B22">IFBLANK( _CF!F22,"")</f>
        <v>(Increase)/Decrease in NWC</v>
      </c>
      <c r="C22" s="695" t="str" cm="1">
        <f t="array" ref="C22">IFBLANK(_CF!C22,"")</f>
        <v>(Increase)/Decrease in NWC (Company View)</v>
      </c>
      <c r="D22" s="1548"/>
      <c r="E22" s="695"/>
      <c r="F22" s="577"/>
      <c r="G22" s="578"/>
      <c r="H22" s="578">
        <v>1</v>
      </c>
      <c r="I22" s="578">
        <v>1</v>
      </c>
      <c r="J22" s="401" cm="1">
        <f t="array" ref="J22">IFBLANK( Z22,"")</f>
        <v>1</v>
      </c>
      <c r="K22" s="578"/>
      <c r="N22" s="158"/>
      <c r="O22" s="101"/>
      <c r="P22" s="52"/>
      <c r="Q22" s="101"/>
      <c r="R22" s="101"/>
      <c r="S22" s="101"/>
      <c r="T22" s="101"/>
      <c r="U22" s="39"/>
      <c r="W22" s="932" t="str">
        <f t="shared" ref="W22:W37" si="1">$W$20</f>
        <v>Actual</v>
      </c>
      <c r="X22" s="815" t="str">
        <f>_CF!X22</f>
        <v>a</v>
      </c>
      <c r="Y22" s="915">
        <v>2</v>
      </c>
      <c r="Z22" s="198" cm="1">
        <f t="array" ref="Z22">_xlfn.SWITCH(
    TRUE,
    _CF!$L22=TRUE, 1,
    _CF!$L22=FALSE,-1,
    _CF!$L22=-1,0,
"n/a"
)</f>
        <v>1</v>
      </c>
      <c r="AA22" s="200"/>
      <c r="AB22" s="88" t="str">
        <f>_CF!AB22</f>
        <v>(Increase)/Decrease in NWC</v>
      </c>
      <c r="AC22" s="88" t="e" cm="1" vm="5">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2281">
        <v>1</v>
      </c>
      <c r="AE22" s="2281">
        <v>1</v>
      </c>
      <c r="AF22" s="2281">
        <v>1</v>
      </c>
      <c r="AG22" s="2281">
        <v>1</v>
      </c>
      <c r="AH22" s="2281">
        <v>1</v>
      </c>
      <c r="AI22" s="2281">
        <v>1</v>
      </c>
      <c r="AJ22" s="2281">
        <v>1</v>
      </c>
      <c r="AK22" s="2281">
        <v>1</v>
      </c>
      <c r="AL22" s="2281">
        <v>1</v>
      </c>
      <c r="AM22" s="2281">
        <v>1</v>
      </c>
      <c r="AN22" s="2281">
        <v>1</v>
      </c>
      <c r="AO22" s="2281">
        <v>1</v>
      </c>
      <c r="AP22" s="2281">
        <v>1</v>
      </c>
      <c r="AQ22" s="2281">
        <v>1</v>
      </c>
      <c r="AR22" s="2281">
        <v>1</v>
      </c>
      <c r="AS22" s="2281">
        <v>1</v>
      </c>
      <c r="AT22" s="2281">
        <v>1</v>
      </c>
      <c r="AU22" s="2281">
        <v>1</v>
      </c>
      <c r="AV22" s="2281">
        <v>1</v>
      </c>
      <c r="AW22" s="2281">
        <v>1</v>
      </c>
      <c r="AX22" s="2281">
        <v>1</v>
      </c>
      <c r="AY22" s="2281">
        <v>1</v>
      </c>
      <c r="AZ22" s="2281">
        <v>1</v>
      </c>
      <c r="BA22" s="2281">
        <v>1</v>
      </c>
      <c r="BB22" s="2281">
        <v>1</v>
      </c>
      <c r="BC22" s="2281">
        <v>1</v>
      </c>
      <c r="BD22" s="2281">
        <v>1</v>
      </c>
      <c r="BE22" s="2281">
        <v>1</v>
      </c>
      <c r="BF22" s="2281">
        <v>1</v>
      </c>
      <c r="BG22" s="2281">
        <v>1</v>
      </c>
      <c r="BH22" s="2281">
        <v>1</v>
      </c>
      <c r="BI22" s="2281">
        <v>1</v>
      </c>
      <c r="BJ22" s="2281">
        <v>1</v>
      </c>
      <c r="BK22" s="2281">
        <v>1</v>
      </c>
      <c r="BL22" s="2281">
        <v>1</v>
      </c>
      <c r="BM22" s="2281">
        <v>1</v>
      </c>
      <c r="BN22" s="2281">
        <v>1</v>
      </c>
      <c r="BO22" s="2115"/>
      <c r="BP22" s="2115"/>
      <c r="BQ22" s="2115"/>
      <c r="BR22" s="2115"/>
      <c r="BS22" s="2115"/>
      <c r="BT22" s="2115"/>
      <c r="BU22" s="2115"/>
      <c r="BV22" s="2115"/>
      <c r="BW22" s="2115"/>
      <c r="BX22" s="2115"/>
      <c r="BY22" s="2115"/>
      <c r="BZ22" s="2115"/>
      <c r="CA22" s="1330"/>
      <c r="CB22" s="537"/>
      <c r="CC22" s="1484"/>
      <c r="CD22" s="1461" t="e" cm="1">
        <f t="array" aca="1" ref="CD22" ca="1">_xlfn.LET( _xlpm.CheckBlank, SUM(CF!$AD22:$BN22) = 0, IF(_xlpm.CheckBlank, "", SUM(_xlfn._xlws.FILTER(CF!$AD22:$BN22,(YEAR(CF!$AD$12:$BN$12)=CF!CD$12)*(array_timeline&lt;=CF!CD$11)))))</f>
        <v>#NAME?</v>
      </c>
      <c r="CE22" s="1461" t="e" cm="1">
        <f t="array" aca="1" ref="CE22" ca="1">_xlfn.LET( _xlpm.CheckBlank, SUM(CF!$AD22:$BN22) = 0, IF(_xlpm.CheckBlank, "", SUM(_xlfn._xlws.FILTER(CF!$AD22:$BN22,(YEAR(CF!$AD$12:$BN$12)=CF!CE$12)*(array_timeline&lt;=CF!CE$11)))))</f>
        <v>#NAME?</v>
      </c>
      <c r="CF22" s="1314"/>
      <c r="CG22" s="1461" t="e" cm="1">
        <f t="array" aca="1" ref="CG22" ca="1">_xlfn.LET(_xlpm.CheckBlank,SUM(CF!$AD22:$BN22)=0,IF(_xlpm.CheckBlank,"",SUM(_xlfn._xlws.FILTER(CF!$AD22:$BN22,(YEAR(CF!$AD$12:$BN$12)=CF!CG$12)*(array_timeline&lt;=CF!CG$11)))))</f>
        <v>#NAME?</v>
      </c>
      <c r="CH22" s="1461" t="e" cm="1">
        <f t="array" aca="1" ref="CH22" ca="1">_xlfn.LET(_xlpm.CheckBlank,SUM(CF!$AD22:$BN22)=0,IF(_xlpm.CheckBlank,"",SUM(_xlfn._xlws.FILTER(CF!$AD22:$BN22,(YEAR(CF!$AD$12:$BN$12)=CF!CH$12)*(array_timeline&lt;=CF!CH$11)))))</f>
        <v>#NAME?</v>
      </c>
      <c r="CI22" s="1314"/>
      <c r="CJ22" s="1461" cm="1">
        <f t="array" ref="CJ22">_xlfn.LET( _xlpm.CheckBlank, SUM(CF!$AD22:$BN22) = 0, IF(_xlpm.CheckBlank, "", SUM(_xlfn.TAKE(_xlfn.DROP(CF!$AD22:$BN22, ,-DATEDIFF(CF!CJ$11, val_asOfDate,"M")),1,-12))))</f>
        <v>12</v>
      </c>
      <c r="CK22" s="1461" cm="1">
        <f t="array" ref="CK22">_xlfn.LET( _xlpm.CheckBlank, SUM(CF!$AD22:$BN22) = 0, IF(_xlpm.CheckBlank, "", SUM(_xlfn.TAKE(_xlfn.DROP(CF!$AD22:$BN22, ,-DATEDIFF(CF!CK$11, val_asOfDate,"M")),1,-12))))</f>
        <v>12</v>
      </c>
      <c r="CL22" s="1314"/>
      <c r="CM22" s="1552" t="e" cm="1">
        <f t="array" aca="1" ref="CM22" ca="1">TODECIMAL(IFBLANK(_CF!CM22,""), fxVal_normal)</f>
        <v>#NAME?</v>
      </c>
      <c r="CN22" s="1552" t="e" cm="1">
        <f t="array" aca="1" ref="CN22" ca="1">TODECIMAL(IFBLANK(_CF!CN22,""), fxVal_normal)</f>
        <v>#NAME?</v>
      </c>
      <c r="CO22" s="34"/>
      <c r="CQ22" s="2085" t="str" cm="1">
        <f t="array" aca="1" ref="CQ22" ca="1">IFERROR(IF(Y22&lt;&gt;AB22,_xldudf_CX_PUSH(Y22,CX_ENTITY,C22,EOMONTH(val_asOfDate,0)),""),"")</f>
        <v/>
      </c>
      <c r="CR22" s="2085" t="str" cm="1">
        <f t="array" aca="1" ref="CR22" ca="1">IFERROR(IF(Y22&lt;&gt;AB22,_xldudf_CX_PUSH(Y22,CX_ENTITY,C22,EOMONTH(val_asOfDate,1)),""),"")</f>
        <v/>
      </c>
      <c r="CS22" s="2085" t="str" cm="1">
        <f t="array" aca="1" ref="CS22" ca="1">IFERROR(IF(Y22&lt;&gt;AB22,_xldudf_CX_PUSH(Y22,CX_ENTITY,C22,EOMONTH(val_asOfDate,2)),""),"")</f>
        <v/>
      </c>
      <c r="CT22" s="2085" t="str" cm="1">
        <f t="array" aca="1" ref="CT22" ca="1">IFERROR(IF(Y22&lt;&gt;AB22,_xldudf_CX_PUSH(Y22,CX_ENTITY,C22,EOMONTH(val_asOfDate,3)),""),"")</f>
        <v/>
      </c>
      <c r="CU22" s="2086" t="str" cm="1">
        <f t="array" aca="1" ref="CU22" ca="1">IFERROR(IF(CM22*fxVal_normal=_CF!CM22,"",IF(OR($CM22="",, NOT(ISNUMBER($CM22)), ISERROR($CM22), $B22=""), "",
   IF($I22=1,
      IFBLANK(
         _xldudf_CX_PUSH($CM22*fxVal_normal, CX_ENTITY, $B22, $CM$11, $CM$14, $CM$19,),
         ""
      ),
      IF($I22=2,
         IFBLANK(
            _xldudf_CX_PUSH($CM22, CX_ENTITY, $B22, $CM$11, $CM$14, $CM$19,),
            ""
         ),
         IF($I22=3,
            "",
            IFBLANK(
               _xldudf_CX_PUSH($CM22, CX_ENTITY, $B22, $CM$11, $CM$14, $CM$19,),
               ""
            )
         )
      )
   )
)),"")</f>
        <v/>
      </c>
      <c r="CV22" s="2086" t="str" cm="1">
        <f t="array" aca="1" ref="CV22" ca="1">IFERROR(IF(CN22*fxVal_normal=_CF!CN22,"",IF(OR($CN22="",, NOT(ISNUMBER($CN22)), ISERROR($CN22), $B22=""), "",
   IF($I22=1,
      IFBLANK(
         _xldudf_CX_PUSH($CN22*fxVal_normal, CX_ENTITY, $B22, $CN$11, $CN$14, $CN$19,),
         ""
      ),
      IF($I22=2,
         IFBLANK(
            _xldudf_CX_PUSH($CN22, CX_ENTITY, $B22, $CN$11, $CN$14, $CN$19,),
            ""
         ),
         IF($I22=3,
            "",
            IFBLANK(
               _xldudf_CX_PUSH($CN22, CX_ENTITY, $B22, $CN$11, $CN$14, $CN$19,),
               ""
            )
         )
      )
   )
)),"")</f>
        <v/>
      </c>
      <c r="CW22" s="1883" t="str" cm="1">
        <f t="array" aca="1" ref="CW22" ca="1">IFERROR(IF(AD22*fxVal_normal=_CF!AD22,"",IF(OR(AD22="", NOT(ISNUMBER(AD22)), ISERROR(AD22), $B22=""), "",
   IF($I22=1,
      IFBLANK(
         _xldudf_CX_PUSH(AD22*fxVal_normal, CX_ENTITY, $B22, AD$11, AD$14, AD$19,),
         ""
      ),
      IF($I22=2,
         IFBLANK(
            _xldudf_CX_PUSH(AD22, CX_ENTITY, $B22, AD$11, AD$14, AD$19,),
            ""
         ),
         IF($I22=3,
            "",
            IFBLANK(
               _xldudf_CX_PUSH(AD22, CX_ENTITY, $B22, AD$11, AD$14, AD$19,),
               ""
            )
         )
      )
   )
)),"")</f>
        <v/>
      </c>
      <c r="CX22" s="1883" t="str" cm="1">
        <f t="array" aca="1" ref="CX22" ca="1">IFERROR(IF(AE22*fxVal_normal=_CF!AE22,"",IF(OR(AE22="", NOT(ISNUMBER(AE22)), ISERROR(AE22), $B22=""), "",
   IF($I22=1,
      IFBLANK(
         _xldudf_CX_PUSH(AE22*fxVal_normal, CX_ENTITY, $B22, AE$11, AE$14, AE$19,),
         ""
      ),
      IF($I22=2,
         IFBLANK(
            _xldudf_CX_PUSH(AE22, CX_ENTITY, $B22, AE$11, AE$14, AE$19,),
            ""
         ),
         IF($I22=3,
            "",
            IFBLANK(
               _xldudf_CX_PUSH(AE22, CX_ENTITY, $B22, AE$11, AE$14, AE$19,),
               ""
            )
         )
      )
   )
)),"")</f>
        <v/>
      </c>
      <c r="CY22" s="1883" t="str" cm="1">
        <f t="array" aca="1" ref="CY22" ca="1">IFERROR(IF(AF22*fxVal_normal=_CF!AF22,"",IF(OR(AF22="", NOT(ISNUMBER(AF22)), ISERROR(AF22), $B22=""), "",
   IF($I22=1,
      IFBLANK(
         _xldudf_CX_PUSH(AF22*fxVal_normal, CX_ENTITY, $B22, AF$11, AF$14, AF$19,),
         ""
      ),
      IF($I22=2,
         IFBLANK(
            _xldudf_CX_PUSH(AF22, CX_ENTITY, $B22, AF$11, AF$14, AF$19,),
            ""
         ),
         IF($I22=3,
            "",
            IFBLANK(
               _xldudf_CX_PUSH(AF22, CX_ENTITY, $B22, AF$11, AF$14, AF$19,),
               ""
            )
         )
      )
   )
)),"")</f>
        <v/>
      </c>
      <c r="CZ22" s="1883" t="str" cm="1">
        <f t="array" aca="1" ref="CZ22" ca="1">IFERROR(IF(AG22*fxVal_normal=_CF!AG22,"",IF(OR(AG22="", NOT(ISNUMBER(AG22)), ISERROR(AG22), $B22=""), "",
   IF($I22=1,
      IFBLANK(
         _xldudf_CX_PUSH(AG22*fxVal_normal, CX_ENTITY, $B22, AG$11, AG$14, AG$19,),
         ""
      ),
      IF($I22=2,
         IFBLANK(
            _xldudf_CX_PUSH(AG22, CX_ENTITY, $B22, AG$11, AG$14, AG$19,),
            ""
         ),
         IF($I22=3,
            "",
            IFBLANK(
               _xldudf_CX_PUSH(AG22, CX_ENTITY, $B22, AG$11, AG$14, AG$19,),
               ""
            )
         )
      )
   )
)),"")</f>
        <v/>
      </c>
      <c r="DA22" s="1883" t="str" cm="1">
        <f t="array" aca="1" ref="DA22" ca="1">IFERROR(IF(AH22*fxVal_normal=_CF!AH22,"",IF(OR(AH22="", NOT(ISNUMBER(AH22)), ISERROR(AH22), $B22=""), "",
   IF($I22=1,
      IFBLANK(
         _xldudf_CX_PUSH(AH22*fxVal_normal, CX_ENTITY, $B22, AH$11, AH$14, AH$19,),
         ""
      ),
      IF($I22=2,
         IFBLANK(
            _xldudf_CX_PUSH(AH22, CX_ENTITY, $B22, AH$11, AH$14, AH$19,),
            ""
         ),
         IF($I22=3,
            "",
            IFBLANK(
               _xldudf_CX_PUSH(AH22, CX_ENTITY, $B22, AH$11, AH$14, AH$19,),
               ""
            )
         )
      )
   )
)),"")</f>
        <v/>
      </c>
      <c r="DB22" s="1883" t="str" cm="1">
        <f t="array" aca="1" ref="DB22" ca="1">IFERROR(IF(AI22*fxVal_normal=_CF!AI22,"",IF(OR(AI22="", NOT(ISNUMBER(AI22)), ISERROR(AI22), $B22=""), "",
   IF($I22=1,
      IFBLANK(
         _xldudf_CX_PUSH(AI22*fxVal_normal, CX_ENTITY, $B22, AI$11, AI$14, AI$19,),
         ""
      ),
      IF($I22=2,
         IFBLANK(
            _xldudf_CX_PUSH(AI22, CX_ENTITY, $B22, AI$11, AI$14, AI$19,),
            ""
         ),
         IF($I22=3,
            "",
            IFBLANK(
               _xldudf_CX_PUSH(AI22, CX_ENTITY, $B22, AI$11, AI$14, AI$19,),
               ""
            )
         )
      )
   )
)),"")</f>
        <v/>
      </c>
      <c r="DC22" s="1883" t="str" cm="1">
        <f t="array" aca="1" ref="DC22" ca="1">IFERROR(IF(AJ22*fxVal_normal=_CF!AJ22,"",IF(OR(AJ22="", NOT(ISNUMBER(AJ22)), ISERROR(AJ22), $B22=""), "",
   IF($I22=1,
      IFBLANK(
         _xldudf_CX_PUSH(AJ22*fxVal_normal, CX_ENTITY, $B22, AJ$11, AJ$14, AJ$19,),
         ""
      ),
      IF($I22=2,
         IFBLANK(
            _xldudf_CX_PUSH(AJ22, CX_ENTITY, $B22, AJ$11, AJ$14, AJ$19,),
            ""
         ),
         IF($I22=3,
            "",
            IFBLANK(
               _xldudf_CX_PUSH(AJ22, CX_ENTITY, $B22, AJ$11, AJ$14, AJ$19,),
               ""
            )
         )
      )
   )
)),"")</f>
        <v/>
      </c>
      <c r="DD22" s="1883" t="str" cm="1">
        <f t="array" aca="1" ref="DD22" ca="1">IFERROR(IF(AK22*fxVal_normal=_CF!AK22,"",IF(OR(AK22="", NOT(ISNUMBER(AK22)), ISERROR(AK22), $B22=""), "",
   IF($I22=1,
      IFBLANK(
         _xldudf_CX_PUSH(AK22*fxVal_normal, CX_ENTITY, $B22, AK$11, AK$14, AK$19,),
         ""
      ),
      IF($I22=2,
         IFBLANK(
            _xldudf_CX_PUSH(AK22, CX_ENTITY, $B22, AK$11, AK$14, AK$19,),
            ""
         ),
         IF($I22=3,
            "",
            IFBLANK(
               _xldudf_CX_PUSH(AK22, CX_ENTITY, $B22, AK$11, AK$14, AK$19,),
               ""
            )
         )
      )
   )
)),"")</f>
        <v/>
      </c>
      <c r="DE22" s="1883" t="str" cm="1">
        <f t="array" aca="1" ref="DE22" ca="1">IFERROR(IF(AL22*fxVal_normal=_CF!AL22,"",IF(OR(AL22="", NOT(ISNUMBER(AL22)), ISERROR(AL22), $B22=""), "",
   IF($I22=1,
      IFBLANK(
         _xldudf_CX_PUSH(AL22*fxVal_normal, CX_ENTITY, $B22, AL$11, AL$14, AL$19,),
         ""
      ),
      IF($I22=2,
         IFBLANK(
            _xldudf_CX_PUSH(AL22, CX_ENTITY, $B22, AL$11, AL$14, AL$19,),
            ""
         ),
         IF($I22=3,
            "",
            IFBLANK(
               _xldudf_CX_PUSH(AL22, CX_ENTITY, $B22, AL$11, AL$14, AL$19,),
               ""
            )
         )
      )
   )
)),"")</f>
        <v/>
      </c>
      <c r="DF22" s="1883" t="str" cm="1">
        <f t="array" aca="1" ref="DF22" ca="1">IFERROR(IF(AM22*fxVal_normal=_CF!AM22,"",IF(OR(AM22="", NOT(ISNUMBER(AM22)), ISERROR(AM22), $B22=""), "",
   IF($I22=1,
      IFBLANK(
         _xldudf_CX_PUSH(AM22*fxVal_normal, CX_ENTITY, $B22, AM$11, AM$14, AM$19,),
         ""
      ),
      IF($I22=2,
         IFBLANK(
            _xldudf_CX_PUSH(AM22, CX_ENTITY, $B22, AM$11, AM$14, AM$19,),
            ""
         ),
         IF($I22=3,
            "",
            IFBLANK(
               _xldudf_CX_PUSH(AM22, CX_ENTITY, $B22, AM$11, AM$14, AM$19,),
               ""
            )
         )
      )
   )
)),"")</f>
        <v/>
      </c>
      <c r="DG22" s="1883" t="str" cm="1">
        <f t="array" aca="1" ref="DG22" ca="1">IFERROR(IF(AN22*fxVal_normal=_CF!AN22,"",IF(OR(AN22="", NOT(ISNUMBER(AN22)), ISERROR(AN22), $B22=""), "",
   IF($I22=1,
      IFBLANK(
         _xldudf_CX_PUSH(AN22*fxVal_normal, CX_ENTITY, $B22, AN$11, AN$14, AN$19,),
         ""
      ),
      IF($I22=2,
         IFBLANK(
            _xldudf_CX_PUSH(AN22, CX_ENTITY, $B22, AN$11, AN$14, AN$19,),
            ""
         ),
         IF($I22=3,
            "",
            IFBLANK(
               _xldudf_CX_PUSH(AN22, CX_ENTITY, $B22, AN$11, AN$14, AN$19,),
               ""
            )
         )
      )
   )
)),"")</f>
        <v/>
      </c>
      <c r="DH22" s="1883" t="str" cm="1">
        <f t="array" aca="1" ref="DH22" ca="1">IFERROR(IF(AO22*fxVal_normal=_CF!AO22,"",IF(OR(AO22="", NOT(ISNUMBER(AO22)), ISERROR(AO22), $B22=""), "",
   IF($I22=1,
      IFBLANK(
         _xldudf_CX_PUSH(AO22*fxVal_normal, CX_ENTITY, $B22, AO$11, AO$14, AO$19,),
         ""
      ),
      IF($I22=2,
         IFBLANK(
            _xldudf_CX_PUSH(AO22, CX_ENTITY, $B22, AO$11, AO$14, AO$19,),
            ""
         ),
         IF($I22=3,
            "",
            IFBLANK(
               _xldudf_CX_PUSH(AO22, CX_ENTITY, $B22, AO$11, AO$14, AO$19,),
               ""
            )
         )
      )
   )
)),"")</f>
        <v/>
      </c>
      <c r="DI22" s="1883" t="str" cm="1">
        <f t="array" aca="1" ref="DI22" ca="1">IFERROR(IF(AP22*fxVal_normal=_CF!AP22,"",IF(OR(AP22="", NOT(ISNUMBER(AP22)), ISERROR(AP22), $B22=""), "",
   IF($I22=1,
      IFBLANK(
         _xldudf_CX_PUSH(AP22*fxVal_normal, CX_ENTITY, $B22, AP$11, AP$14, AP$19,),
         ""
      ),
      IF($I22=2,
         IFBLANK(
            _xldudf_CX_PUSH(AP22, CX_ENTITY, $B22, AP$11, AP$14, AP$19,),
            ""
         ),
         IF($I22=3,
            "",
            IFBLANK(
               _xldudf_CX_PUSH(AP22, CX_ENTITY, $B22, AP$11, AP$14, AP$19,),
               ""
            )
         )
      )
   )
)),"")</f>
        <v/>
      </c>
      <c r="DJ22" s="1883" t="str" cm="1">
        <f t="array" aca="1" ref="DJ22" ca="1">IFERROR(IF(AQ22*fxVal_normal=_CF!AQ22,"",IF(OR(AQ22="", NOT(ISNUMBER(AQ22)), ISERROR(AQ22), $B22=""), "",
   IF($I22=1,
      IFBLANK(
         _xldudf_CX_PUSH(AQ22*fxVal_normal, CX_ENTITY, $B22, AQ$11, AQ$14, AQ$19,),
         ""
      ),
      IF($I22=2,
         IFBLANK(
            _xldudf_CX_PUSH(AQ22, CX_ENTITY, $B22, AQ$11, AQ$14, AQ$19,),
            ""
         ),
         IF($I22=3,
            "",
            IFBLANK(
               _xldudf_CX_PUSH(AQ22, CX_ENTITY, $B22, AQ$11, AQ$14, AQ$19,),
               ""
            )
         )
      )
   )
)),"")</f>
        <v/>
      </c>
      <c r="DK22" s="1883" t="str" cm="1">
        <f t="array" aca="1" ref="DK22" ca="1">IFERROR(IF(AR22*fxVal_normal=_CF!AR22,"",IF(OR(AR22="", NOT(ISNUMBER(AR22)), ISERROR(AR22), $B22=""), "",
   IF($I22=1,
      IFBLANK(
         _xldudf_CX_PUSH(AR22*fxVal_normal, CX_ENTITY, $B22, AR$11, AR$14, AR$19,),
         ""
      ),
      IF($I22=2,
         IFBLANK(
            _xldudf_CX_PUSH(AR22, CX_ENTITY, $B22, AR$11, AR$14, AR$19,),
            ""
         ),
         IF($I22=3,
            "",
            IFBLANK(
               _xldudf_CX_PUSH(AR22, CX_ENTITY, $B22, AR$11, AR$14, AR$19,),
               ""
            )
         )
      )
   )
)),"")</f>
        <v/>
      </c>
      <c r="DL22" s="1883" t="str" cm="1">
        <f t="array" aca="1" ref="DL22" ca="1">IFERROR(IF(AS22*fxVal_normal=_CF!AS22,"",IF(OR(AS22="", NOT(ISNUMBER(AS22)), ISERROR(AS22), $B22=""), "",
   IF($I22=1,
      IFBLANK(
         _xldudf_CX_PUSH(AS22*fxVal_normal, CX_ENTITY, $B22, AS$11, AS$14, AS$19,),
         ""
      ),
      IF($I22=2,
         IFBLANK(
            _xldudf_CX_PUSH(AS22, CX_ENTITY, $B22, AS$11, AS$14, AS$19,),
            ""
         ),
         IF($I22=3,
            "",
            IFBLANK(
               _xldudf_CX_PUSH(AS22, CX_ENTITY, $B22, AS$11, AS$14, AS$19,),
               ""
            )
         )
      )
   )
)),"")</f>
        <v/>
      </c>
      <c r="DM22" s="1883" t="str" cm="1">
        <f t="array" aca="1" ref="DM22" ca="1">IFERROR(IF(AT22*fxVal_normal=_CF!AT22,"",IF(OR(AT22="", NOT(ISNUMBER(AT22)), ISERROR(AT22), $B22=""), "",
   IF($I22=1,
      IFBLANK(
         _xldudf_CX_PUSH(AT22*fxVal_normal, CX_ENTITY, $B22, AT$11, AT$14, AT$19,),
         ""
      ),
      IF($I22=2,
         IFBLANK(
            _xldudf_CX_PUSH(AT22, CX_ENTITY, $B22, AT$11, AT$14, AT$19,),
            ""
         ),
         IF($I22=3,
            "",
            IFBLANK(
               _xldudf_CX_PUSH(AT22, CX_ENTITY, $B22, AT$11, AT$14, AT$19,),
               ""
            )
         )
      )
   )
)),"")</f>
        <v/>
      </c>
      <c r="DN22" s="1883" t="str" cm="1">
        <f t="array" aca="1" ref="DN22" ca="1">IFERROR(IF(AU22*fxVal_normal=_CF!AU22,"",IF(OR(AU22="", NOT(ISNUMBER(AU22)), ISERROR(AU22), $B22=""), "",
   IF($I22=1,
      IFBLANK(
         _xldudf_CX_PUSH(AU22*fxVal_normal, CX_ENTITY, $B22, AU$11, AU$14, AU$19,),
         ""
      ),
      IF($I22=2,
         IFBLANK(
            _xldudf_CX_PUSH(AU22, CX_ENTITY, $B22, AU$11, AU$14, AU$19,),
            ""
         ),
         IF($I22=3,
            "",
            IFBLANK(
               _xldudf_CX_PUSH(AU22, CX_ENTITY, $B22, AU$11, AU$14, AU$19,),
               ""
            )
         )
      )
   )
)),"")</f>
        <v/>
      </c>
      <c r="DO22" s="1883" t="str" cm="1">
        <f t="array" aca="1" ref="DO22" ca="1">IFERROR(IF(AV22*fxVal_normal=_CF!AV22,"",IF(OR(AV22="", NOT(ISNUMBER(AV22)), ISERROR(AV22), $B22=""), "",
   IF($I22=1,
      IFBLANK(
         _xldudf_CX_PUSH(AV22*fxVal_normal, CX_ENTITY, $B22, AV$11, AV$14, AV$19,),
         ""
      ),
      IF($I22=2,
         IFBLANK(
            _xldudf_CX_PUSH(AV22, CX_ENTITY, $B22, AV$11, AV$14, AV$19,),
            ""
         ),
         IF($I22=3,
            "",
            IFBLANK(
               _xldudf_CX_PUSH(AV22, CX_ENTITY, $B22, AV$11, AV$14, AV$19,),
               ""
            )
         )
      )
   )
)),"")</f>
        <v/>
      </c>
      <c r="DP22" s="1883" t="str" cm="1">
        <f t="array" aca="1" ref="DP22" ca="1">IFERROR(IF(AW22*fxVal_normal=_CF!AW22,"",IF(OR(AW22="", NOT(ISNUMBER(AW22)), ISERROR(AW22), $B22=""), "",
   IF($I22=1,
      IFBLANK(
         _xldudf_CX_PUSH(AW22*fxVal_normal, CX_ENTITY, $B22, AW$11, AW$14, AW$19,),
         ""
      ),
      IF($I22=2,
         IFBLANK(
            _xldudf_CX_PUSH(AW22, CX_ENTITY, $B22, AW$11, AW$14, AW$19,),
            ""
         ),
         IF($I22=3,
            "",
            IFBLANK(
               _xldudf_CX_PUSH(AW22, CX_ENTITY, $B22, AW$11, AW$14, AW$19,),
               ""
            )
         )
      )
   )
)),"")</f>
        <v/>
      </c>
      <c r="DQ22" s="1883" t="str" cm="1">
        <f t="array" aca="1" ref="DQ22" ca="1">IFERROR(IF(AX22*fxVal_normal=_CF!AX22,"",IF(OR(AX22="", NOT(ISNUMBER(AX22)), ISERROR(AX22), $B22=""), "",
   IF($I22=1,
      IFBLANK(
         _xldudf_CX_PUSH(AX22*fxVal_normal, CX_ENTITY, $B22, AX$11, AX$14, AX$19,),
         ""
      ),
      IF($I22=2,
         IFBLANK(
            _xldudf_CX_PUSH(AX22, CX_ENTITY, $B22, AX$11, AX$14, AX$19,),
            ""
         ),
         IF($I22=3,
            "",
            IFBLANK(
               _xldudf_CX_PUSH(AX22, CX_ENTITY, $B22, AX$11, AX$14, AX$19,),
               ""
            )
         )
      )
   )
)),"")</f>
        <v/>
      </c>
      <c r="DR22" s="1883" t="str" cm="1">
        <f t="array" aca="1" ref="DR22" ca="1">IFERROR(IF(AY22*fxVal_normal=_CF!AY22,"",IF(OR(AY22="", NOT(ISNUMBER(AY22)), ISERROR(AY22), $B22=""), "",
   IF($I22=1,
      IFBLANK(
         _xldudf_CX_PUSH(AY22*fxVal_normal, CX_ENTITY, $B22, AY$11, AY$14, AY$19,),
         ""
      ),
      IF($I22=2,
         IFBLANK(
            _xldudf_CX_PUSH(AY22, CX_ENTITY, $B22, AY$11, AY$14, AY$19,),
            ""
         ),
         IF($I22=3,
            "",
            IFBLANK(
               _xldudf_CX_PUSH(AY22, CX_ENTITY, $B22, AY$11, AY$14, AY$19,),
               ""
            )
         )
      )
   )
)),"")</f>
        <v/>
      </c>
      <c r="DS22" s="1883" t="str" cm="1">
        <f t="array" aca="1" ref="DS22" ca="1">IFERROR(IF(AZ22*fxVal_normal=_CF!AZ22,"",IF(OR(AZ22="", NOT(ISNUMBER(AZ22)), ISERROR(AZ22), $B22=""), "",
   IF($I22=1,
      IFBLANK(
         _xldudf_CX_PUSH(AZ22*fxVal_normal, CX_ENTITY, $B22, AZ$11, AZ$14, AZ$19,),
         ""
      ),
      IF($I22=2,
         IFBLANK(
            _xldudf_CX_PUSH(AZ22, CX_ENTITY, $B22, AZ$11, AZ$14, AZ$19,),
            ""
         ),
         IF($I22=3,
            "",
            IFBLANK(
               _xldudf_CX_PUSH(AZ22, CX_ENTITY, $B22, AZ$11, AZ$14, AZ$19,),
               ""
            )
         )
      )
   )
)),"")</f>
        <v/>
      </c>
      <c r="DT22" s="1883" t="str" cm="1">
        <f t="array" aca="1" ref="DT22" ca="1">IFERROR(IF(BA22*fxVal_normal=_CF!BA22,"",IF(OR(BA22="", NOT(ISNUMBER(BA22)), ISERROR(BA22), $B22=""), "",
   IF($I22=1,
      IFBLANK(
         _xldudf_CX_PUSH(BA22*fxVal_normal, CX_ENTITY, $B22, BA$11, BA$14, BA$19,),
         ""
      ),
      IF($I22=2,
         IFBLANK(
            _xldudf_CX_PUSH(BA22, CX_ENTITY, $B22, BA$11, BA$14, BA$19,),
            ""
         ),
         IF($I22=3,
            "",
            IFBLANK(
               _xldudf_CX_PUSH(BA22, CX_ENTITY, $B22, BA$11, BA$14, BA$19,),
               ""
            )
         )
      )
   )
)),"")</f>
        <v/>
      </c>
      <c r="DU22" s="1883" t="str" cm="1">
        <f t="array" aca="1" ref="DU22" ca="1">IFERROR(IF(BB22*fxVal_normal=_CF!BB22,"",IF(OR(BB22="", NOT(ISNUMBER(BB22)), ISERROR(BB22), $B22=""), "",
   IF($I22=1,
      IFBLANK(
         _xldudf_CX_PUSH(BB22*fxVal_normal, CX_ENTITY, $B22, BB$11, BB$14, BB$19,),
         ""
      ),
      IF($I22=2,
         IFBLANK(
            _xldudf_CX_PUSH(BB22, CX_ENTITY, $B22, BB$11, BB$14, BB$19,),
            ""
         ),
         IF($I22=3,
            "",
            IFBLANK(
               _xldudf_CX_PUSH(BB22, CX_ENTITY, $B22, BB$11, BB$14, BB$19,),
               ""
            )
         )
      )
   )
)),"")</f>
        <v/>
      </c>
      <c r="DV22" s="1883" t="str" cm="1">
        <f t="array" aca="1" ref="DV22" ca="1">IFERROR(IF(BC22*fxVal_normal=_CF!BC22,"",IF(OR(BC22="", NOT(ISNUMBER(BC22)), ISERROR(BC22), $B22=""), "",
   IF($I22=1,
      IFBLANK(
         _xldudf_CX_PUSH(BC22*fxVal_normal, CX_ENTITY, $B22, BC$11, BC$14, BC$19,),
         ""
      ),
      IF($I22=2,
         IFBLANK(
            _xldudf_CX_PUSH(BC22, CX_ENTITY, $B22, BC$11, BC$14, BC$19,),
            ""
         ),
         IF($I22=3,
            "",
            IFBLANK(
               _xldudf_CX_PUSH(BC22, CX_ENTITY, $B22, BC$11, BC$14, BC$19,),
               ""
            )
         )
      )
   )
)),"")</f>
        <v/>
      </c>
      <c r="DW22" s="1883" t="str" cm="1">
        <f t="array" aca="1" ref="DW22" ca="1">IFERROR(IF(BD22*fxVal_normal=_CF!BD22,"",IF(OR(BD22="", NOT(ISNUMBER(BD22)), ISERROR(BD22), $B22=""), "",
   IF($I22=1,
      IFBLANK(
         _xldudf_CX_PUSH(BD22*fxVal_normal, CX_ENTITY, $B22, BD$11, BD$14, BD$19,),
         ""
      ),
      IF($I22=2,
         IFBLANK(
            _xldudf_CX_PUSH(BD22, CX_ENTITY, $B22, BD$11, BD$14, BD$19,),
            ""
         ),
         IF($I22=3,
            "",
            IFBLANK(
               _xldudf_CX_PUSH(BD22, CX_ENTITY, $B22, BD$11, BD$14, BD$19,),
               ""
            )
         )
      )
   )
)),"")</f>
        <v/>
      </c>
      <c r="DX22" s="1883" t="str" cm="1">
        <f t="array" aca="1" ref="DX22" ca="1">IFERROR(IF(BE22*fxVal_normal=_CF!BE22,"",IF(OR(BE22="", NOT(ISNUMBER(BE22)), ISERROR(BE22), $B22=""), "",
   IF($I22=1,
      IFBLANK(
         _xldudf_CX_PUSH(BE22*fxVal_normal, CX_ENTITY, $B22, BE$11, BE$14, BE$19,),
         ""
      ),
      IF($I22=2,
         IFBLANK(
            _xldudf_CX_PUSH(BE22, CX_ENTITY, $B22, BE$11, BE$14, BE$19,),
            ""
         ),
         IF($I22=3,
            "",
            IFBLANK(
               _xldudf_CX_PUSH(BE22, CX_ENTITY, $B22, BE$11, BE$14, BE$19,),
               ""
            )
         )
      )
   )
)),"")</f>
        <v/>
      </c>
      <c r="DY22" s="1883" t="str" cm="1">
        <f t="array" aca="1" ref="DY22" ca="1">IFERROR(IF(BF22*fxVal_normal=_CF!BF22,"",IF(OR(BF22="", NOT(ISNUMBER(BF22)), ISERROR(BF22), $B22=""), "",
   IF($I22=1,
      IFBLANK(
         _xldudf_CX_PUSH(BF22*fxVal_normal, CX_ENTITY, $B22, BF$11, BF$14, BF$19,),
         ""
      ),
      IF($I22=2,
         IFBLANK(
            _xldudf_CX_PUSH(BF22, CX_ENTITY, $B22, BF$11, BF$14, BF$19,),
            ""
         ),
         IF($I22=3,
            "",
            IFBLANK(
               _xldudf_CX_PUSH(BF22, CX_ENTITY, $B22, BF$11, BF$14, BF$19,),
               ""
            )
         )
      )
   )
)),"")</f>
        <v/>
      </c>
      <c r="DZ22" s="1883" t="str" cm="1">
        <f t="array" aca="1" ref="DZ22" ca="1">IFERROR(IF(BG22*fxVal_normal=_CF!BG22,"",IF(OR(BG22="", NOT(ISNUMBER(BG22)), ISERROR(BG22), $B22=""), "",
   IF($I22=1,
      IFBLANK(
         _xldudf_CX_PUSH(BG22*fxVal_normal, CX_ENTITY, $B22, BG$11, BG$14, BG$19,),
         ""
      ),
      IF($I22=2,
         IFBLANK(
            _xldudf_CX_PUSH(BG22, CX_ENTITY, $B22, BG$11, BG$14, BG$19,),
            ""
         ),
         IF($I22=3,
            "",
            IFBLANK(
               _xldudf_CX_PUSH(BG22, CX_ENTITY, $B22, BG$11, BG$14, BG$19,),
               ""
            )
         )
      )
   )
)),"")</f>
        <v/>
      </c>
      <c r="EA22" s="1883" t="str" cm="1">
        <f t="array" aca="1" ref="EA22" ca="1">IFERROR(IF(BH22*fxVal_normal=_CF!BH22,"",IF(OR(BH22="", NOT(ISNUMBER(BH22)), ISERROR(BH22), $B22=""), "",
   IF($I22=1,
      IFBLANK(
         _xldudf_CX_PUSH(BH22*fxVal_normal, CX_ENTITY, $B22, BH$11, BH$14, BH$19,),
         ""
      ),
      IF($I22=2,
         IFBLANK(
            _xldudf_CX_PUSH(BH22, CX_ENTITY, $B22, BH$11, BH$14, BH$19,),
            ""
         ),
         IF($I22=3,
            "",
            IFBLANK(
               _xldudf_CX_PUSH(BH22, CX_ENTITY, $B22, BH$11, BH$14, BH$19,),
               ""
            )
         )
      )
   )
)),"")</f>
        <v/>
      </c>
      <c r="EB22" s="1883" t="str" cm="1">
        <f t="array" aca="1" ref="EB22" ca="1">IFERROR(IF(BI22*fxVal_normal=_CF!BI22,"",IF(OR(BI22="", NOT(ISNUMBER(BI22)), ISERROR(BI22), $B22=""), "",
   IF($I22=1,
      IFBLANK(
         _xldudf_CX_PUSH(BI22*fxVal_normal, CX_ENTITY, $B22, BI$11, BI$14, BI$19,),
         ""
      ),
      IF($I22=2,
         IFBLANK(
            _xldudf_CX_PUSH(BI22, CX_ENTITY, $B22, BI$11, BI$14, BI$19,),
            ""
         ),
         IF($I22=3,
            "",
            IFBLANK(
               _xldudf_CX_PUSH(BI22, CX_ENTITY, $B22, BI$11, BI$14, BI$19,),
               ""
            )
         )
      )
   )
)),"")</f>
        <v/>
      </c>
      <c r="EC22" s="1883" t="str" cm="1">
        <f t="array" aca="1" ref="EC22" ca="1">IFERROR(IF(BJ22*fxVal_normal=_CF!BJ22,"",IF(OR(BJ22="", NOT(ISNUMBER(BJ22)), ISERROR(BJ22), $B22=""), "",
   IF($I22=1,
      IFBLANK(
         _xldudf_CX_PUSH(BJ22*fxVal_normal, CX_ENTITY, $B22, BJ$11, BJ$14, BJ$19,),
         ""
      ),
      IF($I22=2,
         IFBLANK(
            _xldudf_CX_PUSH(BJ22, CX_ENTITY, $B22, BJ$11, BJ$14, BJ$19,),
            ""
         ),
         IF($I22=3,
            "",
            IFBLANK(
               _xldudf_CX_PUSH(BJ22, CX_ENTITY, $B22, BJ$11, BJ$14, BJ$19,),
               ""
            )
         )
      )
   )
)),"")</f>
        <v/>
      </c>
      <c r="ED22" s="1883" t="str" cm="1">
        <f t="array" aca="1" ref="ED22" ca="1">IFERROR(IF(BK22*fxVal_normal=_CF!BK22,"",IF(OR(BK22="", NOT(ISNUMBER(BK22)), ISERROR(BK22), $B22=""), "",
   IF($I22=1,
      IFBLANK(
         _xldudf_CX_PUSH(BK22*fxVal_normal, CX_ENTITY, $B22, BK$11, BK$14, BK$19,),
         ""
      ),
      IF($I22=2,
         IFBLANK(
            _xldudf_CX_PUSH(BK22, CX_ENTITY, $B22, BK$11, BK$14, BK$19,),
            ""
         ),
         IF($I22=3,
            "",
            IFBLANK(
               _xldudf_CX_PUSH(BK22, CX_ENTITY, $B22, BK$11, BK$14, BK$19,),
               ""
            )
         )
      )
   )
)),"")</f>
        <v/>
      </c>
      <c r="EE22" s="1883" t="str" cm="1">
        <f t="array" aca="1" ref="EE22" ca="1">IFERROR(IF(BL22*fxVal_normal=_CF!BL22,"",IF(OR(BL22="", NOT(ISNUMBER(BL22)), ISERROR(BL22), $B22=""), "",
   IF($I22=1,
      IFBLANK(
         _xldudf_CX_PUSH(BL22*fxVal_normal, CX_ENTITY, $B22, BL$11, BL$14, BL$19,),
         ""
      ),
      IF($I22=2,
         IFBLANK(
            _xldudf_CX_PUSH(BL22, CX_ENTITY, $B22, BL$11, BL$14, BL$19,),
            ""
         ),
         IF($I22=3,
            "",
            IFBLANK(
               _xldudf_CX_PUSH(BL22, CX_ENTITY, $B22, BL$11, BL$14, BL$19,),
               ""
            )
         )
      )
   )
)),"")</f>
        <v/>
      </c>
      <c r="EF22" s="1883" t="str" cm="1">
        <f t="array" aca="1" ref="EF22" ca="1">IFERROR(IF(BM22*fxVal_normal=_CF!BM22,"",IF(OR(BM22="", NOT(ISNUMBER(BM22)), ISERROR(BM22), $B22=""), "",
   IF($I22=1,
      IFBLANK(
         _xldudf_CX_PUSH(BM22*fxVal_normal, CX_ENTITY, $B22, BM$11, BM$14, BM$19,),
         ""
      ),
      IF($I22=2,
         IFBLANK(
            _xldudf_CX_PUSH(BM22, CX_ENTITY, $B22, BM$11, BM$14, BM$19,),
            ""
         ),
         IF($I22=3,
            "",
            IFBLANK(
               _xldudf_CX_PUSH(BM22, CX_ENTITY, $B22, BM$11, BM$14, BM$19,),
               ""
            )
         )
      )
   )
)),"")</f>
        <v/>
      </c>
      <c r="EG22" s="1883" t="str" cm="1">
        <f t="array" aca="1" ref="EG22" ca="1">IFERROR(IF(BN22*fxVal_normal=_CF!BN22,"",IF(OR(BN22="",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37" ht="21" customHeight="1">
      <c r="A23" s="1625"/>
      <c r="B23" s="695" t="str" cm="1">
        <f t="array" ref="B23">IFBLANK( _CF!F23,"")</f>
        <v>Other Operating Cash Flows</v>
      </c>
      <c r="C23" s="695" t="str" cm="1">
        <f t="array" ref="C23">IFBLANK(_CF!C23,"")</f>
        <v>Other Operating Cash Flows (Company View)</v>
      </c>
      <c r="D23" s="1548"/>
      <c r="E23" s="695"/>
      <c r="F23" s="577"/>
      <c r="G23" s="1460"/>
      <c r="H23" s="578">
        <v>1</v>
      </c>
      <c r="I23" s="578">
        <v>1</v>
      </c>
      <c r="J23" s="401" cm="1">
        <f t="array" ref="J23">IFBLANK( Z23,"")</f>
        <v>1</v>
      </c>
      <c r="K23" s="578"/>
      <c r="N23" s="158"/>
      <c r="O23" s="101"/>
      <c r="P23" s="52"/>
      <c r="Q23" s="101"/>
      <c r="R23" s="101"/>
      <c r="S23" s="101"/>
      <c r="T23" s="101"/>
      <c r="U23" s="39"/>
      <c r="W23" s="932" t="str">
        <f t="shared" si="1"/>
        <v>Actual</v>
      </c>
      <c r="X23" s="815" t="str">
        <f>_CF!X23</f>
        <v>a</v>
      </c>
      <c r="Y23" s="915">
        <v>2</v>
      </c>
      <c r="Z23" s="198" cm="1">
        <f t="array" ref="Z23">_xlfn.SWITCH(
    TRUE,
    _CF!$L23=TRUE, 1,
    _CF!$L23=FALSE,-1,
    _CF!$L23=-1,0,
"n/a"
)</f>
        <v>1</v>
      </c>
      <c r="AA23" s="200"/>
      <c r="AB23" s="88" t="str">
        <f>_CF!AB23</f>
        <v>Other Operating Cash Flows</v>
      </c>
      <c r="AC23" s="88" t="e" cm="1" vm="5">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#VALUE!</v>
      </c>
      <c r="AD23" s="2281">
        <v>1</v>
      </c>
      <c r="AE23" s="2281">
        <v>1</v>
      </c>
      <c r="AF23" s="2281">
        <v>1</v>
      </c>
      <c r="AG23" s="2281">
        <v>1</v>
      </c>
      <c r="AH23" s="2281">
        <v>1</v>
      </c>
      <c r="AI23" s="2281">
        <v>1</v>
      </c>
      <c r="AJ23" s="2281">
        <v>1</v>
      </c>
      <c r="AK23" s="2281">
        <v>1</v>
      </c>
      <c r="AL23" s="2281">
        <v>1</v>
      </c>
      <c r="AM23" s="2281">
        <v>1</v>
      </c>
      <c r="AN23" s="2281">
        <v>1</v>
      </c>
      <c r="AO23" s="2281">
        <v>1</v>
      </c>
      <c r="AP23" s="2281">
        <v>1</v>
      </c>
      <c r="AQ23" s="2281">
        <v>1</v>
      </c>
      <c r="AR23" s="2281">
        <v>1</v>
      </c>
      <c r="AS23" s="2281">
        <v>1</v>
      </c>
      <c r="AT23" s="2281">
        <v>1</v>
      </c>
      <c r="AU23" s="2281">
        <v>1</v>
      </c>
      <c r="AV23" s="2281">
        <v>1</v>
      </c>
      <c r="AW23" s="2281">
        <v>1</v>
      </c>
      <c r="AX23" s="2281">
        <v>1</v>
      </c>
      <c r="AY23" s="2281">
        <v>1</v>
      </c>
      <c r="AZ23" s="2281">
        <v>1</v>
      </c>
      <c r="BA23" s="2281">
        <v>1</v>
      </c>
      <c r="BB23" s="2281">
        <v>1</v>
      </c>
      <c r="BC23" s="2281">
        <v>1</v>
      </c>
      <c r="BD23" s="2281">
        <v>1</v>
      </c>
      <c r="BE23" s="2281">
        <v>1</v>
      </c>
      <c r="BF23" s="2281">
        <v>1</v>
      </c>
      <c r="BG23" s="2281">
        <v>1</v>
      </c>
      <c r="BH23" s="2281">
        <v>1</v>
      </c>
      <c r="BI23" s="2281">
        <v>1</v>
      </c>
      <c r="BJ23" s="2281">
        <v>1</v>
      </c>
      <c r="BK23" s="2281">
        <v>1</v>
      </c>
      <c r="BL23" s="2281">
        <v>1</v>
      </c>
      <c r="BM23" s="2281">
        <v>1</v>
      </c>
      <c r="BN23" s="2281">
        <v>1</v>
      </c>
      <c r="BO23" s="2115"/>
      <c r="BP23" s="2115"/>
      <c r="BQ23" s="2115"/>
      <c r="BR23" s="2115"/>
      <c r="BS23" s="2115"/>
      <c r="BT23" s="2115"/>
      <c r="BU23" s="2115"/>
      <c r="BV23" s="2115"/>
      <c r="BW23" s="2115"/>
      <c r="BX23" s="2115"/>
      <c r="BY23" s="2115"/>
      <c r="BZ23" s="2115"/>
      <c r="CA23" s="1330"/>
      <c r="CB23" s="537"/>
      <c r="CC23" s="1484"/>
      <c r="CD23" s="1461" t="e" cm="1">
        <f t="array" aca="1" ref="CD23" ca="1">_xlfn.LET( _xlpm.CheckBlank, SUM(CF!$AD23:$BN23) = 0, IF(_xlpm.CheckBlank, "", SUM(_xlfn._xlws.FILTER(CF!$AD23:$BN23,(YEAR(CF!$AD$12:$BN$12)=CF!CD$12)*(array_timeline&lt;=CF!CD$11)))))</f>
        <v>#NAME?</v>
      </c>
      <c r="CE23" s="1461" t="e" cm="1">
        <f t="array" aca="1" ref="CE23" ca="1">_xlfn.LET( _xlpm.CheckBlank, SUM(CF!$AD23:$BN23) = 0, IF(_xlpm.CheckBlank, "", SUM(_xlfn._xlws.FILTER(CF!$AD23:$BN23,(YEAR(CF!$AD$12:$BN$12)=CF!CE$12)*(array_timeline&lt;=CF!CE$11)))))</f>
        <v>#NAME?</v>
      </c>
      <c r="CF23" s="1314"/>
      <c r="CG23" s="1461" t="e" cm="1">
        <f t="array" aca="1" ref="CG23" ca="1">_xlfn.LET(_xlpm.CheckBlank,SUM(CF!$AD23:$BN23)=0,IF(_xlpm.CheckBlank,"",SUM(_xlfn._xlws.FILTER(CF!$AD23:$BN23,(YEAR(CF!$AD$12:$BN$12)=CF!CG$12)*(array_timeline&lt;=CF!CG$11)))))</f>
        <v>#NAME?</v>
      </c>
      <c r="CH23" s="1461" t="e" cm="1">
        <f t="array" aca="1" ref="CH23" ca="1">_xlfn.LET(_xlpm.CheckBlank,SUM(CF!$AD23:$BN23)=0,IF(_xlpm.CheckBlank,"",SUM(_xlfn._xlws.FILTER(CF!$AD23:$BN23,(YEAR(CF!$AD$12:$BN$12)=CF!CH$12)*(array_timeline&lt;=CF!CH$11)))))</f>
        <v>#NAME?</v>
      </c>
      <c r="CI23" s="1314"/>
      <c r="CJ23" s="1461" cm="1">
        <f t="array" ref="CJ23">_xlfn.LET( _xlpm.CheckBlank, SUM(CF!$AD23:$BN23) = 0, IF(_xlpm.CheckBlank, "", SUM(_xlfn.TAKE(_xlfn.DROP(CF!$AD23:$BN23, ,-DATEDIFF(CF!CJ$11, val_asOfDate,"M")),1,-12))))</f>
        <v>12</v>
      </c>
      <c r="CK23" s="1461" cm="1">
        <f t="array" ref="CK23">_xlfn.LET( _xlpm.CheckBlank, SUM(CF!$AD23:$BN23) = 0, IF(_xlpm.CheckBlank, "", SUM(_xlfn.TAKE(_xlfn.DROP(CF!$AD23:$BN23, ,-DATEDIFF(CF!CK$11, val_asOfDate,"M")),1,-12))))</f>
        <v>12</v>
      </c>
      <c r="CL23" s="1314"/>
      <c r="CM23" s="1552" t="e" cm="1">
        <f t="array" aca="1" ref="CM23" ca="1">TODECIMAL(IFBLANK(_CF!CM23,""), fxVal_normal)</f>
        <v>#NAME?</v>
      </c>
      <c r="CN23" s="1552" t="e" cm="1">
        <f t="array" aca="1" ref="CN23" ca="1">TODECIMAL(IFBLANK(_CF!CN23,""), fxVal_normal)</f>
        <v>#NAME?</v>
      </c>
      <c r="CO23" s="34"/>
      <c r="CQ23" s="2085" t="str" cm="1">
        <f t="array" aca="1" ref="CQ23" ca="1">IFERROR(IF(Y23&lt;&gt;AB23,_xldudf_CX_PUSH(Y23,CX_ENTITY,C23,EOMONTH(val_asOfDate,0)),""),"")</f>
        <v/>
      </c>
      <c r="CR23" s="2085" t="str" cm="1">
        <f t="array" aca="1" ref="CR23" ca="1">IFERROR(IF(Y23&lt;&gt;AB23,_xldudf_CX_PUSH(Y23,CX_ENTITY,C23,EOMONTH(val_asOfDate,1)),""),"")</f>
        <v/>
      </c>
      <c r="CS23" s="2085" t="str" cm="1">
        <f t="array" aca="1" ref="CS23" ca="1">IFERROR(IF(Y23&lt;&gt;AB23,_xldudf_CX_PUSH(Y23,CX_ENTITY,C23,EOMONTH(val_asOfDate,2)),""),"")</f>
        <v/>
      </c>
      <c r="CT23" s="2085" t="str" cm="1">
        <f t="array" aca="1" ref="CT23" ca="1">IFERROR(IF(Y23&lt;&gt;AB23,_xldudf_CX_PUSH(Y23,CX_ENTITY,C23,EOMONTH(val_asOfDate,3)),""),"")</f>
        <v/>
      </c>
      <c r="CU23" s="2086" t="str" cm="1">
        <f t="array" aca="1" ref="CU23" ca="1">IFERROR(IF(CM23*fxVal_normal=_CF!CM23,"",IF(OR($CM23="",, NOT(ISNUMBER($CM23)), ISERROR($CM23), $B23=""), "",
   IF($I23=1,
      IFBLANK(
         _xldudf_CX_PUSH($CM23*fxVal_normal, CX_ENTITY, $B23, $CM$11, $CM$14, $CM$19,),
         ""
      ),
      IF($I23=2,
         IFBLANK(
            _xldudf_CX_PUSH($CM23, CX_ENTITY, $B23, $CM$11, $CM$14, $CM$19,),
            ""
         ),
         IF($I23=3,
            "",
            IFBLANK(
               _xldudf_CX_PUSH($CM23, CX_ENTITY, $B23, $CM$11, $CM$14, $CM$19,),
               ""
            )
         )
      )
   )
)),"")</f>
        <v/>
      </c>
      <c r="CV23" s="2086" t="str" cm="1">
        <f t="array" aca="1" ref="CV23" ca="1">IFERROR(IF(CN23*fxVal_normal=_CF!CN23,"",IF(OR($CN23="",, NOT(ISNUMBER($CN23)), ISERROR($CN23), $B23=""), "",
   IF($I23=1,
      IFBLANK(
         _xldudf_CX_PUSH($CN23*fxVal_normal, CX_ENTITY, $B23, $CN$11, $CN$14, $CN$19,),
         ""
      ),
      IF($I23=2,
         IFBLANK(
            _xldudf_CX_PUSH($CN23, CX_ENTITY, $B23, $CN$11, $CN$14, $CN$19,),
            ""
         ),
         IF($I23=3,
            "",
            IFBLANK(
               _xldudf_CX_PUSH($CN23, CX_ENTITY, $B23, $CN$11, $CN$14, $CN$19,),
               ""
            )
         )
      )
   )
)),"")</f>
        <v/>
      </c>
      <c r="CW23" s="1883" t="str" cm="1">
        <f t="array" aca="1" ref="CW23" ca="1">IFERROR(IF(AD23*fxVal_normal=_CF!AD23,"",IF(OR(AD23="", NOT(ISNUMBER(AD23)), ISERROR(AD23), $B23=""), "",
   IF($I23=1,
      IFBLANK(
         _xldudf_CX_PUSH(AD23*fxVal_normal, CX_ENTITY, $B23, AD$11, AD$14, AD$19,),
         ""
      ),
      IF($I23=2,
         IFBLANK(
            _xldudf_CX_PUSH(AD23, CX_ENTITY, $B23, AD$11, AD$14, AD$19,),
            ""
         ),
         IF($I23=3,
            "",
            IFBLANK(
               _xldudf_CX_PUSH(AD23, CX_ENTITY, $B23, AD$11, AD$14, AD$19,),
               ""
            )
         )
      )
   )
)),"")</f>
        <v/>
      </c>
      <c r="CX23" s="1883" t="str" cm="1">
        <f t="array" aca="1" ref="CX23" ca="1">IFERROR(IF(AE23*fxVal_normal=_CF!AE23,"",IF(OR(AE23="", NOT(ISNUMBER(AE23)), ISERROR(AE23), $B23=""), "",
   IF($I23=1,
      IFBLANK(
         _xldudf_CX_PUSH(AE23*fxVal_normal, CX_ENTITY, $B23, AE$11, AE$14, AE$19,),
         ""
      ),
      IF($I23=2,
         IFBLANK(
            _xldudf_CX_PUSH(AE23, CX_ENTITY, $B23, AE$11, AE$14, AE$19,),
            ""
         ),
         IF($I23=3,
            "",
            IFBLANK(
               _xldudf_CX_PUSH(AE23, CX_ENTITY, $B23, AE$11, AE$14, AE$19,),
               ""
            )
         )
      )
   )
)),"")</f>
        <v/>
      </c>
      <c r="CY23" s="1883" t="str" cm="1">
        <f t="array" aca="1" ref="CY23" ca="1">IFERROR(IF(AF23*fxVal_normal=_CF!AF23,"",IF(OR(AF23="", NOT(ISNUMBER(AF23)), ISERROR(AF23), $B23=""), "",
   IF($I23=1,
      IFBLANK(
         _xldudf_CX_PUSH(AF23*fxVal_normal, CX_ENTITY, $B23, AF$11, AF$14, AF$19,),
         ""
      ),
      IF($I23=2,
         IFBLANK(
            _xldudf_CX_PUSH(AF23, CX_ENTITY, $B23, AF$11, AF$14, AF$19,),
            ""
         ),
         IF($I23=3,
            "",
            IFBLANK(
               _xldudf_CX_PUSH(AF23, CX_ENTITY, $B23, AF$11, AF$14, AF$19,),
               ""
            )
         )
      )
   )
)),"")</f>
        <v/>
      </c>
      <c r="CZ23" s="1883" t="str" cm="1">
        <f t="array" aca="1" ref="CZ23" ca="1">IFERROR(IF(AG23*fxVal_normal=_CF!AG23,"",IF(OR(AG23="", NOT(ISNUMBER(AG23)), ISERROR(AG23), $B23=""), "",
   IF($I23=1,
      IFBLANK(
         _xldudf_CX_PUSH(AG23*fxVal_normal, CX_ENTITY, $B23, AG$11, AG$14, AG$19,),
         ""
      ),
      IF($I23=2,
         IFBLANK(
            _xldudf_CX_PUSH(AG23, CX_ENTITY, $B23, AG$11, AG$14, AG$19,),
            ""
         ),
         IF($I23=3,
            "",
            IFBLANK(
               _xldudf_CX_PUSH(AG23, CX_ENTITY, $B23, AG$11, AG$14, AG$19,),
               ""
            )
         )
      )
   )
)),"")</f>
        <v/>
      </c>
      <c r="DA23" s="1883" t="str" cm="1">
        <f t="array" aca="1" ref="DA23" ca="1">IFERROR(IF(AH23*fxVal_normal=_CF!AH23,"",IF(OR(AH23="", NOT(ISNUMBER(AH23)), ISERROR(AH23), $B23=""), "",
   IF($I23=1,
      IFBLANK(
         _xldudf_CX_PUSH(AH23*fxVal_normal, CX_ENTITY, $B23, AH$11, AH$14, AH$19,),
         ""
      ),
      IF($I23=2,
         IFBLANK(
            _xldudf_CX_PUSH(AH23, CX_ENTITY, $B23, AH$11, AH$14, AH$19,),
            ""
         ),
         IF($I23=3,
            "",
            IFBLANK(
               _xldudf_CX_PUSH(AH23, CX_ENTITY, $B23, AH$11, AH$14, AH$19,),
               ""
            )
         )
      )
   )
)),"")</f>
        <v/>
      </c>
      <c r="DB23" s="1883" t="str" cm="1">
        <f t="array" aca="1" ref="DB23" ca="1">IFERROR(IF(AI23*fxVal_normal=_CF!AI23,"",IF(OR(AI23="", NOT(ISNUMBER(AI23)), ISERROR(AI23), $B23=""), "",
   IF($I23=1,
      IFBLANK(
         _xldudf_CX_PUSH(AI23*fxVal_normal, CX_ENTITY, $B23, AI$11, AI$14, AI$19,),
         ""
      ),
      IF($I23=2,
         IFBLANK(
            _xldudf_CX_PUSH(AI23, CX_ENTITY, $B23, AI$11, AI$14, AI$19,),
            ""
         ),
         IF($I23=3,
            "",
            IFBLANK(
               _xldudf_CX_PUSH(AI23, CX_ENTITY, $B23, AI$11, AI$14, AI$19,),
               ""
            )
         )
      )
   )
)),"")</f>
        <v/>
      </c>
      <c r="DC23" s="1883" t="str" cm="1">
        <f t="array" aca="1" ref="DC23" ca="1">IFERROR(IF(AJ23*fxVal_normal=_CF!AJ23,"",IF(OR(AJ23="", NOT(ISNUMBER(AJ23)), ISERROR(AJ23), $B23=""), "",
   IF($I23=1,
      IFBLANK(
         _xldudf_CX_PUSH(AJ23*fxVal_normal, CX_ENTITY, $B23, AJ$11, AJ$14, AJ$19,),
         ""
      ),
      IF($I23=2,
         IFBLANK(
            _xldudf_CX_PUSH(AJ23, CX_ENTITY, $B23, AJ$11, AJ$14, AJ$19,),
            ""
         ),
         IF($I23=3,
            "",
            IFBLANK(
               _xldudf_CX_PUSH(AJ23, CX_ENTITY, $B23, AJ$11, AJ$14, AJ$19,),
               ""
            )
         )
      )
   )
)),"")</f>
        <v/>
      </c>
      <c r="DD23" s="1883" t="str" cm="1">
        <f t="array" aca="1" ref="DD23" ca="1">IFERROR(IF(AK23*fxVal_normal=_CF!AK23,"",IF(OR(AK23="", NOT(ISNUMBER(AK23)), ISERROR(AK23), $B23=""), "",
   IF($I23=1,
      IFBLANK(
         _xldudf_CX_PUSH(AK23*fxVal_normal, CX_ENTITY, $B23, AK$11, AK$14, AK$19,),
         ""
      ),
      IF($I23=2,
         IFBLANK(
            _xldudf_CX_PUSH(AK23, CX_ENTITY, $B23, AK$11, AK$14, AK$19,),
            ""
         ),
         IF($I23=3,
            "",
            IFBLANK(
               _xldudf_CX_PUSH(AK23, CX_ENTITY, $B23, AK$11, AK$14, AK$19,),
               ""
            )
         )
      )
   )
)),"")</f>
        <v/>
      </c>
      <c r="DE23" s="1883" t="str" cm="1">
        <f t="array" aca="1" ref="DE23" ca="1">IFERROR(IF(AL23*fxVal_normal=_CF!AL23,"",IF(OR(AL23="", NOT(ISNUMBER(AL23)), ISERROR(AL23), $B23=""), "",
   IF($I23=1,
      IFBLANK(
         _xldudf_CX_PUSH(AL23*fxVal_normal, CX_ENTITY, $B23, AL$11, AL$14, AL$19,),
         ""
      ),
      IF($I23=2,
         IFBLANK(
            _xldudf_CX_PUSH(AL23, CX_ENTITY, $B23, AL$11, AL$14, AL$19,),
            ""
         ),
         IF($I23=3,
            "",
            IFBLANK(
               _xldudf_CX_PUSH(AL23, CX_ENTITY, $B23, AL$11, AL$14, AL$19,),
               ""
            )
         )
      )
   )
)),"")</f>
        <v/>
      </c>
      <c r="DF23" s="1883" t="str" cm="1">
        <f t="array" aca="1" ref="DF23" ca="1">IFERROR(IF(AM23*fxVal_normal=_CF!AM23,"",IF(OR(AM23="", NOT(ISNUMBER(AM23)), ISERROR(AM23), $B23=""), "",
   IF($I23=1,
      IFBLANK(
         _xldudf_CX_PUSH(AM23*fxVal_normal, CX_ENTITY, $B23, AM$11, AM$14, AM$19,),
         ""
      ),
      IF($I23=2,
         IFBLANK(
            _xldudf_CX_PUSH(AM23, CX_ENTITY, $B23, AM$11, AM$14, AM$19,),
            ""
         ),
         IF($I23=3,
            "",
            IFBLANK(
               _xldudf_CX_PUSH(AM23, CX_ENTITY, $B23, AM$11, AM$14, AM$19,),
               ""
            )
         )
      )
   )
)),"")</f>
        <v/>
      </c>
      <c r="DG23" s="1883" t="str" cm="1">
        <f t="array" aca="1" ref="DG23" ca="1">IFERROR(IF(AN23*fxVal_normal=_CF!AN23,"",IF(OR(AN23="", NOT(ISNUMBER(AN23)), ISERROR(AN23), $B23=""), "",
   IF($I23=1,
      IFBLANK(
         _xldudf_CX_PUSH(AN23*fxVal_normal, CX_ENTITY, $B23, AN$11, AN$14, AN$19,),
         ""
      ),
      IF($I23=2,
         IFBLANK(
            _xldudf_CX_PUSH(AN23, CX_ENTITY, $B23, AN$11, AN$14, AN$19,),
            ""
         ),
         IF($I23=3,
            "",
            IFBLANK(
               _xldudf_CX_PUSH(AN23, CX_ENTITY, $B23, AN$11, AN$14, AN$19,),
               ""
            )
         )
      )
   )
)),"")</f>
        <v/>
      </c>
      <c r="DH23" s="1883" t="str" cm="1">
        <f t="array" aca="1" ref="DH23" ca="1">IFERROR(IF(AO23*fxVal_normal=_CF!AO23,"",IF(OR(AO23="", NOT(ISNUMBER(AO23)), ISERROR(AO23), $B23=""), "",
   IF($I23=1,
      IFBLANK(
         _xldudf_CX_PUSH(AO23*fxVal_normal, CX_ENTITY, $B23, AO$11, AO$14, AO$19,),
         ""
      ),
      IF($I23=2,
         IFBLANK(
            _xldudf_CX_PUSH(AO23, CX_ENTITY, $B23, AO$11, AO$14, AO$19,),
            ""
         ),
         IF($I23=3,
            "",
            IFBLANK(
               _xldudf_CX_PUSH(AO23, CX_ENTITY, $B23, AO$11, AO$14, AO$19,),
               ""
            )
         )
      )
   )
)),"")</f>
        <v/>
      </c>
      <c r="DI23" s="1883" t="str" cm="1">
        <f t="array" aca="1" ref="DI23" ca="1">IFERROR(IF(AP23*fxVal_normal=_CF!AP23,"",IF(OR(AP23="", NOT(ISNUMBER(AP23)), ISERROR(AP23), $B23=""), "",
   IF($I23=1,
      IFBLANK(
         _xldudf_CX_PUSH(AP23*fxVal_normal, CX_ENTITY, $B23, AP$11, AP$14, AP$19,),
         ""
      ),
      IF($I23=2,
         IFBLANK(
            _xldudf_CX_PUSH(AP23, CX_ENTITY, $B23, AP$11, AP$14, AP$19,),
            ""
         ),
         IF($I23=3,
            "",
            IFBLANK(
               _xldudf_CX_PUSH(AP23, CX_ENTITY, $B23, AP$11, AP$14, AP$19,),
               ""
            )
         )
      )
   )
)),"")</f>
        <v/>
      </c>
      <c r="DJ23" s="1883" t="str" cm="1">
        <f t="array" aca="1" ref="DJ23" ca="1">IFERROR(IF(AQ23*fxVal_normal=_CF!AQ23,"",IF(OR(AQ23="", NOT(ISNUMBER(AQ23)), ISERROR(AQ23), $B23=""), "",
   IF($I23=1,
      IFBLANK(
         _xldudf_CX_PUSH(AQ23*fxVal_normal, CX_ENTITY, $B23, AQ$11, AQ$14, AQ$19,),
         ""
      ),
      IF($I23=2,
         IFBLANK(
            _xldudf_CX_PUSH(AQ23, CX_ENTITY, $B23, AQ$11, AQ$14, AQ$19,),
            ""
         ),
         IF($I23=3,
            "",
            IFBLANK(
               _xldudf_CX_PUSH(AQ23, CX_ENTITY, $B23, AQ$11, AQ$14, AQ$19,),
               ""
            )
         )
      )
   )
)),"")</f>
        <v/>
      </c>
      <c r="DK23" s="1883" t="str" cm="1">
        <f t="array" aca="1" ref="DK23" ca="1">IFERROR(IF(AR23*fxVal_normal=_CF!AR23,"",IF(OR(AR23="", NOT(ISNUMBER(AR23)), ISERROR(AR23), $B23=""), "",
   IF($I23=1,
      IFBLANK(
         _xldudf_CX_PUSH(AR23*fxVal_normal, CX_ENTITY, $B23, AR$11, AR$14, AR$19,),
         ""
      ),
      IF($I23=2,
         IFBLANK(
            _xldudf_CX_PUSH(AR23, CX_ENTITY, $B23, AR$11, AR$14, AR$19,),
            ""
         ),
         IF($I23=3,
            "",
            IFBLANK(
               _xldudf_CX_PUSH(AR23, CX_ENTITY, $B23, AR$11, AR$14, AR$19,),
               ""
            )
         )
      )
   )
)),"")</f>
        <v/>
      </c>
      <c r="DL23" s="1883" t="str" cm="1">
        <f t="array" aca="1" ref="DL23" ca="1">IFERROR(IF(AS23*fxVal_normal=_CF!AS23,"",IF(OR(AS23="", NOT(ISNUMBER(AS23)), ISERROR(AS23), $B23=""), "",
   IF($I23=1,
      IFBLANK(
         _xldudf_CX_PUSH(AS23*fxVal_normal, CX_ENTITY, $B23, AS$11, AS$14, AS$19,),
         ""
      ),
      IF($I23=2,
         IFBLANK(
            _xldudf_CX_PUSH(AS23, CX_ENTITY, $B23, AS$11, AS$14, AS$19,),
            ""
         ),
         IF($I23=3,
            "",
            IFBLANK(
               _xldudf_CX_PUSH(AS23, CX_ENTITY, $B23, AS$11, AS$14, AS$19,),
               ""
            )
         )
      )
   )
)),"")</f>
        <v/>
      </c>
      <c r="DM23" s="1883" t="str" cm="1">
        <f t="array" aca="1" ref="DM23" ca="1">IFERROR(IF(AT23*fxVal_normal=_CF!AT23,"",IF(OR(AT23="", NOT(ISNUMBER(AT23)), ISERROR(AT23), $B23=""), "",
   IF($I23=1,
      IFBLANK(
         _xldudf_CX_PUSH(AT23*fxVal_normal, CX_ENTITY, $B23, AT$11, AT$14, AT$19,),
         ""
      ),
      IF($I23=2,
         IFBLANK(
            _xldudf_CX_PUSH(AT23, CX_ENTITY, $B23, AT$11, AT$14, AT$19,),
            ""
         ),
         IF($I23=3,
            "",
            IFBLANK(
               _xldudf_CX_PUSH(AT23, CX_ENTITY, $B23, AT$11, AT$14, AT$19,),
               ""
            )
         )
      )
   )
)),"")</f>
        <v/>
      </c>
      <c r="DN23" s="1883" t="str" cm="1">
        <f t="array" aca="1" ref="DN23" ca="1">IFERROR(IF(AU23*fxVal_normal=_CF!AU23,"",IF(OR(AU23="", NOT(ISNUMBER(AU23)), ISERROR(AU23), $B23=""), "",
   IF($I23=1,
      IFBLANK(
         _xldudf_CX_PUSH(AU23*fxVal_normal, CX_ENTITY, $B23, AU$11, AU$14, AU$19,),
         ""
      ),
      IF($I23=2,
         IFBLANK(
            _xldudf_CX_PUSH(AU23, CX_ENTITY, $B23, AU$11, AU$14, AU$19,),
            ""
         ),
         IF($I23=3,
            "",
            IFBLANK(
               _xldudf_CX_PUSH(AU23, CX_ENTITY, $B23, AU$11, AU$14, AU$19,),
               ""
            )
         )
      )
   )
)),"")</f>
        <v/>
      </c>
      <c r="DO23" s="1883" t="str" cm="1">
        <f t="array" aca="1" ref="DO23" ca="1">IFERROR(IF(AV23*fxVal_normal=_CF!AV23,"",IF(OR(AV23="", NOT(ISNUMBER(AV23)), ISERROR(AV23), $B23=""), "",
   IF($I23=1,
      IFBLANK(
         _xldudf_CX_PUSH(AV23*fxVal_normal, CX_ENTITY, $B23, AV$11, AV$14, AV$19,),
         ""
      ),
      IF($I23=2,
         IFBLANK(
            _xldudf_CX_PUSH(AV23, CX_ENTITY, $B23, AV$11, AV$14, AV$19,),
            ""
         ),
         IF($I23=3,
            "",
            IFBLANK(
               _xldudf_CX_PUSH(AV23, CX_ENTITY, $B23, AV$11, AV$14, AV$19,),
               ""
            )
         )
      )
   )
)),"")</f>
        <v/>
      </c>
      <c r="DP23" s="1883" t="str" cm="1">
        <f t="array" aca="1" ref="DP23" ca="1">IFERROR(IF(AW23*fxVal_normal=_CF!AW23,"",IF(OR(AW23="", NOT(ISNUMBER(AW23)), ISERROR(AW23), $B23=""), "",
   IF($I23=1,
      IFBLANK(
         _xldudf_CX_PUSH(AW23*fxVal_normal, CX_ENTITY, $B23, AW$11, AW$14, AW$19,),
         ""
      ),
      IF($I23=2,
         IFBLANK(
            _xldudf_CX_PUSH(AW23, CX_ENTITY, $B23, AW$11, AW$14, AW$19,),
            ""
         ),
         IF($I23=3,
            "",
            IFBLANK(
               _xldudf_CX_PUSH(AW23, CX_ENTITY, $B23, AW$11, AW$14, AW$19,),
               ""
            )
         )
      )
   )
)),"")</f>
        <v/>
      </c>
      <c r="DQ23" s="1883" t="str" cm="1">
        <f t="array" aca="1" ref="DQ23" ca="1">IFERROR(IF(AX23*fxVal_normal=_CF!AX23,"",IF(OR(AX23="", NOT(ISNUMBER(AX23)), ISERROR(AX23), $B23=""), "",
   IF($I23=1,
      IFBLANK(
         _xldudf_CX_PUSH(AX23*fxVal_normal, CX_ENTITY, $B23, AX$11, AX$14, AX$19,),
         ""
      ),
      IF($I23=2,
         IFBLANK(
            _xldudf_CX_PUSH(AX23, CX_ENTITY, $B23, AX$11, AX$14, AX$19,),
            ""
         ),
         IF($I23=3,
            "",
            IFBLANK(
               _xldudf_CX_PUSH(AX23, CX_ENTITY, $B23, AX$11, AX$14, AX$19,),
               ""
            )
         )
      )
   )
)),"")</f>
        <v/>
      </c>
      <c r="DR23" s="1883" t="str" cm="1">
        <f t="array" aca="1" ref="DR23" ca="1">IFERROR(IF(AY23*fxVal_normal=_CF!AY23,"",IF(OR(AY23="", NOT(ISNUMBER(AY23)), ISERROR(AY23), $B23=""), "",
   IF($I23=1,
      IFBLANK(
         _xldudf_CX_PUSH(AY23*fxVal_normal, CX_ENTITY, $B23, AY$11, AY$14, AY$19,),
         ""
      ),
      IF($I23=2,
         IFBLANK(
            _xldudf_CX_PUSH(AY23, CX_ENTITY, $B23, AY$11, AY$14, AY$19,),
            ""
         ),
         IF($I23=3,
            "",
            IFBLANK(
               _xldudf_CX_PUSH(AY23, CX_ENTITY, $B23, AY$11, AY$14, AY$19,),
               ""
            )
         )
      )
   )
)),"")</f>
        <v/>
      </c>
      <c r="DS23" s="1883" t="str" cm="1">
        <f t="array" aca="1" ref="DS23" ca="1">IFERROR(IF(AZ23*fxVal_normal=_CF!AZ23,"",IF(OR(AZ23="", NOT(ISNUMBER(AZ23)), ISERROR(AZ23), $B23=""), "",
   IF($I23=1,
      IFBLANK(
         _xldudf_CX_PUSH(AZ23*fxVal_normal, CX_ENTITY, $B23, AZ$11, AZ$14, AZ$19,),
         ""
      ),
      IF($I23=2,
         IFBLANK(
            _xldudf_CX_PUSH(AZ23, CX_ENTITY, $B23, AZ$11, AZ$14, AZ$19,),
            ""
         ),
         IF($I23=3,
            "",
            IFBLANK(
               _xldudf_CX_PUSH(AZ23, CX_ENTITY, $B23, AZ$11, AZ$14, AZ$19,),
               ""
            )
         )
      )
   )
)),"")</f>
        <v/>
      </c>
      <c r="DT23" s="1883" t="str" cm="1">
        <f t="array" aca="1" ref="DT23" ca="1">IFERROR(IF(BA23*fxVal_normal=_CF!BA23,"",IF(OR(BA23="", NOT(ISNUMBER(BA23)), ISERROR(BA23), $B23=""), "",
   IF($I23=1,
      IFBLANK(
         _xldudf_CX_PUSH(BA23*fxVal_normal, CX_ENTITY, $B23, BA$11, BA$14, BA$19,),
         ""
      ),
      IF($I23=2,
         IFBLANK(
            _xldudf_CX_PUSH(BA23, CX_ENTITY, $B23, BA$11, BA$14, BA$19,),
            ""
         ),
         IF($I23=3,
            "",
            IFBLANK(
               _xldudf_CX_PUSH(BA23, CX_ENTITY, $B23, BA$11, BA$14, BA$19,),
               ""
            )
         )
      )
   )
)),"")</f>
        <v/>
      </c>
      <c r="DU23" s="1883" t="str" cm="1">
        <f t="array" aca="1" ref="DU23" ca="1">IFERROR(IF(BB23*fxVal_normal=_CF!BB23,"",IF(OR(BB23="", NOT(ISNUMBER(BB23)), ISERROR(BB23), $B23=""), "",
   IF($I23=1,
      IFBLANK(
         _xldudf_CX_PUSH(BB23*fxVal_normal, CX_ENTITY, $B23, BB$11, BB$14, BB$19,),
         ""
      ),
      IF($I23=2,
         IFBLANK(
            _xldudf_CX_PUSH(BB23, CX_ENTITY, $B23, BB$11, BB$14, BB$19,),
            ""
         ),
         IF($I23=3,
            "",
            IFBLANK(
               _xldudf_CX_PUSH(BB23, CX_ENTITY, $B23, BB$11, BB$14, BB$19,),
               ""
            )
         )
      )
   )
)),"")</f>
        <v/>
      </c>
      <c r="DV23" s="1883" t="str" cm="1">
        <f t="array" aca="1" ref="DV23" ca="1">IFERROR(IF(BC23*fxVal_normal=_CF!BC23,"",IF(OR(BC23="", NOT(ISNUMBER(BC23)), ISERROR(BC23), $B23=""), "",
   IF($I23=1,
      IFBLANK(
         _xldudf_CX_PUSH(BC23*fxVal_normal, CX_ENTITY, $B23, BC$11, BC$14, BC$19,),
         ""
      ),
      IF($I23=2,
         IFBLANK(
            _xldudf_CX_PUSH(BC23, CX_ENTITY, $B23, BC$11, BC$14, BC$19,),
            ""
         ),
         IF($I23=3,
            "",
            IFBLANK(
               _xldudf_CX_PUSH(BC23, CX_ENTITY, $B23, BC$11, BC$14, BC$19,),
               ""
            )
         )
      )
   )
)),"")</f>
        <v/>
      </c>
      <c r="DW23" s="1883" t="str" cm="1">
        <f t="array" aca="1" ref="DW23" ca="1">IFERROR(IF(BD23*fxVal_normal=_CF!BD23,"",IF(OR(BD23="", NOT(ISNUMBER(BD23)), ISERROR(BD23), $B23=""), "",
   IF($I23=1,
      IFBLANK(
         _xldudf_CX_PUSH(BD23*fxVal_normal, CX_ENTITY, $B23, BD$11, BD$14, BD$19,),
         ""
      ),
      IF($I23=2,
         IFBLANK(
            _xldudf_CX_PUSH(BD23, CX_ENTITY, $B23, BD$11, BD$14, BD$19,),
            ""
         ),
         IF($I23=3,
            "",
            IFBLANK(
               _xldudf_CX_PUSH(BD23, CX_ENTITY, $B23, BD$11, BD$14, BD$19,),
               ""
            )
         )
      )
   )
)),"")</f>
        <v/>
      </c>
      <c r="DX23" s="1883" t="str" cm="1">
        <f t="array" aca="1" ref="DX23" ca="1">IFERROR(IF(BE23*fxVal_normal=_CF!BE23,"",IF(OR(BE23="", NOT(ISNUMBER(BE23)), ISERROR(BE23), $B23=""), "",
   IF($I23=1,
      IFBLANK(
         _xldudf_CX_PUSH(BE23*fxVal_normal, CX_ENTITY, $B23, BE$11, BE$14, BE$19,),
         ""
      ),
      IF($I23=2,
         IFBLANK(
            _xldudf_CX_PUSH(BE23, CX_ENTITY, $B23, BE$11, BE$14, BE$19,),
            ""
         ),
         IF($I23=3,
            "",
            IFBLANK(
               _xldudf_CX_PUSH(BE23, CX_ENTITY, $B23, BE$11, BE$14, BE$19,),
               ""
            )
         )
      )
   )
)),"")</f>
        <v/>
      </c>
      <c r="DY23" s="1883" t="str" cm="1">
        <f t="array" aca="1" ref="DY23" ca="1">IFERROR(IF(BF23*fxVal_normal=_CF!BF23,"",IF(OR(BF23="", NOT(ISNUMBER(BF23)), ISERROR(BF23), $B23=""), "",
   IF($I23=1,
      IFBLANK(
         _xldudf_CX_PUSH(BF23*fxVal_normal, CX_ENTITY, $B23, BF$11, BF$14, BF$19,),
         ""
      ),
      IF($I23=2,
         IFBLANK(
            _xldudf_CX_PUSH(BF23, CX_ENTITY, $B23, BF$11, BF$14, BF$19,),
            ""
         ),
         IF($I23=3,
            "",
            IFBLANK(
               _xldudf_CX_PUSH(BF23, CX_ENTITY, $B23, BF$11, BF$14, BF$19,),
               ""
            )
         )
      )
   )
)),"")</f>
        <v/>
      </c>
      <c r="DZ23" s="1883" t="str" cm="1">
        <f t="array" aca="1" ref="DZ23" ca="1">IFERROR(IF(BG23*fxVal_normal=_CF!BG23,"",IF(OR(BG23="", NOT(ISNUMBER(BG23)), ISERROR(BG23), $B23=""), "",
   IF($I23=1,
      IFBLANK(
         _xldudf_CX_PUSH(BG23*fxVal_normal, CX_ENTITY, $B23, BG$11, BG$14, BG$19,),
         ""
      ),
      IF($I23=2,
         IFBLANK(
            _xldudf_CX_PUSH(BG23, CX_ENTITY, $B23, BG$11, BG$14, BG$19,),
            ""
         ),
         IF($I23=3,
            "",
            IFBLANK(
               _xldudf_CX_PUSH(BG23, CX_ENTITY, $B23, BG$11, BG$14, BG$19,),
               ""
            )
         )
      )
   )
)),"")</f>
        <v/>
      </c>
      <c r="EA23" s="1883" t="str" cm="1">
        <f t="array" aca="1" ref="EA23" ca="1">IFERROR(IF(BH23*fxVal_normal=_CF!BH23,"",IF(OR(BH23="", NOT(ISNUMBER(BH23)), ISERROR(BH23), $B23=""), "",
   IF($I23=1,
      IFBLANK(
         _xldudf_CX_PUSH(BH23*fxVal_normal, CX_ENTITY, $B23, BH$11, BH$14, BH$19,),
         ""
      ),
      IF($I23=2,
         IFBLANK(
            _xldudf_CX_PUSH(BH23, CX_ENTITY, $B23, BH$11, BH$14, BH$19,),
            ""
         ),
         IF($I23=3,
            "",
            IFBLANK(
               _xldudf_CX_PUSH(BH23, CX_ENTITY, $B23, BH$11, BH$14, BH$19,),
               ""
            )
         )
      )
   )
)),"")</f>
        <v/>
      </c>
      <c r="EB23" s="1883" t="str" cm="1">
        <f t="array" aca="1" ref="EB23" ca="1">IFERROR(IF(BI23*fxVal_normal=_CF!BI23,"",IF(OR(BI23="", NOT(ISNUMBER(BI23)), ISERROR(BI23), $B23=""), "",
   IF($I23=1,
      IFBLANK(
         _xldudf_CX_PUSH(BI23*fxVal_normal, CX_ENTITY, $B23, BI$11, BI$14, BI$19,),
         ""
      ),
      IF($I23=2,
         IFBLANK(
            _xldudf_CX_PUSH(BI23, CX_ENTITY, $B23, BI$11, BI$14, BI$19,),
            ""
         ),
         IF($I23=3,
            "",
            IFBLANK(
               _xldudf_CX_PUSH(BI23, CX_ENTITY, $B23, BI$11, BI$14, BI$19,),
               ""
            )
         )
      )
   )
)),"")</f>
        <v/>
      </c>
      <c r="EC23" s="1883" t="str" cm="1">
        <f t="array" aca="1" ref="EC23" ca="1">IFERROR(IF(BJ23*fxVal_normal=_CF!BJ23,"",IF(OR(BJ23="", NOT(ISNUMBER(BJ23)), ISERROR(BJ23), $B23=""), "",
   IF($I23=1,
      IFBLANK(
         _xldudf_CX_PUSH(BJ23*fxVal_normal, CX_ENTITY, $B23, BJ$11, BJ$14, BJ$19,),
         ""
      ),
      IF($I23=2,
         IFBLANK(
            _xldudf_CX_PUSH(BJ23, CX_ENTITY, $B23, BJ$11, BJ$14, BJ$19,),
            ""
         ),
         IF($I23=3,
            "",
            IFBLANK(
               _xldudf_CX_PUSH(BJ23, CX_ENTITY, $B23, BJ$11, BJ$14, BJ$19,),
               ""
            )
         )
      )
   )
)),"")</f>
        <v/>
      </c>
      <c r="ED23" s="1883" t="str" cm="1">
        <f t="array" aca="1" ref="ED23" ca="1">IFERROR(IF(BK23*fxVal_normal=_CF!BK23,"",IF(OR(BK23="", NOT(ISNUMBER(BK23)), ISERROR(BK23), $B23=""), "",
   IF($I23=1,
      IFBLANK(
         _xldudf_CX_PUSH(BK23*fxVal_normal, CX_ENTITY, $B23, BK$11, BK$14, BK$19,),
         ""
      ),
      IF($I23=2,
         IFBLANK(
            _xldudf_CX_PUSH(BK23, CX_ENTITY, $B23, BK$11, BK$14, BK$19,),
            ""
         ),
         IF($I23=3,
            "",
            IFBLANK(
               _xldudf_CX_PUSH(BK23, CX_ENTITY, $B23, BK$11, BK$14, BK$19,),
               ""
            )
         )
      )
   )
)),"")</f>
        <v/>
      </c>
      <c r="EE23" s="1883" t="str" cm="1">
        <f t="array" aca="1" ref="EE23" ca="1">IFERROR(IF(BL23*fxVal_normal=_CF!BL23,"",IF(OR(BL23="", NOT(ISNUMBER(BL23)), ISERROR(BL23), $B23=""), "",
   IF($I23=1,
      IFBLANK(
         _xldudf_CX_PUSH(BL23*fxVal_normal, CX_ENTITY, $B23, BL$11, BL$14, BL$19,),
         ""
      ),
      IF($I23=2,
         IFBLANK(
            _xldudf_CX_PUSH(BL23, CX_ENTITY, $B23, BL$11, BL$14, BL$19,),
            ""
         ),
         IF($I23=3,
            "",
            IFBLANK(
               _xldudf_CX_PUSH(BL23, CX_ENTITY, $B23, BL$11, BL$14, BL$19,),
               ""
            )
         )
      )
   )
)),"")</f>
        <v/>
      </c>
      <c r="EF23" s="1883" t="str" cm="1">
        <f t="array" aca="1" ref="EF23" ca="1">IFERROR(IF(BM23*fxVal_normal=_CF!BM23,"",IF(OR(BM23="", NOT(ISNUMBER(BM23)), ISERROR(BM23), $B23=""), "",
   IF($I23=1,
      IFBLANK(
         _xldudf_CX_PUSH(BM23*fxVal_normal, CX_ENTITY, $B23, BM$11, BM$14, BM$19,),
         ""
      ),
      IF($I23=2,
         IFBLANK(
            _xldudf_CX_PUSH(BM23, CX_ENTITY, $B23, BM$11, BM$14, BM$19,),
            ""
         ),
         IF($I23=3,
            "",
            IFBLANK(
               _xldudf_CX_PUSH(BM23, CX_ENTITY, $B23, BM$11, BM$14, BM$19,),
               ""
            )
         )
      )
   )
)),"")</f>
        <v/>
      </c>
      <c r="EG23" s="1883" t="str" cm="1">
        <f t="array" aca="1" ref="EG23" ca="1">IFERROR(IF(BN23*fxVal_normal=_CF!BN23,"",IF(OR(BN23="",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37" ht="21" customHeight="1">
      <c r="A24" s="1625"/>
      <c r="B24" s="695" t="str" cm="1">
        <f t="array" ref="B24">IFBLANK( _CF!F24,"")</f>
        <v>Operating Cash Flow</v>
      </c>
      <c r="C24" s="695" t="str" cm="1">
        <f t="array" ref="C24">IFBLANK(_CF!C24,"")</f>
        <v>Operating Cash Flow (Company View)</v>
      </c>
      <c r="D24" s="1548"/>
      <c r="E24" s="695"/>
      <c r="F24" s="577"/>
      <c r="G24" s="578"/>
      <c r="H24" s="578">
        <v>2</v>
      </c>
      <c r="I24" s="578">
        <v>1</v>
      </c>
      <c r="J24" s="401" cm="1">
        <f t="array" ref="J24">IFBLANK( Z24,"")</f>
        <v>0</v>
      </c>
      <c r="K24" s="578"/>
      <c r="N24" s="158"/>
      <c r="O24" s="101"/>
      <c r="P24" s="52"/>
      <c r="Q24" s="101"/>
      <c r="R24" s="101"/>
      <c r="S24" s="101"/>
      <c r="T24" s="101"/>
      <c r="U24" s="39"/>
      <c r="W24" s="932" t="str">
        <f t="shared" si="1"/>
        <v>Actual</v>
      </c>
      <c r="X24" s="815">
        <f>_CF!X24</f>
        <v>0</v>
      </c>
      <c r="Y24" s="159" t="s">
        <v>241</v>
      </c>
      <c r="Z24" s="198" cm="1">
        <f t="array" ref="Z24">_xlfn.SWITCH(
    TRUE,
    _CF!$L24=TRUE, 1,
    _CF!$L24=FALSE,-1,
    _CF!$L24=-1,0,
"n/a"
)</f>
        <v>0</v>
      </c>
      <c r="AA24" s="200"/>
      <c r="AB24" s="88" t="str">
        <f>_CF!AB24</f>
        <v>Operating Cash Flow</v>
      </c>
      <c r="AC24" s="88" t="e" cm="1" vm="5">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#VALUE!</v>
      </c>
      <c r="AD24" s="918">
        <f t="shared" ref="AD24:BN24" si="2">IFERROR(SUBTOTAL(9,AD20:AD23), "")</f>
        <v>6</v>
      </c>
      <c r="AE24" s="918">
        <f t="shared" si="2"/>
        <v>6</v>
      </c>
      <c r="AF24" s="918">
        <f t="shared" si="2"/>
        <v>6</v>
      </c>
      <c r="AG24" s="918">
        <f t="shared" si="2"/>
        <v>6</v>
      </c>
      <c r="AH24" s="918">
        <f t="shared" si="2"/>
        <v>6</v>
      </c>
      <c r="AI24" s="918">
        <f t="shared" si="2"/>
        <v>6</v>
      </c>
      <c r="AJ24" s="918">
        <f t="shared" si="2"/>
        <v>6</v>
      </c>
      <c r="AK24" s="918">
        <f t="shared" si="2"/>
        <v>6</v>
      </c>
      <c r="AL24" s="918">
        <f t="shared" si="2"/>
        <v>6</v>
      </c>
      <c r="AM24" s="918">
        <f t="shared" si="2"/>
        <v>6</v>
      </c>
      <c r="AN24" s="918">
        <f t="shared" si="2"/>
        <v>6</v>
      </c>
      <c r="AO24" s="918">
        <f t="shared" si="2"/>
        <v>6</v>
      </c>
      <c r="AP24" s="918">
        <f t="shared" si="2"/>
        <v>6</v>
      </c>
      <c r="AQ24" s="918">
        <f t="shared" si="2"/>
        <v>6</v>
      </c>
      <c r="AR24" s="918">
        <f t="shared" si="2"/>
        <v>6</v>
      </c>
      <c r="AS24" s="918">
        <f t="shared" si="2"/>
        <v>6</v>
      </c>
      <c r="AT24" s="918">
        <f t="shared" si="2"/>
        <v>6</v>
      </c>
      <c r="AU24" s="918">
        <f t="shared" si="2"/>
        <v>6</v>
      </c>
      <c r="AV24" s="918">
        <f t="shared" si="2"/>
        <v>6</v>
      </c>
      <c r="AW24" s="918">
        <f t="shared" si="2"/>
        <v>6</v>
      </c>
      <c r="AX24" s="918">
        <f t="shared" si="2"/>
        <v>6</v>
      </c>
      <c r="AY24" s="918">
        <f t="shared" si="2"/>
        <v>6</v>
      </c>
      <c r="AZ24" s="918">
        <f t="shared" si="2"/>
        <v>6</v>
      </c>
      <c r="BA24" s="918">
        <f t="shared" si="2"/>
        <v>6</v>
      </c>
      <c r="BB24" s="918">
        <f t="shared" si="2"/>
        <v>6</v>
      </c>
      <c r="BC24" s="918">
        <f t="shared" si="2"/>
        <v>6</v>
      </c>
      <c r="BD24" s="918">
        <f t="shared" si="2"/>
        <v>6</v>
      </c>
      <c r="BE24" s="918">
        <f t="shared" si="2"/>
        <v>6</v>
      </c>
      <c r="BF24" s="918">
        <f t="shared" si="2"/>
        <v>6</v>
      </c>
      <c r="BG24" s="918">
        <f t="shared" si="2"/>
        <v>6</v>
      </c>
      <c r="BH24" s="918">
        <f t="shared" si="2"/>
        <v>6</v>
      </c>
      <c r="BI24" s="918">
        <f t="shared" si="2"/>
        <v>6</v>
      </c>
      <c r="BJ24" s="918">
        <f t="shared" si="2"/>
        <v>6</v>
      </c>
      <c r="BK24" s="918">
        <f t="shared" si="2"/>
        <v>6</v>
      </c>
      <c r="BL24" s="918">
        <f t="shared" si="2"/>
        <v>6</v>
      </c>
      <c r="BM24" s="918">
        <f t="shared" si="2"/>
        <v>6</v>
      </c>
      <c r="BN24" s="935">
        <f t="shared" si="2"/>
        <v>6</v>
      </c>
      <c r="BO24" s="2114"/>
      <c r="BP24" s="2114"/>
      <c r="BQ24" s="2114"/>
      <c r="BR24" s="2114"/>
      <c r="BS24" s="2114"/>
      <c r="BT24" s="2114"/>
      <c r="BU24" s="2114"/>
      <c r="BV24" s="2114"/>
      <c r="BW24" s="2114"/>
      <c r="BX24" s="2114"/>
      <c r="BY24" s="2114"/>
      <c r="BZ24" s="2114"/>
      <c r="CA24" s="1330"/>
      <c r="CB24" s="537"/>
      <c r="CC24" s="1484"/>
      <c r="CD24" s="1461" t="e" cm="1">
        <f t="array" aca="1" ref="CD24" ca="1">_xlfn.LET( _xlpm.CheckBlank, SUM(CF!$AD24:$BN24) = 0, IF(_xlpm.CheckBlank, "", SUM(_xlfn._xlws.FILTER(CF!$AD24:$BN24,(YEAR(CF!$AD$12:$BN$12)=CF!CD$12)*(array_timeline&lt;=CF!CD$11)))))</f>
        <v>#NAME?</v>
      </c>
      <c r="CE24" s="1461" t="e" cm="1">
        <f t="array" aca="1" ref="CE24" ca="1">_xlfn.LET( _xlpm.CheckBlank, SUM(CF!$AD24:$BN24) = 0, IF(_xlpm.CheckBlank, "", SUM(_xlfn._xlws.FILTER(CF!$AD24:$BN24,(YEAR(CF!$AD$12:$BN$12)=CF!CE$12)*(array_timeline&lt;=CF!CE$11)))))</f>
        <v>#NAME?</v>
      </c>
      <c r="CF24" s="1314"/>
      <c r="CG24" s="1461" t="e" cm="1">
        <f t="array" aca="1" ref="CG24" ca="1">_xlfn.LET(_xlpm.CheckBlank,SUM(CF!$AD24:$BN24)=0,IF(_xlpm.CheckBlank,"",SUM(_xlfn._xlws.FILTER(CF!$AD24:$BN24,(YEAR(CF!$AD$12:$BN$12)=CF!CG$12)*(array_timeline&lt;=CF!CG$11)))))</f>
        <v>#NAME?</v>
      </c>
      <c r="CH24" s="1461" t="e" cm="1">
        <f t="array" aca="1" ref="CH24" ca="1">_xlfn.LET(_xlpm.CheckBlank,SUM(CF!$AD24:$BN24)=0,IF(_xlpm.CheckBlank,"",SUM(_xlfn._xlws.FILTER(CF!$AD24:$BN24,(YEAR(CF!$AD$12:$BN$12)=CF!CH$12)*(array_timeline&lt;=CF!CH$11)))))</f>
        <v>#NAME?</v>
      </c>
      <c r="CI24" s="1314"/>
      <c r="CJ24" s="1461" cm="1">
        <f t="array" ref="CJ24">_xlfn.LET( _xlpm.CheckBlank, SUM(CF!$AD24:$BN24) = 0, IF(_xlpm.CheckBlank, "", SUM(_xlfn.TAKE(_xlfn.DROP(CF!$AD24:$BN24, ,-DATEDIFF(CF!CJ$11, val_asOfDate,"M")),1,-12))))</f>
        <v>72</v>
      </c>
      <c r="CK24" s="1461" cm="1">
        <f t="array" ref="CK24">_xlfn.LET( _xlpm.CheckBlank, SUM(CF!$AD24:$BN24) = 0, IF(_xlpm.CheckBlank, "", SUM(_xlfn.TAKE(_xlfn.DROP(CF!$AD24:$BN24, ,-DATEDIFF(CF!CK$11, val_asOfDate,"M")),1,-12))))</f>
        <v>72</v>
      </c>
      <c r="CL24" s="1314"/>
      <c r="CM24" s="1514" t="str">
        <f ca="1">IFERROR(SUBTOTAL(9,CM20:CM23), "")</f>
        <v/>
      </c>
      <c r="CN24" s="1514" t="str">
        <f ca="1">IFERROR(SUBTOTAL(9,CN20:CN23), "")</f>
        <v/>
      </c>
      <c r="CO24" s="34"/>
      <c r="CQ24" s="2085" t="str" cm="1">
        <f t="array" ref="CQ24">IFERROR(IF(Y24&lt;&gt;AB24,_xldudf_CX_PUSH(Y24,CX_ENTITY,C24,EOMONTH(val_asOfDate,0)),""),"")</f>
        <v/>
      </c>
      <c r="CR24" s="2085" t="str" cm="1">
        <f t="array" ref="CR24">IFERROR(IF(Y24&lt;&gt;AB24,_xldudf_CX_PUSH(Y24,CX_ENTITY,C24,EOMONTH(val_asOfDate,1)),""),"")</f>
        <v/>
      </c>
      <c r="CS24" s="2085" t="str" cm="1">
        <f t="array" ref="CS24">IFERROR(IF(Y24&lt;&gt;AB24,_xldudf_CX_PUSH(Y24,CX_ENTITY,C24,EOMONTH(val_asOfDate,2)),""),"")</f>
        <v/>
      </c>
      <c r="CT24" s="2085" t="str" cm="1">
        <f t="array" ref="CT24">IFERROR(IF(Y24&lt;&gt;AB24,_xldudf_CX_PUSH(Y24,CX_ENTITY,C24,EOMONTH(val_asOfDate,3)),""),"")</f>
        <v/>
      </c>
      <c r="CU24" s="2086" t="str" cm="1">
        <f t="array" aca="1" ref="CU24" ca="1">IFERROR(IF(CM24*fxVal_normal=_CF!CM24,"",IF(OR($CM24="",, NOT(ISNUMBER($CM24)), ISERROR($CM24), $B24=""), "",
   IF($I24=1,
      IFBLANK(
         _xldudf_CX_PUSH($CM24*fxVal_normal, CX_ENTITY, $B24, $CM$11, $CM$14, $CM$19,),
         ""
      ),
      IF($I24=2,
         IFBLANK(
            _xldudf_CX_PUSH($CM24, CX_ENTITY, $B24, $CM$11, $CM$14, $CM$19,),
            ""
         ),
         IF($I24=3,
            "",
            IFBLANK(
               _xldudf_CX_PUSH($CM24, CX_ENTITY, $B24, $CM$11, $CM$14, $CM$19,),
               ""
            )
         )
      )
   )
)),"")</f>
        <v/>
      </c>
      <c r="CV24" s="2086" t="str" cm="1">
        <f t="array" aca="1" ref="CV24" ca="1">IFERROR(IF(CN24*fxVal_normal=_CF!CN24,"",IF(OR($CN24="",, NOT(ISNUMBER($CN24)), ISERROR($CN24), $B24=""), "",
   IF($I24=1,
      IFBLANK(
         _xldudf_CX_PUSH($CN24*fxVal_normal, CX_ENTITY, $B24, $CN$11, $CN$14, $CN$19,),
         ""
      ),
      IF($I24=2,
         IFBLANK(
            _xldudf_CX_PUSH($CN24, CX_ENTITY, $B24, $CN$11, $CN$14, $CN$19,),
            ""
         ),
         IF($I24=3,
            "",
            IFBLANK(
               _xldudf_CX_PUSH($CN24, CX_ENTITY, $B24, $CN$11, $CN$14, $CN$19,),
               ""
            )
         )
      )
   )
)),"")</f>
        <v/>
      </c>
      <c r="CW24" s="1883" t="str" cm="1">
        <f t="array" aca="1" ref="CW24" ca="1">IFERROR(IF(AD24*fxVal_normal=_CF!AD24,"",IF(OR(AD24="", NOT(ISNUMBER(AD24)), ISERROR(AD24), $B24=""), "",
   IF($I24=1,
      IFBLANK(
         _xldudf_CX_PUSH(AD24*fxVal_normal, CX_ENTITY, $B24, AD$11, AD$14, AD$19,),
         ""
      ),
      IF($I24=2,
         IFBLANK(
            _xldudf_CX_PUSH(AD24, CX_ENTITY, $B24, AD$11, AD$14, AD$19,),
            ""
         ),
         IF($I24=3,
            "",
            IFBLANK(
               _xldudf_CX_PUSH(AD24, CX_ENTITY, $B24, AD$11, AD$14, AD$19,),
               ""
            )
         )
      )
   )
)),"")</f>
        <v/>
      </c>
      <c r="CX24" s="1883" t="str" cm="1">
        <f t="array" aca="1" ref="CX24" ca="1">IFERROR(IF(AE24*fxVal_normal=_CF!AE24,"",IF(OR(AE24="", NOT(ISNUMBER(AE24)), ISERROR(AE24), $B24=""), "",
   IF($I24=1,
      IFBLANK(
         _xldudf_CX_PUSH(AE24*fxVal_normal, CX_ENTITY, $B24, AE$11, AE$14, AE$19,),
         ""
      ),
      IF($I24=2,
         IFBLANK(
            _xldudf_CX_PUSH(AE24, CX_ENTITY, $B24, AE$11, AE$14, AE$19,),
            ""
         ),
         IF($I24=3,
            "",
            IFBLANK(
               _xldudf_CX_PUSH(AE24, CX_ENTITY, $B24, AE$11, AE$14, AE$19,),
               ""
            )
         )
      )
   )
)),"")</f>
        <v/>
      </c>
      <c r="CY24" s="1883" t="str" cm="1">
        <f t="array" aca="1" ref="CY24" ca="1">IFERROR(IF(AF24*fxVal_normal=_CF!AF24,"",IF(OR(AF24="", NOT(ISNUMBER(AF24)), ISERROR(AF24), $B24=""), "",
   IF($I24=1,
      IFBLANK(
         _xldudf_CX_PUSH(AF24*fxVal_normal, CX_ENTITY, $B24, AF$11, AF$14, AF$19,),
         ""
      ),
      IF($I24=2,
         IFBLANK(
            _xldudf_CX_PUSH(AF24, CX_ENTITY, $B24, AF$11, AF$14, AF$19,),
            ""
         ),
         IF($I24=3,
            "",
            IFBLANK(
               _xldudf_CX_PUSH(AF24, CX_ENTITY, $B24, AF$11, AF$14, AF$19,),
               ""
            )
         )
      )
   )
)),"")</f>
        <v/>
      </c>
      <c r="CZ24" s="1883" t="str" cm="1">
        <f t="array" aca="1" ref="CZ24" ca="1">IFERROR(IF(AG24*fxVal_normal=_CF!AG24,"",IF(OR(AG24="", NOT(ISNUMBER(AG24)), ISERROR(AG24), $B24=""), "",
   IF($I24=1,
      IFBLANK(
         _xldudf_CX_PUSH(AG24*fxVal_normal, CX_ENTITY, $B24, AG$11, AG$14, AG$19,),
         ""
      ),
      IF($I24=2,
         IFBLANK(
            _xldudf_CX_PUSH(AG24, CX_ENTITY, $B24, AG$11, AG$14, AG$19,),
            ""
         ),
         IF($I24=3,
            "",
            IFBLANK(
               _xldudf_CX_PUSH(AG24, CX_ENTITY, $B24, AG$11, AG$14, AG$19,),
               ""
            )
         )
      )
   )
)),"")</f>
        <v/>
      </c>
      <c r="DA24" s="1883" t="str" cm="1">
        <f t="array" aca="1" ref="DA24" ca="1">IFERROR(IF(AH24*fxVal_normal=_CF!AH24,"",IF(OR(AH24="", NOT(ISNUMBER(AH24)), ISERROR(AH24), $B24=""), "",
   IF($I24=1,
      IFBLANK(
         _xldudf_CX_PUSH(AH24*fxVal_normal, CX_ENTITY, $B24, AH$11, AH$14, AH$19,),
         ""
      ),
      IF($I24=2,
         IFBLANK(
            _xldudf_CX_PUSH(AH24, CX_ENTITY, $B24, AH$11, AH$14, AH$19,),
            ""
         ),
         IF($I24=3,
            "",
            IFBLANK(
               _xldudf_CX_PUSH(AH24, CX_ENTITY, $B24, AH$11, AH$14, AH$19,),
               ""
            )
         )
      )
   )
)),"")</f>
        <v/>
      </c>
      <c r="DB24" s="1883" t="str" cm="1">
        <f t="array" aca="1" ref="DB24" ca="1">IFERROR(IF(AI24*fxVal_normal=_CF!AI24,"",IF(OR(AI24="", NOT(ISNUMBER(AI24)), ISERROR(AI24), $B24=""), "",
   IF($I24=1,
      IFBLANK(
         _xldudf_CX_PUSH(AI24*fxVal_normal, CX_ENTITY, $B24, AI$11, AI$14, AI$19,),
         ""
      ),
      IF($I24=2,
         IFBLANK(
            _xldudf_CX_PUSH(AI24, CX_ENTITY, $B24, AI$11, AI$14, AI$19,),
            ""
         ),
         IF($I24=3,
            "",
            IFBLANK(
               _xldudf_CX_PUSH(AI24, CX_ENTITY, $B24, AI$11, AI$14, AI$19,),
               ""
            )
         )
      )
   )
)),"")</f>
        <v/>
      </c>
      <c r="DC24" s="1883" t="str" cm="1">
        <f t="array" aca="1" ref="DC24" ca="1">IFERROR(IF(AJ24*fxVal_normal=_CF!AJ24,"",IF(OR(AJ24="", NOT(ISNUMBER(AJ24)), ISERROR(AJ24), $B24=""), "",
   IF($I24=1,
      IFBLANK(
         _xldudf_CX_PUSH(AJ24*fxVal_normal, CX_ENTITY, $B24, AJ$11, AJ$14, AJ$19,),
         ""
      ),
      IF($I24=2,
         IFBLANK(
            _xldudf_CX_PUSH(AJ24, CX_ENTITY, $B24, AJ$11, AJ$14, AJ$19,),
            ""
         ),
         IF($I24=3,
            "",
            IFBLANK(
               _xldudf_CX_PUSH(AJ24, CX_ENTITY, $B24, AJ$11, AJ$14, AJ$19,),
               ""
            )
         )
      )
   )
)),"")</f>
        <v/>
      </c>
      <c r="DD24" s="1883" t="str" cm="1">
        <f t="array" aca="1" ref="DD24" ca="1">IFERROR(IF(AK24*fxVal_normal=_CF!AK24,"",IF(OR(AK24="", NOT(ISNUMBER(AK24)), ISERROR(AK24), $B24=""), "",
   IF($I24=1,
      IFBLANK(
         _xldudf_CX_PUSH(AK24*fxVal_normal, CX_ENTITY, $B24, AK$11, AK$14, AK$19,),
         ""
      ),
      IF($I24=2,
         IFBLANK(
            _xldudf_CX_PUSH(AK24, CX_ENTITY, $B24, AK$11, AK$14, AK$19,),
            ""
         ),
         IF($I24=3,
            "",
            IFBLANK(
               _xldudf_CX_PUSH(AK24, CX_ENTITY, $B24, AK$11, AK$14, AK$19,),
               ""
            )
         )
      )
   )
)),"")</f>
        <v/>
      </c>
      <c r="DE24" s="1883" t="str" cm="1">
        <f t="array" aca="1" ref="DE24" ca="1">IFERROR(IF(AL24*fxVal_normal=_CF!AL24,"",IF(OR(AL24="", NOT(ISNUMBER(AL24)), ISERROR(AL24), $B24=""), "",
   IF($I24=1,
      IFBLANK(
         _xldudf_CX_PUSH(AL24*fxVal_normal, CX_ENTITY, $B24, AL$11, AL$14, AL$19,),
         ""
      ),
      IF($I24=2,
         IFBLANK(
            _xldudf_CX_PUSH(AL24, CX_ENTITY, $B24, AL$11, AL$14, AL$19,),
            ""
         ),
         IF($I24=3,
            "",
            IFBLANK(
               _xldudf_CX_PUSH(AL24, CX_ENTITY, $B24, AL$11, AL$14, AL$19,),
               ""
            )
         )
      )
   )
)),"")</f>
        <v/>
      </c>
      <c r="DF24" s="1883" t="str" cm="1">
        <f t="array" aca="1" ref="DF24" ca="1">IFERROR(IF(AM24*fxVal_normal=_CF!AM24,"",IF(OR(AM24="", NOT(ISNUMBER(AM24)), ISERROR(AM24), $B24=""), "",
   IF($I24=1,
      IFBLANK(
         _xldudf_CX_PUSH(AM24*fxVal_normal, CX_ENTITY, $B24, AM$11, AM$14, AM$19,),
         ""
      ),
      IF($I24=2,
         IFBLANK(
            _xldudf_CX_PUSH(AM24, CX_ENTITY, $B24, AM$11, AM$14, AM$19,),
            ""
         ),
         IF($I24=3,
            "",
            IFBLANK(
               _xldudf_CX_PUSH(AM24, CX_ENTITY, $B24, AM$11, AM$14, AM$19,),
               ""
            )
         )
      )
   )
)),"")</f>
        <v/>
      </c>
      <c r="DG24" s="1883" t="str" cm="1">
        <f t="array" aca="1" ref="DG24" ca="1">IFERROR(IF(AN24*fxVal_normal=_CF!AN24,"",IF(OR(AN24="", NOT(ISNUMBER(AN24)), ISERROR(AN24), $B24=""), "",
   IF($I24=1,
      IFBLANK(
         _xldudf_CX_PUSH(AN24*fxVal_normal, CX_ENTITY, $B24, AN$11, AN$14, AN$19,),
         ""
      ),
      IF($I24=2,
         IFBLANK(
            _xldudf_CX_PUSH(AN24, CX_ENTITY, $B24, AN$11, AN$14, AN$19,),
            ""
         ),
         IF($I24=3,
            "",
            IFBLANK(
               _xldudf_CX_PUSH(AN24, CX_ENTITY, $B24, AN$11, AN$14, AN$19,),
               ""
            )
         )
      )
   )
)),"")</f>
        <v/>
      </c>
      <c r="DH24" s="1883" t="str" cm="1">
        <f t="array" aca="1" ref="DH24" ca="1">IFERROR(IF(AO24*fxVal_normal=_CF!AO24,"",IF(OR(AO24="", NOT(ISNUMBER(AO24)), ISERROR(AO24), $B24=""), "",
   IF($I24=1,
      IFBLANK(
         _xldudf_CX_PUSH(AO24*fxVal_normal, CX_ENTITY, $B24, AO$11, AO$14, AO$19,),
         ""
      ),
      IF($I24=2,
         IFBLANK(
            _xldudf_CX_PUSH(AO24, CX_ENTITY, $B24, AO$11, AO$14, AO$19,),
            ""
         ),
         IF($I24=3,
            "",
            IFBLANK(
               _xldudf_CX_PUSH(AO24, CX_ENTITY, $B24, AO$11, AO$14, AO$19,),
               ""
            )
         )
      )
   )
)),"")</f>
        <v/>
      </c>
      <c r="DI24" s="1883" t="str" cm="1">
        <f t="array" aca="1" ref="DI24" ca="1">IFERROR(IF(AP24*fxVal_normal=_CF!AP24,"",IF(OR(AP24="", NOT(ISNUMBER(AP24)), ISERROR(AP24), $B24=""), "",
   IF($I24=1,
      IFBLANK(
         _xldudf_CX_PUSH(AP24*fxVal_normal, CX_ENTITY, $B24, AP$11, AP$14, AP$19,),
         ""
      ),
      IF($I24=2,
         IFBLANK(
            _xldudf_CX_PUSH(AP24, CX_ENTITY, $B24, AP$11, AP$14, AP$19,),
            ""
         ),
         IF($I24=3,
            "",
            IFBLANK(
               _xldudf_CX_PUSH(AP24, CX_ENTITY, $B24, AP$11, AP$14, AP$19,),
               ""
            )
         )
      )
   )
)),"")</f>
        <v/>
      </c>
      <c r="DJ24" s="1883" t="str" cm="1">
        <f t="array" aca="1" ref="DJ24" ca="1">IFERROR(IF(AQ24*fxVal_normal=_CF!AQ24,"",IF(OR(AQ24="", NOT(ISNUMBER(AQ24)), ISERROR(AQ24), $B24=""), "",
   IF($I24=1,
      IFBLANK(
         _xldudf_CX_PUSH(AQ24*fxVal_normal, CX_ENTITY, $B24, AQ$11, AQ$14, AQ$19,),
         ""
      ),
      IF($I24=2,
         IFBLANK(
            _xldudf_CX_PUSH(AQ24, CX_ENTITY, $B24, AQ$11, AQ$14, AQ$19,),
            ""
         ),
         IF($I24=3,
            "",
            IFBLANK(
               _xldudf_CX_PUSH(AQ24, CX_ENTITY, $B24, AQ$11, AQ$14, AQ$19,),
               ""
            )
         )
      )
   )
)),"")</f>
        <v/>
      </c>
      <c r="DK24" s="1883" t="str" cm="1">
        <f t="array" aca="1" ref="DK24" ca="1">IFERROR(IF(AR24*fxVal_normal=_CF!AR24,"",IF(OR(AR24="", NOT(ISNUMBER(AR24)), ISERROR(AR24), $B24=""), "",
   IF($I24=1,
      IFBLANK(
         _xldudf_CX_PUSH(AR24*fxVal_normal, CX_ENTITY, $B24, AR$11, AR$14, AR$19,),
         ""
      ),
      IF($I24=2,
         IFBLANK(
            _xldudf_CX_PUSH(AR24, CX_ENTITY, $B24, AR$11, AR$14, AR$19,),
            ""
         ),
         IF($I24=3,
            "",
            IFBLANK(
               _xldudf_CX_PUSH(AR24, CX_ENTITY, $B24, AR$11, AR$14, AR$19,),
               ""
            )
         )
      )
   )
)),"")</f>
        <v/>
      </c>
      <c r="DL24" s="1883" t="str" cm="1">
        <f t="array" aca="1" ref="DL24" ca="1">IFERROR(IF(AS24*fxVal_normal=_CF!AS24,"",IF(OR(AS24="", NOT(ISNUMBER(AS24)), ISERROR(AS24), $B24=""), "",
   IF($I24=1,
      IFBLANK(
         _xldudf_CX_PUSH(AS24*fxVal_normal, CX_ENTITY, $B24, AS$11, AS$14, AS$19,),
         ""
      ),
      IF($I24=2,
         IFBLANK(
            _xldudf_CX_PUSH(AS24, CX_ENTITY, $B24, AS$11, AS$14, AS$19,),
            ""
         ),
         IF($I24=3,
            "",
            IFBLANK(
               _xldudf_CX_PUSH(AS24, CX_ENTITY, $B24, AS$11, AS$14, AS$19,),
               ""
            )
         )
      )
   )
)),"")</f>
        <v/>
      </c>
      <c r="DM24" s="1883" t="str" cm="1">
        <f t="array" aca="1" ref="DM24" ca="1">IFERROR(IF(AT24*fxVal_normal=_CF!AT24,"",IF(OR(AT24="", NOT(ISNUMBER(AT24)), ISERROR(AT24), $B24=""), "",
   IF($I24=1,
      IFBLANK(
         _xldudf_CX_PUSH(AT24*fxVal_normal, CX_ENTITY, $B24, AT$11, AT$14, AT$19,),
         ""
      ),
      IF($I24=2,
         IFBLANK(
            _xldudf_CX_PUSH(AT24, CX_ENTITY, $B24, AT$11, AT$14, AT$19,),
            ""
         ),
         IF($I24=3,
            "",
            IFBLANK(
               _xldudf_CX_PUSH(AT24, CX_ENTITY, $B24, AT$11, AT$14, AT$19,),
               ""
            )
         )
      )
   )
)),"")</f>
        <v/>
      </c>
      <c r="DN24" s="1883" t="str" cm="1">
        <f t="array" aca="1" ref="DN24" ca="1">IFERROR(IF(AU24*fxVal_normal=_CF!AU24,"",IF(OR(AU24="", NOT(ISNUMBER(AU24)), ISERROR(AU24), $B24=""), "",
   IF($I24=1,
      IFBLANK(
         _xldudf_CX_PUSH(AU24*fxVal_normal, CX_ENTITY, $B24, AU$11, AU$14, AU$19,),
         ""
      ),
      IF($I24=2,
         IFBLANK(
            _xldudf_CX_PUSH(AU24, CX_ENTITY, $B24, AU$11, AU$14, AU$19,),
            ""
         ),
         IF($I24=3,
            "",
            IFBLANK(
               _xldudf_CX_PUSH(AU24, CX_ENTITY, $B24, AU$11, AU$14, AU$19,),
               ""
            )
         )
      )
   )
)),"")</f>
        <v/>
      </c>
      <c r="DO24" s="1883" t="str" cm="1">
        <f t="array" aca="1" ref="DO24" ca="1">IFERROR(IF(AV24*fxVal_normal=_CF!AV24,"",IF(OR(AV24="", NOT(ISNUMBER(AV24)), ISERROR(AV24), $B24=""), "",
   IF($I24=1,
      IFBLANK(
         _xldudf_CX_PUSH(AV24*fxVal_normal, CX_ENTITY, $B24, AV$11, AV$14, AV$19,),
         ""
      ),
      IF($I24=2,
         IFBLANK(
            _xldudf_CX_PUSH(AV24, CX_ENTITY, $B24, AV$11, AV$14, AV$19,),
            ""
         ),
         IF($I24=3,
            "",
            IFBLANK(
               _xldudf_CX_PUSH(AV24, CX_ENTITY, $B24, AV$11, AV$14, AV$19,),
               ""
            )
         )
      )
   )
)),"")</f>
        <v/>
      </c>
      <c r="DP24" s="1883" t="str" cm="1">
        <f t="array" aca="1" ref="DP24" ca="1">IFERROR(IF(AW24*fxVal_normal=_CF!AW24,"",IF(OR(AW24="", NOT(ISNUMBER(AW24)), ISERROR(AW24), $B24=""), "",
   IF($I24=1,
      IFBLANK(
         _xldudf_CX_PUSH(AW24*fxVal_normal, CX_ENTITY, $B24, AW$11, AW$14, AW$19,),
         ""
      ),
      IF($I24=2,
         IFBLANK(
            _xldudf_CX_PUSH(AW24, CX_ENTITY, $B24, AW$11, AW$14, AW$19,),
            ""
         ),
         IF($I24=3,
            "",
            IFBLANK(
               _xldudf_CX_PUSH(AW24, CX_ENTITY, $B24, AW$11, AW$14, AW$19,),
               ""
            )
         )
      )
   )
)),"")</f>
        <v/>
      </c>
      <c r="DQ24" s="1883" t="str" cm="1">
        <f t="array" aca="1" ref="DQ24" ca="1">IFERROR(IF(AX24*fxVal_normal=_CF!AX24,"",IF(OR(AX24="", NOT(ISNUMBER(AX24)), ISERROR(AX24), $B24=""), "",
   IF($I24=1,
      IFBLANK(
         _xldudf_CX_PUSH(AX24*fxVal_normal, CX_ENTITY, $B24, AX$11, AX$14, AX$19,),
         ""
      ),
      IF($I24=2,
         IFBLANK(
            _xldudf_CX_PUSH(AX24, CX_ENTITY, $B24, AX$11, AX$14, AX$19,),
            ""
         ),
         IF($I24=3,
            "",
            IFBLANK(
               _xldudf_CX_PUSH(AX24, CX_ENTITY, $B24, AX$11, AX$14, AX$19,),
               ""
            )
         )
      )
   )
)),"")</f>
        <v/>
      </c>
      <c r="DR24" s="1883" t="str" cm="1">
        <f t="array" aca="1" ref="DR24" ca="1">IFERROR(IF(AY24*fxVal_normal=_CF!AY24,"",IF(OR(AY24="", NOT(ISNUMBER(AY24)), ISERROR(AY24), $B24=""), "",
   IF($I24=1,
      IFBLANK(
         _xldudf_CX_PUSH(AY24*fxVal_normal, CX_ENTITY, $B24, AY$11, AY$14, AY$19,),
         ""
      ),
      IF($I24=2,
         IFBLANK(
            _xldudf_CX_PUSH(AY24, CX_ENTITY, $B24, AY$11, AY$14, AY$19,),
            ""
         ),
         IF($I24=3,
            "",
            IFBLANK(
               _xldudf_CX_PUSH(AY24, CX_ENTITY, $B24, AY$11, AY$14, AY$19,),
               ""
            )
         )
      )
   )
)),"")</f>
        <v/>
      </c>
      <c r="DS24" s="1883" t="str" cm="1">
        <f t="array" aca="1" ref="DS24" ca="1">IFERROR(IF(AZ24*fxVal_normal=_CF!AZ24,"",IF(OR(AZ24="", NOT(ISNUMBER(AZ24)), ISERROR(AZ24), $B24=""), "",
   IF($I24=1,
      IFBLANK(
         _xldudf_CX_PUSH(AZ24*fxVal_normal, CX_ENTITY, $B24, AZ$11, AZ$14, AZ$19,),
         ""
      ),
      IF($I24=2,
         IFBLANK(
            _xldudf_CX_PUSH(AZ24, CX_ENTITY, $B24, AZ$11, AZ$14, AZ$19,),
            ""
         ),
         IF($I24=3,
            "",
            IFBLANK(
               _xldudf_CX_PUSH(AZ24, CX_ENTITY, $B24, AZ$11, AZ$14, AZ$19,),
               ""
            )
         )
      )
   )
)),"")</f>
        <v/>
      </c>
      <c r="DT24" s="1883" t="str" cm="1">
        <f t="array" aca="1" ref="DT24" ca="1">IFERROR(IF(BA24*fxVal_normal=_CF!BA24,"",IF(OR(BA24="", NOT(ISNUMBER(BA24)), ISERROR(BA24), $B24=""), "",
   IF($I24=1,
      IFBLANK(
         _xldudf_CX_PUSH(BA24*fxVal_normal, CX_ENTITY, $B24, BA$11, BA$14, BA$19,),
         ""
      ),
      IF($I24=2,
         IFBLANK(
            _xldudf_CX_PUSH(BA24, CX_ENTITY, $B24, BA$11, BA$14, BA$19,),
            ""
         ),
         IF($I24=3,
            "",
            IFBLANK(
               _xldudf_CX_PUSH(BA24, CX_ENTITY, $B24, BA$11, BA$14, BA$19,),
               ""
            )
         )
      )
   )
)),"")</f>
        <v/>
      </c>
      <c r="DU24" s="1883" t="str" cm="1">
        <f t="array" aca="1" ref="DU24" ca="1">IFERROR(IF(BB24*fxVal_normal=_CF!BB24,"",IF(OR(BB24="", NOT(ISNUMBER(BB24)), ISERROR(BB24), $B24=""), "",
   IF($I24=1,
      IFBLANK(
         _xldudf_CX_PUSH(BB24*fxVal_normal, CX_ENTITY, $B24, BB$11, BB$14, BB$19,),
         ""
      ),
      IF($I24=2,
         IFBLANK(
            _xldudf_CX_PUSH(BB24, CX_ENTITY, $B24, BB$11, BB$14, BB$19,),
            ""
         ),
         IF($I24=3,
            "",
            IFBLANK(
               _xldudf_CX_PUSH(BB24, CX_ENTITY, $B24, BB$11, BB$14, BB$19,),
               ""
            )
         )
      )
   )
)),"")</f>
        <v/>
      </c>
      <c r="DV24" s="1883" t="str" cm="1">
        <f t="array" aca="1" ref="DV24" ca="1">IFERROR(IF(BC24*fxVal_normal=_CF!BC24,"",IF(OR(BC24="", NOT(ISNUMBER(BC24)), ISERROR(BC24), $B24=""), "",
   IF($I24=1,
      IFBLANK(
         _xldudf_CX_PUSH(BC24*fxVal_normal, CX_ENTITY, $B24, BC$11, BC$14, BC$19,),
         ""
      ),
      IF($I24=2,
         IFBLANK(
            _xldudf_CX_PUSH(BC24, CX_ENTITY, $B24, BC$11, BC$14, BC$19,),
            ""
         ),
         IF($I24=3,
            "",
            IFBLANK(
               _xldudf_CX_PUSH(BC24, CX_ENTITY, $B24, BC$11, BC$14, BC$19,),
               ""
            )
         )
      )
   )
)),"")</f>
        <v/>
      </c>
      <c r="DW24" s="1883" t="str" cm="1">
        <f t="array" aca="1" ref="DW24" ca="1">IFERROR(IF(BD24*fxVal_normal=_CF!BD24,"",IF(OR(BD24="", NOT(ISNUMBER(BD24)), ISERROR(BD24), $B24=""), "",
   IF($I24=1,
      IFBLANK(
         _xldudf_CX_PUSH(BD24*fxVal_normal, CX_ENTITY, $B24, BD$11, BD$14, BD$19,),
         ""
      ),
      IF($I24=2,
         IFBLANK(
            _xldudf_CX_PUSH(BD24, CX_ENTITY, $B24, BD$11, BD$14, BD$19,),
            ""
         ),
         IF($I24=3,
            "",
            IFBLANK(
               _xldudf_CX_PUSH(BD24, CX_ENTITY, $B24, BD$11, BD$14, BD$19,),
               ""
            )
         )
      )
   )
)),"")</f>
        <v/>
      </c>
      <c r="DX24" s="1883" t="str" cm="1">
        <f t="array" aca="1" ref="DX24" ca="1">IFERROR(IF(BE24*fxVal_normal=_CF!BE24,"",IF(OR(BE24="", NOT(ISNUMBER(BE24)), ISERROR(BE24), $B24=""), "",
   IF($I24=1,
      IFBLANK(
         _xldudf_CX_PUSH(BE24*fxVal_normal, CX_ENTITY, $B24, BE$11, BE$14, BE$19,),
         ""
      ),
      IF($I24=2,
         IFBLANK(
            _xldudf_CX_PUSH(BE24, CX_ENTITY, $B24, BE$11, BE$14, BE$19,),
            ""
         ),
         IF($I24=3,
            "",
            IFBLANK(
               _xldudf_CX_PUSH(BE24, CX_ENTITY, $B24, BE$11, BE$14, BE$19,),
               ""
            )
         )
      )
   )
)),"")</f>
        <v/>
      </c>
      <c r="DY24" s="1883" t="str" cm="1">
        <f t="array" aca="1" ref="DY24" ca="1">IFERROR(IF(BF24*fxVal_normal=_CF!BF24,"",IF(OR(BF24="", NOT(ISNUMBER(BF24)), ISERROR(BF24), $B24=""), "",
   IF($I24=1,
      IFBLANK(
         _xldudf_CX_PUSH(BF24*fxVal_normal, CX_ENTITY, $B24, BF$11, BF$14, BF$19,),
         ""
      ),
      IF($I24=2,
         IFBLANK(
            _xldudf_CX_PUSH(BF24, CX_ENTITY, $B24, BF$11, BF$14, BF$19,),
            ""
         ),
         IF($I24=3,
            "",
            IFBLANK(
               _xldudf_CX_PUSH(BF24, CX_ENTITY, $B24, BF$11, BF$14, BF$19,),
               ""
            )
         )
      )
   )
)),"")</f>
        <v/>
      </c>
      <c r="DZ24" s="1883" t="str" cm="1">
        <f t="array" aca="1" ref="DZ24" ca="1">IFERROR(IF(BG24*fxVal_normal=_CF!BG24,"",IF(OR(BG24="", NOT(ISNUMBER(BG24)), ISERROR(BG24), $B24=""), "",
   IF($I24=1,
      IFBLANK(
         _xldudf_CX_PUSH(BG24*fxVal_normal, CX_ENTITY, $B24, BG$11, BG$14, BG$19,),
         ""
      ),
      IF($I24=2,
         IFBLANK(
            _xldudf_CX_PUSH(BG24, CX_ENTITY, $B24, BG$11, BG$14, BG$19,),
            ""
         ),
         IF($I24=3,
            "",
            IFBLANK(
               _xldudf_CX_PUSH(BG24, CX_ENTITY, $B24, BG$11, BG$14, BG$19,),
               ""
            )
         )
      )
   )
)),"")</f>
        <v/>
      </c>
      <c r="EA24" s="1883" t="str" cm="1">
        <f t="array" aca="1" ref="EA24" ca="1">IFERROR(IF(BH24*fxVal_normal=_CF!BH24,"",IF(OR(BH24="", NOT(ISNUMBER(BH24)), ISERROR(BH24), $B24=""), "",
   IF($I24=1,
      IFBLANK(
         _xldudf_CX_PUSH(BH24*fxVal_normal, CX_ENTITY, $B24, BH$11, BH$14, BH$19,),
         ""
      ),
      IF($I24=2,
         IFBLANK(
            _xldudf_CX_PUSH(BH24, CX_ENTITY, $B24, BH$11, BH$14, BH$19,),
            ""
         ),
         IF($I24=3,
            "",
            IFBLANK(
               _xldudf_CX_PUSH(BH24, CX_ENTITY, $B24, BH$11, BH$14, BH$19,),
               ""
            )
         )
      )
   )
)),"")</f>
        <v/>
      </c>
      <c r="EB24" s="1883" t="str" cm="1">
        <f t="array" aca="1" ref="EB24" ca="1">IFERROR(IF(BI24*fxVal_normal=_CF!BI24,"",IF(OR(BI24="", NOT(ISNUMBER(BI24)), ISERROR(BI24), $B24=""), "",
   IF($I24=1,
      IFBLANK(
         _xldudf_CX_PUSH(BI24*fxVal_normal, CX_ENTITY, $B24, BI$11, BI$14, BI$19,),
         ""
      ),
      IF($I24=2,
         IFBLANK(
            _xldudf_CX_PUSH(BI24, CX_ENTITY, $B24, BI$11, BI$14, BI$19,),
            ""
         ),
         IF($I24=3,
            "",
            IFBLANK(
               _xldudf_CX_PUSH(BI24, CX_ENTITY, $B24, BI$11, BI$14, BI$19,),
               ""
            )
         )
      )
   )
)),"")</f>
        <v/>
      </c>
      <c r="EC24" s="1883" t="str" cm="1">
        <f t="array" aca="1" ref="EC24" ca="1">IFERROR(IF(BJ24*fxVal_normal=_CF!BJ24,"",IF(OR(BJ24="", NOT(ISNUMBER(BJ24)), ISERROR(BJ24), $B24=""), "",
   IF($I24=1,
      IFBLANK(
         _xldudf_CX_PUSH(BJ24*fxVal_normal, CX_ENTITY, $B24, BJ$11, BJ$14, BJ$19,),
         ""
      ),
      IF($I24=2,
         IFBLANK(
            _xldudf_CX_PUSH(BJ24, CX_ENTITY, $B24, BJ$11, BJ$14, BJ$19,),
            ""
         ),
         IF($I24=3,
            "",
            IFBLANK(
               _xldudf_CX_PUSH(BJ24, CX_ENTITY, $B24, BJ$11, BJ$14, BJ$19,),
               ""
            )
         )
      )
   )
)),"")</f>
        <v/>
      </c>
      <c r="ED24" s="1883" t="str" cm="1">
        <f t="array" aca="1" ref="ED24" ca="1">IFERROR(IF(BK24*fxVal_normal=_CF!BK24,"",IF(OR(BK24="", NOT(ISNUMBER(BK24)), ISERROR(BK24), $B24=""), "",
   IF($I24=1,
      IFBLANK(
         _xldudf_CX_PUSH(BK24*fxVal_normal, CX_ENTITY, $B24, BK$11, BK$14, BK$19,),
         ""
      ),
      IF($I24=2,
         IFBLANK(
            _xldudf_CX_PUSH(BK24, CX_ENTITY, $B24, BK$11, BK$14, BK$19,),
            ""
         ),
         IF($I24=3,
            "",
            IFBLANK(
               _xldudf_CX_PUSH(BK24, CX_ENTITY, $B24, BK$11, BK$14, BK$19,),
               ""
            )
         )
      )
   )
)),"")</f>
        <v/>
      </c>
      <c r="EE24" s="1883" t="str" cm="1">
        <f t="array" aca="1" ref="EE24" ca="1">IFERROR(IF(BL24*fxVal_normal=_CF!BL24,"",IF(OR(BL24="", NOT(ISNUMBER(BL24)), ISERROR(BL24), $B24=""), "",
   IF($I24=1,
      IFBLANK(
         _xldudf_CX_PUSH(BL24*fxVal_normal, CX_ENTITY, $B24, BL$11, BL$14, BL$19,),
         ""
      ),
      IF($I24=2,
         IFBLANK(
            _xldudf_CX_PUSH(BL24, CX_ENTITY, $B24, BL$11, BL$14, BL$19,),
            ""
         ),
         IF($I24=3,
            "",
            IFBLANK(
               _xldudf_CX_PUSH(BL24, CX_ENTITY, $B24, BL$11, BL$14, BL$19,),
               ""
            )
         )
      )
   )
)),"")</f>
        <v/>
      </c>
      <c r="EF24" s="1883" t="str" cm="1">
        <f t="array" aca="1" ref="EF24" ca="1">IFERROR(IF(BM24*fxVal_normal=_CF!BM24,"",IF(OR(BM24="", NOT(ISNUMBER(BM24)), ISERROR(BM24), $B24=""), "",
   IF($I24=1,
      IFBLANK(
         _xldudf_CX_PUSH(BM24*fxVal_normal, CX_ENTITY, $B24, BM$11, BM$14, BM$19,),
         ""
      ),
      IF($I24=2,
         IFBLANK(
            _xldudf_CX_PUSH(BM24, CX_ENTITY, $B24, BM$11, BM$14, BM$19,),
            ""
         ),
         IF($I24=3,
            "",
            IFBLANK(
               _xldudf_CX_PUSH(BM24, CX_ENTITY, $B24, BM$11, BM$14, BM$19,),
               ""
            )
         )
      )
   )
)),"")</f>
        <v/>
      </c>
      <c r="EG24" s="1883" t="str" cm="1">
        <f t="array" aca="1" ref="EG24" ca="1">IFERROR(IF(BN24*fxVal_normal=_CF!BN24,"",IF(OR(BN24="", NOT(ISNUMBER(BN24)), ISERROR(BN24), $B24=""), "",
   IF($I24=1,
      IFBLANK(
         _xldudf_CX_PUSH(BN24*fxVal_normal, CX_ENTITY, $B24, BN$11, BN$14, BN$19,),
         ""
      ),
      IF($I24=2,
         IFBLANK(
            _xldudf_CX_PUSH(BN24, CX_ENTITY, $B24, BN$11, BN$14, BN$19,),
            ""
         ),
         IF($I24=3,
            "",
            IFBLANK(
               _xldudf_CX_PUSH(BN24, CX_ENTITY, $B24, BN$11, BN$14, BN$19,),
               ""
            )
         )
      )
   )
)),"")</f>
        <v/>
      </c>
    </row>
    <row r="25" spans="1:137" ht="21" customHeight="1">
      <c r="A25" s="1625"/>
      <c r="B25" s="695" t="str" cm="1">
        <f t="array" ref="B25">IFBLANK( _CF!F25,"")</f>
        <v>Cash Tax</v>
      </c>
      <c r="C25" s="695" t="str" cm="1">
        <f t="array" ref="C25">IFBLANK(_CF!C25,"")</f>
        <v>Cash Tax (Company View)</v>
      </c>
      <c r="D25" s="1548"/>
      <c r="E25" s="695"/>
      <c r="F25" s="577"/>
      <c r="G25" s="578"/>
      <c r="H25" s="578">
        <v>1</v>
      </c>
      <c r="I25" s="578">
        <v>1</v>
      </c>
      <c r="J25" s="401" cm="1">
        <f t="array" ref="J25">IFBLANK( Z25,"")</f>
        <v>1</v>
      </c>
      <c r="K25" s="578"/>
      <c r="N25" s="158"/>
      <c r="O25" s="101"/>
      <c r="P25" s="52"/>
      <c r="Q25" s="101"/>
      <c r="R25" s="101"/>
      <c r="S25" s="101"/>
      <c r="T25" s="101"/>
      <c r="U25" s="39"/>
      <c r="W25" s="932" t="str">
        <f t="shared" si="1"/>
        <v>Actual</v>
      </c>
      <c r="X25" s="815">
        <f>_CF!X25</f>
        <v>-1</v>
      </c>
      <c r="Y25" s="915">
        <v>2</v>
      </c>
      <c r="Z25" s="198" cm="1">
        <f t="array" ref="Z25">_xlfn.SWITCH(
    TRUE,
    _CF!$L25=TRUE, 1,
    _CF!$L25=FALSE,-1,
    _CF!$L25=-1,0,
"n/a"
)</f>
        <v>1</v>
      </c>
      <c r="AA25" s="200"/>
      <c r="AB25" s="88" t="str">
        <f>_CF!AB25</f>
        <v>Cash Tax</v>
      </c>
      <c r="AC25" s="88" t="e" cm="1" vm="5">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#VALUE!</v>
      </c>
      <c r="AD25" s="2281">
        <v>1</v>
      </c>
      <c r="AE25" s="2281">
        <v>1</v>
      </c>
      <c r="AF25" s="2281">
        <v>1</v>
      </c>
      <c r="AG25" s="2281">
        <v>1</v>
      </c>
      <c r="AH25" s="2281">
        <v>1</v>
      </c>
      <c r="AI25" s="2281">
        <v>1</v>
      </c>
      <c r="AJ25" s="2281">
        <v>1</v>
      </c>
      <c r="AK25" s="2281">
        <v>1</v>
      </c>
      <c r="AL25" s="2281">
        <v>1</v>
      </c>
      <c r="AM25" s="2281">
        <v>1</v>
      </c>
      <c r="AN25" s="2281">
        <v>1</v>
      </c>
      <c r="AO25" s="2281">
        <v>1</v>
      </c>
      <c r="AP25" s="2281">
        <v>1</v>
      </c>
      <c r="AQ25" s="2281">
        <v>1</v>
      </c>
      <c r="AR25" s="2281">
        <v>1</v>
      </c>
      <c r="AS25" s="2281">
        <v>1</v>
      </c>
      <c r="AT25" s="2281">
        <v>1</v>
      </c>
      <c r="AU25" s="2281">
        <v>1</v>
      </c>
      <c r="AV25" s="2281">
        <v>1</v>
      </c>
      <c r="AW25" s="2281">
        <v>1</v>
      </c>
      <c r="AX25" s="2281">
        <v>1</v>
      </c>
      <c r="AY25" s="2281">
        <v>1</v>
      </c>
      <c r="AZ25" s="2281">
        <v>1</v>
      </c>
      <c r="BA25" s="2281">
        <v>1</v>
      </c>
      <c r="BB25" s="2281">
        <v>1</v>
      </c>
      <c r="BC25" s="2281">
        <v>1</v>
      </c>
      <c r="BD25" s="2281">
        <v>1</v>
      </c>
      <c r="BE25" s="2281">
        <v>1</v>
      </c>
      <c r="BF25" s="2281">
        <v>1</v>
      </c>
      <c r="BG25" s="2281">
        <v>1</v>
      </c>
      <c r="BH25" s="2281">
        <v>1</v>
      </c>
      <c r="BI25" s="2281">
        <v>1</v>
      </c>
      <c r="BJ25" s="2281">
        <v>1</v>
      </c>
      <c r="BK25" s="2281">
        <v>1</v>
      </c>
      <c r="BL25" s="2281">
        <v>1</v>
      </c>
      <c r="BM25" s="2281">
        <v>1</v>
      </c>
      <c r="BN25" s="2281">
        <v>1</v>
      </c>
      <c r="BO25" s="2115"/>
      <c r="BP25" s="2115"/>
      <c r="BQ25" s="2115"/>
      <c r="BR25" s="2115"/>
      <c r="BS25" s="2115"/>
      <c r="BT25" s="2115"/>
      <c r="BU25" s="2115"/>
      <c r="BV25" s="2115"/>
      <c r="BW25" s="2115"/>
      <c r="BX25" s="2115"/>
      <c r="BY25" s="2115"/>
      <c r="BZ25" s="2115"/>
      <c r="CA25" s="1330"/>
      <c r="CB25" s="537"/>
      <c r="CC25" s="1484"/>
      <c r="CD25" s="1461" t="e" cm="1">
        <f t="array" aca="1" ref="CD25" ca="1">_xlfn.LET( _xlpm.CheckBlank, SUM(CF!$AD25:$BN25) = 0, IF(_xlpm.CheckBlank, "", SUM(_xlfn._xlws.FILTER(CF!$AD25:$BN25,(YEAR(CF!$AD$12:$BN$12)=CF!CD$12)*(array_timeline&lt;=CF!CD$11)))))</f>
        <v>#NAME?</v>
      </c>
      <c r="CE25" s="1461" t="e" cm="1">
        <f t="array" aca="1" ref="CE25" ca="1">_xlfn.LET( _xlpm.CheckBlank, SUM(CF!$AD25:$BN25) = 0, IF(_xlpm.CheckBlank, "", SUM(_xlfn._xlws.FILTER(CF!$AD25:$BN25,(YEAR(CF!$AD$12:$BN$12)=CF!CE$12)*(array_timeline&lt;=CF!CE$11)))))</f>
        <v>#NAME?</v>
      </c>
      <c r="CF25" s="1314"/>
      <c r="CG25" s="1461" t="e" cm="1">
        <f t="array" aca="1" ref="CG25" ca="1">_xlfn.LET(_xlpm.CheckBlank,SUM(CF!$AD25:$BN25)=0,IF(_xlpm.CheckBlank,"",SUM(_xlfn._xlws.FILTER(CF!$AD25:$BN25,(YEAR(CF!$AD$12:$BN$12)=CF!CG$12)*(array_timeline&lt;=CF!CG$11)))))</f>
        <v>#NAME?</v>
      </c>
      <c r="CH25" s="1461" t="e" cm="1">
        <f t="array" aca="1" ref="CH25" ca="1">_xlfn.LET(_xlpm.CheckBlank,SUM(CF!$AD25:$BN25)=0,IF(_xlpm.CheckBlank,"",SUM(_xlfn._xlws.FILTER(CF!$AD25:$BN25,(YEAR(CF!$AD$12:$BN$12)=CF!CH$12)*(array_timeline&lt;=CF!CH$11)))))</f>
        <v>#NAME?</v>
      </c>
      <c r="CI25" s="1314"/>
      <c r="CJ25" s="1461" cm="1">
        <f t="array" ref="CJ25">_xlfn.LET( _xlpm.CheckBlank, SUM(CF!$AD25:$BN25) = 0, IF(_xlpm.CheckBlank, "", SUM(_xlfn.TAKE(_xlfn.DROP(CF!$AD25:$BN25, ,-DATEDIFF(CF!CJ$11, val_asOfDate,"M")),1,-12))))</f>
        <v>12</v>
      </c>
      <c r="CK25" s="1461" cm="1">
        <f t="array" ref="CK25">_xlfn.LET( _xlpm.CheckBlank, SUM(CF!$AD25:$BN25) = 0, IF(_xlpm.CheckBlank, "", SUM(_xlfn.TAKE(_xlfn.DROP(CF!$AD25:$BN25, ,-DATEDIFF(CF!CK$11, val_asOfDate,"M")),1,-12))))</f>
        <v>12</v>
      </c>
      <c r="CL25" s="1314"/>
      <c r="CM25" s="1552" t="e" cm="1">
        <f t="array" aca="1" ref="CM25" ca="1">TODECIMAL(IFBLANK(_CF!CM25,""), fxVal_normal)</f>
        <v>#NAME?</v>
      </c>
      <c r="CN25" s="1552" t="e" cm="1">
        <f t="array" aca="1" ref="CN25" ca="1">TODECIMAL(IFBLANK(_CF!CN25,""), fxVal_normal)</f>
        <v>#NAME?</v>
      </c>
      <c r="CO25" s="34"/>
      <c r="CQ25" s="2085" t="str" cm="1">
        <f t="array" aca="1" ref="CQ25" ca="1">IFERROR(IF(Y25&lt;&gt;AB25,_xldudf_CX_PUSH(Y25,CX_ENTITY,C25,EOMONTH(val_asOfDate,0)),""),"")</f>
        <v/>
      </c>
      <c r="CR25" s="2085" t="str" cm="1">
        <f t="array" aca="1" ref="CR25" ca="1">IFERROR(IF(Y25&lt;&gt;AB25,_xldudf_CX_PUSH(Y25,CX_ENTITY,C25,EOMONTH(val_asOfDate,1)),""),"")</f>
        <v/>
      </c>
      <c r="CS25" s="2085" t="str" cm="1">
        <f t="array" aca="1" ref="CS25" ca="1">IFERROR(IF(Y25&lt;&gt;AB25,_xldudf_CX_PUSH(Y25,CX_ENTITY,C25,EOMONTH(val_asOfDate,2)),""),"")</f>
        <v/>
      </c>
      <c r="CT25" s="2085" t="str" cm="1">
        <f t="array" aca="1" ref="CT25" ca="1">IFERROR(IF(Y25&lt;&gt;AB25,_xldudf_CX_PUSH(Y25,CX_ENTITY,C25,EOMONTH(val_asOfDate,3)),""),"")</f>
        <v/>
      </c>
      <c r="CU25" s="2086" t="str" cm="1">
        <f t="array" aca="1" ref="CU25" ca="1">IFERROR(IF(CM25*fxVal_normal=_CF!CM25,"",IF(OR($CM25="",, NOT(ISNUMBER($CM25)), ISERROR($CM25), $B25=""), "",
   IF($I25=1,
      IFBLANK(
         _xldudf_CX_PUSH($CM25*fxVal_normal, CX_ENTITY, $B25, $CM$11, $CM$14, $CM$19,),
         ""
      ),
      IF($I25=2,
         IFBLANK(
            _xldudf_CX_PUSH($CM25, CX_ENTITY, $B25, $CM$11, $CM$14, $CM$19,),
            ""
         ),
         IF($I25=3,
            "",
            IFBLANK(
               _xldudf_CX_PUSH($CM25, CX_ENTITY, $B25, $CM$11, $CM$14, $CM$19,),
               ""
            )
         )
      )
   )
)),"")</f>
        <v/>
      </c>
      <c r="CV25" s="2086" t="str" cm="1">
        <f t="array" aca="1" ref="CV25" ca="1">IFERROR(IF(CN25*fxVal_normal=_CF!CN25,"",IF(OR($CN25="",, NOT(ISNUMBER($CN25)), ISERROR($CN25), $B25=""), "",
   IF($I25=1,
      IFBLANK(
         _xldudf_CX_PUSH($CN25*fxVal_normal, CX_ENTITY, $B25, $CN$11, $CN$14, $CN$19,),
         ""
      ),
      IF($I25=2,
         IFBLANK(
            _xldudf_CX_PUSH($CN25, CX_ENTITY, $B25, $CN$11, $CN$14, $CN$19,),
            ""
         ),
         IF($I25=3,
            "",
            IFBLANK(
               _xldudf_CX_PUSH($CN25, CX_ENTITY, $B25, $CN$11, $CN$14, $CN$19,),
               ""
            )
         )
      )
   )
)),"")</f>
        <v/>
      </c>
      <c r="CW25" s="1883" t="str" cm="1">
        <f t="array" aca="1" ref="CW25" ca="1">IFERROR(IF(AD25*fxVal_normal=_CF!AD25,"",IF(OR(AD25="", NOT(ISNUMBER(AD25)), ISERROR(AD25), $B25=""), "",
   IF($I25=1,
      IFBLANK(
         _xldudf_CX_PUSH(AD25*fxVal_normal, CX_ENTITY, $B25, AD$11, AD$14, AD$19,),
         ""
      ),
      IF($I25=2,
         IFBLANK(
            _xldudf_CX_PUSH(AD25, CX_ENTITY, $B25, AD$11, AD$14, AD$19,),
            ""
         ),
         IF($I25=3,
            "",
            IFBLANK(
               _xldudf_CX_PUSH(AD25, CX_ENTITY, $B25, AD$11, AD$14, AD$19,),
               ""
            )
         )
      )
   )
)),"")</f>
        <v/>
      </c>
      <c r="CX25" s="1883" t="str" cm="1">
        <f t="array" aca="1" ref="CX25" ca="1">IFERROR(IF(AE25*fxVal_normal=_CF!AE25,"",IF(OR(AE25="", NOT(ISNUMBER(AE25)), ISERROR(AE25), $B25=""), "",
   IF($I25=1,
      IFBLANK(
         _xldudf_CX_PUSH(AE25*fxVal_normal, CX_ENTITY, $B25, AE$11, AE$14, AE$19,),
         ""
      ),
      IF($I25=2,
         IFBLANK(
            _xldudf_CX_PUSH(AE25, CX_ENTITY, $B25, AE$11, AE$14, AE$19,),
            ""
         ),
         IF($I25=3,
            "",
            IFBLANK(
               _xldudf_CX_PUSH(AE25, CX_ENTITY, $B25, AE$11, AE$14, AE$19,),
               ""
            )
         )
      )
   )
)),"")</f>
        <v/>
      </c>
      <c r="CY25" s="1883" t="str" cm="1">
        <f t="array" aca="1" ref="CY25" ca="1">IFERROR(IF(AF25*fxVal_normal=_CF!AF25,"",IF(OR(AF25="", NOT(ISNUMBER(AF25)), ISERROR(AF25), $B25=""), "",
   IF($I25=1,
      IFBLANK(
         _xldudf_CX_PUSH(AF25*fxVal_normal, CX_ENTITY, $B25, AF$11, AF$14, AF$19,),
         ""
      ),
      IF($I25=2,
         IFBLANK(
            _xldudf_CX_PUSH(AF25, CX_ENTITY, $B25, AF$11, AF$14, AF$19,),
            ""
         ),
         IF($I25=3,
            "",
            IFBLANK(
               _xldudf_CX_PUSH(AF25, CX_ENTITY, $B25, AF$11, AF$14, AF$19,),
               ""
            )
         )
      )
   )
)),"")</f>
        <v/>
      </c>
      <c r="CZ25" s="1883" t="str" cm="1">
        <f t="array" aca="1" ref="CZ25" ca="1">IFERROR(IF(AG25*fxVal_normal=_CF!AG25,"",IF(OR(AG25="", NOT(ISNUMBER(AG25)), ISERROR(AG25), $B25=""), "",
   IF($I25=1,
      IFBLANK(
         _xldudf_CX_PUSH(AG25*fxVal_normal, CX_ENTITY, $B25, AG$11, AG$14, AG$19,),
         ""
      ),
      IF($I25=2,
         IFBLANK(
            _xldudf_CX_PUSH(AG25, CX_ENTITY, $B25, AG$11, AG$14, AG$19,),
            ""
         ),
         IF($I25=3,
            "",
            IFBLANK(
               _xldudf_CX_PUSH(AG25, CX_ENTITY, $B25, AG$11, AG$14, AG$19,),
               ""
            )
         )
      )
   )
)),"")</f>
        <v/>
      </c>
      <c r="DA25" s="1883" t="str" cm="1">
        <f t="array" aca="1" ref="DA25" ca="1">IFERROR(IF(AH25*fxVal_normal=_CF!AH25,"",IF(OR(AH25="", NOT(ISNUMBER(AH25)), ISERROR(AH25), $B25=""), "",
   IF($I25=1,
      IFBLANK(
         _xldudf_CX_PUSH(AH25*fxVal_normal, CX_ENTITY, $B25, AH$11, AH$14, AH$19,),
         ""
      ),
      IF($I25=2,
         IFBLANK(
            _xldudf_CX_PUSH(AH25, CX_ENTITY, $B25, AH$11, AH$14, AH$19,),
            ""
         ),
         IF($I25=3,
            "",
            IFBLANK(
               _xldudf_CX_PUSH(AH25, CX_ENTITY, $B25, AH$11, AH$14, AH$19,),
               ""
            )
         )
      )
   )
)),"")</f>
        <v/>
      </c>
      <c r="DB25" s="1883" t="str" cm="1">
        <f t="array" aca="1" ref="DB25" ca="1">IFERROR(IF(AI25*fxVal_normal=_CF!AI25,"",IF(OR(AI25="", NOT(ISNUMBER(AI25)), ISERROR(AI25), $B25=""), "",
   IF($I25=1,
      IFBLANK(
         _xldudf_CX_PUSH(AI25*fxVal_normal, CX_ENTITY, $B25, AI$11, AI$14, AI$19,),
         ""
      ),
      IF($I25=2,
         IFBLANK(
            _xldudf_CX_PUSH(AI25, CX_ENTITY, $B25, AI$11, AI$14, AI$19,),
            ""
         ),
         IF($I25=3,
            "",
            IFBLANK(
               _xldudf_CX_PUSH(AI25, CX_ENTITY, $B25, AI$11, AI$14, AI$19,),
               ""
            )
         )
      )
   )
)),"")</f>
        <v/>
      </c>
      <c r="DC25" s="1883" t="str" cm="1">
        <f t="array" aca="1" ref="DC25" ca="1">IFERROR(IF(AJ25*fxVal_normal=_CF!AJ25,"",IF(OR(AJ25="", NOT(ISNUMBER(AJ25)), ISERROR(AJ25), $B25=""), "",
   IF($I25=1,
      IFBLANK(
         _xldudf_CX_PUSH(AJ25*fxVal_normal, CX_ENTITY, $B25, AJ$11, AJ$14, AJ$19,),
         ""
      ),
      IF($I25=2,
         IFBLANK(
            _xldudf_CX_PUSH(AJ25, CX_ENTITY, $B25, AJ$11, AJ$14, AJ$19,),
            ""
         ),
         IF($I25=3,
            "",
            IFBLANK(
               _xldudf_CX_PUSH(AJ25, CX_ENTITY, $B25, AJ$11, AJ$14, AJ$19,),
               ""
            )
         )
      )
   )
)),"")</f>
        <v/>
      </c>
      <c r="DD25" s="1883" t="str" cm="1">
        <f t="array" aca="1" ref="DD25" ca="1">IFERROR(IF(AK25*fxVal_normal=_CF!AK25,"",IF(OR(AK25="", NOT(ISNUMBER(AK25)), ISERROR(AK25), $B25=""), "",
   IF($I25=1,
      IFBLANK(
         _xldudf_CX_PUSH(AK25*fxVal_normal, CX_ENTITY, $B25, AK$11, AK$14, AK$19,),
         ""
      ),
      IF($I25=2,
         IFBLANK(
            _xldudf_CX_PUSH(AK25, CX_ENTITY, $B25, AK$11, AK$14, AK$19,),
            ""
         ),
         IF($I25=3,
            "",
            IFBLANK(
               _xldudf_CX_PUSH(AK25, CX_ENTITY, $B25, AK$11, AK$14, AK$19,),
               ""
            )
         )
      )
   )
)),"")</f>
        <v/>
      </c>
      <c r="DE25" s="1883" t="str" cm="1">
        <f t="array" aca="1" ref="DE25" ca="1">IFERROR(IF(AL25*fxVal_normal=_CF!AL25,"",IF(OR(AL25="", NOT(ISNUMBER(AL25)), ISERROR(AL25), $B25=""), "",
   IF($I25=1,
      IFBLANK(
         _xldudf_CX_PUSH(AL25*fxVal_normal, CX_ENTITY, $B25, AL$11, AL$14, AL$19,),
         ""
      ),
      IF($I25=2,
         IFBLANK(
            _xldudf_CX_PUSH(AL25, CX_ENTITY, $B25, AL$11, AL$14, AL$19,),
            ""
         ),
         IF($I25=3,
            "",
            IFBLANK(
               _xldudf_CX_PUSH(AL25, CX_ENTITY, $B25, AL$11, AL$14, AL$19,),
               ""
            )
         )
      )
   )
)),"")</f>
        <v/>
      </c>
      <c r="DF25" s="1883" t="str" cm="1">
        <f t="array" aca="1" ref="DF25" ca="1">IFERROR(IF(AM25*fxVal_normal=_CF!AM25,"",IF(OR(AM25="", NOT(ISNUMBER(AM25)), ISERROR(AM25), $B25=""), "",
   IF($I25=1,
      IFBLANK(
         _xldudf_CX_PUSH(AM25*fxVal_normal, CX_ENTITY, $B25, AM$11, AM$14, AM$19,),
         ""
      ),
      IF($I25=2,
         IFBLANK(
            _xldudf_CX_PUSH(AM25, CX_ENTITY, $B25, AM$11, AM$14, AM$19,),
            ""
         ),
         IF($I25=3,
            "",
            IFBLANK(
               _xldudf_CX_PUSH(AM25, CX_ENTITY, $B25, AM$11, AM$14, AM$19,),
               ""
            )
         )
      )
   )
)),"")</f>
        <v/>
      </c>
      <c r="DG25" s="1883" t="str" cm="1">
        <f t="array" aca="1" ref="DG25" ca="1">IFERROR(IF(AN25*fxVal_normal=_CF!AN25,"",IF(OR(AN25="", NOT(ISNUMBER(AN25)), ISERROR(AN25), $B25=""), "",
   IF($I25=1,
      IFBLANK(
         _xldudf_CX_PUSH(AN25*fxVal_normal, CX_ENTITY, $B25, AN$11, AN$14, AN$19,),
         ""
      ),
      IF($I25=2,
         IFBLANK(
            _xldudf_CX_PUSH(AN25, CX_ENTITY, $B25, AN$11, AN$14, AN$19,),
            ""
         ),
         IF($I25=3,
            "",
            IFBLANK(
               _xldudf_CX_PUSH(AN25, CX_ENTITY, $B25, AN$11, AN$14, AN$19,),
               ""
            )
         )
      )
   )
)),"")</f>
        <v/>
      </c>
      <c r="DH25" s="1883" t="str" cm="1">
        <f t="array" aca="1" ref="DH25" ca="1">IFERROR(IF(AO25*fxVal_normal=_CF!AO25,"",IF(OR(AO25="", NOT(ISNUMBER(AO25)), ISERROR(AO25), $B25=""), "",
   IF($I25=1,
      IFBLANK(
         _xldudf_CX_PUSH(AO25*fxVal_normal, CX_ENTITY, $B25, AO$11, AO$14, AO$19,),
         ""
      ),
      IF($I25=2,
         IFBLANK(
            _xldudf_CX_PUSH(AO25, CX_ENTITY, $B25, AO$11, AO$14, AO$19,),
            ""
         ),
         IF($I25=3,
            "",
            IFBLANK(
               _xldudf_CX_PUSH(AO25, CX_ENTITY, $B25, AO$11, AO$14, AO$19,),
               ""
            )
         )
      )
   )
)),"")</f>
        <v/>
      </c>
      <c r="DI25" s="1883" t="str" cm="1">
        <f t="array" aca="1" ref="DI25" ca="1">IFERROR(IF(AP25*fxVal_normal=_CF!AP25,"",IF(OR(AP25="", NOT(ISNUMBER(AP25)), ISERROR(AP25), $B25=""), "",
   IF($I25=1,
      IFBLANK(
         _xldudf_CX_PUSH(AP25*fxVal_normal, CX_ENTITY, $B25, AP$11, AP$14, AP$19,),
         ""
      ),
      IF($I25=2,
         IFBLANK(
            _xldudf_CX_PUSH(AP25, CX_ENTITY, $B25, AP$11, AP$14, AP$19,),
            ""
         ),
         IF($I25=3,
            "",
            IFBLANK(
               _xldudf_CX_PUSH(AP25, CX_ENTITY, $B25, AP$11, AP$14, AP$19,),
               ""
            )
         )
      )
   )
)),"")</f>
        <v/>
      </c>
      <c r="DJ25" s="1883" t="str" cm="1">
        <f t="array" aca="1" ref="DJ25" ca="1">IFERROR(IF(AQ25*fxVal_normal=_CF!AQ25,"",IF(OR(AQ25="", NOT(ISNUMBER(AQ25)), ISERROR(AQ25), $B25=""), "",
   IF($I25=1,
      IFBLANK(
         _xldudf_CX_PUSH(AQ25*fxVal_normal, CX_ENTITY, $B25, AQ$11, AQ$14, AQ$19,),
         ""
      ),
      IF($I25=2,
         IFBLANK(
            _xldudf_CX_PUSH(AQ25, CX_ENTITY, $B25, AQ$11, AQ$14, AQ$19,),
            ""
         ),
         IF($I25=3,
            "",
            IFBLANK(
               _xldudf_CX_PUSH(AQ25, CX_ENTITY, $B25, AQ$11, AQ$14, AQ$19,),
               ""
            )
         )
      )
   )
)),"")</f>
        <v/>
      </c>
      <c r="DK25" s="1883" t="str" cm="1">
        <f t="array" aca="1" ref="DK25" ca="1">IFERROR(IF(AR25*fxVal_normal=_CF!AR25,"",IF(OR(AR25="", NOT(ISNUMBER(AR25)), ISERROR(AR25), $B25=""), "",
   IF($I25=1,
      IFBLANK(
         _xldudf_CX_PUSH(AR25*fxVal_normal, CX_ENTITY, $B25, AR$11, AR$14, AR$19,),
         ""
      ),
      IF($I25=2,
         IFBLANK(
            _xldudf_CX_PUSH(AR25, CX_ENTITY, $B25, AR$11, AR$14, AR$19,),
            ""
         ),
         IF($I25=3,
            "",
            IFBLANK(
               _xldudf_CX_PUSH(AR25, CX_ENTITY, $B25, AR$11, AR$14, AR$19,),
               ""
            )
         )
      )
   )
)),"")</f>
        <v/>
      </c>
      <c r="DL25" s="1883" t="str" cm="1">
        <f t="array" aca="1" ref="DL25" ca="1">IFERROR(IF(AS25*fxVal_normal=_CF!AS25,"",IF(OR(AS25="", NOT(ISNUMBER(AS25)), ISERROR(AS25), $B25=""), "",
   IF($I25=1,
      IFBLANK(
         _xldudf_CX_PUSH(AS25*fxVal_normal, CX_ENTITY, $B25, AS$11, AS$14, AS$19,),
         ""
      ),
      IF($I25=2,
         IFBLANK(
            _xldudf_CX_PUSH(AS25, CX_ENTITY, $B25, AS$11, AS$14, AS$19,),
            ""
         ),
         IF($I25=3,
            "",
            IFBLANK(
               _xldudf_CX_PUSH(AS25, CX_ENTITY, $B25, AS$11, AS$14, AS$19,),
               ""
            )
         )
      )
   )
)),"")</f>
        <v/>
      </c>
      <c r="DM25" s="1883" t="str" cm="1">
        <f t="array" aca="1" ref="DM25" ca="1">IFERROR(IF(AT25*fxVal_normal=_CF!AT25,"",IF(OR(AT25="", NOT(ISNUMBER(AT25)), ISERROR(AT25), $B25=""), "",
   IF($I25=1,
      IFBLANK(
         _xldudf_CX_PUSH(AT25*fxVal_normal, CX_ENTITY, $B25, AT$11, AT$14, AT$19,),
         ""
      ),
      IF($I25=2,
         IFBLANK(
            _xldudf_CX_PUSH(AT25, CX_ENTITY, $B25, AT$11, AT$14, AT$19,),
            ""
         ),
         IF($I25=3,
            "",
            IFBLANK(
               _xldudf_CX_PUSH(AT25, CX_ENTITY, $B25, AT$11, AT$14, AT$19,),
               ""
            )
         )
      )
   )
)),"")</f>
        <v/>
      </c>
      <c r="DN25" s="1883" t="str" cm="1">
        <f t="array" aca="1" ref="DN25" ca="1">IFERROR(IF(AU25*fxVal_normal=_CF!AU25,"",IF(OR(AU25="", NOT(ISNUMBER(AU25)), ISERROR(AU25), $B25=""), "",
   IF($I25=1,
      IFBLANK(
         _xldudf_CX_PUSH(AU25*fxVal_normal, CX_ENTITY, $B25, AU$11, AU$14, AU$19,),
         ""
      ),
      IF($I25=2,
         IFBLANK(
            _xldudf_CX_PUSH(AU25, CX_ENTITY, $B25, AU$11, AU$14, AU$19,),
            ""
         ),
         IF($I25=3,
            "",
            IFBLANK(
               _xldudf_CX_PUSH(AU25, CX_ENTITY, $B25, AU$11, AU$14, AU$19,),
               ""
            )
         )
      )
   )
)),"")</f>
        <v/>
      </c>
      <c r="DO25" s="1883" t="str" cm="1">
        <f t="array" aca="1" ref="DO25" ca="1">IFERROR(IF(AV25*fxVal_normal=_CF!AV25,"",IF(OR(AV25="", NOT(ISNUMBER(AV25)), ISERROR(AV25), $B25=""), "",
   IF($I25=1,
      IFBLANK(
         _xldudf_CX_PUSH(AV25*fxVal_normal, CX_ENTITY, $B25, AV$11, AV$14, AV$19,),
         ""
      ),
      IF($I25=2,
         IFBLANK(
            _xldudf_CX_PUSH(AV25, CX_ENTITY, $B25, AV$11, AV$14, AV$19,),
            ""
         ),
         IF($I25=3,
            "",
            IFBLANK(
               _xldudf_CX_PUSH(AV25, CX_ENTITY, $B25, AV$11, AV$14, AV$19,),
               ""
            )
         )
      )
   )
)),"")</f>
        <v/>
      </c>
      <c r="DP25" s="1883" t="str" cm="1">
        <f t="array" aca="1" ref="DP25" ca="1">IFERROR(IF(AW25*fxVal_normal=_CF!AW25,"",IF(OR(AW25="", NOT(ISNUMBER(AW25)), ISERROR(AW25), $B25=""), "",
   IF($I25=1,
      IFBLANK(
         _xldudf_CX_PUSH(AW25*fxVal_normal, CX_ENTITY, $B25, AW$11, AW$14, AW$19,),
         ""
      ),
      IF($I25=2,
         IFBLANK(
            _xldudf_CX_PUSH(AW25, CX_ENTITY, $B25, AW$11, AW$14, AW$19,),
            ""
         ),
         IF($I25=3,
            "",
            IFBLANK(
               _xldudf_CX_PUSH(AW25, CX_ENTITY, $B25, AW$11, AW$14, AW$19,),
               ""
            )
         )
      )
   )
)),"")</f>
        <v/>
      </c>
      <c r="DQ25" s="1883" t="str" cm="1">
        <f t="array" aca="1" ref="DQ25" ca="1">IFERROR(IF(AX25*fxVal_normal=_CF!AX25,"",IF(OR(AX25="", NOT(ISNUMBER(AX25)), ISERROR(AX25), $B25=""), "",
   IF($I25=1,
      IFBLANK(
         _xldudf_CX_PUSH(AX25*fxVal_normal, CX_ENTITY, $B25, AX$11, AX$14, AX$19,),
         ""
      ),
      IF($I25=2,
         IFBLANK(
            _xldudf_CX_PUSH(AX25, CX_ENTITY, $B25, AX$11, AX$14, AX$19,),
            ""
         ),
         IF($I25=3,
            "",
            IFBLANK(
               _xldudf_CX_PUSH(AX25, CX_ENTITY, $B25, AX$11, AX$14, AX$19,),
               ""
            )
         )
      )
   )
)),"")</f>
        <v/>
      </c>
      <c r="DR25" s="1883" t="str" cm="1">
        <f t="array" aca="1" ref="DR25" ca="1">IFERROR(IF(AY25*fxVal_normal=_CF!AY25,"",IF(OR(AY25="", NOT(ISNUMBER(AY25)), ISERROR(AY25), $B25=""), "",
   IF($I25=1,
      IFBLANK(
         _xldudf_CX_PUSH(AY25*fxVal_normal, CX_ENTITY, $B25, AY$11, AY$14, AY$19,),
         ""
      ),
      IF($I25=2,
         IFBLANK(
            _xldudf_CX_PUSH(AY25, CX_ENTITY, $B25, AY$11, AY$14, AY$19,),
            ""
         ),
         IF($I25=3,
            "",
            IFBLANK(
               _xldudf_CX_PUSH(AY25, CX_ENTITY, $B25, AY$11, AY$14, AY$19,),
               ""
            )
         )
      )
   )
)),"")</f>
        <v/>
      </c>
      <c r="DS25" s="1883" t="str" cm="1">
        <f t="array" aca="1" ref="DS25" ca="1">IFERROR(IF(AZ25*fxVal_normal=_CF!AZ25,"",IF(OR(AZ25="", NOT(ISNUMBER(AZ25)), ISERROR(AZ25), $B25=""), "",
   IF($I25=1,
      IFBLANK(
         _xldudf_CX_PUSH(AZ25*fxVal_normal, CX_ENTITY, $B25, AZ$11, AZ$14, AZ$19,),
         ""
      ),
      IF($I25=2,
         IFBLANK(
            _xldudf_CX_PUSH(AZ25, CX_ENTITY, $B25, AZ$11, AZ$14, AZ$19,),
            ""
         ),
         IF($I25=3,
            "",
            IFBLANK(
               _xldudf_CX_PUSH(AZ25, CX_ENTITY, $B25, AZ$11, AZ$14, AZ$19,),
               ""
            )
         )
      )
   )
)),"")</f>
        <v/>
      </c>
      <c r="DT25" s="1883" t="str" cm="1">
        <f t="array" aca="1" ref="DT25" ca="1">IFERROR(IF(BA25*fxVal_normal=_CF!BA25,"",IF(OR(BA25="", NOT(ISNUMBER(BA25)), ISERROR(BA25), $B25=""), "",
   IF($I25=1,
      IFBLANK(
         _xldudf_CX_PUSH(BA25*fxVal_normal, CX_ENTITY, $B25, BA$11, BA$14, BA$19,),
         ""
      ),
      IF($I25=2,
         IFBLANK(
            _xldudf_CX_PUSH(BA25, CX_ENTITY, $B25, BA$11, BA$14, BA$19,),
            ""
         ),
         IF($I25=3,
            "",
            IFBLANK(
               _xldudf_CX_PUSH(BA25, CX_ENTITY, $B25, BA$11, BA$14, BA$19,),
               ""
            )
         )
      )
   )
)),"")</f>
        <v/>
      </c>
      <c r="DU25" s="1883" t="str" cm="1">
        <f t="array" aca="1" ref="DU25" ca="1">IFERROR(IF(BB25*fxVal_normal=_CF!BB25,"",IF(OR(BB25="", NOT(ISNUMBER(BB25)), ISERROR(BB25), $B25=""), "",
   IF($I25=1,
      IFBLANK(
         _xldudf_CX_PUSH(BB25*fxVal_normal, CX_ENTITY, $B25, BB$11, BB$14, BB$19,),
         ""
      ),
      IF($I25=2,
         IFBLANK(
            _xldudf_CX_PUSH(BB25, CX_ENTITY, $B25, BB$11, BB$14, BB$19,),
            ""
         ),
         IF($I25=3,
            "",
            IFBLANK(
               _xldudf_CX_PUSH(BB25, CX_ENTITY, $B25, BB$11, BB$14, BB$19,),
               ""
            )
         )
      )
   )
)),"")</f>
        <v/>
      </c>
      <c r="DV25" s="1883" t="str" cm="1">
        <f t="array" aca="1" ref="DV25" ca="1">IFERROR(IF(BC25*fxVal_normal=_CF!BC25,"",IF(OR(BC25="", NOT(ISNUMBER(BC25)), ISERROR(BC25), $B25=""), "",
   IF($I25=1,
      IFBLANK(
         _xldudf_CX_PUSH(BC25*fxVal_normal, CX_ENTITY, $B25, BC$11, BC$14, BC$19,),
         ""
      ),
      IF($I25=2,
         IFBLANK(
            _xldudf_CX_PUSH(BC25, CX_ENTITY, $B25, BC$11, BC$14, BC$19,),
            ""
         ),
         IF($I25=3,
            "",
            IFBLANK(
               _xldudf_CX_PUSH(BC25, CX_ENTITY, $B25, BC$11, BC$14, BC$19,),
               ""
            )
         )
      )
   )
)),"")</f>
        <v/>
      </c>
      <c r="DW25" s="1883" t="str" cm="1">
        <f t="array" aca="1" ref="DW25" ca="1">IFERROR(IF(BD25*fxVal_normal=_CF!BD25,"",IF(OR(BD25="", NOT(ISNUMBER(BD25)), ISERROR(BD25), $B25=""), "",
   IF($I25=1,
      IFBLANK(
         _xldudf_CX_PUSH(BD25*fxVal_normal, CX_ENTITY, $B25, BD$11, BD$14, BD$19,),
         ""
      ),
      IF($I25=2,
         IFBLANK(
            _xldudf_CX_PUSH(BD25, CX_ENTITY, $B25, BD$11, BD$14, BD$19,),
            ""
         ),
         IF($I25=3,
            "",
            IFBLANK(
               _xldudf_CX_PUSH(BD25, CX_ENTITY, $B25, BD$11, BD$14, BD$19,),
               ""
            )
         )
      )
   )
)),"")</f>
        <v/>
      </c>
      <c r="DX25" s="1883" t="str" cm="1">
        <f t="array" aca="1" ref="DX25" ca="1">IFERROR(IF(BE25*fxVal_normal=_CF!BE25,"",IF(OR(BE25="", NOT(ISNUMBER(BE25)), ISERROR(BE25), $B25=""), "",
   IF($I25=1,
      IFBLANK(
         _xldudf_CX_PUSH(BE25*fxVal_normal, CX_ENTITY, $B25, BE$11, BE$14, BE$19,),
         ""
      ),
      IF($I25=2,
         IFBLANK(
            _xldudf_CX_PUSH(BE25, CX_ENTITY, $B25, BE$11, BE$14, BE$19,),
            ""
         ),
         IF($I25=3,
            "",
            IFBLANK(
               _xldudf_CX_PUSH(BE25, CX_ENTITY, $B25, BE$11, BE$14, BE$19,),
               ""
            )
         )
      )
   )
)),"")</f>
        <v/>
      </c>
      <c r="DY25" s="1883" t="str" cm="1">
        <f t="array" aca="1" ref="DY25" ca="1">IFERROR(IF(BF25*fxVal_normal=_CF!BF25,"",IF(OR(BF25="", NOT(ISNUMBER(BF25)), ISERROR(BF25), $B25=""), "",
   IF($I25=1,
      IFBLANK(
         _xldudf_CX_PUSH(BF25*fxVal_normal, CX_ENTITY, $B25, BF$11, BF$14, BF$19,),
         ""
      ),
      IF($I25=2,
         IFBLANK(
            _xldudf_CX_PUSH(BF25, CX_ENTITY, $B25, BF$11, BF$14, BF$19,),
            ""
         ),
         IF($I25=3,
            "",
            IFBLANK(
               _xldudf_CX_PUSH(BF25, CX_ENTITY, $B25, BF$11, BF$14, BF$19,),
               ""
            )
         )
      )
   )
)),"")</f>
        <v/>
      </c>
      <c r="DZ25" s="1883" t="str" cm="1">
        <f t="array" aca="1" ref="DZ25" ca="1">IFERROR(IF(BG25*fxVal_normal=_CF!BG25,"",IF(OR(BG25="", NOT(ISNUMBER(BG25)), ISERROR(BG25), $B25=""), "",
   IF($I25=1,
      IFBLANK(
         _xldudf_CX_PUSH(BG25*fxVal_normal, CX_ENTITY, $B25, BG$11, BG$14, BG$19,),
         ""
      ),
      IF($I25=2,
         IFBLANK(
            _xldudf_CX_PUSH(BG25, CX_ENTITY, $B25, BG$11, BG$14, BG$19,),
            ""
         ),
         IF($I25=3,
            "",
            IFBLANK(
               _xldudf_CX_PUSH(BG25, CX_ENTITY, $B25, BG$11, BG$14, BG$19,),
               ""
            )
         )
      )
   )
)),"")</f>
        <v/>
      </c>
      <c r="EA25" s="1883" t="str" cm="1">
        <f t="array" aca="1" ref="EA25" ca="1">IFERROR(IF(BH25*fxVal_normal=_CF!BH25,"",IF(OR(BH25="", NOT(ISNUMBER(BH25)), ISERROR(BH25), $B25=""), "",
   IF($I25=1,
      IFBLANK(
         _xldudf_CX_PUSH(BH25*fxVal_normal, CX_ENTITY, $B25, BH$11, BH$14, BH$19,),
         ""
      ),
      IF($I25=2,
         IFBLANK(
            _xldudf_CX_PUSH(BH25, CX_ENTITY, $B25, BH$11, BH$14, BH$19,),
            ""
         ),
         IF($I25=3,
            "",
            IFBLANK(
               _xldudf_CX_PUSH(BH25, CX_ENTITY, $B25, BH$11, BH$14, BH$19,),
               ""
            )
         )
      )
   )
)),"")</f>
        <v/>
      </c>
      <c r="EB25" s="1883" t="str" cm="1">
        <f t="array" aca="1" ref="EB25" ca="1">IFERROR(IF(BI25*fxVal_normal=_CF!BI25,"",IF(OR(BI25="", NOT(ISNUMBER(BI25)), ISERROR(BI25), $B25=""), "",
   IF($I25=1,
      IFBLANK(
         _xldudf_CX_PUSH(BI25*fxVal_normal, CX_ENTITY, $B25, BI$11, BI$14, BI$19,),
         ""
      ),
      IF($I25=2,
         IFBLANK(
            _xldudf_CX_PUSH(BI25, CX_ENTITY, $B25, BI$11, BI$14, BI$19,),
            ""
         ),
         IF($I25=3,
            "",
            IFBLANK(
               _xldudf_CX_PUSH(BI25, CX_ENTITY, $B25, BI$11, BI$14, BI$19,),
               ""
            )
         )
      )
   )
)),"")</f>
        <v/>
      </c>
      <c r="EC25" s="1883" t="str" cm="1">
        <f t="array" aca="1" ref="EC25" ca="1">IFERROR(IF(BJ25*fxVal_normal=_CF!BJ25,"",IF(OR(BJ25="", NOT(ISNUMBER(BJ25)), ISERROR(BJ25), $B25=""), "",
   IF($I25=1,
      IFBLANK(
         _xldudf_CX_PUSH(BJ25*fxVal_normal, CX_ENTITY, $B25, BJ$11, BJ$14, BJ$19,),
         ""
      ),
      IF($I25=2,
         IFBLANK(
            _xldudf_CX_PUSH(BJ25, CX_ENTITY, $B25, BJ$11, BJ$14, BJ$19,),
            ""
         ),
         IF($I25=3,
            "",
            IFBLANK(
               _xldudf_CX_PUSH(BJ25, CX_ENTITY, $B25, BJ$11, BJ$14, BJ$19,),
               ""
            )
         )
      )
   )
)),"")</f>
        <v/>
      </c>
      <c r="ED25" s="1883" t="str" cm="1">
        <f t="array" aca="1" ref="ED25" ca="1">IFERROR(IF(BK25*fxVal_normal=_CF!BK25,"",IF(OR(BK25="", NOT(ISNUMBER(BK25)), ISERROR(BK25), $B25=""), "",
   IF($I25=1,
      IFBLANK(
         _xldudf_CX_PUSH(BK25*fxVal_normal, CX_ENTITY, $B25, BK$11, BK$14, BK$19,),
         ""
      ),
      IF($I25=2,
         IFBLANK(
            _xldudf_CX_PUSH(BK25, CX_ENTITY, $B25, BK$11, BK$14, BK$19,),
            ""
         ),
         IF($I25=3,
            "",
            IFBLANK(
               _xldudf_CX_PUSH(BK25, CX_ENTITY, $B25, BK$11, BK$14, BK$19,),
               ""
            )
         )
      )
   )
)),"")</f>
        <v/>
      </c>
      <c r="EE25" s="1883" t="str" cm="1">
        <f t="array" aca="1" ref="EE25" ca="1">IFERROR(IF(BL25*fxVal_normal=_CF!BL25,"",IF(OR(BL25="", NOT(ISNUMBER(BL25)), ISERROR(BL25), $B25=""), "",
   IF($I25=1,
      IFBLANK(
         _xldudf_CX_PUSH(BL25*fxVal_normal, CX_ENTITY, $B25, BL$11, BL$14, BL$19,),
         ""
      ),
      IF($I25=2,
         IFBLANK(
            _xldudf_CX_PUSH(BL25, CX_ENTITY, $B25, BL$11, BL$14, BL$19,),
            ""
         ),
         IF($I25=3,
            "",
            IFBLANK(
               _xldudf_CX_PUSH(BL25, CX_ENTITY, $B25, BL$11, BL$14, BL$19,),
               ""
            )
         )
      )
   )
)),"")</f>
        <v/>
      </c>
      <c r="EF25" s="1883" t="str" cm="1">
        <f t="array" aca="1" ref="EF25" ca="1">IFERROR(IF(BM25*fxVal_normal=_CF!BM25,"",IF(OR(BM25="", NOT(ISNUMBER(BM25)), ISERROR(BM25), $B25=""), "",
   IF($I25=1,
      IFBLANK(
         _xldudf_CX_PUSH(BM25*fxVal_normal, CX_ENTITY, $B25, BM$11, BM$14, BM$19,),
         ""
      ),
      IF($I25=2,
         IFBLANK(
            _xldudf_CX_PUSH(BM25, CX_ENTITY, $B25, BM$11, BM$14, BM$19,),
            ""
         ),
         IF($I25=3,
            "",
            IFBLANK(
               _xldudf_CX_PUSH(BM25, CX_ENTITY, $B25, BM$11, BM$14, BM$19,),
               ""
            )
         )
      )
   )
)),"")</f>
        <v/>
      </c>
      <c r="EG25" s="1883" t="str" cm="1">
        <f t="array" aca="1" ref="EG25" ca="1">IFERROR(IF(BN25*fxVal_normal=_CF!BN25,"",IF(OR(BN25="",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37" ht="20.25" customHeight="1">
      <c r="A26" s="1625"/>
      <c r="B26" s="695" t="str" cm="1">
        <f t="array" ref="B26">IFBLANK( _CF!F26,"")</f>
        <v>Capex</v>
      </c>
      <c r="C26" s="695" t="str" cm="1">
        <f t="array" ref="C26">IFBLANK(_CF!C26,"")</f>
        <v>Capex (Company View)</v>
      </c>
      <c r="D26" s="1548"/>
      <c r="E26" s="695"/>
      <c r="F26" s="577"/>
      <c r="G26" s="578"/>
      <c r="H26" s="578">
        <v>1</v>
      </c>
      <c r="I26" s="578">
        <v>1</v>
      </c>
      <c r="J26" s="401" cm="1">
        <f t="array" ref="J26">IFBLANK( Z26,"")</f>
        <v>1</v>
      </c>
      <c r="K26" s="578"/>
      <c r="N26" s="158"/>
      <c r="O26" s="101"/>
      <c r="P26" s="52"/>
      <c r="Q26" s="101"/>
      <c r="R26" s="126"/>
      <c r="S26" s="101"/>
      <c r="T26" s="101"/>
      <c r="U26" s="39"/>
      <c r="W26" s="932" t="str">
        <f t="shared" si="1"/>
        <v>Actual</v>
      </c>
      <c r="X26" s="815">
        <f>_CF!X26</f>
        <v>-1</v>
      </c>
      <c r="Y26" s="915">
        <v>2</v>
      </c>
      <c r="Z26" s="198" cm="1">
        <f t="array" ref="Z26">_xlfn.SWITCH(
    TRUE,
    _CF!$L26=TRUE, 1,
    _CF!$L26=FALSE,-1,
    _CF!$L26=-1,0,
"n/a"
)</f>
        <v>1</v>
      </c>
      <c r="AA26" s="200"/>
      <c r="AB26" s="88" t="str">
        <f>_CF!AB26</f>
        <v>Capex</v>
      </c>
      <c r="AC26" s="88" t="e" cm="1" vm="5">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#VALUE!</v>
      </c>
      <c r="AD26" s="2281">
        <v>1</v>
      </c>
      <c r="AE26" s="2281">
        <v>1</v>
      </c>
      <c r="AF26" s="2281">
        <v>1</v>
      </c>
      <c r="AG26" s="2281">
        <v>1</v>
      </c>
      <c r="AH26" s="2281">
        <v>1</v>
      </c>
      <c r="AI26" s="2281">
        <v>1</v>
      </c>
      <c r="AJ26" s="2281">
        <v>1</v>
      </c>
      <c r="AK26" s="2281">
        <v>1</v>
      </c>
      <c r="AL26" s="2281">
        <v>1</v>
      </c>
      <c r="AM26" s="2281">
        <v>1</v>
      </c>
      <c r="AN26" s="2281">
        <v>1</v>
      </c>
      <c r="AO26" s="2281">
        <v>1</v>
      </c>
      <c r="AP26" s="2281">
        <v>1</v>
      </c>
      <c r="AQ26" s="2281">
        <v>1</v>
      </c>
      <c r="AR26" s="2281">
        <v>1</v>
      </c>
      <c r="AS26" s="2281">
        <v>1</v>
      </c>
      <c r="AT26" s="2281">
        <v>1</v>
      </c>
      <c r="AU26" s="2281">
        <v>1</v>
      </c>
      <c r="AV26" s="2281">
        <v>1</v>
      </c>
      <c r="AW26" s="2281">
        <v>1</v>
      </c>
      <c r="AX26" s="2281">
        <v>1</v>
      </c>
      <c r="AY26" s="2281">
        <v>1</v>
      </c>
      <c r="AZ26" s="2281">
        <v>1</v>
      </c>
      <c r="BA26" s="2281">
        <v>1</v>
      </c>
      <c r="BB26" s="2281">
        <v>1</v>
      </c>
      <c r="BC26" s="2281">
        <v>1</v>
      </c>
      <c r="BD26" s="2281">
        <v>1</v>
      </c>
      <c r="BE26" s="2281">
        <v>1</v>
      </c>
      <c r="BF26" s="2281">
        <v>1</v>
      </c>
      <c r="BG26" s="2281">
        <v>1</v>
      </c>
      <c r="BH26" s="2281">
        <v>1</v>
      </c>
      <c r="BI26" s="2281">
        <v>1</v>
      </c>
      <c r="BJ26" s="2281">
        <v>1</v>
      </c>
      <c r="BK26" s="2281">
        <v>1</v>
      </c>
      <c r="BL26" s="2281">
        <v>1</v>
      </c>
      <c r="BM26" s="2281">
        <v>1</v>
      </c>
      <c r="BN26" s="2281">
        <v>1</v>
      </c>
      <c r="BO26" s="2115"/>
      <c r="BP26" s="2115"/>
      <c r="BQ26" s="2115"/>
      <c r="BR26" s="2115"/>
      <c r="BS26" s="2115"/>
      <c r="BT26" s="2115"/>
      <c r="BU26" s="2115"/>
      <c r="BV26" s="2115"/>
      <c r="BW26" s="2115"/>
      <c r="BX26" s="2115"/>
      <c r="BY26" s="2115"/>
      <c r="BZ26" s="2115"/>
      <c r="CA26" s="1330"/>
      <c r="CB26" s="537"/>
      <c r="CC26" s="1484"/>
      <c r="CD26" s="1461" t="e" cm="1">
        <f t="array" aca="1" ref="CD26" ca="1">_xlfn.LET( _xlpm.CheckBlank, SUM(CF!$AD26:$BN26) = 0, IF(_xlpm.CheckBlank, "", SUM(_xlfn._xlws.FILTER(CF!$AD26:$BN26,(YEAR(CF!$AD$12:$BN$12)=CF!CD$12)*(array_timeline&lt;=CF!CD$11)))))</f>
        <v>#NAME?</v>
      </c>
      <c r="CE26" s="1461" t="e" cm="1">
        <f t="array" aca="1" ref="CE26" ca="1">_xlfn.LET( _xlpm.CheckBlank, SUM(CF!$AD26:$BN26) = 0, IF(_xlpm.CheckBlank, "", SUM(_xlfn._xlws.FILTER(CF!$AD26:$BN26,(YEAR(CF!$AD$12:$BN$12)=CF!CE$12)*(array_timeline&lt;=CF!CE$11)))))</f>
        <v>#NAME?</v>
      </c>
      <c r="CF26" s="1314"/>
      <c r="CG26" s="1461" t="e" cm="1">
        <f t="array" aca="1" ref="CG26" ca="1">_xlfn.LET(_xlpm.CheckBlank,SUM(CF!$AD26:$BN26)=0,IF(_xlpm.CheckBlank,"",SUM(_xlfn._xlws.FILTER(CF!$AD26:$BN26,(YEAR(CF!$AD$12:$BN$12)=CF!CG$12)*(array_timeline&lt;=CF!CG$11)))))</f>
        <v>#NAME?</v>
      </c>
      <c r="CH26" s="1461" t="e" cm="1">
        <f t="array" aca="1" ref="CH26" ca="1">_xlfn.LET(_xlpm.CheckBlank,SUM(CF!$AD26:$BN26)=0,IF(_xlpm.CheckBlank,"",SUM(_xlfn._xlws.FILTER(CF!$AD26:$BN26,(YEAR(CF!$AD$12:$BN$12)=CF!CH$12)*(array_timeline&lt;=CF!CH$11)))))</f>
        <v>#NAME?</v>
      </c>
      <c r="CI26" s="1314"/>
      <c r="CJ26" s="1461" cm="1">
        <f t="array" ref="CJ26">_xlfn.LET( _xlpm.CheckBlank, SUM(CF!$AD26:$BN26) = 0, IF(_xlpm.CheckBlank, "", SUM(_xlfn.TAKE(_xlfn.DROP(CF!$AD26:$BN26, ,-DATEDIFF(CF!CJ$11, val_asOfDate,"M")),1,-12))))</f>
        <v>12</v>
      </c>
      <c r="CK26" s="1461" cm="1">
        <f t="array" ref="CK26">_xlfn.LET( _xlpm.CheckBlank, SUM(CF!$AD26:$BN26) = 0, IF(_xlpm.CheckBlank, "", SUM(_xlfn.TAKE(_xlfn.DROP(CF!$AD26:$BN26, ,-DATEDIFF(CF!CK$11, val_asOfDate,"M")),1,-12))))</f>
        <v>12</v>
      </c>
      <c r="CL26" s="1314"/>
      <c r="CM26" s="1552" t="e" cm="1">
        <f t="array" aca="1" ref="CM26" ca="1">TODECIMAL(IFBLANK(_CF!CM26,""), fxVal_normal)</f>
        <v>#NAME?</v>
      </c>
      <c r="CN26" s="1552" t="e" cm="1">
        <f t="array" aca="1" ref="CN26" ca="1">TODECIMAL(IFBLANK(_CF!CN26,""), fxVal_normal)</f>
        <v>#NAME?</v>
      </c>
      <c r="CO26" s="34"/>
      <c r="CQ26" s="2085" t="str" cm="1">
        <f t="array" aca="1" ref="CQ26" ca="1">IFERROR(IF(Y26&lt;&gt;AB26,_xldudf_CX_PUSH(Y26,CX_ENTITY,C26,EOMONTH(val_asOfDate,0)),""),"")</f>
        <v/>
      </c>
      <c r="CR26" s="2085" t="str" cm="1">
        <f t="array" aca="1" ref="CR26" ca="1">IFERROR(IF(Y26&lt;&gt;AB26,_xldudf_CX_PUSH(Y26,CX_ENTITY,C26,EOMONTH(val_asOfDate,1)),""),"")</f>
        <v/>
      </c>
      <c r="CS26" s="2085" t="str" cm="1">
        <f t="array" aca="1" ref="CS26" ca="1">IFERROR(IF(Y26&lt;&gt;AB26,_xldudf_CX_PUSH(Y26,CX_ENTITY,C26,EOMONTH(val_asOfDate,2)),""),"")</f>
        <v/>
      </c>
      <c r="CT26" s="2085" t="str" cm="1">
        <f t="array" aca="1" ref="CT26" ca="1">IFERROR(IF(Y26&lt;&gt;AB26,_xldudf_CX_PUSH(Y26,CX_ENTITY,C26,EOMONTH(val_asOfDate,3)),""),"")</f>
        <v/>
      </c>
      <c r="CU26" s="2086" t="str" cm="1">
        <f t="array" aca="1" ref="CU26" ca="1">IFERROR(IF(CM26*fxVal_normal=_CF!CM26,"",IF(OR($CM26="",, NOT(ISNUMBER($CM26)), ISERROR($CM26), $B26=""), "",
   IF($I26=1,
      IFBLANK(
         _xldudf_CX_PUSH($CM26*fxVal_normal, CX_ENTITY, $B26, $CM$11, $CM$14, $CM$19,),
         ""
      ),
      IF($I26=2,
         IFBLANK(
            _xldudf_CX_PUSH($CM26, CX_ENTITY, $B26, $CM$11, $CM$14, $CM$19,),
            ""
         ),
         IF($I26=3,
            "",
            IFBLANK(
               _xldudf_CX_PUSH($CM26, CX_ENTITY, $B26, $CM$11, $CM$14, $CM$19,),
               ""
            )
         )
      )
   )
)),"")</f>
        <v/>
      </c>
      <c r="CV26" s="2086" t="str" cm="1">
        <f t="array" aca="1" ref="CV26" ca="1">IFERROR(IF(CN26*fxVal_normal=_CF!CN26,"",IF(OR($CN26="",, NOT(ISNUMBER($CN26)), ISERROR($CN26), $B26=""), "",
   IF($I26=1,
      IFBLANK(
         _xldudf_CX_PUSH($CN26*fxVal_normal, CX_ENTITY, $B26, $CN$11, $CN$14, $CN$19,),
         ""
      ),
      IF($I26=2,
         IFBLANK(
            _xldudf_CX_PUSH($CN26, CX_ENTITY, $B26, $CN$11, $CN$14, $CN$19,),
            ""
         ),
         IF($I26=3,
            "",
            IFBLANK(
               _xldudf_CX_PUSH($CN26, CX_ENTITY, $B26, $CN$11, $CN$14, $CN$19,),
               ""
            )
         )
      )
   )
)),"")</f>
        <v/>
      </c>
      <c r="CW26" s="1883" t="str" cm="1">
        <f t="array" aca="1" ref="CW26" ca="1">IFERROR(IF(AD26*fxVal_normal=_CF!AD26,"",IF(OR(AD26="", NOT(ISNUMBER(AD26)), ISERROR(AD26), $B26=""), "",
   IF($I26=1,
      IFBLANK(
         _xldudf_CX_PUSH(AD26*fxVal_normal, CX_ENTITY, $B26, AD$11, AD$14, AD$19,),
         ""
      ),
      IF($I26=2,
         IFBLANK(
            _xldudf_CX_PUSH(AD26, CX_ENTITY, $B26, AD$11, AD$14, AD$19,),
            ""
         ),
         IF($I26=3,
            "",
            IFBLANK(
               _xldudf_CX_PUSH(AD26, CX_ENTITY, $B26, AD$11, AD$14, AD$19,),
               ""
            )
         )
      )
   )
)),"")</f>
        <v/>
      </c>
      <c r="CX26" s="1883" t="str" cm="1">
        <f t="array" aca="1" ref="CX26" ca="1">IFERROR(IF(AE26*fxVal_normal=_CF!AE26,"",IF(OR(AE26="", NOT(ISNUMBER(AE26)), ISERROR(AE26), $B26=""), "",
   IF($I26=1,
      IFBLANK(
         _xldudf_CX_PUSH(AE26*fxVal_normal, CX_ENTITY, $B26, AE$11, AE$14, AE$19,),
         ""
      ),
      IF($I26=2,
         IFBLANK(
            _xldudf_CX_PUSH(AE26, CX_ENTITY, $B26, AE$11, AE$14, AE$19,),
            ""
         ),
         IF($I26=3,
            "",
            IFBLANK(
               _xldudf_CX_PUSH(AE26, CX_ENTITY, $B26, AE$11, AE$14, AE$19,),
               ""
            )
         )
      )
   )
)),"")</f>
        <v/>
      </c>
      <c r="CY26" s="1883" t="str" cm="1">
        <f t="array" aca="1" ref="CY26" ca="1">IFERROR(IF(AF26*fxVal_normal=_CF!AF26,"",IF(OR(AF26="", NOT(ISNUMBER(AF26)), ISERROR(AF26), $B26=""), "",
   IF($I26=1,
      IFBLANK(
         _xldudf_CX_PUSH(AF26*fxVal_normal, CX_ENTITY, $B26, AF$11, AF$14, AF$19,),
         ""
      ),
      IF($I26=2,
         IFBLANK(
            _xldudf_CX_PUSH(AF26, CX_ENTITY, $B26, AF$11, AF$14, AF$19,),
            ""
         ),
         IF($I26=3,
            "",
            IFBLANK(
               _xldudf_CX_PUSH(AF26, CX_ENTITY, $B26, AF$11, AF$14, AF$19,),
               ""
            )
         )
      )
   )
)),"")</f>
        <v/>
      </c>
      <c r="CZ26" s="1883" t="str" cm="1">
        <f t="array" aca="1" ref="CZ26" ca="1">IFERROR(IF(AG26*fxVal_normal=_CF!AG26,"",IF(OR(AG26="", NOT(ISNUMBER(AG26)), ISERROR(AG26), $B26=""), "",
   IF($I26=1,
      IFBLANK(
         _xldudf_CX_PUSH(AG26*fxVal_normal, CX_ENTITY, $B26, AG$11, AG$14, AG$19,),
         ""
      ),
      IF($I26=2,
         IFBLANK(
            _xldudf_CX_PUSH(AG26, CX_ENTITY, $B26, AG$11, AG$14, AG$19,),
            ""
         ),
         IF($I26=3,
            "",
            IFBLANK(
               _xldudf_CX_PUSH(AG26, CX_ENTITY, $B26, AG$11, AG$14, AG$19,),
               ""
            )
         )
      )
   )
)),"")</f>
        <v/>
      </c>
      <c r="DA26" s="1883" t="str" cm="1">
        <f t="array" aca="1" ref="DA26" ca="1">IFERROR(IF(AH26*fxVal_normal=_CF!AH26,"",IF(OR(AH26="", NOT(ISNUMBER(AH26)), ISERROR(AH26), $B26=""), "",
   IF($I26=1,
      IFBLANK(
         _xldudf_CX_PUSH(AH26*fxVal_normal, CX_ENTITY, $B26, AH$11, AH$14, AH$19,),
         ""
      ),
      IF($I26=2,
         IFBLANK(
            _xldudf_CX_PUSH(AH26, CX_ENTITY, $B26, AH$11, AH$14, AH$19,),
            ""
         ),
         IF($I26=3,
            "",
            IFBLANK(
               _xldudf_CX_PUSH(AH26, CX_ENTITY, $B26, AH$11, AH$14, AH$19,),
               ""
            )
         )
      )
   )
)),"")</f>
        <v/>
      </c>
      <c r="DB26" s="1883" t="str" cm="1">
        <f t="array" aca="1" ref="DB26" ca="1">IFERROR(IF(AI26*fxVal_normal=_CF!AI26,"",IF(OR(AI26="", NOT(ISNUMBER(AI26)), ISERROR(AI26), $B26=""), "",
   IF($I26=1,
      IFBLANK(
         _xldudf_CX_PUSH(AI26*fxVal_normal, CX_ENTITY, $B26, AI$11, AI$14, AI$19,),
         ""
      ),
      IF($I26=2,
         IFBLANK(
            _xldudf_CX_PUSH(AI26, CX_ENTITY, $B26, AI$11, AI$14, AI$19,),
            ""
         ),
         IF($I26=3,
            "",
            IFBLANK(
               _xldudf_CX_PUSH(AI26, CX_ENTITY, $B26, AI$11, AI$14, AI$19,),
               ""
            )
         )
      )
   )
)),"")</f>
        <v/>
      </c>
      <c r="DC26" s="1883" t="str" cm="1">
        <f t="array" aca="1" ref="DC26" ca="1">IFERROR(IF(AJ26*fxVal_normal=_CF!AJ26,"",IF(OR(AJ26="", NOT(ISNUMBER(AJ26)), ISERROR(AJ26), $B26=""), "",
   IF($I26=1,
      IFBLANK(
         _xldudf_CX_PUSH(AJ26*fxVal_normal, CX_ENTITY, $B26, AJ$11, AJ$14, AJ$19,),
         ""
      ),
      IF($I26=2,
         IFBLANK(
            _xldudf_CX_PUSH(AJ26, CX_ENTITY, $B26, AJ$11, AJ$14, AJ$19,),
            ""
         ),
         IF($I26=3,
            "",
            IFBLANK(
               _xldudf_CX_PUSH(AJ26, CX_ENTITY, $B26, AJ$11, AJ$14, AJ$19,),
               ""
            )
         )
      )
   )
)),"")</f>
        <v/>
      </c>
      <c r="DD26" s="1883" t="str" cm="1">
        <f t="array" aca="1" ref="DD26" ca="1">IFERROR(IF(AK26*fxVal_normal=_CF!AK26,"",IF(OR(AK26="", NOT(ISNUMBER(AK26)), ISERROR(AK26), $B26=""), "",
   IF($I26=1,
      IFBLANK(
         _xldudf_CX_PUSH(AK26*fxVal_normal, CX_ENTITY, $B26, AK$11, AK$14, AK$19,),
         ""
      ),
      IF($I26=2,
         IFBLANK(
            _xldudf_CX_PUSH(AK26, CX_ENTITY, $B26, AK$11, AK$14, AK$19,),
            ""
         ),
         IF($I26=3,
            "",
            IFBLANK(
               _xldudf_CX_PUSH(AK26, CX_ENTITY, $B26, AK$11, AK$14, AK$19,),
               ""
            )
         )
      )
   )
)),"")</f>
        <v/>
      </c>
      <c r="DE26" s="1883" t="str" cm="1">
        <f t="array" aca="1" ref="DE26" ca="1">IFERROR(IF(AL26*fxVal_normal=_CF!AL26,"",IF(OR(AL26="", NOT(ISNUMBER(AL26)), ISERROR(AL26), $B26=""), "",
   IF($I26=1,
      IFBLANK(
         _xldudf_CX_PUSH(AL26*fxVal_normal, CX_ENTITY, $B26, AL$11, AL$14, AL$19,),
         ""
      ),
      IF($I26=2,
         IFBLANK(
            _xldudf_CX_PUSH(AL26, CX_ENTITY, $B26, AL$11, AL$14, AL$19,),
            ""
         ),
         IF($I26=3,
            "",
            IFBLANK(
               _xldudf_CX_PUSH(AL26, CX_ENTITY, $B26, AL$11, AL$14, AL$19,),
               ""
            )
         )
      )
   )
)),"")</f>
        <v/>
      </c>
      <c r="DF26" s="1883" t="str" cm="1">
        <f t="array" aca="1" ref="DF26" ca="1">IFERROR(IF(AM26*fxVal_normal=_CF!AM26,"",IF(OR(AM26="", NOT(ISNUMBER(AM26)), ISERROR(AM26), $B26=""), "",
   IF($I26=1,
      IFBLANK(
         _xldudf_CX_PUSH(AM26*fxVal_normal, CX_ENTITY, $B26, AM$11, AM$14, AM$19,),
         ""
      ),
      IF($I26=2,
         IFBLANK(
            _xldudf_CX_PUSH(AM26, CX_ENTITY, $B26, AM$11, AM$14, AM$19,),
            ""
         ),
         IF($I26=3,
            "",
            IFBLANK(
               _xldudf_CX_PUSH(AM26, CX_ENTITY, $B26, AM$11, AM$14, AM$19,),
               ""
            )
         )
      )
   )
)),"")</f>
        <v/>
      </c>
      <c r="DG26" s="1883" t="str" cm="1">
        <f t="array" aca="1" ref="DG26" ca="1">IFERROR(IF(AN26*fxVal_normal=_CF!AN26,"",IF(OR(AN26="", NOT(ISNUMBER(AN26)), ISERROR(AN26), $B26=""), "",
   IF($I26=1,
      IFBLANK(
         _xldudf_CX_PUSH(AN26*fxVal_normal, CX_ENTITY, $B26, AN$11, AN$14, AN$19,),
         ""
      ),
      IF($I26=2,
         IFBLANK(
            _xldudf_CX_PUSH(AN26, CX_ENTITY, $B26, AN$11, AN$14, AN$19,),
            ""
         ),
         IF($I26=3,
            "",
            IFBLANK(
               _xldudf_CX_PUSH(AN26, CX_ENTITY, $B26, AN$11, AN$14, AN$19,),
               ""
            )
         )
      )
   )
)),"")</f>
        <v/>
      </c>
      <c r="DH26" s="1883" t="str" cm="1">
        <f t="array" aca="1" ref="DH26" ca="1">IFERROR(IF(AO26*fxVal_normal=_CF!AO26,"",IF(OR(AO26="", NOT(ISNUMBER(AO26)), ISERROR(AO26), $B26=""), "",
   IF($I26=1,
      IFBLANK(
         _xldudf_CX_PUSH(AO26*fxVal_normal, CX_ENTITY, $B26, AO$11, AO$14, AO$19,),
         ""
      ),
      IF($I26=2,
         IFBLANK(
            _xldudf_CX_PUSH(AO26, CX_ENTITY, $B26, AO$11, AO$14, AO$19,),
            ""
         ),
         IF($I26=3,
            "",
            IFBLANK(
               _xldudf_CX_PUSH(AO26, CX_ENTITY, $B26, AO$11, AO$14, AO$19,),
               ""
            )
         )
      )
   )
)),"")</f>
        <v/>
      </c>
      <c r="DI26" s="1883" t="str" cm="1">
        <f t="array" aca="1" ref="DI26" ca="1">IFERROR(IF(AP26*fxVal_normal=_CF!AP26,"",IF(OR(AP26="", NOT(ISNUMBER(AP26)), ISERROR(AP26), $B26=""), "",
   IF($I26=1,
      IFBLANK(
         _xldudf_CX_PUSH(AP26*fxVal_normal, CX_ENTITY, $B26, AP$11, AP$14, AP$19,),
         ""
      ),
      IF($I26=2,
         IFBLANK(
            _xldudf_CX_PUSH(AP26, CX_ENTITY, $B26, AP$11, AP$14, AP$19,),
            ""
         ),
         IF($I26=3,
            "",
            IFBLANK(
               _xldudf_CX_PUSH(AP26, CX_ENTITY, $B26, AP$11, AP$14, AP$19,),
               ""
            )
         )
      )
   )
)),"")</f>
        <v/>
      </c>
      <c r="DJ26" s="1883" t="str" cm="1">
        <f t="array" aca="1" ref="DJ26" ca="1">IFERROR(IF(AQ26*fxVal_normal=_CF!AQ26,"",IF(OR(AQ26="", NOT(ISNUMBER(AQ26)), ISERROR(AQ26), $B26=""), "",
   IF($I26=1,
      IFBLANK(
         _xldudf_CX_PUSH(AQ26*fxVal_normal, CX_ENTITY, $B26, AQ$11, AQ$14, AQ$19,),
         ""
      ),
      IF($I26=2,
         IFBLANK(
            _xldudf_CX_PUSH(AQ26, CX_ENTITY, $B26, AQ$11, AQ$14, AQ$19,),
            ""
         ),
         IF($I26=3,
            "",
            IFBLANK(
               _xldudf_CX_PUSH(AQ26, CX_ENTITY, $B26, AQ$11, AQ$14, AQ$19,),
               ""
            )
         )
      )
   )
)),"")</f>
        <v/>
      </c>
      <c r="DK26" s="1883" t="str" cm="1">
        <f t="array" aca="1" ref="DK26" ca="1">IFERROR(IF(AR26*fxVal_normal=_CF!AR26,"",IF(OR(AR26="", NOT(ISNUMBER(AR26)), ISERROR(AR26), $B26=""), "",
   IF($I26=1,
      IFBLANK(
         _xldudf_CX_PUSH(AR26*fxVal_normal, CX_ENTITY, $B26, AR$11, AR$14, AR$19,),
         ""
      ),
      IF($I26=2,
         IFBLANK(
            _xldudf_CX_PUSH(AR26, CX_ENTITY, $B26, AR$11, AR$14, AR$19,),
            ""
         ),
         IF($I26=3,
            "",
            IFBLANK(
               _xldudf_CX_PUSH(AR26, CX_ENTITY, $B26, AR$11, AR$14, AR$19,),
               ""
            )
         )
      )
   )
)),"")</f>
        <v/>
      </c>
      <c r="DL26" s="1883" t="str" cm="1">
        <f t="array" aca="1" ref="DL26" ca="1">IFERROR(IF(AS26*fxVal_normal=_CF!AS26,"",IF(OR(AS26="", NOT(ISNUMBER(AS26)), ISERROR(AS26), $B26=""), "",
   IF($I26=1,
      IFBLANK(
         _xldudf_CX_PUSH(AS26*fxVal_normal, CX_ENTITY, $B26, AS$11, AS$14, AS$19,),
         ""
      ),
      IF($I26=2,
         IFBLANK(
            _xldudf_CX_PUSH(AS26, CX_ENTITY, $B26, AS$11, AS$14, AS$19,),
            ""
         ),
         IF($I26=3,
            "",
            IFBLANK(
               _xldudf_CX_PUSH(AS26, CX_ENTITY, $B26, AS$11, AS$14, AS$19,),
               ""
            )
         )
      )
   )
)),"")</f>
        <v/>
      </c>
      <c r="DM26" s="1883" t="str" cm="1">
        <f t="array" aca="1" ref="DM26" ca="1">IFERROR(IF(AT26*fxVal_normal=_CF!AT26,"",IF(OR(AT26="", NOT(ISNUMBER(AT26)), ISERROR(AT26), $B26=""), "",
   IF($I26=1,
      IFBLANK(
         _xldudf_CX_PUSH(AT26*fxVal_normal, CX_ENTITY, $B26, AT$11, AT$14, AT$19,),
         ""
      ),
      IF($I26=2,
         IFBLANK(
            _xldudf_CX_PUSH(AT26, CX_ENTITY, $B26, AT$11, AT$14, AT$19,),
            ""
         ),
         IF($I26=3,
            "",
            IFBLANK(
               _xldudf_CX_PUSH(AT26, CX_ENTITY, $B26, AT$11, AT$14, AT$19,),
               ""
            )
         )
      )
   )
)),"")</f>
        <v/>
      </c>
      <c r="DN26" s="1883" t="str" cm="1">
        <f t="array" aca="1" ref="DN26" ca="1">IFERROR(IF(AU26*fxVal_normal=_CF!AU26,"",IF(OR(AU26="", NOT(ISNUMBER(AU26)), ISERROR(AU26), $B26=""), "",
   IF($I26=1,
      IFBLANK(
         _xldudf_CX_PUSH(AU26*fxVal_normal, CX_ENTITY, $B26, AU$11, AU$14, AU$19,),
         ""
      ),
      IF($I26=2,
         IFBLANK(
            _xldudf_CX_PUSH(AU26, CX_ENTITY, $B26, AU$11, AU$14, AU$19,),
            ""
         ),
         IF($I26=3,
            "",
            IFBLANK(
               _xldudf_CX_PUSH(AU26, CX_ENTITY, $B26, AU$11, AU$14, AU$19,),
               ""
            )
         )
      )
   )
)),"")</f>
        <v/>
      </c>
      <c r="DO26" s="1883" t="str" cm="1">
        <f t="array" aca="1" ref="DO26" ca="1">IFERROR(IF(AV26*fxVal_normal=_CF!AV26,"",IF(OR(AV26="", NOT(ISNUMBER(AV26)), ISERROR(AV26), $B26=""), "",
   IF($I26=1,
      IFBLANK(
         _xldudf_CX_PUSH(AV26*fxVal_normal, CX_ENTITY, $B26, AV$11, AV$14, AV$19,),
         ""
      ),
      IF($I26=2,
         IFBLANK(
            _xldudf_CX_PUSH(AV26, CX_ENTITY, $B26, AV$11, AV$14, AV$19,),
            ""
         ),
         IF($I26=3,
            "",
            IFBLANK(
               _xldudf_CX_PUSH(AV26, CX_ENTITY, $B26, AV$11, AV$14, AV$19,),
               ""
            )
         )
      )
   )
)),"")</f>
        <v/>
      </c>
      <c r="DP26" s="1883" t="str" cm="1">
        <f t="array" aca="1" ref="DP26" ca="1">IFERROR(IF(AW26*fxVal_normal=_CF!AW26,"",IF(OR(AW26="", NOT(ISNUMBER(AW26)), ISERROR(AW26), $B26=""), "",
   IF($I26=1,
      IFBLANK(
         _xldudf_CX_PUSH(AW26*fxVal_normal, CX_ENTITY, $B26, AW$11, AW$14, AW$19,),
         ""
      ),
      IF($I26=2,
         IFBLANK(
            _xldudf_CX_PUSH(AW26, CX_ENTITY, $B26, AW$11, AW$14, AW$19,),
            ""
         ),
         IF($I26=3,
            "",
            IFBLANK(
               _xldudf_CX_PUSH(AW26, CX_ENTITY, $B26, AW$11, AW$14, AW$19,),
               ""
            )
         )
      )
   )
)),"")</f>
        <v/>
      </c>
      <c r="DQ26" s="1883" t="str" cm="1">
        <f t="array" aca="1" ref="DQ26" ca="1">IFERROR(IF(AX26*fxVal_normal=_CF!AX26,"",IF(OR(AX26="", NOT(ISNUMBER(AX26)), ISERROR(AX26), $B26=""), "",
   IF($I26=1,
      IFBLANK(
         _xldudf_CX_PUSH(AX26*fxVal_normal, CX_ENTITY, $B26, AX$11, AX$14, AX$19,),
         ""
      ),
      IF($I26=2,
         IFBLANK(
            _xldudf_CX_PUSH(AX26, CX_ENTITY, $B26, AX$11, AX$14, AX$19,),
            ""
         ),
         IF($I26=3,
            "",
            IFBLANK(
               _xldudf_CX_PUSH(AX26, CX_ENTITY, $B26, AX$11, AX$14, AX$19,),
               ""
            )
         )
      )
   )
)),"")</f>
        <v/>
      </c>
      <c r="DR26" s="1883" t="str" cm="1">
        <f t="array" aca="1" ref="DR26" ca="1">IFERROR(IF(AY26*fxVal_normal=_CF!AY26,"",IF(OR(AY26="", NOT(ISNUMBER(AY26)), ISERROR(AY26), $B26=""), "",
   IF($I26=1,
      IFBLANK(
         _xldudf_CX_PUSH(AY26*fxVal_normal, CX_ENTITY, $B26, AY$11, AY$14, AY$19,),
         ""
      ),
      IF($I26=2,
         IFBLANK(
            _xldudf_CX_PUSH(AY26, CX_ENTITY, $B26, AY$11, AY$14, AY$19,),
            ""
         ),
         IF($I26=3,
            "",
            IFBLANK(
               _xldudf_CX_PUSH(AY26, CX_ENTITY, $B26, AY$11, AY$14, AY$19,),
               ""
            )
         )
      )
   )
)),"")</f>
        <v/>
      </c>
      <c r="DS26" s="1883" t="str" cm="1">
        <f t="array" aca="1" ref="DS26" ca="1">IFERROR(IF(AZ26*fxVal_normal=_CF!AZ26,"",IF(OR(AZ26="", NOT(ISNUMBER(AZ26)), ISERROR(AZ26), $B26=""), "",
   IF($I26=1,
      IFBLANK(
         _xldudf_CX_PUSH(AZ26*fxVal_normal, CX_ENTITY, $B26, AZ$11, AZ$14, AZ$19,),
         ""
      ),
      IF($I26=2,
         IFBLANK(
            _xldudf_CX_PUSH(AZ26, CX_ENTITY, $B26, AZ$11, AZ$14, AZ$19,),
            ""
         ),
         IF($I26=3,
            "",
            IFBLANK(
               _xldudf_CX_PUSH(AZ26, CX_ENTITY, $B26, AZ$11, AZ$14, AZ$19,),
               ""
            )
         )
      )
   )
)),"")</f>
        <v/>
      </c>
      <c r="DT26" s="1883" t="str" cm="1">
        <f t="array" aca="1" ref="DT26" ca="1">IFERROR(IF(BA26*fxVal_normal=_CF!BA26,"",IF(OR(BA26="", NOT(ISNUMBER(BA26)), ISERROR(BA26), $B26=""), "",
   IF($I26=1,
      IFBLANK(
         _xldudf_CX_PUSH(BA26*fxVal_normal, CX_ENTITY, $B26, BA$11, BA$14, BA$19,),
         ""
      ),
      IF($I26=2,
         IFBLANK(
            _xldudf_CX_PUSH(BA26, CX_ENTITY, $B26, BA$11, BA$14, BA$19,),
            ""
         ),
         IF($I26=3,
            "",
            IFBLANK(
               _xldudf_CX_PUSH(BA26, CX_ENTITY, $B26, BA$11, BA$14, BA$19,),
               ""
            )
         )
      )
   )
)),"")</f>
        <v/>
      </c>
      <c r="DU26" s="1883" t="str" cm="1">
        <f t="array" aca="1" ref="DU26" ca="1">IFERROR(IF(BB26*fxVal_normal=_CF!BB26,"",IF(OR(BB26="", NOT(ISNUMBER(BB26)), ISERROR(BB26), $B26=""), "",
   IF($I26=1,
      IFBLANK(
         _xldudf_CX_PUSH(BB26*fxVal_normal, CX_ENTITY, $B26, BB$11, BB$14, BB$19,),
         ""
      ),
      IF($I26=2,
         IFBLANK(
            _xldudf_CX_PUSH(BB26, CX_ENTITY, $B26, BB$11, BB$14, BB$19,),
            ""
         ),
         IF($I26=3,
            "",
            IFBLANK(
               _xldudf_CX_PUSH(BB26, CX_ENTITY, $B26, BB$11, BB$14, BB$19,),
               ""
            )
         )
      )
   )
)),"")</f>
        <v/>
      </c>
      <c r="DV26" s="1883" t="str" cm="1">
        <f t="array" aca="1" ref="DV26" ca="1">IFERROR(IF(BC26*fxVal_normal=_CF!BC26,"",IF(OR(BC26="", NOT(ISNUMBER(BC26)), ISERROR(BC26), $B26=""), "",
   IF($I26=1,
      IFBLANK(
         _xldudf_CX_PUSH(BC26*fxVal_normal, CX_ENTITY, $B26, BC$11, BC$14, BC$19,),
         ""
      ),
      IF($I26=2,
         IFBLANK(
            _xldudf_CX_PUSH(BC26, CX_ENTITY, $B26, BC$11, BC$14, BC$19,),
            ""
         ),
         IF($I26=3,
            "",
            IFBLANK(
               _xldudf_CX_PUSH(BC26, CX_ENTITY, $B26, BC$11, BC$14, BC$19,),
               ""
            )
         )
      )
   )
)),"")</f>
        <v/>
      </c>
      <c r="DW26" s="1883" t="str" cm="1">
        <f t="array" aca="1" ref="DW26" ca="1">IFERROR(IF(BD26*fxVal_normal=_CF!BD26,"",IF(OR(BD26="", NOT(ISNUMBER(BD26)), ISERROR(BD26), $B26=""), "",
   IF($I26=1,
      IFBLANK(
         _xldudf_CX_PUSH(BD26*fxVal_normal, CX_ENTITY, $B26, BD$11, BD$14, BD$19,),
         ""
      ),
      IF($I26=2,
         IFBLANK(
            _xldudf_CX_PUSH(BD26, CX_ENTITY, $B26, BD$11, BD$14, BD$19,),
            ""
         ),
         IF($I26=3,
            "",
            IFBLANK(
               _xldudf_CX_PUSH(BD26, CX_ENTITY, $B26, BD$11, BD$14, BD$19,),
               ""
            )
         )
      )
   )
)),"")</f>
        <v/>
      </c>
      <c r="DX26" s="1883" t="str" cm="1">
        <f t="array" aca="1" ref="DX26" ca="1">IFERROR(IF(BE26*fxVal_normal=_CF!BE26,"",IF(OR(BE26="", NOT(ISNUMBER(BE26)), ISERROR(BE26), $B26=""), "",
   IF($I26=1,
      IFBLANK(
         _xldudf_CX_PUSH(BE26*fxVal_normal, CX_ENTITY, $B26, BE$11, BE$14, BE$19,),
         ""
      ),
      IF($I26=2,
         IFBLANK(
            _xldudf_CX_PUSH(BE26, CX_ENTITY, $B26, BE$11, BE$14, BE$19,),
            ""
         ),
         IF($I26=3,
            "",
            IFBLANK(
               _xldudf_CX_PUSH(BE26, CX_ENTITY, $B26, BE$11, BE$14, BE$19,),
               ""
            )
         )
      )
   )
)),"")</f>
        <v/>
      </c>
      <c r="DY26" s="1883" t="str" cm="1">
        <f t="array" aca="1" ref="DY26" ca="1">IFERROR(IF(BF26*fxVal_normal=_CF!BF26,"",IF(OR(BF26="", NOT(ISNUMBER(BF26)), ISERROR(BF26), $B26=""), "",
   IF($I26=1,
      IFBLANK(
         _xldudf_CX_PUSH(BF26*fxVal_normal, CX_ENTITY, $B26, BF$11, BF$14, BF$19,),
         ""
      ),
      IF($I26=2,
         IFBLANK(
            _xldudf_CX_PUSH(BF26, CX_ENTITY, $B26, BF$11, BF$14, BF$19,),
            ""
         ),
         IF($I26=3,
            "",
            IFBLANK(
               _xldudf_CX_PUSH(BF26, CX_ENTITY, $B26, BF$11, BF$14, BF$19,),
               ""
            )
         )
      )
   )
)),"")</f>
        <v/>
      </c>
      <c r="DZ26" s="1883" t="str" cm="1">
        <f t="array" aca="1" ref="DZ26" ca="1">IFERROR(IF(BG26*fxVal_normal=_CF!BG26,"",IF(OR(BG26="", NOT(ISNUMBER(BG26)), ISERROR(BG26), $B26=""), "",
   IF($I26=1,
      IFBLANK(
         _xldudf_CX_PUSH(BG26*fxVal_normal, CX_ENTITY, $B26, BG$11, BG$14, BG$19,),
         ""
      ),
      IF($I26=2,
         IFBLANK(
            _xldudf_CX_PUSH(BG26, CX_ENTITY, $B26, BG$11, BG$14, BG$19,),
            ""
         ),
         IF($I26=3,
            "",
            IFBLANK(
               _xldudf_CX_PUSH(BG26, CX_ENTITY, $B26, BG$11, BG$14, BG$19,),
               ""
            )
         )
      )
   )
)),"")</f>
        <v/>
      </c>
      <c r="EA26" s="1883" t="str" cm="1">
        <f t="array" aca="1" ref="EA26" ca="1">IFERROR(IF(BH26*fxVal_normal=_CF!BH26,"",IF(OR(BH26="", NOT(ISNUMBER(BH26)), ISERROR(BH26), $B26=""), "",
   IF($I26=1,
      IFBLANK(
         _xldudf_CX_PUSH(BH26*fxVal_normal, CX_ENTITY, $B26, BH$11, BH$14, BH$19,),
         ""
      ),
      IF($I26=2,
         IFBLANK(
            _xldudf_CX_PUSH(BH26, CX_ENTITY, $B26, BH$11, BH$14, BH$19,),
            ""
         ),
         IF($I26=3,
            "",
            IFBLANK(
               _xldudf_CX_PUSH(BH26, CX_ENTITY, $B26, BH$11, BH$14, BH$19,),
               ""
            )
         )
      )
   )
)),"")</f>
        <v/>
      </c>
      <c r="EB26" s="1883" t="str" cm="1">
        <f t="array" aca="1" ref="EB26" ca="1">IFERROR(IF(BI26*fxVal_normal=_CF!BI26,"",IF(OR(BI26="", NOT(ISNUMBER(BI26)), ISERROR(BI26), $B26=""), "",
   IF($I26=1,
      IFBLANK(
         _xldudf_CX_PUSH(BI26*fxVal_normal, CX_ENTITY, $B26, BI$11, BI$14, BI$19,),
         ""
      ),
      IF($I26=2,
         IFBLANK(
            _xldudf_CX_PUSH(BI26, CX_ENTITY, $B26, BI$11, BI$14, BI$19,),
            ""
         ),
         IF($I26=3,
            "",
            IFBLANK(
               _xldudf_CX_PUSH(BI26, CX_ENTITY, $B26, BI$11, BI$14, BI$19,),
               ""
            )
         )
      )
   )
)),"")</f>
        <v/>
      </c>
      <c r="EC26" s="1883" t="str" cm="1">
        <f t="array" aca="1" ref="EC26" ca="1">IFERROR(IF(BJ26*fxVal_normal=_CF!BJ26,"",IF(OR(BJ26="", NOT(ISNUMBER(BJ26)), ISERROR(BJ26), $B26=""), "",
   IF($I26=1,
      IFBLANK(
         _xldudf_CX_PUSH(BJ26*fxVal_normal, CX_ENTITY, $B26, BJ$11, BJ$14, BJ$19,),
         ""
      ),
      IF($I26=2,
         IFBLANK(
            _xldudf_CX_PUSH(BJ26, CX_ENTITY, $B26, BJ$11, BJ$14, BJ$19,),
            ""
         ),
         IF($I26=3,
            "",
            IFBLANK(
               _xldudf_CX_PUSH(BJ26, CX_ENTITY, $B26, BJ$11, BJ$14, BJ$19,),
               ""
            )
         )
      )
   )
)),"")</f>
        <v/>
      </c>
      <c r="ED26" s="1883" t="str" cm="1">
        <f t="array" aca="1" ref="ED26" ca="1">IFERROR(IF(BK26*fxVal_normal=_CF!BK26,"",IF(OR(BK26="", NOT(ISNUMBER(BK26)), ISERROR(BK26), $B26=""), "",
   IF($I26=1,
      IFBLANK(
         _xldudf_CX_PUSH(BK26*fxVal_normal, CX_ENTITY, $B26, BK$11, BK$14, BK$19,),
         ""
      ),
      IF($I26=2,
         IFBLANK(
            _xldudf_CX_PUSH(BK26, CX_ENTITY, $B26, BK$11, BK$14, BK$19,),
            ""
         ),
         IF($I26=3,
            "",
            IFBLANK(
               _xldudf_CX_PUSH(BK26, CX_ENTITY, $B26, BK$11, BK$14, BK$19,),
               ""
            )
         )
      )
   )
)),"")</f>
        <v/>
      </c>
      <c r="EE26" s="1883" t="str" cm="1">
        <f t="array" aca="1" ref="EE26" ca="1">IFERROR(IF(BL26*fxVal_normal=_CF!BL26,"",IF(OR(BL26="", NOT(ISNUMBER(BL26)), ISERROR(BL26), $B26=""), "",
   IF($I26=1,
      IFBLANK(
         _xldudf_CX_PUSH(BL26*fxVal_normal, CX_ENTITY, $B26, BL$11, BL$14, BL$19,),
         ""
      ),
      IF($I26=2,
         IFBLANK(
            _xldudf_CX_PUSH(BL26, CX_ENTITY, $B26, BL$11, BL$14, BL$19,),
            ""
         ),
         IF($I26=3,
            "",
            IFBLANK(
               _xldudf_CX_PUSH(BL26, CX_ENTITY, $B26, BL$11, BL$14, BL$19,),
               ""
            )
         )
      )
   )
)),"")</f>
        <v/>
      </c>
      <c r="EF26" s="1883" t="str" cm="1">
        <f t="array" aca="1" ref="EF26" ca="1">IFERROR(IF(BM26*fxVal_normal=_CF!BM26,"",IF(OR(BM26="", NOT(ISNUMBER(BM26)), ISERROR(BM26), $B26=""), "",
   IF($I26=1,
      IFBLANK(
         _xldudf_CX_PUSH(BM26*fxVal_normal, CX_ENTITY, $B26, BM$11, BM$14, BM$19,),
         ""
      ),
      IF($I26=2,
         IFBLANK(
            _xldudf_CX_PUSH(BM26, CX_ENTITY, $B26, BM$11, BM$14, BM$19,),
            ""
         ),
         IF($I26=3,
            "",
            IFBLANK(
               _xldudf_CX_PUSH(BM26, CX_ENTITY, $B26, BM$11, BM$14, BM$19,),
               ""
            )
         )
      )
   )
)),"")</f>
        <v/>
      </c>
      <c r="EG26" s="1883" t="str" cm="1">
        <f t="array" aca="1" ref="EG26" ca="1">IFERROR(IF(BN26*fxVal_normal=_CF!BN26,"",IF(OR(BN26="",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37" ht="21" customHeight="1">
      <c r="A27" s="1625"/>
      <c r="B27" s="695" t="str" cm="1">
        <f t="array" ref="B27">IFBLANK( _CF!F27,"")</f>
        <v>Exceptional/VCP/One-off Cash Flows</v>
      </c>
      <c r="C27" s="695" t="str" cm="1">
        <f t="array" ref="C27">IFBLANK(_CF!C27,"")</f>
        <v>Exceptional/VCP/One-off Cash Flows (Company View)</v>
      </c>
      <c r="D27" s="1548"/>
      <c r="E27" s="695"/>
      <c r="F27" s="577"/>
      <c r="G27" s="578"/>
      <c r="H27" s="578">
        <v>1</v>
      </c>
      <c r="I27" s="578">
        <v>1</v>
      </c>
      <c r="J27" s="401" cm="1">
        <f t="array" ref="J27">IFBLANK( Z27,"")</f>
        <v>1</v>
      </c>
      <c r="K27" s="578"/>
      <c r="N27" s="158"/>
      <c r="O27" s="101"/>
      <c r="P27" s="52"/>
      <c r="Q27" s="101"/>
      <c r="R27" s="126"/>
      <c r="S27" s="101"/>
      <c r="T27" s="101"/>
      <c r="U27" s="39"/>
      <c r="W27" s="932" t="str">
        <f t="shared" si="1"/>
        <v>Actual</v>
      </c>
      <c r="X27" s="815" t="str">
        <f>_CF!X27</f>
        <v>a</v>
      </c>
      <c r="Y27" s="915">
        <v>2</v>
      </c>
      <c r="Z27" s="198" cm="1">
        <f t="array" ref="Z27">_xlfn.SWITCH(
    TRUE,
    _CF!$L27=TRUE, 1,
    _CF!$L27=FALSE,-1,
    _CF!$L27=-1,0,
"n/a"
)</f>
        <v>1</v>
      </c>
      <c r="AA27" s="200"/>
      <c r="AB27" s="88" t="str">
        <f>_CF!AB27</f>
        <v>Exceptional/VCP/One-off Cash Flows</v>
      </c>
      <c r="AC27" s="88" t="e" cm="1" vm="5">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#VALUE!</v>
      </c>
      <c r="AD27" s="2281">
        <v>1</v>
      </c>
      <c r="AE27" s="2281">
        <v>1</v>
      </c>
      <c r="AF27" s="2281">
        <v>1</v>
      </c>
      <c r="AG27" s="2281">
        <v>1</v>
      </c>
      <c r="AH27" s="2281">
        <v>1</v>
      </c>
      <c r="AI27" s="2281">
        <v>1</v>
      </c>
      <c r="AJ27" s="2281">
        <v>1</v>
      </c>
      <c r="AK27" s="2281">
        <v>1</v>
      </c>
      <c r="AL27" s="2281">
        <v>1</v>
      </c>
      <c r="AM27" s="2281">
        <v>1</v>
      </c>
      <c r="AN27" s="2281">
        <v>1</v>
      </c>
      <c r="AO27" s="2281">
        <v>1</v>
      </c>
      <c r="AP27" s="2281">
        <v>1</v>
      </c>
      <c r="AQ27" s="2281">
        <v>1</v>
      </c>
      <c r="AR27" s="2281">
        <v>1</v>
      </c>
      <c r="AS27" s="2281">
        <v>1</v>
      </c>
      <c r="AT27" s="2281">
        <v>1</v>
      </c>
      <c r="AU27" s="2281">
        <v>1</v>
      </c>
      <c r="AV27" s="2281">
        <v>1</v>
      </c>
      <c r="AW27" s="2281">
        <v>1</v>
      </c>
      <c r="AX27" s="2281">
        <v>1</v>
      </c>
      <c r="AY27" s="2281">
        <v>1</v>
      </c>
      <c r="AZ27" s="2281">
        <v>1</v>
      </c>
      <c r="BA27" s="2281">
        <v>1</v>
      </c>
      <c r="BB27" s="2281">
        <v>1</v>
      </c>
      <c r="BC27" s="2281">
        <v>1</v>
      </c>
      <c r="BD27" s="2281">
        <v>1</v>
      </c>
      <c r="BE27" s="2281">
        <v>1</v>
      </c>
      <c r="BF27" s="2281">
        <v>1</v>
      </c>
      <c r="BG27" s="2281">
        <v>1</v>
      </c>
      <c r="BH27" s="2281">
        <v>1</v>
      </c>
      <c r="BI27" s="2281">
        <v>1</v>
      </c>
      <c r="BJ27" s="2281">
        <v>1</v>
      </c>
      <c r="BK27" s="2281">
        <v>1</v>
      </c>
      <c r="BL27" s="2281">
        <v>1</v>
      </c>
      <c r="BM27" s="2281">
        <v>1</v>
      </c>
      <c r="BN27" s="2281">
        <v>1</v>
      </c>
      <c r="BO27" s="2115"/>
      <c r="BP27" s="2115"/>
      <c r="BQ27" s="2115"/>
      <c r="BR27" s="2115"/>
      <c r="BS27" s="2115"/>
      <c r="BT27" s="2115"/>
      <c r="BU27" s="2115"/>
      <c r="BV27" s="2115"/>
      <c r="BW27" s="2115"/>
      <c r="BX27" s="2115"/>
      <c r="BY27" s="2115"/>
      <c r="BZ27" s="2115"/>
      <c r="CA27" s="1330"/>
      <c r="CB27" s="537"/>
      <c r="CC27" s="1484"/>
      <c r="CD27" s="1461" t="e" cm="1">
        <f t="array" aca="1" ref="CD27" ca="1">_xlfn.LET( _xlpm.CheckBlank, SUM(CF!$AD27:$BN27) = 0, IF(_xlpm.CheckBlank, "", SUM(_xlfn._xlws.FILTER(CF!$AD27:$BN27,(YEAR(CF!$AD$12:$BN$12)=CF!CD$12)*(array_timeline&lt;=CF!CD$11)))))</f>
        <v>#NAME?</v>
      </c>
      <c r="CE27" s="1461" t="e" cm="1">
        <f t="array" aca="1" ref="CE27" ca="1">_xlfn.LET( _xlpm.CheckBlank, SUM(CF!$AD27:$BN27) = 0, IF(_xlpm.CheckBlank, "", SUM(_xlfn._xlws.FILTER(CF!$AD27:$BN27,(YEAR(CF!$AD$12:$BN$12)=CF!CE$12)*(array_timeline&lt;=CF!CE$11)))))</f>
        <v>#NAME?</v>
      </c>
      <c r="CF27" s="1314"/>
      <c r="CG27" s="1461" t="e" cm="1">
        <f t="array" aca="1" ref="CG27" ca="1">_xlfn.LET(_xlpm.CheckBlank,SUM(CF!$AD27:$BN27)=0,IF(_xlpm.CheckBlank,"",SUM(_xlfn._xlws.FILTER(CF!$AD27:$BN27,(YEAR(CF!$AD$12:$BN$12)=CF!CG$12)*(array_timeline&lt;=CF!CG$11)))))</f>
        <v>#NAME?</v>
      </c>
      <c r="CH27" s="1461" t="e" cm="1">
        <f t="array" aca="1" ref="CH27" ca="1">_xlfn.LET(_xlpm.CheckBlank,SUM(CF!$AD27:$BN27)=0,IF(_xlpm.CheckBlank,"",SUM(_xlfn._xlws.FILTER(CF!$AD27:$BN27,(YEAR(CF!$AD$12:$BN$12)=CF!CH$12)*(array_timeline&lt;=CF!CH$11)))))</f>
        <v>#NAME?</v>
      </c>
      <c r="CI27" s="1314"/>
      <c r="CJ27" s="1461" cm="1">
        <f t="array" ref="CJ27">_xlfn.LET( _xlpm.CheckBlank, SUM(CF!$AD27:$BN27) = 0, IF(_xlpm.CheckBlank, "", SUM(_xlfn.TAKE(_xlfn.DROP(CF!$AD27:$BN27, ,-DATEDIFF(CF!CJ$11, val_asOfDate,"M")),1,-12))))</f>
        <v>12</v>
      </c>
      <c r="CK27" s="1461" cm="1">
        <f t="array" ref="CK27">_xlfn.LET( _xlpm.CheckBlank, SUM(CF!$AD27:$BN27) = 0, IF(_xlpm.CheckBlank, "", SUM(_xlfn.TAKE(_xlfn.DROP(CF!$AD27:$BN27, ,-DATEDIFF(CF!CK$11, val_asOfDate,"M")),1,-12))))</f>
        <v>12</v>
      </c>
      <c r="CL27" s="1314"/>
      <c r="CM27" s="1552" t="e" cm="1">
        <f t="array" aca="1" ref="CM27" ca="1">TODECIMAL(IFBLANK(_CF!CM27,""), fxVal_normal)</f>
        <v>#NAME?</v>
      </c>
      <c r="CN27" s="1552" t="e" cm="1">
        <f t="array" aca="1" ref="CN27" ca="1">TODECIMAL(IFBLANK(_CF!CN27,""), fxVal_normal)</f>
        <v>#NAME?</v>
      </c>
      <c r="CO27" s="34"/>
      <c r="CQ27" s="2085" t="str" cm="1">
        <f t="array" aca="1" ref="CQ27" ca="1">IFERROR(IF(Y27&lt;&gt;AB27,_xldudf_CX_PUSH(Y27,CX_ENTITY,C27,EOMONTH(val_asOfDate,0)),""),"")</f>
        <v/>
      </c>
      <c r="CR27" s="2085" t="str" cm="1">
        <f t="array" aca="1" ref="CR27" ca="1">IFERROR(IF(Y27&lt;&gt;AB27,_xldudf_CX_PUSH(Y27,CX_ENTITY,C27,EOMONTH(val_asOfDate,1)),""),"")</f>
        <v/>
      </c>
      <c r="CS27" s="2085" t="str" cm="1">
        <f t="array" aca="1" ref="CS27" ca="1">IFERROR(IF(Y27&lt;&gt;AB27,_xldudf_CX_PUSH(Y27,CX_ENTITY,C27,EOMONTH(val_asOfDate,2)),""),"")</f>
        <v/>
      </c>
      <c r="CT27" s="2085" t="str" cm="1">
        <f t="array" aca="1" ref="CT27" ca="1">IFERROR(IF(Y27&lt;&gt;AB27,_xldudf_CX_PUSH(Y27,CX_ENTITY,C27,EOMONTH(val_asOfDate,3)),""),"")</f>
        <v/>
      </c>
      <c r="CU27" s="2086" t="str" cm="1">
        <f t="array" aca="1" ref="CU27" ca="1">IFERROR(IF(CM27*fxVal_normal=_CF!CM27,"",IF(OR($CM27="",, NOT(ISNUMBER($CM27)), ISERROR($CM27), $B27=""), "",
   IF($I27=1,
      IFBLANK(
         _xldudf_CX_PUSH($CM27*fxVal_normal, CX_ENTITY, $B27, $CM$11, $CM$14, $CM$19,),
         ""
      ),
      IF($I27=2,
         IFBLANK(
            _xldudf_CX_PUSH($CM27, CX_ENTITY, $B27, $CM$11, $CM$14, $CM$19,),
            ""
         ),
         IF($I27=3,
            "",
            IFBLANK(
               _xldudf_CX_PUSH($CM27, CX_ENTITY, $B27, $CM$11, $CM$14, $CM$19,),
               ""
            )
         )
      )
   )
)),"")</f>
        <v/>
      </c>
      <c r="CV27" s="2086" t="str" cm="1">
        <f t="array" aca="1" ref="CV27" ca="1">IFERROR(IF(CN27*fxVal_normal=_CF!CN27,"",IF(OR($CN27="",, NOT(ISNUMBER($CN27)), ISERROR($CN27), $B27=""), "",
   IF($I27=1,
      IFBLANK(
         _xldudf_CX_PUSH($CN27*fxVal_normal, CX_ENTITY, $B27, $CN$11, $CN$14, $CN$19,),
         ""
      ),
      IF($I27=2,
         IFBLANK(
            _xldudf_CX_PUSH($CN27, CX_ENTITY, $B27, $CN$11, $CN$14, $CN$19,),
            ""
         ),
         IF($I27=3,
            "",
            IFBLANK(
               _xldudf_CX_PUSH($CN27, CX_ENTITY, $B27, $CN$11, $CN$14, $CN$19,),
               ""
            )
         )
      )
   )
)),"")</f>
        <v/>
      </c>
      <c r="CW27" s="1883" t="str" cm="1">
        <f t="array" aca="1" ref="CW27" ca="1">IFERROR(IF(AD27*fxVal_normal=_CF!AD27,"",IF(OR(AD27="", NOT(ISNUMBER(AD27)), ISERROR(AD27), $B27=""), "",
   IF($I27=1,
      IFBLANK(
         _xldudf_CX_PUSH(AD27*fxVal_normal, CX_ENTITY, $B27, AD$11, AD$14, AD$19,),
         ""
      ),
      IF($I27=2,
         IFBLANK(
            _xldudf_CX_PUSH(AD27, CX_ENTITY, $B27, AD$11, AD$14, AD$19,),
            ""
         ),
         IF($I27=3,
            "",
            IFBLANK(
               _xldudf_CX_PUSH(AD27, CX_ENTITY, $B27, AD$11, AD$14, AD$19,),
               ""
            )
         )
      )
   )
)),"")</f>
        <v/>
      </c>
      <c r="CX27" s="1883" t="str" cm="1">
        <f t="array" aca="1" ref="CX27" ca="1">IFERROR(IF(AE27*fxVal_normal=_CF!AE27,"",IF(OR(AE27="", NOT(ISNUMBER(AE27)), ISERROR(AE27), $B27=""), "",
   IF($I27=1,
      IFBLANK(
         _xldudf_CX_PUSH(AE27*fxVal_normal, CX_ENTITY, $B27, AE$11, AE$14, AE$19,),
         ""
      ),
      IF($I27=2,
         IFBLANK(
            _xldudf_CX_PUSH(AE27, CX_ENTITY, $B27, AE$11, AE$14, AE$19,),
            ""
         ),
         IF($I27=3,
            "",
            IFBLANK(
               _xldudf_CX_PUSH(AE27, CX_ENTITY, $B27, AE$11, AE$14, AE$19,),
               ""
            )
         )
      )
   )
)),"")</f>
        <v/>
      </c>
      <c r="CY27" s="1883" t="str" cm="1">
        <f t="array" aca="1" ref="CY27" ca="1">IFERROR(IF(AF27*fxVal_normal=_CF!AF27,"",IF(OR(AF27="", NOT(ISNUMBER(AF27)), ISERROR(AF27), $B27=""), "",
   IF($I27=1,
      IFBLANK(
         _xldudf_CX_PUSH(AF27*fxVal_normal, CX_ENTITY, $B27, AF$11, AF$14, AF$19,),
         ""
      ),
      IF($I27=2,
         IFBLANK(
            _xldudf_CX_PUSH(AF27, CX_ENTITY, $B27, AF$11, AF$14, AF$19,),
            ""
         ),
         IF($I27=3,
            "",
            IFBLANK(
               _xldudf_CX_PUSH(AF27, CX_ENTITY, $B27, AF$11, AF$14, AF$19,),
               ""
            )
         )
      )
   )
)),"")</f>
        <v/>
      </c>
      <c r="CZ27" s="1883" t="str" cm="1">
        <f t="array" aca="1" ref="CZ27" ca="1">IFERROR(IF(AG27*fxVal_normal=_CF!AG27,"",IF(OR(AG27="", NOT(ISNUMBER(AG27)), ISERROR(AG27), $B27=""), "",
   IF($I27=1,
      IFBLANK(
         _xldudf_CX_PUSH(AG27*fxVal_normal, CX_ENTITY, $B27, AG$11, AG$14, AG$19,),
         ""
      ),
      IF($I27=2,
         IFBLANK(
            _xldudf_CX_PUSH(AG27, CX_ENTITY, $B27, AG$11, AG$14, AG$19,),
            ""
         ),
         IF($I27=3,
            "",
            IFBLANK(
               _xldudf_CX_PUSH(AG27, CX_ENTITY, $B27, AG$11, AG$14, AG$19,),
               ""
            )
         )
      )
   )
)),"")</f>
        <v/>
      </c>
      <c r="DA27" s="1883" t="str" cm="1">
        <f t="array" aca="1" ref="DA27" ca="1">IFERROR(IF(AH27*fxVal_normal=_CF!AH27,"",IF(OR(AH27="", NOT(ISNUMBER(AH27)), ISERROR(AH27), $B27=""), "",
   IF($I27=1,
      IFBLANK(
         _xldudf_CX_PUSH(AH27*fxVal_normal, CX_ENTITY, $B27, AH$11, AH$14, AH$19,),
         ""
      ),
      IF($I27=2,
         IFBLANK(
            _xldudf_CX_PUSH(AH27, CX_ENTITY, $B27, AH$11, AH$14, AH$19,),
            ""
         ),
         IF($I27=3,
            "",
            IFBLANK(
               _xldudf_CX_PUSH(AH27, CX_ENTITY, $B27, AH$11, AH$14, AH$19,),
               ""
            )
         )
      )
   )
)),"")</f>
        <v/>
      </c>
      <c r="DB27" s="1883" t="str" cm="1">
        <f t="array" aca="1" ref="DB27" ca="1">IFERROR(IF(AI27*fxVal_normal=_CF!AI27,"",IF(OR(AI27="", NOT(ISNUMBER(AI27)), ISERROR(AI27), $B27=""), "",
   IF($I27=1,
      IFBLANK(
         _xldudf_CX_PUSH(AI27*fxVal_normal, CX_ENTITY, $B27, AI$11, AI$14, AI$19,),
         ""
      ),
      IF($I27=2,
         IFBLANK(
            _xldudf_CX_PUSH(AI27, CX_ENTITY, $B27, AI$11, AI$14, AI$19,),
            ""
         ),
         IF($I27=3,
            "",
            IFBLANK(
               _xldudf_CX_PUSH(AI27, CX_ENTITY, $B27, AI$11, AI$14, AI$19,),
               ""
            )
         )
      )
   )
)),"")</f>
        <v/>
      </c>
      <c r="DC27" s="1883" t="str" cm="1">
        <f t="array" aca="1" ref="DC27" ca="1">IFERROR(IF(AJ27*fxVal_normal=_CF!AJ27,"",IF(OR(AJ27="", NOT(ISNUMBER(AJ27)), ISERROR(AJ27), $B27=""), "",
   IF($I27=1,
      IFBLANK(
         _xldudf_CX_PUSH(AJ27*fxVal_normal, CX_ENTITY, $B27, AJ$11, AJ$14, AJ$19,),
         ""
      ),
      IF($I27=2,
         IFBLANK(
            _xldudf_CX_PUSH(AJ27, CX_ENTITY, $B27, AJ$11, AJ$14, AJ$19,),
            ""
         ),
         IF($I27=3,
            "",
            IFBLANK(
               _xldudf_CX_PUSH(AJ27, CX_ENTITY, $B27, AJ$11, AJ$14, AJ$19,),
               ""
            )
         )
      )
   )
)),"")</f>
        <v/>
      </c>
      <c r="DD27" s="1883" t="str" cm="1">
        <f t="array" aca="1" ref="DD27" ca="1">IFERROR(IF(AK27*fxVal_normal=_CF!AK27,"",IF(OR(AK27="", NOT(ISNUMBER(AK27)), ISERROR(AK27), $B27=""), "",
   IF($I27=1,
      IFBLANK(
         _xldudf_CX_PUSH(AK27*fxVal_normal, CX_ENTITY, $B27, AK$11, AK$14, AK$19,),
         ""
      ),
      IF($I27=2,
         IFBLANK(
            _xldudf_CX_PUSH(AK27, CX_ENTITY, $B27, AK$11, AK$14, AK$19,),
            ""
         ),
         IF($I27=3,
            "",
            IFBLANK(
               _xldudf_CX_PUSH(AK27, CX_ENTITY, $B27, AK$11, AK$14, AK$19,),
               ""
            )
         )
      )
   )
)),"")</f>
        <v/>
      </c>
      <c r="DE27" s="1883" t="str" cm="1">
        <f t="array" aca="1" ref="DE27" ca="1">IFERROR(IF(AL27*fxVal_normal=_CF!AL27,"",IF(OR(AL27="", NOT(ISNUMBER(AL27)), ISERROR(AL27), $B27=""), "",
   IF($I27=1,
      IFBLANK(
         _xldudf_CX_PUSH(AL27*fxVal_normal, CX_ENTITY, $B27, AL$11, AL$14, AL$19,),
         ""
      ),
      IF($I27=2,
         IFBLANK(
            _xldudf_CX_PUSH(AL27, CX_ENTITY, $B27, AL$11, AL$14, AL$19,),
            ""
         ),
         IF($I27=3,
            "",
            IFBLANK(
               _xldudf_CX_PUSH(AL27, CX_ENTITY, $B27, AL$11, AL$14, AL$19,),
               ""
            )
         )
      )
   )
)),"")</f>
        <v/>
      </c>
      <c r="DF27" s="1883" t="str" cm="1">
        <f t="array" aca="1" ref="DF27" ca="1">IFERROR(IF(AM27*fxVal_normal=_CF!AM27,"",IF(OR(AM27="", NOT(ISNUMBER(AM27)), ISERROR(AM27), $B27=""), "",
   IF($I27=1,
      IFBLANK(
         _xldudf_CX_PUSH(AM27*fxVal_normal, CX_ENTITY, $B27, AM$11, AM$14, AM$19,),
         ""
      ),
      IF($I27=2,
         IFBLANK(
            _xldudf_CX_PUSH(AM27, CX_ENTITY, $B27, AM$11, AM$14, AM$19,),
            ""
         ),
         IF($I27=3,
            "",
            IFBLANK(
               _xldudf_CX_PUSH(AM27, CX_ENTITY, $B27, AM$11, AM$14, AM$19,),
               ""
            )
         )
      )
   )
)),"")</f>
        <v/>
      </c>
      <c r="DG27" s="1883" t="str" cm="1">
        <f t="array" aca="1" ref="DG27" ca="1">IFERROR(IF(AN27*fxVal_normal=_CF!AN27,"",IF(OR(AN27="", NOT(ISNUMBER(AN27)), ISERROR(AN27), $B27=""), "",
   IF($I27=1,
      IFBLANK(
         _xldudf_CX_PUSH(AN27*fxVal_normal, CX_ENTITY, $B27, AN$11, AN$14, AN$19,),
         ""
      ),
      IF($I27=2,
         IFBLANK(
            _xldudf_CX_PUSH(AN27, CX_ENTITY, $B27, AN$11, AN$14, AN$19,),
            ""
         ),
         IF($I27=3,
            "",
            IFBLANK(
               _xldudf_CX_PUSH(AN27, CX_ENTITY, $B27, AN$11, AN$14, AN$19,),
               ""
            )
         )
      )
   )
)),"")</f>
        <v/>
      </c>
      <c r="DH27" s="1883" t="str" cm="1">
        <f t="array" aca="1" ref="DH27" ca="1">IFERROR(IF(AO27*fxVal_normal=_CF!AO27,"",IF(OR(AO27="", NOT(ISNUMBER(AO27)), ISERROR(AO27), $B27=""), "",
   IF($I27=1,
      IFBLANK(
         _xldudf_CX_PUSH(AO27*fxVal_normal, CX_ENTITY, $B27, AO$11, AO$14, AO$19,),
         ""
      ),
      IF($I27=2,
         IFBLANK(
            _xldudf_CX_PUSH(AO27, CX_ENTITY, $B27, AO$11, AO$14, AO$19,),
            ""
         ),
         IF($I27=3,
            "",
            IFBLANK(
               _xldudf_CX_PUSH(AO27, CX_ENTITY, $B27, AO$11, AO$14, AO$19,),
               ""
            )
         )
      )
   )
)),"")</f>
        <v/>
      </c>
      <c r="DI27" s="1883" t="str" cm="1">
        <f t="array" aca="1" ref="DI27" ca="1">IFERROR(IF(AP27*fxVal_normal=_CF!AP27,"",IF(OR(AP27="", NOT(ISNUMBER(AP27)), ISERROR(AP27), $B27=""), "",
   IF($I27=1,
      IFBLANK(
         _xldudf_CX_PUSH(AP27*fxVal_normal, CX_ENTITY, $B27, AP$11, AP$14, AP$19,),
         ""
      ),
      IF($I27=2,
         IFBLANK(
            _xldudf_CX_PUSH(AP27, CX_ENTITY, $B27, AP$11, AP$14, AP$19,),
            ""
         ),
         IF($I27=3,
            "",
            IFBLANK(
               _xldudf_CX_PUSH(AP27, CX_ENTITY, $B27, AP$11, AP$14, AP$19,),
               ""
            )
         )
      )
   )
)),"")</f>
        <v/>
      </c>
      <c r="DJ27" s="1883" t="str" cm="1">
        <f t="array" aca="1" ref="DJ27" ca="1">IFERROR(IF(AQ27*fxVal_normal=_CF!AQ27,"",IF(OR(AQ27="", NOT(ISNUMBER(AQ27)), ISERROR(AQ27), $B27=""), "",
   IF($I27=1,
      IFBLANK(
         _xldudf_CX_PUSH(AQ27*fxVal_normal, CX_ENTITY, $B27, AQ$11, AQ$14, AQ$19,),
         ""
      ),
      IF($I27=2,
         IFBLANK(
            _xldudf_CX_PUSH(AQ27, CX_ENTITY, $B27, AQ$11, AQ$14, AQ$19,),
            ""
         ),
         IF($I27=3,
            "",
            IFBLANK(
               _xldudf_CX_PUSH(AQ27, CX_ENTITY, $B27, AQ$11, AQ$14, AQ$19,),
               ""
            )
         )
      )
   )
)),"")</f>
        <v/>
      </c>
      <c r="DK27" s="1883" t="str" cm="1">
        <f t="array" aca="1" ref="DK27" ca="1">IFERROR(IF(AR27*fxVal_normal=_CF!AR27,"",IF(OR(AR27="", NOT(ISNUMBER(AR27)), ISERROR(AR27), $B27=""), "",
   IF($I27=1,
      IFBLANK(
         _xldudf_CX_PUSH(AR27*fxVal_normal, CX_ENTITY, $B27, AR$11, AR$14, AR$19,),
         ""
      ),
      IF($I27=2,
         IFBLANK(
            _xldudf_CX_PUSH(AR27, CX_ENTITY, $B27, AR$11, AR$14, AR$19,),
            ""
         ),
         IF($I27=3,
            "",
            IFBLANK(
               _xldudf_CX_PUSH(AR27, CX_ENTITY, $B27, AR$11, AR$14, AR$19,),
               ""
            )
         )
      )
   )
)),"")</f>
        <v/>
      </c>
      <c r="DL27" s="1883" t="str" cm="1">
        <f t="array" aca="1" ref="DL27" ca="1">IFERROR(IF(AS27*fxVal_normal=_CF!AS27,"",IF(OR(AS27="", NOT(ISNUMBER(AS27)), ISERROR(AS27), $B27=""), "",
   IF($I27=1,
      IFBLANK(
         _xldudf_CX_PUSH(AS27*fxVal_normal, CX_ENTITY, $B27, AS$11, AS$14, AS$19,),
         ""
      ),
      IF($I27=2,
         IFBLANK(
            _xldudf_CX_PUSH(AS27, CX_ENTITY, $B27, AS$11, AS$14, AS$19,),
            ""
         ),
         IF($I27=3,
            "",
            IFBLANK(
               _xldudf_CX_PUSH(AS27, CX_ENTITY, $B27, AS$11, AS$14, AS$19,),
               ""
            )
         )
      )
   )
)),"")</f>
        <v/>
      </c>
      <c r="DM27" s="1883" t="str" cm="1">
        <f t="array" aca="1" ref="DM27" ca="1">IFERROR(IF(AT27*fxVal_normal=_CF!AT27,"",IF(OR(AT27="", NOT(ISNUMBER(AT27)), ISERROR(AT27), $B27=""), "",
   IF($I27=1,
      IFBLANK(
         _xldudf_CX_PUSH(AT27*fxVal_normal, CX_ENTITY, $B27, AT$11, AT$14, AT$19,),
         ""
      ),
      IF($I27=2,
         IFBLANK(
            _xldudf_CX_PUSH(AT27, CX_ENTITY, $B27, AT$11, AT$14, AT$19,),
            ""
         ),
         IF($I27=3,
            "",
            IFBLANK(
               _xldudf_CX_PUSH(AT27, CX_ENTITY, $B27, AT$11, AT$14, AT$19,),
               ""
            )
         )
      )
   )
)),"")</f>
        <v/>
      </c>
      <c r="DN27" s="1883" t="str" cm="1">
        <f t="array" aca="1" ref="DN27" ca="1">IFERROR(IF(AU27*fxVal_normal=_CF!AU27,"",IF(OR(AU27="", NOT(ISNUMBER(AU27)), ISERROR(AU27), $B27=""), "",
   IF($I27=1,
      IFBLANK(
         _xldudf_CX_PUSH(AU27*fxVal_normal, CX_ENTITY, $B27, AU$11, AU$14, AU$19,),
         ""
      ),
      IF($I27=2,
         IFBLANK(
            _xldudf_CX_PUSH(AU27, CX_ENTITY, $B27, AU$11, AU$14, AU$19,),
            ""
         ),
         IF($I27=3,
            "",
            IFBLANK(
               _xldudf_CX_PUSH(AU27, CX_ENTITY, $B27, AU$11, AU$14, AU$19,),
               ""
            )
         )
      )
   )
)),"")</f>
        <v/>
      </c>
      <c r="DO27" s="1883" t="str" cm="1">
        <f t="array" aca="1" ref="DO27" ca="1">IFERROR(IF(AV27*fxVal_normal=_CF!AV27,"",IF(OR(AV27="", NOT(ISNUMBER(AV27)), ISERROR(AV27), $B27=""), "",
   IF($I27=1,
      IFBLANK(
         _xldudf_CX_PUSH(AV27*fxVal_normal, CX_ENTITY, $B27, AV$11, AV$14, AV$19,),
         ""
      ),
      IF($I27=2,
         IFBLANK(
            _xldudf_CX_PUSH(AV27, CX_ENTITY, $B27, AV$11, AV$14, AV$19,),
            ""
         ),
         IF($I27=3,
            "",
            IFBLANK(
               _xldudf_CX_PUSH(AV27, CX_ENTITY, $B27, AV$11, AV$14, AV$19,),
               ""
            )
         )
      )
   )
)),"")</f>
        <v/>
      </c>
      <c r="DP27" s="1883" t="str" cm="1">
        <f t="array" aca="1" ref="DP27" ca="1">IFERROR(IF(AW27*fxVal_normal=_CF!AW27,"",IF(OR(AW27="", NOT(ISNUMBER(AW27)), ISERROR(AW27), $B27=""), "",
   IF($I27=1,
      IFBLANK(
         _xldudf_CX_PUSH(AW27*fxVal_normal, CX_ENTITY, $B27, AW$11, AW$14, AW$19,),
         ""
      ),
      IF($I27=2,
         IFBLANK(
            _xldudf_CX_PUSH(AW27, CX_ENTITY, $B27, AW$11, AW$14, AW$19,),
            ""
         ),
         IF($I27=3,
            "",
            IFBLANK(
               _xldudf_CX_PUSH(AW27, CX_ENTITY, $B27, AW$11, AW$14, AW$19,),
               ""
            )
         )
      )
   )
)),"")</f>
        <v/>
      </c>
      <c r="DQ27" s="1883" t="str" cm="1">
        <f t="array" aca="1" ref="DQ27" ca="1">IFERROR(IF(AX27*fxVal_normal=_CF!AX27,"",IF(OR(AX27="", NOT(ISNUMBER(AX27)), ISERROR(AX27), $B27=""), "",
   IF($I27=1,
      IFBLANK(
         _xldudf_CX_PUSH(AX27*fxVal_normal, CX_ENTITY, $B27, AX$11, AX$14, AX$19,),
         ""
      ),
      IF($I27=2,
         IFBLANK(
            _xldudf_CX_PUSH(AX27, CX_ENTITY, $B27, AX$11, AX$14, AX$19,),
            ""
         ),
         IF($I27=3,
            "",
            IFBLANK(
               _xldudf_CX_PUSH(AX27, CX_ENTITY, $B27, AX$11, AX$14, AX$19,),
               ""
            )
         )
      )
   )
)),"")</f>
        <v/>
      </c>
      <c r="DR27" s="1883" t="str" cm="1">
        <f t="array" aca="1" ref="DR27" ca="1">IFERROR(IF(AY27*fxVal_normal=_CF!AY27,"",IF(OR(AY27="", NOT(ISNUMBER(AY27)), ISERROR(AY27), $B27=""), "",
   IF($I27=1,
      IFBLANK(
         _xldudf_CX_PUSH(AY27*fxVal_normal, CX_ENTITY, $B27, AY$11, AY$14, AY$19,),
         ""
      ),
      IF($I27=2,
         IFBLANK(
            _xldudf_CX_PUSH(AY27, CX_ENTITY, $B27, AY$11, AY$14, AY$19,),
            ""
         ),
         IF($I27=3,
            "",
            IFBLANK(
               _xldudf_CX_PUSH(AY27, CX_ENTITY, $B27, AY$11, AY$14, AY$19,),
               ""
            )
         )
      )
   )
)),"")</f>
        <v/>
      </c>
      <c r="DS27" s="1883" t="str" cm="1">
        <f t="array" aca="1" ref="DS27" ca="1">IFERROR(IF(AZ27*fxVal_normal=_CF!AZ27,"",IF(OR(AZ27="", NOT(ISNUMBER(AZ27)), ISERROR(AZ27), $B27=""), "",
   IF($I27=1,
      IFBLANK(
         _xldudf_CX_PUSH(AZ27*fxVal_normal, CX_ENTITY, $B27, AZ$11, AZ$14, AZ$19,),
         ""
      ),
      IF($I27=2,
         IFBLANK(
            _xldudf_CX_PUSH(AZ27, CX_ENTITY, $B27, AZ$11, AZ$14, AZ$19,),
            ""
         ),
         IF($I27=3,
            "",
            IFBLANK(
               _xldudf_CX_PUSH(AZ27, CX_ENTITY, $B27, AZ$11, AZ$14, AZ$19,),
               ""
            )
         )
      )
   )
)),"")</f>
        <v/>
      </c>
      <c r="DT27" s="1883" t="str" cm="1">
        <f t="array" aca="1" ref="DT27" ca="1">IFERROR(IF(BA27*fxVal_normal=_CF!BA27,"",IF(OR(BA27="", NOT(ISNUMBER(BA27)), ISERROR(BA27), $B27=""), "",
   IF($I27=1,
      IFBLANK(
         _xldudf_CX_PUSH(BA27*fxVal_normal, CX_ENTITY, $B27, BA$11, BA$14, BA$19,),
         ""
      ),
      IF($I27=2,
         IFBLANK(
            _xldudf_CX_PUSH(BA27, CX_ENTITY, $B27, BA$11, BA$14, BA$19,),
            ""
         ),
         IF($I27=3,
            "",
            IFBLANK(
               _xldudf_CX_PUSH(BA27, CX_ENTITY, $B27, BA$11, BA$14, BA$19,),
               ""
            )
         )
      )
   )
)),"")</f>
        <v/>
      </c>
      <c r="DU27" s="1883" t="str" cm="1">
        <f t="array" aca="1" ref="DU27" ca="1">IFERROR(IF(BB27*fxVal_normal=_CF!BB27,"",IF(OR(BB27="", NOT(ISNUMBER(BB27)), ISERROR(BB27), $B27=""), "",
   IF($I27=1,
      IFBLANK(
         _xldudf_CX_PUSH(BB27*fxVal_normal, CX_ENTITY, $B27, BB$11, BB$14, BB$19,),
         ""
      ),
      IF($I27=2,
         IFBLANK(
            _xldudf_CX_PUSH(BB27, CX_ENTITY, $B27, BB$11, BB$14, BB$19,),
            ""
         ),
         IF($I27=3,
            "",
            IFBLANK(
               _xldudf_CX_PUSH(BB27, CX_ENTITY, $B27, BB$11, BB$14, BB$19,),
               ""
            )
         )
      )
   )
)),"")</f>
        <v/>
      </c>
      <c r="DV27" s="1883" t="str" cm="1">
        <f t="array" aca="1" ref="DV27" ca="1">IFERROR(IF(BC27*fxVal_normal=_CF!BC27,"",IF(OR(BC27="", NOT(ISNUMBER(BC27)), ISERROR(BC27), $B27=""), "",
   IF($I27=1,
      IFBLANK(
         _xldudf_CX_PUSH(BC27*fxVal_normal, CX_ENTITY, $B27, BC$11, BC$14, BC$19,),
         ""
      ),
      IF($I27=2,
         IFBLANK(
            _xldudf_CX_PUSH(BC27, CX_ENTITY, $B27, BC$11, BC$14, BC$19,),
            ""
         ),
         IF($I27=3,
            "",
            IFBLANK(
               _xldudf_CX_PUSH(BC27, CX_ENTITY, $B27, BC$11, BC$14, BC$19,),
               ""
            )
         )
      )
   )
)),"")</f>
        <v/>
      </c>
      <c r="DW27" s="1883" t="str" cm="1">
        <f t="array" aca="1" ref="DW27" ca="1">IFERROR(IF(BD27*fxVal_normal=_CF!BD27,"",IF(OR(BD27="", NOT(ISNUMBER(BD27)), ISERROR(BD27), $B27=""), "",
   IF($I27=1,
      IFBLANK(
         _xldudf_CX_PUSH(BD27*fxVal_normal, CX_ENTITY, $B27, BD$11, BD$14, BD$19,),
         ""
      ),
      IF($I27=2,
         IFBLANK(
            _xldudf_CX_PUSH(BD27, CX_ENTITY, $B27, BD$11, BD$14, BD$19,),
            ""
         ),
         IF($I27=3,
            "",
            IFBLANK(
               _xldudf_CX_PUSH(BD27, CX_ENTITY, $B27, BD$11, BD$14, BD$19,),
               ""
            )
         )
      )
   )
)),"")</f>
        <v/>
      </c>
      <c r="DX27" s="1883" t="str" cm="1">
        <f t="array" aca="1" ref="DX27" ca="1">IFERROR(IF(BE27*fxVal_normal=_CF!BE27,"",IF(OR(BE27="", NOT(ISNUMBER(BE27)), ISERROR(BE27), $B27=""), "",
   IF($I27=1,
      IFBLANK(
         _xldudf_CX_PUSH(BE27*fxVal_normal, CX_ENTITY, $B27, BE$11, BE$14, BE$19,),
         ""
      ),
      IF($I27=2,
         IFBLANK(
            _xldudf_CX_PUSH(BE27, CX_ENTITY, $B27, BE$11, BE$14, BE$19,),
            ""
         ),
         IF($I27=3,
            "",
            IFBLANK(
               _xldudf_CX_PUSH(BE27, CX_ENTITY, $B27, BE$11, BE$14, BE$19,),
               ""
            )
         )
      )
   )
)),"")</f>
        <v/>
      </c>
      <c r="DY27" s="1883" t="str" cm="1">
        <f t="array" aca="1" ref="DY27" ca="1">IFERROR(IF(BF27*fxVal_normal=_CF!BF27,"",IF(OR(BF27="", NOT(ISNUMBER(BF27)), ISERROR(BF27), $B27=""), "",
   IF($I27=1,
      IFBLANK(
         _xldudf_CX_PUSH(BF27*fxVal_normal, CX_ENTITY, $B27, BF$11, BF$14, BF$19,),
         ""
      ),
      IF($I27=2,
         IFBLANK(
            _xldudf_CX_PUSH(BF27, CX_ENTITY, $B27, BF$11, BF$14, BF$19,),
            ""
         ),
         IF($I27=3,
            "",
            IFBLANK(
               _xldudf_CX_PUSH(BF27, CX_ENTITY, $B27, BF$11, BF$14, BF$19,),
               ""
            )
         )
      )
   )
)),"")</f>
        <v/>
      </c>
      <c r="DZ27" s="1883" t="str" cm="1">
        <f t="array" aca="1" ref="DZ27" ca="1">IFERROR(IF(BG27*fxVal_normal=_CF!BG27,"",IF(OR(BG27="", NOT(ISNUMBER(BG27)), ISERROR(BG27), $B27=""), "",
   IF($I27=1,
      IFBLANK(
         _xldudf_CX_PUSH(BG27*fxVal_normal, CX_ENTITY, $B27, BG$11, BG$14, BG$19,),
         ""
      ),
      IF($I27=2,
         IFBLANK(
            _xldudf_CX_PUSH(BG27, CX_ENTITY, $B27, BG$11, BG$14, BG$19,),
            ""
         ),
         IF($I27=3,
            "",
            IFBLANK(
               _xldudf_CX_PUSH(BG27, CX_ENTITY, $B27, BG$11, BG$14, BG$19,),
               ""
            )
         )
      )
   )
)),"")</f>
        <v/>
      </c>
      <c r="EA27" s="1883" t="str" cm="1">
        <f t="array" aca="1" ref="EA27" ca="1">IFERROR(IF(BH27*fxVal_normal=_CF!BH27,"",IF(OR(BH27="", NOT(ISNUMBER(BH27)), ISERROR(BH27), $B27=""), "",
   IF($I27=1,
      IFBLANK(
         _xldudf_CX_PUSH(BH27*fxVal_normal, CX_ENTITY, $B27, BH$11, BH$14, BH$19,),
         ""
      ),
      IF($I27=2,
         IFBLANK(
            _xldudf_CX_PUSH(BH27, CX_ENTITY, $B27, BH$11, BH$14, BH$19,),
            ""
         ),
         IF($I27=3,
            "",
            IFBLANK(
               _xldudf_CX_PUSH(BH27, CX_ENTITY, $B27, BH$11, BH$14, BH$19,),
               ""
            )
         )
      )
   )
)),"")</f>
        <v/>
      </c>
      <c r="EB27" s="1883" t="str" cm="1">
        <f t="array" aca="1" ref="EB27" ca="1">IFERROR(IF(BI27*fxVal_normal=_CF!BI27,"",IF(OR(BI27="", NOT(ISNUMBER(BI27)), ISERROR(BI27), $B27=""), "",
   IF($I27=1,
      IFBLANK(
         _xldudf_CX_PUSH(BI27*fxVal_normal, CX_ENTITY, $B27, BI$11, BI$14, BI$19,),
         ""
      ),
      IF($I27=2,
         IFBLANK(
            _xldudf_CX_PUSH(BI27, CX_ENTITY, $B27, BI$11, BI$14, BI$19,),
            ""
         ),
         IF($I27=3,
            "",
            IFBLANK(
               _xldudf_CX_PUSH(BI27, CX_ENTITY, $B27, BI$11, BI$14, BI$19,),
               ""
            )
         )
      )
   )
)),"")</f>
        <v/>
      </c>
      <c r="EC27" s="1883" t="str" cm="1">
        <f t="array" aca="1" ref="EC27" ca="1">IFERROR(IF(BJ27*fxVal_normal=_CF!BJ27,"",IF(OR(BJ27="", NOT(ISNUMBER(BJ27)), ISERROR(BJ27), $B27=""), "",
   IF($I27=1,
      IFBLANK(
         _xldudf_CX_PUSH(BJ27*fxVal_normal, CX_ENTITY, $B27, BJ$11, BJ$14, BJ$19,),
         ""
      ),
      IF($I27=2,
         IFBLANK(
            _xldudf_CX_PUSH(BJ27, CX_ENTITY, $B27, BJ$11, BJ$14, BJ$19,),
            ""
         ),
         IF($I27=3,
            "",
            IFBLANK(
               _xldudf_CX_PUSH(BJ27, CX_ENTITY, $B27, BJ$11, BJ$14, BJ$19,),
               ""
            )
         )
      )
   )
)),"")</f>
        <v/>
      </c>
      <c r="ED27" s="1883" t="str" cm="1">
        <f t="array" aca="1" ref="ED27" ca="1">IFERROR(IF(BK27*fxVal_normal=_CF!BK27,"",IF(OR(BK27="", NOT(ISNUMBER(BK27)), ISERROR(BK27), $B27=""), "",
   IF($I27=1,
      IFBLANK(
         _xldudf_CX_PUSH(BK27*fxVal_normal, CX_ENTITY, $B27, BK$11, BK$14, BK$19,),
         ""
      ),
      IF($I27=2,
         IFBLANK(
            _xldudf_CX_PUSH(BK27, CX_ENTITY, $B27, BK$11, BK$14, BK$19,),
            ""
         ),
         IF($I27=3,
            "",
            IFBLANK(
               _xldudf_CX_PUSH(BK27, CX_ENTITY, $B27, BK$11, BK$14, BK$19,),
               ""
            )
         )
      )
   )
)),"")</f>
        <v/>
      </c>
      <c r="EE27" s="1883" t="str" cm="1">
        <f t="array" aca="1" ref="EE27" ca="1">IFERROR(IF(BL27*fxVal_normal=_CF!BL27,"",IF(OR(BL27="", NOT(ISNUMBER(BL27)), ISERROR(BL27), $B27=""), "",
   IF($I27=1,
      IFBLANK(
         _xldudf_CX_PUSH(BL27*fxVal_normal, CX_ENTITY, $B27, BL$11, BL$14, BL$19,),
         ""
      ),
      IF($I27=2,
         IFBLANK(
            _xldudf_CX_PUSH(BL27, CX_ENTITY, $B27, BL$11, BL$14, BL$19,),
            ""
         ),
         IF($I27=3,
            "",
            IFBLANK(
               _xldudf_CX_PUSH(BL27, CX_ENTITY, $B27, BL$11, BL$14, BL$19,),
               ""
            )
         )
      )
   )
)),"")</f>
        <v/>
      </c>
      <c r="EF27" s="1883" t="str" cm="1">
        <f t="array" aca="1" ref="EF27" ca="1">IFERROR(IF(BM27*fxVal_normal=_CF!BM27,"",IF(OR(BM27="", NOT(ISNUMBER(BM27)), ISERROR(BM27), $B27=""), "",
   IF($I27=1,
      IFBLANK(
         _xldudf_CX_PUSH(BM27*fxVal_normal, CX_ENTITY, $B27, BM$11, BM$14, BM$19,),
         ""
      ),
      IF($I27=2,
         IFBLANK(
            _xldudf_CX_PUSH(BM27, CX_ENTITY, $B27, BM$11, BM$14, BM$19,),
            ""
         ),
         IF($I27=3,
            "",
            IFBLANK(
               _xldudf_CX_PUSH(BM27, CX_ENTITY, $B27, BM$11, BM$14, BM$19,),
               ""
            )
         )
      )
   )
)),"")</f>
        <v/>
      </c>
      <c r="EG27" s="1883" t="str" cm="1">
        <f t="array" aca="1" ref="EG27" ca="1">IFERROR(IF(BN27*fxVal_normal=_CF!BN27,"",IF(OR(BN27="",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37" ht="21" customHeight="1">
      <c r="A28" s="1626"/>
      <c r="B28" s="811" t="str" cm="1">
        <f t="array" ref="B28">IFBLANK( _CF!F28,"")</f>
        <v>Unlevered Free Cash Flow (UFCF)</v>
      </c>
      <c r="C28" s="811" t="str" cm="1">
        <f t="array" ref="C28">IFBLANK(_CF!C28,"")</f>
        <v>Unlevered Free Cash Flow (UFCF) (Company View)</v>
      </c>
      <c r="D28" s="1549"/>
      <c r="E28" s="811"/>
      <c r="F28" s="574"/>
      <c r="G28" s="401"/>
      <c r="H28" s="401">
        <v>2</v>
      </c>
      <c r="I28" s="401">
        <v>1</v>
      </c>
      <c r="J28" s="401" cm="1">
        <f t="array" ref="J28">IFBLANK( Z28,"")</f>
        <v>0</v>
      </c>
      <c r="K28" s="401"/>
      <c r="N28" s="158"/>
      <c r="O28" s="101"/>
      <c r="P28" s="52"/>
      <c r="Q28" s="2"/>
      <c r="R28" s="539"/>
      <c r="S28" s="2"/>
      <c r="T28" s="2"/>
      <c r="U28" s="39"/>
      <c r="W28" s="932" t="str">
        <f t="shared" si="1"/>
        <v>Actual</v>
      </c>
      <c r="X28" s="815">
        <f>_CF!X28</f>
        <v>0</v>
      </c>
      <c r="Y28" s="159" t="s">
        <v>245</v>
      </c>
      <c r="Z28" s="198" cm="1">
        <f t="array" ref="Z28">_xlfn.SWITCH(
    TRUE,
    _CF!$L28=TRUE, 1,
    _CF!$L28=FALSE,-1,
    _CF!$L28=-1,0,
"n/a"
)</f>
        <v>0</v>
      </c>
      <c r="AA28" s="200"/>
      <c r="AB28" s="88" t="str">
        <f>_CF!AB28</f>
        <v>Unlevered Free Cash Flow (UFCF)</v>
      </c>
      <c r="AC28" s="88" t="e" cm="1" vm="5">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#VALUE!</v>
      </c>
      <c r="AD28" s="918">
        <f t="shared" ref="AD28:BN28" si="3">IFERROR(SUBTOTAL(9,AD20:AD27), "")</f>
        <v>9</v>
      </c>
      <c r="AE28" s="918">
        <f t="shared" si="3"/>
        <v>9</v>
      </c>
      <c r="AF28" s="918">
        <f t="shared" si="3"/>
        <v>9</v>
      </c>
      <c r="AG28" s="918">
        <f t="shared" si="3"/>
        <v>9</v>
      </c>
      <c r="AH28" s="918">
        <f t="shared" si="3"/>
        <v>9</v>
      </c>
      <c r="AI28" s="918">
        <f t="shared" si="3"/>
        <v>9</v>
      </c>
      <c r="AJ28" s="918">
        <f t="shared" si="3"/>
        <v>9</v>
      </c>
      <c r="AK28" s="918">
        <f t="shared" si="3"/>
        <v>9</v>
      </c>
      <c r="AL28" s="918">
        <f t="shared" si="3"/>
        <v>9</v>
      </c>
      <c r="AM28" s="918">
        <f t="shared" si="3"/>
        <v>9</v>
      </c>
      <c r="AN28" s="918">
        <f t="shared" si="3"/>
        <v>9</v>
      </c>
      <c r="AO28" s="918">
        <f t="shared" si="3"/>
        <v>9</v>
      </c>
      <c r="AP28" s="918">
        <f t="shared" si="3"/>
        <v>9</v>
      </c>
      <c r="AQ28" s="918">
        <f t="shared" si="3"/>
        <v>9</v>
      </c>
      <c r="AR28" s="918">
        <f t="shared" si="3"/>
        <v>9</v>
      </c>
      <c r="AS28" s="918">
        <f t="shared" si="3"/>
        <v>9</v>
      </c>
      <c r="AT28" s="918">
        <f t="shared" si="3"/>
        <v>9</v>
      </c>
      <c r="AU28" s="918">
        <f t="shared" si="3"/>
        <v>9</v>
      </c>
      <c r="AV28" s="918">
        <f t="shared" si="3"/>
        <v>9</v>
      </c>
      <c r="AW28" s="918">
        <f t="shared" si="3"/>
        <v>9</v>
      </c>
      <c r="AX28" s="918">
        <f t="shared" si="3"/>
        <v>9</v>
      </c>
      <c r="AY28" s="918">
        <f t="shared" si="3"/>
        <v>9</v>
      </c>
      <c r="AZ28" s="918">
        <f t="shared" si="3"/>
        <v>9</v>
      </c>
      <c r="BA28" s="918">
        <f t="shared" si="3"/>
        <v>9</v>
      </c>
      <c r="BB28" s="918">
        <f t="shared" si="3"/>
        <v>9</v>
      </c>
      <c r="BC28" s="918">
        <f t="shared" si="3"/>
        <v>9</v>
      </c>
      <c r="BD28" s="918">
        <f t="shared" si="3"/>
        <v>9</v>
      </c>
      <c r="BE28" s="918">
        <f t="shared" si="3"/>
        <v>9</v>
      </c>
      <c r="BF28" s="918">
        <f t="shared" si="3"/>
        <v>9</v>
      </c>
      <c r="BG28" s="918">
        <f t="shared" si="3"/>
        <v>9</v>
      </c>
      <c r="BH28" s="918">
        <f t="shared" si="3"/>
        <v>9</v>
      </c>
      <c r="BI28" s="918">
        <f t="shared" si="3"/>
        <v>9</v>
      </c>
      <c r="BJ28" s="918">
        <f t="shared" si="3"/>
        <v>9</v>
      </c>
      <c r="BK28" s="918">
        <f t="shared" si="3"/>
        <v>9</v>
      </c>
      <c r="BL28" s="918">
        <f t="shared" si="3"/>
        <v>9</v>
      </c>
      <c r="BM28" s="918">
        <f t="shared" si="3"/>
        <v>9</v>
      </c>
      <c r="BN28" s="935">
        <f t="shared" si="3"/>
        <v>9</v>
      </c>
      <c r="BO28" s="2114"/>
      <c r="BP28" s="2114"/>
      <c r="BQ28" s="2114"/>
      <c r="BR28" s="2114"/>
      <c r="BS28" s="2114"/>
      <c r="BT28" s="2114"/>
      <c r="BU28" s="2114"/>
      <c r="BV28" s="2114"/>
      <c r="BW28" s="2114"/>
      <c r="BX28" s="2114"/>
      <c r="BY28" s="2114"/>
      <c r="BZ28" s="2114"/>
      <c r="CA28" s="1330"/>
      <c r="CB28" s="537"/>
      <c r="CC28" s="1484"/>
      <c r="CD28" s="1461" t="e" cm="1">
        <f t="array" aca="1" ref="CD28" ca="1">_xlfn.LET( _xlpm.CheckBlank, SUM(CF!$AD28:$BN28) = 0, IF(_xlpm.CheckBlank, "", SUM(_xlfn._xlws.FILTER(CF!$AD28:$BN28,(YEAR(CF!$AD$12:$BN$12)=CF!CD$12)*(array_timeline&lt;=CF!CD$11)))))</f>
        <v>#NAME?</v>
      </c>
      <c r="CE28" s="1461" t="e" cm="1">
        <f t="array" aca="1" ref="CE28" ca="1">_xlfn.LET( _xlpm.CheckBlank, SUM(CF!$AD28:$BN28) = 0, IF(_xlpm.CheckBlank, "", SUM(_xlfn._xlws.FILTER(CF!$AD28:$BN28,(YEAR(CF!$AD$12:$BN$12)=CF!CE$12)*(array_timeline&lt;=CF!CE$11)))))</f>
        <v>#NAME?</v>
      </c>
      <c r="CF28" s="1314"/>
      <c r="CG28" s="1461" t="e" cm="1">
        <f t="array" aca="1" ref="CG28" ca="1">_xlfn.LET(_xlpm.CheckBlank,SUM(CF!$AD28:$BN28)=0,IF(_xlpm.CheckBlank,"",SUM(_xlfn._xlws.FILTER(CF!$AD28:$BN28,(YEAR(CF!$AD$12:$BN$12)=CF!CG$12)*(array_timeline&lt;=CF!CG$11)))))</f>
        <v>#NAME?</v>
      </c>
      <c r="CH28" s="1461" t="e" cm="1">
        <f t="array" aca="1" ref="CH28" ca="1">_xlfn.LET(_xlpm.CheckBlank,SUM(CF!$AD28:$BN28)=0,IF(_xlpm.CheckBlank,"",SUM(_xlfn._xlws.FILTER(CF!$AD28:$BN28,(YEAR(CF!$AD$12:$BN$12)=CF!CH$12)*(array_timeline&lt;=CF!CH$11)))))</f>
        <v>#NAME?</v>
      </c>
      <c r="CI28" s="1314"/>
      <c r="CJ28" s="1461" cm="1">
        <f t="array" ref="CJ28">_xlfn.LET( _xlpm.CheckBlank, SUM(CF!$AD28:$BN28) = 0, IF(_xlpm.CheckBlank, "", SUM(_xlfn.TAKE(_xlfn.DROP(CF!$AD28:$BN28, ,-DATEDIFF(CF!CJ$11, val_asOfDate,"M")),1,-12))))</f>
        <v>108</v>
      </c>
      <c r="CK28" s="1461" cm="1">
        <f t="array" ref="CK28">_xlfn.LET( _xlpm.CheckBlank, SUM(CF!$AD28:$BN28) = 0, IF(_xlpm.CheckBlank, "", SUM(_xlfn.TAKE(_xlfn.DROP(CF!$AD28:$BN28, ,-DATEDIFF(CF!CK$11, val_asOfDate,"M")),1,-12))))</f>
        <v>108</v>
      </c>
      <c r="CL28" s="1314"/>
      <c r="CM28" s="1514" t="str">
        <f ca="1">IFERROR(SUBTOTAL(9,CM20:CM27), "")</f>
        <v/>
      </c>
      <c r="CN28" s="1514" t="str">
        <f ca="1">IFERROR(SUBTOTAL(9,CN20:CN27), "")</f>
        <v/>
      </c>
      <c r="CO28" s="34"/>
      <c r="CQ28" s="2085" t="str" cm="1">
        <f t="array" ref="CQ28">IFERROR(IF(Y28&lt;&gt;AB28,_xldudf_CX_PUSH(Y28,CX_ENTITY,C28,EOMONTH(val_asOfDate,0)),""),"")</f>
        <v/>
      </c>
      <c r="CR28" s="2085" t="str" cm="1">
        <f t="array" ref="CR28">IFERROR(IF(Y28&lt;&gt;AB28,_xldudf_CX_PUSH(Y28,CX_ENTITY,C28,EOMONTH(val_asOfDate,1)),""),"")</f>
        <v/>
      </c>
      <c r="CS28" s="2085" t="str" cm="1">
        <f t="array" ref="CS28">IFERROR(IF(Y28&lt;&gt;AB28,_xldudf_CX_PUSH(Y28,CX_ENTITY,C28,EOMONTH(val_asOfDate,2)),""),"")</f>
        <v/>
      </c>
      <c r="CT28" s="2085" t="str" cm="1">
        <f t="array" ref="CT28">IFERROR(IF(Y28&lt;&gt;AB28,_xldudf_CX_PUSH(Y28,CX_ENTITY,C28,EOMONTH(val_asOfDate,3)),""),"")</f>
        <v/>
      </c>
      <c r="CU28" s="2086" t="str" cm="1">
        <f t="array" aca="1" ref="CU28" ca="1">IFERROR(IF(CM28*fxVal_normal=_CF!CM28,"",IF(OR($CM28="",, NOT(ISNUMBER($CM28)), ISERROR($CM28), $B28=""), "",
   IF($I28=1,
      IFBLANK(
         _xldudf_CX_PUSH($CM28*fxVal_normal, CX_ENTITY, $B28, $CM$11, $CM$14, $CM$19,),
         ""
      ),
      IF($I28=2,
         IFBLANK(
            _xldudf_CX_PUSH($CM28, CX_ENTITY, $B28, $CM$11, $CM$14, $CM$19,),
            ""
         ),
         IF($I28=3,
            "",
            IFBLANK(
               _xldudf_CX_PUSH($CM28, CX_ENTITY, $B28, $CM$11, $CM$14, $CM$19,),
               ""
            )
         )
      )
   )
)),"")</f>
        <v/>
      </c>
      <c r="CV28" s="2086" t="str" cm="1">
        <f t="array" aca="1" ref="CV28" ca="1">IFERROR(IF(CN28*fxVal_normal=_CF!CN28,"",IF(OR($CN28="",, NOT(ISNUMBER($CN28)), ISERROR($CN28), $B28=""), "",
   IF($I28=1,
      IFBLANK(
         _xldudf_CX_PUSH($CN28*fxVal_normal, CX_ENTITY, $B28, $CN$11, $CN$14, $CN$19,),
         ""
      ),
      IF($I28=2,
         IFBLANK(
            _xldudf_CX_PUSH($CN28, CX_ENTITY, $B28, $CN$11, $CN$14, $CN$19,),
            ""
         ),
         IF($I28=3,
            "",
            IFBLANK(
               _xldudf_CX_PUSH($CN28, CX_ENTITY, $B28, $CN$11, $CN$14, $CN$19,),
               ""
            )
         )
      )
   )
)),"")</f>
        <v/>
      </c>
      <c r="CW28" s="1883" t="str" cm="1">
        <f t="array" aca="1" ref="CW28" ca="1">IFERROR(IF(AD28*fxVal_normal=_CF!AD28,"",IF(OR(AD28="", NOT(ISNUMBER(AD28)), ISERROR(AD28), $B28=""), "",
   IF($I28=1,
      IFBLANK(
         _xldudf_CX_PUSH(AD28*fxVal_normal, CX_ENTITY, $B28, AD$11, AD$14, AD$19,),
         ""
      ),
      IF($I28=2,
         IFBLANK(
            _xldudf_CX_PUSH(AD28, CX_ENTITY, $B28, AD$11, AD$14, AD$19,),
            ""
         ),
         IF($I28=3,
            "",
            IFBLANK(
               _xldudf_CX_PUSH(AD28, CX_ENTITY, $B28, AD$11, AD$14, AD$19,),
               ""
            )
         )
      )
   )
)),"")</f>
        <v/>
      </c>
      <c r="CX28" s="1883" t="str" cm="1">
        <f t="array" aca="1" ref="CX28" ca="1">IFERROR(IF(AE28*fxVal_normal=_CF!AE28,"",IF(OR(AE28="", NOT(ISNUMBER(AE28)), ISERROR(AE28), $B28=""), "",
   IF($I28=1,
      IFBLANK(
         _xldudf_CX_PUSH(AE28*fxVal_normal, CX_ENTITY, $B28, AE$11, AE$14, AE$19,),
         ""
      ),
      IF($I28=2,
         IFBLANK(
            _xldudf_CX_PUSH(AE28, CX_ENTITY, $B28, AE$11, AE$14, AE$19,),
            ""
         ),
         IF($I28=3,
            "",
            IFBLANK(
               _xldudf_CX_PUSH(AE28, CX_ENTITY, $B28, AE$11, AE$14, AE$19,),
               ""
            )
         )
      )
   )
)),"")</f>
        <v/>
      </c>
      <c r="CY28" s="1883" t="str" cm="1">
        <f t="array" aca="1" ref="CY28" ca="1">IFERROR(IF(AF28*fxVal_normal=_CF!AF28,"",IF(OR(AF28="", NOT(ISNUMBER(AF28)), ISERROR(AF28), $B28=""), "",
   IF($I28=1,
      IFBLANK(
         _xldudf_CX_PUSH(AF28*fxVal_normal, CX_ENTITY, $B28, AF$11, AF$14, AF$19,),
         ""
      ),
      IF($I28=2,
         IFBLANK(
            _xldudf_CX_PUSH(AF28, CX_ENTITY, $B28, AF$11, AF$14, AF$19,),
            ""
         ),
         IF($I28=3,
            "",
            IFBLANK(
               _xldudf_CX_PUSH(AF28, CX_ENTITY, $B28, AF$11, AF$14, AF$19,),
               ""
            )
         )
      )
   )
)),"")</f>
        <v/>
      </c>
      <c r="CZ28" s="1883" t="str" cm="1">
        <f t="array" aca="1" ref="CZ28" ca="1">IFERROR(IF(AG28*fxVal_normal=_CF!AG28,"",IF(OR(AG28="", NOT(ISNUMBER(AG28)), ISERROR(AG28), $B28=""), "",
   IF($I28=1,
      IFBLANK(
         _xldudf_CX_PUSH(AG28*fxVal_normal, CX_ENTITY, $B28, AG$11, AG$14, AG$19,),
         ""
      ),
      IF($I28=2,
         IFBLANK(
            _xldudf_CX_PUSH(AG28, CX_ENTITY, $B28, AG$11, AG$14, AG$19,),
            ""
         ),
         IF($I28=3,
            "",
            IFBLANK(
               _xldudf_CX_PUSH(AG28, CX_ENTITY, $B28, AG$11, AG$14, AG$19,),
               ""
            )
         )
      )
   )
)),"")</f>
        <v/>
      </c>
      <c r="DA28" s="1883" t="str" cm="1">
        <f t="array" aca="1" ref="DA28" ca="1">IFERROR(IF(AH28*fxVal_normal=_CF!AH28,"",IF(OR(AH28="", NOT(ISNUMBER(AH28)), ISERROR(AH28), $B28=""), "",
   IF($I28=1,
      IFBLANK(
         _xldudf_CX_PUSH(AH28*fxVal_normal, CX_ENTITY, $B28, AH$11, AH$14, AH$19,),
         ""
      ),
      IF($I28=2,
         IFBLANK(
            _xldudf_CX_PUSH(AH28, CX_ENTITY, $B28, AH$11, AH$14, AH$19,),
            ""
         ),
         IF($I28=3,
            "",
            IFBLANK(
               _xldudf_CX_PUSH(AH28, CX_ENTITY, $B28, AH$11, AH$14, AH$19,),
               ""
            )
         )
      )
   )
)),"")</f>
        <v/>
      </c>
      <c r="DB28" s="1883" t="str" cm="1">
        <f t="array" aca="1" ref="DB28" ca="1">IFERROR(IF(AI28*fxVal_normal=_CF!AI28,"",IF(OR(AI28="", NOT(ISNUMBER(AI28)), ISERROR(AI28), $B28=""), "",
   IF($I28=1,
      IFBLANK(
         _xldudf_CX_PUSH(AI28*fxVal_normal, CX_ENTITY, $B28, AI$11, AI$14, AI$19,),
         ""
      ),
      IF($I28=2,
         IFBLANK(
            _xldudf_CX_PUSH(AI28, CX_ENTITY, $B28, AI$11, AI$14, AI$19,),
            ""
         ),
         IF($I28=3,
            "",
            IFBLANK(
               _xldudf_CX_PUSH(AI28, CX_ENTITY, $B28, AI$11, AI$14, AI$19,),
               ""
            )
         )
      )
   )
)),"")</f>
        <v/>
      </c>
      <c r="DC28" s="1883" t="str" cm="1">
        <f t="array" aca="1" ref="DC28" ca="1">IFERROR(IF(AJ28*fxVal_normal=_CF!AJ28,"",IF(OR(AJ28="", NOT(ISNUMBER(AJ28)), ISERROR(AJ28), $B28=""), "",
   IF($I28=1,
      IFBLANK(
         _xldudf_CX_PUSH(AJ28*fxVal_normal, CX_ENTITY, $B28, AJ$11, AJ$14, AJ$19,),
         ""
      ),
      IF($I28=2,
         IFBLANK(
            _xldudf_CX_PUSH(AJ28, CX_ENTITY, $B28, AJ$11, AJ$14, AJ$19,),
            ""
         ),
         IF($I28=3,
            "",
            IFBLANK(
               _xldudf_CX_PUSH(AJ28, CX_ENTITY, $B28, AJ$11, AJ$14, AJ$19,),
               ""
            )
         )
      )
   )
)),"")</f>
        <v/>
      </c>
      <c r="DD28" s="1883" t="str" cm="1">
        <f t="array" aca="1" ref="DD28" ca="1">IFERROR(IF(AK28*fxVal_normal=_CF!AK28,"",IF(OR(AK28="", NOT(ISNUMBER(AK28)), ISERROR(AK28), $B28=""), "",
   IF($I28=1,
      IFBLANK(
         _xldudf_CX_PUSH(AK28*fxVal_normal, CX_ENTITY, $B28, AK$11, AK$14, AK$19,),
         ""
      ),
      IF($I28=2,
         IFBLANK(
            _xldudf_CX_PUSH(AK28, CX_ENTITY, $B28, AK$11, AK$14, AK$19,),
            ""
         ),
         IF($I28=3,
            "",
            IFBLANK(
               _xldudf_CX_PUSH(AK28, CX_ENTITY, $B28, AK$11, AK$14, AK$19,),
               ""
            )
         )
      )
   )
)),"")</f>
        <v/>
      </c>
      <c r="DE28" s="1883" t="str" cm="1">
        <f t="array" aca="1" ref="DE28" ca="1">IFERROR(IF(AL28*fxVal_normal=_CF!AL28,"",IF(OR(AL28="", NOT(ISNUMBER(AL28)), ISERROR(AL28), $B28=""), "",
   IF($I28=1,
      IFBLANK(
         _xldudf_CX_PUSH(AL28*fxVal_normal, CX_ENTITY, $B28, AL$11, AL$14, AL$19,),
         ""
      ),
      IF($I28=2,
         IFBLANK(
            _xldudf_CX_PUSH(AL28, CX_ENTITY, $B28, AL$11, AL$14, AL$19,),
            ""
         ),
         IF($I28=3,
            "",
            IFBLANK(
               _xldudf_CX_PUSH(AL28, CX_ENTITY, $B28, AL$11, AL$14, AL$19,),
               ""
            )
         )
      )
   )
)),"")</f>
        <v/>
      </c>
      <c r="DF28" s="1883" t="str" cm="1">
        <f t="array" aca="1" ref="DF28" ca="1">IFERROR(IF(AM28*fxVal_normal=_CF!AM28,"",IF(OR(AM28="", NOT(ISNUMBER(AM28)), ISERROR(AM28), $B28=""), "",
   IF($I28=1,
      IFBLANK(
         _xldudf_CX_PUSH(AM28*fxVal_normal, CX_ENTITY, $B28, AM$11, AM$14, AM$19,),
         ""
      ),
      IF($I28=2,
         IFBLANK(
            _xldudf_CX_PUSH(AM28, CX_ENTITY, $B28, AM$11, AM$14, AM$19,),
            ""
         ),
         IF($I28=3,
            "",
            IFBLANK(
               _xldudf_CX_PUSH(AM28, CX_ENTITY, $B28, AM$11, AM$14, AM$19,),
               ""
            )
         )
      )
   )
)),"")</f>
        <v/>
      </c>
      <c r="DG28" s="1883" t="str" cm="1">
        <f t="array" aca="1" ref="DG28" ca="1">IFERROR(IF(AN28*fxVal_normal=_CF!AN28,"",IF(OR(AN28="", NOT(ISNUMBER(AN28)), ISERROR(AN28), $B28=""), "",
   IF($I28=1,
      IFBLANK(
         _xldudf_CX_PUSH(AN28*fxVal_normal, CX_ENTITY, $B28, AN$11, AN$14, AN$19,),
         ""
      ),
      IF($I28=2,
         IFBLANK(
            _xldudf_CX_PUSH(AN28, CX_ENTITY, $B28, AN$11, AN$14, AN$19,),
            ""
         ),
         IF($I28=3,
            "",
            IFBLANK(
               _xldudf_CX_PUSH(AN28, CX_ENTITY, $B28, AN$11, AN$14, AN$19,),
               ""
            )
         )
      )
   )
)),"")</f>
        <v/>
      </c>
      <c r="DH28" s="1883" t="str" cm="1">
        <f t="array" aca="1" ref="DH28" ca="1">IFERROR(IF(AO28*fxVal_normal=_CF!AO28,"",IF(OR(AO28="", NOT(ISNUMBER(AO28)), ISERROR(AO28), $B28=""), "",
   IF($I28=1,
      IFBLANK(
         _xldudf_CX_PUSH(AO28*fxVal_normal, CX_ENTITY, $B28, AO$11, AO$14, AO$19,),
         ""
      ),
      IF($I28=2,
         IFBLANK(
            _xldudf_CX_PUSH(AO28, CX_ENTITY, $B28, AO$11, AO$14, AO$19,),
            ""
         ),
         IF($I28=3,
            "",
            IFBLANK(
               _xldudf_CX_PUSH(AO28, CX_ENTITY, $B28, AO$11, AO$14, AO$19,),
               ""
            )
         )
      )
   )
)),"")</f>
        <v/>
      </c>
      <c r="DI28" s="1883" t="str" cm="1">
        <f t="array" aca="1" ref="DI28" ca="1">IFERROR(IF(AP28*fxVal_normal=_CF!AP28,"",IF(OR(AP28="", NOT(ISNUMBER(AP28)), ISERROR(AP28), $B28=""), "",
   IF($I28=1,
      IFBLANK(
         _xldudf_CX_PUSH(AP28*fxVal_normal, CX_ENTITY, $B28, AP$11, AP$14, AP$19,),
         ""
      ),
      IF($I28=2,
         IFBLANK(
            _xldudf_CX_PUSH(AP28, CX_ENTITY, $B28, AP$11, AP$14, AP$19,),
            ""
         ),
         IF($I28=3,
            "",
            IFBLANK(
               _xldudf_CX_PUSH(AP28, CX_ENTITY, $B28, AP$11, AP$14, AP$19,),
               ""
            )
         )
      )
   )
)),"")</f>
        <v/>
      </c>
      <c r="DJ28" s="1883" t="str" cm="1">
        <f t="array" aca="1" ref="DJ28" ca="1">IFERROR(IF(AQ28*fxVal_normal=_CF!AQ28,"",IF(OR(AQ28="", NOT(ISNUMBER(AQ28)), ISERROR(AQ28), $B28=""), "",
   IF($I28=1,
      IFBLANK(
         _xldudf_CX_PUSH(AQ28*fxVal_normal, CX_ENTITY, $B28, AQ$11, AQ$14, AQ$19,),
         ""
      ),
      IF($I28=2,
         IFBLANK(
            _xldudf_CX_PUSH(AQ28, CX_ENTITY, $B28, AQ$11, AQ$14, AQ$19,),
            ""
         ),
         IF($I28=3,
            "",
            IFBLANK(
               _xldudf_CX_PUSH(AQ28, CX_ENTITY, $B28, AQ$11, AQ$14, AQ$19,),
               ""
            )
         )
      )
   )
)),"")</f>
        <v/>
      </c>
      <c r="DK28" s="1883" t="str" cm="1">
        <f t="array" aca="1" ref="DK28" ca="1">IFERROR(IF(AR28*fxVal_normal=_CF!AR28,"",IF(OR(AR28="", NOT(ISNUMBER(AR28)), ISERROR(AR28), $B28=""), "",
   IF($I28=1,
      IFBLANK(
         _xldudf_CX_PUSH(AR28*fxVal_normal, CX_ENTITY, $B28, AR$11, AR$14, AR$19,),
         ""
      ),
      IF($I28=2,
         IFBLANK(
            _xldudf_CX_PUSH(AR28, CX_ENTITY, $B28, AR$11, AR$14, AR$19,),
            ""
         ),
         IF($I28=3,
            "",
            IFBLANK(
               _xldudf_CX_PUSH(AR28, CX_ENTITY, $B28, AR$11, AR$14, AR$19,),
               ""
            )
         )
      )
   )
)),"")</f>
        <v/>
      </c>
      <c r="DL28" s="1883" t="str" cm="1">
        <f t="array" aca="1" ref="DL28" ca="1">IFERROR(IF(AS28*fxVal_normal=_CF!AS28,"",IF(OR(AS28="", NOT(ISNUMBER(AS28)), ISERROR(AS28), $B28=""), "",
   IF($I28=1,
      IFBLANK(
         _xldudf_CX_PUSH(AS28*fxVal_normal, CX_ENTITY, $B28, AS$11, AS$14, AS$19,),
         ""
      ),
      IF($I28=2,
         IFBLANK(
            _xldudf_CX_PUSH(AS28, CX_ENTITY, $B28, AS$11, AS$14, AS$19,),
            ""
         ),
         IF($I28=3,
            "",
            IFBLANK(
               _xldudf_CX_PUSH(AS28, CX_ENTITY, $B28, AS$11, AS$14, AS$19,),
               ""
            )
         )
      )
   )
)),"")</f>
        <v/>
      </c>
      <c r="DM28" s="1883" t="str" cm="1">
        <f t="array" aca="1" ref="DM28" ca="1">IFERROR(IF(AT28*fxVal_normal=_CF!AT28,"",IF(OR(AT28="", NOT(ISNUMBER(AT28)), ISERROR(AT28), $B28=""), "",
   IF($I28=1,
      IFBLANK(
         _xldudf_CX_PUSH(AT28*fxVal_normal, CX_ENTITY, $B28, AT$11, AT$14, AT$19,),
         ""
      ),
      IF($I28=2,
         IFBLANK(
            _xldudf_CX_PUSH(AT28, CX_ENTITY, $B28, AT$11, AT$14, AT$19,),
            ""
         ),
         IF($I28=3,
            "",
            IFBLANK(
               _xldudf_CX_PUSH(AT28, CX_ENTITY, $B28, AT$11, AT$14, AT$19,),
               ""
            )
         )
      )
   )
)),"")</f>
        <v/>
      </c>
      <c r="DN28" s="1883" t="str" cm="1">
        <f t="array" aca="1" ref="DN28" ca="1">IFERROR(IF(AU28*fxVal_normal=_CF!AU28,"",IF(OR(AU28="", NOT(ISNUMBER(AU28)), ISERROR(AU28), $B28=""), "",
   IF($I28=1,
      IFBLANK(
         _xldudf_CX_PUSH(AU28*fxVal_normal, CX_ENTITY, $B28, AU$11, AU$14, AU$19,),
         ""
      ),
      IF($I28=2,
         IFBLANK(
            _xldudf_CX_PUSH(AU28, CX_ENTITY, $B28, AU$11, AU$14, AU$19,),
            ""
         ),
         IF($I28=3,
            "",
            IFBLANK(
               _xldudf_CX_PUSH(AU28, CX_ENTITY, $B28, AU$11, AU$14, AU$19,),
               ""
            )
         )
      )
   )
)),"")</f>
        <v/>
      </c>
      <c r="DO28" s="1883" t="str" cm="1">
        <f t="array" aca="1" ref="DO28" ca="1">IFERROR(IF(AV28*fxVal_normal=_CF!AV28,"",IF(OR(AV28="", NOT(ISNUMBER(AV28)), ISERROR(AV28), $B28=""), "",
   IF($I28=1,
      IFBLANK(
         _xldudf_CX_PUSH(AV28*fxVal_normal, CX_ENTITY, $B28, AV$11, AV$14, AV$19,),
         ""
      ),
      IF($I28=2,
         IFBLANK(
            _xldudf_CX_PUSH(AV28, CX_ENTITY, $B28, AV$11, AV$14, AV$19,),
            ""
         ),
         IF($I28=3,
            "",
            IFBLANK(
               _xldudf_CX_PUSH(AV28, CX_ENTITY, $B28, AV$11, AV$14, AV$19,),
               ""
            )
         )
      )
   )
)),"")</f>
        <v/>
      </c>
      <c r="DP28" s="1883" t="str" cm="1">
        <f t="array" aca="1" ref="DP28" ca="1">IFERROR(IF(AW28*fxVal_normal=_CF!AW28,"",IF(OR(AW28="", NOT(ISNUMBER(AW28)), ISERROR(AW28), $B28=""), "",
   IF($I28=1,
      IFBLANK(
         _xldudf_CX_PUSH(AW28*fxVal_normal, CX_ENTITY, $B28, AW$11, AW$14, AW$19,),
         ""
      ),
      IF($I28=2,
         IFBLANK(
            _xldudf_CX_PUSH(AW28, CX_ENTITY, $B28, AW$11, AW$14, AW$19,),
            ""
         ),
         IF($I28=3,
            "",
            IFBLANK(
               _xldudf_CX_PUSH(AW28, CX_ENTITY, $B28, AW$11, AW$14, AW$19,),
               ""
            )
         )
      )
   )
)),"")</f>
        <v/>
      </c>
      <c r="DQ28" s="1883" t="str" cm="1">
        <f t="array" aca="1" ref="DQ28" ca="1">IFERROR(IF(AX28*fxVal_normal=_CF!AX28,"",IF(OR(AX28="", NOT(ISNUMBER(AX28)), ISERROR(AX28), $B28=""), "",
   IF($I28=1,
      IFBLANK(
         _xldudf_CX_PUSH(AX28*fxVal_normal, CX_ENTITY, $B28, AX$11, AX$14, AX$19,),
         ""
      ),
      IF($I28=2,
         IFBLANK(
            _xldudf_CX_PUSH(AX28, CX_ENTITY, $B28, AX$11, AX$14, AX$19,),
            ""
         ),
         IF($I28=3,
            "",
            IFBLANK(
               _xldudf_CX_PUSH(AX28, CX_ENTITY, $B28, AX$11, AX$14, AX$19,),
               ""
            )
         )
      )
   )
)),"")</f>
        <v/>
      </c>
      <c r="DR28" s="1883" t="str" cm="1">
        <f t="array" aca="1" ref="DR28" ca="1">IFERROR(IF(AY28*fxVal_normal=_CF!AY28,"",IF(OR(AY28="", NOT(ISNUMBER(AY28)), ISERROR(AY28), $B28=""), "",
   IF($I28=1,
      IFBLANK(
         _xldudf_CX_PUSH(AY28*fxVal_normal, CX_ENTITY, $B28, AY$11, AY$14, AY$19,),
         ""
      ),
      IF($I28=2,
         IFBLANK(
            _xldudf_CX_PUSH(AY28, CX_ENTITY, $B28, AY$11, AY$14, AY$19,),
            ""
         ),
         IF($I28=3,
            "",
            IFBLANK(
               _xldudf_CX_PUSH(AY28, CX_ENTITY, $B28, AY$11, AY$14, AY$19,),
               ""
            )
         )
      )
   )
)),"")</f>
        <v/>
      </c>
      <c r="DS28" s="1883" t="str" cm="1">
        <f t="array" aca="1" ref="DS28" ca="1">IFERROR(IF(AZ28*fxVal_normal=_CF!AZ28,"",IF(OR(AZ28="", NOT(ISNUMBER(AZ28)), ISERROR(AZ28), $B28=""), "",
   IF($I28=1,
      IFBLANK(
         _xldudf_CX_PUSH(AZ28*fxVal_normal, CX_ENTITY, $B28, AZ$11, AZ$14, AZ$19,),
         ""
      ),
      IF($I28=2,
         IFBLANK(
            _xldudf_CX_PUSH(AZ28, CX_ENTITY, $B28, AZ$11, AZ$14, AZ$19,),
            ""
         ),
         IF($I28=3,
            "",
            IFBLANK(
               _xldudf_CX_PUSH(AZ28, CX_ENTITY, $B28, AZ$11, AZ$14, AZ$19,),
               ""
            )
         )
      )
   )
)),"")</f>
        <v/>
      </c>
      <c r="DT28" s="1883" t="str" cm="1">
        <f t="array" aca="1" ref="DT28" ca="1">IFERROR(IF(BA28*fxVal_normal=_CF!BA28,"",IF(OR(BA28="", NOT(ISNUMBER(BA28)), ISERROR(BA28), $B28=""), "",
   IF($I28=1,
      IFBLANK(
         _xldudf_CX_PUSH(BA28*fxVal_normal, CX_ENTITY, $B28, BA$11, BA$14, BA$19,),
         ""
      ),
      IF($I28=2,
         IFBLANK(
            _xldudf_CX_PUSH(BA28, CX_ENTITY, $B28, BA$11, BA$14, BA$19,),
            ""
         ),
         IF($I28=3,
            "",
            IFBLANK(
               _xldudf_CX_PUSH(BA28, CX_ENTITY, $B28, BA$11, BA$14, BA$19,),
               ""
            )
         )
      )
   )
)),"")</f>
        <v/>
      </c>
      <c r="DU28" s="1883" t="str" cm="1">
        <f t="array" aca="1" ref="DU28" ca="1">IFERROR(IF(BB28*fxVal_normal=_CF!BB28,"",IF(OR(BB28="", NOT(ISNUMBER(BB28)), ISERROR(BB28), $B28=""), "",
   IF($I28=1,
      IFBLANK(
         _xldudf_CX_PUSH(BB28*fxVal_normal, CX_ENTITY, $B28, BB$11, BB$14, BB$19,),
         ""
      ),
      IF($I28=2,
         IFBLANK(
            _xldudf_CX_PUSH(BB28, CX_ENTITY, $B28, BB$11, BB$14, BB$19,),
            ""
         ),
         IF($I28=3,
            "",
            IFBLANK(
               _xldudf_CX_PUSH(BB28, CX_ENTITY, $B28, BB$11, BB$14, BB$19,),
               ""
            )
         )
      )
   )
)),"")</f>
        <v/>
      </c>
      <c r="DV28" s="1883" t="str" cm="1">
        <f t="array" aca="1" ref="DV28" ca="1">IFERROR(IF(BC28*fxVal_normal=_CF!BC28,"",IF(OR(BC28="", NOT(ISNUMBER(BC28)), ISERROR(BC28), $B28=""), "",
   IF($I28=1,
      IFBLANK(
         _xldudf_CX_PUSH(BC28*fxVal_normal, CX_ENTITY, $B28, BC$11, BC$14, BC$19,),
         ""
      ),
      IF($I28=2,
         IFBLANK(
            _xldudf_CX_PUSH(BC28, CX_ENTITY, $B28, BC$11, BC$14, BC$19,),
            ""
         ),
         IF($I28=3,
            "",
            IFBLANK(
               _xldudf_CX_PUSH(BC28, CX_ENTITY, $B28, BC$11, BC$14, BC$19,),
               ""
            )
         )
      )
   )
)),"")</f>
        <v/>
      </c>
      <c r="DW28" s="1883" t="str" cm="1">
        <f t="array" aca="1" ref="DW28" ca="1">IFERROR(IF(BD28*fxVal_normal=_CF!BD28,"",IF(OR(BD28="", NOT(ISNUMBER(BD28)), ISERROR(BD28), $B28=""), "",
   IF($I28=1,
      IFBLANK(
         _xldudf_CX_PUSH(BD28*fxVal_normal, CX_ENTITY, $B28, BD$11, BD$14, BD$19,),
         ""
      ),
      IF($I28=2,
         IFBLANK(
            _xldudf_CX_PUSH(BD28, CX_ENTITY, $B28, BD$11, BD$14, BD$19,),
            ""
         ),
         IF($I28=3,
            "",
            IFBLANK(
               _xldudf_CX_PUSH(BD28, CX_ENTITY, $B28, BD$11, BD$14, BD$19,),
               ""
            )
         )
      )
   )
)),"")</f>
        <v/>
      </c>
      <c r="DX28" s="1883" t="str" cm="1">
        <f t="array" aca="1" ref="DX28" ca="1">IFERROR(IF(BE28*fxVal_normal=_CF!BE28,"",IF(OR(BE28="", NOT(ISNUMBER(BE28)), ISERROR(BE28), $B28=""), "",
   IF($I28=1,
      IFBLANK(
         _xldudf_CX_PUSH(BE28*fxVal_normal, CX_ENTITY, $B28, BE$11, BE$14, BE$19,),
         ""
      ),
      IF($I28=2,
         IFBLANK(
            _xldudf_CX_PUSH(BE28, CX_ENTITY, $B28, BE$11, BE$14, BE$19,),
            ""
         ),
         IF($I28=3,
            "",
            IFBLANK(
               _xldudf_CX_PUSH(BE28, CX_ENTITY, $B28, BE$11, BE$14, BE$19,),
               ""
            )
         )
      )
   )
)),"")</f>
        <v/>
      </c>
      <c r="DY28" s="1883" t="str" cm="1">
        <f t="array" aca="1" ref="DY28" ca="1">IFERROR(IF(BF28*fxVal_normal=_CF!BF28,"",IF(OR(BF28="", NOT(ISNUMBER(BF28)), ISERROR(BF28), $B28=""), "",
   IF($I28=1,
      IFBLANK(
         _xldudf_CX_PUSH(BF28*fxVal_normal, CX_ENTITY, $B28, BF$11, BF$14, BF$19,),
         ""
      ),
      IF($I28=2,
         IFBLANK(
            _xldudf_CX_PUSH(BF28, CX_ENTITY, $B28, BF$11, BF$14, BF$19,),
            ""
         ),
         IF($I28=3,
            "",
            IFBLANK(
               _xldudf_CX_PUSH(BF28, CX_ENTITY, $B28, BF$11, BF$14, BF$19,),
               ""
            )
         )
      )
   )
)),"")</f>
        <v/>
      </c>
      <c r="DZ28" s="1883" t="str" cm="1">
        <f t="array" aca="1" ref="DZ28" ca="1">IFERROR(IF(BG28*fxVal_normal=_CF!BG28,"",IF(OR(BG28="", NOT(ISNUMBER(BG28)), ISERROR(BG28), $B28=""), "",
   IF($I28=1,
      IFBLANK(
         _xldudf_CX_PUSH(BG28*fxVal_normal, CX_ENTITY, $B28, BG$11, BG$14, BG$19,),
         ""
      ),
      IF($I28=2,
         IFBLANK(
            _xldudf_CX_PUSH(BG28, CX_ENTITY, $B28, BG$11, BG$14, BG$19,),
            ""
         ),
         IF($I28=3,
            "",
            IFBLANK(
               _xldudf_CX_PUSH(BG28, CX_ENTITY, $B28, BG$11, BG$14, BG$19,),
               ""
            )
         )
      )
   )
)),"")</f>
        <v/>
      </c>
      <c r="EA28" s="1883" t="str" cm="1">
        <f t="array" aca="1" ref="EA28" ca="1">IFERROR(IF(BH28*fxVal_normal=_CF!BH28,"",IF(OR(BH28="", NOT(ISNUMBER(BH28)), ISERROR(BH28), $B28=""), "",
   IF($I28=1,
      IFBLANK(
         _xldudf_CX_PUSH(BH28*fxVal_normal, CX_ENTITY, $B28, BH$11, BH$14, BH$19,),
         ""
      ),
      IF($I28=2,
         IFBLANK(
            _xldudf_CX_PUSH(BH28, CX_ENTITY, $B28, BH$11, BH$14, BH$19,),
            ""
         ),
         IF($I28=3,
            "",
            IFBLANK(
               _xldudf_CX_PUSH(BH28, CX_ENTITY, $B28, BH$11, BH$14, BH$19,),
               ""
            )
         )
      )
   )
)),"")</f>
        <v/>
      </c>
      <c r="EB28" s="1883" t="str" cm="1">
        <f t="array" aca="1" ref="EB28" ca="1">IFERROR(IF(BI28*fxVal_normal=_CF!BI28,"",IF(OR(BI28="", NOT(ISNUMBER(BI28)), ISERROR(BI28), $B28=""), "",
   IF($I28=1,
      IFBLANK(
         _xldudf_CX_PUSH(BI28*fxVal_normal, CX_ENTITY, $B28, BI$11, BI$14, BI$19,),
         ""
      ),
      IF($I28=2,
         IFBLANK(
            _xldudf_CX_PUSH(BI28, CX_ENTITY, $B28, BI$11, BI$14, BI$19,),
            ""
         ),
         IF($I28=3,
            "",
            IFBLANK(
               _xldudf_CX_PUSH(BI28, CX_ENTITY, $B28, BI$11, BI$14, BI$19,),
               ""
            )
         )
      )
   )
)),"")</f>
        <v/>
      </c>
      <c r="EC28" s="1883" t="str" cm="1">
        <f t="array" aca="1" ref="EC28" ca="1">IFERROR(IF(BJ28*fxVal_normal=_CF!BJ28,"",IF(OR(BJ28="", NOT(ISNUMBER(BJ28)), ISERROR(BJ28), $B28=""), "",
   IF($I28=1,
      IFBLANK(
         _xldudf_CX_PUSH(BJ28*fxVal_normal, CX_ENTITY, $B28, BJ$11, BJ$14, BJ$19,),
         ""
      ),
      IF($I28=2,
         IFBLANK(
            _xldudf_CX_PUSH(BJ28, CX_ENTITY, $B28, BJ$11, BJ$14, BJ$19,),
            ""
         ),
         IF($I28=3,
            "",
            IFBLANK(
               _xldudf_CX_PUSH(BJ28, CX_ENTITY, $B28, BJ$11, BJ$14, BJ$19,),
               ""
            )
         )
      )
   )
)),"")</f>
        <v/>
      </c>
      <c r="ED28" s="1883" t="str" cm="1">
        <f t="array" aca="1" ref="ED28" ca="1">IFERROR(IF(BK28*fxVal_normal=_CF!BK28,"",IF(OR(BK28="", NOT(ISNUMBER(BK28)), ISERROR(BK28), $B28=""), "",
   IF($I28=1,
      IFBLANK(
         _xldudf_CX_PUSH(BK28*fxVal_normal, CX_ENTITY, $B28, BK$11, BK$14, BK$19,),
         ""
      ),
      IF($I28=2,
         IFBLANK(
            _xldudf_CX_PUSH(BK28, CX_ENTITY, $B28, BK$11, BK$14, BK$19,),
            ""
         ),
         IF($I28=3,
            "",
            IFBLANK(
               _xldudf_CX_PUSH(BK28, CX_ENTITY, $B28, BK$11, BK$14, BK$19,),
               ""
            )
         )
      )
   )
)),"")</f>
        <v/>
      </c>
      <c r="EE28" s="1883" t="str" cm="1">
        <f t="array" aca="1" ref="EE28" ca="1">IFERROR(IF(BL28*fxVal_normal=_CF!BL28,"",IF(OR(BL28="", NOT(ISNUMBER(BL28)), ISERROR(BL28), $B28=""), "",
   IF($I28=1,
      IFBLANK(
         _xldudf_CX_PUSH(BL28*fxVal_normal, CX_ENTITY, $B28, BL$11, BL$14, BL$19,),
         ""
      ),
      IF($I28=2,
         IFBLANK(
            _xldudf_CX_PUSH(BL28, CX_ENTITY, $B28, BL$11, BL$14, BL$19,),
            ""
         ),
         IF($I28=3,
            "",
            IFBLANK(
               _xldudf_CX_PUSH(BL28, CX_ENTITY, $B28, BL$11, BL$14, BL$19,),
               ""
            )
         )
      )
   )
)),"")</f>
        <v/>
      </c>
      <c r="EF28" s="1883" t="str" cm="1">
        <f t="array" aca="1" ref="EF28" ca="1">IFERROR(IF(BM28*fxVal_normal=_CF!BM28,"",IF(OR(BM28="", NOT(ISNUMBER(BM28)), ISERROR(BM28), $B28=""), "",
   IF($I28=1,
      IFBLANK(
         _xldudf_CX_PUSH(BM28*fxVal_normal, CX_ENTITY, $B28, BM$11, BM$14, BM$19,),
         ""
      ),
      IF($I28=2,
         IFBLANK(
            _xldudf_CX_PUSH(BM28, CX_ENTITY, $B28, BM$11, BM$14, BM$19,),
            ""
         ),
         IF($I28=3,
            "",
            IFBLANK(
               _xldudf_CX_PUSH(BM28, CX_ENTITY, $B28, BM$11, BM$14, BM$19,),
               ""
            )
         )
      )
   )
)),"")</f>
        <v/>
      </c>
      <c r="EG28" s="1883" t="str" cm="1">
        <f t="array" aca="1" ref="EG28" ca="1">IFERROR(IF(BN28*fxVal_normal=_CF!BN28,"",IF(OR(BN28="", NOT(ISNUMBER(BN28)), ISERROR(BN28), $B28=""), "",
   IF($I28=1,
      IFBLANK(
         _xldudf_CX_PUSH(BN28*fxVal_normal, CX_ENTITY, $B28, BN$11, BN$14, BN$19,),
         ""
      ),
      IF($I28=2,
         IFBLANK(
            _xldudf_CX_PUSH(BN28, CX_ENTITY, $B28, BN$11, BN$14, BN$19,),
            ""
         ),
         IF($I28=3,
            "",
            IFBLANK(
               _xldudf_CX_PUSH(BN28, CX_ENTITY, $B28, BN$11, BN$14, BN$19,),
               ""
            )
         )
      )
   )
)),"")</f>
        <v/>
      </c>
    </row>
    <row r="29" spans="1:137" ht="21" customHeight="1">
      <c r="A29" s="1626"/>
      <c r="B29" s="811" t="str" cm="1">
        <f t="array" ref="B29">IFBLANK( _CF!F29,"")</f>
        <v>Cash Interest Expense (CIE)</v>
      </c>
      <c r="C29" s="811" t="str" cm="1">
        <f t="array" ref="C29">IFBLANK(_CF!C29,"")</f>
        <v>Cash Interest Expense (CIE) (Company View)</v>
      </c>
      <c r="D29" s="1549"/>
      <c r="E29" s="811"/>
      <c r="F29" s="574"/>
      <c r="G29" s="401"/>
      <c r="H29" s="401">
        <v>0</v>
      </c>
      <c r="I29" s="401">
        <v>1</v>
      </c>
      <c r="J29" s="401" cm="1">
        <f t="array" ref="J29">IFBLANK( Z29,"")</f>
        <v>1</v>
      </c>
      <c r="K29" s="401"/>
      <c r="N29" s="158"/>
      <c r="O29" s="101"/>
      <c r="P29" s="52"/>
      <c r="Q29" s="101"/>
      <c r="R29" s="126"/>
      <c r="S29" s="101"/>
      <c r="T29" s="101"/>
      <c r="U29" s="39"/>
      <c r="W29" s="932" t="str">
        <f t="shared" si="1"/>
        <v>Actual</v>
      </c>
      <c r="X29" s="815">
        <f>_CF!X29</f>
        <v>-1</v>
      </c>
      <c r="Y29" s="916">
        <v>2</v>
      </c>
      <c r="Z29" s="198" cm="1">
        <f t="array" ref="Z29">_xlfn.SWITCH(
    TRUE,
    _CF!$L29=TRUE, 1,
    _CF!$L29=FALSE,-1,
    _CF!$L29=-1,0,
"n/a"
)</f>
        <v>1</v>
      </c>
      <c r="AA29" s="200"/>
      <c r="AB29" s="88" t="str">
        <f>_CF!AB29</f>
        <v>Cash Interest Expense (CIE)</v>
      </c>
      <c r="AC29" s="88" t="e" cm="1" vm="5">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#VALUE!</v>
      </c>
      <c r="AD29" s="2281">
        <v>1</v>
      </c>
      <c r="AE29" s="2281">
        <v>1</v>
      </c>
      <c r="AF29" s="2281">
        <v>1</v>
      </c>
      <c r="AG29" s="2281">
        <v>1</v>
      </c>
      <c r="AH29" s="2281">
        <v>1</v>
      </c>
      <c r="AI29" s="2281">
        <v>1</v>
      </c>
      <c r="AJ29" s="2281">
        <v>1</v>
      </c>
      <c r="AK29" s="2281">
        <v>1</v>
      </c>
      <c r="AL29" s="2281">
        <v>1</v>
      </c>
      <c r="AM29" s="2281">
        <v>1</v>
      </c>
      <c r="AN29" s="2281">
        <v>1</v>
      </c>
      <c r="AO29" s="2281">
        <v>1</v>
      </c>
      <c r="AP29" s="2281">
        <v>1</v>
      </c>
      <c r="AQ29" s="2281">
        <v>1</v>
      </c>
      <c r="AR29" s="2281">
        <v>1</v>
      </c>
      <c r="AS29" s="2281">
        <v>1</v>
      </c>
      <c r="AT29" s="2281">
        <v>1</v>
      </c>
      <c r="AU29" s="2281">
        <v>1</v>
      </c>
      <c r="AV29" s="2281">
        <v>1</v>
      </c>
      <c r="AW29" s="2281">
        <v>1</v>
      </c>
      <c r="AX29" s="2281">
        <v>1</v>
      </c>
      <c r="AY29" s="2281">
        <v>1</v>
      </c>
      <c r="AZ29" s="2281">
        <v>1</v>
      </c>
      <c r="BA29" s="2281">
        <v>1</v>
      </c>
      <c r="BB29" s="2281">
        <v>1</v>
      </c>
      <c r="BC29" s="2281">
        <v>1</v>
      </c>
      <c r="BD29" s="2281">
        <v>1</v>
      </c>
      <c r="BE29" s="2281">
        <v>1</v>
      </c>
      <c r="BF29" s="2281">
        <v>1</v>
      </c>
      <c r="BG29" s="2281">
        <v>1</v>
      </c>
      <c r="BH29" s="2281">
        <v>1</v>
      </c>
      <c r="BI29" s="2281">
        <v>1</v>
      </c>
      <c r="BJ29" s="2281">
        <v>1</v>
      </c>
      <c r="BK29" s="2281">
        <v>1</v>
      </c>
      <c r="BL29" s="2281">
        <v>1</v>
      </c>
      <c r="BM29" s="2281">
        <v>1</v>
      </c>
      <c r="BN29" s="2281">
        <v>1</v>
      </c>
      <c r="BO29" s="2115"/>
      <c r="BP29" s="2115"/>
      <c r="BQ29" s="2115"/>
      <c r="BR29" s="2115"/>
      <c r="BS29" s="2115"/>
      <c r="BT29" s="2115"/>
      <c r="BU29" s="2115"/>
      <c r="BV29" s="2115"/>
      <c r="BW29" s="2115"/>
      <c r="BX29" s="2115"/>
      <c r="BY29" s="2115"/>
      <c r="BZ29" s="2115"/>
      <c r="CA29" s="1330"/>
      <c r="CB29" s="537"/>
      <c r="CC29" s="1484"/>
      <c r="CD29" s="1461" t="e" cm="1">
        <f t="array" aca="1" ref="CD29" ca="1">_xlfn.LET( _xlpm.CheckBlank, SUM(CF!$AD29:$BN29) = 0, IF(_xlpm.CheckBlank, "", SUM(_xlfn._xlws.FILTER(CF!$AD29:$BN29,(YEAR(CF!$AD$12:$BN$12)=CF!CD$12)*(array_timeline&lt;=CF!CD$11)))))</f>
        <v>#NAME?</v>
      </c>
      <c r="CE29" s="1461" t="e" cm="1">
        <f t="array" aca="1" ref="CE29" ca="1">_xlfn.LET( _xlpm.CheckBlank, SUM(CF!$AD29:$BN29) = 0, IF(_xlpm.CheckBlank, "", SUM(_xlfn._xlws.FILTER(CF!$AD29:$BN29,(YEAR(CF!$AD$12:$BN$12)=CF!CE$12)*(array_timeline&lt;=CF!CE$11)))))</f>
        <v>#NAME?</v>
      </c>
      <c r="CF29" s="1314"/>
      <c r="CG29" s="1461" t="e" cm="1">
        <f t="array" aca="1" ref="CG29" ca="1">_xlfn.LET(_xlpm.CheckBlank,SUM(CF!$AD29:$BN29)=0,IF(_xlpm.CheckBlank,"",SUM(_xlfn._xlws.FILTER(CF!$AD29:$BN29,(YEAR(CF!$AD$12:$BN$12)=CF!CG$12)*(array_timeline&lt;=CF!CG$11)))))</f>
        <v>#NAME?</v>
      </c>
      <c r="CH29" s="1461" t="e" cm="1">
        <f t="array" aca="1" ref="CH29" ca="1">_xlfn.LET(_xlpm.CheckBlank,SUM(CF!$AD29:$BN29)=0,IF(_xlpm.CheckBlank,"",SUM(_xlfn._xlws.FILTER(CF!$AD29:$BN29,(YEAR(CF!$AD$12:$BN$12)=CF!CH$12)*(array_timeline&lt;=CF!CH$11)))))</f>
        <v>#NAME?</v>
      </c>
      <c r="CI29" s="1314"/>
      <c r="CJ29" s="1461" cm="1">
        <f t="array" ref="CJ29">_xlfn.LET( _xlpm.CheckBlank, SUM(CF!$AD29:$BN29) = 0, IF(_xlpm.CheckBlank, "", SUM(_xlfn.TAKE(_xlfn.DROP(CF!$AD29:$BN29, ,-DATEDIFF(CF!CJ$11, val_asOfDate,"M")),1,-12))))</f>
        <v>12</v>
      </c>
      <c r="CK29" s="1461" cm="1">
        <f t="array" ref="CK29">_xlfn.LET( _xlpm.CheckBlank, SUM(CF!$AD29:$BN29) = 0, IF(_xlpm.CheckBlank, "", SUM(_xlfn.TAKE(_xlfn.DROP(CF!$AD29:$BN29, ,-DATEDIFF(CF!CK$11, val_asOfDate,"M")),1,-12))))</f>
        <v>12</v>
      </c>
      <c r="CL29" s="1314"/>
      <c r="CM29" s="1552" t="e" cm="1">
        <f t="array" aca="1" ref="CM29" ca="1">TODECIMAL(IFBLANK(_CF!CM29,""), fxVal_normal)</f>
        <v>#NAME?</v>
      </c>
      <c r="CN29" s="1552" t="e" cm="1">
        <f t="array" aca="1" ref="CN29" ca="1">TODECIMAL(IFBLANK(_CF!CN29,""), fxVal_normal)</f>
        <v>#NAME?</v>
      </c>
      <c r="CO29" s="34"/>
      <c r="CQ29" s="2085" t="str" cm="1">
        <f t="array" aca="1" ref="CQ29" ca="1">IFERROR(IF(Y29&lt;&gt;AB29,_xldudf_CX_PUSH(Y29,CX_ENTITY,C29,EOMONTH(val_asOfDate,0)),""),"")</f>
        <v/>
      </c>
      <c r="CR29" s="2085" t="str" cm="1">
        <f t="array" aca="1" ref="CR29" ca="1">IFERROR(IF(Y29&lt;&gt;AB29,_xldudf_CX_PUSH(Y29,CX_ENTITY,C29,EOMONTH(val_asOfDate,1)),""),"")</f>
        <v/>
      </c>
      <c r="CS29" s="2085" t="str" cm="1">
        <f t="array" aca="1" ref="CS29" ca="1">IFERROR(IF(Y29&lt;&gt;AB29,_xldudf_CX_PUSH(Y29,CX_ENTITY,C29,EOMONTH(val_asOfDate,2)),""),"")</f>
        <v/>
      </c>
      <c r="CT29" s="2085" t="str" cm="1">
        <f t="array" aca="1" ref="CT29" ca="1">IFERROR(IF(Y29&lt;&gt;AB29,_xldudf_CX_PUSH(Y29,CX_ENTITY,C29,EOMONTH(val_asOfDate,3)),""),"")</f>
        <v/>
      </c>
      <c r="CU29" s="2086" t="str" cm="1">
        <f t="array" aca="1" ref="CU29" ca="1">IFERROR(IF(CM29*fxVal_normal=_CF!CM29,"",IF(OR($CM29="",, NOT(ISNUMBER($CM29)), ISERROR($CM29), $B29=""), "",
   IF($I29=1,
      IFBLANK(
         _xldudf_CX_PUSH($CM29*fxVal_normal, CX_ENTITY, $B29, $CM$11, $CM$14, $CM$19,),
         ""
      ),
      IF($I29=2,
         IFBLANK(
            _xldudf_CX_PUSH($CM29, CX_ENTITY, $B29, $CM$11, $CM$14, $CM$19,),
            ""
         ),
         IF($I29=3,
            "",
            IFBLANK(
               _xldudf_CX_PUSH($CM29, CX_ENTITY, $B29, $CM$11, $CM$14, $CM$19,),
               ""
            )
         )
      )
   )
)),"")</f>
        <v/>
      </c>
      <c r="CV29" s="2086" t="str" cm="1">
        <f t="array" aca="1" ref="CV29" ca="1">IFERROR(IF(CN29*fxVal_normal=_CF!CN29,"",IF(OR($CN29="",, NOT(ISNUMBER($CN29)), ISERROR($CN29), $B29=""), "",
   IF($I29=1,
      IFBLANK(
         _xldudf_CX_PUSH($CN29*fxVal_normal, CX_ENTITY, $B29, $CN$11, $CN$14, $CN$19,),
         ""
      ),
      IF($I29=2,
         IFBLANK(
            _xldudf_CX_PUSH($CN29, CX_ENTITY, $B29, $CN$11, $CN$14, $CN$19,),
            ""
         ),
         IF($I29=3,
            "",
            IFBLANK(
               _xldudf_CX_PUSH($CN29, CX_ENTITY, $B29, $CN$11, $CN$14, $CN$19,),
               ""
            )
         )
      )
   )
)),"")</f>
        <v/>
      </c>
      <c r="CW29" s="1883" t="str" cm="1">
        <f t="array" aca="1" ref="CW29" ca="1">IFERROR(IF(AD29*fxVal_normal=_CF!AD29,"",IF(OR(AD29="", NOT(ISNUMBER(AD29)), ISERROR(AD29), $B29=""), "",
   IF($I29=1,
      IFBLANK(
         _xldudf_CX_PUSH(AD29*fxVal_normal, CX_ENTITY, $B29, AD$11, AD$14, AD$19,),
         ""
      ),
      IF($I29=2,
         IFBLANK(
            _xldudf_CX_PUSH(AD29, CX_ENTITY, $B29, AD$11, AD$14, AD$19,),
            ""
         ),
         IF($I29=3,
            "",
            IFBLANK(
               _xldudf_CX_PUSH(AD29, CX_ENTITY, $B29, AD$11, AD$14, AD$19,),
               ""
            )
         )
      )
   )
)),"")</f>
        <v/>
      </c>
      <c r="CX29" s="1883" t="str" cm="1">
        <f t="array" aca="1" ref="CX29" ca="1">IFERROR(IF(AE29*fxVal_normal=_CF!AE29,"",IF(OR(AE29="", NOT(ISNUMBER(AE29)), ISERROR(AE29), $B29=""), "",
   IF($I29=1,
      IFBLANK(
         _xldudf_CX_PUSH(AE29*fxVal_normal, CX_ENTITY, $B29, AE$11, AE$14, AE$19,),
         ""
      ),
      IF($I29=2,
         IFBLANK(
            _xldudf_CX_PUSH(AE29, CX_ENTITY, $B29, AE$11, AE$14, AE$19,),
            ""
         ),
         IF($I29=3,
            "",
            IFBLANK(
               _xldudf_CX_PUSH(AE29, CX_ENTITY, $B29, AE$11, AE$14, AE$19,),
               ""
            )
         )
      )
   )
)),"")</f>
        <v/>
      </c>
      <c r="CY29" s="1883" t="str" cm="1">
        <f t="array" aca="1" ref="CY29" ca="1">IFERROR(IF(AF29*fxVal_normal=_CF!AF29,"",IF(OR(AF29="", NOT(ISNUMBER(AF29)), ISERROR(AF29), $B29=""), "",
   IF($I29=1,
      IFBLANK(
         _xldudf_CX_PUSH(AF29*fxVal_normal, CX_ENTITY, $B29, AF$11, AF$14, AF$19,),
         ""
      ),
      IF($I29=2,
         IFBLANK(
            _xldudf_CX_PUSH(AF29, CX_ENTITY, $B29, AF$11, AF$14, AF$19,),
            ""
         ),
         IF($I29=3,
            "",
            IFBLANK(
               _xldudf_CX_PUSH(AF29, CX_ENTITY, $B29, AF$11, AF$14, AF$19,),
               ""
            )
         )
      )
   )
)),"")</f>
        <v/>
      </c>
      <c r="CZ29" s="1883" t="str" cm="1">
        <f t="array" aca="1" ref="CZ29" ca="1">IFERROR(IF(AG29*fxVal_normal=_CF!AG29,"",IF(OR(AG29="", NOT(ISNUMBER(AG29)), ISERROR(AG29), $B29=""), "",
   IF($I29=1,
      IFBLANK(
         _xldudf_CX_PUSH(AG29*fxVal_normal, CX_ENTITY, $B29, AG$11, AG$14, AG$19,),
         ""
      ),
      IF($I29=2,
         IFBLANK(
            _xldudf_CX_PUSH(AG29, CX_ENTITY, $B29, AG$11, AG$14, AG$19,),
            ""
         ),
         IF($I29=3,
            "",
            IFBLANK(
               _xldudf_CX_PUSH(AG29, CX_ENTITY, $B29, AG$11, AG$14, AG$19,),
               ""
            )
         )
      )
   )
)),"")</f>
        <v/>
      </c>
      <c r="DA29" s="1883" t="str" cm="1">
        <f t="array" aca="1" ref="DA29" ca="1">IFERROR(IF(AH29*fxVal_normal=_CF!AH29,"",IF(OR(AH29="", NOT(ISNUMBER(AH29)), ISERROR(AH29), $B29=""), "",
   IF($I29=1,
      IFBLANK(
         _xldudf_CX_PUSH(AH29*fxVal_normal, CX_ENTITY, $B29, AH$11, AH$14, AH$19,),
         ""
      ),
      IF($I29=2,
         IFBLANK(
            _xldudf_CX_PUSH(AH29, CX_ENTITY, $B29, AH$11, AH$14, AH$19,),
            ""
         ),
         IF($I29=3,
            "",
            IFBLANK(
               _xldudf_CX_PUSH(AH29, CX_ENTITY, $B29, AH$11, AH$14, AH$19,),
               ""
            )
         )
      )
   )
)),"")</f>
        <v/>
      </c>
      <c r="DB29" s="1883" t="str" cm="1">
        <f t="array" aca="1" ref="DB29" ca="1">IFERROR(IF(AI29*fxVal_normal=_CF!AI29,"",IF(OR(AI29="", NOT(ISNUMBER(AI29)), ISERROR(AI29), $B29=""), "",
   IF($I29=1,
      IFBLANK(
         _xldudf_CX_PUSH(AI29*fxVal_normal, CX_ENTITY, $B29, AI$11, AI$14, AI$19,),
         ""
      ),
      IF($I29=2,
         IFBLANK(
            _xldudf_CX_PUSH(AI29, CX_ENTITY, $B29, AI$11, AI$14, AI$19,),
            ""
         ),
         IF($I29=3,
            "",
            IFBLANK(
               _xldudf_CX_PUSH(AI29, CX_ENTITY, $B29, AI$11, AI$14, AI$19,),
               ""
            )
         )
      )
   )
)),"")</f>
        <v/>
      </c>
      <c r="DC29" s="1883" t="str" cm="1">
        <f t="array" aca="1" ref="DC29" ca="1">IFERROR(IF(AJ29*fxVal_normal=_CF!AJ29,"",IF(OR(AJ29="", NOT(ISNUMBER(AJ29)), ISERROR(AJ29), $B29=""), "",
   IF($I29=1,
      IFBLANK(
         _xldudf_CX_PUSH(AJ29*fxVal_normal, CX_ENTITY, $B29, AJ$11, AJ$14, AJ$19,),
         ""
      ),
      IF($I29=2,
         IFBLANK(
            _xldudf_CX_PUSH(AJ29, CX_ENTITY, $B29, AJ$11, AJ$14, AJ$19,),
            ""
         ),
         IF($I29=3,
            "",
            IFBLANK(
               _xldudf_CX_PUSH(AJ29, CX_ENTITY, $B29, AJ$11, AJ$14, AJ$19,),
               ""
            )
         )
      )
   )
)),"")</f>
        <v/>
      </c>
      <c r="DD29" s="1883" t="str" cm="1">
        <f t="array" aca="1" ref="DD29" ca="1">IFERROR(IF(AK29*fxVal_normal=_CF!AK29,"",IF(OR(AK29="", NOT(ISNUMBER(AK29)), ISERROR(AK29), $B29=""), "",
   IF($I29=1,
      IFBLANK(
         _xldudf_CX_PUSH(AK29*fxVal_normal, CX_ENTITY, $B29, AK$11, AK$14, AK$19,),
         ""
      ),
      IF($I29=2,
         IFBLANK(
            _xldudf_CX_PUSH(AK29, CX_ENTITY, $B29, AK$11, AK$14, AK$19,),
            ""
         ),
         IF($I29=3,
            "",
            IFBLANK(
               _xldudf_CX_PUSH(AK29, CX_ENTITY, $B29, AK$11, AK$14, AK$19,),
               ""
            )
         )
      )
   )
)),"")</f>
        <v/>
      </c>
      <c r="DE29" s="1883" t="str" cm="1">
        <f t="array" aca="1" ref="DE29" ca="1">IFERROR(IF(AL29*fxVal_normal=_CF!AL29,"",IF(OR(AL29="", NOT(ISNUMBER(AL29)), ISERROR(AL29), $B29=""), "",
   IF($I29=1,
      IFBLANK(
         _xldudf_CX_PUSH(AL29*fxVal_normal, CX_ENTITY, $B29, AL$11, AL$14, AL$19,),
         ""
      ),
      IF($I29=2,
         IFBLANK(
            _xldudf_CX_PUSH(AL29, CX_ENTITY, $B29, AL$11, AL$14, AL$19,),
            ""
         ),
         IF($I29=3,
            "",
            IFBLANK(
               _xldudf_CX_PUSH(AL29, CX_ENTITY, $B29, AL$11, AL$14, AL$19,),
               ""
            )
         )
      )
   )
)),"")</f>
        <v/>
      </c>
      <c r="DF29" s="1883" t="str" cm="1">
        <f t="array" aca="1" ref="DF29" ca="1">IFERROR(IF(AM29*fxVal_normal=_CF!AM29,"",IF(OR(AM29="", NOT(ISNUMBER(AM29)), ISERROR(AM29), $B29=""), "",
   IF($I29=1,
      IFBLANK(
         _xldudf_CX_PUSH(AM29*fxVal_normal, CX_ENTITY, $B29, AM$11, AM$14, AM$19,),
         ""
      ),
      IF($I29=2,
         IFBLANK(
            _xldudf_CX_PUSH(AM29, CX_ENTITY, $B29, AM$11, AM$14, AM$19,),
            ""
         ),
         IF($I29=3,
            "",
            IFBLANK(
               _xldudf_CX_PUSH(AM29, CX_ENTITY, $B29, AM$11, AM$14, AM$19,),
               ""
            )
         )
      )
   )
)),"")</f>
        <v/>
      </c>
      <c r="DG29" s="1883" t="str" cm="1">
        <f t="array" aca="1" ref="DG29" ca="1">IFERROR(IF(AN29*fxVal_normal=_CF!AN29,"",IF(OR(AN29="", NOT(ISNUMBER(AN29)), ISERROR(AN29), $B29=""), "",
   IF($I29=1,
      IFBLANK(
         _xldudf_CX_PUSH(AN29*fxVal_normal, CX_ENTITY, $B29, AN$11, AN$14, AN$19,),
         ""
      ),
      IF($I29=2,
         IFBLANK(
            _xldudf_CX_PUSH(AN29, CX_ENTITY, $B29, AN$11, AN$14, AN$19,),
            ""
         ),
         IF($I29=3,
            "",
            IFBLANK(
               _xldudf_CX_PUSH(AN29, CX_ENTITY, $B29, AN$11, AN$14, AN$19,),
               ""
            )
         )
      )
   )
)),"")</f>
        <v/>
      </c>
      <c r="DH29" s="1883" t="str" cm="1">
        <f t="array" aca="1" ref="DH29" ca="1">IFERROR(IF(AO29*fxVal_normal=_CF!AO29,"",IF(OR(AO29="", NOT(ISNUMBER(AO29)), ISERROR(AO29), $B29=""), "",
   IF($I29=1,
      IFBLANK(
         _xldudf_CX_PUSH(AO29*fxVal_normal, CX_ENTITY, $B29, AO$11, AO$14, AO$19,),
         ""
      ),
      IF($I29=2,
         IFBLANK(
            _xldudf_CX_PUSH(AO29, CX_ENTITY, $B29, AO$11, AO$14, AO$19,),
            ""
         ),
         IF($I29=3,
            "",
            IFBLANK(
               _xldudf_CX_PUSH(AO29, CX_ENTITY, $B29, AO$11, AO$14, AO$19,),
               ""
            )
         )
      )
   )
)),"")</f>
        <v/>
      </c>
      <c r="DI29" s="1883" t="str" cm="1">
        <f t="array" aca="1" ref="DI29" ca="1">IFERROR(IF(AP29*fxVal_normal=_CF!AP29,"",IF(OR(AP29="", NOT(ISNUMBER(AP29)), ISERROR(AP29), $B29=""), "",
   IF($I29=1,
      IFBLANK(
         _xldudf_CX_PUSH(AP29*fxVal_normal, CX_ENTITY, $B29, AP$11, AP$14, AP$19,),
         ""
      ),
      IF($I29=2,
         IFBLANK(
            _xldudf_CX_PUSH(AP29, CX_ENTITY, $B29, AP$11, AP$14, AP$19,),
            ""
         ),
         IF($I29=3,
            "",
            IFBLANK(
               _xldudf_CX_PUSH(AP29, CX_ENTITY, $B29, AP$11, AP$14, AP$19,),
               ""
            )
         )
      )
   )
)),"")</f>
        <v/>
      </c>
      <c r="DJ29" s="1883" t="str" cm="1">
        <f t="array" aca="1" ref="DJ29" ca="1">IFERROR(IF(AQ29*fxVal_normal=_CF!AQ29,"",IF(OR(AQ29="", NOT(ISNUMBER(AQ29)), ISERROR(AQ29), $B29=""), "",
   IF($I29=1,
      IFBLANK(
         _xldudf_CX_PUSH(AQ29*fxVal_normal, CX_ENTITY, $B29, AQ$11, AQ$14, AQ$19,),
         ""
      ),
      IF($I29=2,
         IFBLANK(
            _xldudf_CX_PUSH(AQ29, CX_ENTITY, $B29, AQ$11, AQ$14, AQ$19,),
            ""
         ),
         IF($I29=3,
            "",
            IFBLANK(
               _xldudf_CX_PUSH(AQ29, CX_ENTITY, $B29, AQ$11, AQ$14, AQ$19,),
               ""
            )
         )
      )
   )
)),"")</f>
        <v/>
      </c>
      <c r="DK29" s="1883" t="str" cm="1">
        <f t="array" aca="1" ref="DK29" ca="1">IFERROR(IF(AR29*fxVal_normal=_CF!AR29,"",IF(OR(AR29="", NOT(ISNUMBER(AR29)), ISERROR(AR29), $B29=""), "",
   IF($I29=1,
      IFBLANK(
         _xldudf_CX_PUSH(AR29*fxVal_normal, CX_ENTITY, $B29, AR$11, AR$14, AR$19,),
         ""
      ),
      IF($I29=2,
         IFBLANK(
            _xldudf_CX_PUSH(AR29, CX_ENTITY, $B29, AR$11, AR$14, AR$19,),
            ""
         ),
         IF($I29=3,
            "",
            IFBLANK(
               _xldudf_CX_PUSH(AR29, CX_ENTITY, $B29, AR$11, AR$14, AR$19,),
               ""
            )
         )
      )
   )
)),"")</f>
        <v/>
      </c>
      <c r="DL29" s="1883" t="str" cm="1">
        <f t="array" aca="1" ref="DL29" ca="1">IFERROR(IF(AS29*fxVal_normal=_CF!AS29,"",IF(OR(AS29="", NOT(ISNUMBER(AS29)), ISERROR(AS29), $B29=""), "",
   IF($I29=1,
      IFBLANK(
         _xldudf_CX_PUSH(AS29*fxVal_normal, CX_ENTITY, $B29, AS$11, AS$14, AS$19,),
         ""
      ),
      IF($I29=2,
         IFBLANK(
            _xldudf_CX_PUSH(AS29, CX_ENTITY, $B29, AS$11, AS$14, AS$19,),
            ""
         ),
         IF($I29=3,
            "",
            IFBLANK(
               _xldudf_CX_PUSH(AS29, CX_ENTITY, $B29, AS$11, AS$14, AS$19,),
               ""
            )
         )
      )
   )
)),"")</f>
        <v/>
      </c>
      <c r="DM29" s="1883" t="str" cm="1">
        <f t="array" aca="1" ref="DM29" ca="1">IFERROR(IF(AT29*fxVal_normal=_CF!AT29,"",IF(OR(AT29="", NOT(ISNUMBER(AT29)), ISERROR(AT29), $B29=""), "",
   IF($I29=1,
      IFBLANK(
         _xldudf_CX_PUSH(AT29*fxVal_normal, CX_ENTITY, $B29, AT$11, AT$14, AT$19,),
         ""
      ),
      IF($I29=2,
         IFBLANK(
            _xldudf_CX_PUSH(AT29, CX_ENTITY, $B29, AT$11, AT$14, AT$19,),
            ""
         ),
         IF($I29=3,
            "",
            IFBLANK(
               _xldudf_CX_PUSH(AT29, CX_ENTITY, $B29, AT$11, AT$14, AT$19,),
               ""
            )
         )
      )
   )
)),"")</f>
        <v/>
      </c>
      <c r="DN29" s="1883" t="str" cm="1">
        <f t="array" aca="1" ref="DN29" ca="1">IFERROR(IF(AU29*fxVal_normal=_CF!AU29,"",IF(OR(AU29="", NOT(ISNUMBER(AU29)), ISERROR(AU29), $B29=""), "",
   IF($I29=1,
      IFBLANK(
         _xldudf_CX_PUSH(AU29*fxVal_normal, CX_ENTITY, $B29, AU$11, AU$14, AU$19,),
         ""
      ),
      IF($I29=2,
         IFBLANK(
            _xldudf_CX_PUSH(AU29, CX_ENTITY, $B29, AU$11, AU$14, AU$19,),
            ""
         ),
         IF($I29=3,
            "",
            IFBLANK(
               _xldudf_CX_PUSH(AU29, CX_ENTITY, $B29, AU$11, AU$14, AU$19,),
               ""
            )
         )
      )
   )
)),"")</f>
        <v/>
      </c>
      <c r="DO29" s="1883" t="str" cm="1">
        <f t="array" aca="1" ref="DO29" ca="1">IFERROR(IF(AV29*fxVal_normal=_CF!AV29,"",IF(OR(AV29="", NOT(ISNUMBER(AV29)), ISERROR(AV29), $B29=""), "",
   IF($I29=1,
      IFBLANK(
         _xldudf_CX_PUSH(AV29*fxVal_normal, CX_ENTITY, $B29, AV$11, AV$14, AV$19,),
         ""
      ),
      IF($I29=2,
         IFBLANK(
            _xldudf_CX_PUSH(AV29, CX_ENTITY, $B29, AV$11, AV$14, AV$19,),
            ""
         ),
         IF($I29=3,
            "",
            IFBLANK(
               _xldudf_CX_PUSH(AV29, CX_ENTITY, $B29, AV$11, AV$14, AV$19,),
               ""
            )
         )
      )
   )
)),"")</f>
        <v/>
      </c>
      <c r="DP29" s="1883" t="str" cm="1">
        <f t="array" aca="1" ref="DP29" ca="1">IFERROR(IF(AW29*fxVal_normal=_CF!AW29,"",IF(OR(AW29="", NOT(ISNUMBER(AW29)), ISERROR(AW29), $B29=""), "",
   IF($I29=1,
      IFBLANK(
         _xldudf_CX_PUSH(AW29*fxVal_normal, CX_ENTITY, $B29, AW$11, AW$14, AW$19,),
         ""
      ),
      IF($I29=2,
         IFBLANK(
            _xldudf_CX_PUSH(AW29, CX_ENTITY, $B29, AW$11, AW$14, AW$19,),
            ""
         ),
         IF($I29=3,
            "",
            IFBLANK(
               _xldudf_CX_PUSH(AW29, CX_ENTITY, $B29, AW$11, AW$14, AW$19,),
               ""
            )
         )
      )
   )
)),"")</f>
        <v/>
      </c>
      <c r="DQ29" s="1883" t="str" cm="1">
        <f t="array" aca="1" ref="DQ29" ca="1">IFERROR(IF(AX29*fxVal_normal=_CF!AX29,"",IF(OR(AX29="", NOT(ISNUMBER(AX29)), ISERROR(AX29), $B29=""), "",
   IF($I29=1,
      IFBLANK(
         _xldudf_CX_PUSH(AX29*fxVal_normal, CX_ENTITY, $B29, AX$11, AX$14, AX$19,),
         ""
      ),
      IF($I29=2,
         IFBLANK(
            _xldudf_CX_PUSH(AX29, CX_ENTITY, $B29, AX$11, AX$14, AX$19,),
            ""
         ),
         IF($I29=3,
            "",
            IFBLANK(
               _xldudf_CX_PUSH(AX29, CX_ENTITY, $B29, AX$11, AX$14, AX$19,),
               ""
            )
         )
      )
   )
)),"")</f>
        <v/>
      </c>
      <c r="DR29" s="1883" t="str" cm="1">
        <f t="array" aca="1" ref="DR29" ca="1">IFERROR(IF(AY29*fxVal_normal=_CF!AY29,"",IF(OR(AY29="", NOT(ISNUMBER(AY29)), ISERROR(AY29), $B29=""), "",
   IF($I29=1,
      IFBLANK(
         _xldudf_CX_PUSH(AY29*fxVal_normal, CX_ENTITY, $B29, AY$11, AY$14, AY$19,),
         ""
      ),
      IF($I29=2,
         IFBLANK(
            _xldudf_CX_PUSH(AY29, CX_ENTITY, $B29, AY$11, AY$14, AY$19,),
            ""
         ),
         IF($I29=3,
            "",
            IFBLANK(
               _xldudf_CX_PUSH(AY29, CX_ENTITY, $B29, AY$11, AY$14, AY$19,),
               ""
            )
         )
      )
   )
)),"")</f>
        <v/>
      </c>
      <c r="DS29" s="1883" t="str" cm="1">
        <f t="array" aca="1" ref="DS29" ca="1">IFERROR(IF(AZ29*fxVal_normal=_CF!AZ29,"",IF(OR(AZ29="", NOT(ISNUMBER(AZ29)), ISERROR(AZ29), $B29=""), "",
   IF($I29=1,
      IFBLANK(
         _xldudf_CX_PUSH(AZ29*fxVal_normal, CX_ENTITY, $B29, AZ$11, AZ$14, AZ$19,),
         ""
      ),
      IF($I29=2,
         IFBLANK(
            _xldudf_CX_PUSH(AZ29, CX_ENTITY, $B29, AZ$11, AZ$14, AZ$19,),
            ""
         ),
         IF($I29=3,
            "",
            IFBLANK(
               _xldudf_CX_PUSH(AZ29, CX_ENTITY, $B29, AZ$11, AZ$14, AZ$19,),
               ""
            )
         )
      )
   )
)),"")</f>
        <v/>
      </c>
      <c r="DT29" s="1883" t="str" cm="1">
        <f t="array" aca="1" ref="DT29" ca="1">IFERROR(IF(BA29*fxVal_normal=_CF!BA29,"",IF(OR(BA29="", NOT(ISNUMBER(BA29)), ISERROR(BA29), $B29=""), "",
   IF($I29=1,
      IFBLANK(
         _xldudf_CX_PUSH(BA29*fxVal_normal, CX_ENTITY, $B29, BA$11, BA$14, BA$19,),
         ""
      ),
      IF($I29=2,
         IFBLANK(
            _xldudf_CX_PUSH(BA29, CX_ENTITY, $B29, BA$11, BA$14, BA$19,),
            ""
         ),
         IF($I29=3,
            "",
            IFBLANK(
               _xldudf_CX_PUSH(BA29, CX_ENTITY, $B29, BA$11, BA$14, BA$19,),
               ""
            )
         )
      )
   )
)),"")</f>
        <v/>
      </c>
      <c r="DU29" s="1883" t="str" cm="1">
        <f t="array" aca="1" ref="DU29" ca="1">IFERROR(IF(BB29*fxVal_normal=_CF!BB29,"",IF(OR(BB29="", NOT(ISNUMBER(BB29)), ISERROR(BB29), $B29=""), "",
   IF($I29=1,
      IFBLANK(
         _xldudf_CX_PUSH(BB29*fxVal_normal, CX_ENTITY, $B29, BB$11, BB$14, BB$19,),
         ""
      ),
      IF($I29=2,
         IFBLANK(
            _xldudf_CX_PUSH(BB29, CX_ENTITY, $B29, BB$11, BB$14, BB$19,),
            ""
         ),
         IF($I29=3,
            "",
            IFBLANK(
               _xldudf_CX_PUSH(BB29, CX_ENTITY, $B29, BB$11, BB$14, BB$19,),
               ""
            )
         )
      )
   )
)),"")</f>
        <v/>
      </c>
      <c r="DV29" s="1883" t="str" cm="1">
        <f t="array" aca="1" ref="DV29" ca="1">IFERROR(IF(BC29*fxVal_normal=_CF!BC29,"",IF(OR(BC29="", NOT(ISNUMBER(BC29)), ISERROR(BC29), $B29=""), "",
   IF($I29=1,
      IFBLANK(
         _xldudf_CX_PUSH(BC29*fxVal_normal, CX_ENTITY, $B29, BC$11, BC$14, BC$19,),
         ""
      ),
      IF($I29=2,
         IFBLANK(
            _xldudf_CX_PUSH(BC29, CX_ENTITY, $B29, BC$11, BC$14, BC$19,),
            ""
         ),
         IF($I29=3,
            "",
            IFBLANK(
               _xldudf_CX_PUSH(BC29, CX_ENTITY, $B29, BC$11, BC$14, BC$19,),
               ""
            )
         )
      )
   )
)),"")</f>
        <v/>
      </c>
      <c r="DW29" s="1883" t="str" cm="1">
        <f t="array" aca="1" ref="DW29" ca="1">IFERROR(IF(BD29*fxVal_normal=_CF!BD29,"",IF(OR(BD29="", NOT(ISNUMBER(BD29)), ISERROR(BD29), $B29=""), "",
   IF($I29=1,
      IFBLANK(
         _xldudf_CX_PUSH(BD29*fxVal_normal, CX_ENTITY, $B29, BD$11, BD$14, BD$19,),
         ""
      ),
      IF($I29=2,
         IFBLANK(
            _xldudf_CX_PUSH(BD29, CX_ENTITY, $B29, BD$11, BD$14, BD$19,),
            ""
         ),
         IF($I29=3,
            "",
            IFBLANK(
               _xldudf_CX_PUSH(BD29, CX_ENTITY, $B29, BD$11, BD$14, BD$19,),
               ""
            )
         )
      )
   )
)),"")</f>
        <v/>
      </c>
      <c r="DX29" s="1883" t="str" cm="1">
        <f t="array" aca="1" ref="DX29" ca="1">IFERROR(IF(BE29*fxVal_normal=_CF!BE29,"",IF(OR(BE29="", NOT(ISNUMBER(BE29)), ISERROR(BE29), $B29=""), "",
   IF($I29=1,
      IFBLANK(
         _xldudf_CX_PUSH(BE29*fxVal_normal, CX_ENTITY, $B29, BE$11, BE$14, BE$19,),
         ""
      ),
      IF($I29=2,
         IFBLANK(
            _xldudf_CX_PUSH(BE29, CX_ENTITY, $B29, BE$11, BE$14, BE$19,),
            ""
         ),
         IF($I29=3,
            "",
            IFBLANK(
               _xldudf_CX_PUSH(BE29, CX_ENTITY, $B29, BE$11, BE$14, BE$19,),
               ""
            )
         )
      )
   )
)),"")</f>
        <v/>
      </c>
      <c r="DY29" s="1883" t="str" cm="1">
        <f t="array" aca="1" ref="DY29" ca="1">IFERROR(IF(BF29*fxVal_normal=_CF!BF29,"",IF(OR(BF29="", NOT(ISNUMBER(BF29)), ISERROR(BF29), $B29=""), "",
   IF($I29=1,
      IFBLANK(
         _xldudf_CX_PUSH(BF29*fxVal_normal, CX_ENTITY, $B29, BF$11, BF$14, BF$19,),
         ""
      ),
      IF($I29=2,
         IFBLANK(
            _xldudf_CX_PUSH(BF29, CX_ENTITY, $B29, BF$11, BF$14, BF$19,),
            ""
         ),
         IF($I29=3,
            "",
            IFBLANK(
               _xldudf_CX_PUSH(BF29, CX_ENTITY, $B29, BF$11, BF$14, BF$19,),
               ""
            )
         )
      )
   )
)),"")</f>
        <v/>
      </c>
      <c r="DZ29" s="1883" t="str" cm="1">
        <f t="array" aca="1" ref="DZ29" ca="1">IFERROR(IF(BG29*fxVal_normal=_CF!BG29,"",IF(OR(BG29="", NOT(ISNUMBER(BG29)), ISERROR(BG29), $B29=""), "",
   IF($I29=1,
      IFBLANK(
         _xldudf_CX_PUSH(BG29*fxVal_normal, CX_ENTITY, $B29, BG$11, BG$14, BG$19,),
         ""
      ),
      IF($I29=2,
         IFBLANK(
            _xldudf_CX_PUSH(BG29, CX_ENTITY, $B29, BG$11, BG$14, BG$19,),
            ""
         ),
         IF($I29=3,
            "",
            IFBLANK(
               _xldudf_CX_PUSH(BG29, CX_ENTITY, $B29, BG$11, BG$14, BG$19,),
               ""
            )
         )
      )
   )
)),"")</f>
        <v/>
      </c>
      <c r="EA29" s="1883" t="str" cm="1">
        <f t="array" aca="1" ref="EA29" ca="1">IFERROR(IF(BH29*fxVal_normal=_CF!BH29,"",IF(OR(BH29="", NOT(ISNUMBER(BH29)), ISERROR(BH29), $B29=""), "",
   IF($I29=1,
      IFBLANK(
         _xldudf_CX_PUSH(BH29*fxVal_normal, CX_ENTITY, $B29, BH$11, BH$14, BH$19,),
         ""
      ),
      IF($I29=2,
         IFBLANK(
            _xldudf_CX_PUSH(BH29, CX_ENTITY, $B29, BH$11, BH$14, BH$19,),
            ""
         ),
         IF($I29=3,
            "",
            IFBLANK(
               _xldudf_CX_PUSH(BH29, CX_ENTITY, $B29, BH$11, BH$14, BH$19,),
               ""
            )
         )
      )
   )
)),"")</f>
        <v/>
      </c>
      <c r="EB29" s="1883" t="str" cm="1">
        <f t="array" aca="1" ref="EB29" ca="1">IFERROR(IF(BI29*fxVal_normal=_CF!BI29,"",IF(OR(BI29="", NOT(ISNUMBER(BI29)), ISERROR(BI29), $B29=""), "",
   IF($I29=1,
      IFBLANK(
         _xldudf_CX_PUSH(BI29*fxVal_normal, CX_ENTITY, $B29, BI$11, BI$14, BI$19,),
         ""
      ),
      IF($I29=2,
         IFBLANK(
            _xldudf_CX_PUSH(BI29, CX_ENTITY, $B29, BI$11, BI$14, BI$19,),
            ""
         ),
         IF($I29=3,
            "",
            IFBLANK(
               _xldudf_CX_PUSH(BI29, CX_ENTITY, $B29, BI$11, BI$14, BI$19,),
               ""
            )
         )
      )
   )
)),"")</f>
        <v/>
      </c>
      <c r="EC29" s="1883" t="str" cm="1">
        <f t="array" aca="1" ref="EC29" ca="1">IFERROR(IF(BJ29*fxVal_normal=_CF!BJ29,"",IF(OR(BJ29="", NOT(ISNUMBER(BJ29)), ISERROR(BJ29), $B29=""), "",
   IF($I29=1,
      IFBLANK(
         _xldudf_CX_PUSH(BJ29*fxVal_normal, CX_ENTITY, $B29, BJ$11, BJ$14, BJ$19,),
         ""
      ),
      IF($I29=2,
         IFBLANK(
            _xldudf_CX_PUSH(BJ29, CX_ENTITY, $B29, BJ$11, BJ$14, BJ$19,),
            ""
         ),
         IF($I29=3,
            "",
            IFBLANK(
               _xldudf_CX_PUSH(BJ29, CX_ENTITY, $B29, BJ$11, BJ$14, BJ$19,),
               ""
            )
         )
      )
   )
)),"")</f>
        <v/>
      </c>
      <c r="ED29" s="1883" t="str" cm="1">
        <f t="array" aca="1" ref="ED29" ca="1">IFERROR(IF(BK29*fxVal_normal=_CF!BK29,"",IF(OR(BK29="", NOT(ISNUMBER(BK29)), ISERROR(BK29), $B29=""), "",
   IF($I29=1,
      IFBLANK(
         _xldudf_CX_PUSH(BK29*fxVal_normal, CX_ENTITY, $B29, BK$11, BK$14, BK$19,),
         ""
      ),
      IF($I29=2,
         IFBLANK(
            _xldudf_CX_PUSH(BK29, CX_ENTITY, $B29, BK$11, BK$14, BK$19,),
            ""
         ),
         IF($I29=3,
            "",
            IFBLANK(
               _xldudf_CX_PUSH(BK29, CX_ENTITY, $B29, BK$11, BK$14, BK$19,),
               ""
            )
         )
      )
   )
)),"")</f>
        <v/>
      </c>
      <c r="EE29" s="1883" t="str" cm="1">
        <f t="array" aca="1" ref="EE29" ca="1">IFERROR(IF(BL29*fxVal_normal=_CF!BL29,"",IF(OR(BL29="", NOT(ISNUMBER(BL29)), ISERROR(BL29), $B29=""), "",
   IF($I29=1,
      IFBLANK(
         _xldudf_CX_PUSH(BL29*fxVal_normal, CX_ENTITY, $B29, BL$11, BL$14, BL$19,),
         ""
      ),
      IF($I29=2,
         IFBLANK(
            _xldudf_CX_PUSH(BL29, CX_ENTITY, $B29, BL$11, BL$14, BL$19,),
            ""
         ),
         IF($I29=3,
            "",
            IFBLANK(
               _xldudf_CX_PUSH(BL29, CX_ENTITY, $B29, BL$11, BL$14, BL$19,),
               ""
            )
         )
      )
   )
)),"")</f>
        <v/>
      </c>
      <c r="EF29" s="1883" t="str" cm="1">
        <f t="array" aca="1" ref="EF29" ca="1">IFERROR(IF(BM29*fxVal_normal=_CF!BM29,"",IF(OR(BM29="", NOT(ISNUMBER(BM29)), ISERROR(BM29), $B29=""), "",
   IF($I29=1,
      IFBLANK(
         _xldudf_CX_PUSH(BM29*fxVal_normal, CX_ENTITY, $B29, BM$11, BM$14, BM$19,),
         ""
      ),
      IF($I29=2,
         IFBLANK(
            _xldudf_CX_PUSH(BM29, CX_ENTITY, $B29, BM$11, BM$14, BM$19,),
            ""
         ),
         IF($I29=3,
            "",
            IFBLANK(
               _xldudf_CX_PUSH(BM29, CX_ENTITY, $B29, BM$11, BM$14, BM$19,),
               ""
            )
         )
      )
   )
)),"")</f>
        <v/>
      </c>
      <c r="EG29" s="1883" t="str" cm="1">
        <f t="array" aca="1" ref="EG29" ca="1">IFERROR(IF(BN29*fxVal_normal=_CF!BN29,"",IF(OR(BN29="",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37" ht="21" customHeight="1">
      <c r="A30" s="1626"/>
      <c r="B30" s="811" t="str" cm="1">
        <f t="array" ref="B30">IFBLANK( _CF!F30,"")</f>
        <v>Principal Repayments</v>
      </c>
      <c r="C30" s="811" t="str" cm="1">
        <f t="array" ref="C30">IFBLANK(_CF!C30,"")</f>
        <v>Principal Repayments (Company View)</v>
      </c>
      <c r="D30" s="1549"/>
      <c r="E30" s="811"/>
      <c r="F30" s="574"/>
      <c r="G30" s="401"/>
      <c r="H30" s="401">
        <v>0</v>
      </c>
      <c r="I30" s="401">
        <v>1</v>
      </c>
      <c r="J30" s="401" cm="1">
        <f t="array" ref="J30">IFBLANK( Z30,"")</f>
        <v>1</v>
      </c>
      <c r="K30" s="401"/>
      <c r="N30" s="158"/>
      <c r="O30" s="101"/>
      <c r="P30" s="52"/>
      <c r="Q30" s="101"/>
      <c r="R30" s="126"/>
      <c r="S30" s="101"/>
      <c r="T30" s="101"/>
      <c r="U30" s="39"/>
      <c r="W30" s="932" t="str">
        <f t="shared" si="1"/>
        <v>Actual</v>
      </c>
      <c r="X30" s="815">
        <f>_CF!X30</f>
        <v>-1</v>
      </c>
      <c r="Y30" s="916">
        <v>2</v>
      </c>
      <c r="Z30" s="198" cm="1">
        <f t="array" ref="Z30">_xlfn.SWITCH(
    TRUE,
    _CF!$L30=TRUE, 1,
    _CF!$L30=FALSE,-1,
    _CF!$L30=-1,0,
"n/a"
)</f>
        <v>1</v>
      </c>
      <c r="AA30" s="200"/>
      <c r="AB30" s="88" t="str">
        <f>_CF!AB30</f>
        <v>Principal Repayments</v>
      </c>
      <c r="AC30" s="88" t="e" cm="1" vm="5">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#VALUE!</v>
      </c>
      <c r="AD30" s="2281">
        <v>1</v>
      </c>
      <c r="AE30" s="2281">
        <v>1</v>
      </c>
      <c r="AF30" s="2281">
        <v>1</v>
      </c>
      <c r="AG30" s="2281">
        <v>1</v>
      </c>
      <c r="AH30" s="2281">
        <v>1</v>
      </c>
      <c r="AI30" s="2281">
        <v>1</v>
      </c>
      <c r="AJ30" s="2281">
        <v>1</v>
      </c>
      <c r="AK30" s="2281">
        <v>1</v>
      </c>
      <c r="AL30" s="2281">
        <v>1</v>
      </c>
      <c r="AM30" s="2281">
        <v>1</v>
      </c>
      <c r="AN30" s="2281">
        <v>1</v>
      </c>
      <c r="AO30" s="2281">
        <v>1</v>
      </c>
      <c r="AP30" s="2281">
        <v>1</v>
      </c>
      <c r="AQ30" s="2281">
        <v>1</v>
      </c>
      <c r="AR30" s="2281">
        <v>1</v>
      </c>
      <c r="AS30" s="2281">
        <v>1</v>
      </c>
      <c r="AT30" s="2281">
        <v>1</v>
      </c>
      <c r="AU30" s="2281">
        <v>1</v>
      </c>
      <c r="AV30" s="2281">
        <v>1</v>
      </c>
      <c r="AW30" s="2281">
        <v>1</v>
      </c>
      <c r="AX30" s="2281">
        <v>1</v>
      </c>
      <c r="AY30" s="2281">
        <v>1</v>
      </c>
      <c r="AZ30" s="2281">
        <v>1</v>
      </c>
      <c r="BA30" s="2281">
        <v>1</v>
      </c>
      <c r="BB30" s="2281">
        <v>1</v>
      </c>
      <c r="BC30" s="2281">
        <v>1</v>
      </c>
      <c r="BD30" s="2281">
        <v>1</v>
      </c>
      <c r="BE30" s="2281">
        <v>1</v>
      </c>
      <c r="BF30" s="2281">
        <v>1</v>
      </c>
      <c r="BG30" s="2281">
        <v>1</v>
      </c>
      <c r="BH30" s="2281">
        <v>1</v>
      </c>
      <c r="BI30" s="2281">
        <v>1</v>
      </c>
      <c r="BJ30" s="2281">
        <v>1</v>
      </c>
      <c r="BK30" s="2281">
        <v>1</v>
      </c>
      <c r="BL30" s="2281">
        <v>1</v>
      </c>
      <c r="BM30" s="2281">
        <v>1</v>
      </c>
      <c r="BN30" s="2281">
        <v>1</v>
      </c>
      <c r="BO30" s="2115"/>
      <c r="BP30" s="2115"/>
      <c r="BQ30" s="2115"/>
      <c r="BR30" s="2115"/>
      <c r="BS30" s="2115"/>
      <c r="BT30" s="2115"/>
      <c r="BU30" s="2115"/>
      <c r="BV30" s="2115"/>
      <c r="BW30" s="2115"/>
      <c r="BX30" s="2115"/>
      <c r="BY30" s="2115"/>
      <c r="BZ30" s="2115"/>
      <c r="CA30" s="1330"/>
      <c r="CB30" s="537"/>
      <c r="CC30" s="1484"/>
      <c r="CD30" s="1461" t="e" cm="1">
        <f t="array" aca="1" ref="CD30" ca="1">_xlfn.LET( _xlpm.CheckBlank, SUM(CF!$AD30:$BN30) = 0, IF(_xlpm.CheckBlank, "", SUM(_xlfn._xlws.FILTER(CF!$AD30:$BN30,(YEAR(CF!$AD$12:$BN$12)=CF!CD$12)*(array_timeline&lt;=CF!CD$11)))))</f>
        <v>#NAME?</v>
      </c>
      <c r="CE30" s="1461" t="e" cm="1">
        <f t="array" aca="1" ref="CE30" ca="1">_xlfn.LET( _xlpm.CheckBlank, SUM(CF!$AD30:$BN30) = 0, IF(_xlpm.CheckBlank, "", SUM(_xlfn._xlws.FILTER(CF!$AD30:$BN30,(YEAR(CF!$AD$12:$BN$12)=CF!CE$12)*(array_timeline&lt;=CF!CE$11)))))</f>
        <v>#NAME?</v>
      </c>
      <c r="CF30" s="1314"/>
      <c r="CG30" s="1461" t="e" cm="1">
        <f t="array" aca="1" ref="CG30" ca="1">_xlfn.LET(_xlpm.CheckBlank,SUM(CF!$AD30:$BN30)=0,IF(_xlpm.CheckBlank,"",SUM(_xlfn._xlws.FILTER(CF!$AD30:$BN30,(YEAR(CF!$AD$12:$BN$12)=CF!CG$12)*(array_timeline&lt;=CF!CG$11)))))</f>
        <v>#NAME?</v>
      </c>
      <c r="CH30" s="1461" t="e" cm="1">
        <f t="array" aca="1" ref="CH30" ca="1">_xlfn.LET(_xlpm.CheckBlank,SUM(CF!$AD30:$BN30)=0,IF(_xlpm.CheckBlank,"",SUM(_xlfn._xlws.FILTER(CF!$AD30:$BN30,(YEAR(CF!$AD$12:$BN$12)=CF!CH$12)*(array_timeline&lt;=CF!CH$11)))))</f>
        <v>#NAME?</v>
      </c>
      <c r="CI30" s="1314"/>
      <c r="CJ30" s="1461" cm="1">
        <f t="array" ref="CJ30">_xlfn.LET( _xlpm.CheckBlank, SUM(CF!$AD30:$BN30) = 0, IF(_xlpm.CheckBlank, "", SUM(_xlfn.TAKE(_xlfn.DROP(CF!$AD30:$BN30, ,-DATEDIFF(CF!CJ$11, val_asOfDate,"M")),1,-12))))</f>
        <v>12</v>
      </c>
      <c r="CK30" s="1461" cm="1">
        <f t="array" ref="CK30">_xlfn.LET( _xlpm.CheckBlank, SUM(CF!$AD30:$BN30) = 0, IF(_xlpm.CheckBlank, "", SUM(_xlfn.TAKE(_xlfn.DROP(CF!$AD30:$BN30, ,-DATEDIFF(CF!CK$11, val_asOfDate,"M")),1,-12))))</f>
        <v>12</v>
      </c>
      <c r="CL30" s="1314"/>
      <c r="CM30" s="1552" t="e" cm="1">
        <f t="array" aca="1" ref="CM30" ca="1">TODECIMAL(IFBLANK(_CF!CM30,""), fxVal_normal)</f>
        <v>#NAME?</v>
      </c>
      <c r="CN30" s="1552" t="e" cm="1">
        <f t="array" aca="1" ref="CN30" ca="1">TODECIMAL(IFBLANK(_CF!CN30,""), fxVal_normal)</f>
        <v>#NAME?</v>
      </c>
      <c r="CO30" s="34"/>
      <c r="CQ30" s="2085" t="str" cm="1">
        <f t="array" aca="1" ref="CQ30" ca="1">IFERROR(IF(Y30&lt;&gt;AB30,_xldudf_CX_PUSH(Y30,CX_ENTITY,C30,EOMONTH(val_asOfDate,0)),""),"")</f>
        <v/>
      </c>
      <c r="CR30" s="2085" t="str" cm="1">
        <f t="array" aca="1" ref="CR30" ca="1">IFERROR(IF(Y30&lt;&gt;AB30,_xldudf_CX_PUSH(Y30,CX_ENTITY,C30,EOMONTH(val_asOfDate,1)),""),"")</f>
        <v/>
      </c>
      <c r="CS30" s="2085" t="str" cm="1">
        <f t="array" aca="1" ref="CS30" ca="1">IFERROR(IF(Y30&lt;&gt;AB30,_xldudf_CX_PUSH(Y30,CX_ENTITY,C30,EOMONTH(val_asOfDate,2)),""),"")</f>
        <v/>
      </c>
      <c r="CT30" s="2085" t="str" cm="1">
        <f t="array" aca="1" ref="CT30" ca="1">IFERROR(IF(Y30&lt;&gt;AB30,_xldudf_CX_PUSH(Y30,CX_ENTITY,C30,EOMONTH(val_asOfDate,3)),""),"")</f>
        <v/>
      </c>
      <c r="CU30" s="2086" t="str" cm="1">
        <f t="array" aca="1" ref="CU30" ca="1">IFERROR(IF(CM30*fxVal_normal=_CF!CM30,"",IF(OR($CM30="",, NOT(ISNUMBER($CM30)), ISERROR($CM30), $B30=""), "",
   IF($I30=1,
      IFBLANK(
         _xldudf_CX_PUSH($CM30*fxVal_normal, CX_ENTITY, $B30, $CM$11, $CM$14, $CM$19,),
         ""
      ),
      IF($I30=2,
         IFBLANK(
            _xldudf_CX_PUSH($CM30, CX_ENTITY, $B30, $CM$11, $CM$14, $CM$19,),
            ""
         ),
         IF($I30=3,
            "",
            IFBLANK(
               _xldudf_CX_PUSH($CM30, CX_ENTITY, $B30, $CM$11, $CM$14, $CM$19,),
               ""
            )
         )
      )
   )
)),"")</f>
        <v/>
      </c>
      <c r="CV30" s="2086" t="str" cm="1">
        <f t="array" aca="1" ref="CV30" ca="1">IFERROR(IF(CN30*fxVal_normal=_CF!CN30,"",IF(OR($CN30="",, NOT(ISNUMBER($CN30)), ISERROR($CN30), $B30=""), "",
   IF($I30=1,
      IFBLANK(
         _xldudf_CX_PUSH($CN30*fxVal_normal, CX_ENTITY, $B30, $CN$11, $CN$14, $CN$19,),
         ""
      ),
      IF($I30=2,
         IFBLANK(
            _xldudf_CX_PUSH($CN30, CX_ENTITY, $B30, $CN$11, $CN$14, $CN$19,),
            ""
         ),
         IF($I30=3,
            "",
            IFBLANK(
               _xldudf_CX_PUSH($CN30, CX_ENTITY, $B30, $CN$11, $CN$14, $CN$19,),
               ""
            )
         )
      )
   )
)),"")</f>
        <v/>
      </c>
      <c r="CW30" s="1883" t="str" cm="1">
        <f t="array" aca="1" ref="CW30" ca="1">IFERROR(IF(AD30*fxVal_normal=_CF!AD30,"",IF(OR(AD30="", NOT(ISNUMBER(AD30)), ISERROR(AD30), $B30=""), "",
   IF($I30=1,
      IFBLANK(
         _xldudf_CX_PUSH(AD30*fxVal_normal, CX_ENTITY, $B30, AD$11, AD$14, AD$19,),
         ""
      ),
      IF($I30=2,
         IFBLANK(
            _xldudf_CX_PUSH(AD30, CX_ENTITY, $B30, AD$11, AD$14, AD$19,),
            ""
         ),
         IF($I30=3,
            "",
            IFBLANK(
               _xldudf_CX_PUSH(AD30, CX_ENTITY, $B30, AD$11, AD$14, AD$19,),
               ""
            )
         )
      )
   )
)),"")</f>
        <v/>
      </c>
      <c r="CX30" s="1883" t="str" cm="1">
        <f t="array" aca="1" ref="CX30" ca="1">IFERROR(IF(AE30*fxVal_normal=_CF!AE30,"",IF(OR(AE30="", NOT(ISNUMBER(AE30)), ISERROR(AE30), $B30=""), "",
   IF($I30=1,
      IFBLANK(
         _xldudf_CX_PUSH(AE30*fxVal_normal, CX_ENTITY, $B30, AE$11, AE$14, AE$19,),
         ""
      ),
      IF($I30=2,
         IFBLANK(
            _xldudf_CX_PUSH(AE30, CX_ENTITY, $B30, AE$11, AE$14, AE$19,),
            ""
         ),
         IF($I30=3,
            "",
            IFBLANK(
               _xldudf_CX_PUSH(AE30, CX_ENTITY, $B30, AE$11, AE$14, AE$19,),
               ""
            )
         )
      )
   )
)),"")</f>
        <v/>
      </c>
      <c r="CY30" s="1883" t="str" cm="1">
        <f t="array" aca="1" ref="CY30" ca="1">IFERROR(IF(AF30*fxVal_normal=_CF!AF30,"",IF(OR(AF30="", NOT(ISNUMBER(AF30)), ISERROR(AF30), $B30=""), "",
   IF($I30=1,
      IFBLANK(
         _xldudf_CX_PUSH(AF30*fxVal_normal, CX_ENTITY, $B30, AF$11, AF$14, AF$19,),
         ""
      ),
      IF($I30=2,
         IFBLANK(
            _xldudf_CX_PUSH(AF30, CX_ENTITY, $B30, AF$11, AF$14, AF$19,),
            ""
         ),
         IF($I30=3,
            "",
            IFBLANK(
               _xldudf_CX_PUSH(AF30, CX_ENTITY, $B30, AF$11, AF$14, AF$19,),
               ""
            )
         )
      )
   )
)),"")</f>
        <v/>
      </c>
      <c r="CZ30" s="1883" t="str" cm="1">
        <f t="array" aca="1" ref="CZ30" ca="1">IFERROR(IF(AG30*fxVal_normal=_CF!AG30,"",IF(OR(AG30="", NOT(ISNUMBER(AG30)), ISERROR(AG30), $B30=""), "",
   IF($I30=1,
      IFBLANK(
         _xldudf_CX_PUSH(AG30*fxVal_normal, CX_ENTITY, $B30, AG$11, AG$14, AG$19,),
         ""
      ),
      IF($I30=2,
         IFBLANK(
            _xldudf_CX_PUSH(AG30, CX_ENTITY, $B30, AG$11, AG$14, AG$19,),
            ""
         ),
         IF($I30=3,
            "",
            IFBLANK(
               _xldudf_CX_PUSH(AG30, CX_ENTITY, $B30, AG$11, AG$14, AG$19,),
               ""
            )
         )
      )
   )
)),"")</f>
        <v/>
      </c>
      <c r="DA30" s="1883" t="str" cm="1">
        <f t="array" aca="1" ref="DA30" ca="1">IFERROR(IF(AH30*fxVal_normal=_CF!AH30,"",IF(OR(AH30="", NOT(ISNUMBER(AH30)), ISERROR(AH30), $B30=""), "",
   IF($I30=1,
      IFBLANK(
         _xldudf_CX_PUSH(AH30*fxVal_normal, CX_ENTITY, $B30, AH$11, AH$14, AH$19,),
         ""
      ),
      IF($I30=2,
         IFBLANK(
            _xldudf_CX_PUSH(AH30, CX_ENTITY, $B30, AH$11, AH$14, AH$19,),
            ""
         ),
         IF($I30=3,
            "",
            IFBLANK(
               _xldudf_CX_PUSH(AH30, CX_ENTITY, $B30, AH$11, AH$14, AH$19,),
               ""
            )
         )
      )
   )
)),"")</f>
        <v/>
      </c>
      <c r="DB30" s="1883" t="str" cm="1">
        <f t="array" aca="1" ref="DB30" ca="1">IFERROR(IF(AI30*fxVal_normal=_CF!AI30,"",IF(OR(AI30="", NOT(ISNUMBER(AI30)), ISERROR(AI30), $B30=""), "",
   IF($I30=1,
      IFBLANK(
         _xldudf_CX_PUSH(AI30*fxVal_normal, CX_ENTITY, $B30, AI$11, AI$14, AI$19,),
         ""
      ),
      IF($I30=2,
         IFBLANK(
            _xldudf_CX_PUSH(AI30, CX_ENTITY, $B30, AI$11, AI$14, AI$19,),
            ""
         ),
         IF($I30=3,
            "",
            IFBLANK(
               _xldudf_CX_PUSH(AI30, CX_ENTITY, $B30, AI$11, AI$14, AI$19,),
               ""
            )
         )
      )
   )
)),"")</f>
        <v/>
      </c>
      <c r="DC30" s="1883" t="str" cm="1">
        <f t="array" aca="1" ref="DC30" ca="1">IFERROR(IF(AJ30*fxVal_normal=_CF!AJ30,"",IF(OR(AJ30="", NOT(ISNUMBER(AJ30)), ISERROR(AJ30), $B30=""), "",
   IF($I30=1,
      IFBLANK(
         _xldudf_CX_PUSH(AJ30*fxVal_normal, CX_ENTITY, $B30, AJ$11, AJ$14, AJ$19,),
         ""
      ),
      IF($I30=2,
         IFBLANK(
            _xldudf_CX_PUSH(AJ30, CX_ENTITY, $B30, AJ$11, AJ$14, AJ$19,),
            ""
         ),
         IF($I30=3,
            "",
            IFBLANK(
               _xldudf_CX_PUSH(AJ30, CX_ENTITY, $B30, AJ$11, AJ$14, AJ$19,),
               ""
            )
         )
      )
   )
)),"")</f>
        <v/>
      </c>
      <c r="DD30" s="1883" t="str" cm="1">
        <f t="array" aca="1" ref="DD30" ca="1">IFERROR(IF(AK30*fxVal_normal=_CF!AK30,"",IF(OR(AK30="", NOT(ISNUMBER(AK30)), ISERROR(AK30), $B30=""), "",
   IF($I30=1,
      IFBLANK(
         _xldudf_CX_PUSH(AK30*fxVal_normal, CX_ENTITY, $B30, AK$11, AK$14, AK$19,),
         ""
      ),
      IF($I30=2,
         IFBLANK(
            _xldudf_CX_PUSH(AK30, CX_ENTITY, $B30, AK$11, AK$14, AK$19,),
            ""
         ),
         IF($I30=3,
            "",
            IFBLANK(
               _xldudf_CX_PUSH(AK30, CX_ENTITY, $B30, AK$11, AK$14, AK$19,),
               ""
            )
         )
      )
   )
)),"")</f>
        <v/>
      </c>
      <c r="DE30" s="1883" t="str" cm="1">
        <f t="array" aca="1" ref="DE30" ca="1">IFERROR(IF(AL30*fxVal_normal=_CF!AL30,"",IF(OR(AL30="", NOT(ISNUMBER(AL30)), ISERROR(AL30), $B30=""), "",
   IF($I30=1,
      IFBLANK(
         _xldudf_CX_PUSH(AL30*fxVal_normal, CX_ENTITY, $B30, AL$11, AL$14, AL$19,),
         ""
      ),
      IF($I30=2,
         IFBLANK(
            _xldudf_CX_PUSH(AL30, CX_ENTITY, $B30, AL$11, AL$14, AL$19,),
            ""
         ),
         IF($I30=3,
            "",
            IFBLANK(
               _xldudf_CX_PUSH(AL30, CX_ENTITY, $B30, AL$11, AL$14, AL$19,),
               ""
            )
         )
      )
   )
)),"")</f>
        <v/>
      </c>
      <c r="DF30" s="1883" t="str" cm="1">
        <f t="array" aca="1" ref="DF30" ca="1">IFERROR(IF(AM30*fxVal_normal=_CF!AM30,"",IF(OR(AM30="", NOT(ISNUMBER(AM30)), ISERROR(AM30), $B30=""), "",
   IF($I30=1,
      IFBLANK(
         _xldudf_CX_PUSH(AM30*fxVal_normal, CX_ENTITY, $B30, AM$11, AM$14, AM$19,),
         ""
      ),
      IF($I30=2,
         IFBLANK(
            _xldudf_CX_PUSH(AM30, CX_ENTITY, $B30, AM$11, AM$14, AM$19,),
            ""
         ),
         IF($I30=3,
            "",
            IFBLANK(
               _xldudf_CX_PUSH(AM30, CX_ENTITY, $B30, AM$11, AM$14, AM$19,),
               ""
            )
         )
      )
   )
)),"")</f>
        <v/>
      </c>
      <c r="DG30" s="1883" t="str" cm="1">
        <f t="array" aca="1" ref="DG30" ca="1">IFERROR(IF(AN30*fxVal_normal=_CF!AN30,"",IF(OR(AN30="", NOT(ISNUMBER(AN30)), ISERROR(AN30), $B30=""), "",
   IF($I30=1,
      IFBLANK(
         _xldudf_CX_PUSH(AN30*fxVal_normal, CX_ENTITY, $B30, AN$11, AN$14, AN$19,),
         ""
      ),
      IF($I30=2,
         IFBLANK(
            _xldudf_CX_PUSH(AN30, CX_ENTITY, $B30, AN$11, AN$14, AN$19,),
            ""
         ),
         IF($I30=3,
            "",
            IFBLANK(
               _xldudf_CX_PUSH(AN30, CX_ENTITY, $B30, AN$11, AN$14, AN$19,),
               ""
            )
         )
      )
   )
)),"")</f>
        <v/>
      </c>
      <c r="DH30" s="1883" t="str" cm="1">
        <f t="array" aca="1" ref="DH30" ca="1">IFERROR(IF(AO30*fxVal_normal=_CF!AO30,"",IF(OR(AO30="", NOT(ISNUMBER(AO30)), ISERROR(AO30), $B30=""), "",
   IF($I30=1,
      IFBLANK(
         _xldudf_CX_PUSH(AO30*fxVal_normal, CX_ENTITY, $B30, AO$11, AO$14, AO$19,),
         ""
      ),
      IF($I30=2,
         IFBLANK(
            _xldudf_CX_PUSH(AO30, CX_ENTITY, $B30, AO$11, AO$14, AO$19,),
            ""
         ),
         IF($I30=3,
            "",
            IFBLANK(
               _xldudf_CX_PUSH(AO30, CX_ENTITY, $B30, AO$11, AO$14, AO$19,),
               ""
            )
         )
      )
   )
)),"")</f>
        <v/>
      </c>
      <c r="DI30" s="1883" t="str" cm="1">
        <f t="array" aca="1" ref="DI30" ca="1">IFERROR(IF(AP30*fxVal_normal=_CF!AP30,"",IF(OR(AP30="", NOT(ISNUMBER(AP30)), ISERROR(AP30), $B30=""), "",
   IF($I30=1,
      IFBLANK(
         _xldudf_CX_PUSH(AP30*fxVal_normal, CX_ENTITY, $B30, AP$11, AP$14, AP$19,),
         ""
      ),
      IF($I30=2,
         IFBLANK(
            _xldudf_CX_PUSH(AP30, CX_ENTITY, $B30, AP$11, AP$14, AP$19,),
            ""
         ),
         IF($I30=3,
            "",
            IFBLANK(
               _xldudf_CX_PUSH(AP30, CX_ENTITY, $B30, AP$11, AP$14, AP$19,),
               ""
            )
         )
      )
   )
)),"")</f>
        <v/>
      </c>
      <c r="DJ30" s="1883" t="str" cm="1">
        <f t="array" aca="1" ref="DJ30" ca="1">IFERROR(IF(AQ30*fxVal_normal=_CF!AQ30,"",IF(OR(AQ30="", NOT(ISNUMBER(AQ30)), ISERROR(AQ30), $B30=""), "",
   IF($I30=1,
      IFBLANK(
         _xldudf_CX_PUSH(AQ30*fxVal_normal, CX_ENTITY, $B30, AQ$11, AQ$14, AQ$19,),
         ""
      ),
      IF($I30=2,
         IFBLANK(
            _xldudf_CX_PUSH(AQ30, CX_ENTITY, $B30, AQ$11, AQ$14, AQ$19,),
            ""
         ),
         IF($I30=3,
            "",
            IFBLANK(
               _xldudf_CX_PUSH(AQ30, CX_ENTITY, $B30, AQ$11, AQ$14, AQ$19,),
               ""
            )
         )
      )
   )
)),"")</f>
        <v/>
      </c>
      <c r="DK30" s="1883" t="str" cm="1">
        <f t="array" aca="1" ref="DK30" ca="1">IFERROR(IF(AR30*fxVal_normal=_CF!AR30,"",IF(OR(AR30="", NOT(ISNUMBER(AR30)), ISERROR(AR30), $B30=""), "",
   IF($I30=1,
      IFBLANK(
         _xldudf_CX_PUSH(AR30*fxVal_normal, CX_ENTITY, $B30, AR$11, AR$14, AR$19,),
         ""
      ),
      IF($I30=2,
         IFBLANK(
            _xldudf_CX_PUSH(AR30, CX_ENTITY, $B30, AR$11, AR$14, AR$19,),
            ""
         ),
         IF($I30=3,
            "",
            IFBLANK(
               _xldudf_CX_PUSH(AR30, CX_ENTITY, $B30, AR$11, AR$14, AR$19,),
               ""
            )
         )
      )
   )
)),"")</f>
        <v/>
      </c>
      <c r="DL30" s="1883" t="str" cm="1">
        <f t="array" aca="1" ref="DL30" ca="1">IFERROR(IF(AS30*fxVal_normal=_CF!AS30,"",IF(OR(AS30="", NOT(ISNUMBER(AS30)), ISERROR(AS30), $B30=""), "",
   IF($I30=1,
      IFBLANK(
         _xldudf_CX_PUSH(AS30*fxVal_normal, CX_ENTITY, $B30, AS$11, AS$14, AS$19,),
         ""
      ),
      IF($I30=2,
         IFBLANK(
            _xldudf_CX_PUSH(AS30, CX_ENTITY, $B30, AS$11, AS$14, AS$19,),
            ""
         ),
         IF($I30=3,
            "",
            IFBLANK(
               _xldudf_CX_PUSH(AS30, CX_ENTITY, $B30, AS$11, AS$14, AS$19,),
               ""
            )
         )
      )
   )
)),"")</f>
        <v/>
      </c>
      <c r="DM30" s="1883" t="str" cm="1">
        <f t="array" aca="1" ref="DM30" ca="1">IFERROR(IF(AT30*fxVal_normal=_CF!AT30,"",IF(OR(AT30="", NOT(ISNUMBER(AT30)), ISERROR(AT30), $B30=""), "",
   IF($I30=1,
      IFBLANK(
         _xldudf_CX_PUSH(AT30*fxVal_normal, CX_ENTITY, $B30, AT$11, AT$14, AT$19,),
         ""
      ),
      IF($I30=2,
         IFBLANK(
            _xldudf_CX_PUSH(AT30, CX_ENTITY, $B30, AT$11, AT$14, AT$19,),
            ""
         ),
         IF($I30=3,
            "",
            IFBLANK(
               _xldudf_CX_PUSH(AT30, CX_ENTITY, $B30, AT$11, AT$14, AT$19,),
               ""
            )
         )
      )
   )
)),"")</f>
        <v/>
      </c>
      <c r="DN30" s="1883" t="str" cm="1">
        <f t="array" aca="1" ref="DN30" ca="1">IFERROR(IF(AU30*fxVal_normal=_CF!AU30,"",IF(OR(AU30="", NOT(ISNUMBER(AU30)), ISERROR(AU30), $B30=""), "",
   IF($I30=1,
      IFBLANK(
         _xldudf_CX_PUSH(AU30*fxVal_normal, CX_ENTITY, $B30, AU$11, AU$14, AU$19,),
         ""
      ),
      IF($I30=2,
         IFBLANK(
            _xldudf_CX_PUSH(AU30, CX_ENTITY, $B30, AU$11, AU$14, AU$19,),
            ""
         ),
         IF($I30=3,
            "",
            IFBLANK(
               _xldudf_CX_PUSH(AU30, CX_ENTITY, $B30, AU$11, AU$14, AU$19,),
               ""
            )
         )
      )
   )
)),"")</f>
        <v/>
      </c>
      <c r="DO30" s="1883" t="str" cm="1">
        <f t="array" aca="1" ref="DO30" ca="1">IFERROR(IF(AV30*fxVal_normal=_CF!AV30,"",IF(OR(AV30="", NOT(ISNUMBER(AV30)), ISERROR(AV30), $B30=""), "",
   IF($I30=1,
      IFBLANK(
         _xldudf_CX_PUSH(AV30*fxVal_normal, CX_ENTITY, $B30, AV$11, AV$14, AV$19,),
         ""
      ),
      IF($I30=2,
         IFBLANK(
            _xldudf_CX_PUSH(AV30, CX_ENTITY, $B30, AV$11, AV$14, AV$19,),
            ""
         ),
         IF($I30=3,
            "",
            IFBLANK(
               _xldudf_CX_PUSH(AV30, CX_ENTITY, $B30, AV$11, AV$14, AV$19,),
               ""
            )
         )
      )
   )
)),"")</f>
        <v/>
      </c>
      <c r="DP30" s="1883" t="str" cm="1">
        <f t="array" aca="1" ref="DP30" ca="1">IFERROR(IF(AW30*fxVal_normal=_CF!AW30,"",IF(OR(AW30="", NOT(ISNUMBER(AW30)), ISERROR(AW30), $B30=""), "",
   IF($I30=1,
      IFBLANK(
         _xldudf_CX_PUSH(AW30*fxVal_normal, CX_ENTITY, $B30, AW$11, AW$14, AW$19,),
         ""
      ),
      IF($I30=2,
         IFBLANK(
            _xldudf_CX_PUSH(AW30, CX_ENTITY, $B30, AW$11, AW$14, AW$19,),
            ""
         ),
         IF($I30=3,
            "",
            IFBLANK(
               _xldudf_CX_PUSH(AW30, CX_ENTITY, $B30, AW$11, AW$14, AW$19,),
               ""
            )
         )
      )
   )
)),"")</f>
        <v/>
      </c>
      <c r="DQ30" s="1883" t="str" cm="1">
        <f t="array" aca="1" ref="DQ30" ca="1">IFERROR(IF(AX30*fxVal_normal=_CF!AX30,"",IF(OR(AX30="", NOT(ISNUMBER(AX30)), ISERROR(AX30), $B30=""), "",
   IF($I30=1,
      IFBLANK(
         _xldudf_CX_PUSH(AX30*fxVal_normal, CX_ENTITY, $B30, AX$11, AX$14, AX$19,),
         ""
      ),
      IF($I30=2,
         IFBLANK(
            _xldudf_CX_PUSH(AX30, CX_ENTITY, $B30, AX$11, AX$14, AX$19,),
            ""
         ),
         IF($I30=3,
            "",
            IFBLANK(
               _xldudf_CX_PUSH(AX30, CX_ENTITY, $B30, AX$11, AX$14, AX$19,),
               ""
            )
         )
      )
   )
)),"")</f>
        <v/>
      </c>
      <c r="DR30" s="1883" t="str" cm="1">
        <f t="array" aca="1" ref="DR30" ca="1">IFERROR(IF(AY30*fxVal_normal=_CF!AY30,"",IF(OR(AY30="", NOT(ISNUMBER(AY30)), ISERROR(AY30), $B30=""), "",
   IF($I30=1,
      IFBLANK(
         _xldudf_CX_PUSH(AY30*fxVal_normal, CX_ENTITY, $B30, AY$11, AY$14, AY$19,),
         ""
      ),
      IF($I30=2,
         IFBLANK(
            _xldudf_CX_PUSH(AY30, CX_ENTITY, $B30, AY$11, AY$14, AY$19,),
            ""
         ),
         IF($I30=3,
            "",
            IFBLANK(
               _xldudf_CX_PUSH(AY30, CX_ENTITY, $B30, AY$11, AY$14, AY$19,),
               ""
            )
         )
      )
   )
)),"")</f>
        <v/>
      </c>
      <c r="DS30" s="1883" t="str" cm="1">
        <f t="array" aca="1" ref="DS30" ca="1">IFERROR(IF(AZ30*fxVal_normal=_CF!AZ30,"",IF(OR(AZ30="", NOT(ISNUMBER(AZ30)), ISERROR(AZ30), $B30=""), "",
   IF($I30=1,
      IFBLANK(
         _xldudf_CX_PUSH(AZ30*fxVal_normal, CX_ENTITY, $B30, AZ$11, AZ$14, AZ$19,),
         ""
      ),
      IF($I30=2,
         IFBLANK(
            _xldudf_CX_PUSH(AZ30, CX_ENTITY, $B30, AZ$11, AZ$14, AZ$19,),
            ""
         ),
         IF($I30=3,
            "",
            IFBLANK(
               _xldudf_CX_PUSH(AZ30, CX_ENTITY, $B30, AZ$11, AZ$14, AZ$19,),
               ""
            )
         )
      )
   )
)),"")</f>
        <v/>
      </c>
      <c r="DT30" s="1883" t="str" cm="1">
        <f t="array" aca="1" ref="DT30" ca="1">IFERROR(IF(BA30*fxVal_normal=_CF!BA30,"",IF(OR(BA30="", NOT(ISNUMBER(BA30)), ISERROR(BA30), $B30=""), "",
   IF($I30=1,
      IFBLANK(
         _xldudf_CX_PUSH(BA30*fxVal_normal, CX_ENTITY, $B30, BA$11, BA$14, BA$19,),
         ""
      ),
      IF($I30=2,
         IFBLANK(
            _xldudf_CX_PUSH(BA30, CX_ENTITY, $B30, BA$11, BA$14, BA$19,),
            ""
         ),
         IF($I30=3,
            "",
            IFBLANK(
               _xldudf_CX_PUSH(BA30, CX_ENTITY, $B30, BA$11, BA$14, BA$19,),
               ""
            )
         )
      )
   )
)),"")</f>
        <v/>
      </c>
      <c r="DU30" s="1883" t="str" cm="1">
        <f t="array" aca="1" ref="DU30" ca="1">IFERROR(IF(BB30*fxVal_normal=_CF!BB30,"",IF(OR(BB30="", NOT(ISNUMBER(BB30)), ISERROR(BB30), $B30=""), "",
   IF($I30=1,
      IFBLANK(
         _xldudf_CX_PUSH(BB30*fxVal_normal, CX_ENTITY, $B30, BB$11, BB$14, BB$19,),
         ""
      ),
      IF($I30=2,
         IFBLANK(
            _xldudf_CX_PUSH(BB30, CX_ENTITY, $B30, BB$11, BB$14, BB$19,),
            ""
         ),
         IF($I30=3,
            "",
            IFBLANK(
               _xldudf_CX_PUSH(BB30, CX_ENTITY, $B30, BB$11, BB$14, BB$19,),
               ""
            )
         )
      )
   )
)),"")</f>
        <v/>
      </c>
      <c r="DV30" s="1883" t="str" cm="1">
        <f t="array" aca="1" ref="DV30" ca="1">IFERROR(IF(BC30*fxVal_normal=_CF!BC30,"",IF(OR(BC30="", NOT(ISNUMBER(BC30)), ISERROR(BC30), $B30=""), "",
   IF($I30=1,
      IFBLANK(
         _xldudf_CX_PUSH(BC30*fxVal_normal, CX_ENTITY, $B30, BC$11, BC$14, BC$19,),
         ""
      ),
      IF($I30=2,
         IFBLANK(
            _xldudf_CX_PUSH(BC30, CX_ENTITY, $B30, BC$11, BC$14, BC$19,),
            ""
         ),
         IF($I30=3,
            "",
            IFBLANK(
               _xldudf_CX_PUSH(BC30, CX_ENTITY, $B30, BC$11, BC$14, BC$19,),
               ""
            )
         )
      )
   )
)),"")</f>
        <v/>
      </c>
      <c r="DW30" s="1883" t="str" cm="1">
        <f t="array" aca="1" ref="DW30" ca="1">IFERROR(IF(BD30*fxVal_normal=_CF!BD30,"",IF(OR(BD30="", NOT(ISNUMBER(BD30)), ISERROR(BD30), $B30=""), "",
   IF($I30=1,
      IFBLANK(
         _xldudf_CX_PUSH(BD30*fxVal_normal, CX_ENTITY, $B30, BD$11, BD$14, BD$19,),
         ""
      ),
      IF($I30=2,
         IFBLANK(
            _xldudf_CX_PUSH(BD30, CX_ENTITY, $B30, BD$11, BD$14, BD$19,),
            ""
         ),
         IF($I30=3,
            "",
            IFBLANK(
               _xldudf_CX_PUSH(BD30, CX_ENTITY, $B30, BD$11, BD$14, BD$19,),
               ""
            )
         )
      )
   )
)),"")</f>
        <v/>
      </c>
      <c r="DX30" s="1883" t="str" cm="1">
        <f t="array" aca="1" ref="DX30" ca="1">IFERROR(IF(BE30*fxVal_normal=_CF!BE30,"",IF(OR(BE30="", NOT(ISNUMBER(BE30)), ISERROR(BE30), $B30=""), "",
   IF($I30=1,
      IFBLANK(
         _xldudf_CX_PUSH(BE30*fxVal_normal, CX_ENTITY, $B30, BE$11, BE$14, BE$19,),
         ""
      ),
      IF($I30=2,
         IFBLANK(
            _xldudf_CX_PUSH(BE30, CX_ENTITY, $B30, BE$11, BE$14, BE$19,),
            ""
         ),
         IF($I30=3,
            "",
            IFBLANK(
               _xldudf_CX_PUSH(BE30, CX_ENTITY, $B30, BE$11, BE$14, BE$19,),
               ""
            )
         )
      )
   )
)),"")</f>
        <v/>
      </c>
      <c r="DY30" s="1883" t="str" cm="1">
        <f t="array" aca="1" ref="DY30" ca="1">IFERROR(IF(BF30*fxVal_normal=_CF!BF30,"",IF(OR(BF30="", NOT(ISNUMBER(BF30)), ISERROR(BF30), $B30=""), "",
   IF($I30=1,
      IFBLANK(
         _xldudf_CX_PUSH(BF30*fxVal_normal, CX_ENTITY, $B30, BF$11, BF$14, BF$19,),
         ""
      ),
      IF($I30=2,
         IFBLANK(
            _xldudf_CX_PUSH(BF30, CX_ENTITY, $B30, BF$11, BF$14, BF$19,),
            ""
         ),
         IF($I30=3,
            "",
            IFBLANK(
               _xldudf_CX_PUSH(BF30, CX_ENTITY, $B30, BF$11, BF$14, BF$19,),
               ""
            )
         )
      )
   )
)),"")</f>
        <v/>
      </c>
      <c r="DZ30" s="1883" t="str" cm="1">
        <f t="array" aca="1" ref="DZ30" ca="1">IFERROR(IF(BG30*fxVal_normal=_CF!BG30,"",IF(OR(BG30="", NOT(ISNUMBER(BG30)), ISERROR(BG30), $B30=""), "",
   IF($I30=1,
      IFBLANK(
         _xldudf_CX_PUSH(BG30*fxVal_normal, CX_ENTITY, $B30, BG$11, BG$14, BG$19,),
         ""
      ),
      IF($I30=2,
         IFBLANK(
            _xldudf_CX_PUSH(BG30, CX_ENTITY, $B30, BG$11, BG$14, BG$19,),
            ""
         ),
         IF($I30=3,
            "",
            IFBLANK(
               _xldudf_CX_PUSH(BG30, CX_ENTITY, $B30, BG$11, BG$14, BG$19,),
               ""
            )
         )
      )
   )
)),"")</f>
        <v/>
      </c>
      <c r="EA30" s="1883" t="str" cm="1">
        <f t="array" aca="1" ref="EA30" ca="1">IFERROR(IF(BH30*fxVal_normal=_CF!BH30,"",IF(OR(BH30="", NOT(ISNUMBER(BH30)), ISERROR(BH30), $B30=""), "",
   IF($I30=1,
      IFBLANK(
         _xldudf_CX_PUSH(BH30*fxVal_normal, CX_ENTITY, $B30, BH$11, BH$14, BH$19,),
         ""
      ),
      IF($I30=2,
         IFBLANK(
            _xldudf_CX_PUSH(BH30, CX_ENTITY, $B30, BH$11, BH$14, BH$19,),
            ""
         ),
         IF($I30=3,
            "",
            IFBLANK(
               _xldudf_CX_PUSH(BH30, CX_ENTITY, $B30, BH$11, BH$14, BH$19,),
               ""
            )
         )
      )
   )
)),"")</f>
        <v/>
      </c>
      <c r="EB30" s="1883" t="str" cm="1">
        <f t="array" aca="1" ref="EB30" ca="1">IFERROR(IF(BI30*fxVal_normal=_CF!BI30,"",IF(OR(BI30="", NOT(ISNUMBER(BI30)), ISERROR(BI30), $B30=""), "",
   IF($I30=1,
      IFBLANK(
         _xldudf_CX_PUSH(BI30*fxVal_normal, CX_ENTITY, $B30, BI$11, BI$14, BI$19,),
         ""
      ),
      IF($I30=2,
         IFBLANK(
            _xldudf_CX_PUSH(BI30, CX_ENTITY, $B30, BI$11, BI$14, BI$19,),
            ""
         ),
         IF($I30=3,
            "",
            IFBLANK(
               _xldudf_CX_PUSH(BI30, CX_ENTITY, $B30, BI$11, BI$14, BI$19,),
               ""
            )
         )
      )
   )
)),"")</f>
        <v/>
      </c>
      <c r="EC30" s="1883" t="str" cm="1">
        <f t="array" aca="1" ref="EC30" ca="1">IFERROR(IF(BJ30*fxVal_normal=_CF!BJ30,"",IF(OR(BJ30="", NOT(ISNUMBER(BJ30)), ISERROR(BJ30), $B30=""), "",
   IF($I30=1,
      IFBLANK(
         _xldudf_CX_PUSH(BJ30*fxVal_normal, CX_ENTITY, $B30, BJ$11, BJ$14, BJ$19,),
         ""
      ),
      IF($I30=2,
         IFBLANK(
            _xldudf_CX_PUSH(BJ30, CX_ENTITY, $B30, BJ$11, BJ$14, BJ$19,),
            ""
         ),
         IF($I30=3,
            "",
            IFBLANK(
               _xldudf_CX_PUSH(BJ30, CX_ENTITY, $B30, BJ$11, BJ$14, BJ$19,),
               ""
            )
         )
      )
   )
)),"")</f>
        <v/>
      </c>
      <c r="ED30" s="1883" t="str" cm="1">
        <f t="array" aca="1" ref="ED30" ca="1">IFERROR(IF(BK30*fxVal_normal=_CF!BK30,"",IF(OR(BK30="", NOT(ISNUMBER(BK30)), ISERROR(BK30), $B30=""), "",
   IF($I30=1,
      IFBLANK(
         _xldudf_CX_PUSH(BK30*fxVal_normal, CX_ENTITY, $B30, BK$11, BK$14, BK$19,),
         ""
      ),
      IF($I30=2,
         IFBLANK(
            _xldudf_CX_PUSH(BK30, CX_ENTITY, $B30, BK$11, BK$14, BK$19,),
            ""
         ),
         IF($I30=3,
            "",
            IFBLANK(
               _xldudf_CX_PUSH(BK30, CX_ENTITY, $B30, BK$11, BK$14, BK$19,),
               ""
            )
         )
      )
   )
)),"")</f>
        <v/>
      </c>
      <c r="EE30" s="1883" t="str" cm="1">
        <f t="array" aca="1" ref="EE30" ca="1">IFERROR(IF(BL30*fxVal_normal=_CF!BL30,"",IF(OR(BL30="", NOT(ISNUMBER(BL30)), ISERROR(BL30), $B30=""), "",
   IF($I30=1,
      IFBLANK(
         _xldudf_CX_PUSH(BL30*fxVal_normal, CX_ENTITY, $B30, BL$11, BL$14, BL$19,),
         ""
      ),
      IF($I30=2,
         IFBLANK(
            _xldudf_CX_PUSH(BL30, CX_ENTITY, $B30, BL$11, BL$14, BL$19,),
            ""
         ),
         IF($I30=3,
            "",
            IFBLANK(
               _xldudf_CX_PUSH(BL30, CX_ENTITY, $B30, BL$11, BL$14, BL$19,),
               ""
            )
         )
      )
   )
)),"")</f>
        <v/>
      </c>
      <c r="EF30" s="1883" t="str" cm="1">
        <f t="array" aca="1" ref="EF30" ca="1">IFERROR(IF(BM30*fxVal_normal=_CF!BM30,"",IF(OR(BM30="", NOT(ISNUMBER(BM30)), ISERROR(BM30), $B30=""), "",
   IF($I30=1,
      IFBLANK(
         _xldudf_CX_PUSH(BM30*fxVal_normal, CX_ENTITY, $B30, BM$11, BM$14, BM$19,),
         ""
      ),
      IF($I30=2,
         IFBLANK(
            _xldudf_CX_PUSH(BM30, CX_ENTITY, $B30, BM$11, BM$14, BM$19,),
            ""
         ),
         IF($I30=3,
            "",
            IFBLANK(
               _xldudf_CX_PUSH(BM30, CX_ENTITY, $B30, BM$11, BM$14, BM$19,),
               ""
            )
         )
      )
   )
)),"")</f>
        <v/>
      </c>
      <c r="EG30" s="1883" t="str" cm="1">
        <f t="array" aca="1" ref="EG30" ca="1">IFERROR(IF(BN30*fxVal_normal=_CF!BN30,"",IF(OR(BN30="",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37" ht="21" customHeight="1">
      <c r="A31" s="1626"/>
      <c r="B31" s="811" t="str" cm="1">
        <f t="array" ref="B31">IFBLANK( _CF!F31,"")</f>
        <v>Levered Free Cash Flow (LFCF)</v>
      </c>
      <c r="C31" s="811" t="str" cm="1">
        <f t="array" ref="C31">IFBLANK(_CF!C31,"")</f>
        <v>Levered Free Cash Flow (LFCF) (Company View)</v>
      </c>
      <c r="D31" s="1549"/>
      <c r="E31" s="811"/>
      <c r="F31" s="574"/>
      <c r="G31" s="401"/>
      <c r="H31" s="401">
        <v>2</v>
      </c>
      <c r="I31" s="401">
        <v>1</v>
      </c>
      <c r="J31" s="401" cm="1">
        <f t="array" ref="J31">IFBLANK( Z31,"")</f>
        <v>0</v>
      </c>
      <c r="K31" s="401"/>
      <c r="N31" s="158"/>
      <c r="O31" s="101"/>
      <c r="P31" s="52"/>
      <c r="Q31" s="101"/>
      <c r="R31" s="126"/>
      <c r="S31" s="101"/>
      <c r="T31" s="101"/>
      <c r="U31" s="39"/>
      <c r="W31" s="932" t="str">
        <f t="shared" si="1"/>
        <v>Actual</v>
      </c>
      <c r="X31" s="815">
        <f>_CF!X31</f>
        <v>0</v>
      </c>
      <c r="Y31" s="159" t="s">
        <v>248</v>
      </c>
      <c r="Z31" s="198" cm="1">
        <f t="array" ref="Z31">_xlfn.SWITCH(
    TRUE,
    _CF!$L31=TRUE, 1,
    _CF!$L31=FALSE,-1,
    _CF!$L31=-1,0,
"n/a"
)</f>
        <v>0</v>
      </c>
      <c r="AA31" s="200"/>
      <c r="AB31" s="88" t="str">
        <f>_CF!AB31</f>
        <v>Levered Free Cash Flow (LFCF)</v>
      </c>
      <c r="AC31" s="8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918">
        <f t="shared" ref="AD31:BN31" si="4">IFERROR(SUBTOTAL(9,AD20:AD30), "")</f>
        <v>11</v>
      </c>
      <c r="AE31" s="918">
        <f t="shared" si="4"/>
        <v>11</v>
      </c>
      <c r="AF31" s="918">
        <f t="shared" si="4"/>
        <v>11</v>
      </c>
      <c r="AG31" s="918">
        <f t="shared" si="4"/>
        <v>11</v>
      </c>
      <c r="AH31" s="918">
        <f t="shared" si="4"/>
        <v>11</v>
      </c>
      <c r="AI31" s="918">
        <f t="shared" si="4"/>
        <v>11</v>
      </c>
      <c r="AJ31" s="918">
        <f t="shared" si="4"/>
        <v>11</v>
      </c>
      <c r="AK31" s="918">
        <f t="shared" si="4"/>
        <v>11</v>
      </c>
      <c r="AL31" s="918">
        <f t="shared" si="4"/>
        <v>11</v>
      </c>
      <c r="AM31" s="918">
        <f t="shared" si="4"/>
        <v>11</v>
      </c>
      <c r="AN31" s="918">
        <f t="shared" si="4"/>
        <v>11</v>
      </c>
      <c r="AO31" s="918">
        <f t="shared" si="4"/>
        <v>11</v>
      </c>
      <c r="AP31" s="918">
        <f t="shared" si="4"/>
        <v>11</v>
      </c>
      <c r="AQ31" s="918">
        <f t="shared" si="4"/>
        <v>11</v>
      </c>
      <c r="AR31" s="918">
        <f t="shared" si="4"/>
        <v>11</v>
      </c>
      <c r="AS31" s="918">
        <f t="shared" si="4"/>
        <v>11</v>
      </c>
      <c r="AT31" s="918">
        <f t="shared" si="4"/>
        <v>11</v>
      </c>
      <c r="AU31" s="918">
        <f t="shared" si="4"/>
        <v>11</v>
      </c>
      <c r="AV31" s="918">
        <f t="shared" si="4"/>
        <v>11</v>
      </c>
      <c r="AW31" s="918">
        <f t="shared" si="4"/>
        <v>11</v>
      </c>
      <c r="AX31" s="918">
        <f t="shared" si="4"/>
        <v>11</v>
      </c>
      <c r="AY31" s="918">
        <f t="shared" si="4"/>
        <v>11</v>
      </c>
      <c r="AZ31" s="918">
        <f t="shared" si="4"/>
        <v>11</v>
      </c>
      <c r="BA31" s="918">
        <f t="shared" si="4"/>
        <v>11</v>
      </c>
      <c r="BB31" s="918">
        <f t="shared" si="4"/>
        <v>11</v>
      </c>
      <c r="BC31" s="918">
        <f t="shared" si="4"/>
        <v>11</v>
      </c>
      <c r="BD31" s="918">
        <f t="shared" si="4"/>
        <v>11</v>
      </c>
      <c r="BE31" s="918">
        <f t="shared" si="4"/>
        <v>11</v>
      </c>
      <c r="BF31" s="918">
        <f t="shared" si="4"/>
        <v>11</v>
      </c>
      <c r="BG31" s="918">
        <f t="shared" si="4"/>
        <v>11</v>
      </c>
      <c r="BH31" s="918">
        <f t="shared" si="4"/>
        <v>11</v>
      </c>
      <c r="BI31" s="918">
        <f t="shared" si="4"/>
        <v>11</v>
      </c>
      <c r="BJ31" s="918">
        <f t="shared" si="4"/>
        <v>11</v>
      </c>
      <c r="BK31" s="918">
        <f t="shared" si="4"/>
        <v>11</v>
      </c>
      <c r="BL31" s="918">
        <f t="shared" si="4"/>
        <v>11</v>
      </c>
      <c r="BM31" s="918">
        <f t="shared" si="4"/>
        <v>11</v>
      </c>
      <c r="BN31" s="935">
        <f t="shared" si="4"/>
        <v>11</v>
      </c>
      <c r="BO31" s="2114"/>
      <c r="BP31" s="2114"/>
      <c r="BQ31" s="2114"/>
      <c r="BR31" s="2114"/>
      <c r="BS31" s="2114"/>
      <c r="BT31" s="2114"/>
      <c r="BU31" s="2114"/>
      <c r="BV31" s="2114"/>
      <c r="BW31" s="2114"/>
      <c r="BX31" s="2114"/>
      <c r="BY31" s="2114"/>
      <c r="BZ31" s="2114"/>
      <c r="CA31" s="1330"/>
      <c r="CB31" s="537"/>
      <c r="CC31" s="1484"/>
      <c r="CD31" s="1461" t="e" cm="1">
        <f t="array" aca="1" ref="CD31" ca="1">_xlfn.LET( _xlpm.CheckBlank, SUM(CF!$AD31:$BN31) = 0, IF(_xlpm.CheckBlank, "", SUM(_xlfn._xlws.FILTER(CF!$AD31:$BN31,(YEAR(CF!$AD$12:$BN$12)=CF!CD$12)*(array_timeline&lt;=CF!CD$11)))))</f>
        <v>#NAME?</v>
      </c>
      <c r="CE31" s="1461" t="e" cm="1">
        <f t="array" aca="1" ref="CE31" ca="1">_xlfn.LET( _xlpm.CheckBlank, SUM(CF!$AD31:$BN31) = 0, IF(_xlpm.CheckBlank, "", SUM(_xlfn._xlws.FILTER(CF!$AD31:$BN31,(YEAR(CF!$AD$12:$BN$12)=CF!CE$12)*(array_timeline&lt;=CF!CE$11)))))</f>
        <v>#NAME?</v>
      </c>
      <c r="CF31" s="1314"/>
      <c r="CG31" s="1461" t="e" cm="1">
        <f t="array" aca="1" ref="CG31" ca="1">_xlfn.LET(_xlpm.CheckBlank,SUM(CF!$AD31:$BN31)=0,IF(_xlpm.CheckBlank,"",SUM(_xlfn._xlws.FILTER(CF!$AD31:$BN31,(YEAR(CF!$AD$12:$BN$12)=CF!CG$12)*(array_timeline&lt;=CF!CG$11)))))</f>
        <v>#NAME?</v>
      </c>
      <c r="CH31" s="1461" t="e" cm="1">
        <f t="array" aca="1" ref="CH31" ca="1">_xlfn.LET(_xlpm.CheckBlank,SUM(CF!$AD31:$BN31)=0,IF(_xlpm.CheckBlank,"",SUM(_xlfn._xlws.FILTER(CF!$AD31:$BN31,(YEAR(CF!$AD$12:$BN$12)=CF!CH$12)*(array_timeline&lt;=CF!CH$11)))))</f>
        <v>#NAME?</v>
      </c>
      <c r="CI31" s="1314"/>
      <c r="CJ31" s="1461" cm="1">
        <f t="array" ref="CJ31">_xlfn.LET( _xlpm.CheckBlank, SUM(CF!$AD31:$BN31) = 0, IF(_xlpm.CheckBlank, "", SUM(_xlfn.TAKE(_xlfn.DROP(CF!$AD31:$BN31, ,-DATEDIFF(CF!CJ$11, val_asOfDate,"M")),1,-12))))</f>
        <v>132</v>
      </c>
      <c r="CK31" s="1461" cm="1">
        <f t="array" ref="CK31">_xlfn.LET( _xlpm.CheckBlank, SUM(CF!$AD31:$BN31) = 0, IF(_xlpm.CheckBlank, "", SUM(_xlfn.TAKE(_xlfn.DROP(CF!$AD31:$BN31, ,-DATEDIFF(CF!CK$11, val_asOfDate,"M")),1,-12))))</f>
        <v>132</v>
      </c>
      <c r="CL31" s="1314"/>
      <c r="CM31" s="1514" t="str">
        <f ca="1">IFERROR(SUBTOTAL(9,CM20:CM30), "")</f>
        <v/>
      </c>
      <c r="CN31" s="1514" t="str">
        <f ca="1">IFERROR(SUBTOTAL(9,CN20:CN30), "")</f>
        <v/>
      </c>
      <c r="CO31" s="34"/>
      <c r="CQ31" s="2085" t="str" cm="1">
        <f t="array" ref="CQ31">IFERROR(IF(Y31&lt;&gt;AB31,_xldudf_CX_PUSH(Y31,CX_ENTITY,C31,EOMONTH(val_asOfDate,0)),""),"")</f>
        <v/>
      </c>
      <c r="CR31" s="2085" t="str" cm="1">
        <f t="array" ref="CR31">IFERROR(IF(Y31&lt;&gt;AB31,_xldudf_CX_PUSH(Y31,CX_ENTITY,C31,EOMONTH(val_asOfDate,1)),""),"")</f>
        <v/>
      </c>
      <c r="CS31" s="2085" t="str" cm="1">
        <f t="array" ref="CS31">IFERROR(IF(Y31&lt;&gt;AB31,_xldudf_CX_PUSH(Y31,CX_ENTITY,C31,EOMONTH(val_asOfDate,2)),""),"")</f>
        <v/>
      </c>
      <c r="CT31" s="2085" t="str" cm="1">
        <f t="array" ref="CT31">IFERROR(IF(Y31&lt;&gt;AB31,_xldudf_CX_PUSH(Y31,CX_ENTITY,C31,EOMONTH(val_asOfDate,3)),""),"")</f>
        <v/>
      </c>
      <c r="CU31" s="2086" t="str" cm="1">
        <f t="array" aca="1" ref="CU31" ca="1">IFERROR(IF(CM31*fxVal_normal=_CF!CM31,"",IF(OR($CM31="",, NOT(ISNUMBER($CM31)), ISERROR($CM31), $B31=""), "",
   IF($I31=1,
      IFBLANK(
         _xldudf_CX_PUSH($CM31*fxVal_normal, CX_ENTITY, $B31, $CM$11, $CM$14, $CM$19,),
         ""
      ),
      IF($I31=2,
         IFBLANK(
            _xldudf_CX_PUSH($CM31, CX_ENTITY, $B31, $CM$11, $CM$14, $CM$19,),
            ""
         ),
         IF($I31=3,
            "",
            IFBLANK(
               _xldudf_CX_PUSH($CM31, CX_ENTITY, $B31, $CM$11, $CM$14, $CM$19,),
               ""
            )
         )
      )
   )
)),"")</f>
        <v/>
      </c>
      <c r="CV31" s="2086" t="str" cm="1">
        <f t="array" aca="1" ref="CV31" ca="1">IFERROR(IF(CN31*fxVal_normal=_CF!CN31,"",IF(OR($CN31="",, NOT(ISNUMBER($CN31)), ISERROR($CN31), $B31=""), "",
   IF($I31=1,
      IFBLANK(
         _xldudf_CX_PUSH($CN31*fxVal_normal, CX_ENTITY, $B31, $CN$11, $CN$14, $CN$19,),
         ""
      ),
      IF($I31=2,
         IFBLANK(
            _xldudf_CX_PUSH($CN31, CX_ENTITY, $B31, $CN$11, $CN$14, $CN$19,),
            ""
         ),
         IF($I31=3,
            "",
            IFBLANK(
               _xldudf_CX_PUSH($CN31, CX_ENTITY, $B31, $CN$11, $CN$14, $CN$19,),
               ""
            )
         )
      )
   )
)),"")</f>
        <v/>
      </c>
      <c r="CW31" s="1883" t="str" cm="1">
        <f t="array" aca="1" ref="CW31" ca="1">IFERROR(IF(AD31*fxVal_normal=_CF!AD31,"",IF(OR(AD31="", NOT(ISNUMBER(AD31)), ISERROR(AD31), $B31=""), "",
   IF($I31=1,
      IFBLANK(
         _xldudf_CX_PUSH(AD31*fxVal_normal, CX_ENTITY, $B31, AD$11, AD$14, AD$19,),
         ""
      ),
      IF($I31=2,
         IFBLANK(
            _xldudf_CX_PUSH(AD31, CX_ENTITY, $B31, AD$11, AD$14, AD$19,),
            ""
         ),
         IF($I31=3,
            "",
            IFBLANK(
               _xldudf_CX_PUSH(AD31, CX_ENTITY, $B31, AD$11, AD$14, AD$19,),
               ""
            )
         )
      )
   )
)),"")</f>
        <v/>
      </c>
      <c r="CX31" s="1883" t="str" cm="1">
        <f t="array" aca="1" ref="CX31" ca="1">IFERROR(IF(AE31*fxVal_normal=_CF!AE31,"",IF(OR(AE31="", NOT(ISNUMBER(AE31)), ISERROR(AE31), $B31=""), "",
   IF($I31=1,
      IFBLANK(
         _xldudf_CX_PUSH(AE31*fxVal_normal, CX_ENTITY, $B31, AE$11, AE$14, AE$19,),
         ""
      ),
      IF($I31=2,
         IFBLANK(
            _xldudf_CX_PUSH(AE31, CX_ENTITY, $B31, AE$11, AE$14, AE$19,),
            ""
         ),
         IF($I31=3,
            "",
            IFBLANK(
               _xldudf_CX_PUSH(AE31, CX_ENTITY, $B31, AE$11, AE$14, AE$19,),
               ""
            )
         )
      )
   )
)),"")</f>
        <v/>
      </c>
      <c r="CY31" s="1883" t="str" cm="1">
        <f t="array" aca="1" ref="CY31" ca="1">IFERROR(IF(AF31*fxVal_normal=_CF!AF31,"",IF(OR(AF31="", NOT(ISNUMBER(AF31)), ISERROR(AF31), $B31=""), "",
   IF($I31=1,
      IFBLANK(
         _xldudf_CX_PUSH(AF31*fxVal_normal, CX_ENTITY, $B31, AF$11, AF$14, AF$19,),
         ""
      ),
      IF($I31=2,
         IFBLANK(
            _xldudf_CX_PUSH(AF31, CX_ENTITY, $B31, AF$11, AF$14, AF$19,),
            ""
         ),
         IF($I31=3,
            "",
            IFBLANK(
               _xldudf_CX_PUSH(AF31, CX_ENTITY, $B31, AF$11, AF$14, AF$19,),
               ""
            )
         )
      )
   )
)),"")</f>
        <v/>
      </c>
      <c r="CZ31" s="1883" t="str" cm="1">
        <f t="array" aca="1" ref="CZ31" ca="1">IFERROR(IF(AG31*fxVal_normal=_CF!AG31,"",IF(OR(AG31="", NOT(ISNUMBER(AG31)), ISERROR(AG31), $B31=""), "",
   IF($I31=1,
      IFBLANK(
         _xldudf_CX_PUSH(AG31*fxVal_normal, CX_ENTITY, $B31, AG$11, AG$14, AG$19,),
         ""
      ),
      IF($I31=2,
         IFBLANK(
            _xldudf_CX_PUSH(AG31, CX_ENTITY, $B31, AG$11, AG$14, AG$19,),
            ""
         ),
         IF($I31=3,
            "",
            IFBLANK(
               _xldudf_CX_PUSH(AG31, CX_ENTITY, $B31, AG$11, AG$14, AG$19,),
               ""
            )
         )
      )
   )
)),"")</f>
        <v/>
      </c>
      <c r="DA31" s="1883" t="str" cm="1">
        <f t="array" aca="1" ref="DA31" ca="1">IFERROR(IF(AH31*fxVal_normal=_CF!AH31,"",IF(OR(AH31="", NOT(ISNUMBER(AH31)), ISERROR(AH31), $B31=""), "",
   IF($I31=1,
      IFBLANK(
         _xldudf_CX_PUSH(AH31*fxVal_normal, CX_ENTITY, $B31, AH$11, AH$14, AH$19,),
         ""
      ),
      IF($I31=2,
         IFBLANK(
            _xldudf_CX_PUSH(AH31, CX_ENTITY, $B31, AH$11, AH$14, AH$19,),
            ""
         ),
         IF($I31=3,
            "",
            IFBLANK(
               _xldudf_CX_PUSH(AH31, CX_ENTITY, $B31, AH$11, AH$14, AH$19,),
               ""
            )
         )
      )
   )
)),"")</f>
        <v/>
      </c>
      <c r="DB31" s="1883" t="str" cm="1">
        <f t="array" aca="1" ref="DB31" ca="1">IFERROR(IF(AI31*fxVal_normal=_CF!AI31,"",IF(OR(AI31="", NOT(ISNUMBER(AI31)), ISERROR(AI31), $B31=""), "",
   IF($I31=1,
      IFBLANK(
         _xldudf_CX_PUSH(AI31*fxVal_normal, CX_ENTITY, $B31, AI$11, AI$14, AI$19,),
         ""
      ),
      IF($I31=2,
         IFBLANK(
            _xldudf_CX_PUSH(AI31, CX_ENTITY, $B31, AI$11, AI$14, AI$19,),
            ""
         ),
         IF($I31=3,
            "",
            IFBLANK(
               _xldudf_CX_PUSH(AI31, CX_ENTITY, $B31, AI$11, AI$14, AI$19,),
               ""
            )
         )
      )
   )
)),"")</f>
        <v/>
      </c>
      <c r="DC31" s="1883" t="str" cm="1">
        <f t="array" aca="1" ref="DC31" ca="1">IFERROR(IF(AJ31*fxVal_normal=_CF!AJ31,"",IF(OR(AJ31="", NOT(ISNUMBER(AJ31)), ISERROR(AJ31), $B31=""), "",
   IF($I31=1,
      IFBLANK(
         _xldudf_CX_PUSH(AJ31*fxVal_normal, CX_ENTITY, $B31, AJ$11, AJ$14, AJ$19,),
         ""
      ),
      IF($I31=2,
         IFBLANK(
            _xldudf_CX_PUSH(AJ31, CX_ENTITY, $B31, AJ$11, AJ$14, AJ$19,),
            ""
         ),
         IF($I31=3,
            "",
            IFBLANK(
               _xldudf_CX_PUSH(AJ31, CX_ENTITY, $B31, AJ$11, AJ$14, AJ$19,),
               ""
            )
         )
      )
   )
)),"")</f>
        <v/>
      </c>
      <c r="DD31" s="1883" t="str" cm="1">
        <f t="array" aca="1" ref="DD31" ca="1">IFERROR(IF(AK31*fxVal_normal=_CF!AK31,"",IF(OR(AK31="", NOT(ISNUMBER(AK31)), ISERROR(AK31), $B31=""), "",
   IF($I31=1,
      IFBLANK(
         _xldudf_CX_PUSH(AK31*fxVal_normal, CX_ENTITY, $B31, AK$11, AK$14, AK$19,),
         ""
      ),
      IF($I31=2,
         IFBLANK(
            _xldudf_CX_PUSH(AK31, CX_ENTITY, $B31, AK$11, AK$14, AK$19,),
            ""
         ),
         IF($I31=3,
            "",
            IFBLANK(
               _xldudf_CX_PUSH(AK31, CX_ENTITY, $B31, AK$11, AK$14, AK$19,),
               ""
            )
         )
      )
   )
)),"")</f>
        <v/>
      </c>
      <c r="DE31" s="1883" t="str" cm="1">
        <f t="array" aca="1" ref="DE31" ca="1">IFERROR(IF(AL31*fxVal_normal=_CF!AL31,"",IF(OR(AL31="", NOT(ISNUMBER(AL31)), ISERROR(AL31), $B31=""), "",
   IF($I31=1,
      IFBLANK(
         _xldudf_CX_PUSH(AL31*fxVal_normal, CX_ENTITY, $B31, AL$11, AL$14, AL$19,),
         ""
      ),
      IF($I31=2,
         IFBLANK(
            _xldudf_CX_PUSH(AL31, CX_ENTITY, $B31, AL$11, AL$14, AL$19,),
            ""
         ),
         IF($I31=3,
            "",
            IFBLANK(
               _xldudf_CX_PUSH(AL31, CX_ENTITY, $B31, AL$11, AL$14, AL$19,),
               ""
            )
         )
      )
   )
)),"")</f>
        <v/>
      </c>
      <c r="DF31" s="1883" t="str" cm="1">
        <f t="array" aca="1" ref="DF31" ca="1">IFERROR(IF(AM31*fxVal_normal=_CF!AM31,"",IF(OR(AM31="", NOT(ISNUMBER(AM31)), ISERROR(AM31), $B31=""), "",
   IF($I31=1,
      IFBLANK(
         _xldudf_CX_PUSH(AM31*fxVal_normal, CX_ENTITY, $B31, AM$11, AM$14, AM$19,),
         ""
      ),
      IF($I31=2,
         IFBLANK(
            _xldudf_CX_PUSH(AM31, CX_ENTITY, $B31, AM$11, AM$14, AM$19,),
            ""
         ),
         IF($I31=3,
            "",
            IFBLANK(
               _xldudf_CX_PUSH(AM31, CX_ENTITY, $B31, AM$11, AM$14, AM$19,),
               ""
            )
         )
      )
   )
)),"")</f>
        <v/>
      </c>
      <c r="DG31" s="1883" t="str" cm="1">
        <f t="array" aca="1" ref="DG31" ca="1">IFERROR(IF(AN31*fxVal_normal=_CF!AN31,"",IF(OR(AN31="", NOT(ISNUMBER(AN31)), ISERROR(AN31), $B31=""), "",
   IF($I31=1,
      IFBLANK(
         _xldudf_CX_PUSH(AN31*fxVal_normal, CX_ENTITY, $B31, AN$11, AN$14, AN$19,),
         ""
      ),
      IF($I31=2,
         IFBLANK(
            _xldudf_CX_PUSH(AN31, CX_ENTITY, $B31, AN$11, AN$14, AN$19,),
            ""
         ),
         IF($I31=3,
            "",
            IFBLANK(
               _xldudf_CX_PUSH(AN31, CX_ENTITY, $B31, AN$11, AN$14, AN$19,),
               ""
            )
         )
      )
   )
)),"")</f>
        <v/>
      </c>
      <c r="DH31" s="1883" t="str" cm="1">
        <f t="array" aca="1" ref="DH31" ca="1">IFERROR(IF(AO31*fxVal_normal=_CF!AO31,"",IF(OR(AO31="", NOT(ISNUMBER(AO31)), ISERROR(AO31), $B31=""), "",
   IF($I31=1,
      IFBLANK(
         _xldudf_CX_PUSH(AO31*fxVal_normal, CX_ENTITY, $B31, AO$11, AO$14, AO$19,),
         ""
      ),
      IF($I31=2,
         IFBLANK(
            _xldudf_CX_PUSH(AO31, CX_ENTITY, $B31, AO$11, AO$14, AO$19,),
            ""
         ),
         IF($I31=3,
            "",
            IFBLANK(
               _xldudf_CX_PUSH(AO31, CX_ENTITY, $B31, AO$11, AO$14, AO$19,),
               ""
            )
         )
      )
   )
)),"")</f>
        <v/>
      </c>
      <c r="DI31" s="1883" t="str" cm="1">
        <f t="array" aca="1" ref="DI31" ca="1">IFERROR(IF(AP31*fxVal_normal=_CF!AP31,"",IF(OR(AP31="", NOT(ISNUMBER(AP31)), ISERROR(AP31), $B31=""), "",
   IF($I31=1,
      IFBLANK(
         _xldudf_CX_PUSH(AP31*fxVal_normal, CX_ENTITY, $B31, AP$11, AP$14, AP$19,),
         ""
      ),
      IF($I31=2,
         IFBLANK(
            _xldudf_CX_PUSH(AP31, CX_ENTITY, $B31, AP$11, AP$14, AP$19,),
            ""
         ),
         IF($I31=3,
            "",
            IFBLANK(
               _xldudf_CX_PUSH(AP31, CX_ENTITY, $B31, AP$11, AP$14, AP$19,),
               ""
            )
         )
      )
   )
)),"")</f>
        <v/>
      </c>
      <c r="DJ31" s="1883" t="str" cm="1">
        <f t="array" aca="1" ref="DJ31" ca="1">IFERROR(IF(AQ31*fxVal_normal=_CF!AQ31,"",IF(OR(AQ31="", NOT(ISNUMBER(AQ31)), ISERROR(AQ31), $B31=""), "",
   IF($I31=1,
      IFBLANK(
         _xldudf_CX_PUSH(AQ31*fxVal_normal, CX_ENTITY, $B31, AQ$11, AQ$14, AQ$19,),
         ""
      ),
      IF($I31=2,
         IFBLANK(
            _xldudf_CX_PUSH(AQ31, CX_ENTITY, $B31, AQ$11, AQ$14, AQ$19,),
            ""
         ),
         IF($I31=3,
            "",
            IFBLANK(
               _xldudf_CX_PUSH(AQ31, CX_ENTITY, $B31, AQ$11, AQ$14, AQ$19,),
               ""
            )
         )
      )
   )
)),"")</f>
        <v/>
      </c>
      <c r="DK31" s="1883" t="str" cm="1">
        <f t="array" aca="1" ref="DK31" ca="1">IFERROR(IF(AR31*fxVal_normal=_CF!AR31,"",IF(OR(AR31="", NOT(ISNUMBER(AR31)), ISERROR(AR31), $B31=""), "",
   IF($I31=1,
      IFBLANK(
         _xldudf_CX_PUSH(AR31*fxVal_normal, CX_ENTITY, $B31, AR$11, AR$14, AR$19,),
         ""
      ),
      IF($I31=2,
         IFBLANK(
            _xldudf_CX_PUSH(AR31, CX_ENTITY, $B31, AR$11, AR$14, AR$19,),
            ""
         ),
         IF($I31=3,
            "",
            IFBLANK(
               _xldudf_CX_PUSH(AR31, CX_ENTITY, $B31, AR$11, AR$14, AR$19,),
               ""
            )
         )
      )
   )
)),"")</f>
        <v/>
      </c>
      <c r="DL31" s="1883" t="str" cm="1">
        <f t="array" aca="1" ref="DL31" ca="1">IFERROR(IF(AS31*fxVal_normal=_CF!AS31,"",IF(OR(AS31="", NOT(ISNUMBER(AS31)), ISERROR(AS31), $B31=""), "",
   IF($I31=1,
      IFBLANK(
         _xldudf_CX_PUSH(AS31*fxVal_normal, CX_ENTITY, $B31, AS$11, AS$14, AS$19,),
         ""
      ),
      IF($I31=2,
         IFBLANK(
            _xldudf_CX_PUSH(AS31, CX_ENTITY, $B31, AS$11, AS$14, AS$19,),
            ""
         ),
         IF($I31=3,
            "",
            IFBLANK(
               _xldudf_CX_PUSH(AS31, CX_ENTITY, $B31, AS$11, AS$14, AS$19,),
               ""
            )
         )
      )
   )
)),"")</f>
        <v/>
      </c>
      <c r="DM31" s="1883" t="str" cm="1">
        <f t="array" aca="1" ref="DM31" ca="1">IFERROR(IF(AT31*fxVal_normal=_CF!AT31,"",IF(OR(AT31="", NOT(ISNUMBER(AT31)), ISERROR(AT31), $B31=""), "",
   IF($I31=1,
      IFBLANK(
         _xldudf_CX_PUSH(AT31*fxVal_normal, CX_ENTITY, $B31, AT$11, AT$14, AT$19,),
         ""
      ),
      IF($I31=2,
         IFBLANK(
            _xldudf_CX_PUSH(AT31, CX_ENTITY, $B31, AT$11, AT$14, AT$19,),
            ""
         ),
         IF($I31=3,
            "",
            IFBLANK(
               _xldudf_CX_PUSH(AT31, CX_ENTITY, $B31, AT$11, AT$14, AT$19,),
               ""
            )
         )
      )
   )
)),"")</f>
        <v/>
      </c>
      <c r="DN31" s="1883" t="str" cm="1">
        <f t="array" aca="1" ref="DN31" ca="1">IFERROR(IF(AU31*fxVal_normal=_CF!AU31,"",IF(OR(AU31="", NOT(ISNUMBER(AU31)), ISERROR(AU31), $B31=""), "",
   IF($I31=1,
      IFBLANK(
         _xldudf_CX_PUSH(AU31*fxVal_normal, CX_ENTITY, $B31, AU$11, AU$14, AU$19,),
         ""
      ),
      IF($I31=2,
         IFBLANK(
            _xldudf_CX_PUSH(AU31, CX_ENTITY, $B31, AU$11, AU$14, AU$19,),
            ""
         ),
         IF($I31=3,
            "",
            IFBLANK(
               _xldudf_CX_PUSH(AU31, CX_ENTITY, $B31, AU$11, AU$14, AU$19,),
               ""
            )
         )
      )
   )
)),"")</f>
        <v/>
      </c>
      <c r="DO31" s="1883" t="str" cm="1">
        <f t="array" aca="1" ref="DO31" ca="1">IFERROR(IF(AV31*fxVal_normal=_CF!AV31,"",IF(OR(AV31="", NOT(ISNUMBER(AV31)), ISERROR(AV31), $B31=""), "",
   IF($I31=1,
      IFBLANK(
         _xldudf_CX_PUSH(AV31*fxVal_normal, CX_ENTITY, $B31, AV$11, AV$14, AV$19,),
         ""
      ),
      IF($I31=2,
         IFBLANK(
            _xldudf_CX_PUSH(AV31, CX_ENTITY, $B31, AV$11, AV$14, AV$19,),
            ""
         ),
         IF($I31=3,
            "",
            IFBLANK(
               _xldudf_CX_PUSH(AV31, CX_ENTITY, $B31, AV$11, AV$14, AV$19,),
               ""
            )
         )
      )
   )
)),"")</f>
        <v/>
      </c>
      <c r="DP31" s="1883" t="str" cm="1">
        <f t="array" aca="1" ref="DP31" ca="1">IFERROR(IF(AW31*fxVal_normal=_CF!AW31,"",IF(OR(AW31="", NOT(ISNUMBER(AW31)), ISERROR(AW31), $B31=""), "",
   IF($I31=1,
      IFBLANK(
         _xldudf_CX_PUSH(AW31*fxVal_normal, CX_ENTITY, $B31, AW$11, AW$14, AW$19,),
         ""
      ),
      IF($I31=2,
         IFBLANK(
            _xldudf_CX_PUSH(AW31, CX_ENTITY, $B31, AW$11, AW$14, AW$19,),
            ""
         ),
         IF($I31=3,
            "",
            IFBLANK(
               _xldudf_CX_PUSH(AW31, CX_ENTITY, $B31, AW$11, AW$14, AW$19,),
               ""
            )
         )
      )
   )
)),"")</f>
        <v/>
      </c>
      <c r="DQ31" s="1883" t="str" cm="1">
        <f t="array" aca="1" ref="DQ31" ca="1">IFERROR(IF(AX31*fxVal_normal=_CF!AX31,"",IF(OR(AX31="", NOT(ISNUMBER(AX31)), ISERROR(AX31), $B31=""), "",
   IF($I31=1,
      IFBLANK(
         _xldudf_CX_PUSH(AX31*fxVal_normal, CX_ENTITY, $B31, AX$11, AX$14, AX$19,),
         ""
      ),
      IF($I31=2,
         IFBLANK(
            _xldudf_CX_PUSH(AX31, CX_ENTITY, $B31, AX$11, AX$14, AX$19,),
            ""
         ),
         IF($I31=3,
            "",
            IFBLANK(
               _xldudf_CX_PUSH(AX31, CX_ENTITY, $B31, AX$11, AX$14, AX$19,),
               ""
            )
         )
      )
   )
)),"")</f>
        <v/>
      </c>
      <c r="DR31" s="1883" t="str" cm="1">
        <f t="array" aca="1" ref="DR31" ca="1">IFERROR(IF(AY31*fxVal_normal=_CF!AY31,"",IF(OR(AY31="", NOT(ISNUMBER(AY31)), ISERROR(AY31), $B31=""), "",
   IF($I31=1,
      IFBLANK(
         _xldudf_CX_PUSH(AY31*fxVal_normal, CX_ENTITY, $B31, AY$11, AY$14, AY$19,),
         ""
      ),
      IF($I31=2,
         IFBLANK(
            _xldudf_CX_PUSH(AY31, CX_ENTITY, $B31, AY$11, AY$14, AY$19,),
            ""
         ),
         IF($I31=3,
            "",
            IFBLANK(
               _xldudf_CX_PUSH(AY31, CX_ENTITY, $B31, AY$11, AY$14, AY$19,),
               ""
            )
         )
      )
   )
)),"")</f>
        <v/>
      </c>
      <c r="DS31" s="1883" t="str" cm="1">
        <f t="array" aca="1" ref="DS31" ca="1">IFERROR(IF(AZ31*fxVal_normal=_CF!AZ31,"",IF(OR(AZ31="", NOT(ISNUMBER(AZ31)), ISERROR(AZ31), $B31=""), "",
   IF($I31=1,
      IFBLANK(
         _xldudf_CX_PUSH(AZ31*fxVal_normal, CX_ENTITY, $B31, AZ$11, AZ$14, AZ$19,),
         ""
      ),
      IF($I31=2,
         IFBLANK(
            _xldudf_CX_PUSH(AZ31, CX_ENTITY, $B31, AZ$11, AZ$14, AZ$19,),
            ""
         ),
         IF($I31=3,
            "",
            IFBLANK(
               _xldudf_CX_PUSH(AZ31, CX_ENTITY, $B31, AZ$11, AZ$14, AZ$19,),
               ""
            )
         )
      )
   )
)),"")</f>
        <v/>
      </c>
      <c r="DT31" s="1883" t="str" cm="1">
        <f t="array" aca="1" ref="DT31" ca="1">IFERROR(IF(BA31*fxVal_normal=_CF!BA31,"",IF(OR(BA31="", NOT(ISNUMBER(BA31)), ISERROR(BA31), $B31=""), "",
   IF($I31=1,
      IFBLANK(
         _xldudf_CX_PUSH(BA31*fxVal_normal, CX_ENTITY, $B31, BA$11, BA$14, BA$19,),
         ""
      ),
      IF($I31=2,
         IFBLANK(
            _xldudf_CX_PUSH(BA31, CX_ENTITY, $B31, BA$11, BA$14, BA$19,),
            ""
         ),
         IF($I31=3,
            "",
            IFBLANK(
               _xldudf_CX_PUSH(BA31, CX_ENTITY, $B31, BA$11, BA$14, BA$19,),
               ""
            )
         )
      )
   )
)),"")</f>
        <v/>
      </c>
      <c r="DU31" s="1883" t="str" cm="1">
        <f t="array" aca="1" ref="DU31" ca="1">IFERROR(IF(BB31*fxVal_normal=_CF!BB31,"",IF(OR(BB31="", NOT(ISNUMBER(BB31)), ISERROR(BB31), $B31=""), "",
   IF($I31=1,
      IFBLANK(
         _xldudf_CX_PUSH(BB31*fxVal_normal, CX_ENTITY, $B31, BB$11, BB$14, BB$19,),
         ""
      ),
      IF($I31=2,
         IFBLANK(
            _xldudf_CX_PUSH(BB31, CX_ENTITY, $B31, BB$11, BB$14, BB$19,),
            ""
         ),
         IF($I31=3,
            "",
            IFBLANK(
               _xldudf_CX_PUSH(BB31, CX_ENTITY, $B31, BB$11, BB$14, BB$19,),
               ""
            )
         )
      )
   )
)),"")</f>
        <v/>
      </c>
      <c r="DV31" s="1883" t="str" cm="1">
        <f t="array" aca="1" ref="DV31" ca="1">IFERROR(IF(BC31*fxVal_normal=_CF!BC31,"",IF(OR(BC31="", NOT(ISNUMBER(BC31)), ISERROR(BC31), $B31=""), "",
   IF($I31=1,
      IFBLANK(
         _xldudf_CX_PUSH(BC31*fxVal_normal, CX_ENTITY, $B31, BC$11, BC$14, BC$19,),
         ""
      ),
      IF($I31=2,
         IFBLANK(
            _xldudf_CX_PUSH(BC31, CX_ENTITY, $B31, BC$11, BC$14, BC$19,),
            ""
         ),
         IF($I31=3,
            "",
            IFBLANK(
               _xldudf_CX_PUSH(BC31, CX_ENTITY, $B31, BC$11, BC$14, BC$19,),
               ""
            )
         )
      )
   )
)),"")</f>
        <v/>
      </c>
      <c r="DW31" s="1883" t="str" cm="1">
        <f t="array" aca="1" ref="DW31" ca="1">IFERROR(IF(BD31*fxVal_normal=_CF!BD31,"",IF(OR(BD31="", NOT(ISNUMBER(BD31)), ISERROR(BD31), $B31=""), "",
   IF($I31=1,
      IFBLANK(
         _xldudf_CX_PUSH(BD31*fxVal_normal, CX_ENTITY, $B31, BD$11, BD$14, BD$19,),
         ""
      ),
      IF($I31=2,
         IFBLANK(
            _xldudf_CX_PUSH(BD31, CX_ENTITY, $B31, BD$11, BD$14, BD$19,),
            ""
         ),
         IF($I31=3,
            "",
            IFBLANK(
               _xldudf_CX_PUSH(BD31, CX_ENTITY, $B31, BD$11, BD$14, BD$19,),
               ""
            )
         )
      )
   )
)),"")</f>
        <v/>
      </c>
      <c r="DX31" s="1883" t="str" cm="1">
        <f t="array" aca="1" ref="DX31" ca="1">IFERROR(IF(BE31*fxVal_normal=_CF!BE31,"",IF(OR(BE31="", NOT(ISNUMBER(BE31)), ISERROR(BE31), $B31=""), "",
   IF($I31=1,
      IFBLANK(
         _xldudf_CX_PUSH(BE31*fxVal_normal, CX_ENTITY, $B31, BE$11, BE$14, BE$19,),
         ""
      ),
      IF($I31=2,
         IFBLANK(
            _xldudf_CX_PUSH(BE31, CX_ENTITY, $B31, BE$11, BE$14, BE$19,),
            ""
         ),
         IF($I31=3,
            "",
            IFBLANK(
               _xldudf_CX_PUSH(BE31, CX_ENTITY, $B31, BE$11, BE$14, BE$19,),
               ""
            )
         )
      )
   )
)),"")</f>
        <v/>
      </c>
      <c r="DY31" s="1883" t="str" cm="1">
        <f t="array" aca="1" ref="DY31" ca="1">IFERROR(IF(BF31*fxVal_normal=_CF!BF31,"",IF(OR(BF31="", NOT(ISNUMBER(BF31)), ISERROR(BF31), $B31=""), "",
   IF($I31=1,
      IFBLANK(
         _xldudf_CX_PUSH(BF31*fxVal_normal, CX_ENTITY, $B31, BF$11, BF$14, BF$19,),
         ""
      ),
      IF($I31=2,
         IFBLANK(
            _xldudf_CX_PUSH(BF31, CX_ENTITY, $B31, BF$11, BF$14, BF$19,),
            ""
         ),
         IF($I31=3,
            "",
            IFBLANK(
               _xldudf_CX_PUSH(BF31, CX_ENTITY, $B31, BF$11, BF$14, BF$19,),
               ""
            )
         )
      )
   )
)),"")</f>
        <v/>
      </c>
      <c r="DZ31" s="1883" t="str" cm="1">
        <f t="array" aca="1" ref="DZ31" ca="1">IFERROR(IF(BG31*fxVal_normal=_CF!BG31,"",IF(OR(BG31="", NOT(ISNUMBER(BG31)), ISERROR(BG31), $B31=""), "",
   IF($I31=1,
      IFBLANK(
         _xldudf_CX_PUSH(BG31*fxVal_normal, CX_ENTITY, $B31, BG$11, BG$14, BG$19,),
         ""
      ),
      IF($I31=2,
         IFBLANK(
            _xldudf_CX_PUSH(BG31, CX_ENTITY, $B31, BG$11, BG$14, BG$19,),
            ""
         ),
         IF($I31=3,
            "",
            IFBLANK(
               _xldudf_CX_PUSH(BG31, CX_ENTITY, $B31, BG$11, BG$14, BG$19,),
               ""
            )
         )
      )
   )
)),"")</f>
        <v/>
      </c>
      <c r="EA31" s="1883" t="str" cm="1">
        <f t="array" aca="1" ref="EA31" ca="1">IFERROR(IF(BH31*fxVal_normal=_CF!BH31,"",IF(OR(BH31="", NOT(ISNUMBER(BH31)), ISERROR(BH31), $B31=""), "",
   IF($I31=1,
      IFBLANK(
         _xldudf_CX_PUSH(BH31*fxVal_normal, CX_ENTITY, $B31, BH$11, BH$14, BH$19,),
         ""
      ),
      IF($I31=2,
         IFBLANK(
            _xldudf_CX_PUSH(BH31, CX_ENTITY, $B31, BH$11, BH$14, BH$19,),
            ""
         ),
         IF($I31=3,
            "",
            IFBLANK(
               _xldudf_CX_PUSH(BH31, CX_ENTITY, $B31, BH$11, BH$14, BH$19,),
               ""
            )
         )
      )
   )
)),"")</f>
        <v/>
      </c>
      <c r="EB31" s="1883" t="str" cm="1">
        <f t="array" aca="1" ref="EB31" ca="1">IFERROR(IF(BI31*fxVal_normal=_CF!BI31,"",IF(OR(BI31="", NOT(ISNUMBER(BI31)), ISERROR(BI31), $B31=""), "",
   IF($I31=1,
      IFBLANK(
         _xldudf_CX_PUSH(BI31*fxVal_normal, CX_ENTITY, $B31, BI$11, BI$14, BI$19,),
         ""
      ),
      IF($I31=2,
         IFBLANK(
            _xldudf_CX_PUSH(BI31, CX_ENTITY, $B31, BI$11, BI$14, BI$19,),
            ""
         ),
         IF($I31=3,
            "",
            IFBLANK(
               _xldudf_CX_PUSH(BI31, CX_ENTITY, $B31, BI$11, BI$14, BI$19,),
               ""
            )
         )
      )
   )
)),"")</f>
        <v/>
      </c>
      <c r="EC31" s="1883" t="str" cm="1">
        <f t="array" aca="1" ref="EC31" ca="1">IFERROR(IF(BJ31*fxVal_normal=_CF!BJ31,"",IF(OR(BJ31="", NOT(ISNUMBER(BJ31)), ISERROR(BJ31), $B31=""), "",
   IF($I31=1,
      IFBLANK(
         _xldudf_CX_PUSH(BJ31*fxVal_normal, CX_ENTITY, $B31, BJ$11, BJ$14, BJ$19,),
         ""
      ),
      IF($I31=2,
         IFBLANK(
            _xldudf_CX_PUSH(BJ31, CX_ENTITY, $B31, BJ$11, BJ$14, BJ$19,),
            ""
         ),
         IF($I31=3,
            "",
            IFBLANK(
               _xldudf_CX_PUSH(BJ31, CX_ENTITY, $B31, BJ$11, BJ$14, BJ$19,),
               ""
            )
         )
      )
   )
)),"")</f>
        <v/>
      </c>
      <c r="ED31" s="1883" t="str" cm="1">
        <f t="array" aca="1" ref="ED31" ca="1">IFERROR(IF(BK31*fxVal_normal=_CF!BK31,"",IF(OR(BK31="", NOT(ISNUMBER(BK31)), ISERROR(BK31), $B31=""), "",
   IF($I31=1,
      IFBLANK(
         _xldudf_CX_PUSH(BK31*fxVal_normal, CX_ENTITY, $B31, BK$11, BK$14, BK$19,),
         ""
      ),
      IF($I31=2,
         IFBLANK(
            _xldudf_CX_PUSH(BK31, CX_ENTITY, $B31, BK$11, BK$14, BK$19,),
            ""
         ),
         IF($I31=3,
            "",
            IFBLANK(
               _xldudf_CX_PUSH(BK31, CX_ENTITY, $B31, BK$11, BK$14, BK$19,),
               ""
            )
         )
      )
   )
)),"")</f>
        <v/>
      </c>
      <c r="EE31" s="1883" t="str" cm="1">
        <f t="array" aca="1" ref="EE31" ca="1">IFERROR(IF(BL31*fxVal_normal=_CF!BL31,"",IF(OR(BL31="", NOT(ISNUMBER(BL31)), ISERROR(BL31), $B31=""), "",
   IF($I31=1,
      IFBLANK(
         _xldudf_CX_PUSH(BL31*fxVal_normal, CX_ENTITY, $B31, BL$11, BL$14, BL$19,),
         ""
      ),
      IF($I31=2,
         IFBLANK(
            _xldudf_CX_PUSH(BL31, CX_ENTITY, $B31, BL$11, BL$14, BL$19,),
            ""
         ),
         IF($I31=3,
            "",
            IFBLANK(
               _xldudf_CX_PUSH(BL31, CX_ENTITY, $B31, BL$11, BL$14, BL$19,),
               ""
            )
         )
      )
   )
)),"")</f>
        <v/>
      </c>
      <c r="EF31" s="1883" t="str" cm="1">
        <f t="array" aca="1" ref="EF31" ca="1">IFERROR(IF(BM31*fxVal_normal=_CF!BM31,"",IF(OR(BM31="", NOT(ISNUMBER(BM31)), ISERROR(BM31), $B31=""), "",
   IF($I31=1,
      IFBLANK(
         _xldudf_CX_PUSH(BM31*fxVal_normal, CX_ENTITY, $B31, BM$11, BM$14, BM$19,),
         ""
      ),
      IF($I31=2,
         IFBLANK(
            _xldudf_CX_PUSH(BM31, CX_ENTITY, $B31, BM$11, BM$14, BM$19,),
            ""
         ),
         IF($I31=3,
            "",
            IFBLANK(
               _xldudf_CX_PUSH(BM31, CX_ENTITY, $B31, BM$11, BM$14, BM$19,),
               ""
            )
         )
      )
   )
)),"")</f>
        <v/>
      </c>
      <c r="EG31" s="1883" t="str" cm="1">
        <f t="array" aca="1" ref="EG31" ca="1">IFERROR(IF(BN31*fxVal_normal=_CF!BN31,"",IF(OR(BN31="", NOT(ISNUMBER(BN31)), ISERROR(BN31), $B31=""), "",
   IF($I31=1,
      IFBLANK(
         _xldudf_CX_PUSH(BN31*fxVal_normal, CX_ENTITY, $B31, BN$11, BN$14, BN$19,),
         ""
      ),
      IF($I31=2,
         IFBLANK(
            _xldudf_CX_PUSH(BN31, CX_ENTITY, $B31, BN$11, BN$14, BN$19,),
            ""
         ),
         IF($I31=3,
            "",
            IFBLANK(
               _xldudf_CX_PUSH(BN31, CX_ENTITY, $B31, BN$11, BN$14, BN$19,),
               ""
            )
         )
      )
   )
)),"")</f>
        <v/>
      </c>
    </row>
    <row r="32" spans="1:137" ht="21" customHeight="1">
      <c r="A32" s="1626"/>
      <c r="B32" s="811" t="str" cm="1">
        <f t="array" ref="B32">IFBLANK( _CF!F32,"")</f>
        <v>Financing Proceeds</v>
      </c>
      <c r="C32" s="811" t="str" cm="1">
        <f t="array" ref="C32">IFBLANK(_CF!C32,"")</f>
        <v>Financing Proceeds (Company View)</v>
      </c>
      <c r="D32" s="1549"/>
      <c r="E32" s="811"/>
      <c r="F32" s="574"/>
      <c r="G32" s="401"/>
      <c r="H32" s="401">
        <v>1</v>
      </c>
      <c r="I32" s="401">
        <v>1</v>
      </c>
      <c r="J32" s="401" cm="1">
        <f t="array" ref="J32">IFBLANK( Z32,"")</f>
        <v>1</v>
      </c>
      <c r="K32" s="401"/>
      <c r="N32" s="158"/>
      <c r="O32" s="101"/>
      <c r="P32" s="52"/>
      <c r="Q32" s="101"/>
      <c r="R32" s="126"/>
      <c r="S32" s="101"/>
      <c r="T32" s="101"/>
      <c r="U32" s="39"/>
      <c r="W32" s="932" t="str">
        <f t="shared" si="1"/>
        <v>Actual</v>
      </c>
      <c r="X32" s="815">
        <f>_CF!X32</f>
        <v>1</v>
      </c>
      <c r="Y32" s="916">
        <v>2</v>
      </c>
      <c r="Z32" s="198" cm="1">
        <f t="array" ref="Z32">_xlfn.SWITCH(
    TRUE,
    _CF!$L32=TRUE, 1,
    _CF!$L32=FALSE,-1,
    _CF!$L32=-1,0,
"n/a"
)</f>
        <v>1</v>
      </c>
      <c r="AA32" s="200"/>
      <c r="AB32" s="88" t="str">
        <f>_CF!AB32</f>
        <v>Financing Proceeds</v>
      </c>
      <c r="AC32" s="88" t="e" cm="1" vm="5">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#VALUE!</v>
      </c>
      <c r="AD32" s="2281">
        <v>1</v>
      </c>
      <c r="AE32" s="2281">
        <v>1</v>
      </c>
      <c r="AF32" s="2281">
        <v>1</v>
      </c>
      <c r="AG32" s="2281">
        <v>1</v>
      </c>
      <c r="AH32" s="2281">
        <v>1</v>
      </c>
      <c r="AI32" s="2281">
        <v>1</v>
      </c>
      <c r="AJ32" s="2281">
        <v>1</v>
      </c>
      <c r="AK32" s="2281">
        <v>1</v>
      </c>
      <c r="AL32" s="2281">
        <v>1</v>
      </c>
      <c r="AM32" s="2281">
        <v>1</v>
      </c>
      <c r="AN32" s="2281">
        <v>1</v>
      </c>
      <c r="AO32" s="2281">
        <v>1</v>
      </c>
      <c r="AP32" s="2281">
        <v>1</v>
      </c>
      <c r="AQ32" s="2281">
        <v>1</v>
      </c>
      <c r="AR32" s="2281">
        <v>1</v>
      </c>
      <c r="AS32" s="2281">
        <v>1</v>
      </c>
      <c r="AT32" s="2281">
        <v>1</v>
      </c>
      <c r="AU32" s="2281">
        <v>1</v>
      </c>
      <c r="AV32" s="2281">
        <v>1</v>
      </c>
      <c r="AW32" s="2281">
        <v>1</v>
      </c>
      <c r="AX32" s="2281">
        <v>1</v>
      </c>
      <c r="AY32" s="2281">
        <v>1</v>
      </c>
      <c r="AZ32" s="2281">
        <v>1</v>
      </c>
      <c r="BA32" s="2281">
        <v>1</v>
      </c>
      <c r="BB32" s="2281">
        <v>1</v>
      </c>
      <c r="BC32" s="2281">
        <v>1</v>
      </c>
      <c r="BD32" s="2281">
        <v>1</v>
      </c>
      <c r="BE32" s="2281">
        <v>1</v>
      </c>
      <c r="BF32" s="2281">
        <v>1</v>
      </c>
      <c r="BG32" s="2281">
        <v>1</v>
      </c>
      <c r="BH32" s="2281">
        <v>1</v>
      </c>
      <c r="BI32" s="2281">
        <v>1</v>
      </c>
      <c r="BJ32" s="2281">
        <v>1</v>
      </c>
      <c r="BK32" s="2281">
        <v>1</v>
      </c>
      <c r="BL32" s="2281">
        <v>1</v>
      </c>
      <c r="BM32" s="2281">
        <v>1</v>
      </c>
      <c r="BN32" s="2281">
        <v>1</v>
      </c>
      <c r="BO32" s="2115"/>
      <c r="BP32" s="2115"/>
      <c r="BQ32" s="2115"/>
      <c r="BR32" s="2115"/>
      <c r="BS32" s="2115"/>
      <c r="BT32" s="2115"/>
      <c r="BU32" s="2115"/>
      <c r="BV32" s="2115"/>
      <c r="BW32" s="2115"/>
      <c r="BX32" s="2115"/>
      <c r="BY32" s="2115"/>
      <c r="BZ32" s="2115"/>
      <c r="CA32" s="1330"/>
      <c r="CB32" s="537"/>
      <c r="CC32" s="1484"/>
      <c r="CD32" s="1461" t="e" cm="1">
        <f t="array" aca="1" ref="CD32" ca="1">_xlfn.LET( _xlpm.CheckBlank, SUM(CF!$AD32:$BN32) = 0, IF(_xlpm.CheckBlank, "", SUM(_xlfn._xlws.FILTER(CF!$AD32:$BN32,(YEAR(CF!$AD$12:$BN$12)=CF!CD$12)*(array_timeline&lt;=CF!CD$11)))))</f>
        <v>#NAME?</v>
      </c>
      <c r="CE32" s="1461" t="e" cm="1">
        <f t="array" aca="1" ref="CE32" ca="1">_xlfn.LET( _xlpm.CheckBlank, SUM(CF!$AD32:$BN32) = 0, IF(_xlpm.CheckBlank, "", SUM(_xlfn._xlws.FILTER(CF!$AD32:$BN32,(YEAR(CF!$AD$12:$BN$12)=CF!CE$12)*(array_timeline&lt;=CF!CE$11)))))</f>
        <v>#NAME?</v>
      </c>
      <c r="CF32" s="1314"/>
      <c r="CG32" s="1461" t="e" cm="1">
        <f t="array" aca="1" ref="CG32" ca="1">_xlfn.LET(_xlpm.CheckBlank,SUM(CF!$AD32:$BN32)=0,IF(_xlpm.CheckBlank,"",SUM(_xlfn._xlws.FILTER(CF!$AD32:$BN32,(YEAR(CF!$AD$12:$BN$12)=CF!CG$12)*(array_timeline&lt;=CF!CG$11)))))</f>
        <v>#NAME?</v>
      </c>
      <c r="CH32" s="1461" t="e" cm="1">
        <f t="array" aca="1" ref="CH32" ca="1">_xlfn.LET(_xlpm.CheckBlank,SUM(CF!$AD32:$BN32)=0,IF(_xlpm.CheckBlank,"",SUM(_xlfn._xlws.FILTER(CF!$AD32:$BN32,(YEAR(CF!$AD$12:$BN$12)=CF!CH$12)*(array_timeline&lt;=CF!CH$11)))))</f>
        <v>#NAME?</v>
      </c>
      <c r="CI32" s="1314"/>
      <c r="CJ32" s="1461" cm="1">
        <f t="array" ref="CJ32">_xlfn.LET( _xlpm.CheckBlank, SUM(CF!$AD32:$BN32) = 0, IF(_xlpm.CheckBlank, "", SUM(_xlfn.TAKE(_xlfn.DROP(CF!$AD32:$BN32, ,-DATEDIFF(CF!CJ$11, val_asOfDate,"M")),1,-12))))</f>
        <v>12</v>
      </c>
      <c r="CK32" s="1461" cm="1">
        <f t="array" ref="CK32">_xlfn.LET( _xlpm.CheckBlank, SUM(CF!$AD32:$BN32) = 0, IF(_xlpm.CheckBlank, "", SUM(_xlfn.TAKE(_xlfn.DROP(CF!$AD32:$BN32, ,-DATEDIFF(CF!CK$11, val_asOfDate,"M")),1,-12))))</f>
        <v>12</v>
      </c>
      <c r="CL32" s="1314"/>
      <c r="CM32" s="1552" t="e" cm="1">
        <f t="array" aca="1" ref="CM32" ca="1">TODECIMAL(IFBLANK(_CF!CM32,""), fxVal_normal)</f>
        <v>#NAME?</v>
      </c>
      <c r="CN32" s="1552" t="e" cm="1">
        <f t="array" aca="1" ref="CN32" ca="1">TODECIMAL(IFBLANK(_CF!CN32,""), fxVal_normal)</f>
        <v>#NAME?</v>
      </c>
      <c r="CO32" s="34"/>
      <c r="CQ32" s="2085" t="str" cm="1">
        <f t="array" aca="1" ref="CQ32" ca="1">IFERROR(IF(Y32&lt;&gt;AB32,_xldudf_CX_PUSH(Y32,CX_ENTITY,C32,EOMONTH(val_asOfDate,0)),""),"")</f>
        <v/>
      </c>
      <c r="CR32" s="2085" t="str" cm="1">
        <f t="array" aca="1" ref="CR32" ca="1">IFERROR(IF(Y32&lt;&gt;AB32,_xldudf_CX_PUSH(Y32,CX_ENTITY,C32,EOMONTH(val_asOfDate,1)),""),"")</f>
        <v/>
      </c>
      <c r="CS32" s="2085" t="str" cm="1">
        <f t="array" aca="1" ref="CS32" ca="1">IFERROR(IF(Y32&lt;&gt;AB32,_xldudf_CX_PUSH(Y32,CX_ENTITY,C32,EOMONTH(val_asOfDate,2)),""),"")</f>
        <v/>
      </c>
      <c r="CT32" s="2085" t="str" cm="1">
        <f t="array" aca="1" ref="CT32" ca="1">IFERROR(IF(Y32&lt;&gt;AB32,_xldudf_CX_PUSH(Y32,CX_ENTITY,C32,EOMONTH(val_asOfDate,3)),""),"")</f>
        <v/>
      </c>
      <c r="CU32" s="2086" t="str" cm="1">
        <f t="array" aca="1" ref="CU32" ca="1">IFERROR(IF(CM32*fxVal_normal=_CF!CM32,"",IF(OR($CM32="",, NOT(ISNUMBER($CM32)), ISERROR($CM32), $B32=""), "",
   IF($I32=1,
      IFBLANK(
         _xldudf_CX_PUSH($CM32*fxVal_normal, CX_ENTITY, $B32, $CM$11, $CM$14, $CM$19,),
         ""
      ),
      IF($I32=2,
         IFBLANK(
            _xldudf_CX_PUSH($CM32, CX_ENTITY, $B32, $CM$11, $CM$14, $CM$19,),
            ""
         ),
         IF($I32=3,
            "",
            IFBLANK(
               _xldudf_CX_PUSH($CM32, CX_ENTITY, $B32, $CM$11, $CM$14, $CM$19,),
               ""
            )
         )
      )
   )
)),"")</f>
        <v/>
      </c>
      <c r="CV32" s="2086" t="str" cm="1">
        <f t="array" aca="1" ref="CV32" ca="1">IFERROR(IF(CN32*fxVal_normal=_CF!CN32,"",IF(OR($CN32="",, NOT(ISNUMBER($CN32)), ISERROR($CN32), $B32=""), "",
   IF($I32=1,
      IFBLANK(
         _xldudf_CX_PUSH($CN32*fxVal_normal, CX_ENTITY, $B32, $CN$11, $CN$14, $CN$19,),
         ""
      ),
      IF($I32=2,
         IFBLANK(
            _xldudf_CX_PUSH($CN32, CX_ENTITY, $B32, $CN$11, $CN$14, $CN$19,),
            ""
         ),
         IF($I32=3,
            "",
            IFBLANK(
               _xldudf_CX_PUSH($CN32, CX_ENTITY, $B32, $CN$11, $CN$14, $CN$19,),
               ""
            )
         )
      )
   )
)),"")</f>
        <v/>
      </c>
      <c r="CW32" s="1883" t="str" cm="1">
        <f t="array" aca="1" ref="CW32" ca="1">IFERROR(IF(AD32*fxVal_normal=_CF!AD32,"",IF(OR(AD32="", NOT(ISNUMBER(AD32)), ISERROR(AD32), $B32=""), "",
   IF($I32=1,
      IFBLANK(
         _xldudf_CX_PUSH(AD32*fxVal_normal, CX_ENTITY, $B32, AD$11, AD$14, AD$19,),
         ""
      ),
      IF($I32=2,
         IFBLANK(
            _xldudf_CX_PUSH(AD32, CX_ENTITY, $B32, AD$11, AD$14, AD$19,),
            ""
         ),
         IF($I32=3,
            "",
            IFBLANK(
               _xldudf_CX_PUSH(AD32, CX_ENTITY, $B32, AD$11, AD$14, AD$19,),
               ""
            )
         )
      )
   )
)),"")</f>
        <v/>
      </c>
      <c r="CX32" s="1883" t="str" cm="1">
        <f t="array" aca="1" ref="CX32" ca="1">IFERROR(IF(AE32*fxVal_normal=_CF!AE32,"",IF(OR(AE32="", NOT(ISNUMBER(AE32)), ISERROR(AE32), $B32=""), "",
   IF($I32=1,
      IFBLANK(
         _xldudf_CX_PUSH(AE32*fxVal_normal, CX_ENTITY, $B32, AE$11, AE$14, AE$19,),
         ""
      ),
      IF($I32=2,
         IFBLANK(
            _xldudf_CX_PUSH(AE32, CX_ENTITY, $B32, AE$11, AE$14, AE$19,),
            ""
         ),
         IF($I32=3,
            "",
            IFBLANK(
               _xldudf_CX_PUSH(AE32, CX_ENTITY, $B32, AE$11, AE$14, AE$19,),
               ""
            )
         )
      )
   )
)),"")</f>
        <v/>
      </c>
      <c r="CY32" s="1883" t="str" cm="1">
        <f t="array" aca="1" ref="CY32" ca="1">IFERROR(IF(AF32*fxVal_normal=_CF!AF32,"",IF(OR(AF32="", NOT(ISNUMBER(AF32)), ISERROR(AF32), $B32=""), "",
   IF($I32=1,
      IFBLANK(
         _xldudf_CX_PUSH(AF32*fxVal_normal, CX_ENTITY, $B32, AF$11, AF$14, AF$19,),
         ""
      ),
      IF($I32=2,
         IFBLANK(
            _xldudf_CX_PUSH(AF32, CX_ENTITY, $B32, AF$11, AF$14, AF$19,),
            ""
         ),
         IF($I32=3,
            "",
            IFBLANK(
               _xldudf_CX_PUSH(AF32, CX_ENTITY, $B32, AF$11, AF$14, AF$19,),
               ""
            )
         )
      )
   )
)),"")</f>
        <v/>
      </c>
      <c r="CZ32" s="1883" t="str" cm="1">
        <f t="array" aca="1" ref="CZ32" ca="1">IFERROR(IF(AG32*fxVal_normal=_CF!AG32,"",IF(OR(AG32="", NOT(ISNUMBER(AG32)), ISERROR(AG32), $B32=""), "",
   IF($I32=1,
      IFBLANK(
         _xldudf_CX_PUSH(AG32*fxVal_normal, CX_ENTITY, $B32, AG$11, AG$14, AG$19,),
         ""
      ),
      IF($I32=2,
         IFBLANK(
            _xldudf_CX_PUSH(AG32, CX_ENTITY, $B32, AG$11, AG$14, AG$19,),
            ""
         ),
         IF($I32=3,
            "",
            IFBLANK(
               _xldudf_CX_PUSH(AG32, CX_ENTITY, $B32, AG$11, AG$14, AG$19,),
               ""
            )
         )
      )
   )
)),"")</f>
        <v/>
      </c>
      <c r="DA32" s="1883" t="str" cm="1">
        <f t="array" aca="1" ref="DA32" ca="1">IFERROR(IF(AH32*fxVal_normal=_CF!AH32,"",IF(OR(AH32="", NOT(ISNUMBER(AH32)), ISERROR(AH32), $B32=""), "",
   IF($I32=1,
      IFBLANK(
         _xldudf_CX_PUSH(AH32*fxVal_normal, CX_ENTITY, $B32, AH$11, AH$14, AH$19,),
         ""
      ),
      IF($I32=2,
         IFBLANK(
            _xldudf_CX_PUSH(AH32, CX_ENTITY, $B32, AH$11, AH$14, AH$19,),
            ""
         ),
         IF($I32=3,
            "",
            IFBLANK(
               _xldudf_CX_PUSH(AH32, CX_ENTITY, $B32, AH$11, AH$14, AH$19,),
               ""
            )
         )
      )
   )
)),"")</f>
        <v/>
      </c>
      <c r="DB32" s="1883" t="str" cm="1">
        <f t="array" aca="1" ref="DB32" ca="1">IFERROR(IF(AI32*fxVal_normal=_CF!AI32,"",IF(OR(AI32="", NOT(ISNUMBER(AI32)), ISERROR(AI32), $B32=""), "",
   IF($I32=1,
      IFBLANK(
         _xldudf_CX_PUSH(AI32*fxVal_normal, CX_ENTITY, $B32, AI$11, AI$14, AI$19,),
         ""
      ),
      IF($I32=2,
         IFBLANK(
            _xldudf_CX_PUSH(AI32, CX_ENTITY, $B32, AI$11, AI$14, AI$19,),
            ""
         ),
         IF($I32=3,
            "",
            IFBLANK(
               _xldudf_CX_PUSH(AI32, CX_ENTITY, $B32, AI$11, AI$14, AI$19,),
               ""
            )
         )
      )
   )
)),"")</f>
        <v/>
      </c>
      <c r="DC32" s="1883" t="str" cm="1">
        <f t="array" aca="1" ref="DC32" ca="1">IFERROR(IF(AJ32*fxVal_normal=_CF!AJ32,"",IF(OR(AJ32="", NOT(ISNUMBER(AJ32)), ISERROR(AJ32), $B32=""), "",
   IF($I32=1,
      IFBLANK(
         _xldudf_CX_PUSH(AJ32*fxVal_normal, CX_ENTITY, $B32, AJ$11, AJ$14, AJ$19,),
         ""
      ),
      IF($I32=2,
         IFBLANK(
            _xldudf_CX_PUSH(AJ32, CX_ENTITY, $B32, AJ$11, AJ$14, AJ$19,),
            ""
         ),
         IF($I32=3,
            "",
            IFBLANK(
               _xldudf_CX_PUSH(AJ32, CX_ENTITY, $B32, AJ$11, AJ$14, AJ$19,),
               ""
            )
         )
      )
   )
)),"")</f>
        <v/>
      </c>
      <c r="DD32" s="1883" t="str" cm="1">
        <f t="array" aca="1" ref="DD32" ca="1">IFERROR(IF(AK32*fxVal_normal=_CF!AK32,"",IF(OR(AK32="", NOT(ISNUMBER(AK32)), ISERROR(AK32), $B32=""), "",
   IF($I32=1,
      IFBLANK(
         _xldudf_CX_PUSH(AK32*fxVal_normal, CX_ENTITY, $B32, AK$11, AK$14, AK$19,),
         ""
      ),
      IF($I32=2,
         IFBLANK(
            _xldudf_CX_PUSH(AK32, CX_ENTITY, $B32, AK$11, AK$14, AK$19,),
            ""
         ),
         IF($I32=3,
            "",
            IFBLANK(
               _xldudf_CX_PUSH(AK32, CX_ENTITY, $B32, AK$11, AK$14, AK$19,),
               ""
            )
         )
      )
   )
)),"")</f>
        <v/>
      </c>
      <c r="DE32" s="1883" t="str" cm="1">
        <f t="array" aca="1" ref="DE32" ca="1">IFERROR(IF(AL32*fxVal_normal=_CF!AL32,"",IF(OR(AL32="", NOT(ISNUMBER(AL32)), ISERROR(AL32), $B32=""), "",
   IF($I32=1,
      IFBLANK(
         _xldudf_CX_PUSH(AL32*fxVal_normal, CX_ENTITY, $B32, AL$11, AL$14, AL$19,),
         ""
      ),
      IF($I32=2,
         IFBLANK(
            _xldudf_CX_PUSH(AL32, CX_ENTITY, $B32, AL$11, AL$14, AL$19,),
            ""
         ),
         IF($I32=3,
            "",
            IFBLANK(
               _xldudf_CX_PUSH(AL32, CX_ENTITY, $B32, AL$11, AL$14, AL$19,),
               ""
            )
         )
      )
   )
)),"")</f>
        <v/>
      </c>
      <c r="DF32" s="1883" t="str" cm="1">
        <f t="array" aca="1" ref="DF32" ca="1">IFERROR(IF(AM32*fxVal_normal=_CF!AM32,"",IF(OR(AM32="", NOT(ISNUMBER(AM32)), ISERROR(AM32), $B32=""), "",
   IF($I32=1,
      IFBLANK(
         _xldudf_CX_PUSH(AM32*fxVal_normal, CX_ENTITY, $B32, AM$11, AM$14, AM$19,),
         ""
      ),
      IF($I32=2,
         IFBLANK(
            _xldudf_CX_PUSH(AM32, CX_ENTITY, $B32, AM$11, AM$14, AM$19,),
            ""
         ),
         IF($I32=3,
            "",
            IFBLANK(
               _xldudf_CX_PUSH(AM32, CX_ENTITY, $B32, AM$11, AM$14, AM$19,),
               ""
            )
         )
      )
   )
)),"")</f>
        <v/>
      </c>
      <c r="DG32" s="1883" t="str" cm="1">
        <f t="array" aca="1" ref="DG32" ca="1">IFERROR(IF(AN32*fxVal_normal=_CF!AN32,"",IF(OR(AN32="", NOT(ISNUMBER(AN32)), ISERROR(AN32), $B32=""), "",
   IF($I32=1,
      IFBLANK(
         _xldudf_CX_PUSH(AN32*fxVal_normal, CX_ENTITY, $B32, AN$11, AN$14, AN$19,),
         ""
      ),
      IF($I32=2,
         IFBLANK(
            _xldudf_CX_PUSH(AN32, CX_ENTITY, $B32, AN$11, AN$14, AN$19,),
            ""
         ),
         IF($I32=3,
            "",
            IFBLANK(
               _xldudf_CX_PUSH(AN32, CX_ENTITY, $B32, AN$11, AN$14, AN$19,),
               ""
            )
         )
      )
   )
)),"")</f>
        <v/>
      </c>
      <c r="DH32" s="1883" t="str" cm="1">
        <f t="array" aca="1" ref="DH32" ca="1">IFERROR(IF(AO32*fxVal_normal=_CF!AO32,"",IF(OR(AO32="", NOT(ISNUMBER(AO32)), ISERROR(AO32), $B32=""), "",
   IF($I32=1,
      IFBLANK(
         _xldudf_CX_PUSH(AO32*fxVal_normal, CX_ENTITY, $B32, AO$11, AO$14, AO$19,),
         ""
      ),
      IF($I32=2,
         IFBLANK(
            _xldudf_CX_PUSH(AO32, CX_ENTITY, $B32, AO$11, AO$14, AO$19,),
            ""
         ),
         IF($I32=3,
            "",
            IFBLANK(
               _xldudf_CX_PUSH(AO32, CX_ENTITY, $B32, AO$11, AO$14, AO$19,),
               ""
            )
         )
      )
   )
)),"")</f>
        <v/>
      </c>
      <c r="DI32" s="1883" t="str" cm="1">
        <f t="array" aca="1" ref="DI32" ca="1">IFERROR(IF(AP32*fxVal_normal=_CF!AP32,"",IF(OR(AP32="", NOT(ISNUMBER(AP32)), ISERROR(AP32), $B32=""), "",
   IF($I32=1,
      IFBLANK(
         _xldudf_CX_PUSH(AP32*fxVal_normal, CX_ENTITY, $B32, AP$11, AP$14, AP$19,),
         ""
      ),
      IF($I32=2,
         IFBLANK(
            _xldudf_CX_PUSH(AP32, CX_ENTITY, $B32, AP$11, AP$14, AP$19,),
            ""
         ),
         IF($I32=3,
            "",
            IFBLANK(
               _xldudf_CX_PUSH(AP32, CX_ENTITY, $B32, AP$11, AP$14, AP$19,),
               ""
            )
         )
      )
   )
)),"")</f>
        <v/>
      </c>
      <c r="DJ32" s="1883" t="str" cm="1">
        <f t="array" aca="1" ref="DJ32" ca="1">IFERROR(IF(AQ32*fxVal_normal=_CF!AQ32,"",IF(OR(AQ32="", NOT(ISNUMBER(AQ32)), ISERROR(AQ32), $B32=""), "",
   IF($I32=1,
      IFBLANK(
         _xldudf_CX_PUSH(AQ32*fxVal_normal, CX_ENTITY, $B32, AQ$11, AQ$14, AQ$19,),
         ""
      ),
      IF($I32=2,
         IFBLANK(
            _xldudf_CX_PUSH(AQ32, CX_ENTITY, $B32, AQ$11, AQ$14, AQ$19,),
            ""
         ),
         IF($I32=3,
            "",
            IFBLANK(
               _xldudf_CX_PUSH(AQ32, CX_ENTITY, $B32, AQ$11, AQ$14, AQ$19,),
               ""
            )
         )
      )
   )
)),"")</f>
        <v/>
      </c>
      <c r="DK32" s="1883" t="str" cm="1">
        <f t="array" aca="1" ref="DK32" ca="1">IFERROR(IF(AR32*fxVal_normal=_CF!AR32,"",IF(OR(AR32="", NOT(ISNUMBER(AR32)), ISERROR(AR32), $B32=""), "",
   IF($I32=1,
      IFBLANK(
         _xldudf_CX_PUSH(AR32*fxVal_normal, CX_ENTITY, $B32, AR$11, AR$14, AR$19,),
         ""
      ),
      IF($I32=2,
         IFBLANK(
            _xldudf_CX_PUSH(AR32, CX_ENTITY, $B32, AR$11, AR$14, AR$19,),
            ""
         ),
         IF($I32=3,
            "",
            IFBLANK(
               _xldudf_CX_PUSH(AR32, CX_ENTITY, $B32, AR$11, AR$14, AR$19,),
               ""
            )
         )
      )
   )
)),"")</f>
        <v/>
      </c>
      <c r="DL32" s="1883" t="str" cm="1">
        <f t="array" aca="1" ref="DL32" ca="1">IFERROR(IF(AS32*fxVal_normal=_CF!AS32,"",IF(OR(AS32="", NOT(ISNUMBER(AS32)), ISERROR(AS32), $B32=""), "",
   IF($I32=1,
      IFBLANK(
         _xldudf_CX_PUSH(AS32*fxVal_normal, CX_ENTITY, $B32, AS$11, AS$14, AS$19,),
         ""
      ),
      IF($I32=2,
         IFBLANK(
            _xldudf_CX_PUSH(AS32, CX_ENTITY, $B32, AS$11, AS$14, AS$19,),
            ""
         ),
         IF($I32=3,
            "",
            IFBLANK(
               _xldudf_CX_PUSH(AS32, CX_ENTITY, $B32, AS$11, AS$14, AS$19,),
               ""
            )
         )
      )
   )
)),"")</f>
        <v/>
      </c>
      <c r="DM32" s="1883" t="str" cm="1">
        <f t="array" aca="1" ref="DM32" ca="1">IFERROR(IF(AT32*fxVal_normal=_CF!AT32,"",IF(OR(AT32="", NOT(ISNUMBER(AT32)), ISERROR(AT32), $B32=""), "",
   IF($I32=1,
      IFBLANK(
         _xldudf_CX_PUSH(AT32*fxVal_normal, CX_ENTITY, $B32, AT$11, AT$14, AT$19,),
         ""
      ),
      IF($I32=2,
         IFBLANK(
            _xldudf_CX_PUSH(AT32, CX_ENTITY, $B32, AT$11, AT$14, AT$19,),
            ""
         ),
         IF($I32=3,
            "",
            IFBLANK(
               _xldudf_CX_PUSH(AT32, CX_ENTITY, $B32, AT$11, AT$14, AT$19,),
               ""
            )
         )
      )
   )
)),"")</f>
        <v/>
      </c>
      <c r="DN32" s="1883" t="str" cm="1">
        <f t="array" aca="1" ref="DN32" ca="1">IFERROR(IF(AU32*fxVal_normal=_CF!AU32,"",IF(OR(AU32="", NOT(ISNUMBER(AU32)), ISERROR(AU32), $B32=""), "",
   IF($I32=1,
      IFBLANK(
         _xldudf_CX_PUSH(AU32*fxVal_normal, CX_ENTITY, $B32, AU$11, AU$14, AU$19,),
         ""
      ),
      IF($I32=2,
         IFBLANK(
            _xldudf_CX_PUSH(AU32, CX_ENTITY, $B32, AU$11, AU$14, AU$19,),
            ""
         ),
         IF($I32=3,
            "",
            IFBLANK(
               _xldudf_CX_PUSH(AU32, CX_ENTITY, $B32, AU$11, AU$14, AU$19,),
               ""
            )
         )
      )
   )
)),"")</f>
        <v/>
      </c>
      <c r="DO32" s="1883" t="str" cm="1">
        <f t="array" aca="1" ref="DO32" ca="1">IFERROR(IF(AV32*fxVal_normal=_CF!AV32,"",IF(OR(AV32="", NOT(ISNUMBER(AV32)), ISERROR(AV32), $B32=""), "",
   IF($I32=1,
      IFBLANK(
         _xldudf_CX_PUSH(AV32*fxVal_normal, CX_ENTITY, $B32, AV$11, AV$14, AV$19,),
         ""
      ),
      IF($I32=2,
         IFBLANK(
            _xldudf_CX_PUSH(AV32, CX_ENTITY, $B32, AV$11, AV$14, AV$19,),
            ""
         ),
         IF($I32=3,
            "",
            IFBLANK(
               _xldudf_CX_PUSH(AV32, CX_ENTITY, $B32, AV$11, AV$14, AV$19,),
               ""
            )
         )
      )
   )
)),"")</f>
        <v/>
      </c>
      <c r="DP32" s="1883" t="str" cm="1">
        <f t="array" aca="1" ref="DP32" ca="1">IFERROR(IF(AW32*fxVal_normal=_CF!AW32,"",IF(OR(AW32="", NOT(ISNUMBER(AW32)), ISERROR(AW32), $B32=""), "",
   IF($I32=1,
      IFBLANK(
         _xldudf_CX_PUSH(AW32*fxVal_normal, CX_ENTITY, $B32, AW$11, AW$14, AW$19,),
         ""
      ),
      IF($I32=2,
         IFBLANK(
            _xldudf_CX_PUSH(AW32, CX_ENTITY, $B32, AW$11, AW$14, AW$19,),
            ""
         ),
         IF($I32=3,
            "",
            IFBLANK(
               _xldudf_CX_PUSH(AW32, CX_ENTITY, $B32, AW$11, AW$14, AW$19,),
               ""
            )
         )
      )
   )
)),"")</f>
        <v/>
      </c>
      <c r="DQ32" s="1883" t="str" cm="1">
        <f t="array" aca="1" ref="DQ32" ca="1">IFERROR(IF(AX32*fxVal_normal=_CF!AX32,"",IF(OR(AX32="", NOT(ISNUMBER(AX32)), ISERROR(AX32), $B32=""), "",
   IF($I32=1,
      IFBLANK(
         _xldudf_CX_PUSH(AX32*fxVal_normal, CX_ENTITY, $B32, AX$11, AX$14, AX$19,),
         ""
      ),
      IF($I32=2,
         IFBLANK(
            _xldudf_CX_PUSH(AX32, CX_ENTITY, $B32, AX$11, AX$14, AX$19,),
            ""
         ),
         IF($I32=3,
            "",
            IFBLANK(
               _xldudf_CX_PUSH(AX32, CX_ENTITY, $B32, AX$11, AX$14, AX$19,),
               ""
            )
         )
      )
   )
)),"")</f>
        <v/>
      </c>
      <c r="DR32" s="1883" t="str" cm="1">
        <f t="array" aca="1" ref="DR32" ca="1">IFERROR(IF(AY32*fxVal_normal=_CF!AY32,"",IF(OR(AY32="", NOT(ISNUMBER(AY32)), ISERROR(AY32), $B32=""), "",
   IF($I32=1,
      IFBLANK(
         _xldudf_CX_PUSH(AY32*fxVal_normal, CX_ENTITY, $B32, AY$11, AY$14, AY$19,),
         ""
      ),
      IF($I32=2,
         IFBLANK(
            _xldudf_CX_PUSH(AY32, CX_ENTITY, $B32, AY$11, AY$14, AY$19,),
            ""
         ),
         IF($I32=3,
            "",
            IFBLANK(
               _xldudf_CX_PUSH(AY32, CX_ENTITY, $B32, AY$11, AY$14, AY$19,),
               ""
            )
         )
      )
   )
)),"")</f>
        <v/>
      </c>
      <c r="DS32" s="1883" t="str" cm="1">
        <f t="array" aca="1" ref="DS32" ca="1">IFERROR(IF(AZ32*fxVal_normal=_CF!AZ32,"",IF(OR(AZ32="", NOT(ISNUMBER(AZ32)), ISERROR(AZ32), $B32=""), "",
   IF($I32=1,
      IFBLANK(
         _xldudf_CX_PUSH(AZ32*fxVal_normal, CX_ENTITY, $B32, AZ$11, AZ$14, AZ$19,),
         ""
      ),
      IF($I32=2,
         IFBLANK(
            _xldudf_CX_PUSH(AZ32, CX_ENTITY, $B32, AZ$11, AZ$14, AZ$19,),
            ""
         ),
         IF($I32=3,
            "",
            IFBLANK(
               _xldudf_CX_PUSH(AZ32, CX_ENTITY, $B32, AZ$11, AZ$14, AZ$19,),
               ""
            )
         )
      )
   )
)),"")</f>
        <v/>
      </c>
      <c r="DT32" s="1883" t="str" cm="1">
        <f t="array" aca="1" ref="DT32" ca="1">IFERROR(IF(BA32*fxVal_normal=_CF!BA32,"",IF(OR(BA32="", NOT(ISNUMBER(BA32)), ISERROR(BA32), $B32=""), "",
   IF($I32=1,
      IFBLANK(
         _xldudf_CX_PUSH(BA32*fxVal_normal, CX_ENTITY, $B32, BA$11, BA$14, BA$19,),
         ""
      ),
      IF($I32=2,
         IFBLANK(
            _xldudf_CX_PUSH(BA32, CX_ENTITY, $B32, BA$11, BA$14, BA$19,),
            ""
         ),
         IF($I32=3,
            "",
            IFBLANK(
               _xldudf_CX_PUSH(BA32, CX_ENTITY, $B32, BA$11, BA$14, BA$19,),
               ""
            )
         )
      )
   )
)),"")</f>
        <v/>
      </c>
      <c r="DU32" s="1883" t="str" cm="1">
        <f t="array" aca="1" ref="DU32" ca="1">IFERROR(IF(BB32*fxVal_normal=_CF!BB32,"",IF(OR(BB32="", NOT(ISNUMBER(BB32)), ISERROR(BB32), $B32=""), "",
   IF($I32=1,
      IFBLANK(
         _xldudf_CX_PUSH(BB32*fxVal_normal, CX_ENTITY, $B32, BB$11, BB$14, BB$19,),
         ""
      ),
      IF($I32=2,
         IFBLANK(
            _xldudf_CX_PUSH(BB32, CX_ENTITY, $B32, BB$11, BB$14, BB$19,),
            ""
         ),
         IF($I32=3,
            "",
            IFBLANK(
               _xldudf_CX_PUSH(BB32, CX_ENTITY, $B32, BB$11, BB$14, BB$19,),
               ""
            )
         )
      )
   )
)),"")</f>
        <v/>
      </c>
      <c r="DV32" s="1883" t="str" cm="1">
        <f t="array" aca="1" ref="DV32" ca="1">IFERROR(IF(BC32*fxVal_normal=_CF!BC32,"",IF(OR(BC32="", NOT(ISNUMBER(BC32)), ISERROR(BC32), $B32=""), "",
   IF($I32=1,
      IFBLANK(
         _xldudf_CX_PUSH(BC32*fxVal_normal, CX_ENTITY, $B32, BC$11, BC$14, BC$19,),
         ""
      ),
      IF($I32=2,
         IFBLANK(
            _xldudf_CX_PUSH(BC32, CX_ENTITY, $B32, BC$11, BC$14, BC$19,),
            ""
         ),
         IF($I32=3,
            "",
            IFBLANK(
               _xldudf_CX_PUSH(BC32, CX_ENTITY, $B32, BC$11, BC$14, BC$19,),
               ""
            )
         )
      )
   )
)),"")</f>
        <v/>
      </c>
      <c r="DW32" s="1883" t="str" cm="1">
        <f t="array" aca="1" ref="DW32" ca="1">IFERROR(IF(BD32*fxVal_normal=_CF!BD32,"",IF(OR(BD32="", NOT(ISNUMBER(BD32)), ISERROR(BD32), $B32=""), "",
   IF($I32=1,
      IFBLANK(
         _xldudf_CX_PUSH(BD32*fxVal_normal, CX_ENTITY, $B32, BD$11, BD$14, BD$19,),
         ""
      ),
      IF($I32=2,
         IFBLANK(
            _xldudf_CX_PUSH(BD32, CX_ENTITY, $B32, BD$11, BD$14, BD$19,),
            ""
         ),
         IF($I32=3,
            "",
            IFBLANK(
               _xldudf_CX_PUSH(BD32, CX_ENTITY, $B32, BD$11, BD$14, BD$19,),
               ""
            )
         )
      )
   )
)),"")</f>
        <v/>
      </c>
      <c r="DX32" s="1883" t="str" cm="1">
        <f t="array" aca="1" ref="DX32" ca="1">IFERROR(IF(BE32*fxVal_normal=_CF!BE32,"",IF(OR(BE32="", NOT(ISNUMBER(BE32)), ISERROR(BE32), $B32=""), "",
   IF($I32=1,
      IFBLANK(
         _xldudf_CX_PUSH(BE32*fxVal_normal, CX_ENTITY, $B32, BE$11, BE$14, BE$19,),
         ""
      ),
      IF($I32=2,
         IFBLANK(
            _xldudf_CX_PUSH(BE32, CX_ENTITY, $B32, BE$11, BE$14, BE$19,),
            ""
         ),
         IF($I32=3,
            "",
            IFBLANK(
               _xldudf_CX_PUSH(BE32, CX_ENTITY, $B32, BE$11, BE$14, BE$19,),
               ""
            )
         )
      )
   )
)),"")</f>
        <v/>
      </c>
      <c r="DY32" s="1883" t="str" cm="1">
        <f t="array" aca="1" ref="DY32" ca="1">IFERROR(IF(BF32*fxVal_normal=_CF!BF32,"",IF(OR(BF32="", NOT(ISNUMBER(BF32)), ISERROR(BF32), $B32=""), "",
   IF($I32=1,
      IFBLANK(
         _xldudf_CX_PUSH(BF32*fxVal_normal, CX_ENTITY, $B32, BF$11, BF$14, BF$19,),
         ""
      ),
      IF($I32=2,
         IFBLANK(
            _xldudf_CX_PUSH(BF32, CX_ENTITY, $B32, BF$11, BF$14, BF$19,),
            ""
         ),
         IF($I32=3,
            "",
            IFBLANK(
               _xldudf_CX_PUSH(BF32, CX_ENTITY, $B32, BF$11, BF$14, BF$19,),
               ""
            )
         )
      )
   )
)),"")</f>
        <v/>
      </c>
      <c r="DZ32" s="1883" t="str" cm="1">
        <f t="array" aca="1" ref="DZ32" ca="1">IFERROR(IF(BG32*fxVal_normal=_CF!BG32,"",IF(OR(BG32="", NOT(ISNUMBER(BG32)), ISERROR(BG32), $B32=""), "",
   IF($I32=1,
      IFBLANK(
         _xldudf_CX_PUSH(BG32*fxVal_normal, CX_ENTITY, $B32, BG$11, BG$14, BG$19,),
         ""
      ),
      IF($I32=2,
         IFBLANK(
            _xldudf_CX_PUSH(BG32, CX_ENTITY, $B32, BG$11, BG$14, BG$19,),
            ""
         ),
         IF($I32=3,
            "",
            IFBLANK(
               _xldudf_CX_PUSH(BG32, CX_ENTITY, $B32, BG$11, BG$14, BG$19,),
               ""
            )
         )
      )
   )
)),"")</f>
        <v/>
      </c>
      <c r="EA32" s="1883" t="str" cm="1">
        <f t="array" aca="1" ref="EA32" ca="1">IFERROR(IF(BH32*fxVal_normal=_CF!BH32,"",IF(OR(BH32="", NOT(ISNUMBER(BH32)), ISERROR(BH32), $B32=""), "",
   IF($I32=1,
      IFBLANK(
         _xldudf_CX_PUSH(BH32*fxVal_normal, CX_ENTITY, $B32, BH$11, BH$14, BH$19,),
         ""
      ),
      IF($I32=2,
         IFBLANK(
            _xldudf_CX_PUSH(BH32, CX_ENTITY, $B32, BH$11, BH$14, BH$19,),
            ""
         ),
         IF($I32=3,
            "",
            IFBLANK(
               _xldudf_CX_PUSH(BH32, CX_ENTITY, $B32, BH$11, BH$14, BH$19,),
               ""
            )
         )
      )
   )
)),"")</f>
        <v/>
      </c>
      <c r="EB32" s="1883" t="str" cm="1">
        <f t="array" aca="1" ref="EB32" ca="1">IFERROR(IF(BI32*fxVal_normal=_CF!BI32,"",IF(OR(BI32="", NOT(ISNUMBER(BI32)), ISERROR(BI32), $B32=""), "",
   IF($I32=1,
      IFBLANK(
         _xldudf_CX_PUSH(BI32*fxVal_normal, CX_ENTITY, $B32, BI$11, BI$14, BI$19,),
         ""
      ),
      IF($I32=2,
         IFBLANK(
            _xldudf_CX_PUSH(BI32, CX_ENTITY, $B32, BI$11, BI$14, BI$19,),
            ""
         ),
         IF($I32=3,
            "",
            IFBLANK(
               _xldudf_CX_PUSH(BI32, CX_ENTITY, $B32, BI$11, BI$14, BI$19,),
               ""
            )
         )
      )
   )
)),"")</f>
        <v/>
      </c>
      <c r="EC32" s="1883" t="str" cm="1">
        <f t="array" aca="1" ref="EC32" ca="1">IFERROR(IF(BJ32*fxVal_normal=_CF!BJ32,"",IF(OR(BJ32="", NOT(ISNUMBER(BJ32)), ISERROR(BJ32), $B32=""), "",
   IF($I32=1,
      IFBLANK(
         _xldudf_CX_PUSH(BJ32*fxVal_normal, CX_ENTITY, $B32, BJ$11, BJ$14, BJ$19,),
         ""
      ),
      IF($I32=2,
         IFBLANK(
            _xldudf_CX_PUSH(BJ32, CX_ENTITY, $B32, BJ$11, BJ$14, BJ$19,),
            ""
         ),
         IF($I32=3,
            "",
            IFBLANK(
               _xldudf_CX_PUSH(BJ32, CX_ENTITY, $B32, BJ$11, BJ$14, BJ$19,),
               ""
            )
         )
      )
   )
)),"")</f>
        <v/>
      </c>
      <c r="ED32" s="1883" t="str" cm="1">
        <f t="array" aca="1" ref="ED32" ca="1">IFERROR(IF(BK32*fxVal_normal=_CF!BK32,"",IF(OR(BK32="", NOT(ISNUMBER(BK32)), ISERROR(BK32), $B32=""), "",
   IF($I32=1,
      IFBLANK(
         _xldudf_CX_PUSH(BK32*fxVal_normal, CX_ENTITY, $B32, BK$11, BK$14, BK$19,),
         ""
      ),
      IF($I32=2,
         IFBLANK(
            _xldudf_CX_PUSH(BK32, CX_ENTITY, $B32, BK$11, BK$14, BK$19,),
            ""
         ),
         IF($I32=3,
            "",
            IFBLANK(
               _xldudf_CX_PUSH(BK32, CX_ENTITY, $B32, BK$11, BK$14, BK$19,),
               ""
            )
         )
      )
   )
)),"")</f>
        <v/>
      </c>
      <c r="EE32" s="1883" t="str" cm="1">
        <f t="array" aca="1" ref="EE32" ca="1">IFERROR(IF(BL32*fxVal_normal=_CF!BL32,"",IF(OR(BL32="", NOT(ISNUMBER(BL32)), ISERROR(BL32), $B32=""), "",
   IF($I32=1,
      IFBLANK(
         _xldudf_CX_PUSH(BL32*fxVal_normal, CX_ENTITY, $B32, BL$11, BL$14, BL$19,),
         ""
      ),
      IF($I32=2,
         IFBLANK(
            _xldudf_CX_PUSH(BL32, CX_ENTITY, $B32, BL$11, BL$14, BL$19,),
            ""
         ),
         IF($I32=3,
            "",
            IFBLANK(
               _xldudf_CX_PUSH(BL32, CX_ENTITY, $B32, BL$11, BL$14, BL$19,),
               ""
            )
         )
      )
   )
)),"")</f>
        <v/>
      </c>
      <c r="EF32" s="1883" t="str" cm="1">
        <f t="array" aca="1" ref="EF32" ca="1">IFERROR(IF(BM32*fxVal_normal=_CF!BM32,"",IF(OR(BM32="", NOT(ISNUMBER(BM32)), ISERROR(BM32), $B32=""), "",
   IF($I32=1,
      IFBLANK(
         _xldudf_CX_PUSH(BM32*fxVal_normal, CX_ENTITY, $B32, BM$11, BM$14, BM$19,),
         ""
      ),
      IF($I32=2,
         IFBLANK(
            _xldudf_CX_PUSH(BM32, CX_ENTITY, $B32, BM$11, BM$14, BM$19,),
            ""
         ),
         IF($I32=3,
            "",
            IFBLANK(
               _xldudf_CX_PUSH(BM32, CX_ENTITY, $B32, BM$11, BM$14, BM$19,),
               ""
            )
         )
      )
   )
)),"")</f>
        <v/>
      </c>
      <c r="EG32" s="1883" t="str" cm="1">
        <f t="array" aca="1" ref="EG32" ca="1">IFERROR(IF(BN32*fxVal_normal=_CF!BN32,"",IF(OR(BN32="",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37" ht="21" customHeight="1">
      <c r="A33" s="1626"/>
      <c r="B33" s="811" t="str" cm="1">
        <f t="array" ref="B33">IFBLANK( _CF!F33,"")</f>
        <v>M&amp;A</v>
      </c>
      <c r="C33" s="811" t="str" cm="1">
        <f t="array" ref="C33">IFBLANK(_CF!C33,"")</f>
        <v>M&amp;A (Company View)</v>
      </c>
      <c r="D33" s="1549"/>
      <c r="E33" s="811"/>
      <c r="F33" s="574"/>
      <c r="G33" s="401"/>
      <c r="H33" s="401">
        <v>1</v>
      </c>
      <c r="I33" s="401">
        <v>1</v>
      </c>
      <c r="J33" s="401" cm="1">
        <f t="array" ref="J33">IFBLANK( Z33,"")</f>
        <v>1</v>
      </c>
      <c r="K33" s="401"/>
      <c r="N33" s="158"/>
      <c r="O33" s="101"/>
      <c r="P33" s="52"/>
      <c r="Q33" s="101"/>
      <c r="R33" s="126"/>
      <c r="S33" s="101"/>
      <c r="T33" s="101"/>
      <c r="U33" s="39"/>
      <c r="W33" s="932" t="str">
        <f t="shared" si="1"/>
        <v>Actual</v>
      </c>
      <c r="X33" s="815">
        <f>_CF!X33</f>
        <v>-1</v>
      </c>
      <c r="Y33" s="916">
        <v>2</v>
      </c>
      <c r="Z33" s="198" cm="1">
        <f t="array" ref="Z33">_xlfn.SWITCH(
    TRUE,
    _CF!$L33=TRUE, 1,
    _CF!$L33=FALSE,-1,
    _CF!$L33=-1,0,
"n/a"
)</f>
        <v>1</v>
      </c>
      <c r="AA33" s="200"/>
      <c r="AB33" s="88" t="str">
        <f>_CF!AB33</f>
        <v>M&amp;A</v>
      </c>
      <c r="AC33" s="88" t="e" cm="1" vm="5">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#VALUE!</v>
      </c>
      <c r="AD33" s="2281">
        <v>1</v>
      </c>
      <c r="AE33" s="2281">
        <v>1</v>
      </c>
      <c r="AF33" s="2281">
        <v>1</v>
      </c>
      <c r="AG33" s="2281">
        <v>1</v>
      </c>
      <c r="AH33" s="2281">
        <v>1</v>
      </c>
      <c r="AI33" s="2281">
        <v>1</v>
      </c>
      <c r="AJ33" s="2281">
        <v>1</v>
      </c>
      <c r="AK33" s="2281">
        <v>1</v>
      </c>
      <c r="AL33" s="2281">
        <v>1</v>
      </c>
      <c r="AM33" s="2281">
        <v>1</v>
      </c>
      <c r="AN33" s="2281">
        <v>1</v>
      </c>
      <c r="AO33" s="2281">
        <v>1</v>
      </c>
      <c r="AP33" s="2281">
        <v>1</v>
      </c>
      <c r="AQ33" s="2281">
        <v>1</v>
      </c>
      <c r="AR33" s="2281">
        <v>1</v>
      </c>
      <c r="AS33" s="2281">
        <v>1</v>
      </c>
      <c r="AT33" s="2281">
        <v>1</v>
      </c>
      <c r="AU33" s="2281">
        <v>1</v>
      </c>
      <c r="AV33" s="2281">
        <v>1</v>
      </c>
      <c r="AW33" s="2281">
        <v>1</v>
      </c>
      <c r="AX33" s="2281">
        <v>1</v>
      </c>
      <c r="AY33" s="2281">
        <v>1</v>
      </c>
      <c r="AZ33" s="2281">
        <v>1</v>
      </c>
      <c r="BA33" s="2281">
        <v>1</v>
      </c>
      <c r="BB33" s="2281">
        <v>1</v>
      </c>
      <c r="BC33" s="2281">
        <v>1</v>
      </c>
      <c r="BD33" s="2281">
        <v>1</v>
      </c>
      <c r="BE33" s="2281">
        <v>1</v>
      </c>
      <c r="BF33" s="2281">
        <v>1</v>
      </c>
      <c r="BG33" s="2281">
        <v>1</v>
      </c>
      <c r="BH33" s="2281">
        <v>1</v>
      </c>
      <c r="BI33" s="2281">
        <v>1</v>
      </c>
      <c r="BJ33" s="2281">
        <v>1</v>
      </c>
      <c r="BK33" s="2281">
        <v>1</v>
      </c>
      <c r="BL33" s="2281">
        <v>1</v>
      </c>
      <c r="BM33" s="2281">
        <v>1</v>
      </c>
      <c r="BN33" s="2281">
        <v>1</v>
      </c>
      <c r="BO33" s="2115"/>
      <c r="BP33" s="2115"/>
      <c r="BQ33" s="2115"/>
      <c r="BR33" s="2115"/>
      <c r="BS33" s="2115"/>
      <c r="BT33" s="2115"/>
      <c r="BU33" s="2115"/>
      <c r="BV33" s="2115"/>
      <c r="BW33" s="2115"/>
      <c r="BX33" s="2115"/>
      <c r="BY33" s="2115"/>
      <c r="BZ33" s="2115"/>
      <c r="CA33" s="1330"/>
      <c r="CB33" s="537"/>
      <c r="CC33" s="1484"/>
      <c r="CD33" s="1461" t="e" cm="1">
        <f t="array" aca="1" ref="CD33" ca="1">_xlfn.LET( _xlpm.CheckBlank, SUM(CF!$AD33:$BN33) = 0, IF(_xlpm.CheckBlank, "", SUM(_xlfn._xlws.FILTER(CF!$AD33:$BN33,(YEAR(CF!$AD$12:$BN$12)=CF!CD$12)*(array_timeline&lt;=CF!CD$11)))))</f>
        <v>#NAME?</v>
      </c>
      <c r="CE33" s="1461" t="e" cm="1">
        <f t="array" aca="1" ref="CE33" ca="1">_xlfn.LET( _xlpm.CheckBlank, SUM(CF!$AD33:$BN33) = 0, IF(_xlpm.CheckBlank, "", SUM(_xlfn._xlws.FILTER(CF!$AD33:$BN33,(YEAR(CF!$AD$12:$BN$12)=CF!CE$12)*(array_timeline&lt;=CF!CE$11)))))</f>
        <v>#NAME?</v>
      </c>
      <c r="CF33" s="1314"/>
      <c r="CG33" s="1461" t="e" cm="1">
        <f t="array" aca="1" ref="CG33" ca="1">_xlfn.LET(_xlpm.CheckBlank,SUM(CF!$AD33:$BN33)=0,IF(_xlpm.CheckBlank,"",SUM(_xlfn._xlws.FILTER(CF!$AD33:$BN33,(YEAR(CF!$AD$12:$BN$12)=CF!CG$12)*(array_timeline&lt;=CF!CG$11)))))</f>
        <v>#NAME?</v>
      </c>
      <c r="CH33" s="1461" t="e" cm="1">
        <f t="array" aca="1" ref="CH33" ca="1">_xlfn.LET(_xlpm.CheckBlank,SUM(CF!$AD33:$BN33)=0,IF(_xlpm.CheckBlank,"",SUM(_xlfn._xlws.FILTER(CF!$AD33:$BN33,(YEAR(CF!$AD$12:$BN$12)=CF!CH$12)*(array_timeline&lt;=CF!CH$11)))))</f>
        <v>#NAME?</v>
      </c>
      <c r="CI33" s="1314"/>
      <c r="CJ33" s="1461" cm="1">
        <f t="array" ref="CJ33">_xlfn.LET( _xlpm.CheckBlank, SUM(CF!$AD33:$BN33) = 0, IF(_xlpm.CheckBlank, "", SUM(_xlfn.TAKE(_xlfn.DROP(CF!$AD33:$BN33, ,-DATEDIFF(CF!CJ$11, val_asOfDate,"M")),1,-12))))</f>
        <v>12</v>
      </c>
      <c r="CK33" s="1461" cm="1">
        <f t="array" ref="CK33">_xlfn.LET( _xlpm.CheckBlank, SUM(CF!$AD33:$BN33) = 0, IF(_xlpm.CheckBlank, "", SUM(_xlfn.TAKE(_xlfn.DROP(CF!$AD33:$BN33, ,-DATEDIFF(CF!CK$11, val_asOfDate,"M")),1,-12))))</f>
        <v>12</v>
      </c>
      <c r="CL33" s="1314"/>
      <c r="CM33" s="1552" t="e" cm="1">
        <f t="array" aca="1" ref="CM33" ca="1">TODECIMAL(IFBLANK(_CF!CM33,""), fxVal_normal)</f>
        <v>#NAME?</v>
      </c>
      <c r="CN33" s="1552" t="e" cm="1">
        <f t="array" aca="1" ref="CN33" ca="1">TODECIMAL(IFBLANK(_CF!CN33,""), fxVal_normal)</f>
        <v>#NAME?</v>
      </c>
      <c r="CO33" s="34"/>
      <c r="CQ33" s="2085" t="str" cm="1">
        <f t="array" aca="1" ref="CQ33" ca="1">IFERROR(IF(Y33&lt;&gt;AB33,_xldudf_CX_PUSH(Y33,CX_ENTITY,C33,EOMONTH(val_asOfDate,0)),""),"")</f>
        <v/>
      </c>
      <c r="CR33" s="2085" t="str" cm="1">
        <f t="array" aca="1" ref="CR33" ca="1">IFERROR(IF(Y33&lt;&gt;AB33,_xldudf_CX_PUSH(Y33,CX_ENTITY,C33,EOMONTH(val_asOfDate,1)),""),"")</f>
        <v/>
      </c>
      <c r="CS33" s="2085" t="str" cm="1">
        <f t="array" aca="1" ref="CS33" ca="1">IFERROR(IF(Y33&lt;&gt;AB33,_xldudf_CX_PUSH(Y33,CX_ENTITY,C33,EOMONTH(val_asOfDate,2)),""),"")</f>
        <v/>
      </c>
      <c r="CT33" s="2085" t="str" cm="1">
        <f t="array" aca="1" ref="CT33" ca="1">IFERROR(IF(Y33&lt;&gt;AB33,_xldudf_CX_PUSH(Y33,CX_ENTITY,C33,EOMONTH(val_asOfDate,3)),""),"")</f>
        <v/>
      </c>
      <c r="CU33" s="2086" t="str" cm="1">
        <f t="array" aca="1" ref="CU33" ca="1">IFERROR(IF(CM33*fxVal_normal=_CF!CM33,"",IF(OR($CM33="",, NOT(ISNUMBER($CM33)), ISERROR($CM33), $B33=""), "",
   IF($I33=1,
      IFBLANK(
         _xldudf_CX_PUSH($CM33*fxVal_normal, CX_ENTITY, $B33, $CM$11, $CM$14, $CM$19,),
         ""
      ),
      IF($I33=2,
         IFBLANK(
            _xldudf_CX_PUSH($CM33, CX_ENTITY, $B33, $CM$11, $CM$14, $CM$19,),
            ""
         ),
         IF($I33=3,
            "",
            IFBLANK(
               _xldudf_CX_PUSH($CM33, CX_ENTITY, $B33, $CM$11, $CM$14, $CM$19,),
               ""
            )
         )
      )
   )
)),"")</f>
        <v/>
      </c>
      <c r="CV33" s="2086" t="str" cm="1">
        <f t="array" aca="1" ref="CV33" ca="1">IFERROR(IF(CN33*fxVal_normal=_CF!CN33,"",IF(OR($CN33="",, NOT(ISNUMBER($CN33)), ISERROR($CN33), $B33=""), "",
   IF($I33=1,
      IFBLANK(
         _xldudf_CX_PUSH($CN33*fxVal_normal, CX_ENTITY, $B33, $CN$11, $CN$14, $CN$19,),
         ""
      ),
      IF($I33=2,
         IFBLANK(
            _xldudf_CX_PUSH($CN33, CX_ENTITY, $B33, $CN$11, $CN$14, $CN$19,),
            ""
         ),
         IF($I33=3,
            "",
            IFBLANK(
               _xldudf_CX_PUSH($CN33, CX_ENTITY, $B33, $CN$11, $CN$14, $CN$19,),
               ""
            )
         )
      )
   )
)),"")</f>
        <v/>
      </c>
      <c r="CW33" s="1883" t="str" cm="1">
        <f t="array" aca="1" ref="CW33" ca="1">IFERROR(IF(AD33*fxVal_normal=_CF!AD33,"",IF(OR(AD33="", NOT(ISNUMBER(AD33)), ISERROR(AD33), $B33=""), "",
   IF($I33=1,
      IFBLANK(
         _xldudf_CX_PUSH(AD33*fxVal_normal, CX_ENTITY, $B33, AD$11, AD$14, AD$19,),
         ""
      ),
      IF($I33=2,
         IFBLANK(
            _xldudf_CX_PUSH(AD33, CX_ENTITY, $B33, AD$11, AD$14, AD$19,),
            ""
         ),
         IF($I33=3,
            "",
            IFBLANK(
               _xldudf_CX_PUSH(AD33, CX_ENTITY, $B33, AD$11, AD$14, AD$19,),
               ""
            )
         )
      )
   )
)),"")</f>
        <v/>
      </c>
      <c r="CX33" s="1883" t="str" cm="1">
        <f t="array" aca="1" ref="CX33" ca="1">IFERROR(IF(AE33*fxVal_normal=_CF!AE33,"",IF(OR(AE33="", NOT(ISNUMBER(AE33)), ISERROR(AE33), $B33=""), "",
   IF($I33=1,
      IFBLANK(
         _xldudf_CX_PUSH(AE33*fxVal_normal, CX_ENTITY, $B33, AE$11, AE$14, AE$19,),
         ""
      ),
      IF($I33=2,
         IFBLANK(
            _xldudf_CX_PUSH(AE33, CX_ENTITY, $B33, AE$11, AE$14, AE$19,),
            ""
         ),
         IF($I33=3,
            "",
            IFBLANK(
               _xldudf_CX_PUSH(AE33, CX_ENTITY, $B33, AE$11, AE$14, AE$19,),
               ""
            )
         )
      )
   )
)),"")</f>
        <v/>
      </c>
      <c r="CY33" s="1883" t="str" cm="1">
        <f t="array" aca="1" ref="CY33" ca="1">IFERROR(IF(AF33*fxVal_normal=_CF!AF33,"",IF(OR(AF33="", NOT(ISNUMBER(AF33)), ISERROR(AF33), $B33=""), "",
   IF($I33=1,
      IFBLANK(
         _xldudf_CX_PUSH(AF33*fxVal_normal, CX_ENTITY, $B33, AF$11, AF$14, AF$19,),
         ""
      ),
      IF($I33=2,
         IFBLANK(
            _xldudf_CX_PUSH(AF33, CX_ENTITY, $B33, AF$11, AF$14, AF$19,),
            ""
         ),
         IF($I33=3,
            "",
            IFBLANK(
               _xldudf_CX_PUSH(AF33, CX_ENTITY, $B33, AF$11, AF$14, AF$19,),
               ""
            )
         )
      )
   )
)),"")</f>
        <v/>
      </c>
      <c r="CZ33" s="1883" t="str" cm="1">
        <f t="array" aca="1" ref="CZ33" ca="1">IFERROR(IF(AG33*fxVal_normal=_CF!AG33,"",IF(OR(AG33="", NOT(ISNUMBER(AG33)), ISERROR(AG33), $B33=""), "",
   IF($I33=1,
      IFBLANK(
         _xldudf_CX_PUSH(AG33*fxVal_normal, CX_ENTITY, $B33, AG$11, AG$14, AG$19,),
         ""
      ),
      IF($I33=2,
         IFBLANK(
            _xldudf_CX_PUSH(AG33, CX_ENTITY, $B33, AG$11, AG$14, AG$19,),
            ""
         ),
         IF($I33=3,
            "",
            IFBLANK(
               _xldudf_CX_PUSH(AG33, CX_ENTITY, $B33, AG$11, AG$14, AG$19,),
               ""
            )
         )
      )
   )
)),"")</f>
        <v/>
      </c>
      <c r="DA33" s="1883" t="str" cm="1">
        <f t="array" aca="1" ref="DA33" ca="1">IFERROR(IF(AH33*fxVal_normal=_CF!AH33,"",IF(OR(AH33="", NOT(ISNUMBER(AH33)), ISERROR(AH33), $B33=""), "",
   IF($I33=1,
      IFBLANK(
         _xldudf_CX_PUSH(AH33*fxVal_normal, CX_ENTITY, $B33, AH$11, AH$14, AH$19,),
         ""
      ),
      IF($I33=2,
         IFBLANK(
            _xldudf_CX_PUSH(AH33, CX_ENTITY, $B33, AH$11, AH$14, AH$19,),
            ""
         ),
         IF($I33=3,
            "",
            IFBLANK(
               _xldudf_CX_PUSH(AH33, CX_ENTITY, $B33, AH$11, AH$14, AH$19,),
               ""
            )
         )
      )
   )
)),"")</f>
        <v/>
      </c>
      <c r="DB33" s="1883" t="str" cm="1">
        <f t="array" aca="1" ref="DB33" ca="1">IFERROR(IF(AI33*fxVal_normal=_CF!AI33,"",IF(OR(AI33="", NOT(ISNUMBER(AI33)), ISERROR(AI33), $B33=""), "",
   IF($I33=1,
      IFBLANK(
         _xldudf_CX_PUSH(AI33*fxVal_normal, CX_ENTITY, $B33, AI$11, AI$14, AI$19,),
         ""
      ),
      IF($I33=2,
         IFBLANK(
            _xldudf_CX_PUSH(AI33, CX_ENTITY, $B33, AI$11, AI$14, AI$19,),
            ""
         ),
         IF($I33=3,
            "",
            IFBLANK(
               _xldudf_CX_PUSH(AI33, CX_ENTITY, $B33, AI$11, AI$14, AI$19,),
               ""
            )
         )
      )
   )
)),"")</f>
        <v/>
      </c>
      <c r="DC33" s="1883" t="str" cm="1">
        <f t="array" aca="1" ref="DC33" ca="1">IFERROR(IF(AJ33*fxVal_normal=_CF!AJ33,"",IF(OR(AJ33="", NOT(ISNUMBER(AJ33)), ISERROR(AJ33), $B33=""), "",
   IF($I33=1,
      IFBLANK(
         _xldudf_CX_PUSH(AJ33*fxVal_normal, CX_ENTITY, $B33, AJ$11, AJ$14, AJ$19,),
         ""
      ),
      IF($I33=2,
         IFBLANK(
            _xldudf_CX_PUSH(AJ33, CX_ENTITY, $B33, AJ$11, AJ$14, AJ$19,),
            ""
         ),
         IF($I33=3,
            "",
            IFBLANK(
               _xldudf_CX_PUSH(AJ33, CX_ENTITY, $B33, AJ$11, AJ$14, AJ$19,),
               ""
            )
         )
      )
   )
)),"")</f>
        <v/>
      </c>
      <c r="DD33" s="1883" t="str" cm="1">
        <f t="array" aca="1" ref="DD33" ca="1">IFERROR(IF(AK33*fxVal_normal=_CF!AK33,"",IF(OR(AK33="", NOT(ISNUMBER(AK33)), ISERROR(AK33), $B33=""), "",
   IF($I33=1,
      IFBLANK(
         _xldudf_CX_PUSH(AK33*fxVal_normal, CX_ENTITY, $B33, AK$11, AK$14, AK$19,),
         ""
      ),
      IF($I33=2,
         IFBLANK(
            _xldudf_CX_PUSH(AK33, CX_ENTITY, $B33, AK$11, AK$14, AK$19,),
            ""
         ),
         IF($I33=3,
            "",
            IFBLANK(
               _xldudf_CX_PUSH(AK33, CX_ENTITY, $B33, AK$11, AK$14, AK$19,),
               ""
            )
         )
      )
   )
)),"")</f>
        <v/>
      </c>
      <c r="DE33" s="1883" t="str" cm="1">
        <f t="array" aca="1" ref="DE33" ca="1">IFERROR(IF(AL33*fxVal_normal=_CF!AL33,"",IF(OR(AL33="", NOT(ISNUMBER(AL33)), ISERROR(AL33), $B33=""), "",
   IF($I33=1,
      IFBLANK(
         _xldudf_CX_PUSH(AL33*fxVal_normal, CX_ENTITY, $B33, AL$11, AL$14, AL$19,),
         ""
      ),
      IF($I33=2,
         IFBLANK(
            _xldudf_CX_PUSH(AL33, CX_ENTITY, $B33, AL$11, AL$14, AL$19,),
            ""
         ),
         IF($I33=3,
            "",
            IFBLANK(
               _xldudf_CX_PUSH(AL33, CX_ENTITY, $B33, AL$11, AL$14, AL$19,),
               ""
            )
         )
      )
   )
)),"")</f>
        <v/>
      </c>
      <c r="DF33" s="1883" t="str" cm="1">
        <f t="array" aca="1" ref="DF33" ca="1">IFERROR(IF(AM33*fxVal_normal=_CF!AM33,"",IF(OR(AM33="", NOT(ISNUMBER(AM33)), ISERROR(AM33), $B33=""), "",
   IF($I33=1,
      IFBLANK(
         _xldudf_CX_PUSH(AM33*fxVal_normal, CX_ENTITY, $B33, AM$11, AM$14, AM$19,),
         ""
      ),
      IF($I33=2,
         IFBLANK(
            _xldudf_CX_PUSH(AM33, CX_ENTITY, $B33, AM$11, AM$14, AM$19,),
            ""
         ),
         IF($I33=3,
            "",
            IFBLANK(
               _xldudf_CX_PUSH(AM33, CX_ENTITY, $B33, AM$11, AM$14, AM$19,),
               ""
            )
         )
      )
   )
)),"")</f>
        <v/>
      </c>
      <c r="DG33" s="1883" t="str" cm="1">
        <f t="array" aca="1" ref="DG33" ca="1">IFERROR(IF(AN33*fxVal_normal=_CF!AN33,"",IF(OR(AN33="", NOT(ISNUMBER(AN33)), ISERROR(AN33), $B33=""), "",
   IF($I33=1,
      IFBLANK(
         _xldudf_CX_PUSH(AN33*fxVal_normal, CX_ENTITY, $B33, AN$11, AN$14, AN$19,),
         ""
      ),
      IF($I33=2,
         IFBLANK(
            _xldudf_CX_PUSH(AN33, CX_ENTITY, $B33, AN$11, AN$14, AN$19,),
            ""
         ),
         IF($I33=3,
            "",
            IFBLANK(
               _xldudf_CX_PUSH(AN33, CX_ENTITY, $B33, AN$11, AN$14, AN$19,),
               ""
            )
         )
      )
   )
)),"")</f>
        <v/>
      </c>
      <c r="DH33" s="1883" t="str" cm="1">
        <f t="array" aca="1" ref="DH33" ca="1">IFERROR(IF(AO33*fxVal_normal=_CF!AO33,"",IF(OR(AO33="", NOT(ISNUMBER(AO33)), ISERROR(AO33), $B33=""), "",
   IF($I33=1,
      IFBLANK(
         _xldudf_CX_PUSH(AO33*fxVal_normal, CX_ENTITY, $B33, AO$11, AO$14, AO$19,),
         ""
      ),
      IF($I33=2,
         IFBLANK(
            _xldudf_CX_PUSH(AO33, CX_ENTITY, $B33, AO$11, AO$14, AO$19,),
            ""
         ),
         IF($I33=3,
            "",
            IFBLANK(
               _xldudf_CX_PUSH(AO33, CX_ENTITY, $B33, AO$11, AO$14, AO$19,),
               ""
            )
         )
      )
   )
)),"")</f>
        <v/>
      </c>
      <c r="DI33" s="1883" t="str" cm="1">
        <f t="array" aca="1" ref="DI33" ca="1">IFERROR(IF(AP33*fxVal_normal=_CF!AP33,"",IF(OR(AP33="", NOT(ISNUMBER(AP33)), ISERROR(AP33), $B33=""), "",
   IF($I33=1,
      IFBLANK(
         _xldudf_CX_PUSH(AP33*fxVal_normal, CX_ENTITY, $B33, AP$11, AP$14, AP$19,),
         ""
      ),
      IF($I33=2,
         IFBLANK(
            _xldudf_CX_PUSH(AP33, CX_ENTITY, $B33, AP$11, AP$14, AP$19,),
            ""
         ),
         IF($I33=3,
            "",
            IFBLANK(
               _xldudf_CX_PUSH(AP33, CX_ENTITY, $B33, AP$11, AP$14, AP$19,),
               ""
            )
         )
      )
   )
)),"")</f>
        <v/>
      </c>
      <c r="DJ33" s="1883" t="str" cm="1">
        <f t="array" aca="1" ref="DJ33" ca="1">IFERROR(IF(AQ33*fxVal_normal=_CF!AQ33,"",IF(OR(AQ33="", NOT(ISNUMBER(AQ33)), ISERROR(AQ33), $B33=""), "",
   IF($I33=1,
      IFBLANK(
         _xldudf_CX_PUSH(AQ33*fxVal_normal, CX_ENTITY, $B33, AQ$11, AQ$14, AQ$19,),
         ""
      ),
      IF($I33=2,
         IFBLANK(
            _xldudf_CX_PUSH(AQ33, CX_ENTITY, $B33, AQ$11, AQ$14, AQ$19,),
            ""
         ),
         IF($I33=3,
            "",
            IFBLANK(
               _xldudf_CX_PUSH(AQ33, CX_ENTITY, $B33, AQ$11, AQ$14, AQ$19,),
               ""
            )
         )
      )
   )
)),"")</f>
        <v/>
      </c>
      <c r="DK33" s="1883" t="str" cm="1">
        <f t="array" aca="1" ref="DK33" ca="1">IFERROR(IF(AR33*fxVal_normal=_CF!AR33,"",IF(OR(AR33="", NOT(ISNUMBER(AR33)), ISERROR(AR33), $B33=""), "",
   IF($I33=1,
      IFBLANK(
         _xldudf_CX_PUSH(AR33*fxVal_normal, CX_ENTITY, $B33, AR$11, AR$14, AR$19,),
         ""
      ),
      IF($I33=2,
         IFBLANK(
            _xldudf_CX_PUSH(AR33, CX_ENTITY, $B33, AR$11, AR$14, AR$19,),
            ""
         ),
         IF($I33=3,
            "",
            IFBLANK(
               _xldudf_CX_PUSH(AR33, CX_ENTITY, $B33, AR$11, AR$14, AR$19,),
               ""
            )
         )
      )
   )
)),"")</f>
        <v/>
      </c>
      <c r="DL33" s="1883" t="str" cm="1">
        <f t="array" aca="1" ref="DL33" ca="1">IFERROR(IF(AS33*fxVal_normal=_CF!AS33,"",IF(OR(AS33="", NOT(ISNUMBER(AS33)), ISERROR(AS33), $B33=""), "",
   IF($I33=1,
      IFBLANK(
         _xldudf_CX_PUSH(AS33*fxVal_normal, CX_ENTITY, $B33, AS$11, AS$14, AS$19,),
         ""
      ),
      IF($I33=2,
         IFBLANK(
            _xldudf_CX_PUSH(AS33, CX_ENTITY, $B33, AS$11, AS$14, AS$19,),
            ""
         ),
         IF($I33=3,
            "",
            IFBLANK(
               _xldudf_CX_PUSH(AS33, CX_ENTITY, $B33, AS$11, AS$14, AS$19,),
               ""
            )
         )
      )
   )
)),"")</f>
        <v/>
      </c>
      <c r="DM33" s="1883" t="str" cm="1">
        <f t="array" aca="1" ref="DM33" ca="1">IFERROR(IF(AT33*fxVal_normal=_CF!AT33,"",IF(OR(AT33="", NOT(ISNUMBER(AT33)), ISERROR(AT33), $B33=""), "",
   IF($I33=1,
      IFBLANK(
         _xldudf_CX_PUSH(AT33*fxVal_normal, CX_ENTITY, $B33, AT$11, AT$14, AT$19,),
         ""
      ),
      IF($I33=2,
         IFBLANK(
            _xldudf_CX_PUSH(AT33, CX_ENTITY, $B33, AT$11, AT$14, AT$19,),
            ""
         ),
         IF($I33=3,
            "",
            IFBLANK(
               _xldudf_CX_PUSH(AT33, CX_ENTITY, $B33, AT$11, AT$14, AT$19,),
               ""
            )
         )
      )
   )
)),"")</f>
        <v/>
      </c>
      <c r="DN33" s="1883" t="str" cm="1">
        <f t="array" aca="1" ref="DN33" ca="1">IFERROR(IF(AU33*fxVal_normal=_CF!AU33,"",IF(OR(AU33="", NOT(ISNUMBER(AU33)), ISERROR(AU33), $B33=""), "",
   IF($I33=1,
      IFBLANK(
         _xldudf_CX_PUSH(AU33*fxVal_normal, CX_ENTITY, $B33, AU$11, AU$14, AU$19,),
         ""
      ),
      IF($I33=2,
         IFBLANK(
            _xldudf_CX_PUSH(AU33, CX_ENTITY, $B33, AU$11, AU$14, AU$19,),
            ""
         ),
         IF($I33=3,
            "",
            IFBLANK(
               _xldudf_CX_PUSH(AU33, CX_ENTITY, $B33, AU$11, AU$14, AU$19,),
               ""
            )
         )
      )
   )
)),"")</f>
        <v/>
      </c>
      <c r="DO33" s="1883" t="str" cm="1">
        <f t="array" aca="1" ref="DO33" ca="1">IFERROR(IF(AV33*fxVal_normal=_CF!AV33,"",IF(OR(AV33="", NOT(ISNUMBER(AV33)), ISERROR(AV33), $B33=""), "",
   IF($I33=1,
      IFBLANK(
         _xldudf_CX_PUSH(AV33*fxVal_normal, CX_ENTITY, $B33, AV$11, AV$14, AV$19,),
         ""
      ),
      IF($I33=2,
         IFBLANK(
            _xldudf_CX_PUSH(AV33, CX_ENTITY, $B33, AV$11, AV$14, AV$19,),
            ""
         ),
         IF($I33=3,
            "",
            IFBLANK(
               _xldudf_CX_PUSH(AV33, CX_ENTITY, $B33, AV$11, AV$14, AV$19,),
               ""
            )
         )
      )
   )
)),"")</f>
        <v/>
      </c>
      <c r="DP33" s="1883" t="str" cm="1">
        <f t="array" aca="1" ref="DP33" ca="1">IFERROR(IF(AW33*fxVal_normal=_CF!AW33,"",IF(OR(AW33="", NOT(ISNUMBER(AW33)), ISERROR(AW33), $B33=""), "",
   IF($I33=1,
      IFBLANK(
         _xldudf_CX_PUSH(AW33*fxVal_normal, CX_ENTITY, $B33, AW$11, AW$14, AW$19,),
         ""
      ),
      IF($I33=2,
         IFBLANK(
            _xldudf_CX_PUSH(AW33, CX_ENTITY, $B33, AW$11, AW$14, AW$19,),
            ""
         ),
         IF($I33=3,
            "",
            IFBLANK(
               _xldudf_CX_PUSH(AW33, CX_ENTITY, $B33, AW$11, AW$14, AW$19,),
               ""
            )
         )
      )
   )
)),"")</f>
        <v/>
      </c>
      <c r="DQ33" s="1883" t="str" cm="1">
        <f t="array" aca="1" ref="DQ33" ca="1">IFERROR(IF(AX33*fxVal_normal=_CF!AX33,"",IF(OR(AX33="", NOT(ISNUMBER(AX33)), ISERROR(AX33), $B33=""), "",
   IF($I33=1,
      IFBLANK(
         _xldudf_CX_PUSH(AX33*fxVal_normal, CX_ENTITY, $B33, AX$11, AX$14, AX$19,),
         ""
      ),
      IF($I33=2,
         IFBLANK(
            _xldudf_CX_PUSH(AX33, CX_ENTITY, $B33, AX$11, AX$14, AX$19,),
            ""
         ),
         IF($I33=3,
            "",
            IFBLANK(
               _xldudf_CX_PUSH(AX33, CX_ENTITY, $B33, AX$11, AX$14, AX$19,),
               ""
            )
         )
      )
   )
)),"")</f>
        <v/>
      </c>
      <c r="DR33" s="1883" t="str" cm="1">
        <f t="array" aca="1" ref="DR33" ca="1">IFERROR(IF(AY33*fxVal_normal=_CF!AY33,"",IF(OR(AY33="", NOT(ISNUMBER(AY33)), ISERROR(AY33), $B33=""), "",
   IF($I33=1,
      IFBLANK(
         _xldudf_CX_PUSH(AY33*fxVal_normal, CX_ENTITY, $B33, AY$11, AY$14, AY$19,),
         ""
      ),
      IF($I33=2,
         IFBLANK(
            _xldudf_CX_PUSH(AY33, CX_ENTITY, $B33, AY$11, AY$14, AY$19,),
            ""
         ),
         IF($I33=3,
            "",
            IFBLANK(
               _xldudf_CX_PUSH(AY33, CX_ENTITY, $B33, AY$11, AY$14, AY$19,),
               ""
            )
         )
      )
   )
)),"")</f>
        <v/>
      </c>
      <c r="DS33" s="1883" t="str" cm="1">
        <f t="array" aca="1" ref="DS33" ca="1">IFERROR(IF(AZ33*fxVal_normal=_CF!AZ33,"",IF(OR(AZ33="", NOT(ISNUMBER(AZ33)), ISERROR(AZ33), $B33=""), "",
   IF($I33=1,
      IFBLANK(
         _xldudf_CX_PUSH(AZ33*fxVal_normal, CX_ENTITY, $B33, AZ$11, AZ$14, AZ$19,),
         ""
      ),
      IF($I33=2,
         IFBLANK(
            _xldudf_CX_PUSH(AZ33, CX_ENTITY, $B33, AZ$11, AZ$14, AZ$19,),
            ""
         ),
         IF($I33=3,
            "",
            IFBLANK(
               _xldudf_CX_PUSH(AZ33, CX_ENTITY, $B33, AZ$11, AZ$14, AZ$19,),
               ""
            )
         )
      )
   )
)),"")</f>
        <v/>
      </c>
      <c r="DT33" s="1883" t="str" cm="1">
        <f t="array" aca="1" ref="DT33" ca="1">IFERROR(IF(BA33*fxVal_normal=_CF!BA33,"",IF(OR(BA33="", NOT(ISNUMBER(BA33)), ISERROR(BA33), $B33=""), "",
   IF($I33=1,
      IFBLANK(
         _xldudf_CX_PUSH(BA33*fxVal_normal, CX_ENTITY, $B33, BA$11, BA$14, BA$19,),
         ""
      ),
      IF($I33=2,
         IFBLANK(
            _xldudf_CX_PUSH(BA33, CX_ENTITY, $B33, BA$11, BA$14, BA$19,),
            ""
         ),
         IF($I33=3,
            "",
            IFBLANK(
               _xldudf_CX_PUSH(BA33, CX_ENTITY, $B33, BA$11, BA$14, BA$19,),
               ""
            )
         )
      )
   )
)),"")</f>
        <v/>
      </c>
      <c r="DU33" s="1883" t="str" cm="1">
        <f t="array" aca="1" ref="DU33" ca="1">IFERROR(IF(BB33*fxVal_normal=_CF!BB33,"",IF(OR(BB33="", NOT(ISNUMBER(BB33)), ISERROR(BB33), $B33=""), "",
   IF($I33=1,
      IFBLANK(
         _xldudf_CX_PUSH(BB33*fxVal_normal, CX_ENTITY, $B33, BB$11, BB$14, BB$19,),
         ""
      ),
      IF($I33=2,
         IFBLANK(
            _xldudf_CX_PUSH(BB33, CX_ENTITY, $B33, BB$11, BB$14, BB$19,),
            ""
         ),
         IF($I33=3,
            "",
            IFBLANK(
               _xldudf_CX_PUSH(BB33, CX_ENTITY, $B33, BB$11, BB$14, BB$19,),
               ""
            )
         )
      )
   )
)),"")</f>
        <v/>
      </c>
      <c r="DV33" s="1883" t="str" cm="1">
        <f t="array" aca="1" ref="DV33" ca="1">IFERROR(IF(BC33*fxVal_normal=_CF!BC33,"",IF(OR(BC33="", NOT(ISNUMBER(BC33)), ISERROR(BC33), $B33=""), "",
   IF($I33=1,
      IFBLANK(
         _xldudf_CX_PUSH(BC33*fxVal_normal, CX_ENTITY, $B33, BC$11, BC$14, BC$19,),
         ""
      ),
      IF($I33=2,
         IFBLANK(
            _xldudf_CX_PUSH(BC33, CX_ENTITY, $B33, BC$11, BC$14, BC$19,),
            ""
         ),
         IF($I33=3,
            "",
            IFBLANK(
               _xldudf_CX_PUSH(BC33, CX_ENTITY, $B33, BC$11, BC$14, BC$19,),
               ""
            )
         )
      )
   )
)),"")</f>
        <v/>
      </c>
      <c r="DW33" s="1883" t="str" cm="1">
        <f t="array" aca="1" ref="DW33" ca="1">IFERROR(IF(BD33*fxVal_normal=_CF!BD33,"",IF(OR(BD33="", NOT(ISNUMBER(BD33)), ISERROR(BD33), $B33=""), "",
   IF($I33=1,
      IFBLANK(
         _xldudf_CX_PUSH(BD33*fxVal_normal, CX_ENTITY, $B33, BD$11, BD$14, BD$19,),
         ""
      ),
      IF($I33=2,
         IFBLANK(
            _xldudf_CX_PUSH(BD33, CX_ENTITY, $B33, BD$11, BD$14, BD$19,),
            ""
         ),
         IF($I33=3,
            "",
            IFBLANK(
               _xldudf_CX_PUSH(BD33, CX_ENTITY, $B33, BD$11, BD$14, BD$19,),
               ""
            )
         )
      )
   )
)),"")</f>
        <v/>
      </c>
      <c r="DX33" s="1883" t="str" cm="1">
        <f t="array" aca="1" ref="DX33" ca="1">IFERROR(IF(BE33*fxVal_normal=_CF!BE33,"",IF(OR(BE33="", NOT(ISNUMBER(BE33)), ISERROR(BE33), $B33=""), "",
   IF($I33=1,
      IFBLANK(
         _xldudf_CX_PUSH(BE33*fxVal_normal, CX_ENTITY, $B33, BE$11, BE$14, BE$19,),
         ""
      ),
      IF($I33=2,
         IFBLANK(
            _xldudf_CX_PUSH(BE33, CX_ENTITY, $B33, BE$11, BE$14, BE$19,),
            ""
         ),
         IF($I33=3,
            "",
            IFBLANK(
               _xldudf_CX_PUSH(BE33, CX_ENTITY, $B33, BE$11, BE$14, BE$19,),
               ""
            )
         )
      )
   )
)),"")</f>
        <v/>
      </c>
      <c r="DY33" s="1883" t="str" cm="1">
        <f t="array" aca="1" ref="DY33" ca="1">IFERROR(IF(BF33*fxVal_normal=_CF!BF33,"",IF(OR(BF33="", NOT(ISNUMBER(BF33)), ISERROR(BF33), $B33=""), "",
   IF($I33=1,
      IFBLANK(
         _xldudf_CX_PUSH(BF33*fxVal_normal, CX_ENTITY, $B33, BF$11, BF$14, BF$19,),
         ""
      ),
      IF($I33=2,
         IFBLANK(
            _xldudf_CX_PUSH(BF33, CX_ENTITY, $B33, BF$11, BF$14, BF$19,),
            ""
         ),
         IF($I33=3,
            "",
            IFBLANK(
               _xldudf_CX_PUSH(BF33, CX_ENTITY, $B33, BF$11, BF$14, BF$19,),
               ""
            )
         )
      )
   )
)),"")</f>
        <v/>
      </c>
      <c r="DZ33" s="1883" t="str" cm="1">
        <f t="array" aca="1" ref="DZ33" ca="1">IFERROR(IF(BG33*fxVal_normal=_CF!BG33,"",IF(OR(BG33="", NOT(ISNUMBER(BG33)), ISERROR(BG33), $B33=""), "",
   IF($I33=1,
      IFBLANK(
         _xldudf_CX_PUSH(BG33*fxVal_normal, CX_ENTITY, $B33, BG$11, BG$14, BG$19,),
         ""
      ),
      IF($I33=2,
         IFBLANK(
            _xldudf_CX_PUSH(BG33, CX_ENTITY, $B33, BG$11, BG$14, BG$19,),
            ""
         ),
         IF($I33=3,
            "",
            IFBLANK(
               _xldudf_CX_PUSH(BG33, CX_ENTITY, $B33, BG$11, BG$14, BG$19,),
               ""
            )
         )
      )
   )
)),"")</f>
        <v/>
      </c>
      <c r="EA33" s="1883" t="str" cm="1">
        <f t="array" aca="1" ref="EA33" ca="1">IFERROR(IF(BH33*fxVal_normal=_CF!BH33,"",IF(OR(BH33="", NOT(ISNUMBER(BH33)), ISERROR(BH33), $B33=""), "",
   IF($I33=1,
      IFBLANK(
         _xldudf_CX_PUSH(BH33*fxVal_normal, CX_ENTITY, $B33, BH$11, BH$14, BH$19,),
         ""
      ),
      IF($I33=2,
         IFBLANK(
            _xldudf_CX_PUSH(BH33, CX_ENTITY, $B33, BH$11, BH$14, BH$19,),
            ""
         ),
         IF($I33=3,
            "",
            IFBLANK(
               _xldudf_CX_PUSH(BH33, CX_ENTITY, $B33, BH$11, BH$14, BH$19,),
               ""
            )
         )
      )
   )
)),"")</f>
        <v/>
      </c>
      <c r="EB33" s="1883" t="str" cm="1">
        <f t="array" aca="1" ref="EB33" ca="1">IFERROR(IF(BI33*fxVal_normal=_CF!BI33,"",IF(OR(BI33="", NOT(ISNUMBER(BI33)), ISERROR(BI33), $B33=""), "",
   IF($I33=1,
      IFBLANK(
         _xldudf_CX_PUSH(BI33*fxVal_normal, CX_ENTITY, $B33, BI$11, BI$14, BI$19,),
         ""
      ),
      IF($I33=2,
         IFBLANK(
            _xldudf_CX_PUSH(BI33, CX_ENTITY, $B33, BI$11, BI$14, BI$19,),
            ""
         ),
         IF($I33=3,
            "",
            IFBLANK(
               _xldudf_CX_PUSH(BI33, CX_ENTITY, $B33, BI$11, BI$14, BI$19,),
               ""
            )
         )
      )
   )
)),"")</f>
        <v/>
      </c>
      <c r="EC33" s="1883" t="str" cm="1">
        <f t="array" aca="1" ref="EC33" ca="1">IFERROR(IF(BJ33*fxVal_normal=_CF!BJ33,"",IF(OR(BJ33="", NOT(ISNUMBER(BJ33)), ISERROR(BJ33), $B33=""), "",
   IF($I33=1,
      IFBLANK(
         _xldudf_CX_PUSH(BJ33*fxVal_normal, CX_ENTITY, $B33, BJ$11, BJ$14, BJ$19,),
         ""
      ),
      IF($I33=2,
         IFBLANK(
            _xldudf_CX_PUSH(BJ33, CX_ENTITY, $B33, BJ$11, BJ$14, BJ$19,),
            ""
         ),
         IF($I33=3,
            "",
            IFBLANK(
               _xldudf_CX_PUSH(BJ33, CX_ENTITY, $B33, BJ$11, BJ$14, BJ$19,),
               ""
            )
         )
      )
   )
)),"")</f>
        <v/>
      </c>
      <c r="ED33" s="1883" t="str" cm="1">
        <f t="array" aca="1" ref="ED33" ca="1">IFERROR(IF(BK33*fxVal_normal=_CF!BK33,"",IF(OR(BK33="", NOT(ISNUMBER(BK33)), ISERROR(BK33), $B33=""), "",
   IF($I33=1,
      IFBLANK(
         _xldudf_CX_PUSH(BK33*fxVal_normal, CX_ENTITY, $B33, BK$11, BK$14, BK$19,),
         ""
      ),
      IF($I33=2,
         IFBLANK(
            _xldudf_CX_PUSH(BK33, CX_ENTITY, $B33, BK$11, BK$14, BK$19,),
            ""
         ),
         IF($I33=3,
            "",
            IFBLANK(
               _xldudf_CX_PUSH(BK33, CX_ENTITY, $B33, BK$11, BK$14, BK$19,),
               ""
            )
         )
      )
   )
)),"")</f>
        <v/>
      </c>
      <c r="EE33" s="1883" t="str" cm="1">
        <f t="array" aca="1" ref="EE33" ca="1">IFERROR(IF(BL33*fxVal_normal=_CF!BL33,"",IF(OR(BL33="", NOT(ISNUMBER(BL33)), ISERROR(BL33), $B33=""), "",
   IF($I33=1,
      IFBLANK(
         _xldudf_CX_PUSH(BL33*fxVal_normal, CX_ENTITY, $B33, BL$11, BL$14, BL$19,),
         ""
      ),
      IF($I33=2,
         IFBLANK(
            _xldudf_CX_PUSH(BL33, CX_ENTITY, $B33, BL$11, BL$14, BL$19,),
            ""
         ),
         IF($I33=3,
            "",
            IFBLANK(
               _xldudf_CX_PUSH(BL33, CX_ENTITY, $B33, BL$11, BL$14, BL$19,),
               ""
            )
         )
      )
   )
)),"")</f>
        <v/>
      </c>
      <c r="EF33" s="1883" t="str" cm="1">
        <f t="array" aca="1" ref="EF33" ca="1">IFERROR(IF(BM33*fxVal_normal=_CF!BM33,"",IF(OR(BM33="", NOT(ISNUMBER(BM33)), ISERROR(BM33), $B33=""), "",
   IF($I33=1,
      IFBLANK(
         _xldudf_CX_PUSH(BM33*fxVal_normal, CX_ENTITY, $B33, BM$11, BM$14, BM$19,),
         ""
      ),
      IF($I33=2,
         IFBLANK(
            _xldudf_CX_PUSH(BM33, CX_ENTITY, $B33, BM$11, BM$14, BM$19,),
            ""
         ),
         IF($I33=3,
            "",
            IFBLANK(
               _xldudf_CX_PUSH(BM33, CX_ENTITY, $B33, BM$11, BM$14, BM$19,),
               ""
            )
         )
      )
   )
)),"")</f>
        <v/>
      </c>
      <c r="EG33" s="1883" t="str" cm="1">
        <f t="array" aca="1" ref="EG33" ca="1">IFERROR(IF(BN33*fxVal_normal=_CF!BN33,"",IF(OR(BN33="",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37" ht="21" customHeight="1">
      <c r="A34" s="1626"/>
      <c r="B34" s="811" t="str" cm="1">
        <f t="array" ref="B34">IFBLANK( _CF!F34,"")</f>
        <v>Dividend Payments</v>
      </c>
      <c r="C34" s="811" t="str" cm="1">
        <f t="array" ref="C34">IFBLANK(_CF!C34,"")</f>
        <v>Dividend Payments (Company View)</v>
      </c>
      <c r="D34" s="1549"/>
      <c r="E34" s="811"/>
      <c r="F34" s="574"/>
      <c r="G34" s="401"/>
      <c r="H34" s="401">
        <v>1</v>
      </c>
      <c r="I34" s="401">
        <v>1</v>
      </c>
      <c r="J34" s="401" cm="1">
        <f t="array" ref="J34">IFBLANK( Z34,"")</f>
        <v>1</v>
      </c>
      <c r="K34" s="401"/>
      <c r="N34" s="158"/>
      <c r="O34" s="101"/>
      <c r="P34" s="52"/>
      <c r="Q34" s="101"/>
      <c r="R34" s="126"/>
      <c r="S34" s="101"/>
      <c r="T34" s="101"/>
      <c r="U34" s="39"/>
      <c r="W34" s="932" t="str">
        <f t="shared" si="1"/>
        <v>Actual</v>
      </c>
      <c r="X34" s="815">
        <f>_CF!X34</f>
        <v>-1</v>
      </c>
      <c r="Y34" s="916">
        <v>2</v>
      </c>
      <c r="Z34" s="198" cm="1">
        <f t="array" ref="Z34">_xlfn.SWITCH(
    TRUE,
    _CF!$L34=TRUE, 1,
    _CF!$L34=FALSE,-1,
    _CF!$L34=-1,0,
"n/a"
)</f>
        <v>1</v>
      </c>
      <c r="AA34" s="200"/>
      <c r="AB34" s="88" t="str">
        <f>_CF!AB34</f>
        <v>Dividend payments</v>
      </c>
      <c r="AC34" s="88" t="e" cm="1" vm="5">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#VALUE!</v>
      </c>
      <c r="AD34" s="2281">
        <v>1</v>
      </c>
      <c r="AE34" s="2281">
        <v>1</v>
      </c>
      <c r="AF34" s="2281">
        <v>1</v>
      </c>
      <c r="AG34" s="2281">
        <v>1</v>
      </c>
      <c r="AH34" s="2281">
        <v>1</v>
      </c>
      <c r="AI34" s="2281">
        <v>1</v>
      </c>
      <c r="AJ34" s="2281">
        <v>1</v>
      </c>
      <c r="AK34" s="2281">
        <v>1</v>
      </c>
      <c r="AL34" s="2281">
        <v>1</v>
      </c>
      <c r="AM34" s="2281">
        <v>1</v>
      </c>
      <c r="AN34" s="2281">
        <v>1</v>
      </c>
      <c r="AO34" s="2281">
        <v>1</v>
      </c>
      <c r="AP34" s="2281">
        <v>1</v>
      </c>
      <c r="AQ34" s="2281">
        <v>1</v>
      </c>
      <c r="AR34" s="2281">
        <v>1</v>
      </c>
      <c r="AS34" s="2281">
        <v>1</v>
      </c>
      <c r="AT34" s="2281">
        <v>1</v>
      </c>
      <c r="AU34" s="2281">
        <v>1</v>
      </c>
      <c r="AV34" s="2281">
        <v>1</v>
      </c>
      <c r="AW34" s="2281">
        <v>1</v>
      </c>
      <c r="AX34" s="2281">
        <v>1</v>
      </c>
      <c r="AY34" s="2281">
        <v>1</v>
      </c>
      <c r="AZ34" s="2281">
        <v>1</v>
      </c>
      <c r="BA34" s="2281">
        <v>1</v>
      </c>
      <c r="BB34" s="2281">
        <v>1</v>
      </c>
      <c r="BC34" s="2281">
        <v>1</v>
      </c>
      <c r="BD34" s="2281">
        <v>1</v>
      </c>
      <c r="BE34" s="2281">
        <v>1</v>
      </c>
      <c r="BF34" s="2281">
        <v>1</v>
      </c>
      <c r="BG34" s="2281">
        <v>1</v>
      </c>
      <c r="BH34" s="2281">
        <v>1</v>
      </c>
      <c r="BI34" s="2281">
        <v>1</v>
      </c>
      <c r="BJ34" s="2281">
        <v>1</v>
      </c>
      <c r="BK34" s="2281">
        <v>1</v>
      </c>
      <c r="BL34" s="2281">
        <v>1</v>
      </c>
      <c r="BM34" s="2281">
        <v>1</v>
      </c>
      <c r="BN34" s="2281">
        <v>1</v>
      </c>
      <c r="BO34" s="2115"/>
      <c r="BP34" s="2115"/>
      <c r="BQ34" s="2115"/>
      <c r="BR34" s="2115"/>
      <c r="BS34" s="2115"/>
      <c r="BT34" s="2115"/>
      <c r="BU34" s="2115"/>
      <c r="BV34" s="2115"/>
      <c r="BW34" s="2115"/>
      <c r="BX34" s="2115"/>
      <c r="BY34" s="2115"/>
      <c r="BZ34" s="2115"/>
      <c r="CA34" s="1330"/>
      <c r="CB34" s="537"/>
      <c r="CC34" s="1484"/>
      <c r="CD34" s="1461" t="e" cm="1">
        <f t="array" aca="1" ref="CD34" ca="1">_xlfn.LET( _xlpm.CheckBlank, SUM(CF!$AD34:$BN34) = 0, IF(_xlpm.CheckBlank, "", SUM(_xlfn._xlws.FILTER(CF!$AD34:$BN34,(YEAR(CF!$AD$12:$BN$12)=CF!CD$12)*(array_timeline&lt;=CF!CD$11)))))</f>
        <v>#NAME?</v>
      </c>
      <c r="CE34" s="1461" t="e" cm="1">
        <f t="array" aca="1" ref="CE34" ca="1">_xlfn.LET( _xlpm.CheckBlank, SUM(CF!$AD34:$BN34) = 0, IF(_xlpm.CheckBlank, "", SUM(_xlfn._xlws.FILTER(CF!$AD34:$BN34,(YEAR(CF!$AD$12:$BN$12)=CF!CE$12)*(array_timeline&lt;=CF!CE$11)))))</f>
        <v>#NAME?</v>
      </c>
      <c r="CF34" s="1314"/>
      <c r="CG34" s="1461" t="e" cm="1">
        <f t="array" aca="1" ref="CG34" ca="1">_xlfn.LET(_xlpm.CheckBlank,SUM(CF!$AD34:$BN34)=0,IF(_xlpm.CheckBlank,"",SUM(_xlfn._xlws.FILTER(CF!$AD34:$BN34,(YEAR(CF!$AD$12:$BN$12)=CF!CG$12)*(array_timeline&lt;=CF!CG$11)))))</f>
        <v>#NAME?</v>
      </c>
      <c r="CH34" s="1461" t="e" cm="1">
        <f t="array" aca="1" ref="CH34" ca="1">_xlfn.LET(_xlpm.CheckBlank,SUM(CF!$AD34:$BN34)=0,IF(_xlpm.CheckBlank,"",SUM(_xlfn._xlws.FILTER(CF!$AD34:$BN34,(YEAR(CF!$AD$12:$BN$12)=CF!CH$12)*(array_timeline&lt;=CF!CH$11)))))</f>
        <v>#NAME?</v>
      </c>
      <c r="CI34" s="1314"/>
      <c r="CJ34" s="1461" cm="1">
        <f t="array" ref="CJ34">_xlfn.LET( _xlpm.CheckBlank, SUM(CF!$AD34:$BN34) = 0, IF(_xlpm.CheckBlank, "", SUM(_xlfn.TAKE(_xlfn.DROP(CF!$AD34:$BN34, ,-DATEDIFF(CF!CJ$11, val_asOfDate,"M")),1,-12))))</f>
        <v>12</v>
      </c>
      <c r="CK34" s="1461" cm="1">
        <f t="array" ref="CK34">_xlfn.LET( _xlpm.CheckBlank, SUM(CF!$AD34:$BN34) = 0, IF(_xlpm.CheckBlank, "", SUM(_xlfn.TAKE(_xlfn.DROP(CF!$AD34:$BN34, ,-DATEDIFF(CF!CK$11, val_asOfDate,"M")),1,-12))))</f>
        <v>12</v>
      </c>
      <c r="CL34" s="1314"/>
      <c r="CM34" s="1552" t="e" cm="1">
        <f t="array" aca="1" ref="CM34" ca="1">TODECIMAL(IFBLANK(_CF!CM34,""), fxVal_normal)</f>
        <v>#NAME?</v>
      </c>
      <c r="CN34" s="1552" t="e" cm="1">
        <f t="array" aca="1" ref="CN34" ca="1">TODECIMAL(IFBLANK(_CF!CN34,""), fxVal_normal)</f>
        <v>#NAME?</v>
      </c>
      <c r="CO34" s="34"/>
      <c r="CQ34" s="2085" t="str" cm="1">
        <f t="array" aca="1" ref="CQ34" ca="1">IFERROR(IF(Y34&lt;&gt;AB34,_xldudf_CX_PUSH(Y34,CX_ENTITY,C34,EOMONTH(val_asOfDate,0)),""),"")</f>
        <v/>
      </c>
      <c r="CR34" s="2085" t="str" cm="1">
        <f t="array" aca="1" ref="CR34" ca="1">IFERROR(IF(Y34&lt;&gt;AB34,_xldudf_CX_PUSH(Y34,CX_ENTITY,C34,EOMONTH(val_asOfDate,1)),""),"")</f>
        <v/>
      </c>
      <c r="CS34" s="2085" t="str" cm="1">
        <f t="array" aca="1" ref="CS34" ca="1">IFERROR(IF(Y34&lt;&gt;AB34,_xldudf_CX_PUSH(Y34,CX_ENTITY,C34,EOMONTH(val_asOfDate,2)),""),"")</f>
        <v/>
      </c>
      <c r="CT34" s="2085" t="str" cm="1">
        <f t="array" aca="1" ref="CT34" ca="1">IFERROR(IF(Y34&lt;&gt;AB34,_xldudf_CX_PUSH(Y34,CX_ENTITY,C34,EOMONTH(val_asOfDate,3)),""),"")</f>
        <v/>
      </c>
      <c r="CU34" s="2086" t="str" cm="1">
        <f t="array" aca="1" ref="CU34" ca="1">IFERROR(IF(CM34*fxVal_normal=_CF!CM34,"",IF(OR($CM34="",, NOT(ISNUMBER($CM34)), ISERROR($CM34), $B34=""), "",
   IF($I34=1,
      IFBLANK(
         _xldudf_CX_PUSH($CM34*fxVal_normal, CX_ENTITY, $B34, $CM$11, $CM$14, $CM$19,),
         ""
      ),
      IF($I34=2,
         IFBLANK(
            _xldudf_CX_PUSH($CM34, CX_ENTITY, $B34, $CM$11, $CM$14, $CM$19,),
            ""
         ),
         IF($I34=3,
            "",
            IFBLANK(
               _xldudf_CX_PUSH($CM34, CX_ENTITY, $B34, $CM$11, $CM$14, $CM$19,),
               ""
            )
         )
      )
   )
)),"")</f>
        <v/>
      </c>
      <c r="CV34" s="2086" t="str" cm="1">
        <f t="array" aca="1" ref="CV34" ca="1">IFERROR(IF(CN34*fxVal_normal=_CF!CN34,"",IF(OR($CN34="",, NOT(ISNUMBER($CN34)), ISERROR($CN34), $B34=""), "",
   IF($I34=1,
      IFBLANK(
         _xldudf_CX_PUSH($CN34*fxVal_normal, CX_ENTITY, $B34, $CN$11, $CN$14, $CN$19,),
         ""
      ),
      IF($I34=2,
         IFBLANK(
            _xldudf_CX_PUSH($CN34, CX_ENTITY, $B34, $CN$11, $CN$14, $CN$19,),
            ""
         ),
         IF($I34=3,
            "",
            IFBLANK(
               _xldudf_CX_PUSH($CN34, CX_ENTITY, $B34, $CN$11, $CN$14, $CN$19,),
               ""
            )
         )
      )
   )
)),"")</f>
        <v/>
      </c>
      <c r="CW34" s="1883" t="str" cm="1">
        <f t="array" aca="1" ref="CW34" ca="1">IFERROR(IF(AD34*fxVal_normal=_CF!AD34,"",IF(OR(AD34="", NOT(ISNUMBER(AD34)), ISERROR(AD34), $B34=""), "",
   IF($I34=1,
      IFBLANK(
         _xldudf_CX_PUSH(AD34*fxVal_normal, CX_ENTITY, $B34, AD$11, AD$14, AD$19,),
         ""
      ),
      IF($I34=2,
         IFBLANK(
            _xldudf_CX_PUSH(AD34, CX_ENTITY, $B34, AD$11, AD$14, AD$19,),
            ""
         ),
         IF($I34=3,
            "",
            IFBLANK(
               _xldudf_CX_PUSH(AD34, CX_ENTITY, $B34, AD$11, AD$14, AD$19,),
               ""
            )
         )
      )
   )
)),"")</f>
        <v/>
      </c>
      <c r="CX34" s="1883" t="str" cm="1">
        <f t="array" aca="1" ref="CX34" ca="1">IFERROR(IF(AE34*fxVal_normal=_CF!AE34,"",IF(OR(AE34="", NOT(ISNUMBER(AE34)), ISERROR(AE34), $B34=""), "",
   IF($I34=1,
      IFBLANK(
         _xldudf_CX_PUSH(AE34*fxVal_normal, CX_ENTITY, $B34, AE$11, AE$14, AE$19,),
         ""
      ),
      IF($I34=2,
         IFBLANK(
            _xldudf_CX_PUSH(AE34, CX_ENTITY, $B34, AE$11, AE$14, AE$19,),
            ""
         ),
         IF($I34=3,
            "",
            IFBLANK(
               _xldudf_CX_PUSH(AE34, CX_ENTITY, $B34, AE$11, AE$14, AE$19,),
               ""
            )
         )
      )
   )
)),"")</f>
        <v/>
      </c>
      <c r="CY34" s="1883" t="str" cm="1">
        <f t="array" aca="1" ref="CY34" ca="1">IFERROR(IF(AF34*fxVal_normal=_CF!AF34,"",IF(OR(AF34="", NOT(ISNUMBER(AF34)), ISERROR(AF34), $B34=""), "",
   IF($I34=1,
      IFBLANK(
         _xldudf_CX_PUSH(AF34*fxVal_normal, CX_ENTITY, $B34, AF$11, AF$14, AF$19,),
         ""
      ),
      IF($I34=2,
         IFBLANK(
            _xldudf_CX_PUSH(AF34, CX_ENTITY, $B34, AF$11, AF$14, AF$19,),
            ""
         ),
         IF($I34=3,
            "",
            IFBLANK(
               _xldudf_CX_PUSH(AF34, CX_ENTITY, $B34, AF$11, AF$14, AF$19,),
               ""
            )
         )
      )
   )
)),"")</f>
        <v/>
      </c>
      <c r="CZ34" s="1883" t="str" cm="1">
        <f t="array" aca="1" ref="CZ34" ca="1">IFERROR(IF(AG34*fxVal_normal=_CF!AG34,"",IF(OR(AG34="", NOT(ISNUMBER(AG34)), ISERROR(AG34), $B34=""), "",
   IF($I34=1,
      IFBLANK(
         _xldudf_CX_PUSH(AG34*fxVal_normal, CX_ENTITY, $B34, AG$11, AG$14, AG$19,),
         ""
      ),
      IF($I34=2,
         IFBLANK(
            _xldudf_CX_PUSH(AG34, CX_ENTITY, $B34, AG$11, AG$14, AG$19,),
            ""
         ),
         IF($I34=3,
            "",
            IFBLANK(
               _xldudf_CX_PUSH(AG34, CX_ENTITY, $B34, AG$11, AG$14, AG$19,),
               ""
            )
         )
      )
   )
)),"")</f>
        <v/>
      </c>
      <c r="DA34" s="1883" t="str" cm="1">
        <f t="array" aca="1" ref="DA34" ca="1">IFERROR(IF(AH34*fxVal_normal=_CF!AH34,"",IF(OR(AH34="", NOT(ISNUMBER(AH34)), ISERROR(AH34), $B34=""), "",
   IF($I34=1,
      IFBLANK(
         _xldudf_CX_PUSH(AH34*fxVal_normal, CX_ENTITY, $B34, AH$11, AH$14, AH$19,),
         ""
      ),
      IF($I34=2,
         IFBLANK(
            _xldudf_CX_PUSH(AH34, CX_ENTITY, $B34, AH$11, AH$14, AH$19,),
            ""
         ),
         IF($I34=3,
            "",
            IFBLANK(
               _xldudf_CX_PUSH(AH34, CX_ENTITY, $B34, AH$11, AH$14, AH$19,),
               ""
            )
         )
      )
   )
)),"")</f>
        <v/>
      </c>
      <c r="DB34" s="1883" t="str" cm="1">
        <f t="array" aca="1" ref="DB34" ca="1">IFERROR(IF(AI34*fxVal_normal=_CF!AI34,"",IF(OR(AI34="", NOT(ISNUMBER(AI34)), ISERROR(AI34), $B34=""), "",
   IF($I34=1,
      IFBLANK(
         _xldudf_CX_PUSH(AI34*fxVal_normal, CX_ENTITY, $B34, AI$11, AI$14, AI$19,),
         ""
      ),
      IF($I34=2,
         IFBLANK(
            _xldudf_CX_PUSH(AI34, CX_ENTITY, $B34, AI$11, AI$14, AI$19,),
            ""
         ),
         IF($I34=3,
            "",
            IFBLANK(
               _xldudf_CX_PUSH(AI34, CX_ENTITY, $B34, AI$11, AI$14, AI$19,),
               ""
            )
         )
      )
   )
)),"")</f>
        <v/>
      </c>
      <c r="DC34" s="1883" t="str" cm="1">
        <f t="array" aca="1" ref="DC34" ca="1">IFERROR(IF(AJ34*fxVal_normal=_CF!AJ34,"",IF(OR(AJ34="", NOT(ISNUMBER(AJ34)), ISERROR(AJ34), $B34=""), "",
   IF($I34=1,
      IFBLANK(
         _xldudf_CX_PUSH(AJ34*fxVal_normal, CX_ENTITY, $B34, AJ$11, AJ$14, AJ$19,),
         ""
      ),
      IF($I34=2,
         IFBLANK(
            _xldudf_CX_PUSH(AJ34, CX_ENTITY, $B34, AJ$11, AJ$14, AJ$19,),
            ""
         ),
         IF($I34=3,
            "",
            IFBLANK(
               _xldudf_CX_PUSH(AJ34, CX_ENTITY, $B34, AJ$11, AJ$14, AJ$19,),
               ""
            )
         )
      )
   )
)),"")</f>
        <v/>
      </c>
      <c r="DD34" s="1883" t="str" cm="1">
        <f t="array" aca="1" ref="DD34" ca="1">IFERROR(IF(AK34*fxVal_normal=_CF!AK34,"",IF(OR(AK34="", NOT(ISNUMBER(AK34)), ISERROR(AK34), $B34=""), "",
   IF($I34=1,
      IFBLANK(
         _xldudf_CX_PUSH(AK34*fxVal_normal, CX_ENTITY, $B34, AK$11, AK$14, AK$19,),
         ""
      ),
      IF($I34=2,
         IFBLANK(
            _xldudf_CX_PUSH(AK34, CX_ENTITY, $B34, AK$11, AK$14, AK$19,),
            ""
         ),
         IF($I34=3,
            "",
            IFBLANK(
               _xldudf_CX_PUSH(AK34, CX_ENTITY, $B34, AK$11, AK$14, AK$19,),
               ""
            )
         )
      )
   )
)),"")</f>
        <v/>
      </c>
      <c r="DE34" s="1883" t="str" cm="1">
        <f t="array" aca="1" ref="DE34" ca="1">IFERROR(IF(AL34*fxVal_normal=_CF!AL34,"",IF(OR(AL34="", NOT(ISNUMBER(AL34)), ISERROR(AL34), $B34=""), "",
   IF($I34=1,
      IFBLANK(
         _xldudf_CX_PUSH(AL34*fxVal_normal, CX_ENTITY, $B34, AL$11, AL$14, AL$19,),
         ""
      ),
      IF($I34=2,
         IFBLANK(
            _xldudf_CX_PUSH(AL34, CX_ENTITY, $B34, AL$11, AL$14, AL$19,),
            ""
         ),
         IF($I34=3,
            "",
            IFBLANK(
               _xldudf_CX_PUSH(AL34, CX_ENTITY, $B34, AL$11, AL$14, AL$19,),
               ""
            )
         )
      )
   )
)),"")</f>
        <v/>
      </c>
      <c r="DF34" s="1883" t="str" cm="1">
        <f t="array" aca="1" ref="DF34" ca="1">IFERROR(IF(AM34*fxVal_normal=_CF!AM34,"",IF(OR(AM34="", NOT(ISNUMBER(AM34)), ISERROR(AM34), $B34=""), "",
   IF($I34=1,
      IFBLANK(
         _xldudf_CX_PUSH(AM34*fxVal_normal, CX_ENTITY, $B34, AM$11, AM$14, AM$19,),
         ""
      ),
      IF($I34=2,
         IFBLANK(
            _xldudf_CX_PUSH(AM34, CX_ENTITY, $B34, AM$11, AM$14, AM$19,),
            ""
         ),
         IF($I34=3,
            "",
            IFBLANK(
               _xldudf_CX_PUSH(AM34, CX_ENTITY, $B34, AM$11, AM$14, AM$19,),
               ""
            )
         )
      )
   )
)),"")</f>
        <v/>
      </c>
      <c r="DG34" s="1883" t="str" cm="1">
        <f t="array" aca="1" ref="DG34" ca="1">IFERROR(IF(AN34*fxVal_normal=_CF!AN34,"",IF(OR(AN34="", NOT(ISNUMBER(AN34)), ISERROR(AN34), $B34=""), "",
   IF($I34=1,
      IFBLANK(
         _xldudf_CX_PUSH(AN34*fxVal_normal, CX_ENTITY, $B34, AN$11, AN$14, AN$19,),
         ""
      ),
      IF($I34=2,
         IFBLANK(
            _xldudf_CX_PUSH(AN34, CX_ENTITY, $B34, AN$11, AN$14, AN$19,),
            ""
         ),
         IF($I34=3,
            "",
            IFBLANK(
               _xldudf_CX_PUSH(AN34, CX_ENTITY, $B34, AN$11, AN$14, AN$19,),
               ""
            )
         )
      )
   )
)),"")</f>
        <v/>
      </c>
      <c r="DH34" s="1883" t="str" cm="1">
        <f t="array" aca="1" ref="DH34" ca="1">IFERROR(IF(AO34*fxVal_normal=_CF!AO34,"",IF(OR(AO34="", NOT(ISNUMBER(AO34)), ISERROR(AO34), $B34=""), "",
   IF($I34=1,
      IFBLANK(
         _xldudf_CX_PUSH(AO34*fxVal_normal, CX_ENTITY, $B34, AO$11, AO$14, AO$19,),
         ""
      ),
      IF($I34=2,
         IFBLANK(
            _xldudf_CX_PUSH(AO34, CX_ENTITY, $B34, AO$11, AO$14, AO$19,),
            ""
         ),
         IF($I34=3,
            "",
            IFBLANK(
               _xldudf_CX_PUSH(AO34, CX_ENTITY, $B34, AO$11, AO$14, AO$19,),
               ""
            )
         )
      )
   )
)),"")</f>
        <v/>
      </c>
      <c r="DI34" s="1883" t="str" cm="1">
        <f t="array" aca="1" ref="DI34" ca="1">IFERROR(IF(AP34*fxVal_normal=_CF!AP34,"",IF(OR(AP34="", NOT(ISNUMBER(AP34)), ISERROR(AP34), $B34=""), "",
   IF($I34=1,
      IFBLANK(
         _xldudf_CX_PUSH(AP34*fxVal_normal, CX_ENTITY, $B34, AP$11, AP$14, AP$19,),
         ""
      ),
      IF($I34=2,
         IFBLANK(
            _xldudf_CX_PUSH(AP34, CX_ENTITY, $B34, AP$11, AP$14, AP$19,),
            ""
         ),
         IF($I34=3,
            "",
            IFBLANK(
               _xldudf_CX_PUSH(AP34, CX_ENTITY, $B34, AP$11, AP$14, AP$19,),
               ""
            )
         )
      )
   )
)),"")</f>
        <v/>
      </c>
      <c r="DJ34" s="1883" t="str" cm="1">
        <f t="array" aca="1" ref="DJ34" ca="1">IFERROR(IF(AQ34*fxVal_normal=_CF!AQ34,"",IF(OR(AQ34="", NOT(ISNUMBER(AQ34)), ISERROR(AQ34), $B34=""), "",
   IF($I34=1,
      IFBLANK(
         _xldudf_CX_PUSH(AQ34*fxVal_normal, CX_ENTITY, $B34, AQ$11, AQ$14, AQ$19,),
         ""
      ),
      IF($I34=2,
         IFBLANK(
            _xldudf_CX_PUSH(AQ34, CX_ENTITY, $B34, AQ$11, AQ$14, AQ$19,),
            ""
         ),
         IF($I34=3,
            "",
            IFBLANK(
               _xldudf_CX_PUSH(AQ34, CX_ENTITY, $B34, AQ$11, AQ$14, AQ$19,),
               ""
            )
         )
      )
   )
)),"")</f>
        <v/>
      </c>
      <c r="DK34" s="1883" t="str" cm="1">
        <f t="array" aca="1" ref="DK34" ca="1">IFERROR(IF(AR34*fxVal_normal=_CF!AR34,"",IF(OR(AR34="", NOT(ISNUMBER(AR34)), ISERROR(AR34), $B34=""), "",
   IF($I34=1,
      IFBLANK(
         _xldudf_CX_PUSH(AR34*fxVal_normal, CX_ENTITY, $B34, AR$11, AR$14, AR$19,),
         ""
      ),
      IF($I34=2,
         IFBLANK(
            _xldudf_CX_PUSH(AR34, CX_ENTITY, $B34, AR$11, AR$14, AR$19,),
            ""
         ),
         IF($I34=3,
            "",
            IFBLANK(
               _xldudf_CX_PUSH(AR34, CX_ENTITY, $B34, AR$11, AR$14, AR$19,),
               ""
            )
         )
      )
   )
)),"")</f>
        <v/>
      </c>
      <c r="DL34" s="1883" t="str" cm="1">
        <f t="array" aca="1" ref="DL34" ca="1">IFERROR(IF(AS34*fxVal_normal=_CF!AS34,"",IF(OR(AS34="", NOT(ISNUMBER(AS34)), ISERROR(AS34), $B34=""), "",
   IF($I34=1,
      IFBLANK(
         _xldudf_CX_PUSH(AS34*fxVal_normal, CX_ENTITY, $B34, AS$11, AS$14, AS$19,),
         ""
      ),
      IF($I34=2,
         IFBLANK(
            _xldudf_CX_PUSH(AS34, CX_ENTITY, $B34, AS$11, AS$14, AS$19,),
            ""
         ),
         IF($I34=3,
            "",
            IFBLANK(
               _xldudf_CX_PUSH(AS34, CX_ENTITY, $B34, AS$11, AS$14, AS$19,),
               ""
            )
         )
      )
   )
)),"")</f>
        <v/>
      </c>
      <c r="DM34" s="1883" t="str" cm="1">
        <f t="array" aca="1" ref="DM34" ca="1">IFERROR(IF(AT34*fxVal_normal=_CF!AT34,"",IF(OR(AT34="", NOT(ISNUMBER(AT34)), ISERROR(AT34), $B34=""), "",
   IF($I34=1,
      IFBLANK(
         _xldudf_CX_PUSH(AT34*fxVal_normal, CX_ENTITY, $B34, AT$11, AT$14, AT$19,),
         ""
      ),
      IF($I34=2,
         IFBLANK(
            _xldudf_CX_PUSH(AT34, CX_ENTITY, $B34, AT$11, AT$14, AT$19,),
            ""
         ),
         IF($I34=3,
            "",
            IFBLANK(
               _xldudf_CX_PUSH(AT34, CX_ENTITY, $B34, AT$11, AT$14, AT$19,),
               ""
            )
         )
      )
   )
)),"")</f>
        <v/>
      </c>
      <c r="DN34" s="1883" t="str" cm="1">
        <f t="array" aca="1" ref="DN34" ca="1">IFERROR(IF(AU34*fxVal_normal=_CF!AU34,"",IF(OR(AU34="", NOT(ISNUMBER(AU34)), ISERROR(AU34), $B34=""), "",
   IF($I34=1,
      IFBLANK(
         _xldudf_CX_PUSH(AU34*fxVal_normal, CX_ENTITY, $B34, AU$11, AU$14, AU$19,),
         ""
      ),
      IF($I34=2,
         IFBLANK(
            _xldudf_CX_PUSH(AU34, CX_ENTITY, $B34, AU$11, AU$14, AU$19,),
            ""
         ),
         IF($I34=3,
            "",
            IFBLANK(
               _xldudf_CX_PUSH(AU34, CX_ENTITY, $B34, AU$11, AU$14, AU$19,),
               ""
            )
         )
      )
   )
)),"")</f>
        <v/>
      </c>
      <c r="DO34" s="1883" t="str" cm="1">
        <f t="array" aca="1" ref="DO34" ca="1">IFERROR(IF(AV34*fxVal_normal=_CF!AV34,"",IF(OR(AV34="", NOT(ISNUMBER(AV34)), ISERROR(AV34), $B34=""), "",
   IF($I34=1,
      IFBLANK(
         _xldudf_CX_PUSH(AV34*fxVal_normal, CX_ENTITY, $B34, AV$11, AV$14, AV$19,),
         ""
      ),
      IF($I34=2,
         IFBLANK(
            _xldudf_CX_PUSH(AV34, CX_ENTITY, $B34, AV$11, AV$14, AV$19,),
            ""
         ),
         IF($I34=3,
            "",
            IFBLANK(
               _xldudf_CX_PUSH(AV34, CX_ENTITY, $B34, AV$11, AV$14, AV$19,),
               ""
            )
         )
      )
   )
)),"")</f>
        <v/>
      </c>
      <c r="DP34" s="1883" t="str" cm="1">
        <f t="array" aca="1" ref="DP34" ca="1">IFERROR(IF(AW34*fxVal_normal=_CF!AW34,"",IF(OR(AW34="", NOT(ISNUMBER(AW34)), ISERROR(AW34), $B34=""), "",
   IF($I34=1,
      IFBLANK(
         _xldudf_CX_PUSH(AW34*fxVal_normal, CX_ENTITY, $B34, AW$11, AW$14, AW$19,),
         ""
      ),
      IF($I34=2,
         IFBLANK(
            _xldudf_CX_PUSH(AW34, CX_ENTITY, $B34, AW$11, AW$14, AW$19,),
            ""
         ),
         IF($I34=3,
            "",
            IFBLANK(
               _xldudf_CX_PUSH(AW34, CX_ENTITY, $B34, AW$11, AW$14, AW$19,),
               ""
            )
         )
      )
   )
)),"")</f>
        <v/>
      </c>
      <c r="DQ34" s="1883" t="str" cm="1">
        <f t="array" aca="1" ref="DQ34" ca="1">IFERROR(IF(AX34*fxVal_normal=_CF!AX34,"",IF(OR(AX34="", NOT(ISNUMBER(AX34)), ISERROR(AX34), $B34=""), "",
   IF($I34=1,
      IFBLANK(
         _xldudf_CX_PUSH(AX34*fxVal_normal, CX_ENTITY, $B34, AX$11, AX$14, AX$19,),
         ""
      ),
      IF($I34=2,
         IFBLANK(
            _xldudf_CX_PUSH(AX34, CX_ENTITY, $B34, AX$11, AX$14, AX$19,),
            ""
         ),
         IF($I34=3,
            "",
            IFBLANK(
               _xldudf_CX_PUSH(AX34, CX_ENTITY, $B34, AX$11, AX$14, AX$19,),
               ""
            )
         )
      )
   )
)),"")</f>
        <v/>
      </c>
      <c r="DR34" s="1883" t="str" cm="1">
        <f t="array" aca="1" ref="DR34" ca="1">IFERROR(IF(AY34*fxVal_normal=_CF!AY34,"",IF(OR(AY34="", NOT(ISNUMBER(AY34)), ISERROR(AY34), $B34=""), "",
   IF($I34=1,
      IFBLANK(
         _xldudf_CX_PUSH(AY34*fxVal_normal, CX_ENTITY, $B34, AY$11, AY$14, AY$19,),
         ""
      ),
      IF($I34=2,
         IFBLANK(
            _xldudf_CX_PUSH(AY34, CX_ENTITY, $B34, AY$11, AY$14, AY$19,),
            ""
         ),
         IF($I34=3,
            "",
            IFBLANK(
               _xldudf_CX_PUSH(AY34, CX_ENTITY, $B34, AY$11, AY$14, AY$19,),
               ""
            )
         )
      )
   )
)),"")</f>
        <v/>
      </c>
      <c r="DS34" s="1883" t="str" cm="1">
        <f t="array" aca="1" ref="DS34" ca="1">IFERROR(IF(AZ34*fxVal_normal=_CF!AZ34,"",IF(OR(AZ34="", NOT(ISNUMBER(AZ34)), ISERROR(AZ34), $B34=""), "",
   IF($I34=1,
      IFBLANK(
         _xldudf_CX_PUSH(AZ34*fxVal_normal, CX_ENTITY, $B34, AZ$11, AZ$14, AZ$19,),
         ""
      ),
      IF($I34=2,
         IFBLANK(
            _xldudf_CX_PUSH(AZ34, CX_ENTITY, $B34, AZ$11, AZ$14, AZ$19,),
            ""
         ),
         IF($I34=3,
            "",
            IFBLANK(
               _xldudf_CX_PUSH(AZ34, CX_ENTITY, $B34, AZ$11, AZ$14, AZ$19,),
               ""
            )
         )
      )
   )
)),"")</f>
        <v/>
      </c>
      <c r="DT34" s="1883" t="str" cm="1">
        <f t="array" aca="1" ref="DT34" ca="1">IFERROR(IF(BA34*fxVal_normal=_CF!BA34,"",IF(OR(BA34="", NOT(ISNUMBER(BA34)), ISERROR(BA34), $B34=""), "",
   IF($I34=1,
      IFBLANK(
         _xldudf_CX_PUSH(BA34*fxVal_normal, CX_ENTITY, $B34, BA$11, BA$14, BA$19,),
         ""
      ),
      IF($I34=2,
         IFBLANK(
            _xldudf_CX_PUSH(BA34, CX_ENTITY, $B34, BA$11, BA$14, BA$19,),
            ""
         ),
         IF($I34=3,
            "",
            IFBLANK(
               _xldudf_CX_PUSH(BA34, CX_ENTITY, $B34, BA$11, BA$14, BA$19,),
               ""
            )
         )
      )
   )
)),"")</f>
        <v/>
      </c>
      <c r="DU34" s="1883" t="str" cm="1">
        <f t="array" aca="1" ref="DU34" ca="1">IFERROR(IF(BB34*fxVal_normal=_CF!BB34,"",IF(OR(BB34="", NOT(ISNUMBER(BB34)), ISERROR(BB34), $B34=""), "",
   IF($I34=1,
      IFBLANK(
         _xldudf_CX_PUSH(BB34*fxVal_normal, CX_ENTITY, $B34, BB$11, BB$14, BB$19,),
         ""
      ),
      IF($I34=2,
         IFBLANK(
            _xldudf_CX_PUSH(BB34, CX_ENTITY, $B34, BB$11, BB$14, BB$19,),
            ""
         ),
         IF($I34=3,
            "",
            IFBLANK(
               _xldudf_CX_PUSH(BB34, CX_ENTITY, $B34, BB$11, BB$14, BB$19,),
               ""
            )
         )
      )
   )
)),"")</f>
        <v/>
      </c>
      <c r="DV34" s="1883" t="str" cm="1">
        <f t="array" aca="1" ref="DV34" ca="1">IFERROR(IF(BC34*fxVal_normal=_CF!BC34,"",IF(OR(BC34="", NOT(ISNUMBER(BC34)), ISERROR(BC34), $B34=""), "",
   IF($I34=1,
      IFBLANK(
         _xldudf_CX_PUSH(BC34*fxVal_normal, CX_ENTITY, $B34, BC$11, BC$14, BC$19,),
         ""
      ),
      IF($I34=2,
         IFBLANK(
            _xldudf_CX_PUSH(BC34, CX_ENTITY, $B34, BC$11, BC$14, BC$19,),
            ""
         ),
         IF($I34=3,
            "",
            IFBLANK(
               _xldudf_CX_PUSH(BC34, CX_ENTITY, $B34, BC$11, BC$14, BC$19,),
               ""
            )
         )
      )
   )
)),"")</f>
        <v/>
      </c>
      <c r="DW34" s="1883" t="str" cm="1">
        <f t="array" aca="1" ref="DW34" ca="1">IFERROR(IF(BD34*fxVal_normal=_CF!BD34,"",IF(OR(BD34="", NOT(ISNUMBER(BD34)), ISERROR(BD34), $B34=""), "",
   IF($I34=1,
      IFBLANK(
         _xldudf_CX_PUSH(BD34*fxVal_normal, CX_ENTITY, $B34, BD$11, BD$14, BD$19,),
         ""
      ),
      IF($I34=2,
         IFBLANK(
            _xldudf_CX_PUSH(BD34, CX_ENTITY, $B34, BD$11, BD$14, BD$19,),
            ""
         ),
         IF($I34=3,
            "",
            IFBLANK(
               _xldudf_CX_PUSH(BD34, CX_ENTITY, $B34, BD$11, BD$14, BD$19,),
               ""
            )
         )
      )
   )
)),"")</f>
        <v/>
      </c>
      <c r="DX34" s="1883" t="str" cm="1">
        <f t="array" aca="1" ref="DX34" ca="1">IFERROR(IF(BE34*fxVal_normal=_CF!BE34,"",IF(OR(BE34="", NOT(ISNUMBER(BE34)), ISERROR(BE34), $B34=""), "",
   IF($I34=1,
      IFBLANK(
         _xldudf_CX_PUSH(BE34*fxVal_normal, CX_ENTITY, $B34, BE$11, BE$14, BE$19,),
         ""
      ),
      IF($I34=2,
         IFBLANK(
            _xldudf_CX_PUSH(BE34, CX_ENTITY, $B34, BE$11, BE$14, BE$19,),
            ""
         ),
         IF($I34=3,
            "",
            IFBLANK(
               _xldudf_CX_PUSH(BE34, CX_ENTITY, $B34, BE$11, BE$14, BE$19,),
               ""
            )
         )
      )
   )
)),"")</f>
        <v/>
      </c>
      <c r="DY34" s="1883" t="str" cm="1">
        <f t="array" aca="1" ref="DY34" ca="1">IFERROR(IF(BF34*fxVal_normal=_CF!BF34,"",IF(OR(BF34="", NOT(ISNUMBER(BF34)), ISERROR(BF34), $B34=""), "",
   IF($I34=1,
      IFBLANK(
         _xldudf_CX_PUSH(BF34*fxVal_normal, CX_ENTITY, $B34, BF$11, BF$14, BF$19,),
         ""
      ),
      IF($I34=2,
         IFBLANK(
            _xldudf_CX_PUSH(BF34, CX_ENTITY, $B34, BF$11, BF$14, BF$19,),
            ""
         ),
         IF($I34=3,
            "",
            IFBLANK(
               _xldudf_CX_PUSH(BF34, CX_ENTITY, $B34, BF$11, BF$14, BF$19,),
               ""
            )
         )
      )
   )
)),"")</f>
        <v/>
      </c>
      <c r="DZ34" s="1883" t="str" cm="1">
        <f t="array" aca="1" ref="DZ34" ca="1">IFERROR(IF(BG34*fxVal_normal=_CF!BG34,"",IF(OR(BG34="", NOT(ISNUMBER(BG34)), ISERROR(BG34), $B34=""), "",
   IF($I34=1,
      IFBLANK(
         _xldudf_CX_PUSH(BG34*fxVal_normal, CX_ENTITY, $B34, BG$11, BG$14, BG$19,),
         ""
      ),
      IF($I34=2,
         IFBLANK(
            _xldudf_CX_PUSH(BG34, CX_ENTITY, $B34, BG$11, BG$14, BG$19,),
            ""
         ),
         IF($I34=3,
            "",
            IFBLANK(
               _xldudf_CX_PUSH(BG34, CX_ENTITY, $B34, BG$11, BG$14, BG$19,),
               ""
            )
         )
      )
   )
)),"")</f>
        <v/>
      </c>
      <c r="EA34" s="1883" t="str" cm="1">
        <f t="array" aca="1" ref="EA34" ca="1">IFERROR(IF(BH34*fxVal_normal=_CF!BH34,"",IF(OR(BH34="", NOT(ISNUMBER(BH34)), ISERROR(BH34), $B34=""), "",
   IF($I34=1,
      IFBLANK(
         _xldudf_CX_PUSH(BH34*fxVal_normal, CX_ENTITY, $B34, BH$11, BH$14, BH$19,),
         ""
      ),
      IF($I34=2,
         IFBLANK(
            _xldudf_CX_PUSH(BH34, CX_ENTITY, $B34, BH$11, BH$14, BH$19,),
            ""
         ),
         IF($I34=3,
            "",
            IFBLANK(
               _xldudf_CX_PUSH(BH34, CX_ENTITY, $B34, BH$11, BH$14, BH$19,),
               ""
            )
         )
      )
   )
)),"")</f>
        <v/>
      </c>
      <c r="EB34" s="1883" t="str" cm="1">
        <f t="array" aca="1" ref="EB34" ca="1">IFERROR(IF(BI34*fxVal_normal=_CF!BI34,"",IF(OR(BI34="", NOT(ISNUMBER(BI34)), ISERROR(BI34), $B34=""), "",
   IF($I34=1,
      IFBLANK(
         _xldudf_CX_PUSH(BI34*fxVal_normal, CX_ENTITY, $B34, BI$11, BI$14, BI$19,),
         ""
      ),
      IF($I34=2,
         IFBLANK(
            _xldudf_CX_PUSH(BI34, CX_ENTITY, $B34, BI$11, BI$14, BI$19,),
            ""
         ),
         IF($I34=3,
            "",
            IFBLANK(
               _xldudf_CX_PUSH(BI34, CX_ENTITY, $B34, BI$11, BI$14, BI$19,),
               ""
            )
         )
      )
   )
)),"")</f>
        <v/>
      </c>
      <c r="EC34" s="1883" t="str" cm="1">
        <f t="array" aca="1" ref="EC34" ca="1">IFERROR(IF(BJ34*fxVal_normal=_CF!BJ34,"",IF(OR(BJ34="", NOT(ISNUMBER(BJ34)), ISERROR(BJ34), $B34=""), "",
   IF($I34=1,
      IFBLANK(
         _xldudf_CX_PUSH(BJ34*fxVal_normal, CX_ENTITY, $B34, BJ$11, BJ$14, BJ$19,),
         ""
      ),
      IF($I34=2,
         IFBLANK(
            _xldudf_CX_PUSH(BJ34, CX_ENTITY, $B34, BJ$11, BJ$14, BJ$19,),
            ""
         ),
         IF($I34=3,
            "",
            IFBLANK(
               _xldudf_CX_PUSH(BJ34, CX_ENTITY, $B34, BJ$11, BJ$14, BJ$19,),
               ""
            )
         )
      )
   )
)),"")</f>
        <v/>
      </c>
      <c r="ED34" s="1883" t="str" cm="1">
        <f t="array" aca="1" ref="ED34" ca="1">IFERROR(IF(BK34*fxVal_normal=_CF!BK34,"",IF(OR(BK34="", NOT(ISNUMBER(BK34)), ISERROR(BK34), $B34=""), "",
   IF($I34=1,
      IFBLANK(
         _xldudf_CX_PUSH(BK34*fxVal_normal, CX_ENTITY, $B34, BK$11, BK$14, BK$19,),
         ""
      ),
      IF($I34=2,
         IFBLANK(
            _xldudf_CX_PUSH(BK34, CX_ENTITY, $B34, BK$11, BK$14, BK$19,),
            ""
         ),
         IF($I34=3,
            "",
            IFBLANK(
               _xldudf_CX_PUSH(BK34, CX_ENTITY, $B34, BK$11, BK$14, BK$19,),
               ""
            )
         )
      )
   )
)),"")</f>
        <v/>
      </c>
      <c r="EE34" s="1883" t="str" cm="1">
        <f t="array" aca="1" ref="EE34" ca="1">IFERROR(IF(BL34*fxVal_normal=_CF!BL34,"",IF(OR(BL34="", NOT(ISNUMBER(BL34)), ISERROR(BL34), $B34=""), "",
   IF($I34=1,
      IFBLANK(
         _xldudf_CX_PUSH(BL34*fxVal_normal, CX_ENTITY, $B34, BL$11, BL$14, BL$19,),
         ""
      ),
      IF($I34=2,
         IFBLANK(
            _xldudf_CX_PUSH(BL34, CX_ENTITY, $B34, BL$11, BL$14, BL$19,),
            ""
         ),
         IF($I34=3,
            "",
            IFBLANK(
               _xldudf_CX_PUSH(BL34, CX_ENTITY, $B34, BL$11, BL$14, BL$19,),
               ""
            )
         )
      )
   )
)),"")</f>
        <v/>
      </c>
      <c r="EF34" s="1883" t="str" cm="1">
        <f t="array" aca="1" ref="EF34" ca="1">IFERROR(IF(BM34*fxVal_normal=_CF!BM34,"",IF(OR(BM34="", NOT(ISNUMBER(BM34)), ISERROR(BM34), $B34=""), "",
   IF($I34=1,
      IFBLANK(
         _xldudf_CX_PUSH(BM34*fxVal_normal, CX_ENTITY, $B34, BM$11, BM$14, BM$19,),
         ""
      ),
      IF($I34=2,
         IFBLANK(
            _xldudf_CX_PUSH(BM34, CX_ENTITY, $B34, BM$11, BM$14, BM$19,),
            ""
         ),
         IF($I34=3,
            "",
            IFBLANK(
               _xldudf_CX_PUSH(BM34, CX_ENTITY, $B34, BM$11, BM$14, BM$19,),
               ""
            )
         )
      )
   )
)),"")</f>
        <v/>
      </c>
      <c r="EG34" s="1883" t="str" cm="1">
        <f t="array" aca="1" ref="EG34" ca="1">IFERROR(IF(BN34*fxVal_normal=_CF!BN34,"",IF(OR(BN34="",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37" ht="21" customHeight="1">
      <c r="A35" s="1626"/>
      <c r="B35" s="811" t="str" cm="1">
        <f t="array" ref="B35">IFBLANK( _CF!F35,"")</f>
        <v>Other Financing Cash Flows</v>
      </c>
      <c r="C35" s="811" t="str" cm="1">
        <f t="array" ref="C35">IFBLANK(_CF!C35,"")</f>
        <v>Other Financing Cash Flows (Company View)</v>
      </c>
      <c r="D35" s="1549"/>
      <c r="E35" s="811"/>
      <c r="F35" s="574"/>
      <c r="G35" s="401"/>
      <c r="H35" s="401">
        <v>1</v>
      </c>
      <c r="I35" s="401">
        <v>1</v>
      </c>
      <c r="J35" s="401" cm="1">
        <f t="array" ref="J35">IFBLANK( Z35,"")</f>
        <v>1</v>
      </c>
      <c r="K35" s="401"/>
      <c r="N35" s="158"/>
      <c r="O35" s="101"/>
      <c r="P35" s="52"/>
      <c r="Q35" s="101"/>
      <c r="R35" s="126"/>
      <c r="S35" s="101"/>
      <c r="T35" s="101"/>
      <c r="U35" s="39"/>
      <c r="W35" s="932" t="str">
        <f t="shared" si="1"/>
        <v>Actual</v>
      </c>
      <c r="X35" s="815" t="str">
        <f>_CF!X35</f>
        <v>a</v>
      </c>
      <c r="Y35" s="916">
        <v>2</v>
      </c>
      <c r="Z35" s="198" cm="1">
        <f t="array" ref="Z35">_xlfn.SWITCH(
    TRUE,
    _CF!$L35=TRUE, 1,
    _CF!$L35=FALSE,-1,
    _CF!$L35=-1,0,
"n/a"
)</f>
        <v>1</v>
      </c>
      <c r="AA35" s="200"/>
      <c r="AB35" s="88" t="str">
        <f>_CF!AB35</f>
        <v>Other Financing Cash Flows</v>
      </c>
      <c r="AC35" s="88" t="e" cm="1" vm="5">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#VALUE!</v>
      </c>
      <c r="AD35" s="2281">
        <v>1</v>
      </c>
      <c r="AE35" s="2281">
        <v>1</v>
      </c>
      <c r="AF35" s="2281">
        <v>1</v>
      </c>
      <c r="AG35" s="2281">
        <v>1</v>
      </c>
      <c r="AH35" s="2281">
        <v>1</v>
      </c>
      <c r="AI35" s="2281">
        <v>1</v>
      </c>
      <c r="AJ35" s="2281">
        <v>1</v>
      </c>
      <c r="AK35" s="2281">
        <v>1</v>
      </c>
      <c r="AL35" s="2281">
        <v>1</v>
      </c>
      <c r="AM35" s="2281">
        <v>1</v>
      </c>
      <c r="AN35" s="2281">
        <v>1</v>
      </c>
      <c r="AO35" s="2281">
        <v>1</v>
      </c>
      <c r="AP35" s="2281">
        <v>1</v>
      </c>
      <c r="AQ35" s="2281">
        <v>1</v>
      </c>
      <c r="AR35" s="2281">
        <v>1</v>
      </c>
      <c r="AS35" s="2281">
        <v>1</v>
      </c>
      <c r="AT35" s="2281">
        <v>1</v>
      </c>
      <c r="AU35" s="2281">
        <v>1</v>
      </c>
      <c r="AV35" s="2281">
        <v>1</v>
      </c>
      <c r="AW35" s="2281">
        <v>1</v>
      </c>
      <c r="AX35" s="2281">
        <v>1</v>
      </c>
      <c r="AY35" s="2281">
        <v>1</v>
      </c>
      <c r="AZ35" s="2281">
        <v>1</v>
      </c>
      <c r="BA35" s="2281">
        <v>1</v>
      </c>
      <c r="BB35" s="2281">
        <v>1</v>
      </c>
      <c r="BC35" s="2281">
        <v>1</v>
      </c>
      <c r="BD35" s="2281">
        <v>1</v>
      </c>
      <c r="BE35" s="2281">
        <v>1</v>
      </c>
      <c r="BF35" s="2281">
        <v>1</v>
      </c>
      <c r="BG35" s="2281">
        <v>1</v>
      </c>
      <c r="BH35" s="2281">
        <v>1</v>
      </c>
      <c r="BI35" s="2281">
        <v>1</v>
      </c>
      <c r="BJ35" s="2281">
        <v>1</v>
      </c>
      <c r="BK35" s="2281">
        <v>1</v>
      </c>
      <c r="BL35" s="2281">
        <v>1</v>
      </c>
      <c r="BM35" s="2281">
        <v>1</v>
      </c>
      <c r="BN35" s="2281">
        <v>1</v>
      </c>
      <c r="BO35" s="2115"/>
      <c r="BP35" s="2115"/>
      <c r="BQ35" s="2115"/>
      <c r="BR35" s="2115"/>
      <c r="BS35" s="2115"/>
      <c r="BT35" s="2115"/>
      <c r="BU35" s="2115"/>
      <c r="BV35" s="2115"/>
      <c r="BW35" s="2115"/>
      <c r="BX35" s="2115"/>
      <c r="BY35" s="2115"/>
      <c r="BZ35" s="2115"/>
      <c r="CA35" s="1330"/>
      <c r="CB35" s="537"/>
      <c r="CC35" s="1484"/>
      <c r="CD35" s="1461" t="e" cm="1">
        <f t="array" aca="1" ref="CD35" ca="1">_xlfn.LET( _xlpm.CheckBlank, SUM(CF!$AD35:$BN35) = 0, IF(_xlpm.CheckBlank, "", SUM(_xlfn._xlws.FILTER(CF!$AD35:$BN35,(YEAR(CF!$AD$12:$BN$12)=CF!CD$12)*(array_timeline&lt;=CF!CD$11)))))</f>
        <v>#NAME?</v>
      </c>
      <c r="CE35" s="1461" t="e" cm="1">
        <f t="array" aca="1" ref="CE35" ca="1">_xlfn.LET( _xlpm.CheckBlank, SUM(CF!$AD35:$BN35) = 0, IF(_xlpm.CheckBlank, "", SUM(_xlfn._xlws.FILTER(CF!$AD35:$BN35,(YEAR(CF!$AD$12:$BN$12)=CF!CE$12)*(array_timeline&lt;=CF!CE$11)))))</f>
        <v>#NAME?</v>
      </c>
      <c r="CF35" s="1314"/>
      <c r="CG35" s="1461" t="e" cm="1">
        <f t="array" aca="1" ref="CG35" ca="1">_xlfn.LET(_xlpm.CheckBlank,SUM(CF!$AD35:$BN35)=0,IF(_xlpm.CheckBlank,"",SUM(_xlfn._xlws.FILTER(CF!$AD35:$BN35,(YEAR(CF!$AD$12:$BN$12)=CF!CG$12)*(array_timeline&lt;=CF!CG$11)))))</f>
        <v>#NAME?</v>
      </c>
      <c r="CH35" s="1461" t="e" cm="1">
        <f t="array" aca="1" ref="CH35" ca="1">_xlfn.LET(_xlpm.CheckBlank,SUM(CF!$AD35:$BN35)=0,IF(_xlpm.CheckBlank,"",SUM(_xlfn._xlws.FILTER(CF!$AD35:$BN35,(YEAR(CF!$AD$12:$BN$12)=CF!CH$12)*(array_timeline&lt;=CF!CH$11)))))</f>
        <v>#NAME?</v>
      </c>
      <c r="CI35" s="1314"/>
      <c r="CJ35" s="1461" cm="1">
        <f t="array" ref="CJ35">_xlfn.LET( _xlpm.CheckBlank, SUM(CF!$AD35:$BN35) = 0, IF(_xlpm.CheckBlank, "", SUM(_xlfn.TAKE(_xlfn.DROP(CF!$AD35:$BN35, ,-DATEDIFF(CF!CJ$11, val_asOfDate,"M")),1,-12))))</f>
        <v>12</v>
      </c>
      <c r="CK35" s="1461" cm="1">
        <f t="array" ref="CK35">_xlfn.LET( _xlpm.CheckBlank, SUM(CF!$AD35:$BN35) = 0, IF(_xlpm.CheckBlank, "", SUM(_xlfn.TAKE(_xlfn.DROP(CF!$AD35:$BN35, ,-DATEDIFF(CF!CK$11, val_asOfDate,"M")),1,-12))))</f>
        <v>12</v>
      </c>
      <c r="CL35" s="1314"/>
      <c r="CM35" s="1552" t="e" cm="1">
        <f t="array" aca="1" ref="CM35" ca="1">TODECIMAL(IFBLANK(_CF!CM35,""), fxVal_normal)</f>
        <v>#NAME?</v>
      </c>
      <c r="CN35" s="1552" t="e" cm="1">
        <f t="array" aca="1" ref="CN35" ca="1">TODECIMAL(IFBLANK(_CF!CN35,""), fxVal_normal)</f>
        <v>#NAME?</v>
      </c>
      <c r="CO35" s="34"/>
      <c r="CQ35" s="2085" t="str" cm="1">
        <f t="array" aca="1" ref="CQ35" ca="1">IFERROR(IF(Y35&lt;&gt;AB35,_xldudf_CX_PUSH(Y35,CX_ENTITY,C35,EOMONTH(val_asOfDate,0)),""),"")</f>
        <v/>
      </c>
      <c r="CR35" s="2085" t="str" cm="1">
        <f t="array" aca="1" ref="CR35" ca="1">IFERROR(IF(Y35&lt;&gt;AB35,_xldudf_CX_PUSH(Y35,CX_ENTITY,C35,EOMONTH(val_asOfDate,1)),""),"")</f>
        <v/>
      </c>
      <c r="CS35" s="2085" t="str" cm="1">
        <f t="array" aca="1" ref="CS35" ca="1">IFERROR(IF(Y35&lt;&gt;AB35,_xldudf_CX_PUSH(Y35,CX_ENTITY,C35,EOMONTH(val_asOfDate,2)),""),"")</f>
        <v/>
      </c>
      <c r="CT35" s="2085" t="str" cm="1">
        <f t="array" aca="1" ref="CT35" ca="1">IFERROR(IF(Y35&lt;&gt;AB35,_xldudf_CX_PUSH(Y35,CX_ENTITY,C35,EOMONTH(val_asOfDate,3)),""),"")</f>
        <v/>
      </c>
      <c r="CU35" s="2086" t="str" cm="1">
        <f t="array" aca="1" ref="CU35" ca="1">IFERROR(IF(CM35*fxVal_normal=_CF!CM35,"",IF(OR($CM35="",, NOT(ISNUMBER($CM35)), ISERROR($CM35), $B35=""), "",
   IF($I35=1,
      IFBLANK(
         _xldudf_CX_PUSH($CM35*fxVal_normal, CX_ENTITY, $B35, $CM$11, $CM$14, $CM$19,),
         ""
      ),
      IF($I35=2,
         IFBLANK(
            _xldudf_CX_PUSH($CM35, CX_ENTITY, $B35, $CM$11, $CM$14, $CM$19,),
            ""
         ),
         IF($I35=3,
            "",
            IFBLANK(
               _xldudf_CX_PUSH($CM35, CX_ENTITY, $B35, $CM$11, $CM$14, $CM$19,),
               ""
            )
         )
      )
   )
)),"")</f>
        <v/>
      </c>
      <c r="CV35" s="2086" t="str" cm="1">
        <f t="array" aca="1" ref="CV35" ca="1">IFERROR(IF(CN35*fxVal_normal=_CF!CN35,"",IF(OR($CN35="",, NOT(ISNUMBER($CN35)), ISERROR($CN35), $B35=""), "",
   IF($I35=1,
      IFBLANK(
         _xldudf_CX_PUSH($CN35*fxVal_normal, CX_ENTITY, $B35, $CN$11, $CN$14, $CN$19,),
         ""
      ),
      IF($I35=2,
         IFBLANK(
            _xldudf_CX_PUSH($CN35, CX_ENTITY, $B35, $CN$11, $CN$14, $CN$19,),
            ""
         ),
         IF($I35=3,
            "",
            IFBLANK(
               _xldudf_CX_PUSH($CN35, CX_ENTITY, $B35, $CN$11, $CN$14, $CN$19,),
               ""
            )
         )
      )
   )
)),"")</f>
        <v/>
      </c>
      <c r="CW35" s="1883" t="str" cm="1">
        <f t="array" aca="1" ref="CW35" ca="1">IFERROR(IF(AD35*fxVal_normal=_CF!AD35,"",IF(OR(AD35="", NOT(ISNUMBER(AD35)), ISERROR(AD35), $B35=""), "",
   IF($I35=1,
      IFBLANK(
         _xldudf_CX_PUSH(AD35*fxVal_normal, CX_ENTITY, $B35, AD$11, AD$14, AD$19,),
         ""
      ),
      IF($I35=2,
         IFBLANK(
            _xldudf_CX_PUSH(AD35, CX_ENTITY, $B35, AD$11, AD$14, AD$19,),
            ""
         ),
         IF($I35=3,
            "",
            IFBLANK(
               _xldudf_CX_PUSH(AD35, CX_ENTITY, $B35, AD$11, AD$14, AD$19,),
               ""
            )
         )
      )
   )
)),"")</f>
        <v/>
      </c>
      <c r="CX35" s="1883" t="str" cm="1">
        <f t="array" aca="1" ref="CX35" ca="1">IFERROR(IF(AE35*fxVal_normal=_CF!AE35,"",IF(OR(AE35="", NOT(ISNUMBER(AE35)), ISERROR(AE35), $B35=""), "",
   IF($I35=1,
      IFBLANK(
         _xldudf_CX_PUSH(AE35*fxVal_normal, CX_ENTITY, $B35, AE$11, AE$14, AE$19,),
         ""
      ),
      IF($I35=2,
         IFBLANK(
            _xldudf_CX_PUSH(AE35, CX_ENTITY, $B35, AE$11, AE$14, AE$19,),
            ""
         ),
         IF($I35=3,
            "",
            IFBLANK(
               _xldudf_CX_PUSH(AE35, CX_ENTITY, $B35, AE$11, AE$14, AE$19,),
               ""
            )
         )
      )
   )
)),"")</f>
        <v/>
      </c>
      <c r="CY35" s="1883" t="str" cm="1">
        <f t="array" aca="1" ref="CY35" ca="1">IFERROR(IF(AF35*fxVal_normal=_CF!AF35,"",IF(OR(AF35="", NOT(ISNUMBER(AF35)), ISERROR(AF35), $B35=""), "",
   IF($I35=1,
      IFBLANK(
         _xldudf_CX_PUSH(AF35*fxVal_normal, CX_ENTITY, $B35, AF$11, AF$14, AF$19,),
         ""
      ),
      IF($I35=2,
         IFBLANK(
            _xldudf_CX_PUSH(AF35, CX_ENTITY, $B35, AF$11, AF$14, AF$19,),
            ""
         ),
         IF($I35=3,
            "",
            IFBLANK(
               _xldudf_CX_PUSH(AF35, CX_ENTITY, $B35, AF$11, AF$14, AF$19,),
               ""
            )
         )
      )
   )
)),"")</f>
        <v/>
      </c>
      <c r="CZ35" s="1883" t="str" cm="1">
        <f t="array" aca="1" ref="CZ35" ca="1">IFERROR(IF(AG35*fxVal_normal=_CF!AG35,"",IF(OR(AG35="", NOT(ISNUMBER(AG35)), ISERROR(AG35), $B35=""), "",
   IF($I35=1,
      IFBLANK(
         _xldudf_CX_PUSH(AG35*fxVal_normal, CX_ENTITY, $B35, AG$11, AG$14, AG$19,),
         ""
      ),
      IF($I35=2,
         IFBLANK(
            _xldudf_CX_PUSH(AG35, CX_ENTITY, $B35, AG$11, AG$14, AG$19,),
            ""
         ),
         IF($I35=3,
            "",
            IFBLANK(
               _xldudf_CX_PUSH(AG35, CX_ENTITY, $B35, AG$11, AG$14, AG$19,),
               ""
            )
         )
      )
   )
)),"")</f>
        <v/>
      </c>
      <c r="DA35" s="1883" t="str" cm="1">
        <f t="array" aca="1" ref="DA35" ca="1">IFERROR(IF(AH35*fxVal_normal=_CF!AH35,"",IF(OR(AH35="", NOT(ISNUMBER(AH35)), ISERROR(AH35), $B35=""), "",
   IF($I35=1,
      IFBLANK(
         _xldudf_CX_PUSH(AH35*fxVal_normal, CX_ENTITY, $B35, AH$11, AH$14, AH$19,),
         ""
      ),
      IF($I35=2,
         IFBLANK(
            _xldudf_CX_PUSH(AH35, CX_ENTITY, $B35, AH$11, AH$14, AH$19,),
            ""
         ),
         IF($I35=3,
            "",
            IFBLANK(
               _xldudf_CX_PUSH(AH35, CX_ENTITY, $B35, AH$11, AH$14, AH$19,),
               ""
            )
         )
      )
   )
)),"")</f>
        <v/>
      </c>
      <c r="DB35" s="1883" t="str" cm="1">
        <f t="array" aca="1" ref="DB35" ca="1">IFERROR(IF(AI35*fxVal_normal=_CF!AI35,"",IF(OR(AI35="", NOT(ISNUMBER(AI35)), ISERROR(AI35), $B35=""), "",
   IF($I35=1,
      IFBLANK(
         _xldudf_CX_PUSH(AI35*fxVal_normal, CX_ENTITY, $B35, AI$11, AI$14, AI$19,),
         ""
      ),
      IF($I35=2,
         IFBLANK(
            _xldudf_CX_PUSH(AI35, CX_ENTITY, $B35, AI$11, AI$14, AI$19,),
            ""
         ),
         IF($I35=3,
            "",
            IFBLANK(
               _xldudf_CX_PUSH(AI35, CX_ENTITY, $B35, AI$11, AI$14, AI$19,),
               ""
            )
         )
      )
   )
)),"")</f>
        <v/>
      </c>
      <c r="DC35" s="1883" t="str" cm="1">
        <f t="array" aca="1" ref="DC35" ca="1">IFERROR(IF(AJ35*fxVal_normal=_CF!AJ35,"",IF(OR(AJ35="", NOT(ISNUMBER(AJ35)), ISERROR(AJ35), $B35=""), "",
   IF($I35=1,
      IFBLANK(
         _xldudf_CX_PUSH(AJ35*fxVal_normal, CX_ENTITY, $B35, AJ$11, AJ$14, AJ$19,),
         ""
      ),
      IF($I35=2,
         IFBLANK(
            _xldudf_CX_PUSH(AJ35, CX_ENTITY, $B35, AJ$11, AJ$14, AJ$19,),
            ""
         ),
         IF($I35=3,
            "",
            IFBLANK(
               _xldudf_CX_PUSH(AJ35, CX_ENTITY, $B35, AJ$11, AJ$14, AJ$19,),
               ""
            )
         )
      )
   )
)),"")</f>
        <v/>
      </c>
      <c r="DD35" s="1883" t="str" cm="1">
        <f t="array" aca="1" ref="DD35" ca="1">IFERROR(IF(AK35*fxVal_normal=_CF!AK35,"",IF(OR(AK35="", NOT(ISNUMBER(AK35)), ISERROR(AK35), $B35=""), "",
   IF($I35=1,
      IFBLANK(
         _xldudf_CX_PUSH(AK35*fxVal_normal, CX_ENTITY, $B35, AK$11, AK$14, AK$19,),
         ""
      ),
      IF($I35=2,
         IFBLANK(
            _xldudf_CX_PUSH(AK35, CX_ENTITY, $B35, AK$11, AK$14, AK$19,),
            ""
         ),
         IF($I35=3,
            "",
            IFBLANK(
               _xldudf_CX_PUSH(AK35, CX_ENTITY, $B35, AK$11, AK$14, AK$19,),
               ""
            )
         )
      )
   )
)),"")</f>
        <v/>
      </c>
      <c r="DE35" s="1883" t="str" cm="1">
        <f t="array" aca="1" ref="DE35" ca="1">IFERROR(IF(AL35*fxVal_normal=_CF!AL35,"",IF(OR(AL35="", NOT(ISNUMBER(AL35)), ISERROR(AL35), $B35=""), "",
   IF($I35=1,
      IFBLANK(
         _xldudf_CX_PUSH(AL35*fxVal_normal, CX_ENTITY, $B35, AL$11, AL$14, AL$19,),
         ""
      ),
      IF($I35=2,
         IFBLANK(
            _xldudf_CX_PUSH(AL35, CX_ENTITY, $B35, AL$11, AL$14, AL$19,),
            ""
         ),
         IF($I35=3,
            "",
            IFBLANK(
               _xldudf_CX_PUSH(AL35, CX_ENTITY, $B35, AL$11, AL$14, AL$19,),
               ""
            )
         )
      )
   )
)),"")</f>
        <v/>
      </c>
      <c r="DF35" s="1883" t="str" cm="1">
        <f t="array" aca="1" ref="DF35" ca="1">IFERROR(IF(AM35*fxVal_normal=_CF!AM35,"",IF(OR(AM35="", NOT(ISNUMBER(AM35)), ISERROR(AM35), $B35=""), "",
   IF($I35=1,
      IFBLANK(
         _xldudf_CX_PUSH(AM35*fxVal_normal, CX_ENTITY, $B35, AM$11, AM$14, AM$19,),
         ""
      ),
      IF($I35=2,
         IFBLANK(
            _xldudf_CX_PUSH(AM35, CX_ENTITY, $B35, AM$11, AM$14, AM$19,),
            ""
         ),
         IF($I35=3,
            "",
            IFBLANK(
               _xldudf_CX_PUSH(AM35, CX_ENTITY, $B35, AM$11, AM$14, AM$19,),
               ""
            )
         )
      )
   )
)),"")</f>
        <v/>
      </c>
      <c r="DG35" s="1883" t="str" cm="1">
        <f t="array" aca="1" ref="DG35" ca="1">IFERROR(IF(AN35*fxVal_normal=_CF!AN35,"",IF(OR(AN35="", NOT(ISNUMBER(AN35)), ISERROR(AN35), $B35=""), "",
   IF($I35=1,
      IFBLANK(
         _xldudf_CX_PUSH(AN35*fxVal_normal, CX_ENTITY, $B35, AN$11, AN$14, AN$19,),
         ""
      ),
      IF($I35=2,
         IFBLANK(
            _xldudf_CX_PUSH(AN35, CX_ENTITY, $B35, AN$11, AN$14, AN$19,),
            ""
         ),
         IF($I35=3,
            "",
            IFBLANK(
               _xldudf_CX_PUSH(AN35, CX_ENTITY, $B35, AN$11, AN$14, AN$19,),
               ""
            )
         )
      )
   )
)),"")</f>
        <v/>
      </c>
      <c r="DH35" s="1883" t="str" cm="1">
        <f t="array" aca="1" ref="DH35" ca="1">IFERROR(IF(AO35*fxVal_normal=_CF!AO35,"",IF(OR(AO35="", NOT(ISNUMBER(AO35)), ISERROR(AO35), $B35=""), "",
   IF($I35=1,
      IFBLANK(
         _xldudf_CX_PUSH(AO35*fxVal_normal, CX_ENTITY, $B35, AO$11, AO$14, AO$19,),
         ""
      ),
      IF($I35=2,
         IFBLANK(
            _xldudf_CX_PUSH(AO35, CX_ENTITY, $B35, AO$11, AO$14, AO$19,),
            ""
         ),
         IF($I35=3,
            "",
            IFBLANK(
               _xldudf_CX_PUSH(AO35, CX_ENTITY, $B35, AO$11, AO$14, AO$19,),
               ""
            )
         )
      )
   )
)),"")</f>
        <v/>
      </c>
      <c r="DI35" s="1883" t="str" cm="1">
        <f t="array" aca="1" ref="DI35" ca="1">IFERROR(IF(AP35*fxVal_normal=_CF!AP35,"",IF(OR(AP35="", NOT(ISNUMBER(AP35)), ISERROR(AP35), $B35=""), "",
   IF($I35=1,
      IFBLANK(
         _xldudf_CX_PUSH(AP35*fxVal_normal, CX_ENTITY, $B35, AP$11, AP$14, AP$19,),
         ""
      ),
      IF($I35=2,
         IFBLANK(
            _xldudf_CX_PUSH(AP35, CX_ENTITY, $B35, AP$11, AP$14, AP$19,),
            ""
         ),
         IF($I35=3,
            "",
            IFBLANK(
               _xldudf_CX_PUSH(AP35, CX_ENTITY, $B35, AP$11, AP$14, AP$19,),
               ""
            )
         )
      )
   )
)),"")</f>
        <v/>
      </c>
      <c r="DJ35" s="1883" t="str" cm="1">
        <f t="array" aca="1" ref="DJ35" ca="1">IFERROR(IF(AQ35*fxVal_normal=_CF!AQ35,"",IF(OR(AQ35="", NOT(ISNUMBER(AQ35)), ISERROR(AQ35), $B35=""), "",
   IF($I35=1,
      IFBLANK(
         _xldudf_CX_PUSH(AQ35*fxVal_normal, CX_ENTITY, $B35, AQ$11, AQ$14, AQ$19,),
         ""
      ),
      IF($I35=2,
         IFBLANK(
            _xldudf_CX_PUSH(AQ35, CX_ENTITY, $B35, AQ$11, AQ$14, AQ$19,),
            ""
         ),
         IF($I35=3,
            "",
            IFBLANK(
               _xldudf_CX_PUSH(AQ35, CX_ENTITY, $B35, AQ$11, AQ$14, AQ$19,),
               ""
            )
         )
      )
   )
)),"")</f>
        <v/>
      </c>
      <c r="DK35" s="1883" t="str" cm="1">
        <f t="array" aca="1" ref="DK35" ca="1">IFERROR(IF(AR35*fxVal_normal=_CF!AR35,"",IF(OR(AR35="", NOT(ISNUMBER(AR35)), ISERROR(AR35), $B35=""), "",
   IF($I35=1,
      IFBLANK(
         _xldudf_CX_PUSH(AR35*fxVal_normal, CX_ENTITY, $B35, AR$11, AR$14, AR$19,),
         ""
      ),
      IF($I35=2,
         IFBLANK(
            _xldudf_CX_PUSH(AR35, CX_ENTITY, $B35, AR$11, AR$14, AR$19,),
            ""
         ),
         IF($I35=3,
            "",
            IFBLANK(
               _xldudf_CX_PUSH(AR35, CX_ENTITY, $B35, AR$11, AR$14, AR$19,),
               ""
            )
         )
      )
   )
)),"")</f>
        <v/>
      </c>
      <c r="DL35" s="1883" t="str" cm="1">
        <f t="array" aca="1" ref="DL35" ca="1">IFERROR(IF(AS35*fxVal_normal=_CF!AS35,"",IF(OR(AS35="", NOT(ISNUMBER(AS35)), ISERROR(AS35), $B35=""), "",
   IF($I35=1,
      IFBLANK(
         _xldudf_CX_PUSH(AS35*fxVal_normal, CX_ENTITY, $B35, AS$11, AS$14, AS$19,),
         ""
      ),
      IF($I35=2,
         IFBLANK(
            _xldudf_CX_PUSH(AS35, CX_ENTITY, $B35, AS$11, AS$14, AS$19,),
            ""
         ),
         IF($I35=3,
            "",
            IFBLANK(
               _xldudf_CX_PUSH(AS35, CX_ENTITY, $B35, AS$11, AS$14, AS$19,),
               ""
            )
         )
      )
   )
)),"")</f>
        <v/>
      </c>
      <c r="DM35" s="1883" t="str" cm="1">
        <f t="array" aca="1" ref="DM35" ca="1">IFERROR(IF(AT35*fxVal_normal=_CF!AT35,"",IF(OR(AT35="", NOT(ISNUMBER(AT35)), ISERROR(AT35), $B35=""), "",
   IF($I35=1,
      IFBLANK(
         _xldudf_CX_PUSH(AT35*fxVal_normal, CX_ENTITY, $B35, AT$11, AT$14, AT$19,),
         ""
      ),
      IF($I35=2,
         IFBLANK(
            _xldudf_CX_PUSH(AT35, CX_ENTITY, $B35, AT$11, AT$14, AT$19,),
            ""
         ),
         IF($I35=3,
            "",
            IFBLANK(
               _xldudf_CX_PUSH(AT35, CX_ENTITY, $B35, AT$11, AT$14, AT$19,),
               ""
            )
         )
      )
   )
)),"")</f>
        <v/>
      </c>
      <c r="DN35" s="1883" t="str" cm="1">
        <f t="array" aca="1" ref="DN35" ca="1">IFERROR(IF(AU35*fxVal_normal=_CF!AU35,"",IF(OR(AU35="", NOT(ISNUMBER(AU35)), ISERROR(AU35), $B35=""), "",
   IF($I35=1,
      IFBLANK(
         _xldudf_CX_PUSH(AU35*fxVal_normal, CX_ENTITY, $B35, AU$11, AU$14, AU$19,),
         ""
      ),
      IF($I35=2,
         IFBLANK(
            _xldudf_CX_PUSH(AU35, CX_ENTITY, $B35, AU$11, AU$14, AU$19,),
            ""
         ),
         IF($I35=3,
            "",
            IFBLANK(
               _xldudf_CX_PUSH(AU35, CX_ENTITY, $B35, AU$11, AU$14, AU$19,),
               ""
            )
         )
      )
   )
)),"")</f>
        <v/>
      </c>
      <c r="DO35" s="1883" t="str" cm="1">
        <f t="array" aca="1" ref="DO35" ca="1">IFERROR(IF(AV35*fxVal_normal=_CF!AV35,"",IF(OR(AV35="", NOT(ISNUMBER(AV35)), ISERROR(AV35), $B35=""), "",
   IF($I35=1,
      IFBLANK(
         _xldudf_CX_PUSH(AV35*fxVal_normal, CX_ENTITY, $B35, AV$11, AV$14, AV$19,),
         ""
      ),
      IF($I35=2,
         IFBLANK(
            _xldudf_CX_PUSH(AV35, CX_ENTITY, $B35, AV$11, AV$14, AV$19,),
            ""
         ),
         IF($I35=3,
            "",
            IFBLANK(
               _xldudf_CX_PUSH(AV35, CX_ENTITY, $B35, AV$11, AV$14, AV$19,),
               ""
            )
         )
      )
   )
)),"")</f>
        <v/>
      </c>
      <c r="DP35" s="1883" t="str" cm="1">
        <f t="array" aca="1" ref="DP35" ca="1">IFERROR(IF(AW35*fxVal_normal=_CF!AW35,"",IF(OR(AW35="", NOT(ISNUMBER(AW35)), ISERROR(AW35), $B35=""), "",
   IF($I35=1,
      IFBLANK(
         _xldudf_CX_PUSH(AW35*fxVal_normal, CX_ENTITY, $B35, AW$11, AW$14, AW$19,),
         ""
      ),
      IF($I35=2,
         IFBLANK(
            _xldudf_CX_PUSH(AW35, CX_ENTITY, $B35, AW$11, AW$14, AW$19,),
            ""
         ),
         IF($I35=3,
            "",
            IFBLANK(
               _xldudf_CX_PUSH(AW35, CX_ENTITY, $B35, AW$11, AW$14, AW$19,),
               ""
            )
         )
      )
   )
)),"")</f>
        <v/>
      </c>
      <c r="DQ35" s="1883" t="str" cm="1">
        <f t="array" aca="1" ref="DQ35" ca="1">IFERROR(IF(AX35*fxVal_normal=_CF!AX35,"",IF(OR(AX35="", NOT(ISNUMBER(AX35)), ISERROR(AX35), $B35=""), "",
   IF($I35=1,
      IFBLANK(
         _xldudf_CX_PUSH(AX35*fxVal_normal, CX_ENTITY, $B35, AX$11, AX$14, AX$19,),
         ""
      ),
      IF($I35=2,
         IFBLANK(
            _xldudf_CX_PUSH(AX35, CX_ENTITY, $B35, AX$11, AX$14, AX$19,),
            ""
         ),
         IF($I35=3,
            "",
            IFBLANK(
               _xldudf_CX_PUSH(AX35, CX_ENTITY, $B35, AX$11, AX$14, AX$19,),
               ""
            )
         )
      )
   )
)),"")</f>
        <v/>
      </c>
      <c r="DR35" s="1883" t="str" cm="1">
        <f t="array" aca="1" ref="DR35" ca="1">IFERROR(IF(AY35*fxVal_normal=_CF!AY35,"",IF(OR(AY35="", NOT(ISNUMBER(AY35)), ISERROR(AY35), $B35=""), "",
   IF($I35=1,
      IFBLANK(
         _xldudf_CX_PUSH(AY35*fxVal_normal, CX_ENTITY, $B35, AY$11, AY$14, AY$19,),
         ""
      ),
      IF($I35=2,
         IFBLANK(
            _xldudf_CX_PUSH(AY35, CX_ENTITY, $B35, AY$11, AY$14, AY$19,),
            ""
         ),
         IF($I35=3,
            "",
            IFBLANK(
               _xldudf_CX_PUSH(AY35, CX_ENTITY, $B35, AY$11, AY$14, AY$19,),
               ""
            )
         )
      )
   )
)),"")</f>
        <v/>
      </c>
      <c r="DS35" s="1883" t="str" cm="1">
        <f t="array" aca="1" ref="DS35" ca="1">IFERROR(IF(AZ35*fxVal_normal=_CF!AZ35,"",IF(OR(AZ35="", NOT(ISNUMBER(AZ35)), ISERROR(AZ35), $B35=""), "",
   IF($I35=1,
      IFBLANK(
         _xldudf_CX_PUSH(AZ35*fxVal_normal, CX_ENTITY, $B35, AZ$11, AZ$14, AZ$19,),
         ""
      ),
      IF($I35=2,
         IFBLANK(
            _xldudf_CX_PUSH(AZ35, CX_ENTITY, $B35, AZ$11, AZ$14, AZ$19,),
            ""
         ),
         IF($I35=3,
            "",
            IFBLANK(
               _xldudf_CX_PUSH(AZ35, CX_ENTITY, $B35, AZ$11, AZ$14, AZ$19,),
               ""
            )
         )
      )
   )
)),"")</f>
        <v/>
      </c>
      <c r="DT35" s="1883" t="str" cm="1">
        <f t="array" aca="1" ref="DT35" ca="1">IFERROR(IF(BA35*fxVal_normal=_CF!BA35,"",IF(OR(BA35="", NOT(ISNUMBER(BA35)), ISERROR(BA35), $B35=""), "",
   IF($I35=1,
      IFBLANK(
         _xldudf_CX_PUSH(BA35*fxVal_normal, CX_ENTITY, $B35, BA$11, BA$14, BA$19,),
         ""
      ),
      IF($I35=2,
         IFBLANK(
            _xldudf_CX_PUSH(BA35, CX_ENTITY, $B35, BA$11, BA$14, BA$19,),
            ""
         ),
         IF($I35=3,
            "",
            IFBLANK(
               _xldudf_CX_PUSH(BA35, CX_ENTITY, $B35, BA$11, BA$14, BA$19,),
               ""
            )
         )
      )
   )
)),"")</f>
        <v/>
      </c>
      <c r="DU35" s="1883" t="str" cm="1">
        <f t="array" aca="1" ref="DU35" ca="1">IFERROR(IF(BB35*fxVal_normal=_CF!BB35,"",IF(OR(BB35="", NOT(ISNUMBER(BB35)), ISERROR(BB35), $B35=""), "",
   IF($I35=1,
      IFBLANK(
         _xldudf_CX_PUSH(BB35*fxVal_normal, CX_ENTITY, $B35, BB$11, BB$14, BB$19,),
         ""
      ),
      IF($I35=2,
         IFBLANK(
            _xldudf_CX_PUSH(BB35, CX_ENTITY, $B35, BB$11, BB$14, BB$19,),
            ""
         ),
         IF($I35=3,
            "",
            IFBLANK(
               _xldudf_CX_PUSH(BB35, CX_ENTITY, $B35, BB$11, BB$14, BB$19,),
               ""
            )
         )
      )
   )
)),"")</f>
        <v/>
      </c>
      <c r="DV35" s="1883" t="str" cm="1">
        <f t="array" aca="1" ref="DV35" ca="1">IFERROR(IF(BC35*fxVal_normal=_CF!BC35,"",IF(OR(BC35="", NOT(ISNUMBER(BC35)), ISERROR(BC35), $B35=""), "",
   IF($I35=1,
      IFBLANK(
         _xldudf_CX_PUSH(BC35*fxVal_normal, CX_ENTITY, $B35, BC$11, BC$14, BC$19,),
         ""
      ),
      IF($I35=2,
         IFBLANK(
            _xldudf_CX_PUSH(BC35, CX_ENTITY, $B35, BC$11, BC$14, BC$19,),
            ""
         ),
         IF($I35=3,
            "",
            IFBLANK(
               _xldudf_CX_PUSH(BC35, CX_ENTITY, $B35, BC$11, BC$14, BC$19,),
               ""
            )
         )
      )
   )
)),"")</f>
        <v/>
      </c>
      <c r="DW35" s="1883" t="str" cm="1">
        <f t="array" aca="1" ref="DW35" ca="1">IFERROR(IF(BD35*fxVal_normal=_CF!BD35,"",IF(OR(BD35="", NOT(ISNUMBER(BD35)), ISERROR(BD35), $B35=""), "",
   IF($I35=1,
      IFBLANK(
         _xldudf_CX_PUSH(BD35*fxVal_normal, CX_ENTITY, $B35, BD$11, BD$14, BD$19,),
         ""
      ),
      IF($I35=2,
         IFBLANK(
            _xldudf_CX_PUSH(BD35, CX_ENTITY, $B35, BD$11, BD$14, BD$19,),
            ""
         ),
         IF($I35=3,
            "",
            IFBLANK(
               _xldudf_CX_PUSH(BD35, CX_ENTITY, $B35, BD$11, BD$14, BD$19,),
               ""
            )
         )
      )
   )
)),"")</f>
        <v/>
      </c>
      <c r="DX35" s="1883" t="str" cm="1">
        <f t="array" aca="1" ref="DX35" ca="1">IFERROR(IF(BE35*fxVal_normal=_CF!BE35,"",IF(OR(BE35="", NOT(ISNUMBER(BE35)), ISERROR(BE35), $B35=""), "",
   IF($I35=1,
      IFBLANK(
         _xldudf_CX_PUSH(BE35*fxVal_normal, CX_ENTITY, $B35, BE$11, BE$14, BE$19,),
         ""
      ),
      IF($I35=2,
         IFBLANK(
            _xldudf_CX_PUSH(BE35, CX_ENTITY, $B35, BE$11, BE$14, BE$19,),
            ""
         ),
         IF($I35=3,
            "",
            IFBLANK(
               _xldudf_CX_PUSH(BE35, CX_ENTITY, $B35, BE$11, BE$14, BE$19,),
               ""
            )
         )
      )
   )
)),"")</f>
        <v/>
      </c>
      <c r="DY35" s="1883" t="str" cm="1">
        <f t="array" aca="1" ref="DY35" ca="1">IFERROR(IF(BF35*fxVal_normal=_CF!BF35,"",IF(OR(BF35="", NOT(ISNUMBER(BF35)), ISERROR(BF35), $B35=""), "",
   IF($I35=1,
      IFBLANK(
         _xldudf_CX_PUSH(BF35*fxVal_normal, CX_ENTITY, $B35, BF$11, BF$14, BF$19,),
         ""
      ),
      IF($I35=2,
         IFBLANK(
            _xldudf_CX_PUSH(BF35, CX_ENTITY, $B35, BF$11, BF$14, BF$19,),
            ""
         ),
         IF($I35=3,
            "",
            IFBLANK(
               _xldudf_CX_PUSH(BF35, CX_ENTITY, $B35, BF$11, BF$14, BF$19,),
               ""
            )
         )
      )
   )
)),"")</f>
        <v/>
      </c>
      <c r="DZ35" s="1883" t="str" cm="1">
        <f t="array" aca="1" ref="DZ35" ca="1">IFERROR(IF(BG35*fxVal_normal=_CF!BG35,"",IF(OR(BG35="", NOT(ISNUMBER(BG35)), ISERROR(BG35), $B35=""), "",
   IF($I35=1,
      IFBLANK(
         _xldudf_CX_PUSH(BG35*fxVal_normal, CX_ENTITY, $B35, BG$11, BG$14, BG$19,),
         ""
      ),
      IF($I35=2,
         IFBLANK(
            _xldudf_CX_PUSH(BG35, CX_ENTITY, $B35, BG$11, BG$14, BG$19,),
            ""
         ),
         IF($I35=3,
            "",
            IFBLANK(
               _xldudf_CX_PUSH(BG35, CX_ENTITY, $B35, BG$11, BG$14, BG$19,),
               ""
            )
         )
      )
   )
)),"")</f>
        <v/>
      </c>
      <c r="EA35" s="1883" t="str" cm="1">
        <f t="array" aca="1" ref="EA35" ca="1">IFERROR(IF(BH35*fxVal_normal=_CF!BH35,"",IF(OR(BH35="", NOT(ISNUMBER(BH35)), ISERROR(BH35), $B35=""), "",
   IF($I35=1,
      IFBLANK(
         _xldudf_CX_PUSH(BH35*fxVal_normal, CX_ENTITY, $B35, BH$11, BH$14, BH$19,),
         ""
      ),
      IF($I35=2,
         IFBLANK(
            _xldudf_CX_PUSH(BH35, CX_ENTITY, $B35, BH$11, BH$14, BH$19,),
            ""
         ),
         IF($I35=3,
            "",
            IFBLANK(
               _xldudf_CX_PUSH(BH35, CX_ENTITY, $B35, BH$11, BH$14, BH$19,),
               ""
            )
         )
      )
   )
)),"")</f>
        <v/>
      </c>
      <c r="EB35" s="1883" t="str" cm="1">
        <f t="array" aca="1" ref="EB35" ca="1">IFERROR(IF(BI35*fxVal_normal=_CF!BI35,"",IF(OR(BI35="", NOT(ISNUMBER(BI35)), ISERROR(BI35), $B35=""), "",
   IF($I35=1,
      IFBLANK(
         _xldudf_CX_PUSH(BI35*fxVal_normal, CX_ENTITY, $B35, BI$11, BI$14, BI$19,),
         ""
      ),
      IF($I35=2,
         IFBLANK(
            _xldudf_CX_PUSH(BI35, CX_ENTITY, $B35, BI$11, BI$14, BI$19,),
            ""
         ),
         IF($I35=3,
            "",
            IFBLANK(
               _xldudf_CX_PUSH(BI35, CX_ENTITY, $B35, BI$11, BI$14, BI$19,),
               ""
            )
         )
      )
   )
)),"")</f>
        <v/>
      </c>
      <c r="EC35" s="1883" t="str" cm="1">
        <f t="array" aca="1" ref="EC35" ca="1">IFERROR(IF(BJ35*fxVal_normal=_CF!BJ35,"",IF(OR(BJ35="", NOT(ISNUMBER(BJ35)), ISERROR(BJ35), $B35=""), "",
   IF($I35=1,
      IFBLANK(
         _xldudf_CX_PUSH(BJ35*fxVal_normal, CX_ENTITY, $B35, BJ$11, BJ$14, BJ$19,),
         ""
      ),
      IF($I35=2,
         IFBLANK(
            _xldudf_CX_PUSH(BJ35, CX_ENTITY, $B35, BJ$11, BJ$14, BJ$19,),
            ""
         ),
         IF($I35=3,
            "",
            IFBLANK(
               _xldudf_CX_PUSH(BJ35, CX_ENTITY, $B35, BJ$11, BJ$14, BJ$19,),
               ""
            )
         )
      )
   )
)),"")</f>
        <v/>
      </c>
      <c r="ED35" s="1883" t="str" cm="1">
        <f t="array" aca="1" ref="ED35" ca="1">IFERROR(IF(BK35*fxVal_normal=_CF!BK35,"",IF(OR(BK35="", NOT(ISNUMBER(BK35)), ISERROR(BK35), $B35=""), "",
   IF($I35=1,
      IFBLANK(
         _xldudf_CX_PUSH(BK35*fxVal_normal, CX_ENTITY, $B35, BK$11, BK$14, BK$19,),
         ""
      ),
      IF($I35=2,
         IFBLANK(
            _xldudf_CX_PUSH(BK35, CX_ENTITY, $B35, BK$11, BK$14, BK$19,),
            ""
         ),
         IF($I35=3,
            "",
            IFBLANK(
               _xldudf_CX_PUSH(BK35, CX_ENTITY, $B35, BK$11, BK$14, BK$19,),
               ""
            )
         )
      )
   )
)),"")</f>
        <v/>
      </c>
      <c r="EE35" s="1883" t="str" cm="1">
        <f t="array" aca="1" ref="EE35" ca="1">IFERROR(IF(BL35*fxVal_normal=_CF!BL35,"",IF(OR(BL35="", NOT(ISNUMBER(BL35)), ISERROR(BL35), $B35=""), "",
   IF($I35=1,
      IFBLANK(
         _xldudf_CX_PUSH(BL35*fxVal_normal, CX_ENTITY, $B35, BL$11, BL$14, BL$19,),
         ""
      ),
      IF($I35=2,
         IFBLANK(
            _xldudf_CX_PUSH(BL35, CX_ENTITY, $B35, BL$11, BL$14, BL$19,),
            ""
         ),
         IF($I35=3,
            "",
            IFBLANK(
               _xldudf_CX_PUSH(BL35, CX_ENTITY, $B35, BL$11, BL$14, BL$19,),
               ""
            )
         )
      )
   )
)),"")</f>
        <v/>
      </c>
      <c r="EF35" s="1883" t="str" cm="1">
        <f t="array" aca="1" ref="EF35" ca="1">IFERROR(IF(BM35*fxVal_normal=_CF!BM35,"",IF(OR(BM35="", NOT(ISNUMBER(BM35)), ISERROR(BM35), $B35=""), "",
   IF($I35=1,
      IFBLANK(
         _xldudf_CX_PUSH(BM35*fxVal_normal, CX_ENTITY, $B35, BM$11, BM$14, BM$19,),
         ""
      ),
      IF($I35=2,
         IFBLANK(
            _xldudf_CX_PUSH(BM35, CX_ENTITY, $B35, BM$11, BM$14, BM$19,),
            ""
         ),
         IF($I35=3,
            "",
            IFBLANK(
               _xldudf_CX_PUSH(BM35, CX_ENTITY, $B35, BM$11, BM$14, BM$19,),
               ""
            )
         )
      )
   )
)),"")</f>
        <v/>
      </c>
      <c r="EG35" s="1883" t="str" cm="1">
        <f t="array" aca="1" ref="EG35" ca="1">IFERROR(IF(BN35*fxVal_normal=_CF!BN35,"",IF(OR(BN35="",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37" ht="21" customHeight="1">
      <c r="A36" s="1626"/>
      <c r="B36" s="811" t="str" cm="1">
        <f t="array" ref="B36">IFBLANK( _CF!F36,"")</f>
        <v>Unreconciled Cash Flows</v>
      </c>
      <c r="C36" s="811" t="str" cm="1">
        <f t="array" ref="C36">IFBLANK(_CF!C36,"")</f>
        <v>Unreconciled Cash Flows (Company View)</v>
      </c>
      <c r="D36" s="1549"/>
      <c r="E36" s="811"/>
      <c r="F36" s="574"/>
      <c r="G36" s="401"/>
      <c r="H36" s="401">
        <v>1</v>
      </c>
      <c r="I36" s="401">
        <v>1</v>
      </c>
      <c r="J36" s="401" cm="1">
        <f t="array" ref="J36">IFBLANK( Z36,"")</f>
        <v>0</v>
      </c>
      <c r="K36" s="401"/>
      <c r="N36" s="158"/>
      <c r="O36" s="101"/>
      <c r="P36" s="52"/>
      <c r="Q36" s="2"/>
      <c r="R36" s="539"/>
      <c r="S36" s="2"/>
      <c r="T36" s="2"/>
      <c r="U36" s="39"/>
      <c r="W36" s="932" t="str">
        <f t="shared" si="1"/>
        <v>Actual</v>
      </c>
      <c r="X36" s="815" t="str">
        <f>_CF!X36</f>
        <v>a</v>
      </c>
      <c r="Y36" s="917" t="s">
        <v>253</v>
      </c>
      <c r="Z36" s="198" cm="1">
        <f t="array" ref="Z36">_xlfn.SWITCH(
    TRUE,
    _CF!$L36=TRUE, 1,
    _CF!$L36=FALSE,-1,
    _CF!$L36=-1,0,
"n/a"
)</f>
        <v>0</v>
      </c>
      <c r="AA36" s="200"/>
      <c r="AB36" s="88" t="str">
        <f>_CF!AB36</f>
        <v>Unreconciled Cash Flows</v>
      </c>
      <c r="AC36" s="88" t="e" cm="1" vm="5">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#VALUE!</v>
      </c>
      <c r="AD36" s="1485" t="str" cm="1">
        <f t="array" aca="1" ref="AD36" ca="1">_xlfn.LET(_xlpm.CashPrev, _xldudf_CX_GET(CX_ENTITY,BS!$E$39, EOMONTH($AD$11,-1),"As of",,fx_scenarioConverter("Actual"))/ fxVal_normal * fxVal_sign(CF!$B36),
IFERROR(BS!AD39-_xlpm.CashPrev-SUM(AD31:AD35), "-"))</f>
        <v>-</v>
      </c>
      <c r="AE36" s="1486">
        <f>IFERROR((SUM(BS!AE39,-BS!AD39)-SUM(AE31:AE35)), "-")</f>
        <v>-15</v>
      </c>
      <c r="AF36" s="1486">
        <f>IFERROR((SUM(BS!AF39,-BS!AE39)-SUM(AF31:AF35)), "-")</f>
        <v>-15</v>
      </c>
      <c r="AG36" s="1486">
        <f>IFERROR((SUM(BS!AG39,-BS!AF39)-SUM(AG31:AG35)), "-")</f>
        <v>-15</v>
      </c>
      <c r="AH36" s="1486">
        <f>IFERROR((SUM(BS!AH39,-BS!AG39)-SUM(AH31:AH35)), "-")</f>
        <v>-15</v>
      </c>
      <c r="AI36" s="1486">
        <f>IFERROR((SUM(BS!AI39,-BS!AH39)-SUM(AI31:AI35)), "-")</f>
        <v>-15</v>
      </c>
      <c r="AJ36" s="1486">
        <f>IFERROR((SUM(BS!AJ39,-BS!AI39)-SUM(AJ31:AJ35)), "-")</f>
        <v>-15</v>
      </c>
      <c r="AK36" s="1486">
        <f>IFERROR((SUM(BS!AK39,-BS!AJ39)-SUM(AK31:AK35)), "-")</f>
        <v>-15</v>
      </c>
      <c r="AL36" s="1486">
        <f>IFERROR((SUM(BS!AL39,-BS!AK39)-SUM(AL31:AL35)), "-")</f>
        <v>-15</v>
      </c>
      <c r="AM36" s="1486">
        <f>IFERROR((SUM(BS!AM39,-BS!AL39)-SUM(AM31:AM35)), "-")</f>
        <v>-15</v>
      </c>
      <c r="AN36" s="1486">
        <f>IFERROR((SUM(BS!AN39,-BS!AM39)-SUM(AN31:AN35)), "-")</f>
        <v>-15</v>
      </c>
      <c r="AO36" s="1486">
        <f>IFERROR((SUM(BS!AO39,-BS!AN39)-SUM(AO31:AO35)), "-")</f>
        <v>-15</v>
      </c>
      <c r="AP36" s="1486">
        <f>IFERROR((SUM(BS!AP39,-BS!AO39)-SUM(AP31:AP35)), "-")</f>
        <v>-15</v>
      </c>
      <c r="AQ36" s="1486">
        <f>IFERROR((SUM(BS!AQ39,-BS!AP39)-SUM(AQ31:AQ35)), "-")</f>
        <v>-15</v>
      </c>
      <c r="AR36" s="1486">
        <f>IFERROR((SUM(BS!AR39,-BS!AQ39)-SUM(AR31:AR35)), "-")</f>
        <v>-15</v>
      </c>
      <c r="AS36" s="1486">
        <f>IFERROR((SUM(BS!AS39,-BS!AR39)-SUM(AS31:AS35)), "-")</f>
        <v>-15</v>
      </c>
      <c r="AT36" s="1486">
        <f>IFERROR((SUM(BS!AT39,-BS!AS39)-SUM(AT31:AT35)), "-")</f>
        <v>-15</v>
      </c>
      <c r="AU36" s="1486">
        <f>IFERROR((SUM(BS!AU39,-BS!AT39)-SUM(AU31:AU35)), "-")</f>
        <v>-15</v>
      </c>
      <c r="AV36" s="1486">
        <f>IFERROR((SUM(BS!AV39,-BS!AU39)-SUM(AV31:AV35)), "-")</f>
        <v>-15</v>
      </c>
      <c r="AW36" s="1486">
        <f>IFERROR((SUM(BS!AW39,-BS!AV39)-SUM(AW31:AW35)), "-")</f>
        <v>-15</v>
      </c>
      <c r="AX36" s="1486">
        <f>IFERROR((SUM(BS!AX39,-BS!AW39)-SUM(AX31:AX35)), "-")</f>
        <v>-15</v>
      </c>
      <c r="AY36" s="1486">
        <f>IFERROR((SUM(BS!AY39,-BS!AX39)-SUM(AY31:AY35)), "-")</f>
        <v>-15</v>
      </c>
      <c r="AZ36" s="1486">
        <f>IFERROR((SUM(BS!AZ39,-BS!AY39)-SUM(AZ31:AZ35)), "-")</f>
        <v>-15</v>
      </c>
      <c r="BA36" s="1486">
        <f>IFERROR((SUM(BS!BA39,-BS!AZ39)-SUM(BA31:BA35)), "-")</f>
        <v>-15</v>
      </c>
      <c r="BB36" s="1486">
        <f>IFERROR((SUM(BS!BB39,-BS!BA39)-SUM(BB31:BB35)), "-")</f>
        <v>-15</v>
      </c>
      <c r="BC36" s="1486">
        <f>IFERROR((SUM(BS!BC39,-BS!BB39)-SUM(BC31:BC35)), "-")</f>
        <v>-15</v>
      </c>
      <c r="BD36" s="1486">
        <f>IFERROR((SUM(BS!BD39,-BS!BC39)-SUM(BD31:BD35)), "-")</f>
        <v>-15</v>
      </c>
      <c r="BE36" s="1486">
        <f>IFERROR((SUM(BS!BE39,-BS!BD39)-SUM(BE31:BE35)), "-")</f>
        <v>-15</v>
      </c>
      <c r="BF36" s="1486">
        <f>IFERROR((SUM(BS!BF39,-BS!BE39)-SUM(BF31:BF35)), "-")</f>
        <v>-15</v>
      </c>
      <c r="BG36" s="1486">
        <f>IFERROR((SUM(BS!BG39,-BS!BF39)-SUM(BG31:BG35)), "-")</f>
        <v>-15</v>
      </c>
      <c r="BH36" s="1486">
        <f>IFERROR((SUM(BS!BH39,-BS!BG39)-SUM(BH31:BH35)), "-")</f>
        <v>-15</v>
      </c>
      <c r="BI36" s="1486">
        <f>IFERROR((SUM(BS!BI39,-BS!BH39)-SUM(BI31:BI35)), "-")</f>
        <v>-15</v>
      </c>
      <c r="BJ36" s="1486">
        <f>IFERROR((SUM(BS!BJ39,-BS!BI39)-SUM(BJ31:BJ35)), "-")</f>
        <v>-15</v>
      </c>
      <c r="BK36" s="1486">
        <f>IFERROR((SUM(BS!BK39,-BS!BJ39)-SUM(BK31:BK35)), "-")</f>
        <v>-15</v>
      </c>
      <c r="BL36" s="1486">
        <f>IFERROR((SUM(BS!BL39,-BS!BK39)-SUM(BL31:BL35)), "-")</f>
        <v>-15</v>
      </c>
      <c r="BM36" s="1486">
        <f>IFERROR((SUM(BS!BM39,-BS!BL39)-SUM(BM31:BM35)), "-")</f>
        <v>-15</v>
      </c>
      <c r="BN36" s="1486">
        <f>IFERROR((SUM(BS!BN39,-BS!BM39)-SUM(BN31:BN35)), "-")</f>
        <v>-15</v>
      </c>
      <c r="BO36" s="2116"/>
      <c r="BP36" s="2116"/>
      <c r="BQ36" s="2116"/>
      <c r="BR36" s="2116"/>
      <c r="BS36" s="2116"/>
      <c r="BT36" s="2116"/>
      <c r="BU36" s="2116"/>
      <c r="BV36" s="2116"/>
      <c r="BW36" s="2116"/>
      <c r="BX36" s="2116"/>
      <c r="BY36" s="2116"/>
      <c r="BZ36" s="2116"/>
      <c r="CA36" s="1488"/>
      <c r="CB36" s="537"/>
      <c r="CC36" s="1484"/>
      <c r="CD36" s="1461" t="e" cm="1">
        <f t="array" aca="1" ref="CD36" ca="1">_xlfn.LET( _xlpm.CheckBlank, SUM(CF!$AD36:$BN36) = 0, IF(_xlpm.CheckBlank, "", SUM(_xlfn._xlws.FILTER(CF!$AD36:$BN36,(YEAR(CF!$AD$12:$BN$12)=CF!CD$12)*(array_timeline&lt;=CF!CD$11)))))</f>
        <v>#NAME?</v>
      </c>
      <c r="CE36" s="1461" t="e" cm="1">
        <f t="array" aca="1" ref="CE36" ca="1">_xlfn.LET( _xlpm.CheckBlank, SUM(CF!$AD36:$BN36) = 0, IF(_xlpm.CheckBlank, "", SUM(_xlfn._xlws.FILTER(CF!$AD36:$BN36,(YEAR(CF!$AD$12:$BN$12)=CF!CE$12)*(array_timeline&lt;=CF!CE$11)))))</f>
        <v>#NAME?</v>
      </c>
      <c r="CF36" s="1314"/>
      <c r="CG36" s="1461" t="e" cm="1">
        <f t="array" aca="1" ref="CG36" ca="1">_xlfn.LET(_xlpm.CheckBlank,SUM(CF!$AD36:$BN36)=0,IF(_xlpm.CheckBlank,"",SUM(_xlfn._xlws.FILTER(CF!$AD36:$BN36,(YEAR(CF!$AD$12:$BN$12)=CF!CG$12)*(array_timeline&lt;=CF!CG$11)))))</f>
        <v>#NAME?</v>
      </c>
      <c r="CH36" s="1461" t="e" cm="1">
        <f t="array" aca="1" ref="CH36" ca="1">_xlfn.LET(_xlpm.CheckBlank,SUM(CF!$AD36:$BN36)=0,IF(_xlpm.CheckBlank,"",SUM(_xlfn._xlws.FILTER(CF!$AD36:$BN36,(YEAR(CF!$AD$12:$BN$12)=CF!CH$12)*(array_timeline&lt;=CF!CH$11)))))</f>
        <v>#NAME?</v>
      </c>
      <c r="CI36" s="1314"/>
      <c r="CJ36" s="1461" cm="1">
        <f t="array" aca="1" ref="CJ36" ca="1">_xlfn.LET( _xlpm.CheckBlank, SUM(CF!$AD36:$BN36) = 0, IF(_xlpm.CheckBlank, "", SUM(_xlfn.TAKE(_xlfn.DROP(CF!$AD36:$BN36, ,-DATEDIFF(CF!CJ$11, val_asOfDate,"M")),1,-12))))</f>
        <v>-180</v>
      </c>
      <c r="CK36" s="1461" cm="1">
        <f t="array" aca="1" ref="CK36" ca="1">_xlfn.LET( _xlpm.CheckBlank, SUM(CF!$AD36:$BN36) = 0, IF(_xlpm.CheckBlank, "", SUM(_xlfn.TAKE(_xlfn.DROP(CF!$AD36:$BN36, ,-DATEDIFF(CF!CK$11, val_asOfDate,"M")),1,-12))))</f>
        <v>-180</v>
      </c>
      <c r="CL36" s="1314"/>
      <c r="CM36" s="1515" t="e">
        <f ca="1">_xlfn.LET(
_xlpm.BudgetCASH, BS!CG$39,
_xlpm.BudgetCashAvail, _xlpm.BudgetCASH &lt;&gt; "",
_xlpm.ActualCash, BS!$CE$39,
_xlpm.Result, IF(_xlpm.BudgetCashAvail, _xlpm.BudgetCASH - _xlpm.ActualCash + SUM(CF!CM31:CM35), ""),  _xlpm.Result
)</f>
        <v>#NAME?</v>
      </c>
      <c r="CN36" s="1515" t="e">
        <f ca="1">_xlfn.LET(
_xlpm.BudgetCASH, BS!CH$39,
_xlpm.BudgetCashAvail, _xlpm.BudgetCASH &lt;&gt; "",
_xlpm.ActualCash, BS!$CE$39,
_xlpm.Result, IF(_xlpm.BudgetCashAvail, _xlpm.BudgetCASH - _xlpm.ActualCash + SUM(CF!CN31:CN35), ""),  _xlpm.Result
)</f>
        <v>#NAME?</v>
      </c>
      <c r="CO36" s="34"/>
      <c r="CQ36" s="2085" t="str" cm="1">
        <f t="array" ref="CQ36">IFERROR(IF(Y36&lt;&gt;AB36,_xldudf_CX_PUSH(Y36,CX_ENTITY,C36,EOMONTH(val_asOfDate,0)),""),"")</f>
        <v/>
      </c>
      <c r="CR36" s="2085" t="str" cm="1">
        <f t="array" ref="CR36">IFERROR(IF(Y36&lt;&gt;AB36,_xldudf_CX_PUSH(Y36,CX_ENTITY,C36,EOMONTH(val_asOfDate,1)),""),"")</f>
        <v/>
      </c>
      <c r="CS36" s="2085" t="str" cm="1">
        <f t="array" ref="CS36">IFERROR(IF(Y36&lt;&gt;AB36,_xldudf_CX_PUSH(Y36,CX_ENTITY,C36,EOMONTH(val_asOfDate,2)),""),"")</f>
        <v/>
      </c>
      <c r="CT36" s="2085" t="str" cm="1">
        <f t="array" ref="CT36">IFERROR(IF(Y36&lt;&gt;AB36,_xldudf_CX_PUSH(Y36,CX_ENTITY,C36,EOMONTH(val_asOfDate,3)),""),"")</f>
        <v/>
      </c>
      <c r="CU36" s="2086" t="str" cm="1">
        <f t="array" aca="1" ref="CU36" ca="1">IFERROR(IF(CM36*fxVal_normal=_CF!CM36,"",IF(OR($CM36="",, NOT(ISNUMBER($CM36)), ISERROR($CM36), $B36=""), "",
   IF($I36=1,
      IFBLANK(
         _xldudf_CX_PUSH($CM36*fxVal_normal, CX_ENTITY, $B36, $CM$11, $CM$14, $CM$19,),
         ""
      ),
      IF($I36=2,
         IFBLANK(
            _xldudf_CX_PUSH($CM36, CX_ENTITY, $B36, $CM$11, $CM$14, $CM$19,),
            ""
         ),
         IF($I36=3,
            "",
            IFBLANK(
               _xldudf_CX_PUSH($CM36, CX_ENTITY, $B36, $CM$11, $CM$14, $CM$19,),
               ""
            )
         )
      )
   )
)),"")</f>
        <v/>
      </c>
      <c r="CV36" s="2086" t="str" cm="1">
        <f t="array" aca="1" ref="CV36" ca="1">IFERROR(IF(CN36*fxVal_normal=_CF!CN36,"",IF(OR($CN36="",, NOT(ISNUMBER($CN36)), ISERROR($CN36), $B36=""), "",
   IF($I36=1,
      IFBLANK(
         _xldudf_CX_PUSH($CN36*fxVal_normal, CX_ENTITY, $B36, $CN$11, $CN$14, $CN$19,),
         ""
      ),
      IF($I36=2,
         IFBLANK(
            _xldudf_CX_PUSH($CN36, CX_ENTITY, $B36, $CN$11, $CN$14, $CN$19,),
            ""
         ),
         IF($I36=3,
            "",
            IFBLANK(
               _xldudf_CX_PUSH($CN36, CX_ENTITY, $B36, $CN$11, $CN$14, $CN$19,),
               ""
            )
         )
      )
   )
)),"")</f>
        <v/>
      </c>
      <c r="CW36" s="1883" t="str" cm="1">
        <f t="array" aca="1" ref="CW36" ca="1">IFERROR(IF(AD36*fxVal_normal=_CF!AD36,"",IF(OR(AD36="", NOT(ISNUMBER(AD36)), ISERROR(AD36), $B36=""), "",
   IF($I36=1,
      IFBLANK(
         _xldudf_CX_PUSH(AD36*fxVal_normal, CX_ENTITY, $B36, AD$11, AD$14, AD$19,),
         ""
      ),
      IF($I36=2,
         IFBLANK(
            _xldudf_CX_PUSH(AD36, CX_ENTITY, $B36, AD$11, AD$14, AD$19,),
            ""
         ),
         IF($I36=3,
            "",
            IFBLANK(
               _xldudf_CX_PUSH(AD36, CX_ENTITY, $B36, AD$11, AD$14, AD$19,),
               ""
            )
         )
      )
   )
)),"")</f>
        <v/>
      </c>
      <c r="CX36" s="1883" t="str" cm="1">
        <f t="array" aca="1" ref="CX36" ca="1">IFERROR(IF(AE36*fxVal_normal=_CF!AE36,"",IF(OR(AE36="", NOT(ISNUMBER(AE36)), ISERROR(AE36), $B36=""), "",
   IF($I36=1,
      IFBLANK(
         _xldudf_CX_PUSH(AE36*fxVal_normal, CX_ENTITY, $B36, AE$11, AE$14, AE$19,),
         ""
      ),
      IF($I36=2,
         IFBLANK(
            _xldudf_CX_PUSH(AE36, CX_ENTITY, $B36, AE$11, AE$14, AE$19,),
            ""
         ),
         IF($I36=3,
            "",
            IFBLANK(
               _xldudf_CX_PUSH(AE36, CX_ENTITY, $B36, AE$11, AE$14, AE$19,),
               ""
            )
         )
      )
   )
)),"")</f>
        <v/>
      </c>
      <c r="CY36" s="1883" t="str" cm="1">
        <f t="array" aca="1" ref="CY36" ca="1">IFERROR(IF(AF36*fxVal_normal=_CF!AF36,"",IF(OR(AF36="", NOT(ISNUMBER(AF36)), ISERROR(AF36), $B36=""), "",
   IF($I36=1,
      IFBLANK(
         _xldudf_CX_PUSH(AF36*fxVal_normal, CX_ENTITY, $B36, AF$11, AF$14, AF$19,),
         ""
      ),
      IF($I36=2,
         IFBLANK(
            _xldudf_CX_PUSH(AF36, CX_ENTITY, $B36, AF$11, AF$14, AF$19,),
            ""
         ),
         IF($I36=3,
            "",
            IFBLANK(
               _xldudf_CX_PUSH(AF36, CX_ENTITY, $B36, AF$11, AF$14, AF$19,),
               ""
            )
         )
      )
   )
)),"")</f>
        <v/>
      </c>
      <c r="CZ36" s="1883" t="str" cm="1">
        <f t="array" aca="1" ref="CZ36" ca="1">IFERROR(IF(AG36*fxVal_normal=_CF!AG36,"",IF(OR(AG36="", NOT(ISNUMBER(AG36)), ISERROR(AG36), $B36=""), "",
   IF($I36=1,
      IFBLANK(
         _xldudf_CX_PUSH(AG36*fxVal_normal, CX_ENTITY, $B36, AG$11, AG$14, AG$19,),
         ""
      ),
      IF($I36=2,
         IFBLANK(
            _xldudf_CX_PUSH(AG36, CX_ENTITY, $B36, AG$11, AG$14, AG$19,),
            ""
         ),
         IF($I36=3,
            "",
            IFBLANK(
               _xldudf_CX_PUSH(AG36, CX_ENTITY, $B36, AG$11, AG$14, AG$19,),
               ""
            )
         )
      )
   )
)),"")</f>
        <v/>
      </c>
      <c r="DA36" s="1883" t="str" cm="1">
        <f t="array" aca="1" ref="DA36" ca="1">IFERROR(IF(AH36*fxVal_normal=_CF!AH36,"",IF(OR(AH36="", NOT(ISNUMBER(AH36)), ISERROR(AH36), $B36=""), "",
   IF($I36=1,
      IFBLANK(
         _xldudf_CX_PUSH(AH36*fxVal_normal, CX_ENTITY, $B36, AH$11, AH$14, AH$19,),
         ""
      ),
      IF($I36=2,
         IFBLANK(
            _xldudf_CX_PUSH(AH36, CX_ENTITY, $B36, AH$11, AH$14, AH$19,),
            ""
         ),
         IF($I36=3,
            "",
            IFBLANK(
               _xldudf_CX_PUSH(AH36, CX_ENTITY, $B36, AH$11, AH$14, AH$19,),
               ""
            )
         )
      )
   )
)),"")</f>
        <v/>
      </c>
      <c r="DB36" s="1883" t="str" cm="1">
        <f t="array" aca="1" ref="DB36" ca="1">IFERROR(IF(AI36*fxVal_normal=_CF!AI36,"",IF(OR(AI36="", NOT(ISNUMBER(AI36)), ISERROR(AI36), $B36=""), "",
   IF($I36=1,
      IFBLANK(
         _xldudf_CX_PUSH(AI36*fxVal_normal, CX_ENTITY, $B36, AI$11, AI$14, AI$19,),
         ""
      ),
      IF($I36=2,
         IFBLANK(
            _xldudf_CX_PUSH(AI36, CX_ENTITY, $B36, AI$11, AI$14, AI$19,),
            ""
         ),
         IF($I36=3,
            "",
            IFBLANK(
               _xldudf_CX_PUSH(AI36, CX_ENTITY, $B36, AI$11, AI$14, AI$19,),
               ""
            )
         )
      )
   )
)),"")</f>
        <v/>
      </c>
      <c r="DC36" s="1883" t="str" cm="1">
        <f t="array" aca="1" ref="DC36" ca="1">IFERROR(IF(AJ36*fxVal_normal=_CF!AJ36,"",IF(OR(AJ36="", NOT(ISNUMBER(AJ36)), ISERROR(AJ36), $B36=""), "",
   IF($I36=1,
      IFBLANK(
         _xldudf_CX_PUSH(AJ36*fxVal_normal, CX_ENTITY, $B36, AJ$11, AJ$14, AJ$19,),
         ""
      ),
      IF($I36=2,
         IFBLANK(
            _xldudf_CX_PUSH(AJ36, CX_ENTITY, $B36, AJ$11, AJ$14, AJ$19,),
            ""
         ),
         IF($I36=3,
            "",
            IFBLANK(
               _xldudf_CX_PUSH(AJ36, CX_ENTITY, $B36, AJ$11, AJ$14, AJ$19,),
               ""
            )
         )
      )
   )
)),"")</f>
        <v/>
      </c>
      <c r="DD36" s="1883" t="str" cm="1">
        <f t="array" aca="1" ref="DD36" ca="1">IFERROR(IF(AK36*fxVal_normal=_CF!AK36,"",IF(OR(AK36="", NOT(ISNUMBER(AK36)), ISERROR(AK36), $B36=""), "",
   IF($I36=1,
      IFBLANK(
         _xldudf_CX_PUSH(AK36*fxVal_normal, CX_ENTITY, $B36, AK$11, AK$14, AK$19,),
         ""
      ),
      IF($I36=2,
         IFBLANK(
            _xldudf_CX_PUSH(AK36, CX_ENTITY, $B36, AK$11, AK$14, AK$19,),
            ""
         ),
         IF($I36=3,
            "",
            IFBLANK(
               _xldudf_CX_PUSH(AK36, CX_ENTITY, $B36, AK$11, AK$14, AK$19,),
               ""
            )
         )
      )
   )
)),"")</f>
        <v/>
      </c>
      <c r="DE36" s="1883" t="str" cm="1">
        <f t="array" aca="1" ref="DE36" ca="1">IFERROR(IF(AL36*fxVal_normal=_CF!AL36,"",IF(OR(AL36="", NOT(ISNUMBER(AL36)), ISERROR(AL36), $B36=""), "",
   IF($I36=1,
      IFBLANK(
         _xldudf_CX_PUSH(AL36*fxVal_normal, CX_ENTITY, $B36, AL$11, AL$14, AL$19,),
         ""
      ),
      IF($I36=2,
         IFBLANK(
            _xldudf_CX_PUSH(AL36, CX_ENTITY, $B36, AL$11, AL$14, AL$19,),
            ""
         ),
         IF($I36=3,
            "",
            IFBLANK(
               _xldudf_CX_PUSH(AL36, CX_ENTITY, $B36, AL$11, AL$14, AL$19,),
               ""
            )
         )
      )
   )
)),"")</f>
        <v/>
      </c>
      <c r="DF36" s="1883" t="str" cm="1">
        <f t="array" aca="1" ref="DF36" ca="1">IFERROR(IF(AM36*fxVal_normal=_CF!AM36,"",IF(OR(AM36="", NOT(ISNUMBER(AM36)), ISERROR(AM36), $B36=""), "",
   IF($I36=1,
      IFBLANK(
         _xldudf_CX_PUSH(AM36*fxVal_normal, CX_ENTITY, $B36, AM$11, AM$14, AM$19,),
         ""
      ),
      IF($I36=2,
         IFBLANK(
            _xldudf_CX_PUSH(AM36, CX_ENTITY, $B36, AM$11, AM$14, AM$19,),
            ""
         ),
         IF($I36=3,
            "",
            IFBLANK(
               _xldudf_CX_PUSH(AM36, CX_ENTITY, $B36, AM$11, AM$14, AM$19,),
               ""
            )
         )
      )
   )
)),"")</f>
        <v/>
      </c>
      <c r="DG36" s="1883" t="str" cm="1">
        <f t="array" aca="1" ref="DG36" ca="1">IFERROR(IF(AN36*fxVal_normal=_CF!AN36,"",IF(OR(AN36="", NOT(ISNUMBER(AN36)), ISERROR(AN36), $B36=""), "",
   IF($I36=1,
      IFBLANK(
         _xldudf_CX_PUSH(AN36*fxVal_normal, CX_ENTITY, $B36, AN$11, AN$14, AN$19,),
         ""
      ),
      IF($I36=2,
         IFBLANK(
            _xldudf_CX_PUSH(AN36, CX_ENTITY, $B36, AN$11, AN$14, AN$19,),
            ""
         ),
         IF($I36=3,
            "",
            IFBLANK(
               _xldudf_CX_PUSH(AN36, CX_ENTITY, $B36, AN$11, AN$14, AN$19,),
               ""
            )
         )
      )
   )
)),"")</f>
        <v/>
      </c>
      <c r="DH36" s="1883" t="str" cm="1">
        <f t="array" aca="1" ref="DH36" ca="1">IFERROR(IF(AO36*fxVal_normal=_CF!AO36,"",IF(OR(AO36="", NOT(ISNUMBER(AO36)), ISERROR(AO36), $B36=""), "",
   IF($I36=1,
      IFBLANK(
         _xldudf_CX_PUSH(AO36*fxVal_normal, CX_ENTITY, $B36, AO$11, AO$14, AO$19,),
         ""
      ),
      IF($I36=2,
         IFBLANK(
            _xldudf_CX_PUSH(AO36, CX_ENTITY, $B36, AO$11, AO$14, AO$19,),
            ""
         ),
         IF($I36=3,
            "",
            IFBLANK(
               _xldudf_CX_PUSH(AO36, CX_ENTITY, $B36, AO$11, AO$14, AO$19,),
               ""
            )
         )
      )
   )
)),"")</f>
        <v/>
      </c>
      <c r="DI36" s="1883" t="str" cm="1">
        <f t="array" aca="1" ref="DI36" ca="1">IFERROR(IF(AP36*fxVal_normal=_CF!AP36,"",IF(OR(AP36="", NOT(ISNUMBER(AP36)), ISERROR(AP36), $B36=""), "",
   IF($I36=1,
      IFBLANK(
         _xldudf_CX_PUSH(AP36*fxVal_normal, CX_ENTITY, $B36, AP$11, AP$14, AP$19,),
         ""
      ),
      IF($I36=2,
         IFBLANK(
            _xldudf_CX_PUSH(AP36, CX_ENTITY, $B36, AP$11, AP$14, AP$19,),
            ""
         ),
         IF($I36=3,
            "",
            IFBLANK(
               _xldudf_CX_PUSH(AP36, CX_ENTITY, $B36, AP$11, AP$14, AP$19,),
               ""
            )
         )
      )
   )
)),"")</f>
        <v/>
      </c>
      <c r="DJ36" s="1883" t="str" cm="1">
        <f t="array" aca="1" ref="DJ36" ca="1">IFERROR(IF(AQ36*fxVal_normal=_CF!AQ36,"",IF(OR(AQ36="", NOT(ISNUMBER(AQ36)), ISERROR(AQ36), $B36=""), "",
   IF($I36=1,
      IFBLANK(
         _xldudf_CX_PUSH(AQ36*fxVal_normal, CX_ENTITY, $B36, AQ$11, AQ$14, AQ$19,),
         ""
      ),
      IF($I36=2,
         IFBLANK(
            _xldudf_CX_PUSH(AQ36, CX_ENTITY, $B36, AQ$11, AQ$14, AQ$19,),
            ""
         ),
         IF($I36=3,
            "",
            IFBLANK(
               _xldudf_CX_PUSH(AQ36, CX_ENTITY, $B36, AQ$11, AQ$14, AQ$19,),
               ""
            )
         )
      )
   )
)),"")</f>
        <v/>
      </c>
      <c r="DK36" s="1883" t="str" cm="1">
        <f t="array" aca="1" ref="DK36" ca="1">IFERROR(IF(AR36*fxVal_normal=_CF!AR36,"",IF(OR(AR36="", NOT(ISNUMBER(AR36)), ISERROR(AR36), $B36=""), "",
   IF($I36=1,
      IFBLANK(
         _xldudf_CX_PUSH(AR36*fxVal_normal, CX_ENTITY, $B36, AR$11, AR$14, AR$19,),
         ""
      ),
      IF($I36=2,
         IFBLANK(
            _xldudf_CX_PUSH(AR36, CX_ENTITY, $B36, AR$11, AR$14, AR$19,),
            ""
         ),
         IF($I36=3,
            "",
            IFBLANK(
               _xldudf_CX_PUSH(AR36, CX_ENTITY, $B36, AR$11, AR$14, AR$19,),
               ""
            )
         )
      )
   )
)),"")</f>
        <v/>
      </c>
      <c r="DL36" s="1883" t="str" cm="1">
        <f t="array" aca="1" ref="DL36" ca="1">IFERROR(IF(AS36*fxVal_normal=_CF!AS36,"",IF(OR(AS36="", NOT(ISNUMBER(AS36)), ISERROR(AS36), $B36=""), "",
   IF($I36=1,
      IFBLANK(
         _xldudf_CX_PUSH(AS36*fxVal_normal, CX_ENTITY, $B36, AS$11, AS$14, AS$19,),
         ""
      ),
      IF($I36=2,
         IFBLANK(
            _xldudf_CX_PUSH(AS36, CX_ENTITY, $B36, AS$11, AS$14, AS$19,),
            ""
         ),
         IF($I36=3,
            "",
            IFBLANK(
               _xldudf_CX_PUSH(AS36, CX_ENTITY, $B36, AS$11, AS$14, AS$19,),
               ""
            )
         )
      )
   )
)),"")</f>
        <v/>
      </c>
      <c r="DM36" s="1883" t="str" cm="1">
        <f t="array" aca="1" ref="DM36" ca="1">IFERROR(IF(AT36*fxVal_normal=_CF!AT36,"",IF(OR(AT36="", NOT(ISNUMBER(AT36)), ISERROR(AT36), $B36=""), "",
   IF($I36=1,
      IFBLANK(
         _xldudf_CX_PUSH(AT36*fxVal_normal, CX_ENTITY, $B36, AT$11, AT$14, AT$19,),
         ""
      ),
      IF($I36=2,
         IFBLANK(
            _xldudf_CX_PUSH(AT36, CX_ENTITY, $B36, AT$11, AT$14, AT$19,),
            ""
         ),
         IF($I36=3,
            "",
            IFBLANK(
               _xldudf_CX_PUSH(AT36, CX_ENTITY, $B36, AT$11, AT$14, AT$19,),
               ""
            )
         )
      )
   )
)),"")</f>
        <v/>
      </c>
      <c r="DN36" s="1883" t="str" cm="1">
        <f t="array" aca="1" ref="DN36" ca="1">IFERROR(IF(AU36*fxVal_normal=_CF!AU36,"",IF(OR(AU36="", NOT(ISNUMBER(AU36)), ISERROR(AU36), $B36=""), "",
   IF($I36=1,
      IFBLANK(
         _xldudf_CX_PUSH(AU36*fxVal_normal, CX_ENTITY, $B36, AU$11, AU$14, AU$19,),
         ""
      ),
      IF($I36=2,
         IFBLANK(
            _xldudf_CX_PUSH(AU36, CX_ENTITY, $B36, AU$11, AU$14, AU$19,),
            ""
         ),
         IF($I36=3,
            "",
            IFBLANK(
               _xldudf_CX_PUSH(AU36, CX_ENTITY, $B36, AU$11, AU$14, AU$19,),
               ""
            )
         )
      )
   )
)),"")</f>
        <v/>
      </c>
      <c r="DO36" s="1883" t="str" cm="1">
        <f t="array" aca="1" ref="DO36" ca="1">IFERROR(IF(AV36*fxVal_normal=_CF!AV36,"",IF(OR(AV36="", NOT(ISNUMBER(AV36)), ISERROR(AV36), $B36=""), "",
   IF($I36=1,
      IFBLANK(
         _xldudf_CX_PUSH(AV36*fxVal_normal, CX_ENTITY, $B36, AV$11, AV$14, AV$19,),
         ""
      ),
      IF($I36=2,
         IFBLANK(
            _xldudf_CX_PUSH(AV36, CX_ENTITY, $B36, AV$11, AV$14, AV$19,),
            ""
         ),
         IF($I36=3,
            "",
            IFBLANK(
               _xldudf_CX_PUSH(AV36, CX_ENTITY, $B36, AV$11, AV$14, AV$19,),
               ""
            )
         )
      )
   )
)),"")</f>
        <v/>
      </c>
      <c r="DP36" s="1883" t="str" cm="1">
        <f t="array" aca="1" ref="DP36" ca="1">IFERROR(IF(AW36*fxVal_normal=_CF!AW36,"",IF(OR(AW36="", NOT(ISNUMBER(AW36)), ISERROR(AW36), $B36=""), "",
   IF($I36=1,
      IFBLANK(
         _xldudf_CX_PUSH(AW36*fxVal_normal, CX_ENTITY, $B36, AW$11, AW$14, AW$19,),
         ""
      ),
      IF($I36=2,
         IFBLANK(
            _xldudf_CX_PUSH(AW36, CX_ENTITY, $B36, AW$11, AW$14, AW$19,),
            ""
         ),
         IF($I36=3,
            "",
            IFBLANK(
               _xldudf_CX_PUSH(AW36, CX_ENTITY, $B36, AW$11, AW$14, AW$19,),
               ""
            )
         )
      )
   )
)),"")</f>
        <v/>
      </c>
      <c r="DQ36" s="1883" t="str" cm="1">
        <f t="array" aca="1" ref="DQ36" ca="1">IFERROR(IF(AX36*fxVal_normal=_CF!AX36,"",IF(OR(AX36="", NOT(ISNUMBER(AX36)), ISERROR(AX36), $B36=""), "",
   IF($I36=1,
      IFBLANK(
         _xldudf_CX_PUSH(AX36*fxVal_normal, CX_ENTITY, $B36, AX$11, AX$14, AX$19,),
         ""
      ),
      IF($I36=2,
         IFBLANK(
            _xldudf_CX_PUSH(AX36, CX_ENTITY, $B36, AX$11, AX$14, AX$19,),
            ""
         ),
         IF($I36=3,
            "",
            IFBLANK(
               _xldudf_CX_PUSH(AX36, CX_ENTITY, $B36, AX$11, AX$14, AX$19,),
               ""
            )
         )
      )
   )
)),"")</f>
        <v/>
      </c>
      <c r="DR36" s="1883" t="str" cm="1">
        <f t="array" aca="1" ref="DR36" ca="1">IFERROR(IF(AY36*fxVal_normal=_CF!AY36,"",IF(OR(AY36="", NOT(ISNUMBER(AY36)), ISERROR(AY36), $B36=""), "",
   IF($I36=1,
      IFBLANK(
         _xldudf_CX_PUSH(AY36*fxVal_normal, CX_ENTITY, $B36, AY$11, AY$14, AY$19,),
         ""
      ),
      IF($I36=2,
         IFBLANK(
            _xldudf_CX_PUSH(AY36, CX_ENTITY, $B36, AY$11, AY$14, AY$19,),
            ""
         ),
         IF($I36=3,
            "",
            IFBLANK(
               _xldudf_CX_PUSH(AY36, CX_ENTITY, $B36, AY$11, AY$14, AY$19,),
               ""
            )
         )
      )
   )
)),"")</f>
        <v/>
      </c>
      <c r="DS36" s="1883" t="str" cm="1">
        <f t="array" aca="1" ref="DS36" ca="1">IFERROR(IF(AZ36*fxVal_normal=_CF!AZ36,"",IF(OR(AZ36="", NOT(ISNUMBER(AZ36)), ISERROR(AZ36), $B36=""), "",
   IF($I36=1,
      IFBLANK(
         _xldudf_CX_PUSH(AZ36*fxVal_normal, CX_ENTITY, $B36, AZ$11, AZ$14, AZ$19,),
         ""
      ),
      IF($I36=2,
         IFBLANK(
            _xldudf_CX_PUSH(AZ36, CX_ENTITY, $B36, AZ$11, AZ$14, AZ$19,),
            ""
         ),
         IF($I36=3,
            "",
            IFBLANK(
               _xldudf_CX_PUSH(AZ36, CX_ENTITY, $B36, AZ$11, AZ$14, AZ$19,),
               ""
            )
         )
      )
   )
)),"")</f>
        <v/>
      </c>
      <c r="DT36" s="1883" t="str" cm="1">
        <f t="array" aca="1" ref="DT36" ca="1">IFERROR(IF(BA36*fxVal_normal=_CF!BA36,"",IF(OR(BA36="", NOT(ISNUMBER(BA36)), ISERROR(BA36), $B36=""), "",
   IF($I36=1,
      IFBLANK(
         _xldudf_CX_PUSH(BA36*fxVal_normal, CX_ENTITY, $B36, BA$11, BA$14, BA$19,),
         ""
      ),
      IF($I36=2,
         IFBLANK(
            _xldudf_CX_PUSH(BA36, CX_ENTITY, $B36, BA$11, BA$14, BA$19,),
            ""
         ),
         IF($I36=3,
            "",
            IFBLANK(
               _xldudf_CX_PUSH(BA36, CX_ENTITY, $B36, BA$11, BA$14, BA$19,),
               ""
            )
         )
      )
   )
)),"")</f>
        <v/>
      </c>
      <c r="DU36" s="1883" t="str" cm="1">
        <f t="array" aca="1" ref="DU36" ca="1">IFERROR(IF(BB36*fxVal_normal=_CF!BB36,"",IF(OR(BB36="", NOT(ISNUMBER(BB36)), ISERROR(BB36), $B36=""), "",
   IF($I36=1,
      IFBLANK(
         _xldudf_CX_PUSH(BB36*fxVal_normal, CX_ENTITY, $B36, BB$11, BB$14, BB$19,),
         ""
      ),
      IF($I36=2,
         IFBLANK(
            _xldudf_CX_PUSH(BB36, CX_ENTITY, $B36, BB$11, BB$14, BB$19,),
            ""
         ),
         IF($I36=3,
            "",
            IFBLANK(
               _xldudf_CX_PUSH(BB36, CX_ENTITY, $B36, BB$11, BB$14, BB$19,),
               ""
            )
         )
      )
   )
)),"")</f>
        <v/>
      </c>
      <c r="DV36" s="1883" t="str" cm="1">
        <f t="array" aca="1" ref="DV36" ca="1">IFERROR(IF(BC36*fxVal_normal=_CF!BC36,"",IF(OR(BC36="", NOT(ISNUMBER(BC36)), ISERROR(BC36), $B36=""), "",
   IF($I36=1,
      IFBLANK(
         _xldudf_CX_PUSH(BC36*fxVal_normal, CX_ENTITY, $B36, BC$11, BC$14, BC$19,),
         ""
      ),
      IF($I36=2,
         IFBLANK(
            _xldudf_CX_PUSH(BC36, CX_ENTITY, $B36, BC$11, BC$14, BC$19,),
            ""
         ),
         IF($I36=3,
            "",
            IFBLANK(
               _xldudf_CX_PUSH(BC36, CX_ENTITY, $B36, BC$11, BC$14, BC$19,),
               ""
            )
         )
      )
   )
)),"")</f>
        <v/>
      </c>
      <c r="DW36" s="1883" t="str" cm="1">
        <f t="array" aca="1" ref="DW36" ca="1">IFERROR(IF(BD36*fxVal_normal=_CF!BD36,"",IF(OR(BD36="", NOT(ISNUMBER(BD36)), ISERROR(BD36), $B36=""), "",
   IF($I36=1,
      IFBLANK(
         _xldudf_CX_PUSH(BD36*fxVal_normal, CX_ENTITY, $B36, BD$11, BD$14, BD$19,),
         ""
      ),
      IF($I36=2,
         IFBLANK(
            _xldudf_CX_PUSH(BD36, CX_ENTITY, $B36, BD$11, BD$14, BD$19,),
            ""
         ),
         IF($I36=3,
            "",
            IFBLANK(
               _xldudf_CX_PUSH(BD36, CX_ENTITY, $B36, BD$11, BD$14, BD$19,),
               ""
            )
         )
      )
   )
)),"")</f>
        <v/>
      </c>
      <c r="DX36" s="1883" t="str" cm="1">
        <f t="array" aca="1" ref="DX36" ca="1">IFERROR(IF(BE36*fxVal_normal=_CF!BE36,"",IF(OR(BE36="", NOT(ISNUMBER(BE36)), ISERROR(BE36), $B36=""), "",
   IF($I36=1,
      IFBLANK(
         _xldudf_CX_PUSH(BE36*fxVal_normal, CX_ENTITY, $B36, BE$11, BE$14, BE$19,),
         ""
      ),
      IF($I36=2,
         IFBLANK(
            _xldudf_CX_PUSH(BE36, CX_ENTITY, $B36, BE$11, BE$14, BE$19,),
            ""
         ),
         IF($I36=3,
            "",
            IFBLANK(
               _xldudf_CX_PUSH(BE36, CX_ENTITY, $B36, BE$11, BE$14, BE$19,),
               ""
            )
         )
      )
   )
)),"")</f>
        <v/>
      </c>
      <c r="DY36" s="1883" t="str" cm="1">
        <f t="array" aca="1" ref="DY36" ca="1">IFERROR(IF(BF36*fxVal_normal=_CF!BF36,"",IF(OR(BF36="", NOT(ISNUMBER(BF36)), ISERROR(BF36), $B36=""), "",
   IF($I36=1,
      IFBLANK(
         _xldudf_CX_PUSH(BF36*fxVal_normal, CX_ENTITY, $B36, BF$11, BF$14, BF$19,),
         ""
      ),
      IF($I36=2,
         IFBLANK(
            _xldudf_CX_PUSH(BF36, CX_ENTITY, $B36, BF$11, BF$14, BF$19,),
            ""
         ),
         IF($I36=3,
            "",
            IFBLANK(
               _xldudf_CX_PUSH(BF36, CX_ENTITY, $B36, BF$11, BF$14, BF$19,),
               ""
            )
         )
      )
   )
)),"")</f>
        <v/>
      </c>
      <c r="DZ36" s="1883" t="str" cm="1">
        <f t="array" aca="1" ref="DZ36" ca="1">IFERROR(IF(BG36*fxVal_normal=_CF!BG36,"",IF(OR(BG36="", NOT(ISNUMBER(BG36)), ISERROR(BG36), $B36=""), "",
   IF($I36=1,
      IFBLANK(
         _xldudf_CX_PUSH(BG36*fxVal_normal, CX_ENTITY, $B36, BG$11, BG$14, BG$19,),
         ""
      ),
      IF($I36=2,
         IFBLANK(
            _xldudf_CX_PUSH(BG36, CX_ENTITY, $B36, BG$11, BG$14, BG$19,),
            ""
         ),
         IF($I36=3,
            "",
            IFBLANK(
               _xldudf_CX_PUSH(BG36, CX_ENTITY, $B36, BG$11, BG$14, BG$19,),
               ""
            )
         )
      )
   )
)),"")</f>
        <v/>
      </c>
      <c r="EA36" s="1883" t="str" cm="1">
        <f t="array" aca="1" ref="EA36" ca="1">IFERROR(IF(BH36*fxVal_normal=_CF!BH36,"",IF(OR(BH36="", NOT(ISNUMBER(BH36)), ISERROR(BH36), $B36=""), "",
   IF($I36=1,
      IFBLANK(
         _xldudf_CX_PUSH(BH36*fxVal_normal, CX_ENTITY, $B36, BH$11, BH$14, BH$19,),
         ""
      ),
      IF($I36=2,
         IFBLANK(
            _xldudf_CX_PUSH(BH36, CX_ENTITY, $B36, BH$11, BH$14, BH$19,),
            ""
         ),
         IF($I36=3,
            "",
            IFBLANK(
               _xldudf_CX_PUSH(BH36, CX_ENTITY, $B36, BH$11, BH$14, BH$19,),
               ""
            )
         )
      )
   )
)),"")</f>
        <v/>
      </c>
      <c r="EB36" s="1883" t="str" cm="1">
        <f t="array" aca="1" ref="EB36" ca="1">IFERROR(IF(BI36*fxVal_normal=_CF!BI36,"",IF(OR(BI36="", NOT(ISNUMBER(BI36)), ISERROR(BI36), $B36=""), "",
   IF($I36=1,
      IFBLANK(
         _xldudf_CX_PUSH(BI36*fxVal_normal, CX_ENTITY, $B36, BI$11, BI$14, BI$19,),
         ""
      ),
      IF($I36=2,
         IFBLANK(
            _xldudf_CX_PUSH(BI36, CX_ENTITY, $B36, BI$11, BI$14, BI$19,),
            ""
         ),
         IF($I36=3,
            "",
            IFBLANK(
               _xldudf_CX_PUSH(BI36, CX_ENTITY, $B36, BI$11, BI$14, BI$19,),
               ""
            )
         )
      )
   )
)),"")</f>
        <v/>
      </c>
      <c r="EC36" s="1883" t="str" cm="1">
        <f t="array" aca="1" ref="EC36" ca="1">IFERROR(IF(BJ36*fxVal_normal=_CF!BJ36,"",IF(OR(BJ36="", NOT(ISNUMBER(BJ36)), ISERROR(BJ36), $B36=""), "",
   IF($I36=1,
      IFBLANK(
         _xldudf_CX_PUSH(BJ36*fxVal_normal, CX_ENTITY, $B36, BJ$11, BJ$14, BJ$19,),
         ""
      ),
      IF($I36=2,
         IFBLANK(
            _xldudf_CX_PUSH(BJ36, CX_ENTITY, $B36, BJ$11, BJ$14, BJ$19,),
            ""
         ),
         IF($I36=3,
            "",
            IFBLANK(
               _xldudf_CX_PUSH(BJ36, CX_ENTITY, $B36, BJ$11, BJ$14, BJ$19,),
               ""
            )
         )
      )
   )
)),"")</f>
        <v/>
      </c>
      <c r="ED36" s="1883" t="str" cm="1">
        <f t="array" aca="1" ref="ED36" ca="1">IFERROR(IF(BK36*fxVal_normal=_CF!BK36,"",IF(OR(BK36="", NOT(ISNUMBER(BK36)), ISERROR(BK36), $B36=""), "",
   IF($I36=1,
      IFBLANK(
         _xldudf_CX_PUSH(BK36*fxVal_normal, CX_ENTITY, $B36, BK$11, BK$14, BK$19,),
         ""
      ),
      IF($I36=2,
         IFBLANK(
            _xldudf_CX_PUSH(BK36, CX_ENTITY, $B36, BK$11, BK$14, BK$19,),
            ""
         ),
         IF($I36=3,
            "",
            IFBLANK(
               _xldudf_CX_PUSH(BK36, CX_ENTITY, $B36, BK$11, BK$14, BK$19,),
               ""
            )
         )
      )
   )
)),"")</f>
        <v/>
      </c>
      <c r="EE36" s="1883" t="str" cm="1">
        <f t="array" aca="1" ref="EE36" ca="1">IFERROR(IF(BL36*fxVal_normal=_CF!BL36,"",IF(OR(BL36="", NOT(ISNUMBER(BL36)), ISERROR(BL36), $B36=""), "",
   IF($I36=1,
      IFBLANK(
         _xldudf_CX_PUSH(BL36*fxVal_normal, CX_ENTITY, $B36, BL$11, BL$14, BL$19,),
         ""
      ),
      IF($I36=2,
         IFBLANK(
            _xldudf_CX_PUSH(BL36, CX_ENTITY, $B36, BL$11, BL$14, BL$19,),
            ""
         ),
         IF($I36=3,
            "",
            IFBLANK(
               _xldudf_CX_PUSH(BL36, CX_ENTITY, $B36, BL$11, BL$14, BL$19,),
               ""
            )
         )
      )
   )
)),"")</f>
        <v/>
      </c>
      <c r="EF36" s="1883" t="str" cm="1">
        <f t="array" aca="1" ref="EF36" ca="1">IFERROR(IF(BM36*fxVal_normal=_CF!BM36,"",IF(OR(BM36="", NOT(ISNUMBER(BM36)), ISERROR(BM36), $B36=""), "",
   IF($I36=1,
      IFBLANK(
         _xldudf_CX_PUSH(BM36*fxVal_normal, CX_ENTITY, $B36, BM$11, BM$14, BM$19,),
         ""
      ),
      IF($I36=2,
         IFBLANK(
            _xldudf_CX_PUSH(BM36, CX_ENTITY, $B36, BM$11, BM$14, BM$19,),
            ""
         ),
         IF($I36=3,
            "",
            IFBLANK(
               _xldudf_CX_PUSH(BM36, CX_ENTITY, $B36, BM$11, BM$14, BM$19,),
               ""
            )
         )
      )
   )
)),"")</f>
        <v/>
      </c>
      <c r="EG36" s="1883" t="str" cm="1">
        <f t="array" aca="1" ref="EG36" ca="1">IFERROR(IF(BN36*fxVal_normal=_CF!BN36,"",IF(OR(BN36="", NOT(ISNUMBER(BN36)), ISERROR(BN36), $B36=""), "",
   IF($I36=1,
      IFBLANK(
         _xldudf_CX_PUSH(BN36*fxVal_normal, CX_ENTITY, $B36, BN$11, BN$14, BN$19,),
         ""
      ),
      IF($I36=2,
         IFBLANK(
            _xldudf_CX_PUSH(BN36, CX_ENTITY, $B36, BN$11, BN$14, BN$19,),
            ""
         ),
         IF($I36=3,
            "",
            IFBLANK(
               _xldudf_CX_PUSH(BN36, CX_ENTITY, $B36, BN$11, BN$14, BN$19,),
               ""
            )
         )
      )
   )
)),"")</f>
        <v/>
      </c>
    </row>
    <row r="37" spans="1:137" ht="21" customHeight="1">
      <c r="A37" s="1626" t="s">
        <v>22</v>
      </c>
      <c r="B37" s="811" t="str" cm="1">
        <f t="array" ref="B37">IFBLANK( _CF!F37,"")</f>
        <v>Net Cash Flow</v>
      </c>
      <c r="C37" s="811" t="str" cm="1">
        <f t="array" ref="C37">IFBLANK(_CF!C37,"")</f>
        <v>Net Cash Flow (Company View)</v>
      </c>
      <c r="D37" s="1549"/>
      <c r="E37" s="811"/>
      <c r="F37" s="574"/>
      <c r="G37" s="401"/>
      <c r="H37" s="401">
        <v>2</v>
      </c>
      <c r="I37" s="401">
        <v>1</v>
      </c>
      <c r="J37" s="401" cm="1">
        <f t="array" ref="J37">IFBLANK( Z37,"")</f>
        <v>0</v>
      </c>
      <c r="K37" s="401"/>
      <c r="N37" s="158"/>
      <c r="O37" s="101"/>
      <c r="P37" s="52"/>
      <c r="Q37" s="101"/>
      <c r="R37" s="126"/>
      <c r="S37" s="101"/>
      <c r="T37" s="101"/>
      <c r="U37" s="39"/>
      <c r="W37" s="934" t="str">
        <f t="shared" si="1"/>
        <v>Actual</v>
      </c>
      <c r="X37" s="1832">
        <f>_CF!X37</f>
        <v>0</v>
      </c>
      <c r="Y37" s="159" t="s">
        <v>254</v>
      </c>
      <c r="Z37" s="538" cm="1">
        <f t="array" ref="Z37">_xlfn.SWITCH(
    TRUE,
    _CF!$L37=TRUE, 1,
    _CF!$L37=FALSE,-1,
    _CF!$L37=-1,0,
"n/a"
)</f>
        <v>0</v>
      </c>
      <c r="AA37" s="787"/>
      <c r="AB37" s="13" t="str">
        <f>_CF!AB37</f>
        <v>Net Cash Flow</v>
      </c>
      <c r="AC37" s="13" t="e" cm="1" vm="5">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#VALUE!</v>
      </c>
      <c r="AD37" s="936">
        <f ca="1">IFERROR(SUBTOTAL(9,AD20:AD36), "")</f>
        <v>15</v>
      </c>
      <c r="AE37" s="936">
        <f t="shared" ref="AE37:BN37" si="5">IFERROR(SUBTOTAL(9,AE20:AE36), "")</f>
        <v>0</v>
      </c>
      <c r="AF37" s="936">
        <f t="shared" si="5"/>
        <v>0</v>
      </c>
      <c r="AG37" s="936">
        <f t="shared" si="5"/>
        <v>0</v>
      </c>
      <c r="AH37" s="936">
        <f t="shared" si="5"/>
        <v>0</v>
      </c>
      <c r="AI37" s="936">
        <f t="shared" si="5"/>
        <v>0</v>
      </c>
      <c r="AJ37" s="936">
        <f t="shared" si="5"/>
        <v>0</v>
      </c>
      <c r="AK37" s="936">
        <f t="shared" si="5"/>
        <v>0</v>
      </c>
      <c r="AL37" s="936">
        <f t="shared" si="5"/>
        <v>0</v>
      </c>
      <c r="AM37" s="936">
        <f t="shared" si="5"/>
        <v>0</v>
      </c>
      <c r="AN37" s="936">
        <f t="shared" si="5"/>
        <v>0</v>
      </c>
      <c r="AO37" s="936">
        <f t="shared" si="5"/>
        <v>0</v>
      </c>
      <c r="AP37" s="936">
        <f t="shared" si="5"/>
        <v>0</v>
      </c>
      <c r="AQ37" s="936">
        <f t="shared" si="5"/>
        <v>0</v>
      </c>
      <c r="AR37" s="936">
        <f t="shared" si="5"/>
        <v>0</v>
      </c>
      <c r="AS37" s="936">
        <f t="shared" si="5"/>
        <v>0</v>
      </c>
      <c r="AT37" s="936">
        <f t="shared" si="5"/>
        <v>0</v>
      </c>
      <c r="AU37" s="936">
        <f t="shared" si="5"/>
        <v>0</v>
      </c>
      <c r="AV37" s="936">
        <f t="shared" si="5"/>
        <v>0</v>
      </c>
      <c r="AW37" s="936">
        <f t="shared" si="5"/>
        <v>0</v>
      </c>
      <c r="AX37" s="936">
        <f t="shared" si="5"/>
        <v>0</v>
      </c>
      <c r="AY37" s="936">
        <f t="shared" si="5"/>
        <v>0</v>
      </c>
      <c r="AZ37" s="936">
        <f t="shared" si="5"/>
        <v>0</v>
      </c>
      <c r="BA37" s="936">
        <f t="shared" si="5"/>
        <v>0</v>
      </c>
      <c r="BB37" s="936">
        <f t="shared" si="5"/>
        <v>0</v>
      </c>
      <c r="BC37" s="936">
        <f t="shared" si="5"/>
        <v>0</v>
      </c>
      <c r="BD37" s="936">
        <f t="shared" si="5"/>
        <v>0</v>
      </c>
      <c r="BE37" s="936">
        <f t="shared" si="5"/>
        <v>0</v>
      </c>
      <c r="BF37" s="936">
        <f t="shared" si="5"/>
        <v>0</v>
      </c>
      <c r="BG37" s="936">
        <f t="shared" si="5"/>
        <v>0</v>
      </c>
      <c r="BH37" s="936">
        <f t="shared" si="5"/>
        <v>0</v>
      </c>
      <c r="BI37" s="936">
        <f t="shared" si="5"/>
        <v>0</v>
      </c>
      <c r="BJ37" s="936">
        <f t="shared" si="5"/>
        <v>0</v>
      </c>
      <c r="BK37" s="936">
        <f t="shared" si="5"/>
        <v>0</v>
      </c>
      <c r="BL37" s="936">
        <f t="shared" si="5"/>
        <v>0</v>
      </c>
      <c r="BM37" s="936">
        <f t="shared" si="5"/>
        <v>0</v>
      </c>
      <c r="BN37" s="937">
        <f t="shared" si="5"/>
        <v>0</v>
      </c>
      <c r="BO37" s="2114"/>
      <c r="BP37" s="2114"/>
      <c r="BQ37" s="2114"/>
      <c r="BR37" s="2114"/>
      <c r="BS37" s="2114"/>
      <c r="BT37" s="2114"/>
      <c r="BU37" s="2114"/>
      <c r="BV37" s="2114"/>
      <c r="BW37" s="2114"/>
      <c r="BX37" s="2114"/>
      <c r="BY37" s="2114"/>
      <c r="BZ37" s="2114"/>
      <c r="CA37" s="1330"/>
      <c r="CB37" s="537"/>
      <c r="CC37" s="1484"/>
      <c r="CD37" s="1461" t="e" cm="1">
        <f t="array" aca="1" ref="CD37" ca="1">_xlfn.LET( _xlpm.CheckBlank, SUM(CF!$AD37:$BN37) = 0, IF(_xlpm.CheckBlank, "", SUM(_xlfn._xlws.FILTER(CF!$AD37:$BN37,(YEAR(CF!$AD$12:$BN$12)=CF!CD$12)*(array_timeline&lt;=CF!CD$11)))))</f>
        <v>#NAME?</v>
      </c>
      <c r="CE37" s="1461" t="e" cm="1">
        <f t="array" aca="1" ref="CE37" ca="1">_xlfn.LET( _xlpm.CheckBlank, SUM(CF!$AD37:$BN37) = 0, IF(_xlpm.CheckBlank, "", SUM(_xlfn._xlws.FILTER(CF!$AD37:$BN37,(YEAR(CF!$AD$12:$BN$12)=CF!CE$12)*(array_timeline&lt;=CF!CE$11)))))</f>
        <v>#NAME?</v>
      </c>
      <c r="CF37" s="1314"/>
      <c r="CG37" s="1461" t="e" cm="1">
        <f t="array" aca="1" ref="CG37" ca="1">_xlfn.LET(_xlpm.CheckBlank,SUM(CF!$AD37:$BN37)=0,IF(_xlpm.CheckBlank,"",SUM(_xlfn._xlws.FILTER(CF!$AD37:$BN37,(YEAR(CF!$AD$12:$BN$12)=CF!CG$12)*(array_timeline&lt;=CF!CG$11)))))</f>
        <v>#NAME?</v>
      </c>
      <c r="CH37" s="1461" t="e" cm="1">
        <f t="array" aca="1" ref="CH37" ca="1">_xlfn.LET(_xlpm.CheckBlank,SUM(CF!$AD37:$BN37)=0,IF(_xlpm.CheckBlank,"",SUM(_xlfn._xlws.FILTER(CF!$AD37:$BN37,(YEAR(CF!$AD$12:$BN$12)=CF!CH$12)*(array_timeline&lt;=CF!CH$11)))))</f>
        <v>#NAME?</v>
      </c>
      <c r="CI37" s="1314"/>
      <c r="CJ37" s="1461" cm="1">
        <f t="array" aca="1" ref="CJ37" ca="1">_xlfn.LET( _xlpm.CheckBlank, SUM(CF!$AD37:$BN37) = 0, IF(_xlpm.CheckBlank, "", SUM(_xlfn.TAKE(_xlfn.DROP(CF!$AD37:$BN37, ,-DATEDIFF(CF!CJ$11, val_asOfDate,"M")),1,-12))))</f>
        <v>0</v>
      </c>
      <c r="CK37" s="1461" cm="1">
        <f t="array" aca="1" ref="CK37" ca="1">_xlfn.LET( _xlpm.CheckBlank, SUM(CF!$AD37:$BN37) = 0, IF(_xlpm.CheckBlank, "", SUM(_xlfn.TAKE(_xlfn.DROP(CF!$AD37:$BN37, ,-DATEDIFF(CF!CK$11, val_asOfDate,"M")),1,-12))))</f>
        <v>0</v>
      </c>
      <c r="CL37" s="1314"/>
      <c r="CM37" s="1517" t="str">
        <f ca="1">IFERROR(SUBTOTAL(9,CM20:CM36), "")</f>
        <v/>
      </c>
      <c r="CN37" s="1517" t="str">
        <f ca="1">IFERROR(SUBTOTAL(9,CN20:CN36), "")</f>
        <v/>
      </c>
      <c r="CO37" s="34"/>
      <c r="CQ37" s="2085" t="str" cm="1">
        <f t="array" ref="CQ37">IFERROR(IF(Y37&lt;&gt;AB37,_xldudf_CX_PUSH(Y37,CX_ENTITY,C37,EOMONTH(val_asOfDate,0)),""),"")</f>
        <v/>
      </c>
      <c r="CR37" s="2085" t="str" cm="1">
        <f t="array" ref="CR37">IFERROR(IF(Y37&lt;&gt;AB37,_xldudf_CX_PUSH(Y37,CX_ENTITY,C37,EOMONTH(val_asOfDate,1)),""),"")</f>
        <v/>
      </c>
      <c r="CS37" s="2085" t="str" cm="1">
        <f t="array" ref="CS37">IFERROR(IF(Y37&lt;&gt;AB37,_xldudf_CX_PUSH(Y37,CX_ENTITY,C37,EOMONTH(val_asOfDate,2)),""),"")</f>
        <v/>
      </c>
      <c r="CT37" s="2085" t="str" cm="1">
        <f t="array" ref="CT37">IFERROR(IF(Y37&lt;&gt;AB37,_xldudf_CX_PUSH(Y37,CX_ENTITY,C37,EOMONTH(val_asOfDate,3)),""),"")</f>
        <v/>
      </c>
      <c r="CU37" s="2086" t="str" cm="1">
        <f t="array" aca="1" ref="CU37" ca="1">IFERROR(IF(CM37*fxVal_normal=_CF!CM37,"",IF(OR($CM37="",, NOT(ISNUMBER($CM37)), ISERROR($CM37), $B37=""), "",
   IF($I37=1,
      IFBLANK(
         _xldudf_CX_PUSH($CM37*fxVal_normal, CX_ENTITY, $B37, $CM$11, $CM$14, $CM$19,),
         ""
      ),
      IF($I37=2,
         IFBLANK(
            _xldudf_CX_PUSH($CM37, CX_ENTITY, $B37, $CM$11, $CM$14, $CM$19,),
            ""
         ),
         IF($I37=3,
            "",
            IFBLANK(
               _xldudf_CX_PUSH($CM37, CX_ENTITY, $B37, $CM$11, $CM$14, $CM$19,),
               ""
            )
         )
      )
   )
)),"")</f>
        <v/>
      </c>
      <c r="CV37" s="2086" t="str" cm="1">
        <f t="array" aca="1" ref="CV37" ca="1">IFERROR(IF(CN37*fxVal_normal=_CF!CN37,"",IF(OR($CN37="",, NOT(ISNUMBER($CN37)), ISERROR($CN37), $B37=""), "",
   IF($I37=1,
      IFBLANK(
         _xldudf_CX_PUSH($CN37*fxVal_normal, CX_ENTITY, $B37, $CN$11, $CN$14, $CN$19,),
         ""
      ),
      IF($I37=2,
         IFBLANK(
            _xldudf_CX_PUSH($CN37, CX_ENTITY, $B37, $CN$11, $CN$14, $CN$19,),
            ""
         ),
         IF($I37=3,
            "",
            IFBLANK(
               _xldudf_CX_PUSH($CN37, CX_ENTITY, $B37, $CN$11, $CN$14, $CN$19,),
               ""
            )
         )
      )
   )
)),"")</f>
        <v/>
      </c>
      <c r="CW37" s="1883" t="str" cm="1">
        <f t="array" aca="1" ref="CW37" ca="1">IFERROR(IF(AD37*fxVal_normal=_CF!AD37,"",IF(OR(AD37="", NOT(ISNUMBER(AD37)), ISERROR(AD37), $B37=""), "",
   IF($I37=1,
      IFBLANK(
         _xldudf_CX_PUSH(AD37*fxVal_normal, CX_ENTITY, $B37, AD$11, AD$14, AD$19,),
         ""
      ),
      IF($I37=2,
         IFBLANK(
            _xldudf_CX_PUSH(AD37, CX_ENTITY, $B37, AD$11, AD$14, AD$19,),
            ""
         ),
         IF($I37=3,
            "",
            IFBLANK(
               _xldudf_CX_PUSH(AD37, CX_ENTITY, $B37, AD$11, AD$14, AD$19,),
               ""
            )
         )
      )
   )
)),"")</f>
        <v/>
      </c>
      <c r="CX37" s="1883" t="str" cm="1">
        <f t="array" aca="1" ref="CX37" ca="1">IFERROR(IF(AE37*fxVal_normal=_CF!AE37,"",IF(OR(AE37="", NOT(ISNUMBER(AE37)), ISERROR(AE37), $B37=""), "",
   IF($I37=1,
      IFBLANK(
         _xldudf_CX_PUSH(AE37*fxVal_normal, CX_ENTITY, $B37, AE$11, AE$14, AE$19,),
         ""
      ),
      IF($I37=2,
         IFBLANK(
            _xldudf_CX_PUSH(AE37, CX_ENTITY, $B37, AE$11, AE$14, AE$19,),
            ""
         ),
         IF($I37=3,
            "",
            IFBLANK(
               _xldudf_CX_PUSH(AE37, CX_ENTITY, $B37, AE$11, AE$14, AE$19,),
               ""
            )
         )
      )
   )
)),"")</f>
        <v/>
      </c>
      <c r="CY37" s="1883" t="str" cm="1">
        <f t="array" aca="1" ref="CY37" ca="1">IFERROR(IF(AF37*fxVal_normal=_CF!AF37,"",IF(OR(AF37="", NOT(ISNUMBER(AF37)), ISERROR(AF37), $B37=""), "",
   IF($I37=1,
      IFBLANK(
         _xldudf_CX_PUSH(AF37*fxVal_normal, CX_ENTITY, $B37, AF$11, AF$14, AF$19,),
         ""
      ),
      IF($I37=2,
         IFBLANK(
            _xldudf_CX_PUSH(AF37, CX_ENTITY, $B37, AF$11, AF$14, AF$19,),
            ""
         ),
         IF($I37=3,
            "",
            IFBLANK(
               _xldudf_CX_PUSH(AF37, CX_ENTITY, $B37, AF$11, AF$14, AF$19,),
               ""
            )
         )
      )
   )
)),"")</f>
        <v/>
      </c>
      <c r="CZ37" s="1883" t="str" cm="1">
        <f t="array" aca="1" ref="CZ37" ca="1">IFERROR(IF(AG37*fxVal_normal=_CF!AG37,"",IF(OR(AG37="", NOT(ISNUMBER(AG37)), ISERROR(AG37), $B37=""), "",
   IF($I37=1,
      IFBLANK(
         _xldudf_CX_PUSH(AG37*fxVal_normal, CX_ENTITY, $B37, AG$11, AG$14, AG$19,),
         ""
      ),
      IF($I37=2,
         IFBLANK(
            _xldudf_CX_PUSH(AG37, CX_ENTITY, $B37, AG$11, AG$14, AG$19,),
            ""
         ),
         IF($I37=3,
            "",
            IFBLANK(
               _xldudf_CX_PUSH(AG37, CX_ENTITY, $B37, AG$11, AG$14, AG$19,),
               ""
            )
         )
      )
   )
)),"")</f>
        <v/>
      </c>
      <c r="DA37" s="1883" t="str" cm="1">
        <f t="array" aca="1" ref="DA37" ca="1">IFERROR(IF(AH37*fxVal_normal=_CF!AH37,"",IF(OR(AH37="", NOT(ISNUMBER(AH37)), ISERROR(AH37), $B37=""), "",
   IF($I37=1,
      IFBLANK(
         _xldudf_CX_PUSH(AH37*fxVal_normal, CX_ENTITY, $B37, AH$11, AH$14, AH$19,),
         ""
      ),
      IF($I37=2,
         IFBLANK(
            _xldudf_CX_PUSH(AH37, CX_ENTITY, $B37, AH$11, AH$14, AH$19,),
            ""
         ),
         IF($I37=3,
            "",
            IFBLANK(
               _xldudf_CX_PUSH(AH37, CX_ENTITY, $B37, AH$11, AH$14, AH$19,),
               ""
            )
         )
      )
   )
)),"")</f>
        <v/>
      </c>
      <c r="DB37" s="1883" t="str" cm="1">
        <f t="array" aca="1" ref="DB37" ca="1">IFERROR(IF(AI37*fxVal_normal=_CF!AI37,"",IF(OR(AI37="", NOT(ISNUMBER(AI37)), ISERROR(AI37), $B37=""), "",
   IF($I37=1,
      IFBLANK(
         _xldudf_CX_PUSH(AI37*fxVal_normal, CX_ENTITY, $B37, AI$11, AI$14, AI$19,),
         ""
      ),
      IF($I37=2,
         IFBLANK(
            _xldudf_CX_PUSH(AI37, CX_ENTITY, $B37, AI$11, AI$14, AI$19,),
            ""
         ),
         IF($I37=3,
            "",
            IFBLANK(
               _xldudf_CX_PUSH(AI37, CX_ENTITY, $B37, AI$11, AI$14, AI$19,),
               ""
            )
         )
      )
   )
)),"")</f>
        <v/>
      </c>
      <c r="DC37" s="1883" t="str" cm="1">
        <f t="array" aca="1" ref="DC37" ca="1">IFERROR(IF(AJ37*fxVal_normal=_CF!AJ37,"",IF(OR(AJ37="", NOT(ISNUMBER(AJ37)), ISERROR(AJ37), $B37=""), "",
   IF($I37=1,
      IFBLANK(
         _xldudf_CX_PUSH(AJ37*fxVal_normal, CX_ENTITY, $B37, AJ$11, AJ$14, AJ$19,),
         ""
      ),
      IF($I37=2,
         IFBLANK(
            _xldudf_CX_PUSH(AJ37, CX_ENTITY, $B37, AJ$11, AJ$14, AJ$19,),
            ""
         ),
         IF($I37=3,
            "",
            IFBLANK(
               _xldudf_CX_PUSH(AJ37, CX_ENTITY, $B37, AJ$11, AJ$14, AJ$19,),
               ""
            )
         )
      )
   )
)),"")</f>
        <v/>
      </c>
      <c r="DD37" s="1883" t="str" cm="1">
        <f t="array" aca="1" ref="DD37" ca="1">IFERROR(IF(AK37*fxVal_normal=_CF!AK37,"",IF(OR(AK37="", NOT(ISNUMBER(AK37)), ISERROR(AK37), $B37=""), "",
   IF($I37=1,
      IFBLANK(
         _xldudf_CX_PUSH(AK37*fxVal_normal, CX_ENTITY, $B37, AK$11, AK$14, AK$19,),
         ""
      ),
      IF($I37=2,
         IFBLANK(
            _xldudf_CX_PUSH(AK37, CX_ENTITY, $B37, AK$11, AK$14, AK$19,),
            ""
         ),
         IF($I37=3,
            "",
            IFBLANK(
               _xldudf_CX_PUSH(AK37, CX_ENTITY, $B37, AK$11, AK$14, AK$19,),
               ""
            )
         )
      )
   )
)),"")</f>
        <v/>
      </c>
      <c r="DE37" s="1883" t="str" cm="1">
        <f t="array" aca="1" ref="DE37" ca="1">IFERROR(IF(AL37*fxVal_normal=_CF!AL37,"",IF(OR(AL37="", NOT(ISNUMBER(AL37)), ISERROR(AL37), $B37=""), "",
   IF($I37=1,
      IFBLANK(
         _xldudf_CX_PUSH(AL37*fxVal_normal, CX_ENTITY, $B37, AL$11, AL$14, AL$19,),
         ""
      ),
      IF($I37=2,
         IFBLANK(
            _xldudf_CX_PUSH(AL37, CX_ENTITY, $B37, AL$11, AL$14, AL$19,),
            ""
         ),
         IF($I37=3,
            "",
            IFBLANK(
               _xldudf_CX_PUSH(AL37, CX_ENTITY, $B37, AL$11, AL$14, AL$19,),
               ""
            )
         )
      )
   )
)),"")</f>
        <v/>
      </c>
      <c r="DF37" s="1883" t="str" cm="1">
        <f t="array" aca="1" ref="DF37" ca="1">IFERROR(IF(AM37*fxVal_normal=_CF!AM37,"",IF(OR(AM37="", NOT(ISNUMBER(AM37)), ISERROR(AM37), $B37=""), "",
   IF($I37=1,
      IFBLANK(
         _xldudf_CX_PUSH(AM37*fxVal_normal, CX_ENTITY, $B37, AM$11, AM$14, AM$19,),
         ""
      ),
      IF($I37=2,
         IFBLANK(
            _xldudf_CX_PUSH(AM37, CX_ENTITY, $B37, AM$11, AM$14, AM$19,),
            ""
         ),
         IF($I37=3,
            "",
            IFBLANK(
               _xldudf_CX_PUSH(AM37, CX_ENTITY, $B37, AM$11, AM$14, AM$19,),
               ""
            )
         )
      )
   )
)),"")</f>
        <v/>
      </c>
      <c r="DG37" s="1883" t="str" cm="1">
        <f t="array" aca="1" ref="DG37" ca="1">IFERROR(IF(AN37*fxVal_normal=_CF!AN37,"",IF(OR(AN37="", NOT(ISNUMBER(AN37)), ISERROR(AN37), $B37=""), "",
   IF($I37=1,
      IFBLANK(
         _xldudf_CX_PUSH(AN37*fxVal_normal, CX_ENTITY, $B37, AN$11, AN$14, AN$19,),
         ""
      ),
      IF($I37=2,
         IFBLANK(
            _xldudf_CX_PUSH(AN37, CX_ENTITY, $B37, AN$11, AN$14, AN$19,),
            ""
         ),
         IF($I37=3,
            "",
            IFBLANK(
               _xldudf_CX_PUSH(AN37, CX_ENTITY, $B37, AN$11, AN$14, AN$19,),
               ""
            )
         )
      )
   )
)),"")</f>
        <v/>
      </c>
      <c r="DH37" s="1883" t="str" cm="1">
        <f t="array" aca="1" ref="DH37" ca="1">IFERROR(IF(AO37*fxVal_normal=_CF!AO37,"",IF(OR(AO37="", NOT(ISNUMBER(AO37)), ISERROR(AO37), $B37=""), "",
   IF($I37=1,
      IFBLANK(
         _xldudf_CX_PUSH(AO37*fxVal_normal, CX_ENTITY, $B37, AO$11, AO$14, AO$19,),
         ""
      ),
      IF($I37=2,
         IFBLANK(
            _xldudf_CX_PUSH(AO37, CX_ENTITY, $B37, AO$11, AO$14, AO$19,),
            ""
         ),
         IF($I37=3,
            "",
            IFBLANK(
               _xldudf_CX_PUSH(AO37, CX_ENTITY, $B37, AO$11, AO$14, AO$19,),
               ""
            )
         )
      )
   )
)),"")</f>
        <v/>
      </c>
      <c r="DI37" s="1883" t="str" cm="1">
        <f t="array" aca="1" ref="DI37" ca="1">IFERROR(IF(AP37*fxVal_normal=_CF!AP37,"",IF(OR(AP37="", NOT(ISNUMBER(AP37)), ISERROR(AP37), $B37=""), "",
   IF($I37=1,
      IFBLANK(
         _xldudf_CX_PUSH(AP37*fxVal_normal, CX_ENTITY, $B37, AP$11, AP$14, AP$19,),
         ""
      ),
      IF($I37=2,
         IFBLANK(
            _xldudf_CX_PUSH(AP37, CX_ENTITY, $B37, AP$11, AP$14, AP$19,),
            ""
         ),
         IF($I37=3,
            "",
            IFBLANK(
               _xldudf_CX_PUSH(AP37, CX_ENTITY, $B37, AP$11, AP$14, AP$19,),
               ""
            )
         )
      )
   )
)),"")</f>
        <v/>
      </c>
      <c r="DJ37" s="1883" t="str" cm="1">
        <f t="array" aca="1" ref="DJ37" ca="1">IFERROR(IF(AQ37*fxVal_normal=_CF!AQ37,"",IF(OR(AQ37="", NOT(ISNUMBER(AQ37)), ISERROR(AQ37), $B37=""), "",
   IF($I37=1,
      IFBLANK(
         _xldudf_CX_PUSH(AQ37*fxVal_normal, CX_ENTITY, $B37, AQ$11, AQ$14, AQ$19,),
         ""
      ),
      IF($I37=2,
         IFBLANK(
            _xldudf_CX_PUSH(AQ37, CX_ENTITY, $B37, AQ$11, AQ$14, AQ$19,),
            ""
         ),
         IF($I37=3,
            "",
            IFBLANK(
               _xldudf_CX_PUSH(AQ37, CX_ENTITY, $B37, AQ$11, AQ$14, AQ$19,),
               ""
            )
         )
      )
   )
)),"")</f>
        <v/>
      </c>
      <c r="DK37" s="1883" t="str" cm="1">
        <f t="array" aca="1" ref="DK37" ca="1">IFERROR(IF(AR37*fxVal_normal=_CF!AR37,"",IF(OR(AR37="", NOT(ISNUMBER(AR37)), ISERROR(AR37), $B37=""), "",
   IF($I37=1,
      IFBLANK(
         _xldudf_CX_PUSH(AR37*fxVal_normal, CX_ENTITY, $B37, AR$11, AR$14, AR$19,),
         ""
      ),
      IF($I37=2,
         IFBLANK(
            _xldudf_CX_PUSH(AR37, CX_ENTITY, $B37, AR$11, AR$14, AR$19,),
            ""
         ),
         IF($I37=3,
            "",
            IFBLANK(
               _xldudf_CX_PUSH(AR37, CX_ENTITY, $B37, AR$11, AR$14, AR$19,),
               ""
            )
         )
      )
   )
)),"")</f>
        <v/>
      </c>
      <c r="DL37" s="1883" t="str" cm="1">
        <f t="array" aca="1" ref="DL37" ca="1">IFERROR(IF(AS37*fxVal_normal=_CF!AS37,"",IF(OR(AS37="", NOT(ISNUMBER(AS37)), ISERROR(AS37), $B37=""), "",
   IF($I37=1,
      IFBLANK(
         _xldudf_CX_PUSH(AS37*fxVal_normal, CX_ENTITY, $B37, AS$11, AS$14, AS$19,),
         ""
      ),
      IF($I37=2,
         IFBLANK(
            _xldudf_CX_PUSH(AS37, CX_ENTITY, $B37, AS$11, AS$14, AS$19,),
            ""
         ),
         IF($I37=3,
            "",
            IFBLANK(
               _xldudf_CX_PUSH(AS37, CX_ENTITY, $B37, AS$11, AS$14, AS$19,),
               ""
            )
         )
      )
   )
)),"")</f>
        <v/>
      </c>
      <c r="DM37" s="1883" t="str" cm="1">
        <f t="array" aca="1" ref="DM37" ca="1">IFERROR(IF(AT37*fxVal_normal=_CF!AT37,"",IF(OR(AT37="", NOT(ISNUMBER(AT37)), ISERROR(AT37), $B37=""), "",
   IF($I37=1,
      IFBLANK(
         _xldudf_CX_PUSH(AT37*fxVal_normal, CX_ENTITY, $B37, AT$11, AT$14, AT$19,),
         ""
      ),
      IF($I37=2,
         IFBLANK(
            _xldudf_CX_PUSH(AT37, CX_ENTITY, $B37, AT$11, AT$14, AT$19,),
            ""
         ),
         IF($I37=3,
            "",
            IFBLANK(
               _xldudf_CX_PUSH(AT37, CX_ENTITY, $B37, AT$11, AT$14, AT$19,),
               ""
            )
         )
      )
   )
)),"")</f>
        <v/>
      </c>
      <c r="DN37" s="1883" t="str" cm="1">
        <f t="array" aca="1" ref="DN37" ca="1">IFERROR(IF(AU37*fxVal_normal=_CF!AU37,"",IF(OR(AU37="", NOT(ISNUMBER(AU37)), ISERROR(AU37), $B37=""), "",
   IF($I37=1,
      IFBLANK(
         _xldudf_CX_PUSH(AU37*fxVal_normal, CX_ENTITY, $B37, AU$11, AU$14, AU$19,),
         ""
      ),
      IF($I37=2,
         IFBLANK(
            _xldudf_CX_PUSH(AU37, CX_ENTITY, $B37, AU$11, AU$14, AU$19,),
            ""
         ),
         IF($I37=3,
            "",
            IFBLANK(
               _xldudf_CX_PUSH(AU37, CX_ENTITY, $B37, AU$11, AU$14, AU$19,),
               ""
            )
         )
      )
   )
)),"")</f>
        <v/>
      </c>
      <c r="DO37" s="1883" t="str" cm="1">
        <f t="array" aca="1" ref="DO37" ca="1">IFERROR(IF(AV37*fxVal_normal=_CF!AV37,"",IF(OR(AV37="", NOT(ISNUMBER(AV37)), ISERROR(AV37), $B37=""), "",
   IF($I37=1,
      IFBLANK(
         _xldudf_CX_PUSH(AV37*fxVal_normal, CX_ENTITY, $B37, AV$11, AV$14, AV$19,),
         ""
      ),
      IF($I37=2,
         IFBLANK(
            _xldudf_CX_PUSH(AV37, CX_ENTITY, $B37, AV$11, AV$14, AV$19,),
            ""
         ),
         IF($I37=3,
            "",
            IFBLANK(
               _xldudf_CX_PUSH(AV37, CX_ENTITY, $B37, AV$11, AV$14, AV$19,),
               ""
            )
         )
      )
   )
)),"")</f>
        <v/>
      </c>
      <c r="DP37" s="1883" t="str" cm="1">
        <f t="array" aca="1" ref="DP37" ca="1">IFERROR(IF(AW37*fxVal_normal=_CF!AW37,"",IF(OR(AW37="", NOT(ISNUMBER(AW37)), ISERROR(AW37), $B37=""), "",
   IF($I37=1,
      IFBLANK(
         _xldudf_CX_PUSH(AW37*fxVal_normal, CX_ENTITY, $B37, AW$11, AW$14, AW$19,),
         ""
      ),
      IF($I37=2,
         IFBLANK(
            _xldudf_CX_PUSH(AW37, CX_ENTITY, $B37, AW$11, AW$14, AW$19,),
            ""
         ),
         IF($I37=3,
            "",
            IFBLANK(
               _xldudf_CX_PUSH(AW37, CX_ENTITY, $B37, AW$11, AW$14, AW$19,),
               ""
            )
         )
      )
   )
)),"")</f>
        <v/>
      </c>
      <c r="DQ37" s="1883" t="str" cm="1">
        <f t="array" aca="1" ref="DQ37" ca="1">IFERROR(IF(AX37*fxVal_normal=_CF!AX37,"",IF(OR(AX37="", NOT(ISNUMBER(AX37)), ISERROR(AX37), $B37=""), "",
   IF($I37=1,
      IFBLANK(
         _xldudf_CX_PUSH(AX37*fxVal_normal, CX_ENTITY, $B37, AX$11, AX$14, AX$19,),
         ""
      ),
      IF($I37=2,
         IFBLANK(
            _xldudf_CX_PUSH(AX37, CX_ENTITY, $B37, AX$11, AX$14, AX$19,),
            ""
         ),
         IF($I37=3,
            "",
            IFBLANK(
               _xldudf_CX_PUSH(AX37, CX_ENTITY, $B37, AX$11, AX$14, AX$19,),
               ""
            )
         )
      )
   )
)),"")</f>
        <v/>
      </c>
      <c r="DR37" s="1883" t="str" cm="1">
        <f t="array" aca="1" ref="DR37" ca="1">IFERROR(IF(AY37*fxVal_normal=_CF!AY37,"",IF(OR(AY37="", NOT(ISNUMBER(AY37)), ISERROR(AY37), $B37=""), "",
   IF($I37=1,
      IFBLANK(
         _xldudf_CX_PUSH(AY37*fxVal_normal, CX_ENTITY, $B37, AY$11, AY$14, AY$19,),
         ""
      ),
      IF($I37=2,
         IFBLANK(
            _xldudf_CX_PUSH(AY37, CX_ENTITY, $B37, AY$11, AY$14, AY$19,),
            ""
         ),
         IF($I37=3,
            "",
            IFBLANK(
               _xldudf_CX_PUSH(AY37, CX_ENTITY, $B37, AY$11, AY$14, AY$19,),
               ""
            )
         )
      )
   )
)),"")</f>
        <v/>
      </c>
      <c r="DS37" s="1883" t="str" cm="1">
        <f t="array" aca="1" ref="DS37" ca="1">IFERROR(IF(AZ37*fxVal_normal=_CF!AZ37,"",IF(OR(AZ37="", NOT(ISNUMBER(AZ37)), ISERROR(AZ37), $B37=""), "",
   IF($I37=1,
      IFBLANK(
         _xldudf_CX_PUSH(AZ37*fxVal_normal, CX_ENTITY, $B37, AZ$11, AZ$14, AZ$19,),
         ""
      ),
      IF($I37=2,
         IFBLANK(
            _xldudf_CX_PUSH(AZ37, CX_ENTITY, $B37, AZ$11, AZ$14, AZ$19,),
            ""
         ),
         IF($I37=3,
            "",
            IFBLANK(
               _xldudf_CX_PUSH(AZ37, CX_ENTITY, $B37, AZ$11, AZ$14, AZ$19,),
               ""
            )
         )
      )
   )
)),"")</f>
        <v/>
      </c>
      <c r="DT37" s="1883" t="str" cm="1">
        <f t="array" aca="1" ref="DT37" ca="1">IFERROR(IF(BA37*fxVal_normal=_CF!BA37,"",IF(OR(BA37="", NOT(ISNUMBER(BA37)), ISERROR(BA37), $B37=""), "",
   IF($I37=1,
      IFBLANK(
         _xldudf_CX_PUSH(BA37*fxVal_normal, CX_ENTITY, $B37, BA$11, BA$14, BA$19,),
         ""
      ),
      IF($I37=2,
         IFBLANK(
            _xldudf_CX_PUSH(BA37, CX_ENTITY, $B37, BA$11, BA$14, BA$19,),
            ""
         ),
         IF($I37=3,
            "",
            IFBLANK(
               _xldudf_CX_PUSH(BA37, CX_ENTITY, $B37, BA$11, BA$14, BA$19,),
               ""
            )
         )
      )
   )
)),"")</f>
        <v/>
      </c>
      <c r="DU37" s="1883" t="str" cm="1">
        <f t="array" aca="1" ref="DU37" ca="1">IFERROR(IF(BB37*fxVal_normal=_CF!BB37,"",IF(OR(BB37="", NOT(ISNUMBER(BB37)), ISERROR(BB37), $B37=""), "",
   IF($I37=1,
      IFBLANK(
         _xldudf_CX_PUSH(BB37*fxVal_normal, CX_ENTITY, $B37, BB$11, BB$14, BB$19,),
         ""
      ),
      IF($I37=2,
         IFBLANK(
            _xldudf_CX_PUSH(BB37, CX_ENTITY, $B37, BB$11, BB$14, BB$19,),
            ""
         ),
         IF($I37=3,
            "",
            IFBLANK(
               _xldudf_CX_PUSH(BB37, CX_ENTITY, $B37, BB$11, BB$14, BB$19,),
               ""
            )
         )
      )
   )
)),"")</f>
        <v/>
      </c>
      <c r="DV37" s="1883" t="str" cm="1">
        <f t="array" aca="1" ref="DV37" ca="1">IFERROR(IF(BC37*fxVal_normal=_CF!BC37,"",IF(OR(BC37="", NOT(ISNUMBER(BC37)), ISERROR(BC37), $B37=""), "",
   IF($I37=1,
      IFBLANK(
         _xldudf_CX_PUSH(BC37*fxVal_normal, CX_ENTITY, $B37, BC$11, BC$14, BC$19,),
         ""
      ),
      IF($I37=2,
         IFBLANK(
            _xldudf_CX_PUSH(BC37, CX_ENTITY, $B37, BC$11, BC$14, BC$19,),
            ""
         ),
         IF($I37=3,
            "",
            IFBLANK(
               _xldudf_CX_PUSH(BC37, CX_ENTITY, $B37, BC$11, BC$14, BC$19,),
               ""
            )
         )
      )
   )
)),"")</f>
        <v/>
      </c>
      <c r="DW37" s="1883" t="str" cm="1">
        <f t="array" aca="1" ref="DW37" ca="1">IFERROR(IF(BD37*fxVal_normal=_CF!BD37,"",IF(OR(BD37="", NOT(ISNUMBER(BD37)), ISERROR(BD37), $B37=""), "",
   IF($I37=1,
      IFBLANK(
         _xldudf_CX_PUSH(BD37*fxVal_normal, CX_ENTITY, $B37, BD$11, BD$14, BD$19,),
         ""
      ),
      IF($I37=2,
         IFBLANK(
            _xldudf_CX_PUSH(BD37, CX_ENTITY, $B37, BD$11, BD$14, BD$19,),
            ""
         ),
         IF($I37=3,
            "",
            IFBLANK(
               _xldudf_CX_PUSH(BD37, CX_ENTITY, $B37, BD$11, BD$14, BD$19,),
               ""
            )
         )
      )
   )
)),"")</f>
        <v/>
      </c>
      <c r="DX37" s="1883" t="str" cm="1">
        <f t="array" aca="1" ref="DX37" ca="1">IFERROR(IF(BE37*fxVal_normal=_CF!BE37,"",IF(OR(BE37="", NOT(ISNUMBER(BE37)), ISERROR(BE37), $B37=""), "",
   IF($I37=1,
      IFBLANK(
         _xldudf_CX_PUSH(BE37*fxVal_normal, CX_ENTITY, $B37, BE$11, BE$14, BE$19,),
         ""
      ),
      IF($I37=2,
         IFBLANK(
            _xldudf_CX_PUSH(BE37, CX_ENTITY, $B37, BE$11, BE$14, BE$19,),
            ""
         ),
         IF($I37=3,
            "",
            IFBLANK(
               _xldudf_CX_PUSH(BE37, CX_ENTITY, $B37, BE$11, BE$14, BE$19,),
               ""
            )
         )
      )
   )
)),"")</f>
        <v/>
      </c>
      <c r="DY37" s="1883" t="str" cm="1">
        <f t="array" aca="1" ref="DY37" ca="1">IFERROR(IF(BF37*fxVal_normal=_CF!BF37,"",IF(OR(BF37="", NOT(ISNUMBER(BF37)), ISERROR(BF37), $B37=""), "",
   IF($I37=1,
      IFBLANK(
         _xldudf_CX_PUSH(BF37*fxVal_normal, CX_ENTITY, $B37, BF$11, BF$14, BF$19,),
         ""
      ),
      IF($I37=2,
         IFBLANK(
            _xldudf_CX_PUSH(BF37, CX_ENTITY, $B37, BF$11, BF$14, BF$19,),
            ""
         ),
         IF($I37=3,
            "",
            IFBLANK(
               _xldudf_CX_PUSH(BF37, CX_ENTITY, $B37, BF$11, BF$14, BF$19,),
               ""
            )
         )
      )
   )
)),"")</f>
        <v/>
      </c>
      <c r="DZ37" s="1883" t="str" cm="1">
        <f t="array" aca="1" ref="DZ37" ca="1">IFERROR(IF(BG37*fxVal_normal=_CF!BG37,"",IF(OR(BG37="", NOT(ISNUMBER(BG37)), ISERROR(BG37), $B37=""), "",
   IF($I37=1,
      IFBLANK(
         _xldudf_CX_PUSH(BG37*fxVal_normal, CX_ENTITY, $B37, BG$11, BG$14, BG$19,),
         ""
      ),
      IF($I37=2,
         IFBLANK(
            _xldudf_CX_PUSH(BG37, CX_ENTITY, $B37, BG$11, BG$14, BG$19,),
            ""
         ),
         IF($I37=3,
            "",
            IFBLANK(
               _xldudf_CX_PUSH(BG37, CX_ENTITY, $B37, BG$11, BG$14, BG$19,),
               ""
            )
         )
      )
   )
)),"")</f>
        <v/>
      </c>
      <c r="EA37" s="1883" t="str" cm="1">
        <f t="array" aca="1" ref="EA37" ca="1">IFERROR(IF(BH37*fxVal_normal=_CF!BH37,"",IF(OR(BH37="", NOT(ISNUMBER(BH37)), ISERROR(BH37), $B37=""), "",
   IF($I37=1,
      IFBLANK(
         _xldudf_CX_PUSH(BH37*fxVal_normal, CX_ENTITY, $B37, BH$11, BH$14, BH$19,),
         ""
      ),
      IF($I37=2,
         IFBLANK(
            _xldudf_CX_PUSH(BH37, CX_ENTITY, $B37, BH$11, BH$14, BH$19,),
            ""
         ),
         IF($I37=3,
            "",
            IFBLANK(
               _xldudf_CX_PUSH(BH37, CX_ENTITY, $B37, BH$11, BH$14, BH$19,),
               ""
            )
         )
      )
   )
)),"")</f>
        <v/>
      </c>
      <c r="EB37" s="1883" t="str" cm="1">
        <f t="array" aca="1" ref="EB37" ca="1">IFERROR(IF(BI37*fxVal_normal=_CF!BI37,"",IF(OR(BI37="", NOT(ISNUMBER(BI37)), ISERROR(BI37), $B37=""), "",
   IF($I37=1,
      IFBLANK(
         _xldudf_CX_PUSH(BI37*fxVal_normal, CX_ENTITY, $B37, BI$11, BI$14, BI$19,),
         ""
      ),
      IF($I37=2,
         IFBLANK(
            _xldudf_CX_PUSH(BI37, CX_ENTITY, $B37, BI$11, BI$14, BI$19,),
            ""
         ),
         IF($I37=3,
            "",
            IFBLANK(
               _xldudf_CX_PUSH(BI37, CX_ENTITY, $B37, BI$11, BI$14, BI$19,),
               ""
            )
         )
      )
   )
)),"")</f>
        <v/>
      </c>
      <c r="EC37" s="1883" t="str" cm="1">
        <f t="array" aca="1" ref="EC37" ca="1">IFERROR(IF(BJ37*fxVal_normal=_CF!BJ37,"",IF(OR(BJ37="", NOT(ISNUMBER(BJ37)), ISERROR(BJ37), $B37=""), "",
   IF($I37=1,
      IFBLANK(
         _xldudf_CX_PUSH(BJ37*fxVal_normal, CX_ENTITY, $B37, BJ$11, BJ$14, BJ$19,),
         ""
      ),
      IF($I37=2,
         IFBLANK(
            _xldudf_CX_PUSH(BJ37, CX_ENTITY, $B37, BJ$11, BJ$14, BJ$19,),
            ""
         ),
         IF($I37=3,
            "",
            IFBLANK(
               _xldudf_CX_PUSH(BJ37, CX_ENTITY, $B37, BJ$11, BJ$14, BJ$19,),
               ""
            )
         )
      )
   )
)),"")</f>
        <v/>
      </c>
      <c r="ED37" s="1883" t="str" cm="1">
        <f t="array" aca="1" ref="ED37" ca="1">IFERROR(IF(BK37*fxVal_normal=_CF!BK37,"",IF(OR(BK37="", NOT(ISNUMBER(BK37)), ISERROR(BK37), $B37=""), "",
   IF($I37=1,
      IFBLANK(
         _xldudf_CX_PUSH(BK37*fxVal_normal, CX_ENTITY, $B37, BK$11, BK$14, BK$19,),
         ""
      ),
      IF($I37=2,
         IFBLANK(
            _xldudf_CX_PUSH(BK37, CX_ENTITY, $B37, BK$11, BK$14, BK$19,),
            ""
         ),
         IF($I37=3,
            "",
            IFBLANK(
               _xldudf_CX_PUSH(BK37, CX_ENTITY, $B37, BK$11, BK$14, BK$19,),
               ""
            )
         )
      )
   )
)),"")</f>
        <v/>
      </c>
      <c r="EE37" s="1883" t="str" cm="1">
        <f t="array" aca="1" ref="EE37" ca="1">IFERROR(IF(BL37*fxVal_normal=_CF!BL37,"",IF(OR(BL37="", NOT(ISNUMBER(BL37)), ISERROR(BL37), $B37=""), "",
   IF($I37=1,
      IFBLANK(
         _xldudf_CX_PUSH(BL37*fxVal_normal, CX_ENTITY, $B37, BL$11, BL$14, BL$19,),
         ""
      ),
      IF($I37=2,
         IFBLANK(
            _xldudf_CX_PUSH(BL37, CX_ENTITY, $B37, BL$11, BL$14, BL$19,),
            ""
         ),
         IF($I37=3,
            "",
            IFBLANK(
               _xldudf_CX_PUSH(BL37, CX_ENTITY, $B37, BL$11, BL$14, BL$19,),
               ""
            )
         )
      )
   )
)),"")</f>
        <v/>
      </c>
      <c r="EF37" s="1883" t="str" cm="1">
        <f t="array" aca="1" ref="EF37" ca="1">IFERROR(IF(BM37*fxVal_normal=_CF!BM37,"",IF(OR(BM37="", NOT(ISNUMBER(BM37)), ISERROR(BM37), $B37=""), "",
   IF($I37=1,
      IFBLANK(
         _xldudf_CX_PUSH(BM37*fxVal_normal, CX_ENTITY, $B37, BM$11, BM$14, BM$19,),
         ""
      ),
      IF($I37=2,
         IFBLANK(
            _xldudf_CX_PUSH(BM37, CX_ENTITY, $B37, BM$11, BM$14, BM$19,),
            ""
         ),
         IF($I37=3,
            "",
            IFBLANK(
               _xldudf_CX_PUSH(BM37, CX_ENTITY, $B37, BM$11, BM$14, BM$19,),
               ""
            )
         )
      )
   )
)),"")</f>
        <v/>
      </c>
      <c r="EG37" s="1883" t="str" cm="1">
        <f t="array" aca="1" ref="EG37" ca="1">IFERROR(IF(BN37*fxVal_normal=_CF!BN37,"",IF(OR(BN37="",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37">
      <c r="A38" s="1626"/>
      <c r="B38" s="811" t="str" cm="1">
        <f t="array" ref="B38">IFBLANK( _CF!F38,"")</f>
        <v/>
      </c>
      <c r="C38" s="811" t="str" cm="1">
        <f t="array" ref="C38">IFBLANK(_CF!C38,"")</f>
        <v/>
      </c>
      <c r="D38" s="811" t="str" cm="1">
        <f t="array" ref="D38">IFBLANK(_CF!D38,"")</f>
        <v/>
      </c>
      <c r="E38" s="811"/>
      <c r="F38" s="574"/>
      <c r="G38" s="401"/>
      <c r="H38" s="401"/>
      <c r="I38" s="401"/>
      <c r="J38" s="401"/>
      <c r="K38" s="401"/>
      <c r="N38" s="158"/>
      <c r="O38" s="101"/>
      <c r="P38" s="52"/>
      <c r="Q38" s="101"/>
      <c r="R38" s="126"/>
      <c r="S38" s="101"/>
      <c r="T38" s="101"/>
      <c r="U38" s="39"/>
      <c r="W38" s="91"/>
      <c r="X38" s="127"/>
      <c r="Y38" s="127"/>
      <c r="Z38" s="198"/>
      <c r="AA38" s="803"/>
      <c r="AB38" s="97"/>
      <c r="AC38" s="97"/>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8"/>
      <c r="CB38" s="537"/>
      <c r="CC38" s="1484"/>
      <c r="CD38" s="1314"/>
      <c r="CE38" s="1314"/>
      <c r="CF38" s="1314"/>
      <c r="CG38" s="1490"/>
      <c r="CH38" s="1490"/>
      <c r="CI38" s="1314"/>
      <c r="CJ38" s="1490"/>
      <c r="CK38" s="1490"/>
      <c r="CL38" s="1314"/>
      <c r="CM38" s="1490"/>
      <c r="CN38" s="1490"/>
      <c r="CO38" s="34"/>
    </row>
    <row r="39" spans="1:137" ht="18">
      <c r="A39" s="1626"/>
      <c r="B39" s="811" t="str" cm="1">
        <f t="array" ref="B39">IFBLANK( _CF!F39,"")</f>
        <v/>
      </c>
      <c r="C39" s="811" t="str" cm="1">
        <f t="array" ref="C39">IFBLANK(_CF!C39,"")</f>
        <v/>
      </c>
      <c r="D39" s="811" t="str" cm="1">
        <f t="array" ref="D39">IFBLANK(_CF!D39,"")</f>
        <v/>
      </c>
      <c r="E39" s="811"/>
      <c r="F39" s="574"/>
      <c r="G39" s="401"/>
      <c r="H39" s="401"/>
      <c r="I39" s="401"/>
      <c r="J39" s="401"/>
      <c r="K39" s="401"/>
      <c r="N39" s="158"/>
      <c r="O39" s="101"/>
      <c r="P39" s="52"/>
      <c r="Q39" s="101"/>
      <c r="R39" s="126"/>
      <c r="S39" s="101"/>
      <c r="T39" s="101"/>
      <c r="U39" s="39"/>
      <c r="W39" s="944"/>
      <c r="X39" s="754"/>
      <c r="Y39" s="754"/>
      <c r="Z39" s="198"/>
      <c r="AA39" s="803"/>
      <c r="AB39" s="96"/>
      <c r="AC39" s="96"/>
      <c r="AD39" s="1491"/>
      <c r="AE39" s="2614"/>
      <c r="AF39" s="1491"/>
      <c r="AG39" s="1491"/>
      <c r="AH39" s="1491"/>
      <c r="AI39" s="1491"/>
      <c r="AJ39" s="1491"/>
      <c r="AK39" s="1491"/>
      <c r="AL39" s="1491"/>
      <c r="AM39" s="1491"/>
      <c r="AN39" s="1491"/>
      <c r="AO39" s="1491"/>
      <c r="AP39" s="1491"/>
      <c r="AQ39" s="1491"/>
      <c r="AR39" s="1491"/>
      <c r="AS39" s="1491"/>
      <c r="AT39" s="1491"/>
      <c r="AU39" s="1491"/>
      <c r="AV39" s="1491"/>
      <c r="AW39" s="1491"/>
      <c r="AX39" s="1491"/>
      <c r="AY39" s="1491"/>
      <c r="AZ39" s="1491"/>
      <c r="BA39" s="1491"/>
      <c r="BB39" s="1491"/>
      <c r="BC39" s="1491"/>
      <c r="BD39" s="1491"/>
      <c r="BE39" s="1491"/>
      <c r="BF39" s="1491"/>
      <c r="BG39" s="1491"/>
      <c r="BH39" s="1491"/>
      <c r="BI39" s="1491"/>
      <c r="BJ39" s="1491"/>
      <c r="BK39" s="1491"/>
      <c r="BL39" s="1491"/>
      <c r="BM39" s="1491"/>
      <c r="BN39" s="1491"/>
      <c r="BO39" s="1491"/>
      <c r="BP39" s="1491"/>
      <c r="BQ39" s="1491"/>
      <c r="BR39" s="1491"/>
      <c r="BS39" s="1491"/>
      <c r="BT39" s="1491"/>
      <c r="BU39" s="1491"/>
      <c r="BV39" s="1491"/>
      <c r="BW39" s="1491"/>
      <c r="BX39" s="1491"/>
      <c r="BY39" s="1491"/>
      <c r="BZ39" s="1491"/>
      <c r="CA39" s="1488"/>
      <c r="CB39" s="537"/>
      <c r="CC39" s="1484"/>
      <c r="CD39" s="1314"/>
      <c r="CE39" s="1314"/>
      <c r="CF39" s="1314"/>
      <c r="CG39" s="1314"/>
      <c r="CH39" s="1314"/>
      <c r="CI39" s="1314"/>
      <c r="CJ39" s="1314"/>
      <c r="CK39" s="1314"/>
      <c r="CL39" s="1314"/>
      <c r="CM39" s="1314"/>
      <c r="CN39" s="1314"/>
      <c r="CO39" s="34"/>
    </row>
    <row r="40" spans="1:137">
      <c r="A40" s="1626"/>
      <c r="B40" s="811" t="str" cm="1">
        <f t="array" ref="B40">IFBLANK( _CF!F40,"")</f>
        <v/>
      </c>
      <c r="C40" s="811" t="str" cm="1">
        <f t="array" ref="C40">IFBLANK(_CF!C40,"")</f>
        <v/>
      </c>
      <c r="D40" s="811" t="str" cm="1">
        <f t="array" ref="D40">IFBLANK(_CF!D40,"")</f>
        <v/>
      </c>
      <c r="E40" s="811"/>
      <c r="F40" s="574"/>
      <c r="G40" s="401"/>
      <c r="H40" s="401"/>
      <c r="I40" s="401"/>
      <c r="J40" s="401"/>
      <c r="K40" s="401"/>
      <c r="N40" s="158"/>
      <c r="O40" s="101"/>
      <c r="P40" s="52"/>
      <c r="Q40" s="101"/>
      <c r="R40" s="126"/>
      <c r="S40" s="101"/>
      <c r="T40" s="101"/>
      <c r="U40" s="39"/>
      <c r="W40" s="944"/>
      <c r="X40" s="754"/>
      <c r="Y40" s="754"/>
      <c r="Z40" s="198"/>
      <c r="AA40" s="803"/>
      <c r="AB40" s="755"/>
      <c r="AC40" s="755"/>
      <c r="AD40" s="1492"/>
      <c r="AE40" s="1492"/>
      <c r="AF40" s="1492"/>
      <c r="AG40" s="1492"/>
      <c r="AH40" s="1492"/>
      <c r="AI40" s="1492"/>
      <c r="AJ40" s="1492"/>
      <c r="AK40" s="1492"/>
      <c r="AL40" s="1492"/>
      <c r="AM40" s="1492"/>
      <c r="AN40" s="1492"/>
      <c r="AO40" s="1492"/>
      <c r="AP40" s="1492"/>
      <c r="AQ40" s="1492"/>
      <c r="AR40" s="1492"/>
      <c r="AS40" s="1492"/>
      <c r="AT40" s="1492"/>
      <c r="AU40" s="1492"/>
      <c r="AV40" s="1492"/>
      <c r="AW40" s="1492"/>
      <c r="AX40" s="1492"/>
      <c r="AY40" s="1492"/>
      <c r="AZ40" s="1492"/>
      <c r="BA40" s="1492"/>
      <c r="BB40" s="1492"/>
      <c r="BC40" s="1492"/>
      <c r="BD40" s="1492"/>
      <c r="BE40" s="1492"/>
      <c r="BF40" s="1492"/>
      <c r="BG40" s="1492"/>
      <c r="BH40" s="1492"/>
      <c r="BI40" s="1492"/>
      <c r="BJ40" s="1492"/>
      <c r="BK40" s="1492"/>
      <c r="BL40" s="1492"/>
      <c r="BM40" s="1492"/>
      <c r="BN40" s="1492"/>
      <c r="BO40" s="1492"/>
      <c r="BP40" s="1492"/>
      <c r="BQ40" s="1492"/>
      <c r="BR40" s="1492"/>
      <c r="BS40" s="1492"/>
      <c r="BT40" s="1492"/>
      <c r="BU40" s="1492"/>
      <c r="BV40" s="1492"/>
      <c r="BW40" s="1492"/>
      <c r="BX40" s="1492"/>
      <c r="BY40" s="1492"/>
      <c r="BZ40" s="1492"/>
      <c r="CA40" s="1488"/>
      <c r="CB40" s="537"/>
      <c r="CC40" s="1484"/>
      <c r="CD40" s="1314"/>
      <c r="CE40" s="1314"/>
      <c r="CF40" s="1314"/>
      <c r="CG40" s="1314"/>
      <c r="CH40" s="1314"/>
      <c r="CI40" s="1314"/>
      <c r="CJ40" s="1314"/>
      <c r="CK40" s="1314"/>
      <c r="CL40" s="1314"/>
      <c r="CM40" s="1314"/>
      <c r="CN40" s="1314"/>
      <c r="CO40" s="34"/>
    </row>
    <row r="41" spans="1:137" ht="32.5">
      <c r="A41" s="1626"/>
      <c r="B41" s="811" t="str" cm="1">
        <f t="array" ref="B41">IFBLANK( _CF!F41,"")</f>
        <v/>
      </c>
      <c r="C41" s="811" t="str" cm="1">
        <f t="array" ref="C41">IFBLANK(_CF!C41,"")</f>
        <v/>
      </c>
      <c r="D41" s="811" t="str" cm="1">
        <f t="array" ref="D41">IFBLANK(_CF!D41,"")</f>
        <v/>
      </c>
      <c r="E41" s="811"/>
      <c r="F41" s="574"/>
      <c r="G41" s="401"/>
      <c r="H41" s="401"/>
      <c r="I41" s="401"/>
      <c r="J41" s="401"/>
      <c r="K41" s="401"/>
      <c r="N41" s="158"/>
      <c r="O41" s="101"/>
      <c r="P41" s="151"/>
      <c r="Q41" s="151"/>
      <c r="R41" s="140"/>
      <c r="S41" s="290"/>
      <c r="T41" s="290"/>
      <c r="U41" s="39"/>
      <c r="W41" s="3045" t="str">
        <f>_CF!W41</f>
        <v>Budget</v>
      </c>
      <c r="X41" s="1234"/>
      <c r="Y41" s="3067" t="s">
        <v>237</v>
      </c>
      <c r="Z41" s="1248" t="s">
        <v>82</v>
      </c>
      <c r="AA41" s="281"/>
      <c r="AB41" s="858"/>
      <c r="AC41" s="876"/>
      <c r="AD41" s="859" cm="1">
        <f t="array" aca="1" ref="AD41:AD42" ca="1">fx_checkComp(AD45:AD62)</f>
        <v>100</v>
      </c>
      <c r="AE41" s="859" cm="1">
        <f t="array" aca="1" ref="AE41:AE42" ca="1">fx_checkComp(AE45:AE62)</f>
        <v>100</v>
      </c>
      <c r="AF41" s="859" cm="1">
        <f t="array" aca="1" ref="AF41:AF42" ca="1">fx_checkComp(AF45:AF62)</f>
        <v>100</v>
      </c>
      <c r="AG41" s="859" cm="1">
        <f t="array" aca="1" ref="AG41:AG42" ca="1">fx_checkComp(AG45:AG62)</f>
        <v>100</v>
      </c>
      <c r="AH41" s="859" cm="1">
        <f t="array" aca="1" ref="AH41:AH42" ca="1">fx_checkComp(AH45:AH62)</f>
        <v>100</v>
      </c>
      <c r="AI41" s="859" cm="1">
        <f t="array" aca="1" ref="AI41:AI42" ca="1">fx_checkComp(AI45:AI62)</f>
        <v>100</v>
      </c>
      <c r="AJ41" s="859" cm="1">
        <f t="array" aca="1" ref="AJ41:AJ42" ca="1">fx_checkComp(AJ45:AJ62)</f>
        <v>100</v>
      </c>
      <c r="AK41" s="859" cm="1">
        <f t="array" aca="1" ref="AK41:AK42" ca="1">fx_checkComp(AK45:AK62)</f>
        <v>100</v>
      </c>
      <c r="AL41" s="859" cm="1">
        <f t="array" aca="1" ref="AL41:AL42" ca="1">fx_checkComp(AL45:AL62)</f>
        <v>100</v>
      </c>
      <c r="AM41" s="859" cm="1">
        <f t="array" aca="1" ref="AM41:AM42" ca="1">fx_checkComp(AM45:AM62)</f>
        <v>100</v>
      </c>
      <c r="AN41" s="859" cm="1">
        <f t="array" aca="1" ref="AN41:AN42" ca="1">fx_checkComp(AN45:AN62)</f>
        <v>100</v>
      </c>
      <c r="AO41" s="859" cm="1">
        <f t="array" aca="1" ref="AO41:AO42" ca="1">fx_checkComp(AO45:AO62)</f>
        <v>100</v>
      </c>
      <c r="AP41" s="859" cm="1">
        <f t="array" aca="1" ref="AP41:AP42" ca="1">fx_checkComp(AP45:AP62)</f>
        <v>100</v>
      </c>
      <c r="AQ41" s="859" cm="1">
        <f t="array" aca="1" ref="AQ41:AQ42" ca="1">fx_checkComp(AQ45:AQ62)</f>
        <v>100</v>
      </c>
      <c r="AR41" s="859" cm="1">
        <f t="array" aca="1" ref="AR41:AR42" ca="1">fx_checkComp(AR45:AR62)</f>
        <v>100</v>
      </c>
      <c r="AS41" s="859" cm="1">
        <f t="array" aca="1" ref="AS41:AS42" ca="1">fx_checkComp(AS45:AS62)</f>
        <v>100</v>
      </c>
      <c r="AT41" s="859" cm="1">
        <f t="array" aca="1" ref="AT41:AT42" ca="1">fx_checkComp(AT45:AT62)</f>
        <v>100</v>
      </c>
      <c r="AU41" s="859" cm="1">
        <f t="array" aca="1" ref="AU41:AU42" ca="1">fx_checkComp(AU45:AU62)</f>
        <v>100</v>
      </c>
      <c r="AV41" s="859" cm="1">
        <f t="array" aca="1" ref="AV41:AV42" ca="1">fx_checkComp(AV45:AV62)</f>
        <v>100</v>
      </c>
      <c r="AW41" s="859" cm="1">
        <f t="array" aca="1" ref="AW41:AW42" ca="1">fx_checkComp(AW45:AW62)</f>
        <v>100</v>
      </c>
      <c r="AX41" s="859" cm="1">
        <f t="array" aca="1" ref="AX41:AX42" ca="1">fx_checkComp(AX45:AX62)</f>
        <v>100</v>
      </c>
      <c r="AY41" s="859" cm="1">
        <f t="array" aca="1" ref="AY41:AY42" ca="1">fx_checkComp(AY45:AY62)</f>
        <v>100</v>
      </c>
      <c r="AZ41" s="859" cm="1">
        <f t="array" aca="1" ref="AZ41:AZ42" ca="1">fx_checkComp(AZ45:AZ62)</f>
        <v>100</v>
      </c>
      <c r="BA41" s="859" cm="1">
        <f t="array" aca="1" ref="BA41:BA42" ca="1">fx_checkComp(BA45:BA62)</f>
        <v>100</v>
      </c>
      <c r="BB41" s="859" cm="1">
        <f t="array" aca="1" ref="BB41:BB42" ca="1">fx_checkComp(BB45:BB62)</f>
        <v>100</v>
      </c>
      <c r="BC41" s="859" cm="1">
        <f t="array" aca="1" ref="BC41:BC42" ca="1">fx_checkComp(BC45:BC62)</f>
        <v>100</v>
      </c>
      <c r="BD41" s="859" cm="1">
        <f t="array" aca="1" ref="BD41:BD42" ca="1">fx_checkComp(BD45:BD62)</f>
        <v>100</v>
      </c>
      <c r="BE41" s="859" cm="1">
        <f t="array" aca="1" ref="BE41:BE42" ca="1">fx_checkComp(BE45:BE62)</f>
        <v>100</v>
      </c>
      <c r="BF41" s="859" cm="1">
        <f t="array" aca="1" ref="BF41:BF42" ca="1">fx_checkComp(BF45:BF62)</f>
        <v>100</v>
      </c>
      <c r="BG41" s="859" cm="1">
        <f t="array" aca="1" ref="BG41:BG42" ca="1">fx_checkComp(BG45:BG62)</f>
        <v>100</v>
      </c>
      <c r="BH41" s="859" cm="1">
        <f t="array" aca="1" ref="BH41:BH42" ca="1">fx_checkComp(BH45:BH62)</f>
        <v>100</v>
      </c>
      <c r="BI41" s="859" cm="1">
        <f t="array" aca="1" ref="BI41:BI42" ca="1">fx_checkComp(BI45:BI62)</f>
        <v>100</v>
      </c>
      <c r="BJ41" s="859" cm="1">
        <f t="array" aca="1" ref="BJ41:BJ42" ca="1">fx_checkComp(BJ45:BJ62)</f>
        <v>100</v>
      </c>
      <c r="BK41" s="859" cm="1">
        <f t="array" aca="1" ref="BK41:BK42" ca="1">fx_checkComp(BK45:BK62)</f>
        <v>100</v>
      </c>
      <c r="BL41" s="859" cm="1">
        <f t="array" aca="1" ref="BL41:BL42" ca="1">fx_checkComp(BL45:BL62)</f>
        <v>100</v>
      </c>
      <c r="BM41" s="859" cm="1">
        <f t="array" aca="1" ref="BM41:BM42" ca="1">fx_checkComp(BM45:BM62)</f>
        <v>100</v>
      </c>
      <c r="BN41" s="859" cm="1">
        <f t="array" aca="1" ref="BN41:BN42" ca="1">fx_checkComp(BN45:BN62)</f>
        <v>100</v>
      </c>
      <c r="BO41" s="542"/>
      <c r="BP41" s="542"/>
      <c r="BQ41" s="542"/>
      <c r="BR41" s="542"/>
      <c r="BS41" s="542"/>
      <c r="BT41" s="542"/>
      <c r="BU41" s="542"/>
      <c r="BV41" s="542"/>
      <c r="BW41" s="542"/>
      <c r="BX41" s="542"/>
      <c r="BY41" s="542"/>
      <c r="BZ41" s="542"/>
      <c r="CA41" s="1330"/>
      <c r="CB41" s="537"/>
      <c r="CC41" s="1493"/>
      <c r="CD41" s="3018" t="s">
        <v>41</v>
      </c>
      <c r="CE41" s="3019"/>
      <c r="CF41" s="1471"/>
      <c r="CG41" s="3020" t="s">
        <v>42</v>
      </c>
      <c r="CH41" s="3021"/>
      <c r="CI41" s="1314"/>
      <c r="CJ41" s="3071" t="s">
        <v>43</v>
      </c>
      <c r="CK41" s="3072"/>
      <c r="CL41" s="1314"/>
      <c r="CM41" s="3015" t="s">
        <v>44</v>
      </c>
      <c r="CN41" s="3016"/>
      <c r="CO41" s="34"/>
    </row>
    <row r="42" spans="1:137" ht="15.75" customHeight="1">
      <c r="A42" s="1626"/>
      <c r="B42" s="811" t="str" cm="1">
        <f t="array" ref="B42">IFBLANK( _CF!F42,"")</f>
        <v/>
      </c>
      <c r="C42" s="811" t="str" cm="1">
        <f t="array" ref="C42">IFBLANK(_CF!C42,"")</f>
        <v/>
      </c>
      <c r="D42" s="811" t="str" cm="1">
        <f t="array" ref="D42">IFBLANK(_CF!D42,"")</f>
        <v/>
      </c>
      <c r="E42" s="811"/>
      <c r="F42" s="574"/>
      <c r="G42" s="401"/>
      <c r="H42" s="401"/>
      <c r="I42" s="401"/>
      <c r="J42" s="401"/>
      <c r="K42" s="401"/>
      <c r="N42" s="158"/>
      <c r="O42" s="101"/>
      <c r="P42" s="151"/>
      <c r="Q42" s="151"/>
      <c r="R42" s="140"/>
      <c r="S42" s="289"/>
      <c r="T42" s="289"/>
      <c r="U42" s="39"/>
      <c r="W42" s="3074"/>
      <c r="X42" s="1337"/>
      <c r="Y42" s="3075"/>
      <c r="Z42" s="1509"/>
      <c r="AA42" s="95"/>
      <c r="AB42" s="992"/>
      <c r="AC42" s="1164"/>
      <c r="AD42" s="1253" t="str">
        <f ca="1"/>
        <v>O: 0 / 0</v>
      </c>
      <c r="AE42" s="1253" t="str">
        <f ca="1"/>
        <v>O: 0 / 0</v>
      </c>
      <c r="AF42" s="1253" t="str">
        <f ca="1"/>
        <v>O: 0 / 0</v>
      </c>
      <c r="AG42" s="1253" t="str">
        <f ca="1"/>
        <v>O: 0 / 0</v>
      </c>
      <c r="AH42" s="1253" t="str">
        <f ca="1"/>
        <v>O: 0 / 0</v>
      </c>
      <c r="AI42" s="1253" t="str">
        <f ca="1"/>
        <v>O: 0 / 0</v>
      </c>
      <c r="AJ42" s="1253" t="str">
        <f ca="1"/>
        <v>O: 0 / 0</v>
      </c>
      <c r="AK42" s="1253" t="str">
        <f ca="1"/>
        <v>O: 0 / 0</v>
      </c>
      <c r="AL42" s="1253" t="str">
        <f ca="1"/>
        <v>O: 0 / 0</v>
      </c>
      <c r="AM42" s="1253" t="str">
        <f ca="1"/>
        <v>O: 0 / 0</v>
      </c>
      <c r="AN42" s="1253" t="str">
        <f ca="1"/>
        <v>O: 0 / 0</v>
      </c>
      <c r="AO42" s="1253" t="str">
        <f ca="1"/>
        <v>O: 0 / 0</v>
      </c>
      <c r="AP42" s="1253" t="str">
        <f ca="1"/>
        <v>O: 0 / 0</v>
      </c>
      <c r="AQ42" s="1253" t="str">
        <f ca="1"/>
        <v>O: 0 / 0</v>
      </c>
      <c r="AR42" s="1253" t="str">
        <f ca="1"/>
        <v>O: 0 / 0</v>
      </c>
      <c r="AS42" s="1253" t="str">
        <f ca="1"/>
        <v>O: 0 / 0</v>
      </c>
      <c r="AT42" s="1253" t="str">
        <f ca="1"/>
        <v>O: 0 / 0</v>
      </c>
      <c r="AU42" s="1253" t="str">
        <f ca="1"/>
        <v>O: 0 / 0</v>
      </c>
      <c r="AV42" s="1253" t="str">
        <f ca="1"/>
        <v>O: 0 / 0</v>
      </c>
      <c r="AW42" s="1253" t="str">
        <f ca="1"/>
        <v>O: 0 / 0</v>
      </c>
      <c r="AX42" s="1253" t="str">
        <f ca="1"/>
        <v>O: 0 / 0</v>
      </c>
      <c r="AY42" s="1253" t="str">
        <f ca="1"/>
        <v>O: 0 / 0</v>
      </c>
      <c r="AZ42" s="1253" t="str">
        <f ca="1"/>
        <v>O: 0 / 0</v>
      </c>
      <c r="BA42" s="1253" t="str">
        <f ca="1"/>
        <v>O: 0 / 0</v>
      </c>
      <c r="BB42" s="1253" t="str">
        <f ca="1"/>
        <v>O: 0 / 0</v>
      </c>
      <c r="BC42" s="1253" t="str">
        <f ca="1"/>
        <v>O: 0 / 0</v>
      </c>
      <c r="BD42" s="1253" t="str">
        <f ca="1"/>
        <v>O: 0 / 0</v>
      </c>
      <c r="BE42" s="1253" t="str">
        <f ca="1"/>
        <v>O: 0 / 0</v>
      </c>
      <c r="BF42" s="1253" t="str">
        <f ca="1"/>
        <v>O: 0 / 0</v>
      </c>
      <c r="BG42" s="1253" t="str">
        <f ca="1"/>
        <v>O: 0 / 0</v>
      </c>
      <c r="BH42" s="1253" t="str">
        <f ca="1"/>
        <v>O: 0 / 0</v>
      </c>
      <c r="BI42" s="1253" t="str">
        <f ca="1"/>
        <v>O: 0 / 0</v>
      </c>
      <c r="BJ42" s="1253" t="str">
        <f ca="1"/>
        <v>O: 0 / 0</v>
      </c>
      <c r="BK42" s="1253" t="str">
        <f ca="1"/>
        <v>O: 0 / 0</v>
      </c>
      <c r="BL42" s="1253" t="str">
        <f ca="1"/>
        <v>O: 0 / 0</v>
      </c>
      <c r="BM42" s="1253" t="str">
        <f ca="1"/>
        <v>O: 0 / 0</v>
      </c>
      <c r="BN42" s="1253" t="str">
        <f ca="1"/>
        <v>O: 0 / 0</v>
      </c>
      <c r="BO42" s="2099"/>
      <c r="BP42" s="2099"/>
      <c r="BQ42" s="2099"/>
      <c r="BR42" s="2099"/>
      <c r="BS42" s="2099"/>
      <c r="BT42" s="2099"/>
      <c r="BU42" s="2099"/>
      <c r="BV42" s="2099"/>
      <c r="BW42" s="2099"/>
      <c r="BX42" s="2099"/>
      <c r="BY42" s="2099"/>
      <c r="BZ42" s="2099"/>
      <c r="CA42" s="1330"/>
      <c r="CB42" s="537"/>
      <c r="CC42" s="1493"/>
      <c r="CD42" s="1773"/>
      <c r="CE42" s="1774"/>
      <c r="CF42" s="1471"/>
      <c r="CG42" s="1775"/>
      <c r="CH42" s="1776"/>
      <c r="CI42" s="1314"/>
      <c r="CJ42" s="1777"/>
      <c r="CK42" s="1778"/>
      <c r="CL42" s="1314"/>
      <c r="CM42" s="1786"/>
      <c r="CN42" s="1787"/>
      <c r="CO42" s="34"/>
    </row>
    <row r="43" spans="1:137" ht="27.75" customHeight="1">
      <c r="A43" s="1626"/>
      <c r="B43" s="811" t="str" cm="1">
        <f t="array" ref="B43">IFBLANK( _CF!F43,"")</f>
        <v/>
      </c>
      <c r="C43" s="811" t="str" cm="1">
        <f t="array" ref="C43">IFBLANK(_CF!C43,"")</f>
        <v/>
      </c>
      <c r="D43" s="811" t="str" cm="1">
        <f t="array" ref="D43">IFBLANK(_CF!D43,"")</f>
        <v/>
      </c>
      <c r="E43" s="854"/>
      <c r="F43" s="853"/>
      <c r="G43" s="401"/>
      <c r="H43" s="401"/>
      <c r="I43" s="401"/>
      <c r="J43" s="1072"/>
      <c r="K43" s="574"/>
      <c r="N43" s="158"/>
      <c r="O43" s="101"/>
      <c r="P43" s="52"/>
      <c r="Q43" s="101"/>
      <c r="R43" s="126"/>
      <c r="S43" s="101"/>
      <c r="T43" s="101"/>
      <c r="U43" s="39"/>
      <c r="W43" s="1134"/>
      <c r="X43" s="1335"/>
      <c r="Y43" s="1335"/>
      <c r="Z43" s="1510"/>
      <c r="AA43" s="194"/>
      <c r="AB43" s="267" t="s">
        <v>107</v>
      </c>
      <c r="AC43" s="194"/>
      <c r="AD43" s="977" cm="1">
        <f t="array" ref="AD43:BN43">array_timeline</f>
        <v>44926</v>
      </c>
      <c r="AE43" s="977">
        <v>44957</v>
      </c>
      <c r="AF43" s="977">
        <v>44985</v>
      </c>
      <c r="AG43" s="977">
        <v>45016</v>
      </c>
      <c r="AH43" s="977">
        <v>45046</v>
      </c>
      <c r="AI43" s="977">
        <v>45077</v>
      </c>
      <c r="AJ43" s="977">
        <v>45107</v>
      </c>
      <c r="AK43" s="977">
        <v>45138</v>
      </c>
      <c r="AL43" s="977">
        <v>45169</v>
      </c>
      <c r="AM43" s="977">
        <v>45199</v>
      </c>
      <c r="AN43" s="977">
        <v>45230</v>
      </c>
      <c r="AO43" s="977">
        <v>45260</v>
      </c>
      <c r="AP43" s="977">
        <v>45291</v>
      </c>
      <c r="AQ43" s="977">
        <v>45322</v>
      </c>
      <c r="AR43" s="977">
        <v>45351</v>
      </c>
      <c r="AS43" s="977">
        <v>45382</v>
      </c>
      <c r="AT43" s="977">
        <v>45412</v>
      </c>
      <c r="AU43" s="977">
        <v>45443</v>
      </c>
      <c r="AV43" s="977">
        <v>45473</v>
      </c>
      <c r="AW43" s="977">
        <v>45504</v>
      </c>
      <c r="AX43" s="977">
        <v>45535</v>
      </c>
      <c r="AY43" s="977">
        <v>45565</v>
      </c>
      <c r="AZ43" s="977">
        <v>45596</v>
      </c>
      <c r="BA43" s="977">
        <v>45626</v>
      </c>
      <c r="BB43" s="977">
        <v>45657</v>
      </c>
      <c r="BC43" s="977">
        <v>45688</v>
      </c>
      <c r="BD43" s="977">
        <v>45716</v>
      </c>
      <c r="BE43" s="977">
        <v>45747</v>
      </c>
      <c r="BF43" s="977">
        <v>45777</v>
      </c>
      <c r="BG43" s="977">
        <v>45808</v>
      </c>
      <c r="BH43" s="977">
        <v>45838</v>
      </c>
      <c r="BI43" s="977">
        <v>45869</v>
      </c>
      <c r="BJ43" s="977">
        <v>45900</v>
      </c>
      <c r="BK43" s="977">
        <v>45930</v>
      </c>
      <c r="BL43" s="977">
        <v>45961</v>
      </c>
      <c r="BM43" s="977">
        <v>45991</v>
      </c>
      <c r="BN43" s="978">
        <v>46022</v>
      </c>
      <c r="BO43" s="2090"/>
      <c r="BP43" s="2090"/>
      <c r="BQ43" s="2090"/>
      <c r="BR43" s="2090"/>
      <c r="BS43" s="2090"/>
      <c r="BT43" s="2090"/>
      <c r="BU43" s="2090"/>
      <c r="BV43" s="2090"/>
      <c r="BW43" s="2090"/>
      <c r="BX43" s="2090"/>
      <c r="BY43" s="2090"/>
      <c r="BZ43" s="2090"/>
      <c r="CA43" s="1488"/>
      <c r="CB43" s="537"/>
      <c r="CC43" s="1484"/>
      <c r="CD43" s="1779" t="e" cm="1">
        <f t="array" aca="1" ref="CD43" ca="1">EOMONTH(val_currentFYE,-24)</f>
        <v>#NAME?</v>
      </c>
      <c r="CE43" s="1780" t="e" cm="1">
        <f t="array" aca="1" ref="CE43" ca="1">EOMONTH(val_currentFYE,-12)</f>
        <v>#NAME?</v>
      </c>
      <c r="CF43" s="1192"/>
      <c r="CG43" s="1782">
        <f>EOMONTH(val_asOfDate,-1)</f>
        <v>45991</v>
      </c>
      <c r="CH43" s="1783">
        <f>EOMONTH(val_asOfDate,0)</f>
        <v>46022</v>
      </c>
      <c r="CI43" s="1781"/>
      <c r="CJ43" s="1784">
        <f>EOMONTH(val_asOfDate,-1)</f>
        <v>45991</v>
      </c>
      <c r="CK43" s="1785">
        <f>EOMONTH(val_asOfDate,0)</f>
        <v>46022</v>
      </c>
      <c r="CL43" s="128"/>
      <c r="CM43" s="1788" t="e" cm="1">
        <f t="array" aca="1" ref="CM43" ca="1">val_currentFYE</f>
        <v>#NAME?</v>
      </c>
      <c r="CN43" s="1789" t="e" cm="1">
        <f t="array" aca="1" ref="CN43" ca="1">val_currentFYE</f>
        <v>#NAME?</v>
      </c>
      <c r="CO43" s="34"/>
    </row>
    <row r="44" spans="1:137" ht="27.75" customHeight="1">
      <c r="A44" s="1626"/>
      <c r="B44" s="811" t="str" cm="1">
        <f t="array" ref="B44">IFBLANK( _CF!F44,"")</f>
        <v/>
      </c>
      <c r="C44" s="811" t="str" cm="1">
        <f t="array" ref="C44">IFBLANK(_CF!C44,"")</f>
        <v/>
      </c>
      <c r="D44" s="811" t="str" cm="1">
        <f t="array" ref="D44">IFBLANK(_CF!D44,"")</f>
        <v/>
      </c>
      <c r="E44" s="854"/>
      <c r="F44" s="853"/>
      <c r="G44" s="401"/>
      <c r="H44" s="401"/>
      <c r="I44" s="401"/>
      <c r="J44" s="401"/>
      <c r="K44" s="401"/>
      <c r="N44" s="158"/>
      <c r="O44" s="101"/>
      <c r="P44" s="52"/>
      <c r="Q44" s="101"/>
      <c r="R44" s="126"/>
      <c r="S44" s="101"/>
      <c r="T44" s="101"/>
      <c r="U44" s="39"/>
      <c r="W44" s="1225" t="s">
        <v>94</v>
      </c>
      <c r="X44" s="1503"/>
      <c r="Y44" s="1226" t="str">
        <f>val_company&amp; " Internal Accounts"</f>
        <v>Therme Horizon Internal Accounts</v>
      </c>
      <c r="Z44" s="1227"/>
      <c r="AA44" s="1227"/>
      <c r="AB44" s="1226" t="s">
        <v>227</v>
      </c>
      <c r="AC44" s="1226"/>
      <c r="AD44" s="1227" t="str">
        <f>_CF!AW44</f>
        <v>Budget</v>
      </c>
      <c r="AE44" s="1227" t="str">
        <f>_CF!AX44</f>
        <v>Budget</v>
      </c>
      <c r="AF44" s="1227" t="str">
        <f>_CF!AY44</f>
        <v>Budget</v>
      </c>
      <c r="AG44" s="1227" t="str">
        <f>_CF!AZ44</f>
        <v>Budget</v>
      </c>
      <c r="AH44" s="1227" t="str">
        <f>_CF!BA44</f>
        <v>Budget</v>
      </c>
      <c r="AI44" s="1227" t="str">
        <f>_CF!BB44</f>
        <v>Budget</v>
      </c>
      <c r="AJ44" s="1227" t="str">
        <f>_CF!BC44</f>
        <v>Budget</v>
      </c>
      <c r="AK44" s="1227" t="str">
        <f>_CF!BD44</f>
        <v>Budget</v>
      </c>
      <c r="AL44" s="1227" t="str">
        <f>_CF!BE44</f>
        <v>Budget</v>
      </c>
      <c r="AM44" s="1227" t="str">
        <f>_CF!BF44</f>
        <v>Budget</v>
      </c>
      <c r="AN44" s="1227" t="str">
        <f>_CF!BG44</f>
        <v>Budget</v>
      </c>
      <c r="AO44" s="1227" t="str">
        <f>_CF!BH44</f>
        <v>Budget</v>
      </c>
      <c r="AP44" s="1227" t="str">
        <f>_CF!BI44</f>
        <v>Budget</v>
      </c>
      <c r="AQ44" s="1227" t="str">
        <f>_CF!BJ44</f>
        <v>Budget</v>
      </c>
      <c r="AR44" s="1227" t="str">
        <f>_CF!BK44</f>
        <v>Budget</v>
      </c>
      <c r="AS44" s="1227" t="str">
        <f>_CF!BL44</f>
        <v>Budget</v>
      </c>
      <c r="AT44" s="1227" t="str">
        <f>_CF!BM44</f>
        <v>Budget</v>
      </c>
      <c r="AU44" s="1227" t="str">
        <f>_CF!BN44</f>
        <v>Budget</v>
      </c>
      <c r="AV44" s="1227">
        <f>_CF!BO44</f>
        <v>0</v>
      </c>
      <c r="AW44" s="1227">
        <f>_CF!BP44</f>
        <v>0</v>
      </c>
      <c r="AX44" s="1227">
        <f>_CF!BQ44</f>
        <v>0</v>
      </c>
      <c r="AY44" s="1227">
        <f>_CF!BR44</f>
        <v>0</v>
      </c>
      <c r="AZ44" s="1227">
        <f>_CF!BS44</f>
        <v>0</v>
      </c>
      <c r="BA44" s="1227">
        <f>_CF!BT44</f>
        <v>0</v>
      </c>
      <c r="BB44" s="1227">
        <f>_CF!BU44</f>
        <v>0</v>
      </c>
      <c r="BC44" s="1227">
        <f>_CF!BV44</f>
        <v>0</v>
      </c>
      <c r="BD44" s="1227">
        <f>_CF!BW44</f>
        <v>0</v>
      </c>
      <c r="BE44" s="1227">
        <f>_CF!BX44</f>
        <v>0</v>
      </c>
      <c r="BF44" s="1227">
        <f>_CF!BY44</f>
        <v>0</v>
      </c>
      <c r="BG44" s="1227">
        <f>_CF!BZ44</f>
        <v>0</v>
      </c>
      <c r="BH44" s="1227">
        <f>_CF!CA44</f>
        <v>0</v>
      </c>
      <c r="BI44" s="1227">
        <f>_CF!CB44</f>
        <v>0</v>
      </c>
      <c r="BJ44" s="1227">
        <f>_CF!CC44</f>
        <v>0</v>
      </c>
      <c r="BK44" s="1227" t="str">
        <f>_CF!CD44</f>
        <v>Budget</v>
      </c>
      <c r="BL44" s="1227" t="str">
        <f>_CF!CE44</f>
        <v>Budget</v>
      </c>
      <c r="BM44" s="1227">
        <f>_CF!CF44</f>
        <v>0</v>
      </c>
      <c r="BN44" s="1228" t="str">
        <f>_CF!CG44</f>
        <v>Budget</v>
      </c>
      <c r="BO44" s="2094"/>
      <c r="BP44" s="2094"/>
      <c r="BQ44" s="2094"/>
      <c r="BR44" s="2094"/>
      <c r="BS44" s="2094"/>
      <c r="BT44" s="2094"/>
      <c r="BU44" s="2094"/>
      <c r="BV44" s="2094"/>
      <c r="BW44" s="2094"/>
      <c r="BX44" s="2094"/>
      <c r="BY44" s="2094"/>
      <c r="BZ44" s="2094"/>
      <c r="CA44" s="384"/>
      <c r="CC44" s="33"/>
      <c r="CD44" s="1720" t="str">
        <f>_CF!CD44</f>
        <v>Budget</v>
      </c>
      <c r="CE44" s="1721" t="str">
        <f>_CF!CE44</f>
        <v>Budget</v>
      </c>
      <c r="CF44" s="128"/>
      <c r="CG44" s="1734" t="str">
        <f>_CF!CG44</f>
        <v>Budget</v>
      </c>
      <c r="CH44" s="1735" t="str">
        <f>_CF!CH44</f>
        <v>Budget</v>
      </c>
      <c r="CI44" s="207" t="str">
        <f>$AD44</f>
        <v>Budget</v>
      </c>
      <c r="CJ44" s="1724" t="str">
        <f>_CF!CJ44</f>
        <v>Budget</v>
      </c>
      <c r="CK44" s="1725" t="str">
        <f>_CF!CK44</f>
        <v>Budget</v>
      </c>
      <c r="CL44" s="869"/>
      <c r="CM44" s="1198" t="str">
        <f>_CF!CM44</f>
        <v>Original Budget</v>
      </c>
      <c r="CN44" s="1199" t="str">
        <f>_CF!CN44</f>
        <v>LE</v>
      </c>
      <c r="CO44" s="34"/>
    </row>
    <row r="45" spans="1:137" ht="21" customHeight="1">
      <c r="A45" s="1626" t="s">
        <v>96</v>
      </c>
      <c r="B45" s="811" t="str" cm="1">
        <f t="array" ref="B45">IFBLANK( _CF!F45,"")</f>
        <v>Reported EBITDA</v>
      </c>
      <c r="C45" s="811" t="str" cm="1">
        <f t="array" ref="C45">IFBLANK(_CF!C45,"")</f>
        <v>Reported EBITDA (Company View)</v>
      </c>
      <c r="D45" s="1549"/>
      <c r="E45" s="811"/>
      <c r="F45" s="574"/>
      <c r="G45" s="574"/>
      <c r="H45" s="401">
        <v>2</v>
      </c>
      <c r="I45" s="401">
        <v>1</v>
      </c>
      <c r="J45" s="401"/>
      <c r="K45" s="401"/>
      <c r="N45" s="158"/>
      <c r="O45" s="101"/>
      <c r="P45" s="52"/>
      <c r="Q45" s="101"/>
      <c r="R45" s="126"/>
      <c r="S45" s="101"/>
      <c r="T45" s="101"/>
      <c r="U45" s="39"/>
      <c r="W45" s="933" t="str" cm="1">
        <f t="array" ref="W45">fx_scenarioConverter(W41)</f>
        <v>Budget</v>
      </c>
      <c r="X45" s="2055">
        <f>_CF!X45</f>
        <v>0</v>
      </c>
      <c r="Y45" s="709" t="str">
        <f t="shared" ref="Y45:Y62" si="6">Y20</f>
        <v>Reported EBITDA</v>
      </c>
      <c r="Z45" s="198" cm="1">
        <f t="array" ref="Z45">_xlfn.SWITCH(
    TRUE,
    _CF!$L45=TRUE, 1,
    _CF!$L45=FALSE,-1,
    _CF!$L45=-1,0,
"n/a"
)</f>
        <v>0</v>
      </c>
      <c r="AA45" s="200"/>
      <c r="AB45" s="88" t="str">
        <f>_CF!AB45</f>
        <v>Reported EBITDA</v>
      </c>
      <c r="AC45" s="88" t="e" cm="1" vm="5">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#VALUE!</v>
      </c>
      <c r="AD45" s="918">
        <f>_xlfn.XLOOKUP($AB45,PL!$AB$76:$AB$97,PL!AD76:AD97)</f>
        <v>3</v>
      </c>
      <c r="AE45" s="918">
        <f>_xlfn.XLOOKUP($AB45,PL!$AB$76:$AB$97,PL!AE76:AE97)</f>
        <v>3</v>
      </c>
      <c r="AF45" s="918">
        <f>_xlfn.XLOOKUP($AB45,PL!$AB$76:$AB$97,PL!AF76:AF97)</f>
        <v>3</v>
      </c>
      <c r="AG45" s="918">
        <f>_xlfn.XLOOKUP($AB45,PL!$AB$76:$AB$97,PL!AG76:AG97)</f>
        <v>3</v>
      </c>
      <c r="AH45" s="918">
        <f>_xlfn.XLOOKUP($AB45,PL!$AB$76:$AB$97,PL!AH76:AH97)</f>
        <v>3</v>
      </c>
      <c r="AI45" s="918">
        <f>_xlfn.XLOOKUP($AB45,PL!$AB$76:$AB$97,PL!AI76:AI97)</f>
        <v>3</v>
      </c>
      <c r="AJ45" s="918">
        <f>_xlfn.XLOOKUP($AB45,PL!$AB$76:$AB$97,PL!AJ76:AJ97)</f>
        <v>3</v>
      </c>
      <c r="AK45" s="918">
        <f>_xlfn.XLOOKUP($AB45,PL!$AB$76:$AB$97,PL!AK76:AK97)</f>
        <v>3</v>
      </c>
      <c r="AL45" s="918">
        <f>_xlfn.XLOOKUP($AB45,PL!$AB$76:$AB$97,PL!AL76:AL97)</f>
        <v>3</v>
      </c>
      <c r="AM45" s="918">
        <f>_xlfn.XLOOKUP($AB45,PL!$AB$76:$AB$97,PL!AM76:AM97)</f>
        <v>3</v>
      </c>
      <c r="AN45" s="918">
        <f>_xlfn.XLOOKUP($AB45,PL!$AB$76:$AB$97,PL!AN76:AN97)</f>
        <v>3</v>
      </c>
      <c r="AO45" s="918">
        <f>_xlfn.XLOOKUP($AB45,PL!$AB$76:$AB$97,PL!AO76:AO97)</f>
        <v>3</v>
      </c>
      <c r="AP45" s="918">
        <f>_xlfn.XLOOKUP($AB45,PL!$AB$76:$AB$97,PL!AP76:AP97)</f>
        <v>3</v>
      </c>
      <c r="AQ45" s="918">
        <f>_xlfn.XLOOKUP($AB45,PL!$AB$76:$AB$97,PL!AQ76:AQ97)</f>
        <v>3</v>
      </c>
      <c r="AR45" s="918">
        <f>_xlfn.XLOOKUP($AB45,PL!$AB$76:$AB$97,PL!AR76:AR97)</f>
        <v>3</v>
      </c>
      <c r="AS45" s="918">
        <f>_xlfn.XLOOKUP($AB45,PL!$AB$76:$AB$97,PL!AS76:AS97)</f>
        <v>3</v>
      </c>
      <c r="AT45" s="918">
        <f>_xlfn.XLOOKUP($AB45,PL!$AB$76:$AB$97,PL!AT76:AT97)</f>
        <v>3</v>
      </c>
      <c r="AU45" s="918">
        <f>_xlfn.XLOOKUP($AB45,PL!$AB$76:$AB$97,PL!AU76:AU97)</f>
        <v>3</v>
      </c>
      <c r="AV45" s="918">
        <f>_xlfn.XLOOKUP($AB45,PL!$AB$76:$AB$97,PL!AV76:AV97)</f>
        <v>3</v>
      </c>
      <c r="AW45" s="918">
        <f>_xlfn.XLOOKUP($AB45,PL!$AB$76:$AB$97,PL!AW76:AW97)</f>
        <v>3</v>
      </c>
      <c r="AX45" s="918">
        <f>_xlfn.XLOOKUP($AB45,PL!$AB$76:$AB$97,PL!AX76:AX97)</f>
        <v>3</v>
      </c>
      <c r="AY45" s="918">
        <f>_xlfn.XLOOKUP($AB45,PL!$AB$76:$AB$97,PL!AY76:AY97)</f>
        <v>3</v>
      </c>
      <c r="AZ45" s="918">
        <f>_xlfn.XLOOKUP($AB45,PL!$AB$76:$AB$97,PL!AZ76:AZ97)</f>
        <v>3</v>
      </c>
      <c r="BA45" s="918">
        <f>_xlfn.XLOOKUP($AB45,PL!$AB$76:$AB$97,PL!BA76:BA97)</f>
        <v>3</v>
      </c>
      <c r="BB45" s="918">
        <f>_xlfn.XLOOKUP($AB45,PL!$AB$76:$AB$97,PL!BB76:BB97)</f>
        <v>3</v>
      </c>
      <c r="BC45" s="918">
        <f>_xlfn.XLOOKUP($AB45,PL!$AB$76:$AB$97,PL!BC76:BC97)</f>
        <v>3</v>
      </c>
      <c r="BD45" s="918">
        <f>_xlfn.XLOOKUP($AB45,PL!$AB$76:$AB$97,PL!BD76:BD97)</f>
        <v>3</v>
      </c>
      <c r="BE45" s="918">
        <f>_xlfn.XLOOKUP($AB45,PL!$AB$76:$AB$97,PL!BE76:BE97)</f>
        <v>3</v>
      </c>
      <c r="BF45" s="918">
        <f>_xlfn.XLOOKUP($AB45,PL!$AB$76:$AB$97,PL!BF76:BF97)</f>
        <v>3</v>
      </c>
      <c r="BG45" s="918">
        <f>_xlfn.XLOOKUP($AB45,PL!$AB$76:$AB$97,PL!BG76:BG97)</f>
        <v>3</v>
      </c>
      <c r="BH45" s="918">
        <f>_xlfn.XLOOKUP($AB45,PL!$AB$76:$AB$97,PL!BH76:BH97)</f>
        <v>3</v>
      </c>
      <c r="BI45" s="918">
        <f>_xlfn.XLOOKUP($AB45,PL!$AB$76:$AB$97,PL!BI76:BI97)</f>
        <v>3</v>
      </c>
      <c r="BJ45" s="918">
        <f>_xlfn.XLOOKUP($AB45,PL!$AB$76:$AB$97,PL!BJ76:BJ97)</f>
        <v>3</v>
      </c>
      <c r="BK45" s="918">
        <f>_xlfn.XLOOKUP($AB45,PL!$AB$76:$AB$97,PL!BK76:BK97)</f>
        <v>3</v>
      </c>
      <c r="BL45" s="918">
        <f>_xlfn.XLOOKUP($AB45,PL!$AB$76:$AB$97,PL!BL76:BL97)</f>
        <v>3</v>
      </c>
      <c r="BM45" s="918">
        <f>_xlfn.XLOOKUP($AB45,PL!$AB$76:$AB$97,PL!BM76:BM97)</f>
        <v>3</v>
      </c>
      <c r="BN45" s="1224">
        <f>_xlfn.XLOOKUP($AB45,PL!$AB$76:$AB$97,PL!BN76:BN97)</f>
        <v>3</v>
      </c>
      <c r="BO45" s="2114"/>
      <c r="BP45" s="2114"/>
      <c r="BQ45" s="2114"/>
      <c r="BR45" s="2114"/>
      <c r="BS45" s="2114"/>
      <c r="BT45" s="2114"/>
      <c r="BU45" s="2114"/>
      <c r="BV45" s="2114"/>
      <c r="BW45" s="2114"/>
      <c r="BX45" s="2114"/>
      <c r="BY45" s="2114"/>
      <c r="BZ45" s="2114"/>
      <c r="CA45" s="1488"/>
      <c r="CB45" s="537"/>
      <c r="CC45" s="1484"/>
      <c r="CD45" s="1461" t="e" cm="1">
        <f t="array" aca="1" ref="CD45" ca="1">_xlfn.LET( _xlpm.CheckBlank, SUM(CF!$AD45:$BN45) = 0, IF(_xlpm.CheckBlank, "", SUM(_xlfn._xlws.FILTER(CF!$AD45:$BN45,(YEAR(CF!$AD$12:$BN$12)=CF!CD$12)*(array_timeline&lt;=CF!CD$11)))))</f>
        <v>#NAME?</v>
      </c>
      <c r="CE45" s="1461" t="e" cm="1">
        <f t="array" aca="1" ref="CE45" ca="1">_xlfn.LET( _xlpm.CheckBlank, SUM(CF!$AD45:$BN45) = 0, IF(_xlpm.CheckBlank, "", SUM(_xlfn._xlws.FILTER(CF!$AD45:$BN45,(YEAR(CF!$AD$12:$BN$12)=CF!CE$12)*(array_timeline&lt;=CF!CE$11)))))</f>
        <v>#NAME?</v>
      </c>
      <c r="CF45" s="1463"/>
      <c r="CG45" s="1461" t="e" cm="1">
        <f t="array" aca="1" ref="CG45" ca="1">_xlfn.LET(_xlpm.CheckBlank,SUM(CF!$AD45:$BN45)=0,IF(_xlpm.CheckBlank,"",SUM(_xlfn._xlws.FILTER(CF!$AD45:$BN45,(YEAR(CF!$AD$12:$BN$12)=CF!CG$12)*(array_timeline&lt;=CF!CG$11)))))</f>
        <v>#NAME?</v>
      </c>
      <c r="CH45" s="1461" t="e" cm="1">
        <f t="array" aca="1" ref="CH45" ca="1">_xlfn.LET(_xlpm.CheckBlank,SUM(CF!$AD45:$BN45)=0,IF(_xlpm.CheckBlank,"",SUM(_xlfn._xlws.FILTER(CF!$AD45:$BN45,(YEAR(CF!$AD$12:$BN$12)=CF!CH$12)*(array_timeline&lt;=CF!CH$11)))))</f>
        <v>#NAME?</v>
      </c>
      <c r="CI45" s="1314"/>
      <c r="CJ45" s="1461" cm="1">
        <f t="array" ref="CJ45">_xlfn.LET( _xlpm.CheckBlank, SUM(CF!$AD45:$BN45) = 0, IF(_xlpm.CheckBlank, "", SUM(_xlfn.TAKE(_xlfn.DROP(CF!$AD45:$BN45, ,-DATEDIFF(CF!CJ$11, val_asOfDate,"M")),1,-12))))</f>
        <v>36</v>
      </c>
      <c r="CK45" s="1461" cm="1">
        <f t="array" ref="CK45">_xlfn.LET( _xlpm.CheckBlank, SUM(CF!$AD45:$BN45) = 0, IF(_xlpm.CheckBlank, "", SUM(_xlfn.TAKE(_xlfn.DROP(CF!$AD45:$BN45, ,-DATEDIFF(CF!CK$11, val_asOfDate,"M")),1,-12))))</f>
        <v>36</v>
      </c>
      <c r="CL45" s="1314"/>
      <c r="CM45" s="541">
        <f t="shared" ref="CM45:CN62" si="7">CM20</f>
        <v>3</v>
      </c>
      <c r="CN45" s="541">
        <f t="shared" si="7"/>
        <v>3</v>
      </c>
      <c r="CO45" s="34"/>
      <c r="CW45" s="1883" t="str" cm="1">
        <f t="array" aca="1" ref="CW45" ca="1">IFERROR(IF(AD45*fxVal_normal=_CF!AD45,"",IF(OR(AD45="", NOT(ISNUMBER(AD45)), ISERROR(AD45), $B45=""), "",
   IF($I45=1,
      IFBLANK(
         _xldudf_CX_PUSH(AD45*fxVal_normal, CX_ENTITY, $B45, AD$11, AD$14, AD$44,),
         ""
      ),
      IF($I45=2,
         IFBLANK(
            _xldudf_CX_PUSH(AD45, CX_ENTITY, $B45, AD$11, AD$14, AD$44,),
            ""
         ),
         IF($I45=3,
            "",
            IFBLANK(
               _xldudf_CX_PUSH(AD45, CX_ENTITY, $B45, AD$11, AD$14, AD$44,),
               ""
            )
         )
      )
   )
)),"")</f>
        <v/>
      </c>
      <c r="CX45" s="1883" t="str" cm="1">
        <f t="array" aca="1" ref="CX45" ca="1">IFERROR(IF(AE45*fxVal_normal=_CF!AE45,"",IF(OR(AE45="", NOT(ISNUMBER(AE45)), ISERROR(AE45), $B45=""), "",
   IF($I45=1,
      IFBLANK(
         _xldudf_CX_PUSH(AE45*fxVal_normal, CX_ENTITY, $B45, AE$11, AE$14, AE$44,),
         ""
      ),
      IF($I45=2,
         IFBLANK(
            _xldudf_CX_PUSH(AE45, CX_ENTITY, $B45, AE$11, AE$14, AE$44,),
            ""
         ),
         IF($I45=3,
            "",
            IFBLANK(
               _xldudf_CX_PUSH(AE45, CX_ENTITY, $B45, AE$11, AE$14, AE$44,),
               ""
            )
         )
      )
   )
)),"")</f>
        <v/>
      </c>
      <c r="CY45" s="1883" t="str" cm="1">
        <f t="array" aca="1" ref="CY45" ca="1">IFERROR(IF(AF45*fxVal_normal=_CF!AF45,"",IF(OR(AF45="", NOT(ISNUMBER(AF45)), ISERROR(AF45), $B45=""), "",
   IF($I45=1,
      IFBLANK(
         _xldudf_CX_PUSH(AF45*fxVal_normal, CX_ENTITY, $B45, AF$11, AF$14, AF$44,),
         ""
      ),
      IF($I45=2,
         IFBLANK(
            _xldudf_CX_PUSH(AF45, CX_ENTITY, $B45, AF$11, AF$14, AF$44,),
            ""
         ),
         IF($I45=3,
            "",
            IFBLANK(
               _xldudf_CX_PUSH(AF45, CX_ENTITY, $B45, AF$11, AF$14, AF$44,),
               ""
            )
         )
      )
   )
)),"")</f>
        <v/>
      </c>
      <c r="CZ45" s="1883" t="str" cm="1">
        <f t="array" aca="1" ref="CZ45" ca="1">IFERROR(IF(AG45*fxVal_normal=_CF!AG45,"",IF(OR(AG45="", NOT(ISNUMBER(AG45)), ISERROR(AG45), $B45=""), "",
   IF($I45=1,
      IFBLANK(
         _xldudf_CX_PUSH(AG45*fxVal_normal, CX_ENTITY, $B45, AG$11, AG$14, AG$44,),
         ""
      ),
      IF($I45=2,
         IFBLANK(
            _xldudf_CX_PUSH(AG45, CX_ENTITY, $B45, AG$11, AG$14, AG$44,),
            ""
         ),
         IF($I45=3,
            "",
            IFBLANK(
               _xldudf_CX_PUSH(AG45, CX_ENTITY, $B45, AG$11, AG$14, AG$44,),
               ""
            )
         )
      )
   )
)),"")</f>
        <v/>
      </c>
      <c r="DA45" s="1883" t="str" cm="1">
        <f t="array" aca="1" ref="DA45" ca="1">IFERROR(IF(AH45*fxVal_normal=_CF!AH45,"",IF(OR(AH45="", NOT(ISNUMBER(AH45)), ISERROR(AH45), $B45=""), "",
   IF($I45=1,
      IFBLANK(
         _xldudf_CX_PUSH(AH45*fxVal_normal, CX_ENTITY, $B45, AH$11, AH$14, AH$44,),
         ""
      ),
      IF($I45=2,
         IFBLANK(
            _xldudf_CX_PUSH(AH45, CX_ENTITY, $B45, AH$11, AH$14, AH$44,),
            ""
         ),
         IF($I45=3,
            "",
            IFBLANK(
               _xldudf_CX_PUSH(AH45, CX_ENTITY, $B45, AH$11, AH$14, AH$44,),
               ""
            )
         )
      )
   )
)),"")</f>
        <v/>
      </c>
      <c r="DB45" s="1883" t="str" cm="1">
        <f t="array" aca="1" ref="DB45" ca="1">IFERROR(IF(AI45*fxVal_normal=_CF!AI45,"",IF(OR(AI45="", NOT(ISNUMBER(AI45)), ISERROR(AI45), $B45=""), "",
   IF($I45=1,
      IFBLANK(
         _xldudf_CX_PUSH(AI45*fxVal_normal, CX_ENTITY, $B45, AI$11, AI$14, AI$44,),
         ""
      ),
      IF($I45=2,
         IFBLANK(
            _xldudf_CX_PUSH(AI45, CX_ENTITY, $B45, AI$11, AI$14, AI$44,),
            ""
         ),
         IF($I45=3,
            "",
            IFBLANK(
               _xldudf_CX_PUSH(AI45, CX_ENTITY, $B45, AI$11, AI$14, AI$44,),
               ""
            )
         )
      )
   )
)),"")</f>
        <v/>
      </c>
      <c r="DC45" s="1883" t="str" cm="1">
        <f t="array" aca="1" ref="DC45" ca="1">IFERROR(IF(AJ45*fxVal_normal=_CF!AJ45,"",IF(OR(AJ45="", NOT(ISNUMBER(AJ45)), ISERROR(AJ45), $B45=""), "",
   IF($I45=1,
      IFBLANK(
         _xldudf_CX_PUSH(AJ45*fxVal_normal, CX_ENTITY, $B45, AJ$11, AJ$14, AJ$44,),
         ""
      ),
      IF($I45=2,
         IFBLANK(
            _xldudf_CX_PUSH(AJ45, CX_ENTITY, $B45, AJ$11, AJ$14, AJ$44,),
            ""
         ),
         IF($I45=3,
            "",
            IFBLANK(
               _xldudf_CX_PUSH(AJ45, CX_ENTITY, $B45, AJ$11, AJ$14, AJ$44,),
               ""
            )
         )
      )
   )
)),"")</f>
        <v/>
      </c>
      <c r="DD45" s="1883" t="str" cm="1">
        <f t="array" aca="1" ref="DD45" ca="1">IFERROR(IF(AK45*fxVal_normal=_CF!AK45,"",IF(OR(AK45="", NOT(ISNUMBER(AK45)), ISERROR(AK45), $B45=""), "",
   IF($I45=1,
      IFBLANK(
         _xldudf_CX_PUSH(AK45*fxVal_normal, CX_ENTITY, $B45, AK$11, AK$14, AK$44,),
         ""
      ),
      IF($I45=2,
         IFBLANK(
            _xldudf_CX_PUSH(AK45, CX_ENTITY, $B45, AK$11, AK$14, AK$44,),
            ""
         ),
         IF($I45=3,
            "",
            IFBLANK(
               _xldudf_CX_PUSH(AK45, CX_ENTITY, $B45, AK$11, AK$14, AK$44,),
               ""
            )
         )
      )
   )
)),"")</f>
        <v/>
      </c>
      <c r="DE45" s="1883" t="str" cm="1">
        <f t="array" aca="1" ref="DE45" ca="1">IFERROR(IF(AL45*fxVal_normal=_CF!AL45,"",IF(OR(AL45="", NOT(ISNUMBER(AL45)), ISERROR(AL45), $B45=""), "",
   IF($I45=1,
      IFBLANK(
         _xldudf_CX_PUSH(AL45*fxVal_normal, CX_ENTITY, $B45, AL$11, AL$14, AL$44,),
         ""
      ),
      IF($I45=2,
         IFBLANK(
            _xldudf_CX_PUSH(AL45, CX_ENTITY, $B45, AL$11, AL$14, AL$44,),
            ""
         ),
         IF($I45=3,
            "",
            IFBLANK(
               _xldudf_CX_PUSH(AL45, CX_ENTITY, $B45, AL$11, AL$14, AL$44,),
               ""
            )
         )
      )
   )
)),"")</f>
        <v/>
      </c>
      <c r="DF45" s="1883" t="str" cm="1">
        <f t="array" aca="1" ref="DF45" ca="1">IFERROR(IF(AM45*fxVal_normal=_CF!AM45,"",IF(OR(AM45="", NOT(ISNUMBER(AM45)), ISERROR(AM45), $B45=""), "",
   IF($I45=1,
      IFBLANK(
         _xldudf_CX_PUSH(AM45*fxVal_normal, CX_ENTITY, $B45, AM$11, AM$14, AM$44,),
         ""
      ),
      IF($I45=2,
         IFBLANK(
            _xldudf_CX_PUSH(AM45, CX_ENTITY, $B45, AM$11, AM$14, AM$44,),
            ""
         ),
         IF($I45=3,
            "",
            IFBLANK(
               _xldudf_CX_PUSH(AM45, CX_ENTITY, $B45, AM$11, AM$14, AM$44,),
               ""
            )
         )
      )
   )
)),"")</f>
        <v/>
      </c>
      <c r="DG45" s="1883" t="str" cm="1">
        <f t="array" aca="1" ref="DG45" ca="1">IFERROR(IF(AN45*fxVal_normal=_CF!AN45,"",IF(OR(AN45="", NOT(ISNUMBER(AN45)), ISERROR(AN45), $B45=""), "",
   IF($I45=1,
      IFBLANK(
         _xldudf_CX_PUSH(AN45*fxVal_normal, CX_ENTITY, $B45, AN$11, AN$14, AN$44,),
         ""
      ),
      IF($I45=2,
         IFBLANK(
            _xldudf_CX_PUSH(AN45, CX_ENTITY, $B45, AN$11, AN$14, AN$44,),
            ""
         ),
         IF($I45=3,
            "",
            IFBLANK(
               _xldudf_CX_PUSH(AN45, CX_ENTITY, $B45, AN$11, AN$14, AN$44,),
               ""
            )
         )
      )
   )
)),"")</f>
        <v/>
      </c>
      <c r="DH45" s="1883" t="str" cm="1">
        <f t="array" aca="1" ref="DH45" ca="1">IFERROR(IF(AO45*fxVal_normal=_CF!AO45,"",IF(OR(AO45="", NOT(ISNUMBER(AO45)), ISERROR(AO45), $B45=""), "",
   IF($I45=1,
      IFBLANK(
         _xldudf_CX_PUSH(AO45*fxVal_normal, CX_ENTITY, $B45, AO$11, AO$14, AO$44,),
         ""
      ),
      IF($I45=2,
         IFBLANK(
            _xldudf_CX_PUSH(AO45, CX_ENTITY, $B45, AO$11, AO$14, AO$44,),
            ""
         ),
         IF($I45=3,
            "",
            IFBLANK(
               _xldudf_CX_PUSH(AO45, CX_ENTITY, $B45, AO$11, AO$14, AO$44,),
               ""
            )
         )
      )
   )
)),"")</f>
        <v/>
      </c>
      <c r="DI45" s="1883" t="str" cm="1">
        <f t="array" aca="1" ref="DI45" ca="1">IFERROR(IF(AP45*fxVal_normal=_CF!AP45,"",IF(OR(AP45="", NOT(ISNUMBER(AP45)), ISERROR(AP45), $B45=""), "",
   IF($I45=1,
      IFBLANK(
         _xldudf_CX_PUSH(AP45*fxVal_normal, CX_ENTITY, $B45, AP$11, AP$14, AP$44,),
         ""
      ),
      IF($I45=2,
         IFBLANK(
            _xldudf_CX_PUSH(AP45, CX_ENTITY, $B45, AP$11, AP$14, AP$44,),
            ""
         ),
         IF($I45=3,
            "",
            IFBLANK(
               _xldudf_CX_PUSH(AP45, CX_ENTITY, $B45, AP$11, AP$14, AP$44,),
               ""
            )
         )
      )
   )
)),"")</f>
        <v/>
      </c>
      <c r="DJ45" s="1883" t="str" cm="1">
        <f t="array" aca="1" ref="DJ45" ca="1">IFERROR(IF(AQ45*fxVal_normal=_CF!AQ45,"",IF(OR(AQ45="", NOT(ISNUMBER(AQ45)), ISERROR(AQ45), $B45=""), "",
   IF($I45=1,
      IFBLANK(
         _xldudf_CX_PUSH(AQ45*fxVal_normal, CX_ENTITY, $B45, AQ$11, AQ$14, AQ$44,),
         ""
      ),
      IF($I45=2,
         IFBLANK(
            _xldudf_CX_PUSH(AQ45, CX_ENTITY, $B45, AQ$11, AQ$14, AQ$44,),
            ""
         ),
         IF($I45=3,
            "",
            IFBLANK(
               _xldudf_CX_PUSH(AQ45, CX_ENTITY, $B45, AQ$11, AQ$14, AQ$44,),
               ""
            )
         )
      )
   )
)),"")</f>
        <v/>
      </c>
      <c r="DK45" s="1883" t="str" cm="1">
        <f t="array" aca="1" ref="DK45" ca="1">IFERROR(IF(AR45*fxVal_normal=_CF!AR45,"",IF(OR(AR45="", NOT(ISNUMBER(AR45)), ISERROR(AR45), $B45=""), "",
   IF($I45=1,
      IFBLANK(
         _xldudf_CX_PUSH(AR45*fxVal_normal, CX_ENTITY, $B45, AR$11, AR$14, AR$44,),
         ""
      ),
      IF($I45=2,
         IFBLANK(
            _xldudf_CX_PUSH(AR45, CX_ENTITY, $B45, AR$11, AR$14, AR$44,),
            ""
         ),
         IF($I45=3,
            "",
            IFBLANK(
               _xldudf_CX_PUSH(AR45, CX_ENTITY, $B45, AR$11, AR$14, AR$44,),
               ""
            )
         )
      )
   )
)),"")</f>
        <v/>
      </c>
      <c r="DL45" s="1883" t="str" cm="1">
        <f t="array" aca="1" ref="DL45" ca="1">IFERROR(IF(AS45*fxVal_normal=_CF!AS45,"",IF(OR(AS45="", NOT(ISNUMBER(AS45)), ISERROR(AS45), $B45=""), "",
   IF($I45=1,
      IFBLANK(
         _xldudf_CX_PUSH(AS45*fxVal_normal, CX_ENTITY, $B45, AS$11, AS$14, AS$44,),
         ""
      ),
      IF($I45=2,
         IFBLANK(
            _xldudf_CX_PUSH(AS45, CX_ENTITY, $B45, AS$11, AS$14, AS$44,),
            ""
         ),
         IF($I45=3,
            "",
            IFBLANK(
               _xldudf_CX_PUSH(AS45, CX_ENTITY, $B45, AS$11, AS$14, AS$44,),
               ""
            )
         )
      )
   )
)),"")</f>
        <v/>
      </c>
      <c r="DM45" s="1883" t="str" cm="1">
        <f t="array" aca="1" ref="DM45" ca="1">IFERROR(IF(AT45*fxVal_normal=_CF!AT45,"",IF(OR(AT45="", NOT(ISNUMBER(AT45)), ISERROR(AT45), $B45=""), "",
   IF($I45=1,
      IFBLANK(
         _xldudf_CX_PUSH(AT45*fxVal_normal, CX_ENTITY, $B45, AT$11, AT$14, AT$44,),
         ""
      ),
      IF($I45=2,
         IFBLANK(
            _xldudf_CX_PUSH(AT45, CX_ENTITY, $B45, AT$11, AT$14, AT$44,),
            ""
         ),
         IF($I45=3,
            "",
            IFBLANK(
               _xldudf_CX_PUSH(AT45, CX_ENTITY, $B45, AT$11, AT$14, AT$44,),
               ""
            )
         )
      )
   )
)),"")</f>
        <v/>
      </c>
      <c r="DN45" s="1883" t="str" cm="1">
        <f t="array" aca="1" ref="DN45" ca="1">IFERROR(IF(AU45*fxVal_normal=_CF!AU45,"",IF(OR(AU45="", NOT(ISNUMBER(AU45)), ISERROR(AU45), $B45=""), "",
   IF($I45=1,
      IFBLANK(
         _xldudf_CX_PUSH(AU45*fxVal_normal, CX_ENTITY, $B45, AU$11, AU$14, AU$44,),
         ""
      ),
      IF($I45=2,
         IFBLANK(
            _xldudf_CX_PUSH(AU45, CX_ENTITY, $B45, AU$11, AU$14, AU$44,),
            ""
         ),
         IF($I45=3,
            "",
            IFBLANK(
               _xldudf_CX_PUSH(AU45, CX_ENTITY, $B45, AU$11, AU$14, AU$44,),
               ""
            )
         )
      )
   )
)),"")</f>
        <v/>
      </c>
      <c r="DO45" s="1883" t="str" cm="1">
        <f t="array" aca="1" ref="DO45" ca="1">IFERROR(IF(AV45*fxVal_normal=_CF!AV45,"",IF(OR(AV45="", NOT(ISNUMBER(AV45)), ISERROR(AV45), $B45=""), "",
   IF($I45=1,
      IFBLANK(
         _xldudf_CX_PUSH(AV45*fxVal_normal, CX_ENTITY, $B45, AV$11, AV$14, AV$44,),
         ""
      ),
      IF($I45=2,
         IFBLANK(
            _xldudf_CX_PUSH(AV45, CX_ENTITY, $B45, AV$11, AV$14, AV$44,),
            ""
         ),
         IF($I45=3,
            "",
            IFBLANK(
               _xldudf_CX_PUSH(AV45, CX_ENTITY, $B45, AV$11, AV$14, AV$44,),
               ""
            )
         )
      )
   )
)),"")</f>
        <v/>
      </c>
      <c r="DP45" s="1883" t="str" cm="1">
        <f t="array" aca="1" ref="DP45" ca="1">IFERROR(IF(AW45*fxVal_normal=_CF!AW45,"",IF(OR(AW45="", NOT(ISNUMBER(AW45)), ISERROR(AW45), $B45=""), "",
   IF($I45=1,
      IFBLANK(
         _xldudf_CX_PUSH(AW45*fxVal_normal, CX_ENTITY, $B45, AW$11, AW$14, AW$44,),
         ""
      ),
      IF($I45=2,
         IFBLANK(
            _xldudf_CX_PUSH(AW45, CX_ENTITY, $B45, AW$11, AW$14, AW$44,),
            ""
         ),
         IF($I45=3,
            "",
            IFBLANK(
               _xldudf_CX_PUSH(AW45, CX_ENTITY, $B45, AW$11, AW$14, AW$44,),
               ""
            )
         )
      )
   )
)),"")</f>
        <v/>
      </c>
      <c r="DQ45" s="1883" t="str" cm="1">
        <f t="array" aca="1" ref="DQ45" ca="1">IFERROR(IF(AX45*fxVal_normal=_CF!AX45,"",IF(OR(AX45="", NOT(ISNUMBER(AX45)), ISERROR(AX45), $B45=""), "",
   IF($I45=1,
      IFBLANK(
         _xldudf_CX_PUSH(AX45*fxVal_normal, CX_ENTITY, $B45, AX$11, AX$14, AX$44,),
         ""
      ),
      IF($I45=2,
         IFBLANK(
            _xldudf_CX_PUSH(AX45, CX_ENTITY, $B45, AX$11, AX$14, AX$44,),
            ""
         ),
         IF($I45=3,
            "",
            IFBLANK(
               _xldudf_CX_PUSH(AX45, CX_ENTITY, $B45, AX$11, AX$14, AX$44,),
               ""
            )
         )
      )
   )
)),"")</f>
        <v/>
      </c>
      <c r="DR45" s="1883" t="str" cm="1">
        <f t="array" aca="1" ref="DR45" ca="1">IFERROR(IF(AY45*fxVal_normal=_CF!AY45,"",IF(OR(AY45="", NOT(ISNUMBER(AY45)), ISERROR(AY45), $B45=""), "",
   IF($I45=1,
      IFBLANK(
         _xldudf_CX_PUSH(AY45*fxVal_normal, CX_ENTITY, $B45, AY$11, AY$14, AY$44,),
         ""
      ),
      IF($I45=2,
         IFBLANK(
            _xldudf_CX_PUSH(AY45, CX_ENTITY, $B45, AY$11, AY$14, AY$44,),
            ""
         ),
         IF($I45=3,
            "",
            IFBLANK(
               _xldudf_CX_PUSH(AY45, CX_ENTITY, $B45, AY$11, AY$14, AY$44,),
               ""
            )
         )
      )
   )
)),"")</f>
        <v/>
      </c>
      <c r="DS45" s="1883" t="str" cm="1">
        <f t="array" aca="1" ref="DS45" ca="1">IFERROR(IF(AZ45*fxVal_normal=_CF!AZ45,"",IF(OR(AZ45="", NOT(ISNUMBER(AZ45)), ISERROR(AZ45), $B45=""), "",
   IF($I45=1,
      IFBLANK(
         _xldudf_CX_PUSH(AZ45*fxVal_normal, CX_ENTITY, $B45, AZ$11, AZ$14, AZ$44,),
         ""
      ),
      IF($I45=2,
         IFBLANK(
            _xldudf_CX_PUSH(AZ45, CX_ENTITY, $B45, AZ$11, AZ$14, AZ$44,),
            ""
         ),
         IF($I45=3,
            "",
            IFBLANK(
               _xldudf_CX_PUSH(AZ45, CX_ENTITY, $B45, AZ$11, AZ$14, AZ$44,),
               ""
            )
         )
      )
   )
)),"")</f>
        <v/>
      </c>
      <c r="DT45" s="1883" t="str" cm="1">
        <f t="array" aca="1" ref="DT45" ca="1">IFERROR(IF(BA45*fxVal_normal=_CF!BA45,"",IF(OR(BA45="", NOT(ISNUMBER(BA45)), ISERROR(BA45), $B45=""), "",
   IF($I45=1,
      IFBLANK(
         _xldudf_CX_PUSH(BA45*fxVal_normal, CX_ENTITY, $B45, BA$11, BA$14, BA$44,),
         ""
      ),
      IF($I45=2,
         IFBLANK(
            _xldudf_CX_PUSH(BA45, CX_ENTITY, $B45, BA$11, BA$14, BA$44,),
            ""
         ),
         IF($I45=3,
            "",
            IFBLANK(
               _xldudf_CX_PUSH(BA45, CX_ENTITY, $B45, BA$11, BA$14, BA$44,),
               ""
            )
         )
      )
   )
)),"")</f>
        <v/>
      </c>
      <c r="DU45" s="1883" t="str" cm="1">
        <f t="array" aca="1" ref="DU45" ca="1">IFERROR(IF(BB45*fxVal_normal=_CF!BB45,"",IF(OR(BB45="", NOT(ISNUMBER(BB45)), ISERROR(BB45), $B45=""), "",
   IF($I45=1,
      IFBLANK(
         _xldudf_CX_PUSH(BB45*fxVal_normal, CX_ENTITY, $B45, BB$11, BB$14, BB$44,),
         ""
      ),
      IF($I45=2,
         IFBLANK(
            _xldudf_CX_PUSH(BB45, CX_ENTITY, $B45, BB$11, BB$14, BB$44,),
            ""
         ),
         IF($I45=3,
            "",
            IFBLANK(
               _xldudf_CX_PUSH(BB45, CX_ENTITY, $B45, BB$11, BB$14, BB$44,),
               ""
            )
         )
      )
   )
)),"")</f>
        <v/>
      </c>
      <c r="DV45" s="1883" t="str" cm="1">
        <f t="array" aca="1" ref="DV45" ca="1">IFERROR(IF(BC45*fxVal_normal=_CF!BC45,"",IF(OR(BC45="", NOT(ISNUMBER(BC45)), ISERROR(BC45), $B45=""), "",
   IF($I45=1,
      IFBLANK(
         _xldudf_CX_PUSH(BC45*fxVal_normal, CX_ENTITY, $B45, BC$11, BC$14, BC$44,),
         ""
      ),
      IF($I45=2,
         IFBLANK(
            _xldudf_CX_PUSH(BC45, CX_ENTITY, $B45, BC$11, BC$14, BC$44,),
            ""
         ),
         IF($I45=3,
            "",
            IFBLANK(
               _xldudf_CX_PUSH(BC45, CX_ENTITY, $B45, BC$11, BC$14, BC$44,),
               ""
            )
         )
      )
   )
)),"")</f>
        <v/>
      </c>
      <c r="DW45" s="1883" t="str" cm="1">
        <f t="array" aca="1" ref="DW45" ca="1">IFERROR(IF(BD45*fxVal_normal=_CF!BD45,"",IF(OR(BD45="", NOT(ISNUMBER(BD45)), ISERROR(BD45), $B45=""), "",
   IF($I45=1,
      IFBLANK(
         _xldudf_CX_PUSH(BD45*fxVal_normal, CX_ENTITY, $B45, BD$11, BD$14, BD$44,),
         ""
      ),
      IF($I45=2,
         IFBLANK(
            _xldudf_CX_PUSH(BD45, CX_ENTITY, $B45, BD$11, BD$14, BD$44,),
            ""
         ),
         IF($I45=3,
            "",
            IFBLANK(
               _xldudf_CX_PUSH(BD45, CX_ENTITY, $B45, BD$11, BD$14, BD$44,),
               ""
            )
         )
      )
   )
)),"")</f>
        <v/>
      </c>
      <c r="DX45" s="1883" t="str" cm="1">
        <f t="array" aca="1" ref="DX45" ca="1">IFERROR(IF(BE45*fxVal_normal=_CF!BE45,"",IF(OR(BE45="", NOT(ISNUMBER(BE45)), ISERROR(BE45), $B45=""), "",
   IF($I45=1,
      IFBLANK(
         _xldudf_CX_PUSH(BE45*fxVal_normal, CX_ENTITY, $B45, BE$11, BE$14, BE$44,),
         ""
      ),
      IF($I45=2,
         IFBLANK(
            _xldudf_CX_PUSH(BE45, CX_ENTITY, $B45, BE$11, BE$14, BE$44,),
            ""
         ),
         IF($I45=3,
            "",
            IFBLANK(
               _xldudf_CX_PUSH(BE45, CX_ENTITY, $B45, BE$11, BE$14, BE$44,),
               ""
            )
         )
      )
   )
)),"")</f>
        <v/>
      </c>
      <c r="DY45" s="1883" t="str" cm="1">
        <f t="array" aca="1" ref="DY45" ca="1">IFERROR(IF(BF45*fxVal_normal=_CF!BF45,"",IF(OR(BF45="", NOT(ISNUMBER(BF45)), ISERROR(BF45), $B45=""), "",
   IF($I45=1,
      IFBLANK(
         _xldudf_CX_PUSH(BF45*fxVal_normal, CX_ENTITY, $B45, BF$11, BF$14, BF$44,),
         ""
      ),
      IF($I45=2,
         IFBLANK(
            _xldudf_CX_PUSH(BF45, CX_ENTITY, $B45, BF$11, BF$14, BF$44,),
            ""
         ),
         IF($I45=3,
            "",
            IFBLANK(
               _xldudf_CX_PUSH(BF45, CX_ENTITY, $B45, BF$11, BF$14, BF$44,),
               ""
            )
         )
      )
   )
)),"")</f>
        <v/>
      </c>
      <c r="DZ45" s="1883" t="str" cm="1">
        <f t="array" aca="1" ref="DZ45" ca="1">IFERROR(IF(BG45*fxVal_normal=_CF!BG45,"",IF(OR(BG45="", NOT(ISNUMBER(BG45)), ISERROR(BG45), $B45=""), "",
   IF($I45=1,
      IFBLANK(
         _xldudf_CX_PUSH(BG45*fxVal_normal, CX_ENTITY, $B45, BG$11, BG$14, BG$44,),
         ""
      ),
      IF($I45=2,
         IFBLANK(
            _xldudf_CX_PUSH(BG45, CX_ENTITY, $B45, BG$11, BG$14, BG$44,),
            ""
         ),
         IF($I45=3,
            "",
            IFBLANK(
               _xldudf_CX_PUSH(BG45, CX_ENTITY, $B45, BG$11, BG$14, BG$44,),
               ""
            )
         )
      )
   )
)),"")</f>
        <v/>
      </c>
      <c r="EA45" s="1883" t="str" cm="1">
        <f t="array" aca="1" ref="EA45" ca="1">IFERROR(IF(BH45*fxVal_normal=_CF!BH45,"",IF(OR(BH45="", NOT(ISNUMBER(BH45)), ISERROR(BH45), $B45=""), "",
   IF($I45=1,
      IFBLANK(
         _xldudf_CX_PUSH(BH45*fxVal_normal, CX_ENTITY, $B45, BH$11, BH$14, BH$44,),
         ""
      ),
      IF($I45=2,
         IFBLANK(
            _xldudf_CX_PUSH(BH45, CX_ENTITY, $B45, BH$11, BH$14, BH$44,),
            ""
         ),
         IF($I45=3,
            "",
            IFBLANK(
               _xldudf_CX_PUSH(BH45, CX_ENTITY, $B45, BH$11, BH$14, BH$44,),
               ""
            )
         )
      )
   )
)),"")</f>
        <v/>
      </c>
      <c r="EB45" s="1883" t="str" cm="1">
        <f t="array" aca="1" ref="EB45" ca="1">IFERROR(IF(BI45*fxVal_normal=_CF!BI45,"",IF(OR(BI45="", NOT(ISNUMBER(BI45)), ISERROR(BI45), $B45=""), "",
   IF($I45=1,
      IFBLANK(
         _xldudf_CX_PUSH(BI45*fxVal_normal, CX_ENTITY, $B45, BI$11, BI$14, BI$44,),
         ""
      ),
      IF($I45=2,
         IFBLANK(
            _xldudf_CX_PUSH(BI45, CX_ENTITY, $B45, BI$11, BI$14, BI$44,),
            ""
         ),
         IF($I45=3,
            "",
            IFBLANK(
               _xldudf_CX_PUSH(BI45, CX_ENTITY, $B45, BI$11, BI$14, BI$44,),
               ""
            )
         )
      )
   )
)),"")</f>
        <v/>
      </c>
      <c r="EC45" s="1883" t="str" cm="1">
        <f t="array" aca="1" ref="EC45" ca="1">IFERROR(IF(BJ45*fxVal_normal=_CF!BJ45,"",IF(OR(BJ45="", NOT(ISNUMBER(BJ45)), ISERROR(BJ45), $B45=""), "",
   IF($I45=1,
      IFBLANK(
         _xldudf_CX_PUSH(BJ45*fxVal_normal, CX_ENTITY, $B45, BJ$11, BJ$14, BJ$44,),
         ""
      ),
      IF($I45=2,
         IFBLANK(
            _xldudf_CX_PUSH(BJ45, CX_ENTITY, $B45, BJ$11, BJ$14, BJ$44,),
            ""
         ),
         IF($I45=3,
            "",
            IFBLANK(
               _xldudf_CX_PUSH(BJ45, CX_ENTITY, $B45, BJ$11, BJ$14, BJ$44,),
               ""
            )
         )
      )
   )
)),"")</f>
        <v/>
      </c>
      <c r="ED45" s="1883" t="str" cm="1">
        <f t="array" aca="1" ref="ED45" ca="1">IFERROR(IF(BK45*fxVal_normal=_CF!BK45,"",IF(OR(BK45="", NOT(ISNUMBER(BK45)), ISERROR(BK45), $B45=""), "",
   IF($I45=1,
      IFBLANK(
         _xldudf_CX_PUSH(BK45*fxVal_normal, CX_ENTITY, $B45, BK$11, BK$14, BK$44,),
         ""
      ),
      IF($I45=2,
         IFBLANK(
            _xldudf_CX_PUSH(BK45, CX_ENTITY, $B45, BK$11, BK$14, BK$44,),
            ""
         ),
         IF($I45=3,
            "",
            IFBLANK(
               _xldudf_CX_PUSH(BK45, CX_ENTITY, $B45, BK$11, BK$14, BK$44,),
               ""
            )
         )
      )
   )
)),"")</f>
        <v/>
      </c>
      <c r="EE45" s="1883" t="str" cm="1">
        <f t="array" aca="1" ref="EE45" ca="1">IFERROR(IF(BL45*fxVal_normal=_CF!BL45,"",IF(OR(BL45="", NOT(ISNUMBER(BL45)), ISERROR(BL45), $B45=""), "",
   IF($I45=1,
      IFBLANK(
         _xldudf_CX_PUSH(BL45*fxVal_normal, CX_ENTITY, $B45, BL$11, BL$14, BL$44,),
         ""
      ),
      IF($I45=2,
         IFBLANK(
            _xldudf_CX_PUSH(BL45, CX_ENTITY, $B45, BL$11, BL$14, BL$44,),
            ""
         ),
         IF($I45=3,
            "",
            IFBLANK(
               _xldudf_CX_PUSH(BL45, CX_ENTITY, $B45, BL$11, BL$14, BL$44,),
               ""
            )
         )
      )
   )
)),"")</f>
        <v/>
      </c>
      <c r="EF45" s="1883" t="str" cm="1">
        <f t="array" aca="1" ref="EF45" ca="1">IFERROR(IF(BM45*fxVal_normal=_CF!BM45,"",IF(OR(BM45="", NOT(ISNUMBER(BM45)), ISERROR(BM45), $B45=""), "",
   IF($I45=1,
      IFBLANK(
         _xldudf_CX_PUSH(BM45*fxVal_normal, CX_ENTITY, $B45, BM$11, BM$14, BM$44,),
         ""
      ),
      IF($I45=2,
         IFBLANK(
            _xldudf_CX_PUSH(BM45, CX_ENTITY, $B45, BM$11, BM$14, BM$44,),
            ""
         ),
         IF($I45=3,
            "",
            IFBLANK(
               _xldudf_CX_PUSH(BM45, CX_ENTITY, $B45, BM$11, BM$14, BM$44,),
               ""
            )
         )
      )
   )
)),"")</f>
        <v/>
      </c>
      <c r="EG45" s="1883" t="str" cm="1">
        <f t="array" aca="1" ref="EG45" ca="1">IFERROR(IF(BN45*fxVal_normal=_CF!BN45,"",IF(OR(BN45="", NOT(ISNUMBER(BN45)), ISERROR(BN45), $B45=""), "",
   IF($I45=1,
      IFBLANK(
         _xldudf_CX_PUSH(BN45*fxVal_normal, CX_ENTITY, $B45, BN$11, BN$14, BN$44,),
         ""
      ),
      IF($I45=2,
         IFBLANK(
            _xldudf_CX_PUSH(BN45, CX_ENTITY, $B45, BN$11, BN$14, BN$44,),
            ""
         ),
         IF($I45=3,
            "",
            IFBLANK(
               _xldudf_CX_PUSH(BN45, CX_ENTITY, $B45, BN$11, BN$14, BN$44,),
               ""
            )
         )
      )
   )
)),"")</f>
        <v/>
      </c>
    </row>
    <row r="46" spans="1:137" ht="21" customHeight="1">
      <c r="A46" s="1626"/>
      <c r="B46" s="811" t="str" cm="1">
        <f t="array" ref="B46">IFBLANK( _CF!F46,"")</f>
        <v>Non-Cash Adjustments</v>
      </c>
      <c r="C46" s="811" t="str" cm="1">
        <f t="array" ref="C46">IFBLANK(_CF!C46,"")</f>
        <v>Non-Cash Adjustments (Company View)</v>
      </c>
      <c r="D46" s="1549"/>
      <c r="E46" s="811"/>
      <c r="F46" s="574"/>
      <c r="G46" s="574"/>
      <c r="H46" s="401">
        <v>1</v>
      </c>
      <c r="I46" s="401">
        <v>1</v>
      </c>
      <c r="J46" s="401"/>
      <c r="K46" s="401"/>
      <c r="N46" s="158"/>
      <c r="O46" s="101"/>
      <c r="P46" s="52"/>
      <c r="Q46" s="101"/>
      <c r="R46" s="126"/>
      <c r="S46" s="101"/>
      <c r="T46" s="101"/>
      <c r="U46" s="39"/>
      <c r="W46" s="932" t="str">
        <f>$W$45</f>
        <v>Budget</v>
      </c>
      <c r="X46" s="815" t="str">
        <f>_CF!X46</f>
        <v>a</v>
      </c>
      <c r="Y46" s="709">
        <f>Y21</f>
        <v>2</v>
      </c>
      <c r="Z46" s="198" cm="1">
        <f t="array" ref="Z46">_xlfn.SWITCH(
    TRUE,
    _CF!$L46=TRUE, 1,
    _CF!$L46=FALSE,-1,
    _CF!$L46=-1,0,
"n/a"
)</f>
        <v>1</v>
      </c>
      <c r="AA46" s="200"/>
      <c r="AB46" s="88" t="str">
        <f>_CF!AB46</f>
        <v>Non-Cash Adjustments</v>
      </c>
      <c r="AC46" s="88" t="e" cm="1" vm="5">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#VALUE!</v>
      </c>
      <c r="AD46" s="2281">
        <v>1</v>
      </c>
      <c r="AE46" s="2281">
        <v>1</v>
      </c>
      <c r="AF46" s="2281">
        <v>1</v>
      </c>
      <c r="AG46" s="2281">
        <v>1</v>
      </c>
      <c r="AH46" s="2281">
        <v>1</v>
      </c>
      <c r="AI46" s="2281">
        <v>1</v>
      </c>
      <c r="AJ46" s="2281">
        <v>1</v>
      </c>
      <c r="AK46" s="2281">
        <v>1</v>
      </c>
      <c r="AL46" s="2281">
        <v>1</v>
      </c>
      <c r="AM46" s="2281">
        <v>1</v>
      </c>
      <c r="AN46" s="2281">
        <v>1</v>
      </c>
      <c r="AO46" s="2281">
        <v>1</v>
      </c>
      <c r="AP46" s="2281">
        <v>1</v>
      </c>
      <c r="AQ46" s="2281">
        <v>1</v>
      </c>
      <c r="AR46" s="2281">
        <v>1</v>
      </c>
      <c r="AS46" s="2281">
        <v>1</v>
      </c>
      <c r="AT46" s="2281">
        <v>1</v>
      </c>
      <c r="AU46" s="2281">
        <v>1</v>
      </c>
      <c r="AV46" s="2281">
        <v>1</v>
      </c>
      <c r="AW46" s="2281">
        <v>1</v>
      </c>
      <c r="AX46" s="2281">
        <v>1</v>
      </c>
      <c r="AY46" s="2281">
        <v>1</v>
      </c>
      <c r="AZ46" s="2281">
        <v>1</v>
      </c>
      <c r="BA46" s="2281">
        <v>1</v>
      </c>
      <c r="BB46" s="2281">
        <v>1</v>
      </c>
      <c r="BC46" s="2281">
        <v>1</v>
      </c>
      <c r="BD46" s="2281">
        <v>1</v>
      </c>
      <c r="BE46" s="2281">
        <v>1</v>
      </c>
      <c r="BF46" s="2281">
        <v>1</v>
      </c>
      <c r="BG46" s="2281">
        <v>1</v>
      </c>
      <c r="BH46" s="2281">
        <v>1</v>
      </c>
      <c r="BI46" s="2281">
        <v>1</v>
      </c>
      <c r="BJ46" s="2281">
        <v>1</v>
      </c>
      <c r="BK46" s="2281">
        <v>1</v>
      </c>
      <c r="BL46" s="2281">
        <v>1</v>
      </c>
      <c r="BM46" s="2281">
        <v>1</v>
      </c>
      <c r="BN46" s="2281">
        <v>1</v>
      </c>
      <c r="BO46" s="2115"/>
      <c r="BP46" s="2115"/>
      <c r="BQ46" s="2115"/>
      <c r="BR46" s="2115"/>
      <c r="BS46" s="2115"/>
      <c r="BT46" s="2115"/>
      <c r="BU46" s="2115"/>
      <c r="BV46" s="2115"/>
      <c r="BW46" s="2115"/>
      <c r="BX46" s="2115"/>
      <c r="BY46" s="2115"/>
      <c r="BZ46" s="2115"/>
      <c r="CA46" s="1330"/>
      <c r="CB46" s="537"/>
      <c r="CC46" s="1484"/>
      <c r="CD46" s="1461" t="e" cm="1">
        <f t="array" aca="1" ref="CD46" ca="1">_xlfn.LET( _xlpm.CheckBlank, SUM(CF!$AD46:$BN46) = 0, IF(_xlpm.CheckBlank, "", SUM(_xlfn._xlws.FILTER(CF!$AD46:$BN46,(YEAR(CF!$AD$12:$BN$12)=CF!CD$12)*(array_timeline&lt;=CF!CD$11)))))</f>
        <v>#NAME?</v>
      </c>
      <c r="CE46" s="1461" t="e" cm="1">
        <f t="array" aca="1" ref="CE46" ca="1">_xlfn.LET( _xlpm.CheckBlank, SUM(CF!$AD46:$BN46) = 0, IF(_xlpm.CheckBlank, "", SUM(_xlfn._xlws.FILTER(CF!$AD46:$BN46,(YEAR(CF!$AD$12:$BN$12)=CF!CE$12)*(array_timeline&lt;=CF!CE$11)))))</f>
        <v>#NAME?</v>
      </c>
      <c r="CF46" s="1314"/>
      <c r="CG46" s="1461" t="e" cm="1">
        <f t="array" aca="1" ref="CG46" ca="1">_xlfn.LET(_xlpm.CheckBlank,SUM(CF!$AD46:$BN46)=0,IF(_xlpm.CheckBlank,"",SUM(_xlfn._xlws.FILTER(CF!$AD46:$BN46,(YEAR(CF!$AD$12:$BN$12)=CF!CG$12)*(array_timeline&lt;=CF!CG$11)))))</f>
        <v>#NAME?</v>
      </c>
      <c r="CH46" s="1461" t="e" cm="1">
        <f t="array" aca="1" ref="CH46" ca="1">_xlfn.LET(_xlpm.CheckBlank,SUM(CF!$AD46:$BN46)=0,IF(_xlpm.CheckBlank,"",SUM(_xlfn._xlws.FILTER(CF!$AD46:$BN46,(YEAR(CF!$AD$12:$BN$12)=CF!CH$12)*(array_timeline&lt;=CF!CH$11)))))</f>
        <v>#NAME?</v>
      </c>
      <c r="CI46" s="1314"/>
      <c r="CJ46" s="1461" cm="1">
        <f t="array" ref="CJ46">_xlfn.LET( _xlpm.CheckBlank, SUM(CF!$AD46:$BN46) = 0, IF(_xlpm.CheckBlank, "", SUM(_xlfn.TAKE(_xlfn.DROP(CF!$AD46:$BN46, ,-DATEDIFF(CF!CJ$11, val_asOfDate,"M")),1,-12))))</f>
        <v>12</v>
      </c>
      <c r="CK46" s="1461" cm="1">
        <f t="array" ref="CK46">_xlfn.LET( _xlpm.CheckBlank, SUM(CF!$AD46:$BN46) = 0, IF(_xlpm.CheckBlank, "", SUM(_xlfn.TAKE(_xlfn.DROP(CF!$AD46:$BN46, ,-DATEDIFF(CF!CK$11, val_asOfDate,"M")),1,-12))))</f>
        <v>12</v>
      </c>
      <c r="CL46" s="1314"/>
      <c r="CM46" s="541" t="e">
        <f t="shared" ca="1" si="7"/>
        <v>#NAME?</v>
      </c>
      <c r="CN46" s="541" t="e">
        <f t="shared" ca="1" si="7"/>
        <v>#NAME?</v>
      </c>
      <c r="CO46" s="34"/>
      <c r="CW46" s="1883" t="str" cm="1">
        <f t="array" aca="1" ref="CW46" ca="1">IFERROR(IF(AD46*fxVal_normal=_CF!AD46,"",IF(OR(AD46="", NOT(ISNUMBER(AD46)), ISERROR(AD46), $B46=""), "",
   IF($I46=1,
      IFBLANK(
         _xldudf_CX_PUSH(AD46*fxVal_normal, CX_ENTITY, $B46, AD$11, AD$14, AD$44,),
         ""
      ),
      IF($I46=2,
         IFBLANK(
            _xldudf_CX_PUSH(AD46, CX_ENTITY, $B46, AD$11, AD$14, AD$44,),
            ""
         ),
         IF($I46=3,
            "",
            IFBLANK(
               _xldudf_CX_PUSH(AD46, CX_ENTITY, $B46, AD$11, AD$14, AD$44,),
               ""
            )
         )
      )
   )
)),"")</f>
        <v/>
      </c>
      <c r="CX46" s="1883" t="str" cm="1">
        <f t="array" aca="1" ref="CX46" ca="1">IFERROR(IF(AE46*fxVal_normal=_CF!AE46,"",IF(OR(AE46="", NOT(ISNUMBER(AE46)), ISERROR(AE46), $B46=""), "",
   IF($I46=1,
      IFBLANK(
         _xldudf_CX_PUSH(AE46*fxVal_normal, CX_ENTITY, $B46, AE$11, AE$14, AE$44,),
         ""
      ),
      IF($I46=2,
         IFBLANK(
            _xldudf_CX_PUSH(AE46, CX_ENTITY, $B46, AE$11, AE$14, AE$44,),
            ""
         ),
         IF($I46=3,
            "",
            IFBLANK(
               _xldudf_CX_PUSH(AE46, CX_ENTITY, $B46, AE$11, AE$14, AE$44,),
               ""
            )
         )
      )
   )
)),"")</f>
        <v/>
      </c>
      <c r="CY46" s="1883" t="str" cm="1">
        <f t="array" aca="1" ref="CY46" ca="1">IFERROR(IF(AF46*fxVal_normal=_CF!AF46,"",IF(OR(AF46="", NOT(ISNUMBER(AF46)), ISERROR(AF46), $B46=""), "",
   IF($I46=1,
      IFBLANK(
         _xldudf_CX_PUSH(AF46*fxVal_normal, CX_ENTITY, $B46, AF$11, AF$14, AF$44,),
         ""
      ),
      IF($I46=2,
         IFBLANK(
            _xldudf_CX_PUSH(AF46, CX_ENTITY, $B46, AF$11, AF$14, AF$44,),
            ""
         ),
         IF($I46=3,
            "",
            IFBLANK(
               _xldudf_CX_PUSH(AF46, CX_ENTITY, $B46, AF$11, AF$14, AF$44,),
               ""
            )
         )
      )
   )
)),"")</f>
        <v/>
      </c>
      <c r="CZ46" s="1883" t="str" cm="1">
        <f t="array" aca="1" ref="CZ46" ca="1">IFERROR(IF(AG46*fxVal_normal=_CF!AG46,"",IF(OR(AG46="", NOT(ISNUMBER(AG46)), ISERROR(AG46), $B46=""), "",
   IF($I46=1,
      IFBLANK(
         _xldudf_CX_PUSH(AG46*fxVal_normal, CX_ENTITY, $B46, AG$11, AG$14, AG$44,),
         ""
      ),
      IF($I46=2,
         IFBLANK(
            _xldudf_CX_PUSH(AG46, CX_ENTITY, $B46, AG$11, AG$14, AG$44,),
            ""
         ),
         IF($I46=3,
            "",
            IFBLANK(
               _xldudf_CX_PUSH(AG46, CX_ENTITY, $B46, AG$11, AG$14, AG$44,),
               ""
            )
         )
      )
   )
)),"")</f>
        <v/>
      </c>
      <c r="DA46" s="1883" t="str" cm="1">
        <f t="array" aca="1" ref="DA46" ca="1">IFERROR(IF(AH46*fxVal_normal=_CF!AH46,"",IF(OR(AH46="", NOT(ISNUMBER(AH46)), ISERROR(AH46), $B46=""), "",
   IF($I46=1,
      IFBLANK(
         _xldudf_CX_PUSH(AH46*fxVal_normal, CX_ENTITY, $B46, AH$11, AH$14, AH$44,),
         ""
      ),
      IF($I46=2,
         IFBLANK(
            _xldudf_CX_PUSH(AH46, CX_ENTITY, $B46, AH$11, AH$14, AH$44,),
            ""
         ),
         IF($I46=3,
            "",
            IFBLANK(
               _xldudf_CX_PUSH(AH46, CX_ENTITY, $B46, AH$11, AH$14, AH$44,),
               ""
            )
         )
      )
   )
)),"")</f>
        <v/>
      </c>
      <c r="DB46" s="1883" t="str" cm="1">
        <f t="array" aca="1" ref="DB46" ca="1">IFERROR(IF(AI46*fxVal_normal=_CF!AI46,"",IF(OR(AI46="", NOT(ISNUMBER(AI46)), ISERROR(AI46), $B46=""), "",
   IF($I46=1,
      IFBLANK(
         _xldudf_CX_PUSH(AI46*fxVal_normal, CX_ENTITY, $B46, AI$11, AI$14, AI$44,),
         ""
      ),
      IF($I46=2,
         IFBLANK(
            _xldudf_CX_PUSH(AI46, CX_ENTITY, $B46, AI$11, AI$14, AI$44,),
            ""
         ),
         IF($I46=3,
            "",
            IFBLANK(
               _xldudf_CX_PUSH(AI46, CX_ENTITY, $B46, AI$11, AI$14, AI$44,),
               ""
            )
         )
      )
   )
)),"")</f>
        <v/>
      </c>
      <c r="DC46" s="1883" t="str" cm="1">
        <f t="array" aca="1" ref="DC46" ca="1">IFERROR(IF(AJ46*fxVal_normal=_CF!AJ46,"",IF(OR(AJ46="", NOT(ISNUMBER(AJ46)), ISERROR(AJ46), $B46=""), "",
   IF($I46=1,
      IFBLANK(
         _xldudf_CX_PUSH(AJ46*fxVal_normal, CX_ENTITY, $B46, AJ$11, AJ$14, AJ$44,),
         ""
      ),
      IF($I46=2,
         IFBLANK(
            _xldudf_CX_PUSH(AJ46, CX_ENTITY, $B46, AJ$11, AJ$14, AJ$44,),
            ""
         ),
         IF($I46=3,
            "",
            IFBLANK(
               _xldudf_CX_PUSH(AJ46, CX_ENTITY, $B46, AJ$11, AJ$14, AJ$44,),
               ""
            )
         )
      )
   )
)),"")</f>
        <v/>
      </c>
      <c r="DD46" s="1883" t="str" cm="1">
        <f t="array" aca="1" ref="DD46" ca="1">IFERROR(IF(AK46*fxVal_normal=_CF!AK46,"",IF(OR(AK46="", NOT(ISNUMBER(AK46)), ISERROR(AK46), $B46=""), "",
   IF($I46=1,
      IFBLANK(
         _xldudf_CX_PUSH(AK46*fxVal_normal, CX_ENTITY, $B46, AK$11, AK$14, AK$44,),
         ""
      ),
      IF($I46=2,
         IFBLANK(
            _xldudf_CX_PUSH(AK46, CX_ENTITY, $B46, AK$11, AK$14, AK$44,),
            ""
         ),
         IF($I46=3,
            "",
            IFBLANK(
               _xldudf_CX_PUSH(AK46, CX_ENTITY, $B46, AK$11, AK$14, AK$44,),
               ""
            )
         )
      )
   )
)),"")</f>
        <v/>
      </c>
      <c r="DE46" s="1883" t="str" cm="1">
        <f t="array" aca="1" ref="DE46" ca="1">IFERROR(IF(AL46*fxVal_normal=_CF!AL46,"",IF(OR(AL46="", NOT(ISNUMBER(AL46)), ISERROR(AL46), $B46=""), "",
   IF($I46=1,
      IFBLANK(
         _xldudf_CX_PUSH(AL46*fxVal_normal, CX_ENTITY, $B46, AL$11, AL$14, AL$44,),
         ""
      ),
      IF($I46=2,
         IFBLANK(
            _xldudf_CX_PUSH(AL46, CX_ENTITY, $B46, AL$11, AL$14, AL$44,),
            ""
         ),
         IF($I46=3,
            "",
            IFBLANK(
               _xldudf_CX_PUSH(AL46, CX_ENTITY, $B46, AL$11, AL$14, AL$44,),
               ""
            )
         )
      )
   )
)),"")</f>
        <v/>
      </c>
      <c r="DF46" s="1883" t="str" cm="1">
        <f t="array" aca="1" ref="DF46" ca="1">IFERROR(IF(AM46*fxVal_normal=_CF!AM46,"",IF(OR(AM46="", NOT(ISNUMBER(AM46)), ISERROR(AM46), $B46=""), "",
   IF($I46=1,
      IFBLANK(
         _xldudf_CX_PUSH(AM46*fxVal_normal, CX_ENTITY, $B46, AM$11, AM$14, AM$44,),
         ""
      ),
      IF($I46=2,
         IFBLANK(
            _xldudf_CX_PUSH(AM46, CX_ENTITY, $B46, AM$11, AM$14, AM$44,),
            ""
         ),
         IF($I46=3,
            "",
            IFBLANK(
               _xldudf_CX_PUSH(AM46, CX_ENTITY, $B46, AM$11, AM$14, AM$44,),
               ""
            )
         )
      )
   )
)),"")</f>
        <v/>
      </c>
      <c r="DG46" s="1883" t="str" cm="1">
        <f t="array" aca="1" ref="DG46" ca="1">IFERROR(IF(AN46*fxVal_normal=_CF!AN46,"",IF(OR(AN46="", NOT(ISNUMBER(AN46)), ISERROR(AN46), $B46=""), "",
   IF($I46=1,
      IFBLANK(
         _xldudf_CX_PUSH(AN46*fxVal_normal, CX_ENTITY, $B46, AN$11, AN$14, AN$44,),
         ""
      ),
      IF($I46=2,
         IFBLANK(
            _xldudf_CX_PUSH(AN46, CX_ENTITY, $B46, AN$11, AN$14, AN$44,),
            ""
         ),
         IF($I46=3,
            "",
            IFBLANK(
               _xldudf_CX_PUSH(AN46, CX_ENTITY, $B46, AN$11, AN$14, AN$44,),
               ""
            )
         )
      )
   )
)),"")</f>
        <v/>
      </c>
      <c r="DH46" s="1883" t="str" cm="1">
        <f t="array" aca="1" ref="DH46" ca="1">IFERROR(IF(AO46*fxVal_normal=_CF!AO46,"",IF(OR(AO46="", NOT(ISNUMBER(AO46)), ISERROR(AO46), $B46=""), "",
   IF($I46=1,
      IFBLANK(
         _xldudf_CX_PUSH(AO46*fxVal_normal, CX_ENTITY, $B46, AO$11, AO$14, AO$44,),
         ""
      ),
      IF($I46=2,
         IFBLANK(
            _xldudf_CX_PUSH(AO46, CX_ENTITY, $B46, AO$11, AO$14, AO$44,),
            ""
         ),
         IF($I46=3,
            "",
            IFBLANK(
               _xldudf_CX_PUSH(AO46, CX_ENTITY, $B46, AO$11, AO$14, AO$44,),
               ""
            )
         )
      )
   )
)),"")</f>
        <v/>
      </c>
      <c r="DI46" s="1883" t="str" cm="1">
        <f t="array" aca="1" ref="DI46" ca="1">IFERROR(IF(AP46*fxVal_normal=_CF!AP46,"",IF(OR(AP46="", NOT(ISNUMBER(AP46)), ISERROR(AP46), $B46=""), "",
   IF($I46=1,
      IFBLANK(
         _xldudf_CX_PUSH(AP46*fxVal_normal, CX_ENTITY, $B46, AP$11, AP$14, AP$44,),
         ""
      ),
      IF($I46=2,
         IFBLANK(
            _xldudf_CX_PUSH(AP46, CX_ENTITY, $B46, AP$11, AP$14, AP$44,),
            ""
         ),
         IF($I46=3,
            "",
            IFBLANK(
               _xldudf_CX_PUSH(AP46, CX_ENTITY, $B46, AP$11, AP$14, AP$44,),
               ""
            )
         )
      )
   )
)),"")</f>
        <v/>
      </c>
      <c r="DJ46" s="1883" t="str" cm="1">
        <f t="array" aca="1" ref="DJ46" ca="1">IFERROR(IF(AQ46*fxVal_normal=_CF!AQ46,"",IF(OR(AQ46="", NOT(ISNUMBER(AQ46)), ISERROR(AQ46), $B46=""), "",
   IF($I46=1,
      IFBLANK(
         _xldudf_CX_PUSH(AQ46*fxVal_normal, CX_ENTITY, $B46, AQ$11, AQ$14, AQ$44,),
         ""
      ),
      IF($I46=2,
         IFBLANK(
            _xldudf_CX_PUSH(AQ46, CX_ENTITY, $B46, AQ$11, AQ$14, AQ$44,),
            ""
         ),
         IF($I46=3,
            "",
            IFBLANK(
               _xldudf_CX_PUSH(AQ46, CX_ENTITY, $B46, AQ$11, AQ$14, AQ$44,),
               ""
            )
         )
      )
   )
)),"")</f>
        <v/>
      </c>
      <c r="DK46" s="1883" t="str" cm="1">
        <f t="array" aca="1" ref="DK46" ca="1">IFERROR(IF(AR46*fxVal_normal=_CF!AR46,"",IF(OR(AR46="", NOT(ISNUMBER(AR46)), ISERROR(AR46), $B46=""), "",
   IF($I46=1,
      IFBLANK(
         _xldudf_CX_PUSH(AR46*fxVal_normal, CX_ENTITY, $B46, AR$11, AR$14, AR$44,),
         ""
      ),
      IF($I46=2,
         IFBLANK(
            _xldudf_CX_PUSH(AR46, CX_ENTITY, $B46, AR$11, AR$14, AR$44,),
            ""
         ),
         IF($I46=3,
            "",
            IFBLANK(
               _xldudf_CX_PUSH(AR46, CX_ENTITY, $B46, AR$11, AR$14, AR$44,),
               ""
            )
         )
      )
   )
)),"")</f>
        <v/>
      </c>
      <c r="DL46" s="1883" t="str" cm="1">
        <f t="array" aca="1" ref="DL46" ca="1">IFERROR(IF(AS46*fxVal_normal=_CF!AS46,"",IF(OR(AS46="", NOT(ISNUMBER(AS46)), ISERROR(AS46), $B46=""), "",
   IF($I46=1,
      IFBLANK(
         _xldudf_CX_PUSH(AS46*fxVal_normal, CX_ENTITY, $B46, AS$11, AS$14, AS$44,),
         ""
      ),
      IF($I46=2,
         IFBLANK(
            _xldudf_CX_PUSH(AS46, CX_ENTITY, $B46, AS$11, AS$14, AS$44,),
            ""
         ),
         IF($I46=3,
            "",
            IFBLANK(
               _xldudf_CX_PUSH(AS46, CX_ENTITY, $B46, AS$11, AS$14, AS$44,),
               ""
            )
         )
      )
   )
)),"")</f>
        <v/>
      </c>
      <c r="DM46" s="1883" t="str" cm="1">
        <f t="array" aca="1" ref="DM46" ca="1">IFERROR(IF(AT46*fxVal_normal=_CF!AT46,"",IF(OR(AT46="", NOT(ISNUMBER(AT46)), ISERROR(AT46), $B46=""), "",
   IF($I46=1,
      IFBLANK(
         _xldudf_CX_PUSH(AT46*fxVal_normal, CX_ENTITY, $B46, AT$11, AT$14, AT$44,),
         ""
      ),
      IF($I46=2,
         IFBLANK(
            _xldudf_CX_PUSH(AT46, CX_ENTITY, $B46, AT$11, AT$14, AT$44,),
            ""
         ),
         IF($I46=3,
            "",
            IFBLANK(
               _xldudf_CX_PUSH(AT46, CX_ENTITY, $B46, AT$11, AT$14, AT$44,),
               ""
            )
         )
      )
   )
)),"")</f>
        <v/>
      </c>
      <c r="DN46" s="1883" t="str" cm="1">
        <f t="array" aca="1" ref="DN46" ca="1">IFERROR(IF(AU46*fxVal_normal=_CF!AU46,"",IF(OR(AU46="", NOT(ISNUMBER(AU46)), ISERROR(AU46), $B46=""), "",
   IF($I46=1,
      IFBLANK(
         _xldudf_CX_PUSH(AU46*fxVal_normal, CX_ENTITY, $B46, AU$11, AU$14, AU$44,),
         ""
      ),
      IF($I46=2,
         IFBLANK(
            _xldudf_CX_PUSH(AU46, CX_ENTITY, $B46, AU$11, AU$14, AU$44,),
            ""
         ),
         IF($I46=3,
            "",
            IFBLANK(
               _xldudf_CX_PUSH(AU46, CX_ENTITY, $B46, AU$11, AU$14, AU$44,),
               ""
            )
         )
      )
   )
)),"")</f>
        <v/>
      </c>
      <c r="DO46" s="1883" t="str" cm="1">
        <f t="array" aca="1" ref="DO46" ca="1">IFERROR(IF(AV46*fxVal_normal=_CF!AV46,"",IF(OR(AV46="", NOT(ISNUMBER(AV46)), ISERROR(AV46), $B46=""), "",
   IF($I46=1,
      IFBLANK(
         _xldudf_CX_PUSH(AV46*fxVal_normal, CX_ENTITY, $B46, AV$11, AV$14, AV$44,),
         ""
      ),
      IF($I46=2,
         IFBLANK(
            _xldudf_CX_PUSH(AV46, CX_ENTITY, $B46, AV$11, AV$14, AV$44,),
            ""
         ),
         IF($I46=3,
            "",
            IFBLANK(
               _xldudf_CX_PUSH(AV46, CX_ENTITY, $B46, AV$11, AV$14, AV$44,),
               ""
            )
         )
      )
   )
)),"")</f>
        <v/>
      </c>
      <c r="DP46" s="1883" t="str" cm="1">
        <f t="array" aca="1" ref="DP46" ca="1">IFERROR(IF(AW46*fxVal_normal=_CF!AW46,"",IF(OR(AW46="", NOT(ISNUMBER(AW46)), ISERROR(AW46), $B46=""), "",
   IF($I46=1,
      IFBLANK(
         _xldudf_CX_PUSH(AW46*fxVal_normal, CX_ENTITY, $B46, AW$11, AW$14, AW$44,),
         ""
      ),
      IF($I46=2,
         IFBLANK(
            _xldudf_CX_PUSH(AW46, CX_ENTITY, $B46, AW$11, AW$14, AW$44,),
            ""
         ),
         IF($I46=3,
            "",
            IFBLANK(
               _xldudf_CX_PUSH(AW46, CX_ENTITY, $B46, AW$11, AW$14, AW$44,),
               ""
            )
         )
      )
   )
)),"")</f>
        <v/>
      </c>
      <c r="DQ46" s="1883" t="str" cm="1">
        <f t="array" aca="1" ref="DQ46" ca="1">IFERROR(IF(AX46*fxVal_normal=_CF!AX46,"",IF(OR(AX46="", NOT(ISNUMBER(AX46)), ISERROR(AX46), $B46=""), "",
   IF($I46=1,
      IFBLANK(
         _xldudf_CX_PUSH(AX46*fxVal_normal, CX_ENTITY, $B46, AX$11, AX$14, AX$44,),
         ""
      ),
      IF($I46=2,
         IFBLANK(
            _xldudf_CX_PUSH(AX46, CX_ENTITY, $B46, AX$11, AX$14, AX$44,),
            ""
         ),
         IF($I46=3,
            "",
            IFBLANK(
               _xldudf_CX_PUSH(AX46, CX_ENTITY, $B46, AX$11, AX$14, AX$44,),
               ""
            )
         )
      )
   )
)),"")</f>
        <v/>
      </c>
      <c r="DR46" s="1883" t="str" cm="1">
        <f t="array" aca="1" ref="DR46" ca="1">IFERROR(IF(AY46*fxVal_normal=_CF!AY46,"",IF(OR(AY46="", NOT(ISNUMBER(AY46)), ISERROR(AY46), $B46=""), "",
   IF($I46=1,
      IFBLANK(
         _xldudf_CX_PUSH(AY46*fxVal_normal, CX_ENTITY, $B46, AY$11, AY$14, AY$44,),
         ""
      ),
      IF($I46=2,
         IFBLANK(
            _xldudf_CX_PUSH(AY46, CX_ENTITY, $B46, AY$11, AY$14, AY$44,),
            ""
         ),
         IF($I46=3,
            "",
            IFBLANK(
               _xldudf_CX_PUSH(AY46, CX_ENTITY, $B46, AY$11, AY$14, AY$44,),
               ""
            )
         )
      )
   )
)),"")</f>
        <v/>
      </c>
      <c r="DS46" s="1883" t="str" cm="1">
        <f t="array" aca="1" ref="DS46" ca="1">IFERROR(IF(AZ46*fxVal_normal=_CF!AZ46,"",IF(OR(AZ46="", NOT(ISNUMBER(AZ46)), ISERROR(AZ46), $B46=""), "",
   IF($I46=1,
      IFBLANK(
         _xldudf_CX_PUSH(AZ46*fxVal_normal, CX_ENTITY, $B46, AZ$11, AZ$14, AZ$44,),
         ""
      ),
      IF($I46=2,
         IFBLANK(
            _xldudf_CX_PUSH(AZ46, CX_ENTITY, $B46, AZ$11, AZ$14, AZ$44,),
            ""
         ),
         IF($I46=3,
            "",
            IFBLANK(
               _xldudf_CX_PUSH(AZ46, CX_ENTITY, $B46, AZ$11, AZ$14, AZ$44,),
               ""
            )
         )
      )
   )
)),"")</f>
        <v/>
      </c>
      <c r="DT46" s="1883" t="str" cm="1">
        <f t="array" aca="1" ref="DT46" ca="1">IFERROR(IF(BA46*fxVal_normal=_CF!BA46,"",IF(OR(BA46="", NOT(ISNUMBER(BA46)), ISERROR(BA46), $B46=""), "",
   IF($I46=1,
      IFBLANK(
         _xldudf_CX_PUSH(BA46*fxVal_normal, CX_ENTITY, $B46, BA$11, BA$14, BA$44,),
         ""
      ),
      IF($I46=2,
         IFBLANK(
            _xldudf_CX_PUSH(BA46, CX_ENTITY, $B46, BA$11, BA$14, BA$44,),
            ""
         ),
         IF($I46=3,
            "",
            IFBLANK(
               _xldudf_CX_PUSH(BA46, CX_ENTITY, $B46, BA$11, BA$14, BA$44,),
               ""
            )
         )
      )
   )
)),"")</f>
        <v/>
      </c>
      <c r="DU46" s="1883" t="str" cm="1">
        <f t="array" aca="1" ref="DU46" ca="1">IFERROR(IF(BB46*fxVal_normal=_CF!BB46,"",IF(OR(BB46="", NOT(ISNUMBER(BB46)), ISERROR(BB46), $B46=""), "",
   IF($I46=1,
      IFBLANK(
         _xldudf_CX_PUSH(BB46*fxVal_normal, CX_ENTITY, $B46, BB$11, BB$14, BB$44,),
         ""
      ),
      IF($I46=2,
         IFBLANK(
            _xldudf_CX_PUSH(BB46, CX_ENTITY, $B46, BB$11, BB$14, BB$44,),
            ""
         ),
         IF($I46=3,
            "",
            IFBLANK(
               _xldudf_CX_PUSH(BB46, CX_ENTITY, $B46, BB$11, BB$14, BB$44,),
               ""
            )
         )
      )
   )
)),"")</f>
        <v/>
      </c>
      <c r="DV46" s="1883" t="str" cm="1">
        <f t="array" aca="1" ref="DV46" ca="1">IFERROR(IF(BC46*fxVal_normal=_CF!BC46,"",IF(OR(BC46="", NOT(ISNUMBER(BC46)), ISERROR(BC46), $B46=""), "",
   IF($I46=1,
      IFBLANK(
         _xldudf_CX_PUSH(BC46*fxVal_normal, CX_ENTITY, $B46, BC$11, BC$14, BC$44,),
         ""
      ),
      IF($I46=2,
         IFBLANK(
            _xldudf_CX_PUSH(BC46, CX_ENTITY, $B46, BC$11, BC$14, BC$44,),
            ""
         ),
         IF($I46=3,
            "",
            IFBLANK(
               _xldudf_CX_PUSH(BC46, CX_ENTITY, $B46, BC$11, BC$14, BC$44,),
               ""
            )
         )
      )
   )
)),"")</f>
        <v/>
      </c>
      <c r="DW46" s="1883" t="str" cm="1">
        <f t="array" aca="1" ref="DW46" ca="1">IFERROR(IF(BD46*fxVal_normal=_CF!BD46,"",IF(OR(BD46="", NOT(ISNUMBER(BD46)), ISERROR(BD46), $B46=""), "",
   IF($I46=1,
      IFBLANK(
         _xldudf_CX_PUSH(BD46*fxVal_normal, CX_ENTITY, $B46, BD$11, BD$14, BD$44,),
         ""
      ),
      IF($I46=2,
         IFBLANK(
            _xldudf_CX_PUSH(BD46, CX_ENTITY, $B46, BD$11, BD$14, BD$44,),
            ""
         ),
         IF($I46=3,
            "",
            IFBLANK(
               _xldudf_CX_PUSH(BD46, CX_ENTITY, $B46, BD$11, BD$14, BD$44,),
               ""
            )
         )
      )
   )
)),"")</f>
        <v/>
      </c>
      <c r="DX46" s="1883" t="str" cm="1">
        <f t="array" aca="1" ref="DX46" ca="1">IFERROR(IF(BE46*fxVal_normal=_CF!BE46,"",IF(OR(BE46="", NOT(ISNUMBER(BE46)), ISERROR(BE46), $B46=""), "",
   IF($I46=1,
      IFBLANK(
         _xldudf_CX_PUSH(BE46*fxVal_normal, CX_ENTITY, $B46, BE$11, BE$14, BE$44,),
         ""
      ),
      IF($I46=2,
         IFBLANK(
            _xldudf_CX_PUSH(BE46, CX_ENTITY, $B46, BE$11, BE$14, BE$44,),
            ""
         ),
         IF($I46=3,
            "",
            IFBLANK(
               _xldudf_CX_PUSH(BE46, CX_ENTITY, $B46, BE$11, BE$14, BE$44,),
               ""
            )
         )
      )
   )
)),"")</f>
        <v/>
      </c>
      <c r="DY46" s="1883" t="str" cm="1">
        <f t="array" aca="1" ref="DY46" ca="1">IFERROR(IF(BF46*fxVal_normal=_CF!BF46,"",IF(OR(BF46="", NOT(ISNUMBER(BF46)), ISERROR(BF46), $B46=""), "",
   IF($I46=1,
      IFBLANK(
         _xldudf_CX_PUSH(BF46*fxVal_normal, CX_ENTITY, $B46, BF$11, BF$14, BF$44,),
         ""
      ),
      IF($I46=2,
         IFBLANK(
            _xldudf_CX_PUSH(BF46, CX_ENTITY, $B46, BF$11, BF$14, BF$44,),
            ""
         ),
         IF($I46=3,
            "",
            IFBLANK(
               _xldudf_CX_PUSH(BF46, CX_ENTITY, $B46, BF$11, BF$14, BF$44,),
               ""
            )
         )
      )
   )
)),"")</f>
        <v/>
      </c>
      <c r="DZ46" s="1883" t="str" cm="1">
        <f t="array" aca="1" ref="DZ46" ca="1">IFERROR(IF(BG46*fxVal_normal=_CF!BG46,"",IF(OR(BG46="", NOT(ISNUMBER(BG46)), ISERROR(BG46), $B46=""), "",
   IF($I46=1,
      IFBLANK(
         _xldudf_CX_PUSH(BG46*fxVal_normal, CX_ENTITY, $B46, BG$11, BG$14, BG$44,),
         ""
      ),
      IF($I46=2,
         IFBLANK(
            _xldudf_CX_PUSH(BG46, CX_ENTITY, $B46, BG$11, BG$14, BG$44,),
            ""
         ),
         IF($I46=3,
            "",
            IFBLANK(
               _xldudf_CX_PUSH(BG46, CX_ENTITY, $B46, BG$11, BG$14, BG$44,),
               ""
            )
         )
      )
   )
)),"")</f>
        <v/>
      </c>
      <c r="EA46" s="1883" t="str" cm="1">
        <f t="array" aca="1" ref="EA46" ca="1">IFERROR(IF(BH46*fxVal_normal=_CF!BH46,"",IF(OR(BH46="", NOT(ISNUMBER(BH46)), ISERROR(BH46), $B46=""), "",
   IF($I46=1,
      IFBLANK(
         _xldudf_CX_PUSH(BH46*fxVal_normal, CX_ENTITY, $B46, BH$11, BH$14, BH$44,),
         ""
      ),
      IF($I46=2,
         IFBLANK(
            _xldudf_CX_PUSH(BH46, CX_ENTITY, $B46, BH$11, BH$14, BH$44,),
            ""
         ),
         IF($I46=3,
            "",
            IFBLANK(
               _xldudf_CX_PUSH(BH46, CX_ENTITY, $B46, BH$11, BH$14, BH$44,),
               ""
            )
         )
      )
   )
)),"")</f>
        <v/>
      </c>
      <c r="EB46" s="1883" t="str" cm="1">
        <f t="array" aca="1" ref="EB46" ca="1">IFERROR(IF(BI46*fxVal_normal=_CF!BI46,"",IF(OR(BI46="", NOT(ISNUMBER(BI46)), ISERROR(BI46), $B46=""), "",
   IF($I46=1,
      IFBLANK(
         _xldudf_CX_PUSH(BI46*fxVal_normal, CX_ENTITY, $B46, BI$11, BI$14, BI$44,),
         ""
      ),
      IF($I46=2,
         IFBLANK(
            _xldudf_CX_PUSH(BI46, CX_ENTITY, $B46, BI$11, BI$14, BI$44,),
            ""
         ),
         IF($I46=3,
            "",
            IFBLANK(
               _xldudf_CX_PUSH(BI46, CX_ENTITY, $B46, BI$11, BI$14, BI$44,),
               ""
            )
         )
      )
   )
)),"")</f>
        <v/>
      </c>
      <c r="EC46" s="1883" t="str" cm="1">
        <f t="array" aca="1" ref="EC46" ca="1">IFERROR(IF(BJ46*fxVal_normal=_CF!BJ46,"",IF(OR(BJ46="", NOT(ISNUMBER(BJ46)), ISERROR(BJ46), $B46=""), "",
   IF($I46=1,
      IFBLANK(
         _xldudf_CX_PUSH(BJ46*fxVal_normal, CX_ENTITY, $B46, BJ$11, BJ$14, BJ$44,),
         ""
      ),
      IF($I46=2,
         IFBLANK(
            _xldudf_CX_PUSH(BJ46, CX_ENTITY, $B46, BJ$11, BJ$14, BJ$44,),
            ""
         ),
         IF($I46=3,
            "",
            IFBLANK(
               _xldudf_CX_PUSH(BJ46, CX_ENTITY, $B46, BJ$11, BJ$14, BJ$44,),
               ""
            )
         )
      )
   )
)),"")</f>
        <v/>
      </c>
      <c r="ED46" s="1883" t="str" cm="1">
        <f t="array" aca="1" ref="ED46" ca="1">IFERROR(IF(BK46*fxVal_normal=_CF!BK46,"",IF(OR(BK46="", NOT(ISNUMBER(BK46)), ISERROR(BK46), $B46=""), "",
   IF($I46=1,
      IFBLANK(
         _xldudf_CX_PUSH(BK46*fxVal_normal, CX_ENTITY, $B46, BK$11, BK$14, BK$44,),
         ""
      ),
      IF($I46=2,
         IFBLANK(
            _xldudf_CX_PUSH(BK46, CX_ENTITY, $B46, BK$11, BK$14, BK$44,),
            ""
         ),
         IF($I46=3,
            "",
            IFBLANK(
               _xldudf_CX_PUSH(BK46, CX_ENTITY, $B46, BK$11, BK$14, BK$44,),
               ""
            )
         )
      )
   )
)),"")</f>
        <v/>
      </c>
      <c r="EE46" s="1883" t="str" cm="1">
        <f t="array" aca="1" ref="EE46" ca="1">IFERROR(IF(BL46*fxVal_normal=_CF!BL46,"",IF(OR(BL46="", NOT(ISNUMBER(BL46)), ISERROR(BL46), $B46=""), "",
   IF($I46=1,
      IFBLANK(
         _xldudf_CX_PUSH(BL46*fxVal_normal, CX_ENTITY, $B46, BL$11, BL$14, BL$44,),
         ""
      ),
      IF($I46=2,
         IFBLANK(
            _xldudf_CX_PUSH(BL46, CX_ENTITY, $B46, BL$11, BL$14, BL$44,),
            ""
         ),
         IF($I46=3,
            "",
            IFBLANK(
               _xldudf_CX_PUSH(BL46, CX_ENTITY, $B46, BL$11, BL$14, BL$44,),
               ""
            )
         )
      )
   )
)),"")</f>
        <v/>
      </c>
      <c r="EF46" s="1883" t="str" cm="1">
        <f t="array" aca="1" ref="EF46" ca="1">IFERROR(IF(BM46*fxVal_normal=_CF!BM46,"",IF(OR(BM46="", NOT(ISNUMBER(BM46)), ISERROR(BM46), $B46=""), "",
   IF($I46=1,
      IFBLANK(
         _xldudf_CX_PUSH(BM46*fxVal_normal, CX_ENTITY, $B46, BM$11, BM$14, BM$44,),
         ""
      ),
      IF($I46=2,
         IFBLANK(
            _xldudf_CX_PUSH(BM46, CX_ENTITY, $B46, BM$11, BM$14, BM$44,),
            ""
         ),
         IF($I46=3,
            "",
            IFBLANK(
               _xldudf_CX_PUSH(BM46, CX_ENTITY, $B46, BM$11, BM$14, BM$44,),
               ""
            )
         )
      )
   )
)),"")</f>
        <v/>
      </c>
      <c r="EG46" s="1883" t="str" cm="1">
        <f t="array" aca="1" ref="EG46" ca="1">IFERROR(IF(BN46*fxVal_normal=_CF!BN46,"",IF(OR(BN46="", NOT(ISNUMBER(BN46)), ISERROR(BN46), $B46=""), "",
   IF($I46=1,
      IFBLANK(
         _xldudf_CX_PUSH(BN46*fxVal_normal, CX_ENTITY, $B46, BN$11, BN$14, BN$44,),
         ""
      ),
      IF($I46=2,
         IFBLANK(
            _xldudf_CX_PUSH(BN46, CX_ENTITY, $B46, BN$11, BN$14, BN$44,),
            ""
         ),
         IF($I46=3,
            "",
            IFBLANK(
               _xldudf_CX_PUSH(BN46, CX_ENTITY, $B46, BN$11, BN$14, BN$44,),
               ""
            )
         )
      )
   )
)),"")</f>
        <v/>
      </c>
    </row>
    <row r="47" spans="1:137" ht="21" customHeight="1">
      <c r="A47" s="1626"/>
      <c r="B47" s="811" t="str" cm="1">
        <f t="array" ref="B47">IFBLANK( _CF!F47,"")</f>
        <v>(Increase)/Decrease in NWC</v>
      </c>
      <c r="C47" s="811" t="str" cm="1">
        <f t="array" ref="C47">IFBLANK(_CF!C47,"")</f>
        <v>(Increase)/Decrease in NWC (Company View)</v>
      </c>
      <c r="D47" s="1549"/>
      <c r="E47" s="811"/>
      <c r="F47" s="574"/>
      <c r="G47" s="574"/>
      <c r="H47" s="401">
        <v>1</v>
      </c>
      <c r="I47" s="401">
        <v>1</v>
      </c>
      <c r="J47" s="401"/>
      <c r="K47" s="401"/>
      <c r="N47" s="158"/>
      <c r="O47" s="101"/>
      <c r="P47" s="52"/>
      <c r="Q47" s="101"/>
      <c r="R47" s="126"/>
      <c r="S47" s="101"/>
      <c r="T47" s="101"/>
      <c r="U47" s="39"/>
      <c r="W47" s="932" t="str">
        <f t="shared" ref="W47:W62" si="8">$W$45</f>
        <v>Budget</v>
      </c>
      <c r="X47" s="815" t="str">
        <f>_CF!X47</f>
        <v>a</v>
      </c>
      <c r="Y47" s="709">
        <f t="shared" si="6"/>
        <v>2</v>
      </c>
      <c r="Z47" s="198" cm="1">
        <f t="array" ref="Z47">_xlfn.SWITCH(
    TRUE,
    _CF!$L47=TRUE, 1,
    _CF!$L47=FALSE,-1,
    _CF!$L47=-1,0,
"n/a"
)</f>
        <v>1</v>
      </c>
      <c r="AA47" s="200"/>
      <c r="AB47" s="88" t="str">
        <f>_CF!AB47</f>
        <v>(Increase)/Decrease in NWC</v>
      </c>
      <c r="AC47" s="88" t="e" cm="1" vm="5">
        <f t="array" aca="1" ref="AC47" ca="1">_xlfn.LET(
_xlpm._termname, $AB47,
_xlpm._iconname, "find",
_xlpm._icon, fx_getIcon(_xlpm._iconname),
_xlpm._location, _xlfn.XLOOKUP(LOWER(_xlpm._termname), LOWER(tbl_acctDef[Term]),tbl_acctDef[Term]),
_xlpm._hyperlink, HYPERLINK("#"&amp;CELL("address",_xlpm._location), _xlpm._icon),
IFERROR(_xlpm._hyperlink,"")
)</f>
        <v>#VALUE!</v>
      </c>
      <c r="AD47" s="2281">
        <v>1</v>
      </c>
      <c r="AE47" s="2281">
        <v>1</v>
      </c>
      <c r="AF47" s="2281">
        <v>1</v>
      </c>
      <c r="AG47" s="2281">
        <v>1</v>
      </c>
      <c r="AH47" s="2281">
        <v>1</v>
      </c>
      <c r="AI47" s="2281">
        <v>1</v>
      </c>
      <c r="AJ47" s="2281">
        <v>1</v>
      </c>
      <c r="AK47" s="2281">
        <v>1</v>
      </c>
      <c r="AL47" s="2281">
        <v>1</v>
      </c>
      <c r="AM47" s="2281">
        <v>1</v>
      </c>
      <c r="AN47" s="2281">
        <v>1</v>
      </c>
      <c r="AO47" s="2281">
        <v>1</v>
      </c>
      <c r="AP47" s="2281">
        <v>1</v>
      </c>
      <c r="AQ47" s="2281">
        <v>1</v>
      </c>
      <c r="AR47" s="2281">
        <v>1</v>
      </c>
      <c r="AS47" s="2281">
        <v>1</v>
      </c>
      <c r="AT47" s="2281">
        <v>1</v>
      </c>
      <c r="AU47" s="2281">
        <v>1</v>
      </c>
      <c r="AV47" s="2281">
        <v>1</v>
      </c>
      <c r="AW47" s="2281">
        <v>1</v>
      </c>
      <c r="AX47" s="2281">
        <v>1</v>
      </c>
      <c r="AY47" s="2281">
        <v>1</v>
      </c>
      <c r="AZ47" s="2281">
        <v>1</v>
      </c>
      <c r="BA47" s="2281">
        <v>1</v>
      </c>
      <c r="BB47" s="2281">
        <v>1</v>
      </c>
      <c r="BC47" s="2281">
        <v>1</v>
      </c>
      <c r="BD47" s="2281">
        <v>1</v>
      </c>
      <c r="BE47" s="2281">
        <v>1</v>
      </c>
      <c r="BF47" s="2281">
        <v>1</v>
      </c>
      <c r="BG47" s="2281">
        <v>1</v>
      </c>
      <c r="BH47" s="2281">
        <v>1</v>
      </c>
      <c r="BI47" s="2281">
        <v>1</v>
      </c>
      <c r="BJ47" s="2281">
        <v>1</v>
      </c>
      <c r="BK47" s="2281">
        <v>1</v>
      </c>
      <c r="BL47" s="2281">
        <v>1</v>
      </c>
      <c r="BM47" s="2281">
        <v>1</v>
      </c>
      <c r="BN47" s="2281">
        <v>1</v>
      </c>
      <c r="BO47" s="2115"/>
      <c r="BP47" s="2115"/>
      <c r="BQ47" s="2115"/>
      <c r="BR47" s="2115"/>
      <c r="BS47" s="2115"/>
      <c r="BT47" s="2115"/>
      <c r="BU47" s="2115"/>
      <c r="BV47" s="2115"/>
      <c r="BW47" s="2115"/>
      <c r="BX47" s="2115"/>
      <c r="BY47" s="2115"/>
      <c r="BZ47" s="2115"/>
      <c r="CA47" s="1330"/>
      <c r="CB47" s="537"/>
      <c r="CC47" s="1484"/>
      <c r="CD47" s="1461" t="e" cm="1">
        <f t="array" aca="1" ref="CD47" ca="1">_xlfn.LET( _xlpm.CheckBlank, SUM(CF!$AD47:$BN47) = 0, IF(_xlpm.CheckBlank, "", SUM(_xlfn._xlws.FILTER(CF!$AD47:$BN47,(YEAR(CF!$AD$12:$BN$12)=CF!CD$12)*(array_timeline&lt;=CF!CD$11)))))</f>
        <v>#NAME?</v>
      </c>
      <c r="CE47" s="1461" t="e" cm="1">
        <f t="array" aca="1" ref="CE47" ca="1">_xlfn.LET( _xlpm.CheckBlank, SUM(CF!$AD47:$BN47) = 0, IF(_xlpm.CheckBlank, "", SUM(_xlfn._xlws.FILTER(CF!$AD47:$BN47,(YEAR(CF!$AD$12:$BN$12)=CF!CE$12)*(array_timeline&lt;=CF!CE$11)))))</f>
        <v>#NAME?</v>
      </c>
      <c r="CF47" s="1314"/>
      <c r="CG47" s="1461" t="e" cm="1">
        <f t="array" aca="1" ref="CG47" ca="1">_xlfn.LET(_xlpm.CheckBlank,SUM(CF!$AD47:$BN47)=0,IF(_xlpm.CheckBlank,"",SUM(_xlfn._xlws.FILTER(CF!$AD47:$BN47,(YEAR(CF!$AD$12:$BN$12)=CF!CG$12)*(array_timeline&lt;=CF!CG$11)))))</f>
        <v>#NAME?</v>
      </c>
      <c r="CH47" s="1461" t="e" cm="1">
        <f t="array" aca="1" ref="CH47" ca="1">_xlfn.LET(_xlpm.CheckBlank,SUM(CF!$AD47:$BN47)=0,IF(_xlpm.CheckBlank,"",SUM(_xlfn._xlws.FILTER(CF!$AD47:$BN47,(YEAR(CF!$AD$12:$BN$12)=CF!CH$12)*(array_timeline&lt;=CF!CH$11)))))</f>
        <v>#NAME?</v>
      </c>
      <c r="CI47" s="1314"/>
      <c r="CJ47" s="1461" cm="1">
        <f t="array" ref="CJ47">_xlfn.LET( _xlpm.CheckBlank, SUM(CF!$AD47:$BN47) = 0, IF(_xlpm.CheckBlank, "", SUM(_xlfn.TAKE(_xlfn.DROP(CF!$AD47:$BN47, ,-DATEDIFF(CF!CJ$11, val_asOfDate,"M")),1,-12))))</f>
        <v>12</v>
      </c>
      <c r="CK47" s="1461" cm="1">
        <f t="array" ref="CK47">_xlfn.LET( _xlpm.CheckBlank, SUM(CF!$AD47:$BN47) = 0, IF(_xlpm.CheckBlank, "", SUM(_xlfn.TAKE(_xlfn.DROP(CF!$AD47:$BN47, ,-DATEDIFF(CF!CK$11, val_asOfDate,"M")),1,-12))))</f>
        <v>12</v>
      </c>
      <c r="CL47" s="1314"/>
      <c r="CM47" s="541" t="e">
        <f t="shared" ca="1" si="7"/>
        <v>#NAME?</v>
      </c>
      <c r="CN47" s="541" t="e">
        <f t="shared" ca="1" si="7"/>
        <v>#NAME?</v>
      </c>
      <c r="CO47" s="34"/>
      <c r="CW47" s="1883" t="str" cm="1">
        <f t="array" aca="1" ref="CW47" ca="1">IFERROR(IF(AD47*fxVal_normal=_CF!AD47,"",IF(OR(AD47="", NOT(ISNUMBER(AD47)), ISERROR(AD47), $B47=""), "",
   IF($I47=1,
      IFBLANK(
         _xldudf_CX_PUSH(AD47*fxVal_normal, CX_ENTITY, $B47, AD$11, AD$14, AD$44,),
         ""
      ),
      IF($I47=2,
         IFBLANK(
            _xldudf_CX_PUSH(AD47, CX_ENTITY, $B47, AD$11, AD$14, AD$44,),
            ""
         ),
         IF($I47=3,
            "",
            IFBLANK(
               _xldudf_CX_PUSH(AD47, CX_ENTITY, $B47, AD$11, AD$14, AD$44,),
               ""
            )
         )
      )
   )
)),"")</f>
        <v/>
      </c>
      <c r="CX47" s="1883" t="str" cm="1">
        <f t="array" aca="1" ref="CX47" ca="1">IFERROR(IF(AE47*fxVal_normal=_CF!AE47,"",IF(OR(AE47="", NOT(ISNUMBER(AE47)), ISERROR(AE47), $B47=""), "",
   IF($I47=1,
      IFBLANK(
         _xldudf_CX_PUSH(AE47*fxVal_normal, CX_ENTITY, $B47, AE$11, AE$14, AE$44,),
         ""
      ),
      IF($I47=2,
         IFBLANK(
            _xldudf_CX_PUSH(AE47, CX_ENTITY, $B47, AE$11, AE$14, AE$44,),
            ""
         ),
         IF($I47=3,
            "",
            IFBLANK(
               _xldudf_CX_PUSH(AE47, CX_ENTITY, $B47, AE$11, AE$14, AE$44,),
               ""
            )
         )
      )
   )
)),"")</f>
        <v/>
      </c>
      <c r="CY47" s="1883" t="str" cm="1">
        <f t="array" aca="1" ref="CY47" ca="1">IFERROR(IF(AF47*fxVal_normal=_CF!AF47,"",IF(OR(AF47="", NOT(ISNUMBER(AF47)), ISERROR(AF47), $B47=""), "",
   IF($I47=1,
      IFBLANK(
         _xldudf_CX_PUSH(AF47*fxVal_normal, CX_ENTITY, $B47, AF$11, AF$14, AF$44,),
         ""
      ),
      IF($I47=2,
         IFBLANK(
            _xldudf_CX_PUSH(AF47, CX_ENTITY, $B47, AF$11, AF$14, AF$44,),
            ""
         ),
         IF($I47=3,
            "",
            IFBLANK(
               _xldudf_CX_PUSH(AF47, CX_ENTITY, $B47, AF$11, AF$14, AF$44,),
               ""
            )
         )
      )
   )
)),"")</f>
        <v/>
      </c>
      <c r="CZ47" s="1883" t="str" cm="1">
        <f t="array" aca="1" ref="CZ47" ca="1">IFERROR(IF(AG47*fxVal_normal=_CF!AG47,"",IF(OR(AG47="", NOT(ISNUMBER(AG47)), ISERROR(AG47), $B47=""), "",
   IF($I47=1,
      IFBLANK(
         _xldudf_CX_PUSH(AG47*fxVal_normal, CX_ENTITY, $B47, AG$11, AG$14, AG$44,),
         ""
      ),
      IF($I47=2,
         IFBLANK(
            _xldudf_CX_PUSH(AG47, CX_ENTITY, $B47, AG$11, AG$14, AG$44,),
            ""
         ),
         IF($I47=3,
            "",
            IFBLANK(
               _xldudf_CX_PUSH(AG47, CX_ENTITY, $B47, AG$11, AG$14, AG$44,),
               ""
            )
         )
      )
   )
)),"")</f>
        <v/>
      </c>
      <c r="DA47" s="1883" t="str" cm="1">
        <f t="array" aca="1" ref="DA47" ca="1">IFERROR(IF(AH47*fxVal_normal=_CF!AH47,"",IF(OR(AH47="", NOT(ISNUMBER(AH47)), ISERROR(AH47), $B47=""), "",
   IF($I47=1,
      IFBLANK(
         _xldudf_CX_PUSH(AH47*fxVal_normal, CX_ENTITY, $B47, AH$11, AH$14, AH$44,),
         ""
      ),
      IF($I47=2,
         IFBLANK(
            _xldudf_CX_PUSH(AH47, CX_ENTITY, $B47, AH$11, AH$14, AH$44,),
            ""
         ),
         IF($I47=3,
            "",
            IFBLANK(
               _xldudf_CX_PUSH(AH47, CX_ENTITY, $B47, AH$11, AH$14, AH$44,),
               ""
            )
         )
      )
   )
)),"")</f>
        <v/>
      </c>
      <c r="DB47" s="1883" t="str" cm="1">
        <f t="array" aca="1" ref="DB47" ca="1">IFERROR(IF(AI47*fxVal_normal=_CF!AI47,"",IF(OR(AI47="", NOT(ISNUMBER(AI47)), ISERROR(AI47), $B47=""), "",
   IF($I47=1,
      IFBLANK(
         _xldudf_CX_PUSH(AI47*fxVal_normal, CX_ENTITY, $B47, AI$11, AI$14, AI$44,),
         ""
      ),
      IF($I47=2,
         IFBLANK(
            _xldudf_CX_PUSH(AI47, CX_ENTITY, $B47, AI$11, AI$14, AI$44,),
            ""
         ),
         IF($I47=3,
            "",
            IFBLANK(
               _xldudf_CX_PUSH(AI47, CX_ENTITY, $B47, AI$11, AI$14, AI$44,),
               ""
            )
         )
      )
   )
)),"")</f>
        <v/>
      </c>
      <c r="DC47" s="1883" t="str" cm="1">
        <f t="array" aca="1" ref="DC47" ca="1">IFERROR(IF(AJ47*fxVal_normal=_CF!AJ47,"",IF(OR(AJ47="", NOT(ISNUMBER(AJ47)), ISERROR(AJ47), $B47=""), "",
   IF($I47=1,
      IFBLANK(
         _xldudf_CX_PUSH(AJ47*fxVal_normal, CX_ENTITY, $B47, AJ$11, AJ$14, AJ$44,),
         ""
      ),
      IF($I47=2,
         IFBLANK(
            _xldudf_CX_PUSH(AJ47, CX_ENTITY, $B47, AJ$11, AJ$14, AJ$44,),
            ""
         ),
         IF($I47=3,
            "",
            IFBLANK(
               _xldudf_CX_PUSH(AJ47, CX_ENTITY, $B47, AJ$11, AJ$14, AJ$44,),
               ""
            )
         )
      )
   )
)),"")</f>
        <v/>
      </c>
      <c r="DD47" s="1883" t="str" cm="1">
        <f t="array" aca="1" ref="DD47" ca="1">IFERROR(IF(AK47*fxVal_normal=_CF!AK47,"",IF(OR(AK47="", NOT(ISNUMBER(AK47)), ISERROR(AK47), $B47=""), "",
   IF($I47=1,
      IFBLANK(
         _xldudf_CX_PUSH(AK47*fxVal_normal, CX_ENTITY, $B47, AK$11, AK$14, AK$44,),
         ""
      ),
      IF($I47=2,
         IFBLANK(
            _xldudf_CX_PUSH(AK47, CX_ENTITY, $B47, AK$11, AK$14, AK$44,),
            ""
         ),
         IF($I47=3,
            "",
            IFBLANK(
               _xldudf_CX_PUSH(AK47, CX_ENTITY, $B47, AK$11, AK$14, AK$44,),
               ""
            )
         )
      )
   )
)),"")</f>
        <v/>
      </c>
      <c r="DE47" s="1883" t="str" cm="1">
        <f t="array" aca="1" ref="DE47" ca="1">IFERROR(IF(AL47*fxVal_normal=_CF!AL47,"",IF(OR(AL47="", NOT(ISNUMBER(AL47)), ISERROR(AL47), $B47=""), "",
   IF($I47=1,
      IFBLANK(
         _xldudf_CX_PUSH(AL47*fxVal_normal, CX_ENTITY, $B47, AL$11, AL$14, AL$44,),
         ""
      ),
      IF($I47=2,
         IFBLANK(
            _xldudf_CX_PUSH(AL47, CX_ENTITY, $B47, AL$11, AL$14, AL$44,),
            ""
         ),
         IF($I47=3,
            "",
            IFBLANK(
               _xldudf_CX_PUSH(AL47, CX_ENTITY, $B47, AL$11, AL$14, AL$44,),
               ""
            )
         )
      )
   )
)),"")</f>
        <v/>
      </c>
      <c r="DF47" s="1883" t="str" cm="1">
        <f t="array" aca="1" ref="DF47" ca="1">IFERROR(IF(AM47*fxVal_normal=_CF!AM47,"",IF(OR(AM47="", NOT(ISNUMBER(AM47)), ISERROR(AM47), $B47=""), "",
   IF($I47=1,
      IFBLANK(
         _xldudf_CX_PUSH(AM47*fxVal_normal, CX_ENTITY, $B47, AM$11, AM$14, AM$44,),
         ""
      ),
      IF($I47=2,
         IFBLANK(
            _xldudf_CX_PUSH(AM47, CX_ENTITY, $B47, AM$11, AM$14, AM$44,),
            ""
         ),
         IF($I47=3,
            "",
            IFBLANK(
               _xldudf_CX_PUSH(AM47, CX_ENTITY, $B47, AM$11, AM$14, AM$44,),
               ""
            )
         )
      )
   )
)),"")</f>
        <v/>
      </c>
      <c r="DG47" s="1883" t="str" cm="1">
        <f t="array" aca="1" ref="DG47" ca="1">IFERROR(IF(AN47*fxVal_normal=_CF!AN47,"",IF(OR(AN47="", NOT(ISNUMBER(AN47)), ISERROR(AN47), $B47=""), "",
   IF($I47=1,
      IFBLANK(
         _xldudf_CX_PUSH(AN47*fxVal_normal, CX_ENTITY, $B47, AN$11, AN$14, AN$44,),
         ""
      ),
      IF($I47=2,
         IFBLANK(
            _xldudf_CX_PUSH(AN47, CX_ENTITY, $B47, AN$11, AN$14, AN$44,),
            ""
         ),
         IF($I47=3,
            "",
            IFBLANK(
               _xldudf_CX_PUSH(AN47, CX_ENTITY, $B47, AN$11, AN$14, AN$44,),
               ""
            )
         )
      )
   )
)),"")</f>
        <v/>
      </c>
      <c r="DH47" s="1883" t="str" cm="1">
        <f t="array" aca="1" ref="DH47" ca="1">IFERROR(IF(AO47*fxVal_normal=_CF!AO47,"",IF(OR(AO47="", NOT(ISNUMBER(AO47)), ISERROR(AO47), $B47=""), "",
   IF($I47=1,
      IFBLANK(
         _xldudf_CX_PUSH(AO47*fxVal_normal, CX_ENTITY, $B47, AO$11, AO$14, AO$44,),
         ""
      ),
      IF($I47=2,
         IFBLANK(
            _xldudf_CX_PUSH(AO47, CX_ENTITY, $B47, AO$11, AO$14, AO$44,),
            ""
         ),
         IF($I47=3,
            "",
            IFBLANK(
               _xldudf_CX_PUSH(AO47, CX_ENTITY, $B47, AO$11, AO$14, AO$44,),
               ""
            )
         )
      )
   )
)),"")</f>
        <v/>
      </c>
      <c r="DI47" s="1883" t="str" cm="1">
        <f t="array" aca="1" ref="DI47" ca="1">IFERROR(IF(AP47*fxVal_normal=_CF!AP47,"",IF(OR(AP47="", NOT(ISNUMBER(AP47)), ISERROR(AP47), $B47=""), "",
   IF($I47=1,
      IFBLANK(
         _xldudf_CX_PUSH(AP47*fxVal_normal, CX_ENTITY, $B47, AP$11, AP$14, AP$44,),
         ""
      ),
      IF($I47=2,
         IFBLANK(
            _xldudf_CX_PUSH(AP47, CX_ENTITY, $B47, AP$11, AP$14, AP$44,),
            ""
         ),
         IF($I47=3,
            "",
            IFBLANK(
               _xldudf_CX_PUSH(AP47, CX_ENTITY, $B47, AP$11, AP$14, AP$44,),
               ""
            )
         )
      )
   )
)),"")</f>
        <v/>
      </c>
      <c r="DJ47" s="1883" t="str" cm="1">
        <f t="array" aca="1" ref="DJ47" ca="1">IFERROR(IF(AQ47*fxVal_normal=_CF!AQ47,"",IF(OR(AQ47="", NOT(ISNUMBER(AQ47)), ISERROR(AQ47), $B47=""), "",
   IF($I47=1,
      IFBLANK(
         _xldudf_CX_PUSH(AQ47*fxVal_normal, CX_ENTITY, $B47, AQ$11, AQ$14, AQ$44,),
         ""
      ),
      IF($I47=2,
         IFBLANK(
            _xldudf_CX_PUSH(AQ47, CX_ENTITY, $B47, AQ$11, AQ$14, AQ$44,),
            ""
         ),
         IF($I47=3,
            "",
            IFBLANK(
               _xldudf_CX_PUSH(AQ47, CX_ENTITY, $B47, AQ$11, AQ$14, AQ$44,),
               ""
            )
         )
      )
   )
)),"")</f>
        <v/>
      </c>
      <c r="DK47" s="1883" t="str" cm="1">
        <f t="array" aca="1" ref="DK47" ca="1">IFERROR(IF(AR47*fxVal_normal=_CF!AR47,"",IF(OR(AR47="", NOT(ISNUMBER(AR47)), ISERROR(AR47), $B47=""), "",
   IF($I47=1,
      IFBLANK(
         _xldudf_CX_PUSH(AR47*fxVal_normal, CX_ENTITY, $B47, AR$11, AR$14, AR$44,),
         ""
      ),
      IF($I47=2,
         IFBLANK(
            _xldudf_CX_PUSH(AR47, CX_ENTITY, $B47, AR$11, AR$14, AR$44,),
            ""
         ),
         IF($I47=3,
            "",
            IFBLANK(
               _xldudf_CX_PUSH(AR47, CX_ENTITY, $B47, AR$11, AR$14, AR$44,),
               ""
            )
         )
      )
   )
)),"")</f>
        <v/>
      </c>
      <c r="DL47" s="1883" t="str" cm="1">
        <f t="array" aca="1" ref="DL47" ca="1">IFERROR(IF(AS47*fxVal_normal=_CF!AS47,"",IF(OR(AS47="", NOT(ISNUMBER(AS47)), ISERROR(AS47), $B47=""), "",
   IF($I47=1,
      IFBLANK(
         _xldudf_CX_PUSH(AS47*fxVal_normal, CX_ENTITY, $B47, AS$11, AS$14, AS$44,),
         ""
      ),
      IF($I47=2,
         IFBLANK(
            _xldudf_CX_PUSH(AS47, CX_ENTITY, $B47, AS$11, AS$14, AS$44,),
            ""
         ),
         IF($I47=3,
            "",
            IFBLANK(
               _xldudf_CX_PUSH(AS47, CX_ENTITY, $B47, AS$11, AS$14, AS$44,),
               ""
            )
         )
      )
   )
)),"")</f>
        <v/>
      </c>
      <c r="DM47" s="1883" t="str" cm="1">
        <f t="array" aca="1" ref="DM47" ca="1">IFERROR(IF(AT47*fxVal_normal=_CF!AT47,"",IF(OR(AT47="", NOT(ISNUMBER(AT47)), ISERROR(AT47), $B47=""), "",
   IF($I47=1,
      IFBLANK(
         _xldudf_CX_PUSH(AT47*fxVal_normal, CX_ENTITY, $B47, AT$11, AT$14, AT$44,),
         ""
      ),
      IF($I47=2,
         IFBLANK(
            _xldudf_CX_PUSH(AT47, CX_ENTITY, $B47, AT$11, AT$14, AT$44,),
            ""
         ),
         IF($I47=3,
            "",
            IFBLANK(
               _xldudf_CX_PUSH(AT47, CX_ENTITY, $B47, AT$11, AT$14, AT$44,),
               ""
            )
         )
      )
   )
)),"")</f>
        <v/>
      </c>
      <c r="DN47" s="1883" t="str" cm="1">
        <f t="array" aca="1" ref="DN47" ca="1">IFERROR(IF(AU47*fxVal_normal=_CF!AU47,"",IF(OR(AU47="", NOT(ISNUMBER(AU47)), ISERROR(AU47), $B47=""), "",
   IF($I47=1,
      IFBLANK(
         _xldudf_CX_PUSH(AU47*fxVal_normal, CX_ENTITY, $B47, AU$11, AU$14, AU$44,),
         ""
      ),
      IF($I47=2,
         IFBLANK(
            _xldudf_CX_PUSH(AU47, CX_ENTITY, $B47, AU$11, AU$14, AU$44,),
            ""
         ),
         IF($I47=3,
            "",
            IFBLANK(
               _xldudf_CX_PUSH(AU47, CX_ENTITY, $B47, AU$11, AU$14, AU$44,),
               ""
            )
         )
      )
   )
)),"")</f>
        <v/>
      </c>
      <c r="DO47" s="1883" t="str" cm="1">
        <f t="array" aca="1" ref="DO47" ca="1">IFERROR(IF(AV47*fxVal_normal=_CF!AV47,"",IF(OR(AV47="", NOT(ISNUMBER(AV47)), ISERROR(AV47), $B47=""), "",
   IF($I47=1,
      IFBLANK(
         _xldudf_CX_PUSH(AV47*fxVal_normal, CX_ENTITY, $B47, AV$11, AV$14, AV$44,),
         ""
      ),
      IF($I47=2,
         IFBLANK(
            _xldudf_CX_PUSH(AV47, CX_ENTITY, $B47, AV$11, AV$14, AV$44,),
            ""
         ),
         IF($I47=3,
            "",
            IFBLANK(
               _xldudf_CX_PUSH(AV47, CX_ENTITY, $B47, AV$11, AV$14, AV$44,),
               ""
            )
         )
      )
   )
)),"")</f>
        <v/>
      </c>
      <c r="DP47" s="1883" t="str" cm="1">
        <f t="array" aca="1" ref="DP47" ca="1">IFERROR(IF(AW47*fxVal_normal=_CF!AW47,"",IF(OR(AW47="", NOT(ISNUMBER(AW47)), ISERROR(AW47), $B47=""), "",
   IF($I47=1,
      IFBLANK(
         _xldudf_CX_PUSH(AW47*fxVal_normal, CX_ENTITY, $B47, AW$11, AW$14, AW$44,),
         ""
      ),
      IF($I47=2,
         IFBLANK(
            _xldudf_CX_PUSH(AW47, CX_ENTITY, $B47, AW$11, AW$14, AW$44,),
            ""
         ),
         IF($I47=3,
            "",
            IFBLANK(
               _xldudf_CX_PUSH(AW47, CX_ENTITY, $B47, AW$11, AW$14, AW$44,),
               ""
            )
         )
      )
   )
)),"")</f>
        <v/>
      </c>
      <c r="DQ47" s="1883" t="str" cm="1">
        <f t="array" aca="1" ref="DQ47" ca="1">IFERROR(IF(AX47*fxVal_normal=_CF!AX47,"",IF(OR(AX47="", NOT(ISNUMBER(AX47)), ISERROR(AX47), $B47=""), "",
   IF($I47=1,
      IFBLANK(
         _xldudf_CX_PUSH(AX47*fxVal_normal, CX_ENTITY, $B47, AX$11, AX$14, AX$44,),
         ""
      ),
      IF($I47=2,
         IFBLANK(
            _xldudf_CX_PUSH(AX47, CX_ENTITY, $B47, AX$11, AX$14, AX$44,),
            ""
         ),
         IF($I47=3,
            "",
            IFBLANK(
               _xldudf_CX_PUSH(AX47, CX_ENTITY, $B47, AX$11, AX$14, AX$44,),
               ""
            )
         )
      )
   )
)),"")</f>
        <v/>
      </c>
      <c r="DR47" s="1883" t="str" cm="1">
        <f t="array" aca="1" ref="DR47" ca="1">IFERROR(IF(AY47*fxVal_normal=_CF!AY47,"",IF(OR(AY47="", NOT(ISNUMBER(AY47)), ISERROR(AY47), $B47=""), "",
   IF($I47=1,
      IFBLANK(
         _xldudf_CX_PUSH(AY47*fxVal_normal, CX_ENTITY, $B47, AY$11, AY$14, AY$44,),
         ""
      ),
      IF($I47=2,
         IFBLANK(
            _xldudf_CX_PUSH(AY47, CX_ENTITY, $B47, AY$11, AY$14, AY$44,),
            ""
         ),
         IF($I47=3,
            "",
            IFBLANK(
               _xldudf_CX_PUSH(AY47, CX_ENTITY, $B47, AY$11, AY$14, AY$44,),
               ""
            )
         )
      )
   )
)),"")</f>
        <v/>
      </c>
      <c r="DS47" s="1883" t="str" cm="1">
        <f t="array" aca="1" ref="DS47" ca="1">IFERROR(IF(AZ47*fxVal_normal=_CF!AZ47,"",IF(OR(AZ47="", NOT(ISNUMBER(AZ47)), ISERROR(AZ47), $B47=""), "",
   IF($I47=1,
      IFBLANK(
         _xldudf_CX_PUSH(AZ47*fxVal_normal, CX_ENTITY, $B47, AZ$11, AZ$14, AZ$44,),
         ""
      ),
      IF($I47=2,
         IFBLANK(
            _xldudf_CX_PUSH(AZ47, CX_ENTITY, $B47, AZ$11, AZ$14, AZ$44,),
            ""
         ),
         IF($I47=3,
            "",
            IFBLANK(
               _xldudf_CX_PUSH(AZ47, CX_ENTITY, $B47, AZ$11, AZ$14, AZ$44,),
               ""
            )
         )
      )
   )
)),"")</f>
        <v/>
      </c>
      <c r="DT47" s="1883" t="str" cm="1">
        <f t="array" aca="1" ref="DT47" ca="1">IFERROR(IF(BA47*fxVal_normal=_CF!BA47,"",IF(OR(BA47="", NOT(ISNUMBER(BA47)), ISERROR(BA47), $B47=""), "",
   IF($I47=1,
      IFBLANK(
         _xldudf_CX_PUSH(BA47*fxVal_normal, CX_ENTITY, $B47, BA$11, BA$14, BA$44,),
         ""
      ),
      IF($I47=2,
         IFBLANK(
            _xldudf_CX_PUSH(BA47, CX_ENTITY, $B47, BA$11, BA$14, BA$44,),
            ""
         ),
         IF($I47=3,
            "",
            IFBLANK(
               _xldudf_CX_PUSH(BA47, CX_ENTITY, $B47, BA$11, BA$14, BA$44,),
               ""
            )
         )
      )
   )
)),"")</f>
        <v/>
      </c>
      <c r="DU47" s="1883" t="str" cm="1">
        <f t="array" aca="1" ref="DU47" ca="1">IFERROR(IF(BB47*fxVal_normal=_CF!BB47,"",IF(OR(BB47="", NOT(ISNUMBER(BB47)), ISERROR(BB47), $B47=""), "",
   IF($I47=1,
      IFBLANK(
         _xldudf_CX_PUSH(BB47*fxVal_normal, CX_ENTITY, $B47, BB$11, BB$14, BB$44,),
         ""
      ),
      IF($I47=2,
         IFBLANK(
            _xldudf_CX_PUSH(BB47, CX_ENTITY, $B47, BB$11, BB$14, BB$44,),
            ""
         ),
         IF($I47=3,
            "",
            IFBLANK(
               _xldudf_CX_PUSH(BB47, CX_ENTITY, $B47, BB$11, BB$14, BB$44,),
               ""
            )
         )
      )
   )
)),"")</f>
        <v/>
      </c>
      <c r="DV47" s="1883" t="str" cm="1">
        <f t="array" aca="1" ref="DV47" ca="1">IFERROR(IF(BC47*fxVal_normal=_CF!BC47,"",IF(OR(BC47="", NOT(ISNUMBER(BC47)), ISERROR(BC47), $B47=""), "",
   IF($I47=1,
      IFBLANK(
         _xldudf_CX_PUSH(BC47*fxVal_normal, CX_ENTITY, $B47, BC$11, BC$14, BC$44,),
         ""
      ),
      IF($I47=2,
         IFBLANK(
            _xldudf_CX_PUSH(BC47, CX_ENTITY, $B47, BC$11, BC$14, BC$44,),
            ""
         ),
         IF($I47=3,
            "",
            IFBLANK(
               _xldudf_CX_PUSH(BC47, CX_ENTITY, $B47, BC$11, BC$14, BC$44,),
               ""
            )
         )
      )
   )
)),"")</f>
        <v/>
      </c>
      <c r="DW47" s="1883" t="str" cm="1">
        <f t="array" aca="1" ref="DW47" ca="1">IFERROR(IF(BD47*fxVal_normal=_CF!BD47,"",IF(OR(BD47="", NOT(ISNUMBER(BD47)), ISERROR(BD47), $B47=""), "",
   IF($I47=1,
      IFBLANK(
         _xldudf_CX_PUSH(BD47*fxVal_normal, CX_ENTITY, $B47, BD$11, BD$14, BD$44,),
         ""
      ),
      IF($I47=2,
         IFBLANK(
            _xldudf_CX_PUSH(BD47, CX_ENTITY, $B47, BD$11, BD$14, BD$44,),
            ""
         ),
         IF($I47=3,
            "",
            IFBLANK(
               _xldudf_CX_PUSH(BD47, CX_ENTITY, $B47, BD$11, BD$14, BD$44,),
               ""
            )
         )
      )
   )
)),"")</f>
        <v/>
      </c>
      <c r="DX47" s="1883" t="str" cm="1">
        <f t="array" aca="1" ref="DX47" ca="1">IFERROR(IF(BE47*fxVal_normal=_CF!BE47,"",IF(OR(BE47="", NOT(ISNUMBER(BE47)), ISERROR(BE47), $B47=""), "",
   IF($I47=1,
      IFBLANK(
         _xldudf_CX_PUSH(BE47*fxVal_normal, CX_ENTITY, $B47, BE$11, BE$14, BE$44,),
         ""
      ),
      IF($I47=2,
         IFBLANK(
            _xldudf_CX_PUSH(BE47, CX_ENTITY, $B47, BE$11, BE$14, BE$44,),
            ""
         ),
         IF($I47=3,
            "",
            IFBLANK(
               _xldudf_CX_PUSH(BE47, CX_ENTITY, $B47, BE$11, BE$14, BE$44,),
               ""
            )
         )
      )
   )
)),"")</f>
        <v/>
      </c>
      <c r="DY47" s="1883" t="str" cm="1">
        <f t="array" aca="1" ref="DY47" ca="1">IFERROR(IF(BF47*fxVal_normal=_CF!BF47,"",IF(OR(BF47="", NOT(ISNUMBER(BF47)), ISERROR(BF47), $B47=""), "",
   IF($I47=1,
      IFBLANK(
         _xldudf_CX_PUSH(BF47*fxVal_normal, CX_ENTITY, $B47, BF$11, BF$14, BF$44,),
         ""
      ),
      IF($I47=2,
         IFBLANK(
            _xldudf_CX_PUSH(BF47, CX_ENTITY, $B47, BF$11, BF$14, BF$44,),
            ""
         ),
         IF($I47=3,
            "",
            IFBLANK(
               _xldudf_CX_PUSH(BF47, CX_ENTITY, $B47, BF$11, BF$14, BF$44,),
               ""
            )
         )
      )
   )
)),"")</f>
        <v/>
      </c>
      <c r="DZ47" s="1883" t="str" cm="1">
        <f t="array" aca="1" ref="DZ47" ca="1">IFERROR(IF(BG47*fxVal_normal=_CF!BG47,"",IF(OR(BG47="", NOT(ISNUMBER(BG47)), ISERROR(BG47), $B47=""), "",
   IF($I47=1,
      IFBLANK(
         _xldudf_CX_PUSH(BG47*fxVal_normal, CX_ENTITY, $B47, BG$11, BG$14, BG$44,),
         ""
      ),
      IF($I47=2,
         IFBLANK(
            _xldudf_CX_PUSH(BG47, CX_ENTITY, $B47, BG$11, BG$14, BG$44,),
            ""
         ),
         IF($I47=3,
            "",
            IFBLANK(
               _xldudf_CX_PUSH(BG47, CX_ENTITY, $B47, BG$11, BG$14, BG$44,),
               ""
            )
         )
      )
   )
)),"")</f>
        <v/>
      </c>
      <c r="EA47" s="1883" t="str" cm="1">
        <f t="array" aca="1" ref="EA47" ca="1">IFERROR(IF(BH47*fxVal_normal=_CF!BH47,"",IF(OR(BH47="", NOT(ISNUMBER(BH47)), ISERROR(BH47), $B47=""), "",
   IF($I47=1,
      IFBLANK(
         _xldudf_CX_PUSH(BH47*fxVal_normal, CX_ENTITY, $B47, BH$11, BH$14, BH$44,),
         ""
      ),
      IF($I47=2,
         IFBLANK(
            _xldudf_CX_PUSH(BH47, CX_ENTITY, $B47, BH$11, BH$14, BH$44,),
            ""
         ),
         IF($I47=3,
            "",
            IFBLANK(
               _xldudf_CX_PUSH(BH47, CX_ENTITY, $B47, BH$11, BH$14, BH$44,),
               ""
            )
         )
      )
   )
)),"")</f>
        <v/>
      </c>
      <c r="EB47" s="1883" t="str" cm="1">
        <f t="array" aca="1" ref="EB47" ca="1">IFERROR(IF(BI47*fxVal_normal=_CF!BI47,"",IF(OR(BI47="", NOT(ISNUMBER(BI47)), ISERROR(BI47), $B47=""), "",
   IF($I47=1,
      IFBLANK(
         _xldudf_CX_PUSH(BI47*fxVal_normal, CX_ENTITY, $B47, BI$11, BI$14, BI$44,),
         ""
      ),
      IF($I47=2,
         IFBLANK(
            _xldudf_CX_PUSH(BI47, CX_ENTITY, $B47, BI$11, BI$14, BI$44,),
            ""
         ),
         IF($I47=3,
            "",
            IFBLANK(
               _xldudf_CX_PUSH(BI47, CX_ENTITY, $B47, BI$11, BI$14, BI$44,),
               ""
            )
         )
      )
   )
)),"")</f>
        <v/>
      </c>
      <c r="EC47" s="1883" t="str" cm="1">
        <f t="array" aca="1" ref="EC47" ca="1">IFERROR(IF(BJ47*fxVal_normal=_CF!BJ47,"",IF(OR(BJ47="", NOT(ISNUMBER(BJ47)), ISERROR(BJ47), $B47=""), "",
   IF($I47=1,
      IFBLANK(
         _xldudf_CX_PUSH(BJ47*fxVal_normal, CX_ENTITY, $B47, BJ$11, BJ$14, BJ$44,),
         ""
      ),
      IF($I47=2,
         IFBLANK(
            _xldudf_CX_PUSH(BJ47, CX_ENTITY, $B47, BJ$11, BJ$14, BJ$44,),
            ""
         ),
         IF($I47=3,
            "",
            IFBLANK(
               _xldudf_CX_PUSH(BJ47, CX_ENTITY, $B47, BJ$11, BJ$14, BJ$44,),
               ""
            )
         )
      )
   )
)),"")</f>
        <v/>
      </c>
      <c r="ED47" s="1883" t="str" cm="1">
        <f t="array" aca="1" ref="ED47" ca="1">IFERROR(IF(BK47*fxVal_normal=_CF!BK47,"",IF(OR(BK47="", NOT(ISNUMBER(BK47)), ISERROR(BK47), $B47=""), "",
   IF($I47=1,
      IFBLANK(
         _xldudf_CX_PUSH(BK47*fxVal_normal, CX_ENTITY, $B47, BK$11, BK$14, BK$44,),
         ""
      ),
      IF($I47=2,
         IFBLANK(
            _xldudf_CX_PUSH(BK47, CX_ENTITY, $B47, BK$11, BK$14, BK$44,),
            ""
         ),
         IF($I47=3,
            "",
            IFBLANK(
               _xldudf_CX_PUSH(BK47, CX_ENTITY, $B47, BK$11, BK$14, BK$44,),
               ""
            )
         )
      )
   )
)),"")</f>
        <v/>
      </c>
      <c r="EE47" s="1883" t="str" cm="1">
        <f t="array" aca="1" ref="EE47" ca="1">IFERROR(IF(BL47*fxVal_normal=_CF!BL47,"",IF(OR(BL47="", NOT(ISNUMBER(BL47)), ISERROR(BL47), $B47=""), "",
   IF($I47=1,
      IFBLANK(
         _xldudf_CX_PUSH(BL47*fxVal_normal, CX_ENTITY, $B47, BL$11, BL$14, BL$44,),
         ""
      ),
      IF($I47=2,
         IFBLANK(
            _xldudf_CX_PUSH(BL47, CX_ENTITY, $B47, BL$11, BL$14, BL$44,),
            ""
         ),
         IF($I47=3,
            "",
            IFBLANK(
               _xldudf_CX_PUSH(BL47, CX_ENTITY, $B47, BL$11, BL$14, BL$44,),
               ""
            )
         )
      )
   )
)),"")</f>
        <v/>
      </c>
      <c r="EF47" s="1883" t="str" cm="1">
        <f t="array" aca="1" ref="EF47" ca="1">IFERROR(IF(BM47*fxVal_normal=_CF!BM47,"",IF(OR(BM47="", NOT(ISNUMBER(BM47)), ISERROR(BM47), $B47=""), "",
   IF($I47=1,
      IFBLANK(
         _xldudf_CX_PUSH(BM47*fxVal_normal, CX_ENTITY, $B47, BM$11, BM$14, BM$44,),
         ""
      ),
      IF($I47=2,
         IFBLANK(
            _xldudf_CX_PUSH(BM47, CX_ENTITY, $B47, BM$11, BM$14, BM$44,),
            ""
         ),
         IF($I47=3,
            "",
            IFBLANK(
               _xldudf_CX_PUSH(BM47, CX_ENTITY, $B47, BM$11, BM$14, BM$44,),
               ""
            )
         )
      )
   )
)),"")</f>
        <v/>
      </c>
      <c r="EG47" s="1883" t="str" cm="1">
        <f t="array" aca="1" ref="EG47" ca="1">IFERROR(IF(BN47*fxVal_normal=_CF!BN47,"",IF(OR(BN47="", NOT(ISNUMBER(BN47)), ISERROR(BN47), $B47=""), "",
   IF($I47=1,
      IFBLANK(
         _xldudf_CX_PUSH(BN47*fxVal_normal, CX_ENTITY, $B47, BN$11, BN$14, BN$44,),
         ""
      ),
      IF($I47=2,
         IFBLANK(
            _xldudf_CX_PUSH(BN47, CX_ENTITY, $B47, BN$11, BN$14, BN$44,),
            ""
         ),
         IF($I47=3,
            "",
            IFBLANK(
               _xldudf_CX_PUSH(BN47, CX_ENTITY, $B47, BN$11, BN$14, BN$44,),
               ""
            )
         )
      )
   )
)),"")</f>
        <v/>
      </c>
    </row>
    <row r="48" spans="1:137" ht="21" customHeight="1">
      <c r="A48" s="1626"/>
      <c r="B48" s="811" t="str" cm="1">
        <f t="array" ref="B48">IFBLANK( _CF!F48,"")</f>
        <v>Other Operating Cash Flows</v>
      </c>
      <c r="C48" s="811" t="str" cm="1">
        <f t="array" ref="C48">IFBLANK(_CF!C48,"")</f>
        <v>Other Operating Cash Flows (Company View)</v>
      </c>
      <c r="D48" s="1549"/>
      <c r="E48" s="811"/>
      <c r="F48" s="574"/>
      <c r="G48" s="574"/>
      <c r="H48" s="401">
        <v>1</v>
      </c>
      <c r="I48" s="401">
        <v>1</v>
      </c>
      <c r="J48" s="401"/>
      <c r="K48" s="401"/>
      <c r="N48" s="158"/>
      <c r="O48" s="101"/>
      <c r="P48" s="52"/>
      <c r="Q48" s="101"/>
      <c r="R48" s="126"/>
      <c r="S48" s="101"/>
      <c r="T48" s="101"/>
      <c r="U48" s="39"/>
      <c r="W48" s="932" t="str">
        <f t="shared" si="8"/>
        <v>Budget</v>
      </c>
      <c r="X48" s="815" t="str">
        <f>_CF!X48</f>
        <v>a</v>
      </c>
      <c r="Y48" s="709">
        <f t="shared" si="6"/>
        <v>2</v>
      </c>
      <c r="Z48" s="198" cm="1">
        <f t="array" ref="Z48">_xlfn.SWITCH(
    TRUE,
    _CF!$L48=TRUE, 1,
    _CF!$L48=FALSE,-1,
    _CF!$L48=-1,0,
"n/a"
)</f>
        <v>1</v>
      </c>
      <c r="AA48" s="200"/>
      <c r="AB48" s="88" t="str">
        <f>_CF!AB48</f>
        <v>Other Operating Cash Flows</v>
      </c>
      <c r="AC48" s="88" t="e" cm="1" vm="5">
        <f t="array" aca="1" ref="AC48" ca="1">_xlfn.LET(
_xlpm._termname, $AB48,
_xlpm._iconname, "find",
_xlpm._icon, fx_getIcon(_xlpm._iconname),
_xlpm._location, _xlfn.XLOOKUP(LOWER(_xlpm._termname), LOWER(tbl_acctDef[Term]),tbl_acctDef[Term]),
_xlpm._hyperlink, HYPERLINK("#"&amp;CELL("address",_xlpm._location), _xlpm._icon),
IFERROR(_xlpm._hyperlink,"")
)</f>
        <v>#VALUE!</v>
      </c>
      <c r="AD48" s="2281">
        <v>1</v>
      </c>
      <c r="AE48" s="2281">
        <v>1</v>
      </c>
      <c r="AF48" s="2281">
        <v>1</v>
      </c>
      <c r="AG48" s="2281">
        <v>1</v>
      </c>
      <c r="AH48" s="2281">
        <v>1</v>
      </c>
      <c r="AI48" s="2281">
        <v>1</v>
      </c>
      <c r="AJ48" s="2281">
        <v>1</v>
      </c>
      <c r="AK48" s="2281">
        <v>1</v>
      </c>
      <c r="AL48" s="2281">
        <v>1</v>
      </c>
      <c r="AM48" s="2281">
        <v>1</v>
      </c>
      <c r="AN48" s="2281">
        <v>1</v>
      </c>
      <c r="AO48" s="2281">
        <v>1</v>
      </c>
      <c r="AP48" s="2281">
        <v>1</v>
      </c>
      <c r="AQ48" s="2281">
        <v>1</v>
      </c>
      <c r="AR48" s="2281">
        <v>1</v>
      </c>
      <c r="AS48" s="2281">
        <v>1</v>
      </c>
      <c r="AT48" s="2281">
        <v>1</v>
      </c>
      <c r="AU48" s="2281">
        <v>1</v>
      </c>
      <c r="AV48" s="2281">
        <v>1</v>
      </c>
      <c r="AW48" s="2281">
        <v>1</v>
      </c>
      <c r="AX48" s="2281">
        <v>1</v>
      </c>
      <c r="AY48" s="2281">
        <v>1</v>
      </c>
      <c r="AZ48" s="2281">
        <v>1</v>
      </c>
      <c r="BA48" s="2281">
        <v>1</v>
      </c>
      <c r="BB48" s="2281">
        <v>1</v>
      </c>
      <c r="BC48" s="2281">
        <v>1</v>
      </c>
      <c r="BD48" s="2281">
        <v>1</v>
      </c>
      <c r="BE48" s="2281">
        <v>1</v>
      </c>
      <c r="BF48" s="2281">
        <v>1</v>
      </c>
      <c r="BG48" s="2281">
        <v>1</v>
      </c>
      <c r="BH48" s="2281">
        <v>1</v>
      </c>
      <c r="BI48" s="2281">
        <v>1</v>
      </c>
      <c r="BJ48" s="2281">
        <v>1</v>
      </c>
      <c r="BK48" s="2281">
        <v>1</v>
      </c>
      <c r="BL48" s="2281">
        <v>1</v>
      </c>
      <c r="BM48" s="2281">
        <v>1</v>
      </c>
      <c r="BN48" s="2281">
        <v>1</v>
      </c>
      <c r="BO48" s="2115"/>
      <c r="BP48" s="2115"/>
      <c r="BQ48" s="2115"/>
      <c r="BR48" s="2115"/>
      <c r="BS48" s="2115"/>
      <c r="BT48" s="2115"/>
      <c r="BU48" s="2115"/>
      <c r="BV48" s="2115"/>
      <c r="BW48" s="2115"/>
      <c r="BX48" s="2115"/>
      <c r="BY48" s="2115"/>
      <c r="BZ48" s="2115"/>
      <c r="CA48" s="1330"/>
      <c r="CB48" s="537"/>
      <c r="CC48" s="1484"/>
      <c r="CD48" s="1461" t="e" cm="1">
        <f t="array" aca="1" ref="CD48" ca="1">_xlfn.LET( _xlpm.CheckBlank, SUM(CF!$AD48:$BN48) = 0, IF(_xlpm.CheckBlank, "", SUM(_xlfn._xlws.FILTER(CF!$AD48:$BN48,(YEAR(CF!$AD$12:$BN$12)=CF!CD$12)*(array_timeline&lt;=CF!CD$11)))))</f>
        <v>#NAME?</v>
      </c>
      <c r="CE48" s="1461" t="e" cm="1">
        <f t="array" aca="1" ref="CE48" ca="1">_xlfn.LET( _xlpm.CheckBlank, SUM(CF!$AD48:$BN48) = 0, IF(_xlpm.CheckBlank, "", SUM(_xlfn._xlws.FILTER(CF!$AD48:$BN48,(YEAR(CF!$AD$12:$BN$12)=CF!CE$12)*(array_timeline&lt;=CF!CE$11)))))</f>
        <v>#NAME?</v>
      </c>
      <c r="CF48" s="1314"/>
      <c r="CG48" s="1461" t="e" cm="1">
        <f t="array" aca="1" ref="CG48" ca="1">_xlfn.LET(_xlpm.CheckBlank,SUM(CF!$AD48:$BN48)=0,IF(_xlpm.CheckBlank,"",SUM(_xlfn._xlws.FILTER(CF!$AD48:$BN48,(YEAR(CF!$AD$12:$BN$12)=CF!CG$12)*(array_timeline&lt;=CF!CG$11)))))</f>
        <v>#NAME?</v>
      </c>
      <c r="CH48" s="1461" t="e" cm="1">
        <f t="array" aca="1" ref="CH48" ca="1">_xlfn.LET(_xlpm.CheckBlank,SUM(CF!$AD48:$BN48)=0,IF(_xlpm.CheckBlank,"",SUM(_xlfn._xlws.FILTER(CF!$AD48:$BN48,(YEAR(CF!$AD$12:$BN$12)=CF!CH$12)*(array_timeline&lt;=CF!CH$11)))))</f>
        <v>#NAME?</v>
      </c>
      <c r="CI48" s="1314"/>
      <c r="CJ48" s="1461" cm="1">
        <f t="array" ref="CJ48">_xlfn.LET( _xlpm.CheckBlank, SUM(CF!$AD48:$BN48) = 0, IF(_xlpm.CheckBlank, "", SUM(_xlfn.TAKE(_xlfn.DROP(CF!$AD48:$BN48, ,-DATEDIFF(CF!CJ$11, val_asOfDate,"M")),1,-12))))</f>
        <v>12</v>
      </c>
      <c r="CK48" s="1461" cm="1">
        <f t="array" ref="CK48">_xlfn.LET( _xlpm.CheckBlank, SUM(CF!$AD48:$BN48) = 0, IF(_xlpm.CheckBlank, "", SUM(_xlfn.TAKE(_xlfn.DROP(CF!$AD48:$BN48, ,-DATEDIFF(CF!CK$11, val_asOfDate,"M")),1,-12))))</f>
        <v>12</v>
      </c>
      <c r="CL48" s="1314"/>
      <c r="CM48" s="541" t="e">
        <f t="shared" ca="1" si="7"/>
        <v>#NAME?</v>
      </c>
      <c r="CN48" s="541" t="e">
        <f t="shared" ca="1" si="7"/>
        <v>#NAME?</v>
      </c>
      <c r="CO48" s="34"/>
      <c r="CW48" s="1883" t="str" cm="1">
        <f t="array" aca="1" ref="CW48" ca="1">IFERROR(IF(AD48*fxVal_normal=_CF!AD48,"",IF(OR(AD48="", NOT(ISNUMBER(AD48)), ISERROR(AD48), $B48=""), "",
   IF($I48=1,
      IFBLANK(
         _xldudf_CX_PUSH(AD48*fxVal_normal, CX_ENTITY, $B48, AD$11, AD$14, AD$44,),
         ""
      ),
      IF($I48=2,
         IFBLANK(
            _xldudf_CX_PUSH(AD48, CX_ENTITY, $B48, AD$11, AD$14, AD$44,),
            ""
         ),
         IF($I48=3,
            "",
            IFBLANK(
               _xldudf_CX_PUSH(AD48, CX_ENTITY, $B48, AD$11, AD$14, AD$44,),
               ""
            )
         )
      )
   )
)),"")</f>
        <v/>
      </c>
      <c r="CX48" s="1883" t="str" cm="1">
        <f t="array" aca="1" ref="CX48" ca="1">IFERROR(IF(AE48*fxVal_normal=_CF!AE48,"",IF(OR(AE48="", NOT(ISNUMBER(AE48)), ISERROR(AE48), $B48=""), "",
   IF($I48=1,
      IFBLANK(
         _xldudf_CX_PUSH(AE48*fxVal_normal, CX_ENTITY, $B48, AE$11, AE$14, AE$44,),
         ""
      ),
      IF($I48=2,
         IFBLANK(
            _xldudf_CX_PUSH(AE48, CX_ENTITY, $B48, AE$11, AE$14, AE$44,),
            ""
         ),
         IF($I48=3,
            "",
            IFBLANK(
               _xldudf_CX_PUSH(AE48, CX_ENTITY, $B48, AE$11, AE$14, AE$44,),
               ""
            )
         )
      )
   )
)),"")</f>
        <v/>
      </c>
      <c r="CY48" s="1883" t="str" cm="1">
        <f t="array" aca="1" ref="CY48" ca="1">IFERROR(IF(AF48*fxVal_normal=_CF!AF48,"",IF(OR(AF48="", NOT(ISNUMBER(AF48)), ISERROR(AF48), $B48=""), "",
   IF($I48=1,
      IFBLANK(
         _xldudf_CX_PUSH(AF48*fxVal_normal, CX_ENTITY, $B48, AF$11, AF$14, AF$44,),
         ""
      ),
      IF($I48=2,
         IFBLANK(
            _xldudf_CX_PUSH(AF48, CX_ENTITY, $B48, AF$11, AF$14, AF$44,),
            ""
         ),
         IF($I48=3,
            "",
            IFBLANK(
               _xldudf_CX_PUSH(AF48, CX_ENTITY, $B48, AF$11, AF$14, AF$44,),
               ""
            )
         )
      )
   )
)),"")</f>
        <v/>
      </c>
      <c r="CZ48" s="1883" t="str" cm="1">
        <f t="array" aca="1" ref="CZ48" ca="1">IFERROR(IF(AG48*fxVal_normal=_CF!AG48,"",IF(OR(AG48="", NOT(ISNUMBER(AG48)), ISERROR(AG48), $B48=""), "",
   IF($I48=1,
      IFBLANK(
         _xldudf_CX_PUSH(AG48*fxVal_normal, CX_ENTITY, $B48, AG$11, AG$14, AG$44,),
         ""
      ),
      IF($I48=2,
         IFBLANK(
            _xldudf_CX_PUSH(AG48, CX_ENTITY, $B48, AG$11, AG$14, AG$44,),
            ""
         ),
         IF($I48=3,
            "",
            IFBLANK(
               _xldudf_CX_PUSH(AG48, CX_ENTITY, $B48, AG$11, AG$14, AG$44,),
               ""
            )
         )
      )
   )
)),"")</f>
        <v/>
      </c>
      <c r="DA48" s="1883" t="str" cm="1">
        <f t="array" aca="1" ref="DA48" ca="1">IFERROR(IF(AH48*fxVal_normal=_CF!AH48,"",IF(OR(AH48="", NOT(ISNUMBER(AH48)), ISERROR(AH48), $B48=""), "",
   IF($I48=1,
      IFBLANK(
         _xldudf_CX_PUSH(AH48*fxVal_normal, CX_ENTITY, $B48, AH$11, AH$14, AH$44,),
         ""
      ),
      IF($I48=2,
         IFBLANK(
            _xldudf_CX_PUSH(AH48, CX_ENTITY, $B48, AH$11, AH$14, AH$44,),
            ""
         ),
         IF($I48=3,
            "",
            IFBLANK(
               _xldudf_CX_PUSH(AH48, CX_ENTITY, $B48, AH$11, AH$14, AH$44,),
               ""
            )
         )
      )
   )
)),"")</f>
        <v/>
      </c>
      <c r="DB48" s="1883" t="str" cm="1">
        <f t="array" aca="1" ref="DB48" ca="1">IFERROR(IF(AI48*fxVal_normal=_CF!AI48,"",IF(OR(AI48="", NOT(ISNUMBER(AI48)), ISERROR(AI48), $B48=""), "",
   IF($I48=1,
      IFBLANK(
         _xldudf_CX_PUSH(AI48*fxVal_normal, CX_ENTITY, $B48, AI$11, AI$14, AI$44,),
         ""
      ),
      IF($I48=2,
         IFBLANK(
            _xldudf_CX_PUSH(AI48, CX_ENTITY, $B48, AI$11, AI$14, AI$44,),
            ""
         ),
         IF($I48=3,
            "",
            IFBLANK(
               _xldudf_CX_PUSH(AI48, CX_ENTITY, $B48, AI$11, AI$14, AI$44,),
               ""
            )
         )
      )
   )
)),"")</f>
        <v/>
      </c>
      <c r="DC48" s="1883" t="str" cm="1">
        <f t="array" aca="1" ref="DC48" ca="1">IFERROR(IF(AJ48*fxVal_normal=_CF!AJ48,"",IF(OR(AJ48="", NOT(ISNUMBER(AJ48)), ISERROR(AJ48), $B48=""), "",
   IF($I48=1,
      IFBLANK(
         _xldudf_CX_PUSH(AJ48*fxVal_normal, CX_ENTITY, $B48, AJ$11, AJ$14, AJ$44,),
         ""
      ),
      IF($I48=2,
         IFBLANK(
            _xldudf_CX_PUSH(AJ48, CX_ENTITY, $B48, AJ$11, AJ$14, AJ$44,),
            ""
         ),
         IF($I48=3,
            "",
            IFBLANK(
               _xldudf_CX_PUSH(AJ48, CX_ENTITY, $B48, AJ$11, AJ$14, AJ$44,),
               ""
            )
         )
      )
   )
)),"")</f>
        <v/>
      </c>
      <c r="DD48" s="1883" t="str" cm="1">
        <f t="array" aca="1" ref="DD48" ca="1">IFERROR(IF(AK48*fxVal_normal=_CF!AK48,"",IF(OR(AK48="", NOT(ISNUMBER(AK48)), ISERROR(AK48), $B48=""), "",
   IF($I48=1,
      IFBLANK(
         _xldudf_CX_PUSH(AK48*fxVal_normal, CX_ENTITY, $B48, AK$11, AK$14, AK$44,),
         ""
      ),
      IF($I48=2,
         IFBLANK(
            _xldudf_CX_PUSH(AK48, CX_ENTITY, $B48, AK$11, AK$14, AK$44,),
            ""
         ),
         IF($I48=3,
            "",
            IFBLANK(
               _xldudf_CX_PUSH(AK48, CX_ENTITY, $B48, AK$11, AK$14, AK$44,),
               ""
            )
         )
      )
   )
)),"")</f>
        <v/>
      </c>
      <c r="DE48" s="1883" t="str" cm="1">
        <f t="array" aca="1" ref="DE48" ca="1">IFERROR(IF(AL48*fxVal_normal=_CF!AL48,"",IF(OR(AL48="", NOT(ISNUMBER(AL48)), ISERROR(AL48), $B48=""), "",
   IF($I48=1,
      IFBLANK(
         _xldudf_CX_PUSH(AL48*fxVal_normal, CX_ENTITY, $B48, AL$11, AL$14, AL$44,),
         ""
      ),
      IF($I48=2,
         IFBLANK(
            _xldudf_CX_PUSH(AL48, CX_ENTITY, $B48, AL$11, AL$14, AL$44,),
            ""
         ),
         IF($I48=3,
            "",
            IFBLANK(
               _xldudf_CX_PUSH(AL48, CX_ENTITY, $B48, AL$11, AL$14, AL$44,),
               ""
            )
         )
      )
   )
)),"")</f>
        <v/>
      </c>
      <c r="DF48" s="1883" t="str" cm="1">
        <f t="array" aca="1" ref="DF48" ca="1">IFERROR(IF(AM48*fxVal_normal=_CF!AM48,"",IF(OR(AM48="", NOT(ISNUMBER(AM48)), ISERROR(AM48), $B48=""), "",
   IF($I48=1,
      IFBLANK(
         _xldudf_CX_PUSH(AM48*fxVal_normal, CX_ENTITY, $B48, AM$11, AM$14, AM$44,),
         ""
      ),
      IF($I48=2,
         IFBLANK(
            _xldudf_CX_PUSH(AM48, CX_ENTITY, $B48, AM$11, AM$14, AM$44,),
            ""
         ),
         IF($I48=3,
            "",
            IFBLANK(
               _xldudf_CX_PUSH(AM48, CX_ENTITY, $B48, AM$11, AM$14, AM$44,),
               ""
            )
         )
      )
   )
)),"")</f>
        <v/>
      </c>
      <c r="DG48" s="1883" t="str" cm="1">
        <f t="array" aca="1" ref="DG48" ca="1">IFERROR(IF(AN48*fxVal_normal=_CF!AN48,"",IF(OR(AN48="", NOT(ISNUMBER(AN48)), ISERROR(AN48), $B48=""), "",
   IF($I48=1,
      IFBLANK(
         _xldudf_CX_PUSH(AN48*fxVal_normal, CX_ENTITY, $B48, AN$11, AN$14, AN$44,),
         ""
      ),
      IF($I48=2,
         IFBLANK(
            _xldudf_CX_PUSH(AN48, CX_ENTITY, $B48, AN$11, AN$14, AN$44,),
            ""
         ),
         IF($I48=3,
            "",
            IFBLANK(
               _xldudf_CX_PUSH(AN48, CX_ENTITY, $B48, AN$11, AN$14, AN$44,),
               ""
            )
         )
      )
   )
)),"")</f>
        <v/>
      </c>
      <c r="DH48" s="1883" t="str" cm="1">
        <f t="array" aca="1" ref="DH48" ca="1">IFERROR(IF(AO48*fxVal_normal=_CF!AO48,"",IF(OR(AO48="", NOT(ISNUMBER(AO48)), ISERROR(AO48), $B48=""), "",
   IF($I48=1,
      IFBLANK(
         _xldudf_CX_PUSH(AO48*fxVal_normal, CX_ENTITY, $B48, AO$11, AO$14, AO$44,),
         ""
      ),
      IF($I48=2,
         IFBLANK(
            _xldudf_CX_PUSH(AO48, CX_ENTITY, $B48, AO$11, AO$14, AO$44,),
            ""
         ),
         IF($I48=3,
            "",
            IFBLANK(
               _xldudf_CX_PUSH(AO48, CX_ENTITY, $B48, AO$11, AO$14, AO$44,),
               ""
            )
         )
      )
   )
)),"")</f>
        <v/>
      </c>
      <c r="DI48" s="1883" t="str" cm="1">
        <f t="array" aca="1" ref="DI48" ca="1">IFERROR(IF(AP48*fxVal_normal=_CF!AP48,"",IF(OR(AP48="", NOT(ISNUMBER(AP48)), ISERROR(AP48), $B48=""), "",
   IF($I48=1,
      IFBLANK(
         _xldudf_CX_PUSH(AP48*fxVal_normal, CX_ENTITY, $B48, AP$11, AP$14, AP$44,),
         ""
      ),
      IF($I48=2,
         IFBLANK(
            _xldudf_CX_PUSH(AP48, CX_ENTITY, $B48, AP$11, AP$14, AP$44,),
            ""
         ),
         IF($I48=3,
            "",
            IFBLANK(
               _xldudf_CX_PUSH(AP48, CX_ENTITY, $B48, AP$11, AP$14, AP$44,),
               ""
            )
         )
      )
   )
)),"")</f>
        <v/>
      </c>
      <c r="DJ48" s="1883" t="str" cm="1">
        <f t="array" aca="1" ref="DJ48" ca="1">IFERROR(IF(AQ48*fxVal_normal=_CF!AQ48,"",IF(OR(AQ48="", NOT(ISNUMBER(AQ48)), ISERROR(AQ48), $B48=""), "",
   IF($I48=1,
      IFBLANK(
         _xldudf_CX_PUSH(AQ48*fxVal_normal, CX_ENTITY, $B48, AQ$11, AQ$14, AQ$44,),
         ""
      ),
      IF($I48=2,
         IFBLANK(
            _xldudf_CX_PUSH(AQ48, CX_ENTITY, $B48, AQ$11, AQ$14, AQ$44,),
            ""
         ),
         IF($I48=3,
            "",
            IFBLANK(
               _xldudf_CX_PUSH(AQ48, CX_ENTITY, $B48, AQ$11, AQ$14, AQ$44,),
               ""
            )
         )
      )
   )
)),"")</f>
        <v/>
      </c>
      <c r="DK48" s="1883" t="str" cm="1">
        <f t="array" aca="1" ref="DK48" ca="1">IFERROR(IF(AR48*fxVal_normal=_CF!AR48,"",IF(OR(AR48="", NOT(ISNUMBER(AR48)), ISERROR(AR48), $B48=""), "",
   IF($I48=1,
      IFBLANK(
         _xldudf_CX_PUSH(AR48*fxVal_normal, CX_ENTITY, $B48, AR$11, AR$14, AR$44,),
         ""
      ),
      IF($I48=2,
         IFBLANK(
            _xldudf_CX_PUSH(AR48, CX_ENTITY, $B48, AR$11, AR$14, AR$44,),
            ""
         ),
         IF($I48=3,
            "",
            IFBLANK(
               _xldudf_CX_PUSH(AR48, CX_ENTITY, $B48, AR$11, AR$14, AR$44,),
               ""
            )
         )
      )
   )
)),"")</f>
        <v/>
      </c>
      <c r="DL48" s="1883" t="str" cm="1">
        <f t="array" aca="1" ref="DL48" ca="1">IFERROR(IF(AS48*fxVal_normal=_CF!AS48,"",IF(OR(AS48="", NOT(ISNUMBER(AS48)), ISERROR(AS48), $B48=""), "",
   IF($I48=1,
      IFBLANK(
         _xldudf_CX_PUSH(AS48*fxVal_normal, CX_ENTITY, $B48, AS$11, AS$14, AS$44,),
         ""
      ),
      IF($I48=2,
         IFBLANK(
            _xldudf_CX_PUSH(AS48, CX_ENTITY, $B48, AS$11, AS$14, AS$44,),
            ""
         ),
         IF($I48=3,
            "",
            IFBLANK(
               _xldudf_CX_PUSH(AS48, CX_ENTITY, $B48, AS$11, AS$14, AS$44,),
               ""
            )
         )
      )
   )
)),"")</f>
        <v/>
      </c>
      <c r="DM48" s="1883" t="str" cm="1">
        <f t="array" aca="1" ref="DM48" ca="1">IFERROR(IF(AT48*fxVal_normal=_CF!AT48,"",IF(OR(AT48="", NOT(ISNUMBER(AT48)), ISERROR(AT48), $B48=""), "",
   IF($I48=1,
      IFBLANK(
         _xldudf_CX_PUSH(AT48*fxVal_normal, CX_ENTITY, $B48, AT$11, AT$14, AT$44,),
         ""
      ),
      IF($I48=2,
         IFBLANK(
            _xldudf_CX_PUSH(AT48, CX_ENTITY, $B48, AT$11, AT$14, AT$44,),
            ""
         ),
         IF($I48=3,
            "",
            IFBLANK(
               _xldudf_CX_PUSH(AT48, CX_ENTITY, $B48, AT$11, AT$14, AT$44,),
               ""
            )
         )
      )
   )
)),"")</f>
        <v/>
      </c>
      <c r="DN48" s="1883" t="str" cm="1">
        <f t="array" aca="1" ref="DN48" ca="1">IFERROR(IF(AU48*fxVal_normal=_CF!AU48,"",IF(OR(AU48="", NOT(ISNUMBER(AU48)), ISERROR(AU48), $B48=""), "",
   IF($I48=1,
      IFBLANK(
         _xldudf_CX_PUSH(AU48*fxVal_normal, CX_ENTITY, $B48, AU$11, AU$14, AU$44,),
         ""
      ),
      IF($I48=2,
         IFBLANK(
            _xldudf_CX_PUSH(AU48, CX_ENTITY, $B48, AU$11, AU$14, AU$44,),
            ""
         ),
         IF($I48=3,
            "",
            IFBLANK(
               _xldudf_CX_PUSH(AU48, CX_ENTITY, $B48, AU$11, AU$14, AU$44,),
               ""
            )
         )
      )
   )
)),"")</f>
        <v/>
      </c>
      <c r="DO48" s="1883" t="str" cm="1">
        <f t="array" aca="1" ref="DO48" ca="1">IFERROR(IF(AV48*fxVal_normal=_CF!AV48,"",IF(OR(AV48="", NOT(ISNUMBER(AV48)), ISERROR(AV48), $B48=""), "",
   IF($I48=1,
      IFBLANK(
         _xldudf_CX_PUSH(AV48*fxVal_normal, CX_ENTITY, $B48, AV$11, AV$14, AV$44,),
         ""
      ),
      IF($I48=2,
         IFBLANK(
            _xldudf_CX_PUSH(AV48, CX_ENTITY, $B48, AV$11, AV$14, AV$44,),
            ""
         ),
         IF($I48=3,
            "",
            IFBLANK(
               _xldudf_CX_PUSH(AV48, CX_ENTITY, $B48, AV$11, AV$14, AV$44,),
               ""
            )
         )
      )
   )
)),"")</f>
        <v/>
      </c>
      <c r="DP48" s="1883" t="str" cm="1">
        <f t="array" aca="1" ref="DP48" ca="1">IFERROR(IF(AW48*fxVal_normal=_CF!AW48,"",IF(OR(AW48="", NOT(ISNUMBER(AW48)), ISERROR(AW48), $B48=""), "",
   IF($I48=1,
      IFBLANK(
         _xldudf_CX_PUSH(AW48*fxVal_normal, CX_ENTITY, $B48, AW$11, AW$14, AW$44,),
         ""
      ),
      IF($I48=2,
         IFBLANK(
            _xldudf_CX_PUSH(AW48, CX_ENTITY, $B48, AW$11, AW$14, AW$44,),
            ""
         ),
         IF($I48=3,
            "",
            IFBLANK(
               _xldudf_CX_PUSH(AW48, CX_ENTITY, $B48, AW$11, AW$14, AW$44,),
               ""
            )
         )
      )
   )
)),"")</f>
        <v/>
      </c>
      <c r="DQ48" s="1883" t="str" cm="1">
        <f t="array" aca="1" ref="DQ48" ca="1">IFERROR(IF(AX48*fxVal_normal=_CF!AX48,"",IF(OR(AX48="", NOT(ISNUMBER(AX48)), ISERROR(AX48), $B48=""), "",
   IF($I48=1,
      IFBLANK(
         _xldudf_CX_PUSH(AX48*fxVal_normal, CX_ENTITY, $B48, AX$11, AX$14, AX$44,),
         ""
      ),
      IF($I48=2,
         IFBLANK(
            _xldudf_CX_PUSH(AX48, CX_ENTITY, $B48, AX$11, AX$14, AX$44,),
            ""
         ),
         IF($I48=3,
            "",
            IFBLANK(
               _xldudf_CX_PUSH(AX48, CX_ENTITY, $B48, AX$11, AX$14, AX$44,),
               ""
            )
         )
      )
   )
)),"")</f>
        <v/>
      </c>
      <c r="DR48" s="1883" t="str" cm="1">
        <f t="array" aca="1" ref="DR48" ca="1">IFERROR(IF(AY48*fxVal_normal=_CF!AY48,"",IF(OR(AY48="", NOT(ISNUMBER(AY48)), ISERROR(AY48), $B48=""), "",
   IF($I48=1,
      IFBLANK(
         _xldudf_CX_PUSH(AY48*fxVal_normal, CX_ENTITY, $B48, AY$11, AY$14, AY$44,),
         ""
      ),
      IF($I48=2,
         IFBLANK(
            _xldudf_CX_PUSH(AY48, CX_ENTITY, $B48, AY$11, AY$14, AY$44,),
            ""
         ),
         IF($I48=3,
            "",
            IFBLANK(
               _xldudf_CX_PUSH(AY48, CX_ENTITY, $B48, AY$11, AY$14, AY$44,),
               ""
            )
         )
      )
   )
)),"")</f>
        <v/>
      </c>
      <c r="DS48" s="1883" t="str" cm="1">
        <f t="array" aca="1" ref="DS48" ca="1">IFERROR(IF(AZ48*fxVal_normal=_CF!AZ48,"",IF(OR(AZ48="", NOT(ISNUMBER(AZ48)), ISERROR(AZ48), $B48=""), "",
   IF($I48=1,
      IFBLANK(
         _xldudf_CX_PUSH(AZ48*fxVal_normal, CX_ENTITY, $B48, AZ$11, AZ$14, AZ$44,),
         ""
      ),
      IF($I48=2,
         IFBLANK(
            _xldudf_CX_PUSH(AZ48, CX_ENTITY, $B48, AZ$11, AZ$14, AZ$44,),
            ""
         ),
         IF($I48=3,
            "",
            IFBLANK(
               _xldudf_CX_PUSH(AZ48, CX_ENTITY, $B48, AZ$11, AZ$14, AZ$44,),
               ""
            )
         )
      )
   )
)),"")</f>
        <v/>
      </c>
      <c r="DT48" s="1883" t="str" cm="1">
        <f t="array" aca="1" ref="DT48" ca="1">IFERROR(IF(BA48*fxVal_normal=_CF!BA48,"",IF(OR(BA48="", NOT(ISNUMBER(BA48)), ISERROR(BA48), $B48=""), "",
   IF($I48=1,
      IFBLANK(
         _xldudf_CX_PUSH(BA48*fxVal_normal, CX_ENTITY, $B48, BA$11, BA$14, BA$44,),
         ""
      ),
      IF($I48=2,
         IFBLANK(
            _xldudf_CX_PUSH(BA48, CX_ENTITY, $B48, BA$11, BA$14, BA$44,),
            ""
         ),
         IF($I48=3,
            "",
            IFBLANK(
               _xldudf_CX_PUSH(BA48, CX_ENTITY, $B48, BA$11, BA$14, BA$44,),
               ""
            )
         )
      )
   )
)),"")</f>
        <v/>
      </c>
      <c r="DU48" s="1883" t="str" cm="1">
        <f t="array" aca="1" ref="DU48" ca="1">IFERROR(IF(BB48*fxVal_normal=_CF!BB48,"",IF(OR(BB48="", NOT(ISNUMBER(BB48)), ISERROR(BB48), $B48=""), "",
   IF($I48=1,
      IFBLANK(
         _xldudf_CX_PUSH(BB48*fxVal_normal, CX_ENTITY, $B48, BB$11, BB$14, BB$44,),
         ""
      ),
      IF($I48=2,
         IFBLANK(
            _xldudf_CX_PUSH(BB48, CX_ENTITY, $B48, BB$11, BB$14, BB$44,),
            ""
         ),
         IF($I48=3,
            "",
            IFBLANK(
               _xldudf_CX_PUSH(BB48, CX_ENTITY, $B48, BB$11, BB$14, BB$44,),
               ""
            )
         )
      )
   )
)),"")</f>
        <v/>
      </c>
      <c r="DV48" s="1883" t="str" cm="1">
        <f t="array" aca="1" ref="DV48" ca="1">IFERROR(IF(BC48*fxVal_normal=_CF!BC48,"",IF(OR(BC48="", NOT(ISNUMBER(BC48)), ISERROR(BC48), $B48=""), "",
   IF($I48=1,
      IFBLANK(
         _xldudf_CX_PUSH(BC48*fxVal_normal, CX_ENTITY, $B48, BC$11, BC$14, BC$44,),
         ""
      ),
      IF($I48=2,
         IFBLANK(
            _xldudf_CX_PUSH(BC48, CX_ENTITY, $B48, BC$11, BC$14, BC$44,),
            ""
         ),
         IF($I48=3,
            "",
            IFBLANK(
               _xldudf_CX_PUSH(BC48, CX_ENTITY, $B48, BC$11, BC$14, BC$44,),
               ""
            )
         )
      )
   )
)),"")</f>
        <v/>
      </c>
      <c r="DW48" s="1883" t="str" cm="1">
        <f t="array" aca="1" ref="DW48" ca="1">IFERROR(IF(BD48*fxVal_normal=_CF!BD48,"",IF(OR(BD48="", NOT(ISNUMBER(BD48)), ISERROR(BD48), $B48=""), "",
   IF($I48=1,
      IFBLANK(
         _xldudf_CX_PUSH(BD48*fxVal_normal, CX_ENTITY, $B48, BD$11, BD$14, BD$44,),
         ""
      ),
      IF($I48=2,
         IFBLANK(
            _xldudf_CX_PUSH(BD48, CX_ENTITY, $B48, BD$11, BD$14, BD$44,),
            ""
         ),
         IF($I48=3,
            "",
            IFBLANK(
               _xldudf_CX_PUSH(BD48, CX_ENTITY, $B48, BD$11, BD$14, BD$44,),
               ""
            )
         )
      )
   )
)),"")</f>
        <v/>
      </c>
      <c r="DX48" s="1883" t="str" cm="1">
        <f t="array" aca="1" ref="DX48" ca="1">IFERROR(IF(BE48*fxVal_normal=_CF!BE48,"",IF(OR(BE48="", NOT(ISNUMBER(BE48)), ISERROR(BE48), $B48=""), "",
   IF($I48=1,
      IFBLANK(
         _xldudf_CX_PUSH(BE48*fxVal_normal, CX_ENTITY, $B48, BE$11, BE$14, BE$44,),
         ""
      ),
      IF($I48=2,
         IFBLANK(
            _xldudf_CX_PUSH(BE48, CX_ENTITY, $B48, BE$11, BE$14, BE$44,),
            ""
         ),
         IF($I48=3,
            "",
            IFBLANK(
               _xldudf_CX_PUSH(BE48, CX_ENTITY, $B48, BE$11, BE$14, BE$44,),
               ""
            )
         )
      )
   )
)),"")</f>
        <v/>
      </c>
      <c r="DY48" s="1883" t="str" cm="1">
        <f t="array" aca="1" ref="DY48" ca="1">IFERROR(IF(BF48*fxVal_normal=_CF!BF48,"",IF(OR(BF48="", NOT(ISNUMBER(BF48)), ISERROR(BF48), $B48=""), "",
   IF($I48=1,
      IFBLANK(
         _xldudf_CX_PUSH(BF48*fxVal_normal, CX_ENTITY, $B48, BF$11, BF$14, BF$44,),
         ""
      ),
      IF($I48=2,
         IFBLANK(
            _xldudf_CX_PUSH(BF48, CX_ENTITY, $B48, BF$11, BF$14, BF$44,),
            ""
         ),
         IF($I48=3,
            "",
            IFBLANK(
               _xldudf_CX_PUSH(BF48, CX_ENTITY, $B48, BF$11, BF$14, BF$44,),
               ""
            )
         )
      )
   )
)),"")</f>
        <v/>
      </c>
      <c r="DZ48" s="1883" t="str" cm="1">
        <f t="array" aca="1" ref="DZ48" ca="1">IFERROR(IF(BG48*fxVal_normal=_CF!BG48,"",IF(OR(BG48="", NOT(ISNUMBER(BG48)), ISERROR(BG48), $B48=""), "",
   IF($I48=1,
      IFBLANK(
         _xldudf_CX_PUSH(BG48*fxVal_normal, CX_ENTITY, $B48, BG$11, BG$14, BG$44,),
         ""
      ),
      IF($I48=2,
         IFBLANK(
            _xldudf_CX_PUSH(BG48, CX_ENTITY, $B48, BG$11, BG$14, BG$44,),
            ""
         ),
         IF($I48=3,
            "",
            IFBLANK(
               _xldudf_CX_PUSH(BG48, CX_ENTITY, $B48, BG$11, BG$14, BG$44,),
               ""
            )
         )
      )
   )
)),"")</f>
        <v/>
      </c>
      <c r="EA48" s="1883" t="str" cm="1">
        <f t="array" aca="1" ref="EA48" ca="1">IFERROR(IF(BH48*fxVal_normal=_CF!BH48,"",IF(OR(BH48="", NOT(ISNUMBER(BH48)), ISERROR(BH48), $B48=""), "",
   IF($I48=1,
      IFBLANK(
         _xldudf_CX_PUSH(BH48*fxVal_normal, CX_ENTITY, $B48, BH$11, BH$14, BH$44,),
         ""
      ),
      IF($I48=2,
         IFBLANK(
            _xldudf_CX_PUSH(BH48, CX_ENTITY, $B48, BH$11, BH$14, BH$44,),
            ""
         ),
         IF($I48=3,
            "",
            IFBLANK(
               _xldudf_CX_PUSH(BH48, CX_ENTITY, $B48, BH$11, BH$14, BH$44,),
               ""
            )
         )
      )
   )
)),"")</f>
        <v/>
      </c>
      <c r="EB48" s="1883" t="str" cm="1">
        <f t="array" aca="1" ref="EB48" ca="1">IFERROR(IF(BI48*fxVal_normal=_CF!BI48,"",IF(OR(BI48="", NOT(ISNUMBER(BI48)), ISERROR(BI48), $B48=""), "",
   IF($I48=1,
      IFBLANK(
         _xldudf_CX_PUSH(BI48*fxVal_normal, CX_ENTITY, $B48, BI$11, BI$14, BI$44,),
         ""
      ),
      IF($I48=2,
         IFBLANK(
            _xldudf_CX_PUSH(BI48, CX_ENTITY, $B48, BI$11, BI$14, BI$44,),
            ""
         ),
         IF($I48=3,
            "",
            IFBLANK(
               _xldudf_CX_PUSH(BI48, CX_ENTITY, $B48, BI$11, BI$14, BI$44,),
               ""
            )
         )
      )
   )
)),"")</f>
        <v/>
      </c>
      <c r="EC48" s="1883" t="str" cm="1">
        <f t="array" aca="1" ref="EC48" ca="1">IFERROR(IF(BJ48*fxVal_normal=_CF!BJ48,"",IF(OR(BJ48="", NOT(ISNUMBER(BJ48)), ISERROR(BJ48), $B48=""), "",
   IF($I48=1,
      IFBLANK(
         _xldudf_CX_PUSH(BJ48*fxVal_normal, CX_ENTITY, $B48, BJ$11, BJ$14, BJ$44,),
         ""
      ),
      IF($I48=2,
         IFBLANK(
            _xldudf_CX_PUSH(BJ48, CX_ENTITY, $B48, BJ$11, BJ$14, BJ$44,),
            ""
         ),
         IF($I48=3,
            "",
            IFBLANK(
               _xldudf_CX_PUSH(BJ48, CX_ENTITY, $B48, BJ$11, BJ$14, BJ$44,),
               ""
            )
         )
      )
   )
)),"")</f>
        <v/>
      </c>
      <c r="ED48" s="1883" t="str" cm="1">
        <f t="array" aca="1" ref="ED48" ca="1">IFERROR(IF(BK48*fxVal_normal=_CF!BK48,"",IF(OR(BK48="", NOT(ISNUMBER(BK48)), ISERROR(BK48), $B48=""), "",
   IF($I48=1,
      IFBLANK(
         _xldudf_CX_PUSH(BK48*fxVal_normal, CX_ENTITY, $B48, BK$11, BK$14, BK$44,),
         ""
      ),
      IF($I48=2,
         IFBLANK(
            _xldudf_CX_PUSH(BK48, CX_ENTITY, $B48, BK$11, BK$14, BK$44,),
            ""
         ),
         IF($I48=3,
            "",
            IFBLANK(
               _xldudf_CX_PUSH(BK48, CX_ENTITY, $B48, BK$11, BK$14, BK$44,),
               ""
            )
         )
      )
   )
)),"")</f>
        <v/>
      </c>
      <c r="EE48" s="1883" t="str" cm="1">
        <f t="array" aca="1" ref="EE48" ca="1">IFERROR(IF(BL48*fxVal_normal=_CF!BL48,"",IF(OR(BL48="", NOT(ISNUMBER(BL48)), ISERROR(BL48), $B48=""), "",
   IF($I48=1,
      IFBLANK(
         _xldudf_CX_PUSH(BL48*fxVal_normal, CX_ENTITY, $B48, BL$11, BL$14, BL$44,),
         ""
      ),
      IF($I48=2,
         IFBLANK(
            _xldudf_CX_PUSH(BL48, CX_ENTITY, $B48, BL$11, BL$14, BL$44,),
            ""
         ),
         IF($I48=3,
            "",
            IFBLANK(
               _xldudf_CX_PUSH(BL48, CX_ENTITY, $B48, BL$11, BL$14, BL$44,),
               ""
            )
         )
      )
   )
)),"")</f>
        <v/>
      </c>
      <c r="EF48" s="1883" t="str" cm="1">
        <f t="array" aca="1" ref="EF48" ca="1">IFERROR(IF(BM48*fxVal_normal=_CF!BM48,"",IF(OR(BM48="", NOT(ISNUMBER(BM48)), ISERROR(BM48), $B48=""), "",
   IF($I48=1,
      IFBLANK(
         _xldudf_CX_PUSH(BM48*fxVal_normal, CX_ENTITY, $B48, BM$11, BM$14, BM$44,),
         ""
      ),
      IF($I48=2,
         IFBLANK(
            _xldudf_CX_PUSH(BM48, CX_ENTITY, $B48, BM$11, BM$14, BM$44,),
            ""
         ),
         IF($I48=3,
            "",
            IFBLANK(
               _xldudf_CX_PUSH(BM48, CX_ENTITY, $B48, BM$11, BM$14, BM$44,),
               ""
            )
         )
      )
   )
)),"")</f>
        <v/>
      </c>
      <c r="EG48" s="1883" t="str" cm="1">
        <f t="array" aca="1" ref="EG48" ca="1">IFERROR(IF(BN48*fxVal_normal=_CF!BN48,"",IF(OR(BN48="", NOT(ISNUMBER(BN48)), ISERROR(BN48), $B48=""), "",
   IF($I48=1,
      IFBLANK(
         _xldudf_CX_PUSH(BN48*fxVal_normal, CX_ENTITY, $B48, BN$11, BN$14, BN$44,),
         ""
      ),
      IF($I48=2,
         IFBLANK(
            _xldudf_CX_PUSH(BN48, CX_ENTITY, $B48, BN$11, BN$14, BN$44,),
            ""
         ),
         IF($I48=3,
            "",
            IFBLANK(
               _xldudf_CX_PUSH(BN48, CX_ENTITY, $B48, BN$11, BN$14, BN$44,),
               ""
            )
         )
      )
   )
)),"")</f>
        <v/>
      </c>
    </row>
    <row r="49" spans="1:137" ht="21" customHeight="1">
      <c r="A49" s="1626"/>
      <c r="B49" s="811" t="str" cm="1">
        <f t="array" ref="B49">IFBLANK( _CF!F49,"")</f>
        <v>Operating Cash Flow</v>
      </c>
      <c r="C49" s="811" t="str" cm="1">
        <f t="array" ref="C49">IFBLANK(_CF!C49,"")</f>
        <v>Operating Cash Flow (Company View)</v>
      </c>
      <c r="D49" s="1549"/>
      <c r="E49" s="811"/>
      <c r="F49" s="574"/>
      <c r="G49" s="574"/>
      <c r="H49" s="401">
        <v>2</v>
      </c>
      <c r="I49" s="401">
        <v>1</v>
      </c>
      <c r="J49" s="401"/>
      <c r="K49" s="401"/>
      <c r="N49" s="158"/>
      <c r="O49" s="101"/>
      <c r="P49" s="52"/>
      <c r="Q49" s="101"/>
      <c r="R49" s="126"/>
      <c r="S49" s="101"/>
      <c r="T49" s="101"/>
      <c r="U49" s="39"/>
      <c r="W49" s="932" t="str">
        <f t="shared" si="8"/>
        <v>Budget</v>
      </c>
      <c r="X49" s="815">
        <f>_CF!X49</f>
        <v>0</v>
      </c>
      <c r="Y49" s="709" t="str">
        <f t="shared" si="6"/>
        <v>Operating Cash Flow</v>
      </c>
      <c r="Z49" s="198" cm="1">
        <f t="array" ref="Z49">_xlfn.SWITCH(
    TRUE,
    _CF!$L49=TRUE, 1,
    _CF!$L49=FALSE,-1,
    _CF!$L49=-1,0,
"n/a"
)</f>
        <v>0</v>
      </c>
      <c r="AA49" s="200"/>
      <c r="AB49" s="88" t="str">
        <f>_CF!AB49</f>
        <v>Operating Cash Flow</v>
      </c>
      <c r="AC49" s="88" t="e" cm="1" vm="5">
        <f t="array" aca="1" ref="AC49" ca="1">_xlfn.LET(
_xlpm._termname, $AB49,
_xlpm._iconname, "find",
_xlpm._icon, fx_getIcon(_xlpm._iconname),
_xlpm._location, _xlfn.XLOOKUP(LOWER(_xlpm._termname), LOWER(tbl_acctDef[Term]),tbl_acctDef[Term]),
_xlpm._hyperlink, HYPERLINK("#"&amp;CELL("address",_xlpm._location), _xlpm._icon),
IFERROR(_xlpm._hyperlink,"")
)</f>
        <v>#VALUE!</v>
      </c>
      <c r="AD49" s="918">
        <f t="shared" ref="AD49:BN49" si="9">IFERROR(SUBTOTAL(9,AD45:AD48), "")</f>
        <v>6</v>
      </c>
      <c r="AE49" s="918">
        <f t="shared" si="9"/>
        <v>6</v>
      </c>
      <c r="AF49" s="918">
        <f t="shared" si="9"/>
        <v>6</v>
      </c>
      <c r="AG49" s="918">
        <f t="shared" si="9"/>
        <v>6</v>
      </c>
      <c r="AH49" s="918">
        <f t="shared" si="9"/>
        <v>6</v>
      </c>
      <c r="AI49" s="918">
        <f t="shared" si="9"/>
        <v>6</v>
      </c>
      <c r="AJ49" s="918">
        <f t="shared" si="9"/>
        <v>6</v>
      </c>
      <c r="AK49" s="918">
        <f t="shared" si="9"/>
        <v>6</v>
      </c>
      <c r="AL49" s="918">
        <f t="shared" si="9"/>
        <v>6</v>
      </c>
      <c r="AM49" s="918">
        <f t="shared" si="9"/>
        <v>6</v>
      </c>
      <c r="AN49" s="918">
        <f t="shared" si="9"/>
        <v>6</v>
      </c>
      <c r="AO49" s="918">
        <f t="shared" si="9"/>
        <v>6</v>
      </c>
      <c r="AP49" s="918">
        <f t="shared" si="9"/>
        <v>6</v>
      </c>
      <c r="AQ49" s="918">
        <f t="shared" si="9"/>
        <v>6</v>
      </c>
      <c r="AR49" s="918">
        <f t="shared" si="9"/>
        <v>6</v>
      </c>
      <c r="AS49" s="918">
        <f t="shared" si="9"/>
        <v>6</v>
      </c>
      <c r="AT49" s="918">
        <f t="shared" si="9"/>
        <v>6</v>
      </c>
      <c r="AU49" s="918">
        <f t="shared" si="9"/>
        <v>6</v>
      </c>
      <c r="AV49" s="918">
        <f t="shared" si="9"/>
        <v>6</v>
      </c>
      <c r="AW49" s="918">
        <f t="shared" si="9"/>
        <v>6</v>
      </c>
      <c r="AX49" s="918">
        <f t="shared" si="9"/>
        <v>6</v>
      </c>
      <c r="AY49" s="918">
        <f t="shared" si="9"/>
        <v>6</v>
      </c>
      <c r="AZ49" s="918">
        <f t="shared" si="9"/>
        <v>6</v>
      </c>
      <c r="BA49" s="918">
        <f t="shared" si="9"/>
        <v>6</v>
      </c>
      <c r="BB49" s="918">
        <f t="shared" si="9"/>
        <v>6</v>
      </c>
      <c r="BC49" s="918">
        <f t="shared" si="9"/>
        <v>6</v>
      </c>
      <c r="BD49" s="918">
        <f t="shared" si="9"/>
        <v>6</v>
      </c>
      <c r="BE49" s="918">
        <f t="shared" si="9"/>
        <v>6</v>
      </c>
      <c r="BF49" s="918">
        <f t="shared" si="9"/>
        <v>6</v>
      </c>
      <c r="BG49" s="918">
        <f t="shared" si="9"/>
        <v>6</v>
      </c>
      <c r="BH49" s="918">
        <f t="shared" si="9"/>
        <v>6</v>
      </c>
      <c r="BI49" s="918">
        <f t="shared" si="9"/>
        <v>6</v>
      </c>
      <c r="BJ49" s="918">
        <f t="shared" si="9"/>
        <v>6</v>
      </c>
      <c r="BK49" s="918">
        <f t="shared" si="9"/>
        <v>6</v>
      </c>
      <c r="BL49" s="918">
        <f t="shared" si="9"/>
        <v>6</v>
      </c>
      <c r="BM49" s="918">
        <f t="shared" si="9"/>
        <v>6</v>
      </c>
      <c r="BN49" s="935">
        <f t="shared" si="9"/>
        <v>6</v>
      </c>
      <c r="BO49" s="2114"/>
      <c r="BP49" s="2114"/>
      <c r="BQ49" s="2114"/>
      <c r="BR49" s="2114"/>
      <c r="BS49" s="2114"/>
      <c r="BT49" s="2114"/>
      <c r="BU49" s="2114"/>
      <c r="BV49" s="2114"/>
      <c r="BW49" s="2114"/>
      <c r="BX49" s="2114"/>
      <c r="BY49" s="2114"/>
      <c r="BZ49" s="2114"/>
      <c r="CA49" s="1330"/>
      <c r="CB49" s="537"/>
      <c r="CC49" s="1484"/>
      <c r="CD49" s="1461" t="e" cm="1">
        <f t="array" aca="1" ref="CD49" ca="1">_xlfn.LET( _xlpm.CheckBlank, SUM(CF!$AD49:$BN49) = 0, IF(_xlpm.CheckBlank, "", SUM(_xlfn._xlws.FILTER(CF!$AD49:$BN49,(YEAR(CF!$AD$12:$BN$12)=CF!CD$12)*(array_timeline&lt;=CF!CD$11)))))</f>
        <v>#NAME?</v>
      </c>
      <c r="CE49" s="1461" t="e" cm="1">
        <f t="array" aca="1" ref="CE49" ca="1">_xlfn.LET( _xlpm.CheckBlank, SUM(CF!$AD49:$BN49) = 0, IF(_xlpm.CheckBlank, "", SUM(_xlfn._xlws.FILTER(CF!$AD49:$BN49,(YEAR(CF!$AD$12:$BN$12)=CF!CE$12)*(array_timeline&lt;=CF!CE$11)))))</f>
        <v>#NAME?</v>
      </c>
      <c r="CF49" s="1314"/>
      <c r="CG49" s="1461" t="e" cm="1">
        <f t="array" aca="1" ref="CG49" ca="1">_xlfn.LET(_xlpm.CheckBlank,SUM(CF!$AD49:$BN49)=0,IF(_xlpm.CheckBlank,"",SUM(_xlfn._xlws.FILTER(CF!$AD49:$BN49,(YEAR(CF!$AD$12:$BN$12)=CF!CG$12)*(array_timeline&lt;=CF!CG$11)))))</f>
        <v>#NAME?</v>
      </c>
      <c r="CH49" s="1461" t="e" cm="1">
        <f t="array" aca="1" ref="CH49" ca="1">_xlfn.LET(_xlpm.CheckBlank,SUM(CF!$AD49:$BN49)=0,IF(_xlpm.CheckBlank,"",SUM(_xlfn._xlws.FILTER(CF!$AD49:$BN49,(YEAR(CF!$AD$12:$BN$12)=CF!CH$12)*(array_timeline&lt;=CF!CH$11)))))</f>
        <v>#NAME?</v>
      </c>
      <c r="CI49" s="1314"/>
      <c r="CJ49" s="1461" cm="1">
        <f t="array" ref="CJ49">_xlfn.LET( _xlpm.CheckBlank, SUM(CF!$AD49:$BN49) = 0, IF(_xlpm.CheckBlank, "", SUM(_xlfn.TAKE(_xlfn.DROP(CF!$AD49:$BN49, ,-DATEDIFF(CF!CJ$11, val_asOfDate,"M")),1,-12))))</f>
        <v>72</v>
      </c>
      <c r="CK49" s="1461" cm="1">
        <f t="array" ref="CK49">_xlfn.LET( _xlpm.CheckBlank, SUM(CF!$AD49:$BN49) = 0, IF(_xlpm.CheckBlank, "", SUM(_xlfn.TAKE(_xlfn.DROP(CF!$AD49:$BN49, ,-DATEDIFF(CF!CK$11, val_asOfDate,"M")),1,-12))))</f>
        <v>72</v>
      </c>
      <c r="CL49" s="1314"/>
      <c r="CM49" s="541" t="str">
        <f t="shared" ca="1" si="7"/>
        <v/>
      </c>
      <c r="CN49" s="541" t="str">
        <f t="shared" ca="1" si="7"/>
        <v/>
      </c>
      <c r="CO49" s="34"/>
      <c r="CW49" s="1883" t="str" cm="1">
        <f t="array" aca="1" ref="CW49" ca="1">IFERROR(IF(AD49*fxVal_normal=_CF!AD49,"",IF(OR(AD49="", NOT(ISNUMBER(AD49)), ISERROR(AD49), $B49=""), "",
   IF($I49=1,
      IFBLANK(
         _xldudf_CX_PUSH(AD49*fxVal_normal, CX_ENTITY, $B49, AD$11, AD$14, AD$44,),
         ""
      ),
      IF($I49=2,
         IFBLANK(
            _xldudf_CX_PUSH(AD49, CX_ENTITY, $B49, AD$11, AD$14, AD$44,),
            ""
         ),
         IF($I49=3,
            "",
            IFBLANK(
               _xldudf_CX_PUSH(AD49, CX_ENTITY, $B49, AD$11, AD$14, AD$44,),
               ""
            )
         )
      )
   )
)),"")</f>
        <v/>
      </c>
      <c r="CX49" s="1883" t="str" cm="1">
        <f t="array" aca="1" ref="CX49" ca="1">IFERROR(IF(AE49*fxVal_normal=_CF!AE49,"",IF(OR(AE49="", NOT(ISNUMBER(AE49)), ISERROR(AE49), $B49=""), "",
   IF($I49=1,
      IFBLANK(
         _xldudf_CX_PUSH(AE49*fxVal_normal, CX_ENTITY, $B49, AE$11, AE$14, AE$44,),
         ""
      ),
      IF($I49=2,
         IFBLANK(
            _xldudf_CX_PUSH(AE49, CX_ENTITY, $B49, AE$11, AE$14, AE$44,),
            ""
         ),
         IF($I49=3,
            "",
            IFBLANK(
               _xldudf_CX_PUSH(AE49, CX_ENTITY, $B49, AE$11, AE$14, AE$44,),
               ""
            )
         )
      )
   )
)),"")</f>
        <v/>
      </c>
      <c r="CY49" s="1883" t="str" cm="1">
        <f t="array" aca="1" ref="CY49" ca="1">IFERROR(IF(AF49*fxVal_normal=_CF!AF49,"",IF(OR(AF49="", NOT(ISNUMBER(AF49)), ISERROR(AF49), $B49=""), "",
   IF($I49=1,
      IFBLANK(
         _xldudf_CX_PUSH(AF49*fxVal_normal, CX_ENTITY, $B49, AF$11, AF$14, AF$44,),
         ""
      ),
      IF($I49=2,
         IFBLANK(
            _xldudf_CX_PUSH(AF49, CX_ENTITY, $B49, AF$11, AF$14, AF$44,),
            ""
         ),
         IF($I49=3,
            "",
            IFBLANK(
               _xldudf_CX_PUSH(AF49, CX_ENTITY, $B49, AF$11, AF$14, AF$44,),
               ""
            )
         )
      )
   )
)),"")</f>
        <v/>
      </c>
      <c r="CZ49" s="1883" t="str" cm="1">
        <f t="array" aca="1" ref="CZ49" ca="1">IFERROR(IF(AG49*fxVal_normal=_CF!AG49,"",IF(OR(AG49="", NOT(ISNUMBER(AG49)), ISERROR(AG49), $B49=""), "",
   IF($I49=1,
      IFBLANK(
         _xldudf_CX_PUSH(AG49*fxVal_normal, CX_ENTITY, $B49, AG$11, AG$14, AG$44,),
         ""
      ),
      IF($I49=2,
         IFBLANK(
            _xldudf_CX_PUSH(AG49, CX_ENTITY, $B49, AG$11, AG$14, AG$44,),
            ""
         ),
         IF($I49=3,
            "",
            IFBLANK(
               _xldudf_CX_PUSH(AG49, CX_ENTITY, $B49, AG$11, AG$14, AG$44,),
               ""
            )
         )
      )
   )
)),"")</f>
        <v/>
      </c>
      <c r="DA49" s="1883" t="str" cm="1">
        <f t="array" aca="1" ref="DA49" ca="1">IFERROR(IF(AH49*fxVal_normal=_CF!AH49,"",IF(OR(AH49="", NOT(ISNUMBER(AH49)), ISERROR(AH49), $B49=""), "",
   IF($I49=1,
      IFBLANK(
         _xldudf_CX_PUSH(AH49*fxVal_normal, CX_ENTITY, $B49, AH$11, AH$14, AH$44,),
         ""
      ),
      IF($I49=2,
         IFBLANK(
            _xldudf_CX_PUSH(AH49, CX_ENTITY, $B49, AH$11, AH$14, AH$44,),
            ""
         ),
         IF($I49=3,
            "",
            IFBLANK(
               _xldudf_CX_PUSH(AH49, CX_ENTITY, $B49, AH$11, AH$14, AH$44,),
               ""
            )
         )
      )
   )
)),"")</f>
        <v/>
      </c>
      <c r="DB49" s="1883" t="str" cm="1">
        <f t="array" aca="1" ref="DB49" ca="1">IFERROR(IF(AI49*fxVal_normal=_CF!AI49,"",IF(OR(AI49="", NOT(ISNUMBER(AI49)), ISERROR(AI49), $B49=""), "",
   IF($I49=1,
      IFBLANK(
         _xldudf_CX_PUSH(AI49*fxVal_normal, CX_ENTITY, $B49, AI$11, AI$14, AI$44,),
         ""
      ),
      IF($I49=2,
         IFBLANK(
            _xldudf_CX_PUSH(AI49, CX_ENTITY, $B49, AI$11, AI$14, AI$44,),
            ""
         ),
         IF($I49=3,
            "",
            IFBLANK(
               _xldudf_CX_PUSH(AI49, CX_ENTITY, $B49, AI$11, AI$14, AI$44,),
               ""
            )
         )
      )
   )
)),"")</f>
        <v/>
      </c>
      <c r="DC49" s="1883" t="str" cm="1">
        <f t="array" aca="1" ref="DC49" ca="1">IFERROR(IF(AJ49*fxVal_normal=_CF!AJ49,"",IF(OR(AJ49="", NOT(ISNUMBER(AJ49)), ISERROR(AJ49), $B49=""), "",
   IF($I49=1,
      IFBLANK(
         _xldudf_CX_PUSH(AJ49*fxVal_normal, CX_ENTITY, $B49, AJ$11, AJ$14, AJ$44,),
         ""
      ),
      IF($I49=2,
         IFBLANK(
            _xldudf_CX_PUSH(AJ49, CX_ENTITY, $B49, AJ$11, AJ$14, AJ$44,),
            ""
         ),
         IF($I49=3,
            "",
            IFBLANK(
               _xldudf_CX_PUSH(AJ49, CX_ENTITY, $B49, AJ$11, AJ$14, AJ$44,),
               ""
            )
         )
      )
   )
)),"")</f>
        <v/>
      </c>
      <c r="DD49" s="1883" t="str" cm="1">
        <f t="array" aca="1" ref="DD49" ca="1">IFERROR(IF(AK49*fxVal_normal=_CF!AK49,"",IF(OR(AK49="", NOT(ISNUMBER(AK49)), ISERROR(AK49), $B49=""), "",
   IF($I49=1,
      IFBLANK(
         _xldudf_CX_PUSH(AK49*fxVal_normal, CX_ENTITY, $B49, AK$11, AK$14, AK$44,),
         ""
      ),
      IF($I49=2,
         IFBLANK(
            _xldudf_CX_PUSH(AK49, CX_ENTITY, $B49, AK$11, AK$14, AK$44,),
            ""
         ),
         IF($I49=3,
            "",
            IFBLANK(
               _xldudf_CX_PUSH(AK49, CX_ENTITY, $B49, AK$11, AK$14, AK$44,),
               ""
            )
         )
      )
   )
)),"")</f>
        <v/>
      </c>
      <c r="DE49" s="1883" t="str" cm="1">
        <f t="array" aca="1" ref="DE49" ca="1">IFERROR(IF(AL49*fxVal_normal=_CF!AL49,"",IF(OR(AL49="", NOT(ISNUMBER(AL49)), ISERROR(AL49), $B49=""), "",
   IF($I49=1,
      IFBLANK(
         _xldudf_CX_PUSH(AL49*fxVal_normal, CX_ENTITY, $B49, AL$11, AL$14, AL$44,),
         ""
      ),
      IF($I49=2,
         IFBLANK(
            _xldudf_CX_PUSH(AL49, CX_ENTITY, $B49, AL$11, AL$14, AL$44,),
            ""
         ),
         IF($I49=3,
            "",
            IFBLANK(
               _xldudf_CX_PUSH(AL49, CX_ENTITY, $B49, AL$11, AL$14, AL$44,),
               ""
            )
         )
      )
   )
)),"")</f>
        <v/>
      </c>
      <c r="DF49" s="1883" t="str" cm="1">
        <f t="array" aca="1" ref="DF49" ca="1">IFERROR(IF(AM49*fxVal_normal=_CF!AM49,"",IF(OR(AM49="", NOT(ISNUMBER(AM49)), ISERROR(AM49), $B49=""), "",
   IF($I49=1,
      IFBLANK(
         _xldudf_CX_PUSH(AM49*fxVal_normal, CX_ENTITY, $B49, AM$11, AM$14, AM$44,),
         ""
      ),
      IF($I49=2,
         IFBLANK(
            _xldudf_CX_PUSH(AM49, CX_ENTITY, $B49, AM$11, AM$14, AM$44,),
            ""
         ),
         IF($I49=3,
            "",
            IFBLANK(
               _xldudf_CX_PUSH(AM49, CX_ENTITY, $B49, AM$11, AM$14, AM$44,),
               ""
            )
         )
      )
   )
)),"")</f>
        <v/>
      </c>
      <c r="DG49" s="1883" t="str" cm="1">
        <f t="array" aca="1" ref="DG49" ca="1">IFERROR(IF(AN49*fxVal_normal=_CF!AN49,"",IF(OR(AN49="", NOT(ISNUMBER(AN49)), ISERROR(AN49), $B49=""), "",
   IF($I49=1,
      IFBLANK(
         _xldudf_CX_PUSH(AN49*fxVal_normal, CX_ENTITY, $B49, AN$11, AN$14, AN$44,),
         ""
      ),
      IF($I49=2,
         IFBLANK(
            _xldudf_CX_PUSH(AN49, CX_ENTITY, $B49, AN$11, AN$14, AN$44,),
            ""
         ),
         IF($I49=3,
            "",
            IFBLANK(
               _xldudf_CX_PUSH(AN49, CX_ENTITY, $B49, AN$11, AN$14, AN$44,),
               ""
            )
         )
      )
   )
)),"")</f>
        <v/>
      </c>
      <c r="DH49" s="1883" t="str" cm="1">
        <f t="array" aca="1" ref="DH49" ca="1">IFERROR(IF(AO49*fxVal_normal=_CF!AO49,"",IF(OR(AO49="", NOT(ISNUMBER(AO49)), ISERROR(AO49), $B49=""), "",
   IF($I49=1,
      IFBLANK(
         _xldudf_CX_PUSH(AO49*fxVal_normal, CX_ENTITY, $B49, AO$11, AO$14, AO$44,),
         ""
      ),
      IF($I49=2,
         IFBLANK(
            _xldudf_CX_PUSH(AO49, CX_ENTITY, $B49, AO$11, AO$14, AO$44,),
            ""
         ),
         IF($I49=3,
            "",
            IFBLANK(
               _xldudf_CX_PUSH(AO49, CX_ENTITY, $B49, AO$11, AO$14, AO$44,),
               ""
            )
         )
      )
   )
)),"")</f>
        <v/>
      </c>
      <c r="DI49" s="1883" t="str" cm="1">
        <f t="array" aca="1" ref="DI49" ca="1">IFERROR(IF(AP49*fxVal_normal=_CF!AP49,"",IF(OR(AP49="", NOT(ISNUMBER(AP49)), ISERROR(AP49), $B49=""), "",
   IF($I49=1,
      IFBLANK(
         _xldudf_CX_PUSH(AP49*fxVal_normal, CX_ENTITY, $B49, AP$11, AP$14, AP$44,),
         ""
      ),
      IF($I49=2,
         IFBLANK(
            _xldudf_CX_PUSH(AP49, CX_ENTITY, $B49, AP$11, AP$14, AP$44,),
            ""
         ),
         IF($I49=3,
            "",
            IFBLANK(
               _xldudf_CX_PUSH(AP49, CX_ENTITY, $B49, AP$11, AP$14, AP$44,),
               ""
            )
         )
      )
   )
)),"")</f>
        <v/>
      </c>
      <c r="DJ49" s="1883" t="str" cm="1">
        <f t="array" aca="1" ref="DJ49" ca="1">IFERROR(IF(AQ49*fxVal_normal=_CF!AQ49,"",IF(OR(AQ49="", NOT(ISNUMBER(AQ49)), ISERROR(AQ49), $B49=""), "",
   IF($I49=1,
      IFBLANK(
         _xldudf_CX_PUSH(AQ49*fxVal_normal, CX_ENTITY, $B49, AQ$11, AQ$14, AQ$44,),
         ""
      ),
      IF($I49=2,
         IFBLANK(
            _xldudf_CX_PUSH(AQ49, CX_ENTITY, $B49, AQ$11, AQ$14, AQ$44,),
            ""
         ),
         IF($I49=3,
            "",
            IFBLANK(
               _xldudf_CX_PUSH(AQ49, CX_ENTITY, $B49, AQ$11, AQ$14, AQ$44,),
               ""
            )
         )
      )
   )
)),"")</f>
        <v/>
      </c>
      <c r="DK49" s="1883" t="str" cm="1">
        <f t="array" aca="1" ref="DK49" ca="1">IFERROR(IF(AR49*fxVal_normal=_CF!AR49,"",IF(OR(AR49="", NOT(ISNUMBER(AR49)), ISERROR(AR49), $B49=""), "",
   IF($I49=1,
      IFBLANK(
         _xldudf_CX_PUSH(AR49*fxVal_normal, CX_ENTITY, $B49, AR$11, AR$14, AR$44,),
         ""
      ),
      IF($I49=2,
         IFBLANK(
            _xldudf_CX_PUSH(AR49, CX_ENTITY, $B49, AR$11, AR$14, AR$44,),
            ""
         ),
         IF($I49=3,
            "",
            IFBLANK(
               _xldudf_CX_PUSH(AR49, CX_ENTITY, $B49, AR$11, AR$14, AR$44,),
               ""
            )
         )
      )
   )
)),"")</f>
        <v/>
      </c>
      <c r="DL49" s="1883" t="str" cm="1">
        <f t="array" aca="1" ref="DL49" ca="1">IFERROR(IF(AS49*fxVal_normal=_CF!AS49,"",IF(OR(AS49="", NOT(ISNUMBER(AS49)), ISERROR(AS49), $B49=""), "",
   IF($I49=1,
      IFBLANK(
         _xldudf_CX_PUSH(AS49*fxVal_normal, CX_ENTITY, $B49, AS$11, AS$14, AS$44,),
         ""
      ),
      IF($I49=2,
         IFBLANK(
            _xldudf_CX_PUSH(AS49, CX_ENTITY, $B49, AS$11, AS$14, AS$44,),
            ""
         ),
         IF($I49=3,
            "",
            IFBLANK(
               _xldudf_CX_PUSH(AS49, CX_ENTITY, $B49, AS$11, AS$14, AS$44,),
               ""
            )
         )
      )
   )
)),"")</f>
        <v/>
      </c>
      <c r="DM49" s="1883" t="str" cm="1">
        <f t="array" aca="1" ref="DM49" ca="1">IFERROR(IF(AT49*fxVal_normal=_CF!AT49,"",IF(OR(AT49="", NOT(ISNUMBER(AT49)), ISERROR(AT49), $B49=""), "",
   IF($I49=1,
      IFBLANK(
         _xldudf_CX_PUSH(AT49*fxVal_normal, CX_ENTITY, $B49, AT$11, AT$14, AT$44,),
         ""
      ),
      IF($I49=2,
         IFBLANK(
            _xldudf_CX_PUSH(AT49, CX_ENTITY, $B49, AT$11, AT$14, AT$44,),
            ""
         ),
         IF($I49=3,
            "",
            IFBLANK(
               _xldudf_CX_PUSH(AT49, CX_ENTITY, $B49, AT$11, AT$14, AT$44,),
               ""
            )
         )
      )
   )
)),"")</f>
        <v/>
      </c>
      <c r="DN49" s="1883" t="str" cm="1">
        <f t="array" aca="1" ref="DN49" ca="1">IFERROR(IF(AU49*fxVal_normal=_CF!AU49,"",IF(OR(AU49="", NOT(ISNUMBER(AU49)), ISERROR(AU49), $B49=""), "",
   IF($I49=1,
      IFBLANK(
         _xldudf_CX_PUSH(AU49*fxVal_normal, CX_ENTITY, $B49, AU$11, AU$14, AU$44,),
         ""
      ),
      IF($I49=2,
         IFBLANK(
            _xldudf_CX_PUSH(AU49, CX_ENTITY, $B49, AU$11, AU$14, AU$44,),
            ""
         ),
         IF($I49=3,
            "",
            IFBLANK(
               _xldudf_CX_PUSH(AU49, CX_ENTITY, $B49, AU$11, AU$14, AU$44,),
               ""
            )
         )
      )
   )
)),"")</f>
        <v/>
      </c>
      <c r="DO49" s="1883" t="str" cm="1">
        <f t="array" aca="1" ref="DO49" ca="1">IFERROR(IF(AV49*fxVal_normal=_CF!AV49,"",IF(OR(AV49="", NOT(ISNUMBER(AV49)), ISERROR(AV49), $B49=""), "",
   IF($I49=1,
      IFBLANK(
         _xldudf_CX_PUSH(AV49*fxVal_normal, CX_ENTITY, $B49, AV$11, AV$14, AV$44,),
         ""
      ),
      IF($I49=2,
         IFBLANK(
            _xldudf_CX_PUSH(AV49, CX_ENTITY, $B49, AV$11, AV$14, AV$44,),
            ""
         ),
         IF($I49=3,
            "",
            IFBLANK(
               _xldudf_CX_PUSH(AV49, CX_ENTITY, $B49, AV$11, AV$14, AV$44,),
               ""
            )
         )
      )
   )
)),"")</f>
        <v/>
      </c>
      <c r="DP49" s="1883" t="str" cm="1">
        <f t="array" aca="1" ref="DP49" ca="1">IFERROR(IF(AW49*fxVal_normal=_CF!AW49,"",IF(OR(AW49="", NOT(ISNUMBER(AW49)), ISERROR(AW49), $B49=""), "",
   IF($I49=1,
      IFBLANK(
         _xldudf_CX_PUSH(AW49*fxVal_normal, CX_ENTITY, $B49, AW$11, AW$14, AW$44,),
         ""
      ),
      IF($I49=2,
         IFBLANK(
            _xldudf_CX_PUSH(AW49, CX_ENTITY, $B49, AW$11, AW$14, AW$44,),
            ""
         ),
         IF($I49=3,
            "",
            IFBLANK(
               _xldudf_CX_PUSH(AW49, CX_ENTITY, $B49, AW$11, AW$14, AW$44,),
               ""
            )
         )
      )
   )
)),"")</f>
        <v/>
      </c>
      <c r="DQ49" s="1883" t="str" cm="1">
        <f t="array" aca="1" ref="DQ49" ca="1">IFERROR(IF(AX49*fxVal_normal=_CF!AX49,"",IF(OR(AX49="", NOT(ISNUMBER(AX49)), ISERROR(AX49), $B49=""), "",
   IF($I49=1,
      IFBLANK(
         _xldudf_CX_PUSH(AX49*fxVal_normal, CX_ENTITY, $B49, AX$11, AX$14, AX$44,),
         ""
      ),
      IF($I49=2,
         IFBLANK(
            _xldudf_CX_PUSH(AX49, CX_ENTITY, $B49, AX$11, AX$14, AX$44,),
            ""
         ),
         IF($I49=3,
            "",
            IFBLANK(
               _xldudf_CX_PUSH(AX49, CX_ENTITY, $B49, AX$11, AX$14, AX$44,),
               ""
            )
         )
      )
   )
)),"")</f>
        <v/>
      </c>
      <c r="DR49" s="1883" t="str" cm="1">
        <f t="array" aca="1" ref="DR49" ca="1">IFERROR(IF(AY49*fxVal_normal=_CF!AY49,"",IF(OR(AY49="", NOT(ISNUMBER(AY49)), ISERROR(AY49), $B49=""), "",
   IF($I49=1,
      IFBLANK(
         _xldudf_CX_PUSH(AY49*fxVal_normal, CX_ENTITY, $B49, AY$11, AY$14, AY$44,),
         ""
      ),
      IF($I49=2,
         IFBLANK(
            _xldudf_CX_PUSH(AY49, CX_ENTITY, $B49, AY$11, AY$14, AY$44,),
            ""
         ),
         IF($I49=3,
            "",
            IFBLANK(
               _xldudf_CX_PUSH(AY49, CX_ENTITY, $B49, AY$11, AY$14, AY$44,),
               ""
            )
         )
      )
   )
)),"")</f>
        <v/>
      </c>
      <c r="DS49" s="1883" t="str" cm="1">
        <f t="array" aca="1" ref="DS49" ca="1">IFERROR(IF(AZ49*fxVal_normal=_CF!AZ49,"",IF(OR(AZ49="", NOT(ISNUMBER(AZ49)), ISERROR(AZ49), $B49=""), "",
   IF($I49=1,
      IFBLANK(
         _xldudf_CX_PUSH(AZ49*fxVal_normal, CX_ENTITY, $B49, AZ$11, AZ$14, AZ$44,),
         ""
      ),
      IF($I49=2,
         IFBLANK(
            _xldudf_CX_PUSH(AZ49, CX_ENTITY, $B49, AZ$11, AZ$14, AZ$44,),
            ""
         ),
         IF($I49=3,
            "",
            IFBLANK(
               _xldudf_CX_PUSH(AZ49, CX_ENTITY, $B49, AZ$11, AZ$14, AZ$44,),
               ""
            )
         )
      )
   )
)),"")</f>
        <v/>
      </c>
      <c r="DT49" s="1883" t="str" cm="1">
        <f t="array" aca="1" ref="DT49" ca="1">IFERROR(IF(BA49*fxVal_normal=_CF!BA49,"",IF(OR(BA49="", NOT(ISNUMBER(BA49)), ISERROR(BA49), $B49=""), "",
   IF($I49=1,
      IFBLANK(
         _xldudf_CX_PUSH(BA49*fxVal_normal, CX_ENTITY, $B49, BA$11, BA$14, BA$44,),
         ""
      ),
      IF($I49=2,
         IFBLANK(
            _xldudf_CX_PUSH(BA49, CX_ENTITY, $B49, BA$11, BA$14, BA$44,),
            ""
         ),
         IF($I49=3,
            "",
            IFBLANK(
               _xldudf_CX_PUSH(BA49, CX_ENTITY, $B49, BA$11, BA$14, BA$44,),
               ""
            )
         )
      )
   )
)),"")</f>
        <v/>
      </c>
      <c r="DU49" s="1883" t="str" cm="1">
        <f t="array" aca="1" ref="DU49" ca="1">IFERROR(IF(BB49*fxVal_normal=_CF!BB49,"",IF(OR(BB49="", NOT(ISNUMBER(BB49)), ISERROR(BB49), $B49=""), "",
   IF($I49=1,
      IFBLANK(
         _xldudf_CX_PUSH(BB49*fxVal_normal, CX_ENTITY, $B49, BB$11, BB$14, BB$44,),
         ""
      ),
      IF($I49=2,
         IFBLANK(
            _xldudf_CX_PUSH(BB49, CX_ENTITY, $B49, BB$11, BB$14, BB$44,),
            ""
         ),
         IF($I49=3,
            "",
            IFBLANK(
               _xldudf_CX_PUSH(BB49, CX_ENTITY, $B49, BB$11, BB$14, BB$44,),
               ""
            )
         )
      )
   )
)),"")</f>
        <v/>
      </c>
      <c r="DV49" s="1883" t="str" cm="1">
        <f t="array" aca="1" ref="DV49" ca="1">IFERROR(IF(BC49*fxVal_normal=_CF!BC49,"",IF(OR(BC49="", NOT(ISNUMBER(BC49)), ISERROR(BC49), $B49=""), "",
   IF($I49=1,
      IFBLANK(
         _xldudf_CX_PUSH(BC49*fxVal_normal, CX_ENTITY, $B49, BC$11, BC$14, BC$44,),
         ""
      ),
      IF($I49=2,
         IFBLANK(
            _xldudf_CX_PUSH(BC49, CX_ENTITY, $B49, BC$11, BC$14, BC$44,),
            ""
         ),
         IF($I49=3,
            "",
            IFBLANK(
               _xldudf_CX_PUSH(BC49, CX_ENTITY, $B49, BC$11, BC$14, BC$44,),
               ""
            )
         )
      )
   )
)),"")</f>
        <v/>
      </c>
      <c r="DW49" s="1883" t="str" cm="1">
        <f t="array" aca="1" ref="DW49" ca="1">IFERROR(IF(BD49*fxVal_normal=_CF!BD49,"",IF(OR(BD49="", NOT(ISNUMBER(BD49)), ISERROR(BD49), $B49=""), "",
   IF($I49=1,
      IFBLANK(
         _xldudf_CX_PUSH(BD49*fxVal_normal, CX_ENTITY, $B49, BD$11, BD$14, BD$44,),
         ""
      ),
      IF($I49=2,
         IFBLANK(
            _xldudf_CX_PUSH(BD49, CX_ENTITY, $B49, BD$11, BD$14, BD$44,),
            ""
         ),
         IF($I49=3,
            "",
            IFBLANK(
               _xldudf_CX_PUSH(BD49, CX_ENTITY, $B49, BD$11, BD$14, BD$44,),
               ""
            )
         )
      )
   )
)),"")</f>
        <v/>
      </c>
      <c r="DX49" s="1883" t="str" cm="1">
        <f t="array" aca="1" ref="DX49" ca="1">IFERROR(IF(BE49*fxVal_normal=_CF!BE49,"",IF(OR(BE49="", NOT(ISNUMBER(BE49)), ISERROR(BE49), $B49=""), "",
   IF($I49=1,
      IFBLANK(
         _xldudf_CX_PUSH(BE49*fxVal_normal, CX_ENTITY, $B49, BE$11, BE$14, BE$44,),
         ""
      ),
      IF($I49=2,
         IFBLANK(
            _xldudf_CX_PUSH(BE49, CX_ENTITY, $B49, BE$11, BE$14, BE$44,),
            ""
         ),
         IF($I49=3,
            "",
            IFBLANK(
               _xldudf_CX_PUSH(BE49, CX_ENTITY, $B49, BE$11, BE$14, BE$44,),
               ""
            )
         )
      )
   )
)),"")</f>
        <v/>
      </c>
      <c r="DY49" s="1883" t="str" cm="1">
        <f t="array" aca="1" ref="DY49" ca="1">IFERROR(IF(BF49*fxVal_normal=_CF!BF49,"",IF(OR(BF49="", NOT(ISNUMBER(BF49)), ISERROR(BF49), $B49=""), "",
   IF($I49=1,
      IFBLANK(
         _xldudf_CX_PUSH(BF49*fxVal_normal, CX_ENTITY, $B49, BF$11, BF$14, BF$44,),
         ""
      ),
      IF($I49=2,
         IFBLANK(
            _xldudf_CX_PUSH(BF49, CX_ENTITY, $B49, BF$11, BF$14, BF$44,),
            ""
         ),
         IF($I49=3,
            "",
            IFBLANK(
               _xldudf_CX_PUSH(BF49, CX_ENTITY, $B49, BF$11, BF$14, BF$44,),
               ""
            )
         )
      )
   )
)),"")</f>
        <v/>
      </c>
      <c r="DZ49" s="1883" t="str" cm="1">
        <f t="array" aca="1" ref="DZ49" ca="1">IFERROR(IF(BG49*fxVal_normal=_CF!BG49,"",IF(OR(BG49="", NOT(ISNUMBER(BG49)), ISERROR(BG49), $B49=""), "",
   IF($I49=1,
      IFBLANK(
         _xldudf_CX_PUSH(BG49*fxVal_normal, CX_ENTITY, $B49, BG$11, BG$14, BG$44,),
         ""
      ),
      IF($I49=2,
         IFBLANK(
            _xldudf_CX_PUSH(BG49, CX_ENTITY, $B49, BG$11, BG$14, BG$44,),
            ""
         ),
         IF($I49=3,
            "",
            IFBLANK(
               _xldudf_CX_PUSH(BG49, CX_ENTITY, $B49, BG$11, BG$14, BG$44,),
               ""
            )
         )
      )
   )
)),"")</f>
        <v/>
      </c>
      <c r="EA49" s="1883" t="str" cm="1">
        <f t="array" aca="1" ref="EA49" ca="1">IFERROR(IF(BH49*fxVal_normal=_CF!BH49,"",IF(OR(BH49="", NOT(ISNUMBER(BH49)), ISERROR(BH49), $B49=""), "",
   IF($I49=1,
      IFBLANK(
         _xldudf_CX_PUSH(BH49*fxVal_normal, CX_ENTITY, $B49, BH$11, BH$14, BH$44,),
         ""
      ),
      IF($I49=2,
         IFBLANK(
            _xldudf_CX_PUSH(BH49, CX_ENTITY, $B49, BH$11, BH$14, BH$44,),
            ""
         ),
         IF($I49=3,
            "",
            IFBLANK(
               _xldudf_CX_PUSH(BH49, CX_ENTITY, $B49, BH$11, BH$14, BH$44,),
               ""
            )
         )
      )
   )
)),"")</f>
        <v/>
      </c>
      <c r="EB49" s="1883" t="str" cm="1">
        <f t="array" aca="1" ref="EB49" ca="1">IFERROR(IF(BI49*fxVal_normal=_CF!BI49,"",IF(OR(BI49="", NOT(ISNUMBER(BI49)), ISERROR(BI49), $B49=""), "",
   IF($I49=1,
      IFBLANK(
         _xldudf_CX_PUSH(BI49*fxVal_normal, CX_ENTITY, $B49, BI$11, BI$14, BI$44,),
         ""
      ),
      IF($I49=2,
         IFBLANK(
            _xldudf_CX_PUSH(BI49, CX_ENTITY, $B49, BI$11, BI$14, BI$44,),
            ""
         ),
         IF($I49=3,
            "",
            IFBLANK(
               _xldudf_CX_PUSH(BI49, CX_ENTITY, $B49, BI$11, BI$14, BI$44,),
               ""
            )
         )
      )
   )
)),"")</f>
        <v/>
      </c>
      <c r="EC49" s="1883" t="str" cm="1">
        <f t="array" aca="1" ref="EC49" ca="1">IFERROR(IF(BJ49*fxVal_normal=_CF!BJ49,"",IF(OR(BJ49="", NOT(ISNUMBER(BJ49)), ISERROR(BJ49), $B49=""), "",
   IF($I49=1,
      IFBLANK(
         _xldudf_CX_PUSH(BJ49*fxVal_normal, CX_ENTITY, $B49, BJ$11, BJ$14, BJ$44,),
         ""
      ),
      IF($I49=2,
         IFBLANK(
            _xldudf_CX_PUSH(BJ49, CX_ENTITY, $B49, BJ$11, BJ$14, BJ$44,),
            ""
         ),
         IF($I49=3,
            "",
            IFBLANK(
               _xldudf_CX_PUSH(BJ49, CX_ENTITY, $B49, BJ$11, BJ$14, BJ$44,),
               ""
            )
         )
      )
   )
)),"")</f>
        <v/>
      </c>
      <c r="ED49" s="1883" t="str" cm="1">
        <f t="array" aca="1" ref="ED49" ca="1">IFERROR(IF(BK49*fxVal_normal=_CF!BK49,"",IF(OR(BK49="", NOT(ISNUMBER(BK49)), ISERROR(BK49), $B49=""), "",
   IF($I49=1,
      IFBLANK(
         _xldudf_CX_PUSH(BK49*fxVal_normal, CX_ENTITY, $B49, BK$11, BK$14, BK$44,),
         ""
      ),
      IF($I49=2,
         IFBLANK(
            _xldudf_CX_PUSH(BK49, CX_ENTITY, $B49, BK$11, BK$14, BK$44,),
            ""
         ),
         IF($I49=3,
            "",
            IFBLANK(
               _xldudf_CX_PUSH(BK49, CX_ENTITY, $B49, BK$11, BK$14, BK$44,),
               ""
            )
         )
      )
   )
)),"")</f>
        <v/>
      </c>
      <c r="EE49" s="1883" t="str" cm="1">
        <f t="array" aca="1" ref="EE49" ca="1">IFERROR(IF(BL49*fxVal_normal=_CF!BL49,"",IF(OR(BL49="", NOT(ISNUMBER(BL49)), ISERROR(BL49), $B49=""), "",
   IF($I49=1,
      IFBLANK(
         _xldudf_CX_PUSH(BL49*fxVal_normal, CX_ENTITY, $B49, BL$11, BL$14, BL$44,),
         ""
      ),
      IF($I49=2,
         IFBLANK(
            _xldudf_CX_PUSH(BL49, CX_ENTITY, $B49, BL$11, BL$14, BL$44,),
            ""
         ),
         IF($I49=3,
            "",
            IFBLANK(
               _xldudf_CX_PUSH(BL49, CX_ENTITY, $B49, BL$11, BL$14, BL$44,),
               ""
            )
         )
      )
   )
)),"")</f>
        <v/>
      </c>
      <c r="EF49" s="1883" t="str" cm="1">
        <f t="array" aca="1" ref="EF49" ca="1">IFERROR(IF(BM49*fxVal_normal=_CF!BM49,"",IF(OR(BM49="", NOT(ISNUMBER(BM49)), ISERROR(BM49), $B49=""), "",
   IF($I49=1,
      IFBLANK(
         _xldudf_CX_PUSH(BM49*fxVal_normal, CX_ENTITY, $B49, BM$11, BM$14, BM$44,),
         ""
      ),
      IF($I49=2,
         IFBLANK(
            _xldudf_CX_PUSH(BM49, CX_ENTITY, $B49, BM$11, BM$14, BM$44,),
            ""
         ),
         IF($I49=3,
            "",
            IFBLANK(
               _xldudf_CX_PUSH(BM49, CX_ENTITY, $B49, BM$11, BM$14, BM$44,),
               ""
            )
         )
      )
   )
)),"")</f>
        <v/>
      </c>
      <c r="EG49" s="1883" t="str" cm="1">
        <f t="array" aca="1" ref="EG49" ca="1">IFERROR(IF(BN49*fxVal_normal=_CF!BN49,"",IF(OR(BN49="", NOT(ISNUMBER(BN49)), ISERROR(BN49), $B49=""), "",
   IF($I49=1,
      IFBLANK(
         _xldudf_CX_PUSH(BN49*fxVal_normal, CX_ENTITY, $B49, BN$11, BN$14, BN$44,),
         ""
      ),
      IF($I49=2,
         IFBLANK(
            _xldudf_CX_PUSH(BN49, CX_ENTITY, $B49, BN$11, BN$14, BN$44,),
            ""
         ),
         IF($I49=3,
            "",
            IFBLANK(
               _xldudf_CX_PUSH(BN49, CX_ENTITY, $B49, BN$11, BN$14, BN$44,),
               ""
            )
         )
      )
   )
)),"")</f>
        <v/>
      </c>
    </row>
    <row r="50" spans="1:137" ht="21" customHeight="1">
      <c r="A50" s="1626"/>
      <c r="B50" s="811" t="str" cm="1">
        <f t="array" ref="B50">IFBLANK( _CF!F50,"")</f>
        <v>Cash Tax</v>
      </c>
      <c r="C50" s="811" t="str" cm="1">
        <f t="array" ref="C50">IFBLANK(_CF!C50,"")</f>
        <v>Cash Tax (Company View)</v>
      </c>
      <c r="D50" s="1549"/>
      <c r="E50" s="811"/>
      <c r="F50" s="574"/>
      <c r="G50" s="574"/>
      <c r="H50" s="401">
        <v>1</v>
      </c>
      <c r="I50" s="401">
        <v>1</v>
      </c>
      <c r="J50" s="401"/>
      <c r="K50" s="401"/>
      <c r="N50" s="158"/>
      <c r="O50" s="101"/>
      <c r="P50" s="52"/>
      <c r="Q50" s="101"/>
      <c r="R50" s="126"/>
      <c r="S50" s="101"/>
      <c r="T50" s="101"/>
      <c r="U50" s="39"/>
      <c r="W50" s="932" t="str">
        <f t="shared" si="8"/>
        <v>Budget</v>
      </c>
      <c r="X50" s="815">
        <f>_CF!X50</f>
        <v>-1</v>
      </c>
      <c r="Y50" s="709">
        <f t="shared" si="6"/>
        <v>2</v>
      </c>
      <c r="Z50" s="198" cm="1">
        <f t="array" ref="Z50">_xlfn.SWITCH(
    TRUE,
    _CF!$L50=TRUE, 1,
    _CF!$L50=FALSE,-1,
    _CF!$L50=-1,0,
"n/a"
)</f>
        <v>1</v>
      </c>
      <c r="AA50" s="200"/>
      <c r="AB50" s="88" t="str">
        <f>_CF!AB50</f>
        <v>Cash Tax</v>
      </c>
      <c r="AC50" s="88" t="e" cm="1" vm="5">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#VALUE!</v>
      </c>
      <c r="AD50" s="2281">
        <v>1</v>
      </c>
      <c r="AE50" s="2281">
        <v>1</v>
      </c>
      <c r="AF50" s="2281">
        <v>1</v>
      </c>
      <c r="AG50" s="2281">
        <v>1</v>
      </c>
      <c r="AH50" s="2281">
        <v>1</v>
      </c>
      <c r="AI50" s="2281">
        <v>1</v>
      </c>
      <c r="AJ50" s="2281">
        <v>1</v>
      </c>
      <c r="AK50" s="2281">
        <v>1</v>
      </c>
      <c r="AL50" s="2281">
        <v>1</v>
      </c>
      <c r="AM50" s="2281">
        <v>1</v>
      </c>
      <c r="AN50" s="2281">
        <v>1</v>
      </c>
      <c r="AO50" s="2281">
        <v>1</v>
      </c>
      <c r="AP50" s="2281">
        <v>1</v>
      </c>
      <c r="AQ50" s="2281">
        <v>1</v>
      </c>
      <c r="AR50" s="2281">
        <v>1</v>
      </c>
      <c r="AS50" s="2281">
        <v>1</v>
      </c>
      <c r="AT50" s="2281">
        <v>1</v>
      </c>
      <c r="AU50" s="2281">
        <v>1</v>
      </c>
      <c r="AV50" s="2281">
        <v>1</v>
      </c>
      <c r="AW50" s="2281">
        <v>1</v>
      </c>
      <c r="AX50" s="2281">
        <v>1</v>
      </c>
      <c r="AY50" s="2281">
        <v>1</v>
      </c>
      <c r="AZ50" s="2281">
        <v>1</v>
      </c>
      <c r="BA50" s="2281">
        <v>1</v>
      </c>
      <c r="BB50" s="2281">
        <v>1</v>
      </c>
      <c r="BC50" s="2281">
        <v>1</v>
      </c>
      <c r="BD50" s="2281">
        <v>1</v>
      </c>
      <c r="BE50" s="2281">
        <v>1</v>
      </c>
      <c r="BF50" s="2281">
        <v>1</v>
      </c>
      <c r="BG50" s="2281">
        <v>1</v>
      </c>
      <c r="BH50" s="2281">
        <v>1</v>
      </c>
      <c r="BI50" s="2281">
        <v>1</v>
      </c>
      <c r="BJ50" s="2281">
        <v>1</v>
      </c>
      <c r="BK50" s="2281">
        <v>1</v>
      </c>
      <c r="BL50" s="2281">
        <v>1</v>
      </c>
      <c r="BM50" s="2281">
        <v>1</v>
      </c>
      <c r="BN50" s="2281">
        <v>1</v>
      </c>
      <c r="BO50" s="2115"/>
      <c r="BP50" s="2115"/>
      <c r="BQ50" s="2115"/>
      <c r="BR50" s="2115"/>
      <c r="BS50" s="2115"/>
      <c r="BT50" s="2115"/>
      <c r="BU50" s="2115"/>
      <c r="BV50" s="2115"/>
      <c r="BW50" s="2115"/>
      <c r="BX50" s="2115"/>
      <c r="BY50" s="2115"/>
      <c r="BZ50" s="2115"/>
      <c r="CA50" s="1330"/>
      <c r="CB50" s="537"/>
      <c r="CC50" s="1484"/>
      <c r="CD50" s="1461" t="e" cm="1">
        <f t="array" aca="1" ref="CD50" ca="1">_xlfn.LET( _xlpm.CheckBlank, SUM(CF!$AD50:$BN50) = 0, IF(_xlpm.CheckBlank, "", SUM(_xlfn._xlws.FILTER(CF!$AD50:$BN50,(YEAR(CF!$AD$12:$BN$12)=CF!CD$12)*(array_timeline&lt;=CF!CD$11)))))</f>
        <v>#NAME?</v>
      </c>
      <c r="CE50" s="1461" t="e" cm="1">
        <f t="array" aca="1" ref="CE50" ca="1">_xlfn.LET( _xlpm.CheckBlank, SUM(CF!$AD50:$BN50) = 0, IF(_xlpm.CheckBlank, "", SUM(_xlfn._xlws.FILTER(CF!$AD50:$BN50,(YEAR(CF!$AD$12:$BN$12)=CF!CE$12)*(array_timeline&lt;=CF!CE$11)))))</f>
        <v>#NAME?</v>
      </c>
      <c r="CF50" s="1314"/>
      <c r="CG50" s="1461" t="e" cm="1">
        <f t="array" aca="1" ref="CG50" ca="1">_xlfn.LET(_xlpm.CheckBlank,SUM(CF!$AD50:$BN50)=0,IF(_xlpm.CheckBlank,"",SUM(_xlfn._xlws.FILTER(CF!$AD50:$BN50,(YEAR(CF!$AD$12:$BN$12)=CF!CG$12)*(array_timeline&lt;=CF!CG$11)))))</f>
        <v>#NAME?</v>
      </c>
      <c r="CH50" s="1461" t="e" cm="1">
        <f t="array" aca="1" ref="CH50" ca="1">_xlfn.LET(_xlpm.CheckBlank,SUM(CF!$AD50:$BN50)=0,IF(_xlpm.CheckBlank,"",SUM(_xlfn._xlws.FILTER(CF!$AD50:$BN50,(YEAR(CF!$AD$12:$BN$12)=CF!CH$12)*(array_timeline&lt;=CF!CH$11)))))</f>
        <v>#NAME?</v>
      </c>
      <c r="CI50" s="1314"/>
      <c r="CJ50" s="1461" cm="1">
        <f t="array" ref="CJ50">_xlfn.LET( _xlpm.CheckBlank, SUM(CF!$AD50:$BN50) = 0, IF(_xlpm.CheckBlank, "", SUM(_xlfn.TAKE(_xlfn.DROP(CF!$AD50:$BN50, ,-DATEDIFF(CF!CJ$11, val_asOfDate,"M")),1,-12))))</f>
        <v>12</v>
      </c>
      <c r="CK50" s="1461" cm="1">
        <f t="array" ref="CK50">_xlfn.LET( _xlpm.CheckBlank, SUM(CF!$AD50:$BN50) = 0, IF(_xlpm.CheckBlank, "", SUM(_xlfn.TAKE(_xlfn.DROP(CF!$AD50:$BN50, ,-DATEDIFF(CF!CK$11, val_asOfDate,"M")),1,-12))))</f>
        <v>12</v>
      </c>
      <c r="CL50" s="1314"/>
      <c r="CM50" s="541" t="e">
        <f t="shared" ca="1" si="7"/>
        <v>#NAME?</v>
      </c>
      <c r="CN50" s="541" t="e">
        <f t="shared" ca="1" si="7"/>
        <v>#NAME?</v>
      </c>
      <c r="CO50" s="34"/>
      <c r="CW50" s="1883" t="str" cm="1">
        <f t="array" aca="1" ref="CW50" ca="1">IFERROR(IF(AD50*fxVal_normal=_CF!AD50,"",IF(OR(AD50="", NOT(ISNUMBER(AD50)), ISERROR(AD50), $B50=""), "",
   IF($I50=1,
      IFBLANK(
         _xldudf_CX_PUSH(AD50*fxVal_normal, CX_ENTITY, $B50, AD$11, AD$14, AD$44,),
         ""
      ),
      IF($I50=2,
         IFBLANK(
            _xldudf_CX_PUSH(AD50, CX_ENTITY, $B50, AD$11, AD$14, AD$44,),
            ""
         ),
         IF($I50=3,
            "",
            IFBLANK(
               _xldudf_CX_PUSH(AD50, CX_ENTITY, $B50, AD$11, AD$14, AD$44,),
               ""
            )
         )
      )
   )
)),"")</f>
        <v/>
      </c>
      <c r="CX50" s="1883" t="str" cm="1">
        <f t="array" aca="1" ref="CX50" ca="1">IFERROR(IF(AE50*fxVal_normal=_CF!AE50,"",IF(OR(AE50="", NOT(ISNUMBER(AE50)), ISERROR(AE50), $B50=""), "",
   IF($I50=1,
      IFBLANK(
         _xldudf_CX_PUSH(AE50*fxVal_normal, CX_ENTITY, $B50, AE$11, AE$14, AE$44,),
         ""
      ),
      IF($I50=2,
         IFBLANK(
            _xldudf_CX_PUSH(AE50, CX_ENTITY, $B50, AE$11, AE$14, AE$44,),
            ""
         ),
         IF($I50=3,
            "",
            IFBLANK(
               _xldudf_CX_PUSH(AE50, CX_ENTITY, $B50, AE$11, AE$14, AE$44,),
               ""
            )
         )
      )
   )
)),"")</f>
        <v/>
      </c>
      <c r="CY50" s="1883" t="str" cm="1">
        <f t="array" aca="1" ref="CY50" ca="1">IFERROR(IF(AF50*fxVal_normal=_CF!AF50,"",IF(OR(AF50="", NOT(ISNUMBER(AF50)), ISERROR(AF50), $B50=""), "",
   IF($I50=1,
      IFBLANK(
         _xldudf_CX_PUSH(AF50*fxVal_normal, CX_ENTITY, $B50, AF$11, AF$14, AF$44,),
         ""
      ),
      IF($I50=2,
         IFBLANK(
            _xldudf_CX_PUSH(AF50, CX_ENTITY, $B50, AF$11, AF$14, AF$44,),
            ""
         ),
         IF($I50=3,
            "",
            IFBLANK(
               _xldudf_CX_PUSH(AF50, CX_ENTITY, $B50, AF$11, AF$14, AF$44,),
               ""
            )
         )
      )
   )
)),"")</f>
        <v/>
      </c>
      <c r="CZ50" s="1883" t="str" cm="1">
        <f t="array" aca="1" ref="CZ50" ca="1">IFERROR(IF(AG50*fxVal_normal=_CF!AG50,"",IF(OR(AG50="", NOT(ISNUMBER(AG50)), ISERROR(AG50), $B50=""), "",
   IF($I50=1,
      IFBLANK(
         _xldudf_CX_PUSH(AG50*fxVal_normal, CX_ENTITY, $B50, AG$11, AG$14, AG$44,),
         ""
      ),
      IF($I50=2,
         IFBLANK(
            _xldudf_CX_PUSH(AG50, CX_ENTITY, $B50, AG$11, AG$14, AG$44,),
            ""
         ),
         IF($I50=3,
            "",
            IFBLANK(
               _xldudf_CX_PUSH(AG50, CX_ENTITY, $B50, AG$11, AG$14, AG$44,),
               ""
            )
         )
      )
   )
)),"")</f>
        <v/>
      </c>
      <c r="DA50" s="1883" t="str" cm="1">
        <f t="array" aca="1" ref="DA50" ca="1">IFERROR(IF(AH50*fxVal_normal=_CF!AH50,"",IF(OR(AH50="", NOT(ISNUMBER(AH50)), ISERROR(AH50), $B50=""), "",
   IF($I50=1,
      IFBLANK(
         _xldudf_CX_PUSH(AH50*fxVal_normal, CX_ENTITY, $B50, AH$11, AH$14, AH$44,),
         ""
      ),
      IF($I50=2,
         IFBLANK(
            _xldudf_CX_PUSH(AH50, CX_ENTITY, $B50, AH$11, AH$14, AH$44,),
            ""
         ),
         IF($I50=3,
            "",
            IFBLANK(
               _xldudf_CX_PUSH(AH50, CX_ENTITY, $B50, AH$11, AH$14, AH$44,),
               ""
            )
         )
      )
   )
)),"")</f>
        <v/>
      </c>
      <c r="DB50" s="1883" t="str" cm="1">
        <f t="array" aca="1" ref="DB50" ca="1">IFERROR(IF(AI50*fxVal_normal=_CF!AI50,"",IF(OR(AI50="", NOT(ISNUMBER(AI50)), ISERROR(AI50), $B50=""), "",
   IF($I50=1,
      IFBLANK(
         _xldudf_CX_PUSH(AI50*fxVal_normal, CX_ENTITY, $B50, AI$11, AI$14, AI$44,),
         ""
      ),
      IF($I50=2,
         IFBLANK(
            _xldudf_CX_PUSH(AI50, CX_ENTITY, $B50, AI$11, AI$14, AI$44,),
            ""
         ),
         IF($I50=3,
            "",
            IFBLANK(
               _xldudf_CX_PUSH(AI50, CX_ENTITY, $B50, AI$11, AI$14, AI$44,),
               ""
            )
         )
      )
   )
)),"")</f>
        <v/>
      </c>
      <c r="DC50" s="1883" t="str" cm="1">
        <f t="array" aca="1" ref="DC50" ca="1">IFERROR(IF(AJ50*fxVal_normal=_CF!AJ50,"",IF(OR(AJ50="", NOT(ISNUMBER(AJ50)), ISERROR(AJ50), $B50=""), "",
   IF($I50=1,
      IFBLANK(
         _xldudf_CX_PUSH(AJ50*fxVal_normal, CX_ENTITY, $B50, AJ$11, AJ$14, AJ$44,),
         ""
      ),
      IF($I50=2,
         IFBLANK(
            _xldudf_CX_PUSH(AJ50, CX_ENTITY, $B50, AJ$11, AJ$14, AJ$44,),
            ""
         ),
         IF($I50=3,
            "",
            IFBLANK(
               _xldudf_CX_PUSH(AJ50, CX_ENTITY, $B50, AJ$11, AJ$14, AJ$44,),
               ""
            )
         )
      )
   )
)),"")</f>
        <v/>
      </c>
      <c r="DD50" s="1883" t="str" cm="1">
        <f t="array" aca="1" ref="DD50" ca="1">IFERROR(IF(AK50*fxVal_normal=_CF!AK50,"",IF(OR(AK50="", NOT(ISNUMBER(AK50)), ISERROR(AK50), $B50=""), "",
   IF($I50=1,
      IFBLANK(
         _xldudf_CX_PUSH(AK50*fxVal_normal, CX_ENTITY, $B50, AK$11, AK$14, AK$44,),
         ""
      ),
      IF($I50=2,
         IFBLANK(
            _xldudf_CX_PUSH(AK50, CX_ENTITY, $B50, AK$11, AK$14, AK$44,),
            ""
         ),
         IF($I50=3,
            "",
            IFBLANK(
               _xldudf_CX_PUSH(AK50, CX_ENTITY, $B50, AK$11, AK$14, AK$44,),
               ""
            )
         )
      )
   )
)),"")</f>
        <v/>
      </c>
      <c r="DE50" s="1883" t="str" cm="1">
        <f t="array" aca="1" ref="DE50" ca="1">IFERROR(IF(AL50*fxVal_normal=_CF!AL50,"",IF(OR(AL50="", NOT(ISNUMBER(AL50)), ISERROR(AL50), $B50=""), "",
   IF($I50=1,
      IFBLANK(
         _xldudf_CX_PUSH(AL50*fxVal_normal, CX_ENTITY, $B50, AL$11, AL$14, AL$44,),
         ""
      ),
      IF($I50=2,
         IFBLANK(
            _xldudf_CX_PUSH(AL50, CX_ENTITY, $B50, AL$11, AL$14, AL$44,),
            ""
         ),
         IF($I50=3,
            "",
            IFBLANK(
               _xldudf_CX_PUSH(AL50, CX_ENTITY, $B50, AL$11, AL$14, AL$44,),
               ""
            )
         )
      )
   )
)),"")</f>
        <v/>
      </c>
      <c r="DF50" s="1883" t="str" cm="1">
        <f t="array" aca="1" ref="DF50" ca="1">IFERROR(IF(AM50*fxVal_normal=_CF!AM50,"",IF(OR(AM50="", NOT(ISNUMBER(AM50)), ISERROR(AM50), $B50=""), "",
   IF($I50=1,
      IFBLANK(
         _xldudf_CX_PUSH(AM50*fxVal_normal, CX_ENTITY, $B50, AM$11, AM$14, AM$44,),
         ""
      ),
      IF($I50=2,
         IFBLANK(
            _xldudf_CX_PUSH(AM50, CX_ENTITY, $B50, AM$11, AM$14, AM$44,),
            ""
         ),
         IF($I50=3,
            "",
            IFBLANK(
               _xldudf_CX_PUSH(AM50, CX_ENTITY, $B50, AM$11, AM$14, AM$44,),
               ""
            )
         )
      )
   )
)),"")</f>
        <v/>
      </c>
      <c r="DG50" s="1883" t="str" cm="1">
        <f t="array" aca="1" ref="DG50" ca="1">IFERROR(IF(AN50*fxVal_normal=_CF!AN50,"",IF(OR(AN50="", NOT(ISNUMBER(AN50)), ISERROR(AN50), $B50=""), "",
   IF($I50=1,
      IFBLANK(
         _xldudf_CX_PUSH(AN50*fxVal_normal, CX_ENTITY, $B50, AN$11, AN$14, AN$44,),
         ""
      ),
      IF($I50=2,
         IFBLANK(
            _xldudf_CX_PUSH(AN50, CX_ENTITY, $B50, AN$11, AN$14, AN$44,),
            ""
         ),
         IF($I50=3,
            "",
            IFBLANK(
               _xldudf_CX_PUSH(AN50, CX_ENTITY, $B50, AN$11, AN$14, AN$44,),
               ""
            )
         )
      )
   )
)),"")</f>
        <v/>
      </c>
      <c r="DH50" s="1883" t="str" cm="1">
        <f t="array" aca="1" ref="DH50" ca="1">IFERROR(IF(AO50*fxVal_normal=_CF!AO50,"",IF(OR(AO50="", NOT(ISNUMBER(AO50)), ISERROR(AO50), $B50=""), "",
   IF($I50=1,
      IFBLANK(
         _xldudf_CX_PUSH(AO50*fxVal_normal, CX_ENTITY, $B50, AO$11, AO$14, AO$44,),
         ""
      ),
      IF($I50=2,
         IFBLANK(
            _xldudf_CX_PUSH(AO50, CX_ENTITY, $B50, AO$11, AO$14, AO$44,),
            ""
         ),
         IF($I50=3,
            "",
            IFBLANK(
               _xldudf_CX_PUSH(AO50, CX_ENTITY, $B50, AO$11, AO$14, AO$44,),
               ""
            )
         )
      )
   )
)),"")</f>
        <v/>
      </c>
      <c r="DI50" s="1883" t="str" cm="1">
        <f t="array" aca="1" ref="DI50" ca="1">IFERROR(IF(AP50*fxVal_normal=_CF!AP50,"",IF(OR(AP50="", NOT(ISNUMBER(AP50)), ISERROR(AP50), $B50=""), "",
   IF($I50=1,
      IFBLANK(
         _xldudf_CX_PUSH(AP50*fxVal_normal, CX_ENTITY, $B50, AP$11, AP$14, AP$44,),
         ""
      ),
      IF($I50=2,
         IFBLANK(
            _xldudf_CX_PUSH(AP50, CX_ENTITY, $B50, AP$11, AP$14, AP$44,),
            ""
         ),
         IF($I50=3,
            "",
            IFBLANK(
               _xldudf_CX_PUSH(AP50, CX_ENTITY, $B50, AP$11, AP$14, AP$44,),
               ""
            )
         )
      )
   )
)),"")</f>
        <v/>
      </c>
      <c r="DJ50" s="1883" t="str" cm="1">
        <f t="array" aca="1" ref="DJ50" ca="1">IFERROR(IF(AQ50*fxVal_normal=_CF!AQ50,"",IF(OR(AQ50="", NOT(ISNUMBER(AQ50)), ISERROR(AQ50), $B50=""), "",
   IF($I50=1,
      IFBLANK(
         _xldudf_CX_PUSH(AQ50*fxVal_normal, CX_ENTITY, $B50, AQ$11, AQ$14, AQ$44,),
         ""
      ),
      IF($I50=2,
         IFBLANK(
            _xldudf_CX_PUSH(AQ50, CX_ENTITY, $B50, AQ$11, AQ$14, AQ$44,),
            ""
         ),
         IF($I50=3,
            "",
            IFBLANK(
               _xldudf_CX_PUSH(AQ50, CX_ENTITY, $B50, AQ$11, AQ$14, AQ$44,),
               ""
            )
         )
      )
   )
)),"")</f>
        <v/>
      </c>
      <c r="DK50" s="1883" t="str" cm="1">
        <f t="array" aca="1" ref="DK50" ca="1">IFERROR(IF(AR50*fxVal_normal=_CF!AR50,"",IF(OR(AR50="", NOT(ISNUMBER(AR50)), ISERROR(AR50), $B50=""), "",
   IF($I50=1,
      IFBLANK(
         _xldudf_CX_PUSH(AR50*fxVal_normal, CX_ENTITY, $B50, AR$11, AR$14, AR$44,),
         ""
      ),
      IF($I50=2,
         IFBLANK(
            _xldudf_CX_PUSH(AR50, CX_ENTITY, $B50, AR$11, AR$14, AR$44,),
            ""
         ),
         IF($I50=3,
            "",
            IFBLANK(
               _xldudf_CX_PUSH(AR50, CX_ENTITY, $B50, AR$11, AR$14, AR$44,),
               ""
            )
         )
      )
   )
)),"")</f>
        <v/>
      </c>
      <c r="DL50" s="1883" t="str" cm="1">
        <f t="array" aca="1" ref="DL50" ca="1">IFERROR(IF(AS50*fxVal_normal=_CF!AS50,"",IF(OR(AS50="", NOT(ISNUMBER(AS50)), ISERROR(AS50), $B50=""), "",
   IF($I50=1,
      IFBLANK(
         _xldudf_CX_PUSH(AS50*fxVal_normal, CX_ENTITY, $B50, AS$11, AS$14, AS$44,),
         ""
      ),
      IF($I50=2,
         IFBLANK(
            _xldudf_CX_PUSH(AS50, CX_ENTITY, $B50, AS$11, AS$14, AS$44,),
            ""
         ),
         IF($I50=3,
            "",
            IFBLANK(
               _xldudf_CX_PUSH(AS50, CX_ENTITY, $B50, AS$11, AS$14, AS$44,),
               ""
            )
         )
      )
   )
)),"")</f>
        <v/>
      </c>
      <c r="DM50" s="1883" t="str" cm="1">
        <f t="array" aca="1" ref="DM50" ca="1">IFERROR(IF(AT50*fxVal_normal=_CF!AT50,"",IF(OR(AT50="", NOT(ISNUMBER(AT50)), ISERROR(AT50), $B50=""), "",
   IF($I50=1,
      IFBLANK(
         _xldudf_CX_PUSH(AT50*fxVal_normal, CX_ENTITY, $B50, AT$11, AT$14, AT$44,),
         ""
      ),
      IF($I50=2,
         IFBLANK(
            _xldudf_CX_PUSH(AT50, CX_ENTITY, $B50, AT$11, AT$14, AT$44,),
            ""
         ),
         IF($I50=3,
            "",
            IFBLANK(
               _xldudf_CX_PUSH(AT50, CX_ENTITY, $B50, AT$11, AT$14, AT$44,),
               ""
            )
         )
      )
   )
)),"")</f>
        <v/>
      </c>
      <c r="DN50" s="1883" t="str" cm="1">
        <f t="array" aca="1" ref="DN50" ca="1">IFERROR(IF(AU50*fxVal_normal=_CF!AU50,"",IF(OR(AU50="", NOT(ISNUMBER(AU50)), ISERROR(AU50), $B50=""), "",
   IF($I50=1,
      IFBLANK(
         _xldudf_CX_PUSH(AU50*fxVal_normal, CX_ENTITY, $B50, AU$11, AU$14, AU$44,),
         ""
      ),
      IF($I50=2,
         IFBLANK(
            _xldudf_CX_PUSH(AU50, CX_ENTITY, $B50, AU$11, AU$14, AU$44,),
            ""
         ),
         IF($I50=3,
            "",
            IFBLANK(
               _xldudf_CX_PUSH(AU50, CX_ENTITY, $B50, AU$11, AU$14, AU$44,),
               ""
            )
         )
      )
   )
)),"")</f>
        <v/>
      </c>
      <c r="DO50" s="1883" t="str" cm="1">
        <f t="array" aca="1" ref="DO50" ca="1">IFERROR(IF(AV50*fxVal_normal=_CF!AV50,"",IF(OR(AV50="", NOT(ISNUMBER(AV50)), ISERROR(AV50), $B50=""), "",
   IF($I50=1,
      IFBLANK(
         _xldudf_CX_PUSH(AV50*fxVal_normal, CX_ENTITY, $B50, AV$11, AV$14, AV$44,),
         ""
      ),
      IF($I50=2,
         IFBLANK(
            _xldudf_CX_PUSH(AV50, CX_ENTITY, $B50, AV$11, AV$14, AV$44,),
            ""
         ),
         IF($I50=3,
            "",
            IFBLANK(
               _xldudf_CX_PUSH(AV50, CX_ENTITY, $B50, AV$11, AV$14, AV$44,),
               ""
            )
         )
      )
   )
)),"")</f>
        <v/>
      </c>
      <c r="DP50" s="1883" t="str" cm="1">
        <f t="array" aca="1" ref="DP50" ca="1">IFERROR(IF(AW50*fxVal_normal=_CF!AW50,"",IF(OR(AW50="", NOT(ISNUMBER(AW50)), ISERROR(AW50), $B50=""), "",
   IF($I50=1,
      IFBLANK(
         _xldudf_CX_PUSH(AW50*fxVal_normal, CX_ENTITY, $B50, AW$11, AW$14, AW$44,),
         ""
      ),
      IF($I50=2,
         IFBLANK(
            _xldudf_CX_PUSH(AW50, CX_ENTITY, $B50, AW$11, AW$14, AW$44,),
            ""
         ),
         IF($I50=3,
            "",
            IFBLANK(
               _xldudf_CX_PUSH(AW50, CX_ENTITY, $B50, AW$11, AW$14, AW$44,),
               ""
            )
         )
      )
   )
)),"")</f>
        <v/>
      </c>
      <c r="DQ50" s="1883" t="str" cm="1">
        <f t="array" aca="1" ref="DQ50" ca="1">IFERROR(IF(AX50*fxVal_normal=_CF!AX50,"",IF(OR(AX50="", NOT(ISNUMBER(AX50)), ISERROR(AX50), $B50=""), "",
   IF($I50=1,
      IFBLANK(
         _xldudf_CX_PUSH(AX50*fxVal_normal, CX_ENTITY, $B50, AX$11, AX$14, AX$44,),
         ""
      ),
      IF($I50=2,
         IFBLANK(
            _xldudf_CX_PUSH(AX50, CX_ENTITY, $B50, AX$11, AX$14, AX$44,),
            ""
         ),
         IF($I50=3,
            "",
            IFBLANK(
               _xldudf_CX_PUSH(AX50, CX_ENTITY, $B50, AX$11, AX$14, AX$44,),
               ""
            )
         )
      )
   )
)),"")</f>
        <v/>
      </c>
      <c r="DR50" s="1883" t="str" cm="1">
        <f t="array" aca="1" ref="DR50" ca="1">IFERROR(IF(AY50*fxVal_normal=_CF!AY50,"",IF(OR(AY50="", NOT(ISNUMBER(AY50)), ISERROR(AY50), $B50=""), "",
   IF($I50=1,
      IFBLANK(
         _xldudf_CX_PUSH(AY50*fxVal_normal, CX_ENTITY, $B50, AY$11, AY$14, AY$44,),
         ""
      ),
      IF($I50=2,
         IFBLANK(
            _xldudf_CX_PUSH(AY50, CX_ENTITY, $B50, AY$11, AY$14, AY$44,),
            ""
         ),
         IF($I50=3,
            "",
            IFBLANK(
               _xldudf_CX_PUSH(AY50, CX_ENTITY, $B50, AY$11, AY$14, AY$44,),
               ""
            )
         )
      )
   )
)),"")</f>
        <v/>
      </c>
      <c r="DS50" s="1883" t="str" cm="1">
        <f t="array" aca="1" ref="DS50" ca="1">IFERROR(IF(AZ50*fxVal_normal=_CF!AZ50,"",IF(OR(AZ50="", NOT(ISNUMBER(AZ50)), ISERROR(AZ50), $B50=""), "",
   IF($I50=1,
      IFBLANK(
         _xldudf_CX_PUSH(AZ50*fxVal_normal, CX_ENTITY, $B50, AZ$11, AZ$14, AZ$44,),
         ""
      ),
      IF($I50=2,
         IFBLANK(
            _xldudf_CX_PUSH(AZ50, CX_ENTITY, $B50, AZ$11, AZ$14, AZ$44,),
            ""
         ),
         IF($I50=3,
            "",
            IFBLANK(
               _xldudf_CX_PUSH(AZ50, CX_ENTITY, $B50, AZ$11, AZ$14, AZ$44,),
               ""
            )
         )
      )
   )
)),"")</f>
        <v/>
      </c>
      <c r="DT50" s="1883" t="str" cm="1">
        <f t="array" aca="1" ref="DT50" ca="1">IFERROR(IF(BA50*fxVal_normal=_CF!BA50,"",IF(OR(BA50="", NOT(ISNUMBER(BA50)), ISERROR(BA50), $B50=""), "",
   IF($I50=1,
      IFBLANK(
         _xldudf_CX_PUSH(BA50*fxVal_normal, CX_ENTITY, $B50, BA$11, BA$14, BA$44,),
         ""
      ),
      IF($I50=2,
         IFBLANK(
            _xldudf_CX_PUSH(BA50, CX_ENTITY, $B50, BA$11, BA$14, BA$44,),
            ""
         ),
         IF($I50=3,
            "",
            IFBLANK(
               _xldudf_CX_PUSH(BA50, CX_ENTITY, $B50, BA$11, BA$14, BA$44,),
               ""
            )
         )
      )
   )
)),"")</f>
        <v/>
      </c>
      <c r="DU50" s="1883" t="str" cm="1">
        <f t="array" aca="1" ref="DU50" ca="1">IFERROR(IF(BB50*fxVal_normal=_CF!BB50,"",IF(OR(BB50="", NOT(ISNUMBER(BB50)), ISERROR(BB50), $B50=""), "",
   IF($I50=1,
      IFBLANK(
         _xldudf_CX_PUSH(BB50*fxVal_normal, CX_ENTITY, $B50, BB$11, BB$14, BB$44,),
         ""
      ),
      IF($I50=2,
         IFBLANK(
            _xldudf_CX_PUSH(BB50, CX_ENTITY, $B50, BB$11, BB$14, BB$44,),
            ""
         ),
         IF($I50=3,
            "",
            IFBLANK(
               _xldudf_CX_PUSH(BB50, CX_ENTITY, $B50, BB$11, BB$14, BB$44,),
               ""
            )
         )
      )
   )
)),"")</f>
        <v/>
      </c>
      <c r="DV50" s="1883" t="str" cm="1">
        <f t="array" aca="1" ref="DV50" ca="1">IFERROR(IF(BC50*fxVal_normal=_CF!BC50,"",IF(OR(BC50="", NOT(ISNUMBER(BC50)), ISERROR(BC50), $B50=""), "",
   IF($I50=1,
      IFBLANK(
         _xldudf_CX_PUSH(BC50*fxVal_normal, CX_ENTITY, $B50, BC$11, BC$14, BC$44,),
         ""
      ),
      IF($I50=2,
         IFBLANK(
            _xldudf_CX_PUSH(BC50, CX_ENTITY, $B50, BC$11, BC$14, BC$44,),
            ""
         ),
         IF($I50=3,
            "",
            IFBLANK(
               _xldudf_CX_PUSH(BC50, CX_ENTITY, $B50, BC$11, BC$14, BC$44,),
               ""
            )
         )
      )
   )
)),"")</f>
        <v/>
      </c>
      <c r="DW50" s="1883" t="str" cm="1">
        <f t="array" aca="1" ref="DW50" ca="1">IFERROR(IF(BD50*fxVal_normal=_CF!BD50,"",IF(OR(BD50="", NOT(ISNUMBER(BD50)), ISERROR(BD50), $B50=""), "",
   IF($I50=1,
      IFBLANK(
         _xldudf_CX_PUSH(BD50*fxVal_normal, CX_ENTITY, $B50, BD$11, BD$14, BD$44,),
         ""
      ),
      IF($I50=2,
         IFBLANK(
            _xldudf_CX_PUSH(BD50, CX_ENTITY, $B50, BD$11, BD$14, BD$44,),
            ""
         ),
         IF($I50=3,
            "",
            IFBLANK(
               _xldudf_CX_PUSH(BD50, CX_ENTITY, $B50, BD$11, BD$14, BD$44,),
               ""
            )
         )
      )
   )
)),"")</f>
        <v/>
      </c>
      <c r="DX50" s="1883" t="str" cm="1">
        <f t="array" aca="1" ref="DX50" ca="1">IFERROR(IF(BE50*fxVal_normal=_CF!BE50,"",IF(OR(BE50="", NOT(ISNUMBER(BE50)), ISERROR(BE50), $B50=""), "",
   IF($I50=1,
      IFBLANK(
         _xldudf_CX_PUSH(BE50*fxVal_normal, CX_ENTITY, $B50, BE$11, BE$14, BE$44,),
         ""
      ),
      IF($I50=2,
         IFBLANK(
            _xldudf_CX_PUSH(BE50, CX_ENTITY, $B50, BE$11, BE$14, BE$44,),
            ""
         ),
         IF($I50=3,
            "",
            IFBLANK(
               _xldudf_CX_PUSH(BE50, CX_ENTITY, $B50, BE$11, BE$14, BE$44,),
               ""
            )
         )
      )
   )
)),"")</f>
        <v/>
      </c>
      <c r="DY50" s="1883" t="str" cm="1">
        <f t="array" aca="1" ref="DY50" ca="1">IFERROR(IF(BF50*fxVal_normal=_CF!BF50,"",IF(OR(BF50="", NOT(ISNUMBER(BF50)), ISERROR(BF50), $B50=""), "",
   IF($I50=1,
      IFBLANK(
         _xldudf_CX_PUSH(BF50*fxVal_normal, CX_ENTITY, $B50, BF$11, BF$14, BF$44,),
         ""
      ),
      IF($I50=2,
         IFBLANK(
            _xldudf_CX_PUSH(BF50, CX_ENTITY, $B50, BF$11, BF$14, BF$44,),
            ""
         ),
         IF($I50=3,
            "",
            IFBLANK(
               _xldudf_CX_PUSH(BF50, CX_ENTITY, $B50, BF$11, BF$14, BF$44,),
               ""
            )
         )
      )
   )
)),"")</f>
        <v/>
      </c>
      <c r="DZ50" s="1883" t="str" cm="1">
        <f t="array" aca="1" ref="DZ50" ca="1">IFERROR(IF(BG50*fxVal_normal=_CF!BG50,"",IF(OR(BG50="", NOT(ISNUMBER(BG50)), ISERROR(BG50), $B50=""), "",
   IF($I50=1,
      IFBLANK(
         _xldudf_CX_PUSH(BG50*fxVal_normal, CX_ENTITY, $B50, BG$11, BG$14, BG$44,),
         ""
      ),
      IF($I50=2,
         IFBLANK(
            _xldudf_CX_PUSH(BG50, CX_ENTITY, $B50, BG$11, BG$14, BG$44,),
            ""
         ),
         IF($I50=3,
            "",
            IFBLANK(
               _xldudf_CX_PUSH(BG50, CX_ENTITY, $B50, BG$11, BG$14, BG$44,),
               ""
            )
         )
      )
   )
)),"")</f>
        <v/>
      </c>
      <c r="EA50" s="1883" t="str" cm="1">
        <f t="array" aca="1" ref="EA50" ca="1">IFERROR(IF(BH50*fxVal_normal=_CF!BH50,"",IF(OR(BH50="", NOT(ISNUMBER(BH50)), ISERROR(BH50), $B50=""), "",
   IF($I50=1,
      IFBLANK(
         _xldudf_CX_PUSH(BH50*fxVal_normal, CX_ENTITY, $B50, BH$11, BH$14, BH$44,),
         ""
      ),
      IF($I50=2,
         IFBLANK(
            _xldudf_CX_PUSH(BH50, CX_ENTITY, $B50, BH$11, BH$14, BH$44,),
            ""
         ),
         IF($I50=3,
            "",
            IFBLANK(
               _xldudf_CX_PUSH(BH50, CX_ENTITY, $B50, BH$11, BH$14, BH$44,),
               ""
            )
         )
      )
   )
)),"")</f>
        <v/>
      </c>
      <c r="EB50" s="1883" t="str" cm="1">
        <f t="array" aca="1" ref="EB50" ca="1">IFERROR(IF(BI50*fxVal_normal=_CF!BI50,"",IF(OR(BI50="", NOT(ISNUMBER(BI50)), ISERROR(BI50), $B50=""), "",
   IF($I50=1,
      IFBLANK(
         _xldudf_CX_PUSH(BI50*fxVal_normal, CX_ENTITY, $B50, BI$11, BI$14, BI$44,),
         ""
      ),
      IF($I50=2,
         IFBLANK(
            _xldudf_CX_PUSH(BI50, CX_ENTITY, $B50, BI$11, BI$14, BI$44,),
            ""
         ),
         IF($I50=3,
            "",
            IFBLANK(
               _xldudf_CX_PUSH(BI50, CX_ENTITY, $B50, BI$11, BI$14, BI$44,),
               ""
            )
         )
      )
   )
)),"")</f>
        <v/>
      </c>
      <c r="EC50" s="1883" t="str" cm="1">
        <f t="array" aca="1" ref="EC50" ca="1">IFERROR(IF(BJ50*fxVal_normal=_CF!BJ50,"",IF(OR(BJ50="", NOT(ISNUMBER(BJ50)), ISERROR(BJ50), $B50=""), "",
   IF($I50=1,
      IFBLANK(
         _xldudf_CX_PUSH(BJ50*fxVal_normal, CX_ENTITY, $B50, BJ$11, BJ$14, BJ$44,),
         ""
      ),
      IF($I50=2,
         IFBLANK(
            _xldudf_CX_PUSH(BJ50, CX_ENTITY, $B50, BJ$11, BJ$14, BJ$44,),
            ""
         ),
         IF($I50=3,
            "",
            IFBLANK(
               _xldudf_CX_PUSH(BJ50, CX_ENTITY, $B50, BJ$11, BJ$14, BJ$44,),
               ""
            )
         )
      )
   )
)),"")</f>
        <v/>
      </c>
      <c r="ED50" s="1883" t="str" cm="1">
        <f t="array" aca="1" ref="ED50" ca="1">IFERROR(IF(BK50*fxVal_normal=_CF!BK50,"",IF(OR(BK50="", NOT(ISNUMBER(BK50)), ISERROR(BK50), $B50=""), "",
   IF($I50=1,
      IFBLANK(
         _xldudf_CX_PUSH(BK50*fxVal_normal, CX_ENTITY, $B50, BK$11, BK$14, BK$44,),
         ""
      ),
      IF($I50=2,
         IFBLANK(
            _xldudf_CX_PUSH(BK50, CX_ENTITY, $B50, BK$11, BK$14, BK$44,),
            ""
         ),
         IF($I50=3,
            "",
            IFBLANK(
               _xldudf_CX_PUSH(BK50, CX_ENTITY, $B50, BK$11, BK$14, BK$44,),
               ""
            )
         )
      )
   )
)),"")</f>
        <v/>
      </c>
      <c r="EE50" s="1883" t="str" cm="1">
        <f t="array" aca="1" ref="EE50" ca="1">IFERROR(IF(BL50*fxVal_normal=_CF!BL50,"",IF(OR(BL50="", NOT(ISNUMBER(BL50)), ISERROR(BL50), $B50=""), "",
   IF($I50=1,
      IFBLANK(
         _xldudf_CX_PUSH(BL50*fxVal_normal, CX_ENTITY, $B50, BL$11, BL$14, BL$44,),
         ""
      ),
      IF($I50=2,
         IFBLANK(
            _xldudf_CX_PUSH(BL50, CX_ENTITY, $B50, BL$11, BL$14, BL$44,),
            ""
         ),
         IF($I50=3,
            "",
            IFBLANK(
               _xldudf_CX_PUSH(BL50, CX_ENTITY, $B50, BL$11, BL$14, BL$44,),
               ""
            )
         )
      )
   )
)),"")</f>
        <v/>
      </c>
      <c r="EF50" s="1883" t="str" cm="1">
        <f t="array" aca="1" ref="EF50" ca="1">IFERROR(IF(BM50*fxVal_normal=_CF!BM50,"",IF(OR(BM50="", NOT(ISNUMBER(BM50)), ISERROR(BM50), $B50=""), "",
   IF($I50=1,
      IFBLANK(
         _xldudf_CX_PUSH(BM50*fxVal_normal, CX_ENTITY, $B50, BM$11, BM$14, BM$44,),
         ""
      ),
      IF($I50=2,
         IFBLANK(
            _xldudf_CX_PUSH(BM50, CX_ENTITY, $B50, BM$11, BM$14, BM$44,),
            ""
         ),
         IF($I50=3,
            "",
            IFBLANK(
               _xldudf_CX_PUSH(BM50, CX_ENTITY, $B50, BM$11, BM$14, BM$44,),
               ""
            )
         )
      )
   )
)),"")</f>
        <v/>
      </c>
      <c r="EG50" s="1883" t="str" cm="1">
        <f t="array" aca="1" ref="EG50" ca="1">IFERROR(IF(BN50*fxVal_normal=_CF!BN50,"",IF(OR(BN50="", NOT(ISNUMBER(BN50)), ISERROR(BN50), $B50=""), "",
   IF($I50=1,
      IFBLANK(
         _xldudf_CX_PUSH(BN50*fxVal_normal, CX_ENTITY, $B50, BN$11, BN$14, BN$44,),
         ""
      ),
      IF($I50=2,
         IFBLANK(
            _xldudf_CX_PUSH(BN50, CX_ENTITY, $B50, BN$11, BN$14, BN$44,),
            ""
         ),
         IF($I50=3,
            "",
            IFBLANK(
               _xldudf_CX_PUSH(BN50, CX_ENTITY, $B50, BN$11, BN$14, BN$44,),
               ""
            )
         )
      )
   )
)),"")</f>
        <v/>
      </c>
    </row>
    <row r="51" spans="1:137" ht="21" customHeight="1">
      <c r="A51" s="1626"/>
      <c r="B51" s="811" t="str" cm="1">
        <f t="array" ref="B51">IFBLANK( _CF!F51,"")</f>
        <v>Capex</v>
      </c>
      <c r="C51" s="811" t="str" cm="1">
        <f t="array" ref="C51">IFBLANK(_CF!C51,"")</f>
        <v>Capex (Company View)</v>
      </c>
      <c r="D51" s="1549"/>
      <c r="E51" s="811"/>
      <c r="F51" s="574"/>
      <c r="G51" s="574"/>
      <c r="H51" s="401">
        <v>1</v>
      </c>
      <c r="I51" s="401">
        <v>1</v>
      </c>
      <c r="J51" s="401"/>
      <c r="K51" s="401"/>
      <c r="N51" s="158"/>
      <c r="O51" s="101"/>
      <c r="P51" s="52"/>
      <c r="Q51" s="101"/>
      <c r="R51" s="126"/>
      <c r="S51" s="101"/>
      <c r="T51" s="101"/>
      <c r="U51" s="39"/>
      <c r="W51" s="932" t="str">
        <f t="shared" si="8"/>
        <v>Budget</v>
      </c>
      <c r="X51" s="815">
        <f>_CF!X51</f>
        <v>-1</v>
      </c>
      <c r="Y51" s="709">
        <f t="shared" si="6"/>
        <v>2</v>
      </c>
      <c r="Z51" s="198" cm="1">
        <f t="array" ref="Z51">_xlfn.SWITCH(
    TRUE,
    _CF!$L51=TRUE, 1,
    _CF!$L51=FALSE,-1,
    _CF!$L51=-1,0,
"n/a"
)</f>
        <v>1</v>
      </c>
      <c r="AA51" s="200"/>
      <c r="AB51" s="88" t="str">
        <f>_CF!AB51</f>
        <v>Capex</v>
      </c>
      <c r="AC51" s="88" t="e" cm="1" vm="5">
        <f t="array" aca="1" ref="AC51" ca="1">_xlfn.LET(
_xlpm._termname, $AB51,
_xlpm._iconname, "find",
_xlpm._icon, fx_getIcon(_xlpm._iconname),
_xlpm._location, _xlfn.XLOOKUP(LOWER(_xlpm._termname), LOWER(tbl_acctDef[Term]),tbl_acctDef[Term]),
_xlpm._hyperlink, HYPERLINK("#"&amp;CELL("address",_xlpm._location), _xlpm._icon),
IFERROR(_xlpm._hyperlink,"")
)</f>
        <v>#VALUE!</v>
      </c>
      <c r="AD51" s="2281">
        <v>1</v>
      </c>
      <c r="AE51" s="2281">
        <v>1</v>
      </c>
      <c r="AF51" s="2281">
        <v>1</v>
      </c>
      <c r="AG51" s="2281">
        <v>1</v>
      </c>
      <c r="AH51" s="2281">
        <v>1</v>
      </c>
      <c r="AI51" s="2281">
        <v>1</v>
      </c>
      <c r="AJ51" s="2281">
        <v>1</v>
      </c>
      <c r="AK51" s="2281">
        <v>1</v>
      </c>
      <c r="AL51" s="2281">
        <v>1</v>
      </c>
      <c r="AM51" s="2281">
        <v>1</v>
      </c>
      <c r="AN51" s="2281">
        <v>1</v>
      </c>
      <c r="AO51" s="2281">
        <v>1</v>
      </c>
      <c r="AP51" s="2281">
        <v>1</v>
      </c>
      <c r="AQ51" s="2281">
        <v>1</v>
      </c>
      <c r="AR51" s="2281">
        <v>1</v>
      </c>
      <c r="AS51" s="2281">
        <v>1</v>
      </c>
      <c r="AT51" s="2281">
        <v>1</v>
      </c>
      <c r="AU51" s="2281">
        <v>1</v>
      </c>
      <c r="AV51" s="2281">
        <v>1</v>
      </c>
      <c r="AW51" s="2281">
        <v>1</v>
      </c>
      <c r="AX51" s="2281">
        <v>1</v>
      </c>
      <c r="AY51" s="2281">
        <v>1</v>
      </c>
      <c r="AZ51" s="2281">
        <v>1</v>
      </c>
      <c r="BA51" s="2281">
        <v>1</v>
      </c>
      <c r="BB51" s="2281">
        <v>1</v>
      </c>
      <c r="BC51" s="2281">
        <v>1</v>
      </c>
      <c r="BD51" s="2281">
        <v>1</v>
      </c>
      <c r="BE51" s="2281">
        <v>1</v>
      </c>
      <c r="BF51" s="2281">
        <v>1</v>
      </c>
      <c r="BG51" s="2281">
        <v>1</v>
      </c>
      <c r="BH51" s="2281">
        <v>1</v>
      </c>
      <c r="BI51" s="2281">
        <v>1</v>
      </c>
      <c r="BJ51" s="2281">
        <v>1</v>
      </c>
      <c r="BK51" s="2281">
        <v>1</v>
      </c>
      <c r="BL51" s="2281">
        <v>1</v>
      </c>
      <c r="BM51" s="2281">
        <v>1</v>
      </c>
      <c r="BN51" s="2281">
        <v>1</v>
      </c>
      <c r="BO51" s="2115"/>
      <c r="BP51" s="2115"/>
      <c r="BQ51" s="2115"/>
      <c r="BR51" s="2115"/>
      <c r="BS51" s="2115"/>
      <c r="BT51" s="2115"/>
      <c r="BU51" s="2115"/>
      <c r="BV51" s="2115"/>
      <c r="BW51" s="2115"/>
      <c r="BX51" s="2115"/>
      <c r="BY51" s="2115"/>
      <c r="BZ51" s="2115"/>
      <c r="CA51" s="1330"/>
      <c r="CB51" s="537"/>
      <c r="CC51" s="1484"/>
      <c r="CD51" s="1461" t="e" cm="1">
        <f t="array" aca="1" ref="CD51" ca="1">_xlfn.LET( _xlpm.CheckBlank, SUM(CF!$AD51:$BN51) = 0, IF(_xlpm.CheckBlank, "", SUM(_xlfn._xlws.FILTER(CF!$AD51:$BN51,(YEAR(CF!$AD$12:$BN$12)=CF!CD$12)*(array_timeline&lt;=CF!CD$11)))))</f>
        <v>#NAME?</v>
      </c>
      <c r="CE51" s="1461" t="e" cm="1">
        <f t="array" aca="1" ref="CE51" ca="1">_xlfn.LET( _xlpm.CheckBlank, SUM(CF!$AD51:$BN51) = 0, IF(_xlpm.CheckBlank, "", SUM(_xlfn._xlws.FILTER(CF!$AD51:$BN51,(YEAR(CF!$AD$12:$BN$12)=CF!CE$12)*(array_timeline&lt;=CF!CE$11)))))</f>
        <v>#NAME?</v>
      </c>
      <c r="CF51" s="1314"/>
      <c r="CG51" s="1461" t="e" cm="1">
        <f t="array" aca="1" ref="CG51" ca="1">_xlfn.LET(_xlpm.CheckBlank,SUM(CF!$AD51:$BN51)=0,IF(_xlpm.CheckBlank,"",SUM(_xlfn._xlws.FILTER(CF!$AD51:$BN51,(YEAR(CF!$AD$12:$BN$12)=CF!CG$12)*(array_timeline&lt;=CF!CG$11)))))</f>
        <v>#NAME?</v>
      </c>
      <c r="CH51" s="1461" t="e" cm="1">
        <f t="array" aca="1" ref="CH51" ca="1">_xlfn.LET(_xlpm.CheckBlank,SUM(CF!$AD51:$BN51)=0,IF(_xlpm.CheckBlank,"",SUM(_xlfn._xlws.FILTER(CF!$AD51:$BN51,(YEAR(CF!$AD$12:$BN$12)=CF!CH$12)*(array_timeline&lt;=CF!CH$11)))))</f>
        <v>#NAME?</v>
      </c>
      <c r="CI51" s="1314"/>
      <c r="CJ51" s="1461" cm="1">
        <f t="array" ref="CJ51">_xlfn.LET( _xlpm.CheckBlank, SUM(CF!$AD51:$BN51) = 0, IF(_xlpm.CheckBlank, "", SUM(_xlfn.TAKE(_xlfn.DROP(CF!$AD51:$BN51, ,-DATEDIFF(CF!CJ$11, val_asOfDate,"M")),1,-12))))</f>
        <v>12</v>
      </c>
      <c r="CK51" s="1461" cm="1">
        <f t="array" ref="CK51">_xlfn.LET( _xlpm.CheckBlank, SUM(CF!$AD51:$BN51) = 0, IF(_xlpm.CheckBlank, "", SUM(_xlfn.TAKE(_xlfn.DROP(CF!$AD51:$BN51, ,-DATEDIFF(CF!CK$11, val_asOfDate,"M")),1,-12))))</f>
        <v>12</v>
      </c>
      <c r="CL51" s="1314"/>
      <c r="CM51" s="541" t="e">
        <f t="shared" ca="1" si="7"/>
        <v>#NAME?</v>
      </c>
      <c r="CN51" s="541" t="e">
        <f t="shared" ca="1" si="7"/>
        <v>#NAME?</v>
      </c>
      <c r="CO51" s="34"/>
      <c r="CW51" s="1883" t="str" cm="1">
        <f t="array" aca="1" ref="CW51" ca="1">IFERROR(IF(AD51*fxVal_normal=_CF!AD51,"",IF(OR(AD51="", NOT(ISNUMBER(AD51)), ISERROR(AD51), $B51=""), "",
   IF($I51=1,
      IFBLANK(
         _xldudf_CX_PUSH(AD51*fxVal_normal, CX_ENTITY, $B51, AD$11, AD$14, AD$44,),
         ""
      ),
      IF($I51=2,
         IFBLANK(
            _xldudf_CX_PUSH(AD51, CX_ENTITY, $B51, AD$11, AD$14, AD$44,),
            ""
         ),
         IF($I51=3,
            "",
            IFBLANK(
               _xldudf_CX_PUSH(AD51, CX_ENTITY, $B51, AD$11, AD$14, AD$44,),
               ""
            )
         )
      )
   )
)),"")</f>
        <v/>
      </c>
      <c r="CX51" s="1883" t="str" cm="1">
        <f t="array" aca="1" ref="CX51" ca="1">IFERROR(IF(AE51*fxVal_normal=_CF!AE51,"",IF(OR(AE51="", NOT(ISNUMBER(AE51)), ISERROR(AE51), $B51=""), "",
   IF($I51=1,
      IFBLANK(
         _xldudf_CX_PUSH(AE51*fxVal_normal, CX_ENTITY, $B51, AE$11, AE$14, AE$44,),
         ""
      ),
      IF($I51=2,
         IFBLANK(
            _xldudf_CX_PUSH(AE51, CX_ENTITY, $B51, AE$11, AE$14, AE$44,),
            ""
         ),
         IF($I51=3,
            "",
            IFBLANK(
               _xldudf_CX_PUSH(AE51, CX_ENTITY, $B51, AE$11, AE$14, AE$44,),
               ""
            )
         )
      )
   )
)),"")</f>
        <v/>
      </c>
      <c r="CY51" s="1883" t="str" cm="1">
        <f t="array" aca="1" ref="CY51" ca="1">IFERROR(IF(AF51*fxVal_normal=_CF!AF51,"",IF(OR(AF51="", NOT(ISNUMBER(AF51)), ISERROR(AF51), $B51=""), "",
   IF($I51=1,
      IFBLANK(
         _xldudf_CX_PUSH(AF51*fxVal_normal, CX_ENTITY, $B51, AF$11, AF$14, AF$44,),
         ""
      ),
      IF($I51=2,
         IFBLANK(
            _xldudf_CX_PUSH(AF51, CX_ENTITY, $B51, AF$11, AF$14, AF$44,),
            ""
         ),
         IF($I51=3,
            "",
            IFBLANK(
               _xldudf_CX_PUSH(AF51, CX_ENTITY, $B51, AF$11, AF$14, AF$44,),
               ""
            )
         )
      )
   )
)),"")</f>
        <v/>
      </c>
      <c r="CZ51" s="1883" t="str" cm="1">
        <f t="array" aca="1" ref="CZ51" ca="1">IFERROR(IF(AG51*fxVal_normal=_CF!AG51,"",IF(OR(AG51="", NOT(ISNUMBER(AG51)), ISERROR(AG51), $B51=""), "",
   IF($I51=1,
      IFBLANK(
         _xldudf_CX_PUSH(AG51*fxVal_normal, CX_ENTITY, $B51, AG$11, AG$14, AG$44,),
         ""
      ),
      IF($I51=2,
         IFBLANK(
            _xldudf_CX_PUSH(AG51, CX_ENTITY, $B51, AG$11, AG$14, AG$44,),
            ""
         ),
         IF($I51=3,
            "",
            IFBLANK(
               _xldudf_CX_PUSH(AG51, CX_ENTITY, $B51, AG$11, AG$14, AG$44,),
               ""
            )
         )
      )
   )
)),"")</f>
        <v/>
      </c>
      <c r="DA51" s="1883" t="str" cm="1">
        <f t="array" aca="1" ref="DA51" ca="1">IFERROR(IF(AH51*fxVal_normal=_CF!AH51,"",IF(OR(AH51="", NOT(ISNUMBER(AH51)), ISERROR(AH51), $B51=""), "",
   IF($I51=1,
      IFBLANK(
         _xldudf_CX_PUSH(AH51*fxVal_normal, CX_ENTITY, $B51, AH$11, AH$14, AH$44,),
         ""
      ),
      IF($I51=2,
         IFBLANK(
            _xldudf_CX_PUSH(AH51, CX_ENTITY, $B51, AH$11, AH$14, AH$44,),
            ""
         ),
         IF($I51=3,
            "",
            IFBLANK(
               _xldudf_CX_PUSH(AH51, CX_ENTITY, $B51, AH$11, AH$14, AH$44,),
               ""
            )
         )
      )
   )
)),"")</f>
        <v/>
      </c>
      <c r="DB51" s="1883" t="str" cm="1">
        <f t="array" aca="1" ref="DB51" ca="1">IFERROR(IF(AI51*fxVal_normal=_CF!AI51,"",IF(OR(AI51="", NOT(ISNUMBER(AI51)), ISERROR(AI51), $B51=""), "",
   IF($I51=1,
      IFBLANK(
         _xldudf_CX_PUSH(AI51*fxVal_normal, CX_ENTITY, $B51, AI$11, AI$14, AI$44,),
         ""
      ),
      IF($I51=2,
         IFBLANK(
            _xldudf_CX_PUSH(AI51, CX_ENTITY, $B51, AI$11, AI$14, AI$44,),
            ""
         ),
         IF($I51=3,
            "",
            IFBLANK(
               _xldudf_CX_PUSH(AI51, CX_ENTITY, $B51, AI$11, AI$14, AI$44,),
               ""
            )
         )
      )
   )
)),"")</f>
        <v/>
      </c>
      <c r="DC51" s="1883" t="str" cm="1">
        <f t="array" aca="1" ref="DC51" ca="1">IFERROR(IF(AJ51*fxVal_normal=_CF!AJ51,"",IF(OR(AJ51="", NOT(ISNUMBER(AJ51)), ISERROR(AJ51), $B51=""), "",
   IF($I51=1,
      IFBLANK(
         _xldudf_CX_PUSH(AJ51*fxVal_normal, CX_ENTITY, $B51, AJ$11, AJ$14, AJ$44,),
         ""
      ),
      IF($I51=2,
         IFBLANK(
            _xldudf_CX_PUSH(AJ51, CX_ENTITY, $B51, AJ$11, AJ$14, AJ$44,),
            ""
         ),
         IF($I51=3,
            "",
            IFBLANK(
               _xldudf_CX_PUSH(AJ51, CX_ENTITY, $B51, AJ$11, AJ$14, AJ$44,),
               ""
            )
         )
      )
   )
)),"")</f>
        <v/>
      </c>
      <c r="DD51" s="1883" t="str" cm="1">
        <f t="array" aca="1" ref="DD51" ca="1">IFERROR(IF(AK51*fxVal_normal=_CF!AK51,"",IF(OR(AK51="", NOT(ISNUMBER(AK51)), ISERROR(AK51), $B51=""), "",
   IF($I51=1,
      IFBLANK(
         _xldudf_CX_PUSH(AK51*fxVal_normal, CX_ENTITY, $B51, AK$11, AK$14, AK$44,),
         ""
      ),
      IF($I51=2,
         IFBLANK(
            _xldudf_CX_PUSH(AK51, CX_ENTITY, $B51, AK$11, AK$14, AK$44,),
            ""
         ),
         IF($I51=3,
            "",
            IFBLANK(
               _xldudf_CX_PUSH(AK51, CX_ENTITY, $B51, AK$11, AK$14, AK$44,),
               ""
            )
         )
      )
   )
)),"")</f>
        <v/>
      </c>
      <c r="DE51" s="1883" t="str" cm="1">
        <f t="array" aca="1" ref="DE51" ca="1">IFERROR(IF(AL51*fxVal_normal=_CF!AL51,"",IF(OR(AL51="", NOT(ISNUMBER(AL51)), ISERROR(AL51), $B51=""), "",
   IF($I51=1,
      IFBLANK(
         _xldudf_CX_PUSH(AL51*fxVal_normal, CX_ENTITY, $B51, AL$11, AL$14, AL$44,),
         ""
      ),
      IF($I51=2,
         IFBLANK(
            _xldudf_CX_PUSH(AL51, CX_ENTITY, $B51, AL$11, AL$14, AL$44,),
            ""
         ),
         IF($I51=3,
            "",
            IFBLANK(
               _xldudf_CX_PUSH(AL51, CX_ENTITY, $B51, AL$11, AL$14, AL$44,),
               ""
            )
         )
      )
   )
)),"")</f>
        <v/>
      </c>
      <c r="DF51" s="1883" t="str" cm="1">
        <f t="array" aca="1" ref="DF51" ca="1">IFERROR(IF(AM51*fxVal_normal=_CF!AM51,"",IF(OR(AM51="", NOT(ISNUMBER(AM51)), ISERROR(AM51), $B51=""), "",
   IF($I51=1,
      IFBLANK(
         _xldudf_CX_PUSH(AM51*fxVal_normal, CX_ENTITY, $B51, AM$11, AM$14, AM$44,),
         ""
      ),
      IF($I51=2,
         IFBLANK(
            _xldudf_CX_PUSH(AM51, CX_ENTITY, $B51, AM$11, AM$14, AM$44,),
            ""
         ),
         IF($I51=3,
            "",
            IFBLANK(
               _xldudf_CX_PUSH(AM51, CX_ENTITY, $B51, AM$11, AM$14, AM$44,),
               ""
            )
         )
      )
   )
)),"")</f>
        <v/>
      </c>
      <c r="DG51" s="1883" t="str" cm="1">
        <f t="array" aca="1" ref="DG51" ca="1">IFERROR(IF(AN51*fxVal_normal=_CF!AN51,"",IF(OR(AN51="", NOT(ISNUMBER(AN51)), ISERROR(AN51), $B51=""), "",
   IF($I51=1,
      IFBLANK(
         _xldudf_CX_PUSH(AN51*fxVal_normal, CX_ENTITY, $B51, AN$11, AN$14, AN$44,),
         ""
      ),
      IF($I51=2,
         IFBLANK(
            _xldudf_CX_PUSH(AN51, CX_ENTITY, $B51, AN$11, AN$14, AN$44,),
            ""
         ),
         IF($I51=3,
            "",
            IFBLANK(
               _xldudf_CX_PUSH(AN51, CX_ENTITY, $B51, AN$11, AN$14, AN$44,),
               ""
            )
         )
      )
   )
)),"")</f>
        <v/>
      </c>
      <c r="DH51" s="1883" t="str" cm="1">
        <f t="array" aca="1" ref="DH51" ca="1">IFERROR(IF(AO51*fxVal_normal=_CF!AO51,"",IF(OR(AO51="", NOT(ISNUMBER(AO51)), ISERROR(AO51), $B51=""), "",
   IF($I51=1,
      IFBLANK(
         _xldudf_CX_PUSH(AO51*fxVal_normal, CX_ENTITY, $B51, AO$11, AO$14, AO$44,),
         ""
      ),
      IF($I51=2,
         IFBLANK(
            _xldudf_CX_PUSH(AO51, CX_ENTITY, $B51, AO$11, AO$14, AO$44,),
            ""
         ),
         IF($I51=3,
            "",
            IFBLANK(
               _xldudf_CX_PUSH(AO51, CX_ENTITY, $B51, AO$11, AO$14, AO$44,),
               ""
            )
         )
      )
   )
)),"")</f>
        <v/>
      </c>
      <c r="DI51" s="1883" t="str" cm="1">
        <f t="array" aca="1" ref="DI51" ca="1">IFERROR(IF(AP51*fxVal_normal=_CF!AP51,"",IF(OR(AP51="", NOT(ISNUMBER(AP51)), ISERROR(AP51), $B51=""), "",
   IF($I51=1,
      IFBLANK(
         _xldudf_CX_PUSH(AP51*fxVal_normal, CX_ENTITY, $B51, AP$11, AP$14, AP$44,),
         ""
      ),
      IF($I51=2,
         IFBLANK(
            _xldudf_CX_PUSH(AP51, CX_ENTITY, $B51, AP$11, AP$14, AP$44,),
            ""
         ),
         IF($I51=3,
            "",
            IFBLANK(
               _xldudf_CX_PUSH(AP51, CX_ENTITY, $B51, AP$11, AP$14, AP$44,),
               ""
            )
         )
      )
   )
)),"")</f>
        <v/>
      </c>
      <c r="DJ51" s="1883" t="str" cm="1">
        <f t="array" aca="1" ref="DJ51" ca="1">IFERROR(IF(AQ51*fxVal_normal=_CF!AQ51,"",IF(OR(AQ51="", NOT(ISNUMBER(AQ51)), ISERROR(AQ51), $B51=""), "",
   IF($I51=1,
      IFBLANK(
         _xldudf_CX_PUSH(AQ51*fxVal_normal, CX_ENTITY, $B51, AQ$11, AQ$14, AQ$44,),
         ""
      ),
      IF($I51=2,
         IFBLANK(
            _xldudf_CX_PUSH(AQ51, CX_ENTITY, $B51, AQ$11, AQ$14, AQ$44,),
            ""
         ),
         IF($I51=3,
            "",
            IFBLANK(
               _xldudf_CX_PUSH(AQ51, CX_ENTITY, $B51, AQ$11, AQ$14, AQ$44,),
               ""
            )
         )
      )
   )
)),"")</f>
        <v/>
      </c>
      <c r="DK51" s="1883" t="str" cm="1">
        <f t="array" aca="1" ref="DK51" ca="1">IFERROR(IF(AR51*fxVal_normal=_CF!AR51,"",IF(OR(AR51="", NOT(ISNUMBER(AR51)), ISERROR(AR51), $B51=""), "",
   IF($I51=1,
      IFBLANK(
         _xldudf_CX_PUSH(AR51*fxVal_normal, CX_ENTITY, $B51, AR$11, AR$14, AR$44,),
         ""
      ),
      IF($I51=2,
         IFBLANK(
            _xldudf_CX_PUSH(AR51, CX_ENTITY, $B51, AR$11, AR$14, AR$44,),
            ""
         ),
         IF($I51=3,
            "",
            IFBLANK(
               _xldudf_CX_PUSH(AR51, CX_ENTITY, $B51, AR$11, AR$14, AR$44,),
               ""
            )
         )
      )
   )
)),"")</f>
        <v/>
      </c>
      <c r="DL51" s="1883" t="str" cm="1">
        <f t="array" aca="1" ref="DL51" ca="1">IFERROR(IF(AS51*fxVal_normal=_CF!AS51,"",IF(OR(AS51="", NOT(ISNUMBER(AS51)), ISERROR(AS51), $B51=""), "",
   IF($I51=1,
      IFBLANK(
         _xldudf_CX_PUSH(AS51*fxVal_normal, CX_ENTITY, $B51, AS$11, AS$14, AS$44,),
         ""
      ),
      IF($I51=2,
         IFBLANK(
            _xldudf_CX_PUSH(AS51, CX_ENTITY, $B51, AS$11, AS$14, AS$44,),
            ""
         ),
         IF($I51=3,
            "",
            IFBLANK(
               _xldudf_CX_PUSH(AS51, CX_ENTITY, $B51, AS$11, AS$14, AS$44,),
               ""
            )
         )
      )
   )
)),"")</f>
        <v/>
      </c>
      <c r="DM51" s="1883" t="str" cm="1">
        <f t="array" aca="1" ref="DM51" ca="1">IFERROR(IF(AT51*fxVal_normal=_CF!AT51,"",IF(OR(AT51="", NOT(ISNUMBER(AT51)), ISERROR(AT51), $B51=""), "",
   IF($I51=1,
      IFBLANK(
         _xldudf_CX_PUSH(AT51*fxVal_normal, CX_ENTITY, $B51, AT$11, AT$14, AT$44,),
         ""
      ),
      IF($I51=2,
         IFBLANK(
            _xldudf_CX_PUSH(AT51, CX_ENTITY, $B51, AT$11, AT$14, AT$44,),
            ""
         ),
         IF($I51=3,
            "",
            IFBLANK(
               _xldudf_CX_PUSH(AT51, CX_ENTITY, $B51, AT$11, AT$14, AT$44,),
               ""
            )
         )
      )
   )
)),"")</f>
        <v/>
      </c>
      <c r="DN51" s="1883" t="str" cm="1">
        <f t="array" aca="1" ref="DN51" ca="1">IFERROR(IF(AU51*fxVal_normal=_CF!AU51,"",IF(OR(AU51="", NOT(ISNUMBER(AU51)), ISERROR(AU51), $B51=""), "",
   IF($I51=1,
      IFBLANK(
         _xldudf_CX_PUSH(AU51*fxVal_normal, CX_ENTITY, $B51, AU$11, AU$14, AU$44,),
         ""
      ),
      IF($I51=2,
         IFBLANK(
            _xldudf_CX_PUSH(AU51, CX_ENTITY, $B51, AU$11, AU$14, AU$44,),
            ""
         ),
         IF($I51=3,
            "",
            IFBLANK(
               _xldudf_CX_PUSH(AU51, CX_ENTITY, $B51, AU$11, AU$14, AU$44,),
               ""
            )
         )
      )
   )
)),"")</f>
        <v/>
      </c>
      <c r="DO51" s="1883" t="str" cm="1">
        <f t="array" aca="1" ref="DO51" ca="1">IFERROR(IF(AV51*fxVal_normal=_CF!AV51,"",IF(OR(AV51="", NOT(ISNUMBER(AV51)), ISERROR(AV51), $B51=""), "",
   IF($I51=1,
      IFBLANK(
         _xldudf_CX_PUSH(AV51*fxVal_normal, CX_ENTITY, $B51, AV$11, AV$14, AV$44,),
         ""
      ),
      IF($I51=2,
         IFBLANK(
            _xldudf_CX_PUSH(AV51, CX_ENTITY, $B51, AV$11, AV$14, AV$44,),
            ""
         ),
         IF($I51=3,
            "",
            IFBLANK(
               _xldudf_CX_PUSH(AV51, CX_ENTITY, $B51, AV$11, AV$14, AV$44,),
               ""
            )
         )
      )
   )
)),"")</f>
        <v/>
      </c>
      <c r="DP51" s="1883" t="str" cm="1">
        <f t="array" aca="1" ref="DP51" ca="1">IFERROR(IF(AW51*fxVal_normal=_CF!AW51,"",IF(OR(AW51="", NOT(ISNUMBER(AW51)), ISERROR(AW51), $B51=""), "",
   IF($I51=1,
      IFBLANK(
         _xldudf_CX_PUSH(AW51*fxVal_normal, CX_ENTITY, $B51, AW$11, AW$14, AW$44,),
         ""
      ),
      IF($I51=2,
         IFBLANK(
            _xldudf_CX_PUSH(AW51, CX_ENTITY, $B51, AW$11, AW$14, AW$44,),
            ""
         ),
         IF($I51=3,
            "",
            IFBLANK(
               _xldudf_CX_PUSH(AW51, CX_ENTITY, $B51, AW$11, AW$14, AW$44,),
               ""
            )
         )
      )
   )
)),"")</f>
        <v/>
      </c>
      <c r="DQ51" s="1883" t="str" cm="1">
        <f t="array" aca="1" ref="DQ51" ca="1">IFERROR(IF(AX51*fxVal_normal=_CF!AX51,"",IF(OR(AX51="", NOT(ISNUMBER(AX51)), ISERROR(AX51), $B51=""), "",
   IF($I51=1,
      IFBLANK(
         _xldudf_CX_PUSH(AX51*fxVal_normal, CX_ENTITY, $B51, AX$11, AX$14, AX$44,),
         ""
      ),
      IF($I51=2,
         IFBLANK(
            _xldudf_CX_PUSH(AX51, CX_ENTITY, $B51, AX$11, AX$14, AX$44,),
            ""
         ),
         IF($I51=3,
            "",
            IFBLANK(
               _xldudf_CX_PUSH(AX51, CX_ENTITY, $B51, AX$11, AX$14, AX$44,),
               ""
            )
         )
      )
   )
)),"")</f>
        <v/>
      </c>
      <c r="DR51" s="1883" t="str" cm="1">
        <f t="array" aca="1" ref="DR51" ca="1">IFERROR(IF(AY51*fxVal_normal=_CF!AY51,"",IF(OR(AY51="", NOT(ISNUMBER(AY51)), ISERROR(AY51), $B51=""), "",
   IF($I51=1,
      IFBLANK(
         _xldudf_CX_PUSH(AY51*fxVal_normal, CX_ENTITY, $B51, AY$11, AY$14, AY$44,),
         ""
      ),
      IF($I51=2,
         IFBLANK(
            _xldudf_CX_PUSH(AY51, CX_ENTITY, $B51, AY$11, AY$14, AY$44,),
            ""
         ),
         IF($I51=3,
            "",
            IFBLANK(
               _xldudf_CX_PUSH(AY51, CX_ENTITY, $B51, AY$11, AY$14, AY$44,),
               ""
            )
         )
      )
   )
)),"")</f>
        <v/>
      </c>
      <c r="DS51" s="1883" t="str" cm="1">
        <f t="array" aca="1" ref="DS51" ca="1">IFERROR(IF(AZ51*fxVal_normal=_CF!AZ51,"",IF(OR(AZ51="", NOT(ISNUMBER(AZ51)), ISERROR(AZ51), $B51=""), "",
   IF($I51=1,
      IFBLANK(
         _xldudf_CX_PUSH(AZ51*fxVal_normal, CX_ENTITY, $B51, AZ$11, AZ$14, AZ$44,),
         ""
      ),
      IF($I51=2,
         IFBLANK(
            _xldudf_CX_PUSH(AZ51, CX_ENTITY, $B51, AZ$11, AZ$14, AZ$44,),
            ""
         ),
         IF($I51=3,
            "",
            IFBLANK(
               _xldudf_CX_PUSH(AZ51, CX_ENTITY, $B51, AZ$11, AZ$14, AZ$44,),
               ""
            )
         )
      )
   )
)),"")</f>
        <v/>
      </c>
      <c r="DT51" s="1883" t="str" cm="1">
        <f t="array" aca="1" ref="DT51" ca="1">IFERROR(IF(BA51*fxVal_normal=_CF!BA51,"",IF(OR(BA51="", NOT(ISNUMBER(BA51)), ISERROR(BA51), $B51=""), "",
   IF($I51=1,
      IFBLANK(
         _xldudf_CX_PUSH(BA51*fxVal_normal, CX_ENTITY, $B51, BA$11, BA$14, BA$44,),
         ""
      ),
      IF($I51=2,
         IFBLANK(
            _xldudf_CX_PUSH(BA51, CX_ENTITY, $B51, BA$11, BA$14, BA$44,),
            ""
         ),
         IF($I51=3,
            "",
            IFBLANK(
               _xldudf_CX_PUSH(BA51, CX_ENTITY, $B51, BA$11, BA$14, BA$44,),
               ""
            )
         )
      )
   )
)),"")</f>
        <v/>
      </c>
      <c r="DU51" s="1883" t="str" cm="1">
        <f t="array" aca="1" ref="DU51" ca="1">IFERROR(IF(BB51*fxVal_normal=_CF!BB51,"",IF(OR(BB51="", NOT(ISNUMBER(BB51)), ISERROR(BB51), $B51=""), "",
   IF($I51=1,
      IFBLANK(
         _xldudf_CX_PUSH(BB51*fxVal_normal, CX_ENTITY, $B51, BB$11, BB$14, BB$44,),
         ""
      ),
      IF($I51=2,
         IFBLANK(
            _xldudf_CX_PUSH(BB51, CX_ENTITY, $B51, BB$11, BB$14, BB$44,),
            ""
         ),
         IF($I51=3,
            "",
            IFBLANK(
               _xldudf_CX_PUSH(BB51, CX_ENTITY, $B51, BB$11, BB$14, BB$44,),
               ""
            )
         )
      )
   )
)),"")</f>
        <v/>
      </c>
      <c r="DV51" s="1883" t="str" cm="1">
        <f t="array" aca="1" ref="DV51" ca="1">IFERROR(IF(BC51*fxVal_normal=_CF!BC51,"",IF(OR(BC51="", NOT(ISNUMBER(BC51)), ISERROR(BC51), $B51=""), "",
   IF($I51=1,
      IFBLANK(
         _xldudf_CX_PUSH(BC51*fxVal_normal, CX_ENTITY, $B51, BC$11, BC$14, BC$44,),
         ""
      ),
      IF($I51=2,
         IFBLANK(
            _xldudf_CX_PUSH(BC51, CX_ENTITY, $B51, BC$11, BC$14, BC$44,),
            ""
         ),
         IF($I51=3,
            "",
            IFBLANK(
               _xldudf_CX_PUSH(BC51, CX_ENTITY, $B51, BC$11, BC$14, BC$44,),
               ""
            )
         )
      )
   )
)),"")</f>
        <v/>
      </c>
      <c r="DW51" s="1883" t="str" cm="1">
        <f t="array" aca="1" ref="DW51" ca="1">IFERROR(IF(BD51*fxVal_normal=_CF!BD51,"",IF(OR(BD51="", NOT(ISNUMBER(BD51)), ISERROR(BD51), $B51=""), "",
   IF($I51=1,
      IFBLANK(
         _xldudf_CX_PUSH(BD51*fxVal_normal, CX_ENTITY, $B51, BD$11, BD$14, BD$44,),
         ""
      ),
      IF($I51=2,
         IFBLANK(
            _xldudf_CX_PUSH(BD51, CX_ENTITY, $B51, BD$11, BD$14, BD$44,),
            ""
         ),
         IF($I51=3,
            "",
            IFBLANK(
               _xldudf_CX_PUSH(BD51, CX_ENTITY, $B51, BD$11, BD$14, BD$44,),
               ""
            )
         )
      )
   )
)),"")</f>
        <v/>
      </c>
      <c r="DX51" s="1883" t="str" cm="1">
        <f t="array" aca="1" ref="DX51" ca="1">IFERROR(IF(BE51*fxVal_normal=_CF!BE51,"",IF(OR(BE51="", NOT(ISNUMBER(BE51)), ISERROR(BE51), $B51=""), "",
   IF($I51=1,
      IFBLANK(
         _xldudf_CX_PUSH(BE51*fxVal_normal, CX_ENTITY, $B51, BE$11, BE$14, BE$44,),
         ""
      ),
      IF($I51=2,
         IFBLANK(
            _xldudf_CX_PUSH(BE51, CX_ENTITY, $B51, BE$11, BE$14, BE$44,),
            ""
         ),
         IF($I51=3,
            "",
            IFBLANK(
               _xldudf_CX_PUSH(BE51, CX_ENTITY, $B51, BE$11, BE$14, BE$44,),
               ""
            )
         )
      )
   )
)),"")</f>
        <v/>
      </c>
      <c r="DY51" s="1883" t="str" cm="1">
        <f t="array" aca="1" ref="DY51" ca="1">IFERROR(IF(BF51*fxVal_normal=_CF!BF51,"",IF(OR(BF51="", NOT(ISNUMBER(BF51)), ISERROR(BF51), $B51=""), "",
   IF($I51=1,
      IFBLANK(
         _xldudf_CX_PUSH(BF51*fxVal_normal, CX_ENTITY, $B51, BF$11, BF$14, BF$44,),
         ""
      ),
      IF($I51=2,
         IFBLANK(
            _xldudf_CX_PUSH(BF51, CX_ENTITY, $B51, BF$11, BF$14, BF$44,),
            ""
         ),
         IF($I51=3,
            "",
            IFBLANK(
               _xldudf_CX_PUSH(BF51, CX_ENTITY, $B51, BF$11, BF$14, BF$44,),
               ""
            )
         )
      )
   )
)),"")</f>
        <v/>
      </c>
      <c r="DZ51" s="1883" t="str" cm="1">
        <f t="array" aca="1" ref="DZ51" ca="1">IFERROR(IF(BG51*fxVal_normal=_CF!BG51,"",IF(OR(BG51="", NOT(ISNUMBER(BG51)), ISERROR(BG51), $B51=""), "",
   IF($I51=1,
      IFBLANK(
         _xldudf_CX_PUSH(BG51*fxVal_normal, CX_ENTITY, $B51, BG$11, BG$14, BG$44,),
         ""
      ),
      IF($I51=2,
         IFBLANK(
            _xldudf_CX_PUSH(BG51, CX_ENTITY, $B51, BG$11, BG$14, BG$44,),
            ""
         ),
         IF($I51=3,
            "",
            IFBLANK(
               _xldudf_CX_PUSH(BG51, CX_ENTITY, $B51, BG$11, BG$14, BG$44,),
               ""
            )
         )
      )
   )
)),"")</f>
        <v/>
      </c>
      <c r="EA51" s="1883" t="str" cm="1">
        <f t="array" aca="1" ref="EA51" ca="1">IFERROR(IF(BH51*fxVal_normal=_CF!BH51,"",IF(OR(BH51="", NOT(ISNUMBER(BH51)), ISERROR(BH51), $B51=""), "",
   IF($I51=1,
      IFBLANK(
         _xldudf_CX_PUSH(BH51*fxVal_normal, CX_ENTITY, $B51, BH$11, BH$14, BH$44,),
         ""
      ),
      IF($I51=2,
         IFBLANK(
            _xldudf_CX_PUSH(BH51, CX_ENTITY, $B51, BH$11, BH$14, BH$44,),
            ""
         ),
         IF($I51=3,
            "",
            IFBLANK(
               _xldudf_CX_PUSH(BH51, CX_ENTITY, $B51, BH$11, BH$14, BH$44,),
               ""
            )
         )
      )
   )
)),"")</f>
        <v/>
      </c>
      <c r="EB51" s="1883" t="str" cm="1">
        <f t="array" aca="1" ref="EB51" ca="1">IFERROR(IF(BI51*fxVal_normal=_CF!BI51,"",IF(OR(BI51="", NOT(ISNUMBER(BI51)), ISERROR(BI51), $B51=""), "",
   IF($I51=1,
      IFBLANK(
         _xldudf_CX_PUSH(BI51*fxVal_normal, CX_ENTITY, $B51, BI$11, BI$14, BI$44,),
         ""
      ),
      IF($I51=2,
         IFBLANK(
            _xldudf_CX_PUSH(BI51, CX_ENTITY, $B51, BI$11, BI$14, BI$44,),
            ""
         ),
         IF($I51=3,
            "",
            IFBLANK(
               _xldudf_CX_PUSH(BI51, CX_ENTITY, $B51, BI$11, BI$14, BI$44,),
               ""
            )
         )
      )
   )
)),"")</f>
        <v/>
      </c>
      <c r="EC51" s="1883" t="str" cm="1">
        <f t="array" aca="1" ref="EC51" ca="1">IFERROR(IF(BJ51*fxVal_normal=_CF!BJ51,"",IF(OR(BJ51="", NOT(ISNUMBER(BJ51)), ISERROR(BJ51), $B51=""), "",
   IF($I51=1,
      IFBLANK(
         _xldudf_CX_PUSH(BJ51*fxVal_normal, CX_ENTITY, $B51, BJ$11, BJ$14, BJ$44,),
         ""
      ),
      IF($I51=2,
         IFBLANK(
            _xldudf_CX_PUSH(BJ51, CX_ENTITY, $B51, BJ$11, BJ$14, BJ$44,),
            ""
         ),
         IF($I51=3,
            "",
            IFBLANK(
               _xldudf_CX_PUSH(BJ51, CX_ENTITY, $B51, BJ$11, BJ$14, BJ$44,),
               ""
            )
         )
      )
   )
)),"")</f>
        <v/>
      </c>
      <c r="ED51" s="1883" t="str" cm="1">
        <f t="array" aca="1" ref="ED51" ca="1">IFERROR(IF(BK51*fxVal_normal=_CF!BK51,"",IF(OR(BK51="", NOT(ISNUMBER(BK51)), ISERROR(BK51), $B51=""), "",
   IF($I51=1,
      IFBLANK(
         _xldudf_CX_PUSH(BK51*fxVal_normal, CX_ENTITY, $B51, BK$11, BK$14, BK$44,),
         ""
      ),
      IF($I51=2,
         IFBLANK(
            _xldudf_CX_PUSH(BK51, CX_ENTITY, $B51, BK$11, BK$14, BK$44,),
            ""
         ),
         IF($I51=3,
            "",
            IFBLANK(
               _xldudf_CX_PUSH(BK51, CX_ENTITY, $B51, BK$11, BK$14, BK$44,),
               ""
            )
         )
      )
   )
)),"")</f>
        <v/>
      </c>
      <c r="EE51" s="1883" t="str" cm="1">
        <f t="array" aca="1" ref="EE51" ca="1">IFERROR(IF(BL51*fxVal_normal=_CF!BL51,"",IF(OR(BL51="", NOT(ISNUMBER(BL51)), ISERROR(BL51), $B51=""), "",
   IF($I51=1,
      IFBLANK(
         _xldudf_CX_PUSH(BL51*fxVal_normal, CX_ENTITY, $B51, BL$11, BL$14, BL$44,),
         ""
      ),
      IF($I51=2,
         IFBLANK(
            _xldudf_CX_PUSH(BL51, CX_ENTITY, $B51, BL$11, BL$14, BL$44,),
            ""
         ),
         IF($I51=3,
            "",
            IFBLANK(
               _xldudf_CX_PUSH(BL51, CX_ENTITY, $B51, BL$11, BL$14, BL$44,),
               ""
            )
         )
      )
   )
)),"")</f>
        <v/>
      </c>
      <c r="EF51" s="1883" t="str" cm="1">
        <f t="array" aca="1" ref="EF51" ca="1">IFERROR(IF(BM51*fxVal_normal=_CF!BM51,"",IF(OR(BM51="", NOT(ISNUMBER(BM51)), ISERROR(BM51), $B51=""), "",
   IF($I51=1,
      IFBLANK(
         _xldudf_CX_PUSH(BM51*fxVal_normal, CX_ENTITY, $B51, BM$11, BM$14, BM$44,),
         ""
      ),
      IF($I51=2,
         IFBLANK(
            _xldudf_CX_PUSH(BM51, CX_ENTITY, $B51, BM$11, BM$14, BM$44,),
            ""
         ),
         IF($I51=3,
            "",
            IFBLANK(
               _xldudf_CX_PUSH(BM51, CX_ENTITY, $B51, BM$11, BM$14, BM$44,),
               ""
            )
         )
      )
   )
)),"")</f>
        <v/>
      </c>
      <c r="EG51" s="1883" t="str" cm="1">
        <f t="array" aca="1" ref="EG51" ca="1">IFERROR(IF(BN51*fxVal_normal=_CF!BN51,"",IF(OR(BN51="", NOT(ISNUMBER(BN51)), ISERROR(BN51), $B51=""), "",
   IF($I51=1,
      IFBLANK(
         _xldudf_CX_PUSH(BN51*fxVal_normal, CX_ENTITY, $B51, BN$11, BN$14, BN$44,),
         ""
      ),
      IF($I51=2,
         IFBLANK(
            _xldudf_CX_PUSH(BN51, CX_ENTITY, $B51, BN$11, BN$14, BN$44,),
            ""
         ),
         IF($I51=3,
            "",
            IFBLANK(
               _xldudf_CX_PUSH(BN51, CX_ENTITY, $B51, BN$11, BN$14, BN$44,),
               ""
            )
         )
      )
   )
)),"")</f>
        <v/>
      </c>
    </row>
    <row r="52" spans="1:137" ht="21" customHeight="1">
      <c r="A52" s="1624"/>
      <c r="B52" s="811" t="str" cm="1">
        <f t="array" ref="B52">IFBLANK( _CF!F52,"")</f>
        <v>Exceptional/VCP/One-off Cash Flows</v>
      </c>
      <c r="C52" s="811" t="str" cm="1">
        <f t="array" ref="C52">IFBLANK(_CF!C52,"")</f>
        <v>Exceptional/VCP/One-off Cash Flows (Company View)</v>
      </c>
      <c r="D52" s="1638"/>
      <c r="E52" s="854"/>
      <c r="F52" s="853"/>
      <c r="G52" s="401"/>
      <c r="H52" s="401">
        <v>1</v>
      </c>
      <c r="I52" s="401">
        <v>1</v>
      </c>
      <c r="J52" s="1072"/>
      <c r="K52" s="1072"/>
      <c r="N52" s="158"/>
      <c r="O52" s="101"/>
      <c r="P52" s="52"/>
      <c r="Q52" s="101"/>
      <c r="R52" s="126"/>
      <c r="S52" s="101"/>
      <c r="T52" s="101"/>
      <c r="U52" s="39"/>
      <c r="W52" s="932" t="str">
        <f t="shared" si="8"/>
        <v>Budget</v>
      </c>
      <c r="X52" s="815" t="str">
        <f>_CF!X52</f>
        <v>a</v>
      </c>
      <c r="Y52" s="709">
        <f t="shared" si="6"/>
        <v>2</v>
      </c>
      <c r="Z52" s="198" cm="1">
        <f t="array" ref="Z52">_xlfn.SWITCH(
    TRUE,
    _CF!$L52=TRUE, 1,
    _CF!$L52=FALSE,-1,
    _CF!$L52=-1,0,
"n/a"
)</f>
        <v>1</v>
      </c>
      <c r="AA52" s="200"/>
      <c r="AB52" s="88" t="str">
        <f>_CF!AB52</f>
        <v>Exceptional/VCP/One-off Cash Flows</v>
      </c>
      <c r="AC52" s="88" t="e" cm="1" vm="5">
        <f t="array" aca="1" ref="AC52" ca="1">_xlfn.LET(
_xlpm._termname, $AB52,
_xlpm._iconname, "find",
_xlpm._icon, fx_getIcon(_xlpm._iconname),
_xlpm._location, _xlfn.XLOOKUP(LOWER(_xlpm._termname), LOWER(tbl_acctDef[Term]),tbl_acctDef[Term]),
_xlpm._hyperlink, HYPERLINK("#"&amp;CELL("address",_xlpm._location), _xlpm._icon),
IFERROR(_xlpm._hyperlink,"")
)</f>
        <v>#VALUE!</v>
      </c>
      <c r="AD52" s="2281">
        <v>1</v>
      </c>
      <c r="AE52" s="2281">
        <v>1</v>
      </c>
      <c r="AF52" s="2281">
        <v>1</v>
      </c>
      <c r="AG52" s="2281">
        <v>1</v>
      </c>
      <c r="AH52" s="2281">
        <v>1</v>
      </c>
      <c r="AI52" s="2281">
        <v>1</v>
      </c>
      <c r="AJ52" s="2281">
        <v>1</v>
      </c>
      <c r="AK52" s="2281">
        <v>1</v>
      </c>
      <c r="AL52" s="2281">
        <v>1</v>
      </c>
      <c r="AM52" s="2281">
        <v>1</v>
      </c>
      <c r="AN52" s="2281">
        <v>1</v>
      </c>
      <c r="AO52" s="2281">
        <v>1</v>
      </c>
      <c r="AP52" s="2281">
        <v>1</v>
      </c>
      <c r="AQ52" s="2281">
        <v>1</v>
      </c>
      <c r="AR52" s="2281">
        <v>1</v>
      </c>
      <c r="AS52" s="2281">
        <v>1</v>
      </c>
      <c r="AT52" s="2281">
        <v>1</v>
      </c>
      <c r="AU52" s="2281">
        <v>1</v>
      </c>
      <c r="AV52" s="2281">
        <v>1</v>
      </c>
      <c r="AW52" s="2281">
        <v>1</v>
      </c>
      <c r="AX52" s="2281">
        <v>1</v>
      </c>
      <c r="AY52" s="2281">
        <v>1</v>
      </c>
      <c r="AZ52" s="2281">
        <v>1</v>
      </c>
      <c r="BA52" s="2281">
        <v>1</v>
      </c>
      <c r="BB52" s="2281">
        <v>1</v>
      </c>
      <c r="BC52" s="2281">
        <v>1</v>
      </c>
      <c r="BD52" s="2281">
        <v>1</v>
      </c>
      <c r="BE52" s="2281">
        <v>1</v>
      </c>
      <c r="BF52" s="2281">
        <v>1</v>
      </c>
      <c r="BG52" s="2281">
        <v>1</v>
      </c>
      <c r="BH52" s="2281">
        <v>1</v>
      </c>
      <c r="BI52" s="2281">
        <v>1</v>
      </c>
      <c r="BJ52" s="2281">
        <v>1</v>
      </c>
      <c r="BK52" s="2281">
        <v>1</v>
      </c>
      <c r="BL52" s="2281">
        <v>1</v>
      </c>
      <c r="BM52" s="2281">
        <v>1</v>
      </c>
      <c r="BN52" s="2281">
        <v>1</v>
      </c>
      <c r="BO52" s="2115"/>
      <c r="BP52" s="2115"/>
      <c r="BQ52" s="2115"/>
      <c r="BR52" s="2115"/>
      <c r="BS52" s="2115"/>
      <c r="BT52" s="2115"/>
      <c r="BU52" s="2115"/>
      <c r="BV52" s="2115"/>
      <c r="BW52" s="2115"/>
      <c r="BX52" s="2115"/>
      <c r="BY52" s="2115"/>
      <c r="BZ52" s="2115"/>
      <c r="CA52" s="1330"/>
      <c r="CB52" s="537"/>
      <c r="CC52" s="1484"/>
      <c r="CD52" s="1461" t="e" cm="1">
        <f t="array" aca="1" ref="CD52" ca="1">_xlfn.LET( _xlpm.CheckBlank, SUM(CF!$AD52:$BN52) = 0, IF(_xlpm.CheckBlank, "", SUM(_xlfn._xlws.FILTER(CF!$AD52:$BN52,(YEAR(CF!$AD$12:$BN$12)=CF!CD$12)*(array_timeline&lt;=CF!CD$11)))))</f>
        <v>#NAME?</v>
      </c>
      <c r="CE52" s="1461" t="e" cm="1">
        <f t="array" aca="1" ref="CE52" ca="1">_xlfn.LET( _xlpm.CheckBlank, SUM(CF!$AD52:$BN52) = 0, IF(_xlpm.CheckBlank, "", SUM(_xlfn._xlws.FILTER(CF!$AD52:$BN52,(YEAR(CF!$AD$12:$BN$12)=CF!CE$12)*(array_timeline&lt;=CF!CE$11)))))</f>
        <v>#NAME?</v>
      </c>
      <c r="CF52" s="1314"/>
      <c r="CG52" s="1461" t="e" cm="1">
        <f t="array" aca="1" ref="CG52" ca="1">_xlfn.LET(_xlpm.CheckBlank,SUM(CF!$AD52:$BN52)=0,IF(_xlpm.CheckBlank,"",SUM(_xlfn._xlws.FILTER(CF!$AD52:$BN52,(YEAR(CF!$AD$12:$BN$12)=CF!CG$12)*(array_timeline&lt;=CF!CG$11)))))</f>
        <v>#NAME?</v>
      </c>
      <c r="CH52" s="1461" t="e" cm="1">
        <f t="array" aca="1" ref="CH52" ca="1">_xlfn.LET(_xlpm.CheckBlank,SUM(CF!$AD52:$BN52)=0,IF(_xlpm.CheckBlank,"",SUM(_xlfn._xlws.FILTER(CF!$AD52:$BN52,(YEAR(CF!$AD$12:$BN$12)=CF!CH$12)*(array_timeline&lt;=CF!CH$11)))))</f>
        <v>#NAME?</v>
      </c>
      <c r="CI52" s="1314"/>
      <c r="CJ52" s="1461" cm="1">
        <f t="array" ref="CJ52">_xlfn.LET( _xlpm.CheckBlank, SUM(CF!$AD52:$BN52) = 0, IF(_xlpm.CheckBlank, "", SUM(_xlfn.TAKE(_xlfn.DROP(CF!$AD52:$BN52, ,-DATEDIFF(CF!CJ$11, val_asOfDate,"M")),1,-12))))</f>
        <v>12</v>
      </c>
      <c r="CK52" s="1461" cm="1">
        <f t="array" ref="CK52">_xlfn.LET( _xlpm.CheckBlank, SUM(CF!$AD52:$BN52) = 0, IF(_xlpm.CheckBlank, "", SUM(_xlfn.TAKE(_xlfn.DROP(CF!$AD52:$BN52, ,-DATEDIFF(CF!CK$11, val_asOfDate,"M")),1,-12))))</f>
        <v>12</v>
      </c>
      <c r="CL52" s="1314"/>
      <c r="CM52" s="541" t="e">
        <f t="shared" ca="1" si="7"/>
        <v>#NAME?</v>
      </c>
      <c r="CN52" s="541" t="e">
        <f t="shared" ca="1" si="7"/>
        <v>#NAME?</v>
      </c>
      <c r="CO52" s="34"/>
      <c r="CW52" s="1883" t="str" cm="1">
        <f t="array" aca="1" ref="CW52" ca="1">IFERROR(IF(AD52*fxVal_normal=_CF!AD52,"",IF(OR(AD52="", NOT(ISNUMBER(AD52)), ISERROR(AD52), $B52=""), "",
   IF($I52=1,
      IFBLANK(
         _xldudf_CX_PUSH(AD52*fxVal_normal, CX_ENTITY, $B52, AD$11, AD$14, AD$44,),
         ""
      ),
      IF($I52=2,
         IFBLANK(
            _xldudf_CX_PUSH(AD52, CX_ENTITY, $B52, AD$11, AD$14, AD$44,),
            ""
         ),
         IF($I52=3,
            "",
            IFBLANK(
               _xldudf_CX_PUSH(AD52, CX_ENTITY, $B52, AD$11, AD$14, AD$44,),
               ""
            )
         )
      )
   )
)),"")</f>
        <v/>
      </c>
      <c r="CX52" s="1883" t="str" cm="1">
        <f t="array" aca="1" ref="CX52" ca="1">IFERROR(IF(AE52*fxVal_normal=_CF!AE52,"",IF(OR(AE52="", NOT(ISNUMBER(AE52)), ISERROR(AE52), $B52=""), "",
   IF($I52=1,
      IFBLANK(
         _xldudf_CX_PUSH(AE52*fxVal_normal, CX_ENTITY, $B52, AE$11, AE$14, AE$44,),
         ""
      ),
      IF($I52=2,
         IFBLANK(
            _xldudf_CX_PUSH(AE52, CX_ENTITY, $B52, AE$11, AE$14, AE$44,),
            ""
         ),
         IF($I52=3,
            "",
            IFBLANK(
               _xldudf_CX_PUSH(AE52, CX_ENTITY, $B52, AE$11, AE$14, AE$44,),
               ""
            )
         )
      )
   )
)),"")</f>
        <v/>
      </c>
      <c r="CY52" s="1883" t="str" cm="1">
        <f t="array" aca="1" ref="CY52" ca="1">IFERROR(IF(AF52*fxVal_normal=_CF!AF52,"",IF(OR(AF52="", NOT(ISNUMBER(AF52)), ISERROR(AF52), $B52=""), "",
   IF($I52=1,
      IFBLANK(
         _xldudf_CX_PUSH(AF52*fxVal_normal, CX_ENTITY, $B52, AF$11, AF$14, AF$44,),
         ""
      ),
      IF($I52=2,
         IFBLANK(
            _xldudf_CX_PUSH(AF52, CX_ENTITY, $B52, AF$11, AF$14, AF$44,),
            ""
         ),
         IF($I52=3,
            "",
            IFBLANK(
               _xldudf_CX_PUSH(AF52, CX_ENTITY, $B52, AF$11, AF$14, AF$44,),
               ""
            )
         )
      )
   )
)),"")</f>
        <v/>
      </c>
      <c r="CZ52" s="1883" t="str" cm="1">
        <f t="array" aca="1" ref="CZ52" ca="1">IFERROR(IF(AG52*fxVal_normal=_CF!AG52,"",IF(OR(AG52="", NOT(ISNUMBER(AG52)), ISERROR(AG52), $B52=""), "",
   IF($I52=1,
      IFBLANK(
         _xldudf_CX_PUSH(AG52*fxVal_normal, CX_ENTITY, $B52, AG$11, AG$14, AG$44,),
         ""
      ),
      IF($I52=2,
         IFBLANK(
            _xldudf_CX_PUSH(AG52, CX_ENTITY, $B52, AG$11, AG$14, AG$44,),
            ""
         ),
         IF($I52=3,
            "",
            IFBLANK(
               _xldudf_CX_PUSH(AG52, CX_ENTITY, $B52, AG$11, AG$14, AG$44,),
               ""
            )
         )
      )
   )
)),"")</f>
        <v/>
      </c>
      <c r="DA52" s="1883" t="str" cm="1">
        <f t="array" aca="1" ref="DA52" ca="1">IFERROR(IF(AH52*fxVal_normal=_CF!AH52,"",IF(OR(AH52="", NOT(ISNUMBER(AH52)), ISERROR(AH52), $B52=""), "",
   IF($I52=1,
      IFBLANK(
         _xldudf_CX_PUSH(AH52*fxVal_normal, CX_ENTITY, $B52, AH$11, AH$14, AH$44,),
         ""
      ),
      IF($I52=2,
         IFBLANK(
            _xldudf_CX_PUSH(AH52, CX_ENTITY, $B52, AH$11, AH$14, AH$44,),
            ""
         ),
         IF($I52=3,
            "",
            IFBLANK(
               _xldudf_CX_PUSH(AH52, CX_ENTITY, $B52, AH$11, AH$14, AH$44,),
               ""
            )
         )
      )
   )
)),"")</f>
        <v/>
      </c>
      <c r="DB52" s="1883" t="str" cm="1">
        <f t="array" aca="1" ref="DB52" ca="1">IFERROR(IF(AI52*fxVal_normal=_CF!AI52,"",IF(OR(AI52="", NOT(ISNUMBER(AI52)), ISERROR(AI52), $B52=""), "",
   IF($I52=1,
      IFBLANK(
         _xldudf_CX_PUSH(AI52*fxVal_normal, CX_ENTITY, $B52, AI$11, AI$14, AI$44,),
         ""
      ),
      IF($I52=2,
         IFBLANK(
            _xldudf_CX_PUSH(AI52, CX_ENTITY, $B52, AI$11, AI$14, AI$44,),
            ""
         ),
         IF($I52=3,
            "",
            IFBLANK(
               _xldudf_CX_PUSH(AI52, CX_ENTITY, $B52, AI$11, AI$14, AI$44,),
               ""
            )
         )
      )
   )
)),"")</f>
        <v/>
      </c>
      <c r="DC52" s="1883" t="str" cm="1">
        <f t="array" aca="1" ref="DC52" ca="1">IFERROR(IF(AJ52*fxVal_normal=_CF!AJ52,"",IF(OR(AJ52="", NOT(ISNUMBER(AJ52)), ISERROR(AJ52), $B52=""), "",
   IF($I52=1,
      IFBLANK(
         _xldudf_CX_PUSH(AJ52*fxVal_normal, CX_ENTITY, $B52, AJ$11, AJ$14, AJ$44,),
         ""
      ),
      IF($I52=2,
         IFBLANK(
            _xldudf_CX_PUSH(AJ52, CX_ENTITY, $B52, AJ$11, AJ$14, AJ$44,),
            ""
         ),
         IF($I52=3,
            "",
            IFBLANK(
               _xldudf_CX_PUSH(AJ52, CX_ENTITY, $B52, AJ$11, AJ$14, AJ$44,),
               ""
            )
         )
      )
   )
)),"")</f>
        <v/>
      </c>
      <c r="DD52" s="1883" t="str" cm="1">
        <f t="array" aca="1" ref="DD52" ca="1">IFERROR(IF(AK52*fxVal_normal=_CF!AK52,"",IF(OR(AK52="", NOT(ISNUMBER(AK52)), ISERROR(AK52), $B52=""), "",
   IF($I52=1,
      IFBLANK(
         _xldudf_CX_PUSH(AK52*fxVal_normal, CX_ENTITY, $B52, AK$11, AK$14, AK$44,),
         ""
      ),
      IF($I52=2,
         IFBLANK(
            _xldudf_CX_PUSH(AK52, CX_ENTITY, $B52, AK$11, AK$14, AK$44,),
            ""
         ),
         IF($I52=3,
            "",
            IFBLANK(
               _xldudf_CX_PUSH(AK52, CX_ENTITY, $B52, AK$11, AK$14, AK$44,),
               ""
            )
         )
      )
   )
)),"")</f>
        <v/>
      </c>
      <c r="DE52" s="1883" t="str" cm="1">
        <f t="array" aca="1" ref="DE52" ca="1">IFERROR(IF(AL52*fxVal_normal=_CF!AL52,"",IF(OR(AL52="", NOT(ISNUMBER(AL52)), ISERROR(AL52), $B52=""), "",
   IF($I52=1,
      IFBLANK(
         _xldudf_CX_PUSH(AL52*fxVal_normal, CX_ENTITY, $B52, AL$11, AL$14, AL$44,),
         ""
      ),
      IF($I52=2,
         IFBLANK(
            _xldudf_CX_PUSH(AL52, CX_ENTITY, $B52, AL$11, AL$14, AL$44,),
            ""
         ),
         IF($I52=3,
            "",
            IFBLANK(
               _xldudf_CX_PUSH(AL52, CX_ENTITY, $B52, AL$11, AL$14, AL$44,),
               ""
            )
         )
      )
   )
)),"")</f>
        <v/>
      </c>
      <c r="DF52" s="1883" t="str" cm="1">
        <f t="array" aca="1" ref="DF52" ca="1">IFERROR(IF(AM52*fxVal_normal=_CF!AM52,"",IF(OR(AM52="", NOT(ISNUMBER(AM52)), ISERROR(AM52), $B52=""), "",
   IF($I52=1,
      IFBLANK(
         _xldudf_CX_PUSH(AM52*fxVal_normal, CX_ENTITY, $B52, AM$11, AM$14, AM$44,),
         ""
      ),
      IF($I52=2,
         IFBLANK(
            _xldudf_CX_PUSH(AM52, CX_ENTITY, $B52, AM$11, AM$14, AM$44,),
            ""
         ),
         IF($I52=3,
            "",
            IFBLANK(
               _xldudf_CX_PUSH(AM52, CX_ENTITY, $B52, AM$11, AM$14, AM$44,),
               ""
            )
         )
      )
   )
)),"")</f>
        <v/>
      </c>
      <c r="DG52" s="1883" t="str" cm="1">
        <f t="array" aca="1" ref="DG52" ca="1">IFERROR(IF(AN52*fxVal_normal=_CF!AN52,"",IF(OR(AN52="", NOT(ISNUMBER(AN52)), ISERROR(AN52), $B52=""), "",
   IF($I52=1,
      IFBLANK(
         _xldudf_CX_PUSH(AN52*fxVal_normal, CX_ENTITY, $B52, AN$11, AN$14, AN$44,),
         ""
      ),
      IF($I52=2,
         IFBLANK(
            _xldudf_CX_PUSH(AN52, CX_ENTITY, $B52, AN$11, AN$14, AN$44,),
            ""
         ),
         IF($I52=3,
            "",
            IFBLANK(
               _xldudf_CX_PUSH(AN52, CX_ENTITY, $B52, AN$11, AN$14, AN$44,),
               ""
            )
         )
      )
   )
)),"")</f>
        <v/>
      </c>
      <c r="DH52" s="1883" t="str" cm="1">
        <f t="array" aca="1" ref="DH52" ca="1">IFERROR(IF(AO52*fxVal_normal=_CF!AO52,"",IF(OR(AO52="", NOT(ISNUMBER(AO52)), ISERROR(AO52), $B52=""), "",
   IF($I52=1,
      IFBLANK(
         _xldudf_CX_PUSH(AO52*fxVal_normal, CX_ENTITY, $B52, AO$11, AO$14, AO$44,),
         ""
      ),
      IF($I52=2,
         IFBLANK(
            _xldudf_CX_PUSH(AO52, CX_ENTITY, $B52, AO$11, AO$14, AO$44,),
            ""
         ),
         IF($I52=3,
            "",
            IFBLANK(
               _xldudf_CX_PUSH(AO52, CX_ENTITY, $B52, AO$11, AO$14, AO$44,),
               ""
            )
         )
      )
   )
)),"")</f>
        <v/>
      </c>
      <c r="DI52" s="1883" t="str" cm="1">
        <f t="array" aca="1" ref="DI52" ca="1">IFERROR(IF(AP52*fxVal_normal=_CF!AP52,"",IF(OR(AP52="", NOT(ISNUMBER(AP52)), ISERROR(AP52), $B52=""), "",
   IF($I52=1,
      IFBLANK(
         _xldudf_CX_PUSH(AP52*fxVal_normal, CX_ENTITY, $B52, AP$11, AP$14, AP$44,),
         ""
      ),
      IF($I52=2,
         IFBLANK(
            _xldudf_CX_PUSH(AP52, CX_ENTITY, $B52, AP$11, AP$14, AP$44,),
            ""
         ),
         IF($I52=3,
            "",
            IFBLANK(
               _xldudf_CX_PUSH(AP52, CX_ENTITY, $B52, AP$11, AP$14, AP$44,),
               ""
            )
         )
      )
   )
)),"")</f>
        <v/>
      </c>
      <c r="DJ52" s="1883" t="str" cm="1">
        <f t="array" aca="1" ref="DJ52" ca="1">IFERROR(IF(AQ52*fxVal_normal=_CF!AQ52,"",IF(OR(AQ52="", NOT(ISNUMBER(AQ52)), ISERROR(AQ52), $B52=""), "",
   IF($I52=1,
      IFBLANK(
         _xldudf_CX_PUSH(AQ52*fxVal_normal, CX_ENTITY, $B52, AQ$11, AQ$14, AQ$44,),
         ""
      ),
      IF($I52=2,
         IFBLANK(
            _xldudf_CX_PUSH(AQ52, CX_ENTITY, $B52, AQ$11, AQ$14, AQ$44,),
            ""
         ),
         IF($I52=3,
            "",
            IFBLANK(
               _xldudf_CX_PUSH(AQ52, CX_ENTITY, $B52, AQ$11, AQ$14, AQ$44,),
               ""
            )
         )
      )
   )
)),"")</f>
        <v/>
      </c>
      <c r="DK52" s="1883" t="str" cm="1">
        <f t="array" aca="1" ref="DK52" ca="1">IFERROR(IF(AR52*fxVal_normal=_CF!AR52,"",IF(OR(AR52="", NOT(ISNUMBER(AR52)), ISERROR(AR52), $B52=""), "",
   IF($I52=1,
      IFBLANK(
         _xldudf_CX_PUSH(AR52*fxVal_normal, CX_ENTITY, $B52, AR$11, AR$14, AR$44,),
         ""
      ),
      IF($I52=2,
         IFBLANK(
            _xldudf_CX_PUSH(AR52, CX_ENTITY, $B52, AR$11, AR$14, AR$44,),
            ""
         ),
         IF($I52=3,
            "",
            IFBLANK(
               _xldudf_CX_PUSH(AR52, CX_ENTITY, $B52, AR$11, AR$14, AR$44,),
               ""
            )
         )
      )
   )
)),"")</f>
        <v/>
      </c>
      <c r="DL52" s="1883" t="str" cm="1">
        <f t="array" aca="1" ref="DL52" ca="1">IFERROR(IF(AS52*fxVal_normal=_CF!AS52,"",IF(OR(AS52="", NOT(ISNUMBER(AS52)), ISERROR(AS52), $B52=""), "",
   IF($I52=1,
      IFBLANK(
         _xldudf_CX_PUSH(AS52*fxVal_normal, CX_ENTITY, $B52, AS$11, AS$14, AS$44,),
         ""
      ),
      IF($I52=2,
         IFBLANK(
            _xldudf_CX_PUSH(AS52, CX_ENTITY, $B52, AS$11, AS$14, AS$44,),
            ""
         ),
         IF($I52=3,
            "",
            IFBLANK(
               _xldudf_CX_PUSH(AS52, CX_ENTITY, $B52, AS$11, AS$14, AS$44,),
               ""
            )
         )
      )
   )
)),"")</f>
        <v/>
      </c>
      <c r="DM52" s="1883" t="str" cm="1">
        <f t="array" aca="1" ref="DM52" ca="1">IFERROR(IF(AT52*fxVal_normal=_CF!AT52,"",IF(OR(AT52="", NOT(ISNUMBER(AT52)), ISERROR(AT52), $B52=""), "",
   IF($I52=1,
      IFBLANK(
         _xldudf_CX_PUSH(AT52*fxVal_normal, CX_ENTITY, $B52, AT$11, AT$14, AT$44,),
         ""
      ),
      IF($I52=2,
         IFBLANK(
            _xldudf_CX_PUSH(AT52, CX_ENTITY, $B52, AT$11, AT$14, AT$44,),
            ""
         ),
         IF($I52=3,
            "",
            IFBLANK(
               _xldudf_CX_PUSH(AT52, CX_ENTITY, $B52, AT$11, AT$14, AT$44,),
               ""
            )
         )
      )
   )
)),"")</f>
        <v/>
      </c>
      <c r="DN52" s="1883" t="str" cm="1">
        <f t="array" aca="1" ref="DN52" ca="1">IFERROR(IF(AU52*fxVal_normal=_CF!AU52,"",IF(OR(AU52="", NOT(ISNUMBER(AU52)), ISERROR(AU52), $B52=""), "",
   IF($I52=1,
      IFBLANK(
         _xldudf_CX_PUSH(AU52*fxVal_normal, CX_ENTITY, $B52, AU$11, AU$14, AU$44,),
         ""
      ),
      IF($I52=2,
         IFBLANK(
            _xldudf_CX_PUSH(AU52, CX_ENTITY, $B52, AU$11, AU$14, AU$44,),
            ""
         ),
         IF($I52=3,
            "",
            IFBLANK(
               _xldudf_CX_PUSH(AU52, CX_ENTITY, $B52, AU$11, AU$14, AU$44,),
               ""
            )
         )
      )
   )
)),"")</f>
        <v/>
      </c>
      <c r="DO52" s="1883" t="str" cm="1">
        <f t="array" aca="1" ref="DO52" ca="1">IFERROR(IF(AV52*fxVal_normal=_CF!AV52,"",IF(OR(AV52="", NOT(ISNUMBER(AV52)), ISERROR(AV52), $B52=""), "",
   IF($I52=1,
      IFBLANK(
         _xldudf_CX_PUSH(AV52*fxVal_normal, CX_ENTITY, $B52, AV$11, AV$14, AV$44,),
         ""
      ),
      IF($I52=2,
         IFBLANK(
            _xldudf_CX_PUSH(AV52, CX_ENTITY, $B52, AV$11, AV$14, AV$44,),
            ""
         ),
         IF($I52=3,
            "",
            IFBLANK(
               _xldudf_CX_PUSH(AV52, CX_ENTITY, $B52, AV$11, AV$14, AV$44,),
               ""
            )
         )
      )
   )
)),"")</f>
        <v/>
      </c>
      <c r="DP52" s="1883" t="str" cm="1">
        <f t="array" aca="1" ref="DP52" ca="1">IFERROR(IF(AW52*fxVal_normal=_CF!AW52,"",IF(OR(AW52="", NOT(ISNUMBER(AW52)), ISERROR(AW52), $B52=""), "",
   IF($I52=1,
      IFBLANK(
         _xldudf_CX_PUSH(AW52*fxVal_normal, CX_ENTITY, $B52, AW$11, AW$14, AW$44,),
         ""
      ),
      IF($I52=2,
         IFBLANK(
            _xldudf_CX_PUSH(AW52, CX_ENTITY, $B52, AW$11, AW$14, AW$44,),
            ""
         ),
         IF($I52=3,
            "",
            IFBLANK(
               _xldudf_CX_PUSH(AW52, CX_ENTITY, $B52, AW$11, AW$14, AW$44,),
               ""
            )
         )
      )
   )
)),"")</f>
        <v/>
      </c>
      <c r="DQ52" s="1883" t="str" cm="1">
        <f t="array" aca="1" ref="DQ52" ca="1">IFERROR(IF(AX52*fxVal_normal=_CF!AX52,"",IF(OR(AX52="", NOT(ISNUMBER(AX52)), ISERROR(AX52), $B52=""), "",
   IF($I52=1,
      IFBLANK(
         _xldudf_CX_PUSH(AX52*fxVal_normal, CX_ENTITY, $B52, AX$11, AX$14, AX$44,),
         ""
      ),
      IF($I52=2,
         IFBLANK(
            _xldudf_CX_PUSH(AX52, CX_ENTITY, $B52, AX$11, AX$14, AX$44,),
            ""
         ),
         IF($I52=3,
            "",
            IFBLANK(
               _xldudf_CX_PUSH(AX52, CX_ENTITY, $B52, AX$11, AX$14, AX$44,),
               ""
            )
         )
      )
   )
)),"")</f>
        <v/>
      </c>
      <c r="DR52" s="1883" t="str" cm="1">
        <f t="array" aca="1" ref="DR52" ca="1">IFERROR(IF(AY52*fxVal_normal=_CF!AY52,"",IF(OR(AY52="", NOT(ISNUMBER(AY52)), ISERROR(AY52), $B52=""), "",
   IF($I52=1,
      IFBLANK(
         _xldudf_CX_PUSH(AY52*fxVal_normal, CX_ENTITY, $B52, AY$11, AY$14, AY$44,),
         ""
      ),
      IF($I52=2,
         IFBLANK(
            _xldudf_CX_PUSH(AY52, CX_ENTITY, $B52, AY$11, AY$14, AY$44,),
            ""
         ),
         IF($I52=3,
            "",
            IFBLANK(
               _xldudf_CX_PUSH(AY52, CX_ENTITY, $B52, AY$11, AY$14, AY$44,),
               ""
            )
         )
      )
   )
)),"")</f>
        <v/>
      </c>
      <c r="DS52" s="1883" t="str" cm="1">
        <f t="array" aca="1" ref="DS52" ca="1">IFERROR(IF(AZ52*fxVal_normal=_CF!AZ52,"",IF(OR(AZ52="", NOT(ISNUMBER(AZ52)), ISERROR(AZ52), $B52=""), "",
   IF($I52=1,
      IFBLANK(
         _xldudf_CX_PUSH(AZ52*fxVal_normal, CX_ENTITY, $B52, AZ$11, AZ$14, AZ$44,),
         ""
      ),
      IF($I52=2,
         IFBLANK(
            _xldudf_CX_PUSH(AZ52, CX_ENTITY, $B52, AZ$11, AZ$14, AZ$44,),
            ""
         ),
         IF($I52=3,
            "",
            IFBLANK(
               _xldudf_CX_PUSH(AZ52, CX_ENTITY, $B52, AZ$11, AZ$14, AZ$44,),
               ""
            )
         )
      )
   )
)),"")</f>
        <v/>
      </c>
      <c r="DT52" s="1883" t="str" cm="1">
        <f t="array" aca="1" ref="DT52" ca="1">IFERROR(IF(BA52*fxVal_normal=_CF!BA52,"",IF(OR(BA52="", NOT(ISNUMBER(BA52)), ISERROR(BA52), $B52=""), "",
   IF($I52=1,
      IFBLANK(
         _xldudf_CX_PUSH(BA52*fxVal_normal, CX_ENTITY, $B52, BA$11, BA$14, BA$44,),
         ""
      ),
      IF($I52=2,
         IFBLANK(
            _xldudf_CX_PUSH(BA52, CX_ENTITY, $B52, BA$11, BA$14, BA$44,),
            ""
         ),
         IF($I52=3,
            "",
            IFBLANK(
               _xldudf_CX_PUSH(BA52, CX_ENTITY, $B52, BA$11, BA$14, BA$44,),
               ""
            )
         )
      )
   )
)),"")</f>
        <v/>
      </c>
      <c r="DU52" s="1883" t="str" cm="1">
        <f t="array" aca="1" ref="DU52" ca="1">IFERROR(IF(BB52*fxVal_normal=_CF!BB52,"",IF(OR(BB52="", NOT(ISNUMBER(BB52)), ISERROR(BB52), $B52=""), "",
   IF($I52=1,
      IFBLANK(
         _xldudf_CX_PUSH(BB52*fxVal_normal, CX_ENTITY, $B52, BB$11, BB$14, BB$44,),
         ""
      ),
      IF($I52=2,
         IFBLANK(
            _xldudf_CX_PUSH(BB52, CX_ENTITY, $B52, BB$11, BB$14, BB$44,),
            ""
         ),
         IF($I52=3,
            "",
            IFBLANK(
               _xldudf_CX_PUSH(BB52, CX_ENTITY, $B52, BB$11, BB$14, BB$44,),
               ""
            )
         )
      )
   )
)),"")</f>
        <v/>
      </c>
      <c r="DV52" s="1883" t="str" cm="1">
        <f t="array" aca="1" ref="DV52" ca="1">IFERROR(IF(BC52*fxVal_normal=_CF!BC52,"",IF(OR(BC52="", NOT(ISNUMBER(BC52)), ISERROR(BC52), $B52=""), "",
   IF($I52=1,
      IFBLANK(
         _xldudf_CX_PUSH(BC52*fxVal_normal, CX_ENTITY, $B52, BC$11, BC$14, BC$44,),
         ""
      ),
      IF($I52=2,
         IFBLANK(
            _xldudf_CX_PUSH(BC52, CX_ENTITY, $B52, BC$11, BC$14, BC$44,),
            ""
         ),
         IF($I52=3,
            "",
            IFBLANK(
               _xldudf_CX_PUSH(BC52, CX_ENTITY, $B52, BC$11, BC$14, BC$44,),
               ""
            )
         )
      )
   )
)),"")</f>
        <v/>
      </c>
      <c r="DW52" s="1883" t="str" cm="1">
        <f t="array" aca="1" ref="DW52" ca="1">IFERROR(IF(BD52*fxVal_normal=_CF!BD52,"",IF(OR(BD52="", NOT(ISNUMBER(BD52)), ISERROR(BD52), $B52=""), "",
   IF($I52=1,
      IFBLANK(
         _xldudf_CX_PUSH(BD52*fxVal_normal, CX_ENTITY, $B52, BD$11, BD$14, BD$44,),
         ""
      ),
      IF($I52=2,
         IFBLANK(
            _xldudf_CX_PUSH(BD52, CX_ENTITY, $B52, BD$11, BD$14, BD$44,),
            ""
         ),
         IF($I52=3,
            "",
            IFBLANK(
               _xldudf_CX_PUSH(BD52, CX_ENTITY, $B52, BD$11, BD$14, BD$44,),
               ""
            )
         )
      )
   )
)),"")</f>
        <v/>
      </c>
      <c r="DX52" s="1883" t="str" cm="1">
        <f t="array" aca="1" ref="DX52" ca="1">IFERROR(IF(BE52*fxVal_normal=_CF!BE52,"",IF(OR(BE52="", NOT(ISNUMBER(BE52)), ISERROR(BE52), $B52=""), "",
   IF($I52=1,
      IFBLANK(
         _xldudf_CX_PUSH(BE52*fxVal_normal, CX_ENTITY, $B52, BE$11, BE$14, BE$44,),
         ""
      ),
      IF($I52=2,
         IFBLANK(
            _xldudf_CX_PUSH(BE52, CX_ENTITY, $B52, BE$11, BE$14, BE$44,),
            ""
         ),
         IF($I52=3,
            "",
            IFBLANK(
               _xldudf_CX_PUSH(BE52, CX_ENTITY, $B52, BE$11, BE$14, BE$44,),
               ""
            )
         )
      )
   )
)),"")</f>
        <v/>
      </c>
      <c r="DY52" s="1883" t="str" cm="1">
        <f t="array" aca="1" ref="DY52" ca="1">IFERROR(IF(BF52*fxVal_normal=_CF!BF52,"",IF(OR(BF52="", NOT(ISNUMBER(BF52)), ISERROR(BF52), $B52=""), "",
   IF($I52=1,
      IFBLANK(
         _xldudf_CX_PUSH(BF52*fxVal_normal, CX_ENTITY, $B52, BF$11, BF$14, BF$44,),
         ""
      ),
      IF($I52=2,
         IFBLANK(
            _xldudf_CX_PUSH(BF52, CX_ENTITY, $B52, BF$11, BF$14, BF$44,),
            ""
         ),
         IF($I52=3,
            "",
            IFBLANK(
               _xldudf_CX_PUSH(BF52, CX_ENTITY, $B52, BF$11, BF$14, BF$44,),
               ""
            )
         )
      )
   )
)),"")</f>
        <v/>
      </c>
      <c r="DZ52" s="1883" t="str" cm="1">
        <f t="array" aca="1" ref="DZ52" ca="1">IFERROR(IF(BG52*fxVal_normal=_CF!BG52,"",IF(OR(BG52="", NOT(ISNUMBER(BG52)), ISERROR(BG52), $B52=""), "",
   IF($I52=1,
      IFBLANK(
         _xldudf_CX_PUSH(BG52*fxVal_normal, CX_ENTITY, $B52, BG$11, BG$14, BG$44,),
         ""
      ),
      IF($I52=2,
         IFBLANK(
            _xldudf_CX_PUSH(BG52, CX_ENTITY, $B52, BG$11, BG$14, BG$44,),
            ""
         ),
         IF($I52=3,
            "",
            IFBLANK(
               _xldudf_CX_PUSH(BG52, CX_ENTITY, $B52, BG$11, BG$14, BG$44,),
               ""
            )
         )
      )
   )
)),"")</f>
        <v/>
      </c>
      <c r="EA52" s="1883" t="str" cm="1">
        <f t="array" aca="1" ref="EA52" ca="1">IFERROR(IF(BH52*fxVal_normal=_CF!BH52,"",IF(OR(BH52="", NOT(ISNUMBER(BH52)), ISERROR(BH52), $B52=""), "",
   IF($I52=1,
      IFBLANK(
         _xldudf_CX_PUSH(BH52*fxVal_normal, CX_ENTITY, $B52, BH$11, BH$14, BH$44,),
         ""
      ),
      IF($I52=2,
         IFBLANK(
            _xldudf_CX_PUSH(BH52, CX_ENTITY, $B52, BH$11, BH$14, BH$44,),
            ""
         ),
         IF($I52=3,
            "",
            IFBLANK(
               _xldudf_CX_PUSH(BH52, CX_ENTITY, $B52, BH$11, BH$14, BH$44,),
               ""
            )
         )
      )
   )
)),"")</f>
        <v/>
      </c>
      <c r="EB52" s="1883" t="str" cm="1">
        <f t="array" aca="1" ref="EB52" ca="1">IFERROR(IF(BI52*fxVal_normal=_CF!BI52,"",IF(OR(BI52="", NOT(ISNUMBER(BI52)), ISERROR(BI52), $B52=""), "",
   IF($I52=1,
      IFBLANK(
         _xldudf_CX_PUSH(BI52*fxVal_normal, CX_ENTITY, $B52, BI$11, BI$14, BI$44,),
         ""
      ),
      IF($I52=2,
         IFBLANK(
            _xldudf_CX_PUSH(BI52, CX_ENTITY, $B52, BI$11, BI$14, BI$44,),
            ""
         ),
         IF($I52=3,
            "",
            IFBLANK(
               _xldudf_CX_PUSH(BI52, CX_ENTITY, $B52, BI$11, BI$14, BI$44,),
               ""
            )
         )
      )
   )
)),"")</f>
        <v/>
      </c>
      <c r="EC52" s="1883" t="str" cm="1">
        <f t="array" aca="1" ref="EC52" ca="1">IFERROR(IF(BJ52*fxVal_normal=_CF!BJ52,"",IF(OR(BJ52="", NOT(ISNUMBER(BJ52)), ISERROR(BJ52), $B52=""), "",
   IF($I52=1,
      IFBLANK(
         _xldudf_CX_PUSH(BJ52*fxVal_normal, CX_ENTITY, $B52, BJ$11, BJ$14, BJ$44,),
         ""
      ),
      IF($I52=2,
         IFBLANK(
            _xldudf_CX_PUSH(BJ52, CX_ENTITY, $B52, BJ$11, BJ$14, BJ$44,),
            ""
         ),
         IF($I52=3,
            "",
            IFBLANK(
               _xldudf_CX_PUSH(BJ52, CX_ENTITY, $B52, BJ$11, BJ$14, BJ$44,),
               ""
            )
         )
      )
   )
)),"")</f>
        <v/>
      </c>
      <c r="ED52" s="1883" t="str" cm="1">
        <f t="array" aca="1" ref="ED52" ca="1">IFERROR(IF(BK52*fxVal_normal=_CF!BK52,"",IF(OR(BK52="", NOT(ISNUMBER(BK52)), ISERROR(BK52), $B52=""), "",
   IF($I52=1,
      IFBLANK(
         _xldudf_CX_PUSH(BK52*fxVal_normal, CX_ENTITY, $B52, BK$11, BK$14, BK$44,),
         ""
      ),
      IF($I52=2,
         IFBLANK(
            _xldudf_CX_PUSH(BK52, CX_ENTITY, $B52, BK$11, BK$14, BK$44,),
            ""
         ),
         IF($I52=3,
            "",
            IFBLANK(
               _xldudf_CX_PUSH(BK52, CX_ENTITY, $B52, BK$11, BK$14, BK$44,),
               ""
            )
         )
      )
   )
)),"")</f>
        <v/>
      </c>
      <c r="EE52" s="1883" t="str" cm="1">
        <f t="array" aca="1" ref="EE52" ca="1">IFERROR(IF(BL52*fxVal_normal=_CF!BL52,"",IF(OR(BL52="", NOT(ISNUMBER(BL52)), ISERROR(BL52), $B52=""), "",
   IF($I52=1,
      IFBLANK(
         _xldudf_CX_PUSH(BL52*fxVal_normal, CX_ENTITY, $B52, BL$11, BL$14, BL$44,),
         ""
      ),
      IF($I52=2,
         IFBLANK(
            _xldudf_CX_PUSH(BL52, CX_ENTITY, $B52, BL$11, BL$14, BL$44,),
            ""
         ),
         IF($I52=3,
            "",
            IFBLANK(
               _xldudf_CX_PUSH(BL52, CX_ENTITY, $B52, BL$11, BL$14, BL$44,),
               ""
            )
         )
      )
   )
)),"")</f>
        <v/>
      </c>
      <c r="EF52" s="1883" t="str" cm="1">
        <f t="array" aca="1" ref="EF52" ca="1">IFERROR(IF(BM52*fxVal_normal=_CF!BM52,"",IF(OR(BM52="", NOT(ISNUMBER(BM52)), ISERROR(BM52), $B52=""), "",
   IF($I52=1,
      IFBLANK(
         _xldudf_CX_PUSH(BM52*fxVal_normal, CX_ENTITY, $B52, BM$11, BM$14, BM$44,),
         ""
      ),
      IF($I52=2,
         IFBLANK(
            _xldudf_CX_PUSH(BM52, CX_ENTITY, $B52, BM$11, BM$14, BM$44,),
            ""
         ),
         IF($I52=3,
            "",
            IFBLANK(
               _xldudf_CX_PUSH(BM52, CX_ENTITY, $B52, BM$11, BM$14, BM$44,),
               ""
            )
         )
      )
   )
)),"")</f>
        <v/>
      </c>
      <c r="EG52" s="1883" t="str" cm="1">
        <f t="array" aca="1" ref="EG52" ca="1">IFERROR(IF(BN52*fxVal_normal=_CF!BN52,"",IF(OR(BN52="", NOT(ISNUMBER(BN52)), ISERROR(BN52), $B52=""), "",
   IF($I52=1,
      IFBLANK(
         _xldudf_CX_PUSH(BN52*fxVal_normal, CX_ENTITY, $B52, BN$11, BN$14, BN$44,),
         ""
      ),
      IF($I52=2,
         IFBLANK(
            _xldudf_CX_PUSH(BN52, CX_ENTITY, $B52, BN$11, BN$14, BN$44,),
            ""
         ),
         IF($I52=3,
            "",
            IFBLANK(
               _xldudf_CX_PUSH(BN52, CX_ENTITY, $B52, BN$11, BN$14, BN$44,),
               ""
            )
         )
      )
   )
)),"")</f>
        <v/>
      </c>
    </row>
    <row r="53" spans="1:137" ht="21" customHeight="1">
      <c r="A53" s="1626"/>
      <c r="B53" s="811" t="str" cm="1">
        <f t="array" ref="B53">IFBLANK( _CF!F53,"")</f>
        <v>Unlevered Free Cash Flow (UFCF)</v>
      </c>
      <c r="C53" s="811" t="str" cm="1">
        <f t="array" ref="C53">IFBLANK(_CF!C53,"")</f>
        <v>Unlevered Free Cash Flow (UFCF) (Company View)</v>
      </c>
      <c r="D53" s="1549"/>
      <c r="E53" s="574"/>
      <c r="F53" s="574"/>
      <c r="G53" s="574"/>
      <c r="H53" s="401">
        <v>2</v>
      </c>
      <c r="I53" s="401">
        <v>1</v>
      </c>
      <c r="J53" s="401"/>
      <c r="K53" s="401"/>
      <c r="N53" s="158"/>
      <c r="O53" s="101"/>
      <c r="P53" s="52"/>
      <c r="Q53" s="101"/>
      <c r="R53" s="126"/>
      <c r="S53" s="101"/>
      <c r="T53" s="101"/>
      <c r="U53" s="39"/>
      <c r="W53" s="932" t="str">
        <f t="shared" si="8"/>
        <v>Budget</v>
      </c>
      <c r="X53" s="815">
        <f>_CF!X53</f>
        <v>0</v>
      </c>
      <c r="Y53" s="709" t="str">
        <f t="shared" si="6"/>
        <v>UnLevered Free Cash Flow (UFCF)</v>
      </c>
      <c r="Z53" s="198" cm="1">
        <f t="array" ref="Z53">_xlfn.SWITCH(
    TRUE,
    _CF!$L53=TRUE, 1,
    _CF!$L53=FALSE,-1,
    _CF!$L53=-1,0,
"n/a"
)</f>
        <v>0</v>
      </c>
      <c r="AA53" s="200"/>
      <c r="AB53" s="88" t="str">
        <f>_CF!AB53</f>
        <v>Unlevered Free Cash Flow (UFCF)</v>
      </c>
      <c r="AC53" s="88" t="e" cm="1" vm="5">
        <f t="array" aca="1" ref="AC53" ca="1">_xlfn.LET(
_xlpm._termname, $AB53,
_xlpm._iconname, "find",
_xlpm._icon, fx_getIcon(_xlpm._iconname),
_xlpm._location, _xlfn.XLOOKUP(LOWER(_xlpm._termname), LOWER(tbl_acctDef[Term]),tbl_acctDef[Term]),
_xlpm._hyperlink, HYPERLINK("#"&amp;CELL("address",_xlpm._location), _xlpm._icon),
IFERROR(_xlpm._hyperlink,"")
)</f>
        <v>#VALUE!</v>
      </c>
      <c r="AD53" s="918">
        <f t="shared" ref="AD53:BN53" si="10">IFERROR(SUBTOTAL(9,AD45:AD52), "")</f>
        <v>9</v>
      </c>
      <c r="AE53" s="918">
        <f t="shared" si="10"/>
        <v>9</v>
      </c>
      <c r="AF53" s="918">
        <f t="shared" si="10"/>
        <v>9</v>
      </c>
      <c r="AG53" s="918">
        <f t="shared" si="10"/>
        <v>9</v>
      </c>
      <c r="AH53" s="918">
        <f t="shared" si="10"/>
        <v>9</v>
      </c>
      <c r="AI53" s="918">
        <f t="shared" si="10"/>
        <v>9</v>
      </c>
      <c r="AJ53" s="918">
        <f t="shared" si="10"/>
        <v>9</v>
      </c>
      <c r="AK53" s="918">
        <f t="shared" si="10"/>
        <v>9</v>
      </c>
      <c r="AL53" s="918">
        <f t="shared" si="10"/>
        <v>9</v>
      </c>
      <c r="AM53" s="918">
        <f t="shared" si="10"/>
        <v>9</v>
      </c>
      <c r="AN53" s="918">
        <f t="shared" si="10"/>
        <v>9</v>
      </c>
      <c r="AO53" s="918">
        <f t="shared" si="10"/>
        <v>9</v>
      </c>
      <c r="AP53" s="918">
        <f t="shared" si="10"/>
        <v>9</v>
      </c>
      <c r="AQ53" s="918">
        <f t="shared" si="10"/>
        <v>9</v>
      </c>
      <c r="AR53" s="918">
        <f t="shared" si="10"/>
        <v>9</v>
      </c>
      <c r="AS53" s="918">
        <f t="shared" si="10"/>
        <v>9</v>
      </c>
      <c r="AT53" s="918">
        <f t="shared" si="10"/>
        <v>9</v>
      </c>
      <c r="AU53" s="918">
        <f t="shared" si="10"/>
        <v>9</v>
      </c>
      <c r="AV53" s="918">
        <f t="shared" si="10"/>
        <v>9</v>
      </c>
      <c r="AW53" s="918">
        <f t="shared" si="10"/>
        <v>9</v>
      </c>
      <c r="AX53" s="918">
        <f t="shared" si="10"/>
        <v>9</v>
      </c>
      <c r="AY53" s="918">
        <f t="shared" si="10"/>
        <v>9</v>
      </c>
      <c r="AZ53" s="918">
        <f t="shared" si="10"/>
        <v>9</v>
      </c>
      <c r="BA53" s="918">
        <f t="shared" si="10"/>
        <v>9</v>
      </c>
      <c r="BB53" s="918">
        <f t="shared" si="10"/>
        <v>9</v>
      </c>
      <c r="BC53" s="918">
        <f t="shared" si="10"/>
        <v>9</v>
      </c>
      <c r="BD53" s="918">
        <f t="shared" si="10"/>
        <v>9</v>
      </c>
      <c r="BE53" s="918">
        <f t="shared" si="10"/>
        <v>9</v>
      </c>
      <c r="BF53" s="918">
        <f t="shared" si="10"/>
        <v>9</v>
      </c>
      <c r="BG53" s="918">
        <f t="shared" si="10"/>
        <v>9</v>
      </c>
      <c r="BH53" s="918">
        <f t="shared" si="10"/>
        <v>9</v>
      </c>
      <c r="BI53" s="918">
        <f t="shared" si="10"/>
        <v>9</v>
      </c>
      <c r="BJ53" s="918">
        <f t="shared" si="10"/>
        <v>9</v>
      </c>
      <c r="BK53" s="918">
        <f t="shared" si="10"/>
        <v>9</v>
      </c>
      <c r="BL53" s="918">
        <f t="shared" si="10"/>
        <v>9</v>
      </c>
      <c r="BM53" s="918">
        <f t="shared" si="10"/>
        <v>9</v>
      </c>
      <c r="BN53" s="935">
        <f t="shared" si="10"/>
        <v>9</v>
      </c>
      <c r="BO53" s="2114"/>
      <c r="BP53" s="2114"/>
      <c r="BQ53" s="2114"/>
      <c r="BR53" s="2114"/>
      <c r="BS53" s="2114"/>
      <c r="BT53" s="2114"/>
      <c r="BU53" s="2114"/>
      <c r="BV53" s="2114"/>
      <c r="BW53" s="2114"/>
      <c r="BX53" s="2114"/>
      <c r="BY53" s="2114"/>
      <c r="BZ53" s="2114"/>
      <c r="CA53" s="1330"/>
      <c r="CB53" s="537"/>
      <c r="CC53" s="1484"/>
      <c r="CD53" s="1461" t="e" cm="1">
        <f t="array" aca="1" ref="CD53" ca="1">_xlfn.LET( _xlpm.CheckBlank, SUM(CF!$AD53:$BN53) = 0, IF(_xlpm.CheckBlank, "", SUM(_xlfn._xlws.FILTER(CF!$AD53:$BN53,(YEAR(CF!$AD$12:$BN$12)=CF!CD$12)*(array_timeline&lt;=CF!CD$11)))))</f>
        <v>#NAME?</v>
      </c>
      <c r="CE53" s="1461" t="e" cm="1">
        <f t="array" aca="1" ref="CE53" ca="1">_xlfn.LET( _xlpm.CheckBlank, SUM(CF!$AD53:$BN53) = 0, IF(_xlpm.CheckBlank, "", SUM(_xlfn._xlws.FILTER(CF!$AD53:$BN53,(YEAR(CF!$AD$12:$BN$12)=CF!CE$12)*(array_timeline&lt;=CF!CE$11)))))</f>
        <v>#NAME?</v>
      </c>
      <c r="CF53" s="1314"/>
      <c r="CG53" s="1461" t="e" cm="1">
        <f t="array" aca="1" ref="CG53" ca="1">_xlfn.LET(_xlpm.CheckBlank,SUM(CF!$AD53:$BN53)=0,IF(_xlpm.CheckBlank,"",SUM(_xlfn._xlws.FILTER(CF!$AD53:$BN53,(YEAR(CF!$AD$12:$BN$12)=CF!CG$12)*(array_timeline&lt;=CF!CG$11)))))</f>
        <v>#NAME?</v>
      </c>
      <c r="CH53" s="1461" t="e" cm="1">
        <f t="array" aca="1" ref="CH53" ca="1">_xlfn.LET(_xlpm.CheckBlank,SUM(CF!$AD53:$BN53)=0,IF(_xlpm.CheckBlank,"",SUM(_xlfn._xlws.FILTER(CF!$AD53:$BN53,(YEAR(CF!$AD$12:$BN$12)=CF!CH$12)*(array_timeline&lt;=CF!CH$11)))))</f>
        <v>#NAME?</v>
      </c>
      <c r="CI53" s="1314"/>
      <c r="CJ53" s="1461" cm="1">
        <f t="array" ref="CJ53">_xlfn.LET( _xlpm.CheckBlank, SUM(CF!$AD53:$BN53) = 0, IF(_xlpm.CheckBlank, "", SUM(_xlfn.TAKE(_xlfn.DROP(CF!$AD53:$BN53, ,-DATEDIFF(CF!CJ$11, val_asOfDate,"M")),1,-12))))</f>
        <v>108</v>
      </c>
      <c r="CK53" s="1461" cm="1">
        <f t="array" ref="CK53">_xlfn.LET( _xlpm.CheckBlank, SUM(CF!$AD53:$BN53) = 0, IF(_xlpm.CheckBlank, "", SUM(_xlfn.TAKE(_xlfn.DROP(CF!$AD53:$BN53, ,-DATEDIFF(CF!CK$11, val_asOfDate,"M")),1,-12))))</f>
        <v>108</v>
      </c>
      <c r="CL53" s="1314"/>
      <c r="CM53" s="541" t="str">
        <f t="shared" ca="1" si="7"/>
        <v/>
      </c>
      <c r="CN53" s="541" t="str">
        <f t="shared" ca="1" si="7"/>
        <v/>
      </c>
      <c r="CO53" s="34"/>
      <c r="CW53" s="1883" t="str" cm="1">
        <f t="array" aca="1" ref="CW53" ca="1">IFERROR(IF(AD53*fxVal_normal=_CF!AD53,"",IF(OR(AD53="", NOT(ISNUMBER(AD53)), ISERROR(AD53), $B53=""), "",
   IF($I53=1,
      IFBLANK(
         _xldudf_CX_PUSH(AD53*fxVal_normal, CX_ENTITY, $B53, AD$11, AD$14, AD$44,),
         ""
      ),
      IF($I53=2,
         IFBLANK(
            _xldudf_CX_PUSH(AD53, CX_ENTITY, $B53, AD$11, AD$14, AD$44,),
            ""
         ),
         IF($I53=3,
            "",
            IFBLANK(
               _xldudf_CX_PUSH(AD53, CX_ENTITY, $B53, AD$11, AD$14, AD$44,),
               ""
            )
         )
      )
   )
)),"")</f>
        <v/>
      </c>
      <c r="CX53" s="1883" t="str" cm="1">
        <f t="array" aca="1" ref="CX53" ca="1">IFERROR(IF(AE53*fxVal_normal=_CF!AE53,"",IF(OR(AE53="", NOT(ISNUMBER(AE53)), ISERROR(AE53), $B53=""), "",
   IF($I53=1,
      IFBLANK(
         _xldudf_CX_PUSH(AE53*fxVal_normal, CX_ENTITY, $B53, AE$11, AE$14, AE$44,),
         ""
      ),
      IF($I53=2,
         IFBLANK(
            _xldudf_CX_PUSH(AE53, CX_ENTITY, $B53, AE$11, AE$14, AE$44,),
            ""
         ),
         IF($I53=3,
            "",
            IFBLANK(
               _xldudf_CX_PUSH(AE53, CX_ENTITY, $B53, AE$11, AE$14, AE$44,),
               ""
            )
         )
      )
   )
)),"")</f>
        <v/>
      </c>
      <c r="CY53" s="1883" t="str" cm="1">
        <f t="array" aca="1" ref="CY53" ca="1">IFERROR(IF(AF53*fxVal_normal=_CF!AF53,"",IF(OR(AF53="", NOT(ISNUMBER(AF53)), ISERROR(AF53), $B53=""), "",
   IF($I53=1,
      IFBLANK(
         _xldudf_CX_PUSH(AF53*fxVal_normal, CX_ENTITY, $B53, AF$11, AF$14, AF$44,),
         ""
      ),
      IF($I53=2,
         IFBLANK(
            _xldudf_CX_PUSH(AF53, CX_ENTITY, $B53, AF$11, AF$14, AF$44,),
            ""
         ),
         IF($I53=3,
            "",
            IFBLANK(
               _xldudf_CX_PUSH(AF53, CX_ENTITY, $B53, AF$11, AF$14, AF$44,),
               ""
            )
         )
      )
   )
)),"")</f>
        <v/>
      </c>
      <c r="CZ53" s="1883" t="str" cm="1">
        <f t="array" aca="1" ref="CZ53" ca="1">IFERROR(IF(AG53*fxVal_normal=_CF!AG53,"",IF(OR(AG53="", NOT(ISNUMBER(AG53)), ISERROR(AG53), $B53=""), "",
   IF($I53=1,
      IFBLANK(
         _xldudf_CX_PUSH(AG53*fxVal_normal, CX_ENTITY, $B53, AG$11, AG$14, AG$44,),
         ""
      ),
      IF($I53=2,
         IFBLANK(
            _xldudf_CX_PUSH(AG53, CX_ENTITY, $B53, AG$11, AG$14, AG$44,),
            ""
         ),
         IF($I53=3,
            "",
            IFBLANK(
               _xldudf_CX_PUSH(AG53, CX_ENTITY, $B53, AG$11, AG$14, AG$44,),
               ""
            )
         )
      )
   )
)),"")</f>
        <v/>
      </c>
      <c r="DA53" s="1883" t="str" cm="1">
        <f t="array" aca="1" ref="DA53" ca="1">IFERROR(IF(AH53*fxVal_normal=_CF!AH53,"",IF(OR(AH53="", NOT(ISNUMBER(AH53)), ISERROR(AH53), $B53=""), "",
   IF($I53=1,
      IFBLANK(
         _xldudf_CX_PUSH(AH53*fxVal_normal, CX_ENTITY, $B53, AH$11, AH$14, AH$44,),
         ""
      ),
      IF($I53=2,
         IFBLANK(
            _xldudf_CX_PUSH(AH53, CX_ENTITY, $B53, AH$11, AH$14, AH$44,),
            ""
         ),
         IF($I53=3,
            "",
            IFBLANK(
               _xldudf_CX_PUSH(AH53, CX_ENTITY, $B53, AH$11, AH$14, AH$44,),
               ""
            )
         )
      )
   )
)),"")</f>
        <v/>
      </c>
      <c r="DB53" s="1883" t="str" cm="1">
        <f t="array" aca="1" ref="DB53" ca="1">IFERROR(IF(AI53*fxVal_normal=_CF!AI53,"",IF(OR(AI53="", NOT(ISNUMBER(AI53)), ISERROR(AI53), $B53=""), "",
   IF($I53=1,
      IFBLANK(
         _xldudf_CX_PUSH(AI53*fxVal_normal, CX_ENTITY, $B53, AI$11, AI$14, AI$44,),
         ""
      ),
      IF($I53=2,
         IFBLANK(
            _xldudf_CX_PUSH(AI53, CX_ENTITY, $B53, AI$11, AI$14, AI$44,),
            ""
         ),
         IF($I53=3,
            "",
            IFBLANK(
               _xldudf_CX_PUSH(AI53, CX_ENTITY, $B53, AI$11, AI$14, AI$44,),
               ""
            )
         )
      )
   )
)),"")</f>
        <v/>
      </c>
      <c r="DC53" s="1883" t="str" cm="1">
        <f t="array" aca="1" ref="DC53" ca="1">IFERROR(IF(AJ53*fxVal_normal=_CF!AJ53,"",IF(OR(AJ53="", NOT(ISNUMBER(AJ53)), ISERROR(AJ53), $B53=""), "",
   IF($I53=1,
      IFBLANK(
         _xldudf_CX_PUSH(AJ53*fxVal_normal, CX_ENTITY, $B53, AJ$11, AJ$14, AJ$44,),
         ""
      ),
      IF($I53=2,
         IFBLANK(
            _xldudf_CX_PUSH(AJ53, CX_ENTITY, $B53, AJ$11, AJ$14, AJ$44,),
            ""
         ),
         IF($I53=3,
            "",
            IFBLANK(
               _xldudf_CX_PUSH(AJ53, CX_ENTITY, $B53, AJ$11, AJ$14, AJ$44,),
               ""
            )
         )
      )
   )
)),"")</f>
        <v/>
      </c>
      <c r="DD53" s="1883" t="str" cm="1">
        <f t="array" aca="1" ref="DD53" ca="1">IFERROR(IF(AK53*fxVal_normal=_CF!AK53,"",IF(OR(AK53="", NOT(ISNUMBER(AK53)), ISERROR(AK53), $B53=""), "",
   IF($I53=1,
      IFBLANK(
         _xldudf_CX_PUSH(AK53*fxVal_normal, CX_ENTITY, $B53, AK$11, AK$14, AK$44,),
         ""
      ),
      IF($I53=2,
         IFBLANK(
            _xldudf_CX_PUSH(AK53, CX_ENTITY, $B53, AK$11, AK$14, AK$44,),
            ""
         ),
         IF($I53=3,
            "",
            IFBLANK(
               _xldudf_CX_PUSH(AK53, CX_ENTITY, $B53, AK$11, AK$14, AK$44,),
               ""
            )
         )
      )
   )
)),"")</f>
        <v/>
      </c>
      <c r="DE53" s="1883" t="str" cm="1">
        <f t="array" aca="1" ref="DE53" ca="1">IFERROR(IF(AL53*fxVal_normal=_CF!AL53,"",IF(OR(AL53="", NOT(ISNUMBER(AL53)), ISERROR(AL53), $B53=""), "",
   IF($I53=1,
      IFBLANK(
         _xldudf_CX_PUSH(AL53*fxVal_normal, CX_ENTITY, $B53, AL$11, AL$14, AL$44,),
         ""
      ),
      IF($I53=2,
         IFBLANK(
            _xldudf_CX_PUSH(AL53, CX_ENTITY, $B53, AL$11, AL$14, AL$44,),
            ""
         ),
         IF($I53=3,
            "",
            IFBLANK(
               _xldudf_CX_PUSH(AL53, CX_ENTITY, $B53, AL$11, AL$14, AL$44,),
               ""
            )
         )
      )
   )
)),"")</f>
        <v/>
      </c>
      <c r="DF53" s="1883" t="str" cm="1">
        <f t="array" aca="1" ref="DF53" ca="1">IFERROR(IF(AM53*fxVal_normal=_CF!AM53,"",IF(OR(AM53="", NOT(ISNUMBER(AM53)), ISERROR(AM53), $B53=""), "",
   IF($I53=1,
      IFBLANK(
         _xldudf_CX_PUSH(AM53*fxVal_normal, CX_ENTITY, $B53, AM$11, AM$14, AM$44,),
         ""
      ),
      IF($I53=2,
         IFBLANK(
            _xldudf_CX_PUSH(AM53, CX_ENTITY, $B53, AM$11, AM$14, AM$44,),
            ""
         ),
         IF($I53=3,
            "",
            IFBLANK(
               _xldudf_CX_PUSH(AM53, CX_ENTITY, $B53, AM$11, AM$14, AM$44,),
               ""
            )
         )
      )
   )
)),"")</f>
        <v/>
      </c>
      <c r="DG53" s="1883" t="str" cm="1">
        <f t="array" aca="1" ref="DG53" ca="1">IFERROR(IF(AN53*fxVal_normal=_CF!AN53,"",IF(OR(AN53="", NOT(ISNUMBER(AN53)), ISERROR(AN53), $B53=""), "",
   IF($I53=1,
      IFBLANK(
         _xldudf_CX_PUSH(AN53*fxVal_normal, CX_ENTITY, $B53, AN$11, AN$14, AN$44,),
         ""
      ),
      IF($I53=2,
         IFBLANK(
            _xldudf_CX_PUSH(AN53, CX_ENTITY, $B53, AN$11, AN$14, AN$44,),
            ""
         ),
         IF($I53=3,
            "",
            IFBLANK(
               _xldudf_CX_PUSH(AN53, CX_ENTITY, $B53, AN$11, AN$14, AN$44,),
               ""
            )
         )
      )
   )
)),"")</f>
        <v/>
      </c>
      <c r="DH53" s="1883" t="str" cm="1">
        <f t="array" aca="1" ref="DH53" ca="1">IFERROR(IF(AO53*fxVal_normal=_CF!AO53,"",IF(OR(AO53="", NOT(ISNUMBER(AO53)), ISERROR(AO53), $B53=""), "",
   IF($I53=1,
      IFBLANK(
         _xldudf_CX_PUSH(AO53*fxVal_normal, CX_ENTITY, $B53, AO$11, AO$14, AO$44,),
         ""
      ),
      IF($I53=2,
         IFBLANK(
            _xldudf_CX_PUSH(AO53, CX_ENTITY, $B53, AO$11, AO$14, AO$44,),
            ""
         ),
         IF($I53=3,
            "",
            IFBLANK(
               _xldudf_CX_PUSH(AO53, CX_ENTITY, $B53, AO$11, AO$14, AO$44,),
               ""
            )
         )
      )
   )
)),"")</f>
        <v/>
      </c>
      <c r="DI53" s="1883" t="str" cm="1">
        <f t="array" aca="1" ref="DI53" ca="1">IFERROR(IF(AP53*fxVal_normal=_CF!AP53,"",IF(OR(AP53="", NOT(ISNUMBER(AP53)), ISERROR(AP53), $B53=""), "",
   IF($I53=1,
      IFBLANK(
         _xldudf_CX_PUSH(AP53*fxVal_normal, CX_ENTITY, $B53, AP$11, AP$14, AP$44,),
         ""
      ),
      IF($I53=2,
         IFBLANK(
            _xldudf_CX_PUSH(AP53, CX_ENTITY, $B53, AP$11, AP$14, AP$44,),
            ""
         ),
         IF($I53=3,
            "",
            IFBLANK(
               _xldudf_CX_PUSH(AP53, CX_ENTITY, $B53, AP$11, AP$14, AP$44,),
               ""
            )
         )
      )
   )
)),"")</f>
        <v/>
      </c>
      <c r="DJ53" s="1883" t="str" cm="1">
        <f t="array" aca="1" ref="DJ53" ca="1">IFERROR(IF(AQ53*fxVal_normal=_CF!AQ53,"",IF(OR(AQ53="", NOT(ISNUMBER(AQ53)), ISERROR(AQ53), $B53=""), "",
   IF($I53=1,
      IFBLANK(
         _xldudf_CX_PUSH(AQ53*fxVal_normal, CX_ENTITY, $B53, AQ$11, AQ$14, AQ$44,),
         ""
      ),
      IF($I53=2,
         IFBLANK(
            _xldudf_CX_PUSH(AQ53, CX_ENTITY, $B53, AQ$11, AQ$14, AQ$44,),
            ""
         ),
         IF($I53=3,
            "",
            IFBLANK(
               _xldudf_CX_PUSH(AQ53, CX_ENTITY, $B53, AQ$11, AQ$14, AQ$44,),
               ""
            )
         )
      )
   )
)),"")</f>
        <v/>
      </c>
      <c r="DK53" s="1883" t="str" cm="1">
        <f t="array" aca="1" ref="DK53" ca="1">IFERROR(IF(AR53*fxVal_normal=_CF!AR53,"",IF(OR(AR53="", NOT(ISNUMBER(AR53)), ISERROR(AR53), $B53=""), "",
   IF($I53=1,
      IFBLANK(
         _xldudf_CX_PUSH(AR53*fxVal_normal, CX_ENTITY, $B53, AR$11, AR$14, AR$44,),
         ""
      ),
      IF($I53=2,
         IFBLANK(
            _xldudf_CX_PUSH(AR53, CX_ENTITY, $B53, AR$11, AR$14, AR$44,),
            ""
         ),
         IF($I53=3,
            "",
            IFBLANK(
               _xldudf_CX_PUSH(AR53, CX_ENTITY, $B53, AR$11, AR$14, AR$44,),
               ""
            )
         )
      )
   )
)),"")</f>
        <v/>
      </c>
      <c r="DL53" s="1883" t="str" cm="1">
        <f t="array" aca="1" ref="DL53" ca="1">IFERROR(IF(AS53*fxVal_normal=_CF!AS53,"",IF(OR(AS53="", NOT(ISNUMBER(AS53)), ISERROR(AS53), $B53=""), "",
   IF($I53=1,
      IFBLANK(
         _xldudf_CX_PUSH(AS53*fxVal_normal, CX_ENTITY, $B53, AS$11, AS$14, AS$44,),
         ""
      ),
      IF($I53=2,
         IFBLANK(
            _xldudf_CX_PUSH(AS53, CX_ENTITY, $B53, AS$11, AS$14, AS$44,),
            ""
         ),
         IF($I53=3,
            "",
            IFBLANK(
               _xldudf_CX_PUSH(AS53, CX_ENTITY, $B53, AS$11, AS$14, AS$44,),
               ""
            )
         )
      )
   )
)),"")</f>
        <v/>
      </c>
      <c r="DM53" s="1883" t="str" cm="1">
        <f t="array" aca="1" ref="DM53" ca="1">IFERROR(IF(AT53*fxVal_normal=_CF!AT53,"",IF(OR(AT53="", NOT(ISNUMBER(AT53)), ISERROR(AT53), $B53=""), "",
   IF($I53=1,
      IFBLANK(
         _xldudf_CX_PUSH(AT53*fxVal_normal, CX_ENTITY, $B53, AT$11, AT$14, AT$44,),
         ""
      ),
      IF($I53=2,
         IFBLANK(
            _xldudf_CX_PUSH(AT53, CX_ENTITY, $B53, AT$11, AT$14, AT$44,),
            ""
         ),
         IF($I53=3,
            "",
            IFBLANK(
               _xldudf_CX_PUSH(AT53, CX_ENTITY, $B53, AT$11, AT$14, AT$44,),
               ""
            )
         )
      )
   )
)),"")</f>
        <v/>
      </c>
      <c r="DN53" s="1883" t="str" cm="1">
        <f t="array" aca="1" ref="DN53" ca="1">IFERROR(IF(AU53*fxVal_normal=_CF!AU53,"",IF(OR(AU53="", NOT(ISNUMBER(AU53)), ISERROR(AU53), $B53=""), "",
   IF($I53=1,
      IFBLANK(
         _xldudf_CX_PUSH(AU53*fxVal_normal, CX_ENTITY, $B53, AU$11, AU$14, AU$44,),
         ""
      ),
      IF($I53=2,
         IFBLANK(
            _xldudf_CX_PUSH(AU53, CX_ENTITY, $B53, AU$11, AU$14, AU$44,),
            ""
         ),
         IF($I53=3,
            "",
            IFBLANK(
               _xldudf_CX_PUSH(AU53, CX_ENTITY, $B53, AU$11, AU$14, AU$44,),
               ""
            )
         )
      )
   )
)),"")</f>
        <v/>
      </c>
      <c r="DO53" s="1883" t="str" cm="1">
        <f t="array" aca="1" ref="DO53" ca="1">IFERROR(IF(AV53*fxVal_normal=_CF!AV53,"",IF(OR(AV53="", NOT(ISNUMBER(AV53)), ISERROR(AV53), $B53=""), "",
   IF($I53=1,
      IFBLANK(
         _xldudf_CX_PUSH(AV53*fxVal_normal, CX_ENTITY, $B53, AV$11, AV$14, AV$44,),
         ""
      ),
      IF($I53=2,
         IFBLANK(
            _xldudf_CX_PUSH(AV53, CX_ENTITY, $B53, AV$11, AV$14, AV$44,),
            ""
         ),
         IF($I53=3,
            "",
            IFBLANK(
               _xldudf_CX_PUSH(AV53, CX_ENTITY, $B53, AV$11, AV$14, AV$44,),
               ""
            )
         )
      )
   )
)),"")</f>
        <v/>
      </c>
      <c r="DP53" s="1883" t="str" cm="1">
        <f t="array" aca="1" ref="DP53" ca="1">IFERROR(IF(AW53*fxVal_normal=_CF!AW53,"",IF(OR(AW53="", NOT(ISNUMBER(AW53)), ISERROR(AW53), $B53=""), "",
   IF($I53=1,
      IFBLANK(
         _xldudf_CX_PUSH(AW53*fxVal_normal, CX_ENTITY, $B53, AW$11, AW$14, AW$44,),
         ""
      ),
      IF($I53=2,
         IFBLANK(
            _xldudf_CX_PUSH(AW53, CX_ENTITY, $B53, AW$11, AW$14, AW$44,),
            ""
         ),
         IF($I53=3,
            "",
            IFBLANK(
               _xldudf_CX_PUSH(AW53, CX_ENTITY, $B53, AW$11, AW$14, AW$44,),
               ""
            )
         )
      )
   )
)),"")</f>
        <v/>
      </c>
      <c r="DQ53" s="1883" t="str" cm="1">
        <f t="array" aca="1" ref="DQ53" ca="1">IFERROR(IF(AX53*fxVal_normal=_CF!AX53,"",IF(OR(AX53="", NOT(ISNUMBER(AX53)), ISERROR(AX53), $B53=""), "",
   IF($I53=1,
      IFBLANK(
         _xldudf_CX_PUSH(AX53*fxVal_normal, CX_ENTITY, $B53, AX$11, AX$14, AX$44,),
         ""
      ),
      IF($I53=2,
         IFBLANK(
            _xldudf_CX_PUSH(AX53, CX_ENTITY, $B53, AX$11, AX$14, AX$44,),
            ""
         ),
         IF($I53=3,
            "",
            IFBLANK(
               _xldudf_CX_PUSH(AX53, CX_ENTITY, $B53, AX$11, AX$14, AX$44,),
               ""
            )
         )
      )
   )
)),"")</f>
        <v/>
      </c>
      <c r="DR53" s="1883" t="str" cm="1">
        <f t="array" aca="1" ref="DR53" ca="1">IFERROR(IF(AY53*fxVal_normal=_CF!AY53,"",IF(OR(AY53="", NOT(ISNUMBER(AY53)), ISERROR(AY53), $B53=""), "",
   IF($I53=1,
      IFBLANK(
         _xldudf_CX_PUSH(AY53*fxVal_normal, CX_ENTITY, $B53, AY$11, AY$14, AY$44,),
         ""
      ),
      IF($I53=2,
         IFBLANK(
            _xldudf_CX_PUSH(AY53, CX_ENTITY, $B53, AY$11, AY$14, AY$44,),
            ""
         ),
         IF($I53=3,
            "",
            IFBLANK(
               _xldudf_CX_PUSH(AY53, CX_ENTITY, $B53, AY$11, AY$14, AY$44,),
               ""
            )
         )
      )
   )
)),"")</f>
        <v/>
      </c>
      <c r="DS53" s="1883" t="str" cm="1">
        <f t="array" aca="1" ref="DS53" ca="1">IFERROR(IF(AZ53*fxVal_normal=_CF!AZ53,"",IF(OR(AZ53="", NOT(ISNUMBER(AZ53)), ISERROR(AZ53), $B53=""), "",
   IF($I53=1,
      IFBLANK(
         _xldudf_CX_PUSH(AZ53*fxVal_normal, CX_ENTITY, $B53, AZ$11, AZ$14, AZ$44,),
         ""
      ),
      IF($I53=2,
         IFBLANK(
            _xldudf_CX_PUSH(AZ53, CX_ENTITY, $B53, AZ$11, AZ$14, AZ$44,),
            ""
         ),
         IF($I53=3,
            "",
            IFBLANK(
               _xldudf_CX_PUSH(AZ53, CX_ENTITY, $B53, AZ$11, AZ$14, AZ$44,),
               ""
            )
         )
      )
   )
)),"")</f>
        <v/>
      </c>
      <c r="DT53" s="1883" t="str" cm="1">
        <f t="array" aca="1" ref="DT53" ca="1">IFERROR(IF(BA53*fxVal_normal=_CF!BA53,"",IF(OR(BA53="", NOT(ISNUMBER(BA53)), ISERROR(BA53), $B53=""), "",
   IF($I53=1,
      IFBLANK(
         _xldudf_CX_PUSH(BA53*fxVal_normal, CX_ENTITY, $B53, BA$11, BA$14, BA$44,),
         ""
      ),
      IF($I53=2,
         IFBLANK(
            _xldudf_CX_PUSH(BA53, CX_ENTITY, $B53, BA$11, BA$14, BA$44,),
            ""
         ),
         IF($I53=3,
            "",
            IFBLANK(
               _xldudf_CX_PUSH(BA53, CX_ENTITY, $B53, BA$11, BA$14, BA$44,),
               ""
            )
         )
      )
   )
)),"")</f>
        <v/>
      </c>
      <c r="DU53" s="1883" t="str" cm="1">
        <f t="array" aca="1" ref="DU53" ca="1">IFERROR(IF(BB53*fxVal_normal=_CF!BB53,"",IF(OR(BB53="", NOT(ISNUMBER(BB53)), ISERROR(BB53), $B53=""), "",
   IF($I53=1,
      IFBLANK(
         _xldudf_CX_PUSH(BB53*fxVal_normal, CX_ENTITY, $B53, BB$11, BB$14, BB$44,),
         ""
      ),
      IF($I53=2,
         IFBLANK(
            _xldudf_CX_PUSH(BB53, CX_ENTITY, $B53, BB$11, BB$14, BB$44,),
            ""
         ),
         IF($I53=3,
            "",
            IFBLANK(
               _xldudf_CX_PUSH(BB53, CX_ENTITY, $B53, BB$11, BB$14, BB$44,),
               ""
            )
         )
      )
   )
)),"")</f>
        <v/>
      </c>
      <c r="DV53" s="1883" t="str" cm="1">
        <f t="array" aca="1" ref="DV53" ca="1">IFERROR(IF(BC53*fxVal_normal=_CF!BC53,"",IF(OR(BC53="", NOT(ISNUMBER(BC53)), ISERROR(BC53), $B53=""), "",
   IF($I53=1,
      IFBLANK(
         _xldudf_CX_PUSH(BC53*fxVal_normal, CX_ENTITY, $B53, BC$11, BC$14, BC$44,),
         ""
      ),
      IF($I53=2,
         IFBLANK(
            _xldudf_CX_PUSH(BC53, CX_ENTITY, $B53, BC$11, BC$14, BC$44,),
            ""
         ),
         IF($I53=3,
            "",
            IFBLANK(
               _xldudf_CX_PUSH(BC53, CX_ENTITY, $B53, BC$11, BC$14, BC$44,),
               ""
            )
         )
      )
   )
)),"")</f>
        <v/>
      </c>
      <c r="DW53" s="1883" t="str" cm="1">
        <f t="array" aca="1" ref="DW53" ca="1">IFERROR(IF(BD53*fxVal_normal=_CF!BD53,"",IF(OR(BD53="", NOT(ISNUMBER(BD53)), ISERROR(BD53), $B53=""), "",
   IF($I53=1,
      IFBLANK(
         _xldudf_CX_PUSH(BD53*fxVal_normal, CX_ENTITY, $B53, BD$11, BD$14, BD$44,),
         ""
      ),
      IF($I53=2,
         IFBLANK(
            _xldudf_CX_PUSH(BD53, CX_ENTITY, $B53, BD$11, BD$14, BD$44,),
            ""
         ),
         IF($I53=3,
            "",
            IFBLANK(
               _xldudf_CX_PUSH(BD53, CX_ENTITY, $B53, BD$11, BD$14, BD$44,),
               ""
            )
         )
      )
   )
)),"")</f>
        <v/>
      </c>
      <c r="DX53" s="1883" t="str" cm="1">
        <f t="array" aca="1" ref="DX53" ca="1">IFERROR(IF(BE53*fxVal_normal=_CF!BE53,"",IF(OR(BE53="", NOT(ISNUMBER(BE53)), ISERROR(BE53), $B53=""), "",
   IF($I53=1,
      IFBLANK(
         _xldudf_CX_PUSH(BE53*fxVal_normal, CX_ENTITY, $B53, BE$11, BE$14, BE$44,),
         ""
      ),
      IF($I53=2,
         IFBLANK(
            _xldudf_CX_PUSH(BE53, CX_ENTITY, $B53, BE$11, BE$14, BE$44,),
            ""
         ),
         IF($I53=3,
            "",
            IFBLANK(
               _xldudf_CX_PUSH(BE53, CX_ENTITY, $B53, BE$11, BE$14, BE$44,),
               ""
            )
         )
      )
   )
)),"")</f>
        <v/>
      </c>
      <c r="DY53" s="1883" t="str" cm="1">
        <f t="array" aca="1" ref="DY53" ca="1">IFERROR(IF(BF53*fxVal_normal=_CF!BF53,"",IF(OR(BF53="", NOT(ISNUMBER(BF53)), ISERROR(BF53), $B53=""), "",
   IF($I53=1,
      IFBLANK(
         _xldudf_CX_PUSH(BF53*fxVal_normal, CX_ENTITY, $B53, BF$11, BF$14, BF$44,),
         ""
      ),
      IF($I53=2,
         IFBLANK(
            _xldudf_CX_PUSH(BF53, CX_ENTITY, $B53, BF$11, BF$14, BF$44,),
            ""
         ),
         IF($I53=3,
            "",
            IFBLANK(
               _xldudf_CX_PUSH(BF53, CX_ENTITY, $B53, BF$11, BF$14, BF$44,),
               ""
            )
         )
      )
   )
)),"")</f>
        <v/>
      </c>
      <c r="DZ53" s="1883" t="str" cm="1">
        <f t="array" aca="1" ref="DZ53" ca="1">IFERROR(IF(BG53*fxVal_normal=_CF!BG53,"",IF(OR(BG53="", NOT(ISNUMBER(BG53)), ISERROR(BG53), $B53=""), "",
   IF($I53=1,
      IFBLANK(
         _xldudf_CX_PUSH(BG53*fxVal_normal, CX_ENTITY, $B53, BG$11, BG$14, BG$44,),
         ""
      ),
      IF($I53=2,
         IFBLANK(
            _xldudf_CX_PUSH(BG53, CX_ENTITY, $B53, BG$11, BG$14, BG$44,),
            ""
         ),
         IF($I53=3,
            "",
            IFBLANK(
               _xldudf_CX_PUSH(BG53, CX_ENTITY, $B53, BG$11, BG$14, BG$44,),
               ""
            )
         )
      )
   )
)),"")</f>
        <v/>
      </c>
      <c r="EA53" s="1883" t="str" cm="1">
        <f t="array" aca="1" ref="EA53" ca="1">IFERROR(IF(BH53*fxVal_normal=_CF!BH53,"",IF(OR(BH53="", NOT(ISNUMBER(BH53)), ISERROR(BH53), $B53=""), "",
   IF($I53=1,
      IFBLANK(
         _xldudf_CX_PUSH(BH53*fxVal_normal, CX_ENTITY, $B53, BH$11, BH$14, BH$44,),
         ""
      ),
      IF($I53=2,
         IFBLANK(
            _xldudf_CX_PUSH(BH53, CX_ENTITY, $B53, BH$11, BH$14, BH$44,),
            ""
         ),
         IF($I53=3,
            "",
            IFBLANK(
               _xldudf_CX_PUSH(BH53, CX_ENTITY, $B53, BH$11, BH$14, BH$44,),
               ""
            )
         )
      )
   )
)),"")</f>
        <v/>
      </c>
      <c r="EB53" s="1883" t="str" cm="1">
        <f t="array" aca="1" ref="EB53" ca="1">IFERROR(IF(BI53*fxVal_normal=_CF!BI53,"",IF(OR(BI53="", NOT(ISNUMBER(BI53)), ISERROR(BI53), $B53=""), "",
   IF($I53=1,
      IFBLANK(
         _xldudf_CX_PUSH(BI53*fxVal_normal, CX_ENTITY, $B53, BI$11, BI$14, BI$44,),
         ""
      ),
      IF($I53=2,
         IFBLANK(
            _xldudf_CX_PUSH(BI53, CX_ENTITY, $B53, BI$11, BI$14, BI$44,),
            ""
         ),
         IF($I53=3,
            "",
            IFBLANK(
               _xldudf_CX_PUSH(BI53, CX_ENTITY, $B53, BI$11, BI$14, BI$44,),
               ""
            )
         )
      )
   )
)),"")</f>
        <v/>
      </c>
      <c r="EC53" s="1883" t="str" cm="1">
        <f t="array" aca="1" ref="EC53" ca="1">IFERROR(IF(BJ53*fxVal_normal=_CF!BJ53,"",IF(OR(BJ53="", NOT(ISNUMBER(BJ53)), ISERROR(BJ53), $B53=""), "",
   IF($I53=1,
      IFBLANK(
         _xldudf_CX_PUSH(BJ53*fxVal_normal, CX_ENTITY, $B53, BJ$11, BJ$14, BJ$44,),
         ""
      ),
      IF($I53=2,
         IFBLANK(
            _xldudf_CX_PUSH(BJ53, CX_ENTITY, $B53, BJ$11, BJ$14, BJ$44,),
            ""
         ),
         IF($I53=3,
            "",
            IFBLANK(
               _xldudf_CX_PUSH(BJ53, CX_ENTITY, $B53, BJ$11, BJ$14, BJ$44,),
               ""
            )
         )
      )
   )
)),"")</f>
        <v/>
      </c>
      <c r="ED53" s="1883" t="str" cm="1">
        <f t="array" aca="1" ref="ED53" ca="1">IFERROR(IF(BK53*fxVal_normal=_CF!BK53,"",IF(OR(BK53="", NOT(ISNUMBER(BK53)), ISERROR(BK53), $B53=""), "",
   IF($I53=1,
      IFBLANK(
         _xldudf_CX_PUSH(BK53*fxVal_normal, CX_ENTITY, $B53, BK$11, BK$14, BK$44,),
         ""
      ),
      IF($I53=2,
         IFBLANK(
            _xldudf_CX_PUSH(BK53, CX_ENTITY, $B53, BK$11, BK$14, BK$44,),
            ""
         ),
         IF($I53=3,
            "",
            IFBLANK(
               _xldudf_CX_PUSH(BK53, CX_ENTITY, $B53, BK$11, BK$14, BK$44,),
               ""
            )
         )
      )
   )
)),"")</f>
        <v/>
      </c>
      <c r="EE53" s="1883" t="str" cm="1">
        <f t="array" aca="1" ref="EE53" ca="1">IFERROR(IF(BL53*fxVal_normal=_CF!BL53,"",IF(OR(BL53="", NOT(ISNUMBER(BL53)), ISERROR(BL53), $B53=""), "",
   IF($I53=1,
      IFBLANK(
         _xldudf_CX_PUSH(BL53*fxVal_normal, CX_ENTITY, $B53, BL$11, BL$14, BL$44,),
         ""
      ),
      IF($I53=2,
         IFBLANK(
            _xldudf_CX_PUSH(BL53, CX_ENTITY, $B53, BL$11, BL$14, BL$44,),
            ""
         ),
         IF($I53=3,
            "",
            IFBLANK(
               _xldudf_CX_PUSH(BL53, CX_ENTITY, $B53, BL$11, BL$14, BL$44,),
               ""
            )
         )
      )
   )
)),"")</f>
        <v/>
      </c>
      <c r="EF53" s="1883" t="str" cm="1">
        <f t="array" aca="1" ref="EF53" ca="1">IFERROR(IF(BM53*fxVal_normal=_CF!BM53,"",IF(OR(BM53="", NOT(ISNUMBER(BM53)), ISERROR(BM53), $B53=""), "",
   IF($I53=1,
      IFBLANK(
         _xldudf_CX_PUSH(BM53*fxVal_normal, CX_ENTITY, $B53, BM$11, BM$14, BM$44,),
         ""
      ),
      IF($I53=2,
         IFBLANK(
            _xldudf_CX_PUSH(BM53, CX_ENTITY, $B53, BM$11, BM$14, BM$44,),
            ""
         ),
         IF($I53=3,
            "",
            IFBLANK(
               _xldudf_CX_PUSH(BM53, CX_ENTITY, $B53, BM$11, BM$14, BM$44,),
               ""
            )
         )
      )
   )
)),"")</f>
        <v/>
      </c>
      <c r="EG53" s="1883" t="str" cm="1">
        <f t="array" aca="1" ref="EG53" ca="1">IFERROR(IF(BN53*fxVal_normal=_CF!BN53,"",IF(OR(BN53="", NOT(ISNUMBER(BN53)), ISERROR(BN53), $B53=""), "",
   IF($I53=1,
      IFBLANK(
         _xldudf_CX_PUSH(BN53*fxVal_normal, CX_ENTITY, $B53, BN$11, BN$14, BN$44,),
         ""
      ),
      IF($I53=2,
         IFBLANK(
            _xldudf_CX_PUSH(BN53, CX_ENTITY, $B53, BN$11, BN$14, BN$44,),
            ""
         ),
         IF($I53=3,
            "",
            IFBLANK(
               _xldudf_CX_PUSH(BN53, CX_ENTITY, $B53, BN$11, BN$14, BN$44,),
               ""
            )
         )
      )
   )
)),"")</f>
        <v/>
      </c>
    </row>
    <row r="54" spans="1:137" ht="21" customHeight="1">
      <c r="A54" s="1626"/>
      <c r="B54" s="811" t="str" cm="1">
        <f t="array" ref="B54">IFBLANK( _CF!F54,"")</f>
        <v>Cash Interest Expense (CIE)</v>
      </c>
      <c r="C54" s="811" t="str" cm="1">
        <f t="array" ref="C54">IFBLANK(_CF!C54,"")</f>
        <v>Cash Interest Expense (CIE) (Company View)</v>
      </c>
      <c r="D54" s="1549"/>
      <c r="E54" s="574"/>
      <c r="F54" s="574"/>
      <c r="G54" s="574"/>
      <c r="H54" s="401">
        <v>0</v>
      </c>
      <c r="I54" s="401">
        <v>1</v>
      </c>
      <c r="J54" s="401"/>
      <c r="K54" s="401"/>
      <c r="N54" s="158"/>
      <c r="O54" s="101"/>
      <c r="P54" s="52"/>
      <c r="Q54" s="101"/>
      <c r="R54" s="126"/>
      <c r="S54" s="101"/>
      <c r="T54" s="101"/>
      <c r="U54" s="39"/>
      <c r="W54" s="932" t="str">
        <f t="shared" si="8"/>
        <v>Budget</v>
      </c>
      <c r="X54" s="815">
        <f>_CF!X54</f>
        <v>-1</v>
      </c>
      <c r="Y54" s="709">
        <f t="shared" si="6"/>
        <v>2</v>
      </c>
      <c r="Z54" s="198" cm="1">
        <f t="array" ref="Z54">_xlfn.SWITCH(
    TRUE,
    _CF!$L54=TRUE, 1,
    _CF!$L54=FALSE,-1,
    _CF!$L54=-1,0,
"n/a"
)</f>
        <v>1</v>
      </c>
      <c r="AA54" s="200"/>
      <c r="AB54" s="88" t="str">
        <f>_CF!AB54</f>
        <v>Cash Interest Expense (CIE)</v>
      </c>
      <c r="AC54" s="88" t="e" cm="1" vm="5">
        <f t="array" aca="1" ref="AC54" ca="1">_xlfn.LET(
_xlpm._termname, $AB54,
_xlpm._iconname, "find",
_xlpm._icon, fx_getIcon(_xlpm._iconname),
_xlpm._location, _xlfn.XLOOKUP(LOWER(_xlpm._termname), LOWER(tbl_acctDef[Term]),tbl_acctDef[Term]),
_xlpm._hyperlink, HYPERLINK("#"&amp;CELL("address",_xlpm._location), _xlpm._icon),
IFERROR(_xlpm._hyperlink,"")
)</f>
        <v>#VALUE!</v>
      </c>
      <c r="AD54" s="2281">
        <v>1</v>
      </c>
      <c r="AE54" s="2281">
        <v>1</v>
      </c>
      <c r="AF54" s="2281">
        <v>1</v>
      </c>
      <c r="AG54" s="2281">
        <v>1</v>
      </c>
      <c r="AH54" s="2281">
        <v>1</v>
      </c>
      <c r="AI54" s="2281">
        <v>1</v>
      </c>
      <c r="AJ54" s="2281">
        <v>1</v>
      </c>
      <c r="AK54" s="2281">
        <v>1</v>
      </c>
      <c r="AL54" s="2281">
        <v>1</v>
      </c>
      <c r="AM54" s="2281">
        <v>1</v>
      </c>
      <c r="AN54" s="2281">
        <v>1</v>
      </c>
      <c r="AO54" s="2281">
        <v>1</v>
      </c>
      <c r="AP54" s="2281">
        <v>1</v>
      </c>
      <c r="AQ54" s="2281">
        <v>1</v>
      </c>
      <c r="AR54" s="2281">
        <v>1</v>
      </c>
      <c r="AS54" s="2281">
        <v>1</v>
      </c>
      <c r="AT54" s="2281">
        <v>1</v>
      </c>
      <c r="AU54" s="2281">
        <v>1</v>
      </c>
      <c r="AV54" s="2281">
        <v>1</v>
      </c>
      <c r="AW54" s="2281">
        <v>1</v>
      </c>
      <c r="AX54" s="2281">
        <v>1</v>
      </c>
      <c r="AY54" s="2281">
        <v>1</v>
      </c>
      <c r="AZ54" s="2281">
        <v>1</v>
      </c>
      <c r="BA54" s="2281">
        <v>1</v>
      </c>
      <c r="BB54" s="2281">
        <v>1</v>
      </c>
      <c r="BC54" s="2281">
        <v>1</v>
      </c>
      <c r="BD54" s="2281">
        <v>1</v>
      </c>
      <c r="BE54" s="2281">
        <v>1</v>
      </c>
      <c r="BF54" s="2281">
        <v>1</v>
      </c>
      <c r="BG54" s="2281">
        <v>1</v>
      </c>
      <c r="BH54" s="2281">
        <v>1</v>
      </c>
      <c r="BI54" s="2281">
        <v>1</v>
      </c>
      <c r="BJ54" s="2281">
        <v>1</v>
      </c>
      <c r="BK54" s="2281">
        <v>1</v>
      </c>
      <c r="BL54" s="2281">
        <v>1</v>
      </c>
      <c r="BM54" s="2281">
        <v>1</v>
      </c>
      <c r="BN54" s="2281">
        <v>1</v>
      </c>
      <c r="BO54" s="2115"/>
      <c r="BP54" s="2115"/>
      <c r="BQ54" s="2115"/>
      <c r="BR54" s="2115"/>
      <c r="BS54" s="2115"/>
      <c r="BT54" s="2115"/>
      <c r="BU54" s="2115"/>
      <c r="BV54" s="2115"/>
      <c r="BW54" s="2115"/>
      <c r="BX54" s="2115"/>
      <c r="BY54" s="2115"/>
      <c r="BZ54" s="2115"/>
      <c r="CA54" s="1330"/>
      <c r="CB54" s="537"/>
      <c r="CC54" s="1484"/>
      <c r="CD54" s="1461" t="e" cm="1">
        <f t="array" aca="1" ref="CD54" ca="1">_xlfn.LET( _xlpm.CheckBlank, SUM(CF!$AD54:$BN54) = 0, IF(_xlpm.CheckBlank, "", SUM(_xlfn._xlws.FILTER(CF!$AD54:$BN54,(YEAR(CF!$AD$12:$BN$12)=CF!CD$12)*(array_timeline&lt;=CF!CD$11)))))</f>
        <v>#NAME?</v>
      </c>
      <c r="CE54" s="1461" t="e" cm="1">
        <f t="array" aca="1" ref="CE54" ca="1">_xlfn.LET( _xlpm.CheckBlank, SUM(CF!$AD54:$BN54) = 0, IF(_xlpm.CheckBlank, "", SUM(_xlfn._xlws.FILTER(CF!$AD54:$BN54,(YEAR(CF!$AD$12:$BN$12)=CF!CE$12)*(array_timeline&lt;=CF!CE$11)))))</f>
        <v>#NAME?</v>
      </c>
      <c r="CF54" s="1314"/>
      <c r="CG54" s="1461" t="e" cm="1">
        <f t="array" aca="1" ref="CG54" ca="1">_xlfn.LET(_xlpm.CheckBlank,SUM(CF!$AD54:$BN54)=0,IF(_xlpm.CheckBlank,"",SUM(_xlfn._xlws.FILTER(CF!$AD54:$BN54,(YEAR(CF!$AD$12:$BN$12)=CF!CG$12)*(array_timeline&lt;=CF!CG$11)))))</f>
        <v>#NAME?</v>
      </c>
      <c r="CH54" s="1461" t="e" cm="1">
        <f t="array" aca="1" ref="CH54" ca="1">_xlfn.LET(_xlpm.CheckBlank,SUM(CF!$AD54:$BN54)=0,IF(_xlpm.CheckBlank,"",SUM(_xlfn._xlws.FILTER(CF!$AD54:$BN54,(YEAR(CF!$AD$12:$BN$12)=CF!CH$12)*(array_timeline&lt;=CF!CH$11)))))</f>
        <v>#NAME?</v>
      </c>
      <c r="CI54" s="1314"/>
      <c r="CJ54" s="1461" cm="1">
        <f t="array" ref="CJ54">_xlfn.LET( _xlpm.CheckBlank, SUM(CF!$AD54:$BN54) = 0, IF(_xlpm.CheckBlank, "", SUM(_xlfn.TAKE(_xlfn.DROP(CF!$AD54:$BN54, ,-DATEDIFF(CF!CJ$11, val_asOfDate,"M")),1,-12))))</f>
        <v>12</v>
      </c>
      <c r="CK54" s="1461" cm="1">
        <f t="array" ref="CK54">_xlfn.LET( _xlpm.CheckBlank, SUM(CF!$AD54:$BN54) = 0, IF(_xlpm.CheckBlank, "", SUM(_xlfn.TAKE(_xlfn.DROP(CF!$AD54:$BN54, ,-DATEDIFF(CF!CK$11, val_asOfDate,"M")),1,-12))))</f>
        <v>12</v>
      </c>
      <c r="CL54" s="1314"/>
      <c r="CM54" s="541" t="e">
        <f t="shared" ca="1" si="7"/>
        <v>#NAME?</v>
      </c>
      <c r="CN54" s="541" t="e">
        <f t="shared" ca="1" si="7"/>
        <v>#NAME?</v>
      </c>
      <c r="CO54" s="34"/>
      <c r="CW54" s="1883" t="str" cm="1">
        <f t="array" aca="1" ref="CW54" ca="1">IFERROR(IF(AD54*fxVal_normal=_CF!AD54,"",IF(OR(AD54="", NOT(ISNUMBER(AD54)), ISERROR(AD54), $B54=""), "",
   IF($I54=1,
      IFBLANK(
         _xldudf_CX_PUSH(AD54*fxVal_normal, CX_ENTITY, $B54, AD$11, AD$14, AD$44,),
         ""
      ),
      IF($I54=2,
         IFBLANK(
            _xldudf_CX_PUSH(AD54, CX_ENTITY, $B54, AD$11, AD$14, AD$44,),
            ""
         ),
         IF($I54=3,
            "",
            IFBLANK(
               _xldudf_CX_PUSH(AD54, CX_ENTITY, $B54, AD$11, AD$14, AD$44,),
               ""
            )
         )
      )
   )
)),"")</f>
        <v/>
      </c>
      <c r="CX54" s="1883" t="str" cm="1">
        <f t="array" aca="1" ref="CX54" ca="1">IFERROR(IF(AE54*fxVal_normal=_CF!AE54,"",IF(OR(AE54="", NOT(ISNUMBER(AE54)), ISERROR(AE54), $B54=""), "",
   IF($I54=1,
      IFBLANK(
         _xldudf_CX_PUSH(AE54*fxVal_normal, CX_ENTITY, $B54, AE$11, AE$14, AE$44,),
         ""
      ),
      IF($I54=2,
         IFBLANK(
            _xldudf_CX_PUSH(AE54, CX_ENTITY, $B54, AE$11, AE$14, AE$44,),
            ""
         ),
         IF($I54=3,
            "",
            IFBLANK(
               _xldudf_CX_PUSH(AE54, CX_ENTITY, $B54, AE$11, AE$14, AE$44,),
               ""
            )
         )
      )
   )
)),"")</f>
        <v/>
      </c>
      <c r="CY54" s="1883" t="str" cm="1">
        <f t="array" aca="1" ref="CY54" ca="1">IFERROR(IF(AF54*fxVal_normal=_CF!AF54,"",IF(OR(AF54="", NOT(ISNUMBER(AF54)), ISERROR(AF54), $B54=""), "",
   IF($I54=1,
      IFBLANK(
         _xldudf_CX_PUSH(AF54*fxVal_normal, CX_ENTITY, $B54, AF$11, AF$14, AF$44,),
         ""
      ),
      IF($I54=2,
         IFBLANK(
            _xldudf_CX_PUSH(AF54, CX_ENTITY, $B54, AF$11, AF$14, AF$44,),
            ""
         ),
         IF($I54=3,
            "",
            IFBLANK(
               _xldudf_CX_PUSH(AF54, CX_ENTITY, $B54, AF$11, AF$14, AF$44,),
               ""
            )
         )
      )
   )
)),"")</f>
        <v/>
      </c>
      <c r="CZ54" s="1883" t="str" cm="1">
        <f t="array" aca="1" ref="CZ54" ca="1">IFERROR(IF(AG54*fxVal_normal=_CF!AG54,"",IF(OR(AG54="", NOT(ISNUMBER(AG54)), ISERROR(AG54), $B54=""), "",
   IF($I54=1,
      IFBLANK(
         _xldudf_CX_PUSH(AG54*fxVal_normal, CX_ENTITY, $B54, AG$11, AG$14, AG$44,),
         ""
      ),
      IF($I54=2,
         IFBLANK(
            _xldudf_CX_PUSH(AG54, CX_ENTITY, $B54, AG$11, AG$14, AG$44,),
            ""
         ),
         IF($I54=3,
            "",
            IFBLANK(
               _xldudf_CX_PUSH(AG54, CX_ENTITY, $B54, AG$11, AG$14, AG$44,),
               ""
            )
         )
      )
   )
)),"")</f>
        <v/>
      </c>
      <c r="DA54" s="1883" t="str" cm="1">
        <f t="array" aca="1" ref="DA54" ca="1">IFERROR(IF(AH54*fxVal_normal=_CF!AH54,"",IF(OR(AH54="", NOT(ISNUMBER(AH54)), ISERROR(AH54), $B54=""), "",
   IF($I54=1,
      IFBLANK(
         _xldudf_CX_PUSH(AH54*fxVal_normal, CX_ENTITY, $B54, AH$11, AH$14, AH$44,),
         ""
      ),
      IF($I54=2,
         IFBLANK(
            _xldudf_CX_PUSH(AH54, CX_ENTITY, $B54, AH$11, AH$14, AH$44,),
            ""
         ),
         IF($I54=3,
            "",
            IFBLANK(
               _xldudf_CX_PUSH(AH54, CX_ENTITY, $B54, AH$11, AH$14, AH$44,),
               ""
            )
         )
      )
   )
)),"")</f>
        <v/>
      </c>
      <c r="DB54" s="1883" t="str" cm="1">
        <f t="array" aca="1" ref="DB54" ca="1">IFERROR(IF(AI54*fxVal_normal=_CF!AI54,"",IF(OR(AI54="", NOT(ISNUMBER(AI54)), ISERROR(AI54), $B54=""), "",
   IF($I54=1,
      IFBLANK(
         _xldudf_CX_PUSH(AI54*fxVal_normal, CX_ENTITY, $B54, AI$11, AI$14, AI$44,),
         ""
      ),
      IF($I54=2,
         IFBLANK(
            _xldudf_CX_PUSH(AI54, CX_ENTITY, $B54, AI$11, AI$14, AI$44,),
            ""
         ),
         IF($I54=3,
            "",
            IFBLANK(
               _xldudf_CX_PUSH(AI54, CX_ENTITY, $B54, AI$11, AI$14, AI$44,),
               ""
            )
         )
      )
   )
)),"")</f>
        <v/>
      </c>
      <c r="DC54" s="1883" t="str" cm="1">
        <f t="array" aca="1" ref="DC54" ca="1">IFERROR(IF(AJ54*fxVal_normal=_CF!AJ54,"",IF(OR(AJ54="", NOT(ISNUMBER(AJ54)), ISERROR(AJ54), $B54=""), "",
   IF($I54=1,
      IFBLANK(
         _xldudf_CX_PUSH(AJ54*fxVal_normal, CX_ENTITY, $B54, AJ$11, AJ$14, AJ$44,),
         ""
      ),
      IF($I54=2,
         IFBLANK(
            _xldudf_CX_PUSH(AJ54, CX_ENTITY, $B54, AJ$11, AJ$14, AJ$44,),
            ""
         ),
         IF($I54=3,
            "",
            IFBLANK(
               _xldudf_CX_PUSH(AJ54, CX_ENTITY, $B54, AJ$11, AJ$14, AJ$44,),
               ""
            )
         )
      )
   )
)),"")</f>
        <v/>
      </c>
      <c r="DD54" s="1883" t="str" cm="1">
        <f t="array" aca="1" ref="DD54" ca="1">IFERROR(IF(AK54*fxVal_normal=_CF!AK54,"",IF(OR(AK54="", NOT(ISNUMBER(AK54)), ISERROR(AK54), $B54=""), "",
   IF($I54=1,
      IFBLANK(
         _xldudf_CX_PUSH(AK54*fxVal_normal, CX_ENTITY, $B54, AK$11, AK$14, AK$44,),
         ""
      ),
      IF($I54=2,
         IFBLANK(
            _xldudf_CX_PUSH(AK54, CX_ENTITY, $B54, AK$11, AK$14, AK$44,),
            ""
         ),
         IF($I54=3,
            "",
            IFBLANK(
               _xldudf_CX_PUSH(AK54, CX_ENTITY, $B54, AK$11, AK$14, AK$44,),
               ""
            )
         )
      )
   )
)),"")</f>
        <v/>
      </c>
      <c r="DE54" s="1883" t="str" cm="1">
        <f t="array" aca="1" ref="DE54" ca="1">IFERROR(IF(AL54*fxVal_normal=_CF!AL54,"",IF(OR(AL54="", NOT(ISNUMBER(AL54)), ISERROR(AL54), $B54=""), "",
   IF($I54=1,
      IFBLANK(
         _xldudf_CX_PUSH(AL54*fxVal_normal, CX_ENTITY, $B54, AL$11, AL$14, AL$44,),
         ""
      ),
      IF($I54=2,
         IFBLANK(
            _xldudf_CX_PUSH(AL54, CX_ENTITY, $B54, AL$11, AL$14, AL$44,),
            ""
         ),
         IF($I54=3,
            "",
            IFBLANK(
               _xldudf_CX_PUSH(AL54, CX_ENTITY, $B54, AL$11, AL$14, AL$44,),
               ""
            )
         )
      )
   )
)),"")</f>
        <v/>
      </c>
      <c r="DF54" s="1883" t="str" cm="1">
        <f t="array" aca="1" ref="DF54" ca="1">IFERROR(IF(AM54*fxVal_normal=_CF!AM54,"",IF(OR(AM54="", NOT(ISNUMBER(AM54)), ISERROR(AM54), $B54=""), "",
   IF($I54=1,
      IFBLANK(
         _xldudf_CX_PUSH(AM54*fxVal_normal, CX_ENTITY, $B54, AM$11, AM$14, AM$44,),
         ""
      ),
      IF($I54=2,
         IFBLANK(
            _xldudf_CX_PUSH(AM54, CX_ENTITY, $B54, AM$11, AM$14, AM$44,),
            ""
         ),
         IF($I54=3,
            "",
            IFBLANK(
               _xldudf_CX_PUSH(AM54, CX_ENTITY, $B54, AM$11, AM$14, AM$44,),
               ""
            )
         )
      )
   )
)),"")</f>
        <v/>
      </c>
      <c r="DG54" s="1883" t="str" cm="1">
        <f t="array" aca="1" ref="DG54" ca="1">IFERROR(IF(AN54*fxVal_normal=_CF!AN54,"",IF(OR(AN54="", NOT(ISNUMBER(AN54)), ISERROR(AN54), $B54=""), "",
   IF($I54=1,
      IFBLANK(
         _xldudf_CX_PUSH(AN54*fxVal_normal, CX_ENTITY, $B54, AN$11, AN$14, AN$44,),
         ""
      ),
      IF($I54=2,
         IFBLANK(
            _xldudf_CX_PUSH(AN54, CX_ENTITY, $B54, AN$11, AN$14, AN$44,),
            ""
         ),
         IF($I54=3,
            "",
            IFBLANK(
               _xldudf_CX_PUSH(AN54, CX_ENTITY, $B54, AN$11, AN$14, AN$44,),
               ""
            )
         )
      )
   )
)),"")</f>
        <v/>
      </c>
      <c r="DH54" s="1883" t="str" cm="1">
        <f t="array" aca="1" ref="DH54" ca="1">IFERROR(IF(AO54*fxVal_normal=_CF!AO54,"",IF(OR(AO54="", NOT(ISNUMBER(AO54)), ISERROR(AO54), $B54=""), "",
   IF($I54=1,
      IFBLANK(
         _xldudf_CX_PUSH(AO54*fxVal_normal, CX_ENTITY, $B54, AO$11, AO$14, AO$44,),
         ""
      ),
      IF($I54=2,
         IFBLANK(
            _xldudf_CX_PUSH(AO54, CX_ENTITY, $B54, AO$11, AO$14, AO$44,),
            ""
         ),
         IF($I54=3,
            "",
            IFBLANK(
               _xldudf_CX_PUSH(AO54, CX_ENTITY, $B54, AO$11, AO$14, AO$44,),
               ""
            )
         )
      )
   )
)),"")</f>
        <v/>
      </c>
      <c r="DI54" s="1883" t="str" cm="1">
        <f t="array" aca="1" ref="DI54" ca="1">IFERROR(IF(AP54*fxVal_normal=_CF!AP54,"",IF(OR(AP54="", NOT(ISNUMBER(AP54)), ISERROR(AP54), $B54=""), "",
   IF($I54=1,
      IFBLANK(
         _xldudf_CX_PUSH(AP54*fxVal_normal, CX_ENTITY, $B54, AP$11, AP$14, AP$44,),
         ""
      ),
      IF($I54=2,
         IFBLANK(
            _xldudf_CX_PUSH(AP54, CX_ENTITY, $B54, AP$11, AP$14, AP$44,),
            ""
         ),
         IF($I54=3,
            "",
            IFBLANK(
               _xldudf_CX_PUSH(AP54, CX_ENTITY, $B54, AP$11, AP$14, AP$44,),
               ""
            )
         )
      )
   )
)),"")</f>
        <v/>
      </c>
      <c r="DJ54" s="1883" t="str" cm="1">
        <f t="array" aca="1" ref="DJ54" ca="1">IFERROR(IF(AQ54*fxVal_normal=_CF!AQ54,"",IF(OR(AQ54="", NOT(ISNUMBER(AQ54)), ISERROR(AQ54), $B54=""), "",
   IF($I54=1,
      IFBLANK(
         _xldudf_CX_PUSH(AQ54*fxVal_normal, CX_ENTITY, $B54, AQ$11, AQ$14, AQ$44,),
         ""
      ),
      IF($I54=2,
         IFBLANK(
            _xldudf_CX_PUSH(AQ54, CX_ENTITY, $B54, AQ$11, AQ$14, AQ$44,),
            ""
         ),
         IF($I54=3,
            "",
            IFBLANK(
               _xldudf_CX_PUSH(AQ54, CX_ENTITY, $B54, AQ$11, AQ$14, AQ$44,),
               ""
            )
         )
      )
   )
)),"")</f>
        <v/>
      </c>
      <c r="DK54" s="1883" t="str" cm="1">
        <f t="array" aca="1" ref="DK54" ca="1">IFERROR(IF(AR54*fxVal_normal=_CF!AR54,"",IF(OR(AR54="", NOT(ISNUMBER(AR54)), ISERROR(AR54), $B54=""), "",
   IF($I54=1,
      IFBLANK(
         _xldudf_CX_PUSH(AR54*fxVal_normal, CX_ENTITY, $B54, AR$11, AR$14, AR$44,),
         ""
      ),
      IF($I54=2,
         IFBLANK(
            _xldudf_CX_PUSH(AR54, CX_ENTITY, $B54, AR$11, AR$14, AR$44,),
            ""
         ),
         IF($I54=3,
            "",
            IFBLANK(
               _xldudf_CX_PUSH(AR54, CX_ENTITY, $B54, AR$11, AR$14, AR$44,),
               ""
            )
         )
      )
   )
)),"")</f>
        <v/>
      </c>
      <c r="DL54" s="1883" t="str" cm="1">
        <f t="array" aca="1" ref="DL54" ca="1">IFERROR(IF(AS54*fxVal_normal=_CF!AS54,"",IF(OR(AS54="", NOT(ISNUMBER(AS54)), ISERROR(AS54), $B54=""), "",
   IF($I54=1,
      IFBLANK(
         _xldudf_CX_PUSH(AS54*fxVal_normal, CX_ENTITY, $B54, AS$11, AS$14, AS$44,),
         ""
      ),
      IF($I54=2,
         IFBLANK(
            _xldudf_CX_PUSH(AS54, CX_ENTITY, $B54, AS$11, AS$14, AS$44,),
            ""
         ),
         IF($I54=3,
            "",
            IFBLANK(
               _xldudf_CX_PUSH(AS54, CX_ENTITY, $B54, AS$11, AS$14, AS$44,),
               ""
            )
         )
      )
   )
)),"")</f>
        <v/>
      </c>
      <c r="DM54" s="1883" t="str" cm="1">
        <f t="array" aca="1" ref="DM54" ca="1">IFERROR(IF(AT54*fxVal_normal=_CF!AT54,"",IF(OR(AT54="", NOT(ISNUMBER(AT54)), ISERROR(AT54), $B54=""), "",
   IF($I54=1,
      IFBLANK(
         _xldudf_CX_PUSH(AT54*fxVal_normal, CX_ENTITY, $B54, AT$11, AT$14, AT$44,),
         ""
      ),
      IF($I54=2,
         IFBLANK(
            _xldudf_CX_PUSH(AT54, CX_ENTITY, $B54, AT$11, AT$14, AT$44,),
            ""
         ),
         IF($I54=3,
            "",
            IFBLANK(
               _xldudf_CX_PUSH(AT54, CX_ENTITY, $B54, AT$11, AT$14, AT$44,),
               ""
            )
         )
      )
   )
)),"")</f>
        <v/>
      </c>
      <c r="DN54" s="1883" t="str" cm="1">
        <f t="array" aca="1" ref="DN54" ca="1">IFERROR(IF(AU54*fxVal_normal=_CF!AU54,"",IF(OR(AU54="", NOT(ISNUMBER(AU54)), ISERROR(AU54), $B54=""), "",
   IF($I54=1,
      IFBLANK(
         _xldudf_CX_PUSH(AU54*fxVal_normal, CX_ENTITY, $B54, AU$11, AU$14, AU$44,),
         ""
      ),
      IF($I54=2,
         IFBLANK(
            _xldudf_CX_PUSH(AU54, CX_ENTITY, $B54, AU$11, AU$14, AU$44,),
            ""
         ),
         IF($I54=3,
            "",
            IFBLANK(
               _xldudf_CX_PUSH(AU54, CX_ENTITY, $B54, AU$11, AU$14, AU$44,),
               ""
            )
         )
      )
   )
)),"")</f>
        <v/>
      </c>
      <c r="DO54" s="1883" t="str" cm="1">
        <f t="array" aca="1" ref="DO54" ca="1">IFERROR(IF(AV54*fxVal_normal=_CF!AV54,"",IF(OR(AV54="", NOT(ISNUMBER(AV54)), ISERROR(AV54), $B54=""), "",
   IF($I54=1,
      IFBLANK(
         _xldudf_CX_PUSH(AV54*fxVal_normal, CX_ENTITY, $B54, AV$11, AV$14, AV$44,),
         ""
      ),
      IF($I54=2,
         IFBLANK(
            _xldudf_CX_PUSH(AV54, CX_ENTITY, $B54, AV$11, AV$14, AV$44,),
            ""
         ),
         IF($I54=3,
            "",
            IFBLANK(
               _xldudf_CX_PUSH(AV54, CX_ENTITY, $B54, AV$11, AV$14, AV$44,),
               ""
            )
         )
      )
   )
)),"")</f>
        <v/>
      </c>
      <c r="DP54" s="1883" t="str" cm="1">
        <f t="array" aca="1" ref="DP54" ca="1">IFERROR(IF(AW54*fxVal_normal=_CF!AW54,"",IF(OR(AW54="", NOT(ISNUMBER(AW54)), ISERROR(AW54), $B54=""), "",
   IF($I54=1,
      IFBLANK(
         _xldudf_CX_PUSH(AW54*fxVal_normal, CX_ENTITY, $B54, AW$11, AW$14, AW$44,),
         ""
      ),
      IF($I54=2,
         IFBLANK(
            _xldudf_CX_PUSH(AW54, CX_ENTITY, $B54, AW$11, AW$14, AW$44,),
            ""
         ),
         IF($I54=3,
            "",
            IFBLANK(
               _xldudf_CX_PUSH(AW54, CX_ENTITY, $B54, AW$11, AW$14, AW$44,),
               ""
            )
         )
      )
   )
)),"")</f>
        <v/>
      </c>
      <c r="DQ54" s="1883" t="str" cm="1">
        <f t="array" aca="1" ref="DQ54" ca="1">IFERROR(IF(AX54*fxVal_normal=_CF!AX54,"",IF(OR(AX54="", NOT(ISNUMBER(AX54)), ISERROR(AX54), $B54=""), "",
   IF($I54=1,
      IFBLANK(
         _xldudf_CX_PUSH(AX54*fxVal_normal, CX_ENTITY, $B54, AX$11, AX$14, AX$44,),
         ""
      ),
      IF($I54=2,
         IFBLANK(
            _xldudf_CX_PUSH(AX54, CX_ENTITY, $B54, AX$11, AX$14, AX$44,),
            ""
         ),
         IF($I54=3,
            "",
            IFBLANK(
               _xldudf_CX_PUSH(AX54, CX_ENTITY, $B54, AX$11, AX$14, AX$44,),
               ""
            )
         )
      )
   )
)),"")</f>
        <v/>
      </c>
      <c r="DR54" s="1883" t="str" cm="1">
        <f t="array" aca="1" ref="DR54" ca="1">IFERROR(IF(AY54*fxVal_normal=_CF!AY54,"",IF(OR(AY54="", NOT(ISNUMBER(AY54)), ISERROR(AY54), $B54=""), "",
   IF($I54=1,
      IFBLANK(
         _xldudf_CX_PUSH(AY54*fxVal_normal, CX_ENTITY, $B54, AY$11, AY$14, AY$44,),
         ""
      ),
      IF($I54=2,
         IFBLANK(
            _xldudf_CX_PUSH(AY54, CX_ENTITY, $B54, AY$11, AY$14, AY$44,),
            ""
         ),
         IF($I54=3,
            "",
            IFBLANK(
               _xldudf_CX_PUSH(AY54, CX_ENTITY, $B54, AY$11, AY$14, AY$44,),
               ""
            )
         )
      )
   )
)),"")</f>
        <v/>
      </c>
      <c r="DS54" s="1883" t="str" cm="1">
        <f t="array" aca="1" ref="DS54" ca="1">IFERROR(IF(AZ54*fxVal_normal=_CF!AZ54,"",IF(OR(AZ54="", NOT(ISNUMBER(AZ54)), ISERROR(AZ54), $B54=""), "",
   IF($I54=1,
      IFBLANK(
         _xldudf_CX_PUSH(AZ54*fxVal_normal, CX_ENTITY, $B54, AZ$11, AZ$14, AZ$44,),
         ""
      ),
      IF($I54=2,
         IFBLANK(
            _xldudf_CX_PUSH(AZ54, CX_ENTITY, $B54, AZ$11, AZ$14, AZ$44,),
            ""
         ),
         IF($I54=3,
            "",
            IFBLANK(
               _xldudf_CX_PUSH(AZ54, CX_ENTITY, $B54, AZ$11, AZ$14, AZ$44,),
               ""
            )
         )
      )
   )
)),"")</f>
        <v/>
      </c>
      <c r="DT54" s="1883" t="str" cm="1">
        <f t="array" aca="1" ref="DT54" ca="1">IFERROR(IF(BA54*fxVal_normal=_CF!BA54,"",IF(OR(BA54="", NOT(ISNUMBER(BA54)), ISERROR(BA54), $B54=""), "",
   IF($I54=1,
      IFBLANK(
         _xldudf_CX_PUSH(BA54*fxVal_normal, CX_ENTITY, $B54, BA$11, BA$14, BA$44,),
         ""
      ),
      IF($I54=2,
         IFBLANK(
            _xldudf_CX_PUSH(BA54, CX_ENTITY, $B54, BA$11, BA$14, BA$44,),
            ""
         ),
         IF($I54=3,
            "",
            IFBLANK(
               _xldudf_CX_PUSH(BA54, CX_ENTITY, $B54, BA$11, BA$14, BA$44,),
               ""
            )
         )
      )
   )
)),"")</f>
        <v/>
      </c>
      <c r="DU54" s="1883" t="str" cm="1">
        <f t="array" aca="1" ref="DU54" ca="1">IFERROR(IF(BB54*fxVal_normal=_CF!BB54,"",IF(OR(BB54="", NOT(ISNUMBER(BB54)), ISERROR(BB54), $B54=""), "",
   IF($I54=1,
      IFBLANK(
         _xldudf_CX_PUSH(BB54*fxVal_normal, CX_ENTITY, $B54, BB$11, BB$14, BB$44,),
         ""
      ),
      IF($I54=2,
         IFBLANK(
            _xldudf_CX_PUSH(BB54, CX_ENTITY, $B54, BB$11, BB$14, BB$44,),
            ""
         ),
         IF($I54=3,
            "",
            IFBLANK(
               _xldudf_CX_PUSH(BB54, CX_ENTITY, $B54, BB$11, BB$14, BB$44,),
               ""
            )
         )
      )
   )
)),"")</f>
        <v/>
      </c>
      <c r="DV54" s="1883" t="str" cm="1">
        <f t="array" aca="1" ref="DV54" ca="1">IFERROR(IF(BC54*fxVal_normal=_CF!BC54,"",IF(OR(BC54="", NOT(ISNUMBER(BC54)), ISERROR(BC54), $B54=""), "",
   IF($I54=1,
      IFBLANK(
         _xldudf_CX_PUSH(BC54*fxVal_normal, CX_ENTITY, $B54, BC$11, BC$14, BC$44,),
         ""
      ),
      IF($I54=2,
         IFBLANK(
            _xldudf_CX_PUSH(BC54, CX_ENTITY, $B54, BC$11, BC$14, BC$44,),
            ""
         ),
         IF($I54=3,
            "",
            IFBLANK(
               _xldudf_CX_PUSH(BC54, CX_ENTITY, $B54, BC$11, BC$14, BC$44,),
               ""
            )
         )
      )
   )
)),"")</f>
        <v/>
      </c>
      <c r="DW54" s="1883" t="str" cm="1">
        <f t="array" aca="1" ref="DW54" ca="1">IFERROR(IF(BD54*fxVal_normal=_CF!BD54,"",IF(OR(BD54="", NOT(ISNUMBER(BD54)), ISERROR(BD54), $B54=""), "",
   IF($I54=1,
      IFBLANK(
         _xldudf_CX_PUSH(BD54*fxVal_normal, CX_ENTITY, $B54, BD$11, BD$14, BD$44,),
         ""
      ),
      IF($I54=2,
         IFBLANK(
            _xldudf_CX_PUSH(BD54, CX_ENTITY, $B54, BD$11, BD$14, BD$44,),
            ""
         ),
         IF($I54=3,
            "",
            IFBLANK(
               _xldudf_CX_PUSH(BD54, CX_ENTITY, $B54, BD$11, BD$14, BD$44,),
               ""
            )
         )
      )
   )
)),"")</f>
        <v/>
      </c>
      <c r="DX54" s="1883" t="str" cm="1">
        <f t="array" aca="1" ref="DX54" ca="1">IFERROR(IF(BE54*fxVal_normal=_CF!BE54,"",IF(OR(BE54="", NOT(ISNUMBER(BE54)), ISERROR(BE54), $B54=""), "",
   IF($I54=1,
      IFBLANK(
         _xldudf_CX_PUSH(BE54*fxVal_normal, CX_ENTITY, $B54, BE$11, BE$14, BE$44,),
         ""
      ),
      IF($I54=2,
         IFBLANK(
            _xldudf_CX_PUSH(BE54, CX_ENTITY, $B54, BE$11, BE$14, BE$44,),
            ""
         ),
         IF($I54=3,
            "",
            IFBLANK(
               _xldudf_CX_PUSH(BE54, CX_ENTITY, $B54, BE$11, BE$14, BE$44,),
               ""
            )
         )
      )
   )
)),"")</f>
        <v/>
      </c>
      <c r="DY54" s="1883" t="str" cm="1">
        <f t="array" aca="1" ref="DY54" ca="1">IFERROR(IF(BF54*fxVal_normal=_CF!BF54,"",IF(OR(BF54="", NOT(ISNUMBER(BF54)), ISERROR(BF54), $B54=""), "",
   IF($I54=1,
      IFBLANK(
         _xldudf_CX_PUSH(BF54*fxVal_normal, CX_ENTITY, $B54, BF$11, BF$14, BF$44,),
         ""
      ),
      IF($I54=2,
         IFBLANK(
            _xldudf_CX_PUSH(BF54, CX_ENTITY, $B54, BF$11, BF$14, BF$44,),
            ""
         ),
         IF($I54=3,
            "",
            IFBLANK(
               _xldudf_CX_PUSH(BF54, CX_ENTITY, $B54, BF$11, BF$14, BF$44,),
               ""
            )
         )
      )
   )
)),"")</f>
        <v/>
      </c>
      <c r="DZ54" s="1883" t="str" cm="1">
        <f t="array" aca="1" ref="DZ54" ca="1">IFERROR(IF(BG54*fxVal_normal=_CF!BG54,"",IF(OR(BG54="", NOT(ISNUMBER(BG54)), ISERROR(BG54), $B54=""), "",
   IF($I54=1,
      IFBLANK(
         _xldudf_CX_PUSH(BG54*fxVal_normal, CX_ENTITY, $B54, BG$11, BG$14, BG$44,),
         ""
      ),
      IF($I54=2,
         IFBLANK(
            _xldudf_CX_PUSH(BG54, CX_ENTITY, $B54, BG$11, BG$14, BG$44,),
            ""
         ),
         IF($I54=3,
            "",
            IFBLANK(
               _xldudf_CX_PUSH(BG54, CX_ENTITY, $B54, BG$11, BG$14, BG$44,),
               ""
            )
         )
      )
   )
)),"")</f>
        <v/>
      </c>
      <c r="EA54" s="1883" t="str" cm="1">
        <f t="array" aca="1" ref="EA54" ca="1">IFERROR(IF(BH54*fxVal_normal=_CF!BH54,"",IF(OR(BH54="", NOT(ISNUMBER(BH54)), ISERROR(BH54), $B54=""), "",
   IF($I54=1,
      IFBLANK(
         _xldudf_CX_PUSH(BH54*fxVal_normal, CX_ENTITY, $B54, BH$11, BH$14, BH$44,),
         ""
      ),
      IF($I54=2,
         IFBLANK(
            _xldudf_CX_PUSH(BH54, CX_ENTITY, $B54, BH$11, BH$14, BH$44,),
            ""
         ),
         IF($I54=3,
            "",
            IFBLANK(
               _xldudf_CX_PUSH(BH54, CX_ENTITY, $B54, BH$11, BH$14, BH$44,),
               ""
            )
         )
      )
   )
)),"")</f>
        <v/>
      </c>
      <c r="EB54" s="1883" t="str" cm="1">
        <f t="array" aca="1" ref="EB54" ca="1">IFERROR(IF(BI54*fxVal_normal=_CF!BI54,"",IF(OR(BI54="", NOT(ISNUMBER(BI54)), ISERROR(BI54), $B54=""), "",
   IF($I54=1,
      IFBLANK(
         _xldudf_CX_PUSH(BI54*fxVal_normal, CX_ENTITY, $B54, BI$11, BI$14, BI$44,),
         ""
      ),
      IF($I54=2,
         IFBLANK(
            _xldudf_CX_PUSH(BI54, CX_ENTITY, $B54, BI$11, BI$14, BI$44,),
            ""
         ),
         IF($I54=3,
            "",
            IFBLANK(
               _xldudf_CX_PUSH(BI54, CX_ENTITY, $B54, BI$11, BI$14, BI$44,),
               ""
            )
         )
      )
   )
)),"")</f>
        <v/>
      </c>
      <c r="EC54" s="1883" t="str" cm="1">
        <f t="array" aca="1" ref="EC54" ca="1">IFERROR(IF(BJ54*fxVal_normal=_CF!BJ54,"",IF(OR(BJ54="", NOT(ISNUMBER(BJ54)), ISERROR(BJ54), $B54=""), "",
   IF($I54=1,
      IFBLANK(
         _xldudf_CX_PUSH(BJ54*fxVal_normal, CX_ENTITY, $B54, BJ$11, BJ$14, BJ$44,),
         ""
      ),
      IF($I54=2,
         IFBLANK(
            _xldudf_CX_PUSH(BJ54, CX_ENTITY, $B54, BJ$11, BJ$14, BJ$44,),
            ""
         ),
         IF($I54=3,
            "",
            IFBLANK(
               _xldudf_CX_PUSH(BJ54, CX_ENTITY, $B54, BJ$11, BJ$14, BJ$44,),
               ""
            )
         )
      )
   )
)),"")</f>
        <v/>
      </c>
      <c r="ED54" s="1883" t="str" cm="1">
        <f t="array" aca="1" ref="ED54" ca="1">IFERROR(IF(BK54*fxVal_normal=_CF!BK54,"",IF(OR(BK54="", NOT(ISNUMBER(BK54)), ISERROR(BK54), $B54=""), "",
   IF($I54=1,
      IFBLANK(
         _xldudf_CX_PUSH(BK54*fxVal_normal, CX_ENTITY, $B54, BK$11, BK$14, BK$44,),
         ""
      ),
      IF($I54=2,
         IFBLANK(
            _xldudf_CX_PUSH(BK54, CX_ENTITY, $B54, BK$11, BK$14, BK$44,),
            ""
         ),
         IF($I54=3,
            "",
            IFBLANK(
               _xldudf_CX_PUSH(BK54, CX_ENTITY, $B54, BK$11, BK$14, BK$44,),
               ""
            )
         )
      )
   )
)),"")</f>
        <v/>
      </c>
      <c r="EE54" s="1883" t="str" cm="1">
        <f t="array" aca="1" ref="EE54" ca="1">IFERROR(IF(BL54*fxVal_normal=_CF!BL54,"",IF(OR(BL54="", NOT(ISNUMBER(BL54)), ISERROR(BL54), $B54=""), "",
   IF($I54=1,
      IFBLANK(
         _xldudf_CX_PUSH(BL54*fxVal_normal, CX_ENTITY, $B54, BL$11, BL$14, BL$44,),
         ""
      ),
      IF($I54=2,
         IFBLANK(
            _xldudf_CX_PUSH(BL54, CX_ENTITY, $B54, BL$11, BL$14, BL$44,),
            ""
         ),
         IF($I54=3,
            "",
            IFBLANK(
               _xldudf_CX_PUSH(BL54, CX_ENTITY, $B54, BL$11, BL$14, BL$44,),
               ""
            )
         )
      )
   )
)),"")</f>
        <v/>
      </c>
      <c r="EF54" s="1883" t="str" cm="1">
        <f t="array" aca="1" ref="EF54" ca="1">IFERROR(IF(BM54*fxVal_normal=_CF!BM54,"",IF(OR(BM54="", NOT(ISNUMBER(BM54)), ISERROR(BM54), $B54=""), "",
   IF($I54=1,
      IFBLANK(
         _xldudf_CX_PUSH(BM54*fxVal_normal, CX_ENTITY, $B54, BM$11, BM$14, BM$44,),
         ""
      ),
      IF($I54=2,
         IFBLANK(
            _xldudf_CX_PUSH(BM54, CX_ENTITY, $B54, BM$11, BM$14, BM$44,),
            ""
         ),
         IF($I54=3,
            "",
            IFBLANK(
               _xldudf_CX_PUSH(BM54, CX_ENTITY, $B54, BM$11, BM$14, BM$44,),
               ""
            )
         )
      )
   )
)),"")</f>
        <v/>
      </c>
      <c r="EG54" s="1883" t="str" cm="1">
        <f t="array" aca="1" ref="EG54" ca="1">IFERROR(IF(BN54*fxVal_normal=_CF!BN54,"",IF(OR(BN54="", NOT(ISNUMBER(BN54)), ISERROR(BN54), $B54=""), "",
   IF($I54=1,
      IFBLANK(
         _xldudf_CX_PUSH(BN54*fxVal_normal, CX_ENTITY, $B54, BN$11, BN$14, BN$44,),
         ""
      ),
      IF($I54=2,
         IFBLANK(
            _xldudf_CX_PUSH(BN54, CX_ENTITY, $B54, BN$11, BN$14, BN$44,),
            ""
         ),
         IF($I54=3,
            "",
            IFBLANK(
               _xldudf_CX_PUSH(BN54, CX_ENTITY, $B54, BN$11, BN$14, BN$44,),
               ""
            )
         )
      )
   )
)),"")</f>
        <v/>
      </c>
    </row>
    <row r="55" spans="1:137" ht="21" customHeight="1">
      <c r="A55" s="1626"/>
      <c r="B55" s="811" t="str" cm="1">
        <f t="array" ref="B55">IFBLANK( _CF!F55,"")</f>
        <v>Principal Repayments</v>
      </c>
      <c r="C55" s="811" t="str" cm="1">
        <f t="array" ref="C55">IFBLANK(_CF!C55,"")</f>
        <v>Principal Repayments (Company View)</v>
      </c>
      <c r="D55" s="1549"/>
      <c r="E55" s="574"/>
      <c r="F55" s="574"/>
      <c r="G55" s="574"/>
      <c r="H55" s="401">
        <v>0</v>
      </c>
      <c r="I55" s="401">
        <v>1</v>
      </c>
      <c r="J55" s="401"/>
      <c r="K55" s="401"/>
      <c r="N55" s="158"/>
      <c r="O55" s="101"/>
      <c r="P55" s="52"/>
      <c r="Q55" s="101"/>
      <c r="R55" s="126"/>
      <c r="S55" s="101"/>
      <c r="T55" s="101"/>
      <c r="U55" s="39"/>
      <c r="W55" s="932" t="str">
        <f t="shared" si="8"/>
        <v>Budget</v>
      </c>
      <c r="X55" s="815">
        <f>_CF!X55</f>
        <v>-1</v>
      </c>
      <c r="Y55" s="709">
        <f t="shared" si="6"/>
        <v>2</v>
      </c>
      <c r="Z55" s="198" cm="1">
        <f t="array" ref="Z55">_xlfn.SWITCH(
    TRUE,
    _CF!$L55=TRUE, 1,
    _CF!$L55=FALSE,-1,
    _CF!$L55=-1,0,
"n/a"
)</f>
        <v>1</v>
      </c>
      <c r="AA55" s="200"/>
      <c r="AB55" s="88" t="str">
        <f>_CF!AB55</f>
        <v>Principal Repayments</v>
      </c>
      <c r="AC55" s="88" t="e" cm="1" vm="5">
        <f t="array" aca="1" ref="AC55" ca="1">_xlfn.LET(
_xlpm._termname, $AB55,
_xlpm._iconname, "find",
_xlpm._icon, fx_getIcon(_xlpm._iconname),
_xlpm._location, _xlfn.XLOOKUP(LOWER(_xlpm._termname), LOWER(tbl_acctDef[Term]),tbl_acctDef[Term]),
_xlpm._hyperlink, HYPERLINK("#"&amp;CELL("address",_xlpm._location), _xlpm._icon),
IFERROR(_xlpm._hyperlink,"")
)</f>
        <v>#VALUE!</v>
      </c>
      <c r="AD55" s="2281">
        <v>1</v>
      </c>
      <c r="AE55" s="2281">
        <v>1</v>
      </c>
      <c r="AF55" s="2281">
        <v>1</v>
      </c>
      <c r="AG55" s="2281">
        <v>1</v>
      </c>
      <c r="AH55" s="2281">
        <v>1</v>
      </c>
      <c r="AI55" s="2281">
        <v>1</v>
      </c>
      <c r="AJ55" s="2281">
        <v>1</v>
      </c>
      <c r="AK55" s="2281">
        <v>1</v>
      </c>
      <c r="AL55" s="2281">
        <v>1</v>
      </c>
      <c r="AM55" s="2281">
        <v>1</v>
      </c>
      <c r="AN55" s="2281">
        <v>1</v>
      </c>
      <c r="AO55" s="2281">
        <v>1</v>
      </c>
      <c r="AP55" s="2281">
        <v>1</v>
      </c>
      <c r="AQ55" s="2281">
        <v>1</v>
      </c>
      <c r="AR55" s="2281">
        <v>1</v>
      </c>
      <c r="AS55" s="2281">
        <v>1</v>
      </c>
      <c r="AT55" s="2281">
        <v>1</v>
      </c>
      <c r="AU55" s="2281">
        <v>1</v>
      </c>
      <c r="AV55" s="2281">
        <v>1</v>
      </c>
      <c r="AW55" s="2281">
        <v>1</v>
      </c>
      <c r="AX55" s="2281">
        <v>1</v>
      </c>
      <c r="AY55" s="2281">
        <v>1</v>
      </c>
      <c r="AZ55" s="2281">
        <v>1</v>
      </c>
      <c r="BA55" s="2281">
        <v>1</v>
      </c>
      <c r="BB55" s="2281">
        <v>1</v>
      </c>
      <c r="BC55" s="2281">
        <v>1</v>
      </c>
      <c r="BD55" s="2281">
        <v>1</v>
      </c>
      <c r="BE55" s="2281">
        <v>1</v>
      </c>
      <c r="BF55" s="2281">
        <v>1</v>
      </c>
      <c r="BG55" s="2281">
        <v>1</v>
      </c>
      <c r="BH55" s="2281">
        <v>1</v>
      </c>
      <c r="BI55" s="2281">
        <v>1</v>
      </c>
      <c r="BJ55" s="2281">
        <v>1</v>
      </c>
      <c r="BK55" s="2281">
        <v>1</v>
      </c>
      <c r="BL55" s="2281">
        <v>1</v>
      </c>
      <c r="BM55" s="2281">
        <v>1</v>
      </c>
      <c r="BN55" s="2281">
        <v>1</v>
      </c>
      <c r="BO55" s="2115"/>
      <c r="BP55" s="2115"/>
      <c r="BQ55" s="2115"/>
      <c r="BR55" s="2115"/>
      <c r="BS55" s="2115"/>
      <c r="BT55" s="2115"/>
      <c r="BU55" s="2115"/>
      <c r="BV55" s="2115"/>
      <c r="BW55" s="2115"/>
      <c r="BX55" s="2115"/>
      <c r="BY55" s="2115"/>
      <c r="BZ55" s="2115"/>
      <c r="CA55" s="1330"/>
      <c r="CB55" s="537"/>
      <c r="CC55" s="1484"/>
      <c r="CD55" s="1461" t="e" cm="1">
        <f t="array" aca="1" ref="CD55" ca="1">_xlfn.LET( _xlpm.CheckBlank, SUM(CF!$AD55:$BN55) = 0, IF(_xlpm.CheckBlank, "", SUM(_xlfn._xlws.FILTER(CF!$AD55:$BN55,(YEAR(CF!$AD$12:$BN$12)=CF!CD$12)*(array_timeline&lt;=CF!CD$11)))))</f>
        <v>#NAME?</v>
      </c>
      <c r="CE55" s="1461" t="e" cm="1">
        <f t="array" aca="1" ref="CE55" ca="1">_xlfn.LET( _xlpm.CheckBlank, SUM(CF!$AD55:$BN55) = 0, IF(_xlpm.CheckBlank, "", SUM(_xlfn._xlws.FILTER(CF!$AD55:$BN55,(YEAR(CF!$AD$12:$BN$12)=CF!CE$12)*(array_timeline&lt;=CF!CE$11)))))</f>
        <v>#NAME?</v>
      </c>
      <c r="CF55" s="1314"/>
      <c r="CG55" s="1461" t="e" cm="1">
        <f t="array" aca="1" ref="CG55" ca="1">_xlfn.LET(_xlpm.CheckBlank,SUM(CF!$AD55:$BN55)=0,IF(_xlpm.CheckBlank,"",SUM(_xlfn._xlws.FILTER(CF!$AD55:$BN55,(YEAR(CF!$AD$12:$BN$12)=CF!CG$12)*(array_timeline&lt;=CF!CG$11)))))</f>
        <v>#NAME?</v>
      </c>
      <c r="CH55" s="1461" t="e" cm="1">
        <f t="array" aca="1" ref="CH55" ca="1">_xlfn.LET(_xlpm.CheckBlank,SUM(CF!$AD55:$BN55)=0,IF(_xlpm.CheckBlank,"",SUM(_xlfn._xlws.FILTER(CF!$AD55:$BN55,(YEAR(CF!$AD$12:$BN$12)=CF!CH$12)*(array_timeline&lt;=CF!CH$11)))))</f>
        <v>#NAME?</v>
      </c>
      <c r="CI55" s="1314"/>
      <c r="CJ55" s="1461" cm="1">
        <f t="array" ref="CJ55">_xlfn.LET( _xlpm.CheckBlank, SUM(CF!$AD55:$BN55) = 0, IF(_xlpm.CheckBlank, "", SUM(_xlfn.TAKE(_xlfn.DROP(CF!$AD55:$BN55, ,-DATEDIFF(CF!CJ$11, val_asOfDate,"M")),1,-12))))</f>
        <v>12</v>
      </c>
      <c r="CK55" s="1461" cm="1">
        <f t="array" ref="CK55">_xlfn.LET( _xlpm.CheckBlank, SUM(CF!$AD55:$BN55) = 0, IF(_xlpm.CheckBlank, "", SUM(_xlfn.TAKE(_xlfn.DROP(CF!$AD55:$BN55, ,-DATEDIFF(CF!CK$11, val_asOfDate,"M")),1,-12))))</f>
        <v>12</v>
      </c>
      <c r="CL55" s="1314"/>
      <c r="CM55" s="541" t="e">
        <f t="shared" ca="1" si="7"/>
        <v>#NAME?</v>
      </c>
      <c r="CN55" s="541" t="e">
        <f t="shared" ca="1" si="7"/>
        <v>#NAME?</v>
      </c>
      <c r="CO55" s="34"/>
      <c r="CW55" s="1883" t="str" cm="1">
        <f t="array" aca="1" ref="CW55" ca="1">IFERROR(IF(AD55*fxVal_normal=_CF!AD55,"",IF(OR(AD55="", NOT(ISNUMBER(AD55)), ISERROR(AD55), $B55=""), "",
   IF($I55=1,
      IFBLANK(
         _xldudf_CX_PUSH(AD55*fxVal_normal, CX_ENTITY, $B55, AD$11, AD$14, AD$44,),
         ""
      ),
      IF($I55=2,
         IFBLANK(
            _xldudf_CX_PUSH(AD55, CX_ENTITY, $B55, AD$11, AD$14, AD$44,),
            ""
         ),
         IF($I55=3,
            "",
            IFBLANK(
               _xldudf_CX_PUSH(AD55, CX_ENTITY, $B55, AD$11, AD$14, AD$44,),
               ""
            )
         )
      )
   )
)),"")</f>
        <v/>
      </c>
      <c r="CX55" s="1883" t="str" cm="1">
        <f t="array" aca="1" ref="CX55" ca="1">IFERROR(IF(AE55*fxVal_normal=_CF!AE55,"",IF(OR(AE55="", NOT(ISNUMBER(AE55)), ISERROR(AE55), $B55=""), "",
   IF($I55=1,
      IFBLANK(
         _xldudf_CX_PUSH(AE55*fxVal_normal, CX_ENTITY, $B55, AE$11, AE$14, AE$44,),
         ""
      ),
      IF($I55=2,
         IFBLANK(
            _xldudf_CX_PUSH(AE55, CX_ENTITY, $B55, AE$11, AE$14, AE$44,),
            ""
         ),
         IF($I55=3,
            "",
            IFBLANK(
               _xldudf_CX_PUSH(AE55, CX_ENTITY, $B55, AE$11, AE$14, AE$44,),
               ""
            )
         )
      )
   )
)),"")</f>
        <v/>
      </c>
      <c r="CY55" s="1883" t="str" cm="1">
        <f t="array" aca="1" ref="CY55" ca="1">IFERROR(IF(AF55*fxVal_normal=_CF!AF55,"",IF(OR(AF55="", NOT(ISNUMBER(AF55)), ISERROR(AF55), $B55=""), "",
   IF($I55=1,
      IFBLANK(
         _xldudf_CX_PUSH(AF55*fxVal_normal, CX_ENTITY, $B55, AF$11, AF$14, AF$44,),
         ""
      ),
      IF($I55=2,
         IFBLANK(
            _xldudf_CX_PUSH(AF55, CX_ENTITY, $B55, AF$11, AF$14, AF$44,),
            ""
         ),
         IF($I55=3,
            "",
            IFBLANK(
               _xldudf_CX_PUSH(AF55, CX_ENTITY, $B55, AF$11, AF$14, AF$44,),
               ""
            )
         )
      )
   )
)),"")</f>
        <v/>
      </c>
      <c r="CZ55" s="1883" t="str" cm="1">
        <f t="array" aca="1" ref="CZ55" ca="1">IFERROR(IF(AG55*fxVal_normal=_CF!AG55,"",IF(OR(AG55="", NOT(ISNUMBER(AG55)), ISERROR(AG55), $B55=""), "",
   IF($I55=1,
      IFBLANK(
         _xldudf_CX_PUSH(AG55*fxVal_normal, CX_ENTITY, $B55, AG$11, AG$14, AG$44,),
         ""
      ),
      IF($I55=2,
         IFBLANK(
            _xldudf_CX_PUSH(AG55, CX_ENTITY, $B55, AG$11, AG$14, AG$44,),
            ""
         ),
         IF($I55=3,
            "",
            IFBLANK(
               _xldudf_CX_PUSH(AG55, CX_ENTITY, $B55, AG$11, AG$14, AG$44,),
               ""
            )
         )
      )
   )
)),"")</f>
        <v/>
      </c>
      <c r="DA55" s="1883" t="str" cm="1">
        <f t="array" aca="1" ref="DA55" ca="1">IFERROR(IF(AH55*fxVal_normal=_CF!AH55,"",IF(OR(AH55="", NOT(ISNUMBER(AH55)), ISERROR(AH55), $B55=""), "",
   IF($I55=1,
      IFBLANK(
         _xldudf_CX_PUSH(AH55*fxVal_normal, CX_ENTITY, $B55, AH$11, AH$14, AH$44,),
         ""
      ),
      IF($I55=2,
         IFBLANK(
            _xldudf_CX_PUSH(AH55, CX_ENTITY, $B55, AH$11, AH$14, AH$44,),
            ""
         ),
         IF($I55=3,
            "",
            IFBLANK(
               _xldudf_CX_PUSH(AH55, CX_ENTITY, $B55, AH$11, AH$14, AH$44,),
               ""
            )
         )
      )
   )
)),"")</f>
        <v/>
      </c>
      <c r="DB55" s="1883" t="str" cm="1">
        <f t="array" aca="1" ref="DB55" ca="1">IFERROR(IF(AI55*fxVal_normal=_CF!AI55,"",IF(OR(AI55="", NOT(ISNUMBER(AI55)), ISERROR(AI55), $B55=""), "",
   IF($I55=1,
      IFBLANK(
         _xldudf_CX_PUSH(AI55*fxVal_normal, CX_ENTITY, $B55, AI$11, AI$14, AI$44,),
         ""
      ),
      IF($I55=2,
         IFBLANK(
            _xldudf_CX_PUSH(AI55, CX_ENTITY, $B55, AI$11, AI$14, AI$44,),
            ""
         ),
         IF($I55=3,
            "",
            IFBLANK(
               _xldudf_CX_PUSH(AI55, CX_ENTITY, $B55, AI$11, AI$14, AI$44,),
               ""
            )
         )
      )
   )
)),"")</f>
        <v/>
      </c>
      <c r="DC55" s="1883" t="str" cm="1">
        <f t="array" aca="1" ref="DC55" ca="1">IFERROR(IF(AJ55*fxVal_normal=_CF!AJ55,"",IF(OR(AJ55="", NOT(ISNUMBER(AJ55)), ISERROR(AJ55), $B55=""), "",
   IF($I55=1,
      IFBLANK(
         _xldudf_CX_PUSH(AJ55*fxVal_normal, CX_ENTITY, $B55, AJ$11, AJ$14, AJ$44,),
         ""
      ),
      IF($I55=2,
         IFBLANK(
            _xldudf_CX_PUSH(AJ55, CX_ENTITY, $B55, AJ$11, AJ$14, AJ$44,),
            ""
         ),
         IF($I55=3,
            "",
            IFBLANK(
               _xldudf_CX_PUSH(AJ55, CX_ENTITY, $B55, AJ$11, AJ$14, AJ$44,),
               ""
            )
         )
      )
   )
)),"")</f>
        <v/>
      </c>
      <c r="DD55" s="1883" t="str" cm="1">
        <f t="array" aca="1" ref="DD55" ca="1">IFERROR(IF(AK55*fxVal_normal=_CF!AK55,"",IF(OR(AK55="", NOT(ISNUMBER(AK55)), ISERROR(AK55), $B55=""), "",
   IF($I55=1,
      IFBLANK(
         _xldudf_CX_PUSH(AK55*fxVal_normal, CX_ENTITY, $B55, AK$11, AK$14, AK$44,),
         ""
      ),
      IF($I55=2,
         IFBLANK(
            _xldudf_CX_PUSH(AK55, CX_ENTITY, $B55, AK$11, AK$14, AK$44,),
            ""
         ),
         IF($I55=3,
            "",
            IFBLANK(
               _xldudf_CX_PUSH(AK55, CX_ENTITY, $B55, AK$11, AK$14, AK$44,),
               ""
            )
         )
      )
   )
)),"")</f>
        <v/>
      </c>
      <c r="DE55" s="1883" t="str" cm="1">
        <f t="array" aca="1" ref="DE55" ca="1">IFERROR(IF(AL55*fxVal_normal=_CF!AL55,"",IF(OR(AL55="", NOT(ISNUMBER(AL55)), ISERROR(AL55), $B55=""), "",
   IF($I55=1,
      IFBLANK(
         _xldudf_CX_PUSH(AL55*fxVal_normal, CX_ENTITY, $B55, AL$11, AL$14, AL$44,),
         ""
      ),
      IF($I55=2,
         IFBLANK(
            _xldudf_CX_PUSH(AL55, CX_ENTITY, $B55, AL$11, AL$14, AL$44,),
            ""
         ),
         IF($I55=3,
            "",
            IFBLANK(
               _xldudf_CX_PUSH(AL55, CX_ENTITY, $B55, AL$11, AL$14, AL$44,),
               ""
            )
         )
      )
   )
)),"")</f>
        <v/>
      </c>
      <c r="DF55" s="1883" t="str" cm="1">
        <f t="array" aca="1" ref="DF55" ca="1">IFERROR(IF(AM55*fxVal_normal=_CF!AM55,"",IF(OR(AM55="", NOT(ISNUMBER(AM55)), ISERROR(AM55), $B55=""), "",
   IF($I55=1,
      IFBLANK(
         _xldudf_CX_PUSH(AM55*fxVal_normal, CX_ENTITY, $B55, AM$11, AM$14, AM$44,),
         ""
      ),
      IF($I55=2,
         IFBLANK(
            _xldudf_CX_PUSH(AM55, CX_ENTITY, $B55, AM$11, AM$14, AM$44,),
            ""
         ),
         IF($I55=3,
            "",
            IFBLANK(
               _xldudf_CX_PUSH(AM55, CX_ENTITY, $B55, AM$11, AM$14, AM$44,),
               ""
            )
         )
      )
   )
)),"")</f>
        <v/>
      </c>
      <c r="DG55" s="1883" t="str" cm="1">
        <f t="array" aca="1" ref="DG55" ca="1">IFERROR(IF(AN55*fxVal_normal=_CF!AN55,"",IF(OR(AN55="", NOT(ISNUMBER(AN55)), ISERROR(AN55), $B55=""), "",
   IF($I55=1,
      IFBLANK(
         _xldudf_CX_PUSH(AN55*fxVal_normal, CX_ENTITY, $B55, AN$11, AN$14, AN$44,),
         ""
      ),
      IF($I55=2,
         IFBLANK(
            _xldudf_CX_PUSH(AN55, CX_ENTITY, $B55, AN$11, AN$14, AN$44,),
            ""
         ),
         IF($I55=3,
            "",
            IFBLANK(
               _xldudf_CX_PUSH(AN55, CX_ENTITY, $B55, AN$11, AN$14, AN$44,),
               ""
            )
         )
      )
   )
)),"")</f>
        <v/>
      </c>
      <c r="DH55" s="1883" t="str" cm="1">
        <f t="array" aca="1" ref="DH55" ca="1">IFERROR(IF(AO55*fxVal_normal=_CF!AO55,"",IF(OR(AO55="", NOT(ISNUMBER(AO55)), ISERROR(AO55), $B55=""), "",
   IF($I55=1,
      IFBLANK(
         _xldudf_CX_PUSH(AO55*fxVal_normal, CX_ENTITY, $B55, AO$11, AO$14, AO$44,),
         ""
      ),
      IF($I55=2,
         IFBLANK(
            _xldudf_CX_PUSH(AO55, CX_ENTITY, $B55, AO$11, AO$14, AO$44,),
            ""
         ),
         IF($I55=3,
            "",
            IFBLANK(
               _xldudf_CX_PUSH(AO55, CX_ENTITY, $B55, AO$11, AO$14, AO$44,),
               ""
            )
         )
      )
   )
)),"")</f>
        <v/>
      </c>
      <c r="DI55" s="1883" t="str" cm="1">
        <f t="array" aca="1" ref="DI55" ca="1">IFERROR(IF(AP55*fxVal_normal=_CF!AP55,"",IF(OR(AP55="", NOT(ISNUMBER(AP55)), ISERROR(AP55), $B55=""), "",
   IF($I55=1,
      IFBLANK(
         _xldudf_CX_PUSH(AP55*fxVal_normal, CX_ENTITY, $B55, AP$11, AP$14, AP$44,),
         ""
      ),
      IF($I55=2,
         IFBLANK(
            _xldudf_CX_PUSH(AP55, CX_ENTITY, $B55, AP$11, AP$14, AP$44,),
            ""
         ),
         IF($I55=3,
            "",
            IFBLANK(
               _xldudf_CX_PUSH(AP55, CX_ENTITY, $B55, AP$11, AP$14, AP$44,),
               ""
            )
         )
      )
   )
)),"")</f>
        <v/>
      </c>
      <c r="DJ55" s="1883" t="str" cm="1">
        <f t="array" aca="1" ref="DJ55" ca="1">IFERROR(IF(AQ55*fxVal_normal=_CF!AQ55,"",IF(OR(AQ55="", NOT(ISNUMBER(AQ55)), ISERROR(AQ55), $B55=""), "",
   IF($I55=1,
      IFBLANK(
         _xldudf_CX_PUSH(AQ55*fxVal_normal, CX_ENTITY, $B55, AQ$11, AQ$14, AQ$44,),
         ""
      ),
      IF($I55=2,
         IFBLANK(
            _xldudf_CX_PUSH(AQ55, CX_ENTITY, $B55, AQ$11, AQ$14, AQ$44,),
            ""
         ),
         IF($I55=3,
            "",
            IFBLANK(
               _xldudf_CX_PUSH(AQ55, CX_ENTITY, $B55, AQ$11, AQ$14, AQ$44,),
               ""
            )
         )
      )
   )
)),"")</f>
        <v/>
      </c>
      <c r="DK55" s="1883" t="str" cm="1">
        <f t="array" aca="1" ref="DK55" ca="1">IFERROR(IF(AR55*fxVal_normal=_CF!AR55,"",IF(OR(AR55="", NOT(ISNUMBER(AR55)), ISERROR(AR55), $B55=""), "",
   IF($I55=1,
      IFBLANK(
         _xldudf_CX_PUSH(AR55*fxVal_normal, CX_ENTITY, $B55, AR$11, AR$14, AR$44,),
         ""
      ),
      IF($I55=2,
         IFBLANK(
            _xldudf_CX_PUSH(AR55, CX_ENTITY, $B55, AR$11, AR$14, AR$44,),
            ""
         ),
         IF($I55=3,
            "",
            IFBLANK(
               _xldudf_CX_PUSH(AR55, CX_ENTITY, $B55, AR$11, AR$14, AR$44,),
               ""
            )
         )
      )
   )
)),"")</f>
        <v/>
      </c>
      <c r="DL55" s="1883" t="str" cm="1">
        <f t="array" aca="1" ref="DL55" ca="1">IFERROR(IF(AS55*fxVal_normal=_CF!AS55,"",IF(OR(AS55="", NOT(ISNUMBER(AS55)), ISERROR(AS55), $B55=""), "",
   IF($I55=1,
      IFBLANK(
         _xldudf_CX_PUSH(AS55*fxVal_normal, CX_ENTITY, $B55, AS$11, AS$14, AS$44,),
         ""
      ),
      IF($I55=2,
         IFBLANK(
            _xldudf_CX_PUSH(AS55, CX_ENTITY, $B55, AS$11, AS$14, AS$44,),
            ""
         ),
         IF($I55=3,
            "",
            IFBLANK(
               _xldudf_CX_PUSH(AS55, CX_ENTITY, $B55, AS$11, AS$14, AS$44,),
               ""
            )
         )
      )
   )
)),"")</f>
        <v/>
      </c>
      <c r="DM55" s="1883" t="str" cm="1">
        <f t="array" aca="1" ref="DM55" ca="1">IFERROR(IF(AT55*fxVal_normal=_CF!AT55,"",IF(OR(AT55="", NOT(ISNUMBER(AT55)), ISERROR(AT55), $B55=""), "",
   IF($I55=1,
      IFBLANK(
         _xldudf_CX_PUSH(AT55*fxVal_normal, CX_ENTITY, $B55, AT$11, AT$14, AT$44,),
         ""
      ),
      IF($I55=2,
         IFBLANK(
            _xldudf_CX_PUSH(AT55, CX_ENTITY, $B55, AT$11, AT$14, AT$44,),
            ""
         ),
         IF($I55=3,
            "",
            IFBLANK(
               _xldudf_CX_PUSH(AT55, CX_ENTITY, $B55, AT$11, AT$14, AT$44,),
               ""
            )
         )
      )
   )
)),"")</f>
        <v/>
      </c>
      <c r="DN55" s="1883" t="str" cm="1">
        <f t="array" aca="1" ref="DN55" ca="1">IFERROR(IF(AU55*fxVal_normal=_CF!AU55,"",IF(OR(AU55="", NOT(ISNUMBER(AU55)), ISERROR(AU55), $B55=""), "",
   IF($I55=1,
      IFBLANK(
         _xldudf_CX_PUSH(AU55*fxVal_normal, CX_ENTITY, $B55, AU$11, AU$14, AU$44,),
         ""
      ),
      IF($I55=2,
         IFBLANK(
            _xldudf_CX_PUSH(AU55, CX_ENTITY, $B55, AU$11, AU$14, AU$44,),
            ""
         ),
         IF($I55=3,
            "",
            IFBLANK(
               _xldudf_CX_PUSH(AU55, CX_ENTITY, $B55, AU$11, AU$14, AU$44,),
               ""
            )
         )
      )
   )
)),"")</f>
        <v/>
      </c>
      <c r="DO55" s="1883" t="str" cm="1">
        <f t="array" aca="1" ref="DO55" ca="1">IFERROR(IF(AV55*fxVal_normal=_CF!AV55,"",IF(OR(AV55="", NOT(ISNUMBER(AV55)), ISERROR(AV55), $B55=""), "",
   IF($I55=1,
      IFBLANK(
         _xldudf_CX_PUSH(AV55*fxVal_normal, CX_ENTITY, $B55, AV$11, AV$14, AV$44,),
         ""
      ),
      IF($I55=2,
         IFBLANK(
            _xldudf_CX_PUSH(AV55, CX_ENTITY, $B55, AV$11, AV$14, AV$44,),
            ""
         ),
         IF($I55=3,
            "",
            IFBLANK(
               _xldudf_CX_PUSH(AV55, CX_ENTITY, $B55, AV$11, AV$14, AV$44,),
               ""
            )
         )
      )
   )
)),"")</f>
        <v/>
      </c>
      <c r="DP55" s="1883" t="str" cm="1">
        <f t="array" aca="1" ref="DP55" ca="1">IFERROR(IF(AW55*fxVal_normal=_CF!AW55,"",IF(OR(AW55="", NOT(ISNUMBER(AW55)), ISERROR(AW55), $B55=""), "",
   IF($I55=1,
      IFBLANK(
         _xldudf_CX_PUSH(AW55*fxVal_normal, CX_ENTITY, $B55, AW$11, AW$14, AW$44,),
         ""
      ),
      IF($I55=2,
         IFBLANK(
            _xldudf_CX_PUSH(AW55, CX_ENTITY, $B55, AW$11, AW$14, AW$44,),
            ""
         ),
         IF($I55=3,
            "",
            IFBLANK(
               _xldudf_CX_PUSH(AW55, CX_ENTITY, $B55, AW$11, AW$14, AW$44,),
               ""
            )
         )
      )
   )
)),"")</f>
        <v/>
      </c>
      <c r="DQ55" s="1883" t="str" cm="1">
        <f t="array" aca="1" ref="DQ55" ca="1">IFERROR(IF(AX55*fxVal_normal=_CF!AX55,"",IF(OR(AX55="", NOT(ISNUMBER(AX55)), ISERROR(AX55), $B55=""), "",
   IF($I55=1,
      IFBLANK(
         _xldudf_CX_PUSH(AX55*fxVal_normal, CX_ENTITY, $B55, AX$11, AX$14, AX$44,),
         ""
      ),
      IF($I55=2,
         IFBLANK(
            _xldudf_CX_PUSH(AX55, CX_ENTITY, $B55, AX$11, AX$14, AX$44,),
            ""
         ),
         IF($I55=3,
            "",
            IFBLANK(
               _xldudf_CX_PUSH(AX55, CX_ENTITY, $B55, AX$11, AX$14, AX$44,),
               ""
            )
         )
      )
   )
)),"")</f>
        <v/>
      </c>
      <c r="DR55" s="1883" t="str" cm="1">
        <f t="array" aca="1" ref="DR55" ca="1">IFERROR(IF(AY55*fxVal_normal=_CF!AY55,"",IF(OR(AY55="", NOT(ISNUMBER(AY55)), ISERROR(AY55), $B55=""), "",
   IF($I55=1,
      IFBLANK(
         _xldudf_CX_PUSH(AY55*fxVal_normal, CX_ENTITY, $B55, AY$11, AY$14, AY$44,),
         ""
      ),
      IF($I55=2,
         IFBLANK(
            _xldudf_CX_PUSH(AY55, CX_ENTITY, $B55, AY$11, AY$14, AY$44,),
            ""
         ),
         IF($I55=3,
            "",
            IFBLANK(
               _xldudf_CX_PUSH(AY55, CX_ENTITY, $B55, AY$11, AY$14, AY$44,),
               ""
            )
         )
      )
   )
)),"")</f>
        <v/>
      </c>
      <c r="DS55" s="1883" t="str" cm="1">
        <f t="array" aca="1" ref="DS55" ca="1">IFERROR(IF(AZ55*fxVal_normal=_CF!AZ55,"",IF(OR(AZ55="", NOT(ISNUMBER(AZ55)), ISERROR(AZ55), $B55=""), "",
   IF($I55=1,
      IFBLANK(
         _xldudf_CX_PUSH(AZ55*fxVal_normal, CX_ENTITY, $B55, AZ$11, AZ$14, AZ$44,),
         ""
      ),
      IF($I55=2,
         IFBLANK(
            _xldudf_CX_PUSH(AZ55, CX_ENTITY, $B55, AZ$11, AZ$14, AZ$44,),
            ""
         ),
         IF($I55=3,
            "",
            IFBLANK(
               _xldudf_CX_PUSH(AZ55, CX_ENTITY, $B55, AZ$11, AZ$14, AZ$44,),
               ""
            )
         )
      )
   )
)),"")</f>
        <v/>
      </c>
      <c r="DT55" s="1883" t="str" cm="1">
        <f t="array" aca="1" ref="DT55" ca="1">IFERROR(IF(BA55*fxVal_normal=_CF!BA55,"",IF(OR(BA55="", NOT(ISNUMBER(BA55)), ISERROR(BA55), $B55=""), "",
   IF($I55=1,
      IFBLANK(
         _xldudf_CX_PUSH(BA55*fxVal_normal, CX_ENTITY, $B55, BA$11, BA$14, BA$44,),
         ""
      ),
      IF($I55=2,
         IFBLANK(
            _xldudf_CX_PUSH(BA55, CX_ENTITY, $B55, BA$11, BA$14, BA$44,),
            ""
         ),
         IF($I55=3,
            "",
            IFBLANK(
               _xldudf_CX_PUSH(BA55, CX_ENTITY, $B55, BA$11, BA$14, BA$44,),
               ""
            )
         )
      )
   )
)),"")</f>
        <v/>
      </c>
      <c r="DU55" s="1883" t="str" cm="1">
        <f t="array" aca="1" ref="DU55" ca="1">IFERROR(IF(BB55*fxVal_normal=_CF!BB55,"",IF(OR(BB55="", NOT(ISNUMBER(BB55)), ISERROR(BB55), $B55=""), "",
   IF($I55=1,
      IFBLANK(
         _xldudf_CX_PUSH(BB55*fxVal_normal, CX_ENTITY, $B55, BB$11, BB$14, BB$44,),
         ""
      ),
      IF($I55=2,
         IFBLANK(
            _xldudf_CX_PUSH(BB55, CX_ENTITY, $B55, BB$11, BB$14, BB$44,),
            ""
         ),
         IF($I55=3,
            "",
            IFBLANK(
               _xldudf_CX_PUSH(BB55, CX_ENTITY, $B55, BB$11, BB$14, BB$44,),
               ""
            )
         )
      )
   )
)),"")</f>
        <v/>
      </c>
      <c r="DV55" s="1883" t="str" cm="1">
        <f t="array" aca="1" ref="DV55" ca="1">IFERROR(IF(BC55*fxVal_normal=_CF!BC55,"",IF(OR(BC55="", NOT(ISNUMBER(BC55)), ISERROR(BC55), $B55=""), "",
   IF($I55=1,
      IFBLANK(
         _xldudf_CX_PUSH(BC55*fxVal_normal, CX_ENTITY, $B55, BC$11, BC$14, BC$44,),
         ""
      ),
      IF($I55=2,
         IFBLANK(
            _xldudf_CX_PUSH(BC55, CX_ENTITY, $B55, BC$11, BC$14, BC$44,),
            ""
         ),
         IF($I55=3,
            "",
            IFBLANK(
               _xldudf_CX_PUSH(BC55, CX_ENTITY, $B55, BC$11, BC$14, BC$44,),
               ""
            )
         )
      )
   )
)),"")</f>
        <v/>
      </c>
      <c r="DW55" s="1883" t="str" cm="1">
        <f t="array" aca="1" ref="DW55" ca="1">IFERROR(IF(BD55*fxVal_normal=_CF!BD55,"",IF(OR(BD55="", NOT(ISNUMBER(BD55)), ISERROR(BD55), $B55=""), "",
   IF($I55=1,
      IFBLANK(
         _xldudf_CX_PUSH(BD55*fxVal_normal, CX_ENTITY, $B55, BD$11, BD$14, BD$44,),
         ""
      ),
      IF($I55=2,
         IFBLANK(
            _xldudf_CX_PUSH(BD55, CX_ENTITY, $B55, BD$11, BD$14, BD$44,),
            ""
         ),
         IF($I55=3,
            "",
            IFBLANK(
               _xldudf_CX_PUSH(BD55, CX_ENTITY, $B55, BD$11, BD$14, BD$44,),
               ""
            )
         )
      )
   )
)),"")</f>
        <v/>
      </c>
      <c r="DX55" s="1883" t="str" cm="1">
        <f t="array" aca="1" ref="DX55" ca="1">IFERROR(IF(BE55*fxVal_normal=_CF!BE55,"",IF(OR(BE55="", NOT(ISNUMBER(BE55)), ISERROR(BE55), $B55=""), "",
   IF($I55=1,
      IFBLANK(
         _xldudf_CX_PUSH(BE55*fxVal_normal, CX_ENTITY, $B55, BE$11, BE$14, BE$44,),
         ""
      ),
      IF($I55=2,
         IFBLANK(
            _xldudf_CX_PUSH(BE55, CX_ENTITY, $B55, BE$11, BE$14, BE$44,),
            ""
         ),
         IF($I55=3,
            "",
            IFBLANK(
               _xldudf_CX_PUSH(BE55, CX_ENTITY, $B55, BE$11, BE$14, BE$44,),
               ""
            )
         )
      )
   )
)),"")</f>
        <v/>
      </c>
      <c r="DY55" s="1883" t="str" cm="1">
        <f t="array" aca="1" ref="DY55" ca="1">IFERROR(IF(BF55*fxVal_normal=_CF!BF55,"",IF(OR(BF55="", NOT(ISNUMBER(BF55)), ISERROR(BF55), $B55=""), "",
   IF($I55=1,
      IFBLANK(
         _xldudf_CX_PUSH(BF55*fxVal_normal, CX_ENTITY, $B55, BF$11, BF$14, BF$44,),
         ""
      ),
      IF($I55=2,
         IFBLANK(
            _xldudf_CX_PUSH(BF55, CX_ENTITY, $B55, BF$11, BF$14, BF$44,),
            ""
         ),
         IF($I55=3,
            "",
            IFBLANK(
               _xldudf_CX_PUSH(BF55, CX_ENTITY, $B55, BF$11, BF$14, BF$44,),
               ""
            )
         )
      )
   )
)),"")</f>
        <v/>
      </c>
      <c r="DZ55" s="1883" t="str" cm="1">
        <f t="array" aca="1" ref="DZ55" ca="1">IFERROR(IF(BG55*fxVal_normal=_CF!BG55,"",IF(OR(BG55="", NOT(ISNUMBER(BG55)), ISERROR(BG55), $B55=""), "",
   IF($I55=1,
      IFBLANK(
         _xldudf_CX_PUSH(BG55*fxVal_normal, CX_ENTITY, $B55, BG$11, BG$14, BG$44,),
         ""
      ),
      IF($I55=2,
         IFBLANK(
            _xldudf_CX_PUSH(BG55, CX_ENTITY, $B55, BG$11, BG$14, BG$44,),
            ""
         ),
         IF($I55=3,
            "",
            IFBLANK(
               _xldudf_CX_PUSH(BG55, CX_ENTITY, $B55, BG$11, BG$14, BG$44,),
               ""
            )
         )
      )
   )
)),"")</f>
        <v/>
      </c>
      <c r="EA55" s="1883" t="str" cm="1">
        <f t="array" aca="1" ref="EA55" ca="1">IFERROR(IF(BH55*fxVal_normal=_CF!BH55,"",IF(OR(BH55="", NOT(ISNUMBER(BH55)), ISERROR(BH55), $B55=""), "",
   IF($I55=1,
      IFBLANK(
         _xldudf_CX_PUSH(BH55*fxVal_normal, CX_ENTITY, $B55, BH$11, BH$14, BH$44,),
         ""
      ),
      IF($I55=2,
         IFBLANK(
            _xldudf_CX_PUSH(BH55, CX_ENTITY, $B55, BH$11, BH$14, BH$44,),
            ""
         ),
         IF($I55=3,
            "",
            IFBLANK(
               _xldudf_CX_PUSH(BH55, CX_ENTITY, $B55, BH$11, BH$14, BH$44,),
               ""
            )
         )
      )
   )
)),"")</f>
        <v/>
      </c>
      <c r="EB55" s="1883" t="str" cm="1">
        <f t="array" aca="1" ref="EB55" ca="1">IFERROR(IF(BI55*fxVal_normal=_CF!BI55,"",IF(OR(BI55="", NOT(ISNUMBER(BI55)), ISERROR(BI55), $B55=""), "",
   IF($I55=1,
      IFBLANK(
         _xldudf_CX_PUSH(BI55*fxVal_normal, CX_ENTITY, $B55, BI$11, BI$14, BI$44,),
         ""
      ),
      IF($I55=2,
         IFBLANK(
            _xldudf_CX_PUSH(BI55, CX_ENTITY, $B55, BI$11, BI$14, BI$44,),
            ""
         ),
         IF($I55=3,
            "",
            IFBLANK(
               _xldudf_CX_PUSH(BI55, CX_ENTITY, $B55, BI$11, BI$14, BI$44,),
               ""
            )
         )
      )
   )
)),"")</f>
        <v/>
      </c>
      <c r="EC55" s="1883" t="str" cm="1">
        <f t="array" aca="1" ref="EC55" ca="1">IFERROR(IF(BJ55*fxVal_normal=_CF!BJ55,"",IF(OR(BJ55="", NOT(ISNUMBER(BJ55)), ISERROR(BJ55), $B55=""), "",
   IF($I55=1,
      IFBLANK(
         _xldudf_CX_PUSH(BJ55*fxVal_normal, CX_ENTITY, $B55, BJ$11, BJ$14, BJ$44,),
         ""
      ),
      IF($I55=2,
         IFBLANK(
            _xldudf_CX_PUSH(BJ55, CX_ENTITY, $B55, BJ$11, BJ$14, BJ$44,),
            ""
         ),
         IF($I55=3,
            "",
            IFBLANK(
               _xldudf_CX_PUSH(BJ55, CX_ENTITY, $B55, BJ$11, BJ$14, BJ$44,),
               ""
            )
         )
      )
   )
)),"")</f>
        <v/>
      </c>
      <c r="ED55" s="1883" t="str" cm="1">
        <f t="array" aca="1" ref="ED55" ca="1">IFERROR(IF(BK55*fxVal_normal=_CF!BK55,"",IF(OR(BK55="", NOT(ISNUMBER(BK55)), ISERROR(BK55), $B55=""), "",
   IF($I55=1,
      IFBLANK(
         _xldudf_CX_PUSH(BK55*fxVal_normal, CX_ENTITY, $B55, BK$11, BK$14, BK$44,),
         ""
      ),
      IF($I55=2,
         IFBLANK(
            _xldudf_CX_PUSH(BK55, CX_ENTITY, $B55, BK$11, BK$14, BK$44,),
            ""
         ),
         IF($I55=3,
            "",
            IFBLANK(
               _xldudf_CX_PUSH(BK55, CX_ENTITY, $B55, BK$11, BK$14, BK$44,),
               ""
            )
         )
      )
   )
)),"")</f>
        <v/>
      </c>
      <c r="EE55" s="1883" t="str" cm="1">
        <f t="array" aca="1" ref="EE55" ca="1">IFERROR(IF(BL55*fxVal_normal=_CF!BL55,"",IF(OR(BL55="", NOT(ISNUMBER(BL55)), ISERROR(BL55), $B55=""), "",
   IF($I55=1,
      IFBLANK(
         _xldudf_CX_PUSH(BL55*fxVal_normal, CX_ENTITY, $B55, BL$11, BL$14, BL$44,),
         ""
      ),
      IF($I55=2,
         IFBLANK(
            _xldudf_CX_PUSH(BL55, CX_ENTITY, $B55, BL$11, BL$14, BL$44,),
            ""
         ),
         IF($I55=3,
            "",
            IFBLANK(
               _xldudf_CX_PUSH(BL55, CX_ENTITY, $B55, BL$11, BL$14, BL$44,),
               ""
            )
         )
      )
   )
)),"")</f>
        <v/>
      </c>
      <c r="EF55" s="1883" t="str" cm="1">
        <f t="array" aca="1" ref="EF55" ca="1">IFERROR(IF(BM55*fxVal_normal=_CF!BM55,"",IF(OR(BM55="", NOT(ISNUMBER(BM55)), ISERROR(BM55), $B55=""), "",
   IF($I55=1,
      IFBLANK(
         _xldudf_CX_PUSH(BM55*fxVal_normal, CX_ENTITY, $B55, BM$11, BM$14, BM$44,),
         ""
      ),
      IF($I55=2,
         IFBLANK(
            _xldudf_CX_PUSH(BM55, CX_ENTITY, $B55, BM$11, BM$14, BM$44,),
            ""
         ),
         IF($I55=3,
            "",
            IFBLANK(
               _xldudf_CX_PUSH(BM55, CX_ENTITY, $B55, BM$11, BM$14, BM$44,),
               ""
            )
         )
      )
   )
)),"")</f>
        <v/>
      </c>
      <c r="EG55" s="1883" t="str" cm="1">
        <f t="array" aca="1" ref="EG55" ca="1">IFERROR(IF(BN55*fxVal_normal=_CF!BN55,"",IF(OR(BN55="", NOT(ISNUMBER(BN55)), ISERROR(BN55), $B55=""), "",
   IF($I55=1,
      IFBLANK(
         _xldudf_CX_PUSH(BN55*fxVal_normal, CX_ENTITY, $B55, BN$11, BN$14, BN$44,),
         ""
      ),
      IF($I55=2,
         IFBLANK(
            _xldudf_CX_PUSH(BN55, CX_ENTITY, $B55, BN$11, BN$14, BN$44,),
            ""
         ),
         IF($I55=3,
            "",
            IFBLANK(
               _xldudf_CX_PUSH(BN55, CX_ENTITY, $B55, BN$11, BN$14, BN$44,),
               ""
            )
         )
      )
   )
)),"")</f>
        <v/>
      </c>
    </row>
    <row r="56" spans="1:137" ht="21" customHeight="1">
      <c r="A56" s="1626"/>
      <c r="B56" s="811" t="str" cm="1">
        <f t="array" ref="B56">IFBLANK( _CF!F56,"")</f>
        <v>Levered Free Cash Flow (LFCF)</v>
      </c>
      <c r="C56" s="811" t="str" cm="1">
        <f t="array" ref="C56">IFBLANK(_CF!C56,"")</f>
        <v>Levered Free Cash Flow (LFCF) (Company View)</v>
      </c>
      <c r="D56" s="1549"/>
      <c r="E56" s="574"/>
      <c r="F56" s="574"/>
      <c r="G56" s="574"/>
      <c r="H56" s="401">
        <v>2</v>
      </c>
      <c r="I56" s="401">
        <v>1</v>
      </c>
      <c r="J56" s="401"/>
      <c r="K56" s="401"/>
      <c r="N56" s="158"/>
      <c r="O56" s="101"/>
      <c r="P56" s="52"/>
      <c r="Q56" s="101"/>
      <c r="R56" s="126"/>
      <c r="S56" s="101"/>
      <c r="T56" s="101"/>
      <c r="U56" s="39"/>
      <c r="W56" s="932" t="str">
        <f t="shared" si="8"/>
        <v>Budget</v>
      </c>
      <c r="X56" s="815">
        <f>_CF!X56</f>
        <v>0</v>
      </c>
      <c r="Y56" s="709" t="str">
        <f t="shared" si="6"/>
        <v>Levered Free Cash Flow (LFCF)</v>
      </c>
      <c r="Z56" s="198" cm="1">
        <f t="array" ref="Z56">_xlfn.SWITCH(
    TRUE,
    _CF!$L56=TRUE, 1,
    _CF!$L56=FALSE,-1,
    _CF!$L56=-1,0,
"n/a"
)</f>
        <v>0</v>
      </c>
      <c r="AA56" s="200"/>
      <c r="AB56" s="88" t="str">
        <f>_CF!AB56</f>
        <v>Levered Free Cash Flow (LFCF)</v>
      </c>
      <c r="AC56" s="88" t="str" cm="1">
        <f t="array" aca="1" ref="AC56" ca="1">_xlfn.LET(
_xlpm._termname, $AB56,
_xlpm._iconname, "find",
_xlpm._icon, fx_getIcon(_xlpm._iconname),
_xlpm._location, _xlfn.XLOOKUP(LOWER(_xlpm._termname), LOWER(tbl_acctDef[Term]),tbl_acctDef[Term]),
_xlpm._hyperlink, HYPERLINK("#"&amp;CELL("address",_xlpm._location), _xlpm._icon),
IFERROR(_xlpm._hyperlink,"")
)</f>
        <v/>
      </c>
      <c r="AD56" s="918">
        <f t="shared" ref="AD56:BN56" si="11">IFERROR(SUBTOTAL(9,AD45:AD55), "")</f>
        <v>11</v>
      </c>
      <c r="AE56" s="918">
        <f t="shared" si="11"/>
        <v>11</v>
      </c>
      <c r="AF56" s="918">
        <f t="shared" si="11"/>
        <v>11</v>
      </c>
      <c r="AG56" s="918">
        <f t="shared" si="11"/>
        <v>11</v>
      </c>
      <c r="AH56" s="918">
        <f t="shared" si="11"/>
        <v>11</v>
      </c>
      <c r="AI56" s="918">
        <f t="shared" si="11"/>
        <v>11</v>
      </c>
      <c r="AJ56" s="918">
        <f t="shared" si="11"/>
        <v>11</v>
      </c>
      <c r="AK56" s="918">
        <f t="shared" si="11"/>
        <v>11</v>
      </c>
      <c r="AL56" s="918">
        <f t="shared" si="11"/>
        <v>11</v>
      </c>
      <c r="AM56" s="918">
        <f t="shared" si="11"/>
        <v>11</v>
      </c>
      <c r="AN56" s="918">
        <f t="shared" si="11"/>
        <v>11</v>
      </c>
      <c r="AO56" s="918">
        <f t="shared" si="11"/>
        <v>11</v>
      </c>
      <c r="AP56" s="918">
        <f t="shared" si="11"/>
        <v>11</v>
      </c>
      <c r="AQ56" s="918">
        <f t="shared" si="11"/>
        <v>11</v>
      </c>
      <c r="AR56" s="918">
        <f t="shared" si="11"/>
        <v>11</v>
      </c>
      <c r="AS56" s="918">
        <f t="shared" si="11"/>
        <v>11</v>
      </c>
      <c r="AT56" s="918">
        <f t="shared" si="11"/>
        <v>11</v>
      </c>
      <c r="AU56" s="918">
        <f t="shared" si="11"/>
        <v>11</v>
      </c>
      <c r="AV56" s="918">
        <f t="shared" si="11"/>
        <v>11</v>
      </c>
      <c r="AW56" s="918">
        <f t="shared" si="11"/>
        <v>11</v>
      </c>
      <c r="AX56" s="918">
        <f t="shared" si="11"/>
        <v>11</v>
      </c>
      <c r="AY56" s="918">
        <f t="shared" si="11"/>
        <v>11</v>
      </c>
      <c r="AZ56" s="918">
        <f t="shared" si="11"/>
        <v>11</v>
      </c>
      <c r="BA56" s="918">
        <f t="shared" si="11"/>
        <v>11</v>
      </c>
      <c r="BB56" s="918">
        <f t="shared" si="11"/>
        <v>11</v>
      </c>
      <c r="BC56" s="918">
        <f t="shared" si="11"/>
        <v>11</v>
      </c>
      <c r="BD56" s="918">
        <f t="shared" si="11"/>
        <v>11</v>
      </c>
      <c r="BE56" s="918">
        <f t="shared" si="11"/>
        <v>11</v>
      </c>
      <c r="BF56" s="918">
        <f t="shared" si="11"/>
        <v>11</v>
      </c>
      <c r="BG56" s="918">
        <f t="shared" si="11"/>
        <v>11</v>
      </c>
      <c r="BH56" s="918">
        <f t="shared" si="11"/>
        <v>11</v>
      </c>
      <c r="BI56" s="918">
        <f t="shared" si="11"/>
        <v>11</v>
      </c>
      <c r="BJ56" s="918">
        <f t="shared" si="11"/>
        <v>11</v>
      </c>
      <c r="BK56" s="918">
        <f t="shared" si="11"/>
        <v>11</v>
      </c>
      <c r="BL56" s="918">
        <f t="shared" si="11"/>
        <v>11</v>
      </c>
      <c r="BM56" s="918">
        <f t="shared" si="11"/>
        <v>11</v>
      </c>
      <c r="BN56" s="935">
        <f t="shared" si="11"/>
        <v>11</v>
      </c>
      <c r="BO56" s="2114"/>
      <c r="BP56" s="2114"/>
      <c r="BQ56" s="2114"/>
      <c r="BR56" s="2114"/>
      <c r="BS56" s="2114"/>
      <c r="BT56" s="2114"/>
      <c r="BU56" s="2114"/>
      <c r="BV56" s="2114"/>
      <c r="BW56" s="2114"/>
      <c r="BX56" s="2114"/>
      <c r="BY56" s="2114"/>
      <c r="BZ56" s="2114"/>
      <c r="CA56" s="1330"/>
      <c r="CB56" s="537"/>
      <c r="CC56" s="1484"/>
      <c r="CD56" s="1461" t="e" cm="1">
        <f t="array" aca="1" ref="CD56" ca="1">_xlfn.LET( _xlpm.CheckBlank, SUM(CF!$AD56:$BN56) = 0, IF(_xlpm.CheckBlank, "", SUM(_xlfn._xlws.FILTER(CF!$AD56:$BN56,(YEAR(CF!$AD$12:$BN$12)=CF!CD$12)*(array_timeline&lt;=CF!CD$11)))))</f>
        <v>#NAME?</v>
      </c>
      <c r="CE56" s="1461" t="e" cm="1">
        <f t="array" aca="1" ref="CE56" ca="1">_xlfn.LET( _xlpm.CheckBlank, SUM(CF!$AD56:$BN56) = 0, IF(_xlpm.CheckBlank, "", SUM(_xlfn._xlws.FILTER(CF!$AD56:$BN56,(YEAR(CF!$AD$12:$BN$12)=CF!CE$12)*(array_timeline&lt;=CF!CE$11)))))</f>
        <v>#NAME?</v>
      </c>
      <c r="CF56" s="1314"/>
      <c r="CG56" s="1461" t="e" cm="1">
        <f t="array" aca="1" ref="CG56" ca="1">_xlfn.LET(_xlpm.CheckBlank,SUM(CF!$AD56:$BN56)=0,IF(_xlpm.CheckBlank,"",SUM(_xlfn._xlws.FILTER(CF!$AD56:$BN56,(YEAR(CF!$AD$12:$BN$12)=CF!CG$12)*(array_timeline&lt;=CF!CG$11)))))</f>
        <v>#NAME?</v>
      </c>
      <c r="CH56" s="1461" t="e" cm="1">
        <f t="array" aca="1" ref="CH56" ca="1">_xlfn.LET(_xlpm.CheckBlank,SUM(CF!$AD56:$BN56)=0,IF(_xlpm.CheckBlank,"",SUM(_xlfn._xlws.FILTER(CF!$AD56:$BN56,(YEAR(CF!$AD$12:$BN$12)=CF!CH$12)*(array_timeline&lt;=CF!CH$11)))))</f>
        <v>#NAME?</v>
      </c>
      <c r="CI56" s="1314"/>
      <c r="CJ56" s="1461" cm="1">
        <f t="array" ref="CJ56">_xlfn.LET( _xlpm.CheckBlank, SUM(CF!$AD56:$BN56) = 0, IF(_xlpm.CheckBlank, "", SUM(_xlfn.TAKE(_xlfn.DROP(CF!$AD56:$BN56, ,-DATEDIFF(CF!CJ$11, val_asOfDate,"M")),1,-12))))</f>
        <v>132</v>
      </c>
      <c r="CK56" s="1461" cm="1">
        <f t="array" ref="CK56">_xlfn.LET( _xlpm.CheckBlank, SUM(CF!$AD56:$BN56) = 0, IF(_xlpm.CheckBlank, "", SUM(_xlfn.TAKE(_xlfn.DROP(CF!$AD56:$BN56, ,-DATEDIFF(CF!CK$11, val_asOfDate,"M")),1,-12))))</f>
        <v>132</v>
      </c>
      <c r="CL56" s="1314"/>
      <c r="CM56" s="541" t="str">
        <f t="shared" ca="1" si="7"/>
        <v/>
      </c>
      <c r="CN56" s="541" t="str">
        <f t="shared" ca="1" si="7"/>
        <v/>
      </c>
      <c r="CO56" s="34"/>
      <c r="CW56" s="1883" t="str" cm="1">
        <f t="array" aca="1" ref="CW56" ca="1">IFERROR(IF(AD56*fxVal_normal=_CF!AD56,"",IF(OR(AD56="", NOT(ISNUMBER(AD56)), ISERROR(AD56), $B56=""), "",
   IF($I56=1,
      IFBLANK(
         _xldudf_CX_PUSH(AD56*fxVal_normal, CX_ENTITY, $B56, AD$11, AD$14, AD$44,),
         ""
      ),
      IF($I56=2,
         IFBLANK(
            _xldudf_CX_PUSH(AD56, CX_ENTITY, $B56, AD$11, AD$14, AD$44,),
            ""
         ),
         IF($I56=3,
            "",
            IFBLANK(
               _xldudf_CX_PUSH(AD56, CX_ENTITY, $B56, AD$11, AD$14, AD$44,),
               ""
            )
         )
      )
   )
)),"")</f>
        <v/>
      </c>
      <c r="CX56" s="1883" t="str" cm="1">
        <f t="array" aca="1" ref="CX56" ca="1">IFERROR(IF(AE56*fxVal_normal=_CF!AE56,"",IF(OR(AE56="", NOT(ISNUMBER(AE56)), ISERROR(AE56), $B56=""), "",
   IF($I56=1,
      IFBLANK(
         _xldudf_CX_PUSH(AE56*fxVal_normal, CX_ENTITY, $B56, AE$11, AE$14, AE$44,),
         ""
      ),
      IF($I56=2,
         IFBLANK(
            _xldudf_CX_PUSH(AE56, CX_ENTITY, $B56, AE$11, AE$14, AE$44,),
            ""
         ),
         IF($I56=3,
            "",
            IFBLANK(
               _xldudf_CX_PUSH(AE56, CX_ENTITY, $B56, AE$11, AE$14, AE$44,),
               ""
            )
         )
      )
   )
)),"")</f>
        <v/>
      </c>
      <c r="CY56" s="1883" t="str" cm="1">
        <f t="array" aca="1" ref="CY56" ca="1">IFERROR(IF(AF56*fxVal_normal=_CF!AF56,"",IF(OR(AF56="", NOT(ISNUMBER(AF56)), ISERROR(AF56), $B56=""), "",
   IF($I56=1,
      IFBLANK(
         _xldudf_CX_PUSH(AF56*fxVal_normal, CX_ENTITY, $B56, AF$11, AF$14, AF$44,),
         ""
      ),
      IF($I56=2,
         IFBLANK(
            _xldudf_CX_PUSH(AF56, CX_ENTITY, $B56, AF$11, AF$14, AF$44,),
            ""
         ),
         IF($I56=3,
            "",
            IFBLANK(
               _xldudf_CX_PUSH(AF56, CX_ENTITY, $B56, AF$11, AF$14, AF$44,),
               ""
            )
         )
      )
   )
)),"")</f>
        <v/>
      </c>
      <c r="CZ56" s="1883" t="str" cm="1">
        <f t="array" aca="1" ref="CZ56" ca="1">IFERROR(IF(AG56*fxVal_normal=_CF!AG56,"",IF(OR(AG56="", NOT(ISNUMBER(AG56)), ISERROR(AG56), $B56=""), "",
   IF($I56=1,
      IFBLANK(
         _xldudf_CX_PUSH(AG56*fxVal_normal, CX_ENTITY, $B56, AG$11, AG$14, AG$44,),
         ""
      ),
      IF($I56=2,
         IFBLANK(
            _xldudf_CX_PUSH(AG56, CX_ENTITY, $B56, AG$11, AG$14, AG$44,),
            ""
         ),
         IF($I56=3,
            "",
            IFBLANK(
               _xldudf_CX_PUSH(AG56, CX_ENTITY, $B56, AG$11, AG$14, AG$44,),
               ""
            )
         )
      )
   )
)),"")</f>
        <v/>
      </c>
      <c r="DA56" s="1883" t="str" cm="1">
        <f t="array" aca="1" ref="DA56" ca="1">IFERROR(IF(AH56*fxVal_normal=_CF!AH56,"",IF(OR(AH56="", NOT(ISNUMBER(AH56)), ISERROR(AH56), $B56=""), "",
   IF($I56=1,
      IFBLANK(
         _xldudf_CX_PUSH(AH56*fxVal_normal, CX_ENTITY, $B56, AH$11, AH$14, AH$44,),
         ""
      ),
      IF($I56=2,
         IFBLANK(
            _xldudf_CX_PUSH(AH56, CX_ENTITY, $B56, AH$11, AH$14, AH$44,),
            ""
         ),
         IF($I56=3,
            "",
            IFBLANK(
               _xldudf_CX_PUSH(AH56, CX_ENTITY, $B56, AH$11, AH$14, AH$44,),
               ""
            )
         )
      )
   )
)),"")</f>
        <v/>
      </c>
      <c r="DB56" s="1883" t="str" cm="1">
        <f t="array" aca="1" ref="DB56" ca="1">IFERROR(IF(AI56*fxVal_normal=_CF!AI56,"",IF(OR(AI56="", NOT(ISNUMBER(AI56)), ISERROR(AI56), $B56=""), "",
   IF($I56=1,
      IFBLANK(
         _xldudf_CX_PUSH(AI56*fxVal_normal, CX_ENTITY, $B56, AI$11, AI$14, AI$44,),
         ""
      ),
      IF($I56=2,
         IFBLANK(
            _xldudf_CX_PUSH(AI56, CX_ENTITY, $B56, AI$11, AI$14, AI$44,),
            ""
         ),
         IF($I56=3,
            "",
            IFBLANK(
               _xldudf_CX_PUSH(AI56, CX_ENTITY, $B56, AI$11, AI$14, AI$44,),
               ""
            )
         )
      )
   )
)),"")</f>
        <v/>
      </c>
      <c r="DC56" s="1883" t="str" cm="1">
        <f t="array" aca="1" ref="DC56" ca="1">IFERROR(IF(AJ56*fxVal_normal=_CF!AJ56,"",IF(OR(AJ56="", NOT(ISNUMBER(AJ56)), ISERROR(AJ56), $B56=""), "",
   IF($I56=1,
      IFBLANK(
         _xldudf_CX_PUSH(AJ56*fxVal_normal, CX_ENTITY, $B56, AJ$11, AJ$14, AJ$44,),
         ""
      ),
      IF($I56=2,
         IFBLANK(
            _xldudf_CX_PUSH(AJ56, CX_ENTITY, $B56, AJ$11, AJ$14, AJ$44,),
            ""
         ),
         IF($I56=3,
            "",
            IFBLANK(
               _xldudf_CX_PUSH(AJ56, CX_ENTITY, $B56, AJ$11, AJ$14, AJ$44,),
               ""
            )
         )
      )
   )
)),"")</f>
        <v/>
      </c>
      <c r="DD56" s="1883" t="str" cm="1">
        <f t="array" aca="1" ref="DD56" ca="1">IFERROR(IF(AK56*fxVal_normal=_CF!AK56,"",IF(OR(AK56="", NOT(ISNUMBER(AK56)), ISERROR(AK56), $B56=""), "",
   IF($I56=1,
      IFBLANK(
         _xldudf_CX_PUSH(AK56*fxVal_normal, CX_ENTITY, $B56, AK$11, AK$14, AK$44,),
         ""
      ),
      IF($I56=2,
         IFBLANK(
            _xldudf_CX_PUSH(AK56, CX_ENTITY, $B56, AK$11, AK$14, AK$44,),
            ""
         ),
         IF($I56=3,
            "",
            IFBLANK(
               _xldudf_CX_PUSH(AK56, CX_ENTITY, $B56, AK$11, AK$14, AK$44,),
               ""
            )
         )
      )
   )
)),"")</f>
        <v/>
      </c>
      <c r="DE56" s="1883" t="str" cm="1">
        <f t="array" aca="1" ref="DE56" ca="1">IFERROR(IF(AL56*fxVal_normal=_CF!AL56,"",IF(OR(AL56="", NOT(ISNUMBER(AL56)), ISERROR(AL56), $B56=""), "",
   IF($I56=1,
      IFBLANK(
         _xldudf_CX_PUSH(AL56*fxVal_normal, CX_ENTITY, $B56, AL$11, AL$14, AL$44,),
         ""
      ),
      IF($I56=2,
         IFBLANK(
            _xldudf_CX_PUSH(AL56, CX_ENTITY, $B56, AL$11, AL$14, AL$44,),
            ""
         ),
         IF($I56=3,
            "",
            IFBLANK(
               _xldudf_CX_PUSH(AL56, CX_ENTITY, $B56, AL$11, AL$14, AL$44,),
               ""
            )
         )
      )
   )
)),"")</f>
        <v/>
      </c>
      <c r="DF56" s="1883" t="str" cm="1">
        <f t="array" aca="1" ref="DF56" ca="1">IFERROR(IF(AM56*fxVal_normal=_CF!AM56,"",IF(OR(AM56="", NOT(ISNUMBER(AM56)), ISERROR(AM56), $B56=""), "",
   IF($I56=1,
      IFBLANK(
         _xldudf_CX_PUSH(AM56*fxVal_normal, CX_ENTITY, $B56, AM$11, AM$14, AM$44,),
         ""
      ),
      IF($I56=2,
         IFBLANK(
            _xldudf_CX_PUSH(AM56, CX_ENTITY, $B56, AM$11, AM$14, AM$44,),
            ""
         ),
         IF($I56=3,
            "",
            IFBLANK(
               _xldudf_CX_PUSH(AM56, CX_ENTITY, $B56, AM$11, AM$14, AM$44,),
               ""
            )
         )
      )
   )
)),"")</f>
        <v/>
      </c>
      <c r="DG56" s="1883" t="str" cm="1">
        <f t="array" aca="1" ref="DG56" ca="1">IFERROR(IF(AN56*fxVal_normal=_CF!AN56,"",IF(OR(AN56="", NOT(ISNUMBER(AN56)), ISERROR(AN56), $B56=""), "",
   IF($I56=1,
      IFBLANK(
         _xldudf_CX_PUSH(AN56*fxVal_normal, CX_ENTITY, $B56, AN$11, AN$14, AN$44,),
         ""
      ),
      IF($I56=2,
         IFBLANK(
            _xldudf_CX_PUSH(AN56, CX_ENTITY, $B56, AN$11, AN$14, AN$44,),
            ""
         ),
         IF($I56=3,
            "",
            IFBLANK(
               _xldudf_CX_PUSH(AN56, CX_ENTITY, $B56, AN$11, AN$14, AN$44,),
               ""
            )
         )
      )
   )
)),"")</f>
        <v/>
      </c>
      <c r="DH56" s="1883" t="str" cm="1">
        <f t="array" aca="1" ref="DH56" ca="1">IFERROR(IF(AO56*fxVal_normal=_CF!AO56,"",IF(OR(AO56="", NOT(ISNUMBER(AO56)), ISERROR(AO56), $B56=""), "",
   IF($I56=1,
      IFBLANK(
         _xldudf_CX_PUSH(AO56*fxVal_normal, CX_ENTITY, $B56, AO$11, AO$14, AO$44,),
         ""
      ),
      IF($I56=2,
         IFBLANK(
            _xldudf_CX_PUSH(AO56, CX_ENTITY, $B56, AO$11, AO$14, AO$44,),
            ""
         ),
         IF($I56=3,
            "",
            IFBLANK(
               _xldudf_CX_PUSH(AO56, CX_ENTITY, $B56, AO$11, AO$14, AO$44,),
               ""
            )
         )
      )
   )
)),"")</f>
        <v/>
      </c>
      <c r="DI56" s="1883" t="str" cm="1">
        <f t="array" aca="1" ref="DI56" ca="1">IFERROR(IF(AP56*fxVal_normal=_CF!AP56,"",IF(OR(AP56="", NOT(ISNUMBER(AP56)), ISERROR(AP56), $B56=""), "",
   IF($I56=1,
      IFBLANK(
         _xldudf_CX_PUSH(AP56*fxVal_normal, CX_ENTITY, $B56, AP$11, AP$14, AP$44,),
         ""
      ),
      IF($I56=2,
         IFBLANK(
            _xldudf_CX_PUSH(AP56, CX_ENTITY, $B56, AP$11, AP$14, AP$44,),
            ""
         ),
         IF($I56=3,
            "",
            IFBLANK(
               _xldudf_CX_PUSH(AP56, CX_ENTITY, $B56, AP$11, AP$14, AP$44,),
               ""
            )
         )
      )
   )
)),"")</f>
        <v/>
      </c>
      <c r="DJ56" s="1883" t="str" cm="1">
        <f t="array" aca="1" ref="DJ56" ca="1">IFERROR(IF(AQ56*fxVal_normal=_CF!AQ56,"",IF(OR(AQ56="", NOT(ISNUMBER(AQ56)), ISERROR(AQ56), $B56=""), "",
   IF($I56=1,
      IFBLANK(
         _xldudf_CX_PUSH(AQ56*fxVal_normal, CX_ENTITY, $B56, AQ$11, AQ$14, AQ$44,),
         ""
      ),
      IF($I56=2,
         IFBLANK(
            _xldudf_CX_PUSH(AQ56, CX_ENTITY, $B56, AQ$11, AQ$14, AQ$44,),
            ""
         ),
         IF($I56=3,
            "",
            IFBLANK(
               _xldudf_CX_PUSH(AQ56, CX_ENTITY, $B56, AQ$11, AQ$14, AQ$44,),
               ""
            )
         )
      )
   )
)),"")</f>
        <v/>
      </c>
      <c r="DK56" s="1883" t="str" cm="1">
        <f t="array" aca="1" ref="DK56" ca="1">IFERROR(IF(AR56*fxVal_normal=_CF!AR56,"",IF(OR(AR56="", NOT(ISNUMBER(AR56)), ISERROR(AR56), $B56=""), "",
   IF($I56=1,
      IFBLANK(
         _xldudf_CX_PUSH(AR56*fxVal_normal, CX_ENTITY, $B56, AR$11, AR$14, AR$44,),
         ""
      ),
      IF($I56=2,
         IFBLANK(
            _xldudf_CX_PUSH(AR56, CX_ENTITY, $B56, AR$11, AR$14, AR$44,),
            ""
         ),
         IF($I56=3,
            "",
            IFBLANK(
               _xldudf_CX_PUSH(AR56, CX_ENTITY, $B56, AR$11, AR$14, AR$44,),
               ""
            )
         )
      )
   )
)),"")</f>
        <v/>
      </c>
      <c r="DL56" s="1883" t="str" cm="1">
        <f t="array" aca="1" ref="DL56" ca="1">IFERROR(IF(AS56*fxVal_normal=_CF!AS56,"",IF(OR(AS56="", NOT(ISNUMBER(AS56)), ISERROR(AS56), $B56=""), "",
   IF($I56=1,
      IFBLANK(
         _xldudf_CX_PUSH(AS56*fxVal_normal, CX_ENTITY, $B56, AS$11, AS$14, AS$44,),
         ""
      ),
      IF($I56=2,
         IFBLANK(
            _xldudf_CX_PUSH(AS56, CX_ENTITY, $B56, AS$11, AS$14, AS$44,),
            ""
         ),
         IF($I56=3,
            "",
            IFBLANK(
               _xldudf_CX_PUSH(AS56, CX_ENTITY, $B56, AS$11, AS$14, AS$44,),
               ""
            )
         )
      )
   )
)),"")</f>
        <v/>
      </c>
      <c r="DM56" s="1883" t="str" cm="1">
        <f t="array" aca="1" ref="DM56" ca="1">IFERROR(IF(AT56*fxVal_normal=_CF!AT56,"",IF(OR(AT56="", NOT(ISNUMBER(AT56)), ISERROR(AT56), $B56=""), "",
   IF($I56=1,
      IFBLANK(
         _xldudf_CX_PUSH(AT56*fxVal_normal, CX_ENTITY, $B56, AT$11, AT$14, AT$44,),
         ""
      ),
      IF($I56=2,
         IFBLANK(
            _xldudf_CX_PUSH(AT56, CX_ENTITY, $B56, AT$11, AT$14, AT$44,),
            ""
         ),
         IF($I56=3,
            "",
            IFBLANK(
               _xldudf_CX_PUSH(AT56, CX_ENTITY, $B56, AT$11, AT$14, AT$44,),
               ""
            )
         )
      )
   )
)),"")</f>
        <v/>
      </c>
      <c r="DN56" s="1883" t="str" cm="1">
        <f t="array" aca="1" ref="DN56" ca="1">IFERROR(IF(AU56*fxVal_normal=_CF!AU56,"",IF(OR(AU56="", NOT(ISNUMBER(AU56)), ISERROR(AU56), $B56=""), "",
   IF($I56=1,
      IFBLANK(
         _xldudf_CX_PUSH(AU56*fxVal_normal, CX_ENTITY, $B56, AU$11, AU$14, AU$44,),
         ""
      ),
      IF($I56=2,
         IFBLANK(
            _xldudf_CX_PUSH(AU56, CX_ENTITY, $B56, AU$11, AU$14, AU$44,),
            ""
         ),
         IF($I56=3,
            "",
            IFBLANK(
               _xldudf_CX_PUSH(AU56, CX_ENTITY, $B56, AU$11, AU$14, AU$44,),
               ""
            )
         )
      )
   )
)),"")</f>
        <v/>
      </c>
      <c r="DO56" s="1883" t="str" cm="1">
        <f t="array" aca="1" ref="DO56" ca="1">IFERROR(IF(AV56*fxVal_normal=_CF!AV56,"",IF(OR(AV56="", NOT(ISNUMBER(AV56)), ISERROR(AV56), $B56=""), "",
   IF($I56=1,
      IFBLANK(
         _xldudf_CX_PUSH(AV56*fxVal_normal, CX_ENTITY, $B56, AV$11, AV$14, AV$44,),
         ""
      ),
      IF($I56=2,
         IFBLANK(
            _xldudf_CX_PUSH(AV56, CX_ENTITY, $B56, AV$11, AV$14, AV$44,),
            ""
         ),
         IF($I56=3,
            "",
            IFBLANK(
               _xldudf_CX_PUSH(AV56, CX_ENTITY, $B56, AV$11, AV$14, AV$44,),
               ""
            )
         )
      )
   )
)),"")</f>
        <v/>
      </c>
      <c r="DP56" s="1883" t="str" cm="1">
        <f t="array" aca="1" ref="DP56" ca="1">IFERROR(IF(AW56*fxVal_normal=_CF!AW56,"",IF(OR(AW56="", NOT(ISNUMBER(AW56)), ISERROR(AW56), $B56=""), "",
   IF($I56=1,
      IFBLANK(
         _xldudf_CX_PUSH(AW56*fxVal_normal, CX_ENTITY, $B56, AW$11, AW$14, AW$44,),
         ""
      ),
      IF($I56=2,
         IFBLANK(
            _xldudf_CX_PUSH(AW56, CX_ENTITY, $B56, AW$11, AW$14, AW$44,),
            ""
         ),
         IF($I56=3,
            "",
            IFBLANK(
               _xldudf_CX_PUSH(AW56, CX_ENTITY, $B56, AW$11, AW$14, AW$44,),
               ""
            )
         )
      )
   )
)),"")</f>
        <v/>
      </c>
      <c r="DQ56" s="1883" t="str" cm="1">
        <f t="array" aca="1" ref="DQ56" ca="1">IFERROR(IF(AX56*fxVal_normal=_CF!AX56,"",IF(OR(AX56="", NOT(ISNUMBER(AX56)), ISERROR(AX56), $B56=""), "",
   IF($I56=1,
      IFBLANK(
         _xldudf_CX_PUSH(AX56*fxVal_normal, CX_ENTITY, $B56, AX$11, AX$14, AX$44,),
         ""
      ),
      IF($I56=2,
         IFBLANK(
            _xldudf_CX_PUSH(AX56, CX_ENTITY, $B56, AX$11, AX$14, AX$44,),
            ""
         ),
         IF($I56=3,
            "",
            IFBLANK(
               _xldudf_CX_PUSH(AX56, CX_ENTITY, $B56, AX$11, AX$14, AX$44,),
               ""
            )
         )
      )
   )
)),"")</f>
        <v/>
      </c>
      <c r="DR56" s="1883" t="str" cm="1">
        <f t="array" aca="1" ref="DR56" ca="1">IFERROR(IF(AY56*fxVal_normal=_CF!AY56,"",IF(OR(AY56="", NOT(ISNUMBER(AY56)), ISERROR(AY56), $B56=""), "",
   IF($I56=1,
      IFBLANK(
         _xldudf_CX_PUSH(AY56*fxVal_normal, CX_ENTITY, $B56, AY$11, AY$14, AY$44,),
         ""
      ),
      IF($I56=2,
         IFBLANK(
            _xldudf_CX_PUSH(AY56, CX_ENTITY, $B56, AY$11, AY$14, AY$44,),
            ""
         ),
         IF($I56=3,
            "",
            IFBLANK(
               _xldudf_CX_PUSH(AY56, CX_ENTITY, $B56, AY$11, AY$14, AY$44,),
               ""
            )
         )
      )
   )
)),"")</f>
        <v/>
      </c>
      <c r="DS56" s="1883" t="str" cm="1">
        <f t="array" aca="1" ref="DS56" ca="1">IFERROR(IF(AZ56*fxVal_normal=_CF!AZ56,"",IF(OR(AZ56="", NOT(ISNUMBER(AZ56)), ISERROR(AZ56), $B56=""), "",
   IF($I56=1,
      IFBLANK(
         _xldudf_CX_PUSH(AZ56*fxVal_normal, CX_ENTITY, $B56, AZ$11, AZ$14, AZ$44,),
         ""
      ),
      IF($I56=2,
         IFBLANK(
            _xldudf_CX_PUSH(AZ56, CX_ENTITY, $B56, AZ$11, AZ$14, AZ$44,),
            ""
         ),
         IF($I56=3,
            "",
            IFBLANK(
               _xldudf_CX_PUSH(AZ56, CX_ENTITY, $B56, AZ$11, AZ$14, AZ$44,),
               ""
            )
         )
      )
   )
)),"")</f>
        <v/>
      </c>
      <c r="DT56" s="1883" t="str" cm="1">
        <f t="array" aca="1" ref="DT56" ca="1">IFERROR(IF(BA56*fxVal_normal=_CF!BA56,"",IF(OR(BA56="", NOT(ISNUMBER(BA56)), ISERROR(BA56), $B56=""), "",
   IF($I56=1,
      IFBLANK(
         _xldudf_CX_PUSH(BA56*fxVal_normal, CX_ENTITY, $B56, BA$11, BA$14, BA$44,),
         ""
      ),
      IF($I56=2,
         IFBLANK(
            _xldudf_CX_PUSH(BA56, CX_ENTITY, $B56, BA$11, BA$14, BA$44,),
            ""
         ),
         IF($I56=3,
            "",
            IFBLANK(
               _xldudf_CX_PUSH(BA56, CX_ENTITY, $B56, BA$11, BA$14, BA$44,),
               ""
            )
         )
      )
   )
)),"")</f>
        <v/>
      </c>
      <c r="DU56" s="1883" t="str" cm="1">
        <f t="array" aca="1" ref="DU56" ca="1">IFERROR(IF(BB56*fxVal_normal=_CF!BB56,"",IF(OR(BB56="", NOT(ISNUMBER(BB56)), ISERROR(BB56), $B56=""), "",
   IF($I56=1,
      IFBLANK(
         _xldudf_CX_PUSH(BB56*fxVal_normal, CX_ENTITY, $B56, BB$11, BB$14, BB$44,),
         ""
      ),
      IF($I56=2,
         IFBLANK(
            _xldudf_CX_PUSH(BB56, CX_ENTITY, $B56, BB$11, BB$14, BB$44,),
            ""
         ),
         IF($I56=3,
            "",
            IFBLANK(
               _xldudf_CX_PUSH(BB56, CX_ENTITY, $B56, BB$11, BB$14, BB$44,),
               ""
            )
         )
      )
   )
)),"")</f>
        <v/>
      </c>
      <c r="DV56" s="1883" t="str" cm="1">
        <f t="array" aca="1" ref="DV56" ca="1">IFERROR(IF(BC56*fxVal_normal=_CF!BC56,"",IF(OR(BC56="", NOT(ISNUMBER(BC56)), ISERROR(BC56), $B56=""), "",
   IF($I56=1,
      IFBLANK(
         _xldudf_CX_PUSH(BC56*fxVal_normal, CX_ENTITY, $B56, BC$11, BC$14, BC$44,),
         ""
      ),
      IF($I56=2,
         IFBLANK(
            _xldudf_CX_PUSH(BC56, CX_ENTITY, $B56, BC$11, BC$14, BC$44,),
            ""
         ),
         IF($I56=3,
            "",
            IFBLANK(
               _xldudf_CX_PUSH(BC56, CX_ENTITY, $B56, BC$11, BC$14, BC$44,),
               ""
            )
         )
      )
   )
)),"")</f>
        <v/>
      </c>
      <c r="DW56" s="1883" t="str" cm="1">
        <f t="array" aca="1" ref="DW56" ca="1">IFERROR(IF(BD56*fxVal_normal=_CF!BD56,"",IF(OR(BD56="", NOT(ISNUMBER(BD56)), ISERROR(BD56), $B56=""), "",
   IF($I56=1,
      IFBLANK(
         _xldudf_CX_PUSH(BD56*fxVal_normal, CX_ENTITY, $B56, BD$11, BD$14, BD$44,),
         ""
      ),
      IF($I56=2,
         IFBLANK(
            _xldudf_CX_PUSH(BD56, CX_ENTITY, $B56, BD$11, BD$14, BD$44,),
            ""
         ),
         IF($I56=3,
            "",
            IFBLANK(
               _xldudf_CX_PUSH(BD56, CX_ENTITY, $B56, BD$11, BD$14, BD$44,),
               ""
            )
         )
      )
   )
)),"")</f>
        <v/>
      </c>
      <c r="DX56" s="1883" t="str" cm="1">
        <f t="array" aca="1" ref="DX56" ca="1">IFERROR(IF(BE56*fxVal_normal=_CF!BE56,"",IF(OR(BE56="", NOT(ISNUMBER(BE56)), ISERROR(BE56), $B56=""), "",
   IF($I56=1,
      IFBLANK(
         _xldudf_CX_PUSH(BE56*fxVal_normal, CX_ENTITY, $B56, BE$11, BE$14, BE$44,),
         ""
      ),
      IF($I56=2,
         IFBLANK(
            _xldudf_CX_PUSH(BE56, CX_ENTITY, $B56, BE$11, BE$14, BE$44,),
            ""
         ),
         IF($I56=3,
            "",
            IFBLANK(
               _xldudf_CX_PUSH(BE56, CX_ENTITY, $B56, BE$11, BE$14, BE$44,),
               ""
            )
         )
      )
   )
)),"")</f>
        <v/>
      </c>
      <c r="DY56" s="1883" t="str" cm="1">
        <f t="array" aca="1" ref="DY56" ca="1">IFERROR(IF(BF56*fxVal_normal=_CF!BF56,"",IF(OR(BF56="", NOT(ISNUMBER(BF56)), ISERROR(BF56), $B56=""), "",
   IF($I56=1,
      IFBLANK(
         _xldudf_CX_PUSH(BF56*fxVal_normal, CX_ENTITY, $B56, BF$11, BF$14, BF$44,),
         ""
      ),
      IF($I56=2,
         IFBLANK(
            _xldudf_CX_PUSH(BF56, CX_ENTITY, $B56, BF$11, BF$14, BF$44,),
            ""
         ),
         IF($I56=3,
            "",
            IFBLANK(
               _xldudf_CX_PUSH(BF56, CX_ENTITY, $B56, BF$11, BF$14, BF$44,),
               ""
            )
         )
      )
   )
)),"")</f>
        <v/>
      </c>
      <c r="DZ56" s="1883" t="str" cm="1">
        <f t="array" aca="1" ref="DZ56" ca="1">IFERROR(IF(BG56*fxVal_normal=_CF!BG56,"",IF(OR(BG56="", NOT(ISNUMBER(BG56)), ISERROR(BG56), $B56=""), "",
   IF($I56=1,
      IFBLANK(
         _xldudf_CX_PUSH(BG56*fxVal_normal, CX_ENTITY, $B56, BG$11, BG$14, BG$44,),
         ""
      ),
      IF($I56=2,
         IFBLANK(
            _xldudf_CX_PUSH(BG56, CX_ENTITY, $B56, BG$11, BG$14, BG$44,),
            ""
         ),
         IF($I56=3,
            "",
            IFBLANK(
               _xldudf_CX_PUSH(BG56, CX_ENTITY, $B56, BG$11, BG$14, BG$44,),
               ""
            )
         )
      )
   )
)),"")</f>
        <v/>
      </c>
      <c r="EA56" s="1883" t="str" cm="1">
        <f t="array" aca="1" ref="EA56" ca="1">IFERROR(IF(BH56*fxVal_normal=_CF!BH56,"",IF(OR(BH56="", NOT(ISNUMBER(BH56)), ISERROR(BH56), $B56=""), "",
   IF($I56=1,
      IFBLANK(
         _xldudf_CX_PUSH(BH56*fxVal_normal, CX_ENTITY, $B56, BH$11, BH$14, BH$44,),
         ""
      ),
      IF($I56=2,
         IFBLANK(
            _xldudf_CX_PUSH(BH56, CX_ENTITY, $B56, BH$11, BH$14, BH$44,),
            ""
         ),
         IF($I56=3,
            "",
            IFBLANK(
               _xldudf_CX_PUSH(BH56, CX_ENTITY, $B56, BH$11, BH$14, BH$44,),
               ""
            )
         )
      )
   )
)),"")</f>
        <v/>
      </c>
      <c r="EB56" s="1883" t="str" cm="1">
        <f t="array" aca="1" ref="EB56" ca="1">IFERROR(IF(BI56*fxVal_normal=_CF!BI56,"",IF(OR(BI56="", NOT(ISNUMBER(BI56)), ISERROR(BI56), $B56=""), "",
   IF($I56=1,
      IFBLANK(
         _xldudf_CX_PUSH(BI56*fxVal_normal, CX_ENTITY, $B56, BI$11, BI$14, BI$44,),
         ""
      ),
      IF($I56=2,
         IFBLANK(
            _xldudf_CX_PUSH(BI56, CX_ENTITY, $B56, BI$11, BI$14, BI$44,),
            ""
         ),
         IF($I56=3,
            "",
            IFBLANK(
               _xldudf_CX_PUSH(BI56, CX_ENTITY, $B56, BI$11, BI$14, BI$44,),
               ""
            )
         )
      )
   )
)),"")</f>
        <v/>
      </c>
      <c r="EC56" s="1883" t="str" cm="1">
        <f t="array" aca="1" ref="EC56" ca="1">IFERROR(IF(BJ56*fxVal_normal=_CF!BJ56,"",IF(OR(BJ56="", NOT(ISNUMBER(BJ56)), ISERROR(BJ56), $B56=""), "",
   IF($I56=1,
      IFBLANK(
         _xldudf_CX_PUSH(BJ56*fxVal_normal, CX_ENTITY, $B56, BJ$11, BJ$14, BJ$44,),
         ""
      ),
      IF($I56=2,
         IFBLANK(
            _xldudf_CX_PUSH(BJ56, CX_ENTITY, $B56, BJ$11, BJ$14, BJ$44,),
            ""
         ),
         IF($I56=3,
            "",
            IFBLANK(
               _xldudf_CX_PUSH(BJ56, CX_ENTITY, $B56, BJ$11, BJ$14, BJ$44,),
               ""
            )
         )
      )
   )
)),"")</f>
        <v/>
      </c>
      <c r="ED56" s="1883" t="str" cm="1">
        <f t="array" aca="1" ref="ED56" ca="1">IFERROR(IF(BK56*fxVal_normal=_CF!BK56,"",IF(OR(BK56="", NOT(ISNUMBER(BK56)), ISERROR(BK56), $B56=""), "",
   IF($I56=1,
      IFBLANK(
         _xldudf_CX_PUSH(BK56*fxVal_normal, CX_ENTITY, $B56, BK$11, BK$14, BK$44,),
         ""
      ),
      IF($I56=2,
         IFBLANK(
            _xldudf_CX_PUSH(BK56, CX_ENTITY, $B56, BK$11, BK$14, BK$44,),
            ""
         ),
         IF($I56=3,
            "",
            IFBLANK(
               _xldudf_CX_PUSH(BK56, CX_ENTITY, $B56, BK$11, BK$14, BK$44,),
               ""
            )
         )
      )
   )
)),"")</f>
        <v/>
      </c>
      <c r="EE56" s="1883" t="str" cm="1">
        <f t="array" aca="1" ref="EE56" ca="1">IFERROR(IF(BL56*fxVal_normal=_CF!BL56,"",IF(OR(BL56="", NOT(ISNUMBER(BL56)), ISERROR(BL56), $B56=""), "",
   IF($I56=1,
      IFBLANK(
         _xldudf_CX_PUSH(BL56*fxVal_normal, CX_ENTITY, $B56, BL$11, BL$14, BL$44,),
         ""
      ),
      IF($I56=2,
         IFBLANK(
            _xldudf_CX_PUSH(BL56, CX_ENTITY, $B56, BL$11, BL$14, BL$44,),
            ""
         ),
         IF($I56=3,
            "",
            IFBLANK(
               _xldudf_CX_PUSH(BL56, CX_ENTITY, $B56, BL$11, BL$14, BL$44,),
               ""
            )
         )
      )
   )
)),"")</f>
        <v/>
      </c>
      <c r="EF56" s="1883" t="str" cm="1">
        <f t="array" aca="1" ref="EF56" ca="1">IFERROR(IF(BM56*fxVal_normal=_CF!BM56,"",IF(OR(BM56="", NOT(ISNUMBER(BM56)), ISERROR(BM56), $B56=""), "",
   IF($I56=1,
      IFBLANK(
         _xldudf_CX_PUSH(BM56*fxVal_normal, CX_ENTITY, $B56, BM$11, BM$14, BM$44,),
         ""
      ),
      IF($I56=2,
         IFBLANK(
            _xldudf_CX_PUSH(BM56, CX_ENTITY, $B56, BM$11, BM$14, BM$44,),
            ""
         ),
         IF($I56=3,
            "",
            IFBLANK(
               _xldudf_CX_PUSH(BM56, CX_ENTITY, $B56, BM$11, BM$14, BM$44,),
               ""
            )
         )
      )
   )
)),"")</f>
        <v/>
      </c>
      <c r="EG56" s="1883" t="str" cm="1">
        <f t="array" aca="1" ref="EG56" ca="1">IFERROR(IF(BN56*fxVal_normal=_CF!BN56,"",IF(OR(BN56="", NOT(ISNUMBER(BN56)), ISERROR(BN56), $B56=""), "",
   IF($I56=1,
      IFBLANK(
         _xldudf_CX_PUSH(BN56*fxVal_normal, CX_ENTITY, $B56, BN$11, BN$14, BN$44,),
         ""
      ),
      IF($I56=2,
         IFBLANK(
            _xldudf_CX_PUSH(BN56, CX_ENTITY, $B56, BN$11, BN$14, BN$44,),
            ""
         ),
         IF($I56=3,
            "",
            IFBLANK(
               _xldudf_CX_PUSH(BN56, CX_ENTITY, $B56, BN$11, BN$14, BN$44,),
               ""
            )
         )
      )
   )
)),"")</f>
        <v/>
      </c>
    </row>
    <row r="57" spans="1:137" ht="21" customHeight="1">
      <c r="A57" s="1626"/>
      <c r="B57" s="811" t="str" cm="1">
        <f t="array" ref="B57">IFBLANK( _CF!F57,"")</f>
        <v>Financing Proceeds</v>
      </c>
      <c r="C57" s="811" t="str" cm="1">
        <f t="array" ref="C57">IFBLANK(_CF!C57,"")</f>
        <v>Financing Proceeds (Company View)</v>
      </c>
      <c r="D57" s="1549"/>
      <c r="E57" s="574"/>
      <c r="F57" s="574"/>
      <c r="G57" s="574"/>
      <c r="H57" s="401">
        <v>1</v>
      </c>
      <c r="I57" s="401">
        <v>1</v>
      </c>
      <c r="J57" s="401"/>
      <c r="K57" s="401"/>
      <c r="N57" s="158"/>
      <c r="O57" s="101"/>
      <c r="P57" s="52"/>
      <c r="Q57" s="101"/>
      <c r="R57" s="126"/>
      <c r="S57" s="101"/>
      <c r="T57" s="101"/>
      <c r="U57" s="39"/>
      <c r="W57" s="932" t="str">
        <f t="shared" si="8"/>
        <v>Budget</v>
      </c>
      <c r="X57" s="815">
        <f>_CF!X57</f>
        <v>1</v>
      </c>
      <c r="Y57" s="709">
        <f t="shared" si="6"/>
        <v>2</v>
      </c>
      <c r="Z57" s="198" cm="1">
        <f t="array" ref="Z57">_xlfn.SWITCH(
    TRUE,
    _CF!$L57=TRUE, 1,
    _CF!$L57=FALSE,-1,
    _CF!$L57=-1,0,
"n/a"
)</f>
        <v>1</v>
      </c>
      <c r="AA57" s="200"/>
      <c r="AB57" s="88" t="str">
        <f>_CF!AB57</f>
        <v>Financing Proceeds</v>
      </c>
      <c r="AC57" s="88" t="e" cm="1" vm="5">
        <f t="array" aca="1" ref="AC57" ca="1">_xlfn.LET(
_xlpm._termname, $AB57,
_xlpm._iconname, "find",
_xlpm._icon, fx_getIcon(_xlpm._iconname),
_xlpm._location, _xlfn.XLOOKUP(LOWER(_xlpm._termname), LOWER(tbl_acctDef[Term]),tbl_acctDef[Term]),
_xlpm._hyperlink, HYPERLINK("#"&amp;CELL("address",_xlpm._location), _xlpm._icon),
IFERROR(_xlpm._hyperlink,"")
)</f>
        <v>#VALUE!</v>
      </c>
      <c r="AD57" s="2281">
        <v>1</v>
      </c>
      <c r="AE57" s="2281">
        <v>1</v>
      </c>
      <c r="AF57" s="2281">
        <v>1</v>
      </c>
      <c r="AG57" s="2281">
        <v>1</v>
      </c>
      <c r="AH57" s="2281">
        <v>1</v>
      </c>
      <c r="AI57" s="2281">
        <v>1</v>
      </c>
      <c r="AJ57" s="2281">
        <v>1</v>
      </c>
      <c r="AK57" s="2281">
        <v>1</v>
      </c>
      <c r="AL57" s="2281">
        <v>1</v>
      </c>
      <c r="AM57" s="2281">
        <v>1</v>
      </c>
      <c r="AN57" s="2281">
        <v>1</v>
      </c>
      <c r="AO57" s="2281">
        <v>1</v>
      </c>
      <c r="AP57" s="2281">
        <v>1</v>
      </c>
      <c r="AQ57" s="2281">
        <v>1</v>
      </c>
      <c r="AR57" s="2281">
        <v>1</v>
      </c>
      <c r="AS57" s="2281">
        <v>1</v>
      </c>
      <c r="AT57" s="2281">
        <v>1</v>
      </c>
      <c r="AU57" s="2281">
        <v>1</v>
      </c>
      <c r="AV57" s="2281">
        <v>1</v>
      </c>
      <c r="AW57" s="2281">
        <v>1</v>
      </c>
      <c r="AX57" s="2281">
        <v>1</v>
      </c>
      <c r="AY57" s="2281">
        <v>1</v>
      </c>
      <c r="AZ57" s="2281">
        <v>1</v>
      </c>
      <c r="BA57" s="2281">
        <v>1</v>
      </c>
      <c r="BB57" s="2281">
        <v>1</v>
      </c>
      <c r="BC57" s="2281">
        <v>1</v>
      </c>
      <c r="BD57" s="2281">
        <v>1</v>
      </c>
      <c r="BE57" s="2281">
        <v>1</v>
      </c>
      <c r="BF57" s="2281">
        <v>1</v>
      </c>
      <c r="BG57" s="2281">
        <v>1</v>
      </c>
      <c r="BH57" s="2281">
        <v>1</v>
      </c>
      <c r="BI57" s="2281">
        <v>1</v>
      </c>
      <c r="BJ57" s="2281">
        <v>1</v>
      </c>
      <c r="BK57" s="2281">
        <v>1</v>
      </c>
      <c r="BL57" s="2281">
        <v>1</v>
      </c>
      <c r="BM57" s="2281">
        <v>1</v>
      </c>
      <c r="BN57" s="2281">
        <v>1</v>
      </c>
      <c r="BO57" s="2115"/>
      <c r="BP57" s="2115"/>
      <c r="BQ57" s="2115"/>
      <c r="BR57" s="2115"/>
      <c r="BS57" s="2115"/>
      <c r="BT57" s="2115"/>
      <c r="BU57" s="2115"/>
      <c r="BV57" s="2115"/>
      <c r="BW57" s="2115"/>
      <c r="BX57" s="2115"/>
      <c r="BY57" s="2115"/>
      <c r="BZ57" s="2115"/>
      <c r="CA57" s="1330"/>
      <c r="CB57" s="537"/>
      <c r="CC57" s="1484"/>
      <c r="CD57" s="1461" t="e" cm="1">
        <f t="array" aca="1" ref="CD57" ca="1">_xlfn.LET( _xlpm.CheckBlank, SUM(CF!$AD57:$BN57) = 0, IF(_xlpm.CheckBlank, "", SUM(_xlfn._xlws.FILTER(CF!$AD57:$BN57,(YEAR(CF!$AD$12:$BN$12)=CF!CD$12)*(array_timeline&lt;=CF!CD$11)))))</f>
        <v>#NAME?</v>
      </c>
      <c r="CE57" s="1461" t="e" cm="1">
        <f t="array" aca="1" ref="CE57" ca="1">_xlfn.LET( _xlpm.CheckBlank, SUM(CF!$AD57:$BN57) = 0, IF(_xlpm.CheckBlank, "", SUM(_xlfn._xlws.FILTER(CF!$AD57:$BN57,(YEAR(CF!$AD$12:$BN$12)=CF!CE$12)*(array_timeline&lt;=CF!CE$11)))))</f>
        <v>#NAME?</v>
      </c>
      <c r="CF57" s="1314"/>
      <c r="CG57" s="1461" t="e" cm="1">
        <f t="array" aca="1" ref="CG57" ca="1">_xlfn.LET(_xlpm.CheckBlank,SUM(CF!$AD57:$BN57)=0,IF(_xlpm.CheckBlank,"",SUM(_xlfn._xlws.FILTER(CF!$AD57:$BN57,(YEAR(CF!$AD$12:$BN$12)=CF!CG$12)*(array_timeline&lt;=CF!CG$11)))))</f>
        <v>#NAME?</v>
      </c>
      <c r="CH57" s="1461" t="e" cm="1">
        <f t="array" aca="1" ref="CH57" ca="1">_xlfn.LET(_xlpm.CheckBlank,SUM(CF!$AD57:$BN57)=0,IF(_xlpm.CheckBlank,"",SUM(_xlfn._xlws.FILTER(CF!$AD57:$BN57,(YEAR(CF!$AD$12:$BN$12)=CF!CH$12)*(array_timeline&lt;=CF!CH$11)))))</f>
        <v>#NAME?</v>
      </c>
      <c r="CI57" s="1314"/>
      <c r="CJ57" s="1461" cm="1">
        <f t="array" ref="CJ57">_xlfn.LET( _xlpm.CheckBlank, SUM(CF!$AD57:$BN57) = 0, IF(_xlpm.CheckBlank, "", SUM(_xlfn.TAKE(_xlfn.DROP(CF!$AD57:$BN57, ,-DATEDIFF(CF!CJ$11, val_asOfDate,"M")),1,-12))))</f>
        <v>12</v>
      </c>
      <c r="CK57" s="1461" cm="1">
        <f t="array" ref="CK57">_xlfn.LET( _xlpm.CheckBlank, SUM(CF!$AD57:$BN57) = 0, IF(_xlpm.CheckBlank, "", SUM(_xlfn.TAKE(_xlfn.DROP(CF!$AD57:$BN57, ,-DATEDIFF(CF!CK$11, val_asOfDate,"M")),1,-12))))</f>
        <v>12</v>
      </c>
      <c r="CL57" s="1314"/>
      <c r="CM57" s="541" t="e">
        <f t="shared" ca="1" si="7"/>
        <v>#NAME?</v>
      </c>
      <c r="CN57" s="541" t="e">
        <f t="shared" ca="1" si="7"/>
        <v>#NAME?</v>
      </c>
      <c r="CO57" s="34"/>
      <c r="CW57" s="1883" t="str" cm="1">
        <f t="array" aca="1" ref="CW57" ca="1">IFERROR(IF(AD57*fxVal_normal=_CF!AD57,"",IF(OR(AD57="", NOT(ISNUMBER(AD57)), ISERROR(AD57), $B57=""), "",
   IF($I57=1,
      IFBLANK(
         _xldudf_CX_PUSH(AD57*fxVal_normal, CX_ENTITY, $B57, AD$11, AD$14, AD$44,),
         ""
      ),
      IF($I57=2,
         IFBLANK(
            _xldudf_CX_PUSH(AD57, CX_ENTITY, $B57, AD$11, AD$14, AD$44,),
            ""
         ),
         IF($I57=3,
            "",
            IFBLANK(
               _xldudf_CX_PUSH(AD57, CX_ENTITY, $B57, AD$11, AD$14, AD$44,),
               ""
            )
         )
      )
   )
)),"")</f>
        <v/>
      </c>
      <c r="CX57" s="1883" t="str" cm="1">
        <f t="array" aca="1" ref="CX57" ca="1">IFERROR(IF(AE57*fxVal_normal=_CF!AE57,"",IF(OR(AE57="", NOT(ISNUMBER(AE57)), ISERROR(AE57), $B57=""), "",
   IF($I57=1,
      IFBLANK(
         _xldudf_CX_PUSH(AE57*fxVal_normal, CX_ENTITY, $B57, AE$11, AE$14, AE$44,),
         ""
      ),
      IF($I57=2,
         IFBLANK(
            _xldudf_CX_PUSH(AE57, CX_ENTITY, $B57, AE$11, AE$14, AE$44,),
            ""
         ),
         IF($I57=3,
            "",
            IFBLANK(
               _xldudf_CX_PUSH(AE57, CX_ENTITY, $B57, AE$11, AE$14, AE$44,),
               ""
            )
         )
      )
   )
)),"")</f>
        <v/>
      </c>
      <c r="CY57" s="1883" t="str" cm="1">
        <f t="array" aca="1" ref="CY57" ca="1">IFERROR(IF(AF57*fxVal_normal=_CF!AF57,"",IF(OR(AF57="", NOT(ISNUMBER(AF57)), ISERROR(AF57), $B57=""), "",
   IF($I57=1,
      IFBLANK(
         _xldudf_CX_PUSH(AF57*fxVal_normal, CX_ENTITY, $B57, AF$11, AF$14, AF$44,),
         ""
      ),
      IF($I57=2,
         IFBLANK(
            _xldudf_CX_PUSH(AF57, CX_ENTITY, $B57, AF$11, AF$14, AF$44,),
            ""
         ),
         IF($I57=3,
            "",
            IFBLANK(
               _xldudf_CX_PUSH(AF57, CX_ENTITY, $B57, AF$11, AF$14, AF$44,),
               ""
            )
         )
      )
   )
)),"")</f>
        <v/>
      </c>
      <c r="CZ57" s="1883" t="str" cm="1">
        <f t="array" aca="1" ref="CZ57" ca="1">IFERROR(IF(AG57*fxVal_normal=_CF!AG57,"",IF(OR(AG57="", NOT(ISNUMBER(AG57)), ISERROR(AG57), $B57=""), "",
   IF($I57=1,
      IFBLANK(
         _xldudf_CX_PUSH(AG57*fxVal_normal, CX_ENTITY, $B57, AG$11, AG$14, AG$44,),
         ""
      ),
      IF($I57=2,
         IFBLANK(
            _xldudf_CX_PUSH(AG57, CX_ENTITY, $B57, AG$11, AG$14, AG$44,),
            ""
         ),
         IF($I57=3,
            "",
            IFBLANK(
               _xldudf_CX_PUSH(AG57, CX_ENTITY, $B57, AG$11, AG$14, AG$44,),
               ""
            )
         )
      )
   )
)),"")</f>
        <v/>
      </c>
      <c r="DA57" s="1883" t="str" cm="1">
        <f t="array" aca="1" ref="DA57" ca="1">IFERROR(IF(AH57*fxVal_normal=_CF!AH57,"",IF(OR(AH57="", NOT(ISNUMBER(AH57)), ISERROR(AH57), $B57=""), "",
   IF($I57=1,
      IFBLANK(
         _xldudf_CX_PUSH(AH57*fxVal_normal, CX_ENTITY, $B57, AH$11, AH$14, AH$44,),
         ""
      ),
      IF($I57=2,
         IFBLANK(
            _xldudf_CX_PUSH(AH57, CX_ENTITY, $B57, AH$11, AH$14, AH$44,),
            ""
         ),
         IF($I57=3,
            "",
            IFBLANK(
               _xldudf_CX_PUSH(AH57, CX_ENTITY, $B57, AH$11, AH$14, AH$44,),
               ""
            )
         )
      )
   )
)),"")</f>
        <v/>
      </c>
      <c r="DB57" s="1883" t="str" cm="1">
        <f t="array" aca="1" ref="DB57" ca="1">IFERROR(IF(AI57*fxVal_normal=_CF!AI57,"",IF(OR(AI57="", NOT(ISNUMBER(AI57)), ISERROR(AI57), $B57=""), "",
   IF($I57=1,
      IFBLANK(
         _xldudf_CX_PUSH(AI57*fxVal_normal, CX_ENTITY, $B57, AI$11, AI$14, AI$44,),
         ""
      ),
      IF($I57=2,
         IFBLANK(
            _xldudf_CX_PUSH(AI57, CX_ENTITY, $B57, AI$11, AI$14, AI$44,),
            ""
         ),
         IF($I57=3,
            "",
            IFBLANK(
               _xldudf_CX_PUSH(AI57, CX_ENTITY, $B57, AI$11, AI$14, AI$44,),
               ""
            )
         )
      )
   )
)),"")</f>
        <v/>
      </c>
      <c r="DC57" s="1883" t="str" cm="1">
        <f t="array" aca="1" ref="DC57" ca="1">IFERROR(IF(AJ57*fxVal_normal=_CF!AJ57,"",IF(OR(AJ57="", NOT(ISNUMBER(AJ57)), ISERROR(AJ57), $B57=""), "",
   IF($I57=1,
      IFBLANK(
         _xldudf_CX_PUSH(AJ57*fxVal_normal, CX_ENTITY, $B57, AJ$11, AJ$14, AJ$44,),
         ""
      ),
      IF($I57=2,
         IFBLANK(
            _xldudf_CX_PUSH(AJ57, CX_ENTITY, $B57, AJ$11, AJ$14, AJ$44,),
            ""
         ),
         IF($I57=3,
            "",
            IFBLANK(
               _xldudf_CX_PUSH(AJ57, CX_ENTITY, $B57, AJ$11, AJ$14, AJ$44,),
               ""
            )
         )
      )
   )
)),"")</f>
        <v/>
      </c>
      <c r="DD57" s="1883" t="str" cm="1">
        <f t="array" aca="1" ref="DD57" ca="1">IFERROR(IF(AK57*fxVal_normal=_CF!AK57,"",IF(OR(AK57="", NOT(ISNUMBER(AK57)), ISERROR(AK57), $B57=""), "",
   IF($I57=1,
      IFBLANK(
         _xldudf_CX_PUSH(AK57*fxVal_normal, CX_ENTITY, $B57, AK$11, AK$14, AK$44,),
         ""
      ),
      IF($I57=2,
         IFBLANK(
            _xldudf_CX_PUSH(AK57, CX_ENTITY, $B57, AK$11, AK$14, AK$44,),
            ""
         ),
         IF($I57=3,
            "",
            IFBLANK(
               _xldudf_CX_PUSH(AK57, CX_ENTITY, $B57, AK$11, AK$14, AK$44,),
               ""
            )
         )
      )
   )
)),"")</f>
        <v/>
      </c>
      <c r="DE57" s="1883" t="str" cm="1">
        <f t="array" aca="1" ref="DE57" ca="1">IFERROR(IF(AL57*fxVal_normal=_CF!AL57,"",IF(OR(AL57="", NOT(ISNUMBER(AL57)), ISERROR(AL57), $B57=""), "",
   IF($I57=1,
      IFBLANK(
         _xldudf_CX_PUSH(AL57*fxVal_normal, CX_ENTITY, $B57, AL$11, AL$14, AL$44,),
         ""
      ),
      IF($I57=2,
         IFBLANK(
            _xldudf_CX_PUSH(AL57, CX_ENTITY, $B57, AL$11, AL$14, AL$44,),
            ""
         ),
         IF($I57=3,
            "",
            IFBLANK(
               _xldudf_CX_PUSH(AL57, CX_ENTITY, $B57, AL$11, AL$14, AL$44,),
               ""
            )
         )
      )
   )
)),"")</f>
        <v/>
      </c>
      <c r="DF57" s="1883" t="str" cm="1">
        <f t="array" aca="1" ref="DF57" ca="1">IFERROR(IF(AM57*fxVal_normal=_CF!AM57,"",IF(OR(AM57="", NOT(ISNUMBER(AM57)), ISERROR(AM57), $B57=""), "",
   IF($I57=1,
      IFBLANK(
         _xldudf_CX_PUSH(AM57*fxVal_normal, CX_ENTITY, $B57, AM$11, AM$14, AM$44,),
         ""
      ),
      IF($I57=2,
         IFBLANK(
            _xldudf_CX_PUSH(AM57, CX_ENTITY, $B57, AM$11, AM$14, AM$44,),
            ""
         ),
         IF($I57=3,
            "",
            IFBLANK(
               _xldudf_CX_PUSH(AM57, CX_ENTITY, $B57, AM$11, AM$14, AM$44,),
               ""
            )
         )
      )
   )
)),"")</f>
        <v/>
      </c>
      <c r="DG57" s="1883" t="str" cm="1">
        <f t="array" aca="1" ref="DG57" ca="1">IFERROR(IF(AN57*fxVal_normal=_CF!AN57,"",IF(OR(AN57="", NOT(ISNUMBER(AN57)), ISERROR(AN57), $B57=""), "",
   IF($I57=1,
      IFBLANK(
         _xldudf_CX_PUSH(AN57*fxVal_normal, CX_ENTITY, $B57, AN$11, AN$14, AN$44,),
         ""
      ),
      IF($I57=2,
         IFBLANK(
            _xldudf_CX_PUSH(AN57, CX_ENTITY, $B57, AN$11, AN$14, AN$44,),
            ""
         ),
         IF($I57=3,
            "",
            IFBLANK(
               _xldudf_CX_PUSH(AN57, CX_ENTITY, $B57, AN$11, AN$14, AN$44,),
               ""
            )
         )
      )
   )
)),"")</f>
        <v/>
      </c>
      <c r="DH57" s="1883" t="str" cm="1">
        <f t="array" aca="1" ref="DH57" ca="1">IFERROR(IF(AO57*fxVal_normal=_CF!AO57,"",IF(OR(AO57="", NOT(ISNUMBER(AO57)), ISERROR(AO57), $B57=""), "",
   IF($I57=1,
      IFBLANK(
         _xldudf_CX_PUSH(AO57*fxVal_normal, CX_ENTITY, $B57, AO$11, AO$14, AO$44,),
         ""
      ),
      IF($I57=2,
         IFBLANK(
            _xldudf_CX_PUSH(AO57, CX_ENTITY, $B57, AO$11, AO$14, AO$44,),
            ""
         ),
         IF($I57=3,
            "",
            IFBLANK(
               _xldudf_CX_PUSH(AO57, CX_ENTITY, $B57, AO$11, AO$14, AO$44,),
               ""
            )
         )
      )
   )
)),"")</f>
        <v/>
      </c>
      <c r="DI57" s="1883" t="str" cm="1">
        <f t="array" aca="1" ref="DI57" ca="1">IFERROR(IF(AP57*fxVal_normal=_CF!AP57,"",IF(OR(AP57="", NOT(ISNUMBER(AP57)), ISERROR(AP57), $B57=""), "",
   IF($I57=1,
      IFBLANK(
         _xldudf_CX_PUSH(AP57*fxVal_normal, CX_ENTITY, $B57, AP$11, AP$14, AP$44,),
         ""
      ),
      IF($I57=2,
         IFBLANK(
            _xldudf_CX_PUSH(AP57, CX_ENTITY, $B57, AP$11, AP$14, AP$44,),
            ""
         ),
         IF($I57=3,
            "",
            IFBLANK(
               _xldudf_CX_PUSH(AP57, CX_ENTITY, $B57, AP$11, AP$14, AP$44,),
               ""
            )
         )
      )
   )
)),"")</f>
        <v/>
      </c>
      <c r="DJ57" s="1883" t="str" cm="1">
        <f t="array" aca="1" ref="DJ57" ca="1">IFERROR(IF(AQ57*fxVal_normal=_CF!AQ57,"",IF(OR(AQ57="", NOT(ISNUMBER(AQ57)), ISERROR(AQ57), $B57=""), "",
   IF($I57=1,
      IFBLANK(
         _xldudf_CX_PUSH(AQ57*fxVal_normal, CX_ENTITY, $B57, AQ$11, AQ$14, AQ$44,),
         ""
      ),
      IF($I57=2,
         IFBLANK(
            _xldudf_CX_PUSH(AQ57, CX_ENTITY, $B57, AQ$11, AQ$14, AQ$44,),
            ""
         ),
         IF($I57=3,
            "",
            IFBLANK(
               _xldudf_CX_PUSH(AQ57, CX_ENTITY, $B57, AQ$11, AQ$14, AQ$44,),
               ""
            )
         )
      )
   )
)),"")</f>
        <v/>
      </c>
      <c r="DK57" s="1883" t="str" cm="1">
        <f t="array" aca="1" ref="DK57" ca="1">IFERROR(IF(AR57*fxVal_normal=_CF!AR57,"",IF(OR(AR57="", NOT(ISNUMBER(AR57)), ISERROR(AR57), $B57=""), "",
   IF($I57=1,
      IFBLANK(
         _xldudf_CX_PUSH(AR57*fxVal_normal, CX_ENTITY, $B57, AR$11, AR$14, AR$44,),
         ""
      ),
      IF($I57=2,
         IFBLANK(
            _xldudf_CX_PUSH(AR57, CX_ENTITY, $B57, AR$11, AR$14, AR$44,),
            ""
         ),
         IF($I57=3,
            "",
            IFBLANK(
               _xldudf_CX_PUSH(AR57, CX_ENTITY, $B57, AR$11, AR$14, AR$44,),
               ""
            )
         )
      )
   )
)),"")</f>
        <v/>
      </c>
      <c r="DL57" s="1883" t="str" cm="1">
        <f t="array" aca="1" ref="DL57" ca="1">IFERROR(IF(AS57*fxVal_normal=_CF!AS57,"",IF(OR(AS57="", NOT(ISNUMBER(AS57)), ISERROR(AS57), $B57=""), "",
   IF($I57=1,
      IFBLANK(
         _xldudf_CX_PUSH(AS57*fxVal_normal, CX_ENTITY, $B57, AS$11, AS$14, AS$44,),
         ""
      ),
      IF($I57=2,
         IFBLANK(
            _xldudf_CX_PUSH(AS57, CX_ENTITY, $B57, AS$11, AS$14, AS$44,),
            ""
         ),
         IF($I57=3,
            "",
            IFBLANK(
               _xldudf_CX_PUSH(AS57, CX_ENTITY, $B57, AS$11, AS$14, AS$44,),
               ""
            )
         )
      )
   )
)),"")</f>
        <v/>
      </c>
      <c r="DM57" s="1883" t="str" cm="1">
        <f t="array" aca="1" ref="DM57" ca="1">IFERROR(IF(AT57*fxVal_normal=_CF!AT57,"",IF(OR(AT57="", NOT(ISNUMBER(AT57)), ISERROR(AT57), $B57=""), "",
   IF($I57=1,
      IFBLANK(
         _xldudf_CX_PUSH(AT57*fxVal_normal, CX_ENTITY, $B57, AT$11, AT$14, AT$44,),
         ""
      ),
      IF($I57=2,
         IFBLANK(
            _xldudf_CX_PUSH(AT57, CX_ENTITY, $B57, AT$11, AT$14, AT$44,),
            ""
         ),
         IF($I57=3,
            "",
            IFBLANK(
               _xldudf_CX_PUSH(AT57, CX_ENTITY, $B57, AT$11, AT$14, AT$44,),
               ""
            )
         )
      )
   )
)),"")</f>
        <v/>
      </c>
      <c r="DN57" s="1883" t="str" cm="1">
        <f t="array" aca="1" ref="DN57" ca="1">IFERROR(IF(AU57*fxVal_normal=_CF!AU57,"",IF(OR(AU57="", NOT(ISNUMBER(AU57)), ISERROR(AU57), $B57=""), "",
   IF($I57=1,
      IFBLANK(
         _xldudf_CX_PUSH(AU57*fxVal_normal, CX_ENTITY, $B57, AU$11, AU$14, AU$44,),
         ""
      ),
      IF($I57=2,
         IFBLANK(
            _xldudf_CX_PUSH(AU57, CX_ENTITY, $B57, AU$11, AU$14, AU$44,),
            ""
         ),
         IF($I57=3,
            "",
            IFBLANK(
               _xldudf_CX_PUSH(AU57, CX_ENTITY, $B57, AU$11, AU$14, AU$44,),
               ""
            )
         )
      )
   )
)),"")</f>
        <v/>
      </c>
      <c r="DO57" s="1883" t="str" cm="1">
        <f t="array" aca="1" ref="DO57" ca="1">IFERROR(IF(AV57*fxVal_normal=_CF!AV57,"",IF(OR(AV57="", NOT(ISNUMBER(AV57)), ISERROR(AV57), $B57=""), "",
   IF($I57=1,
      IFBLANK(
         _xldudf_CX_PUSH(AV57*fxVal_normal, CX_ENTITY, $B57, AV$11, AV$14, AV$44,),
         ""
      ),
      IF($I57=2,
         IFBLANK(
            _xldudf_CX_PUSH(AV57, CX_ENTITY, $B57, AV$11, AV$14, AV$44,),
            ""
         ),
         IF($I57=3,
            "",
            IFBLANK(
               _xldudf_CX_PUSH(AV57, CX_ENTITY, $B57, AV$11, AV$14, AV$44,),
               ""
            )
         )
      )
   )
)),"")</f>
        <v/>
      </c>
      <c r="DP57" s="1883" t="str" cm="1">
        <f t="array" aca="1" ref="DP57" ca="1">IFERROR(IF(AW57*fxVal_normal=_CF!AW57,"",IF(OR(AW57="", NOT(ISNUMBER(AW57)), ISERROR(AW57), $B57=""), "",
   IF($I57=1,
      IFBLANK(
         _xldudf_CX_PUSH(AW57*fxVal_normal, CX_ENTITY, $B57, AW$11, AW$14, AW$44,),
         ""
      ),
      IF($I57=2,
         IFBLANK(
            _xldudf_CX_PUSH(AW57, CX_ENTITY, $B57, AW$11, AW$14, AW$44,),
            ""
         ),
         IF($I57=3,
            "",
            IFBLANK(
               _xldudf_CX_PUSH(AW57, CX_ENTITY, $B57, AW$11, AW$14, AW$44,),
               ""
            )
         )
      )
   )
)),"")</f>
        <v/>
      </c>
      <c r="DQ57" s="1883" t="str" cm="1">
        <f t="array" aca="1" ref="DQ57" ca="1">IFERROR(IF(AX57*fxVal_normal=_CF!AX57,"",IF(OR(AX57="", NOT(ISNUMBER(AX57)), ISERROR(AX57), $B57=""), "",
   IF($I57=1,
      IFBLANK(
         _xldudf_CX_PUSH(AX57*fxVal_normal, CX_ENTITY, $B57, AX$11, AX$14, AX$44,),
         ""
      ),
      IF($I57=2,
         IFBLANK(
            _xldudf_CX_PUSH(AX57, CX_ENTITY, $B57, AX$11, AX$14, AX$44,),
            ""
         ),
         IF($I57=3,
            "",
            IFBLANK(
               _xldudf_CX_PUSH(AX57, CX_ENTITY, $B57, AX$11, AX$14, AX$44,),
               ""
            )
         )
      )
   )
)),"")</f>
        <v/>
      </c>
      <c r="DR57" s="1883" t="str" cm="1">
        <f t="array" aca="1" ref="DR57" ca="1">IFERROR(IF(AY57*fxVal_normal=_CF!AY57,"",IF(OR(AY57="", NOT(ISNUMBER(AY57)), ISERROR(AY57), $B57=""), "",
   IF($I57=1,
      IFBLANK(
         _xldudf_CX_PUSH(AY57*fxVal_normal, CX_ENTITY, $B57, AY$11, AY$14, AY$44,),
         ""
      ),
      IF($I57=2,
         IFBLANK(
            _xldudf_CX_PUSH(AY57, CX_ENTITY, $B57, AY$11, AY$14, AY$44,),
            ""
         ),
         IF($I57=3,
            "",
            IFBLANK(
               _xldudf_CX_PUSH(AY57, CX_ENTITY, $B57, AY$11, AY$14, AY$44,),
               ""
            )
         )
      )
   )
)),"")</f>
        <v/>
      </c>
      <c r="DS57" s="1883" t="str" cm="1">
        <f t="array" aca="1" ref="DS57" ca="1">IFERROR(IF(AZ57*fxVal_normal=_CF!AZ57,"",IF(OR(AZ57="", NOT(ISNUMBER(AZ57)), ISERROR(AZ57), $B57=""), "",
   IF($I57=1,
      IFBLANK(
         _xldudf_CX_PUSH(AZ57*fxVal_normal, CX_ENTITY, $B57, AZ$11, AZ$14, AZ$44,),
         ""
      ),
      IF($I57=2,
         IFBLANK(
            _xldudf_CX_PUSH(AZ57, CX_ENTITY, $B57, AZ$11, AZ$14, AZ$44,),
            ""
         ),
         IF($I57=3,
            "",
            IFBLANK(
               _xldudf_CX_PUSH(AZ57, CX_ENTITY, $B57, AZ$11, AZ$14, AZ$44,),
               ""
            )
         )
      )
   )
)),"")</f>
        <v/>
      </c>
      <c r="DT57" s="1883" t="str" cm="1">
        <f t="array" aca="1" ref="DT57" ca="1">IFERROR(IF(BA57*fxVal_normal=_CF!BA57,"",IF(OR(BA57="", NOT(ISNUMBER(BA57)), ISERROR(BA57), $B57=""), "",
   IF($I57=1,
      IFBLANK(
         _xldudf_CX_PUSH(BA57*fxVal_normal, CX_ENTITY, $B57, BA$11, BA$14, BA$44,),
         ""
      ),
      IF($I57=2,
         IFBLANK(
            _xldudf_CX_PUSH(BA57, CX_ENTITY, $B57, BA$11, BA$14, BA$44,),
            ""
         ),
         IF($I57=3,
            "",
            IFBLANK(
               _xldudf_CX_PUSH(BA57, CX_ENTITY, $B57, BA$11, BA$14, BA$44,),
               ""
            )
         )
      )
   )
)),"")</f>
        <v/>
      </c>
      <c r="DU57" s="1883" t="str" cm="1">
        <f t="array" aca="1" ref="DU57" ca="1">IFERROR(IF(BB57*fxVal_normal=_CF!BB57,"",IF(OR(BB57="", NOT(ISNUMBER(BB57)), ISERROR(BB57), $B57=""), "",
   IF($I57=1,
      IFBLANK(
         _xldudf_CX_PUSH(BB57*fxVal_normal, CX_ENTITY, $B57, BB$11, BB$14, BB$44,),
         ""
      ),
      IF($I57=2,
         IFBLANK(
            _xldudf_CX_PUSH(BB57, CX_ENTITY, $B57, BB$11, BB$14, BB$44,),
            ""
         ),
         IF($I57=3,
            "",
            IFBLANK(
               _xldudf_CX_PUSH(BB57, CX_ENTITY, $B57, BB$11, BB$14, BB$44,),
               ""
            )
         )
      )
   )
)),"")</f>
        <v/>
      </c>
      <c r="DV57" s="1883" t="str" cm="1">
        <f t="array" aca="1" ref="DV57" ca="1">IFERROR(IF(BC57*fxVal_normal=_CF!BC57,"",IF(OR(BC57="", NOT(ISNUMBER(BC57)), ISERROR(BC57), $B57=""), "",
   IF($I57=1,
      IFBLANK(
         _xldudf_CX_PUSH(BC57*fxVal_normal, CX_ENTITY, $B57, BC$11, BC$14, BC$44,),
         ""
      ),
      IF($I57=2,
         IFBLANK(
            _xldudf_CX_PUSH(BC57, CX_ENTITY, $B57, BC$11, BC$14, BC$44,),
            ""
         ),
         IF($I57=3,
            "",
            IFBLANK(
               _xldudf_CX_PUSH(BC57, CX_ENTITY, $B57, BC$11, BC$14, BC$44,),
               ""
            )
         )
      )
   )
)),"")</f>
        <v/>
      </c>
      <c r="DW57" s="1883" t="str" cm="1">
        <f t="array" aca="1" ref="DW57" ca="1">IFERROR(IF(BD57*fxVal_normal=_CF!BD57,"",IF(OR(BD57="", NOT(ISNUMBER(BD57)), ISERROR(BD57), $B57=""), "",
   IF($I57=1,
      IFBLANK(
         _xldudf_CX_PUSH(BD57*fxVal_normal, CX_ENTITY, $B57, BD$11, BD$14, BD$44,),
         ""
      ),
      IF($I57=2,
         IFBLANK(
            _xldudf_CX_PUSH(BD57, CX_ENTITY, $B57, BD$11, BD$14, BD$44,),
            ""
         ),
         IF($I57=3,
            "",
            IFBLANK(
               _xldudf_CX_PUSH(BD57, CX_ENTITY, $B57, BD$11, BD$14, BD$44,),
               ""
            )
         )
      )
   )
)),"")</f>
        <v/>
      </c>
      <c r="DX57" s="1883" t="str" cm="1">
        <f t="array" aca="1" ref="DX57" ca="1">IFERROR(IF(BE57*fxVal_normal=_CF!BE57,"",IF(OR(BE57="", NOT(ISNUMBER(BE57)), ISERROR(BE57), $B57=""), "",
   IF($I57=1,
      IFBLANK(
         _xldudf_CX_PUSH(BE57*fxVal_normal, CX_ENTITY, $B57, BE$11, BE$14, BE$44,),
         ""
      ),
      IF($I57=2,
         IFBLANK(
            _xldudf_CX_PUSH(BE57, CX_ENTITY, $B57, BE$11, BE$14, BE$44,),
            ""
         ),
         IF($I57=3,
            "",
            IFBLANK(
               _xldudf_CX_PUSH(BE57, CX_ENTITY, $B57, BE$11, BE$14, BE$44,),
               ""
            )
         )
      )
   )
)),"")</f>
        <v/>
      </c>
      <c r="DY57" s="1883" t="str" cm="1">
        <f t="array" aca="1" ref="DY57" ca="1">IFERROR(IF(BF57*fxVal_normal=_CF!BF57,"",IF(OR(BF57="", NOT(ISNUMBER(BF57)), ISERROR(BF57), $B57=""), "",
   IF($I57=1,
      IFBLANK(
         _xldudf_CX_PUSH(BF57*fxVal_normal, CX_ENTITY, $B57, BF$11, BF$14, BF$44,),
         ""
      ),
      IF($I57=2,
         IFBLANK(
            _xldudf_CX_PUSH(BF57, CX_ENTITY, $B57, BF$11, BF$14, BF$44,),
            ""
         ),
         IF($I57=3,
            "",
            IFBLANK(
               _xldudf_CX_PUSH(BF57, CX_ENTITY, $B57, BF$11, BF$14, BF$44,),
               ""
            )
         )
      )
   )
)),"")</f>
        <v/>
      </c>
      <c r="DZ57" s="1883" t="str" cm="1">
        <f t="array" aca="1" ref="DZ57" ca="1">IFERROR(IF(BG57*fxVal_normal=_CF!BG57,"",IF(OR(BG57="", NOT(ISNUMBER(BG57)), ISERROR(BG57), $B57=""), "",
   IF($I57=1,
      IFBLANK(
         _xldudf_CX_PUSH(BG57*fxVal_normal, CX_ENTITY, $B57, BG$11, BG$14, BG$44,),
         ""
      ),
      IF($I57=2,
         IFBLANK(
            _xldudf_CX_PUSH(BG57, CX_ENTITY, $B57, BG$11, BG$14, BG$44,),
            ""
         ),
         IF($I57=3,
            "",
            IFBLANK(
               _xldudf_CX_PUSH(BG57, CX_ENTITY, $B57, BG$11, BG$14, BG$44,),
               ""
            )
         )
      )
   )
)),"")</f>
        <v/>
      </c>
      <c r="EA57" s="1883" t="str" cm="1">
        <f t="array" aca="1" ref="EA57" ca="1">IFERROR(IF(BH57*fxVal_normal=_CF!BH57,"",IF(OR(BH57="", NOT(ISNUMBER(BH57)), ISERROR(BH57), $B57=""), "",
   IF($I57=1,
      IFBLANK(
         _xldudf_CX_PUSH(BH57*fxVal_normal, CX_ENTITY, $B57, BH$11, BH$14, BH$44,),
         ""
      ),
      IF($I57=2,
         IFBLANK(
            _xldudf_CX_PUSH(BH57, CX_ENTITY, $B57, BH$11, BH$14, BH$44,),
            ""
         ),
         IF($I57=3,
            "",
            IFBLANK(
               _xldudf_CX_PUSH(BH57, CX_ENTITY, $B57, BH$11, BH$14, BH$44,),
               ""
            )
         )
      )
   )
)),"")</f>
        <v/>
      </c>
      <c r="EB57" s="1883" t="str" cm="1">
        <f t="array" aca="1" ref="EB57" ca="1">IFERROR(IF(BI57*fxVal_normal=_CF!BI57,"",IF(OR(BI57="", NOT(ISNUMBER(BI57)), ISERROR(BI57), $B57=""), "",
   IF($I57=1,
      IFBLANK(
         _xldudf_CX_PUSH(BI57*fxVal_normal, CX_ENTITY, $B57, BI$11, BI$14, BI$44,),
         ""
      ),
      IF($I57=2,
         IFBLANK(
            _xldudf_CX_PUSH(BI57, CX_ENTITY, $B57, BI$11, BI$14, BI$44,),
            ""
         ),
         IF($I57=3,
            "",
            IFBLANK(
               _xldudf_CX_PUSH(BI57, CX_ENTITY, $B57, BI$11, BI$14, BI$44,),
               ""
            )
         )
      )
   )
)),"")</f>
        <v/>
      </c>
      <c r="EC57" s="1883" t="str" cm="1">
        <f t="array" aca="1" ref="EC57" ca="1">IFERROR(IF(BJ57*fxVal_normal=_CF!BJ57,"",IF(OR(BJ57="", NOT(ISNUMBER(BJ57)), ISERROR(BJ57), $B57=""), "",
   IF($I57=1,
      IFBLANK(
         _xldudf_CX_PUSH(BJ57*fxVal_normal, CX_ENTITY, $B57, BJ$11, BJ$14, BJ$44,),
         ""
      ),
      IF($I57=2,
         IFBLANK(
            _xldudf_CX_PUSH(BJ57, CX_ENTITY, $B57, BJ$11, BJ$14, BJ$44,),
            ""
         ),
         IF($I57=3,
            "",
            IFBLANK(
               _xldudf_CX_PUSH(BJ57, CX_ENTITY, $B57, BJ$11, BJ$14, BJ$44,),
               ""
            )
         )
      )
   )
)),"")</f>
        <v/>
      </c>
      <c r="ED57" s="1883" t="str" cm="1">
        <f t="array" aca="1" ref="ED57" ca="1">IFERROR(IF(BK57*fxVal_normal=_CF!BK57,"",IF(OR(BK57="", NOT(ISNUMBER(BK57)), ISERROR(BK57), $B57=""), "",
   IF($I57=1,
      IFBLANK(
         _xldudf_CX_PUSH(BK57*fxVal_normal, CX_ENTITY, $B57, BK$11, BK$14, BK$44,),
         ""
      ),
      IF($I57=2,
         IFBLANK(
            _xldudf_CX_PUSH(BK57, CX_ENTITY, $B57, BK$11, BK$14, BK$44,),
            ""
         ),
         IF($I57=3,
            "",
            IFBLANK(
               _xldudf_CX_PUSH(BK57, CX_ENTITY, $B57, BK$11, BK$14, BK$44,),
               ""
            )
         )
      )
   )
)),"")</f>
        <v/>
      </c>
      <c r="EE57" s="1883" t="str" cm="1">
        <f t="array" aca="1" ref="EE57" ca="1">IFERROR(IF(BL57*fxVal_normal=_CF!BL57,"",IF(OR(BL57="", NOT(ISNUMBER(BL57)), ISERROR(BL57), $B57=""), "",
   IF($I57=1,
      IFBLANK(
         _xldudf_CX_PUSH(BL57*fxVal_normal, CX_ENTITY, $B57, BL$11, BL$14, BL$44,),
         ""
      ),
      IF($I57=2,
         IFBLANK(
            _xldudf_CX_PUSH(BL57, CX_ENTITY, $B57, BL$11, BL$14, BL$44,),
            ""
         ),
         IF($I57=3,
            "",
            IFBLANK(
               _xldudf_CX_PUSH(BL57, CX_ENTITY, $B57, BL$11, BL$14, BL$44,),
               ""
            )
         )
      )
   )
)),"")</f>
        <v/>
      </c>
      <c r="EF57" s="1883" t="str" cm="1">
        <f t="array" aca="1" ref="EF57" ca="1">IFERROR(IF(BM57*fxVal_normal=_CF!BM57,"",IF(OR(BM57="", NOT(ISNUMBER(BM57)), ISERROR(BM57), $B57=""), "",
   IF($I57=1,
      IFBLANK(
         _xldudf_CX_PUSH(BM57*fxVal_normal, CX_ENTITY, $B57, BM$11, BM$14, BM$44,),
         ""
      ),
      IF($I57=2,
         IFBLANK(
            _xldudf_CX_PUSH(BM57, CX_ENTITY, $B57, BM$11, BM$14, BM$44,),
            ""
         ),
         IF($I57=3,
            "",
            IFBLANK(
               _xldudf_CX_PUSH(BM57, CX_ENTITY, $B57, BM$11, BM$14, BM$44,),
               ""
            )
         )
      )
   )
)),"")</f>
        <v/>
      </c>
      <c r="EG57" s="1883" t="str" cm="1">
        <f t="array" aca="1" ref="EG57" ca="1">IFERROR(IF(BN57*fxVal_normal=_CF!BN57,"",IF(OR(BN57="", NOT(ISNUMBER(BN57)), ISERROR(BN57), $B57=""), "",
   IF($I57=1,
      IFBLANK(
         _xldudf_CX_PUSH(BN57*fxVal_normal, CX_ENTITY, $B57, BN$11, BN$14, BN$44,),
         ""
      ),
      IF($I57=2,
         IFBLANK(
            _xldudf_CX_PUSH(BN57, CX_ENTITY, $B57, BN$11, BN$14, BN$44,),
            ""
         ),
         IF($I57=3,
            "",
            IFBLANK(
               _xldudf_CX_PUSH(BN57, CX_ENTITY, $B57, BN$11, BN$14, BN$44,),
               ""
            )
         )
      )
   )
)),"")</f>
        <v/>
      </c>
    </row>
    <row r="58" spans="1:137" ht="21" customHeight="1">
      <c r="A58" s="1626"/>
      <c r="B58" s="811" t="str" cm="1">
        <f t="array" ref="B58">IFBLANK( _CF!F58,"")</f>
        <v>M&amp;A</v>
      </c>
      <c r="C58" s="811" t="str" cm="1">
        <f t="array" ref="C58">IFBLANK(_CF!C58,"")</f>
        <v>M&amp;A (Company View)</v>
      </c>
      <c r="D58" s="1549"/>
      <c r="E58" s="574"/>
      <c r="F58" s="574"/>
      <c r="G58" s="574"/>
      <c r="H58" s="401">
        <v>1</v>
      </c>
      <c r="I58" s="401">
        <v>1</v>
      </c>
      <c r="J58" s="401"/>
      <c r="K58" s="401"/>
      <c r="N58" s="158"/>
      <c r="O58" s="101"/>
      <c r="P58" s="52"/>
      <c r="Q58" s="101"/>
      <c r="R58" s="126"/>
      <c r="S58" s="101"/>
      <c r="T58" s="101"/>
      <c r="U58" s="39"/>
      <c r="W58" s="932" t="str">
        <f t="shared" si="8"/>
        <v>Budget</v>
      </c>
      <c r="X58" s="815">
        <f>_CF!X58</f>
        <v>-1</v>
      </c>
      <c r="Y58" s="709">
        <f t="shared" si="6"/>
        <v>2</v>
      </c>
      <c r="Z58" s="198" cm="1">
        <f t="array" ref="Z58">_xlfn.SWITCH(
    TRUE,
    _CF!$L58=TRUE, 1,
    _CF!$L58=FALSE,-1,
    _CF!$L58=-1,0,
"n/a"
)</f>
        <v>1</v>
      </c>
      <c r="AA58" s="200"/>
      <c r="AB58" s="88" t="str">
        <f>_CF!AB58</f>
        <v>M&amp;A</v>
      </c>
      <c r="AC58" s="88" t="e" cm="1" vm="5">
        <f t="array" aca="1" ref="AC58" ca="1">_xlfn.LET(
_xlpm._termname, $AB58,
_xlpm._iconname, "find",
_xlpm._icon, fx_getIcon(_xlpm._iconname),
_xlpm._location, _xlfn.XLOOKUP(LOWER(_xlpm._termname), LOWER(tbl_acctDef[Term]),tbl_acctDef[Term]),
_xlpm._hyperlink, HYPERLINK("#"&amp;CELL("address",_xlpm._location), _xlpm._icon),
IFERROR(_xlpm._hyperlink,"")
)</f>
        <v>#VALUE!</v>
      </c>
      <c r="AD58" s="2281">
        <v>1</v>
      </c>
      <c r="AE58" s="2281">
        <v>1</v>
      </c>
      <c r="AF58" s="2281">
        <v>1</v>
      </c>
      <c r="AG58" s="2281">
        <v>1</v>
      </c>
      <c r="AH58" s="2281">
        <v>1</v>
      </c>
      <c r="AI58" s="2281">
        <v>1</v>
      </c>
      <c r="AJ58" s="2281">
        <v>1</v>
      </c>
      <c r="AK58" s="2281">
        <v>1</v>
      </c>
      <c r="AL58" s="2281">
        <v>1</v>
      </c>
      <c r="AM58" s="2281">
        <v>1</v>
      </c>
      <c r="AN58" s="2281">
        <v>1</v>
      </c>
      <c r="AO58" s="2281">
        <v>1</v>
      </c>
      <c r="AP58" s="2281">
        <v>1</v>
      </c>
      <c r="AQ58" s="2281">
        <v>1</v>
      </c>
      <c r="AR58" s="2281">
        <v>1</v>
      </c>
      <c r="AS58" s="2281">
        <v>1</v>
      </c>
      <c r="AT58" s="2281">
        <v>1</v>
      </c>
      <c r="AU58" s="2281">
        <v>1</v>
      </c>
      <c r="AV58" s="2281">
        <v>1</v>
      </c>
      <c r="AW58" s="2281">
        <v>1</v>
      </c>
      <c r="AX58" s="2281">
        <v>1</v>
      </c>
      <c r="AY58" s="2281">
        <v>1</v>
      </c>
      <c r="AZ58" s="2281">
        <v>1</v>
      </c>
      <c r="BA58" s="2281">
        <v>1</v>
      </c>
      <c r="BB58" s="2281">
        <v>1</v>
      </c>
      <c r="BC58" s="2281">
        <v>1</v>
      </c>
      <c r="BD58" s="2281">
        <v>1</v>
      </c>
      <c r="BE58" s="2281">
        <v>1</v>
      </c>
      <c r="BF58" s="2281">
        <v>1</v>
      </c>
      <c r="BG58" s="2281">
        <v>1</v>
      </c>
      <c r="BH58" s="2281">
        <v>1</v>
      </c>
      <c r="BI58" s="2281">
        <v>1</v>
      </c>
      <c r="BJ58" s="2281">
        <v>1</v>
      </c>
      <c r="BK58" s="2281">
        <v>1</v>
      </c>
      <c r="BL58" s="2281">
        <v>1</v>
      </c>
      <c r="BM58" s="2281">
        <v>1</v>
      </c>
      <c r="BN58" s="2281">
        <v>1</v>
      </c>
      <c r="BO58" s="2115"/>
      <c r="BP58" s="2115"/>
      <c r="BQ58" s="2115"/>
      <c r="BR58" s="2115"/>
      <c r="BS58" s="2115"/>
      <c r="BT58" s="2115"/>
      <c r="BU58" s="2115"/>
      <c r="BV58" s="2115"/>
      <c r="BW58" s="2115"/>
      <c r="BX58" s="2115"/>
      <c r="BY58" s="2115"/>
      <c r="BZ58" s="2115"/>
      <c r="CA58" s="1330"/>
      <c r="CB58" s="537"/>
      <c r="CC58" s="1484"/>
      <c r="CD58" s="1461" t="e" cm="1">
        <f t="array" aca="1" ref="CD58" ca="1">_xlfn.LET( _xlpm.CheckBlank, SUM(CF!$AD58:$BN58) = 0, IF(_xlpm.CheckBlank, "", SUM(_xlfn._xlws.FILTER(CF!$AD58:$BN58,(YEAR(CF!$AD$12:$BN$12)=CF!CD$12)*(array_timeline&lt;=CF!CD$11)))))</f>
        <v>#NAME?</v>
      </c>
      <c r="CE58" s="1461" t="e" cm="1">
        <f t="array" aca="1" ref="CE58" ca="1">_xlfn.LET( _xlpm.CheckBlank, SUM(CF!$AD58:$BN58) = 0, IF(_xlpm.CheckBlank, "", SUM(_xlfn._xlws.FILTER(CF!$AD58:$BN58,(YEAR(CF!$AD$12:$BN$12)=CF!CE$12)*(array_timeline&lt;=CF!CE$11)))))</f>
        <v>#NAME?</v>
      </c>
      <c r="CF58" s="1314"/>
      <c r="CG58" s="1461" t="e" cm="1">
        <f t="array" aca="1" ref="CG58" ca="1">_xlfn.LET(_xlpm.CheckBlank,SUM(CF!$AD58:$BN58)=0,IF(_xlpm.CheckBlank,"",SUM(_xlfn._xlws.FILTER(CF!$AD58:$BN58,(YEAR(CF!$AD$12:$BN$12)=CF!CG$12)*(array_timeline&lt;=CF!CG$11)))))</f>
        <v>#NAME?</v>
      </c>
      <c r="CH58" s="1461" t="e" cm="1">
        <f t="array" aca="1" ref="CH58" ca="1">_xlfn.LET(_xlpm.CheckBlank,SUM(CF!$AD58:$BN58)=0,IF(_xlpm.CheckBlank,"",SUM(_xlfn._xlws.FILTER(CF!$AD58:$BN58,(YEAR(CF!$AD$12:$BN$12)=CF!CH$12)*(array_timeline&lt;=CF!CH$11)))))</f>
        <v>#NAME?</v>
      </c>
      <c r="CI58" s="1314"/>
      <c r="CJ58" s="1461" cm="1">
        <f t="array" ref="CJ58">_xlfn.LET( _xlpm.CheckBlank, SUM(CF!$AD58:$BN58) = 0, IF(_xlpm.CheckBlank, "", SUM(_xlfn.TAKE(_xlfn.DROP(CF!$AD58:$BN58, ,-DATEDIFF(CF!CJ$11, val_asOfDate,"M")),1,-12))))</f>
        <v>12</v>
      </c>
      <c r="CK58" s="1461" cm="1">
        <f t="array" ref="CK58">_xlfn.LET( _xlpm.CheckBlank, SUM(CF!$AD58:$BN58) = 0, IF(_xlpm.CheckBlank, "", SUM(_xlfn.TAKE(_xlfn.DROP(CF!$AD58:$BN58, ,-DATEDIFF(CF!CK$11, val_asOfDate,"M")),1,-12))))</f>
        <v>12</v>
      </c>
      <c r="CL58" s="1314"/>
      <c r="CM58" s="541" t="e">
        <f t="shared" ca="1" si="7"/>
        <v>#NAME?</v>
      </c>
      <c r="CN58" s="541" t="e">
        <f t="shared" ca="1" si="7"/>
        <v>#NAME?</v>
      </c>
      <c r="CO58" s="34"/>
      <c r="CW58" s="1883" t="str" cm="1">
        <f t="array" aca="1" ref="CW58" ca="1">IFERROR(IF(AD58*fxVal_normal=_CF!AD58,"",IF(OR(AD58="", NOT(ISNUMBER(AD58)), ISERROR(AD58), $B58=""), "",
   IF($I58=1,
      IFBLANK(
         _xldudf_CX_PUSH(AD58*fxVal_normal, CX_ENTITY, $B58, AD$11, AD$14, AD$44,),
         ""
      ),
      IF($I58=2,
         IFBLANK(
            _xldudf_CX_PUSH(AD58, CX_ENTITY, $B58, AD$11, AD$14, AD$44,),
            ""
         ),
         IF($I58=3,
            "",
            IFBLANK(
               _xldudf_CX_PUSH(AD58, CX_ENTITY, $B58, AD$11, AD$14, AD$44,),
               ""
            )
         )
      )
   )
)),"")</f>
        <v/>
      </c>
      <c r="CX58" s="1883" t="str" cm="1">
        <f t="array" aca="1" ref="CX58" ca="1">IFERROR(IF(AE58*fxVal_normal=_CF!AE58,"",IF(OR(AE58="", NOT(ISNUMBER(AE58)), ISERROR(AE58), $B58=""), "",
   IF($I58=1,
      IFBLANK(
         _xldudf_CX_PUSH(AE58*fxVal_normal, CX_ENTITY, $B58, AE$11, AE$14, AE$44,),
         ""
      ),
      IF($I58=2,
         IFBLANK(
            _xldudf_CX_PUSH(AE58, CX_ENTITY, $B58, AE$11, AE$14, AE$44,),
            ""
         ),
         IF($I58=3,
            "",
            IFBLANK(
               _xldudf_CX_PUSH(AE58, CX_ENTITY, $B58, AE$11, AE$14, AE$44,),
               ""
            )
         )
      )
   )
)),"")</f>
        <v/>
      </c>
      <c r="CY58" s="1883" t="str" cm="1">
        <f t="array" aca="1" ref="CY58" ca="1">IFERROR(IF(AF58*fxVal_normal=_CF!AF58,"",IF(OR(AF58="", NOT(ISNUMBER(AF58)), ISERROR(AF58), $B58=""), "",
   IF($I58=1,
      IFBLANK(
         _xldudf_CX_PUSH(AF58*fxVal_normal, CX_ENTITY, $B58, AF$11, AF$14, AF$44,),
         ""
      ),
      IF($I58=2,
         IFBLANK(
            _xldudf_CX_PUSH(AF58, CX_ENTITY, $B58, AF$11, AF$14, AF$44,),
            ""
         ),
         IF($I58=3,
            "",
            IFBLANK(
               _xldudf_CX_PUSH(AF58, CX_ENTITY, $B58, AF$11, AF$14, AF$44,),
               ""
            )
         )
      )
   )
)),"")</f>
        <v/>
      </c>
      <c r="CZ58" s="1883" t="str" cm="1">
        <f t="array" aca="1" ref="CZ58" ca="1">IFERROR(IF(AG58*fxVal_normal=_CF!AG58,"",IF(OR(AG58="", NOT(ISNUMBER(AG58)), ISERROR(AG58), $B58=""), "",
   IF($I58=1,
      IFBLANK(
         _xldudf_CX_PUSH(AG58*fxVal_normal, CX_ENTITY, $B58, AG$11, AG$14, AG$44,),
         ""
      ),
      IF($I58=2,
         IFBLANK(
            _xldudf_CX_PUSH(AG58, CX_ENTITY, $B58, AG$11, AG$14, AG$44,),
            ""
         ),
         IF($I58=3,
            "",
            IFBLANK(
               _xldudf_CX_PUSH(AG58, CX_ENTITY, $B58, AG$11, AG$14, AG$44,),
               ""
            )
         )
      )
   )
)),"")</f>
        <v/>
      </c>
      <c r="DA58" s="1883" t="str" cm="1">
        <f t="array" aca="1" ref="DA58" ca="1">IFERROR(IF(AH58*fxVal_normal=_CF!AH58,"",IF(OR(AH58="", NOT(ISNUMBER(AH58)), ISERROR(AH58), $B58=""), "",
   IF($I58=1,
      IFBLANK(
         _xldudf_CX_PUSH(AH58*fxVal_normal, CX_ENTITY, $B58, AH$11, AH$14, AH$44,),
         ""
      ),
      IF($I58=2,
         IFBLANK(
            _xldudf_CX_PUSH(AH58, CX_ENTITY, $B58, AH$11, AH$14, AH$44,),
            ""
         ),
         IF($I58=3,
            "",
            IFBLANK(
               _xldudf_CX_PUSH(AH58, CX_ENTITY, $B58, AH$11, AH$14, AH$44,),
               ""
            )
         )
      )
   )
)),"")</f>
        <v/>
      </c>
      <c r="DB58" s="1883" t="str" cm="1">
        <f t="array" aca="1" ref="DB58" ca="1">IFERROR(IF(AI58*fxVal_normal=_CF!AI58,"",IF(OR(AI58="", NOT(ISNUMBER(AI58)), ISERROR(AI58), $B58=""), "",
   IF($I58=1,
      IFBLANK(
         _xldudf_CX_PUSH(AI58*fxVal_normal, CX_ENTITY, $B58, AI$11, AI$14, AI$44,),
         ""
      ),
      IF($I58=2,
         IFBLANK(
            _xldudf_CX_PUSH(AI58, CX_ENTITY, $B58, AI$11, AI$14, AI$44,),
            ""
         ),
         IF($I58=3,
            "",
            IFBLANK(
               _xldudf_CX_PUSH(AI58, CX_ENTITY, $B58, AI$11, AI$14, AI$44,),
               ""
            )
         )
      )
   )
)),"")</f>
        <v/>
      </c>
      <c r="DC58" s="1883" t="str" cm="1">
        <f t="array" aca="1" ref="DC58" ca="1">IFERROR(IF(AJ58*fxVal_normal=_CF!AJ58,"",IF(OR(AJ58="", NOT(ISNUMBER(AJ58)), ISERROR(AJ58), $B58=""), "",
   IF($I58=1,
      IFBLANK(
         _xldudf_CX_PUSH(AJ58*fxVal_normal, CX_ENTITY, $B58, AJ$11, AJ$14, AJ$44,),
         ""
      ),
      IF($I58=2,
         IFBLANK(
            _xldudf_CX_PUSH(AJ58, CX_ENTITY, $B58, AJ$11, AJ$14, AJ$44,),
            ""
         ),
         IF($I58=3,
            "",
            IFBLANK(
               _xldudf_CX_PUSH(AJ58, CX_ENTITY, $B58, AJ$11, AJ$14, AJ$44,),
               ""
            )
         )
      )
   )
)),"")</f>
        <v/>
      </c>
      <c r="DD58" s="1883" t="str" cm="1">
        <f t="array" aca="1" ref="DD58" ca="1">IFERROR(IF(AK58*fxVal_normal=_CF!AK58,"",IF(OR(AK58="", NOT(ISNUMBER(AK58)), ISERROR(AK58), $B58=""), "",
   IF($I58=1,
      IFBLANK(
         _xldudf_CX_PUSH(AK58*fxVal_normal, CX_ENTITY, $B58, AK$11, AK$14, AK$44,),
         ""
      ),
      IF($I58=2,
         IFBLANK(
            _xldudf_CX_PUSH(AK58, CX_ENTITY, $B58, AK$11, AK$14, AK$44,),
            ""
         ),
         IF($I58=3,
            "",
            IFBLANK(
               _xldudf_CX_PUSH(AK58, CX_ENTITY, $B58, AK$11, AK$14, AK$44,),
               ""
            )
         )
      )
   )
)),"")</f>
        <v/>
      </c>
      <c r="DE58" s="1883" t="str" cm="1">
        <f t="array" aca="1" ref="DE58" ca="1">IFERROR(IF(AL58*fxVal_normal=_CF!AL58,"",IF(OR(AL58="", NOT(ISNUMBER(AL58)), ISERROR(AL58), $B58=""), "",
   IF($I58=1,
      IFBLANK(
         _xldudf_CX_PUSH(AL58*fxVal_normal, CX_ENTITY, $B58, AL$11, AL$14, AL$44,),
         ""
      ),
      IF($I58=2,
         IFBLANK(
            _xldudf_CX_PUSH(AL58, CX_ENTITY, $B58, AL$11, AL$14, AL$44,),
            ""
         ),
         IF($I58=3,
            "",
            IFBLANK(
               _xldudf_CX_PUSH(AL58, CX_ENTITY, $B58, AL$11, AL$14, AL$44,),
               ""
            )
         )
      )
   )
)),"")</f>
        <v/>
      </c>
      <c r="DF58" s="1883" t="str" cm="1">
        <f t="array" aca="1" ref="DF58" ca="1">IFERROR(IF(AM58*fxVal_normal=_CF!AM58,"",IF(OR(AM58="", NOT(ISNUMBER(AM58)), ISERROR(AM58), $B58=""), "",
   IF($I58=1,
      IFBLANK(
         _xldudf_CX_PUSH(AM58*fxVal_normal, CX_ENTITY, $B58, AM$11, AM$14, AM$44,),
         ""
      ),
      IF($I58=2,
         IFBLANK(
            _xldudf_CX_PUSH(AM58, CX_ENTITY, $B58, AM$11, AM$14, AM$44,),
            ""
         ),
         IF($I58=3,
            "",
            IFBLANK(
               _xldudf_CX_PUSH(AM58, CX_ENTITY, $B58, AM$11, AM$14, AM$44,),
               ""
            )
         )
      )
   )
)),"")</f>
        <v/>
      </c>
      <c r="DG58" s="1883" t="str" cm="1">
        <f t="array" aca="1" ref="DG58" ca="1">IFERROR(IF(AN58*fxVal_normal=_CF!AN58,"",IF(OR(AN58="", NOT(ISNUMBER(AN58)), ISERROR(AN58), $B58=""), "",
   IF($I58=1,
      IFBLANK(
         _xldudf_CX_PUSH(AN58*fxVal_normal, CX_ENTITY, $B58, AN$11, AN$14, AN$44,),
         ""
      ),
      IF($I58=2,
         IFBLANK(
            _xldudf_CX_PUSH(AN58, CX_ENTITY, $B58, AN$11, AN$14, AN$44,),
            ""
         ),
         IF($I58=3,
            "",
            IFBLANK(
               _xldudf_CX_PUSH(AN58, CX_ENTITY, $B58, AN$11, AN$14, AN$44,),
               ""
            )
         )
      )
   )
)),"")</f>
        <v/>
      </c>
      <c r="DH58" s="1883" t="str" cm="1">
        <f t="array" aca="1" ref="DH58" ca="1">IFERROR(IF(AO58*fxVal_normal=_CF!AO58,"",IF(OR(AO58="", NOT(ISNUMBER(AO58)), ISERROR(AO58), $B58=""), "",
   IF($I58=1,
      IFBLANK(
         _xldudf_CX_PUSH(AO58*fxVal_normal, CX_ENTITY, $B58, AO$11, AO$14, AO$44,),
         ""
      ),
      IF($I58=2,
         IFBLANK(
            _xldudf_CX_PUSH(AO58, CX_ENTITY, $B58, AO$11, AO$14, AO$44,),
            ""
         ),
         IF($I58=3,
            "",
            IFBLANK(
               _xldudf_CX_PUSH(AO58, CX_ENTITY, $B58, AO$11, AO$14, AO$44,),
               ""
            )
         )
      )
   )
)),"")</f>
        <v/>
      </c>
      <c r="DI58" s="1883" t="str" cm="1">
        <f t="array" aca="1" ref="DI58" ca="1">IFERROR(IF(AP58*fxVal_normal=_CF!AP58,"",IF(OR(AP58="", NOT(ISNUMBER(AP58)), ISERROR(AP58), $B58=""), "",
   IF($I58=1,
      IFBLANK(
         _xldudf_CX_PUSH(AP58*fxVal_normal, CX_ENTITY, $B58, AP$11, AP$14, AP$44,),
         ""
      ),
      IF($I58=2,
         IFBLANK(
            _xldudf_CX_PUSH(AP58, CX_ENTITY, $B58, AP$11, AP$14, AP$44,),
            ""
         ),
         IF($I58=3,
            "",
            IFBLANK(
               _xldudf_CX_PUSH(AP58, CX_ENTITY, $B58, AP$11, AP$14, AP$44,),
               ""
            )
         )
      )
   )
)),"")</f>
        <v/>
      </c>
      <c r="DJ58" s="1883" t="str" cm="1">
        <f t="array" aca="1" ref="DJ58" ca="1">IFERROR(IF(AQ58*fxVal_normal=_CF!AQ58,"",IF(OR(AQ58="", NOT(ISNUMBER(AQ58)), ISERROR(AQ58), $B58=""), "",
   IF($I58=1,
      IFBLANK(
         _xldudf_CX_PUSH(AQ58*fxVal_normal, CX_ENTITY, $B58, AQ$11, AQ$14, AQ$44,),
         ""
      ),
      IF($I58=2,
         IFBLANK(
            _xldudf_CX_PUSH(AQ58, CX_ENTITY, $B58, AQ$11, AQ$14, AQ$44,),
            ""
         ),
         IF($I58=3,
            "",
            IFBLANK(
               _xldudf_CX_PUSH(AQ58, CX_ENTITY, $B58, AQ$11, AQ$14, AQ$44,),
               ""
            )
         )
      )
   )
)),"")</f>
        <v/>
      </c>
      <c r="DK58" s="1883" t="str" cm="1">
        <f t="array" aca="1" ref="DK58" ca="1">IFERROR(IF(AR58*fxVal_normal=_CF!AR58,"",IF(OR(AR58="", NOT(ISNUMBER(AR58)), ISERROR(AR58), $B58=""), "",
   IF($I58=1,
      IFBLANK(
         _xldudf_CX_PUSH(AR58*fxVal_normal, CX_ENTITY, $B58, AR$11, AR$14, AR$44,),
         ""
      ),
      IF($I58=2,
         IFBLANK(
            _xldudf_CX_PUSH(AR58, CX_ENTITY, $B58, AR$11, AR$14, AR$44,),
            ""
         ),
         IF($I58=3,
            "",
            IFBLANK(
               _xldudf_CX_PUSH(AR58, CX_ENTITY, $B58, AR$11, AR$14, AR$44,),
               ""
            )
         )
      )
   )
)),"")</f>
        <v/>
      </c>
      <c r="DL58" s="1883" t="str" cm="1">
        <f t="array" aca="1" ref="DL58" ca="1">IFERROR(IF(AS58*fxVal_normal=_CF!AS58,"",IF(OR(AS58="", NOT(ISNUMBER(AS58)), ISERROR(AS58), $B58=""), "",
   IF($I58=1,
      IFBLANK(
         _xldudf_CX_PUSH(AS58*fxVal_normal, CX_ENTITY, $B58, AS$11, AS$14, AS$44,),
         ""
      ),
      IF($I58=2,
         IFBLANK(
            _xldudf_CX_PUSH(AS58, CX_ENTITY, $B58, AS$11, AS$14, AS$44,),
            ""
         ),
         IF($I58=3,
            "",
            IFBLANK(
               _xldudf_CX_PUSH(AS58, CX_ENTITY, $B58, AS$11, AS$14, AS$44,),
               ""
            )
         )
      )
   )
)),"")</f>
        <v/>
      </c>
      <c r="DM58" s="1883" t="str" cm="1">
        <f t="array" aca="1" ref="DM58" ca="1">IFERROR(IF(AT58*fxVal_normal=_CF!AT58,"",IF(OR(AT58="", NOT(ISNUMBER(AT58)), ISERROR(AT58), $B58=""), "",
   IF($I58=1,
      IFBLANK(
         _xldudf_CX_PUSH(AT58*fxVal_normal, CX_ENTITY, $B58, AT$11, AT$14, AT$44,),
         ""
      ),
      IF($I58=2,
         IFBLANK(
            _xldudf_CX_PUSH(AT58, CX_ENTITY, $B58, AT$11, AT$14, AT$44,),
            ""
         ),
         IF($I58=3,
            "",
            IFBLANK(
               _xldudf_CX_PUSH(AT58, CX_ENTITY, $B58, AT$11, AT$14, AT$44,),
               ""
            )
         )
      )
   )
)),"")</f>
        <v/>
      </c>
      <c r="DN58" s="1883" t="str" cm="1">
        <f t="array" aca="1" ref="DN58" ca="1">IFERROR(IF(AU58*fxVal_normal=_CF!AU58,"",IF(OR(AU58="", NOT(ISNUMBER(AU58)), ISERROR(AU58), $B58=""), "",
   IF($I58=1,
      IFBLANK(
         _xldudf_CX_PUSH(AU58*fxVal_normal, CX_ENTITY, $B58, AU$11, AU$14, AU$44,),
         ""
      ),
      IF($I58=2,
         IFBLANK(
            _xldudf_CX_PUSH(AU58, CX_ENTITY, $B58, AU$11, AU$14, AU$44,),
            ""
         ),
         IF($I58=3,
            "",
            IFBLANK(
               _xldudf_CX_PUSH(AU58, CX_ENTITY, $B58, AU$11, AU$14, AU$44,),
               ""
            )
         )
      )
   )
)),"")</f>
        <v/>
      </c>
      <c r="DO58" s="1883" t="str" cm="1">
        <f t="array" aca="1" ref="DO58" ca="1">IFERROR(IF(AV58*fxVal_normal=_CF!AV58,"",IF(OR(AV58="", NOT(ISNUMBER(AV58)), ISERROR(AV58), $B58=""), "",
   IF($I58=1,
      IFBLANK(
         _xldudf_CX_PUSH(AV58*fxVal_normal, CX_ENTITY, $B58, AV$11, AV$14, AV$44,),
         ""
      ),
      IF($I58=2,
         IFBLANK(
            _xldudf_CX_PUSH(AV58, CX_ENTITY, $B58, AV$11, AV$14, AV$44,),
            ""
         ),
         IF($I58=3,
            "",
            IFBLANK(
               _xldudf_CX_PUSH(AV58, CX_ENTITY, $B58, AV$11, AV$14, AV$44,),
               ""
            )
         )
      )
   )
)),"")</f>
        <v/>
      </c>
      <c r="DP58" s="1883" t="str" cm="1">
        <f t="array" aca="1" ref="DP58" ca="1">IFERROR(IF(AW58*fxVal_normal=_CF!AW58,"",IF(OR(AW58="", NOT(ISNUMBER(AW58)), ISERROR(AW58), $B58=""), "",
   IF($I58=1,
      IFBLANK(
         _xldudf_CX_PUSH(AW58*fxVal_normal, CX_ENTITY, $B58, AW$11, AW$14, AW$44,),
         ""
      ),
      IF($I58=2,
         IFBLANK(
            _xldudf_CX_PUSH(AW58, CX_ENTITY, $B58, AW$11, AW$14, AW$44,),
            ""
         ),
         IF($I58=3,
            "",
            IFBLANK(
               _xldudf_CX_PUSH(AW58, CX_ENTITY, $B58, AW$11, AW$14, AW$44,),
               ""
            )
         )
      )
   )
)),"")</f>
        <v/>
      </c>
      <c r="DQ58" s="1883" t="str" cm="1">
        <f t="array" aca="1" ref="DQ58" ca="1">IFERROR(IF(AX58*fxVal_normal=_CF!AX58,"",IF(OR(AX58="", NOT(ISNUMBER(AX58)), ISERROR(AX58), $B58=""), "",
   IF($I58=1,
      IFBLANK(
         _xldudf_CX_PUSH(AX58*fxVal_normal, CX_ENTITY, $B58, AX$11, AX$14, AX$44,),
         ""
      ),
      IF($I58=2,
         IFBLANK(
            _xldudf_CX_PUSH(AX58, CX_ENTITY, $B58, AX$11, AX$14, AX$44,),
            ""
         ),
         IF($I58=3,
            "",
            IFBLANK(
               _xldudf_CX_PUSH(AX58, CX_ENTITY, $B58, AX$11, AX$14, AX$44,),
               ""
            )
         )
      )
   )
)),"")</f>
        <v/>
      </c>
      <c r="DR58" s="1883" t="str" cm="1">
        <f t="array" aca="1" ref="DR58" ca="1">IFERROR(IF(AY58*fxVal_normal=_CF!AY58,"",IF(OR(AY58="", NOT(ISNUMBER(AY58)), ISERROR(AY58), $B58=""), "",
   IF($I58=1,
      IFBLANK(
         _xldudf_CX_PUSH(AY58*fxVal_normal, CX_ENTITY, $B58, AY$11, AY$14, AY$44,),
         ""
      ),
      IF($I58=2,
         IFBLANK(
            _xldudf_CX_PUSH(AY58, CX_ENTITY, $B58, AY$11, AY$14, AY$44,),
            ""
         ),
         IF($I58=3,
            "",
            IFBLANK(
               _xldudf_CX_PUSH(AY58, CX_ENTITY, $B58, AY$11, AY$14, AY$44,),
               ""
            )
         )
      )
   )
)),"")</f>
        <v/>
      </c>
      <c r="DS58" s="1883" t="str" cm="1">
        <f t="array" aca="1" ref="DS58" ca="1">IFERROR(IF(AZ58*fxVal_normal=_CF!AZ58,"",IF(OR(AZ58="", NOT(ISNUMBER(AZ58)), ISERROR(AZ58), $B58=""), "",
   IF($I58=1,
      IFBLANK(
         _xldudf_CX_PUSH(AZ58*fxVal_normal, CX_ENTITY, $B58, AZ$11, AZ$14, AZ$44,),
         ""
      ),
      IF($I58=2,
         IFBLANK(
            _xldudf_CX_PUSH(AZ58, CX_ENTITY, $B58, AZ$11, AZ$14, AZ$44,),
            ""
         ),
         IF($I58=3,
            "",
            IFBLANK(
               _xldudf_CX_PUSH(AZ58, CX_ENTITY, $B58, AZ$11, AZ$14, AZ$44,),
               ""
            )
         )
      )
   )
)),"")</f>
        <v/>
      </c>
      <c r="DT58" s="1883" t="str" cm="1">
        <f t="array" aca="1" ref="DT58" ca="1">IFERROR(IF(BA58*fxVal_normal=_CF!BA58,"",IF(OR(BA58="", NOT(ISNUMBER(BA58)), ISERROR(BA58), $B58=""), "",
   IF($I58=1,
      IFBLANK(
         _xldudf_CX_PUSH(BA58*fxVal_normal, CX_ENTITY, $B58, BA$11, BA$14, BA$44,),
         ""
      ),
      IF($I58=2,
         IFBLANK(
            _xldudf_CX_PUSH(BA58, CX_ENTITY, $B58, BA$11, BA$14, BA$44,),
            ""
         ),
         IF($I58=3,
            "",
            IFBLANK(
               _xldudf_CX_PUSH(BA58, CX_ENTITY, $B58, BA$11, BA$14, BA$44,),
               ""
            )
         )
      )
   )
)),"")</f>
        <v/>
      </c>
      <c r="DU58" s="1883" t="str" cm="1">
        <f t="array" aca="1" ref="DU58" ca="1">IFERROR(IF(BB58*fxVal_normal=_CF!BB58,"",IF(OR(BB58="", NOT(ISNUMBER(BB58)), ISERROR(BB58), $B58=""), "",
   IF($I58=1,
      IFBLANK(
         _xldudf_CX_PUSH(BB58*fxVal_normal, CX_ENTITY, $B58, BB$11, BB$14, BB$44,),
         ""
      ),
      IF($I58=2,
         IFBLANK(
            _xldudf_CX_PUSH(BB58, CX_ENTITY, $B58, BB$11, BB$14, BB$44,),
            ""
         ),
         IF($I58=3,
            "",
            IFBLANK(
               _xldudf_CX_PUSH(BB58, CX_ENTITY, $B58, BB$11, BB$14, BB$44,),
               ""
            )
         )
      )
   )
)),"")</f>
        <v/>
      </c>
      <c r="DV58" s="1883" t="str" cm="1">
        <f t="array" aca="1" ref="DV58" ca="1">IFERROR(IF(BC58*fxVal_normal=_CF!BC58,"",IF(OR(BC58="", NOT(ISNUMBER(BC58)), ISERROR(BC58), $B58=""), "",
   IF($I58=1,
      IFBLANK(
         _xldudf_CX_PUSH(BC58*fxVal_normal, CX_ENTITY, $B58, BC$11, BC$14, BC$44,),
         ""
      ),
      IF($I58=2,
         IFBLANK(
            _xldudf_CX_PUSH(BC58, CX_ENTITY, $B58, BC$11, BC$14, BC$44,),
            ""
         ),
         IF($I58=3,
            "",
            IFBLANK(
               _xldudf_CX_PUSH(BC58, CX_ENTITY, $B58, BC$11, BC$14, BC$44,),
               ""
            )
         )
      )
   )
)),"")</f>
        <v/>
      </c>
      <c r="DW58" s="1883" t="str" cm="1">
        <f t="array" aca="1" ref="DW58" ca="1">IFERROR(IF(BD58*fxVal_normal=_CF!BD58,"",IF(OR(BD58="", NOT(ISNUMBER(BD58)), ISERROR(BD58), $B58=""), "",
   IF($I58=1,
      IFBLANK(
         _xldudf_CX_PUSH(BD58*fxVal_normal, CX_ENTITY, $B58, BD$11, BD$14, BD$44,),
         ""
      ),
      IF($I58=2,
         IFBLANK(
            _xldudf_CX_PUSH(BD58, CX_ENTITY, $B58, BD$11, BD$14, BD$44,),
            ""
         ),
         IF($I58=3,
            "",
            IFBLANK(
               _xldudf_CX_PUSH(BD58, CX_ENTITY, $B58, BD$11, BD$14, BD$44,),
               ""
            )
         )
      )
   )
)),"")</f>
        <v/>
      </c>
      <c r="DX58" s="1883" t="str" cm="1">
        <f t="array" aca="1" ref="DX58" ca="1">IFERROR(IF(BE58*fxVal_normal=_CF!BE58,"",IF(OR(BE58="", NOT(ISNUMBER(BE58)), ISERROR(BE58), $B58=""), "",
   IF($I58=1,
      IFBLANK(
         _xldudf_CX_PUSH(BE58*fxVal_normal, CX_ENTITY, $B58, BE$11, BE$14, BE$44,),
         ""
      ),
      IF($I58=2,
         IFBLANK(
            _xldudf_CX_PUSH(BE58, CX_ENTITY, $B58, BE$11, BE$14, BE$44,),
            ""
         ),
         IF($I58=3,
            "",
            IFBLANK(
               _xldudf_CX_PUSH(BE58, CX_ENTITY, $B58, BE$11, BE$14, BE$44,),
               ""
            )
         )
      )
   )
)),"")</f>
        <v/>
      </c>
      <c r="DY58" s="1883" t="str" cm="1">
        <f t="array" aca="1" ref="DY58" ca="1">IFERROR(IF(BF58*fxVal_normal=_CF!BF58,"",IF(OR(BF58="", NOT(ISNUMBER(BF58)), ISERROR(BF58), $B58=""), "",
   IF($I58=1,
      IFBLANK(
         _xldudf_CX_PUSH(BF58*fxVal_normal, CX_ENTITY, $B58, BF$11, BF$14, BF$44,),
         ""
      ),
      IF($I58=2,
         IFBLANK(
            _xldudf_CX_PUSH(BF58, CX_ENTITY, $B58, BF$11, BF$14, BF$44,),
            ""
         ),
         IF($I58=3,
            "",
            IFBLANK(
               _xldudf_CX_PUSH(BF58, CX_ENTITY, $B58, BF$11, BF$14, BF$44,),
               ""
            )
         )
      )
   )
)),"")</f>
        <v/>
      </c>
      <c r="DZ58" s="1883" t="str" cm="1">
        <f t="array" aca="1" ref="DZ58" ca="1">IFERROR(IF(BG58*fxVal_normal=_CF!BG58,"",IF(OR(BG58="", NOT(ISNUMBER(BG58)), ISERROR(BG58), $B58=""), "",
   IF($I58=1,
      IFBLANK(
         _xldudf_CX_PUSH(BG58*fxVal_normal, CX_ENTITY, $B58, BG$11, BG$14, BG$44,),
         ""
      ),
      IF($I58=2,
         IFBLANK(
            _xldudf_CX_PUSH(BG58, CX_ENTITY, $B58, BG$11, BG$14, BG$44,),
            ""
         ),
         IF($I58=3,
            "",
            IFBLANK(
               _xldudf_CX_PUSH(BG58, CX_ENTITY, $B58, BG$11, BG$14, BG$44,),
               ""
            )
         )
      )
   )
)),"")</f>
        <v/>
      </c>
      <c r="EA58" s="1883" t="str" cm="1">
        <f t="array" aca="1" ref="EA58" ca="1">IFERROR(IF(BH58*fxVal_normal=_CF!BH58,"",IF(OR(BH58="", NOT(ISNUMBER(BH58)), ISERROR(BH58), $B58=""), "",
   IF($I58=1,
      IFBLANK(
         _xldudf_CX_PUSH(BH58*fxVal_normal, CX_ENTITY, $B58, BH$11, BH$14, BH$44,),
         ""
      ),
      IF($I58=2,
         IFBLANK(
            _xldudf_CX_PUSH(BH58, CX_ENTITY, $B58, BH$11, BH$14, BH$44,),
            ""
         ),
         IF($I58=3,
            "",
            IFBLANK(
               _xldudf_CX_PUSH(BH58, CX_ENTITY, $B58, BH$11, BH$14, BH$44,),
               ""
            )
         )
      )
   )
)),"")</f>
        <v/>
      </c>
      <c r="EB58" s="1883" t="str" cm="1">
        <f t="array" aca="1" ref="EB58" ca="1">IFERROR(IF(BI58*fxVal_normal=_CF!BI58,"",IF(OR(BI58="", NOT(ISNUMBER(BI58)), ISERROR(BI58), $B58=""), "",
   IF($I58=1,
      IFBLANK(
         _xldudf_CX_PUSH(BI58*fxVal_normal, CX_ENTITY, $B58, BI$11, BI$14, BI$44,),
         ""
      ),
      IF($I58=2,
         IFBLANK(
            _xldudf_CX_PUSH(BI58, CX_ENTITY, $B58, BI$11, BI$14, BI$44,),
            ""
         ),
         IF($I58=3,
            "",
            IFBLANK(
               _xldudf_CX_PUSH(BI58, CX_ENTITY, $B58, BI$11, BI$14, BI$44,),
               ""
            )
         )
      )
   )
)),"")</f>
        <v/>
      </c>
      <c r="EC58" s="1883" t="str" cm="1">
        <f t="array" aca="1" ref="EC58" ca="1">IFERROR(IF(BJ58*fxVal_normal=_CF!BJ58,"",IF(OR(BJ58="", NOT(ISNUMBER(BJ58)), ISERROR(BJ58), $B58=""), "",
   IF($I58=1,
      IFBLANK(
         _xldudf_CX_PUSH(BJ58*fxVal_normal, CX_ENTITY, $B58, BJ$11, BJ$14, BJ$44,),
         ""
      ),
      IF($I58=2,
         IFBLANK(
            _xldudf_CX_PUSH(BJ58, CX_ENTITY, $B58, BJ$11, BJ$14, BJ$44,),
            ""
         ),
         IF($I58=3,
            "",
            IFBLANK(
               _xldudf_CX_PUSH(BJ58, CX_ENTITY, $B58, BJ$11, BJ$14, BJ$44,),
               ""
            )
         )
      )
   )
)),"")</f>
        <v/>
      </c>
      <c r="ED58" s="1883" t="str" cm="1">
        <f t="array" aca="1" ref="ED58" ca="1">IFERROR(IF(BK58*fxVal_normal=_CF!BK58,"",IF(OR(BK58="", NOT(ISNUMBER(BK58)), ISERROR(BK58), $B58=""), "",
   IF($I58=1,
      IFBLANK(
         _xldudf_CX_PUSH(BK58*fxVal_normal, CX_ENTITY, $B58, BK$11, BK$14, BK$44,),
         ""
      ),
      IF($I58=2,
         IFBLANK(
            _xldudf_CX_PUSH(BK58, CX_ENTITY, $B58, BK$11, BK$14, BK$44,),
            ""
         ),
         IF($I58=3,
            "",
            IFBLANK(
               _xldudf_CX_PUSH(BK58, CX_ENTITY, $B58, BK$11, BK$14, BK$44,),
               ""
            )
         )
      )
   )
)),"")</f>
        <v/>
      </c>
      <c r="EE58" s="1883" t="str" cm="1">
        <f t="array" aca="1" ref="EE58" ca="1">IFERROR(IF(BL58*fxVal_normal=_CF!BL58,"",IF(OR(BL58="", NOT(ISNUMBER(BL58)), ISERROR(BL58), $B58=""), "",
   IF($I58=1,
      IFBLANK(
         _xldudf_CX_PUSH(BL58*fxVal_normal, CX_ENTITY, $B58, BL$11, BL$14, BL$44,),
         ""
      ),
      IF($I58=2,
         IFBLANK(
            _xldudf_CX_PUSH(BL58, CX_ENTITY, $B58, BL$11, BL$14, BL$44,),
            ""
         ),
         IF($I58=3,
            "",
            IFBLANK(
               _xldudf_CX_PUSH(BL58, CX_ENTITY, $B58, BL$11, BL$14, BL$44,),
               ""
            )
         )
      )
   )
)),"")</f>
        <v/>
      </c>
      <c r="EF58" s="1883" t="str" cm="1">
        <f t="array" aca="1" ref="EF58" ca="1">IFERROR(IF(BM58*fxVal_normal=_CF!BM58,"",IF(OR(BM58="", NOT(ISNUMBER(BM58)), ISERROR(BM58), $B58=""), "",
   IF($I58=1,
      IFBLANK(
         _xldudf_CX_PUSH(BM58*fxVal_normal, CX_ENTITY, $B58, BM$11, BM$14, BM$44,),
         ""
      ),
      IF($I58=2,
         IFBLANK(
            _xldudf_CX_PUSH(BM58, CX_ENTITY, $B58, BM$11, BM$14, BM$44,),
            ""
         ),
         IF($I58=3,
            "",
            IFBLANK(
               _xldudf_CX_PUSH(BM58, CX_ENTITY, $B58, BM$11, BM$14, BM$44,),
               ""
            )
         )
      )
   )
)),"")</f>
        <v/>
      </c>
      <c r="EG58" s="1883" t="str" cm="1">
        <f t="array" aca="1" ref="EG58" ca="1">IFERROR(IF(BN58*fxVal_normal=_CF!BN58,"",IF(OR(BN58="", NOT(ISNUMBER(BN58)), ISERROR(BN58), $B58=""), "",
   IF($I58=1,
      IFBLANK(
         _xldudf_CX_PUSH(BN58*fxVal_normal, CX_ENTITY, $B58, BN$11, BN$14, BN$44,),
         ""
      ),
      IF($I58=2,
         IFBLANK(
            _xldudf_CX_PUSH(BN58, CX_ENTITY, $B58, BN$11, BN$14, BN$44,),
            ""
         ),
         IF($I58=3,
            "",
            IFBLANK(
               _xldudf_CX_PUSH(BN58, CX_ENTITY, $B58, BN$11, BN$14, BN$44,),
               ""
            )
         )
      )
   )
)),"")</f>
        <v/>
      </c>
    </row>
    <row r="59" spans="1:137" ht="21" customHeight="1">
      <c r="A59" s="1626"/>
      <c r="B59" s="811" t="str" cm="1">
        <f t="array" ref="B59">IFBLANK( _CF!F59,"")</f>
        <v>Dividend Payments</v>
      </c>
      <c r="C59" s="811" t="str" cm="1">
        <f t="array" ref="C59">IFBLANK(_CF!C59,"")</f>
        <v>Dividend Payments (Company View)</v>
      </c>
      <c r="D59" s="1549"/>
      <c r="E59" s="574"/>
      <c r="F59" s="574"/>
      <c r="G59" s="574"/>
      <c r="H59" s="401">
        <v>1</v>
      </c>
      <c r="I59" s="401">
        <v>1</v>
      </c>
      <c r="J59" s="401"/>
      <c r="K59" s="401"/>
      <c r="N59" s="158"/>
      <c r="O59" s="101"/>
      <c r="P59" s="52"/>
      <c r="Q59" s="101"/>
      <c r="R59" s="126"/>
      <c r="S59" s="101"/>
      <c r="T59" s="101"/>
      <c r="U59" s="39"/>
      <c r="W59" s="932" t="str">
        <f t="shared" si="8"/>
        <v>Budget</v>
      </c>
      <c r="X59" s="815">
        <f>_CF!X59</f>
        <v>-1</v>
      </c>
      <c r="Y59" s="709">
        <f t="shared" si="6"/>
        <v>2</v>
      </c>
      <c r="Z59" s="198" cm="1">
        <f t="array" ref="Z59">_xlfn.SWITCH(
    TRUE,
    _CF!$L59=TRUE, 1,
    _CF!$L59=FALSE,-1,
    _CF!$L59=-1,0,
"n/a"
)</f>
        <v>1</v>
      </c>
      <c r="AA59" s="200"/>
      <c r="AB59" s="88" t="str">
        <f>_CF!AB59</f>
        <v>Dividend payments</v>
      </c>
      <c r="AC59" s="88" t="e" cm="1" vm="5">
        <f t="array" aca="1" ref="AC59" ca="1">_xlfn.LET(
_xlpm._termname, $AB59,
_xlpm._iconname, "find",
_xlpm._icon, fx_getIcon(_xlpm._iconname),
_xlpm._location, _xlfn.XLOOKUP(LOWER(_xlpm._termname), LOWER(tbl_acctDef[Term]),tbl_acctDef[Term]),
_xlpm._hyperlink, HYPERLINK("#"&amp;CELL("address",_xlpm._location), _xlpm._icon),
IFERROR(_xlpm._hyperlink,"")
)</f>
        <v>#VALUE!</v>
      </c>
      <c r="AD59" s="2281">
        <v>1</v>
      </c>
      <c r="AE59" s="2281">
        <v>1</v>
      </c>
      <c r="AF59" s="2281">
        <v>1</v>
      </c>
      <c r="AG59" s="2281">
        <v>1</v>
      </c>
      <c r="AH59" s="2281">
        <v>1</v>
      </c>
      <c r="AI59" s="2281">
        <v>1</v>
      </c>
      <c r="AJ59" s="2281">
        <v>1</v>
      </c>
      <c r="AK59" s="2281">
        <v>1</v>
      </c>
      <c r="AL59" s="2281">
        <v>1</v>
      </c>
      <c r="AM59" s="2281">
        <v>1</v>
      </c>
      <c r="AN59" s="2281">
        <v>1</v>
      </c>
      <c r="AO59" s="2281">
        <v>1</v>
      </c>
      <c r="AP59" s="2281">
        <v>1</v>
      </c>
      <c r="AQ59" s="2281">
        <v>1</v>
      </c>
      <c r="AR59" s="2281">
        <v>1</v>
      </c>
      <c r="AS59" s="2281">
        <v>1</v>
      </c>
      <c r="AT59" s="2281">
        <v>1</v>
      </c>
      <c r="AU59" s="2281">
        <v>1</v>
      </c>
      <c r="AV59" s="2281">
        <v>1</v>
      </c>
      <c r="AW59" s="2281">
        <v>1</v>
      </c>
      <c r="AX59" s="2281">
        <v>1</v>
      </c>
      <c r="AY59" s="2281">
        <v>1</v>
      </c>
      <c r="AZ59" s="2281">
        <v>1</v>
      </c>
      <c r="BA59" s="2281">
        <v>1</v>
      </c>
      <c r="BB59" s="2281">
        <v>1</v>
      </c>
      <c r="BC59" s="2281">
        <v>1</v>
      </c>
      <c r="BD59" s="2281">
        <v>1</v>
      </c>
      <c r="BE59" s="2281">
        <v>1</v>
      </c>
      <c r="BF59" s="2281">
        <v>1</v>
      </c>
      <c r="BG59" s="2281">
        <v>1</v>
      </c>
      <c r="BH59" s="2281">
        <v>1</v>
      </c>
      <c r="BI59" s="2281">
        <v>1</v>
      </c>
      <c r="BJ59" s="2281">
        <v>1</v>
      </c>
      <c r="BK59" s="2281">
        <v>1</v>
      </c>
      <c r="BL59" s="2281">
        <v>1</v>
      </c>
      <c r="BM59" s="2281">
        <v>1</v>
      </c>
      <c r="BN59" s="2281">
        <v>1</v>
      </c>
      <c r="BO59" s="2115"/>
      <c r="BP59" s="2115"/>
      <c r="BQ59" s="2115"/>
      <c r="BR59" s="2115"/>
      <c r="BS59" s="2115"/>
      <c r="BT59" s="2115"/>
      <c r="BU59" s="2115"/>
      <c r="BV59" s="2115"/>
      <c r="BW59" s="2115"/>
      <c r="BX59" s="2115"/>
      <c r="BY59" s="2115"/>
      <c r="BZ59" s="2115"/>
      <c r="CA59" s="1330"/>
      <c r="CB59" s="537"/>
      <c r="CC59" s="1484"/>
      <c r="CD59" s="1461" t="e" cm="1">
        <f t="array" aca="1" ref="CD59" ca="1">_xlfn.LET( _xlpm.CheckBlank, SUM(CF!$AD59:$BN59) = 0, IF(_xlpm.CheckBlank, "", SUM(_xlfn._xlws.FILTER(CF!$AD59:$BN59,(YEAR(CF!$AD$12:$BN$12)=CF!CD$12)*(array_timeline&lt;=CF!CD$11)))))</f>
        <v>#NAME?</v>
      </c>
      <c r="CE59" s="1461" t="e" cm="1">
        <f t="array" aca="1" ref="CE59" ca="1">_xlfn.LET( _xlpm.CheckBlank, SUM(CF!$AD59:$BN59) = 0, IF(_xlpm.CheckBlank, "", SUM(_xlfn._xlws.FILTER(CF!$AD59:$BN59,(YEAR(CF!$AD$12:$BN$12)=CF!CE$12)*(array_timeline&lt;=CF!CE$11)))))</f>
        <v>#NAME?</v>
      </c>
      <c r="CF59" s="1314"/>
      <c r="CG59" s="1461" t="e" cm="1">
        <f t="array" aca="1" ref="CG59" ca="1">_xlfn.LET(_xlpm.CheckBlank,SUM(CF!$AD59:$BN59)=0,IF(_xlpm.CheckBlank,"",SUM(_xlfn._xlws.FILTER(CF!$AD59:$BN59,(YEAR(CF!$AD$12:$BN$12)=CF!CG$12)*(array_timeline&lt;=CF!CG$11)))))</f>
        <v>#NAME?</v>
      </c>
      <c r="CH59" s="1461" t="e" cm="1">
        <f t="array" aca="1" ref="CH59" ca="1">_xlfn.LET(_xlpm.CheckBlank,SUM(CF!$AD59:$BN59)=0,IF(_xlpm.CheckBlank,"",SUM(_xlfn._xlws.FILTER(CF!$AD59:$BN59,(YEAR(CF!$AD$12:$BN$12)=CF!CH$12)*(array_timeline&lt;=CF!CH$11)))))</f>
        <v>#NAME?</v>
      </c>
      <c r="CI59" s="1314"/>
      <c r="CJ59" s="1461" cm="1">
        <f t="array" ref="CJ59">_xlfn.LET( _xlpm.CheckBlank, SUM(CF!$AD59:$BN59) = 0, IF(_xlpm.CheckBlank, "", SUM(_xlfn.TAKE(_xlfn.DROP(CF!$AD59:$BN59, ,-DATEDIFF(CF!CJ$11, val_asOfDate,"M")),1,-12))))</f>
        <v>12</v>
      </c>
      <c r="CK59" s="1461" cm="1">
        <f t="array" ref="CK59">_xlfn.LET( _xlpm.CheckBlank, SUM(CF!$AD59:$BN59) = 0, IF(_xlpm.CheckBlank, "", SUM(_xlfn.TAKE(_xlfn.DROP(CF!$AD59:$BN59, ,-DATEDIFF(CF!CK$11, val_asOfDate,"M")),1,-12))))</f>
        <v>12</v>
      </c>
      <c r="CL59" s="1314"/>
      <c r="CM59" s="541" t="e">
        <f t="shared" ca="1" si="7"/>
        <v>#NAME?</v>
      </c>
      <c r="CN59" s="541" t="e">
        <f t="shared" ca="1" si="7"/>
        <v>#NAME?</v>
      </c>
      <c r="CO59" s="34"/>
      <c r="CW59" s="1883" t="str" cm="1">
        <f t="array" aca="1" ref="CW59" ca="1">IFERROR(IF(AD59*fxVal_normal=_CF!AD59,"",IF(OR(AD59="", NOT(ISNUMBER(AD59)), ISERROR(AD59), $B59=""), "",
   IF($I59=1,
      IFBLANK(
         _xldudf_CX_PUSH(AD59*fxVal_normal, CX_ENTITY, $B59, AD$11, AD$14, AD$44,),
         ""
      ),
      IF($I59=2,
         IFBLANK(
            _xldudf_CX_PUSH(AD59, CX_ENTITY, $B59, AD$11, AD$14, AD$44,),
            ""
         ),
         IF($I59=3,
            "",
            IFBLANK(
               _xldudf_CX_PUSH(AD59, CX_ENTITY, $B59, AD$11, AD$14, AD$44,),
               ""
            )
         )
      )
   )
)),"")</f>
        <v/>
      </c>
      <c r="CX59" s="1883" t="str" cm="1">
        <f t="array" aca="1" ref="CX59" ca="1">IFERROR(IF(AE59*fxVal_normal=_CF!AE59,"",IF(OR(AE59="", NOT(ISNUMBER(AE59)), ISERROR(AE59), $B59=""), "",
   IF($I59=1,
      IFBLANK(
         _xldudf_CX_PUSH(AE59*fxVal_normal, CX_ENTITY, $B59, AE$11, AE$14, AE$44,),
         ""
      ),
      IF($I59=2,
         IFBLANK(
            _xldudf_CX_PUSH(AE59, CX_ENTITY, $B59, AE$11, AE$14, AE$44,),
            ""
         ),
         IF($I59=3,
            "",
            IFBLANK(
               _xldudf_CX_PUSH(AE59, CX_ENTITY, $B59, AE$11, AE$14, AE$44,),
               ""
            )
         )
      )
   )
)),"")</f>
        <v/>
      </c>
      <c r="CY59" s="1883" t="str" cm="1">
        <f t="array" aca="1" ref="CY59" ca="1">IFERROR(IF(AF59*fxVal_normal=_CF!AF59,"",IF(OR(AF59="", NOT(ISNUMBER(AF59)), ISERROR(AF59), $B59=""), "",
   IF($I59=1,
      IFBLANK(
         _xldudf_CX_PUSH(AF59*fxVal_normal, CX_ENTITY, $B59, AF$11, AF$14, AF$44,),
         ""
      ),
      IF($I59=2,
         IFBLANK(
            _xldudf_CX_PUSH(AF59, CX_ENTITY, $B59, AF$11, AF$14, AF$44,),
            ""
         ),
         IF($I59=3,
            "",
            IFBLANK(
               _xldudf_CX_PUSH(AF59, CX_ENTITY, $B59, AF$11, AF$14, AF$44,),
               ""
            )
         )
      )
   )
)),"")</f>
        <v/>
      </c>
      <c r="CZ59" s="1883" t="str" cm="1">
        <f t="array" aca="1" ref="CZ59" ca="1">IFERROR(IF(AG59*fxVal_normal=_CF!AG59,"",IF(OR(AG59="", NOT(ISNUMBER(AG59)), ISERROR(AG59), $B59=""), "",
   IF($I59=1,
      IFBLANK(
         _xldudf_CX_PUSH(AG59*fxVal_normal, CX_ENTITY, $B59, AG$11, AG$14, AG$44,),
         ""
      ),
      IF($I59=2,
         IFBLANK(
            _xldudf_CX_PUSH(AG59, CX_ENTITY, $B59, AG$11, AG$14, AG$44,),
            ""
         ),
         IF($I59=3,
            "",
            IFBLANK(
               _xldudf_CX_PUSH(AG59, CX_ENTITY, $B59, AG$11, AG$14, AG$44,),
               ""
            )
         )
      )
   )
)),"")</f>
        <v/>
      </c>
      <c r="DA59" s="1883" t="str" cm="1">
        <f t="array" aca="1" ref="DA59" ca="1">IFERROR(IF(AH59*fxVal_normal=_CF!AH59,"",IF(OR(AH59="", NOT(ISNUMBER(AH59)), ISERROR(AH59), $B59=""), "",
   IF($I59=1,
      IFBLANK(
         _xldudf_CX_PUSH(AH59*fxVal_normal, CX_ENTITY, $B59, AH$11, AH$14, AH$44,),
         ""
      ),
      IF($I59=2,
         IFBLANK(
            _xldudf_CX_PUSH(AH59, CX_ENTITY, $B59, AH$11, AH$14, AH$44,),
            ""
         ),
         IF($I59=3,
            "",
            IFBLANK(
               _xldudf_CX_PUSH(AH59, CX_ENTITY, $B59, AH$11, AH$14, AH$44,),
               ""
            )
         )
      )
   )
)),"")</f>
        <v/>
      </c>
      <c r="DB59" s="1883" t="str" cm="1">
        <f t="array" aca="1" ref="DB59" ca="1">IFERROR(IF(AI59*fxVal_normal=_CF!AI59,"",IF(OR(AI59="", NOT(ISNUMBER(AI59)), ISERROR(AI59), $B59=""), "",
   IF($I59=1,
      IFBLANK(
         _xldudf_CX_PUSH(AI59*fxVal_normal, CX_ENTITY, $B59, AI$11, AI$14, AI$44,),
         ""
      ),
      IF($I59=2,
         IFBLANK(
            _xldudf_CX_PUSH(AI59, CX_ENTITY, $B59, AI$11, AI$14, AI$44,),
            ""
         ),
         IF($I59=3,
            "",
            IFBLANK(
               _xldudf_CX_PUSH(AI59, CX_ENTITY, $B59, AI$11, AI$14, AI$44,),
               ""
            )
         )
      )
   )
)),"")</f>
        <v/>
      </c>
      <c r="DC59" s="1883" t="str" cm="1">
        <f t="array" aca="1" ref="DC59" ca="1">IFERROR(IF(AJ59*fxVal_normal=_CF!AJ59,"",IF(OR(AJ59="", NOT(ISNUMBER(AJ59)), ISERROR(AJ59), $B59=""), "",
   IF($I59=1,
      IFBLANK(
         _xldudf_CX_PUSH(AJ59*fxVal_normal, CX_ENTITY, $B59, AJ$11, AJ$14, AJ$44,),
         ""
      ),
      IF($I59=2,
         IFBLANK(
            _xldudf_CX_PUSH(AJ59, CX_ENTITY, $B59, AJ$11, AJ$14, AJ$44,),
            ""
         ),
         IF($I59=3,
            "",
            IFBLANK(
               _xldudf_CX_PUSH(AJ59, CX_ENTITY, $B59, AJ$11, AJ$14, AJ$44,),
               ""
            )
         )
      )
   )
)),"")</f>
        <v/>
      </c>
      <c r="DD59" s="1883" t="str" cm="1">
        <f t="array" aca="1" ref="DD59" ca="1">IFERROR(IF(AK59*fxVal_normal=_CF!AK59,"",IF(OR(AK59="", NOT(ISNUMBER(AK59)), ISERROR(AK59), $B59=""), "",
   IF($I59=1,
      IFBLANK(
         _xldudf_CX_PUSH(AK59*fxVal_normal, CX_ENTITY, $B59, AK$11, AK$14, AK$44,),
         ""
      ),
      IF($I59=2,
         IFBLANK(
            _xldudf_CX_PUSH(AK59, CX_ENTITY, $B59, AK$11, AK$14, AK$44,),
            ""
         ),
         IF($I59=3,
            "",
            IFBLANK(
               _xldudf_CX_PUSH(AK59, CX_ENTITY, $B59, AK$11, AK$14, AK$44,),
               ""
            )
         )
      )
   )
)),"")</f>
        <v/>
      </c>
      <c r="DE59" s="1883" t="str" cm="1">
        <f t="array" aca="1" ref="DE59" ca="1">IFERROR(IF(AL59*fxVal_normal=_CF!AL59,"",IF(OR(AL59="", NOT(ISNUMBER(AL59)), ISERROR(AL59), $B59=""), "",
   IF($I59=1,
      IFBLANK(
         _xldudf_CX_PUSH(AL59*fxVal_normal, CX_ENTITY, $B59, AL$11, AL$14, AL$44,),
         ""
      ),
      IF($I59=2,
         IFBLANK(
            _xldudf_CX_PUSH(AL59, CX_ENTITY, $B59, AL$11, AL$14, AL$44,),
            ""
         ),
         IF($I59=3,
            "",
            IFBLANK(
               _xldudf_CX_PUSH(AL59, CX_ENTITY, $B59, AL$11, AL$14, AL$44,),
               ""
            )
         )
      )
   )
)),"")</f>
        <v/>
      </c>
      <c r="DF59" s="1883" t="str" cm="1">
        <f t="array" aca="1" ref="DF59" ca="1">IFERROR(IF(AM59*fxVal_normal=_CF!AM59,"",IF(OR(AM59="", NOT(ISNUMBER(AM59)), ISERROR(AM59), $B59=""), "",
   IF($I59=1,
      IFBLANK(
         _xldudf_CX_PUSH(AM59*fxVal_normal, CX_ENTITY, $B59, AM$11, AM$14, AM$44,),
         ""
      ),
      IF($I59=2,
         IFBLANK(
            _xldudf_CX_PUSH(AM59, CX_ENTITY, $B59, AM$11, AM$14, AM$44,),
            ""
         ),
         IF($I59=3,
            "",
            IFBLANK(
               _xldudf_CX_PUSH(AM59, CX_ENTITY, $B59, AM$11, AM$14, AM$44,),
               ""
            )
         )
      )
   )
)),"")</f>
        <v/>
      </c>
      <c r="DG59" s="1883" t="str" cm="1">
        <f t="array" aca="1" ref="DG59" ca="1">IFERROR(IF(AN59*fxVal_normal=_CF!AN59,"",IF(OR(AN59="", NOT(ISNUMBER(AN59)), ISERROR(AN59), $B59=""), "",
   IF($I59=1,
      IFBLANK(
         _xldudf_CX_PUSH(AN59*fxVal_normal, CX_ENTITY, $B59, AN$11, AN$14, AN$44,),
         ""
      ),
      IF($I59=2,
         IFBLANK(
            _xldudf_CX_PUSH(AN59, CX_ENTITY, $B59, AN$11, AN$14, AN$44,),
            ""
         ),
         IF($I59=3,
            "",
            IFBLANK(
               _xldudf_CX_PUSH(AN59, CX_ENTITY, $B59, AN$11, AN$14, AN$44,),
               ""
            )
         )
      )
   )
)),"")</f>
        <v/>
      </c>
      <c r="DH59" s="1883" t="str" cm="1">
        <f t="array" aca="1" ref="DH59" ca="1">IFERROR(IF(AO59*fxVal_normal=_CF!AO59,"",IF(OR(AO59="", NOT(ISNUMBER(AO59)), ISERROR(AO59), $B59=""), "",
   IF($I59=1,
      IFBLANK(
         _xldudf_CX_PUSH(AO59*fxVal_normal, CX_ENTITY, $B59, AO$11, AO$14, AO$44,),
         ""
      ),
      IF($I59=2,
         IFBLANK(
            _xldudf_CX_PUSH(AO59, CX_ENTITY, $B59, AO$11, AO$14, AO$44,),
            ""
         ),
         IF($I59=3,
            "",
            IFBLANK(
               _xldudf_CX_PUSH(AO59, CX_ENTITY, $B59, AO$11, AO$14, AO$44,),
               ""
            )
         )
      )
   )
)),"")</f>
        <v/>
      </c>
      <c r="DI59" s="1883" t="str" cm="1">
        <f t="array" aca="1" ref="DI59" ca="1">IFERROR(IF(AP59*fxVal_normal=_CF!AP59,"",IF(OR(AP59="", NOT(ISNUMBER(AP59)), ISERROR(AP59), $B59=""), "",
   IF($I59=1,
      IFBLANK(
         _xldudf_CX_PUSH(AP59*fxVal_normal, CX_ENTITY, $B59, AP$11, AP$14, AP$44,),
         ""
      ),
      IF($I59=2,
         IFBLANK(
            _xldudf_CX_PUSH(AP59, CX_ENTITY, $B59, AP$11, AP$14, AP$44,),
            ""
         ),
         IF($I59=3,
            "",
            IFBLANK(
               _xldudf_CX_PUSH(AP59, CX_ENTITY, $B59, AP$11, AP$14, AP$44,),
               ""
            )
         )
      )
   )
)),"")</f>
        <v/>
      </c>
      <c r="DJ59" s="1883" t="str" cm="1">
        <f t="array" aca="1" ref="DJ59" ca="1">IFERROR(IF(AQ59*fxVal_normal=_CF!AQ59,"",IF(OR(AQ59="", NOT(ISNUMBER(AQ59)), ISERROR(AQ59), $B59=""), "",
   IF($I59=1,
      IFBLANK(
         _xldudf_CX_PUSH(AQ59*fxVal_normal, CX_ENTITY, $B59, AQ$11, AQ$14, AQ$44,),
         ""
      ),
      IF($I59=2,
         IFBLANK(
            _xldudf_CX_PUSH(AQ59, CX_ENTITY, $B59, AQ$11, AQ$14, AQ$44,),
            ""
         ),
         IF($I59=3,
            "",
            IFBLANK(
               _xldudf_CX_PUSH(AQ59, CX_ENTITY, $B59, AQ$11, AQ$14, AQ$44,),
               ""
            )
         )
      )
   )
)),"")</f>
        <v/>
      </c>
      <c r="DK59" s="1883" t="str" cm="1">
        <f t="array" aca="1" ref="DK59" ca="1">IFERROR(IF(AR59*fxVal_normal=_CF!AR59,"",IF(OR(AR59="", NOT(ISNUMBER(AR59)), ISERROR(AR59), $B59=""), "",
   IF($I59=1,
      IFBLANK(
         _xldudf_CX_PUSH(AR59*fxVal_normal, CX_ENTITY, $B59, AR$11, AR$14, AR$44,),
         ""
      ),
      IF($I59=2,
         IFBLANK(
            _xldudf_CX_PUSH(AR59, CX_ENTITY, $B59, AR$11, AR$14, AR$44,),
            ""
         ),
         IF($I59=3,
            "",
            IFBLANK(
               _xldudf_CX_PUSH(AR59, CX_ENTITY, $B59, AR$11, AR$14, AR$44,),
               ""
            )
         )
      )
   )
)),"")</f>
        <v/>
      </c>
      <c r="DL59" s="1883" t="str" cm="1">
        <f t="array" aca="1" ref="DL59" ca="1">IFERROR(IF(AS59*fxVal_normal=_CF!AS59,"",IF(OR(AS59="", NOT(ISNUMBER(AS59)), ISERROR(AS59), $B59=""), "",
   IF($I59=1,
      IFBLANK(
         _xldudf_CX_PUSH(AS59*fxVal_normal, CX_ENTITY, $B59, AS$11, AS$14, AS$44,),
         ""
      ),
      IF($I59=2,
         IFBLANK(
            _xldudf_CX_PUSH(AS59, CX_ENTITY, $B59, AS$11, AS$14, AS$44,),
            ""
         ),
         IF($I59=3,
            "",
            IFBLANK(
               _xldudf_CX_PUSH(AS59, CX_ENTITY, $B59, AS$11, AS$14, AS$44,),
               ""
            )
         )
      )
   )
)),"")</f>
        <v/>
      </c>
      <c r="DM59" s="1883" t="str" cm="1">
        <f t="array" aca="1" ref="DM59" ca="1">IFERROR(IF(AT59*fxVal_normal=_CF!AT59,"",IF(OR(AT59="", NOT(ISNUMBER(AT59)), ISERROR(AT59), $B59=""), "",
   IF($I59=1,
      IFBLANK(
         _xldudf_CX_PUSH(AT59*fxVal_normal, CX_ENTITY, $B59, AT$11, AT$14, AT$44,),
         ""
      ),
      IF($I59=2,
         IFBLANK(
            _xldudf_CX_PUSH(AT59, CX_ENTITY, $B59, AT$11, AT$14, AT$44,),
            ""
         ),
         IF($I59=3,
            "",
            IFBLANK(
               _xldudf_CX_PUSH(AT59, CX_ENTITY, $B59, AT$11, AT$14, AT$44,),
               ""
            )
         )
      )
   )
)),"")</f>
        <v/>
      </c>
      <c r="DN59" s="1883" t="str" cm="1">
        <f t="array" aca="1" ref="DN59" ca="1">IFERROR(IF(AU59*fxVal_normal=_CF!AU59,"",IF(OR(AU59="", NOT(ISNUMBER(AU59)), ISERROR(AU59), $B59=""), "",
   IF($I59=1,
      IFBLANK(
         _xldudf_CX_PUSH(AU59*fxVal_normal, CX_ENTITY, $B59, AU$11, AU$14, AU$44,),
         ""
      ),
      IF($I59=2,
         IFBLANK(
            _xldudf_CX_PUSH(AU59, CX_ENTITY, $B59, AU$11, AU$14, AU$44,),
            ""
         ),
         IF($I59=3,
            "",
            IFBLANK(
               _xldudf_CX_PUSH(AU59, CX_ENTITY, $B59, AU$11, AU$14, AU$44,),
               ""
            )
         )
      )
   )
)),"")</f>
        <v/>
      </c>
      <c r="DO59" s="1883" t="str" cm="1">
        <f t="array" aca="1" ref="DO59" ca="1">IFERROR(IF(AV59*fxVal_normal=_CF!AV59,"",IF(OR(AV59="", NOT(ISNUMBER(AV59)), ISERROR(AV59), $B59=""), "",
   IF($I59=1,
      IFBLANK(
         _xldudf_CX_PUSH(AV59*fxVal_normal, CX_ENTITY, $B59, AV$11, AV$14, AV$44,),
         ""
      ),
      IF($I59=2,
         IFBLANK(
            _xldudf_CX_PUSH(AV59, CX_ENTITY, $B59, AV$11, AV$14, AV$44,),
            ""
         ),
         IF($I59=3,
            "",
            IFBLANK(
               _xldudf_CX_PUSH(AV59, CX_ENTITY, $B59, AV$11, AV$14, AV$44,),
               ""
            )
         )
      )
   )
)),"")</f>
        <v/>
      </c>
      <c r="DP59" s="1883" t="str" cm="1">
        <f t="array" aca="1" ref="DP59" ca="1">IFERROR(IF(AW59*fxVal_normal=_CF!AW59,"",IF(OR(AW59="", NOT(ISNUMBER(AW59)), ISERROR(AW59), $B59=""), "",
   IF($I59=1,
      IFBLANK(
         _xldudf_CX_PUSH(AW59*fxVal_normal, CX_ENTITY, $B59, AW$11, AW$14, AW$44,),
         ""
      ),
      IF($I59=2,
         IFBLANK(
            _xldudf_CX_PUSH(AW59, CX_ENTITY, $B59, AW$11, AW$14, AW$44,),
            ""
         ),
         IF($I59=3,
            "",
            IFBLANK(
               _xldudf_CX_PUSH(AW59, CX_ENTITY, $B59, AW$11, AW$14, AW$44,),
               ""
            )
         )
      )
   )
)),"")</f>
        <v/>
      </c>
      <c r="DQ59" s="1883" t="str" cm="1">
        <f t="array" aca="1" ref="DQ59" ca="1">IFERROR(IF(AX59*fxVal_normal=_CF!AX59,"",IF(OR(AX59="", NOT(ISNUMBER(AX59)), ISERROR(AX59), $B59=""), "",
   IF($I59=1,
      IFBLANK(
         _xldudf_CX_PUSH(AX59*fxVal_normal, CX_ENTITY, $B59, AX$11, AX$14, AX$44,),
         ""
      ),
      IF($I59=2,
         IFBLANK(
            _xldudf_CX_PUSH(AX59, CX_ENTITY, $B59, AX$11, AX$14, AX$44,),
            ""
         ),
         IF($I59=3,
            "",
            IFBLANK(
               _xldudf_CX_PUSH(AX59, CX_ENTITY, $B59, AX$11, AX$14, AX$44,),
               ""
            )
         )
      )
   )
)),"")</f>
        <v/>
      </c>
      <c r="DR59" s="1883" t="str" cm="1">
        <f t="array" aca="1" ref="DR59" ca="1">IFERROR(IF(AY59*fxVal_normal=_CF!AY59,"",IF(OR(AY59="", NOT(ISNUMBER(AY59)), ISERROR(AY59), $B59=""), "",
   IF($I59=1,
      IFBLANK(
         _xldudf_CX_PUSH(AY59*fxVal_normal, CX_ENTITY, $B59, AY$11, AY$14, AY$44,),
         ""
      ),
      IF($I59=2,
         IFBLANK(
            _xldudf_CX_PUSH(AY59, CX_ENTITY, $B59, AY$11, AY$14, AY$44,),
            ""
         ),
         IF($I59=3,
            "",
            IFBLANK(
               _xldudf_CX_PUSH(AY59, CX_ENTITY, $B59, AY$11, AY$14, AY$44,),
               ""
            )
         )
      )
   )
)),"")</f>
        <v/>
      </c>
      <c r="DS59" s="1883" t="str" cm="1">
        <f t="array" aca="1" ref="DS59" ca="1">IFERROR(IF(AZ59*fxVal_normal=_CF!AZ59,"",IF(OR(AZ59="", NOT(ISNUMBER(AZ59)), ISERROR(AZ59), $B59=""), "",
   IF($I59=1,
      IFBLANK(
         _xldudf_CX_PUSH(AZ59*fxVal_normal, CX_ENTITY, $B59, AZ$11, AZ$14, AZ$44,),
         ""
      ),
      IF($I59=2,
         IFBLANK(
            _xldudf_CX_PUSH(AZ59, CX_ENTITY, $B59, AZ$11, AZ$14, AZ$44,),
            ""
         ),
         IF($I59=3,
            "",
            IFBLANK(
               _xldudf_CX_PUSH(AZ59, CX_ENTITY, $B59, AZ$11, AZ$14, AZ$44,),
               ""
            )
         )
      )
   )
)),"")</f>
        <v/>
      </c>
      <c r="DT59" s="1883" t="str" cm="1">
        <f t="array" aca="1" ref="DT59" ca="1">IFERROR(IF(BA59*fxVal_normal=_CF!BA59,"",IF(OR(BA59="", NOT(ISNUMBER(BA59)), ISERROR(BA59), $B59=""), "",
   IF($I59=1,
      IFBLANK(
         _xldudf_CX_PUSH(BA59*fxVal_normal, CX_ENTITY, $B59, BA$11, BA$14, BA$44,),
         ""
      ),
      IF($I59=2,
         IFBLANK(
            _xldudf_CX_PUSH(BA59, CX_ENTITY, $B59, BA$11, BA$14, BA$44,),
            ""
         ),
         IF($I59=3,
            "",
            IFBLANK(
               _xldudf_CX_PUSH(BA59, CX_ENTITY, $B59, BA$11, BA$14, BA$44,),
               ""
            )
         )
      )
   )
)),"")</f>
        <v/>
      </c>
      <c r="DU59" s="1883" t="str" cm="1">
        <f t="array" aca="1" ref="DU59" ca="1">IFERROR(IF(BB59*fxVal_normal=_CF!BB59,"",IF(OR(BB59="", NOT(ISNUMBER(BB59)), ISERROR(BB59), $B59=""), "",
   IF($I59=1,
      IFBLANK(
         _xldudf_CX_PUSH(BB59*fxVal_normal, CX_ENTITY, $B59, BB$11, BB$14, BB$44,),
         ""
      ),
      IF($I59=2,
         IFBLANK(
            _xldudf_CX_PUSH(BB59, CX_ENTITY, $B59, BB$11, BB$14, BB$44,),
            ""
         ),
         IF($I59=3,
            "",
            IFBLANK(
               _xldudf_CX_PUSH(BB59, CX_ENTITY, $B59, BB$11, BB$14, BB$44,),
               ""
            )
         )
      )
   )
)),"")</f>
        <v/>
      </c>
      <c r="DV59" s="1883" t="str" cm="1">
        <f t="array" aca="1" ref="DV59" ca="1">IFERROR(IF(BC59*fxVal_normal=_CF!BC59,"",IF(OR(BC59="", NOT(ISNUMBER(BC59)), ISERROR(BC59), $B59=""), "",
   IF($I59=1,
      IFBLANK(
         _xldudf_CX_PUSH(BC59*fxVal_normal, CX_ENTITY, $B59, BC$11, BC$14, BC$44,),
         ""
      ),
      IF($I59=2,
         IFBLANK(
            _xldudf_CX_PUSH(BC59, CX_ENTITY, $B59, BC$11, BC$14, BC$44,),
            ""
         ),
         IF($I59=3,
            "",
            IFBLANK(
               _xldudf_CX_PUSH(BC59, CX_ENTITY, $B59, BC$11, BC$14, BC$44,),
               ""
            )
         )
      )
   )
)),"")</f>
        <v/>
      </c>
      <c r="DW59" s="1883" t="str" cm="1">
        <f t="array" aca="1" ref="DW59" ca="1">IFERROR(IF(BD59*fxVal_normal=_CF!BD59,"",IF(OR(BD59="", NOT(ISNUMBER(BD59)), ISERROR(BD59), $B59=""), "",
   IF($I59=1,
      IFBLANK(
         _xldudf_CX_PUSH(BD59*fxVal_normal, CX_ENTITY, $B59, BD$11, BD$14, BD$44,),
         ""
      ),
      IF($I59=2,
         IFBLANK(
            _xldudf_CX_PUSH(BD59, CX_ENTITY, $B59, BD$11, BD$14, BD$44,),
            ""
         ),
         IF($I59=3,
            "",
            IFBLANK(
               _xldudf_CX_PUSH(BD59, CX_ENTITY, $B59, BD$11, BD$14, BD$44,),
               ""
            )
         )
      )
   )
)),"")</f>
        <v/>
      </c>
      <c r="DX59" s="1883" t="str" cm="1">
        <f t="array" aca="1" ref="DX59" ca="1">IFERROR(IF(BE59*fxVal_normal=_CF!BE59,"",IF(OR(BE59="", NOT(ISNUMBER(BE59)), ISERROR(BE59), $B59=""), "",
   IF($I59=1,
      IFBLANK(
         _xldudf_CX_PUSH(BE59*fxVal_normal, CX_ENTITY, $B59, BE$11, BE$14, BE$44,),
         ""
      ),
      IF($I59=2,
         IFBLANK(
            _xldudf_CX_PUSH(BE59, CX_ENTITY, $B59, BE$11, BE$14, BE$44,),
            ""
         ),
         IF($I59=3,
            "",
            IFBLANK(
               _xldudf_CX_PUSH(BE59, CX_ENTITY, $B59, BE$11, BE$14, BE$44,),
               ""
            )
         )
      )
   )
)),"")</f>
        <v/>
      </c>
      <c r="DY59" s="1883" t="str" cm="1">
        <f t="array" aca="1" ref="DY59" ca="1">IFERROR(IF(BF59*fxVal_normal=_CF!BF59,"",IF(OR(BF59="", NOT(ISNUMBER(BF59)), ISERROR(BF59), $B59=""), "",
   IF($I59=1,
      IFBLANK(
         _xldudf_CX_PUSH(BF59*fxVal_normal, CX_ENTITY, $B59, BF$11, BF$14, BF$44,),
         ""
      ),
      IF($I59=2,
         IFBLANK(
            _xldudf_CX_PUSH(BF59, CX_ENTITY, $B59, BF$11, BF$14, BF$44,),
            ""
         ),
         IF($I59=3,
            "",
            IFBLANK(
               _xldudf_CX_PUSH(BF59, CX_ENTITY, $B59, BF$11, BF$14, BF$44,),
               ""
            )
         )
      )
   )
)),"")</f>
        <v/>
      </c>
      <c r="DZ59" s="1883" t="str" cm="1">
        <f t="array" aca="1" ref="DZ59" ca="1">IFERROR(IF(BG59*fxVal_normal=_CF!BG59,"",IF(OR(BG59="", NOT(ISNUMBER(BG59)), ISERROR(BG59), $B59=""), "",
   IF($I59=1,
      IFBLANK(
         _xldudf_CX_PUSH(BG59*fxVal_normal, CX_ENTITY, $B59, BG$11, BG$14, BG$44,),
         ""
      ),
      IF($I59=2,
         IFBLANK(
            _xldudf_CX_PUSH(BG59, CX_ENTITY, $B59, BG$11, BG$14, BG$44,),
            ""
         ),
         IF($I59=3,
            "",
            IFBLANK(
               _xldudf_CX_PUSH(BG59, CX_ENTITY, $B59, BG$11, BG$14, BG$44,),
               ""
            )
         )
      )
   )
)),"")</f>
        <v/>
      </c>
      <c r="EA59" s="1883" t="str" cm="1">
        <f t="array" aca="1" ref="EA59" ca="1">IFERROR(IF(BH59*fxVal_normal=_CF!BH59,"",IF(OR(BH59="", NOT(ISNUMBER(BH59)), ISERROR(BH59), $B59=""), "",
   IF($I59=1,
      IFBLANK(
         _xldudf_CX_PUSH(BH59*fxVal_normal, CX_ENTITY, $B59, BH$11, BH$14, BH$44,),
         ""
      ),
      IF($I59=2,
         IFBLANK(
            _xldudf_CX_PUSH(BH59, CX_ENTITY, $B59, BH$11, BH$14, BH$44,),
            ""
         ),
         IF($I59=3,
            "",
            IFBLANK(
               _xldudf_CX_PUSH(BH59, CX_ENTITY, $B59, BH$11, BH$14, BH$44,),
               ""
            )
         )
      )
   )
)),"")</f>
        <v/>
      </c>
      <c r="EB59" s="1883" t="str" cm="1">
        <f t="array" aca="1" ref="EB59" ca="1">IFERROR(IF(BI59*fxVal_normal=_CF!BI59,"",IF(OR(BI59="", NOT(ISNUMBER(BI59)), ISERROR(BI59), $B59=""), "",
   IF($I59=1,
      IFBLANK(
         _xldudf_CX_PUSH(BI59*fxVal_normal, CX_ENTITY, $B59, BI$11, BI$14, BI$44,),
         ""
      ),
      IF($I59=2,
         IFBLANK(
            _xldudf_CX_PUSH(BI59, CX_ENTITY, $B59, BI$11, BI$14, BI$44,),
            ""
         ),
         IF($I59=3,
            "",
            IFBLANK(
               _xldudf_CX_PUSH(BI59, CX_ENTITY, $B59, BI$11, BI$14, BI$44,),
               ""
            )
         )
      )
   )
)),"")</f>
        <v/>
      </c>
      <c r="EC59" s="1883" t="str" cm="1">
        <f t="array" aca="1" ref="EC59" ca="1">IFERROR(IF(BJ59*fxVal_normal=_CF!BJ59,"",IF(OR(BJ59="", NOT(ISNUMBER(BJ59)), ISERROR(BJ59), $B59=""), "",
   IF($I59=1,
      IFBLANK(
         _xldudf_CX_PUSH(BJ59*fxVal_normal, CX_ENTITY, $B59, BJ$11, BJ$14, BJ$44,),
         ""
      ),
      IF($I59=2,
         IFBLANK(
            _xldudf_CX_PUSH(BJ59, CX_ENTITY, $B59, BJ$11, BJ$14, BJ$44,),
            ""
         ),
         IF($I59=3,
            "",
            IFBLANK(
               _xldudf_CX_PUSH(BJ59, CX_ENTITY, $B59, BJ$11, BJ$14, BJ$44,),
               ""
            )
         )
      )
   )
)),"")</f>
        <v/>
      </c>
      <c r="ED59" s="1883" t="str" cm="1">
        <f t="array" aca="1" ref="ED59" ca="1">IFERROR(IF(BK59*fxVal_normal=_CF!BK59,"",IF(OR(BK59="", NOT(ISNUMBER(BK59)), ISERROR(BK59), $B59=""), "",
   IF($I59=1,
      IFBLANK(
         _xldudf_CX_PUSH(BK59*fxVal_normal, CX_ENTITY, $B59, BK$11, BK$14, BK$44,),
         ""
      ),
      IF($I59=2,
         IFBLANK(
            _xldudf_CX_PUSH(BK59, CX_ENTITY, $B59, BK$11, BK$14, BK$44,),
            ""
         ),
         IF($I59=3,
            "",
            IFBLANK(
               _xldudf_CX_PUSH(BK59, CX_ENTITY, $B59, BK$11, BK$14, BK$44,),
               ""
            )
         )
      )
   )
)),"")</f>
        <v/>
      </c>
      <c r="EE59" s="1883" t="str" cm="1">
        <f t="array" aca="1" ref="EE59" ca="1">IFERROR(IF(BL59*fxVal_normal=_CF!BL59,"",IF(OR(BL59="", NOT(ISNUMBER(BL59)), ISERROR(BL59), $B59=""), "",
   IF($I59=1,
      IFBLANK(
         _xldudf_CX_PUSH(BL59*fxVal_normal, CX_ENTITY, $B59, BL$11, BL$14, BL$44,),
         ""
      ),
      IF($I59=2,
         IFBLANK(
            _xldudf_CX_PUSH(BL59, CX_ENTITY, $B59, BL$11, BL$14, BL$44,),
            ""
         ),
         IF($I59=3,
            "",
            IFBLANK(
               _xldudf_CX_PUSH(BL59, CX_ENTITY, $B59, BL$11, BL$14, BL$44,),
               ""
            )
         )
      )
   )
)),"")</f>
        <v/>
      </c>
      <c r="EF59" s="1883" t="str" cm="1">
        <f t="array" aca="1" ref="EF59" ca="1">IFERROR(IF(BM59*fxVal_normal=_CF!BM59,"",IF(OR(BM59="", NOT(ISNUMBER(BM59)), ISERROR(BM59), $B59=""), "",
   IF($I59=1,
      IFBLANK(
         _xldudf_CX_PUSH(BM59*fxVal_normal, CX_ENTITY, $B59, BM$11, BM$14, BM$44,),
         ""
      ),
      IF($I59=2,
         IFBLANK(
            _xldudf_CX_PUSH(BM59, CX_ENTITY, $B59, BM$11, BM$14, BM$44,),
            ""
         ),
         IF($I59=3,
            "",
            IFBLANK(
               _xldudf_CX_PUSH(BM59, CX_ENTITY, $B59, BM$11, BM$14, BM$44,),
               ""
            )
         )
      )
   )
)),"")</f>
        <v/>
      </c>
      <c r="EG59" s="1883" t="str" cm="1">
        <f t="array" aca="1" ref="EG59" ca="1">IFERROR(IF(BN59*fxVal_normal=_CF!BN59,"",IF(OR(BN59="", NOT(ISNUMBER(BN59)), ISERROR(BN59), $B59=""), "",
   IF($I59=1,
      IFBLANK(
         _xldudf_CX_PUSH(BN59*fxVal_normal, CX_ENTITY, $B59, BN$11, BN$14, BN$44,),
         ""
      ),
      IF($I59=2,
         IFBLANK(
            _xldudf_CX_PUSH(BN59, CX_ENTITY, $B59, BN$11, BN$14, BN$44,),
            ""
         ),
         IF($I59=3,
            "",
            IFBLANK(
               _xldudf_CX_PUSH(BN59, CX_ENTITY, $B59, BN$11, BN$14, BN$44,),
               ""
            )
         )
      )
   )
)),"")</f>
        <v/>
      </c>
    </row>
    <row r="60" spans="1:137" ht="21" customHeight="1">
      <c r="A60" s="1626"/>
      <c r="B60" s="811" t="str" cm="1">
        <f t="array" ref="B60">IFBLANK( _CF!F60,"")</f>
        <v>Other Financing Cash Flows</v>
      </c>
      <c r="C60" s="811" t="str" cm="1">
        <f t="array" ref="C60">IFBLANK(_CF!C60,"")</f>
        <v>Other Financing Cash Flows (Company View)</v>
      </c>
      <c r="D60" s="1549"/>
      <c r="E60" s="574"/>
      <c r="F60" s="574"/>
      <c r="G60" s="574"/>
      <c r="H60" s="401">
        <v>1</v>
      </c>
      <c r="I60" s="401">
        <v>1</v>
      </c>
      <c r="J60" s="401"/>
      <c r="K60" s="401"/>
      <c r="N60" s="158"/>
      <c r="O60" s="101"/>
      <c r="P60" s="52"/>
      <c r="Q60" s="101"/>
      <c r="R60" s="126"/>
      <c r="S60" s="101"/>
      <c r="T60" s="101"/>
      <c r="U60" s="39"/>
      <c r="W60" s="932" t="str">
        <f t="shared" si="8"/>
        <v>Budget</v>
      </c>
      <c r="X60" s="815" t="str">
        <f>_CF!X60</f>
        <v>a</v>
      </c>
      <c r="Y60" s="709">
        <f t="shared" si="6"/>
        <v>2</v>
      </c>
      <c r="Z60" s="198" cm="1">
        <f t="array" ref="Z60">_xlfn.SWITCH(
    TRUE,
    _CF!$L60=TRUE, 1,
    _CF!$L60=FALSE,-1,
    _CF!$L60=-1,0,
"n/a"
)</f>
        <v>1</v>
      </c>
      <c r="AA60" s="200"/>
      <c r="AB60" s="88" t="str">
        <f>_CF!AB60</f>
        <v>Other Financing Cash Flows</v>
      </c>
      <c r="AC60" s="88" t="e" cm="1" vm="5">
        <f t="array" aca="1" ref="AC60" ca="1">_xlfn.LET(
_xlpm._termname, $AB60,
_xlpm._iconname, "find",
_xlpm._icon, fx_getIcon(_xlpm._iconname),
_xlpm._location, _xlfn.XLOOKUP(LOWER(_xlpm._termname), LOWER(tbl_acctDef[Term]),tbl_acctDef[Term]),
_xlpm._hyperlink, HYPERLINK("#"&amp;CELL("address",_xlpm._location), _xlpm._icon),
IFERROR(_xlpm._hyperlink,"")
)</f>
        <v>#VALUE!</v>
      </c>
      <c r="AD60" s="2281">
        <v>1</v>
      </c>
      <c r="AE60" s="2281">
        <v>1</v>
      </c>
      <c r="AF60" s="2281">
        <v>1</v>
      </c>
      <c r="AG60" s="2281">
        <v>1</v>
      </c>
      <c r="AH60" s="2281">
        <v>1</v>
      </c>
      <c r="AI60" s="2281">
        <v>1</v>
      </c>
      <c r="AJ60" s="2281">
        <v>1</v>
      </c>
      <c r="AK60" s="2281">
        <v>1</v>
      </c>
      <c r="AL60" s="2281">
        <v>1</v>
      </c>
      <c r="AM60" s="2281">
        <v>1</v>
      </c>
      <c r="AN60" s="2281">
        <v>1</v>
      </c>
      <c r="AO60" s="2281">
        <v>1</v>
      </c>
      <c r="AP60" s="2281">
        <v>1</v>
      </c>
      <c r="AQ60" s="2281">
        <v>1</v>
      </c>
      <c r="AR60" s="2281">
        <v>1</v>
      </c>
      <c r="AS60" s="2281">
        <v>1</v>
      </c>
      <c r="AT60" s="2281">
        <v>1</v>
      </c>
      <c r="AU60" s="2281">
        <v>1</v>
      </c>
      <c r="AV60" s="2281">
        <v>1</v>
      </c>
      <c r="AW60" s="2281">
        <v>1</v>
      </c>
      <c r="AX60" s="2281">
        <v>1</v>
      </c>
      <c r="AY60" s="2281">
        <v>1</v>
      </c>
      <c r="AZ60" s="2281">
        <v>1</v>
      </c>
      <c r="BA60" s="2281">
        <v>1</v>
      </c>
      <c r="BB60" s="2281">
        <v>1</v>
      </c>
      <c r="BC60" s="2281">
        <v>1</v>
      </c>
      <c r="BD60" s="2281">
        <v>1</v>
      </c>
      <c r="BE60" s="2281">
        <v>1</v>
      </c>
      <c r="BF60" s="2281">
        <v>1</v>
      </c>
      <c r="BG60" s="2281">
        <v>1</v>
      </c>
      <c r="BH60" s="2281">
        <v>1</v>
      </c>
      <c r="BI60" s="2281">
        <v>1</v>
      </c>
      <c r="BJ60" s="2281">
        <v>1</v>
      </c>
      <c r="BK60" s="2281">
        <v>1</v>
      </c>
      <c r="BL60" s="2281">
        <v>1</v>
      </c>
      <c r="BM60" s="2281">
        <v>1</v>
      </c>
      <c r="BN60" s="2281">
        <v>1</v>
      </c>
      <c r="BO60" s="2115"/>
      <c r="BP60" s="2115"/>
      <c r="BQ60" s="2115"/>
      <c r="BR60" s="2115"/>
      <c r="BS60" s="2115"/>
      <c r="BT60" s="2115"/>
      <c r="BU60" s="2115"/>
      <c r="BV60" s="2115"/>
      <c r="BW60" s="2115"/>
      <c r="BX60" s="2115"/>
      <c r="BY60" s="2115"/>
      <c r="BZ60" s="2115"/>
      <c r="CA60" s="1330"/>
      <c r="CB60" s="537"/>
      <c r="CC60" s="1484"/>
      <c r="CD60" s="1461" t="e" cm="1">
        <f t="array" aca="1" ref="CD60" ca="1">_xlfn.LET( _xlpm.CheckBlank, SUM(CF!$AD60:$BN60) = 0, IF(_xlpm.CheckBlank, "", SUM(_xlfn._xlws.FILTER(CF!$AD60:$BN60,(YEAR(CF!$AD$12:$BN$12)=CF!CD$12)*(array_timeline&lt;=CF!CD$11)))))</f>
        <v>#NAME?</v>
      </c>
      <c r="CE60" s="1461" t="e" cm="1">
        <f t="array" aca="1" ref="CE60" ca="1">_xlfn.LET( _xlpm.CheckBlank, SUM(CF!$AD60:$BN60) = 0, IF(_xlpm.CheckBlank, "", SUM(_xlfn._xlws.FILTER(CF!$AD60:$BN60,(YEAR(CF!$AD$12:$BN$12)=CF!CE$12)*(array_timeline&lt;=CF!CE$11)))))</f>
        <v>#NAME?</v>
      </c>
      <c r="CF60" s="1314"/>
      <c r="CG60" s="1461" t="e" cm="1">
        <f t="array" aca="1" ref="CG60" ca="1">_xlfn.LET(_xlpm.CheckBlank,SUM(CF!$AD60:$BN60)=0,IF(_xlpm.CheckBlank,"",SUM(_xlfn._xlws.FILTER(CF!$AD60:$BN60,(YEAR(CF!$AD$12:$BN$12)=CF!CG$12)*(array_timeline&lt;=CF!CG$11)))))</f>
        <v>#NAME?</v>
      </c>
      <c r="CH60" s="1461" t="e" cm="1">
        <f t="array" aca="1" ref="CH60" ca="1">_xlfn.LET(_xlpm.CheckBlank,SUM(CF!$AD60:$BN60)=0,IF(_xlpm.CheckBlank,"",SUM(_xlfn._xlws.FILTER(CF!$AD60:$BN60,(YEAR(CF!$AD$12:$BN$12)=CF!CH$12)*(array_timeline&lt;=CF!CH$11)))))</f>
        <v>#NAME?</v>
      </c>
      <c r="CI60" s="1314"/>
      <c r="CJ60" s="1461" cm="1">
        <f t="array" ref="CJ60">_xlfn.LET( _xlpm.CheckBlank, SUM(CF!$AD60:$BN60) = 0, IF(_xlpm.CheckBlank, "", SUM(_xlfn.TAKE(_xlfn.DROP(CF!$AD60:$BN60, ,-DATEDIFF(CF!CJ$11, val_asOfDate,"M")),1,-12))))</f>
        <v>12</v>
      </c>
      <c r="CK60" s="1461" cm="1">
        <f t="array" ref="CK60">_xlfn.LET( _xlpm.CheckBlank, SUM(CF!$AD60:$BN60) = 0, IF(_xlpm.CheckBlank, "", SUM(_xlfn.TAKE(_xlfn.DROP(CF!$AD60:$BN60, ,-DATEDIFF(CF!CK$11, val_asOfDate,"M")),1,-12))))</f>
        <v>12</v>
      </c>
      <c r="CL60" s="1314"/>
      <c r="CM60" s="541" t="e">
        <f t="shared" ca="1" si="7"/>
        <v>#NAME?</v>
      </c>
      <c r="CN60" s="541" t="e">
        <f t="shared" ca="1" si="7"/>
        <v>#NAME?</v>
      </c>
      <c r="CO60" s="34"/>
      <c r="CW60" s="1883" t="str" cm="1">
        <f t="array" aca="1" ref="CW60" ca="1">IFERROR(IF(AD60*fxVal_normal=_CF!AD60,"",IF(OR(AD60="", NOT(ISNUMBER(AD60)), ISERROR(AD60), $B60=""), "",
   IF($I60=1,
      IFBLANK(
         _xldudf_CX_PUSH(AD60*fxVal_normal, CX_ENTITY, $B60, AD$11, AD$14, AD$44,),
         ""
      ),
      IF($I60=2,
         IFBLANK(
            _xldudf_CX_PUSH(AD60, CX_ENTITY, $B60, AD$11, AD$14, AD$44,),
            ""
         ),
         IF($I60=3,
            "",
            IFBLANK(
               _xldudf_CX_PUSH(AD60, CX_ENTITY, $B60, AD$11, AD$14, AD$44,),
               ""
            )
         )
      )
   )
)),"")</f>
        <v/>
      </c>
      <c r="CX60" s="1883" t="str" cm="1">
        <f t="array" aca="1" ref="CX60" ca="1">IFERROR(IF(AE60*fxVal_normal=_CF!AE60,"",IF(OR(AE60="", NOT(ISNUMBER(AE60)), ISERROR(AE60), $B60=""), "",
   IF($I60=1,
      IFBLANK(
         _xldudf_CX_PUSH(AE60*fxVal_normal, CX_ENTITY, $B60, AE$11, AE$14, AE$44,),
         ""
      ),
      IF($I60=2,
         IFBLANK(
            _xldudf_CX_PUSH(AE60, CX_ENTITY, $B60, AE$11, AE$14, AE$44,),
            ""
         ),
         IF($I60=3,
            "",
            IFBLANK(
               _xldudf_CX_PUSH(AE60, CX_ENTITY, $B60, AE$11, AE$14, AE$44,),
               ""
            )
         )
      )
   )
)),"")</f>
        <v/>
      </c>
      <c r="CY60" s="1883" t="str" cm="1">
        <f t="array" aca="1" ref="CY60" ca="1">IFERROR(IF(AF60*fxVal_normal=_CF!AF60,"",IF(OR(AF60="", NOT(ISNUMBER(AF60)), ISERROR(AF60), $B60=""), "",
   IF($I60=1,
      IFBLANK(
         _xldudf_CX_PUSH(AF60*fxVal_normal, CX_ENTITY, $B60, AF$11, AF$14, AF$44,),
         ""
      ),
      IF($I60=2,
         IFBLANK(
            _xldudf_CX_PUSH(AF60, CX_ENTITY, $B60, AF$11, AF$14, AF$44,),
            ""
         ),
         IF($I60=3,
            "",
            IFBLANK(
               _xldudf_CX_PUSH(AF60, CX_ENTITY, $B60, AF$11, AF$14, AF$44,),
               ""
            )
         )
      )
   )
)),"")</f>
        <v/>
      </c>
      <c r="CZ60" s="1883" t="str" cm="1">
        <f t="array" aca="1" ref="CZ60" ca="1">IFERROR(IF(AG60*fxVal_normal=_CF!AG60,"",IF(OR(AG60="", NOT(ISNUMBER(AG60)), ISERROR(AG60), $B60=""), "",
   IF($I60=1,
      IFBLANK(
         _xldudf_CX_PUSH(AG60*fxVal_normal, CX_ENTITY, $B60, AG$11, AG$14, AG$44,),
         ""
      ),
      IF($I60=2,
         IFBLANK(
            _xldudf_CX_PUSH(AG60, CX_ENTITY, $B60, AG$11, AG$14, AG$44,),
            ""
         ),
         IF($I60=3,
            "",
            IFBLANK(
               _xldudf_CX_PUSH(AG60, CX_ENTITY, $B60, AG$11, AG$14, AG$44,),
               ""
            )
         )
      )
   )
)),"")</f>
        <v/>
      </c>
      <c r="DA60" s="1883" t="str" cm="1">
        <f t="array" aca="1" ref="DA60" ca="1">IFERROR(IF(AH60*fxVal_normal=_CF!AH60,"",IF(OR(AH60="", NOT(ISNUMBER(AH60)), ISERROR(AH60), $B60=""), "",
   IF($I60=1,
      IFBLANK(
         _xldudf_CX_PUSH(AH60*fxVal_normal, CX_ENTITY, $B60, AH$11, AH$14, AH$44,),
         ""
      ),
      IF($I60=2,
         IFBLANK(
            _xldudf_CX_PUSH(AH60, CX_ENTITY, $B60, AH$11, AH$14, AH$44,),
            ""
         ),
         IF($I60=3,
            "",
            IFBLANK(
               _xldudf_CX_PUSH(AH60, CX_ENTITY, $B60, AH$11, AH$14, AH$44,),
               ""
            )
         )
      )
   )
)),"")</f>
        <v/>
      </c>
      <c r="DB60" s="1883" t="str" cm="1">
        <f t="array" aca="1" ref="DB60" ca="1">IFERROR(IF(AI60*fxVal_normal=_CF!AI60,"",IF(OR(AI60="", NOT(ISNUMBER(AI60)), ISERROR(AI60), $B60=""), "",
   IF($I60=1,
      IFBLANK(
         _xldudf_CX_PUSH(AI60*fxVal_normal, CX_ENTITY, $B60, AI$11, AI$14, AI$44,),
         ""
      ),
      IF($I60=2,
         IFBLANK(
            _xldudf_CX_PUSH(AI60, CX_ENTITY, $B60, AI$11, AI$14, AI$44,),
            ""
         ),
         IF($I60=3,
            "",
            IFBLANK(
               _xldudf_CX_PUSH(AI60, CX_ENTITY, $B60, AI$11, AI$14, AI$44,),
               ""
            )
         )
      )
   )
)),"")</f>
        <v/>
      </c>
      <c r="DC60" s="1883" t="str" cm="1">
        <f t="array" aca="1" ref="DC60" ca="1">IFERROR(IF(AJ60*fxVal_normal=_CF!AJ60,"",IF(OR(AJ60="", NOT(ISNUMBER(AJ60)), ISERROR(AJ60), $B60=""), "",
   IF($I60=1,
      IFBLANK(
         _xldudf_CX_PUSH(AJ60*fxVal_normal, CX_ENTITY, $B60, AJ$11, AJ$14, AJ$44,),
         ""
      ),
      IF($I60=2,
         IFBLANK(
            _xldudf_CX_PUSH(AJ60, CX_ENTITY, $B60, AJ$11, AJ$14, AJ$44,),
            ""
         ),
         IF($I60=3,
            "",
            IFBLANK(
               _xldudf_CX_PUSH(AJ60, CX_ENTITY, $B60, AJ$11, AJ$14, AJ$44,),
               ""
            )
         )
      )
   )
)),"")</f>
        <v/>
      </c>
      <c r="DD60" s="1883" t="str" cm="1">
        <f t="array" aca="1" ref="DD60" ca="1">IFERROR(IF(AK60*fxVal_normal=_CF!AK60,"",IF(OR(AK60="", NOT(ISNUMBER(AK60)), ISERROR(AK60), $B60=""), "",
   IF($I60=1,
      IFBLANK(
         _xldudf_CX_PUSH(AK60*fxVal_normal, CX_ENTITY, $B60, AK$11, AK$14, AK$44,),
         ""
      ),
      IF($I60=2,
         IFBLANK(
            _xldudf_CX_PUSH(AK60, CX_ENTITY, $B60, AK$11, AK$14, AK$44,),
            ""
         ),
         IF($I60=3,
            "",
            IFBLANK(
               _xldudf_CX_PUSH(AK60, CX_ENTITY, $B60, AK$11, AK$14, AK$44,),
               ""
            )
         )
      )
   )
)),"")</f>
        <v/>
      </c>
      <c r="DE60" s="1883" t="str" cm="1">
        <f t="array" aca="1" ref="DE60" ca="1">IFERROR(IF(AL60*fxVal_normal=_CF!AL60,"",IF(OR(AL60="", NOT(ISNUMBER(AL60)), ISERROR(AL60), $B60=""), "",
   IF($I60=1,
      IFBLANK(
         _xldudf_CX_PUSH(AL60*fxVal_normal, CX_ENTITY, $B60, AL$11, AL$14, AL$44,),
         ""
      ),
      IF($I60=2,
         IFBLANK(
            _xldudf_CX_PUSH(AL60, CX_ENTITY, $B60, AL$11, AL$14, AL$44,),
            ""
         ),
         IF($I60=3,
            "",
            IFBLANK(
               _xldudf_CX_PUSH(AL60, CX_ENTITY, $B60, AL$11, AL$14, AL$44,),
               ""
            )
         )
      )
   )
)),"")</f>
        <v/>
      </c>
      <c r="DF60" s="1883" t="str" cm="1">
        <f t="array" aca="1" ref="DF60" ca="1">IFERROR(IF(AM60*fxVal_normal=_CF!AM60,"",IF(OR(AM60="", NOT(ISNUMBER(AM60)), ISERROR(AM60), $B60=""), "",
   IF($I60=1,
      IFBLANK(
         _xldudf_CX_PUSH(AM60*fxVal_normal, CX_ENTITY, $B60, AM$11, AM$14, AM$44,),
         ""
      ),
      IF($I60=2,
         IFBLANK(
            _xldudf_CX_PUSH(AM60, CX_ENTITY, $B60, AM$11, AM$14, AM$44,),
            ""
         ),
         IF($I60=3,
            "",
            IFBLANK(
               _xldudf_CX_PUSH(AM60, CX_ENTITY, $B60, AM$11, AM$14, AM$44,),
               ""
            )
         )
      )
   )
)),"")</f>
        <v/>
      </c>
      <c r="DG60" s="1883" t="str" cm="1">
        <f t="array" aca="1" ref="DG60" ca="1">IFERROR(IF(AN60*fxVal_normal=_CF!AN60,"",IF(OR(AN60="", NOT(ISNUMBER(AN60)), ISERROR(AN60), $B60=""), "",
   IF($I60=1,
      IFBLANK(
         _xldudf_CX_PUSH(AN60*fxVal_normal, CX_ENTITY, $B60, AN$11, AN$14, AN$44,),
         ""
      ),
      IF($I60=2,
         IFBLANK(
            _xldudf_CX_PUSH(AN60, CX_ENTITY, $B60, AN$11, AN$14, AN$44,),
            ""
         ),
         IF($I60=3,
            "",
            IFBLANK(
               _xldudf_CX_PUSH(AN60, CX_ENTITY, $B60, AN$11, AN$14, AN$44,),
               ""
            )
         )
      )
   )
)),"")</f>
        <v/>
      </c>
      <c r="DH60" s="1883" t="str" cm="1">
        <f t="array" aca="1" ref="DH60" ca="1">IFERROR(IF(AO60*fxVal_normal=_CF!AO60,"",IF(OR(AO60="", NOT(ISNUMBER(AO60)), ISERROR(AO60), $B60=""), "",
   IF($I60=1,
      IFBLANK(
         _xldudf_CX_PUSH(AO60*fxVal_normal, CX_ENTITY, $B60, AO$11, AO$14, AO$44,),
         ""
      ),
      IF($I60=2,
         IFBLANK(
            _xldudf_CX_PUSH(AO60, CX_ENTITY, $B60, AO$11, AO$14, AO$44,),
            ""
         ),
         IF($I60=3,
            "",
            IFBLANK(
               _xldudf_CX_PUSH(AO60, CX_ENTITY, $B60, AO$11, AO$14, AO$44,),
               ""
            )
         )
      )
   )
)),"")</f>
        <v/>
      </c>
      <c r="DI60" s="1883" t="str" cm="1">
        <f t="array" aca="1" ref="DI60" ca="1">IFERROR(IF(AP60*fxVal_normal=_CF!AP60,"",IF(OR(AP60="", NOT(ISNUMBER(AP60)), ISERROR(AP60), $B60=""), "",
   IF($I60=1,
      IFBLANK(
         _xldudf_CX_PUSH(AP60*fxVal_normal, CX_ENTITY, $B60, AP$11, AP$14, AP$44,),
         ""
      ),
      IF($I60=2,
         IFBLANK(
            _xldudf_CX_PUSH(AP60, CX_ENTITY, $B60, AP$11, AP$14, AP$44,),
            ""
         ),
         IF($I60=3,
            "",
            IFBLANK(
               _xldudf_CX_PUSH(AP60, CX_ENTITY, $B60, AP$11, AP$14, AP$44,),
               ""
            )
         )
      )
   )
)),"")</f>
        <v/>
      </c>
      <c r="DJ60" s="1883" t="str" cm="1">
        <f t="array" aca="1" ref="DJ60" ca="1">IFERROR(IF(AQ60*fxVal_normal=_CF!AQ60,"",IF(OR(AQ60="", NOT(ISNUMBER(AQ60)), ISERROR(AQ60), $B60=""), "",
   IF($I60=1,
      IFBLANK(
         _xldudf_CX_PUSH(AQ60*fxVal_normal, CX_ENTITY, $B60, AQ$11, AQ$14, AQ$44,),
         ""
      ),
      IF($I60=2,
         IFBLANK(
            _xldudf_CX_PUSH(AQ60, CX_ENTITY, $B60, AQ$11, AQ$14, AQ$44,),
            ""
         ),
         IF($I60=3,
            "",
            IFBLANK(
               _xldudf_CX_PUSH(AQ60, CX_ENTITY, $B60, AQ$11, AQ$14, AQ$44,),
               ""
            )
         )
      )
   )
)),"")</f>
        <v/>
      </c>
      <c r="DK60" s="1883" t="str" cm="1">
        <f t="array" aca="1" ref="DK60" ca="1">IFERROR(IF(AR60*fxVal_normal=_CF!AR60,"",IF(OR(AR60="", NOT(ISNUMBER(AR60)), ISERROR(AR60), $B60=""), "",
   IF($I60=1,
      IFBLANK(
         _xldudf_CX_PUSH(AR60*fxVal_normal, CX_ENTITY, $B60, AR$11, AR$14, AR$44,),
         ""
      ),
      IF($I60=2,
         IFBLANK(
            _xldudf_CX_PUSH(AR60, CX_ENTITY, $B60, AR$11, AR$14, AR$44,),
            ""
         ),
         IF($I60=3,
            "",
            IFBLANK(
               _xldudf_CX_PUSH(AR60, CX_ENTITY, $B60, AR$11, AR$14, AR$44,),
               ""
            )
         )
      )
   )
)),"")</f>
        <v/>
      </c>
      <c r="DL60" s="1883" t="str" cm="1">
        <f t="array" aca="1" ref="DL60" ca="1">IFERROR(IF(AS60*fxVal_normal=_CF!AS60,"",IF(OR(AS60="", NOT(ISNUMBER(AS60)), ISERROR(AS60), $B60=""), "",
   IF($I60=1,
      IFBLANK(
         _xldudf_CX_PUSH(AS60*fxVal_normal, CX_ENTITY, $B60, AS$11, AS$14, AS$44,),
         ""
      ),
      IF($I60=2,
         IFBLANK(
            _xldudf_CX_PUSH(AS60, CX_ENTITY, $B60, AS$11, AS$14, AS$44,),
            ""
         ),
         IF($I60=3,
            "",
            IFBLANK(
               _xldudf_CX_PUSH(AS60, CX_ENTITY, $B60, AS$11, AS$14, AS$44,),
               ""
            )
         )
      )
   )
)),"")</f>
        <v/>
      </c>
      <c r="DM60" s="1883" t="str" cm="1">
        <f t="array" aca="1" ref="DM60" ca="1">IFERROR(IF(AT60*fxVal_normal=_CF!AT60,"",IF(OR(AT60="", NOT(ISNUMBER(AT60)), ISERROR(AT60), $B60=""), "",
   IF($I60=1,
      IFBLANK(
         _xldudf_CX_PUSH(AT60*fxVal_normal, CX_ENTITY, $B60, AT$11, AT$14, AT$44,),
         ""
      ),
      IF($I60=2,
         IFBLANK(
            _xldudf_CX_PUSH(AT60, CX_ENTITY, $B60, AT$11, AT$14, AT$44,),
            ""
         ),
         IF($I60=3,
            "",
            IFBLANK(
               _xldudf_CX_PUSH(AT60, CX_ENTITY, $B60, AT$11, AT$14, AT$44,),
               ""
            )
         )
      )
   )
)),"")</f>
        <v/>
      </c>
      <c r="DN60" s="1883" t="str" cm="1">
        <f t="array" aca="1" ref="DN60" ca="1">IFERROR(IF(AU60*fxVal_normal=_CF!AU60,"",IF(OR(AU60="", NOT(ISNUMBER(AU60)), ISERROR(AU60), $B60=""), "",
   IF($I60=1,
      IFBLANK(
         _xldudf_CX_PUSH(AU60*fxVal_normal, CX_ENTITY, $B60, AU$11, AU$14, AU$44,),
         ""
      ),
      IF($I60=2,
         IFBLANK(
            _xldudf_CX_PUSH(AU60, CX_ENTITY, $B60, AU$11, AU$14, AU$44,),
            ""
         ),
         IF($I60=3,
            "",
            IFBLANK(
               _xldudf_CX_PUSH(AU60, CX_ENTITY, $B60, AU$11, AU$14, AU$44,),
               ""
            )
         )
      )
   )
)),"")</f>
        <v/>
      </c>
      <c r="DO60" s="1883" t="str" cm="1">
        <f t="array" aca="1" ref="DO60" ca="1">IFERROR(IF(AV60*fxVal_normal=_CF!AV60,"",IF(OR(AV60="", NOT(ISNUMBER(AV60)), ISERROR(AV60), $B60=""), "",
   IF($I60=1,
      IFBLANK(
         _xldudf_CX_PUSH(AV60*fxVal_normal, CX_ENTITY, $B60, AV$11, AV$14, AV$44,),
         ""
      ),
      IF($I60=2,
         IFBLANK(
            _xldudf_CX_PUSH(AV60, CX_ENTITY, $B60, AV$11, AV$14, AV$44,),
            ""
         ),
         IF($I60=3,
            "",
            IFBLANK(
               _xldudf_CX_PUSH(AV60, CX_ENTITY, $B60, AV$11, AV$14, AV$44,),
               ""
            )
         )
      )
   )
)),"")</f>
        <v/>
      </c>
      <c r="DP60" s="1883" t="str" cm="1">
        <f t="array" aca="1" ref="DP60" ca="1">IFERROR(IF(AW60*fxVal_normal=_CF!AW60,"",IF(OR(AW60="", NOT(ISNUMBER(AW60)), ISERROR(AW60), $B60=""), "",
   IF($I60=1,
      IFBLANK(
         _xldudf_CX_PUSH(AW60*fxVal_normal, CX_ENTITY, $B60, AW$11, AW$14, AW$44,),
         ""
      ),
      IF($I60=2,
         IFBLANK(
            _xldudf_CX_PUSH(AW60, CX_ENTITY, $B60, AW$11, AW$14, AW$44,),
            ""
         ),
         IF($I60=3,
            "",
            IFBLANK(
               _xldudf_CX_PUSH(AW60, CX_ENTITY, $B60, AW$11, AW$14, AW$44,),
               ""
            )
         )
      )
   )
)),"")</f>
        <v/>
      </c>
      <c r="DQ60" s="1883" t="str" cm="1">
        <f t="array" aca="1" ref="DQ60" ca="1">IFERROR(IF(AX60*fxVal_normal=_CF!AX60,"",IF(OR(AX60="", NOT(ISNUMBER(AX60)), ISERROR(AX60), $B60=""), "",
   IF($I60=1,
      IFBLANK(
         _xldudf_CX_PUSH(AX60*fxVal_normal, CX_ENTITY, $B60, AX$11, AX$14, AX$44,),
         ""
      ),
      IF($I60=2,
         IFBLANK(
            _xldudf_CX_PUSH(AX60, CX_ENTITY, $B60, AX$11, AX$14, AX$44,),
            ""
         ),
         IF($I60=3,
            "",
            IFBLANK(
               _xldudf_CX_PUSH(AX60, CX_ENTITY, $B60, AX$11, AX$14, AX$44,),
               ""
            )
         )
      )
   )
)),"")</f>
        <v/>
      </c>
      <c r="DR60" s="1883" t="str" cm="1">
        <f t="array" aca="1" ref="DR60" ca="1">IFERROR(IF(AY60*fxVal_normal=_CF!AY60,"",IF(OR(AY60="", NOT(ISNUMBER(AY60)), ISERROR(AY60), $B60=""), "",
   IF($I60=1,
      IFBLANK(
         _xldudf_CX_PUSH(AY60*fxVal_normal, CX_ENTITY, $B60, AY$11, AY$14, AY$44,),
         ""
      ),
      IF($I60=2,
         IFBLANK(
            _xldudf_CX_PUSH(AY60, CX_ENTITY, $B60, AY$11, AY$14, AY$44,),
            ""
         ),
         IF($I60=3,
            "",
            IFBLANK(
               _xldudf_CX_PUSH(AY60, CX_ENTITY, $B60, AY$11, AY$14, AY$44,),
               ""
            )
         )
      )
   )
)),"")</f>
        <v/>
      </c>
      <c r="DS60" s="1883" t="str" cm="1">
        <f t="array" aca="1" ref="DS60" ca="1">IFERROR(IF(AZ60*fxVal_normal=_CF!AZ60,"",IF(OR(AZ60="", NOT(ISNUMBER(AZ60)), ISERROR(AZ60), $B60=""), "",
   IF($I60=1,
      IFBLANK(
         _xldudf_CX_PUSH(AZ60*fxVal_normal, CX_ENTITY, $B60, AZ$11, AZ$14, AZ$44,),
         ""
      ),
      IF($I60=2,
         IFBLANK(
            _xldudf_CX_PUSH(AZ60, CX_ENTITY, $B60, AZ$11, AZ$14, AZ$44,),
            ""
         ),
         IF($I60=3,
            "",
            IFBLANK(
               _xldudf_CX_PUSH(AZ60, CX_ENTITY, $B60, AZ$11, AZ$14, AZ$44,),
               ""
            )
         )
      )
   )
)),"")</f>
        <v/>
      </c>
      <c r="DT60" s="1883" t="str" cm="1">
        <f t="array" aca="1" ref="DT60" ca="1">IFERROR(IF(BA60*fxVal_normal=_CF!BA60,"",IF(OR(BA60="", NOT(ISNUMBER(BA60)), ISERROR(BA60), $B60=""), "",
   IF($I60=1,
      IFBLANK(
         _xldudf_CX_PUSH(BA60*fxVal_normal, CX_ENTITY, $B60, BA$11, BA$14, BA$44,),
         ""
      ),
      IF($I60=2,
         IFBLANK(
            _xldudf_CX_PUSH(BA60, CX_ENTITY, $B60, BA$11, BA$14, BA$44,),
            ""
         ),
         IF($I60=3,
            "",
            IFBLANK(
               _xldudf_CX_PUSH(BA60, CX_ENTITY, $B60, BA$11, BA$14, BA$44,),
               ""
            )
         )
      )
   )
)),"")</f>
        <v/>
      </c>
      <c r="DU60" s="1883" t="str" cm="1">
        <f t="array" aca="1" ref="DU60" ca="1">IFERROR(IF(BB60*fxVal_normal=_CF!BB60,"",IF(OR(BB60="", NOT(ISNUMBER(BB60)), ISERROR(BB60), $B60=""), "",
   IF($I60=1,
      IFBLANK(
         _xldudf_CX_PUSH(BB60*fxVal_normal, CX_ENTITY, $B60, BB$11, BB$14, BB$44,),
         ""
      ),
      IF($I60=2,
         IFBLANK(
            _xldudf_CX_PUSH(BB60, CX_ENTITY, $B60, BB$11, BB$14, BB$44,),
            ""
         ),
         IF($I60=3,
            "",
            IFBLANK(
               _xldudf_CX_PUSH(BB60, CX_ENTITY, $B60, BB$11, BB$14, BB$44,),
               ""
            )
         )
      )
   )
)),"")</f>
        <v/>
      </c>
      <c r="DV60" s="1883" t="str" cm="1">
        <f t="array" aca="1" ref="DV60" ca="1">IFERROR(IF(BC60*fxVal_normal=_CF!BC60,"",IF(OR(BC60="", NOT(ISNUMBER(BC60)), ISERROR(BC60), $B60=""), "",
   IF($I60=1,
      IFBLANK(
         _xldudf_CX_PUSH(BC60*fxVal_normal, CX_ENTITY, $B60, BC$11, BC$14, BC$44,),
         ""
      ),
      IF($I60=2,
         IFBLANK(
            _xldudf_CX_PUSH(BC60, CX_ENTITY, $B60, BC$11, BC$14, BC$44,),
            ""
         ),
         IF($I60=3,
            "",
            IFBLANK(
               _xldudf_CX_PUSH(BC60, CX_ENTITY, $B60, BC$11, BC$14, BC$44,),
               ""
            )
         )
      )
   )
)),"")</f>
        <v/>
      </c>
      <c r="DW60" s="1883" t="str" cm="1">
        <f t="array" aca="1" ref="DW60" ca="1">IFERROR(IF(BD60*fxVal_normal=_CF!BD60,"",IF(OR(BD60="", NOT(ISNUMBER(BD60)), ISERROR(BD60), $B60=""), "",
   IF($I60=1,
      IFBLANK(
         _xldudf_CX_PUSH(BD60*fxVal_normal, CX_ENTITY, $B60, BD$11, BD$14, BD$44,),
         ""
      ),
      IF($I60=2,
         IFBLANK(
            _xldudf_CX_PUSH(BD60, CX_ENTITY, $B60, BD$11, BD$14, BD$44,),
            ""
         ),
         IF($I60=3,
            "",
            IFBLANK(
               _xldudf_CX_PUSH(BD60, CX_ENTITY, $B60, BD$11, BD$14, BD$44,),
               ""
            )
         )
      )
   )
)),"")</f>
        <v/>
      </c>
      <c r="DX60" s="1883" t="str" cm="1">
        <f t="array" aca="1" ref="DX60" ca="1">IFERROR(IF(BE60*fxVal_normal=_CF!BE60,"",IF(OR(BE60="", NOT(ISNUMBER(BE60)), ISERROR(BE60), $B60=""), "",
   IF($I60=1,
      IFBLANK(
         _xldudf_CX_PUSH(BE60*fxVal_normal, CX_ENTITY, $B60, BE$11, BE$14, BE$44,),
         ""
      ),
      IF($I60=2,
         IFBLANK(
            _xldudf_CX_PUSH(BE60, CX_ENTITY, $B60, BE$11, BE$14, BE$44,),
            ""
         ),
         IF($I60=3,
            "",
            IFBLANK(
               _xldudf_CX_PUSH(BE60, CX_ENTITY, $B60, BE$11, BE$14, BE$44,),
               ""
            )
         )
      )
   )
)),"")</f>
        <v/>
      </c>
      <c r="DY60" s="1883" t="str" cm="1">
        <f t="array" aca="1" ref="DY60" ca="1">IFERROR(IF(BF60*fxVal_normal=_CF!BF60,"",IF(OR(BF60="", NOT(ISNUMBER(BF60)), ISERROR(BF60), $B60=""), "",
   IF($I60=1,
      IFBLANK(
         _xldudf_CX_PUSH(BF60*fxVal_normal, CX_ENTITY, $B60, BF$11, BF$14, BF$44,),
         ""
      ),
      IF($I60=2,
         IFBLANK(
            _xldudf_CX_PUSH(BF60, CX_ENTITY, $B60, BF$11, BF$14, BF$44,),
            ""
         ),
         IF($I60=3,
            "",
            IFBLANK(
               _xldudf_CX_PUSH(BF60, CX_ENTITY, $B60, BF$11, BF$14, BF$44,),
               ""
            )
         )
      )
   )
)),"")</f>
        <v/>
      </c>
      <c r="DZ60" s="1883" t="str" cm="1">
        <f t="array" aca="1" ref="DZ60" ca="1">IFERROR(IF(BG60*fxVal_normal=_CF!BG60,"",IF(OR(BG60="", NOT(ISNUMBER(BG60)), ISERROR(BG60), $B60=""), "",
   IF($I60=1,
      IFBLANK(
         _xldudf_CX_PUSH(BG60*fxVal_normal, CX_ENTITY, $B60, BG$11, BG$14, BG$44,),
         ""
      ),
      IF($I60=2,
         IFBLANK(
            _xldudf_CX_PUSH(BG60, CX_ENTITY, $B60, BG$11, BG$14, BG$44,),
            ""
         ),
         IF($I60=3,
            "",
            IFBLANK(
               _xldudf_CX_PUSH(BG60, CX_ENTITY, $B60, BG$11, BG$14, BG$44,),
               ""
            )
         )
      )
   )
)),"")</f>
        <v/>
      </c>
      <c r="EA60" s="1883" t="str" cm="1">
        <f t="array" aca="1" ref="EA60" ca="1">IFERROR(IF(BH60*fxVal_normal=_CF!BH60,"",IF(OR(BH60="", NOT(ISNUMBER(BH60)), ISERROR(BH60), $B60=""), "",
   IF($I60=1,
      IFBLANK(
         _xldudf_CX_PUSH(BH60*fxVal_normal, CX_ENTITY, $B60, BH$11, BH$14, BH$44,),
         ""
      ),
      IF($I60=2,
         IFBLANK(
            _xldudf_CX_PUSH(BH60, CX_ENTITY, $B60, BH$11, BH$14, BH$44,),
            ""
         ),
         IF($I60=3,
            "",
            IFBLANK(
               _xldudf_CX_PUSH(BH60, CX_ENTITY, $B60, BH$11, BH$14, BH$44,),
               ""
            )
         )
      )
   )
)),"")</f>
        <v/>
      </c>
      <c r="EB60" s="1883" t="str" cm="1">
        <f t="array" aca="1" ref="EB60" ca="1">IFERROR(IF(BI60*fxVal_normal=_CF!BI60,"",IF(OR(BI60="", NOT(ISNUMBER(BI60)), ISERROR(BI60), $B60=""), "",
   IF($I60=1,
      IFBLANK(
         _xldudf_CX_PUSH(BI60*fxVal_normal, CX_ENTITY, $B60, BI$11, BI$14, BI$44,),
         ""
      ),
      IF($I60=2,
         IFBLANK(
            _xldudf_CX_PUSH(BI60, CX_ENTITY, $B60, BI$11, BI$14, BI$44,),
            ""
         ),
         IF($I60=3,
            "",
            IFBLANK(
               _xldudf_CX_PUSH(BI60, CX_ENTITY, $B60, BI$11, BI$14, BI$44,),
               ""
            )
         )
      )
   )
)),"")</f>
        <v/>
      </c>
      <c r="EC60" s="1883" t="str" cm="1">
        <f t="array" aca="1" ref="EC60" ca="1">IFERROR(IF(BJ60*fxVal_normal=_CF!BJ60,"",IF(OR(BJ60="", NOT(ISNUMBER(BJ60)), ISERROR(BJ60), $B60=""), "",
   IF($I60=1,
      IFBLANK(
         _xldudf_CX_PUSH(BJ60*fxVal_normal, CX_ENTITY, $B60, BJ$11, BJ$14, BJ$44,),
         ""
      ),
      IF($I60=2,
         IFBLANK(
            _xldudf_CX_PUSH(BJ60, CX_ENTITY, $B60, BJ$11, BJ$14, BJ$44,),
            ""
         ),
         IF($I60=3,
            "",
            IFBLANK(
               _xldudf_CX_PUSH(BJ60, CX_ENTITY, $B60, BJ$11, BJ$14, BJ$44,),
               ""
            )
         )
      )
   )
)),"")</f>
        <v/>
      </c>
      <c r="ED60" s="1883" t="str" cm="1">
        <f t="array" aca="1" ref="ED60" ca="1">IFERROR(IF(BK60*fxVal_normal=_CF!BK60,"",IF(OR(BK60="", NOT(ISNUMBER(BK60)), ISERROR(BK60), $B60=""), "",
   IF($I60=1,
      IFBLANK(
         _xldudf_CX_PUSH(BK60*fxVal_normal, CX_ENTITY, $B60, BK$11, BK$14, BK$44,),
         ""
      ),
      IF($I60=2,
         IFBLANK(
            _xldudf_CX_PUSH(BK60, CX_ENTITY, $B60, BK$11, BK$14, BK$44,),
            ""
         ),
         IF($I60=3,
            "",
            IFBLANK(
               _xldudf_CX_PUSH(BK60, CX_ENTITY, $B60, BK$11, BK$14, BK$44,),
               ""
            )
         )
      )
   )
)),"")</f>
        <v/>
      </c>
      <c r="EE60" s="1883" t="str" cm="1">
        <f t="array" aca="1" ref="EE60" ca="1">IFERROR(IF(BL60*fxVal_normal=_CF!BL60,"",IF(OR(BL60="", NOT(ISNUMBER(BL60)), ISERROR(BL60), $B60=""), "",
   IF($I60=1,
      IFBLANK(
         _xldudf_CX_PUSH(BL60*fxVal_normal, CX_ENTITY, $B60, BL$11, BL$14, BL$44,),
         ""
      ),
      IF($I60=2,
         IFBLANK(
            _xldudf_CX_PUSH(BL60, CX_ENTITY, $B60, BL$11, BL$14, BL$44,),
            ""
         ),
         IF($I60=3,
            "",
            IFBLANK(
               _xldudf_CX_PUSH(BL60, CX_ENTITY, $B60, BL$11, BL$14, BL$44,),
               ""
            )
         )
      )
   )
)),"")</f>
        <v/>
      </c>
      <c r="EF60" s="1883" t="str" cm="1">
        <f t="array" aca="1" ref="EF60" ca="1">IFERROR(IF(BM60*fxVal_normal=_CF!BM60,"",IF(OR(BM60="", NOT(ISNUMBER(BM60)), ISERROR(BM60), $B60=""), "",
   IF($I60=1,
      IFBLANK(
         _xldudf_CX_PUSH(BM60*fxVal_normal, CX_ENTITY, $B60, BM$11, BM$14, BM$44,),
         ""
      ),
      IF($I60=2,
         IFBLANK(
            _xldudf_CX_PUSH(BM60, CX_ENTITY, $B60, BM$11, BM$14, BM$44,),
            ""
         ),
         IF($I60=3,
            "",
            IFBLANK(
               _xldudf_CX_PUSH(BM60, CX_ENTITY, $B60, BM$11, BM$14, BM$44,),
               ""
            )
         )
      )
   )
)),"")</f>
        <v/>
      </c>
      <c r="EG60" s="1883" t="str" cm="1">
        <f t="array" aca="1" ref="EG60" ca="1">IFERROR(IF(BN60*fxVal_normal=_CF!BN60,"",IF(OR(BN60="", NOT(ISNUMBER(BN60)), ISERROR(BN60), $B60=""), "",
   IF($I60=1,
      IFBLANK(
         _xldudf_CX_PUSH(BN60*fxVal_normal, CX_ENTITY, $B60, BN$11, BN$14, BN$44,),
         ""
      ),
      IF($I60=2,
         IFBLANK(
            _xldudf_CX_PUSH(BN60, CX_ENTITY, $B60, BN$11, BN$14, BN$44,),
            ""
         ),
         IF($I60=3,
            "",
            IFBLANK(
               _xldudf_CX_PUSH(BN60, CX_ENTITY, $B60, BN$11, BN$14, BN$44,),
               ""
            )
         )
      )
   )
)),"")</f>
        <v/>
      </c>
    </row>
    <row r="61" spans="1:137" ht="21" customHeight="1">
      <c r="A61" s="1626"/>
      <c r="B61" s="811" t="str" cm="1">
        <f t="array" ref="B61">IFBLANK( _CF!F61,"")</f>
        <v>Unreconciled Cash Flows</v>
      </c>
      <c r="C61" s="811" t="str" cm="1">
        <f t="array" ref="C61">IFBLANK(_CF!C61,"")</f>
        <v>Unreconciled Cash Flows (Company View)</v>
      </c>
      <c r="D61" s="1549"/>
      <c r="E61" s="574"/>
      <c r="F61" s="574"/>
      <c r="G61" s="574"/>
      <c r="H61" s="401">
        <v>1</v>
      </c>
      <c r="I61" s="401">
        <v>1</v>
      </c>
      <c r="J61" s="401"/>
      <c r="K61" s="401"/>
      <c r="N61" s="158"/>
      <c r="O61" s="101"/>
      <c r="P61" s="52"/>
      <c r="Q61" s="101"/>
      <c r="R61" s="126"/>
      <c r="S61" s="101"/>
      <c r="T61" s="101"/>
      <c r="U61" s="39"/>
      <c r="W61" s="932" t="str">
        <f t="shared" si="8"/>
        <v>Budget</v>
      </c>
      <c r="X61" s="815" t="str">
        <f>_CF!X61</f>
        <v>a</v>
      </c>
      <c r="Y61" s="709" t="str">
        <f t="shared" si="6"/>
        <v>Unreconciled Cash Flows</v>
      </c>
      <c r="Z61" s="198" cm="1">
        <f t="array" ref="Z61">_xlfn.SWITCH(
    TRUE,
    _CF!$L61=TRUE, 1,
    _CF!$L61=FALSE,-1,
    _CF!$L61=-1,0,
"n/a"
)</f>
        <v>0</v>
      </c>
      <c r="AA61" s="200"/>
      <c r="AB61" s="88" t="str">
        <f>_CF!AB61</f>
        <v>Unreconciled Cash Flows</v>
      </c>
      <c r="AC61" s="88" t="e" cm="1" vm="5">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#VALUE!</v>
      </c>
      <c r="AD61" s="1485" t="str" cm="1">
        <f t="array" aca="1" ref="AD61" ca="1">_xlfn.LET(_xlpm.CashPrev, _xldudf_CX_GET(CX_ENTITY,BS!$E$39, EOMONTH($AD$11,-1),"As of",,fx_scenarioConverter("Actual"))/ fxVal_normal * fxVal_sign(CF!$B61),
IFERROR(BS!AD65-_xlpm.CashPrev-SUM(AD56:AD60), "-"))</f>
        <v>-</v>
      </c>
      <c r="AE61" s="1487">
        <f>IFERROR((SUM(BS!AE80,-BS!AD80)-SUM(AE56:AE60)), "-")</f>
        <v>-15</v>
      </c>
      <c r="AF61" s="1487">
        <f>IFERROR((SUM(BS!AF80,-BS!AE80)-SUM(AF56:AF60)), "-")</f>
        <v>-15</v>
      </c>
      <c r="AG61" s="1487">
        <f>IFERROR((SUM(BS!AG80,-BS!AF80)-SUM(AG56:AG60)), "-")</f>
        <v>-15</v>
      </c>
      <c r="AH61" s="1487">
        <f>IFERROR((SUM(BS!AH80,-BS!AG80)-SUM(AH56:AH60)), "-")</f>
        <v>-15</v>
      </c>
      <c r="AI61" s="1487">
        <f>IFERROR((SUM(BS!AI80,-BS!AH80)-SUM(AI56:AI60)), "-")</f>
        <v>-15</v>
      </c>
      <c r="AJ61" s="1487">
        <f>IFERROR((SUM(BS!AJ80,-BS!AI80)-SUM(AJ56:AJ60)), "-")</f>
        <v>-15</v>
      </c>
      <c r="AK61" s="1487">
        <f>IFERROR((SUM(BS!AK80,-BS!AJ80)-SUM(AK56:AK60)), "-")</f>
        <v>-15</v>
      </c>
      <c r="AL61" s="1487">
        <f>IFERROR((SUM(BS!AL80,-BS!AK80)-SUM(AL56:AL60)), "-")</f>
        <v>-15</v>
      </c>
      <c r="AM61" s="1487">
        <f>IFERROR((SUM(BS!AM80,-BS!AL80)-SUM(AM56:AM60)), "-")</f>
        <v>-15</v>
      </c>
      <c r="AN61" s="1487">
        <f>IFERROR((SUM(BS!AN80,-BS!AM80)-SUM(AN56:AN60)), "-")</f>
        <v>-15</v>
      </c>
      <c r="AO61" s="1487">
        <f>IFERROR((SUM(BS!AO80,-BS!AN80)-SUM(AO56:AO60)), "-")</f>
        <v>-15</v>
      </c>
      <c r="AP61" s="1487">
        <f>IFERROR((SUM(BS!AP80,-BS!AO80)-SUM(AP56:AP60)), "-")</f>
        <v>-15</v>
      </c>
      <c r="AQ61" s="1487">
        <f>IFERROR((SUM(BS!AQ80,-BS!AP80)-SUM(AQ56:AQ60)), "-")</f>
        <v>-15</v>
      </c>
      <c r="AR61" s="1487">
        <f>IFERROR((SUM(BS!AR80,-BS!AQ80)-SUM(AR56:AR60)), "-")</f>
        <v>-15</v>
      </c>
      <c r="AS61" s="1487">
        <f>IFERROR((SUM(BS!AS80,-BS!AR80)-SUM(AS56:AS60)), "-")</f>
        <v>-15</v>
      </c>
      <c r="AT61" s="1487">
        <f>IFERROR((SUM(BS!AT80,-BS!AS80)-SUM(AT56:AT60)), "-")</f>
        <v>-15</v>
      </c>
      <c r="AU61" s="1487">
        <f>IFERROR((SUM(BS!AU80,-BS!AT80)-SUM(AU56:AU60)), "-")</f>
        <v>-15</v>
      </c>
      <c r="AV61" s="1487">
        <f>IFERROR((SUM(BS!AV80,-BS!AU80)-SUM(AV56:AV60)), "-")</f>
        <v>-15</v>
      </c>
      <c r="AW61" s="1487">
        <f>IFERROR((SUM(BS!AW80,-BS!AV80)-SUM(AW56:AW60)), "-")</f>
        <v>-15</v>
      </c>
      <c r="AX61" s="1487">
        <f>IFERROR((SUM(BS!AX80,-BS!AW80)-SUM(AX56:AX60)), "-")</f>
        <v>-15</v>
      </c>
      <c r="AY61" s="1487">
        <f>IFERROR((SUM(BS!AY80,-BS!AX80)-SUM(AY56:AY60)), "-")</f>
        <v>-15</v>
      </c>
      <c r="AZ61" s="1487">
        <f>IFERROR((SUM(BS!AZ80,-BS!AY80)-SUM(AZ56:AZ60)), "-")</f>
        <v>-15</v>
      </c>
      <c r="BA61" s="1487">
        <f>IFERROR((SUM(BS!BA80,-BS!AZ80)-SUM(BA56:BA60)), "-")</f>
        <v>-15</v>
      </c>
      <c r="BB61" s="1487">
        <f>IFERROR((SUM(BS!BB80,-BS!BA80)-SUM(BB56:BB60)), "-")</f>
        <v>-15</v>
      </c>
      <c r="BC61" s="1487">
        <f>IFERROR((SUM(BS!BC80,-BS!BB80)-SUM(BC56:BC60)), "-")</f>
        <v>-15</v>
      </c>
      <c r="BD61" s="1487">
        <f>IFERROR((SUM(BS!BD80,-BS!BC80)-SUM(BD56:BD60)), "-")</f>
        <v>-15</v>
      </c>
      <c r="BE61" s="1487">
        <f>IFERROR((SUM(BS!BE80,-BS!BD80)-SUM(BE56:BE60)), "-")</f>
        <v>-15</v>
      </c>
      <c r="BF61" s="1487">
        <f>IFERROR((SUM(BS!BF80,-BS!BE80)-SUM(BF56:BF60)), "-")</f>
        <v>-15</v>
      </c>
      <c r="BG61" s="1487">
        <f>IFERROR((SUM(BS!BG80,-BS!BF80)-SUM(BG56:BG60)), "-")</f>
        <v>-15</v>
      </c>
      <c r="BH61" s="1487">
        <f>IFERROR((SUM(BS!BH80,-BS!BG80)-SUM(BH56:BH60)), "-")</f>
        <v>-15</v>
      </c>
      <c r="BI61" s="1487">
        <f>IFERROR((SUM(BS!BI80,-BS!BH80)-SUM(BI56:BI60)), "-")</f>
        <v>-15</v>
      </c>
      <c r="BJ61" s="1487">
        <f>IFERROR((SUM(BS!BJ80,-BS!BI80)-SUM(BJ56:BJ60)), "-")</f>
        <v>-15</v>
      </c>
      <c r="BK61" s="1487">
        <f>IFERROR((SUM(BS!BK80,-BS!BJ80)-SUM(BK56:BK60)), "-")</f>
        <v>-15</v>
      </c>
      <c r="BL61" s="1487">
        <f>IFERROR((SUM(BS!BL80,-BS!BK80)-SUM(BL56:BL60)), "-")</f>
        <v>-15</v>
      </c>
      <c r="BM61" s="1487">
        <f>IFERROR((SUM(BS!BM80,-BS!BL80)-SUM(BM56:BM60)), "-")</f>
        <v>-15</v>
      </c>
      <c r="BN61" s="1487">
        <f>IFERROR((SUM(BS!BN80,-BS!BM80)-SUM(BN56:BN60)), "-")</f>
        <v>-15</v>
      </c>
      <c r="BO61" s="2116"/>
      <c r="BP61" s="2116"/>
      <c r="BQ61" s="2116"/>
      <c r="BR61" s="2116"/>
      <c r="BS61" s="2116"/>
      <c r="BT61" s="2116"/>
      <c r="BU61" s="2116"/>
      <c r="BV61" s="2116"/>
      <c r="BW61" s="2116"/>
      <c r="BX61" s="2116"/>
      <c r="BY61" s="2116"/>
      <c r="BZ61" s="2116"/>
      <c r="CA61" s="1330"/>
      <c r="CB61" s="537"/>
      <c r="CC61" s="1484"/>
      <c r="CD61" s="1461" t="e" cm="1">
        <f t="array" aca="1" ref="CD61" ca="1">_xlfn.LET( _xlpm.CheckBlank, SUM(CF!$AD61:$BN61) = 0, IF(_xlpm.CheckBlank, "", SUM(_xlfn._xlws.FILTER(CF!$AD61:$BN61,(YEAR(CF!$AD$12:$BN$12)=CF!CD$12)*(array_timeline&lt;=CF!CD$11)))))</f>
        <v>#NAME?</v>
      </c>
      <c r="CE61" s="1461" t="e" cm="1">
        <f t="array" aca="1" ref="CE61" ca="1">_xlfn.LET( _xlpm.CheckBlank, SUM(CF!$AD61:$BN61) = 0, IF(_xlpm.CheckBlank, "", SUM(_xlfn._xlws.FILTER(CF!$AD61:$BN61,(YEAR(CF!$AD$12:$BN$12)=CF!CE$12)*(array_timeline&lt;=CF!CE$11)))))</f>
        <v>#NAME?</v>
      </c>
      <c r="CF61" s="1314"/>
      <c r="CG61" s="1461" t="e" cm="1">
        <f t="array" aca="1" ref="CG61" ca="1">_xlfn.LET(_xlpm.CheckBlank,SUM(CF!$AD61:$BN61)=0,IF(_xlpm.CheckBlank,"",SUM(_xlfn._xlws.FILTER(CF!$AD61:$BN61,(YEAR(CF!$AD$12:$BN$12)=CF!CG$12)*(array_timeline&lt;=CF!CG$11)))))</f>
        <v>#NAME?</v>
      </c>
      <c r="CH61" s="1461" t="e" cm="1">
        <f t="array" aca="1" ref="CH61" ca="1">_xlfn.LET(_xlpm.CheckBlank,SUM(CF!$AD61:$BN61)=0,IF(_xlpm.CheckBlank,"",SUM(_xlfn._xlws.FILTER(CF!$AD61:$BN61,(YEAR(CF!$AD$12:$BN$12)=CF!CH$12)*(array_timeline&lt;=CF!CH$11)))))</f>
        <v>#NAME?</v>
      </c>
      <c r="CI61" s="1314"/>
      <c r="CJ61" s="1461" cm="1">
        <f t="array" aca="1" ref="CJ61" ca="1">_xlfn.LET( _xlpm.CheckBlank, SUM(CF!$AD61:$BN61) = 0, IF(_xlpm.CheckBlank, "", SUM(_xlfn.TAKE(_xlfn.DROP(CF!$AD61:$BN61, ,-DATEDIFF(CF!CJ$11, val_asOfDate,"M")),1,-12))))</f>
        <v>-180</v>
      </c>
      <c r="CK61" s="1461" cm="1">
        <f t="array" aca="1" ref="CK61" ca="1">_xlfn.LET( _xlpm.CheckBlank, SUM(CF!$AD61:$BN61) = 0, IF(_xlpm.CheckBlank, "", SUM(_xlfn.TAKE(_xlfn.DROP(CF!$AD61:$BN61, ,-DATEDIFF(CF!CK$11, val_asOfDate,"M")),1,-12))))</f>
        <v>-180</v>
      </c>
      <c r="CL61" s="1314"/>
      <c r="CM61" s="1515" t="e">
        <f ca="1">CM36</f>
        <v>#NAME?</v>
      </c>
      <c r="CN61" s="1516" t="e">
        <f t="shared" ca="1" si="7"/>
        <v>#NAME?</v>
      </c>
      <c r="CO61" s="34"/>
      <c r="CW61" s="1883" t="str" cm="1">
        <f t="array" aca="1" ref="CW61" ca="1">IFERROR(IF(AD61*fxVal_normal=_CF!AD61,"",IF(OR(AD61="", NOT(ISNUMBER(AD61)), ISERROR(AD61), $B61=""), "",
   IF($I61=1,
      IFBLANK(
         _xldudf_CX_PUSH(AD61*fxVal_normal, CX_ENTITY, $B61, AD$11, AD$14, AD$44,),
         ""
      ),
      IF($I61=2,
         IFBLANK(
            _xldudf_CX_PUSH(AD61, CX_ENTITY, $B61, AD$11, AD$14, AD$44,),
            ""
         ),
         IF($I61=3,
            "",
            IFBLANK(
               _xldudf_CX_PUSH(AD61, CX_ENTITY, $B61, AD$11, AD$14, AD$44,),
               ""
            )
         )
      )
   )
)),"")</f>
        <v/>
      </c>
      <c r="CX61" s="1883" t="str" cm="1">
        <f t="array" aca="1" ref="CX61" ca="1">IFERROR(IF(AE61*fxVal_normal=_CF!AE61,"",IF(OR(AE61="", NOT(ISNUMBER(AE61)), ISERROR(AE61), $B61=""), "",
   IF($I61=1,
      IFBLANK(
         _xldudf_CX_PUSH(AE61*fxVal_normal, CX_ENTITY, $B61, AE$11, AE$14, AE$44,),
         ""
      ),
      IF($I61=2,
         IFBLANK(
            _xldudf_CX_PUSH(AE61, CX_ENTITY, $B61, AE$11, AE$14, AE$44,),
            ""
         ),
         IF($I61=3,
            "",
            IFBLANK(
               _xldudf_CX_PUSH(AE61, CX_ENTITY, $B61, AE$11, AE$14, AE$44,),
               ""
            )
         )
      )
   )
)),"")</f>
        <v/>
      </c>
      <c r="CY61" s="1883" t="str" cm="1">
        <f t="array" aca="1" ref="CY61" ca="1">IFERROR(IF(AF61*fxVal_normal=_CF!AF61,"",IF(OR(AF61="", NOT(ISNUMBER(AF61)), ISERROR(AF61), $B61=""), "",
   IF($I61=1,
      IFBLANK(
         _xldudf_CX_PUSH(AF61*fxVal_normal, CX_ENTITY, $B61, AF$11, AF$14, AF$44,),
         ""
      ),
      IF($I61=2,
         IFBLANK(
            _xldudf_CX_PUSH(AF61, CX_ENTITY, $B61, AF$11, AF$14, AF$44,),
            ""
         ),
         IF($I61=3,
            "",
            IFBLANK(
               _xldudf_CX_PUSH(AF61, CX_ENTITY, $B61, AF$11, AF$14, AF$44,),
               ""
            )
         )
      )
   )
)),"")</f>
        <v/>
      </c>
      <c r="CZ61" s="1883" t="str" cm="1">
        <f t="array" aca="1" ref="CZ61" ca="1">IFERROR(IF(AG61*fxVal_normal=_CF!AG61,"",IF(OR(AG61="", NOT(ISNUMBER(AG61)), ISERROR(AG61), $B61=""), "",
   IF($I61=1,
      IFBLANK(
         _xldudf_CX_PUSH(AG61*fxVal_normal, CX_ENTITY, $B61, AG$11, AG$14, AG$44,),
         ""
      ),
      IF($I61=2,
         IFBLANK(
            _xldudf_CX_PUSH(AG61, CX_ENTITY, $B61, AG$11, AG$14, AG$44,),
            ""
         ),
         IF($I61=3,
            "",
            IFBLANK(
               _xldudf_CX_PUSH(AG61, CX_ENTITY, $B61, AG$11, AG$14, AG$44,),
               ""
            )
         )
      )
   )
)),"")</f>
        <v/>
      </c>
      <c r="DA61" s="1883" t="str" cm="1">
        <f t="array" aca="1" ref="DA61" ca="1">IFERROR(IF(AH61*fxVal_normal=_CF!AH61,"",IF(OR(AH61="", NOT(ISNUMBER(AH61)), ISERROR(AH61), $B61=""), "",
   IF($I61=1,
      IFBLANK(
         _xldudf_CX_PUSH(AH61*fxVal_normal, CX_ENTITY, $B61, AH$11, AH$14, AH$44,),
         ""
      ),
      IF($I61=2,
         IFBLANK(
            _xldudf_CX_PUSH(AH61, CX_ENTITY, $B61, AH$11, AH$14, AH$44,),
            ""
         ),
         IF($I61=3,
            "",
            IFBLANK(
               _xldudf_CX_PUSH(AH61, CX_ENTITY, $B61, AH$11, AH$14, AH$44,),
               ""
            )
         )
      )
   )
)),"")</f>
        <v/>
      </c>
      <c r="DB61" s="1883" t="str" cm="1">
        <f t="array" aca="1" ref="DB61" ca="1">IFERROR(IF(AI61*fxVal_normal=_CF!AI61,"",IF(OR(AI61="", NOT(ISNUMBER(AI61)), ISERROR(AI61), $B61=""), "",
   IF($I61=1,
      IFBLANK(
         _xldudf_CX_PUSH(AI61*fxVal_normal, CX_ENTITY, $B61, AI$11, AI$14, AI$44,),
         ""
      ),
      IF($I61=2,
         IFBLANK(
            _xldudf_CX_PUSH(AI61, CX_ENTITY, $B61, AI$11, AI$14, AI$44,),
            ""
         ),
         IF($I61=3,
            "",
            IFBLANK(
               _xldudf_CX_PUSH(AI61, CX_ENTITY, $B61, AI$11, AI$14, AI$44,),
               ""
            )
         )
      )
   )
)),"")</f>
        <v/>
      </c>
      <c r="DC61" s="1883" t="str" cm="1">
        <f t="array" aca="1" ref="DC61" ca="1">IFERROR(IF(AJ61*fxVal_normal=_CF!AJ61,"",IF(OR(AJ61="", NOT(ISNUMBER(AJ61)), ISERROR(AJ61), $B61=""), "",
   IF($I61=1,
      IFBLANK(
         _xldudf_CX_PUSH(AJ61*fxVal_normal, CX_ENTITY, $B61, AJ$11, AJ$14, AJ$44,),
         ""
      ),
      IF($I61=2,
         IFBLANK(
            _xldudf_CX_PUSH(AJ61, CX_ENTITY, $B61, AJ$11, AJ$14, AJ$44,),
            ""
         ),
         IF($I61=3,
            "",
            IFBLANK(
               _xldudf_CX_PUSH(AJ61, CX_ENTITY, $B61, AJ$11, AJ$14, AJ$44,),
               ""
            )
         )
      )
   )
)),"")</f>
        <v/>
      </c>
      <c r="DD61" s="1883" t="str" cm="1">
        <f t="array" aca="1" ref="DD61" ca="1">IFERROR(IF(AK61*fxVal_normal=_CF!AK61,"",IF(OR(AK61="", NOT(ISNUMBER(AK61)), ISERROR(AK61), $B61=""), "",
   IF($I61=1,
      IFBLANK(
         _xldudf_CX_PUSH(AK61*fxVal_normal, CX_ENTITY, $B61, AK$11, AK$14, AK$44,),
         ""
      ),
      IF($I61=2,
         IFBLANK(
            _xldudf_CX_PUSH(AK61, CX_ENTITY, $B61, AK$11, AK$14, AK$44,),
            ""
         ),
         IF($I61=3,
            "",
            IFBLANK(
               _xldudf_CX_PUSH(AK61, CX_ENTITY, $B61, AK$11, AK$14, AK$44,),
               ""
            )
         )
      )
   )
)),"")</f>
        <v/>
      </c>
      <c r="DE61" s="1883" t="str" cm="1">
        <f t="array" aca="1" ref="DE61" ca="1">IFERROR(IF(AL61*fxVal_normal=_CF!AL61,"",IF(OR(AL61="", NOT(ISNUMBER(AL61)), ISERROR(AL61), $B61=""), "",
   IF($I61=1,
      IFBLANK(
         _xldudf_CX_PUSH(AL61*fxVal_normal, CX_ENTITY, $B61, AL$11, AL$14, AL$44,),
         ""
      ),
      IF($I61=2,
         IFBLANK(
            _xldudf_CX_PUSH(AL61, CX_ENTITY, $B61, AL$11, AL$14, AL$44,),
            ""
         ),
         IF($I61=3,
            "",
            IFBLANK(
               _xldudf_CX_PUSH(AL61, CX_ENTITY, $B61, AL$11, AL$14, AL$44,),
               ""
            )
         )
      )
   )
)),"")</f>
        <v/>
      </c>
      <c r="DF61" s="1883" t="str" cm="1">
        <f t="array" aca="1" ref="DF61" ca="1">IFERROR(IF(AM61*fxVal_normal=_CF!AM61,"",IF(OR(AM61="", NOT(ISNUMBER(AM61)), ISERROR(AM61), $B61=""), "",
   IF($I61=1,
      IFBLANK(
         _xldudf_CX_PUSH(AM61*fxVal_normal, CX_ENTITY, $B61, AM$11, AM$14, AM$44,),
         ""
      ),
      IF($I61=2,
         IFBLANK(
            _xldudf_CX_PUSH(AM61, CX_ENTITY, $B61, AM$11, AM$14, AM$44,),
            ""
         ),
         IF($I61=3,
            "",
            IFBLANK(
               _xldudf_CX_PUSH(AM61, CX_ENTITY, $B61, AM$11, AM$14, AM$44,),
               ""
            )
         )
      )
   )
)),"")</f>
        <v/>
      </c>
      <c r="DG61" s="1883" t="str" cm="1">
        <f t="array" aca="1" ref="DG61" ca="1">IFERROR(IF(AN61*fxVal_normal=_CF!AN61,"",IF(OR(AN61="", NOT(ISNUMBER(AN61)), ISERROR(AN61), $B61=""), "",
   IF($I61=1,
      IFBLANK(
         _xldudf_CX_PUSH(AN61*fxVal_normal, CX_ENTITY, $B61, AN$11, AN$14, AN$44,),
         ""
      ),
      IF($I61=2,
         IFBLANK(
            _xldudf_CX_PUSH(AN61, CX_ENTITY, $B61, AN$11, AN$14, AN$44,),
            ""
         ),
         IF($I61=3,
            "",
            IFBLANK(
               _xldudf_CX_PUSH(AN61, CX_ENTITY, $B61, AN$11, AN$14, AN$44,),
               ""
            )
         )
      )
   )
)),"")</f>
        <v/>
      </c>
      <c r="DH61" s="1883" t="str" cm="1">
        <f t="array" aca="1" ref="DH61" ca="1">IFERROR(IF(AO61*fxVal_normal=_CF!AO61,"",IF(OR(AO61="", NOT(ISNUMBER(AO61)), ISERROR(AO61), $B61=""), "",
   IF($I61=1,
      IFBLANK(
         _xldudf_CX_PUSH(AO61*fxVal_normal, CX_ENTITY, $B61, AO$11, AO$14, AO$44,),
         ""
      ),
      IF($I61=2,
         IFBLANK(
            _xldudf_CX_PUSH(AO61, CX_ENTITY, $B61, AO$11, AO$14, AO$44,),
            ""
         ),
         IF($I61=3,
            "",
            IFBLANK(
               _xldudf_CX_PUSH(AO61, CX_ENTITY, $B61, AO$11, AO$14, AO$44,),
               ""
            )
         )
      )
   )
)),"")</f>
        <v/>
      </c>
      <c r="DI61" s="1883" t="str" cm="1">
        <f t="array" aca="1" ref="DI61" ca="1">IFERROR(IF(AP61*fxVal_normal=_CF!AP61,"",IF(OR(AP61="", NOT(ISNUMBER(AP61)), ISERROR(AP61), $B61=""), "",
   IF($I61=1,
      IFBLANK(
         _xldudf_CX_PUSH(AP61*fxVal_normal, CX_ENTITY, $B61, AP$11, AP$14, AP$44,),
         ""
      ),
      IF($I61=2,
         IFBLANK(
            _xldudf_CX_PUSH(AP61, CX_ENTITY, $B61, AP$11, AP$14, AP$44,),
            ""
         ),
         IF($I61=3,
            "",
            IFBLANK(
               _xldudf_CX_PUSH(AP61, CX_ENTITY, $B61, AP$11, AP$14, AP$44,),
               ""
            )
         )
      )
   )
)),"")</f>
        <v/>
      </c>
      <c r="DJ61" s="1883" t="str" cm="1">
        <f t="array" aca="1" ref="DJ61" ca="1">IFERROR(IF(AQ61*fxVal_normal=_CF!AQ61,"",IF(OR(AQ61="", NOT(ISNUMBER(AQ61)), ISERROR(AQ61), $B61=""), "",
   IF($I61=1,
      IFBLANK(
         _xldudf_CX_PUSH(AQ61*fxVal_normal, CX_ENTITY, $B61, AQ$11, AQ$14, AQ$44,),
         ""
      ),
      IF($I61=2,
         IFBLANK(
            _xldudf_CX_PUSH(AQ61, CX_ENTITY, $B61, AQ$11, AQ$14, AQ$44,),
            ""
         ),
         IF($I61=3,
            "",
            IFBLANK(
               _xldudf_CX_PUSH(AQ61, CX_ENTITY, $B61, AQ$11, AQ$14, AQ$44,),
               ""
            )
         )
      )
   )
)),"")</f>
        <v/>
      </c>
      <c r="DK61" s="1883" t="str" cm="1">
        <f t="array" aca="1" ref="DK61" ca="1">IFERROR(IF(AR61*fxVal_normal=_CF!AR61,"",IF(OR(AR61="", NOT(ISNUMBER(AR61)), ISERROR(AR61), $B61=""), "",
   IF($I61=1,
      IFBLANK(
         _xldudf_CX_PUSH(AR61*fxVal_normal, CX_ENTITY, $B61, AR$11, AR$14, AR$44,),
         ""
      ),
      IF($I61=2,
         IFBLANK(
            _xldudf_CX_PUSH(AR61, CX_ENTITY, $B61, AR$11, AR$14, AR$44,),
            ""
         ),
         IF($I61=3,
            "",
            IFBLANK(
               _xldudf_CX_PUSH(AR61, CX_ENTITY, $B61, AR$11, AR$14, AR$44,),
               ""
            )
         )
      )
   )
)),"")</f>
        <v/>
      </c>
      <c r="DL61" s="1883" t="str" cm="1">
        <f t="array" aca="1" ref="DL61" ca="1">IFERROR(IF(AS61*fxVal_normal=_CF!AS61,"",IF(OR(AS61="", NOT(ISNUMBER(AS61)), ISERROR(AS61), $B61=""), "",
   IF($I61=1,
      IFBLANK(
         _xldudf_CX_PUSH(AS61*fxVal_normal, CX_ENTITY, $B61, AS$11, AS$14, AS$44,),
         ""
      ),
      IF($I61=2,
         IFBLANK(
            _xldudf_CX_PUSH(AS61, CX_ENTITY, $B61, AS$11, AS$14, AS$44,),
            ""
         ),
         IF($I61=3,
            "",
            IFBLANK(
               _xldudf_CX_PUSH(AS61, CX_ENTITY, $B61, AS$11, AS$14, AS$44,),
               ""
            )
         )
      )
   )
)),"")</f>
        <v/>
      </c>
      <c r="DM61" s="1883" t="str" cm="1">
        <f t="array" aca="1" ref="DM61" ca="1">IFERROR(IF(AT61*fxVal_normal=_CF!AT61,"",IF(OR(AT61="", NOT(ISNUMBER(AT61)), ISERROR(AT61), $B61=""), "",
   IF($I61=1,
      IFBLANK(
         _xldudf_CX_PUSH(AT61*fxVal_normal, CX_ENTITY, $B61, AT$11, AT$14, AT$44,),
         ""
      ),
      IF($I61=2,
         IFBLANK(
            _xldudf_CX_PUSH(AT61, CX_ENTITY, $B61, AT$11, AT$14, AT$44,),
            ""
         ),
         IF($I61=3,
            "",
            IFBLANK(
               _xldudf_CX_PUSH(AT61, CX_ENTITY, $B61, AT$11, AT$14, AT$44,),
               ""
            )
         )
      )
   )
)),"")</f>
        <v/>
      </c>
      <c r="DN61" s="1883" t="str" cm="1">
        <f t="array" aca="1" ref="DN61" ca="1">IFERROR(IF(AU61*fxVal_normal=_CF!AU61,"",IF(OR(AU61="", NOT(ISNUMBER(AU61)), ISERROR(AU61), $B61=""), "",
   IF($I61=1,
      IFBLANK(
         _xldudf_CX_PUSH(AU61*fxVal_normal, CX_ENTITY, $B61, AU$11, AU$14, AU$44,),
         ""
      ),
      IF($I61=2,
         IFBLANK(
            _xldudf_CX_PUSH(AU61, CX_ENTITY, $B61, AU$11, AU$14, AU$44,),
            ""
         ),
         IF($I61=3,
            "",
            IFBLANK(
               _xldudf_CX_PUSH(AU61, CX_ENTITY, $B61, AU$11, AU$14, AU$44,),
               ""
            )
         )
      )
   )
)),"")</f>
        <v/>
      </c>
      <c r="DO61" s="1883" t="str" cm="1">
        <f t="array" aca="1" ref="DO61" ca="1">IFERROR(IF(AV61*fxVal_normal=_CF!AV61,"",IF(OR(AV61="", NOT(ISNUMBER(AV61)), ISERROR(AV61), $B61=""), "",
   IF($I61=1,
      IFBLANK(
         _xldudf_CX_PUSH(AV61*fxVal_normal, CX_ENTITY, $B61, AV$11, AV$14, AV$44,),
         ""
      ),
      IF($I61=2,
         IFBLANK(
            _xldudf_CX_PUSH(AV61, CX_ENTITY, $B61, AV$11, AV$14, AV$44,),
            ""
         ),
         IF($I61=3,
            "",
            IFBLANK(
               _xldudf_CX_PUSH(AV61, CX_ENTITY, $B61, AV$11, AV$14, AV$44,),
               ""
            )
         )
      )
   )
)),"")</f>
        <v/>
      </c>
      <c r="DP61" s="1883" t="str" cm="1">
        <f t="array" aca="1" ref="DP61" ca="1">IFERROR(IF(AW61*fxVal_normal=_CF!AW61,"",IF(OR(AW61="", NOT(ISNUMBER(AW61)), ISERROR(AW61), $B61=""), "",
   IF($I61=1,
      IFBLANK(
         _xldudf_CX_PUSH(AW61*fxVal_normal, CX_ENTITY, $B61, AW$11, AW$14, AW$44,),
         ""
      ),
      IF($I61=2,
         IFBLANK(
            _xldudf_CX_PUSH(AW61, CX_ENTITY, $B61, AW$11, AW$14, AW$44,),
            ""
         ),
         IF($I61=3,
            "",
            IFBLANK(
               _xldudf_CX_PUSH(AW61, CX_ENTITY, $B61, AW$11, AW$14, AW$44,),
               ""
            )
         )
      )
   )
)),"")</f>
        <v/>
      </c>
      <c r="DQ61" s="1883" t="str" cm="1">
        <f t="array" aca="1" ref="DQ61" ca="1">IFERROR(IF(AX61*fxVal_normal=_CF!AX61,"",IF(OR(AX61="", NOT(ISNUMBER(AX61)), ISERROR(AX61), $B61=""), "",
   IF($I61=1,
      IFBLANK(
         _xldudf_CX_PUSH(AX61*fxVal_normal, CX_ENTITY, $B61, AX$11, AX$14, AX$44,),
         ""
      ),
      IF($I61=2,
         IFBLANK(
            _xldudf_CX_PUSH(AX61, CX_ENTITY, $B61, AX$11, AX$14, AX$44,),
            ""
         ),
         IF($I61=3,
            "",
            IFBLANK(
               _xldudf_CX_PUSH(AX61, CX_ENTITY, $B61, AX$11, AX$14, AX$44,),
               ""
            )
         )
      )
   )
)),"")</f>
        <v/>
      </c>
      <c r="DR61" s="1883" t="str" cm="1">
        <f t="array" aca="1" ref="DR61" ca="1">IFERROR(IF(AY61*fxVal_normal=_CF!AY61,"",IF(OR(AY61="", NOT(ISNUMBER(AY61)), ISERROR(AY61), $B61=""), "",
   IF($I61=1,
      IFBLANK(
         _xldudf_CX_PUSH(AY61*fxVal_normal, CX_ENTITY, $B61, AY$11, AY$14, AY$44,),
         ""
      ),
      IF($I61=2,
         IFBLANK(
            _xldudf_CX_PUSH(AY61, CX_ENTITY, $B61, AY$11, AY$14, AY$44,),
            ""
         ),
         IF($I61=3,
            "",
            IFBLANK(
               _xldudf_CX_PUSH(AY61, CX_ENTITY, $B61, AY$11, AY$14, AY$44,),
               ""
            )
         )
      )
   )
)),"")</f>
        <v/>
      </c>
      <c r="DS61" s="1883" t="str" cm="1">
        <f t="array" aca="1" ref="DS61" ca="1">IFERROR(IF(AZ61*fxVal_normal=_CF!AZ61,"",IF(OR(AZ61="", NOT(ISNUMBER(AZ61)), ISERROR(AZ61), $B61=""), "",
   IF($I61=1,
      IFBLANK(
         _xldudf_CX_PUSH(AZ61*fxVal_normal, CX_ENTITY, $B61, AZ$11, AZ$14, AZ$44,),
         ""
      ),
      IF($I61=2,
         IFBLANK(
            _xldudf_CX_PUSH(AZ61, CX_ENTITY, $B61, AZ$11, AZ$14, AZ$44,),
            ""
         ),
         IF($I61=3,
            "",
            IFBLANK(
               _xldudf_CX_PUSH(AZ61, CX_ENTITY, $B61, AZ$11, AZ$14, AZ$44,),
               ""
            )
         )
      )
   )
)),"")</f>
        <v/>
      </c>
      <c r="DT61" s="1883" t="str" cm="1">
        <f t="array" aca="1" ref="DT61" ca="1">IFERROR(IF(BA61*fxVal_normal=_CF!BA61,"",IF(OR(BA61="", NOT(ISNUMBER(BA61)), ISERROR(BA61), $B61=""), "",
   IF($I61=1,
      IFBLANK(
         _xldudf_CX_PUSH(BA61*fxVal_normal, CX_ENTITY, $B61, BA$11, BA$14, BA$44,),
         ""
      ),
      IF($I61=2,
         IFBLANK(
            _xldudf_CX_PUSH(BA61, CX_ENTITY, $B61, BA$11, BA$14, BA$44,),
            ""
         ),
         IF($I61=3,
            "",
            IFBLANK(
               _xldudf_CX_PUSH(BA61, CX_ENTITY, $B61, BA$11, BA$14, BA$44,),
               ""
            )
         )
      )
   )
)),"")</f>
        <v/>
      </c>
      <c r="DU61" s="1883" t="str" cm="1">
        <f t="array" aca="1" ref="DU61" ca="1">IFERROR(IF(BB61*fxVal_normal=_CF!BB61,"",IF(OR(BB61="", NOT(ISNUMBER(BB61)), ISERROR(BB61), $B61=""), "",
   IF($I61=1,
      IFBLANK(
         _xldudf_CX_PUSH(BB61*fxVal_normal, CX_ENTITY, $B61, BB$11, BB$14, BB$44,),
         ""
      ),
      IF($I61=2,
         IFBLANK(
            _xldudf_CX_PUSH(BB61, CX_ENTITY, $B61, BB$11, BB$14, BB$44,),
            ""
         ),
         IF($I61=3,
            "",
            IFBLANK(
               _xldudf_CX_PUSH(BB61, CX_ENTITY, $B61, BB$11, BB$14, BB$44,),
               ""
            )
         )
      )
   )
)),"")</f>
        <v/>
      </c>
      <c r="DV61" s="1883" t="str" cm="1">
        <f t="array" aca="1" ref="DV61" ca="1">IFERROR(IF(BC61*fxVal_normal=_CF!BC61,"",IF(OR(BC61="", NOT(ISNUMBER(BC61)), ISERROR(BC61), $B61=""), "",
   IF($I61=1,
      IFBLANK(
         _xldudf_CX_PUSH(BC61*fxVal_normal, CX_ENTITY, $B61, BC$11, BC$14, BC$44,),
         ""
      ),
      IF($I61=2,
         IFBLANK(
            _xldudf_CX_PUSH(BC61, CX_ENTITY, $B61, BC$11, BC$14, BC$44,),
            ""
         ),
         IF($I61=3,
            "",
            IFBLANK(
               _xldudf_CX_PUSH(BC61, CX_ENTITY, $B61, BC$11, BC$14, BC$44,),
               ""
            )
         )
      )
   )
)),"")</f>
        <v/>
      </c>
      <c r="DW61" s="1883" t="str" cm="1">
        <f t="array" aca="1" ref="DW61" ca="1">IFERROR(IF(BD61*fxVal_normal=_CF!BD61,"",IF(OR(BD61="", NOT(ISNUMBER(BD61)), ISERROR(BD61), $B61=""), "",
   IF($I61=1,
      IFBLANK(
         _xldudf_CX_PUSH(BD61*fxVal_normal, CX_ENTITY, $B61, BD$11, BD$14, BD$44,),
         ""
      ),
      IF($I61=2,
         IFBLANK(
            _xldudf_CX_PUSH(BD61, CX_ENTITY, $B61, BD$11, BD$14, BD$44,),
            ""
         ),
         IF($I61=3,
            "",
            IFBLANK(
               _xldudf_CX_PUSH(BD61, CX_ENTITY, $B61, BD$11, BD$14, BD$44,),
               ""
            )
         )
      )
   )
)),"")</f>
        <v/>
      </c>
      <c r="DX61" s="1883" t="str" cm="1">
        <f t="array" aca="1" ref="DX61" ca="1">IFERROR(IF(BE61*fxVal_normal=_CF!BE61,"",IF(OR(BE61="", NOT(ISNUMBER(BE61)), ISERROR(BE61), $B61=""), "",
   IF($I61=1,
      IFBLANK(
         _xldudf_CX_PUSH(BE61*fxVal_normal, CX_ENTITY, $B61, BE$11, BE$14, BE$44,),
         ""
      ),
      IF($I61=2,
         IFBLANK(
            _xldudf_CX_PUSH(BE61, CX_ENTITY, $B61, BE$11, BE$14, BE$44,),
            ""
         ),
         IF($I61=3,
            "",
            IFBLANK(
               _xldudf_CX_PUSH(BE61, CX_ENTITY, $B61, BE$11, BE$14, BE$44,),
               ""
            )
         )
      )
   )
)),"")</f>
        <v/>
      </c>
      <c r="DY61" s="1883" t="str" cm="1">
        <f t="array" aca="1" ref="DY61" ca="1">IFERROR(IF(BF61*fxVal_normal=_CF!BF61,"",IF(OR(BF61="", NOT(ISNUMBER(BF61)), ISERROR(BF61), $B61=""), "",
   IF($I61=1,
      IFBLANK(
         _xldudf_CX_PUSH(BF61*fxVal_normal, CX_ENTITY, $B61, BF$11, BF$14, BF$44,),
         ""
      ),
      IF($I61=2,
         IFBLANK(
            _xldudf_CX_PUSH(BF61, CX_ENTITY, $B61, BF$11, BF$14, BF$44,),
            ""
         ),
         IF($I61=3,
            "",
            IFBLANK(
               _xldudf_CX_PUSH(BF61, CX_ENTITY, $B61, BF$11, BF$14, BF$44,),
               ""
            )
         )
      )
   )
)),"")</f>
        <v/>
      </c>
      <c r="DZ61" s="1883" t="str" cm="1">
        <f t="array" aca="1" ref="DZ61" ca="1">IFERROR(IF(BG61*fxVal_normal=_CF!BG61,"",IF(OR(BG61="", NOT(ISNUMBER(BG61)), ISERROR(BG61), $B61=""), "",
   IF($I61=1,
      IFBLANK(
         _xldudf_CX_PUSH(BG61*fxVal_normal, CX_ENTITY, $B61, BG$11, BG$14, BG$44,),
         ""
      ),
      IF($I61=2,
         IFBLANK(
            _xldudf_CX_PUSH(BG61, CX_ENTITY, $B61, BG$11, BG$14, BG$44,),
            ""
         ),
         IF($I61=3,
            "",
            IFBLANK(
               _xldudf_CX_PUSH(BG61, CX_ENTITY, $B61, BG$11, BG$14, BG$44,),
               ""
            )
         )
      )
   )
)),"")</f>
        <v/>
      </c>
      <c r="EA61" s="1883" t="str" cm="1">
        <f t="array" aca="1" ref="EA61" ca="1">IFERROR(IF(BH61*fxVal_normal=_CF!BH61,"",IF(OR(BH61="", NOT(ISNUMBER(BH61)), ISERROR(BH61), $B61=""), "",
   IF($I61=1,
      IFBLANK(
         _xldudf_CX_PUSH(BH61*fxVal_normal, CX_ENTITY, $B61, BH$11, BH$14, BH$44,),
         ""
      ),
      IF($I61=2,
         IFBLANK(
            _xldudf_CX_PUSH(BH61, CX_ENTITY, $B61, BH$11, BH$14, BH$44,),
            ""
         ),
         IF($I61=3,
            "",
            IFBLANK(
               _xldudf_CX_PUSH(BH61, CX_ENTITY, $B61, BH$11, BH$14, BH$44,),
               ""
            )
         )
      )
   )
)),"")</f>
        <v/>
      </c>
      <c r="EB61" s="1883" t="str" cm="1">
        <f t="array" aca="1" ref="EB61" ca="1">IFERROR(IF(BI61*fxVal_normal=_CF!BI61,"",IF(OR(BI61="", NOT(ISNUMBER(BI61)), ISERROR(BI61), $B61=""), "",
   IF($I61=1,
      IFBLANK(
         _xldudf_CX_PUSH(BI61*fxVal_normal, CX_ENTITY, $B61, BI$11, BI$14, BI$44,),
         ""
      ),
      IF($I61=2,
         IFBLANK(
            _xldudf_CX_PUSH(BI61, CX_ENTITY, $B61, BI$11, BI$14, BI$44,),
            ""
         ),
         IF($I61=3,
            "",
            IFBLANK(
               _xldudf_CX_PUSH(BI61, CX_ENTITY, $B61, BI$11, BI$14, BI$44,),
               ""
            )
         )
      )
   )
)),"")</f>
        <v/>
      </c>
      <c r="EC61" s="1883" t="str" cm="1">
        <f t="array" aca="1" ref="EC61" ca="1">IFERROR(IF(BJ61*fxVal_normal=_CF!BJ61,"",IF(OR(BJ61="", NOT(ISNUMBER(BJ61)), ISERROR(BJ61), $B61=""), "",
   IF($I61=1,
      IFBLANK(
         _xldudf_CX_PUSH(BJ61*fxVal_normal, CX_ENTITY, $B61, BJ$11, BJ$14, BJ$44,),
         ""
      ),
      IF($I61=2,
         IFBLANK(
            _xldudf_CX_PUSH(BJ61, CX_ENTITY, $B61, BJ$11, BJ$14, BJ$44,),
            ""
         ),
         IF($I61=3,
            "",
            IFBLANK(
               _xldudf_CX_PUSH(BJ61, CX_ENTITY, $B61, BJ$11, BJ$14, BJ$44,),
               ""
            )
         )
      )
   )
)),"")</f>
        <v/>
      </c>
      <c r="ED61" s="1883" t="str" cm="1">
        <f t="array" aca="1" ref="ED61" ca="1">IFERROR(IF(BK61*fxVal_normal=_CF!BK61,"",IF(OR(BK61="", NOT(ISNUMBER(BK61)), ISERROR(BK61), $B61=""), "",
   IF($I61=1,
      IFBLANK(
         _xldudf_CX_PUSH(BK61*fxVal_normal, CX_ENTITY, $B61, BK$11, BK$14, BK$44,),
         ""
      ),
      IF($I61=2,
         IFBLANK(
            _xldudf_CX_PUSH(BK61, CX_ENTITY, $B61, BK$11, BK$14, BK$44,),
            ""
         ),
         IF($I61=3,
            "",
            IFBLANK(
               _xldudf_CX_PUSH(BK61, CX_ENTITY, $B61, BK$11, BK$14, BK$44,),
               ""
            )
         )
      )
   )
)),"")</f>
        <v/>
      </c>
      <c r="EE61" s="1883" t="str" cm="1">
        <f t="array" aca="1" ref="EE61" ca="1">IFERROR(IF(BL61*fxVal_normal=_CF!BL61,"",IF(OR(BL61="", NOT(ISNUMBER(BL61)), ISERROR(BL61), $B61=""), "",
   IF($I61=1,
      IFBLANK(
         _xldudf_CX_PUSH(BL61*fxVal_normal, CX_ENTITY, $B61, BL$11, BL$14, BL$44,),
         ""
      ),
      IF($I61=2,
         IFBLANK(
            _xldudf_CX_PUSH(BL61, CX_ENTITY, $B61, BL$11, BL$14, BL$44,),
            ""
         ),
         IF($I61=3,
            "",
            IFBLANK(
               _xldudf_CX_PUSH(BL61, CX_ENTITY, $B61, BL$11, BL$14, BL$44,),
               ""
            )
         )
      )
   )
)),"")</f>
        <v/>
      </c>
      <c r="EF61" s="1883" t="str" cm="1">
        <f t="array" aca="1" ref="EF61" ca="1">IFERROR(IF(BM61*fxVal_normal=_CF!BM61,"",IF(OR(BM61="", NOT(ISNUMBER(BM61)), ISERROR(BM61), $B61=""), "",
   IF($I61=1,
      IFBLANK(
         _xldudf_CX_PUSH(BM61*fxVal_normal, CX_ENTITY, $B61, BM$11, BM$14, BM$44,),
         ""
      ),
      IF($I61=2,
         IFBLANK(
            _xldudf_CX_PUSH(BM61, CX_ENTITY, $B61, BM$11, BM$14, BM$44,),
            ""
         ),
         IF($I61=3,
            "",
            IFBLANK(
               _xldudf_CX_PUSH(BM61, CX_ENTITY, $B61, BM$11, BM$14, BM$44,),
               ""
            )
         )
      )
   )
)),"")</f>
        <v/>
      </c>
      <c r="EG61" s="1883" t="str" cm="1">
        <f t="array" aca="1" ref="EG61" ca="1">IFERROR(IF(BN61*fxVal_normal=_CF!BN61,"",IF(OR(BN61="", NOT(ISNUMBER(BN61)), ISERROR(BN61), $B61=""), "",
   IF($I61=1,
      IFBLANK(
         _xldudf_CX_PUSH(BN61*fxVal_normal, CX_ENTITY, $B61, BN$11, BN$14, BN$44,),
         ""
      ),
      IF($I61=2,
         IFBLANK(
            _xldudf_CX_PUSH(BN61, CX_ENTITY, $B61, BN$11, BN$14, BN$44,),
            ""
         ),
         IF($I61=3,
            "",
            IFBLANK(
               _xldudf_CX_PUSH(BN61, CX_ENTITY, $B61, BN$11, BN$14, BN$44,),
               ""
            )
         )
      )
   )
)),"")</f>
        <v/>
      </c>
    </row>
    <row r="62" spans="1:137" ht="21" customHeight="1">
      <c r="A62" s="1626" t="s">
        <v>22</v>
      </c>
      <c r="B62" s="811" t="str" cm="1">
        <f t="array" ref="B62">IFBLANK( _CF!F62,"")</f>
        <v>Net Cash Flow</v>
      </c>
      <c r="C62" s="811" t="str" cm="1">
        <f t="array" ref="C62">IFBLANK(_CF!C62,"")</f>
        <v>Net Cash Flow (Company View)</v>
      </c>
      <c r="D62" s="1549"/>
      <c r="E62" s="574"/>
      <c r="F62" s="574"/>
      <c r="G62" s="574"/>
      <c r="H62" s="401">
        <v>2</v>
      </c>
      <c r="I62" s="401">
        <v>1</v>
      </c>
      <c r="J62" s="401"/>
      <c r="K62" s="401"/>
      <c r="N62" s="158"/>
      <c r="O62" s="101"/>
      <c r="P62" s="5"/>
      <c r="Q62" s="101"/>
      <c r="R62" s="126"/>
      <c r="S62" s="101"/>
      <c r="T62" s="101"/>
      <c r="U62" s="39"/>
      <c r="W62" s="934" t="str">
        <f t="shared" si="8"/>
        <v>Budget</v>
      </c>
      <c r="X62" s="1832">
        <f>_CF!X62</f>
        <v>0</v>
      </c>
      <c r="Y62" s="709" t="str">
        <f t="shared" si="6"/>
        <v>Net Cash Flow</v>
      </c>
      <c r="Z62" s="538" cm="1">
        <f t="array" ref="Z62">_xlfn.SWITCH(
    TRUE,
    _CF!$L62=TRUE, 1,
    _CF!$L62=FALSE,-1,
    _CF!$L62=-1,0,
"n/a"
)</f>
        <v>0</v>
      </c>
      <c r="AA62" s="787"/>
      <c r="AB62" s="88" t="str">
        <f>_CF!AB62</f>
        <v>Net Cash Flow</v>
      </c>
      <c r="AC62" s="13" t="e" cm="1" vm="5">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#VALUE!</v>
      </c>
      <c r="AD62" s="936">
        <f ca="1">IFERROR(SUBTOTAL(9,AD45:AD61), "")</f>
        <v>15</v>
      </c>
      <c r="AE62" s="936">
        <f>IFERROR(SUBTOTAL(9,AE45:AE61), "")</f>
        <v>0</v>
      </c>
      <c r="AF62" s="936">
        <f t="shared" ref="AF62:BN62" si="12">IFERROR(SUBTOTAL(9,AF45:AF61), "")</f>
        <v>0</v>
      </c>
      <c r="AG62" s="936">
        <f t="shared" si="12"/>
        <v>0</v>
      </c>
      <c r="AH62" s="936">
        <f t="shared" si="12"/>
        <v>0</v>
      </c>
      <c r="AI62" s="936">
        <f t="shared" si="12"/>
        <v>0</v>
      </c>
      <c r="AJ62" s="936">
        <f t="shared" si="12"/>
        <v>0</v>
      </c>
      <c r="AK62" s="936">
        <f t="shared" si="12"/>
        <v>0</v>
      </c>
      <c r="AL62" s="936">
        <f t="shared" si="12"/>
        <v>0</v>
      </c>
      <c r="AM62" s="936">
        <f t="shared" si="12"/>
        <v>0</v>
      </c>
      <c r="AN62" s="936">
        <f t="shared" si="12"/>
        <v>0</v>
      </c>
      <c r="AO62" s="936">
        <f t="shared" si="12"/>
        <v>0</v>
      </c>
      <c r="AP62" s="936">
        <f t="shared" si="12"/>
        <v>0</v>
      </c>
      <c r="AQ62" s="936">
        <f t="shared" si="12"/>
        <v>0</v>
      </c>
      <c r="AR62" s="936">
        <f t="shared" si="12"/>
        <v>0</v>
      </c>
      <c r="AS62" s="936">
        <f t="shared" si="12"/>
        <v>0</v>
      </c>
      <c r="AT62" s="936">
        <f t="shared" si="12"/>
        <v>0</v>
      </c>
      <c r="AU62" s="936">
        <f t="shared" si="12"/>
        <v>0</v>
      </c>
      <c r="AV62" s="936">
        <f t="shared" si="12"/>
        <v>0</v>
      </c>
      <c r="AW62" s="936">
        <f t="shared" si="12"/>
        <v>0</v>
      </c>
      <c r="AX62" s="936">
        <f t="shared" si="12"/>
        <v>0</v>
      </c>
      <c r="AY62" s="936">
        <f t="shared" si="12"/>
        <v>0</v>
      </c>
      <c r="AZ62" s="936">
        <f t="shared" si="12"/>
        <v>0</v>
      </c>
      <c r="BA62" s="936">
        <f t="shared" si="12"/>
        <v>0</v>
      </c>
      <c r="BB62" s="936">
        <f t="shared" si="12"/>
        <v>0</v>
      </c>
      <c r="BC62" s="936">
        <f t="shared" si="12"/>
        <v>0</v>
      </c>
      <c r="BD62" s="936">
        <f t="shared" si="12"/>
        <v>0</v>
      </c>
      <c r="BE62" s="936">
        <f t="shared" si="12"/>
        <v>0</v>
      </c>
      <c r="BF62" s="936">
        <f t="shared" si="12"/>
        <v>0</v>
      </c>
      <c r="BG62" s="936">
        <f t="shared" si="12"/>
        <v>0</v>
      </c>
      <c r="BH62" s="936">
        <f t="shared" si="12"/>
        <v>0</v>
      </c>
      <c r="BI62" s="936">
        <f t="shared" si="12"/>
        <v>0</v>
      </c>
      <c r="BJ62" s="936">
        <f t="shared" si="12"/>
        <v>0</v>
      </c>
      <c r="BK62" s="936">
        <f t="shared" si="12"/>
        <v>0</v>
      </c>
      <c r="BL62" s="936">
        <f t="shared" si="12"/>
        <v>0</v>
      </c>
      <c r="BM62" s="936">
        <f t="shared" si="12"/>
        <v>0</v>
      </c>
      <c r="BN62" s="936">
        <f t="shared" si="12"/>
        <v>0</v>
      </c>
      <c r="BO62" s="2096"/>
      <c r="BP62" s="2096"/>
      <c r="BQ62" s="2096"/>
      <c r="BR62" s="2096"/>
      <c r="BS62" s="2096"/>
      <c r="BT62" s="2096"/>
      <c r="BU62" s="2096"/>
      <c r="BV62" s="2096"/>
      <c r="BW62" s="2096"/>
      <c r="BX62" s="2096"/>
      <c r="BY62" s="2096"/>
      <c r="BZ62" s="2096"/>
      <c r="CA62" s="1330"/>
      <c r="CB62" s="537"/>
      <c r="CC62" s="1484"/>
      <c r="CD62" s="1461" t="e" cm="1">
        <f t="array" aca="1" ref="CD62" ca="1">_xlfn.LET( _xlpm.CheckBlank, SUM(CF!$AD62:$BN62) = 0, IF(_xlpm.CheckBlank, "", SUM(_xlfn._xlws.FILTER(CF!$AD62:$BN62,(YEAR(CF!$AD$12:$BN$12)=CF!CD$12)*(array_timeline&lt;=CF!CD$11)))))</f>
        <v>#NAME?</v>
      </c>
      <c r="CE62" s="1461" t="e" cm="1">
        <f t="array" aca="1" ref="CE62" ca="1">_xlfn.LET( _xlpm.CheckBlank, SUM(CF!$AD62:$BN62) = 0, IF(_xlpm.CheckBlank, "", SUM(_xlfn._xlws.FILTER(CF!$AD62:$BN62,(YEAR(CF!$AD$12:$BN$12)=CF!CE$12)*(array_timeline&lt;=CF!CE$11)))))</f>
        <v>#NAME?</v>
      </c>
      <c r="CF62" s="1314"/>
      <c r="CG62" s="1462" t="e" cm="1">
        <f t="array" aca="1" ref="CG62" ca="1">_xlfn.LET(_xlpm.CheckBlank,SUM(CF!$AD62:$BN62)=0,IF(_xlpm.CheckBlank,"",SUM(_xlfn._xlws.FILTER(CF!$AD62:$BN62,(YEAR(CF!$AD$12:$BN$12)=CF!CG$12)*(array_timeline&lt;=CF!CG$11)))))</f>
        <v>#NAME?</v>
      </c>
      <c r="CH62" s="1462" t="e" cm="1">
        <f t="array" aca="1" ref="CH62" ca="1">_xlfn.LET(_xlpm.CheckBlank,SUM(CF!$AD62:$BN62)=0,IF(_xlpm.CheckBlank,"",SUM(_xlfn._xlws.FILTER(CF!$AD62:$BN62,(YEAR(CF!$AD$12:$BN$12)=CF!CH$12)*(array_timeline&lt;=CF!CH$11)))))</f>
        <v>#NAME?</v>
      </c>
      <c r="CI62" s="1314"/>
      <c r="CJ62" s="1461" cm="1">
        <f t="array" aca="1" ref="CJ62" ca="1">_xlfn.LET( _xlpm.CheckBlank, SUM(CF!$AD62:$BN62) = 0, IF(_xlpm.CheckBlank, "", SUM(_xlfn.TAKE(_xlfn.DROP(CF!$AD62:$BN62, ,-DATEDIFF(CF!CJ$11, val_asOfDate,"M")),1,-12))))</f>
        <v>0</v>
      </c>
      <c r="CK62" s="1461" cm="1">
        <f t="array" aca="1" ref="CK62" ca="1">_xlfn.LET( _xlpm.CheckBlank, SUM(CF!$AD62:$BN62) = 0, IF(_xlpm.CheckBlank, "", SUM(_xlfn.TAKE(_xlfn.DROP(CF!$AD62:$BN62, ,-DATEDIFF(CF!CK$11, val_asOfDate,"M")),1,-12))))</f>
        <v>0</v>
      </c>
      <c r="CL62" s="1314"/>
      <c r="CM62" s="541" t="str">
        <f t="shared" ca="1" si="7"/>
        <v/>
      </c>
      <c r="CN62" s="541" t="str">
        <f t="shared" ca="1" si="7"/>
        <v/>
      </c>
      <c r="CO62" s="34"/>
      <c r="CW62" s="1883" t="str" cm="1">
        <f t="array" aca="1" ref="CW62" ca="1">IFERROR(IF(AD62*fxVal_normal=_CF!AD62,"",IF(OR(AD62="", NOT(ISNUMBER(AD62)), ISERROR(AD62), $B62=""), "",
   IF($I62=1,
      IFBLANK(
         _xldudf_CX_PUSH(AD62*fxVal_normal, CX_ENTITY, $B62, AD$11, AD$14, AD$44,),
         ""
      ),
      IF($I62=2,
         IFBLANK(
            _xldudf_CX_PUSH(AD62, CX_ENTITY, $B62, AD$11, AD$14, AD$44,),
            ""
         ),
         IF($I62=3,
            "",
            IFBLANK(
               _xldudf_CX_PUSH(AD62, CX_ENTITY, $B62, AD$11, AD$14, AD$44,),
               ""
            )
         )
      )
   )
)),"")</f>
        <v/>
      </c>
      <c r="CX62" s="1883" t="str" cm="1">
        <f t="array" aca="1" ref="CX62" ca="1">IFERROR(IF(AE62*fxVal_normal=_CF!AE62,"",IF(OR(AE62="", NOT(ISNUMBER(AE62)), ISERROR(AE62), $B62=""), "",
   IF($I62=1,
      IFBLANK(
         _xldudf_CX_PUSH(AE62*fxVal_normal, CX_ENTITY, $B62, AE$11, AE$14, AE$44,),
         ""
      ),
      IF($I62=2,
         IFBLANK(
            _xldudf_CX_PUSH(AE62, CX_ENTITY, $B62, AE$11, AE$14, AE$44,),
            ""
         ),
         IF($I62=3,
            "",
            IFBLANK(
               _xldudf_CX_PUSH(AE62, CX_ENTITY, $B62, AE$11, AE$14, AE$44,),
               ""
            )
         )
      )
   )
)),"")</f>
        <v/>
      </c>
      <c r="CY62" s="1883" t="str" cm="1">
        <f t="array" aca="1" ref="CY62" ca="1">IFERROR(IF(AF62*fxVal_normal=_CF!AF62,"",IF(OR(AF62="", NOT(ISNUMBER(AF62)), ISERROR(AF62), $B62=""), "",
   IF($I62=1,
      IFBLANK(
         _xldudf_CX_PUSH(AF62*fxVal_normal, CX_ENTITY, $B62, AF$11, AF$14, AF$44,),
         ""
      ),
      IF($I62=2,
         IFBLANK(
            _xldudf_CX_PUSH(AF62, CX_ENTITY, $B62, AF$11, AF$14, AF$44,),
            ""
         ),
         IF($I62=3,
            "",
            IFBLANK(
               _xldudf_CX_PUSH(AF62, CX_ENTITY, $B62, AF$11, AF$14, AF$44,),
               ""
            )
         )
      )
   )
)),"")</f>
        <v/>
      </c>
      <c r="CZ62" s="1883" t="str" cm="1">
        <f t="array" aca="1" ref="CZ62" ca="1">IFERROR(IF(AG62*fxVal_normal=_CF!AG62,"",IF(OR(AG62="", NOT(ISNUMBER(AG62)), ISERROR(AG62), $B62=""), "",
   IF($I62=1,
      IFBLANK(
         _xldudf_CX_PUSH(AG62*fxVal_normal, CX_ENTITY, $B62, AG$11, AG$14, AG$44,),
         ""
      ),
      IF($I62=2,
         IFBLANK(
            _xldudf_CX_PUSH(AG62, CX_ENTITY, $B62, AG$11, AG$14, AG$44,),
            ""
         ),
         IF($I62=3,
            "",
            IFBLANK(
               _xldudf_CX_PUSH(AG62, CX_ENTITY, $B62, AG$11, AG$14, AG$44,),
               ""
            )
         )
      )
   )
)),"")</f>
        <v/>
      </c>
      <c r="DA62" s="1883" t="str" cm="1">
        <f t="array" aca="1" ref="DA62" ca="1">IFERROR(IF(AH62*fxVal_normal=_CF!AH62,"",IF(OR(AH62="", NOT(ISNUMBER(AH62)), ISERROR(AH62), $B62=""), "",
   IF($I62=1,
      IFBLANK(
         _xldudf_CX_PUSH(AH62*fxVal_normal, CX_ENTITY, $B62, AH$11, AH$14, AH$44,),
         ""
      ),
      IF($I62=2,
         IFBLANK(
            _xldudf_CX_PUSH(AH62, CX_ENTITY, $B62, AH$11, AH$14, AH$44,),
            ""
         ),
         IF($I62=3,
            "",
            IFBLANK(
               _xldudf_CX_PUSH(AH62, CX_ENTITY, $B62, AH$11, AH$14, AH$44,),
               ""
            )
         )
      )
   )
)),"")</f>
        <v/>
      </c>
      <c r="DB62" s="1883" t="str" cm="1">
        <f t="array" aca="1" ref="DB62" ca="1">IFERROR(IF(AI62*fxVal_normal=_CF!AI62,"",IF(OR(AI62="", NOT(ISNUMBER(AI62)), ISERROR(AI62), $B62=""), "",
   IF($I62=1,
      IFBLANK(
         _xldudf_CX_PUSH(AI62*fxVal_normal, CX_ENTITY, $B62, AI$11, AI$14, AI$44,),
         ""
      ),
      IF($I62=2,
         IFBLANK(
            _xldudf_CX_PUSH(AI62, CX_ENTITY, $B62, AI$11, AI$14, AI$44,),
            ""
         ),
         IF($I62=3,
            "",
            IFBLANK(
               _xldudf_CX_PUSH(AI62, CX_ENTITY, $B62, AI$11, AI$14, AI$44,),
               ""
            )
         )
      )
   )
)),"")</f>
        <v/>
      </c>
      <c r="DC62" s="1883" t="str" cm="1">
        <f t="array" aca="1" ref="DC62" ca="1">IFERROR(IF(AJ62*fxVal_normal=_CF!AJ62,"",IF(OR(AJ62="", NOT(ISNUMBER(AJ62)), ISERROR(AJ62), $B62=""), "",
   IF($I62=1,
      IFBLANK(
         _xldudf_CX_PUSH(AJ62*fxVal_normal, CX_ENTITY, $B62, AJ$11, AJ$14, AJ$44,),
         ""
      ),
      IF($I62=2,
         IFBLANK(
            _xldudf_CX_PUSH(AJ62, CX_ENTITY, $B62, AJ$11, AJ$14, AJ$44,),
            ""
         ),
         IF($I62=3,
            "",
            IFBLANK(
               _xldudf_CX_PUSH(AJ62, CX_ENTITY, $B62, AJ$11, AJ$14, AJ$44,),
               ""
            )
         )
      )
   )
)),"")</f>
        <v/>
      </c>
      <c r="DD62" s="1883" t="str" cm="1">
        <f t="array" aca="1" ref="DD62" ca="1">IFERROR(IF(AK62*fxVal_normal=_CF!AK62,"",IF(OR(AK62="", NOT(ISNUMBER(AK62)), ISERROR(AK62), $B62=""), "",
   IF($I62=1,
      IFBLANK(
         _xldudf_CX_PUSH(AK62*fxVal_normal, CX_ENTITY, $B62, AK$11, AK$14, AK$44,),
         ""
      ),
      IF($I62=2,
         IFBLANK(
            _xldudf_CX_PUSH(AK62, CX_ENTITY, $B62, AK$11, AK$14, AK$44,),
            ""
         ),
         IF($I62=3,
            "",
            IFBLANK(
               _xldudf_CX_PUSH(AK62, CX_ENTITY, $B62, AK$11, AK$14, AK$44,),
               ""
            )
         )
      )
   )
)),"")</f>
        <v/>
      </c>
      <c r="DE62" s="1883" t="str" cm="1">
        <f t="array" aca="1" ref="DE62" ca="1">IFERROR(IF(AL62*fxVal_normal=_CF!AL62,"",IF(OR(AL62="", NOT(ISNUMBER(AL62)), ISERROR(AL62), $B62=""), "",
   IF($I62=1,
      IFBLANK(
         _xldudf_CX_PUSH(AL62*fxVal_normal, CX_ENTITY, $B62, AL$11, AL$14, AL$44,),
         ""
      ),
      IF($I62=2,
         IFBLANK(
            _xldudf_CX_PUSH(AL62, CX_ENTITY, $B62, AL$11, AL$14, AL$44,),
            ""
         ),
         IF($I62=3,
            "",
            IFBLANK(
               _xldudf_CX_PUSH(AL62, CX_ENTITY, $B62, AL$11, AL$14, AL$44,),
               ""
            )
         )
      )
   )
)),"")</f>
        <v/>
      </c>
      <c r="DF62" s="1883" t="str" cm="1">
        <f t="array" aca="1" ref="DF62" ca="1">IFERROR(IF(AM62*fxVal_normal=_CF!AM62,"",IF(OR(AM62="", NOT(ISNUMBER(AM62)), ISERROR(AM62), $B62=""), "",
   IF($I62=1,
      IFBLANK(
         _xldudf_CX_PUSH(AM62*fxVal_normal, CX_ENTITY, $B62, AM$11, AM$14, AM$44,),
         ""
      ),
      IF($I62=2,
         IFBLANK(
            _xldudf_CX_PUSH(AM62, CX_ENTITY, $B62, AM$11, AM$14, AM$44,),
            ""
         ),
         IF($I62=3,
            "",
            IFBLANK(
               _xldudf_CX_PUSH(AM62, CX_ENTITY, $B62, AM$11, AM$14, AM$44,),
               ""
            )
         )
      )
   )
)),"")</f>
        <v/>
      </c>
      <c r="DG62" s="1883" t="str" cm="1">
        <f t="array" aca="1" ref="DG62" ca="1">IFERROR(IF(AN62*fxVal_normal=_CF!AN62,"",IF(OR(AN62="", NOT(ISNUMBER(AN62)), ISERROR(AN62), $B62=""), "",
   IF($I62=1,
      IFBLANK(
         _xldudf_CX_PUSH(AN62*fxVal_normal, CX_ENTITY, $B62, AN$11, AN$14, AN$44,),
         ""
      ),
      IF($I62=2,
         IFBLANK(
            _xldudf_CX_PUSH(AN62, CX_ENTITY, $B62, AN$11, AN$14, AN$44,),
            ""
         ),
         IF($I62=3,
            "",
            IFBLANK(
               _xldudf_CX_PUSH(AN62, CX_ENTITY, $B62, AN$11, AN$14, AN$44,),
               ""
            )
         )
      )
   )
)),"")</f>
        <v/>
      </c>
      <c r="DH62" s="1883" t="str" cm="1">
        <f t="array" aca="1" ref="DH62" ca="1">IFERROR(IF(AO62*fxVal_normal=_CF!AO62,"",IF(OR(AO62="", NOT(ISNUMBER(AO62)), ISERROR(AO62), $B62=""), "",
   IF($I62=1,
      IFBLANK(
         _xldudf_CX_PUSH(AO62*fxVal_normal, CX_ENTITY, $B62, AO$11, AO$14, AO$44,),
         ""
      ),
      IF($I62=2,
         IFBLANK(
            _xldudf_CX_PUSH(AO62, CX_ENTITY, $B62, AO$11, AO$14, AO$44,),
            ""
         ),
         IF($I62=3,
            "",
            IFBLANK(
               _xldudf_CX_PUSH(AO62, CX_ENTITY, $B62, AO$11, AO$14, AO$44,),
               ""
            )
         )
      )
   )
)),"")</f>
        <v/>
      </c>
      <c r="DI62" s="1883" t="str" cm="1">
        <f t="array" aca="1" ref="DI62" ca="1">IFERROR(IF(AP62*fxVal_normal=_CF!AP62,"",IF(OR(AP62="", NOT(ISNUMBER(AP62)), ISERROR(AP62), $B62=""), "",
   IF($I62=1,
      IFBLANK(
         _xldudf_CX_PUSH(AP62*fxVal_normal, CX_ENTITY, $B62, AP$11, AP$14, AP$44,),
         ""
      ),
      IF($I62=2,
         IFBLANK(
            _xldudf_CX_PUSH(AP62, CX_ENTITY, $B62, AP$11, AP$14, AP$44,),
            ""
         ),
         IF($I62=3,
            "",
            IFBLANK(
               _xldudf_CX_PUSH(AP62, CX_ENTITY, $B62, AP$11, AP$14, AP$44,),
               ""
            )
         )
      )
   )
)),"")</f>
        <v/>
      </c>
      <c r="DJ62" s="1883" t="str" cm="1">
        <f t="array" aca="1" ref="DJ62" ca="1">IFERROR(IF(AQ62*fxVal_normal=_CF!AQ62,"",IF(OR(AQ62="", NOT(ISNUMBER(AQ62)), ISERROR(AQ62), $B62=""), "",
   IF($I62=1,
      IFBLANK(
         _xldudf_CX_PUSH(AQ62*fxVal_normal, CX_ENTITY, $B62, AQ$11, AQ$14, AQ$44,),
         ""
      ),
      IF($I62=2,
         IFBLANK(
            _xldudf_CX_PUSH(AQ62, CX_ENTITY, $B62, AQ$11, AQ$14, AQ$44,),
            ""
         ),
         IF($I62=3,
            "",
            IFBLANK(
               _xldudf_CX_PUSH(AQ62, CX_ENTITY, $B62, AQ$11, AQ$14, AQ$44,),
               ""
            )
         )
      )
   )
)),"")</f>
        <v/>
      </c>
      <c r="DK62" s="1883" t="str" cm="1">
        <f t="array" aca="1" ref="DK62" ca="1">IFERROR(IF(AR62*fxVal_normal=_CF!AR62,"",IF(OR(AR62="", NOT(ISNUMBER(AR62)), ISERROR(AR62), $B62=""), "",
   IF($I62=1,
      IFBLANK(
         _xldudf_CX_PUSH(AR62*fxVal_normal, CX_ENTITY, $B62, AR$11, AR$14, AR$44,),
         ""
      ),
      IF($I62=2,
         IFBLANK(
            _xldudf_CX_PUSH(AR62, CX_ENTITY, $B62, AR$11, AR$14, AR$44,),
            ""
         ),
         IF($I62=3,
            "",
            IFBLANK(
               _xldudf_CX_PUSH(AR62, CX_ENTITY, $B62, AR$11, AR$14, AR$44,),
               ""
            )
         )
      )
   )
)),"")</f>
        <v/>
      </c>
      <c r="DL62" s="1883" t="str" cm="1">
        <f t="array" aca="1" ref="DL62" ca="1">IFERROR(IF(AS62*fxVal_normal=_CF!AS62,"",IF(OR(AS62="", NOT(ISNUMBER(AS62)), ISERROR(AS62), $B62=""), "",
   IF($I62=1,
      IFBLANK(
         _xldudf_CX_PUSH(AS62*fxVal_normal, CX_ENTITY, $B62, AS$11, AS$14, AS$44,),
         ""
      ),
      IF($I62=2,
         IFBLANK(
            _xldudf_CX_PUSH(AS62, CX_ENTITY, $B62, AS$11, AS$14, AS$44,),
            ""
         ),
         IF($I62=3,
            "",
            IFBLANK(
               _xldudf_CX_PUSH(AS62, CX_ENTITY, $B62, AS$11, AS$14, AS$44,),
               ""
            )
         )
      )
   )
)),"")</f>
        <v/>
      </c>
      <c r="DM62" s="1883" t="str" cm="1">
        <f t="array" aca="1" ref="DM62" ca="1">IFERROR(IF(AT62*fxVal_normal=_CF!AT62,"",IF(OR(AT62="", NOT(ISNUMBER(AT62)), ISERROR(AT62), $B62=""), "",
   IF($I62=1,
      IFBLANK(
         _xldudf_CX_PUSH(AT62*fxVal_normal, CX_ENTITY, $B62, AT$11, AT$14, AT$44,),
         ""
      ),
      IF($I62=2,
         IFBLANK(
            _xldudf_CX_PUSH(AT62, CX_ENTITY, $B62, AT$11, AT$14, AT$44,),
            ""
         ),
         IF($I62=3,
            "",
            IFBLANK(
               _xldudf_CX_PUSH(AT62, CX_ENTITY, $B62, AT$11, AT$14, AT$44,),
               ""
            )
         )
      )
   )
)),"")</f>
        <v/>
      </c>
      <c r="DN62" s="1883" t="str" cm="1">
        <f t="array" aca="1" ref="DN62" ca="1">IFERROR(IF(AU62*fxVal_normal=_CF!AU62,"",IF(OR(AU62="", NOT(ISNUMBER(AU62)), ISERROR(AU62), $B62=""), "",
   IF($I62=1,
      IFBLANK(
         _xldudf_CX_PUSH(AU62*fxVal_normal, CX_ENTITY, $B62, AU$11, AU$14, AU$44,),
         ""
      ),
      IF($I62=2,
         IFBLANK(
            _xldudf_CX_PUSH(AU62, CX_ENTITY, $B62, AU$11, AU$14, AU$44,),
            ""
         ),
         IF($I62=3,
            "",
            IFBLANK(
               _xldudf_CX_PUSH(AU62, CX_ENTITY, $B62, AU$11, AU$14, AU$44,),
               ""
            )
         )
      )
   )
)),"")</f>
        <v/>
      </c>
      <c r="DO62" s="1883" t="str" cm="1">
        <f t="array" aca="1" ref="DO62" ca="1">IFERROR(IF(AV62*fxVal_normal=_CF!AV62,"",IF(OR(AV62="", NOT(ISNUMBER(AV62)), ISERROR(AV62), $B62=""), "",
   IF($I62=1,
      IFBLANK(
         _xldudf_CX_PUSH(AV62*fxVal_normal, CX_ENTITY, $B62, AV$11, AV$14, AV$44,),
         ""
      ),
      IF($I62=2,
         IFBLANK(
            _xldudf_CX_PUSH(AV62, CX_ENTITY, $B62, AV$11, AV$14, AV$44,),
            ""
         ),
         IF($I62=3,
            "",
            IFBLANK(
               _xldudf_CX_PUSH(AV62, CX_ENTITY, $B62, AV$11, AV$14, AV$44,),
               ""
            )
         )
      )
   )
)),"")</f>
        <v/>
      </c>
      <c r="DP62" s="1883" t="str" cm="1">
        <f t="array" aca="1" ref="DP62" ca="1">IFERROR(IF(AW62*fxVal_normal=_CF!AW62,"",IF(OR(AW62="", NOT(ISNUMBER(AW62)), ISERROR(AW62), $B62=""), "",
   IF($I62=1,
      IFBLANK(
         _xldudf_CX_PUSH(AW62*fxVal_normal, CX_ENTITY, $B62, AW$11, AW$14, AW$44,),
         ""
      ),
      IF($I62=2,
         IFBLANK(
            _xldudf_CX_PUSH(AW62, CX_ENTITY, $B62, AW$11, AW$14, AW$44,),
            ""
         ),
         IF($I62=3,
            "",
            IFBLANK(
               _xldudf_CX_PUSH(AW62, CX_ENTITY, $B62, AW$11, AW$14, AW$44,),
               ""
            )
         )
      )
   )
)),"")</f>
        <v/>
      </c>
      <c r="DQ62" s="1883" t="str" cm="1">
        <f t="array" aca="1" ref="DQ62" ca="1">IFERROR(IF(AX62*fxVal_normal=_CF!AX62,"",IF(OR(AX62="", NOT(ISNUMBER(AX62)), ISERROR(AX62), $B62=""), "",
   IF($I62=1,
      IFBLANK(
         _xldudf_CX_PUSH(AX62*fxVal_normal, CX_ENTITY, $B62, AX$11, AX$14, AX$44,),
         ""
      ),
      IF($I62=2,
         IFBLANK(
            _xldudf_CX_PUSH(AX62, CX_ENTITY, $B62, AX$11, AX$14, AX$44,),
            ""
         ),
         IF($I62=3,
            "",
            IFBLANK(
               _xldudf_CX_PUSH(AX62, CX_ENTITY, $B62, AX$11, AX$14, AX$44,),
               ""
            )
         )
      )
   )
)),"")</f>
        <v/>
      </c>
      <c r="DR62" s="1883" t="str" cm="1">
        <f t="array" aca="1" ref="DR62" ca="1">IFERROR(IF(AY62*fxVal_normal=_CF!AY62,"",IF(OR(AY62="", NOT(ISNUMBER(AY62)), ISERROR(AY62), $B62=""), "",
   IF($I62=1,
      IFBLANK(
         _xldudf_CX_PUSH(AY62*fxVal_normal, CX_ENTITY, $B62, AY$11, AY$14, AY$44,),
         ""
      ),
      IF($I62=2,
         IFBLANK(
            _xldudf_CX_PUSH(AY62, CX_ENTITY, $B62, AY$11, AY$14, AY$44,),
            ""
         ),
         IF($I62=3,
            "",
            IFBLANK(
               _xldudf_CX_PUSH(AY62, CX_ENTITY, $B62, AY$11, AY$14, AY$44,),
               ""
            )
         )
      )
   )
)),"")</f>
        <v/>
      </c>
      <c r="DS62" s="1883" t="str" cm="1">
        <f t="array" aca="1" ref="DS62" ca="1">IFERROR(IF(AZ62*fxVal_normal=_CF!AZ62,"",IF(OR(AZ62="", NOT(ISNUMBER(AZ62)), ISERROR(AZ62), $B62=""), "",
   IF($I62=1,
      IFBLANK(
         _xldudf_CX_PUSH(AZ62*fxVal_normal, CX_ENTITY, $B62, AZ$11, AZ$14, AZ$44,),
         ""
      ),
      IF($I62=2,
         IFBLANK(
            _xldudf_CX_PUSH(AZ62, CX_ENTITY, $B62, AZ$11, AZ$14, AZ$44,),
            ""
         ),
         IF($I62=3,
            "",
            IFBLANK(
               _xldudf_CX_PUSH(AZ62, CX_ENTITY, $B62, AZ$11, AZ$14, AZ$44,),
               ""
            )
         )
      )
   )
)),"")</f>
        <v/>
      </c>
      <c r="DT62" s="1883" t="str" cm="1">
        <f t="array" aca="1" ref="DT62" ca="1">IFERROR(IF(BA62*fxVal_normal=_CF!BA62,"",IF(OR(BA62="", NOT(ISNUMBER(BA62)), ISERROR(BA62), $B62=""), "",
   IF($I62=1,
      IFBLANK(
         _xldudf_CX_PUSH(BA62*fxVal_normal, CX_ENTITY, $B62, BA$11, BA$14, BA$44,),
         ""
      ),
      IF($I62=2,
         IFBLANK(
            _xldudf_CX_PUSH(BA62, CX_ENTITY, $B62, BA$11, BA$14, BA$44,),
            ""
         ),
         IF($I62=3,
            "",
            IFBLANK(
               _xldudf_CX_PUSH(BA62, CX_ENTITY, $B62, BA$11, BA$14, BA$44,),
               ""
            )
         )
      )
   )
)),"")</f>
        <v/>
      </c>
      <c r="DU62" s="1883" t="str" cm="1">
        <f t="array" aca="1" ref="DU62" ca="1">IFERROR(IF(BB62*fxVal_normal=_CF!BB62,"",IF(OR(BB62="", NOT(ISNUMBER(BB62)), ISERROR(BB62), $B62=""), "",
   IF($I62=1,
      IFBLANK(
         _xldudf_CX_PUSH(BB62*fxVal_normal, CX_ENTITY, $B62, BB$11, BB$14, BB$44,),
         ""
      ),
      IF($I62=2,
         IFBLANK(
            _xldudf_CX_PUSH(BB62, CX_ENTITY, $B62, BB$11, BB$14, BB$44,),
            ""
         ),
         IF($I62=3,
            "",
            IFBLANK(
               _xldudf_CX_PUSH(BB62, CX_ENTITY, $B62, BB$11, BB$14, BB$44,),
               ""
            )
         )
      )
   )
)),"")</f>
        <v/>
      </c>
      <c r="DV62" s="1883" t="str" cm="1">
        <f t="array" aca="1" ref="DV62" ca="1">IFERROR(IF(BC62*fxVal_normal=_CF!BC62,"",IF(OR(BC62="", NOT(ISNUMBER(BC62)), ISERROR(BC62), $B62=""), "",
   IF($I62=1,
      IFBLANK(
         _xldudf_CX_PUSH(BC62*fxVal_normal, CX_ENTITY, $B62, BC$11, BC$14, BC$44,),
         ""
      ),
      IF($I62=2,
         IFBLANK(
            _xldudf_CX_PUSH(BC62, CX_ENTITY, $B62, BC$11, BC$14, BC$44,),
            ""
         ),
         IF($I62=3,
            "",
            IFBLANK(
               _xldudf_CX_PUSH(BC62, CX_ENTITY, $B62, BC$11, BC$14, BC$44,),
               ""
            )
         )
      )
   )
)),"")</f>
        <v/>
      </c>
      <c r="DW62" s="1883" t="str" cm="1">
        <f t="array" aca="1" ref="DW62" ca="1">IFERROR(IF(BD62*fxVal_normal=_CF!BD62,"",IF(OR(BD62="", NOT(ISNUMBER(BD62)), ISERROR(BD62), $B62=""), "",
   IF($I62=1,
      IFBLANK(
         _xldudf_CX_PUSH(BD62*fxVal_normal, CX_ENTITY, $B62, BD$11, BD$14, BD$44,),
         ""
      ),
      IF($I62=2,
         IFBLANK(
            _xldudf_CX_PUSH(BD62, CX_ENTITY, $B62, BD$11, BD$14, BD$44,),
            ""
         ),
         IF($I62=3,
            "",
            IFBLANK(
               _xldudf_CX_PUSH(BD62, CX_ENTITY, $B62, BD$11, BD$14, BD$44,),
               ""
            )
         )
      )
   )
)),"")</f>
        <v/>
      </c>
      <c r="DX62" s="1883" t="str" cm="1">
        <f t="array" aca="1" ref="DX62" ca="1">IFERROR(IF(BE62*fxVal_normal=_CF!BE62,"",IF(OR(BE62="", NOT(ISNUMBER(BE62)), ISERROR(BE62), $B62=""), "",
   IF($I62=1,
      IFBLANK(
         _xldudf_CX_PUSH(BE62*fxVal_normal, CX_ENTITY, $B62, BE$11, BE$14, BE$44,),
         ""
      ),
      IF($I62=2,
         IFBLANK(
            _xldudf_CX_PUSH(BE62, CX_ENTITY, $B62, BE$11, BE$14, BE$44,),
            ""
         ),
         IF($I62=3,
            "",
            IFBLANK(
               _xldudf_CX_PUSH(BE62, CX_ENTITY, $B62, BE$11, BE$14, BE$44,),
               ""
            )
         )
      )
   )
)),"")</f>
        <v/>
      </c>
      <c r="DY62" s="1883" t="str" cm="1">
        <f t="array" aca="1" ref="DY62" ca="1">IFERROR(IF(BF62*fxVal_normal=_CF!BF62,"",IF(OR(BF62="", NOT(ISNUMBER(BF62)), ISERROR(BF62), $B62=""), "",
   IF($I62=1,
      IFBLANK(
         _xldudf_CX_PUSH(BF62*fxVal_normal, CX_ENTITY, $B62, BF$11, BF$14, BF$44,),
         ""
      ),
      IF($I62=2,
         IFBLANK(
            _xldudf_CX_PUSH(BF62, CX_ENTITY, $B62, BF$11, BF$14, BF$44,),
            ""
         ),
         IF($I62=3,
            "",
            IFBLANK(
               _xldudf_CX_PUSH(BF62, CX_ENTITY, $B62, BF$11, BF$14, BF$44,),
               ""
            )
         )
      )
   )
)),"")</f>
        <v/>
      </c>
      <c r="DZ62" s="1883" t="str" cm="1">
        <f t="array" aca="1" ref="DZ62" ca="1">IFERROR(IF(BG62*fxVal_normal=_CF!BG62,"",IF(OR(BG62="", NOT(ISNUMBER(BG62)), ISERROR(BG62), $B62=""), "",
   IF($I62=1,
      IFBLANK(
         _xldudf_CX_PUSH(BG62*fxVal_normal, CX_ENTITY, $B62, BG$11, BG$14, BG$44,),
         ""
      ),
      IF($I62=2,
         IFBLANK(
            _xldudf_CX_PUSH(BG62, CX_ENTITY, $B62, BG$11, BG$14, BG$44,),
            ""
         ),
         IF($I62=3,
            "",
            IFBLANK(
               _xldudf_CX_PUSH(BG62, CX_ENTITY, $B62, BG$11, BG$14, BG$44,),
               ""
            )
         )
      )
   )
)),"")</f>
        <v/>
      </c>
      <c r="EA62" s="1883" t="str" cm="1">
        <f t="array" aca="1" ref="EA62" ca="1">IFERROR(IF(BH62*fxVal_normal=_CF!BH62,"",IF(OR(BH62="", NOT(ISNUMBER(BH62)), ISERROR(BH62), $B62=""), "",
   IF($I62=1,
      IFBLANK(
         _xldudf_CX_PUSH(BH62*fxVal_normal, CX_ENTITY, $B62, BH$11, BH$14, BH$44,),
         ""
      ),
      IF($I62=2,
         IFBLANK(
            _xldudf_CX_PUSH(BH62, CX_ENTITY, $B62, BH$11, BH$14, BH$44,),
            ""
         ),
         IF($I62=3,
            "",
            IFBLANK(
               _xldudf_CX_PUSH(BH62, CX_ENTITY, $B62, BH$11, BH$14, BH$44,),
               ""
            )
         )
      )
   )
)),"")</f>
        <v/>
      </c>
      <c r="EB62" s="1883" t="str" cm="1">
        <f t="array" aca="1" ref="EB62" ca="1">IFERROR(IF(BI62*fxVal_normal=_CF!BI62,"",IF(OR(BI62="", NOT(ISNUMBER(BI62)), ISERROR(BI62), $B62=""), "",
   IF($I62=1,
      IFBLANK(
         _xldudf_CX_PUSH(BI62*fxVal_normal, CX_ENTITY, $B62, BI$11, BI$14, BI$44,),
         ""
      ),
      IF($I62=2,
         IFBLANK(
            _xldudf_CX_PUSH(BI62, CX_ENTITY, $B62, BI$11, BI$14, BI$44,),
            ""
         ),
         IF($I62=3,
            "",
            IFBLANK(
               _xldudf_CX_PUSH(BI62, CX_ENTITY, $B62, BI$11, BI$14, BI$44,),
               ""
            )
         )
      )
   )
)),"")</f>
        <v/>
      </c>
      <c r="EC62" s="1883" t="str" cm="1">
        <f t="array" aca="1" ref="EC62" ca="1">IFERROR(IF(BJ62*fxVal_normal=_CF!BJ62,"",IF(OR(BJ62="", NOT(ISNUMBER(BJ62)), ISERROR(BJ62), $B62=""), "",
   IF($I62=1,
      IFBLANK(
         _xldudf_CX_PUSH(BJ62*fxVal_normal, CX_ENTITY, $B62, BJ$11, BJ$14, BJ$44,),
         ""
      ),
      IF($I62=2,
         IFBLANK(
            _xldudf_CX_PUSH(BJ62, CX_ENTITY, $B62, BJ$11, BJ$14, BJ$44,),
            ""
         ),
         IF($I62=3,
            "",
            IFBLANK(
               _xldudf_CX_PUSH(BJ62, CX_ENTITY, $B62, BJ$11, BJ$14, BJ$44,),
               ""
            )
         )
      )
   )
)),"")</f>
        <v/>
      </c>
      <c r="ED62" s="1883" t="str" cm="1">
        <f t="array" aca="1" ref="ED62" ca="1">IFERROR(IF(BK62*fxVal_normal=_CF!BK62,"",IF(OR(BK62="", NOT(ISNUMBER(BK62)), ISERROR(BK62), $B62=""), "",
   IF($I62=1,
      IFBLANK(
         _xldudf_CX_PUSH(BK62*fxVal_normal, CX_ENTITY, $B62, BK$11, BK$14, BK$44,),
         ""
      ),
      IF($I62=2,
         IFBLANK(
            _xldudf_CX_PUSH(BK62, CX_ENTITY, $B62, BK$11, BK$14, BK$44,),
            ""
         ),
         IF($I62=3,
            "",
            IFBLANK(
               _xldudf_CX_PUSH(BK62, CX_ENTITY, $B62, BK$11, BK$14, BK$44,),
               ""
            )
         )
      )
   )
)),"")</f>
        <v/>
      </c>
      <c r="EE62" s="1883" t="str" cm="1">
        <f t="array" aca="1" ref="EE62" ca="1">IFERROR(IF(BL62*fxVal_normal=_CF!BL62,"",IF(OR(BL62="", NOT(ISNUMBER(BL62)), ISERROR(BL62), $B62=""), "",
   IF($I62=1,
      IFBLANK(
         _xldudf_CX_PUSH(BL62*fxVal_normal, CX_ENTITY, $B62, BL$11, BL$14, BL$44,),
         ""
      ),
      IF($I62=2,
         IFBLANK(
            _xldudf_CX_PUSH(BL62, CX_ENTITY, $B62, BL$11, BL$14, BL$44,),
            ""
         ),
         IF($I62=3,
            "",
            IFBLANK(
               _xldudf_CX_PUSH(BL62, CX_ENTITY, $B62, BL$11, BL$14, BL$44,),
               ""
            )
         )
      )
   )
)),"")</f>
        <v/>
      </c>
      <c r="EF62" s="1883" t="str" cm="1">
        <f t="array" aca="1" ref="EF62" ca="1">IFERROR(IF(BM62*fxVal_normal=_CF!BM62,"",IF(OR(BM62="", NOT(ISNUMBER(BM62)), ISERROR(BM62), $B62=""), "",
   IF($I62=1,
      IFBLANK(
         _xldudf_CX_PUSH(BM62*fxVal_normal, CX_ENTITY, $B62, BM$11, BM$14, BM$44,),
         ""
      ),
      IF($I62=2,
         IFBLANK(
            _xldudf_CX_PUSH(BM62, CX_ENTITY, $B62, BM$11, BM$14, BM$44,),
            ""
         ),
         IF($I62=3,
            "",
            IFBLANK(
               _xldudf_CX_PUSH(BM62, CX_ENTITY, $B62, BM$11, BM$14, BM$44,),
               ""
            )
         )
      )
   )
)),"")</f>
        <v/>
      </c>
      <c r="EG62" s="1883" t="str" cm="1">
        <f t="array" aca="1" ref="EG62" ca="1">IFERROR(IF(BN62*fxVal_normal=_CF!BN62,"",IF(OR(BN62="", NOT(ISNUMBER(BN62)), ISERROR(BN62), $B62=""), "",
   IF($I62=1,
      IFBLANK(
         _xldudf_CX_PUSH(BN62*fxVal_normal, CX_ENTITY, $B62, BN$11, BN$14, BN$44,),
         ""
      ),
      IF($I62=2,
         IFBLANK(
            _xldudf_CX_PUSH(BN62, CX_ENTITY, $B62, BN$11, BN$14, BN$44,),
            ""
         ),
         IF($I62=3,
            "",
            IFBLANK(
               _xldudf_CX_PUSH(BN62, CX_ENTITY, $B62, BN$11, BN$14, BN$44,),
               ""
            )
         )
      )
   )
)),"")</f>
        <v/>
      </c>
    </row>
    <row r="63" spans="1:137">
      <c r="A63" s="1626"/>
      <c r="B63" s="811"/>
      <c r="C63" s="811"/>
      <c r="D63" s="1549"/>
      <c r="E63" s="574"/>
      <c r="F63" s="574"/>
      <c r="G63" s="574"/>
      <c r="H63" s="401"/>
      <c r="I63" s="401"/>
      <c r="J63" s="401"/>
      <c r="K63" s="401"/>
      <c r="N63" s="158"/>
      <c r="O63" s="101"/>
      <c r="P63" s="52"/>
      <c r="Q63" s="101"/>
      <c r="R63" s="126"/>
      <c r="S63" s="153"/>
      <c r="T63" s="153"/>
      <c r="U63" s="39"/>
      <c r="W63" s="945"/>
      <c r="X63" s="946"/>
      <c r="Y63" s="946"/>
      <c r="Z63" s="946"/>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7"/>
      <c r="BO63" s="947"/>
      <c r="BP63" s="947"/>
      <c r="BQ63" s="947"/>
      <c r="BR63" s="947"/>
      <c r="BS63" s="947"/>
      <c r="BT63" s="947"/>
      <c r="BU63" s="947"/>
      <c r="BV63" s="947"/>
      <c r="BW63" s="947"/>
      <c r="BX63" s="947"/>
      <c r="BY63" s="947"/>
      <c r="BZ63" s="947"/>
      <c r="CA63" s="948"/>
      <c r="CC63" s="949"/>
      <c r="CD63" s="947"/>
      <c r="CE63" s="947"/>
      <c r="CF63" s="947"/>
      <c r="CG63" s="947"/>
      <c r="CH63" s="947"/>
      <c r="CI63" s="947"/>
      <c r="CJ63" s="947"/>
      <c r="CK63" s="947"/>
      <c r="CL63" s="13"/>
      <c r="CM63" s="13"/>
      <c r="CN63" s="13"/>
      <c r="CO63" s="41"/>
    </row>
    <row r="64" spans="1:137">
      <c r="A64"/>
      <c r="B64"/>
      <c r="C64"/>
      <c r="D64"/>
      <c r="E64"/>
      <c r="F64"/>
      <c r="G64"/>
      <c r="H64"/>
      <c r="I64"/>
      <c r="J64"/>
      <c r="K64"/>
      <c r="Z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sheetData>
  <sheetProtection formatColumns="0" formatRows="0" autoFilter="0" pivotTables="0"/>
  <mergeCells count="16">
    <mergeCell ref="N3:N9"/>
    <mergeCell ref="O4:Q4"/>
    <mergeCell ref="CM10:CN10"/>
    <mergeCell ref="CD41:CE41"/>
    <mergeCell ref="CG41:CH41"/>
    <mergeCell ref="CJ41:CK41"/>
    <mergeCell ref="S5:T6"/>
    <mergeCell ref="CD10:CE10"/>
    <mergeCell ref="CG10:CH10"/>
    <mergeCell ref="CJ10:CK10"/>
    <mergeCell ref="Y5:Y6"/>
    <mergeCell ref="W17:W18"/>
    <mergeCell ref="Y17:Y18"/>
    <mergeCell ref="W41:W42"/>
    <mergeCell ref="Y41:Y42"/>
    <mergeCell ref="CM41:CN41"/>
  </mergeCells>
  <phoneticPr fontId="45" type="noConversion"/>
  <conditionalFormatting sqref="A20:I37 K20:K37 A38:K63">
    <cfRule type="expression" dxfId="2594" priority="118">
      <formula>$A20="F"</formula>
    </cfRule>
  </conditionalFormatting>
  <conditionalFormatting sqref="A20:K63">
    <cfRule type="expression" dxfId="2593" priority="99">
      <formula>$A20="L"</formula>
    </cfRule>
  </conditionalFormatting>
  <conditionalFormatting sqref="D45">
    <cfRule type="expression" dxfId="2592" priority="119">
      <formula>fx_hasCX(D45)</formula>
    </cfRule>
  </conditionalFormatting>
  <conditionalFormatting sqref="G45:G51 E53:E58 G53:G58 D59:G63">
    <cfRule type="expression" dxfId="2591" priority="120">
      <formula>fx_hasCX(D45)</formula>
    </cfRule>
  </conditionalFormatting>
  <conditionalFormatting sqref="J20:J37">
    <cfRule type="expression" dxfId="2590" priority="98">
      <formula>$A20="F"</formula>
    </cfRule>
  </conditionalFormatting>
  <conditionalFormatting sqref="W20:CO43 W45:CO63 W44:CL44 W17:CN18 W19:CL19 CO19 CO44">
    <cfRule type="expression" dxfId="2589" priority="37">
      <formula>IF($A$14, IF(CELL("protect", W17) = 0, TRUE, FALSE))</formula>
    </cfRule>
  </conditionalFormatting>
  <conditionalFormatting sqref="X20:BZ40 X45:BZ62 X43:AC43">
    <cfRule type="expression" dxfId="2588" priority="136">
      <formula>INDEX($H$1:$H$300, ROW(X20)) = 2</formula>
    </cfRule>
  </conditionalFormatting>
  <conditionalFormatting sqref="AD11:BZ11">
    <cfRule type="expression" dxfId="2587" priority="130">
      <formula>AD$15=1</formula>
    </cfRule>
    <cfRule type="expression" dxfId="2586" priority="129">
      <formula>AD$15=2</formula>
    </cfRule>
  </conditionalFormatting>
  <conditionalFormatting sqref="AD43:BZ43">
    <cfRule type="expression" dxfId="2585" priority="128">
      <formula>AD$15=1</formula>
    </cfRule>
    <cfRule type="expression" dxfId="2584" priority="127">
      <formula>AD$15=2</formula>
    </cfRule>
  </conditionalFormatting>
  <conditionalFormatting sqref="AD19:CC62 CL20:CN43 CL45:CN62">
    <cfRule type="expression" dxfId="2583" priority="132">
      <formula>INDEX($I$1:$I$300, ROW(AD18)) = 2</formula>
    </cfRule>
    <cfRule type="expression" dxfId="2582" priority="131">
      <formula>INDEX($I$1:$I$300, ROW(AD18)) = 3</formula>
    </cfRule>
    <cfRule type="expression" dxfId="2581" priority="133">
      <formula>INDEX($I$1:$I$300, ROW(AD18)) = 1</formula>
    </cfRule>
  </conditionalFormatting>
  <conditionalFormatting sqref="CD10:CE11 CG10:CH11 CJ10:CK11">
    <cfRule type="expression" dxfId="2580" priority="44">
      <formula>INDEX($H$1:$H$300, ROW($X10)) = 2</formula>
    </cfRule>
  </conditionalFormatting>
  <conditionalFormatting sqref="CD10:CE11 CG10:CH11 CJ10:CN11">
    <cfRule type="expression" dxfId="2579" priority="40">
      <formula>INDEX($I$1:$I$300, ROW(CD10)) = 3</formula>
    </cfRule>
    <cfRule type="expression" dxfId="2578" priority="41">
      <formula>INDEX($I$1:$I$300, ROW(CD10)) = 1</formula>
    </cfRule>
    <cfRule type="expression" dxfId="2577" priority="42">
      <formula>INDEX($I$1:$I$300, ROW(CD10)) = 2</formula>
    </cfRule>
    <cfRule type="expression" dxfId="2576" priority="43">
      <formula>_xlfn.SWITCH(     INDEX($X$1:$X$300, ROW(CD10)),     -1, SIGN(CD10) &gt; 0,      1, SIGN(CD10) &lt;0   )</formula>
    </cfRule>
  </conditionalFormatting>
  <conditionalFormatting sqref="CD20:CE20 CG20:CH43 CD22:CE43 CJ36:CK43 CD45:CE62 CG45:CH62">
    <cfRule type="expression" dxfId="2575" priority="97">
      <formula>INDEX($H$1:$H$300, ROW(CD20)) = 2</formula>
    </cfRule>
  </conditionalFormatting>
  <conditionalFormatting sqref="CD20:CE37">
    <cfRule type="expression" dxfId="2574" priority="92">
      <formula>INDEX($H$1:$H$300, ROW($X20)) = 2</formula>
    </cfRule>
    <cfRule type="expression" dxfId="2573" priority="91">
      <formula>_xlfn.SWITCH(     INDEX($X$1:$X$300, ROW(CD20)),     -1, SIGN(CD20) &gt; 0,      1, SIGN(CD20) &lt;0   )</formula>
    </cfRule>
    <cfRule type="expression" dxfId="2572" priority="90">
      <formula>INDEX($I$1:$I$300, ROW(CD20)) = 2</formula>
    </cfRule>
    <cfRule type="expression" dxfId="2571" priority="89">
      <formula>INDEX($I$1:$I$300, ROW(CD20)) = 1</formula>
    </cfRule>
    <cfRule type="expression" dxfId="2570" priority="88">
      <formula>INDEX($I$1:$I$300, ROW(CD20)) = 3</formula>
    </cfRule>
  </conditionalFormatting>
  <conditionalFormatting sqref="CD21:CE23">
    <cfRule type="expression" dxfId="2569" priority="33">
      <formula>INDEX($I$1:$I$300, ROW(CD20)) = 2</formula>
    </cfRule>
    <cfRule type="expression" dxfId="2568" priority="34">
      <formula>INDEX($I$1:$I$300, ROW(CD20)) = 1</formula>
    </cfRule>
    <cfRule type="expression" dxfId="2567" priority="35">
      <formula>INDEX($H$1:$H$300, ROW(CD21)) = 2</formula>
    </cfRule>
    <cfRule type="expression" dxfId="2566" priority="31">
      <formula>_xlfn.SWITCH(     INDEX($X$1:$X$300, ROW(CD21)),     -1, SIGN(CD21) &gt; 0,      1, SIGN(CD21) &lt;0   )</formula>
    </cfRule>
  </conditionalFormatting>
  <conditionalFormatting sqref="CD45:CE62">
    <cfRule type="expression" dxfId="2565" priority="86">
      <formula>_xlfn.SWITCH(     INDEX($X$1:$X$300, ROW(CD45)),     -1, SIGN(CD45) &gt; 0,      1, SIGN(CD45) &lt;0   )</formula>
    </cfRule>
    <cfRule type="expression" dxfId="2564" priority="85">
      <formula>INDEX($I$1:$I$300, ROW(CD45)) = 2</formula>
    </cfRule>
    <cfRule type="expression" dxfId="2563" priority="84">
      <formula>INDEX($I$1:$I$300, ROW(CD45)) = 1</formula>
    </cfRule>
    <cfRule type="expression" dxfId="2562" priority="83">
      <formula>INDEX($I$1:$I$300, ROW(CD45)) = 3</formula>
    </cfRule>
    <cfRule type="expression" dxfId="2561" priority="87">
      <formula>INDEX($H$1:$H$300, ROW($X45)) = 2</formula>
    </cfRule>
  </conditionalFormatting>
  <conditionalFormatting sqref="CD20:CI20 CD22:CE37 CD24:CI35 CD36:CK43 CD45:CI62 CF21:CI23 CG21:CH37">
    <cfRule type="expression" dxfId="2560" priority="93">
      <formula>_xlfn.SWITCH(     INDEX($X$1:$X$300, ROW(CD20)),     -1, SIGN(CD20) &gt; 0,      1, SIGN(CD20) &lt;0   )</formula>
    </cfRule>
  </conditionalFormatting>
  <conditionalFormatting sqref="CD20:CI20 CD22:CE37 CD24:CI35 CD36:CK43 CD45:CI62 CG21:CH37">
    <cfRule type="expression" dxfId="2559" priority="94">
      <formula>INDEX($I$1:$I$300, ROW(CD19)) = 3</formula>
    </cfRule>
  </conditionalFormatting>
  <conditionalFormatting sqref="CD20:CI20 CF21:CI23 CG21:CH37 CD22:CE37 CD24:CI35 CD36:CK43 CD45:CI62">
    <cfRule type="expression" dxfId="2558" priority="95">
      <formula>INDEX($I$1:$I$300, ROW(CD19)) = 2</formula>
    </cfRule>
    <cfRule type="expression" dxfId="2557" priority="96">
      <formula>INDEX($I$1:$I$300, ROW(CD19)) = 1</formula>
    </cfRule>
  </conditionalFormatting>
  <conditionalFormatting sqref="CD21:CI23">
    <cfRule type="expression" dxfId="2556" priority="32">
      <formula>INDEX($I$1:$I$300, ROW(CD20)) = 3</formula>
    </cfRule>
  </conditionalFormatting>
  <conditionalFormatting sqref="CJ20:CK37">
    <cfRule type="expression" dxfId="2555" priority="79">
      <formula>INDEX($I$1:$I$300, ROW(CJ20)) = 1</formula>
    </cfRule>
    <cfRule type="expression" dxfId="2554" priority="80">
      <formula>INDEX($I$1:$I$300, ROW(CJ20)) = 2</formula>
    </cfRule>
    <cfRule type="expression" dxfId="2553" priority="81">
      <formula>_xlfn.SWITCH(     INDEX($X$1:$X$300, ROW(CJ20)),     -1, SIGN(CJ20) &gt; 0,      1, SIGN(CJ20) &lt;0   )</formula>
    </cfRule>
    <cfRule type="expression" dxfId="2552" priority="82">
      <formula>INDEX($H$1:$H$300, ROW($X20)) = 2</formula>
    </cfRule>
    <cfRule type="expression" dxfId="2551" priority="78">
      <formula>INDEX($I$1:$I$300, ROW(CJ20)) = 3</formula>
    </cfRule>
  </conditionalFormatting>
  <conditionalFormatting sqref="CJ45:CK62">
    <cfRule type="expression" dxfId="2550" priority="76">
      <formula>_xlfn.SWITCH(     INDEX($X$1:$X$300, ROW(CJ45)),     -1, SIGN(CJ45) &gt; 0,      1, SIGN(CJ45) &lt;0   )</formula>
    </cfRule>
    <cfRule type="expression" dxfId="2549" priority="75">
      <formula>INDEX($I$1:$I$300, ROW(CJ45)) = 2</formula>
    </cfRule>
    <cfRule type="expression" dxfId="2548" priority="74">
      <formula>INDEX($I$1:$I$300, ROW(CJ45)) = 1</formula>
    </cfRule>
    <cfRule type="expression" dxfId="2547" priority="73">
      <formula>INDEX($I$1:$I$300, ROW(CJ45)) = 3</formula>
    </cfRule>
    <cfRule type="expression" dxfId="2546" priority="29">
      <formula>_xlfn.SWITCH(     INDEX($X$1:$X$300, ROW(CJ45)),     -1, SIGN(CJ45) &gt; 0,      1, SIGN(CJ45) &lt;0   )</formula>
    </cfRule>
    <cfRule type="expression" dxfId="2545" priority="28">
      <formula>INDEX($I$1:$I$300, ROW(CJ45)) = 2</formula>
    </cfRule>
    <cfRule type="expression" dxfId="2544" priority="27">
      <formula>INDEX($I$1:$I$300, ROW(CJ45)) = 1</formula>
    </cfRule>
    <cfRule type="expression" dxfId="2543" priority="26">
      <formula>INDEX($I$1:$I$300, ROW(CJ45)) = 3</formula>
    </cfRule>
    <cfRule type="expression" dxfId="2542" priority="30">
      <formula>INDEX($H$1:$H$300, ROW($X45)) = 2</formula>
    </cfRule>
    <cfRule type="expression" dxfId="2541" priority="77">
      <formula>INDEX($H$1:$H$300, ROW($X45)) = 2</formula>
    </cfRule>
  </conditionalFormatting>
  <conditionalFormatting sqref="CL19">
    <cfRule type="expression" dxfId="2540" priority="50">
      <formula>_xlfn.SWITCH(     INDEX($X$1:$X$300, ROW(CL19)),     -1, SIGN(CL19) &gt; 0,      1, SIGN(CL19) &lt;0   )</formula>
    </cfRule>
  </conditionalFormatting>
  <conditionalFormatting sqref="CL19:CN19">
    <cfRule type="expression" dxfId="2539" priority="14">
      <formula>INDEX($I$1:$I$300, ROW(CL19)) = 1</formula>
    </cfRule>
    <cfRule type="expression" dxfId="2538" priority="13">
      <formula>INDEX($I$1:$I$300, ROW(CL19)) = 3</formula>
    </cfRule>
    <cfRule type="expression" dxfId="2537" priority="15">
      <formula>INDEX($I$1:$I$300, ROW(CL19)) = 2</formula>
    </cfRule>
  </conditionalFormatting>
  <conditionalFormatting sqref="CL20:CN43 CL45:CN62 AD19:CC62">
    <cfRule type="expression" dxfId="2536" priority="113">
      <formula>_xlfn.SWITCH(     INDEX($X$1:$X$300, ROW(AD19)),     -1, SIGN(AD19) &gt; 0,      1, SIGN(AD19) &lt;0   )</formula>
    </cfRule>
  </conditionalFormatting>
  <conditionalFormatting sqref="CL44:CN44">
    <cfRule type="expression" dxfId="2535" priority="5">
      <formula>INDEX($I$1:$I$300, ROW(CL44)) = 2</formula>
    </cfRule>
    <cfRule type="expression" dxfId="2534" priority="4">
      <formula>INDEX($I$1:$I$300, ROW(CL44)) = 1</formula>
    </cfRule>
    <cfRule type="expression" dxfId="2533" priority="3">
      <formula>INDEX($I$1:$I$300, ROW(CL44)) = 3</formula>
    </cfRule>
    <cfRule type="expression" dxfId="2532" priority="2">
      <formula>_xlfn.SWITCH(     INDEX($X$1:$X$300, ROW(CL44)),     -1, SIGN(CL44) &gt; 0,      1, SIGN(CL44) &lt;0   )</formula>
    </cfRule>
  </conditionalFormatting>
  <conditionalFormatting sqref="CM10:CN11">
    <cfRule type="expression" dxfId="2531" priority="45">
      <formula>INDEX($H$1:$H$300, ROW($CM10)) = 2</formula>
    </cfRule>
  </conditionalFormatting>
  <conditionalFormatting sqref="CM11:CN11">
    <cfRule type="expression" dxfId="2530" priority="46">
      <formula>fmt_shadeOn(CM11)</formula>
    </cfRule>
  </conditionalFormatting>
  <conditionalFormatting sqref="CM19:CN19">
    <cfRule type="expression" dxfId="2529" priority="16">
      <formula>INDEX($H$1:$H$300, ROW($CM19)) = 2</formula>
    </cfRule>
    <cfRule type="expression" dxfId="2528" priority="12">
      <formula>_xlfn.SWITCH(     INDEX($X$1:$X$300, ROW(CM19)),     -1, SIGN(CM19) &gt; 0,      1, SIGN(CM19) &lt;0   )</formula>
    </cfRule>
    <cfRule type="expression" dxfId="2527" priority="11">
      <formula>IF($A$14, IF(CELL("protect", CM19) = 0, TRUE, FALSE))</formula>
    </cfRule>
  </conditionalFormatting>
  <conditionalFormatting sqref="CM20:CN43 CM45:CN62">
    <cfRule type="expression" dxfId="2526" priority="114">
      <formula>INDEX($H$1:$H$300, ROW(CM20)) = 2</formula>
    </cfRule>
  </conditionalFormatting>
  <conditionalFormatting sqref="CM21:CN23">
    <cfRule type="expression" dxfId="2525" priority="24">
      <formula>INDEX($H$1:$H$300, ROW(CM21)) = 2</formula>
    </cfRule>
    <cfRule type="expression" dxfId="2524" priority="112">
      <formula>INDEX($H$1:$H$300, ROW(CM21)) = 2</formula>
    </cfRule>
  </conditionalFormatting>
  <conditionalFormatting sqref="CM25:CN27">
    <cfRule type="expression" dxfId="2523" priority="22">
      <formula>INDEX($H$1:$H$300, ROW(CM25)) = 2</formula>
    </cfRule>
    <cfRule type="expression" dxfId="2522" priority="111">
      <formula>INDEX($H$1:$H$300, ROW(CM25)) = 2</formula>
    </cfRule>
  </conditionalFormatting>
  <conditionalFormatting sqref="CM29:CN30">
    <cfRule type="expression" dxfId="2521" priority="17">
      <formula>INDEX($H$1:$H$300, ROW(CM29)) = 2</formula>
    </cfRule>
    <cfRule type="expression" dxfId="2520" priority="110">
      <formula>INDEX($H$1:$H$300, ROW(CM29)) = 2</formula>
    </cfRule>
  </conditionalFormatting>
  <conditionalFormatting sqref="CM32:CN35">
    <cfRule type="expression" dxfId="2519" priority="109">
      <formula>INDEX($H$1:$H$300, ROW(CM32)) = 2</formula>
    </cfRule>
    <cfRule type="expression" dxfId="2518" priority="20">
      <formula>INDEX($H$1:$H$300, ROW(CM32)) = 2</formula>
    </cfRule>
  </conditionalFormatting>
  <conditionalFormatting sqref="CM44:CN44">
    <cfRule type="expression" dxfId="2517" priority="6">
      <formula>INDEX($H$1:$H$300, ROW($CM44)) = 2</formula>
    </cfRule>
    <cfRule type="expression" dxfId="2516" priority="1">
      <formula>IF($A$14, IF(CELL("protect", CM44) = 0, TRUE, FALSE))</formula>
    </cfRule>
  </conditionalFormatting>
  <conditionalFormatting sqref="CM46:CN48">
    <cfRule type="expression" dxfId="2515" priority="108">
      <formula>INDEX($H$1:$H$300, ROW(CM46)) = 2</formula>
    </cfRule>
  </conditionalFormatting>
  <conditionalFormatting sqref="CM50:CN52">
    <cfRule type="expression" dxfId="2514" priority="107">
      <formula>INDEX($H$1:$H$300, ROW(CM50)) = 2</formula>
    </cfRule>
  </conditionalFormatting>
  <conditionalFormatting sqref="CM54:CN55">
    <cfRule type="expression" dxfId="2513" priority="106">
      <formula>INDEX($H$1:$H$300, ROW(CM54)) = 2</formula>
    </cfRule>
  </conditionalFormatting>
  <conditionalFormatting sqref="CM57:CN60">
    <cfRule type="expression" dxfId="2512" priority="105">
      <formula>INDEX($H$1:$H$300, ROW(CM57)) = 2</formula>
    </cfRule>
  </conditionalFormatting>
  <dataValidations count="7">
    <dataValidation allowBlank="1" showInputMessage="1" sqref="CF12:CK12 CF14:CK14 CB45:CB63 CM5 AD4 CM4:CN4 AF4:BZ4 AF8:BZ8 CG12:CH38 AE9:BZ15 AD8:AD15 CI13:CI19 AD11:BZ14 AJ7:AN7 AO5:BZ7 AM5:AN6 CD12:CE15 CF13 CF15 AH5:AK5 AG5:AG6 AH6:AJ6 CJ12:CK38 CJ44:CK62 CC16 CL43:CN43 CD44:CF44 CD45:CE62 AD16:BZ20 AD24:BZ24 AD28:BZ28 AD31:BZ31 CM11:CN20 AD49:BZ49 AD53:BZ53 AD56:BZ56 CG44:CH62 CM24:CN24 CM28:CN28 CM31:CN31 AD36:BZ37 CL45:CL63 AD61:BZ62 CM44:CN62 CG39:CL40 CF46:CF62 CM36:CN38 CB20:CB43 AD41:BZ45 CI44 CD16:CF40" xr:uid="{2F86E1C7-5865-43F5-BE8B-442847746B7E}"/>
    <dataValidation allowBlank="1" showInputMessage="1" promptTitle="Company Reporting Currency" prompt="You are not supposed to change the currency display here. " sqref="AM5:AM6" xr:uid="{EC2FA005-2E56-4650-B83F-148DEF472A43}"/>
    <dataValidation allowBlank="1" promptTitle="What is this for?" prompt="You can overwrite the system year end to test the model. Please remove them or switch it to the factual (provided below) to avoid confusion. " sqref="AK6" xr:uid="{4E5026DC-9D0D-4CEE-A219-77B3E1B46735}"/>
    <dataValidation type="whole" allowBlank="1" showInputMessage="1" promptTitle="Sign" prompt="1=Positive/Plus, -1 = Negatives/Minus; 0 =Equal_x000a_" sqref="X41:X42" xr:uid="{742A5A21-EEAD-4FC9-9307-047EDDD01952}">
      <formula1>-1</formula1>
      <formula2>1</formula2>
    </dataValidation>
    <dataValidation allowBlank="1" showInputMessage="1" prompt="Display Unit can be changed in the PL sheet only. " sqref="AL5:AL6" xr:uid="{0728E95D-A4E9-423F-949B-5C0713C8F079}"/>
    <dataValidation type="decimal" operator="notEqual" allowBlank="1" showInputMessage="1" sqref="CM29:CN30 AD50:BZ52 CM32:CN35 AD21:BZ23 AD25:BZ27 AD32:BZ35 AD46:BZ48 AD29:BZ30 AD54:BZ55 CM21:CN23 CM25:CN27 AD57:BZ60" xr:uid="{B9EF4040-577A-496B-B365-6A5068315641}">
      <formula1>9999999999999990000</formula1>
    </dataValidation>
    <dataValidation type="list" allowBlank="1" showInputMessage="1" showErrorMessage="1" sqref="K10" xr:uid="{812A1DAB-4D6F-4432-B1CA-11F35D32E3D4}">
      <formula1>"1,0"</formula1>
    </dataValidation>
  </dataValidations>
  <hyperlinks>
    <hyperlink ref="AE6" location="val_company" display="val_company" xr:uid="{7A847CF9-2029-4077-9E0B-539F2DB67043}"/>
    <hyperlink ref="AL6" location="val_displayUnit" display="val_displayUnit" xr:uid="{F84F52FF-94A1-4266-B50F-05AED6772313}"/>
  </hyperlinks>
  <pageMargins left="0.25" right="0.25" top="0.75" bottom="0.75" header="0.3" footer="0.3"/>
  <pageSetup paperSize="8" fitToHeight="0" orientation="portrait"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38" id="{D630D2AF-FD68-47E1-A4CE-7F0D72FF23C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Z20:Z40 Z45:Z62 Z12:Z14</xm:sqref>
        </x14:conditionalFormatting>
        <x14:conditionalFormatting xmlns:xm="http://schemas.microsoft.com/office/excel/2006/main">
          <x14:cfRule type="iconSet" priority="125" id="{4B13A54B-D985-4A1A-9244-2C4F8D3527E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126" id="{B3F3B60F-2912-4C94-8775-C6C51533293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AD41:BZ41</xm:sqref>
        </x14:conditionalFormatting>
        <x14:conditionalFormatting xmlns:xm="http://schemas.microsoft.com/office/excel/2006/main">
          <x14:cfRule type="iconSet" priority="52" id="{9382CF8C-7C74-40E8-8CCE-57C8D0D1B0E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CM17:CN17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B654280A-5A25-4129-834A-5CEA898F4A26}">
          <x14:formula1>
            <xm:f>Developer!$B$52:$B$55</xm:f>
          </x14:formula1>
          <xm:sqref>AL6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AECE-9711-4F24-A44D-5FE32D84D87F}">
  <sheetPr codeName="Sheet8">
    <tabColor rgb="FF92D050"/>
  </sheetPr>
  <dimension ref="A1:EP70"/>
  <sheetViews>
    <sheetView topLeftCell="AA9" zoomScale="70" zoomScaleNormal="70" workbookViewId="0">
      <selection activeCell="AI34" sqref="AI34:BS49"/>
    </sheetView>
  </sheetViews>
  <sheetFormatPr defaultColWidth="12.3046875" defaultRowHeight="15.5" outlineLevelCol="1"/>
  <cols>
    <col min="1" max="11" width="19.3046875" customWidth="1" outlineLevel="1"/>
    <col min="12" max="14" width="4.07421875" customWidth="1" outlineLevel="1"/>
    <col min="15" max="15" width="6.69140625" customWidth="1"/>
    <col min="16" max="17" width="2.69140625" customWidth="1" outlineLevel="1"/>
    <col min="18" max="18" width="2.53515625" customWidth="1" outlineLevel="1"/>
    <col min="19" max="19" width="2.69140625" customWidth="1" outlineLevel="1"/>
    <col min="20" max="20" width="55.765625" customWidth="1" outlineLevel="1"/>
    <col min="21" max="21" width="66" customWidth="1" outlineLevel="1"/>
    <col min="22" max="22" width="1.84375" customWidth="1" outlineLevel="1"/>
    <col min="23" max="23" width="2.3046875" customWidth="1"/>
    <col min="24" max="24" width="11.3046875" customWidth="1"/>
    <col min="25" max="25" width="4.23046875" customWidth="1"/>
    <col min="26" max="26" width="44.69140625" customWidth="1"/>
    <col min="27" max="27" width="4.23046875" customWidth="1"/>
    <col min="28" max="28" width="4.53515625" customWidth="1"/>
    <col min="29" max="29" width="44.69140625" customWidth="1"/>
    <col min="30" max="30" width="12.53515625" customWidth="1"/>
    <col min="31" max="33" width="17.84375" customWidth="1"/>
    <col min="34" max="34" width="4.84375" customWidth="1"/>
    <col min="35" max="66" width="17.84375" customWidth="1"/>
    <col min="67" max="67" width="17.84375" customWidth="1" outlineLevel="1"/>
    <col min="68" max="70" width="12.3046875" customWidth="1" outlineLevel="1"/>
    <col min="71" max="72" width="17.84375" customWidth="1" outlineLevel="1"/>
    <col min="73" max="73" width="23.765625" customWidth="1" outlineLevel="1"/>
    <col min="74" max="78" width="17.84375" customWidth="1" outlineLevel="1"/>
    <col min="79" max="82" width="17.84375" customWidth="1"/>
    <col min="83" max="83" width="15.3046875" customWidth="1"/>
    <col min="84" max="85" width="17.84375" customWidth="1"/>
    <col min="86" max="86" width="12.3046875" customWidth="1"/>
    <col min="87" max="88" width="17.84375" customWidth="1"/>
    <col min="89" max="89" width="12.3046875" customWidth="1"/>
    <col min="90" max="91" width="17.84375" customWidth="1"/>
    <col min="92" max="97" width="12.3046875" customWidth="1"/>
    <col min="98" max="128" width="12.3046875" customWidth="1" outlineLevel="1"/>
    <col min="129" max="129" width="12.3046875" outlineLevel="1" collapsed="1"/>
    <col min="130" max="146" width="12.3046875" outlineLevel="1"/>
  </cols>
  <sheetData>
    <row r="1" spans="1:113" ht="5.5" customHeight="1">
      <c r="A1" s="2050" t="s">
        <v>1857</v>
      </c>
      <c r="B1" s="2046" t="s">
        <v>1856</v>
      </c>
      <c r="C1" s="2046"/>
      <c r="E1" s="37"/>
      <c r="F1" s="37"/>
      <c r="G1" s="821"/>
      <c r="H1" s="821"/>
      <c r="I1" s="821"/>
      <c r="J1" s="822"/>
      <c r="K1" s="822"/>
      <c r="L1" s="108"/>
      <c r="M1" s="108"/>
      <c r="N1" s="108"/>
      <c r="O1" s="115"/>
      <c r="X1" s="37"/>
      <c r="Y1" s="37"/>
      <c r="AD1" s="37"/>
      <c r="AE1" s="537"/>
      <c r="AF1" s="37"/>
    </row>
    <row r="2" spans="1:113" ht="9" hidden="1" customHeight="1">
      <c r="A2" s="2050" t="s">
        <v>255</v>
      </c>
      <c r="B2" s="2046"/>
      <c r="C2" s="2046"/>
      <c r="E2" s="37"/>
      <c r="F2" s="37"/>
      <c r="G2" s="821"/>
      <c r="H2" s="821"/>
      <c r="I2" s="821"/>
      <c r="J2" s="822"/>
      <c r="K2" s="822"/>
      <c r="L2" s="108"/>
      <c r="M2" s="108"/>
      <c r="N2" s="108"/>
      <c r="O2" s="115"/>
      <c r="X2" s="37"/>
      <c r="Y2" s="37"/>
      <c r="AD2" s="37"/>
      <c r="AE2" s="537"/>
      <c r="AF2" s="37"/>
    </row>
    <row r="3" spans="1:113" ht="4.1500000000000004" customHeight="1" collapsed="1">
      <c r="A3" s="2050" t="s">
        <v>256</v>
      </c>
      <c r="B3" s="2046"/>
      <c r="C3" s="2046"/>
      <c r="E3" s="37"/>
      <c r="F3" s="37"/>
      <c r="G3" s="821"/>
      <c r="H3" s="821"/>
      <c r="I3" s="821"/>
      <c r="J3" s="822"/>
      <c r="K3" s="822"/>
      <c r="L3" s="108"/>
      <c r="M3" s="108"/>
      <c r="N3" s="108"/>
      <c r="O3" s="3003" t="s">
        <v>23</v>
      </c>
      <c r="P3" s="15"/>
      <c r="Q3" s="15" t="s">
        <v>257</v>
      </c>
      <c r="R3" s="15" t="s">
        <v>257</v>
      </c>
      <c r="S3" s="15" t="s">
        <v>257</v>
      </c>
      <c r="T3" s="15" t="s">
        <v>257</v>
      </c>
      <c r="U3" s="152" t="s">
        <v>257</v>
      </c>
      <c r="V3" s="38"/>
      <c r="X3" s="1152"/>
      <c r="Y3" s="144"/>
      <c r="Z3" s="15"/>
      <c r="AA3" s="15"/>
      <c r="AB3" s="15"/>
      <c r="AC3" s="143"/>
      <c r="AD3" s="144"/>
      <c r="AE3" s="535"/>
      <c r="AF3" s="144"/>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row>
    <row r="4" spans="1:113" ht="72" customHeight="1">
      <c r="A4" s="2050"/>
      <c r="B4" s="2046"/>
      <c r="C4" s="2046"/>
      <c r="M4" s="108"/>
      <c r="N4" s="108"/>
      <c r="O4" s="3004"/>
      <c r="P4" s="3008" t="e" cm="1" vm="2">
        <f t="array" ref="P4">IF(LEFT($A$1,3) = "unp", icon_unlock, icon_lock)</f>
        <v>#VALUE!</v>
      </c>
      <c r="Q4" s="3008"/>
      <c r="R4" s="3008"/>
      <c r="S4" s="153" t="s">
        <v>257</v>
      </c>
      <c r="T4" s="153" t="e" vm="8">
        <f>PL!S4</f>
        <v>#VALUE!</v>
      </c>
      <c r="U4" s="153"/>
      <c r="V4" s="39"/>
      <c r="X4" s="3000"/>
      <c r="Y4" s="3000"/>
      <c r="Z4" s="3001" t="e" vm="1">
        <f ca="1">_xlfn.IMAGE(INDEX(PM_Support[COMPANY_LOGO_URL],MATCH(val_company,PM_Support[COMPANY_NAME],0)))</f>
        <v>#VALUE!</v>
      </c>
      <c r="AA4" s="3001"/>
      <c r="AB4" s="2"/>
      <c r="AC4" s="734"/>
      <c r="AD4" s="101"/>
      <c r="AE4" s="734"/>
      <c r="AF4" s="734"/>
      <c r="AG4" s="734"/>
      <c r="AH4" s="734"/>
      <c r="AI4" s="734"/>
      <c r="AJ4" s="138"/>
      <c r="AK4" s="138"/>
      <c r="AL4" s="138"/>
      <c r="AM4" s="138"/>
      <c r="AN4" s="138"/>
      <c r="AO4" s="138"/>
      <c r="AP4" s="146"/>
      <c r="AQ4" s="146"/>
      <c r="AR4" s="146"/>
      <c r="AS4" s="146"/>
      <c r="AT4" s="146"/>
      <c r="AU4" s="146"/>
      <c r="AV4" s="146"/>
      <c r="AW4" s="146"/>
      <c r="AX4" s="146"/>
      <c r="AY4" s="138"/>
      <c r="AZ4" s="138"/>
      <c r="BA4" s="138"/>
      <c r="BB4" s="138"/>
      <c r="BC4" s="138"/>
      <c r="BD4" s="138"/>
      <c r="BE4" s="138"/>
      <c r="BF4" s="138"/>
      <c r="BG4" s="138"/>
      <c r="BH4" s="138"/>
      <c r="BI4" s="138"/>
      <c r="BJ4" s="138"/>
      <c r="BK4" s="138"/>
      <c r="BL4" s="138"/>
      <c r="BM4" s="138"/>
      <c r="BN4" s="138"/>
      <c r="BO4" s="138"/>
      <c r="BP4" s="138"/>
      <c r="BQ4" s="138"/>
      <c r="BR4" s="138"/>
      <c r="BS4" s="138"/>
    </row>
    <row r="5" spans="1:113" ht="48.65" customHeight="1">
      <c r="A5" s="31"/>
      <c r="E5" s="37"/>
      <c r="F5" s="37"/>
      <c r="G5" s="821"/>
      <c r="H5" s="821"/>
      <c r="I5" s="821"/>
      <c r="J5" s="822"/>
      <c r="K5" s="822"/>
      <c r="L5" s="108"/>
      <c r="M5" s="108"/>
      <c r="N5" s="108"/>
      <c r="O5" s="3004"/>
      <c r="P5" s="101"/>
      <c r="Q5" s="153" t="s">
        <v>257</v>
      </c>
      <c r="R5" s="101" t="s">
        <v>257</v>
      </c>
      <c r="S5" s="153" t="s">
        <v>257</v>
      </c>
      <c r="T5" s="3005" t="s">
        <v>25</v>
      </c>
      <c r="U5" s="3005"/>
      <c r="V5" s="39"/>
      <c r="X5" s="1153"/>
      <c r="Y5" s="805"/>
      <c r="Z5" s="210" t="s">
        <v>258</v>
      </c>
      <c r="AA5" s="2"/>
      <c r="AB5" s="2"/>
      <c r="AC5" s="734"/>
      <c r="AD5" s="126"/>
      <c r="AE5" s="734"/>
      <c r="AF5" s="734"/>
      <c r="AG5" s="734"/>
      <c r="AH5" s="734"/>
      <c r="AI5" s="734"/>
      <c r="AJ5" s="138"/>
      <c r="AK5" s="138"/>
      <c r="AL5" s="22"/>
      <c r="AM5" s="22"/>
      <c r="AN5" s="22"/>
      <c r="AO5" s="22"/>
      <c r="AP5" s="22"/>
      <c r="AQ5" s="22"/>
      <c r="AR5" s="22"/>
      <c r="AS5" s="22"/>
      <c r="AT5" s="22"/>
      <c r="AU5" s="22"/>
      <c r="AV5" s="22"/>
      <c r="AW5" s="22"/>
      <c r="AX5" s="22"/>
      <c r="AY5" s="138"/>
      <c r="AZ5" s="138"/>
      <c r="BA5" s="138"/>
      <c r="BB5" s="138"/>
      <c r="BC5" s="138"/>
      <c r="BD5" s="138"/>
      <c r="BE5" s="138"/>
      <c r="BF5" s="138"/>
      <c r="BG5" s="138"/>
      <c r="BH5" s="138"/>
      <c r="BI5" s="148"/>
      <c r="BJ5" s="138"/>
      <c r="BK5" s="138"/>
      <c r="BL5" s="138"/>
      <c r="BM5" s="138"/>
      <c r="BN5" s="138"/>
      <c r="BO5" s="138"/>
      <c r="BP5" s="138"/>
      <c r="BQ5" s="138"/>
      <c r="BR5" s="138"/>
      <c r="BS5" s="138"/>
    </row>
    <row r="6" spans="1:113" ht="21.75" customHeight="1">
      <c r="A6" s="1359"/>
      <c r="B6" s="1075"/>
      <c r="C6" s="1075"/>
      <c r="D6" s="1075"/>
      <c r="E6" s="586"/>
      <c r="F6" s="585"/>
      <c r="G6" s="585"/>
      <c r="H6" s="585"/>
      <c r="I6" s="586"/>
      <c r="J6" s="586"/>
      <c r="K6" s="586"/>
      <c r="L6" s="108"/>
      <c r="M6" s="108"/>
      <c r="N6" s="108"/>
      <c r="O6" s="3004"/>
      <c r="P6" s="101"/>
      <c r="Q6" s="153" t="s">
        <v>257</v>
      </c>
      <c r="R6" s="153" t="s">
        <v>257</v>
      </c>
      <c r="S6" s="153" t="s">
        <v>257</v>
      </c>
      <c r="T6" s="3005"/>
      <c r="U6" s="3005"/>
      <c r="V6" s="39"/>
      <c r="X6" s="1154"/>
      <c r="Y6" s="805"/>
      <c r="Z6" s="734"/>
      <c r="AA6" s="734"/>
      <c r="AB6" s="734"/>
      <c r="AC6" s="734"/>
      <c r="AD6" s="126"/>
      <c r="AE6" s="734"/>
      <c r="AF6" s="734"/>
      <c r="AG6" s="734"/>
      <c r="AH6" s="734"/>
      <c r="AI6" s="734"/>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row>
    <row r="7" spans="1:113" ht="39" customHeight="1">
      <c r="A7" s="1299"/>
      <c r="B7" s="1299"/>
      <c r="C7" s="1692" t="s">
        <v>259</v>
      </c>
      <c r="D7" s="1690" t="s">
        <v>260</v>
      </c>
      <c r="E7" s="1692">
        <v>2</v>
      </c>
      <c r="F7" s="1360"/>
      <c r="G7" s="823"/>
      <c r="H7" s="823"/>
      <c r="I7" s="731"/>
      <c r="J7" s="731"/>
      <c r="K7" s="824"/>
      <c r="L7" s="108"/>
      <c r="M7" s="108"/>
      <c r="N7" s="108"/>
      <c r="O7" s="3004"/>
      <c r="P7" s="101"/>
      <c r="Q7" s="126" t="s">
        <v>257</v>
      </c>
      <c r="R7" s="126" t="s">
        <v>257</v>
      </c>
      <c r="S7" s="126" t="s">
        <v>257</v>
      </c>
      <c r="T7" s="2283" t="s">
        <v>32</v>
      </c>
      <c r="U7" s="154" t="s">
        <v>257</v>
      </c>
      <c r="V7" s="39"/>
      <c r="X7" s="94"/>
      <c r="Y7" s="264"/>
      <c r="Z7" s="264"/>
      <c r="AA7" s="264"/>
      <c r="AB7" s="264"/>
      <c r="AC7" s="264"/>
      <c r="AD7" s="123"/>
      <c r="AE7" s="593"/>
      <c r="AF7" s="123"/>
      <c r="AG7" s="101"/>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row>
    <row r="8" spans="1:113" ht="12" customHeight="1">
      <c r="A8" s="1299"/>
      <c r="B8" s="1303"/>
      <c r="C8" s="1303"/>
      <c r="D8" s="697"/>
      <c r="E8" s="697"/>
      <c r="F8" s="1361"/>
      <c r="G8" s="823"/>
      <c r="H8" s="823"/>
      <c r="I8" s="572"/>
      <c r="J8" s="572"/>
      <c r="K8" s="572"/>
      <c r="O8" s="3004"/>
      <c r="P8" s="101"/>
      <c r="Q8" s="18" t="s">
        <v>257</v>
      </c>
      <c r="R8" s="18" t="s">
        <v>257</v>
      </c>
      <c r="S8" s="101" t="s">
        <v>257</v>
      </c>
      <c r="T8" s="101" t="s">
        <v>257</v>
      </c>
      <c r="U8" s="101" t="s">
        <v>257</v>
      </c>
      <c r="V8" s="39"/>
      <c r="X8" s="767"/>
      <c r="Y8" s="126"/>
      <c r="Z8" s="101"/>
      <c r="AA8" s="101"/>
      <c r="AB8" s="101"/>
      <c r="AC8" s="101"/>
      <c r="AD8" s="126"/>
      <c r="AE8" s="1064"/>
      <c r="AF8" s="126"/>
      <c r="AG8" s="101"/>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row>
    <row r="9" spans="1:113" ht="25">
      <c r="A9" s="1299"/>
      <c r="B9" s="1303"/>
      <c r="C9" s="1303"/>
      <c r="D9" s="697"/>
      <c r="E9" s="697"/>
      <c r="F9" s="1361"/>
      <c r="G9" s="823"/>
      <c r="H9" s="823"/>
      <c r="I9" s="572"/>
      <c r="J9" s="572"/>
      <c r="K9" s="572"/>
      <c r="O9" s="3004"/>
      <c r="P9" s="101"/>
      <c r="Q9" s="373"/>
      <c r="R9" s="373"/>
      <c r="S9" s="101"/>
      <c r="T9" s="3009" t="s">
        <v>261</v>
      </c>
      <c r="U9" s="3009"/>
      <c r="V9" s="39"/>
      <c r="X9" s="2053" t="s">
        <v>262</v>
      </c>
      <c r="Y9" s="236"/>
      <c r="Z9" s="236"/>
      <c r="AA9" s="236"/>
      <c r="AB9" s="236"/>
      <c r="AC9" s="236"/>
      <c r="AD9" s="236"/>
      <c r="AE9" s="236"/>
      <c r="AF9" s="236"/>
      <c r="AG9" s="534"/>
      <c r="AH9" s="534"/>
      <c r="AI9" s="236"/>
      <c r="AJ9" s="236"/>
      <c r="AK9" s="236"/>
      <c r="AL9" s="236"/>
      <c r="AM9" s="720"/>
      <c r="AN9" s="720"/>
      <c r="AO9" s="720"/>
      <c r="AP9" s="720"/>
      <c r="AQ9" s="534"/>
      <c r="AR9" s="534"/>
      <c r="AS9" s="534"/>
      <c r="AT9" s="534"/>
      <c r="AU9" s="534"/>
      <c r="AV9" s="534"/>
      <c r="AW9" s="534"/>
      <c r="AX9" s="534"/>
      <c r="AY9" s="534"/>
      <c r="AZ9" s="534"/>
      <c r="BA9" s="534"/>
      <c r="BB9" s="534"/>
      <c r="BC9" s="534"/>
      <c r="BD9" s="534"/>
      <c r="BE9" s="534"/>
      <c r="BF9" s="534"/>
      <c r="BG9" s="534"/>
      <c r="BH9" s="705"/>
      <c r="BI9" s="705"/>
      <c r="BJ9" s="705"/>
      <c r="BK9" s="705"/>
      <c r="BL9" s="705"/>
      <c r="BM9" s="705"/>
      <c r="BN9" s="705"/>
      <c r="BO9" s="705"/>
      <c r="BP9" s="705"/>
      <c r="BQ9" s="705"/>
      <c r="BR9" s="705"/>
      <c r="BS9" s="705"/>
    </row>
    <row r="10" spans="1:113" s="1376" customFormat="1" ht="24.65" customHeight="1">
      <c r="A10" s="1374"/>
      <c r="B10" s="1303"/>
      <c r="C10" s="1691" t="s">
        <v>263</v>
      </c>
      <c r="D10" s="1689" t="s">
        <v>263</v>
      </c>
      <c r="E10" s="1691" t="s">
        <v>264</v>
      </c>
      <c r="F10" s="1361"/>
      <c r="G10" s="1375"/>
      <c r="H10" s="1375"/>
      <c r="I10" s="719" t="s">
        <v>265</v>
      </c>
      <c r="J10" s="852"/>
      <c r="K10" s="852"/>
      <c r="L10" s="1671"/>
      <c r="M10" s="1671"/>
      <c r="N10" s="1671"/>
      <c r="O10" s="1679"/>
      <c r="P10" s="1680"/>
      <c r="Q10" s="1681"/>
      <c r="R10" s="1681"/>
      <c r="S10" s="1680"/>
      <c r="T10" s="3009"/>
      <c r="U10" s="3009"/>
      <c r="V10" s="1682"/>
      <c r="W10" s="1671"/>
      <c r="X10" s="1377"/>
      <c r="Y10" s="1378"/>
      <c r="Z10" s="2174" t="s">
        <v>266</v>
      </c>
      <c r="AA10" s="1378"/>
      <c r="AB10" s="1378"/>
      <c r="AC10" s="1378"/>
      <c r="AD10" s="1378"/>
      <c r="AE10" s="1378"/>
      <c r="AF10" s="1378"/>
      <c r="AG10" s="1379"/>
      <c r="AH10" s="1379"/>
      <c r="AI10" s="1378"/>
      <c r="AJ10" s="1378"/>
      <c r="AK10" s="1378"/>
      <c r="AL10" s="1378"/>
      <c r="AM10" s="1380"/>
      <c r="AN10" s="1380"/>
      <c r="AO10" s="1380"/>
      <c r="AP10" s="1380"/>
      <c r="AQ10" s="1379"/>
      <c r="AR10" s="1379"/>
      <c r="AS10" s="1379"/>
      <c r="AT10" s="1379"/>
      <c r="AU10" s="1379"/>
      <c r="AV10" s="1379"/>
      <c r="AW10" s="1379"/>
      <c r="AX10" s="1379"/>
      <c r="AY10" s="1379"/>
      <c r="AZ10" s="1379"/>
      <c r="BA10" s="1379"/>
      <c r="BB10" s="1379"/>
      <c r="BC10" s="1379"/>
      <c r="BD10" s="1379"/>
      <c r="BE10" s="1379"/>
      <c r="BF10" s="1379"/>
      <c r="BG10" s="1379"/>
      <c r="BH10" s="1381"/>
      <c r="BI10" s="1381"/>
      <c r="BJ10" s="1381"/>
      <c r="BK10" s="1381"/>
      <c r="BL10" s="1381"/>
      <c r="BM10" s="1381"/>
      <c r="BN10" s="1381"/>
      <c r="BO10" s="1381"/>
      <c r="BP10" s="1381"/>
      <c r="BQ10" s="1381"/>
      <c r="BR10" s="1381"/>
      <c r="BS10" s="1381"/>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113" ht="25">
      <c r="A11" s="1382"/>
      <c r="B11" s="1303"/>
      <c r="C11" s="1692" t="s">
        <v>259</v>
      </c>
      <c r="D11" s="1690" t="s">
        <v>260</v>
      </c>
      <c r="E11" s="1692">
        <v>1</v>
      </c>
      <c r="F11" s="1361"/>
      <c r="G11" s="823"/>
      <c r="H11" s="823"/>
      <c r="I11" s="731"/>
      <c r="J11" s="1383"/>
      <c r="K11" s="1383"/>
      <c r="O11" s="372"/>
      <c r="P11" s="101"/>
      <c r="Q11" s="101"/>
      <c r="R11" s="101"/>
      <c r="S11" s="101"/>
      <c r="T11" s="1833"/>
      <c r="U11" s="1834"/>
      <c r="V11" s="39"/>
      <c r="X11" s="1387" t="s">
        <v>199</v>
      </c>
      <c r="Y11" s="1384"/>
      <c r="Z11" s="495" t="s">
        <v>267</v>
      </c>
      <c r="AA11" s="495"/>
      <c r="AB11" s="495"/>
      <c r="AC11" s="1384"/>
      <c r="AD11" s="1384"/>
      <c r="AE11" s="1384"/>
      <c r="AF11" s="1384"/>
      <c r="AG11" s="1385"/>
      <c r="AH11" s="1385"/>
      <c r="AI11" s="1384"/>
      <c r="AJ11" s="1384"/>
      <c r="AK11" s="1384"/>
      <c r="AL11" s="1384"/>
      <c r="AM11" s="1386"/>
      <c r="AN11" s="1386"/>
      <c r="AO11" s="1386"/>
      <c r="AP11" s="1386"/>
      <c r="AQ11" s="1385"/>
      <c r="AR11" s="1385"/>
      <c r="AS11" s="1385"/>
      <c r="AT11" s="1385"/>
      <c r="AU11" s="1385"/>
      <c r="AV11" s="1385"/>
      <c r="AW11" s="1385"/>
      <c r="AX11" s="1385"/>
      <c r="AY11" s="1385"/>
      <c r="AZ11" s="1385"/>
      <c r="BA11" s="1385"/>
      <c r="BB11" s="1385"/>
      <c r="BC11" s="1385"/>
      <c r="BD11" s="1385"/>
      <c r="BE11" s="1385"/>
      <c r="BF11" s="1385"/>
      <c r="BG11" s="1385"/>
      <c r="BH11" s="705"/>
      <c r="BI11" s="705"/>
      <c r="BJ11" s="705"/>
      <c r="BK11" s="705"/>
      <c r="BL11" s="705"/>
      <c r="BM11" s="705"/>
      <c r="BN11" s="705"/>
      <c r="BO11" s="705"/>
      <c r="BP11" s="705"/>
      <c r="BQ11" s="705"/>
      <c r="BR11" s="705"/>
      <c r="BS11" s="705"/>
    </row>
    <row r="12" spans="1:113" ht="25">
      <c r="A12" s="1382"/>
      <c r="B12" s="1303"/>
      <c r="C12" s="1692" t="s">
        <v>268</v>
      </c>
      <c r="D12" s="1690" t="s">
        <v>269</v>
      </c>
      <c r="E12" s="1692">
        <v>2</v>
      </c>
      <c r="F12" s="1361"/>
      <c r="G12" s="823"/>
      <c r="H12" s="823"/>
      <c r="I12" s="32" t="str" cm="1">
        <f t="array" ref="I12">_xlfn.LAMBDA(_xlpm.KPIName,_xlpm.Value,  _xlfn.LET(_xlpm.Fmt, _xlfn.XLOOKUP(_xlpm.KPIName, $Z$33:$Z$51, $AD$33:$AD$51, "Integer"), _xlpm.FormatString, _xlfn.XLOOKUP(_xlpm.Fmt,$C$11:$C$16,$D$11:$D$16,"#,###"), _xlpm.ApplyFmt, TEXT(_xlpm.Value, _xlpm.FormatString), _xlpm.ApplyFmt))(Z34,25)</f>
        <v>25</v>
      </c>
      <c r="J12" s="1383"/>
      <c r="K12" s="1383"/>
      <c r="O12" s="372"/>
      <c r="P12" s="101"/>
      <c r="Q12" s="52"/>
      <c r="R12" s="101"/>
      <c r="S12" s="101"/>
      <c r="T12" s="1833"/>
      <c r="U12" s="1834"/>
      <c r="V12" s="39"/>
      <c r="X12" s="1387"/>
      <c r="Y12" s="1384"/>
      <c r="Z12" s="495" t="s">
        <v>270</v>
      </c>
      <c r="AA12" s="495"/>
      <c r="AB12" s="495"/>
      <c r="AC12" s="1384"/>
      <c r="AD12" s="1384"/>
      <c r="AE12" s="1384"/>
      <c r="AF12" s="1384"/>
      <c r="AG12" s="1385"/>
      <c r="AH12" s="1385"/>
      <c r="AI12" s="1384"/>
      <c r="AJ12" s="1384"/>
      <c r="AK12" s="1384"/>
      <c r="AL12" s="1384"/>
      <c r="AM12" s="1386"/>
      <c r="AN12" s="1386"/>
      <c r="AO12" s="1386"/>
      <c r="AP12" s="1386"/>
      <c r="AQ12" s="1385"/>
      <c r="AR12" s="1385"/>
      <c r="AS12" s="1385"/>
      <c r="AT12" s="1385"/>
      <c r="AU12" s="1385"/>
      <c r="AV12" s="1385"/>
      <c r="AW12" s="1385"/>
      <c r="AX12" s="1385"/>
      <c r="AY12" s="1385"/>
      <c r="AZ12" s="1385"/>
      <c r="BA12" s="1385"/>
      <c r="BB12" s="1385"/>
      <c r="BC12" s="1385"/>
      <c r="BD12" s="1385"/>
      <c r="BE12" s="1385"/>
      <c r="BF12" s="1385"/>
      <c r="BG12" s="1385"/>
      <c r="BH12" s="705"/>
      <c r="BI12" s="705"/>
      <c r="BJ12" s="705"/>
      <c r="BK12" s="705"/>
      <c r="BL12" s="705"/>
      <c r="BM12" s="705"/>
      <c r="BN12" s="705"/>
      <c r="BO12" s="705"/>
      <c r="BP12" s="705"/>
      <c r="BQ12" s="705"/>
      <c r="BR12" s="705"/>
      <c r="BS12" s="705"/>
    </row>
    <row r="13" spans="1:113" ht="16.399999999999999" customHeight="1">
      <c r="A13" s="1299"/>
      <c r="B13" s="1303"/>
      <c r="C13" s="1692" t="s">
        <v>271</v>
      </c>
      <c r="D13" s="1690" t="s">
        <v>272</v>
      </c>
      <c r="E13" s="1692">
        <v>3</v>
      </c>
      <c r="F13" s="1361"/>
      <c r="G13" s="823"/>
      <c r="H13" s="823"/>
      <c r="I13" s="572"/>
      <c r="J13" s="572"/>
      <c r="K13" s="572"/>
      <c r="O13" s="372"/>
      <c r="P13" s="101"/>
      <c r="Q13" s="52"/>
      <c r="R13" s="101"/>
      <c r="S13" s="101"/>
      <c r="T13" s="1834"/>
      <c r="U13" s="1834"/>
      <c r="V13" s="39"/>
      <c r="X13" s="1067"/>
      <c r="Y13" s="23"/>
      <c r="Z13" s="1388" t="s">
        <v>273</v>
      </c>
      <c r="AA13" s="1388"/>
      <c r="AB13" s="1388"/>
      <c r="AC13" s="23"/>
      <c r="AD13" s="88"/>
      <c r="AE13" s="23"/>
      <c r="AF13" s="88"/>
      <c r="AG13" s="23"/>
      <c r="AH13" s="324"/>
      <c r="AI13" s="2087" t="str">
        <f>$X$14</f>
        <v>Actual</v>
      </c>
      <c r="AJ13" s="2087" t="str">
        <f t="shared" ref="AJ13:BS13" si="0">$X$14</f>
        <v>Actual</v>
      </c>
      <c r="AK13" s="2087" t="str">
        <f t="shared" si="0"/>
        <v>Actual</v>
      </c>
      <c r="AL13" s="2087" t="str">
        <f t="shared" si="0"/>
        <v>Actual</v>
      </c>
      <c r="AM13" s="2087" t="str">
        <f t="shared" si="0"/>
        <v>Actual</v>
      </c>
      <c r="AN13" s="2087" t="str">
        <f t="shared" si="0"/>
        <v>Actual</v>
      </c>
      <c r="AO13" s="2087" t="str">
        <f t="shared" si="0"/>
        <v>Actual</v>
      </c>
      <c r="AP13" s="2087" t="str">
        <f t="shared" si="0"/>
        <v>Actual</v>
      </c>
      <c r="AQ13" s="2087" t="str">
        <f t="shared" si="0"/>
        <v>Actual</v>
      </c>
      <c r="AR13" s="2087" t="str">
        <f t="shared" si="0"/>
        <v>Actual</v>
      </c>
      <c r="AS13" s="2087" t="str">
        <f t="shared" si="0"/>
        <v>Actual</v>
      </c>
      <c r="AT13" s="2087" t="str">
        <f t="shared" si="0"/>
        <v>Actual</v>
      </c>
      <c r="AU13" s="2087" t="str">
        <f t="shared" si="0"/>
        <v>Actual</v>
      </c>
      <c r="AV13" s="2087" t="str">
        <f t="shared" si="0"/>
        <v>Actual</v>
      </c>
      <c r="AW13" s="2087" t="str">
        <f t="shared" si="0"/>
        <v>Actual</v>
      </c>
      <c r="AX13" s="2087" t="str">
        <f t="shared" si="0"/>
        <v>Actual</v>
      </c>
      <c r="AY13" s="2087" t="str">
        <f t="shared" si="0"/>
        <v>Actual</v>
      </c>
      <c r="AZ13" s="2087" t="str">
        <f t="shared" si="0"/>
        <v>Actual</v>
      </c>
      <c r="BA13" s="2087" t="str">
        <f t="shared" si="0"/>
        <v>Actual</v>
      </c>
      <c r="BB13" s="2087" t="str">
        <f t="shared" si="0"/>
        <v>Actual</v>
      </c>
      <c r="BC13" s="2087" t="str">
        <f t="shared" si="0"/>
        <v>Actual</v>
      </c>
      <c r="BD13" s="2087" t="str">
        <f t="shared" si="0"/>
        <v>Actual</v>
      </c>
      <c r="BE13" s="2087" t="str">
        <f t="shared" si="0"/>
        <v>Actual</v>
      </c>
      <c r="BF13" s="2087" t="str">
        <f t="shared" si="0"/>
        <v>Actual</v>
      </c>
      <c r="BG13" s="2087" t="str">
        <f t="shared" si="0"/>
        <v>Actual</v>
      </c>
      <c r="BH13" s="2087" t="str">
        <f t="shared" si="0"/>
        <v>Actual</v>
      </c>
      <c r="BI13" s="2087" t="str">
        <f t="shared" si="0"/>
        <v>Actual</v>
      </c>
      <c r="BJ13" s="2087" t="str">
        <f t="shared" si="0"/>
        <v>Actual</v>
      </c>
      <c r="BK13" s="2087" t="str">
        <f t="shared" si="0"/>
        <v>Actual</v>
      </c>
      <c r="BL13" s="2087" t="str">
        <f t="shared" si="0"/>
        <v>Actual</v>
      </c>
      <c r="BM13" s="2087" t="str">
        <f t="shared" si="0"/>
        <v>Actual</v>
      </c>
      <c r="BN13" s="2087" t="str">
        <f t="shared" si="0"/>
        <v>Actual</v>
      </c>
      <c r="BO13" s="2087" t="str">
        <f t="shared" si="0"/>
        <v>Actual</v>
      </c>
      <c r="BP13" s="2087" t="str">
        <f t="shared" si="0"/>
        <v>Actual</v>
      </c>
      <c r="BQ13" s="2087" t="str">
        <f t="shared" si="0"/>
        <v>Actual</v>
      </c>
      <c r="BR13" s="2087" t="str">
        <f t="shared" si="0"/>
        <v>Actual</v>
      </c>
      <c r="BS13" s="2087" t="str">
        <f t="shared" si="0"/>
        <v>Actual</v>
      </c>
    </row>
    <row r="14" spans="1:113" ht="16.399999999999999" customHeight="1">
      <c r="A14" s="1845" t="b">
        <v>0</v>
      </c>
      <c r="B14" s="811" t="s">
        <v>66</v>
      </c>
      <c r="C14" s="1692" t="s">
        <v>274</v>
      </c>
      <c r="D14" s="1690" t="s">
        <v>275</v>
      </c>
      <c r="E14" s="1692">
        <v>4</v>
      </c>
      <c r="F14" s="1361"/>
      <c r="G14" s="823"/>
      <c r="H14" s="823"/>
      <c r="I14" s="572"/>
      <c r="J14" s="572"/>
      <c r="K14" s="572"/>
      <c r="O14" s="372"/>
      <c r="P14" s="101"/>
      <c r="Q14" s="151"/>
      <c r="R14" s="151"/>
      <c r="S14" s="101"/>
      <c r="T14" s="3006" t="s">
        <v>276</v>
      </c>
      <c r="U14" s="3006"/>
      <c r="V14" s="39"/>
      <c r="X14" s="1219" t="str" cm="1">
        <f t="array" ref="X14">fx_scenarioConverter("Actual")</f>
        <v>Actual</v>
      </c>
      <c r="Y14" s="23"/>
      <c r="Z14" s="23"/>
      <c r="AA14" s="23"/>
      <c r="AB14" s="23"/>
      <c r="AC14" s="23"/>
      <c r="AD14" s="88"/>
      <c r="AE14" s="23"/>
      <c r="AF14" s="88"/>
      <c r="AG14" s="23"/>
      <c r="AH14" s="324"/>
      <c r="AI14" s="88"/>
      <c r="AJ14" s="95"/>
      <c r="AK14" s="706"/>
      <c r="AL14" s="706"/>
      <c r="AM14" s="704"/>
      <c r="AN14" s="704"/>
      <c r="AO14" s="704"/>
      <c r="AP14" s="704"/>
      <c r="AQ14" s="704"/>
      <c r="AR14" s="704"/>
      <c r="AS14" s="704"/>
      <c r="AT14" s="704"/>
      <c r="AU14" s="704"/>
      <c r="AV14" s="704"/>
      <c r="AW14" s="704"/>
      <c r="AX14" s="704"/>
      <c r="AY14" s="704"/>
      <c r="AZ14" s="704"/>
      <c r="BA14" s="704"/>
      <c r="BB14" s="704"/>
      <c r="BC14" s="704"/>
      <c r="BD14" s="705"/>
      <c r="BE14" s="705"/>
      <c r="BF14" s="705"/>
      <c r="BG14" s="705"/>
      <c r="BH14" s="705"/>
      <c r="BI14" s="705"/>
      <c r="BJ14" s="705"/>
      <c r="BK14" s="705"/>
      <c r="BL14" s="705"/>
      <c r="BM14" s="705"/>
      <c r="BN14" s="705"/>
      <c r="BO14" s="705"/>
      <c r="BP14" s="705"/>
      <c r="BQ14" s="705"/>
      <c r="BR14" s="705"/>
      <c r="BS14" s="705"/>
    </row>
    <row r="15" spans="1:113" ht="30.65" customHeight="1">
      <c r="A15" s="1299"/>
      <c r="B15" s="1303"/>
      <c r="C15" s="1692" t="s">
        <v>31</v>
      </c>
      <c r="D15" s="1690" t="e">
        <f ca="1">_xlfn.XLOOKUP(val_reportingCurrency, tbl_currency[Currency],tbl_currency[Format string],"###,0")</f>
        <v>#NAME?</v>
      </c>
      <c r="E15" s="1692">
        <v>3</v>
      </c>
      <c r="F15" s="1361"/>
      <c r="G15" s="823"/>
      <c r="H15" s="823"/>
      <c r="I15" s="572"/>
      <c r="J15" s="572"/>
      <c r="K15" s="572"/>
      <c r="O15" s="372"/>
      <c r="P15" s="101"/>
      <c r="Q15" s="151"/>
      <c r="R15" s="151"/>
      <c r="S15" s="101"/>
      <c r="T15" s="3007"/>
      <c r="U15" s="3007"/>
      <c r="V15" s="197"/>
      <c r="X15" s="1068" t="s">
        <v>75</v>
      </c>
      <c r="Y15" s="2054"/>
      <c r="Z15" s="711" t="s">
        <v>277</v>
      </c>
      <c r="AA15" s="711"/>
      <c r="AB15" s="711"/>
      <c r="AC15" s="711" t="s">
        <v>278</v>
      </c>
      <c r="AD15" s="711" t="s">
        <v>279</v>
      </c>
      <c r="AE15" s="711" t="s">
        <v>280</v>
      </c>
      <c r="AF15" s="711" t="s">
        <v>281</v>
      </c>
      <c r="AG15" s="549"/>
      <c r="AH15" s="1158"/>
      <c r="AI15" s="1362" cm="1">
        <f t="array" ref="AI15:BS15">array_timeline</f>
        <v>44926</v>
      </c>
      <c r="AJ15" s="1362">
        <v>44957</v>
      </c>
      <c r="AK15" s="1362">
        <v>44985</v>
      </c>
      <c r="AL15" s="1362">
        <v>45016</v>
      </c>
      <c r="AM15" s="1362">
        <v>45046</v>
      </c>
      <c r="AN15" s="1362">
        <v>45077</v>
      </c>
      <c r="AO15" s="1362">
        <v>45107</v>
      </c>
      <c r="AP15" s="1197">
        <v>45138</v>
      </c>
      <c r="AQ15" s="1197">
        <v>45169</v>
      </c>
      <c r="AR15" s="1197">
        <v>45199</v>
      </c>
      <c r="AS15" s="1197">
        <v>45230</v>
      </c>
      <c r="AT15" s="1197">
        <v>45260</v>
      </c>
      <c r="AU15" s="1197">
        <v>45291</v>
      </c>
      <c r="AV15" s="1197">
        <v>45322</v>
      </c>
      <c r="AW15" s="1197">
        <v>45351</v>
      </c>
      <c r="AX15" s="1197">
        <v>45382</v>
      </c>
      <c r="AY15" s="1197">
        <v>45412</v>
      </c>
      <c r="AZ15" s="1197">
        <v>45443</v>
      </c>
      <c r="BA15" s="1197">
        <v>45473</v>
      </c>
      <c r="BB15" s="1197">
        <v>45504</v>
      </c>
      <c r="BC15" s="1197">
        <v>45535</v>
      </c>
      <c r="BD15" s="1197">
        <v>45565</v>
      </c>
      <c r="BE15" s="1197">
        <v>45596</v>
      </c>
      <c r="BF15" s="1197">
        <v>45626</v>
      </c>
      <c r="BG15" s="1197">
        <v>45657</v>
      </c>
      <c r="BH15" s="1197">
        <v>45688</v>
      </c>
      <c r="BI15" s="1197">
        <v>45716</v>
      </c>
      <c r="BJ15" s="1197">
        <v>45747</v>
      </c>
      <c r="BK15" s="1197">
        <v>45777</v>
      </c>
      <c r="BL15" s="1197">
        <v>45808</v>
      </c>
      <c r="BM15" s="1197">
        <v>45838</v>
      </c>
      <c r="BN15" s="1197">
        <v>45869</v>
      </c>
      <c r="BO15" s="1197">
        <v>45900</v>
      </c>
      <c r="BP15" s="1197">
        <v>45930</v>
      </c>
      <c r="BQ15" s="1197">
        <v>45961</v>
      </c>
      <c r="BR15" s="1197">
        <v>45991</v>
      </c>
      <c r="BS15" s="1197">
        <v>46022</v>
      </c>
    </row>
    <row r="16" spans="1:113" ht="14.25" customHeight="1">
      <c r="A16" s="1299"/>
      <c r="B16" s="1303"/>
      <c r="C16" s="1692" t="s">
        <v>282</v>
      </c>
      <c r="D16" s="1690" t="s">
        <v>283</v>
      </c>
      <c r="E16" s="1692">
        <v>6</v>
      </c>
      <c r="F16" s="1361"/>
      <c r="G16" s="823"/>
      <c r="H16" s="823"/>
      <c r="I16" s="572"/>
      <c r="J16" s="572"/>
      <c r="K16" s="572"/>
      <c r="O16" s="372"/>
      <c r="P16" s="101"/>
      <c r="Q16" s="101"/>
      <c r="R16" s="101"/>
      <c r="S16" s="101"/>
      <c r="T16" s="101"/>
      <c r="U16" s="101"/>
      <c r="V16" s="39"/>
      <c r="X16" s="2054"/>
      <c r="Y16" s="2054"/>
      <c r="Z16" s="710"/>
      <c r="AA16" s="549"/>
      <c r="AB16" s="549"/>
      <c r="AC16" s="711"/>
      <c r="AD16" s="549"/>
      <c r="AE16" s="711"/>
      <c r="AF16" s="825"/>
      <c r="AG16" s="826"/>
      <c r="AH16" s="1069"/>
      <c r="AI16" s="1069"/>
      <c r="AJ16" s="1069"/>
      <c r="AK16" s="1069"/>
      <c r="AL16" s="1069"/>
      <c r="AM16" s="1069"/>
      <c r="AN16" s="1069"/>
      <c r="AO16" s="1069"/>
      <c r="AP16" s="1069"/>
      <c r="AQ16" s="1069"/>
      <c r="AR16" s="1069"/>
      <c r="AS16" s="1069"/>
      <c r="AT16" s="1069"/>
      <c r="AU16" s="1069"/>
      <c r="AV16" s="1069"/>
      <c r="AW16" s="1069"/>
      <c r="AX16" s="1069"/>
      <c r="AY16" s="1069"/>
      <c r="AZ16" s="1069"/>
      <c r="BA16" s="1069"/>
      <c r="BB16" s="1069"/>
      <c r="BC16" s="1069"/>
      <c r="BD16" s="1069"/>
      <c r="BE16" s="1069"/>
      <c r="BF16" s="1069"/>
      <c r="BG16" s="1069"/>
      <c r="BH16" s="1069"/>
      <c r="BI16" s="1069"/>
      <c r="BJ16" s="1069"/>
      <c r="BK16" s="1069"/>
      <c r="BL16" s="1069"/>
      <c r="BM16" s="1069"/>
      <c r="BN16" s="1069"/>
      <c r="BO16" s="1069"/>
      <c r="BP16" s="1069"/>
      <c r="BQ16" s="1069"/>
      <c r="BR16" s="1069"/>
      <c r="BS16" s="1069"/>
    </row>
    <row r="17" spans="1:83" ht="16" customHeight="1">
      <c r="A17" s="1299"/>
      <c r="B17" s="1303"/>
      <c r="C17" s="1692" t="s">
        <v>284</v>
      </c>
      <c r="D17" s="1693" t="s">
        <v>285</v>
      </c>
      <c r="E17" s="1692">
        <v>7</v>
      </c>
      <c r="F17" s="1361"/>
      <c r="G17" s="823"/>
      <c r="H17" s="823"/>
      <c r="I17" s="572"/>
      <c r="J17" s="572"/>
      <c r="K17" s="572"/>
      <c r="O17" s="372"/>
      <c r="P17" s="101"/>
      <c r="Q17" s="101"/>
      <c r="R17" s="101"/>
      <c r="S17" s="101"/>
      <c r="T17" s="101"/>
      <c r="U17" s="101"/>
      <c r="V17" s="39"/>
      <c r="X17" s="1809" t="s">
        <v>286</v>
      </c>
      <c r="Y17" s="714"/>
      <c r="Z17" s="1065" t="s">
        <v>52</v>
      </c>
      <c r="AA17" s="1065"/>
      <c r="AB17" s="1065"/>
      <c r="AC17" s="1065" t="s">
        <v>52</v>
      </c>
      <c r="AD17" s="1065" t="s">
        <v>52</v>
      </c>
      <c r="AE17" s="1065" t="s">
        <v>63</v>
      </c>
      <c r="AF17" s="1066" t="s">
        <v>63</v>
      </c>
      <c r="AG17" s="716"/>
      <c r="AH17" s="1158"/>
      <c r="AI17" s="26" t="e" cm="1">
        <f t="array" aca="1" ref="AI17" ca="1">EOMONTH(AI15,12-MONTH(val_currentFYE))</f>
        <v>#NAME?</v>
      </c>
      <c r="AJ17" s="26" t="e" cm="1">
        <f t="array" aca="1" ref="AJ17" ca="1">EOMONTH(AJ15,12-MONTH(val_currentFYE))</f>
        <v>#NAME?</v>
      </c>
      <c r="AK17" s="26" t="e" cm="1">
        <f t="array" aca="1" ref="AK17" ca="1">EOMONTH(AK15,12-MONTH(val_currentFYE))</f>
        <v>#NAME?</v>
      </c>
      <c r="AL17" s="26" t="e" cm="1">
        <f t="array" aca="1" ref="AL17" ca="1">EOMONTH(AL15,12-MONTH(val_currentFYE))</f>
        <v>#NAME?</v>
      </c>
      <c r="AM17" s="26" t="e" cm="1">
        <f t="array" aca="1" ref="AM17" ca="1">EOMONTH(AM15,12-MONTH(val_currentFYE))</f>
        <v>#NAME?</v>
      </c>
      <c r="AN17" s="26" t="e" cm="1">
        <f t="array" aca="1" ref="AN17" ca="1">EOMONTH(AN15,12-MONTH(val_currentFYE))</f>
        <v>#NAME?</v>
      </c>
      <c r="AO17" s="26" t="e" cm="1">
        <f t="array" aca="1" ref="AO17" ca="1">EOMONTH(AO15,12-MONTH(val_currentFYE))</f>
        <v>#NAME?</v>
      </c>
      <c r="AP17" s="26" t="e" cm="1">
        <f t="array" aca="1" ref="AP17" ca="1">EOMONTH(AP15,12-MONTH(val_currentFYE))</f>
        <v>#NAME?</v>
      </c>
      <c r="AQ17" s="26" t="e" cm="1">
        <f t="array" aca="1" ref="AQ17" ca="1">EOMONTH(AQ15,12-MONTH(val_currentFYE))</f>
        <v>#NAME?</v>
      </c>
      <c r="AR17" s="26" t="e" cm="1">
        <f t="array" aca="1" ref="AR17" ca="1">EOMONTH(AR15,12-MONTH(val_currentFYE))</f>
        <v>#NAME?</v>
      </c>
      <c r="AS17" s="26" t="e" cm="1">
        <f t="array" aca="1" ref="AS17" ca="1">EOMONTH(AS15,12-MONTH(val_currentFYE))</f>
        <v>#NAME?</v>
      </c>
      <c r="AT17" s="26" t="e" cm="1">
        <f t="array" aca="1" ref="AT17" ca="1">EOMONTH(AT15,12-MONTH(val_currentFYE))</f>
        <v>#NAME?</v>
      </c>
      <c r="AU17" s="26" t="e" cm="1">
        <f t="array" aca="1" ref="AU17" ca="1">EOMONTH(AU15,12-MONTH(val_currentFYE))</f>
        <v>#NAME?</v>
      </c>
      <c r="AV17" s="26" t="e" cm="1">
        <f t="array" aca="1" ref="AV17" ca="1">EOMONTH(AV15,12-MONTH(val_currentFYE))</f>
        <v>#NAME?</v>
      </c>
      <c r="AW17" s="26" t="e" cm="1">
        <f t="array" aca="1" ref="AW17" ca="1">EOMONTH(AW15,12-MONTH(val_currentFYE))</f>
        <v>#NAME?</v>
      </c>
      <c r="AX17" s="26" t="e" cm="1">
        <f t="array" aca="1" ref="AX17" ca="1">EOMONTH(AX15,12-MONTH(val_currentFYE))</f>
        <v>#NAME?</v>
      </c>
      <c r="AY17" s="26" t="e" cm="1">
        <f t="array" aca="1" ref="AY17" ca="1">EOMONTH(AY15,12-MONTH(val_currentFYE))</f>
        <v>#NAME?</v>
      </c>
      <c r="AZ17" s="26" t="e" cm="1">
        <f t="array" aca="1" ref="AZ17" ca="1">EOMONTH(AZ15,12-MONTH(val_currentFYE))</f>
        <v>#NAME?</v>
      </c>
      <c r="BA17" s="26" t="e" cm="1">
        <f t="array" aca="1" ref="BA17" ca="1">EOMONTH(BA15,12-MONTH(val_currentFYE))</f>
        <v>#NAME?</v>
      </c>
      <c r="BB17" s="26" t="e" cm="1">
        <f t="array" aca="1" ref="BB17" ca="1">EOMONTH(BB15,12-MONTH(val_currentFYE))</f>
        <v>#NAME?</v>
      </c>
      <c r="BC17" s="26" t="e" cm="1">
        <f t="array" aca="1" ref="BC17" ca="1">EOMONTH(BC15,12-MONTH(val_currentFYE))</f>
        <v>#NAME?</v>
      </c>
      <c r="BD17" s="26" t="e" cm="1">
        <f t="array" aca="1" ref="BD17" ca="1">EOMONTH(BD15,12-MONTH(val_currentFYE))</f>
        <v>#NAME?</v>
      </c>
      <c r="BE17" s="26" t="e" cm="1">
        <f t="array" aca="1" ref="BE17" ca="1">EOMONTH(BE15,12-MONTH(val_currentFYE))</f>
        <v>#NAME?</v>
      </c>
      <c r="BF17" s="26" t="e" cm="1">
        <f t="array" aca="1" ref="BF17" ca="1">EOMONTH(BF15,12-MONTH(val_currentFYE))</f>
        <v>#NAME?</v>
      </c>
      <c r="BG17" s="26" t="e" cm="1">
        <f t="array" aca="1" ref="BG17" ca="1">EOMONTH(BG15,12-MONTH(val_currentFYE))</f>
        <v>#NAME?</v>
      </c>
      <c r="BH17" s="26" t="e" cm="1">
        <f t="array" aca="1" ref="BH17" ca="1">EOMONTH(BH15,12-MONTH(val_currentFYE))</f>
        <v>#NAME?</v>
      </c>
      <c r="BI17" s="26" t="e" cm="1">
        <f t="array" aca="1" ref="BI17" ca="1">EOMONTH(BI15,12-MONTH(val_currentFYE))</f>
        <v>#NAME?</v>
      </c>
      <c r="BJ17" s="26" t="e" cm="1">
        <f t="array" aca="1" ref="BJ17" ca="1">EOMONTH(BJ15,12-MONTH(val_currentFYE))</f>
        <v>#NAME?</v>
      </c>
      <c r="BK17" s="26" t="e" cm="1">
        <f t="array" aca="1" ref="BK17" ca="1">EOMONTH(BK15,12-MONTH(val_currentFYE))</f>
        <v>#NAME?</v>
      </c>
      <c r="BL17" s="26" t="e" cm="1">
        <f t="array" aca="1" ref="BL17" ca="1">EOMONTH(BL15,12-MONTH(val_currentFYE))</f>
        <v>#NAME?</v>
      </c>
      <c r="BM17" s="26" t="e" cm="1">
        <f t="array" aca="1" ref="BM17" ca="1">EOMONTH(BM15,12-MONTH(val_currentFYE))</f>
        <v>#NAME?</v>
      </c>
      <c r="BN17" s="26" t="e" cm="1">
        <f t="array" aca="1" ref="BN17" ca="1">EOMONTH(BN15,12-MONTH(val_currentFYE))</f>
        <v>#NAME?</v>
      </c>
      <c r="BO17" s="26" t="e" cm="1">
        <f t="array" aca="1" ref="BO17" ca="1">EOMONTH(BO15,12-MONTH(val_currentFYE))</f>
        <v>#NAME?</v>
      </c>
      <c r="BP17" s="26" t="e" cm="1">
        <f t="array" aca="1" ref="BP17" ca="1">EOMONTH(BP15,12-MONTH(val_currentFYE))</f>
        <v>#NAME?</v>
      </c>
      <c r="BQ17" s="26" t="e" cm="1">
        <f t="array" aca="1" ref="BQ17" ca="1">EOMONTH(BQ15,12-MONTH(val_currentFYE))</f>
        <v>#NAME?</v>
      </c>
      <c r="BR17" s="26" t="e" cm="1">
        <f t="array" aca="1" ref="BR17" ca="1">EOMONTH(BR15,12-MONTH(val_currentFYE))</f>
        <v>#NAME?</v>
      </c>
      <c r="BS17" s="26" t="e" cm="1">
        <f t="array" aca="1" ref="BS17" ca="1">EOMONTH(BS15,12-MONTH(val_currentFYE))</f>
        <v>#NAME?</v>
      </c>
    </row>
    <row r="18" spans="1:83" ht="16" customHeight="1">
      <c r="A18" s="731"/>
      <c r="B18" s="810"/>
      <c r="C18" s="811"/>
      <c r="D18" s="1694"/>
      <c r="E18" s="574"/>
      <c r="F18" s="574"/>
      <c r="G18" s="574"/>
      <c r="H18" s="574"/>
      <c r="I18" s="401"/>
      <c r="J18" s="401"/>
      <c r="K18" s="401"/>
      <c r="O18" s="372"/>
      <c r="P18" s="101"/>
      <c r="Q18" s="52"/>
      <c r="R18" s="101"/>
      <c r="S18" s="140"/>
      <c r="T18" s="2"/>
      <c r="U18" s="2"/>
      <c r="V18" s="39"/>
      <c r="X18" s="828" t="s">
        <v>286</v>
      </c>
      <c r="Y18" s="828"/>
      <c r="Z18" s="828" t="s">
        <v>287</v>
      </c>
      <c r="AA18" s="828"/>
      <c r="AB18" s="828"/>
      <c r="AC18" s="829"/>
      <c r="AD18" s="750"/>
      <c r="AE18" s="829"/>
      <c r="AF18" s="829"/>
      <c r="AG18" s="750"/>
      <c r="AH18" s="1158"/>
      <c r="AI18" s="542" t="e" cm="1">
        <f t="array" aca="1" ref="AI18" ca="1">IF( MONTH(AI15)= MONTH( val_currentFYE), 1, IF(MOD(MONTH(AI$15) - MONTH(val_currentFYE),3)=0, 2,0))</f>
        <v>#NAME?</v>
      </c>
      <c r="AJ18" s="542" t="e" cm="1">
        <f t="array" aca="1" ref="AJ18" ca="1">IF( MONTH(AJ15)= MONTH( val_currentFYE), 1, IF(MOD(MONTH(AJ$15) - MONTH(val_currentFYE),3)=0, 2,0))</f>
        <v>#NAME?</v>
      </c>
      <c r="AK18" s="542" t="e" cm="1">
        <f t="array" aca="1" ref="AK18" ca="1">IF( MONTH(AK15)= MONTH( val_currentFYE), 1, IF(MOD(MONTH(AK$15) - MONTH(val_currentFYE),3)=0, 2,0))</f>
        <v>#NAME?</v>
      </c>
      <c r="AL18" s="542" t="e" cm="1">
        <f t="array" aca="1" ref="AL18" ca="1">IF( MONTH(AL15)= MONTH( val_currentFYE), 1, IF(MOD(MONTH(AL$15) - MONTH(val_currentFYE),3)=0, 2,0))</f>
        <v>#NAME?</v>
      </c>
      <c r="AM18" s="542" t="e" cm="1">
        <f t="array" aca="1" ref="AM18" ca="1">IF( MONTH(AM15)= MONTH( val_currentFYE), 1, IF(MOD(MONTH(AM$15) - MONTH(val_currentFYE),3)=0, 2,0))</f>
        <v>#NAME?</v>
      </c>
      <c r="AN18" s="542" t="e" cm="1">
        <f t="array" aca="1" ref="AN18" ca="1">IF( MONTH(AN15)= MONTH( val_currentFYE), 1, IF(MOD(MONTH(AN$15) - MONTH(val_currentFYE),3)=0, 2,0))</f>
        <v>#NAME?</v>
      </c>
      <c r="AO18" s="542" t="e" cm="1">
        <f t="array" aca="1" ref="AO18" ca="1">IF( MONTH(AO15)= MONTH( val_currentFYE), 1, IF(MOD(MONTH(AO$15) - MONTH(val_currentFYE),3)=0, 2,0))</f>
        <v>#NAME?</v>
      </c>
      <c r="AP18" s="542" t="e" cm="1">
        <f t="array" aca="1" ref="AP18" ca="1">IF( MONTH(AP15)= MONTH( val_currentFYE), 1, IF(MOD(MONTH(AP$15) - MONTH(val_currentFYE),3)=0, 2,0))</f>
        <v>#NAME?</v>
      </c>
      <c r="AQ18" s="542" t="e" cm="1">
        <f t="array" aca="1" ref="AQ18" ca="1">IF( MONTH(AQ15)= MONTH( val_currentFYE), 1, IF(MOD(MONTH(AQ$15) - MONTH(val_currentFYE),3)=0, 2,0))</f>
        <v>#NAME?</v>
      </c>
      <c r="AR18" s="542" t="e" cm="1">
        <f t="array" aca="1" ref="AR18" ca="1">IF( MONTH(AR15)= MONTH( val_currentFYE), 1, IF(MOD(MONTH(AR$15) - MONTH(val_currentFYE),3)=0, 2,0))</f>
        <v>#NAME?</v>
      </c>
      <c r="AS18" s="542" t="e" cm="1">
        <f t="array" aca="1" ref="AS18" ca="1">IF( MONTH(AS15)= MONTH( val_currentFYE), 1, IF(MOD(MONTH(AS$15) - MONTH(val_currentFYE),3)=0, 2,0))</f>
        <v>#NAME?</v>
      </c>
      <c r="AT18" s="542" t="e" cm="1">
        <f t="array" aca="1" ref="AT18" ca="1">IF( MONTH(AT15)= MONTH( val_currentFYE), 1, IF(MOD(MONTH(AT$15) - MONTH(val_currentFYE),3)=0, 2,0))</f>
        <v>#NAME?</v>
      </c>
      <c r="AU18" s="542" t="e" cm="1">
        <f t="array" aca="1" ref="AU18" ca="1">IF( MONTH(AU15)= MONTH( val_currentFYE), 1, IF(MOD(MONTH(AU$15) - MONTH(val_currentFYE),3)=0, 2,0))</f>
        <v>#NAME?</v>
      </c>
      <c r="AV18" s="542" t="e" cm="1">
        <f t="array" aca="1" ref="AV18" ca="1">IF( MONTH(AV15)= MONTH( val_currentFYE), 1, IF(MOD(MONTH(AV$15) - MONTH(val_currentFYE),3)=0, 2,0))</f>
        <v>#NAME?</v>
      </c>
      <c r="AW18" s="542" t="e" cm="1">
        <f t="array" aca="1" ref="AW18" ca="1">IF( MONTH(AW15)= MONTH( val_currentFYE), 1, IF(MOD(MONTH(AW$15) - MONTH(val_currentFYE),3)=0, 2,0))</f>
        <v>#NAME?</v>
      </c>
      <c r="AX18" s="542" t="e" cm="1">
        <f t="array" aca="1" ref="AX18" ca="1">IF( MONTH(AX15)= MONTH( val_currentFYE), 1, IF(MOD(MONTH(AX$15) - MONTH(val_currentFYE),3)=0, 2,0))</f>
        <v>#NAME?</v>
      </c>
      <c r="AY18" s="542" t="e" cm="1">
        <f t="array" aca="1" ref="AY18" ca="1">IF( MONTH(AY15)= MONTH( val_currentFYE), 1, IF(MOD(MONTH(AY$15) - MONTH(val_currentFYE),3)=0, 2,0))</f>
        <v>#NAME?</v>
      </c>
      <c r="AZ18" s="542" t="e" cm="1">
        <f t="array" aca="1" ref="AZ18" ca="1">IF( MONTH(AZ15)= MONTH( val_currentFYE), 1, IF(MOD(MONTH(AZ$15) - MONTH(val_currentFYE),3)=0, 2,0))</f>
        <v>#NAME?</v>
      </c>
      <c r="BA18" s="542" t="e" cm="1">
        <f t="array" aca="1" ref="BA18" ca="1">IF( MONTH(BA15)= MONTH( val_currentFYE), 1, IF(MOD(MONTH(BA$15) - MONTH(val_currentFYE),3)=0, 2,0))</f>
        <v>#NAME?</v>
      </c>
      <c r="BB18" s="542" t="e" cm="1">
        <f t="array" aca="1" ref="BB18" ca="1">IF( MONTH(BB15)= MONTH( val_currentFYE), 1, IF(MOD(MONTH(BB$15) - MONTH(val_currentFYE),3)=0, 2,0))</f>
        <v>#NAME?</v>
      </c>
      <c r="BC18" s="542" t="e" cm="1">
        <f t="array" aca="1" ref="BC18" ca="1">IF( MONTH(BC15)= MONTH( val_currentFYE), 1, IF(MOD(MONTH(BC$15) - MONTH(val_currentFYE),3)=0, 2,0))</f>
        <v>#NAME?</v>
      </c>
      <c r="BD18" s="542" t="e" cm="1">
        <f t="array" aca="1" ref="BD18" ca="1">IF( MONTH(BD15)= MONTH( val_currentFYE), 1, IF(MOD(MONTH(BD$15) - MONTH(val_currentFYE),3)=0, 2,0))</f>
        <v>#NAME?</v>
      </c>
      <c r="BE18" s="542" t="e" cm="1">
        <f t="array" aca="1" ref="BE18" ca="1">IF( MONTH(BE15)= MONTH( val_currentFYE), 1, IF(MOD(MONTH(BE$15) - MONTH(val_currentFYE),3)=0, 2,0))</f>
        <v>#NAME?</v>
      </c>
      <c r="BF18" s="542" t="e" cm="1">
        <f t="array" aca="1" ref="BF18" ca="1">IF( MONTH(BF15)= MONTH( val_currentFYE), 1, IF(MOD(MONTH(BF$15) - MONTH(val_currentFYE),3)=0, 2,0))</f>
        <v>#NAME?</v>
      </c>
      <c r="BG18" s="542" t="e" cm="1">
        <f t="array" aca="1" ref="BG18" ca="1">IF( MONTH(BG15)= MONTH( val_currentFYE), 1, IF(MOD(MONTH(BG$15) - MONTH(val_currentFYE),3)=0, 2,0))</f>
        <v>#NAME?</v>
      </c>
      <c r="BH18" s="542" t="e" cm="1">
        <f t="array" aca="1" ref="BH18" ca="1">IF( MONTH(BH15)= MONTH( val_currentFYE), 1, IF(MOD(MONTH(BH$15) - MONTH(val_currentFYE),3)=0, 2,0))</f>
        <v>#NAME?</v>
      </c>
      <c r="BI18" s="542" t="e" cm="1">
        <f t="array" aca="1" ref="BI18" ca="1">IF( MONTH(BI15)= MONTH( val_currentFYE), 1, IF(MOD(MONTH(BI$15) - MONTH(val_currentFYE),3)=0, 2,0))</f>
        <v>#NAME?</v>
      </c>
      <c r="BJ18" s="542" t="e" cm="1">
        <f t="array" aca="1" ref="BJ18" ca="1">IF( MONTH(BJ15)= MONTH( val_currentFYE), 1, IF(MOD(MONTH(BJ$15) - MONTH(val_currentFYE),3)=0, 2,0))</f>
        <v>#NAME?</v>
      </c>
      <c r="BK18" s="542" t="e" cm="1">
        <f t="array" aca="1" ref="BK18" ca="1">IF( MONTH(BK15)= MONTH( val_currentFYE), 1, IF(MOD(MONTH(BK$15) - MONTH(val_currentFYE),3)=0, 2,0))</f>
        <v>#NAME?</v>
      </c>
      <c r="BL18" s="542" t="e" cm="1">
        <f t="array" aca="1" ref="BL18" ca="1">IF( MONTH(BL15)= MONTH( val_currentFYE), 1, IF(MOD(MONTH(BL$15) - MONTH(val_currentFYE),3)=0, 2,0))</f>
        <v>#NAME?</v>
      </c>
      <c r="BM18" s="542" t="e" cm="1">
        <f t="array" aca="1" ref="BM18" ca="1">IF( MONTH(BM15)= MONTH( val_currentFYE), 1, IF(MOD(MONTH(BM$15) - MONTH(val_currentFYE),3)=0, 2,0))</f>
        <v>#NAME?</v>
      </c>
      <c r="BN18" s="542" t="e" cm="1">
        <f t="array" aca="1" ref="BN18" ca="1">IF( MONTH(BN15)= MONTH( val_currentFYE), 1, IF(MOD(MONTH(BN$15) - MONTH(val_currentFYE),3)=0, 2,0))</f>
        <v>#NAME?</v>
      </c>
      <c r="BO18" s="542" t="e" cm="1">
        <f t="array" aca="1" ref="BO18" ca="1">IF( MONTH(BO15)= MONTH( val_currentFYE), 1, IF(MOD(MONTH(BO$15) - MONTH(val_currentFYE),3)=0, 2,0))</f>
        <v>#NAME?</v>
      </c>
      <c r="BP18" s="542" t="e" cm="1">
        <f t="array" aca="1" ref="BP18" ca="1">IF( MONTH(BP15)= MONTH( val_currentFYE), 1, IF(MOD(MONTH(BP$15) - MONTH(val_currentFYE),3)=0, 2,0))</f>
        <v>#NAME?</v>
      </c>
      <c r="BQ18" s="542" t="e" cm="1">
        <f t="array" aca="1" ref="BQ18" ca="1">IF( MONTH(BQ15)= MONTH( val_currentFYE), 1, IF(MOD(MONTH(BQ$15) - MONTH(val_currentFYE),3)=0, 2,0))</f>
        <v>#NAME?</v>
      </c>
      <c r="BR18" s="542" t="e" cm="1">
        <f t="array" aca="1" ref="BR18" ca="1">IF( MONTH(BR15)= MONTH( val_currentFYE), 1, IF(MOD(MONTH(BR$15) - MONTH(val_currentFYE),3)=0, 2,0))</f>
        <v>#NAME?</v>
      </c>
      <c r="BS18" s="542" t="e" cm="1">
        <f t="array" aca="1" ref="BS18" ca="1">IF( MONTH(BS15)= MONTH( val_currentFYE), 1, IF(MOD(MONTH(BS$15) - MONTH(val_currentFYE),3)=0, 2,0))</f>
        <v>#NAME?</v>
      </c>
    </row>
    <row r="19" spans="1:83" ht="18.75" customHeight="1">
      <c r="A19" s="731"/>
      <c r="B19" s="1695"/>
      <c r="C19" s="1696"/>
      <c r="D19" s="1696"/>
      <c r="E19" s="1697"/>
      <c r="F19" s="1696"/>
      <c r="G19" s="1697"/>
      <c r="H19" s="1697"/>
      <c r="I19" s="1698"/>
      <c r="J19" s="401"/>
      <c r="K19" s="401"/>
      <c r="O19" s="372"/>
      <c r="P19" s="101"/>
      <c r="Q19" s="52"/>
      <c r="R19" s="101"/>
      <c r="S19" s="126"/>
      <c r="T19" s="2"/>
      <c r="U19" s="2"/>
      <c r="V19" s="39"/>
      <c r="X19" s="830"/>
      <c r="Y19" s="830"/>
      <c r="Z19" s="830"/>
      <c r="AA19" s="1701"/>
      <c r="AB19" s="1701"/>
      <c r="AC19" s="831"/>
      <c r="AD19" s="832"/>
      <c r="AE19" s="831"/>
      <c r="AF19" s="831"/>
      <c r="AG19" s="833"/>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row>
    <row r="20" spans="1:83" ht="31">
      <c r="A20" s="731"/>
      <c r="B20" s="1695"/>
      <c r="C20" s="1696"/>
      <c r="D20" s="1696"/>
      <c r="E20" s="1697"/>
      <c r="F20" s="1696"/>
      <c r="G20" s="1697"/>
      <c r="H20" s="1697"/>
      <c r="I20" s="1698"/>
      <c r="J20" s="401"/>
      <c r="K20" s="401"/>
      <c r="O20" s="158"/>
      <c r="P20" s="101"/>
      <c r="Q20" s="52"/>
      <c r="R20" s="101"/>
      <c r="S20" s="126"/>
      <c r="T20" s="2"/>
      <c r="U20" s="2"/>
      <c r="V20" s="39"/>
      <c r="X20" s="729"/>
      <c r="Y20" s="729"/>
      <c r="Z20" s="729"/>
      <c r="AA20" s="1702"/>
      <c r="AB20" s="1702"/>
      <c r="AC20" s="1366" t="s">
        <v>288</v>
      </c>
      <c r="AD20" s="1363" t="s">
        <v>288</v>
      </c>
      <c r="AE20" s="1369" t="s">
        <v>288</v>
      </c>
      <c r="AF20" s="1373" t="s">
        <v>288</v>
      </c>
      <c r="AG20" s="834"/>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row>
    <row r="21" spans="1:83" ht="16" customHeight="1">
      <c r="A21" s="731"/>
      <c r="B21" s="1699"/>
      <c r="C21" s="1696"/>
      <c r="D21" s="1700"/>
      <c r="E21" s="1697"/>
      <c r="F21" s="1697"/>
      <c r="G21" s="1697"/>
      <c r="H21" s="1697"/>
      <c r="I21" s="1698"/>
      <c r="J21" s="401"/>
      <c r="K21" s="401"/>
      <c r="O21" s="158"/>
      <c r="P21" s="101"/>
      <c r="Q21" s="52"/>
      <c r="R21" s="101"/>
      <c r="S21" s="126"/>
      <c r="T21" s="2"/>
      <c r="U21" s="2"/>
      <c r="V21" s="39"/>
      <c r="X21" s="1146"/>
      <c r="Y21" s="1146"/>
      <c r="Z21" s="1146"/>
      <c r="AA21" s="1146"/>
      <c r="AB21" s="1703"/>
      <c r="AC21" s="1364" t="s">
        <v>289</v>
      </c>
      <c r="AD21" s="1364" t="str" cm="1">
        <f t="array" ref="AD21:AD27">$C$11:$C$17</f>
        <v>Integer</v>
      </c>
      <c r="AE21" s="1370" t="s">
        <v>290</v>
      </c>
      <c r="AF21" s="1370" t="s">
        <v>291</v>
      </c>
      <c r="AG21" s="835"/>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row>
    <row r="22" spans="1:83" ht="16" customHeight="1">
      <c r="A22" s="32"/>
      <c r="B22" s="1695"/>
      <c r="C22" s="1696"/>
      <c r="D22" s="1696"/>
      <c r="E22" s="1697"/>
      <c r="F22" s="1696"/>
      <c r="G22" s="1697"/>
      <c r="H22" s="1697"/>
      <c r="I22" s="1698"/>
      <c r="J22" s="401"/>
      <c r="K22" s="401"/>
      <c r="O22" s="158"/>
      <c r="P22" s="101"/>
      <c r="Q22" s="52"/>
      <c r="R22" s="101"/>
      <c r="S22" s="126"/>
      <c r="T22" s="2"/>
      <c r="U22" s="2"/>
      <c r="V22" s="39"/>
      <c r="X22" s="1146"/>
      <c r="Y22" s="1146"/>
      <c r="Z22" s="1146"/>
      <c r="AA22" s="1146"/>
      <c r="AB22" s="1703"/>
      <c r="AC22" s="1365" t="s">
        <v>292</v>
      </c>
      <c r="AD22" s="1365" t="str">
        <v>Date</v>
      </c>
      <c r="AE22" s="1371" t="s">
        <v>293</v>
      </c>
      <c r="AF22" s="1371" t="s">
        <v>294</v>
      </c>
      <c r="AG22" s="835"/>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row>
    <row r="23" spans="1:83" ht="16" customHeight="1">
      <c r="A23" s="32"/>
      <c r="B23" s="1695"/>
      <c r="C23" s="1696"/>
      <c r="D23" s="1696"/>
      <c r="E23" s="1697"/>
      <c r="F23" s="1696"/>
      <c r="G23" s="1697"/>
      <c r="H23" s="1697"/>
      <c r="I23" s="1698"/>
      <c r="J23" s="401"/>
      <c r="K23" s="401"/>
      <c r="O23" s="158"/>
      <c r="P23" s="2"/>
      <c r="Q23" s="52"/>
      <c r="R23" s="101"/>
      <c r="S23" s="539"/>
      <c r="T23" s="2"/>
      <c r="U23" s="2"/>
      <c r="V23" s="39"/>
      <c r="X23" s="1145"/>
      <c r="Y23" s="1145"/>
      <c r="Z23" s="1145"/>
      <c r="AA23" s="1145"/>
      <c r="AB23" s="1704"/>
      <c r="AC23" s="1365" t="s">
        <v>295</v>
      </c>
      <c r="AD23" s="1365" t="str">
        <v>Decimal</v>
      </c>
      <c r="AE23" s="1371" t="s">
        <v>296</v>
      </c>
      <c r="AF23" s="1371" t="s">
        <v>297</v>
      </c>
      <c r="AG23" s="835"/>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row>
    <row r="24" spans="1:83" ht="16" customHeight="1">
      <c r="A24" s="32"/>
      <c r="B24" s="1699"/>
      <c r="C24" s="1696"/>
      <c r="D24" s="1700"/>
      <c r="E24" s="1697"/>
      <c r="F24" s="1697"/>
      <c r="G24" s="1697"/>
      <c r="H24" s="1697"/>
      <c r="I24" s="1698"/>
      <c r="J24" s="401"/>
      <c r="K24" s="401"/>
      <c r="O24" s="158"/>
      <c r="P24" s="2"/>
      <c r="Q24" s="52"/>
      <c r="R24" s="2"/>
      <c r="S24" s="539"/>
      <c r="T24" s="2"/>
      <c r="U24" s="2"/>
      <c r="V24" s="39"/>
      <c r="X24" s="1145"/>
      <c r="Y24" s="1145"/>
      <c r="Z24" s="1145"/>
      <c r="AA24" s="1145"/>
      <c r="AB24" s="1704"/>
      <c r="AC24" s="1365" t="s">
        <v>298</v>
      </c>
      <c r="AD24" s="1365" t="str">
        <v>Percentage</v>
      </c>
      <c r="AE24" s="1371" t="s">
        <v>299</v>
      </c>
      <c r="AF24" s="1371" t="s">
        <v>300</v>
      </c>
      <c r="AG24" s="835"/>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row>
    <row r="25" spans="1:83" ht="16" customHeight="1">
      <c r="A25" s="32"/>
      <c r="B25" s="1695"/>
      <c r="C25" s="1696"/>
      <c r="D25" s="1696"/>
      <c r="E25" s="1697"/>
      <c r="F25" s="1696"/>
      <c r="G25" s="1697"/>
      <c r="H25" s="1697"/>
      <c r="I25" s="1698"/>
      <c r="J25" s="401"/>
      <c r="K25" s="401"/>
      <c r="O25" s="158"/>
      <c r="P25" s="2"/>
      <c r="Q25" s="52"/>
      <c r="R25" s="2"/>
      <c r="S25" s="539"/>
      <c r="T25" s="2"/>
      <c r="U25" s="2"/>
      <c r="V25" s="39"/>
      <c r="X25" s="1145"/>
      <c r="Y25" s="1145"/>
      <c r="Z25" s="1145"/>
      <c r="AA25" s="1145"/>
      <c r="AB25" s="1704"/>
      <c r="AC25" s="1365" t="s">
        <v>301</v>
      </c>
      <c r="AD25" s="1365" t="str">
        <v>Currency</v>
      </c>
      <c r="AE25" s="1371" t="s">
        <v>302</v>
      </c>
      <c r="AF25" s="1371" t="s">
        <v>303</v>
      </c>
      <c r="AG25" s="835"/>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row>
    <row r="26" spans="1:83" ht="16" customHeight="1">
      <c r="A26" s="32"/>
      <c r="B26" s="1695"/>
      <c r="C26" s="1696"/>
      <c r="D26" s="1696"/>
      <c r="E26" s="1697"/>
      <c r="F26" s="1696"/>
      <c r="G26" s="1697"/>
      <c r="H26" s="1697"/>
      <c r="I26" s="1698"/>
      <c r="J26" s="401"/>
      <c r="K26" s="401"/>
      <c r="O26" s="158"/>
      <c r="P26" s="2"/>
      <c r="Q26" s="52"/>
      <c r="R26" s="2"/>
      <c r="S26" s="539"/>
      <c r="T26" s="2"/>
      <c r="U26" s="2"/>
      <c r="V26" s="39"/>
      <c r="X26" s="1145"/>
      <c r="Y26" s="1145"/>
      <c r="Z26" s="1145"/>
      <c r="AA26" s="1145"/>
      <c r="AB26" s="1704"/>
      <c r="AC26" s="1365" t="s">
        <v>304</v>
      </c>
      <c r="AD26" s="1365" t="str">
        <v>Binary</v>
      </c>
      <c r="AE26" s="1371" t="s">
        <v>305</v>
      </c>
      <c r="AF26" s="1371" t="s">
        <v>306</v>
      </c>
      <c r="AG26" s="835"/>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row>
    <row r="27" spans="1:83" ht="16" customHeight="1">
      <c r="A27" s="32"/>
      <c r="B27" s="1699"/>
      <c r="C27" s="1696"/>
      <c r="D27" s="1700"/>
      <c r="E27" s="1697"/>
      <c r="F27" s="1697"/>
      <c r="G27" s="1697"/>
      <c r="H27" s="1697"/>
      <c r="I27" s="1698"/>
      <c r="J27" s="401"/>
      <c r="K27" s="401"/>
      <c r="O27" s="158"/>
      <c r="P27" s="2"/>
      <c r="Q27" s="52"/>
      <c r="R27" s="2"/>
      <c r="S27" s="539"/>
      <c r="T27" s="2"/>
      <c r="U27" s="2"/>
      <c r="V27" s="39"/>
      <c r="X27" s="1145"/>
      <c r="Y27" s="1145"/>
      <c r="Z27" s="1145"/>
      <c r="AA27" s="1145"/>
      <c r="AB27" s="1704"/>
      <c r="AC27" s="1365" t="s">
        <v>307</v>
      </c>
      <c r="AD27" s="1365" t="str">
        <v>Multiple</v>
      </c>
      <c r="AE27" s="1371"/>
      <c r="AF27" s="1371" t="s">
        <v>308</v>
      </c>
      <c r="AG27" s="835"/>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row>
    <row r="28" spans="1:83" ht="16" customHeight="1">
      <c r="A28" s="32"/>
      <c r="B28" s="1695"/>
      <c r="C28" s="1696"/>
      <c r="D28" s="1696"/>
      <c r="E28" s="1697"/>
      <c r="F28" s="1696"/>
      <c r="G28" s="1697"/>
      <c r="H28" s="1697"/>
      <c r="I28" s="1698"/>
      <c r="J28" s="401"/>
      <c r="K28" s="401"/>
      <c r="O28" s="158"/>
      <c r="P28" s="2"/>
      <c r="Q28" s="52"/>
      <c r="R28" s="2"/>
      <c r="S28" s="539"/>
      <c r="T28" s="2"/>
      <c r="U28" s="2"/>
      <c r="V28" s="39"/>
      <c r="X28" s="1145"/>
      <c r="Y28" s="1145"/>
      <c r="Z28" s="1145"/>
      <c r="AA28" s="1145"/>
      <c r="AB28" s="1704"/>
      <c r="AC28" s="1365" t="s">
        <v>309</v>
      </c>
      <c r="AD28" s="1365"/>
      <c r="AE28" s="1371"/>
      <c r="AF28" s="1371" t="s">
        <v>310</v>
      </c>
      <c r="AG28" s="835"/>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row>
    <row r="29" spans="1:83" ht="16" customHeight="1">
      <c r="A29" s="32"/>
      <c r="B29" s="1695"/>
      <c r="C29" s="1696"/>
      <c r="D29" s="1696"/>
      <c r="E29" s="1697"/>
      <c r="F29" s="1696"/>
      <c r="G29" s="1697"/>
      <c r="H29" s="1697"/>
      <c r="I29" s="1698"/>
      <c r="J29" s="401"/>
      <c r="K29" s="401"/>
      <c r="O29" s="158"/>
      <c r="P29" s="2"/>
      <c r="Q29" s="52"/>
      <c r="R29" s="2"/>
      <c r="S29" s="539"/>
      <c r="T29" s="2"/>
      <c r="U29" s="2"/>
      <c r="V29" s="39"/>
      <c r="X29" s="729"/>
      <c r="Y29" s="729"/>
      <c r="Z29" s="729"/>
      <c r="AA29" s="1702"/>
      <c r="AB29" s="1702"/>
      <c r="AC29" s="1367" t="s">
        <v>311</v>
      </c>
      <c r="AD29" s="1372"/>
      <c r="AE29" s="1372"/>
      <c r="AF29" s="1372" t="s">
        <v>312</v>
      </c>
      <c r="AG29" s="835"/>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row>
    <row r="30" spans="1:83" ht="16" customHeight="1">
      <c r="A30" s="32"/>
      <c r="B30" s="1699"/>
      <c r="C30" s="1696"/>
      <c r="D30" s="1700"/>
      <c r="E30" s="1697"/>
      <c r="F30" s="1697"/>
      <c r="G30" s="1697"/>
      <c r="H30" s="1697"/>
      <c r="I30" s="1698"/>
      <c r="J30" s="401"/>
      <c r="K30" s="401"/>
      <c r="O30" s="158"/>
      <c r="P30" s="2"/>
      <c r="Q30" s="52"/>
      <c r="R30" s="2"/>
      <c r="S30" s="539"/>
      <c r="T30" s="540"/>
      <c r="U30" s="2"/>
      <c r="V30" s="39"/>
      <c r="X30" s="836"/>
      <c r="Y30" s="836"/>
      <c r="Z30" s="836"/>
      <c r="AA30" s="730"/>
      <c r="AB30" s="730"/>
      <c r="AC30" s="1368"/>
      <c r="AD30" s="730"/>
      <c r="AE30" s="730"/>
      <c r="AF30" s="730"/>
      <c r="AG30" s="835"/>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U30" s="1895" t="str" cm="1">
        <f t="array" aca="1" ref="BU30" ca="1">"There are "&amp;SUMPRODUCT(--ISNUMBER(SEARCH("ready to push", BU34:DN49 &amp; "")))&amp;" values ready to be pushed"</f>
        <v>There are 0 values ready to be pushed</v>
      </c>
    </row>
    <row r="31" spans="1:83" ht="16" customHeight="1">
      <c r="A31" s="32"/>
      <c r="B31" s="1695"/>
      <c r="C31" s="1696"/>
      <c r="D31" s="1696"/>
      <c r="E31" s="1697"/>
      <c r="F31" s="1696"/>
      <c r="G31" s="1697"/>
      <c r="H31" s="1697"/>
      <c r="I31" s="1698"/>
      <c r="J31" s="401"/>
      <c r="K31" s="401"/>
      <c r="O31" s="158"/>
      <c r="P31" s="2"/>
      <c r="Q31" s="52"/>
      <c r="R31" s="2"/>
      <c r="S31" s="539"/>
      <c r="T31" s="540"/>
      <c r="U31" s="2"/>
      <c r="V31" s="39"/>
      <c r="X31" s="837"/>
      <c r="Y31" s="837"/>
      <c r="Z31" s="837"/>
      <c r="AA31" s="728"/>
      <c r="AB31" s="728"/>
      <c r="AC31" s="728"/>
      <c r="AD31" s="728"/>
      <c r="AE31" s="728"/>
      <c r="AF31" s="728"/>
      <c r="AG31" s="83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row>
    <row r="32" spans="1:83" ht="16" customHeight="1">
      <c r="A32" s="32"/>
      <c r="B32" s="1695"/>
      <c r="C32" s="1696"/>
      <c r="D32" s="1696"/>
      <c r="E32" s="1697"/>
      <c r="F32" s="1696"/>
      <c r="G32" s="1697"/>
      <c r="H32" s="1697"/>
      <c r="I32" s="1698" t="s">
        <v>313</v>
      </c>
      <c r="J32" s="401" t="s">
        <v>38</v>
      </c>
      <c r="K32" s="401" t="s">
        <v>39</v>
      </c>
      <c r="O32" s="158"/>
      <c r="P32" s="2"/>
      <c r="Q32" s="2"/>
      <c r="R32" s="2"/>
      <c r="S32" s="539"/>
      <c r="T32" s="540"/>
      <c r="U32" s="8"/>
      <c r="V32" s="39"/>
      <c r="X32" s="1389"/>
      <c r="Y32" s="1390"/>
      <c r="Z32" s="1390"/>
      <c r="AA32" s="1390"/>
      <c r="AB32" s="1390"/>
      <c r="AC32" s="1390"/>
      <c r="AD32" s="1390"/>
      <c r="AE32" s="1390"/>
      <c r="AF32" s="1390"/>
      <c r="AG32" s="1390"/>
      <c r="AH32" s="1391"/>
      <c r="AI32" s="1159"/>
      <c r="AJ32" s="1159"/>
      <c r="AK32" s="1159"/>
      <c r="AL32" s="1159"/>
      <c r="AM32" s="1159"/>
      <c r="AN32" s="1159"/>
      <c r="AO32" s="1159"/>
      <c r="AP32" s="1159"/>
      <c r="AQ32" s="1159"/>
      <c r="AR32" s="1159"/>
      <c r="AS32" s="1159"/>
      <c r="AT32" s="1159"/>
      <c r="AU32" s="1159"/>
      <c r="AV32" s="1159"/>
      <c r="AW32" s="1159"/>
      <c r="AX32" s="1159"/>
      <c r="AY32" s="1159"/>
      <c r="AZ32" s="1159"/>
      <c r="BA32" s="1159"/>
      <c r="BB32" s="1159"/>
      <c r="BC32" s="1159"/>
      <c r="BD32" s="1159"/>
      <c r="BE32" s="1159"/>
      <c r="BF32" s="1159"/>
      <c r="BG32" s="1159"/>
      <c r="BH32" s="1159"/>
      <c r="BI32" s="1159"/>
      <c r="BJ32" s="1159"/>
      <c r="BK32" s="1159"/>
      <c r="BL32" s="1159"/>
      <c r="BM32" s="1159"/>
      <c r="BN32" s="1159"/>
      <c r="BO32" s="1159"/>
      <c r="BP32" s="1159"/>
      <c r="BQ32" s="1159"/>
      <c r="BR32" s="1159"/>
      <c r="BS32" s="1159"/>
      <c r="BU32" s="2088">
        <f>val_asOfDate</f>
        <v>46022</v>
      </c>
      <c r="BV32" s="2088">
        <f>val_asOfDate</f>
        <v>46022</v>
      </c>
      <c r="BW32" s="2088">
        <f>EOMONTH(val_asOfDate,1)</f>
        <v>46053</v>
      </c>
      <c r="BX32" s="2088">
        <f>EOMONTH(val_asOfDate,1)</f>
        <v>46053</v>
      </c>
      <c r="BY32" s="2088">
        <f>val_asOfDate</f>
        <v>46022</v>
      </c>
      <c r="BZ32" s="2088">
        <f>EOMONTH(val_asOfDate,1)</f>
        <v>46053</v>
      </c>
      <c r="CA32" s="2088">
        <f>val_asOfDate</f>
        <v>46022</v>
      </c>
      <c r="CB32" s="2088">
        <f>EOMONTH(val_asOfDate,1)</f>
        <v>46053</v>
      </c>
      <c r="CC32" s="2088">
        <f>val_asOfDate</f>
        <v>46022</v>
      </c>
      <c r="CD32" s="2088">
        <f>EOMONTH(val_asOfDate,1)</f>
        <v>46053</v>
      </c>
      <c r="CE32" s="286"/>
    </row>
    <row r="33" spans="1:119" ht="17.25" customHeight="1">
      <c r="A33" s="32"/>
      <c r="B33" s="810"/>
      <c r="C33" s="811"/>
      <c r="D33" s="1694"/>
      <c r="E33" s="574"/>
      <c r="F33" s="574"/>
      <c r="G33" s="574"/>
      <c r="H33" s="574"/>
      <c r="I33" s="401"/>
      <c r="J33" s="1955" t="s">
        <v>92</v>
      </c>
      <c r="K33" s="401"/>
      <c r="O33" s="158"/>
      <c r="P33" s="2"/>
      <c r="Q33" s="2"/>
      <c r="R33" s="2"/>
      <c r="S33" s="539"/>
      <c r="T33" s="540"/>
      <c r="U33" s="8"/>
      <c r="V33" s="39"/>
      <c r="X33" s="1394" t="s">
        <v>314</v>
      </c>
      <c r="Y33" s="1395"/>
      <c r="Z33" s="1886" t="s">
        <v>315</v>
      </c>
      <c r="AA33" s="198">
        <v>-1</v>
      </c>
      <c r="AB33" s="198"/>
      <c r="AC33" s="1890" t="s">
        <v>307</v>
      </c>
      <c r="AD33" s="1396"/>
      <c r="AE33" s="1397" t="s">
        <v>307</v>
      </c>
      <c r="AF33" s="1397"/>
      <c r="AG33" s="1397"/>
      <c r="AH33" s="1398"/>
      <c r="AI33" s="1399"/>
      <c r="AJ33" s="1399"/>
      <c r="AK33" s="1399"/>
      <c r="AL33" s="1399"/>
      <c r="AM33" s="1399"/>
      <c r="AN33" s="1399"/>
      <c r="AO33" s="1399"/>
      <c r="AP33" s="1399"/>
      <c r="AQ33" s="1399"/>
      <c r="AR33" s="1399"/>
      <c r="AS33" s="1399"/>
      <c r="AT33" s="1399"/>
      <c r="AU33" s="1399"/>
      <c r="AV33" s="1399"/>
      <c r="AW33" s="1399"/>
      <c r="AX33" s="1399"/>
      <c r="AY33" s="1399"/>
      <c r="AZ33" s="1399"/>
      <c r="BA33" s="1399"/>
      <c r="BB33" s="1399"/>
      <c r="BC33" s="1399"/>
      <c r="BD33" s="1399"/>
      <c r="BE33" s="1399"/>
      <c r="BF33" s="1399"/>
      <c r="BG33" s="1399"/>
      <c r="BH33" s="1399"/>
      <c r="BI33" s="1399"/>
      <c r="BJ33" s="1399"/>
      <c r="BK33" s="1399"/>
      <c r="BL33" s="1399"/>
      <c r="BM33" s="1399"/>
      <c r="BN33" s="1399"/>
      <c r="BO33" s="1399"/>
      <c r="BP33" s="1399"/>
      <c r="BQ33" s="1399"/>
      <c r="BR33" s="1399"/>
      <c r="BS33" s="1400"/>
      <c r="BU33" s="1884" t="str" cm="1">
        <f t="array" aca="1" ref="BU33" ca="1">RIGHT(CELL("filename", $A$1), LEN(CELL("filename", $A$1)) - FIND("]", CELL("filename", $A$1)))&amp;" Label PUSH"</f>
        <v>KPI Label PUSH</v>
      </c>
      <c r="BV33" s="1884" t="str" cm="1">
        <f t="array" aca="1" ref="BV33" ca="1">RIGHT(CELL("filename", $A$1), LEN(CELL("filename", $A$1)) - FIND("]", CELL("filename", $A$1)))&amp;" Collect Period PUSH"</f>
        <v>KPI Collect Period PUSH</v>
      </c>
      <c r="BW33" s="1884" t="str" cm="1">
        <f t="array" aca="1" ref="BW33" ca="1">RIGHT(CELL("filename", $A$1), LEN(CELL("filename", $A$1)) - FIND("]", CELL("filename", $A$1)))&amp;" Label PUSH"</f>
        <v>KPI Label PUSH</v>
      </c>
      <c r="BX33" s="1884" t="str" cm="1">
        <f t="array" aca="1" ref="BX33" ca="1">RIGHT(CELL("filename", $A$1), LEN(CELL("filename", $A$1)) - FIND("]", CELL("filename", $A$1)))&amp;" Collect Period PUSH"</f>
        <v>KPI Collect Period PUSH</v>
      </c>
      <c r="BY33" s="1884" t="str" cm="1">
        <f t="array" aca="1" ref="BY33" ca="1">RIGHT(CELL("filename", $A$1), LEN(CELL("filename", $A$1)) - FIND("]", CELL("filename", $A$1)))&amp;" Data Type PUSH"</f>
        <v>KPI Data Type PUSH</v>
      </c>
      <c r="BZ33" s="1884" t="str" cm="1">
        <f t="array" aca="1" ref="BZ33" ca="1">RIGHT(CELL("filename", $A$1), LEN(CELL("filename", $A$1)) - FIND("]", CELL("filename", $A$1)))&amp;" Data Type PUSH"</f>
        <v>KPI Data Type PUSH</v>
      </c>
      <c r="CA33" s="1884" t="str" cm="1">
        <f t="array" aca="1" ref="CA33" ca="1">RIGHT(CELL("filename", $A$1), LEN(CELL("filename", $A$1)) - FIND("]", CELL("filename", $A$1)))&amp;" Comparison PUSH"</f>
        <v>KPI Comparison PUSH</v>
      </c>
      <c r="CB33" s="1884" t="str" cm="1">
        <f t="array" aca="1" ref="CB33" ca="1">RIGHT(CELL("filename", $A$1), LEN(CELL("filename", $A$1)) - FIND("]", CELL("filename", $A$1)))&amp;" Comparison PUSH"</f>
        <v>KPI Comparison PUSH</v>
      </c>
      <c r="CC33" s="1884" t="str" cm="1">
        <f t="array" aca="1" ref="CC33" ca="1">RIGHT(CELL("filename", $A$1), LEN(CELL("filename", $A$1)) - FIND("]", CELL("filename", $A$1)))&amp;" Rollup PUSH"</f>
        <v>KPI Rollup PUSH</v>
      </c>
      <c r="CD33" s="1884" t="str" cm="1">
        <f t="array" aca="1" ref="CD33" ca="1">RIGHT(CELL("filename", $A$1), LEN(CELL("filename", $A$1)) - FIND("]", CELL("filename", $A$1)))&amp;" Rollup PUSH"</f>
        <v>KPI Rollup PUSH</v>
      </c>
      <c r="CE33" s="1878" t="str" cm="1">
        <f t="array" aca="1" ref="CE33" ca="1">RIGHT(CELL("filename", $A$1), LEN(CELL("filename", $A$1)) - FIND("]", CELL("filename", $A$1)))&amp;" PUSH"</f>
        <v>KPI PUSH</v>
      </c>
      <c r="CF33" s="1878" t="str" cm="1">
        <f t="array" aca="1" ref="CF33" ca="1">RIGHT(CELL("filename", $A$1), LEN(CELL("filename", $A$1)) - FIND("]", CELL("filename", $A$1)))&amp;" PUSH"</f>
        <v>KPI PUSH</v>
      </c>
      <c r="CG33" s="1878" t="str" cm="1">
        <f t="array" aca="1" ref="CG33" ca="1">RIGHT(CELL("filename", $A$1), LEN(CELL("filename", $A$1)) - FIND("]", CELL("filename", $A$1)))&amp;" PUSH"</f>
        <v>KPI PUSH</v>
      </c>
      <c r="CH33" s="1878" t="str" cm="1">
        <f t="array" aca="1" ref="CH33" ca="1">RIGHT(CELL("filename", $A$1), LEN(CELL("filename", $A$1)) - FIND("]", CELL("filename", $A$1)))&amp;" PUSH"</f>
        <v>KPI PUSH</v>
      </c>
      <c r="CI33" s="1878" t="str" cm="1">
        <f t="array" aca="1" ref="CI33" ca="1">RIGHT(CELL("filename", $A$1), LEN(CELL("filename", $A$1)) - FIND("]", CELL("filename", $A$1)))&amp;" PUSH"</f>
        <v>KPI PUSH</v>
      </c>
      <c r="CJ33" s="1878" t="str" cm="1">
        <f t="array" aca="1" ref="CJ33" ca="1">RIGHT(CELL("filename", $A$1), LEN(CELL("filename", $A$1)) - FIND("]", CELL("filename", $A$1)))&amp;" PUSH"</f>
        <v>KPI PUSH</v>
      </c>
      <c r="CK33" s="1878" t="str" cm="1">
        <f t="array" aca="1" ref="CK33" ca="1">RIGHT(CELL("filename", $A$1), LEN(CELL("filename", $A$1)) - FIND("]", CELL("filename", $A$1)))&amp;" PUSH"</f>
        <v>KPI PUSH</v>
      </c>
      <c r="CL33" s="1878" t="str" cm="1">
        <f t="array" aca="1" ref="CL33" ca="1">RIGHT(CELL("filename", $A$1), LEN(CELL("filename", $A$1)) - FIND("]", CELL("filename", $A$1)))&amp;" PUSH"</f>
        <v>KPI PUSH</v>
      </c>
      <c r="CM33" s="1878" t="str" cm="1">
        <f t="array" aca="1" ref="CM33" ca="1">RIGHT(CELL("filename", $A$1), LEN(CELL("filename", $A$1)) - FIND("]", CELL("filename", $A$1)))&amp;" PUSH"</f>
        <v>KPI PUSH</v>
      </c>
      <c r="CN33" s="1878" t="str" cm="1">
        <f t="array" aca="1" ref="CN33" ca="1">RIGHT(CELL("filename", $A$1), LEN(CELL("filename", $A$1)) - FIND("]", CELL("filename", $A$1)))&amp;" PUSH"</f>
        <v>KPI PUSH</v>
      </c>
      <c r="CO33" s="1878" t="str" cm="1">
        <f t="array" aca="1" ref="CO33" ca="1">RIGHT(CELL("filename", $A$1), LEN(CELL("filename", $A$1)) - FIND("]", CELL("filename", $A$1)))&amp;" PUSH"</f>
        <v>KPI PUSH</v>
      </c>
      <c r="CP33" s="1878" t="str" cm="1">
        <f t="array" aca="1" ref="CP33" ca="1">RIGHT(CELL("filename", $A$1), LEN(CELL("filename", $A$1)) - FIND("]", CELL("filename", $A$1)))&amp;" PUSH"</f>
        <v>KPI PUSH</v>
      </c>
      <c r="CQ33" s="1878" t="str" cm="1">
        <f t="array" aca="1" ref="CQ33" ca="1">RIGHT(CELL("filename", $A$1), LEN(CELL("filename", $A$1)) - FIND("]", CELL("filename", $A$1)))&amp;" PUSH"</f>
        <v>KPI PUSH</v>
      </c>
      <c r="CR33" s="1878" t="str" cm="1">
        <f t="array" aca="1" ref="CR33" ca="1">RIGHT(CELL("filename", $A$1), LEN(CELL("filename", $A$1)) - FIND("]", CELL("filename", $A$1)))&amp;" PUSH"</f>
        <v>KPI PUSH</v>
      </c>
      <c r="CS33" s="1878" t="str" cm="1">
        <f t="array" aca="1" ref="CS33" ca="1">RIGHT(CELL("filename", $A$1), LEN(CELL("filename", $A$1)) - FIND("]", CELL("filename", $A$1)))&amp;" PUSH"</f>
        <v>KPI PUSH</v>
      </c>
      <c r="CT33" s="1878" t="str" cm="1">
        <f t="array" aca="1" ref="CT33" ca="1">RIGHT(CELL("filename", $A$1), LEN(CELL("filename", $A$1)) - FIND("]", CELL("filename", $A$1)))&amp;" PUSH"</f>
        <v>KPI PUSH</v>
      </c>
      <c r="CU33" s="1878" t="str" cm="1">
        <f t="array" aca="1" ref="CU33" ca="1">RIGHT(CELL("filename", $A$1), LEN(CELL("filename", $A$1)) - FIND("]", CELL("filename", $A$1)))&amp;" PUSH"</f>
        <v>KPI PUSH</v>
      </c>
      <c r="CV33" s="1878" t="str" cm="1">
        <f t="array" aca="1" ref="CV33" ca="1">RIGHT(CELL("filename", $A$1), LEN(CELL("filename", $A$1)) - FIND("]", CELL("filename", $A$1)))&amp;" PUSH"</f>
        <v>KPI PUSH</v>
      </c>
      <c r="CW33" s="1878" t="str" cm="1">
        <f t="array" aca="1" ref="CW33" ca="1">RIGHT(CELL("filename", $A$1), LEN(CELL("filename", $A$1)) - FIND("]", CELL("filename", $A$1)))&amp;" PUSH"</f>
        <v>KPI PUSH</v>
      </c>
      <c r="CX33" s="1878" t="str" cm="1">
        <f t="array" aca="1" ref="CX33" ca="1">RIGHT(CELL("filename", $A$1), LEN(CELL("filename", $A$1)) - FIND("]", CELL("filename", $A$1)))&amp;" PUSH"</f>
        <v>KPI PUSH</v>
      </c>
      <c r="CY33" s="1878" t="str" cm="1">
        <f t="array" aca="1" ref="CY33" ca="1">RIGHT(CELL("filename", $A$1), LEN(CELL("filename", $A$1)) - FIND("]", CELL("filename", $A$1)))&amp;" PUSH"</f>
        <v>KPI PUSH</v>
      </c>
      <c r="CZ33" s="1878" t="str" cm="1">
        <f t="array" aca="1" ref="CZ33" ca="1">RIGHT(CELL("filename", $A$1), LEN(CELL("filename", $A$1)) - FIND("]", CELL("filename", $A$1)))&amp;" PUSH"</f>
        <v>KPI PUSH</v>
      </c>
      <c r="DA33" s="1878" t="str" cm="1">
        <f t="array" aca="1" ref="DA33" ca="1">RIGHT(CELL("filename", $A$1), LEN(CELL("filename", $A$1)) - FIND("]", CELL("filename", $A$1)))&amp;" PUSH"</f>
        <v>KPI PUSH</v>
      </c>
      <c r="DB33" s="1878" t="str" cm="1">
        <f t="array" aca="1" ref="DB33" ca="1">RIGHT(CELL("filename", $A$1), LEN(CELL("filename", $A$1)) - FIND("]", CELL("filename", $A$1)))&amp;" PUSH"</f>
        <v>KPI PUSH</v>
      </c>
      <c r="DC33" s="1878" t="str" cm="1">
        <f t="array" aca="1" ref="DC33" ca="1">RIGHT(CELL("filename", $A$1), LEN(CELL("filename", $A$1)) - FIND("]", CELL("filename", $A$1)))&amp;" PUSH"</f>
        <v>KPI PUSH</v>
      </c>
      <c r="DD33" s="1878" t="str" cm="1">
        <f t="array" aca="1" ref="DD33" ca="1">RIGHT(CELL("filename", $A$1), LEN(CELL("filename", $A$1)) - FIND("]", CELL("filename", $A$1)))&amp;" PUSH"</f>
        <v>KPI PUSH</v>
      </c>
      <c r="DE33" s="1878" t="str" cm="1">
        <f t="array" aca="1" ref="DE33" ca="1">RIGHT(CELL("filename", $A$1), LEN(CELL("filename", $A$1)) - FIND("]", CELL("filename", $A$1)))&amp;" PUSH"</f>
        <v>KPI PUSH</v>
      </c>
      <c r="DF33" s="1878" t="str" cm="1">
        <f t="array" aca="1" ref="DF33" ca="1">RIGHT(CELL("filename", $A$1), LEN(CELL("filename", $A$1)) - FIND("]", CELL("filename", $A$1)))&amp;" PUSH"</f>
        <v>KPI PUSH</v>
      </c>
      <c r="DG33" s="1878" t="str" cm="1">
        <f t="array" aca="1" ref="DG33" ca="1">RIGHT(CELL("filename", $A$1), LEN(CELL("filename", $A$1)) - FIND("]", CELL("filename", $A$1)))&amp;" PUSH"</f>
        <v>KPI PUSH</v>
      </c>
      <c r="DH33" s="1878" t="str" cm="1">
        <f t="array" aca="1" ref="DH33" ca="1">RIGHT(CELL("filename", $A$1), LEN(CELL("filename", $A$1)) - FIND("]", CELL("filename", $A$1)))&amp;" PUSH"</f>
        <v>KPI PUSH</v>
      </c>
      <c r="DI33" s="1878" t="str" cm="1">
        <f t="array" aca="1" ref="DI33" ca="1">RIGHT(CELL("filename", $A$1), LEN(CELL("filename", $A$1)) - FIND("]", CELL("filename", $A$1)))&amp;" PUSH"</f>
        <v>KPI PUSH</v>
      </c>
      <c r="DJ33" s="1878" t="str" cm="1">
        <f t="array" aca="1" ref="DJ33" ca="1">RIGHT(CELL("filename", $A$1), LEN(CELL("filename", $A$1)) - FIND("]", CELL("filename", $A$1)))&amp;" PUSH"</f>
        <v>KPI PUSH</v>
      </c>
      <c r="DK33" s="1878" t="str" cm="1">
        <f t="array" aca="1" ref="DK33" ca="1">RIGHT(CELL("filename", $A$1), LEN(CELL("filename", $A$1)) - FIND("]", CELL("filename", $A$1)))&amp;" PUSH"</f>
        <v>KPI PUSH</v>
      </c>
      <c r="DL33" s="1878" t="str" cm="1">
        <f t="array" aca="1" ref="DL33" ca="1">RIGHT(CELL("filename", $A$1), LEN(CELL("filename", $A$1)) - FIND("]", CELL("filename", $A$1)))&amp;" PUSH"</f>
        <v>KPI PUSH</v>
      </c>
      <c r="DM33" s="1878" t="str" cm="1">
        <f t="array" aca="1" ref="DM33" ca="1">RIGHT(CELL("filename", $A$1), LEN(CELL("filename", $A$1)) - FIND("]", CELL("filename", $A$1)))&amp;" PUSH"</f>
        <v>KPI PUSH</v>
      </c>
      <c r="DN33" s="1878" t="str" cm="1">
        <f t="array" aca="1" ref="DN33" ca="1">RIGHT(CELL("filename", $A$1), LEN(CELL("filename", $A$1)) - FIND("]", CELL("filename", $A$1)))&amp;" PUSH"</f>
        <v>KPI PUSH</v>
      </c>
      <c r="DO33" s="1878" t="str" cm="1">
        <f t="array" aca="1" ref="DO33" ca="1">RIGHT(CELL("filename", $A$1), LEN(CELL("filename", $A$1)) - FIND("]", CELL("filename", $A$1)))&amp;" PUSH"</f>
        <v>KPI PUSH</v>
      </c>
    </row>
    <row r="34" spans="1:119" ht="33" customHeight="1">
      <c r="A34" s="32" t="s">
        <v>96</v>
      </c>
      <c r="B34" s="580" t="s">
        <v>316</v>
      </c>
      <c r="C34" s="1885" t="s">
        <v>317</v>
      </c>
      <c r="D34" s="1885" t="s">
        <v>318</v>
      </c>
      <c r="E34" s="1885" t="s">
        <v>319</v>
      </c>
      <c r="F34" s="1885" t="s">
        <v>320</v>
      </c>
      <c r="G34" s="574" t="s">
        <v>321</v>
      </c>
      <c r="H34" s="574" t="s">
        <v>322</v>
      </c>
      <c r="I34" s="401">
        <v>0</v>
      </c>
      <c r="J34" s="401">
        <f>_xlfn.XLOOKUP($AD34,$C$11:$C$17,$E$11:$E$17,0)</f>
        <v>0</v>
      </c>
      <c r="K34" s="401"/>
      <c r="O34" s="158"/>
      <c r="P34" s="2"/>
      <c r="Q34" s="51"/>
      <c r="R34" s="51"/>
      <c r="S34" s="89"/>
      <c r="T34" s="3002" t="s">
        <v>323</v>
      </c>
      <c r="U34" s="3002"/>
      <c r="V34" s="39"/>
      <c r="X34" s="1392" cm="1">
        <f t="array" ref="X34:X49">_xlfn.LAMBDA(_xlpm.rng,
   _xlfn.LET(
      _xlpm.nonBlanks, _xlfn._xlws.FILTER(_xlpm.rng, _xlpm.rng&lt;&gt;""),
      _xlfn.BYROW(_xlpm.rng, _xlfn.LAMBDA(_xlpm.x, IF(_xlpm.x&lt;&gt;"", _xlfn.XMATCH(_xlpm.x, _xlpm.nonBlanks, 0), "")))
   )
)(Z34:Z49)</f>
        <v>1</v>
      </c>
      <c r="Y34" s="1393"/>
      <c r="Z34" s="1887">
        <v>2</v>
      </c>
      <c r="AA34" s="198">
        <v>-1</v>
      </c>
      <c r="AB34" s="198"/>
      <c r="AC34" s="1887">
        <v>2</v>
      </c>
      <c r="AD34" s="2051">
        <v>2</v>
      </c>
      <c r="AE34" s="2277">
        <v>2</v>
      </c>
      <c r="AF34" s="1887">
        <v>2</v>
      </c>
      <c r="AG34" s="1566"/>
      <c r="AH34" s="1830"/>
      <c r="AI34" s="1893">
        <v>1</v>
      </c>
      <c r="AJ34" s="1893">
        <v>1</v>
      </c>
      <c r="AK34" s="1893">
        <v>1</v>
      </c>
      <c r="AL34" s="1893">
        <v>1</v>
      </c>
      <c r="AM34" s="1893">
        <v>1</v>
      </c>
      <c r="AN34" s="1893">
        <v>1</v>
      </c>
      <c r="AO34" s="1893">
        <v>1</v>
      </c>
      <c r="AP34" s="1893">
        <v>1</v>
      </c>
      <c r="AQ34" s="1893">
        <v>1</v>
      </c>
      <c r="AR34" s="1893">
        <v>1</v>
      </c>
      <c r="AS34" s="1893">
        <v>1</v>
      </c>
      <c r="AT34" s="1893">
        <v>1</v>
      </c>
      <c r="AU34" s="1893">
        <v>1</v>
      </c>
      <c r="AV34" s="1893">
        <v>1</v>
      </c>
      <c r="AW34" s="1893">
        <v>1</v>
      </c>
      <c r="AX34" s="1893">
        <v>1</v>
      </c>
      <c r="AY34" s="1893">
        <v>1</v>
      </c>
      <c r="AZ34" s="1893">
        <v>1</v>
      </c>
      <c r="BA34" s="1893">
        <v>1</v>
      </c>
      <c r="BB34" s="1893">
        <v>1</v>
      </c>
      <c r="BC34" s="1893">
        <v>1</v>
      </c>
      <c r="BD34" s="1893">
        <v>1</v>
      </c>
      <c r="BE34" s="1893">
        <v>1</v>
      </c>
      <c r="BF34" s="1893">
        <v>1</v>
      </c>
      <c r="BG34" s="1893">
        <v>1</v>
      </c>
      <c r="BH34" s="1893">
        <v>1</v>
      </c>
      <c r="BI34" s="1893">
        <v>1</v>
      </c>
      <c r="BJ34" s="1893">
        <v>1</v>
      </c>
      <c r="BK34" s="1893">
        <v>1</v>
      </c>
      <c r="BL34" s="1893">
        <v>1</v>
      </c>
      <c r="BM34" s="1893">
        <v>1</v>
      </c>
      <c r="BN34" s="1893">
        <v>1</v>
      </c>
      <c r="BO34" s="1893">
        <v>1</v>
      </c>
      <c r="BP34" s="1893">
        <v>1</v>
      </c>
      <c r="BQ34" s="1893">
        <v>1</v>
      </c>
      <c r="BR34" s="1893">
        <v>1</v>
      </c>
      <c r="BS34" s="1893">
        <v>1</v>
      </c>
      <c r="BU34" s="2276" t="str" cm="1">
        <f t="array" aca="1" ref="BU34" ca="1">IFERROR(IF(Z34="","",_xldudf_CX_PUSH($Z34,CX_ENTITY,$B34,val_asOfDate,,,)),"")</f>
        <v/>
      </c>
      <c r="BV34" s="2276" t="str" cm="1">
        <f t="array" aca="1" ref="BV34" ca="1">IFERROR(IF(AC34="","",_xldudf_CX_PUSH($AC34,CX_ENTITY,$D34,val_asOfDate,,,)),"")</f>
        <v/>
      </c>
      <c r="BW34" s="2276" t="str" cm="1">
        <f t="array" aca="1" ref="BW34" ca="1">IFERROR(IF(Z34="","",_xldudf_CX_PUSH($Z34,CX_ENTITY,$B34,EOMONTH(val_asOfDate,1),,,)),"")</f>
        <v/>
      </c>
      <c r="BX34" s="2276" t="str" cm="1">
        <f t="array" aca="1" ref="BX34" ca="1">IFERROR(IF(AC34="","",_xldudf_CX_PUSH($AC34,CX_ENTITY,$D34,EOMONTH(val_asOfDate,1),,)),"")</f>
        <v/>
      </c>
      <c r="BY34" s="2276" t="str" cm="1">
        <f t="array" aca="1" ref="BY34" ca="1">IFERROR(IF(AD34="","",_xldudf_CX_PUSH($AD34,CX_ENTITY,$E34,val_asOfDate,,,)),"")</f>
        <v/>
      </c>
      <c r="BZ34" s="2276" t="str" cm="1">
        <f t="array" aca="1" ref="BZ34" ca="1">IFERROR(IF(AD34="","",_xldudf_CX_PUSH($AD34,CX_ENTITY,$E34,EOMONTH(val_asOfDate,1),,)),"")</f>
        <v/>
      </c>
      <c r="CA34" s="1879" t="str" cm="1">
        <f t="array" aca="1" ref="CA34" ca="1">IFERROR(IF(AE34="","",_xldudf_CX_PUSH($AE34,CX_ENTITY,$G34,val_asOfDate,,,)),"")</f>
        <v/>
      </c>
      <c r="CB34" s="1879" t="str" cm="1">
        <f t="array" aca="1" ref="CB34" ca="1">IFERROR(IF(AE34="","",_xldudf_CX_PUSH($AE34,CX_ENTITY,$G34,EOMONTH(val_asOfDate,1),,,)),"")</f>
        <v/>
      </c>
      <c r="CC34" s="1879" t="str" cm="1">
        <f t="array" aca="1" ref="CC34" ca="1">IFERROR(IF(AF34="","",_xldudf_CX_PUSH($AF34,CX_ENTITY,$H34,val_asOfDate,,,)),"")</f>
        <v/>
      </c>
      <c r="CD34" s="1879" t="str" cm="1">
        <f t="array" aca="1" ref="CD34" ca="1">IFERROR(IF(AF34="","",_xldudf_CX_PUSH($AF34,CX_ENTITY,$H34,EOMONTH(val_asOfDate,1),,,)),"")</f>
        <v/>
      </c>
      <c r="CE34" s="1883" t="str" cm="1">
        <f t="array" aca="1" ref="CE34" ca="1">IFERROR(
  IF($Z34="","",
    IF($J34=3,
      _xldudf_CX_PUSH(AI34*fxVal_normal,CX_ENTITY,$F34,AI$15,$X$15,AI$13),
      _xldudf_CX_PUSH(AI34,CX_ENTITY,$F34,AI$15,$X$15,AI$13)
    )
  ),
"")</f>
        <v/>
      </c>
      <c r="CF34" s="1883" t="str" cm="1">
        <f t="array" aca="1" ref="CF34" ca="1">IFERROR(
  IF($Z34="","",
    IF($J34=3,
      _xldudf_CX_PUSH(AJ34*fxVal_normal,CX_ENTITY,$F34,AJ$15,$X$15,AJ$13),
      _xldudf_CX_PUSH(AJ34,CX_ENTITY,$F34,AJ$15,$X$15,AJ$13)
    )
  ),
"")</f>
        <v/>
      </c>
      <c r="CG34" s="1883" t="str" cm="1">
        <f t="array" aca="1" ref="CG34" ca="1">IFERROR(
  IF($Z34="","",
    IF($J34=3,
      _xldudf_CX_PUSH(AK34*fxVal_normal,CX_ENTITY,$F34,AK$15,$X$15,AK$13),
      _xldudf_CX_PUSH(AK34,CX_ENTITY,$F34,AK$15,$X$15,AK$13)
    )
  ),
"")</f>
        <v/>
      </c>
      <c r="CH34" s="1883" t="str" cm="1">
        <f t="array" aca="1" ref="CH34" ca="1">IFERROR(
  IF($Z34="","",
    IF($J34=3,
      _xldudf_CX_PUSH(AL34*fxVal_normal,CX_ENTITY,$F34,AL$15,$X$15,AL$13),
      _xldudf_CX_PUSH(AL34,CX_ENTITY,$F34,AL$15,$X$15,AL$13)
    )
  ),
"")</f>
        <v/>
      </c>
      <c r="CI34" s="1883" t="str" cm="1">
        <f t="array" aca="1" ref="CI34" ca="1">IFERROR(
  IF($Z34="","",
    IF($J34=3,
      _xldudf_CX_PUSH(AM34*fxVal_normal,CX_ENTITY,$F34,AM$15,$X$15,AM$13),
      _xldudf_CX_PUSH(AM34,CX_ENTITY,$F34,AM$15,$X$15,AM$13)
    )
  ),
"")</f>
        <v/>
      </c>
      <c r="CJ34" s="1883" t="str" cm="1">
        <f t="array" aca="1" ref="CJ34" ca="1">IFERROR(
  IF($Z34="","",
    IF($J34=3,
      _xldudf_CX_PUSH(AN34*fxVal_normal,CX_ENTITY,$F34,AN$15,$X$15,AN$13),
      _xldudf_CX_PUSH(AN34,CX_ENTITY,$F34,AN$15,$X$15,AN$13)
    )
  ),
"")</f>
        <v/>
      </c>
      <c r="CK34" s="1883" t="str" cm="1">
        <f t="array" aca="1" ref="CK34" ca="1">IFERROR(
  IF($Z34="","",
    IF($J34=3,
      _xldudf_CX_PUSH(AO34*fxVal_normal,CX_ENTITY,$F34,AO$15,$X$15,AO$13),
      _xldudf_CX_PUSH(AO34,CX_ENTITY,$F34,AO$15,$X$15,AO$13)
    )
  ),
"")</f>
        <v/>
      </c>
      <c r="CL34" s="1883" t="str" cm="1">
        <f t="array" aca="1" ref="CL34" ca="1">IFERROR(
  IF($Z34="","",
    IF($J34=3,
      _xldudf_CX_PUSH(AP34*fxVal_normal,CX_ENTITY,$F34,AP$15,$X$15,AP$13),
      _xldudf_CX_PUSH(AP34,CX_ENTITY,$F34,AP$15,$X$15,AP$13)
    )
  ),
"")</f>
        <v/>
      </c>
      <c r="CM34" s="1883" t="str" cm="1">
        <f t="array" aca="1" ref="CM34" ca="1">IFERROR(
  IF($Z34="","",
    IF($J34=3,
      _xldudf_CX_PUSH(AQ34*fxVal_normal,CX_ENTITY,$F34,AQ$15,$X$15,AQ$13),
      _xldudf_CX_PUSH(AQ34,CX_ENTITY,$F34,AQ$15,$X$15,AQ$13)
    )
  ),
"")</f>
        <v/>
      </c>
      <c r="CN34" s="1883" t="str" cm="1">
        <f t="array" aca="1" ref="CN34" ca="1">IFERROR(
  IF($Z34="","",
    IF($J34=3,
      _xldudf_CX_PUSH(AR34*fxVal_normal,CX_ENTITY,$F34,AR$15,$X$15,AR$13),
      _xldudf_CX_PUSH(AR34,CX_ENTITY,$F34,AR$15,$X$15,AR$13)
    )
  ),
"")</f>
        <v/>
      </c>
      <c r="CO34" s="1883" t="str" cm="1">
        <f t="array" aca="1" ref="CO34" ca="1">IFERROR(
  IF($Z34="","",
    IF($J34=3,
      _xldudf_CX_PUSH(AS34*fxVal_normal,CX_ENTITY,$F34,AS$15,$X$15,AS$13),
      _xldudf_CX_PUSH(AS34,CX_ENTITY,$F34,AS$15,$X$15,AS$13)
    )
  ),
"")</f>
        <v/>
      </c>
      <c r="CP34" s="1883" t="str" cm="1">
        <f t="array" aca="1" ref="CP34" ca="1">IFERROR(
  IF($Z34="","",
    IF($J34=3,
      _xldudf_CX_PUSH(AT34*fxVal_normal,CX_ENTITY,$F34,AT$15,$X$15,AT$13),
      _xldudf_CX_PUSH(AT34,CX_ENTITY,$F34,AT$15,$X$15,AT$13)
    )
  ),
"")</f>
        <v/>
      </c>
      <c r="CQ34" s="1883" t="str" cm="1">
        <f t="array" aca="1" ref="CQ34" ca="1">IFERROR(
  IF($Z34="","",
    IF($J34=3,
      _xldudf_CX_PUSH(AU34*fxVal_normal,CX_ENTITY,$F34,AU$15,$X$15,AU$13),
      _xldudf_CX_PUSH(AU34,CX_ENTITY,$F34,AU$15,$X$15,AU$13)
    )
  ),
"")</f>
        <v/>
      </c>
      <c r="CR34" s="1883" t="str" cm="1">
        <f t="array" aca="1" ref="CR34" ca="1">IFERROR(
  IF($Z34="","",
    IF($J34=3,
      _xldudf_CX_PUSH(AV34*fxVal_normal,CX_ENTITY,$F34,AV$15,$X$15,AV$13),
      _xldudf_CX_PUSH(AV34,CX_ENTITY,$F34,AV$15,$X$15,AV$13)
    )
  ),
"")</f>
        <v/>
      </c>
      <c r="CS34" s="1883" t="str" cm="1">
        <f t="array" aca="1" ref="CS34" ca="1">IFERROR(
  IF($Z34="","",
    IF($J34=3,
      _xldudf_CX_PUSH(AW34*fxVal_normal,CX_ENTITY,$F34,AW$15,$X$15,AW$13),
      _xldudf_CX_PUSH(AW34,CX_ENTITY,$F34,AW$15,$X$15,AW$13)
    )
  ),
"")</f>
        <v/>
      </c>
      <c r="CT34" s="1883" t="str" cm="1">
        <f t="array" aca="1" ref="CT34" ca="1">IFERROR(
  IF($Z34="","",
    IF($J34=3,
      _xldudf_CX_PUSH(AX34*fxVal_normal,CX_ENTITY,$F34,AX$15,$X$15,AX$13),
      _xldudf_CX_PUSH(AX34,CX_ENTITY,$F34,AX$15,$X$15,AX$13)
    )
  ),
"")</f>
        <v/>
      </c>
      <c r="CU34" s="1883" t="str" cm="1">
        <f t="array" aca="1" ref="CU34" ca="1">IFERROR(
  IF($Z34="","",
    IF($J34=3,
      _xldudf_CX_PUSH(AY34*fxVal_normal,CX_ENTITY,$F34,AY$15,$X$15,AY$13),
      _xldudf_CX_PUSH(AY34,CX_ENTITY,$F34,AY$15,$X$15,AY$13)
    )
  ),
"")</f>
        <v/>
      </c>
      <c r="CV34" s="1883" t="str" cm="1">
        <f t="array" aca="1" ref="CV34" ca="1">IFERROR(
  IF($Z34="","",
    IF($J34=3,
      _xldudf_CX_PUSH(AZ34*fxVal_normal,CX_ENTITY,$F34,AZ$15,$X$15,AZ$13),
      _xldudf_CX_PUSH(AZ34,CX_ENTITY,$F34,AZ$15,$X$15,AZ$13)
    )
  ),
"")</f>
        <v/>
      </c>
      <c r="CW34" s="1883" t="str" cm="1">
        <f t="array" aca="1" ref="CW34" ca="1">IFERROR(
  IF($Z34="","",
    IF($J34=3,
      _xldudf_CX_PUSH(BA34*fxVal_normal,CX_ENTITY,$F34,BA$15,$X$15,BA$13),
      _xldudf_CX_PUSH(BA34,CX_ENTITY,$F34,BA$15,$X$15,BA$13)
    )
  ),
"")</f>
        <v/>
      </c>
      <c r="CX34" s="1883" t="str" cm="1">
        <f t="array" aca="1" ref="CX34" ca="1">IFERROR(
  IF($Z34="","",
    IF($J34=3,
      _xldudf_CX_PUSH(BB34*fxVal_normal,CX_ENTITY,$F34,BB$15,$X$15,BB$13),
      _xldudf_CX_PUSH(BB34,CX_ENTITY,$F34,BB$15,$X$15,BB$13)
    )
  ),
"")</f>
        <v/>
      </c>
      <c r="CY34" s="1883" t="str" cm="1">
        <f t="array" aca="1" ref="CY34" ca="1">IFERROR(
  IF($Z34="","",
    IF($J34=3,
      _xldudf_CX_PUSH(BC34*fxVal_normal,CX_ENTITY,$F34,BC$15,$X$15,BC$13),
      _xldudf_CX_PUSH(BC34,CX_ENTITY,$F34,BC$15,$X$15,BC$13)
    )
  ),
"")</f>
        <v/>
      </c>
      <c r="CZ34" s="1883" t="str" cm="1">
        <f t="array" aca="1" ref="CZ34" ca="1">IFERROR(
  IF($Z34="","",
    IF($J34=3,
      _xldudf_CX_PUSH(BD34*fxVal_normal,CX_ENTITY,$F34,BD$15,$X$15,BD$13),
      _xldudf_CX_PUSH(BD34,CX_ENTITY,$F34,BD$15,$X$15,BD$13)
    )
  ),
"")</f>
        <v/>
      </c>
      <c r="DA34" s="1883" t="str" cm="1">
        <f t="array" aca="1" ref="DA34" ca="1">IFERROR(
  IF($Z34="","",
    IF($J34=3,
      _xldudf_CX_PUSH(BE34*fxVal_normal,CX_ENTITY,$F34,BE$15,$X$15,BE$13),
      _xldudf_CX_PUSH(BE34,CX_ENTITY,$F34,BE$15,$X$15,BE$13)
    )
  ),
"")</f>
        <v/>
      </c>
      <c r="DB34" s="1883" t="str" cm="1">
        <f t="array" aca="1" ref="DB34" ca="1">IFERROR(
  IF($Z34="","",
    IF($J34=3,
      _xldudf_CX_PUSH(BF34*fxVal_normal,CX_ENTITY,$F34,BF$15,$X$15,BF$13),
      _xldudf_CX_PUSH(BF34,CX_ENTITY,$F34,BF$15,$X$15,BF$13)
    )
  ),
"")</f>
        <v/>
      </c>
      <c r="DC34" s="1883" t="str" cm="1">
        <f t="array" aca="1" ref="DC34" ca="1">IFERROR(
  IF($Z34="","",
    IF($J34=3,
      _xldudf_CX_PUSH(BG34*fxVal_normal,CX_ENTITY,$F34,BG$15,$X$15,BG$13),
      _xldudf_CX_PUSH(BG34,CX_ENTITY,$F34,BG$15,$X$15,BG$13)
    )
  ),
"")</f>
        <v/>
      </c>
      <c r="DD34" s="1883" t="str" cm="1">
        <f t="array" aca="1" ref="DD34" ca="1">IFERROR(
  IF($Z34="","",
    IF($J34=3,
      _xldudf_CX_PUSH(BH34*fxVal_normal,CX_ENTITY,$F34,BH$15,$X$15,BH$13),
      _xldudf_CX_PUSH(BH34,CX_ENTITY,$F34,BH$15,$X$15,BH$13)
    )
  ),
"")</f>
        <v/>
      </c>
      <c r="DE34" s="1883" t="str" cm="1">
        <f t="array" aca="1" ref="DE34" ca="1">IFERROR(
  IF($Z34="","",
    IF($J34=3,
      _xldudf_CX_PUSH(BI34*fxVal_normal,CX_ENTITY,$F34,BI$15,$X$15,BI$13),
      _xldudf_CX_PUSH(BI34,CX_ENTITY,$F34,BI$15,$X$15,BI$13)
    )
  ),
"")</f>
        <v/>
      </c>
      <c r="DF34" s="1883" t="str" cm="1">
        <f t="array" aca="1" ref="DF34" ca="1">IFERROR(
  IF($Z34="","",
    IF($J34=3,
      _xldudf_CX_PUSH(BJ34*fxVal_normal,CX_ENTITY,$F34,BJ$15,$X$15,BJ$13),
      _xldudf_CX_PUSH(BJ34,CX_ENTITY,$F34,BJ$15,$X$15,BJ$13)
    )
  ),
"")</f>
        <v/>
      </c>
      <c r="DG34" s="1883" t="str" cm="1">
        <f t="array" aca="1" ref="DG34" ca="1">IFERROR(
  IF($Z34="","",
    IF($J34=3,
      _xldudf_CX_PUSH(BK34*fxVal_normal,CX_ENTITY,$F34,BK$15,$X$15,BK$13),
      _xldudf_CX_PUSH(BK34,CX_ENTITY,$F34,BK$15,$X$15,BK$13)
    )
  ),
"")</f>
        <v/>
      </c>
      <c r="DH34" s="1883" t="str" cm="1">
        <f t="array" aca="1" ref="DH34" ca="1">IFERROR(
  IF($Z34="","",
    IF($J34=3,
      _xldudf_CX_PUSH(BL34*fxVal_normal,CX_ENTITY,$F34,BL$15,$X$15,BL$13),
      _xldudf_CX_PUSH(BL34,CX_ENTITY,$F34,BL$15,$X$15,BL$13)
    )
  ),
"")</f>
        <v/>
      </c>
      <c r="DI34" s="1883" t="str" cm="1">
        <f t="array" aca="1" ref="DI34" ca="1">IFERROR(
  IF($Z34="","",
    IF($J34=3,
      _xldudf_CX_PUSH(BM34*fxVal_normal,CX_ENTITY,$F34,BM$15,$X$15,BM$13),
      _xldudf_CX_PUSH(BM34,CX_ENTITY,$F34,BM$15,$X$15,BM$13)
    )
  ),
"")</f>
        <v/>
      </c>
      <c r="DJ34" s="1883" t="str" cm="1">
        <f t="array" aca="1" ref="DJ34" ca="1">IFERROR(
  IF($Z34="","",
    IF($J34=3,
      _xldudf_CX_PUSH(BN34*fxVal_normal,CX_ENTITY,$F34,BN$15,$X$15,BN$13),
      _xldudf_CX_PUSH(BN34,CX_ENTITY,$F34,BN$15,$X$15,BN$13)
    )
  ),
"")</f>
        <v/>
      </c>
      <c r="DK34" s="1883" t="str" cm="1">
        <f t="array" aca="1" ref="DK34" ca="1">IFERROR(
  IF($Z34="","",
    IF($J34=3,
      _xldudf_CX_PUSH(BO34*fxVal_normal,CX_ENTITY,$F34,BO$15,$X$15,BO$13),
      _xldudf_CX_PUSH(BO34,CX_ENTITY,$F34,BO$15,$X$15,BO$13)
    )
  ),
"")</f>
        <v/>
      </c>
      <c r="DL34" s="1883" t="str" cm="1">
        <f t="array" aca="1" ref="DL34" ca="1">IFERROR(
  IF($Z34="","",
    IF($J34=3,
      _xldudf_CX_PUSH(BP34*fxVal_normal,CX_ENTITY,$F34,BP$15,$X$15,BP$13),
      _xldudf_CX_PUSH(BP34,CX_ENTITY,$F34,BP$15,$X$15,BP$13)
    )
  ),
"")</f>
        <v/>
      </c>
      <c r="DM34" s="1883" t="str" cm="1">
        <f t="array" aca="1" ref="DM34" ca="1">IFERROR(
  IF($Z34="","",
    IF($J34=3,
      _xldudf_CX_PUSH(BQ34*fxVal_normal,CX_ENTITY,$F34,BQ$15,$X$15,BQ$13),
      _xldudf_CX_PUSH(BQ34,CX_ENTITY,$F34,BQ$15,$X$15,BQ$13)
    )
  ),
"")</f>
        <v/>
      </c>
      <c r="DN34" s="1883" t="str" cm="1">
        <f t="array" aca="1" ref="DN34" ca="1">IFERROR(
  IF($Z34="","",
    IF($J34=3,
      _xldudf_CX_PUSH(BR34*fxVal_normal,CX_ENTITY,$F34,BR$15,$X$15,BR$13),
      _xldudf_CX_PUSH(BR34,CX_ENTITY,$F34,BR$15,$X$15,BR$13)
    )
  ),
"")</f>
        <v/>
      </c>
      <c r="DO34" s="1883" t="str" cm="1">
        <f t="array" aca="1" ref="DO34" ca="1">IFERROR(
  IF($Z34="","",
    IF($J34=3,
      _xldudf_CX_PUSH(BS34*fxVal_normal,CX_ENTITY,$F34,BS$15,$X$15,BS$13),
      _xldudf_CX_PUSH(BS34,CX_ENTITY,$F34,BS$15,$X$15,BS$13)
    )
  ),
"")</f>
        <v/>
      </c>
    </row>
    <row r="35" spans="1:119" ht="33" customHeight="1">
      <c r="A35" s="32"/>
      <c r="B35" s="580" t="s">
        <v>324</v>
      </c>
      <c r="C35" s="1885" t="s">
        <v>325</v>
      </c>
      <c r="D35" s="1885" t="s">
        <v>326</v>
      </c>
      <c r="E35" s="1885" t="s">
        <v>327</v>
      </c>
      <c r="F35" s="1885" t="s">
        <v>328</v>
      </c>
      <c r="G35" s="574" t="s">
        <v>329</v>
      </c>
      <c r="H35" s="574" t="s">
        <v>330</v>
      </c>
      <c r="I35" s="401">
        <v>1</v>
      </c>
      <c r="J35" s="401">
        <f t="shared" ref="J35:J49" si="1">_xlfn.XLOOKUP($AD35,$C$11:$C$17,$E$11:$E$17,0)</f>
        <v>0</v>
      </c>
      <c r="K35" s="401"/>
      <c r="O35" s="158"/>
      <c r="P35" s="2"/>
      <c r="Q35" s="2"/>
      <c r="R35" s="2"/>
      <c r="S35" s="539"/>
      <c r="T35" s="2"/>
      <c r="U35" s="2"/>
      <c r="V35" s="39"/>
      <c r="X35" s="1070">
        <v>1</v>
      </c>
      <c r="Y35" s="708"/>
      <c r="Z35" s="1888">
        <v>2</v>
      </c>
      <c r="AA35" s="198">
        <v>-1</v>
      </c>
      <c r="AB35" s="198"/>
      <c r="AC35" s="1891">
        <v>2</v>
      </c>
      <c r="AD35" s="1569">
        <v>2</v>
      </c>
      <c r="AE35" s="2278">
        <v>2</v>
      </c>
      <c r="AF35" s="1567">
        <v>2</v>
      </c>
      <c r="AG35" s="1568"/>
      <c r="AH35" s="1830"/>
      <c r="AI35" s="1893">
        <v>1</v>
      </c>
      <c r="AJ35" s="1893">
        <v>1</v>
      </c>
      <c r="AK35" s="1893">
        <v>1</v>
      </c>
      <c r="AL35" s="1893">
        <v>1</v>
      </c>
      <c r="AM35" s="1893">
        <v>1</v>
      </c>
      <c r="AN35" s="1893">
        <v>1</v>
      </c>
      <c r="AO35" s="1893">
        <v>1</v>
      </c>
      <c r="AP35" s="1893">
        <v>1</v>
      </c>
      <c r="AQ35" s="1893">
        <v>1</v>
      </c>
      <c r="AR35" s="1893">
        <v>1</v>
      </c>
      <c r="AS35" s="1893">
        <v>1</v>
      </c>
      <c r="AT35" s="1893">
        <v>1</v>
      </c>
      <c r="AU35" s="1893">
        <v>1</v>
      </c>
      <c r="AV35" s="1893">
        <v>1</v>
      </c>
      <c r="AW35" s="1893">
        <v>1</v>
      </c>
      <c r="AX35" s="1893">
        <v>1</v>
      </c>
      <c r="AY35" s="1893">
        <v>1</v>
      </c>
      <c r="AZ35" s="1893">
        <v>1</v>
      </c>
      <c r="BA35" s="1893">
        <v>1</v>
      </c>
      <c r="BB35" s="1893">
        <v>1</v>
      </c>
      <c r="BC35" s="1893">
        <v>1</v>
      </c>
      <c r="BD35" s="1893">
        <v>1</v>
      </c>
      <c r="BE35" s="1893">
        <v>1</v>
      </c>
      <c r="BF35" s="1893">
        <v>1</v>
      </c>
      <c r="BG35" s="1893">
        <v>1</v>
      </c>
      <c r="BH35" s="1893">
        <v>1</v>
      </c>
      <c r="BI35" s="1893">
        <v>1</v>
      </c>
      <c r="BJ35" s="1893">
        <v>1</v>
      </c>
      <c r="BK35" s="1893">
        <v>1</v>
      </c>
      <c r="BL35" s="1893">
        <v>1</v>
      </c>
      <c r="BM35" s="1893">
        <v>1</v>
      </c>
      <c r="BN35" s="1893">
        <v>1</v>
      </c>
      <c r="BO35" s="1893">
        <v>1</v>
      </c>
      <c r="BP35" s="1893">
        <v>1</v>
      </c>
      <c r="BQ35" s="1893">
        <v>1</v>
      </c>
      <c r="BR35" s="1893">
        <v>1</v>
      </c>
      <c r="BS35" s="1893">
        <v>1</v>
      </c>
      <c r="BU35" s="2276" t="str" cm="1">
        <f t="array" aca="1" ref="BU35" ca="1">IFERROR(IF(Z35="","",_xldudf_CX_PUSH($Z35,CX_ENTITY,$B35,val_asOfDate,,,)),"")</f>
        <v/>
      </c>
      <c r="BV35" s="2276" t="str" cm="1">
        <f t="array" aca="1" ref="BV35" ca="1">IFERROR(IF(AC35="","",_xldudf_CX_PUSH($AC35,CX_ENTITY,$D35,val_asOfDate,,,)),"")</f>
        <v/>
      </c>
      <c r="BW35" s="2276" t="str" cm="1">
        <f t="array" aca="1" ref="BW35" ca="1">IFERROR(IF(Z35="","",_xldudf_CX_PUSH($Z35,CX_ENTITY,$B35,EOMONTH(val_asOfDate,1),,,)),"")</f>
        <v/>
      </c>
      <c r="BX35" s="2276" t="str" cm="1">
        <f t="array" aca="1" ref="BX35" ca="1">IFERROR(IF(AC35="","",_xldudf_CX_PUSH($AC35,CX_ENTITY,$D35,EOMONTH(val_asOfDate,1),,)),"")</f>
        <v/>
      </c>
      <c r="BY35" s="2276" t="str" cm="1">
        <f t="array" aca="1" ref="BY35" ca="1">IFERROR(IF(AD35="","",_xldudf_CX_PUSH($AD35,CX_ENTITY,$E35,val_asOfDate,,,)),"")</f>
        <v/>
      </c>
      <c r="BZ35" s="2276" t="str" cm="1">
        <f t="array" aca="1" ref="BZ35" ca="1">IFERROR(IF(AD35="","",_xldudf_CX_PUSH($AD35,CX_ENTITY,$E35,EOMONTH(val_asOfDate,1),,)),"")</f>
        <v/>
      </c>
      <c r="CA35" s="1879" t="str" cm="1">
        <f t="array" aca="1" ref="CA35" ca="1">IFERROR(IF(AE35="","",_xldudf_CX_PUSH($AE35,CX_ENTITY,$G35,val_asOfDate,,,)),"")</f>
        <v/>
      </c>
      <c r="CB35" s="1879" t="str" cm="1">
        <f t="array" aca="1" ref="CB35" ca="1">IFERROR(IF(AE35="","",_xldudf_CX_PUSH($AE35,CX_ENTITY,$G35,EOMONTH(val_asOfDate,1),,,)),"")</f>
        <v/>
      </c>
      <c r="CC35" s="1879" t="str" cm="1">
        <f t="array" aca="1" ref="CC35" ca="1">IFERROR(IF(AF35="","",_xldudf_CX_PUSH($AF35,CX_ENTITY,$H35,val_asOfDate,,,)),"")</f>
        <v/>
      </c>
      <c r="CD35" s="1879" t="str" cm="1">
        <f t="array" aca="1" ref="CD35" ca="1">IFERROR(IF(AF35="","",_xldudf_CX_PUSH($AF35,CX_ENTITY,$H35,EOMONTH(val_asOfDate,1),,,)),"")</f>
        <v/>
      </c>
      <c r="CE35" s="1883" t="str" cm="1">
        <f t="array" aca="1" ref="CE35" ca="1">IFERROR(
  IF($Z35="","",
    IF($J35=3,
      _xldudf_CX_PUSH(AI35*fxVal_normal,CX_ENTITY,$F35,AI$15,$X$15,AI$13),
      _xldudf_CX_PUSH(AI35,CX_ENTITY,$F35,AI$15,$X$15,AI$13)
    )
  ),
"")</f>
        <v/>
      </c>
      <c r="CF35" s="1883" t="str" cm="1">
        <f t="array" aca="1" ref="CF35" ca="1">IFERROR(
  IF($Z35="","",
    IF($J35=3,
      _xldudf_CX_PUSH(AJ35*fxVal_normal,CX_ENTITY,$F35,AJ$15,$X$15,AJ$13),
      _xldudf_CX_PUSH(AJ35,CX_ENTITY,$F35,AJ$15,$X$15,AJ$13)
    )
  ),
"")</f>
        <v/>
      </c>
      <c r="CG35" s="1883" t="str" cm="1">
        <f t="array" aca="1" ref="CG35" ca="1">IFERROR(
  IF($Z35="","",
    IF($J35=3,
      _xldudf_CX_PUSH(AK35*fxVal_normal,CX_ENTITY,$F35,AK$15,$X$15,AK$13),
      _xldudf_CX_PUSH(AK35,CX_ENTITY,$F35,AK$15,$X$15,AK$13)
    )
  ),
"")</f>
        <v/>
      </c>
      <c r="CH35" s="1883" t="str" cm="1">
        <f t="array" aca="1" ref="CH35" ca="1">IFERROR(
  IF($Z35="","",
    IF($J35=3,
      _xldudf_CX_PUSH(AL35*fxVal_normal,CX_ENTITY,$F35,AL$15,$X$15,AL$13),
      _xldudf_CX_PUSH(AL35,CX_ENTITY,$F35,AL$15,$X$15,AL$13)
    )
  ),
"")</f>
        <v/>
      </c>
      <c r="CI35" s="1883" t="str" cm="1">
        <f t="array" aca="1" ref="CI35" ca="1">IFERROR(
  IF($Z35="","",
    IF($J35=3,
      _xldudf_CX_PUSH(AM35*fxVal_normal,CX_ENTITY,$F35,AM$15,$X$15,AM$13),
      _xldudf_CX_PUSH(AM35,CX_ENTITY,$F35,AM$15,$X$15,AM$13)
    )
  ),
"")</f>
        <v/>
      </c>
      <c r="CJ35" s="1883" t="str" cm="1">
        <f t="array" aca="1" ref="CJ35" ca="1">IFERROR(
  IF($Z35="","",
    IF($J35=3,
      _xldudf_CX_PUSH(AN35*fxVal_normal,CX_ENTITY,$F35,AN$15,$X$15,AN$13),
      _xldudf_CX_PUSH(AN35,CX_ENTITY,$F35,AN$15,$X$15,AN$13)
    )
  ),
"")</f>
        <v/>
      </c>
      <c r="CK35" s="1883" t="str" cm="1">
        <f t="array" aca="1" ref="CK35" ca="1">IFERROR(
  IF($Z35="","",
    IF($J35=3,
      _xldudf_CX_PUSH(AO35*fxVal_normal,CX_ENTITY,$F35,AO$15,$X$15,AO$13),
      _xldudf_CX_PUSH(AO35,CX_ENTITY,$F35,AO$15,$X$15,AO$13)
    )
  ),
"")</f>
        <v/>
      </c>
      <c r="CL35" s="1883" t="str" cm="1">
        <f t="array" aca="1" ref="CL35" ca="1">IFERROR(
  IF($Z35="","",
    IF($J35=3,
      _xldudf_CX_PUSH(AP35*fxVal_normal,CX_ENTITY,$F35,AP$15,$X$15,AP$13),
      _xldudf_CX_PUSH(AP35,CX_ENTITY,$F35,AP$15,$X$15,AP$13)
    )
  ),
"")</f>
        <v/>
      </c>
      <c r="CM35" s="1883" t="str" cm="1">
        <f t="array" aca="1" ref="CM35" ca="1">IFERROR(
  IF($Z35="","",
    IF($J35=3,
      _xldudf_CX_PUSH(AQ35*fxVal_normal,CX_ENTITY,$F35,AQ$15,$X$15,AQ$13),
      _xldudf_CX_PUSH(AQ35,CX_ENTITY,$F35,AQ$15,$X$15,AQ$13)
    )
  ),
"")</f>
        <v/>
      </c>
      <c r="CN35" s="1883" t="str" cm="1">
        <f t="array" aca="1" ref="CN35" ca="1">IFERROR(
  IF($Z35="","",
    IF($J35=3,
      _xldudf_CX_PUSH(AR35*fxVal_normal,CX_ENTITY,$F35,AR$15,$X$15,AR$13),
      _xldudf_CX_PUSH(AR35,CX_ENTITY,$F35,AR$15,$X$15,AR$13)
    )
  ),
"")</f>
        <v/>
      </c>
      <c r="CO35" s="1883" t="str" cm="1">
        <f t="array" aca="1" ref="CO35" ca="1">IFERROR(
  IF($Z35="","",
    IF($J35=3,
      _xldudf_CX_PUSH(AS35*fxVal_normal,CX_ENTITY,$F35,AS$15,$X$15,AS$13),
      _xldudf_CX_PUSH(AS35,CX_ENTITY,$F35,AS$15,$X$15,AS$13)
    )
  ),
"")</f>
        <v/>
      </c>
      <c r="CP35" s="1883" t="str" cm="1">
        <f t="array" aca="1" ref="CP35" ca="1">IFERROR(
  IF($Z35="","",
    IF($J35=3,
      _xldudf_CX_PUSH(AT35*fxVal_normal,CX_ENTITY,$F35,AT$15,$X$15,AT$13),
      _xldudf_CX_PUSH(AT35,CX_ENTITY,$F35,AT$15,$X$15,AT$13)
    )
  ),
"")</f>
        <v/>
      </c>
      <c r="CQ35" s="1883" t="str" cm="1">
        <f t="array" aca="1" ref="CQ35" ca="1">IFERROR(
  IF($Z35="","",
    IF($J35=3,
      _xldudf_CX_PUSH(AU35*fxVal_normal,CX_ENTITY,$F35,AU$15,$X$15,AU$13),
      _xldudf_CX_PUSH(AU35,CX_ENTITY,$F35,AU$15,$X$15,AU$13)
    )
  ),
"")</f>
        <v/>
      </c>
      <c r="CR35" s="1883" t="str" cm="1">
        <f t="array" aca="1" ref="CR35" ca="1">IFERROR(
  IF($Z35="","",
    IF($J35=3,
      _xldudf_CX_PUSH(AV35*fxVal_normal,CX_ENTITY,$F35,AV$15,$X$15,AV$13),
      _xldudf_CX_PUSH(AV35,CX_ENTITY,$F35,AV$15,$X$15,AV$13)
    )
  ),
"")</f>
        <v/>
      </c>
      <c r="CS35" s="1883" t="str" cm="1">
        <f t="array" aca="1" ref="CS35" ca="1">IFERROR(
  IF($Z35="","",
    IF($J35=3,
      _xldudf_CX_PUSH(AW35*fxVal_normal,CX_ENTITY,$F35,AW$15,$X$15,AW$13),
      _xldudf_CX_PUSH(AW35,CX_ENTITY,$F35,AW$15,$X$15,AW$13)
    )
  ),
"")</f>
        <v/>
      </c>
      <c r="CT35" s="1883" t="str" cm="1">
        <f t="array" aca="1" ref="CT35" ca="1">IFERROR(
  IF($Z35="","",
    IF($J35=3,
      _xldudf_CX_PUSH(AX35*fxVal_normal,CX_ENTITY,$F35,AX$15,$X$15,AX$13),
      _xldudf_CX_PUSH(AX35,CX_ENTITY,$F35,AX$15,$X$15,AX$13)
    )
  ),
"")</f>
        <v/>
      </c>
      <c r="CU35" s="1883" t="str" cm="1">
        <f t="array" aca="1" ref="CU35" ca="1">IFERROR(
  IF($Z35="","",
    IF($J35=3,
      _xldudf_CX_PUSH(AY35*fxVal_normal,CX_ENTITY,$F35,AY$15,$X$15,AY$13),
      _xldudf_CX_PUSH(AY35,CX_ENTITY,$F35,AY$15,$X$15,AY$13)
    )
  ),
"")</f>
        <v/>
      </c>
      <c r="CV35" s="1883" t="str" cm="1">
        <f t="array" aca="1" ref="CV35" ca="1">IFERROR(
  IF($Z35="","",
    IF($J35=3,
      _xldudf_CX_PUSH(AZ35*fxVal_normal,CX_ENTITY,$F35,AZ$15,$X$15,AZ$13),
      _xldudf_CX_PUSH(AZ35,CX_ENTITY,$F35,AZ$15,$X$15,AZ$13)
    )
  ),
"")</f>
        <v/>
      </c>
      <c r="CW35" s="1883" t="str" cm="1">
        <f t="array" aca="1" ref="CW35" ca="1">IFERROR(
  IF($Z35="","",
    IF($J35=3,
      _xldudf_CX_PUSH(BA35*fxVal_normal,CX_ENTITY,$F35,BA$15,$X$15,BA$13),
      _xldudf_CX_PUSH(BA35,CX_ENTITY,$F35,BA$15,$X$15,BA$13)
    )
  ),
"")</f>
        <v/>
      </c>
      <c r="CX35" s="1883" t="str" cm="1">
        <f t="array" aca="1" ref="CX35" ca="1">IFERROR(
  IF($Z35="","",
    IF($J35=3,
      _xldudf_CX_PUSH(BB35*fxVal_normal,CX_ENTITY,$F35,BB$15,$X$15,BB$13),
      _xldudf_CX_PUSH(BB35,CX_ENTITY,$F35,BB$15,$X$15,BB$13)
    )
  ),
"")</f>
        <v/>
      </c>
      <c r="CY35" s="1883" t="str" cm="1">
        <f t="array" aca="1" ref="CY35" ca="1">IFERROR(
  IF($Z35="","",
    IF($J35=3,
      _xldudf_CX_PUSH(BC35*fxVal_normal,CX_ENTITY,$F35,BC$15,$X$15,BC$13),
      _xldudf_CX_PUSH(BC35,CX_ENTITY,$F35,BC$15,$X$15,BC$13)
    )
  ),
"")</f>
        <v/>
      </c>
      <c r="CZ35" s="1883" t="str" cm="1">
        <f t="array" aca="1" ref="CZ35" ca="1">IFERROR(
  IF($Z35="","",
    IF($J35=3,
      _xldudf_CX_PUSH(BD35*fxVal_normal,CX_ENTITY,$F35,BD$15,$X$15,BD$13),
      _xldudf_CX_PUSH(BD35,CX_ENTITY,$F35,BD$15,$X$15,BD$13)
    )
  ),
"")</f>
        <v/>
      </c>
      <c r="DA35" s="1883" t="str" cm="1">
        <f t="array" aca="1" ref="DA35" ca="1">IFERROR(
  IF($Z35="","",
    IF($J35=3,
      _xldudf_CX_PUSH(BE35*fxVal_normal,CX_ENTITY,$F35,BE$15,$X$15,BE$13),
      _xldudf_CX_PUSH(BE35,CX_ENTITY,$F35,BE$15,$X$15,BE$13)
    )
  ),
"")</f>
        <v/>
      </c>
      <c r="DB35" s="1883" t="str" cm="1">
        <f t="array" aca="1" ref="DB35" ca="1">IFERROR(
  IF($Z35="","",
    IF($J35=3,
      _xldudf_CX_PUSH(BF35*fxVal_normal,CX_ENTITY,$F35,BF$15,$X$15,BF$13),
      _xldudf_CX_PUSH(BF35,CX_ENTITY,$F35,BF$15,$X$15,BF$13)
    )
  ),
"")</f>
        <v/>
      </c>
      <c r="DC35" s="1883" t="str" cm="1">
        <f t="array" aca="1" ref="DC35" ca="1">IFERROR(
  IF($Z35="","",
    IF($J35=3,
      _xldudf_CX_PUSH(BG35*fxVal_normal,CX_ENTITY,$F35,BG$15,$X$15,BG$13),
      _xldudf_CX_PUSH(BG35,CX_ENTITY,$F35,BG$15,$X$15,BG$13)
    )
  ),
"")</f>
        <v/>
      </c>
      <c r="DD35" s="1883" t="str" cm="1">
        <f t="array" aca="1" ref="DD35" ca="1">IFERROR(
  IF($Z35="","",
    IF($J35=3,
      _xldudf_CX_PUSH(BH35*fxVal_normal,CX_ENTITY,$F35,BH$15,$X$15,BH$13),
      _xldudf_CX_PUSH(BH35,CX_ENTITY,$F35,BH$15,$X$15,BH$13)
    )
  ),
"")</f>
        <v/>
      </c>
      <c r="DE35" s="1883" t="str" cm="1">
        <f t="array" aca="1" ref="DE35" ca="1">IFERROR(
  IF($Z35="","",
    IF($J35=3,
      _xldudf_CX_PUSH(BI35*fxVal_normal,CX_ENTITY,$F35,BI$15,$X$15,BI$13),
      _xldudf_CX_PUSH(BI35,CX_ENTITY,$F35,BI$15,$X$15,BI$13)
    )
  ),
"")</f>
        <v/>
      </c>
      <c r="DF35" s="1883" t="str" cm="1">
        <f t="array" aca="1" ref="DF35" ca="1">IFERROR(
  IF($Z35="","",
    IF($J35=3,
      _xldudf_CX_PUSH(BJ35*fxVal_normal,CX_ENTITY,$F35,BJ$15,$X$15,BJ$13),
      _xldudf_CX_PUSH(BJ35,CX_ENTITY,$F35,BJ$15,$X$15,BJ$13)
    )
  ),
"")</f>
        <v/>
      </c>
      <c r="DG35" s="1883" t="str" cm="1">
        <f t="array" aca="1" ref="DG35" ca="1">IFERROR(
  IF($Z35="","",
    IF($J35=3,
      _xldudf_CX_PUSH(BK35*fxVal_normal,CX_ENTITY,$F35,BK$15,$X$15,BK$13),
      _xldudf_CX_PUSH(BK35,CX_ENTITY,$F35,BK$15,$X$15,BK$13)
    )
  ),
"")</f>
        <v/>
      </c>
      <c r="DH35" s="1883" t="str" cm="1">
        <f t="array" aca="1" ref="DH35" ca="1">IFERROR(
  IF($Z35="","",
    IF($J35=3,
      _xldudf_CX_PUSH(BL35*fxVal_normal,CX_ENTITY,$F35,BL$15,$X$15,BL$13),
      _xldudf_CX_PUSH(BL35,CX_ENTITY,$F35,BL$15,$X$15,BL$13)
    )
  ),
"")</f>
        <v/>
      </c>
      <c r="DI35" s="1883" t="str" cm="1">
        <f t="array" aca="1" ref="DI35" ca="1">IFERROR(
  IF($Z35="","",
    IF($J35=3,
      _xldudf_CX_PUSH(BM35*fxVal_normal,CX_ENTITY,$F35,BM$15,$X$15,BM$13),
      _xldudf_CX_PUSH(BM35,CX_ENTITY,$F35,BM$15,$X$15,BM$13)
    )
  ),
"")</f>
        <v/>
      </c>
      <c r="DJ35" s="1883" t="str" cm="1">
        <f t="array" aca="1" ref="DJ35" ca="1">IFERROR(
  IF($Z35="","",
    IF($J35=3,
      _xldudf_CX_PUSH(BN35*fxVal_normal,CX_ENTITY,$F35,BN$15,$X$15,BN$13),
      _xldudf_CX_PUSH(BN35,CX_ENTITY,$F35,BN$15,$X$15,BN$13)
    )
  ),
"")</f>
        <v/>
      </c>
      <c r="DK35" s="1883" t="str" cm="1">
        <f t="array" aca="1" ref="DK35" ca="1">IFERROR(
  IF($Z35="","",
    IF($J35=3,
      _xldudf_CX_PUSH(BO35*fxVal_normal,CX_ENTITY,$F35,BO$15,$X$15,BO$13),
      _xldudf_CX_PUSH(BO35,CX_ENTITY,$F35,BO$15,$X$15,BO$13)
    )
  ),
"")</f>
        <v/>
      </c>
      <c r="DL35" s="1883" t="str" cm="1">
        <f t="array" aca="1" ref="DL35" ca="1">IFERROR(
  IF($Z35="","",
    IF($J35=3,
      _xldudf_CX_PUSH(BP35*fxVal_normal,CX_ENTITY,$F35,BP$15,$X$15,BP$13),
      _xldudf_CX_PUSH(BP35,CX_ENTITY,$F35,BP$15,$X$15,BP$13)
    )
  ),
"")</f>
        <v/>
      </c>
      <c r="DM35" s="1883" t="str" cm="1">
        <f t="array" aca="1" ref="DM35" ca="1">IFERROR(
  IF($Z35="","",
    IF($J35=3,
      _xldudf_CX_PUSH(BQ35*fxVal_normal,CX_ENTITY,$F35,BQ$15,$X$15,BQ$13),
      _xldudf_CX_PUSH(BQ35,CX_ENTITY,$F35,BQ$15,$X$15,BQ$13)
    )
  ),
"")</f>
        <v/>
      </c>
      <c r="DN35" s="1883" t="str" cm="1">
        <f t="array" aca="1" ref="DN35" ca="1">IFERROR(
  IF($Z35="","",
    IF($J35=3,
      _xldudf_CX_PUSH(BR35*fxVal_normal,CX_ENTITY,$F35,BR$15,$X$15,BR$13),
      _xldudf_CX_PUSH(BR35,CX_ENTITY,$F35,BR$15,$X$15,BR$13)
    )
  ),
"")</f>
        <v/>
      </c>
      <c r="DO35" s="1883" t="str" cm="1">
        <f t="array" aca="1" ref="DO35" ca="1">IFERROR(
  IF($Z35="","",
    IF($J35=3,
      _xldudf_CX_PUSH(BS35*fxVal_normal,CX_ENTITY,$F35,BS$15,$X$15,BS$13),
      _xldudf_CX_PUSH(BS35,CX_ENTITY,$F35,BS$15,$X$15,BS$13)
    )
  ),
"")</f>
        <v/>
      </c>
    </row>
    <row r="36" spans="1:119" ht="33" customHeight="1">
      <c r="A36" s="32"/>
      <c r="B36" s="580" t="s">
        <v>331</v>
      </c>
      <c r="C36" s="1885" t="s">
        <v>332</v>
      </c>
      <c r="D36" s="1694" t="s">
        <v>333</v>
      </c>
      <c r="E36" s="1885" t="s">
        <v>334</v>
      </c>
      <c r="F36" s="1892" t="s">
        <v>335</v>
      </c>
      <c r="G36" s="574" t="s">
        <v>336</v>
      </c>
      <c r="H36" s="574" t="s">
        <v>337</v>
      </c>
      <c r="I36" s="401">
        <v>0</v>
      </c>
      <c r="J36" s="401">
        <f t="shared" si="1"/>
        <v>0</v>
      </c>
      <c r="K36" s="401"/>
      <c r="O36" s="158"/>
      <c r="P36" s="2"/>
      <c r="Q36" s="52"/>
      <c r="R36" s="2"/>
      <c r="S36" s="539"/>
      <c r="T36" s="2"/>
      <c r="U36" s="2"/>
      <c r="V36" s="39"/>
      <c r="X36" s="1070">
        <v>1</v>
      </c>
      <c r="Y36" s="708"/>
      <c r="Z36" s="1887">
        <v>2</v>
      </c>
      <c r="AA36" s="198">
        <v>-1</v>
      </c>
      <c r="AB36" s="198"/>
      <c r="AC36" s="1891">
        <v>2</v>
      </c>
      <c r="AD36" s="2052">
        <v>2</v>
      </c>
      <c r="AE36" s="1891">
        <v>2</v>
      </c>
      <c r="AF36" s="1567">
        <v>2</v>
      </c>
      <c r="AG36" s="1568"/>
      <c r="AH36" s="1830"/>
      <c r="AI36" s="1893">
        <v>1</v>
      </c>
      <c r="AJ36" s="1893">
        <v>1</v>
      </c>
      <c r="AK36" s="1893">
        <v>1</v>
      </c>
      <c r="AL36" s="1893">
        <v>1</v>
      </c>
      <c r="AM36" s="1893">
        <v>1</v>
      </c>
      <c r="AN36" s="1893">
        <v>1</v>
      </c>
      <c r="AO36" s="1893">
        <v>1</v>
      </c>
      <c r="AP36" s="1893">
        <v>1</v>
      </c>
      <c r="AQ36" s="1893">
        <v>1</v>
      </c>
      <c r="AR36" s="1893">
        <v>1</v>
      </c>
      <c r="AS36" s="1893">
        <v>1</v>
      </c>
      <c r="AT36" s="1893">
        <v>1</v>
      </c>
      <c r="AU36" s="1893">
        <v>1</v>
      </c>
      <c r="AV36" s="1893">
        <v>1</v>
      </c>
      <c r="AW36" s="1893">
        <v>1</v>
      </c>
      <c r="AX36" s="1893">
        <v>1</v>
      </c>
      <c r="AY36" s="1893">
        <v>1</v>
      </c>
      <c r="AZ36" s="1893">
        <v>1</v>
      </c>
      <c r="BA36" s="1893">
        <v>1</v>
      </c>
      <c r="BB36" s="1893">
        <v>1</v>
      </c>
      <c r="BC36" s="1893">
        <v>1</v>
      </c>
      <c r="BD36" s="1893">
        <v>1</v>
      </c>
      <c r="BE36" s="1893">
        <v>1</v>
      </c>
      <c r="BF36" s="1893">
        <v>1</v>
      </c>
      <c r="BG36" s="1893">
        <v>1</v>
      </c>
      <c r="BH36" s="1893">
        <v>1</v>
      </c>
      <c r="BI36" s="1893">
        <v>1</v>
      </c>
      <c r="BJ36" s="1893">
        <v>1</v>
      </c>
      <c r="BK36" s="1893">
        <v>1</v>
      </c>
      <c r="BL36" s="1893">
        <v>1</v>
      </c>
      <c r="BM36" s="1893">
        <v>1</v>
      </c>
      <c r="BN36" s="1893">
        <v>1</v>
      </c>
      <c r="BO36" s="1893">
        <v>1</v>
      </c>
      <c r="BP36" s="1893">
        <v>1</v>
      </c>
      <c r="BQ36" s="1893">
        <v>1</v>
      </c>
      <c r="BR36" s="1893">
        <v>1</v>
      </c>
      <c r="BS36" s="1893">
        <v>1</v>
      </c>
      <c r="BU36" s="2276" t="str" cm="1">
        <f t="array" aca="1" ref="BU36" ca="1">IFERROR(IF(Z36="","",_xldudf_CX_PUSH($Z36,CX_ENTITY,$B36,val_asOfDate,,,)),"")</f>
        <v/>
      </c>
      <c r="BV36" s="2276" t="str" cm="1">
        <f t="array" aca="1" ref="BV36" ca="1">IFERROR(IF(AC36="","",_xldudf_CX_PUSH($AC36,CX_ENTITY,$D36,val_asOfDate,,,)),"")</f>
        <v/>
      </c>
      <c r="BW36" s="2276" t="str" cm="1">
        <f t="array" aca="1" ref="BW36" ca="1">IFERROR(IF(Z36="","",_xldudf_CX_PUSH($Z36,CX_ENTITY,$B36,EOMONTH(val_asOfDate,1),,,)),"")</f>
        <v/>
      </c>
      <c r="BX36" s="2276" t="str" cm="1">
        <f t="array" aca="1" ref="BX36" ca="1">IFERROR(IF(AC36="","",_xldudf_CX_PUSH($AC36,CX_ENTITY,$D36,EOMONTH(val_asOfDate,1),,)),"")</f>
        <v/>
      </c>
      <c r="BY36" s="2276" t="str" cm="1">
        <f t="array" aca="1" ref="BY36" ca="1">IFERROR(IF(AD36="","",_xldudf_CX_PUSH($AD36,CX_ENTITY,$E36,val_asOfDate,,,)),"")</f>
        <v/>
      </c>
      <c r="BZ36" s="2276" t="str" cm="1">
        <f t="array" aca="1" ref="BZ36" ca="1">IFERROR(IF(AD36="","",_xldudf_CX_PUSH($AD36,CX_ENTITY,$E36,EOMONTH(val_asOfDate,1),,)),"")</f>
        <v/>
      </c>
      <c r="CA36" s="1879" t="str" cm="1">
        <f t="array" aca="1" ref="CA36" ca="1">IFERROR(IF(AE36="","",_xldudf_CX_PUSH($AE36,CX_ENTITY,$G36,val_asOfDate,,,)),"")</f>
        <v/>
      </c>
      <c r="CB36" s="1879" t="str" cm="1">
        <f t="array" aca="1" ref="CB36" ca="1">IFERROR(IF(AE36="","",_xldudf_CX_PUSH($AE36,CX_ENTITY,$G36,EOMONTH(val_asOfDate,1),,,)),"")</f>
        <v/>
      </c>
      <c r="CC36" s="1879" t="str" cm="1">
        <f t="array" aca="1" ref="CC36" ca="1">IFERROR(IF(AF36="","",_xldudf_CX_PUSH($AF36,CX_ENTITY,$H36,val_asOfDate,,,)),"")</f>
        <v/>
      </c>
      <c r="CD36" s="1879" t="str" cm="1">
        <f t="array" aca="1" ref="CD36" ca="1">IFERROR(IF(AF36="","",_xldudf_CX_PUSH($AF36,CX_ENTITY,$H36,EOMONTH(val_asOfDate,1),,,)),"")</f>
        <v/>
      </c>
      <c r="CE36" s="1883" t="str" cm="1">
        <f t="array" aca="1" ref="CE36" ca="1">IFERROR(
  IF($Z36="","",
    IF($J36=3,
      _xldudf_CX_PUSH(AI36*fxVal_normal,CX_ENTITY,$F36,AI$15,$X$15,AI$13),
      _xldudf_CX_PUSH(AI36,CX_ENTITY,$F36,AI$15,$X$15,AI$13)
    )
  ),
"")</f>
        <v/>
      </c>
      <c r="CF36" s="1883" t="str" cm="1">
        <f t="array" aca="1" ref="CF36" ca="1">IFERROR(
  IF($Z36="","",
    IF($J36=3,
      _xldudf_CX_PUSH(AJ36*fxVal_normal,CX_ENTITY,$F36,AJ$15,$X$15,AJ$13),
      _xldudf_CX_PUSH(AJ36,CX_ENTITY,$F36,AJ$15,$X$15,AJ$13)
    )
  ),
"")</f>
        <v/>
      </c>
      <c r="CG36" s="1883" t="str" cm="1">
        <f t="array" aca="1" ref="CG36" ca="1">IFERROR(
  IF($Z36="","",
    IF($J36=3,
      _xldudf_CX_PUSH(AK36*fxVal_normal,CX_ENTITY,$F36,AK$15,$X$15,AK$13),
      _xldudf_CX_PUSH(AK36,CX_ENTITY,$F36,AK$15,$X$15,AK$13)
    )
  ),
"")</f>
        <v/>
      </c>
      <c r="CH36" s="1883" t="str" cm="1">
        <f t="array" aca="1" ref="CH36" ca="1">IFERROR(
  IF($Z36="","",
    IF($J36=3,
      _xldudf_CX_PUSH(AL36*fxVal_normal,CX_ENTITY,$F36,AL$15,$X$15,AL$13),
      _xldudf_CX_PUSH(AL36,CX_ENTITY,$F36,AL$15,$X$15,AL$13)
    )
  ),
"")</f>
        <v/>
      </c>
      <c r="CI36" s="1883" t="str" cm="1">
        <f t="array" aca="1" ref="CI36" ca="1">IFERROR(
  IF($Z36="","",
    IF($J36=3,
      _xldudf_CX_PUSH(AM36*fxVal_normal,CX_ENTITY,$F36,AM$15,$X$15,AM$13),
      _xldudf_CX_PUSH(AM36,CX_ENTITY,$F36,AM$15,$X$15,AM$13)
    )
  ),
"")</f>
        <v/>
      </c>
      <c r="CJ36" s="1883" t="str" cm="1">
        <f t="array" aca="1" ref="CJ36" ca="1">IFERROR(
  IF($Z36="","",
    IF($J36=3,
      _xldudf_CX_PUSH(AN36*fxVal_normal,CX_ENTITY,$F36,AN$15,$X$15,AN$13),
      _xldudf_CX_PUSH(AN36,CX_ENTITY,$F36,AN$15,$X$15,AN$13)
    )
  ),
"")</f>
        <v/>
      </c>
      <c r="CK36" s="1883" t="str" cm="1">
        <f t="array" aca="1" ref="CK36" ca="1">IFERROR(
  IF($Z36="","",
    IF($J36=3,
      _xldudf_CX_PUSH(AO36*fxVal_normal,CX_ENTITY,$F36,AO$15,$X$15,AO$13),
      _xldudf_CX_PUSH(AO36,CX_ENTITY,$F36,AO$15,$X$15,AO$13)
    )
  ),
"")</f>
        <v/>
      </c>
      <c r="CL36" s="1883" t="str" cm="1">
        <f t="array" aca="1" ref="CL36" ca="1">IFERROR(
  IF($Z36="","",
    IF($J36=3,
      _xldudf_CX_PUSH(AP36*fxVal_normal,CX_ENTITY,$F36,AP$15,$X$15,AP$13),
      _xldudf_CX_PUSH(AP36,CX_ENTITY,$F36,AP$15,$X$15,AP$13)
    )
  ),
"")</f>
        <v/>
      </c>
      <c r="CM36" s="1883" t="str" cm="1">
        <f t="array" aca="1" ref="CM36" ca="1">IFERROR(
  IF($Z36="","",
    IF($J36=3,
      _xldudf_CX_PUSH(AQ36*fxVal_normal,CX_ENTITY,$F36,AQ$15,$X$15,AQ$13),
      _xldudf_CX_PUSH(AQ36,CX_ENTITY,$F36,AQ$15,$X$15,AQ$13)
    )
  ),
"")</f>
        <v/>
      </c>
      <c r="CN36" s="1883" t="str" cm="1">
        <f t="array" aca="1" ref="CN36" ca="1">IFERROR(
  IF($Z36="","",
    IF($J36=3,
      _xldudf_CX_PUSH(AR36*fxVal_normal,CX_ENTITY,$F36,AR$15,$X$15,AR$13),
      _xldudf_CX_PUSH(AR36,CX_ENTITY,$F36,AR$15,$X$15,AR$13)
    )
  ),
"")</f>
        <v/>
      </c>
      <c r="CO36" s="1883" t="str" cm="1">
        <f t="array" aca="1" ref="CO36" ca="1">IFERROR(
  IF($Z36="","",
    IF($J36=3,
      _xldudf_CX_PUSH(AS36*fxVal_normal,CX_ENTITY,$F36,AS$15,$X$15,AS$13),
      _xldudf_CX_PUSH(AS36,CX_ENTITY,$F36,AS$15,$X$15,AS$13)
    )
  ),
"")</f>
        <v/>
      </c>
      <c r="CP36" s="1883" t="str" cm="1">
        <f t="array" aca="1" ref="CP36" ca="1">IFERROR(
  IF($Z36="","",
    IF($J36=3,
      _xldudf_CX_PUSH(AT36*fxVal_normal,CX_ENTITY,$F36,AT$15,$X$15,AT$13),
      _xldudf_CX_PUSH(AT36,CX_ENTITY,$F36,AT$15,$X$15,AT$13)
    )
  ),
"")</f>
        <v/>
      </c>
      <c r="CQ36" s="1883" t="str" cm="1">
        <f t="array" aca="1" ref="CQ36" ca="1">IFERROR(
  IF($Z36="","",
    IF($J36=3,
      _xldudf_CX_PUSH(AU36*fxVal_normal,CX_ENTITY,$F36,AU$15,$X$15,AU$13),
      _xldudf_CX_PUSH(AU36,CX_ENTITY,$F36,AU$15,$X$15,AU$13)
    )
  ),
"")</f>
        <v/>
      </c>
      <c r="CR36" s="1883" t="str" cm="1">
        <f t="array" aca="1" ref="CR36" ca="1">IFERROR(
  IF($Z36="","",
    IF($J36=3,
      _xldudf_CX_PUSH(AV36*fxVal_normal,CX_ENTITY,$F36,AV$15,$X$15,AV$13),
      _xldudf_CX_PUSH(AV36,CX_ENTITY,$F36,AV$15,$X$15,AV$13)
    )
  ),
"")</f>
        <v/>
      </c>
      <c r="CS36" s="1883" t="str" cm="1">
        <f t="array" aca="1" ref="CS36" ca="1">IFERROR(
  IF($Z36="","",
    IF($J36=3,
      _xldudf_CX_PUSH(AW36*fxVal_normal,CX_ENTITY,$F36,AW$15,$X$15,AW$13),
      _xldudf_CX_PUSH(AW36,CX_ENTITY,$F36,AW$15,$X$15,AW$13)
    )
  ),
"")</f>
        <v/>
      </c>
      <c r="CT36" s="1883" t="str" cm="1">
        <f t="array" aca="1" ref="CT36" ca="1">IFERROR(
  IF($Z36="","",
    IF($J36=3,
      _xldudf_CX_PUSH(AX36*fxVal_normal,CX_ENTITY,$F36,AX$15,$X$15,AX$13),
      _xldudf_CX_PUSH(AX36,CX_ENTITY,$F36,AX$15,$X$15,AX$13)
    )
  ),
"")</f>
        <v/>
      </c>
      <c r="CU36" s="1883" t="str" cm="1">
        <f t="array" aca="1" ref="CU36" ca="1">IFERROR(
  IF($Z36="","",
    IF($J36=3,
      _xldudf_CX_PUSH(AY36*fxVal_normal,CX_ENTITY,$F36,AY$15,$X$15,AY$13),
      _xldudf_CX_PUSH(AY36,CX_ENTITY,$F36,AY$15,$X$15,AY$13)
    )
  ),
"")</f>
        <v/>
      </c>
      <c r="CV36" s="1883" t="str" cm="1">
        <f t="array" aca="1" ref="CV36" ca="1">IFERROR(
  IF($Z36="","",
    IF($J36=3,
      _xldudf_CX_PUSH(AZ36*fxVal_normal,CX_ENTITY,$F36,AZ$15,$X$15,AZ$13),
      _xldudf_CX_PUSH(AZ36,CX_ENTITY,$F36,AZ$15,$X$15,AZ$13)
    )
  ),
"")</f>
        <v/>
      </c>
      <c r="CW36" s="1883" t="str" cm="1">
        <f t="array" aca="1" ref="CW36" ca="1">IFERROR(
  IF($Z36="","",
    IF($J36=3,
      _xldudf_CX_PUSH(BA36*fxVal_normal,CX_ENTITY,$F36,BA$15,$X$15,BA$13),
      _xldudf_CX_PUSH(BA36,CX_ENTITY,$F36,BA$15,$X$15,BA$13)
    )
  ),
"")</f>
        <v/>
      </c>
      <c r="CX36" s="1883" t="str" cm="1">
        <f t="array" aca="1" ref="CX36" ca="1">IFERROR(
  IF($Z36="","",
    IF($J36=3,
      _xldudf_CX_PUSH(BB36*fxVal_normal,CX_ENTITY,$F36,BB$15,$X$15,BB$13),
      _xldudf_CX_PUSH(BB36,CX_ENTITY,$F36,BB$15,$X$15,BB$13)
    )
  ),
"")</f>
        <v/>
      </c>
      <c r="CY36" s="1883" t="str" cm="1">
        <f t="array" aca="1" ref="CY36" ca="1">IFERROR(
  IF($Z36="","",
    IF($J36=3,
      _xldudf_CX_PUSH(BC36*fxVal_normal,CX_ENTITY,$F36,BC$15,$X$15,BC$13),
      _xldudf_CX_PUSH(BC36,CX_ENTITY,$F36,BC$15,$X$15,BC$13)
    )
  ),
"")</f>
        <v/>
      </c>
      <c r="CZ36" s="1883" t="str" cm="1">
        <f t="array" aca="1" ref="CZ36" ca="1">IFERROR(
  IF($Z36="","",
    IF($J36=3,
      _xldudf_CX_PUSH(BD36*fxVal_normal,CX_ENTITY,$F36,BD$15,$X$15,BD$13),
      _xldudf_CX_PUSH(BD36,CX_ENTITY,$F36,BD$15,$X$15,BD$13)
    )
  ),
"")</f>
        <v/>
      </c>
      <c r="DA36" s="1883" t="str" cm="1">
        <f t="array" aca="1" ref="DA36" ca="1">IFERROR(
  IF($Z36="","",
    IF($J36=3,
      _xldudf_CX_PUSH(BE36*fxVal_normal,CX_ENTITY,$F36,BE$15,$X$15,BE$13),
      _xldudf_CX_PUSH(BE36,CX_ENTITY,$F36,BE$15,$X$15,BE$13)
    )
  ),
"")</f>
        <v/>
      </c>
      <c r="DB36" s="1883" t="str" cm="1">
        <f t="array" aca="1" ref="DB36" ca="1">IFERROR(
  IF($Z36="","",
    IF($J36=3,
      _xldudf_CX_PUSH(BF36*fxVal_normal,CX_ENTITY,$F36,BF$15,$X$15,BF$13),
      _xldudf_CX_PUSH(BF36,CX_ENTITY,$F36,BF$15,$X$15,BF$13)
    )
  ),
"")</f>
        <v/>
      </c>
      <c r="DC36" s="1883" t="str" cm="1">
        <f t="array" aca="1" ref="DC36" ca="1">IFERROR(
  IF($Z36="","",
    IF($J36=3,
      _xldudf_CX_PUSH(BG36*fxVal_normal,CX_ENTITY,$F36,BG$15,$X$15,BG$13),
      _xldudf_CX_PUSH(BG36,CX_ENTITY,$F36,BG$15,$X$15,BG$13)
    )
  ),
"")</f>
        <v/>
      </c>
      <c r="DD36" s="1883" t="str" cm="1">
        <f t="array" aca="1" ref="DD36" ca="1">IFERROR(
  IF($Z36="","",
    IF($J36=3,
      _xldudf_CX_PUSH(BH36*fxVal_normal,CX_ENTITY,$F36,BH$15,$X$15,BH$13),
      _xldudf_CX_PUSH(BH36,CX_ENTITY,$F36,BH$15,$X$15,BH$13)
    )
  ),
"")</f>
        <v/>
      </c>
      <c r="DE36" s="1883" t="str" cm="1">
        <f t="array" aca="1" ref="DE36" ca="1">IFERROR(
  IF($Z36="","",
    IF($J36=3,
      _xldudf_CX_PUSH(BI36*fxVal_normal,CX_ENTITY,$F36,BI$15,$X$15,BI$13),
      _xldudf_CX_PUSH(BI36,CX_ENTITY,$F36,BI$15,$X$15,BI$13)
    )
  ),
"")</f>
        <v/>
      </c>
      <c r="DF36" s="1883" t="str" cm="1">
        <f t="array" aca="1" ref="DF36" ca="1">IFERROR(
  IF($Z36="","",
    IF($J36=3,
      _xldudf_CX_PUSH(BJ36*fxVal_normal,CX_ENTITY,$F36,BJ$15,$X$15,BJ$13),
      _xldudf_CX_PUSH(BJ36,CX_ENTITY,$F36,BJ$15,$X$15,BJ$13)
    )
  ),
"")</f>
        <v/>
      </c>
      <c r="DG36" s="1883" t="str" cm="1">
        <f t="array" aca="1" ref="DG36" ca="1">IFERROR(
  IF($Z36="","",
    IF($J36=3,
      _xldudf_CX_PUSH(BK36*fxVal_normal,CX_ENTITY,$F36,BK$15,$X$15,BK$13),
      _xldudf_CX_PUSH(BK36,CX_ENTITY,$F36,BK$15,$X$15,BK$13)
    )
  ),
"")</f>
        <v/>
      </c>
      <c r="DH36" s="1883" t="str" cm="1">
        <f t="array" aca="1" ref="DH36" ca="1">IFERROR(
  IF($Z36="","",
    IF($J36=3,
      _xldudf_CX_PUSH(BL36*fxVal_normal,CX_ENTITY,$F36,BL$15,$X$15,BL$13),
      _xldudf_CX_PUSH(BL36,CX_ENTITY,$F36,BL$15,$X$15,BL$13)
    )
  ),
"")</f>
        <v/>
      </c>
      <c r="DI36" s="1883" t="str" cm="1">
        <f t="array" aca="1" ref="DI36" ca="1">IFERROR(
  IF($Z36="","",
    IF($J36=3,
      _xldudf_CX_PUSH(BM36*fxVal_normal,CX_ENTITY,$F36,BM$15,$X$15,BM$13),
      _xldudf_CX_PUSH(BM36,CX_ENTITY,$F36,BM$15,$X$15,BM$13)
    )
  ),
"")</f>
        <v/>
      </c>
      <c r="DJ36" s="1883" t="str" cm="1">
        <f t="array" aca="1" ref="DJ36" ca="1">IFERROR(
  IF($Z36="","",
    IF($J36=3,
      _xldudf_CX_PUSH(BN36*fxVal_normal,CX_ENTITY,$F36,BN$15,$X$15,BN$13),
      _xldudf_CX_PUSH(BN36,CX_ENTITY,$F36,BN$15,$X$15,BN$13)
    )
  ),
"")</f>
        <v/>
      </c>
      <c r="DK36" s="1883" t="str" cm="1">
        <f t="array" aca="1" ref="DK36" ca="1">IFERROR(
  IF($Z36="","",
    IF($J36=3,
      _xldudf_CX_PUSH(BO36*fxVal_normal,CX_ENTITY,$F36,BO$15,$X$15,BO$13),
      _xldudf_CX_PUSH(BO36,CX_ENTITY,$F36,BO$15,$X$15,BO$13)
    )
  ),
"")</f>
        <v/>
      </c>
      <c r="DL36" s="1883" t="str" cm="1">
        <f t="array" aca="1" ref="DL36" ca="1">IFERROR(
  IF($Z36="","",
    IF($J36=3,
      _xldudf_CX_PUSH(BP36*fxVal_normal,CX_ENTITY,$F36,BP$15,$X$15,BP$13),
      _xldudf_CX_PUSH(BP36,CX_ENTITY,$F36,BP$15,$X$15,BP$13)
    )
  ),
"")</f>
        <v/>
      </c>
      <c r="DM36" s="1883" t="str" cm="1">
        <f t="array" aca="1" ref="DM36" ca="1">IFERROR(
  IF($Z36="","",
    IF($J36=3,
      _xldudf_CX_PUSH(BQ36*fxVal_normal,CX_ENTITY,$F36,BQ$15,$X$15,BQ$13),
      _xldudf_CX_PUSH(BQ36,CX_ENTITY,$F36,BQ$15,$X$15,BQ$13)
    )
  ),
"")</f>
        <v/>
      </c>
      <c r="DN36" s="1883" t="str" cm="1">
        <f t="array" aca="1" ref="DN36" ca="1">IFERROR(
  IF($Z36="","",
    IF($J36=3,
      _xldudf_CX_PUSH(BR36*fxVal_normal,CX_ENTITY,$F36,BR$15,$X$15,BR$13),
      _xldudf_CX_PUSH(BR36,CX_ENTITY,$F36,BR$15,$X$15,BR$13)
    )
  ),
"")</f>
        <v/>
      </c>
      <c r="DO36" s="1883" t="str" cm="1">
        <f t="array" aca="1" ref="DO36" ca="1">IFERROR(
  IF($Z36="","",
    IF($J36=3,
      _xldudf_CX_PUSH(BS36*fxVal_normal,CX_ENTITY,$F36,BS$15,$X$15,BS$13),
      _xldudf_CX_PUSH(BS36,CX_ENTITY,$F36,BS$15,$X$15,BS$13)
    )
  ),
"")</f>
        <v/>
      </c>
    </row>
    <row r="37" spans="1:119" ht="33" customHeight="1">
      <c r="A37" s="32"/>
      <c r="B37" s="580" t="s">
        <v>338</v>
      </c>
      <c r="C37" s="1885" t="s">
        <v>339</v>
      </c>
      <c r="D37" s="1885" t="s">
        <v>340</v>
      </c>
      <c r="E37" s="1885" t="s">
        <v>341</v>
      </c>
      <c r="F37" s="1885" t="s">
        <v>342</v>
      </c>
      <c r="G37" s="574" t="s">
        <v>343</v>
      </c>
      <c r="H37" s="574" t="s">
        <v>344</v>
      </c>
      <c r="I37" s="401">
        <v>1</v>
      </c>
      <c r="J37" s="401">
        <f t="shared" si="1"/>
        <v>0</v>
      </c>
      <c r="K37" s="401"/>
      <c r="O37" s="158"/>
      <c r="P37" s="2"/>
      <c r="Q37" s="52"/>
      <c r="R37" s="2"/>
      <c r="S37" s="539"/>
      <c r="T37" s="2"/>
      <c r="U37" s="2"/>
      <c r="V37" s="39"/>
      <c r="X37" s="1070">
        <v>1</v>
      </c>
      <c r="Y37" s="708"/>
      <c r="Z37" s="1888">
        <v>2</v>
      </c>
      <c r="AA37" s="198">
        <v>-1</v>
      </c>
      <c r="AB37" s="198"/>
      <c r="AC37" s="1891">
        <v>2</v>
      </c>
      <c r="AD37" s="1569">
        <v>2</v>
      </c>
      <c r="AE37" s="1891">
        <v>2</v>
      </c>
      <c r="AF37" s="1567">
        <v>2</v>
      </c>
      <c r="AG37" s="1568"/>
      <c r="AH37" s="1830"/>
      <c r="AI37" s="1893">
        <v>1</v>
      </c>
      <c r="AJ37" s="1893">
        <v>1</v>
      </c>
      <c r="AK37" s="1893">
        <v>1</v>
      </c>
      <c r="AL37" s="1893">
        <v>1</v>
      </c>
      <c r="AM37" s="1893">
        <v>1</v>
      </c>
      <c r="AN37" s="1893">
        <v>1</v>
      </c>
      <c r="AO37" s="1893">
        <v>1</v>
      </c>
      <c r="AP37" s="1893">
        <v>1</v>
      </c>
      <c r="AQ37" s="1893">
        <v>1</v>
      </c>
      <c r="AR37" s="1893">
        <v>1</v>
      </c>
      <c r="AS37" s="1893">
        <v>1</v>
      </c>
      <c r="AT37" s="1893">
        <v>1</v>
      </c>
      <c r="AU37" s="1893">
        <v>1</v>
      </c>
      <c r="AV37" s="1893">
        <v>1</v>
      </c>
      <c r="AW37" s="1893">
        <v>1</v>
      </c>
      <c r="AX37" s="1893">
        <v>1</v>
      </c>
      <c r="AY37" s="1893">
        <v>1</v>
      </c>
      <c r="AZ37" s="1893">
        <v>1</v>
      </c>
      <c r="BA37" s="1893">
        <v>1</v>
      </c>
      <c r="BB37" s="1893">
        <v>1</v>
      </c>
      <c r="BC37" s="1893">
        <v>1</v>
      </c>
      <c r="BD37" s="1893">
        <v>1</v>
      </c>
      <c r="BE37" s="1893">
        <v>1</v>
      </c>
      <c r="BF37" s="1893">
        <v>1</v>
      </c>
      <c r="BG37" s="1893">
        <v>1</v>
      </c>
      <c r="BH37" s="1893">
        <v>1</v>
      </c>
      <c r="BI37" s="1893">
        <v>1</v>
      </c>
      <c r="BJ37" s="1893">
        <v>1</v>
      </c>
      <c r="BK37" s="1893">
        <v>1</v>
      </c>
      <c r="BL37" s="1893">
        <v>1</v>
      </c>
      <c r="BM37" s="1893">
        <v>1</v>
      </c>
      <c r="BN37" s="1893">
        <v>1</v>
      </c>
      <c r="BO37" s="1893">
        <v>1</v>
      </c>
      <c r="BP37" s="1893">
        <v>1</v>
      </c>
      <c r="BQ37" s="1893">
        <v>1</v>
      </c>
      <c r="BR37" s="1893">
        <v>1</v>
      </c>
      <c r="BS37" s="1893">
        <v>1</v>
      </c>
      <c r="BU37" s="2276" t="str" cm="1">
        <f t="array" aca="1" ref="BU37" ca="1">IFERROR(IF(Z37="","",_xldudf_CX_PUSH($Z37,CX_ENTITY,$B37,val_asOfDate,,,)),"")</f>
        <v/>
      </c>
      <c r="BV37" s="2276" t="str" cm="1">
        <f t="array" aca="1" ref="BV37" ca="1">IFERROR(IF(AC37="","",_xldudf_CX_PUSH($AC37,CX_ENTITY,$D37,val_asOfDate,,,)),"")</f>
        <v/>
      </c>
      <c r="BW37" s="2276" t="str" cm="1">
        <f t="array" aca="1" ref="BW37" ca="1">IFERROR(IF(Z37="","",_xldudf_CX_PUSH($Z37,CX_ENTITY,$B37,EOMONTH(val_asOfDate,1),,,)),"")</f>
        <v/>
      </c>
      <c r="BX37" s="2276" t="str" cm="1">
        <f t="array" aca="1" ref="BX37" ca="1">IFERROR(IF(AC37="","",_xldudf_CX_PUSH($AC37,CX_ENTITY,$D37,EOMONTH(val_asOfDate,1),,)),"")</f>
        <v/>
      </c>
      <c r="BY37" s="2276" t="str" cm="1">
        <f t="array" aca="1" ref="BY37" ca="1">IFERROR(IF(AD37="","",_xldudf_CX_PUSH($AD37,CX_ENTITY,$E37,val_asOfDate,,,)),"")</f>
        <v/>
      </c>
      <c r="BZ37" s="2276" t="str" cm="1">
        <f t="array" aca="1" ref="BZ37" ca="1">IFERROR(IF(AD37="","",_xldudf_CX_PUSH($AD37,CX_ENTITY,$E37,EOMONTH(val_asOfDate,1),,)),"")</f>
        <v/>
      </c>
      <c r="CA37" s="1879" t="str" cm="1">
        <f t="array" aca="1" ref="CA37" ca="1">IFERROR(IF(AE37="","",_xldudf_CX_PUSH($AE37,CX_ENTITY,$G37,val_asOfDate,,,)),"")</f>
        <v/>
      </c>
      <c r="CB37" s="1879" t="str" cm="1">
        <f t="array" aca="1" ref="CB37" ca="1">IFERROR(IF(AE37="","",_xldudf_CX_PUSH($AE37,CX_ENTITY,$G37,EOMONTH(val_asOfDate,1),,,)),"")</f>
        <v/>
      </c>
      <c r="CC37" s="1879" t="str" cm="1">
        <f t="array" aca="1" ref="CC37" ca="1">IFERROR(IF(AF37="","",_xldudf_CX_PUSH($AF37,CX_ENTITY,$H37,val_asOfDate,,,)),"")</f>
        <v/>
      </c>
      <c r="CD37" s="1879" t="str" cm="1">
        <f t="array" aca="1" ref="CD37" ca="1">IFERROR(IF(AF37="","",_xldudf_CX_PUSH($AF37,CX_ENTITY,$H37,EOMONTH(val_asOfDate,1),,,)),"")</f>
        <v/>
      </c>
      <c r="CE37" s="1883" t="str" cm="1">
        <f t="array" aca="1" ref="CE37" ca="1">IFERROR(
  IF($Z37="","",
    IF($J37=3,
      _xldudf_CX_PUSH(AI37*fxVal_normal,CX_ENTITY,$F37,AI$15,$X$15,AI$13),
      _xldudf_CX_PUSH(AI37,CX_ENTITY,$F37,AI$15,$X$15,AI$13)
    )
  ),
"")</f>
        <v/>
      </c>
      <c r="CF37" s="1883" t="str" cm="1">
        <f t="array" aca="1" ref="CF37" ca="1">IFERROR(
  IF($Z37="","",
    IF($J37=3,
      _xldudf_CX_PUSH(AJ37*fxVal_normal,CX_ENTITY,$F37,AJ$15,$X$15,AJ$13),
      _xldudf_CX_PUSH(AJ37,CX_ENTITY,$F37,AJ$15,$X$15,AJ$13)
    )
  ),
"")</f>
        <v/>
      </c>
      <c r="CG37" s="1883" t="str" cm="1">
        <f t="array" aca="1" ref="CG37" ca="1">IFERROR(
  IF($Z37="","",
    IF($J37=3,
      _xldudf_CX_PUSH(AK37*fxVal_normal,CX_ENTITY,$F37,AK$15,$X$15,AK$13),
      _xldudf_CX_PUSH(AK37,CX_ENTITY,$F37,AK$15,$X$15,AK$13)
    )
  ),
"")</f>
        <v/>
      </c>
      <c r="CH37" s="1883" t="str" cm="1">
        <f t="array" aca="1" ref="CH37" ca="1">IFERROR(
  IF($Z37="","",
    IF($J37=3,
      _xldudf_CX_PUSH(AL37*fxVal_normal,CX_ENTITY,$F37,AL$15,$X$15,AL$13),
      _xldudf_CX_PUSH(AL37,CX_ENTITY,$F37,AL$15,$X$15,AL$13)
    )
  ),
"")</f>
        <v/>
      </c>
      <c r="CI37" s="1883" t="str" cm="1">
        <f t="array" aca="1" ref="CI37" ca="1">IFERROR(
  IF($Z37="","",
    IF($J37=3,
      _xldudf_CX_PUSH(AM37*fxVal_normal,CX_ENTITY,$F37,AM$15,$X$15,AM$13),
      _xldudf_CX_PUSH(AM37,CX_ENTITY,$F37,AM$15,$X$15,AM$13)
    )
  ),
"")</f>
        <v/>
      </c>
      <c r="CJ37" s="1883" t="str" cm="1">
        <f t="array" aca="1" ref="CJ37" ca="1">IFERROR(
  IF($Z37="","",
    IF($J37=3,
      _xldudf_CX_PUSH(AN37*fxVal_normal,CX_ENTITY,$F37,AN$15,$X$15,AN$13),
      _xldudf_CX_PUSH(AN37,CX_ENTITY,$F37,AN$15,$X$15,AN$13)
    )
  ),
"")</f>
        <v/>
      </c>
      <c r="CK37" s="1883" t="str" cm="1">
        <f t="array" aca="1" ref="CK37" ca="1">IFERROR(
  IF($Z37="","",
    IF($J37=3,
      _xldudf_CX_PUSH(AO37*fxVal_normal,CX_ENTITY,$F37,AO$15,$X$15,AO$13),
      _xldudf_CX_PUSH(AO37,CX_ENTITY,$F37,AO$15,$X$15,AO$13)
    )
  ),
"")</f>
        <v/>
      </c>
      <c r="CL37" s="1883" t="str" cm="1">
        <f t="array" aca="1" ref="CL37" ca="1">IFERROR(
  IF($Z37="","",
    IF($J37=3,
      _xldudf_CX_PUSH(AP37*fxVal_normal,CX_ENTITY,$F37,AP$15,$X$15,AP$13),
      _xldudf_CX_PUSH(AP37,CX_ENTITY,$F37,AP$15,$X$15,AP$13)
    )
  ),
"")</f>
        <v/>
      </c>
      <c r="CM37" s="1883" t="str" cm="1">
        <f t="array" aca="1" ref="CM37" ca="1">IFERROR(
  IF($Z37="","",
    IF($J37=3,
      _xldudf_CX_PUSH(AQ37*fxVal_normal,CX_ENTITY,$F37,AQ$15,$X$15,AQ$13),
      _xldudf_CX_PUSH(AQ37,CX_ENTITY,$F37,AQ$15,$X$15,AQ$13)
    )
  ),
"")</f>
        <v/>
      </c>
      <c r="CN37" s="1883" t="str" cm="1">
        <f t="array" aca="1" ref="CN37" ca="1">IFERROR(
  IF($Z37="","",
    IF($J37=3,
      _xldudf_CX_PUSH(AR37*fxVal_normal,CX_ENTITY,$F37,AR$15,$X$15,AR$13),
      _xldudf_CX_PUSH(AR37,CX_ENTITY,$F37,AR$15,$X$15,AR$13)
    )
  ),
"")</f>
        <v/>
      </c>
      <c r="CO37" s="1883" t="str" cm="1">
        <f t="array" aca="1" ref="CO37" ca="1">IFERROR(
  IF($Z37="","",
    IF($J37=3,
      _xldudf_CX_PUSH(AS37*fxVal_normal,CX_ENTITY,$F37,AS$15,$X$15,AS$13),
      _xldudf_CX_PUSH(AS37,CX_ENTITY,$F37,AS$15,$X$15,AS$13)
    )
  ),
"")</f>
        <v/>
      </c>
      <c r="CP37" s="1883" t="str" cm="1">
        <f t="array" aca="1" ref="CP37" ca="1">IFERROR(
  IF($Z37="","",
    IF($J37=3,
      _xldudf_CX_PUSH(AT37*fxVal_normal,CX_ENTITY,$F37,AT$15,$X$15,AT$13),
      _xldudf_CX_PUSH(AT37,CX_ENTITY,$F37,AT$15,$X$15,AT$13)
    )
  ),
"")</f>
        <v/>
      </c>
      <c r="CQ37" s="1883" t="str" cm="1">
        <f t="array" aca="1" ref="CQ37" ca="1">IFERROR(
  IF($Z37="","",
    IF($J37=3,
      _xldudf_CX_PUSH(AU37*fxVal_normal,CX_ENTITY,$F37,AU$15,$X$15,AU$13),
      _xldudf_CX_PUSH(AU37,CX_ENTITY,$F37,AU$15,$X$15,AU$13)
    )
  ),
"")</f>
        <v/>
      </c>
      <c r="CR37" s="1883" t="str" cm="1">
        <f t="array" aca="1" ref="CR37" ca="1">IFERROR(
  IF($Z37="","",
    IF($J37=3,
      _xldudf_CX_PUSH(AV37*fxVal_normal,CX_ENTITY,$F37,AV$15,$X$15,AV$13),
      _xldudf_CX_PUSH(AV37,CX_ENTITY,$F37,AV$15,$X$15,AV$13)
    )
  ),
"")</f>
        <v/>
      </c>
      <c r="CS37" s="1883" t="str" cm="1">
        <f t="array" aca="1" ref="CS37" ca="1">IFERROR(
  IF($Z37="","",
    IF($J37=3,
      _xldudf_CX_PUSH(AW37*fxVal_normal,CX_ENTITY,$F37,AW$15,$X$15,AW$13),
      _xldudf_CX_PUSH(AW37,CX_ENTITY,$F37,AW$15,$X$15,AW$13)
    )
  ),
"")</f>
        <v/>
      </c>
      <c r="CT37" s="1883" t="str" cm="1">
        <f t="array" aca="1" ref="CT37" ca="1">IFERROR(
  IF($Z37="","",
    IF($J37=3,
      _xldudf_CX_PUSH(AX37*fxVal_normal,CX_ENTITY,$F37,AX$15,$X$15,AX$13),
      _xldudf_CX_PUSH(AX37,CX_ENTITY,$F37,AX$15,$X$15,AX$13)
    )
  ),
"")</f>
        <v/>
      </c>
      <c r="CU37" s="1883" t="str" cm="1">
        <f t="array" aca="1" ref="CU37" ca="1">IFERROR(
  IF($Z37="","",
    IF($J37=3,
      _xldudf_CX_PUSH(AY37*fxVal_normal,CX_ENTITY,$F37,AY$15,$X$15,AY$13),
      _xldudf_CX_PUSH(AY37,CX_ENTITY,$F37,AY$15,$X$15,AY$13)
    )
  ),
"")</f>
        <v/>
      </c>
      <c r="CV37" s="1883" t="str" cm="1">
        <f t="array" aca="1" ref="CV37" ca="1">IFERROR(
  IF($Z37="","",
    IF($J37=3,
      _xldudf_CX_PUSH(AZ37*fxVal_normal,CX_ENTITY,$F37,AZ$15,$X$15,AZ$13),
      _xldudf_CX_PUSH(AZ37,CX_ENTITY,$F37,AZ$15,$X$15,AZ$13)
    )
  ),
"")</f>
        <v/>
      </c>
      <c r="CW37" s="1883" t="str" cm="1">
        <f t="array" aca="1" ref="CW37" ca="1">IFERROR(
  IF($Z37="","",
    IF($J37=3,
      _xldudf_CX_PUSH(BA37*fxVal_normal,CX_ENTITY,$F37,BA$15,$X$15,BA$13),
      _xldudf_CX_PUSH(BA37,CX_ENTITY,$F37,BA$15,$X$15,BA$13)
    )
  ),
"")</f>
        <v/>
      </c>
      <c r="CX37" s="1883" t="str" cm="1">
        <f t="array" aca="1" ref="CX37" ca="1">IFERROR(
  IF($Z37="","",
    IF($J37=3,
      _xldudf_CX_PUSH(BB37*fxVal_normal,CX_ENTITY,$F37,BB$15,$X$15,BB$13),
      _xldudf_CX_PUSH(BB37,CX_ENTITY,$F37,BB$15,$X$15,BB$13)
    )
  ),
"")</f>
        <v/>
      </c>
      <c r="CY37" s="1883" t="str" cm="1">
        <f t="array" aca="1" ref="CY37" ca="1">IFERROR(
  IF($Z37="","",
    IF($J37=3,
      _xldudf_CX_PUSH(BC37*fxVal_normal,CX_ENTITY,$F37,BC$15,$X$15,BC$13),
      _xldudf_CX_PUSH(BC37,CX_ENTITY,$F37,BC$15,$X$15,BC$13)
    )
  ),
"")</f>
        <v/>
      </c>
      <c r="CZ37" s="1883" t="str" cm="1">
        <f t="array" aca="1" ref="CZ37" ca="1">IFERROR(
  IF($Z37="","",
    IF($J37=3,
      _xldudf_CX_PUSH(BD37*fxVal_normal,CX_ENTITY,$F37,BD$15,$X$15,BD$13),
      _xldudf_CX_PUSH(BD37,CX_ENTITY,$F37,BD$15,$X$15,BD$13)
    )
  ),
"")</f>
        <v/>
      </c>
      <c r="DA37" s="1883" t="str" cm="1">
        <f t="array" aca="1" ref="DA37" ca="1">IFERROR(
  IF($Z37="","",
    IF($J37=3,
      _xldudf_CX_PUSH(BE37*fxVal_normal,CX_ENTITY,$F37,BE$15,$X$15,BE$13),
      _xldudf_CX_PUSH(BE37,CX_ENTITY,$F37,BE$15,$X$15,BE$13)
    )
  ),
"")</f>
        <v/>
      </c>
      <c r="DB37" s="1883" t="str" cm="1">
        <f t="array" aca="1" ref="DB37" ca="1">IFERROR(
  IF($Z37="","",
    IF($J37=3,
      _xldudf_CX_PUSH(BF37*fxVal_normal,CX_ENTITY,$F37,BF$15,$X$15,BF$13),
      _xldudf_CX_PUSH(BF37,CX_ENTITY,$F37,BF$15,$X$15,BF$13)
    )
  ),
"")</f>
        <v/>
      </c>
      <c r="DC37" s="1883" t="str" cm="1">
        <f t="array" aca="1" ref="DC37" ca="1">IFERROR(
  IF($Z37="","",
    IF($J37=3,
      _xldudf_CX_PUSH(BG37*fxVal_normal,CX_ENTITY,$F37,BG$15,$X$15,BG$13),
      _xldudf_CX_PUSH(BG37,CX_ENTITY,$F37,BG$15,$X$15,BG$13)
    )
  ),
"")</f>
        <v/>
      </c>
      <c r="DD37" s="1883" t="str" cm="1">
        <f t="array" aca="1" ref="DD37" ca="1">IFERROR(
  IF($Z37="","",
    IF($J37=3,
      _xldudf_CX_PUSH(BH37*fxVal_normal,CX_ENTITY,$F37,BH$15,$X$15,BH$13),
      _xldudf_CX_PUSH(BH37,CX_ENTITY,$F37,BH$15,$X$15,BH$13)
    )
  ),
"")</f>
        <v/>
      </c>
      <c r="DE37" s="1883" t="str" cm="1">
        <f t="array" aca="1" ref="DE37" ca="1">IFERROR(
  IF($Z37="","",
    IF($J37=3,
      _xldudf_CX_PUSH(BI37*fxVal_normal,CX_ENTITY,$F37,BI$15,$X$15,BI$13),
      _xldudf_CX_PUSH(BI37,CX_ENTITY,$F37,BI$15,$X$15,BI$13)
    )
  ),
"")</f>
        <v/>
      </c>
      <c r="DF37" s="1883" t="str" cm="1">
        <f t="array" aca="1" ref="DF37" ca="1">IFERROR(
  IF($Z37="","",
    IF($J37=3,
      _xldudf_CX_PUSH(BJ37*fxVal_normal,CX_ENTITY,$F37,BJ$15,$X$15,BJ$13),
      _xldudf_CX_PUSH(BJ37,CX_ENTITY,$F37,BJ$15,$X$15,BJ$13)
    )
  ),
"")</f>
        <v/>
      </c>
      <c r="DG37" s="1883" t="str" cm="1">
        <f t="array" aca="1" ref="DG37" ca="1">IFERROR(
  IF($Z37="","",
    IF($J37=3,
      _xldudf_CX_PUSH(BK37*fxVal_normal,CX_ENTITY,$F37,BK$15,$X$15,BK$13),
      _xldudf_CX_PUSH(BK37,CX_ENTITY,$F37,BK$15,$X$15,BK$13)
    )
  ),
"")</f>
        <v/>
      </c>
      <c r="DH37" s="1883" t="str" cm="1">
        <f t="array" aca="1" ref="DH37" ca="1">IFERROR(
  IF($Z37="","",
    IF($J37=3,
      _xldudf_CX_PUSH(BL37*fxVal_normal,CX_ENTITY,$F37,BL$15,$X$15,BL$13),
      _xldudf_CX_PUSH(BL37,CX_ENTITY,$F37,BL$15,$X$15,BL$13)
    )
  ),
"")</f>
        <v/>
      </c>
      <c r="DI37" s="1883" t="str" cm="1">
        <f t="array" aca="1" ref="DI37" ca="1">IFERROR(
  IF($Z37="","",
    IF($J37=3,
      _xldudf_CX_PUSH(BM37*fxVal_normal,CX_ENTITY,$F37,BM$15,$X$15,BM$13),
      _xldudf_CX_PUSH(BM37,CX_ENTITY,$F37,BM$15,$X$15,BM$13)
    )
  ),
"")</f>
        <v/>
      </c>
      <c r="DJ37" s="1883" t="str" cm="1">
        <f t="array" aca="1" ref="DJ37" ca="1">IFERROR(
  IF($Z37="","",
    IF($J37=3,
      _xldudf_CX_PUSH(BN37*fxVal_normal,CX_ENTITY,$F37,BN$15,$X$15,BN$13),
      _xldudf_CX_PUSH(BN37,CX_ENTITY,$F37,BN$15,$X$15,BN$13)
    )
  ),
"")</f>
        <v/>
      </c>
      <c r="DK37" s="1883" t="str" cm="1">
        <f t="array" aca="1" ref="DK37" ca="1">IFERROR(
  IF($Z37="","",
    IF($J37=3,
      _xldudf_CX_PUSH(BO37*fxVal_normal,CX_ENTITY,$F37,BO$15,$X$15,BO$13),
      _xldudf_CX_PUSH(BO37,CX_ENTITY,$F37,BO$15,$X$15,BO$13)
    )
  ),
"")</f>
        <v/>
      </c>
      <c r="DL37" s="1883" t="str" cm="1">
        <f t="array" aca="1" ref="DL37" ca="1">IFERROR(
  IF($Z37="","",
    IF($J37=3,
      _xldudf_CX_PUSH(BP37*fxVal_normal,CX_ENTITY,$F37,BP$15,$X$15,BP$13),
      _xldudf_CX_PUSH(BP37,CX_ENTITY,$F37,BP$15,$X$15,BP$13)
    )
  ),
"")</f>
        <v/>
      </c>
      <c r="DM37" s="1883" t="str" cm="1">
        <f t="array" aca="1" ref="DM37" ca="1">IFERROR(
  IF($Z37="","",
    IF($J37=3,
      _xldudf_CX_PUSH(BQ37*fxVal_normal,CX_ENTITY,$F37,BQ$15,$X$15,BQ$13),
      _xldudf_CX_PUSH(BQ37,CX_ENTITY,$F37,BQ$15,$X$15,BQ$13)
    )
  ),
"")</f>
        <v/>
      </c>
      <c r="DN37" s="1883" t="str" cm="1">
        <f t="array" aca="1" ref="DN37" ca="1">IFERROR(
  IF($Z37="","",
    IF($J37=3,
      _xldudf_CX_PUSH(BR37*fxVal_normal,CX_ENTITY,$F37,BR$15,$X$15,BR$13),
      _xldudf_CX_PUSH(BR37,CX_ENTITY,$F37,BR$15,$X$15,BR$13)
    )
  ),
"")</f>
        <v/>
      </c>
      <c r="DO37" s="1883" t="str" cm="1">
        <f t="array" aca="1" ref="DO37" ca="1">IFERROR(
  IF($Z37="","",
    IF($J37=3,
      _xldudf_CX_PUSH(BS37*fxVal_normal,CX_ENTITY,$F37,BS$15,$X$15,BS$13),
      _xldudf_CX_PUSH(BS37,CX_ENTITY,$F37,BS$15,$X$15,BS$13)
    )
  ),
"")</f>
        <v/>
      </c>
    </row>
    <row r="38" spans="1:119" ht="33" customHeight="1">
      <c r="A38" s="32"/>
      <c r="B38" s="580" t="s">
        <v>345</v>
      </c>
      <c r="C38" s="1885" t="s">
        <v>346</v>
      </c>
      <c r="D38" s="1885" t="s">
        <v>347</v>
      </c>
      <c r="E38" s="1885" t="s">
        <v>348</v>
      </c>
      <c r="F38" s="1885" t="s">
        <v>349</v>
      </c>
      <c r="G38" s="574" t="s">
        <v>350</v>
      </c>
      <c r="H38" s="574" t="s">
        <v>351</v>
      </c>
      <c r="I38" s="401">
        <v>0</v>
      </c>
      <c r="J38" s="401">
        <f t="shared" si="1"/>
        <v>0</v>
      </c>
      <c r="K38" s="401"/>
      <c r="O38" s="158"/>
      <c r="P38" s="2"/>
      <c r="Q38" s="52"/>
      <c r="R38" s="2"/>
      <c r="S38" s="539"/>
      <c r="T38" s="2"/>
      <c r="U38" s="2"/>
      <c r="V38" s="39"/>
      <c r="X38" s="1070">
        <v>1</v>
      </c>
      <c r="Y38" s="708"/>
      <c r="Z38" s="1889">
        <v>2</v>
      </c>
      <c r="AA38" s="198">
        <v>-1</v>
      </c>
      <c r="AB38" s="198"/>
      <c r="AC38" s="1891">
        <v>2</v>
      </c>
      <c r="AD38" s="1569">
        <v>2</v>
      </c>
      <c r="AE38" s="1891">
        <v>2</v>
      </c>
      <c r="AF38" s="1567">
        <v>2</v>
      </c>
      <c r="AG38" s="1568"/>
      <c r="AH38" s="1830"/>
      <c r="AI38" s="1893">
        <v>1</v>
      </c>
      <c r="AJ38" s="1893">
        <v>1</v>
      </c>
      <c r="AK38" s="1893">
        <v>1</v>
      </c>
      <c r="AL38" s="1893">
        <v>1</v>
      </c>
      <c r="AM38" s="1893">
        <v>1</v>
      </c>
      <c r="AN38" s="1893">
        <v>1</v>
      </c>
      <c r="AO38" s="1893">
        <v>1</v>
      </c>
      <c r="AP38" s="1893">
        <v>1</v>
      </c>
      <c r="AQ38" s="1893">
        <v>1</v>
      </c>
      <c r="AR38" s="1893">
        <v>1</v>
      </c>
      <c r="AS38" s="1893">
        <v>1</v>
      </c>
      <c r="AT38" s="1893">
        <v>1</v>
      </c>
      <c r="AU38" s="1893">
        <v>1</v>
      </c>
      <c r="AV38" s="1893">
        <v>1</v>
      </c>
      <c r="AW38" s="1893">
        <v>1</v>
      </c>
      <c r="AX38" s="1893">
        <v>1</v>
      </c>
      <c r="AY38" s="1893">
        <v>1</v>
      </c>
      <c r="AZ38" s="1893">
        <v>1</v>
      </c>
      <c r="BA38" s="1893">
        <v>1</v>
      </c>
      <c r="BB38" s="1893">
        <v>1</v>
      </c>
      <c r="BC38" s="1893">
        <v>1</v>
      </c>
      <c r="BD38" s="1893">
        <v>1</v>
      </c>
      <c r="BE38" s="1893">
        <v>1</v>
      </c>
      <c r="BF38" s="1893">
        <v>1</v>
      </c>
      <c r="BG38" s="1893">
        <v>1</v>
      </c>
      <c r="BH38" s="1893">
        <v>1</v>
      </c>
      <c r="BI38" s="1893">
        <v>1</v>
      </c>
      <c r="BJ38" s="1893">
        <v>1</v>
      </c>
      <c r="BK38" s="1893">
        <v>1</v>
      </c>
      <c r="BL38" s="1893">
        <v>1</v>
      </c>
      <c r="BM38" s="1893">
        <v>1</v>
      </c>
      <c r="BN38" s="1893">
        <v>1</v>
      </c>
      <c r="BO38" s="1893">
        <v>1</v>
      </c>
      <c r="BP38" s="1893">
        <v>1</v>
      </c>
      <c r="BQ38" s="1893">
        <v>1</v>
      </c>
      <c r="BR38" s="1893">
        <v>1</v>
      </c>
      <c r="BS38" s="1893">
        <v>1</v>
      </c>
      <c r="BU38" s="2276" t="str" cm="1">
        <f t="array" aca="1" ref="BU38" ca="1">IFERROR(IF(Z38="","",_xldudf_CX_PUSH($Z38,CX_ENTITY,$B38,val_asOfDate,,,)),"")</f>
        <v/>
      </c>
      <c r="BV38" s="2276" t="str" cm="1">
        <f t="array" aca="1" ref="BV38" ca="1">IFERROR(IF(AC38="","",_xldudf_CX_PUSH($AC38,CX_ENTITY,$D38,val_asOfDate,,,)),"")</f>
        <v/>
      </c>
      <c r="BW38" s="2276" t="str" cm="1">
        <f t="array" aca="1" ref="BW38" ca="1">IFERROR(IF(Z38="","",_xldudf_CX_PUSH($Z38,CX_ENTITY,$B38,EOMONTH(val_asOfDate,1),,,)),"")</f>
        <v/>
      </c>
      <c r="BX38" s="2276" t="str" cm="1">
        <f t="array" aca="1" ref="BX38" ca="1">IFERROR(IF(AC38="","",_xldudf_CX_PUSH($AC38,CX_ENTITY,$D38,EOMONTH(val_asOfDate,1),,)),"")</f>
        <v/>
      </c>
      <c r="BY38" s="2276" t="str" cm="1">
        <f t="array" aca="1" ref="BY38" ca="1">IFERROR(IF(AD38="","",_xldudf_CX_PUSH($AD38,CX_ENTITY,$E38,val_asOfDate,,,)),"")</f>
        <v/>
      </c>
      <c r="BZ38" s="2276" t="str" cm="1">
        <f t="array" aca="1" ref="BZ38" ca="1">IFERROR(IF(AD38="","",_xldudf_CX_PUSH($AD38,CX_ENTITY,$E38,EOMONTH(val_asOfDate,1),,)),"")</f>
        <v/>
      </c>
      <c r="CA38" s="1879" t="str" cm="1">
        <f t="array" aca="1" ref="CA38" ca="1">IFERROR(IF(AE38="","",_xldudf_CX_PUSH($AE38,CX_ENTITY,$G38,val_asOfDate,,,)),"")</f>
        <v/>
      </c>
      <c r="CB38" s="1879" t="str" cm="1">
        <f t="array" aca="1" ref="CB38" ca="1">IFERROR(IF(AE38="","",_xldudf_CX_PUSH($AE38,CX_ENTITY,$G38,EOMONTH(val_asOfDate,1),,,)),"")</f>
        <v/>
      </c>
      <c r="CC38" s="1879" t="str" cm="1">
        <f t="array" aca="1" ref="CC38" ca="1">IFERROR(IF(AF38="","",_xldudf_CX_PUSH($AF38,CX_ENTITY,$H38,val_asOfDate,,,)),"")</f>
        <v/>
      </c>
      <c r="CD38" s="1879" t="str" cm="1">
        <f t="array" aca="1" ref="CD38" ca="1">IFERROR(IF(AF38="","",_xldudf_CX_PUSH($AF38,CX_ENTITY,$H38,EOMONTH(val_asOfDate,1),,,)),"")</f>
        <v/>
      </c>
      <c r="CE38" s="1883" t="str" cm="1">
        <f t="array" aca="1" ref="CE38" ca="1">IFERROR(
  IF($Z38="","",
    IF($J38=3,
      _xldudf_CX_PUSH(AI38*fxVal_normal,CX_ENTITY,$F38,AI$15,$X$15,AI$13),
      _xldudf_CX_PUSH(AI38,CX_ENTITY,$F38,AI$15,$X$15,AI$13)
    )
  ),
"")</f>
        <v/>
      </c>
      <c r="CF38" s="1883" t="str" cm="1">
        <f t="array" aca="1" ref="CF38" ca="1">IFERROR(
  IF($Z38="","",
    IF($J38=3,
      _xldudf_CX_PUSH(AJ38*fxVal_normal,CX_ENTITY,$F38,AJ$15,$X$15,AJ$13),
      _xldudf_CX_PUSH(AJ38,CX_ENTITY,$F38,AJ$15,$X$15,AJ$13)
    )
  ),
"")</f>
        <v/>
      </c>
      <c r="CG38" s="1883" t="str" cm="1">
        <f t="array" aca="1" ref="CG38" ca="1">IFERROR(
  IF($Z38="","",
    IF($J38=3,
      _xldudf_CX_PUSH(AK38*fxVal_normal,CX_ENTITY,$F38,AK$15,$X$15,AK$13),
      _xldudf_CX_PUSH(AK38,CX_ENTITY,$F38,AK$15,$X$15,AK$13)
    )
  ),
"")</f>
        <v/>
      </c>
      <c r="CH38" s="1883" t="str" cm="1">
        <f t="array" aca="1" ref="CH38" ca="1">IFERROR(
  IF($Z38="","",
    IF($J38=3,
      _xldudf_CX_PUSH(AL38*fxVal_normal,CX_ENTITY,$F38,AL$15,$X$15,AL$13),
      _xldudf_CX_PUSH(AL38,CX_ENTITY,$F38,AL$15,$X$15,AL$13)
    )
  ),
"")</f>
        <v/>
      </c>
      <c r="CI38" s="1883" t="str" cm="1">
        <f t="array" aca="1" ref="CI38" ca="1">IFERROR(
  IF($Z38="","",
    IF($J38=3,
      _xldudf_CX_PUSH(AM38*fxVal_normal,CX_ENTITY,$F38,AM$15,$X$15,AM$13),
      _xldudf_CX_PUSH(AM38,CX_ENTITY,$F38,AM$15,$X$15,AM$13)
    )
  ),
"")</f>
        <v/>
      </c>
      <c r="CJ38" s="1883" t="str" cm="1">
        <f t="array" aca="1" ref="CJ38" ca="1">IFERROR(
  IF($Z38="","",
    IF($J38=3,
      _xldudf_CX_PUSH(AN38*fxVal_normal,CX_ENTITY,$F38,AN$15,$X$15,AN$13),
      _xldudf_CX_PUSH(AN38,CX_ENTITY,$F38,AN$15,$X$15,AN$13)
    )
  ),
"")</f>
        <v/>
      </c>
      <c r="CK38" s="1883" t="str" cm="1">
        <f t="array" aca="1" ref="CK38" ca="1">IFERROR(
  IF($Z38="","",
    IF($J38=3,
      _xldudf_CX_PUSH(AO38*fxVal_normal,CX_ENTITY,$F38,AO$15,$X$15,AO$13),
      _xldudf_CX_PUSH(AO38,CX_ENTITY,$F38,AO$15,$X$15,AO$13)
    )
  ),
"")</f>
        <v/>
      </c>
      <c r="CL38" s="1883" t="str" cm="1">
        <f t="array" aca="1" ref="CL38" ca="1">IFERROR(
  IF($Z38="","",
    IF($J38=3,
      _xldudf_CX_PUSH(AP38*fxVal_normal,CX_ENTITY,$F38,AP$15,$X$15,AP$13),
      _xldudf_CX_PUSH(AP38,CX_ENTITY,$F38,AP$15,$X$15,AP$13)
    )
  ),
"")</f>
        <v/>
      </c>
      <c r="CM38" s="1883" t="str" cm="1">
        <f t="array" aca="1" ref="CM38" ca="1">IFERROR(
  IF($Z38="","",
    IF($J38=3,
      _xldudf_CX_PUSH(AQ38*fxVal_normal,CX_ENTITY,$F38,AQ$15,$X$15,AQ$13),
      _xldudf_CX_PUSH(AQ38,CX_ENTITY,$F38,AQ$15,$X$15,AQ$13)
    )
  ),
"")</f>
        <v/>
      </c>
      <c r="CN38" s="1883" t="str" cm="1">
        <f t="array" aca="1" ref="CN38" ca="1">IFERROR(
  IF($Z38="","",
    IF($J38=3,
      _xldudf_CX_PUSH(AR38*fxVal_normal,CX_ENTITY,$F38,AR$15,$X$15,AR$13),
      _xldudf_CX_PUSH(AR38,CX_ENTITY,$F38,AR$15,$X$15,AR$13)
    )
  ),
"")</f>
        <v/>
      </c>
      <c r="CO38" s="1883" t="str" cm="1">
        <f t="array" aca="1" ref="CO38" ca="1">IFERROR(
  IF($Z38="","",
    IF($J38=3,
      _xldudf_CX_PUSH(AS38*fxVal_normal,CX_ENTITY,$F38,AS$15,$X$15,AS$13),
      _xldudf_CX_PUSH(AS38,CX_ENTITY,$F38,AS$15,$X$15,AS$13)
    )
  ),
"")</f>
        <v/>
      </c>
      <c r="CP38" s="1883" t="str" cm="1">
        <f t="array" aca="1" ref="CP38" ca="1">IFERROR(
  IF($Z38="","",
    IF($J38=3,
      _xldudf_CX_PUSH(AT38*fxVal_normal,CX_ENTITY,$F38,AT$15,$X$15,AT$13),
      _xldudf_CX_PUSH(AT38,CX_ENTITY,$F38,AT$15,$X$15,AT$13)
    )
  ),
"")</f>
        <v/>
      </c>
      <c r="CQ38" s="1883" t="str" cm="1">
        <f t="array" aca="1" ref="CQ38" ca="1">IFERROR(
  IF($Z38="","",
    IF($J38=3,
      _xldudf_CX_PUSH(AU38*fxVal_normal,CX_ENTITY,$F38,AU$15,$X$15,AU$13),
      _xldudf_CX_PUSH(AU38,CX_ENTITY,$F38,AU$15,$X$15,AU$13)
    )
  ),
"")</f>
        <v/>
      </c>
      <c r="CR38" s="1883" t="str" cm="1">
        <f t="array" aca="1" ref="CR38" ca="1">IFERROR(
  IF($Z38="","",
    IF($J38=3,
      _xldudf_CX_PUSH(AV38*fxVal_normal,CX_ENTITY,$F38,AV$15,$X$15,AV$13),
      _xldudf_CX_PUSH(AV38,CX_ENTITY,$F38,AV$15,$X$15,AV$13)
    )
  ),
"")</f>
        <v/>
      </c>
      <c r="CS38" s="1883" t="str" cm="1">
        <f t="array" aca="1" ref="CS38" ca="1">IFERROR(
  IF($Z38="","",
    IF($J38=3,
      _xldudf_CX_PUSH(AW38*fxVal_normal,CX_ENTITY,$F38,AW$15,$X$15,AW$13),
      _xldudf_CX_PUSH(AW38,CX_ENTITY,$F38,AW$15,$X$15,AW$13)
    )
  ),
"")</f>
        <v/>
      </c>
      <c r="CT38" s="1883" t="str" cm="1">
        <f t="array" aca="1" ref="CT38" ca="1">IFERROR(
  IF($Z38="","",
    IF($J38=3,
      _xldudf_CX_PUSH(AX38*fxVal_normal,CX_ENTITY,$F38,AX$15,$X$15,AX$13),
      _xldudf_CX_PUSH(AX38,CX_ENTITY,$F38,AX$15,$X$15,AX$13)
    )
  ),
"")</f>
        <v/>
      </c>
      <c r="CU38" s="1883" t="str" cm="1">
        <f t="array" aca="1" ref="CU38" ca="1">IFERROR(
  IF($Z38="","",
    IF($J38=3,
      _xldudf_CX_PUSH(AY38*fxVal_normal,CX_ENTITY,$F38,AY$15,$X$15,AY$13),
      _xldudf_CX_PUSH(AY38,CX_ENTITY,$F38,AY$15,$X$15,AY$13)
    )
  ),
"")</f>
        <v/>
      </c>
      <c r="CV38" s="1883" t="str" cm="1">
        <f t="array" aca="1" ref="CV38" ca="1">IFERROR(
  IF($Z38="","",
    IF($J38=3,
      _xldudf_CX_PUSH(AZ38*fxVal_normal,CX_ENTITY,$F38,AZ$15,$X$15,AZ$13),
      _xldudf_CX_PUSH(AZ38,CX_ENTITY,$F38,AZ$15,$X$15,AZ$13)
    )
  ),
"")</f>
        <v/>
      </c>
      <c r="CW38" s="1883" t="str" cm="1">
        <f t="array" aca="1" ref="CW38" ca="1">IFERROR(
  IF($Z38="","",
    IF($J38=3,
      _xldudf_CX_PUSH(BA38*fxVal_normal,CX_ENTITY,$F38,BA$15,$X$15,BA$13),
      _xldudf_CX_PUSH(BA38,CX_ENTITY,$F38,BA$15,$X$15,BA$13)
    )
  ),
"")</f>
        <v/>
      </c>
      <c r="CX38" s="1883" t="str" cm="1">
        <f t="array" aca="1" ref="CX38" ca="1">IFERROR(
  IF($Z38="","",
    IF($J38=3,
      _xldudf_CX_PUSH(BB38*fxVal_normal,CX_ENTITY,$F38,BB$15,$X$15,BB$13),
      _xldudf_CX_PUSH(BB38,CX_ENTITY,$F38,BB$15,$X$15,BB$13)
    )
  ),
"")</f>
        <v/>
      </c>
      <c r="CY38" s="1883" t="str" cm="1">
        <f t="array" aca="1" ref="CY38" ca="1">IFERROR(
  IF($Z38="","",
    IF($J38=3,
      _xldudf_CX_PUSH(BC38*fxVal_normal,CX_ENTITY,$F38,BC$15,$X$15,BC$13),
      _xldudf_CX_PUSH(BC38,CX_ENTITY,$F38,BC$15,$X$15,BC$13)
    )
  ),
"")</f>
        <v/>
      </c>
      <c r="CZ38" s="1883" t="str" cm="1">
        <f t="array" aca="1" ref="CZ38" ca="1">IFERROR(
  IF($Z38="","",
    IF($J38=3,
      _xldudf_CX_PUSH(BD38*fxVal_normal,CX_ENTITY,$F38,BD$15,$X$15,BD$13),
      _xldudf_CX_PUSH(BD38,CX_ENTITY,$F38,BD$15,$X$15,BD$13)
    )
  ),
"")</f>
        <v/>
      </c>
      <c r="DA38" s="1883" t="str" cm="1">
        <f t="array" aca="1" ref="DA38" ca="1">IFERROR(
  IF($Z38="","",
    IF($J38=3,
      _xldudf_CX_PUSH(BE38*fxVal_normal,CX_ENTITY,$F38,BE$15,$X$15,BE$13),
      _xldudf_CX_PUSH(BE38,CX_ENTITY,$F38,BE$15,$X$15,BE$13)
    )
  ),
"")</f>
        <v/>
      </c>
      <c r="DB38" s="1883" t="str" cm="1">
        <f t="array" aca="1" ref="DB38" ca="1">IFERROR(
  IF($Z38="","",
    IF($J38=3,
      _xldudf_CX_PUSH(BF38*fxVal_normal,CX_ENTITY,$F38,BF$15,$X$15,BF$13),
      _xldudf_CX_PUSH(BF38,CX_ENTITY,$F38,BF$15,$X$15,BF$13)
    )
  ),
"")</f>
        <v/>
      </c>
      <c r="DC38" s="1883" t="str" cm="1">
        <f t="array" aca="1" ref="DC38" ca="1">IFERROR(
  IF($Z38="","",
    IF($J38=3,
      _xldudf_CX_PUSH(BG38*fxVal_normal,CX_ENTITY,$F38,BG$15,$X$15,BG$13),
      _xldudf_CX_PUSH(BG38,CX_ENTITY,$F38,BG$15,$X$15,BG$13)
    )
  ),
"")</f>
        <v/>
      </c>
      <c r="DD38" s="1883" t="str" cm="1">
        <f t="array" aca="1" ref="DD38" ca="1">IFERROR(
  IF($Z38="","",
    IF($J38=3,
      _xldudf_CX_PUSH(BH38*fxVal_normal,CX_ENTITY,$F38,BH$15,$X$15,BH$13),
      _xldudf_CX_PUSH(BH38,CX_ENTITY,$F38,BH$15,$X$15,BH$13)
    )
  ),
"")</f>
        <v/>
      </c>
      <c r="DE38" s="1883" t="str" cm="1">
        <f t="array" aca="1" ref="DE38" ca="1">IFERROR(
  IF($Z38="","",
    IF($J38=3,
      _xldudf_CX_PUSH(BI38*fxVal_normal,CX_ENTITY,$F38,BI$15,$X$15,BI$13),
      _xldudf_CX_PUSH(BI38,CX_ENTITY,$F38,BI$15,$X$15,BI$13)
    )
  ),
"")</f>
        <v/>
      </c>
      <c r="DF38" s="1883" t="str" cm="1">
        <f t="array" aca="1" ref="DF38" ca="1">IFERROR(
  IF($Z38="","",
    IF($J38=3,
      _xldudf_CX_PUSH(BJ38*fxVal_normal,CX_ENTITY,$F38,BJ$15,$X$15,BJ$13),
      _xldudf_CX_PUSH(BJ38,CX_ENTITY,$F38,BJ$15,$X$15,BJ$13)
    )
  ),
"")</f>
        <v/>
      </c>
      <c r="DG38" s="1883" t="str" cm="1">
        <f t="array" aca="1" ref="DG38" ca="1">IFERROR(
  IF($Z38="","",
    IF($J38=3,
      _xldudf_CX_PUSH(BK38*fxVal_normal,CX_ENTITY,$F38,BK$15,$X$15,BK$13),
      _xldudf_CX_PUSH(BK38,CX_ENTITY,$F38,BK$15,$X$15,BK$13)
    )
  ),
"")</f>
        <v/>
      </c>
      <c r="DH38" s="1883" t="str" cm="1">
        <f t="array" aca="1" ref="DH38" ca="1">IFERROR(
  IF($Z38="","",
    IF($J38=3,
      _xldudf_CX_PUSH(BL38*fxVal_normal,CX_ENTITY,$F38,BL$15,$X$15,BL$13),
      _xldudf_CX_PUSH(BL38,CX_ENTITY,$F38,BL$15,$X$15,BL$13)
    )
  ),
"")</f>
        <v/>
      </c>
      <c r="DI38" s="1883" t="str" cm="1">
        <f t="array" aca="1" ref="DI38" ca="1">IFERROR(
  IF($Z38="","",
    IF($J38=3,
      _xldudf_CX_PUSH(BM38*fxVal_normal,CX_ENTITY,$F38,BM$15,$X$15,BM$13),
      _xldudf_CX_PUSH(BM38,CX_ENTITY,$F38,BM$15,$X$15,BM$13)
    )
  ),
"")</f>
        <v/>
      </c>
      <c r="DJ38" s="1883" t="str" cm="1">
        <f t="array" aca="1" ref="DJ38" ca="1">IFERROR(
  IF($Z38="","",
    IF($J38=3,
      _xldudf_CX_PUSH(BN38*fxVal_normal,CX_ENTITY,$F38,BN$15,$X$15,BN$13),
      _xldudf_CX_PUSH(BN38,CX_ENTITY,$F38,BN$15,$X$15,BN$13)
    )
  ),
"")</f>
        <v/>
      </c>
      <c r="DK38" s="1883" t="str" cm="1">
        <f t="array" aca="1" ref="DK38" ca="1">IFERROR(
  IF($Z38="","",
    IF($J38=3,
      _xldudf_CX_PUSH(BO38*fxVal_normal,CX_ENTITY,$F38,BO$15,$X$15,BO$13),
      _xldudf_CX_PUSH(BO38,CX_ENTITY,$F38,BO$15,$X$15,BO$13)
    )
  ),
"")</f>
        <v/>
      </c>
      <c r="DL38" s="1883" t="str" cm="1">
        <f t="array" aca="1" ref="DL38" ca="1">IFERROR(
  IF($Z38="","",
    IF($J38=3,
      _xldudf_CX_PUSH(BP38*fxVal_normal,CX_ENTITY,$F38,BP$15,$X$15,BP$13),
      _xldudf_CX_PUSH(BP38,CX_ENTITY,$F38,BP$15,$X$15,BP$13)
    )
  ),
"")</f>
        <v/>
      </c>
      <c r="DM38" s="1883" t="str" cm="1">
        <f t="array" aca="1" ref="DM38" ca="1">IFERROR(
  IF($Z38="","",
    IF($J38=3,
      _xldudf_CX_PUSH(BQ38*fxVal_normal,CX_ENTITY,$F38,BQ$15,$X$15,BQ$13),
      _xldudf_CX_PUSH(BQ38,CX_ENTITY,$F38,BQ$15,$X$15,BQ$13)
    )
  ),
"")</f>
        <v/>
      </c>
      <c r="DN38" s="1883" t="str" cm="1">
        <f t="array" aca="1" ref="DN38" ca="1">IFERROR(
  IF($Z38="","",
    IF($J38=3,
      _xldudf_CX_PUSH(BR38*fxVal_normal,CX_ENTITY,$F38,BR$15,$X$15,BR$13),
      _xldudf_CX_PUSH(BR38,CX_ENTITY,$F38,BR$15,$X$15,BR$13)
    )
  ),
"")</f>
        <v/>
      </c>
      <c r="DO38" s="1883" t="str" cm="1">
        <f t="array" aca="1" ref="DO38" ca="1">IFERROR(
  IF($Z38="","",
    IF($J38=3,
      _xldudf_CX_PUSH(BS38*fxVal_normal,CX_ENTITY,$F38,BS$15,$X$15,BS$13),
      _xldudf_CX_PUSH(BS38,CX_ENTITY,$F38,BS$15,$X$15,BS$13)
    )
  ),
"")</f>
        <v/>
      </c>
    </row>
    <row r="39" spans="1:119" ht="33" customHeight="1">
      <c r="A39" s="32"/>
      <c r="B39" s="580" t="s">
        <v>352</v>
      </c>
      <c r="C39" s="1885" t="s">
        <v>353</v>
      </c>
      <c r="D39" s="1885" t="s">
        <v>354</v>
      </c>
      <c r="E39" s="1885" t="s">
        <v>355</v>
      </c>
      <c r="F39" s="1885" t="s">
        <v>356</v>
      </c>
      <c r="G39" s="574" t="s">
        <v>357</v>
      </c>
      <c r="H39" s="574" t="s">
        <v>358</v>
      </c>
      <c r="I39" s="401">
        <v>1</v>
      </c>
      <c r="J39" s="401">
        <f t="shared" si="1"/>
        <v>0</v>
      </c>
      <c r="K39" s="401"/>
      <c r="O39" s="158"/>
      <c r="P39" s="2"/>
      <c r="Q39" s="52"/>
      <c r="R39" s="2"/>
      <c r="S39" s="539"/>
      <c r="T39" s="2"/>
      <c r="U39" s="2"/>
      <c r="V39" s="39"/>
      <c r="X39" s="1070">
        <v>1</v>
      </c>
      <c r="Y39" s="708"/>
      <c r="Z39" s="1567">
        <v>2</v>
      </c>
      <c r="AA39" s="198">
        <v>-1</v>
      </c>
      <c r="AB39" s="198"/>
      <c r="AC39" s="1891">
        <v>2</v>
      </c>
      <c r="AD39" s="1569">
        <v>2</v>
      </c>
      <c r="AE39" s="1891">
        <v>2</v>
      </c>
      <c r="AF39" s="1567">
        <v>2</v>
      </c>
      <c r="AG39" s="1568"/>
      <c r="AH39" s="1830"/>
      <c r="AI39" s="1893">
        <v>1</v>
      </c>
      <c r="AJ39" s="1893">
        <v>1</v>
      </c>
      <c r="AK39" s="1893">
        <v>1</v>
      </c>
      <c r="AL39" s="1893">
        <v>1</v>
      </c>
      <c r="AM39" s="1893">
        <v>1</v>
      </c>
      <c r="AN39" s="1893">
        <v>1</v>
      </c>
      <c r="AO39" s="1893">
        <v>1</v>
      </c>
      <c r="AP39" s="1893">
        <v>1</v>
      </c>
      <c r="AQ39" s="1893">
        <v>1</v>
      </c>
      <c r="AR39" s="1893">
        <v>1</v>
      </c>
      <c r="AS39" s="1893">
        <v>1</v>
      </c>
      <c r="AT39" s="1893">
        <v>1</v>
      </c>
      <c r="AU39" s="1893">
        <v>1</v>
      </c>
      <c r="AV39" s="1893">
        <v>1</v>
      </c>
      <c r="AW39" s="1893">
        <v>1</v>
      </c>
      <c r="AX39" s="1893">
        <v>1</v>
      </c>
      <c r="AY39" s="1893">
        <v>1</v>
      </c>
      <c r="AZ39" s="1893">
        <v>1</v>
      </c>
      <c r="BA39" s="1893">
        <v>1</v>
      </c>
      <c r="BB39" s="1893">
        <v>1</v>
      </c>
      <c r="BC39" s="1893">
        <v>1</v>
      </c>
      <c r="BD39" s="1893">
        <v>1</v>
      </c>
      <c r="BE39" s="1893">
        <v>1</v>
      </c>
      <c r="BF39" s="1893">
        <v>1</v>
      </c>
      <c r="BG39" s="1893">
        <v>1</v>
      </c>
      <c r="BH39" s="1893">
        <v>1</v>
      </c>
      <c r="BI39" s="1893">
        <v>1</v>
      </c>
      <c r="BJ39" s="1893">
        <v>1</v>
      </c>
      <c r="BK39" s="1893">
        <v>1</v>
      </c>
      <c r="BL39" s="1893">
        <v>1</v>
      </c>
      <c r="BM39" s="1893">
        <v>1</v>
      </c>
      <c r="BN39" s="1893">
        <v>1</v>
      </c>
      <c r="BO39" s="1893">
        <v>1</v>
      </c>
      <c r="BP39" s="1893">
        <v>1</v>
      </c>
      <c r="BQ39" s="1893">
        <v>1</v>
      </c>
      <c r="BR39" s="1893">
        <v>1</v>
      </c>
      <c r="BS39" s="1893">
        <v>1</v>
      </c>
      <c r="BU39" s="2276" t="str" cm="1">
        <f t="array" aca="1" ref="BU39" ca="1">IFERROR(IF(Z39="","",_xldudf_CX_PUSH($Z39,CX_ENTITY,$B39,val_asOfDate,,,)),"")</f>
        <v/>
      </c>
      <c r="BV39" s="2276" t="str" cm="1">
        <f t="array" aca="1" ref="BV39" ca="1">IFERROR(IF(AC39="","",_xldudf_CX_PUSH($AC39,CX_ENTITY,$D39,val_asOfDate,,,)),"")</f>
        <v/>
      </c>
      <c r="BW39" s="2276" t="str" cm="1">
        <f t="array" aca="1" ref="BW39" ca="1">IFERROR(IF(Z39="","",_xldudf_CX_PUSH($Z39,CX_ENTITY,$B39,EOMONTH(val_asOfDate,1),,,)),"")</f>
        <v/>
      </c>
      <c r="BX39" s="2276" t="str" cm="1">
        <f t="array" aca="1" ref="BX39" ca="1">IFERROR(IF(AC39="","",_xldudf_CX_PUSH($AC39,CX_ENTITY,$D39,EOMONTH(val_asOfDate,1),,)),"")</f>
        <v/>
      </c>
      <c r="BY39" s="2276" t="str" cm="1">
        <f t="array" aca="1" ref="BY39" ca="1">IFERROR(IF(AD39="","",_xldudf_CX_PUSH($AD39,CX_ENTITY,$E39,val_asOfDate,,,)),"")</f>
        <v/>
      </c>
      <c r="BZ39" s="2276" t="str" cm="1">
        <f t="array" aca="1" ref="BZ39" ca="1">IFERROR(IF(AD39="","",_xldudf_CX_PUSH($AD39,CX_ENTITY,$E39,EOMONTH(val_asOfDate,1),,)),"")</f>
        <v/>
      </c>
      <c r="CA39" s="1879" t="str" cm="1">
        <f t="array" aca="1" ref="CA39" ca="1">IFERROR(IF(AE39="","",_xldudf_CX_PUSH($AE39,CX_ENTITY,$G39,val_asOfDate,,,)),"")</f>
        <v/>
      </c>
      <c r="CB39" s="1879" t="str" cm="1">
        <f t="array" aca="1" ref="CB39" ca="1">IFERROR(IF(AE39="","",_xldudf_CX_PUSH($AE39,CX_ENTITY,$G39,EOMONTH(val_asOfDate,1),,,)),"")</f>
        <v/>
      </c>
      <c r="CC39" s="1879" t="str" cm="1">
        <f t="array" aca="1" ref="CC39" ca="1">IFERROR(IF(AF39="","",_xldudf_CX_PUSH($AF39,CX_ENTITY,$H39,val_asOfDate,,,)),"")</f>
        <v/>
      </c>
      <c r="CD39" s="1879" t="str" cm="1">
        <f t="array" aca="1" ref="CD39" ca="1">IFERROR(IF(AF39="","",_xldudf_CX_PUSH($AF39,CX_ENTITY,$H39,EOMONTH(val_asOfDate,1),,,)),"")</f>
        <v/>
      </c>
      <c r="CE39" s="1883" t="str" cm="1">
        <f t="array" aca="1" ref="CE39" ca="1">IFERROR(
  IF($Z39="","",
    IF($J39=3,
      _xldudf_CX_PUSH(AI39*fxVal_normal,CX_ENTITY,$F39,AI$15,$X$15,AI$13),
      _xldudf_CX_PUSH(AI39,CX_ENTITY,$F39,AI$15,$X$15,AI$13)
    )
  ),
"")</f>
        <v/>
      </c>
      <c r="CF39" s="1883" t="str" cm="1">
        <f t="array" aca="1" ref="CF39" ca="1">IFERROR(
  IF($Z39="","",
    IF($J39=3,
      _xldudf_CX_PUSH(AJ39*fxVal_normal,CX_ENTITY,$F39,AJ$15,$X$15,AJ$13),
      _xldudf_CX_PUSH(AJ39,CX_ENTITY,$F39,AJ$15,$X$15,AJ$13)
    )
  ),
"")</f>
        <v/>
      </c>
      <c r="CG39" s="1883" t="str" cm="1">
        <f t="array" aca="1" ref="CG39" ca="1">IFERROR(
  IF($Z39="","",
    IF($J39=3,
      _xldudf_CX_PUSH(AK39*fxVal_normal,CX_ENTITY,$F39,AK$15,$X$15,AK$13),
      _xldudf_CX_PUSH(AK39,CX_ENTITY,$F39,AK$15,$X$15,AK$13)
    )
  ),
"")</f>
        <v/>
      </c>
      <c r="CH39" s="1883" t="str" cm="1">
        <f t="array" aca="1" ref="CH39" ca="1">IFERROR(
  IF($Z39="","",
    IF($J39=3,
      _xldudf_CX_PUSH(AL39*fxVal_normal,CX_ENTITY,$F39,AL$15,$X$15,AL$13),
      _xldudf_CX_PUSH(AL39,CX_ENTITY,$F39,AL$15,$X$15,AL$13)
    )
  ),
"")</f>
        <v/>
      </c>
      <c r="CI39" s="1883" t="str" cm="1">
        <f t="array" aca="1" ref="CI39" ca="1">IFERROR(
  IF($Z39="","",
    IF($J39=3,
      _xldudf_CX_PUSH(AM39*fxVal_normal,CX_ENTITY,$F39,AM$15,$X$15,AM$13),
      _xldudf_CX_PUSH(AM39,CX_ENTITY,$F39,AM$15,$X$15,AM$13)
    )
  ),
"")</f>
        <v/>
      </c>
      <c r="CJ39" s="1883" t="str" cm="1">
        <f t="array" aca="1" ref="CJ39" ca="1">IFERROR(
  IF($Z39="","",
    IF($J39=3,
      _xldudf_CX_PUSH(AN39*fxVal_normal,CX_ENTITY,$F39,AN$15,$X$15,AN$13),
      _xldudf_CX_PUSH(AN39,CX_ENTITY,$F39,AN$15,$X$15,AN$13)
    )
  ),
"")</f>
        <v/>
      </c>
      <c r="CK39" s="1883" t="str" cm="1">
        <f t="array" aca="1" ref="CK39" ca="1">IFERROR(
  IF($Z39="","",
    IF($J39=3,
      _xldudf_CX_PUSH(AO39*fxVal_normal,CX_ENTITY,$F39,AO$15,$X$15,AO$13),
      _xldudf_CX_PUSH(AO39,CX_ENTITY,$F39,AO$15,$X$15,AO$13)
    )
  ),
"")</f>
        <v/>
      </c>
      <c r="CL39" s="1883" t="str" cm="1">
        <f t="array" aca="1" ref="CL39" ca="1">IFERROR(
  IF($Z39="","",
    IF($J39=3,
      _xldudf_CX_PUSH(AP39*fxVal_normal,CX_ENTITY,$F39,AP$15,$X$15,AP$13),
      _xldudf_CX_PUSH(AP39,CX_ENTITY,$F39,AP$15,$X$15,AP$13)
    )
  ),
"")</f>
        <v/>
      </c>
      <c r="CM39" s="1883" t="str" cm="1">
        <f t="array" aca="1" ref="CM39" ca="1">IFERROR(
  IF($Z39="","",
    IF($J39=3,
      _xldudf_CX_PUSH(AQ39*fxVal_normal,CX_ENTITY,$F39,AQ$15,$X$15,AQ$13),
      _xldudf_CX_PUSH(AQ39,CX_ENTITY,$F39,AQ$15,$X$15,AQ$13)
    )
  ),
"")</f>
        <v/>
      </c>
      <c r="CN39" s="1883" t="str" cm="1">
        <f t="array" aca="1" ref="CN39" ca="1">IFERROR(
  IF($Z39="","",
    IF($J39=3,
      _xldudf_CX_PUSH(AR39*fxVal_normal,CX_ENTITY,$F39,AR$15,$X$15,AR$13),
      _xldudf_CX_PUSH(AR39,CX_ENTITY,$F39,AR$15,$X$15,AR$13)
    )
  ),
"")</f>
        <v/>
      </c>
      <c r="CO39" s="1883" t="str" cm="1">
        <f t="array" aca="1" ref="CO39" ca="1">IFERROR(
  IF($Z39="","",
    IF($J39=3,
      _xldudf_CX_PUSH(AS39*fxVal_normal,CX_ENTITY,$F39,AS$15,$X$15,AS$13),
      _xldudf_CX_PUSH(AS39,CX_ENTITY,$F39,AS$15,$X$15,AS$13)
    )
  ),
"")</f>
        <v/>
      </c>
      <c r="CP39" s="1883" t="str" cm="1">
        <f t="array" aca="1" ref="CP39" ca="1">IFERROR(
  IF($Z39="","",
    IF($J39=3,
      _xldudf_CX_PUSH(AT39*fxVal_normal,CX_ENTITY,$F39,AT$15,$X$15,AT$13),
      _xldudf_CX_PUSH(AT39,CX_ENTITY,$F39,AT$15,$X$15,AT$13)
    )
  ),
"")</f>
        <v/>
      </c>
      <c r="CQ39" s="1883" t="str" cm="1">
        <f t="array" aca="1" ref="CQ39" ca="1">IFERROR(
  IF($Z39="","",
    IF($J39=3,
      _xldudf_CX_PUSH(AU39*fxVal_normal,CX_ENTITY,$F39,AU$15,$X$15,AU$13),
      _xldudf_CX_PUSH(AU39,CX_ENTITY,$F39,AU$15,$X$15,AU$13)
    )
  ),
"")</f>
        <v/>
      </c>
      <c r="CR39" s="1883" t="str" cm="1">
        <f t="array" aca="1" ref="CR39" ca="1">IFERROR(
  IF($Z39="","",
    IF($J39=3,
      _xldudf_CX_PUSH(AV39*fxVal_normal,CX_ENTITY,$F39,AV$15,$X$15,AV$13),
      _xldudf_CX_PUSH(AV39,CX_ENTITY,$F39,AV$15,$X$15,AV$13)
    )
  ),
"")</f>
        <v/>
      </c>
      <c r="CS39" s="1883" t="str" cm="1">
        <f t="array" aca="1" ref="CS39" ca="1">IFERROR(
  IF($Z39="","",
    IF($J39=3,
      _xldudf_CX_PUSH(AW39*fxVal_normal,CX_ENTITY,$F39,AW$15,$X$15,AW$13),
      _xldudf_CX_PUSH(AW39,CX_ENTITY,$F39,AW$15,$X$15,AW$13)
    )
  ),
"")</f>
        <v/>
      </c>
      <c r="CT39" s="1883" t="str" cm="1">
        <f t="array" aca="1" ref="CT39" ca="1">IFERROR(
  IF($Z39="","",
    IF($J39=3,
      _xldudf_CX_PUSH(AX39*fxVal_normal,CX_ENTITY,$F39,AX$15,$X$15,AX$13),
      _xldudf_CX_PUSH(AX39,CX_ENTITY,$F39,AX$15,$X$15,AX$13)
    )
  ),
"")</f>
        <v/>
      </c>
      <c r="CU39" s="1883" t="str" cm="1">
        <f t="array" aca="1" ref="CU39" ca="1">IFERROR(
  IF($Z39="","",
    IF($J39=3,
      _xldudf_CX_PUSH(AY39*fxVal_normal,CX_ENTITY,$F39,AY$15,$X$15,AY$13),
      _xldudf_CX_PUSH(AY39,CX_ENTITY,$F39,AY$15,$X$15,AY$13)
    )
  ),
"")</f>
        <v/>
      </c>
      <c r="CV39" s="1883" t="str" cm="1">
        <f t="array" aca="1" ref="CV39" ca="1">IFERROR(
  IF($Z39="","",
    IF($J39=3,
      _xldudf_CX_PUSH(AZ39*fxVal_normal,CX_ENTITY,$F39,AZ$15,$X$15,AZ$13),
      _xldudf_CX_PUSH(AZ39,CX_ENTITY,$F39,AZ$15,$X$15,AZ$13)
    )
  ),
"")</f>
        <v/>
      </c>
      <c r="CW39" s="1883" t="str" cm="1">
        <f t="array" aca="1" ref="CW39" ca="1">IFERROR(
  IF($Z39="","",
    IF($J39=3,
      _xldudf_CX_PUSH(BA39*fxVal_normal,CX_ENTITY,$F39,BA$15,$X$15,BA$13),
      _xldudf_CX_PUSH(BA39,CX_ENTITY,$F39,BA$15,$X$15,BA$13)
    )
  ),
"")</f>
        <v/>
      </c>
      <c r="CX39" s="1883" t="str" cm="1">
        <f t="array" aca="1" ref="CX39" ca="1">IFERROR(
  IF($Z39="","",
    IF($J39=3,
      _xldudf_CX_PUSH(BB39*fxVal_normal,CX_ENTITY,$F39,BB$15,$X$15,BB$13),
      _xldudf_CX_PUSH(BB39,CX_ENTITY,$F39,BB$15,$X$15,BB$13)
    )
  ),
"")</f>
        <v/>
      </c>
      <c r="CY39" s="1883" t="str" cm="1">
        <f t="array" aca="1" ref="CY39" ca="1">IFERROR(
  IF($Z39="","",
    IF($J39=3,
      _xldudf_CX_PUSH(BC39*fxVal_normal,CX_ENTITY,$F39,BC$15,$X$15,BC$13),
      _xldudf_CX_PUSH(BC39,CX_ENTITY,$F39,BC$15,$X$15,BC$13)
    )
  ),
"")</f>
        <v/>
      </c>
      <c r="CZ39" s="1883" t="str" cm="1">
        <f t="array" aca="1" ref="CZ39" ca="1">IFERROR(
  IF($Z39="","",
    IF($J39=3,
      _xldudf_CX_PUSH(BD39*fxVal_normal,CX_ENTITY,$F39,BD$15,$X$15,BD$13),
      _xldudf_CX_PUSH(BD39,CX_ENTITY,$F39,BD$15,$X$15,BD$13)
    )
  ),
"")</f>
        <v/>
      </c>
      <c r="DA39" s="1883" t="str" cm="1">
        <f t="array" aca="1" ref="DA39" ca="1">IFERROR(
  IF($Z39="","",
    IF($J39=3,
      _xldudf_CX_PUSH(BE39*fxVal_normal,CX_ENTITY,$F39,BE$15,$X$15,BE$13),
      _xldudf_CX_PUSH(BE39,CX_ENTITY,$F39,BE$15,$X$15,BE$13)
    )
  ),
"")</f>
        <v/>
      </c>
      <c r="DB39" s="1883" t="str" cm="1">
        <f t="array" aca="1" ref="DB39" ca="1">IFERROR(
  IF($Z39="","",
    IF($J39=3,
      _xldudf_CX_PUSH(BF39*fxVal_normal,CX_ENTITY,$F39,BF$15,$X$15,BF$13),
      _xldudf_CX_PUSH(BF39,CX_ENTITY,$F39,BF$15,$X$15,BF$13)
    )
  ),
"")</f>
        <v/>
      </c>
      <c r="DC39" s="1883" t="str" cm="1">
        <f t="array" aca="1" ref="DC39" ca="1">IFERROR(
  IF($Z39="","",
    IF($J39=3,
      _xldudf_CX_PUSH(BG39*fxVal_normal,CX_ENTITY,$F39,BG$15,$X$15,BG$13),
      _xldudf_CX_PUSH(BG39,CX_ENTITY,$F39,BG$15,$X$15,BG$13)
    )
  ),
"")</f>
        <v/>
      </c>
      <c r="DD39" s="1883" t="str" cm="1">
        <f t="array" aca="1" ref="DD39" ca="1">IFERROR(
  IF($Z39="","",
    IF($J39=3,
      _xldudf_CX_PUSH(BH39*fxVal_normal,CX_ENTITY,$F39,BH$15,$X$15,BH$13),
      _xldudf_CX_PUSH(BH39,CX_ENTITY,$F39,BH$15,$X$15,BH$13)
    )
  ),
"")</f>
        <v/>
      </c>
      <c r="DE39" s="1883" t="str" cm="1">
        <f t="array" aca="1" ref="DE39" ca="1">IFERROR(
  IF($Z39="","",
    IF($J39=3,
      _xldudf_CX_PUSH(BI39*fxVal_normal,CX_ENTITY,$F39,BI$15,$X$15,BI$13),
      _xldudf_CX_PUSH(BI39,CX_ENTITY,$F39,BI$15,$X$15,BI$13)
    )
  ),
"")</f>
        <v/>
      </c>
      <c r="DF39" s="1883" t="str" cm="1">
        <f t="array" aca="1" ref="DF39" ca="1">IFERROR(
  IF($Z39="","",
    IF($J39=3,
      _xldudf_CX_PUSH(BJ39*fxVal_normal,CX_ENTITY,$F39,BJ$15,$X$15,BJ$13),
      _xldudf_CX_PUSH(BJ39,CX_ENTITY,$F39,BJ$15,$X$15,BJ$13)
    )
  ),
"")</f>
        <v/>
      </c>
      <c r="DG39" s="1883" t="str" cm="1">
        <f t="array" aca="1" ref="DG39" ca="1">IFERROR(
  IF($Z39="","",
    IF($J39=3,
      _xldudf_CX_PUSH(BK39*fxVal_normal,CX_ENTITY,$F39,BK$15,$X$15,BK$13),
      _xldudf_CX_PUSH(BK39,CX_ENTITY,$F39,BK$15,$X$15,BK$13)
    )
  ),
"")</f>
        <v/>
      </c>
      <c r="DH39" s="1883" t="str" cm="1">
        <f t="array" aca="1" ref="DH39" ca="1">IFERROR(
  IF($Z39="","",
    IF($J39=3,
      _xldudf_CX_PUSH(BL39*fxVal_normal,CX_ENTITY,$F39,BL$15,$X$15,BL$13),
      _xldudf_CX_PUSH(BL39,CX_ENTITY,$F39,BL$15,$X$15,BL$13)
    )
  ),
"")</f>
        <v/>
      </c>
      <c r="DI39" s="1883" t="str" cm="1">
        <f t="array" aca="1" ref="DI39" ca="1">IFERROR(
  IF($Z39="","",
    IF($J39=3,
      _xldudf_CX_PUSH(BM39*fxVal_normal,CX_ENTITY,$F39,BM$15,$X$15,BM$13),
      _xldudf_CX_PUSH(BM39,CX_ENTITY,$F39,BM$15,$X$15,BM$13)
    )
  ),
"")</f>
        <v/>
      </c>
      <c r="DJ39" s="1883" t="str" cm="1">
        <f t="array" aca="1" ref="DJ39" ca="1">IFERROR(
  IF($Z39="","",
    IF($J39=3,
      _xldudf_CX_PUSH(BN39*fxVal_normal,CX_ENTITY,$F39,BN$15,$X$15,BN$13),
      _xldudf_CX_PUSH(BN39,CX_ENTITY,$F39,BN$15,$X$15,BN$13)
    )
  ),
"")</f>
        <v/>
      </c>
      <c r="DK39" s="1883" t="str" cm="1">
        <f t="array" aca="1" ref="DK39" ca="1">IFERROR(
  IF($Z39="","",
    IF($J39=3,
      _xldudf_CX_PUSH(BO39*fxVal_normal,CX_ENTITY,$F39,BO$15,$X$15,BO$13),
      _xldudf_CX_PUSH(BO39,CX_ENTITY,$F39,BO$15,$X$15,BO$13)
    )
  ),
"")</f>
        <v/>
      </c>
      <c r="DL39" s="1883" t="str" cm="1">
        <f t="array" aca="1" ref="DL39" ca="1">IFERROR(
  IF($Z39="","",
    IF($J39=3,
      _xldudf_CX_PUSH(BP39*fxVal_normal,CX_ENTITY,$F39,BP$15,$X$15,BP$13),
      _xldudf_CX_PUSH(BP39,CX_ENTITY,$F39,BP$15,$X$15,BP$13)
    )
  ),
"")</f>
        <v/>
      </c>
      <c r="DM39" s="1883" t="str" cm="1">
        <f t="array" aca="1" ref="DM39" ca="1">IFERROR(
  IF($Z39="","",
    IF($J39=3,
      _xldudf_CX_PUSH(BQ39*fxVal_normal,CX_ENTITY,$F39,BQ$15,$X$15,BQ$13),
      _xldudf_CX_PUSH(BQ39,CX_ENTITY,$F39,BQ$15,$X$15,BQ$13)
    )
  ),
"")</f>
        <v/>
      </c>
      <c r="DN39" s="1883" t="str" cm="1">
        <f t="array" aca="1" ref="DN39" ca="1">IFERROR(
  IF($Z39="","",
    IF($J39=3,
      _xldudf_CX_PUSH(BR39*fxVal_normal,CX_ENTITY,$F39,BR$15,$X$15,BR$13),
      _xldudf_CX_PUSH(BR39,CX_ENTITY,$F39,BR$15,$X$15,BR$13)
    )
  ),
"")</f>
        <v/>
      </c>
      <c r="DO39" s="1883" t="str" cm="1">
        <f t="array" aca="1" ref="DO39" ca="1">IFERROR(
  IF($Z39="","",
    IF($J39=3,
      _xldudf_CX_PUSH(BS39*fxVal_normal,CX_ENTITY,$F39,BS$15,$X$15,BS$13),
      _xldudf_CX_PUSH(BS39,CX_ENTITY,$F39,BS$15,$X$15,BS$13)
    )
  ),
"")</f>
        <v/>
      </c>
    </row>
    <row r="40" spans="1:119" ht="33" customHeight="1">
      <c r="A40" s="32"/>
      <c r="B40" s="580" t="s">
        <v>359</v>
      </c>
      <c r="C40" s="1885" t="s">
        <v>360</v>
      </c>
      <c r="D40" s="1885" t="s">
        <v>361</v>
      </c>
      <c r="E40" s="1885" t="s">
        <v>362</v>
      </c>
      <c r="F40" s="1885" t="s">
        <v>363</v>
      </c>
      <c r="G40" s="574" t="s">
        <v>364</v>
      </c>
      <c r="H40" s="574" t="s">
        <v>365</v>
      </c>
      <c r="I40" s="401">
        <v>0</v>
      </c>
      <c r="J40" s="401">
        <f t="shared" si="1"/>
        <v>0</v>
      </c>
      <c r="K40" s="401"/>
      <c r="O40" s="158"/>
      <c r="P40" s="2"/>
      <c r="Q40" s="52"/>
      <c r="R40" s="2"/>
      <c r="S40" s="539"/>
      <c r="T40" s="2"/>
      <c r="U40" s="2"/>
      <c r="V40" s="39"/>
      <c r="X40" s="1070">
        <v>1</v>
      </c>
      <c r="Y40" s="708"/>
      <c r="Z40" s="1567">
        <v>2</v>
      </c>
      <c r="AA40" s="198">
        <v>-1</v>
      </c>
      <c r="AB40" s="198"/>
      <c r="AC40" s="1891">
        <v>2</v>
      </c>
      <c r="AD40" s="1569">
        <v>2</v>
      </c>
      <c r="AE40" s="1891">
        <v>2</v>
      </c>
      <c r="AF40" s="1567">
        <v>2</v>
      </c>
      <c r="AG40" s="1568"/>
      <c r="AH40" s="1830"/>
      <c r="AI40" s="1893">
        <v>1</v>
      </c>
      <c r="AJ40" s="1893">
        <v>1</v>
      </c>
      <c r="AK40" s="1893">
        <v>1</v>
      </c>
      <c r="AL40" s="1893">
        <v>1</v>
      </c>
      <c r="AM40" s="1893">
        <v>1</v>
      </c>
      <c r="AN40" s="1893">
        <v>1</v>
      </c>
      <c r="AO40" s="1893">
        <v>1</v>
      </c>
      <c r="AP40" s="1893">
        <v>1</v>
      </c>
      <c r="AQ40" s="1893">
        <v>1</v>
      </c>
      <c r="AR40" s="1893">
        <v>1</v>
      </c>
      <c r="AS40" s="1893">
        <v>1</v>
      </c>
      <c r="AT40" s="1893">
        <v>1</v>
      </c>
      <c r="AU40" s="1893">
        <v>1</v>
      </c>
      <c r="AV40" s="1893">
        <v>1</v>
      </c>
      <c r="AW40" s="1893">
        <v>1</v>
      </c>
      <c r="AX40" s="1893">
        <v>1</v>
      </c>
      <c r="AY40" s="1893">
        <v>1</v>
      </c>
      <c r="AZ40" s="1893">
        <v>1</v>
      </c>
      <c r="BA40" s="1893">
        <v>1</v>
      </c>
      <c r="BB40" s="1893">
        <v>1</v>
      </c>
      <c r="BC40" s="1893">
        <v>1</v>
      </c>
      <c r="BD40" s="1893">
        <v>1</v>
      </c>
      <c r="BE40" s="1893">
        <v>1</v>
      </c>
      <c r="BF40" s="1893">
        <v>1</v>
      </c>
      <c r="BG40" s="1893">
        <v>1</v>
      </c>
      <c r="BH40" s="1893">
        <v>1</v>
      </c>
      <c r="BI40" s="1893">
        <v>1</v>
      </c>
      <c r="BJ40" s="1893">
        <v>1</v>
      </c>
      <c r="BK40" s="1893">
        <v>1</v>
      </c>
      <c r="BL40" s="1893">
        <v>1</v>
      </c>
      <c r="BM40" s="1893">
        <v>1</v>
      </c>
      <c r="BN40" s="1893">
        <v>1</v>
      </c>
      <c r="BO40" s="1893">
        <v>1</v>
      </c>
      <c r="BP40" s="1893">
        <v>1</v>
      </c>
      <c r="BQ40" s="1893">
        <v>1</v>
      </c>
      <c r="BR40" s="1893">
        <v>1</v>
      </c>
      <c r="BS40" s="1893">
        <v>1</v>
      </c>
      <c r="BU40" s="2276" t="str" cm="1">
        <f t="array" aca="1" ref="BU40" ca="1">IFERROR(IF(Z40="","",_xldudf_CX_PUSH($Z40,CX_ENTITY,$B40,val_asOfDate,,,)),"")</f>
        <v/>
      </c>
      <c r="BV40" s="2276" t="str" cm="1">
        <f t="array" aca="1" ref="BV40" ca="1">IFERROR(IF(AC40="","",_xldudf_CX_PUSH($AC40,CX_ENTITY,$D40,val_asOfDate,,,)),"")</f>
        <v/>
      </c>
      <c r="BW40" s="2276" t="str" cm="1">
        <f t="array" aca="1" ref="BW40" ca="1">IFERROR(IF(Z40="","",_xldudf_CX_PUSH($Z40,CX_ENTITY,$B40,EOMONTH(val_asOfDate,1),,,)),"")</f>
        <v/>
      </c>
      <c r="BX40" s="2276" t="str" cm="1">
        <f t="array" aca="1" ref="BX40" ca="1">IFERROR(IF(AC40="","",_xldudf_CX_PUSH($AC40,CX_ENTITY,$D40,EOMONTH(val_asOfDate,1),,)),"")</f>
        <v/>
      </c>
      <c r="BY40" s="2276" t="str" cm="1">
        <f t="array" aca="1" ref="BY40" ca="1">IFERROR(IF(AD40="","",_xldudf_CX_PUSH($AD40,CX_ENTITY,$E40,val_asOfDate,,,)),"")</f>
        <v/>
      </c>
      <c r="BZ40" s="2276" t="str" cm="1">
        <f t="array" aca="1" ref="BZ40" ca="1">IFERROR(IF(AD40="","",_xldudf_CX_PUSH($AD40,CX_ENTITY,$E40,EOMONTH(val_asOfDate,1),,)),"")</f>
        <v/>
      </c>
      <c r="CA40" s="1879" t="str" cm="1">
        <f t="array" aca="1" ref="CA40" ca="1">IFERROR(IF(AE40="","",_xldudf_CX_PUSH($AE40,CX_ENTITY,$G40,val_asOfDate,,,)),"")</f>
        <v/>
      </c>
      <c r="CB40" s="1879" t="str" cm="1">
        <f t="array" aca="1" ref="CB40" ca="1">IFERROR(IF(AE40="","",_xldudf_CX_PUSH($AE40,CX_ENTITY,$G40,EOMONTH(val_asOfDate,1),,,)),"")</f>
        <v/>
      </c>
      <c r="CC40" s="1879" t="str" cm="1">
        <f t="array" aca="1" ref="CC40" ca="1">IFERROR(IF(AF40="","",_xldudf_CX_PUSH($AF40,CX_ENTITY,$H40,val_asOfDate,,,)),"")</f>
        <v/>
      </c>
      <c r="CD40" s="1879" t="str" cm="1">
        <f t="array" aca="1" ref="CD40" ca="1">IFERROR(IF(AF40="","",_xldudf_CX_PUSH($AF40,CX_ENTITY,$H40,EOMONTH(val_asOfDate,1),,,)),"")</f>
        <v/>
      </c>
      <c r="CE40" s="1883" t="str" cm="1">
        <f t="array" aca="1" ref="CE40" ca="1">IFERROR(
  IF($Z40="","",
    IF($J40=3,
      _xldudf_CX_PUSH(AI40*fxVal_normal,CX_ENTITY,$F40,AI$15,$X$15,AI$13),
      _xldudf_CX_PUSH(AI40,CX_ENTITY,$F40,AI$15,$X$15,AI$13)
    )
  ),
"")</f>
        <v/>
      </c>
      <c r="CF40" s="1883" t="str" cm="1">
        <f t="array" aca="1" ref="CF40" ca="1">IFERROR(
  IF($Z40="","",
    IF($J40=3,
      _xldudf_CX_PUSH(AJ40*fxVal_normal,CX_ENTITY,$F40,AJ$15,$X$15,AJ$13),
      _xldudf_CX_PUSH(AJ40,CX_ENTITY,$F40,AJ$15,$X$15,AJ$13)
    )
  ),
"")</f>
        <v/>
      </c>
      <c r="CG40" s="1883" t="str" cm="1">
        <f t="array" aca="1" ref="CG40" ca="1">IFERROR(
  IF($Z40="","",
    IF($J40=3,
      _xldudf_CX_PUSH(AK40*fxVal_normal,CX_ENTITY,$F40,AK$15,$X$15,AK$13),
      _xldudf_CX_PUSH(AK40,CX_ENTITY,$F40,AK$15,$X$15,AK$13)
    )
  ),
"")</f>
        <v/>
      </c>
      <c r="CH40" s="1883" t="str" cm="1">
        <f t="array" aca="1" ref="CH40" ca="1">IFERROR(
  IF($Z40="","",
    IF($J40=3,
      _xldudf_CX_PUSH(AL40*fxVal_normal,CX_ENTITY,$F40,AL$15,$X$15,AL$13),
      _xldudf_CX_PUSH(AL40,CX_ENTITY,$F40,AL$15,$X$15,AL$13)
    )
  ),
"")</f>
        <v/>
      </c>
      <c r="CI40" s="1883" t="str" cm="1">
        <f t="array" aca="1" ref="CI40" ca="1">IFERROR(
  IF($Z40="","",
    IF($J40=3,
      _xldudf_CX_PUSH(AM40*fxVal_normal,CX_ENTITY,$F40,AM$15,$X$15,AM$13),
      _xldudf_CX_PUSH(AM40,CX_ENTITY,$F40,AM$15,$X$15,AM$13)
    )
  ),
"")</f>
        <v/>
      </c>
      <c r="CJ40" s="1883" t="str" cm="1">
        <f t="array" aca="1" ref="CJ40" ca="1">IFERROR(
  IF($Z40="","",
    IF($J40=3,
      _xldudf_CX_PUSH(AN40*fxVal_normal,CX_ENTITY,$F40,AN$15,$X$15,AN$13),
      _xldudf_CX_PUSH(AN40,CX_ENTITY,$F40,AN$15,$X$15,AN$13)
    )
  ),
"")</f>
        <v/>
      </c>
      <c r="CK40" s="1883" t="str" cm="1">
        <f t="array" aca="1" ref="CK40" ca="1">IFERROR(
  IF($Z40="","",
    IF($J40=3,
      _xldudf_CX_PUSH(AO40*fxVal_normal,CX_ENTITY,$F40,AO$15,$X$15,AO$13),
      _xldudf_CX_PUSH(AO40,CX_ENTITY,$F40,AO$15,$X$15,AO$13)
    )
  ),
"")</f>
        <v/>
      </c>
      <c r="CL40" s="1883" t="str" cm="1">
        <f t="array" aca="1" ref="CL40" ca="1">IFERROR(
  IF($Z40="","",
    IF($J40=3,
      _xldudf_CX_PUSH(AP40*fxVal_normal,CX_ENTITY,$F40,AP$15,$X$15,AP$13),
      _xldudf_CX_PUSH(AP40,CX_ENTITY,$F40,AP$15,$X$15,AP$13)
    )
  ),
"")</f>
        <v/>
      </c>
      <c r="CM40" s="1883" t="str" cm="1">
        <f t="array" aca="1" ref="CM40" ca="1">IFERROR(
  IF($Z40="","",
    IF($J40=3,
      _xldudf_CX_PUSH(AQ40*fxVal_normal,CX_ENTITY,$F40,AQ$15,$X$15,AQ$13),
      _xldudf_CX_PUSH(AQ40,CX_ENTITY,$F40,AQ$15,$X$15,AQ$13)
    )
  ),
"")</f>
        <v/>
      </c>
      <c r="CN40" s="1883" t="str" cm="1">
        <f t="array" aca="1" ref="CN40" ca="1">IFERROR(
  IF($Z40="","",
    IF($J40=3,
      _xldudf_CX_PUSH(AR40*fxVal_normal,CX_ENTITY,$F40,AR$15,$X$15,AR$13),
      _xldudf_CX_PUSH(AR40,CX_ENTITY,$F40,AR$15,$X$15,AR$13)
    )
  ),
"")</f>
        <v/>
      </c>
      <c r="CO40" s="1883" t="str" cm="1">
        <f t="array" aca="1" ref="CO40" ca="1">IFERROR(
  IF($Z40="","",
    IF($J40=3,
      _xldudf_CX_PUSH(AS40*fxVal_normal,CX_ENTITY,$F40,AS$15,$X$15,AS$13),
      _xldudf_CX_PUSH(AS40,CX_ENTITY,$F40,AS$15,$X$15,AS$13)
    )
  ),
"")</f>
        <v/>
      </c>
      <c r="CP40" s="1883" t="str" cm="1">
        <f t="array" aca="1" ref="CP40" ca="1">IFERROR(
  IF($Z40="","",
    IF($J40=3,
      _xldudf_CX_PUSH(AT40*fxVal_normal,CX_ENTITY,$F40,AT$15,$X$15,AT$13),
      _xldudf_CX_PUSH(AT40,CX_ENTITY,$F40,AT$15,$X$15,AT$13)
    )
  ),
"")</f>
        <v/>
      </c>
      <c r="CQ40" s="1883" t="str" cm="1">
        <f t="array" aca="1" ref="CQ40" ca="1">IFERROR(
  IF($Z40="","",
    IF($J40=3,
      _xldudf_CX_PUSH(AU40*fxVal_normal,CX_ENTITY,$F40,AU$15,$X$15,AU$13),
      _xldudf_CX_PUSH(AU40,CX_ENTITY,$F40,AU$15,$X$15,AU$13)
    )
  ),
"")</f>
        <v/>
      </c>
      <c r="CR40" s="1883" t="str" cm="1">
        <f t="array" aca="1" ref="CR40" ca="1">IFERROR(
  IF($Z40="","",
    IF($J40=3,
      _xldudf_CX_PUSH(AV40*fxVal_normal,CX_ENTITY,$F40,AV$15,$X$15,AV$13),
      _xldudf_CX_PUSH(AV40,CX_ENTITY,$F40,AV$15,$X$15,AV$13)
    )
  ),
"")</f>
        <v/>
      </c>
      <c r="CS40" s="1883" t="str" cm="1">
        <f t="array" aca="1" ref="CS40" ca="1">IFERROR(
  IF($Z40="","",
    IF($J40=3,
      _xldudf_CX_PUSH(AW40*fxVal_normal,CX_ENTITY,$F40,AW$15,$X$15,AW$13),
      _xldudf_CX_PUSH(AW40,CX_ENTITY,$F40,AW$15,$X$15,AW$13)
    )
  ),
"")</f>
        <v/>
      </c>
      <c r="CT40" s="1883" t="str" cm="1">
        <f t="array" aca="1" ref="CT40" ca="1">IFERROR(
  IF($Z40="","",
    IF($J40=3,
      _xldudf_CX_PUSH(AX40*fxVal_normal,CX_ENTITY,$F40,AX$15,$X$15,AX$13),
      _xldudf_CX_PUSH(AX40,CX_ENTITY,$F40,AX$15,$X$15,AX$13)
    )
  ),
"")</f>
        <v/>
      </c>
      <c r="CU40" s="1883" t="str" cm="1">
        <f t="array" aca="1" ref="CU40" ca="1">IFERROR(
  IF($Z40="","",
    IF($J40=3,
      _xldudf_CX_PUSH(AY40*fxVal_normal,CX_ENTITY,$F40,AY$15,$X$15,AY$13),
      _xldudf_CX_PUSH(AY40,CX_ENTITY,$F40,AY$15,$X$15,AY$13)
    )
  ),
"")</f>
        <v/>
      </c>
      <c r="CV40" s="1883" t="str" cm="1">
        <f t="array" aca="1" ref="CV40" ca="1">IFERROR(
  IF($Z40="","",
    IF($J40=3,
      _xldudf_CX_PUSH(AZ40*fxVal_normal,CX_ENTITY,$F40,AZ$15,$X$15,AZ$13),
      _xldudf_CX_PUSH(AZ40,CX_ENTITY,$F40,AZ$15,$X$15,AZ$13)
    )
  ),
"")</f>
        <v/>
      </c>
      <c r="CW40" s="1883" t="str" cm="1">
        <f t="array" aca="1" ref="CW40" ca="1">IFERROR(
  IF($Z40="","",
    IF($J40=3,
      _xldudf_CX_PUSH(BA40*fxVal_normal,CX_ENTITY,$F40,BA$15,$X$15,BA$13),
      _xldudf_CX_PUSH(BA40,CX_ENTITY,$F40,BA$15,$X$15,BA$13)
    )
  ),
"")</f>
        <v/>
      </c>
      <c r="CX40" s="1883" t="str" cm="1">
        <f t="array" aca="1" ref="CX40" ca="1">IFERROR(
  IF($Z40="","",
    IF($J40=3,
      _xldudf_CX_PUSH(BB40*fxVal_normal,CX_ENTITY,$F40,BB$15,$X$15,BB$13),
      _xldudf_CX_PUSH(BB40,CX_ENTITY,$F40,BB$15,$X$15,BB$13)
    )
  ),
"")</f>
        <v/>
      </c>
      <c r="CY40" s="1883" t="str" cm="1">
        <f t="array" aca="1" ref="CY40" ca="1">IFERROR(
  IF($Z40="","",
    IF($J40=3,
      _xldudf_CX_PUSH(BC40*fxVal_normal,CX_ENTITY,$F40,BC$15,$X$15,BC$13),
      _xldudf_CX_PUSH(BC40,CX_ENTITY,$F40,BC$15,$X$15,BC$13)
    )
  ),
"")</f>
        <v/>
      </c>
      <c r="CZ40" s="1883" t="str" cm="1">
        <f t="array" aca="1" ref="CZ40" ca="1">IFERROR(
  IF($Z40="","",
    IF($J40=3,
      _xldudf_CX_PUSH(BD40*fxVal_normal,CX_ENTITY,$F40,BD$15,$X$15,BD$13),
      _xldudf_CX_PUSH(BD40,CX_ENTITY,$F40,BD$15,$X$15,BD$13)
    )
  ),
"")</f>
        <v/>
      </c>
      <c r="DA40" s="1883" t="str" cm="1">
        <f t="array" aca="1" ref="DA40" ca="1">IFERROR(
  IF($Z40="","",
    IF($J40=3,
      _xldudf_CX_PUSH(BE40*fxVal_normal,CX_ENTITY,$F40,BE$15,$X$15,BE$13),
      _xldudf_CX_PUSH(BE40,CX_ENTITY,$F40,BE$15,$X$15,BE$13)
    )
  ),
"")</f>
        <v/>
      </c>
      <c r="DB40" s="1883" t="str" cm="1">
        <f t="array" aca="1" ref="DB40" ca="1">IFERROR(
  IF($Z40="","",
    IF($J40=3,
      _xldudf_CX_PUSH(BF40*fxVal_normal,CX_ENTITY,$F40,BF$15,$X$15,BF$13),
      _xldudf_CX_PUSH(BF40,CX_ENTITY,$F40,BF$15,$X$15,BF$13)
    )
  ),
"")</f>
        <v/>
      </c>
      <c r="DC40" s="1883" t="str" cm="1">
        <f t="array" aca="1" ref="DC40" ca="1">IFERROR(
  IF($Z40="","",
    IF($J40=3,
      _xldudf_CX_PUSH(BG40*fxVal_normal,CX_ENTITY,$F40,BG$15,$X$15,BG$13),
      _xldudf_CX_PUSH(BG40,CX_ENTITY,$F40,BG$15,$X$15,BG$13)
    )
  ),
"")</f>
        <v/>
      </c>
      <c r="DD40" s="1883" t="str" cm="1">
        <f t="array" aca="1" ref="DD40" ca="1">IFERROR(
  IF($Z40="","",
    IF($J40=3,
      _xldudf_CX_PUSH(BH40*fxVal_normal,CX_ENTITY,$F40,BH$15,$X$15,BH$13),
      _xldudf_CX_PUSH(BH40,CX_ENTITY,$F40,BH$15,$X$15,BH$13)
    )
  ),
"")</f>
        <v/>
      </c>
      <c r="DE40" s="1883" t="str" cm="1">
        <f t="array" aca="1" ref="DE40" ca="1">IFERROR(
  IF($Z40="","",
    IF($J40=3,
      _xldudf_CX_PUSH(BI40*fxVal_normal,CX_ENTITY,$F40,BI$15,$X$15,BI$13),
      _xldudf_CX_PUSH(BI40,CX_ENTITY,$F40,BI$15,$X$15,BI$13)
    )
  ),
"")</f>
        <v/>
      </c>
      <c r="DF40" s="1883" t="str" cm="1">
        <f t="array" aca="1" ref="DF40" ca="1">IFERROR(
  IF($Z40="","",
    IF($J40=3,
      _xldudf_CX_PUSH(BJ40*fxVal_normal,CX_ENTITY,$F40,BJ$15,$X$15,BJ$13),
      _xldudf_CX_PUSH(BJ40,CX_ENTITY,$F40,BJ$15,$X$15,BJ$13)
    )
  ),
"")</f>
        <v/>
      </c>
      <c r="DG40" s="1883" t="str" cm="1">
        <f t="array" aca="1" ref="DG40" ca="1">IFERROR(
  IF($Z40="","",
    IF($J40=3,
      _xldudf_CX_PUSH(BK40*fxVal_normal,CX_ENTITY,$F40,BK$15,$X$15,BK$13),
      _xldudf_CX_PUSH(BK40,CX_ENTITY,$F40,BK$15,$X$15,BK$13)
    )
  ),
"")</f>
        <v/>
      </c>
      <c r="DH40" s="1883" t="str" cm="1">
        <f t="array" aca="1" ref="DH40" ca="1">IFERROR(
  IF($Z40="","",
    IF($J40=3,
      _xldudf_CX_PUSH(BL40*fxVal_normal,CX_ENTITY,$F40,BL$15,$X$15,BL$13),
      _xldudf_CX_PUSH(BL40,CX_ENTITY,$F40,BL$15,$X$15,BL$13)
    )
  ),
"")</f>
        <v/>
      </c>
      <c r="DI40" s="1883" t="str" cm="1">
        <f t="array" aca="1" ref="DI40" ca="1">IFERROR(
  IF($Z40="","",
    IF($J40=3,
      _xldudf_CX_PUSH(BM40*fxVal_normal,CX_ENTITY,$F40,BM$15,$X$15,BM$13),
      _xldudf_CX_PUSH(BM40,CX_ENTITY,$F40,BM$15,$X$15,BM$13)
    )
  ),
"")</f>
        <v/>
      </c>
      <c r="DJ40" s="1883" t="str" cm="1">
        <f t="array" aca="1" ref="DJ40" ca="1">IFERROR(
  IF($Z40="","",
    IF($J40=3,
      _xldudf_CX_PUSH(BN40*fxVal_normal,CX_ENTITY,$F40,BN$15,$X$15,BN$13),
      _xldudf_CX_PUSH(BN40,CX_ENTITY,$F40,BN$15,$X$15,BN$13)
    )
  ),
"")</f>
        <v/>
      </c>
      <c r="DK40" s="1883" t="str" cm="1">
        <f t="array" aca="1" ref="DK40" ca="1">IFERROR(
  IF($Z40="","",
    IF($J40=3,
      _xldudf_CX_PUSH(BO40*fxVal_normal,CX_ENTITY,$F40,BO$15,$X$15,BO$13),
      _xldudf_CX_PUSH(BO40,CX_ENTITY,$F40,BO$15,$X$15,BO$13)
    )
  ),
"")</f>
        <v/>
      </c>
      <c r="DL40" s="1883" t="str" cm="1">
        <f t="array" aca="1" ref="DL40" ca="1">IFERROR(
  IF($Z40="","",
    IF($J40=3,
      _xldudf_CX_PUSH(BP40*fxVal_normal,CX_ENTITY,$F40,BP$15,$X$15,BP$13),
      _xldudf_CX_PUSH(BP40,CX_ENTITY,$F40,BP$15,$X$15,BP$13)
    )
  ),
"")</f>
        <v/>
      </c>
      <c r="DM40" s="1883" t="str" cm="1">
        <f t="array" aca="1" ref="DM40" ca="1">IFERROR(
  IF($Z40="","",
    IF($J40=3,
      _xldudf_CX_PUSH(BQ40*fxVal_normal,CX_ENTITY,$F40,BQ$15,$X$15,BQ$13),
      _xldudf_CX_PUSH(BQ40,CX_ENTITY,$F40,BQ$15,$X$15,BQ$13)
    )
  ),
"")</f>
        <v/>
      </c>
      <c r="DN40" s="1883" t="str" cm="1">
        <f t="array" aca="1" ref="DN40" ca="1">IFERROR(
  IF($Z40="","",
    IF($J40=3,
      _xldudf_CX_PUSH(BR40*fxVal_normal,CX_ENTITY,$F40,BR$15,$X$15,BR$13),
      _xldudf_CX_PUSH(BR40,CX_ENTITY,$F40,BR$15,$X$15,BR$13)
    )
  ),
"")</f>
        <v/>
      </c>
      <c r="DO40" s="1883" t="str" cm="1">
        <f t="array" aca="1" ref="DO40" ca="1">IFERROR(
  IF($Z40="","",
    IF($J40=3,
      _xldudf_CX_PUSH(BS40*fxVal_normal,CX_ENTITY,$F40,BS$15,$X$15,BS$13),
      _xldudf_CX_PUSH(BS40,CX_ENTITY,$F40,BS$15,$X$15,BS$13)
    )
  ),
"")</f>
        <v/>
      </c>
    </row>
    <row r="41" spans="1:119" ht="33" customHeight="1">
      <c r="A41" s="32"/>
      <c r="B41" s="580" t="s">
        <v>366</v>
      </c>
      <c r="C41" s="1885" t="s">
        <v>367</v>
      </c>
      <c r="D41" s="1885" t="s">
        <v>368</v>
      </c>
      <c r="E41" s="1885" t="s">
        <v>369</v>
      </c>
      <c r="F41" s="1885" t="s">
        <v>370</v>
      </c>
      <c r="G41" s="574" t="s">
        <v>371</v>
      </c>
      <c r="H41" s="574" t="s">
        <v>372</v>
      </c>
      <c r="I41" s="401">
        <v>1</v>
      </c>
      <c r="J41" s="401">
        <f t="shared" si="1"/>
        <v>0</v>
      </c>
      <c r="K41" s="401"/>
      <c r="O41" s="158"/>
      <c r="P41" s="2"/>
      <c r="Q41" s="52"/>
      <c r="R41" s="2"/>
      <c r="S41" s="539"/>
      <c r="T41" s="2"/>
      <c r="U41" s="2"/>
      <c r="V41" s="39"/>
      <c r="X41" s="1070">
        <v>1</v>
      </c>
      <c r="Y41" s="708"/>
      <c r="Z41" s="1567">
        <v>2</v>
      </c>
      <c r="AA41" s="198">
        <v>-1</v>
      </c>
      <c r="AB41" s="198"/>
      <c r="AC41" s="1891">
        <v>2</v>
      </c>
      <c r="AD41" s="1569">
        <v>2</v>
      </c>
      <c r="AE41" s="1891">
        <v>2</v>
      </c>
      <c r="AF41" s="1567">
        <v>2</v>
      </c>
      <c r="AG41" s="1568"/>
      <c r="AH41" s="1830"/>
      <c r="AI41" s="1893">
        <v>1</v>
      </c>
      <c r="AJ41" s="1893">
        <v>1</v>
      </c>
      <c r="AK41" s="1893">
        <v>1</v>
      </c>
      <c r="AL41" s="1893">
        <v>1</v>
      </c>
      <c r="AM41" s="1893">
        <v>1</v>
      </c>
      <c r="AN41" s="1893">
        <v>1</v>
      </c>
      <c r="AO41" s="1893">
        <v>1</v>
      </c>
      <c r="AP41" s="1893">
        <v>1</v>
      </c>
      <c r="AQ41" s="1893">
        <v>1</v>
      </c>
      <c r="AR41" s="1893">
        <v>1</v>
      </c>
      <c r="AS41" s="1893">
        <v>1</v>
      </c>
      <c r="AT41" s="1893">
        <v>1</v>
      </c>
      <c r="AU41" s="1893">
        <v>1</v>
      </c>
      <c r="AV41" s="1893">
        <v>1</v>
      </c>
      <c r="AW41" s="1893">
        <v>1</v>
      </c>
      <c r="AX41" s="1893">
        <v>1</v>
      </c>
      <c r="AY41" s="1893">
        <v>1</v>
      </c>
      <c r="AZ41" s="1893">
        <v>1</v>
      </c>
      <c r="BA41" s="1893">
        <v>1</v>
      </c>
      <c r="BB41" s="1893">
        <v>1</v>
      </c>
      <c r="BC41" s="1893">
        <v>1</v>
      </c>
      <c r="BD41" s="1893">
        <v>1</v>
      </c>
      <c r="BE41" s="1893">
        <v>1</v>
      </c>
      <c r="BF41" s="1893">
        <v>1</v>
      </c>
      <c r="BG41" s="1893">
        <v>1</v>
      </c>
      <c r="BH41" s="1893">
        <v>1</v>
      </c>
      <c r="BI41" s="1893">
        <v>1</v>
      </c>
      <c r="BJ41" s="1893">
        <v>1</v>
      </c>
      <c r="BK41" s="1893">
        <v>1</v>
      </c>
      <c r="BL41" s="1893">
        <v>1</v>
      </c>
      <c r="BM41" s="1893">
        <v>1</v>
      </c>
      <c r="BN41" s="1893">
        <v>1</v>
      </c>
      <c r="BO41" s="1893">
        <v>1</v>
      </c>
      <c r="BP41" s="1893">
        <v>1</v>
      </c>
      <c r="BQ41" s="1893">
        <v>1</v>
      </c>
      <c r="BR41" s="1893">
        <v>1</v>
      </c>
      <c r="BS41" s="1893">
        <v>1</v>
      </c>
      <c r="BU41" s="2276" t="str" cm="1">
        <f t="array" aca="1" ref="BU41" ca="1">IFERROR(IF(Z41="","",_xldudf_CX_PUSH($Z41,CX_ENTITY,$B41,val_asOfDate,,,)),"")</f>
        <v/>
      </c>
      <c r="BV41" s="2276" t="str" cm="1">
        <f t="array" aca="1" ref="BV41" ca="1">IFERROR(IF(AC41="","",_xldudf_CX_PUSH($AC41,CX_ENTITY,$D41,val_asOfDate,,,)),"")</f>
        <v/>
      </c>
      <c r="BW41" s="2276" t="str" cm="1">
        <f t="array" aca="1" ref="BW41" ca="1">IFERROR(IF(Z41="","",_xldudf_CX_PUSH($Z41,CX_ENTITY,$B41,EOMONTH(val_asOfDate,1),,,)),"")</f>
        <v/>
      </c>
      <c r="BX41" s="2276" t="str" cm="1">
        <f t="array" aca="1" ref="BX41" ca="1">IFERROR(IF(AC41="","",_xldudf_CX_PUSH($AC41,CX_ENTITY,$D41,EOMONTH(val_asOfDate,1),,)),"")</f>
        <v/>
      </c>
      <c r="BY41" s="2276" t="str" cm="1">
        <f t="array" aca="1" ref="BY41" ca="1">IFERROR(IF(AD41="","",_xldudf_CX_PUSH($AD41,CX_ENTITY,$E41,val_asOfDate,,,)),"")</f>
        <v/>
      </c>
      <c r="BZ41" s="2276" t="str" cm="1">
        <f t="array" aca="1" ref="BZ41" ca="1">IFERROR(IF(AD41="","",_xldudf_CX_PUSH($AD41,CX_ENTITY,$E41,EOMONTH(val_asOfDate,1),,)),"")</f>
        <v/>
      </c>
      <c r="CA41" s="1879" t="str" cm="1">
        <f t="array" aca="1" ref="CA41" ca="1">IFERROR(IF(AE41="","",_xldudf_CX_PUSH($AE41,CX_ENTITY,$G41,val_asOfDate,,,)),"")</f>
        <v/>
      </c>
      <c r="CB41" s="1879" t="str" cm="1">
        <f t="array" aca="1" ref="CB41" ca="1">IFERROR(IF(AE41="","",_xldudf_CX_PUSH($AE41,CX_ENTITY,$G41,EOMONTH(val_asOfDate,1),,,)),"")</f>
        <v/>
      </c>
      <c r="CC41" s="1879" t="str" cm="1">
        <f t="array" aca="1" ref="CC41" ca="1">IFERROR(IF(AF41="","",_xldudf_CX_PUSH($AF41,CX_ENTITY,$H41,val_asOfDate,,,)),"")</f>
        <v/>
      </c>
      <c r="CD41" s="1879" t="str" cm="1">
        <f t="array" aca="1" ref="CD41" ca="1">IFERROR(IF(AF41="","",_xldudf_CX_PUSH($AF41,CX_ENTITY,$H41,EOMONTH(val_asOfDate,1),,,)),"")</f>
        <v/>
      </c>
      <c r="CE41" s="1883" t="str" cm="1">
        <f t="array" aca="1" ref="CE41" ca="1">IFERROR(
  IF($Z41="","",
    IF($J41=3,
      _xldudf_CX_PUSH(AI41*fxVal_normal,CX_ENTITY,$F41,AI$15,$X$15,AI$13),
      _xldudf_CX_PUSH(AI41,CX_ENTITY,$F41,AI$15,$X$15,AI$13)
    )
  ),
"")</f>
        <v/>
      </c>
      <c r="CF41" s="1883" t="str" cm="1">
        <f t="array" aca="1" ref="CF41" ca="1">IFERROR(
  IF($Z41="","",
    IF($J41=3,
      _xldudf_CX_PUSH(AJ41*fxVal_normal,CX_ENTITY,$F41,AJ$15,$X$15,AJ$13),
      _xldudf_CX_PUSH(AJ41,CX_ENTITY,$F41,AJ$15,$X$15,AJ$13)
    )
  ),
"")</f>
        <v/>
      </c>
      <c r="CG41" s="1883" t="str" cm="1">
        <f t="array" aca="1" ref="CG41" ca="1">IFERROR(
  IF($Z41="","",
    IF($J41=3,
      _xldudf_CX_PUSH(AK41*fxVal_normal,CX_ENTITY,$F41,AK$15,$X$15,AK$13),
      _xldudf_CX_PUSH(AK41,CX_ENTITY,$F41,AK$15,$X$15,AK$13)
    )
  ),
"")</f>
        <v/>
      </c>
      <c r="CH41" s="1883" t="str" cm="1">
        <f t="array" aca="1" ref="CH41" ca="1">IFERROR(
  IF($Z41="","",
    IF($J41=3,
      _xldudf_CX_PUSH(AL41*fxVal_normal,CX_ENTITY,$F41,AL$15,$X$15,AL$13),
      _xldudf_CX_PUSH(AL41,CX_ENTITY,$F41,AL$15,$X$15,AL$13)
    )
  ),
"")</f>
        <v/>
      </c>
      <c r="CI41" s="1883" t="str" cm="1">
        <f t="array" aca="1" ref="CI41" ca="1">IFERROR(
  IF($Z41="","",
    IF($J41=3,
      _xldudf_CX_PUSH(AM41*fxVal_normal,CX_ENTITY,$F41,AM$15,$X$15,AM$13),
      _xldudf_CX_PUSH(AM41,CX_ENTITY,$F41,AM$15,$X$15,AM$13)
    )
  ),
"")</f>
        <v/>
      </c>
      <c r="CJ41" s="1883" t="str" cm="1">
        <f t="array" aca="1" ref="CJ41" ca="1">IFERROR(
  IF($Z41="","",
    IF($J41=3,
      _xldudf_CX_PUSH(AN41*fxVal_normal,CX_ENTITY,$F41,AN$15,$X$15,AN$13),
      _xldudf_CX_PUSH(AN41,CX_ENTITY,$F41,AN$15,$X$15,AN$13)
    )
  ),
"")</f>
        <v/>
      </c>
      <c r="CK41" s="1883" t="str" cm="1">
        <f t="array" aca="1" ref="CK41" ca="1">IFERROR(
  IF($Z41="","",
    IF($J41=3,
      _xldudf_CX_PUSH(AO41*fxVal_normal,CX_ENTITY,$F41,AO$15,$X$15,AO$13),
      _xldudf_CX_PUSH(AO41,CX_ENTITY,$F41,AO$15,$X$15,AO$13)
    )
  ),
"")</f>
        <v/>
      </c>
      <c r="CL41" s="1883" t="str" cm="1">
        <f t="array" aca="1" ref="CL41" ca="1">IFERROR(
  IF($Z41="","",
    IF($J41=3,
      _xldudf_CX_PUSH(AP41*fxVal_normal,CX_ENTITY,$F41,AP$15,$X$15,AP$13),
      _xldudf_CX_PUSH(AP41,CX_ENTITY,$F41,AP$15,$X$15,AP$13)
    )
  ),
"")</f>
        <v/>
      </c>
      <c r="CM41" s="1883" t="str" cm="1">
        <f t="array" aca="1" ref="CM41" ca="1">IFERROR(
  IF($Z41="","",
    IF($J41=3,
      _xldudf_CX_PUSH(AQ41*fxVal_normal,CX_ENTITY,$F41,AQ$15,$X$15,AQ$13),
      _xldudf_CX_PUSH(AQ41,CX_ENTITY,$F41,AQ$15,$X$15,AQ$13)
    )
  ),
"")</f>
        <v/>
      </c>
      <c r="CN41" s="1883" t="str" cm="1">
        <f t="array" aca="1" ref="CN41" ca="1">IFERROR(
  IF($Z41="","",
    IF($J41=3,
      _xldudf_CX_PUSH(AR41*fxVal_normal,CX_ENTITY,$F41,AR$15,$X$15,AR$13),
      _xldudf_CX_PUSH(AR41,CX_ENTITY,$F41,AR$15,$X$15,AR$13)
    )
  ),
"")</f>
        <v/>
      </c>
      <c r="CO41" s="1883" t="str" cm="1">
        <f t="array" aca="1" ref="CO41" ca="1">IFERROR(
  IF($Z41="","",
    IF($J41=3,
      _xldudf_CX_PUSH(AS41*fxVal_normal,CX_ENTITY,$F41,AS$15,$X$15,AS$13),
      _xldudf_CX_PUSH(AS41,CX_ENTITY,$F41,AS$15,$X$15,AS$13)
    )
  ),
"")</f>
        <v/>
      </c>
      <c r="CP41" s="1883" t="str" cm="1">
        <f t="array" aca="1" ref="CP41" ca="1">IFERROR(
  IF($Z41="","",
    IF($J41=3,
      _xldudf_CX_PUSH(AT41*fxVal_normal,CX_ENTITY,$F41,AT$15,$X$15,AT$13),
      _xldudf_CX_PUSH(AT41,CX_ENTITY,$F41,AT$15,$X$15,AT$13)
    )
  ),
"")</f>
        <v/>
      </c>
      <c r="CQ41" s="1883" t="str" cm="1">
        <f t="array" aca="1" ref="CQ41" ca="1">IFERROR(
  IF($Z41="","",
    IF($J41=3,
      _xldudf_CX_PUSH(AU41*fxVal_normal,CX_ENTITY,$F41,AU$15,$X$15,AU$13),
      _xldudf_CX_PUSH(AU41,CX_ENTITY,$F41,AU$15,$X$15,AU$13)
    )
  ),
"")</f>
        <v/>
      </c>
      <c r="CR41" s="1883" t="str" cm="1">
        <f t="array" aca="1" ref="CR41" ca="1">IFERROR(
  IF($Z41="","",
    IF($J41=3,
      _xldudf_CX_PUSH(AV41*fxVal_normal,CX_ENTITY,$F41,AV$15,$X$15,AV$13),
      _xldudf_CX_PUSH(AV41,CX_ENTITY,$F41,AV$15,$X$15,AV$13)
    )
  ),
"")</f>
        <v/>
      </c>
      <c r="CS41" s="1883" t="str" cm="1">
        <f t="array" aca="1" ref="CS41" ca="1">IFERROR(
  IF($Z41="","",
    IF($J41=3,
      _xldudf_CX_PUSH(AW41*fxVal_normal,CX_ENTITY,$F41,AW$15,$X$15,AW$13),
      _xldudf_CX_PUSH(AW41,CX_ENTITY,$F41,AW$15,$X$15,AW$13)
    )
  ),
"")</f>
        <v/>
      </c>
      <c r="CT41" s="1883" t="str" cm="1">
        <f t="array" aca="1" ref="CT41" ca="1">IFERROR(
  IF($Z41="","",
    IF($J41=3,
      _xldudf_CX_PUSH(AX41*fxVal_normal,CX_ENTITY,$F41,AX$15,$X$15,AX$13),
      _xldudf_CX_PUSH(AX41,CX_ENTITY,$F41,AX$15,$X$15,AX$13)
    )
  ),
"")</f>
        <v/>
      </c>
      <c r="CU41" s="1883" t="str" cm="1">
        <f t="array" aca="1" ref="CU41" ca="1">IFERROR(
  IF($Z41="","",
    IF($J41=3,
      _xldudf_CX_PUSH(AY41*fxVal_normal,CX_ENTITY,$F41,AY$15,$X$15,AY$13),
      _xldudf_CX_PUSH(AY41,CX_ENTITY,$F41,AY$15,$X$15,AY$13)
    )
  ),
"")</f>
        <v/>
      </c>
      <c r="CV41" s="1883" t="str" cm="1">
        <f t="array" aca="1" ref="CV41" ca="1">IFERROR(
  IF($Z41="","",
    IF($J41=3,
      _xldudf_CX_PUSH(AZ41*fxVal_normal,CX_ENTITY,$F41,AZ$15,$X$15,AZ$13),
      _xldudf_CX_PUSH(AZ41,CX_ENTITY,$F41,AZ$15,$X$15,AZ$13)
    )
  ),
"")</f>
        <v/>
      </c>
      <c r="CW41" s="1883" t="str" cm="1">
        <f t="array" aca="1" ref="CW41" ca="1">IFERROR(
  IF($Z41="","",
    IF($J41=3,
      _xldudf_CX_PUSH(BA41*fxVal_normal,CX_ENTITY,$F41,BA$15,$X$15,BA$13),
      _xldudf_CX_PUSH(BA41,CX_ENTITY,$F41,BA$15,$X$15,BA$13)
    )
  ),
"")</f>
        <v/>
      </c>
      <c r="CX41" s="1883" t="str" cm="1">
        <f t="array" aca="1" ref="CX41" ca="1">IFERROR(
  IF($Z41="","",
    IF($J41=3,
      _xldudf_CX_PUSH(BB41*fxVal_normal,CX_ENTITY,$F41,BB$15,$X$15,BB$13),
      _xldudf_CX_PUSH(BB41,CX_ENTITY,$F41,BB$15,$X$15,BB$13)
    )
  ),
"")</f>
        <v/>
      </c>
      <c r="CY41" s="1883" t="str" cm="1">
        <f t="array" aca="1" ref="CY41" ca="1">IFERROR(
  IF($Z41="","",
    IF($J41=3,
      _xldudf_CX_PUSH(BC41*fxVal_normal,CX_ENTITY,$F41,BC$15,$X$15,BC$13),
      _xldudf_CX_PUSH(BC41,CX_ENTITY,$F41,BC$15,$X$15,BC$13)
    )
  ),
"")</f>
        <v/>
      </c>
      <c r="CZ41" s="1883" t="str" cm="1">
        <f t="array" aca="1" ref="CZ41" ca="1">IFERROR(
  IF($Z41="","",
    IF($J41=3,
      _xldudf_CX_PUSH(BD41*fxVal_normal,CX_ENTITY,$F41,BD$15,$X$15,BD$13),
      _xldudf_CX_PUSH(BD41,CX_ENTITY,$F41,BD$15,$X$15,BD$13)
    )
  ),
"")</f>
        <v/>
      </c>
      <c r="DA41" s="1883" t="str" cm="1">
        <f t="array" aca="1" ref="DA41" ca="1">IFERROR(
  IF($Z41="","",
    IF($J41=3,
      _xldudf_CX_PUSH(BE41*fxVal_normal,CX_ENTITY,$F41,BE$15,$X$15,BE$13),
      _xldudf_CX_PUSH(BE41,CX_ENTITY,$F41,BE$15,$X$15,BE$13)
    )
  ),
"")</f>
        <v/>
      </c>
      <c r="DB41" s="1883" t="str" cm="1">
        <f t="array" aca="1" ref="DB41" ca="1">IFERROR(
  IF($Z41="","",
    IF($J41=3,
      _xldudf_CX_PUSH(BF41*fxVal_normal,CX_ENTITY,$F41,BF$15,$X$15,BF$13),
      _xldudf_CX_PUSH(BF41,CX_ENTITY,$F41,BF$15,$X$15,BF$13)
    )
  ),
"")</f>
        <v/>
      </c>
      <c r="DC41" s="1883" t="str" cm="1">
        <f t="array" aca="1" ref="DC41" ca="1">IFERROR(
  IF($Z41="","",
    IF($J41=3,
      _xldudf_CX_PUSH(BG41*fxVal_normal,CX_ENTITY,$F41,BG$15,$X$15,BG$13),
      _xldudf_CX_PUSH(BG41,CX_ENTITY,$F41,BG$15,$X$15,BG$13)
    )
  ),
"")</f>
        <v/>
      </c>
      <c r="DD41" s="1883" t="str" cm="1">
        <f t="array" aca="1" ref="DD41" ca="1">IFERROR(
  IF($Z41="","",
    IF($J41=3,
      _xldudf_CX_PUSH(BH41*fxVal_normal,CX_ENTITY,$F41,BH$15,$X$15,BH$13),
      _xldudf_CX_PUSH(BH41,CX_ENTITY,$F41,BH$15,$X$15,BH$13)
    )
  ),
"")</f>
        <v/>
      </c>
      <c r="DE41" s="1883" t="str" cm="1">
        <f t="array" aca="1" ref="DE41" ca="1">IFERROR(
  IF($Z41="","",
    IF($J41=3,
      _xldudf_CX_PUSH(BI41*fxVal_normal,CX_ENTITY,$F41,BI$15,$X$15,BI$13),
      _xldudf_CX_PUSH(BI41,CX_ENTITY,$F41,BI$15,$X$15,BI$13)
    )
  ),
"")</f>
        <v/>
      </c>
      <c r="DF41" s="1883" t="str" cm="1">
        <f t="array" aca="1" ref="DF41" ca="1">IFERROR(
  IF($Z41="","",
    IF($J41=3,
      _xldudf_CX_PUSH(BJ41*fxVal_normal,CX_ENTITY,$F41,BJ$15,$X$15,BJ$13),
      _xldudf_CX_PUSH(BJ41,CX_ENTITY,$F41,BJ$15,$X$15,BJ$13)
    )
  ),
"")</f>
        <v/>
      </c>
      <c r="DG41" s="1883" t="str" cm="1">
        <f t="array" aca="1" ref="DG41" ca="1">IFERROR(
  IF($Z41="","",
    IF($J41=3,
      _xldudf_CX_PUSH(BK41*fxVal_normal,CX_ENTITY,$F41,BK$15,$X$15,BK$13),
      _xldudf_CX_PUSH(BK41,CX_ENTITY,$F41,BK$15,$X$15,BK$13)
    )
  ),
"")</f>
        <v/>
      </c>
      <c r="DH41" s="1883" t="str" cm="1">
        <f t="array" aca="1" ref="DH41" ca="1">IFERROR(
  IF($Z41="","",
    IF($J41=3,
      _xldudf_CX_PUSH(BL41*fxVal_normal,CX_ENTITY,$F41,BL$15,$X$15,BL$13),
      _xldudf_CX_PUSH(BL41,CX_ENTITY,$F41,BL$15,$X$15,BL$13)
    )
  ),
"")</f>
        <v/>
      </c>
      <c r="DI41" s="1883" t="str" cm="1">
        <f t="array" aca="1" ref="DI41" ca="1">IFERROR(
  IF($Z41="","",
    IF($J41=3,
      _xldudf_CX_PUSH(BM41*fxVal_normal,CX_ENTITY,$F41,BM$15,$X$15,BM$13),
      _xldudf_CX_PUSH(BM41,CX_ENTITY,$F41,BM$15,$X$15,BM$13)
    )
  ),
"")</f>
        <v/>
      </c>
      <c r="DJ41" s="1883" t="str" cm="1">
        <f t="array" aca="1" ref="DJ41" ca="1">IFERROR(
  IF($Z41="","",
    IF($J41=3,
      _xldudf_CX_PUSH(BN41*fxVal_normal,CX_ENTITY,$F41,BN$15,$X$15,BN$13),
      _xldudf_CX_PUSH(BN41,CX_ENTITY,$F41,BN$15,$X$15,BN$13)
    )
  ),
"")</f>
        <v/>
      </c>
      <c r="DK41" s="1883" t="str" cm="1">
        <f t="array" aca="1" ref="DK41" ca="1">IFERROR(
  IF($Z41="","",
    IF($J41=3,
      _xldudf_CX_PUSH(BO41*fxVal_normal,CX_ENTITY,$F41,BO$15,$X$15,BO$13),
      _xldudf_CX_PUSH(BO41,CX_ENTITY,$F41,BO$15,$X$15,BO$13)
    )
  ),
"")</f>
        <v/>
      </c>
      <c r="DL41" s="1883" t="str" cm="1">
        <f t="array" aca="1" ref="DL41" ca="1">IFERROR(
  IF($Z41="","",
    IF($J41=3,
      _xldudf_CX_PUSH(BP41*fxVal_normal,CX_ENTITY,$F41,BP$15,$X$15,BP$13),
      _xldudf_CX_PUSH(BP41,CX_ENTITY,$F41,BP$15,$X$15,BP$13)
    )
  ),
"")</f>
        <v/>
      </c>
      <c r="DM41" s="1883" t="str" cm="1">
        <f t="array" aca="1" ref="DM41" ca="1">IFERROR(
  IF($Z41="","",
    IF($J41=3,
      _xldudf_CX_PUSH(BQ41*fxVal_normal,CX_ENTITY,$F41,BQ$15,$X$15,BQ$13),
      _xldudf_CX_PUSH(BQ41,CX_ENTITY,$F41,BQ$15,$X$15,BQ$13)
    )
  ),
"")</f>
        <v/>
      </c>
      <c r="DN41" s="1883" t="str" cm="1">
        <f t="array" aca="1" ref="DN41" ca="1">IFERROR(
  IF($Z41="","",
    IF($J41=3,
      _xldudf_CX_PUSH(BR41*fxVal_normal,CX_ENTITY,$F41,BR$15,$X$15,BR$13),
      _xldudf_CX_PUSH(BR41,CX_ENTITY,$F41,BR$15,$X$15,BR$13)
    )
  ),
"")</f>
        <v/>
      </c>
      <c r="DO41" s="1883" t="str" cm="1">
        <f t="array" aca="1" ref="DO41" ca="1">IFERROR(
  IF($Z41="","",
    IF($J41=3,
      _xldudf_CX_PUSH(BS41*fxVal_normal,CX_ENTITY,$F41,BS$15,$X$15,BS$13),
      _xldudf_CX_PUSH(BS41,CX_ENTITY,$F41,BS$15,$X$15,BS$13)
    )
  ),
"")</f>
        <v/>
      </c>
    </row>
    <row r="42" spans="1:119" ht="33" customHeight="1">
      <c r="A42" s="32"/>
      <c r="B42" s="580" t="s">
        <v>373</v>
      </c>
      <c r="C42" s="1885" t="s">
        <v>374</v>
      </c>
      <c r="D42" s="1885" t="s">
        <v>375</v>
      </c>
      <c r="E42" s="1885" t="s">
        <v>376</v>
      </c>
      <c r="F42" s="1885" t="s">
        <v>377</v>
      </c>
      <c r="G42" s="574" t="s">
        <v>378</v>
      </c>
      <c r="H42" s="574" t="s">
        <v>379</v>
      </c>
      <c r="I42" s="401">
        <v>0</v>
      </c>
      <c r="J42" s="401">
        <f t="shared" si="1"/>
        <v>0</v>
      </c>
      <c r="K42" s="401"/>
      <c r="O42" s="158"/>
      <c r="P42" s="2"/>
      <c r="Q42" s="51"/>
      <c r="R42" s="51"/>
      <c r="S42" s="2"/>
      <c r="T42" s="3002" t="s">
        <v>380</v>
      </c>
      <c r="U42" s="3002"/>
      <c r="V42" s="39"/>
      <c r="X42" s="1070">
        <v>1</v>
      </c>
      <c r="Y42" s="708"/>
      <c r="Z42" s="1567">
        <v>2</v>
      </c>
      <c r="AA42" s="198">
        <v>-1</v>
      </c>
      <c r="AB42" s="198"/>
      <c r="AC42" s="1891">
        <v>2</v>
      </c>
      <c r="AD42" s="1569">
        <v>2</v>
      </c>
      <c r="AE42" s="1891">
        <v>2</v>
      </c>
      <c r="AF42" s="1567">
        <v>2</v>
      </c>
      <c r="AG42" s="1568"/>
      <c r="AH42" s="1830"/>
      <c r="AI42" s="1893">
        <v>1</v>
      </c>
      <c r="AJ42" s="1893">
        <v>1</v>
      </c>
      <c r="AK42" s="1893">
        <v>1</v>
      </c>
      <c r="AL42" s="1893">
        <v>1</v>
      </c>
      <c r="AM42" s="1893">
        <v>1</v>
      </c>
      <c r="AN42" s="1893">
        <v>1</v>
      </c>
      <c r="AO42" s="1893">
        <v>1</v>
      </c>
      <c r="AP42" s="1893">
        <v>1</v>
      </c>
      <c r="AQ42" s="1893">
        <v>1</v>
      </c>
      <c r="AR42" s="1893">
        <v>1</v>
      </c>
      <c r="AS42" s="1893">
        <v>1</v>
      </c>
      <c r="AT42" s="1893">
        <v>1</v>
      </c>
      <c r="AU42" s="1893">
        <v>1</v>
      </c>
      <c r="AV42" s="1893">
        <v>1</v>
      </c>
      <c r="AW42" s="1893">
        <v>1</v>
      </c>
      <c r="AX42" s="1893">
        <v>1</v>
      </c>
      <c r="AY42" s="1893">
        <v>1</v>
      </c>
      <c r="AZ42" s="1893">
        <v>1</v>
      </c>
      <c r="BA42" s="1893">
        <v>1</v>
      </c>
      <c r="BB42" s="1893">
        <v>1</v>
      </c>
      <c r="BC42" s="1893">
        <v>1</v>
      </c>
      <c r="BD42" s="1893">
        <v>1</v>
      </c>
      <c r="BE42" s="1893">
        <v>1</v>
      </c>
      <c r="BF42" s="1893">
        <v>1</v>
      </c>
      <c r="BG42" s="1893">
        <v>1</v>
      </c>
      <c r="BH42" s="1893">
        <v>1</v>
      </c>
      <c r="BI42" s="1893">
        <v>1</v>
      </c>
      <c r="BJ42" s="1893">
        <v>1</v>
      </c>
      <c r="BK42" s="1893">
        <v>1</v>
      </c>
      <c r="BL42" s="1893">
        <v>1</v>
      </c>
      <c r="BM42" s="1893">
        <v>1</v>
      </c>
      <c r="BN42" s="1893">
        <v>1</v>
      </c>
      <c r="BO42" s="1893">
        <v>1</v>
      </c>
      <c r="BP42" s="1893">
        <v>1</v>
      </c>
      <c r="BQ42" s="1893">
        <v>1</v>
      </c>
      <c r="BR42" s="1893">
        <v>1</v>
      </c>
      <c r="BS42" s="1893">
        <v>1</v>
      </c>
      <c r="BU42" s="2276" t="str" cm="1">
        <f t="array" aca="1" ref="BU42" ca="1">IFERROR(IF(Z42="","",_xldudf_CX_PUSH($Z42,CX_ENTITY,$B42,val_asOfDate,,,)),"")</f>
        <v/>
      </c>
      <c r="BV42" s="2276" t="str" cm="1">
        <f t="array" aca="1" ref="BV42" ca="1">IFERROR(IF(AC42="","",_xldudf_CX_PUSH($AC42,CX_ENTITY,$D42,val_asOfDate,,,)),"")</f>
        <v/>
      </c>
      <c r="BW42" s="2276" t="str" cm="1">
        <f t="array" aca="1" ref="BW42" ca="1">IFERROR(IF(Z42="","",_xldudf_CX_PUSH($Z42,CX_ENTITY,$B42,EOMONTH(val_asOfDate,1),,,)),"")</f>
        <v/>
      </c>
      <c r="BX42" s="2276" t="str" cm="1">
        <f t="array" aca="1" ref="BX42" ca="1">IFERROR(IF(AC42="","",_xldudf_CX_PUSH($AC42,CX_ENTITY,$D42,EOMONTH(val_asOfDate,1),,)),"")</f>
        <v/>
      </c>
      <c r="BY42" s="2276" t="str" cm="1">
        <f t="array" aca="1" ref="BY42" ca="1">IFERROR(IF(AD42="","",_xldudf_CX_PUSH($AD42,CX_ENTITY,$E42,val_asOfDate,,,)),"")</f>
        <v/>
      </c>
      <c r="BZ42" s="2276" t="str" cm="1">
        <f t="array" aca="1" ref="BZ42" ca="1">IFERROR(IF(AD42="","",_xldudf_CX_PUSH($AD42,CX_ENTITY,$E42,EOMONTH(val_asOfDate,1),,)),"")</f>
        <v/>
      </c>
      <c r="CA42" s="1879" t="str" cm="1">
        <f t="array" aca="1" ref="CA42" ca="1">IFERROR(IF(AE42="","",_xldudf_CX_PUSH($AE42,CX_ENTITY,$G42,val_asOfDate,,,)),"")</f>
        <v/>
      </c>
      <c r="CB42" s="1879" t="str" cm="1">
        <f t="array" aca="1" ref="CB42" ca="1">IFERROR(IF(AE42="","",_xldudf_CX_PUSH($AE42,CX_ENTITY,$G42,EOMONTH(val_asOfDate,1),,,)),"")</f>
        <v/>
      </c>
      <c r="CC42" s="1879" t="str" cm="1">
        <f t="array" aca="1" ref="CC42" ca="1">IFERROR(IF(AF42="","",_xldudf_CX_PUSH($AF42,CX_ENTITY,$H42,val_asOfDate,,,)),"")</f>
        <v/>
      </c>
      <c r="CD42" s="1879" t="str" cm="1">
        <f t="array" aca="1" ref="CD42" ca="1">IFERROR(IF(AF42="","",_xldudf_CX_PUSH($AF42,CX_ENTITY,$H42,EOMONTH(val_asOfDate,1),,,)),"")</f>
        <v/>
      </c>
      <c r="CE42" s="1883" t="str" cm="1">
        <f t="array" aca="1" ref="CE42" ca="1">IFERROR(
  IF($Z42="","",
    IF($J42=3,
      _xldudf_CX_PUSH(AI42*fxVal_normal,CX_ENTITY,$F42,AI$15,$X$15,AI$13),
      _xldudf_CX_PUSH(AI42,CX_ENTITY,$F42,AI$15,$X$15,AI$13)
    )
  ),
"")</f>
        <v/>
      </c>
      <c r="CF42" s="1883" t="str" cm="1">
        <f t="array" aca="1" ref="CF42" ca="1">IFERROR(
  IF($Z42="","",
    IF($J42=3,
      _xldudf_CX_PUSH(AJ42*fxVal_normal,CX_ENTITY,$F42,AJ$15,$X$15,AJ$13),
      _xldudf_CX_PUSH(AJ42,CX_ENTITY,$F42,AJ$15,$X$15,AJ$13)
    )
  ),
"")</f>
        <v/>
      </c>
      <c r="CG42" s="1883" t="str" cm="1">
        <f t="array" aca="1" ref="CG42" ca="1">IFERROR(
  IF($Z42="","",
    IF($J42=3,
      _xldudf_CX_PUSH(AK42*fxVal_normal,CX_ENTITY,$F42,AK$15,$X$15,AK$13),
      _xldudf_CX_PUSH(AK42,CX_ENTITY,$F42,AK$15,$X$15,AK$13)
    )
  ),
"")</f>
        <v/>
      </c>
      <c r="CH42" s="1883" t="str" cm="1">
        <f t="array" aca="1" ref="CH42" ca="1">IFERROR(
  IF($Z42="","",
    IF($J42=3,
      _xldudf_CX_PUSH(AL42*fxVal_normal,CX_ENTITY,$F42,AL$15,$X$15,AL$13),
      _xldudf_CX_PUSH(AL42,CX_ENTITY,$F42,AL$15,$X$15,AL$13)
    )
  ),
"")</f>
        <v/>
      </c>
      <c r="CI42" s="1883" t="str" cm="1">
        <f t="array" aca="1" ref="CI42" ca="1">IFERROR(
  IF($Z42="","",
    IF($J42=3,
      _xldudf_CX_PUSH(AM42*fxVal_normal,CX_ENTITY,$F42,AM$15,$X$15,AM$13),
      _xldudf_CX_PUSH(AM42,CX_ENTITY,$F42,AM$15,$X$15,AM$13)
    )
  ),
"")</f>
        <v/>
      </c>
      <c r="CJ42" s="1883" t="str" cm="1">
        <f t="array" aca="1" ref="CJ42" ca="1">IFERROR(
  IF($Z42="","",
    IF($J42=3,
      _xldudf_CX_PUSH(AN42*fxVal_normal,CX_ENTITY,$F42,AN$15,$X$15,AN$13),
      _xldudf_CX_PUSH(AN42,CX_ENTITY,$F42,AN$15,$X$15,AN$13)
    )
  ),
"")</f>
        <v/>
      </c>
      <c r="CK42" s="1883" t="str" cm="1">
        <f t="array" aca="1" ref="CK42" ca="1">IFERROR(
  IF($Z42="","",
    IF($J42=3,
      _xldudf_CX_PUSH(AO42*fxVal_normal,CX_ENTITY,$F42,AO$15,$X$15,AO$13),
      _xldudf_CX_PUSH(AO42,CX_ENTITY,$F42,AO$15,$X$15,AO$13)
    )
  ),
"")</f>
        <v/>
      </c>
      <c r="CL42" s="1883" t="str" cm="1">
        <f t="array" aca="1" ref="CL42" ca="1">IFERROR(
  IF($Z42="","",
    IF($J42=3,
      _xldudf_CX_PUSH(AP42*fxVal_normal,CX_ENTITY,$F42,AP$15,$X$15,AP$13),
      _xldudf_CX_PUSH(AP42,CX_ENTITY,$F42,AP$15,$X$15,AP$13)
    )
  ),
"")</f>
        <v/>
      </c>
      <c r="CM42" s="1883" t="str" cm="1">
        <f t="array" aca="1" ref="CM42" ca="1">IFERROR(
  IF($Z42="","",
    IF($J42=3,
      _xldudf_CX_PUSH(AQ42*fxVal_normal,CX_ENTITY,$F42,AQ$15,$X$15,AQ$13),
      _xldudf_CX_PUSH(AQ42,CX_ENTITY,$F42,AQ$15,$X$15,AQ$13)
    )
  ),
"")</f>
        <v/>
      </c>
      <c r="CN42" s="1883" t="str" cm="1">
        <f t="array" aca="1" ref="CN42" ca="1">IFERROR(
  IF($Z42="","",
    IF($J42=3,
      _xldudf_CX_PUSH(AR42*fxVal_normal,CX_ENTITY,$F42,AR$15,$X$15,AR$13),
      _xldudf_CX_PUSH(AR42,CX_ENTITY,$F42,AR$15,$X$15,AR$13)
    )
  ),
"")</f>
        <v/>
      </c>
      <c r="CO42" s="1883" t="str" cm="1">
        <f t="array" aca="1" ref="CO42" ca="1">IFERROR(
  IF($Z42="","",
    IF($J42=3,
      _xldudf_CX_PUSH(AS42*fxVal_normal,CX_ENTITY,$F42,AS$15,$X$15,AS$13),
      _xldudf_CX_PUSH(AS42,CX_ENTITY,$F42,AS$15,$X$15,AS$13)
    )
  ),
"")</f>
        <v/>
      </c>
      <c r="CP42" s="1883" t="str" cm="1">
        <f t="array" aca="1" ref="CP42" ca="1">IFERROR(
  IF($Z42="","",
    IF($J42=3,
      _xldudf_CX_PUSH(AT42*fxVal_normal,CX_ENTITY,$F42,AT$15,$X$15,AT$13),
      _xldudf_CX_PUSH(AT42,CX_ENTITY,$F42,AT$15,$X$15,AT$13)
    )
  ),
"")</f>
        <v/>
      </c>
      <c r="CQ42" s="1883" t="str" cm="1">
        <f t="array" aca="1" ref="CQ42" ca="1">IFERROR(
  IF($Z42="","",
    IF($J42=3,
      _xldudf_CX_PUSH(AU42*fxVal_normal,CX_ENTITY,$F42,AU$15,$X$15,AU$13),
      _xldudf_CX_PUSH(AU42,CX_ENTITY,$F42,AU$15,$X$15,AU$13)
    )
  ),
"")</f>
        <v/>
      </c>
      <c r="CR42" s="1883" t="str" cm="1">
        <f t="array" aca="1" ref="CR42" ca="1">IFERROR(
  IF($Z42="","",
    IF($J42=3,
      _xldudf_CX_PUSH(AV42*fxVal_normal,CX_ENTITY,$F42,AV$15,$X$15,AV$13),
      _xldudf_CX_PUSH(AV42,CX_ENTITY,$F42,AV$15,$X$15,AV$13)
    )
  ),
"")</f>
        <v/>
      </c>
      <c r="CS42" s="1883" t="str" cm="1">
        <f t="array" aca="1" ref="CS42" ca="1">IFERROR(
  IF($Z42="","",
    IF($J42=3,
      _xldudf_CX_PUSH(AW42*fxVal_normal,CX_ENTITY,$F42,AW$15,$X$15,AW$13),
      _xldudf_CX_PUSH(AW42,CX_ENTITY,$F42,AW$15,$X$15,AW$13)
    )
  ),
"")</f>
        <v/>
      </c>
      <c r="CT42" s="1883" t="str" cm="1">
        <f t="array" aca="1" ref="CT42" ca="1">IFERROR(
  IF($Z42="","",
    IF($J42=3,
      _xldudf_CX_PUSH(AX42*fxVal_normal,CX_ENTITY,$F42,AX$15,$X$15,AX$13),
      _xldudf_CX_PUSH(AX42,CX_ENTITY,$F42,AX$15,$X$15,AX$13)
    )
  ),
"")</f>
        <v/>
      </c>
      <c r="CU42" s="1883" t="str" cm="1">
        <f t="array" aca="1" ref="CU42" ca="1">IFERROR(
  IF($Z42="","",
    IF($J42=3,
      _xldudf_CX_PUSH(AY42*fxVal_normal,CX_ENTITY,$F42,AY$15,$X$15,AY$13),
      _xldudf_CX_PUSH(AY42,CX_ENTITY,$F42,AY$15,$X$15,AY$13)
    )
  ),
"")</f>
        <v/>
      </c>
      <c r="CV42" s="1883" t="str" cm="1">
        <f t="array" aca="1" ref="CV42" ca="1">IFERROR(
  IF($Z42="","",
    IF($J42=3,
      _xldudf_CX_PUSH(AZ42*fxVal_normal,CX_ENTITY,$F42,AZ$15,$X$15,AZ$13),
      _xldudf_CX_PUSH(AZ42,CX_ENTITY,$F42,AZ$15,$X$15,AZ$13)
    )
  ),
"")</f>
        <v/>
      </c>
      <c r="CW42" s="1883" t="str" cm="1">
        <f t="array" aca="1" ref="CW42" ca="1">IFERROR(
  IF($Z42="","",
    IF($J42=3,
      _xldudf_CX_PUSH(BA42*fxVal_normal,CX_ENTITY,$F42,BA$15,$X$15,BA$13),
      _xldudf_CX_PUSH(BA42,CX_ENTITY,$F42,BA$15,$X$15,BA$13)
    )
  ),
"")</f>
        <v/>
      </c>
      <c r="CX42" s="1883" t="str" cm="1">
        <f t="array" aca="1" ref="CX42" ca="1">IFERROR(
  IF($Z42="","",
    IF($J42=3,
      _xldudf_CX_PUSH(BB42*fxVal_normal,CX_ENTITY,$F42,BB$15,$X$15,BB$13),
      _xldudf_CX_PUSH(BB42,CX_ENTITY,$F42,BB$15,$X$15,BB$13)
    )
  ),
"")</f>
        <v/>
      </c>
      <c r="CY42" s="1883" t="str" cm="1">
        <f t="array" aca="1" ref="CY42" ca="1">IFERROR(
  IF($Z42="","",
    IF($J42=3,
      _xldudf_CX_PUSH(BC42*fxVal_normal,CX_ENTITY,$F42,BC$15,$X$15,BC$13),
      _xldudf_CX_PUSH(BC42,CX_ENTITY,$F42,BC$15,$X$15,BC$13)
    )
  ),
"")</f>
        <v/>
      </c>
      <c r="CZ42" s="1883" t="str" cm="1">
        <f t="array" aca="1" ref="CZ42" ca="1">IFERROR(
  IF($Z42="","",
    IF($J42=3,
      _xldudf_CX_PUSH(BD42*fxVal_normal,CX_ENTITY,$F42,BD$15,$X$15,BD$13),
      _xldudf_CX_PUSH(BD42,CX_ENTITY,$F42,BD$15,$X$15,BD$13)
    )
  ),
"")</f>
        <v/>
      </c>
      <c r="DA42" s="1883" t="str" cm="1">
        <f t="array" aca="1" ref="DA42" ca="1">IFERROR(
  IF($Z42="","",
    IF($J42=3,
      _xldudf_CX_PUSH(BE42*fxVal_normal,CX_ENTITY,$F42,BE$15,$X$15,BE$13),
      _xldudf_CX_PUSH(BE42,CX_ENTITY,$F42,BE$15,$X$15,BE$13)
    )
  ),
"")</f>
        <v/>
      </c>
      <c r="DB42" s="1883" t="str" cm="1">
        <f t="array" aca="1" ref="DB42" ca="1">IFERROR(
  IF($Z42="","",
    IF($J42=3,
      _xldudf_CX_PUSH(BF42*fxVal_normal,CX_ENTITY,$F42,BF$15,$X$15,BF$13),
      _xldudf_CX_PUSH(BF42,CX_ENTITY,$F42,BF$15,$X$15,BF$13)
    )
  ),
"")</f>
        <v/>
      </c>
      <c r="DC42" s="1883" t="str" cm="1">
        <f t="array" aca="1" ref="DC42" ca="1">IFERROR(
  IF($Z42="","",
    IF($J42=3,
      _xldudf_CX_PUSH(BG42*fxVal_normal,CX_ENTITY,$F42,BG$15,$X$15,BG$13),
      _xldudf_CX_PUSH(BG42,CX_ENTITY,$F42,BG$15,$X$15,BG$13)
    )
  ),
"")</f>
        <v/>
      </c>
      <c r="DD42" s="1883" t="str" cm="1">
        <f t="array" aca="1" ref="DD42" ca="1">IFERROR(
  IF($Z42="","",
    IF($J42=3,
      _xldudf_CX_PUSH(BH42*fxVal_normal,CX_ENTITY,$F42,BH$15,$X$15,BH$13),
      _xldudf_CX_PUSH(BH42,CX_ENTITY,$F42,BH$15,$X$15,BH$13)
    )
  ),
"")</f>
        <v/>
      </c>
      <c r="DE42" s="1883" t="str" cm="1">
        <f t="array" aca="1" ref="DE42" ca="1">IFERROR(
  IF($Z42="","",
    IF($J42=3,
      _xldudf_CX_PUSH(BI42*fxVal_normal,CX_ENTITY,$F42,BI$15,$X$15,BI$13),
      _xldudf_CX_PUSH(BI42,CX_ENTITY,$F42,BI$15,$X$15,BI$13)
    )
  ),
"")</f>
        <v/>
      </c>
      <c r="DF42" s="1883" t="str" cm="1">
        <f t="array" aca="1" ref="DF42" ca="1">IFERROR(
  IF($Z42="","",
    IF($J42=3,
      _xldudf_CX_PUSH(BJ42*fxVal_normal,CX_ENTITY,$F42,BJ$15,$X$15,BJ$13),
      _xldudf_CX_PUSH(BJ42,CX_ENTITY,$F42,BJ$15,$X$15,BJ$13)
    )
  ),
"")</f>
        <v/>
      </c>
      <c r="DG42" s="1883" t="str" cm="1">
        <f t="array" aca="1" ref="DG42" ca="1">IFERROR(
  IF($Z42="","",
    IF($J42=3,
      _xldudf_CX_PUSH(BK42*fxVal_normal,CX_ENTITY,$F42,BK$15,$X$15,BK$13),
      _xldudf_CX_PUSH(BK42,CX_ENTITY,$F42,BK$15,$X$15,BK$13)
    )
  ),
"")</f>
        <v/>
      </c>
      <c r="DH42" s="1883" t="str" cm="1">
        <f t="array" aca="1" ref="DH42" ca="1">IFERROR(
  IF($Z42="","",
    IF($J42=3,
      _xldudf_CX_PUSH(BL42*fxVal_normal,CX_ENTITY,$F42,BL$15,$X$15,BL$13),
      _xldudf_CX_PUSH(BL42,CX_ENTITY,$F42,BL$15,$X$15,BL$13)
    )
  ),
"")</f>
        <v/>
      </c>
      <c r="DI42" s="1883" t="str" cm="1">
        <f t="array" aca="1" ref="DI42" ca="1">IFERROR(
  IF($Z42="","",
    IF($J42=3,
      _xldudf_CX_PUSH(BM42*fxVal_normal,CX_ENTITY,$F42,BM$15,$X$15,BM$13),
      _xldudf_CX_PUSH(BM42,CX_ENTITY,$F42,BM$15,$X$15,BM$13)
    )
  ),
"")</f>
        <v/>
      </c>
      <c r="DJ42" s="1883" t="str" cm="1">
        <f t="array" aca="1" ref="DJ42" ca="1">IFERROR(
  IF($Z42="","",
    IF($J42=3,
      _xldudf_CX_PUSH(BN42*fxVal_normal,CX_ENTITY,$F42,BN$15,$X$15,BN$13),
      _xldudf_CX_PUSH(BN42,CX_ENTITY,$F42,BN$15,$X$15,BN$13)
    )
  ),
"")</f>
        <v/>
      </c>
      <c r="DK42" s="1883" t="str" cm="1">
        <f t="array" aca="1" ref="DK42" ca="1">IFERROR(
  IF($Z42="","",
    IF($J42=3,
      _xldudf_CX_PUSH(BO42*fxVal_normal,CX_ENTITY,$F42,BO$15,$X$15,BO$13),
      _xldudf_CX_PUSH(BO42,CX_ENTITY,$F42,BO$15,$X$15,BO$13)
    )
  ),
"")</f>
        <v/>
      </c>
      <c r="DL42" s="1883" t="str" cm="1">
        <f t="array" aca="1" ref="DL42" ca="1">IFERROR(
  IF($Z42="","",
    IF($J42=3,
      _xldudf_CX_PUSH(BP42*fxVal_normal,CX_ENTITY,$F42,BP$15,$X$15,BP$13),
      _xldudf_CX_PUSH(BP42,CX_ENTITY,$F42,BP$15,$X$15,BP$13)
    )
  ),
"")</f>
        <v/>
      </c>
      <c r="DM42" s="1883" t="str" cm="1">
        <f t="array" aca="1" ref="DM42" ca="1">IFERROR(
  IF($Z42="","",
    IF($J42=3,
      _xldudf_CX_PUSH(BQ42*fxVal_normal,CX_ENTITY,$F42,BQ$15,$X$15,BQ$13),
      _xldudf_CX_PUSH(BQ42,CX_ENTITY,$F42,BQ$15,$X$15,BQ$13)
    )
  ),
"")</f>
        <v/>
      </c>
      <c r="DN42" s="1883" t="str" cm="1">
        <f t="array" aca="1" ref="DN42" ca="1">IFERROR(
  IF($Z42="","",
    IF($J42=3,
      _xldudf_CX_PUSH(BR42*fxVal_normal,CX_ENTITY,$F42,BR$15,$X$15,BR$13),
      _xldudf_CX_PUSH(BR42,CX_ENTITY,$F42,BR$15,$X$15,BR$13)
    )
  ),
"")</f>
        <v/>
      </c>
      <c r="DO42" s="1883" t="str" cm="1">
        <f t="array" aca="1" ref="DO42" ca="1">IFERROR(
  IF($Z42="","",
    IF($J42=3,
      _xldudf_CX_PUSH(BS42*fxVal_normal,CX_ENTITY,$F42,BS$15,$X$15,BS$13),
      _xldudf_CX_PUSH(BS42,CX_ENTITY,$F42,BS$15,$X$15,BS$13)
    )
  ),
"")</f>
        <v/>
      </c>
    </row>
    <row r="43" spans="1:119" ht="33" customHeight="1">
      <c r="A43" s="32"/>
      <c r="B43" s="580" t="s">
        <v>381</v>
      </c>
      <c r="C43" s="1885" t="s">
        <v>382</v>
      </c>
      <c r="D43" s="1885" t="s">
        <v>383</v>
      </c>
      <c r="E43" s="1885" t="s">
        <v>384</v>
      </c>
      <c r="F43" s="1885" t="s">
        <v>385</v>
      </c>
      <c r="G43" s="574" t="s">
        <v>386</v>
      </c>
      <c r="H43" s="574" t="s">
        <v>387</v>
      </c>
      <c r="I43" s="401">
        <v>1</v>
      </c>
      <c r="J43" s="401">
        <f t="shared" si="1"/>
        <v>0</v>
      </c>
      <c r="K43" s="401"/>
      <c r="O43" s="158"/>
      <c r="P43" s="2"/>
      <c r="Q43" s="52"/>
      <c r="R43" s="2"/>
      <c r="S43" s="2"/>
      <c r="T43" s="2"/>
      <c r="U43" s="2"/>
      <c r="V43" s="39"/>
      <c r="X43" s="1070">
        <v>1</v>
      </c>
      <c r="Y43" s="708"/>
      <c r="Z43" s="1567">
        <v>2</v>
      </c>
      <c r="AA43" s="198">
        <v>-1</v>
      </c>
      <c r="AB43" s="198"/>
      <c r="AC43" s="1891">
        <v>2</v>
      </c>
      <c r="AD43" s="1569">
        <v>2</v>
      </c>
      <c r="AE43" s="1891">
        <v>2</v>
      </c>
      <c r="AF43" s="1567">
        <v>2</v>
      </c>
      <c r="AG43" s="1568"/>
      <c r="AH43" s="1830"/>
      <c r="AI43" s="1893">
        <v>1</v>
      </c>
      <c r="AJ43" s="1893">
        <v>1</v>
      </c>
      <c r="AK43" s="1893">
        <v>1</v>
      </c>
      <c r="AL43" s="1893">
        <v>1</v>
      </c>
      <c r="AM43" s="1893">
        <v>1</v>
      </c>
      <c r="AN43" s="1893">
        <v>1</v>
      </c>
      <c r="AO43" s="1893">
        <v>1</v>
      </c>
      <c r="AP43" s="1893">
        <v>1</v>
      </c>
      <c r="AQ43" s="1893">
        <v>1</v>
      </c>
      <c r="AR43" s="1893">
        <v>1</v>
      </c>
      <c r="AS43" s="1893">
        <v>1</v>
      </c>
      <c r="AT43" s="1893">
        <v>1</v>
      </c>
      <c r="AU43" s="1893">
        <v>1</v>
      </c>
      <c r="AV43" s="1893">
        <v>1</v>
      </c>
      <c r="AW43" s="1893">
        <v>1</v>
      </c>
      <c r="AX43" s="1893">
        <v>1</v>
      </c>
      <c r="AY43" s="1893">
        <v>1</v>
      </c>
      <c r="AZ43" s="1893">
        <v>1</v>
      </c>
      <c r="BA43" s="1893">
        <v>1</v>
      </c>
      <c r="BB43" s="1893">
        <v>1</v>
      </c>
      <c r="BC43" s="1893">
        <v>1</v>
      </c>
      <c r="BD43" s="1893">
        <v>1</v>
      </c>
      <c r="BE43" s="1893">
        <v>1</v>
      </c>
      <c r="BF43" s="1893">
        <v>1</v>
      </c>
      <c r="BG43" s="1893">
        <v>1</v>
      </c>
      <c r="BH43" s="1893">
        <v>1</v>
      </c>
      <c r="BI43" s="1893">
        <v>1</v>
      </c>
      <c r="BJ43" s="1893">
        <v>1</v>
      </c>
      <c r="BK43" s="1893">
        <v>1</v>
      </c>
      <c r="BL43" s="1893">
        <v>1</v>
      </c>
      <c r="BM43" s="1893">
        <v>1</v>
      </c>
      <c r="BN43" s="1893">
        <v>1</v>
      </c>
      <c r="BO43" s="1893">
        <v>1</v>
      </c>
      <c r="BP43" s="1893">
        <v>1</v>
      </c>
      <c r="BQ43" s="1893">
        <v>1</v>
      </c>
      <c r="BR43" s="1893">
        <v>1</v>
      </c>
      <c r="BS43" s="1893">
        <v>1</v>
      </c>
      <c r="BU43" s="2276" t="str" cm="1">
        <f t="array" aca="1" ref="BU43" ca="1">IFERROR(IF(Z43="","",_xldudf_CX_PUSH($Z43,CX_ENTITY,$B43,val_asOfDate,,,)),"")</f>
        <v/>
      </c>
      <c r="BV43" s="2276" t="str" cm="1">
        <f t="array" aca="1" ref="BV43" ca="1">IFERROR(IF(AC43="","",_xldudf_CX_PUSH($AC43,CX_ENTITY,$D43,val_asOfDate,,,)),"")</f>
        <v/>
      </c>
      <c r="BW43" s="2276" t="str" cm="1">
        <f t="array" aca="1" ref="BW43" ca="1">IFERROR(IF(Z43="","",_xldudf_CX_PUSH($Z43,CX_ENTITY,$B43,EOMONTH(val_asOfDate,1),,,)),"")</f>
        <v/>
      </c>
      <c r="BX43" s="2276" t="str" cm="1">
        <f t="array" aca="1" ref="BX43" ca="1">IFERROR(IF(AC43="","",_xldudf_CX_PUSH($AC43,CX_ENTITY,$D43,EOMONTH(val_asOfDate,1),,)),"")</f>
        <v/>
      </c>
      <c r="BY43" s="2276" t="str" cm="1">
        <f t="array" aca="1" ref="BY43" ca="1">IFERROR(IF(AD43="","",_xldudf_CX_PUSH($AD43,CX_ENTITY,$E43,val_asOfDate,,,)),"")</f>
        <v/>
      </c>
      <c r="BZ43" s="2276" t="str" cm="1">
        <f t="array" aca="1" ref="BZ43" ca="1">IFERROR(IF(AD43="","",_xldudf_CX_PUSH($AD43,CX_ENTITY,$E43,EOMONTH(val_asOfDate,1),,)),"")</f>
        <v/>
      </c>
      <c r="CA43" s="1879" t="str" cm="1">
        <f t="array" aca="1" ref="CA43" ca="1">IFERROR(IF(AE43="","",_xldudf_CX_PUSH($AE43,CX_ENTITY,$G43,val_asOfDate,,,)),"")</f>
        <v/>
      </c>
      <c r="CB43" s="1879" t="str" cm="1">
        <f t="array" aca="1" ref="CB43" ca="1">IFERROR(IF(AE43="","",_xldudf_CX_PUSH($AE43,CX_ENTITY,$G43,EOMONTH(val_asOfDate,1),,,)),"")</f>
        <v/>
      </c>
      <c r="CC43" s="1879" t="str" cm="1">
        <f t="array" aca="1" ref="CC43" ca="1">IFERROR(IF(AF43="","",_xldudf_CX_PUSH($AF43,CX_ENTITY,$H43,val_asOfDate,,,)),"")</f>
        <v/>
      </c>
      <c r="CD43" s="1879" t="str" cm="1">
        <f t="array" aca="1" ref="CD43" ca="1">IFERROR(IF(AF43="","",_xldudf_CX_PUSH($AF43,CX_ENTITY,$H43,EOMONTH(val_asOfDate,1),,,)),"")</f>
        <v/>
      </c>
      <c r="CE43" s="1883" t="str" cm="1">
        <f t="array" aca="1" ref="CE43" ca="1">IFERROR(
  IF($Z43="","",
    IF($J43=3,
      _xldudf_CX_PUSH(AI43*fxVal_normal,CX_ENTITY,$F43,AI$15,$X$15,AI$13),
      _xldudf_CX_PUSH(AI43,CX_ENTITY,$F43,AI$15,$X$15,AI$13)
    )
  ),
"")</f>
        <v/>
      </c>
      <c r="CF43" s="1883" t="str" cm="1">
        <f t="array" aca="1" ref="CF43" ca="1">IFERROR(
  IF($Z43="","",
    IF($J43=3,
      _xldudf_CX_PUSH(AJ43*fxVal_normal,CX_ENTITY,$F43,AJ$15,$X$15,AJ$13),
      _xldudf_CX_PUSH(AJ43,CX_ENTITY,$F43,AJ$15,$X$15,AJ$13)
    )
  ),
"")</f>
        <v/>
      </c>
      <c r="CG43" s="1883" t="str" cm="1">
        <f t="array" aca="1" ref="CG43" ca="1">IFERROR(
  IF($Z43="","",
    IF($J43=3,
      _xldudf_CX_PUSH(AK43*fxVal_normal,CX_ENTITY,$F43,AK$15,$X$15,AK$13),
      _xldudf_CX_PUSH(AK43,CX_ENTITY,$F43,AK$15,$X$15,AK$13)
    )
  ),
"")</f>
        <v/>
      </c>
      <c r="CH43" s="1883" t="str" cm="1">
        <f t="array" aca="1" ref="CH43" ca="1">IFERROR(
  IF($Z43="","",
    IF($J43=3,
      _xldudf_CX_PUSH(AL43*fxVal_normal,CX_ENTITY,$F43,AL$15,$X$15,AL$13),
      _xldudf_CX_PUSH(AL43,CX_ENTITY,$F43,AL$15,$X$15,AL$13)
    )
  ),
"")</f>
        <v/>
      </c>
      <c r="CI43" s="1883" t="str" cm="1">
        <f t="array" aca="1" ref="CI43" ca="1">IFERROR(
  IF($Z43="","",
    IF($J43=3,
      _xldudf_CX_PUSH(AM43*fxVal_normal,CX_ENTITY,$F43,AM$15,$X$15,AM$13),
      _xldudf_CX_PUSH(AM43,CX_ENTITY,$F43,AM$15,$X$15,AM$13)
    )
  ),
"")</f>
        <v/>
      </c>
      <c r="CJ43" s="1883" t="str" cm="1">
        <f t="array" aca="1" ref="CJ43" ca="1">IFERROR(
  IF($Z43="","",
    IF($J43=3,
      _xldudf_CX_PUSH(AN43*fxVal_normal,CX_ENTITY,$F43,AN$15,$X$15,AN$13),
      _xldudf_CX_PUSH(AN43,CX_ENTITY,$F43,AN$15,$X$15,AN$13)
    )
  ),
"")</f>
        <v/>
      </c>
      <c r="CK43" s="1883" t="str" cm="1">
        <f t="array" aca="1" ref="CK43" ca="1">IFERROR(
  IF($Z43="","",
    IF($J43=3,
      _xldudf_CX_PUSH(AO43*fxVal_normal,CX_ENTITY,$F43,AO$15,$X$15,AO$13),
      _xldudf_CX_PUSH(AO43,CX_ENTITY,$F43,AO$15,$X$15,AO$13)
    )
  ),
"")</f>
        <v/>
      </c>
      <c r="CL43" s="1883" t="str" cm="1">
        <f t="array" aca="1" ref="CL43" ca="1">IFERROR(
  IF($Z43="","",
    IF($J43=3,
      _xldudf_CX_PUSH(AP43*fxVal_normal,CX_ENTITY,$F43,AP$15,$X$15,AP$13),
      _xldudf_CX_PUSH(AP43,CX_ENTITY,$F43,AP$15,$X$15,AP$13)
    )
  ),
"")</f>
        <v/>
      </c>
      <c r="CM43" s="1883" t="str" cm="1">
        <f t="array" aca="1" ref="CM43" ca="1">IFERROR(
  IF($Z43="","",
    IF($J43=3,
      _xldudf_CX_PUSH(AQ43*fxVal_normal,CX_ENTITY,$F43,AQ$15,$X$15,AQ$13),
      _xldudf_CX_PUSH(AQ43,CX_ENTITY,$F43,AQ$15,$X$15,AQ$13)
    )
  ),
"")</f>
        <v/>
      </c>
      <c r="CN43" s="1883" t="str" cm="1">
        <f t="array" aca="1" ref="CN43" ca="1">IFERROR(
  IF($Z43="","",
    IF($J43=3,
      _xldudf_CX_PUSH(AR43*fxVal_normal,CX_ENTITY,$F43,AR$15,$X$15,AR$13),
      _xldudf_CX_PUSH(AR43,CX_ENTITY,$F43,AR$15,$X$15,AR$13)
    )
  ),
"")</f>
        <v/>
      </c>
      <c r="CO43" s="1883" t="str" cm="1">
        <f t="array" aca="1" ref="CO43" ca="1">IFERROR(
  IF($Z43="","",
    IF($J43=3,
      _xldudf_CX_PUSH(AS43*fxVal_normal,CX_ENTITY,$F43,AS$15,$X$15,AS$13),
      _xldudf_CX_PUSH(AS43,CX_ENTITY,$F43,AS$15,$X$15,AS$13)
    )
  ),
"")</f>
        <v/>
      </c>
      <c r="CP43" s="1883" t="str" cm="1">
        <f t="array" aca="1" ref="CP43" ca="1">IFERROR(
  IF($Z43="","",
    IF($J43=3,
      _xldudf_CX_PUSH(AT43*fxVal_normal,CX_ENTITY,$F43,AT$15,$X$15,AT$13),
      _xldudf_CX_PUSH(AT43,CX_ENTITY,$F43,AT$15,$X$15,AT$13)
    )
  ),
"")</f>
        <v/>
      </c>
      <c r="CQ43" s="1883" t="str" cm="1">
        <f t="array" aca="1" ref="CQ43" ca="1">IFERROR(
  IF($Z43="","",
    IF($J43=3,
      _xldudf_CX_PUSH(AU43*fxVal_normal,CX_ENTITY,$F43,AU$15,$X$15,AU$13),
      _xldudf_CX_PUSH(AU43,CX_ENTITY,$F43,AU$15,$X$15,AU$13)
    )
  ),
"")</f>
        <v/>
      </c>
      <c r="CR43" s="1883" t="str" cm="1">
        <f t="array" aca="1" ref="CR43" ca="1">IFERROR(
  IF($Z43="","",
    IF($J43=3,
      _xldudf_CX_PUSH(AV43*fxVal_normal,CX_ENTITY,$F43,AV$15,$X$15,AV$13),
      _xldudf_CX_PUSH(AV43,CX_ENTITY,$F43,AV$15,$X$15,AV$13)
    )
  ),
"")</f>
        <v/>
      </c>
      <c r="CS43" s="1883" t="str" cm="1">
        <f t="array" aca="1" ref="CS43" ca="1">IFERROR(
  IF($Z43="","",
    IF($J43=3,
      _xldudf_CX_PUSH(AW43*fxVal_normal,CX_ENTITY,$F43,AW$15,$X$15,AW$13),
      _xldudf_CX_PUSH(AW43,CX_ENTITY,$F43,AW$15,$X$15,AW$13)
    )
  ),
"")</f>
        <v/>
      </c>
      <c r="CT43" s="1883" t="str" cm="1">
        <f t="array" aca="1" ref="CT43" ca="1">IFERROR(
  IF($Z43="","",
    IF($J43=3,
      _xldudf_CX_PUSH(AX43*fxVal_normal,CX_ENTITY,$F43,AX$15,$X$15,AX$13),
      _xldudf_CX_PUSH(AX43,CX_ENTITY,$F43,AX$15,$X$15,AX$13)
    )
  ),
"")</f>
        <v/>
      </c>
      <c r="CU43" s="1883" t="str" cm="1">
        <f t="array" aca="1" ref="CU43" ca="1">IFERROR(
  IF($Z43="","",
    IF($J43=3,
      _xldudf_CX_PUSH(AY43*fxVal_normal,CX_ENTITY,$F43,AY$15,$X$15,AY$13),
      _xldudf_CX_PUSH(AY43,CX_ENTITY,$F43,AY$15,$X$15,AY$13)
    )
  ),
"")</f>
        <v/>
      </c>
      <c r="CV43" s="1883" t="str" cm="1">
        <f t="array" aca="1" ref="CV43" ca="1">IFERROR(
  IF($Z43="","",
    IF($J43=3,
      _xldudf_CX_PUSH(AZ43*fxVal_normal,CX_ENTITY,$F43,AZ$15,$X$15,AZ$13),
      _xldudf_CX_PUSH(AZ43,CX_ENTITY,$F43,AZ$15,$X$15,AZ$13)
    )
  ),
"")</f>
        <v/>
      </c>
      <c r="CW43" s="1883" t="str" cm="1">
        <f t="array" aca="1" ref="CW43" ca="1">IFERROR(
  IF($Z43="","",
    IF($J43=3,
      _xldudf_CX_PUSH(BA43*fxVal_normal,CX_ENTITY,$F43,BA$15,$X$15,BA$13),
      _xldudf_CX_PUSH(BA43,CX_ENTITY,$F43,BA$15,$X$15,BA$13)
    )
  ),
"")</f>
        <v/>
      </c>
      <c r="CX43" s="1883" t="str" cm="1">
        <f t="array" aca="1" ref="CX43" ca="1">IFERROR(
  IF($Z43="","",
    IF($J43=3,
      _xldudf_CX_PUSH(BB43*fxVal_normal,CX_ENTITY,$F43,BB$15,$X$15,BB$13),
      _xldudf_CX_PUSH(BB43,CX_ENTITY,$F43,BB$15,$X$15,BB$13)
    )
  ),
"")</f>
        <v/>
      </c>
      <c r="CY43" s="1883" t="str" cm="1">
        <f t="array" aca="1" ref="CY43" ca="1">IFERROR(
  IF($Z43="","",
    IF($J43=3,
      _xldudf_CX_PUSH(BC43*fxVal_normal,CX_ENTITY,$F43,BC$15,$X$15,BC$13),
      _xldudf_CX_PUSH(BC43,CX_ENTITY,$F43,BC$15,$X$15,BC$13)
    )
  ),
"")</f>
        <v/>
      </c>
      <c r="CZ43" s="1883" t="str" cm="1">
        <f t="array" aca="1" ref="CZ43" ca="1">IFERROR(
  IF($Z43="","",
    IF($J43=3,
      _xldudf_CX_PUSH(BD43*fxVal_normal,CX_ENTITY,$F43,BD$15,$X$15,BD$13),
      _xldudf_CX_PUSH(BD43,CX_ENTITY,$F43,BD$15,$X$15,BD$13)
    )
  ),
"")</f>
        <v/>
      </c>
      <c r="DA43" s="1883" t="str" cm="1">
        <f t="array" aca="1" ref="DA43" ca="1">IFERROR(
  IF($Z43="","",
    IF($J43=3,
      _xldudf_CX_PUSH(BE43*fxVal_normal,CX_ENTITY,$F43,BE$15,$X$15,BE$13),
      _xldudf_CX_PUSH(BE43,CX_ENTITY,$F43,BE$15,$X$15,BE$13)
    )
  ),
"")</f>
        <v/>
      </c>
      <c r="DB43" s="1883" t="str" cm="1">
        <f t="array" aca="1" ref="DB43" ca="1">IFERROR(
  IF($Z43="","",
    IF($J43=3,
      _xldudf_CX_PUSH(BF43*fxVal_normal,CX_ENTITY,$F43,BF$15,$X$15,BF$13),
      _xldudf_CX_PUSH(BF43,CX_ENTITY,$F43,BF$15,$X$15,BF$13)
    )
  ),
"")</f>
        <v/>
      </c>
      <c r="DC43" s="1883" t="str" cm="1">
        <f t="array" aca="1" ref="DC43" ca="1">IFERROR(
  IF($Z43="","",
    IF($J43=3,
      _xldudf_CX_PUSH(BG43*fxVal_normal,CX_ENTITY,$F43,BG$15,$X$15,BG$13),
      _xldudf_CX_PUSH(BG43,CX_ENTITY,$F43,BG$15,$X$15,BG$13)
    )
  ),
"")</f>
        <v/>
      </c>
      <c r="DD43" s="1883" t="str" cm="1">
        <f t="array" aca="1" ref="DD43" ca="1">IFERROR(
  IF($Z43="","",
    IF($J43=3,
      _xldudf_CX_PUSH(BH43*fxVal_normal,CX_ENTITY,$F43,BH$15,$X$15,BH$13),
      _xldudf_CX_PUSH(BH43,CX_ENTITY,$F43,BH$15,$X$15,BH$13)
    )
  ),
"")</f>
        <v/>
      </c>
      <c r="DE43" s="1883" t="str" cm="1">
        <f t="array" aca="1" ref="DE43" ca="1">IFERROR(
  IF($Z43="","",
    IF($J43=3,
      _xldudf_CX_PUSH(BI43*fxVal_normal,CX_ENTITY,$F43,BI$15,$X$15,BI$13),
      _xldudf_CX_PUSH(BI43,CX_ENTITY,$F43,BI$15,$X$15,BI$13)
    )
  ),
"")</f>
        <v/>
      </c>
      <c r="DF43" s="1883" t="str" cm="1">
        <f t="array" aca="1" ref="DF43" ca="1">IFERROR(
  IF($Z43="","",
    IF($J43=3,
      _xldudf_CX_PUSH(BJ43*fxVal_normal,CX_ENTITY,$F43,BJ$15,$X$15,BJ$13),
      _xldudf_CX_PUSH(BJ43,CX_ENTITY,$F43,BJ$15,$X$15,BJ$13)
    )
  ),
"")</f>
        <v/>
      </c>
      <c r="DG43" s="1883" t="str" cm="1">
        <f t="array" aca="1" ref="DG43" ca="1">IFERROR(
  IF($Z43="","",
    IF($J43=3,
      _xldudf_CX_PUSH(BK43*fxVal_normal,CX_ENTITY,$F43,BK$15,$X$15,BK$13),
      _xldudf_CX_PUSH(BK43,CX_ENTITY,$F43,BK$15,$X$15,BK$13)
    )
  ),
"")</f>
        <v/>
      </c>
      <c r="DH43" s="1883" t="str" cm="1">
        <f t="array" aca="1" ref="DH43" ca="1">IFERROR(
  IF($Z43="","",
    IF($J43=3,
      _xldudf_CX_PUSH(BL43*fxVal_normal,CX_ENTITY,$F43,BL$15,$X$15,BL$13),
      _xldudf_CX_PUSH(BL43,CX_ENTITY,$F43,BL$15,$X$15,BL$13)
    )
  ),
"")</f>
        <v/>
      </c>
      <c r="DI43" s="1883" t="str" cm="1">
        <f t="array" aca="1" ref="DI43" ca="1">IFERROR(
  IF($Z43="","",
    IF($J43=3,
      _xldudf_CX_PUSH(BM43*fxVal_normal,CX_ENTITY,$F43,BM$15,$X$15,BM$13),
      _xldudf_CX_PUSH(BM43,CX_ENTITY,$F43,BM$15,$X$15,BM$13)
    )
  ),
"")</f>
        <v/>
      </c>
      <c r="DJ43" s="1883" t="str" cm="1">
        <f t="array" aca="1" ref="DJ43" ca="1">IFERROR(
  IF($Z43="","",
    IF($J43=3,
      _xldudf_CX_PUSH(BN43*fxVal_normal,CX_ENTITY,$F43,BN$15,$X$15,BN$13),
      _xldudf_CX_PUSH(BN43,CX_ENTITY,$F43,BN$15,$X$15,BN$13)
    )
  ),
"")</f>
        <v/>
      </c>
      <c r="DK43" s="1883" t="str" cm="1">
        <f t="array" aca="1" ref="DK43" ca="1">IFERROR(
  IF($Z43="","",
    IF($J43=3,
      _xldudf_CX_PUSH(BO43*fxVal_normal,CX_ENTITY,$F43,BO$15,$X$15,BO$13),
      _xldudf_CX_PUSH(BO43,CX_ENTITY,$F43,BO$15,$X$15,BO$13)
    )
  ),
"")</f>
        <v/>
      </c>
      <c r="DL43" s="1883" t="str" cm="1">
        <f t="array" aca="1" ref="DL43" ca="1">IFERROR(
  IF($Z43="","",
    IF($J43=3,
      _xldudf_CX_PUSH(BP43*fxVal_normal,CX_ENTITY,$F43,BP$15,$X$15,BP$13),
      _xldudf_CX_PUSH(BP43,CX_ENTITY,$F43,BP$15,$X$15,BP$13)
    )
  ),
"")</f>
        <v/>
      </c>
      <c r="DM43" s="1883" t="str" cm="1">
        <f t="array" aca="1" ref="DM43" ca="1">IFERROR(
  IF($Z43="","",
    IF($J43=3,
      _xldudf_CX_PUSH(BQ43*fxVal_normal,CX_ENTITY,$F43,BQ$15,$X$15,BQ$13),
      _xldudf_CX_PUSH(BQ43,CX_ENTITY,$F43,BQ$15,$X$15,BQ$13)
    )
  ),
"")</f>
        <v/>
      </c>
      <c r="DN43" s="1883" t="str" cm="1">
        <f t="array" aca="1" ref="DN43" ca="1">IFERROR(
  IF($Z43="","",
    IF($J43=3,
      _xldudf_CX_PUSH(BR43*fxVal_normal,CX_ENTITY,$F43,BR$15,$X$15,BR$13),
      _xldudf_CX_PUSH(BR43,CX_ENTITY,$F43,BR$15,$X$15,BR$13)
    )
  ),
"")</f>
        <v/>
      </c>
      <c r="DO43" s="1883" t="str" cm="1">
        <f t="array" aca="1" ref="DO43" ca="1">IFERROR(
  IF($Z43="","",
    IF($J43=3,
      _xldudf_CX_PUSH(BS43*fxVal_normal,CX_ENTITY,$F43,BS$15,$X$15,BS$13),
      _xldudf_CX_PUSH(BS43,CX_ENTITY,$F43,BS$15,$X$15,BS$13)
    )
  ),
"")</f>
        <v/>
      </c>
    </row>
    <row r="44" spans="1:119" ht="33" customHeight="1">
      <c r="A44" s="32"/>
      <c r="B44" s="580" t="s">
        <v>388</v>
      </c>
      <c r="C44" s="1885" t="s">
        <v>389</v>
      </c>
      <c r="D44" s="1885" t="s">
        <v>390</v>
      </c>
      <c r="E44" s="1885" t="s">
        <v>391</v>
      </c>
      <c r="F44" s="1885" t="s">
        <v>392</v>
      </c>
      <c r="G44" s="574" t="s">
        <v>393</v>
      </c>
      <c r="H44" s="574" t="s">
        <v>394</v>
      </c>
      <c r="I44" s="401">
        <v>0</v>
      </c>
      <c r="J44" s="401">
        <f t="shared" si="1"/>
        <v>0</v>
      </c>
      <c r="K44" s="401"/>
      <c r="O44" s="158"/>
      <c r="P44" s="2"/>
      <c r="Q44" s="52"/>
      <c r="R44" s="2"/>
      <c r="S44" s="89"/>
      <c r="T44" s="1835"/>
      <c r="U44" s="1835"/>
      <c r="V44" s="39"/>
      <c r="X44" s="1070">
        <v>1</v>
      </c>
      <c r="Y44" s="708"/>
      <c r="Z44" s="1567">
        <v>2</v>
      </c>
      <c r="AA44" s="198">
        <v>-1</v>
      </c>
      <c r="AB44" s="198"/>
      <c r="AC44" s="1891">
        <v>2</v>
      </c>
      <c r="AD44" s="1569">
        <v>2</v>
      </c>
      <c r="AE44" s="1891">
        <v>2</v>
      </c>
      <c r="AF44" s="1567">
        <v>2</v>
      </c>
      <c r="AG44" s="1568"/>
      <c r="AH44" s="1830"/>
      <c r="AI44" s="1893">
        <v>1</v>
      </c>
      <c r="AJ44" s="1893">
        <v>1</v>
      </c>
      <c r="AK44" s="1893">
        <v>1</v>
      </c>
      <c r="AL44" s="1893">
        <v>1</v>
      </c>
      <c r="AM44" s="1893">
        <v>1</v>
      </c>
      <c r="AN44" s="1893">
        <v>1</v>
      </c>
      <c r="AO44" s="1893">
        <v>1</v>
      </c>
      <c r="AP44" s="1893">
        <v>1</v>
      </c>
      <c r="AQ44" s="1893">
        <v>1</v>
      </c>
      <c r="AR44" s="1893">
        <v>1</v>
      </c>
      <c r="AS44" s="1893">
        <v>1</v>
      </c>
      <c r="AT44" s="1893">
        <v>1</v>
      </c>
      <c r="AU44" s="1893">
        <v>1</v>
      </c>
      <c r="AV44" s="1893">
        <v>1</v>
      </c>
      <c r="AW44" s="1893">
        <v>1</v>
      </c>
      <c r="AX44" s="1893">
        <v>1</v>
      </c>
      <c r="AY44" s="1893">
        <v>1</v>
      </c>
      <c r="AZ44" s="1893">
        <v>1</v>
      </c>
      <c r="BA44" s="1893">
        <v>1</v>
      </c>
      <c r="BB44" s="1893">
        <v>1</v>
      </c>
      <c r="BC44" s="1893">
        <v>1</v>
      </c>
      <c r="BD44" s="1893">
        <v>1</v>
      </c>
      <c r="BE44" s="1893">
        <v>1</v>
      </c>
      <c r="BF44" s="1893">
        <v>1</v>
      </c>
      <c r="BG44" s="1893">
        <v>1</v>
      </c>
      <c r="BH44" s="1893">
        <v>1</v>
      </c>
      <c r="BI44" s="1893">
        <v>1</v>
      </c>
      <c r="BJ44" s="1893">
        <v>1</v>
      </c>
      <c r="BK44" s="1893">
        <v>1</v>
      </c>
      <c r="BL44" s="1893">
        <v>1</v>
      </c>
      <c r="BM44" s="1893">
        <v>1</v>
      </c>
      <c r="BN44" s="1893">
        <v>1</v>
      </c>
      <c r="BO44" s="1893">
        <v>1</v>
      </c>
      <c r="BP44" s="1893">
        <v>1</v>
      </c>
      <c r="BQ44" s="1893">
        <v>1</v>
      </c>
      <c r="BR44" s="1893">
        <v>1</v>
      </c>
      <c r="BS44" s="1893">
        <v>1</v>
      </c>
      <c r="BU44" s="2276" t="str" cm="1">
        <f t="array" aca="1" ref="BU44" ca="1">IFERROR(IF(Z44="","",_xldudf_CX_PUSH($Z44,CX_ENTITY,$B44,val_asOfDate,,,)),"")</f>
        <v/>
      </c>
      <c r="BV44" s="2276" t="str" cm="1">
        <f t="array" aca="1" ref="BV44" ca="1">IFERROR(IF(AC44="","",_xldudf_CX_PUSH($AC44,CX_ENTITY,$D44,val_asOfDate,,,)),"")</f>
        <v/>
      </c>
      <c r="BW44" s="2276" t="str" cm="1">
        <f t="array" aca="1" ref="BW44" ca="1">IFERROR(IF(Z44="","",_xldudf_CX_PUSH($Z44,CX_ENTITY,$B44,EOMONTH(val_asOfDate,1),,,)),"")</f>
        <v/>
      </c>
      <c r="BX44" s="2276" t="str" cm="1">
        <f t="array" aca="1" ref="BX44" ca="1">IFERROR(IF(AC44="","",_xldudf_CX_PUSH($AC44,CX_ENTITY,$D44,EOMONTH(val_asOfDate,1),,)),"")</f>
        <v/>
      </c>
      <c r="BY44" s="2276" t="str" cm="1">
        <f t="array" aca="1" ref="BY44" ca="1">IFERROR(IF(AD44="","",_xldudf_CX_PUSH($AD44,CX_ENTITY,$E44,val_asOfDate,,,)),"")</f>
        <v/>
      </c>
      <c r="BZ44" s="2276" t="str" cm="1">
        <f t="array" aca="1" ref="BZ44" ca="1">IFERROR(IF(AD44="","",_xldudf_CX_PUSH($AD44,CX_ENTITY,$E44,EOMONTH(val_asOfDate,1),,)),"")</f>
        <v/>
      </c>
      <c r="CA44" s="1879" t="str" cm="1">
        <f t="array" aca="1" ref="CA44" ca="1">IFERROR(IF(AE44="","",_xldudf_CX_PUSH($AE44,CX_ENTITY,$G44,val_asOfDate,,,)),"")</f>
        <v/>
      </c>
      <c r="CB44" s="1879" t="str" cm="1">
        <f t="array" aca="1" ref="CB44" ca="1">IFERROR(IF(AE44="","",_xldudf_CX_PUSH($AE44,CX_ENTITY,$G44,EOMONTH(val_asOfDate,1),,,)),"")</f>
        <v/>
      </c>
      <c r="CC44" s="1879" t="str" cm="1">
        <f t="array" aca="1" ref="CC44" ca="1">IFERROR(IF(AF44="","",_xldudf_CX_PUSH($AF44,CX_ENTITY,$H44,val_asOfDate,,,)),"")</f>
        <v/>
      </c>
      <c r="CD44" s="1879" t="str" cm="1">
        <f t="array" aca="1" ref="CD44" ca="1">IFERROR(IF(AF44="","",_xldudf_CX_PUSH($AF44,CX_ENTITY,$H44,EOMONTH(val_asOfDate,1),,,)),"")</f>
        <v/>
      </c>
      <c r="CE44" s="1883" t="str" cm="1">
        <f t="array" aca="1" ref="CE44" ca="1">IFERROR(
  IF($Z44="","",
    IF($J44=3,
      _xldudf_CX_PUSH(AI44*fxVal_normal,CX_ENTITY,$F44,AI$15,$X$15,AI$13),
      _xldudf_CX_PUSH(AI44,CX_ENTITY,$F44,AI$15,$X$15,AI$13)
    )
  ),
"")</f>
        <v/>
      </c>
      <c r="CF44" s="1883" t="str" cm="1">
        <f t="array" aca="1" ref="CF44" ca="1">IFERROR(
  IF($Z44="","",
    IF($J44=3,
      _xldudf_CX_PUSH(AJ44*fxVal_normal,CX_ENTITY,$F44,AJ$15,$X$15,AJ$13),
      _xldudf_CX_PUSH(AJ44,CX_ENTITY,$F44,AJ$15,$X$15,AJ$13)
    )
  ),
"")</f>
        <v/>
      </c>
      <c r="CG44" s="1883" t="str" cm="1">
        <f t="array" aca="1" ref="CG44" ca="1">IFERROR(
  IF($Z44="","",
    IF($J44=3,
      _xldudf_CX_PUSH(AK44*fxVal_normal,CX_ENTITY,$F44,AK$15,$X$15,AK$13),
      _xldudf_CX_PUSH(AK44,CX_ENTITY,$F44,AK$15,$X$15,AK$13)
    )
  ),
"")</f>
        <v/>
      </c>
      <c r="CH44" s="1883" t="str" cm="1">
        <f t="array" aca="1" ref="CH44" ca="1">IFERROR(
  IF($Z44="","",
    IF($J44=3,
      _xldudf_CX_PUSH(AL44*fxVal_normal,CX_ENTITY,$F44,AL$15,$X$15,AL$13),
      _xldudf_CX_PUSH(AL44,CX_ENTITY,$F44,AL$15,$X$15,AL$13)
    )
  ),
"")</f>
        <v/>
      </c>
      <c r="CI44" s="1883" t="str" cm="1">
        <f t="array" aca="1" ref="CI44" ca="1">IFERROR(
  IF($Z44="","",
    IF($J44=3,
      _xldudf_CX_PUSH(AM44*fxVal_normal,CX_ENTITY,$F44,AM$15,$X$15,AM$13),
      _xldudf_CX_PUSH(AM44,CX_ENTITY,$F44,AM$15,$X$15,AM$13)
    )
  ),
"")</f>
        <v/>
      </c>
      <c r="CJ44" s="1883" t="str" cm="1">
        <f t="array" aca="1" ref="CJ44" ca="1">IFERROR(
  IF($Z44="","",
    IF($J44=3,
      _xldudf_CX_PUSH(AN44*fxVal_normal,CX_ENTITY,$F44,AN$15,$X$15,AN$13),
      _xldudf_CX_PUSH(AN44,CX_ENTITY,$F44,AN$15,$X$15,AN$13)
    )
  ),
"")</f>
        <v/>
      </c>
      <c r="CK44" s="1883" t="str" cm="1">
        <f t="array" aca="1" ref="CK44" ca="1">IFERROR(
  IF($Z44="","",
    IF($J44=3,
      _xldudf_CX_PUSH(AO44*fxVal_normal,CX_ENTITY,$F44,AO$15,$X$15,AO$13),
      _xldudf_CX_PUSH(AO44,CX_ENTITY,$F44,AO$15,$X$15,AO$13)
    )
  ),
"")</f>
        <v/>
      </c>
      <c r="CL44" s="1883" t="str" cm="1">
        <f t="array" aca="1" ref="CL44" ca="1">IFERROR(
  IF($Z44="","",
    IF($J44=3,
      _xldudf_CX_PUSH(AP44*fxVal_normal,CX_ENTITY,$F44,AP$15,$X$15,AP$13),
      _xldudf_CX_PUSH(AP44,CX_ENTITY,$F44,AP$15,$X$15,AP$13)
    )
  ),
"")</f>
        <v/>
      </c>
      <c r="CM44" s="1883" t="str" cm="1">
        <f t="array" aca="1" ref="CM44" ca="1">IFERROR(
  IF($Z44="","",
    IF($J44=3,
      _xldudf_CX_PUSH(AQ44*fxVal_normal,CX_ENTITY,$F44,AQ$15,$X$15,AQ$13),
      _xldudf_CX_PUSH(AQ44,CX_ENTITY,$F44,AQ$15,$X$15,AQ$13)
    )
  ),
"")</f>
        <v/>
      </c>
      <c r="CN44" s="1883" t="str" cm="1">
        <f t="array" aca="1" ref="CN44" ca="1">IFERROR(
  IF($Z44="","",
    IF($J44=3,
      _xldudf_CX_PUSH(AR44*fxVal_normal,CX_ENTITY,$F44,AR$15,$X$15,AR$13),
      _xldudf_CX_PUSH(AR44,CX_ENTITY,$F44,AR$15,$X$15,AR$13)
    )
  ),
"")</f>
        <v/>
      </c>
      <c r="CO44" s="1883" t="str" cm="1">
        <f t="array" aca="1" ref="CO44" ca="1">IFERROR(
  IF($Z44="","",
    IF($J44=3,
      _xldudf_CX_PUSH(AS44*fxVal_normal,CX_ENTITY,$F44,AS$15,$X$15,AS$13),
      _xldudf_CX_PUSH(AS44,CX_ENTITY,$F44,AS$15,$X$15,AS$13)
    )
  ),
"")</f>
        <v/>
      </c>
      <c r="CP44" s="1883" t="str" cm="1">
        <f t="array" aca="1" ref="CP44" ca="1">IFERROR(
  IF($Z44="","",
    IF($J44=3,
      _xldudf_CX_PUSH(AT44*fxVal_normal,CX_ENTITY,$F44,AT$15,$X$15,AT$13),
      _xldudf_CX_PUSH(AT44,CX_ENTITY,$F44,AT$15,$X$15,AT$13)
    )
  ),
"")</f>
        <v/>
      </c>
      <c r="CQ44" s="1883" t="str" cm="1">
        <f t="array" aca="1" ref="CQ44" ca="1">IFERROR(
  IF($Z44="","",
    IF($J44=3,
      _xldudf_CX_PUSH(AU44*fxVal_normal,CX_ENTITY,$F44,AU$15,$X$15,AU$13),
      _xldudf_CX_PUSH(AU44,CX_ENTITY,$F44,AU$15,$X$15,AU$13)
    )
  ),
"")</f>
        <v/>
      </c>
      <c r="CR44" s="1883" t="str" cm="1">
        <f t="array" aca="1" ref="CR44" ca="1">IFERROR(
  IF($Z44="","",
    IF($J44=3,
      _xldudf_CX_PUSH(AV44*fxVal_normal,CX_ENTITY,$F44,AV$15,$X$15,AV$13),
      _xldudf_CX_PUSH(AV44,CX_ENTITY,$F44,AV$15,$X$15,AV$13)
    )
  ),
"")</f>
        <v/>
      </c>
      <c r="CS44" s="1883" t="str" cm="1">
        <f t="array" aca="1" ref="CS44" ca="1">IFERROR(
  IF($Z44="","",
    IF($J44=3,
      _xldudf_CX_PUSH(AW44*fxVal_normal,CX_ENTITY,$F44,AW$15,$X$15,AW$13),
      _xldudf_CX_PUSH(AW44,CX_ENTITY,$F44,AW$15,$X$15,AW$13)
    )
  ),
"")</f>
        <v/>
      </c>
      <c r="CT44" s="1883" t="str" cm="1">
        <f t="array" aca="1" ref="CT44" ca="1">IFERROR(
  IF($Z44="","",
    IF($J44=3,
      _xldudf_CX_PUSH(AX44*fxVal_normal,CX_ENTITY,$F44,AX$15,$X$15,AX$13),
      _xldudf_CX_PUSH(AX44,CX_ENTITY,$F44,AX$15,$X$15,AX$13)
    )
  ),
"")</f>
        <v/>
      </c>
      <c r="CU44" s="1883" t="str" cm="1">
        <f t="array" aca="1" ref="CU44" ca="1">IFERROR(
  IF($Z44="","",
    IF($J44=3,
      _xldudf_CX_PUSH(AY44*fxVal_normal,CX_ENTITY,$F44,AY$15,$X$15,AY$13),
      _xldudf_CX_PUSH(AY44,CX_ENTITY,$F44,AY$15,$X$15,AY$13)
    )
  ),
"")</f>
        <v/>
      </c>
      <c r="CV44" s="1883" t="str" cm="1">
        <f t="array" aca="1" ref="CV44" ca="1">IFERROR(
  IF($Z44="","",
    IF($J44=3,
      _xldudf_CX_PUSH(AZ44*fxVal_normal,CX_ENTITY,$F44,AZ$15,$X$15,AZ$13),
      _xldudf_CX_PUSH(AZ44,CX_ENTITY,$F44,AZ$15,$X$15,AZ$13)
    )
  ),
"")</f>
        <v/>
      </c>
      <c r="CW44" s="1883" t="str" cm="1">
        <f t="array" aca="1" ref="CW44" ca="1">IFERROR(
  IF($Z44="","",
    IF($J44=3,
      _xldudf_CX_PUSH(BA44*fxVal_normal,CX_ENTITY,$F44,BA$15,$X$15,BA$13),
      _xldudf_CX_PUSH(BA44,CX_ENTITY,$F44,BA$15,$X$15,BA$13)
    )
  ),
"")</f>
        <v/>
      </c>
      <c r="CX44" s="1883" t="str" cm="1">
        <f t="array" aca="1" ref="CX44" ca="1">IFERROR(
  IF($Z44="","",
    IF($J44=3,
      _xldudf_CX_PUSH(BB44*fxVal_normal,CX_ENTITY,$F44,BB$15,$X$15,BB$13),
      _xldudf_CX_PUSH(BB44,CX_ENTITY,$F44,BB$15,$X$15,BB$13)
    )
  ),
"")</f>
        <v/>
      </c>
      <c r="CY44" s="1883" t="str" cm="1">
        <f t="array" aca="1" ref="CY44" ca="1">IFERROR(
  IF($Z44="","",
    IF($J44=3,
      _xldudf_CX_PUSH(BC44*fxVal_normal,CX_ENTITY,$F44,BC$15,$X$15,BC$13),
      _xldudf_CX_PUSH(BC44,CX_ENTITY,$F44,BC$15,$X$15,BC$13)
    )
  ),
"")</f>
        <v/>
      </c>
      <c r="CZ44" s="1883" t="str" cm="1">
        <f t="array" aca="1" ref="CZ44" ca="1">IFERROR(
  IF($Z44="","",
    IF($J44=3,
      _xldudf_CX_PUSH(BD44*fxVal_normal,CX_ENTITY,$F44,BD$15,$X$15,BD$13),
      _xldudf_CX_PUSH(BD44,CX_ENTITY,$F44,BD$15,$X$15,BD$13)
    )
  ),
"")</f>
        <v/>
      </c>
      <c r="DA44" s="1883" t="str" cm="1">
        <f t="array" aca="1" ref="DA44" ca="1">IFERROR(
  IF($Z44="","",
    IF($J44=3,
      _xldudf_CX_PUSH(BE44*fxVal_normal,CX_ENTITY,$F44,BE$15,$X$15,BE$13),
      _xldudf_CX_PUSH(BE44,CX_ENTITY,$F44,BE$15,$X$15,BE$13)
    )
  ),
"")</f>
        <v/>
      </c>
      <c r="DB44" s="1883" t="str" cm="1">
        <f t="array" aca="1" ref="DB44" ca="1">IFERROR(
  IF($Z44="","",
    IF($J44=3,
      _xldudf_CX_PUSH(BF44*fxVal_normal,CX_ENTITY,$F44,BF$15,$X$15,BF$13),
      _xldudf_CX_PUSH(BF44,CX_ENTITY,$F44,BF$15,$X$15,BF$13)
    )
  ),
"")</f>
        <v/>
      </c>
      <c r="DC44" s="1883" t="str" cm="1">
        <f t="array" aca="1" ref="DC44" ca="1">IFERROR(
  IF($Z44="","",
    IF($J44=3,
      _xldudf_CX_PUSH(BG44*fxVal_normal,CX_ENTITY,$F44,BG$15,$X$15,BG$13),
      _xldudf_CX_PUSH(BG44,CX_ENTITY,$F44,BG$15,$X$15,BG$13)
    )
  ),
"")</f>
        <v/>
      </c>
      <c r="DD44" s="1883" t="str" cm="1">
        <f t="array" aca="1" ref="DD44" ca="1">IFERROR(
  IF($Z44="","",
    IF($J44=3,
      _xldudf_CX_PUSH(BH44*fxVal_normal,CX_ENTITY,$F44,BH$15,$X$15,BH$13),
      _xldudf_CX_PUSH(BH44,CX_ENTITY,$F44,BH$15,$X$15,BH$13)
    )
  ),
"")</f>
        <v/>
      </c>
      <c r="DE44" s="1883" t="str" cm="1">
        <f t="array" aca="1" ref="DE44" ca="1">IFERROR(
  IF($Z44="","",
    IF($J44=3,
      _xldudf_CX_PUSH(BI44*fxVal_normal,CX_ENTITY,$F44,BI$15,$X$15,BI$13),
      _xldudf_CX_PUSH(BI44,CX_ENTITY,$F44,BI$15,$X$15,BI$13)
    )
  ),
"")</f>
        <v/>
      </c>
      <c r="DF44" s="1883" t="str" cm="1">
        <f t="array" aca="1" ref="DF44" ca="1">IFERROR(
  IF($Z44="","",
    IF($J44=3,
      _xldudf_CX_PUSH(BJ44*fxVal_normal,CX_ENTITY,$F44,BJ$15,$X$15,BJ$13),
      _xldudf_CX_PUSH(BJ44,CX_ENTITY,$F44,BJ$15,$X$15,BJ$13)
    )
  ),
"")</f>
        <v/>
      </c>
      <c r="DG44" s="1883" t="str" cm="1">
        <f t="array" aca="1" ref="DG44" ca="1">IFERROR(
  IF($Z44="","",
    IF($J44=3,
      _xldudf_CX_PUSH(BK44*fxVal_normal,CX_ENTITY,$F44,BK$15,$X$15,BK$13),
      _xldudf_CX_PUSH(BK44,CX_ENTITY,$F44,BK$15,$X$15,BK$13)
    )
  ),
"")</f>
        <v/>
      </c>
      <c r="DH44" s="1883" t="str" cm="1">
        <f t="array" aca="1" ref="DH44" ca="1">IFERROR(
  IF($Z44="","",
    IF($J44=3,
      _xldudf_CX_PUSH(BL44*fxVal_normal,CX_ENTITY,$F44,BL$15,$X$15,BL$13),
      _xldudf_CX_PUSH(BL44,CX_ENTITY,$F44,BL$15,$X$15,BL$13)
    )
  ),
"")</f>
        <v/>
      </c>
      <c r="DI44" s="1883" t="str" cm="1">
        <f t="array" aca="1" ref="DI44" ca="1">IFERROR(
  IF($Z44="","",
    IF($J44=3,
      _xldudf_CX_PUSH(BM44*fxVal_normal,CX_ENTITY,$F44,BM$15,$X$15,BM$13),
      _xldudf_CX_PUSH(BM44,CX_ENTITY,$F44,BM$15,$X$15,BM$13)
    )
  ),
"")</f>
        <v/>
      </c>
      <c r="DJ44" s="1883" t="str" cm="1">
        <f t="array" aca="1" ref="DJ44" ca="1">IFERROR(
  IF($Z44="","",
    IF($J44=3,
      _xldudf_CX_PUSH(BN44*fxVal_normal,CX_ENTITY,$F44,BN$15,$X$15,BN$13),
      _xldudf_CX_PUSH(BN44,CX_ENTITY,$F44,BN$15,$X$15,BN$13)
    )
  ),
"")</f>
        <v/>
      </c>
      <c r="DK44" s="1883" t="str" cm="1">
        <f t="array" aca="1" ref="DK44" ca="1">IFERROR(
  IF($Z44="","",
    IF($J44=3,
      _xldudf_CX_PUSH(BO44*fxVal_normal,CX_ENTITY,$F44,BO$15,$X$15,BO$13),
      _xldudf_CX_PUSH(BO44,CX_ENTITY,$F44,BO$15,$X$15,BO$13)
    )
  ),
"")</f>
        <v/>
      </c>
      <c r="DL44" s="1883" t="str" cm="1">
        <f t="array" aca="1" ref="DL44" ca="1">IFERROR(
  IF($Z44="","",
    IF($J44=3,
      _xldudf_CX_PUSH(BP44*fxVal_normal,CX_ENTITY,$F44,BP$15,$X$15,BP$13),
      _xldudf_CX_PUSH(BP44,CX_ENTITY,$F44,BP$15,$X$15,BP$13)
    )
  ),
"")</f>
        <v/>
      </c>
      <c r="DM44" s="1883" t="str" cm="1">
        <f t="array" aca="1" ref="DM44" ca="1">IFERROR(
  IF($Z44="","",
    IF($J44=3,
      _xldudf_CX_PUSH(BQ44*fxVal_normal,CX_ENTITY,$F44,BQ$15,$X$15,BQ$13),
      _xldudf_CX_PUSH(BQ44,CX_ENTITY,$F44,BQ$15,$X$15,BQ$13)
    )
  ),
"")</f>
        <v/>
      </c>
      <c r="DN44" s="1883" t="str" cm="1">
        <f t="array" aca="1" ref="DN44" ca="1">IFERROR(
  IF($Z44="","",
    IF($J44=3,
      _xldudf_CX_PUSH(BR44*fxVal_normal,CX_ENTITY,$F44,BR$15,$X$15,BR$13),
      _xldudf_CX_PUSH(BR44,CX_ENTITY,$F44,BR$15,$X$15,BR$13)
    )
  ),
"")</f>
        <v/>
      </c>
      <c r="DO44" s="1883" t="str" cm="1">
        <f t="array" aca="1" ref="DO44" ca="1">IFERROR(
  IF($Z44="","",
    IF($J44=3,
      _xldudf_CX_PUSH(BS44*fxVal_normal,CX_ENTITY,$F44,BS$15,$X$15,BS$13),
      _xldudf_CX_PUSH(BS44,CX_ENTITY,$F44,BS$15,$X$15,BS$13)
    )
  ),
"")</f>
        <v/>
      </c>
    </row>
    <row r="45" spans="1:119" ht="33" customHeight="1">
      <c r="A45" s="32"/>
      <c r="B45" s="580" t="s">
        <v>395</v>
      </c>
      <c r="C45" s="1885" t="s">
        <v>396</v>
      </c>
      <c r="D45" s="1885" t="s">
        <v>397</v>
      </c>
      <c r="E45" s="1885" t="s">
        <v>398</v>
      </c>
      <c r="F45" s="1885" t="s">
        <v>399</v>
      </c>
      <c r="G45" s="574" t="s">
        <v>400</v>
      </c>
      <c r="H45" s="574" t="s">
        <v>401</v>
      </c>
      <c r="I45" s="401">
        <v>1</v>
      </c>
      <c r="J45" s="401">
        <f t="shared" si="1"/>
        <v>0</v>
      </c>
      <c r="K45" s="401"/>
      <c r="O45" s="158"/>
      <c r="P45" s="2"/>
      <c r="Q45" s="52"/>
      <c r="R45" s="2"/>
      <c r="S45" s="89"/>
      <c r="T45" s="1835"/>
      <c r="U45" s="1835"/>
      <c r="V45" s="39"/>
      <c r="X45" s="1070">
        <v>1</v>
      </c>
      <c r="Y45" s="708"/>
      <c r="Z45" s="1567">
        <v>2</v>
      </c>
      <c r="AA45" s="198">
        <v>-1</v>
      </c>
      <c r="AB45" s="198"/>
      <c r="AC45" s="1891">
        <v>2</v>
      </c>
      <c r="AD45" s="1569">
        <v>2</v>
      </c>
      <c r="AE45" s="1891">
        <v>2</v>
      </c>
      <c r="AF45" s="1567">
        <v>2</v>
      </c>
      <c r="AG45" s="1568"/>
      <c r="AH45" s="1830"/>
      <c r="AI45" s="1893">
        <v>1</v>
      </c>
      <c r="AJ45" s="1893">
        <v>1</v>
      </c>
      <c r="AK45" s="1893">
        <v>1</v>
      </c>
      <c r="AL45" s="1893">
        <v>1</v>
      </c>
      <c r="AM45" s="1893">
        <v>1</v>
      </c>
      <c r="AN45" s="1893">
        <v>1</v>
      </c>
      <c r="AO45" s="1893">
        <v>1</v>
      </c>
      <c r="AP45" s="1893">
        <v>1</v>
      </c>
      <c r="AQ45" s="1893">
        <v>1</v>
      </c>
      <c r="AR45" s="1893">
        <v>1</v>
      </c>
      <c r="AS45" s="1893">
        <v>1</v>
      </c>
      <c r="AT45" s="1893">
        <v>1</v>
      </c>
      <c r="AU45" s="1893">
        <v>1</v>
      </c>
      <c r="AV45" s="1893">
        <v>1</v>
      </c>
      <c r="AW45" s="1893">
        <v>1</v>
      </c>
      <c r="AX45" s="1893">
        <v>1</v>
      </c>
      <c r="AY45" s="1893">
        <v>1</v>
      </c>
      <c r="AZ45" s="1893">
        <v>1</v>
      </c>
      <c r="BA45" s="1893">
        <v>1</v>
      </c>
      <c r="BB45" s="1893">
        <v>1</v>
      </c>
      <c r="BC45" s="1893">
        <v>1</v>
      </c>
      <c r="BD45" s="1893">
        <v>1</v>
      </c>
      <c r="BE45" s="1893">
        <v>1</v>
      </c>
      <c r="BF45" s="1893">
        <v>1</v>
      </c>
      <c r="BG45" s="1893">
        <v>1</v>
      </c>
      <c r="BH45" s="1893">
        <v>1</v>
      </c>
      <c r="BI45" s="1893">
        <v>1</v>
      </c>
      <c r="BJ45" s="1893">
        <v>1</v>
      </c>
      <c r="BK45" s="1893">
        <v>1</v>
      </c>
      <c r="BL45" s="1893">
        <v>1</v>
      </c>
      <c r="BM45" s="1893">
        <v>1</v>
      </c>
      <c r="BN45" s="1893">
        <v>1</v>
      </c>
      <c r="BO45" s="1893">
        <v>1</v>
      </c>
      <c r="BP45" s="1893">
        <v>1</v>
      </c>
      <c r="BQ45" s="1893">
        <v>1</v>
      </c>
      <c r="BR45" s="1893">
        <v>1</v>
      </c>
      <c r="BS45" s="1893">
        <v>1</v>
      </c>
      <c r="BU45" s="2276" t="str" cm="1">
        <f t="array" aca="1" ref="BU45" ca="1">IFERROR(IF(Z45="","",_xldudf_CX_PUSH($Z45,CX_ENTITY,$B45,val_asOfDate,,,)),"")</f>
        <v/>
      </c>
      <c r="BV45" s="2276" t="str" cm="1">
        <f t="array" aca="1" ref="BV45" ca="1">IFERROR(IF(AC45="","",_xldudf_CX_PUSH($AC45,CX_ENTITY,$D45,val_asOfDate,,,)),"")</f>
        <v/>
      </c>
      <c r="BW45" s="2276" t="str" cm="1">
        <f t="array" aca="1" ref="BW45" ca="1">IFERROR(IF(Z45="","",_xldudf_CX_PUSH($Z45,CX_ENTITY,$B45,EOMONTH(val_asOfDate,1),,,)),"")</f>
        <v/>
      </c>
      <c r="BX45" s="2276" t="str" cm="1">
        <f t="array" aca="1" ref="BX45" ca="1">IFERROR(IF(AC45="","",_xldudf_CX_PUSH($AC45,CX_ENTITY,$D45,EOMONTH(val_asOfDate,1),,)),"")</f>
        <v/>
      </c>
      <c r="BY45" s="2276" t="str" cm="1">
        <f t="array" aca="1" ref="BY45" ca="1">IFERROR(IF(AD45="","",_xldudf_CX_PUSH($AD45,CX_ENTITY,$E45,val_asOfDate,,,)),"")</f>
        <v/>
      </c>
      <c r="BZ45" s="2276" t="str" cm="1">
        <f t="array" aca="1" ref="BZ45" ca="1">IFERROR(IF(AD45="","",_xldudf_CX_PUSH($AD45,CX_ENTITY,$E45,EOMONTH(val_asOfDate,1),,)),"")</f>
        <v/>
      </c>
      <c r="CA45" s="1879" t="str" cm="1">
        <f t="array" aca="1" ref="CA45" ca="1">IFERROR(IF(AE45="","",_xldudf_CX_PUSH($AE45,CX_ENTITY,$G45,val_asOfDate,,,)),"")</f>
        <v/>
      </c>
      <c r="CB45" s="1879" t="str" cm="1">
        <f t="array" aca="1" ref="CB45" ca="1">IFERROR(IF(AE45="","",_xldudf_CX_PUSH($AE45,CX_ENTITY,$G45,EOMONTH(val_asOfDate,1),,,)),"")</f>
        <v/>
      </c>
      <c r="CC45" s="1879" t="str" cm="1">
        <f t="array" aca="1" ref="CC45" ca="1">IFERROR(IF(AF45="","",_xldudf_CX_PUSH($AF45,CX_ENTITY,$H45,val_asOfDate,,,)),"")</f>
        <v/>
      </c>
      <c r="CD45" s="1879" t="str" cm="1">
        <f t="array" aca="1" ref="CD45" ca="1">IFERROR(IF(AF45="","",_xldudf_CX_PUSH($AF45,CX_ENTITY,$H45,EOMONTH(val_asOfDate,1),,,)),"")</f>
        <v/>
      </c>
      <c r="CE45" s="1883" t="str" cm="1">
        <f t="array" aca="1" ref="CE45" ca="1">IFERROR(
  IF($Z45="","",
    IF($J45=3,
      _xldudf_CX_PUSH(AI45*fxVal_normal,CX_ENTITY,$F45,AI$15,$X$15,AI$13),
      _xldudf_CX_PUSH(AI45,CX_ENTITY,$F45,AI$15,$X$15,AI$13)
    )
  ),
"")</f>
        <v/>
      </c>
      <c r="CF45" s="1883" t="str" cm="1">
        <f t="array" aca="1" ref="CF45" ca="1">IFERROR(
  IF($Z45="","",
    IF($J45=3,
      _xldudf_CX_PUSH(AJ45*fxVal_normal,CX_ENTITY,$F45,AJ$15,$X$15,AJ$13),
      _xldudf_CX_PUSH(AJ45,CX_ENTITY,$F45,AJ$15,$X$15,AJ$13)
    )
  ),
"")</f>
        <v/>
      </c>
      <c r="CG45" s="1883" t="str" cm="1">
        <f t="array" aca="1" ref="CG45" ca="1">IFERROR(
  IF($Z45="","",
    IF($J45=3,
      _xldudf_CX_PUSH(AK45*fxVal_normal,CX_ENTITY,$F45,AK$15,$X$15,AK$13),
      _xldudf_CX_PUSH(AK45,CX_ENTITY,$F45,AK$15,$X$15,AK$13)
    )
  ),
"")</f>
        <v/>
      </c>
      <c r="CH45" s="1883" t="str" cm="1">
        <f t="array" aca="1" ref="CH45" ca="1">IFERROR(
  IF($Z45="","",
    IF($J45=3,
      _xldudf_CX_PUSH(AL45*fxVal_normal,CX_ENTITY,$F45,AL$15,$X$15,AL$13),
      _xldudf_CX_PUSH(AL45,CX_ENTITY,$F45,AL$15,$X$15,AL$13)
    )
  ),
"")</f>
        <v/>
      </c>
      <c r="CI45" s="1883" t="str" cm="1">
        <f t="array" aca="1" ref="CI45" ca="1">IFERROR(
  IF($Z45="","",
    IF($J45=3,
      _xldudf_CX_PUSH(AM45*fxVal_normal,CX_ENTITY,$F45,AM$15,$X$15,AM$13),
      _xldudf_CX_PUSH(AM45,CX_ENTITY,$F45,AM$15,$X$15,AM$13)
    )
  ),
"")</f>
        <v/>
      </c>
      <c r="CJ45" s="1883" t="str" cm="1">
        <f t="array" aca="1" ref="CJ45" ca="1">IFERROR(
  IF($Z45="","",
    IF($J45=3,
      _xldudf_CX_PUSH(AN45*fxVal_normal,CX_ENTITY,$F45,AN$15,$X$15,AN$13),
      _xldudf_CX_PUSH(AN45,CX_ENTITY,$F45,AN$15,$X$15,AN$13)
    )
  ),
"")</f>
        <v/>
      </c>
      <c r="CK45" s="1883" t="str" cm="1">
        <f t="array" aca="1" ref="CK45" ca="1">IFERROR(
  IF($Z45="","",
    IF($J45=3,
      _xldudf_CX_PUSH(AO45*fxVal_normal,CX_ENTITY,$F45,AO$15,$X$15,AO$13),
      _xldudf_CX_PUSH(AO45,CX_ENTITY,$F45,AO$15,$X$15,AO$13)
    )
  ),
"")</f>
        <v/>
      </c>
      <c r="CL45" s="1883" t="str" cm="1">
        <f t="array" aca="1" ref="CL45" ca="1">IFERROR(
  IF($Z45="","",
    IF($J45=3,
      _xldudf_CX_PUSH(AP45*fxVal_normal,CX_ENTITY,$F45,AP$15,$X$15,AP$13),
      _xldudf_CX_PUSH(AP45,CX_ENTITY,$F45,AP$15,$X$15,AP$13)
    )
  ),
"")</f>
        <v/>
      </c>
      <c r="CM45" s="1883" t="str" cm="1">
        <f t="array" aca="1" ref="CM45" ca="1">IFERROR(
  IF($Z45="","",
    IF($J45=3,
      _xldudf_CX_PUSH(AQ45*fxVal_normal,CX_ENTITY,$F45,AQ$15,$X$15,AQ$13),
      _xldudf_CX_PUSH(AQ45,CX_ENTITY,$F45,AQ$15,$X$15,AQ$13)
    )
  ),
"")</f>
        <v/>
      </c>
      <c r="CN45" s="1883" t="str" cm="1">
        <f t="array" aca="1" ref="CN45" ca="1">IFERROR(
  IF($Z45="","",
    IF($J45=3,
      _xldudf_CX_PUSH(AR45*fxVal_normal,CX_ENTITY,$F45,AR$15,$X$15,AR$13),
      _xldudf_CX_PUSH(AR45,CX_ENTITY,$F45,AR$15,$X$15,AR$13)
    )
  ),
"")</f>
        <v/>
      </c>
      <c r="CO45" s="1883" t="str" cm="1">
        <f t="array" aca="1" ref="CO45" ca="1">IFERROR(
  IF($Z45="","",
    IF($J45=3,
      _xldudf_CX_PUSH(AS45*fxVal_normal,CX_ENTITY,$F45,AS$15,$X$15,AS$13),
      _xldudf_CX_PUSH(AS45,CX_ENTITY,$F45,AS$15,$X$15,AS$13)
    )
  ),
"")</f>
        <v/>
      </c>
      <c r="CP45" s="1883" t="str" cm="1">
        <f t="array" aca="1" ref="CP45" ca="1">IFERROR(
  IF($Z45="","",
    IF($J45=3,
      _xldudf_CX_PUSH(AT45*fxVal_normal,CX_ENTITY,$F45,AT$15,$X$15,AT$13),
      _xldudf_CX_PUSH(AT45,CX_ENTITY,$F45,AT$15,$X$15,AT$13)
    )
  ),
"")</f>
        <v/>
      </c>
      <c r="CQ45" s="1883" t="str" cm="1">
        <f t="array" aca="1" ref="CQ45" ca="1">IFERROR(
  IF($Z45="","",
    IF($J45=3,
      _xldudf_CX_PUSH(AU45*fxVal_normal,CX_ENTITY,$F45,AU$15,$X$15,AU$13),
      _xldudf_CX_PUSH(AU45,CX_ENTITY,$F45,AU$15,$X$15,AU$13)
    )
  ),
"")</f>
        <v/>
      </c>
      <c r="CR45" s="1883" t="str" cm="1">
        <f t="array" aca="1" ref="CR45" ca="1">IFERROR(
  IF($Z45="","",
    IF($J45=3,
      _xldudf_CX_PUSH(AV45*fxVal_normal,CX_ENTITY,$F45,AV$15,$X$15,AV$13),
      _xldudf_CX_PUSH(AV45,CX_ENTITY,$F45,AV$15,$X$15,AV$13)
    )
  ),
"")</f>
        <v/>
      </c>
      <c r="CS45" s="1883" t="str" cm="1">
        <f t="array" aca="1" ref="CS45" ca="1">IFERROR(
  IF($Z45="","",
    IF($J45=3,
      _xldudf_CX_PUSH(AW45*fxVal_normal,CX_ENTITY,$F45,AW$15,$X$15,AW$13),
      _xldudf_CX_PUSH(AW45,CX_ENTITY,$F45,AW$15,$X$15,AW$13)
    )
  ),
"")</f>
        <v/>
      </c>
      <c r="CT45" s="1883" t="str" cm="1">
        <f t="array" aca="1" ref="CT45" ca="1">IFERROR(
  IF($Z45="","",
    IF($J45=3,
      _xldudf_CX_PUSH(AX45*fxVal_normal,CX_ENTITY,$F45,AX$15,$X$15,AX$13),
      _xldudf_CX_PUSH(AX45,CX_ENTITY,$F45,AX$15,$X$15,AX$13)
    )
  ),
"")</f>
        <v/>
      </c>
      <c r="CU45" s="1883" t="str" cm="1">
        <f t="array" aca="1" ref="CU45" ca="1">IFERROR(
  IF($Z45="","",
    IF($J45=3,
      _xldudf_CX_PUSH(AY45*fxVal_normal,CX_ENTITY,$F45,AY$15,$X$15,AY$13),
      _xldudf_CX_PUSH(AY45,CX_ENTITY,$F45,AY$15,$X$15,AY$13)
    )
  ),
"")</f>
        <v/>
      </c>
      <c r="CV45" s="1883" t="str" cm="1">
        <f t="array" aca="1" ref="CV45" ca="1">IFERROR(
  IF($Z45="","",
    IF($J45=3,
      _xldudf_CX_PUSH(AZ45*fxVal_normal,CX_ENTITY,$F45,AZ$15,$X$15,AZ$13),
      _xldudf_CX_PUSH(AZ45,CX_ENTITY,$F45,AZ$15,$X$15,AZ$13)
    )
  ),
"")</f>
        <v/>
      </c>
      <c r="CW45" s="1883" t="str" cm="1">
        <f t="array" aca="1" ref="CW45" ca="1">IFERROR(
  IF($Z45="","",
    IF($J45=3,
      _xldudf_CX_PUSH(BA45*fxVal_normal,CX_ENTITY,$F45,BA$15,$X$15,BA$13),
      _xldudf_CX_PUSH(BA45,CX_ENTITY,$F45,BA$15,$X$15,BA$13)
    )
  ),
"")</f>
        <v/>
      </c>
      <c r="CX45" s="1883" t="str" cm="1">
        <f t="array" aca="1" ref="CX45" ca="1">IFERROR(
  IF($Z45="","",
    IF($J45=3,
      _xldudf_CX_PUSH(BB45*fxVal_normal,CX_ENTITY,$F45,BB$15,$X$15,BB$13),
      _xldudf_CX_PUSH(BB45,CX_ENTITY,$F45,BB$15,$X$15,BB$13)
    )
  ),
"")</f>
        <v/>
      </c>
      <c r="CY45" s="1883" t="str" cm="1">
        <f t="array" aca="1" ref="CY45" ca="1">IFERROR(
  IF($Z45="","",
    IF($J45=3,
      _xldudf_CX_PUSH(BC45*fxVal_normal,CX_ENTITY,$F45,BC$15,$X$15,BC$13),
      _xldudf_CX_PUSH(BC45,CX_ENTITY,$F45,BC$15,$X$15,BC$13)
    )
  ),
"")</f>
        <v/>
      </c>
      <c r="CZ45" s="1883" t="str" cm="1">
        <f t="array" aca="1" ref="CZ45" ca="1">IFERROR(
  IF($Z45="","",
    IF($J45=3,
      _xldudf_CX_PUSH(BD45*fxVal_normal,CX_ENTITY,$F45,BD$15,$X$15,BD$13),
      _xldudf_CX_PUSH(BD45,CX_ENTITY,$F45,BD$15,$X$15,BD$13)
    )
  ),
"")</f>
        <v/>
      </c>
      <c r="DA45" s="1883" t="str" cm="1">
        <f t="array" aca="1" ref="DA45" ca="1">IFERROR(
  IF($Z45="","",
    IF($J45=3,
      _xldudf_CX_PUSH(BE45*fxVal_normal,CX_ENTITY,$F45,BE$15,$X$15,BE$13),
      _xldudf_CX_PUSH(BE45,CX_ENTITY,$F45,BE$15,$X$15,BE$13)
    )
  ),
"")</f>
        <v/>
      </c>
      <c r="DB45" s="1883" t="str" cm="1">
        <f t="array" aca="1" ref="DB45" ca="1">IFERROR(
  IF($Z45="","",
    IF($J45=3,
      _xldudf_CX_PUSH(BF45*fxVal_normal,CX_ENTITY,$F45,BF$15,$X$15,BF$13),
      _xldudf_CX_PUSH(BF45,CX_ENTITY,$F45,BF$15,$X$15,BF$13)
    )
  ),
"")</f>
        <v/>
      </c>
      <c r="DC45" s="1883" t="str" cm="1">
        <f t="array" aca="1" ref="DC45" ca="1">IFERROR(
  IF($Z45="","",
    IF($J45=3,
      _xldudf_CX_PUSH(BG45*fxVal_normal,CX_ENTITY,$F45,BG$15,$X$15,BG$13),
      _xldudf_CX_PUSH(BG45,CX_ENTITY,$F45,BG$15,$X$15,BG$13)
    )
  ),
"")</f>
        <v/>
      </c>
      <c r="DD45" s="1883" t="str" cm="1">
        <f t="array" aca="1" ref="DD45" ca="1">IFERROR(
  IF($Z45="","",
    IF($J45=3,
      _xldudf_CX_PUSH(BH45*fxVal_normal,CX_ENTITY,$F45,BH$15,$X$15,BH$13),
      _xldudf_CX_PUSH(BH45,CX_ENTITY,$F45,BH$15,$X$15,BH$13)
    )
  ),
"")</f>
        <v/>
      </c>
      <c r="DE45" s="1883" t="str" cm="1">
        <f t="array" aca="1" ref="DE45" ca="1">IFERROR(
  IF($Z45="","",
    IF($J45=3,
      _xldudf_CX_PUSH(BI45*fxVal_normal,CX_ENTITY,$F45,BI$15,$X$15,BI$13),
      _xldudf_CX_PUSH(BI45,CX_ENTITY,$F45,BI$15,$X$15,BI$13)
    )
  ),
"")</f>
        <v/>
      </c>
      <c r="DF45" s="1883" t="str" cm="1">
        <f t="array" aca="1" ref="DF45" ca="1">IFERROR(
  IF($Z45="","",
    IF($J45=3,
      _xldudf_CX_PUSH(BJ45*fxVal_normal,CX_ENTITY,$F45,BJ$15,$X$15,BJ$13),
      _xldudf_CX_PUSH(BJ45,CX_ENTITY,$F45,BJ$15,$X$15,BJ$13)
    )
  ),
"")</f>
        <v/>
      </c>
      <c r="DG45" s="1883" t="str" cm="1">
        <f t="array" aca="1" ref="DG45" ca="1">IFERROR(
  IF($Z45="","",
    IF($J45=3,
      _xldudf_CX_PUSH(BK45*fxVal_normal,CX_ENTITY,$F45,BK$15,$X$15,BK$13),
      _xldudf_CX_PUSH(BK45,CX_ENTITY,$F45,BK$15,$X$15,BK$13)
    )
  ),
"")</f>
        <v/>
      </c>
      <c r="DH45" s="1883" t="str" cm="1">
        <f t="array" aca="1" ref="DH45" ca="1">IFERROR(
  IF($Z45="","",
    IF($J45=3,
      _xldudf_CX_PUSH(BL45*fxVal_normal,CX_ENTITY,$F45,BL$15,$X$15,BL$13),
      _xldudf_CX_PUSH(BL45,CX_ENTITY,$F45,BL$15,$X$15,BL$13)
    )
  ),
"")</f>
        <v/>
      </c>
      <c r="DI45" s="1883" t="str" cm="1">
        <f t="array" aca="1" ref="DI45" ca="1">IFERROR(
  IF($Z45="","",
    IF($J45=3,
      _xldudf_CX_PUSH(BM45*fxVal_normal,CX_ENTITY,$F45,BM$15,$X$15,BM$13),
      _xldudf_CX_PUSH(BM45,CX_ENTITY,$F45,BM$15,$X$15,BM$13)
    )
  ),
"")</f>
        <v/>
      </c>
      <c r="DJ45" s="1883" t="str" cm="1">
        <f t="array" aca="1" ref="DJ45" ca="1">IFERROR(
  IF($Z45="","",
    IF($J45=3,
      _xldudf_CX_PUSH(BN45*fxVal_normal,CX_ENTITY,$F45,BN$15,$X$15,BN$13),
      _xldudf_CX_PUSH(BN45,CX_ENTITY,$F45,BN$15,$X$15,BN$13)
    )
  ),
"")</f>
        <v/>
      </c>
      <c r="DK45" s="1883" t="str" cm="1">
        <f t="array" aca="1" ref="DK45" ca="1">IFERROR(
  IF($Z45="","",
    IF($J45=3,
      _xldudf_CX_PUSH(BO45*fxVal_normal,CX_ENTITY,$F45,BO$15,$X$15,BO$13),
      _xldudf_CX_PUSH(BO45,CX_ENTITY,$F45,BO$15,$X$15,BO$13)
    )
  ),
"")</f>
        <v/>
      </c>
      <c r="DL45" s="1883" t="str" cm="1">
        <f t="array" aca="1" ref="DL45" ca="1">IFERROR(
  IF($Z45="","",
    IF($J45=3,
      _xldudf_CX_PUSH(BP45*fxVal_normal,CX_ENTITY,$F45,BP$15,$X$15,BP$13),
      _xldudf_CX_PUSH(BP45,CX_ENTITY,$F45,BP$15,$X$15,BP$13)
    )
  ),
"")</f>
        <v/>
      </c>
      <c r="DM45" s="1883" t="str" cm="1">
        <f t="array" aca="1" ref="DM45" ca="1">IFERROR(
  IF($Z45="","",
    IF($J45=3,
      _xldudf_CX_PUSH(BQ45*fxVal_normal,CX_ENTITY,$F45,BQ$15,$X$15,BQ$13),
      _xldudf_CX_PUSH(BQ45,CX_ENTITY,$F45,BQ$15,$X$15,BQ$13)
    )
  ),
"")</f>
        <v/>
      </c>
      <c r="DN45" s="1883" t="str" cm="1">
        <f t="array" aca="1" ref="DN45" ca="1">IFERROR(
  IF($Z45="","",
    IF($J45=3,
      _xldudf_CX_PUSH(BR45*fxVal_normal,CX_ENTITY,$F45,BR$15,$X$15,BR$13),
      _xldudf_CX_PUSH(BR45,CX_ENTITY,$F45,BR$15,$X$15,BR$13)
    )
  ),
"")</f>
        <v/>
      </c>
      <c r="DO45" s="1883" t="str" cm="1">
        <f t="array" aca="1" ref="DO45" ca="1">IFERROR(
  IF($Z45="","",
    IF($J45=3,
      _xldudf_CX_PUSH(BS45*fxVal_normal,CX_ENTITY,$F45,BS$15,$X$15,BS$13),
      _xldudf_CX_PUSH(BS45,CX_ENTITY,$F45,BS$15,$X$15,BS$13)
    )
  ),
"")</f>
        <v/>
      </c>
    </row>
    <row r="46" spans="1:119" ht="33" customHeight="1">
      <c r="A46" s="32"/>
      <c r="B46" s="1626" t="s">
        <v>402</v>
      </c>
      <c r="C46" s="1885" t="s">
        <v>403</v>
      </c>
      <c r="D46" s="1885" t="s">
        <v>404</v>
      </c>
      <c r="E46" s="1885" t="s">
        <v>405</v>
      </c>
      <c r="F46" s="1885" t="s">
        <v>406</v>
      </c>
      <c r="G46" s="574" t="s">
        <v>407</v>
      </c>
      <c r="H46" s="574" t="s">
        <v>408</v>
      </c>
      <c r="I46" s="401">
        <v>0</v>
      </c>
      <c r="J46" s="401">
        <f t="shared" si="1"/>
        <v>0</v>
      </c>
      <c r="K46" s="401"/>
      <c r="O46" s="158"/>
      <c r="P46" s="2"/>
      <c r="Q46" s="52"/>
      <c r="R46" s="2"/>
      <c r="S46" s="89"/>
      <c r="T46" s="1835"/>
      <c r="U46" s="1835"/>
      <c r="V46" s="39"/>
      <c r="X46" s="1070">
        <v>1</v>
      </c>
      <c r="Y46" s="708"/>
      <c r="Z46" s="1567">
        <v>2</v>
      </c>
      <c r="AA46" s="198">
        <v>-1</v>
      </c>
      <c r="AB46" s="198"/>
      <c r="AC46" s="1891">
        <v>2</v>
      </c>
      <c r="AD46" s="1569">
        <v>2</v>
      </c>
      <c r="AE46" s="1891">
        <v>2</v>
      </c>
      <c r="AF46" s="1567">
        <v>2</v>
      </c>
      <c r="AG46" s="1568"/>
      <c r="AH46" s="1830"/>
      <c r="AI46" s="1893">
        <v>1</v>
      </c>
      <c r="AJ46" s="1893">
        <v>1</v>
      </c>
      <c r="AK46" s="1893">
        <v>1</v>
      </c>
      <c r="AL46" s="1893">
        <v>1</v>
      </c>
      <c r="AM46" s="1893">
        <v>1</v>
      </c>
      <c r="AN46" s="1893">
        <v>1</v>
      </c>
      <c r="AO46" s="1893">
        <v>1</v>
      </c>
      <c r="AP46" s="1893">
        <v>1</v>
      </c>
      <c r="AQ46" s="1893">
        <v>1</v>
      </c>
      <c r="AR46" s="1893">
        <v>1</v>
      </c>
      <c r="AS46" s="1893">
        <v>1</v>
      </c>
      <c r="AT46" s="1893">
        <v>1</v>
      </c>
      <c r="AU46" s="1893">
        <v>1</v>
      </c>
      <c r="AV46" s="1893">
        <v>1</v>
      </c>
      <c r="AW46" s="1893">
        <v>1</v>
      </c>
      <c r="AX46" s="1893">
        <v>1</v>
      </c>
      <c r="AY46" s="1893">
        <v>1</v>
      </c>
      <c r="AZ46" s="1893">
        <v>1</v>
      </c>
      <c r="BA46" s="1893">
        <v>1</v>
      </c>
      <c r="BB46" s="1893">
        <v>1</v>
      </c>
      <c r="BC46" s="1893">
        <v>1</v>
      </c>
      <c r="BD46" s="1893">
        <v>1</v>
      </c>
      <c r="BE46" s="1893">
        <v>1</v>
      </c>
      <c r="BF46" s="1893">
        <v>1</v>
      </c>
      <c r="BG46" s="1893">
        <v>1</v>
      </c>
      <c r="BH46" s="1893">
        <v>1</v>
      </c>
      <c r="BI46" s="1893">
        <v>1</v>
      </c>
      <c r="BJ46" s="1893">
        <v>1</v>
      </c>
      <c r="BK46" s="1893">
        <v>1</v>
      </c>
      <c r="BL46" s="1893">
        <v>1</v>
      </c>
      <c r="BM46" s="1893">
        <v>1</v>
      </c>
      <c r="BN46" s="1893">
        <v>1</v>
      </c>
      <c r="BO46" s="1893">
        <v>1</v>
      </c>
      <c r="BP46" s="1893">
        <v>1</v>
      </c>
      <c r="BQ46" s="1893">
        <v>1</v>
      </c>
      <c r="BR46" s="1893">
        <v>1</v>
      </c>
      <c r="BS46" s="1893">
        <v>1</v>
      </c>
      <c r="BU46" s="2276" t="str" cm="1">
        <f t="array" aca="1" ref="BU46" ca="1">IFERROR(IF(Z46="","",_xldudf_CX_PUSH($Z46,CX_ENTITY,$B46,val_asOfDate,,,)),"")</f>
        <v/>
      </c>
      <c r="BV46" s="2276" t="str" cm="1">
        <f t="array" aca="1" ref="BV46" ca="1">IFERROR(IF(AC46="","",_xldudf_CX_PUSH($AC46,CX_ENTITY,$D46,val_asOfDate,,,)),"")</f>
        <v/>
      </c>
      <c r="BW46" s="2276" t="str" cm="1">
        <f t="array" aca="1" ref="BW46" ca="1">IFERROR(IF(Z46="","",_xldudf_CX_PUSH($Z46,CX_ENTITY,$B46,EOMONTH(val_asOfDate,1),,,)),"")</f>
        <v/>
      </c>
      <c r="BX46" s="2276" t="str" cm="1">
        <f t="array" aca="1" ref="BX46" ca="1">IFERROR(IF(AC46="","",_xldudf_CX_PUSH($AC46,CX_ENTITY,$D46,EOMONTH(val_asOfDate,1),,)),"")</f>
        <v/>
      </c>
      <c r="BY46" s="2276" t="str" cm="1">
        <f t="array" aca="1" ref="BY46" ca="1">IFERROR(IF(AD46="","",_xldudf_CX_PUSH($AD46,CX_ENTITY,$E46,val_asOfDate,,,)),"")</f>
        <v/>
      </c>
      <c r="BZ46" s="2276" t="str" cm="1">
        <f t="array" aca="1" ref="BZ46" ca="1">IFERROR(IF(AD46="","",_xldudf_CX_PUSH($AD46,CX_ENTITY,$E46,EOMONTH(val_asOfDate,1),,)),"")</f>
        <v/>
      </c>
      <c r="CA46" s="1879" t="str" cm="1">
        <f t="array" aca="1" ref="CA46" ca="1">IFERROR(IF(AE46="","",_xldudf_CX_PUSH($AE46,CX_ENTITY,$G46,val_asOfDate,,,)),"")</f>
        <v/>
      </c>
      <c r="CB46" s="1879" t="str" cm="1">
        <f t="array" aca="1" ref="CB46" ca="1">IFERROR(IF(AE46="","",_xldudf_CX_PUSH($AE46,CX_ENTITY,$G46,EOMONTH(val_asOfDate,1),,,)),"")</f>
        <v/>
      </c>
      <c r="CC46" s="1879" t="str" cm="1">
        <f t="array" aca="1" ref="CC46" ca="1">IFERROR(IF(AF46="","",_xldudf_CX_PUSH($AF46,CX_ENTITY,$H46,val_asOfDate,,,)),"")</f>
        <v/>
      </c>
      <c r="CD46" s="1879" t="str" cm="1">
        <f t="array" aca="1" ref="CD46" ca="1">IFERROR(IF(AF46="","",_xldudf_CX_PUSH($AF46,CX_ENTITY,$H46,EOMONTH(val_asOfDate,1),,,)),"")</f>
        <v/>
      </c>
      <c r="CE46" s="1883" t="str" cm="1">
        <f t="array" aca="1" ref="CE46" ca="1">IFERROR(
  IF($Z46="","",
    IF($J46=3,
      _xldudf_CX_PUSH(AI46*fxVal_normal,CX_ENTITY,$F46,AI$15,$X$15,AI$13),
      _xldudf_CX_PUSH(AI46,CX_ENTITY,$F46,AI$15,$X$15,AI$13)
    )
  ),
"")</f>
        <v/>
      </c>
      <c r="CF46" s="1883" t="str" cm="1">
        <f t="array" aca="1" ref="CF46" ca="1">IFERROR(
  IF($Z46="","",
    IF($J46=3,
      _xldudf_CX_PUSH(AJ46*fxVal_normal,CX_ENTITY,$F46,AJ$15,$X$15,AJ$13),
      _xldudf_CX_PUSH(AJ46,CX_ENTITY,$F46,AJ$15,$X$15,AJ$13)
    )
  ),
"")</f>
        <v/>
      </c>
      <c r="CG46" s="1883" t="str" cm="1">
        <f t="array" aca="1" ref="CG46" ca="1">IFERROR(
  IF($Z46="","",
    IF($J46=3,
      _xldudf_CX_PUSH(AK46*fxVal_normal,CX_ENTITY,$F46,AK$15,$X$15,AK$13),
      _xldudf_CX_PUSH(AK46,CX_ENTITY,$F46,AK$15,$X$15,AK$13)
    )
  ),
"")</f>
        <v/>
      </c>
      <c r="CH46" s="1883" t="str" cm="1">
        <f t="array" aca="1" ref="CH46" ca="1">IFERROR(
  IF($Z46="","",
    IF($J46=3,
      _xldudf_CX_PUSH(AL46*fxVal_normal,CX_ENTITY,$F46,AL$15,$X$15,AL$13),
      _xldudf_CX_PUSH(AL46,CX_ENTITY,$F46,AL$15,$X$15,AL$13)
    )
  ),
"")</f>
        <v/>
      </c>
      <c r="CI46" s="1883" t="str" cm="1">
        <f t="array" aca="1" ref="CI46" ca="1">IFERROR(
  IF($Z46="","",
    IF($J46=3,
      _xldudf_CX_PUSH(AM46*fxVal_normal,CX_ENTITY,$F46,AM$15,$X$15,AM$13),
      _xldudf_CX_PUSH(AM46,CX_ENTITY,$F46,AM$15,$X$15,AM$13)
    )
  ),
"")</f>
        <v/>
      </c>
      <c r="CJ46" s="1883" t="str" cm="1">
        <f t="array" aca="1" ref="CJ46" ca="1">IFERROR(
  IF($Z46="","",
    IF($J46=3,
      _xldudf_CX_PUSH(AN46*fxVal_normal,CX_ENTITY,$F46,AN$15,$X$15,AN$13),
      _xldudf_CX_PUSH(AN46,CX_ENTITY,$F46,AN$15,$X$15,AN$13)
    )
  ),
"")</f>
        <v/>
      </c>
      <c r="CK46" s="1883" t="str" cm="1">
        <f t="array" aca="1" ref="CK46" ca="1">IFERROR(
  IF($Z46="","",
    IF($J46=3,
      _xldudf_CX_PUSH(AO46*fxVal_normal,CX_ENTITY,$F46,AO$15,$X$15,AO$13),
      _xldudf_CX_PUSH(AO46,CX_ENTITY,$F46,AO$15,$X$15,AO$13)
    )
  ),
"")</f>
        <v/>
      </c>
      <c r="CL46" s="1883" t="str" cm="1">
        <f t="array" aca="1" ref="CL46" ca="1">IFERROR(
  IF($Z46="","",
    IF($J46=3,
      _xldudf_CX_PUSH(AP46*fxVal_normal,CX_ENTITY,$F46,AP$15,$X$15,AP$13),
      _xldudf_CX_PUSH(AP46,CX_ENTITY,$F46,AP$15,$X$15,AP$13)
    )
  ),
"")</f>
        <v/>
      </c>
      <c r="CM46" s="1883" t="str" cm="1">
        <f t="array" aca="1" ref="CM46" ca="1">IFERROR(
  IF($Z46="","",
    IF($J46=3,
      _xldudf_CX_PUSH(AQ46*fxVal_normal,CX_ENTITY,$F46,AQ$15,$X$15,AQ$13),
      _xldudf_CX_PUSH(AQ46,CX_ENTITY,$F46,AQ$15,$X$15,AQ$13)
    )
  ),
"")</f>
        <v/>
      </c>
      <c r="CN46" s="1883" t="str" cm="1">
        <f t="array" aca="1" ref="CN46" ca="1">IFERROR(
  IF($Z46="","",
    IF($J46=3,
      _xldudf_CX_PUSH(AR46*fxVal_normal,CX_ENTITY,$F46,AR$15,$X$15,AR$13),
      _xldudf_CX_PUSH(AR46,CX_ENTITY,$F46,AR$15,$X$15,AR$13)
    )
  ),
"")</f>
        <v/>
      </c>
      <c r="CO46" s="1883" t="str" cm="1">
        <f t="array" aca="1" ref="CO46" ca="1">IFERROR(
  IF($Z46="","",
    IF($J46=3,
      _xldudf_CX_PUSH(AS46*fxVal_normal,CX_ENTITY,$F46,AS$15,$X$15,AS$13),
      _xldudf_CX_PUSH(AS46,CX_ENTITY,$F46,AS$15,$X$15,AS$13)
    )
  ),
"")</f>
        <v/>
      </c>
      <c r="CP46" s="1883" t="str" cm="1">
        <f t="array" aca="1" ref="CP46" ca="1">IFERROR(
  IF($Z46="","",
    IF($J46=3,
      _xldudf_CX_PUSH(AT46*fxVal_normal,CX_ENTITY,$F46,AT$15,$X$15,AT$13),
      _xldudf_CX_PUSH(AT46,CX_ENTITY,$F46,AT$15,$X$15,AT$13)
    )
  ),
"")</f>
        <v/>
      </c>
      <c r="CQ46" s="1883" t="str" cm="1">
        <f t="array" aca="1" ref="CQ46" ca="1">IFERROR(
  IF($Z46="","",
    IF($J46=3,
      _xldudf_CX_PUSH(AU46*fxVal_normal,CX_ENTITY,$F46,AU$15,$X$15,AU$13),
      _xldudf_CX_PUSH(AU46,CX_ENTITY,$F46,AU$15,$X$15,AU$13)
    )
  ),
"")</f>
        <v/>
      </c>
      <c r="CR46" s="1883" t="str" cm="1">
        <f t="array" aca="1" ref="CR46" ca="1">IFERROR(
  IF($Z46="","",
    IF($J46=3,
      _xldudf_CX_PUSH(AV46*fxVal_normal,CX_ENTITY,$F46,AV$15,$X$15,AV$13),
      _xldudf_CX_PUSH(AV46,CX_ENTITY,$F46,AV$15,$X$15,AV$13)
    )
  ),
"")</f>
        <v/>
      </c>
      <c r="CS46" s="1883" t="str" cm="1">
        <f t="array" aca="1" ref="CS46" ca="1">IFERROR(
  IF($Z46="","",
    IF($J46=3,
      _xldudf_CX_PUSH(AW46*fxVal_normal,CX_ENTITY,$F46,AW$15,$X$15,AW$13),
      _xldudf_CX_PUSH(AW46,CX_ENTITY,$F46,AW$15,$X$15,AW$13)
    )
  ),
"")</f>
        <v/>
      </c>
      <c r="CT46" s="1883" t="str" cm="1">
        <f t="array" aca="1" ref="CT46" ca="1">IFERROR(
  IF($Z46="","",
    IF($J46=3,
      _xldudf_CX_PUSH(AX46*fxVal_normal,CX_ENTITY,$F46,AX$15,$X$15,AX$13),
      _xldudf_CX_PUSH(AX46,CX_ENTITY,$F46,AX$15,$X$15,AX$13)
    )
  ),
"")</f>
        <v/>
      </c>
      <c r="CU46" s="1883" t="str" cm="1">
        <f t="array" aca="1" ref="CU46" ca="1">IFERROR(
  IF($Z46="","",
    IF($J46=3,
      _xldudf_CX_PUSH(AY46*fxVal_normal,CX_ENTITY,$F46,AY$15,$X$15,AY$13),
      _xldudf_CX_PUSH(AY46,CX_ENTITY,$F46,AY$15,$X$15,AY$13)
    )
  ),
"")</f>
        <v/>
      </c>
      <c r="CV46" s="1883" t="str" cm="1">
        <f t="array" aca="1" ref="CV46" ca="1">IFERROR(
  IF($Z46="","",
    IF($J46=3,
      _xldudf_CX_PUSH(AZ46*fxVal_normal,CX_ENTITY,$F46,AZ$15,$X$15,AZ$13),
      _xldudf_CX_PUSH(AZ46,CX_ENTITY,$F46,AZ$15,$X$15,AZ$13)
    )
  ),
"")</f>
        <v/>
      </c>
      <c r="CW46" s="1883" t="str" cm="1">
        <f t="array" aca="1" ref="CW46" ca="1">IFERROR(
  IF($Z46="","",
    IF($J46=3,
      _xldudf_CX_PUSH(BA46*fxVal_normal,CX_ENTITY,$F46,BA$15,$X$15,BA$13),
      _xldudf_CX_PUSH(BA46,CX_ENTITY,$F46,BA$15,$X$15,BA$13)
    )
  ),
"")</f>
        <v/>
      </c>
      <c r="CX46" s="1883" t="str" cm="1">
        <f t="array" aca="1" ref="CX46" ca="1">IFERROR(
  IF($Z46="","",
    IF($J46=3,
      _xldudf_CX_PUSH(BB46*fxVal_normal,CX_ENTITY,$F46,BB$15,$X$15,BB$13),
      _xldudf_CX_PUSH(BB46,CX_ENTITY,$F46,BB$15,$X$15,BB$13)
    )
  ),
"")</f>
        <v/>
      </c>
      <c r="CY46" s="1883" t="str" cm="1">
        <f t="array" aca="1" ref="CY46" ca="1">IFERROR(
  IF($Z46="","",
    IF($J46=3,
      _xldudf_CX_PUSH(BC46*fxVal_normal,CX_ENTITY,$F46,BC$15,$X$15,BC$13),
      _xldudf_CX_PUSH(BC46,CX_ENTITY,$F46,BC$15,$X$15,BC$13)
    )
  ),
"")</f>
        <v/>
      </c>
      <c r="CZ46" s="1883" t="str" cm="1">
        <f t="array" aca="1" ref="CZ46" ca="1">IFERROR(
  IF($Z46="","",
    IF($J46=3,
      _xldudf_CX_PUSH(BD46*fxVal_normal,CX_ENTITY,$F46,BD$15,$X$15,BD$13),
      _xldudf_CX_PUSH(BD46,CX_ENTITY,$F46,BD$15,$X$15,BD$13)
    )
  ),
"")</f>
        <v/>
      </c>
      <c r="DA46" s="1883" t="str" cm="1">
        <f t="array" aca="1" ref="DA46" ca="1">IFERROR(
  IF($Z46="","",
    IF($J46=3,
      _xldudf_CX_PUSH(BE46*fxVal_normal,CX_ENTITY,$F46,BE$15,$X$15,BE$13),
      _xldudf_CX_PUSH(BE46,CX_ENTITY,$F46,BE$15,$X$15,BE$13)
    )
  ),
"")</f>
        <v/>
      </c>
      <c r="DB46" s="1883" t="str" cm="1">
        <f t="array" aca="1" ref="DB46" ca="1">IFERROR(
  IF($Z46="","",
    IF($J46=3,
      _xldudf_CX_PUSH(BF46*fxVal_normal,CX_ENTITY,$F46,BF$15,$X$15,BF$13),
      _xldudf_CX_PUSH(BF46,CX_ENTITY,$F46,BF$15,$X$15,BF$13)
    )
  ),
"")</f>
        <v/>
      </c>
      <c r="DC46" s="1883" t="str" cm="1">
        <f t="array" aca="1" ref="DC46" ca="1">IFERROR(
  IF($Z46="","",
    IF($J46=3,
      _xldudf_CX_PUSH(BG46*fxVal_normal,CX_ENTITY,$F46,BG$15,$X$15,BG$13),
      _xldudf_CX_PUSH(BG46,CX_ENTITY,$F46,BG$15,$X$15,BG$13)
    )
  ),
"")</f>
        <v/>
      </c>
      <c r="DD46" s="1883" t="str" cm="1">
        <f t="array" aca="1" ref="DD46" ca="1">IFERROR(
  IF($Z46="","",
    IF($J46=3,
      _xldudf_CX_PUSH(BH46*fxVal_normal,CX_ENTITY,$F46,BH$15,$X$15,BH$13),
      _xldudf_CX_PUSH(BH46,CX_ENTITY,$F46,BH$15,$X$15,BH$13)
    )
  ),
"")</f>
        <v/>
      </c>
      <c r="DE46" s="1883" t="str" cm="1">
        <f t="array" aca="1" ref="DE46" ca="1">IFERROR(
  IF($Z46="","",
    IF($J46=3,
      _xldudf_CX_PUSH(BI46*fxVal_normal,CX_ENTITY,$F46,BI$15,$X$15,BI$13),
      _xldudf_CX_PUSH(BI46,CX_ENTITY,$F46,BI$15,$X$15,BI$13)
    )
  ),
"")</f>
        <v/>
      </c>
      <c r="DF46" s="1883" t="str" cm="1">
        <f t="array" aca="1" ref="DF46" ca="1">IFERROR(
  IF($Z46="","",
    IF($J46=3,
      _xldudf_CX_PUSH(BJ46*fxVal_normal,CX_ENTITY,$F46,BJ$15,$X$15,BJ$13),
      _xldudf_CX_PUSH(BJ46,CX_ENTITY,$F46,BJ$15,$X$15,BJ$13)
    )
  ),
"")</f>
        <v/>
      </c>
      <c r="DG46" s="1883" t="str" cm="1">
        <f t="array" aca="1" ref="DG46" ca="1">IFERROR(
  IF($Z46="","",
    IF($J46=3,
      _xldudf_CX_PUSH(BK46*fxVal_normal,CX_ENTITY,$F46,BK$15,$X$15,BK$13),
      _xldudf_CX_PUSH(BK46,CX_ENTITY,$F46,BK$15,$X$15,BK$13)
    )
  ),
"")</f>
        <v/>
      </c>
      <c r="DH46" s="1883" t="str" cm="1">
        <f t="array" aca="1" ref="DH46" ca="1">IFERROR(
  IF($Z46="","",
    IF($J46=3,
      _xldudf_CX_PUSH(BL46*fxVal_normal,CX_ENTITY,$F46,BL$15,$X$15,BL$13),
      _xldudf_CX_PUSH(BL46,CX_ENTITY,$F46,BL$15,$X$15,BL$13)
    )
  ),
"")</f>
        <v/>
      </c>
      <c r="DI46" s="1883" t="str" cm="1">
        <f t="array" aca="1" ref="DI46" ca="1">IFERROR(
  IF($Z46="","",
    IF($J46=3,
      _xldudf_CX_PUSH(BM46*fxVal_normal,CX_ENTITY,$F46,BM$15,$X$15,BM$13),
      _xldudf_CX_PUSH(BM46,CX_ENTITY,$F46,BM$15,$X$15,BM$13)
    )
  ),
"")</f>
        <v/>
      </c>
      <c r="DJ46" s="1883" t="str" cm="1">
        <f t="array" aca="1" ref="DJ46" ca="1">IFERROR(
  IF($Z46="","",
    IF($J46=3,
      _xldudf_CX_PUSH(BN46*fxVal_normal,CX_ENTITY,$F46,BN$15,$X$15,BN$13),
      _xldudf_CX_PUSH(BN46,CX_ENTITY,$F46,BN$15,$X$15,BN$13)
    )
  ),
"")</f>
        <v/>
      </c>
      <c r="DK46" s="1883" t="str" cm="1">
        <f t="array" aca="1" ref="DK46" ca="1">IFERROR(
  IF($Z46="","",
    IF($J46=3,
      _xldudf_CX_PUSH(BO46*fxVal_normal,CX_ENTITY,$F46,BO$15,$X$15,BO$13),
      _xldudf_CX_PUSH(BO46,CX_ENTITY,$F46,BO$15,$X$15,BO$13)
    )
  ),
"")</f>
        <v/>
      </c>
      <c r="DL46" s="1883" t="str" cm="1">
        <f t="array" aca="1" ref="DL46" ca="1">IFERROR(
  IF($Z46="","",
    IF($J46=3,
      _xldudf_CX_PUSH(BP46*fxVal_normal,CX_ENTITY,$F46,BP$15,$X$15,BP$13),
      _xldudf_CX_PUSH(BP46,CX_ENTITY,$F46,BP$15,$X$15,BP$13)
    )
  ),
"")</f>
        <v/>
      </c>
      <c r="DM46" s="1883" t="str" cm="1">
        <f t="array" aca="1" ref="DM46" ca="1">IFERROR(
  IF($Z46="","",
    IF($J46=3,
      _xldudf_CX_PUSH(BQ46*fxVal_normal,CX_ENTITY,$F46,BQ$15,$X$15,BQ$13),
      _xldudf_CX_PUSH(BQ46,CX_ENTITY,$F46,BQ$15,$X$15,BQ$13)
    )
  ),
"")</f>
        <v/>
      </c>
      <c r="DN46" s="1883" t="str" cm="1">
        <f t="array" aca="1" ref="DN46" ca="1">IFERROR(
  IF($Z46="","",
    IF($J46=3,
      _xldudf_CX_PUSH(BR46*fxVal_normal,CX_ENTITY,$F46,BR$15,$X$15,BR$13),
      _xldudf_CX_PUSH(BR46,CX_ENTITY,$F46,BR$15,$X$15,BR$13)
    )
  ),
"")</f>
        <v/>
      </c>
      <c r="DO46" s="1883" t="str" cm="1">
        <f t="array" aca="1" ref="DO46" ca="1">IFERROR(
  IF($Z46="","",
    IF($J46=3,
      _xldudf_CX_PUSH(BS46*fxVal_normal,CX_ENTITY,$F46,BS$15,$X$15,BS$13),
      _xldudf_CX_PUSH(BS46,CX_ENTITY,$F46,BS$15,$X$15,BS$13)
    )
  ),
"")</f>
        <v/>
      </c>
    </row>
    <row r="47" spans="1:119" ht="33" customHeight="1">
      <c r="A47" s="32"/>
      <c r="B47" s="1626" t="s">
        <v>409</v>
      </c>
      <c r="C47" s="1885" t="s">
        <v>410</v>
      </c>
      <c r="D47" s="1885" t="s">
        <v>411</v>
      </c>
      <c r="E47" s="1885" t="s">
        <v>412</v>
      </c>
      <c r="F47" s="1885" t="s">
        <v>413</v>
      </c>
      <c r="G47" s="574" t="s">
        <v>414</v>
      </c>
      <c r="H47" s="574" t="s">
        <v>415</v>
      </c>
      <c r="I47" s="401">
        <v>1</v>
      </c>
      <c r="J47" s="401">
        <f t="shared" si="1"/>
        <v>0</v>
      </c>
      <c r="K47" s="401"/>
      <c r="O47" s="158"/>
      <c r="P47" s="2"/>
      <c r="Q47" s="52"/>
      <c r="R47" s="2"/>
      <c r="S47" s="89"/>
      <c r="T47" s="1835"/>
      <c r="U47" s="1835"/>
      <c r="V47" s="39"/>
      <c r="X47" s="1070">
        <v>1</v>
      </c>
      <c r="Y47" s="708"/>
      <c r="Z47" s="1567">
        <v>2</v>
      </c>
      <c r="AA47" s="198">
        <v>-1</v>
      </c>
      <c r="AB47" s="198"/>
      <c r="AC47" s="1891">
        <v>2</v>
      </c>
      <c r="AD47" s="1569">
        <v>2</v>
      </c>
      <c r="AE47" s="1891">
        <v>2</v>
      </c>
      <c r="AF47" s="1567">
        <v>2</v>
      </c>
      <c r="AG47" s="1568"/>
      <c r="AH47" s="1830"/>
      <c r="AI47" s="1893">
        <v>1</v>
      </c>
      <c r="AJ47" s="1893">
        <v>1</v>
      </c>
      <c r="AK47" s="1893">
        <v>1</v>
      </c>
      <c r="AL47" s="1893">
        <v>1</v>
      </c>
      <c r="AM47" s="1893">
        <v>1</v>
      </c>
      <c r="AN47" s="1893">
        <v>1</v>
      </c>
      <c r="AO47" s="1893">
        <v>1</v>
      </c>
      <c r="AP47" s="1893">
        <v>1</v>
      </c>
      <c r="AQ47" s="1893">
        <v>1</v>
      </c>
      <c r="AR47" s="1893">
        <v>1</v>
      </c>
      <c r="AS47" s="1893">
        <v>1</v>
      </c>
      <c r="AT47" s="1893">
        <v>1</v>
      </c>
      <c r="AU47" s="1893">
        <v>1</v>
      </c>
      <c r="AV47" s="1893">
        <v>1</v>
      </c>
      <c r="AW47" s="1893">
        <v>1</v>
      </c>
      <c r="AX47" s="1893">
        <v>1</v>
      </c>
      <c r="AY47" s="1893">
        <v>1</v>
      </c>
      <c r="AZ47" s="1893">
        <v>1</v>
      </c>
      <c r="BA47" s="1893">
        <v>1</v>
      </c>
      <c r="BB47" s="1893">
        <v>1</v>
      </c>
      <c r="BC47" s="1893">
        <v>1</v>
      </c>
      <c r="BD47" s="1893">
        <v>1</v>
      </c>
      <c r="BE47" s="1893">
        <v>1</v>
      </c>
      <c r="BF47" s="1893">
        <v>1</v>
      </c>
      <c r="BG47" s="1893">
        <v>1</v>
      </c>
      <c r="BH47" s="1893">
        <v>1</v>
      </c>
      <c r="BI47" s="1893">
        <v>1</v>
      </c>
      <c r="BJ47" s="1893">
        <v>1</v>
      </c>
      <c r="BK47" s="1893">
        <v>1</v>
      </c>
      <c r="BL47" s="1893">
        <v>1</v>
      </c>
      <c r="BM47" s="1893">
        <v>1</v>
      </c>
      <c r="BN47" s="1893">
        <v>1</v>
      </c>
      <c r="BO47" s="1893">
        <v>1</v>
      </c>
      <c r="BP47" s="1893">
        <v>1</v>
      </c>
      <c r="BQ47" s="1893">
        <v>1</v>
      </c>
      <c r="BR47" s="1893">
        <v>1</v>
      </c>
      <c r="BS47" s="1893">
        <v>1</v>
      </c>
      <c r="BU47" s="2276" t="str" cm="1">
        <f t="array" aca="1" ref="BU47" ca="1">IFERROR(IF(Z47="","",_xldudf_CX_PUSH($Z47,CX_ENTITY,$B47,val_asOfDate,,,)),"")</f>
        <v/>
      </c>
      <c r="BV47" s="2276" t="str" cm="1">
        <f t="array" aca="1" ref="BV47" ca="1">IFERROR(IF(AC47="","",_xldudf_CX_PUSH($AC47,CX_ENTITY,$D47,val_asOfDate,,,)),"")</f>
        <v/>
      </c>
      <c r="BW47" s="2276" t="str" cm="1">
        <f t="array" aca="1" ref="BW47" ca="1">IFERROR(IF(Z47="","",_xldudf_CX_PUSH($Z47,CX_ENTITY,$B47,EOMONTH(val_asOfDate,1),,,)),"")</f>
        <v/>
      </c>
      <c r="BX47" s="2276" t="str" cm="1">
        <f t="array" aca="1" ref="BX47" ca="1">IFERROR(IF(AC47="","",_xldudf_CX_PUSH($AC47,CX_ENTITY,$D47,EOMONTH(val_asOfDate,1),,)),"")</f>
        <v/>
      </c>
      <c r="BY47" s="2276" t="str" cm="1">
        <f t="array" aca="1" ref="BY47" ca="1">IFERROR(IF(AD47="","",_xldudf_CX_PUSH($AD47,CX_ENTITY,$E47,val_asOfDate,,,)),"")</f>
        <v/>
      </c>
      <c r="BZ47" s="2276" t="str" cm="1">
        <f t="array" aca="1" ref="BZ47" ca="1">IFERROR(IF(AD47="","",_xldudf_CX_PUSH($AD47,CX_ENTITY,$E47,EOMONTH(val_asOfDate,1),,)),"")</f>
        <v/>
      </c>
      <c r="CA47" s="1879" t="str" cm="1">
        <f t="array" aca="1" ref="CA47" ca="1">IFERROR(IF(AE47="","",_xldudf_CX_PUSH($AE47,CX_ENTITY,$G47,val_asOfDate,,,)),"")</f>
        <v/>
      </c>
      <c r="CB47" s="1879" t="str" cm="1">
        <f t="array" aca="1" ref="CB47" ca="1">IFERROR(IF(AE47="","",_xldudf_CX_PUSH($AE47,CX_ENTITY,$G47,EOMONTH(val_asOfDate,1),,,)),"")</f>
        <v/>
      </c>
      <c r="CC47" s="1879" t="str" cm="1">
        <f t="array" aca="1" ref="CC47" ca="1">IFERROR(IF(AF47="","",_xldudf_CX_PUSH($AF47,CX_ENTITY,$H47,val_asOfDate,,,)),"")</f>
        <v/>
      </c>
      <c r="CD47" s="1879" t="str" cm="1">
        <f t="array" aca="1" ref="CD47" ca="1">IFERROR(IF(AF47="","",_xldudf_CX_PUSH($AF47,CX_ENTITY,$H47,EOMONTH(val_asOfDate,1),,,)),"")</f>
        <v/>
      </c>
      <c r="CE47" s="1883" t="str" cm="1">
        <f t="array" aca="1" ref="CE47" ca="1">IFERROR(
  IF($Z47="","",
    IF($J47=3,
      _xldudf_CX_PUSH(AI47*fxVal_normal,CX_ENTITY,$F47,AI$15,$X$15,AI$13),
      _xldudf_CX_PUSH(AI47,CX_ENTITY,$F47,AI$15,$X$15,AI$13)
    )
  ),
"")</f>
        <v/>
      </c>
      <c r="CF47" s="1883" t="str" cm="1">
        <f t="array" aca="1" ref="CF47" ca="1">IFERROR(
  IF($Z47="","",
    IF($J47=3,
      _xldudf_CX_PUSH(AJ47*fxVal_normal,CX_ENTITY,$F47,AJ$15,$X$15,AJ$13),
      _xldudf_CX_PUSH(AJ47,CX_ENTITY,$F47,AJ$15,$X$15,AJ$13)
    )
  ),
"")</f>
        <v/>
      </c>
      <c r="CG47" s="1883" t="str" cm="1">
        <f t="array" aca="1" ref="CG47" ca="1">IFERROR(
  IF($Z47="","",
    IF($J47=3,
      _xldudf_CX_PUSH(AK47*fxVal_normal,CX_ENTITY,$F47,AK$15,$X$15,AK$13),
      _xldudf_CX_PUSH(AK47,CX_ENTITY,$F47,AK$15,$X$15,AK$13)
    )
  ),
"")</f>
        <v/>
      </c>
      <c r="CH47" s="1883" t="str" cm="1">
        <f t="array" aca="1" ref="CH47" ca="1">IFERROR(
  IF($Z47="","",
    IF($J47=3,
      _xldudf_CX_PUSH(AL47*fxVal_normal,CX_ENTITY,$F47,AL$15,$X$15,AL$13),
      _xldudf_CX_PUSH(AL47,CX_ENTITY,$F47,AL$15,$X$15,AL$13)
    )
  ),
"")</f>
        <v/>
      </c>
      <c r="CI47" s="1883" t="str" cm="1">
        <f t="array" aca="1" ref="CI47" ca="1">IFERROR(
  IF($Z47="","",
    IF($J47=3,
      _xldudf_CX_PUSH(AM47*fxVal_normal,CX_ENTITY,$F47,AM$15,$X$15,AM$13),
      _xldudf_CX_PUSH(AM47,CX_ENTITY,$F47,AM$15,$X$15,AM$13)
    )
  ),
"")</f>
        <v/>
      </c>
      <c r="CJ47" s="1883" t="str" cm="1">
        <f t="array" aca="1" ref="CJ47" ca="1">IFERROR(
  IF($Z47="","",
    IF($J47=3,
      _xldudf_CX_PUSH(AN47*fxVal_normal,CX_ENTITY,$F47,AN$15,$X$15,AN$13),
      _xldudf_CX_PUSH(AN47,CX_ENTITY,$F47,AN$15,$X$15,AN$13)
    )
  ),
"")</f>
        <v/>
      </c>
      <c r="CK47" s="1883" t="str" cm="1">
        <f t="array" aca="1" ref="CK47" ca="1">IFERROR(
  IF($Z47="","",
    IF($J47=3,
      _xldudf_CX_PUSH(AO47*fxVal_normal,CX_ENTITY,$F47,AO$15,$X$15,AO$13),
      _xldudf_CX_PUSH(AO47,CX_ENTITY,$F47,AO$15,$X$15,AO$13)
    )
  ),
"")</f>
        <v/>
      </c>
      <c r="CL47" s="1883" t="str" cm="1">
        <f t="array" aca="1" ref="CL47" ca="1">IFERROR(
  IF($Z47="","",
    IF($J47=3,
      _xldudf_CX_PUSH(AP47*fxVal_normal,CX_ENTITY,$F47,AP$15,$X$15,AP$13),
      _xldudf_CX_PUSH(AP47,CX_ENTITY,$F47,AP$15,$X$15,AP$13)
    )
  ),
"")</f>
        <v/>
      </c>
      <c r="CM47" s="1883" t="str" cm="1">
        <f t="array" aca="1" ref="CM47" ca="1">IFERROR(
  IF($Z47="","",
    IF($J47=3,
      _xldudf_CX_PUSH(AQ47*fxVal_normal,CX_ENTITY,$F47,AQ$15,$X$15,AQ$13),
      _xldudf_CX_PUSH(AQ47,CX_ENTITY,$F47,AQ$15,$X$15,AQ$13)
    )
  ),
"")</f>
        <v/>
      </c>
      <c r="CN47" s="1883" t="str" cm="1">
        <f t="array" aca="1" ref="CN47" ca="1">IFERROR(
  IF($Z47="","",
    IF($J47=3,
      _xldudf_CX_PUSH(AR47*fxVal_normal,CX_ENTITY,$F47,AR$15,$X$15,AR$13),
      _xldudf_CX_PUSH(AR47,CX_ENTITY,$F47,AR$15,$X$15,AR$13)
    )
  ),
"")</f>
        <v/>
      </c>
      <c r="CO47" s="1883" t="str" cm="1">
        <f t="array" aca="1" ref="CO47" ca="1">IFERROR(
  IF($Z47="","",
    IF($J47=3,
      _xldudf_CX_PUSH(AS47*fxVal_normal,CX_ENTITY,$F47,AS$15,$X$15,AS$13),
      _xldudf_CX_PUSH(AS47,CX_ENTITY,$F47,AS$15,$X$15,AS$13)
    )
  ),
"")</f>
        <v/>
      </c>
      <c r="CP47" s="1883" t="str" cm="1">
        <f t="array" aca="1" ref="CP47" ca="1">IFERROR(
  IF($Z47="","",
    IF($J47=3,
      _xldudf_CX_PUSH(AT47*fxVal_normal,CX_ENTITY,$F47,AT$15,$X$15,AT$13),
      _xldudf_CX_PUSH(AT47,CX_ENTITY,$F47,AT$15,$X$15,AT$13)
    )
  ),
"")</f>
        <v/>
      </c>
      <c r="CQ47" s="1883" t="str" cm="1">
        <f t="array" aca="1" ref="CQ47" ca="1">IFERROR(
  IF($Z47="","",
    IF($J47=3,
      _xldudf_CX_PUSH(AU47*fxVal_normal,CX_ENTITY,$F47,AU$15,$X$15,AU$13),
      _xldudf_CX_PUSH(AU47,CX_ENTITY,$F47,AU$15,$X$15,AU$13)
    )
  ),
"")</f>
        <v/>
      </c>
      <c r="CR47" s="1883" t="str" cm="1">
        <f t="array" aca="1" ref="CR47" ca="1">IFERROR(
  IF($Z47="","",
    IF($J47=3,
      _xldudf_CX_PUSH(AV47*fxVal_normal,CX_ENTITY,$F47,AV$15,$X$15,AV$13),
      _xldudf_CX_PUSH(AV47,CX_ENTITY,$F47,AV$15,$X$15,AV$13)
    )
  ),
"")</f>
        <v/>
      </c>
      <c r="CS47" s="1883" t="str" cm="1">
        <f t="array" aca="1" ref="CS47" ca="1">IFERROR(
  IF($Z47="","",
    IF($J47=3,
      _xldudf_CX_PUSH(AW47*fxVal_normal,CX_ENTITY,$F47,AW$15,$X$15,AW$13),
      _xldudf_CX_PUSH(AW47,CX_ENTITY,$F47,AW$15,$X$15,AW$13)
    )
  ),
"")</f>
        <v/>
      </c>
      <c r="CT47" s="1883" t="str" cm="1">
        <f t="array" aca="1" ref="CT47" ca="1">IFERROR(
  IF($Z47="","",
    IF($J47=3,
      _xldudf_CX_PUSH(AX47*fxVal_normal,CX_ENTITY,$F47,AX$15,$X$15,AX$13),
      _xldudf_CX_PUSH(AX47,CX_ENTITY,$F47,AX$15,$X$15,AX$13)
    )
  ),
"")</f>
        <v/>
      </c>
      <c r="CU47" s="1883" t="str" cm="1">
        <f t="array" aca="1" ref="CU47" ca="1">IFERROR(
  IF($Z47="","",
    IF($J47=3,
      _xldudf_CX_PUSH(AY47*fxVal_normal,CX_ENTITY,$F47,AY$15,$X$15,AY$13),
      _xldudf_CX_PUSH(AY47,CX_ENTITY,$F47,AY$15,$X$15,AY$13)
    )
  ),
"")</f>
        <v/>
      </c>
      <c r="CV47" s="1883" t="str" cm="1">
        <f t="array" aca="1" ref="CV47" ca="1">IFERROR(
  IF($Z47="","",
    IF($J47=3,
      _xldudf_CX_PUSH(AZ47*fxVal_normal,CX_ENTITY,$F47,AZ$15,$X$15,AZ$13),
      _xldudf_CX_PUSH(AZ47,CX_ENTITY,$F47,AZ$15,$X$15,AZ$13)
    )
  ),
"")</f>
        <v/>
      </c>
      <c r="CW47" s="1883" t="str" cm="1">
        <f t="array" aca="1" ref="CW47" ca="1">IFERROR(
  IF($Z47="","",
    IF($J47=3,
      _xldudf_CX_PUSH(BA47*fxVal_normal,CX_ENTITY,$F47,BA$15,$X$15,BA$13),
      _xldudf_CX_PUSH(BA47,CX_ENTITY,$F47,BA$15,$X$15,BA$13)
    )
  ),
"")</f>
        <v/>
      </c>
      <c r="CX47" s="1883" t="str" cm="1">
        <f t="array" aca="1" ref="CX47" ca="1">IFERROR(
  IF($Z47="","",
    IF($J47=3,
      _xldudf_CX_PUSH(BB47*fxVal_normal,CX_ENTITY,$F47,BB$15,$X$15,BB$13),
      _xldudf_CX_PUSH(BB47,CX_ENTITY,$F47,BB$15,$X$15,BB$13)
    )
  ),
"")</f>
        <v/>
      </c>
      <c r="CY47" s="1883" t="str" cm="1">
        <f t="array" aca="1" ref="CY47" ca="1">IFERROR(
  IF($Z47="","",
    IF($J47=3,
      _xldudf_CX_PUSH(BC47*fxVal_normal,CX_ENTITY,$F47,BC$15,$X$15,BC$13),
      _xldudf_CX_PUSH(BC47,CX_ENTITY,$F47,BC$15,$X$15,BC$13)
    )
  ),
"")</f>
        <v/>
      </c>
      <c r="CZ47" s="1883" t="str" cm="1">
        <f t="array" aca="1" ref="CZ47" ca="1">IFERROR(
  IF($Z47="","",
    IF($J47=3,
      _xldudf_CX_PUSH(BD47*fxVal_normal,CX_ENTITY,$F47,BD$15,$X$15,BD$13),
      _xldudf_CX_PUSH(BD47,CX_ENTITY,$F47,BD$15,$X$15,BD$13)
    )
  ),
"")</f>
        <v/>
      </c>
      <c r="DA47" s="1883" t="str" cm="1">
        <f t="array" aca="1" ref="DA47" ca="1">IFERROR(
  IF($Z47="","",
    IF($J47=3,
      _xldudf_CX_PUSH(BE47*fxVal_normal,CX_ENTITY,$F47,BE$15,$X$15,BE$13),
      _xldudf_CX_PUSH(BE47,CX_ENTITY,$F47,BE$15,$X$15,BE$13)
    )
  ),
"")</f>
        <v/>
      </c>
      <c r="DB47" s="1883" t="str" cm="1">
        <f t="array" aca="1" ref="DB47" ca="1">IFERROR(
  IF($Z47="","",
    IF($J47=3,
      _xldudf_CX_PUSH(BF47*fxVal_normal,CX_ENTITY,$F47,BF$15,$X$15,BF$13),
      _xldudf_CX_PUSH(BF47,CX_ENTITY,$F47,BF$15,$X$15,BF$13)
    )
  ),
"")</f>
        <v/>
      </c>
      <c r="DC47" s="1883" t="str" cm="1">
        <f t="array" aca="1" ref="DC47" ca="1">IFERROR(
  IF($Z47="","",
    IF($J47=3,
      _xldudf_CX_PUSH(BG47*fxVal_normal,CX_ENTITY,$F47,BG$15,$X$15,BG$13),
      _xldudf_CX_PUSH(BG47,CX_ENTITY,$F47,BG$15,$X$15,BG$13)
    )
  ),
"")</f>
        <v/>
      </c>
      <c r="DD47" s="1883" t="str" cm="1">
        <f t="array" aca="1" ref="DD47" ca="1">IFERROR(
  IF($Z47="","",
    IF($J47=3,
      _xldudf_CX_PUSH(BH47*fxVal_normal,CX_ENTITY,$F47,BH$15,$X$15,BH$13),
      _xldudf_CX_PUSH(BH47,CX_ENTITY,$F47,BH$15,$X$15,BH$13)
    )
  ),
"")</f>
        <v/>
      </c>
      <c r="DE47" s="1883" t="str" cm="1">
        <f t="array" aca="1" ref="DE47" ca="1">IFERROR(
  IF($Z47="","",
    IF($J47=3,
      _xldudf_CX_PUSH(BI47*fxVal_normal,CX_ENTITY,$F47,BI$15,$X$15,BI$13),
      _xldudf_CX_PUSH(BI47,CX_ENTITY,$F47,BI$15,$X$15,BI$13)
    )
  ),
"")</f>
        <v/>
      </c>
      <c r="DF47" s="1883" t="str" cm="1">
        <f t="array" aca="1" ref="DF47" ca="1">IFERROR(
  IF($Z47="","",
    IF($J47=3,
      _xldudf_CX_PUSH(BJ47*fxVal_normal,CX_ENTITY,$F47,BJ$15,$X$15,BJ$13),
      _xldudf_CX_PUSH(BJ47,CX_ENTITY,$F47,BJ$15,$X$15,BJ$13)
    )
  ),
"")</f>
        <v/>
      </c>
      <c r="DG47" s="1883" t="str" cm="1">
        <f t="array" aca="1" ref="DG47" ca="1">IFERROR(
  IF($Z47="","",
    IF($J47=3,
      _xldudf_CX_PUSH(BK47*fxVal_normal,CX_ENTITY,$F47,BK$15,$X$15,BK$13),
      _xldudf_CX_PUSH(BK47,CX_ENTITY,$F47,BK$15,$X$15,BK$13)
    )
  ),
"")</f>
        <v/>
      </c>
      <c r="DH47" s="1883" t="str" cm="1">
        <f t="array" aca="1" ref="DH47" ca="1">IFERROR(
  IF($Z47="","",
    IF($J47=3,
      _xldudf_CX_PUSH(BL47*fxVal_normal,CX_ENTITY,$F47,BL$15,$X$15,BL$13),
      _xldudf_CX_PUSH(BL47,CX_ENTITY,$F47,BL$15,$X$15,BL$13)
    )
  ),
"")</f>
        <v/>
      </c>
      <c r="DI47" s="1883" t="str" cm="1">
        <f t="array" aca="1" ref="DI47" ca="1">IFERROR(
  IF($Z47="","",
    IF($J47=3,
      _xldudf_CX_PUSH(BM47*fxVal_normal,CX_ENTITY,$F47,BM$15,$X$15,BM$13),
      _xldudf_CX_PUSH(BM47,CX_ENTITY,$F47,BM$15,$X$15,BM$13)
    )
  ),
"")</f>
        <v/>
      </c>
      <c r="DJ47" s="1883" t="str" cm="1">
        <f t="array" aca="1" ref="DJ47" ca="1">IFERROR(
  IF($Z47="","",
    IF($J47=3,
      _xldudf_CX_PUSH(BN47*fxVal_normal,CX_ENTITY,$F47,BN$15,$X$15,BN$13),
      _xldudf_CX_PUSH(BN47,CX_ENTITY,$F47,BN$15,$X$15,BN$13)
    )
  ),
"")</f>
        <v/>
      </c>
      <c r="DK47" s="1883" t="str" cm="1">
        <f t="array" aca="1" ref="DK47" ca="1">IFERROR(
  IF($Z47="","",
    IF($J47=3,
      _xldudf_CX_PUSH(BO47*fxVal_normal,CX_ENTITY,$F47,BO$15,$X$15,BO$13),
      _xldudf_CX_PUSH(BO47,CX_ENTITY,$F47,BO$15,$X$15,BO$13)
    )
  ),
"")</f>
        <v/>
      </c>
      <c r="DL47" s="1883" t="str" cm="1">
        <f t="array" aca="1" ref="DL47" ca="1">IFERROR(
  IF($Z47="","",
    IF($J47=3,
      _xldudf_CX_PUSH(BP47*fxVal_normal,CX_ENTITY,$F47,BP$15,$X$15,BP$13),
      _xldudf_CX_PUSH(BP47,CX_ENTITY,$F47,BP$15,$X$15,BP$13)
    )
  ),
"")</f>
        <v/>
      </c>
      <c r="DM47" s="1883" t="str" cm="1">
        <f t="array" aca="1" ref="DM47" ca="1">IFERROR(
  IF($Z47="","",
    IF($J47=3,
      _xldudf_CX_PUSH(BQ47*fxVal_normal,CX_ENTITY,$F47,BQ$15,$X$15,BQ$13),
      _xldudf_CX_PUSH(BQ47,CX_ENTITY,$F47,BQ$15,$X$15,BQ$13)
    )
  ),
"")</f>
        <v/>
      </c>
      <c r="DN47" s="1883" t="str" cm="1">
        <f t="array" aca="1" ref="DN47" ca="1">IFERROR(
  IF($Z47="","",
    IF($J47=3,
      _xldudf_CX_PUSH(BR47*fxVal_normal,CX_ENTITY,$F47,BR$15,$X$15,BR$13),
      _xldudf_CX_PUSH(BR47,CX_ENTITY,$F47,BR$15,$X$15,BR$13)
    )
  ),
"")</f>
        <v/>
      </c>
      <c r="DO47" s="1883" t="str" cm="1">
        <f t="array" aca="1" ref="DO47" ca="1">IFERROR(
  IF($Z47="","",
    IF($J47=3,
      _xldudf_CX_PUSH(BS47*fxVal_normal,CX_ENTITY,$F47,BS$15,$X$15,BS$13),
      _xldudf_CX_PUSH(BS47,CX_ENTITY,$F47,BS$15,$X$15,BS$13)
    )
  ),
"")</f>
        <v/>
      </c>
    </row>
    <row r="48" spans="1:119" ht="33" customHeight="1">
      <c r="A48" s="32"/>
      <c r="B48" s="1626" t="s">
        <v>416</v>
      </c>
      <c r="C48" s="1885" t="s">
        <v>417</v>
      </c>
      <c r="D48" s="1694" t="s">
        <v>418</v>
      </c>
      <c r="E48" s="1885" t="s">
        <v>419</v>
      </c>
      <c r="F48" s="1892" t="s">
        <v>420</v>
      </c>
      <c r="G48" s="574" t="s">
        <v>421</v>
      </c>
      <c r="H48" s="574" t="s">
        <v>422</v>
      </c>
      <c r="I48" s="401">
        <v>0</v>
      </c>
      <c r="J48" s="401">
        <f t="shared" si="1"/>
        <v>0</v>
      </c>
      <c r="K48" s="401"/>
      <c r="O48" s="158"/>
      <c r="P48" s="2"/>
      <c r="Q48" s="52"/>
      <c r="R48" s="2"/>
      <c r="S48" s="89"/>
      <c r="T48" s="1835"/>
      <c r="U48" s="1835"/>
      <c r="V48" s="39"/>
      <c r="X48" s="1070">
        <v>1</v>
      </c>
      <c r="Y48" s="708"/>
      <c r="Z48" s="1567">
        <v>2</v>
      </c>
      <c r="AA48" s="198">
        <v>-1</v>
      </c>
      <c r="AB48" s="198"/>
      <c r="AC48" s="1891">
        <v>2</v>
      </c>
      <c r="AD48" s="1569">
        <v>2</v>
      </c>
      <c r="AE48" s="1891">
        <v>2</v>
      </c>
      <c r="AF48" s="1567">
        <v>2</v>
      </c>
      <c r="AG48" s="1568"/>
      <c r="AH48" s="1830"/>
      <c r="AI48" s="1893">
        <v>1</v>
      </c>
      <c r="AJ48" s="1893">
        <v>1</v>
      </c>
      <c r="AK48" s="1893">
        <v>1</v>
      </c>
      <c r="AL48" s="1893">
        <v>1</v>
      </c>
      <c r="AM48" s="1893">
        <v>1</v>
      </c>
      <c r="AN48" s="1893">
        <v>1</v>
      </c>
      <c r="AO48" s="1893">
        <v>1</v>
      </c>
      <c r="AP48" s="1893">
        <v>1</v>
      </c>
      <c r="AQ48" s="1893">
        <v>1</v>
      </c>
      <c r="AR48" s="1893">
        <v>1</v>
      </c>
      <c r="AS48" s="1893">
        <v>1</v>
      </c>
      <c r="AT48" s="1893">
        <v>1</v>
      </c>
      <c r="AU48" s="1893">
        <v>1</v>
      </c>
      <c r="AV48" s="1893">
        <v>1</v>
      </c>
      <c r="AW48" s="1893">
        <v>1</v>
      </c>
      <c r="AX48" s="1893">
        <v>1</v>
      </c>
      <c r="AY48" s="1893">
        <v>1</v>
      </c>
      <c r="AZ48" s="1893">
        <v>1</v>
      </c>
      <c r="BA48" s="1893">
        <v>1</v>
      </c>
      <c r="BB48" s="1893">
        <v>1</v>
      </c>
      <c r="BC48" s="1893">
        <v>1</v>
      </c>
      <c r="BD48" s="1893">
        <v>1</v>
      </c>
      <c r="BE48" s="1893">
        <v>1</v>
      </c>
      <c r="BF48" s="1893">
        <v>1</v>
      </c>
      <c r="BG48" s="1893">
        <v>1</v>
      </c>
      <c r="BH48" s="1893">
        <v>1</v>
      </c>
      <c r="BI48" s="1893">
        <v>1</v>
      </c>
      <c r="BJ48" s="1893">
        <v>1</v>
      </c>
      <c r="BK48" s="1893">
        <v>1</v>
      </c>
      <c r="BL48" s="1893">
        <v>1</v>
      </c>
      <c r="BM48" s="1893">
        <v>1</v>
      </c>
      <c r="BN48" s="1893">
        <v>1</v>
      </c>
      <c r="BO48" s="1893">
        <v>1</v>
      </c>
      <c r="BP48" s="1893">
        <v>1</v>
      </c>
      <c r="BQ48" s="1893">
        <v>1</v>
      </c>
      <c r="BR48" s="1893">
        <v>1</v>
      </c>
      <c r="BS48" s="1893">
        <v>1</v>
      </c>
      <c r="BU48" s="2276" t="str" cm="1">
        <f t="array" aca="1" ref="BU48" ca="1">IFERROR(IF(Z48="","",_xldudf_CX_PUSH($Z48,CX_ENTITY,$B48,val_asOfDate,,,)),"")</f>
        <v/>
      </c>
      <c r="BV48" s="2276" t="str" cm="1">
        <f t="array" aca="1" ref="BV48" ca="1">IFERROR(IF(AC48="","",_xldudf_CX_PUSH($AC48,CX_ENTITY,$D48,val_asOfDate,,,)),"")</f>
        <v/>
      </c>
      <c r="BW48" s="2276" t="str" cm="1">
        <f t="array" aca="1" ref="BW48" ca="1">IFERROR(IF(Z48="","",_xldudf_CX_PUSH($Z48,CX_ENTITY,$B48,EOMONTH(val_asOfDate,1),,,)),"")</f>
        <v/>
      </c>
      <c r="BX48" s="2276" t="str" cm="1">
        <f t="array" aca="1" ref="BX48" ca="1">IFERROR(IF(AC48="","",_xldudf_CX_PUSH($AC48,CX_ENTITY,$D48,EOMONTH(val_asOfDate,1),,)),"")</f>
        <v/>
      </c>
      <c r="BY48" s="2276" t="str" cm="1">
        <f t="array" aca="1" ref="BY48" ca="1">IFERROR(IF(AD48="","",_xldudf_CX_PUSH($AD48,CX_ENTITY,$E48,val_asOfDate,,,)),"")</f>
        <v/>
      </c>
      <c r="BZ48" s="2276" t="str" cm="1">
        <f t="array" aca="1" ref="BZ48" ca="1">IFERROR(IF(AD48="","",_xldudf_CX_PUSH($AD48,CX_ENTITY,$E48,EOMONTH(val_asOfDate,1),,)),"")</f>
        <v/>
      </c>
      <c r="CA48" s="1879" t="str" cm="1">
        <f t="array" aca="1" ref="CA48" ca="1">IFERROR(IF(AE48="","",_xldudf_CX_PUSH($AE48,CX_ENTITY,$G48,val_asOfDate,,,)),"")</f>
        <v/>
      </c>
      <c r="CB48" s="1879" t="str" cm="1">
        <f t="array" aca="1" ref="CB48" ca="1">IFERROR(IF(AE48="","",_xldudf_CX_PUSH($AE48,CX_ENTITY,$G48,EOMONTH(val_asOfDate,1),,,)),"")</f>
        <v/>
      </c>
      <c r="CC48" s="1879" t="str" cm="1">
        <f t="array" aca="1" ref="CC48" ca="1">IFERROR(IF(AF48="","",_xldudf_CX_PUSH($AF48,CX_ENTITY,$H48,val_asOfDate,,,)),"")</f>
        <v/>
      </c>
      <c r="CD48" s="1879" t="str" cm="1">
        <f t="array" aca="1" ref="CD48" ca="1">IFERROR(IF(AF48="","",_xldudf_CX_PUSH($AF48,CX_ENTITY,$H48,EOMONTH(val_asOfDate,1),,,)),"")</f>
        <v/>
      </c>
      <c r="CE48" s="1883" t="str" cm="1">
        <f t="array" aca="1" ref="CE48" ca="1">IFERROR(
  IF($Z48="","",
    IF($J48=3,
      _xldudf_CX_PUSH(AI48*fxVal_normal,CX_ENTITY,$F48,AI$15,$X$15,AI$13),
      _xldudf_CX_PUSH(AI48,CX_ENTITY,$F48,AI$15,$X$15,AI$13)
    )
  ),
"")</f>
        <v/>
      </c>
      <c r="CF48" s="1883" t="str" cm="1">
        <f t="array" aca="1" ref="CF48" ca="1">IFERROR(
  IF($Z48="","",
    IF($J48=3,
      _xldudf_CX_PUSH(AJ48*fxVal_normal,CX_ENTITY,$F48,AJ$15,$X$15,AJ$13),
      _xldudf_CX_PUSH(AJ48,CX_ENTITY,$F48,AJ$15,$X$15,AJ$13)
    )
  ),
"")</f>
        <v/>
      </c>
      <c r="CG48" s="1883" t="str" cm="1">
        <f t="array" aca="1" ref="CG48" ca="1">IFERROR(
  IF($Z48="","",
    IF($J48=3,
      _xldudf_CX_PUSH(AK48*fxVal_normal,CX_ENTITY,$F48,AK$15,$X$15,AK$13),
      _xldudf_CX_PUSH(AK48,CX_ENTITY,$F48,AK$15,$X$15,AK$13)
    )
  ),
"")</f>
        <v/>
      </c>
      <c r="CH48" s="1883" t="str" cm="1">
        <f t="array" aca="1" ref="CH48" ca="1">IFERROR(
  IF($Z48="","",
    IF($J48=3,
      _xldudf_CX_PUSH(AL48*fxVal_normal,CX_ENTITY,$F48,AL$15,$X$15,AL$13),
      _xldudf_CX_PUSH(AL48,CX_ENTITY,$F48,AL$15,$X$15,AL$13)
    )
  ),
"")</f>
        <v/>
      </c>
      <c r="CI48" s="1883" t="str" cm="1">
        <f t="array" aca="1" ref="CI48" ca="1">IFERROR(
  IF($Z48="","",
    IF($J48=3,
      _xldudf_CX_PUSH(AM48*fxVal_normal,CX_ENTITY,$F48,AM$15,$X$15,AM$13),
      _xldudf_CX_PUSH(AM48,CX_ENTITY,$F48,AM$15,$X$15,AM$13)
    )
  ),
"")</f>
        <v/>
      </c>
      <c r="CJ48" s="1883" t="str" cm="1">
        <f t="array" aca="1" ref="CJ48" ca="1">IFERROR(
  IF($Z48="","",
    IF($J48=3,
      _xldudf_CX_PUSH(AN48*fxVal_normal,CX_ENTITY,$F48,AN$15,$X$15,AN$13),
      _xldudf_CX_PUSH(AN48,CX_ENTITY,$F48,AN$15,$X$15,AN$13)
    )
  ),
"")</f>
        <v/>
      </c>
      <c r="CK48" s="1883" t="str" cm="1">
        <f t="array" aca="1" ref="CK48" ca="1">IFERROR(
  IF($Z48="","",
    IF($J48=3,
      _xldudf_CX_PUSH(AO48*fxVal_normal,CX_ENTITY,$F48,AO$15,$X$15,AO$13),
      _xldudf_CX_PUSH(AO48,CX_ENTITY,$F48,AO$15,$X$15,AO$13)
    )
  ),
"")</f>
        <v/>
      </c>
      <c r="CL48" s="1883" t="str" cm="1">
        <f t="array" aca="1" ref="CL48" ca="1">IFERROR(
  IF($Z48="","",
    IF($J48=3,
      _xldudf_CX_PUSH(AP48*fxVal_normal,CX_ENTITY,$F48,AP$15,$X$15,AP$13),
      _xldudf_CX_PUSH(AP48,CX_ENTITY,$F48,AP$15,$X$15,AP$13)
    )
  ),
"")</f>
        <v/>
      </c>
      <c r="CM48" s="1883" t="str" cm="1">
        <f t="array" aca="1" ref="CM48" ca="1">IFERROR(
  IF($Z48="","",
    IF($J48=3,
      _xldudf_CX_PUSH(AQ48*fxVal_normal,CX_ENTITY,$F48,AQ$15,$X$15,AQ$13),
      _xldudf_CX_PUSH(AQ48,CX_ENTITY,$F48,AQ$15,$X$15,AQ$13)
    )
  ),
"")</f>
        <v/>
      </c>
      <c r="CN48" s="1883" t="str" cm="1">
        <f t="array" aca="1" ref="CN48" ca="1">IFERROR(
  IF($Z48="","",
    IF($J48=3,
      _xldudf_CX_PUSH(AR48*fxVal_normal,CX_ENTITY,$F48,AR$15,$X$15,AR$13),
      _xldudf_CX_PUSH(AR48,CX_ENTITY,$F48,AR$15,$X$15,AR$13)
    )
  ),
"")</f>
        <v/>
      </c>
      <c r="CO48" s="1883" t="str" cm="1">
        <f t="array" aca="1" ref="CO48" ca="1">IFERROR(
  IF($Z48="","",
    IF($J48=3,
      _xldudf_CX_PUSH(AS48*fxVal_normal,CX_ENTITY,$F48,AS$15,$X$15,AS$13),
      _xldudf_CX_PUSH(AS48,CX_ENTITY,$F48,AS$15,$X$15,AS$13)
    )
  ),
"")</f>
        <v/>
      </c>
      <c r="CP48" s="1883" t="str" cm="1">
        <f t="array" aca="1" ref="CP48" ca="1">IFERROR(
  IF($Z48="","",
    IF($J48=3,
      _xldudf_CX_PUSH(AT48*fxVal_normal,CX_ENTITY,$F48,AT$15,$X$15,AT$13),
      _xldudf_CX_PUSH(AT48,CX_ENTITY,$F48,AT$15,$X$15,AT$13)
    )
  ),
"")</f>
        <v/>
      </c>
      <c r="CQ48" s="1883" t="str" cm="1">
        <f t="array" aca="1" ref="CQ48" ca="1">IFERROR(
  IF($Z48="","",
    IF($J48=3,
      _xldudf_CX_PUSH(AU48*fxVal_normal,CX_ENTITY,$F48,AU$15,$X$15,AU$13),
      _xldudf_CX_PUSH(AU48,CX_ENTITY,$F48,AU$15,$X$15,AU$13)
    )
  ),
"")</f>
        <v/>
      </c>
      <c r="CR48" s="1883" t="str" cm="1">
        <f t="array" aca="1" ref="CR48" ca="1">IFERROR(
  IF($Z48="","",
    IF($J48=3,
      _xldudf_CX_PUSH(AV48*fxVal_normal,CX_ENTITY,$F48,AV$15,$X$15,AV$13),
      _xldudf_CX_PUSH(AV48,CX_ENTITY,$F48,AV$15,$X$15,AV$13)
    )
  ),
"")</f>
        <v/>
      </c>
      <c r="CS48" s="1883" t="str" cm="1">
        <f t="array" aca="1" ref="CS48" ca="1">IFERROR(
  IF($Z48="","",
    IF($J48=3,
      _xldudf_CX_PUSH(AW48*fxVal_normal,CX_ENTITY,$F48,AW$15,$X$15,AW$13),
      _xldudf_CX_PUSH(AW48,CX_ENTITY,$F48,AW$15,$X$15,AW$13)
    )
  ),
"")</f>
        <v/>
      </c>
      <c r="CT48" s="1883" t="str" cm="1">
        <f t="array" aca="1" ref="CT48" ca="1">IFERROR(
  IF($Z48="","",
    IF($J48=3,
      _xldudf_CX_PUSH(AX48*fxVal_normal,CX_ENTITY,$F48,AX$15,$X$15,AX$13),
      _xldudf_CX_PUSH(AX48,CX_ENTITY,$F48,AX$15,$X$15,AX$13)
    )
  ),
"")</f>
        <v/>
      </c>
      <c r="CU48" s="1883" t="str" cm="1">
        <f t="array" aca="1" ref="CU48" ca="1">IFERROR(
  IF($Z48="","",
    IF($J48=3,
      _xldudf_CX_PUSH(AY48*fxVal_normal,CX_ENTITY,$F48,AY$15,$X$15,AY$13),
      _xldudf_CX_PUSH(AY48,CX_ENTITY,$F48,AY$15,$X$15,AY$13)
    )
  ),
"")</f>
        <v/>
      </c>
      <c r="CV48" s="1883" t="str" cm="1">
        <f t="array" aca="1" ref="CV48" ca="1">IFERROR(
  IF($Z48="","",
    IF($J48=3,
      _xldudf_CX_PUSH(AZ48*fxVal_normal,CX_ENTITY,$F48,AZ$15,$X$15,AZ$13),
      _xldudf_CX_PUSH(AZ48,CX_ENTITY,$F48,AZ$15,$X$15,AZ$13)
    )
  ),
"")</f>
        <v/>
      </c>
      <c r="CW48" s="1883" t="str" cm="1">
        <f t="array" aca="1" ref="CW48" ca="1">IFERROR(
  IF($Z48="","",
    IF($J48=3,
      _xldudf_CX_PUSH(BA48*fxVal_normal,CX_ENTITY,$F48,BA$15,$X$15,BA$13),
      _xldudf_CX_PUSH(BA48,CX_ENTITY,$F48,BA$15,$X$15,BA$13)
    )
  ),
"")</f>
        <v/>
      </c>
      <c r="CX48" s="1883" t="str" cm="1">
        <f t="array" aca="1" ref="CX48" ca="1">IFERROR(
  IF($Z48="","",
    IF($J48=3,
      _xldudf_CX_PUSH(BB48*fxVal_normal,CX_ENTITY,$F48,BB$15,$X$15,BB$13),
      _xldudf_CX_PUSH(BB48,CX_ENTITY,$F48,BB$15,$X$15,BB$13)
    )
  ),
"")</f>
        <v/>
      </c>
      <c r="CY48" s="1883" t="str" cm="1">
        <f t="array" aca="1" ref="CY48" ca="1">IFERROR(
  IF($Z48="","",
    IF($J48=3,
      _xldudf_CX_PUSH(BC48*fxVal_normal,CX_ENTITY,$F48,BC$15,$X$15,BC$13),
      _xldudf_CX_PUSH(BC48,CX_ENTITY,$F48,BC$15,$X$15,BC$13)
    )
  ),
"")</f>
        <v/>
      </c>
      <c r="CZ48" s="1883" t="str" cm="1">
        <f t="array" aca="1" ref="CZ48" ca="1">IFERROR(
  IF($Z48="","",
    IF($J48=3,
      _xldudf_CX_PUSH(BD48*fxVal_normal,CX_ENTITY,$F48,BD$15,$X$15,BD$13),
      _xldudf_CX_PUSH(BD48,CX_ENTITY,$F48,BD$15,$X$15,BD$13)
    )
  ),
"")</f>
        <v/>
      </c>
      <c r="DA48" s="1883" t="str" cm="1">
        <f t="array" aca="1" ref="DA48" ca="1">IFERROR(
  IF($Z48="","",
    IF($J48=3,
      _xldudf_CX_PUSH(BE48*fxVal_normal,CX_ENTITY,$F48,BE$15,$X$15,BE$13),
      _xldudf_CX_PUSH(BE48,CX_ENTITY,$F48,BE$15,$X$15,BE$13)
    )
  ),
"")</f>
        <v/>
      </c>
      <c r="DB48" s="1883" t="str" cm="1">
        <f t="array" aca="1" ref="DB48" ca="1">IFERROR(
  IF($Z48="","",
    IF($J48=3,
      _xldudf_CX_PUSH(BF48*fxVal_normal,CX_ENTITY,$F48,BF$15,$X$15,BF$13),
      _xldudf_CX_PUSH(BF48,CX_ENTITY,$F48,BF$15,$X$15,BF$13)
    )
  ),
"")</f>
        <v/>
      </c>
      <c r="DC48" s="1883" t="str" cm="1">
        <f t="array" aca="1" ref="DC48" ca="1">IFERROR(
  IF($Z48="","",
    IF($J48=3,
      _xldudf_CX_PUSH(BG48*fxVal_normal,CX_ENTITY,$F48,BG$15,$X$15,BG$13),
      _xldudf_CX_PUSH(BG48,CX_ENTITY,$F48,BG$15,$X$15,BG$13)
    )
  ),
"")</f>
        <v/>
      </c>
      <c r="DD48" s="1883" t="str" cm="1">
        <f t="array" aca="1" ref="DD48" ca="1">IFERROR(
  IF($Z48="","",
    IF($J48=3,
      _xldudf_CX_PUSH(BH48*fxVal_normal,CX_ENTITY,$F48,BH$15,$X$15,BH$13),
      _xldudf_CX_PUSH(BH48,CX_ENTITY,$F48,BH$15,$X$15,BH$13)
    )
  ),
"")</f>
        <v/>
      </c>
      <c r="DE48" s="1883" t="str" cm="1">
        <f t="array" aca="1" ref="DE48" ca="1">IFERROR(
  IF($Z48="","",
    IF($J48=3,
      _xldudf_CX_PUSH(BI48*fxVal_normal,CX_ENTITY,$F48,BI$15,$X$15,BI$13),
      _xldudf_CX_PUSH(BI48,CX_ENTITY,$F48,BI$15,$X$15,BI$13)
    )
  ),
"")</f>
        <v/>
      </c>
      <c r="DF48" s="1883" t="str" cm="1">
        <f t="array" aca="1" ref="DF48" ca="1">IFERROR(
  IF($Z48="","",
    IF($J48=3,
      _xldudf_CX_PUSH(BJ48*fxVal_normal,CX_ENTITY,$F48,BJ$15,$X$15,BJ$13),
      _xldudf_CX_PUSH(BJ48,CX_ENTITY,$F48,BJ$15,$X$15,BJ$13)
    )
  ),
"")</f>
        <v/>
      </c>
      <c r="DG48" s="1883" t="str" cm="1">
        <f t="array" aca="1" ref="DG48" ca="1">IFERROR(
  IF($Z48="","",
    IF($J48=3,
      _xldudf_CX_PUSH(BK48*fxVal_normal,CX_ENTITY,$F48,BK$15,$X$15,BK$13),
      _xldudf_CX_PUSH(BK48,CX_ENTITY,$F48,BK$15,$X$15,BK$13)
    )
  ),
"")</f>
        <v/>
      </c>
      <c r="DH48" s="1883" t="str" cm="1">
        <f t="array" aca="1" ref="DH48" ca="1">IFERROR(
  IF($Z48="","",
    IF($J48=3,
      _xldudf_CX_PUSH(BL48*fxVal_normal,CX_ENTITY,$F48,BL$15,$X$15,BL$13),
      _xldudf_CX_PUSH(BL48,CX_ENTITY,$F48,BL$15,$X$15,BL$13)
    )
  ),
"")</f>
        <v/>
      </c>
      <c r="DI48" s="1883" t="str" cm="1">
        <f t="array" aca="1" ref="DI48" ca="1">IFERROR(
  IF($Z48="","",
    IF($J48=3,
      _xldudf_CX_PUSH(BM48*fxVal_normal,CX_ENTITY,$F48,BM$15,$X$15,BM$13),
      _xldudf_CX_PUSH(BM48,CX_ENTITY,$F48,BM$15,$X$15,BM$13)
    )
  ),
"")</f>
        <v/>
      </c>
      <c r="DJ48" s="1883" t="str" cm="1">
        <f t="array" aca="1" ref="DJ48" ca="1">IFERROR(
  IF($Z48="","",
    IF($J48=3,
      _xldudf_CX_PUSH(BN48*fxVal_normal,CX_ENTITY,$F48,BN$15,$X$15,BN$13),
      _xldudf_CX_PUSH(BN48,CX_ENTITY,$F48,BN$15,$X$15,BN$13)
    )
  ),
"")</f>
        <v/>
      </c>
      <c r="DK48" s="1883" t="str" cm="1">
        <f t="array" aca="1" ref="DK48" ca="1">IFERROR(
  IF($Z48="","",
    IF($J48=3,
      _xldudf_CX_PUSH(BO48*fxVal_normal,CX_ENTITY,$F48,BO$15,$X$15,BO$13),
      _xldudf_CX_PUSH(BO48,CX_ENTITY,$F48,BO$15,$X$15,BO$13)
    )
  ),
"")</f>
        <v/>
      </c>
      <c r="DL48" s="1883" t="str" cm="1">
        <f t="array" aca="1" ref="DL48" ca="1">IFERROR(
  IF($Z48="","",
    IF($J48=3,
      _xldudf_CX_PUSH(BP48*fxVal_normal,CX_ENTITY,$F48,BP$15,$X$15,BP$13),
      _xldudf_CX_PUSH(BP48,CX_ENTITY,$F48,BP$15,$X$15,BP$13)
    )
  ),
"")</f>
        <v/>
      </c>
      <c r="DM48" s="1883" t="str" cm="1">
        <f t="array" aca="1" ref="DM48" ca="1">IFERROR(
  IF($Z48="","",
    IF($J48=3,
      _xldudf_CX_PUSH(BQ48*fxVal_normal,CX_ENTITY,$F48,BQ$15,$X$15,BQ$13),
      _xldudf_CX_PUSH(BQ48,CX_ENTITY,$F48,BQ$15,$X$15,BQ$13)
    )
  ),
"")</f>
        <v/>
      </c>
      <c r="DN48" s="1883" t="str" cm="1">
        <f t="array" aca="1" ref="DN48" ca="1">IFERROR(
  IF($Z48="","",
    IF($J48=3,
      _xldudf_CX_PUSH(BR48*fxVal_normal,CX_ENTITY,$F48,BR$15,$X$15,BR$13),
      _xldudf_CX_PUSH(BR48,CX_ENTITY,$F48,BR$15,$X$15,BR$13)
    )
  ),
"")</f>
        <v/>
      </c>
      <c r="DO48" s="1883" t="str" cm="1">
        <f t="array" aca="1" ref="DO48" ca="1">IFERROR(
  IF($Z48="","",
    IF($J48=3,
      _xldudf_CX_PUSH(BS48*fxVal_normal,CX_ENTITY,$F48,BS$15,$X$15,BS$13),
      _xldudf_CX_PUSH(BS48,CX_ENTITY,$F48,BS$15,$X$15,BS$13)
    )
  ),
"")</f>
        <v/>
      </c>
    </row>
    <row r="49" spans="1:119" ht="33" customHeight="1">
      <c r="A49" s="32" t="s">
        <v>22</v>
      </c>
      <c r="B49" s="1626" t="s">
        <v>423</v>
      </c>
      <c r="C49" s="1885" t="s">
        <v>424</v>
      </c>
      <c r="D49" s="1885" t="s">
        <v>425</v>
      </c>
      <c r="E49" s="1885" t="s">
        <v>426</v>
      </c>
      <c r="F49" s="1885" t="s">
        <v>427</v>
      </c>
      <c r="G49" s="574" t="s">
        <v>428</v>
      </c>
      <c r="H49" s="574" t="s">
        <v>429</v>
      </c>
      <c r="I49" s="401">
        <v>1</v>
      </c>
      <c r="J49" s="401">
        <f t="shared" si="1"/>
        <v>0</v>
      </c>
      <c r="K49" s="401"/>
      <c r="O49" s="158"/>
      <c r="P49" s="101"/>
      <c r="Q49" s="52"/>
      <c r="R49" s="101"/>
      <c r="S49" s="126"/>
      <c r="T49" s="101"/>
      <c r="U49" s="101"/>
      <c r="V49" s="39"/>
      <c r="X49" s="1070">
        <v>1</v>
      </c>
      <c r="Y49" s="708"/>
      <c r="Z49" s="1567">
        <v>2</v>
      </c>
      <c r="AA49" s="198">
        <v>-1</v>
      </c>
      <c r="AB49" s="198"/>
      <c r="AC49" s="1891">
        <v>2</v>
      </c>
      <c r="AD49" s="1569">
        <v>2</v>
      </c>
      <c r="AE49" s="1891">
        <v>2</v>
      </c>
      <c r="AF49" s="1567">
        <v>2</v>
      </c>
      <c r="AG49" s="1570"/>
      <c r="AH49" s="1830"/>
      <c r="AI49" s="1893">
        <v>1</v>
      </c>
      <c r="AJ49" s="1893">
        <v>1</v>
      </c>
      <c r="AK49" s="1893">
        <v>1</v>
      </c>
      <c r="AL49" s="1893">
        <v>1</v>
      </c>
      <c r="AM49" s="1893">
        <v>1</v>
      </c>
      <c r="AN49" s="1893">
        <v>1</v>
      </c>
      <c r="AO49" s="1893">
        <v>1</v>
      </c>
      <c r="AP49" s="1893">
        <v>1</v>
      </c>
      <c r="AQ49" s="1893">
        <v>1</v>
      </c>
      <c r="AR49" s="1893">
        <v>1</v>
      </c>
      <c r="AS49" s="1893">
        <v>1</v>
      </c>
      <c r="AT49" s="1893">
        <v>1</v>
      </c>
      <c r="AU49" s="1893">
        <v>1</v>
      </c>
      <c r="AV49" s="1893">
        <v>1</v>
      </c>
      <c r="AW49" s="1893">
        <v>1</v>
      </c>
      <c r="AX49" s="1893">
        <v>1</v>
      </c>
      <c r="AY49" s="1893">
        <v>1</v>
      </c>
      <c r="AZ49" s="1893">
        <v>1</v>
      </c>
      <c r="BA49" s="1893">
        <v>1</v>
      </c>
      <c r="BB49" s="1893">
        <v>1</v>
      </c>
      <c r="BC49" s="1893">
        <v>1</v>
      </c>
      <c r="BD49" s="1893">
        <v>1</v>
      </c>
      <c r="BE49" s="1893">
        <v>1</v>
      </c>
      <c r="BF49" s="1893">
        <v>1</v>
      </c>
      <c r="BG49" s="1893">
        <v>1</v>
      </c>
      <c r="BH49" s="1893">
        <v>1</v>
      </c>
      <c r="BI49" s="1893">
        <v>1</v>
      </c>
      <c r="BJ49" s="1893">
        <v>1</v>
      </c>
      <c r="BK49" s="1893">
        <v>1</v>
      </c>
      <c r="BL49" s="1893">
        <v>1</v>
      </c>
      <c r="BM49" s="1893">
        <v>1</v>
      </c>
      <c r="BN49" s="1893">
        <v>1</v>
      </c>
      <c r="BO49" s="1893">
        <v>1</v>
      </c>
      <c r="BP49" s="1893">
        <v>1</v>
      </c>
      <c r="BQ49" s="1893">
        <v>1</v>
      </c>
      <c r="BR49" s="1893">
        <v>1</v>
      </c>
      <c r="BS49" s="1893">
        <v>1</v>
      </c>
      <c r="BU49" s="2276" t="str" cm="1">
        <f t="array" aca="1" ref="BU49" ca="1">IFERROR(IF(Z49="","",_xldudf_CX_PUSH($Z49,CX_ENTITY,$B49,val_asOfDate,,,)),"")</f>
        <v/>
      </c>
      <c r="BV49" s="2276" t="str" cm="1">
        <f t="array" aca="1" ref="BV49" ca="1">IFERROR(IF(AC49="","",_xldudf_CX_PUSH($AC49,CX_ENTITY,$D49,val_asOfDate,,,)),"")</f>
        <v/>
      </c>
      <c r="BW49" s="2276" t="str" cm="1">
        <f t="array" aca="1" ref="BW49" ca="1">IFERROR(IF(Z49="","",_xldudf_CX_PUSH($Z49,CX_ENTITY,$B49,EOMONTH(val_asOfDate,1),,,)),"")</f>
        <v/>
      </c>
      <c r="BX49" s="2276" t="str" cm="1">
        <f t="array" aca="1" ref="BX49" ca="1">IFERROR(IF(AC49="","",_xldudf_CX_PUSH($AC49,CX_ENTITY,$D49,EOMONTH(val_asOfDate,1),,)),"")</f>
        <v/>
      </c>
      <c r="BY49" s="2276" t="str" cm="1">
        <f t="array" aca="1" ref="BY49" ca="1">IFERROR(IF(AD49="","",_xldudf_CX_PUSH($AD49,CX_ENTITY,$E49,val_asOfDate,,,)),"")</f>
        <v/>
      </c>
      <c r="BZ49" s="2276" t="str" cm="1">
        <f t="array" aca="1" ref="BZ49" ca="1">IFERROR(IF(AD49="","",_xldudf_CX_PUSH($AD49,CX_ENTITY,$E49,EOMONTH(val_asOfDate,1),,)),"")</f>
        <v/>
      </c>
      <c r="CA49" s="1879" t="str" cm="1">
        <f t="array" aca="1" ref="CA49" ca="1">IFERROR(IF(AE49="","",_xldudf_CX_PUSH($AE49,CX_ENTITY,$G49,val_asOfDate,,,)),"")</f>
        <v/>
      </c>
      <c r="CB49" s="1879" t="str" cm="1">
        <f t="array" aca="1" ref="CB49" ca="1">IFERROR(IF(AE49="","",_xldudf_CX_PUSH($AE49,CX_ENTITY,$G49,EOMONTH(val_asOfDate,1),,,)),"")</f>
        <v/>
      </c>
      <c r="CC49" s="1879" t="str" cm="1">
        <f t="array" aca="1" ref="CC49" ca="1">IFERROR(IF(AF49="","",_xldudf_CX_PUSH($AF49,CX_ENTITY,$H49,val_asOfDate,,,)),"")</f>
        <v/>
      </c>
      <c r="CD49" s="1879" t="str" cm="1">
        <f t="array" aca="1" ref="CD49" ca="1">IFERROR(IF(AF49="","",_xldudf_CX_PUSH($AF49,CX_ENTITY,$H49,EOMONTH(val_asOfDate,1),,,)),"")</f>
        <v/>
      </c>
      <c r="CE49" s="1883" t="str" cm="1">
        <f t="array" aca="1" ref="CE49" ca="1">IFERROR(
  IF($Z49="","",
    IF($J49=3,
      _xldudf_CX_PUSH(AI49*fxVal_normal,CX_ENTITY,$F49,AI$15,$X$15,AI$13),
      _xldudf_CX_PUSH(AI49,CX_ENTITY,$F49,AI$15,$X$15,AI$13)
    )
  ),
"")</f>
        <v/>
      </c>
      <c r="CF49" s="1883" t="str" cm="1">
        <f t="array" aca="1" ref="CF49" ca="1">IFERROR(
  IF($Z49="","",
    IF($J49=3,
      _xldudf_CX_PUSH(AJ49*fxVal_normal,CX_ENTITY,$F49,AJ$15,$X$15,AJ$13),
      _xldudf_CX_PUSH(AJ49,CX_ENTITY,$F49,AJ$15,$X$15,AJ$13)
    )
  ),
"")</f>
        <v/>
      </c>
      <c r="CG49" s="1883" t="str" cm="1">
        <f t="array" aca="1" ref="CG49" ca="1">IFERROR(
  IF($Z49="","",
    IF($J49=3,
      _xldudf_CX_PUSH(AK49*fxVal_normal,CX_ENTITY,$F49,AK$15,$X$15,AK$13),
      _xldudf_CX_PUSH(AK49,CX_ENTITY,$F49,AK$15,$X$15,AK$13)
    )
  ),
"")</f>
        <v/>
      </c>
      <c r="CH49" s="1883" t="str" cm="1">
        <f t="array" aca="1" ref="CH49" ca="1">IFERROR(
  IF($Z49="","",
    IF($J49=3,
      _xldudf_CX_PUSH(AL49*fxVal_normal,CX_ENTITY,$F49,AL$15,$X$15,AL$13),
      _xldudf_CX_PUSH(AL49,CX_ENTITY,$F49,AL$15,$X$15,AL$13)
    )
  ),
"")</f>
        <v/>
      </c>
      <c r="CI49" s="1883" t="str" cm="1">
        <f t="array" aca="1" ref="CI49" ca="1">IFERROR(
  IF($Z49="","",
    IF($J49=3,
      _xldudf_CX_PUSH(AM49*fxVal_normal,CX_ENTITY,$F49,AM$15,$X$15,AM$13),
      _xldudf_CX_PUSH(AM49,CX_ENTITY,$F49,AM$15,$X$15,AM$13)
    )
  ),
"")</f>
        <v/>
      </c>
      <c r="CJ49" s="1883" t="str" cm="1">
        <f t="array" aca="1" ref="CJ49" ca="1">IFERROR(
  IF($Z49="","",
    IF($J49=3,
      _xldudf_CX_PUSH(AN49*fxVal_normal,CX_ENTITY,$F49,AN$15,$X$15,AN$13),
      _xldudf_CX_PUSH(AN49,CX_ENTITY,$F49,AN$15,$X$15,AN$13)
    )
  ),
"")</f>
        <v/>
      </c>
      <c r="CK49" s="1883" t="str" cm="1">
        <f t="array" aca="1" ref="CK49" ca="1">IFERROR(
  IF($Z49="","",
    IF($J49=3,
      _xldudf_CX_PUSH(AO49*fxVal_normal,CX_ENTITY,$F49,AO$15,$X$15,AO$13),
      _xldudf_CX_PUSH(AO49,CX_ENTITY,$F49,AO$15,$X$15,AO$13)
    )
  ),
"")</f>
        <v/>
      </c>
      <c r="CL49" s="1883" t="str" cm="1">
        <f t="array" aca="1" ref="CL49" ca="1">IFERROR(
  IF($Z49="","",
    IF($J49=3,
      _xldudf_CX_PUSH(AP49*fxVal_normal,CX_ENTITY,$F49,AP$15,$X$15,AP$13),
      _xldudf_CX_PUSH(AP49,CX_ENTITY,$F49,AP$15,$X$15,AP$13)
    )
  ),
"")</f>
        <v/>
      </c>
      <c r="CM49" s="1883" t="str" cm="1">
        <f t="array" aca="1" ref="CM49" ca="1">IFERROR(
  IF($Z49="","",
    IF($J49=3,
      _xldudf_CX_PUSH(AQ49*fxVal_normal,CX_ENTITY,$F49,AQ$15,$X$15,AQ$13),
      _xldudf_CX_PUSH(AQ49,CX_ENTITY,$F49,AQ$15,$X$15,AQ$13)
    )
  ),
"")</f>
        <v/>
      </c>
      <c r="CN49" s="1883" t="str" cm="1">
        <f t="array" aca="1" ref="CN49" ca="1">IFERROR(
  IF($Z49="","",
    IF($J49=3,
      _xldudf_CX_PUSH(AR49*fxVal_normal,CX_ENTITY,$F49,AR$15,$X$15,AR$13),
      _xldudf_CX_PUSH(AR49,CX_ENTITY,$F49,AR$15,$X$15,AR$13)
    )
  ),
"")</f>
        <v/>
      </c>
      <c r="CO49" s="1883" t="str" cm="1">
        <f t="array" aca="1" ref="CO49" ca="1">IFERROR(
  IF($Z49="","",
    IF($J49=3,
      _xldudf_CX_PUSH(AS49*fxVal_normal,CX_ENTITY,$F49,AS$15,$X$15,AS$13),
      _xldudf_CX_PUSH(AS49,CX_ENTITY,$F49,AS$15,$X$15,AS$13)
    )
  ),
"")</f>
        <v/>
      </c>
      <c r="CP49" s="1883" t="str" cm="1">
        <f t="array" aca="1" ref="CP49" ca="1">IFERROR(
  IF($Z49="","",
    IF($J49=3,
      _xldudf_CX_PUSH(AT49*fxVal_normal,CX_ENTITY,$F49,AT$15,$X$15,AT$13),
      _xldudf_CX_PUSH(AT49,CX_ENTITY,$F49,AT$15,$X$15,AT$13)
    )
  ),
"")</f>
        <v/>
      </c>
      <c r="CQ49" s="1883" t="str" cm="1">
        <f t="array" aca="1" ref="CQ49" ca="1">IFERROR(
  IF($Z49="","",
    IF($J49=3,
      _xldudf_CX_PUSH(AU49*fxVal_normal,CX_ENTITY,$F49,AU$15,$X$15,AU$13),
      _xldudf_CX_PUSH(AU49,CX_ENTITY,$F49,AU$15,$X$15,AU$13)
    )
  ),
"")</f>
        <v/>
      </c>
      <c r="CR49" s="1883" t="str" cm="1">
        <f t="array" aca="1" ref="CR49" ca="1">IFERROR(
  IF($Z49="","",
    IF($J49=3,
      _xldudf_CX_PUSH(AV49*fxVal_normal,CX_ENTITY,$F49,AV$15,$X$15,AV$13),
      _xldudf_CX_PUSH(AV49,CX_ENTITY,$F49,AV$15,$X$15,AV$13)
    )
  ),
"")</f>
        <v/>
      </c>
      <c r="CS49" s="1883" t="str" cm="1">
        <f t="array" aca="1" ref="CS49" ca="1">IFERROR(
  IF($Z49="","",
    IF($J49=3,
      _xldudf_CX_PUSH(AW49*fxVal_normal,CX_ENTITY,$F49,AW$15,$X$15,AW$13),
      _xldudf_CX_PUSH(AW49,CX_ENTITY,$F49,AW$15,$X$15,AW$13)
    )
  ),
"")</f>
        <v/>
      </c>
      <c r="CT49" s="1883" t="str" cm="1">
        <f t="array" aca="1" ref="CT49" ca="1">IFERROR(
  IF($Z49="","",
    IF($J49=3,
      _xldudf_CX_PUSH(AX49*fxVal_normal,CX_ENTITY,$F49,AX$15,$X$15,AX$13),
      _xldudf_CX_PUSH(AX49,CX_ENTITY,$F49,AX$15,$X$15,AX$13)
    )
  ),
"")</f>
        <v/>
      </c>
      <c r="CU49" s="1883" t="str" cm="1">
        <f t="array" aca="1" ref="CU49" ca="1">IFERROR(
  IF($Z49="","",
    IF($J49=3,
      _xldudf_CX_PUSH(AY49*fxVal_normal,CX_ENTITY,$F49,AY$15,$X$15,AY$13),
      _xldudf_CX_PUSH(AY49,CX_ENTITY,$F49,AY$15,$X$15,AY$13)
    )
  ),
"")</f>
        <v/>
      </c>
      <c r="CV49" s="1883" t="str" cm="1">
        <f t="array" aca="1" ref="CV49" ca="1">IFERROR(
  IF($Z49="","",
    IF($J49=3,
      _xldudf_CX_PUSH(AZ49*fxVal_normal,CX_ENTITY,$F49,AZ$15,$X$15,AZ$13),
      _xldudf_CX_PUSH(AZ49,CX_ENTITY,$F49,AZ$15,$X$15,AZ$13)
    )
  ),
"")</f>
        <v/>
      </c>
      <c r="CW49" s="1883" t="str" cm="1">
        <f t="array" aca="1" ref="CW49" ca="1">IFERROR(
  IF($Z49="","",
    IF($J49=3,
      _xldudf_CX_PUSH(BA49*fxVal_normal,CX_ENTITY,$F49,BA$15,$X$15,BA$13),
      _xldudf_CX_PUSH(BA49,CX_ENTITY,$F49,BA$15,$X$15,BA$13)
    )
  ),
"")</f>
        <v/>
      </c>
      <c r="CX49" s="1883" t="str" cm="1">
        <f t="array" aca="1" ref="CX49" ca="1">IFERROR(
  IF($Z49="","",
    IF($J49=3,
      _xldudf_CX_PUSH(BB49*fxVal_normal,CX_ENTITY,$F49,BB$15,$X$15,BB$13),
      _xldudf_CX_PUSH(BB49,CX_ENTITY,$F49,BB$15,$X$15,BB$13)
    )
  ),
"")</f>
        <v/>
      </c>
      <c r="CY49" s="1883" t="str" cm="1">
        <f t="array" aca="1" ref="CY49" ca="1">IFERROR(
  IF($Z49="","",
    IF($J49=3,
      _xldudf_CX_PUSH(BC49*fxVal_normal,CX_ENTITY,$F49,BC$15,$X$15,BC$13),
      _xldudf_CX_PUSH(BC49,CX_ENTITY,$F49,BC$15,$X$15,BC$13)
    )
  ),
"")</f>
        <v/>
      </c>
      <c r="CZ49" s="1883" t="str" cm="1">
        <f t="array" aca="1" ref="CZ49" ca="1">IFERROR(
  IF($Z49="","",
    IF($J49=3,
      _xldudf_CX_PUSH(BD49*fxVal_normal,CX_ENTITY,$F49,BD$15,$X$15,BD$13),
      _xldudf_CX_PUSH(BD49,CX_ENTITY,$F49,BD$15,$X$15,BD$13)
    )
  ),
"")</f>
        <v/>
      </c>
      <c r="DA49" s="1883" t="str" cm="1">
        <f t="array" aca="1" ref="DA49" ca="1">IFERROR(
  IF($Z49="","",
    IF($J49=3,
      _xldudf_CX_PUSH(BE49*fxVal_normal,CX_ENTITY,$F49,BE$15,$X$15,BE$13),
      _xldudf_CX_PUSH(BE49,CX_ENTITY,$F49,BE$15,$X$15,BE$13)
    )
  ),
"")</f>
        <v/>
      </c>
      <c r="DB49" s="1883" t="str" cm="1">
        <f t="array" aca="1" ref="DB49" ca="1">IFERROR(
  IF($Z49="","",
    IF($J49=3,
      _xldudf_CX_PUSH(BF49*fxVal_normal,CX_ENTITY,$F49,BF$15,$X$15,BF$13),
      _xldudf_CX_PUSH(BF49,CX_ENTITY,$F49,BF$15,$X$15,BF$13)
    )
  ),
"")</f>
        <v/>
      </c>
      <c r="DC49" s="1883" t="str" cm="1">
        <f t="array" aca="1" ref="DC49" ca="1">IFERROR(
  IF($Z49="","",
    IF($J49=3,
      _xldudf_CX_PUSH(BG49*fxVal_normal,CX_ENTITY,$F49,BG$15,$X$15,BG$13),
      _xldudf_CX_PUSH(BG49,CX_ENTITY,$F49,BG$15,$X$15,BG$13)
    )
  ),
"")</f>
        <v/>
      </c>
      <c r="DD49" s="1883" t="str" cm="1">
        <f t="array" aca="1" ref="DD49" ca="1">IFERROR(
  IF($Z49="","",
    IF($J49=3,
      _xldudf_CX_PUSH(BH49*fxVal_normal,CX_ENTITY,$F49,BH$15,$X$15,BH$13),
      _xldudf_CX_PUSH(BH49,CX_ENTITY,$F49,BH$15,$X$15,BH$13)
    )
  ),
"")</f>
        <v/>
      </c>
      <c r="DE49" s="1883" t="str" cm="1">
        <f t="array" aca="1" ref="DE49" ca="1">IFERROR(
  IF($Z49="","",
    IF($J49=3,
      _xldudf_CX_PUSH(BI49*fxVal_normal,CX_ENTITY,$F49,BI$15,$X$15,BI$13),
      _xldudf_CX_PUSH(BI49,CX_ENTITY,$F49,BI$15,$X$15,BI$13)
    )
  ),
"")</f>
        <v/>
      </c>
      <c r="DF49" s="1883" t="str" cm="1">
        <f t="array" aca="1" ref="DF49" ca="1">IFERROR(
  IF($Z49="","",
    IF($J49=3,
      _xldudf_CX_PUSH(BJ49*fxVal_normal,CX_ENTITY,$F49,BJ$15,$X$15,BJ$13),
      _xldudf_CX_PUSH(BJ49,CX_ENTITY,$F49,BJ$15,$X$15,BJ$13)
    )
  ),
"")</f>
        <v/>
      </c>
      <c r="DG49" s="1883" t="str" cm="1">
        <f t="array" aca="1" ref="DG49" ca="1">IFERROR(
  IF($Z49="","",
    IF($J49=3,
      _xldudf_CX_PUSH(BK49*fxVal_normal,CX_ENTITY,$F49,BK$15,$X$15,BK$13),
      _xldudf_CX_PUSH(BK49,CX_ENTITY,$F49,BK$15,$X$15,BK$13)
    )
  ),
"")</f>
        <v/>
      </c>
      <c r="DH49" s="1883" t="str" cm="1">
        <f t="array" aca="1" ref="DH49" ca="1">IFERROR(
  IF($Z49="","",
    IF($J49=3,
      _xldudf_CX_PUSH(BL49*fxVal_normal,CX_ENTITY,$F49,BL$15,$X$15,BL$13),
      _xldudf_CX_PUSH(BL49,CX_ENTITY,$F49,BL$15,$X$15,BL$13)
    )
  ),
"")</f>
        <v/>
      </c>
      <c r="DI49" s="1883" t="str" cm="1">
        <f t="array" aca="1" ref="DI49" ca="1">IFERROR(
  IF($Z49="","",
    IF($J49=3,
      _xldudf_CX_PUSH(BM49*fxVal_normal,CX_ENTITY,$F49,BM$15,$X$15,BM$13),
      _xldudf_CX_PUSH(BM49,CX_ENTITY,$F49,BM$15,$X$15,BM$13)
    )
  ),
"")</f>
        <v/>
      </c>
      <c r="DJ49" s="1883" t="str" cm="1">
        <f t="array" aca="1" ref="DJ49" ca="1">IFERROR(
  IF($Z49="","",
    IF($J49=3,
      _xldudf_CX_PUSH(BN49*fxVal_normal,CX_ENTITY,$F49,BN$15,$X$15,BN$13),
      _xldudf_CX_PUSH(BN49,CX_ENTITY,$F49,BN$15,$X$15,BN$13)
    )
  ),
"")</f>
        <v/>
      </c>
      <c r="DK49" s="1883" t="str" cm="1">
        <f t="array" aca="1" ref="DK49" ca="1">IFERROR(
  IF($Z49="","",
    IF($J49=3,
      _xldudf_CX_PUSH(BO49*fxVal_normal,CX_ENTITY,$F49,BO$15,$X$15,BO$13),
      _xldudf_CX_PUSH(BO49,CX_ENTITY,$F49,BO$15,$X$15,BO$13)
    )
  ),
"")</f>
        <v/>
      </c>
      <c r="DL49" s="1883" t="str" cm="1">
        <f t="array" aca="1" ref="DL49" ca="1">IFERROR(
  IF($Z49="","",
    IF($J49=3,
      _xldudf_CX_PUSH(BP49*fxVal_normal,CX_ENTITY,$F49,BP$15,$X$15,BP$13),
      _xldudf_CX_PUSH(BP49,CX_ENTITY,$F49,BP$15,$X$15,BP$13)
    )
  ),
"")</f>
        <v/>
      </c>
      <c r="DM49" s="1883" t="str" cm="1">
        <f t="array" aca="1" ref="DM49" ca="1">IFERROR(
  IF($Z49="","",
    IF($J49=3,
      _xldudf_CX_PUSH(BQ49*fxVal_normal,CX_ENTITY,$F49,BQ$15,$X$15,BQ$13),
      _xldudf_CX_PUSH(BQ49,CX_ENTITY,$F49,BQ$15,$X$15,BQ$13)
    )
  ),
"")</f>
        <v/>
      </c>
      <c r="DN49" s="1883" t="str" cm="1">
        <f t="array" aca="1" ref="DN49" ca="1">IFERROR(
  IF($Z49="","",
    IF($J49=3,
      _xldudf_CX_PUSH(BR49*fxVal_normal,CX_ENTITY,$F49,BR$15,$X$15,BR$13),
      _xldudf_CX_PUSH(BR49,CX_ENTITY,$F49,BR$15,$X$15,BR$13)
    )
  ),
"")</f>
        <v/>
      </c>
      <c r="DO49" s="1883" t="str" cm="1">
        <f t="array" aca="1" ref="DO49" ca="1">IFERROR(
  IF($Z49="","",
    IF($J49=3,
      _xldudf_CX_PUSH(BS49*fxVal_normal,CX_ENTITY,$F49,BS$15,$X$15,BS$13),
      _xldudf_CX_PUSH(BS49,CX_ENTITY,$F49,BS$15,$X$15,BS$13)
    )
  ),
"")</f>
        <v/>
      </c>
    </row>
    <row r="50" spans="1:119" ht="21.75" customHeight="1">
      <c r="A50" s="32"/>
      <c r="B50" s="827"/>
      <c r="C50" s="827"/>
      <c r="D50" s="827"/>
      <c r="E50" s="827"/>
      <c r="F50" s="827"/>
      <c r="G50" s="827"/>
      <c r="H50" s="827"/>
      <c r="I50" s="32"/>
      <c r="J50" s="827"/>
      <c r="K50" s="827"/>
      <c r="O50" s="158"/>
      <c r="P50" s="101"/>
      <c r="Q50" s="52"/>
      <c r="R50" s="101"/>
      <c r="S50" s="126"/>
      <c r="T50" s="101"/>
      <c r="U50" s="101"/>
      <c r="V50" s="39"/>
      <c r="X50" s="1071"/>
      <c r="Y50" s="806"/>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row>
    <row r="51" spans="1:119" ht="21.75" customHeight="1"/>
    <row r="52" spans="1:119" ht="21.75" customHeight="1"/>
    <row r="53" spans="1:119" ht="21.75" customHeight="1"/>
    <row r="54" spans="1:119" ht="21" customHeight="1"/>
    <row r="55" spans="1:119" ht="21" customHeight="1"/>
    <row r="56" spans="1:119" ht="21" customHeight="1"/>
    <row r="57" spans="1:119" ht="21" customHeight="1"/>
    <row r="58" spans="1:119" ht="21" customHeight="1"/>
    <row r="59" spans="1:119" ht="21" customHeight="1"/>
    <row r="60" spans="1:119" ht="21" customHeight="1"/>
    <row r="61" spans="1:119" ht="21" customHeight="1"/>
    <row r="62" spans="1:119" ht="21" customHeight="1"/>
    <row r="63" spans="1:119" ht="21" customHeight="1"/>
    <row r="64" spans="1:119" ht="21" customHeight="1"/>
    <row r="65" ht="21" customHeight="1"/>
    <row r="66" ht="21" customHeight="1"/>
    <row r="67" ht="21" customHeight="1"/>
    <row r="68" ht="21" customHeight="1"/>
    <row r="69" ht="21" customHeight="1"/>
    <row r="70" ht="21" customHeight="1"/>
  </sheetData>
  <sheetProtection formatColumns="0" formatRows="0" autoFilter="0" pivotTables="0"/>
  <mergeCells count="9">
    <mergeCell ref="X4:Y4"/>
    <mergeCell ref="Z4:AA4"/>
    <mergeCell ref="T34:U34"/>
    <mergeCell ref="T42:U42"/>
    <mergeCell ref="O3:O9"/>
    <mergeCell ref="T5:U6"/>
    <mergeCell ref="T14:U15"/>
    <mergeCell ref="P4:R4"/>
    <mergeCell ref="T9:U10"/>
  </mergeCells>
  <phoneticPr fontId="45" type="noConversion"/>
  <conditionalFormatting sqref="B48">
    <cfRule type="expression" dxfId="2511" priority="1">
      <formula>$A48="L"</formula>
    </cfRule>
    <cfRule type="expression" dxfId="2510" priority="2">
      <formula>$A48="F"</formula>
    </cfRule>
  </conditionalFormatting>
  <conditionalFormatting sqref="B19:I19 K19:K20 B20:D20 F20:I20 E20:E32 B22:D23 F22:I23 K22:K23 B25:D26 F25:I26 K25:K26 B28:D29 F28:I29 K28:K29 B31:D32 F31:I32 K31:K32 B34:K34 C35:D35 F35 I35 E35:E38 B35:B45 G35:H49 J35:K49 F37:F38 I37:I38 C37:D45 E39:F45 I41:I42 I45:I46 B46:D47 F46:F47 E46:E49 B49:D49 F49 I49">
    <cfRule type="expression" dxfId="2509" priority="20">
      <formula>$A19="L"</formula>
    </cfRule>
    <cfRule type="expression" dxfId="2508" priority="21">
      <formula>$A19="F"</formula>
    </cfRule>
  </conditionalFormatting>
  <conditionalFormatting sqref="X14">
    <cfRule type="expression" dxfId="2507" priority="8">
      <formula>IF($A$14, IF(CELL("protect", X14) = 0, TRUE, FALSE))</formula>
    </cfRule>
  </conditionalFormatting>
  <conditionalFormatting sqref="X17:BS50">
    <cfRule type="expression" dxfId="2506" priority="9">
      <formula>IF($A$14, IF(CELL("protect", X17) = 0, TRUE, FALSE))</formula>
    </cfRule>
  </conditionalFormatting>
  <conditionalFormatting sqref="X33:BS49">
    <cfRule type="expression" dxfId="2505" priority="10">
      <formula>INDEX($I$1:$I$300, ROW(X33)) = 1</formula>
    </cfRule>
  </conditionalFormatting>
  <conditionalFormatting sqref="AA33:AB49">
    <cfRule type="expression" dxfId="2504" priority="18">
      <formula>INDEX($I$1:$I$300, ROW(AA33)) = 2</formula>
    </cfRule>
  </conditionalFormatting>
  <conditionalFormatting sqref="AC15:BS15">
    <cfRule type="expression" dxfId="2503" priority="8365">
      <formula>AC$18=2</formula>
    </cfRule>
  </conditionalFormatting>
  <conditionalFormatting sqref="AD34:AD49">
    <cfRule type="expression" dxfId="2502" priority="22">
      <formula>AND(OR( $AI34:$BS34&lt;&gt;""), $AD34="")</formula>
    </cfRule>
  </conditionalFormatting>
  <conditionalFormatting sqref="AI15:BS15">
    <cfRule type="expression" dxfId="2501" priority="8366">
      <formula>AI$18=1</formula>
    </cfRule>
  </conditionalFormatting>
  <conditionalFormatting sqref="AI33:BS49">
    <cfRule type="expression" dxfId="2500" priority="12">
      <formula>INDEX($J$1:$J$300, ROW(AI33)) =6</formula>
    </cfRule>
    <cfRule type="expression" dxfId="2499" priority="13">
      <formula>INDEX($J$1:$J$300, ROW(AI33)) =7</formula>
    </cfRule>
    <cfRule type="expression" dxfId="2498" priority="14">
      <formula>INDEX($J$1:$J$300, ROW(AI33)) =4</formula>
    </cfRule>
    <cfRule type="expression" dxfId="2497" priority="15">
      <formula>INDEX($J$1:$J$300, ROW(AI33)) =3</formula>
    </cfRule>
    <cfRule type="expression" dxfId="2496" priority="16">
      <formula>INDEX($J$1:$J$300, ROW(AI33)) =1</formula>
    </cfRule>
    <cfRule type="expression" dxfId="2495" priority="17">
      <formula>INDEX($J$1:$J$300, ROW(AI33)) = 2</formula>
    </cfRule>
  </conditionalFormatting>
  <dataValidations count="7">
    <dataValidation allowBlank="1" showInputMessage="1" sqref="AI17:BS18 AM14:BS14 AG7:AI8 AI15:BS15 AN19:BS32 AJ3:BS8 AG3:AI3 AM9:BS12" xr:uid="{57BF98DB-136A-4342-AB25-7A6CE4375C03}"/>
    <dataValidation type="list" allowBlank="1" showInputMessage="1" showErrorMessage="1" sqref="AC33" xr:uid="{532F9C2B-073F-44E0-AC5C-102AF6D45CFE}">
      <formula1>$AC$20:$AC$29</formula1>
    </dataValidation>
    <dataValidation type="list" allowBlank="1" showInputMessage="1" showErrorMessage="1" sqref="AG33:AG49" xr:uid="{051A0368-E81C-4735-BAE3-573BF62C789C}">
      <formula1>#REF!</formula1>
    </dataValidation>
    <dataValidation type="list" allowBlank="1" showInputMessage="1" showErrorMessage="1" sqref="AF33" xr:uid="{15CB4E9F-F28D-470B-8CD9-18E0F411DB4F}">
      <formula1>$AF$20:$AF$29</formula1>
    </dataValidation>
    <dataValidation type="list" allowBlank="1" showInputMessage="1" showErrorMessage="1" sqref="K3" xr:uid="{F4AD5352-EEBA-4004-9E4C-E3AA79C34E35}">
      <formula1>"POC,Live Data"</formula1>
    </dataValidation>
    <dataValidation type="list" allowBlank="1" showInputMessage="1" showErrorMessage="1" sqref="AD33" xr:uid="{791F1E8E-254B-4614-B0A3-E4FC60A3FB9F}">
      <formula1>$AD$20:$AD$30</formula1>
    </dataValidation>
    <dataValidation type="list" allowBlank="1" showInputMessage="1" showErrorMessage="1" sqref="AE33" xr:uid="{7F970398-09B3-4A4D-8C69-A1AD4BB25382}">
      <formula1>$AE$20:$AE$30</formula1>
    </dataValidation>
  </dataValidations>
  <pageMargins left="0.25" right="0.25" top="0.75" bottom="0.75" header="0.3" footer="0.3"/>
  <pageSetup paperSize="8" fitToHeight="0" orientation="landscape"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9" id="{906448E9-DA3A-4321-9007-B0C8821E879D}">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AA33:AB49</xm:sqref>
        </x14:conditionalFormatting>
        <x14:conditionalFormatting xmlns:xm="http://schemas.microsoft.com/office/excel/2006/main">
          <x14:cfRule type="iconSet" priority="80" id="{12F4ECE6-9F79-4356-A979-986974E426F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AI18:BS18</xm:sqref>
        </x14:conditionalFormatting>
      </x14:conditionalFormattings>
    </ext>
    <ext xmlns:x14="http://schemas.microsoft.com/office/spreadsheetml/2009/9/main" uri="{05C60535-1F16-4fd2-B633-F4F36F0B64E0}">
      <x14:sparklineGroups xmlns:xm="http://schemas.microsoft.com/office/excel/2006/main">
        <x14:sparklineGroup displayEmptyCellsAs="gap" xr2:uid="{61103A88-F44F-41BC-B165-A01983898EC5}">
          <x14:colorSeries rgb="FF376092"/>
          <x14:colorNegative rgb="FFD00000"/>
          <x14:colorAxis rgb="FF000000"/>
          <x14:colorMarkers rgb="FFD00000"/>
          <x14:colorFirst rgb="FFD00000"/>
          <x14:colorLast rgb="FFD00000"/>
          <x14:colorHigh rgb="FFD00000"/>
          <x14:colorLow rgb="FFD00000"/>
          <x14:sparklines>
            <x14:sparkline>
              <xm:f>array_kpi_LTM</xm:f>
              <xm:sqref>AH34</xm:sqref>
            </x14:sparkline>
            <x14:sparkline>
              <xm:f>array_kpi_LTM</xm:f>
              <xm:sqref>AH35</xm:sqref>
            </x14:sparkline>
            <x14:sparkline>
              <xm:f>array_kpi_LTM</xm:f>
              <xm:sqref>AH36</xm:sqref>
            </x14:sparkline>
            <x14:sparkline>
              <xm:f>array_kpi_LTM</xm:f>
              <xm:sqref>AH37</xm:sqref>
            </x14:sparkline>
            <x14:sparkline>
              <xm:f>array_kpi_LTM</xm:f>
              <xm:sqref>AH38</xm:sqref>
            </x14:sparkline>
            <x14:sparkline>
              <xm:f>array_kpi_LTM</xm:f>
              <xm:sqref>AH39</xm:sqref>
            </x14:sparkline>
            <x14:sparkline>
              <xm:f>array_kpi_LTM</xm:f>
              <xm:sqref>AH40</xm:sqref>
            </x14:sparkline>
            <x14:sparkline>
              <xm:f>array_kpi_LTM</xm:f>
              <xm:sqref>AH41</xm:sqref>
            </x14:sparkline>
            <x14:sparkline>
              <xm:f>array_kpi_LTM</xm:f>
              <xm:sqref>AH42</xm:sqref>
            </x14:sparkline>
            <x14:sparkline>
              <xm:f>array_kpi_LTM</xm:f>
              <xm:sqref>AH43</xm:sqref>
            </x14:sparkline>
            <x14:sparkline>
              <xm:f>array_kpi_LTM</xm:f>
              <xm:sqref>AH44</xm:sqref>
            </x14:sparkline>
            <x14:sparkline>
              <xm:f>array_kpi_LTM</xm:f>
              <xm:sqref>AH45</xm:sqref>
            </x14:sparkline>
            <x14:sparkline>
              <xm:f>array_kpi_LTM</xm:f>
              <xm:sqref>AH46</xm:sqref>
            </x14:sparkline>
            <x14:sparkline>
              <xm:f>array_kpi_LTM</xm:f>
              <xm:sqref>AH47</xm:sqref>
            </x14:sparkline>
            <x14:sparkline>
              <xm:f>array_kpi_LTM</xm:f>
              <xm:sqref>AH48</xm:sqref>
            </x14:sparkline>
            <x14:sparkline>
              <xm:f>array_kpi_LTM</xm:f>
              <xm:sqref>AH49</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FFFE-143D-4D73-81F5-4467B7D2C944}">
  <sheetPr codeName="Sheet18">
    <tabColor rgb="FF92D050"/>
  </sheetPr>
  <dimension ref="A1:CE528"/>
  <sheetViews>
    <sheetView topLeftCell="I161" zoomScale="70" zoomScaleNormal="70" workbookViewId="0">
      <selection activeCell="AL211" sqref="AL211"/>
    </sheetView>
  </sheetViews>
  <sheetFormatPr defaultColWidth="8.84375" defaultRowHeight="15.5" outlineLevelCol="1"/>
  <cols>
    <col min="1" max="1" width="8.3046875" customWidth="1" outlineLevel="1"/>
    <col min="2" max="2" width="24.765625" customWidth="1" outlineLevel="1"/>
    <col min="3" max="3" width="25.53515625" customWidth="1" outlineLevel="1"/>
    <col min="4" max="4" width="15.53515625" customWidth="1" outlineLevel="1"/>
    <col min="5" max="5" width="3.53515625" customWidth="1" outlineLevel="1"/>
    <col min="6" max="6" width="3.69140625" customWidth="1" outlineLevel="1"/>
    <col min="7" max="12" width="12" customWidth="1" outlineLevel="1"/>
    <col min="13" max="13" width="1.69140625" customWidth="1" outlineLevel="1"/>
    <col min="14" max="14" width="10.69140625" customWidth="1" outlineLevel="1"/>
    <col min="15" max="15" width="11.3046875" customWidth="1" outlineLevel="1"/>
    <col min="16" max="16" width="2.84375" customWidth="1" outlineLevel="1"/>
    <col min="17" max="18" width="2.3046875" customWidth="1" outlineLevel="1"/>
    <col min="19" max="20" width="2.3046875" hidden="1" customWidth="1"/>
    <col min="21" max="21" width="2.69140625" customWidth="1"/>
    <col min="22" max="22" width="5.23046875" customWidth="1"/>
    <col min="23" max="23" width="2.23046875" hidden="1" customWidth="1" outlineLevel="1"/>
    <col min="24" max="25" width="2.69140625" hidden="1" customWidth="1" outlineLevel="1"/>
    <col min="26" max="26" width="2.23046875" hidden="1" customWidth="1" outlineLevel="1"/>
    <col min="27" max="27" width="41.84375" hidden="1" customWidth="1" outlineLevel="1"/>
    <col min="28" max="28" width="65.84375" hidden="1" customWidth="1" outlineLevel="1"/>
    <col min="29" max="29" width="1.3046875" hidden="1" customWidth="1" outlineLevel="1"/>
    <col min="30" max="30" width="0.765625" customWidth="1" collapsed="1"/>
    <col min="31" max="31" width="4.3046875" customWidth="1"/>
    <col min="32" max="32" width="3.69140625" customWidth="1"/>
    <col min="33" max="33" width="2.4609375" customWidth="1"/>
    <col min="34" max="34" width="1.53515625" customWidth="1"/>
    <col min="35" max="35" width="3.3046875" customWidth="1"/>
    <col min="36" max="38" width="25" customWidth="1"/>
    <col min="39" max="39" width="2.53515625" customWidth="1"/>
    <col min="40" max="40" width="28.84375" customWidth="1"/>
    <col min="41" max="41" width="5.23046875" customWidth="1"/>
    <col min="42" max="42" width="28.84375" customWidth="1"/>
    <col min="43" max="43" width="4.53515625" customWidth="1"/>
    <col min="44" max="44" width="25.84375" customWidth="1"/>
    <col min="45" max="45" width="2.765625" customWidth="1"/>
    <col min="46" max="49" width="1.69140625" customWidth="1"/>
    <col min="50" max="50" width="3.69140625" customWidth="1"/>
    <col min="51" max="51" width="3.53515625" customWidth="1" outlineLevel="1"/>
    <col min="52" max="55" width="12" style="2851" customWidth="1" outlineLevel="1"/>
    <col min="56" max="56" width="28" style="2851" customWidth="1" outlineLevel="1"/>
    <col min="57" max="57" width="12" style="2851" customWidth="1" outlineLevel="1"/>
    <col min="58" max="59" width="12" customWidth="1" outlineLevel="1"/>
    <col min="60" max="60" width="3" customWidth="1"/>
    <col min="61" max="61" width="3.53515625" customWidth="1" outlineLevel="1"/>
    <col min="62" max="62" width="16.3046875" style="2851" customWidth="1" outlineLevel="1"/>
    <col min="63" max="63" width="42" style="2930" customWidth="1" outlineLevel="1"/>
    <col min="64" max="64" width="16.3046875" style="2851" customWidth="1" outlineLevel="1"/>
    <col min="65" max="65" width="13.53515625" style="2851" customWidth="1" outlineLevel="1"/>
    <col min="66" max="66" width="39.4609375" style="2869" customWidth="1" outlineLevel="1"/>
    <col min="67" max="67" width="33.3046875" style="2868" customWidth="1" outlineLevel="1"/>
    <col min="68" max="68" width="13.53515625" style="2868" customWidth="1" outlineLevel="1"/>
    <col min="69" max="69" width="13.53515625" style="2851" customWidth="1" outlineLevel="1"/>
    <col min="70" max="77" width="13.53515625" style="2869" customWidth="1" outlineLevel="1"/>
    <col min="78" max="78" width="33.53515625" style="2869" customWidth="1" outlineLevel="1"/>
    <col min="79" max="79" width="34.4609375" style="2869" customWidth="1" outlineLevel="1"/>
    <col min="80" max="80" width="24.07421875" style="2869" customWidth="1" outlineLevel="1"/>
    <col min="81" max="83" width="14.3046875" style="2869" customWidth="1" outlineLevel="1"/>
    <col min="110" max="152" width="0" hidden="1" customWidth="1"/>
  </cols>
  <sheetData>
    <row r="1" spans="1:83" ht="22.5" customHeight="1">
      <c r="A1" s="2676" t="s">
        <v>1857</v>
      </c>
      <c r="B1" s="2667"/>
      <c r="C1" s="2664" t="s">
        <v>1856</v>
      </c>
      <c r="D1" s="2667"/>
      <c r="E1" s="2677"/>
      <c r="F1" s="2677"/>
      <c r="G1" s="1906"/>
      <c r="H1" s="1906"/>
      <c r="I1" s="1906"/>
      <c r="J1" s="1906"/>
      <c r="K1" s="1910"/>
      <c r="L1" s="1907"/>
      <c r="M1" s="405"/>
      <c r="N1" s="405"/>
      <c r="O1" s="405"/>
      <c r="P1" s="2677"/>
      <c r="AD1" s="406"/>
      <c r="AE1" s="406"/>
      <c r="AF1" s="406"/>
      <c r="AG1" s="406"/>
      <c r="AH1" s="406"/>
      <c r="AI1" s="406"/>
      <c r="AJ1" s="1994"/>
      <c r="AK1" s="1994"/>
      <c r="AL1" s="406"/>
      <c r="AM1" s="406"/>
      <c r="AN1" s="1968"/>
      <c r="AO1" s="407"/>
      <c r="AP1" s="406"/>
      <c r="AQ1" s="406"/>
      <c r="AR1" s="406"/>
      <c r="AS1" s="406"/>
      <c r="AT1" s="406"/>
      <c r="AU1" s="406"/>
      <c r="AV1" s="408"/>
      <c r="AW1" s="408"/>
      <c r="AX1" s="408"/>
      <c r="AY1" s="408"/>
      <c r="AZ1" s="2809"/>
      <c r="BA1" s="2809"/>
      <c r="BB1" s="2809"/>
      <c r="BC1" s="2809"/>
      <c r="BD1" s="2809"/>
      <c r="BE1" s="2809"/>
      <c r="BF1" s="408"/>
      <c r="BG1" s="408"/>
      <c r="BH1" s="408"/>
      <c r="BI1" s="408"/>
      <c r="BJ1" s="2935"/>
      <c r="BK1" s="2915"/>
      <c r="BL1" s="2935"/>
      <c r="BM1" s="2809"/>
      <c r="BN1" s="2896"/>
      <c r="BO1" s="2809"/>
      <c r="BP1" s="2809"/>
      <c r="BQ1" s="2809"/>
      <c r="BR1" s="2852"/>
      <c r="BS1" s="2852"/>
      <c r="BT1" s="2852"/>
      <c r="BU1" s="2852"/>
      <c r="BV1" s="2852"/>
      <c r="BW1" s="2852"/>
      <c r="BX1" s="2852"/>
      <c r="BY1" s="2852"/>
      <c r="BZ1" s="2852"/>
      <c r="CA1" s="2852"/>
      <c r="CB1" s="2852"/>
      <c r="CC1" s="2852"/>
      <c r="CD1" s="2852"/>
      <c r="CE1" s="2852"/>
    </row>
    <row r="2" spans="1:83" ht="37.5" customHeight="1">
      <c r="A2" s="1921" t="s">
        <v>1775</v>
      </c>
      <c r="B2" s="2667"/>
      <c r="C2" s="1906"/>
      <c r="D2" s="2667"/>
      <c r="E2" s="2677"/>
      <c r="F2" s="2677"/>
      <c r="G2" s="1906"/>
      <c r="H2" s="1906"/>
      <c r="I2" s="1906"/>
      <c r="J2" s="1906"/>
      <c r="K2" s="1910"/>
      <c r="L2" s="1907"/>
      <c r="M2" s="405"/>
      <c r="N2" s="405"/>
      <c r="O2" s="405"/>
      <c r="P2" s="2677"/>
      <c r="AD2" s="406"/>
      <c r="AE2" s="406"/>
      <c r="AF2" s="406"/>
      <c r="AG2" s="406"/>
      <c r="AH2" s="406"/>
      <c r="AI2" s="406"/>
      <c r="AJ2" s="1994"/>
      <c r="AK2" s="1994"/>
      <c r="AL2" s="406"/>
      <c r="AM2" s="406"/>
      <c r="AN2" s="1968"/>
      <c r="AO2" s="407"/>
      <c r="AP2" s="406"/>
      <c r="AQ2" s="406"/>
      <c r="AR2" s="406"/>
      <c r="AS2" s="406"/>
      <c r="AT2" s="406"/>
      <c r="AU2" s="406"/>
      <c r="AV2" s="408"/>
      <c r="AW2" s="408"/>
      <c r="AX2" s="408"/>
      <c r="AY2" s="408"/>
      <c r="AZ2" s="2809"/>
      <c r="BA2" s="2809"/>
      <c r="BB2" s="2809"/>
      <c r="BC2" s="2809"/>
      <c r="BD2" s="2809"/>
      <c r="BE2" s="2809"/>
      <c r="BF2" s="408"/>
      <c r="BG2" s="408"/>
      <c r="BH2" s="408"/>
      <c r="BI2" s="408"/>
      <c r="BJ2" s="2935"/>
      <c r="BK2" s="2915"/>
      <c r="BL2" s="2935"/>
      <c r="BM2" s="2809"/>
      <c r="BN2" s="2896"/>
      <c r="BO2" s="2809"/>
      <c r="BP2" s="2809"/>
      <c r="BQ2" s="2809"/>
      <c r="BR2" s="2852"/>
      <c r="BS2" s="2852"/>
      <c r="BT2" s="2852"/>
      <c r="BU2" s="2852"/>
      <c r="BV2" s="2852"/>
      <c r="BW2" s="2852"/>
      <c r="BX2" s="2852"/>
      <c r="BY2" s="2852"/>
      <c r="BZ2" s="2852"/>
      <c r="CA2" s="2852"/>
      <c r="CB2" s="2852"/>
      <c r="CC2" s="2852"/>
      <c r="CD2" s="2852"/>
      <c r="CE2" s="2852"/>
    </row>
    <row r="3" spans="1:83" ht="22.5" customHeight="1" collapsed="1">
      <c r="A3" s="2678" t="s">
        <v>1776</v>
      </c>
      <c r="B3" s="2667"/>
      <c r="C3" s="1906"/>
      <c r="D3" s="2667"/>
      <c r="E3" s="2677"/>
      <c r="F3" s="2677"/>
      <c r="G3" s="2679"/>
      <c r="H3" s="2679"/>
      <c r="I3" s="2679"/>
      <c r="J3" s="2679"/>
      <c r="K3" s="1910"/>
      <c r="L3" s="1907"/>
      <c r="M3" s="405"/>
      <c r="N3" s="405"/>
      <c r="O3" s="405"/>
      <c r="P3" s="2677"/>
      <c r="V3" s="3085" t="s">
        <v>23</v>
      </c>
      <c r="W3" s="15"/>
      <c r="X3" s="15"/>
      <c r="Y3" s="15"/>
      <c r="Z3" s="15"/>
      <c r="AA3" s="15"/>
      <c r="AB3" s="152"/>
      <c r="AC3" s="38"/>
      <c r="AD3" s="406"/>
      <c r="AE3" s="1522"/>
      <c r="AF3" s="411"/>
      <c r="AG3" s="410"/>
      <c r="AH3" s="410"/>
      <c r="AI3" s="411"/>
      <c r="AJ3" s="1995"/>
      <c r="AK3" s="1995"/>
      <c r="AL3" s="411"/>
      <c r="AM3" s="411"/>
      <c r="AN3" s="1969"/>
      <c r="AO3" s="412"/>
      <c r="AP3" s="411"/>
      <c r="AQ3" s="411"/>
      <c r="AR3" s="411"/>
      <c r="AS3" s="411"/>
      <c r="AT3" s="411"/>
      <c r="AU3" s="411"/>
      <c r="AV3" s="413"/>
      <c r="AX3" s="1080"/>
      <c r="AY3" s="1676"/>
      <c r="AZ3" s="2810"/>
      <c r="BA3" s="2810"/>
      <c r="BB3" s="2810"/>
      <c r="BC3" s="2810"/>
      <c r="BD3" s="2810"/>
      <c r="BE3" s="2810"/>
      <c r="BF3" s="1676"/>
      <c r="BG3" s="1676"/>
      <c r="BH3" s="1080"/>
      <c r="BI3" s="1676"/>
      <c r="BJ3" s="2810"/>
      <c r="BK3" s="2916"/>
      <c r="BL3" s="2810"/>
      <c r="BM3" s="2810"/>
      <c r="BN3" s="2854"/>
      <c r="BO3" s="2853"/>
      <c r="BP3" s="2853"/>
      <c r="BQ3" s="2810"/>
      <c r="BR3" s="2854"/>
      <c r="BS3" s="2854"/>
      <c r="BT3" s="2854"/>
      <c r="BU3" s="2854"/>
      <c r="BV3" s="2854"/>
      <c r="BW3" s="2854"/>
      <c r="BX3" s="2854"/>
      <c r="BY3" s="2854"/>
      <c r="BZ3" s="2854"/>
      <c r="CA3" s="2854"/>
      <c r="CB3" s="2854"/>
      <c r="CC3" s="2854"/>
      <c r="CD3" s="2854"/>
      <c r="CE3" s="2854"/>
    </row>
    <row r="4" spans="1:83" ht="23.25" customHeight="1">
      <c r="A4" s="2676"/>
      <c r="B4" s="2667"/>
      <c r="C4" s="1906"/>
      <c r="D4" s="2667"/>
      <c r="E4" s="2677"/>
      <c r="F4" s="2677"/>
      <c r="G4" s="2679"/>
      <c r="H4" s="2679"/>
      <c r="I4" s="2679"/>
      <c r="J4" s="2679"/>
      <c r="K4" s="1910"/>
      <c r="L4" s="1907"/>
      <c r="M4" s="405"/>
      <c r="N4" s="405"/>
      <c r="O4" s="405"/>
      <c r="P4" s="2677"/>
      <c r="V4" s="3086"/>
      <c r="W4" s="3008" t="e" cm="1" vm="9">
        <f t="array" ref="W4">IF($B$1="unprotected", icon_unlock, icon_lock)</f>
        <v>#VALUE!</v>
      </c>
      <c r="X4" s="3008"/>
      <c r="Y4" s="3008"/>
      <c r="Z4" s="153"/>
      <c r="AA4" s="153" t="e" vm="3">
        <v>#VALUE!</v>
      </c>
      <c r="AB4" s="153"/>
      <c r="AC4" s="39"/>
      <c r="AD4" s="406"/>
      <c r="AE4" s="419"/>
      <c r="AF4" s="415"/>
      <c r="AG4" s="414"/>
      <c r="AH4" s="414"/>
      <c r="AI4" s="415"/>
      <c r="AJ4" s="1996"/>
      <c r="AK4" s="1996"/>
      <c r="AL4" s="409"/>
      <c r="AM4" s="416"/>
      <c r="AN4" s="1846" t="s">
        <v>1777</v>
      </c>
      <c r="AO4" s="1847"/>
      <c r="AP4" s="1125" t="s">
        <v>30</v>
      </c>
      <c r="AQ4" s="417"/>
      <c r="AR4" s="415"/>
      <c r="AS4" s="415"/>
      <c r="AT4" s="415"/>
      <c r="AU4" s="415"/>
      <c r="AV4" s="418"/>
      <c r="AX4" s="1080"/>
      <c r="AY4" s="1676"/>
      <c r="AZ4" s="2810"/>
      <c r="BA4" s="2810"/>
      <c r="BB4" s="2810"/>
      <c r="BC4" s="2810"/>
      <c r="BD4" s="2810"/>
      <c r="BE4" s="2810"/>
      <c r="BF4" s="1676"/>
      <c r="BG4" s="1676"/>
      <c r="BH4" s="1080"/>
      <c r="BI4" s="1676"/>
      <c r="BJ4" s="2810"/>
      <c r="BK4" s="2916"/>
      <c r="BL4" s="2810"/>
      <c r="BM4" s="2810"/>
      <c r="BN4" s="2854"/>
      <c r="BO4" s="2853"/>
      <c r="BP4" s="2853"/>
      <c r="BQ4" s="2810"/>
      <c r="BR4" s="2854"/>
      <c r="BS4" s="2854"/>
      <c r="BT4" s="2854"/>
      <c r="BU4" s="2854"/>
      <c r="BV4" s="2854"/>
      <c r="BW4" s="2854"/>
      <c r="BX4" s="2854"/>
      <c r="BY4" s="2854"/>
      <c r="BZ4" s="2854"/>
      <c r="CA4" s="2854"/>
      <c r="CB4" s="2854"/>
      <c r="CC4" s="2854"/>
      <c r="CD4" s="2854"/>
      <c r="CE4" s="2854"/>
    </row>
    <row r="5" spans="1:83" ht="44.5">
      <c r="A5" s="2676"/>
      <c r="B5" s="2667"/>
      <c r="C5" s="2675" t="s">
        <v>1868</v>
      </c>
      <c r="D5" s="2667"/>
      <c r="E5" s="2677"/>
      <c r="F5" s="2677"/>
      <c r="G5" s="2679"/>
      <c r="H5" s="2679"/>
      <c r="I5" s="2679"/>
      <c r="J5" s="2679"/>
      <c r="K5" s="1910"/>
      <c r="L5" s="1907"/>
      <c r="M5" s="1675"/>
      <c r="N5" s="1675"/>
      <c r="O5" s="1675"/>
      <c r="P5" s="2677"/>
      <c r="V5" s="3086"/>
      <c r="W5" s="101"/>
      <c r="X5" s="153"/>
      <c r="Y5" s="101"/>
      <c r="Z5" s="153"/>
      <c r="AA5" s="3005" t="s">
        <v>25</v>
      </c>
      <c r="AB5" s="3005"/>
      <c r="AC5" s="39"/>
      <c r="AD5" s="406"/>
      <c r="AE5" s="419"/>
      <c r="AF5" s="415"/>
      <c r="AG5" s="1523" t="s">
        <v>1778</v>
      </c>
      <c r="AH5" s="1524"/>
      <c r="AI5" s="420"/>
      <c r="AJ5" s="1997"/>
      <c r="AK5" s="1997"/>
      <c r="AL5" s="409"/>
      <c r="AM5" s="421"/>
      <c r="AN5" s="1970">
        <f>val_asOfDate</f>
        <v>46022</v>
      </c>
      <c r="AO5" s="417"/>
      <c r="AP5" s="1403" t="s">
        <v>33</v>
      </c>
      <c r="AQ5" s="417"/>
      <c r="AR5" s="415"/>
      <c r="AS5" s="415"/>
      <c r="AT5" s="415"/>
      <c r="AU5" s="415"/>
      <c r="AV5" s="1541"/>
      <c r="AX5" s="1080"/>
      <c r="AY5" s="2949" t="s">
        <v>1973</v>
      </c>
      <c r="AZ5" s="2950"/>
      <c r="BA5" s="2950"/>
      <c r="BB5" s="2950"/>
      <c r="BC5" s="2950"/>
      <c r="BD5" s="2950"/>
      <c r="BE5" s="2950"/>
      <c r="BF5" s="2951"/>
      <c r="BG5" s="2951"/>
      <c r="BH5" s="1080"/>
      <c r="BI5" s="1676"/>
      <c r="BJ5" s="2810"/>
      <c r="BK5" s="2916"/>
      <c r="BL5" s="2810"/>
      <c r="BM5" s="2810"/>
      <c r="BN5" s="2854"/>
      <c r="BO5" s="2853"/>
      <c r="BP5" s="2853"/>
      <c r="BQ5" s="2810"/>
      <c r="BR5" s="2854"/>
      <c r="BS5" s="2854"/>
      <c r="BT5" s="2854"/>
      <c r="BU5" s="2854"/>
      <c r="BV5" s="2854"/>
      <c r="BW5" s="2854"/>
      <c r="BX5" s="2854"/>
      <c r="BY5" s="2854"/>
      <c r="BZ5" s="2854"/>
      <c r="CA5" s="2854"/>
      <c r="CB5" s="2854"/>
      <c r="CC5" s="2854"/>
      <c r="CD5" s="2854"/>
      <c r="CE5" s="2854"/>
    </row>
    <row r="6" spans="1:83" ht="26.25" customHeight="1">
      <c r="A6" s="2676"/>
      <c r="B6" s="2667"/>
      <c r="C6" s="1906"/>
      <c r="D6" s="2667"/>
      <c r="E6" s="2677"/>
      <c r="F6" s="2677"/>
      <c r="G6" s="2679"/>
      <c r="H6" s="2679"/>
      <c r="I6" s="2679"/>
      <c r="J6" s="2679"/>
      <c r="K6" s="1910"/>
      <c r="L6" s="1907"/>
      <c r="M6" s="1675"/>
      <c r="N6" s="1675"/>
      <c r="O6" s="1675"/>
      <c r="P6" s="2677"/>
      <c r="V6" s="3086"/>
      <c r="W6" s="101"/>
      <c r="X6" s="153"/>
      <c r="Y6" s="153"/>
      <c r="Z6" s="153"/>
      <c r="AA6" s="3005"/>
      <c r="AB6" s="3005"/>
      <c r="AC6" s="39"/>
      <c r="AD6" s="406"/>
      <c r="AE6" s="422"/>
      <c r="AF6" s="423"/>
      <c r="AG6" s="424"/>
      <c r="AH6" s="424"/>
      <c r="AI6" s="424"/>
      <c r="AJ6" s="1998"/>
      <c r="AK6" s="1998"/>
      <c r="AL6" s="424"/>
      <c r="AM6" s="423"/>
      <c r="AN6" s="1971"/>
      <c r="AO6" s="425"/>
      <c r="AP6" s="423"/>
      <c r="AQ6" s="423"/>
      <c r="AR6" s="423"/>
      <c r="AS6" s="423"/>
      <c r="AT6" s="423"/>
      <c r="AU6" s="423"/>
      <c r="AV6" s="1542"/>
      <c r="AX6" s="1080"/>
      <c r="AY6" s="2947">
        <v>1</v>
      </c>
      <c r="AZ6" s="2810" t="s">
        <v>1769</v>
      </c>
      <c r="BA6" s="2810"/>
      <c r="BB6" s="2810" t="s">
        <v>1974</v>
      </c>
      <c r="BC6" s="2810"/>
      <c r="BD6" s="2810"/>
      <c r="BE6" s="2810"/>
      <c r="BF6" s="1676"/>
      <c r="BG6" s="1676"/>
      <c r="BH6" s="1080"/>
      <c r="BI6" s="1676"/>
      <c r="BJ6" s="2810"/>
      <c r="BK6" s="2916"/>
      <c r="BL6" s="2810"/>
      <c r="BM6" s="2810"/>
      <c r="BN6" s="2854"/>
      <c r="BO6" s="2853"/>
      <c r="BP6" s="2853"/>
      <c r="BQ6" s="2810"/>
      <c r="BR6" s="2854"/>
      <c r="BS6" s="2854"/>
      <c r="BT6" s="2854"/>
      <c r="BU6" s="2854"/>
      <c r="BV6" s="2854"/>
      <c r="BW6" s="2854"/>
      <c r="BX6" s="2854"/>
      <c r="BY6" s="2854"/>
      <c r="BZ6" s="2854"/>
      <c r="CA6" s="2854"/>
      <c r="CB6" s="2854"/>
      <c r="CC6" s="2854"/>
      <c r="CD6" s="2854"/>
      <c r="CE6" s="2854"/>
    </row>
    <row r="7" spans="1:83" ht="15" customHeight="1">
      <c r="A7" s="2676"/>
      <c r="B7" s="2667"/>
      <c r="C7" s="1913" t="s">
        <v>430</v>
      </c>
      <c r="D7" s="2667"/>
      <c r="E7" s="2677"/>
      <c r="F7" s="2677"/>
      <c r="G7" s="2679"/>
      <c r="H7" s="2679"/>
      <c r="I7" s="2679"/>
      <c r="J7" s="2679"/>
      <c r="K7" s="1910"/>
      <c r="L7" s="1907"/>
      <c r="M7" s="405"/>
      <c r="N7" s="405"/>
      <c r="O7" s="405"/>
      <c r="P7" s="2677"/>
      <c r="V7" s="3086"/>
      <c r="W7" s="101"/>
      <c r="X7" s="126"/>
      <c r="Y7" s="126"/>
      <c r="Z7" s="126"/>
      <c r="AA7" s="101"/>
      <c r="AB7" s="154"/>
      <c r="AC7" s="39"/>
      <c r="AD7" s="406"/>
      <c r="AE7" s="426"/>
      <c r="AF7" s="427"/>
      <c r="AG7" s="427"/>
      <c r="AH7" s="427"/>
      <c r="AI7" s="427"/>
      <c r="AJ7" s="1999"/>
      <c r="AK7" s="1999"/>
      <c r="AL7" s="427"/>
      <c r="AM7" s="427"/>
      <c r="AN7" s="1526"/>
      <c r="AO7" s="427"/>
      <c r="AP7" s="427"/>
      <c r="AQ7" s="427"/>
      <c r="AR7" s="427"/>
      <c r="AS7" s="427"/>
      <c r="AT7" s="427"/>
      <c r="AU7" s="427"/>
      <c r="AV7" s="432"/>
      <c r="AX7" s="1080"/>
      <c r="AY7" s="2947">
        <v>2</v>
      </c>
      <c r="AZ7" s="2810" t="s">
        <v>1975</v>
      </c>
      <c r="BA7" s="2810"/>
      <c r="BB7" s="2810" t="s">
        <v>1976</v>
      </c>
      <c r="BC7" s="2810"/>
      <c r="BD7" s="2810"/>
      <c r="BE7" s="2810"/>
      <c r="BF7" s="1676"/>
      <c r="BG7" s="1676"/>
      <c r="BH7" s="1080"/>
      <c r="BI7" s="1676"/>
      <c r="BJ7" s="2810"/>
      <c r="BK7" s="2916"/>
      <c r="BL7" s="2810"/>
      <c r="BM7" s="2810"/>
      <c r="BN7" s="2854"/>
      <c r="BO7" s="2853"/>
      <c r="BP7" s="2853"/>
      <c r="BQ7" s="2810"/>
      <c r="BR7" s="2854"/>
      <c r="BS7" s="2854"/>
      <c r="BT7" s="2854"/>
      <c r="BU7" s="2854"/>
      <c r="BV7" s="2854"/>
      <c r="BW7" s="2854"/>
      <c r="BX7" s="2854"/>
      <c r="BY7" s="2854"/>
      <c r="BZ7" s="2854"/>
      <c r="CA7" s="2854"/>
      <c r="CB7" s="2854"/>
      <c r="CC7" s="2854"/>
      <c r="CD7" s="2854"/>
      <c r="CE7" s="2854"/>
    </row>
    <row r="8" spans="1:83" ht="32.5">
      <c r="A8" s="2676"/>
      <c r="B8" s="2667"/>
      <c r="C8" s="2709">
        <f>_xlfn.XLOOKUP(AP5,tbl_displayUnit[UnitName],tbl_displayUnit[Number])</f>
        <v>1000000</v>
      </c>
      <c r="D8" s="2906" t="b">
        <v>0</v>
      </c>
      <c r="E8" s="2677"/>
      <c r="F8" s="2677"/>
      <c r="G8" s="2679"/>
      <c r="H8" s="2679"/>
      <c r="I8" s="2679"/>
      <c r="J8" s="2679"/>
      <c r="K8" s="1910"/>
      <c r="L8" s="1908"/>
      <c r="M8" s="1676"/>
      <c r="N8" s="1676"/>
      <c r="O8" s="1676"/>
      <c r="P8" s="2677"/>
      <c r="V8" s="3086"/>
      <c r="W8" s="101"/>
      <c r="X8" s="18"/>
      <c r="Y8" s="18"/>
      <c r="Z8" s="101"/>
      <c r="AA8" s="101"/>
      <c r="AB8" s="101"/>
      <c r="AC8" s="39"/>
      <c r="AD8" s="406"/>
      <c r="AE8" s="428"/>
      <c r="AF8" s="653"/>
      <c r="AG8" s="654"/>
      <c r="AH8" s="429"/>
      <c r="AI8" s="2646" t="s">
        <v>1779</v>
      </c>
      <c r="AJ8" s="2000"/>
      <c r="AK8" s="2000"/>
      <c r="AL8" s="2646"/>
      <c r="AM8" s="429"/>
      <c r="AN8" s="1527"/>
      <c r="AO8" s="430"/>
      <c r="AP8" s="431"/>
      <c r="AQ8" s="431"/>
      <c r="AR8" s="431"/>
      <c r="AS8" s="429"/>
      <c r="AT8" s="429"/>
      <c r="AU8" s="429"/>
      <c r="AV8" s="432"/>
      <c r="AX8" s="1080"/>
      <c r="AY8" s="2947">
        <v>3</v>
      </c>
      <c r="AZ8" s="2810" t="s">
        <v>1977</v>
      </c>
      <c r="BA8" s="2810"/>
      <c r="BB8" s="2810" t="s">
        <v>1978</v>
      </c>
      <c r="BC8" s="2810"/>
      <c r="BD8" s="2810"/>
      <c r="BE8" s="2810"/>
      <c r="BF8" s="1676"/>
      <c r="BG8" s="1676"/>
      <c r="BH8" s="1080"/>
      <c r="BI8" s="1676"/>
      <c r="BJ8" s="2810"/>
      <c r="BK8" s="2916"/>
      <c r="BL8" s="2810"/>
      <c r="BM8" s="2810"/>
      <c r="BN8" s="2854"/>
      <c r="BO8" s="2853"/>
      <c r="BP8" s="2853"/>
      <c r="BQ8" s="2810"/>
      <c r="BR8" s="2854"/>
      <c r="BS8" s="2854"/>
      <c r="BT8" s="2854"/>
      <c r="BU8" s="2854"/>
      <c r="BV8" s="2854"/>
      <c r="BW8" s="2854"/>
      <c r="BX8" s="2854"/>
      <c r="BY8" s="2854"/>
      <c r="BZ8" s="2854"/>
      <c r="CA8" s="2854"/>
      <c r="CB8" s="2854"/>
      <c r="CC8" s="2854"/>
      <c r="CD8" s="2854"/>
      <c r="CE8" s="2854"/>
    </row>
    <row r="9" spans="1:83" ht="18.75" customHeight="1">
      <c r="A9" s="2676"/>
      <c r="B9" s="2667"/>
      <c r="C9" s="1906"/>
      <c r="D9" s="2667"/>
      <c r="E9" s="2677"/>
      <c r="F9" s="2677"/>
      <c r="G9" s="2679"/>
      <c r="H9" s="2679"/>
      <c r="I9" s="2679"/>
      <c r="J9" s="2679"/>
      <c r="K9" s="1910"/>
      <c r="L9" s="1908"/>
      <c r="M9" s="1676"/>
      <c r="N9" s="1676"/>
      <c r="O9" s="1676"/>
      <c r="P9" s="2677"/>
      <c r="V9" s="3086"/>
      <c r="W9" s="101"/>
      <c r="X9" s="373"/>
      <c r="Y9" s="373"/>
      <c r="Z9" s="101"/>
      <c r="AA9" s="3047"/>
      <c r="AB9" s="3009"/>
      <c r="AC9" s="39"/>
      <c r="AD9" s="406"/>
      <c r="AE9" s="428"/>
      <c r="AF9" s="433"/>
      <c r="AG9" s="433"/>
      <c r="AH9" s="433"/>
      <c r="AI9" s="3081"/>
      <c r="AJ9" s="3081"/>
      <c r="AK9" s="3081"/>
      <c r="AL9" s="3081"/>
      <c r="AM9" s="3081"/>
      <c r="AN9" s="3081"/>
      <c r="AO9" s="3081"/>
      <c r="AP9" s="3081"/>
      <c r="AQ9" s="3081"/>
      <c r="AR9" s="3081"/>
      <c r="AS9" s="429"/>
      <c r="AT9" s="429"/>
      <c r="AU9" s="429"/>
      <c r="AV9" s="432"/>
      <c r="AX9" s="1080"/>
      <c r="AY9" s="2947">
        <v>4</v>
      </c>
      <c r="AZ9" s="2810" t="s">
        <v>1979</v>
      </c>
      <c r="BA9" s="2810"/>
      <c r="BB9" s="2810" t="s">
        <v>1980</v>
      </c>
      <c r="BC9" s="2810"/>
      <c r="BD9" s="2810"/>
      <c r="BE9" s="2810"/>
      <c r="BF9" s="1676"/>
      <c r="BG9" s="1676"/>
      <c r="BH9" s="1080"/>
      <c r="BI9" s="1676"/>
      <c r="BJ9" s="2810"/>
      <c r="BK9" s="2916"/>
      <c r="BL9" s="2810"/>
      <c r="BM9" s="2810"/>
      <c r="BN9" s="2854"/>
      <c r="BO9" s="2853"/>
      <c r="BP9" s="2853"/>
      <c r="BQ9" s="2810"/>
      <c r="BR9" s="2854"/>
      <c r="BS9" s="2854"/>
      <c r="BT9" s="2854"/>
      <c r="BU9" s="2854"/>
      <c r="BV9" s="2854"/>
      <c r="BW9" s="2854"/>
      <c r="BX9" s="2854"/>
      <c r="BY9" s="2854"/>
      <c r="BZ9" s="2854"/>
      <c r="CA9" s="2854"/>
      <c r="CB9" s="2854"/>
      <c r="CC9" s="2854"/>
      <c r="CD9" s="2854"/>
      <c r="CE9" s="2854"/>
    </row>
    <row r="10" spans="1:83" ht="18.75" customHeight="1">
      <c r="A10" s="2676"/>
      <c r="B10" s="2667"/>
      <c r="C10" s="1906"/>
      <c r="D10" s="2667"/>
      <c r="E10" s="2677"/>
      <c r="F10" s="2677"/>
      <c r="G10" s="2679"/>
      <c r="H10" s="2679"/>
      <c r="I10" s="2679"/>
      <c r="J10" s="2679"/>
      <c r="K10" s="1910"/>
      <c r="L10" s="1908"/>
      <c r="M10" s="1676"/>
      <c r="N10" s="1676"/>
      <c r="O10" s="1676"/>
      <c r="P10" s="2677"/>
      <c r="V10" s="372"/>
      <c r="W10" s="101"/>
      <c r="X10" s="373"/>
      <c r="Y10" s="373"/>
      <c r="Z10" s="101"/>
      <c r="AA10" s="3009"/>
      <c r="AB10" s="3009"/>
      <c r="AC10" s="39"/>
      <c r="AD10" s="406"/>
      <c r="AE10" s="428"/>
      <c r="AF10" s="433"/>
      <c r="AG10" s="657"/>
      <c r="AH10" s="433"/>
      <c r="AI10" s="3081"/>
      <c r="AJ10" s="3081"/>
      <c r="AK10" s="3081"/>
      <c r="AL10" s="3081"/>
      <c r="AM10" s="3081"/>
      <c r="AN10" s="3081"/>
      <c r="AO10" s="3081"/>
      <c r="AP10" s="3081"/>
      <c r="AQ10" s="3081"/>
      <c r="AR10" s="3081"/>
      <c r="AS10" s="429"/>
      <c r="AT10" s="429"/>
      <c r="AU10" s="429"/>
      <c r="AV10" s="432"/>
      <c r="AX10" s="1080"/>
      <c r="AY10" s="2947">
        <v>5</v>
      </c>
      <c r="AZ10" s="2810" t="s">
        <v>1981</v>
      </c>
      <c r="BA10" s="2810"/>
      <c r="BB10" s="2810" t="s">
        <v>1984</v>
      </c>
      <c r="BC10" s="2810"/>
      <c r="BD10" s="2810"/>
      <c r="BE10" s="2810"/>
      <c r="BF10" s="1676"/>
      <c r="BG10" s="1676"/>
      <c r="BH10" s="1080"/>
      <c r="BI10" s="1676"/>
      <c r="BJ10" s="2810"/>
      <c r="BK10" s="2916"/>
      <c r="BL10" s="2810"/>
      <c r="BM10" s="2810"/>
      <c r="BN10" s="2854"/>
      <c r="BO10" s="2853"/>
      <c r="BP10" s="2853"/>
      <c r="BQ10" s="2810"/>
      <c r="BR10" s="2854"/>
      <c r="BS10" s="2854"/>
      <c r="BT10" s="2854"/>
      <c r="BU10" s="2854"/>
      <c r="BV10" s="2854"/>
      <c r="BW10" s="2854"/>
      <c r="BX10" s="2854"/>
      <c r="BY10" s="2854"/>
      <c r="BZ10" s="2854"/>
      <c r="CA10" s="2854"/>
      <c r="CB10" s="2854"/>
      <c r="CC10" s="2854"/>
      <c r="CD10" s="2854"/>
      <c r="CE10" s="2854"/>
    </row>
    <row r="11" spans="1:83" ht="18.75" customHeight="1">
      <c r="A11" s="2676"/>
      <c r="B11" s="2667"/>
      <c r="C11" s="1906"/>
      <c r="D11" s="2667"/>
      <c r="E11" s="2677"/>
      <c r="F11" s="2677"/>
      <c r="G11" s="2679"/>
      <c r="H11" s="2679"/>
      <c r="I11" s="2679"/>
      <c r="J11" s="2679"/>
      <c r="K11" s="1910"/>
      <c r="L11" s="1908"/>
      <c r="M11" s="1676"/>
      <c r="N11" s="1676"/>
      <c r="O11" s="1676"/>
      <c r="P11" s="2677"/>
      <c r="V11" s="372"/>
      <c r="W11" s="101"/>
      <c r="X11" s="126"/>
      <c r="Y11" s="126"/>
      <c r="Z11" s="126"/>
      <c r="AA11" s="2"/>
      <c r="AB11" s="2"/>
      <c r="AC11" s="197"/>
      <c r="AD11" s="406"/>
      <c r="AE11" s="428"/>
      <c r="AF11" s="433"/>
      <c r="AG11" s="657"/>
      <c r="AH11" s="433"/>
      <c r="AI11" s="3081"/>
      <c r="AJ11" s="3081"/>
      <c r="AK11" s="3081"/>
      <c r="AL11" s="3081"/>
      <c r="AM11" s="3081"/>
      <c r="AN11" s="3081"/>
      <c r="AO11" s="3081"/>
      <c r="AP11" s="3081"/>
      <c r="AQ11" s="3081"/>
      <c r="AR11" s="3081"/>
      <c r="AS11" s="429"/>
      <c r="AT11" s="429"/>
      <c r="AU11" s="429"/>
      <c r="AV11" s="432"/>
      <c r="AX11" s="1080"/>
      <c r="AY11" s="1676"/>
      <c r="AZ11" s="2948" t="s">
        <v>1983</v>
      </c>
      <c r="BA11" s="2810"/>
      <c r="BB11" s="2810"/>
      <c r="BC11" s="2810"/>
      <c r="BD11" s="2810"/>
      <c r="BE11" s="2810"/>
      <c r="BF11" s="1676"/>
      <c r="BG11" s="1676"/>
      <c r="BH11" s="1080"/>
      <c r="BI11" s="1676"/>
      <c r="BJ11" s="2810"/>
      <c r="BK11" s="2916"/>
      <c r="BL11" s="2810"/>
      <c r="BM11" s="2810"/>
      <c r="BN11" s="2854"/>
      <c r="BO11" s="2853"/>
      <c r="BP11" s="2853"/>
      <c r="BQ11" s="2810"/>
      <c r="BR11" s="2854"/>
      <c r="BS11" s="2854"/>
      <c r="BT11" s="2854"/>
      <c r="BU11" s="2854"/>
      <c r="BV11" s="2854"/>
      <c r="BW11" s="2854"/>
      <c r="BX11" s="2854"/>
      <c r="BY11" s="2854"/>
      <c r="BZ11" s="2854"/>
      <c r="CA11" s="2854"/>
      <c r="CB11" s="2854"/>
      <c r="CC11" s="2854"/>
      <c r="CD11" s="2854"/>
      <c r="CE11" s="2854"/>
    </row>
    <row r="12" spans="1:83" ht="18.75" customHeight="1">
      <c r="A12" s="2676"/>
      <c r="B12" s="2667"/>
      <c r="C12" s="1906"/>
      <c r="D12" s="2667"/>
      <c r="E12" s="2677"/>
      <c r="F12" s="2677"/>
      <c r="G12" s="2679"/>
      <c r="H12" s="2679"/>
      <c r="I12" s="2679"/>
      <c r="J12" s="2679"/>
      <c r="K12" s="1910"/>
      <c r="L12" s="1908"/>
      <c r="M12" s="1676"/>
      <c r="N12" s="1676"/>
      <c r="O12" s="1676"/>
      <c r="P12" s="2677"/>
      <c r="V12" s="372"/>
      <c r="W12" s="101"/>
      <c r="X12" s="52"/>
      <c r="Y12" s="101"/>
      <c r="Z12" s="126"/>
      <c r="AA12" s="2"/>
      <c r="AB12" s="2"/>
      <c r="AC12" s="39"/>
      <c r="AD12" s="406"/>
      <c r="AE12" s="428"/>
      <c r="AF12" s="433"/>
      <c r="AG12" s="657"/>
      <c r="AH12" s="433"/>
      <c r="AI12" s="433"/>
      <c r="AJ12" s="434"/>
      <c r="AK12" s="434"/>
      <c r="AL12" s="434"/>
      <c r="AM12" s="429"/>
      <c r="AN12" s="1972"/>
      <c r="AO12" s="430"/>
      <c r="AP12" s="429"/>
      <c r="AQ12" s="429"/>
      <c r="AR12" s="429"/>
      <c r="AS12" s="429"/>
      <c r="AT12" s="429"/>
      <c r="AU12" s="429"/>
      <c r="AV12" s="432"/>
      <c r="AX12" s="1080"/>
      <c r="AY12" s="1676"/>
      <c r="AZ12" s="2948" t="s">
        <v>1982</v>
      </c>
      <c r="BA12" s="2810"/>
      <c r="BB12" s="2810"/>
      <c r="BC12" s="2810"/>
      <c r="BD12" s="2810"/>
      <c r="BE12" s="2810"/>
      <c r="BF12" s="1676"/>
      <c r="BG12" s="1676"/>
      <c r="BH12" s="1080"/>
      <c r="BI12" s="1676"/>
      <c r="BJ12" s="2810"/>
      <c r="BK12" s="2916"/>
      <c r="BL12" s="2810"/>
      <c r="BM12" s="2810"/>
      <c r="BN12" s="2854"/>
      <c r="BO12" s="2853"/>
      <c r="BP12" s="2853"/>
      <c r="BQ12" s="2810"/>
      <c r="BR12" s="2854"/>
      <c r="BS12" s="2854"/>
      <c r="BT12" s="2854"/>
      <c r="BU12" s="2854"/>
      <c r="BV12" s="2854"/>
      <c r="BW12" s="2854"/>
      <c r="BX12" s="2854"/>
      <c r="BY12" s="2854"/>
      <c r="BZ12" s="2854"/>
      <c r="CA12" s="2854"/>
      <c r="CB12" s="2854"/>
      <c r="CC12" s="2854"/>
      <c r="CD12" s="2854"/>
      <c r="CE12" s="2854"/>
    </row>
    <row r="13" spans="1:83">
      <c r="A13" s="2676"/>
      <c r="B13" s="2667"/>
      <c r="C13" s="1906"/>
      <c r="D13" s="2667"/>
      <c r="E13" s="2677"/>
      <c r="F13" s="2677"/>
      <c r="G13" s="2679"/>
      <c r="H13" s="2679"/>
      <c r="I13" s="2679"/>
      <c r="J13" s="2679"/>
      <c r="K13" s="1910"/>
      <c r="L13" s="1908"/>
      <c r="M13" s="1676"/>
      <c r="N13" s="1676"/>
      <c r="O13" s="1676"/>
      <c r="P13" s="2677"/>
      <c r="V13" s="372"/>
      <c r="W13" s="101"/>
      <c r="X13" s="52"/>
      <c r="Y13" s="101"/>
      <c r="Z13" s="139"/>
      <c r="AA13" s="2"/>
      <c r="AB13" s="2"/>
      <c r="AC13" s="39"/>
      <c r="AD13" s="406"/>
      <c r="AE13" s="428"/>
      <c r="AF13" s="429"/>
      <c r="AG13" s="658"/>
      <c r="AH13" s="435"/>
      <c r="AI13" s="436"/>
      <c r="AJ13" s="2001"/>
      <c r="AK13" s="2001"/>
      <c r="AL13" s="436"/>
      <c r="AM13" s="429"/>
      <c r="AN13" s="1972"/>
      <c r="AO13" s="430"/>
      <c r="AP13" s="429"/>
      <c r="AQ13" s="429"/>
      <c r="AR13" s="429"/>
      <c r="AS13" s="429"/>
      <c r="AT13" s="429"/>
      <c r="AU13" s="429"/>
      <c r="AV13" s="432"/>
      <c r="AX13" s="1080"/>
      <c r="AY13" s="1676"/>
      <c r="AZ13" s="2810"/>
      <c r="BA13" s="2810"/>
      <c r="BB13" s="2810"/>
      <c r="BC13" s="2810"/>
      <c r="BD13" s="2810"/>
      <c r="BE13" s="2810"/>
      <c r="BF13" s="1676"/>
      <c r="BG13" s="1676"/>
      <c r="BH13" s="1080"/>
      <c r="BI13" s="1676"/>
      <c r="BJ13" s="2810"/>
      <c r="BK13" s="2916"/>
      <c r="BL13" s="2810"/>
      <c r="BM13" s="2810"/>
      <c r="BN13" s="2854"/>
      <c r="BO13" s="2853"/>
      <c r="BP13" s="2853"/>
      <c r="BQ13" s="2810"/>
      <c r="BR13" s="2854"/>
      <c r="BS13" s="2854"/>
      <c r="BT13" s="2854"/>
      <c r="BU13" s="2854"/>
      <c r="BV13" s="2854"/>
      <c r="BW13" s="2854"/>
      <c r="BX13" s="2854"/>
      <c r="BY13" s="2854"/>
      <c r="BZ13" s="2854"/>
      <c r="CA13" s="2854"/>
      <c r="CB13" s="2854"/>
      <c r="CC13" s="2854"/>
      <c r="CD13" s="2854"/>
      <c r="CE13" s="2854"/>
    </row>
    <row r="14" spans="1:83">
      <c r="A14" s="2710" t="b">
        <v>0</v>
      </c>
      <c r="B14" s="2667"/>
      <c r="C14" s="2680" t="s">
        <v>66</v>
      </c>
      <c r="D14" s="2667"/>
      <c r="E14" s="2677"/>
      <c r="F14" s="2677"/>
      <c r="G14" s="2679"/>
      <c r="H14" s="2679"/>
      <c r="I14" s="2679"/>
      <c r="J14" s="2679"/>
      <c r="K14" s="1910"/>
      <c r="L14" s="1908"/>
      <c r="M14" s="1676"/>
      <c r="N14" s="1676"/>
      <c r="O14" s="1676"/>
      <c r="P14" s="2677"/>
      <c r="V14" s="372"/>
      <c r="W14" s="101"/>
      <c r="X14" s="52"/>
      <c r="Y14" s="101"/>
      <c r="Z14" s="139"/>
      <c r="AA14" s="2"/>
      <c r="AB14" s="2"/>
      <c r="AC14" s="39"/>
      <c r="AD14" s="406"/>
      <c r="AE14" s="428"/>
      <c r="AF14" s="429"/>
      <c r="AG14" s="435"/>
      <c r="AH14" s="435"/>
      <c r="AI14" s="436"/>
      <c r="AJ14" s="2001"/>
      <c r="AK14" s="2001"/>
      <c r="AL14" s="436"/>
      <c r="AM14" s="429"/>
      <c r="AN14" s="1972"/>
      <c r="AO14" s="430"/>
      <c r="AP14" s="429"/>
      <c r="AQ14" s="429"/>
      <c r="AR14" s="429"/>
      <c r="AS14" s="429"/>
      <c r="AT14" s="429"/>
      <c r="AU14" s="429"/>
      <c r="AV14" s="432"/>
      <c r="AX14" s="1080"/>
      <c r="AY14" s="1676"/>
      <c r="AZ14" s="2810"/>
      <c r="BA14" s="2810"/>
      <c r="BB14" s="2810"/>
      <c r="BC14" s="2810"/>
      <c r="BD14" s="2810"/>
      <c r="BE14" s="2810"/>
      <c r="BF14" s="1676"/>
      <c r="BG14" s="1676"/>
      <c r="BH14" s="1080"/>
      <c r="BI14" s="1676"/>
      <c r="BJ14" s="2810"/>
      <c r="BK14" s="2916"/>
      <c r="BL14" s="2810"/>
      <c r="BM14" s="2810"/>
      <c r="BN14" s="2854"/>
      <c r="BO14" s="2853"/>
      <c r="BP14" s="2853"/>
      <c r="BQ14" s="2810"/>
      <c r="BR14" s="2854"/>
      <c r="BS14" s="2854"/>
      <c r="BT14" s="2854"/>
      <c r="BU14" s="2854"/>
      <c r="BV14" s="2854"/>
      <c r="BW14" s="2854"/>
      <c r="BX14" s="2854"/>
      <c r="BY14" s="2854"/>
      <c r="BZ14" s="2854"/>
      <c r="CA14" s="2854"/>
      <c r="CB14" s="2854"/>
      <c r="CC14" s="2854"/>
      <c r="CD14" s="2854"/>
      <c r="CE14" s="2854"/>
    </row>
    <row r="15" spans="1:83" ht="15" customHeight="1">
      <c r="A15" s="2676"/>
      <c r="B15" s="2667"/>
      <c r="C15" s="1906"/>
      <c r="D15" s="2667"/>
      <c r="E15" s="2677"/>
      <c r="F15" s="2677"/>
      <c r="G15" s="2679"/>
      <c r="H15" s="2679"/>
      <c r="I15" s="2679"/>
      <c r="J15" s="2679"/>
      <c r="K15" s="1910"/>
      <c r="L15" s="1908"/>
      <c r="M15" s="1676"/>
      <c r="N15" s="1676"/>
      <c r="O15" s="1676"/>
      <c r="P15" s="2677"/>
      <c r="V15" s="372"/>
      <c r="W15" s="101"/>
      <c r="X15" s="52"/>
      <c r="Y15" s="101"/>
      <c r="Z15" s="140"/>
      <c r="AA15" s="2"/>
      <c r="AB15" s="2"/>
      <c r="AC15" s="39"/>
      <c r="AD15" s="406"/>
      <c r="AE15" s="428"/>
      <c r="AF15" s="655"/>
      <c r="AG15" s="655"/>
      <c r="AH15" s="433"/>
      <c r="AI15" s="437"/>
      <c r="AJ15" s="2002"/>
      <c r="AK15" s="2002"/>
      <c r="AL15" s="437"/>
      <c r="AM15" s="429"/>
      <c r="AN15" s="1972"/>
      <c r="AO15" s="430"/>
      <c r="AP15" s="429"/>
      <c r="AQ15" s="429"/>
      <c r="AR15" s="429"/>
      <c r="AS15" s="429"/>
      <c r="AT15" s="429"/>
      <c r="AU15" s="429"/>
      <c r="AV15" s="432"/>
      <c r="AX15" s="1080"/>
      <c r="AY15" s="1676"/>
      <c r="AZ15" s="2810"/>
      <c r="BA15" s="2810"/>
      <c r="BB15" s="2810"/>
      <c r="BC15" s="2810"/>
      <c r="BD15" s="2810"/>
      <c r="BE15" s="2810"/>
      <c r="BF15" s="1676"/>
      <c r="BG15" s="1676"/>
      <c r="BH15" s="1080"/>
      <c r="BI15" s="1676"/>
      <c r="BJ15" s="2810"/>
      <c r="BK15" s="2916"/>
      <c r="BL15" s="2810"/>
      <c r="BM15" s="2810"/>
      <c r="BN15" s="2854"/>
      <c r="BO15" s="2853"/>
      <c r="BP15" s="2853"/>
      <c r="BQ15" s="2810"/>
      <c r="BR15" s="2854"/>
      <c r="BS15" s="2854"/>
      <c r="BT15" s="2854"/>
      <c r="BU15" s="2854"/>
      <c r="BV15" s="2854"/>
      <c r="BW15" s="2854"/>
      <c r="BX15" s="2854"/>
      <c r="BY15" s="2854"/>
      <c r="BZ15" s="2854"/>
      <c r="CA15" s="2854"/>
      <c r="CB15" s="2854"/>
      <c r="CC15" s="2854"/>
      <c r="CD15" s="2854"/>
      <c r="CE15" s="2854"/>
    </row>
    <row r="16" spans="1:83" ht="32.5">
      <c r="A16" s="2676"/>
      <c r="B16" s="2667"/>
      <c r="C16" s="1906"/>
      <c r="D16" s="2667"/>
      <c r="E16" s="2677"/>
      <c r="F16" s="2677"/>
      <c r="G16" s="2679"/>
      <c r="H16" s="2679"/>
      <c r="I16" s="2679"/>
      <c r="J16" s="2679"/>
      <c r="K16" s="1910"/>
      <c r="L16" s="1909"/>
      <c r="M16" s="1676"/>
      <c r="N16" s="1676"/>
      <c r="O16" s="1676"/>
      <c r="P16" s="2677"/>
      <c r="V16" s="158"/>
      <c r="W16" s="101"/>
      <c r="X16" s="288"/>
      <c r="Y16" s="288"/>
      <c r="Z16" s="126"/>
      <c r="AA16" s="2"/>
      <c r="AB16" s="2"/>
      <c r="AC16" s="39"/>
      <c r="AD16" s="406"/>
      <c r="AE16" s="428"/>
      <c r="AF16" s="656"/>
      <c r="AG16" s="656"/>
      <c r="AH16" s="433"/>
      <c r="AI16" s="24" t="s">
        <v>1780</v>
      </c>
      <c r="AJ16" s="2000"/>
      <c r="AK16" s="2000"/>
      <c r="AL16" s="2646"/>
      <c r="AM16" s="429"/>
      <c r="AN16" s="1527"/>
      <c r="AO16" s="430"/>
      <c r="AP16" s="429"/>
      <c r="AQ16" s="429"/>
      <c r="AR16" s="429"/>
      <c r="AS16" s="429"/>
      <c r="AT16" s="429"/>
      <c r="AU16" s="429"/>
      <c r="AV16" s="432"/>
      <c r="AX16" s="1080"/>
      <c r="AY16" s="1676"/>
      <c r="AZ16" s="2810"/>
      <c r="BA16" s="2810"/>
      <c r="BB16" s="2810"/>
      <c r="BC16" s="2810"/>
      <c r="BD16" s="2810"/>
      <c r="BE16" s="2810"/>
      <c r="BF16" s="1676"/>
      <c r="BG16" s="1676"/>
      <c r="BH16" s="1080"/>
      <c r="BI16" s="1676"/>
      <c r="BJ16" s="2810"/>
      <c r="BK16" s="2916" t="e">
        <f ca="1">PL!F10</f>
        <v>#NAME?</v>
      </c>
      <c r="BL16" s="2810"/>
      <c r="BM16" s="2810"/>
      <c r="BN16" s="2854"/>
      <c r="BO16" s="2853"/>
      <c r="BP16" s="2853"/>
      <c r="BQ16" s="2810"/>
      <c r="BR16" s="2854"/>
      <c r="BS16" s="2854"/>
      <c r="BT16" s="2854"/>
      <c r="BU16" s="2854"/>
      <c r="BV16" s="2854"/>
      <c r="BW16" s="2854"/>
      <c r="BX16" s="2854"/>
      <c r="BY16" s="2854"/>
      <c r="BZ16" s="2854"/>
      <c r="CA16" s="2854"/>
      <c r="CB16" s="2854"/>
      <c r="CC16" s="2854"/>
      <c r="CD16" s="2854"/>
      <c r="CE16" s="2854"/>
    </row>
    <row r="17" spans="1:83" ht="18.75" customHeight="1">
      <c r="A17" s="2676"/>
      <c r="B17" s="2667"/>
      <c r="C17" s="1906"/>
      <c r="D17" s="2667"/>
      <c r="E17" s="2677"/>
      <c r="F17" s="2677"/>
      <c r="G17" s="2679"/>
      <c r="H17" s="2679"/>
      <c r="I17" s="2679"/>
      <c r="J17" s="2679"/>
      <c r="K17" s="1910"/>
      <c r="L17" s="1909"/>
      <c r="M17" s="1676"/>
      <c r="N17" s="1676"/>
      <c r="O17" s="1676"/>
      <c r="P17" s="2677"/>
      <c r="V17" s="158"/>
      <c r="W17" s="101"/>
      <c r="X17" s="52"/>
      <c r="Y17" s="101"/>
      <c r="Z17" s="101"/>
      <c r="AA17" s="101"/>
      <c r="AB17" s="101"/>
      <c r="AC17" s="39"/>
      <c r="AD17" s="406"/>
      <c r="AE17" s="428"/>
      <c r="AF17" s="433"/>
      <c r="AG17" s="433"/>
      <c r="AH17" s="433"/>
      <c r="AI17" s="594" t="s">
        <v>1781</v>
      </c>
      <c r="AJ17" s="434"/>
      <c r="AK17" s="434"/>
      <c r="AL17" s="434"/>
      <c r="AM17" s="429"/>
      <c r="AN17" s="1972"/>
      <c r="AO17" s="430"/>
      <c r="AP17" s="429"/>
      <c r="AQ17" s="429"/>
      <c r="AR17" s="429"/>
      <c r="AS17" s="429"/>
      <c r="AT17" s="429"/>
      <c r="AU17" s="429"/>
      <c r="AV17" s="432"/>
      <c r="AX17" s="1080"/>
      <c r="AY17" s="1676"/>
      <c r="AZ17" s="2810"/>
      <c r="BA17" s="2810"/>
      <c r="BB17" s="2810"/>
      <c r="BC17" s="2810"/>
      <c r="BD17" s="2810"/>
      <c r="BE17" s="2810"/>
      <c r="BF17" s="1676"/>
      <c r="BG17" s="1676"/>
      <c r="BH17" s="1080"/>
      <c r="BI17" s="1676"/>
      <c r="BJ17" s="2810"/>
      <c r="BK17" s="2916"/>
      <c r="BL17" s="2810"/>
      <c r="BM17" s="2810"/>
      <c r="BN17" s="2854"/>
      <c r="BO17" s="2853"/>
      <c r="BP17" s="2853"/>
      <c r="BQ17" s="2810"/>
      <c r="BR17" s="2854"/>
      <c r="BS17" s="2854"/>
      <c r="BT17" s="2854"/>
      <c r="BU17" s="2854"/>
      <c r="BV17" s="2854"/>
      <c r="BW17" s="2854"/>
      <c r="BX17" s="2854"/>
      <c r="BY17" s="2854"/>
      <c r="BZ17" s="2854"/>
      <c r="CA17" s="2854"/>
      <c r="CB17" s="2854"/>
      <c r="CC17" s="2854"/>
      <c r="CD17" s="2854"/>
      <c r="CE17" s="2854"/>
    </row>
    <row r="18" spans="1:83">
      <c r="A18" s="2676"/>
      <c r="B18" s="2667"/>
      <c r="C18" s="1906"/>
      <c r="D18" s="2667"/>
      <c r="E18" s="2677"/>
      <c r="F18" s="2677"/>
      <c r="G18" s="2679"/>
      <c r="H18" s="2679"/>
      <c r="I18" s="2679"/>
      <c r="J18" s="2679"/>
      <c r="K18" s="1910"/>
      <c r="L18" s="1909"/>
      <c r="M18" s="1676"/>
      <c r="N18" s="1676"/>
      <c r="O18" s="1676"/>
      <c r="P18" s="2677"/>
      <c r="V18" s="158"/>
      <c r="W18" s="101"/>
      <c r="X18" s="52"/>
      <c r="Y18" s="101"/>
      <c r="Z18" s="101"/>
      <c r="AA18" s="101"/>
      <c r="AB18" s="101"/>
      <c r="AC18" s="39"/>
      <c r="AD18" s="406"/>
      <c r="AE18" s="428"/>
      <c r="AF18" s="429"/>
      <c r="AG18" s="435"/>
      <c r="AH18" s="435"/>
      <c r="AI18" s="436"/>
      <c r="AJ18" s="2001"/>
      <c r="AK18" s="2001"/>
      <c r="AL18" s="436"/>
      <c r="AM18" s="429"/>
      <c r="AN18" s="1972"/>
      <c r="AO18" s="430"/>
      <c r="AP18" s="429"/>
      <c r="AQ18" s="429"/>
      <c r="AR18" s="429"/>
      <c r="AS18" s="429"/>
      <c r="AT18" s="429"/>
      <c r="AU18" s="429"/>
      <c r="AV18" s="432"/>
      <c r="AX18" s="1080"/>
      <c r="AY18" s="1676"/>
      <c r="AZ18" s="2810"/>
      <c r="BA18" s="2810"/>
      <c r="BB18" s="2810"/>
      <c r="BC18" s="2810"/>
      <c r="BD18" s="2810"/>
      <c r="BE18" s="2810"/>
      <c r="BF18" s="1676"/>
      <c r="BG18" s="1676"/>
      <c r="BH18" s="1080"/>
      <c r="BI18" s="1676"/>
      <c r="BJ18" s="2810"/>
      <c r="BK18" s="2932"/>
      <c r="BL18" s="2810"/>
      <c r="BM18" s="2810"/>
      <c r="BN18" s="2854"/>
      <c r="BO18" s="2853"/>
      <c r="BP18" s="2853"/>
      <c r="BQ18" s="2810"/>
      <c r="BR18" s="2854"/>
      <c r="BS18" s="2854"/>
      <c r="BT18" s="2854"/>
      <c r="BU18" s="2854"/>
      <c r="BV18" s="2854"/>
      <c r="BW18" s="2854"/>
      <c r="BX18" s="2854"/>
      <c r="BY18" s="2854"/>
      <c r="BZ18" s="2854"/>
      <c r="CA18" s="2854"/>
      <c r="CB18" s="2854"/>
      <c r="CC18" s="2854"/>
      <c r="CD18" s="2854"/>
      <c r="CE18" s="2854"/>
    </row>
    <row r="19" spans="1:83" ht="37.9" customHeight="1">
      <c r="A19" s="2681"/>
      <c r="B19" s="2682" t="s">
        <v>1863</v>
      </c>
      <c r="C19" s="2666" t="s">
        <v>1862</v>
      </c>
      <c r="D19" s="2666" t="s">
        <v>1865</v>
      </c>
      <c r="E19" s="2677"/>
      <c r="F19" s="2725"/>
      <c r="G19" s="2711" t="s">
        <v>1874</v>
      </c>
      <c r="H19" s="2711"/>
      <c r="I19" s="2711"/>
      <c r="J19" s="2711"/>
      <c r="K19" s="2711"/>
      <c r="L19" s="2711"/>
      <c r="M19" s="2711"/>
      <c r="N19" s="2711"/>
      <c r="O19" s="2711"/>
      <c r="P19" s="2677"/>
      <c r="V19" s="158"/>
      <c r="W19" s="101"/>
      <c r="X19" s="52"/>
      <c r="Y19" s="101"/>
      <c r="Z19" s="101"/>
      <c r="AA19" s="101"/>
      <c r="AB19" s="101"/>
      <c r="AC19" s="39"/>
      <c r="AD19" s="406"/>
      <c r="AE19" s="428"/>
      <c r="AF19" s="650"/>
      <c r="AG19" s="651"/>
      <c r="AH19" s="440"/>
      <c r="AI19" s="3084" t="s">
        <v>1782</v>
      </c>
      <c r="AJ19" s="3084"/>
      <c r="AK19" s="3084"/>
      <c r="AL19" s="3084"/>
      <c r="AM19" s="736"/>
      <c r="AN19" s="1528"/>
      <c r="AO19" s="736"/>
      <c r="AP19" s="2794" t="s">
        <v>1783</v>
      </c>
      <c r="AQ19" s="737"/>
      <c r="AR19" s="809">
        <f>_xlfn.LET(_xlpm.W,_xlfn.VSTACK(AN23,AN39,AN55,AN71),_xlpm.M,_xlfn.VSTACK(AR23,AR39,AR55,AR71),IF(SUM(_xlpm.W)=0,"n/a",SUMPRODUCT(_xlpm.M,_xlpm.W)/SUM(_xlpm.W)))</f>
        <v>0</v>
      </c>
      <c r="AS19" s="736"/>
      <c r="AT19" s="429"/>
      <c r="AU19" s="429"/>
      <c r="AV19" s="432"/>
      <c r="AX19" s="1080"/>
      <c r="AY19" s="2725"/>
      <c r="AZ19" s="2811" t="s">
        <v>1871</v>
      </c>
      <c r="BA19" s="2811"/>
      <c r="BB19" s="2811"/>
      <c r="BC19" s="2811"/>
      <c r="BD19" s="2811"/>
      <c r="BE19" s="2811"/>
      <c r="BF19" s="2711"/>
      <c r="BG19" s="2711"/>
      <c r="BH19" s="1080"/>
      <c r="BI19" s="2778"/>
      <c r="BJ19" s="2936"/>
      <c r="BK19" s="2933" t="s">
        <v>1872</v>
      </c>
      <c r="BL19" s="2936"/>
      <c r="BM19" s="2811"/>
      <c r="BN19" s="2897"/>
      <c r="BO19" s="2855"/>
      <c r="BP19" s="2855"/>
      <c r="BQ19" s="2811"/>
      <c r="BR19" s="2856"/>
      <c r="BS19" s="2856"/>
      <c r="BT19" s="2856"/>
      <c r="BU19" s="2856"/>
      <c r="BV19" s="2856"/>
      <c r="BW19" s="2856"/>
      <c r="BX19" s="2856"/>
      <c r="BY19" s="2856"/>
      <c r="BZ19" s="2856"/>
      <c r="CA19" s="2856"/>
      <c r="CB19" s="2856"/>
      <c r="CC19" s="2856"/>
      <c r="CD19" s="2856"/>
      <c r="CE19" s="2856"/>
    </row>
    <row r="20" spans="1:83" ht="33.75" customHeight="1">
      <c r="A20" s="1677"/>
      <c r="B20" s="2670"/>
      <c r="C20" s="1677"/>
      <c r="D20" s="2668"/>
      <c r="E20" s="2677"/>
      <c r="F20" s="2725"/>
      <c r="G20" s="2704"/>
      <c r="H20" s="2705"/>
      <c r="I20" s="2705"/>
      <c r="J20" s="2706"/>
      <c r="K20" s="2707"/>
      <c r="L20" s="2708"/>
      <c r="M20" s="2668"/>
      <c r="N20" s="2738"/>
      <c r="O20" s="2739"/>
      <c r="P20" s="2677"/>
      <c r="V20" s="158"/>
      <c r="W20" s="101"/>
      <c r="X20" s="52"/>
      <c r="Y20" s="101"/>
      <c r="Z20" s="126"/>
      <c r="AA20" s="101"/>
      <c r="AB20" s="101"/>
      <c r="AC20" s="39"/>
      <c r="AD20" s="406"/>
      <c r="AE20" s="428"/>
      <c r="AF20" s="429"/>
      <c r="AG20" s="429"/>
      <c r="AH20" s="440"/>
      <c r="AI20" s="2648"/>
      <c r="AJ20" s="2003"/>
      <c r="AK20" s="2003"/>
      <c r="AL20" s="2648"/>
      <c r="AM20" s="736"/>
      <c r="AN20" s="1528"/>
      <c r="AO20" s="736"/>
      <c r="AP20" s="736"/>
      <c r="AQ20" s="736"/>
      <c r="AR20" s="736"/>
      <c r="AS20" s="736"/>
      <c r="AT20" s="429"/>
      <c r="AU20" s="429"/>
      <c r="AV20" s="432"/>
      <c r="AX20" s="1080"/>
      <c r="AY20" s="2725"/>
      <c r="AZ20" s="2805" t="s">
        <v>1784</v>
      </c>
      <c r="BA20" s="2812" t="s">
        <v>431</v>
      </c>
      <c r="BB20" s="2812" t="s">
        <v>1785</v>
      </c>
      <c r="BC20" s="2813" t="s">
        <v>31</v>
      </c>
      <c r="BD20" s="2814" t="s">
        <v>1786</v>
      </c>
      <c r="BE20" s="2807" t="s">
        <v>268</v>
      </c>
      <c r="BF20" s="2780" t="s">
        <v>115</v>
      </c>
      <c r="BG20" s="2781"/>
      <c r="BH20" s="1080"/>
      <c r="BI20" s="2778"/>
      <c r="BJ20" s="2937"/>
      <c r="BK20" s="2931" t="s">
        <v>1970</v>
      </c>
      <c r="BL20" s="2937"/>
      <c r="BM20" s="2804"/>
      <c r="BN20" s="2859"/>
      <c r="BO20" s="2805"/>
      <c r="BP20" s="2873"/>
      <c r="BQ20" s="2807"/>
      <c r="BR20" s="2808"/>
      <c r="BS20" s="2808"/>
      <c r="BT20" s="2808"/>
      <c r="BU20" s="2808"/>
      <c r="BV20" s="2808"/>
      <c r="BW20" s="2808"/>
      <c r="BX20" s="2808"/>
      <c r="BY20" s="2808"/>
      <c r="BZ20" s="2808"/>
      <c r="CA20" s="2808"/>
      <c r="CB20" s="2808"/>
      <c r="CC20" s="2808"/>
      <c r="CD20" s="2808"/>
      <c r="CE20" s="2808"/>
    </row>
    <row r="21" spans="1:83" ht="18" customHeight="1">
      <c r="A21" s="2676"/>
      <c r="B21" s="2669"/>
      <c r="C21" s="1905"/>
      <c r="D21" s="2751"/>
      <c r="E21" s="2677"/>
      <c r="F21" s="2726"/>
      <c r="G21" s="2686"/>
      <c r="H21" s="2686"/>
      <c r="I21" s="2686"/>
      <c r="J21" s="2686"/>
      <c r="K21" s="2687"/>
      <c r="L21" s="2688"/>
      <c r="M21" s="2712"/>
      <c r="N21" s="2727"/>
      <c r="O21" s="2727"/>
      <c r="P21" s="2677"/>
      <c r="V21" s="158"/>
      <c r="W21" s="101"/>
      <c r="X21" s="52"/>
      <c r="Y21" s="101"/>
      <c r="Z21" s="126"/>
      <c r="AA21" s="101"/>
      <c r="AB21" s="101"/>
      <c r="AC21" s="39"/>
      <c r="AD21" s="406"/>
      <c r="AE21" s="438"/>
      <c r="AF21" s="439"/>
      <c r="AG21" s="659"/>
      <c r="AH21" s="435"/>
      <c r="AI21" s="446"/>
      <c r="AJ21" s="2004"/>
      <c r="AK21" s="2004"/>
      <c r="AL21" s="446"/>
      <c r="AM21" s="447"/>
      <c r="AN21" s="1529" t="s">
        <v>1788</v>
      </c>
      <c r="AO21" s="600"/>
      <c r="AP21" s="599" t="s">
        <v>225</v>
      </c>
      <c r="AQ21" s="601"/>
      <c r="AR21" s="599" t="s">
        <v>1789</v>
      </c>
      <c r="AS21" s="429"/>
      <c r="AT21" s="429"/>
      <c r="AU21" s="429"/>
      <c r="AV21" s="445"/>
      <c r="AX21" s="1080"/>
      <c r="AY21" s="2726"/>
      <c r="AZ21" s="2815"/>
      <c r="BA21" s="2815"/>
      <c r="BB21" s="2815"/>
      <c r="BC21" s="2815"/>
      <c r="BD21" s="2806"/>
      <c r="BE21" s="2816"/>
      <c r="BF21" s="2688"/>
      <c r="BG21" s="2686"/>
      <c r="BH21" s="1080"/>
      <c r="BI21" s="2778"/>
      <c r="BJ21" s="2804"/>
      <c r="BK21" s="2918"/>
      <c r="BL21" s="2804"/>
      <c r="BM21" s="2804"/>
      <c r="BN21" s="2893"/>
      <c r="BO21" s="2893"/>
      <c r="BP21" s="2873"/>
      <c r="BQ21" s="2807"/>
      <c r="BR21" s="2808"/>
      <c r="BS21" s="2808"/>
      <c r="BT21" s="2808"/>
      <c r="BU21" s="2857"/>
      <c r="BV21" s="2857"/>
      <c r="BW21" s="2857"/>
      <c r="BX21" s="2857"/>
      <c r="BY21" s="2857"/>
      <c r="BZ21" s="2857"/>
      <c r="CA21" s="2857"/>
      <c r="CB21" s="2857"/>
      <c r="CC21" s="2857"/>
      <c r="CD21" s="2857"/>
      <c r="CE21" s="2857"/>
    </row>
    <row r="22" spans="1:83" ht="9.75" customHeight="1">
      <c r="A22" s="2676"/>
      <c r="B22" s="2669"/>
      <c r="C22" s="1905"/>
      <c r="D22" s="2751"/>
      <c r="E22" s="2677"/>
      <c r="F22" s="2726"/>
      <c r="G22" s="2686"/>
      <c r="H22" s="2686"/>
      <c r="I22" s="2686"/>
      <c r="J22" s="2686"/>
      <c r="K22" s="2687"/>
      <c r="L22" s="2688"/>
      <c r="M22" s="2712"/>
      <c r="N22" s="2727"/>
      <c r="O22" s="2727"/>
      <c r="P22" s="2677"/>
      <c r="V22" s="158"/>
      <c r="W22" s="101"/>
      <c r="X22" s="52"/>
      <c r="Y22" s="101"/>
      <c r="Z22" s="126"/>
      <c r="AA22" s="101"/>
      <c r="AB22" s="101"/>
      <c r="AC22" s="39"/>
      <c r="AD22" s="406"/>
      <c r="AE22" s="438"/>
      <c r="AF22" s="439"/>
      <c r="AG22" s="659"/>
      <c r="AH22" s="449"/>
      <c r="AI22" s="450"/>
      <c r="AJ22" s="450"/>
      <c r="AK22" s="450"/>
      <c r="AL22" s="450"/>
      <c r="AM22" s="439"/>
      <c r="AN22" s="1530"/>
      <c r="AO22" s="451"/>
      <c r="AP22" s="451"/>
      <c r="AQ22" s="451"/>
      <c r="AR22" s="451"/>
      <c r="AS22" s="452"/>
      <c r="AT22" s="448"/>
      <c r="AU22" s="439"/>
      <c r="AV22" s="445"/>
      <c r="AX22" s="1080"/>
      <c r="AY22" s="2726"/>
      <c r="AZ22" s="2815"/>
      <c r="BA22" s="2815"/>
      <c r="BB22" s="2815"/>
      <c r="BC22" s="2815"/>
      <c r="BD22" s="2806"/>
      <c r="BE22" s="2816"/>
      <c r="BF22" s="2688"/>
      <c r="BG22" s="2686"/>
      <c r="BH22" s="1080"/>
      <c r="BI22" s="2778"/>
      <c r="BJ22" s="2879"/>
      <c r="BK22" s="2919" t="s">
        <v>15</v>
      </c>
      <c r="BL22" s="2879" t="s">
        <v>1875</v>
      </c>
      <c r="BM22" s="2884" t="s">
        <v>1937</v>
      </c>
      <c r="BN22" s="2895" t="s">
        <v>1985</v>
      </c>
      <c r="BO22" s="2895" t="s">
        <v>1990</v>
      </c>
      <c r="BP22" s="2880" t="s">
        <v>1969</v>
      </c>
      <c r="BQ22" s="2879" t="s">
        <v>1876</v>
      </c>
      <c r="BR22" s="2879" t="s">
        <v>1870</v>
      </c>
      <c r="BS22" s="2882"/>
      <c r="BT22" s="2808"/>
      <c r="BU22" s="2857"/>
      <c r="BV22" s="2857"/>
      <c r="BW22" s="2857"/>
      <c r="BX22" s="2857"/>
      <c r="BY22" s="2857"/>
      <c r="BZ22" s="2857"/>
      <c r="CA22" s="2857"/>
      <c r="CB22" s="2857"/>
      <c r="CC22" s="2857"/>
      <c r="CD22" s="2857"/>
      <c r="CE22" s="2857"/>
    </row>
    <row r="23" spans="1:83" ht="18">
      <c r="A23" s="2676"/>
      <c r="B23" s="2787" t="s">
        <v>1875</v>
      </c>
      <c r="C23" s="1912" t="s">
        <v>1790</v>
      </c>
      <c r="D23" s="2943" t="e" cm="1">
        <f t="array" aca="1" ref="D23" ca="1">_xldudf_CX_GET(CX_ENTITY, fx_attrConverter(C23), val_asOfDate, "As of", ,fx_scenarioConverter( "Actual"))</f>
        <v>#NAME?</v>
      </c>
      <c r="E23" s="2677"/>
      <c r="F23" s="2726"/>
      <c r="G23" s="2741" t="s">
        <v>1784</v>
      </c>
      <c r="H23" s="2742" t="s">
        <v>431</v>
      </c>
      <c r="I23" s="2742" t="s">
        <v>1785</v>
      </c>
      <c r="J23" s="2743" t="s">
        <v>31</v>
      </c>
      <c r="K23" s="2744" t="s">
        <v>1786</v>
      </c>
      <c r="L23" s="2745" t="s">
        <v>268</v>
      </c>
      <c r="M23" s="2746"/>
      <c r="N23" s="2747" t="s">
        <v>1787</v>
      </c>
      <c r="O23" s="2748" t="s">
        <v>1869</v>
      </c>
      <c r="P23" s="2677"/>
      <c r="V23" s="158"/>
      <c r="W23" s="2"/>
      <c r="X23" s="52"/>
      <c r="Y23" s="2"/>
      <c r="Z23" s="539"/>
      <c r="AA23" s="2"/>
      <c r="AB23" s="101"/>
      <c r="AC23" s="39"/>
      <c r="AD23" s="406"/>
      <c r="AE23" s="428"/>
      <c r="AF23" s="439"/>
      <c r="AG23" s="659"/>
      <c r="AH23" s="453"/>
      <c r="AI23" s="595" t="s">
        <v>432</v>
      </c>
      <c r="AJ23" s="2005"/>
      <c r="AK23" s="2005"/>
      <c r="AL23" s="595"/>
      <c r="AM23" s="596"/>
      <c r="AN23" s="1973" cm="1">
        <f t="array" ref="AN23">ABS(N(_xlfn.XLOOKUP(C23,BS!$B$19:$B$50,_xlfn.XLOOKUP($AN$5,_xlfn.ANCHORARRAY(BS!$AD$11),BS!$AD$19:$BN$50))))*fxVal_normal/$C$8</f>
        <v>1</v>
      </c>
      <c r="AO23" s="2870">
        <f>IF(BG26,0,IF(BG28,1,-1))</f>
        <v>-1</v>
      </c>
      <c r="AP23" s="2272">
        <f>$AN$5</f>
        <v>46022</v>
      </c>
      <c r="AQ23" s="2870">
        <f>IF(BG26,0,IF(BG27,1,-1))</f>
        <v>1</v>
      </c>
      <c r="AR23" s="690" t="str">
        <f>IF(N(AN23=0),"n/a",AR26)</f>
        <v>n/a</v>
      </c>
      <c r="AS23" s="598"/>
      <c r="AT23" s="448"/>
      <c r="AU23" s="455"/>
      <c r="AV23" s="432"/>
      <c r="AX23" s="1080"/>
      <c r="AY23" s="2726"/>
      <c r="AZ23" s="2805"/>
      <c r="BA23" s="2812"/>
      <c r="BB23" s="2812"/>
      <c r="BC23" s="2813"/>
      <c r="BD23" s="2814"/>
      <c r="BE23" s="2807"/>
      <c r="BF23" s="2745"/>
      <c r="BG23" s="2741"/>
      <c r="BH23" s="1080"/>
      <c r="BI23" s="2778"/>
      <c r="BJ23" s="2938"/>
      <c r="BK23" s="2920">
        <v>1</v>
      </c>
      <c r="BL23" s="2938" t="str" cm="1">
        <f t="array" ref="BL23:BL32">_xlfn._xlws.FILTER($C$19:$C$224,$B$19:$B$224=BL22)</f>
        <v>Senior instrument(s) amortising</v>
      </c>
      <c r="BM23" s="2859" cm="1">
        <f t="array" ref="BM23:BM32">IF(ISNUMBER(_xlfn.XLOOKUP(_xlfn.ANCHORARRAY(BL23),C19:C223,AN19:AN223)),_xlfn.XLOOKUP(_xlfn.ANCHORARRAY(BL23),C19:C223,AN19:AN223)* DebtOverview!fxVal_normal)</f>
        <v>1000000</v>
      </c>
      <c r="BN23" s="2893" t="s">
        <v>1986</v>
      </c>
      <c r="BO23" s="2893" t="s">
        <v>1991</v>
      </c>
      <c r="BP23" s="2952" t="b">
        <v>1</v>
      </c>
      <c r="BQ23" s="2858" t="s">
        <v>1794</v>
      </c>
      <c r="BR23" s="2858" t="e" cm="1">
        <f t="array" aca="1" ref="BR23:BR32" ca="1">_xlfn.LET(
_xlpm.BlankRow, _xlfn.MAKEARRAY(1, COLUMNS(Head), _xlfn.LAMBDA(_xlpm.x,_xlpm.y, "")),
_xlpm.Unpacker, _xlfn.LAMBDA(_xlpm.packed, IFERROR(_xlfn.TEXTSPLIT(_xlpm.packed,"|","¶",FALSE), _xlpm.BlankRow)),
_xlpm.ActionCol, $D$19:$D$222,
_xlpm.CXObjCol,  $C$19:$C$222,
_xlpm.TypeCol,   $B$19:$B$222,
_xlpm.VersToTake, $BR$22,
_xlpm.LineAttrList, $BQ$23:$BQ$32,
_xlpm.LineInplaceValue,
_xlfn.XLOOKUP(
        _xlpm.VersToTake &amp; _xlpm.LineAttrList,
        _xlpm.TypeCol &amp; _xlpm.CXObjCol,
        _xlpm.ActionCol,
        "Not Found",
        2
    ),
_xlpm.LineInplaceValue)</f>
        <v>#NAME?</v>
      </c>
      <c r="BS23" s="2808"/>
      <c r="BT23" s="2859"/>
      <c r="BU23" s="2808"/>
      <c r="BV23" s="2808"/>
      <c r="BW23" s="2808"/>
      <c r="BX23" s="2808"/>
      <c r="BY23" s="2808"/>
      <c r="BZ23" s="2808"/>
      <c r="CA23" s="2808"/>
      <c r="CB23" s="2808"/>
      <c r="CC23" s="2808"/>
      <c r="CD23" s="2808"/>
      <c r="CE23" s="2808"/>
    </row>
    <row r="24" spans="1:83" ht="18">
      <c r="A24" s="2676"/>
      <c r="B24" s="2670"/>
      <c r="C24" s="1677"/>
      <c r="D24" s="2752"/>
      <c r="E24" s="2677"/>
      <c r="F24" s="2726"/>
      <c r="G24" s="2684"/>
      <c r="H24" s="2684"/>
      <c r="I24" s="2689"/>
      <c r="J24" s="2684"/>
      <c r="K24" s="2687"/>
      <c r="L24" s="2685"/>
      <c r="M24" s="2715"/>
      <c r="N24" s="2729"/>
      <c r="O24" s="2729"/>
      <c r="P24" s="2677"/>
      <c r="V24" s="158"/>
      <c r="W24" s="101"/>
      <c r="X24" s="52"/>
      <c r="Y24" s="101"/>
      <c r="Z24" s="126"/>
      <c r="AA24" s="101"/>
      <c r="AB24" s="101"/>
      <c r="AC24" s="39"/>
      <c r="AD24" s="406"/>
      <c r="AE24" s="2654"/>
      <c r="AF24" s="439"/>
      <c r="AG24" s="660"/>
      <c r="AH24" s="609"/>
      <c r="AI24" s="607"/>
      <c r="AJ24" s="2006"/>
      <c r="AK24" s="2007"/>
      <c r="AL24" s="456"/>
      <c r="AM24" s="457"/>
      <c r="AN24" s="1531"/>
      <c r="AO24" s="457"/>
      <c r="AP24" s="457"/>
      <c r="AQ24" s="458"/>
      <c r="AR24" s="458"/>
      <c r="AS24" s="459"/>
      <c r="AT24" s="494"/>
      <c r="AU24" s="2655"/>
      <c r="AV24" s="2656"/>
      <c r="AX24" s="1080"/>
      <c r="AY24" s="2726"/>
      <c r="AZ24" s="2804"/>
      <c r="BA24" s="2804"/>
      <c r="BB24" s="2817"/>
      <c r="BC24" s="2804"/>
      <c r="BD24" s="2806"/>
      <c r="BE24" s="2807"/>
      <c r="BF24" s="2685"/>
      <c r="BG24" s="2684"/>
      <c r="BH24" s="1080"/>
      <c r="BI24" s="2778"/>
      <c r="BJ24" s="2938"/>
      <c r="BK24" s="2920">
        <v>2</v>
      </c>
      <c r="BL24" s="2938" t="str">
        <v>Senior Instrument(s) 1</v>
      </c>
      <c r="BM24" s="2859">
        <v>1000000</v>
      </c>
      <c r="BN24" s="2893" t="s">
        <v>1987</v>
      </c>
      <c r="BO24" s="2893" t="s">
        <v>1991</v>
      </c>
      <c r="BP24" s="2952" t="b">
        <v>1</v>
      </c>
      <c r="BQ24" s="2858" t="s">
        <v>1796</v>
      </c>
      <c r="BR24" s="2858" t="str">
        <f ca="1"/>
        <v/>
      </c>
      <c r="BS24" s="2808"/>
      <c r="BT24" s="2859"/>
      <c r="BU24" s="2808"/>
      <c r="BV24" s="2808"/>
      <c r="BW24" s="2808"/>
      <c r="BX24" s="2808"/>
      <c r="BY24" s="2808"/>
      <c r="BZ24" s="2808"/>
      <c r="CA24" s="2808"/>
      <c r="CB24" s="2808"/>
      <c r="CC24" s="2808"/>
      <c r="CD24" s="2808"/>
      <c r="CE24" s="2808"/>
    </row>
    <row r="25" spans="1:83" ht="17.25" customHeight="1">
      <c r="A25" s="2676"/>
      <c r="B25" s="2787" t="s">
        <v>1876</v>
      </c>
      <c r="C25" s="1677"/>
      <c r="D25" s="2752"/>
      <c r="E25" s="2677"/>
      <c r="F25" s="2726"/>
      <c r="G25" s="2684"/>
      <c r="H25" s="2684"/>
      <c r="I25" s="2684"/>
      <c r="J25" s="2684"/>
      <c r="K25" s="2687"/>
      <c r="L25" s="2685"/>
      <c r="M25" s="2712"/>
      <c r="N25" s="2733"/>
      <c r="O25" s="2734"/>
      <c r="P25" s="2677"/>
      <c r="V25" s="158"/>
      <c r="W25" s="101"/>
      <c r="X25" s="52"/>
      <c r="Y25" s="101"/>
      <c r="Z25" s="126"/>
      <c r="AA25" s="101"/>
      <c r="AB25" s="101"/>
      <c r="AC25" s="39"/>
      <c r="AD25" s="406"/>
      <c r="AE25" s="428"/>
      <c r="AF25" s="439"/>
      <c r="AG25" s="661"/>
      <c r="AH25" s="610"/>
      <c r="AI25" s="3080"/>
      <c r="AJ25" s="2008"/>
      <c r="AK25" s="2009"/>
      <c r="AL25" s="602"/>
      <c r="AM25" s="460"/>
      <c r="AN25" s="1532" t="s">
        <v>1791</v>
      </c>
      <c r="AO25" s="461"/>
      <c r="AP25" s="1525" t="s">
        <v>1792</v>
      </c>
      <c r="AQ25" s="462"/>
      <c r="AR25" s="463" t="s">
        <v>1793</v>
      </c>
      <c r="AS25" s="464"/>
      <c r="AT25" s="431"/>
      <c r="AU25" s="429"/>
      <c r="AV25" s="432"/>
      <c r="AX25" s="1080"/>
      <c r="AY25" s="2726"/>
      <c r="AZ25" s="2805" t="s">
        <v>1784</v>
      </c>
      <c r="BA25" s="2812" t="s">
        <v>431</v>
      </c>
      <c r="BB25" s="2812" t="s">
        <v>1785</v>
      </c>
      <c r="BC25" s="2813" t="s">
        <v>31</v>
      </c>
      <c r="BD25" s="2814" t="s">
        <v>1786</v>
      </c>
      <c r="BE25" s="2807" t="s">
        <v>268</v>
      </c>
      <c r="BF25" s="2780"/>
      <c r="BG25" s="2781"/>
      <c r="BH25" s="1080"/>
      <c r="BI25" s="2778"/>
      <c r="BJ25" s="2886"/>
      <c r="BK25" s="2920">
        <v>3</v>
      </c>
      <c r="BL25" s="2886" t="str">
        <v>Junior Instrument(s)</v>
      </c>
      <c r="BM25" s="2859">
        <v>1000000</v>
      </c>
      <c r="BN25" s="2893" t="s">
        <v>1988</v>
      </c>
      <c r="BO25" s="2893" t="s">
        <v>1991</v>
      </c>
      <c r="BP25" s="2952" t="b">
        <v>1</v>
      </c>
      <c r="BQ25" s="2858" t="s">
        <v>1797</v>
      </c>
      <c r="BR25" s="2858" t="e">
        <f ca="1"/>
        <v>#NAME?</v>
      </c>
      <c r="BS25" s="2808"/>
      <c r="BT25" s="2859"/>
      <c r="BU25" s="2808"/>
      <c r="BV25" s="2808"/>
      <c r="BW25" s="2808"/>
      <c r="BX25" s="2808"/>
      <c r="BY25" s="2808"/>
      <c r="BZ25" s="2808"/>
      <c r="CA25" s="2808"/>
      <c r="CB25" s="2808"/>
      <c r="CC25" s="2808"/>
      <c r="CD25" s="2808"/>
      <c r="CE25" s="2808"/>
    </row>
    <row r="26" spans="1:83" ht="21.65" customHeight="1">
      <c r="A26" s="2676"/>
      <c r="B26" s="2670" t="s">
        <v>1879</v>
      </c>
      <c r="C26" s="1912" t="s">
        <v>1794</v>
      </c>
      <c r="D26" s="2753" t="e" cm="1">
        <f t="array" aca="1" ref="D26" ca="1">_xldudf_CX_GET(CX_ENTITY, fx_attrConverter(C26), val_asOfDate)</f>
        <v>#NAME?</v>
      </c>
      <c r="E26" s="2677"/>
      <c r="F26" s="2726">
        <v>1</v>
      </c>
      <c r="G26" s="2690" t="e" cm="1">
        <f t="array" aca="1" ref="G26" ca="1">IF(D26="", "", _xlfn.TEXTSPLIT(D26, "|", "¶", FALSE))</f>
        <v>#NAME?</v>
      </c>
      <c r="H26" s="2691"/>
      <c r="I26" s="2692"/>
      <c r="J26" s="2693"/>
      <c r="K26" s="2687"/>
      <c r="L26" s="2803"/>
      <c r="M26" s="2668"/>
      <c r="N26" s="2735" cm="1">
        <f t="array" ref="N26">_xlfn.LET( _xlpm.cf, AN26:AN36,
_xlpm.res, _xlfn.BYROW( _xlpm.cf, _xlfn.LAMBDA(_xlpm.x, IF( AND(ISNUMBER(_xlpm.x),ISERROR(_xlpm.x) = FALSE), _xlpm.x / SUM(_xlpm.cf),""))),
_xlfn._xlws.FILTER(_xlpm.res, _xlpm.res &lt;&gt; ""))</f>
        <v>1</v>
      </c>
      <c r="O26" s="2736" t="e" cm="1" vm="10">
        <f t="array" ref="O26">_xlfn.LET( _xlpm.repay,_xlfn.ANCHORARRAY( N26),
_xlpm.date, AP26:AP36,
_xlpm.date_, _xlfn._xlws.FILTER( _xlpm.date, _xlpm.date &lt;&gt; ""),
IF((_xlpm.date_&gt; val_asOfDate),
DATEDIF(val_asOfDate,_xlpm.date_,"M")/12,0))</f>
        <v>#VALUE!</v>
      </c>
      <c r="P26" s="2677"/>
      <c r="V26" s="158"/>
      <c r="W26" s="101"/>
      <c r="X26" s="52"/>
      <c r="Y26" s="101"/>
      <c r="Z26" s="126"/>
      <c r="AA26" s="101"/>
      <c r="AB26" s="101"/>
      <c r="AC26" s="39"/>
      <c r="AD26" s="406"/>
      <c r="AE26" s="428"/>
      <c r="AF26" s="439"/>
      <c r="AG26" s="661"/>
      <c r="AH26" s="610"/>
      <c r="AI26" s="3080"/>
      <c r="AJ26" s="2008"/>
      <c r="AK26" s="2009"/>
      <c r="AL26" s="602"/>
      <c r="AM26" s="460"/>
      <c r="AN26" s="1967">
        <v>3079.8406749999999</v>
      </c>
      <c r="AO26" s="465"/>
      <c r="AP26" s="2273" t="str">
        <f t="shared" ref="AP26:AP36" si="0">IF(L26="", "", DATEVALUE(TEXT(VALUE(L26), "mmm-yyyy")))</f>
        <v/>
      </c>
      <c r="AQ26" s="639"/>
      <c r="AR26" s="3082" t="str">
        <f>IFERROR(SUMPRODUCT(_xlfn.ANCHORARRAY(N26),_xlfn.ANCHORARRAY(O26)),"n/a")</f>
        <v>n/a</v>
      </c>
      <c r="AS26" s="464"/>
      <c r="AT26" s="431"/>
      <c r="AU26" s="429"/>
      <c r="AV26" s="432"/>
      <c r="AX26" s="1080"/>
      <c r="AY26" s="2726"/>
      <c r="AZ26" s="2818" t="str" cm="1">
        <f t="array" aca="1" ref="AZ26:BE26" ca="1">_xlfn.LET(
_xlpm._amt, AN26:AN36, _xlpm._dates,AP26:AP36,
_xlpm.attribute, C26,
_xlpm.entity, val_company,
_xlpm.lookthru, 1,
_xlpm._cf, _xlfn.BYROW( _xlpm._amt, _xlfn.LAMBDA(_xlpm.x, IF( ISNUMBER(_xlpm.x), fxVal_normal * (_xlpm.x),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Therme Horizon</v>
      </c>
      <c r="BA26" s="2819" t="str">
        <f ca="1"/>
        <v>Senior instrument(s) amortising Line</v>
      </c>
      <c r="BB26" s="2820">
        <f ca="1"/>
        <v>1</v>
      </c>
      <c r="BC26" s="2821" t="e">
        <f ca="1"/>
        <v>#NAME?</v>
      </c>
      <c r="BD26" s="2822">
        <f ca="1"/>
        <v>3079840675</v>
      </c>
      <c r="BE26" s="2823" t="str">
        <f ca="1"/>
        <v/>
      </c>
      <c r="BF26" s="2685" t="s">
        <v>1956</v>
      </c>
      <c r="BG26" s="2694" t="b" cm="1">
        <f t="array" ref="BG26">AND(OR(AND((AN26:AP36=0),AND(AN26:AP36="")),AN23=0))</f>
        <v>0</v>
      </c>
      <c r="BH26" s="1080"/>
      <c r="BI26" s="2778"/>
      <c r="BJ26" s="2886"/>
      <c r="BK26" s="2920">
        <v>4</v>
      </c>
      <c r="BL26" s="2886" t="str">
        <v>Others Instrument(s)</v>
      </c>
      <c r="BM26" s="2859">
        <v>1000000</v>
      </c>
      <c r="BN26" s="2893" t="s">
        <v>1989</v>
      </c>
      <c r="BO26" s="2893" t="s">
        <v>1991</v>
      </c>
      <c r="BP26" s="2952" t="b">
        <v>1</v>
      </c>
      <c r="BQ26" s="2858" t="s">
        <v>1798</v>
      </c>
      <c r="BR26" s="2858" t="str">
        <f ca="1"/>
        <v/>
      </c>
      <c r="BS26" s="2808"/>
      <c r="BT26" s="2859"/>
      <c r="BU26" s="2859"/>
      <c r="BV26" s="2859"/>
      <c r="BW26" s="2859"/>
      <c r="BX26" s="2859"/>
      <c r="BY26" s="2859"/>
      <c r="BZ26" s="2859"/>
      <c r="CA26" s="2859"/>
      <c r="CB26" s="2859"/>
      <c r="CC26" s="2859"/>
      <c r="CD26" s="2859"/>
      <c r="CE26" s="2859"/>
    </row>
    <row r="27" spans="1:83" ht="21.75" customHeight="1">
      <c r="A27" s="2676"/>
      <c r="B27" s="2670" t="s">
        <v>1870</v>
      </c>
      <c r="C27" s="1912" t="s">
        <v>1794</v>
      </c>
      <c r="D27" s="2685" t="e">
        <f ca="1">IF(D28, _xlfn.TEXTJOIN("¶", FALSE, _xlfn.BYROW(_xlfn.ANCHORARRAY(AZ26),_xlfn.LAMBDA(_xlpm.row,_xlfn.TEXTJOIN("|",FALSE,_xlpm.row)))),"")</f>
        <v>#NAME?</v>
      </c>
      <c r="E27" s="2677"/>
      <c r="F27" s="2726">
        <v>2</v>
      </c>
      <c r="G27" s="2694"/>
      <c r="H27" s="2691"/>
      <c r="I27" s="2691"/>
      <c r="J27" s="2695"/>
      <c r="K27" s="2687"/>
      <c r="L27" s="2803"/>
      <c r="M27" s="2668"/>
      <c r="N27" s="2735"/>
      <c r="O27" s="2736"/>
      <c r="P27" s="2677"/>
      <c r="V27" s="158"/>
      <c r="W27" s="101"/>
      <c r="X27" s="52"/>
      <c r="Y27" s="101"/>
      <c r="Z27" s="126"/>
      <c r="AA27" s="101"/>
      <c r="AB27" s="101"/>
      <c r="AC27" s="39"/>
      <c r="AD27" s="406"/>
      <c r="AE27" s="428"/>
      <c r="AF27" s="439"/>
      <c r="AG27" s="661"/>
      <c r="AH27" s="610"/>
      <c r="AI27" s="3080"/>
      <c r="AJ27" s="2008"/>
      <c r="AK27" s="2009"/>
      <c r="AL27" s="602"/>
      <c r="AM27" s="460"/>
      <c r="AN27" s="1967"/>
      <c r="AO27" s="465"/>
      <c r="AP27" s="2273" t="str">
        <f t="shared" si="0"/>
        <v/>
      </c>
      <c r="AQ27" s="639"/>
      <c r="AR27" s="3083"/>
      <c r="AS27" s="464"/>
      <c r="AT27" s="448"/>
      <c r="AU27" s="429"/>
      <c r="AV27" s="432"/>
      <c r="AX27" s="1080"/>
      <c r="AY27" s="2726"/>
      <c r="AZ27" s="2824"/>
      <c r="BA27" s="2819"/>
      <c r="BB27" s="2819"/>
      <c r="BC27" s="2825"/>
      <c r="BD27" s="2822"/>
      <c r="BE27" s="2823"/>
      <c r="BF27" s="2685" t="s">
        <v>1954</v>
      </c>
      <c r="BG27" s="2690" t="b">
        <f>ROWS(_xlfn.ANCHORARRAY(N26)) = ROWS(_xlfn.ANCHORARRAY(O26))</f>
        <v>1</v>
      </c>
      <c r="BH27" s="1080"/>
      <c r="BI27" s="2778"/>
      <c r="BJ27" s="2938"/>
      <c r="BK27" s="2920">
        <v>5</v>
      </c>
      <c r="BL27" s="2938" t="str">
        <v>Accrued Interest</v>
      </c>
      <c r="BM27" s="2859">
        <v>1000000</v>
      </c>
      <c r="BN27" s="2893"/>
      <c r="BO27" s="2893"/>
      <c r="BP27" s="2952" t="b">
        <v>0</v>
      </c>
      <c r="BQ27" s="2858" t="s">
        <v>1800</v>
      </c>
      <c r="BR27" s="2858" t="str">
        <f ca="1"/>
        <v/>
      </c>
      <c r="BS27" s="2808"/>
      <c r="BT27" s="2859"/>
      <c r="BU27" s="2859"/>
      <c r="BV27" s="2859"/>
      <c r="BW27" s="2859"/>
      <c r="BX27" s="2859"/>
      <c r="BY27" s="2859"/>
      <c r="BZ27" s="2859"/>
      <c r="CA27" s="2859"/>
      <c r="CB27" s="2859"/>
      <c r="CC27" s="2859"/>
      <c r="CD27" s="2859"/>
      <c r="CE27" s="2859"/>
    </row>
    <row r="28" spans="1:83" ht="21.75" customHeight="1">
      <c r="A28" s="2676"/>
      <c r="B28" s="2670" t="s">
        <v>1864</v>
      </c>
      <c r="C28" s="1912" t="s">
        <v>1794</v>
      </c>
      <c r="D28" s="2755" t="e" cm="1">
        <f t="array" aca="1" ref="D28" ca="1">IF(ISERROR(AZ26),FALSE,OR(AZ26:BE26&lt;&gt;""))</f>
        <v>#NAME?</v>
      </c>
      <c r="E28" s="2677"/>
      <c r="F28" s="2726">
        <v>3</v>
      </c>
      <c r="G28" s="2694"/>
      <c r="H28" s="2689"/>
      <c r="I28" s="2691"/>
      <c r="J28" s="2695"/>
      <c r="K28" s="2687"/>
      <c r="L28" s="2803"/>
      <c r="M28" s="2668"/>
      <c r="N28" s="2735"/>
      <c r="O28" s="2736"/>
      <c r="P28" s="2677"/>
      <c r="V28" s="158"/>
      <c r="W28" s="101"/>
      <c r="X28" s="52"/>
      <c r="Y28" s="101"/>
      <c r="Z28" s="126"/>
      <c r="AA28" s="101"/>
      <c r="AB28" s="101"/>
      <c r="AC28" s="39"/>
      <c r="AD28" s="406"/>
      <c r="AE28" s="428"/>
      <c r="AF28" s="439"/>
      <c r="AG28" s="661"/>
      <c r="AH28" s="610"/>
      <c r="AI28" s="3080"/>
      <c r="AJ28" s="2008"/>
      <c r="AK28" s="2009"/>
      <c r="AL28" s="602"/>
      <c r="AM28" s="460"/>
      <c r="AN28" s="1967"/>
      <c r="AO28" s="465"/>
      <c r="AP28" s="2273" t="str">
        <f t="shared" si="0"/>
        <v/>
      </c>
      <c r="AQ28" s="639"/>
      <c r="AR28" s="3083"/>
      <c r="AS28" s="464"/>
      <c r="AT28" s="448"/>
      <c r="AU28" s="429"/>
      <c r="AV28" s="432"/>
      <c r="AX28" s="1080"/>
      <c r="AY28" s="2726"/>
      <c r="AZ28" s="2824"/>
      <c r="BA28" s="2826"/>
      <c r="BB28" s="2819"/>
      <c r="BC28" s="2825"/>
      <c r="BD28" s="2822"/>
      <c r="BE28" s="2823"/>
      <c r="BF28" s="2685" t="s">
        <v>1955</v>
      </c>
      <c r="BG28" s="2690" t="b" cm="1">
        <f t="array" ref="BG28">ABS(SUM(_xlfn._xlws.FILTER(AN26:AN36,AP26:AP36&gt;= val_asOfDate))-AN23)&lt;1</f>
        <v>0</v>
      </c>
      <c r="BH28" s="1080"/>
      <c r="BI28" s="2778"/>
      <c r="BJ28" s="2886"/>
      <c r="BK28" s="2920">
        <v>6</v>
      </c>
      <c r="BL28" s="2886" t="str">
        <v>Drawn RCF</v>
      </c>
      <c r="BM28" s="2859">
        <v>1000000</v>
      </c>
      <c r="BN28" s="2893"/>
      <c r="BO28" s="2893"/>
      <c r="BP28" s="2952" t="b">
        <v>0</v>
      </c>
      <c r="BQ28" s="2858" t="s">
        <v>1801</v>
      </c>
      <c r="BR28" s="2858" t="str">
        <f ca="1"/>
        <v/>
      </c>
      <c r="BS28" s="2808"/>
      <c r="BT28" s="2859"/>
      <c r="BU28" s="2859"/>
      <c r="BV28" s="2859"/>
      <c r="BW28" s="2859"/>
      <c r="BX28" s="2859"/>
      <c r="BY28" s="2859"/>
      <c r="BZ28" s="2859"/>
      <c r="CA28" s="2859"/>
      <c r="CB28" s="2859"/>
      <c r="CC28" s="2859"/>
      <c r="CD28" s="2859"/>
      <c r="CE28" s="2859"/>
    </row>
    <row r="29" spans="1:83" ht="21.75" customHeight="1">
      <c r="A29" s="2676"/>
      <c r="B29" s="2674" t="s">
        <v>1867</v>
      </c>
      <c r="C29" s="1912" t="s">
        <v>1794</v>
      </c>
      <c r="D29" s="2754" t="str" cm="1">
        <f t="array" ref="D29">IF(BG25, _xldudf_CX_PUSH(D27, CX_ENTITY, fx_attrConverter(C26), val_asOfDate), "No Push")</f>
        <v>No Push</v>
      </c>
      <c r="E29" s="2677"/>
      <c r="F29" s="2726">
        <v>4</v>
      </c>
      <c r="G29" s="2694"/>
      <c r="H29" s="2689"/>
      <c r="I29" s="2691"/>
      <c r="J29" s="2695"/>
      <c r="K29" s="2687"/>
      <c r="L29" s="2803"/>
      <c r="M29" s="2668"/>
      <c r="N29" s="2735"/>
      <c r="O29" s="2736"/>
      <c r="P29" s="2677"/>
      <c r="V29" s="158"/>
      <c r="W29" s="101"/>
      <c r="X29" s="52"/>
      <c r="Y29" s="101"/>
      <c r="Z29" s="126"/>
      <c r="AA29" s="101"/>
      <c r="AB29" s="101"/>
      <c r="AC29" s="39"/>
      <c r="AD29" s="406"/>
      <c r="AE29" s="428"/>
      <c r="AF29" s="439"/>
      <c r="AG29" s="661"/>
      <c r="AH29" s="610"/>
      <c r="AI29" s="3080"/>
      <c r="AJ29" s="2008"/>
      <c r="AK29" s="2009"/>
      <c r="AL29" s="602"/>
      <c r="AM29" s="460"/>
      <c r="AN29" s="1967"/>
      <c r="AO29" s="465"/>
      <c r="AP29" s="2273" t="str">
        <f t="shared" si="0"/>
        <v/>
      </c>
      <c r="AQ29" s="639"/>
      <c r="AR29" s="3083"/>
      <c r="AS29" s="464"/>
      <c r="AT29" s="448"/>
      <c r="AU29" s="429"/>
      <c r="AV29" s="432"/>
      <c r="AX29" s="1080"/>
      <c r="AY29" s="2726"/>
      <c r="AZ29" s="2824"/>
      <c r="BA29" s="2826"/>
      <c r="BB29" s="2819"/>
      <c r="BC29" s="2825"/>
      <c r="BD29" s="2822"/>
      <c r="BE29" s="2823"/>
      <c r="BF29" s="2685"/>
      <c r="BG29" s="2694"/>
      <c r="BH29" s="1080"/>
      <c r="BI29" s="2778"/>
      <c r="BJ29" s="2886"/>
      <c r="BK29" s="2920">
        <v>7</v>
      </c>
      <c r="BL29" s="2886" t="str">
        <v>OpCo Hedged / Fixed Rate Acquisition Debt</v>
      </c>
      <c r="BM29" s="2859">
        <v>2500908161.1855998</v>
      </c>
      <c r="BN29" s="2893" t="s">
        <v>1994</v>
      </c>
      <c r="BO29" s="2893" t="s">
        <v>1996</v>
      </c>
      <c r="BP29" s="2952" t="b">
        <v>1</v>
      </c>
      <c r="BQ29" s="2858" t="s">
        <v>1806</v>
      </c>
      <c r="BR29" s="2858" t="e">
        <f ca="1"/>
        <v>#NAME?</v>
      </c>
      <c r="BS29" s="2808"/>
      <c r="BT29" s="2859"/>
      <c r="BU29" s="2859"/>
      <c r="BV29" s="2859"/>
      <c r="BW29" s="2859"/>
      <c r="BX29" s="2859"/>
      <c r="BY29" s="2859"/>
      <c r="BZ29" s="2859"/>
      <c r="CA29" s="2859"/>
      <c r="CB29" s="2859"/>
      <c r="CC29" s="2859"/>
      <c r="CD29" s="2859"/>
      <c r="CE29" s="2859"/>
    </row>
    <row r="30" spans="1:83" ht="21.75" customHeight="1">
      <c r="A30" s="2676"/>
      <c r="B30" s="2670" t="s">
        <v>1867</v>
      </c>
      <c r="C30" s="1912" t="s">
        <v>1794</v>
      </c>
      <c r="D30" s="2754" t="str" cm="1">
        <f t="array" ref="D30">IF(BG25, _xldudf_CX_PUSH(D27, CX_ENTITY, fx_attrConverter(C26), EOMONTH(val_asOfDate,3)), "No Push")</f>
        <v>No Push</v>
      </c>
      <c r="E30" s="2677"/>
      <c r="F30" s="2726">
        <v>5</v>
      </c>
      <c r="G30" s="2694"/>
      <c r="H30" s="2689"/>
      <c r="I30" s="2691"/>
      <c r="J30" s="2695"/>
      <c r="K30" s="2687"/>
      <c r="L30" s="2803"/>
      <c r="M30" s="2668"/>
      <c r="N30" s="2735"/>
      <c r="O30" s="2736"/>
      <c r="P30" s="2677"/>
      <c r="V30" s="158"/>
      <c r="W30" s="101"/>
      <c r="X30" s="52"/>
      <c r="Y30" s="101"/>
      <c r="Z30" s="126"/>
      <c r="AA30" s="101"/>
      <c r="AB30" s="101"/>
      <c r="AC30" s="39"/>
      <c r="AD30" s="406"/>
      <c r="AE30" s="428"/>
      <c r="AF30" s="439"/>
      <c r="AG30" s="661"/>
      <c r="AH30" s="610"/>
      <c r="AI30" s="3080"/>
      <c r="AJ30" s="2008"/>
      <c r="AK30" s="2009"/>
      <c r="AL30" s="602"/>
      <c r="AM30" s="460"/>
      <c r="AN30" s="1967"/>
      <c r="AO30" s="465"/>
      <c r="AP30" s="2273" t="str">
        <f t="shared" si="0"/>
        <v/>
      </c>
      <c r="AQ30" s="639"/>
      <c r="AR30" s="606" t="s">
        <v>1795</v>
      </c>
      <c r="AS30" s="464"/>
      <c r="AT30" s="448"/>
      <c r="AU30" s="429"/>
      <c r="AV30" s="432"/>
      <c r="AX30" s="1080"/>
      <c r="AY30" s="2726"/>
      <c r="AZ30" s="2824"/>
      <c r="BA30" s="2826"/>
      <c r="BB30" s="2819"/>
      <c r="BC30" s="2825"/>
      <c r="BD30" s="2822"/>
      <c r="BE30" s="2823"/>
      <c r="BF30" s="2685"/>
      <c r="BG30" s="2694"/>
      <c r="BH30" s="1080"/>
      <c r="BI30" s="2778"/>
      <c r="BJ30" s="2886"/>
      <c r="BK30" s="2920">
        <v>8</v>
      </c>
      <c r="BL30" s="2886" t="str">
        <v>Holdco External Debt</v>
      </c>
      <c r="BM30" s="2860">
        <v>0</v>
      </c>
      <c r="BN30" s="2893" t="s">
        <v>1992</v>
      </c>
      <c r="BO30" s="2893" t="s">
        <v>1997</v>
      </c>
      <c r="BP30" s="2952" t="b">
        <v>1</v>
      </c>
      <c r="BQ30" s="2858" t="s">
        <v>1813</v>
      </c>
      <c r="BR30" s="2858" t="str">
        <f ca="1"/>
        <v/>
      </c>
      <c r="BS30" s="2808"/>
      <c r="BT30" s="2859"/>
      <c r="BU30" s="2859"/>
      <c r="BV30" s="2859"/>
      <c r="BW30" s="2859"/>
      <c r="BX30" s="2859"/>
      <c r="BY30" s="2859"/>
      <c r="BZ30" s="2859"/>
      <c r="CA30" s="2859"/>
      <c r="CB30" s="2859"/>
      <c r="CC30" s="2859"/>
      <c r="CD30" s="2859"/>
      <c r="CE30" s="2859"/>
    </row>
    <row r="31" spans="1:83" ht="21.75" customHeight="1">
      <c r="A31" s="2676"/>
      <c r="B31" s="2670" t="s">
        <v>1867</v>
      </c>
      <c r="C31" s="1912" t="s">
        <v>1794</v>
      </c>
      <c r="D31" s="2754" t="str" cm="1">
        <f t="array" ref="D31">IF(BG25, _xldudf_CX_PUSH(D27, CX_ENTITY, fx_attrConverter(C26), EOMONTH(val_asOfDate,2)), "No Push")</f>
        <v>No Push</v>
      </c>
      <c r="E31" s="2677"/>
      <c r="F31" s="2726">
        <v>6</v>
      </c>
      <c r="G31" s="2694"/>
      <c r="H31" s="2689"/>
      <c r="I31" s="2691"/>
      <c r="J31" s="2695"/>
      <c r="K31" s="2687"/>
      <c r="L31" s="2803"/>
      <c r="M31" s="2668"/>
      <c r="N31" s="2735"/>
      <c r="O31" s="2736"/>
      <c r="P31" s="2677"/>
      <c r="V31" s="158"/>
      <c r="W31" s="101"/>
      <c r="X31" s="52"/>
      <c r="Y31" s="101"/>
      <c r="Z31" s="126"/>
      <c r="AA31" s="101"/>
      <c r="AB31" s="101"/>
      <c r="AC31" s="39"/>
      <c r="AD31" s="406"/>
      <c r="AE31" s="428"/>
      <c r="AF31" s="439"/>
      <c r="AG31" s="661"/>
      <c r="AH31" s="610"/>
      <c r="AI31" s="3080"/>
      <c r="AJ31" s="2008"/>
      <c r="AK31" s="2009"/>
      <c r="AL31" s="602"/>
      <c r="AM31" s="460"/>
      <c r="AN31" s="1967"/>
      <c r="AO31" s="465"/>
      <c r="AP31" s="2273" t="str">
        <f t="shared" si="0"/>
        <v/>
      </c>
      <c r="AQ31" s="639"/>
      <c r="AR31" s="504"/>
      <c r="AS31" s="464"/>
      <c r="AT31" s="448"/>
      <c r="AU31" s="429"/>
      <c r="AV31" s="432"/>
      <c r="AX31" s="1080"/>
      <c r="AY31" s="2726"/>
      <c r="AZ31" s="2824"/>
      <c r="BA31" s="2826"/>
      <c r="BB31" s="2819"/>
      <c r="BC31" s="2825"/>
      <c r="BD31" s="2822"/>
      <c r="BE31" s="2823"/>
      <c r="BF31" s="2685"/>
      <c r="BG31" s="2694"/>
      <c r="BH31" s="1080"/>
      <c r="BI31" s="2778"/>
      <c r="BJ31" s="2886"/>
      <c r="BK31" s="2920">
        <v>9</v>
      </c>
      <c r="BL31" s="2886" t="str">
        <v>HoldCo Drawn RCF and Cash</v>
      </c>
      <c r="BM31" s="2860">
        <v>0</v>
      </c>
      <c r="BN31" s="2893" t="s">
        <v>1993</v>
      </c>
      <c r="BO31" s="2893" t="s">
        <v>1997</v>
      </c>
      <c r="BP31" s="2952" t="b">
        <v>1</v>
      </c>
      <c r="BQ31" s="2858" t="s">
        <v>1824</v>
      </c>
      <c r="BR31" s="2858" t="str">
        <f ca="1"/>
        <v/>
      </c>
      <c r="BS31" s="2808"/>
      <c r="BT31" s="2859"/>
      <c r="BU31" s="2859"/>
      <c r="BV31" s="2859"/>
      <c r="BW31" s="2859"/>
      <c r="BX31" s="2859"/>
      <c r="BY31" s="2859"/>
      <c r="BZ31" s="2859"/>
      <c r="CA31" s="2859"/>
      <c r="CB31" s="2859"/>
      <c r="CC31" s="2859"/>
      <c r="CD31" s="2859"/>
      <c r="CE31" s="2859"/>
    </row>
    <row r="32" spans="1:83" ht="21.75" customHeight="1">
      <c r="A32" s="2676"/>
      <c r="B32" s="2670" t="s">
        <v>1867</v>
      </c>
      <c r="C32" s="1912" t="s">
        <v>1794</v>
      </c>
      <c r="D32" s="2755" t="str" cm="1">
        <f t="array" ref="D32">IF(BG25, _xldudf_CX_PUSH(D27, CX_ENTITY, fx_attrConverter(C26), EOMONTH(val_asOfDate,13)), "No Push")</f>
        <v>No Push</v>
      </c>
      <c r="E32" s="2677"/>
      <c r="F32" s="2726">
        <v>7</v>
      </c>
      <c r="G32" s="2694"/>
      <c r="H32" s="2689"/>
      <c r="I32" s="2691"/>
      <c r="J32" s="2695"/>
      <c r="K32" s="2687"/>
      <c r="L32" s="2803"/>
      <c r="M32" s="2668"/>
      <c r="N32" s="2735"/>
      <c r="O32" s="2736"/>
      <c r="P32" s="2677"/>
      <c r="V32" s="158"/>
      <c r="W32" s="101"/>
      <c r="X32" s="52"/>
      <c r="Y32" s="101"/>
      <c r="Z32" s="101" t="e" vm="11">
        <v>#VALUE!</v>
      </c>
      <c r="AA32" s="101"/>
      <c r="AB32" s="101"/>
      <c r="AC32" s="39"/>
      <c r="AD32" s="406"/>
      <c r="AE32" s="428"/>
      <c r="AF32" s="439"/>
      <c r="AG32" s="661"/>
      <c r="AH32" s="610"/>
      <c r="AI32" s="3080"/>
      <c r="AJ32" s="2008"/>
      <c r="AK32" s="2009"/>
      <c r="AL32" s="602"/>
      <c r="AM32" s="460"/>
      <c r="AN32" s="1967"/>
      <c r="AO32" s="465"/>
      <c r="AP32" s="2273" t="str">
        <f t="shared" si="0"/>
        <v/>
      </c>
      <c r="AQ32" s="639"/>
      <c r="AR32" s="504"/>
      <c r="AS32" s="464"/>
      <c r="AT32" s="448"/>
      <c r="AU32" s="429"/>
      <c r="AV32" s="432"/>
      <c r="AX32" s="1080"/>
      <c r="AY32" s="2726"/>
      <c r="AZ32" s="2824"/>
      <c r="BA32" s="2826"/>
      <c r="BB32" s="2819"/>
      <c r="BC32" s="2825"/>
      <c r="BD32" s="2822"/>
      <c r="BE32" s="2823"/>
      <c r="BF32" s="2685"/>
      <c r="BG32" s="2694"/>
      <c r="BH32" s="1080"/>
      <c r="BI32" s="2778"/>
      <c r="BJ32" s="2886"/>
      <c r="BK32" s="2920">
        <v>10</v>
      </c>
      <c r="BL32" s="2886" t="str">
        <v>HoldCo Hedged / Fixed Rate Acquisition Debt</v>
      </c>
      <c r="BM32" s="2859">
        <v>0</v>
      </c>
      <c r="BN32" s="2893" t="s">
        <v>1995</v>
      </c>
      <c r="BO32" s="2893" t="s">
        <v>1996</v>
      </c>
      <c r="BP32" s="2952" t="b">
        <v>1</v>
      </c>
      <c r="BQ32" s="2858" t="s">
        <v>1827</v>
      </c>
      <c r="BR32" s="2858" t="str">
        <f ca="1"/>
        <v/>
      </c>
      <c r="BS32" s="2808"/>
      <c r="BT32" s="2859"/>
      <c r="BU32" s="2859"/>
      <c r="BV32" s="2859"/>
      <c r="BW32" s="2859"/>
      <c r="BX32" s="2859"/>
      <c r="BY32" s="2859"/>
      <c r="BZ32" s="2859"/>
      <c r="CA32" s="2859"/>
      <c r="CB32" s="2859"/>
      <c r="CC32" s="2859"/>
      <c r="CD32" s="2859"/>
      <c r="CE32" s="2859"/>
    </row>
    <row r="33" spans="1:83" ht="21.75" customHeight="1">
      <c r="A33" s="2676"/>
      <c r="B33" s="2670"/>
      <c r="C33" s="1912"/>
      <c r="D33" s="2760"/>
      <c r="E33" s="2677"/>
      <c r="F33" s="2726">
        <v>8</v>
      </c>
      <c r="G33" s="2694"/>
      <c r="H33" s="2689"/>
      <c r="I33" s="2691"/>
      <c r="J33" s="2695"/>
      <c r="K33" s="2687"/>
      <c r="L33" s="2803"/>
      <c r="M33" s="2668"/>
      <c r="N33" s="2735"/>
      <c r="O33" s="2736"/>
      <c r="P33" s="2677"/>
      <c r="V33" s="158"/>
      <c r="W33" s="2"/>
      <c r="X33" s="52"/>
      <c r="Y33" s="2"/>
      <c r="Z33" s="539"/>
      <c r="AA33" s="2"/>
      <c r="AB33" s="101"/>
      <c r="AC33" s="39"/>
      <c r="AD33" s="406"/>
      <c r="AE33" s="428"/>
      <c r="AF33" s="439"/>
      <c r="AG33" s="661"/>
      <c r="AH33" s="610"/>
      <c r="AI33" s="3080"/>
      <c r="AJ33" s="2008"/>
      <c r="AK33" s="2009"/>
      <c r="AL33" s="602"/>
      <c r="AM33" s="460"/>
      <c r="AN33" s="1967"/>
      <c r="AO33" s="465"/>
      <c r="AP33" s="2273" t="str">
        <f t="shared" si="0"/>
        <v/>
      </c>
      <c r="AQ33" s="639"/>
      <c r="AR33" s="504"/>
      <c r="AS33" s="464"/>
      <c r="AT33" s="448"/>
      <c r="AU33" s="429"/>
      <c r="AV33" s="432"/>
      <c r="AX33" s="1080"/>
      <c r="AY33" s="2726"/>
      <c r="AZ33" s="2824"/>
      <c r="BA33" s="2826"/>
      <c r="BB33" s="2819"/>
      <c r="BC33" s="2825"/>
      <c r="BD33" s="2822"/>
      <c r="BE33" s="2823"/>
      <c r="BF33" s="2685"/>
      <c r="BG33" s="2694"/>
      <c r="BH33" s="1080"/>
      <c r="BI33" s="2778"/>
      <c r="BJ33" s="2886"/>
      <c r="BK33" s="2920"/>
      <c r="BL33" s="2886"/>
      <c r="BM33" s="2859"/>
      <c r="BN33" s="2893"/>
      <c r="BO33" s="2893"/>
      <c r="BP33" s="2858"/>
      <c r="BQ33" s="2858"/>
      <c r="BR33" s="2808"/>
      <c r="BS33" s="2859"/>
      <c r="BT33" s="2859"/>
      <c r="BU33" s="2859"/>
      <c r="BV33" s="2859"/>
      <c r="BW33" s="2859"/>
      <c r="BX33" s="2859"/>
      <c r="BY33" s="2859"/>
      <c r="BZ33" s="2859"/>
      <c r="CA33" s="2859"/>
      <c r="CB33" s="2859"/>
      <c r="CC33" s="2859"/>
      <c r="CD33" s="2859"/>
      <c r="CE33" s="2859"/>
    </row>
    <row r="34" spans="1:83" ht="21.75" customHeight="1">
      <c r="A34" s="2676"/>
      <c r="B34" s="2670"/>
      <c r="C34" s="1912"/>
      <c r="D34" s="2756"/>
      <c r="E34" s="2677"/>
      <c r="F34" s="2726">
        <v>9</v>
      </c>
      <c r="G34" s="2694"/>
      <c r="H34" s="2689"/>
      <c r="I34" s="2691"/>
      <c r="J34" s="2695"/>
      <c r="K34" s="2687"/>
      <c r="L34" s="2803"/>
      <c r="M34" s="2668"/>
      <c r="N34" s="2735"/>
      <c r="O34" s="2736"/>
      <c r="P34" s="2677"/>
      <c r="V34" s="158"/>
      <c r="W34" s="101"/>
      <c r="X34" s="52"/>
      <c r="Y34" s="101"/>
      <c r="Z34" s="126"/>
      <c r="AA34" s="101"/>
      <c r="AB34" s="101"/>
      <c r="AC34" s="39"/>
      <c r="AD34" s="406"/>
      <c r="AE34" s="428"/>
      <c r="AF34" s="439"/>
      <c r="AG34" s="661"/>
      <c r="AH34" s="610"/>
      <c r="AI34" s="3080"/>
      <c r="AJ34" s="2008"/>
      <c r="AK34" s="2009"/>
      <c r="AL34" s="602"/>
      <c r="AM34" s="460"/>
      <c r="AN34" s="1967"/>
      <c r="AO34" s="465"/>
      <c r="AP34" s="2273" t="str">
        <f t="shared" si="0"/>
        <v/>
      </c>
      <c r="AQ34" s="639"/>
      <c r="AR34" s="504"/>
      <c r="AS34" s="464"/>
      <c r="AT34" s="448"/>
      <c r="AU34" s="429"/>
      <c r="AV34" s="432"/>
      <c r="AX34" s="1080"/>
      <c r="AY34" s="2726"/>
      <c r="AZ34" s="2824"/>
      <c r="BA34" s="2826"/>
      <c r="BB34" s="2819"/>
      <c r="BC34" s="2825"/>
      <c r="BD34" s="2822"/>
      <c r="BE34" s="2823"/>
      <c r="BF34" s="2685"/>
      <c r="BG34" s="2694"/>
      <c r="BH34" s="1080"/>
      <c r="BI34" s="2778"/>
      <c r="BJ34" s="2960"/>
      <c r="BK34" s="2960"/>
      <c r="BL34" s="2960" t="e" cm="1">
        <f t="array" aca="1" ref="BL34" ca="1">_xlfn.LET(_xlpm.Date, _xlfn.DROP(_xlfn.CHOOSEROWS(_xlfn.ANCHORARRAY(DebtOverview!BK54), 2, 4),,1),
_xlpm.Year, _xlfn.TAKE( _xlpm.Date, 1),
_xlpm.Type, _xlfn.CHOOSEROWS( _xlpm.Date, 2),
_xlpm.Type_, _xlfn.BYCOL( _xlpm.Type, _xlfn.LAMBDA(_xlpm.x, IF(_xlpm.x = "Value 1", "A", "MD") ) ),
_xlpm.Combined, _xlfn.VSTACK( _xlpm.Type_, _xlpm.Year ),
_xlpm.Flatten, _xlfn.BYCOL( _xlpm.Combined, _xlfn.LAMBDA(_xlpm.Col, _xlfn.TEXTJOIN( "",FALSE, _xlpm.Col))), _xlpm.Flatten
)</f>
        <v>#VALUE!</v>
      </c>
      <c r="BM34" s="2960"/>
      <c r="BN34" s="2960"/>
      <c r="BO34" s="2960"/>
      <c r="BP34" s="2960"/>
      <c r="BQ34" s="2960"/>
      <c r="BR34" s="2960"/>
      <c r="BS34" s="2960"/>
      <c r="BT34" s="2960"/>
      <c r="BU34" s="2960"/>
      <c r="BV34" s="2960"/>
      <c r="BW34" s="2960"/>
      <c r="BX34" s="2960"/>
      <c r="BY34" s="2960"/>
      <c r="BZ34" s="2960"/>
      <c r="CA34" s="2961"/>
      <c r="CB34" s="2859"/>
      <c r="CC34" s="2859"/>
      <c r="CD34" s="2859"/>
      <c r="CE34" s="2859"/>
    </row>
    <row r="35" spans="1:83" ht="21.75" customHeight="1">
      <c r="A35" s="2676"/>
      <c r="B35" s="1912"/>
      <c r="C35" s="1912"/>
      <c r="D35" s="2756"/>
      <c r="E35" s="2677"/>
      <c r="F35" s="2726">
        <v>10</v>
      </c>
      <c r="G35" s="2694"/>
      <c r="H35" s="2689"/>
      <c r="I35" s="2691"/>
      <c r="J35" s="2695"/>
      <c r="K35" s="2687"/>
      <c r="L35" s="2803"/>
      <c r="M35" s="2668"/>
      <c r="N35" s="2735"/>
      <c r="O35" s="2736"/>
      <c r="P35" s="2677"/>
      <c r="V35" s="158"/>
      <c r="W35" s="101"/>
      <c r="X35" s="52"/>
      <c r="Y35" s="101"/>
      <c r="Z35" s="126"/>
      <c r="AA35" s="101"/>
      <c r="AB35" s="101"/>
      <c r="AC35" s="39"/>
      <c r="AD35" s="406"/>
      <c r="AE35" s="428"/>
      <c r="AF35" s="439"/>
      <c r="AG35" s="661"/>
      <c r="AH35" s="610"/>
      <c r="AI35" s="3080"/>
      <c r="AJ35" s="2008"/>
      <c r="AK35" s="2009"/>
      <c r="AL35" s="602"/>
      <c r="AM35" s="460"/>
      <c r="AN35" s="1967"/>
      <c r="AO35" s="465"/>
      <c r="AP35" s="2273" t="str">
        <f t="shared" si="0"/>
        <v/>
      </c>
      <c r="AQ35" s="639"/>
      <c r="AR35" s="504"/>
      <c r="AS35" s="464"/>
      <c r="AT35" s="448"/>
      <c r="AU35" s="429"/>
      <c r="AV35" s="432"/>
      <c r="AX35" s="1080"/>
      <c r="AY35" s="2726"/>
      <c r="AZ35" s="2824"/>
      <c r="BA35" s="2826"/>
      <c r="BB35" s="2819"/>
      <c r="BC35" s="2825"/>
      <c r="BD35" s="2822"/>
      <c r="BE35" s="2823"/>
      <c r="BF35" s="2685"/>
      <c r="BG35" s="2694"/>
      <c r="BH35" s="1080"/>
      <c r="BI35" s="2778"/>
      <c r="BJ35" s="2955"/>
      <c r="BK35" s="2955" t="s">
        <v>1986</v>
      </c>
      <c r="BL35" s="2962" t="str" cm="1">
        <f t="array" aca="1" ref="BL35" ca="1">_xlfn.LET(_xlpm.data, _xlfn.DROP(_xlfn.ANCHORARRAY(DebtOverview!$BK$54), 4, 1),
_xlpm.layer, _xlfn.TAKE(_xlfn.DROP(_xlfn.ANCHORARRAY(DebtOverview!$BK$54), 4), , 1),
_xlpm.res, _xlfn.CHOOSEROWS( _xlpm.data, _xlfn.XMATCH( $BK35,_xlpm.layer,0)),IFERROR( _xlpm.res, "")
)</f>
        <v/>
      </c>
      <c r="BM35" s="2964"/>
      <c r="BN35" s="2962"/>
      <c r="BO35" s="2964"/>
      <c r="BP35" s="2962"/>
      <c r="BQ35" s="2964"/>
      <c r="BR35" s="2962"/>
      <c r="BS35" s="2964"/>
      <c r="BT35" s="2962"/>
      <c r="BU35" s="2964"/>
      <c r="BV35" s="2962"/>
      <c r="BW35" s="2964"/>
      <c r="BX35" s="2962"/>
      <c r="BY35" s="2964"/>
      <c r="BZ35" s="2955"/>
      <c r="CA35" s="2883"/>
      <c r="CB35" s="2859"/>
      <c r="CC35" s="2859"/>
      <c r="CD35" s="2859"/>
      <c r="CE35" s="2859"/>
    </row>
    <row r="36" spans="1:83" ht="21.75" customHeight="1">
      <c r="A36" s="2676"/>
      <c r="B36" s="1912"/>
      <c r="C36" s="1912"/>
      <c r="D36" s="2756"/>
      <c r="E36" s="2677"/>
      <c r="F36" s="2726">
        <v>11</v>
      </c>
      <c r="G36" s="2694"/>
      <c r="H36" s="2689"/>
      <c r="I36" s="2691"/>
      <c r="J36" s="2695"/>
      <c r="K36" s="2687"/>
      <c r="L36" s="2803"/>
      <c r="M36" s="2668"/>
      <c r="N36" s="2735"/>
      <c r="O36" s="2736"/>
      <c r="P36" s="2677"/>
      <c r="V36" s="158"/>
      <c r="W36" s="101"/>
      <c r="X36" s="52"/>
      <c r="Y36" s="101"/>
      <c r="Z36" s="126"/>
      <c r="AA36" s="101"/>
      <c r="AB36" s="101"/>
      <c r="AC36" s="39"/>
      <c r="AD36" s="406"/>
      <c r="AE36" s="428"/>
      <c r="AF36" s="439"/>
      <c r="AG36" s="661"/>
      <c r="AH36" s="610"/>
      <c r="AI36" s="3080"/>
      <c r="AJ36" s="2008"/>
      <c r="AK36" s="2009"/>
      <c r="AL36" s="602"/>
      <c r="AM36" s="460"/>
      <c r="AN36" s="1967"/>
      <c r="AO36" s="465"/>
      <c r="AP36" s="2273" t="str">
        <f t="shared" si="0"/>
        <v/>
      </c>
      <c r="AQ36" s="639"/>
      <c r="AR36" s="505"/>
      <c r="AS36" s="464"/>
      <c r="AT36" s="448"/>
      <c r="AU36" s="429"/>
      <c r="AV36" s="432"/>
      <c r="AX36" s="1080"/>
      <c r="AY36" s="2726"/>
      <c r="AZ36" s="2824"/>
      <c r="BA36" s="2826"/>
      <c r="BB36" s="2819"/>
      <c r="BC36" s="2825"/>
      <c r="BD36" s="2822"/>
      <c r="BE36" s="2823"/>
      <c r="BF36" s="2685"/>
      <c r="BG36" s="2694"/>
      <c r="BH36" s="1080"/>
      <c r="BI36" s="2778"/>
      <c r="BJ36" s="2955"/>
      <c r="BK36" s="2955" t="s">
        <v>1987</v>
      </c>
      <c r="BL36" s="2968" t="str" cm="1">
        <f t="array" aca="1" ref="BL36" ca="1">_xlfn.LET(_xlpm.data, _xlfn.DROP(_xlfn.ANCHORARRAY(DebtOverview!$BK$54), 4, 1),
_xlpm.layer, _xlfn.TAKE(_xlfn.DROP(_xlfn.ANCHORARRAY(DebtOverview!$BK$54), 4), , 1),
_xlpm.res, _xlfn.CHOOSEROWS( _xlpm.data, _xlfn.XMATCH( $BK36,_xlpm.layer,0)),IFERROR( _xlpm.res, "")
)</f>
        <v/>
      </c>
      <c r="BM36" s="2969"/>
      <c r="BN36" s="2968"/>
      <c r="BO36" s="2969"/>
      <c r="BP36" s="2968"/>
      <c r="BQ36" s="2969"/>
      <c r="BR36" s="2968"/>
      <c r="BS36" s="2969"/>
      <c r="BT36" s="2968"/>
      <c r="BU36" s="2969"/>
      <c r="BV36" s="2968"/>
      <c r="BW36" s="2969"/>
      <c r="BX36" s="2968"/>
      <c r="BY36" s="2969"/>
      <c r="BZ36" s="2955"/>
      <c r="CA36" s="2883"/>
      <c r="CB36" s="2859"/>
      <c r="CC36" s="2859"/>
      <c r="CD36" s="2859"/>
      <c r="CE36" s="2859"/>
    </row>
    <row r="37" spans="1:83" ht="21" customHeight="1">
      <c r="A37" s="2676"/>
      <c r="B37" s="2670"/>
      <c r="C37" s="1913"/>
      <c r="D37" s="2752"/>
      <c r="E37" s="2677"/>
      <c r="F37" s="2740"/>
      <c r="G37" s="2689"/>
      <c r="H37" s="2689"/>
      <c r="I37" s="2689"/>
      <c r="J37" s="2689"/>
      <c r="K37" s="2687"/>
      <c r="L37" s="2803"/>
      <c r="M37" s="2668"/>
      <c r="N37" s="2728"/>
      <c r="O37" s="2736"/>
      <c r="P37" s="2677"/>
      <c r="V37" s="158"/>
      <c r="W37" s="101"/>
      <c r="X37" s="52"/>
      <c r="Y37" s="101"/>
      <c r="Z37" s="126"/>
      <c r="AA37" s="101"/>
      <c r="AB37" s="101"/>
      <c r="AC37" s="39"/>
      <c r="AD37" s="406"/>
      <c r="AE37" s="428"/>
      <c r="AF37" s="439"/>
      <c r="AG37" s="661"/>
      <c r="AH37" s="610"/>
      <c r="AI37" s="608"/>
      <c r="AJ37" s="2010"/>
      <c r="AK37" s="2010"/>
      <c r="AL37" s="466"/>
      <c r="AM37" s="467"/>
      <c r="AN37" s="1533" cm="1">
        <f t="array" ref="AN37">IF(N(AN23)=0,0, IFERROR(SUM(_xlfn._xlws.FILTER(AN26:AN36,AP26:AP36&gt;val_asOfDate)),0))</f>
        <v>3079.8406749999999</v>
      </c>
      <c r="AO37" s="469"/>
      <c r="AP37" s="467"/>
      <c r="AQ37" s="467"/>
      <c r="AR37" s="467"/>
      <c r="AS37" s="470"/>
      <c r="AT37" s="448"/>
      <c r="AU37" s="429"/>
      <c r="AV37" s="432"/>
      <c r="AX37" s="1080"/>
      <c r="AY37" s="2740"/>
      <c r="AZ37" s="2817"/>
      <c r="BA37" s="2817"/>
      <c r="BB37" s="2817"/>
      <c r="BC37" s="2817"/>
      <c r="BD37" s="2806"/>
      <c r="BE37" s="2807"/>
      <c r="BF37" s="2685"/>
      <c r="BG37" s="2689"/>
      <c r="BH37" s="1080"/>
      <c r="BI37" s="2778"/>
      <c r="BJ37" s="2955"/>
      <c r="BK37" s="2955" t="s">
        <v>1988</v>
      </c>
      <c r="BL37" s="2968" t="str" cm="1">
        <f t="array" aca="1" ref="BL37" ca="1">_xlfn.LET(_xlpm.data, _xlfn.DROP(_xlfn.ANCHORARRAY(DebtOverview!$BK$54), 4, 1),
_xlpm.layer, _xlfn.TAKE(_xlfn.DROP(_xlfn.ANCHORARRAY(DebtOverview!$BK$54), 4), , 1),
_xlpm.res, _xlfn.CHOOSEROWS( _xlpm.data, _xlfn.XMATCH( $BK37,_xlpm.layer,0)),IFERROR( _xlpm.res, "")
)</f>
        <v/>
      </c>
      <c r="BM37" s="2969"/>
      <c r="BN37" s="2968"/>
      <c r="BO37" s="2969"/>
      <c r="BP37" s="2968"/>
      <c r="BQ37" s="2969"/>
      <c r="BR37" s="2968"/>
      <c r="BS37" s="2969"/>
      <c r="BT37" s="2968"/>
      <c r="BU37" s="2969"/>
      <c r="BV37" s="2968"/>
      <c r="BW37" s="2969"/>
      <c r="BX37" s="2968"/>
      <c r="BY37" s="2969"/>
      <c r="BZ37" s="2955"/>
      <c r="CA37" s="2882"/>
      <c r="CB37" s="2808"/>
      <c r="CC37" s="2808"/>
      <c r="CD37" s="2808"/>
      <c r="CE37" s="2808"/>
    </row>
    <row r="38" spans="1:83" ht="15" customHeight="1">
      <c r="A38" s="2676"/>
      <c r="B38" s="2670"/>
      <c r="C38" s="1913"/>
      <c r="D38" s="2752"/>
      <c r="E38" s="2677"/>
      <c r="F38" s="2749"/>
      <c r="G38" s="2689"/>
      <c r="H38" s="2689"/>
      <c r="I38" s="2689"/>
      <c r="J38" s="2689"/>
      <c r="K38" s="2687"/>
      <c r="L38" s="2685"/>
      <c r="M38" s="2668"/>
      <c r="N38" s="2728"/>
      <c r="O38" s="2736"/>
      <c r="P38" s="2677"/>
      <c r="V38" s="158"/>
      <c r="W38" s="101"/>
      <c r="X38" s="52"/>
      <c r="Y38" s="101"/>
      <c r="Z38" s="126"/>
      <c r="AA38" s="101"/>
      <c r="AB38" s="101"/>
      <c r="AC38" s="39"/>
      <c r="AD38" s="406"/>
      <c r="AE38" s="428"/>
      <c r="AF38" s="439"/>
      <c r="AG38" s="661"/>
      <c r="AH38" s="453"/>
      <c r="AI38" s="471"/>
      <c r="AJ38" s="2002"/>
      <c r="AK38" s="2002"/>
      <c r="AL38" s="471"/>
      <c r="AM38" s="437"/>
      <c r="AN38" s="1974"/>
      <c r="AO38" s="472"/>
      <c r="AP38" s="473"/>
      <c r="AQ38" s="473"/>
      <c r="AR38" s="474"/>
      <c r="AS38" s="474"/>
      <c r="AT38" s="448"/>
      <c r="AU38" s="429"/>
      <c r="AV38" s="432"/>
      <c r="AX38" s="1080"/>
      <c r="AY38" s="2749"/>
      <c r="AZ38" s="2817"/>
      <c r="BA38" s="2817"/>
      <c r="BB38" s="2817"/>
      <c r="BC38" s="2817"/>
      <c r="BD38" s="2806"/>
      <c r="BE38" s="2807"/>
      <c r="BF38" s="2685"/>
      <c r="BG38" s="2689"/>
      <c r="BH38" s="1080"/>
      <c r="BI38" s="2779"/>
      <c r="BJ38" s="2956"/>
      <c r="BK38" s="2955" t="s">
        <v>1989</v>
      </c>
      <c r="BL38" s="2970" t="str" cm="1">
        <f t="array" aca="1" ref="BL38" ca="1">_xlfn.LET(_xlpm.data, _xlfn.DROP(_xlfn.ANCHORARRAY(DebtOverview!$BK$54), 4, 1),
_xlpm.layer, _xlfn.TAKE(_xlfn.DROP(_xlfn.ANCHORARRAY(DebtOverview!$BK$54), 4), , 1),
_xlpm.res, _xlfn.CHOOSEROWS( _xlpm.data, _xlfn.XMATCH( $BK38,_xlpm.layer,0)),IFERROR( _xlpm.res, "")
)</f>
        <v/>
      </c>
      <c r="BM38" s="2971"/>
      <c r="BN38" s="2970"/>
      <c r="BO38" s="2971"/>
      <c r="BP38" s="2970"/>
      <c r="BQ38" s="2971"/>
      <c r="BR38" s="2970"/>
      <c r="BS38" s="2971"/>
      <c r="BT38" s="2970"/>
      <c r="BU38" s="2971"/>
      <c r="BV38" s="2970"/>
      <c r="BW38" s="2971"/>
      <c r="BX38" s="2970"/>
      <c r="BY38" s="2971"/>
      <c r="BZ38" s="2956"/>
      <c r="CA38" s="2957"/>
      <c r="CB38" s="2690"/>
      <c r="CC38" s="2690"/>
      <c r="CD38" s="2690"/>
      <c r="CE38" s="2690"/>
    </row>
    <row r="39" spans="1:83" ht="18">
      <c r="A39" s="2676"/>
      <c r="B39" s="2787" t="s">
        <v>1875</v>
      </c>
      <c r="C39" s="1912" t="s">
        <v>433</v>
      </c>
      <c r="D39" s="2943" t="e" cm="1">
        <f t="array" aca="1" ref="D39" ca="1">_xldudf_CX_GET(CX_ENTITY, fx_attrConverter(C39), val_asOfDate, "As of", ,fx_scenarioConverter( "Actual"))</f>
        <v>#NAME?</v>
      </c>
      <c r="E39" s="2677"/>
      <c r="F39" s="2750"/>
      <c r="G39" s="2741" t="s">
        <v>1784</v>
      </c>
      <c r="H39" s="2742" t="s">
        <v>431</v>
      </c>
      <c r="I39" s="2742" t="s">
        <v>1785</v>
      </c>
      <c r="J39" s="2743" t="s">
        <v>31</v>
      </c>
      <c r="K39" s="2744" t="s">
        <v>1786</v>
      </c>
      <c r="L39" s="2745" t="s">
        <v>268</v>
      </c>
      <c r="M39" s="2668"/>
      <c r="N39" s="2747" t="s">
        <v>1787</v>
      </c>
      <c r="O39" s="2736" t="s">
        <v>1869</v>
      </c>
      <c r="P39" s="2677"/>
      <c r="V39" s="158"/>
      <c r="W39" s="101"/>
      <c r="X39" s="52"/>
      <c r="Y39" s="101"/>
      <c r="Z39" s="126"/>
      <c r="AA39" s="101"/>
      <c r="AB39" s="101"/>
      <c r="AC39" s="39"/>
      <c r="AD39" s="406"/>
      <c r="AE39" s="428"/>
      <c r="AF39" s="439"/>
      <c r="AG39" s="661"/>
      <c r="AH39" s="453"/>
      <c r="AI39" s="595">
        <f>BS!Y32</f>
        <v>2</v>
      </c>
      <c r="AJ39" s="2005"/>
      <c r="AK39" s="2005"/>
      <c r="AL39" s="595"/>
      <c r="AM39" s="596"/>
      <c r="AN39" s="1973" cm="1">
        <f t="array" ref="AN39">ABS(N(_xlfn.XLOOKUP(C39,BS!$B$19:$B$50,_xlfn.XLOOKUP($AN$5,_xlfn.ANCHORARRAY(BS!$AD$11),BS!$AD$19:$BN$50))))*fxVal_normal/$C$8</f>
        <v>1</v>
      </c>
      <c r="AO39" s="2870">
        <f>IF(BG42,0,IF(BG44,1,-1))</f>
        <v>-1</v>
      </c>
      <c r="AP39" s="2272">
        <f>$AN$5</f>
        <v>46022</v>
      </c>
      <c r="AQ39" s="2870">
        <f>IF(BG42,0,IF(BG43,1,-1))</f>
        <v>1</v>
      </c>
      <c r="AR39" s="690" t="str">
        <f>IF(N(AN39=0),"n/a",AR42)</f>
        <v>n/a</v>
      </c>
      <c r="AS39" s="598"/>
      <c r="AT39" s="448"/>
      <c r="AU39" s="455"/>
      <c r="AV39" s="432"/>
      <c r="AX39" s="1080"/>
      <c r="AY39" s="2750"/>
      <c r="AZ39" s="2805"/>
      <c r="BA39" s="2812"/>
      <c r="BB39" s="2812"/>
      <c r="BC39" s="2813"/>
      <c r="BD39" s="2814"/>
      <c r="BE39" s="2807"/>
      <c r="BF39" s="2745"/>
      <c r="BG39" s="2741"/>
      <c r="BH39" s="1080"/>
      <c r="BI39" s="2779"/>
      <c r="BJ39" s="2956"/>
      <c r="BK39" s="2955" t="s">
        <v>1991</v>
      </c>
      <c r="BL39" s="2970" t="str" cm="1">
        <f t="array" aca="1" ref="BL39" ca="1">_xlfn.LET(_xlpm.data, _xlfn.DROP(_xlfn.ANCHORARRAY(DebtOverview!$BK$54), 4, 1),
_xlpm.layer, _xlfn.TAKE(_xlfn.DROP(_xlfn.ANCHORARRAY(DebtOverview!$BK$54), 4), , 1),
_xlpm.res, _xlfn.CHOOSEROWS( _xlpm.data, _xlfn.XMATCH( $BK39,_xlpm.layer,0)),IFERROR( _xlpm.res, "")
)</f>
        <v/>
      </c>
      <c r="BM39" s="2971"/>
      <c r="BN39" s="2970"/>
      <c r="BO39" s="2971"/>
      <c r="BP39" s="2970"/>
      <c r="BQ39" s="2971"/>
      <c r="BR39" s="2970"/>
      <c r="BS39" s="2971"/>
      <c r="BT39" s="2970"/>
      <c r="BU39" s="2971"/>
      <c r="BV39" s="2970"/>
      <c r="BW39" s="2971"/>
      <c r="BX39" s="2970"/>
      <c r="BY39" s="2971"/>
      <c r="BZ39" s="2956"/>
      <c r="CA39" s="2957"/>
      <c r="CB39" s="2690"/>
      <c r="CC39" s="2690"/>
      <c r="CD39" s="2690"/>
      <c r="CE39" s="2690"/>
    </row>
    <row r="40" spans="1:83" ht="21" customHeight="1">
      <c r="A40" s="2676"/>
      <c r="B40" s="2670"/>
      <c r="C40" s="1677"/>
      <c r="D40" s="2752"/>
      <c r="E40" s="2677"/>
      <c r="F40" s="2726"/>
      <c r="G40" s="2684"/>
      <c r="H40" s="2684"/>
      <c r="I40" s="2684"/>
      <c r="J40" s="2684"/>
      <c r="K40" s="2687"/>
      <c r="L40" s="2685"/>
      <c r="M40" s="2668"/>
      <c r="N40" s="2728"/>
      <c r="O40" s="2736"/>
      <c r="P40" s="2677"/>
      <c r="V40" s="158"/>
      <c r="W40" s="101"/>
      <c r="X40" s="52"/>
      <c r="Y40" s="101"/>
      <c r="Z40" s="126"/>
      <c r="AA40" s="101"/>
      <c r="AB40" s="101"/>
      <c r="AC40" s="39"/>
      <c r="AD40" s="406"/>
      <c r="AE40" s="2654"/>
      <c r="AF40" s="439"/>
      <c r="AG40" s="660"/>
      <c r="AH40" s="609"/>
      <c r="AI40" s="652"/>
      <c r="AJ40" s="2009"/>
      <c r="AK40" s="2009"/>
      <c r="AL40" s="602"/>
      <c r="AM40" s="603"/>
      <c r="AN40" s="1534"/>
      <c r="AO40" s="603"/>
      <c r="AP40" s="603"/>
      <c r="AQ40" s="604"/>
      <c r="AR40" s="604"/>
      <c r="AS40" s="605"/>
      <c r="AT40" s="448"/>
      <c r="AU40" s="2655"/>
      <c r="AV40" s="2656"/>
      <c r="AX40" s="1080"/>
      <c r="AY40" s="2726"/>
      <c r="AZ40" s="2804"/>
      <c r="BA40" s="2804"/>
      <c r="BB40" s="2804"/>
      <c r="BC40" s="2804"/>
      <c r="BD40" s="2806"/>
      <c r="BE40" s="2807"/>
      <c r="BF40" s="2685"/>
      <c r="BG40" s="2684"/>
      <c r="BH40" s="1080"/>
      <c r="BI40" s="2778"/>
      <c r="BJ40" s="2934"/>
      <c r="BK40" s="2955" t="s">
        <v>1992</v>
      </c>
      <c r="BL40" s="2963" t="str" cm="1">
        <f t="array" aca="1" ref="BL40" ca="1">_xlfn.LET(_xlpm.data, _xlfn.DROP(_xlfn.ANCHORARRAY(DebtOverview!$BK$54), 4, 1),
_xlpm.layer, _xlfn.TAKE(_xlfn.DROP(_xlfn.ANCHORARRAY(DebtOverview!$BK$54), 4), , 1),
_xlpm.res, _xlfn.CHOOSEROWS( _xlpm.data, _xlfn.XMATCH( $BK40,_xlpm.layer,0)),IFERROR( _xlpm.res, "")
)</f>
        <v/>
      </c>
      <c r="BM40" s="2965"/>
      <c r="BN40" s="2963"/>
      <c r="BO40" s="2965"/>
      <c r="BP40" s="2963"/>
      <c r="BQ40" s="2965"/>
      <c r="BR40" s="2963"/>
      <c r="BS40" s="2965"/>
      <c r="BT40" s="2963"/>
      <c r="BU40" s="2965"/>
      <c r="BV40" s="2963"/>
      <c r="BW40" s="2965"/>
      <c r="BX40" s="2963"/>
      <c r="BY40" s="2965"/>
      <c r="BZ40" s="2934"/>
      <c r="CA40" s="2934"/>
      <c r="CB40" s="2883"/>
      <c r="CC40" s="2883"/>
      <c r="CD40" s="2883"/>
      <c r="CE40" s="2883"/>
    </row>
    <row r="41" spans="1:83" ht="20.25" customHeight="1">
      <c r="A41" s="2676"/>
      <c r="B41" s="2787" t="s">
        <v>1876</v>
      </c>
      <c r="C41" s="1914"/>
      <c r="D41" s="2757"/>
      <c r="E41" s="2677"/>
      <c r="F41" s="2726"/>
      <c r="G41" s="2696"/>
      <c r="H41" s="2691"/>
      <c r="I41" s="2691"/>
      <c r="J41" s="2695"/>
      <c r="K41" s="2687"/>
      <c r="L41" s="2685"/>
      <c r="M41" s="2668"/>
      <c r="N41" s="2728"/>
      <c r="O41" s="2736"/>
      <c r="P41" s="2677"/>
      <c r="V41" s="158"/>
      <c r="W41" s="101"/>
      <c r="X41" s="52"/>
      <c r="Y41" s="101"/>
      <c r="Z41" s="126"/>
      <c r="AA41" s="101"/>
      <c r="AB41" s="2275" t="str">
        <f>AP42</f>
        <v/>
      </c>
      <c r="AC41" s="39"/>
      <c r="AD41" s="406"/>
      <c r="AE41" s="428"/>
      <c r="AF41" s="439"/>
      <c r="AG41" s="661"/>
      <c r="AH41" s="610"/>
      <c r="AI41" s="3080"/>
      <c r="AJ41" s="2008"/>
      <c r="AK41" s="2009"/>
      <c r="AL41" s="602"/>
      <c r="AM41" s="460"/>
      <c r="AN41" s="1535" t="s">
        <v>1791</v>
      </c>
      <c r="AO41" s="458"/>
      <c r="AP41" s="458" t="s">
        <v>1792</v>
      </c>
      <c r="AQ41" s="502"/>
      <c r="AR41" s="507" t="s">
        <v>1789</v>
      </c>
      <c r="AS41" s="500"/>
      <c r="AT41" s="448"/>
      <c r="AU41" s="429"/>
      <c r="AV41" s="432"/>
      <c r="AX41" s="1080"/>
      <c r="AY41" s="2726"/>
      <c r="AZ41" s="2805" t="s">
        <v>1784</v>
      </c>
      <c r="BA41" s="2812" t="s">
        <v>431</v>
      </c>
      <c r="BB41" s="2812" t="s">
        <v>1785</v>
      </c>
      <c r="BC41" s="2813" t="s">
        <v>31</v>
      </c>
      <c r="BD41" s="2814" t="s">
        <v>1786</v>
      </c>
      <c r="BE41" s="2807" t="s">
        <v>268</v>
      </c>
      <c r="BF41" s="2780"/>
      <c r="BG41" s="2781"/>
      <c r="BH41" s="1080"/>
      <c r="BI41" s="2778"/>
      <c r="BJ41" s="2958"/>
      <c r="BK41" s="2955" t="s">
        <v>1993</v>
      </c>
      <c r="BL41" s="2958" t="str" cm="1">
        <f t="array" aca="1" ref="BL41" ca="1">_xlfn.LET(_xlpm.data, _xlfn.DROP(_xlfn.ANCHORARRAY(DebtOverview!$BK$54), 4, 1),
_xlpm.layer, _xlfn.TAKE(_xlfn.DROP(_xlfn.ANCHORARRAY(DebtOverview!$BK$54), 4), , 1),
_xlpm.res, _xlfn.CHOOSEROWS( _xlpm.data, _xlfn.XMATCH( $BK41,_xlpm.layer,0)),IFERROR( _xlpm.res, "")
)</f>
        <v/>
      </c>
      <c r="BM41" s="2966"/>
      <c r="BN41" s="2958"/>
      <c r="BO41" s="2966"/>
      <c r="BP41" s="2958"/>
      <c r="BQ41" s="2966"/>
      <c r="BR41" s="2958"/>
      <c r="BS41" s="2966"/>
      <c r="BT41" s="2958"/>
      <c r="BU41" s="2966"/>
      <c r="BV41" s="2958"/>
      <c r="BW41" s="2966"/>
      <c r="BX41" s="2958"/>
      <c r="BY41" s="2966"/>
      <c r="BZ41" s="2958"/>
      <c r="CA41" s="2958"/>
      <c r="CB41" s="2909"/>
      <c r="CC41" s="2909"/>
      <c r="CD41" s="2909"/>
      <c r="CE41" s="2909"/>
    </row>
    <row r="42" spans="1:83">
      <c r="A42" s="2676"/>
      <c r="B42" s="2670" t="s">
        <v>1879</v>
      </c>
      <c r="C42" s="1912" t="s">
        <v>1796</v>
      </c>
      <c r="D42" s="2758" t="e" cm="1">
        <f t="array" aca="1" ref="D42" ca="1">_xldudf_CX_GET(CX_ENTITY, fx_attrConverter(C42), val_asOfDate)</f>
        <v>#NAME?</v>
      </c>
      <c r="E42" s="2677"/>
      <c r="F42" s="2726">
        <v>1</v>
      </c>
      <c r="G42" s="2690" t="e" cm="1">
        <f t="array" aca="1" ref="G42" ca="1">IF(D42="", "", _xlfn.TEXTSPLIT(D42, "|", "¶", FALSE))</f>
        <v>#NAME?</v>
      </c>
      <c r="H42" s="2697"/>
      <c r="I42" s="2691"/>
      <c r="J42" s="2695"/>
      <c r="K42" s="2687"/>
      <c r="L42" s="2685"/>
      <c r="M42" s="2668"/>
      <c r="N42" s="2735" t="e" cm="1" vm="10">
        <f t="array" ref="N42">_xlfn.LET( _xlpm.cf, AN42:AN52,
_xlpm.res, _xlfn.BYROW( _xlpm.cf, _xlfn.LAMBDA(_xlpm.x, IF( AND(ISNUMBER(_xlpm.x),ISERROR(_xlpm.x) = FALSE), _xlpm.x / SUM(_xlpm.cf),""))),
_xlfn._xlws.FILTER(_xlpm.res, _xlpm.res &lt;&gt; ""))</f>
        <v>#VALUE!</v>
      </c>
      <c r="O42" s="2736" t="e" cm="1" vm="10">
        <f t="array" ref="O42">_xlfn.LET( _xlpm.repay,_xlfn.ANCHORARRAY( N42),
_xlpm.date, AP42:AP52,
_xlpm.date_, _xlfn._xlws.FILTER( _xlpm.date, _xlpm.date &lt;&gt; ""),
IF((_xlpm.date_&gt; val_asOfDate),
DATEDIF(val_asOfDate,_xlpm.date_,"M")/12,0))</f>
        <v>#VALUE!</v>
      </c>
      <c r="P42" s="2677"/>
      <c r="V42" s="158"/>
      <c r="W42" s="101"/>
      <c r="X42" s="52"/>
      <c r="Y42" s="101"/>
      <c r="Z42" s="126"/>
      <c r="AA42" s="101"/>
      <c r="AB42" s="101"/>
      <c r="AC42" s="39"/>
      <c r="AD42" s="406"/>
      <c r="AE42" s="428"/>
      <c r="AF42" s="2270"/>
      <c r="AG42" s="661"/>
      <c r="AH42" s="610"/>
      <c r="AI42" s="3080"/>
      <c r="AJ42" s="2269"/>
      <c r="AK42" s="2009"/>
      <c r="AL42" s="602"/>
      <c r="AM42" s="460"/>
      <c r="AN42" s="1967"/>
      <c r="AO42" s="465"/>
      <c r="AP42" s="2273" t="str">
        <f t="shared" ref="AP42:AP52" si="1">IF(L42="", "", DATEVALUE(TEXT(VALUE(L42), "mmm-yyyy")))</f>
        <v/>
      </c>
      <c r="AQ42" s="639"/>
      <c r="AR42" s="3082" t="str">
        <f>IFERROR(SUMPRODUCT(_xlfn.ANCHORARRAY(N42),_xlfn.ANCHORARRAY(O42)),"n/a")</f>
        <v>n/a</v>
      </c>
      <c r="AS42" s="501"/>
      <c r="AT42" s="448"/>
      <c r="AU42" s="429"/>
      <c r="AV42" s="432"/>
      <c r="AX42" s="1080"/>
      <c r="AY42" s="2726"/>
      <c r="AZ42" s="2818" t="e" cm="1" vm="10">
        <f t="array" ref="AZ42">_xlfn.LET(
_xlpm._amt, AN42:AN52, _xlpm._dates,AP42:AP52,
_xlpm.attribute, C42,
_xlpm.entity, val_company,
_xlpm.lookthru, 1,
_xlpm._cf, _xlfn.BYROW( _xlpm._amt, _xlfn.LAMBDA(_xlpm.x, IF( ISNUMBER(_xlpm.x), fxVal_normal * (_xlpm.x),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42" s="2827"/>
      <c r="BB42" s="2819"/>
      <c r="BC42" s="2825"/>
      <c r="BD42" s="2904"/>
      <c r="BE42" s="2823"/>
      <c r="BF42" s="2685" t="s">
        <v>1956</v>
      </c>
      <c r="BG42" s="2694" t="b" cm="1">
        <f t="array" ref="BG42">AND(OR(AND((AN42:AP52=0),AND(AN42:AP52="")),AN39=0))</f>
        <v>0</v>
      </c>
      <c r="BH42" s="1080"/>
      <c r="BI42" s="2778"/>
      <c r="BJ42" s="2959"/>
      <c r="BK42" s="2955" t="s">
        <v>1998</v>
      </c>
      <c r="BL42" s="2958" t="str" cm="1">
        <f t="array" aca="1" ref="BL42" ca="1">_xlfn.LET(_xlpm.data, _xlfn.DROP(_xlfn.ANCHORARRAY(DebtOverview!$BK$54), 4, 1),
_xlpm.layer, _xlfn.TAKE(_xlfn.DROP(_xlfn.ANCHORARRAY(DebtOverview!$BK$54), 4), , 1),
_xlpm.res, _xlfn.CHOOSEROWS( _xlpm.data, _xlfn.XMATCH( $BK42,_xlpm.layer,0)),IFERROR( _xlpm.res, "")
)</f>
        <v/>
      </c>
      <c r="BM42" s="2966"/>
      <c r="BN42" s="2958"/>
      <c r="BO42" s="2966"/>
      <c r="BP42" s="2958"/>
      <c r="BQ42" s="2966"/>
      <c r="BR42" s="2958"/>
      <c r="BS42" s="2966"/>
      <c r="BT42" s="2958"/>
      <c r="BU42" s="2966"/>
      <c r="BV42" s="2958"/>
      <c r="BW42" s="2966"/>
      <c r="BX42" s="2958"/>
      <c r="BY42" s="2966"/>
      <c r="BZ42" s="2959"/>
      <c r="CA42" s="2959"/>
      <c r="CB42" s="2909"/>
      <c r="CC42" s="2909"/>
      <c r="CD42" s="2909"/>
      <c r="CE42" s="2909"/>
    </row>
    <row r="43" spans="1:83">
      <c r="A43" s="2676"/>
      <c r="B43" s="2670" t="s">
        <v>1870</v>
      </c>
      <c r="C43" s="1912" t="s">
        <v>1796</v>
      </c>
      <c r="D43" s="2758" t="str">
        <f>IF(D44, _xlfn.TEXTJOIN("¶", FALSE, _xlfn.BYROW(_xlfn.ANCHORARRAY(AZ42),_xlfn.LAMBDA(_xlpm.row,_xlfn.TEXTJOIN("|",FALSE,_xlpm.row)))),"")</f>
        <v/>
      </c>
      <c r="E43" s="2677"/>
      <c r="F43" s="2726">
        <v>2</v>
      </c>
      <c r="G43" s="2690"/>
      <c r="H43" s="2698"/>
      <c r="I43" s="2691"/>
      <c r="J43" s="2695"/>
      <c r="K43" s="2687"/>
      <c r="L43" s="2685"/>
      <c r="M43" s="2668"/>
      <c r="N43" s="2735"/>
      <c r="O43" s="2736"/>
      <c r="P43" s="2677"/>
      <c r="V43" s="158"/>
      <c r="W43" s="2"/>
      <c r="X43" s="52"/>
      <c r="Y43" s="2"/>
      <c r="Z43" s="539"/>
      <c r="AA43" s="2"/>
      <c r="AB43" s="2"/>
      <c r="AC43" s="39"/>
      <c r="AD43" s="406"/>
      <c r="AE43" s="428"/>
      <c r="AF43" s="439"/>
      <c r="AG43" s="661"/>
      <c r="AH43" s="610"/>
      <c r="AI43" s="3080"/>
      <c r="AJ43" s="2008"/>
      <c r="AK43" s="2009"/>
      <c r="AL43" s="602"/>
      <c r="AM43" s="460"/>
      <c r="AN43" s="1967"/>
      <c r="AO43" s="465"/>
      <c r="AP43" s="2273" t="str">
        <f t="shared" si="1"/>
        <v/>
      </c>
      <c r="AQ43" s="639"/>
      <c r="AR43" s="3083"/>
      <c r="AS43" s="501"/>
      <c r="AT43" s="448"/>
      <c r="AU43" s="429"/>
      <c r="AV43" s="432"/>
      <c r="AX43" s="1080"/>
      <c r="AY43" s="2726"/>
      <c r="AZ43" s="2818"/>
      <c r="BA43" s="2828"/>
      <c r="BB43" s="2819"/>
      <c r="BC43" s="2825"/>
      <c r="BD43" s="2904"/>
      <c r="BE43" s="2823"/>
      <c r="BF43" s="2685" t="s">
        <v>1954</v>
      </c>
      <c r="BG43" s="2690" t="b">
        <f>ROWS(_xlfn.ANCHORARRAY(N42)) = ROWS(_xlfn.ANCHORARRAY(O42))</f>
        <v>1</v>
      </c>
      <c r="BH43" s="1080"/>
      <c r="BI43" s="2778"/>
      <c r="BJ43" s="2959"/>
      <c r="BK43" s="2955" t="s">
        <v>1997</v>
      </c>
      <c r="BL43" s="2958" t="str" cm="1">
        <f t="array" aca="1" ref="BL43" ca="1">_xlfn.LET(_xlpm.data, _xlfn.DROP(_xlfn.ANCHORARRAY(DebtOverview!$BK$54), 4, 1),
_xlpm.layer, _xlfn.TAKE(_xlfn.DROP(_xlfn.ANCHORARRAY(DebtOverview!$BK$54), 4), , 1),
_xlpm.res, _xlfn.CHOOSEROWS( _xlpm.data, _xlfn.XMATCH( $BK43,_xlpm.layer,0)),IFERROR( _xlpm.res, "")
)</f>
        <v/>
      </c>
      <c r="BM43" s="2966"/>
      <c r="BN43" s="2958"/>
      <c r="BO43" s="2966"/>
      <c r="BP43" s="2958"/>
      <c r="BQ43" s="2966"/>
      <c r="BR43" s="2958"/>
      <c r="BS43" s="2966"/>
      <c r="BT43" s="2958"/>
      <c r="BU43" s="2966"/>
      <c r="BV43" s="2958"/>
      <c r="BW43" s="2966"/>
      <c r="BX43" s="2958"/>
      <c r="BY43" s="2966"/>
      <c r="BZ43" s="2959"/>
      <c r="CA43" s="2959"/>
      <c r="CB43" s="2909"/>
      <c r="CC43" s="2909"/>
      <c r="CD43" s="2909"/>
      <c r="CE43" s="2909"/>
    </row>
    <row r="44" spans="1:83">
      <c r="A44" s="2676"/>
      <c r="B44" s="2670" t="s">
        <v>1864</v>
      </c>
      <c r="C44" s="1912" t="s">
        <v>1796</v>
      </c>
      <c r="D44" s="2755" t="b" cm="1">
        <f t="array" ref="D44">IF(ISERROR(AZ42),FALSE,OR(AZ42:BE42&lt;&gt;""))</f>
        <v>0</v>
      </c>
      <c r="E44" s="2677"/>
      <c r="F44" s="2726">
        <v>3</v>
      </c>
      <c r="G44" s="2690"/>
      <c r="H44" s="2698"/>
      <c r="I44" s="2691"/>
      <c r="J44" s="2695"/>
      <c r="K44" s="2687"/>
      <c r="L44" s="2685"/>
      <c r="M44" s="2668"/>
      <c r="N44" s="2735"/>
      <c r="O44" s="2736"/>
      <c r="P44" s="2677"/>
      <c r="V44" s="158"/>
      <c r="W44" s="101"/>
      <c r="X44" s="52"/>
      <c r="Y44" s="101"/>
      <c r="Z44" s="126"/>
      <c r="AA44" s="101"/>
      <c r="AB44" s="101"/>
      <c r="AC44" s="39"/>
      <c r="AD44" s="406"/>
      <c r="AE44" s="428"/>
      <c r="AF44" s="439"/>
      <c r="AG44" s="661"/>
      <c r="AH44" s="610"/>
      <c r="AI44" s="3080"/>
      <c r="AJ44" s="2008"/>
      <c r="AK44" s="2009"/>
      <c r="AL44" s="602"/>
      <c r="AM44" s="460"/>
      <c r="AN44" s="1967"/>
      <c r="AO44" s="465"/>
      <c r="AP44" s="2273" t="str">
        <f t="shared" si="1"/>
        <v/>
      </c>
      <c r="AQ44" s="639"/>
      <c r="AR44" s="3083"/>
      <c r="AS44" s="501"/>
      <c r="AT44" s="448"/>
      <c r="AU44" s="429"/>
      <c r="AV44" s="432"/>
      <c r="AX44" s="1080"/>
      <c r="AY44" s="2726"/>
      <c r="AZ44" s="2818"/>
      <c r="BA44" s="2828"/>
      <c r="BB44" s="2819"/>
      <c r="BC44" s="2825"/>
      <c r="BD44" s="2904"/>
      <c r="BE44" s="2823"/>
      <c r="BF44" s="2685" t="s">
        <v>1955</v>
      </c>
      <c r="BG44" s="2690" t="b" cm="1">
        <f t="array" ref="BG44">ABS(SUM(_xlfn._xlws.FILTER(AN42:AN52,AP42:AP52&gt;= val_asOfDate))-AN39)&lt;1</f>
        <v>0</v>
      </c>
      <c r="BH44" s="1080"/>
      <c r="BI44" s="2778"/>
      <c r="BJ44" s="2959"/>
      <c r="BK44" s="2955" t="s">
        <v>1994</v>
      </c>
      <c r="BL44" s="2958" t="str" cm="1">
        <f t="array" aca="1" ref="BL44" ca="1">_xlfn.LET(_xlpm.data, _xlfn.DROP(_xlfn.ANCHORARRAY(DebtOverview!$BK$54), 4, 1),
_xlpm.layer, _xlfn.TAKE(_xlfn.DROP(_xlfn.ANCHORARRAY(DebtOverview!$BK$54), 4), , 1),
_xlpm.res, _xlfn.CHOOSEROWS( _xlpm.data, _xlfn.XMATCH( $BK44,_xlpm.layer,0)),IFERROR( _xlpm.res, "")
)</f>
        <v/>
      </c>
      <c r="BM44" s="2966"/>
      <c r="BN44" s="2958"/>
      <c r="BO44" s="2966"/>
      <c r="BP44" s="2958"/>
      <c r="BQ44" s="2966"/>
      <c r="BR44" s="2958"/>
      <c r="BS44" s="2966"/>
      <c r="BT44" s="2958"/>
      <c r="BU44" s="2966"/>
      <c r="BV44" s="2958"/>
      <c r="BW44" s="2966"/>
      <c r="BX44" s="2958"/>
      <c r="BY44" s="2966"/>
      <c r="BZ44" s="2959"/>
      <c r="CA44" s="2959"/>
      <c r="CB44" s="2909"/>
      <c r="CC44" s="2909"/>
      <c r="CD44" s="2909"/>
      <c r="CE44" s="2909"/>
    </row>
    <row r="45" spans="1:83">
      <c r="A45" s="2676"/>
      <c r="B45" s="2670" t="s">
        <v>1867</v>
      </c>
      <c r="C45" s="1912" t="s">
        <v>1796</v>
      </c>
      <c r="D45" s="2755" t="str" cm="1">
        <f t="array" ref="D45">IF(D44, _xldudf_CX_PUSH(D43, CX_ENTITY, fx_attrConverter(C42), val_asOfDate), "No Push")</f>
        <v>No Push</v>
      </c>
      <c r="E45" s="2677"/>
      <c r="F45" s="2726">
        <v>4</v>
      </c>
      <c r="G45" s="2690"/>
      <c r="H45" s="2689"/>
      <c r="I45" s="2691"/>
      <c r="J45" s="2695"/>
      <c r="K45" s="2687"/>
      <c r="L45" s="2685"/>
      <c r="M45" s="2668"/>
      <c r="N45" s="2735"/>
      <c r="O45" s="2736"/>
      <c r="P45" s="2677"/>
      <c r="V45" s="158"/>
      <c r="W45" s="101"/>
      <c r="X45" s="52"/>
      <c r="Y45" s="101"/>
      <c r="Z45" s="126"/>
      <c r="AA45" s="101"/>
      <c r="AB45" s="101"/>
      <c r="AC45" s="39"/>
      <c r="AD45" s="406"/>
      <c r="AE45" s="428"/>
      <c r="AF45" s="439"/>
      <c r="AG45" s="661"/>
      <c r="AH45" s="610"/>
      <c r="AI45" s="3080"/>
      <c r="AJ45" s="2008"/>
      <c r="AK45" s="2009"/>
      <c r="AL45" s="602"/>
      <c r="AM45" s="460"/>
      <c r="AN45" s="1967"/>
      <c r="AO45" s="465"/>
      <c r="AP45" s="2273" t="str">
        <f t="shared" si="1"/>
        <v/>
      </c>
      <c r="AQ45" s="639"/>
      <c r="AR45" s="3083"/>
      <c r="AS45" s="501"/>
      <c r="AT45" s="448"/>
      <c r="AU45" s="429"/>
      <c r="AV45" s="432"/>
      <c r="AX45" s="1080"/>
      <c r="AY45" s="2726"/>
      <c r="AZ45" s="2818"/>
      <c r="BA45" s="2826"/>
      <c r="BB45" s="2819"/>
      <c r="BC45" s="2825"/>
      <c r="BD45" s="2904"/>
      <c r="BE45" s="2823"/>
      <c r="BF45" s="2685"/>
      <c r="BG45" s="2690"/>
      <c r="BH45" s="1080"/>
      <c r="BI45" s="2778"/>
      <c r="BJ45" s="2959"/>
      <c r="BK45" s="2955" t="s">
        <v>1995</v>
      </c>
      <c r="BL45" s="2958" t="str" cm="1">
        <f t="array" aca="1" ref="BL45" ca="1">_xlfn.LET(_xlpm.data, _xlfn.DROP(_xlfn.ANCHORARRAY(DebtOverview!$BK$54), 4, 1),
_xlpm.layer, _xlfn.TAKE(_xlfn.DROP(_xlfn.ANCHORARRAY(DebtOverview!$BK$54), 4), , 1),
_xlpm.res, _xlfn.CHOOSEROWS( _xlpm.data, _xlfn.XMATCH( $BK45,_xlpm.layer,0)),IFERROR( _xlpm.res, "")
)</f>
        <v/>
      </c>
      <c r="BM45" s="2966"/>
      <c r="BN45" s="2958"/>
      <c r="BO45" s="2966"/>
      <c r="BP45" s="2958"/>
      <c r="BQ45" s="2966"/>
      <c r="BR45" s="2958"/>
      <c r="BS45" s="2966"/>
      <c r="BT45" s="2958"/>
      <c r="BU45" s="2966"/>
      <c r="BV45" s="2958"/>
      <c r="BW45" s="2966"/>
      <c r="BX45" s="2958"/>
      <c r="BY45" s="2966"/>
      <c r="BZ45" s="2959"/>
      <c r="CA45" s="2959"/>
      <c r="CB45" s="2909"/>
      <c r="CC45" s="2909"/>
      <c r="CD45" s="2909"/>
      <c r="CE45" s="2909"/>
    </row>
    <row r="46" spans="1:83">
      <c r="A46" s="2676"/>
      <c r="B46" s="2670" t="s">
        <v>1867</v>
      </c>
      <c r="C46" s="1912" t="s">
        <v>1796</v>
      </c>
      <c r="D46" s="2755" t="str" cm="1">
        <f t="array" ref="D46">IF(D44, _xldudf_CX_PUSH(D43, CX_ENTITY, fx_attrConverter(C42), EOMONTH(val_asOfDate,3)), "No Push")</f>
        <v>No Push</v>
      </c>
      <c r="E46" s="2677"/>
      <c r="F46" s="2726">
        <v>5</v>
      </c>
      <c r="G46" s="2690"/>
      <c r="H46" s="2689"/>
      <c r="I46" s="2691"/>
      <c r="J46" s="2695"/>
      <c r="K46" s="2687"/>
      <c r="L46" s="2685"/>
      <c r="M46" s="2668"/>
      <c r="N46" s="2735"/>
      <c r="O46" s="2736"/>
      <c r="P46" s="2677"/>
      <c r="V46" s="158"/>
      <c r="W46" s="101"/>
      <c r="X46" s="52"/>
      <c r="Y46" s="101"/>
      <c r="Z46" s="126"/>
      <c r="AA46" s="101"/>
      <c r="AB46" s="101"/>
      <c r="AC46" s="39"/>
      <c r="AD46" s="406"/>
      <c r="AE46" s="428"/>
      <c r="AF46" s="439"/>
      <c r="AG46" s="661"/>
      <c r="AH46" s="610"/>
      <c r="AI46" s="3080"/>
      <c r="AJ46" s="2008"/>
      <c r="AK46" s="2009"/>
      <c r="AL46" s="602"/>
      <c r="AM46" s="460"/>
      <c r="AN46" s="1967"/>
      <c r="AO46" s="465"/>
      <c r="AP46" s="2273" t="str">
        <f t="shared" si="1"/>
        <v/>
      </c>
      <c r="AQ46" s="639"/>
      <c r="AR46" s="606" t="s">
        <v>1795</v>
      </c>
      <c r="AS46" s="501"/>
      <c r="AT46" s="448"/>
      <c r="AU46" s="429"/>
      <c r="AV46" s="432"/>
      <c r="AX46" s="1080"/>
      <c r="AY46" s="2726"/>
      <c r="AZ46" s="2818"/>
      <c r="BA46" s="2826"/>
      <c r="BB46" s="2819"/>
      <c r="BC46" s="2825"/>
      <c r="BD46" s="2904"/>
      <c r="BE46" s="2823"/>
      <c r="BF46" s="2685"/>
      <c r="BG46" s="2690"/>
      <c r="BH46" s="1080"/>
      <c r="BI46" s="2778"/>
      <c r="BJ46" s="2959"/>
      <c r="BK46" s="2955" t="s">
        <v>1996</v>
      </c>
      <c r="BL46" s="2958" t="str" cm="1">
        <f t="array" aca="1" ref="BL46" ca="1">_xlfn.LET(_xlpm.data, _xlfn.DROP(_xlfn.ANCHORARRAY(DebtOverview!$BK$54), 4, 1),
_xlpm.layer, _xlfn.TAKE(_xlfn.DROP(_xlfn.ANCHORARRAY(DebtOverview!$BK$54), 4), , 1),
_xlpm.res, _xlfn.CHOOSEROWS( _xlpm.data, _xlfn.XMATCH( $BK46,_xlpm.layer,0)),IFERROR( _xlpm.res, "")
)</f>
        <v/>
      </c>
      <c r="BM46" s="2966"/>
      <c r="BN46" s="2958"/>
      <c r="BO46" s="2966"/>
      <c r="BP46" s="2958"/>
      <c r="BQ46" s="2966"/>
      <c r="BR46" s="2958"/>
      <c r="BS46" s="2966"/>
      <c r="BT46" s="2958"/>
      <c r="BU46" s="2966"/>
      <c r="BV46" s="2958"/>
      <c r="BW46" s="2966"/>
      <c r="BX46" s="2958"/>
      <c r="BY46" s="2966"/>
      <c r="BZ46" s="2959"/>
      <c r="CA46" s="2959"/>
      <c r="CB46" s="2909"/>
      <c r="CC46" s="2909"/>
      <c r="CD46" s="2909"/>
      <c r="CE46" s="2909"/>
    </row>
    <row r="47" spans="1:83" ht="45">
      <c r="A47" s="2676"/>
      <c r="B47" s="2670" t="s">
        <v>1867</v>
      </c>
      <c r="C47" s="1912" t="s">
        <v>1796</v>
      </c>
      <c r="D47" s="2755" t="str" cm="1">
        <f t="array" ref="D47">IF(D44, _xldudf_CX_PUSH(D43, CX_ENTITY, fx_attrConverter(C42), EOMONTH(val_asOfDate,2)), "No Push")</f>
        <v>No Push</v>
      </c>
      <c r="E47" s="2677"/>
      <c r="F47" s="2726">
        <v>6</v>
      </c>
      <c r="G47" s="2690"/>
      <c r="H47" s="2689"/>
      <c r="I47" s="2691"/>
      <c r="J47" s="2695"/>
      <c r="K47" s="2687"/>
      <c r="L47" s="2788"/>
      <c r="M47" s="2668"/>
      <c r="N47" s="2735"/>
      <c r="O47" s="2737"/>
      <c r="P47" s="2677"/>
      <c r="V47" s="158"/>
      <c r="W47" s="101"/>
      <c r="X47" s="52"/>
      <c r="Y47" s="101"/>
      <c r="Z47" s="126"/>
      <c r="AA47" s="101"/>
      <c r="AB47" s="101"/>
      <c r="AC47" s="39"/>
      <c r="AD47" s="406"/>
      <c r="AE47" s="428"/>
      <c r="AF47" s="439"/>
      <c r="AG47" s="661"/>
      <c r="AH47" s="610"/>
      <c r="AI47" s="3080"/>
      <c r="AJ47" s="2008"/>
      <c r="AK47" s="2009"/>
      <c r="AL47" s="602"/>
      <c r="AM47" s="460"/>
      <c r="AN47" s="1967" t="str">
        <f>IF(K47="", "", _xlfn.NUMBERVALUE(K47)/ IF( $D$8, DebtOverview!fxVal_normal, 1))</f>
        <v/>
      </c>
      <c r="AO47" s="465"/>
      <c r="AP47" s="2273" t="str">
        <f t="shared" si="1"/>
        <v/>
      </c>
      <c r="AQ47" s="639"/>
      <c r="AR47" s="504"/>
      <c r="AS47" s="501"/>
      <c r="AT47" s="448"/>
      <c r="AU47" s="429"/>
      <c r="AV47" s="432"/>
      <c r="AX47" s="1080"/>
      <c r="AY47" s="2726"/>
      <c r="AZ47" s="2818"/>
      <c r="BA47" s="2826"/>
      <c r="BB47" s="2819"/>
      <c r="BC47" s="2825"/>
      <c r="BD47" s="2904"/>
      <c r="BE47" s="2823"/>
      <c r="BF47" s="2685"/>
      <c r="BG47" s="2690"/>
      <c r="BH47" s="1080"/>
      <c r="BI47" s="2778"/>
      <c r="BJ47" s="2909"/>
      <c r="BK47" s="2909"/>
      <c r="BL47" s="2909"/>
      <c r="BM47" s="2967"/>
      <c r="BN47" s="2909"/>
      <c r="BO47" s="2967"/>
      <c r="BP47" s="2909"/>
      <c r="BQ47" s="2967"/>
      <c r="BR47" s="2909"/>
      <c r="BS47" s="2967"/>
      <c r="BT47" s="2909"/>
      <c r="BU47" s="2967"/>
      <c r="BV47" s="2909"/>
      <c r="BW47" s="2967"/>
      <c r="BX47" s="2909"/>
      <c r="BY47" s="2967"/>
      <c r="BZ47" s="2909"/>
      <c r="CA47" s="2909"/>
      <c r="CB47" s="2909"/>
      <c r="CC47" s="2909"/>
      <c r="CD47" s="2909"/>
      <c r="CE47" s="2909"/>
    </row>
    <row r="48" spans="1:83" ht="21" customHeight="1">
      <c r="A48" s="2676"/>
      <c r="B48" s="2670" t="s">
        <v>1867</v>
      </c>
      <c r="C48" s="1912" t="s">
        <v>1796</v>
      </c>
      <c r="D48" s="2755" t="str" cm="1">
        <f t="array" ref="D48">IF(D44, _xldudf_CX_PUSH(D43, CX_ENTITY, fx_attrConverter(C42), EOMONTH(val_asOfDate,13)), "No Push")</f>
        <v>No Push</v>
      </c>
      <c r="E48" s="2677"/>
      <c r="F48" s="2726">
        <v>7</v>
      </c>
      <c r="G48" s="2690"/>
      <c r="H48" s="2689"/>
      <c r="I48" s="2691"/>
      <c r="J48" s="2695"/>
      <c r="K48" s="2687"/>
      <c r="L48" s="2788"/>
      <c r="M48" s="2668"/>
      <c r="N48" s="2735"/>
      <c r="O48" s="2737"/>
      <c r="P48" s="2677"/>
      <c r="V48" s="158"/>
      <c r="W48" s="101"/>
      <c r="X48" s="52"/>
      <c r="Y48" s="101"/>
      <c r="Z48" s="126"/>
      <c r="AA48" s="101"/>
      <c r="AB48" s="101"/>
      <c r="AC48" s="39"/>
      <c r="AD48" s="406"/>
      <c r="AE48" s="428"/>
      <c r="AF48" s="439"/>
      <c r="AG48" s="661"/>
      <c r="AH48" s="610"/>
      <c r="AI48" s="3080"/>
      <c r="AJ48" s="2008"/>
      <c r="AK48" s="2009"/>
      <c r="AL48" s="602"/>
      <c r="AM48" s="460"/>
      <c r="AN48" s="1967" t="str">
        <f>IF(K48="", "", _xlfn.NUMBERVALUE(K48)/ IF( $D$8, DebtOverview!fxVal_normal, 1))</f>
        <v/>
      </c>
      <c r="AO48" s="465"/>
      <c r="AP48" s="2273" t="str">
        <f t="shared" si="1"/>
        <v/>
      </c>
      <c r="AQ48" s="639"/>
      <c r="AR48" s="504"/>
      <c r="AS48" s="501"/>
      <c r="AT48" s="448"/>
      <c r="AU48" s="429"/>
      <c r="AV48" s="432"/>
      <c r="AX48" s="1080"/>
      <c r="AY48" s="2726"/>
      <c r="AZ48" s="2818"/>
      <c r="BA48" s="2826"/>
      <c r="BB48" s="2819"/>
      <c r="BC48" s="2825"/>
      <c r="BD48" s="2904"/>
      <c r="BE48" s="2823"/>
      <c r="BF48" s="2685"/>
      <c r="BG48" s="2690"/>
      <c r="BH48" s="1080"/>
      <c r="BI48" s="2778"/>
      <c r="BJ48" s="2944"/>
      <c r="BK48" s="2944"/>
      <c r="BL48" s="2944"/>
      <c r="BM48" s="2944"/>
      <c r="BN48" s="2944"/>
      <c r="BO48" s="2944"/>
      <c r="BP48" s="2944"/>
      <c r="BQ48" s="2944"/>
      <c r="BR48" s="2944"/>
      <c r="BS48" s="2944"/>
      <c r="BT48" s="2944"/>
      <c r="BU48" s="2944"/>
      <c r="BV48" s="2944"/>
      <c r="BW48" s="2944"/>
      <c r="BX48" s="2944"/>
      <c r="BY48" s="2944"/>
      <c r="BZ48" s="2944"/>
      <c r="CA48" s="2944"/>
      <c r="CB48" s="2908"/>
      <c r="CC48" s="2908"/>
      <c r="CD48" s="2908"/>
      <c r="CE48" s="2908"/>
    </row>
    <row r="49" spans="1:83" ht="21" customHeight="1">
      <c r="A49" s="2676"/>
      <c r="B49" s="1912"/>
      <c r="C49" s="1912"/>
      <c r="D49" s="2758"/>
      <c r="E49" s="2677"/>
      <c r="F49" s="2726">
        <v>8</v>
      </c>
      <c r="G49" s="2690"/>
      <c r="H49" s="2689"/>
      <c r="I49" s="2691"/>
      <c r="J49" s="2695"/>
      <c r="K49" s="2687"/>
      <c r="L49" s="2685"/>
      <c r="M49" s="2668"/>
      <c r="N49" s="2735"/>
      <c r="O49" s="2736"/>
      <c r="P49" s="2677"/>
      <c r="V49" s="158"/>
      <c r="W49" s="101"/>
      <c r="X49" s="52"/>
      <c r="Y49" s="101"/>
      <c r="Z49" s="126"/>
      <c r="AA49" s="101"/>
      <c r="AB49" s="101"/>
      <c r="AC49" s="39"/>
      <c r="AD49" s="406"/>
      <c r="AE49" s="428"/>
      <c r="AF49" s="439"/>
      <c r="AG49" s="661"/>
      <c r="AH49" s="610"/>
      <c r="AI49" s="3080"/>
      <c r="AJ49" s="2008"/>
      <c r="AK49" s="2009"/>
      <c r="AL49" s="602"/>
      <c r="AM49" s="460"/>
      <c r="AN49" s="1967" t="str">
        <f>IF(K49="", "", _xlfn.NUMBERVALUE(K49)/ IF( $D$8, DebtOverview!fxVal_normal, 1))</f>
        <v/>
      </c>
      <c r="AO49" s="465"/>
      <c r="AP49" s="2273" t="str">
        <f t="shared" si="1"/>
        <v/>
      </c>
      <c r="AQ49" s="639"/>
      <c r="AR49" s="504"/>
      <c r="AS49" s="501"/>
      <c r="AT49" s="448"/>
      <c r="AU49" s="429"/>
      <c r="AV49" s="432"/>
      <c r="AX49" s="1080"/>
      <c r="AY49" s="2726"/>
      <c r="AZ49" s="2818"/>
      <c r="BA49" s="2826"/>
      <c r="BB49" s="2819"/>
      <c r="BC49" s="2825"/>
      <c r="BD49" s="2904"/>
      <c r="BE49" s="2823"/>
      <c r="BF49" s="2685"/>
      <c r="BG49" s="2690"/>
      <c r="BH49" s="1080"/>
      <c r="BI49" s="2778"/>
      <c r="BJ49" s="2944"/>
      <c r="BK49" s="2944"/>
      <c r="BL49" s="2944"/>
      <c r="BM49" s="2944"/>
      <c r="BN49" s="2944"/>
      <c r="BO49" s="2944"/>
      <c r="BP49" s="2944"/>
      <c r="BQ49" s="2944"/>
      <c r="BR49" s="2944"/>
      <c r="BS49" s="2944"/>
      <c r="BT49" s="2944"/>
      <c r="BU49" s="2944"/>
      <c r="BV49" s="2944"/>
      <c r="BW49" s="2944"/>
      <c r="BX49" s="2944"/>
      <c r="BY49" s="2944"/>
      <c r="BZ49" s="2944"/>
      <c r="CA49" s="2944"/>
      <c r="CB49" s="2769"/>
      <c r="CC49" s="2769"/>
      <c r="CD49" s="2769"/>
      <c r="CE49" s="2769"/>
    </row>
    <row r="50" spans="1:83" ht="21" customHeight="1">
      <c r="A50" s="2676"/>
      <c r="B50" s="1912"/>
      <c r="C50" s="1912"/>
      <c r="D50" s="2758"/>
      <c r="E50" s="2677"/>
      <c r="F50" s="2726">
        <v>9</v>
      </c>
      <c r="G50" s="2690"/>
      <c r="H50" s="2689"/>
      <c r="I50" s="2691"/>
      <c r="J50" s="2695"/>
      <c r="K50" s="2687"/>
      <c r="L50" s="2685"/>
      <c r="M50" s="2668"/>
      <c r="N50" s="2735"/>
      <c r="O50" s="2736"/>
      <c r="P50" s="2677"/>
      <c r="V50" s="158"/>
      <c r="W50" s="101"/>
      <c r="X50" s="52"/>
      <c r="Y50" s="101"/>
      <c r="Z50" s="126"/>
      <c r="AA50" s="101"/>
      <c r="AB50" s="101"/>
      <c r="AC50" s="39"/>
      <c r="AD50" s="406"/>
      <c r="AE50" s="428"/>
      <c r="AF50" s="439"/>
      <c r="AG50" s="661"/>
      <c r="AH50" s="610"/>
      <c r="AI50" s="3080"/>
      <c r="AJ50" s="2008"/>
      <c r="AK50" s="2009"/>
      <c r="AL50" s="602"/>
      <c r="AM50" s="460"/>
      <c r="AN50" s="1967" t="str">
        <f>IF(K50="", "", _xlfn.NUMBERVALUE(K50)/ IF( $D$8, DebtOverview!fxVal_normal, 1))</f>
        <v/>
      </c>
      <c r="AO50" s="465"/>
      <c r="AP50" s="2273" t="str">
        <f t="shared" si="1"/>
        <v/>
      </c>
      <c r="AQ50" s="639"/>
      <c r="AR50" s="504"/>
      <c r="AS50" s="501"/>
      <c r="AT50" s="448"/>
      <c r="AU50" s="429"/>
      <c r="AV50" s="432"/>
      <c r="AX50" s="1080"/>
      <c r="AY50" s="2726"/>
      <c r="AZ50" s="2818"/>
      <c r="BA50" s="2826"/>
      <c r="BB50" s="2819"/>
      <c r="BC50" s="2825"/>
      <c r="BD50" s="2904"/>
      <c r="BE50" s="2823"/>
      <c r="BF50" s="2685"/>
      <c r="BG50" s="2690"/>
      <c r="BH50" s="1080"/>
      <c r="BI50" s="2778"/>
      <c r="BJ50" s="2944"/>
      <c r="BK50" s="2944"/>
      <c r="BL50" s="2944"/>
      <c r="BM50" s="2944"/>
      <c r="BN50" s="2944"/>
      <c r="BO50" s="2944"/>
      <c r="BP50" s="2944"/>
      <c r="BQ50" s="2944"/>
      <c r="BR50" s="2944"/>
      <c r="BS50" s="2944"/>
      <c r="BT50" s="2944"/>
      <c r="BU50" s="2944"/>
      <c r="BV50" s="2944"/>
      <c r="BW50" s="2944"/>
      <c r="BX50" s="2944"/>
      <c r="BY50" s="2944"/>
      <c r="BZ50" s="2944"/>
      <c r="CA50" s="2944"/>
      <c r="CB50" s="2769"/>
      <c r="CC50" s="2769"/>
      <c r="CD50" s="2769"/>
      <c r="CE50" s="2769"/>
    </row>
    <row r="51" spans="1:83" ht="21" customHeight="1">
      <c r="A51" s="2676"/>
      <c r="B51" s="1912"/>
      <c r="C51" s="1912"/>
      <c r="D51" s="2758"/>
      <c r="E51" s="2677"/>
      <c r="F51" s="2726">
        <v>10</v>
      </c>
      <c r="G51" s="2690"/>
      <c r="H51" s="2689"/>
      <c r="I51" s="2691"/>
      <c r="J51" s="2695"/>
      <c r="K51" s="2687"/>
      <c r="L51" s="2685"/>
      <c r="M51" s="2668"/>
      <c r="N51" s="2735"/>
      <c r="O51" s="2736"/>
      <c r="P51" s="2677"/>
      <c r="V51" s="158"/>
      <c r="W51" s="101"/>
      <c r="X51" s="52"/>
      <c r="Y51" s="101"/>
      <c r="Z51" s="101"/>
      <c r="AA51" s="101"/>
      <c r="AB51" s="101"/>
      <c r="AC51" s="39"/>
      <c r="AD51" s="406"/>
      <c r="AE51" s="428"/>
      <c r="AF51" s="439"/>
      <c r="AG51" s="661"/>
      <c r="AH51" s="610"/>
      <c r="AI51" s="3080"/>
      <c r="AJ51" s="2008"/>
      <c r="AK51" s="2009"/>
      <c r="AL51" s="602"/>
      <c r="AM51" s="460"/>
      <c r="AN51" s="1967" t="str">
        <f>IF(K51="", "", _xlfn.NUMBERVALUE(K51)/ IF( $D$8, DebtOverview!fxVal_normal, 1))</f>
        <v/>
      </c>
      <c r="AO51" s="465"/>
      <c r="AP51" s="2273" t="str">
        <f t="shared" si="1"/>
        <v/>
      </c>
      <c r="AQ51" s="639"/>
      <c r="AR51" s="504"/>
      <c r="AS51" s="501"/>
      <c r="AT51" s="448"/>
      <c r="AU51" s="429"/>
      <c r="AV51" s="432"/>
      <c r="AX51" s="1080"/>
      <c r="AY51" s="2726"/>
      <c r="AZ51" s="2818"/>
      <c r="BA51" s="2826"/>
      <c r="BB51" s="2819"/>
      <c r="BC51" s="2825"/>
      <c r="BD51" s="2904"/>
      <c r="BE51" s="2823"/>
      <c r="BF51" s="2685"/>
      <c r="BG51" s="2690"/>
      <c r="BH51" s="1080"/>
      <c r="BI51" s="2778"/>
      <c r="BJ51" s="2944"/>
      <c r="BK51" s="2944"/>
      <c r="BL51" s="2944"/>
      <c r="BM51" s="2944"/>
      <c r="BN51" s="2944"/>
      <c r="BO51" s="2944"/>
      <c r="BP51" s="2944"/>
      <c r="BQ51" s="2944"/>
      <c r="BR51" s="2944"/>
      <c r="BS51" s="2944"/>
      <c r="BT51" s="2944"/>
      <c r="BU51" s="2944"/>
      <c r="BV51" s="2944"/>
      <c r="BW51" s="2944"/>
      <c r="BX51" s="2944"/>
      <c r="BY51" s="2944"/>
      <c r="BZ51" s="2944"/>
      <c r="CA51" s="2944"/>
      <c r="CB51" s="2769"/>
      <c r="CC51" s="2769"/>
      <c r="CD51" s="2769"/>
      <c r="CE51" s="2769"/>
    </row>
    <row r="52" spans="1:83" ht="21" customHeight="1">
      <c r="A52" s="2676"/>
      <c r="B52" s="1912"/>
      <c r="C52" s="1912"/>
      <c r="D52" s="2758"/>
      <c r="E52" s="2677"/>
      <c r="F52" s="2726">
        <v>11</v>
      </c>
      <c r="G52" s="2690"/>
      <c r="H52" s="2689"/>
      <c r="I52" s="2691"/>
      <c r="J52" s="2695"/>
      <c r="K52" s="2687"/>
      <c r="L52" s="2685"/>
      <c r="M52" s="2668"/>
      <c r="N52" s="2735"/>
      <c r="O52" s="2736"/>
      <c r="P52" s="2677"/>
      <c r="V52" s="158"/>
      <c r="W52" s="101"/>
      <c r="X52" s="52"/>
      <c r="Y52" s="101"/>
      <c r="Z52" s="101"/>
      <c r="AA52" s="101"/>
      <c r="AB52" s="101"/>
      <c r="AC52" s="39"/>
      <c r="AD52" s="406"/>
      <c r="AE52" s="428"/>
      <c r="AF52" s="439"/>
      <c r="AG52" s="661"/>
      <c r="AH52" s="610"/>
      <c r="AI52" s="3080"/>
      <c r="AJ52" s="2008"/>
      <c r="AK52" s="2009"/>
      <c r="AL52" s="602"/>
      <c r="AM52" s="460"/>
      <c r="AN52" s="1967" t="str">
        <f>IF(K52="", "", _xlfn.NUMBERVALUE(K52)/ IF( $D$8, DebtOverview!fxVal_normal, 1))</f>
        <v/>
      </c>
      <c r="AO52" s="465"/>
      <c r="AP52" s="2273" t="str">
        <f t="shared" si="1"/>
        <v/>
      </c>
      <c r="AQ52" s="639"/>
      <c r="AR52" s="505"/>
      <c r="AS52" s="501"/>
      <c r="AT52" s="448"/>
      <c r="AU52" s="429"/>
      <c r="AV52" s="432"/>
      <c r="AX52" s="1080"/>
      <c r="AY52" s="2726"/>
      <c r="AZ52" s="2818"/>
      <c r="BA52" s="2826"/>
      <c r="BB52" s="2819"/>
      <c r="BC52" s="2825"/>
      <c r="BD52" s="2904"/>
      <c r="BE52" s="2823"/>
      <c r="BF52" s="2685"/>
      <c r="BG52" s="2690"/>
      <c r="BH52" s="1080"/>
      <c r="BI52" s="2778"/>
      <c r="BJ52" s="2944"/>
      <c r="BK52" s="2931" t="s">
        <v>1971</v>
      </c>
      <c r="BL52" s="2784"/>
      <c r="BM52" s="2690"/>
      <c r="BN52" s="2942"/>
      <c r="BO52" s="2690"/>
      <c r="BP52" s="2690"/>
      <c r="BQ52" s="2690"/>
      <c r="BR52" s="2690"/>
      <c r="BS52" s="2690"/>
      <c r="BT52" s="2690"/>
      <c r="BU52" s="2690"/>
      <c r="BV52" s="2690"/>
      <c r="BW52" s="2690"/>
      <c r="BX52" s="2690"/>
      <c r="BY52" s="2690"/>
      <c r="BZ52" s="2944"/>
      <c r="CA52" s="2944"/>
      <c r="CB52" s="2769"/>
      <c r="CC52" s="2769"/>
      <c r="CD52" s="2769"/>
      <c r="CE52" s="2769"/>
    </row>
    <row r="53" spans="1:83" ht="16.5" customHeight="1">
      <c r="A53" s="2676"/>
      <c r="B53" s="2670"/>
      <c r="C53" s="1913"/>
      <c r="D53" s="2752"/>
      <c r="E53" s="2677"/>
      <c r="F53" s="2726"/>
      <c r="G53" s="2689"/>
      <c r="H53" s="2689"/>
      <c r="I53" s="2689"/>
      <c r="J53" s="2689"/>
      <c r="K53" s="2687"/>
      <c r="L53" s="2685"/>
      <c r="M53" s="2712"/>
      <c r="N53" s="2713"/>
      <c r="O53" s="2717"/>
      <c r="P53" s="2677"/>
      <c r="V53" s="158"/>
      <c r="W53" s="101"/>
      <c r="X53" s="52"/>
      <c r="Y53" s="101"/>
      <c r="Z53" s="101"/>
      <c r="AA53" s="101"/>
      <c r="AB53" s="101"/>
      <c r="AC53" s="39"/>
      <c r="AD53" s="406"/>
      <c r="AE53" s="428"/>
      <c r="AF53" s="439"/>
      <c r="AG53" s="661"/>
      <c r="AH53" s="610"/>
      <c r="AI53" s="608"/>
      <c r="AJ53" s="2010"/>
      <c r="AK53" s="2010"/>
      <c r="AL53" s="466"/>
      <c r="AM53" s="467"/>
      <c r="AN53" s="1533" cm="1">
        <f t="array" ref="AN53">IF(N(AN39)=0,0, IFERROR(SUM(_xlfn._xlws.FILTER(AN42:AN52,AP42:AP52&gt;val_asOfDate)),0))</f>
        <v>0</v>
      </c>
      <c r="AO53" s="469"/>
      <c r="AP53" s="468"/>
      <c r="AQ53" s="468"/>
      <c r="AR53" s="506"/>
      <c r="AS53" s="470"/>
      <c r="AT53" s="448"/>
      <c r="AU53" s="429"/>
      <c r="AV53" s="432"/>
      <c r="AX53" s="1080"/>
      <c r="AY53" s="2726"/>
      <c r="AZ53" s="2817"/>
      <c r="BA53" s="2817"/>
      <c r="BB53" s="2817"/>
      <c r="BC53" s="2817"/>
      <c r="BD53" s="2905"/>
      <c r="BE53" s="2807"/>
      <c r="BF53" s="2685"/>
      <c r="BG53" s="2689"/>
      <c r="BH53" s="1080"/>
      <c r="BI53" s="2778"/>
      <c r="BJ53" s="2944"/>
      <c r="BK53" s="2922"/>
      <c r="BL53" s="2784"/>
      <c r="BM53" s="2690"/>
      <c r="BN53" s="2942"/>
      <c r="BO53" s="2690"/>
      <c r="BP53" s="2690"/>
      <c r="BQ53" s="2690"/>
      <c r="BR53" s="2690"/>
      <c r="BS53" s="2690"/>
      <c r="BT53" s="2690"/>
      <c r="BU53" s="2690"/>
      <c r="BV53" s="2690"/>
      <c r="BW53" s="2690"/>
      <c r="BX53" s="2690"/>
      <c r="BY53" s="2690"/>
      <c r="BZ53" s="2944"/>
      <c r="CA53" s="2944"/>
      <c r="CB53" s="2769"/>
      <c r="CC53" s="2769"/>
      <c r="CD53" s="2769"/>
      <c r="CE53" s="2769"/>
    </row>
    <row r="54" spans="1:83">
      <c r="A54" s="2676" t="s">
        <v>22</v>
      </c>
      <c r="B54" s="2670"/>
      <c r="C54" s="1913"/>
      <c r="D54" s="2752"/>
      <c r="E54" s="2677"/>
      <c r="F54" s="2726"/>
      <c r="G54" s="2689"/>
      <c r="H54" s="2689"/>
      <c r="I54" s="2689"/>
      <c r="J54" s="2689"/>
      <c r="K54" s="2687"/>
      <c r="L54" s="2685"/>
      <c r="M54" s="2712"/>
      <c r="N54" s="2713"/>
      <c r="O54" s="2717"/>
      <c r="P54" s="2677"/>
      <c r="V54" s="158"/>
      <c r="W54" s="101"/>
      <c r="X54" s="52"/>
      <c r="Y54" s="101"/>
      <c r="Z54" s="140"/>
      <c r="AA54" s="101"/>
      <c r="AB54" s="101"/>
      <c r="AC54" s="39"/>
      <c r="AD54" s="406"/>
      <c r="AE54" s="428"/>
      <c r="AF54" s="439"/>
      <c r="AG54" s="661"/>
      <c r="AH54" s="453"/>
      <c r="AI54" s="475"/>
      <c r="AJ54" s="2011"/>
      <c r="AK54" s="2011"/>
      <c r="AL54" s="475"/>
      <c r="AM54" s="429"/>
      <c r="AN54" s="1975"/>
      <c r="AO54" s="476"/>
      <c r="AP54" s="477"/>
      <c r="AQ54" s="477"/>
      <c r="AR54" s="478"/>
      <c r="AS54" s="479"/>
      <c r="AT54" s="480"/>
      <c r="AU54" s="429"/>
      <c r="AV54" s="432"/>
      <c r="AX54" s="1080"/>
      <c r="AY54" s="2726"/>
      <c r="AZ54" s="2817"/>
      <c r="BA54" s="2817"/>
      <c r="BB54" s="2817"/>
      <c r="BC54" s="2817"/>
      <c r="BD54" s="2806"/>
      <c r="BE54" s="2807"/>
      <c r="BF54" s="2685"/>
      <c r="BG54" s="2689"/>
      <c r="BH54" s="1080"/>
      <c r="BI54" s="2778"/>
      <c r="BJ54" s="2944"/>
      <c r="BK54" s="2934" t="e" cm="1" vm="10">
        <f t="array" aca="1" ref="BK54" ca="1">_xlfn.LET(
_xlpm.data_, _xlfn.DROP(_xlfn.ANCHORARRAY(DebtOverview!BK67),1,1),
_xlpm.array_,  _xlfn._xlws.FILTER(_xlpm.data_, _xlfn.CHOOSECOLS(_xlpm.data_, 6) = "O"),
_xlpm.comp_, _xlfn.CHOOSECOLS( _xlpm.array_, 1),
_xlpm.items_, _xlfn.CHOOSECOLS(_xlpm.array_,2),
_xlpm.code_, _xlfn.XLOOKUP(_xlpm.items_,DebtOverview!$BQ$23:$BQ$32, DebtOverview!$BN$23:$BN$32),
_xlpm.parent_, _xlfn.XLOOKUP(_xlpm.items_, DebtOverview!$BQ$23:$BQ$32, DebtOverview!$BO$23:$BO$32),
_xlpm.rows_,  _xlfn.HSTACK( _xlpm.comp_, _xlpm.code_,_xlpm.parent_),
_xlpm.repaydate_, DATEVALUE(_xlfn.CHOOSECOLS( _xlpm.array_, 5)),
_xlpm.year_,   YEAR( _xlpm.repaydate_),
_xlpm.Amt_,    _xlfn.NUMBERVALUE(_xlfn.CHOOSECOLS( _xlpm.array_, 7)),
_xlpm.date_amt, _xlpm.repaydate_ * _xlpm.Amt_,
_xlpm.bi_table_1,
_xlfn.GROUPBY(
         _xlfn.HSTACK( _xlpm.code_,_xlpm.year_),
         _xlfn.HSTACK(_xlpm.Amt_, _xlpm.date_amt),
         _xlfn.HSTACK(_xleta.SUM, _xleta.SUM),,0
         ),
_xlpm.weightedDate_1, _xlfn.DROP(_xlfn.CHOOSECOLS( _xlpm.bi_table_1, -1),1) / _xlfn.DROP(_xlfn.CHOOSECOLS( _xlpm.bi_table_1, -2),1),
_xlpm.bi_table_1_,  _xlfn.HSTACK(_xlfn.DROP(_xlpm.bi_table_1, 1, -1), _xlpm.weightedDate_1),
_xlpm.bi_table_2,
_xlfn.GROUPBY(
         _xlfn.HSTACK( _xlpm.parent_,_xlpm.year_),
         _xlfn.HSTACK(_xlpm.Amt_, _xlpm.date_amt),
         _xlfn.HSTACK(_xleta.SUM, _xleta.SUM),,0
         ),
_xlpm.weightedDate_2, _xlfn.DROP(_xlfn.CHOOSECOLS( _xlpm.bi_table_2, -1),1) / _xlfn.DROP(_xlfn.CHOOSECOLS( _xlpm.bi_table_2, -2),1),
_xlpm.bi_table_2_,  _xlfn.HSTACK(_xlfn.DROP(_xlpm.bi_table_2, 1, -1), _xlpm.weightedDate_2),
_xlpm.bi_table, _xlfn.VSTACK(_xlpm.bi_table_1_, _xlpm.bi_table_2_),
_xlpm.bi_rows, _xlfn.CHOOSECOLS( _xlpm.bi_table, 1),
_xlpm.bi_cols, _xlfn.CHOOSECOLS( _xlpm.bi_table, 2),
_xlpm.bi_data, _xlfn.CHOOSECOLS( _xlpm.bi_table, 3,4),
_xlpm.basepvt, _xlfn.PIVOTBY(
       _xlpm.bi_rows, _xlpm.bi_cols, _xlpm.bi_data, _xlfn.HSTACK( _xleta.SUM, _xleta.SUM),2,0,,0,,,  ),
_xlpm.YearLabel, _xlfn.CHOOSEROWS( _xlpm.basepvt, 2),
_xlpm.Label3, _xlfn.BYCOL( _xlfn.CHOOSEROWS(_xlpm.basepvt, 3), _xlfn.LAMBDA(_xlpm.x, _xlfn.SWITCH( _xlpm.x, "Value 1", "AMT", "Value 2", "MDATE", "Row Field 1", "COMPANY", "Row Field 2", "ITEM"))),
_xlpm.format_df, _xlfn.VSTACK( TEXT(_xlpm.YearLabel,"####"), _xlpm.Label3, _xlfn.DROP(_xlpm.basepvt, 3)),
_xlpm.col_1, _xlfn.CHOOSECOLS(_xlpm.basepvt,1),
_xlpm.all_codes, _xlfn.UNIQUE( _xlfn.VSTACK(_xlpm.code_, _xlpm.parent_)),
_xlpm.seq,_xlfn.XMATCH(_xlpm.all_codes, _xlpm.col_1,0),
_xlpm.basepvt
)</f>
        <v>#VALUE!</v>
      </c>
      <c r="BL54" s="2934"/>
      <c r="BM54" s="2934"/>
      <c r="BN54" s="2934"/>
      <c r="BO54" s="2934"/>
      <c r="BP54" s="2934"/>
      <c r="BQ54" s="2934"/>
      <c r="BR54" s="2934"/>
      <c r="BS54" s="2934"/>
      <c r="BT54" s="2934"/>
      <c r="BU54" s="2934"/>
      <c r="BV54" s="2934"/>
      <c r="BW54" s="2934"/>
      <c r="BX54" s="2934"/>
      <c r="BY54" s="2934"/>
      <c r="BZ54" s="2944"/>
      <c r="CA54" s="2944"/>
      <c r="CB54" s="2769"/>
      <c r="CC54" s="2769"/>
      <c r="CD54" s="2769"/>
      <c r="CE54" s="2769"/>
    </row>
    <row r="55" spans="1:83" ht="18">
      <c r="A55" s="2676"/>
      <c r="B55" s="2787" t="s">
        <v>1875</v>
      </c>
      <c r="C55" s="1912" t="s">
        <v>434</v>
      </c>
      <c r="D55" s="2943" t="e" cm="1">
        <f t="array" aca="1" ref="D55" ca="1">_xldudf_CX_GET(CX_ENTITY, fx_attrConverter(C55), val_asOfDate, "As of", ,fx_scenarioConverter( "Actual"))</f>
        <v>#NAME?</v>
      </c>
      <c r="E55" s="2677"/>
      <c r="F55" s="2726"/>
      <c r="G55" s="2741" t="s">
        <v>1784</v>
      </c>
      <c r="H55" s="2742" t="s">
        <v>431</v>
      </c>
      <c r="I55" s="2742" t="s">
        <v>1785</v>
      </c>
      <c r="J55" s="2743" t="s">
        <v>31</v>
      </c>
      <c r="K55" s="2744" t="s">
        <v>1786</v>
      </c>
      <c r="L55" s="2745" t="s">
        <v>268</v>
      </c>
      <c r="M55" s="2668"/>
      <c r="N55" s="2747" t="s">
        <v>1787</v>
      </c>
      <c r="O55" s="2748" t="s">
        <v>1869</v>
      </c>
      <c r="P55" s="2677"/>
      <c r="V55" s="158"/>
      <c r="W55" s="101"/>
      <c r="X55" s="52"/>
      <c r="Y55" s="101"/>
      <c r="Z55" s="101"/>
      <c r="AA55" s="101"/>
      <c r="AB55" s="101"/>
      <c r="AC55" s="39"/>
      <c r="AD55" s="406"/>
      <c r="AE55" s="428"/>
      <c r="AF55" s="439"/>
      <c r="AG55" s="661"/>
      <c r="AH55" s="453"/>
      <c r="AI55" s="595">
        <f>BS!$Y$33</f>
        <v>2</v>
      </c>
      <c r="AJ55" s="2005"/>
      <c r="AK55" s="2005"/>
      <c r="AL55" s="595"/>
      <c r="AM55" s="596"/>
      <c r="AN55" s="1973" cm="1">
        <f t="array" ref="AN55">ABS(N(_xlfn.XLOOKUP(C55,BS!$B$19:$B$50,_xlfn.XLOOKUP($AN$5,_xlfn.ANCHORARRAY(BS!$AD$11),BS!$AD$19:$BN$50))))*fxVal_normal/$C$8</f>
        <v>1</v>
      </c>
      <c r="AO55" s="2870">
        <f>IF(BG58,0,IF(BG60,1,-1))</f>
        <v>-1</v>
      </c>
      <c r="AP55" s="2272">
        <f>$AN$5</f>
        <v>46022</v>
      </c>
      <c r="AQ55" s="2870">
        <f>IF(BG58,0,IF(BG59,1,-1))</f>
        <v>1</v>
      </c>
      <c r="AR55" s="690" t="str">
        <f>IF(N(AN55=0),"n/a",AR58)</f>
        <v>n/a</v>
      </c>
      <c r="AS55" s="598"/>
      <c r="AT55" s="448"/>
      <c r="AU55" s="455"/>
      <c r="AV55" s="432"/>
      <c r="AX55" s="1080"/>
      <c r="AY55" s="2726"/>
      <c r="AZ55" s="2805"/>
      <c r="BA55" s="2812"/>
      <c r="BB55" s="2812"/>
      <c r="BC55" s="2813"/>
      <c r="BD55" s="2814"/>
      <c r="BE55" s="2807"/>
      <c r="BF55" s="2745"/>
      <c r="BG55" s="2741"/>
      <c r="BH55" s="1080"/>
      <c r="BI55" s="2778"/>
      <c r="BJ55" s="2944"/>
      <c r="BK55" s="2954"/>
      <c r="BL55" s="2954"/>
      <c r="BM55" s="2954"/>
      <c r="BN55" s="2954"/>
      <c r="BO55" s="2954"/>
      <c r="BP55" s="2954"/>
      <c r="BQ55" s="2954"/>
      <c r="BR55" s="2954"/>
      <c r="BS55" s="2954"/>
      <c r="BT55" s="2954"/>
      <c r="BU55" s="2954"/>
      <c r="BV55" s="2954"/>
      <c r="BW55" s="2954"/>
      <c r="BX55" s="2954"/>
      <c r="BY55" s="2954"/>
      <c r="BZ55" s="2944"/>
      <c r="CA55" s="2944"/>
      <c r="CB55" s="2769"/>
      <c r="CC55" s="2769"/>
      <c r="CD55" s="2769"/>
      <c r="CE55" s="2769"/>
    </row>
    <row r="56" spans="1:83" ht="21" customHeight="1">
      <c r="A56" s="2676"/>
      <c r="B56" s="2787"/>
      <c r="C56" s="1677"/>
      <c r="D56" s="2752"/>
      <c r="E56" s="2677"/>
      <c r="F56" s="2726"/>
      <c r="G56" s="2684"/>
      <c r="H56" s="2684"/>
      <c r="I56" s="2684"/>
      <c r="J56" s="2684"/>
      <c r="K56" s="2687"/>
      <c r="L56" s="2685"/>
      <c r="M56" s="2715"/>
      <c r="N56" s="2720"/>
      <c r="O56" s="2721"/>
      <c r="P56" s="2677"/>
      <c r="V56" s="158"/>
      <c r="W56" s="101"/>
      <c r="X56" s="52"/>
      <c r="Y56" s="101"/>
      <c r="Z56" s="101"/>
      <c r="AA56" s="101"/>
      <c r="AB56" s="101"/>
      <c r="AC56" s="39"/>
      <c r="AD56" s="406"/>
      <c r="AE56" s="2654"/>
      <c r="AF56" s="439"/>
      <c r="AG56" s="660"/>
      <c r="AH56" s="609"/>
      <c r="AI56" s="607"/>
      <c r="AJ56" s="2007"/>
      <c r="AK56" s="2007"/>
      <c r="AL56" s="456"/>
      <c r="AM56" s="457"/>
      <c r="AN56" s="1531"/>
      <c r="AO56" s="457"/>
      <c r="AP56" s="457"/>
      <c r="AQ56" s="458"/>
      <c r="AR56" s="458"/>
      <c r="AS56" s="499"/>
      <c r="AT56" s="448"/>
      <c r="AU56" s="2655"/>
      <c r="AV56" s="2656"/>
      <c r="AX56" s="1080"/>
      <c r="AY56" s="2726"/>
      <c r="AZ56" s="2804"/>
      <c r="BA56" s="2804"/>
      <c r="BB56" s="2804"/>
      <c r="BC56" s="2804"/>
      <c r="BD56" s="2806"/>
      <c r="BE56" s="2807"/>
      <c r="BF56" s="2685"/>
      <c r="BG56" s="2684"/>
      <c r="BH56" s="1080"/>
      <c r="BI56" s="2778"/>
      <c r="BJ56" s="2944"/>
      <c r="BK56" s="2909"/>
      <c r="BL56" s="2909"/>
      <c r="BM56" s="2909"/>
      <c r="BN56" s="2909"/>
      <c r="BO56" s="2909"/>
      <c r="BP56" s="2909"/>
      <c r="BQ56" s="2909"/>
      <c r="BR56" s="2909"/>
      <c r="BS56" s="2909"/>
      <c r="BT56" s="2909"/>
      <c r="BU56" s="2909"/>
      <c r="BV56" s="2909"/>
      <c r="BW56" s="2909"/>
      <c r="BX56" s="2909"/>
      <c r="BY56" s="2909"/>
      <c r="BZ56" s="2944"/>
      <c r="CA56" s="2944"/>
      <c r="CB56" s="2769"/>
      <c r="CC56" s="2769"/>
      <c r="CD56" s="2769"/>
      <c r="CE56" s="2769"/>
    </row>
    <row r="57" spans="1:83" ht="20.25" customHeight="1">
      <c r="A57" s="2676"/>
      <c r="B57" s="2787" t="s">
        <v>1876</v>
      </c>
      <c r="C57" s="1914"/>
      <c r="D57" s="2757"/>
      <c r="E57" s="2677"/>
      <c r="F57" s="2726"/>
      <c r="G57" s="2696"/>
      <c r="H57" s="2691"/>
      <c r="I57" s="2691"/>
      <c r="J57" s="2695"/>
      <c r="K57" s="2687"/>
      <c r="L57" s="2685"/>
      <c r="M57" s="2712"/>
      <c r="N57" s="2716"/>
      <c r="O57" s="2717"/>
      <c r="P57" s="2677"/>
      <c r="V57" s="158"/>
      <c r="W57" s="101"/>
      <c r="X57" s="52"/>
      <c r="Y57" s="101"/>
      <c r="Z57" s="101"/>
      <c r="AA57" s="101"/>
      <c r="AB57" s="101"/>
      <c r="AC57" s="39"/>
      <c r="AD57" s="406"/>
      <c r="AE57" s="428"/>
      <c r="AF57" s="439"/>
      <c r="AG57" s="661"/>
      <c r="AH57" s="610"/>
      <c r="AI57" s="3080"/>
      <c r="AJ57" s="2008"/>
      <c r="AK57" s="2009"/>
      <c r="AL57" s="602"/>
      <c r="AM57" s="460"/>
      <c r="AN57" s="1535" t="s">
        <v>1791</v>
      </c>
      <c r="AO57" s="458"/>
      <c r="AP57" s="458" t="s">
        <v>1792</v>
      </c>
      <c r="AQ57" s="502"/>
      <c r="AR57" s="507" t="s">
        <v>1789</v>
      </c>
      <c r="AS57" s="500"/>
      <c r="AT57" s="448"/>
      <c r="AU57" s="429"/>
      <c r="AV57" s="432"/>
      <c r="AX57" s="1080"/>
      <c r="AY57" s="2726"/>
      <c r="AZ57" s="2805" t="s">
        <v>1784</v>
      </c>
      <c r="BA57" s="2812" t="s">
        <v>431</v>
      </c>
      <c r="BB57" s="2812" t="s">
        <v>1785</v>
      </c>
      <c r="BC57" s="2813" t="s">
        <v>31</v>
      </c>
      <c r="BD57" s="2814" t="s">
        <v>1786</v>
      </c>
      <c r="BE57" s="2807" t="s">
        <v>268</v>
      </c>
      <c r="BF57" s="2780"/>
      <c r="BG57" s="2781"/>
      <c r="BH57" s="1080"/>
      <c r="BI57" s="2778"/>
      <c r="BJ57" s="2944"/>
      <c r="BK57" s="2909"/>
      <c r="BL57" s="2909"/>
      <c r="BM57" s="2909"/>
      <c r="BN57" s="2909"/>
      <c r="BO57" s="2909"/>
      <c r="BP57" s="2909"/>
      <c r="BQ57" s="2909"/>
      <c r="BR57" s="2909"/>
      <c r="BS57" s="2909"/>
      <c r="BT57" s="2909"/>
      <c r="BU57" s="2909"/>
      <c r="BV57" s="2909"/>
      <c r="BW57" s="2909"/>
      <c r="BX57" s="2909"/>
      <c r="BY57" s="2909"/>
      <c r="BZ57" s="2944"/>
      <c r="CA57" s="2944"/>
      <c r="CB57" s="2769"/>
      <c r="CC57" s="2769"/>
      <c r="CD57" s="2769"/>
      <c r="CE57" s="2769"/>
    </row>
    <row r="58" spans="1:83" ht="24.75" customHeight="1">
      <c r="A58" s="2676"/>
      <c r="B58" s="2670" t="s">
        <v>1879</v>
      </c>
      <c r="C58" s="1912" t="s">
        <v>1797</v>
      </c>
      <c r="D58" s="2758" t="e" cm="1">
        <f t="array" aca="1" ref="D58" ca="1">_xldudf_CX_GET(CX_ENTITY, fx_attrConverter(C58), val_asOfDate)</f>
        <v>#NAME?</v>
      </c>
      <c r="E58" s="2677"/>
      <c r="F58" s="2726"/>
      <c r="G58" s="2690" t="e" cm="1">
        <f t="array" aca="1" ref="G58" ca="1">IF(D58="", "", _xlfn.TEXTSPLIT(D58, "|", "¶", FALSE))</f>
        <v>#NAME?</v>
      </c>
      <c r="H58" s="2691"/>
      <c r="I58" s="2691"/>
      <c r="J58" s="2695"/>
      <c r="K58" s="2687"/>
      <c r="L58" s="2685"/>
      <c r="M58" s="2712"/>
      <c r="N58" s="2735" cm="1">
        <f t="array" ref="N58">_xlfn.LET( _xlpm.cf, AN58:AN68,
_xlpm.res, _xlfn.BYROW( _xlpm.cf, _xlfn.LAMBDA(_xlpm.x, IF( AND(ISNUMBER(_xlpm.x),ISERROR(_xlpm.x) = FALSE), _xlpm.x / SUM(_xlpm.cf),""))),
_xlfn._xlws.FILTER(_xlpm.res, _xlpm.res &lt;&gt; ""))</f>
        <v>1</v>
      </c>
      <c r="O58" s="2736" t="e" cm="1" vm="10">
        <f t="array" ref="O58">_xlfn.LET( _xlpm.repay,_xlfn.ANCHORARRAY( N58),
_xlpm.date, AP58:AP68,
_xlpm.date_, _xlfn._xlws.FILTER( _xlpm.date, _xlpm.date &lt;&gt; ""),
IF((_xlpm.date_&gt; val_asOfDate),
DATEDIF(val_asOfDate,_xlpm.date_,"M")/12,0))</f>
        <v>#VALUE!</v>
      </c>
      <c r="P58" s="2677"/>
      <c r="V58" s="158"/>
      <c r="W58" s="101"/>
      <c r="X58" s="52"/>
      <c r="Y58" s="101"/>
      <c r="Z58" s="101"/>
      <c r="AA58" s="101"/>
      <c r="AB58" s="101"/>
      <c r="AC58" s="39"/>
      <c r="AD58" s="406"/>
      <c r="AE58" s="428"/>
      <c r="AF58" s="439"/>
      <c r="AG58" s="661"/>
      <c r="AH58" s="610"/>
      <c r="AI58" s="3080"/>
      <c r="AJ58" s="2008"/>
      <c r="AK58" s="2009"/>
      <c r="AL58" s="602"/>
      <c r="AM58" s="460"/>
      <c r="AN58" s="2995">
        <v>511</v>
      </c>
      <c r="AO58" s="465"/>
      <c r="AP58" s="2273" t="str">
        <f t="shared" ref="AP58:AP68" si="2">IF(L58="", "", DATEVALUE(TEXT(VALUE(L58), "mmm-yyyy")))</f>
        <v/>
      </c>
      <c r="AQ58" s="639"/>
      <c r="AR58" s="3082" t="str">
        <f>IFERROR(SUMPRODUCT(_xlfn.ANCHORARRAY(N58),_xlfn.ANCHORARRAY(O58)),"n/a")</f>
        <v>n/a</v>
      </c>
      <c r="AS58" s="501"/>
      <c r="AT58" s="448"/>
      <c r="AU58" s="429"/>
      <c r="AV58" s="432"/>
      <c r="AX58" s="1080"/>
      <c r="AY58" s="2726"/>
      <c r="AZ58" s="2818" t="str" cm="1">
        <f t="array" aca="1" ref="AZ58:BE58" ca="1">_xlfn.LET(
_xlpm._amt, AN58:AN68, _xlpm._dates,AP58:AP68,
_xlpm.attribute, C58,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Therme Horizon</v>
      </c>
      <c r="BA58" s="2819" t="str">
        <f ca="1"/>
        <v>Junior Instrument(s) Line</v>
      </c>
      <c r="BB58" s="2819">
        <f ca="1"/>
        <v>1</v>
      </c>
      <c r="BC58" s="2825" t="e">
        <f ca="1"/>
        <v>#NAME?</v>
      </c>
      <c r="BD58" s="2822">
        <f ca="1"/>
        <v>511000000</v>
      </c>
      <c r="BE58" s="2823" t="str">
        <f ca="1"/>
        <v/>
      </c>
      <c r="BF58" s="2685" t="s">
        <v>1956</v>
      </c>
      <c r="BG58" s="2694" t="b" cm="1">
        <f t="array" ref="BG58">AND(OR(AND((AN58:AP68=0),AND(AN58:AP68="")),AN55=0))</f>
        <v>0</v>
      </c>
      <c r="BH58" s="1080"/>
      <c r="BI58" s="2778"/>
      <c r="BJ58" s="2944"/>
      <c r="BK58" s="2909"/>
      <c r="BL58" s="2909"/>
      <c r="BM58" s="2909"/>
      <c r="BN58" s="2909"/>
      <c r="BO58" s="2909"/>
      <c r="BP58" s="2909"/>
      <c r="BQ58" s="2909"/>
      <c r="BR58" s="2909"/>
      <c r="BS58" s="2909"/>
      <c r="BT58" s="2909"/>
      <c r="BU58" s="2909"/>
      <c r="BV58" s="2909"/>
      <c r="BW58" s="2909"/>
      <c r="BX58" s="2909"/>
      <c r="BY58" s="2909"/>
      <c r="BZ58" s="2944"/>
      <c r="CA58" s="2944"/>
      <c r="CB58" s="2769"/>
      <c r="CC58" s="2769"/>
      <c r="CD58" s="2769"/>
      <c r="CE58" s="2769"/>
    </row>
    <row r="59" spans="1:83" ht="24.75" customHeight="1">
      <c r="A59" s="2676"/>
      <c r="B59" s="2670" t="s">
        <v>1870</v>
      </c>
      <c r="C59" s="1912" t="s">
        <v>1797</v>
      </c>
      <c r="D59" s="2758" t="e">
        <f ca="1">IF(D60,_xlfn.TEXTJOIN("¶", FALSE, _xlfn.BYROW(_xlfn.ANCHORARRAY(AZ58),_xlfn.LAMBDA(_xlpm.row,_xlfn.TEXTJOIN("|",FALSE,_xlpm.row)))),"")</f>
        <v>#NAME?</v>
      </c>
      <c r="E59" s="2677"/>
      <c r="F59" s="2726"/>
      <c r="G59" s="2690"/>
      <c r="H59" s="2689"/>
      <c r="I59" s="2691"/>
      <c r="J59" s="2695"/>
      <c r="K59" s="2687"/>
      <c r="L59" s="2685"/>
      <c r="M59" s="2712"/>
      <c r="N59" s="2730"/>
      <c r="O59" s="2731"/>
      <c r="P59" s="2677"/>
      <c r="V59" s="158"/>
      <c r="W59" s="101"/>
      <c r="X59" s="52"/>
      <c r="Y59" s="101"/>
      <c r="Z59" s="101"/>
      <c r="AA59" s="101"/>
      <c r="AB59" s="101"/>
      <c r="AC59" s="39"/>
      <c r="AD59" s="406"/>
      <c r="AE59" s="428"/>
      <c r="AF59" s="439"/>
      <c r="AG59" s="661"/>
      <c r="AH59" s="610"/>
      <c r="AI59" s="3080"/>
      <c r="AJ59" s="2008"/>
      <c r="AK59" s="2009"/>
      <c r="AL59" s="602"/>
      <c r="AM59" s="460"/>
      <c r="AN59" s="1967"/>
      <c r="AO59" s="465"/>
      <c r="AP59" s="2273" t="str">
        <f t="shared" si="2"/>
        <v/>
      </c>
      <c r="AQ59" s="639"/>
      <c r="AR59" s="3083"/>
      <c r="AS59" s="501"/>
      <c r="AT59" s="448"/>
      <c r="AU59" s="429"/>
      <c r="AV59" s="432"/>
      <c r="AX59" s="1080"/>
      <c r="AY59" s="2726"/>
      <c r="AZ59" s="2818"/>
      <c r="BA59" s="2826"/>
      <c r="BB59" s="2819"/>
      <c r="BC59" s="2825"/>
      <c r="BD59" s="2822"/>
      <c r="BE59" s="2823"/>
      <c r="BF59" s="2685" t="s">
        <v>1954</v>
      </c>
      <c r="BG59" s="2690" t="b">
        <f>ROWS(_xlfn.ANCHORARRAY(N58)) = ROWS(_xlfn.ANCHORARRAY(O58))</f>
        <v>1</v>
      </c>
      <c r="BH59" s="1080"/>
      <c r="BI59" s="2778"/>
      <c r="BJ59" s="2945"/>
      <c r="BK59" s="2909"/>
      <c r="BL59" s="2909"/>
      <c r="BM59" s="2909"/>
      <c r="BN59" s="2909"/>
      <c r="BO59" s="2909"/>
      <c r="BP59" s="2909"/>
      <c r="BQ59" s="2909"/>
      <c r="BR59" s="2909"/>
      <c r="BS59" s="2909"/>
      <c r="BT59" s="2909"/>
      <c r="BU59" s="2909"/>
      <c r="BV59" s="2909"/>
      <c r="BW59" s="2909"/>
      <c r="BX59" s="2909"/>
      <c r="BY59" s="2909"/>
      <c r="BZ59" s="2945"/>
      <c r="CA59" s="2945"/>
      <c r="CB59" s="2769"/>
      <c r="CC59" s="2769"/>
      <c r="CD59" s="2769"/>
      <c r="CE59" s="2769"/>
    </row>
    <row r="60" spans="1:83" ht="24.75" customHeight="1">
      <c r="A60" s="2676"/>
      <c r="B60" s="2670" t="s">
        <v>1864</v>
      </c>
      <c r="C60" s="1912" t="s">
        <v>1797</v>
      </c>
      <c r="D60" s="2755" t="e" cm="1">
        <f t="array" aca="1" ref="D60" ca="1">IF(ISERROR(AZ58),FALSE,OR(AZ58:BE58&lt;&gt;""))</f>
        <v>#NAME?</v>
      </c>
      <c r="E60" s="2677"/>
      <c r="F60" s="2726"/>
      <c r="G60" s="2690"/>
      <c r="H60" s="2689"/>
      <c r="I60" s="2691"/>
      <c r="J60" s="2695"/>
      <c r="K60" s="2687"/>
      <c r="L60" s="2685"/>
      <c r="M60" s="2712"/>
      <c r="N60" s="2730"/>
      <c r="O60" s="2731"/>
      <c r="P60" s="2677"/>
      <c r="V60" s="158"/>
      <c r="W60" s="101"/>
      <c r="X60" s="52"/>
      <c r="Y60" s="101"/>
      <c r="Z60" s="101"/>
      <c r="AA60" s="101"/>
      <c r="AB60" s="101"/>
      <c r="AC60" s="39"/>
      <c r="AD60" s="406"/>
      <c r="AE60" s="428"/>
      <c r="AF60" s="439"/>
      <c r="AG60" s="661"/>
      <c r="AH60" s="610"/>
      <c r="AI60" s="3080"/>
      <c r="AJ60" s="2008"/>
      <c r="AK60" s="2009"/>
      <c r="AL60" s="602"/>
      <c r="AM60" s="460"/>
      <c r="AN60" s="1967"/>
      <c r="AO60" s="465"/>
      <c r="AP60" s="2273" t="str">
        <f t="shared" si="2"/>
        <v/>
      </c>
      <c r="AQ60" s="639"/>
      <c r="AR60" s="3083"/>
      <c r="AS60" s="501"/>
      <c r="AT60" s="448"/>
      <c r="AU60" s="429"/>
      <c r="AV60" s="432"/>
      <c r="AX60" s="1080"/>
      <c r="AY60" s="2726"/>
      <c r="AZ60" s="2818"/>
      <c r="BA60" s="2826"/>
      <c r="BB60" s="2819"/>
      <c r="BC60" s="2825"/>
      <c r="BD60" s="2822"/>
      <c r="BE60" s="2823"/>
      <c r="BF60" s="2685" t="s">
        <v>1955</v>
      </c>
      <c r="BG60" s="2690" t="b" cm="1">
        <f t="array" ref="BG60">ABS(SUM(_xlfn._xlws.FILTER(AN58:AN68,AP58:AP68&gt;= val_asOfDate))-AN55)&lt;1</f>
        <v>0</v>
      </c>
      <c r="BH60" s="1080"/>
      <c r="BI60" s="2778"/>
      <c r="BJ60" s="2945"/>
      <c r="BK60" s="2909"/>
      <c r="BL60" s="2909"/>
      <c r="BM60" s="2909"/>
      <c r="BN60" s="2909"/>
      <c r="BO60" s="2909"/>
      <c r="BP60" s="2909"/>
      <c r="BQ60" s="2909"/>
      <c r="BR60" s="2909"/>
      <c r="BS60" s="2909"/>
      <c r="BT60" s="2909"/>
      <c r="BU60" s="2909"/>
      <c r="BV60" s="2909"/>
      <c r="BW60" s="2909"/>
      <c r="BX60" s="2909"/>
      <c r="BY60" s="2909"/>
      <c r="BZ60" s="2945"/>
      <c r="CA60" s="2945"/>
      <c r="CB60" s="2769"/>
      <c r="CC60" s="2769"/>
      <c r="CD60" s="2769"/>
      <c r="CE60" s="2769"/>
    </row>
    <row r="61" spans="1:83" ht="24.75" customHeight="1">
      <c r="A61" s="2676"/>
      <c r="B61" s="2670" t="s">
        <v>1867</v>
      </c>
      <c r="C61" s="1912" t="s">
        <v>1797</v>
      </c>
      <c r="D61" s="2755" t="e" cm="1">
        <f t="array" aca="1" ref="D61" ca="1">IF(D60, _xldudf_CX_PUSH(D59, CX_ENTITY, fx_attrConverter(C58), val_asOfDate), "No Push")</f>
        <v>#NAME?</v>
      </c>
      <c r="E61" s="2677"/>
      <c r="F61" s="2726"/>
      <c r="G61" s="2690"/>
      <c r="H61" s="2689"/>
      <c r="I61" s="2691"/>
      <c r="J61" s="2695"/>
      <c r="K61" s="2687"/>
      <c r="L61" s="2685"/>
      <c r="M61" s="2712"/>
      <c r="N61" s="2730"/>
      <c r="O61" s="2732"/>
      <c r="P61" s="2677"/>
      <c r="V61" s="158"/>
      <c r="W61" s="101"/>
      <c r="X61" s="52"/>
      <c r="Y61" s="101"/>
      <c r="Z61" s="126"/>
      <c r="AA61" s="101"/>
      <c r="AB61" s="101"/>
      <c r="AC61" s="39"/>
      <c r="AD61" s="406"/>
      <c r="AE61" s="428"/>
      <c r="AF61" s="439"/>
      <c r="AG61" s="661"/>
      <c r="AH61" s="610"/>
      <c r="AI61" s="3080"/>
      <c r="AJ61" s="2008"/>
      <c r="AK61" s="2009"/>
      <c r="AL61" s="602"/>
      <c r="AM61" s="460"/>
      <c r="AN61" s="1967"/>
      <c r="AO61" s="465"/>
      <c r="AP61" s="2273" t="str">
        <f t="shared" si="2"/>
        <v/>
      </c>
      <c r="AQ61" s="639"/>
      <c r="AR61" s="3083"/>
      <c r="AS61" s="501"/>
      <c r="AT61" s="448"/>
      <c r="AU61" s="429"/>
      <c r="AV61" s="432"/>
      <c r="AX61" s="1080"/>
      <c r="AY61" s="2726"/>
      <c r="AZ61" s="2818"/>
      <c r="BA61" s="2826"/>
      <c r="BB61" s="2819"/>
      <c r="BC61" s="2825"/>
      <c r="BD61" s="2822"/>
      <c r="BE61" s="2823"/>
      <c r="BF61" s="2685"/>
      <c r="BG61" s="2690"/>
      <c r="BH61" s="1080"/>
      <c r="BI61" s="2778"/>
      <c r="BJ61" s="2913"/>
      <c r="BK61" s="2909"/>
      <c r="BL61" s="2909"/>
      <c r="BM61" s="2909"/>
      <c r="BN61" s="2909"/>
      <c r="BO61" s="2909"/>
      <c r="BP61" s="2909"/>
      <c r="BQ61" s="2909"/>
      <c r="BR61" s="2909"/>
      <c r="BS61" s="2909"/>
      <c r="BT61" s="2909"/>
      <c r="BU61" s="2909"/>
      <c r="BV61" s="2909"/>
      <c r="BW61" s="2909"/>
      <c r="BX61" s="2909"/>
      <c r="BY61" s="2909"/>
      <c r="BZ61" s="2913"/>
      <c r="CA61" s="2913"/>
      <c r="CB61" s="2769"/>
      <c r="CC61" s="2769"/>
      <c r="CD61" s="2769"/>
      <c r="CE61" s="2769"/>
    </row>
    <row r="62" spans="1:83" ht="24.75" customHeight="1">
      <c r="A62" s="2676"/>
      <c r="B62" s="2670" t="s">
        <v>1867</v>
      </c>
      <c r="C62" s="1912" t="s">
        <v>1797</v>
      </c>
      <c r="D62" s="2755" t="e" cm="1">
        <f t="array" aca="1" ref="D62" ca="1">IF(D60, _xldudf_CX_PUSH(D59, CX_ENTITY, fx_attrConverter(C58), EOMONTH(val_asOfDate,3)), "No Push")</f>
        <v>#NAME?</v>
      </c>
      <c r="E62" s="2677"/>
      <c r="F62" s="2726"/>
      <c r="G62" s="2690"/>
      <c r="H62" s="2689"/>
      <c r="I62" s="2691"/>
      <c r="J62" s="2695"/>
      <c r="K62" s="2687"/>
      <c r="L62" s="2685"/>
      <c r="M62" s="2712"/>
      <c r="N62" s="2730"/>
      <c r="O62" s="2732"/>
      <c r="P62" s="2677"/>
      <c r="V62" s="158"/>
      <c r="W62" s="101"/>
      <c r="X62" s="52"/>
      <c r="Y62" s="101"/>
      <c r="Z62" s="126"/>
      <c r="AA62" s="101"/>
      <c r="AB62" s="101"/>
      <c r="AC62" s="39"/>
      <c r="AD62" s="406"/>
      <c r="AE62" s="428"/>
      <c r="AF62" s="439"/>
      <c r="AG62" s="661"/>
      <c r="AH62" s="610"/>
      <c r="AI62" s="3080"/>
      <c r="AJ62" s="2008"/>
      <c r="AK62" s="2009"/>
      <c r="AL62" s="602"/>
      <c r="AM62" s="460"/>
      <c r="AN62" s="1967"/>
      <c r="AO62" s="465"/>
      <c r="AP62" s="2273" t="str">
        <f t="shared" si="2"/>
        <v/>
      </c>
      <c r="AQ62" s="639"/>
      <c r="AR62" s="503" t="s">
        <v>1795</v>
      </c>
      <c r="AS62" s="501"/>
      <c r="AT62" s="448"/>
      <c r="AU62" s="429"/>
      <c r="AV62" s="432"/>
      <c r="AX62" s="1080"/>
      <c r="AY62" s="2726"/>
      <c r="AZ62" s="2818"/>
      <c r="BA62" s="2826"/>
      <c r="BB62" s="2819"/>
      <c r="BC62" s="2825"/>
      <c r="BD62" s="2822"/>
      <c r="BE62" s="2823"/>
      <c r="BF62" s="2685"/>
      <c r="BG62" s="2690"/>
      <c r="BH62" s="1080"/>
      <c r="BI62" s="2778"/>
      <c r="BJ62" s="2913"/>
      <c r="BK62" s="2944"/>
      <c r="BL62" s="2944"/>
      <c r="BM62" s="2944"/>
      <c r="BN62" s="2944"/>
      <c r="BO62" s="2944"/>
      <c r="BP62" s="2944"/>
      <c r="BQ62" s="2944"/>
      <c r="BR62" s="2944"/>
      <c r="BS62" s="2944"/>
      <c r="BT62" s="2944"/>
      <c r="BU62" s="2944"/>
      <c r="BV62" s="2944"/>
      <c r="BW62" s="2944"/>
      <c r="BX62" s="2944"/>
      <c r="BY62" s="2944"/>
      <c r="BZ62" s="2913"/>
      <c r="CA62" s="2913"/>
      <c r="CB62" s="2769"/>
      <c r="CC62" s="2769"/>
      <c r="CD62" s="2769"/>
      <c r="CE62" s="2769"/>
    </row>
    <row r="63" spans="1:83" ht="24.75" customHeight="1">
      <c r="A63" s="2676"/>
      <c r="B63" s="2670" t="s">
        <v>1867</v>
      </c>
      <c r="C63" s="1912" t="s">
        <v>1797</v>
      </c>
      <c r="D63" s="2755" t="e" cm="1">
        <f t="array" aca="1" ref="D63" ca="1">IF(D60, _xldudf_CX_PUSH(D59, CX_ENTITY, fx_attrConverter(C58), EOMONTH(val_asOfDate,2)), "No Push")</f>
        <v>#NAME?</v>
      </c>
      <c r="E63" s="2677"/>
      <c r="F63" s="2726"/>
      <c r="G63" s="2690"/>
      <c r="H63" s="2689"/>
      <c r="I63" s="2691"/>
      <c r="J63" s="2695"/>
      <c r="K63" s="2687"/>
      <c r="L63" s="2685"/>
      <c r="M63" s="2712"/>
      <c r="N63" s="2730"/>
      <c r="O63" s="2732"/>
      <c r="P63" s="2677"/>
      <c r="V63" s="158"/>
      <c r="W63" s="101"/>
      <c r="X63" s="52"/>
      <c r="Y63" s="101"/>
      <c r="Z63" s="126"/>
      <c r="AA63" s="101"/>
      <c r="AB63" s="101"/>
      <c r="AC63" s="39"/>
      <c r="AD63" s="406"/>
      <c r="AE63" s="428"/>
      <c r="AF63" s="439"/>
      <c r="AG63" s="661"/>
      <c r="AH63" s="610"/>
      <c r="AI63" s="3080"/>
      <c r="AJ63" s="2008"/>
      <c r="AK63" s="2009"/>
      <c r="AL63" s="602"/>
      <c r="AM63" s="460"/>
      <c r="AN63" s="1967"/>
      <c r="AO63" s="465"/>
      <c r="AP63" s="2273" t="str">
        <f t="shared" si="2"/>
        <v/>
      </c>
      <c r="AQ63" s="639"/>
      <c r="AR63" s="504"/>
      <c r="AS63" s="501"/>
      <c r="AT63" s="448"/>
      <c r="AU63" s="429"/>
      <c r="AV63" s="432"/>
      <c r="AX63" s="1080"/>
      <c r="AY63" s="2726"/>
      <c r="AZ63" s="2818"/>
      <c r="BA63" s="2826"/>
      <c r="BB63" s="2819"/>
      <c r="BC63" s="2825"/>
      <c r="BD63" s="2822"/>
      <c r="BE63" s="2823"/>
      <c r="BF63" s="2685"/>
      <c r="BG63" s="2690"/>
      <c r="BH63" s="1080"/>
      <c r="BI63" s="2778"/>
      <c r="BJ63" s="2913"/>
      <c r="BK63" s="2944"/>
      <c r="BL63" s="2944"/>
      <c r="BM63" s="2944"/>
      <c r="BN63" s="2944"/>
      <c r="BO63" s="2944"/>
      <c r="BP63" s="2944"/>
      <c r="BQ63" s="2944"/>
      <c r="BR63" s="2944"/>
      <c r="BS63" s="2944"/>
      <c r="BT63" s="2944"/>
      <c r="BU63" s="2944"/>
      <c r="BV63" s="2944"/>
      <c r="BW63" s="2944"/>
      <c r="BX63" s="2944"/>
      <c r="BY63" s="2944"/>
      <c r="BZ63" s="2913"/>
      <c r="CA63" s="2913"/>
      <c r="CB63" s="2769"/>
      <c r="CC63" s="2769"/>
      <c r="CD63" s="2769"/>
      <c r="CE63" s="2769"/>
    </row>
    <row r="64" spans="1:83" ht="24.75" customHeight="1">
      <c r="A64" s="2676"/>
      <c r="B64" s="2670" t="s">
        <v>1867</v>
      </c>
      <c r="C64" s="1912" t="s">
        <v>1797</v>
      </c>
      <c r="D64" s="2755" t="e" cm="1">
        <f t="array" aca="1" ref="D64" ca="1">IF(D60, _xldudf_CX_PUSH(D59, CX_ENTITY, fx_attrConverter(C58), EOMONTH(val_asOfDate,13)), "No Push")</f>
        <v>#NAME?</v>
      </c>
      <c r="E64" s="2677"/>
      <c r="F64" s="2726"/>
      <c r="G64" s="2690"/>
      <c r="H64" s="2689"/>
      <c r="I64" s="2691"/>
      <c r="J64" s="2695"/>
      <c r="K64" s="2687"/>
      <c r="L64" s="2685"/>
      <c r="M64" s="2712"/>
      <c r="N64" s="2730"/>
      <c r="O64" s="2732"/>
      <c r="P64" s="2677"/>
      <c r="V64" s="158"/>
      <c r="W64" s="101"/>
      <c r="X64" s="52"/>
      <c r="Y64" s="101"/>
      <c r="Z64" s="539"/>
      <c r="AA64" s="101"/>
      <c r="AB64" s="101"/>
      <c r="AC64" s="39"/>
      <c r="AD64" s="406"/>
      <c r="AE64" s="428"/>
      <c r="AF64" s="439"/>
      <c r="AG64" s="661"/>
      <c r="AH64" s="610"/>
      <c r="AI64" s="3080"/>
      <c r="AJ64" s="2008"/>
      <c r="AK64" s="2009"/>
      <c r="AL64" s="602"/>
      <c r="AM64" s="460"/>
      <c r="AN64" s="1967"/>
      <c r="AO64" s="465"/>
      <c r="AP64" s="2273" t="str">
        <f t="shared" si="2"/>
        <v/>
      </c>
      <c r="AQ64" s="639"/>
      <c r="AR64" s="504"/>
      <c r="AS64" s="501"/>
      <c r="AT64" s="448"/>
      <c r="AU64" s="429"/>
      <c r="AV64" s="432"/>
      <c r="AX64" s="1080"/>
      <c r="AY64" s="2726"/>
      <c r="AZ64" s="2818"/>
      <c r="BA64" s="2826"/>
      <c r="BB64" s="2819"/>
      <c r="BC64" s="2825"/>
      <c r="BD64" s="2822"/>
      <c r="BE64" s="2823"/>
      <c r="BF64" s="2685"/>
      <c r="BG64" s="2690"/>
      <c r="BH64" s="1080"/>
      <c r="BI64" s="2778"/>
      <c r="BJ64" s="2913"/>
      <c r="BK64" s="2924"/>
      <c r="BL64" s="2913"/>
      <c r="BM64" s="2912"/>
      <c r="BN64" s="2911"/>
      <c r="BO64" s="2914"/>
      <c r="BP64" s="2910"/>
      <c r="BQ64" s="2910"/>
      <c r="BR64" s="2910"/>
      <c r="BS64" s="2910"/>
      <c r="BT64" s="2910"/>
      <c r="BU64" s="2910"/>
      <c r="BV64" s="2910"/>
      <c r="BW64" s="2769"/>
      <c r="BX64" s="2769"/>
      <c r="BY64" s="2769"/>
      <c r="BZ64" s="2913"/>
      <c r="CA64" s="2769"/>
      <c r="CB64" s="2769"/>
      <c r="CC64" s="2769"/>
      <c r="CD64" s="2769"/>
      <c r="CE64" s="2769"/>
    </row>
    <row r="65" spans="1:83" ht="24.75" customHeight="1">
      <c r="A65" s="2676"/>
      <c r="B65" s="1912"/>
      <c r="C65" s="1912"/>
      <c r="D65" s="2758"/>
      <c r="E65" s="2677"/>
      <c r="F65" s="2726"/>
      <c r="G65" s="2690"/>
      <c r="H65" s="2689"/>
      <c r="I65" s="2691"/>
      <c r="J65" s="2695"/>
      <c r="K65" s="2687"/>
      <c r="L65" s="2685"/>
      <c r="M65" s="2712"/>
      <c r="N65" s="2730"/>
      <c r="O65" s="2731"/>
      <c r="P65" s="2677"/>
      <c r="V65" s="158"/>
      <c r="W65" s="101"/>
      <c r="X65" s="52"/>
      <c r="Y65" s="101"/>
      <c r="Z65" s="126"/>
      <c r="AA65" s="101"/>
      <c r="AB65" s="101"/>
      <c r="AC65" s="39"/>
      <c r="AD65" s="406"/>
      <c r="AE65" s="428"/>
      <c r="AF65" s="439"/>
      <c r="AG65" s="661"/>
      <c r="AH65" s="610"/>
      <c r="AI65" s="3080"/>
      <c r="AJ65" s="2008"/>
      <c r="AK65" s="2009"/>
      <c r="AL65" s="602"/>
      <c r="AM65" s="460"/>
      <c r="AN65" s="1967"/>
      <c r="AO65" s="465"/>
      <c r="AP65" s="2273" t="str">
        <f t="shared" si="2"/>
        <v/>
      </c>
      <c r="AQ65" s="639"/>
      <c r="AR65" s="504"/>
      <c r="AS65" s="501"/>
      <c r="AT65" s="448"/>
      <c r="AU65" s="429"/>
      <c r="AV65" s="432"/>
      <c r="AX65" s="1080"/>
      <c r="AY65" s="2726"/>
      <c r="AZ65" s="2818"/>
      <c r="BA65" s="2826"/>
      <c r="BB65" s="2819"/>
      <c r="BC65" s="2825"/>
      <c r="BD65" s="2822"/>
      <c r="BE65" s="2823"/>
      <c r="BF65" s="2685"/>
      <c r="BG65" s="2690"/>
      <c r="BH65" s="1080"/>
      <c r="BI65" s="2778"/>
      <c r="BJ65" s="2784"/>
      <c r="BK65" s="2931" t="s">
        <v>1972</v>
      </c>
      <c r="BL65" s="2784"/>
      <c r="BM65" s="2690"/>
      <c r="BN65" s="2942"/>
      <c r="BO65" s="2690"/>
      <c r="BP65" s="2690"/>
      <c r="BQ65" s="2690"/>
      <c r="BR65" s="2690"/>
      <c r="BS65" s="2690"/>
      <c r="BT65" s="2690"/>
      <c r="BU65" s="2690"/>
      <c r="BV65" s="2690"/>
      <c r="BW65" s="2690"/>
      <c r="BX65" s="2690"/>
      <c r="BY65" s="2690"/>
      <c r="BZ65" s="2694"/>
      <c r="CA65" s="2690"/>
      <c r="CB65" s="2690"/>
      <c r="CC65" s="2690"/>
      <c r="CD65" s="2690"/>
      <c r="CE65" s="2690"/>
    </row>
    <row r="66" spans="1:83" ht="24.75" customHeight="1">
      <c r="A66" s="2676"/>
      <c r="B66" s="1912"/>
      <c r="C66" s="1912"/>
      <c r="D66" s="2758"/>
      <c r="E66" s="2677"/>
      <c r="F66" s="2726"/>
      <c r="G66" s="2690"/>
      <c r="H66" s="2689"/>
      <c r="I66" s="2691"/>
      <c r="J66" s="2695"/>
      <c r="K66" s="2687"/>
      <c r="L66" s="2685"/>
      <c r="M66" s="2712"/>
      <c r="N66" s="2730"/>
      <c r="O66" s="2731"/>
      <c r="P66" s="2677"/>
      <c r="V66" s="158"/>
      <c r="W66" s="101"/>
      <c r="X66" s="52"/>
      <c r="Y66" s="101"/>
      <c r="Z66" s="126"/>
      <c r="AA66" s="101"/>
      <c r="AB66" s="101"/>
      <c r="AC66" s="39"/>
      <c r="AD66" s="406"/>
      <c r="AE66" s="428"/>
      <c r="AF66" s="439"/>
      <c r="AG66" s="661"/>
      <c r="AH66" s="610"/>
      <c r="AI66" s="3080"/>
      <c r="AJ66" s="2008"/>
      <c r="AK66" s="2009"/>
      <c r="AL66" s="602"/>
      <c r="AM66" s="460"/>
      <c r="AN66" s="1967"/>
      <c r="AO66" s="465"/>
      <c r="AP66" s="2273" t="str">
        <f t="shared" si="2"/>
        <v/>
      </c>
      <c r="AQ66" s="639"/>
      <c r="AR66" s="504"/>
      <c r="AS66" s="501"/>
      <c r="AT66" s="448"/>
      <c r="AU66" s="429"/>
      <c r="AV66" s="432"/>
      <c r="AX66" s="1080"/>
      <c r="AY66" s="2726"/>
      <c r="AZ66" s="2818"/>
      <c r="BA66" s="2826"/>
      <c r="BB66" s="2819"/>
      <c r="BC66" s="2825"/>
      <c r="BD66" s="2822"/>
      <c r="BE66" s="2823"/>
      <c r="BF66" s="2685"/>
      <c r="BG66" s="2690"/>
      <c r="BH66" s="1080"/>
      <c r="BI66" s="2778"/>
      <c r="BJ66" s="2784"/>
      <c r="BK66" s="2922"/>
      <c r="BL66" s="2784"/>
      <c r="BM66" s="2690"/>
      <c r="BN66" s="2942"/>
      <c r="BO66" s="2690"/>
      <c r="BP66" s="2690"/>
      <c r="BQ66" s="2690"/>
      <c r="BR66" s="2690"/>
      <c r="BS66" s="2690"/>
      <c r="BT66" s="2690"/>
      <c r="BU66" s="2690"/>
      <c r="BV66" s="2690"/>
      <c r="BW66" s="2690"/>
      <c r="BX66" s="2690"/>
      <c r="BY66" s="2690"/>
      <c r="BZ66" s="2694"/>
      <c r="CA66" s="2690"/>
      <c r="CB66" s="2690"/>
      <c r="CC66" s="2690"/>
      <c r="CD66" s="2690"/>
      <c r="CE66" s="2690"/>
    </row>
    <row r="67" spans="1:83" ht="24.75" customHeight="1">
      <c r="A67" s="2676"/>
      <c r="B67" s="1912"/>
      <c r="C67" s="1912"/>
      <c r="D67" s="2758"/>
      <c r="E67" s="2677"/>
      <c r="F67" s="2726"/>
      <c r="G67" s="2690"/>
      <c r="H67" s="2689"/>
      <c r="I67" s="2691"/>
      <c r="J67" s="2695"/>
      <c r="K67" s="2687"/>
      <c r="L67" s="2685"/>
      <c r="M67" s="2712"/>
      <c r="N67" s="2730"/>
      <c r="O67" s="2731"/>
      <c r="P67" s="2677"/>
      <c r="V67" s="158"/>
      <c r="W67" s="101"/>
      <c r="X67" s="52"/>
      <c r="Y67" s="101"/>
      <c r="Z67" s="126"/>
      <c r="AA67" s="101"/>
      <c r="AB67" s="101"/>
      <c r="AC67" s="39"/>
      <c r="AD67" s="406"/>
      <c r="AE67" s="428"/>
      <c r="AF67" s="439"/>
      <c r="AG67" s="661"/>
      <c r="AH67" s="610"/>
      <c r="AI67" s="3080"/>
      <c r="AJ67" s="2008"/>
      <c r="AK67" s="2009"/>
      <c r="AL67" s="602"/>
      <c r="AM67" s="460"/>
      <c r="AN67" s="1967" t="str">
        <f>IF(K67="", "", _xlfn.NUMBERVALUE(K67)/ IF( $D$8, DebtOverview!fxVal_normal, 1))</f>
        <v/>
      </c>
      <c r="AO67" s="465"/>
      <c r="AP67" s="2273" t="str">
        <f t="shared" si="2"/>
        <v/>
      </c>
      <c r="AQ67" s="639"/>
      <c r="AR67" s="504"/>
      <c r="AS67" s="501"/>
      <c r="AT67" s="448"/>
      <c r="AU67" s="429"/>
      <c r="AV67" s="432"/>
      <c r="AX67" s="1080"/>
      <c r="AY67" s="2726"/>
      <c r="AZ67" s="2818"/>
      <c r="BA67" s="2826"/>
      <c r="BB67" s="2819"/>
      <c r="BC67" s="2825"/>
      <c r="BD67" s="2822"/>
      <c r="BE67" s="2823"/>
      <c r="BF67" s="2685"/>
      <c r="BG67" s="2690"/>
      <c r="BH67" s="1080"/>
      <c r="BI67" s="2778"/>
      <c r="BJ67" s="2894"/>
      <c r="BK67" s="2946" t="e" cm="1">
        <f t="array" aca="1" ref="BK67" ca="1">_xlfn.LET(
_xlpm.Head,        _xlfn.TEXTSPLIT("LegalEntity,Type,LookThrough,Currency,Amt,Date,LookThrough",",",FALSE),
_xlpm.BlankArray,  _xlfn.LAMBDA(_xlpm.x,_xlpm.y, _xlfn.MAKEARRAY(_xlpm.x, _xlpm.y, _xlfn.LAMBDA(_xlpm.x,_xlpm.y, ""))),
_xlpm.UNPACK_,     _xlfn.LAMBDA(_xlpm.packed, IFERROR(_xlfn.TEXTSPLIT(_xlpm.packed,"|","¶",FALSE), BlankRow)),
_xlpm.PACK_,       _xlfn.LAMBDA(_xlpm.tbl, _xlfn.TEXTJOIN("¶", FALSE, _xlfn.BYROW(_xlpm.tbl,_xlfn.LAMBDA(_xlpm.row,_xlfn.TEXTJOIN("|",FALSE,_xlpm.row))))),
_xlpm.ISBLANKTAB_, _xlfn.LAMBDA(_xlpm.tableStr, TRIM(SUBSTITUTE(SUBSTITUTE(_xlpm.tableStr, "|", ""), "¶", "")) = ""),
_xlpm.filtList, $BP$23:$BP$32,
_xlpm.LineAttrList, _xlfn._xlws.FILTER(_xlfn.ANCHORARRAY($BR$23),_xlpm.filtList),
_xlpm.TotalList,    _xlfn._xlws.FILTER($BM$23:$BM$32,_xlpm.filtList),
_xlpm.FullTable, _xlfn.REDUCE(
    _xlpm.Head,
    _xlpm.LineAttrList,
    _xlfn.LAMBDA(_xlpm.acc,_xlpm.curr,
        _xlfn.LET(
          _xlpm.curr_Date, val_asOfDate,
          _xlpm.total_amt, _xlfn.XLOOKUP(_xlpm.curr,  _xlpm.LineAttrList, _xlpm.TotalList),
          _xlpm.cond, OR(ISERROR(_xlpm.curr),_xlpm.curr=""),
          _xlpm.currArray_,  IF(_xlpm.cond = FALSE, UNPACK(_xlpm.curr)),
          _xlpm.dateCol, DATEVALUE(_xlfn.CHOOSECOLS( _xlpm.currArray_, 6)),
          _xlpm.currArray, _xlfn.SORTBY(_xlpm.currArray_, _xlpm.dateCol,1),
          _xlpm.amtCol, _xlfn.CHOOSECOLS( _xlpm.currArray_, 5),
          _xlpm.Amt_Sort_by_date, _xlfn.SORTBY(_xlpm.amtCol, _xlpm.dateCol, -1),
          _xlpm.RunTotal_rev, _xlfn.SCAN(0,_xlpm.Amt_Sort_by_date, _xleta.SUM) - _xlpm.Amt_Sort_by_date,
          _xlpm.RunTotal,_xlfn.SORTBY(_xlpm.RunTotal_rev, _xlfn.SEQUENCE(ROWS(_xlpm.RunTotal_rev)), -1),
          _xlpm.AddMeta, IF( _xlfn.SEQUENCE( ROWS(_xlpm.currArray) ), _xlfn.HSTACK(_xlpm.curr_Date, _xlpm.total_amt, val_company)),
          _xlpm.full_curr, _xlfn.HSTACK(_xlpm.currArray, _xlpm.RunTotal, _xlpm.AddMeta),
          _xlpm.result, IF(_xlpm.cond,
            UNPACK(_xlpm.acc),
            _xlfn.VSTACK(UNPACK(_xlpm.acc), _xlpm.full_curr)
        ), _xlpm.result
        )
    )
),
_xlpm.FullData, _xlfn.DROP(_xlpm.FullTable, 1),
_xlpm._Ent, _xlfn.CHOOSECOLS(_xlpm.FullData, 1),
_xlpm._Type, _xlfn.CHOOSECOLS(_xlpm.FullData,2),
_xlpm._LookThru, TEXT(_xlfn.NUMBERVALUE(_xlfn.CHOOSECOLS(_xlpm.FullData,3)),"0.0%"),
_xlpm._Currency, _xlfn.CHOOSECOLS(_xlpm.FullData, 4),
_xlpm._Amt, _xlfn.NUMBERVALUE(_xlfn.CHOOSECOLS(_xlpm.FullData,5)),
_xlpm._date,  TEXT(_xlfn.CHOOSECOLS(_xlpm.FullData,6),"dd/mm/yyyy"),
_xlpm._Runtotal, _xlfn.NUMBERVALUE(_xlfn.CHOOSECOLS( _xlpm.FullData, 7)),
_xlpm._AsofDate, TEXT(_xlfn.CHOOSECOLS(_xlpm.FullData, 8),"dd/mm/yyyy"),
_xlpm._total, _xlfn.NUMBERVALUE(_xlfn.CHOOSECOLS( _xlpm.FullData, 9)),
_xlpm._company, _xlfn.CHOOSECOLS( _xlpm.FullData, 10),
_xlpm._status, _xlfn.BYROW( _xlpm._date, _xlfn.LAMBDA(_xlpm.x, IFERROR( IF( DATEVALUE(_xlpm.x )&lt;= val_asOfDate, "C", "O"), "C"))),
_xlpm._finalHeader, _xlfn.TEXTSPLIT("COMPANY|INSTRUMENT|CURRENT_BALANCE|AS_OF_DATE|PAYMENT_DATE|STATUS|AMOUNT|FORECAST_BALANC|LOOK_THRU|LOOK_THRU_AMOUNT|CURRENCY|ENTITY", "|"),
_xlpm._result,
_xlfn.VSTACK( _xlpm._finalHeader, _xlfn.HSTACK(_xlpm._company,_xlpm._Type,_xlpm._total,_xlpm._AsofDate, _xlpm._date,_xlpm._status,_xlpm._Amt,_xlpm._Runtotal, _xlpm._LookThru,_xlpm._LookThru * _xlpm._Amt,_xlpm._Currency, _xlpm._Ent )),
_xlfn.HSTACK(_xlfn.SEQUENCE(ROWS(_xlpm._result),1,0), _xlpm._result)
)</f>
        <v>#NAME?</v>
      </c>
      <c r="BL67" s="2894"/>
      <c r="BM67" s="2894"/>
      <c r="BN67" s="2895"/>
      <c r="BO67" s="2881"/>
      <c r="BP67" s="2885"/>
      <c r="BQ67" s="2882"/>
      <c r="BR67" s="2882"/>
      <c r="BS67" s="2883"/>
      <c r="BT67" s="2883"/>
      <c r="BU67" s="2883"/>
      <c r="BV67" s="2883"/>
      <c r="BW67" s="2690"/>
      <c r="BX67" s="2690"/>
      <c r="BY67" s="2690"/>
      <c r="BZ67" s="2694"/>
      <c r="CA67" s="2690"/>
      <c r="CB67" s="2690"/>
      <c r="CC67" s="2690"/>
      <c r="CD67" s="2690"/>
      <c r="CE67" s="2690"/>
    </row>
    <row r="68" spans="1:83" ht="24.75" customHeight="1">
      <c r="A68" s="2676"/>
      <c r="B68" s="1912"/>
      <c r="C68" s="1912"/>
      <c r="D68" s="2758"/>
      <c r="E68" s="2677"/>
      <c r="F68" s="2726"/>
      <c r="G68" s="2690"/>
      <c r="H68" s="2689"/>
      <c r="I68" s="2691"/>
      <c r="J68" s="2695"/>
      <c r="K68" s="2687"/>
      <c r="L68" s="2685"/>
      <c r="M68" s="2712"/>
      <c r="N68" s="2730"/>
      <c r="O68" s="2731"/>
      <c r="P68" s="2677"/>
      <c r="V68" s="158"/>
      <c r="W68" s="101"/>
      <c r="X68" s="52"/>
      <c r="Y68" s="101"/>
      <c r="Z68" s="126"/>
      <c r="AA68" s="101"/>
      <c r="AB68" s="101"/>
      <c r="AC68" s="39"/>
      <c r="AD68" s="406"/>
      <c r="AE68" s="428"/>
      <c r="AF68" s="439"/>
      <c r="AG68" s="661"/>
      <c r="AH68" s="610"/>
      <c r="AI68" s="3080"/>
      <c r="AJ68" s="2008"/>
      <c r="AK68" s="2009"/>
      <c r="AL68" s="602"/>
      <c r="AM68" s="460"/>
      <c r="AN68" s="1967" t="str">
        <f>IF(K68="", "", _xlfn.NUMBERVALUE(K68)/ IF( $D$8, DebtOverview!fxVal_normal, 1))</f>
        <v/>
      </c>
      <c r="AO68" s="465"/>
      <c r="AP68" s="2273" t="str">
        <f t="shared" si="2"/>
        <v/>
      </c>
      <c r="AQ68" s="639"/>
      <c r="AR68" s="505"/>
      <c r="AS68" s="501"/>
      <c r="AT68" s="448"/>
      <c r="AU68" s="429"/>
      <c r="AV68" s="432"/>
      <c r="AX68" s="1080"/>
      <c r="AY68" s="2726"/>
      <c r="AZ68" s="2818"/>
      <c r="BA68" s="2826"/>
      <c r="BB68" s="2819"/>
      <c r="BC68" s="2825"/>
      <c r="BD68" s="2822"/>
      <c r="BE68" s="2823"/>
      <c r="BF68" s="2685"/>
      <c r="BG68" s="2690"/>
      <c r="BH68" s="1080"/>
      <c r="BI68" s="2778"/>
      <c r="BJ68" s="2913"/>
      <c r="BK68" s="2924"/>
      <c r="BL68" s="2913"/>
      <c r="BM68" s="2912"/>
      <c r="BN68" s="2911"/>
      <c r="BO68" s="2914"/>
      <c r="BP68" s="2910"/>
      <c r="BQ68" s="2910"/>
      <c r="BR68" s="2910"/>
      <c r="BS68" s="2910"/>
      <c r="BT68" s="2910"/>
      <c r="BU68" s="2910"/>
      <c r="BV68" s="2910"/>
      <c r="BW68" s="2769"/>
      <c r="BX68" s="2769"/>
      <c r="BY68" s="2769"/>
      <c r="BZ68" s="2953"/>
      <c r="CA68" s="2769"/>
      <c r="CB68" s="2769"/>
      <c r="CC68" s="2769"/>
      <c r="CD68" s="2769"/>
      <c r="CE68" s="2769"/>
    </row>
    <row r="69" spans="1:83" ht="16.5" customHeight="1">
      <c r="A69" s="2676"/>
      <c r="B69" s="2670"/>
      <c r="C69" s="1913"/>
      <c r="D69" s="2752"/>
      <c r="E69" s="2677"/>
      <c r="F69" s="2726"/>
      <c r="G69" s="2689"/>
      <c r="H69" s="2689"/>
      <c r="I69" s="2689"/>
      <c r="J69" s="2689"/>
      <c r="K69" s="2687"/>
      <c r="L69" s="2685"/>
      <c r="M69" s="2712"/>
      <c r="N69" s="2713"/>
      <c r="O69" s="2717"/>
      <c r="P69" s="2677"/>
      <c r="V69" s="158"/>
      <c r="W69" s="101"/>
      <c r="X69" s="52"/>
      <c r="Y69" s="101"/>
      <c r="Z69" s="126"/>
      <c r="AA69" s="101"/>
      <c r="AB69" s="101"/>
      <c r="AC69" s="39"/>
      <c r="AD69" s="406"/>
      <c r="AE69" s="428"/>
      <c r="AF69" s="439"/>
      <c r="AG69" s="661"/>
      <c r="AH69" s="610"/>
      <c r="AI69" s="608"/>
      <c r="AJ69" s="2010"/>
      <c r="AK69" s="2010"/>
      <c r="AL69" s="466"/>
      <c r="AM69" s="467"/>
      <c r="AN69" s="1533" cm="1">
        <f t="array" ref="AN69">IF(N(AN55)=0,0, IFERROR(SUM(_xlfn._xlws.FILTER(AN58:AN68,AP58:AP68&gt;val_asOfDate)),0))</f>
        <v>511</v>
      </c>
      <c r="AO69" s="469"/>
      <c r="AP69" s="468"/>
      <c r="AQ69" s="468"/>
      <c r="AR69" s="506"/>
      <c r="AS69" s="470"/>
      <c r="AT69" s="448"/>
      <c r="AU69" s="429"/>
      <c r="AV69" s="432"/>
      <c r="AX69" s="1080"/>
      <c r="AY69" s="2726"/>
      <c r="AZ69" s="2817"/>
      <c r="BA69" s="2817"/>
      <c r="BB69" s="2817"/>
      <c r="BC69" s="2817"/>
      <c r="BD69" s="2806"/>
      <c r="BE69" s="2807"/>
      <c r="BF69" s="2685"/>
      <c r="BG69" s="2689"/>
      <c r="BH69" s="1080"/>
      <c r="BI69" s="2778"/>
      <c r="BJ69" s="2913"/>
      <c r="BK69" s="2924"/>
      <c r="BL69" s="2913"/>
      <c r="BM69" s="2912"/>
      <c r="BN69" s="2911"/>
      <c r="BO69" s="2914"/>
      <c r="BP69" s="2910"/>
      <c r="BQ69" s="2910"/>
      <c r="BR69" s="2910"/>
      <c r="BS69" s="2910"/>
      <c r="BT69" s="2910"/>
      <c r="BU69" s="2910"/>
      <c r="BV69" s="2910"/>
      <c r="BW69" s="2769"/>
      <c r="BX69" s="2769"/>
      <c r="BY69" s="2769"/>
      <c r="BZ69" s="2953"/>
      <c r="CA69" s="2769"/>
      <c r="CB69" s="2769"/>
      <c r="CC69" s="2769"/>
      <c r="CD69" s="2769"/>
      <c r="CE69" s="2769"/>
    </row>
    <row r="70" spans="1:83">
      <c r="A70" s="2676" t="s">
        <v>22</v>
      </c>
      <c r="B70" s="2670"/>
      <c r="C70" s="1913"/>
      <c r="D70" s="2752"/>
      <c r="E70" s="2677"/>
      <c r="F70" s="2726"/>
      <c r="G70" s="2689"/>
      <c r="H70" s="2689"/>
      <c r="I70" s="2689"/>
      <c r="J70" s="2689"/>
      <c r="K70" s="2687"/>
      <c r="L70" s="2685"/>
      <c r="M70" s="2712"/>
      <c r="N70" s="2713"/>
      <c r="O70" s="2717"/>
      <c r="P70" s="2677"/>
      <c r="V70" s="158"/>
      <c r="W70" s="101"/>
      <c r="X70" s="52"/>
      <c r="Y70" s="101"/>
      <c r="Z70" s="126"/>
      <c r="AA70" s="101"/>
      <c r="AB70" s="101"/>
      <c r="AC70" s="39"/>
      <c r="AD70" s="406"/>
      <c r="AE70" s="428"/>
      <c r="AF70" s="439"/>
      <c r="AG70" s="661"/>
      <c r="AH70" s="453"/>
      <c r="AI70" s="475"/>
      <c r="AJ70" s="2011"/>
      <c r="AK70" s="2011"/>
      <c r="AL70" s="475"/>
      <c r="AM70" s="429"/>
      <c r="AN70" s="1975"/>
      <c r="AO70" s="476"/>
      <c r="AP70" s="477"/>
      <c r="AQ70" s="477"/>
      <c r="AR70" s="478"/>
      <c r="AS70" s="479"/>
      <c r="AT70" s="480"/>
      <c r="AU70" s="429"/>
      <c r="AV70" s="432"/>
      <c r="AX70" s="1080"/>
      <c r="AY70" s="2726"/>
      <c r="AZ70" s="2817"/>
      <c r="BA70" s="2817"/>
      <c r="BB70" s="2817"/>
      <c r="BC70" s="2817"/>
      <c r="BD70" s="2806"/>
      <c r="BE70" s="2807"/>
      <c r="BF70" s="2685"/>
      <c r="BG70" s="2689"/>
      <c r="BH70" s="1080"/>
      <c r="BI70" s="2778"/>
      <c r="BJ70" s="2888"/>
      <c r="BK70" s="2925"/>
      <c r="BL70" s="2888"/>
      <c r="BM70" s="2899"/>
      <c r="BN70" s="2872"/>
      <c r="BO70" s="2889"/>
      <c r="BP70" s="2808"/>
      <c r="BQ70" s="2808"/>
      <c r="BR70" s="2808"/>
      <c r="BS70" s="2808"/>
      <c r="BT70" s="2808"/>
      <c r="BU70" s="2808"/>
      <c r="BV70" s="2808"/>
      <c r="BW70" s="2690"/>
      <c r="BX70" s="2690"/>
      <c r="BY70" s="2690"/>
      <c r="BZ70" s="2694"/>
      <c r="CA70" s="2690"/>
      <c r="CB70" s="2690"/>
      <c r="CC70" s="2690"/>
      <c r="CD70" s="2690"/>
      <c r="CE70" s="2690"/>
    </row>
    <row r="71" spans="1:83" ht="18">
      <c r="A71" s="2676"/>
      <c r="B71" s="2787" t="s">
        <v>1875</v>
      </c>
      <c r="C71" s="1912" t="s">
        <v>435</v>
      </c>
      <c r="D71" s="2943" t="e" cm="1">
        <f t="array" aca="1" ref="D71" ca="1">_xldudf_CX_GET(CX_ENTITY, fx_attrConverter(C71), val_asOfDate, "As of", ,fx_scenarioConverter( "Actual"))</f>
        <v>#NAME?</v>
      </c>
      <c r="E71" s="2677"/>
      <c r="F71" s="2726"/>
      <c r="G71" s="2741" t="s">
        <v>1784</v>
      </c>
      <c r="H71" s="2742" t="s">
        <v>431</v>
      </c>
      <c r="I71" s="2742" t="s">
        <v>1785</v>
      </c>
      <c r="J71" s="2743" t="s">
        <v>31</v>
      </c>
      <c r="K71" s="2744" t="s">
        <v>1786</v>
      </c>
      <c r="L71" s="2745" t="s">
        <v>268</v>
      </c>
      <c r="M71" s="2668"/>
      <c r="N71" s="2747" t="s">
        <v>1787</v>
      </c>
      <c r="O71" s="2748" t="s">
        <v>1869</v>
      </c>
      <c r="P71" s="2677"/>
      <c r="V71" s="1245"/>
      <c r="W71" s="101"/>
      <c r="X71" s="52"/>
      <c r="Y71" s="101"/>
      <c r="Z71" s="126"/>
      <c r="AA71" s="101"/>
      <c r="AB71" s="101"/>
      <c r="AC71" s="39"/>
      <c r="AD71" s="406"/>
      <c r="AE71" s="428"/>
      <c r="AF71" s="439"/>
      <c r="AG71" s="661"/>
      <c r="AH71" s="453"/>
      <c r="AI71" s="595">
        <f>BS!$Y$34</f>
        <v>2</v>
      </c>
      <c r="AJ71" s="2005"/>
      <c r="AK71" s="2005"/>
      <c r="AL71" s="595"/>
      <c r="AM71" s="596"/>
      <c r="AN71" s="1973" cm="1">
        <f t="array" ref="AN71">ABS(N(_xlfn.XLOOKUP(C71,BS!$B$19:$B$50,_xlfn.XLOOKUP($AN$5,_xlfn.ANCHORARRAY(BS!$AD$11),BS!$AD$19:$BN$50))))*fxVal_normal/$C$8</f>
        <v>1</v>
      </c>
      <c r="AO71" s="2870">
        <f>IF(BG74,0,IF(BG76,1,-1))</f>
        <v>-1</v>
      </c>
      <c r="AP71" s="2272">
        <f>$AN$5</f>
        <v>46022</v>
      </c>
      <c r="AQ71" s="2870">
        <f>IF(BG74,0,IF(BG75,1,-1))</f>
        <v>1</v>
      </c>
      <c r="AR71" s="690" t="str">
        <f>IF(N(AN71=0),"n/a",AR74)</f>
        <v>n/a</v>
      </c>
      <c r="AS71" s="598"/>
      <c r="AT71" s="448"/>
      <c r="AU71" s="455"/>
      <c r="AV71" s="432"/>
      <c r="AX71" s="1080"/>
      <c r="AY71" s="2726"/>
      <c r="AZ71" s="2805"/>
      <c r="BA71" s="2812"/>
      <c r="BB71" s="2812"/>
      <c r="BC71" s="2813"/>
      <c r="BD71" s="2814"/>
      <c r="BE71" s="2807"/>
      <c r="BF71" s="2745"/>
      <c r="BG71" s="2741"/>
      <c r="BH71" s="1080"/>
      <c r="BI71" s="2778"/>
      <c r="BJ71" s="2888"/>
      <c r="BK71" s="2925"/>
      <c r="BL71" s="2888"/>
      <c r="BM71" s="2899"/>
      <c r="BN71" s="2872"/>
      <c r="BO71" s="2889"/>
      <c r="BP71" s="2808"/>
      <c r="BQ71" s="2808"/>
      <c r="BR71" s="2808"/>
      <c r="BS71" s="2808"/>
      <c r="BT71" s="2808"/>
      <c r="BU71" s="2808"/>
      <c r="BV71" s="2808"/>
      <c r="BW71" s="2690"/>
      <c r="BX71" s="2690"/>
      <c r="BY71" s="2690"/>
      <c r="BZ71" s="2694"/>
      <c r="CA71" s="2690"/>
      <c r="CB71" s="2690"/>
      <c r="CC71" s="2690"/>
      <c r="CD71" s="2690"/>
      <c r="CE71" s="2690"/>
    </row>
    <row r="72" spans="1:83" ht="21" customHeight="1">
      <c r="A72" s="2676"/>
      <c r="B72" s="2787"/>
      <c r="C72" s="1677"/>
      <c r="D72" s="2752"/>
      <c r="E72" s="2677"/>
      <c r="F72" s="2726"/>
      <c r="G72" s="2684"/>
      <c r="H72" s="2684"/>
      <c r="I72" s="2684"/>
      <c r="J72" s="2684"/>
      <c r="K72" s="2687"/>
      <c r="L72" s="2685"/>
      <c r="M72" s="2715"/>
      <c r="N72" s="2720"/>
      <c r="O72" s="2721"/>
      <c r="P72" s="2677"/>
      <c r="V72" s="158"/>
      <c r="W72" s="101"/>
      <c r="X72" s="52"/>
      <c r="Y72" s="101"/>
      <c r="Z72" s="126"/>
      <c r="AA72" s="101"/>
      <c r="AB72" s="101"/>
      <c r="AC72" s="39"/>
      <c r="AD72" s="406"/>
      <c r="AE72" s="2654"/>
      <c r="AF72" s="439"/>
      <c r="AG72" s="660"/>
      <c r="AH72" s="609"/>
      <c r="AI72" s="607"/>
      <c r="AJ72" s="2007"/>
      <c r="AK72" s="2007"/>
      <c r="AL72" s="456"/>
      <c r="AM72" s="457"/>
      <c r="AN72" s="1531"/>
      <c r="AO72" s="457"/>
      <c r="AP72" s="457"/>
      <c r="AQ72" s="458"/>
      <c r="AR72" s="458"/>
      <c r="AS72" s="499"/>
      <c r="AT72" s="448"/>
      <c r="AU72" s="2655"/>
      <c r="AV72" s="2656"/>
      <c r="AX72" s="1080"/>
      <c r="AY72" s="2726"/>
      <c r="AZ72" s="2804"/>
      <c r="BA72" s="2804"/>
      <c r="BB72" s="2804"/>
      <c r="BC72" s="2804"/>
      <c r="BD72" s="2806"/>
      <c r="BE72" s="2807"/>
      <c r="BF72" s="2685"/>
      <c r="BG72" s="2684"/>
      <c r="BH72" s="1080"/>
      <c r="BI72" s="2778"/>
      <c r="BJ72" s="2888"/>
      <c r="BK72" s="2925"/>
      <c r="BL72" s="2888"/>
      <c r="BM72" s="2899"/>
      <c r="BN72" s="2872"/>
      <c r="BO72" s="2889"/>
      <c r="BP72" s="2808"/>
      <c r="BQ72" s="2808"/>
      <c r="BR72" s="2808"/>
      <c r="BS72" s="2808"/>
      <c r="BT72" s="2808"/>
      <c r="BU72" s="2808"/>
      <c r="BV72" s="2808"/>
      <c r="BW72" s="2690"/>
      <c r="BX72" s="2690"/>
      <c r="BY72" s="2690"/>
      <c r="BZ72" s="2694"/>
      <c r="CA72" s="2690"/>
      <c r="CB72" s="2690"/>
      <c r="CC72" s="2690"/>
      <c r="CD72" s="2690"/>
      <c r="CE72" s="2690"/>
    </row>
    <row r="73" spans="1:83" ht="20.25" customHeight="1">
      <c r="A73" s="2676"/>
      <c r="B73" s="2787" t="s">
        <v>1876</v>
      </c>
      <c r="C73" s="1914"/>
      <c r="D73" s="2757"/>
      <c r="E73" s="2677"/>
      <c r="F73" s="2726"/>
      <c r="G73" s="2696"/>
      <c r="H73" s="2691"/>
      <c r="I73" s="2691"/>
      <c r="J73" s="2695"/>
      <c r="K73" s="2687"/>
      <c r="L73" s="2685"/>
      <c r="M73" s="2712"/>
      <c r="N73" s="2716"/>
      <c r="O73" s="2717"/>
      <c r="P73" s="2677"/>
      <c r="V73" s="158"/>
      <c r="W73" s="101"/>
      <c r="X73" s="52"/>
      <c r="Y73" s="101"/>
      <c r="Z73" s="126"/>
      <c r="AA73" s="101"/>
      <c r="AB73" s="101"/>
      <c r="AC73" s="39"/>
      <c r="AD73" s="406"/>
      <c r="AE73" s="428"/>
      <c r="AF73" s="439"/>
      <c r="AG73" s="661"/>
      <c r="AH73" s="610"/>
      <c r="AI73" s="3080"/>
      <c r="AJ73" s="2008"/>
      <c r="AK73" s="2009"/>
      <c r="AL73" s="602"/>
      <c r="AM73" s="460"/>
      <c r="AN73" s="1535" t="s">
        <v>1791</v>
      </c>
      <c r="AO73" s="458"/>
      <c r="AP73" s="458" t="s">
        <v>1792</v>
      </c>
      <c r="AQ73" s="502"/>
      <c r="AR73" s="507" t="s">
        <v>1789</v>
      </c>
      <c r="AS73" s="500"/>
      <c r="AT73" s="448"/>
      <c r="AU73" s="429"/>
      <c r="AV73" s="432"/>
      <c r="AX73" s="1080"/>
      <c r="AY73" s="2726"/>
      <c r="AZ73" s="2805" t="s">
        <v>1784</v>
      </c>
      <c r="BA73" s="2812" t="s">
        <v>431</v>
      </c>
      <c r="BB73" s="2812" t="s">
        <v>1785</v>
      </c>
      <c r="BC73" s="2813" t="s">
        <v>31</v>
      </c>
      <c r="BD73" s="2814" t="s">
        <v>1786</v>
      </c>
      <c r="BE73" s="2807" t="s">
        <v>268</v>
      </c>
      <c r="BF73" s="2780"/>
      <c r="BG73" s="2781"/>
      <c r="BH73" s="1080"/>
      <c r="BI73" s="2778"/>
      <c r="BJ73" s="2888"/>
      <c r="BK73" s="2925"/>
      <c r="BL73" s="2888"/>
      <c r="BM73" s="2899"/>
      <c r="BN73" s="2872"/>
      <c r="BO73" s="2889"/>
      <c r="BP73" s="2808"/>
      <c r="BQ73" s="2808"/>
      <c r="BR73" s="2808"/>
      <c r="BS73" s="2808"/>
      <c r="BT73" s="2808"/>
      <c r="BU73" s="2808"/>
      <c r="BV73" s="2808"/>
      <c r="BW73" s="2690"/>
      <c r="BX73" s="2690"/>
      <c r="BY73" s="2690"/>
      <c r="BZ73" s="2694"/>
      <c r="CA73" s="2690"/>
      <c r="CB73" s="2690"/>
      <c r="CC73" s="2690"/>
      <c r="CD73" s="2690"/>
      <c r="CE73" s="2690"/>
    </row>
    <row r="74" spans="1:83" ht="24.75" customHeight="1">
      <c r="A74" s="2676"/>
      <c r="B74" s="2670" t="s">
        <v>1879</v>
      </c>
      <c r="C74" s="1912" t="s">
        <v>1798</v>
      </c>
      <c r="D74" s="2758" t="e" cm="1">
        <f t="array" aca="1" ref="D74" ca="1">_xldudf_CX_GET(CX_ENTITY, fx_attrConverter(C74), val_asOfDate)</f>
        <v>#NAME?</v>
      </c>
      <c r="E74" s="2677"/>
      <c r="F74" s="2726"/>
      <c r="G74" s="2690" t="e" cm="1">
        <f t="array" aca="1" ref="G74" ca="1">IF(D74="", "", _xlfn.TEXTSPLIT(D74, "|", "¶", FALSE))</f>
        <v>#NAME?</v>
      </c>
      <c r="H74" s="2691"/>
      <c r="I74" s="2691"/>
      <c r="J74" s="2695"/>
      <c r="K74" s="2687"/>
      <c r="L74" s="2685"/>
      <c r="M74" s="2712"/>
      <c r="N74" s="2735" t="e" cm="1" vm="10">
        <f t="array" ref="N74">_xlfn.LET( _xlpm.cf, AN74:AN84,
_xlpm.res, _xlfn.BYROW( _xlpm.cf, _xlfn.LAMBDA(_xlpm.x, IF( AND(ISNUMBER(_xlpm.x),ISERROR(_xlpm.x) = FALSE), _xlpm.x / SUM(_xlpm.cf),""))),
_xlfn._xlws.FILTER(_xlpm.res, _xlpm.res &lt;&gt; ""))</f>
        <v>#VALUE!</v>
      </c>
      <c r="O74" s="2736" t="e" cm="1" vm="10">
        <f t="array" ref="O74">_xlfn.LET( _xlpm.repay,_xlfn.ANCHORARRAY( N74),
_xlpm.date, AP74:AP84,
_xlpm.date_, _xlfn._xlws.FILTER( _xlpm.date, _xlpm.date &lt;&gt; ""),
IF((_xlpm.date_&gt; val_asOfDate),
DATEDIF(val_asOfDate,_xlpm.date_,"M")/12,0))</f>
        <v>#VALUE!</v>
      </c>
      <c r="P74" s="2677"/>
      <c r="V74" s="158"/>
      <c r="W74" s="2"/>
      <c r="X74" s="52"/>
      <c r="Y74" s="2"/>
      <c r="Z74" s="539"/>
      <c r="AA74" s="2"/>
      <c r="AB74" s="2"/>
      <c r="AC74" s="39"/>
      <c r="AD74" s="406"/>
      <c r="AE74" s="428"/>
      <c r="AF74" s="439"/>
      <c r="AG74" s="661"/>
      <c r="AH74" s="610"/>
      <c r="AI74" s="3080"/>
      <c r="AJ74" s="2008"/>
      <c r="AK74" s="2009"/>
      <c r="AL74" s="602"/>
      <c r="AM74" s="460"/>
      <c r="AN74" s="1967"/>
      <c r="AO74" s="465"/>
      <c r="AP74" s="2273"/>
      <c r="AQ74" s="639"/>
      <c r="AR74" s="3082" t="str">
        <f>IFERROR(SUMPRODUCT(_xlfn.ANCHORARRAY(N74),_xlfn.ANCHORARRAY(O74)),"n/a")</f>
        <v>n/a</v>
      </c>
      <c r="AS74" s="501"/>
      <c r="AT74" s="448"/>
      <c r="AU74" s="429"/>
      <c r="AV74" s="432"/>
      <c r="AX74" s="1080"/>
      <c r="AY74" s="2726"/>
      <c r="AZ74" s="2818" t="e" cm="1" vm="10">
        <f t="array" ref="AZ74">_xlfn.LET(
_xlpm._amt, AN74:AN84, _xlpm._dates,AP74:AP84,
_xlpm.attribute, C74,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74" s="2819"/>
      <c r="BB74" s="2819"/>
      <c r="BC74" s="2825"/>
      <c r="BD74" s="2822"/>
      <c r="BE74" s="2823"/>
      <c r="BF74" s="2685" t="s">
        <v>1956</v>
      </c>
      <c r="BG74" s="2694" t="b" cm="1">
        <f t="array" ref="BG74">AND(OR(AND((AN74:AP84=0),AND(AN74:AP84="")),AN71=0))</f>
        <v>0</v>
      </c>
      <c r="BH74" s="1080"/>
      <c r="BI74" s="2778"/>
      <c r="BJ74" s="2888"/>
      <c r="BK74" s="2925"/>
      <c r="BL74" s="2888"/>
      <c r="BM74" s="2899"/>
      <c r="BN74" s="2872"/>
      <c r="BO74" s="2889"/>
      <c r="BP74" s="2808"/>
      <c r="BQ74" s="2808"/>
      <c r="BR74" s="2808"/>
      <c r="BS74" s="2808"/>
      <c r="BT74" s="2808"/>
      <c r="BU74" s="2808"/>
      <c r="BV74" s="2808"/>
      <c r="BW74" s="2690"/>
      <c r="BX74" s="2690"/>
      <c r="BY74" s="2690"/>
      <c r="BZ74" s="2694"/>
      <c r="CA74" s="2690"/>
      <c r="CB74" s="2690"/>
      <c r="CC74" s="2690"/>
      <c r="CD74" s="2690"/>
      <c r="CE74" s="2690"/>
    </row>
    <row r="75" spans="1:83" ht="24.75" customHeight="1">
      <c r="A75" s="2676"/>
      <c r="B75" s="2670" t="s">
        <v>1870</v>
      </c>
      <c r="C75" s="1912" t="s">
        <v>1798</v>
      </c>
      <c r="D75" s="2758" t="str">
        <f>IF(D76, _xlfn.TEXTJOIN("¶", FALSE, _xlfn.BYROW(_xlfn.ANCHORARRAY(AZ74),_xlfn.LAMBDA(_xlpm.row,_xlfn.TEXTJOIN("|",FALSE,_xlpm.row)))),"")</f>
        <v/>
      </c>
      <c r="E75" s="2677"/>
      <c r="F75" s="2726"/>
      <c r="G75" s="2690"/>
      <c r="H75" s="2689"/>
      <c r="I75" s="2691"/>
      <c r="J75" s="2695"/>
      <c r="K75" s="2687"/>
      <c r="L75" s="2685"/>
      <c r="M75" s="2712"/>
      <c r="N75" s="2730"/>
      <c r="O75" s="2731"/>
      <c r="P75" s="2677"/>
      <c r="V75" s="158"/>
      <c r="W75" s="101"/>
      <c r="X75" s="52"/>
      <c r="Y75" s="101"/>
      <c r="Z75" s="126"/>
      <c r="AA75" s="101"/>
      <c r="AB75" s="101"/>
      <c r="AC75" s="39"/>
      <c r="AD75" s="406"/>
      <c r="AE75" s="428"/>
      <c r="AF75" s="439"/>
      <c r="AG75" s="661"/>
      <c r="AH75" s="610"/>
      <c r="AI75" s="3080"/>
      <c r="AJ75" s="2008"/>
      <c r="AK75" s="2009"/>
      <c r="AL75" s="602"/>
      <c r="AM75" s="460"/>
      <c r="AN75" s="1967"/>
      <c r="AO75" s="465"/>
      <c r="AP75" s="2273"/>
      <c r="AQ75" s="639"/>
      <c r="AR75" s="3083"/>
      <c r="AS75" s="501"/>
      <c r="AT75" s="448"/>
      <c r="AU75" s="429"/>
      <c r="AV75" s="432"/>
      <c r="AX75" s="1080"/>
      <c r="AY75" s="2726"/>
      <c r="AZ75" s="2818"/>
      <c r="BA75" s="2826"/>
      <c r="BB75" s="2819"/>
      <c r="BC75" s="2825"/>
      <c r="BD75" s="2822"/>
      <c r="BE75" s="2823"/>
      <c r="BF75" s="2685" t="s">
        <v>1954</v>
      </c>
      <c r="BG75" s="2690" t="b">
        <f>ROWS(_xlfn.ANCHORARRAY(N74)) = ROWS(_xlfn.ANCHORARRAY(O74))</f>
        <v>1</v>
      </c>
      <c r="BH75" s="1080"/>
      <c r="BI75" s="2778"/>
      <c r="BJ75" s="2888"/>
      <c r="BK75" s="2925"/>
      <c r="BL75" s="2888"/>
      <c r="BM75" s="2899"/>
      <c r="BN75" s="2872"/>
      <c r="BO75" s="2889"/>
      <c r="BP75" s="2808"/>
      <c r="BQ75" s="2808"/>
      <c r="BR75" s="2808"/>
      <c r="BS75" s="2808"/>
      <c r="BT75" s="2808"/>
      <c r="BU75" s="2808"/>
      <c r="BV75" s="2808"/>
      <c r="BW75" s="2690"/>
      <c r="BX75" s="2690"/>
      <c r="BY75" s="2690"/>
      <c r="BZ75" s="2694"/>
      <c r="CA75" s="2690"/>
      <c r="CB75" s="2690"/>
      <c r="CC75" s="2690"/>
      <c r="CD75" s="2690"/>
      <c r="CE75" s="2690"/>
    </row>
    <row r="76" spans="1:83" ht="24.75" customHeight="1">
      <c r="A76" s="2676"/>
      <c r="B76" s="2670" t="s">
        <v>1864</v>
      </c>
      <c r="C76" s="1912" t="s">
        <v>1798</v>
      </c>
      <c r="D76" s="2755" t="b" cm="1">
        <f t="array" ref="D76">IF(ISERROR(AZ74),FALSE,OR(AZ74:BE74&lt;&gt;""))</f>
        <v>0</v>
      </c>
      <c r="E76" s="2677"/>
      <c r="F76" s="2726"/>
      <c r="G76" s="2690"/>
      <c r="H76" s="2689"/>
      <c r="I76" s="2691"/>
      <c r="J76" s="2695"/>
      <c r="K76" s="2687"/>
      <c r="L76" s="2685"/>
      <c r="M76" s="2712"/>
      <c r="N76" s="2730"/>
      <c r="O76" s="2731"/>
      <c r="P76" s="2677"/>
      <c r="V76" s="158"/>
      <c r="W76" s="101"/>
      <c r="X76" s="52"/>
      <c r="Y76" s="101"/>
      <c r="Z76" s="126"/>
      <c r="AA76" s="101"/>
      <c r="AB76" s="101"/>
      <c r="AC76" s="39"/>
      <c r="AD76" s="406"/>
      <c r="AE76" s="428"/>
      <c r="AF76" s="439"/>
      <c r="AG76" s="661"/>
      <c r="AH76" s="610"/>
      <c r="AI76" s="3080"/>
      <c r="AJ76" s="2008"/>
      <c r="AK76" s="2009"/>
      <c r="AL76" s="602"/>
      <c r="AM76" s="460"/>
      <c r="AN76" s="1967" t="str">
        <f>IF(K76="", "", _xlfn.NUMBERVALUE(K76)/ IF( $D$8, DebtOverview!fxVal_normal, 1))</f>
        <v/>
      </c>
      <c r="AO76" s="465"/>
      <c r="AP76" s="2273"/>
      <c r="AQ76" s="639"/>
      <c r="AR76" s="3083"/>
      <c r="AS76" s="501"/>
      <c r="AT76" s="448"/>
      <c r="AU76" s="429"/>
      <c r="AV76" s="432"/>
      <c r="AX76" s="1080"/>
      <c r="AY76" s="2726"/>
      <c r="AZ76" s="2818"/>
      <c r="BA76" s="2826"/>
      <c r="BB76" s="2819"/>
      <c r="BC76" s="2825"/>
      <c r="BD76" s="2822"/>
      <c r="BE76" s="2823"/>
      <c r="BF76" s="2685" t="s">
        <v>1955</v>
      </c>
      <c r="BG76" s="2690" t="b" cm="1">
        <f t="array" ref="BG76">ABS(SUM(_xlfn._xlws.FILTER(AN74:AN84,AP74:AP84&gt;= val_asOfDate))-AN71)&lt;1</f>
        <v>0</v>
      </c>
      <c r="BH76" s="1080"/>
      <c r="BI76" s="2778"/>
      <c r="BJ76" s="2888"/>
      <c r="BK76" s="2925"/>
      <c r="BL76" s="2888"/>
      <c r="BM76" s="2899"/>
      <c r="BN76" s="2872"/>
      <c r="BO76" s="2889"/>
      <c r="BP76" s="2808"/>
      <c r="BQ76" s="2808"/>
      <c r="BR76" s="2808"/>
      <c r="BS76" s="2808"/>
      <c r="BT76" s="2808"/>
      <c r="BU76" s="2808"/>
      <c r="BV76" s="2808"/>
      <c r="BW76" s="2690"/>
      <c r="BX76" s="2690"/>
      <c r="BY76" s="2690"/>
      <c r="BZ76" s="2694"/>
      <c r="CA76" s="2690"/>
      <c r="CB76" s="2690"/>
      <c r="CC76" s="2690"/>
      <c r="CD76" s="2690"/>
      <c r="CE76" s="2690"/>
    </row>
    <row r="77" spans="1:83" ht="24.75" customHeight="1">
      <c r="A77" s="2676"/>
      <c r="B77" s="2670" t="s">
        <v>1867</v>
      </c>
      <c r="C77" s="1912" t="s">
        <v>1798</v>
      </c>
      <c r="D77" s="2755" t="str" cm="1">
        <f t="array" ref="D77">IF(D76, _xldudf_CX_PUSH(D75, CX_ENTITY, fx_attrConverter(C74), val_asOfDate), "No Push")</f>
        <v>No Push</v>
      </c>
      <c r="E77" s="2677"/>
      <c r="F77" s="2726"/>
      <c r="G77" s="2690"/>
      <c r="H77" s="2689"/>
      <c r="I77" s="2691"/>
      <c r="J77" s="2695"/>
      <c r="K77" s="2687"/>
      <c r="L77" s="2685"/>
      <c r="M77" s="2712"/>
      <c r="N77" s="2730"/>
      <c r="O77" s="2732"/>
      <c r="P77" s="2677"/>
      <c r="V77" s="158"/>
      <c r="W77" s="101"/>
      <c r="X77" s="52"/>
      <c r="Y77" s="101"/>
      <c r="Z77" s="126"/>
      <c r="AA77" s="101"/>
      <c r="AB77" s="101"/>
      <c r="AC77" s="39"/>
      <c r="AD77" s="406"/>
      <c r="AE77" s="428"/>
      <c r="AF77" s="439"/>
      <c r="AG77" s="661"/>
      <c r="AH77" s="610"/>
      <c r="AI77" s="3080"/>
      <c r="AJ77" s="2008"/>
      <c r="AK77" s="2009"/>
      <c r="AL77" s="602"/>
      <c r="AM77" s="460"/>
      <c r="AN77" s="1967" t="str">
        <f>IF(K77="", "", _xlfn.NUMBERVALUE(K77)/ IF( $D$8, DebtOverview!fxVal_normal, 1))</f>
        <v/>
      </c>
      <c r="AO77" s="465"/>
      <c r="AP77" s="2273" t="str">
        <f t="shared" ref="AP77:AP84" si="3">IF(L77="", "", DATEVALUE(TEXT(VALUE(L77), "mmm-yyyy")))</f>
        <v/>
      </c>
      <c r="AQ77" s="639"/>
      <c r="AR77" s="3083"/>
      <c r="AS77" s="501"/>
      <c r="AT77" s="448"/>
      <c r="AU77" s="429"/>
      <c r="AV77" s="432"/>
      <c r="AX77" s="1080"/>
      <c r="AY77" s="2726"/>
      <c r="AZ77" s="2818"/>
      <c r="BA77" s="2826"/>
      <c r="BB77" s="2819"/>
      <c r="BC77" s="2825"/>
      <c r="BD77" s="2822"/>
      <c r="BE77" s="2823"/>
      <c r="BF77" s="2685"/>
      <c r="BG77" s="2690"/>
      <c r="BH77" s="1080"/>
      <c r="BI77" s="2778"/>
      <c r="BJ77" s="2888"/>
      <c r="BK77" s="2925"/>
      <c r="BL77" s="2888"/>
      <c r="BM77" s="2899"/>
      <c r="BN77" s="2872"/>
      <c r="BO77" s="2889"/>
      <c r="BP77" s="2808"/>
      <c r="BQ77" s="2808"/>
      <c r="BR77" s="2808"/>
      <c r="BS77" s="2808"/>
      <c r="BT77" s="2808"/>
      <c r="BU77" s="2808"/>
      <c r="BV77" s="2808"/>
    </row>
    <row r="78" spans="1:83" ht="24.75" customHeight="1">
      <c r="A78" s="2676"/>
      <c r="B78" s="2670" t="s">
        <v>1867</v>
      </c>
      <c r="C78" s="1912" t="s">
        <v>1798</v>
      </c>
      <c r="D78" s="2755" t="str" cm="1">
        <f t="array" ref="D78">IF(D76, _xldudf_CX_PUSH(D75, CX_ENTITY, fx_attrConverter(C74), EOMONTH(val_asOfDate,3)), "No Push")</f>
        <v>No Push</v>
      </c>
      <c r="E78" s="2677"/>
      <c r="F78" s="2726"/>
      <c r="G78" s="2690"/>
      <c r="H78" s="2689"/>
      <c r="I78" s="2691"/>
      <c r="J78" s="2695"/>
      <c r="K78" s="2687"/>
      <c r="L78" s="2685"/>
      <c r="M78" s="2712"/>
      <c r="N78" s="2730"/>
      <c r="O78" s="2732"/>
      <c r="P78" s="2677"/>
      <c r="V78" s="158"/>
      <c r="W78" s="101"/>
      <c r="X78" s="52"/>
      <c r="Y78" s="101"/>
      <c r="Z78" s="126"/>
      <c r="AA78" s="101"/>
      <c r="AB78" s="101"/>
      <c r="AC78" s="39"/>
      <c r="AD78" s="406"/>
      <c r="AE78" s="428"/>
      <c r="AF78" s="439"/>
      <c r="AG78" s="661"/>
      <c r="AH78" s="610"/>
      <c r="AI78" s="3080"/>
      <c r="AJ78" s="2008"/>
      <c r="AK78" s="2009"/>
      <c r="AL78" s="602"/>
      <c r="AM78" s="460"/>
      <c r="AN78" s="1967" t="str">
        <f>IF(K78="", "", _xlfn.NUMBERVALUE(K78)/ IF( $D$8, DebtOverview!fxVal_normal, 1))</f>
        <v/>
      </c>
      <c r="AO78" s="465"/>
      <c r="AP78" s="2273" t="str">
        <f t="shared" si="3"/>
        <v/>
      </c>
      <c r="AQ78" s="639"/>
      <c r="AR78" s="503" t="s">
        <v>1795</v>
      </c>
      <c r="AS78" s="501"/>
      <c r="AT78" s="448"/>
      <c r="AU78" s="429"/>
      <c r="AV78" s="432"/>
      <c r="AX78" s="1080"/>
      <c r="AY78" s="2726"/>
      <c r="AZ78" s="2818"/>
      <c r="BA78" s="2826"/>
      <c r="BB78" s="2819"/>
      <c r="BC78" s="2825"/>
      <c r="BD78" s="2822"/>
      <c r="BE78" s="2823"/>
      <c r="BF78" s="2685"/>
      <c r="BG78" s="2690"/>
      <c r="BH78" s="1080"/>
      <c r="BI78" s="2778"/>
      <c r="BJ78" s="2888"/>
      <c r="BK78" s="2925"/>
      <c r="BL78" s="2888"/>
      <c r="BM78" s="2899"/>
      <c r="BN78" s="2872"/>
      <c r="BO78" s="2889"/>
      <c r="BP78" s="2808"/>
      <c r="BQ78" s="2808"/>
      <c r="BR78" s="2808"/>
      <c r="BS78" s="2808"/>
      <c r="BT78" s="2808"/>
      <c r="BU78" s="2808"/>
      <c r="BV78" s="2808"/>
    </row>
    <row r="79" spans="1:83" ht="24.75" customHeight="1">
      <c r="A79" s="2676"/>
      <c r="B79" s="2670" t="s">
        <v>1867</v>
      </c>
      <c r="C79" s="1912" t="s">
        <v>1798</v>
      </c>
      <c r="D79" s="2755" t="str" cm="1">
        <f t="array" ref="D79">IF(D76, _xldudf_CX_PUSH(D75, CX_ENTITY, fx_attrConverter(C74), EOMONTH(val_asOfDate,2)), "No Push")</f>
        <v>No Push</v>
      </c>
      <c r="E79" s="2677"/>
      <c r="F79" s="2726"/>
      <c r="G79" s="2690"/>
      <c r="H79" s="2689"/>
      <c r="I79" s="2691"/>
      <c r="J79" s="2695"/>
      <c r="K79" s="2687"/>
      <c r="L79" s="2685"/>
      <c r="M79" s="2712"/>
      <c r="N79" s="2730"/>
      <c r="O79" s="2732"/>
      <c r="P79" s="2677"/>
      <c r="V79" s="158"/>
      <c r="W79" s="101"/>
      <c r="X79" s="52"/>
      <c r="Y79" s="101"/>
      <c r="Z79" s="126"/>
      <c r="AA79" s="101"/>
      <c r="AB79" s="101"/>
      <c r="AC79" s="39"/>
      <c r="AD79" s="406"/>
      <c r="AE79" s="428"/>
      <c r="AF79" s="439"/>
      <c r="AG79" s="661"/>
      <c r="AH79" s="610"/>
      <c r="AI79" s="3080"/>
      <c r="AJ79" s="2008"/>
      <c r="AK79" s="2009"/>
      <c r="AL79" s="602"/>
      <c r="AM79" s="460"/>
      <c r="AN79" s="1967" t="str">
        <f>IF(K79="", "", _xlfn.NUMBERVALUE(K79)/ IF( $D$8, DebtOverview!fxVal_normal, 1))</f>
        <v/>
      </c>
      <c r="AO79" s="465"/>
      <c r="AP79" s="2273" t="str">
        <f t="shared" si="3"/>
        <v/>
      </c>
      <c r="AQ79" s="639"/>
      <c r="AR79" s="504"/>
      <c r="AS79" s="501"/>
      <c r="AT79" s="448"/>
      <c r="AU79" s="429"/>
      <c r="AV79" s="432"/>
      <c r="AX79" s="1080"/>
      <c r="AY79" s="2726"/>
      <c r="AZ79" s="2818"/>
      <c r="BA79" s="2826"/>
      <c r="BB79" s="2819"/>
      <c r="BC79" s="2825"/>
      <c r="BD79" s="2822"/>
      <c r="BE79" s="2823"/>
      <c r="BF79" s="2685"/>
      <c r="BG79" s="2690"/>
      <c r="BH79" s="1080"/>
      <c r="BI79" s="2778"/>
      <c r="BJ79" s="2888"/>
      <c r="BK79" s="2925"/>
      <c r="BL79" s="2888"/>
      <c r="BM79" s="2899"/>
      <c r="BN79" s="2872"/>
      <c r="BO79" s="2889"/>
      <c r="BP79" s="2808"/>
      <c r="BQ79" s="2808"/>
      <c r="BR79" s="2808"/>
      <c r="BS79" s="2808"/>
      <c r="BT79" s="2808"/>
      <c r="BU79" s="2808"/>
      <c r="BV79" s="2808"/>
    </row>
    <row r="80" spans="1:83" ht="24.75" customHeight="1">
      <c r="A80" s="2676"/>
      <c r="B80" s="2670" t="s">
        <v>1867</v>
      </c>
      <c r="C80" s="1912" t="s">
        <v>1798</v>
      </c>
      <c r="D80" s="2755" t="str" cm="1">
        <f t="array" ref="D80">IF(D76, _xldudf_CX_PUSH(D75, CX_ENTITY, fx_attrConverter(C74), EOMONTH(val_asOfDate,13)), "No Push")</f>
        <v>No Push</v>
      </c>
      <c r="E80" s="2677"/>
      <c r="F80" s="2726"/>
      <c r="G80" s="2690"/>
      <c r="H80" s="2689"/>
      <c r="I80" s="2691"/>
      <c r="J80" s="2695"/>
      <c r="K80" s="2687"/>
      <c r="L80" s="2685"/>
      <c r="M80" s="2712"/>
      <c r="N80" s="2730"/>
      <c r="O80" s="2732"/>
      <c r="P80" s="2677"/>
      <c r="V80" s="158"/>
      <c r="W80" s="101"/>
      <c r="X80" s="52"/>
      <c r="Y80" s="101"/>
      <c r="Z80" s="126"/>
      <c r="AA80" s="101"/>
      <c r="AB80" s="101"/>
      <c r="AC80" s="39"/>
      <c r="AD80" s="406"/>
      <c r="AE80" s="428"/>
      <c r="AF80" s="439"/>
      <c r="AG80" s="661"/>
      <c r="AH80" s="610"/>
      <c r="AI80" s="3080"/>
      <c r="AJ80" s="2008"/>
      <c r="AK80" s="2009"/>
      <c r="AL80" s="602"/>
      <c r="AM80" s="460"/>
      <c r="AN80" s="1967" t="str">
        <f>IF(K80="", "", _xlfn.NUMBERVALUE(K80)/ IF( $D$8, DebtOverview!fxVal_normal, 1))</f>
        <v/>
      </c>
      <c r="AO80" s="465"/>
      <c r="AP80" s="2273" t="str">
        <f t="shared" si="3"/>
        <v/>
      </c>
      <c r="AQ80" s="639"/>
      <c r="AR80" s="504"/>
      <c r="AS80" s="501"/>
      <c r="AT80" s="448"/>
      <c r="AU80" s="429"/>
      <c r="AV80" s="432"/>
      <c r="AX80" s="1080"/>
      <c r="AY80" s="2726"/>
      <c r="AZ80" s="2818"/>
      <c r="BA80" s="2826"/>
      <c r="BB80" s="2819"/>
      <c r="BC80" s="2825"/>
      <c r="BD80" s="2822"/>
      <c r="BE80" s="2823"/>
      <c r="BF80" s="2685"/>
      <c r="BG80" s="2690"/>
      <c r="BH80" s="1080"/>
      <c r="BI80" s="2778"/>
      <c r="BJ80" s="2888"/>
      <c r="BK80" s="2925"/>
      <c r="BL80" s="2888"/>
      <c r="BM80" s="2899"/>
      <c r="BN80" s="2872"/>
      <c r="BO80" s="2889"/>
      <c r="BP80" s="2808"/>
      <c r="BQ80" s="2808"/>
      <c r="BR80" s="2808"/>
      <c r="BS80" s="2808"/>
      <c r="BT80" s="2808"/>
      <c r="BU80" s="2808"/>
      <c r="BV80" s="2808"/>
    </row>
    <row r="81" spans="1:83" ht="24.75" customHeight="1">
      <c r="A81" s="2676"/>
      <c r="B81" s="1912"/>
      <c r="C81" s="1912"/>
      <c r="D81" s="2758"/>
      <c r="E81" s="2677"/>
      <c r="F81" s="2726"/>
      <c r="G81" s="2690"/>
      <c r="H81" s="2689"/>
      <c r="I81" s="2691"/>
      <c r="J81" s="2695"/>
      <c r="K81" s="2687"/>
      <c r="L81" s="2685"/>
      <c r="M81" s="2712"/>
      <c r="N81" s="2730"/>
      <c r="O81" s="2731"/>
      <c r="P81" s="2677"/>
      <c r="V81" s="158"/>
      <c r="W81" s="101"/>
      <c r="X81" s="52"/>
      <c r="Y81" s="101"/>
      <c r="Z81" s="126"/>
      <c r="AA81" s="101"/>
      <c r="AB81" s="101"/>
      <c r="AC81" s="39"/>
      <c r="AD81" s="406"/>
      <c r="AE81" s="428"/>
      <c r="AF81" s="439"/>
      <c r="AG81" s="661"/>
      <c r="AH81" s="610"/>
      <c r="AI81" s="3080"/>
      <c r="AJ81" s="2008"/>
      <c r="AK81" s="2009"/>
      <c r="AL81" s="602"/>
      <c r="AM81" s="460"/>
      <c r="AN81" s="1967" t="str">
        <f>IF(K81="", "", _xlfn.NUMBERVALUE(K81)/ IF( $D$8, DebtOverview!fxVal_normal, 1))</f>
        <v/>
      </c>
      <c r="AO81" s="465"/>
      <c r="AP81" s="2273" t="str">
        <f t="shared" si="3"/>
        <v/>
      </c>
      <c r="AQ81" s="639"/>
      <c r="AR81" s="504"/>
      <c r="AS81" s="501"/>
      <c r="AT81" s="448"/>
      <c r="AU81" s="429"/>
      <c r="AV81" s="432"/>
      <c r="AX81" s="1080"/>
      <c r="AY81" s="2726"/>
      <c r="AZ81" s="2818"/>
      <c r="BA81" s="2826"/>
      <c r="BB81" s="2819"/>
      <c r="BC81" s="2825"/>
      <c r="BD81" s="2822"/>
      <c r="BE81" s="2823"/>
      <c r="BF81" s="2685"/>
      <c r="BG81" s="2690"/>
      <c r="BH81" s="1080"/>
      <c r="BI81" s="2778"/>
      <c r="BJ81" s="2888"/>
      <c r="BK81" s="2925"/>
      <c r="BL81" s="2888"/>
      <c r="BM81" s="2899"/>
      <c r="BN81" s="2890"/>
      <c r="BO81" s="2889"/>
      <c r="BP81" s="2808"/>
      <c r="BQ81" s="2808"/>
      <c r="BR81" s="2808"/>
      <c r="BS81" s="2808"/>
      <c r="BT81" s="2808"/>
      <c r="BU81" s="2808"/>
      <c r="BV81" s="2808"/>
    </row>
    <row r="82" spans="1:83" ht="24.75" customHeight="1">
      <c r="A82" s="2676"/>
      <c r="B82" s="1912"/>
      <c r="C82" s="1912"/>
      <c r="D82" s="2758"/>
      <c r="E82" s="2677"/>
      <c r="F82" s="2726"/>
      <c r="G82" s="2690"/>
      <c r="H82" s="2689"/>
      <c r="I82" s="2691"/>
      <c r="J82" s="2695"/>
      <c r="K82" s="2687"/>
      <c r="L82" s="2685"/>
      <c r="M82" s="2712"/>
      <c r="N82" s="2730"/>
      <c r="O82" s="2731"/>
      <c r="P82" s="2677"/>
      <c r="V82" s="158"/>
      <c r="W82" s="101"/>
      <c r="X82" s="52"/>
      <c r="Y82" s="101"/>
      <c r="Z82" s="126"/>
      <c r="AA82" s="101"/>
      <c r="AB82" s="101"/>
      <c r="AC82" s="39"/>
      <c r="AD82" s="406"/>
      <c r="AE82" s="428"/>
      <c r="AF82" s="439"/>
      <c r="AG82" s="661"/>
      <c r="AH82" s="610"/>
      <c r="AI82" s="3080"/>
      <c r="AJ82" s="2008"/>
      <c r="AK82" s="2009"/>
      <c r="AL82" s="602"/>
      <c r="AM82" s="460"/>
      <c r="AN82" s="1967" t="str">
        <f>IF(K82="", "", _xlfn.NUMBERVALUE(K82)/ IF( $D$8, DebtOverview!fxVal_normal, 1))</f>
        <v/>
      </c>
      <c r="AO82" s="465"/>
      <c r="AP82" s="2273" t="str">
        <f t="shared" si="3"/>
        <v/>
      </c>
      <c r="AQ82" s="639"/>
      <c r="AR82" s="504"/>
      <c r="AS82" s="501"/>
      <c r="AT82" s="448"/>
      <c r="AU82" s="429"/>
      <c r="AV82" s="432"/>
      <c r="AX82" s="1080"/>
      <c r="AY82" s="2726"/>
      <c r="AZ82" s="2818"/>
      <c r="BA82" s="2826"/>
      <c r="BB82" s="2819"/>
      <c r="BC82" s="2825"/>
      <c r="BD82" s="2822"/>
      <c r="BE82" s="2823"/>
      <c r="BF82" s="2685"/>
      <c r="BG82" s="2690"/>
      <c r="BH82" s="1080"/>
      <c r="BI82" s="2778"/>
      <c r="BJ82" s="2888"/>
      <c r="BK82" s="2925"/>
      <c r="BL82" s="2888"/>
      <c r="BM82" s="2899"/>
      <c r="BN82" s="2890"/>
      <c r="BO82" s="2889"/>
      <c r="BP82" s="2808"/>
      <c r="BQ82" s="2808"/>
      <c r="BR82" s="2808"/>
      <c r="BS82" s="2808"/>
      <c r="BT82" s="2808"/>
      <c r="BU82" s="2808"/>
      <c r="BV82" s="2808"/>
      <c r="BW82" s="2808"/>
      <c r="BX82" s="2808"/>
      <c r="BY82" s="2808"/>
      <c r="BZ82" s="2808"/>
      <c r="CA82" s="2808"/>
      <c r="CB82" s="2808"/>
      <c r="CC82" s="2808"/>
      <c r="CD82" s="2808"/>
      <c r="CE82" s="2808"/>
    </row>
    <row r="83" spans="1:83" ht="24.75" customHeight="1">
      <c r="A83" s="2676"/>
      <c r="B83" s="1912"/>
      <c r="C83" s="1912"/>
      <c r="D83" s="2758"/>
      <c r="E83" s="2677"/>
      <c r="F83" s="2726"/>
      <c r="G83" s="2690"/>
      <c r="H83" s="2689"/>
      <c r="I83" s="2691"/>
      <c r="J83" s="2695"/>
      <c r="K83" s="2687"/>
      <c r="L83" s="2685"/>
      <c r="M83" s="2712"/>
      <c r="N83" s="2730"/>
      <c r="O83" s="2731"/>
      <c r="P83" s="2677"/>
      <c r="V83" s="158"/>
      <c r="W83" s="101"/>
      <c r="X83" s="52"/>
      <c r="Y83" s="101"/>
      <c r="Z83" s="126"/>
      <c r="AA83" s="101"/>
      <c r="AB83" s="101"/>
      <c r="AC83" s="39"/>
      <c r="AD83" s="406"/>
      <c r="AE83" s="428"/>
      <c r="AF83" s="439"/>
      <c r="AG83" s="661"/>
      <c r="AH83" s="610"/>
      <c r="AI83" s="3080"/>
      <c r="AJ83" s="2008"/>
      <c r="AK83" s="2009"/>
      <c r="AL83" s="602"/>
      <c r="AM83" s="460"/>
      <c r="AN83" s="1967" t="str">
        <f>IF(K83="", "", _xlfn.NUMBERVALUE(K83)/ IF( $D$8, DebtOverview!fxVal_normal, 1))</f>
        <v/>
      </c>
      <c r="AO83" s="465"/>
      <c r="AP83" s="2273" t="str">
        <f t="shared" si="3"/>
        <v/>
      </c>
      <c r="AQ83" s="639"/>
      <c r="AR83" s="504"/>
      <c r="AS83" s="501"/>
      <c r="AT83" s="448"/>
      <c r="AU83" s="429"/>
      <c r="AV83" s="432"/>
      <c r="AX83" s="1080"/>
      <c r="AY83" s="2726"/>
      <c r="AZ83" s="2818"/>
      <c r="BA83" s="2826"/>
      <c r="BB83" s="2819"/>
      <c r="BC83" s="2825"/>
      <c r="BD83" s="2822"/>
      <c r="BE83" s="2823"/>
      <c r="BF83" s="2685"/>
      <c r="BG83" s="2690"/>
      <c r="BH83" s="1080"/>
      <c r="BI83" s="2778"/>
      <c r="BJ83" s="2888"/>
      <c r="BK83" s="2925"/>
      <c r="BL83" s="2888"/>
      <c r="BM83" s="2899"/>
      <c r="BN83" s="2890"/>
      <c r="BO83" s="2889"/>
      <c r="BP83" s="2808"/>
      <c r="BQ83" s="2808"/>
      <c r="BR83" s="2808"/>
      <c r="BS83" s="2808"/>
      <c r="BT83" s="2808"/>
      <c r="BU83" s="2808"/>
      <c r="BV83" s="2808"/>
      <c r="BW83" s="2808"/>
      <c r="BX83" s="2808"/>
      <c r="BY83" s="2808"/>
      <c r="BZ83" s="2808"/>
      <c r="CA83" s="2808"/>
      <c r="CB83" s="2808"/>
      <c r="CC83" s="2808"/>
      <c r="CD83" s="2808"/>
      <c r="CE83" s="2808"/>
    </row>
    <row r="84" spans="1:83" ht="24.75" customHeight="1">
      <c r="A84" s="2676"/>
      <c r="B84" s="1912"/>
      <c r="C84" s="1912"/>
      <c r="D84" s="2758"/>
      <c r="E84" s="2677"/>
      <c r="F84" s="2726"/>
      <c r="G84" s="2690"/>
      <c r="H84" s="2689"/>
      <c r="I84" s="2691"/>
      <c r="J84" s="2695"/>
      <c r="K84" s="2687"/>
      <c r="L84" s="2685"/>
      <c r="M84" s="2712"/>
      <c r="N84" s="2730"/>
      <c r="O84" s="2731"/>
      <c r="P84" s="2677"/>
      <c r="V84" s="158"/>
      <c r="W84" s="101"/>
      <c r="X84" s="52"/>
      <c r="Y84" s="101"/>
      <c r="Z84" s="126"/>
      <c r="AA84" s="101"/>
      <c r="AB84" s="101"/>
      <c r="AC84" s="39"/>
      <c r="AD84" s="406"/>
      <c r="AE84" s="428"/>
      <c r="AF84" s="439"/>
      <c r="AG84" s="661"/>
      <c r="AH84" s="610"/>
      <c r="AI84" s="3080"/>
      <c r="AJ84" s="2008"/>
      <c r="AK84" s="2009"/>
      <c r="AL84" s="602"/>
      <c r="AM84" s="460"/>
      <c r="AN84" s="1967" t="str">
        <f>IF(K84="", "", _xlfn.NUMBERVALUE(K84)/ IF( $D$8, DebtOverview!fxVal_normal, 1))</f>
        <v/>
      </c>
      <c r="AO84" s="465"/>
      <c r="AP84" s="2273" t="str">
        <f t="shared" si="3"/>
        <v/>
      </c>
      <c r="AQ84" s="639"/>
      <c r="AR84" s="505"/>
      <c r="AS84" s="501"/>
      <c r="AT84" s="448"/>
      <c r="AU84" s="429"/>
      <c r="AV84" s="432"/>
      <c r="AX84" s="1080"/>
      <c r="AY84" s="2726"/>
      <c r="AZ84" s="2818"/>
      <c r="BA84" s="2826"/>
      <c r="BB84" s="2819"/>
      <c r="BC84" s="2825"/>
      <c r="BD84" s="2822"/>
      <c r="BE84" s="2823"/>
      <c r="BF84" s="2685"/>
      <c r="BG84" s="2690"/>
      <c r="BH84" s="1080"/>
      <c r="BI84" s="2778"/>
      <c r="BJ84" s="2888"/>
      <c r="BK84" s="2925"/>
      <c r="BL84" s="2888"/>
      <c r="BM84" s="2900"/>
      <c r="BN84" s="2891"/>
      <c r="BO84" s="2889"/>
      <c r="BP84" s="2808"/>
      <c r="BQ84" s="2808"/>
      <c r="BR84" s="2808"/>
      <c r="BS84" s="2808"/>
      <c r="BT84" s="2808"/>
      <c r="BU84" s="2808"/>
      <c r="BV84" s="2808"/>
      <c r="BW84" s="2808"/>
      <c r="BX84" s="2808"/>
      <c r="BY84" s="2808"/>
      <c r="BZ84" s="2808"/>
      <c r="CA84" s="2808"/>
      <c r="CB84" s="2808"/>
      <c r="CC84" s="2808"/>
      <c r="CD84" s="2808"/>
      <c r="CE84" s="2808"/>
    </row>
    <row r="85" spans="1:83" ht="16.5" customHeight="1">
      <c r="A85" s="2676"/>
      <c r="B85" s="2670"/>
      <c r="C85" s="1913"/>
      <c r="D85" s="2752"/>
      <c r="E85" s="2677"/>
      <c r="F85" s="2726"/>
      <c r="G85" s="2689"/>
      <c r="H85" s="2689"/>
      <c r="I85" s="2689"/>
      <c r="J85" s="2689"/>
      <c r="K85" s="2687"/>
      <c r="L85" s="2685"/>
      <c r="M85" s="2712"/>
      <c r="N85" s="2713"/>
      <c r="O85" s="2717"/>
      <c r="P85" s="2677"/>
      <c r="V85" s="158"/>
      <c r="W85" s="101"/>
      <c r="X85" s="52"/>
      <c r="Y85" s="101"/>
      <c r="Z85" s="126"/>
      <c r="AA85" s="101"/>
      <c r="AB85" s="101"/>
      <c r="AC85" s="39"/>
      <c r="AD85" s="406"/>
      <c r="AE85" s="428"/>
      <c r="AF85" s="439"/>
      <c r="AG85" s="661"/>
      <c r="AH85" s="610"/>
      <c r="AI85" s="608"/>
      <c r="AJ85" s="2010"/>
      <c r="AK85" s="2010"/>
      <c r="AL85" s="466"/>
      <c r="AM85" s="467"/>
      <c r="AN85" s="1533" cm="1">
        <f t="array" ref="AN85">IF(N(AN71)=0,0, IFERROR(SUM(_xlfn._xlws.FILTER(AN74:AN84,AP74:AP84&gt;val_asOfDate)),0))</f>
        <v>0</v>
      </c>
      <c r="AO85" s="469"/>
      <c r="AP85" s="468"/>
      <c r="AQ85" s="468"/>
      <c r="AR85" s="506"/>
      <c r="AS85" s="470"/>
      <c r="AT85" s="448"/>
      <c r="AU85" s="429"/>
      <c r="AV85" s="432"/>
      <c r="AX85" s="1080"/>
      <c r="AY85" s="2726"/>
      <c r="AZ85" s="2817"/>
      <c r="BA85" s="2817"/>
      <c r="BB85" s="2817"/>
      <c r="BC85" s="2817"/>
      <c r="BD85" s="2806"/>
      <c r="BE85" s="2807"/>
      <c r="BF85" s="2685"/>
      <c r="BG85" s="2689"/>
      <c r="BH85" s="1080"/>
      <c r="BI85" s="2778"/>
      <c r="BJ85" s="2939"/>
      <c r="BK85" s="2926"/>
      <c r="BL85" s="2939"/>
      <c r="BM85" s="2888"/>
      <c r="BN85" s="2900"/>
      <c r="BO85" s="2891"/>
      <c r="BP85" s="2889"/>
      <c r="BQ85" s="2892"/>
      <c r="BR85" s="2808"/>
      <c r="BS85" s="2808"/>
      <c r="BT85" s="2808"/>
      <c r="BU85" s="2808"/>
      <c r="BV85" s="2808"/>
      <c r="BW85" s="2808"/>
      <c r="BX85" s="2808"/>
      <c r="BY85" s="2808"/>
      <c r="BZ85" s="2808"/>
      <c r="CA85" s="2808"/>
      <c r="CB85" s="2808"/>
      <c r="CC85" s="2808"/>
      <c r="CD85" s="2808"/>
      <c r="CE85" s="2808"/>
    </row>
    <row r="86" spans="1:83">
      <c r="A86" s="2676" t="s">
        <v>22</v>
      </c>
      <c r="B86" s="2670"/>
      <c r="C86" s="1913"/>
      <c r="D86" s="2752"/>
      <c r="E86" s="2677"/>
      <c r="F86" s="2726"/>
      <c r="G86" s="2689"/>
      <c r="H86" s="2689"/>
      <c r="I86" s="2689"/>
      <c r="J86" s="2689"/>
      <c r="K86" s="2687"/>
      <c r="L86" s="2685"/>
      <c r="M86" s="2712"/>
      <c r="N86" s="2713"/>
      <c r="O86" s="2717"/>
      <c r="P86" s="2677"/>
      <c r="V86" s="158"/>
      <c r="W86" s="101"/>
      <c r="X86" s="52"/>
      <c r="Y86" s="101"/>
      <c r="Z86" s="126"/>
      <c r="AA86" s="101"/>
      <c r="AB86" s="101"/>
      <c r="AC86" s="39"/>
      <c r="AD86" s="406"/>
      <c r="AE86" s="428"/>
      <c r="AF86" s="439"/>
      <c r="AG86" s="661"/>
      <c r="AH86" s="453"/>
      <c r="AI86" s="475"/>
      <c r="AJ86" s="2011"/>
      <c r="AK86" s="2011"/>
      <c r="AL86" s="475"/>
      <c r="AM86" s="429"/>
      <c r="AN86" s="1975"/>
      <c r="AO86" s="476"/>
      <c r="AP86" s="477"/>
      <c r="AQ86" s="477"/>
      <c r="AR86" s="478"/>
      <c r="AS86" s="479"/>
      <c r="AT86" s="480"/>
      <c r="AU86" s="429"/>
      <c r="AV86" s="432"/>
      <c r="AX86" s="1080"/>
      <c r="AY86" s="2726"/>
      <c r="AZ86" s="2817"/>
      <c r="BA86" s="2817"/>
      <c r="BB86" s="2817"/>
      <c r="BC86" s="2817"/>
      <c r="BD86" s="2806"/>
      <c r="BE86" s="2807"/>
      <c r="BF86" s="2685"/>
      <c r="BG86" s="2689"/>
      <c r="BH86" s="1080"/>
      <c r="BI86" s="2778"/>
      <c r="BJ86" s="2939"/>
      <c r="BK86" s="2926"/>
      <c r="BL86" s="2939"/>
      <c r="BM86" s="2888"/>
      <c r="BN86" s="2900"/>
      <c r="BO86" s="2891"/>
      <c r="BP86" s="2889"/>
      <c r="BQ86" s="2892"/>
      <c r="BR86" s="2808"/>
      <c r="BS86" s="2808"/>
      <c r="BT86" s="2808"/>
      <c r="BU86" s="2808"/>
      <c r="BV86" s="2808"/>
      <c r="BW86" s="2808"/>
      <c r="BX86" s="2808"/>
      <c r="BY86" s="2808"/>
      <c r="BZ86" s="2808"/>
      <c r="CA86" s="2808"/>
      <c r="CB86" s="2808"/>
      <c r="CC86" s="2808"/>
      <c r="CD86" s="2808"/>
      <c r="CE86" s="2808"/>
    </row>
    <row r="87" spans="1:83" ht="18">
      <c r="A87" s="2676"/>
      <c r="B87" s="2787" t="s">
        <v>1875</v>
      </c>
      <c r="C87" s="1912" t="s">
        <v>436</v>
      </c>
      <c r="D87" s="2943" t="e" cm="1">
        <f t="array" aca="1" ref="D87" ca="1">_xldudf_CX_GET(CX_ENTITY, fx_attrConverter(C87), val_asOfDate, "As of", ,fx_scenarioConverter( "Actual"))</f>
        <v>#NAME?</v>
      </c>
      <c r="E87" s="2677"/>
      <c r="F87" s="2726"/>
      <c r="G87" s="2741" t="s">
        <v>1784</v>
      </c>
      <c r="H87" s="2742" t="s">
        <v>431</v>
      </c>
      <c r="I87" s="2742" t="s">
        <v>1785</v>
      </c>
      <c r="J87" s="2743" t="s">
        <v>31</v>
      </c>
      <c r="K87" s="2744" t="s">
        <v>1786</v>
      </c>
      <c r="L87" s="2745" t="s">
        <v>268</v>
      </c>
      <c r="M87" s="2668"/>
      <c r="N87" s="2747" t="s">
        <v>1787</v>
      </c>
      <c r="O87" s="2748" t="s">
        <v>1869</v>
      </c>
      <c r="P87" s="2677"/>
      <c r="V87" s="158"/>
      <c r="W87" s="101"/>
      <c r="X87" s="52"/>
      <c r="Y87" s="101"/>
      <c r="Z87" s="126"/>
      <c r="AA87" s="101"/>
      <c r="AB87" s="101"/>
      <c r="AC87" s="39"/>
      <c r="AD87" s="406"/>
      <c r="AE87" s="428"/>
      <c r="AF87" s="439"/>
      <c r="AG87" s="661"/>
      <c r="AH87" s="453"/>
      <c r="AI87" s="595">
        <f>BS!$Y$36</f>
        <v>2</v>
      </c>
      <c r="AJ87" s="2005"/>
      <c r="AK87" s="2005"/>
      <c r="AL87" s="595"/>
      <c r="AM87" s="596"/>
      <c r="AN87" s="1973" cm="1">
        <f t="array" ref="AN87">ABS(N(_xlfn.XLOOKUP(C87,BS!$B$19:$B$50,_xlfn.XLOOKUP($AN$5,_xlfn.ANCHORARRAY(BS!$AD$11),BS!$AD$19:$BN$50))))*fxVal_normal/$C$8</f>
        <v>1</v>
      </c>
      <c r="AO87" s="2870">
        <f>IF(BG90,0,IF(BG92,1,-1))</f>
        <v>-1</v>
      </c>
      <c r="AP87" s="2272">
        <f>$AN$5</f>
        <v>46022</v>
      </c>
      <c r="AQ87" s="2870">
        <f>IF(BG90,0,IF(BG91,1,-1))</f>
        <v>1</v>
      </c>
      <c r="AR87" s="690" t="s">
        <v>1799</v>
      </c>
      <c r="AS87" s="598"/>
      <c r="AT87" s="448"/>
      <c r="AU87" s="455"/>
      <c r="AV87" s="432"/>
      <c r="AX87" s="1080"/>
      <c r="AY87" s="2726"/>
      <c r="AZ87" s="2805"/>
      <c r="BA87" s="2812"/>
      <c r="BB87" s="2812"/>
      <c r="BC87" s="2813"/>
      <c r="BD87" s="2814"/>
      <c r="BE87" s="2807"/>
      <c r="BF87" s="2745"/>
      <c r="BG87" s="2741"/>
      <c r="BH87" s="1080"/>
      <c r="BI87" s="2778"/>
      <c r="BJ87" s="2939"/>
      <c r="BK87" s="2917"/>
      <c r="BL87" s="2939"/>
      <c r="BM87" s="2887"/>
      <c r="BN87" s="2899"/>
      <c r="BO87" s="2891"/>
      <c r="BP87" s="2889"/>
      <c r="BQ87" s="2892"/>
      <c r="BR87" s="2808"/>
      <c r="BS87" s="2808"/>
      <c r="BT87" s="2808"/>
      <c r="BU87" s="2808"/>
      <c r="BV87" s="2808"/>
      <c r="BW87" s="2808"/>
      <c r="BX87" s="2808"/>
      <c r="BY87" s="2808"/>
      <c r="BZ87" s="2808"/>
      <c r="CA87" s="2808"/>
      <c r="CB87" s="2808"/>
      <c r="CC87" s="2808"/>
      <c r="CD87" s="2808"/>
      <c r="CE87" s="2808"/>
    </row>
    <row r="88" spans="1:83" ht="21" customHeight="1">
      <c r="A88" s="2676"/>
      <c r="B88" s="2787"/>
      <c r="C88" s="2683"/>
      <c r="D88" s="2752"/>
      <c r="E88" s="2677"/>
      <c r="F88" s="2726"/>
      <c r="G88" s="2684"/>
      <c r="H88" s="2684"/>
      <c r="I88" s="2684"/>
      <c r="J88" s="2684"/>
      <c r="K88" s="2687"/>
      <c r="L88" s="2685"/>
      <c r="M88" s="2712"/>
      <c r="N88" s="2720"/>
      <c r="O88" s="2721"/>
      <c r="P88" s="2677"/>
      <c r="V88" s="158"/>
      <c r="W88" s="101"/>
      <c r="X88" s="52"/>
      <c r="Y88" s="101"/>
      <c r="Z88" s="126"/>
      <c r="AA88" s="101"/>
      <c r="AB88" s="101"/>
      <c r="AC88" s="39"/>
      <c r="AD88" s="406"/>
      <c r="AE88" s="2654"/>
      <c r="AF88" s="439"/>
      <c r="AG88" s="660"/>
      <c r="AH88" s="609"/>
      <c r="AI88" s="607"/>
      <c r="AJ88" s="2007"/>
      <c r="AK88" s="2007"/>
      <c r="AL88" s="456"/>
      <c r="AM88" s="457"/>
      <c r="AN88" s="1531"/>
      <c r="AO88" s="457"/>
      <c r="AP88" s="457"/>
      <c r="AQ88" s="458"/>
      <c r="AR88" s="458"/>
      <c r="AS88" s="499"/>
      <c r="AT88" s="448"/>
      <c r="AU88" s="2655"/>
      <c r="AV88" s="2656"/>
      <c r="AX88" s="1080"/>
      <c r="AY88" s="2726"/>
      <c r="AZ88" s="2804"/>
      <c r="BA88" s="2804"/>
      <c r="BB88" s="2804"/>
      <c r="BC88" s="2804"/>
      <c r="BD88" s="2806"/>
      <c r="BE88" s="2807"/>
      <c r="BF88" s="2685"/>
      <c r="BG88" s="2684"/>
      <c r="BH88" s="1080"/>
      <c r="BI88" s="2778"/>
      <c r="BJ88" s="2939"/>
      <c r="BK88" s="2918"/>
      <c r="BL88" s="2939"/>
      <c r="BM88" s="2888"/>
      <c r="BN88" s="2900"/>
      <c r="BO88" s="2891"/>
      <c r="BP88" s="2889"/>
      <c r="BQ88" s="2892"/>
      <c r="BR88" s="2808"/>
      <c r="BS88" s="2808"/>
      <c r="BT88" s="2808"/>
      <c r="BU88" s="2808"/>
      <c r="BV88" s="2808"/>
      <c r="BW88" s="2808"/>
      <c r="BX88" s="2808"/>
      <c r="BY88" s="2808"/>
      <c r="BZ88" s="2808"/>
      <c r="CA88" s="2808"/>
      <c r="CB88" s="2808"/>
      <c r="CC88" s="2808"/>
      <c r="CD88" s="2808"/>
      <c r="CE88" s="2808"/>
    </row>
    <row r="89" spans="1:83" ht="20.25" customHeight="1">
      <c r="A89" s="2676"/>
      <c r="B89" s="2787" t="s">
        <v>1876</v>
      </c>
      <c r="C89" s="2683"/>
      <c r="D89" s="2757"/>
      <c r="E89" s="2677"/>
      <c r="F89" s="2726"/>
      <c r="G89" s="2696"/>
      <c r="H89" s="2691"/>
      <c r="I89" s="2691"/>
      <c r="J89" s="2695"/>
      <c r="K89" s="2687"/>
      <c r="L89" s="2685"/>
      <c r="M89" s="2712"/>
      <c r="N89" s="2716"/>
      <c r="O89" s="2717"/>
      <c r="P89" s="2677"/>
      <c r="V89" s="158"/>
      <c r="W89" s="101"/>
      <c r="X89" s="52"/>
      <c r="Y89" s="101"/>
      <c r="Z89" s="126"/>
      <c r="AA89" s="101"/>
      <c r="AB89" s="101"/>
      <c r="AC89" s="39"/>
      <c r="AD89" s="406"/>
      <c r="AE89" s="428"/>
      <c r="AF89" s="439"/>
      <c r="AG89" s="661"/>
      <c r="AH89" s="610"/>
      <c r="AI89" s="3080"/>
      <c r="AJ89" s="2008"/>
      <c r="AK89" s="2009"/>
      <c r="AL89" s="602"/>
      <c r="AM89" s="460"/>
      <c r="AN89" s="1535" t="s">
        <v>1791</v>
      </c>
      <c r="AO89" s="458"/>
      <c r="AP89" s="458" t="s">
        <v>1792</v>
      </c>
      <c r="AQ89" s="502"/>
      <c r="AR89" s="507"/>
      <c r="AS89" s="500"/>
      <c r="AT89" s="448"/>
      <c r="AU89" s="429"/>
      <c r="AV89" s="432"/>
      <c r="AX89" s="1080"/>
      <c r="AY89" s="2726"/>
      <c r="AZ89" s="2805" t="s">
        <v>1784</v>
      </c>
      <c r="BA89" s="2812" t="s">
        <v>431</v>
      </c>
      <c r="BB89" s="2812" t="s">
        <v>1785</v>
      </c>
      <c r="BC89" s="2813" t="s">
        <v>31</v>
      </c>
      <c r="BD89" s="2814" t="s">
        <v>1786</v>
      </c>
      <c r="BE89" s="2807" t="s">
        <v>268</v>
      </c>
      <c r="BF89" s="2780"/>
      <c r="BG89" s="2781"/>
      <c r="BH89" s="1080"/>
      <c r="BI89" s="2778"/>
      <c r="BJ89" s="2937"/>
      <c r="BK89" s="2921"/>
      <c r="BL89" s="2937"/>
      <c r="BM89" s="2887"/>
      <c r="BN89" s="2899"/>
      <c r="BO89" s="2890"/>
      <c r="BP89" s="2889"/>
      <c r="BQ89" s="2892"/>
      <c r="BR89" s="2808"/>
      <c r="BS89" s="2808"/>
      <c r="BT89" s="2808"/>
      <c r="BU89" s="2808"/>
      <c r="BV89" s="2808"/>
      <c r="BW89" s="2808"/>
      <c r="BX89" s="2808"/>
      <c r="BY89" s="2808"/>
      <c r="BZ89" s="2808"/>
      <c r="CA89" s="2808"/>
      <c r="CB89" s="2808"/>
      <c r="CC89" s="2808"/>
      <c r="CD89" s="2808"/>
      <c r="CE89" s="2808"/>
    </row>
    <row r="90" spans="1:83" ht="24.75" customHeight="1">
      <c r="A90" s="2676"/>
      <c r="B90" s="2670" t="s">
        <v>1879</v>
      </c>
      <c r="C90" s="1912" t="s">
        <v>1800</v>
      </c>
      <c r="D90" s="2758" t="e" cm="1">
        <f t="array" aca="1" ref="D90" ca="1">_xldudf_CX_GET(CX_ENTITY, fx_attrConverter(C90), val_asOfDate)</f>
        <v>#NAME?</v>
      </c>
      <c r="E90" s="2677"/>
      <c r="F90" s="2726"/>
      <c r="G90" s="2690" t="e" cm="1">
        <f t="array" aca="1" ref="G90" ca="1">IF(D90="", "", _xlfn.TEXTSPLIT(D90, "|", "¶", FALSE))</f>
        <v>#NAME?</v>
      </c>
      <c r="H90" s="2692"/>
      <c r="I90" s="2691"/>
      <c r="J90" s="2695"/>
      <c r="K90" s="2687"/>
      <c r="L90" s="2685"/>
      <c r="M90" s="2712"/>
      <c r="N90" s="2735" t="e" cm="1" vm="10">
        <f t="array" ref="N90">_xlfn.LET( _xlpm.cf, AN90:AN100,
_xlpm.res, _xlfn.BYROW( _xlpm.cf, _xlfn.LAMBDA(_xlpm.x, IF( AND(ISNUMBER(_xlpm.x),ISERROR(_xlpm.x) = FALSE), _xlpm.x / SUM(_xlpm.cf),""))),
_xlfn._xlws.FILTER(_xlpm.res, _xlpm.res &lt;&gt; ""))</f>
        <v>#VALUE!</v>
      </c>
      <c r="O90" s="2736" t="e" cm="1" vm="10">
        <f t="array" ref="O90">_xlfn.LET( _xlpm.repay,_xlfn.ANCHORARRAY( N90),
_xlpm.date, AP90:AP100,
_xlpm.date_, _xlfn._xlws.FILTER( _xlpm.date, _xlpm.date &lt;&gt; ""),
IF((_xlpm.date_&gt; val_asOfDate),
DATEDIF(val_asOfDate,_xlpm.date_,"M")/12,0))</f>
        <v>#VALUE!</v>
      </c>
      <c r="P90" s="2677"/>
      <c r="V90" s="158"/>
      <c r="W90" s="101"/>
      <c r="X90" s="52"/>
      <c r="Y90" s="101"/>
      <c r="Z90" s="126"/>
      <c r="AA90" s="101"/>
      <c r="AB90" s="101"/>
      <c r="AC90" s="39"/>
      <c r="AD90" s="406"/>
      <c r="AE90" s="428"/>
      <c r="AF90" s="439"/>
      <c r="AG90" s="661"/>
      <c r="AH90" s="610"/>
      <c r="AI90" s="3080"/>
      <c r="AJ90" s="2008"/>
      <c r="AK90" s="2009"/>
      <c r="AL90" s="602"/>
      <c r="AM90" s="460"/>
      <c r="AN90" s="1967" t="str">
        <f>IF(K90="", "", _xlfn.NUMBERVALUE(K90)/ IF( $D$8, DebtOverview!fxVal_normal, 1))</f>
        <v/>
      </c>
      <c r="AO90" s="465"/>
      <c r="AP90" s="2273" t="str">
        <f t="shared" ref="AP90:AP100" si="4">IF(L90="", "", DATEVALUE(TEXT(VALUE(L90), "mmm-yyyy")))</f>
        <v/>
      </c>
      <c r="AQ90" s="639"/>
      <c r="AR90" s="602"/>
      <c r="AS90" s="501"/>
      <c r="AT90" s="448"/>
      <c r="AU90" s="429"/>
      <c r="AV90" s="432"/>
      <c r="AX90" s="1080"/>
      <c r="AY90" s="2726"/>
      <c r="AZ90" s="2818" t="e" cm="1" vm="10">
        <f t="array" ref="AZ90">_xlfn.LET(
_xlpm._amt, AN90:AN100, _xlpm._dates,AP90:AP100,
_xlpm.attribute, C90,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90" s="2820"/>
      <c r="BB90" s="2819"/>
      <c r="BC90" s="2825"/>
      <c r="BD90" s="2822"/>
      <c r="BE90" s="2823"/>
      <c r="BF90" s="2685" t="s">
        <v>1956</v>
      </c>
      <c r="BG90" s="2694" t="b" cm="1">
        <f t="array" ref="BG90">AND(OR(AND((AN90:AP100=0),AND(AN90:AP100="")),AN87=0))</f>
        <v>0</v>
      </c>
      <c r="BH90" s="1080"/>
      <c r="BI90" s="2778"/>
      <c r="BJ90" s="2939"/>
      <c r="BK90" s="2922"/>
      <c r="BL90" s="2939"/>
      <c r="BM90" s="2888"/>
      <c r="BN90" s="2899"/>
      <c r="BO90" s="2890"/>
      <c r="BP90" s="2889"/>
      <c r="BQ90" s="2892"/>
      <c r="BR90" s="2808"/>
      <c r="BS90" s="2808"/>
      <c r="BT90" s="2808"/>
      <c r="BU90" s="2808"/>
      <c r="BV90" s="2808"/>
      <c r="BW90" s="2808"/>
      <c r="BX90" s="2808"/>
      <c r="BY90" s="2808"/>
      <c r="BZ90" s="2808"/>
      <c r="CA90" s="2808"/>
      <c r="CB90" s="2808"/>
      <c r="CC90" s="2808"/>
      <c r="CD90" s="2808"/>
      <c r="CE90" s="2808"/>
    </row>
    <row r="91" spans="1:83" ht="24.75" customHeight="1">
      <c r="A91" s="2676"/>
      <c r="B91" s="2670" t="s">
        <v>1870</v>
      </c>
      <c r="C91" s="1912" t="s">
        <v>1800</v>
      </c>
      <c r="D91" s="2685" t="str">
        <f>IF(D92,_xlfn.TEXTJOIN("¶", FALSE, _xlfn.BYROW(_xlfn.ANCHORARRAY(AZ90),_xlfn.LAMBDA(_xlpm.row,_xlfn.TEXTJOIN("|",FALSE,_xlpm.row)))),"")</f>
        <v/>
      </c>
      <c r="E91" s="2677"/>
      <c r="F91" s="2726"/>
      <c r="G91" s="2690"/>
      <c r="H91" s="2689"/>
      <c r="I91" s="2691"/>
      <c r="J91" s="2695"/>
      <c r="K91" s="2687"/>
      <c r="L91" s="2685"/>
      <c r="M91" s="2712"/>
      <c r="N91" s="2730"/>
      <c r="O91" s="2731"/>
      <c r="P91" s="2677"/>
      <c r="V91" s="158"/>
      <c r="W91" s="101"/>
      <c r="X91" s="52"/>
      <c r="Y91" s="101"/>
      <c r="Z91" s="126"/>
      <c r="AA91" s="101"/>
      <c r="AB91" s="101"/>
      <c r="AC91" s="39"/>
      <c r="AD91" s="406"/>
      <c r="AE91" s="428"/>
      <c r="AF91" s="439"/>
      <c r="AG91" s="661"/>
      <c r="AH91" s="610"/>
      <c r="AI91" s="3080"/>
      <c r="AJ91" s="2008"/>
      <c r="AK91" s="2009"/>
      <c r="AL91" s="602"/>
      <c r="AM91" s="460"/>
      <c r="AN91" s="1967" t="str">
        <f>IF(K91="", "", _xlfn.NUMBERVALUE(K91)/ IF( $D$8, DebtOverview!fxVal_normal, 1))</f>
        <v/>
      </c>
      <c r="AO91" s="465"/>
      <c r="AP91" s="2273" t="str">
        <f t="shared" si="4"/>
        <v/>
      </c>
      <c r="AQ91" s="639"/>
      <c r="AR91" s="602"/>
      <c r="AS91" s="501"/>
      <c r="AT91" s="448"/>
      <c r="AU91" s="429"/>
      <c r="AV91" s="432"/>
      <c r="AX91" s="1080"/>
      <c r="AY91" s="2726"/>
      <c r="AZ91" s="2818"/>
      <c r="BA91" s="2826"/>
      <c r="BB91" s="2819"/>
      <c r="BC91" s="2825"/>
      <c r="BD91" s="2822"/>
      <c r="BE91" s="2823"/>
      <c r="BF91" s="2685" t="s">
        <v>1954</v>
      </c>
      <c r="BG91" s="2690" t="b">
        <f>ROWS(_xlfn.ANCHORARRAY(N90)) = ROWS(_xlfn.ANCHORARRAY(O90))</f>
        <v>1</v>
      </c>
      <c r="BH91" s="1080"/>
      <c r="BI91" s="2778"/>
      <c r="BJ91" s="2939"/>
      <c r="BK91" s="2922"/>
      <c r="BL91" s="2939"/>
      <c r="BM91" s="2888"/>
      <c r="BN91" s="2899"/>
      <c r="BO91" s="2890"/>
      <c r="BP91" s="2889"/>
      <c r="BQ91" s="2892"/>
      <c r="BR91" s="2808"/>
      <c r="BS91" s="2808"/>
      <c r="BT91" s="2808"/>
      <c r="BU91" s="2808"/>
      <c r="BV91" s="2808"/>
      <c r="BW91" s="2808"/>
      <c r="BX91" s="2808"/>
      <c r="BY91" s="2808"/>
      <c r="BZ91" s="2808"/>
      <c r="CA91" s="2808"/>
      <c r="CB91" s="2808"/>
      <c r="CC91" s="2808"/>
      <c r="CD91" s="2808"/>
      <c r="CE91" s="2808"/>
    </row>
    <row r="92" spans="1:83" ht="24.75" customHeight="1">
      <c r="A92" s="2676"/>
      <c r="B92" s="2670" t="s">
        <v>1864</v>
      </c>
      <c r="C92" s="1912" t="s">
        <v>1800</v>
      </c>
      <c r="D92" s="2755" t="b" cm="1">
        <f t="array" ref="D92">IF(ISERROR(AZ90),FALSE,OR(AZ90:BE90&lt;&gt;""))</f>
        <v>0</v>
      </c>
      <c r="E92" s="2677"/>
      <c r="F92" s="2726"/>
      <c r="G92" s="2690"/>
      <c r="H92" s="2689"/>
      <c r="I92" s="2691"/>
      <c r="J92" s="2695"/>
      <c r="K92" s="2687"/>
      <c r="L92" s="2685"/>
      <c r="M92" s="2712"/>
      <c r="N92" s="2730"/>
      <c r="O92" s="2731"/>
      <c r="P92" s="2677"/>
      <c r="V92" s="1278"/>
      <c r="W92" s="101"/>
      <c r="X92" s="52"/>
      <c r="Y92" s="101"/>
      <c r="Z92" s="126"/>
      <c r="AA92" s="101"/>
      <c r="AB92" s="101"/>
      <c r="AC92" s="39"/>
      <c r="AD92" s="406"/>
      <c r="AE92" s="428"/>
      <c r="AF92" s="439"/>
      <c r="AG92" s="661"/>
      <c r="AH92" s="610"/>
      <c r="AI92" s="3080"/>
      <c r="AJ92" s="2008"/>
      <c r="AK92" s="2009"/>
      <c r="AL92" s="602"/>
      <c r="AM92" s="460"/>
      <c r="AN92" s="1967" t="str">
        <f>IF(K92="", "", _xlfn.NUMBERVALUE(K92)/ IF( $D$8, DebtOverview!fxVal_normal, 1))</f>
        <v/>
      </c>
      <c r="AO92" s="465"/>
      <c r="AP92" s="2273" t="str">
        <f t="shared" si="4"/>
        <v/>
      </c>
      <c r="AQ92" s="639"/>
      <c r="AR92" s="602"/>
      <c r="AS92" s="501"/>
      <c r="AT92" s="448"/>
      <c r="AU92" s="429"/>
      <c r="AV92" s="432"/>
      <c r="AX92" s="1080"/>
      <c r="AY92" s="2726"/>
      <c r="AZ92" s="2818"/>
      <c r="BA92" s="2826"/>
      <c r="BB92" s="2819"/>
      <c r="BC92" s="2825"/>
      <c r="BD92" s="2822"/>
      <c r="BE92" s="2823"/>
      <c r="BF92" s="2685" t="s">
        <v>1955</v>
      </c>
      <c r="BG92" s="2690" t="b" cm="1">
        <f t="array" ref="BG92">ABS(SUM(_xlfn._xlws.FILTER(AN90:AN100,AP90:AP100&gt;= val_asOfDate))-AN87)&lt;1</f>
        <v>0</v>
      </c>
      <c r="BH92" s="1080"/>
      <c r="BI92" s="2778"/>
      <c r="BJ92" s="2939"/>
      <c r="BK92" s="2922"/>
      <c r="BL92" s="2939"/>
      <c r="BM92" s="2888"/>
      <c r="BN92" s="2899"/>
      <c r="BO92" s="2890"/>
      <c r="BP92" s="2889"/>
      <c r="BQ92" s="2892"/>
      <c r="BR92" s="2808"/>
      <c r="BS92" s="2808"/>
      <c r="BT92" s="2808"/>
      <c r="BU92" s="2808"/>
      <c r="BV92" s="2808"/>
      <c r="BW92" s="2808"/>
      <c r="BX92" s="2808"/>
      <c r="BY92" s="2808"/>
      <c r="BZ92" s="2808"/>
      <c r="CA92" s="2808"/>
      <c r="CB92" s="2808"/>
      <c r="CC92" s="2808"/>
      <c r="CD92" s="2808"/>
      <c r="CE92" s="2808"/>
    </row>
    <row r="93" spans="1:83" ht="24.75" customHeight="1">
      <c r="A93" s="2676"/>
      <c r="B93" s="2670" t="s">
        <v>1867</v>
      </c>
      <c r="C93" s="1912" t="s">
        <v>1800</v>
      </c>
      <c r="D93" s="2755" t="str" cm="1">
        <f t="array" ref="D93">IF(D92, _xldudf_CX_PUSH(D91, CX_ENTITY, fx_attrConverter(C90), val_asOfDate), "No Push")</f>
        <v>No Push</v>
      </c>
      <c r="E93" s="2677"/>
      <c r="F93" s="2726"/>
      <c r="G93" s="2690"/>
      <c r="H93" s="2689"/>
      <c r="I93" s="2691"/>
      <c r="J93" s="2695"/>
      <c r="K93" s="2687"/>
      <c r="L93" s="2685"/>
      <c r="M93" s="2712"/>
      <c r="N93" s="2730"/>
      <c r="O93" s="2732"/>
      <c r="P93" s="2677"/>
      <c r="V93" s="158"/>
      <c r="W93" s="101"/>
      <c r="X93" s="52"/>
      <c r="Y93" s="101"/>
      <c r="Z93" s="126"/>
      <c r="AA93" s="101"/>
      <c r="AB93" s="101"/>
      <c r="AC93" s="39"/>
      <c r="AD93" s="406"/>
      <c r="AE93" s="428"/>
      <c r="AF93" s="439"/>
      <c r="AG93" s="661"/>
      <c r="AH93" s="610"/>
      <c r="AI93" s="3080"/>
      <c r="AJ93" s="2008"/>
      <c r="AK93" s="2009"/>
      <c r="AL93" s="602"/>
      <c r="AM93" s="460"/>
      <c r="AN93" s="1967" t="str">
        <f>IF(K93="", "", _xlfn.NUMBERVALUE(K93)/ IF( $D$8, DebtOverview!fxVal_normal, 1))</f>
        <v/>
      </c>
      <c r="AO93" s="465"/>
      <c r="AP93" s="2273" t="str">
        <f t="shared" si="4"/>
        <v/>
      </c>
      <c r="AQ93" s="639"/>
      <c r="AR93" s="602"/>
      <c r="AS93" s="501"/>
      <c r="AT93" s="448"/>
      <c r="AU93" s="429"/>
      <c r="AV93" s="432"/>
      <c r="AX93" s="1080"/>
      <c r="AY93" s="2726"/>
      <c r="AZ93" s="2818"/>
      <c r="BA93" s="2826"/>
      <c r="BB93" s="2819"/>
      <c r="BC93" s="2825"/>
      <c r="BD93" s="2822"/>
      <c r="BE93" s="2823"/>
      <c r="BF93" s="2685"/>
      <c r="BG93" s="2690"/>
      <c r="BH93" s="1080"/>
      <c r="BI93" s="2778"/>
      <c r="BJ93" s="2939"/>
      <c r="BK93" s="2922"/>
      <c r="BL93" s="2939"/>
      <c r="BM93" s="2888"/>
      <c r="BN93" s="2899"/>
      <c r="BO93" s="2890"/>
      <c r="BP93" s="2889"/>
      <c r="BQ93" s="2892"/>
      <c r="BR93" s="2808"/>
      <c r="BS93" s="2808"/>
      <c r="BT93" s="2808"/>
      <c r="BU93" s="2808"/>
      <c r="BV93" s="2808"/>
      <c r="BW93" s="2808"/>
      <c r="BX93" s="2808"/>
      <c r="BY93" s="2808"/>
      <c r="BZ93" s="2808"/>
      <c r="CA93" s="2808"/>
      <c r="CB93" s="2808"/>
      <c r="CC93" s="2808"/>
      <c r="CD93" s="2808"/>
      <c r="CE93" s="2808"/>
    </row>
    <row r="94" spans="1:83" ht="24.75" customHeight="1">
      <c r="A94" s="2676"/>
      <c r="B94" s="2670" t="s">
        <v>1867</v>
      </c>
      <c r="C94" s="1912" t="s">
        <v>1800</v>
      </c>
      <c r="D94" s="2755" t="str" cm="1">
        <f t="array" ref="D94">IF(D92, _xldudf_CX_PUSH(D91, CX_ENTITY, fx_attrConverter(C90), EOMONTH(val_asOfDate,3)), "No Push")</f>
        <v>No Push</v>
      </c>
      <c r="E94" s="2677"/>
      <c r="F94" s="2726"/>
      <c r="G94" s="2690"/>
      <c r="H94" s="2689"/>
      <c r="I94" s="2691"/>
      <c r="J94" s="2695"/>
      <c r="K94" s="2687"/>
      <c r="L94" s="2685"/>
      <c r="M94" s="2712"/>
      <c r="N94" s="2730"/>
      <c r="O94" s="2732"/>
      <c r="P94" s="2677"/>
      <c r="V94" s="158"/>
      <c r="W94" s="101"/>
      <c r="X94" s="52"/>
      <c r="Y94" s="101"/>
      <c r="Z94" s="126"/>
      <c r="AA94" s="101"/>
      <c r="AB94" s="101"/>
      <c r="AC94" s="39"/>
      <c r="AD94" s="406"/>
      <c r="AE94" s="428"/>
      <c r="AF94" s="439"/>
      <c r="AG94" s="661"/>
      <c r="AH94" s="610"/>
      <c r="AI94" s="3080"/>
      <c r="AJ94" s="2008"/>
      <c r="AK94" s="2009"/>
      <c r="AL94" s="602"/>
      <c r="AM94" s="460"/>
      <c r="AN94" s="1967" t="str">
        <f>IF(K94="", "", _xlfn.NUMBERVALUE(K94)/ IF( $D$8, DebtOverview!fxVal_normal, 1))</f>
        <v/>
      </c>
      <c r="AO94" s="465"/>
      <c r="AP94" s="2273" t="str">
        <f t="shared" si="4"/>
        <v/>
      </c>
      <c r="AQ94" s="639"/>
      <c r="AR94" s="602"/>
      <c r="AS94" s="501"/>
      <c r="AT94" s="448"/>
      <c r="AU94" s="429"/>
      <c r="AV94" s="432"/>
      <c r="AX94" s="1080"/>
      <c r="AY94" s="2726"/>
      <c r="AZ94" s="2818"/>
      <c r="BA94" s="2826"/>
      <c r="BB94" s="2819"/>
      <c r="BC94" s="2825"/>
      <c r="BD94" s="2822"/>
      <c r="BE94" s="2823"/>
      <c r="BF94" s="2685"/>
      <c r="BG94" s="2690"/>
      <c r="BH94" s="1080"/>
      <c r="BI94" s="2778"/>
      <c r="BJ94" s="2939"/>
      <c r="BK94" s="2922"/>
      <c r="BL94" s="2939"/>
      <c r="BM94" s="2888"/>
      <c r="BN94" s="2899"/>
      <c r="BO94" s="2890"/>
      <c r="BP94" s="2889"/>
      <c r="BQ94" s="2892"/>
      <c r="BR94" s="2808"/>
      <c r="BS94" s="2808"/>
      <c r="BT94" s="2808"/>
      <c r="BU94" s="2808"/>
      <c r="BV94" s="2808"/>
      <c r="BW94" s="2808"/>
      <c r="BX94" s="2808"/>
      <c r="BY94" s="2808"/>
      <c r="BZ94" s="2808"/>
      <c r="CA94" s="2808"/>
      <c r="CB94" s="2808"/>
      <c r="CC94" s="2808"/>
      <c r="CD94" s="2808"/>
      <c r="CE94" s="2808"/>
    </row>
    <row r="95" spans="1:83" ht="24.75" customHeight="1">
      <c r="A95" s="2676"/>
      <c r="B95" s="2670" t="s">
        <v>1867</v>
      </c>
      <c r="C95" s="1912" t="s">
        <v>1800</v>
      </c>
      <c r="D95" s="2755" t="str" cm="1">
        <f t="array" ref="D95">IF(D92, _xldudf_CX_PUSH(D91, CX_ENTITY, fx_attrConverter(C90), EOMONTH(val_asOfDate,2)), "No Push")</f>
        <v>No Push</v>
      </c>
      <c r="E95" s="2677"/>
      <c r="F95" s="2726"/>
      <c r="G95" s="2690"/>
      <c r="H95" s="2689"/>
      <c r="I95" s="2691"/>
      <c r="J95" s="2695"/>
      <c r="K95" s="2687"/>
      <c r="L95" s="2685"/>
      <c r="M95" s="2712"/>
      <c r="N95" s="2730"/>
      <c r="O95" s="2732"/>
      <c r="P95" s="2677"/>
      <c r="V95" s="158"/>
      <c r="W95" s="101"/>
      <c r="X95" s="52"/>
      <c r="Y95" s="101"/>
      <c r="Z95" s="126"/>
      <c r="AA95" s="101"/>
      <c r="AB95" s="101"/>
      <c r="AC95" s="39"/>
      <c r="AD95" s="406"/>
      <c r="AE95" s="428"/>
      <c r="AF95" s="439"/>
      <c r="AG95" s="661"/>
      <c r="AH95" s="610"/>
      <c r="AI95" s="3080"/>
      <c r="AJ95" s="2008"/>
      <c r="AK95" s="2009"/>
      <c r="AL95" s="602"/>
      <c r="AM95" s="460"/>
      <c r="AN95" s="1967" t="str">
        <f>IF(K95="", "", _xlfn.NUMBERVALUE(K95)/ IF( $D$8, DebtOverview!fxVal_normal, 1))</f>
        <v/>
      </c>
      <c r="AO95" s="465"/>
      <c r="AP95" s="2273" t="str">
        <f t="shared" si="4"/>
        <v/>
      </c>
      <c r="AQ95" s="639"/>
      <c r="AR95" s="602"/>
      <c r="AS95" s="501"/>
      <c r="AT95" s="448"/>
      <c r="AU95" s="429"/>
      <c r="AV95" s="432"/>
      <c r="AX95" s="1080"/>
      <c r="AY95" s="2726"/>
      <c r="AZ95" s="2818"/>
      <c r="BA95" s="2826"/>
      <c r="BB95" s="2819"/>
      <c r="BC95" s="2825"/>
      <c r="BD95" s="2822"/>
      <c r="BE95" s="2823"/>
      <c r="BF95" s="2685"/>
      <c r="BG95" s="2690"/>
      <c r="BH95" s="1080"/>
      <c r="BI95" s="2778"/>
      <c r="BJ95" s="2939"/>
      <c r="BK95" s="2922"/>
      <c r="BL95" s="2939"/>
      <c r="BM95" s="2888"/>
      <c r="BN95" s="2899"/>
      <c r="BO95" s="2890"/>
      <c r="BP95" s="2889"/>
      <c r="BQ95" s="2892"/>
      <c r="BR95" s="2808"/>
      <c r="BS95" s="2808"/>
      <c r="BT95" s="2808"/>
      <c r="BU95" s="2808"/>
      <c r="BV95" s="2808"/>
      <c r="BW95" s="2808"/>
      <c r="BX95" s="2808"/>
      <c r="BY95" s="2808"/>
      <c r="BZ95" s="2808"/>
      <c r="CA95" s="2808"/>
      <c r="CB95" s="2808"/>
      <c r="CC95" s="2808"/>
      <c r="CD95" s="2808"/>
      <c r="CE95" s="2808"/>
    </row>
    <row r="96" spans="1:83" ht="24.75" customHeight="1">
      <c r="A96" s="2676"/>
      <c r="B96" s="2670" t="s">
        <v>1867</v>
      </c>
      <c r="C96" s="1912" t="s">
        <v>1800</v>
      </c>
      <c r="D96" s="2755" t="str" cm="1">
        <f t="array" ref="D96">IF(D92, _xldudf_CX_PUSH(D91, CX_ENTITY, fx_attrConverter(C90), EOMONTH(val_asOfDate,13)), "No Push")</f>
        <v>No Push</v>
      </c>
      <c r="E96" s="2677"/>
      <c r="F96" s="2726"/>
      <c r="G96" s="2690"/>
      <c r="H96" s="2689"/>
      <c r="I96" s="2691"/>
      <c r="J96" s="2695"/>
      <c r="K96" s="2687"/>
      <c r="L96" s="2685"/>
      <c r="M96" s="2712"/>
      <c r="N96" s="2730"/>
      <c r="O96" s="2732"/>
      <c r="P96" s="2677"/>
      <c r="V96" s="158"/>
      <c r="W96" s="101"/>
      <c r="X96" s="52"/>
      <c r="Y96" s="101"/>
      <c r="Z96" s="126"/>
      <c r="AA96" s="101"/>
      <c r="AB96" s="101"/>
      <c r="AC96" s="39"/>
      <c r="AD96" s="406"/>
      <c r="AE96" s="428"/>
      <c r="AF96" s="439"/>
      <c r="AG96" s="661"/>
      <c r="AH96" s="610"/>
      <c r="AI96" s="3080"/>
      <c r="AJ96" s="2008"/>
      <c r="AK96" s="2009"/>
      <c r="AL96" s="602"/>
      <c r="AM96" s="460"/>
      <c r="AN96" s="1967" t="str">
        <f>IF(K96="", "", _xlfn.NUMBERVALUE(K96)/ IF( $D$8, DebtOverview!fxVal_normal, 1))</f>
        <v/>
      </c>
      <c r="AO96" s="465"/>
      <c r="AP96" s="2273" t="str">
        <f t="shared" si="4"/>
        <v/>
      </c>
      <c r="AQ96" s="639"/>
      <c r="AR96" s="602"/>
      <c r="AS96" s="501"/>
      <c r="AT96" s="448"/>
      <c r="AU96" s="429"/>
      <c r="AV96" s="432"/>
      <c r="AX96" s="1080"/>
      <c r="AY96" s="2726"/>
      <c r="AZ96" s="2818"/>
      <c r="BA96" s="2826"/>
      <c r="BB96" s="2819"/>
      <c r="BC96" s="2825"/>
      <c r="BD96" s="2822"/>
      <c r="BE96" s="2823"/>
      <c r="BF96" s="2685"/>
      <c r="BG96" s="2690"/>
      <c r="BH96" s="1080"/>
      <c r="BI96" s="2778"/>
      <c r="BJ96" s="2939"/>
      <c r="BK96" s="2922"/>
      <c r="BL96" s="2939"/>
      <c r="BM96" s="2888"/>
      <c r="BN96" s="2899"/>
      <c r="BO96" s="2890"/>
      <c r="BP96" s="2889"/>
      <c r="BQ96" s="2892"/>
      <c r="BR96" s="2808"/>
      <c r="BS96" s="2808"/>
      <c r="BT96" s="2808"/>
      <c r="BU96" s="2808"/>
      <c r="BV96" s="2808"/>
      <c r="BW96" s="2808"/>
      <c r="BX96" s="2808"/>
      <c r="BY96" s="2808"/>
      <c r="BZ96" s="2808"/>
      <c r="CA96" s="2808"/>
      <c r="CB96" s="2808"/>
      <c r="CC96" s="2808"/>
      <c r="CD96" s="2808"/>
      <c r="CE96" s="2808"/>
    </row>
    <row r="97" spans="1:83" ht="24.75" customHeight="1">
      <c r="A97" s="2676"/>
      <c r="B97" s="2670"/>
      <c r="C97" s="1912"/>
      <c r="D97" s="2758"/>
      <c r="E97" s="2677"/>
      <c r="F97" s="2726"/>
      <c r="G97" s="2690"/>
      <c r="H97" s="2689"/>
      <c r="I97" s="2691"/>
      <c r="J97" s="2695"/>
      <c r="K97" s="2687"/>
      <c r="L97" s="2685"/>
      <c r="M97" s="2712"/>
      <c r="N97" s="2730"/>
      <c r="O97" s="2731"/>
      <c r="P97" s="2677"/>
      <c r="V97" s="158"/>
      <c r="W97" s="101"/>
      <c r="X97" s="52"/>
      <c r="Y97" s="101"/>
      <c r="Z97" s="126"/>
      <c r="AA97" s="101"/>
      <c r="AB97" s="101"/>
      <c r="AC97" s="39"/>
      <c r="AD97" s="406"/>
      <c r="AE97" s="428"/>
      <c r="AF97" s="439"/>
      <c r="AG97" s="661"/>
      <c r="AH97" s="610"/>
      <c r="AI97" s="3080"/>
      <c r="AJ97" s="2008"/>
      <c r="AK97" s="2009"/>
      <c r="AL97" s="602"/>
      <c r="AM97" s="460"/>
      <c r="AN97" s="1967" t="str">
        <f>IF(K97="", "", _xlfn.NUMBERVALUE(K97)/ IF( $D$8, DebtOverview!fxVal_normal, 1))</f>
        <v/>
      </c>
      <c r="AO97" s="465"/>
      <c r="AP97" s="2273" t="str">
        <f t="shared" si="4"/>
        <v/>
      </c>
      <c r="AQ97" s="639"/>
      <c r="AR97" s="602"/>
      <c r="AS97" s="501"/>
      <c r="AT97" s="448"/>
      <c r="AU97" s="429"/>
      <c r="AV97" s="432"/>
      <c r="AX97" s="1080"/>
      <c r="AY97" s="2726"/>
      <c r="AZ97" s="2818"/>
      <c r="BA97" s="2826"/>
      <c r="BB97" s="2819"/>
      <c r="BC97" s="2825"/>
      <c r="BD97" s="2822"/>
      <c r="BE97" s="2823"/>
      <c r="BF97" s="2685"/>
      <c r="BG97" s="2690"/>
      <c r="BH97" s="1080"/>
      <c r="BI97" s="2778"/>
      <c r="BJ97" s="2939"/>
      <c r="BK97" s="2922"/>
      <c r="BL97" s="2939"/>
      <c r="BM97" s="2888"/>
      <c r="BN97" s="2899"/>
      <c r="BO97" s="2890"/>
      <c r="BP97" s="2889"/>
      <c r="BQ97" s="2892"/>
      <c r="BR97" s="2808"/>
      <c r="BS97" s="2808"/>
      <c r="BT97" s="2808"/>
      <c r="BU97" s="2808"/>
      <c r="BV97" s="2808"/>
      <c r="BW97" s="2808"/>
      <c r="BX97" s="2808"/>
      <c r="BY97" s="2808"/>
      <c r="BZ97" s="2808"/>
      <c r="CA97" s="2808"/>
      <c r="CB97" s="2808"/>
      <c r="CC97" s="2808"/>
      <c r="CD97" s="2808"/>
      <c r="CE97" s="2808"/>
    </row>
    <row r="98" spans="1:83" ht="24.75" customHeight="1">
      <c r="A98" s="2676"/>
      <c r="B98" s="1912"/>
      <c r="C98" s="1912"/>
      <c r="D98" s="2758"/>
      <c r="E98" s="2677"/>
      <c r="F98" s="2726"/>
      <c r="G98" s="2690"/>
      <c r="H98" s="2689"/>
      <c r="I98" s="2691"/>
      <c r="J98" s="2695"/>
      <c r="K98" s="2687"/>
      <c r="L98" s="2685"/>
      <c r="M98" s="2712"/>
      <c r="N98" s="2730"/>
      <c r="O98" s="2731"/>
      <c r="P98" s="2677"/>
      <c r="V98" s="158"/>
      <c r="W98" s="101"/>
      <c r="X98" s="52"/>
      <c r="Y98" s="101"/>
      <c r="Z98" s="126"/>
      <c r="AA98" s="101"/>
      <c r="AB98" s="101"/>
      <c r="AC98" s="39"/>
      <c r="AD98" s="406"/>
      <c r="AE98" s="428"/>
      <c r="AF98" s="439"/>
      <c r="AG98" s="661"/>
      <c r="AH98" s="610"/>
      <c r="AI98" s="3080"/>
      <c r="AJ98" s="2008"/>
      <c r="AK98" s="2009"/>
      <c r="AL98" s="602"/>
      <c r="AM98" s="460"/>
      <c r="AN98" s="1967" t="str">
        <f>IF(K98="", "", _xlfn.NUMBERVALUE(K98)/ IF( $D$8, DebtOverview!fxVal_normal, 1))</f>
        <v/>
      </c>
      <c r="AO98" s="465"/>
      <c r="AP98" s="2273" t="str">
        <f t="shared" si="4"/>
        <v/>
      </c>
      <c r="AQ98" s="639"/>
      <c r="AR98" s="602"/>
      <c r="AS98" s="501"/>
      <c r="AT98" s="448"/>
      <c r="AU98" s="429"/>
      <c r="AV98" s="432"/>
      <c r="AX98" s="1080"/>
      <c r="AY98" s="2726"/>
      <c r="AZ98" s="2818"/>
      <c r="BA98" s="2826"/>
      <c r="BB98" s="2819"/>
      <c r="BC98" s="2825"/>
      <c r="BD98" s="2822"/>
      <c r="BE98" s="2823"/>
      <c r="BF98" s="2685"/>
      <c r="BG98" s="2690"/>
      <c r="BH98" s="1080"/>
      <c r="BI98" s="2778"/>
      <c r="BJ98" s="2939"/>
      <c r="BK98" s="2922"/>
      <c r="BL98" s="2939"/>
      <c r="BM98" s="2888"/>
      <c r="BN98" s="2899"/>
      <c r="BO98" s="2890"/>
      <c r="BP98" s="2889"/>
      <c r="BQ98" s="2892"/>
      <c r="BR98" s="2808"/>
      <c r="BS98" s="2808"/>
      <c r="BT98" s="2808"/>
      <c r="BU98" s="2808"/>
      <c r="BV98" s="2808"/>
      <c r="BW98" s="2808"/>
      <c r="BX98" s="2808"/>
      <c r="BY98" s="2808"/>
      <c r="BZ98" s="2808"/>
      <c r="CA98" s="2808"/>
      <c r="CB98" s="2808"/>
      <c r="CC98" s="2808"/>
      <c r="CD98" s="2808"/>
      <c r="CE98" s="2808"/>
    </row>
    <row r="99" spans="1:83" ht="24.75" customHeight="1">
      <c r="A99" s="2676"/>
      <c r="B99" s="1912"/>
      <c r="C99" s="1912"/>
      <c r="D99" s="2758"/>
      <c r="E99" s="2677"/>
      <c r="F99" s="2726"/>
      <c r="G99" s="2690"/>
      <c r="H99" s="2689"/>
      <c r="I99" s="2691"/>
      <c r="J99" s="2695"/>
      <c r="K99" s="2687"/>
      <c r="L99" s="2685"/>
      <c r="M99" s="2712"/>
      <c r="N99" s="2730"/>
      <c r="O99" s="2731"/>
      <c r="P99" s="2677"/>
      <c r="V99" s="158"/>
      <c r="W99" s="101"/>
      <c r="X99" s="52"/>
      <c r="Y99" s="101"/>
      <c r="Z99" s="126"/>
      <c r="AA99" s="101"/>
      <c r="AB99" s="101"/>
      <c r="AC99" s="39"/>
      <c r="AD99" s="406"/>
      <c r="AE99" s="428"/>
      <c r="AF99" s="439"/>
      <c r="AG99" s="661"/>
      <c r="AH99" s="610"/>
      <c r="AI99" s="3080"/>
      <c r="AJ99" s="2008"/>
      <c r="AK99" s="2009"/>
      <c r="AL99" s="602"/>
      <c r="AM99" s="460"/>
      <c r="AN99" s="1967" t="str">
        <f>IF(K99="", "", _xlfn.NUMBERVALUE(K99)/ IF( $D$8, DebtOverview!fxVal_normal, 1))</f>
        <v/>
      </c>
      <c r="AO99" s="465"/>
      <c r="AP99" s="2273" t="str">
        <f t="shared" si="4"/>
        <v/>
      </c>
      <c r="AQ99" s="639"/>
      <c r="AR99" s="602"/>
      <c r="AS99" s="501"/>
      <c r="AT99" s="448"/>
      <c r="AU99" s="429"/>
      <c r="AV99" s="432"/>
      <c r="AX99" s="1080"/>
      <c r="AY99" s="2726"/>
      <c r="AZ99" s="2818"/>
      <c r="BA99" s="2826"/>
      <c r="BB99" s="2819"/>
      <c r="BC99" s="2825"/>
      <c r="BD99" s="2822"/>
      <c r="BE99" s="2823"/>
      <c r="BF99" s="2685"/>
      <c r="BG99" s="2690"/>
      <c r="BH99" s="1080"/>
      <c r="BI99" s="2778"/>
      <c r="BJ99" s="2939"/>
      <c r="BK99" s="2922"/>
      <c r="BL99" s="2939"/>
      <c r="BM99" s="2888"/>
      <c r="BN99" s="2899"/>
      <c r="BO99" s="2890"/>
      <c r="BP99" s="2889"/>
      <c r="BQ99" s="2892"/>
      <c r="BR99" s="2808"/>
      <c r="BS99" s="2808"/>
      <c r="BT99" s="2808"/>
      <c r="BU99" s="2808"/>
      <c r="BV99" s="2808"/>
      <c r="BW99" s="2808"/>
      <c r="BX99" s="2808"/>
      <c r="BY99" s="2808"/>
      <c r="BZ99" s="2808"/>
      <c r="CA99" s="2808"/>
      <c r="CB99" s="2808"/>
      <c r="CC99" s="2808"/>
      <c r="CD99" s="2808"/>
      <c r="CE99" s="2808"/>
    </row>
    <row r="100" spans="1:83" ht="24.75" customHeight="1">
      <c r="A100" s="2676"/>
      <c r="B100" s="1912"/>
      <c r="C100" s="1912"/>
      <c r="D100" s="2758"/>
      <c r="E100" s="2677"/>
      <c r="F100" s="2726"/>
      <c r="G100" s="2690"/>
      <c r="H100" s="2689"/>
      <c r="I100" s="2691"/>
      <c r="J100" s="2695"/>
      <c r="K100" s="2687"/>
      <c r="L100" s="2685"/>
      <c r="M100" s="2712"/>
      <c r="N100" s="2730"/>
      <c r="O100" s="2731"/>
      <c r="P100" s="2677"/>
      <c r="V100" s="158"/>
      <c r="W100" s="101"/>
      <c r="X100" s="52"/>
      <c r="Y100" s="101"/>
      <c r="Z100" s="126"/>
      <c r="AA100" s="101"/>
      <c r="AB100" s="101"/>
      <c r="AC100" s="39"/>
      <c r="AD100" s="406"/>
      <c r="AE100" s="428"/>
      <c r="AF100" s="439"/>
      <c r="AG100" s="661"/>
      <c r="AH100" s="610"/>
      <c r="AI100" s="3080"/>
      <c r="AJ100" s="2008"/>
      <c r="AK100" s="2009"/>
      <c r="AL100" s="602"/>
      <c r="AM100" s="460"/>
      <c r="AN100" s="1967" t="str">
        <f>IF(K100="", "", _xlfn.NUMBERVALUE(K100)/ IF( $D$8, DebtOverview!fxVal_normal, 1))</f>
        <v/>
      </c>
      <c r="AO100" s="465"/>
      <c r="AP100" s="2273" t="str">
        <f t="shared" si="4"/>
        <v/>
      </c>
      <c r="AQ100" s="639"/>
      <c r="AR100" s="602"/>
      <c r="AS100" s="501"/>
      <c r="AT100" s="448"/>
      <c r="AU100" s="429"/>
      <c r="AV100" s="432"/>
      <c r="AX100" s="1080"/>
      <c r="AY100" s="2726"/>
      <c r="AZ100" s="2818"/>
      <c r="BA100" s="2826"/>
      <c r="BB100" s="2819"/>
      <c r="BC100" s="2825"/>
      <c r="BD100" s="2822"/>
      <c r="BE100" s="2823"/>
      <c r="BF100" s="2685"/>
      <c r="BG100" s="2690"/>
      <c r="BH100" s="1080"/>
      <c r="BI100" s="2778"/>
      <c r="BJ100" s="2939"/>
      <c r="BK100" s="2922"/>
      <c r="BL100" s="2939"/>
      <c r="BM100" s="2888"/>
      <c r="BN100" s="2899"/>
      <c r="BO100" s="2890"/>
      <c r="BP100" s="2889"/>
      <c r="BQ100" s="2892"/>
      <c r="BR100" s="2808"/>
      <c r="BS100" s="2808"/>
      <c r="BT100" s="2808"/>
      <c r="BU100" s="2808"/>
      <c r="BV100" s="2808"/>
      <c r="BW100" s="2808"/>
      <c r="BX100" s="2808"/>
      <c r="BY100" s="2808"/>
      <c r="BZ100" s="2808"/>
      <c r="CA100" s="2808"/>
      <c r="CB100" s="2808"/>
      <c r="CC100" s="2808"/>
      <c r="CD100" s="2808"/>
      <c r="CE100" s="2808"/>
    </row>
    <row r="101" spans="1:83" ht="16.5" customHeight="1">
      <c r="A101" s="2676"/>
      <c r="B101" s="2670"/>
      <c r="C101" s="1913"/>
      <c r="D101" s="2752"/>
      <c r="E101" s="2677"/>
      <c r="F101" s="2726"/>
      <c r="G101" s="2689"/>
      <c r="H101" s="2689"/>
      <c r="I101" s="2689"/>
      <c r="J101" s="2689"/>
      <c r="K101" s="2687"/>
      <c r="L101" s="2685"/>
      <c r="M101" s="2712"/>
      <c r="N101" s="2766"/>
      <c r="O101" s="2767"/>
      <c r="P101" s="2677"/>
      <c r="V101" s="158"/>
      <c r="W101" s="101"/>
      <c r="X101" s="52"/>
      <c r="Y101" s="101"/>
      <c r="Z101" s="126"/>
      <c r="AA101" s="101"/>
      <c r="AB101" s="101"/>
      <c r="AC101" s="39"/>
      <c r="AD101" s="406"/>
      <c r="AE101" s="428"/>
      <c r="AF101" s="439"/>
      <c r="AG101" s="661"/>
      <c r="AH101" s="610"/>
      <c r="AI101" s="608"/>
      <c r="AJ101" s="2010"/>
      <c r="AK101" s="2010"/>
      <c r="AL101" s="466"/>
      <c r="AM101" s="467"/>
      <c r="AN101" s="1533" cm="1">
        <f t="array" ref="AN101">IF(N(AN87)=0,0, IFERROR(SUM(_xlfn._xlws.FILTER(AN90:AN100,AP90:AP100&gt;val_asOfDate)),0))</f>
        <v>0</v>
      </c>
      <c r="AO101" s="469"/>
      <c r="AP101" s="468"/>
      <c r="AQ101" s="468"/>
      <c r="AR101" s="506"/>
      <c r="AS101" s="470"/>
      <c r="AT101" s="448"/>
      <c r="AU101" s="429"/>
      <c r="AV101" s="432"/>
      <c r="AX101" s="1080"/>
      <c r="AY101" s="2726"/>
      <c r="AZ101" s="2817"/>
      <c r="BA101" s="2817"/>
      <c r="BB101" s="2817"/>
      <c r="BC101" s="2817"/>
      <c r="BD101" s="2806"/>
      <c r="BE101" s="2807"/>
      <c r="BF101" s="2685"/>
      <c r="BG101" s="2689"/>
      <c r="BH101" s="1080"/>
      <c r="BI101" s="2778"/>
      <c r="BJ101" s="2939"/>
      <c r="BK101" s="2926"/>
      <c r="BL101" s="2939"/>
      <c r="BM101" s="2888"/>
      <c r="BN101" s="2900"/>
      <c r="BO101" s="2891"/>
      <c r="BP101" s="2889"/>
      <c r="BQ101" s="2892"/>
      <c r="BR101" s="2808"/>
      <c r="BS101" s="2808"/>
      <c r="BT101" s="2808"/>
      <c r="BU101" s="2808"/>
      <c r="BV101" s="2808"/>
      <c r="BW101" s="2808"/>
      <c r="BX101" s="2808"/>
      <c r="BY101" s="2808"/>
      <c r="BZ101" s="2808"/>
      <c r="CA101" s="2808"/>
      <c r="CB101" s="2808"/>
      <c r="CC101" s="2808"/>
      <c r="CD101" s="2808"/>
      <c r="CE101" s="2808"/>
    </row>
    <row r="102" spans="1:83">
      <c r="A102" s="2676" t="s">
        <v>22</v>
      </c>
      <c r="B102" s="2670"/>
      <c r="C102" s="1913"/>
      <c r="D102" s="2752"/>
      <c r="E102" s="2677"/>
      <c r="F102" s="2726"/>
      <c r="G102" s="2689"/>
      <c r="H102" s="2689"/>
      <c r="I102" s="2689"/>
      <c r="J102" s="2689"/>
      <c r="K102" s="2687"/>
      <c r="L102" s="2685"/>
      <c r="M102" s="2712"/>
      <c r="N102" s="2713"/>
      <c r="O102" s="2717"/>
      <c r="P102" s="2677"/>
      <c r="V102" s="158"/>
      <c r="W102" s="101"/>
      <c r="X102" s="52"/>
      <c r="Y102" s="101"/>
      <c r="Z102" s="126"/>
      <c r="AA102" s="101"/>
      <c r="AB102" s="101"/>
      <c r="AC102" s="39"/>
      <c r="AD102" s="406"/>
      <c r="AE102" s="428"/>
      <c r="AF102" s="439"/>
      <c r="AG102" s="661"/>
      <c r="AH102" s="453"/>
      <c r="AI102" s="475"/>
      <c r="AJ102" s="2011"/>
      <c r="AK102" s="2011"/>
      <c r="AL102" s="475"/>
      <c r="AM102" s="429"/>
      <c r="AN102" s="1975"/>
      <c r="AO102" s="476"/>
      <c r="AP102" s="477"/>
      <c r="AQ102" s="477"/>
      <c r="AR102" s="478"/>
      <c r="AS102" s="479"/>
      <c r="AT102" s="480"/>
      <c r="AU102" s="429"/>
      <c r="AV102" s="432"/>
      <c r="AX102" s="1080"/>
      <c r="AY102" s="2726"/>
      <c r="AZ102" s="2817"/>
      <c r="BA102" s="2817"/>
      <c r="BB102" s="2817"/>
      <c r="BC102" s="2817"/>
      <c r="BD102" s="2806"/>
      <c r="BE102" s="2807"/>
      <c r="BF102" s="2685"/>
      <c r="BG102" s="2689"/>
      <c r="BH102" s="1080"/>
      <c r="BI102" s="2778"/>
      <c r="BJ102" s="2939"/>
      <c r="BK102" s="2926"/>
      <c r="BL102" s="2939"/>
      <c r="BM102" s="2888"/>
      <c r="BN102" s="2900"/>
      <c r="BO102" s="2891"/>
      <c r="BP102" s="2889"/>
      <c r="BQ102" s="2892"/>
      <c r="BR102" s="2808"/>
      <c r="BS102" s="2808"/>
      <c r="BT102" s="2808"/>
      <c r="BU102" s="2808"/>
      <c r="BV102" s="2808"/>
      <c r="BW102" s="2808"/>
      <c r="BX102" s="2808"/>
      <c r="BY102" s="2808"/>
      <c r="BZ102" s="2808"/>
      <c r="CA102" s="2808"/>
      <c r="CB102" s="2808"/>
      <c r="CC102" s="2808"/>
      <c r="CD102" s="2808"/>
      <c r="CE102" s="2808"/>
    </row>
    <row r="103" spans="1:83" ht="18">
      <c r="A103" s="2676"/>
      <c r="B103" s="2787" t="s">
        <v>1875</v>
      </c>
      <c r="C103" s="1913" t="s">
        <v>437</v>
      </c>
      <c r="D103" s="2943" t="e" cm="1">
        <f t="array" aca="1" ref="D103" ca="1">_xldudf_CX_GET(CX_ENTITY, fx_attrConverter(C103), val_asOfDate, "As of", ,fx_scenarioConverter( "Actual"))</f>
        <v>#NAME?</v>
      </c>
      <c r="E103" s="2677"/>
      <c r="F103" s="2726"/>
      <c r="G103" s="2741" t="s">
        <v>1784</v>
      </c>
      <c r="H103" s="2742" t="s">
        <v>431</v>
      </c>
      <c r="I103" s="2742" t="s">
        <v>1785</v>
      </c>
      <c r="J103" s="2743" t="s">
        <v>31</v>
      </c>
      <c r="K103" s="2744" t="s">
        <v>1786</v>
      </c>
      <c r="L103" s="2745" t="s">
        <v>268</v>
      </c>
      <c r="M103" s="2668"/>
      <c r="N103" s="2747" t="s">
        <v>1787</v>
      </c>
      <c r="O103" s="2748" t="s">
        <v>1869</v>
      </c>
      <c r="P103" s="2677"/>
      <c r="V103" s="158"/>
      <c r="W103" s="101"/>
      <c r="X103" s="52"/>
      <c r="Y103" s="101"/>
      <c r="Z103" s="126"/>
      <c r="AA103" s="101"/>
      <c r="AB103" s="101"/>
      <c r="AC103" s="39"/>
      <c r="AD103" s="406"/>
      <c r="AE103" s="428"/>
      <c r="AF103" s="439"/>
      <c r="AG103" s="661"/>
      <c r="AH103" s="453"/>
      <c r="AI103" s="595">
        <f>BS!$Y$37</f>
        <v>2</v>
      </c>
      <c r="AJ103" s="2005"/>
      <c r="AK103" s="2005"/>
      <c r="AL103" s="595"/>
      <c r="AM103" s="596"/>
      <c r="AN103" s="1973" cm="1">
        <f t="array" ref="AN103">ABS(N(_xlfn.XLOOKUP(C103,BS!$B$19:$B$50,_xlfn.XLOOKUP($AN$5,_xlfn.ANCHORARRAY(BS!$AD$11),BS!$AD$19:$BN$50))))*fxVal_normal/$C$8</f>
        <v>1</v>
      </c>
      <c r="AO103" s="2870">
        <f>IF(BG106,0,IF(BG108,1,-1))</f>
        <v>-1</v>
      </c>
      <c r="AP103" s="2272">
        <f>$AN$5</f>
        <v>46022</v>
      </c>
      <c r="AQ103" s="2870">
        <f>IF(BG106,0,IF(BG107,1,-1))</f>
        <v>1</v>
      </c>
      <c r="AR103" s="690" t="str">
        <f>IF(N(AN103=0),"n/a",AR106)</f>
        <v>n/a</v>
      </c>
      <c r="AS103" s="598"/>
      <c r="AT103" s="448"/>
      <c r="AU103" s="455"/>
      <c r="AV103" s="432"/>
      <c r="AX103" s="1080"/>
      <c r="AY103" s="2726"/>
      <c r="AZ103" s="2805"/>
      <c r="BA103" s="2812"/>
      <c r="BB103" s="2812"/>
      <c r="BC103" s="2813"/>
      <c r="BD103" s="2814"/>
      <c r="BE103" s="2807"/>
      <c r="BF103" s="2745"/>
      <c r="BG103" s="2741"/>
      <c r="BH103" s="1080"/>
      <c r="BI103" s="2778"/>
      <c r="BJ103" s="2939"/>
      <c r="BK103" s="2917"/>
      <c r="BL103" s="2939"/>
      <c r="BM103" s="2887"/>
      <c r="BN103" s="2899"/>
      <c r="BO103" s="2891"/>
      <c r="BP103" s="2889"/>
      <c r="BQ103" s="2892"/>
      <c r="BR103" s="2808"/>
      <c r="BS103" s="2808"/>
      <c r="BT103" s="2808"/>
      <c r="BU103" s="2808"/>
      <c r="BV103" s="2808"/>
      <c r="BW103" s="2808"/>
      <c r="BX103" s="2808"/>
      <c r="BY103" s="2808"/>
      <c r="BZ103" s="2808"/>
      <c r="CA103" s="2808"/>
      <c r="CB103" s="2808"/>
      <c r="CC103" s="2808"/>
      <c r="CD103" s="2808"/>
      <c r="CE103" s="2808"/>
    </row>
    <row r="104" spans="1:83" ht="21" customHeight="1">
      <c r="A104" s="2676"/>
      <c r="B104" s="2787"/>
      <c r="C104" s="2683"/>
      <c r="D104" s="2752"/>
      <c r="E104" s="2677"/>
      <c r="F104" s="2726"/>
      <c r="G104" s="2684"/>
      <c r="H104" s="2684"/>
      <c r="I104" s="2684"/>
      <c r="J104" s="2684"/>
      <c r="K104" s="2687"/>
      <c r="L104" s="2685"/>
      <c r="M104" s="2712"/>
      <c r="N104" s="2720"/>
      <c r="O104" s="2721"/>
      <c r="P104" s="2677"/>
      <c r="V104" s="158"/>
      <c r="W104" s="101"/>
      <c r="X104" s="52"/>
      <c r="Y104" s="101"/>
      <c r="Z104" s="126"/>
      <c r="AA104" s="101"/>
      <c r="AB104" s="101"/>
      <c r="AC104" s="39"/>
      <c r="AD104" s="406"/>
      <c r="AE104" s="2654"/>
      <c r="AF104" s="439"/>
      <c r="AG104" s="660"/>
      <c r="AH104" s="609"/>
      <c r="AI104" s="607"/>
      <c r="AJ104" s="2007"/>
      <c r="AK104" s="2007"/>
      <c r="AL104" s="456"/>
      <c r="AM104" s="457"/>
      <c r="AN104" s="1531"/>
      <c r="AO104" s="457"/>
      <c r="AP104" s="457"/>
      <c r="AQ104" s="458"/>
      <c r="AR104" s="458"/>
      <c r="AS104" s="499"/>
      <c r="AT104" s="448"/>
      <c r="AU104" s="2655"/>
      <c r="AV104" s="2656"/>
      <c r="AX104" s="1080"/>
      <c r="AY104" s="2726"/>
      <c r="AZ104" s="2804"/>
      <c r="BA104" s="2804"/>
      <c r="BB104" s="2804"/>
      <c r="BC104" s="2804"/>
      <c r="BD104" s="2806"/>
      <c r="BE104" s="2807"/>
      <c r="BF104" s="2685"/>
      <c r="BG104" s="2684"/>
      <c r="BH104" s="1080"/>
      <c r="BI104" s="2778"/>
      <c r="BJ104" s="2939"/>
      <c r="BK104" s="2918"/>
      <c r="BL104" s="2939"/>
      <c r="BM104" s="2888"/>
      <c r="BN104" s="2900"/>
      <c r="BO104" s="2891"/>
      <c r="BP104" s="2889"/>
      <c r="BQ104" s="2892"/>
      <c r="BR104" s="2808"/>
      <c r="BS104" s="2808"/>
      <c r="BT104" s="2808"/>
      <c r="BU104" s="2808"/>
      <c r="BV104" s="2808"/>
      <c r="BW104" s="2808"/>
      <c r="BX104" s="2808"/>
      <c r="BY104" s="2808"/>
      <c r="BZ104" s="2808"/>
      <c r="CA104" s="2808"/>
      <c r="CB104" s="2808"/>
      <c r="CC104" s="2808"/>
      <c r="CD104" s="2808"/>
      <c r="CE104" s="2808"/>
    </row>
    <row r="105" spans="1:83" ht="20.25" customHeight="1">
      <c r="A105" s="2676"/>
      <c r="B105" s="2787" t="s">
        <v>1876</v>
      </c>
      <c r="C105" s="2683"/>
      <c r="D105" s="2758"/>
      <c r="E105" s="2677"/>
      <c r="F105" s="2726"/>
      <c r="G105" s="2690"/>
      <c r="H105" s="2691"/>
      <c r="I105" s="2691"/>
      <c r="J105" s="2695"/>
      <c r="K105" s="2687"/>
      <c r="L105" s="2685"/>
      <c r="M105" s="2712"/>
      <c r="N105" s="2716"/>
      <c r="O105" s="2717"/>
      <c r="P105" s="2677"/>
      <c r="V105" s="158"/>
      <c r="W105" s="101"/>
      <c r="X105" s="52"/>
      <c r="Y105" s="101"/>
      <c r="Z105" s="126"/>
      <c r="AA105" s="101"/>
      <c r="AB105" s="101"/>
      <c r="AC105" s="39"/>
      <c r="AD105" s="406"/>
      <c r="AE105" s="428"/>
      <c r="AF105" s="439"/>
      <c r="AG105" s="661"/>
      <c r="AH105" s="610"/>
      <c r="AI105" s="3080"/>
      <c r="AJ105" s="2008"/>
      <c r="AK105" s="2009"/>
      <c r="AL105" s="602"/>
      <c r="AM105" s="460"/>
      <c r="AN105" s="1535" t="s">
        <v>1791</v>
      </c>
      <c r="AO105" s="458"/>
      <c r="AP105" s="458" t="s">
        <v>1792</v>
      </c>
      <c r="AQ105" s="502"/>
      <c r="AR105" s="507" t="s">
        <v>1789</v>
      </c>
      <c r="AS105" s="500"/>
      <c r="AT105" s="448"/>
      <c r="AU105" s="429"/>
      <c r="AV105" s="432"/>
      <c r="AX105" s="1080"/>
      <c r="AY105" s="2726"/>
      <c r="AZ105" s="2805" t="s">
        <v>1784</v>
      </c>
      <c r="BA105" s="2812" t="s">
        <v>431</v>
      </c>
      <c r="BB105" s="2812" t="s">
        <v>1785</v>
      </c>
      <c r="BC105" s="2813" t="s">
        <v>31</v>
      </c>
      <c r="BD105" s="2814" t="s">
        <v>1786</v>
      </c>
      <c r="BE105" s="2807" t="s">
        <v>268</v>
      </c>
      <c r="BF105" s="2780"/>
      <c r="BG105" s="2781"/>
      <c r="BH105" s="1080"/>
      <c r="BI105" s="2778"/>
      <c r="BJ105" s="2939"/>
      <c r="BK105" s="2922"/>
      <c r="BL105" s="2939"/>
      <c r="BM105" s="2887"/>
      <c r="BN105" s="2899"/>
      <c r="BO105" s="2890"/>
      <c r="BP105" s="2889"/>
      <c r="BQ105" s="2892"/>
      <c r="BR105" s="2808"/>
      <c r="BS105" s="2808"/>
      <c r="BT105" s="2808"/>
      <c r="BU105" s="2808"/>
      <c r="BV105" s="2808"/>
      <c r="BW105" s="2808"/>
      <c r="BX105" s="2808"/>
      <c r="BY105" s="2808"/>
      <c r="BZ105" s="2808"/>
      <c r="CA105" s="2808"/>
      <c r="CB105" s="2808"/>
      <c r="CC105" s="2808"/>
      <c r="CD105" s="2808"/>
      <c r="CE105" s="2808"/>
    </row>
    <row r="106" spans="1:83" ht="24.75" customHeight="1">
      <c r="A106" s="2676"/>
      <c r="B106" s="2670" t="s">
        <v>1879</v>
      </c>
      <c r="C106" s="1916" t="s">
        <v>1801</v>
      </c>
      <c r="D106" s="2758" t="e" cm="1">
        <f t="array" aca="1" ref="D106" ca="1">_xldudf_CX_GET(CX_ENTITY, fx_attrConverter(C106), val_asOfDate)</f>
        <v>#NAME?</v>
      </c>
      <c r="E106" s="2677"/>
      <c r="F106" s="2726"/>
      <c r="G106" s="2690" t="e" cm="1">
        <f t="array" aca="1" ref="G106" ca="1">IF(D106="", "", _xlfn.TEXTSPLIT(D106, "|", "¶", FALSE))</f>
        <v>#NAME?</v>
      </c>
      <c r="H106" s="2699"/>
      <c r="I106" s="2691"/>
      <c r="J106" s="2695"/>
      <c r="K106" s="2687"/>
      <c r="L106" s="2685"/>
      <c r="M106" s="2712"/>
      <c r="N106" s="2735" t="e" cm="1" vm="10">
        <f t="array" ref="N106">_xlfn.LET( _xlpm.cf, AN106:AN116,
_xlpm.res, _xlfn.BYROW( _xlpm.cf, _xlfn.LAMBDA(_xlpm.x, IF( AND(ISNUMBER(_xlpm.x),ISERROR(_xlpm.x) = FALSE), _xlpm.x / SUM(_xlpm.cf),""))),
_xlfn._xlws.FILTER(_xlpm.res, _xlpm.res &lt;&gt; ""))</f>
        <v>#VALUE!</v>
      </c>
      <c r="O106" s="2736" t="e" cm="1" vm="10">
        <f t="array" ref="O106">_xlfn.LET( _xlpm.repay,_xlfn.ANCHORARRAY( N106),
_xlpm.date, AP106:AP116,
_xlpm.date_, _xlfn._xlws.FILTER( _xlpm.date, _xlpm.date &lt;&gt; ""),
IF((_xlpm.date_&gt; val_asOfDate),
DATEDIF(val_asOfDate,_xlpm.date_,"M")/12,0))</f>
        <v>#VALUE!</v>
      </c>
      <c r="P106" s="2677"/>
      <c r="V106" s="158"/>
      <c r="W106" s="101"/>
      <c r="X106" s="52"/>
      <c r="Y106" s="101"/>
      <c r="Z106" s="126"/>
      <c r="AA106" s="101"/>
      <c r="AB106" s="101"/>
      <c r="AC106" s="39"/>
      <c r="AD106" s="406"/>
      <c r="AE106" s="428"/>
      <c r="AF106" s="439"/>
      <c r="AG106" s="661"/>
      <c r="AH106" s="610"/>
      <c r="AI106" s="3080"/>
      <c r="AJ106" s="2008"/>
      <c r="AK106" s="2009"/>
      <c r="AL106" s="602"/>
      <c r="AM106" s="460"/>
      <c r="AN106" s="1967" t="str">
        <f>IF(K106="", "", _xlfn.NUMBERVALUE(K106)/ IF( $D$8, DebtOverview!fxVal_normal, 1))</f>
        <v/>
      </c>
      <c r="AO106" s="465"/>
      <c r="AP106" s="2273" t="str">
        <f t="shared" ref="AP106:AP116" si="5">IF(L106="", "", DATEVALUE(TEXT(VALUE(L106), "mmm-yyyy")))</f>
        <v/>
      </c>
      <c r="AQ106" s="639"/>
      <c r="AR106" s="3082" t="str">
        <f>IFERROR(SUMPRODUCT(_xlfn.ANCHORARRAY(N106),_xlfn.ANCHORARRAY(O106)),"n/a")</f>
        <v>n/a</v>
      </c>
      <c r="AS106" s="501"/>
      <c r="AT106" s="448"/>
      <c r="AU106" s="429"/>
      <c r="AV106" s="432"/>
      <c r="AX106" s="1080"/>
      <c r="AY106" s="2726"/>
      <c r="AZ106" s="2818" t="e" cm="1" vm="10">
        <f t="array" ref="AZ106">_xlfn.LET(
_xlpm._amt, AN106:AN116, _xlpm._dates,AP106:AP116,
_xlpm.attribute, C106,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06" s="2829"/>
      <c r="BB106" s="2819"/>
      <c r="BC106" s="2825"/>
      <c r="BD106" s="2822"/>
      <c r="BE106" s="2823"/>
      <c r="BF106" s="2685" t="s">
        <v>1956</v>
      </c>
      <c r="BG106" s="2694" t="b" cm="1">
        <f t="array" ref="BG106">AND(OR(AND((AN106:AP116=0),AND(AN106:AP116="")),AN103=0))</f>
        <v>0</v>
      </c>
      <c r="BH106" s="1080"/>
      <c r="BI106" s="2778"/>
      <c r="BJ106" s="2939"/>
      <c r="BK106" s="2922"/>
      <c r="BL106" s="2939"/>
      <c r="BM106" s="2888"/>
      <c r="BN106" s="2899"/>
      <c r="BO106" s="2890"/>
      <c r="BP106" s="2889"/>
      <c r="BQ106" s="2892"/>
      <c r="BR106" s="2808"/>
      <c r="BS106" s="2808"/>
      <c r="BT106" s="2808"/>
      <c r="BU106" s="2808"/>
      <c r="BV106" s="2808"/>
      <c r="BW106" s="2808"/>
      <c r="BX106" s="2808"/>
      <c r="BY106" s="2808"/>
      <c r="BZ106" s="2808"/>
      <c r="CA106" s="2808"/>
      <c r="CB106" s="2808"/>
      <c r="CC106" s="2808"/>
      <c r="CD106" s="2808"/>
      <c r="CE106" s="2808"/>
    </row>
    <row r="107" spans="1:83" ht="24.75" customHeight="1">
      <c r="A107" s="2676"/>
      <c r="B107" s="2670" t="s">
        <v>1870</v>
      </c>
      <c r="C107" s="1916" t="s">
        <v>1801</v>
      </c>
      <c r="D107" s="2685" t="str">
        <f>IF(D108, _xlfn.TEXTJOIN("¶", FALSE, _xlfn.BYROW(_xlfn.ANCHORARRAY(AZ106),_xlfn.LAMBDA(_xlpm.row,_xlfn.TEXTJOIN("|",FALSE,_xlpm.row)))),"")</f>
        <v/>
      </c>
      <c r="E107" s="2677"/>
      <c r="F107" s="2726"/>
      <c r="G107" s="2690"/>
      <c r="H107" s="2689"/>
      <c r="I107" s="2691"/>
      <c r="J107" s="2695"/>
      <c r="K107" s="2687"/>
      <c r="L107" s="2685"/>
      <c r="M107" s="2712"/>
      <c r="N107" s="2730"/>
      <c r="O107" s="2731"/>
      <c r="P107" s="2677"/>
      <c r="V107" s="158"/>
      <c r="W107" s="101"/>
      <c r="X107" s="52"/>
      <c r="Y107" s="101"/>
      <c r="Z107" s="126"/>
      <c r="AA107" s="101"/>
      <c r="AB107" s="101"/>
      <c r="AC107" s="39"/>
      <c r="AD107" s="406"/>
      <c r="AE107" s="428"/>
      <c r="AF107" s="439"/>
      <c r="AG107" s="661"/>
      <c r="AH107" s="610"/>
      <c r="AI107" s="3080"/>
      <c r="AJ107" s="2008"/>
      <c r="AK107" s="2009"/>
      <c r="AL107" s="602"/>
      <c r="AM107" s="460"/>
      <c r="AN107" s="1967" t="str">
        <f>IF(K107="", "", _xlfn.NUMBERVALUE(K107)/ IF( $D$8, DebtOverview!fxVal_normal, 1))</f>
        <v/>
      </c>
      <c r="AO107" s="465"/>
      <c r="AP107" s="2273" t="str">
        <f t="shared" si="5"/>
        <v/>
      </c>
      <c r="AQ107" s="639"/>
      <c r="AR107" s="3083"/>
      <c r="AS107" s="501"/>
      <c r="AT107" s="448"/>
      <c r="AU107" s="429"/>
      <c r="AV107" s="432"/>
      <c r="AX107" s="1080"/>
      <c r="AY107" s="2726"/>
      <c r="AZ107" s="2818"/>
      <c r="BA107" s="2826"/>
      <c r="BB107" s="2819"/>
      <c r="BC107" s="2825"/>
      <c r="BD107" s="2822"/>
      <c r="BE107" s="2823"/>
      <c r="BF107" s="2685" t="s">
        <v>1954</v>
      </c>
      <c r="BG107" s="2690" t="b">
        <f>ROWS(_xlfn.ANCHORARRAY(N106)) = ROWS(_xlfn.ANCHORARRAY(O106))</f>
        <v>1</v>
      </c>
      <c r="BH107" s="1080"/>
      <c r="BI107" s="2778"/>
      <c r="BJ107" s="2939"/>
      <c r="BK107" s="2922"/>
      <c r="BL107" s="2939"/>
      <c r="BM107" s="2888"/>
      <c r="BN107" s="2899"/>
      <c r="BO107" s="2890"/>
      <c r="BP107" s="2889"/>
      <c r="BQ107" s="2892"/>
      <c r="BR107" s="2808"/>
      <c r="BS107" s="2808"/>
      <c r="BT107" s="2808"/>
      <c r="BU107" s="2808"/>
      <c r="BV107" s="2808"/>
      <c r="BW107" s="2808"/>
      <c r="BX107" s="2808"/>
      <c r="BY107" s="2808"/>
      <c r="BZ107" s="2808"/>
      <c r="CA107" s="2808"/>
      <c r="CB107" s="2808"/>
      <c r="CC107" s="2808"/>
      <c r="CD107" s="2808"/>
      <c r="CE107" s="2808"/>
    </row>
    <row r="108" spans="1:83" ht="24.75" customHeight="1">
      <c r="A108" s="2676"/>
      <c r="B108" s="2670" t="s">
        <v>1864</v>
      </c>
      <c r="C108" s="1916" t="s">
        <v>1801</v>
      </c>
      <c r="D108" s="2755" t="b" cm="1">
        <f t="array" ref="D108">IF(ISERROR(AZ106),FALSE,OR(AZ106:BE106&lt;&gt;""))</f>
        <v>0</v>
      </c>
      <c r="E108" s="2677"/>
      <c r="F108" s="2726"/>
      <c r="G108" s="2690"/>
      <c r="H108" s="2689"/>
      <c r="I108" s="2691"/>
      <c r="J108" s="2695"/>
      <c r="K108" s="2687"/>
      <c r="L108" s="2685"/>
      <c r="M108" s="2712"/>
      <c r="N108" s="2730"/>
      <c r="O108" s="2731"/>
      <c r="P108" s="2677"/>
      <c r="V108" s="158"/>
      <c r="W108" s="101"/>
      <c r="X108" s="52"/>
      <c r="Y108" s="101"/>
      <c r="Z108" s="126"/>
      <c r="AA108" s="101"/>
      <c r="AB108" s="101"/>
      <c r="AC108" s="39"/>
      <c r="AD108" s="406"/>
      <c r="AE108" s="428"/>
      <c r="AF108" s="439"/>
      <c r="AG108" s="661"/>
      <c r="AH108" s="610"/>
      <c r="AI108" s="3080"/>
      <c r="AJ108" s="2008"/>
      <c r="AK108" s="2009"/>
      <c r="AL108" s="602"/>
      <c r="AM108" s="460"/>
      <c r="AN108" s="1967" t="str">
        <f>IF(K108="", "", _xlfn.NUMBERVALUE(K108)/ IF( $D$8, DebtOverview!fxVal_normal, 1))</f>
        <v/>
      </c>
      <c r="AO108" s="465"/>
      <c r="AP108" s="2273" t="str">
        <f t="shared" si="5"/>
        <v/>
      </c>
      <c r="AQ108" s="639"/>
      <c r="AR108" s="3083"/>
      <c r="AS108" s="501"/>
      <c r="AT108" s="448"/>
      <c r="AU108" s="429"/>
      <c r="AV108" s="432"/>
      <c r="AX108" s="1080"/>
      <c r="AY108" s="2726"/>
      <c r="AZ108" s="2818"/>
      <c r="BA108" s="2826"/>
      <c r="BB108" s="2819"/>
      <c r="BC108" s="2825"/>
      <c r="BD108" s="2822"/>
      <c r="BE108" s="2823"/>
      <c r="BF108" s="2685" t="s">
        <v>1955</v>
      </c>
      <c r="BG108" s="2690" t="b" cm="1">
        <f t="array" ref="BG108">ABS(SUM(_xlfn._xlws.FILTER(AN106:AN116,AP106:AP116&gt;= val_asOfDate))-AN103)&lt;1</f>
        <v>0</v>
      </c>
      <c r="BH108" s="1080"/>
      <c r="BI108" s="2778"/>
      <c r="BJ108" s="2939"/>
      <c r="BK108" s="2922"/>
      <c r="BL108" s="2939"/>
      <c r="BM108" s="2888"/>
      <c r="BN108" s="2899"/>
      <c r="BO108" s="2890"/>
      <c r="BP108" s="2889"/>
      <c r="BQ108" s="2892"/>
      <c r="BR108" s="2808"/>
      <c r="BS108" s="2808"/>
      <c r="BT108" s="2808"/>
      <c r="BU108" s="2808"/>
      <c r="BV108" s="2808"/>
      <c r="BW108" s="2808"/>
      <c r="BX108" s="2808"/>
      <c r="BY108" s="2808"/>
      <c r="BZ108" s="2808"/>
      <c r="CA108" s="2808"/>
      <c r="CB108" s="2808"/>
      <c r="CC108" s="2808"/>
      <c r="CD108" s="2808"/>
      <c r="CE108" s="2808"/>
    </row>
    <row r="109" spans="1:83" ht="24.75" customHeight="1">
      <c r="A109" s="2676"/>
      <c r="B109" s="2670" t="s">
        <v>1867</v>
      </c>
      <c r="C109" s="1916" t="s">
        <v>1801</v>
      </c>
      <c r="D109" s="2755" t="str" cm="1">
        <f t="array" ref="D109">IF(D108, _xldudf_CX_PUSH(D107, CX_ENTITY, fx_attrConverter(C106), val_asOfDate), "No Push")</f>
        <v>No Push</v>
      </c>
      <c r="E109" s="2677"/>
      <c r="F109" s="2726"/>
      <c r="G109" s="2690"/>
      <c r="H109" s="2689"/>
      <c r="I109" s="2691"/>
      <c r="J109" s="2695"/>
      <c r="K109" s="2687"/>
      <c r="L109" s="2685"/>
      <c r="M109" s="2712"/>
      <c r="N109" s="2730"/>
      <c r="O109" s="2732"/>
      <c r="P109" s="2677"/>
      <c r="V109" s="158"/>
      <c r="W109" s="101"/>
      <c r="X109" s="52"/>
      <c r="Y109" s="101"/>
      <c r="Z109" s="126"/>
      <c r="AA109" s="101"/>
      <c r="AB109" s="101"/>
      <c r="AC109" s="39"/>
      <c r="AD109" s="406"/>
      <c r="AE109" s="428"/>
      <c r="AF109" s="439"/>
      <c r="AG109" s="661"/>
      <c r="AH109" s="610"/>
      <c r="AI109" s="3080"/>
      <c r="AJ109" s="2008"/>
      <c r="AK109" s="2009"/>
      <c r="AL109" s="602"/>
      <c r="AM109" s="460"/>
      <c r="AN109" s="1967" t="str">
        <f>IF(K109="", "", _xlfn.NUMBERVALUE(K109)/ IF( $D$8, DebtOverview!fxVal_normal, 1))</f>
        <v/>
      </c>
      <c r="AO109" s="465"/>
      <c r="AP109" s="2273" t="str">
        <f t="shared" si="5"/>
        <v/>
      </c>
      <c r="AQ109" s="639"/>
      <c r="AR109" s="3083"/>
      <c r="AS109" s="501"/>
      <c r="AT109" s="448"/>
      <c r="AU109" s="429"/>
      <c r="AV109" s="432"/>
      <c r="AX109" s="1080"/>
      <c r="AY109" s="2726"/>
      <c r="AZ109" s="2818"/>
      <c r="BA109" s="2826"/>
      <c r="BB109" s="2819"/>
      <c r="BC109" s="2825"/>
      <c r="BD109" s="2822"/>
      <c r="BE109" s="2823"/>
      <c r="BF109" s="2685"/>
      <c r="BG109" s="2690"/>
      <c r="BH109" s="1080"/>
      <c r="BI109" s="2778"/>
      <c r="BJ109" s="2939"/>
      <c r="BK109" s="2922"/>
      <c r="BL109" s="2939"/>
      <c r="BM109" s="2888"/>
      <c r="BN109" s="2899"/>
      <c r="BO109" s="2890"/>
      <c r="BP109" s="2889"/>
      <c r="BQ109" s="2892"/>
      <c r="BR109" s="2808"/>
      <c r="BS109" s="2808"/>
      <c r="BT109" s="2808"/>
      <c r="BU109" s="2808"/>
      <c r="BV109" s="2808"/>
      <c r="BW109" s="2808"/>
      <c r="BX109" s="2808"/>
      <c r="BY109" s="2808"/>
      <c r="BZ109" s="2808"/>
      <c r="CA109" s="2808"/>
      <c r="CB109" s="2808"/>
      <c r="CC109" s="2808"/>
      <c r="CD109" s="2808"/>
      <c r="CE109" s="2808"/>
    </row>
    <row r="110" spans="1:83" ht="24.75" customHeight="1">
      <c r="A110" s="2676"/>
      <c r="B110" s="2670" t="s">
        <v>1867</v>
      </c>
      <c r="C110" s="1916" t="s">
        <v>1801</v>
      </c>
      <c r="D110" s="2755" t="str" cm="1">
        <f t="array" ref="D110">IF(D108, _xldudf_CX_PUSH(D107, CX_ENTITY, fx_attrConverter(C106), EOMONTH(val_asOfDate,3)), "No Push")</f>
        <v>No Push</v>
      </c>
      <c r="E110" s="2677"/>
      <c r="F110" s="2726"/>
      <c r="G110" s="2690"/>
      <c r="H110" s="2689"/>
      <c r="I110" s="2691"/>
      <c r="J110" s="2695"/>
      <c r="K110" s="2687"/>
      <c r="L110" s="2685"/>
      <c r="M110" s="2712"/>
      <c r="N110" s="2730"/>
      <c r="O110" s="2732"/>
      <c r="P110" s="2677"/>
      <c r="V110" s="158"/>
      <c r="W110" s="101"/>
      <c r="X110" s="52"/>
      <c r="Y110" s="101"/>
      <c r="Z110" s="126"/>
      <c r="AA110" s="101"/>
      <c r="AB110" s="101"/>
      <c r="AC110" s="39"/>
      <c r="AD110" s="406"/>
      <c r="AE110" s="428"/>
      <c r="AF110" s="439"/>
      <c r="AG110" s="661"/>
      <c r="AH110" s="610"/>
      <c r="AI110" s="3080"/>
      <c r="AJ110" s="2008"/>
      <c r="AK110" s="2009"/>
      <c r="AL110" s="602"/>
      <c r="AM110" s="460"/>
      <c r="AN110" s="1967" t="str">
        <f>IF(K110="", "", _xlfn.NUMBERVALUE(K110)/ IF( $D$8, DebtOverview!fxVal_normal, 1))</f>
        <v/>
      </c>
      <c r="AO110" s="465"/>
      <c r="AP110" s="2273" t="str">
        <f t="shared" si="5"/>
        <v/>
      </c>
      <c r="AQ110" s="639"/>
      <c r="AR110" s="611" t="s">
        <v>1795</v>
      </c>
      <c r="AS110" s="501"/>
      <c r="AT110" s="448"/>
      <c r="AU110" s="429"/>
      <c r="AV110" s="432"/>
      <c r="AX110" s="1080"/>
      <c r="AY110" s="2726"/>
      <c r="AZ110" s="2818"/>
      <c r="BA110" s="2826"/>
      <c r="BB110" s="2819"/>
      <c r="BC110" s="2825"/>
      <c r="BD110" s="2822"/>
      <c r="BE110" s="2823"/>
      <c r="BF110" s="2685"/>
      <c r="BG110" s="2690"/>
      <c r="BH110" s="1080"/>
      <c r="BI110" s="2778"/>
      <c r="BJ110" s="2939"/>
      <c r="BK110" s="2922"/>
      <c r="BL110" s="2939"/>
      <c r="BM110" s="2888"/>
      <c r="BN110" s="2899"/>
      <c r="BO110" s="2890"/>
      <c r="BP110" s="2889"/>
      <c r="BQ110" s="2892"/>
      <c r="BR110" s="2808"/>
      <c r="BS110" s="2808"/>
      <c r="BT110" s="2808"/>
      <c r="BU110" s="2808"/>
      <c r="BV110" s="2808"/>
      <c r="BW110" s="2808"/>
      <c r="BX110" s="2808"/>
      <c r="BY110" s="2808"/>
      <c r="BZ110" s="2808"/>
      <c r="CA110" s="2808"/>
      <c r="CB110" s="2808"/>
      <c r="CC110" s="2808"/>
      <c r="CD110" s="2808"/>
      <c r="CE110" s="2808"/>
    </row>
    <row r="111" spans="1:83" ht="24.75" customHeight="1">
      <c r="A111" s="2676"/>
      <c r="B111" s="2670" t="s">
        <v>1867</v>
      </c>
      <c r="C111" s="1916" t="s">
        <v>1801</v>
      </c>
      <c r="D111" s="2755" t="str" cm="1">
        <f t="array" ref="D111">IF(D108, _xldudf_CX_PUSH(D107, CX_ENTITY, fx_attrConverter(C106), EOMONTH(val_asOfDate,2)), "No Push")</f>
        <v>No Push</v>
      </c>
      <c r="E111" s="2677"/>
      <c r="F111" s="2726"/>
      <c r="G111" s="2690"/>
      <c r="H111" s="2689"/>
      <c r="I111" s="2691"/>
      <c r="J111" s="2695"/>
      <c r="K111" s="2687"/>
      <c r="L111" s="2685"/>
      <c r="M111" s="2712"/>
      <c r="N111" s="2730"/>
      <c r="O111" s="2732"/>
      <c r="P111" s="2677"/>
      <c r="V111" s="158"/>
      <c r="W111" s="101"/>
      <c r="X111" s="52"/>
      <c r="Y111" s="101"/>
      <c r="Z111" s="126"/>
      <c r="AA111" s="101"/>
      <c r="AB111" s="101"/>
      <c r="AC111" s="39"/>
      <c r="AD111" s="406"/>
      <c r="AE111" s="428"/>
      <c r="AF111" s="439"/>
      <c r="AG111" s="661"/>
      <c r="AH111" s="610"/>
      <c r="AI111" s="3080"/>
      <c r="AJ111" s="2008"/>
      <c r="AK111" s="2009"/>
      <c r="AL111" s="602"/>
      <c r="AM111" s="460"/>
      <c r="AN111" s="1967" t="str">
        <f>IF(K111="", "", _xlfn.NUMBERVALUE(K111)/ IF( $D$8, DebtOverview!fxVal_normal, 1))</f>
        <v/>
      </c>
      <c r="AO111" s="465"/>
      <c r="AP111" s="2273" t="str">
        <f t="shared" si="5"/>
        <v/>
      </c>
      <c r="AQ111" s="639"/>
      <c r="AR111" s="504"/>
      <c r="AS111" s="501"/>
      <c r="AT111" s="448"/>
      <c r="AU111" s="429"/>
      <c r="AV111" s="432"/>
      <c r="AX111" s="1080"/>
      <c r="AY111" s="2726"/>
      <c r="AZ111" s="2818"/>
      <c r="BA111" s="2826"/>
      <c r="BB111" s="2819"/>
      <c r="BC111" s="2825"/>
      <c r="BD111" s="2822"/>
      <c r="BE111" s="2823"/>
      <c r="BF111" s="2685"/>
      <c r="BG111" s="2690"/>
      <c r="BH111" s="1080"/>
      <c r="BI111" s="2778"/>
      <c r="BJ111" s="2939"/>
      <c r="BK111" s="2922"/>
      <c r="BL111" s="2939"/>
      <c r="BM111" s="2888"/>
      <c r="BN111" s="2899"/>
      <c r="BO111" s="2890"/>
      <c r="BP111" s="2889"/>
      <c r="BQ111" s="2892"/>
      <c r="BR111" s="2808"/>
      <c r="BS111" s="2808"/>
      <c r="BT111" s="2808"/>
      <c r="BU111" s="2808"/>
      <c r="BV111" s="2808"/>
      <c r="BW111" s="2808"/>
      <c r="BX111" s="2808"/>
      <c r="BY111" s="2808"/>
      <c r="BZ111" s="2808"/>
      <c r="CA111" s="2808"/>
      <c r="CB111" s="2808"/>
      <c r="CC111" s="2808"/>
      <c r="CD111" s="2808"/>
      <c r="CE111" s="2808"/>
    </row>
    <row r="112" spans="1:83" ht="24.75" customHeight="1">
      <c r="A112" s="2676"/>
      <c r="B112" s="2670" t="s">
        <v>1867</v>
      </c>
      <c r="C112" s="1916" t="s">
        <v>1801</v>
      </c>
      <c r="D112" s="2755" t="str" cm="1">
        <f t="array" ref="D112">IF(D108, _xldudf_CX_PUSH(D107, CX_ENTITY, fx_attrConverter(C106), EOMONTH(val_asOfDate,13)), "No Push")</f>
        <v>No Push</v>
      </c>
      <c r="E112" s="2677"/>
      <c r="F112" s="2726"/>
      <c r="G112" s="2690"/>
      <c r="H112" s="2689"/>
      <c r="I112" s="2691"/>
      <c r="J112" s="2695"/>
      <c r="K112" s="2687"/>
      <c r="L112" s="2685"/>
      <c r="M112" s="2712"/>
      <c r="N112" s="2730"/>
      <c r="O112" s="2732"/>
      <c r="P112" s="2677"/>
      <c r="V112" s="158"/>
      <c r="W112" s="101"/>
      <c r="X112" s="52"/>
      <c r="Y112" s="101"/>
      <c r="Z112" s="126"/>
      <c r="AA112" s="101"/>
      <c r="AB112" s="101"/>
      <c r="AC112" s="39"/>
      <c r="AD112" s="406"/>
      <c r="AE112" s="428"/>
      <c r="AF112" s="439"/>
      <c r="AG112" s="661"/>
      <c r="AH112" s="610"/>
      <c r="AI112" s="3080"/>
      <c r="AJ112" s="2008"/>
      <c r="AK112" s="2009"/>
      <c r="AL112" s="602"/>
      <c r="AM112" s="460"/>
      <c r="AN112" s="1967" t="str">
        <f>IF(K112="", "", _xlfn.NUMBERVALUE(K112)/ IF( $D$8, DebtOverview!fxVal_normal, 1))</f>
        <v/>
      </c>
      <c r="AO112" s="465"/>
      <c r="AP112" s="2273" t="str">
        <f t="shared" si="5"/>
        <v/>
      </c>
      <c r="AQ112" s="639"/>
      <c r="AR112" s="504"/>
      <c r="AS112" s="501"/>
      <c r="AT112" s="448"/>
      <c r="AU112" s="429"/>
      <c r="AV112" s="432"/>
      <c r="AX112" s="1080"/>
      <c r="AY112" s="2726"/>
      <c r="AZ112" s="2818"/>
      <c r="BA112" s="2826"/>
      <c r="BB112" s="2819"/>
      <c r="BC112" s="2825"/>
      <c r="BD112" s="2822"/>
      <c r="BE112" s="2823"/>
      <c r="BF112" s="2685"/>
      <c r="BG112" s="2690"/>
      <c r="BH112" s="1080"/>
      <c r="BI112" s="2778"/>
      <c r="BJ112" s="2939"/>
      <c r="BK112" s="2922"/>
      <c r="BL112" s="2939"/>
      <c r="BM112" s="2888"/>
      <c r="BN112" s="2899"/>
      <c r="BO112" s="2890"/>
      <c r="BP112" s="2889"/>
      <c r="BQ112" s="2892"/>
      <c r="BR112" s="2808"/>
      <c r="BS112" s="2808"/>
      <c r="BT112" s="2808"/>
      <c r="BU112" s="2808"/>
      <c r="BV112" s="2808"/>
      <c r="BW112" s="2808"/>
      <c r="BX112" s="2808"/>
      <c r="BY112" s="2808"/>
      <c r="BZ112" s="2808"/>
      <c r="CA112" s="2808"/>
      <c r="CB112" s="2808"/>
      <c r="CC112" s="2808"/>
      <c r="CD112" s="2808"/>
      <c r="CE112" s="2808"/>
    </row>
    <row r="113" spans="1:83" ht="24.75" customHeight="1">
      <c r="A113" s="2676"/>
      <c r="B113" s="2671"/>
      <c r="C113" s="1915"/>
      <c r="D113" s="2760"/>
      <c r="E113" s="2677"/>
      <c r="F113" s="2726"/>
      <c r="G113" s="2690"/>
      <c r="H113" s="2689"/>
      <c r="I113" s="2691"/>
      <c r="J113" s="2695"/>
      <c r="K113" s="2687"/>
      <c r="L113" s="2685"/>
      <c r="M113" s="2712"/>
      <c r="N113" s="2730"/>
      <c r="O113" s="2731"/>
      <c r="P113" s="2677"/>
      <c r="V113" s="158"/>
      <c r="W113" s="101"/>
      <c r="X113" s="52"/>
      <c r="Y113" s="101"/>
      <c r="Z113" s="126"/>
      <c r="AA113" s="101"/>
      <c r="AB113" s="101"/>
      <c r="AC113" s="39"/>
      <c r="AD113" s="406"/>
      <c r="AE113" s="428"/>
      <c r="AF113" s="439"/>
      <c r="AG113" s="661"/>
      <c r="AH113" s="610"/>
      <c r="AI113" s="3080"/>
      <c r="AJ113" s="2008"/>
      <c r="AK113" s="2009"/>
      <c r="AL113" s="602"/>
      <c r="AM113" s="460"/>
      <c r="AN113" s="1967" t="str">
        <f>IF(K113="", "", _xlfn.NUMBERVALUE(K113)/ IF( $D$8, DebtOverview!fxVal_normal, 1))</f>
        <v/>
      </c>
      <c r="AO113" s="465"/>
      <c r="AP113" s="2273" t="str">
        <f t="shared" si="5"/>
        <v/>
      </c>
      <c r="AQ113" s="639"/>
      <c r="AR113" s="504"/>
      <c r="AS113" s="501"/>
      <c r="AT113" s="448"/>
      <c r="AU113" s="429"/>
      <c r="AV113" s="432"/>
      <c r="AX113" s="1080"/>
      <c r="AY113" s="2726"/>
      <c r="AZ113" s="2818"/>
      <c r="BA113" s="2826"/>
      <c r="BB113" s="2819"/>
      <c r="BC113" s="2825"/>
      <c r="BD113" s="2822"/>
      <c r="BE113" s="2823"/>
      <c r="BF113" s="2685"/>
      <c r="BG113" s="2690"/>
      <c r="BH113" s="1080"/>
      <c r="BI113" s="2778"/>
      <c r="BJ113" s="2939"/>
      <c r="BK113" s="2922"/>
      <c r="BL113" s="2939"/>
      <c r="BM113" s="2888"/>
      <c r="BN113" s="2899"/>
      <c r="BO113" s="2890"/>
      <c r="BP113" s="2889"/>
      <c r="BQ113" s="2892"/>
      <c r="BR113" s="2808"/>
      <c r="BS113" s="2808"/>
      <c r="BT113" s="2808"/>
      <c r="BU113" s="2808"/>
      <c r="BV113" s="2808"/>
      <c r="BW113" s="2808"/>
      <c r="BX113" s="2808"/>
      <c r="BY113" s="2808"/>
      <c r="BZ113" s="2808"/>
      <c r="CA113" s="2808"/>
      <c r="CB113" s="2808"/>
      <c r="CC113" s="2808"/>
      <c r="CD113" s="2808"/>
      <c r="CE113" s="2808"/>
    </row>
    <row r="114" spans="1:83" ht="24.75" customHeight="1">
      <c r="A114" s="2676"/>
      <c r="B114" s="2671"/>
      <c r="C114" s="1915"/>
      <c r="D114" s="2758"/>
      <c r="E114" s="2677"/>
      <c r="F114" s="2726"/>
      <c r="G114" s="2690"/>
      <c r="H114" s="2689"/>
      <c r="I114" s="2691"/>
      <c r="J114" s="2695"/>
      <c r="K114" s="2687"/>
      <c r="L114" s="2685"/>
      <c r="M114" s="2712"/>
      <c r="N114" s="2730"/>
      <c r="O114" s="2731"/>
      <c r="P114" s="2677"/>
      <c r="V114" s="158"/>
      <c r="W114" s="101"/>
      <c r="X114" s="52"/>
      <c r="Y114" s="101"/>
      <c r="Z114" s="126"/>
      <c r="AA114" s="101"/>
      <c r="AB114" s="101"/>
      <c r="AC114" s="39"/>
      <c r="AD114" s="406"/>
      <c r="AE114" s="428"/>
      <c r="AF114" s="439"/>
      <c r="AG114" s="661"/>
      <c r="AH114" s="610"/>
      <c r="AI114" s="3080"/>
      <c r="AJ114" s="2008"/>
      <c r="AK114" s="2009"/>
      <c r="AL114" s="602"/>
      <c r="AM114" s="460"/>
      <c r="AN114" s="1967" t="str">
        <f>IF(K114="", "", _xlfn.NUMBERVALUE(K114)/ IF( $D$8, DebtOverview!fxVal_normal, 1))</f>
        <v/>
      </c>
      <c r="AO114" s="465"/>
      <c r="AP114" s="2273" t="str">
        <f t="shared" si="5"/>
        <v/>
      </c>
      <c r="AQ114" s="639"/>
      <c r="AR114" s="504"/>
      <c r="AS114" s="501"/>
      <c r="AT114" s="448"/>
      <c r="AU114" s="429"/>
      <c r="AV114" s="432"/>
      <c r="AX114" s="1080"/>
      <c r="AY114" s="2726"/>
      <c r="AZ114" s="2818"/>
      <c r="BA114" s="2826"/>
      <c r="BB114" s="2819"/>
      <c r="BC114" s="2825"/>
      <c r="BD114" s="2822"/>
      <c r="BE114" s="2823"/>
      <c r="BF114" s="2685"/>
      <c r="BG114" s="2690"/>
      <c r="BH114" s="1080"/>
      <c r="BI114" s="2778"/>
      <c r="BJ114" s="2939"/>
      <c r="BK114" s="2922"/>
      <c r="BL114" s="2939"/>
      <c r="BM114" s="2888"/>
      <c r="BN114" s="2899"/>
      <c r="BO114" s="2890"/>
      <c r="BP114" s="2889"/>
      <c r="BQ114" s="2892"/>
      <c r="BR114" s="2808"/>
      <c r="BS114" s="2808"/>
      <c r="BT114" s="2808"/>
      <c r="BU114" s="2808"/>
      <c r="BV114" s="2808"/>
      <c r="BW114" s="2808"/>
      <c r="BX114" s="2808"/>
      <c r="BY114" s="2808"/>
      <c r="BZ114" s="2808"/>
      <c r="CA114" s="2808"/>
      <c r="CB114" s="2808"/>
      <c r="CC114" s="2808"/>
      <c r="CD114" s="2808"/>
      <c r="CE114" s="2808"/>
    </row>
    <row r="115" spans="1:83" ht="24.75" customHeight="1">
      <c r="A115" s="2676"/>
      <c r="B115" s="2671"/>
      <c r="C115" s="1915"/>
      <c r="D115" s="2758"/>
      <c r="E115" s="2677"/>
      <c r="F115" s="2726"/>
      <c r="G115" s="2690"/>
      <c r="H115" s="2689"/>
      <c r="I115" s="2691"/>
      <c r="J115" s="2695"/>
      <c r="K115" s="2687"/>
      <c r="L115" s="2685"/>
      <c r="M115" s="2712"/>
      <c r="N115" s="2730"/>
      <c r="O115" s="2731"/>
      <c r="P115" s="2677"/>
      <c r="V115" s="158"/>
      <c r="W115" s="101"/>
      <c r="X115" s="52"/>
      <c r="Y115" s="101"/>
      <c r="Z115" s="126"/>
      <c r="AA115" s="101"/>
      <c r="AB115" s="101"/>
      <c r="AC115" s="39"/>
      <c r="AD115" s="406"/>
      <c r="AE115" s="428"/>
      <c r="AF115" s="439"/>
      <c r="AG115" s="661"/>
      <c r="AH115" s="610"/>
      <c r="AI115" s="3080"/>
      <c r="AJ115" s="2008"/>
      <c r="AK115" s="2009"/>
      <c r="AL115" s="602"/>
      <c r="AM115" s="460"/>
      <c r="AN115" s="1967" t="str">
        <f>IF(K115="", "", _xlfn.NUMBERVALUE(K115)/ IF( $D$8, DebtOverview!fxVal_normal, 1))</f>
        <v/>
      </c>
      <c r="AO115" s="465"/>
      <c r="AP115" s="2273" t="str">
        <f t="shared" si="5"/>
        <v/>
      </c>
      <c r="AQ115" s="639"/>
      <c r="AR115" s="504"/>
      <c r="AS115" s="501"/>
      <c r="AT115" s="448"/>
      <c r="AU115" s="429"/>
      <c r="AV115" s="432"/>
      <c r="AX115" s="1080"/>
      <c r="AY115" s="2726"/>
      <c r="AZ115" s="2818"/>
      <c r="BA115" s="2826"/>
      <c r="BB115" s="2819"/>
      <c r="BC115" s="2825"/>
      <c r="BD115" s="2822"/>
      <c r="BE115" s="2823"/>
      <c r="BF115" s="2685"/>
      <c r="BG115" s="2690"/>
      <c r="BH115" s="1080"/>
      <c r="BI115" s="2778"/>
      <c r="BJ115" s="2939"/>
      <c r="BK115" s="2922"/>
      <c r="BL115" s="2939"/>
      <c r="BM115" s="2888"/>
      <c r="BN115" s="2899"/>
      <c r="BO115" s="2890"/>
      <c r="BP115" s="2889"/>
      <c r="BQ115" s="2892"/>
      <c r="BR115" s="2808"/>
      <c r="BS115" s="2808"/>
      <c r="BT115" s="2808"/>
      <c r="BU115" s="2808"/>
      <c r="BV115" s="2808"/>
      <c r="BW115" s="2808"/>
      <c r="BX115" s="2808"/>
      <c r="BY115" s="2808"/>
      <c r="BZ115" s="2808"/>
      <c r="CA115" s="2808"/>
      <c r="CB115" s="2808"/>
      <c r="CC115" s="2808"/>
      <c r="CD115" s="2808"/>
      <c r="CE115" s="2808"/>
    </row>
    <row r="116" spans="1:83" ht="24.75" customHeight="1">
      <c r="A116" s="2676"/>
      <c r="B116" s="2670"/>
      <c r="C116" s="1913"/>
      <c r="D116" s="2758"/>
      <c r="E116" s="2677"/>
      <c r="F116" s="2726"/>
      <c r="G116" s="2690"/>
      <c r="H116" s="2689"/>
      <c r="I116" s="2691"/>
      <c r="J116" s="2695"/>
      <c r="K116" s="2687"/>
      <c r="L116" s="2685"/>
      <c r="M116" s="2712"/>
      <c r="N116" s="2730"/>
      <c r="O116" s="2731"/>
      <c r="P116" s="2677"/>
      <c r="V116" s="158"/>
      <c r="W116" s="101"/>
      <c r="X116" s="52"/>
      <c r="Y116" s="101"/>
      <c r="Z116" s="126"/>
      <c r="AA116" s="101"/>
      <c r="AB116" s="101"/>
      <c r="AC116" s="39"/>
      <c r="AD116" s="406"/>
      <c r="AE116" s="428"/>
      <c r="AF116" s="439"/>
      <c r="AG116" s="661"/>
      <c r="AH116" s="610"/>
      <c r="AI116" s="3080"/>
      <c r="AJ116" s="2008"/>
      <c r="AK116" s="2009"/>
      <c r="AL116" s="602"/>
      <c r="AM116" s="460"/>
      <c r="AN116" s="1967" t="str">
        <f>IF(K116="", "", _xlfn.NUMBERVALUE(K116)/ IF( $D$8, DebtOverview!fxVal_normal, 1))</f>
        <v/>
      </c>
      <c r="AO116" s="465"/>
      <c r="AP116" s="2273" t="str">
        <f t="shared" si="5"/>
        <v/>
      </c>
      <c r="AQ116" s="639"/>
      <c r="AR116" s="505"/>
      <c r="AS116" s="501"/>
      <c r="AT116" s="448"/>
      <c r="AU116" s="429"/>
      <c r="AV116" s="432"/>
      <c r="AX116" s="1080"/>
      <c r="AY116" s="2726"/>
      <c r="AZ116" s="2818"/>
      <c r="BA116" s="2826"/>
      <c r="BB116" s="2819"/>
      <c r="BC116" s="2825"/>
      <c r="BD116" s="2822"/>
      <c r="BE116" s="2823"/>
      <c r="BF116" s="2685"/>
      <c r="BG116" s="2690"/>
      <c r="BH116" s="1080"/>
      <c r="BI116" s="2778"/>
      <c r="BJ116" s="2939"/>
      <c r="BK116" s="2922"/>
      <c r="BL116" s="2939"/>
      <c r="BM116" s="2888"/>
      <c r="BN116" s="2899"/>
      <c r="BO116" s="2890"/>
      <c r="BP116" s="2889"/>
      <c r="BQ116" s="2892"/>
      <c r="BR116" s="2808"/>
      <c r="BS116" s="2808"/>
      <c r="BT116" s="2808"/>
      <c r="BU116" s="2808"/>
      <c r="BV116" s="2808"/>
      <c r="BW116" s="2808"/>
      <c r="BX116" s="2808"/>
      <c r="BY116" s="2808"/>
      <c r="BZ116" s="2808"/>
      <c r="CA116" s="2808"/>
      <c r="CB116" s="2808"/>
      <c r="CC116" s="2808"/>
      <c r="CD116" s="2808"/>
      <c r="CE116" s="2808"/>
    </row>
    <row r="117" spans="1:83" ht="16.5" customHeight="1">
      <c r="A117" s="2676"/>
      <c r="B117" s="2670"/>
      <c r="C117" s="1913"/>
      <c r="D117" s="2752"/>
      <c r="E117" s="2677"/>
      <c r="F117" s="2726"/>
      <c r="G117" s="2689"/>
      <c r="H117" s="2689"/>
      <c r="I117" s="2689"/>
      <c r="J117" s="2695"/>
      <c r="K117" s="2687"/>
      <c r="L117" s="2685"/>
      <c r="M117" s="2712"/>
      <c r="N117" s="2766"/>
      <c r="O117" s="2767"/>
      <c r="P117" s="2677"/>
      <c r="V117" s="158"/>
      <c r="W117" s="101"/>
      <c r="X117" s="52"/>
      <c r="Y117" s="101"/>
      <c r="Z117" s="126"/>
      <c r="AA117" s="101"/>
      <c r="AB117" s="101"/>
      <c r="AC117" s="39"/>
      <c r="AD117" s="406"/>
      <c r="AE117" s="428"/>
      <c r="AF117" s="439"/>
      <c r="AG117" s="661"/>
      <c r="AH117" s="610"/>
      <c r="AI117" s="608"/>
      <c r="AJ117" s="2010"/>
      <c r="AK117" s="2010"/>
      <c r="AL117" s="466"/>
      <c r="AM117" s="467"/>
      <c r="AN117" s="1533" cm="1">
        <f t="array" ref="AN117">IF(N(AN103)=0,0, IFERROR(SUM(_xlfn._xlws.FILTER(AN106:AN116,AP106:AP116&gt;val_asOfDate)),0))</f>
        <v>0</v>
      </c>
      <c r="AO117" s="469"/>
      <c r="AP117" s="468"/>
      <c r="AQ117" s="468"/>
      <c r="AR117" s="506"/>
      <c r="AS117" s="470"/>
      <c r="AT117" s="448"/>
      <c r="AU117" s="429"/>
      <c r="AV117" s="432"/>
      <c r="AX117" s="1080"/>
      <c r="AY117" s="2726"/>
      <c r="AZ117" s="2817"/>
      <c r="BA117" s="2817"/>
      <c r="BB117" s="2817"/>
      <c r="BC117" s="2812"/>
      <c r="BD117" s="2806"/>
      <c r="BE117" s="2807"/>
      <c r="BF117" s="2685"/>
      <c r="BG117" s="2689"/>
      <c r="BH117" s="1080"/>
      <c r="BI117" s="2778"/>
      <c r="BJ117" s="2939"/>
      <c r="BK117" s="2926"/>
      <c r="BL117" s="2939"/>
      <c r="BM117" s="2888"/>
      <c r="BN117" s="2900"/>
      <c r="BO117" s="2890"/>
      <c r="BP117" s="2889"/>
      <c r="BQ117" s="2892"/>
      <c r="BR117" s="2808"/>
      <c r="BS117" s="2808"/>
      <c r="BT117" s="2808"/>
      <c r="BU117" s="2808"/>
      <c r="BV117" s="2808"/>
      <c r="BW117" s="2808"/>
      <c r="BX117" s="2808"/>
      <c r="BY117" s="2808"/>
      <c r="BZ117" s="2808"/>
      <c r="CA117" s="2808"/>
      <c r="CB117" s="2808"/>
      <c r="CC117" s="2808"/>
      <c r="CD117" s="2808"/>
      <c r="CE117" s="2808"/>
    </row>
    <row r="118" spans="1:83">
      <c r="A118" s="2676"/>
      <c r="B118" s="2670"/>
      <c r="C118" s="1913"/>
      <c r="D118" s="2752"/>
      <c r="E118" s="2677"/>
      <c r="F118" s="2726"/>
      <c r="G118" s="2689"/>
      <c r="H118" s="2689"/>
      <c r="I118" s="2689"/>
      <c r="J118" s="2695"/>
      <c r="K118" s="2687"/>
      <c r="L118" s="2685"/>
      <c r="M118" s="2712"/>
      <c r="N118" s="2713"/>
      <c r="O118" s="2717"/>
      <c r="P118" s="2677"/>
      <c r="V118" s="158"/>
      <c r="W118" s="101"/>
      <c r="X118" s="52"/>
      <c r="Y118" s="101"/>
      <c r="Z118" s="126"/>
      <c r="AA118" s="101"/>
      <c r="AB118" s="101"/>
      <c r="AC118" s="39"/>
      <c r="AD118" s="406"/>
      <c r="AE118" s="428"/>
      <c r="AF118" s="439"/>
      <c r="AG118" s="453"/>
      <c r="AH118" s="453"/>
      <c r="AI118" s="475"/>
      <c r="AJ118" s="2011"/>
      <c r="AK118" s="2011"/>
      <c r="AL118" s="475"/>
      <c r="AM118" s="429"/>
      <c r="AN118" s="1975"/>
      <c r="AO118" s="476"/>
      <c r="AP118" s="477"/>
      <c r="AQ118" s="477"/>
      <c r="AR118" s="478"/>
      <c r="AS118" s="735"/>
      <c r="AT118" s="481"/>
      <c r="AU118" s="429"/>
      <c r="AV118" s="432"/>
      <c r="AX118" s="1080"/>
      <c r="AY118" s="2726"/>
      <c r="AZ118" s="2817"/>
      <c r="BA118" s="2817"/>
      <c r="BB118" s="2817"/>
      <c r="BC118" s="2812"/>
      <c r="BD118" s="2806"/>
      <c r="BE118" s="2807"/>
      <c r="BF118" s="2685"/>
      <c r="BG118" s="2689"/>
      <c r="BH118" s="1080"/>
      <c r="BI118" s="2778"/>
      <c r="BJ118" s="2939"/>
      <c r="BK118" s="2926"/>
      <c r="BL118" s="2939"/>
      <c r="BM118" s="2888"/>
      <c r="BN118" s="2900"/>
      <c r="BO118" s="2890"/>
      <c r="BP118" s="2889"/>
      <c r="BQ118" s="2892"/>
      <c r="BR118" s="2808"/>
      <c r="BS118" s="2808"/>
      <c r="BT118" s="2808"/>
      <c r="BU118" s="2808"/>
      <c r="BV118" s="2808"/>
      <c r="BW118" s="2808"/>
      <c r="BX118" s="2808"/>
      <c r="BY118" s="2808"/>
      <c r="BZ118" s="2808"/>
      <c r="CA118" s="2808"/>
      <c r="CB118" s="2808"/>
      <c r="CC118" s="2808"/>
      <c r="CD118" s="2808"/>
      <c r="CE118" s="2808"/>
    </row>
    <row r="119" spans="1:83" ht="27.75" customHeight="1">
      <c r="A119" s="2676"/>
      <c r="B119" s="2670"/>
      <c r="C119" s="1913"/>
      <c r="D119" s="2752"/>
      <c r="E119" s="2677"/>
      <c r="F119" s="2726"/>
      <c r="G119" s="2689"/>
      <c r="H119" s="2689"/>
      <c r="I119" s="2689"/>
      <c r="J119" s="2695"/>
      <c r="K119" s="2687"/>
      <c r="L119" s="2685"/>
      <c r="M119" s="2712"/>
      <c r="N119" s="2713"/>
      <c r="O119" s="2717"/>
      <c r="P119" s="2677"/>
      <c r="V119" s="158"/>
      <c r="W119" s="101"/>
      <c r="X119" s="288"/>
      <c r="Y119" s="288"/>
      <c r="Z119" s="126"/>
      <c r="AA119" s="101"/>
      <c r="AB119" s="101"/>
      <c r="AC119" s="39"/>
      <c r="AD119" s="406"/>
      <c r="AE119" s="428"/>
      <c r="AF119" s="650"/>
      <c r="AG119" s="651"/>
      <c r="AH119" s="440"/>
      <c r="AI119" s="441" t="s">
        <v>1802</v>
      </c>
      <c r="AJ119" s="2012"/>
      <c r="AK119" s="2012"/>
      <c r="AL119" s="441"/>
      <c r="AM119" s="442"/>
      <c r="AN119" s="1976"/>
      <c r="AO119" s="443"/>
      <c r="AP119" s="444"/>
      <c r="AQ119" s="444"/>
      <c r="AR119" s="444"/>
      <c r="AS119" s="429"/>
      <c r="AT119" s="429"/>
      <c r="AU119" s="429"/>
      <c r="AV119" s="445"/>
      <c r="AX119" s="1080"/>
      <c r="AY119" s="2726"/>
      <c r="AZ119" s="2817"/>
      <c r="BA119" s="2817"/>
      <c r="BB119" s="2817"/>
      <c r="BC119" s="2812"/>
      <c r="BD119" s="2806"/>
      <c r="BE119" s="2807"/>
      <c r="BF119" s="2685"/>
      <c r="BG119" s="2689"/>
      <c r="BH119" s="1080"/>
      <c r="BI119" s="2778"/>
      <c r="BJ119" s="2939"/>
      <c r="BK119" s="2926"/>
      <c r="BL119" s="2939"/>
      <c r="BM119" s="2888"/>
      <c r="BN119" s="2900"/>
      <c r="BO119" s="2890"/>
      <c r="BP119" s="2889"/>
      <c r="BQ119" s="2892"/>
      <c r="BR119" s="2808"/>
      <c r="BS119" s="2808"/>
      <c r="BT119" s="2808"/>
      <c r="BU119" s="2808"/>
      <c r="BV119" s="2808"/>
      <c r="BW119" s="2808"/>
      <c r="BX119" s="2808"/>
      <c r="BY119" s="2808"/>
      <c r="BZ119" s="2808"/>
      <c r="CA119" s="2808"/>
      <c r="CB119" s="2808"/>
      <c r="CC119" s="2808"/>
      <c r="CD119" s="2808"/>
      <c r="CE119" s="2808"/>
    </row>
    <row r="120" spans="1:83">
      <c r="A120" s="2676" t="s">
        <v>22</v>
      </c>
      <c r="B120" s="2670"/>
      <c r="C120" s="1913"/>
      <c r="D120" s="2752"/>
      <c r="E120" s="2677"/>
      <c r="F120" s="2726"/>
      <c r="G120" s="2689"/>
      <c r="H120" s="2689"/>
      <c r="I120" s="2689"/>
      <c r="J120" s="2695"/>
      <c r="K120" s="2687"/>
      <c r="L120" s="2685"/>
      <c r="M120" s="2712"/>
      <c r="N120" s="2713"/>
      <c r="O120" s="2717"/>
      <c r="P120" s="2677"/>
      <c r="V120" s="158"/>
      <c r="W120" s="101"/>
      <c r="X120" s="52"/>
      <c r="Y120" s="101"/>
      <c r="Z120" s="126"/>
      <c r="AA120" s="101"/>
      <c r="AB120" s="101"/>
      <c r="AC120" s="39"/>
      <c r="AD120" s="406"/>
      <c r="AE120" s="428"/>
      <c r="AF120" s="439"/>
      <c r="AG120" s="453"/>
      <c r="AH120" s="453"/>
      <c r="AI120" s="475"/>
      <c r="AJ120" s="2011"/>
      <c r="AK120" s="2011"/>
      <c r="AL120" s="475"/>
      <c r="AM120" s="429"/>
      <c r="AN120" s="1975"/>
      <c r="AO120" s="476"/>
      <c r="AP120" s="477"/>
      <c r="AQ120" s="477"/>
      <c r="AR120" s="478"/>
      <c r="AS120" s="477"/>
      <c r="AT120" s="481"/>
      <c r="AU120" s="429"/>
      <c r="AV120" s="432"/>
      <c r="AX120" s="1080"/>
      <c r="AY120" s="2726"/>
      <c r="AZ120" s="2817"/>
      <c r="BA120" s="2817"/>
      <c r="BB120" s="2817"/>
      <c r="BC120" s="2812"/>
      <c r="BD120" s="2806"/>
      <c r="BE120" s="2807"/>
      <c r="BF120" s="2685"/>
      <c r="BG120" s="2689"/>
      <c r="BH120" s="1080"/>
      <c r="BI120" s="2778"/>
      <c r="BJ120" s="2939"/>
      <c r="BK120" s="2926"/>
      <c r="BL120" s="2939"/>
      <c r="BM120" s="2888"/>
      <c r="BN120" s="2900"/>
      <c r="BO120" s="2890"/>
      <c r="BP120" s="2889"/>
      <c r="BQ120" s="2892"/>
      <c r="BR120" s="2808"/>
      <c r="BS120" s="2808"/>
      <c r="BT120" s="2808"/>
      <c r="BU120" s="2808"/>
      <c r="BV120" s="2808"/>
      <c r="BW120" s="2808"/>
      <c r="BX120" s="2808"/>
      <c r="BY120" s="2808"/>
      <c r="BZ120" s="2808"/>
      <c r="CA120" s="2808"/>
      <c r="CB120" s="2808"/>
      <c r="CC120" s="2808"/>
      <c r="CD120" s="2808"/>
      <c r="CE120" s="2808"/>
    </row>
    <row r="121" spans="1:83" ht="18">
      <c r="A121" s="2676"/>
      <c r="B121" s="2787" t="s">
        <v>1875</v>
      </c>
      <c r="C121" s="1913" t="s">
        <v>1803</v>
      </c>
      <c r="D121" s="2759" t="e" cm="1">
        <f t="array" aca="1" ref="D121" ca="1">_xldudf_CX_PUSH(AN121,CX_ENTITY, fx_attrConverter(C121), val_asOfDate, "As of", fx_scenarioConverter("Actual"))</f>
        <v>#NAME?</v>
      </c>
      <c r="E121" s="2677"/>
      <c r="F121" s="2726"/>
      <c r="G121" s="2741" t="s">
        <v>1784</v>
      </c>
      <c r="H121" s="2742" t="s">
        <v>431</v>
      </c>
      <c r="I121" s="2742" t="s">
        <v>1785</v>
      </c>
      <c r="J121" s="2743" t="s">
        <v>31</v>
      </c>
      <c r="K121" s="2744" t="s">
        <v>1786</v>
      </c>
      <c r="L121" s="2745" t="s">
        <v>268</v>
      </c>
      <c r="M121" s="2668"/>
      <c r="N121" s="2747" t="s">
        <v>1787</v>
      </c>
      <c r="O121" s="2748" t="s">
        <v>1869</v>
      </c>
      <c r="P121" s="2677"/>
      <c r="V121" s="158"/>
      <c r="W121" s="101"/>
      <c r="X121" s="52"/>
      <c r="Y121" s="101"/>
      <c r="Z121" s="126"/>
      <c r="AA121" s="101"/>
      <c r="AB121" s="101"/>
      <c r="AC121" s="39"/>
      <c r="AD121" s="406"/>
      <c r="AE121" s="428"/>
      <c r="AF121" s="439"/>
      <c r="AG121" s="661"/>
      <c r="AH121" s="453"/>
      <c r="AI121" s="595" t="s">
        <v>1804</v>
      </c>
      <c r="AJ121" s="2005"/>
      <c r="AK121" s="2005"/>
      <c r="AL121" s="595"/>
      <c r="AM121" s="596"/>
      <c r="AN121" s="1973" cm="1">
        <f t="array" ref="AN121">IF(SUM(AN124:AN134)&lt;&gt;0,SUM(_xlfn._xlws.FILTER(AN124:AN134, AP124:AP134&gt; val_asOfDate)),"")</f>
        <v>2500.9081611856</v>
      </c>
      <c r="AO121" s="2870">
        <f>IF(BG124,0,IF(BG126,1,-1))</f>
        <v>1</v>
      </c>
      <c r="AP121" s="2272">
        <f>$AN$5</f>
        <v>46022</v>
      </c>
      <c r="AQ121" s="2870">
        <f>IF(BG124,0,IF(BG125,1,-1))</f>
        <v>1</v>
      </c>
      <c r="AR121" s="690" t="str">
        <f>IF(N(AN121=0),"",AR124)</f>
        <v>n/a</v>
      </c>
      <c r="AS121" s="598"/>
      <c r="AT121" s="448"/>
      <c r="AU121" s="455"/>
      <c r="AV121" s="432"/>
      <c r="AX121" s="1080"/>
      <c r="AY121" s="2726"/>
      <c r="AZ121" s="2805"/>
      <c r="BA121" s="2812"/>
      <c r="BB121" s="2812"/>
      <c r="BC121" s="2813"/>
      <c r="BD121" s="2814"/>
      <c r="BE121" s="2807"/>
      <c r="BF121" s="2745"/>
      <c r="BG121" s="2741"/>
      <c r="BH121" s="1080"/>
      <c r="BI121" s="2778"/>
      <c r="BJ121" s="2939"/>
      <c r="BK121" s="2917"/>
      <c r="BL121" s="2939"/>
      <c r="BM121" s="2887"/>
      <c r="BN121" s="2899"/>
      <c r="BO121" s="2891"/>
      <c r="BP121" s="2889"/>
      <c r="BQ121" s="2892"/>
      <c r="BR121" s="2808"/>
      <c r="BS121" s="2808"/>
      <c r="BT121" s="2808"/>
      <c r="BU121" s="2808"/>
      <c r="BV121" s="2808"/>
      <c r="BW121" s="2808"/>
      <c r="BX121" s="2808"/>
      <c r="BY121" s="2808"/>
      <c r="BZ121" s="2808"/>
      <c r="CA121" s="2808"/>
      <c r="CB121" s="2808"/>
      <c r="CC121" s="2808"/>
      <c r="CD121" s="2808"/>
      <c r="CE121" s="2808"/>
    </row>
    <row r="122" spans="1:83" ht="21" customHeight="1">
      <c r="A122" s="2676"/>
      <c r="B122" s="2787"/>
      <c r="C122" s="1917"/>
      <c r="D122" s="2757"/>
      <c r="E122" s="2677"/>
      <c r="F122" s="2726"/>
      <c r="G122" s="2684"/>
      <c r="H122" s="2684"/>
      <c r="I122" s="2684"/>
      <c r="J122" s="2695"/>
      <c r="K122" s="2687"/>
      <c r="L122" s="2685"/>
      <c r="M122" s="2712"/>
      <c r="N122" s="2720"/>
      <c r="O122" s="2721"/>
      <c r="P122" s="2677"/>
      <c r="V122" s="158"/>
      <c r="W122" s="101"/>
      <c r="X122" s="52"/>
      <c r="Y122" s="101"/>
      <c r="Z122" s="126"/>
      <c r="AA122" s="101"/>
      <c r="AB122" s="101"/>
      <c r="AC122" s="39"/>
      <c r="AD122" s="406"/>
      <c r="AE122" s="428"/>
      <c r="AF122" s="439"/>
      <c r="AG122" s="660"/>
      <c r="AH122" s="612"/>
      <c r="AI122" s="614"/>
      <c r="AJ122" s="2013"/>
      <c r="AK122" s="2013"/>
      <c r="AL122" s="613"/>
      <c r="AM122" s="628"/>
      <c r="AN122" s="1536"/>
      <c r="AO122" s="628"/>
      <c r="AP122" s="628"/>
      <c r="AQ122" s="688"/>
      <c r="AR122" s="688"/>
      <c r="AS122" s="689"/>
      <c r="AT122" s="448"/>
      <c r="AU122" s="2655"/>
      <c r="AV122" s="2656"/>
      <c r="AX122" s="1080"/>
      <c r="AY122" s="2726"/>
      <c r="AZ122" s="2804"/>
      <c r="BA122" s="2804"/>
      <c r="BB122" s="2804"/>
      <c r="BC122" s="2812"/>
      <c r="BD122" s="2806"/>
      <c r="BE122" s="2807"/>
      <c r="BF122" s="2685"/>
      <c r="BG122" s="2684"/>
      <c r="BH122" s="1080"/>
      <c r="BI122" s="2778"/>
      <c r="BJ122" s="2939"/>
      <c r="BK122" s="2918"/>
      <c r="BL122" s="2939"/>
      <c r="BM122" s="2888"/>
      <c r="BN122" s="2900"/>
      <c r="BO122" s="2890"/>
      <c r="BP122" s="2889"/>
      <c r="BQ122" s="2892"/>
      <c r="BR122" s="2808"/>
      <c r="BS122" s="2808"/>
      <c r="BT122" s="2808"/>
      <c r="BU122" s="2808"/>
      <c r="BV122" s="2808"/>
      <c r="BW122" s="2808"/>
      <c r="BX122" s="2808"/>
      <c r="BY122" s="2808"/>
      <c r="BZ122" s="2808"/>
      <c r="CA122" s="2808"/>
      <c r="CB122" s="2808"/>
      <c r="CC122" s="2808"/>
      <c r="CD122" s="2808"/>
      <c r="CE122" s="2808"/>
    </row>
    <row r="123" spans="1:83" ht="20.25" customHeight="1">
      <c r="A123" s="2676"/>
      <c r="B123" s="2787" t="s">
        <v>1876</v>
      </c>
      <c r="C123" s="1917"/>
      <c r="D123" s="2757"/>
      <c r="E123" s="2677"/>
      <c r="F123" s="2726"/>
      <c r="G123" s="2696"/>
      <c r="H123" s="2691"/>
      <c r="I123" s="2691"/>
      <c r="J123" s="2695"/>
      <c r="K123" s="2687"/>
      <c r="L123" s="2685"/>
      <c r="M123" s="2712"/>
      <c r="N123" s="2716"/>
      <c r="O123" s="2717"/>
      <c r="P123" s="2677"/>
      <c r="V123" s="158"/>
      <c r="W123" s="101"/>
      <c r="X123" s="52"/>
      <c r="Y123" s="101"/>
      <c r="Z123" s="126"/>
      <c r="AA123" s="101"/>
      <c r="AB123" s="101"/>
      <c r="AC123" s="39"/>
      <c r="AD123" s="406"/>
      <c r="AE123" s="428"/>
      <c r="AF123" s="439"/>
      <c r="AG123" s="661"/>
      <c r="AH123" s="485"/>
      <c r="AI123" s="615"/>
      <c r="AJ123" s="2014"/>
      <c r="AK123" s="2015"/>
      <c r="AL123" s="813"/>
      <c r="AM123" s="515"/>
      <c r="AN123" s="1977" t="s">
        <v>1791</v>
      </c>
      <c r="AO123" s="514"/>
      <c r="AP123" s="514" t="s">
        <v>1805</v>
      </c>
      <c r="AQ123" s="516"/>
      <c r="AR123" s="517" t="s">
        <v>1789</v>
      </c>
      <c r="AS123" s="620"/>
      <c r="AT123" s="448"/>
      <c r="AU123" s="429"/>
      <c r="AV123" s="432"/>
      <c r="AX123" s="1080"/>
      <c r="AY123" s="2726"/>
      <c r="AZ123" s="2805" t="s">
        <v>1784</v>
      </c>
      <c r="BA123" s="2812" t="s">
        <v>431</v>
      </c>
      <c r="BB123" s="2812" t="s">
        <v>1785</v>
      </c>
      <c r="BC123" s="2813" t="s">
        <v>31</v>
      </c>
      <c r="BD123" s="2814" t="s">
        <v>1786</v>
      </c>
      <c r="BE123" s="2807" t="s">
        <v>268</v>
      </c>
      <c r="BF123" s="2780"/>
      <c r="BG123" s="2781"/>
      <c r="BH123" s="1080"/>
      <c r="BI123" s="2778"/>
      <c r="BJ123" s="2937"/>
      <c r="BK123" s="2921"/>
      <c r="BL123" s="2937"/>
      <c r="BM123" s="2887"/>
      <c r="BN123" s="2899"/>
      <c r="BO123" s="2890"/>
      <c r="BP123" s="2889"/>
      <c r="BQ123" s="2892"/>
      <c r="BR123" s="2808"/>
      <c r="BS123" s="2808"/>
      <c r="BT123" s="2808"/>
      <c r="BU123" s="2808"/>
      <c r="BV123" s="2808"/>
      <c r="BW123" s="2808"/>
      <c r="BX123" s="2808"/>
      <c r="BY123" s="2808"/>
      <c r="BZ123" s="2808"/>
      <c r="CA123" s="2808"/>
      <c r="CB123" s="2808"/>
      <c r="CC123" s="2808"/>
      <c r="CD123" s="2808"/>
      <c r="CE123" s="2808"/>
    </row>
    <row r="124" spans="1:83" ht="24.75" customHeight="1">
      <c r="A124" s="2676"/>
      <c r="B124" s="2670" t="s">
        <v>1879</v>
      </c>
      <c r="C124" s="1913" t="s">
        <v>1806</v>
      </c>
      <c r="D124" s="2758" t="e" cm="1">
        <f t="array" aca="1" ref="D124" ca="1">_xldudf_CX_GET(CX_ENTITY, fx_attrConverter(C124), val_asOfDate)</f>
        <v>#NAME?</v>
      </c>
      <c r="E124" s="2677"/>
      <c r="F124" s="2726"/>
      <c r="G124" s="2690" t="e" cm="1">
        <f t="array" aca="1" ref="G124" ca="1">IF(D124="", "", _xlfn.TEXTSPLIT(D124, "|", "¶", FALSE))</f>
        <v>#NAME?</v>
      </c>
      <c r="H124" s="2689"/>
      <c r="I124" s="2907"/>
      <c r="J124" s="2695"/>
      <c r="K124" s="2687"/>
      <c r="L124" s="2685"/>
      <c r="M124" s="2712"/>
      <c r="N124" s="2735" cm="1">
        <f t="array" ref="N124">_xlfn.LET( _xlpm.cf, AN124:AN134,
_xlpm.res, _xlfn.BYROW( _xlpm.cf, _xlfn.LAMBDA(_xlpm.x, IF( AND(ISNUMBER(_xlpm.x),ISERROR(_xlpm.x) = FALSE), _xlpm.x / SUM(_xlpm.cf),""))),
_xlfn._xlws.FILTER(_xlpm.res, _xlpm.res &lt;&gt; ""))</f>
        <v>1</v>
      </c>
      <c r="O124" s="2736" t="e" cm="1" vm="10">
        <f t="array" ref="O124">_xlfn.LET( _xlpm.repay,_xlfn.ANCHORARRAY( N124),
_xlpm.date, AP124:AP134,
_xlpm.date_, _xlfn._xlws.FILTER( _xlpm.date, _xlpm.date &lt;&gt; ""),
IF((_xlpm.date_&gt; val_asOfDate),
DATEDIF(val_asOfDate,_xlpm.date_,"M")/12,0))</f>
        <v>#VALUE!</v>
      </c>
      <c r="P124" s="2677"/>
      <c r="V124" s="158"/>
      <c r="W124" s="101"/>
      <c r="X124" s="52"/>
      <c r="Y124" s="101"/>
      <c r="Z124" s="126"/>
      <c r="AA124" s="101"/>
      <c r="AB124" s="101"/>
      <c r="AC124" s="39"/>
      <c r="AD124" s="406"/>
      <c r="AE124" s="428"/>
      <c r="AF124" s="439"/>
      <c r="AG124" s="661"/>
      <c r="AH124" s="485"/>
      <c r="AI124" s="615"/>
      <c r="AJ124" s="3091"/>
      <c r="AK124" s="3091"/>
      <c r="AL124" s="3087"/>
      <c r="AM124" s="515"/>
      <c r="AN124" s="2995">
        <v>2500.9081611856</v>
      </c>
      <c r="AO124" s="518"/>
      <c r="AP124" s="2273" t="str">
        <f t="shared" ref="AP124:AP134" si="6">IF(L124="", "", DATEVALUE(TEXT(VALUE(L124), "mmm-yyyy")))</f>
        <v/>
      </c>
      <c r="AQ124" s="638"/>
      <c r="AR124" s="3082" t="str">
        <f>IFERROR(SUMPRODUCT(_xlfn.ANCHORARRAY(N124),_xlfn.ANCHORARRAY(O124)),"n/a")</f>
        <v>n/a</v>
      </c>
      <c r="AS124" s="621"/>
      <c r="AT124" s="448"/>
      <c r="AU124" s="429"/>
      <c r="AV124" s="432"/>
      <c r="AX124" s="1080"/>
      <c r="AY124" s="2726"/>
      <c r="AZ124" s="2818" t="str" cm="1">
        <f t="array" aca="1" ref="AZ124:BE124" ca="1">_xlfn.LET(
_xlpm._amt, AN124:AN134, _xlpm._dates,AP124:AP134,
_xlpm.attribute, C124,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Therme Horizon</v>
      </c>
      <c r="BA124" s="2826" t="str">
        <f ca="1"/>
        <v>Hedged /Fixed Rate Acquisition Debt Line</v>
      </c>
      <c r="BB124" s="2830">
        <f ca="1"/>
        <v>1</v>
      </c>
      <c r="BC124" s="2825" t="e">
        <f ca="1"/>
        <v>#NAME?</v>
      </c>
      <c r="BD124" s="2822">
        <f ca="1"/>
        <v>2500908161.1855998</v>
      </c>
      <c r="BE124" s="2823" t="str">
        <f ca="1"/>
        <v/>
      </c>
      <c r="BF124" s="2685" t="s">
        <v>1956</v>
      </c>
      <c r="BG124" s="2694" t="b" cm="1">
        <f t="array" ref="BG124">AND(OR(AND((AN124:AP134=0),AND(AN124:AP134="")),AN121=0))</f>
        <v>0</v>
      </c>
      <c r="BH124" s="1080"/>
      <c r="BI124" s="2778"/>
      <c r="BJ124" s="2939"/>
      <c r="BK124" s="2922"/>
      <c r="BL124" s="2939"/>
      <c r="BM124" s="2888"/>
      <c r="BN124" s="2900"/>
      <c r="BO124" s="2890"/>
      <c r="BP124" s="2889"/>
      <c r="BQ124" s="2892"/>
      <c r="BR124" s="2808"/>
      <c r="BS124" s="2808"/>
      <c r="BT124" s="2808"/>
      <c r="BU124" s="2808"/>
      <c r="BV124" s="2808"/>
      <c r="BW124" s="2808"/>
      <c r="BX124" s="2808"/>
      <c r="BY124" s="2808"/>
      <c r="BZ124" s="2808"/>
      <c r="CA124" s="2808"/>
      <c r="CB124" s="2808"/>
      <c r="CC124" s="2808"/>
      <c r="CD124" s="2808"/>
      <c r="CE124" s="2808"/>
    </row>
    <row r="125" spans="1:83" ht="24.75" customHeight="1">
      <c r="A125" s="2676"/>
      <c r="B125" s="2786" t="s">
        <v>1870</v>
      </c>
      <c r="C125" s="1913" t="s">
        <v>1806</v>
      </c>
      <c r="D125" s="2758" t="e">
        <f ca="1">IF(D126, _xlfn.TEXTJOIN("¶", FALSE, _xlfn.BYROW(_xlfn.ANCHORARRAY(AZ124),_xlfn.LAMBDA(_xlpm.row,_xlfn.TEXTJOIN("|",FALSE,_xlpm.row)))),"")</f>
        <v>#NAME?</v>
      </c>
      <c r="E125" s="2677"/>
      <c r="F125" s="2726"/>
      <c r="G125" s="2690"/>
      <c r="H125" s="2689"/>
      <c r="I125" s="2700"/>
      <c r="J125" s="2695"/>
      <c r="K125" s="2687"/>
      <c r="L125" s="2685"/>
      <c r="M125" s="2712"/>
      <c r="N125" s="2730"/>
      <c r="O125" s="2731"/>
      <c r="P125" s="2677"/>
      <c r="V125" s="158"/>
      <c r="W125" s="101"/>
      <c r="X125" s="52"/>
      <c r="Y125" s="101"/>
      <c r="Z125" s="126"/>
      <c r="AA125" s="101"/>
      <c r="AB125" s="101"/>
      <c r="AC125" s="39"/>
      <c r="AD125" s="406"/>
      <c r="AE125" s="428"/>
      <c r="AF125" s="439"/>
      <c r="AG125" s="661"/>
      <c r="AH125" s="485"/>
      <c r="AI125" s="615"/>
      <c r="AJ125" s="3091"/>
      <c r="AK125" s="3091"/>
      <c r="AL125" s="3087"/>
      <c r="AM125" s="515"/>
      <c r="AN125" s="1967"/>
      <c r="AO125" s="518"/>
      <c r="AP125" s="2273" t="str">
        <f t="shared" si="6"/>
        <v/>
      </c>
      <c r="AQ125" s="638"/>
      <c r="AR125" s="3083"/>
      <c r="AS125" s="621"/>
      <c r="AT125" s="448"/>
      <c r="AU125" s="429"/>
      <c r="AV125" s="432"/>
      <c r="AX125" s="1080"/>
      <c r="AY125" s="2726"/>
      <c r="AZ125" s="2818"/>
      <c r="BA125" s="2826"/>
      <c r="BB125" s="2831"/>
      <c r="BC125" s="2825"/>
      <c r="BD125" s="2822"/>
      <c r="BE125" s="2823"/>
      <c r="BF125" s="2685" t="s">
        <v>1954</v>
      </c>
      <c r="BG125" s="2690" t="b">
        <f>ROWS(_xlfn.ANCHORARRAY(N124)) = ROWS(_xlfn.ANCHORARRAY(O124))</f>
        <v>1</v>
      </c>
      <c r="BH125" s="1080"/>
      <c r="BI125" s="2778"/>
      <c r="BJ125" s="2939"/>
      <c r="BK125" s="2922"/>
      <c r="BL125" s="2939"/>
      <c r="BM125" s="2888"/>
      <c r="BN125" s="2899"/>
      <c r="BO125" s="2890"/>
      <c r="BP125" s="2889"/>
      <c r="BQ125" s="2892"/>
      <c r="BR125" s="2808"/>
      <c r="BS125" s="2808"/>
      <c r="BT125" s="2808"/>
      <c r="BU125" s="2808"/>
      <c r="BV125" s="2808"/>
      <c r="BW125" s="2808"/>
      <c r="BX125" s="2808"/>
      <c r="BY125" s="2808"/>
      <c r="BZ125" s="2808"/>
      <c r="CA125" s="2808"/>
      <c r="CB125" s="2808"/>
      <c r="CC125" s="2808"/>
      <c r="CD125" s="2808"/>
      <c r="CE125" s="2808"/>
    </row>
    <row r="126" spans="1:83" ht="24.75" customHeight="1">
      <c r="A126" s="2676"/>
      <c r="B126" s="2670" t="s">
        <v>1864</v>
      </c>
      <c r="C126" s="1913" t="s">
        <v>1806</v>
      </c>
      <c r="D126" s="2755" t="e" cm="1">
        <f t="array" aca="1" ref="D126" ca="1">IF(ISERROR(AZ124),FALSE,OR(AZ124:BE124&lt;&gt;""))</f>
        <v>#NAME?</v>
      </c>
      <c r="E126" s="2677"/>
      <c r="F126" s="2726"/>
      <c r="G126" s="2690"/>
      <c r="H126" s="2689"/>
      <c r="I126" s="2700"/>
      <c r="J126" s="2695"/>
      <c r="K126" s="2687"/>
      <c r="L126" s="2685"/>
      <c r="M126" s="2712"/>
      <c r="N126" s="2730"/>
      <c r="O126" s="2731"/>
      <c r="P126" s="2677"/>
      <c r="V126" s="158"/>
      <c r="W126" s="101"/>
      <c r="X126" s="52"/>
      <c r="Y126" s="101"/>
      <c r="Z126" s="126"/>
      <c r="AA126" s="101"/>
      <c r="AB126" s="101"/>
      <c r="AC126" s="39"/>
      <c r="AD126" s="406"/>
      <c r="AE126" s="428"/>
      <c r="AF126" s="439"/>
      <c r="AG126" s="661"/>
      <c r="AH126" s="485"/>
      <c r="AI126" s="615"/>
      <c r="AJ126" s="3091"/>
      <c r="AK126" s="3091"/>
      <c r="AL126" s="3087"/>
      <c r="AM126" s="515"/>
      <c r="AN126" s="1967"/>
      <c r="AO126" s="518"/>
      <c r="AP126" s="2273" t="str">
        <f t="shared" si="6"/>
        <v/>
      </c>
      <c r="AQ126" s="638"/>
      <c r="AR126" s="3083"/>
      <c r="AS126" s="621"/>
      <c r="AT126" s="448"/>
      <c r="AU126" s="429"/>
      <c r="AV126" s="432"/>
      <c r="AX126" s="1080"/>
      <c r="AY126" s="2726"/>
      <c r="AZ126" s="2818"/>
      <c r="BA126" s="2826"/>
      <c r="BB126" s="2831"/>
      <c r="BC126" s="2825"/>
      <c r="BD126" s="2822"/>
      <c r="BE126" s="2823"/>
      <c r="BF126" s="2685" t="s">
        <v>1955</v>
      </c>
      <c r="BG126" s="2690" t="b" cm="1">
        <f t="array" ref="BG126">ABS(SUM(_xlfn._xlws.FILTER(AN124:AN134,AP124:AP134&gt;= val_asOfDate))-AN121)&lt;1</f>
        <v>1</v>
      </c>
      <c r="BH126" s="1080"/>
      <c r="BI126" s="2778"/>
      <c r="BJ126" s="2939"/>
      <c r="BK126" s="2922"/>
      <c r="BL126" s="2939"/>
      <c r="BM126" s="2888"/>
      <c r="BN126" s="2899"/>
      <c r="BO126" s="2890"/>
      <c r="BP126" s="2889"/>
      <c r="BQ126" s="2892"/>
      <c r="BR126" s="2808"/>
      <c r="BS126" s="2808"/>
      <c r="BT126" s="2808"/>
      <c r="BU126" s="2808"/>
      <c r="BV126" s="2808"/>
      <c r="BW126" s="2808"/>
      <c r="BX126" s="2808"/>
      <c r="BY126" s="2808"/>
      <c r="BZ126" s="2808"/>
      <c r="CA126" s="2808"/>
      <c r="CB126" s="2808"/>
      <c r="CC126" s="2808"/>
      <c r="CD126" s="2808"/>
      <c r="CE126" s="2808"/>
    </row>
    <row r="127" spans="1:83" ht="24.75" customHeight="1">
      <c r="A127" s="2676"/>
      <c r="B127" s="2670" t="s">
        <v>1866</v>
      </c>
      <c r="C127" s="1913" t="s">
        <v>1806</v>
      </c>
      <c r="D127" s="2755" t="e" cm="1">
        <f t="array" aca="1" ref="D127" ca="1">IF(D126, _xldudf_CX_PUSH(D125, CX_ENTITY, fx_attrConverter(C124), val_asOfDate), "No Push")</f>
        <v>#NAME?</v>
      </c>
      <c r="E127" s="2677"/>
      <c r="F127" s="2726"/>
      <c r="G127" s="2690"/>
      <c r="H127" s="2689"/>
      <c r="I127" s="2700"/>
      <c r="J127" s="2695"/>
      <c r="K127" s="2687"/>
      <c r="L127" s="2685"/>
      <c r="M127" s="2712"/>
      <c r="N127" s="2730"/>
      <c r="O127" s="2732"/>
      <c r="P127" s="2677"/>
      <c r="V127" s="158"/>
      <c r="W127" s="101"/>
      <c r="X127" s="52"/>
      <c r="Y127" s="101"/>
      <c r="Z127" s="126"/>
      <c r="AA127" s="101"/>
      <c r="AB127" s="101"/>
      <c r="AC127" s="39"/>
      <c r="AD127" s="406"/>
      <c r="AE127" s="428"/>
      <c r="AF127" s="439"/>
      <c r="AG127" s="661"/>
      <c r="AH127" s="485"/>
      <c r="AI127" s="615"/>
      <c r="AJ127" s="3091"/>
      <c r="AK127" s="3091"/>
      <c r="AL127" s="3087"/>
      <c r="AM127" s="515"/>
      <c r="AN127" s="1967"/>
      <c r="AO127" s="518"/>
      <c r="AP127" s="2273" t="str">
        <f t="shared" si="6"/>
        <v/>
      </c>
      <c r="AQ127" s="638"/>
      <c r="AR127" s="3083"/>
      <c r="AS127" s="621"/>
      <c r="AT127" s="448"/>
      <c r="AU127" s="429"/>
      <c r="AV127" s="432"/>
      <c r="AX127" s="1080"/>
      <c r="AY127" s="2726"/>
      <c r="AZ127" s="2818"/>
      <c r="BA127" s="2826"/>
      <c r="BB127" s="2831"/>
      <c r="BC127" s="2825"/>
      <c r="BD127" s="2822"/>
      <c r="BE127" s="2823"/>
      <c r="BF127" s="2685"/>
      <c r="BG127" s="2690"/>
      <c r="BH127" s="1080"/>
      <c r="BI127" s="2778"/>
      <c r="BJ127" s="2939"/>
      <c r="BK127" s="2922"/>
      <c r="BL127" s="2939"/>
      <c r="BM127" s="2888"/>
      <c r="BN127" s="2899"/>
      <c r="BO127" s="2890"/>
      <c r="BP127" s="2889"/>
      <c r="BQ127" s="2892"/>
      <c r="BR127" s="2808"/>
      <c r="BS127" s="2808"/>
      <c r="BT127" s="2808"/>
      <c r="BU127" s="2808"/>
      <c r="BV127" s="2808"/>
      <c r="BW127" s="2808"/>
      <c r="BX127" s="2808"/>
      <c r="BY127" s="2808"/>
      <c r="BZ127" s="2808"/>
      <c r="CA127" s="2808"/>
      <c r="CB127" s="2808"/>
      <c r="CC127" s="2808"/>
      <c r="CD127" s="2808"/>
      <c r="CE127" s="2808"/>
    </row>
    <row r="128" spans="1:83" ht="24.75" customHeight="1">
      <c r="A128" s="2676"/>
      <c r="B128" s="2670" t="s">
        <v>1867</v>
      </c>
      <c r="C128" s="1913" t="s">
        <v>1806</v>
      </c>
      <c r="D128" s="2755" t="e" cm="1">
        <f t="array" aca="1" ref="D128" ca="1">IF(D126, _xldudf_CX_PUSH(D125, CX_ENTITY, fx_attrConverter(C124), EOMONTH(val_asOfDate,3)), "No Push")</f>
        <v>#NAME?</v>
      </c>
      <c r="E128" s="2677"/>
      <c r="F128" s="2726"/>
      <c r="G128" s="2690"/>
      <c r="H128" s="2689"/>
      <c r="I128" s="2700"/>
      <c r="J128" s="2695"/>
      <c r="K128" s="2687"/>
      <c r="L128" s="2685"/>
      <c r="M128" s="2712"/>
      <c r="N128" s="2730"/>
      <c r="O128" s="2732"/>
      <c r="P128" s="2677"/>
      <c r="V128" s="158"/>
      <c r="W128" s="101"/>
      <c r="X128" s="52"/>
      <c r="Y128" s="101"/>
      <c r="Z128" s="126"/>
      <c r="AA128" s="101"/>
      <c r="AB128" s="101"/>
      <c r="AC128" s="39"/>
      <c r="AD128" s="406"/>
      <c r="AE128" s="428"/>
      <c r="AF128" s="439"/>
      <c r="AG128" s="661"/>
      <c r="AH128" s="485"/>
      <c r="AI128" s="615"/>
      <c r="AJ128" s="2016"/>
      <c r="AK128" s="2017"/>
      <c r="AL128" s="814"/>
      <c r="AM128" s="515"/>
      <c r="AN128" s="1967"/>
      <c r="AO128" s="518"/>
      <c r="AP128" s="2273" t="str">
        <f t="shared" si="6"/>
        <v/>
      </c>
      <c r="AQ128" s="638"/>
      <c r="AR128" s="611" t="s">
        <v>1795</v>
      </c>
      <c r="AS128" s="621"/>
      <c r="AT128" s="448"/>
      <c r="AU128" s="429"/>
      <c r="AV128" s="432"/>
      <c r="AX128" s="1080"/>
      <c r="AY128" s="2726"/>
      <c r="AZ128" s="2818"/>
      <c r="BA128" s="2826"/>
      <c r="BB128" s="2831"/>
      <c r="BC128" s="2825"/>
      <c r="BD128" s="2822"/>
      <c r="BE128" s="2823"/>
      <c r="BF128" s="2685"/>
      <c r="BG128" s="2690"/>
      <c r="BH128" s="1080"/>
      <c r="BI128" s="2778"/>
      <c r="BJ128" s="2939"/>
      <c r="BK128" s="2922"/>
      <c r="BL128" s="2939"/>
      <c r="BM128" s="2888"/>
      <c r="BN128" s="2899"/>
      <c r="BO128" s="2890"/>
      <c r="BP128" s="2889"/>
      <c r="BQ128" s="2892"/>
      <c r="BR128" s="2808"/>
      <c r="BS128" s="2808"/>
      <c r="BT128" s="2808"/>
      <c r="BU128" s="2808"/>
      <c r="BV128" s="2808"/>
      <c r="BW128" s="2808"/>
      <c r="BX128" s="2808"/>
      <c r="BY128" s="2808"/>
      <c r="BZ128" s="2808"/>
      <c r="CA128" s="2808"/>
      <c r="CB128" s="2808"/>
      <c r="CC128" s="2808"/>
      <c r="CD128" s="2808"/>
      <c r="CE128" s="2808"/>
    </row>
    <row r="129" spans="1:83" ht="24.75" customHeight="1">
      <c r="A129" s="2676"/>
      <c r="B129" s="2670" t="s">
        <v>1867</v>
      </c>
      <c r="C129" s="1913" t="s">
        <v>1806</v>
      </c>
      <c r="D129" s="2755" t="e" cm="1">
        <f t="array" aca="1" ref="D129" ca="1">IF(D126, _xldudf_CX_PUSH(D125, CX_ENTITY, fx_attrConverter(C124), EOMONTH(val_asOfDate,2)), "No Push")</f>
        <v>#NAME?</v>
      </c>
      <c r="E129" s="2677"/>
      <c r="F129" s="2726"/>
      <c r="G129" s="2690"/>
      <c r="H129" s="2689"/>
      <c r="I129" s="2700"/>
      <c r="J129" s="2695"/>
      <c r="K129" s="2687"/>
      <c r="L129" s="2685"/>
      <c r="M129" s="2712"/>
      <c r="N129" s="2730"/>
      <c r="O129" s="2732"/>
      <c r="P129" s="2677"/>
      <c r="V129" s="158"/>
      <c r="W129" s="101"/>
      <c r="X129" s="52"/>
      <c r="Y129" s="101"/>
      <c r="Z129" s="126"/>
      <c r="AA129" s="101"/>
      <c r="AB129" s="101"/>
      <c r="AC129" s="39"/>
      <c r="AD129" s="406"/>
      <c r="AE129" s="428"/>
      <c r="AF129" s="439"/>
      <c r="AG129" s="661"/>
      <c r="AH129" s="485"/>
      <c r="AI129" s="615"/>
      <c r="AJ129" s="2016"/>
      <c r="AK129" s="2017"/>
      <c r="AL129" s="814"/>
      <c r="AM129" s="515"/>
      <c r="AN129" s="1967"/>
      <c r="AO129" s="518"/>
      <c r="AP129" s="2273" t="str">
        <f t="shared" si="6"/>
        <v/>
      </c>
      <c r="AQ129" s="638"/>
      <c r="AR129" s="504"/>
      <c r="AS129" s="621"/>
      <c r="AT129" s="448"/>
      <c r="AU129" s="429"/>
      <c r="AV129" s="432"/>
      <c r="AX129" s="1080"/>
      <c r="AY129" s="2726"/>
      <c r="AZ129" s="2818"/>
      <c r="BA129" s="2826"/>
      <c r="BB129" s="2831"/>
      <c r="BC129" s="2825"/>
      <c r="BD129" s="2822"/>
      <c r="BE129" s="2823"/>
      <c r="BF129" s="2685"/>
      <c r="BG129" s="2690"/>
      <c r="BH129" s="1080"/>
      <c r="BI129" s="2778"/>
      <c r="BJ129" s="2939"/>
      <c r="BK129" s="2922"/>
      <c r="BL129" s="2939"/>
      <c r="BM129" s="2888"/>
      <c r="BN129" s="2899"/>
      <c r="BO129" s="2890"/>
      <c r="BP129" s="2889"/>
      <c r="BQ129" s="2892"/>
      <c r="BR129" s="2808"/>
      <c r="BS129" s="2808"/>
      <c r="BT129" s="2808"/>
      <c r="BU129" s="2808"/>
      <c r="BV129" s="2808"/>
      <c r="BW129" s="2808"/>
      <c r="BX129" s="2808"/>
      <c r="BY129" s="2808"/>
      <c r="BZ129" s="2808"/>
      <c r="CA129" s="2808"/>
      <c r="CB129" s="2808"/>
      <c r="CC129" s="2808"/>
      <c r="CD129" s="2808"/>
      <c r="CE129" s="2808"/>
    </row>
    <row r="130" spans="1:83" ht="24.75" customHeight="1">
      <c r="A130" s="2676"/>
      <c r="B130" s="2670" t="s">
        <v>1867</v>
      </c>
      <c r="C130" s="1913" t="s">
        <v>1806</v>
      </c>
      <c r="D130" s="2755" t="e" cm="1">
        <f t="array" aca="1" ref="D130" ca="1">IF(D126, _xldudf_CX_PUSH(D125, CX_ENTITY, fx_attrConverter(C124), EOMONTH(val_asOfDate,13)), "No Push")</f>
        <v>#NAME?</v>
      </c>
      <c r="E130" s="2677"/>
      <c r="F130" s="2726"/>
      <c r="G130" s="2690"/>
      <c r="H130" s="2689"/>
      <c r="I130" s="2700"/>
      <c r="J130" s="2695"/>
      <c r="K130" s="2687"/>
      <c r="L130" s="2685"/>
      <c r="M130" s="2712"/>
      <c r="N130" s="2730"/>
      <c r="O130" s="2732"/>
      <c r="P130" s="2677"/>
      <c r="V130" s="158"/>
      <c r="W130" s="101"/>
      <c r="X130" s="52"/>
      <c r="Y130" s="101"/>
      <c r="Z130" s="126"/>
      <c r="AA130" s="101"/>
      <c r="AB130" s="101"/>
      <c r="AC130" s="39"/>
      <c r="AD130" s="406"/>
      <c r="AE130" s="428"/>
      <c r="AF130" s="439"/>
      <c r="AG130" s="661"/>
      <c r="AH130" s="485"/>
      <c r="AI130" s="615"/>
      <c r="AJ130" s="2016"/>
      <c r="AK130" s="2017"/>
      <c r="AL130" s="814"/>
      <c r="AM130" s="515"/>
      <c r="AN130" s="1967"/>
      <c r="AO130" s="518"/>
      <c r="AP130" s="2273" t="str">
        <f t="shared" si="6"/>
        <v/>
      </c>
      <c r="AQ130" s="638"/>
      <c r="AR130" s="504"/>
      <c r="AS130" s="621"/>
      <c r="AT130" s="448"/>
      <c r="AU130" s="429"/>
      <c r="AV130" s="432"/>
      <c r="AX130" s="1080"/>
      <c r="AY130" s="2726"/>
      <c r="AZ130" s="2818"/>
      <c r="BA130" s="2826"/>
      <c r="BB130" s="2831"/>
      <c r="BC130" s="2825"/>
      <c r="BD130" s="2822"/>
      <c r="BE130" s="2823"/>
      <c r="BF130" s="2685"/>
      <c r="BG130" s="2690"/>
      <c r="BH130" s="1080"/>
      <c r="BI130" s="2778"/>
      <c r="BJ130" s="2939"/>
      <c r="BK130" s="2922"/>
      <c r="BL130" s="2939"/>
      <c r="BM130" s="2888"/>
      <c r="BN130" s="2899"/>
      <c r="BO130" s="2890"/>
      <c r="BP130" s="2889"/>
      <c r="BQ130" s="2892"/>
      <c r="BR130" s="2808"/>
      <c r="BS130" s="2808"/>
      <c r="BT130" s="2808"/>
      <c r="BU130" s="2808"/>
      <c r="BV130" s="2808"/>
      <c r="BW130" s="2808"/>
      <c r="BX130" s="2808"/>
      <c r="BY130" s="2808"/>
      <c r="BZ130" s="2808"/>
      <c r="CA130" s="2808"/>
      <c r="CB130" s="2808"/>
      <c r="CC130" s="2808"/>
      <c r="CD130" s="2808"/>
      <c r="CE130" s="2808"/>
    </row>
    <row r="131" spans="1:83" ht="24.75" customHeight="1">
      <c r="A131" s="2676"/>
      <c r="B131" s="2671"/>
      <c r="C131" s="1915"/>
      <c r="D131" s="2760"/>
      <c r="E131" s="2677"/>
      <c r="F131" s="2726"/>
      <c r="G131" s="2690"/>
      <c r="H131" s="2689"/>
      <c r="I131" s="2700"/>
      <c r="J131" s="2695"/>
      <c r="K131" s="2687"/>
      <c r="L131" s="2685"/>
      <c r="M131" s="2712"/>
      <c r="N131" s="2730"/>
      <c r="O131" s="2731"/>
      <c r="P131" s="2677"/>
      <c r="V131" s="158"/>
      <c r="W131" s="101"/>
      <c r="X131" s="52"/>
      <c r="Y131" s="101"/>
      <c r="Z131" s="126"/>
      <c r="AA131" s="101"/>
      <c r="AB131" s="101"/>
      <c r="AC131" s="39"/>
      <c r="AD131" s="406"/>
      <c r="AE131" s="428"/>
      <c r="AF131" s="439"/>
      <c r="AG131" s="661"/>
      <c r="AH131" s="485"/>
      <c r="AI131" s="615"/>
      <c r="AJ131" s="2016"/>
      <c r="AK131" s="2017"/>
      <c r="AL131" s="814"/>
      <c r="AM131" s="515"/>
      <c r="AN131" s="1967"/>
      <c r="AO131" s="518"/>
      <c r="AP131" s="2273" t="str">
        <f t="shared" si="6"/>
        <v/>
      </c>
      <c r="AQ131" s="638"/>
      <c r="AR131" s="504"/>
      <c r="AS131" s="621"/>
      <c r="AT131" s="448"/>
      <c r="AU131" s="429"/>
      <c r="AV131" s="432"/>
      <c r="AX131" s="1080"/>
      <c r="AY131" s="2726"/>
      <c r="AZ131" s="2818"/>
      <c r="BA131" s="2826"/>
      <c r="BB131" s="2831"/>
      <c r="BC131" s="2825"/>
      <c r="BD131" s="2822"/>
      <c r="BE131" s="2823"/>
      <c r="BF131" s="2685"/>
      <c r="BG131" s="2690"/>
      <c r="BH131" s="1080"/>
      <c r="BI131" s="2778"/>
      <c r="BJ131" s="2939"/>
      <c r="BK131" s="2922"/>
      <c r="BL131" s="2939"/>
      <c r="BM131" s="2888"/>
      <c r="BN131" s="2899"/>
      <c r="BO131" s="2890"/>
      <c r="BP131" s="2889"/>
      <c r="BQ131" s="2892"/>
      <c r="BR131" s="2808"/>
      <c r="BS131" s="2808"/>
      <c r="BT131" s="2808"/>
      <c r="BU131" s="2808"/>
      <c r="BV131" s="2808"/>
      <c r="BW131" s="2808"/>
      <c r="BX131" s="2808"/>
      <c r="BY131" s="2808"/>
      <c r="BZ131" s="2808"/>
      <c r="CA131" s="2808"/>
      <c r="CB131" s="2808"/>
      <c r="CC131" s="2808"/>
      <c r="CD131" s="2808"/>
      <c r="CE131" s="2808"/>
    </row>
    <row r="132" spans="1:83" ht="24.75" customHeight="1">
      <c r="A132" s="2676"/>
      <c r="B132" s="2671"/>
      <c r="C132" s="1915"/>
      <c r="D132" s="2758"/>
      <c r="E132" s="2677"/>
      <c r="F132" s="2726"/>
      <c r="G132" s="2690"/>
      <c r="H132" s="2689"/>
      <c r="I132" s="2700"/>
      <c r="J132" s="2695"/>
      <c r="K132" s="2687"/>
      <c r="L132" s="2685"/>
      <c r="M132" s="2712"/>
      <c r="N132" s="2730"/>
      <c r="O132" s="2731"/>
      <c r="P132" s="2677"/>
      <c r="V132" s="158"/>
      <c r="W132" s="101"/>
      <c r="X132" s="52"/>
      <c r="Y132" s="101"/>
      <c r="Z132" s="126"/>
      <c r="AA132" s="101"/>
      <c r="AB132" s="101"/>
      <c r="AC132" s="39"/>
      <c r="AD132" s="406"/>
      <c r="AE132" s="428"/>
      <c r="AF132" s="439"/>
      <c r="AG132" s="661"/>
      <c r="AH132" s="485"/>
      <c r="AI132" s="615"/>
      <c r="AJ132" s="2016"/>
      <c r="AK132" s="2017"/>
      <c r="AL132" s="814"/>
      <c r="AM132" s="515"/>
      <c r="AN132" s="1967" t="str">
        <f>IF(K132="", "", _xlfn.NUMBERVALUE(K132)/ IF( $D$8, DebtOverview!fxVal_normal, 1))</f>
        <v/>
      </c>
      <c r="AO132" s="518"/>
      <c r="AP132" s="2273" t="str">
        <f t="shared" si="6"/>
        <v/>
      </c>
      <c r="AQ132" s="638"/>
      <c r="AR132" s="504"/>
      <c r="AS132" s="621"/>
      <c r="AT132" s="448"/>
      <c r="AU132" s="429"/>
      <c r="AV132" s="432"/>
      <c r="AX132" s="1080"/>
      <c r="AY132" s="2726"/>
      <c r="AZ132" s="2818"/>
      <c r="BA132" s="2826"/>
      <c r="BB132" s="2831"/>
      <c r="BC132" s="2825"/>
      <c r="BD132" s="2822"/>
      <c r="BE132" s="2823"/>
      <c r="BF132" s="2685"/>
      <c r="BG132" s="2690"/>
      <c r="BH132" s="1080"/>
      <c r="BI132" s="2778"/>
      <c r="BJ132" s="2939"/>
      <c r="BK132" s="2922"/>
      <c r="BL132" s="2939"/>
      <c r="BM132" s="2888"/>
      <c r="BN132" s="2899"/>
      <c r="BO132" s="2890"/>
      <c r="BP132" s="2889"/>
      <c r="BQ132" s="2892"/>
      <c r="BR132" s="2808"/>
      <c r="BS132" s="2808"/>
      <c r="BT132" s="2808"/>
      <c r="BU132" s="2808"/>
      <c r="BV132" s="2808"/>
      <c r="BW132" s="2808"/>
      <c r="BX132" s="2808"/>
      <c r="BY132" s="2808"/>
      <c r="BZ132" s="2808"/>
      <c r="CA132" s="2808"/>
      <c r="CB132" s="2808"/>
      <c r="CC132" s="2808"/>
      <c r="CD132" s="2808"/>
      <c r="CE132" s="2808"/>
    </row>
    <row r="133" spans="1:83" ht="24.75" customHeight="1">
      <c r="A133" s="2676"/>
      <c r="B133" s="2671"/>
      <c r="C133" s="1915"/>
      <c r="D133" s="2758"/>
      <c r="E133" s="2677"/>
      <c r="F133" s="2726"/>
      <c r="G133" s="2690"/>
      <c r="H133" s="2689"/>
      <c r="I133" s="2700"/>
      <c r="J133" s="2695"/>
      <c r="K133" s="2687"/>
      <c r="L133" s="2685"/>
      <c r="M133" s="2712"/>
      <c r="N133" s="2730"/>
      <c r="O133" s="2731"/>
      <c r="P133" s="2677"/>
      <c r="V133" s="158"/>
      <c r="W133" s="101"/>
      <c r="X133" s="52"/>
      <c r="Y133" s="101"/>
      <c r="Z133" s="126"/>
      <c r="AA133" s="101"/>
      <c r="AB133" s="101"/>
      <c r="AC133" s="39"/>
      <c r="AD133" s="406"/>
      <c r="AE133" s="428"/>
      <c r="AF133" s="439"/>
      <c r="AG133" s="661"/>
      <c r="AH133" s="485"/>
      <c r="AI133" s="615"/>
      <c r="AJ133" s="2016"/>
      <c r="AK133" s="2017"/>
      <c r="AL133" s="814"/>
      <c r="AM133" s="515"/>
      <c r="AN133" s="1967" t="str">
        <f>IF(K133="", "", _xlfn.NUMBERVALUE(K133)/ IF( $D$8, DebtOverview!fxVal_normal, 1))</f>
        <v/>
      </c>
      <c r="AO133" s="518"/>
      <c r="AP133" s="2273" t="str">
        <f t="shared" si="6"/>
        <v/>
      </c>
      <c r="AQ133" s="638"/>
      <c r="AR133" s="504"/>
      <c r="AS133" s="621"/>
      <c r="AT133" s="448"/>
      <c r="AU133" s="429"/>
      <c r="AV133" s="432"/>
      <c r="AX133" s="1080"/>
      <c r="AY133" s="2726"/>
      <c r="AZ133" s="2818"/>
      <c r="BA133" s="2826"/>
      <c r="BB133" s="2831"/>
      <c r="BC133" s="2825"/>
      <c r="BD133" s="2822"/>
      <c r="BE133" s="2823"/>
      <c r="BF133" s="2685"/>
      <c r="BG133" s="2690"/>
      <c r="BH133" s="1080"/>
      <c r="BI133" s="2778"/>
      <c r="BJ133" s="2939"/>
      <c r="BK133" s="2922"/>
      <c r="BL133" s="2939"/>
      <c r="BM133" s="2888"/>
      <c r="BN133" s="2899"/>
      <c r="BO133" s="2890"/>
      <c r="BP133" s="2889"/>
      <c r="BQ133" s="2892"/>
      <c r="BR133" s="2808"/>
      <c r="BS133" s="2808"/>
      <c r="BT133" s="2808"/>
      <c r="BU133" s="2808"/>
      <c r="BV133" s="2808"/>
      <c r="BW133" s="2808"/>
      <c r="BX133" s="2808"/>
      <c r="BY133" s="2808"/>
      <c r="BZ133" s="2808"/>
      <c r="CA133" s="2808"/>
      <c r="CB133" s="2808"/>
      <c r="CC133" s="2808"/>
      <c r="CD133" s="2808"/>
      <c r="CE133" s="2808"/>
    </row>
    <row r="134" spans="1:83" ht="24.75" customHeight="1">
      <c r="A134" s="2676"/>
      <c r="B134" s="2670"/>
      <c r="C134" s="1913"/>
      <c r="D134" s="2758"/>
      <c r="E134" s="2677"/>
      <c r="F134" s="2726"/>
      <c r="G134" s="2690"/>
      <c r="H134" s="2689"/>
      <c r="I134" s="2700"/>
      <c r="J134" s="2695"/>
      <c r="K134" s="2687"/>
      <c r="L134" s="2685"/>
      <c r="M134" s="2712"/>
      <c r="N134" s="2768"/>
      <c r="O134" s="2732"/>
      <c r="P134" s="2677"/>
      <c r="V134" s="158"/>
      <c r="W134" s="101"/>
      <c r="X134" s="52"/>
      <c r="Y134" s="101"/>
      <c r="Z134" s="126"/>
      <c r="AA134" s="101"/>
      <c r="AB134" s="101"/>
      <c r="AC134" s="39"/>
      <c r="AD134" s="406"/>
      <c r="AE134" s="428"/>
      <c r="AF134" s="439"/>
      <c r="AG134" s="661"/>
      <c r="AH134" s="485"/>
      <c r="AI134" s="615"/>
      <c r="AJ134" s="2016"/>
      <c r="AK134" s="2017"/>
      <c r="AL134" s="814"/>
      <c r="AM134" s="515"/>
      <c r="AN134" s="1967" t="str">
        <f>IF(K134="", "", _xlfn.NUMBERVALUE(K134)/ IF( $D$8, DebtOverview!fxVal_normal, 1))</f>
        <v/>
      </c>
      <c r="AO134" s="518"/>
      <c r="AP134" s="2273" t="str">
        <f t="shared" si="6"/>
        <v/>
      </c>
      <c r="AQ134" s="638"/>
      <c r="AR134" s="505"/>
      <c r="AS134" s="621"/>
      <c r="AT134" s="448"/>
      <c r="AU134" s="429"/>
      <c r="AV134" s="432"/>
      <c r="AX134" s="1080"/>
      <c r="AY134" s="2726"/>
      <c r="AZ134" s="2818"/>
      <c r="BA134" s="2826"/>
      <c r="BB134" s="2831"/>
      <c r="BC134" s="2825"/>
      <c r="BD134" s="2822"/>
      <c r="BE134" s="2823"/>
      <c r="BF134" s="2685"/>
      <c r="BG134" s="2690"/>
      <c r="BH134" s="1080"/>
      <c r="BI134" s="2778"/>
      <c r="BJ134" s="2939"/>
      <c r="BK134" s="2922"/>
      <c r="BL134" s="2939"/>
      <c r="BM134" s="2888"/>
      <c r="BN134" s="2899"/>
      <c r="BO134" s="2890"/>
      <c r="BP134" s="2889"/>
      <c r="BQ134" s="2892"/>
      <c r="BR134" s="2808"/>
      <c r="BS134" s="2808"/>
      <c r="BT134" s="2808"/>
      <c r="BU134" s="2808"/>
      <c r="BV134" s="2808"/>
      <c r="BW134" s="2808"/>
      <c r="BX134" s="2808"/>
      <c r="BY134" s="2808"/>
      <c r="BZ134" s="2808"/>
      <c r="CA134" s="2808"/>
      <c r="CB134" s="2808"/>
      <c r="CC134" s="2808"/>
      <c r="CD134" s="2808"/>
      <c r="CE134" s="2808"/>
    </row>
    <row r="135" spans="1:83" ht="16.5" customHeight="1">
      <c r="A135" s="2676"/>
      <c r="B135" s="2670"/>
      <c r="C135" s="1913"/>
      <c r="D135" s="2752"/>
      <c r="E135" s="2677"/>
      <c r="F135" s="2726"/>
      <c r="G135" s="2689"/>
      <c r="H135" s="2689"/>
      <c r="I135" s="2689"/>
      <c r="J135" s="2689"/>
      <c r="K135" s="2687"/>
      <c r="L135" s="2685"/>
      <c r="M135" s="2712"/>
      <c r="N135" s="2713"/>
      <c r="O135" s="2717"/>
      <c r="P135" s="2677"/>
      <c r="V135" s="158"/>
      <c r="W135" s="101"/>
      <c r="X135" s="52"/>
      <c r="Y135" s="101"/>
      <c r="Z135" s="126"/>
      <c r="AA135" s="101"/>
      <c r="AB135" s="101"/>
      <c r="AC135" s="39"/>
      <c r="AD135" s="406"/>
      <c r="AE135" s="428"/>
      <c r="AF135" s="439"/>
      <c r="AG135" s="661"/>
      <c r="AH135" s="485"/>
      <c r="AI135" s="622"/>
      <c r="AJ135" s="2018"/>
      <c r="AK135" s="2018"/>
      <c r="AL135" s="618"/>
      <c r="AM135" s="623"/>
      <c r="AN135" s="1978"/>
      <c r="AO135" s="624"/>
      <c r="AP135" s="625"/>
      <c r="AQ135" s="625"/>
      <c r="AR135" s="626"/>
      <c r="AS135" s="627"/>
      <c r="AT135" s="448"/>
      <c r="AU135" s="429"/>
      <c r="AV135" s="432"/>
      <c r="AX135" s="1080"/>
      <c r="AY135" s="2726"/>
      <c r="AZ135" s="2817"/>
      <c r="BA135" s="2817"/>
      <c r="BB135" s="2817"/>
      <c r="BC135" s="2817"/>
      <c r="BD135" s="2806"/>
      <c r="BE135" s="2807"/>
      <c r="BF135" s="2685"/>
      <c r="BG135" s="2689"/>
      <c r="BH135" s="1080"/>
      <c r="BI135" s="2778"/>
      <c r="BJ135" s="2939"/>
      <c r="BK135" s="2926"/>
      <c r="BL135" s="2939"/>
      <c r="BM135" s="2888"/>
      <c r="BN135" s="2900"/>
      <c r="BO135" s="2891"/>
      <c r="BP135" s="2889"/>
      <c r="BQ135" s="2892"/>
      <c r="BR135" s="2808"/>
      <c r="BS135" s="2808"/>
      <c r="BT135" s="2808"/>
      <c r="BU135" s="2808"/>
      <c r="BV135" s="2808"/>
      <c r="BW135" s="2808"/>
      <c r="BX135" s="2808"/>
      <c r="BY135" s="2808"/>
      <c r="BZ135" s="2808"/>
      <c r="CA135" s="2808"/>
      <c r="CB135" s="2808"/>
      <c r="CC135" s="2808"/>
      <c r="CD135" s="2808"/>
      <c r="CE135" s="2808"/>
    </row>
    <row r="136" spans="1:83" ht="16.5" customHeight="1">
      <c r="A136" s="2676"/>
      <c r="B136" s="2670"/>
      <c r="C136" s="1913"/>
      <c r="D136" s="2752"/>
      <c r="E136" s="2677"/>
      <c r="F136" s="2726"/>
      <c r="G136" s="2689"/>
      <c r="H136" s="2689"/>
      <c r="I136" s="2689"/>
      <c r="J136" s="2689"/>
      <c r="K136" s="2687"/>
      <c r="L136" s="2685"/>
      <c r="M136" s="2712"/>
      <c r="N136" s="2713"/>
      <c r="O136" s="2717"/>
      <c r="P136" s="2677"/>
      <c r="V136" s="158"/>
      <c r="W136" s="101"/>
      <c r="X136" s="52"/>
      <c r="Y136" s="101"/>
      <c r="Z136" s="126"/>
      <c r="AA136" s="101"/>
      <c r="AB136" s="101"/>
      <c r="AC136" s="39"/>
      <c r="AD136" s="406"/>
      <c r="AE136" s="428"/>
      <c r="AF136" s="439"/>
      <c r="AG136" s="661"/>
      <c r="AH136" s="453"/>
      <c r="AI136" s="453"/>
      <c r="AJ136" s="453"/>
      <c r="AK136" s="453"/>
      <c r="AL136" s="453"/>
      <c r="AM136" s="453"/>
      <c r="AN136" s="1979"/>
      <c r="AO136" s="453"/>
      <c r="AP136" s="453"/>
      <c r="AQ136" s="453"/>
      <c r="AR136" s="453"/>
      <c r="AS136" s="453"/>
      <c r="AT136" s="453"/>
      <c r="AU136" s="429"/>
      <c r="AV136" s="432"/>
      <c r="AX136" s="1080"/>
      <c r="AY136" s="2726"/>
      <c r="AZ136" s="2817"/>
      <c r="BA136" s="2817"/>
      <c r="BB136" s="2817"/>
      <c r="BC136" s="2817"/>
      <c r="BD136" s="2806"/>
      <c r="BE136" s="2807"/>
      <c r="BF136" s="2685"/>
      <c r="BG136" s="2689"/>
      <c r="BH136" s="1080"/>
      <c r="BI136" s="2778"/>
      <c r="BJ136" s="2939"/>
      <c r="BK136" s="2926"/>
      <c r="BL136" s="2939"/>
      <c r="BM136" s="2888"/>
      <c r="BN136" s="2900"/>
      <c r="BO136" s="2891"/>
      <c r="BP136" s="2889"/>
      <c r="BQ136" s="2892"/>
      <c r="BR136" s="2808"/>
      <c r="BS136" s="2808"/>
      <c r="BT136" s="2808"/>
      <c r="BU136" s="2808"/>
      <c r="BV136" s="2808"/>
      <c r="BW136" s="2808"/>
      <c r="BX136" s="2808"/>
      <c r="BY136" s="2808"/>
      <c r="BZ136" s="2808"/>
      <c r="CA136" s="2808"/>
      <c r="CB136" s="2808"/>
      <c r="CC136" s="2808"/>
      <c r="CD136" s="2808"/>
      <c r="CE136" s="2808"/>
    </row>
    <row r="137" spans="1:83">
      <c r="A137" s="2676"/>
      <c r="B137" s="2670"/>
      <c r="C137" s="1913"/>
      <c r="D137" s="2752"/>
      <c r="E137" s="2677"/>
      <c r="F137" s="2726"/>
      <c r="G137" s="2689"/>
      <c r="H137" s="2689"/>
      <c r="I137" s="2689"/>
      <c r="J137" s="2689"/>
      <c r="K137" s="2687"/>
      <c r="L137" s="2685"/>
      <c r="M137" s="2712"/>
      <c r="N137" s="2713"/>
      <c r="O137" s="2722"/>
      <c r="P137" s="2677"/>
      <c r="V137" s="158"/>
      <c r="W137" s="101"/>
      <c r="X137" s="52"/>
      <c r="Y137" s="101"/>
      <c r="Z137" s="126"/>
      <c r="AA137" s="101"/>
      <c r="AB137" s="101"/>
      <c r="AC137" s="39"/>
      <c r="AD137" s="406"/>
      <c r="AE137" s="428"/>
      <c r="AF137" s="439"/>
      <c r="AG137" s="663"/>
      <c r="AH137" s="485"/>
      <c r="AI137" s="475"/>
      <c r="AJ137" s="2011"/>
      <c r="AK137" s="2011"/>
      <c r="AL137" s="475"/>
      <c r="AM137" s="429"/>
      <c r="AN137" s="1975"/>
      <c r="AO137" s="476"/>
      <c r="AP137" s="486"/>
      <c r="AQ137" s="486"/>
      <c r="AR137" s="486"/>
      <c r="AS137" s="477"/>
      <c r="AT137" s="481"/>
      <c r="AU137" s="429"/>
      <c r="AV137" s="432"/>
      <c r="AX137" s="1080"/>
      <c r="AY137" s="2726"/>
      <c r="AZ137" s="2817"/>
      <c r="BA137" s="2817"/>
      <c r="BB137" s="2817"/>
      <c r="BC137" s="2817"/>
      <c r="BD137" s="2806"/>
      <c r="BE137" s="2807"/>
      <c r="BF137" s="2685"/>
      <c r="BG137" s="2689"/>
      <c r="BH137" s="1080"/>
      <c r="BI137" s="2778"/>
      <c r="BJ137" s="2939"/>
      <c r="BK137" s="2926"/>
      <c r="BL137" s="2939"/>
      <c r="BM137" s="2888"/>
      <c r="BN137" s="2900"/>
      <c r="BO137" s="2891"/>
      <c r="BP137" s="2889"/>
      <c r="BQ137" s="2892"/>
      <c r="BR137" s="2808"/>
      <c r="BS137" s="2808"/>
      <c r="BT137" s="2808"/>
      <c r="BU137" s="2808"/>
      <c r="BV137" s="2808"/>
      <c r="BW137" s="2808"/>
      <c r="BX137" s="2808"/>
      <c r="BY137" s="2808"/>
      <c r="BZ137" s="2808"/>
      <c r="CA137" s="2808"/>
      <c r="CB137" s="2808"/>
      <c r="CC137" s="2808"/>
      <c r="CD137" s="2808"/>
      <c r="CE137" s="2808"/>
    </row>
    <row r="138" spans="1:83">
      <c r="A138" s="2676"/>
      <c r="B138" s="2670"/>
      <c r="C138" s="1913"/>
      <c r="D138" s="2752"/>
      <c r="E138" s="2677"/>
      <c r="F138" s="2726"/>
      <c r="G138" s="2689"/>
      <c r="H138" s="2689"/>
      <c r="I138" s="2689"/>
      <c r="J138" s="2689"/>
      <c r="K138" s="2687"/>
      <c r="L138" s="2685"/>
      <c r="M138" s="2712"/>
      <c r="N138" s="2713"/>
      <c r="O138" s="2722"/>
      <c r="P138" s="2677"/>
      <c r="V138" s="158"/>
      <c r="W138" s="101"/>
      <c r="X138" s="52"/>
      <c r="Y138" s="101"/>
      <c r="Z138" s="126"/>
      <c r="AA138" s="101"/>
      <c r="AB138" s="101"/>
      <c r="AC138" s="39"/>
      <c r="AD138" s="406"/>
      <c r="AE138" s="428"/>
      <c r="AF138" s="439"/>
      <c r="AG138" s="485"/>
      <c r="AH138" s="485"/>
      <c r="AI138" s="475"/>
      <c r="AJ138" s="2011"/>
      <c r="AK138" s="2011"/>
      <c r="AL138" s="475"/>
      <c r="AM138" s="429"/>
      <c r="AN138" s="1975"/>
      <c r="AO138" s="476"/>
      <c r="AP138" s="486"/>
      <c r="AQ138" s="486"/>
      <c r="AR138" s="487"/>
      <c r="AS138" s="477"/>
      <c r="AT138" s="481"/>
      <c r="AU138" s="429"/>
      <c r="AV138" s="432"/>
      <c r="AX138" s="1080"/>
      <c r="AY138" s="2726"/>
      <c r="AZ138" s="2817"/>
      <c r="BA138" s="2817"/>
      <c r="BB138" s="2817"/>
      <c r="BC138" s="2817"/>
      <c r="BD138" s="2806"/>
      <c r="BE138" s="2807"/>
      <c r="BF138" s="2685"/>
      <c r="BG138" s="2689"/>
      <c r="BH138" s="1080"/>
      <c r="BI138" s="2778"/>
      <c r="BJ138" s="2939"/>
      <c r="BK138" s="2926"/>
      <c r="BL138" s="2939"/>
      <c r="BM138" s="2888"/>
      <c r="BN138" s="2900"/>
      <c r="BO138" s="2891"/>
      <c r="BP138" s="2889"/>
      <c r="BQ138" s="2892"/>
      <c r="BR138" s="2808"/>
      <c r="BS138" s="2808"/>
      <c r="BT138" s="2808"/>
      <c r="BU138" s="2808"/>
      <c r="BV138" s="2808"/>
      <c r="BW138" s="2808"/>
      <c r="BX138" s="2808"/>
      <c r="BY138" s="2808"/>
      <c r="BZ138" s="2808"/>
      <c r="CA138" s="2808"/>
      <c r="CB138" s="2808"/>
      <c r="CC138" s="2808"/>
      <c r="CD138" s="2808"/>
      <c r="CE138" s="2808"/>
    </row>
    <row r="139" spans="1:83" ht="32.5">
      <c r="A139" s="2676"/>
      <c r="B139" s="2670"/>
      <c r="C139" s="1913"/>
      <c r="D139" s="2752"/>
      <c r="E139" s="2677"/>
      <c r="F139" s="2726"/>
      <c r="G139" s="2689"/>
      <c r="H139" s="2689"/>
      <c r="I139" s="2689"/>
      <c r="J139" s="2689"/>
      <c r="K139" s="2687"/>
      <c r="L139" s="2685"/>
      <c r="M139" s="2712"/>
      <c r="N139" s="2713"/>
      <c r="O139" s="2722"/>
      <c r="P139" s="2677"/>
      <c r="V139" s="158"/>
      <c r="W139" s="101"/>
      <c r="X139" s="288"/>
      <c r="Y139" s="288"/>
      <c r="Z139" s="126"/>
      <c r="AA139" s="101"/>
      <c r="AB139" s="101"/>
      <c r="AC139" s="39"/>
      <c r="AD139" s="406"/>
      <c r="AE139" s="428"/>
      <c r="AF139" s="648"/>
      <c r="AG139" s="649"/>
      <c r="AH139" s="440"/>
      <c r="AI139" s="2646" t="s">
        <v>1807</v>
      </c>
      <c r="AJ139" s="2000"/>
      <c r="AK139" s="2000"/>
      <c r="AL139" s="2646"/>
      <c r="AM139" s="429"/>
      <c r="AN139" s="1972"/>
      <c r="AO139" s="430"/>
      <c r="AP139" s="429"/>
      <c r="AQ139" s="429"/>
      <c r="AR139" s="429"/>
      <c r="AS139" s="429"/>
      <c r="AT139" s="429"/>
      <c r="AU139" s="429"/>
      <c r="AV139" s="432"/>
      <c r="AX139" s="1080"/>
      <c r="AY139" s="2726"/>
      <c r="AZ139" s="2817"/>
      <c r="BA139" s="2817"/>
      <c r="BB139" s="2817"/>
      <c r="BC139" s="2817"/>
      <c r="BD139" s="2806"/>
      <c r="BE139" s="2807"/>
      <c r="BF139" s="2685"/>
      <c r="BG139" s="2689"/>
      <c r="BH139" s="1080"/>
      <c r="BI139" s="2778"/>
      <c r="BJ139" s="2939"/>
      <c r="BK139" s="2926"/>
      <c r="BL139" s="2939"/>
      <c r="BM139" s="2888"/>
      <c r="BN139" s="2900"/>
      <c r="BO139" s="2891"/>
      <c r="BP139" s="2889"/>
      <c r="BQ139" s="2892"/>
      <c r="BR139" s="2808"/>
      <c r="BS139" s="2808"/>
      <c r="BT139" s="2808"/>
      <c r="BU139" s="2808"/>
      <c r="BV139" s="2808"/>
      <c r="BW139" s="2808"/>
      <c r="BX139" s="2808"/>
      <c r="BY139" s="2808"/>
      <c r="BZ139" s="2808"/>
      <c r="CA139" s="2808"/>
      <c r="CB139" s="2808"/>
      <c r="CC139" s="2808"/>
      <c r="CD139" s="2808"/>
      <c r="CE139" s="2808"/>
    </row>
    <row r="140" spans="1:83">
      <c r="A140" s="2676"/>
      <c r="B140" s="2670"/>
      <c r="C140" s="1913"/>
      <c r="D140" s="2752"/>
      <c r="E140" s="2677"/>
      <c r="F140" s="2726"/>
      <c r="G140" s="2689"/>
      <c r="H140" s="2689"/>
      <c r="I140" s="2689"/>
      <c r="J140" s="2689"/>
      <c r="K140" s="2687"/>
      <c r="L140" s="2685"/>
      <c r="M140" s="2712"/>
      <c r="N140" s="2713"/>
      <c r="O140" s="2722"/>
      <c r="P140" s="2677"/>
      <c r="V140" s="158"/>
      <c r="W140" s="101"/>
      <c r="X140" s="52"/>
      <c r="Y140" s="101"/>
      <c r="Z140" s="126"/>
      <c r="AA140" s="101"/>
      <c r="AB140" s="101"/>
      <c r="AC140" s="39"/>
      <c r="AD140" s="406"/>
      <c r="AE140" s="428"/>
      <c r="AF140" s="439"/>
      <c r="AG140" s="437"/>
      <c r="AH140" s="437"/>
      <c r="AI140" s="475"/>
      <c r="AJ140" s="2011"/>
      <c r="AK140" s="2011"/>
      <c r="AL140" s="475"/>
      <c r="AM140" s="429"/>
      <c r="AN140" s="1975"/>
      <c r="AO140" s="476"/>
      <c r="AP140" s="486"/>
      <c r="AQ140" s="486"/>
      <c r="AR140" s="487"/>
      <c r="AS140" s="477"/>
      <c r="AT140" s="481"/>
      <c r="AU140" s="429"/>
      <c r="AV140" s="432"/>
      <c r="AX140" s="1080"/>
      <c r="AY140" s="2726"/>
      <c r="AZ140" s="2817"/>
      <c r="BA140" s="2817"/>
      <c r="BB140" s="2817"/>
      <c r="BC140" s="2817"/>
      <c r="BD140" s="2806"/>
      <c r="BE140" s="2807"/>
      <c r="BF140" s="2685"/>
      <c r="BG140" s="2689"/>
      <c r="BH140" s="1080"/>
      <c r="BI140" s="2778"/>
      <c r="BJ140" s="2939"/>
      <c r="BK140" s="2926"/>
      <c r="BL140" s="2939"/>
      <c r="BM140" s="2888"/>
      <c r="BN140" s="2900"/>
      <c r="BO140" s="2891"/>
      <c r="BP140" s="2889"/>
      <c r="BQ140" s="2892"/>
      <c r="BR140" s="2808"/>
      <c r="BS140" s="2808"/>
      <c r="BT140" s="2808"/>
      <c r="BU140" s="2808"/>
      <c r="BV140" s="2808"/>
      <c r="BW140" s="2808"/>
      <c r="BX140" s="2808"/>
      <c r="BY140" s="2808"/>
      <c r="BZ140" s="2808"/>
      <c r="CA140" s="2808"/>
      <c r="CB140" s="2808"/>
      <c r="CC140" s="2808"/>
      <c r="CD140" s="2808"/>
      <c r="CE140" s="2808"/>
    </row>
    <row r="141" spans="1:83" ht="27.75" customHeight="1">
      <c r="A141" s="2676"/>
      <c r="B141" s="2670"/>
      <c r="C141" s="1913"/>
      <c r="D141" s="2752"/>
      <c r="E141" s="2677"/>
      <c r="F141" s="2726"/>
      <c r="G141" s="2689"/>
      <c r="H141" s="2689"/>
      <c r="I141" s="2689"/>
      <c r="J141" s="2689"/>
      <c r="K141" s="2687"/>
      <c r="L141" s="2685"/>
      <c r="M141" s="2712"/>
      <c r="N141" s="2713"/>
      <c r="O141" s="2717"/>
      <c r="P141" s="2677"/>
      <c r="V141" s="158"/>
      <c r="W141" s="101"/>
      <c r="X141" s="52"/>
      <c r="Y141" s="101"/>
      <c r="Z141" s="126"/>
      <c r="AA141" s="101"/>
      <c r="AB141" s="101"/>
      <c r="AC141" s="39"/>
      <c r="AD141" s="406"/>
      <c r="AE141" s="428"/>
      <c r="AF141" s="650"/>
      <c r="AG141" s="651"/>
      <c r="AH141" s="440"/>
      <c r="AI141" s="441" t="s">
        <v>1808</v>
      </c>
      <c r="AJ141" s="2012"/>
      <c r="AK141" s="2012"/>
      <c r="AL141" s="441"/>
      <c r="AM141" s="442"/>
      <c r="AN141" s="1537" t="str">
        <f>"Outstanding Amount"</f>
        <v>Outstanding Amount</v>
      </c>
      <c r="AO141" s="981"/>
      <c r="AP141" s="980" t="s">
        <v>225</v>
      </c>
      <c r="AQ141" s="444"/>
      <c r="AR141" s="493" t="s">
        <v>1789</v>
      </c>
      <c r="AS141" s="429"/>
      <c r="AT141" s="429"/>
      <c r="AU141" s="429"/>
      <c r="AV141" s="445"/>
      <c r="AX141" s="1080"/>
      <c r="AY141" s="2726"/>
      <c r="AZ141" s="2817"/>
      <c r="BA141" s="2817"/>
      <c r="BB141" s="2817"/>
      <c r="BC141" s="2817"/>
      <c r="BD141" s="2806"/>
      <c r="BE141" s="2807"/>
      <c r="BF141" s="2685"/>
      <c r="BG141" s="2689"/>
      <c r="BH141" s="1080"/>
      <c r="BI141" s="2778"/>
      <c r="BJ141" s="2939"/>
      <c r="BK141" s="2926"/>
      <c r="BL141" s="2939"/>
      <c r="BM141" s="2888"/>
      <c r="BN141" s="2900"/>
      <c r="BO141" s="2891"/>
      <c r="BP141" s="2889"/>
      <c r="BQ141" s="2892"/>
      <c r="BR141" s="2808"/>
      <c r="BS141" s="2808"/>
      <c r="BT141" s="2808"/>
      <c r="BU141" s="2808"/>
      <c r="BV141" s="2808"/>
      <c r="BW141" s="2808"/>
      <c r="BX141" s="2808"/>
      <c r="BY141" s="2808"/>
      <c r="BZ141" s="2808"/>
      <c r="CA141" s="2808"/>
      <c r="CB141" s="2808"/>
      <c r="CC141" s="2808"/>
      <c r="CD141" s="2808"/>
      <c r="CE141" s="2808"/>
    </row>
    <row r="142" spans="1:83">
      <c r="A142" s="2676" t="s">
        <v>22</v>
      </c>
      <c r="B142" s="2670"/>
      <c r="C142" s="1913"/>
      <c r="D142" s="2752"/>
      <c r="E142" s="2677"/>
      <c r="F142" s="2726"/>
      <c r="G142" s="2689"/>
      <c r="H142" s="2689"/>
      <c r="I142" s="2689"/>
      <c r="J142" s="2689"/>
      <c r="K142" s="2687"/>
      <c r="L142" s="2685"/>
      <c r="M142" s="2712"/>
      <c r="N142" s="2713"/>
      <c r="O142" s="2717"/>
      <c r="P142" s="2677"/>
      <c r="V142" s="158"/>
      <c r="W142" s="101"/>
      <c r="X142" s="52"/>
      <c r="Y142" s="101"/>
      <c r="Z142" s="126"/>
      <c r="AA142" s="101"/>
      <c r="AB142" s="101"/>
      <c r="AC142" s="39"/>
      <c r="AD142" s="406"/>
      <c r="AE142" s="428"/>
      <c r="AF142" s="439"/>
      <c r="AG142" s="453"/>
      <c r="AH142" s="453"/>
      <c r="AI142" s="475"/>
      <c r="AJ142" s="2011"/>
      <c r="AK142" s="2011"/>
      <c r="AL142" s="475"/>
      <c r="AM142" s="429"/>
      <c r="AN142" s="1975"/>
      <c r="AO142" s="430"/>
      <c r="AP142" s="477"/>
      <c r="AQ142" s="477"/>
      <c r="AR142" s="478"/>
      <c r="AS142" s="477"/>
      <c r="AT142" s="481"/>
      <c r="AU142" s="429"/>
      <c r="AV142" s="432"/>
      <c r="AX142" s="1080"/>
      <c r="AY142" s="2726"/>
      <c r="AZ142" s="2817"/>
      <c r="BA142" s="2817"/>
      <c r="BB142" s="2817"/>
      <c r="BC142" s="2817"/>
      <c r="BD142" s="2806"/>
      <c r="BE142" s="2807"/>
      <c r="BF142" s="2685"/>
      <c r="BG142" s="2689"/>
      <c r="BH142" s="1080"/>
      <c r="BI142" s="2778"/>
      <c r="BJ142" s="2939"/>
      <c r="BK142" s="2926"/>
      <c r="BL142" s="2939"/>
      <c r="BM142" s="2888"/>
      <c r="BN142" s="2900"/>
      <c r="BO142" s="2891"/>
      <c r="BP142" s="2889"/>
      <c r="BQ142" s="2892"/>
      <c r="BR142" s="2808"/>
      <c r="BS142" s="2808"/>
      <c r="BT142" s="2808"/>
      <c r="BU142" s="2808"/>
      <c r="BV142" s="2808"/>
      <c r="BW142" s="2808"/>
      <c r="BX142" s="2808"/>
      <c r="BY142" s="2808"/>
      <c r="BZ142" s="2808"/>
      <c r="CA142" s="2808"/>
      <c r="CB142" s="2808"/>
      <c r="CC142" s="2808"/>
      <c r="CD142" s="2808"/>
      <c r="CE142" s="2808"/>
    </row>
    <row r="143" spans="1:83" ht="18">
      <c r="A143" s="2676"/>
      <c r="B143" s="2787" t="s">
        <v>1878</v>
      </c>
      <c r="C143" s="1918" t="s">
        <v>1811</v>
      </c>
      <c r="D143" s="2759" t="e" cm="1">
        <f t="array" aca="1" ref="D143" ca="1">_xldudf_CX_PUSH(AN143 * DebtOverview!fxVal_normal,CX_ENTITY, fx_attrConverter(C143), val_asOfDate, "As of", fx_scenarioConverter("Actual"))</f>
        <v>#NAME?</v>
      </c>
      <c r="E143" s="2677"/>
      <c r="F143" s="2726"/>
      <c r="G143" s="2689"/>
      <c r="H143" s="2684"/>
      <c r="I143" s="2691"/>
      <c r="J143" s="2695"/>
      <c r="K143" s="2687"/>
      <c r="L143" s="2685"/>
      <c r="M143" s="2712"/>
      <c r="N143" s="2720"/>
      <c r="O143" s="2721"/>
      <c r="P143" s="2677"/>
      <c r="V143" s="158"/>
      <c r="W143" s="101"/>
      <c r="X143" s="52"/>
      <c r="Y143" s="101"/>
      <c r="Z143" s="126"/>
      <c r="AA143" s="101"/>
      <c r="AB143" s="101"/>
      <c r="AC143" s="39"/>
      <c r="AD143" s="406"/>
      <c r="AE143" s="428"/>
      <c r="AF143" s="439"/>
      <c r="AG143" s="663"/>
      <c r="AH143" s="485"/>
      <c r="AI143" s="742" t="s">
        <v>1812</v>
      </c>
      <c r="AJ143" s="738"/>
      <c r="AK143" s="738"/>
      <c r="AL143" s="738"/>
      <c r="AM143" s="1176"/>
      <c r="AN143" s="1980">
        <f>AN144*AK153</f>
        <v>0</v>
      </c>
      <c r="AO143" s="430"/>
      <c r="AP143" s="2274">
        <f>$AN$5</f>
        <v>46022</v>
      </c>
      <c r="AQ143" s="454"/>
      <c r="AR143" s="740"/>
      <c r="AS143" s="477"/>
      <c r="AT143" s="481"/>
      <c r="AU143" s="429"/>
      <c r="AV143" s="432"/>
      <c r="AX143" s="1080"/>
      <c r="AY143" s="2726"/>
      <c r="AZ143" s="2817"/>
      <c r="BA143" s="2804"/>
      <c r="BB143" s="2832"/>
      <c r="BC143" s="2812"/>
      <c r="BD143" s="2806"/>
      <c r="BE143" s="2807"/>
      <c r="BF143" s="2685"/>
      <c r="BG143" s="2689"/>
      <c r="BH143" s="1080"/>
      <c r="BI143" s="2778"/>
      <c r="BJ143" s="2939"/>
      <c r="BK143" s="2926"/>
      <c r="BL143" s="2939"/>
      <c r="BM143" s="2888"/>
      <c r="BN143" s="2899"/>
      <c r="BO143" s="2890"/>
      <c r="BP143" s="2889"/>
      <c r="BQ143" s="2892"/>
      <c r="BR143" s="2808"/>
      <c r="BS143" s="2808"/>
      <c r="BT143" s="2808"/>
      <c r="BU143" s="2808"/>
      <c r="BV143" s="2808"/>
      <c r="BW143" s="2808"/>
      <c r="BX143" s="2808"/>
      <c r="BY143" s="2808"/>
      <c r="BZ143" s="2808"/>
      <c r="CA143" s="2808"/>
      <c r="CB143" s="2808"/>
      <c r="CC143" s="2808"/>
      <c r="CD143" s="2808"/>
      <c r="CE143" s="2808"/>
    </row>
    <row r="144" spans="1:83" ht="18">
      <c r="A144" s="2676"/>
      <c r="B144" s="2787" t="s">
        <v>1875</v>
      </c>
      <c r="C144" s="1918" t="s">
        <v>1809</v>
      </c>
      <c r="D144" s="2759" t="e" cm="1">
        <f t="array" aca="1" ref="D144" ca="1">_xldudf_CX_PUSH(AN144 * DebtOverview!fxVal_normal,CX_ENTITY, fx_attrConverter(C144), val_asOfDate, "As of", fx_scenarioConverter("Actual"))</f>
        <v>#NAME?</v>
      </c>
      <c r="E144" s="2677"/>
      <c r="F144" s="2726"/>
      <c r="G144" s="2741" t="s">
        <v>1784</v>
      </c>
      <c r="H144" s="2742" t="s">
        <v>431</v>
      </c>
      <c r="I144" s="2742" t="s">
        <v>1785</v>
      </c>
      <c r="J144" s="2743" t="s">
        <v>31</v>
      </c>
      <c r="K144" s="2744" t="s">
        <v>1786</v>
      </c>
      <c r="L144" s="2745" t="s">
        <v>268</v>
      </c>
      <c r="M144" s="2668"/>
      <c r="N144" s="2747" t="s">
        <v>1787</v>
      </c>
      <c r="O144" s="2748" t="s">
        <v>1869</v>
      </c>
      <c r="P144" s="2677"/>
      <c r="V144" s="158"/>
      <c r="W144" s="101"/>
      <c r="X144" s="52"/>
      <c r="Y144" s="101"/>
      <c r="Z144" s="126"/>
      <c r="AA144" s="101"/>
      <c r="AB144" s="101"/>
      <c r="AC144" s="39"/>
      <c r="AD144" s="406"/>
      <c r="AE144" s="428"/>
      <c r="AF144" s="439"/>
      <c r="AG144" s="663"/>
      <c r="AH144" s="485"/>
      <c r="AI144" s="742" t="s">
        <v>1810</v>
      </c>
      <c r="AJ144" s="738"/>
      <c r="AK144" s="738"/>
      <c r="AL144" s="738"/>
      <c r="AM144" s="1176"/>
      <c r="AN144" s="1980" cm="1">
        <f t="array" ref="AN144">IF(N(SUM(AN147:AN157))=0,0, IFERROR(SUM(_xlfn._xlws.FILTER(AN147:AN157, AP147:AP157&gt; val_asOfDate)),0))</f>
        <v>0</v>
      </c>
      <c r="AO144" s="2871">
        <f>IF(BG147,0,IF(BG149,1,-1))</f>
        <v>0</v>
      </c>
      <c r="AP144" s="2274">
        <f>$AN$5</f>
        <v>46022</v>
      </c>
      <c r="AQ144" s="2871">
        <f>IF(BG147,0,IF(BG148,1,-1))</f>
        <v>0</v>
      </c>
      <c r="AR144" s="740" t="str">
        <f>IF(N(AN144=0),"",AR147)</f>
        <v/>
      </c>
      <c r="AS144" s="477"/>
      <c r="AT144" s="481"/>
      <c r="AU144" s="429"/>
      <c r="AV144" s="432"/>
      <c r="AX144" s="1080"/>
      <c r="AY144" s="2726"/>
      <c r="AZ144" s="2805"/>
      <c r="BA144" s="2812"/>
      <c r="BB144" s="2812"/>
      <c r="BC144" s="2813"/>
      <c r="BD144" s="2814"/>
      <c r="BE144" s="2807"/>
      <c r="BF144" s="2745"/>
      <c r="BG144" s="2741"/>
      <c r="BH144" s="1080"/>
      <c r="BI144" s="2778"/>
      <c r="BJ144" s="2939"/>
      <c r="BK144" s="2917"/>
      <c r="BL144" s="2939"/>
      <c r="BM144" s="2887"/>
      <c r="BN144" s="2899"/>
      <c r="BO144" s="2891"/>
      <c r="BP144" s="2889"/>
      <c r="BQ144" s="2892"/>
      <c r="BR144" s="2808"/>
      <c r="BS144" s="2808"/>
      <c r="BT144" s="2808"/>
      <c r="BU144" s="2808"/>
      <c r="BV144" s="2808"/>
      <c r="BW144" s="2808"/>
      <c r="BX144" s="2808"/>
      <c r="BY144" s="2808"/>
      <c r="BZ144" s="2808"/>
      <c r="CA144" s="2808"/>
      <c r="CB144" s="2808"/>
      <c r="CC144" s="2808"/>
      <c r="CD144" s="2808"/>
      <c r="CE144" s="2808"/>
    </row>
    <row r="145" spans="1:83" ht="18">
      <c r="A145" s="2676"/>
      <c r="B145" s="2676"/>
      <c r="C145" s="2676"/>
      <c r="D145" s="2752"/>
      <c r="E145" s="2677"/>
      <c r="F145" s="2726"/>
      <c r="G145" s="2689"/>
      <c r="H145" s="2684"/>
      <c r="I145" s="2691"/>
      <c r="J145" s="2695"/>
      <c r="K145" s="2687"/>
      <c r="L145" s="2685"/>
      <c r="M145" s="2712"/>
      <c r="N145" s="2720"/>
      <c r="O145" s="2721"/>
      <c r="P145" s="2677"/>
      <c r="V145" s="158"/>
      <c r="W145" s="101"/>
      <c r="X145" s="52"/>
      <c r="Y145" s="101"/>
      <c r="Z145" s="126"/>
      <c r="AA145" s="101"/>
      <c r="AB145" s="101"/>
      <c r="AC145" s="39"/>
      <c r="AD145" s="406"/>
      <c r="AE145" s="428"/>
      <c r="AF145" s="439"/>
      <c r="AG145" s="663"/>
      <c r="AH145" s="485"/>
      <c r="AI145" s="742"/>
      <c r="AJ145" s="738"/>
      <c r="AK145" s="738"/>
      <c r="AL145" s="738"/>
      <c r="AM145" s="1176"/>
      <c r="AN145" s="1980"/>
      <c r="AO145" s="454"/>
      <c r="AP145" s="1172"/>
      <c r="AQ145" s="454"/>
      <c r="AR145" s="740"/>
      <c r="AS145" s="477"/>
      <c r="AT145" s="481"/>
      <c r="AU145" s="429"/>
      <c r="AV145" s="432"/>
      <c r="AX145" s="1080"/>
      <c r="AY145" s="2726"/>
      <c r="AZ145" s="2817"/>
      <c r="BA145" s="2804"/>
      <c r="BB145" s="2832"/>
      <c r="BC145" s="2812"/>
      <c r="BD145" s="2806"/>
      <c r="BE145" s="2807"/>
      <c r="BF145" s="2685"/>
      <c r="BG145" s="2689"/>
      <c r="BH145" s="1080"/>
      <c r="BI145" s="2778"/>
      <c r="BJ145" s="2939"/>
      <c r="BK145" s="2926"/>
      <c r="BL145" s="2939"/>
      <c r="BM145" s="2888"/>
      <c r="BN145" s="2899"/>
      <c r="BO145" s="2890"/>
      <c r="BP145" s="2889"/>
      <c r="BQ145" s="2892"/>
      <c r="BR145" s="2808"/>
      <c r="BS145" s="2808"/>
      <c r="BT145" s="2808"/>
      <c r="BU145" s="2808"/>
      <c r="BV145" s="2808"/>
      <c r="BW145" s="2808"/>
      <c r="BX145" s="2808"/>
      <c r="BY145" s="2808"/>
      <c r="BZ145" s="2808"/>
      <c r="CA145" s="2808"/>
      <c r="CB145" s="2808"/>
      <c r="CC145" s="2808"/>
      <c r="CD145" s="2808"/>
      <c r="CE145" s="2808"/>
    </row>
    <row r="146" spans="1:83" ht="17">
      <c r="A146" s="2676"/>
      <c r="B146" s="2787" t="s">
        <v>1876</v>
      </c>
      <c r="C146" s="2676"/>
      <c r="D146" s="2752"/>
      <c r="E146" s="2677"/>
      <c r="F146" s="2726"/>
      <c r="G146" s="2689"/>
      <c r="H146" s="2689"/>
      <c r="I146" s="2689"/>
      <c r="J146" s="2689"/>
      <c r="K146" s="2687"/>
      <c r="L146" s="2685"/>
      <c r="M146" s="2712"/>
      <c r="N146" s="2714"/>
      <c r="O146" s="2714"/>
      <c r="P146" s="2677"/>
      <c r="V146" s="158"/>
      <c r="W146" s="101"/>
      <c r="X146" s="52"/>
      <c r="Y146" s="101"/>
      <c r="Z146" s="126"/>
      <c r="AA146" s="101"/>
      <c r="AB146" s="101"/>
      <c r="AC146" s="39"/>
      <c r="AD146" s="406"/>
      <c r="AE146" s="428"/>
      <c r="AF146" s="439"/>
      <c r="AG146" s="664"/>
      <c r="AH146" s="612"/>
      <c r="AI146" s="1177"/>
      <c r="AJ146" s="2019"/>
      <c r="AK146" s="2020"/>
      <c r="AL146" s="1178"/>
      <c r="AM146" s="1179"/>
      <c r="AN146" s="1981" t="s">
        <v>1791</v>
      </c>
      <c r="AO146" s="1180"/>
      <c r="AP146" s="1180" t="s">
        <v>1792</v>
      </c>
      <c r="AQ146" s="1180"/>
      <c r="AR146" s="1180" t="s">
        <v>1792</v>
      </c>
      <c r="AS146" s="1181"/>
      <c r="AT146" s="2657"/>
      <c r="AU146" s="2655"/>
      <c r="AV146" s="2658"/>
      <c r="AX146" s="1080"/>
      <c r="AY146" s="2726"/>
      <c r="AZ146" s="2805" t="s">
        <v>1784</v>
      </c>
      <c r="BA146" s="2812" t="s">
        <v>431</v>
      </c>
      <c r="BB146" s="2812" t="s">
        <v>1785</v>
      </c>
      <c r="BC146" s="2813" t="s">
        <v>31</v>
      </c>
      <c r="BD146" s="2814" t="s">
        <v>1786</v>
      </c>
      <c r="BE146" s="2807" t="s">
        <v>268</v>
      </c>
      <c r="BF146" s="2780"/>
      <c r="BG146" s="2781"/>
      <c r="BH146" s="1080"/>
      <c r="BI146" s="2778"/>
      <c r="BJ146" s="2939"/>
      <c r="BK146" s="2926"/>
      <c r="BL146" s="2939"/>
      <c r="BM146" s="2888"/>
      <c r="BN146" s="2900"/>
      <c r="BO146" s="2891"/>
      <c r="BP146" s="2889"/>
      <c r="BQ146" s="2892"/>
      <c r="BR146" s="2808"/>
      <c r="BS146" s="2808"/>
      <c r="BT146" s="2808"/>
      <c r="BU146" s="2808"/>
      <c r="BV146" s="2808"/>
      <c r="BW146" s="2808"/>
      <c r="BX146" s="2808"/>
      <c r="BY146" s="2808"/>
      <c r="BZ146" s="2808"/>
      <c r="CA146" s="2808"/>
      <c r="CB146" s="2808"/>
      <c r="CC146" s="2808"/>
      <c r="CD146" s="2808"/>
      <c r="CE146" s="2808"/>
    </row>
    <row r="147" spans="1:83" ht="24.75" customHeight="1">
      <c r="A147" s="2676"/>
      <c r="B147" s="2670" t="s">
        <v>1879</v>
      </c>
      <c r="C147" s="1677" t="s">
        <v>1813</v>
      </c>
      <c r="D147" s="2758" t="e" cm="1">
        <f t="array" aca="1" ref="D147" ca="1">_xldudf_CX_GET(CX_ENTITY, fx_attrConverter(C147), val_asOfDate)</f>
        <v>#NAME?</v>
      </c>
      <c r="E147" s="2677"/>
      <c r="F147" s="2726"/>
      <c r="G147" s="2795" t="e" cm="1">
        <f t="array" aca="1" ref="G147" ca="1">IF(D147="", "", _xlfn.TEXTSPLIT(D147, "|", "¶", FALSE))</f>
        <v>#NAME?</v>
      </c>
      <c r="H147" s="2795"/>
      <c r="I147" s="2789"/>
      <c r="J147" s="2789"/>
      <c r="K147" s="2790"/>
      <c r="L147" s="2791"/>
      <c r="M147" s="2712"/>
      <c r="N147" s="2735" t="e" cm="1" vm="10">
        <f t="array" ref="N147">_xlfn.LET( _xlpm.cf, AN147:AN157,
_xlpm.res, _xlfn.BYROW( _xlpm.cf, _xlfn.LAMBDA(_xlpm.x, IF( AND(ISNUMBER(_xlpm.x),ISERROR(_xlpm.x) = FALSE), _xlpm.x / SUM(_xlpm.cf),""))),
_xlfn._xlws.FILTER(_xlpm.res, _xlpm.res &lt;&gt; ""))</f>
        <v>#VALUE!</v>
      </c>
      <c r="O147" s="2736" t="e" cm="1" vm="10">
        <f t="array" ref="O147">_xlfn.LET( _xlpm.repay,_xlfn.ANCHORARRAY( N147),
_xlpm.date, AP147:AP157,
_xlpm.date_, _xlfn._xlws.FILTER( _xlpm.date, _xlpm.date &lt;&gt; ""),
IF((_xlpm.date_&gt; val_asOfDate),
DATEDIF(val_asOfDate,_xlpm.date_,"M")/12,0))</f>
        <v>#VALUE!</v>
      </c>
      <c r="P147" s="2677"/>
      <c r="V147" s="158"/>
      <c r="W147" s="101"/>
      <c r="X147" s="52"/>
      <c r="Y147" s="101"/>
      <c r="Z147" s="126"/>
      <c r="AA147" s="101"/>
      <c r="AB147" s="101"/>
      <c r="AC147" s="39"/>
      <c r="AD147" s="406"/>
      <c r="AE147" s="428"/>
      <c r="AF147" s="439"/>
      <c r="AG147" s="663"/>
      <c r="AH147" s="485"/>
      <c r="AI147" s="630"/>
      <c r="AJ147" s="2021"/>
      <c r="AK147" s="1182"/>
      <c r="AL147" s="1182"/>
      <c r="AM147" s="631"/>
      <c r="AN147" s="1967" t="str">
        <f>IF(K147="", "", _xlfn.NUMBERVALUE(K147)/ IF( $D$8, DebtOverview!fxVal_normal, 1))</f>
        <v/>
      </c>
      <c r="AO147" s="632"/>
      <c r="AP147" s="2273" t="str">
        <f t="shared" ref="AP147:AP157" si="7">IF(L147="", "", DATEVALUE(TEXT(VALUE(L147), "mmm-yyyy")))</f>
        <v/>
      </c>
      <c r="AQ147" s="641"/>
      <c r="AR147" s="3088">
        <v>0</v>
      </c>
      <c r="AS147" s="633"/>
      <c r="AT147" s="481"/>
      <c r="AU147" s="429"/>
      <c r="AV147" s="432"/>
      <c r="AX147" s="1080"/>
      <c r="AY147" s="2726"/>
      <c r="AZ147" s="2818" t="e" cm="1" vm="10">
        <f t="array" ref="AZ147">_xlfn.LET(
_xlpm._amt, AN147:AN157, _xlpm._dates,AP147:AP157,
_xlpm.attribute, C147,
_xlpm.entity, $AK$149,
_xlpm.lookthru, $AK$153,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47" s="2833"/>
      <c r="BB147" s="2834"/>
      <c r="BC147" s="2835"/>
      <c r="BD147" s="2822"/>
      <c r="BE147" s="2836"/>
      <c r="BF147" s="2685" t="s">
        <v>1956</v>
      </c>
      <c r="BG147" s="2694" t="b" cm="1">
        <f t="array" ref="BG147">AND(OR(AND((AN147:AP157=0),AND(AN147:AP157="")),AN144=0))</f>
        <v>1</v>
      </c>
      <c r="BH147" s="1080"/>
      <c r="BI147" s="2778"/>
      <c r="BJ147" s="2939"/>
      <c r="BK147" s="2922"/>
      <c r="BL147" s="2939"/>
      <c r="BM147" s="2887"/>
      <c r="BN147" s="2899"/>
      <c r="BO147" s="2890"/>
      <c r="BP147" s="2889"/>
      <c r="BQ147" s="2892"/>
      <c r="BR147" s="2808"/>
      <c r="BS147" s="2808"/>
      <c r="BT147" s="2808"/>
      <c r="BU147" s="2808"/>
      <c r="BV147" s="2808"/>
      <c r="BW147" s="2808"/>
      <c r="BX147" s="2808"/>
      <c r="BY147" s="2808"/>
      <c r="BZ147" s="2808"/>
      <c r="CA147" s="2808"/>
      <c r="CB147" s="2808"/>
      <c r="CC147" s="2808"/>
      <c r="CD147" s="2808"/>
      <c r="CE147" s="2808"/>
    </row>
    <row r="148" spans="1:83" ht="24.75" customHeight="1">
      <c r="A148" s="2676"/>
      <c r="B148" s="2670" t="s">
        <v>1870</v>
      </c>
      <c r="C148" s="1677" t="s">
        <v>1813</v>
      </c>
      <c r="D148" s="2758" t="str">
        <f>IF(D149, _xlfn.TEXTJOIN("¶", FALSE, _xlfn.BYROW(_xlfn.ANCHORARRAY(AZ147),_xlfn.LAMBDA(_xlpm.row,_xlfn.TEXTJOIN("|",FALSE,_xlpm.row)))),"")</f>
        <v/>
      </c>
      <c r="E148" s="2677"/>
      <c r="F148" s="2726"/>
      <c r="G148" s="2795"/>
      <c r="H148" s="2795"/>
      <c r="I148" s="2789"/>
      <c r="J148" s="2789"/>
      <c r="K148" s="2790"/>
      <c r="L148" s="2791"/>
      <c r="M148" s="2712"/>
      <c r="N148" s="2730"/>
      <c r="O148" s="2731"/>
      <c r="P148" s="2677"/>
      <c r="V148" s="158"/>
      <c r="W148" s="101"/>
      <c r="X148" s="52"/>
      <c r="Y148" s="101"/>
      <c r="Z148" s="126"/>
      <c r="AA148" s="101"/>
      <c r="AB148" s="101"/>
      <c r="AC148" s="39"/>
      <c r="AD148" s="406"/>
      <c r="AE148" s="428"/>
      <c r="AF148" s="439"/>
      <c r="AG148" s="663"/>
      <c r="AH148" s="485"/>
      <c r="AI148" s="630"/>
      <c r="AJ148" s="2022"/>
      <c r="AK148" s="2022"/>
      <c r="AL148" s="1182"/>
      <c r="AM148" s="631"/>
      <c r="AN148" s="1967" t="str">
        <f>IF(K148="", "", _xlfn.NUMBERVALUE(K148)/ IF( $D$8, DebtOverview!fxVal_normal, 1))</f>
        <v/>
      </c>
      <c r="AO148" s="632"/>
      <c r="AP148" s="2273" t="str">
        <f t="shared" si="7"/>
        <v/>
      </c>
      <c r="AQ148" s="641"/>
      <c r="AR148" s="3089"/>
      <c r="AS148" s="633"/>
      <c r="AT148" s="481"/>
      <c r="AU148" s="429"/>
      <c r="AV148" s="432"/>
      <c r="AX148" s="1080"/>
      <c r="AY148" s="2726"/>
      <c r="AZ148" s="2837"/>
      <c r="BA148" s="2838"/>
      <c r="BB148" s="2819"/>
      <c r="BC148" s="2825"/>
      <c r="BD148" s="2822"/>
      <c r="BE148" s="2823"/>
      <c r="BF148" s="2685" t="s">
        <v>1954</v>
      </c>
      <c r="BG148" s="2690" t="b">
        <f>ROWS(_xlfn.ANCHORARRAY(N147)) = ROWS(_xlfn.ANCHORARRAY(O147))</f>
        <v>1</v>
      </c>
      <c r="BH148" s="1080"/>
      <c r="BI148" s="2778"/>
      <c r="BJ148" s="2939"/>
      <c r="BK148" s="2918"/>
      <c r="BL148" s="2939"/>
      <c r="BM148" s="2887"/>
      <c r="BN148" s="2899"/>
      <c r="BO148" s="2890"/>
      <c r="BP148" s="2889"/>
      <c r="BQ148" s="2892"/>
      <c r="BR148" s="2808"/>
      <c r="BS148" s="2808"/>
      <c r="BT148" s="2808"/>
      <c r="BU148" s="2808"/>
      <c r="BV148" s="2808"/>
      <c r="BW148" s="2808"/>
      <c r="BX148" s="2808"/>
      <c r="BY148" s="2808"/>
      <c r="BZ148" s="2808"/>
      <c r="CA148" s="2808"/>
      <c r="CB148" s="2808"/>
      <c r="CC148" s="2808"/>
      <c r="CD148" s="2808"/>
      <c r="CE148" s="2808"/>
    </row>
    <row r="149" spans="1:83" ht="24.75" customHeight="1">
      <c r="A149" s="2676"/>
      <c r="B149" s="2670" t="s">
        <v>1864</v>
      </c>
      <c r="C149" s="1677" t="s">
        <v>1813</v>
      </c>
      <c r="D149" s="2755" t="b" cm="1">
        <f t="array" ref="D149">IF(ISERROR(AZ147),FALSE,OR(AZ147:BE147&lt;&gt;""))</f>
        <v>0</v>
      </c>
      <c r="E149" s="2677"/>
      <c r="F149" s="2726"/>
      <c r="G149" s="2795"/>
      <c r="H149" s="2795"/>
      <c r="I149" s="2789"/>
      <c r="J149" s="2789"/>
      <c r="K149" s="2790"/>
      <c r="L149" s="2791"/>
      <c r="M149" s="2712"/>
      <c r="N149" s="2730"/>
      <c r="O149" s="2731"/>
      <c r="P149" s="2677"/>
      <c r="V149" s="158"/>
      <c r="W149" s="101"/>
      <c r="X149" s="52"/>
      <c r="Y149" s="101"/>
      <c r="Z149" s="126"/>
      <c r="AA149" s="101"/>
      <c r="AB149" s="101"/>
      <c r="AC149" s="39"/>
      <c r="AD149" s="406"/>
      <c r="AE149" s="428"/>
      <c r="AF149" s="439"/>
      <c r="AG149" s="663"/>
      <c r="AH149" s="485"/>
      <c r="AI149" s="630"/>
      <c r="AJ149" s="2023" t="s">
        <v>1814</v>
      </c>
      <c r="AK149" s="2042" t="s">
        <v>1815</v>
      </c>
      <c r="AL149" s="1182"/>
      <c r="AM149" s="631"/>
      <c r="AN149" s="1967" t="str">
        <f>IF(K149="", "", _xlfn.NUMBERVALUE(K149)/ IF( $D$8, DebtOverview!fxVal_normal, 1))</f>
        <v/>
      </c>
      <c r="AO149" s="632"/>
      <c r="AP149" s="2273" t="str">
        <f t="shared" si="7"/>
        <v/>
      </c>
      <c r="AQ149" s="641"/>
      <c r="AR149" s="3089"/>
      <c r="AS149" s="633"/>
      <c r="AT149" s="481"/>
      <c r="AU149" s="429"/>
      <c r="AV149" s="432"/>
      <c r="AX149" s="1080"/>
      <c r="AY149" s="2726"/>
      <c r="AZ149" s="2839"/>
      <c r="BA149" s="2838"/>
      <c r="BB149" s="2819"/>
      <c r="BC149" s="2825"/>
      <c r="BD149" s="2822"/>
      <c r="BE149" s="2823"/>
      <c r="BF149" s="2685" t="s">
        <v>1955</v>
      </c>
      <c r="BG149" s="2690" t="b" cm="1">
        <f t="array" ref="BG149">(SUM(_xlfn._xlws.FILTER(AN147:AN157,AP147:AP157&gt;= val_asOfDate))-AN144)*DebtOverview!fxVal_normal&lt;1000</f>
        <v>1</v>
      </c>
      <c r="BH149" s="1080"/>
      <c r="BI149" s="2778"/>
      <c r="BJ149" s="2937"/>
      <c r="BK149" s="2921"/>
      <c r="BL149" s="2937"/>
      <c r="BM149" s="2887"/>
      <c r="BN149" s="2899"/>
      <c r="BO149" s="2890"/>
      <c r="BP149" s="2889"/>
      <c r="BQ149" s="2892"/>
      <c r="BR149" s="2808"/>
      <c r="BS149" s="2808"/>
      <c r="BT149" s="2808"/>
      <c r="BU149" s="2808"/>
      <c r="BV149" s="2808"/>
      <c r="BW149" s="2808"/>
      <c r="BX149" s="2808"/>
      <c r="BY149" s="2808"/>
      <c r="BZ149" s="2808"/>
      <c r="CA149" s="2808"/>
      <c r="CB149" s="2808"/>
      <c r="CC149" s="2808"/>
      <c r="CD149" s="2808"/>
      <c r="CE149" s="2808"/>
    </row>
    <row r="150" spans="1:83" ht="24.75" customHeight="1">
      <c r="A150" s="2676"/>
      <c r="B150" s="2670" t="s">
        <v>1867</v>
      </c>
      <c r="C150" s="1677" t="s">
        <v>1813</v>
      </c>
      <c r="D150" s="2755" t="str" cm="1">
        <f t="array" ref="D150">IF(D149, _xldudf_CX_PUSH(D148, CX_ENTITY, fx_attrConverter(C147), val_asOfDate), "No Push")</f>
        <v>No Push</v>
      </c>
      <c r="E150" s="2677"/>
      <c r="F150" s="2726"/>
      <c r="G150" s="2795"/>
      <c r="H150" s="2795"/>
      <c r="I150" s="2789"/>
      <c r="J150" s="2789"/>
      <c r="K150" s="2790"/>
      <c r="L150" s="2791"/>
      <c r="M150" s="2712"/>
      <c r="N150" s="2730"/>
      <c r="O150" s="2732"/>
      <c r="P150" s="2677"/>
      <c r="V150" s="158"/>
      <c r="W150" s="101"/>
      <c r="X150" s="52"/>
      <c r="Y150" s="101"/>
      <c r="Z150" s="126"/>
      <c r="AA150" s="101"/>
      <c r="AB150" s="101"/>
      <c r="AC150" s="39"/>
      <c r="AD150" s="406"/>
      <c r="AE150" s="428"/>
      <c r="AF150" s="439"/>
      <c r="AG150" s="663"/>
      <c r="AH150" s="485"/>
      <c r="AI150" s="630"/>
      <c r="AJ150" s="2024"/>
      <c r="AK150" s="1182"/>
      <c r="AL150" s="1182"/>
      <c r="AM150" s="631"/>
      <c r="AN150" s="1967" t="str">
        <f>IF(K150="", "", _xlfn.NUMBERVALUE(K150)/ IF( $D$8, DebtOverview!fxVal_normal, 1))</f>
        <v/>
      </c>
      <c r="AO150" s="1183"/>
      <c r="AP150" s="2273" t="str">
        <f t="shared" si="7"/>
        <v/>
      </c>
      <c r="AQ150" s="641"/>
      <c r="AR150" s="3089"/>
      <c r="AS150" s="633"/>
      <c r="AT150" s="481"/>
      <c r="AU150" s="429"/>
      <c r="AV150" s="432"/>
      <c r="AX150" s="1080"/>
      <c r="AY150" s="2726"/>
      <c r="AZ150" s="2839"/>
      <c r="BA150" s="2840"/>
      <c r="BB150" s="2819"/>
      <c r="BC150" s="2825"/>
      <c r="BD150" s="2822"/>
      <c r="BE150" s="2823"/>
      <c r="BF150" s="2685"/>
      <c r="BG150" s="2696"/>
      <c r="BH150" s="1080"/>
      <c r="BI150" s="2778"/>
      <c r="BJ150" s="2937"/>
      <c r="BK150" s="2921"/>
      <c r="BL150" s="2937"/>
      <c r="BM150" s="2888"/>
      <c r="BN150" s="2899"/>
      <c r="BO150" s="2890"/>
      <c r="BP150" s="2889"/>
      <c r="BQ150" s="2892"/>
      <c r="BR150" s="2808"/>
      <c r="BS150" s="2808"/>
      <c r="BT150" s="2808"/>
      <c r="BU150" s="2808"/>
      <c r="BV150" s="2808"/>
      <c r="BW150" s="2808"/>
      <c r="BX150" s="2808"/>
      <c r="BY150" s="2808"/>
      <c r="BZ150" s="2808"/>
      <c r="CA150" s="2808"/>
      <c r="CB150" s="2808"/>
      <c r="CC150" s="2808"/>
      <c r="CD150" s="2808"/>
      <c r="CE150" s="2808"/>
    </row>
    <row r="151" spans="1:83" ht="24.75" customHeight="1">
      <c r="A151" s="2676"/>
      <c r="B151" s="2670" t="s">
        <v>1867</v>
      </c>
      <c r="C151" s="1677" t="s">
        <v>1813</v>
      </c>
      <c r="D151" s="2755" t="str" cm="1">
        <f t="array" ref="D151">IF(D149, _xldudf_CX_PUSH(D148, CX_ENTITY, fx_attrConverter(C147), EOMONTH(val_asOfDate,3)), "No Push")</f>
        <v>No Push</v>
      </c>
      <c r="E151" s="2677"/>
      <c r="F151" s="2726"/>
      <c r="G151" s="2795"/>
      <c r="H151" s="2795"/>
      <c r="I151" s="2789"/>
      <c r="J151" s="2789"/>
      <c r="K151" s="2790"/>
      <c r="L151" s="2791"/>
      <c r="M151" s="2712"/>
      <c r="N151" s="2730"/>
      <c r="O151" s="2732"/>
      <c r="P151" s="2677"/>
      <c r="V151" s="158"/>
      <c r="W151" s="101"/>
      <c r="X151" s="52"/>
      <c r="Y151" s="101"/>
      <c r="Z151" s="126"/>
      <c r="AA151" s="101"/>
      <c r="AB151" s="101"/>
      <c r="AC151" s="39"/>
      <c r="AD151" s="406"/>
      <c r="AE151" s="428"/>
      <c r="AF151" s="723"/>
      <c r="AG151" s="663"/>
      <c r="AH151" s="724"/>
      <c r="AI151" s="630"/>
      <c r="AJ151" s="2024"/>
      <c r="AK151" s="1182"/>
      <c r="AL151" s="1182"/>
      <c r="AM151" s="631"/>
      <c r="AN151" s="1967" t="str">
        <f>IF(K151="", "", _xlfn.NUMBERVALUE(K151)/ IF( $D$8, DebtOverview!fxVal_normal, 1))</f>
        <v/>
      </c>
      <c r="AO151" s="1183"/>
      <c r="AP151" s="2273" t="str">
        <f t="shared" si="7"/>
        <v/>
      </c>
      <c r="AQ151" s="641"/>
      <c r="AR151" s="3089"/>
      <c r="AS151" s="633"/>
      <c r="AT151" s="725"/>
      <c r="AU151" s="726"/>
      <c r="AV151" s="727"/>
      <c r="AX151" s="1080"/>
      <c r="AY151" s="2726"/>
      <c r="AZ151" s="2839"/>
      <c r="BA151" s="2840"/>
      <c r="BB151" s="2819"/>
      <c r="BC151" s="2825"/>
      <c r="BD151" s="2822"/>
      <c r="BE151" s="2823"/>
      <c r="BF151" s="2685"/>
      <c r="BG151" s="2696"/>
      <c r="BH151" s="1080"/>
      <c r="BI151" s="2778"/>
      <c r="BJ151" s="2937"/>
      <c r="BK151" s="2921"/>
      <c r="BL151" s="2937"/>
      <c r="BM151" s="2888"/>
      <c r="BN151" s="2899"/>
      <c r="BO151" s="2890"/>
      <c r="BP151" s="2889"/>
      <c r="BQ151" s="2892"/>
      <c r="BR151" s="2808"/>
      <c r="BS151" s="2808"/>
      <c r="BT151" s="2808"/>
      <c r="BU151" s="2808"/>
      <c r="BV151" s="2808"/>
      <c r="BW151" s="2808"/>
      <c r="BX151" s="2808"/>
      <c r="BY151" s="2808"/>
      <c r="BZ151" s="2808"/>
      <c r="CA151" s="2808"/>
      <c r="CB151" s="2808"/>
      <c r="CC151" s="2808"/>
      <c r="CD151" s="2808"/>
      <c r="CE151" s="2808"/>
    </row>
    <row r="152" spans="1:83" ht="24.75" customHeight="1">
      <c r="A152" s="2676"/>
      <c r="B152" s="2670" t="s">
        <v>1867</v>
      </c>
      <c r="C152" s="1677" t="s">
        <v>1813</v>
      </c>
      <c r="D152" s="2755" t="str" cm="1">
        <f t="array" ref="D152">IF(D149, _xldudf_CX_PUSH(D148, CX_ENTITY, fx_attrConverter(C147), EOMONTH(val_asOfDate,2)), "No Push")</f>
        <v>No Push</v>
      </c>
      <c r="E152" s="2677"/>
      <c r="F152" s="2726"/>
      <c r="G152" s="2795"/>
      <c r="H152" s="2795"/>
      <c r="I152" s="2789"/>
      <c r="J152" s="2789"/>
      <c r="K152" s="2790"/>
      <c r="L152" s="2791"/>
      <c r="M152" s="2712"/>
      <c r="N152" s="2730"/>
      <c r="O152" s="2732"/>
      <c r="P152" s="2677"/>
      <c r="V152" s="158"/>
      <c r="W152" s="101"/>
      <c r="X152" s="52"/>
      <c r="Y152" s="101"/>
      <c r="Z152" s="126"/>
      <c r="AA152" s="101"/>
      <c r="AB152" s="101"/>
      <c r="AC152" s="39"/>
      <c r="AD152" s="406"/>
      <c r="AE152" s="428"/>
      <c r="AF152" s="723"/>
      <c r="AG152" s="663"/>
      <c r="AH152" s="724"/>
      <c r="AI152" s="630"/>
      <c r="AJ152" s="2022"/>
      <c r="AK152" s="2022"/>
      <c r="AL152" s="1182"/>
      <c r="AM152" s="631"/>
      <c r="AN152" s="1967" t="str">
        <f>IF(K152="", "", _xlfn.NUMBERVALUE(K152)/ IF( $D$8, DebtOverview!fxVal_normal, 1))</f>
        <v/>
      </c>
      <c r="AO152" s="1183"/>
      <c r="AP152" s="2273" t="str">
        <f t="shared" si="7"/>
        <v/>
      </c>
      <c r="AQ152" s="641"/>
      <c r="AR152" s="3090"/>
      <c r="AS152" s="633"/>
      <c r="AT152" s="725"/>
      <c r="AU152" s="726"/>
      <c r="AV152" s="727"/>
      <c r="AX152" s="1080"/>
      <c r="AY152" s="2726"/>
      <c r="AZ152" s="2839"/>
      <c r="BA152" s="2840"/>
      <c r="BB152" s="2819"/>
      <c r="BC152" s="2825"/>
      <c r="BD152" s="2822"/>
      <c r="BE152" s="2823"/>
      <c r="BF152" s="2685"/>
      <c r="BG152" s="2696"/>
      <c r="BH152" s="1080"/>
      <c r="BI152" s="2778"/>
      <c r="BJ152" s="2937"/>
      <c r="BK152" s="2921"/>
      <c r="BL152" s="2937"/>
      <c r="BM152" s="2888"/>
      <c r="BN152" s="2899"/>
      <c r="BO152" s="2890"/>
      <c r="BP152" s="2889"/>
      <c r="BQ152" s="2892"/>
      <c r="BR152" s="2808"/>
      <c r="BS152" s="2808"/>
      <c r="BT152" s="2808"/>
      <c r="BU152" s="2808"/>
      <c r="BV152" s="2808"/>
      <c r="BW152" s="2808"/>
      <c r="BX152" s="2808"/>
      <c r="BY152" s="2808"/>
      <c r="BZ152" s="2808"/>
      <c r="CA152" s="2808"/>
      <c r="CB152" s="2808"/>
      <c r="CC152" s="2808"/>
      <c r="CD152" s="2808"/>
      <c r="CE152" s="2808"/>
    </row>
    <row r="153" spans="1:83" ht="24.75" customHeight="1">
      <c r="A153" s="2676"/>
      <c r="B153" s="2670" t="s">
        <v>1867</v>
      </c>
      <c r="C153" s="1677" t="s">
        <v>1813</v>
      </c>
      <c r="D153" s="2755" t="str" cm="1">
        <f t="array" ref="D153">IF(D149, _xldudf_CX_PUSH(D148, CX_ENTITY, fx_attrConverter(C147), EOMONTH(val_asOfDate,13)), "No Push")</f>
        <v>No Push</v>
      </c>
      <c r="E153" s="2677"/>
      <c r="F153" s="2726"/>
      <c r="G153" s="2795"/>
      <c r="H153" s="2795"/>
      <c r="I153" s="2789"/>
      <c r="J153" s="2789"/>
      <c r="K153" s="2790"/>
      <c r="L153" s="2791"/>
      <c r="M153" s="2712"/>
      <c r="N153" s="2730"/>
      <c r="O153" s="2732"/>
      <c r="P153" s="2677"/>
      <c r="V153" s="158"/>
      <c r="W153" s="101"/>
      <c r="X153" s="52"/>
      <c r="Y153" s="101"/>
      <c r="Z153" s="126"/>
      <c r="AA153" s="101"/>
      <c r="AB153" s="101"/>
      <c r="AC153" s="39"/>
      <c r="AD153" s="406"/>
      <c r="AE153" s="428"/>
      <c r="AF153" s="439"/>
      <c r="AG153" s="660"/>
      <c r="AH153" s="612"/>
      <c r="AI153" s="630"/>
      <c r="AJ153" s="2023" t="s">
        <v>1816</v>
      </c>
      <c r="AK153" s="2793">
        <f>I147</f>
        <v>0</v>
      </c>
      <c r="AL153" s="1182"/>
      <c r="AM153" s="631"/>
      <c r="AN153" s="1967" t="str">
        <f>IF(K153="", "", _xlfn.NUMBERVALUE(K153)/ IF( $D$8, DebtOverview!fxVal_normal, 1))</f>
        <v/>
      </c>
      <c r="AO153" s="1183"/>
      <c r="AP153" s="2273" t="str">
        <f t="shared" si="7"/>
        <v/>
      </c>
      <c r="AQ153" s="641"/>
      <c r="AR153" s="3090"/>
      <c r="AS153" s="633"/>
      <c r="AT153" s="2657"/>
      <c r="AU153" s="2655"/>
      <c r="AV153" s="2658"/>
      <c r="AX153" s="1080"/>
      <c r="AY153" s="2726"/>
      <c r="AZ153" s="2839"/>
      <c r="BA153" s="2826"/>
      <c r="BB153" s="2841"/>
      <c r="BC153" s="2825"/>
      <c r="BD153" s="2822"/>
      <c r="BE153" s="2823"/>
      <c r="BF153" s="2685"/>
      <c r="BG153" s="2696"/>
      <c r="BH153" s="1080"/>
      <c r="BI153" s="2778"/>
      <c r="BJ153" s="2937"/>
      <c r="BK153" s="2921"/>
      <c r="BL153" s="2937"/>
      <c r="BM153" s="2888"/>
      <c r="BN153" s="2899"/>
      <c r="BO153" s="2890"/>
      <c r="BP153" s="2889"/>
      <c r="BQ153" s="2892"/>
      <c r="BR153" s="2808"/>
      <c r="BS153" s="2808"/>
      <c r="BT153" s="2808"/>
      <c r="BU153" s="2808"/>
      <c r="BV153" s="2808"/>
      <c r="BW153" s="2808"/>
      <c r="BX153" s="2808"/>
      <c r="BY153" s="2808"/>
      <c r="BZ153" s="2808"/>
      <c r="CA153" s="2808"/>
      <c r="CB153" s="2808"/>
      <c r="CC153" s="2808"/>
      <c r="CD153" s="2808"/>
      <c r="CE153" s="2808"/>
    </row>
    <row r="154" spans="1:83" ht="24.75" customHeight="1">
      <c r="A154" s="2676"/>
      <c r="B154" s="2672"/>
      <c r="C154" s="1919"/>
      <c r="D154" s="2757"/>
      <c r="E154" s="2677"/>
      <c r="F154" s="2726"/>
      <c r="G154" s="2795"/>
      <c r="H154" s="2795"/>
      <c r="I154" s="2789"/>
      <c r="J154" s="2789"/>
      <c r="K154" s="2790"/>
      <c r="L154" s="2791"/>
      <c r="M154" s="2712"/>
      <c r="N154" s="2730"/>
      <c r="O154" s="2731"/>
      <c r="P154" s="2677"/>
      <c r="V154" s="158"/>
      <c r="W154" s="101"/>
      <c r="X154" s="52"/>
      <c r="Y154" s="101"/>
      <c r="Z154" s="126"/>
      <c r="AA154" s="101"/>
      <c r="AB154" s="101"/>
      <c r="AC154" s="39"/>
      <c r="AD154" s="406"/>
      <c r="AE154" s="428"/>
      <c r="AF154" s="439"/>
      <c r="AG154" s="661"/>
      <c r="AH154" s="485"/>
      <c r="AI154" s="630"/>
      <c r="AJ154" s="2025"/>
      <c r="AK154" s="1182"/>
      <c r="AL154" s="1182"/>
      <c r="AM154" s="631"/>
      <c r="AN154" s="1967" t="str">
        <f>IF(K154="", "", _xlfn.NUMBERVALUE(K154)/ IF( $D$8, DebtOverview!fxVal_normal, 1))</f>
        <v/>
      </c>
      <c r="AO154" s="632"/>
      <c r="AP154" s="2273" t="str">
        <f t="shared" si="7"/>
        <v/>
      </c>
      <c r="AQ154" s="641"/>
      <c r="AR154" s="3090"/>
      <c r="AS154" s="633"/>
      <c r="AT154" s="481"/>
      <c r="AU154" s="429"/>
      <c r="AV154" s="432"/>
      <c r="AX154" s="1080"/>
      <c r="AY154" s="2726"/>
      <c r="AZ154" s="2839"/>
      <c r="BA154" s="2838"/>
      <c r="BB154" s="2819"/>
      <c r="BC154" s="2825"/>
      <c r="BD154" s="2822"/>
      <c r="BE154" s="2823"/>
      <c r="BF154" s="2685"/>
      <c r="BG154" s="2696"/>
      <c r="BH154" s="1080"/>
      <c r="BI154" s="2778"/>
      <c r="BJ154" s="2937"/>
      <c r="BK154" s="2921"/>
      <c r="BL154" s="2937"/>
      <c r="BM154" s="2887"/>
      <c r="BN154" s="2899"/>
      <c r="BO154" s="2890"/>
      <c r="BP154" s="2889"/>
      <c r="BQ154" s="2892"/>
      <c r="BR154" s="2808"/>
      <c r="BS154" s="2808"/>
      <c r="BT154" s="2808"/>
      <c r="BU154" s="2808"/>
      <c r="BV154" s="2808"/>
      <c r="BW154" s="2808"/>
      <c r="BX154" s="2808"/>
      <c r="BY154" s="2808"/>
      <c r="BZ154" s="2808"/>
      <c r="CA154" s="2808"/>
      <c r="CB154" s="2808"/>
      <c r="CC154" s="2808"/>
      <c r="CD154" s="2808"/>
      <c r="CE154" s="2808"/>
    </row>
    <row r="155" spans="1:83" ht="24.75" customHeight="1">
      <c r="A155" s="2676"/>
      <c r="B155" s="2672"/>
      <c r="C155" s="1919"/>
      <c r="D155" s="2757"/>
      <c r="E155" s="2677"/>
      <c r="F155" s="2726"/>
      <c r="G155" s="2795"/>
      <c r="H155" s="2795"/>
      <c r="I155" s="2789"/>
      <c r="J155" s="2789"/>
      <c r="K155" s="2790"/>
      <c r="L155" s="2791"/>
      <c r="M155" s="2712"/>
      <c r="N155" s="2730"/>
      <c r="O155" s="2731"/>
      <c r="P155" s="2677"/>
      <c r="V155" s="158"/>
      <c r="W155" s="101"/>
      <c r="X155" s="52"/>
      <c r="Y155" s="101"/>
      <c r="Z155" s="126"/>
      <c r="AA155" s="101"/>
      <c r="AB155" s="101"/>
      <c r="AC155" s="39"/>
      <c r="AD155" s="406"/>
      <c r="AE155" s="428"/>
      <c r="AF155" s="439"/>
      <c r="AG155" s="661"/>
      <c r="AH155" s="485"/>
      <c r="AI155" s="630"/>
      <c r="AJ155" s="2024"/>
      <c r="AK155" s="1182"/>
      <c r="AL155" s="1182"/>
      <c r="AM155" s="631"/>
      <c r="AN155" s="1967" t="str">
        <f>IF(K155="", "", _xlfn.NUMBERVALUE(K155)/ IF( $D$8, DebtOverview!fxVal_normal, 1))</f>
        <v/>
      </c>
      <c r="AO155" s="632"/>
      <c r="AP155" s="2273" t="str">
        <f t="shared" si="7"/>
        <v/>
      </c>
      <c r="AQ155" s="641"/>
      <c r="AR155" s="3090"/>
      <c r="AS155" s="633"/>
      <c r="AT155" s="481"/>
      <c r="AU155" s="429"/>
      <c r="AV155" s="432"/>
      <c r="AX155" s="1080"/>
      <c r="AY155" s="2726"/>
      <c r="AZ155" s="2839"/>
      <c r="BA155" s="2838"/>
      <c r="BB155" s="2819"/>
      <c r="BC155" s="2825"/>
      <c r="BD155" s="2822"/>
      <c r="BE155" s="2823"/>
      <c r="BF155" s="2685"/>
      <c r="BG155" s="2696"/>
      <c r="BH155" s="1080"/>
      <c r="BI155" s="2778"/>
      <c r="BJ155" s="2937"/>
      <c r="BK155" s="2921"/>
      <c r="BL155" s="2937"/>
      <c r="BM155" s="2887"/>
      <c r="BN155" s="2899"/>
      <c r="BO155" s="2890"/>
      <c r="BP155" s="2889"/>
      <c r="BQ155" s="2892"/>
      <c r="BR155" s="2808"/>
      <c r="BS155" s="2808"/>
      <c r="BT155" s="2808"/>
      <c r="BU155" s="2808"/>
      <c r="BV155" s="2808"/>
      <c r="BW155" s="2808"/>
      <c r="BX155" s="2808"/>
      <c r="BY155" s="2808"/>
      <c r="BZ155" s="2808"/>
      <c r="CA155" s="2808"/>
      <c r="CB155" s="2808"/>
      <c r="CC155" s="2808"/>
      <c r="CD155" s="2808"/>
      <c r="CE155" s="2808"/>
    </row>
    <row r="156" spans="1:83" ht="24.75" customHeight="1">
      <c r="A156" s="2676"/>
      <c r="B156" s="2672"/>
      <c r="C156" s="1919"/>
      <c r="D156" s="2757"/>
      <c r="E156" s="2677"/>
      <c r="F156" s="2726"/>
      <c r="G156" s="2795"/>
      <c r="H156" s="2795"/>
      <c r="I156" s="2789"/>
      <c r="J156" s="2789"/>
      <c r="K156" s="2790"/>
      <c r="L156" s="2791"/>
      <c r="M156" s="2712"/>
      <c r="N156" s="2730"/>
      <c r="O156" s="2731"/>
      <c r="P156" s="2677"/>
      <c r="V156" s="158"/>
      <c r="W156" s="101"/>
      <c r="X156" s="52"/>
      <c r="Y156" s="101"/>
      <c r="Z156" s="126"/>
      <c r="AA156" s="101"/>
      <c r="AB156" s="101"/>
      <c r="AC156" s="39"/>
      <c r="AD156" s="406"/>
      <c r="AE156" s="428"/>
      <c r="AF156" s="439"/>
      <c r="AG156" s="661"/>
      <c r="AH156" s="485"/>
      <c r="AI156" s="630"/>
      <c r="AJ156" s="2025"/>
      <c r="AK156" s="1182"/>
      <c r="AL156" s="1182"/>
      <c r="AM156" s="631"/>
      <c r="AN156" s="1967" t="str">
        <f>IF(K156="", "", _xlfn.NUMBERVALUE(K156)/ IF( $D$8, DebtOverview!fxVal_normal, 1))</f>
        <v/>
      </c>
      <c r="AO156" s="632"/>
      <c r="AP156" s="2273" t="str">
        <f t="shared" si="7"/>
        <v/>
      </c>
      <c r="AQ156" s="641"/>
      <c r="AR156" s="3090"/>
      <c r="AS156" s="633"/>
      <c r="AT156" s="481"/>
      <c r="AU156" s="429"/>
      <c r="AV156" s="432"/>
      <c r="AX156" s="1080"/>
      <c r="AY156" s="2726"/>
      <c r="AZ156" s="2839"/>
      <c r="BA156" s="2838"/>
      <c r="BB156" s="2819"/>
      <c r="BC156" s="2825"/>
      <c r="BD156" s="2822"/>
      <c r="BE156" s="2823"/>
      <c r="BF156" s="2685"/>
      <c r="BG156" s="2696"/>
      <c r="BH156" s="1080"/>
      <c r="BI156" s="2778"/>
      <c r="BJ156" s="2937"/>
      <c r="BK156" s="2921"/>
      <c r="BL156" s="2937"/>
      <c r="BM156" s="2887"/>
      <c r="BN156" s="2899"/>
      <c r="BO156" s="2890"/>
      <c r="BP156" s="2889"/>
      <c r="BQ156" s="2892"/>
      <c r="BR156" s="2808"/>
      <c r="BS156" s="2808"/>
      <c r="BT156" s="2808"/>
      <c r="BU156" s="2808"/>
      <c r="BV156" s="2808"/>
      <c r="BW156" s="2808"/>
      <c r="BX156" s="2808"/>
      <c r="BY156" s="2808"/>
      <c r="BZ156" s="2808"/>
      <c r="CA156" s="2808"/>
      <c r="CB156" s="2808"/>
      <c r="CC156" s="2808"/>
      <c r="CD156" s="2808"/>
      <c r="CE156" s="2808"/>
    </row>
    <row r="157" spans="1:83" ht="24.75" customHeight="1">
      <c r="A157" s="2676"/>
      <c r="B157" s="2672"/>
      <c r="C157" s="1919"/>
      <c r="D157" s="2757"/>
      <c r="E157" s="2677"/>
      <c r="F157" s="2726"/>
      <c r="G157" s="2795"/>
      <c r="H157" s="2795"/>
      <c r="I157" s="2789"/>
      <c r="J157" s="2789"/>
      <c r="K157" s="2790"/>
      <c r="L157" s="2791"/>
      <c r="M157" s="2712"/>
      <c r="N157" s="2768"/>
      <c r="O157" s="2732"/>
      <c r="P157" s="2677"/>
      <c r="V157" s="158"/>
      <c r="W157" s="101"/>
      <c r="X157" s="52"/>
      <c r="Y157" s="101"/>
      <c r="Z157" s="126"/>
      <c r="AA157" s="101"/>
      <c r="AB157" s="101"/>
      <c r="AC157" s="39"/>
      <c r="AD157" s="406"/>
      <c r="AE157" s="428"/>
      <c r="AF157" s="439"/>
      <c r="AG157" s="661"/>
      <c r="AH157" s="485"/>
      <c r="AI157" s="630"/>
      <c r="AJ157" s="2022"/>
      <c r="AK157" s="2022"/>
      <c r="AL157" s="1173"/>
      <c r="AM157" s="1174"/>
      <c r="AN157" s="1967" t="str">
        <f>IF(K157="", "", _xlfn.NUMBERVALUE(K157)/ IF( $D$8, DebtOverview!fxVal_normal, 1))</f>
        <v/>
      </c>
      <c r="AO157" s="640"/>
      <c r="AP157" s="2273" t="str">
        <f t="shared" si="7"/>
        <v/>
      </c>
      <c r="AQ157" s="1175"/>
      <c r="AR157" s="1175"/>
      <c r="AS157" s="633"/>
      <c r="AT157" s="481"/>
      <c r="AU157" s="429"/>
      <c r="AV157" s="432"/>
      <c r="AX157" s="1080"/>
      <c r="AY157" s="2726"/>
      <c r="AZ157" s="2839"/>
      <c r="BA157" s="2826"/>
      <c r="BB157" s="2819"/>
      <c r="BC157" s="2825"/>
      <c r="BD157" s="2822"/>
      <c r="BE157" s="2823"/>
      <c r="BF157" s="2685"/>
      <c r="BG157" s="2696"/>
      <c r="BH157" s="1080"/>
      <c r="BI157" s="2778"/>
      <c r="BJ157" s="2937"/>
      <c r="BK157" s="2921"/>
      <c r="BL157" s="2937"/>
      <c r="BM157" s="2887"/>
      <c r="BN157" s="2899"/>
      <c r="BO157" s="2890"/>
      <c r="BP157" s="2889"/>
      <c r="BQ157" s="2892"/>
      <c r="BR157" s="2808"/>
      <c r="BS157" s="2808"/>
      <c r="BT157" s="2808"/>
      <c r="BU157" s="2808"/>
      <c r="BV157" s="2808"/>
      <c r="BW157" s="2808"/>
      <c r="BX157" s="2808"/>
      <c r="BY157" s="2808"/>
      <c r="BZ157" s="2808"/>
      <c r="CA157" s="2808"/>
      <c r="CB157" s="2808"/>
      <c r="CC157" s="2808"/>
      <c r="CD157" s="2808"/>
      <c r="CE157" s="2808"/>
    </row>
    <row r="158" spans="1:83">
      <c r="A158" s="2676"/>
      <c r="B158" s="2670"/>
      <c r="C158" s="1913"/>
      <c r="D158" s="2752"/>
      <c r="E158" s="2677"/>
      <c r="F158" s="2726"/>
      <c r="G158" s="2689"/>
      <c r="H158" s="2689"/>
      <c r="I158" s="2691"/>
      <c r="J158" s="2695"/>
      <c r="K158" s="2687"/>
      <c r="L158" s="2685"/>
      <c r="M158" s="2712"/>
      <c r="N158" s="2713"/>
      <c r="O158" s="2717"/>
      <c r="P158" s="2677"/>
      <c r="V158" s="158"/>
      <c r="W158" s="101"/>
      <c r="X158" s="52"/>
      <c r="Y158" s="101"/>
      <c r="Z158" s="126"/>
      <c r="AA158" s="101"/>
      <c r="AB158" s="101"/>
      <c r="AC158" s="39"/>
      <c r="AD158" s="406"/>
      <c r="AE158" s="428"/>
      <c r="AF158" s="439"/>
      <c r="AG158" s="661"/>
      <c r="AH158" s="485"/>
      <c r="AI158" s="1185"/>
      <c r="AJ158" s="2026"/>
      <c r="AK158" s="2026"/>
      <c r="AL158" s="634"/>
      <c r="AM158" s="635"/>
      <c r="AN158" s="1538"/>
      <c r="AO158" s="635"/>
      <c r="AP158" s="635"/>
      <c r="AQ158" s="636"/>
      <c r="AR158" s="636"/>
      <c r="AS158" s="637"/>
      <c r="AT158" s="481"/>
      <c r="AU158" s="429"/>
      <c r="AV158" s="432"/>
      <c r="AX158" s="1080"/>
      <c r="AY158" s="2726"/>
      <c r="AZ158" s="2817"/>
      <c r="BA158" s="2817"/>
      <c r="BB158" s="2832"/>
      <c r="BC158" s="2812"/>
      <c r="BD158" s="2806"/>
      <c r="BE158" s="2807"/>
      <c r="BF158" s="2685"/>
      <c r="BG158" s="2689"/>
      <c r="BH158" s="1080"/>
      <c r="BI158" s="2778"/>
      <c r="BJ158" s="2937"/>
      <c r="BK158" s="2921"/>
      <c r="BL158" s="2937"/>
      <c r="BM158" s="2887"/>
      <c r="BN158" s="2899"/>
      <c r="BO158" s="2890"/>
      <c r="BP158" s="2889"/>
      <c r="BQ158" s="2892"/>
      <c r="BR158" s="2808"/>
      <c r="BS158" s="2808"/>
      <c r="BT158" s="2808"/>
      <c r="BU158" s="2808"/>
      <c r="BV158" s="2808"/>
      <c r="BW158" s="2808"/>
      <c r="BX158" s="2808"/>
      <c r="BY158" s="2808"/>
      <c r="BZ158" s="2808"/>
      <c r="CA158" s="2808"/>
      <c r="CB158" s="2808"/>
      <c r="CC158" s="2808"/>
      <c r="CD158" s="2808"/>
      <c r="CE158" s="2808"/>
    </row>
    <row r="159" spans="1:83" ht="17.5">
      <c r="A159" s="2676"/>
      <c r="B159" s="2673"/>
      <c r="C159" s="1920"/>
      <c r="D159" s="2757"/>
      <c r="E159" s="2677"/>
      <c r="F159" s="2726"/>
      <c r="G159" s="2696"/>
      <c r="H159" s="2689"/>
      <c r="I159" s="2691"/>
      <c r="J159" s="2695"/>
      <c r="K159" s="2687"/>
      <c r="L159" s="2685"/>
      <c r="M159" s="2712"/>
      <c r="N159" s="2713"/>
      <c r="O159" s="2717"/>
      <c r="P159" s="2677"/>
      <c r="V159" s="158"/>
      <c r="W159" s="101"/>
      <c r="X159" s="52"/>
      <c r="Y159" s="101"/>
      <c r="Z159" s="126"/>
      <c r="AA159" s="101"/>
      <c r="AB159" s="101"/>
      <c r="AC159" s="39"/>
      <c r="AD159" s="406"/>
      <c r="AE159" s="428"/>
      <c r="AF159" s="439"/>
      <c r="AG159" s="661"/>
      <c r="AH159" s="453"/>
      <c r="AI159" s="2650"/>
      <c r="AJ159" s="2011"/>
      <c r="AK159" s="2011"/>
      <c r="AL159" s="475"/>
      <c r="AM159" s="429"/>
      <c r="AN159" s="1975"/>
      <c r="AO159" s="476"/>
      <c r="AP159" s="477"/>
      <c r="AQ159" s="477"/>
      <c r="AR159" s="478"/>
      <c r="AS159" s="477"/>
      <c r="AT159" s="481"/>
      <c r="AU159" s="429"/>
      <c r="AV159" s="432"/>
      <c r="AX159" s="1080"/>
      <c r="AY159" s="2726"/>
      <c r="AZ159" s="2842"/>
      <c r="BA159" s="2817"/>
      <c r="BB159" s="2832"/>
      <c r="BC159" s="2812"/>
      <c r="BD159" s="2806"/>
      <c r="BE159" s="2807"/>
      <c r="BF159" s="2685"/>
      <c r="BG159" s="2696"/>
      <c r="BH159" s="1080"/>
      <c r="BI159" s="2778"/>
      <c r="BJ159" s="2937"/>
      <c r="BK159" s="2921"/>
      <c r="BL159" s="2937"/>
      <c r="BM159" s="2887"/>
      <c r="BN159" s="2899"/>
      <c r="BO159" s="2890"/>
      <c r="BP159" s="2889"/>
      <c r="BQ159" s="2892"/>
      <c r="BR159" s="2808"/>
      <c r="BS159" s="2808"/>
      <c r="BT159" s="2808"/>
      <c r="BU159" s="2808"/>
      <c r="BV159" s="2808"/>
      <c r="BW159" s="2808"/>
      <c r="BX159" s="2808"/>
      <c r="BY159" s="2808"/>
      <c r="BZ159" s="2808"/>
      <c r="CA159" s="2808"/>
      <c r="CB159" s="2808"/>
      <c r="CC159" s="2808"/>
      <c r="CD159" s="2808"/>
      <c r="CE159" s="2808"/>
    </row>
    <row r="160" spans="1:83" ht="25">
      <c r="A160" s="2676" t="s">
        <v>22</v>
      </c>
      <c r="B160" s="2670"/>
      <c r="C160" s="1677"/>
      <c r="D160" s="2757"/>
      <c r="E160" s="2677"/>
      <c r="F160" s="2726"/>
      <c r="G160" s="2684"/>
      <c r="H160" s="2684"/>
      <c r="I160" s="2691"/>
      <c r="J160" s="2695"/>
      <c r="K160" s="2687"/>
      <c r="L160" s="2685"/>
      <c r="M160" s="2715"/>
      <c r="N160" s="2720"/>
      <c r="O160" s="2721"/>
      <c r="P160" s="2677"/>
      <c r="V160" s="158"/>
      <c r="W160" s="101"/>
      <c r="X160" s="288"/>
      <c r="Y160" s="288"/>
      <c r="Z160" s="126"/>
      <c r="AA160" s="101"/>
      <c r="AB160" s="101"/>
      <c r="AC160" s="39"/>
      <c r="AD160" s="406"/>
      <c r="AE160" s="428"/>
      <c r="AF160" s="439"/>
      <c r="AG160" s="661"/>
      <c r="AH160" s="453"/>
      <c r="AI160" s="534" t="s">
        <v>1817</v>
      </c>
      <c r="AJ160" s="738"/>
      <c r="AK160" s="738"/>
      <c r="AL160" s="738"/>
      <c r="AM160" s="482"/>
      <c r="AN160" s="1980"/>
      <c r="AO160" s="454"/>
      <c r="AP160" s="739"/>
      <c r="AQ160" s="454"/>
      <c r="AR160" s="437"/>
      <c r="AS160" s="477"/>
      <c r="AT160" s="448"/>
      <c r="AU160" s="429"/>
      <c r="AV160" s="432"/>
      <c r="AX160" s="1080"/>
      <c r="AY160" s="2726"/>
      <c r="AZ160" s="2804"/>
      <c r="BA160" s="2804"/>
      <c r="BB160" s="2832"/>
      <c r="BC160" s="2812"/>
      <c r="BD160" s="2806"/>
      <c r="BE160" s="2807"/>
      <c r="BF160" s="2685"/>
      <c r="BG160" s="2684"/>
      <c r="BH160" s="1080"/>
      <c r="BI160" s="2778"/>
      <c r="BJ160" s="2937"/>
      <c r="BK160" s="2921"/>
      <c r="BL160" s="2937"/>
      <c r="BM160" s="2887"/>
      <c r="BN160" s="2899"/>
      <c r="BO160" s="2890"/>
      <c r="BP160" s="2889"/>
      <c r="BQ160" s="2892"/>
      <c r="BR160" s="2808"/>
      <c r="BS160" s="2808"/>
      <c r="BT160" s="2808"/>
      <c r="BU160" s="2808"/>
      <c r="BV160" s="2808"/>
      <c r="BW160" s="2808"/>
      <c r="BX160" s="2808"/>
      <c r="BY160" s="2808"/>
      <c r="BZ160" s="2808"/>
      <c r="CA160" s="2808"/>
      <c r="CB160" s="2808"/>
      <c r="CC160" s="2808"/>
      <c r="CD160" s="2808"/>
      <c r="CE160" s="2808"/>
    </row>
    <row r="161" spans="1:83" ht="18">
      <c r="A161" s="2676"/>
      <c r="B161" s="2787" t="s">
        <v>1875</v>
      </c>
      <c r="C161" s="1677" t="s">
        <v>1818</v>
      </c>
      <c r="D161" s="2759" t="e" cm="1">
        <f t="array" aca="1" ref="D161" ca="1">_xldudf_CX_PUSH(AN161 * DebtOverview!fxVal_normal, CX_ENTITY, fx_attrConverter(C161), val_asOfDate, "As of",fx_scenarioConverter("Actual"))</f>
        <v>#NAME?</v>
      </c>
      <c r="E161" s="2677"/>
      <c r="F161" s="2726"/>
      <c r="G161" s="2741" t="s">
        <v>1784</v>
      </c>
      <c r="H161" s="2742" t="s">
        <v>431</v>
      </c>
      <c r="I161" s="2742" t="s">
        <v>1785</v>
      </c>
      <c r="J161" s="2743" t="s">
        <v>31</v>
      </c>
      <c r="K161" s="2744" t="s">
        <v>1786</v>
      </c>
      <c r="L161" s="2745" t="s">
        <v>268</v>
      </c>
      <c r="M161" s="2668"/>
      <c r="N161" s="2747" t="s">
        <v>1787</v>
      </c>
      <c r="O161" s="2748" t="s">
        <v>1869</v>
      </c>
      <c r="P161" s="2677"/>
      <c r="V161" s="158"/>
      <c r="W161" s="101"/>
      <c r="X161" s="52"/>
      <c r="Y161" s="101"/>
      <c r="Z161" s="126"/>
      <c r="AA161" s="101"/>
      <c r="AB161" s="101"/>
      <c r="AC161" s="39"/>
      <c r="AD161" s="406"/>
      <c r="AE161" s="428"/>
      <c r="AF161" s="439"/>
      <c r="AG161" s="661"/>
      <c r="AH161" s="453"/>
      <c r="AI161" s="742" t="s">
        <v>1818</v>
      </c>
      <c r="AJ161" s="738"/>
      <c r="AK161" s="738"/>
      <c r="AL161" s="738"/>
      <c r="AM161" s="482"/>
      <c r="AN161" s="1980">
        <f>SUM(AN166:AN175)</f>
        <v>0</v>
      </c>
      <c r="AO161" s="454"/>
      <c r="AP161" s="2274">
        <f>$AN$5</f>
        <v>46022</v>
      </c>
      <c r="AQ161" s="454"/>
      <c r="AR161" s="740"/>
      <c r="AS161" s="477"/>
      <c r="AT161" s="481"/>
      <c r="AU161" s="429"/>
      <c r="AV161" s="432"/>
      <c r="AX161" s="1080"/>
      <c r="AY161" s="2726"/>
      <c r="AZ161" s="2805"/>
      <c r="BA161" s="2812"/>
      <c r="BB161" s="2812"/>
      <c r="BC161" s="2813"/>
      <c r="BD161" s="2814"/>
      <c r="BE161" s="2807"/>
      <c r="BF161" s="2745"/>
      <c r="BG161" s="2741"/>
      <c r="BH161" s="1080"/>
      <c r="BI161" s="2778"/>
      <c r="BJ161" s="2937"/>
      <c r="BK161" s="2921"/>
      <c r="BL161" s="2937"/>
      <c r="BM161" s="2887"/>
      <c r="BN161" s="2899"/>
      <c r="BO161" s="2891"/>
      <c r="BP161" s="2889"/>
      <c r="BQ161" s="2892"/>
      <c r="BR161" s="2808"/>
      <c r="BS161" s="2808"/>
      <c r="BT161" s="2808"/>
      <c r="BU161" s="2808"/>
      <c r="BV161" s="2808"/>
      <c r="BW161" s="2808"/>
      <c r="BX161" s="2808"/>
      <c r="BY161" s="2808"/>
      <c r="BZ161" s="2808"/>
      <c r="CA161" s="2808"/>
      <c r="CB161" s="2808"/>
      <c r="CC161" s="2808"/>
      <c r="CD161" s="2808"/>
      <c r="CE161" s="2808"/>
    </row>
    <row r="162" spans="1:83" ht="18">
      <c r="A162" s="2676"/>
      <c r="B162" s="2787" t="s">
        <v>1878</v>
      </c>
      <c r="C162" s="1677" t="s">
        <v>1819</v>
      </c>
      <c r="D162" s="2759" t="e" cm="1">
        <f t="array" aca="1" ref="D162" ca="1">_xldudf_CX_PUSH(AN162 * DebtOverview!fxVal_normal, CX_ENTITY, fx_attrConverter(C162), val_asOfDate, "As of",fx_scenarioConverter("Actual"))</f>
        <v>#NAME?</v>
      </c>
      <c r="E162" s="2677"/>
      <c r="F162" s="2726"/>
      <c r="G162" s="2690"/>
      <c r="H162" s="2689"/>
      <c r="I162" s="2691"/>
      <c r="J162" s="2695"/>
      <c r="K162" s="2687"/>
      <c r="L162" s="2685"/>
      <c r="M162" s="2715"/>
      <c r="N162" s="2720"/>
      <c r="O162" s="2721"/>
      <c r="P162" s="2677"/>
      <c r="V162" s="158"/>
      <c r="W162" s="101"/>
      <c r="X162" s="52"/>
      <c r="Y162" s="101"/>
      <c r="Z162" s="126"/>
      <c r="AA162" s="101"/>
      <c r="AB162" s="101"/>
      <c r="AC162" s="39"/>
      <c r="AD162" s="406"/>
      <c r="AE162" s="428"/>
      <c r="AF162" s="439"/>
      <c r="AG162" s="661"/>
      <c r="AH162" s="453"/>
      <c r="AI162" s="1831" t="s">
        <v>1820</v>
      </c>
      <c r="AJ162" s="738"/>
      <c r="AK162" s="738"/>
      <c r="AL162" s="738"/>
      <c r="AM162" s="482"/>
      <c r="AN162" s="1980">
        <f>SUMPRODUCT($AN$166:$AN$175,$AR$166:$AR$175)</f>
        <v>0</v>
      </c>
      <c r="AO162" s="454"/>
      <c r="AP162" s="2274">
        <f>$AN$5</f>
        <v>46022</v>
      </c>
      <c r="AQ162" s="454"/>
      <c r="AR162" s="740"/>
      <c r="AS162" s="477"/>
      <c r="AT162" s="481"/>
      <c r="AU162" s="429"/>
      <c r="AV162" s="432"/>
      <c r="AX162" s="1080"/>
      <c r="AY162" s="2726"/>
      <c r="AZ162" s="2843"/>
      <c r="BA162" s="2817"/>
      <c r="BB162" s="2832"/>
      <c r="BC162" s="2812"/>
      <c r="BD162" s="2806"/>
      <c r="BE162" s="2807"/>
      <c r="BF162" s="2685"/>
      <c r="BG162" s="2690"/>
      <c r="BH162" s="1080"/>
      <c r="BI162" s="2778"/>
      <c r="BJ162" s="2937"/>
      <c r="BK162" s="2921"/>
      <c r="BL162" s="2937"/>
      <c r="BM162" s="2887"/>
      <c r="BN162" s="2899"/>
      <c r="BO162" s="2890"/>
      <c r="BP162" s="2889"/>
      <c r="BQ162" s="2892"/>
      <c r="BR162" s="2808"/>
      <c r="BS162" s="2808"/>
      <c r="BT162" s="2808"/>
      <c r="BU162" s="2808"/>
      <c r="BV162" s="2808"/>
      <c r="BW162" s="2808"/>
      <c r="BX162" s="2808"/>
      <c r="BY162" s="2808"/>
      <c r="BZ162" s="2808"/>
      <c r="CA162" s="2808"/>
      <c r="CB162" s="2808"/>
      <c r="CC162" s="2808"/>
      <c r="CD162" s="2808"/>
      <c r="CE162" s="2808"/>
    </row>
    <row r="163" spans="1:83" ht="18">
      <c r="A163" s="2676"/>
      <c r="B163" s="2676"/>
      <c r="C163" s="2676"/>
      <c r="D163" s="2761"/>
      <c r="E163" s="2677"/>
      <c r="F163" s="2726"/>
      <c r="G163" s="2690"/>
      <c r="H163" s="2689"/>
      <c r="I163" s="2691"/>
      <c r="J163" s="2695"/>
      <c r="K163" s="2687"/>
      <c r="L163" s="2685"/>
      <c r="M163" s="2715"/>
      <c r="N163" s="2720"/>
      <c r="O163" s="2721"/>
      <c r="P163" s="2677"/>
      <c r="V163" s="158"/>
      <c r="W163" s="101"/>
      <c r="X163" s="52"/>
      <c r="Y163" s="101"/>
      <c r="Z163" s="126"/>
      <c r="AA163" s="101"/>
      <c r="AB163" s="101"/>
      <c r="AC163" s="39"/>
      <c r="AD163" s="406"/>
      <c r="AE163" s="428"/>
      <c r="AF163" s="439"/>
      <c r="AG163" s="661"/>
      <c r="AH163" s="453"/>
      <c r="AI163" s="742"/>
      <c r="AJ163" s="738"/>
      <c r="AK163" s="738"/>
      <c r="AL163" s="738"/>
      <c r="AM163" s="482"/>
      <c r="AN163" s="1980"/>
      <c r="AO163" s="454"/>
      <c r="AP163" s="1172"/>
      <c r="AQ163" s="454"/>
      <c r="AR163" s="740"/>
      <c r="AS163" s="477"/>
      <c r="AT163" s="481"/>
      <c r="AU163" s="429"/>
      <c r="AV163" s="432"/>
      <c r="AX163" s="1080"/>
      <c r="AY163" s="2726"/>
      <c r="AZ163" s="2843"/>
      <c r="BA163" s="2817"/>
      <c r="BB163" s="2832"/>
      <c r="BC163" s="2812"/>
      <c r="BD163" s="2806"/>
      <c r="BE163" s="2807"/>
      <c r="BF163" s="2685"/>
      <c r="BG163" s="2690"/>
      <c r="BH163" s="1080"/>
      <c r="BI163" s="2778"/>
      <c r="BJ163" s="2937"/>
      <c r="BK163" s="2921"/>
      <c r="BL163" s="2937"/>
      <c r="BM163" s="2887"/>
      <c r="BN163" s="2899"/>
      <c r="BO163" s="2890"/>
      <c r="BP163" s="2889"/>
      <c r="BQ163" s="2892"/>
      <c r="BR163" s="2808"/>
      <c r="BS163" s="2808"/>
      <c r="BT163" s="2808"/>
      <c r="BU163" s="2808"/>
      <c r="BV163" s="2808"/>
      <c r="BW163" s="2808"/>
      <c r="BX163" s="2808"/>
      <c r="BY163" s="2808"/>
      <c r="BZ163" s="2808"/>
      <c r="CA163" s="2808"/>
      <c r="CB163" s="2808"/>
      <c r="CC163" s="2808"/>
      <c r="CD163" s="2808"/>
      <c r="CE163" s="2808"/>
    </row>
    <row r="164" spans="1:83" ht="18">
      <c r="A164" s="2676"/>
      <c r="B164" s="2676"/>
      <c r="C164" s="2676"/>
      <c r="D164" s="2762"/>
      <c r="E164" s="2677"/>
      <c r="F164" s="2726"/>
      <c r="G164" s="2696"/>
      <c r="H164" s="2701"/>
      <c r="I164" s="2691"/>
      <c r="J164" s="2695"/>
      <c r="K164" s="2687"/>
      <c r="L164" s="2685"/>
      <c r="M164" s="2712"/>
      <c r="N164" s="2720"/>
      <c r="O164" s="2721"/>
      <c r="P164" s="2677"/>
      <c r="V164" s="158"/>
      <c r="W164" s="101"/>
      <c r="X164" s="52"/>
      <c r="Y164" s="101"/>
      <c r="Z164" s="126"/>
      <c r="AA164" s="101"/>
      <c r="AB164" s="101"/>
      <c r="AC164" s="39"/>
      <c r="AD164" s="406"/>
      <c r="AE164" s="428"/>
      <c r="AF164" s="439"/>
      <c r="AG164" s="661"/>
      <c r="AH164" s="485"/>
      <c r="AI164" s="1184"/>
      <c r="AJ164" s="2027"/>
      <c r="AK164" s="2027"/>
      <c r="AL164" s="743"/>
      <c r="AM164" s="744"/>
      <c r="AN164" s="1982"/>
      <c r="AO164" s="745"/>
      <c r="AP164" s="839"/>
      <c r="AQ164" s="746"/>
      <c r="AR164" s="746"/>
      <c r="AS164" s="747"/>
      <c r="AT164" s="481"/>
      <c r="AU164" s="429"/>
      <c r="AV164" s="432"/>
      <c r="AX164" s="1080"/>
      <c r="AY164" s="2726"/>
      <c r="AZ164" s="2842"/>
      <c r="BA164" s="2844"/>
      <c r="BB164" s="2832"/>
      <c r="BC164" s="2812"/>
      <c r="BD164" s="2806"/>
      <c r="BE164" s="2807"/>
      <c r="BF164" s="2685"/>
      <c r="BG164" s="2696"/>
      <c r="BH164" s="1080"/>
      <c r="BI164" s="2778"/>
      <c r="BJ164" s="2937"/>
      <c r="BK164" s="2921"/>
      <c r="BL164" s="2937"/>
      <c r="BM164" s="2887"/>
      <c r="BN164" s="2899"/>
      <c r="BO164" s="2890"/>
      <c r="BP164" s="2889"/>
      <c r="BQ164" s="2892"/>
      <c r="BR164" s="2808"/>
      <c r="BS164" s="2808"/>
      <c r="BT164" s="2808"/>
      <c r="BU164" s="2808"/>
      <c r="BV164" s="2808"/>
      <c r="BW164" s="2808"/>
      <c r="BX164" s="2808"/>
      <c r="BY164" s="2808"/>
      <c r="BZ164" s="2808"/>
      <c r="CA164" s="2808"/>
      <c r="CB164" s="2808"/>
      <c r="CC164" s="2808"/>
      <c r="CD164" s="2808"/>
      <c r="CE164" s="2808"/>
    </row>
    <row r="165" spans="1:83" ht="20">
      <c r="A165" s="2676"/>
      <c r="B165" s="2787" t="s">
        <v>1876</v>
      </c>
      <c r="C165" s="2676"/>
      <c r="D165" s="2757"/>
      <c r="E165" s="2677"/>
      <c r="F165" s="2726"/>
      <c r="G165" s="2696"/>
      <c r="H165" s="2702"/>
      <c r="I165" s="2691"/>
      <c r="J165" s="2695"/>
      <c r="K165" s="2687"/>
      <c r="L165" s="2685"/>
      <c r="M165" s="2712"/>
      <c r="N165" s="2716"/>
      <c r="O165" s="2717"/>
      <c r="P165" s="2677"/>
      <c r="V165" s="158"/>
      <c r="W165" s="101"/>
      <c r="X165" s="52"/>
      <c r="Y165" s="101"/>
      <c r="Z165" s="126"/>
      <c r="AA165" s="101"/>
      <c r="AB165" s="101"/>
      <c r="AC165" s="39"/>
      <c r="AD165" s="406"/>
      <c r="AE165" s="428"/>
      <c r="AF165" s="439"/>
      <c r="AG165" s="660"/>
      <c r="AH165" s="485"/>
      <c r="AI165" s="630"/>
      <c r="AJ165" s="2028" t="s">
        <v>1821</v>
      </c>
      <c r="AK165" s="2028" t="s">
        <v>431</v>
      </c>
      <c r="AL165" s="713" t="s">
        <v>1822</v>
      </c>
      <c r="AM165" s="712"/>
      <c r="AN165" s="1983" t="e">
        <f ca="1">"Amount in "&amp;val_reportingCurrency</f>
        <v>#NAME?</v>
      </c>
      <c r="AO165" s="713"/>
      <c r="AP165" s="713" t="s">
        <v>1823</v>
      </c>
      <c r="AQ165" s="713"/>
      <c r="AR165" s="713" t="s">
        <v>1816</v>
      </c>
      <c r="AS165" s="741"/>
      <c r="AT165" s="2657"/>
      <c r="AU165" s="2655"/>
      <c r="AV165" s="2658"/>
      <c r="AX165" s="1080"/>
      <c r="AY165" s="2726"/>
      <c r="AZ165" s="2805" t="s">
        <v>1784</v>
      </c>
      <c r="BA165" s="2812" t="s">
        <v>431</v>
      </c>
      <c r="BB165" s="2812" t="s">
        <v>1785</v>
      </c>
      <c r="BC165" s="2813" t="s">
        <v>31</v>
      </c>
      <c r="BD165" s="2814" t="s">
        <v>1786</v>
      </c>
      <c r="BE165" s="2807" t="s">
        <v>268</v>
      </c>
      <c r="BF165" s="2780"/>
      <c r="BG165" s="2781"/>
      <c r="BH165" s="1080"/>
      <c r="BI165" s="2778"/>
      <c r="BJ165" s="2937"/>
      <c r="BK165" s="2921"/>
      <c r="BL165" s="2937"/>
      <c r="BM165" s="2887"/>
      <c r="BN165" s="2899"/>
      <c r="BO165" s="2890"/>
      <c r="BP165" s="2889"/>
      <c r="BQ165" s="2892"/>
      <c r="BR165" s="2808"/>
      <c r="BS165" s="2808"/>
      <c r="BT165" s="2808"/>
      <c r="BU165" s="2808"/>
      <c r="BV165" s="2808"/>
      <c r="BW165" s="2808"/>
      <c r="BX165" s="2808"/>
      <c r="BY165" s="2808"/>
      <c r="BZ165" s="2808"/>
      <c r="CA165" s="2808"/>
      <c r="CB165" s="2808"/>
      <c r="CC165" s="2808"/>
      <c r="CD165" s="2808"/>
      <c r="CE165" s="2808"/>
    </row>
    <row r="166" spans="1:83" ht="24.75" customHeight="1">
      <c r="A166" s="2676"/>
      <c r="B166" s="2670" t="s">
        <v>1879</v>
      </c>
      <c r="C166" s="1677" t="s">
        <v>1824</v>
      </c>
      <c r="D166" s="2756" t="e" cm="1">
        <f t="array" aca="1" ref="D166" ca="1">_xldudf_CX_GET(CX_ENTITY, fx_attrConverter(C166), val_asOfDate)</f>
        <v>#NAME?</v>
      </c>
      <c r="E166" s="2677"/>
      <c r="F166" s="2726"/>
      <c r="G166" s="2690" t="e" cm="1">
        <f t="array" aca="1" ref="G166" ca="1">IF(D166="", "", _xlfn.TEXTSPLIT(D166, "|", "¶", FALSE))</f>
        <v>#NAME?</v>
      </c>
      <c r="H166" s="2784"/>
      <c r="I166" s="2695"/>
      <c r="J166" s="2695"/>
      <c r="K166" s="2785"/>
      <c r="L166" s="2685"/>
      <c r="M166" s="2712"/>
      <c r="N166" s="2718"/>
      <c r="O166" s="2719"/>
      <c r="P166" s="2677"/>
      <c r="V166" s="158"/>
      <c r="W166" s="101"/>
      <c r="X166" s="52"/>
      <c r="Y166" s="101"/>
      <c r="Z166" s="126"/>
      <c r="AA166" s="101"/>
      <c r="AB166" s="101"/>
      <c r="AC166" s="39"/>
      <c r="AD166" s="406"/>
      <c r="AE166" s="428"/>
      <c r="AF166" s="439"/>
      <c r="AG166" s="661"/>
      <c r="AH166" s="485"/>
      <c r="AI166" s="630"/>
      <c r="AJ166" s="2792" t="e">
        <f ca="1">IF(G166="", "", G166)</f>
        <v>#NAME?</v>
      </c>
      <c r="AK166" s="2792" t="str">
        <f>IF(H166="", "", H166)</f>
        <v/>
      </c>
      <c r="AL166" s="2792" t="str">
        <f>IF(J166="", "", J166)</f>
        <v/>
      </c>
      <c r="AM166" s="631"/>
      <c r="AN166" s="1967" t="str">
        <f>IF(K166="", "", _xlfn.NUMBERVALUE(K166)/ IF( $D$8, DebtOverview!fxVal_normal, 1))</f>
        <v/>
      </c>
      <c r="AO166" s="640"/>
      <c r="AP166" s="1401"/>
      <c r="AQ166" s="641"/>
      <c r="AR166" s="1594" t="str">
        <f>IF(I166="", "",_xlfn.NUMBERVALUE(I166))</f>
        <v/>
      </c>
      <c r="AS166" s="642"/>
      <c r="AT166" s="481"/>
      <c r="AU166" s="429"/>
      <c r="AV166" s="432"/>
      <c r="AX166" s="1080"/>
      <c r="AY166" s="2726"/>
      <c r="AZ166" s="2818" t="e" cm="1" vm="10">
        <f t="array" ref="AZ166">_xlfn.LET(
    _xlpm.ent, AJ166:AJ175,
    _xlpm.type, AK166:AK175,
    _xlpm.curr, AL166:AL175,
    _xlpm.amt, AN166:AN175,
    _xlpm.lookthru, AR166:AR175,
    _xlpm.filt, _xlpm.amt&lt;&gt;"",
    _xlpm._ent, _xlfn._xlws.FILTER(_xlpm.ent,_xlpm.filt),
    _xlpm._type, _xlfn._xlws.FILTER(_xlpm.type,_xlpm.filt),
    _xlpm._lookthru, _xlfn._xlws.FILTER(_xlpm.lookthru,_xlpm.filt),
    _xlpm._curr, _xlfn._xlws.FILTER(_xlpm.curr,_xlpm.filt),
    _xlpm._amt, _xlfn._xlws.FILTER(_xlpm.amt,_xlpm.filt),
    _xlpm._rows, ROWS(_xlpm._amt),
    _xlpm._datecol, _xlfn.TAKE(val_asOfDate,1) * _xlfn.SEQUENCE(_xlpm._rows,1,1,0),
    IF(_xlpm._rows=0,
        "No data",
        _xlfn.HSTACK(_xlpm._ent,_xlpm._type,_xlpm._lookthru,_xlpm._curr,_xlpm._amt,_xlpm._datecol)
    )
)</f>
        <v>#VALUE!</v>
      </c>
      <c r="BA166" s="2821"/>
      <c r="BB166" s="2825"/>
      <c r="BC166" s="2825"/>
      <c r="BD166" s="2822"/>
      <c r="BE166" s="2823"/>
      <c r="BF166" s="2685"/>
      <c r="BG166" s="2690"/>
      <c r="BH166" s="1080"/>
      <c r="BI166" s="2778"/>
      <c r="BJ166" s="2937"/>
      <c r="BK166" s="2921"/>
      <c r="BL166" s="2937"/>
      <c r="BM166" s="2887"/>
      <c r="BN166" s="2899"/>
      <c r="BO166" s="2890"/>
      <c r="BP166" s="2889"/>
      <c r="BQ166" s="2892"/>
      <c r="BR166" s="2808"/>
      <c r="BS166" s="2808"/>
      <c r="BT166" s="2808"/>
      <c r="BU166" s="2808"/>
      <c r="BV166" s="2808"/>
      <c r="BW166" s="2808"/>
      <c r="BX166" s="2808"/>
      <c r="BY166" s="2808"/>
      <c r="BZ166" s="2808"/>
      <c r="CA166" s="2808"/>
      <c r="CB166" s="2808"/>
      <c r="CC166" s="2808"/>
      <c r="CD166" s="2808"/>
      <c r="CE166" s="2808"/>
    </row>
    <row r="167" spans="1:83" ht="24.75" customHeight="1">
      <c r="A167" s="2676"/>
      <c r="B167" s="2670" t="s">
        <v>1870</v>
      </c>
      <c r="C167" s="1677" t="s">
        <v>1824</v>
      </c>
      <c r="D167" s="2758" t="str">
        <f>IF(D168, _xlfn.TEXTJOIN("¶", FALSE, _xlfn.BYROW(_xlfn.ANCHORARRAY(AZ166),_xlfn.LAMBDA(_xlpm.row,_xlfn.TEXTJOIN("|",FALSE,_xlpm.row)))),"")</f>
        <v/>
      </c>
      <c r="E167" s="2677"/>
      <c r="F167" s="2726"/>
      <c r="G167" s="2696"/>
      <c r="H167" s="2702"/>
      <c r="I167" s="2695"/>
      <c r="J167" s="2695"/>
      <c r="K167" s="2687"/>
      <c r="L167" s="2685"/>
      <c r="M167" s="2712"/>
      <c r="N167" s="2718"/>
      <c r="O167" s="2719"/>
      <c r="P167" s="2677"/>
      <c r="V167" s="158"/>
      <c r="W167" s="2"/>
      <c r="X167" s="52"/>
      <c r="Y167" s="2"/>
      <c r="Z167" s="539"/>
      <c r="AA167" s="2"/>
      <c r="AB167" s="2"/>
      <c r="AC167" s="39"/>
      <c r="AD167" s="406"/>
      <c r="AE167" s="428"/>
      <c r="AF167" s="439"/>
      <c r="AG167" s="661"/>
      <c r="AH167" s="485"/>
      <c r="AI167" s="630"/>
      <c r="AJ167" s="2792" t="str">
        <f t="shared" ref="AJ167:AK175" si="8">IF(G167="", "", G167)</f>
        <v/>
      </c>
      <c r="AK167" s="2792" t="str">
        <f t="shared" si="8"/>
        <v/>
      </c>
      <c r="AL167" s="2792" t="str">
        <f t="shared" ref="AL167:AL175" si="9">IF(J167="", "", J167)</f>
        <v/>
      </c>
      <c r="AM167" s="631"/>
      <c r="AN167" s="1967" t="str">
        <f>IF(K167="", "", _xlfn.NUMBERVALUE(K167)/ IF( $D$8, DebtOverview!fxVal_normal, 1))</f>
        <v/>
      </c>
      <c r="AO167" s="640"/>
      <c r="AP167" s="1401"/>
      <c r="AQ167" s="641"/>
      <c r="AR167" s="1594" t="str">
        <f t="shared" ref="AR167:AR175" si="10">IF(I167="", "",_xlfn.NUMBERVALUE(I167))</f>
        <v/>
      </c>
      <c r="AS167" s="642"/>
      <c r="AT167" s="481"/>
      <c r="AU167" s="429"/>
      <c r="AV167" s="432"/>
      <c r="AX167" s="1080"/>
      <c r="AY167" s="2726"/>
      <c r="AZ167" s="2839"/>
      <c r="BA167" s="2845"/>
      <c r="BB167" s="2825"/>
      <c r="BC167" s="2825"/>
      <c r="BD167" s="2822"/>
      <c r="BE167" s="2823"/>
      <c r="BF167" s="2685"/>
      <c r="BG167" s="2690"/>
      <c r="BH167" s="1080"/>
      <c r="BI167" s="2778"/>
      <c r="BJ167" s="2937"/>
      <c r="BK167" s="2921"/>
      <c r="BL167" s="2937"/>
      <c r="BM167" s="2887"/>
      <c r="BN167" s="2899"/>
      <c r="BO167" s="2890"/>
      <c r="BP167" s="2889"/>
      <c r="BQ167" s="2892"/>
      <c r="BR167" s="2808"/>
      <c r="BS167" s="2808"/>
      <c r="BT167" s="2808"/>
      <c r="BU167" s="2808"/>
      <c r="BV167" s="2808"/>
      <c r="BW167" s="2808"/>
      <c r="BX167" s="2808"/>
      <c r="BY167" s="2808"/>
      <c r="BZ167" s="2808"/>
      <c r="CA167" s="2808"/>
      <c r="CB167" s="2808"/>
      <c r="CC167" s="2808"/>
      <c r="CD167" s="2808"/>
      <c r="CE167" s="2808"/>
    </row>
    <row r="168" spans="1:83" ht="24.75" customHeight="1">
      <c r="A168" s="2676"/>
      <c r="B168" s="2670" t="s">
        <v>1864</v>
      </c>
      <c r="C168" s="1677" t="s">
        <v>1824</v>
      </c>
      <c r="D168" s="2755" t="b" cm="1">
        <f t="array" ref="D168">IF(ISERROR(AZ166),FALSE,OR(AZ166:BE166&lt;&gt;""))</f>
        <v>0</v>
      </c>
      <c r="E168" s="2677"/>
      <c r="F168" s="2726"/>
      <c r="G168" s="2696"/>
      <c r="H168" s="2702"/>
      <c r="I168" s="2695"/>
      <c r="J168" s="2695"/>
      <c r="K168" s="2687"/>
      <c r="L168" s="2685"/>
      <c r="M168" s="2712"/>
      <c r="N168" s="2718"/>
      <c r="O168" s="2719"/>
      <c r="P168" s="2677"/>
      <c r="V168" s="158"/>
      <c r="W168" s="2"/>
      <c r="X168" s="52"/>
      <c r="Y168" s="2"/>
      <c r="Z168" s="539"/>
      <c r="AA168" s="2"/>
      <c r="AB168" s="2"/>
      <c r="AC168" s="39"/>
      <c r="AD168" s="406"/>
      <c r="AE168" s="428"/>
      <c r="AF168" s="439"/>
      <c r="AG168" s="661"/>
      <c r="AH168" s="485"/>
      <c r="AI168" s="630"/>
      <c r="AJ168" s="2792" t="str">
        <f t="shared" si="8"/>
        <v/>
      </c>
      <c r="AK168" s="2792" t="str">
        <f t="shared" si="8"/>
        <v/>
      </c>
      <c r="AL168" s="2792" t="str">
        <f t="shared" si="9"/>
        <v/>
      </c>
      <c r="AM168" s="631"/>
      <c r="AN168" s="1967" t="str">
        <f>IF(K168="", "", _xlfn.NUMBERVALUE(K168)/ IF( $D$8, DebtOverview!fxVal_normal, 1))</f>
        <v/>
      </c>
      <c r="AO168" s="640"/>
      <c r="AP168" s="1401"/>
      <c r="AQ168" s="641"/>
      <c r="AR168" s="1594" t="str">
        <f t="shared" si="10"/>
        <v/>
      </c>
      <c r="AS168" s="642"/>
      <c r="AT168" s="481" t="str" cm="1">
        <f t="array" ref="AT168">IF(AL168="", "", AL168:AL168&amp;" / "&amp; val_reportingCurrency)</f>
        <v/>
      </c>
      <c r="AU168" s="429"/>
      <c r="AV168" s="432"/>
      <c r="AX168" s="1080"/>
      <c r="AY168" s="2726"/>
      <c r="AZ168" s="2839"/>
      <c r="BA168" s="2845"/>
      <c r="BB168" s="2825"/>
      <c r="BC168" s="2825"/>
      <c r="BD168" s="2822"/>
      <c r="BE168" s="2823"/>
      <c r="BF168" s="2685"/>
      <c r="BG168" s="2696"/>
      <c r="BH168" s="1080"/>
      <c r="BI168" s="2778"/>
      <c r="BJ168" s="2937"/>
      <c r="BK168" s="2921"/>
      <c r="BL168" s="2937"/>
      <c r="BM168" s="2887"/>
      <c r="BN168" s="2899"/>
      <c r="BO168" s="2890"/>
      <c r="BP168" s="2889"/>
      <c r="BQ168" s="2892"/>
      <c r="BR168" s="2808"/>
      <c r="BS168" s="2808"/>
      <c r="BT168" s="2808"/>
      <c r="BU168" s="2808"/>
      <c r="BV168" s="2808"/>
      <c r="BW168" s="2808"/>
      <c r="BX168" s="2808"/>
      <c r="BY168" s="2808"/>
      <c r="BZ168" s="2808"/>
      <c r="CA168" s="2808"/>
      <c r="CB168" s="2808"/>
      <c r="CC168" s="2808"/>
      <c r="CD168" s="2808"/>
      <c r="CE168" s="2808"/>
    </row>
    <row r="169" spans="1:83" ht="24.75" customHeight="1">
      <c r="A169" s="2676"/>
      <c r="B169" s="2670" t="s">
        <v>1867</v>
      </c>
      <c r="C169" s="1677" t="s">
        <v>1824</v>
      </c>
      <c r="D169" s="2755" t="str" cm="1">
        <f t="array" ref="D169">IF(D168, _xldudf_CX_PUSH(D167, CX_ENTITY, fx_attrConverter(C166), val_asOfDate), "No Push")</f>
        <v>No Push</v>
      </c>
      <c r="E169" s="2677"/>
      <c r="F169" s="2726"/>
      <c r="G169" s="2696"/>
      <c r="H169" s="2702"/>
      <c r="I169" s="2695"/>
      <c r="J169" s="2695"/>
      <c r="K169" s="2687"/>
      <c r="L169" s="2685"/>
      <c r="M169" s="2712"/>
      <c r="N169" s="2718"/>
      <c r="O169" s="2719"/>
      <c r="P169" s="2677"/>
      <c r="V169" s="158"/>
      <c r="W169" s="2"/>
      <c r="X169" s="52"/>
      <c r="Y169" s="2"/>
      <c r="Z169" s="539"/>
      <c r="AA169" s="2"/>
      <c r="AB169" s="2"/>
      <c r="AC169" s="39"/>
      <c r="AD169" s="406"/>
      <c r="AE169" s="428"/>
      <c r="AF169" s="439"/>
      <c r="AG169" s="661"/>
      <c r="AH169" s="485"/>
      <c r="AI169" s="630"/>
      <c r="AJ169" s="2792" t="str">
        <f t="shared" si="8"/>
        <v/>
      </c>
      <c r="AK169" s="2792" t="str">
        <f t="shared" si="8"/>
        <v/>
      </c>
      <c r="AL169" s="2792" t="str">
        <f t="shared" si="9"/>
        <v/>
      </c>
      <c r="AM169" s="631"/>
      <c r="AN169" s="1967" t="str">
        <f>IF(K169="", "", _xlfn.NUMBERVALUE(K169)/ IF( $D$8, DebtOverview!fxVal_normal, 1))</f>
        <v/>
      </c>
      <c r="AO169" s="640"/>
      <c r="AP169" s="1401"/>
      <c r="AQ169" s="641"/>
      <c r="AR169" s="1594" t="str">
        <f t="shared" si="10"/>
        <v/>
      </c>
      <c r="AS169" s="642"/>
      <c r="AT169" s="481" t="str" cm="1">
        <f t="array" ref="AT169">IF(AL169="", "", AL169:AL169&amp;" / "&amp; val_reportingCurrency)</f>
        <v/>
      </c>
      <c r="AU169" s="429"/>
      <c r="AV169" s="432"/>
      <c r="AX169" s="1080"/>
      <c r="AY169" s="2726"/>
      <c r="AZ169" s="2839"/>
      <c r="BA169" s="2845"/>
      <c r="BB169" s="2825"/>
      <c r="BC169" s="2825"/>
      <c r="BD169" s="2822"/>
      <c r="BE169" s="2823"/>
      <c r="BF169" s="2685"/>
      <c r="BG169" s="2696"/>
      <c r="BH169" s="1080"/>
      <c r="BI169" s="2778"/>
      <c r="BJ169" s="2937"/>
      <c r="BK169" s="2921"/>
      <c r="BL169" s="2937"/>
      <c r="BM169" s="2878"/>
      <c r="BN169" s="2901"/>
      <c r="BO169" s="2812"/>
      <c r="BP169" s="2873"/>
      <c r="BQ169" s="2807"/>
      <c r="BR169" s="2808"/>
      <c r="BS169" s="2808"/>
      <c r="BT169" s="2808"/>
      <c r="BU169" s="2808"/>
      <c r="BV169" s="2808"/>
      <c r="BW169" s="2808"/>
      <c r="BX169" s="2808"/>
      <c r="BY169" s="2808"/>
      <c r="BZ169" s="2808"/>
      <c r="CA169" s="2808"/>
      <c r="CB169" s="2808"/>
      <c r="CC169" s="2808"/>
      <c r="CD169" s="2808"/>
      <c r="CE169" s="2808"/>
    </row>
    <row r="170" spans="1:83" ht="24.75" customHeight="1">
      <c r="A170" s="2676"/>
      <c r="B170" s="2670" t="s">
        <v>1867</v>
      </c>
      <c r="C170" s="1677" t="s">
        <v>1824</v>
      </c>
      <c r="D170" s="2755" t="str" cm="1">
        <f t="array" ref="D170">IF(D168, _xldudf_CX_PUSH(D167, CX_ENTITY, fx_attrConverter(C166), EOMONTH(val_asOfDate,3)), "No Push")</f>
        <v>No Push</v>
      </c>
      <c r="E170" s="2677"/>
      <c r="F170" s="2726"/>
      <c r="G170" s="2696"/>
      <c r="H170" s="2702"/>
      <c r="I170" s="2695"/>
      <c r="J170" s="2695"/>
      <c r="K170" s="2687"/>
      <c r="L170" s="2685"/>
      <c r="M170" s="2712"/>
      <c r="N170" s="2718"/>
      <c r="O170" s="2719"/>
      <c r="P170" s="2677"/>
      <c r="V170" s="158"/>
      <c r="W170" s="2"/>
      <c r="X170" s="52"/>
      <c r="Y170" s="2"/>
      <c r="Z170" s="539"/>
      <c r="AA170" s="2"/>
      <c r="AB170" s="2"/>
      <c r="AC170" s="39"/>
      <c r="AD170" s="406"/>
      <c r="AE170" s="428"/>
      <c r="AF170" s="439"/>
      <c r="AG170" s="661"/>
      <c r="AH170" s="485"/>
      <c r="AI170" s="630"/>
      <c r="AJ170" s="2792" t="str">
        <f t="shared" si="8"/>
        <v/>
      </c>
      <c r="AK170" s="2792" t="str">
        <f t="shared" si="8"/>
        <v/>
      </c>
      <c r="AL170" s="2792" t="str">
        <f t="shared" si="9"/>
        <v/>
      </c>
      <c r="AM170" s="631"/>
      <c r="AN170" s="1967" t="str">
        <f>IF(K170="", "", _xlfn.NUMBERVALUE(K170)/ IF( $D$8, DebtOverview!fxVal_normal, 1))</f>
        <v/>
      </c>
      <c r="AO170" s="640"/>
      <c r="AP170" s="1401"/>
      <c r="AQ170" s="641"/>
      <c r="AR170" s="1594" t="str">
        <f t="shared" si="10"/>
        <v/>
      </c>
      <c r="AS170" s="642"/>
      <c r="AT170" s="481" t="str" cm="1">
        <f t="array" ref="AT170">IF(AL170="", "", AL170:AL170&amp;" / "&amp; val_reportingCurrency)</f>
        <v/>
      </c>
      <c r="AU170" s="429"/>
      <c r="AV170" s="432"/>
      <c r="AX170" s="1080"/>
      <c r="AY170" s="2726"/>
      <c r="AZ170" s="2839"/>
      <c r="BA170" s="2845"/>
      <c r="BB170" s="2825"/>
      <c r="BC170" s="2825"/>
      <c r="BD170" s="2822"/>
      <c r="BE170" s="2823"/>
      <c r="BF170" s="2685"/>
      <c r="BG170" s="2696"/>
      <c r="BH170" s="1080"/>
      <c r="BI170" s="2778"/>
      <c r="BJ170" s="2937"/>
      <c r="BK170" s="2921"/>
      <c r="BL170" s="2937"/>
      <c r="BM170" s="2878"/>
      <c r="BN170" s="2901"/>
      <c r="BO170" s="2812"/>
      <c r="BP170" s="2873"/>
      <c r="BQ170" s="2807"/>
      <c r="BR170" s="2808"/>
      <c r="BS170" s="2808"/>
      <c r="BT170" s="2808"/>
      <c r="BU170" s="2808"/>
      <c r="BV170" s="2808"/>
      <c r="BW170" s="2808"/>
      <c r="BX170" s="2808"/>
      <c r="BY170" s="2808"/>
      <c r="BZ170" s="2808"/>
      <c r="CA170" s="2808"/>
      <c r="CB170" s="2808"/>
      <c r="CC170" s="2808"/>
      <c r="CD170" s="2808"/>
      <c r="CE170" s="2808"/>
    </row>
    <row r="171" spans="1:83" ht="24.75" customHeight="1">
      <c r="A171" s="2676"/>
      <c r="B171" s="2670" t="s">
        <v>1867</v>
      </c>
      <c r="C171" s="1677" t="s">
        <v>1824</v>
      </c>
      <c r="D171" s="2755" t="str" cm="1">
        <f t="array" ref="D171">IF(D168, _xldudf_CX_PUSH(D167, CX_ENTITY, fx_attrConverter(C166), EOMONTH(val_asOfDate,2)), "No Push")</f>
        <v>No Push</v>
      </c>
      <c r="E171" s="2677"/>
      <c r="F171" s="2726"/>
      <c r="G171" s="2696"/>
      <c r="H171" s="2702"/>
      <c r="I171" s="2695"/>
      <c r="J171" s="2695"/>
      <c r="K171" s="2687"/>
      <c r="L171" s="2685"/>
      <c r="M171" s="2712"/>
      <c r="N171" s="2718"/>
      <c r="O171" s="2719"/>
      <c r="P171" s="2677"/>
      <c r="V171" s="158"/>
      <c r="W171" s="2"/>
      <c r="X171" s="52"/>
      <c r="Y171" s="2"/>
      <c r="Z171" s="539"/>
      <c r="AA171" s="2"/>
      <c r="AB171" s="2"/>
      <c r="AC171" s="39"/>
      <c r="AD171" s="406"/>
      <c r="AE171" s="428"/>
      <c r="AF171" s="439"/>
      <c r="AG171" s="661"/>
      <c r="AH171" s="485"/>
      <c r="AI171" s="630"/>
      <c r="AJ171" s="2792" t="str">
        <f t="shared" si="8"/>
        <v/>
      </c>
      <c r="AK171" s="2792" t="str">
        <f t="shared" si="8"/>
        <v/>
      </c>
      <c r="AL171" s="2792" t="str">
        <f t="shared" si="9"/>
        <v/>
      </c>
      <c r="AM171" s="631"/>
      <c r="AN171" s="1967" t="str">
        <f>IF(K171="", "", _xlfn.NUMBERVALUE(K171)/ IF( $D$8, DebtOverview!fxVal_normal, 1))</f>
        <v/>
      </c>
      <c r="AO171" s="640"/>
      <c r="AP171" s="1401"/>
      <c r="AQ171" s="641"/>
      <c r="AR171" s="1594" t="str">
        <f t="shared" si="10"/>
        <v/>
      </c>
      <c r="AS171" s="642"/>
      <c r="AT171" s="481" t="str" cm="1">
        <f t="array" ref="AT171">IF(AL171="", "", AL171:AL171&amp;" / "&amp; val_reportingCurrency)</f>
        <v/>
      </c>
      <c r="AU171" s="429"/>
      <c r="AV171" s="432"/>
      <c r="AX171" s="1080"/>
      <c r="AY171" s="2726"/>
      <c r="AZ171" s="2839"/>
      <c r="BA171" s="2845"/>
      <c r="BB171" s="2825"/>
      <c r="BC171" s="2825"/>
      <c r="BD171" s="2822"/>
      <c r="BE171" s="2823"/>
      <c r="BF171" s="2685"/>
      <c r="BG171" s="2696"/>
      <c r="BH171" s="1080"/>
      <c r="BI171" s="2778"/>
      <c r="BJ171" s="2937"/>
      <c r="BK171" s="2921"/>
      <c r="BL171" s="2937"/>
      <c r="BM171" s="2878"/>
      <c r="BN171" s="2901"/>
      <c r="BO171" s="2812"/>
      <c r="BP171" s="2873"/>
      <c r="BQ171" s="2807"/>
      <c r="BR171" s="2808"/>
      <c r="BS171" s="2808"/>
      <c r="BT171" s="2808"/>
      <c r="BU171" s="2808"/>
      <c r="BV171" s="2808"/>
      <c r="BW171" s="2808"/>
      <c r="BX171" s="2808"/>
      <c r="BY171" s="2808"/>
      <c r="BZ171" s="2808"/>
      <c r="CA171" s="2808"/>
      <c r="CB171" s="2808"/>
      <c r="CC171" s="2808"/>
      <c r="CD171" s="2808"/>
      <c r="CE171" s="2808"/>
    </row>
    <row r="172" spans="1:83" ht="24.75" customHeight="1">
      <c r="A172" s="2676"/>
      <c r="B172" s="2670" t="s">
        <v>1867</v>
      </c>
      <c r="C172" s="1677" t="s">
        <v>1824</v>
      </c>
      <c r="D172" s="2755" t="str" cm="1">
        <f t="array" ref="D172">IF(D168, _xldudf_CX_PUSH(D167, CX_ENTITY, fx_attrConverter(C166), EOMONTH(val_asOfDate,13)), "No Push")</f>
        <v>No Push</v>
      </c>
      <c r="E172" s="2677"/>
      <c r="F172" s="2726"/>
      <c r="G172" s="2696"/>
      <c r="H172" s="2702"/>
      <c r="I172" s="2695"/>
      <c r="J172" s="2695"/>
      <c r="K172" s="2687"/>
      <c r="L172" s="2685"/>
      <c r="M172" s="2712"/>
      <c r="N172" s="2718"/>
      <c r="O172" s="2719"/>
      <c r="P172" s="2677"/>
      <c r="V172" s="158"/>
      <c r="W172" s="2"/>
      <c r="X172" s="52"/>
      <c r="Y172" s="2"/>
      <c r="Z172" s="539"/>
      <c r="AA172" s="2"/>
      <c r="AB172" s="2"/>
      <c r="AC172" s="39"/>
      <c r="AD172" s="406"/>
      <c r="AE172" s="428"/>
      <c r="AF172" s="439"/>
      <c r="AG172" s="661"/>
      <c r="AH172" s="485"/>
      <c r="AI172" s="630"/>
      <c r="AJ172" s="2792" t="str">
        <f t="shared" si="8"/>
        <v/>
      </c>
      <c r="AK172" s="2792" t="str">
        <f t="shared" si="8"/>
        <v/>
      </c>
      <c r="AL172" s="2792" t="str">
        <f t="shared" si="9"/>
        <v/>
      </c>
      <c r="AM172" s="631"/>
      <c r="AN172" s="1967" t="str">
        <f>IF(K172="", "", _xlfn.NUMBERVALUE(K172)/ IF( $D$8, DebtOverview!fxVal_normal, 1))</f>
        <v/>
      </c>
      <c r="AO172" s="640"/>
      <c r="AP172" s="1401"/>
      <c r="AQ172" s="641"/>
      <c r="AR172" s="1594" t="str">
        <f t="shared" si="10"/>
        <v/>
      </c>
      <c r="AS172" s="642"/>
      <c r="AT172" s="481" t="str" cm="1">
        <f t="array" ref="AT172">IF(AL172="", "", AL172:AL172&amp;" / "&amp; val_reportingCurrency)</f>
        <v/>
      </c>
      <c r="AU172" s="429"/>
      <c r="AV172" s="432"/>
      <c r="AX172" s="1080"/>
      <c r="AY172" s="2726"/>
      <c r="AZ172" s="2839"/>
      <c r="BA172" s="2845"/>
      <c r="BB172" s="2825"/>
      <c r="BC172" s="2825"/>
      <c r="BD172" s="2822"/>
      <c r="BE172" s="2823"/>
      <c r="BF172" s="2685"/>
      <c r="BG172" s="2696"/>
      <c r="BH172" s="1080"/>
      <c r="BI172" s="2778"/>
      <c r="BJ172" s="2937"/>
      <c r="BK172" s="2921"/>
      <c r="BL172" s="2937"/>
      <c r="BM172" s="2878"/>
      <c r="BN172" s="2901"/>
      <c r="BO172" s="2812"/>
      <c r="BP172" s="2873"/>
      <c r="BQ172" s="2807"/>
      <c r="BR172" s="2808"/>
      <c r="BS172" s="2808"/>
      <c r="BT172" s="2808"/>
      <c r="BU172" s="2808"/>
      <c r="BV172" s="2808"/>
      <c r="BW172" s="2808"/>
      <c r="BX172" s="2808"/>
      <c r="BY172" s="2808"/>
      <c r="BZ172" s="2808"/>
      <c r="CA172" s="2808"/>
      <c r="CB172" s="2808"/>
      <c r="CC172" s="2808"/>
      <c r="CD172" s="2808"/>
      <c r="CE172" s="2808"/>
    </row>
    <row r="173" spans="1:83" ht="24.75" customHeight="1">
      <c r="A173" s="2676"/>
      <c r="B173" s="2673"/>
      <c r="C173" s="1920"/>
      <c r="D173" s="2757"/>
      <c r="E173" s="2677"/>
      <c r="F173" s="2726"/>
      <c r="G173" s="2696"/>
      <c r="H173" s="2702"/>
      <c r="I173" s="2695"/>
      <c r="J173" s="2695"/>
      <c r="K173" s="2687"/>
      <c r="L173" s="2685"/>
      <c r="M173" s="2712"/>
      <c r="N173" s="2718"/>
      <c r="O173" s="2719"/>
      <c r="P173" s="2677"/>
      <c r="V173" s="158"/>
      <c r="W173" s="2"/>
      <c r="X173" s="52"/>
      <c r="Y173" s="2"/>
      <c r="Z173" s="539"/>
      <c r="AA173" s="2"/>
      <c r="AB173" s="2"/>
      <c r="AC173" s="39"/>
      <c r="AD173" s="406"/>
      <c r="AE173" s="428"/>
      <c r="AF173" s="439"/>
      <c r="AG173" s="661"/>
      <c r="AH173" s="485"/>
      <c r="AI173" s="630"/>
      <c r="AJ173" s="2792" t="str">
        <f t="shared" si="8"/>
        <v/>
      </c>
      <c r="AK173" s="2792" t="str">
        <f t="shared" si="8"/>
        <v/>
      </c>
      <c r="AL173" s="2792" t="str">
        <f t="shared" si="9"/>
        <v/>
      </c>
      <c r="AM173" s="631"/>
      <c r="AN173" s="1967" t="str">
        <f>IF(K173="", "", _xlfn.NUMBERVALUE(K173)/ IF( $D$8, DebtOverview!fxVal_normal, 1))</f>
        <v/>
      </c>
      <c r="AO173" s="640"/>
      <c r="AP173" s="1401"/>
      <c r="AQ173" s="641"/>
      <c r="AR173" s="1594" t="str">
        <f t="shared" si="10"/>
        <v/>
      </c>
      <c r="AS173" s="642"/>
      <c r="AT173" s="481" t="str" cm="1">
        <f t="array" ref="AT173">IF(AL173="", "", AL173:AL173&amp;" / "&amp; val_reportingCurrency)</f>
        <v/>
      </c>
      <c r="AU173" s="429"/>
      <c r="AV173" s="432"/>
      <c r="AX173" s="1080"/>
      <c r="AY173" s="2726"/>
      <c r="AZ173" s="2839"/>
      <c r="BA173" s="2845"/>
      <c r="BB173" s="2825"/>
      <c r="BC173" s="2825"/>
      <c r="BD173" s="2822"/>
      <c r="BE173" s="2823"/>
      <c r="BF173" s="2685"/>
      <c r="BG173" s="2696"/>
      <c r="BH173" s="1080"/>
      <c r="BI173" s="2778"/>
      <c r="BJ173" s="2937"/>
      <c r="BK173" s="2921"/>
      <c r="BL173" s="2937"/>
      <c r="BM173" s="2878"/>
      <c r="BN173" s="2901"/>
      <c r="BO173" s="2812"/>
      <c r="BP173" s="2873"/>
      <c r="BQ173" s="2807"/>
      <c r="BR173" s="2808"/>
      <c r="BS173" s="2808"/>
      <c r="BT173" s="2808"/>
      <c r="BU173" s="2808"/>
      <c r="BV173" s="2808"/>
      <c r="BW173" s="2808"/>
      <c r="BX173" s="2808"/>
      <c r="BY173" s="2808"/>
      <c r="BZ173" s="2808"/>
      <c r="CA173" s="2808"/>
      <c r="CB173" s="2808"/>
      <c r="CC173" s="2808"/>
      <c r="CD173" s="2808"/>
      <c r="CE173" s="2808"/>
    </row>
    <row r="174" spans="1:83" ht="24.75" customHeight="1">
      <c r="A174" s="2676"/>
      <c r="B174" s="2673"/>
      <c r="C174" s="1920"/>
      <c r="D174" s="2757"/>
      <c r="E174" s="2677"/>
      <c r="F174" s="2726"/>
      <c r="G174" s="2696"/>
      <c r="H174" s="2702"/>
      <c r="I174" s="2695"/>
      <c r="J174" s="2695"/>
      <c r="K174" s="2687"/>
      <c r="L174" s="2685"/>
      <c r="M174" s="2712"/>
      <c r="N174" s="2718"/>
      <c r="O174" s="2719"/>
      <c r="P174" s="2677"/>
      <c r="V174" s="158"/>
      <c r="W174" s="2"/>
      <c r="X174" s="52"/>
      <c r="Y174" s="2"/>
      <c r="Z174" s="539"/>
      <c r="AA174" s="2"/>
      <c r="AB174" s="2"/>
      <c r="AC174" s="39"/>
      <c r="AD174" s="406"/>
      <c r="AE174" s="428"/>
      <c r="AF174" s="439"/>
      <c r="AG174" s="661"/>
      <c r="AH174" s="485"/>
      <c r="AI174" s="630"/>
      <c r="AJ174" s="2792" t="str">
        <f t="shared" si="8"/>
        <v/>
      </c>
      <c r="AK174" s="2792" t="str">
        <f t="shared" si="8"/>
        <v/>
      </c>
      <c r="AL174" s="2792" t="str">
        <f t="shared" si="9"/>
        <v/>
      </c>
      <c r="AM174" s="631"/>
      <c r="AN174" s="1967" t="str">
        <f>IF(K174="", "", _xlfn.NUMBERVALUE(K174)/ IF( $D$8, DebtOverview!fxVal_normal, 1))</f>
        <v/>
      </c>
      <c r="AO174" s="640"/>
      <c r="AP174" s="1401"/>
      <c r="AQ174" s="641"/>
      <c r="AR174" s="1594" t="str">
        <f t="shared" si="10"/>
        <v/>
      </c>
      <c r="AS174" s="642"/>
      <c r="AT174" s="481" t="str" cm="1">
        <f t="array" ref="AT174">IF(AL174="", "", AL174:AL174&amp;" / "&amp; val_reportingCurrency)</f>
        <v/>
      </c>
      <c r="AU174" s="429"/>
      <c r="AV174" s="432"/>
      <c r="AX174" s="1080"/>
      <c r="AY174" s="2726"/>
      <c r="AZ174" s="2839"/>
      <c r="BA174" s="2845"/>
      <c r="BB174" s="2825"/>
      <c r="BC174" s="2825"/>
      <c r="BD174" s="2822"/>
      <c r="BE174" s="2823"/>
      <c r="BF174" s="2685"/>
      <c r="BG174" s="2696"/>
      <c r="BH174" s="1080"/>
      <c r="BI174" s="2778"/>
      <c r="BJ174" s="2937"/>
      <c r="BK174" s="2921"/>
      <c r="BL174" s="2937"/>
      <c r="BM174" s="2878"/>
      <c r="BN174" s="2901"/>
      <c r="BO174" s="2812"/>
      <c r="BP174" s="2873"/>
      <c r="BQ174" s="2807"/>
      <c r="BR174" s="2808"/>
      <c r="BS174" s="2808"/>
      <c r="BT174" s="2808"/>
      <c r="BU174" s="2808"/>
      <c r="BV174" s="2808"/>
      <c r="BW174" s="2808"/>
      <c r="BX174" s="2808"/>
      <c r="BY174" s="2808"/>
      <c r="BZ174" s="2808"/>
      <c r="CA174" s="2808"/>
      <c r="CB174" s="2808"/>
      <c r="CC174" s="2808"/>
      <c r="CD174" s="2808"/>
      <c r="CE174" s="2808"/>
    </row>
    <row r="175" spans="1:83" ht="24.75" customHeight="1">
      <c r="A175" s="2676"/>
      <c r="B175" s="2673"/>
      <c r="C175" s="1920"/>
      <c r="D175" s="2757"/>
      <c r="E175" s="2677"/>
      <c r="F175" s="2726"/>
      <c r="G175" s="2696"/>
      <c r="H175" s="2702"/>
      <c r="I175" s="2695"/>
      <c r="J175" s="2695"/>
      <c r="K175" s="2687"/>
      <c r="L175" s="2685"/>
      <c r="M175" s="2712"/>
      <c r="N175" s="2718"/>
      <c r="O175" s="2719"/>
      <c r="P175" s="2677"/>
      <c r="V175" s="158"/>
      <c r="W175" s="2"/>
      <c r="X175" s="52"/>
      <c r="Y175" s="2"/>
      <c r="Z175" s="539"/>
      <c r="AA175" s="2"/>
      <c r="AB175" s="2"/>
      <c r="AC175" s="39"/>
      <c r="AD175" s="406"/>
      <c r="AE175" s="428"/>
      <c r="AF175" s="439"/>
      <c r="AG175" s="661"/>
      <c r="AH175" s="485"/>
      <c r="AI175" s="630"/>
      <c r="AJ175" s="2792" t="str">
        <f t="shared" si="8"/>
        <v/>
      </c>
      <c r="AK175" s="2792" t="str">
        <f t="shared" si="8"/>
        <v/>
      </c>
      <c r="AL175" s="2792" t="str">
        <f t="shared" si="9"/>
        <v/>
      </c>
      <c r="AM175" s="631"/>
      <c r="AN175" s="1967" t="str">
        <f>IF(K175="", "", _xlfn.NUMBERVALUE(K175)/ IF( $D$8, DebtOverview!fxVal_normal, 1))</f>
        <v/>
      </c>
      <c r="AO175" s="640"/>
      <c r="AP175" s="1402"/>
      <c r="AQ175" s="641"/>
      <c r="AR175" s="1594" t="str">
        <f t="shared" si="10"/>
        <v/>
      </c>
      <c r="AS175" s="642"/>
      <c r="AT175" s="481" t="str" cm="1">
        <f t="array" ref="AT175">IF(AL175="", "", AL175:AL175&amp;" / "&amp; val_reportingCurrency)</f>
        <v/>
      </c>
      <c r="AU175" s="429"/>
      <c r="AV175" s="432"/>
      <c r="AX175" s="1080"/>
      <c r="AY175" s="2726"/>
      <c r="AZ175" s="2839"/>
      <c r="BA175" s="2845"/>
      <c r="BB175" s="2825"/>
      <c r="BC175" s="2825"/>
      <c r="BD175" s="2822"/>
      <c r="BE175" s="2823"/>
      <c r="BF175" s="2685"/>
      <c r="BG175" s="2696"/>
      <c r="BH175" s="1080"/>
      <c r="BI175" s="2778"/>
      <c r="BJ175" s="2937"/>
      <c r="BK175" s="2921"/>
      <c r="BL175" s="2937"/>
      <c r="BM175" s="2878"/>
      <c r="BN175" s="2901"/>
      <c r="BO175" s="2812"/>
      <c r="BP175" s="2873"/>
      <c r="BQ175" s="2807"/>
      <c r="BR175" s="2808"/>
      <c r="BS175" s="2808"/>
      <c r="BT175" s="2808"/>
      <c r="BU175" s="2808"/>
      <c r="BV175" s="2808"/>
      <c r="BW175" s="2808"/>
      <c r="BX175" s="2808"/>
      <c r="BY175" s="2808"/>
      <c r="BZ175" s="2808"/>
      <c r="CA175" s="2808"/>
      <c r="CB175" s="2808"/>
      <c r="CC175" s="2808"/>
      <c r="CD175" s="2808"/>
      <c r="CE175" s="2808"/>
    </row>
    <row r="176" spans="1:83" ht="24.5">
      <c r="A176" s="2676"/>
      <c r="B176" s="2670"/>
      <c r="C176" s="1913"/>
      <c r="D176" s="2752"/>
      <c r="E176" s="2677"/>
      <c r="F176" s="2726"/>
      <c r="G176" s="2689"/>
      <c r="H176" s="2689"/>
      <c r="I176" s="2691"/>
      <c r="J176" s="2695"/>
      <c r="K176" s="2687"/>
      <c r="L176" s="2685"/>
      <c r="M176" s="2712"/>
      <c r="N176" s="2718"/>
      <c r="O176" s="2719"/>
      <c r="P176" s="2677"/>
      <c r="V176" s="158"/>
      <c r="W176" s="2"/>
      <c r="X176" s="52"/>
      <c r="Y176" s="2"/>
      <c r="Z176" s="539"/>
      <c r="AA176" s="2"/>
      <c r="AB176" s="2"/>
      <c r="AC176" s="39"/>
      <c r="AD176" s="406"/>
      <c r="AE176" s="428"/>
      <c r="AF176" s="439"/>
      <c r="AG176" s="661"/>
      <c r="AH176" s="485"/>
      <c r="AI176" s="630"/>
      <c r="AJ176" s="2022"/>
      <c r="AK176" s="2022"/>
      <c r="AL176" s="2801" t="s">
        <v>551</v>
      </c>
      <c r="AM176" s="1173"/>
      <c r="AN176" s="2802" t="e">
        <f ca="1">AN165</f>
        <v>#NAME?</v>
      </c>
      <c r="AO176" s="1173"/>
      <c r="AP176" s="640"/>
      <c r="AQ176" s="1175"/>
      <c r="AR176" s="2796"/>
      <c r="AS176" s="642"/>
      <c r="AT176" s="481"/>
      <c r="AU176" s="429"/>
      <c r="AV176" s="432"/>
      <c r="AX176" s="1080"/>
      <c r="AY176" s="2726"/>
      <c r="AZ176" s="2817"/>
      <c r="BA176" s="2817"/>
      <c r="BB176" s="2832"/>
      <c r="BC176" s="2812"/>
      <c r="BD176" s="2806"/>
      <c r="BE176" s="2807"/>
      <c r="BF176" s="2685"/>
      <c r="BG176" s="2689"/>
      <c r="BH176" s="1080"/>
      <c r="BI176" s="2778"/>
      <c r="BJ176" s="2937"/>
      <c r="BK176" s="2921"/>
      <c r="BL176" s="2937"/>
      <c r="BM176" s="2878"/>
      <c r="BN176" s="2901"/>
      <c r="BO176" s="2812"/>
      <c r="BP176" s="2873"/>
      <c r="BQ176" s="2807"/>
      <c r="BR176" s="2808"/>
      <c r="BS176" s="2808"/>
      <c r="BT176" s="2808"/>
      <c r="BU176" s="2808"/>
      <c r="BV176" s="2808"/>
      <c r="BW176" s="2808"/>
      <c r="BX176" s="2808"/>
      <c r="BY176" s="2808"/>
      <c r="BZ176" s="2808"/>
      <c r="CA176" s="2808"/>
      <c r="CB176" s="2808"/>
      <c r="CC176" s="2808"/>
      <c r="CD176" s="2808"/>
      <c r="CE176" s="2808"/>
    </row>
    <row r="177" spans="1:83" ht="24.5">
      <c r="A177" s="2676"/>
      <c r="B177" s="2670"/>
      <c r="C177" s="1913"/>
      <c r="D177" s="2752"/>
      <c r="E177" s="2677"/>
      <c r="F177" s="2726"/>
      <c r="G177" s="2689"/>
      <c r="H177" s="2689"/>
      <c r="I177" s="2691"/>
      <c r="J177" s="2695"/>
      <c r="K177" s="2687"/>
      <c r="L177" s="2685"/>
      <c r="M177" s="2712"/>
      <c r="N177" s="2718"/>
      <c r="O177" s="2719"/>
      <c r="P177" s="2677"/>
      <c r="V177" s="158"/>
      <c r="W177" s="2"/>
      <c r="X177" s="52"/>
      <c r="Y177" s="2"/>
      <c r="Z177" s="539"/>
      <c r="AA177" s="2"/>
      <c r="AB177" s="2"/>
      <c r="AC177" s="39"/>
      <c r="AD177" s="406"/>
      <c r="AE177" s="428"/>
      <c r="AF177" s="439"/>
      <c r="AG177" s="661"/>
      <c r="AH177" s="485"/>
      <c r="AI177" s="630"/>
      <c r="AJ177" s="2022"/>
      <c r="AK177" s="2022"/>
      <c r="AL177" s="2797" t="s">
        <v>457</v>
      </c>
      <c r="AM177" s="1173"/>
      <c r="AN177" s="2799">
        <f>SUMIFS($AN$166:$AN$175,$AK$166:$AK$175,AL177)</f>
        <v>0</v>
      </c>
      <c r="AO177" s="1173"/>
      <c r="AP177" s="640"/>
      <c r="AQ177" s="1175"/>
      <c r="AR177" s="2796"/>
      <c r="AS177" s="642"/>
      <c r="AT177" s="481"/>
      <c r="AU177" s="429"/>
      <c r="AV177" s="432"/>
      <c r="AX177" s="1080"/>
      <c r="AY177" s="2726"/>
      <c r="AZ177" s="2817"/>
      <c r="BA177" s="2817"/>
      <c r="BB177" s="2832"/>
      <c r="BC177" s="2812"/>
      <c r="BD177" s="2806"/>
      <c r="BE177" s="2807"/>
      <c r="BF177" s="2685"/>
      <c r="BG177" s="2689"/>
      <c r="BH177" s="1080"/>
      <c r="BI177" s="2778"/>
      <c r="BJ177" s="2937"/>
      <c r="BK177" s="2921"/>
      <c r="BL177" s="2937"/>
      <c r="BM177" s="2878"/>
      <c r="BN177" s="2901"/>
      <c r="BO177" s="2812"/>
      <c r="BP177" s="2873"/>
      <c r="BQ177" s="2807"/>
      <c r="BR177" s="2808"/>
      <c r="BS177" s="2808"/>
      <c r="BT177" s="2808"/>
      <c r="BU177" s="2808"/>
      <c r="BV177" s="2808"/>
      <c r="BW177" s="2808"/>
      <c r="BX177" s="2808"/>
      <c r="BY177" s="2808"/>
      <c r="BZ177" s="2808"/>
      <c r="CA177" s="2808"/>
      <c r="CB177" s="2808"/>
      <c r="CC177" s="2808"/>
      <c r="CD177" s="2808"/>
      <c r="CE177" s="2808"/>
    </row>
    <row r="178" spans="1:83" ht="24.5">
      <c r="A178" s="2676"/>
      <c r="B178" s="2670"/>
      <c r="C178" s="1913"/>
      <c r="D178" s="2752"/>
      <c r="E178" s="2677"/>
      <c r="F178" s="2726"/>
      <c r="G178" s="2689"/>
      <c r="H178" s="2689"/>
      <c r="I178" s="2691"/>
      <c r="J178" s="2695"/>
      <c r="K178" s="2687"/>
      <c r="L178" s="2685"/>
      <c r="M178" s="2712"/>
      <c r="N178" s="2718"/>
      <c r="O178" s="2719"/>
      <c r="P178" s="2677"/>
      <c r="V178" s="158"/>
      <c r="W178" s="2"/>
      <c r="X178" s="52"/>
      <c r="Y178" s="2"/>
      <c r="Z178" s="539"/>
      <c r="AA178" s="2"/>
      <c r="AB178" s="2"/>
      <c r="AC178" s="39"/>
      <c r="AD178" s="406"/>
      <c r="AE178" s="428"/>
      <c r="AF178" s="439"/>
      <c r="AG178" s="661"/>
      <c r="AH178" s="485"/>
      <c r="AI178" s="1185"/>
      <c r="AJ178" s="2029"/>
      <c r="AK178" s="2029"/>
      <c r="AL178" s="2798" t="s">
        <v>1946</v>
      </c>
      <c r="AM178" s="643"/>
      <c r="AN178" s="2800">
        <f>SUMIFS($AN$166:$AN$175,$AK$166:$AK$175,AL178)</f>
        <v>0</v>
      </c>
      <c r="AO178" s="643"/>
      <c r="AP178" s="644"/>
      <c r="AQ178" s="645"/>
      <c r="AR178" s="646"/>
      <c r="AS178" s="647"/>
      <c r="AT178" s="481"/>
      <c r="AU178" s="429"/>
      <c r="AV178" s="432"/>
      <c r="AX178" s="1080"/>
      <c r="AY178" s="2726"/>
      <c r="AZ178" s="2817"/>
      <c r="BA178" s="2817"/>
      <c r="BB178" s="2832"/>
      <c r="BC178" s="2812"/>
      <c r="BD178" s="2806"/>
      <c r="BE178" s="2807"/>
      <c r="BF178" s="2685"/>
      <c r="BG178" s="2689"/>
      <c r="BH178" s="1080"/>
      <c r="BI178" s="2778"/>
      <c r="BJ178" s="2937"/>
      <c r="BK178" s="2921"/>
      <c r="BL178" s="2937"/>
      <c r="BM178" s="2878"/>
      <c r="BN178" s="2901"/>
      <c r="BO178" s="2812"/>
      <c r="BP178" s="2873"/>
      <c r="BQ178" s="2807"/>
      <c r="BR178" s="2808"/>
      <c r="BS178" s="2808"/>
      <c r="BT178" s="2808"/>
      <c r="BU178" s="2808"/>
      <c r="BV178" s="2808"/>
      <c r="BW178" s="2808"/>
      <c r="BX178" s="2808"/>
      <c r="BY178" s="2808"/>
      <c r="BZ178" s="2808"/>
      <c r="CA178" s="2808"/>
      <c r="CB178" s="2808"/>
      <c r="CC178" s="2808"/>
      <c r="CD178" s="2808"/>
      <c r="CE178" s="2808"/>
    </row>
    <row r="179" spans="1:83">
      <c r="A179" s="2676"/>
      <c r="B179" s="2670"/>
      <c r="C179" s="1913"/>
      <c r="D179" s="2752"/>
      <c r="E179" s="2677"/>
      <c r="F179" s="2726"/>
      <c r="G179" s="2689"/>
      <c r="H179" s="2689"/>
      <c r="I179" s="2691"/>
      <c r="J179" s="2695"/>
      <c r="K179" s="2687"/>
      <c r="L179" s="2685"/>
      <c r="M179" s="2712"/>
      <c r="N179" s="2713"/>
      <c r="O179" s="2717"/>
      <c r="P179" s="2677"/>
      <c r="V179" s="158"/>
      <c r="W179" s="2"/>
      <c r="X179" s="52"/>
      <c r="Y179" s="2"/>
      <c r="Z179" s="539"/>
      <c r="AA179" s="2"/>
      <c r="AB179" s="2"/>
      <c r="AC179" s="39"/>
      <c r="AD179" s="406"/>
      <c r="AE179" s="428"/>
      <c r="AF179" s="439"/>
      <c r="AG179" s="453"/>
      <c r="AH179" s="453"/>
      <c r="AI179" s="475"/>
      <c r="AJ179" s="2011"/>
      <c r="AK179" s="2011"/>
      <c r="AL179" s="475"/>
      <c r="AM179" s="429"/>
      <c r="AN179" s="1975"/>
      <c r="AO179" s="476"/>
      <c r="AP179" s="477"/>
      <c r="AQ179" s="477"/>
      <c r="AR179" s="478"/>
      <c r="AS179" s="477"/>
      <c r="AT179" s="481"/>
      <c r="AU179" s="429"/>
      <c r="AV179" s="432"/>
      <c r="AX179" s="1080"/>
      <c r="AY179" s="2726"/>
      <c r="AZ179" s="2817"/>
      <c r="BA179" s="2817"/>
      <c r="BB179" s="2832"/>
      <c r="BC179" s="2812"/>
      <c r="BD179" s="2806"/>
      <c r="BE179" s="2807"/>
      <c r="BF179" s="2685"/>
      <c r="BG179" s="2689"/>
      <c r="BH179" s="1080"/>
      <c r="BI179" s="2778"/>
      <c r="BJ179" s="2937"/>
      <c r="BK179" s="2921"/>
      <c r="BL179" s="2937"/>
      <c r="BM179" s="2878"/>
      <c r="BN179" s="2901"/>
      <c r="BO179" s="2812"/>
      <c r="BP179" s="2873"/>
      <c r="BQ179" s="2807"/>
      <c r="BR179" s="2808"/>
      <c r="BS179" s="2808"/>
      <c r="BT179" s="2808"/>
      <c r="BU179" s="2808"/>
      <c r="BV179" s="2808"/>
      <c r="BW179" s="2808"/>
      <c r="BX179" s="2808"/>
      <c r="BY179" s="2808"/>
      <c r="BZ179" s="2808"/>
      <c r="CA179" s="2808"/>
      <c r="CB179" s="2808"/>
      <c r="CC179" s="2808"/>
      <c r="CD179" s="2808"/>
      <c r="CE179" s="2808"/>
    </row>
    <row r="180" spans="1:83" ht="32.5">
      <c r="A180" s="2676"/>
      <c r="B180" s="2670"/>
      <c r="C180" s="1913"/>
      <c r="D180" s="2752"/>
      <c r="E180" s="2677"/>
      <c r="F180" s="2726"/>
      <c r="G180" s="2689"/>
      <c r="H180" s="2689"/>
      <c r="I180" s="2691"/>
      <c r="J180" s="2695"/>
      <c r="K180" s="2687"/>
      <c r="L180" s="2685"/>
      <c r="M180" s="2712"/>
      <c r="N180" s="2713"/>
      <c r="O180" s="2717"/>
      <c r="P180" s="2677"/>
      <c r="V180" s="158"/>
      <c r="W180" s="2"/>
      <c r="X180" s="52"/>
      <c r="Y180" s="2"/>
      <c r="Z180" s="539"/>
      <c r="AA180" s="2"/>
      <c r="AB180" s="2"/>
      <c r="AC180" s="39"/>
      <c r="AD180" s="406"/>
      <c r="AE180" s="428"/>
      <c r="AF180" s="650"/>
      <c r="AG180" s="651"/>
      <c r="AH180" s="440"/>
      <c r="AI180" s="441" t="s">
        <v>1825</v>
      </c>
      <c r="AJ180" s="2012"/>
      <c r="AK180" s="2012"/>
      <c r="AL180" s="441"/>
      <c r="AM180" s="442"/>
      <c r="AN180" s="1976"/>
      <c r="AO180" s="443"/>
      <c r="AP180" s="444"/>
      <c r="AQ180" s="444"/>
      <c r="AR180" s="444"/>
      <c r="AS180" s="429"/>
      <c r="AT180" s="429"/>
      <c r="AU180" s="429"/>
      <c r="AV180" s="445"/>
      <c r="AX180" s="1080"/>
      <c r="AY180" s="2726"/>
      <c r="AZ180" s="2817"/>
      <c r="BA180" s="2817"/>
      <c r="BB180" s="2832"/>
      <c r="BC180" s="2812"/>
      <c r="BD180" s="2806"/>
      <c r="BE180" s="2807"/>
      <c r="BF180" s="2685"/>
      <c r="BG180" s="2689"/>
      <c r="BH180" s="1080"/>
      <c r="BI180" s="2778"/>
      <c r="BJ180" s="2937"/>
      <c r="BK180" s="2921"/>
      <c r="BL180" s="2937"/>
      <c r="BM180" s="2878"/>
      <c r="BN180" s="2901"/>
      <c r="BO180" s="2812"/>
      <c r="BP180" s="2873"/>
      <c r="BQ180" s="2807"/>
      <c r="BR180" s="2808"/>
      <c r="BS180" s="2808"/>
      <c r="BT180" s="2808"/>
      <c r="BU180" s="2808"/>
      <c r="BV180" s="2808"/>
      <c r="BW180" s="2808"/>
      <c r="BX180" s="2808"/>
      <c r="BY180" s="2808"/>
      <c r="BZ180" s="2808"/>
      <c r="CA180" s="2808"/>
      <c r="CB180" s="2808"/>
      <c r="CC180" s="2808"/>
      <c r="CD180" s="2808"/>
      <c r="CE180" s="2808"/>
    </row>
    <row r="181" spans="1:83">
      <c r="A181" s="2676" t="s">
        <v>22</v>
      </c>
      <c r="B181" s="2670"/>
      <c r="C181" s="1913"/>
      <c r="D181" s="2752"/>
      <c r="E181" s="2677"/>
      <c r="F181" s="2726"/>
      <c r="G181" s="2689"/>
      <c r="H181" s="2689"/>
      <c r="I181" s="2689"/>
      <c r="J181" s="2689"/>
      <c r="K181" s="2687"/>
      <c r="L181" s="2685"/>
      <c r="M181" s="2712"/>
      <c r="N181" s="2713"/>
      <c r="O181" s="2717"/>
      <c r="P181" s="2677"/>
      <c r="V181" s="158"/>
      <c r="W181" s="2"/>
      <c r="X181" s="52"/>
      <c r="Y181" s="2"/>
      <c r="Z181" s="539"/>
      <c r="AA181" s="2"/>
      <c r="AB181" s="2"/>
      <c r="AC181" s="39"/>
      <c r="AD181" s="406"/>
      <c r="AE181" s="428"/>
      <c r="AF181" s="439"/>
      <c r="AG181" s="453"/>
      <c r="AH181" s="453"/>
      <c r="AI181" s="475"/>
      <c r="AJ181" s="2011"/>
      <c r="AK181" s="2011"/>
      <c r="AL181" s="475"/>
      <c r="AM181" s="429"/>
      <c r="AN181" s="1975"/>
      <c r="AO181" s="476"/>
      <c r="AP181" s="477"/>
      <c r="AQ181" s="477"/>
      <c r="AR181" s="478"/>
      <c r="AS181" s="477"/>
      <c r="AT181" s="481"/>
      <c r="AU181" s="429"/>
      <c r="AV181" s="432"/>
      <c r="AX181" s="1080"/>
      <c r="AY181" s="2726"/>
      <c r="AZ181" s="2817"/>
      <c r="BA181" s="2817"/>
      <c r="BB181" s="2817"/>
      <c r="BC181" s="2817"/>
      <c r="BD181" s="2806"/>
      <c r="BE181" s="2807"/>
      <c r="BF181" s="2685"/>
      <c r="BG181" s="2689"/>
      <c r="BH181" s="1080"/>
      <c r="BI181" s="2778"/>
      <c r="BJ181" s="2937"/>
      <c r="BK181" s="2921"/>
      <c r="BL181" s="2937"/>
      <c r="BM181" s="2878"/>
      <c r="BN181" s="2901"/>
      <c r="BO181" s="2861"/>
      <c r="BP181" s="2873"/>
      <c r="BQ181" s="2807"/>
      <c r="BR181" s="2808"/>
      <c r="BS181" s="2808"/>
      <c r="BT181" s="2808"/>
      <c r="BU181" s="2808"/>
      <c r="BV181" s="2808"/>
      <c r="BW181" s="2808"/>
      <c r="BX181" s="2808"/>
      <c r="BY181" s="2808"/>
      <c r="BZ181" s="2808"/>
      <c r="CA181" s="2808"/>
      <c r="CB181" s="2808"/>
      <c r="CC181" s="2808"/>
      <c r="CD181" s="2808"/>
      <c r="CE181" s="2808"/>
    </row>
    <row r="182" spans="1:83" ht="18">
      <c r="A182" s="2676"/>
      <c r="B182" s="2787" t="s">
        <v>1875</v>
      </c>
      <c r="C182" s="1913" t="s">
        <v>1826</v>
      </c>
      <c r="D182" s="2759" t="e" cm="1">
        <f t="array" aca="1" ref="D182" ca="1">_xldudf_CX_PUSH(AN182* DebtOverview!fxVal_normal, CX_ENTITY, fx_attrConverter(C182), val_asOfDate, "As of",fx_scenarioConverter("Actual"))</f>
        <v>#NAME?</v>
      </c>
      <c r="E182" s="2677"/>
      <c r="F182" s="2726"/>
      <c r="G182" s="2741" t="s">
        <v>1784</v>
      </c>
      <c r="H182" s="2742" t="s">
        <v>431</v>
      </c>
      <c r="I182" s="2742" t="s">
        <v>1785</v>
      </c>
      <c r="J182" s="2743" t="s">
        <v>31</v>
      </c>
      <c r="K182" s="2744" t="s">
        <v>1786</v>
      </c>
      <c r="L182" s="2745" t="s">
        <v>268</v>
      </c>
      <c r="M182" s="2668"/>
      <c r="N182" s="2747" t="s">
        <v>1787</v>
      </c>
      <c r="O182" s="2748" t="s">
        <v>1869</v>
      </c>
      <c r="P182" s="2677"/>
      <c r="V182" s="158"/>
      <c r="W182" s="2"/>
      <c r="X182" s="52"/>
      <c r="Y182" s="2"/>
      <c r="Z182" s="539"/>
      <c r="AA182" s="2"/>
      <c r="AB182" s="2"/>
      <c r="AC182" s="39"/>
      <c r="AD182" s="406"/>
      <c r="AE182" s="428"/>
      <c r="AF182" s="439"/>
      <c r="AG182" s="661"/>
      <c r="AH182" s="453"/>
      <c r="AI182" s="665" t="s">
        <v>1826</v>
      </c>
      <c r="AJ182" s="596"/>
      <c r="AK182" s="596"/>
      <c r="AL182" s="596"/>
      <c r="AM182" s="563"/>
      <c r="AN182" s="1973" cm="1">
        <f t="array" ref="AN182">IF(N(SUM(AN184:AN194))=0,0, IFERROR(SUM(_xlfn._xlws.FILTER(AN184:AN194, AP184:AP194&gt; val_asOfDate)),0))</f>
        <v>0</v>
      </c>
      <c r="AO182" s="2871">
        <f>IF(BG184,0,IF(BG186,1,-1))</f>
        <v>0</v>
      </c>
      <c r="AP182" s="597"/>
      <c r="AQ182" s="2871">
        <f>IF(BG185,0,IF(BG186,1,-1))</f>
        <v>0</v>
      </c>
      <c r="AR182" s="690" t="str">
        <f>IF(N(AN182=0),"",AR184)</f>
        <v/>
      </c>
      <c r="AS182" s="477"/>
      <c r="AT182" s="481"/>
      <c r="AU182" s="429"/>
      <c r="AV182" s="432"/>
      <c r="AX182" s="1080"/>
      <c r="AY182" s="2726"/>
      <c r="AZ182" s="2805"/>
      <c r="BA182" s="2812"/>
      <c r="BB182" s="2812"/>
      <c r="BC182" s="2813"/>
      <c r="BD182" s="2814"/>
      <c r="BE182" s="2807"/>
      <c r="BF182" s="2745"/>
      <c r="BG182" s="2741"/>
      <c r="BH182" s="1080"/>
      <c r="BI182" s="2778"/>
      <c r="BJ182" s="2937"/>
      <c r="BK182" s="2921"/>
      <c r="BL182" s="2937"/>
      <c r="BM182" s="2878"/>
      <c r="BN182" s="2901"/>
      <c r="BO182" s="2813"/>
      <c r="BP182" s="2814"/>
      <c r="BQ182" s="2807"/>
      <c r="BR182" s="2808"/>
      <c r="BS182" s="2808"/>
      <c r="BT182" s="2808"/>
      <c r="BU182" s="2808"/>
      <c r="BV182" s="2808"/>
      <c r="BW182" s="2808"/>
      <c r="BX182" s="2808"/>
      <c r="BY182" s="2808"/>
      <c r="BZ182" s="2808"/>
      <c r="CA182" s="2808"/>
      <c r="CB182" s="2808"/>
      <c r="CC182" s="2808"/>
      <c r="CD182" s="2808"/>
      <c r="CE182" s="2808"/>
    </row>
    <row r="183" spans="1:83" ht="18">
      <c r="A183" s="2676"/>
      <c r="B183" s="2787" t="s">
        <v>1876</v>
      </c>
      <c r="C183" s="2787"/>
      <c r="D183" s="2752"/>
      <c r="E183" s="2677"/>
      <c r="F183" s="2726"/>
      <c r="G183" s="2689"/>
      <c r="H183" s="2689"/>
      <c r="I183" s="2689"/>
      <c r="J183" s="2689"/>
      <c r="K183" s="2687"/>
      <c r="L183" s="2685"/>
      <c r="M183" s="2712"/>
      <c r="N183" s="2718"/>
      <c r="O183" s="2719"/>
      <c r="P183" s="2677"/>
      <c r="V183" s="158"/>
      <c r="W183" s="2"/>
      <c r="X183" s="52"/>
      <c r="Y183" s="2"/>
      <c r="Z183" s="539"/>
      <c r="AA183" s="2"/>
      <c r="AB183" s="2"/>
      <c r="AC183" s="39"/>
      <c r="AD183" s="406"/>
      <c r="AE183" s="428"/>
      <c r="AF183" s="439"/>
      <c r="AG183" s="662"/>
      <c r="AH183" s="483"/>
      <c r="AI183" s="615"/>
      <c r="AJ183" s="2013"/>
      <c r="AK183" s="2013"/>
      <c r="AL183" s="613"/>
      <c r="AM183" s="628"/>
      <c r="AN183" s="1539" t="s">
        <v>1791</v>
      </c>
      <c r="AO183" s="518"/>
      <c r="AP183" s="666" t="s">
        <v>1805</v>
      </c>
      <c r="AQ183" s="629"/>
      <c r="AR183" s="667" t="s">
        <v>1789</v>
      </c>
      <c r="AS183" s="616"/>
      <c r="AT183" s="484"/>
      <c r="AU183" s="429"/>
      <c r="AV183" s="432"/>
      <c r="AX183" s="1080"/>
      <c r="AY183" s="2726"/>
      <c r="AZ183" s="2805" t="s">
        <v>1784</v>
      </c>
      <c r="BA183" s="2812" t="s">
        <v>431</v>
      </c>
      <c r="BB183" s="2812" t="s">
        <v>1785</v>
      </c>
      <c r="BC183" s="2813" t="s">
        <v>31</v>
      </c>
      <c r="BD183" s="2814" t="s">
        <v>1786</v>
      </c>
      <c r="BE183" s="2807" t="s">
        <v>268</v>
      </c>
      <c r="BF183" s="2780"/>
      <c r="BG183" s="2781"/>
      <c r="BH183" s="1080"/>
      <c r="BI183" s="2778"/>
      <c r="BJ183" s="2937"/>
      <c r="BK183" s="2921"/>
      <c r="BL183" s="2937"/>
      <c r="BM183" s="2878"/>
      <c r="BN183" s="2901"/>
      <c r="BO183" s="2861"/>
      <c r="BP183" s="2873"/>
      <c r="BQ183" s="2807"/>
      <c r="BR183" s="2808"/>
      <c r="BS183" s="2808"/>
      <c r="BT183" s="2808"/>
      <c r="BU183" s="2808"/>
      <c r="BV183" s="2808"/>
      <c r="BW183" s="2808"/>
      <c r="BX183" s="2808"/>
      <c r="BY183" s="2808"/>
      <c r="BZ183" s="2808"/>
      <c r="CA183" s="2808"/>
      <c r="CB183" s="2808"/>
      <c r="CC183" s="2808"/>
      <c r="CD183" s="2808"/>
      <c r="CE183" s="2808"/>
    </row>
    <row r="184" spans="1:83" ht="24.75" customHeight="1">
      <c r="A184" s="2676"/>
      <c r="B184" s="2670" t="s">
        <v>1879</v>
      </c>
      <c r="C184" s="1677" t="s">
        <v>1827</v>
      </c>
      <c r="D184" s="2758" t="e" cm="1">
        <f t="array" aca="1" ref="D184" ca="1">_xldudf_CX_GET(CX_ENTITY, fx_attrConverter(C184), val_asOfDate)</f>
        <v>#NAME?</v>
      </c>
      <c r="E184" s="2677"/>
      <c r="F184" s="2726"/>
      <c r="G184" s="2769" t="e" cm="1">
        <f t="array" aca="1" ref="G184" ca="1">IF(D184="", "", _xlfn.TEXTSPLIT(D184, "|", "¶", FALSE))</f>
        <v>#NAME?</v>
      </c>
      <c r="H184" s="2770"/>
      <c r="I184" s="2771"/>
      <c r="J184" s="2771"/>
      <c r="K184" s="2772"/>
      <c r="L184" s="2773"/>
      <c r="M184" s="2668"/>
      <c r="N184" s="2735" t="e" cm="1" vm="10">
        <f t="array" ref="N184">_xlfn.LET( _xlpm.cf, AN184:AN194,
_xlpm.res, _xlfn.BYROW( _xlpm.cf, _xlfn.LAMBDA(_xlpm.x, IF( AND(ISNUMBER(_xlpm.x),ISERROR(_xlpm.x) = FALSE), _xlpm.x / SUM(_xlpm.cf),""))),
_xlfn._xlws.FILTER(_xlpm.res, _xlpm.res &lt;&gt; ""))</f>
        <v>#VALUE!</v>
      </c>
      <c r="O184" s="2736" t="e" cm="1" vm="10">
        <f t="array" ref="O184">_xlfn.LET( _xlpm.repay,_xlfn.ANCHORARRAY( N184),
_xlpm.date, AP184:AP194,
_xlpm.date_, _xlfn._xlws.FILTER( _xlpm.date, _xlpm.date &lt;&gt; ""),
IF((_xlpm.date_&gt; val_asOfDate),
DATEDIF(val_asOfDate,_xlpm.date_,"M")/12,0))</f>
        <v>#VALUE!</v>
      </c>
      <c r="P184" s="2677"/>
      <c r="V184" s="158"/>
      <c r="W184" s="101"/>
      <c r="X184" s="52"/>
      <c r="Y184" s="101"/>
      <c r="Z184" s="126"/>
      <c r="AA184" s="101"/>
      <c r="AB184" s="101"/>
      <c r="AC184" s="39"/>
      <c r="AD184" s="406"/>
      <c r="AE184" s="428"/>
      <c r="AF184" s="439"/>
      <c r="AG184" s="661"/>
      <c r="AH184" s="485"/>
      <c r="AI184" s="615"/>
      <c r="AJ184" s="2030"/>
      <c r="AK184" s="2649"/>
      <c r="AL184" s="3087"/>
      <c r="AM184" s="515"/>
      <c r="AN184" s="1967" t="str">
        <f>IF(K184="", "", _xlfn.NUMBERVALUE(K184)/ IF( $D$8, DebtOverview!fxVal_normal, 1))</f>
        <v/>
      </c>
      <c r="AO184" s="519"/>
      <c r="AP184" s="2273" t="str">
        <f t="shared" ref="AP184:AP194" si="11">IF(L184="", "", DATEVALUE(TEXT(VALUE(L184), "mmm-yyyy")))</f>
        <v/>
      </c>
      <c r="AQ184" s="638"/>
      <c r="AR184" s="3078" t="str">
        <f>IFERROR(SUMPRODUCT(_xlfn.ANCHORARRAY(N183),_xlfn.ANCHORARRAY(O183)),"n/a")</f>
        <v>n/a</v>
      </c>
      <c r="AS184" s="621"/>
      <c r="AT184" s="448"/>
      <c r="AU184" s="429"/>
      <c r="AV184" s="432"/>
      <c r="AX184" s="1080"/>
      <c r="AY184" s="2726"/>
      <c r="AZ184" s="2818" t="e" cm="1" vm="10">
        <f t="array" ref="AZ184">_xlfn.LET(
_xlpm._amt, AN184:AN194, _xlpm._dates,AP184:AP194,
_xlpm.attribute, C184,
_xlpm.entity, $AK$186,
_xlpm.lookthru, $AK$190,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84" s="2845"/>
      <c r="BB184" s="2825"/>
      <c r="BC184" s="2825"/>
      <c r="BD184" s="2822"/>
      <c r="BE184" s="2823"/>
      <c r="BF184" s="2685" t="s">
        <v>1956</v>
      </c>
      <c r="BG184" s="2694" t="b" cm="1">
        <f t="array" ref="BG184">AND(OR(AND((AN184:AP194=0),AND(AN184:AP194="")),AN182=0))</f>
        <v>1</v>
      </c>
      <c r="BH184" s="1080"/>
      <c r="BI184" s="2778"/>
      <c r="BJ184" s="2937"/>
      <c r="BK184" s="2921"/>
      <c r="BL184" s="2937"/>
      <c r="BM184" s="2878"/>
      <c r="BN184" s="2901"/>
      <c r="BO184" s="2812"/>
      <c r="BP184" s="2873"/>
      <c r="BQ184" s="2807"/>
      <c r="BR184" s="2808"/>
      <c r="BS184" s="2808"/>
      <c r="BT184" s="2808"/>
      <c r="BU184" s="2808"/>
      <c r="BV184" s="2808"/>
      <c r="BW184" s="2808"/>
      <c r="BX184" s="2808"/>
      <c r="BY184" s="2808"/>
      <c r="BZ184" s="2808"/>
      <c r="CA184" s="2808"/>
      <c r="CB184" s="2808"/>
      <c r="CC184" s="2808"/>
      <c r="CD184" s="2808"/>
      <c r="CE184" s="2808"/>
    </row>
    <row r="185" spans="1:83" ht="24.75" customHeight="1">
      <c r="A185" s="2676"/>
      <c r="B185" s="2670" t="s">
        <v>1870</v>
      </c>
      <c r="C185" s="1677" t="s">
        <v>1827</v>
      </c>
      <c r="D185" s="2759" t="str">
        <f>IF(D186,_xlfn.TEXTJOIN("¶", FALSE, _xlfn.BYROW(_xlfn.ANCHORARRAY(AZ184),_xlfn.LAMBDA(_xlpm.row,_xlfn.TEXTJOIN("|",FALSE,_xlpm.row)))),"")</f>
        <v/>
      </c>
      <c r="E185" s="2677"/>
      <c r="F185" s="2726"/>
      <c r="G185" s="2769"/>
      <c r="H185" s="2775"/>
      <c r="I185" s="2776"/>
      <c r="J185" s="2771"/>
      <c r="K185" s="2772"/>
      <c r="L185" s="2773"/>
      <c r="M185" s="2668"/>
      <c r="N185" s="2730"/>
      <c r="O185" s="2774"/>
      <c r="P185" s="2677"/>
      <c r="V185" s="158"/>
      <c r="W185" s="101"/>
      <c r="X185" s="52"/>
      <c r="Y185" s="101"/>
      <c r="Z185" s="126"/>
      <c r="AA185" s="101"/>
      <c r="AB185" s="101"/>
      <c r="AC185" s="39"/>
      <c r="AD185" s="406"/>
      <c r="AE185" s="428"/>
      <c r="AF185" s="439"/>
      <c r="AG185" s="661"/>
      <c r="AH185" s="485"/>
      <c r="AI185" s="615"/>
      <c r="AJ185" s="2030"/>
      <c r="AK185" s="2649"/>
      <c r="AL185" s="3087"/>
      <c r="AM185" s="515"/>
      <c r="AN185" s="1967" t="str">
        <f>IF(K185="", "", _xlfn.NUMBERVALUE(K185)/ IF( $D$8, DebtOverview!fxVal_normal, 1))</f>
        <v/>
      </c>
      <c r="AO185" s="519"/>
      <c r="AP185" s="2273" t="str">
        <f t="shared" si="11"/>
        <v/>
      </c>
      <c r="AQ185" s="638"/>
      <c r="AR185" s="3079"/>
      <c r="AS185" s="621"/>
      <c r="AT185" s="448"/>
      <c r="AU185" s="429"/>
      <c r="AV185" s="432"/>
      <c r="AX185" s="1080"/>
      <c r="AY185" s="2726"/>
      <c r="AZ185" s="2818"/>
      <c r="BA185" s="2826"/>
      <c r="BB185" s="2819"/>
      <c r="BC185" s="2825"/>
      <c r="BD185" s="2822"/>
      <c r="BE185" s="2823"/>
      <c r="BF185" s="2685" t="s">
        <v>1954</v>
      </c>
      <c r="BG185" s="2690" t="b">
        <f>ROWS(_xlfn.ANCHORARRAY(N184)) = ROWS(_xlfn.ANCHORARRAY(O184))</f>
        <v>1</v>
      </c>
      <c r="BH185" s="1080"/>
      <c r="BI185" s="2778"/>
      <c r="BJ185" s="2937"/>
      <c r="BK185" s="2921"/>
      <c r="BL185" s="2937"/>
      <c r="BM185" s="2878"/>
      <c r="BN185" s="2901"/>
      <c r="BO185" s="2812"/>
      <c r="BP185" s="2873"/>
      <c r="BQ185" s="2807"/>
      <c r="BR185" s="2808"/>
      <c r="BS185" s="2808"/>
      <c r="BT185" s="2808"/>
      <c r="BU185" s="2808"/>
      <c r="BV185" s="2808"/>
      <c r="BW185" s="2808"/>
      <c r="BX185" s="2808"/>
      <c r="BY185" s="2808"/>
      <c r="BZ185" s="2808"/>
      <c r="CA185" s="2808"/>
      <c r="CB185" s="2808"/>
      <c r="CC185" s="2808"/>
      <c r="CD185" s="2808"/>
      <c r="CE185" s="2808"/>
    </row>
    <row r="186" spans="1:83" ht="24.75" customHeight="1">
      <c r="A186" s="2676"/>
      <c r="B186" s="2670" t="s">
        <v>1864</v>
      </c>
      <c r="C186" s="1677" t="s">
        <v>1827</v>
      </c>
      <c r="D186" s="2755" t="b" cm="1">
        <f t="array" ref="D186">IF(ISERROR(AZ184),FALSE,OR(AZ184:BE184&lt;&gt;""))</f>
        <v>0</v>
      </c>
      <c r="E186" s="2677"/>
      <c r="F186" s="2726"/>
      <c r="G186" s="2769"/>
      <c r="H186" s="2775"/>
      <c r="I186" s="2776"/>
      <c r="J186" s="2771"/>
      <c r="K186" s="2772"/>
      <c r="L186" s="2773"/>
      <c r="M186" s="2668"/>
      <c r="N186" s="2730"/>
      <c r="O186" s="2777"/>
      <c r="P186" s="2677"/>
      <c r="V186" s="158"/>
      <c r="W186" s="101"/>
      <c r="X186" s="52"/>
      <c r="Y186" s="101"/>
      <c r="Z186" s="126"/>
      <c r="AA186" s="101"/>
      <c r="AB186" s="101"/>
      <c r="AC186" s="39"/>
      <c r="AD186" s="406"/>
      <c r="AE186" s="428"/>
      <c r="AF186" s="439"/>
      <c r="AG186" s="661"/>
      <c r="AH186" s="485"/>
      <c r="AI186" s="615"/>
      <c r="AJ186" s="2031" t="s">
        <v>1814</v>
      </c>
      <c r="AK186" s="2032" t="e" cm="1">
        <f t="array" aca="1" ref="AK186" ca="1">IFBLANK(G184,"")</f>
        <v>#NAME?</v>
      </c>
      <c r="AL186" s="3087"/>
      <c r="AM186" s="515"/>
      <c r="AN186" s="1967" t="str">
        <f>IF(K186="", "", _xlfn.NUMBERVALUE(K186)/ IF( $D$8, DebtOverview!fxVal_normal, 1))</f>
        <v/>
      </c>
      <c r="AO186" s="519"/>
      <c r="AP186" s="2273" t="str">
        <f t="shared" si="11"/>
        <v/>
      </c>
      <c r="AQ186" s="638"/>
      <c r="AR186" s="3079"/>
      <c r="AS186" s="621"/>
      <c r="AT186" s="448"/>
      <c r="AU186" s="429"/>
      <c r="AV186" s="432"/>
      <c r="AX186" s="1080"/>
      <c r="AY186" s="2726"/>
      <c r="AZ186" s="2818"/>
      <c r="BA186" s="2826"/>
      <c r="BB186" s="2819"/>
      <c r="BC186" s="2825"/>
      <c r="BD186" s="2822"/>
      <c r="BE186" s="2823"/>
      <c r="BF186" s="2685" t="s">
        <v>1955</v>
      </c>
      <c r="BG186" s="2690" t="b" cm="1">
        <f t="array" ref="BG186">(SUM(_xlfn._xlws.FILTER(AN184:AN194,AP184:AP194&gt;= val_asOfDate))-AN182)*DebtOverview!fxVal_normal&lt;1000</f>
        <v>1</v>
      </c>
      <c r="BH186" s="1080"/>
      <c r="BI186" s="2778"/>
      <c r="BJ186" s="2937"/>
      <c r="BK186" s="2921"/>
      <c r="BL186" s="2937"/>
      <c r="BM186" s="2878"/>
      <c r="BN186" s="2901"/>
      <c r="BO186" s="2812"/>
      <c r="BP186" s="2873"/>
      <c r="BQ186" s="2807"/>
      <c r="BR186" s="2808"/>
      <c r="BS186" s="2808"/>
      <c r="BT186" s="2808"/>
      <c r="BU186" s="2808"/>
      <c r="BV186" s="2808"/>
      <c r="BW186" s="2808"/>
      <c r="BX186" s="2808"/>
      <c r="BY186" s="2808"/>
      <c r="BZ186" s="2808"/>
      <c r="CA186" s="2808"/>
      <c r="CB186" s="2808"/>
      <c r="CC186" s="2808"/>
      <c r="CD186" s="2808"/>
      <c r="CE186" s="2808"/>
    </row>
    <row r="187" spans="1:83" ht="24.75" customHeight="1">
      <c r="A187" s="2676"/>
      <c r="B187" s="2670" t="s">
        <v>1867</v>
      </c>
      <c r="C187" s="1677" t="s">
        <v>1827</v>
      </c>
      <c r="D187" s="2755" t="str" cm="1">
        <f t="array" ref="D187">IF(D186, _xldudf_CX_PUSH(D185, CX_ENTITY, fx_attrConverter(C184), val_asOfDate), "No Push")</f>
        <v>No Push</v>
      </c>
      <c r="E187" s="2677"/>
      <c r="F187" s="2726"/>
      <c r="G187" s="2769"/>
      <c r="H187" s="2775"/>
      <c r="I187" s="2776"/>
      <c r="J187" s="2771"/>
      <c r="K187" s="2772"/>
      <c r="L187" s="2773"/>
      <c r="M187" s="2668"/>
      <c r="N187" s="2730"/>
      <c r="O187" s="2777"/>
      <c r="P187" s="2677"/>
      <c r="V187" s="158"/>
      <c r="W187" s="101"/>
      <c r="X187" s="52"/>
      <c r="Y187" s="101"/>
      <c r="Z187" s="126"/>
      <c r="AA187" s="101"/>
      <c r="AB187" s="101"/>
      <c r="AC187" s="39"/>
      <c r="AD187" s="406"/>
      <c r="AE187" s="428"/>
      <c r="AF187" s="439"/>
      <c r="AG187" s="661"/>
      <c r="AH187" s="485"/>
      <c r="AI187" s="615"/>
      <c r="AJ187" s="2033"/>
      <c r="AK187" s="289"/>
      <c r="AL187" s="814"/>
      <c r="AM187" s="515"/>
      <c r="AN187" s="1967" t="str">
        <f>IF(K187="", "", _xlfn.NUMBERVALUE(K187)/ IF( $D$8, DebtOverview!fxVal_normal, 1))</f>
        <v/>
      </c>
      <c r="AO187" s="519"/>
      <c r="AP187" s="2273" t="str">
        <f t="shared" si="11"/>
        <v/>
      </c>
      <c r="AQ187" s="638"/>
      <c r="AR187" s="3079"/>
      <c r="AS187" s="621"/>
      <c r="AT187" s="448"/>
      <c r="AU187" s="429"/>
      <c r="AV187" s="432"/>
      <c r="AX187" s="1080"/>
      <c r="AY187" s="2726"/>
      <c r="AZ187" s="2818"/>
      <c r="BA187" s="2826"/>
      <c r="BB187" s="2819"/>
      <c r="BC187" s="2825"/>
      <c r="BD187" s="2822"/>
      <c r="BE187" s="2823"/>
      <c r="BF187" s="2773"/>
      <c r="BG187" s="2769"/>
      <c r="BH187" s="1080"/>
      <c r="BI187" s="2778"/>
      <c r="BJ187" s="2937"/>
      <c r="BK187" s="2921"/>
      <c r="BL187" s="2937"/>
      <c r="BM187" s="2878"/>
      <c r="BN187" s="2901"/>
      <c r="BO187" s="2812"/>
      <c r="BP187" s="2873"/>
      <c r="BQ187" s="2807"/>
      <c r="BR187" s="2808"/>
      <c r="BS187" s="2808"/>
      <c r="BT187" s="2808"/>
      <c r="BU187" s="2808"/>
      <c r="BV187" s="2808"/>
      <c r="BW187" s="2808"/>
      <c r="BX187" s="2808"/>
      <c r="BY187" s="2808"/>
      <c r="BZ187" s="2808"/>
      <c r="CA187" s="2808"/>
      <c r="CB187" s="2808"/>
      <c r="CC187" s="2808"/>
      <c r="CD187" s="2808"/>
      <c r="CE187" s="2808"/>
    </row>
    <row r="188" spans="1:83" ht="24.75" customHeight="1">
      <c r="A188" s="2676"/>
      <c r="B188" s="2670" t="s">
        <v>1867</v>
      </c>
      <c r="C188" s="1677" t="s">
        <v>1827</v>
      </c>
      <c r="D188" s="2755" t="str" cm="1">
        <f t="array" ref="D188">IF(D186, _xldudf_CX_PUSH(D185, CX_ENTITY, fx_attrConverter(C184), EOMONTH(val_asOfDate,3)), "No Push")</f>
        <v>No Push</v>
      </c>
      <c r="E188" s="2677"/>
      <c r="F188" s="2726"/>
      <c r="G188" s="2769"/>
      <c r="H188" s="2775"/>
      <c r="I188" s="2776"/>
      <c r="J188" s="2771"/>
      <c r="K188" s="2772"/>
      <c r="L188" s="2773"/>
      <c r="M188" s="2668"/>
      <c r="N188" s="2730"/>
      <c r="O188" s="2777"/>
      <c r="P188" s="2677"/>
      <c r="V188" s="158"/>
      <c r="W188" s="101"/>
      <c r="X188" s="52"/>
      <c r="Y188" s="101"/>
      <c r="Z188" s="126"/>
      <c r="AA188" s="101"/>
      <c r="AB188" s="101"/>
      <c r="AC188" s="39"/>
      <c r="AD188" s="406"/>
      <c r="AE188" s="428"/>
      <c r="AF188" s="439"/>
      <c r="AG188" s="661"/>
      <c r="AH188" s="485"/>
      <c r="AI188" s="615"/>
      <c r="AJ188" s="2033"/>
      <c r="AK188" s="289"/>
      <c r="AL188" s="814"/>
      <c r="AM188" s="515"/>
      <c r="AN188" s="1967" t="str">
        <f>IF(K188="", "", _xlfn.NUMBERVALUE(K188)/ IF( $D$8, DebtOverview!fxVal_normal, 1))</f>
        <v/>
      </c>
      <c r="AO188" s="519"/>
      <c r="AP188" s="2273" t="str">
        <f t="shared" si="11"/>
        <v/>
      </c>
      <c r="AQ188" s="638"/>
      <c r="AR188" s="3079"/>
      <c r="AS188" s="621"/>
      <c r="AT188" s="448"/>
      <c r="AU188" s="429"/>
      <c r="AV188" s="432"/>
      <c r="AX188" s="1080"/>
      <c r="AY188" s="2726"/>
      <c r="AZ188" s="2818"/>
      <c r="BA188" s="2826"/>
      <c r="BB188" s="2819"/>
      <c r="BC188" s="2825"/>
      <c r="BD188" s="2822"/>
      <c r="BE188" s="2823"/>
      <c r="BF188" s="2773"/>
      <c r="BG188" s="2769"/>
      <c r="BH188" s="1080"/>
      <c r="BI188" s="2778"/>
      <c r="BJ188" s="2940"/>
      <c r="BK188" s="2923"/>
      <c r="BL188" s="2940"/>
      <c r="BM188" s="2877"/>
      <c r="BN188" s="2901"/>
      <c r="BO188" s="2812"/>
      <c r="BP188" s="2873"/>
      <c r="BQ188" s="2807"/>
      <c r="BR188" s="2808"/>
      <c r="BS188" s="2808"/>
      <c r="BT188" s="2808"/>
      <c r="BU188" s="2808"/>
      <c r="BV188" s="2808"/>
      <c r="BW188" s="2808"/>
      <c r="BX188" s="2808"/>
      <c r="BY188" s="2808"/>
      <c r="BZ188" s="2808"/>
      <c r="CA188" s="2808"/>
      <c r="CB188" s="2808"/>
      <c r="CC188" s="2808"/>
      <c r="CD188" s="2808"/>
      <c r="CE188" s="2808"/>
    </row>
    <row r="189" spans="1:83" ht="24.75" customHeight="1">
      <c r="A189" s="2676"/>
      <c r="B189" s="2670" t="s">
        <v>1867</v>
      </c>
      <c r="C189" s="1677" t="s">
        <v>1827</v>
      </c>
      <c r="D189" s="2755" t="str" cm="1">
        <f t="array" ref="D189">IF(D186, _xldudf_CX_PUSH(D185, CX_ENTITY, fx_attrConverter(C184), EOMONTH(val_asOfDate,2)), "No Push")</f>
        <v>No Push</v>
      </c>
      <c r="E189" s="2677"/>
      <c r="F189" s="2726"/>
      <c r="G189" s="2769"/>
      <c r="H189" s="2775"/>
      <c r="I189" s="2776"/>
      <c r="J189" s="2771"/>
      <c r="K189" s="2772"/>
      <c r="L189" s="2773"/>
      <c r="M189" s="2668"/>
      <c r="N189" s="2730"/>
      <c r="O189" s="2777"/>
      <c r="P189" s="2677"/>
      <c r="V189" s="158"/>
      <c r="W189" s="101"/>
      <c r="X189" s="52"/>
      <c r="Y189" s="101"/>
      <c r="Z189" s="126"/>
      <c r="AA189" s="101"/>
      <c r="AB189" s="101"/>
      <c r="AC189" s="39"/>
      <c r="AD189" s="406"/>
      <c r="AE189" s="428"/>
      <c r="AF189" s="439"/>
      <c r="AG189" s="661"/>
      <c r="AH189" s="485"/>
      <c r="AI189" s="615"/>
      <c r="AJ189" s="2034"/>
      <c r="AK189" s="2034"/>
      <c r="AL189" s="814"/>
      <c r="AM189" s="515"/>
      <c r="AN189" s="1967" t="str">
        <f>IF(K189="", "", _xlfn.NUMBERVALUE(K189)/ IF( $D$8, DebtOverview!fxVal_normal, 1))</f>
        <v/>
      </c>
      <c r="AO189" s="519"/>
      <c r="AP189" s="2273" t="str">
        <f t="shared" si="11"/>
        <v/>
      </c>
      <c r="AQ189" s="638"/>
      <c r="AR189" s="2647"/>
      <c r="AS189" s="621"/>
      <c r="AT189" s="448"/>
      <c r="AU189" s="429"/>
      <c r="AV189" s="432"/>
      <c r="AX189" s="1080"/>
      <c r="AY189" s="2726"/>
      <c r="AZ189" s="2818"/>
      <c r="BA189" s="2826"/>
      <c r="BB189" s="2819"/>
      <c r="BC189" s="2825"/>
      <c r="BD189" s="2822"/>
      <c r="BE189" s="2823"/>
      <c r="BF189" s="2773"/>
      <c r="BG189" s="2769"/>
      <c r="BH189" s="1080"/>
      <c r="BI189" s="2778"/>
      <c r="BJ189" s="2940"/>
      <c r="BK189" s="2923"/>
      <c r="BL189" s="2940"/>
      <c r="BM189" s="2877"/>
      <c r="BN189" s="2901"/>
      <c r="BO189" s="2812"/>
      <c r="BP189" s="2873"/>
      <c r="BQ189" s="2807"/>
      <c r="BR189" s="2808"/>
      <c r="BS189" s="2808"/>
      <c r="BT189" s="2808"/>
      <c r="BU189" s="2808"/>
      <c r="BV189" s="2808"/>
      <c r="BW189" s="2808"/>
      <c r="BX189" s="2808"/>
      <c r="BY189" s="2808"/>
      <c r="BZ189" s="2808"/>
      <c r="CA189" s="2808"/>
      <c r="CB189" s="2808"/>
      <c r="CC189" s="2808"/>
      <c r="CD189" s="2808"/>
      <c r="CE189" s="2808"/>
    </row>
    <row r="190" spans="1:83" ht="24.75" customHeight="1">
      <c r="A190" s="2676"/>
      <c r="B190" s="2670" t="s">
        <v>1867</v>
      </c>
      <c r="C190" s="1677" t="s">
        <v>1827</v>
      </c>
      <c r="D190" s="2755" t="str" cm="1">
        <f t="array" ref="D190">IF(D186, _xldudf_CX_PUSH(D185, CX_ENTITY, fx_attrConverter(C184), EOMONTH(val_asOfDate,13)), "No Push")</f>
        <v>No Push</v>
      </c>
      <c r="E190" s="2677"/>
      <c r="F190" s="2726"/>
      <c r="G190" s="2769"/>
      <c r="H190" s="2775"/>
      <c r="I190" s="2776"/>
      <c r="J190" s="2771"/>
      <c r="K190" s="2772"/>
      <c r="L190" s="2773"/>
      <c r="M190" s="2668"/>
      <c r="N190" s="2730"/>
      <c r="O190" s="2774"/>
      <c r="P190" s="2677"/>
      <c r="V190" s="158"/>
      <c r="W190" s="101"/>
      <c r="X190" s="52"/>
      <c r="Y190" s="101"/>
      <c r="Z190" s="126"/>
      <c r="AA190" s="101"/>
      <c r="AB190" s="101"/>
      <c r="AC190" s="39"/>
      <c r="AD190" s="406"/>
      <c r="AE190" s="428"/>
      <c r="AF190" s="439"/>
      <c r="AG190" s="661"/>
      <c r="AH190" s="485"/>
      <c r="AI190" s="615"/>
      <c r="AJ190" s="2031" t="s">
        <v>1816</v>
      </c>
      <c r="AK190" s="2041">
        <f>I184</f>
        <v>0</v>
      </c>
      <c r="AL190" s="814"/>
      <c r="AM190" s="515"/>
      <c r="AN190" s="1967" t="str">
        <f>IF(K190="", "", _xlfn.NUMBERVALUE(K190)/ IF( $D$8, DebtOverview!fxVal_normal, 1))</f>
        <v/>
      </c>
      <c r="AO190" s="519"/>
      <c r="AP190" s="2273" t="str">
        <f t="shared" si="11"/>
        <v/>
      </c>
      <c r="AQ190" s="638"/>
      <c r="AR190" s="2647"/>
      <c r="AS190" s="621"/>
      <c r="AT190" s="448"/>
      <c r="AU190" s="429"/>
      <c r="AV190" s="432"/>
      <c r="AX190" s="1080"/>
      <c r="AY190" s="2726"/>
      <c r="AZ190" s="2818"/>
      <c r="BA190" s="2826"/>
      <c r="BB190" s="2819"/>
      <c r="BC190" s="2825"/>
      <c r="BD190" s="2822"/>
      <c r="BE190" s="2823"/>
      <c r="BF190" s="2773"/>
      <c r="BG190" s="2769"/>
      <c r="BH190" s="1080"/>
      <c r="BI190" s="2778"/>
      <c r="BJ190" s="2940"/>
      <c r="BK190" s="2923"/>
      <c r="BL190" s="2940"/>
      <c r="BM190" s="2877"/>
      <c r="BN190" s="2901"/>
      <c r="BO190" s="2812"/>
      <c r="BP190" s="2873"/>
      <c r="BQ190" s="2807"/>
      <c r="BR190" s="2808"/>
      <c r="BS190" s="2808"/>
      <c r="BT190" s="2808"/>
      <c r="BU190" s="2808"/>
      <c r="BV190" s="2808"/>
      <c r="BW190" s="2808"/>
      <c r="BX190" s="2808"/>
      <c r="BY190" s="2808"/>
      <c r="BZ190" s="2808"/>
      <c r="CA190" s="2808"/>
      <c r="CB190" s="2808"/>
      <c r="CC190" s="2808"/>
      <c r="CD190" s="2808"/>
      <c r="CE190" s="2808"/>
    </row>
    <row r="191" spans="1:83" ht="24.75" customHeight="1">
      <c r="A191" s="2676"/>
      <c r="B191" s="2671"/>
      <c r="C191" s="1915"/>
      <c r="D191" s="2758"/>
      <c r="E191" s="2677"/>
      <c r="F191" s="2726"/>
      <c r="G191" s="2769"/>
      <c r="H191" s="2775"/>
      <c r="I191" s="2776"/>
      <c r="J191" s="2771"/>
      <c r="K191" s="2772"/>
      <c r="L191" s="2773"/>
      <c r="M191" s="2668"/>
      <c r="N191" s="2730"/>
      <c r="O191" s="2774"/>
      <c r="P191" s="2677"/>
      <c r="V191" s="158"/>
      <c r="W191" s="101"/>
      <c r="X191" s="52"/>
      <c r="Y191" s="101"/>
      <c r="Z191" s="126"/>
      <c r="AA191" s="101"/>
      <c r="AB191" s="101"/>
      <c r="AC191" s="39"/>
      <c r="AD191" s="406"/>
      <c r="AE191" s="428"/>
      <c r="AF191" s="439"/>
      <c r="AG191" s="661"/>
      <c r="AH191" s="485"/>
      <c r="AI191" s="615"/>
      <c r="AJ191" s="2016"/>
      <c r="AK191" s="2017"/>
      <c r="AL191" s="814"/>
      <c r="AM191" s="515"/>
      <c r="AN191" s="1967" t="str">
        <f>IF(K191="", "", _xlfn.NUMBERVALUE(K191)/ IF( $D$8, DebtOverview!fxVal_normal, 1))</f>
        <v/>
      </c>
      <c r="AO191" s="519"/>
      <c r="AP191" s="2273" t="str">
        <f t="shared" si="11"/>
        <v/>
      </c>
      <c r="AQ191" s="638"/>
      <c r="AR191" s="2647"/>
      <c r="AS191" s="621"/>
      <c r="AT191" s="448"/>
      <c r="AU191" s="429"/>
      <c r="AV191" s="432"/>
      <c r="AX191" s="1080"/>
      <c r="AY191" s="2726"/>
      <c r="AZ191" s="2818"/>
      <c r="BA191" s="2826"/>
      <c r="BB191" s="2819"/>
      <c r="BC191" s="2825"/>
      <c r="BD191" s="2822"/>
      <c r="BE191" s="2823"/>
      <c r="BF191" s="2773"/>
      <c r="BG191" s="2769"/>
      <c r="BH191" s="1080"/>
      <c r="BI191" s="2778"/>
      <c r="BJ191" s="2940"/>
      <c r="BK191" s="2923"/>
      <c r="BL191" s="2940"/>
      <c r="BM191" s="2877"/>
      <c r="BN191" s="2901"/>
      <c r="BO191" s="2812"/>
      <c r="BP191" s="2873"/>
      <c r="BQ191" s="2807"/>
      <c r="BR191" s="2808"/>
      <c r="BS191" s="2808"/>
      <c r="BT191" s="2808"/>
      <c r="BU191" s="2808"/>
      <c r="BV191" s="2808"/>
      <c r="BW191" s="2808"/>
      <c r="BX191" s="2808"/>
      <c r="BY191" s="2808"/>
      <c r="BZ191" s="2808"/>
      <c r="CA191" s="2808"/>
      <c r="CB191" s="2808"/>
      <c r="CC191" s="2808"/>
      <c r="CD191" s="2808"/>
      <c r="CE191" s="2808"/>
    </row>
    <row r="192" spans="1:83" ht="24.75" customHeight="1">
      <c r="A192" s="2676"/>
      <c r="B192" s="2671"/>
      <c r="C192" s="1915"/>
      <c r="D192" s="2758"/>
      <c r="E192" s="2677"/>
      <c r="F192" s="2726"/>
      <c r="G192" s="2769"/>
      <c r="H192" s="2775"/>
      <c r="I192" s="2776"/>
      <c r="J192" s="2771"/>
      <c r="K192" s="2772"/>
      <c r="L192" s="2773"/>
      <c r="M192" s="2668"/>
      <c r="N192" s="2730"/>
      <c r="O192" s="2774"/>
      <c r="P192" s="2677"/>
      <c r="V192" s="158"/>
      <c r="W192" s="101"/>
      <c r="X192" s="52"/>
      <c r="Y192" s="101"/>
      <c r="Z192" s="126"/>
      <c r="AA192" s="101"/>
      <c r="AB192" s="101"/>
      <c r="AC192" s="39"/>
      <c r="AD192" s="406"/>
      <c r="AE192" s="428"/>
      <c r="AF192" s="439"/>
      <c r="AG192" s="661"/>
      <c r="AH192" s="485"/>
      <c r="AI192" s="615"/>
      <c r="AJ192" s="2016"/>
      <c r="AK192" s="2017"/>
      <c r="AL192" s="814"/>
      <c r="AM192" s="515"/>
      <c r="AN192" s="1967" t="str">
        <f>IF(K192="", "", _xlfn.NUMBERVALUE(K192)/ IF( $D$8, DebtOverview!fxVal_normal, 1))</f>
        <v/>
      </c>
      <c r="AO192" s="519"/>
      <c r="AP192" s="2273" t="str">
        <f t="shared" si="11"/>
        <v/>
      </c>
      <c r="AQ192" s="638"/>
      <c r="AR192" s="2647"/>
      <c r="AS192" s="621"/>
      <c r="AT192" s="448"/>
      <c r="AU192" s="429"/>
      <c r="AV192" s="432"/>
      <c r="AX192" s="1080"/>
      <c r="AY192" s="2726"/>
      <c r="AZ192" s="2818"/>
      <c r="BA192" s="2826"/>
      <c r="BB192" s="2819"/>
      <c r="BC192" s="2825"/>
      <c r="BD192" s="2822"/>
      <c r="BE192" s="2823"/>
      <c r="BF192" s="2773"/>
      <c r="BG192" s="2769"/>
      <c r="BH192" s="1080"/>
      <c r="BI192" s="2778"/>
      <c r="BJ192" s="2940"/>
      <c r="BK192" s="2923"/>
      <c r="BL192" s="2940"/>
      <c r="BM192" s="2877"/>
      <c r="BN192" s="2901"/>
      <c r="BO192" s="2812"/>
      <c r="BP192" s="2873"/>
      <c r="BQ192" s="2807"/>
      <c r="BR192" s="2808"/>
      <c r="BS192" s="2808"/>
      <c r="BT192" s="2808"/>
      <c r="BU192" s="2808"/>
      <c r="BV192" s="2808"/>
      <c r="BW192" s="2808"/>
      <c r="BX192" s="2808"/>
      <c r="BY192" s="2808"/>
      <c r="BZ192" s="2808"/>
      <c r="CA192" s="2808"/>
      <c r="CB192" s="2808"/>
      <c r="CC192" s="2808"/>
      <c r="CD192" s="2808"/>
      <c r="CE192" s="2808"/>
    </row>
    <row r="193" spans="1:83" ht="24.75" customHeight="1">
      <c r="A193" s="2676"/>
      <c r="B193" s="2670"/>
      <c r="C193" s="1913"/>
      <c r="D193" s="2758"/>
      <c r="E193" s="2677"/>
      <c r="F193" s="2726"/>
      <c r="G193" s="2769"/>
      <c r="H193" s="2775"/>
      <c r="I193" s="2776"/>
      <c r="J193" s="2771"/>
      <c r="K193" s="2772"/>
      <c r="L193" s="2773"/>
      <c r="M193" s="2668"/>
      <c r="N193" s="2768"/>
      <c r="O193" s="2777"/>
      <c r="P193" s="2677"/>
      <c r="V193" s="158"/>
      <c r="W193" s="101"/>
      <c r="X193" s="52"/>
      <c r="Y193" s="101"/>
      <c r="Z193" s="126"/>
      <c r="AA193" s="101"/>
      <c r="AB193" s="101"/>
      <c r="AC193" s="39"/>
      <c r="AD193" s="406"/>
      <c r="AE193" s="428"/>
      <c r="AF193" s="439"/>
      <c r="AG193" s="661"/>
      <c r="AH193" s="485"/>
      <c r="AI193" s="615"/>
      <c r="AJ193" s="2016"/>
      <c r="AK193" s="2017"/>
      <c r="AL193" s="814"/>
      <c r="AM193" s="515"/>
      <c r="AN193" s="1967" t="str">
        <f>IF(K193="", "", _xlfn.NUMBERVALUE(K193)/ IF( $D$8, DebtOverview!fxVal_normal, 1))</f>
        <v/>
      </c>
      <c r="AO193" s="519"/>
      <c r="AP193" s="2273" t="str">
        <f t="shared" si="11"/>
        <v/>
      </c>
      <c r="AQ193" s="638"/>
      <c r="AR193" s="3077"/>
      <c r="AS193" s="621"/>
      <c r="AT193" s="448"/>
      <c r="AU193" s="429"/>
      <c r="AV193" s="432"/>
      <c r="AX193" s="1080"/>
      <c r="AY193" s="2726"/>
      <c r="AZ193" s="2818"/>
      <c r="BA193" s="2826"/>
      <c r="BB193" s="2819"/>
      <c r="BC193" s="2825"/>
      <c r="BD193" s="2822"/>
      <c r="BE193" s="2823"/>
      <c r="BF193" s="2773"/>
      <c r="BG193" s="2769"/>
      <c r="BH193" s="1080"/>
      <c r="BI193" s="2778"/>
      <c r="BJ193" s="2940"/>
      <c r="BK193" s="2923"/>
      <c r="BL193" s="2940"/>
      <c r="BM193" s="2877"/>
      <c r="BN193" s="2901"/>
      <c r="BO193" s="2812"/>
      <c r="BP193" s="2873"/>
      <c r="BQ193" s="2807"/>
      <c r="BR193" s="2808"/>
      <c r="BS193" s="2808"/>
      <c r="BT193" s="2808"/>
      <c r="BU193" s="2808"/>
      <c r="BV193" s="2808"/>
      <c r="BW193" s="2808"/>
      <c r="BX193" s="2808"/>
      <c r="BY193" s="2808"/>
      <c r="BZ193" s="2808"/>
      <c r="CA193" s="2808"/>
      <c r="CB193" s="2808"/>
      <c r="CC193" s="2808"/>
      <c r="CD193" s="2808"/>
      <c r="CE193" s="2808"/>
    </row>
    <row r="194" spans="1:83" ht="24.75" customHeight="1">
      <c r="A194" s="2676"/>
      <c r="B194" s="2670"/>
      <c r="C194" s="1913"/>
      <c r="D194" s="2758"/>
      <c r="E194" s="2677"/>
      <c r="F194" s="2726"/>
      <c r="G194" s="2769"/>
      <c r="H194" s="2775"/>
      <c r="I194" s="2776"/>
      <c r="J194" s="2771"/>
      <c r="K194" s="2772"/>
      <c r="L194" s="2773"/>
      <c r="M194" s="2668"/>
      <c r="N194" s="2768"/>
      <c r="O194" s="2777"/>
      <c r="P194" s="2677"/>
      <c r="V194" s="158"/>
      <c r="W194" s="101"/>
      <c r="X194" s="52"/>
      <c r="Y194" s="101"/>
      <c r="Z194" s="126"/>
      <c r="AA194" s="101"/>
      <c r="AB194" s="101"/>
      <c r="AC194" s="39"/>
      <c r="AD194" s="406"/>
      <c r="AE194" s="428"/>
      <c r="AF194" s="439"/>
      <c r="AG194" s="661"/>
      <c r="AH194" s="485"/>
      <c r="AI194" s="615"/>
      <c r="AJ194" s="2016"/>
      <c r="AK194" s="2017"/>
      <c r="AL194" s="814"/>
      <c r="AM194" s="515"/>
      <c r="AN194" s="1967" t="str">
        <f>IF(K194="", "", _xlfn.NUMBERVALUE(K194)/ IF( $D$8, DebtOverview!fxVal_normal, 1))</f>
        <v/>
      </c>
      <c r="AO194" s="519"/>
      <c r="AP194" s="2273" t="str">
        <f t="shared" si="11"/>
        <v/>
      </c>
      <c r="AQ194" s="638"/>
      <c r="AR194" s="3077"/>
      <c r="AS194" s="621"/>
      <c r="AT194" s="448"/>
      <c r="AU194" s="429"/>
      <c r="AV194" s="432"/>
      <c r="AX194" s="1080"/>
      <c r="AY194" s="2726"/>
      <c r="AZ194" s="2843"/>
      <c r="BA194" s="2817"/>
      <c r="BB194" s="2832"/>
      <c r="BC194" s="2812"/>
      <c r="BD194" s="2806"/>
      <c r="BE194" s="2807"/>
      <c r="BF194" s="2773"/>
      <c r="BG194" s="2769"/>
      <c r="BH194" s="1080"/>
      <c r="BI194" s="2778"/>
      <c r="BJ194" s="2940"/>
      <c r="BK194" s="2923"/>
      <c r="BL194" s="2940"/>
      <c r="BM194" s="2877"/>
      <c r="BN194" s="2901"/>
      <c r="BO194" s="2812"/>
      <c r="BP194" s="2873"/>
      <c r="BQ194" s="2807"/>
      <c r="BR194" s="2808"/>
      <c r="BS194" s="2808"/>
      <c r="BT194" s="2808"/>
      <c r="BU194" s="2808"/>
      <c r="BV194" s="2808"/>
      <c r="BW194" s="2808"/>
      <c r="BX194" s="2808"/>
      <c r="BY194" s="2808"/>
      <c r="BZ194" s="2808"/>
      <c r="CA194" s="2808"/>
      <c r="CB194" s="2808"/>
      <c r="CC194" s="2808"/>
      <c r="CD194" s="2808"/>
      <c r="CE194" s="2808"/>
    </row>
    <row r="195" spans="1:83" ht="15" customHeight="1">
      <c r="A195" s="2676"/>
      <c r="B195" s="2670"/>
      <c r="C195" s="1913"/>
      <c r="D195" s="2752"/>
      <c r="E195" s="2677"/>
      <c r="F195" s="2726"/>
      <c r="G195" s="2689"/>
      <c r="H195" s="2689"/>
      <c r="I195" s="2695"/>
      <c r="J195" s="2695"/>
      <c r="K195" s="2687"/>
      <c r="L195" s="2688"/>
      <c r="M195" s="2712"/>
      <c r="N195" s="2712"/>
      <c r="O195" s="2712"/>
      <c r="P195" s="2677"/>
      <c r="V195" s="158"/>
      <c r="W195" s="2"/>
      <c r="X195" s="52"/>
      <c r="Y195" s="2"/>
      <c r="Z195" s="539"/>
      <c r="AA195" s="2"/>
      <c r="AB195" s="2"/>
      <c r="AC195" s="39"/>
      <c r="AD195" s="406"/>
      <c r="AE195" s="428"/>
      <c r="AF195" s="439"/>
      <c r="AG195" s="663"/>
      <c r="AH195" s="485"/>
      <c r="AI195" s="617"/>
      <c r="AJ195" s="2018"/>
      <c r="AK195" s="2018"/>
      <c r="AL195" s="618"/>
      <c r="AM195" s="618"/>
      <c r="AN195" s="1540"/>
      <c r="AO195" s="618"/>
      <c r="AP195" s="618"/>
      <c r="AQ195" s="618"/>
      <c r="AR195" s="618"/>
      <c r="AS195" s="619"/>
      <c r="AT195" s="481"/>
      <c r="AU195" s="429"/>
      <c r="AV195" s="432"/>
      <c r="AX195" s="1080"/>
      <c r="AY195" s="2726"/>
      <c r="AZ195" s="2817"/>
      <c r="BA195" s="2817"/>
      <c r="BB195" s="2812"/>
      <c r="BC195" s="2812"/>
      <c r="BD195" s="2806"/>
      <c r="BE195" s="2816"/>
      <c r="BF195" s="2688"/>
      <c r="BG195" s="2689"/>
      <c r="BH195" s="1080"/>
      <c r="BI195" s="2778"/>
      <c r="BJ195" s="2817"/>
      <c r="BK195" s="2926"/>
      <c r="BL195" s="2817"/>
      <c r="BM195" s="2877"/>
      <c r="BN195" s="2898"/>
      <c r="BO195" s="2812"/>
      <c r="BP195" s="2873"/>
      <c r="BQ195" s="2816"/>
      <c r="BR195" s="2857"/>
      <c r="BS195" s="2857"/>
      <c r="BT195" s="2857"/>
      <c r="BU195" s="2857"/>
      <c r="BV195" s="2857"/>
      <c r="BW195" s="2857"/>
      <c r="BX195" s="2857"/>
      <c r="BY195" s="2857"/>
      <c r="BZ195" s="2857"/>
      <c r="CA195" s="2857"/>
      <c r="CB195" s="2857"/>
      <c r="CC195" s="2857"/>
      <c r="CD195" s="2857"/>
      <c r="CE195" s="2857"/>
    </row>
    <row r="196" spans="1:83">
      <c r="A196" s="2676"/>
      <c r="B196" s="2670"/>
      <c r="C196" s="1913"/>
      <c r="D196" s="2752"/>
      <c r="E196" s="2677"/>
      <c r="F196" s="2726"/>
      <c r="G196" s="2689"/>
      <c r="H196" s="2689"/>
      <c r="I196" s="2695"/>
      <c r="J196" s="2695"/>
      <c r="K196" s="2687"/>
      <c r="L196" s="2688"/>
      <c r="M196" s="2712"/>
      <c r="N196" s="2712"/>
      <c r="O196" s="2712"/>
      <c r="P196" s="2677"/>
      <c r="V196" s="158"/>
      <c r="W196" s="2"/>
      <c r="X196" s="52"/>
      <c r="Y196" s="2"/>
      <c r="Z196" s="539"/>
      <c r="AA196" s="2"/>
      <c r="AB196" s="2"/>
      <c r="AC196" s="39"/>
      <c r="AD196" s="406"/>
      <c r="AE196" s="428"/>
      <c r="AF196" s="439"/>
      <c r="AG196" s="661"/>
      <c r="AH196" s="453"/>
      <c r="AI196" s="475"/>
      <c r="AJ196" s="2011"/>
      <c r="AK196" s="2011"/>
      <c r="AL196" s="475"/>
      <c r="AM196" s="429"/>
      <c r="AN196" s="1975"/>
      <c r="AO196" s="476"/>
      <c r="AP196" s="486"/>
      <c r="AQ196" s="486"/>
      <c r="AR196" s="487"/>
      <c r="AS196" s="489"/>
      <c r="AT196" s="490"/>
      <c r="AU196" s="429"/>
      <c r="AV196" s="432"/>
      <c r="AX196" s="1080"/>
      <c r="AY196" s="2726"/>
      <c r="AZ196" s="2817"/>
      <c r="BA196" s="2817"/>
      <c r="BB196" s="2812"/>
      <c r="BC196" s="2812"/>
      <c r="BD196" s="2806"/>
      <c r="BE196" s="2816"/>
      <c r="BF196" s="2688"/>
      <c r="BG196" s="2689"/>
      <c r="BH196" s="1080"/>
      <c r="BI196" s="2778"/>
      <c r="BJ196" s="2817"/>
      <c r="BK196" s="2926"/>
      <c r="BL196" s="2817"/>
      <c r="BM196" s="2877"/>
      <c r="BN196" s="2898"/>
      <c r="BO196" s="2812"/>
      <c r="BP196" s="2873"/>
      <c r="BQ196" s="2816"/>
      <c r="BR196" s="2857"/>
      <c r="BS196" s="2857"/>
      <c r="BT196" s="2857"/>
      <c r="BU196" s="2857"/>
      <c r="BV196" s="2857"/>
      <c r="BW196" s="2857"/>
      <c r="BX196" s="2857"/>
      <c r="BY196" s="2857"/>
      <c r="BZ196" s="2857"/>
      <c r="CA196" s="2857"/>
      <c r="CB196" s="2857"/>
      <c r="CC196" s="2857"/>
      <c r="CD196" s="2857"/>
      <c r="CE196" s="2857"/>
    </row>
    <row r="197" spans="1:83">
      <c r="A197" s="2676"/>
      <c r="B197" s="2670"/>
      <c r="C197" s="1913"/>
      <c r="D197" s="2752"/>
      <c r="E197" s="2677"/>
      <c r="F197" s="2726"/>
      <c r="G197" s="2689"/>
      <c r="H197" s="2689"/>
      <c r="I197" s="2689"/>
      <c r="J197" s="2689"/>
      <c r="K197" s="2687"/>
      <c r="L197" s="2688"/>
      <c r="M197" s="2712"/>
      <c r="N197" s="2712"/>
      <c r="O197" s="2712"/>
      <c r="P197" s="2677"/>
      <c r="V197" s="158"/>
      <c r="W197" s="2"/>
      <c r="X197" s="52"/>
      <c r="Y197" s="2"/>
      <c r="Z197" s="539"/>
      <c r="AA197" s="2"/>
      <c r="AB197" s="2"/>
      <c r="AC197" s="39"/>
      <c r="AD197" s="406"/>
      <c r="AE197" s="428"/>
      <c r="AF197" s="439"/>
      <c r="AG197" s="453"/>
      <c r="AH197" s="453"/>
      <c r="AI197" s="475"/>
      <c r="AJ197" s="2011"/>
      <c r="AK197" s="2011"/>
      <c r="AL197" s="475"/>
      <c r="AM197" s="429"/>
      <c r="AN197" s="1975"/>
      <c r="AO197" s="476"/>
      <c r="AP197" s="486"/>
      <c r="AQ197" s="486"/>
      <c r="AR197" s="487"/>
      <c r="AS197" s="489"/>
      <c r="AT197" s="490"/>
      <c r="AU197" s="429"/>
      <c r="AV197" s="432"/>
      <c r="AX197" s="1080"/>
      <c r="AY197" s="2726"/>
      <c r="AZ197" s="2817"/>
      <c r="BA197" s="2817"/>
      <c r="BB197" s="2817"/>
      <c r="BC197" s="2817"/>
      <c r="BD197" s="2806"/>
      <c r="BE197" s="2816"/>
      <c r="BF197" s="2688"/>
      <c r="BG197" s="2689"/>
      <c r="BH197" s="1080"/>
      <c r="BI197" s="2778"/>
      <c r="BJ197" s="2817"/>
      <c r="BK197" s="2926"/>
      <c r="BL197" s="2817"/>
      <c r="BM197" s="2877"/>
      <c r="BN197" s="2859"/>
      <c r="BO197" s="2861"/>
      <c r="BP197" s="2873"/>
      <c r="BQ197" s="2816"/>
      <c r="BR197" s="2857"/>
      <c r="BS197" s="2857"/>
      <c r="BT197" s="2857"/>
      <c r="BU197" s="2857"/>
      <c r="BV197" s="2857"/>
      <c r="BW197" s="2857"/>
      <c r="BX197" s="2857"/>
      <c r="BY197" s="2857"/>
      <c r="BZ197" s="2857"/>
      <c r="CA197" s="2857"/>
      <c r="CB197" s="2857"/>
      <c r="CC197" s="2857"/>
      <c r="CD197" s="2857"/>
      <c r="CE197" s="2857"/>
    </row>
    <row r="198" spans="1:83" ht="32.5">
      <c r="A198" s="2676"/>
      <c r="B198" s="2670"/>
      <c r="C198" s="1913"/>
      <c r="D198" s="2752"/>
      <c r="E198" s="2677"/>
      <c r="F198" s="2726"/>
      <c r="G198" s="2689"/>
      <c r="H198" s="2689"/>
      <c r="I198" s="2689"/>
      <c r="J198" s="2689"/>
      <c r="K198" s="2687"/>
      <c r="L198" s="2688"/>
      <c r="M198" s="2712"/>
      <c r="N198" s="2712"/>
      <c r="O198" s="2712"/>
      <c r="P198" s="2677"/>
      <c r="V198" s="158"/>
      <c r="W198" s="2"/>
      <c r="X198" s="52"/>
      <c r="Y198" s="2"/>
      <c r="Z198" s="539"/>
      <c r="AA198" s="2"/>
      <c r="AB198" s="2"/>
      <c r="AC198" s="39"/>
      <c r="AD198" s="406"/>
      <c r="AE198" s="428"/>
      <c r="AF198" s="648"/>
      <c r="AG198" s="649"/>
      <c r="AH198" s="440"/>
      <c r="AI198" s="3076" t="s">
        <v>1828</v>
      </c>
      <c r="AJ198" s="3076"/>
      <c r="AK198" s="3076"/>
      <c r="AL198" s="2646"/>
      <c r="AM198" s="429"/>
      <c r="AN198" s="1972"/>
      <c r="AO198" s="430"/>
      <c r="AP198" s="429"/>
      <c r="AQ198" s="429"/>
      <c r="AR198" s="429"/>
      <c r="AS198" s="429"/>
      <c r="AT198" s="429"/>
      <c r="AU198" s="429"/>
      <c r="AV198" s="432"/>
      <c r="AX198" s="1080"/>
      <c r="AY198" s="2726"/>
      <c r="AZ198" s="2817"/>
      <c r="BA198" s="2817"/>
      <c r="BB198" s="2817"/>
      <c r="BC198" s="2817"/>
      <c r="BD198" s="2806"/>
      <c r="BE198" s="2816"/>
      <c r="BF198" s="2688"/>
      <c r="BG198" s="2689"/>
      <c r="BH198" s="1080"/>
      <c r="BI198" s="2778"/>
      <c r="BJ198" s="2817"/>
      <c r="BK198" s="2926"/>
      <c r="BL198" s="2817"/>
      <c r="BM198" s="2877"/>
      <c r="BN198" s="2859"/>
      <c r="BO198" s="2861"/>
      <c r="BP198" s="2873"/>
      <c r="BQ198" s="2816"/>
      <c r="BR198" s="2857"/>
      <c r="BS198" s="2857"/>
      <c r="BT198" s="2857"/>
      <c r="BU198" s="2857"/>
      <c r="BV198" s="2857"/>
      <c r="BW198" s="2857"/>
      <c r="BX198" s="2857"/>
      <c r="BY198" s="2857"/>
      <c r="BZ198" s="2857"/>
      <c r="CA198" s="2857"/>
      <c r="CB198" s="2857"/>
      <c r="CC198" s="2857"/>
      <c r="CD198" s="2857"/>
      <c r="CE198" s="2857"/>
    </row>
    <row r="199" spans="1:83" ht="18" customHeight="1">
      <c r="A199" s="2676"/>
      <c r="B199" s="2670"/>
      <c r="C199" s="1913"/>
      <c r="D199" s="2752"/>
      <c r="E199" s="2677"/>
      <c r="F199" s="2726"/>
      <c r="G199" s="2689"/>
      <c r="H199" s="2689"/>
      <c r="I199" s="2689"/>
      <c r="J199" s="2689"/>
      <c r="K199" s="2687"/>
      <c r="L199" s="2688"/>
      <c r="M199" s="2712"/>
      <c r="N199" s="2712"/>
      <c r="O199" s="2712"/>
      <c r="P199" s="2677"/>
      <c r="V199" s="158"/>
      <c r="W199" s="2"/>
      <c r="X199" s="52"/>
      <c r="Y199" s="2"/>
      <c r="Z199" s="539"/>
      <c r="AA199" s="2"/>
      <c r="AB199" s="2"/>
      <c r="AC199" s="39"/>
      <c r="AD199" s="406"/>
      <c r="AE199" s="428"/>
      <c r="AF199" s="429"/>
      <c r="AG199" s="429"/>
      <c r="AH199" s="440"/>
      <c r="AI199" s="2783" t="e">
        <f ca="1" xml:space="preserve"> val_reportingCurrency &amp; " in " &amp;$AP$5</f>
        <v>#NAME?</v>
      </c>
      <c r="AJ199" s="2000"/>
      <c r="AK199" s="2000"/>
      <c r="AL199" s="2646"/>
      <c r="AM199" s="429"/>
      <c r="AN199" s="1972"/>
      <c r="AO199" s="430"/>
      <c r="AP199" s="429"/>
      <c r="AQ199" s="429"/>
      <c r="AR199" s="429"/>
      <c r="AS199" s="429"/>
      <c r="AT199" s="429"/>
      <c r="AU199" s="429"/>
      <c r="AV199" s="432"/>
      <c r="AX199" s="1080"/>
      <c r="AY199" s="2726"/>
      <c r="AZ199" s="2817"/>
      <c r="BA199" s="2817"/>
      <c r="BB199" s="2817"/>
      <c r="BC199" s="2817"/>
      <c r="BD199" s="2806"/>
      <c r="BE199" s="2816"/>
      <c r="BF199" s="2688"/>
      <c r="BG199" s="2689"/>
      <c r="BH199" s="1080"/>
      <c r="BI199" s="2778"/>
      <c r="BJ199" s="2817"/>
      <c r="BK199" s="2926"/>
      <c r="BL199" s="2817"/>
      <c r="BM199" s="2877"/>
      <c r="BN199" s="2859"/>
      <c r="BO199" s="2861"/>
      <c r="BP199" s="2873"/>
      <c r="BQ199" s="2816"/>
      <c r="BR199" s="2857"/>
      <c r="BS199" s="2857"/>
      <c r="BT199" s="2857"/>
      <c r="BU199" s="2857"/>
      <c r="BV199" s="2857"/>
      <c r="BW199" s="2857"/>
      <c r="BX199" s="2857"/>
      <c r="BY199" s="2857"/>
      <c r="BZ199" s="2857"/>
      <c r="CA199" s="2857"/>
      <c r="CB199" s="2857"/>
      <c r="CC199" s="2857"/>
      <c r="CD199" s="2857"/>
      <c r="CE199" s="2857"/>
    </row>
    <row r="200" spans="1:83" ht="17.25" customHeight="1">
      <c r="A200" s="2676"/>
      <c r="B200" s="2670"/>
      <c r="C200" s="1913"/>
      <c r="D200" s="2752"/>
      <c r="E200" s="2677"/>
      <c r="F200" s="2726"/>
      <c r="G200" s="2689"/>
      <c r="H200" s="2689"/>
      <c r="I200" s="2689"/>
      <c r="J200" s="2689"/>
      <c r="K200" s="2687"/>
      <c r="L200" s="2688"/>
      <c r="M200" s="2712"/>
      <c r="N200" s="2712"/>
      <c r="O200" s="2712"/>
      <c r="P200" s="2677"/>
      <c r="V200" s="158"/>
      <c r="W200" s="2"/>
      <c r="X200" s="52"/>
      <c r="Y200" s="2"/>
      <c r="Z200" s="539"/>
      <c r="AA200" s="2"/>
      <c r="AB200" s="2"/>
      <c r="AC200" s="39"/>
      <c r="AD200" s="406"/>
      <c r="AE200" s="428"/>
      <c r="AF200" s="429"/>
      <c r="AG200" s="453"/>
      <c r="AH200" s="453"/>
      <c r="AI200" s="686"/>
      <c r="AJ200" s="2035"/>
      <c r="AK200" s="2035"/>
      <c r="AL200" s="678"/>
      <c r="AM200" s="679"/>
      <c r="AN200" s="1984"/>
      <c r="AO200" s="680"/>
      <c r="AP200" s="681"/>
      <c r="AQ200" s="681"/>
      <c r="AR200" s="682"/>
      <c r="AS200" s="683"/>
      <c r="AT200" s="490"/>
      <c r="AU200" s="429"/>
      <c r="AV200" s="432"/>
      <c r="AX200" s="1080"/>
      <c r="AY200" s="2726"/>
      <c r="AZ200" s="2817"/>
      <c r="BA200" s="2817"/>
      <c r="BB200" s="2817"/>
      <c r="BC200" s="2817"/>
      <c r="BD200" s="2806"/>
      <c r="BE200" s="2816"/>
      <c r="BF200" s="2688"/>
      <c r="BG200" s="2689"/>
      <c r="BH200" s="1080"/>
      <c r="BI200" s="2778"/>
      <c r="BJ200" s="2817"/>
      <c r="BK200" s="2926"/>
      <c r="BL200" s="2817"/>
      <c r="BM200" s="2877"/>
      <c r="BN200" s="2859"/>
      <c r="BO200" s="2861"/>
      <c r="BP200" s="2873"/>
      <c r="BQ200" s="2816"/>
      <c r="BR200" s="2857"/>
      <c r="BS200" s="2857"/>
      <c r="BT200" s="2857"/>
      <c r="BU200" s="2857"/>
      <c r="BV200" s="2857"/>
      <c r="BW200" s="2857"/>
      <c r="BX200" s="2857"/>
      <c r="BY200" s="2857"/>
      <c r="BZ200" s="2857"/>
      <c r="CA200" s="2857"/>
      <c r="CB200" s="2857"/>
      <c r="CC200" s="2857"/>
      <c r="CD200" s="2857"/>
      <c r="CE200" s="2857"/>
    </row>
    <row r="201" spans="1:83" ht="17.25" customHeight="1">
      <c r="A201" s="2676"/>
      <c r="B201" s="2670"/>
      <c r="C201" s="1913"/>
      <c r="D201" s="2752"/>
      <c r="E201" s="2677"/>
      <c r="F201" s="2726"/>
      <c r="G201" s="2689"/>
      <c r="H201" s="2689"/>
      <c r="I201" s="2689"/>
      <c r="J201" s="2689"/>
      <c r="K201" s="2687"/>
      <c r="L201" s="2688"/>
      <c r="M201" s="2712"/>
      <c r="N201" s="2712"/>
      <c r="O201" s="2712"/>
      <c r="P201" s="2677"/>
      <c r="V201" s="158"/>
      <c r="W201" s="2"/>
      <c r="X201" s="52"/>
      <c r="Y201" s="2"/>
      <c r="Z201" s="539"/>
      <c r="AA201" s="2"/>
      <c r="AB201" s="2"/>
      <c r="AC201" s="39"/>
      <c r="AD201" s="406"/>
      <c r="AE201" s="428"/>
      <c r="AF201" s="429"/>
      <c r="AG201" s="658"/>
      <c r="AH201" s="453"/>
      <c r="AI201" s="687"/>
      <c r="AJ201" s="2651" t="s">
        <v>1829</v>
      </c>
      <c r="AK201" s="2155"/>
      <c r="AL201" s="2155"/>
      <c r="AM201" s="2155"/>
      <c r="AN201" s="2156"/>
      <c r="AO201" s="1453"/>
      <c r="AP201" s="1454"/>
      <c r="AQ201" s="1454"/>
      <c r="AR201" s="1455"/>
      <c r="AS201" s="1456"/>
      <c r="AT201" s="490"/>
      <c r="AU201" s="429"/>
      <c r="AV201" s="432"/>
      <c r="AX201" s="1080"/>
      <c r="AY201" s="2726"/>
      <c r="AZ201" s="2817"/>
      <c r="BA201" s="2817"/>
      <c r="BB201" s="2817"/>
      <c r="BC201" s="2817"/>
      <c r="BD201" s="2806"/>
      <c r="BE201" s="2816"/>
      <c r="BF201" s="2688"/>
      <c r="BG201" s="2689"/>
      <c r="BH201" s="1080"/>
      <c r="BI201" s="2778"/>
      <c r="BJ201" s="2817"/>
      <c r="BK201" s="2926"/>
      <c r="BL201" s="2817"/>
      <c r="BM201" s="2877"/>
      <c r="BN201" s="2859"/>
      <c r="BO201" s="2861"/>
      <c r="BP201" s="2873"/>
      <c r="BQ201" s="2816"/>
      <c r="BR201" s="2857"/>
      <c r="BS201" s="2857"/>
      <c r="BT201" s="2857"/>
      <c r="BU201" s="2857"/>
      <c r="BV201" s="2857"/>
      <c r="BW201" s="2857"/>
      <c r="BX201" s="2857"/>
      <c r="BY201" s="2857"/>
      <c r="BZ201" s="2857"/>
      <c r="CA201" s="2857"/>
      <c r="CB201" s="2857"/>
      <c r="CC201" s="2857"/>
      <c r="CD201" s="2857"/>
      <c r="CE201" s="2857"/>
    </row>
    <row r="202" spans="1:83" ht="8.25" customHeight="1">
      <c r="A202" s="2676"/>
      <c r="B202" s="2670"/>
      <c r="C202" s="1913"/>
      <c r="D202" s="2752"/>
      <c r="E202" s="2677"/>
      <c r="F202" s="2726"/>
      <c r="G202" s="2689"/>
      <c r="H202" s="2689"/>
      <c r="I202" s="2689"/>
      <c r="J202" s="2689"/>
      <c r="K202" s="2687"/>
      <c r="L202" s="2688"/>
      <c r="M202" s="2712"/>
      <c r="N202" s="2712"/>
      <c r="O202" s="2712"/>
      <c r="P202" s="2677"/>
      <c r="V202" s="158"/>
      <c r="W202" s="2"/>
      <c r="X202" s="52"/>
      <c r="Y202" s="2"/>
      <c r="Z202" s="539"/>
      <c r="AA202" s="2"/>
      <c r="AB202" s="2"/>
      <c r="AC202" s="39"/>
      <c r="AD202" s="406"/>
      <c r="AE202" s="428"/>
      <c r="AF202" s="429"/>
      <c r="AG202" s="658"/>
      <c r="AH202" s="453"/>
      <c r="AI202" s="687"/>
      <c r="AJ202" s="1453"/>
      <c r="AK202" s="1453"/>
      <c r="AL202" s="1453"/>
      <c r="AM202" s="1453"/>
      <c r="AN202" s="1453"/>
      <c r="AO202" s="1453"/>
      <c r="AP202" s="1454"/>
      <c r="AQ202" s="1454"/>
      <c r="AR202" s="1455"/>
      <c r="AS202" s="1456"/>
      <c r="AT202" s="490"/>
      <c r="AU202" s="429"/>
      <c r="AV202" s="432"/>
      <c r="AX202" s="1080"/>
      <c r="AY202" s="2726"/>
      <c r="AZ202" s="2817"/>
      <c r="BA202" s="2817"/>
      <c r="BB202" s="2817"/>
      <c r="BC202" s="2817"/>
      <c r="BD202" s="2806"/>
      <c r="BE202" s="2816"/>
      <c r="BF202" s="2688"/>
      <c r="BG202" s="2689"/>
      <c r="BH202" s="1080"/>
      <c r="BI202" s="2778"/>
      <c r="BJ202" s="2817"/>
      <c r="BK202" s="2926"/>
      <c r="BL202" s="2817"/>
      <c r="BM202" s="2877"/>
      <c r="BN202" s="2859"/>
      <c r="BO202" s="2861"/>
      <c r="BP202" s="2873"/>
      <c r="BQ202" s="2816"/>
      <c r="BR202" s="2857"/>
      <c r="BS202" s="2857"/>
      <c r="BT202" s="2857"/>
      <c r="BU202" s="2857"/>
      <c r="BV202" s="2857"/>
      <c r="BW202" s="2857"/>
      <c r="BX202" s="2857"/>
      <c r="BY202" s="2857"/>
      <c r="BZ202" s="2857"/>
      <c r="CA202" s="2857"/>
      <c r="CB202" s="2857"/>
      <c r="CC202" s="2857"/>
      <c r="CD202" s="2857"/>
      <c r="CE202" s="2857"/>
    </row>
    <row r="203" spans="1:83" ht="17.25" customHeight="1">
      <c r="A203" s="2676"/>
      <c r="B203" s="2670" t="s">
        <v>1877</v>
      </c>
      <c r="C203" s="1913" t="s">
        <v>1830</v>
      </c>
      <c r="D203" s="2763" t="str" cm="1">
        <f t="array" aca="1" ref="D203" ca="1">IF($AL203 ="", "▧", _xldudf_CX_PUSH($AL203 * DebtOverview!fxVal_normal, CX_ENTITY, fx_attrConverter(C203), val_asOfDate, "As of",fx_scenarioConverter("Actual")))</f>
        <v>▧</v>
      </c>
      <c r="E203" s="2677"/>
      <c r="F203" s="2726"/>
      <c r="G203" s="2689" t="e" cm="1">
        <f t="array" aca="1" ref="G203" ca="1" xml:space="preserve"> _xldudf_CX_GET(CX_ENTITY, C203, val_asOfDate, "As of", , fx_scenarioConverter("Actual"))</f>
        <v>#NAME?</v>
      </c>
      <c r="H203" s="2689"/>
      <c r="I203" s="2689"/>
      <c r="J203" s="2689"/>
      <c r="K203" s="2687"/>
      <c r="L203" s="2688"/>
      <c r="M203" s="2712"/>
      <c r="N203" s="2712"/>
      <c r="O203" s="2712"/>
      <c r="P203" s="2677"/>
      <c r="V203" s="158"/>
      <c r="W203" s="2"/>
      <c r="X203" s="52"/>
      <c r="Y203" s="2"/>
      <c r="Z203" s="539"/>
      <c r="AA203" s="2"/>
      <c r="AB203" s="2"/>
      <c r="AC203" s="39"/>
      <c r="AD203" s="406"/>
      <c r="AE203" s="428"/>
      <c r="AF203" s="429"/>
      <c r="AG203" s="658"/>
      <c r="AH203" s="453"/>
      <c r="AI203" s="687"/>
      <c r="AJ203" s="2038" t="s">
        <v>1830</v>
      </c>
      <c r="AK203" s="2037"/>
      <c r="AL203" s="2166" t="str">
        <f ca="1">IF(ISNUMBER(G203), G203/DebtOverview!fxVal_normal, "")</f>
        <v/>
      </c>
      <c r="AM203" s="1452"/>
      <c r="AN203" s="1453"/>
      <c r="AO203" s="1453"/>
      <c r="AP203" s="1454"/>
      <c r="AQ203" s="1454"/>
      <c r="AR203" s="1455"/>
      <c r="AS203" s="1456"/>
      <c r="AT203" s="490"/>
      <c r="AU203" s="429"/>
      <c r="AV203" s="432"/>
      <c r="AX203" s="1080"/>
      <c r="AY203" s="2726"/>
      <c r="AZ203" s="2846"/>
      <c r="BA203" s="2817"/>
      <c r="BB203" s="2817"/>
      <c r="BC203" s="2817"/>
      <c r="BD203" s="2806"/>
      <c r="BE203" s="2816"/>
      <c r="BF203" s="2688"/>
      <c r="BG203" s="2703"/>
      <c r="BH203" s="1080"/>
      <c r="BI203" s="2778"/>
      <c r="BJ203" s="2941"/>
      <c r="BK203" s="2927"/>
      <c r="BL203" s="2941"/>
      <c r="BM203" s="2877"/>
      <c r="BN203" s="2859"/>
      <c r="BO203" s="2861"/>
      <c r="BP203" s="2873"/>
      <c r="BQ203" s="2816"/>
      <c r="BR203" s="2857"/>
      <c r="BS203" s="2857"/>
      <c r="BT203" s="2857"/>
      <c r="BU203" s="2857"/>
      <c r="BV203" s="2857"/>
      <c r="BW203" s="2857"/>
      <c r="BX203" s="2857"/>
      <c r="BY203" s="2857"/>
      <c r="BZ203" s="2857"/>
      <c r="CA203" s="2857"/>
      <c r="CB203" s="2857"/>
      <c r="CC203" s="2857"/>
      <c r="CD203" s="2857"/>
      <c r="CE203" s="2857"/>
    </row>
    <row r="204" spans="1:83" ht="17.25" customHeight="1">
      <c r="A204" s="2676"/>
      <c r="B204" s="2670" t="s">
        <v>1877</v>
      </c>
      <c r="C204" s="1913" t="s">
        <v>1831</v>
      </c>
      <c r="D204" s="2763" t="str" cm="1">
        <f t="array" aca="1" ref="D204" ca="1">IF($AL204 ="", "▧", _xldudf_CX_PUSH($AL204 * DebtOverview!fxVal_normal, CX_ENTITY, fx_attrConverter(C204), val_asOfDate, "As of",fx_scenarioConverter("Actual")))</f>
        <v>▧</v>
      </c>
      <c r="E204" s="2677"/>
      <c r="F204" s="2726"/>
      <c r="G204" s="2689" t="e" cm="1">
        <f t="array" aca="1" ref="G204" ca="1" xml:space="preserve"> _xldudf_CX_GET(CX_ENTITY, C204, val_asOfDate, "As of", , fx_scenarioConverter("Actual"))</f>
        <v>#NAME?</v>
      </c>
      <c r="H204" s="2689"/>
      <c r="I204" s="2689"/>
      <c r="J204" s="2689"/>
      <c r="K204" s="2687"/>
      <c r="L204" s="2688"/>
      <c r="M204" s="2712"/>
      <c r="N204" s="2712"/>
      <c r="O204" s="2712"/>
      <c r="P204" s="2677"/>
      <c r="V204" s="158"/>
      <c r="W204" s="2"/>
      <c r="X204" s="52"/>
      <c r="Y204" s="2"/>
      <c r="Z204" s="539"/>
      <c r="AA204" s="2"/>
      <c r="AB204" s="2"/>
      <c r="AC204" s="39"/>
      <c r="AD204" s="406"/>
      <c r="AE204" s="428"/>
      <c r="AF204" s="429"/>
      <c r="AG204" s="658"/>
      <c r="AH204" s="453"/>
      <c r="AI204" s="687"/>
      <c r="AJ204" s="2038" t="s">
        <v>1831</v>
      </c>
      <c r="AK204" s="2037"/>
      <c r="AL204" s="2166" t="str">
        <f ca="1">IF(ISNUMBER(G204), G204/DebtOverview!fxVal_normal, "")</f>
        <v/>
      </c>
      <c r="AM204" s="1452"/>
      <c r="AN204" s="1453"/>
      <c r="AO204" s="1453"/>
      <c r="AP204" s="2040"/>
      <c r="AQ204" s="1454"/>
      <c r="AR204" s="1455"/>
      <c r="AS204" s="1456"/>
      <c r="AT204" s="490"/>
      <c r="AU204" s="429"/>
      <c r="AV204" s="432"/>
      <c r="AX204" s="1080"/>
      <c r="AY204" s="2726"/>
      <c r="AZ204" s="2817"/>
      <c r="BA204" s="2817"/>
      <c r="BB204" s="2817"/>
      <c r="BC204" s="2817"/>
      <c r="BD204" s="2806"/>
      <c r="BE204" s="2816"/>
      <c r="BF204" s="2688"/>
      <c r="BG204" s="2689"/>
      <c r="BH204" s="1080"/>
      <c r="BI204" s="2778"/>
      <c r="BJ204" s="2817"/>
      <c r="BK204" s="2926"/>
      <c r="BL204" s="2817"/>
      <c r="BM204" s="2877"/>
      <c r="BN204" s="2859"/>
      <c r="BO204" s="2861"/>
      <c r="BP204" s="2873"/>
      <c r="BQ204" s="2816"/>
      <c r="BR204" s="2857"/>
      <c r="BS204" s="2857"/>
      <c r="BT204" s="2857"/>
      <c r="BU204" s="2857"/>
      <c r="BV204" s="2857"/>
      <c r="BW204" s="2857"/>
      <c r="BX204" s="2857"/>
      <c r="BY204" s="2857"/>
      <c r="BZ204" s="2857"/>
      <c r="CA204" s="2857"/>
      <c r="CB204" s="2857"/>
      <c r="CC204" s="2857"/>
      <c r="CD204" s="2857"/>
      <c r="CE204" s="2857"/>
    </row>
    <row r="205" spans="1:83" ht="9.75" customHeight="1">
      <c r="A205" s="2676"/>
      <c r="B205" s="2670"/>
      <c r="C205" s="1913"/>
      <c r="D205" s="2764"/>
      <c r="E205" s="2677"/>
      <c r="F205" s="2726"/>
      <c r="G205" s="2689"/>
      <c r="H205" s="2689"/>
      <c r="I205" s="2689"/>
      <c r="J205" s="2689"/>
      <c r="K205" s="2687"/>
      <c r="L205" s="2685"/>
      <c r="M205" s="2723"/>
      <c r="N205" s="2723"/>
      <c r="O205" s="2723"/>
      <c r="P205" s="2677"/>
      <c r="V205" s="158"/>
      <c r="W205" s="2"/>
      <c r="X205" s="151"/>
      <c r="Y205" s="151"/>
      <c r="Z205" s="539"/>
      <c r="AA205" s="2"/>
      <c r="AB205" s="2"/>
      <c r="AC205" s="39"/>
      <c r="AD205" s="406"/>
      <c r="AE205" s="428"/>
      <c r="AF205" s="429"/>
      <c r="AG205" s="658"/>
      <c r="AH205" s="435"/>
      <c r="AI205" s="687"/>
      <c r="AJ205" s="2038"/>
      <c r="AK205" s="2039"/>
      <c r="AL205" s="674"/>
      <c r="AM205" s="482"/>
      <c r="AN205" s="2160" t="s">
        <v>1832</v>
      </c>
      <c r="AO205" s="672"/>
      <c r="AP205" s="669"/>
      <c r="AQ205" s="669"/>
      <c r="AR205" s="676"/>
      <c r="AS205" s="684"/>
      <c r="AT205" s="429"/>
      <c r="AU205" s="429"/>
      <c r="AV205" s="432"/>
      <c r="AX205" s="1080"/>
      <c r="AY205" s="2726"/>
      <c r="AZ205" s="2817"/>
      <c r="BA205" s="2817"/>
      <c r="BB205" s="2817"/>
      <c r="BC205" s="2817"/>
      <c r="BD205" s="2806"/>
      <c r="BE205" s="2807"/>
      <c r="BF205" s="2685"/>
      <c r="BG205" s="2689"/>
      <c r="BH205" s="1080"/>
      <c r="BI205" s="2778"/>
      <c r="BJ205" s="2817"/>
      <c r="BK205" s="2926"/>
      <c r="BL205" s="2817"/>
      <c r="BM205" s="2877"/>
      <c r="BN205" s="2859"/>
      <c r="BO205" s="2861"/>
      <c r="BP205" s="2873"/>
      <c r="BQ205" s="2807"/>
      <c r="BR205" s="2808"/>
      <c r="BS205" s="2808"/>
      <c r="BT205" s="2808"/>
      <c r="BU205" s="2808"/>
      <c r="BV205" s="2808"/>
      <c r="BW205" s="2808"/>
      <c r="BX205" s="2808"/>
      <c r="BY205" s="2808"/>
      <c r="BZ205" s="2808"/>
      <c r="CA205" s="2808"/>
      <c r="CB205" s="2808"/>
      <c r="CC205" s="2808"/>
      <c r="CD205" s="2808"/>
      <c r="CE205" s="2808"/>
    </row>
    <row r="206" spans="1:83" ht="17.25" customHeight="1">
      <c r="A206" s="2676"/>
      <c r="B206" s="2670" t="s">
        <v>1877</v>
      </c>
      <c r="C206" s="1913" t="s">
        <v>1833</v>
      </c>
      <c r="D206" s="2763" t="e" cm="1">
        <f t="array" aca="1" ref="D206" ca="1">IF(AN206="","▧",_xldudf_CX_PUSH(AN206*DebtOverview!fxVal_normal,CX_ENTITY,fx_attrConverter(C206),val_asOfDate,"As of",fx_scenarioConverter("Actual")))</f>
        <v>#NAME?</v>
      </c>
      <c r="E206" s="2677"/>
      <c r="F206" s="2726"/>
      <c r="G206" s="2689"/>
      <c r="H206" s="2689"/>
      <c r="I206" s="2689"/>
      <c r="J206" s="2689"/>
      <c r="K206" s="2687"/>
      <c r="L206" s="2688"/>
      <c r="M206" s="2712"/>
      <c r="N206" s="2712"/>
      <c r="O206" s="2712"/>
      <c r="P206" s="2677"/>
      <c r="V206" s="158"/>
      <c r="W206" s="2"/>
      <c r="X206" s="52"/>
      <c r="Y206" s="2"/>
      <c r="Z206" s="539"/>
      <c r="AA206" s="2"/>
      <c r="AB206" s="2"/>
      <c r="AC206" s="39"/>
      <c r="AD206" s="406"/>
      <c r="AE206" s="428"/>
      <c r="AF206" s="429"/>
      <c r="AG206" s="658"/>
      <c r="AH206" s="453"/>
      <c r="AI206" s="687"/>
      <c r="AJ206" s="2143" t="s">
        <v>1833</v>
      </c>
      <c r="AK206" s="2037"/>
      <c r="AL206" s="1451"/>
      <c r="AM206" s="1452"/>
      <c r="AN206" s="2162">
        <f ca="1">SUM(AL203:AL204)</f>
        <v>0</v>
      </c>
      <c r="AO206" s="1453"/>
      <c r="AP206" s="1454"/>
      <c r="AQ206" s="1454"/>
      <c r="AR206" s="1455"/>
      <c r="AS206" s="1456"/>
      <c r="AT206" s="490"/>
      <c r="AU206" s="429"/>
      <c r="AV206" s="432"/>
      <c r="AX206" s="1080"/>
      <c r="AY206" s="2726"/>
      <c r="AZ206" s="2817"/>
      <c r="BA206" s="2817"/>
      <c r="BB206" s="2817"/>
      <c r="BC206" s="2817"/>
      <c r="BD206" s="2806"/>
      <c r="BE206" s="2816"/>
      <c r="BF206" s="2688"/>
      <c r="BG206" s="2689"/>
      <c r="BH206" s="1080"/>
      <c r="BI206" s="2778"/>
      <c r="BJ206" s="2817"/>
      <c r="BK206" s="2926"/>
      <c r="BL206" s="2817"/>
      <c r="BM206" s="2877"/>
      <c r="BN206" s="2859"/>
      <c r="BO206" s="2861"/>
      <c r="BP206" s="2873"/>
      <c r="BQ206" s="2816"/>
      <c r="BR206" s="2857"/>
      <c r="BS206" s="2857"/>
      <c r="BT206" s="2857"/>
      <c r="BU206" s="2857"/>
      <c r="BV206" s="2857"/>
      <c r="BW206" s="2857"/>
      <c r="BX206" s="2857"/>
      <c r="BY206" s="2857"/>
      <c r="BZ206" s="2857"/>
      <c r="CA206" s="2857"/>
      <c r="CB206" s="2857"/>
      <c r="CC206" s="2857"/>
      <c r="CD206" s="2857"/>
      <c r="CE206" s="2857"/>
    </row>
    <row r="207" spans="1:83" ht="17.25" customHeight="1">
      <c r="A207" s="2676"/>
      <c r="B207" s="2670"/>
      <c r="C207" s="1913"/>
      <c r="D207" s="2765"/>
      <c r="E207" s="2677"/>
      <c r="F207" s="2726"/>
      <c r="G207" s="2689"/>
      <c r="H207" s="2689"/>
      <c r="I207" s="2689"/>
      <c r="J207" s="2689"/>
      <c r="K207" s="2687"/>
      <c r="L207" s="2688"/>
      <c r="M207" s="2712"/>
      <c r="N207" s="2712"/>
      <c r="O207" s="2712"/>
      <c r="P207" s="2677"/>
      <c r="V207" s="158"/>
      <c r="W207" s="2"/>
      <c r="X207" s="52"/>
      <c r="Y207" s="2"/>
      <c r="Z207" s="539"/>
      <c r="AA207" s="2"/>
      <c r="AB207" s="2"/>
      <c r="AC207" s="39"/>
      <c r="AD207" s="406"/>
      <c r="AE207" s="428"/>
      <c r="AF207" s="429"/>
      <c r="AG207" s="658"/>
      <c r="AH207" s="453"/>
      <c r="AI207" s="687"/>
      <c r="AJ207" s="2143"/>
      <c r="AK207" s="2037"/>
      <c r="AL207" s="1451"/>
      <c r="AM207" s="1452"/>
      <c r="AN207" s="2149"/>
      <c r="AO207" s="1453"/>
      <c r="AP207" s="1454"/>
      <c r="AQ207" s="1454"/>
      <c r="AR207" s="1455"/>
      <c r="AS207" s="1456"/>
      <c r="AT207" s="490"/>
      <c r="AU207" s="429"/>
      <c r="AV207" s="432"/>
      <c r="AX207" s="1080"/>
      <c r="AY207" s="2726"/>
      <c r="AZ207" s="2817"/>
      <c r="BA207" s="2817"/>
      <c r="BB207" s="2817"/>
      <c r="BC207" s="2817"/>
      <c r="BD207" s="2806"/>
      <c r="BE207" s="2816"/>
      <c r="BF207" s="2688"/>
      <c r="BG207" s="2689"/>
      <c r="BH207" s="1080"/>
      <c r="BI207" s="2778"/>
      <c r="BJ207" s="2817"/>
      <c r="BK207" s="2926"/>
      <c r="BL207" s="2817"/>
      <c r="BM207" s="2877"/>
      <c r="BN207" s="2859"/>
      <c r="BO207" s="2861"/>
      <c r="BP207" s="2873"/>
      <c r="BQ207" s="2816"/>
      <c r="BR207" s="2857"/>
      <c r="BS207" s="2857"/>
      <c r="BT207" s="2857"/>
      <c r="BU207" s="2857"/>
      <c r="BV207" s="2857"/>
      <c r="BW207" s="2857"/>
      <c r="BX207" s="2857"/>
      <c r="BY207" s="2857"/>
      <c r="BZ207" s="2857"/>
      <c r="CA207" s="2857"/>
      <c r="CB207" s="2857"/>
      <c r="CC207" s="2857"/>
      <c r="CD207" s="2857"/>
      <c r="CE207" s="2857"/>
    </row>
    <row r="208" spans="1:83" ht="17.25" customHeight="1">
      <c r="A208" s="2676"/>
      <c r="B208" s="2670"/>
      <c r="C208" s="1913"/>
      <c r="D208" s="2765"/>
      <c r="E208" s="2677"/>
      <c r="F208" s="2726"/>
      <c r="G208" s="2689"/>
      <c r="H208" s="2689"/>
      <c r="I208" s="2689"/>
      <c r="J208" s="2689"/>
      <c r="K208" s="2687"/>
      <c r="L208" s="2685"/>
      <c r="M208" s="2723"/>
      <c r="N208" s="2723"/>
      <c r="O208" s="2723"/>
      <c r="P208" s="2677"/>
      <c r="V208" s="158"/>
      <c r="W208" s="2"/>
      <c r="X208" s="52"/>
      <c r="Y208" s="2"/>
      <c r="Z208" s="539"/>
      <c r="AA208" s="2"/>
      <c r="AB208" s="2"/>
      <c r="AC208" s="39"/>
      <c r="AD208" s="406"/>
      <c r="AE208" s="428"/>
      <c r="AF208" s="429"/>
      <c r="AG208" s="658"/>
      <c r="AH208" s="435"/>
      <c r="AI208" s="687"/>
      <c r="AJ208" s="2652" t="s">
        <v>1834</v>
      </c>
      <c r="AK208" s="2158"/>
      <c r="AL208" s="2158"/>
      <c r="AM208" s="2157"/>
      <c r="AN208" s="2653"/>
      <c r="AO208" s="488"/>
      <c r="AP208" s="671"/>
      <c r="AQ208" s="671"/>
      <c r="AR208" s="676"/>
      <c r="AS208" s="684"/>
      <c r="AT208" s="429"/>
      <c r="AU208" s="429"/>
      <c r="AV208" s="432"/>
      <c r="AX208" s="1080"/>
      <c r="AY208" s="2726"/>
      <c r="AZ208" s="2817"/>
      <c r="BA208" s="2817"/>
      <c r="BB208" s="2817"/>
      <c r="BC208" s="2817"/>
      <c r="BD208" s="2806"/>
      <c r="BE208" s="2807"/>
      <c r="BF208" s="2685"/>
      <c r="BG208" s="2689"/>
      <c r="BH208" s="1080"/>
      <c r="BI208" s="2778"/>
      <c r="BJ208" s="2817"/>
      <c r="BK208" s="2926"/>
      <c r="BL208" s="2817"/>
      <c r="BM208" s="2877"/>
      <c r="BN208" s="2859"/>
      <c r="BO208" s="2861"/>
      <c r="BP208" s="2873"/>
      <c r="BQ208" s="2807"/>
      <c r="BR208" s="2808"/>
      <c r="BS208" s="2808"/>
      <c r="BT208" s="2808"/>
      <c r="BU208" s="2808"/>
      <c r="BV208" s="2808"/>
      <c r="BW208" s="2808"/>
      <c r="BX208" s="2808"/>
      <c r="BY208" s="2808"/>
      <c r="BZ208" s="2808"/>
      <c r="CA208" s="2808"/>
      <c r="CB208" s="2808"/>
      <c r="CC208" s="2808"/>
      <c r="CD208" s="2808"/>
      <c r="CE208" s="2808"/>
    </row>
    <row r="209" spans="1:83" ht="10.5" customHeight="1">
      <c r="A209" s="2676"/>
      <c r="B209" s="2670"/>
      <c r="C209" s="1913"/>
      <c r="D209" s="2765"/>
      <c r="E209" s="2677"/>
      <c r="F209" s="2726"/>
      <c r="G209" s="2689"/>
      <c r="H209" s="2689"/>
      <c r="I209" s="2689"/>
      <c r="J209" s="2689"/>
      <c r="K209" s="2687"/>
      <c r="L209" s="2685"/>
      <c r="M209" s="2723"/>
      <c r="N209" s="2723"/>
      <c r="O209" s="2723"/>
      <c r="P209" s="2677"/>
      <c r="V209" s="158"/>
      <c r="W209" s="2"/>
      <c r="X209" s="52"/>
      <c r="Y209" s="2"/>
      <c r="Z209" s="539"/>
      <c r="AA209" s="2"/>
      <c r="AB209" s="2"/>
      <c r="AC209" s="39"/>
      <c r="AD209" s="406"/>
      <c r="AE209" s="428"/>
      <c r="AF209" s="429"/>
      <c r="AG209" s="658"/>
      <c r="AH209" s="435"/>
      <c r="AI209" s="687"/>
      <c r="AJ209" s="488"/>
      <c r="AK209" s="488"/>
      <c r="AL209" s="488"/>
      <c r="AM209" s="488"/>
      <c r="AN209" s="488"/>
      <c r="AO209" s="488"/>
      <c r="AP209" s="671"/>
      <c r="AQ209" s="671"/>
      <c r="AR209" s="676"/>
      <c r="AS209" s="684"/>
      <c r="AT209" s="429"/>
      <c r="AU209" s="429"/>
      <c r="AV209" s="432"/>
      <c r="AX209" s="1080"/>
      <c r="AY209" s="2726"/>
      <c r="AZ209" s="2817"/>
      <c r="BA209" s="2817"/>
      <c r="BB209" s="2817"/>
      <c r="BC209" s="2817"/>
      <c r="BD209" s="2806"/>
      <c r="BE209" s="2807"/>
      <c r="BF209" s="2685"/>
      <c r="BG209" s="2689"/>
      <c r="BH209" s="1080"/>
      <c r="BI209" s="2778"/>
      <c r="BJ209" s="2817"/>
      <c r="BK209" s="2926"/>
      <c r="BL209" s="2817"/>
      <c r="BM209" s="2877"/>
      <c r="BN209" s="2859"/>
      <c r="BO209" s="2861"/>
      <c r="BP209" s="2873"/>
      <c r="BQ209" s="2807"/>
      <c r="BR209" s="2808"/>
      <c r="BS209" s="2808"/>
      <c r="BT209" s="2808"/>
      <c r="BU209" s="2808"/>
      <c r="BV209" s="2808"/>
      <c r="BW209" s="2808"/>
      <c r="BX209" s="2808"/>
      <c r="BY209" s="2808"/>
      <c r="BZ209" s="2808"/>
      <c r="CA209" s="2808"/>
      <c r="CB209" s="2808"/>
      <c r="CC209" s="2808"/>
      <c r="CD209" s="2808"/>
      <c r="CE209" s="2808"/>
    </row>
    <row r="210" spans="1:83" ht="17.25" customHeight="1">
      <c r="A210" s="2676"/>
      <c r="B210" s="2670" t="s">
        <v>1877</v>
      </c>
      <c r="C210" s="1913" t="s">
        <v>437</v>
      </c>
      <c r="D210" s="2782" t="e" cm="1">
        <f t="array" aca="1" ref="D210" ca="1">IF( AL210 = "", "▧", _xldudf_CX_PUSH(AL210 * DebtOverview!fxVal_normal, CX_ENTITY, fx_attrConverter(C210), val_asOfDate, "As of", fx_scenarioConverter( "Actual")))</f>
        <v>#NAME?</v>
      </c>
      <c r="E210" s="2677"/>
      <c r="F210" s="2726"/>
      <c r="G210" s="2689"/>
      <c r="H210" s="2689"/>
      <c r="I210" s="2689"/>
      <c r="J210" s="2689"/>
      <c r="K210" s="2687"/>
      <c r="L210" s="2685"/>
      <c r="M210" s="2723"/>
      <c r="N210" s="2723"/>
      <c r="O210" s="2723"/>
      <c r="P210" s="2677"/>
      <c r="V210" s="158"/>
      <c r="W210" s="2"/>
      <c r="X210" s="52"/>
      <c r="Y210" s="2"/>
      <c r="Z210" s="539"/>
      <c r="AA210" s="2"/>
      <c r="AB210" s="2"/>
      <c r="AC210" s="39"/>
      <c r="AD210" s="406"/>
      <c r="AE210" s="428"/>
      <c r="AF210" s="429"/>
      <c r="AG210" s="658"/>
      <c r="AH210" s="435"/>
      <c r="AI210" s="687"/>
      <c r="AJ210" s="2038" t="s">
        <v>1835</v>
      </c>
      <c r="AK210" s="2039"/>
      <c r="AL210" s="2163">
        <f>SUBTOTAL(9,AN211:AN214)</f>
        <v>0</v>
      </c>
      <c r="AM210" s="482"/>
      <c r="AN210" s="482"/>
      <c r="AO210" s="673"/>
      <c r="AP210" s="669"/>
      <c r="AQ210" s="669"/>
      <c r="AR210" s="677"/>
      <c r="AS210" s="685"/>
      <c r="AT210" s="429"/>
      <c r="AU210" s="429"/>
      <c r="AV210" s="432"/>
      <c r="AX210" s="1080"/>
      <c r="AY210" s="2726"/>
      <c r="AZ210" s="2817"/>
      <c r="BA210" s="2817"/>
      <c r="BB210" s="2817"/>
      <c r="BC210" s="2817"/>
      <c r="BD210" s="2806"/>
      <c r="BE210" s="2807"/>
      <c r="BF210" s="2685"/>
      <c r="BG210" s="2689"/>
      <c r="BH210" s="1080"/>
      <c r="BI210" s="2778"/>
      <c r="BJ210" s="2817"/>
      <c r="BK210" s="2926"/>
      <c r="BL210" s="2817"/>
      <c r="BM210" s="2877"/>
      <c r="BN210" s="2859"/>
      <c r="BO210" s="2861"/>
      <c r="BP210" s="2873"/>
      <c r="BQ210" s="2807"/>
      <c r="BR210" s="2808"/>
      <c r="BS210" s="2808"/>
      <c r="BT210" s="2808"/>
      <c r="BU210" s="2808"/>
      <c r="BV210" s="2808"/>
      <c r="BW210" s="2808"/>
      <c r="BX210" s="2808"/>
      <c r="BY210" s="2808"/>
      <c r="BZ210" s="2808"/>
      <c r="CA210" s="2808"/>
      <c r="CB210" s="2808"/>
      <c r="CC210" s="2808"/>
      <c r="CD210" s="2808"/>
      <c r="CE210" s="2808"/>
    </row>
    <row r="211" spans="1:83" ht="17.25" customHeight="1">
      <c r="A211" s="2676"/>
      <c r="B211" s="2670" t="s">
        <v>1877</v>
      </c>
      <c r="C211" s="1913" t="s">
        <v>1836</v>
      </c>
      <c r="D211" s="2782" t="e" cm="1">
        <f t="array" aca="1" ref="D211" ca="1">IF( AL211 = "", "▧", _xldudf_CX_PUSH(AL211 * DebtOverview!fxVal_normal, CX_ENTITY, fx_attrConverter(C211), val_asOfDate, "As of", fx_scenarioConverter( "Actual")))</f>
        <v>#NAME?</v>
      </c>
      <c r="E211" s="2677"/>
      <c r="F211" s="2726"/>
      <c r="G211" s="2689"/>
      <c r="H211" s="2689"/>
      <c r="I211" s="2689"/>
      <c r="J211" s="2689"/>
      <c r="K211" s="2687"/>
      <c r="L211" s="2685"/>
      <c r="M211" s="2723"/>
      <c r="N211" s="2723"/>
      <c r="O211" s="2723"/>
      <c r="P211" s="2677"/>
      <c r="V211" s="158"/>
      <c r="W211" s="2"/>
      <c r="X211" s="101"/>
      <c r="Y211" s="101"/>
      <c r="Z211" s="539"/>
      <c r="AA211" s="2"/>
      <c r="AB211" s="2"/>
      <c r="AC211" s="39"/>
      <c r="AD211" s="406"/>
      <c r="AE211" s="428"/>
      <c r="AF211" s="429"/>
      <c r="AG211" s="658"/>
      <c r="AH211" s="435"/>
      <c r="AI211" s="687"/>
      <c r="AJ211" s="2144" t="s">
        <v>1965</v>
      </c>
      <c r="AK211" s="2039"/>
      <c r="AL211" s="2163">
        <f>AN103</f>
        <v>1</v>
      </c>
      <c r="AM211" s="482"/>
      <c r="AN211" s="482"/>
      <c r="AO211" s="673" t="e" cm="1" vm="5">
        <f t="array" aca="1" ref="AO211" ca="1">_xlfn.LET(
_xlpm._termname, $AB22,
_xlpm._iconname, "find",
_xlpm._icon, fx_getIcon(_xlpm._iconname),
_xlpm._location, $AN$103,
_xlpm._hyperlink, HYPERLINK("#"&amp;CELL("address",_xlpm._location), _xlpm._icon),
IFERROR(_xlpm._hyperlink,"")
)</f>
        <v>#VALUE!</v>
      </c>
      <c r="AP211" s="669"/>
      <c r="AQ211" s="669"/>
      <c r="AR211" s="677"/>
      <c r="AS211" s="685"/>
      <c r="AT211" s="429"/>
      <c r="AU211" s="429"/>
      <c r="AV211" s="432"/>
      <c r="AX211" s="1080"/>
      <c r="AY211" s="2726"/>
      <c r="AZ211" s="2817"/>
      <c r="BA211" s="2817"/>
      <c r="BB211" s="2817"/>
      <c r="BC211" s="2817"/>
      <c r="BD211" s="2806"/>
      <c r="BE211" s="2807"/>
      <c r="BF211" s="2685"/>
      <c r="BG211" s="2689"/>
      <c r="BH211" s="1080"/>
      <c r="BI211" s="2778"/>
      <c r="BJ211" s="2817"/>
      <c r="BK211" s="2926"/>
      <c r="BL211" s="2817"/>
      <c r="BM211" s="2877"/>
      <c r="BN211" s="2859"/>
      <c r="BO211" s="2861"/>
      <c r="BP211" s="2873"/>
      <c r="BQ211" s="2807"/>
      <c r="BR211" s="2808"/>
      <c r="BS211" s="2808"/>
      <c r="BT211" s="2808"/>
      <c r="BU211" s="2808"/>
      <c r="BV211" s="2808"/>
      <c r="BW211" s="2808"/>
      <c r="BX211" s="2808"/>
      <c r="BY211" s="2808"/>
      <c r="BZ211" s="2808"/>
      <c r="CA211" s="2808"/>
      <c r="CB211" s="2808"/>
      <c r="CC211" s="2808"/>
      <c r="CD211" s="2808"/>
      <c r="CE211" s="2808"/>
    </row>
    <row r="212" spans="1:83" ht="17.25" customHeight="1">
      <c r="A212" s="2676"/>
      <c r="B212" s="2670" t="s">
        <v>1877</v>
      </c>
      <c r="C212" s="1913" t="s">
        <v>1837</v>
      </c>
      <c r="D212" s="2782" t="str" cm="1">
        <f t="array" ref="D212">IF( AL212 = "", "▧", _xldudf_CX_PUSH(AL212 * DebtOverview!fxVal_normal, CX_ENTITY, fx_attrConverter(C212), val_asOfDate, "As of", fx_scenarioConverter( "Actual")))</f>
        <v>▧</v>
      </c>
      <c r="E212" s="2677"/>
      <c r="F212" s="2726"/>
      <c r="G212" s="2689"/>
      <c r="H212" s="2689"/>
      <c r="I212" s="2689"/>
      <c r="J212" s="2689"/>
      <c r="K212" s="2687"/>
      <c r="L212" s="2685"/>
      <c r="M212" s="2723"/>
      <c r="N212" s="2723"/>
      <c r="O212" s="2723"/>
      <c r="P212" s="2677"/>
      <c r="V212" s="158"/>
      <c r="W212" s="2"/>
      <c r="X212" s="151"/>
      <c r="Y212" s="151"/>
      <c r="Z212" s="539"/>
      <c r="AA212" s="2"/>
      <c r="AB212" s="2"/>
      <c r="AC212" s="39"/>
      <c r="AD212" s="406"/>
      <c r="AE212" s="428"/>
      <c r="AF212" s="429"/>
      <c r="AG212" s="658"/>
      <c r="AH212" s="435"/>
      <c r="AI212" s="687"/>
      <c r="AJ212" s="2144" t="s">
        <v>1966</v>
      </c>
      <c r="AK212" s="2039"/>
      <c r="AL212" s="2166" t="str">
        <f>IF(ISNUMBER(G212), G212/DebtOverview!fxVal_normal, "")</f>
        <v/>
      </c>
      <c r="AM212" s="482"/>
      <c r="AN212" s="482"/>
      <c r="AO212" s="492"/>
      <c r="AP212" s="669"/>
      <c r="AQ212" s="669"/>
      <c r="AR212" s="677"/>
      <c r="AS212" s="685"/>
      <c r="AT212" s="429"/>
      <c r="AU212" s="429"/>
      <c r="AV212" s="432"/>
      <c r="AX212" s="1080"/>
      <c r="AY212" s="2726"/>
      <c r="AZ212" s="2817"/>
      <c r="BA212" s="2817"/>
      <c r="BB212" s="2817"/>
      <c r="BC212" s="2817"/>
      <c r="BD212" s="2806"/>
      <c r="BE212" s="2807"/>
      <c r="BF212" s="2685"/>
      <c r="BG212" s="2689"/>
      <c r="BH212" s="1080"/>
      <c r="BI212" s="2778"/>
      <c r="BJ212" s="2817"/>
      <c r="BK212" s="2926"/>
      <c r="BL212" s="2817"/>
      <c r="BM212" s="2877"/>
      <c r="BN212" s="2859"/>
      <c r="BO212" s="2861"/>
      <c r="BP212" s="2873"/>
      <c r="BQ212" s="2807"/>
      <c r="BR212" s="2808"/>
      <c r="BS212" s="2808"/>
      <c r="BT212" s="2808"/>
      <c r="BU212" s="2808"/>
      <c r="BV212" s="2808"/>
      <c r="BW212" s="2808"/>
      <c r="BX212" s="2808"/>
      <c r="BY212" s="2808"/>
      <c r="BZ212" s="2808"/>
      <c r="CA212" s="2808"/>
      <c r="CB212" s="2808"/>
      <c r="CC212" s="2808"/>
      <c r="CD212" s="2808"/>
      <c r="CE212" s="2808"/>
    </row>
    <row r="213" spans="1:83" ht="17.25" customHeight="1">
      <c r="A213" s="2676"/>
      <c r="B213" s="2670" t="s">
        <v>1877</v>
      </c>
      <c r="C213" s="1913" t="s">
        <v>1838</v>
      </c>
      <c r="D213" s="2782" t="str" cm="1">
        <f t="array" ref="D213">IF( AL213 = "", "▧", _xldudf_CX_PUSH(AL213 * DebtOverview!fxVal_normal, CX_ENTITY, fx_attrConverter(C213), val_asOfDate, "As of", fx_scenarioConverter( "Actual")))</f>
        <v>▧</v>
      </c>
      <c r="E213" s="2677"/>
      <c r="F213" s="2726"/>
      <c r="G213" s="2689"/>
      <c r="H213" s="2689"/>
      <c r="I213" s="2689"/>
      <c r="J213" s="2689"/>
      <c r="K213" s="2687"/>
      <c r="L213" s="2685"/>
      <c r="M213" s="2723"/>
      <c r="N213" s="2723"/>
      <c r="O213" s="2723"/>
      <c r="P213" s="2677"/>
      <c r="V213" s="158"/>
      <c r="W213" s="2"/>
      <c r="X213" s="151"/>
      <c r="Y213" s="151"/>
      <c r="Z213" s="539"/>
      <c r="AA213" s="2"/>
      <c r="AB213" s="2"/>
      <c r="AC213" s="39"/>
      <c r="AD213" s="406"/>
      <c r="AE213" s="428"/>
      <c r="AF213" s="429"/>
      <c r="AG213" s="658"/>
      <c r="AH213" s="435"/>
      <c r="AI213" s="687"/>
      <c r="AJ213" s="2038" t="s">
        <v>1839</v>
      </c>
      <c r="AK213" s="2039"/>
      <c r="AL213" s="2166" t="str">
        <f>IF(ISNUMBER(G213), G213/DebtOverview!fxVal_normal, "")</f>
        <v/>
      </c>
      <c r="AM213" s="482"/>
      <c r="AN213" s="482"/>
      <c r="AO213" s="672"/>
      <c r="AP213" s="669"/>
      <c r="AQ213" s="669"/>
      <c r="AR213" s="676"/>
      <c r="AS213" s="684"/>
      <c r="AT213" s="429"/>
      <c r="AU213" s="429"/>
      <c r="AV213" s="432"/>
      <c r="AX213" s="1080"/>
      <c r="AY213" s="2726"/>
      <c r="AZ213" s="2817"/>
      <c r="BA213" s="2817"/>
      <c r="BB213" s="2817"/>
      <c r="BC213" s="2817"/>
      <c r="BD213" s="2806"/>
      <c r="BE213" s="2807"/>
      <c r="BF213" s="2685"/>
      <c r="BG213" s="2689"/>
      <c r="BH213" s="1080"/>
      <c r="BI213" s="2778"/>
      <c r="BJ213" s="2817"/>
      <c r="BK213" s="2926"/>
      <c r="BL213" s="2817"/>
      <c r="BM213" s="2877"/>
      <c r="BN213" s="2859"/>
      <c r="BO213" s="2861"/>
      <c r="BP213" s="2873"/>
      <c r="BQ213" s="2807"/>
      <c r="BR213" s="2808"/>
      <c r="BS213" s="2808"/>
      <c r="BT213" s="2808"/>
      <c r="BU213" s="2808"/>
      <c r="BV213" s="2808"/>
      <c r="BW213" s="2808"/>
      <c r="BX213" s="2808"/>
      <c r="BY213" s="2808"/>
      <c r="BZ213" s="2808"/>
      <c r="CA213" s="2808"/>
      <c r="CB213" s="2808"/>
      <c r="CC213" s="2808"/>
      <c r="CD213" s="2808"/>
      <c r="CE213" s="2808"/>
    </row>
    <row r="214" spans="1:83" ht="9.75" customHeight="1">
      <c r="A214" s="2676"/>
      <c r="B214" s="2670"/>
      <c r="C214" s="1913"/>
      <c r="D214" s="1913"/>
      <c r="E214" s="2677"/>
      <c r="F214" s="2726"/>
      <c r="G214" s="2689"/>
      <c r="H214" s="2689"/>
      <c r="I214" s="2689"/>
      <c r="J214" s="2689"/>
      <c r="K214" s="2687"/>
      <c r="L214" s="2685"/>
      <c r="M214" s="2723"/>
      <c r="N214" s="2723"/>
      <c r="O214" s="2723"/>
      <c r="P214" s="2677"/>
      <c r="V214" s="158"/>
      <c r="W214" s="2"/>
      <c r="X214" s="151"/>
      <c r="Y214" s="151"/>
      <c r="Z214" s="539"/>
      <c r="AA214" s="2"/>
      <c r="AB214" s="2"/>
      <c r="AC214" s="39"/>
      <c r="AD214" s="406"/>
      <c r="AE214" s="428"/>
      <c r="AF214" s="429"/>
      <c r="AG214" s="658"/>
      <c r="AH214" s="435"/>
      <c r="AI214" s="687"/>
      <c r="AJ214" s="2038"/>
      <c r="AK214" s="2039"/>
      <c r="AL214" s="674"/>
      <c r="AM214" s="482"/>
      <c r="AN214" s="2160" t="s">
        <v>1832</v>
      </c>
      <c r="AO214" s="672"/>
      <c r="AP214" s="669"/>
      <c r="AQ214" s="669"/>
      <c r="AR214" s="676"/>
      <c r="AS214" s="684"/>
      <c r="AT214" s="429"/>
      <c r="AU214" s="429"/>
      <c r="AV214" s="432"/>
      <c r="AX214" s="1080"/>
      <c r="AY214" s="2726"/>
      <c r="AZ214" s="2817"/>
      <c r="BA214" s="2817"/>
      <c r="BB214" s="2817"/>
      <c r="BC214" s="2817"/>
      <c r="BD214" s="2806"/>
      <c r="BE214" s="2807"/>
      <c r="BF214" s="2685"/>
      <c r="BG214" s="2689"/>
      <c r="BH214" s="1080"/>
      <c r="BI214" s="2778"/>
      <c r="BJ214" s="2817"/>
      <c r="BK214" s="2926"/>
      <c r="BL214" s="2817"/>
      <c r="BM214" s="2877"/>
      <c r="BN214" s="2859"/>
      <c r="BO214" s="2861"/>
      <c r="BP214" s="2873"/>
      <c r="BQ214" s="2807"/>
      <c r="BR214" s="2808"/>
      <c r="BS214" s="2808"/>
      <c r="BT214" s="2808"/>
      <c r="BU214" s="2808"/>
      <c r="BV214" s="2808"/>
      <c r="BW214" s="2808"/>
      <c r="BX214" s="2808"/>
      <c r="BY214" s="2808"/>
      <c r="BZ214" s="2808"/>
      <c r="CA214" s="2808"/>
      <c r="CB214" s="2808"/>
      <c r="CC214" s="2808"/>
      <c r="CD214" s="2808"/>
      <c r="CE214" s="2808"/>
    </row>
    <row r="215" spans="1:83" ht="17.25" customHeight="1">
      <c r="A215" s="2676"/>
      <c r="B215" s="2670" t="s">
        <v>1877</v>
      </c>
      <c r="C215" s="1913" t="s">
        <v>1840</v>
      </c>
      <c r="D215" s="2763" t="e" cm="1">
        <f t="array" aca="1" ref="D215" ca="1">_xldudf_CX_PUSH(AN215 * DebtOverview!fxVal_normal, CX_ENTITY, fx_attrConverter(C215), val_asOfDate, "As of",fx_scenarioConverter("Actual"))</f>
        <v>#NAME?</v>
      </c>
      <c r="E215" s="2677"/>
      <c r="F215" s="2726"/>
      <c r="G215" s="2689"/>
      <c r="H215" s="2689"/>
      <c r="I215" s="2689"/>
      <c r="J215" s="2689"/>
      <c r="K215" s="2687"/>
      <c r="L215" s="2685"/>
      <c r="M215" s="2724"/>
      <c r="N215" s="2724"/>
      <c r="O215" s="2724"/>
      <c r="P215" s="2677"/>
      <c r="V215" s="158"/>
      <c r="W215" s="2"/>
      <c r="X215" s="52"/>
      <c r="Y215" s="2"/>
      <c r="Z215" s="539"/>
      <c r="AA215" s="2"/>
      <c r="AB215" s="2"/>
      <c r="AC215" s="39"/>
      <c r="AD215" s="406"/>
      <c r="AE215" s="428"/>
      <c r="AF215" s="429"/>
      <c r="AG215" s="658"/>
      <c r="AH215" s="435"/>
      <c r="AI215" s="687"/>
      <c r="AJ215" s="2145" t="s">
        <v>1840</v>
      </c>
      <c r="AK215" s="2146"/>
      <c r="AL215" s="2146"/>
      <c r="AM215" s="2147"/>
      <c r="AN215" s="2164">
        <f>SUBTOTAL(9,AL210:AL213)</f>
        <v>1</v>
      </c>
      <c r="AO215" s="672"/>
      <c r="AP215" s="669"/>
      <c r="AQ215" s="669"/>
      <c r="AR215" s="676"/>
      <c r="AS215" s="684"/>
      <c r="AT215" s="429"/>
      <c r="AU215" s="429"/>
      <c r="AV215" s="432"/>
      <c r="AX215" s="1080"/>
      <c r="AY215" s="2726"/>
      <c r="AZ215" s="2817"/>
      <c r="BA215" s="2817"/>
      <c r="BB215" s="2817"/>
      <c r="BC215" s="2817"/>
      <c r="BD215" s="2806"/>
      <c r="BE215" s="2807"/>
      <c r="BF215" s="2685"/>
      <c r="BG215" s="2689"/>
      <c r="BH215" s="1080"/>
      <c r="BI215" s="2778"/>
      <c r="BJ215" s="2817"/>
      <c r="BK215" s="2926"/>
      <c r="BL215" s="2817"/>
      <c r="BM215" s="2877"/>
      <c r="BN215" s="2859"/>
      <c r="BO215" s="2861"/>
      <c r="BP215" s="2873"/>
      <c r="BQ215" s="2807"/>
      <c r="BR215" s="2808"/>
      <c r="BS215" s="2808"/>
      <c r="BT215" s="2808"/>
      <c r="BU215" s="2808"/>
      <c r="BV215" s="2808"/>
      <c r="BW215" s="2808"/>
      <c r="BX215" s="2808"/>
      <c r="BY215" s="2808"/>
      <c r="BZ215" s="2808"/>
      <c r="CA215" s="2808"/>
      <c r="CB215" s="2808"/>
      <c r="CC215" s="2808"/>
      <c r="CD215" s="2808"/>
      <c r="CE215" s="2808"/>
    </row>
    <row r="216" spans="1:83" ht="17.25" customHeight="1">
      <c r="A216" s="2676"/>
      <c r="B216" s="2670"/>
      <c r="C216" s="1913"/>
      <c r="D216" s="1913"/>
      <c r="E216" s="2677"/>
      <c r="F216" s="2726"/>
      <c r="G216" s="2689"/>
      <c r="H216" s="2689"/>
      <c r="I216" s="2689"/>
      <c r="J216" s="2689"/>
      <c r="K216" s="2687"/>
      <c r="L216" s="2685"/>
      <c r="M216" s="2724"/>
      <c r="N216" s="2724"/>
      <c r="O216" s="2724"/>
      <c r="P216" s="2677"/>
      <c r="V216" s="158"/>
      <c r="W216" s="2"/>
      <c r="X216" s="52"/>
      <c r="Y216" s="2"/>
      <c r="Z216" s="539"/>
      <c r="AA216" s="2"/>
      <c r="AB216" s="2"/>
      <c r="AC216" s="39"/>
      <c r="AD216" s="406"/>
      <c r="AE216" s="428"/>
      <c r="AF216" s="429"/>
      <c r="AG216" s="658"/>
      <c r="AH216" s="435"/>
      <c r="AI216" s="687"/>
      <c r="AJ216" s="2165" t="s">
        <v>1841</v>
      </c>
      <c r="AK216" s="2036"/>
      <c r="AL216" s="668"/>
      <c r="AM216" s="491"/>
      <c r="AN216" s="2159" t="str">
        <f ca="1">IF(AN206 &lt;&gt; 0, AN215/AN206, "0.0%")</f>
        <v>0.0%</v>
      </c>
      <c r="AO216" s="672"/>
      <c r="AP216" s="669"/>
      <c r="AQ216" s="669"/>
      <c r="AR216" s="676"/>
      <c r="AS216" s="684"/>
      <c r="AT216" s="429"/>
      <c r="AU216" s="429"/>
      <c r="AV216" s="432"/>
      <c r="AX216" s="1080"/>
      <c r="AY216" s="2726"/>
      <c r="AZ216" s="2817"/>
      <c r="BA216" s="2817"/>
      <c r="BB216" s="2817"/>
      <c r="BC216" s="2817"/>
      <c r="BD216" s="2806"/>
      <c r="BE216" s="2807"/>
      <c r="BF216" s="2685"/>
      <c r="BG216" s="2689"/>
      <c r="BH216" s="1080"/>
      <c r="BI216" s="2778"/>
      <c r="BJ216" s="2817"/>
      <c r="BK216" s="2926"/>
      <c r="BL216" s="2817"/>
      <c r="BM216" s="2877"/>
      <c r="BN216" s="2859"/>
      <c r="BO216" s="2861"/>
      <c r="BP216" s="2873"/>
      <c r="BQ216" s="2807"/>
      <c r="BR216" s="2808"/>
      <c r="BS216" s="2808"/>
      <c r="BT216" s="2808"/>
      <c r="BU216" s="2808"/>
      <c r="BV216" s="2808"/>
      <c r="BW216" s="2808"/>
      <c r="BX216" s="2808"/>
      <c r="BY216" s="2808"/>
      <c r="BZ216" s="2808"/>
      <c r="CA216" s="2808"/>
      <c r="CB216" s="2808"/>
      <c r="CC216" s="2808"/>
      <c r="CD216" s="2808"/>
      <c r="CE216" s="2808"/>
    </row>
    <row r="217" spans="1:83" ht="17.25" customHeight="1">
      <c r="A217" s="2676"/>
      <c r="B217" s="2670"/>
      <c r="C217" s="1913"/>
      <c r="D217" s="1913"/>
      <c r="E217" s="2677"/>
      <c r="F217" s="2726"/>
      <c r="G217" s="2689"/>
      <c r="H217" s="2689"/>
      <c r="I217" s="2689"/>
      <c r="J217" s="2689"/>
      <c r="K217" s="2687"/>
      <c r="L217" s="2685"/>
      <c r="M217" s="2724"/>
      <c r="N217" s="2724"/>
      <c r="O217" s="2724"/>
      <c r="P217" s="2677"/>
      <c r="V217" s="158"/>
      <c r="W217" s="2"/>
      <c r="X217" s="52"/>
      <c r="Y217" s="2"/>
      <c r="Z217" s="539"/>
      <c r="AA217" s="2"/>
      <c r="AB217" s="2"/>
      <c r="AC217" s="39"/>
      <c r="AD217" s="406"/>
      <c r="AE217" s="428"/>
      <c r="AF217" s="429"/>
      <c r="AG217" s="658"/>
      <c r="AH217" s="435"/>
      <c r="AI217" s="687"/>
      <c r="AJ217" s="2036"/>
      <c r="AK217" s="2036"/>
      <c r="AL217" s="2036"/>
      <c r="AM217" s="2036"/>
      <c r="AN217" s="2036"/>
      <c r="AO217" s="672"/>
      <c r="AP217" s="669"/>
      <c r="AQ217" s="669"/>
      <c r="AR217" s="676"/>
      <c r="AS217" s="684"/>
      <c r="AT217" s="429"/>
      <c r="AU217" s="429"/>
      <c r="AV217" s="432"/>
      <c r="AX217" s="1080"/>
      <c r="AY217" s="2726"/>
      <c r="AZ217" s="2817"/>
      <c r="BA217" s="2817"/>
      <c r="BB217" s="2817"/>
      <c r="BC217" s="2817"/>
      <c r="BD217" s="2806"/>
      <c r="BE217" s="2807"/>
      <c r="BF217" s="2685"/>
      <c r="BG217" s="2689"/>
      <c r="BH217" s="1080"/>
      <c r="BI217" s="2778"/>
      <c r="BJ217" s="2817"/>
      <c r="BK217" s="2926"/>
      <c r="BL217" s="2817"/>
      <c r="BM217" s="2877"/>
      <c r="BN217" s="2859"/>
      <c r="BO217" s="2861"/>
      <c r="BP217" s="2873"/>
      <c r="BQ217" s="2807"/>
      <c r="BR217" s="2808"/>
      <c r="BS217" s="2808"/>
      <c r="BT217" s="2808"/>
      <c r="BU217" s="2808"/>
      <c r="BV217" s="2808"/>
      <c r="BW217" s="2808"/>
      <c r="BX217" s="2808"/>
      <c r="BY217" s="2808"/>
      <c r="BZ217" s="2808"/>
      <c r="CA217" s="2808"/>
      <c r="CB217" s="2808"/>
      <c r="CC217" s="2808"/>
      <c r="CD217" s="2808"/>
      <c r="CE217" s="2808"/>
    </row>
    <row r="218" spans="1:83" ht="17.25" customHeight="1">
      <c r="A218" s="2676"/>
      <c r="B218" s="2670"/>
      <c r="C218" s="1913"/>
      <c r="D218" s="2760"/>
      <c r="E218" s="2677"/>
      <c r="F218" s="2726"/>
      <c r="G218" s="2689"/>
      <c r="H218" s="2689"/>
      <c r="I218" s="2689"/>
      <c r="J218" s="2689"/>
      <c r="K218" s="2687"/>
      <c r="L218" s="2685"/>
      <c r="M218" s="2724"/>
      <c r="N218" s="2724"/>
      <c r="O218" s="2724"/>
      <c r="P218" s="2677"/>
      <c r="V218" s="158"/>
      <c r="W218" s="2"/>
      <c r="X218" s="52"/>
      <c r="Y218" s="2"/>
      <c r="Z218" s="539"/>
      <c r="AA218" s="2"/>
      <c r="AB218" s="2"/>
      <c r="AC218" s="39"/>
      <c r="AD218" s="406"/>
      <c r="AE218" s="428"/>
      <c r="AF218" s="429"/>
      <c r="AG218" s="658"/>
      <c r="AH218" s="435"/>
      <c r="AI218" s="687"/>
      <c r="AJ218" s="2652" t="s">
        <v>1843</v>
      </c>
      <c r="AK218" s="2158"/>
      <c r="AL218" s="2158"/>
      <c r="AM218" s="2157"/>
      <c r="AN218" s="2653"/>
      <c r="AO218" s="672"/>
      <c r="AP218" s="669"/>
      <c r="AQ218" s="669"/>
      <c r="AR218" s="676"/>
      <c r="AS218" s="684"/>
      <c r="AT218" s="429"/>
      <c r="AU218" s="429"/>
      <c r="AV218" s="432"/>
      <c r="AX218" s="1080"/>
      <c r="AY218" s="2726"/>
      <c r="AZ218" s="2817"/>
      <c r="BA218" s="2817"/>
      <c r="BB218" s="2817"/>
      <c r="BC218" s="2817"/>
      <c r="BD218" s="2806"/>
      <c r="BE218" s="2807"/>
      <c r="BF218" s="2685"/>
      <c r="BG218" s="2689"/>
      <c r="BH218" s="1080"/>
      <c r="BI218" s="2778"/>
      <c r="BJ218" s="2817"/>
      <c r="BK218" s="2926"/>
      <c r="BL218" s="2817"/>
      <c r="BM218" s="2877"/>
      <c r="BN218" s="2859"/>
      <c r="BO218" s="2861"/>
      <c r="BP218" s="2873"/>
      <c r="BQ218" s="2807"/>
      <c r="BR218" s="2808"/>
      <c r="BS218" s="2808"/>
      <c r="BT218" s="2808"/>
      <c r="BU218" s="2808"/>
      <c r="BV218" s="2808"/>
      <c r="BW218" s="2808"/>
      <c r="BX218" s="2808"/>
      <c r="BY218" s="2808"/>
      <c r="BZ218" s="2808"/>
      <c r="CA218" s="2808"/>
      <c r="CB218" s="2808"/>
      <c r="CC218" s="2808"/>
      <c r="CD218" s="2808"/>
      <c r="CE218" s="2808"/>
    </row>
    <row r="219" spans="1:83" ht="9" customHeight="1">
      <c r="A219" s="2676"/>
      <c r="B219" s="2670"/>
      <c r="C219" s="1913"/>
      <c r="D219" s="2752"/>
      <c r="E219" s="2677"/>
      <c r="F219" s="2677"/>
      <c r="G219" s="1911"/>
      <c r="H219" s="1911"/>
      <c r="I219" s="1911"/>
      <c r="J219" s="1911"/>
      <c r="K219" s="2150"/>
      <c r="L219" s="2151"/>
      <c r="M219" s="2151"/>
      <c r="N219" s="2151"/>
      <c r="O219" s="2151"/>
      <c r="P219" s="2677"/>
      <c r="V219" s="158"/>
      <c r="W219" s="2"/>
      <c r="X219" s="52"/>
      <c r="Y219" s="2"/>
      <c r="Z219" s="539"/>
      <c r="AA219" s="2"/>
      <c r="AB219" s="2"/>
      <c r="AC219" s="39"/>
      <c r="AD219" s="406"/>
      <c r="AE219" s="428"/>
      <c r="AF219" s="429"/>
      <c r="AG219" s="658"/>
      <c r="AH219" s="435"/>
      <c r="AI219" s="687"/>
      <c r="AJ219" s="672"/>
      <c r="AK219" s="672"/>
      <c r="AL219" s="672"/>
      <c r="AM219" s="672"/>
      <c r="AN219" s="672"/>
      <c r="AO219" s="672"/>
      <c r="AP219" s="669"/>
      <c r="AQ219" s="669"/>
      <c r="AR219" s="676"/>
      <c r="AS219" s="684"/>
      <c r="AT219" s="429"/>
      <c r="AU219" s="429"/>
      <c r="AV219" s="432"/>
      <c r="AX219" s="1080"/>
      <c r="AY219" s="2677"/>
      <c r="AZ219" s="2847"/>
      <c r="BA219" s="2847"/>
      <c r="BB219" s="2847"/>
      <c r="BC219" s="2847"/>
      <c r="BD219" s="2848"/>
      <c r="BE219" s="2849"/>
      <c r="BF219" s="2151"/>
      <c r="BG219" s="1911"/>
      <c r="BH219" s="1080"/>
      <c r="BI219" s="2778"/>
      <c r="BJ219" s="2847"/>
      <c r="BK219" s="2928"/>
      <c r="BL219" s="2847"/>
      <c r="BM219" s="2876"/>
      <c r="BN219" s="2902"/>
      <c r="BO219" s="2862"/>
      <c r="BP219" s="2874"/>
      <c r="BQ219" s="2849"/>
      <c r="BR219" s="2863"/>
      <c r="BS219" s="2863"/>
      <c r="BT219" s="2863"/>
      <c r="BU219" s="2863"/>
      <c r="BV219" s="2863"/>
      <c r="BW219" s="2863"/>
      <c r="BX219" s="2863"/>
      <c r="BY219" s="2863"/>
      <c r="BZ219" s="2863"/>
      <c r="CA219" s="2863"/>
      <c r="CB219" s="2863"/>
      <c r="CC219" s="2863"/>
      <c r="CD219" s="2863"/>
      <c r="CE219" s="2863"/>
    </row>
    <row r="220" spans="1:83" ht="17.25" customHeight="1">
      <c r="A220" s="2676"/>
      <c r="B220" s="2670" t="s">
        <v>1877</v>
      </c>
      <c r="C220" s="1913" t="s">
        <v>1842</v>
      </c>
      <c r="D220" s="2763" t="e" cm="1">
        <f t="array" aca="1" ref="D220" ca="1">_xldudf_CX_PUSH(AN218 * DebtOverview!fxVal_normal, CX_ENTITY, fx_attrConverter(C220), val_asOfDate, "As of",fx_scenarioConverter("Actual"))</f>
        <v>#NAME?</v>
      </c>
      <c r="E220" s="2677"/>
      <c r="F220" s="2677"/>
      <c r="G220" s="2677"/>
      <c r="H220" s="2677"/>
      <c r="I220" s="2677"/>
      <c r="J220" s="2677"/>
      <c r="K220" s="2677"/>
      <c r="L220" s="2677"/>
      <c r="M220" s="2677"/>
      <c r="N220" s="2677"/>
      <c r="O220" s="2677"/>
      <c r="P220" s="2677"/>
      <c r="V220" s="158"/>
      <c r="W220" s="2"/>
      <c r="X220" s="52"/>
      <c r="Y220" s="2"/>
      <c r="Z220" s="539"/>
      <c r="AA220" s="2"/>
      <c r="AB220" s="2"/>
      <c r="AC220" s="39"/>
      <c r="AD220" s="406"/>
      <c r="AE220" s="428"/>
      <c r="AF220" s="429"/>
      <c r="AG220" s="658"/>
      <c r="AH220" s="435"/>
      <c r="AI220" s="687"/>
      <c r="AJ220" s="2148" t="s">
        <v>1844</v>
      </c>
      <c r="AK220" s="670"/>
      <c r="AL220" s="670"/>
      <c r="AM220" s="670"/>
      <c r="AN220" s="2164">
        <f ca="1">AN206-AN215</f>
        <v>-1</v>
      </c>
      <c r="AO220" s="672"/>
      <c r="AP220" s="669"/>
      <c r="AQ220" s="669"/>
      <c r="AR220" s="676"/>
      <c r="AS220" s="684"/>
      <c r="AT220" s="429"/>
      <c r="AU220" s="429"/>
      <c r="AV220" s="432"/>
      <c r="AX220" s="1080"/>
      <c r="AY220" s="2677"/>
      <c r="AZ220" s="2850"/>
      <c r="BA220" s="2850"/>
      <c r="BB220" s="2850"/>
      <c r="BC220" s="2850"/>
      <c r="BD220" s="2850"/>
      <c r="BE220" s="2850"/>
      <c r="BF220" s="2677"/>
      <c r="BG220" s="2677"/>
      <c r="BH220" s="1080"/>
      <c r="BI220" s="2677"/>
      <c r="BJ220" s="2864"/>
      <c r="BK220" s="2929"/>
      <c r="BL220" s="2864"/>
      <c r="BM220" s="2864"/>
      <c r="BN220" s="2903"/>
      <c r="BO220" s="2865"/>
      <c r="BP220" s="2875"/>
      <c r="BQ220" s="2866"/>
      <c r="BR220" s="2867"/>
      <c r="BS220" s="2867"/>
      <c r="BT220" s="2867"/>
      <c r="BU220" s="2867"/>
      <c r="BV220" s="2867"/>
      <c r="BW220" s="2867"/>
      <c r="BX220" s="2867"/>
      <c r="BY220" s="2867"/>
      <c r="BZ220" s="2867"/>
      <c r="CA220" s="2867"/>
      <c r="CB220" s="2867"/>
      <c r="CC220" s="2867"/>
      <c r="CD220" s="2867"/>
      <c r="CE220" s="2867"/>
    </row>
    <row r="221" spans="1:83" ht="17.25" customHeight="1">
      <c r="A221" s="2676"/>
      <c r="B221" s="2676"/>
      <c r="C221" s="2676"/>
      <c r="D221" s="2760"/>
      <c r="E221" s="2677"/>
      <c r="F221" s="2677"/>
      <c r="G221" s="2677"/>
      <c r="H221" s="2677"/>
      <c r="I221" s="2677"/>
      <c r="J221" s="2677"/>
      <c r="K221" s="2677"/>
      <c r="L221" s="2677"/>
      <c r="M221" s="2677"/>
      <c r="N221" s="2677"/>
      <c r="O221" s="2677"/>
      <c r="P221" s="2677"/>
      <c r="V221" s="158"/>
      <c r="W221" s="2"/>
      <c r="X221" s="52"/>
      <c r="Y221" s="2"/>
      <c r="Z221" s="539"/>
      <c r="AA221" s="2"/>
      <c r="AB221" s="2"/>
      <c r="AC221" s="39"/>
      <c r="AD221" s="406"/>
      <c r="AE221" s="428"/>
      <c r="AF221" s="429"/>
      <c r="AG221" s="658"/>
      <c r="AH221" s="435"/>
      <c r="AI221" s="687"/>
      <c r="AJ221" s="2165" t="s">
        <v>1845</v>
      </c>
      <c r="AK221" s="670"/>
      <c r="AL221" s="670"/>
      <c r="AM221" s="675"/>
      <c r="AN221" s="2161" t="str">
        <f ca="1">IF(AN206=0, "0.0.%", AN220/AN206)</f>
        <v>0.0.%</v>
      </c>
      <c r="AO221" s="672"/>
      <c r="AP221" s="669"/>
      <c r="AQ221" s="669"/>
      <c r="AR221" s="676"/>
      <c r="AS221" s="684"/>
      <c r="AT221" s="429"/>
      <c r="AU221" s="429"/>
      <c r="AV221" s="432"/>
      <c r="AX221" s="1080"/>
      <c r="AY221" s="2677"/>
      <c r="AZ221" s="2850"/>
      <c r="BA221" s="2850"/>
      <c r="BB221" s="2850"/>
      <c r="BC221" s="2850"/>
      <c r="BD221" s="2850"/>
      <c r="BE221" s="2850"/>
      <c r="BF221" s="2677"/>
      <c r="BG221" s="2677"/>
      <c r="BH221" s="1080"/>
      <c r="BI221" s="2677"/>
      <c r="BJ221" s="2864"/>
      <c r="BK221" s="2929"/>
      <c r="BL221" s="2864"/>
      <c r="BM221" s="2864"/>
      <c r="BN221" s="2903"/>
      <c r="BO221" s="2865"/>
      <c r="BP221" s="2875"/>
      <c r="BQ221" s="2866"/>
      <c r="BR221" s="2867"/>
      <c r="BS221" s="2867"/>
      <c r="BT221" s="2867"/>
      <c r="BU221" s="2867"/>
      <c r="BV221" s="2867"/>
      <c r="BW221" s="2867"/>
      <c r="BX221" s="2867"/>
      <c r="BY221" s="2867"/>
      <c r="BZ221" s="2867"/>
      <c r="CA221" s="2867"/>
      <c r="CB221" s="2867"/>
      <c r="CC221" s="2867"/>
      <c r="CD221" s="2867"/>
      <c r="CE221" s="2867"/>
    </row>
    <row r="222" spans="1:83">
      <c r="A222" s="2676"/>
      <c r="B222" s="2676"/>
      <c r="C222" s="2676"/>
      <c r="D222" s="2760"/>
      <c r="E222" s="2677"/>
      <c r="F222" s="2677"/>
      <c r="G222" s="2677"/>
      <c r="H222" s="2677"/>
      <c r="I222" s="2677"/>
      <c r="J222" s="2677"/>
      <c r="K222" s="2677"/>
      <c r="L222" s="2677"/>
      <c r="M222" s="2677"/>
      <c r="N222" s="2677"/>
      <c r="O222" s="2677"/>
      <c r="P222" s="2677"/>
      <c r="V222" s="158"/>
      <c r="W222" s="2"/>
      <c r="X222" s="52"/>
      <c r="Y222" s="2"/>
      <c r="Z222" s="539"/>
      <c r="AA222" s="2"/>
      <c r="AB222" s="2"/>
      <c r="AC222" s="39"/>
      <c r="AD222" s="406"/>
      <c r="AE222" s="428"/>
      <c r="AF222" s="429"/>
      <c r="AG222" s="658"/>
      <c r="AH222" s="435"/>
      <c r="AI222" s="687"/>
      <c r="AJ222" s="3"/>
      <c r="AK222" s="3"/>
      <c r="AL222" s="3"/>
      <c r="AM222" s="3"/>
      <c r="AN222" s="3"/>
      <c r="AO222" s="672"/>
      <c r="AP222" s="669"/>
      <c r="AQ222" s="669"/>
      <c r="AR222" s="676"/>
      <c r="AS222" s="684"/>
      <c r="AT222" s="429"/>
      <c r="AU222" s="429"/>
      <c r="AV222" s="432"/>
      <c r="AX222" s="1080"/>
      <c r="AY222" s="2677"/>
      <c r="AZ222" s="2850"/>
      <c r="BA222" s="2850"/>
      <c r="BB222" s="2850"/>
      <c r="BC222" s="2850"/>
      <c r="BD222" s="2850"/>
      <c r="BE222" s="2850"/>
      <c r="BF222" s="2677"/>
      <c r="BG222" s="2677"/>
      <c r="BH222" s="1080"/>
      <c r="BI222" s="2677"/>
      <c r="BJ222" s="2864"/>
      <c r="BK222" s="2929"/>
      <c r="BL222" s="2864"/>
      <c r="BM222" s="2864"/>
      <c r="BN222" s="2903"/>
      <c r="BO222" s="2865"/>
      <c r="BP222" s="2875"/>
      <c r="BQ222" s="2866"/>
      <c r="BR222" s="2867"/>
      <c r="BS222" s="2867"/>
      <c r="BT222" s="2867"/>
      <c r="BU222" s="2867"/>
      <c r="BV222" s="2867"/>
      <c r="BW222" s="2867"/>
      <c r="BX222" s="2867"/>
      <c r="BY222" s="2867"/>
      <c r="BZ222" s="2867"/>
      <c r="CA222" s="2867"/>
      <c r="CB222" s="2867"/>
      <c r="CC222" s="2867"/>
      <c r="CD222" s="2867"/>
      <c r="CE222" s="2867"/>
    </row>
    <row r="223" spans="1:83">
      <c r="A223" s="2676"/>
      <c r="B223" s="2676"/>
      <c r="C223" s="2676"/>
      <c r="D223" s="2760"/>
      <c r="E223" s="2677"/>
      <c r="F223" s="2677"/>
      <c r="G223" s="2677"/>
      <c r="H223" s="2677"/>
      <c r="I223" s="2677"/>
      <c r="J223" s="2677"/>
      <c r="K223" s="2677"/>
      <c r="L223" s="2677"/>
      <c r="M223" s="2677"/>
      <c r="N223" s="2677"/>
      <c r="O223" s="2677"/>
      <c r="P223" s="2677"/>
      <c r="AX223" s="1080"/>
      <c r="AY223" s="2677"/>
      <c r="AZ223" s="2850"/>
      <c r="BA223" s="2850"/>
      <c r="BB223" s="2850"/>
      <c r="BC223" s="2850"/>
      <c r="BD223" s="2850"/>
      <c r="BE223" s="2850"/>
      <c r="BF223" s="2677"/>
      <c r="BG223" s="2677"/>
      <c r="BH223" s="1080"/>
      <c r="BI223" s="2677"/>
      <c r="BJ223" s="2864"/>
      <c r="BK223" s="2929"/>
      <c r="BL223" s="2864"/>
      <c r="BM223" s="2864"/>
      <c r="BN223" s="2903"/>
      <c r="BO223" s="2865"/>
      <c r="BP223" s="2875"/>
      <c r="BQ223" s="2866"/>
      <c r="BR223" s="2867"/>
      <c r="BS223" s="2867"/>
      <c r="BT223" s="2867"/>
      <c r="BU223" s="2867"/>
      <c r="BV223" s="2867"/>
      <c r="BW223" s="2867"/>
      <c r="BX223" s="2867"/>
      <c r="BY223" s="2867"/>
      <c r="BZ223" s="2867"/>
      <c r="CA223" s="2867"/>
      <c r="CB223" s="2867"/>
      <c r="CC223" s="2867"/>
      <c r="CD223" s="2867"/>
      <c r="CE223" s="2867"/>
    </row>
    <row r="224" spans="1:83">
      <c r="A224" s="2676"/>
      <c r="B224" s="2676"/>
      <c r="C224" s="2676"/>
      <c r="D224" s="2760"/>
      <c r="E224" s="2677"/>
      <c r="F224" s="2677"/>
      <c r="G224" s="2677"/>
      <c r="H224" s="2677"/>
      <c r="I224" s="2677"/>
      <c r="J224" s="2677"/>
      <c r="K224" s="2677"/>
      <c r="L224" s="2677"/>
      <c r="M224" s="2677"/>
      <c r="N224" s="2677"/>
      <c r="O224" s="2677"/>
      <c r="P224" s="2677"/>
      <c r="AX224" s="1080"/>
      <c r="AY224" s="2677"/>
      <c r="AZ224" s="2850"/>
      <c r="BA224" s="2850"/>
      <c r="BB224" s="2850"/>
      <c r="BC224" s="2850"/>
      <c r="BD224" s="2850"/>
      <c r="BE224" s="2850"/>
      <c r="BF224" s="2677"/>
      <c r="BG224" s="2677"/>
      <c r="BH224" s="1080"/>
      <c r="BI224" s="2677"/>
      <c r="BJ224" s="2864"/>
      <c r="BK224" s="2929"/>
      <c r="BL224" s="2864"/>
      <c r="BM224" s="2864"/>
      <c r="BN224" s="2903"/>
      <c r="BO224" s="2865"/>
      <c r="BP224" s="2875"/>
      <c r="BQ224" s="2866"/>
      <c r="BR224" s="2867"/>
      <c r="BS224" s="2867"/>
      <c r="BT224" s="2867"/>
      <c r="BU224" s="2867"/>
      <c r="BV224" s="2867"/>
      <c r="BW224" s="2867"/>
      <c r="BX224" s="2867"/>
      <c r="BY224" s="2867"/>
      <c r="BZ224" s="2867"/>
      <c r="CA224" s="2867"/>
      <c r="CB224" s="2867"/>
      <c r="CC224" s="2867"/>
      <c r="CD224" s="2867"/>
      <c r="CE224" s="2867"/>
    </row>
    <row r="528" ht="14.25" customHeight="1"/>
  </sheetData>
  <sheetProtection formatCells="0" formatColumns="0" formatRows="0" insertColumns="0" insertRows="0" insertHyperlinks="0" sort="0" autoFilter="0" pivotTables="0"/>
  <mergeCells count="27">
    <mergeCell ref="V3:V9"/>
    <mergeCell ref="W4:Y4"/>
    <mergeCell ref="AL184:AL186"/>
    <mergeCell ref="AR147:AR151"/>
    <mergeCell ref="AR152:AR156"/>
    <mergeCell ref="AR124:AR127"/>
    <mergeCell ref="AI89:AI100"/>
    <mergeCell ref="AI105:AI116"/>
    <mergeCell ref="AR106:AR109"/>
    <mergeCell ref="AJ124:AJ127"/>
    <mergeCell ref="AK124:AK127"/>
    <mergeCell ref="AL124:AL127"/>
    <mergeCell ref="AI73:AI84"/>
    <mergeCell ref="AR74:AR77"/>
    <mergeCell ref="AI198:AK198"/>
    <mergeCell ref="AR193:AR194"/>
    <mergeCell ref="AR184:AR188"/>
    <mergeCell ref="AI57:AI68"/>
    <mergeCell ref="AA5:AB6"/>
    <mergeCell ref="AA9:AB10"/>
    <mergeCell ref="AI9:AR11"/>
    <mergeCell ref="AR58:AR61"/>
    <mergeCell ref="AR26:AR29"/>
    <mergeCell ref="AI41:AI52"/>
    <mergeCell ref="AR42:AR45"/>
    <mergeCell ref="AI19:AL19"/>
    <mergeCell ref="AI25:AI36"/>
  </mergeCells>
  <phoneticPr fontId="45" type="noConversion"/>
  <conditionalFormatting sqref="A1:A4 C1:C4 B1:B7 M1:O18 D1:D24 A5:B5 A6 C6 A7:B8 B8:C24 A9:A21 M20:O34 B25:B26 O26:O46 B34 N35:O37 M35:M52 N40:O52 M53:O54 M56:O70 M72:O86 M88:O102 M104:O120 M162:O181 M183:O218 A203:B214 B203:B215 D206:D209 D211:D217 A215:C218 B219:D219 A219:A224 B221:D224 B131:C142 A143:C147 M122:O143 A132:A142 M145:O160">
    <cfRule type="expression" dxfId="2494" priority="856">
      <formula>$A1="L"</formula>
    </cfRule>
  </conditionalFormatting>
  <conditionalFormatting sqref="A22:B26 C25:D26 C27:C32 A27:A33 A34:C34 D34:D43 A35:A37 B35:C41 A38:B42 C42:C48 A43:A47 A48:B48 A49:C53 D49:D59 B54:C54 A54:B58 C55:C64 A59:A63 A64:B64 A65:D74 A75:A80 C75:C80 A81:D90 A91:A97 C91:C97 D97:D106 A98:C106 A107:A112 C107:C112 A113:C124 A125 C125:C130 A126:C126 A127:B131 A148 C148 A149:C166 D153:D167 A167 C167 A168:C184 A185 C185 A186:C202 D190:D204">
    <cfRule type="expression" dxfId="2493" priority="832">
      <formula>$A22="L"</formula>
    </cfRule>
  </conditionalFormatting>
  <conditionalFormatting sqref="B23">
    <cfRule type="expression" dxfId="2492" priority="368">
      <formula>$A23="L"</formula>
    </cfRule>
    <cfRule type="expression" dxfId="2491" priority="365">
      <formula>$A23="F"</formula>
    </cfRule>
    <cfRule type="expression" dxfId="2490" priority="366">
      <formula>$A23="L"</formula>
    </cfRule>
    <cfRule type="expression" dxfId="2489" priority="367">
      <formula>$A23="F"</formula>
    </cfRule>
    <cfRule type="expression" dxfId="2488" priority="363">
      <formula>$A23="F"</formula>
    </cfRule>
    <cfRule type="expression" dxfId="2487" priority="364">
      <formula>$A23="L"</formula>
    </cfRule>
  </conditionalFormatting>
  <conditionalFormatting sqref="B26">
    <cfRule type="expression" dxfId="2486" priority="404">
      <formula>$A26="L"</formula>
    </cfRule>
    <cfRule type="expression" dxfId="2485" priority="405">
      <formula>$A26="F"</formula>
    </cfRule>
    <cfRule type="expression" dxfId="2484" priority="406">
      <formula>$A26="L"</formula>
    </cfRule>
    <cfRule type="expression" dxfId="2483" priority="403">
      <formula>$A26="F"</formula>
    </cfRule>
    <cfRule type="expression" dxfId="2482" priority="399">
      <formula>$A26="F"</formula>
    </cfRule>
    <cfRule type="expression" dxfId="2481" priority="400">
      <formula>$A26="L"</formula>
    </cfRule>
    <cfRule type="expression" dxfId="2480" priority="401">
      <formula>$A26="F"</formula>
    </cfRule>
    <cfRule type="expression" dxfId="2479" priority="402">
      <formula>$A26="L"</formula>
    </cfRule>
  </conditionalFormatting>
  <conditionalFormatting sqref="B27">
    <cfRule type="expression" dxfId="2478" priority="36412">
      <formula>$A33="F"</formula>
    </cfRule>
    <cfRule type="expression" dxfId="2477" priority="36417">
      <formula>$A33="L"</formula>
    </cfRule>
  </conditionalFormatting>
  <conditionalFormatting sqref="B28 AZ11:AZ12">
    <cfRule type="expression" dxfId="2476" priority="35762">
      <formula>$A10="F"</formula>
    </cfRule>
  </conditionalFormatting>
  <conditionalFormatting sqref="B28:B33 B126:B131">
    <cfRule type="expression" dxfId="2475" priority="742">
      <formula>$A26="L"</formula>
    </cfRule>
  </conditionalFormatting>
  <conditionalFormatting sqref="B39">
    <cfRule type="expression" dxfId="2474" priority="133">
      <formula>$A39="L"</formula>
    </cfRule>
    <cfRule type="expression" dxfId="2473" priority="645">
      <formula>$A39="F"</formula>
    </cfRule>
    <cfRule type="expression" dxfId="2472" priority="646">
      <formula>$A39="L"</formula>
    </cfRule>
    <cfRule type="expression" dxfId="2471" priority="789">
      <formula>$A39="F"</formula>
    </cfRule>
    <cfRule type="expression" dxfId="2470" priority="369">
      <formula>$A39="F"</formula>
    </cfRule>
    <cfRule type="expression" dxfId="2469" priority="790">
      <formula>$A39="L"</formula>
    </cfRule>
    <cfRule type="expression" dxfId="2468" priority="132">
      <formula>$A39="F"</formula>
    </cfRule>
    <cfRule type="expression" dxfId="2467" priority="373">
      <formula>$A39="F"</formula>
    </cfRule>
    <cfRule type="expression" dxfId="2466" priority="372">
      <formula>$A39="L"</formula>
    </cfRule>
    <cfRule type="expression" dxfId="2465" priority="371">
      <formula>$A39="F"</formula>
    </cfRule>
    <cfRule type="expression" dxfId="2464" priority="370">
      <formula>$A39="L"</formula>
    </cfRule>
    <cfRule type="expression" dxfId="2463" priority="374">
      <formula>$A39="L"</formula>
    </cfRule>
  </conditionalFormatting>
  <conditionalFormatting sqref="B41:B42 D132:D148 B143:B147">
    <cfRule type="expression" dxfId="2462" priority="345">
      <formula>$A41="L"</formula>
    </cfRule>
  </conditionalFormatting>
  <conditionalFormatting sqref="B42">
    <cfRule type="expression" dxfId="2461" priority="413">
      <formula>$A42="F"</formula>
    </cfRule>
    <cfRule type="expression" dxfId="2460" priority="412">
      <formula>$A42="L"</formula>
    </cfRule>
    <cfRule type="expression" dxfId="2459" priority="411">
      <formula>$A42="F"</formula>
    </cfRule>
    <cfRule type="expression" dxfId="2458" priority="410">
      <formula>$A42="L"</formula>
    </cfRule>
    <cfRule type="expression" dxfId="2457" priority="788">
      <formula>$A42="L"</formula>
    </cfRule>
    <cfRule type="expression" dxfId="2456" priority="409">
      <formula>$A42="F"</formula>
    </cfRule>
    <cfRule type="expression" dxfId="2455" priority="414">
      <formula>$A42="L"</formula>
    </cfRule>
    <cfRule type="expression" dxfId="2454" priority="787">
      <formula>$A42="F"</formula>
    </cfRule>
  </conditionalFormatting>
  <conditionalFormatting sqref="B43">
    <cfRule type="expression" dxfId="2453" priority="638">
      <formula>_xlfn.FORMULATEXT(B43)&lt;&gt;""</formula>
    </cfRule>
    <cfRule type="expression" dxfId="2452" priority="639">
      <formula>$A49="F"</formula>
    </cfRule>
    <cfRule type="expression" dxfId="2451" priority="642">
      <formula>$A49="L"</formula>
    </cfRule>
    <cfRule type="expression" dxfId="2450" priority="641">
      <formula>$A49="F"</formula>
    </cfRule>
    <cfRule type="expression" dxfId="2449" priority="640">
      <formula>$A49="L"</formula>
    </cfRule>
  </conditionalFormatting>
  <conditionalFormatting sqref="B44">
    <cfRule type="expression" dxfId="2448" priority="760">
      <formula>$A43="L"</formula>
    </cfRule>
    <cfRule type="expression" dxfId="2447" priority="759">
      <formula>$A43="F"</formula>
    </cfRule>
  </conditionalFormatting>
  <conditionalFormatting sqref="B44:B48 B60:B64 B76:B79 B80:C80 B92:B96 B108:B112 B28:C33 B126:B131 B149:B153 B168:B172 B186:B190 D185 C43:C48 D32 C205">
    <cfRule type="expression" dxfId="2446" priority="822">
      <formula>$A27="F"</formula>
    </cfRule>
  </conditionalFormatting>
  <conditionalFormatting sqref="B44:B48 B220:D220">
    <cfRule type="expression" dxfId="2445" priority="762">
      <formula>$A42="L"</formula>
    </cfRule>
    <cfRule type="expression" dxfId="2444" priority="761">
      <formula>$A42="F"</formula>
    </cfRule>
  </conditionalFormatting>
  <conditionalFormatting sqref="B55">
    <cfRule type="expression" dxfId="2443" priority="176">
      <formula>$A55="F"</formula>
    </cfRule>
    <cfRule type="expression" dxfId="2442" priority="175">
      <formula>$A55="L"</formula>
    </cfRule>
    <cfRule type="expression" dxfId="2441" priority="158">
      <formula>$A55="F"</formula>
    </cfRule>
    <cfRule type="expression" dxfId="2440" priority="375">
      <formula>$A55="F"</formula>
    </cfRule>
    <cfRule type="expression" dxfId="2439" priority="159">
      <formula>$A55="L"</formula>
    </cfRule>
    <cfRule type="expression" dxfId="2438" priority="169">
      <formula>$A55="L"</formula>
    </cfRule>
    <cfRule type="expression" dxfId="2437" priority="174">
      <formula>$A55="F"</formula>
    </cfRule>
    <cfRule type="expression" dxfId="2436" priority="170">
      <formula>$A55="F"</formula>
    </cfRule>
    <cfRule type="expression" dxfId="2435" priority="171">
      <formula>$A55="L"</formula>
    </cfRule>
    <cfRule type="expression" dxfId="2434" priority="163">
      <formula>$A55="L"</formula>
    </cfRule>
    <cfRule type="expression" dxfId="2433" priority="179">
      <formula>$A55="L"</formula>
    </cfRule>
    <cfRule type="expression" dxfId="2432" priority="178">
      <formula>$A55="F"</formula>
    </cfRule>
    <cfRule type="expression" dxfId="2431" priority="177">
      <formula>$A55="L"</formula>
    </cfRule>
    <cfRule type="expression" dxfId="2430" priority="168">
      <formula>$A55="F"</formula>
    </cfRule>
    <cfRule type="expression" dxfId="2429" priority="167">
      <formula>$A55="L"</formula>
    </cfRule>
    <cfRule type="expression" dxfId="2428" priority="166">
      <formula>$A55="F"</formula>
    </cfRule>
    <cfRule type="expression" dxfId="2427" priority="162">
      <formula>$A55="F"</formula>
    </cfRule>
    <cfRule type="expression" dxfId="2426" priority="161">
      <formula>$A55="L"</formula>
    </cfRule>
    <cfRule type="expression" dxfId="2425" priority="380">
      <formula>$A55="L"</formula>
    </cfRule>
    <cfRule type="expression" dxfId="2424" priority="379">
      <formula>$A55="F"</formula>
    </cfRule>
    <cfRule type="expression" dxfId="2423" priority="378">
      <formula>$A55="L"</formula>
    </cfRule>
    <cfRule type="expression" dxfId="2422" priority="377">
      <formula>$A55="F"</formula>
    </cfRule>
    <cfRule type="expression" dxfId="2421" priority="376">
      <formula>$A55="L"</formula>
    </cfRule>
    <cfRule type="expression" dxfId="2420" priority="160">
      <formula>$A55="F"</formula>
    </cfRule>
  </conditionalFormatting>
  <conditionalFormatting sqref="B55:B56">
    <cfRule type="expression" dxfId="2419" priority="152">
      <formula>$A55="F"</formula>
    </cfRule>
    <cfRule type="expression" dxfId="2418" priority="153">
      <formula>$A55="L"</formula>
    </cfRule>
    <cfRule type="expression" dxfId="2417" priority="154">
      <formula>$A55="F"</formula>
    </cfRule>
    <cfRule type="expression" dxfId="2416" priority="155">
      <formula>$A55="L"</formula>
    </cfRule>
    <cfRule type="expression" dxfId="2415" priority="156">
      <formula>$A55="F"</formula>
    </cfRule>
    <cfRule type="expression" dxfId="2414" priority="157">
      <formula>$A55="L"</formula>
    </cfRule>
    <cfRule type="expression" dxfId="2413" priority="143">
      <formula>$A55="L"</formula>
    </cfRule>
    <cfRule type="expression" dxfId="2412" priority="173">
      <formula>$A55="L"</formula>
    </cfRule>
    <cfRule type="expression" dxfId="2411" priority="172">
      <formula>$A55="F"</formula>
    </cfRule>
    <cfRule type="expression" dxfId="2410" priority="134">
      <formula>$A55="F"</formula>
    </cfRule>
    <cfRule type="expression" dxfId="2409" priority="135">
      <formula>$A55="L"</formula>
    </cfRule>
    <cfRule type="expression" dxfId="2408" priority="136">
      <formula>$A55="F"</formula>
    </cfRule>
    <cfRule type="expression" dxfId="2407" priority="137">
      <formula>$A55="L"</formula>
    </cfRule>
    <cfRule type="expression" dxfId="2406" priority="140">
      <formula>$A55="F"</formula>
    </cfRule>
    <cfRule type="expression" dxfId="2405" priority="138">
      <formula>$A55="F"</formula>
    </cfRule>
    <cfRule type="expression" dxfId="2404" priority="139">
      <formula>$A55="L"</formula>
    </cfRule>
    <cfRule type="expression" dxfId="2403" priority="141">
      <formula>$A55="L"</formula>
    </cfRule>
    <cfRule type="expression" dxfId="2402" priority="165">
      <formula>$A55="L"</formula>
    </cfRule>
    <cfRule type="expression" dxfId="2401" priority="164">
      <formula>$A55="F"</formula>
    </cfRule>
    <cfRule type="expression" dxfId="2400" priority="148">
      <formula>$A55="F"</formula>
    </cfRule>
    <cfRule type="expression" dxfId="2399" priority="142">
      <formula>$A55="F"</formula>
    </cfRule>
    <cfRule type="expression" dxfId="2398" priority="144">
      <formula>$A55="F"</formula>
    </cfRule>
    <cfRule type="expression" dxfId="2397" priority="145">
      <formula>$A55="L"</formula>
    </cfRule>
    <cfRule type="expression" dxfId="2396" priority="146">
      <formula>$A55="F"</formula>
    </cfRule>
    <cfRule type="expression" dxfId="2395" priority="147">
      <formula>$A55="L"</formula>
    </cfRule>
    <cfRule type="expression" dxfId="2394" priority="149">
      <formula>$A55="L"</formula>
    </cfRule>
    <cfRule type="expression" dxfId="2393" priority="150">
      <formula>$A55="F"</formula>
    </cfRule>
    <cfRule type="expression" dxfId="2392" priority="151">
      <formula>$A55="L"</formula>
    </cfRule>
  </conditionalFormatting>
  <conditionalFormatting sqref="B55:B58">
    <cfRule type="expression" dxfId="2391" priority="180">
      <formula>$A55="F"</formula>
    </cfRule>
    <cfRule type="expression" dxfId="2390" priority="181">
      <formula>$A55="L"</formula>
    </cfRule>
    <cfRule type="expression" dxfId="2389" priority="783">
      <formula>$A55="F"</formula>
    </cfRule>
    <cfRule type="expression" dxfId="2388" priority="784">
      <formula>$A55="L"</formula>
    </cfRule>
  </conditionalFormatting>
  <conditionalFormatting sqref="B58">
    <cfRule type="expression" dxfId="2387" priority="421">
      <formula>$A58="F"</formula>
    </cfRule>
    <cfRule type="expression" dxfId="2386" priority="419">
      <formula>$A58="F"</formula>
    </cfRule>
    <cfRule type="expression" dxfId="2385" priority="422">
      <formula>$A58="L"</formula>
    </cfRule>
    <cfRule type="expression" dxfId="2384" priority="418">
      <formula>$A58="L"</formula>
    </cfRule>
    <cfRule type="expression" dxfId="2383" priority="417">
      <formula>$A58="F"</formula>
    </cfRule>
    <cfRule type="expression" dxfId="2382" priority="420">
      <formula>$A58="L"</formula>
    </cfRule>
  </conditionalFormatting>
  <conditionalFormatting sqref="B59">
    <cfRule type="expression" dxfId="2381" priority="637">
      <formula>$A65="L"</formula>
    </cfRule>
    <cfRule type="expression" dxfId="2380" priority="636">
      <formula>$A65="F"</formula>
    </cfRule>
    <cfRule type="expression" dxfId="2379" priority="635">
      <formula>$A65="L"</formula>
    </cfRule>
    <cfRule type="expression" dxfId="2378" priority="634">
      <formula>$A65="F"</formula>
    </cfRule>
    <cfRule type="expression" dxfId="2377" priority="633">
      <formula>_xlfn.FORMULATEXT(B59)&lt;&gt;""</formula>
    </cfRule>
  </conditionalFormatting>
  <conditionalFormatting sqref="B60">
    <cfRule type="expression" dxfId="2376" priority="755">
      <formula>$A59="F"</formula>
    </cfRule>
    <cfRule type="expression" dxfId="2375" priority="756">
      <formula>$A59="L"</formula>
    </cfRule>
  </conditionalFormatting>
  <conditionalFormatting sqref="B60:B64">
    <cfRule type="expression" dxfId="2374" priority="757">
      <formula>$A58="F"</formula>
    </cfRule>
    <cfRule type="expression" dxfId="2373" priority="758">
      <formula>$A58="L"</formula>
    </cfRule>
  </conditionalFormatting>
  <conditionalFormatting sqref="B71">
    <cfRule type="expression" dxfId="2372" priority="209">
      <formula>$A71="L"</formula>
    </cfRule>
    <cfRule type="expression" dxfId="2371" priority="210">
      <formula>$A71="F"</formula>
    </cfRule>
    <cfRule type="expression" dxfId="2370" priority="211">
      <formula>$A71="L"</formula>
    </cfRule>
    <cfRule type="expression" dxfId="2369" priority="214">
      <formula>$A71="F"</formula>
    </cfRule>
    <cfRule type="expression" dxfId="2368" priority="215">
      <formula>$A71="L"</formula>
    </cfRule>
    <cfRule type="expression" dxfId="2367" priority="216">
      <formula>$A71="F"</formula>
    </cfRule>
    <cfRule type="expression" dxfId="2366" priority="217">
      <formula>$A71="L"</formula>
    </cfRule>
    <cfRule type="expression" dxfId="2365" priority="218">
      <formula>$A71="F"</formula>
    </cfRule>
    <cfRule type="expression" dxfId="2364" priority="219">
      <formula>$A71="L"</formula>
    </cfRule>
    <cfRule type="expression" dxfId="2363" priority="208">
      <formula>$A71="F"</formula>
    </cfRule>
    <cfRule type="expression" dxfId="2362" priority="381">
      <formula>$A71="F"</formula>
    </cfRule>
    <cfRule type="expression" dxfId="2361" priority="382">
      <formula>$A71="L"</formula>
    </cfRule>
    <cfRule type="expression" dxfId="2360" priority="383">
      <formula>$A71="F"</formula>
    </cfRule>
    <cfRule type="expression" dxfId="2359" priority="384">
      <formula>$A71="L"</formula>
    </cfRule>
    <cfRule type="expression" dxfId="2358" priority="385">
      <formula>$A71="F"</formula>
    </cfRule>
    <cfRule type="expression" dxfId="2357" priority="386">
      <formula>$A71="L"</formula>
    </cfRule>
    <cfRule type="expression" dxfId="2356" priority="206">
      <formula>$A71="F"</formula>
    </cfRule>
    <cfRule type="expression" dxfId="2355" priority="207">
      <formula>$A71="L"</formula>
    </cfRule>
  </conditionalFormatting>
  <conditionalFormatting sqref="B71:B72">
    <cfRule type="expression" dxfId="2354" priority="205">
      <formula>$A71="L"</formula>
    </cfRule>
    <cfRule type="expression" dxfId="2353" priority="191">
      <formula>$A71="L"</formula>
    </cfRule>
    <cfRule type="expression" dxfId="2352" priority="192">
      <formula>$A71="F"</formula>
    </cfRule>
    <cfRule type="expression" dxfId="2351" priority="193">
      <formula>$A71="L"</formula>
    </cfRule>
    <cfRule type="expression" dxfId="2350" priority="199">
      <formula>$A71="L"</formula>
    </cfRule>
    <cfRule type="expression" dxfId="2349" priority="200">
      <formula>$A71="F"</formula>
    </cfRule>
    <cfRule type="expression" dxfId="2348" priority="201">
      <formula>$A71="L"</formula>
    </cfRule>
    <cfRule type="expression" dxfId="2347" priority="202">
      <formula>$A71="F"</formula>
    </cfRule>
    <cfRule type="expression" dxfId="2346" priority="203">
      <formula>$A71="L"</formula>
    </cfRule>
    <cfRule type="expression" dxfId="2345" priority="204">
      <formula>$A71="F"</formula>
    </cfRule>
    <cfRule type="expression" dxfId="2344" priority="194">
      <formula>$A71="F"</formula>
    </cfRule>
    <cfRule type="expression" dxfId="2343" priority="182">
      <formula>$A71="F"</formula>
    </cfRule>
    <cfRule type="expression" dxfId="2342" priority="183">
      <formula>$A71="L"</formula>
    </cfRule>
    <cfRule type="expression" dxfId="2341" priority="188">
      <formula>$A71="F"</formula>
    </cfRule>
    <cfRule type="expression" dxfId="2340" priority="186">
      <formula>$A71="F"</formula>
    </cfRule>
    <cfRule type="expression" dxfId="2339" priority="187">
      <formula>$A71="L"</formula>
    </cfRule>
    <cfRule type="expression" dxfId="2338" priority="185">
      <formula>$A71="L"</formula>
    </cfRule>
    <cfRule type="expression" dxfId="2337" priority="195">
      <formula>$A71="L"</formula>
    </cfRule>
    <cfRule type="expression" dxfId="2336" priority="197">
      <formula>$A71="L"</formula>
    </cfRule>
    <cfRule type="expression" dxfId="2335" priority="198">
      <formula>$A71="F"</formula>
    </cfRule>
    <cfRule type="expression" dxfId="2334" priority="196">
      <formula>$A71="F"</formula>
    </cfRule>
    <cfRule type="expression" dxfId="2333" priority="212">
      <formula>$A71="F"</formula>
    </cfRule>
    <cfRule type="expression" dxfId="2332" priority="213">
      <formula>$A71="L"</formula>
    </cfRule>
    <cfRule type="expression" dxfId="2331" priority="184">
      <formula>$A71="F"</formula>
    </cfRule>
    <cfRule type="expression" dxfId="2330" priority="189">
      <formula>$A71="L"</formula>
    </cfRule>
    <cfRule type="expression" dxfId="2329" priority="190">
      <formula>$A71="F"</formula>
    </cfRule>
  </conditionalFormatting>
  <conditionalFormatting sqref="B71:B74">
    <cfRule type="expression" dxfId="2328" priority="220">
      <formula>$A71="F"</formula>
    </cfRule>
    <cfRule type="expression" dxfId="2327" priority="221">
      <formula>$A71="L"</formula>
    </cfRule>
    <cfRule type="expression" dxfId="2326" priority="780">
      <formula>$A71="L"</formula>
    </cfRule>
    <cfRule type="expression" dxfId="2325" priority="779">
      <formula>$A71="F"</formula>
    </cfRule>
  </conditionalFormatting>
  <conditionalFormatting sqref="B74">
    <cfRule type="expression" dxfId="2324" priority="425">
      <formula>$A74="F"</formula>
    </cfRule>
    <cfRule type="expression" dxfId="2323" priority="426">
      <formula>$A74="L"</formula>
    </cfRule>
    <cfRule type="expression" dxfId="2322" priority="430">
      <formula>$A74="L"</formula>
    </cfRule>
    <cfRule type="expression" dxfId="2321" priority="427">
      <formula>$A74="F"</formula>
    </cfRule>
    <cfRule type="expression" dxfId="2320" priority="428">
      <formula>$A74="L"</formula>
    </cfRule>
    <cfRule type="expression" dxfId="2319" priority="429">
      <formula>$A74="F"</formula>
    </cfRule>
  </conditionalFormatting>
  <conditionalFormatting sqref="B75">
    <cfRule type="expression" dxfId="2318" priority="626">
      <formula>$A81="L"</formula>
    </cfRule>
    <cfRule type="expression" dxfId="2317" priority="625">
      <formula>$A81="F"</formula>
    </cfRule>
    <cfRule type="expression" dxfId="2316" priority="623">
      <formula>$A81="F"</formula>
    </cfRule>
    <cfRule type="expression" dxfId="2315" priority="622">
      <formula>_xlfn.FORMULATEXT(B75)&lt;&gt;""</formula>
    </cfRule>
    <cfRule type="expression" dxfId="2314" priority="624">
      <formula>$A81="L"</formula>
    </cfRule>
  </conditionalFormatting>
  <conditionalFormatting sqref="B76">
    <cfRule type="expression" dxfId="2313" priority="751">
      <formula>$A75="F"</formula>
    </cfRule>
    <cfRule type="expression" dxfId="2312" priority="752">
      <formula>$A75="L"</formula>
    </cfRule>
  </conditionalFormatting>
  <conditionalFormatting sqref="B76:B80">
    <cfRule type="expression" dxfId="2311" priority="754">
      <formula>$A74="L"</formula>
    </cfRule>
    <cfRule type="expression" dxfId="2310" priority="753">
      <formula>$A74="F"</formula>
    </cfRule>
  </conditionalFormatting>
  <conditionalFormatting sqref="B87">
    <cfRule type="expression" dxfId="2309" priority="389">
      <formula>$A87="F"</formula>
    </cfRule>
    <cfRule type="expression" dxfId="2308" priority="388">
      <formula>$A87="L"</formula>
    </cfRule>
    <cfRule type="expression" dxfId="2307" priority="251">
      <formula>$A87="L"</formula>
    </cfRule>
    <cfRule type="expression" dxfId="2306" priority="250">
      <formula>$A87="F"</formula>
    </cfRule>
    <cfRule type="expression" dxfId="2305" priority="387">
      <formula>$A87="F"</formula>
    </cfRule>
    <cfRule type="expression" dxfId="2304" priority="249">
      <formula>$A87="L"</formula>
    </cfRule>
    <cfRule type="expression" dxfId="2303" priority="248">
      <formula>$A87="F"</formula>
    </cfRule>
    <cfRule type="expression" dxfId="2302" priority="247">
      <formula>$A87="L"</formula>
    </cfRule>
    <cfRule type="expression" dxfId="2301" priority="246">
      <formula>$A87="F"</formula>
    </cfRule>
    <cfRule type="expression" dxfId="2300" priority="390">
      <formula>$A87="L"</formula>
    </cfRule>
    <cfRule type="expression" dxfId="2299" priority="391">
      <formula>$A87="F"</formula>
    </cfRule>
    <cfRule type="expression" dxfId="2298" priority="392">
      <formula>$A87="L"</formula>
    </cfRule>
  </conditionalFormatting>
  <conditionalFormatting sqref="B87:B88">
    <cfRule type="expression" dxfId="2297" priority="224">
      <formula>$A87="F"</formula>
    </cfRule>
    <cfRule type="expression" dxfId="2296" priority="232">
      <formula>$A87="F"</formula>
    </cfRule>
    <cfRule type="expression" dxfId="2295" priority="233">
      <formula>$A87="L"</formula>
    </cfRule>
    <cfRule type="expression" dxfId="2294" priority="234">
      <formula>$A87="F"</formula>
    </cfRule>
    <cfRule type="expression" dxfId="2293" priority="235">
      <formula>$A87="L"</formula>
    </cfRule>
    <cfRule type="expression" dxfId="2292" priority="236">
      <formula>$A87="F"</formula>
    </cfRule>
    <cfRule type="expression" dxfId="2291" priority="237">
      <formula>$A87="L"</formula>
    </cfRule>
    <cfRule type="expression" dxfId="2290" priority="238">
      <formula>$A87="F"</formula>
    </cfRule>
    <cfRule type="expression" dxfId="2289" priority="239">
      <formula>$A87="L"</formula>
    </cfRule>
    <cfRule type="expression" dxfId="2288" priority="240">
      <formula>$A87="F"</formula>
    </cfRule>
    <cfRule type="expression" dxfId="2287" priority="241">
      <formula>$A87="L"</formula>
    </cfRule>
    <cfRule type="expression" dxfId="2286" priority="242">
      <formula>$A87="F"</formula>
    </cfRule>
    <cfRule type="expression" dxfId="2285" priority="243">
      <formula>$A87="L"</formula>
    </cfRule>
    <cfRule type="expression" dxfId="2284" priority="244">
      <formula>$A87="F"</formula>
    </cfRule>
    <cfRule type="expression" dxfId="2283" priority="245">
      <formula>$A87="L"</formula>
    </cfRule>
    <cfRule type="expression" dxfId="2282" priority="231">
      <formula>$A87="L"</formula>
    </cfRule>
    <cfRule type="expression" dxfId="2281" priority="230">
      <formula>$A87="F"</formula>
    </cfRule>
    <cfRule type="expression" dxfId="2280" priority="222">
      <formula>$A87="F"</formula>
    </cfRule>
    <cfRule type="expression" dxfId="2279" priority="223">
      <formula>$A87="L"</formula>
    </cfRule>
    <cfRule type="expression" dxfId="2278" priority="229">
      <formula>$A87="L"</formula>
    </cfRule>
    <cfRule type="expression" dxfId="2277" priority="228">
      <formula>$A87="F"</formula>
    </cfRule>
    <cfRule type="expression" dxfId="2276" priority="227">
      <formula>$A87="L"</formula>
    </cfRule>
    <cfRule type="expression" dxfId="2275" priority="226">
      <formula>$A87="F"</formula>
    </cfRule>
    <cfRule type="expression" dxfId="2274" priority="225">
      <formula>$A87="L"</formula>
    </cfRule>
  </conditionalFormatting>
  <conditionalFormatting sqref="B87:B90">
    <cfRule type="expression" dxfId="2273" priority="252">
      <formula>$A87="F"</formula>
    </cfRule>
    <cfRule type="expression" dxfId="2272" priority="775">
      <formula>$A87="F"</formula>
    </cfRule>
    <cfRule type="expression" dxfId="2271" priority="776">
      <formula>$A87="L"</formula>
    </cfRule>
    <cfRule type="expression" dxfId="2270" priority="253">
      <formula>$A87="L"</formula>
    </cfRule>
  </conditionalFormatting>
  <conditionalFormatting sqref="B90">
    <cfRule type="expression" dxfId="2269" priority="433">
      <formula>$A90="F"</formula>
    </cfRule>
    <cfRule type="expression" dxfId="2268" priority="435">
      <formula>$A90="F"</formula>
    </cfRule>
    <cfRule type="expression" dxfId="2267" priority="436">
      <formula>$A90="L"</formula>
    </cfRule>
    <cfRule type="expression" dxfId="2266" priority="437">
      <formula>$A90="F"</formula>
    </cfRule>
    <cfRule type="expression" dxfId="2265" priority="438">
      <formula>$A90="L"</formula>
    </cfRule>
    <cfRule type="expression" dxfId="2264" priority="434">
      <formula>$A90="L"</formula>
    </cfRule>
  </conditionalFormatting>
  <conditionalFormatting sqref="B91">
    <cfRule type="expression" dxfId="2263" priority="614">
      <formula>_xlfn.FORMULATEXT(B91)&lt;&gt;""</formula>
    </cfRule>
    <cfRule type="expression" dxfId="2262" priority="615">
      <formula>$A97="F"</formula>
    </cfRule>
    <cfRule type="expression" dxfId="2261" priority="616">
      <formula>$A97="L"</formula>
    </cfRule>
    <cfRule type="expression" dxfId="2260" priority="618">
      <formula>$A97="L"</formula>
    </cfRule>
    <cfRule type="expression" dxfId="2259" priority="617">
      <formula>$A97="F"</formula>
    </cfRule>
  </conditionalFormatting>
  <conditionalFormatting sqref="B92">
    <cfRule type="expression" dxfId="2258" priority="747">
      <formula>$A91="F"</formula>
    </cfRule>
    <cfRule type="expression" dxfId="2257" priority="748">
      <formula>$A91="L"</formula>
    </cfRule>
  </conditionalFormatting>
  <conditionalFormatting sqref="B92:B96">
    <cfRule type="expression" dxfId="2256" priority="749">
      <formula>$A90="F"</formula>
    </cfRule>
    <cfRule type="expression" dxfId="2255" priority="750">
      <formula>$A90="L"</formula>
    </cfRule>
  </conditionalFormatting>
  <conditionalFormatting sqref="B97">
    <cfRule type="expression" dxfId="2254" priority="604">
      <formula>$A103="F"</formula>
    </cfRule>
    <cfRule type="expression" dxfId="2253" priority="601">
      <formula>_xlfn.FORMULATEXT(B97)&lt;&gt;""</formula>
    </cfRule>
    <cfRule type="expression" dxfId="2252" priority="602">
      <formula>$A103="F"</formula>
    </cfRule>
    <cfRule type="expression" dxfId="2251" priority="603">
      <formula>$A103="L"</formula>
    </cfRule>
    <cfRule type="expression" dxfId="2250" priority="605">
      <formula>$A103="L"</formula>
    </cfRule>
  </conditionalFormatting>
  <conditionalFormatting sqref="B103">
    <cfRule type="expression" dxfId="2249" priority="394">
      <formula>$A103="L"</formula>
    </cfRule>
    <cfRule type="expression" dxfId="2248" priority="393">
      <formula>$A103="F"</formula>
    </cfRule>
    <cfRule type="expression" dxfId="2247" priority="396">
      <formula>$A103="L"</formula>
    </cfRule>
    <cfRule type="expression" dxfId="2246" priority="397">
      <formula>$A103="F"</formula>
    </cfRule>
    <cfRule type="expression" dxfId="2245" priority="398">
      <formula>$A103="L"</formula>
    </cfRule>
    <cfRule type="expression" dxfId="2244" priority="395">
      <formula>$A103="F"</formula>
    </cfRule>
  </conditionalFormatting>
  <conditionalFormatting sqref="B103:B104">
    <cfRule type="expression" dxfId="2243" priority="259">
      <formula>$A103="L"</formula>
    </cfRule>
    <cfRule type="expression" dxfId="2242" priority="260">
      <formula>$A103="F"</formula>
    </cfRule>
    <cfRule type="expression" dxfId="2241" priority="261">
      <formula>$A103="L"</formula>
    </cfRule>
    <cfRule type="expression" dxfId="2240" priority="262">
      <formula>$A103="F"</formula>
    </cfRule>
    <cfRule type="expression" dxfId="2239" priority="263">
      <formula>$A103="L"</formula>
    </cfRule>
    <cfRule type="expression" dxfId="2238" priority="264">
      <formula>$A103="F"</formula>
    </cfRule>
    <cfRule type="expression" dxfId="2237" priority="265">
      <formula>$A103="L"</formula>
    </cfRule>
    <cfRule type="expression" dxfId="2236" priority="266">
      <formula>$A103="F"</formula>
    </cfRule>
    <cfRule type="expression" dxfId="2235" priority="267">
      <formula>$A103="L"</formula>
    </cfRule>
    <cfRule type="expression" dxfId="2234" priority="275">
      <formula>$A103="L"</formula>
    </cfRule>
    <cfRule type="expression" dxfId="2233" priority="274">
      <formula>$A103="F"</formula>
    </cfRule>
    <cfRule type="expression" dxfId="2232" priority="273">
      <formula>$A103="L"</formula>
    </cfRule>
    <cfRule type="expression" dxfId="2231" priority="272">
      <formula>$A103="F"</formula>
    </cfRule>
    <cfRule type="expression" dxfId="2230" priority="271">
      <formula>$A103="L"</formula>
    </cfRule>
    <cfRule type="expression" dxfId="2229" priority="270">
      <formula>$A103="F"</formula>
    </cfRule>
    <cfRule type="expression" dxfId="2228" priority="269">
      <formula>$A103="L"</formula>
    </cfRule>
    <cfRule type="expression" dxfId="2227" priority="268">
      <formula>$A103="F"</formula>
    </cfRule>
    <cfRule type="expression" dxfId="2226" priority="254">
      <formula>$A103="F"</formula>
    </cfRule>
    <cfRule type="expression" dxfId="2225" priority="255">
      <formula>$A103="L"</formula>
    </cfRule>
    <cfRule type="expression" dxfId="2224" priority="256">
      <formula>$A103="F"</formula>
    </cfRule>
    <cfRule type="expression" dxfId="2223" priority="257">
      <formula>$A103="L"</formula>
    </cfRule>
    <cfRule type="expression" dxfId="2222" priority="258">
      <formula>$A103="F"</formula>
    </cfRule>
  </conditionalFormatting>
  <conditionalFormatting sqref="B103:B106">
    <cfRule type="expression" dxfId="2221" priority="772">
      <formula>$A103="L"</formula>
    </cfRule>
    <cfRule type="expression" dxfId="2220" priority="771">
      <formula>$A103="F"</formula>
    </cfRule>
    <cfRule type="expression" dxfId="2219" priority="277">
      <formula>$A103="L"</formula>
    </cfRule>
    <cfRule type="expression" dxfId="2218" priority="276">
      <formula>$A103="F"</formula>
    </cfRule>
  </conditionalFormatting>
  <conditionalFormatting sqref="B106">
    <cfRule type="expression" dxfId="2217" priority="446">
      <formula>$A106="L"</formula>
    </cfRule>
    <cfRule type="expression" dxfId="2216" priority="445">
      <formula>$A106="F"</formula>
    </cfRule>
    <cfRule type="expression" dxfId="2215" priority="444">
      <formula>$A106="L"</formula>
    </cfRule>
    <cfRule type="expression" dxfId="2214" priority="443">
      <formula>$A106="F"</formula>
    </cfRule>
    <cfRule type="expression" dxfId="2213" priority="442">
      <formula>$A106="L"</formula>
    </cfRule>
    <cfRule type="expression" dxfId="2212" priority="441">
      <formula>$A106="F"</formula>
    </cfRule>
  </conditionalFormatting>
  <conditionalFormatting sqref="B107">
    <cfRule type="expression" dxfId="2211" priority="606">
      <formula>_xlfn.FORMULATEXT(B107)&lt;&gt;""</formula>
    </cfRule>
    <cfRule type="expression" dxfId="2210" priority="608">
      <formula>$A113="L"</formula>
    </cfRule>
    <cfRule type="expression" dxfId="2209" priority="609">
      <formula>$A113="F"</formula>
    </cfRule>
    <cfRule type="expression" dxfId="2208" priority="607">
      <formula>$A113="F"</formula>
    </cfRule>
    <cfRule type="expression" dxfId="2207" priority="610">
      <formula>$A113="L"</formula>
    </cfRule>
  </conditionalFormatting>
  <conditionalFormatting sqref="B108">
    <cfRule type="expression" dxfId="2206" priority="744">
      <formula>$A107="L"</formula>
    </cfRule>
    <cfRule type="expression" dxfId="2205" priority="743">
      <formula>$A107="F"</formula>
    </cfRule>
  </conditionalFormatting>
  <conditionalFormatting sqref="B108:B112">
    <cfRule type="expression" dxfId="2204" priority="746">
      <formula>$A106="L"</formula>
    </cfRule>
    <cfRule type="expression" dxfId="2203" priority="745">
      <formula>$A106="F"</formula>
    </cfRule>
  </conditionalFormatting>
  <conditionalFormatting sqref="B121:B122">
    <cfRule type="expression" dxfId="2202" priority="285">
      <formula>$A121="L"</formula>
    </cfRule>
    <cfRule type="expression" dxfId="2201" priority="286">
      <formula>$A121="F"</formula>
    </cfRule>
    <cfRule type="expression" dxfId="2200" priority="287">
      <formula>$A121="L"</formula>
    </cfRule>
    <cfRule type="expression" dxfId="2199" priority="288">
      <formula>$A121="F"</formula>
    </cfRule>
    <cfRule type="expression" dxfId="2198" priority="289">
      <formula>$A121="L"</formula>
    </cfRule>
    <cfRule type="expression" dxfId="2197" priority="290">
      <formula>$A121="F"</formula>
    </cfRule>
    <cfRule type="expression" dxfId="2196" priority="291">
      <formula>$A121="L"</formula>
    </cfRule>
    <cfRule type="expression" dxfId="2195" priority="292">
      <formula>$A121="F"</formula>
    </cfRule>
    <cfRule type="expression" dxfId="2194" priority="295">
      <formula>$A121="L"</formula>
    </cfRule>
    <cfRule type="expression" dxfId="2193" priority="282">
      <formula>$A121="F"</formula>
    </cfRule>
    <cfRule type="expression" dxfId="2192" priority="278">
      <formula>$A121="F"</formula>
    </cfRule>
    <cfRule type="expression" dxfId="2191" priority="279">
      <formula>$A121="L"</formula>
    </cfRule>
    <cfRule type="expression" dxfId="2190" priority="280">
      <formula>$A121="F"</formula>
    </cfRule>
    <cfRule type="expression" dxfId="2189" priority="281">
      <formula>$A121="L"</formula>
    </cfRule>
    <cfRule type="expression" dxfId="2188" priority="283">
      <formula>$A121="L"</formula>
    </cfRule>
    <cfRule type="expression" dxfId="2187" priority="284">
      <formula>$A121="F"</formula>
    </cfRule>
    <cfRule type="expression" dxfId="2186" priority="455">
      <formula>$A121="F"</formula>
    </cfRule>
    <cfRule type="expression" dxfId="2185" priority="456">
      <formula>$A121="L"</formula>
    </cfRule>
    <cfRule type="expression" dxfId="2184" priority="294">
      <formula>$A121="F"</formula>
    </cfRule>
    <cfRule type="expression" dxfId="2183" priority="293">
      <formula>$A121="L"</formula>
    </cfRule>
  </conditionalFormatting>
  <conditionalFormatting sqref="B121:B124">
    <cfRule type="expression" dxfId="2182" priority="768">
      <formula>$A121="L"</formula>
    </cfRule>
    <cfRule type="expression" dxfId="2181" priority="334">
      <formula>$A121="F"</formula>
    </cfRule>
    <cfRule type="expression" dxfId="2180" priority="335">
      <formula>$A121="L"</formula>
    </cfRule>
    <cfRule type="expression" dxfId="2179" priority="767">
      <formula>$A121="F"</formula>
    </cfRule>
  </conditionalFormatting>
  <conditionalFormatting sqref="B124">
    <cfRule type="expression" dxfId="2178" priority="451">
      <formula>$A124="F"</formula>
    </cfRule>
    <cfRule type="expression" dxfId="2177" priority="449">
      <formula>$A124="F"</formula>
    </cfRule>
    <cfRule type="expression" dxfId="2176" priority="450">
      <formula>$A124="L"</formula>
    </cfRule>
    <cfRule type="expression" dxfId="2175" priority="452">
      <formula>$A124="L"</formula>
    </cfRule>
  </conditionalFormatting>
  <conditionalFormatting sqref="B126">
    <cfRule type="expression" dxfId="2174" priority="739">
      <formula>$A125="F"</formula>
    </cfRule>
    <cfRule type="expression" dxfId="2173" priority="740">
      <formula>$A125="L"</formula>
    </cfRule>
  </conditionalFormatting>
  <conditionalFormatting sqref="B126:B131 B28:B33">
    <cfRule type="expression" dxfId="2172" priority="741">
      <formula>$A26="F"</formula>
    </cfRule>
  </conditionalFormatting>
  <conditionalFormatting sqref="B129:B131 D129:D130">
    <cfRule type="expression" dxfId="2171" priority="35802">
      <formula>$A130="F"</formula>
    </cfRule>
  </conditionalFormatting>
  <conditionalFormatting sqref="B143:B144">
    <cfRule type="expression" dxfId="2170" priority="299">
      <formula>$A143="L"</formula>
    </cfRule>
    <cfRule type="expression" dxfId="2169" priority="300">
      <formula>$A143="F"</formula>
    </cfRule>
    <cfRule type="expression" dxfId="2168" priority="301">
      <formula>$A143="L"</formula>
    </cfRule>
    <cfRule type="expression" dxfId="2167" priority="302">
      <formula>$A143="F"</formula>
    </cfRule>
    <cfRule type="expression" dxfId="2166" priority="457">
      <formula>$A143="F"</formula>
    </cfRule>
    <cfRule type="expression" dxfId="2165" priority="460">
      <formula>$A143="L"</formula>
    </cfRule>
    <cfRule type="expression" dxfId="2164" priority="296">
      <formula>$A143="F"</formula>
    </cfRule>
    <cfRule type="expression" dxfId="2163" priority="306">
      <formula>$A143="F"</formula>
    </cfRule>
    <cfRule type="expression" dxfId="2162" priority="305">
      <formula>$A143="L"</formula>
    </cfRule>
    <cfRule type="expression" dxfId="2161" priority="304">
      <formula>$A143="F"</formula>
    </cfRule>
    <cfRule type="expression" dxfId="2160" priority="303">
      <formula>$A143="L"</formula>
    </cfRule>
    <cfRule type="expression" dxfId="2159" priority="297">
      <formula>$A143="L"</formula>
    </cfRule>
    <cfRule type="expression" dxfId="2158" priority="458">
      <formula>$A143="L"</formula>
    </cfRule>
    <cfRule type="expression" dxfId="2157" priority="459">
      <formula>$A143="F"</formula>
    </cfRule>
    <cfRule type="expression" dxfId="2156" priority="298">
      <formula>$A143="F"</formula>
    </cfRule>
    <cfRule type="expression" dxfId="2155" priority="307">
      <formula>$A143="L"</formula>
    </cfRule>
  </conditionalFormatting>
  <conditionalFormatting sqref="B143:B147 B41:B42 D132:D148">
    <cfRule type="expression" dxfId="2154" priority="344">
      <formula>$A41="F"</formula>
    </cfRule>
  </conditionalFormatting>
  <conditionalFormatting sqref="B147">
    <cfRule type="expression" dxfId="2153" priority="463">
      <formula>$A147="F"</formula>
    </cfRule>
    <cfRule type="expression" dxfId="2152" priority="464">
      <formula>$A147="L"</formula>
    </cfRule>
  </conditionalFormatting>
  <conditionalFormatting sqref="B148">
    <cfRule type="expression" dxfId="2151" priority="346">
      <formula>_xlfn.FORMULATEXT(B148)&lt;&gt;""</formula>
    </cfRule>
    <cfRule type="expression" dxfId="2150" priority="347">
      <formula>$A154="F"</formula>
    </cfRule>
    <cfRule type="expression" dxfId="2149" priority="350">
      <formula>$A154="L"</formula>
    </cfRule>
    <cfRule type="expression" dxfId="2148" priority="349">
      <formula>$A154="F"</formula>
    </cfRule>
    <cfRule type="expression" dxfId="2147" priority="348">
      <formula>$A154="L"</formula>
    </cfRule>
  </conditionalFormatting>
  <conditionalFormatting sqref="B149">
    <cfRule type="expression" dxfId="2146" priority="735">
      <formula>$A148="F"</formula>
    </cfRule>
    <cfRule type="expression" dxfId="2145" priority="736">
      <formula>$A148="L"</formula>
    </cfRule>
  </conditionalFormatting>
  <conditionalFormatting sqref="B149:B153">
    <cfRule type="expression" dxfId="2144" priority="738">
      <formula>$A147="L"</formula>
    </cfRule>
    <cfRule type="expression" dxfId="2143" priority="737">
      <formula>$A147="F"</formula>
    </cfRule>
  </conditionalFormatting>
  <conditionalFormatting sqref="B161:B162">
    <cfRule type="expression" dxfId="2142" priority="313">
      <formula>$A161="L"</formula>
    </cfRule>
    <cfRule type="expression" dxfId="2141" priority="312">
      <formula>$A161="F"</formula>
    </cfRule>
    <cfRule type="expression" dxfId="2140" priority="311">
      <formula>$A161="L"</formula>
    </cfRule>
    <cfRule type="expression" dxfId="2139" priority="310">
      <formula>$A161="F"</formula>
    </cfRule>
    <cfRule type="expression" dxfId="2138" priority="308">
      <formula>$A161="F"</formula>
    </cfRule>
    <cfRule type="expression" dxfId="2137" priority="309">
      <formula>$A161="L"</formula>
    </cfRule>
    <cfRule type="expression" dxfId="2136" priority="467">
      <formula>$A161="F"</formula>
    </cfRule>
    <cfRule type="expression" dxfId="2135" priority="468">
      <formula>$A161="L"</formula>
    </cfRule>
    <cfRule type="expression" dxfId="2134" priority="315">
      <formula>$A161="L"</formula>
    </cfRule>
    <cfRule type="expression" dxfId="2133" priority="314">
      <formula>$A161="F"</formula>
    </cfRule>
  </conditionalFormatting>
  <conditionalFormatting sqref="B161:B166">
    <cfRule type="expression" dxfId="2132" priority="732">
      <formula>$A161="L"</formula>
    </cfRule>
    <cfRule type="expression" dxfId="2131" priority="731">
      <formula>$A161="F"</formula>
    </cfRule>
  </conditionalFormatting>
  <conditionalFormatting sqref="B165">
    <cfRule type="expression" dxfId="2130" priority="328">
      <formula>$A165="F"</formula>
    </cfRule>
    <cfRule type="expression" dxfId="2129" priority="329">
      <formula>$A165="L"</formula>
    </cfRule>
  </conditionalFormatting>
  <conditionalFormatting sqref="B165:B166">
    <cfRule type="expression" dxfId="2128" priority="330">
      <formula>$A165="F"</formula>
    </cfRule>
    <cfRule type="expression" dxfId="2127" priority="331">
      <formula>$A165="L"</formula>
    </cfRule>
  </conditionalFormatting>
  <conditionalFormatting sqref="B167">
    <cfRule type="expression" dxfId="2126" priority="351">
      <formula>_xlfn.FORMULATEXT(B167)&lt;&gt;""</formula>
    </cfRule>
    <cfRule type="expression" dxfId="2125" priority="353">
      <formula>$A173="L"</formula>
    </cfRule>
    <cfRule type="expression" dxfId="2124" priority="352">
      <formula>$A173="F"</formula>
    </cfRule>
    <cfRule type="expression" dxfId="2123" priority="355">
      <formula>$A173="L"</formula>
    </cfRule>
    <cfRule type="expression" dxfId="2122" priority="354">
      <formula>$A173="F"</formula>
    </cfRule>
  </conditionalFormatting>
  <conditionalFormatting sqref="B168">
    <cfRule type="expression" dxfId="2121" priority="716">
      <formula>$A167="L"</formula>
    </cfRule>
    <cfRule type="expression" dxfId="2120" priority="715">
      <formula>$A167="F"</formula>
    </cfRule>
  </conditionalFormatting>
  <conditionalFormatting sqref="B168:B172">
    <cfRule type="expression" dxfId="2119" priority="718">
      <formula>$A166="L"</formula>
    </cfRule>
    <cfRule type="expression" dxfId="2118" priority="717">
      <formula>$A166="F"</formula>
    </cfRule>
  </conditionalFormatting>
  <conditionalFormatting sqref="B182">
    <cfRule type="expression" dxfId="2117" priority="321">
      <formula>$A182="L"</formula>
    </cfRule>
    <cfRule type="expression" dxfId="2116" priority="319">
      <formula>$A182="L"</formula>
    </cfRule>
    <cfRule type="expression" dxfId="2115" priority="318">
      <formula>$A182="F"</formula>
    </cfRule>
    <cfRule type="expression" dxfId="2114" priority="317">
      <formula>$A182="L"</formula>
    </cfRule>
    <cfRule type="expression" dxfId="2113" priority="316">
      <formula>$A182="F"</formula>
    </cfRule>
    <cfRule type="expression" dxfId="2112" priority="320">
      <formula>$A182="F"</formula>
    </cfRule>
  </conditionalFormatting>
  <conditionalFormatting sqref="B182:B184">
    <cfRule type="expression" dxfId="2111" priority="724">
      <formula>$A182="L"</formula>
    </cfRule>
    <cfRule type="expression" dxfId="2110" priority="723">
      <formula>$A182="F"</formula>
    </cfRule>
  </conditionalFormatting>
  <conditionalFormatting sqref="B185">
    <cfRule type="expression" dxfId="2109" priority="356">
      <formula>_xlfn.FORMULATEXT(B185)&lt;&gt;""</formula>
    </cfRule>
    <cfRule type="expression" dxfId="2108" priority="357">
      <formula>$A191="F"</formula>
    </cfRule>
    <cfRule type="expression" dxfId="2107" priority="358">
      <formula>$A191="L"</formula>
    </cfRule>
    <cfRule type="expression" dxfId="2106" priority="360">
      <formula>$A191="L"</formula>
    </cfRule>
    <cfRule type="expression" dxfId="2105" priority="359">
      <formula>$A191="F"</formula>
    </cfRule>
  </conditionalFormatting>
  <conditionalFormatting sqref="B186">
    <cfRule type="expression" dxfId="2104" priority="698">
      <formula>$A185="F"</formula>
    </cfRule>
    <cfRule type="expression" dxfId="2103" priority="699">
      <formula>$A185="L"</formula>
    </cfRule>
  </conditionalFormatting>
  <conditionalFormatting sqref="B186:B190">
    <cfRule type="expression" dxfId="2102" priority="700">
      <formula>$A184="F"</formula>
    </cfRule>
    <cfRule type="expression" dxfId="2101" priority="701">
      <formula>$A184="L"</formula>
    </cfRule>
  </conditionalFormatting>
  <conditionalFormatting sqref="B203:B204">
    <cfRule type="expression" dxfId="2100" priority="688">
      <formula>$A203="L"</formula>
    </cfRule>
    <cfRule type="expression" dxfId="2099" priority="687">
      <formula>$A203="F"</formula>
    </cfRule>
  </conditionalFormatting>
  <conditionalFormatting sqref="B204">
    <cfRule type="expression" dxfId="2098" priority="685">
      <formula>$A204="F"</formula>
    </cfRule>
    <cfRule type="expression" dxfId="2097" priority="686">
      <formula>$A204="L"</formula>
    </cfRule>
    <cfRule type="expression" dxfId="2096" priority="683">
      <formula>$A204="F"</formula>
    </cfRule>
    <cfRule type="expression" dxfId="2095" priority="684">
      <formula>$A204="L"</formula>
    </cfRule>
  </conditionalFormatting>
  <conditionalFormatting sqref="B206">
    <cfRule type="expression" dxfId="2094" priority="678">
      <formula>$A206="L"</formula>
    </cfRule>
    <cfRule type="expression" dxfId="2093" priority="677">
      <formula>$A206="F"</formula>
    </cfRule>
    <cfRule type="expression" dxfId="2092" priority="676">
      <formula>$A206="L"</formula>
    </cfRule>
    <cfRule type="expression" dxfId="2091" priority="675">
      <formula>$A206="F"</formula>
    </cfRule>
    <cfRule type="expression" dxfId="2090" priority="590">
      <formula>$A206="L"</formula>
    </cfRule>
    <cfRule type="expression" dxfId="2089" priority="588">
      <formula>$A206="L"</formula>
    </cfRule>
    <cfRule type="expression" dxfId="2088" priority="587">
      <formula>$A206="F"</formula>
    </cfRule>
    <cfRule type="expression" dxfId="2087" priority="586">
      <formula>$A206="L"</formula>
    </cfRule>
    <cfRule type="expression" dxfId="2086" priority="585">
      <formula>$A206="F"</formula>
    </cfRule>
    <cfRule type="expression" dxfId="2085" priority="584">
      <formula>$A206="L"</formula>
    </cfRule>
    <cfRule type="expression" dxfId="2084" priority="583">
      <formula>$A206="F"</formula>
    </cfRule>
    <cfRule type="expression" dxfId="2083" priority="589">
      <formula>$A206="F"</formula>
    </cfRule>
    <cfRule type="expression" dxfId="2082" priority="682">
      <formula>$A206="L"</formula>
    </cfRule>
    <cfRule type="expression" dxfId="2081" priority="681">
      <formula>$A206="F"</formula>
    </cfRule>
    <cfRule type="expression" dxfId="2080" priority="680">
      <formula>$A206="L"</formula>
    </cfRule>
    <cfRule type="expression" dxfId="2079" priority="679">
      <formula>$A206="F"</formula>
    </cfRule>
  </conditionalFormatting>
  <conditionalFormatting sqref="B210">
    <cfRule type="expression" dxfId="2078" priority="577">
      <formula>$A210="F"</formula>
    </cfRule>
    <cfRule type="expression" dxfId="2077" priority="578">
      <formula>$A210="L"</formula>
    </cfRule>
    <cfRule type="expression" dxfId="2076" priority="579">
      <formula>$A210="F"</formula>
    </cfRule>
    <cfRule type="expression" dxfId="2075" priority="580">
      <formula>$A210="L"</formula>
    </cfRule>
    <cfRule type="expression" dxfId="2074" priority="581">
      <formula>$A210="F"</formula>
    </cfRule>
    <cfRule type="expression" dxfId="2073" priority="582">
      <formula>$A210="L"</formula>
    </cfRule>
    <cfRule type="expression" dxfId="2072" priority="570">
      <formula>$A210="L"</formula>
    </cfRule>
    <cfRule type="expression" dxfId="2071" priority="571">
      <formula>$A210="F"</formula>
    </cfRule>
    <cfRule type="expression" dxfId="2070" priority="572">
      <formula>$A210="L"</formula>
    </cfRule>
    <cfRule type="expression" dxfId="2069" priority="573">
      <formula>$A210="F"</formula>
    </cfRule>
    <cfRule type="expression" dxfId="2068" priority="574">
      <formula>$A210="L"</formula>
    </cfRule>
    <cfRule type="expression" dxfId="2067" priority="575">
      <formula>$A210="F"</formula>
    </cfRule>
    <cfRule type="expression" dxfId="2066" priority="569">
      <formula>$A210="F"</formula>
    </cfRule>
    <cfRule type="expression" dxfId="2065" priority="576">
      <formula>$A210="L"</formula>
    </cfRule>
  </conditionalFormatting>
  <conditionalFormatting sqref="B210:B211">
    <cfRule type="expression" dxfId="2064" priority="566">
      <formula>$A210="L"</formula>
    </cfRule>
    <cfRule type="expression" dxfId="2063" priority="565">
      <formula>$A210="F"</formula>
    </cfRule>
  </conditionalFormatting>
  <conditionalFormatting sqref="B210:B213">
    <cfRule type="expression" dxfId="2062" priority="673">
      <formula>$A210="F"</formula>
    </cfRule>
    <cfRule type="expression" dxfId="2061" priority="671">
      <formula>$A210="F"</formula>
    </cfRule>
    <cfRule type="expression" dxfId="2060" priority="670">
      <formula>$A210="L"</formula>
    </cfRule>
    <cfRule type="expression" dxfId="2059" priority="669">
      <formula>$A210="F"</formula>
    </cfRule>
    <cfRule type="expression" dxfId="2058" priority="668">
      <formula>$A210="L"</formula>
    </cfRule>
    <cfRule type="expression" dxfId="2057" priority="667">
      <formula>$A210="F"</formula>
    </cfRule>
    <cfRule type="expression" dxfId="2056" priority="674">
      <formula>$A210="L"</formula>
    </cfRule>
    <cfRule type="expression" dxfId="2055" priority="672">
      <formula>$A210="L"</formula>
    </cfRule>
  </conditionalFormatting>
  <conditionalFormatting sqref="B211">
    <cfRule type="expression" dxfId="2054" priority="561">
      <formula>$A211="F"</formula>
    </cfRule>
    <cfRule type="expression" dxfId="2053" priority="562">
      <formula>$A211="L"</formula>
    </cfRule>
    <cfRule type="expression" dxfId="2052" priority="563">
      <formula>$A211="F"</formula>
    </cfRule>
    <cfRule type="expression" dxfId="2051" priority="564">
      <formula>$A211="L"</formula>
    </cfRule>
    <cfRule type="expression" dxfId="2050" priority="554">
      <formula>$A211="L"</formula>
    </cfRule>
    <cfRule type="expression" dxfId="2049" priority="553">
      <formula>$A211="F"</formula>
    </cfRule>
    <cfRule type="expression" dxfId="2048" priority="555">
      <formula>$A211="F"</formula>
    </cfRule>
    <cfRule type="expression" dxfId="2047" priority="556">
      <formula>$A211="L"</formula>
    </cfRule>
    <cfRule type="expression" dxfId="2046" priority="557">
      <formula>$A211="F"</formula>
    </cfRule>
    <cfRule type="expression" dxfId="2045" priority="558">
      <formula>$A211="L"</formula>
    </cfRule>
    <cfRule type="expression" dxfId="2044" priority="559">
      <formula>$A211="F"</formula>
    </cfRule>
    <cfRule type="expression" dxfId="2043" priority="560">
      <formula>$A211="L"</formula>
    </cfRule>
  </conditionalFormatting>
  <conditionalFormatting sqref="B211:B212">
    <cfRule type="expression" dxfId="2042" priority="549">
      <formula>$A211="F"</formula>
    </cfRule>
    <cfRule type="expression" dxfId="2041" priority="550">
      <formula>$A211="L"</formula>
    </cfRule>
  </conditionalFormatting>
  <conditionalFormatting sqref="B212">
    <cfRule type="expression" dxfId="2040" priority="544">
      <formula>$A212="L"</formula>
    </cfRule>
    <cfRule type="expression" dxfId="2039" priority="538">
      <formula>$A212="L"</formula>
    </cfRule>
    <cfRule type="expression" dxfId="2038" priority="537">
      <formula>$A212="F"</formula>
    </cfRule>
    <cfRule type="expression" dxfId="2037" priority="548">
      <formula>$A212="L"</formula>
    </cfRule>
    <cfRule type="expression" dxfId="2036" priority="539">
      <formula>$A212="F"</formula>
    </cfRule>
    <cfRule type="expression" dxfId="2035" priority="547">
      <formula>$A212="F"</formula>
    </cfRule>
    <cfRule type="expression" dxfId="2034" priority="540">
      <formula>$A212="L"</formula>
    </cfRule>
    <cfRule type="expression" dxfId="2033" priority="541">
      <formula>$A212="F"</formula>
    </cfRule>
    <cfRule type="expression" dxfId="2032" priority="542">
      <formula>$A212="L"</formula>
    </cfRule>
    <cfRule type="expression" dxfId="2031" priority="543">
      <formula>$A212="F"</formula>
    </cfRule>
    <cfRule type="expression" dxfId="2030" priority="545">
      <formula>$A212="F"</formula>
    </cfRule>
    <cfRule type="expression" dxfId="2029" priority="546">
      <formula>$A212="L"</formula>
    </cfRule>
  </conditionalFormatting>
  <conditionalFormatting sqref="B212:B213">
    <cfRule type="expression" dxfId="2028" priority="534">
      <formula>$A212="L"</formula>
    </cfRule>
    <cfRule type="expression" dxfId="2027" priority="533">
      <formula>$A212="F"</formula>
    </cfRule>
  </conditionalFormatting>
  <conditionalFormatting sqref="B213">
    <cfRule type="expression" dxfId="2026" priority="530">
      <formula>$A213="L"</formula>
    </cfRule>
    <cfRule type="expression" dxfId="2025" priority="532">
      <formula>$A213="L"</formula>
    </cfRule>
    <cfRule type="expression" dxfId="2024" priority="531">
      <formula>$A213="F"</formula>
    </cfRule>
    <cfRule type="expression" dxfId="2023" priority="529">
      <formula>$A213="F"</formula>
    </cfRule>
    <cfRule type="expression" dxfId="2022" priority="528">
      <formula>$A213="L"</formula>
    </cfRule>
    <cfRule type="expression" dxfId="2021" priority="525">
      <formula>$A213="F"</formula>
    </cfRule>
    <cfRule type="expression" dxfId="2020" priority="526">
      <formula>$A213="L"</formula>
    </cfRule>
    <cfRule type="expression" dxfId="2019" priority="524">
      <formula>$A213="L"</formula>
    </cfRule>
    <cfRule type="expression" dxfId="2018" priority="523">
      <formula>$A213="F"</formula>
    </cfRule>
    <cfRule type="expression" dxfId="2017" priority="522">
      <formula>$A213="L"</formula>
    </cfRule>
    <cfRule type="expression" dxfId="2016" priority="521">
      <formula>$A213="F"</formula>
    </cfRule>
    <cfRule type="expression" dxfId="2015" priority="520">
      <formula>$A213="L"</formula>
    </cfRule>
    <cfRule type="expression" dxfId="2014" priority="519">
      <formula>$A213="F"</formula>
    </cfRule>
    <cfRule type="expression" dxfId="2013" priority="527">
      <formula>$A213="F"</formula>
    </cfRule>
  </conditionalFormatting>
  <conditionalFormatting sqref="B215">
    <cfRule type="expression" dxfId="2012" priority="506">
      <formula>$A215="L"</formula>
    </cfRule>
    <cfRule type="expression" dxfId="2011" priority="666">
      <formula>_xlfn.FORMULATEXT(B215)&lt;&gt;""</formula>
    </cfRule>
    <cfRule type="expression" dxfId="2010" priority="518">
      <formula>$A215="L"</formula>
    </cfRule>
    <cfRule type="expression" dxfId="2009" priority="517">
      <formula>$A215="F"</formula>
    </cfRule>
    <cfRule type="expression" dxfId="2008" priority="502">
      <formula>$A215="L"</formula>
    </cfRule>
    <cfRule type="expression" dxfId="2007" priority="501">
      <formula>$A215="F"</formula>
    </cfRule>
    <cfRule type="expression" dxfId="2006" priority="500">
      <formula>$A215="L"</formula>
    </cfRule>
    <cfRule type="expression" dxfId="2005" priority="499">
      <formula>$A215="F"</formula>
    </cfRule>
    <cfRule type="expression" dxfId="2004" priority="498">
      <formula>$A215="L"</formula>
    </cfRule>
    <cfRule type="expression" dxfId="2003" priority="497">
      <formula>$A215="F"</formula>
    </cfRule>
    <cfRule type="expression" dxfId="2002" priority="496">
      <formula>$A215="L"</formula>
    </cfRule>
    <cfRule type="expression" dxfId="2001" priority="495">
      <formula>$A215="F"</formula>
    </cfRule>
    <cfRule type="expression" dxfId="2000" priority="504">
      <formula>$A215="L"</formula>
    </cfRule>
    <cfRule type="expression" dxfId="1999" priority="503">
      <formula>$A215="F"</formula>
    </cfRule>
    <cfRule type="expression" dxfId="1998" priority="665">
      <formula>$A215="L"</formula>
    </cfRule>
    <cfRule type="expression" dxfId="1997" priority="664">
      <formula>$A215="F"</formula>
    </cfRule>
    <cfRule type="expression" dxfId="1996" priority="663">
      <formula>$A215="L"</formula>
    </cfRule>
    <cfRule type="expression" dxfId="1995" priority="662">
      <formula>$A215="F"</formula>
    </cfRule>
    <cfRule type="expression" dxfId="1994" priority="507">
      <formula>$A215="F"</formula>
    </cfRule>
    <cfRule type="expression" dxfId="1993" priority="660">
      <formula>$A215="F"</formula>
    </cfRule>
    <cfRule type="expression" dxfId="1992" priority="659">
      <formula>$A215="L"</formula>
    </cfRule>
    <cfRule type="expression" dxfId="1991" priority="658">
      <formula>$A215="F"</formula>
    </cfRule>
    <cfRule type="expression" dxfId="1990" priority="508">
      <formula>$A215="L"</formula>
    </cfRule>
    <cfRule type="expression" dxfId="1989" priority="509">
      <formula>$A215="F"</formula>
    </cfRule>
    <cfRule type="expression" dxfId="1988" priority="510">
      <formula>$A215="L"</formula>
    </cfRule>
    <cfRule type="expression" dxfId="1987" priority="505">
      <formula>$A215="F"</formula>
    </cfRule>
    <cfRule type="expression" dxfId="1986" priority="511">
      <formula>$A215="F"</formula>
    </cfRule>
    <cfRule type="expression" dxfId="1985" priority="512">
      <formula>$A215="L"</formula>
    </cfRule>
    <cfRule type="expression" dxfId="1984" priority="513">
      <formula>$A215="F"</formula>
    </cfRule>
    <cfRule type="expression" dxfId="1983" priority="514">
      <formula>$A215="L"</formula>
    </cfRule>
    <cfRule type="expression" dxfId="1982" priority="515">
      <formula>$A215="F"</formula>
    </cfRule>
    <cfRule type="expression" dxfId="1981" priority="516">
      <formula>$A215="L"</formula>
    </cfRule>
    <cfRule type="expression" dxfId="1980" priority="661">
      <formula>$A215="L"</formula>
    </cfRule>
  </conditionalFormatting>
  <conditionalFormatting sqref="B220">
    <cfRule type="expression" dxfId="1979" priority="491">
      <formula>$A220="F"</formula>
    </cfRule>
    <cfRule type="expression" dxfId="1978" priority="492">
      <formula>$A220="L"</formula>
    </cfRule>
    <cfRule type="expression" dxfId="1977" priority="493">
      <formula>$A220="F"</formula>
    </cfRule>
    <cfRule type="expression" dxfId="1976" priority="494">
      <formula>$A220="L"</formula>
    </cfRule>
    <cfRule type="expression" dxfId="1975" priority="656">
      <formula>_xlfn.FORMULATEXT(B220)&lt;&gt;""</formula>
    </cfRule>
    <cfRule type="expression" dxfId="1974" priority="648">
      <formula>$A218="F"</formula>
    </cfRule>
    <cfRule type="expression" dxfId="1973" priority="649">
      <formula>$A218="L"</formula>
    </cfRule>
    <cfRule type="expression" dxfId="1972" priority="650">
      <formula>$A218="F"</formula>
    </cfRule>
    <cfRule type="expression" dxfId="1971" priority="651">
      <formula>$A218="L"</formula>
    </cfRule>
    <cfRule type="expression" dxfId="1970" priority="652">
      <formula>$A218="F"</formula>
    </cfRule>
    <cfRule type="expression" dxfId="1969" priority="653">
      <formula>$A218="L"</formula>
    </cfRule>
    <cfRule type="expression" dxfId="1968" priority="654">
      <formula>$A218="F"</formula>
    </cfRule>
    <cfRule type="expression" dxfId="1967" priority="655">
      <formula>$A218="L"</formula>
    </cfRule>
    <cfRule type="expression" dxfId="1966" priority="469">
      <formula>$A220="F"</formula>
    </cfRule>
    <cfRule type="expression" dxfId="1965" priority="470">
      <formula>$A220="L"</formula>
    </cfRule>
    <cfRule type="expression" dxfId="1964" priority="471">
      <formula>$A220="F"</formula>
    </cfRule>
    <cfRule type="expression" dxfId="1963" priority="472">
      <formula>$A220="L"</formula>
    </cfRule>
    <cfRule type="expression" dxfId="1962" priority="473">
      <formula>$A220="F"</formula>
    </cfRule>
    <cfRule type="expression" dxfId="1961" priority="474">
      <formula>$A220="L"</formula>
    </cfRule>
    <cfRule type="expression" dxfId="1960" priority="475">
      <formula>$A220="F"</formula>
    </cfRule>
    <cfRule type="expression" dxfId="1959" priority="476">
      <formula>$A220="L"</formula>
    </cfRule>
    <cfRule type="expression" dxfId="1958" priority="477">
      <formula>$A220="F"</formula>
    </cfRule>
    <cfRule type="expression" dxfId="1957" priority="478">
      <formula>$A220="L"</formula>
    </cfRule>
    <cfRule type="expression" dxfId="1956" priority="479">
      <formula>$A220="F"</formula>
    </cfRule>
    <cfRule type="expression" dxfId="1955" priority="480">
      <formula>$A220="L"</formula>
    </cfRule>
    <cfRule type="expression" dxfId="1954" priority="481">
      <formula>$A220="F"</formula>
    </cfRule>
    <cfRule type="expression" dxfId="1953" priority="482">
      <formula>$A220="L"</formula>
    </cfRule>
    <cfRule type="expression" dxfId="1952" priority="483">
      <formula>$A220="F"</formula>
    </cfRule>
    <cfRule type="expression" dxfId="1951" priority="484">
      <formula>$A220="L"</formula>
    </cfRule>
    <cfRule type="expression" dxfId="1950" priority="485">
      <formula>$A220="F"</formula>
    </cfRule>
    <cfRule type="expression" dxfId="1949" priority="486">
      <formula>$A220="L"</formula>
    </cfRule>
    <cfRule type="expression" dxfId="1948" priority="487">
      <formula>$A220="F"</formula>
    </cfRule>
    <cfRule type="expression" dxfId="1947" priority="488">
      <formula>$A220="L"</formula>
    </cfRule>
    <cfRule type="expression" dxfId="1946" priority="489">
      <formula>$A220="F"</formula>
    </cfRule>
    <cfRule type="expression" dxfId="1945" priority="490">
      <formula>$A220="L"</formula>
    </cfRule>
  </conditionalFormatting>
  <conditionalFormatting sqref="B28:C33 D32 C43:C48 B44:B48 B60:B64 B76:B79 B80:C80 B92:B96 B108:B112 B126:B131 B149:B153 B168:B172 D185 B186:B190 C205">
    <cfRule type="expression" dxfId="1944" priority="823">
      <formula>$A27="L"</formula>
    </cfRule>
  </conditionalFormatting>
  <conditionalFormatting sqref="B183:C183">
    <cfRule type="expression" dxfId="1943" priority="322">
      <formula>$A183="F"</formula>
    </cfRule>
    <cfRule type="expression" dxfId="1942" priority="327">
      <formula>$A183="L"</formula>
    </cfRule>
    <cfRule type="expression" dxfId="1941" priority="326">
      <formula>$A183="F"</formula>
    </cfRule>
    <cfRule type="expression" dxfId="1940" priority="325">
      <formula>$A183="L"</formula>
    </cfRule>
    <cfRule type="expression" dxfId="1939" priority="324">
      <formula>$A183="F"</formula>
    </cfRule>
    <cfRule type="expression" dxfId="1938" priority="323">
      <formula>$A183="L"</formula>
    </cfRule>
  </conditionalFormatting>
  <conditionalFormatting sqref="B203:C204">
    <cfRule type="expression" dxfId="1937" priority="689">
      <formula>$A203="F"</formula>
    </cfRule>
    <cfRule type="expression" dxfId="1936" priority="690">
      <formula>$A203="L"</formula>
    </cfRule>
  </conditionalFormatting>
  <conditionalFormatting sqref="B27:D27 C28:C32 D91 D107">
    <cfRule type="expression" dxfId="1935" priority="36423">
      <formula>$A33="F"</formula>
    </cfRule>
    <cfRule type="expression" dxfId="1934" priority="36424">
      <formula>$A33="L"</formula>
    </cfRule>
  </conditionalFormatting>
  <conditionalFormatting sqref="C7">
    <cfRule type="expression" dxfId="1933" priority="36213">
      <formula>$A8="L"</formula>
    </cfRule>
    <cfRule type="expression" dxfId="1932" priority="36207">
      <formula>$A8="F"</formula>
    </cfRule>
  </conditionalFormatting>
  <conditionalFormatting sqref="C27:C32 C42:C48 A48:B48 A64:B64 C75:C80 A126:C126 A127:B131 B131:C142 A149:C166 A168:C184 A186:C202 D190:D204 B35:C41 A38:B42 A54:B58 A65:D74 A81:D90 A98:C106 A113:C124 A143:C147 A22:B26 D34:D43 D49:D59 D97:D106 C25:D26 A27:A33 A34:C34 A35:A37 A43:A47 A49:C53 B54:C54 C55:C64 A59:A63 A75:A80 A91:A97 C91:C97 A107:A112 C107:C112 M122:O143 A125 C125:C130 A132:A142 M145:O160 A148 C148 D153:D167 A167 C167 A185 C185">
    <cfRule type="expression" dxfId="1931" priority="831">
      <formula>$A22="F"</formula>
    </cfRule>
  </conditionalFormatting>
  <conditionalFormatting sqref="C43:C48">
    <cfRule type="expression" dxfId="1930" priority="362">
      <formula>$A49="L"</formula>
    </cfRule>
    <cfRule type="expression" dxfId="1929" priority="361">
      <formula>$A49="F"</formula>
    </cfRule>
  </conditionalFormatting>
  <conditionalFormatting sqref="C126:C131 B131">
    <cfRule type="expression" dxfId="1928" priority="35797">
      <formula>$A128="L"</formula>
    </cfRule>
    <cfRule type="expression" dxfId="1927" priority="35796">
      <formula>$A128="F"</formula>
    </cfRule>
  </conditionalFormatting>
  <conditionalFormatting sqref="C163:C165">
    <cfRule type="expression" dxfId="1926" priority="728">
      <formula>$A163="L"</formula>
    </cfRule>
    <cfRule type="expression" dxfId="1925" priority="727">
      <formula>$A163="F"</formula>
    </cfRule>
  </conditionalFormatting>
  <conditionalFormatting sqref="C183">
    <cfRule type="expression" dxfId="1924" priority="726">
      <formula>$A183="L"</formula>
    </cfRule>
    <cfRule type="expression" dxfId="1923" priority="725">
      <formula>$A183="F"</formula>
    </cfRule>
  </conditionalFormatting>
  <conditionalFormatting sqref="C206:C210">
    <cfRule type="expression" dxfId="1922" priority="827">
      <formula>$A206="L"</formula>
    </cfRule>
    <cfRule type="expression" dxfId="1921" priority="826">
      <formula>$A206="F"</formula>
    </cfRule>
  </conditionalFormatting>
  <conditionalFormatting sqref="C211:C214 D214">
    <cfRule type="expression" dxfId="1920" priority="829">
      <formula>$A210="L"</formula>
    </cfRule>
    <cfRule type="expression" dxfId="1919" priority="828">
      <formula>$A210="F"</formula>
    </cfRule>
  </conditionalFormatting>
  <conditionalFormatting sqref="D1:D24 B8:C24 A9:A21 B25:B26 B34 A203:B214 B203:B215 D206:D209 D211:D217 A215:C218 B219:D219 A1:A4 C1:C4 B1:B7 M1:O18 A5:B5 A6 C6 A7:B8 M20:O34 O26:O46 N35:O37 M35:M52 N40:O52 M53:O54 M56:O70 M72:O86 M88:O102 M104:O120 M162:O181 M183:O218 A219:A224 B221:D224">
    <cfRule type="expression" dxfId="1918" priority="855">
      <formula>$A1="F"</formula>
    </cfRule>
  </conditionalFormatting>
  <conditionalFormatting sqref="D23">
    <cfRule type="expression" dxfId="1917" priority="34">
      <formula>$A23="L"</formula>
    </cfRule>
    <cfRule type="expression" dxfId="1916" priority="33">
      <formula>$A23="F"</formula>
    </cfRule>
  </conditionalFormatting>
  <conditionalFormatting sqref="D28">
    <cfRule type="expression" dxfId="1915" priority="35770">
      <formula>$A29="F"</formula>
    </cfRule>
    <cfRule type="expression" dxfId="1914" priority="35771">
      <formula>$A29="L"</formula>
    </cfRule>
  </conditionalFormatting>
  <conditionalFormatting sqref="D28:D32 D44:D48 D60:D64 D76:D80 D92:D96 D126:D130 D149:D153 D168:D172 D186:D190">
    <cfRule type="expression" dxfId="1913" priority="35789">
      <formula>_xlfn.FORMULATEXT(T25)&lt;&gt;""</formula>
    </cfRule>
    <cfRule type="expression" dxfId="1912" priority="35790">
      <formula>$A25="F"</formula>
    </cfRule>
    <cfRule type="expression" dxfId="1911" priority="35791">
      <formula>$A25="L"</formula>
    </cfRule>
  </conditionalFormatting>
  <conditionalFormatting sqref="D28:D32">
    <cfRule type="expression" dxfId="1910" priority="35">
      <formula>IF($A$14, IF(CELL("protect", D28) = 0, TRUE, FALSE))</formula>
    </cfRule>
  </conditionalFormatting>
  <conditionalFormatting sqref="D39">
    <cfRule type="expression" dxfId="1909" priority="29">
      <formula>$A39="F"</formula>
    </cfRule>
    <cfRule type="expression" dxfId="1908" priority="30">
      <formula>$A39="L"</formula>
    </cfRule>
    <cfRule type="expression" dxfId="1907" priority="31">
      <formula>$A39="F"</formula>
    </cfRule>
    <cfRule type="expression" dxfId="1906" priority="32">
      <formula>$A39="L"</formula>
    </cfRule>
  </conditionalFormatting>
  <conditionalFormatting sqref="D44:D48">
    <cfRule type="expression" dxfId="1905" priority="39">
      <formula>IF($A$14, IF(CELL("protect", D44) = 0, TRUE, FALSE))</formula>
    </cfRule>
  </conditionalFormatting>
  <conditionalFormatting sqref="D55">
    <cfRule type="expression" dxfId="1904" priority="25">
      <formula>$A55="F"</formula>
    </cfRule>
    <cfRule type="expression" dxfId="1903" priority="26">
      <formula>$A55="L"</formula>
    </cfRule>
    <cfRule type="expression" dxfId="1902" priority="27">
      <formula>$A55="F"</formula>
    </cfRule>
    <cfRule type="expression" dxfId="1901" priority="28">
      <formula>$A55="L"</formula>
    </cfRule>
  </conditionalFormatting>
  <conditionalFormatting sqref="D60:D64">
    <cfRule type="expression" dxfId="1900" priority="43">
      <formula>IF($A$14, IF(CELL("protect", D60) = 0, TRUE, FALSE))</formula>
    </cfRule>
  </conditionalFormatting>
  <conditionalFormatting sqref="D71">
    <cfRule type="expression" dxfId="1899" priority="24">
      <formula>$A71="L"</formula>
    </cfRule>
    <cfRule type="expression" dxfId="1898" priority="23">
      <formula>$A71="F"</formula>
    </cfRule>
    <cfRule type="expression" dxfId="1897" priority="22">
      <formula>$A71="L"</formula>
    </cfRule>
    <cfRule type="expression" dxfId="1896" priority="21">
      <formula>$A71="F"</formula>
    </cfRule>
  </conditionalFormatting>
  <conditionalFormatting sqref="D75">
    <cfRule type="expression" dxfId="1895" priority="129">
      <formula>$A75="L"</formula>
    </cfRule>
    <cfRule type="expression" dxfId="1894" priority="128">
      <formula>$A75="F"</formula>
    </cfRule>
  </conditionalFormatting>
  <conditionalFormatting sqref="D76:D80">
    <cfRule type="expression" dxfId="1893" priority="47">
      <formula>IF($A$14, IF(CELL("protect", D76) = 0, TRUE, FALSE))</formula>
    </cfRule>
  </conditionalFormatting>
  <conditionalFormatting sqref="D87">
    <cfRule type="expression" dxfId="1892" priority="18">
      <formula>$A87="L"</formula>
    </cfRule>
    <cfRule type="expression" dxfId="1891" priority="17">
      <formula>$A87="F"</formula>
    </cfRule>
    <cfRule type="expression" dxfId="1890" priority="19">
      <formula>$A87="F"</formula>
    </cfRule>
    <cfRule type="expression" dxfId="1889" priority="20">
      <formula>$A87="L"</formula>
    </cfRule>
  </conditionalFormatting>
  <conditionalFormatting sqref="D92:D96">
    <cfRule type="expression" dxfId="1888" priority="844">
      <formula>IF($A$14, IF(CELL("protect", D92) = 0, TRUE, FALSE))</formula>
    </cfRule>
  </conditionalFormatting>
  <conditionalFormatting sqref="D103">
    <cfRule type="expression" dxfId="1887" priority="13">
      <formula>$A103="F"</formula>
    </cfRule>
    <cfRule type="expression" dxfId="1886" priority="16">
      <formula>$A103="L"</formula>
    </cfRule>
    <cfRule type="expression" dxfId="1885" priority="15">
      <formula>$A103="F"</formula>
    </cfRule>
    <cfRule type="expression" dxfId="1884" priority="14">
      <formula>$A103="L"</formula>
    </cfRule>
  </conditionalFormatting>
  <conditionalFormatting sqref="D108">
    <cfRule type="expression" dxfId="1883" priority="101">
      <formula>_xlfn.FORMULATEXT(T105)&lt;&gt;""</formula>
    </cfRule>
    <cfRule type="expression" dxfId="1882" priority="102">
      <formula>$A105="F"</formula>
    </cfRule>
    <cfRule type="expression" dxfId="1881" priority="103">
      <formula>$A105="L"</formula>
    </cfRule>
    <cfRule type="expression" dxfId="1880" priority="99">
      <formula>IF($A$14, IF(CELL("protect", D108) = 0, TRUE, FALSE))</formula>
    </cfRule>
  </conditionalFormatting>
  <conditionalFormatting sqref="D108:D112">
    <cfRule type="expression" dxfId="1879" priority="842">
      <formula>IF($A$14, IF(CELL("protect", D108) = 0, TRUE, FALSE))</formula>
    </cfRule>
    <cfRule type="expression" dxfId="1878" priority="35755">
      <formula>$A105="F"</formula>
    </cfRule>
    <cfRule type="expression" dxfId="1877" priority="35752">
      <formula>_xlfn.FORMULATEXT(T105)&lt;&gt;""</formula>
    </cfRule>
    <cfRule type="expression" dxfId="1876" priority="35756">
      <formula>$A105="L"</formula>
    </cfRule>
  </conditionalFormatting>
  <conditionalFormatting sqref="D114:D124 D149:D176 B177:D184 D207:D217 B219:D220 D91:D112 D126:D130 D186:D202 B20:D32 B33:C42 D34:D48 C43:C48 B44:B48 B49:D58 C59:D64 B60:B64 B65:D74 C75:C80 B80:D90 C91:C97 B98:C106 C107:C112 B113:C124 C125 B126:C142 C148 B149:C166 C167:C172 B168:B172 B173:C176 C185:C190 B186:B190 B191:C218 B143:D147 B76:B79 B92:B96 B108:B112 D132:D142 D75:D79 A20:B20">
    <cfRule type="expression" dxfId="1875" priority="854">
      <formula>_xlfn.FORMULATEXT(A20)&lt;&gt;""</formula>
    </cfRule>
  </conditionalFormatting>
  <conditionalFormatting sqref="D114:D125">
    <cfRule type="expression" dxfId="1874" priority="712">
      <formula>$A114="F"</formula>
    </cfRule>
    <cfRule type="expression" dxfId="1873" priority="713">
      <formula>$A114="L"</formula>
    </cfRule>
  </conditionalFormatting>
  <conditionalFormatting sqref="D121 D143:D144 D161:D162 D182">
    <cfRule type="expression" dxfId="1872" priority="35777">
      <formula>_xlfn.FORMULATEXT(T121)&lt;&gt;""</formula>
    </cfRule>
  </conditionalFormatting>
  <conditionalFormatting sqref="D125">
    <cfRule type="expression" dxfId="1871" priority="714">
      <formula>_xlfn.FORMULATEXT(D125)&lt;&gt;""</formula>
    </cfRule>
  </conditionalFormatting>
  <conditionalFormatting sqref="D126">
    <cfRule type="expression" dxfId="1870" priority="93">
      <formula>$A123="L"</formula>
    </cfRule>
    <cfRule type="expression" dxfId="1869" priority="89">
      <formula>IF($A$14, IF(CELL("protect", D126) = 0, TRUE, FALSE))</formula>
    </cfRule>
    <cfRule type="expression" dxfId="1868" priority="96">
      <formula>_xlfn.FORMULATEXT(T123)&lt;&gt;""</formula>
    </cfRule>
    <cfRule type="expression" dxfId="1867" priority="91">
      <formula>_xlfn.FORMULATEXT(T123)&lt;&gt;""</formula>
    </cfRule>
    <cfRule type="expression" dxfId="1866" priority="94">
      <formula>IF($A$14, IF(CELL("protect", D126) = 0, TRUE, FALSE))</formula>
    </cfRule>
    <cfRule type="expression" dxfId="1865" priority="92">
      <formula>$A123="F"</formula>
    </cfRule>
    <cfRule type="expression" dxfId="1864" priority="97">
      <formula>$A123="F"</formula>
    </cfRule>
    <cfRule type="expression" dxfId="1863" priority="98">
      <formula>$A123="L"</formula>
    </cfRule>
  </conditionalFormatting>
  <conditionalFormatting sqref="D126:D130">
    <cfRule type="expression" dxfId="1862" priority="840">
      <formula>IF($A$14, IF(CELL("protect", D126) = 0, TRUE, FALSE))</formula>
    </cfRule>
  </conditionalFormatting>
  <conditionalFormatting sqref="D129:D130 B129:B131">
    <cfRule type="expression" dxfId="1861" priority="35803">
      <formula>$A130="L"</formula>
    </cfRule>
  </conditionalFormatting>
  <conditionalFormatting sqref="D148">
    <cfRule type="expression" dxfId="1860" priority="707">
      <formula>_xlfn.FORMULATEXT(D148)&lt;&gt;""</formula>
    </cfRule>
  </conditionalFormatting>
  <conditionalFormatting sqref="D149">
    <cfRule type="expression" dxfId="1859" priority="85">
      <formula>$A146="F"</formula>
    </cfRule>
    <cfRule type="expression" dxfId="1858" priority="79">
      <formula>_xlfn.FORMULATEXT(T146)&lt;&gt;""</formula>
    </cfRule>
    <cfRule type="expression" dxfId="1857" priority="82">
      <formula>IF($A$14, IF(CELL("protect", D149) = 0, TRUE, FALSE))</formula>
    </cfRule>
    <cfRule type="expression" dxfId="1856" priority="81">
      <formula>$A146="L"</formula>
    </cfRule>
    <cfRule type="expression" dxfId="1855" priority="80">
      <formula>$A146="F"</formula>
    </cfRule>
    <cfRule type="expression" dxfId="1854" priority="77">
      <formula>IF($A$14, IF(CELL("protect", D149) = 0, TRUE, FALSE))</formula>
    </cfRule>
    <cfRule type="expression" dxfId="1853" priority="84">
      <formula>_xlfn.FORMULATEXT(T146)&lt;&gt;""</formula>
    </cfRule>
    <cfRule type="expression" dxfId="1852" priority="86">
      <formula>$A146="L"</formula>
    </cfRule>
  </conditionalFormatting>
  <conditionalFormatting sqref="D149:D153">
    <cfRule type="expression" dxfId="1851" priority="87">
      <formula>IF($A$14, IF(CELL("protect", D149) = 0, TRUE, FALSE))</formula>
    </cfRule>
  </conditionalFormatting>
  <conditionalFormatting sqref="D168">
    <cfRule type="expression" dxfId="1850" priority="68">
      <formula>IF($A$14, IF(CELL("protect", D168) = 0, TRUE, FALSE))</formula>
    </cfRule>
    <cfRule type="expression" dxfId="1849" priority="63">
      <formula>IF($A$14, IF(CELL("protect", D168) = 0, TRUE, FALSE))</formula>
    </cfRule>
    <cfRule type="expression" dxfId="1848" priority="72">
      <formula>$A165="L"</formula>
    </cfRule>
    <cfRule type="expression" dxfId="1847" priority="71">
      <formula>$A165="F"</formula>
    </cfRule>
    <cfRule type="expression" dxfId="1846" priority="70">
      <formula>_xlfn.FORMULATEXT(T165)&lt;&gt;""</formula>
    </cfRule>
    <cfRule type="expression" dxfId="1845" priority="65">
      <formula>_xlfn.FORMULATEXT(T165)&lt;&gt;""</formula>
    </cfRule>
    <cfRule type="expression" dxfId="1844" priority="66">
      <formula>$A165="F"</formula>
    </cfRule>
    <cfRule type="expression" dxfId="1843" priority="67">
      <formula>$A165="L"</formula>
    </cfRule>
  </conditionalFormatting>
  <conditionalFormatting sqref="D168:D172">
    <cfRule type="expression" dxfId="1842" priority="73">
      <formula>IF($A$14, IF(CELL("protect", D168) = 0, TRUE, FALSE))</formula>
    </cfRule>
  </conditionalFormatting>
  <conditionalFormatting sqref="D172:D185">
    <cfRule type="expression" dxfId="1841" priority="692">
      <formula>$A172="L"</formula>
    </cfRule>
    <cfRule type="expression" dxfId="1840" priority="691">
      <formula>$A172="F"</formula>
    </cfRule>
  </conditionalFormatting>
  <conditionalFormatting sqref="D185">
    <cfRule type="expression" dxfId="1839" priority="694">
      <formula>_xlfn.FORMULATEXT(T185)&lt;&gt;""</formula>
    </cfRule>
    <cfRule type="expression" dxfId="1838" priority="693">
      <formula>_xlfn.FORMULATEXT(D185)&lt;&gt;""</formula>
    </cfRule>
    <cfRule type="expression" dxfId="1837" priority="35811">
      <formula>_xlfn.FORMULATEXT(S184)&lt;&gt;""</formula>
    </cfRule>
  </conditionalFormatting>
  <conditionalFormatting sqref="D185:D190">
    <cfRule type="expression" dxfId="1836" priority="834">
      <formula>IF($A$14, IF(CELL("protect", D185) = 0, TRUE, FALSE))</formula>
    </cfRule>
  </conditionalFormatting>
  <conditionalFormatting sqref="D186">
    <cfRule type="expression" dxfId="1835" priority="51">
      <formula>_xlfn.FORMULATEXT(T183)&lt;&gt;""</formula>
    </cfRule>
    <cfRule type="expression" dxfId="1834" priority="49">
      <formula>IF($A$14, IF(CELL("protect", D186) = 0, TRUE, FALSE))</formula>
    </cfRule>
    <cfRule type="expression" dxfId="1833" priority="59">
      <formula>IF($A$14, IF(CELL("protect", D186) = 0, TRUE, FALSE))</formula>
    </cfRule>
    <cfRule type="expression" dxfId="1832" priority="58">
      <formula>$A183="L"</formula>
    </cfRule>
    <cfRule type="expression" dxfId="1831" priority="57">
      <formula>$A183="F"</formula>
    </cfRule>
    <cfRule type="expression" dxfId="1830" priority="56">
      <formula>_xlfn.FORMULATEXT(T183)&lt;&gt;""</formula>
    </cfRule>
    <cfRule type="expression" dxfId="1829" priority="54">
      <formula>IF($A$14, IF(CELL("protect", D186) = 0, TRUE, FALSE))</formula>
    </cfRule>
    <cfRule type="expression" dxfId="1828" priority="53">
      <formula>$A183="L"</formula>
    </cfRule>
    <cfRule type="expression" dxfId="1827" priority="52">
      <formula>$A183="F"</formula>
    </cfRule>
  </conditionalFormatting>
  <conditionalFormatting sqref="D203:D204 D206 D121 D161:D162 D182 AE206:AI222 AO206:AV222 D211:D217 D220">
    <cfRule type="expression" dxfId="1826" priority="852">
      <formula>IF($A$14, IF(CELL("protect", D121) = 0, TRUE, FALSE))</formula>
    </cfRule>
  </conditionalFormatting>
  <conditionalFormatting sqref="D203:D204">
    <cfRule type="expression" dxfId="1825" priority="632">
      <formula>_xlfn.FORMULATEXT(T202)&lt;&gt;""</formula>
    </cfRule>
    <cfRule type="expression" dxfId="1824" priority="630">
      <formula>$A202="F"</formula>
    </cfRule>
    <cfRule type="expression" dxfId="1823" priority="631">
      <formula>$A202="L"</formula>
    </cfRule>
    <cfRule type="expression" dxfId="1822" priority="36371">
      <formula>$A201="F"</formula>
    </cfRule>
    <cfRule type="expression" dxfId="1821" priority="36372">
      <formula>$A201="L"</formula>
    </cfRule>
    <cfRule type="expression" dxfId="1820" priority="36373">
      <formula>_xlfn.FORMULATEXT(T201)&lt;&gt;""</formula>
    </cfRule>
  </conditionalFormatting>
  <conditionalFormatting sqref="D203:D206">
    <cfRule type="expression" dxfId="1819" priority="819">
      <formula>_xlfn.FORMULATEXT(D203)&lt;&gt;""</formula>
    </cfRule>
    <cfRule type="expression" dxfId="1818" priority="818">
      <formula>$A203="L"</formula>
    </cfRule>
    <cfRule type="expression" dxfId="1817" priority="817">
      <formula>$A203="F"</formula>
    </cfRule>
  </conditionalFormatting>
  <conditionalFormatting sqref="D206 D211:D215">
    <cfRule type="expression" dxfId="1816" priority="36362">
      <formula>$A205="F"</formula>
    </cfRule>
    <cfRule type="expression" dxfId="1815" priority="36363">
      <formula>$A205="L"</formula>
    </cfRule>
    <cfRule type="expression" dxfId="1814" priority="36364">
      <formula>_xlfn.FORMULATEXT(T205)&lt;&gt;""</formula>
    </cfRule>
  </conditionalFormatting>
  <conditionalFormatting sqref="D210:D213">
    <cfRule type="expression" dxfId="1813" priority="815">
      <formula>$A210="L"</formula>
    </cfRule>
    <cfRule type="expression" dxfId="1812" priority="814">
      <formula>$A210="F"</formula>
    </cfRule>
  </conditionalFormatting>
  <conditionalFormatting sqref="D220">
    <cfRule type="expression" dxfId="1811" priority="36443">
      <formula>$A217="F"</formula>
    </cfRule>
    <cfRule type="expression" dxfId="1810" priority="36444">
      <formula>$A217="L"</formula>
    </cfRule>
    <cfRule type="expression" dxfId="1809" priority="36445">
      <formula>_xlfn.FORMULATEXT(T217)&lt;&gt;""</formula>
    </cfRule>
  </conditionalFormatting>
  <conditionalFormatting sqref="F21:F218 AY21:AY218">
    <cfRule type="expression" dxfId="1808" priority="36410">
      <formula>INDEX( $AN:$AN, ROW( $F21)) &lt;&gt; 0</formula>
    </cfRule>
  </conditionalFormatting>
  <conditionalFormatting sqref="AE3:AV26">
    <cfRule type="expression" dxfId="1807" priority="8">
      <formula>IF($A$14, IF(CELL("protect", AE3) = 0, TRUE, FALSE))</formula>
    </cfRule>
  </conditionalFormatting>
  <conditionalFormatting sqref="AE27:AV57 AE59:AV123 AE125:AV193 AN184:AN194 C5 D143:D144">
    <cfRule type="expression" dxfId="1806" priority="647">
      <formula>IF($A$14, IF(CELL("protect", C5) = 0, TRUE, FALSE))</formula>
    </cfRule>
  </conditionalFormatting>
  <conditionalFormatting sqref="AE58:AV58">
    <cfRule type="expression" dxfId="1805" priority="6">
      <formula>IF($A$14, IF(CELL("protect", AE58) = 0, TRUE, FALSE))</formula>
    </cfRule>
  </conditionalFormatting>
  <conditionalFormatting sqref="AE124:AV124">
    <cfRule type="expression" dxfId="1804" priority="2">
      <formula>IF($A$14, IF(CELL("protect", AE124) = 0, TRUE, FALSE))</formula>
    </cfRule>
  </conditionalFormatting>
  <conditionalFormatting sqref="AE199:AV205">
    <cfRule type="expression" dxfId="1803" priority="591">
      <formula>IF($A$14, IF(CELL("protect", AE199) = 0, TRUE, FALSE))</formula>
    </cfRule>
  </conditionalFormatting>
  <conditionalFormatting sqref="AJ206:AN219 AJ220:AM220 AJ221:AN221">
    <cfRule type="expression" dxfId="1802" priority="820">
      <formula>IF($A$14, IF(CELL("protect", AJ206) = 0, TRUE, FALSE))</formula>
    </cfRule>
  </conditionalFormatting>
  <conditionalFormatting sqref="AL212:AL213">
    <cfRule type="expression" dxfId="1801" priority="592">
      <formula>IF($A$14, IF(CELL("protect", AL212) = 0, TRUE, FALSE))</formula>
    </cfRule>
  </conditionalFormatting>
  <conditionalFormatting sqref="AN26">
    <cfRule type="expression" dxfId="1800" priority="7">
      <formula>AND($AP26 &lt;&gt; "", $AP26&lt;val_asOfDate)</formula>
    </cfRule>
  </conditionalFormatting>
  <conditionalFormatting sqref="AN27:AN57 AN59:AN123 AN125:AN194">
    <cfRule type="expression" dxfId="1799" priority="127">
      <formula>AND($AP27 &lt;&gt; "", $AP27&lt;val_asOfDate)</formula>
    </cfRule>
  </conditionalFormatting>
  <conditionalFormatting sqref="AN58">
    <cfRule type="expression" dxfId="1798" priority="5">
      <formula>AND($AP58 &lt;&gt; "", $AP58&lt;val_asOfDate)</formula>
    </cfRule>
  </conditionalFormatting>
  <conditionalFormatting sqref="AN124">
    <cfRule type="expression" dxfId="1797" priority="1">
      <formula>AND($AP124 &lt;&gt; "", $AP124&lt;val_asOfDate)</formula>
    </cfRule>
  </conditionalFormatting>
  <conditionalFormatting sqref="AN185:AN194 AE194:AQ194 AS194:AV194 AE195:AV197 AE198:AI198 AL198:AV198">
    <cfRule type="expression" dxfId="1796" priority="879">
      <formula>IF($A$14, IF(CELL("protect", AE185) = 0, TRUE, FALSE))</formula>
    </cfRule>
  </conditionalFormatting>
  <conditionalFormatting sqref="AP26:AP194 AN27:AN57 AN59:AN123 AN125:AN194">
    <cfRule type="expression" dxfId="1795" priority="859">
      <formula>AND($AP26 &lt;&gt; "", $AP26&lt;val_asOfDate)</formula>
    </cfRule>
  </conditionalFormatting>
  <conditionalFormatting sqref="AY3:BG5 AY6:AZ10 BA6:BG13 AY11:AY12 AY13:AZ13 AY14:BG18 B146:B147">
    <cfRule type="expression" dxfId="1794" priority="332">
      <formula>$A3="F"</formula>
    </cfRule>
    <cfRule type="expression" dxfId="1793" priority="333">
      <formula>$A3="L"</formula>
    </cfRule>
  </conditionalFormatting>
  <conditionalFormatting sqref="AZ11:AZ12 B28">
    <cfRule type="expression" dxfId="1792" priority="35765">
      <formula>$A10="L"</formula>
    </cfRule>
  </conditionalFormatting>
  <conditionalFormatting sqref="BI3:CE18">
    <cfRule type="expression" dxfId="1791" priority="12">
      <formula>$A3="L"</formula>
    </cfRule>
    <cfRule type="expression" dxfId="1790" priority="11">
      <formula>$A3="F"</formula>
    </cfRule>
  </conditionalFormatting>
  <conditionalFormatting sqref="BM64:BY64 CA64">
    <cfRule type="expression" dxfId="1789" priority="36536">
      <formula>#REF!="AMT"</formula>
    </cfRule>
    <cfRule type="expression" dxfId="1788" priority="36537">
      <formula>#REF!="MDATE"</formula>
    </cfRule>
  </conditionalFormatting>
  <conditionalFormatting sqref="CB40:CE64">
    <cfRule type="expression" dxfId="1787" priority="10">
      <formula>CB$41="MDATE"</formula>
    </cfRule>
    <cfRule type="expression" dxfId="1786" priority="9">
      <formula>CB$41="AMT"</formula>
    </cfRule>
  </conditionalFormatting>
  <dataValidations xWindow="310" yWindow="595" count="15">
    <dataValidation allowBlank="1" showInputMessage="1" showErrorMessage="1" promptTitle="Cashflow must be dated" prompt="summarise the checks below, ensuring each cash flow has a corresponding dates for it." sqref="AQ143 AQ145" xr:uid="{7F7AD808-B87D-4022-98B8-B70B9EB8FDDA}"/>
    <dataValidation allowBlank="1" showInputMessage="1" showErrorMessage="1" promptTitle="Weighted Average Maturity. " prompt="Sum of Cashflow weight x Years from as of date" sqref="AN135:AO135 AO53 AO69 AO85 AO101 AO117 AO37:AO38 AN38" xr:uid="{F3DE7F15-981B-42BD-B488-D69E8C2C4F06}"/>
    <dataValidation allowBlank="1" showInputMessage="1" showErrorMessage="1" promptTitle="Repay Schedule Status" prompt="Visual indication of whether repayment schedule provided is equal to the its total value. If not, please provide details." sqref="AQ160:AQ164" xr:uid="{06F574A8-0689-4690-873B-6B1E50CE0C55}"/>
    <dataValidation allowBlank="1" showInputMessage="1" showErrorMessage="1" promptTitle="Amount Status" prompt="Amount Total = Sum Total" sqref="AO23 AO71 AO39 AO121 AO87 AO103 AO55 AO182 AO144:AO145" xr:uid="{53264352-16FB-410D-BBDF-93DA361FA31D}"/>
    <dataValidation type="decimal" operator="greaterThanOrEqual" allowBlank="1" showInputMessage="1" showErrorMessage="1" prompt="Please use positive sign despite cash out flow. " sqref="AN183" xr:uid="{5B466618-43A2-4B53-9E7E-0ECB8C085EC8}">
      <formula1>0</formula1>
    </dataValidation>
    <dataValidation type="date" operator="notEqual" allowBlank="1" showInputMessage="1" showErrorMessage="1" prompt="Dec-25 (mmm-yy)" sqref="AP183" xr:uid="{1C246CA1-0D4F-4947-A766-4D2496DDB9BE}">
      <formula1>DATE(1990, 1,1)</formula1>
    </dataValidation>
    <dataValidation allowBlank="1" showInputMessage="1" showErrorMessage="1" promptTitle="Filtered Sum" prompt="Cash flow associated with a historical date will be removed from the sun_x000a_" sqref="AN53 AN85 AN37 AN69 AN101 AN117" xr:uid="{BDF0FBB7-8639-43D2-B064-E26BBBBA1C7B}"/>
    <dataValidation type="decimal" errorStyle="warning" operator="greaterThanOrEqual" allowBlank="1" showInputMessage="1" showErrorMessage="1" prompt="Please use positive sign despite cash out flow. " sqref="AN106:AN116 AN90:AN100 AN58:AN68 AN26:AN36 AN147:AN157 AN184:AN194 AN214:AN215 AN166:AN175 AN42:AN52 AN74:AN84 AN124:AN134 AN205 AL210:AL213 AL203:AL204" xr:uid="{2947749F-52F6-43E0-8294-7264BFAA916C}">
      <formula1>0</formula1>
    </dataValidation>
    <dataValidation type="list" allowBlank="1" showInputMessage="1" showErrorMessage="1" sqref="AP5" xr:uid="{2547E6F4-BF60-4F92-A9CC-FABFDA857BE0}">
      <formula1>array_displayUnit</formula1>
    </dataValidation>
    <dataValidation type="date" errorStyle="warning" operator="notEqual" allowBlank="1" showInputMessage="1" showErrorMessage="1" prompt="Dec-25 (mmm-yy)" sqref="AP106:AP116 AP184:AP194 AP26:AP36 AP147:AP157 AP74:AP84 AP90:AP100 AP42:AP52 AP124:AP134 AP58:AP68" xr:uid="{FB2ADFFB-7439-47EC-9BF7-3882F626E58A}">
      <formula1>DATE(1990, 1,1)</formula1>
    </dataValidation>
    <dataValidation type="list" allowBlank="1" showInputMessage="1" showErrorMessage="1" sqref="BR22" xr:uid="{44E7BB1F-046B-4693-8201-59DEBEFD893A}">
      <formula1>$B$23:$B$25</formula1>
    </dataValidation>
    <dataValidation type="decimal" errorStyle="warning" operator="greaterThanOrEqual" allowBlank="1" showInputMessage="1" showErrorMessage="1" prompt="positive decimal only" sqref="AR166:AR175" xr:uid="{D63D1E3B-3847-4379-84BF-F67AECFA7266}">
      <formula1>0</formula1>
    </dataValidation>
    <dataValidation type="custom" allowBlank="1" showInputMessage="1" showErrorMessage="1" sqref="AK167:AK175" xr:uid="{70EB70BF-FC5E-4EA8-BC3C-61F54313B194}">
      <formula1>"Cash, RCF"</formula1>
    </dataValidation>
    <dataValidation type="list" allowBlank="1" showInputMessage="1" showErrorMessage="1" sqref="AK166" xr:uid="{E9B83E93-655C-446D-8429-ADD9B12E4F74}">
      <formula1>"Cash, RCF"</formula1>
    </dataValidation>
    <dataValidation allowBlank="1" showInputMessage="1" showErrorMessage="1" promptTitle="DATED" prompt="CF  are dated" sqref="AQ23 AQ39 AQ55 AQ71 AQ87 AQ103 AQ121 AQ144 AQ182" xr:uid="{E802C2BC-5B12-42F4-8E01-5DC9F9B34058}"/>
  </dataValidations>
  <pageMargins left="0.70866141732283472" right="0.70866141732283472" top="0.94488188976377963" bottom="0.74803149606299213" header="0.31496062992125984" footer="0.31496062992125984"/>
  <pageSetup paperSize="8" fitToHeight="0" orientation="portrait" r:id="rId1"/>
  <rowBreaks count="1" manualBreakCount="1">
    <brk id="137" min="30" max="46" man="1"/>
  </rowBreaks>
  <drawing r:id="rId2"/>
  <picture r:id="rId3"/>
  <extLst>
    <ext xmlns:x14="http://schemas.microsoft.com/office/spreadsheetml/2009/9/main" uri="{78C0D931-6437-407d-A8EE-F0AAD7539E65}">
      <x14:conditionalFormattings>
        <x14:conditionalFormatting xmlns:xm="http://schemas.microsoft.com/office/excel/2006/main">
          <x14:cfRule type="iconSet" priority="38" id="{74574A84-46CD-415D-B2AF-715347FEDDE0}">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36" id="{A8F2DB52-F31E-498C-88D3-DC1595084B02}">
            <x14:iconSet iconSet="3Symbols" showValue="0" custom="1">
              <x14:cfvo type="percent">
                <xm:f>0</xm:f>
              </x14:cfvo>
              <x14:cfvo type="num">
                <xm:f>0</xm:f>
              </x14:cfvo>
              <x14:cfvo type="num">
                <xm:f>1</xm:f>
              </x14:cfvo>
              <x14:cfIcon iconSet="3Symbols" iconId="2"/>
              <x14:cfIcon iconSet="3Symbols" iconId="2"/>
              <x14:cfIcon iconSet="3Symbols" iconId="0"/>
            </x14:iconSet>
          </x14:cfRule>
          <xm:sqref>D28</xm:sqref>
        </x14:conditionalFormatting>
        <x14:conditionalFormatting xmlns:xm="http://schemas.microsoft.com/office/excel/2006/main">
          <x14:cfRule type="iconSet" priority="851" id="{57F01B95-3717-4571-8381-C198CE29B0B8}">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2" id="{581CFE09-0406-480D-933B-3E88A41EC8B2}">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0" id="{C52A5582-2324-4CBB-8BB0-3300B68BD13D}">
            <x14:iconSet iconSet="3Symbols" showValue="0" custom="1">
              <x14:cfvo type="percent">
                <xm:f>0</xm:f>
              </x14:cfvo>
              <x14:cfvo type="num">
                <xm:f>0</xm:f>
              </x14:cfvo>
              <x14:cfvo type="num">
                <xm:f>1</xm:f>
              </x14:cfvo>
              <x14:cfIcon iconSet="3Symbols" iconId="2"/>
              <x14:cfIcon iconSet="3Symbols" iconId="2"/>
              <x14:cfIcon iconSet="3Symbols" iconId="0"/>
            </x14:iconSet>
          </x14:cfRule>
          <xm:sqref>D44</xm:sqref>
        </x14:conditionalFormatting>
        <x14:conditionalFormatting xmlns:xm="http://schemas.microsoft.com/office/excel/2006/main">
          <x14:cfRule type="iconSet" priority="849" id="{7B143491-2BE3-44B0-AF0E-CCBF60CF23F3}">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6" id="{97810C77-CD53-465C-8E7F-B2DC7F342D36}">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4" id="{3E7A7F0C-8743-47D3-A568-03DCC33C65E1}">
            <x14:iconSet iconSet="3Symbols" showValue="0" custom="1">
              <x14:cfvo type="percent">
                <xm:f>0</xm:f>
              </x14:cfvo>
              <x14:cfvo type="num">
                <xm:f>0</xm:f>
              </x14:cfvo>
              <x14:cfvo type="num">
                <xm:f>1</xm:f>
              </x14:cfvo>
              <x14:cfIcon iconSet="3Symbols" iconId="2"/>
              <x14:cfIcon iconSet="3Symbols" iconId="2"/>
              <x14:cfIcon iconSet="3Symbols" iconId="0"/>
            </x14:iconSet>
          </x14:cfRule>
          <xm:sqref>D60</xm:sqref>
        </x14:conditionalFormatting>
        <x14:conditionalFormatting xmlns:xm="http://schemas.microsoft.com/office/excel/2006/main">
          <x14:cfRule type="iconSet" priority="847" id="{CA851111-E579-47EE-A9B7-9CB33125AC01}">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8" id="{5F1AADDA-1B82-4365-8BC2-12BBD655E416}">
            <x14:iconSet iconSet="3Symbols" showValue="0" custom="1">
              <x14:cfvo type="percent">
                <xm:f>0</xm:f>
              </x14:cfvo>
              <x14:cfvo type="num">
                <xm:f>0</xm:f>
              </x14:cfvo>
              <x14:cfvo type="num">
                <xm:f>1</xm:f>
              </x14:cfvo>
              <x14:cfIcon iconSet="3Symbols" iconId="2"/>
              <x14:cfIcon iconSet="3Symbols" iconId="2"/>
              <x14:cfIcon iconSet="3Symbols" iconId="0"/>
            </x14:iconSet>
          </x14:cfRule>
          <xm:sqref>D76</xm:sqref>
        </x14:conditionalFormatting>
        <x14:conditionalFormatting xmlns:xm="http://schemas.microsoft.com/office/excel/2006/main">
          <x14:cfRule type="iconSet" priority="845" id="{B18E2BBC-585C-4660-A92A-08A35BFE20F9}">
            <x14:iconSet iconSet="3Symbols" showValue="0" custom="1">
              <x14:cfvo type="percent">
                <xm:f>0</xm:f>
              </x14:cfvo>
              <x14:cfvo type="num">
                <xm:f>0</xm:f>
              </x14:cfvo>
              <x14:cfvo type="num">
                <xm:f>1</xm:f>
              </x14:cfvo>
              <x14:cfIcon iconSet="3Symbols" iconId="2"/>
              <x14:cfIcon iconSet="3Symbols" iconId="2"/>
              <x14:cfIcon iconSet="3Symbols" iconId="0"/>
            </x14:iconSet>
          </x14:cfRule>
          <xm:sqref>D92</xm:sqref>
        </x14:conditionalFormatting>
        <x14:conditionalFormatting xmlns:xm="http://schemas.microsoft.com/office/excel/2006/main">
          <x14:cfRule type="iconSet" priority="843" id="{B6EF7DB6-5B42-424D-BFB2-50B0B4F60DC0}">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100" id="{447C90D7-963D-4D94-AEB1-20B1D0B9B0F3}">
            <x14:iconSet iconSet="3Symbols" showValue="0" custom="1">
              <x14:cfvo type="percent">
                <xm:f>0</xm:f>
              </x14:cfvo>
              <x14:cfvo type="num">
                <xm:f>0</xm:f>
              </x14:cfvo>
              <x14:cfvo type="num">
                <xm:f>1</xm:f>
              </x14:cfvo>
              <x14:cfIcon iconSet="3Symbols" iconId="2"/>
              <x14:cfIcon iconSet="3Symbols" iconId="2"/>
              <x14:cfIcon iconSet="3Symbols" iconId="0"/>
            </x14:iconSet>
          </x14:cfRule>
          <xm:sqref>D108</xm:sqref>
        </x14:conditionalFormatting>
        <x14:conditionalFormatting xmlns:xm="http://schemas.microsoft.com/office/excel/2006/main">
          <x14:cfRule type="iconSet" priority="841" id="{14670A18-8A1E-48B2-8CF3-2D6ED243B294}">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90" id="{F6F5F2E6-4A40-4E66-AE4D-8FFF3D808786}">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95" id="{AA268D8F-604D-4D6E-8A42-67C106E1B7AD}">
            <x14:iconSet iconSet="3Symbols" showValue="0" custom="1">
              <x14:cfvo type="percent">
                <xm:f>0</xm:f>
              </x14:cfvo>
              <x14:cfvo type="num">
                <xm:f>0</xm:f>
              </x14:cfvo>
              <x14:cfvo type="num">
                <xm:f>1</xm:f>
              </x14:cfvo>
              <x14:cfIcon iconSet="3Symbols" iconId="2"/>
              <x14:cfIcon iconSet="3Symbols" iconId="2"/>
              <x14:cfIcon iconSet="3Symbols" iconId="0"/>
            </x14:iconSet>
          </x14:cfRule>
          <xm:sqref>D126</xm:sqref>
        </x14:conditionalFormatting>
        <x14:conditionalFormatting xmlns:xm="http://schemas.microsoft.com/office/excel/2006/main">
          <x14:cfRule type="iconSet" priority="83" id="{BC828BF5-3FAC-4B69-8701-F465CEF9F271}">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8" id="{3D36A18B-144F-4199-8FD3-8BDFA14FAC1C}">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39" id="{74891872-6F4F-435F-98DC-370ABB97A709}">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8" id="{1B421247-E25E-4A90-B8A2-3CF96CA43727}">
            <x14:iconSet iconSet="3Symbols" showValue="0" custom="1">
              <x14:cfvo type="percent">
                <xm:f>0</xm:f>
              </x14:cfvo>
              <x14:cfvo type="num">
                <xm:f>0</xm:f>
              </x14:cfvo>
              <x14:cfvo type="num">
                <xm:f>1</xm:f>
              </x14:cfvo>
              <x14:cfIcon iconSet="3Symbols" iconId="2"/>
              <x14:cfIcon iconSet="3Symbols" iconId="2"/>
              <x14:cfIcon iconSet="3Symbols" iconId="0"/>
            </x14:iconSet>
          </x14:cfRule>
          <xm:sqref>D149</xm:sqref>
        </x14:conditionalFormatting>
        <x14:conditionalFormatting xmlns:xm="http://schemas.microsoft.com/office/excel/2006/main">
          <x14:cfRule type="iconSet" priority="837" id="{116D497B-41D6-4A6A-AF32-CFA25129AD2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4" id="{5C8D6C4A-D7F2-4846-9618-9E16F88B587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6" id="{CB5F1F19-3C35-462D-AEBE-472DFEE7FE1E}">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9" id="{E5719502-4D94-4975-8347-85CFD24DFEAE}">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4" id="{41DC75D9-44B0-4CBC-9474-AE831D80A24C}">
            <x14:iconSet iconSet="3Symbols" showValue="0" custom="1">
              <x14:cfvo type="percent">
                <xm:f>0</xm:f>
              </x14:cfvo>
              <x14:cfvo type="num">
                <xm:f>0</xm:f>
              </x14:cfvo>
              <x14:cfvo type="num">
                <xm:f>1</xm:f>
              </x14:cfvo>
              <x14:cfIcon iconSet="3Symbols" iconId="2"/>
              <x14:cfIcon iconSet="3Symbols" iconId="2"/>
              <x14:cfIcon iconSet="3Symbols" iconId="0"/>
            </x14:iconSet>
          </x14:cfRule>
          <xm:sqref>D168</xm:sqref>
        </x14:conditionalFormatting>
        <x14:conditionalFormatting xmlns:xm="http://schemas.microsoft.com/office/excel/2006/main">
          <x14:cfRule type="iconSet" priority="50" id="{1500557F-5CF3-41A2-8CAE-AB5E30D7E558}">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35" id="{CCB86AA8-950E-4798-9EA3-8CDAE2BB65E2}">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2" id="{C4CEA746-D6F6-4D39-B263-BBA32AC5604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0" id="{9489E044-C6A6-47B8-8B4B-A68EEDA81BAA}">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55" id="{03B02CEC-922D-496D-BF45-40434C60D567}">
            <x14:iconSet iconSet="3Symbols" showValue="0" custom="1">
              <x14:cfvo type="percent">
                <xm:f>0</xm:f>
              </x14:cfvo>
              <x14:cfvo type="num">
                <xm:f>0</xm:f>
              </x14:cfvo>
              <x14:cfvo type="num">
                <xm:f>1</xm:f>
              </x14:cfvo>
              <x14:cfIcon iconSet="3Symbols" iconId="2"/>
              <x14:cfIcon iconSet="3Symbols" iconId="2"/>
              <x14:cfIcon iconSet="3Symbols" iconId="0"/>
            </x14:iconSet>
          </x14:cfRule>
          <xm:sqref>D186</xm:sqref>
        </x14:conditionalFormatting>
        <x14:conditionalFormatting xmlns:xm="http://schemas.microsoft.com/office/excel/2006/main">
          <x14:cfRule type="iconSet" priority="870" id="{2EAE529B-6AD3-46ED-9BEB-1371E393BA3D}">
            <x14:iconSet iconSet="3Arrows" showValue="0" custom="1">
              <x14:cfvo type="percent">
                <xm:f>0</xm:f>
              </x14:cfvo>
              <x14:cfvo type="num">
                <xm:f>0</xm:f>
              </x14:cfvo>
              <x14:cfvo type="num">
                <xm:f>1</xm:f>
              </x14:cfvo>
              <x14:cfIcon iconSet="NoIcons" iconId="0"/>
              <x14:cfIcon iconSet="NoIcons" iconId="0"/>
              <x14:cfIcon iconSet="3Arrows" iconId="1"/>
            </x14:iconSet>
          </x14:cfRule>
          <xm:sqref>Z11:Z12</xm:sqref>
        </x14:conditionalFormatting>
        <x14:conditionalFormatting xmlns:xm="http://schemas.microsoft.com/office/excel/2006/main">
          <x14:cfRule type="iconSet" priority="869" id="{D74B716F-30ED-4112-8377-ECBE04B4FC4B}">
            <x14:iconSet iconSet="3Arrows" showValue="0" custom="1">
              <x14:cfvo type="percent">
                <xm:f>0</xm:f>
              </x14:cfvo>
              <x14:cfvo type="num">
                <xm:f>0</xm:f>
              </x14:cfvo>
              <x14:cfvo type="num">
                <xm:f>1</xm:f>
              </x14:cfvo>
              <x14:cfIcon iconSet="NoIcons" iconId="0"/>
              <x14:cfIcon iconSet="NoIcons" iconId="0"/>
              <x14:cfIcon iconSet="3Arrows" iconId="1"/>
            </x14:iconSet>
          </x14:cfRule>
          <xm:sqref>Z22 Z42</xm:sqref>
        </x14:conditionalFormatting>
        <x14:conditionalFormatting xmlns:xm="http://schemas.microsoft.com/office/excel/2006/main">
          <x14:cfRule type="iconSet" priority="868" id="{AA1798B8-CDC4-4060-B3AD-07B19B80A22F}">
            <x14:iconSet iconSet="3Arrows" showValue="0" custom="1">
              <x14:cfvo type="percent">
                <xm:f>0</xm:f>
              </x14:cfvo>
              <x14:cfvo type="num">
                <xm:f>0</xm:f>
              </x14:cfvo>
              <x14:cfvo type="num">
                <xm:f>1</xm:f>
              </x14:cfvo>
              <x14:cfIcon iconSet="NoIcons" iconId="0"/>
              <x14:cfIcon iconSet="NoIcons" iconId="0"/>
              <x14:cfIcon iconSet="3Arrows" iconId="1"/>
            </x14:iconSet>
          </x14:cfRule>
          <xm:sqref>Z63 Z73</xm:sqref>
        </x14:conditionalFormatting>
        <x14:conditionalFormatting xmlns:xm="http://schemas.microsoft.com/office/excel/2006/main">
          <x14:cfRule type="iconSet" priority="36523" id="{B333F669-E95D-49CA-9604-BAACEA6932B5}">
            <x14:iconSet iconSet="3Symbols" showValue="0" custom="1">
              <x14:cfvo type="percent">
                <xm:f>0</xm:f>
              </x14:cfvo>
              <x14:cfvo type="num">
                <xm:f>0</xm:f>
              </x14:cfvo>
              <x14:cfvo type="num">
                <xm:f>1</xm:f>
              </x14:cfvo>
              <x14:cfIcon iconSet="NoIcons" iconId="0"/>
              <x14:cfIcon iconSet="NoIcons" iconId="0"/>
              <x14:cfIcon iconSet="3Arrows" iconId="1"/>
            </x14:iconSet>
          </x14:cfRule>
          <xm:sqref>AM143:AM145</xm:sqref>
        </x14:conditionalFormatting>
        <x14:conditionalFormatting xmlns:xm="http://schemas.microsoft.com/office/excel/2006/main">
          <x14:cfRule type="iconSet" priority="875" id="{4DC0A34D-BD1C-44CF-A37E-9D82BA310B93}">
            <x14:iconSet iconSet="3Symbols" showValue="0" custom="1">
              <x14:cfvo type="percent">
                <xm:f>0</xm:f>
              </x14:cfvo>
              <x14:cfvo type="num">
                <xm:f>0</xm:f>
              </x14:cfvo>
              <x14:cfvo type="num">
                <xm:f>1</xm:f>
              </x14:cfvo>
              <x14:cfIcon iconSet="NoIcons" iconId="0"/>
              <x14:cfIcon iconSet="NoIcons" iconId="0"/>
              <x14:cfIcon iconSet="3Arrows" iconId="1"/>
            </x14:iconSet>
          </x14:cfRule>
          <xm:sqref>AM147:AM153</xm:sqref>
        </x14:conditionalFormatting>
        <x14:conditionalFormatting xmlns:xm="http://schemas.microsoft.com/office/excel/2006/main">
          <x14:cfRule type="iconSet" priority="872" id="{6D74F569-83C6-40A7-8F78-F11FBF08A12C}">
            <x14:iconSet iconSet="3Symbols" showValue="0" custom="1">
              <x14:cfvo type="percent">
                <xm:f>0</xm:f>
              </x14:cfvo>
              <x14:cfvo type="num">
                <xm:f>0</xm:f>
              </x14:cfvo>
              <x14:cfvo type="num">
                <xm:f>1</xm:f>
              </x14:cfvo>
              <x14:cfIcon iconSet="NoIcons" iconId="0"/>
              <x14:cfIcon iconSet="NoIcons" iconId="0"/>
              <x14:cfIcon iconSet="3Arrows" iconId="1"/>
            </x14:iconSet>
          </x14:cfRule>
          <xm:sqref>AM154:AM156</xm:sqref>
        </x14:conditionalFormatting>
        <x14:conditionalFormatting xmlns:xm="http://schemas.microsoft.com/office/excel/2006/main">
          <x14:cfRule type="iconSet" priority="877" id="{F5C8404B-6C72-4660-9DAB-5AE77C62B507}">
            <x14:iconSet iconSet="3Symbols" showValue="0" custom="1">
              <x14:cfvo type="percent">
                <xm:f>0</xm:f>
              </x14:cfvo>
              <x14:cfvo type="num">
                <xm:f>0</xm:f>
              </x14:cfvo>
              <x14:cfvo type="num">
                <xm:f>1</xm:f>
              </x14:cfvo>
              <x14:cfIcon iconSet="NoIcons" iconId="0"/>
              <x14:cfIcon iconSet="NoIcons" iconId="0"/>
              <x14:cfIcon iconSet="3Arrows" iconId="1"/>
            </x14:iconSet>
          </x14:cfRule>
          <xm:sqref>AM160</xm:sqref>
        </x14:conditionalFormatting>
        <x14:conditionalFormatting xmlns:xm="http://schemas.microsoft.com/office/excel/2006/main">
          <x14:cfRule type="iconSet" priority="876" id="{AC31AE86-A2CC-428E-8765-8C02CC8C50FE}">
            <x14:iconSet iconSet="3Symbols" showValue="0" custom="1">
              <x14:cfvo type="percent">
                <xm:f>0</xm:f>
              </x14:cfvo>
              <x14:cfvo type="num">
                <xm:f>0</xm:f>
              </x14:cfvo>
              <x14:cfvo type="num">
                <xm:f>1</xm:f>
              </x14:cfvo>
              <x14:cfIcon iconSet="NoIcons" iconId="0"/>
              <x14:cfIcon iconSet="NoIcons" iconId="0"/>
              <x14:cfIcon iconSet="3Arrows" iconId="1"/>
            </x14:iconSet>
          </x14:cfRule>
          <xm:sqref>AM161:AM163</xm:sqref>
        </x14:conditionalFormatting>
        <x14:conditionalFormatting xmlns:xm="http://schemas.microsoft.com/office/excel/2006/main">
          <x14:cfRule type="iconSet" priority="871" id="{E936B97B-D200-4FD5-8BE1-7B0A14755755}">
            <x14:iconSet iconSet="3Symbols" showValue="0" custom="1">
              <x14:cfvo type="percent">
                <xm:f>0</xm:f>
              </x14:cfvo>
              <x14:cfvo type="num">
                <xm:f>0</xm:f>
              </x14:cfvo>
              <x14:cfvo type="num">
                <xm:f>1</xm:f>
              </x14:cfvo>
              <x14:cfIcon iconSet="NoIcons" iconId="0"/>
              <x14:cfIcon iconSet="NoIcons" iconId="0"/>
              <x14:cfIcon iconSet="3Arrows" iconId="1"/>
            </x14:iconSet>
          </x14:cfRule>
          <xm:sqref>AM166:AM175</xm:sqref>
        </x14:conditionalFormatting>
        <x14:conditionalFormatting xmlns:xm="http://schemas.microsoft.com/office/excel/2006/main">
          <x14:cfRule type="iconSet" priority="874" id="{4CB57DDF-06C0-4D80-9D2A-FF8BB779AA2D}">
            <x14:iconSet iconSet="3Symbols" showValue="0" custom="1">
              <x14:cfvo type="percent">
                <xm:f>0</xm:f>
              </x14:cfvo>
              <x14:cfvo type="num">
                <xm:f>0</xm:f>
              </x14:cfvo>
              <x14:cfvo type="num">
                <xm:f>1</xm:f>
              </x14:cfvo>
              <x14:cfIcon iconSet="NoIcons" iconId="0"/>
              <x14:cfIcon iconSet="NoIcons" iconId="0"/>
              <x14:cfIcon iconSet="3Arrows" iconId="1"/>
            </x14:iconSet>
          </x14:cfRule>
          <xm:sqref>AM182</xm:sqref>
        </x14:conditionalFormatting>
        <x14:conditionalFormatting xmlns:xm="http://schemas.microsoft.com/office/excel/2006/main">
          <x14:cfRule type="iconSet" priority="824" id="{D0CE685A-347C-4B0E-9549-1A109276F749}">
            <x14:iconSet iconSet="3Symbols" showValue="0" custom="1">
              <x14:cfvo type="percent">
                <xm:f>0</xm:f>
              </x14:cfvo>
              <x14:cfvo type="num">
                <xm:f>0</xm:f>
              </x14:cfvo>
              <x14:cfvo type="num">
                <xm:f>1</xm:f>
              </x14:cfvo>
              <x14:cfIcon iconSet="NoIcons" iconId="0"/>
              <x14:cfIcon iconSet="NoIcons" iconId="0"/>
              <x14:cfIcon iconSet="3Arrows" iconId="1"/>
            </x14:iconSet>
          </x14:cfRule>
          <xm:sqref>AM205</xm:sqref>
        </x14:conditionalFormatting>
        <x14:conditionalFormatting xmlns:xm="http://schemas.microsoft.com/office/excel/2006/main">
          <x14:cfRule type="iconSet" priority="895" id="{FA779DB2-947B-41FD-8A76-29FE3F67681D}">
            <x14:iconSet iconSet="3Symbols" showValue="0" custom="1">
              <x14:cfvo type="percent">
                <xm:f>0</xm:f>
              </x14:cfvo>
              <x14:cfvo type="num">
                <xm:f>0</xm:f>
              </x14:cfvo>
              <x14:cfvo type="num">
                <xm:f>1</xm:f>
              </x14:cfvo>
              <x14:cfIcon iconSet="NoIcons" iconId="0"/>
              <x14:cfIcon iconSet="NoIcons" iconId="0"/>
              <x14:cfIcon iconSet="3Arrows" iconId="1"/>
            </x14:iconSet>
          </x14:cfRule>
          <xm:sqref>AM208 AM210:AM214 AN210:AN213</xm:sqref>
        </x14:conditionalFormatting>
        <x14:conditionalFormatting xmlns:xm="http://schemas.microsoft.com/office/excel/2006/main">
          <x14:cfRule type="iconSet" priority="830" id="{D8420F6F-A188-4911-B223-6B41ADD251E0}">
            <x14:iconSet iconSet="3Symbols" showValue="0" custom="1">
              <x14:cfvo type="percent">
                <xm:f>0</xm:f>
              </x14:cfvo>
              <x14:cfvo type="num">
                <xm:f>0</xm:f>
              </x14:cfvo>
              <x14:cfvo type="num">
                <xm:f>1</xm:f>
              </x14:cfvo>
              <x14:cfIcon iconSet="NoIcons" iconId="0"/>
              <x14:cfIcon iconSet="NoIcons" iconId="0"/>
              <x14:cfIcon iconSet="3Arrows" iconId="1"/>
            </x14:iconSet>
          </x14:cfRule>
          <xm:sqref>AM215</xm:sqref>
        </x14:conditionalFormatting>
        <x14:conditionalFormatting xmlns:xm="http://schemas.microsoft.com/office/excel/2006/main">
          <x14:cfRule type="iconSet" priority="821" id="{03FC37EB-F849-436E-9590-B27A5ADC29BC}">
            <x14:iconSet iconSet="3Symbols" showValue="0" custom="1">
              <x14:cfvo type="percent">
                <xm:f>0</xm:f>
              </x14:cfvo>
              <x14:cfvo type="num">
                <xm:f>0</xm:f>
              </x14:cfvo>
              <x14:cfvo type="num">
                <xm:f>1</xm:f>
              </x14:cfvo>
              <x14:cfIcon iconSet="NoIcons" iconId="0"/>
              <x14:cfIcon iconSet="NoIcons" iconId="0"/>
              <x14:cfIcon iconSet="3Arrows" iconId="1"/>
            </x14:iconSet>
          </x14:cfRule>
          <xm:sqref>AM218</xm:sqref>
        </x14:conditionalFormatting>
        <x14:conditionalFormatting xmlns:xm="http://schemas.microsoft.com/office/excel/2006/main">
          <x14:cfRule type="iconSet" priority="866" id="{F995BE96-95CA-45F2-86F6-B5E40AA8461E}">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AO23</xm:sqref>
        </x14:conditionalFormatting>
        <x14:conditionalFormatting xmlns:xm="http://schemas.microsoft.com/office/excel/2006/main">
          <x14:cfRule type="iconSet" priority="125" id="{C2837B44-83A1-435A-8A3A-F4BE4184B223}">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5" id="{C304AC87-1F83-415A-A751-1582DEC2C5A8}">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AO39</xm:sqref>
        </x14:conditionalFormatting>
        <x14:conditionalFormatting xmlns:xm="http://schemas.microsoft.com/office/excel/2006/main">
          <x14:cfRule type="iconSet" priority="124" id="{FECC041A-07F2-4721-B99B-CA5709367E57}">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4" id="{3D6CD099-35CD-4274-B920-B844EC8F9F3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AO55</xm:sqref>
        </x14:conditionalFormatting>
        <x14:conditionalFormatting xmlns:xm="http://schemas.microsoft.com/office/excel/2006/main">
          <x14:cfRule type="iconSet" priority="123" id="{454503E2-583C-4A23-808B-5411F6A395BC}">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3" id="{0F543A18-DEAC-4D7D-90A9-881BF38FF003}">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AO71</xm:sqref>
        </x14:conditionalFormatting>
        <x14:conditionalFormatting xmlns:xm="http://schemas.microsoft.com/office/excel/2006/main">
          <x14:cfRule type="iconSet" priority="122" id="{68338BD8-DCC9-444E-BB3B-025CAC2A73CF}">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2" id="{BF0B5583-3752-4216-BE3D-75ED7FFB8A4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AO87</xm:sqref>
        </x14:conditionalFormatting>
        <x14:conditionalFormatting xmlns:xm="http://schemas.microsoft.com/office/excel/2006/main">
          <x14:cfRule type="iconSet" priority="121" id="{448B4A97-86EA-427B-BCC0-F9604DB26270}">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1" id="{9C5176A3-2757-47C2-947D-FE7ADEE2BDB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AO103</xm:sqref>
        </x14:conditionalFormatting>
        <x14:conditionalFormatting xmlns:xm="http://schemas.microsoft.com/office/excel/2006/main">
          <x14:cfRule type="iconSet" priority="860" id="{50AF0D36-BC4F-485B-AB7A-F7E7C68DAA14}">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20" id="{05916B52-53B2-42FC-89A2-6841492D1332}">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AO121</xm:sqref>
        </x14:conditionalFormatting>
        <x14:conditionalFormatting xmlns:xm="http://schemas.microsoft.com/office/excel/2006/main">
          <x14:cfRule type="iconSet" priority="119" id="{79D6F65D-4125-4107-9445-C29CAD9D45B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AO143</xm:sqref>
        </x14:conditionalFormatting>
        <x14:conditionalFormatting xmlns:xm="http://schemas.microsoft.com/office/excel/2006/main">
          <x14:cfRule type="iconSet" priority="36531" id="{3C97E8F9-03C0-4C14-9964-09898E71316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AO143:AO145</xm:sqref>
        </x14:conditionalFormatting>
        <x14:conditionalFormatting xmlns:xm="http://schemas.microsoft.com/office/excel/2006/main">
          <x14:cfRule type="iconSet" priority="118" id="{8F0F9FFF-A0D1-478E-86E5-A933932DF819}">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7" id="{85764B5F-BC0E-4371-8B76-E6D3CC24E6C1}">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AO144</xm:sqref>
        </x14:conditionalFormatting>
        <x14:conditionalFormatting xmlns:xm="http://schemas.microsoft.com/office/excel/2006/main">
          <x14:cfRule type="iconSet" priority="116" id="{C922E700-1178-4692-BD8F-008C218B0548}">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4" id="{FD1CD417-2649-4BA8-A8D1-1022E676EA04}">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5" id="{F96B508E-7324-4B08-8300-844ADC4882D4}">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AO182</xm:sqref>
        </x14:conditionalFormatting>
        <x14:conditionalFormatting xmlns:xm="http://schemas.microsoft.com/office/excel/2006/main">
          <x14:cfRule type="iconSet" priority="873" id="{48042A34-5DE6-41A3-AA53-3F3ED805B02A}">
            <x14:iconSet iconSet="3Symbols" showValue="0" custom="1">
              <x14:cfvo type="percent">
                <xm:f>0</xm:f>
              </x14:cfvo>
              <x14:cfvo type="num">
                <xm:f>0</xm:f>
              </x14:cfvo>
              <x14:cfvo type="num">
                <xm:f>1</xm:f>
              </x14:cfvo>
              <x14:cfIcon iconSet="3Symbols" iconId="2"/>
              <x14:cfIcon iconSet="3Symbols" iconId="2"/>
              <x14:cfIcon iconSet="3Symbols" iconId="0"/>
            </x14:iconSet>
          </x14:cfRule>
          <xm:sqref>AP182</xm:sqref>
        </x14:conditionalFormatting>
        <x14:conditionalFormatting xmlns:xm="http://schemas.microsoft.com/office/excel/2006/main">
          <x14:cfRule type="iconSet" priority="126" id="{03AAD502-1BD2-4545-B6ED-086ECA8AD48D}">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AQ23</xm:sqref>
        </x14:conditionalFormatting>
        <x14:conditionalFormatting xmlns:xm="http://schemas.microsoft.com/office/excel/2006/main">
          <x14:cfRule type="iconSet" priority="113" id="{489DFC1F-930C-4349-8B4E-9F3EA822E89F}">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AQ39</xm:sqref>
        </x14:conditionalFormatting>
        <x14:conditionalFormatting xmlns:xm="http://schemas.microsoft.com/office/excel/2006/main">
          <x14:cfRule type="iconSet" priority="112" id="{C1677B4D-9658-4922-A869-2BC665AC79DF}">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AQ55</xm:sqref>
        </x14:conditionalFormatting>
        <x14:conditionalFormatting xmlns:xm="http://schemas.microsoft.com/office/excel/2006/main">
          <x14:cfRule type="iconSet" priority="111" id="{A87C7E49-7F20-473D-8AB7-2D94138A9B08}">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AQ71</xm:sqref>
        </x14:conditionalFormatting>
        <x14:conditionalFormatting xmlns:xm="http://schemas.microsoft.com/office/excel/2006/main">
          <x14:cfRule type="iconSet" priority="110" id="{35746908-8C17-43E4-96C1-24FF7E1C101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AQ87</xm:sqref>
        </x14:conditionalFormatting>
        <x14:conditionalFormatting xmlns:xm="http://schemas.microsoft.com/office/excel/2006/main">
          <x14:cfRule type="iconSet" priority="109" id="{99EECB3E-FF0C-4406-83E0-CC925FE2D3B0}">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AQ103</xm:sqref>
        </x14:conditionalFormatting>
        <x14:conditionalFormatting xmlns:xm="http://schemas.microsoft.com/office/excel/2006/main">
          <x14:cfRule type="iconSet" priority="108" id="{C67E9181-518F-4DBA-9D2F-59C82EFD4F54}">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AQ121</xm:sqref>
        </x14:conditionalFormatting>
        <x14:conditionalFormatting xmlns:xm="http://schemas.microsoft.com/office/excel/2006/main">
          <x14:cfRule type="iconSet" priority="107" id="{A8459CB5-BA80-4566-BB5A-55E64A26F44A}">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AQ144</xm:sqref>
        </x14:conditionalFormatting>
        <x14:conditionalFormatting xmlns:xm="http://schemas.microsoft.com/office/excel/2006/main">
          <x14:cfRule type="iconSet" priority="106" id="{78BFBC3F-41A2-470C-A175-44CC75034575}">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AQ182</xm:sqref>
        </x14:conditionalFormatting>
        <x14:conditionalFormatting xmlns:xm="http://schemas.microsoft.com/office/excel/2006/main">
          <x14:cfRule type="iconSet" priority="882" id="{8F19DC78-53CC-447D-BD3D-72EABA9EF78C}">
            <x14:iconSet iconSet="3Symbols" showValue="0" custom="1">
              <x14:cfvo type="percent">
                <xm:f>0</xm:f>
              </x14:cfvo>
              <x14:cfvo type="num">
                <xm:f>0</xm:f>
              </x14:cfvo>
              <x14:cfvo type="num">
                <xm:f>1</xm:f>
              </x14:cfvo>
              <x14:cfIcon iconSet="3Symbols" iconId="2"/>
              <x14:cfIcon iconSet="3Symbols" iconId="2"/>
              <x14:cfIcon iconSet="3Symbols" iconId="0"/>
            </x14:iconSet>
          </x14:cfRule>
          <xm:sqref>AV24</xm:sqref>
        </x14:conditionalFormatting>
        <x14:conditionalFormatting xmlns:xm="http://schemas.microsoft.com/office/excel/2006/main">
          <x14:cfRule type="iconSet" priority="883" id="{29E95EEF-6B7F-4894-8AF3-76E442499C50}">
            <x14:iconSet iconSet="3Symbols" showValue="0" custom="1">
              <x14:cfvo type="percent">
                <xm:f>0</xm:f>
              </x14:cfvo>
              <x14:cfvo type="num">
                <xm:f>0</xm:f>
              </x14:cfvo>
              <x14:cfvo type="num">
                <xm:f>1</xm:f>
              </x14:cfvo>
              <x14:cfIcon iconSet="3Symbols" iconId="2"/>
              <x14:cfIcon iconSet="3Symbols" iconId="2"/>
              <x14:cfIcon iconSet="3Symbols" iconId="0"/>
            </x14:iconSet>
          </x14:cfRule>
          <xm:sqref>AV40</xm:sqref>
        </x14:conditionalFormatting>
        <x14:conditionalFormatting xmlns:xm="http://schemas.microsoft.com/office/excel/2006/main">
          <x14:cfRule type="iconSet" priority="884" id="{3E84436B-B69F-4941-9D1C-F134862759F5}">
            <x14:iconSet iconSet="3Symbols" showValue="0" custom="1">
              <x14:cfvo type="percent">
                <xm:f>0</xm:f>
              </x14:cfvo>
              <x14:cfvo type="num">
                <xm:f>0</xm:f>
              </x14:cfvo>
              <x14:cfvo type="num">
                <xm:f>1</xm:f>
              </x14:cfvo>
              <x14:cfIcon iconSet="3Symbols" iconId="2"/>
              <x14:cfIcon iconSet="3Symbols" iconId="2"/>
              <x14:cfIcon iconSet="3Symbols" iconId="0"/>
            </x14:iconSet>
          </x14:cfRule>
          <xm:sqref>AV56</xm:sqref>
        </x14:conditionalFormatting>
        <x14:conditionalFormatting xmlns:xm="http://schemas.microsoft.com/office/excel/2006/main">
          <x14:cfRule type="iconSet" priority="885" id="{060826B4-DA9E-48B7-B201-57C31D55FD1C}">
            <x14:iconSet iconSet="3Symbols" showValue="0" custom="1">
              <x14:cfvo type="percent">
                <xm:f>0</xm:f>
              </x14:cfvo>
              <x14:cfvo type="num">
                <xm:f>0</xm:f>
              </x14:cfvo>
              <x14:cfvo type="num">
                <xm:f>1</xm:f>
              </x14:cfvo>
              <x14:cfIcon iconSet="3Symbols" iconId="2"/>
              <x14:cfIcon iconSet="3Symbols" iconId="2"/>
              <x14:cfIcon iconSet="3Symbols" iconId="0"/>
            </x14:iconSet>
          </x14:cfRule>
          <xm:sqref>AV72</xm:sqref>
        </x14:conditionalFormatting>
        <x14:conditionalFormatting xmlns:xm="http://schemas.microsoft.com/office/excel/2006/main">
          <x14:cfRule type="iconSet" priority="886" id="{8CE0D57D-9262-42A1-8658-4EA1B1B290E2}">
            <x14:iconSet iconSet="3Symbols" showValue="0" custom="1">
              <x14:cfvo type="percent">
                <xm:f>0</xm:f>
              </x14:cfvo>
              <x14:cfvo type="num">
                <xm:f>0</xm:f>
              </x14:cfvo>
              <x14:cfvo type="num">
                <xm:f>1</xm:f>
              </x14:cfvo>
              <x14:cfIcon iconSet="3Symbols" iconId="2"/>
              <x14:cfIcon iconSet="3Symbols" iconId="2"/>
              <x14:cfIcon iconSet="3Symbols" iconId="0"/>
            </x14:iconSet>
          </x14:cfRule>
          <xm:sqref>AV88</xm:sqref>
        </x14:conditionalFormatting>
        <x14:conditionalFormatting xmlns:xm="http://schemas.microsoft.com/office/excel/2006/main">
          <x14:cfRule type="iconSet" priority="887" id="{D284FB2A-7C0C-4790-A775-CA1BCFBA2D69}">
            <x14:iconSet iconSet="3Symbols" showValue="0" custom="1">
              <x14:cfvo type="percent">
                <xm:f>0</xm:f>
              </x14:cfvo>
              <x14:cfvo type="num">
                <xm:f>0</xm:f>
              </x14:cfvo>
              <x14:cfvo type="num">
                <xm:f>1</xm:f>
              </x14:cfvo>
              <x14:cfIcon iconSet="3Symbols" iconId="2"/>
              <x14:cfIcon iconSet="3Symbols" iconId="2"/>
              <x14:cfIcon iconSet="3Symbols" iconId="0"/>
            </x14:iconSet>
          </x14:cfRule>
          <xm:sqref>AV104</xm:sqref>
        </x14:conditionalFormatting>
        <x14:conditionalFormatting xmlns:xm="http://schemas.microsoft.com/office/excel/2006/main">
          <x14:cfRule type="iconSet" priority="888" id="{C1B8DCDD-54C6-4680-8F77-8A837F3AE0FD}">
            <x14:iconSet iconSet="3Symbols" showValue="0" custom="1">
              <x14:cfvo type="percent">
                <xm:f>0</xm:f>
              </x14:cfvo>
              <x14:cfvo type="num">
                <xm:f>0</xm:f>
              </x14:cfvo>
              <x14:cfvo type="num">
                <xm:f>1</xm:f>
              </x14:cfvo>
              <x14:cfIcon iconSet="3Symbols" iconId="2"/>
              <x14:cfIcon iconSet="3Symbols" iconId="2"/>
              <x14:cfIcon iconSet="3Symbols" iconId="0"/>
            </x14:iconSet>
          </x14:cfRule>
          <xm:sqref>AV122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5D24-3A66-423F-8C40-24BAD8CF3AB4}">
  <sheetPr codeName="Sheet19">
    <tabColor rgb="FF92D050"/>
  </sheetPr>
  <dimension ref="A1:BT239"/>
  <sheetViews>
    <sheetView topLeftCell="AH2" zoomScale="55" zoomScaleNormal="55" workbookViewId="0">
      <selection activeCell="AL211" sqref="AL211"/>
    </sheetView>
  </sheetViews>
  <sheetFormatPr defaultColWidth="8.765625" defaultRowHeight="15.5" outlineLevelRow="1" outlineLevelCol="3"/>
  <cols>
    <col min="1" max="1" width="22.4609375" customWidth="1" outlineLevel="2"/>
    <col min="2" max="2" width="36.07421875" customWidth="1" outlineLevel="2"/>
    <col min="3" max="3" width="14.84375" customWidth="1" outlineLevel="2"/>
    <col min="4" max="5" width="11.53515625" customWidth="1" outlineLevel="2"/>
    <col min="6" max="6" width="2.4609375" hidden="1" customWidth="1" outlineLevel="1"/>
    <col min="7" max="7" width="2.765625" customWidth="1" outlineLevel="1"/>
    <col min="8" max="8" width="2.69140625" customWidth="1" outlineLevel="1"/>
    <col min="9" max="9" width="3.765625" customWidth="1"/>
    <col min="10" max="10" width="2.23046875" hidden="1" customWidth="1" outlineLevel="1"/>
    <col min="11" max="12" width="2.69140625" hidden="1" customWidth="1" outlineLevel="1"/>
    <col min="13" max="13" width="2.23046875" hidden="1" customWidth="1" outlineLevel="1"/>
    <col min="14" max="14" width="39.69140625" hidden="1" customWidth="1" outlineLevel="1"/>
    <col min="15" max="15" width="61.53515625" hidden="1" customWidth="1" outlineLevel="1"/>
    <col min="16" max="16" width="1.3046875" hidden="1" customWidth="1" outlineLevel="1"/>
    <col min="17" max="17" width="1.3046875" customWidth="1" collapsed="1"/>
    <col min="18" max="18" width="5.69140625" customWidth="1"/>
    <col min="19" max="19" width="3.765625" customWidth="1"/>
    <col min="20" max="20" width="1.07421875" customWidth="1"/>
    <col min="21" max="21" width="2.84375" customWidth="1"/>
    <col min="22" max="22" width="4.23046875" customWidth="1"/>
    <col min="23" max="23" width="4" customWidth="1"/>
    <col min="24" max="24" width="16.23046875" customWidth="1"/>
    <col min="25" max="25" width="15.23046875" customWidth="1"/>
    <col min="26" max="26" width="21.4609375" customWidth="1"/>
    <col min="27" max="27" width="16.23046875" customWidth="1"/>
    <col min="28" max="28" width="3.69140625" customWidth="1"/>
    <col min="29" max="29" width="16.23046875" customWidth="1"/>
    <col min="30" max="30" width="17.69140625" customWidth="1"/>
    <col min="31" max="31" width="16.23046875" customWidth="1"/>
    <col min="32" max="32" width="2.4609375" customWidth="1"/>
    <col min="33" max="33" width="21.23046875" customWidth="1"/>
    <col min="34" max="35" width="18.765625" customWidth="1"/>
    <col min="36" max="36" width="3.53515625" customWidth="1"/>
    <col min="37" max="37" width="9.53515625" customWidth="1"/>
    <col min="38" max="38" width="2" customWidth="1"/>
    <col min="39" max="39" width="12.4609375" customWidth="1" outlineLevel="2"/>
    <col min="40" max="41" width="12.84375" customWidth="1" outlineLevel="2"/>
    <col min="42" max="44" width="10.84375" customWidth="1" outlineLevel="2"/>
    <col min="45" max="45" width="12.4609375" customWidth="1" outlineLevel="2"/>
    <col min="46" max="46" width="18" customWidth="1" outlineLevel="2"/>
    <col min="47" max="52" width="13.23046875" customWidth="1" outlineLevel="2"/>
    <col min="53" max="53" width="13.23046875" customWidth="1" outlineLevel="1"/>
    <col min="54" max="54" width="13.23046875" customWidth="1" outlineLevel="2"/>
    <col min="55" max="55" width="8.23046875" bestFit="1" customWidth="1" outlineLevel="2"/>
    <col min="56" max="56" width="12.23046875" bestFit="1" customWidth="1" outlineLevel="2"/>
    <col min="57" max="57" width="8.23046875" customWidth="1" outlineLevel="2"/>
    <col min="58" max="58" width="14.07421875" customWidth="1" outlineLevel="3"/>
    <col min="59" max="59" width="35.84375" customWidth="1" outlineLevel="2"/>
    <col min="60" max="60" width="41.53515625" customWidth="1" outlineLevel="3"/>
    <col min="61" max="61" width="49.69140625" style="537" customWidth="1" outlineLevel="2"/>
    <col min="62" max="62" width="15.3046875" customWidth="1" outlineLevel="2"/>
    <col min="63" max="67" width="8.765625" outlineLevel="1"/>
    <col min="73" max="16384" width="8.765625" outlineLevel="1"/>
  </cols>
  <sheetData>
    <row r="1" spans="1:37" hidden="1" outlineLevel="1">
      <c r="A1" t="s">
        <v>1857</v>
      </c>
      <c r="B1" t="s">
        <v>1856</v>
      </c>
      <c r="G1" s="211"/>
      <c r="I1" s="115"/>
    </row>
    <row r="2" spans="1:37" ht="28.5" customHeight="1" collapsed="1">
      <c r="A2" s="59" t="s">
        <v>96</v>
      </c>
      <c r="B2" s="59"/>
      <c r="C2" s="59"/>
      <c r="D2" s="59"/>
      <c r="E2" s="59"/>
      <c r="G2" s="45"/>
      <c r="I2" s="2045"/>
      <c r="J2" s="15"/>
      <c r="K2" s="15"/>
      <c r="L2" s="15"/>
      <c r="M2" s="15"/>
      <c r="N2" s="15"/>
      <c r="O2" s="152"/>
      <c r="P2" s="38"/>
      <c r="R2" s="68"/>
      <c r="S2" s="69"/>
      <c r="T2" s="69"/>
      <c r="U2" s="69"/>
      <c r="V2" s="69"/>
      <c r="W2" s="78"/>
      <c r="X2" s="78"/>
      <c r="Y2" s="78"/>
      <c r="Z2" s="70"/>
      <c r="AA2" s="70"/>
      <c r="AB2" s="70"/>
      <c r="AC2" s="70"/>
      <c r="AD2" s="70"/>
      <c r="AE2" s="70"/>
      <c r="AF2" s="70"/>
      <c r="AG2" s="71"/>
      <c r="AH2" s="71"/>
      <c r="AI2" s="71"/>
      <c r="AJ2" s="71"/>
      <c r="AK2" s="1100"/>
    </row>
    <row r="3" spans="1:37" ht="25">
      <c r="A3" s="59" t="s">
        <v>438</v>
      </c>
      <c r="B3" s="59"/>
      <c r="C3" s="59"/>
      <c r="D3" s="59"/>
      <c r="E3" s="59"/>
      <c r="G3" s="45"/>
      <c r="I3" s="3086" t="s">
        <v>23</v>
      </c>
      <c r="J3" s="16"/>
      <c r="K3" s="101"/>
      <c r="L3" s="101"/>
      <c r="M3" s="101"/>
      <c r="N3" s="101"/>
      <c r="O3" s="1147"/>
      <c r="P3" s="39"/>
      <c r="R3" s="72"/>
      <c r="S3" s="316"/>
      <c r="T3" s="316"/>
      <c r="U3" s="316"/>
      <c r="V3" s="316"/>
      <c r="W3" s="138"/>
      <c r="X3" s="138"/>
      <c r="Y3" s="138"/>
      <c r="Z3" s="303"/>
      <c r="AA3" s="303"/>
      <c r="AB3" s="303"/>
      <c r="AC3" s="303"/>
      <c r="AD3" s="303"/>
      <c r="AE3" s="1116" t="s">
        <v>1881</v>
      </c>
      <c r="AF3" s="1116"/>
      <c r="AG3" s="1116" t="s">
        <v>27</v>
      </c>
      <c r="AH3" s="369" t="s">
        <v>31</v>
      </c>
      <c r="AI3" s="369" t="s">
        <v>235</v>
      </c>
      <c r="AJ3" s="101"/>
      <c r="AK3" s="39"/>
    </row>
    <row r="4" spans="1:37" ht="50.25" customHeight="1">
      <c r="A4" s="1849" t="b">
        <v>0</v>
      </c>
      <c r="B4" s="1848" t="s">
        <v>66</v>
      </c>
      <c r="C4" s="59"/>
      <c r="D4" s="59"/>
      <c r="E4" s="59"/>
      <c r="G4" s="45"/>
      <c r="I4" s="3086"/>
      <c r="J4" s="3126" t="e" cm="1" vm="2">
        <f t="array" ref="J4">IF(LEFT($A$1,3) = "unp", icon_unlock, icon_lock)</f>
        <v>#VALUE!</v>
      </c>
      <c r="K4" s="3008"/>
      <c r="L4" s="3008"/>
      <c r="M4" s="153"/>
      <c r="N4" s="153" t="e" vm="3">
        <v>#VALUE!</v>
      </c>
      <c r="O4" s="153"/>
      <c r="P4" s="39"/>
      <c r="R4" s="72"/>
      <c r="S4" s="316"/>
      <c r="T4" s="316"/>
      <c r="U4" s="316"/>
      <c r="V4" s="316"/>
      <c r="W4" s="169" t="s">
        <v>439</v>
      </c>
      <c r="X4" s="302"/>
      <c r="Y4" s="302"/>
      <c r="Z4" s="318"/>
      <c r="AA4" s="318"/>
      <c r="AB4" s="318"/>
      <c r="AC4" s="318"/>
      <c r="AD4" s="318"/>
      <c r="AE4" s="1457" t="e" cm="1">
        <f t="array" aca="1" ref="AE4" ca="1">_xlfn.TEXTJOIN(", ",TRUE,_xlfn._xlws.FILTER(_xldudf_CX_GETTEXTARRAY(CX_ENTITY,"funds:display_name"),_xldudf_CX_GETTEXTARRAY(CX_ENTITY,"funds:display_name")&lt;&gt;"* CVC Capital"))</f>
        <v>#NAME?</v>
      </c>
      <c r="AF4" s="1459"/>
      <c r="AG4" s="1457">
        <f>val_asOfDate</f>
        <v>46022</v>
      </c>
      <c r="AH4" s="1458" t="e">
        <f ca="1">val_reportingCurrency</f>
        <v>#NAME?</v>
      </c>
      <c r="AI4" s="370" t="str">
        <f>val_displayUnit</f>
        <v>Millions</v>
      </c>
      <c r="AJ4" s="101"/>
      <c r="AK4" s="39"/>
    </row>
    <row r="5" spans="1:37" ht="35">
      <c r="A5" s="59"/>
      <c r="B5" s="59"/>
      <c r="C5" s="59"/>
      <c r="D5" s="59"/>
      <c r="E5" s="59"/>
      <c r="G5" s="45"/>
      <c r="I5" s="3086"/>
      <c r="J5" s="16"/>
      <c r="K5" s="153"/>
      <c r="L5" s="101"/>
      <c r="M5" s="153"/>
      <c r="N5" s="3005" t="s">
        <v>25</v>
      </c>
      <c r="O5" s="3005"/>
      <c r="P5" s="39"/>
      <c r="R5" s="73"/>
      <c r="S5" s="74"/>
      <c r="T5" s="74"/>
      <c r="U5" s="74"/>
      <c r="V5" s="74"/>
      <c r="W5" s="79"/>
      <c r="X5" s="79"/>
      <c r="Y5" s="79"/>
      <c r="Z5" s="75"/>
      <c r="AA5" s="75"/>
      <c r="AB5" s="75"/>
      <c r="AC5" s="75"/>
      <c r="AD5" s="75"/>
      <c r="AE5" s="75"/>
      <c r="AF5" s="75"/>
      <c r="AG5" s="76"/>
      <c r="AH5" s="76"/>
      <c r="AI5" s="76"/>
      <c r="AJ5" s="76"/>
      <c r="AK5" s="1101"/>
    </row>
    <row r="6" spans="1:37" ht="6" customHeight="1">
      <c r="A6" s="59"/>
      <c r="B6" s="59"/>
      <c r="C6" s="59"/>
      <c r="D6" s="59"/>
      <c r="E6" s="59"/>
      <c r="G6" s="45"/>
      <c r="I6" s="3086"/>
      <c r="J6" s="16"/>
      <c r="K6" s="153"/>
      <c r="L6" s="153"/>
      <c r="M6" s="153"/>
      <c r="N6" s="3005"/>
      <c r="O6" s="3005"/>
      <c r="P6" s="39"/>
      <c r="R6" s="265"/>
      <c r="S6" s="319"/>
      <c r="T6" s="319"/>
      <c r="U6" s="320"/>
      <c r="V6" s="320"/>
      <c r="W6" s="141"/>
      <c r="X6" s="141"/>
      <c r="Y6" s="141"/>
      <c r="Z6" s="304"/>
      <c r="AA6" s="304"/>
      <c r="AB6" s="304"/>
      <c r="AC6" s="304"/>
      <c r="AD6" s="304"/>
      <c r="AE6" s="304"/>
      <c r="AF6" s="304"/>
      <c r="AG6" s="321"/>
      <c r="AH6" s="321"/>
      <c r="AI6" s="321"/>
      <c r="AJ6" s="321"/>
      <c r="AK6" s="1087"/>
    </row>
    <row r="7" spans="1:37" ht="2.25" customHeight="1">
      <c r="A7" s="59"/>
      <c r="B7" s="77"/>
      <c r="C7" s="77"/>
      <c r="D7" s="59"/>
      <c r="E7" s="59"/>
      <c r="G7" s="45"/>
      <c r="I7" s="3086"/>
      <c r="J7" s="16"/>
      <c r="K7" s="101"/>
      <c r="L7" s="101"/>
      <c r="M7" s="126"/>
      <c r="N7" s="101"/>
      <c r="O7" s="101"/>
      <c r="P7" s="39"/>
      <c r="R7" s="265"/>
      <c r="S7" s="319"/>
      <c r="T7" s="319"/>
      <c r="U7" s="319"/>
      <c r="V7" s="319"/>
      <c r="W7" s="141"/>
      <c r="X7" s="141"/>
      <c r="Y7" s="141"/>
      <c r="Z7" s="304"/>
      <c r="AA7" s="304"/>
      <c r="AB7" s="304"/>
      <c r="AC7" s="304"/>
      <c r="AD7" s="304"/>
      <c r="AE7" s="304"/>
      <c r="AF7" s="304"/>
      <c r="AG7" s="321"/>
      <c r="AH7" s="321"/>
      <c r="AI7" s="321"/>
      <c r="AJ7" s="321"/>
      <c r="AK7" s="1088"/>
    </row>
    <row r="8" spans="1:37" ht="21" customHeight="1">
      <c r="A8" s="1122" t="s">
        <v>430</v>
      </c>
      <c r="B8" s="1122">
        <f>_xlfn.XLOOKUP(AI4,tbl_displayUnit[UnitName],tbl_displayUnit[Number])</f>
        <v>1000000</v>
      </c>
      <c r="C8" s="1123"/>
      <c r="D8" s="1122"/>
      <c r="E8" s="1122"/>
      <c r="G8" s="45"/>
      <c r="I8" s="3086"/>
      <c r="J8" s="16"/>
      <c r="K8" s="101"/>
      <c r="L8" s="101"/>
      <c r="M8" s="126"/>
      <c r="N8" s="101"/>
      <c r="O8" s="101"/>
      <c r="P8" s="39"/>
      <c r="R8" s="265"/>
      <c r="S8" s="319"/>
      <c r="T8" s="319"/>
      <c r="U8" s="319"/>
      <c r="V8" s="319"/>
      <c r="W8" s="141"/>
      <c r="X8" s="141"/>
      <c r="Y8" s="141"/>
      <c r="Z8" s="304"/>
      <c r="AA8" s="304"/>
      <c r="AB8" s="304"/>
      <c r="AC8" s="304"/>
      <c r="AD8" s="304"/>
      <c r="AE8" s="304"/>
      <c r="AF8" s="304"/>
      <c r="AG8" s="321"/>
      <c r="AH8" s="321"/>
      <c r="AI8" s="321"/>
      <c r="AJ8" s="321"/>
      <c r="AK8" s="1087"/>
    </row>
    <row r="9" spans="1:37" ht="31.5" customHeight="1">
      <c r="A9" s="59"/>
      <c r="B9" s="59"/>
      <c r="C9" s="77"/>
      <c r="D9" s="77"/>
      <c r="E9" s="59"/>
      <c r="G9" s="45"/>
      <c r="I9" s="3086"/>
      <c r="J9" s="16"/>
      <c r="K9" s="151"/>
      <c r="L9" s="151"/>
      <c r="M9" s="101"/>
      <c r="N9" s="289"/>
      <c r="O9" s="289"/>
      <c r="P9" s="39"/>
      <c r="R9" s="265"/>
      <c r="S9" s="322"/>
      <c r="T9" s="322"/>
      <c r="U9" s="323"/>
      <c r="V9" s="323"/>
      <c r="W9" s="23" t="s">
        <v>440</v>
      </c>
      <c r="X9" s="23"/>
      <c r="Y9" s="23"/>
      <c r="Z9" s="23"/>
      <c r="AA9" s="23"/>
      <c r="AB9" s="23"/>
      <c r="AC9" s="23"/>
      <c r="AD9" s="23"/>
      <c r="AE9" s="23"/>
      <c r="AF9" s="23"/>
      <c r="AG9" s="23"/>
      <c r="AH9" s="23"/>
      <c r="AI9" s="23"/>
      <c r="AJ9" s="23"/>
      <c r="AK9" s="1089"/>
    </row>
    <row r="10" spans="1:37" ht="15" customHeight="1">
      <c r="A10" s="1825"/>
      <c r="B10" s="1826" cm="1">
        <f t="array" ref="B10:E10">INDEX(_PL!BK11:BN11, _xlfn.SEQUENCE(1, COLUMNS(_PL!BK11:BN11), COLUMNS(_PL!BK11:BN11), -1))</f>
        <v>46022</v>
      </c>
      <c r="C10" s="1826">
        <v>45991</v>
      </c>
      <c r="D10" s="1826">
        <v>45961</v>
      </c>
      <c r="E10" s="1826">
        <v>45930</v>
      </c>
      <c r="G10" s="45"/>
      <c r="I10" s="2043"/>
      <c r="J10" s="16"/>
      <c r="K10" s="101"/>
      <c r="L10" s="101"/>
      <c r="M10" s="140"/>
      <c r="N10" s="140"/>
      <c r="O10" s="140"/>
      <c r="P10" s="39"/>
      <c r="R10" s="265"/>
      <c r="S10" s="342"/>
      <c r="T10" s="342"/>
      <c r="U10" s="323"/>
      <c r="V10" s="323"/>
      <c r="W10" s="343" t="e">
        <f ca="1">val_reportingCurrency &amp; " in " &amp; $AI$4</f>
        <v>#NAME?</v>
      </c>
      <c r="X10" s="343"/>
      <c r="Y10" s="343"/>
      <c r="Z10" s="344"/>
      <c r="AA10" s="344"/>
      <c r="AB10" s="344"/>
      <c r="AC10" s="344"/>
      <c r="AD10" s="344"/>
      <c r="AE10" s="344"/>
      <c r="AF10" s="344"/>
      <c r="AG10" s="330"/>
      <c r="AH10" s="330"/>
      <c r="AI10" s="330"/>
      <c r="AJ10" s="330"/>
      <c r="AK10" s="1090"/>
    </row>
    <row r="11" spans="1:37" ht="15.75" customHeight="1">
      <c r="A11" s="77"/>
      <c r="B11" s="1822"/>
      <c r="C11" s="1822"/>
      <c r="D11" s="1822"/>
      <c r="E11" s="1822"/>
      <c r="G11" s="45"/>
      <c r="I11" s="2043"/>
      <c r="J11" s="16"/>
      <c r="K11" s="52"/>
      <c r="L11" s="101"/>
      <c r="M11" s="140"/>
      <c r="N11" s="140"/>
      <c r="O11" s="140"/>
      <c r="P11" s="39"/>
      <c r="R11" s="265"/>
      <c r="S11" s="342"/>
      <c r="T11" s="342"/>
      <c r="U11" s="323"/>
      <c r="V11" s="323"/>
      <c r="W11" s="345"/>
      <c r="X11" s="345"/>
      <c r="Y11" s="345"/>
      <c r="Z11" s="345"/>
      <c r="AA11" s="345"/>
      <c r="AB11" s="345"/>
      <c r="AC11" s="345"/>
      <c r="AD11" s="345"/>
      <c r="AE11" s="345"/>
      <c r="AF11" s="345"/>
      <c r="AG11" s="339"/>
      <c r="AH11" s="339"/>
      <c r="AI11" s="346"/>
      <c r="AJ11" s="339"/>
      <c r="AK11" s="1091"/>
    </row>
    <row r="12" spans="1:37" ht="20.25" customHeight="1">
      <c r="A12" s="77"/>
      <c r="B12" s="1823"/>
      <c r="C12" s="1823"/>
      <c r="D12" s="1823"/>
      <c r="E12" s="1823"/>
      <c r="G12" s="45"/>
      <c r="I12" s="2043"/>
      <c r="J12" s="16"/>
      <c r="K12" s="52"/>
      <c r="L12" s="101"/>
      <c r="M12" s="140"/>
      <c r="N12" s="140"/>
      <c r="O12" s="140"/>
      <c r="P12" s="39"/>
      <c r="R12" s="56"/>
      <c r="S12" s="323"/>
      <c r="T12" s="323"/>
      <c r="U12" s="323"/>
      <c r="V12" s="323"/>
      <c r="W12" s="3127" t="s">
        <v>441</v>
      </c>
      <c r="X12" s="3127"/>
      <c r="Y12" s="3127"/>
      <c r="Z12" s="3127"/>
      <c r="AA12" s="3127"/>
      <c r="AB12" s="3127" t="s">
        <v>442</v>
      </c>
      <c r="AC12" s="3127"/>
      <c r="AD12" s="1105" t="s">
        <v>443</v>
      </c>
      <c r="AE12" s="1105" t="s">
        <v>444</v>
      </c>
      <c r="AF12" s="1105"/>
      <c r="AG12" s="1105" t="s">
        <v>445</v>
      </c>
      <c r="AH12" s="1105" t="s">
        <v>446</v>
      </c>
      <c r="AI12" s="1105" t="s">
        <v>1949</v>
      </c>
      <c r="AJ12" s="339"/>
      <c r="AK12" s="1091"/>
    </row>
    <row r="13" spans="1:37" ht="16.5" customHeight="1">
      <c r="A13" s="1113" t="s">
        <v>447</v>
      </c>
      <c r="B13" s="577" cm="1">
        <f t="array" ref="B13:B22">_xlfn.XLOOKUP(A13:A22,BS!B20:B50,_xlfn.XLOOKUP(val_asOfDate,_xlfn.ANCHORARRAY(BS!AD11),BS!$AD$20:$BN$50),"")</f>
        <v>1</v>
      </c>
      <c r="C13" s="1822" cm="1">
        <f t="array" ref="C13:C22">_xlfn.XLOOKUP(_xlfn._TRO_ALL($A$13:$A$32),BS!$B$20:$B$50,BS!BM$20:BM$50)</f>
        <v>1</v>
      </c>
      <c r="D13" s="309"/>
      <c r="E13" s="1822"/>
      <c r="G13" s="45"/>
      <c r="I13" s="2043"/>
      <c r="J13" s="16"/>
      <c r="K13" s="52"/>
      <c r="L13" s="101"/>
      <c r="M13" s="126"/>
      <c r="N13" s="101"/>
      <c r="O13" s="101"/>
      <c r="P13" s="39"/>
      <c r="R13" s="56"/>
      <c r="S13" s="323"/>
      <c r="T13" s="323"/>
      <c r="U13" s="323"/>
      <c r="V13" s="323"/>
      <c r="W13" s="1029">
        <v>1</v>
      </c>
      <c r="X13" s="969" t="s">
        <v>448</v>
      </c>
      <c r="Y13" s="969"/>
      <c r="Z13" s="314"/>
      <c r="AA13" s="348"/>
      <c r="AB13" s="2167" t="b">
        <v>1</v>
      </c>
      <c r="AC13" s="1413" t="s">
        <v>449</v>
      </c>
      <c r="AD13" s="1405" t="str" cm="1">
        <f t="array" aca="1" ref="AD13" ca="1">CVC.LOOKUP2(A13, val_asOfDate, fx_scenarioConverter("Actual"), "Month")</f>
        <v>Attribute / Scenario Not Found</v>
      </c>
      <c r="AE13" s="1596"/>
      <c r="AF13" s="1105"/>
      <c r="AG13" s="1406" t="str">
        <f ca="1">IF(SUM(AE13,AD13)&lt;&gt;0,SUM(AE13,AD13),"")</f>
        <v/>
      </c>
      <c r="AH13" s="1404" t="str">
        <f t="shared" ref="AH13:AH18" ca="1" si="0">IF(OR( ISNUMBER(AG13)=FALSE, ISNUMBER($AG$34)=FALSE),"n/a", AG13/$AG$34)</f>
        <v>n/a</v>
      </c>
      <c r="AI13" s="1186"/>
      <c r="AJ13" s="339"/>
      <c r="AK13" s="1091"/>
    </row>
    <row r="14" spans="1:37" ht="16.5" customHeight="1">
      <c r="A14" s="59" t="s">
        <v>437</v>
      </c>
      <c r="B14" s="577">
        <v>1</v>
      </c>
      <c r="C14" s="1824">
        <v>1</v>
      </c>
      <c r="D14" s="309"/>
      <c r="E14" s="309"/>
      <c r="G14" s="45"/>
      <c r="I14" s="2043"/>
      <c r="J14" s="16"/>
      <c r="K14" s="52"/>
      <c r="L14" s="101"/>
      <c r="M14" s="126"/>
      <c r="N14" s="101"/>
      <c r="O14" s="101"/>
      <c r="P14" s="39"/>
      <c r="R14" s="56"/>
      <c r="S14" s="323"/>
      <c r="T14" s="323"/>
      <c r="U14" s="323"/>
      <c r="V14" s="323"/>
      <c r="W14" s="1029">
        <v>1</v>
      </c>
      <c r="X14" s="970" t="s">
        <v>437</v>
      </c>
      <c r="Y14" s="969"/>
      <c r="Z14" s="314"/>
      <c r="AA14" s="348"/>
      <c r="AB14" s="2167" t="b">
        <v>1</v>
      </c>
      <c r="AC14" s="1413" t="s">
        <v>449</v>
      </c>
      <c r="AD14" s="1405" t="str" cm="1">
        <f t="array" aca="1" ref="AD14" ca="1">CVC.LOOKUP2(A14, val_asOfDate, fx_scenarioConverter("Actual"), "Month")</f>
        <v>Attribute / Scenario Not Found</v>
      </c>
      <c r="AE14" s="1596"/>
      <c r="AF14" s="1105"/>
      <c r="AG14" s="1406" t="str">
        <f t="shared" ref="AG14:AG17" ca="1" si="1">IF(SUM(AE14,AD14)&lt;&gt;0,SUM(AE14,AD14),"")</f>
        <v/>
      </c>
      <c r="AH14" s="1404" t="str">
        <f t="shared" ca="1" si="0"/>
        <v>n/a</v>
      </c>
      <c r="AI14" s="1186"/>
      <c r="AJ14" s="339"/>
      <c r="AK14" s="1091"/>
    </row>
    <row r="15" spans="1:37" ht="16.5" customHeight="1">
      <c r="A15" s="59" t="s">
        <v>450</v>
      </c>
      <c r="B15" s="577">
        <v>1</v>
      </c>
      <c r="C15" s="1824">
        <v>1</v>
      </c>
      <c r="D15" s="309"/>
      <c r="E15" s="309"/>
      <c r="G15" s="45"/>
      <c r="I15" s="2043"/>
      <c r="J15" s="16"/>
      <c r="K15" s="52"/>
      <c r="L15" s="101"/>
      <c r="M15" s="126"/>
      <c r="N15" s="101"/>
      <c r="O15" s="101"/>
      <c r="P15" s="39"/>
      <c r="R15" s="56"/>
      <c r="S15" s="323"/>
      <c r="T15" s="323"/>
      <c r="U15" s="323"/>
      <c r="V15" s="323"/>
      <c r="W15" s="1029">
        <v>1</v>
      </c>
      <c r="X15" s="969" t="s">
        <v>451</v>
      </c>
      <c r="Y15" s="969"/>
      <c r="Z15" s="314"/>
      <c r="AA15" s="348"/>
      <c r="AB15" s="2167" t="b">
        <v>0</v>
      </c>
      <c r="AC15" s="1413" t="s">
        <v>449</v>
      </c>
      <c r="AD15" s="1405" t="str" cm="1">
        <f t="array" aca="1" ref="AD15" ca="1">CVC.LOOKUP2(A15, val_asOfDate, fx_scenarioConverter("Actual"), "Month")</f>
        <v>Attribute / Scenario Not Found</v>
      </c>
      <c r="AE15" s="1596"/>
      <c r="AF15" s="1105"/>
      <c r="AG15" s="1406" t="str">
        <f t="shared" ca="1" si="1"/>
        <v/>
      </c>
      <c r="AH15" s="1404" t="str">
        <f t="shared" ca="1" si="0"/>
        <v>n/a</v>
      </c>
      <c r="AI15" s="1186"/>
      <c r="AJ15" s="339"/>
      <c r="AK15" s="1091"/>
    </row>
    <row r="16" spans="1:37" ht="16.5" customHeight="1">
      <c r="A16" s="59" t="s">
        <v>452</v>
      </c>
      <c r="B16" s="577">
        <v>1</v>
      </c>
      <c r="C16" s="1824">
        <v>1</v>
      </c>
      <c r="D16" s="309"/>
      <c r="E16" s="309"/>
      <c r="G16" s="45"/>
      <c r="I16" s="2043"/>
      <c r="J16" s="16"/>
      <c r="K16" s="52"/>
      <c r="L16" s="101"/>
      <c r="M16" s="126"/>
      <c r="N16" s="101"/>
      <c r="O16" s="101"/>
      <c r="P16" s="39"/>
      <c r="R16" s="56"/>
      <c r="S16" s="323"/>
      <c r="T16" s="323"/>
      <c r="U16" s="323"/>
      <c r="V16" s="323"/>
      <c r="W16" s="1029">
        <v>1</v>
      </c>
      <c r="X16" s="969" t="s">
        <v>453</v>
      </c>
      <c r="Y16" s="969"/>
      <c r="Z16" s="314"/>
      <c r="AA16" s="348"/>
      <c r="AB16" s="2167" t="b">
        <v>1</v>
      </c>
      <c r="AC16" s="1413" t="s">
        <v>449</v>
      </c>
      <c r="AD16" s="1405" t="str" cm="1">
        <f t="array" aca="1" ref="AD16" ca="1">CVC.LOOKUP2(A16, val_asOfDate, fx_scenarioConverter("Actual"), "Month")</f>
        <v>Attribute / Scenario Not Found</v>
      </c>
      <c r="AE16" s="1596"/>
      <c r="AF16" s="1105"/>
      <c r="AG16" s="1406" t="str">
        <f t="shared" ca="1" si="1"/>
        <v/>
      </c>
      <c r="AH16" s="1404" t="str">
        <f t="shared" ca="1" si="0"/>
        <v>n/a</v>
      </c>
      <c r="AI16" s="1186"/>
      <c r="AJ16" s="339"/>
      <c r="AK16" s="1091"/>
    </row>
    <row r="17" spans="1:37" ht="16.5" customHeight="1">
      <c r="A17" s="59" t="s">
        <v>435</v>
      </c>
      <c r="B17" s="577">
        <v>1</v>
      </c>
      <c r="C17" s="1824">
        <v>1</v>
      </c>
      <c r="D17" s="309"/>
      <c r="E17" s="309"/>
      <c r="G17" s="45"/>
      <c r="I17" s="2043"/>
      <c r="J17" s="16"/>
      <c r="K17" s="52"/>
      <c r="L17" s="101"/>
      <c r="M17" s="126"/>
      <c r="N17" s="101"/>
      <c r="O17" s="101"/>
      <c r="P17" s="39"/>
      <c r="R17" s="56"/>
      <c r="S17" s="323"/>
      <c r="T17" s="323"/>
      <c r="U17" s="323"/>
      <c r="V17" s="323"/>
      <c r="W17" s="1029">
        <v>1</v>
      </c>
      <c r="X17" s="970" t="s">
        <v>435</v>
      </c>
      <c r="Y17" s="970"/>
      <c r="Z17" s="314"/>
      <c r="AA17" s="348"/>
      <c r="AB17" s="2167" t="b">
        <v>0</v>
      </c>
      <c r="AC17" s="1413" t="s">
        <v>449</v>
      </c>
      <c r="AD17" s="1405" t="str" cm="1">
        <f t="array" aca="1" ref="AD17" ca="1">CVC.LOOKUP2(A17, val_asOfDate, fx_scenarioConverter("Actual"), "Month")</f>
        <v>Attribute / Scenario Not Found</v>
      </c>
      <c r="AE17" s="1596"/>
      <c r="AF17" s="1105"/>
      <c r="AG17" s="1406" t="str">
        <f t="shared" ca="1" si="1"/>
        <v/>
      </c>
      <c r="AH17" s="1404" t="str">
        <f t="shared" ca="1" si="0"/>
        <v>n/a</v>
      </c>
      <c r="AI17" s="1186"/>
      <c r="AJ17" s="339"/>
      <c r="AK17" s="1091"/>
    </row>
    <row r="18" spans="1:37" ht="16.5" customHeight="1">
      <c r="A18" s="59" t="s">
        <v>454</v>
      </c>
      <c r="B18" s="574">
        <v>1</v>
      </c>
      <c r="C18" s="1824">
        <v>1</v>
      </c>
      <c r="D18" s="309"/>
      <c r="E18" s="309"/>
      <c r="G18" s="45"/>
      <c r="I18" s="2043"/>
      <c r="J18" s="16"/>
      <c r="K18" s="52"/>
      <c r="L18" s="101"/>
      <c r="M18" s="126"/>
      <c r="N18" s="101"/>
      <c r="O18" s="101"/>
      <c r="P18" s="39"/>
      <c r="R18" s="56"/>
      <c r="S18" s="323"/>
      <c r="T18" s="323"/>
      <c r="U18" s="323"/>
      <c r="V18" s="323"/>
      <c r="W18" s="1029">
        <v>1</v>
      </c>
      <c r="X18" s="970" t="s">
        <v>454</v>
      </c>
      <c r="Y18" s="970"/>
      <c r="Z18" s="314"/>
      <c r="AA18" s="348"/>
      <c r="AB18" s="2167" t="b">
        <v>0</v>
      </c>
      <c r="AC18" s="1413" t="s">
        <v>449</v>
      </c>
      <c r="AD18" s="1405" t="str" cm="1">
        <f t="array" aca="1" ref="AD18" ca="1">CVC.LOOKUP2(A18, val_asOfDate, fx_scenarioConverter("Actual"), "Month")</f>
        <v>Attribute / Scenario Not Found</v>
      </c>
      <c r="AE18" s="1596"/>
      <c r="AF18" s="1105"/>
      <c r="AG18" s="1406" t="str">
        <f ca="1">IF(SUM(AE18,AD18)&lt;&gt;0,SUM(AE18,AD18),"")</f>
        <v/>
      </c>
      <c r="AH18" s="1404" t="str">
        <f t="shared" ca="1" si="0"/>
        <v>n/a</v>
      </c>
      <c r="AI18" s="1186"/>
      <c r="AJ18" s="339"/>
      <c r="AK18" s="1091"/>
    </row>
    <row r="19" spans="1:37" ht="4.5" customHeight="1">
      <c r="A19" s="77"/>
      <c r="B19" s="574" t="str">
        <v/>
      </c>
      <c r="C19" s="1824" t="e">
        <v>#N/A</v>
      </c>
      <c r="D19" s="309"/>
      <c r="E19" s="309"/>
      <c r="G19" s="45"/>
      <c r="I19" s="2043"/>
      <c r="J19" s="16"/>
      <c r="K19" s="52"/>
      <c r="L19" s="101"/>
      <c r="M19" s="126"/>
      <c r="N19" s="101"/>
      <c r="O19" s="101"/>
      <c r="P19" s="39"/>
      <c r="R19" s="56"/>
      <c r="S19" s="323"/>
      <c r="T19" s="323"/>
      <c r="U19" s="323"/>
      <c r="V19" s="323"/>
      <c r="W19" s="1029"/>
      <c r="X19" s="970"/>
      <c r="Y19" s="970"/>
      <c r="Z19" s="314"/>
      <c r="AA19" s="348"/>
      <c r="AB19" s="348"/>
      <c r="AC19" s="1028"/>
      <c r="AD19" s="1119"/>
      <c r="AE19" s="1119"/>
      <c r="AF19" s="1105"/>
      <c r="AG19" s="1028"/>
      <c r="AH19" s="1102"/>
      <c r="AI19" s="1103"/>
      <c r="AJ19" s="339"/>
      <c r="AK19" s="1091"/>
    </row>
    <row r="20" spans="1:37">
      <c r="A20" s="59"/>
      <c r="B20" s="574" t="str">
        <v/>
      </c>
      <c r="C20" s="1824" t="e">
        <v>#N/A</v>
      </c>
      <c r="D20" s="309"/>
      <c r="E20" s="309"/>
      <c r="G20" s="45"/>
      <c r="I20" s="2043"/>
      <c r="J20" s="16"/>
      <c r="K20" s="52"/>
      <c r="L20" s="101"/>
      <c r="M20" s="126"/>
      <c r="N20" s="101"/>
      <c r="O20" s="101"/>
      <c r="P20" s="39"/>
      <c r="R20" s="56"/>
      <c r="S20" s="323"/>
      <c r="T20" s="323"/>
      <c r="U20" s="323"/>
      <c r="V20" s="323"/>
      <c r="W20" s="1029">
        <v>0</v>
      </c>
      <c r="X20" s="349" t="s">
        <v>1944</v>
      </c>
      <c r="Y20" s="349"/>
      <c r="Z20" s="350"/>
      <c r="AA20" s="351"/>
      <c r="AB20" s="351"/>
      <c r="AC20" s="351"/>
      <c r="AD20" s="1407">
        <f ca="1">SUMIFS(AD13:AD18,$AB13:$AB18,TRUE)</f>
        <v>0</v>
      </c>
      <c r="AE20" s="1407">
        <f t="shared" ref="AE20" si="2">SUMIFS(AE13:AE18,$AB13:$AB18,TRUE)</f>
        <v>0</v>
      </c>
      <c r="AF20" s="1407"/>
      <c r="AG20" s="1407">
        <f ca="1">SUMIFS(AG13:AG18,$AB13:$AB18,TRUE)</f>
        <v>0</v>
      </c>
      <c r="AH20" s="1410" t="str">
        <f ca="1">IF(N(AG34)=0,"n/a",-AG20/N($AG$34))</f>
        <v>n/a</v>
      </c>
      <c r="AI20" s="1186"/>
      <c r="AJ20" s="339"/>
      <c r="AK20" s="1091"/>
    </row>
    <row r="21" spans="1:37" ht="5.25" customHeight="1">
      <c r="A21" s="59"/>
      <c r="B21" s="574" t="str">
        <v/>
      </c>
      <c r="C21" s="1824" t="e">
        <v>#N/A</v>
      </c>
      <c r="D21" s="309"/>
      <c r="E21" s="309"/>
      <c r="G21" s="45"/>
      <c r="I21" s="2043"/>
      <c r="J21" s="16"/>
      <c r="K21" s="52"/>
      <c r="L21" s="101"/>
      <c r="M21" s="126"/>
      <c r="N21" s="101"/>
      <c r="O21" s="101"/>
      <c r="P21" s="39"/>
      <c r="R21" s="56"/>
      <c r="S21" s="323"/>
      <c r="T21" s="323"/>
      <c r="U21" s="323"/>
      <c r="V21" s="323"/>
      <c r="W21" s="1029"/>
      <c r="X21" s="323"/>
      <c r="Y21" s="323"/>
      <c r="Z21" s="323"/>
      <c r="AA21" s="323"/>
      <c r="AB21" s="323"/>
      <c r="AC21" s="323"/>
      <c r="AD21" s="1408"/>
      <c r="AE21" s="1408"/>
      <c r="AF21" s="1408"/>
      <c r="AG21" s="1408"/>
      <c r="AH21" s="323"/>
      <c r="AI21" s="323"/>
      <c r="AJ21" s="323"/>
      <c r="AK21" s="1091"/>
    </row>
    <row r="22" spans="1:37">
      <c r="A22" s="59" t="s">
        <v>455</v>
      </c>
      <c r="B22" s="574">
        <v>1</v>
      </c>
      <c r="C22" s="1824">
        <v>1</v>
      </c>
      <c r="D22" s="309"/>
      <c r="E22" s="309"/>
      <c r="G22" s="45"/>
      <c r="I22" s="2043"/>
      <c r="J22" s="16"/>
      <c r="K22" s="52"/>
      <c r="L22" s="101"/>
      <c r="M22" s="126"/>
      <c r="N22" s="101"/>
      <c r="O22" s="101"/>
      <c r="P22" s="39"/>
      <c r="R22" s="56"/>
      <c r="S22" s="323"/>
      <c r="T22" s="323"/>
      <c r="U22" s="323"/>
      <c r="V22" s="323"/>
      <c r="W22" s="1029">
        <v>-1</v>
      </c>
      <c r="X22" s="358" t="s">
        <v>1945</v>
      </c>
      <c r="Y22" s="358"/>
      <c r="Z22" s="347"/>
      <c r="AA22" s="347"/>
      <c r="AB22" s="2167" t="b">
        <v>1</v>
      </c>
      <c r="AC22" s="1413" t="s">
        <v>457</v>
      </c>
      <c r="AD22" s="1405" t="str" cm="1">
        <f t="array" aca="1" ref="AD22" ca="1">CVC.LOOKUP2(A22, val_asOfDate, fx_scenarioConverter("Actual"), "Month")</f>
        <v>Attribute / Scenario Not Found</v>
      </c>
      <c r="AE22" s="1597"/>
      <c r="AF22" s="1408"/>
      <c r="AG22" s="1406" t="str">
        <f t="shared" ref="AG22" ca="1" si="3">IF(SUM(AE22,AD22)&lt;&gt;0,SUM(AE22,AD22),"")</f>
        <v/>
      </c>
      <c r="AH22" s="347"/>
      <c r="AI22" s="347"/>
      <c r="AJ22" s="339"/>
      <c r="AK22" s="1091"/>
    </row>
    <row r="23" spans="1:37" ht="5.25" customHeight="1">
      <c r="A23" s="59"/>
      <c r="B23" s="1106"/>
      <c r="C23" s="1824"/>
      <c r="D23" s="309"/>
      <c r="E23" s="309"/>
      <c r="G23" s="45"/>
      <c r="I23" s="2043"/>
      <c r="J23" s="16"/>
      <c r="K23" s="52"/>
      <c r="L23" s="101"/>
      <c r="M23" s="101"/>
      <c r="N23" s="101"/>
      <c r="O23" s="101"/>
      <c r="P23" s="39"/>
      <c r="R23" s="56"/>
      <c r="S23" s="323"/>
      <c r="T23" s="323"/>
      <c r="U23" s="323"/>
      <c r="V23" s="323"/>
      <c r="W23" s="1029"/>
      <c r="X23" s="323"/>
      <c r="Y23" s="323"/>
      <c r="Z23" s="323"/>
      <c r="AA23" s="323"/>
      <c r="AB23" s="323"/>
      <c r="AC23" s="323"/>
      <c r="AD23" s="1117"/>
      <c r="AE23" s="1117"/>
      <c r="AF23" s="1117"/>
      <c r="AG23" s="323"/>
      <c r="AH23" s="323"/>
      <c r="AI23" s="323"/>
      <c r="AJ23" s="323"/>
      <c r="AK23" s="1091"/>
    </row>
    <row r="24" spans="1:37">
      <c r="A24" s="77"/>
      <c r="B24" s="1106"/>
      <c r="C24" s="1824"/>
      <c r="D24" s="309"/>
      <c r="E24" s="309"/>
      <c r="G24" s="45"/>
      <c r="I24" s="2043"/>
      <c r="J24" s="16"/>
      <c r="K24" s="52"/>
      <c r="L24" s="101"/>
      <c r="M24" s="101"/>
      <c r="N24" s="101"/>
      <c r="O24" s="101"/>
      <c r="P24" s="39"/>
      <c r="R24" s="56"/>
      <c r="S24" s="323"/>
      <c r="T24" s="323"/>
      <c r="U24" s="323"/>
      <c r="V24" s="323"/>
      <c r="W24" s="1029">
        <v>0</v>
      </c>
      <c r="X24" s="349" t="s">
        <v>1942</v>
      </c>
      <c r="Y24" s="349"/>
      <c r="Z24" s="1012"/>
      <c r="AA24" s="351"/>
      <c r="AB24" s="351"/>
      <c r="AC24" s="351"/>
      <c r="AD24" s="1407">
        <f ca="1">SUMIFS(AD13:AD22,$AB13:$AB22,TRUE)</f>
        <v>0</v>
      </c>
      <c r="AE24" s="1407">
        <f t="shared" ref="AE24:AG24" si="4">SUMIFS(AE13:AE22,$AB13:$AB22,TRUE)</f>
        <v>0</v>
      </c>
      <c r="AF24" s="1407"/>
      <c r="AG24" s="1407">
        <f t="shared" ca="1" si="4"/>
        <v>0</v>
      </c>
      <c r="AH24" s="1850"/>
      <c r="AI24" s="1411" t="str">
        <f ca="1">IF(N(AG34)=0,"n/a",  -AG24/AG34)</f>
        <v>n/a</v>
      </c>
      <c r="AJ24" s="339"/>
      <c r="AK24" s="1091"/>
    </row>
    <row r="25" spans="1:37" ht="4.9000000000000004" customHeight="1">
      <c r="A25" s="59"/>
      <c r="B25" s="1106"/>
      <c r="C25" s="1824"/>
      <c r="D25" s="309"/>
      <c r="E25" s="309"/>
      <c r="G25" s="45"/>
      <c r="I25" s="2043"/>
      <c r="J25" s="16"/>
      <c r="K25" s="52"/>
      <c r="L25" s="101"/>
      <c r="M25" s="101"/>
      <c r="N25" s="101"/>
      <c r="O25" s="101"/>
      <c r="P25" s="39"/>
      <c r="R25" s="56"/>
      <c r="S25" s="323"/>
      <c r="T25" s="323"/>
      <c r="U25" s="323"/>
      <c r="V25" s="323"/>
      <c r="W25" s="323"/>
      <c r="X25" s="323"/>
      <c r="Y25" s="323"/>
      <c r="Z25" s="323"/>
      <c r="AA25" s="323"/>
      <c r="AB25" s="323"/>
      <c r="AC25" s="323"/>
      <c r="AD25" s="1117"/>
      <c r="AE25" s="1117"/>
      <c r="AF25" s="1117"/>
      <c r="AG25" s="323"/>
      <c r="AH25" s="323"/>
      <c r="AI25" s="323"/>
      <c r="AJ25" s="339"/>
      <c r="AK25" s="1091"/>
    </row>
    <row r="26" spans="1:37" ht="4.9000000000000004" customHeight="1">
      <c r="A26" s="59"/>
      <c r="B26" s="1106"/>
      <c r="C26" s="1824"/>
      <c r="D26" s="309"/>
      <c r="E26" s="309"/>
      <c r="G26" s="45"/>
      <c r="I26" s="2043"/>
      <c r="J26" s="16"/>
      <c r="K26" s="52"/>
      <c r="L26" s="101"/>
      <c r="M26" s="101"/>
      <c r="N26" s="101"/>
      <c r="O26" s="101"/>
      <c r="P26" s="39"/>
      <c r="R26" s="56"/>
      <c r="S26" s="323"/>
      <c r="T26" s="323"/>
      <c r="U26" s="323"/>
      <c r="V26" s="323"/>
      <c r="W26" s="88"/>
      <c r="X26" s="88"/>
      <c r="Y26" s="88"/>
      <c r="Z26" s="1011"/>
      <c r="AA26" s="1011"/>
      <c r="AB26" s="1011"/>
      <c r="AC26" s="1011"/>
      <c r="AD26" s="1118"/>
      <c r="AE26" s="1118"/>
      <c r="AF26" s="1118"/>
      <c r="AG26" s="1851"/>
      <c r="AH26" s="1013"/>
      <c r="AI26" s="1014"/>
      <c r="AJ26" s="339"/>
      <c r="AK26" s="1091"/>
    </row>
    <row r="27" spans="1:37" ht="22.5">
      <c r="A27" s="77"/>
      <c r="B27" s="1106"/>
      <c r="C27" s="1824"/>
      <c r="D27" s="309"/>
      <c r="E27" s="309"/>
      <c r="G27" s="45"/>
      <c r="I27" s="2043"/>
      <c r="J27" s="16"/>
      <c r="K27" s="52"/>
      <c r="L27" s="101"/>
      <c r="M27" s="126"/>
      <c r="N27" s="101"/>
      <c r="O27" s="101"/>
      <c r="P27" s="39"/>
      <c r="R27" s="56" t="s">
        <v>458</v>
      </c>
      <c r="S27" s="323"/>
      <c r="T27" s="323"/>
      <c r="U27" s="323"/>
      <c r="V27" s="323"/>
      <c r="W27" s="3127" t="s">
        <v>459</v>
      </c>
      <c r="X27" s="3127"/>
      <c r="Y27" s="3127"/>
      <c r="Z27" s="3127"/>
      <c r="AA27" s="3127"/>
      <c r="AB27" s="3127" t="s">
        <v>442</v>
      </c>
      <c r="AC27" s="3127"/>
      <c r="AD27" s="1409" t="s">
        <v>460</v>
      </c>
      <c r="AE27" s="1409" t="s">
        <v>444</v>
      </c>
      <c r="AF27" s="1409"/>
      <c r="AG27" s="1105" t="s">
        <v>445</v>
      </c>
      <c r="AH27" s="1105" t="s">
        <v>446</v>
      </c>
      <c r="AI27" s="2665" t="s">
        <v>1950</v>
      </c>
      <c r="AJ27" s="339"/>
      <c r="AK27" s="1091"/>
    </row>
    <row r="28" spans="1:37" ht="15.75" customHeight="1">
      <c r="A28" s="59"/>
      <c r="B28" s="1106"/>
      <c r="C28" s="1824"/>
      <c r="D28" s="309"/>
      <c r="E28" s="309"/>
      <c r="G28" s="45"/>
      <c r="I28" s="2043"/>
      <c r="J28" s="16"/>
      <c r="K28" s="52"/>
      <c r="L28" s="101"/>
      <c r="M28" s="126"/>
      <c r="N28" s="101"/>
      <c r="O28" s="101"/>
      <c r="P28" s="39"/>
      <c r="R28" s="56"/>
      <c r="S28" s="323"/>
      <c r="T28" s="323"/>
      <c r="U28" s="323"/>
      <c r="V28" s="323"/>
      <c r="W28" s="1029">
        <v>1</v>
      </c>
      <c r="X28" s="333" t="s">
        <v>461</v>
      </c>
      <c r="Y28" s="333"/>
      <c r="Z28" s="305"/>
      <c r="AA28" s="305"/>
      <c r="AB28" s="2167" t="b">
        <v>1</v>
      </c>
      <c r="AC28" s="1413" t="s">
        <v>462</v>
      </c>
      <c r="AD28" s="1595"/>
      <c r="AE28" s="1595"/>
      <c r="AF28" s="1409"/>
      <c r="AG28" s="1406" t="str">
        <f t="shared" ref="AG28:AG30" si="5">IF(SUM(AE28,AD28)&lt;&gt;0,SUM(AE28,AD28),"")</f>
        <v/>
      </c>
      <c r="AH28" s="305"/>
      <c r="AI28" s="305"/>
      <c r="AJ28" s="339"/>
      <c r="AK28" s="1091"/>
    </row>
    <row r="29" spans="1:37" ht="22.5">
      <c r="A29" s="59"/>
      <c r="B29" s="1106"/>
      <c r="C29" s="1824"/>
      <c r="D29" s="309"/>
      <c r="E29" s="309"/>
      <c r="G29" s="45"/>
      <c r="I29" s="2043"/>
      <c r="J29" s="16"/>
      <c r="K29" s="52"/>
      <c r="L29" s="101"/>
      <c r="M29" s="126"/>
      <c r="N29" s="101"/>
      <c r="O29" s="101"/>
      <c r="P29" s="39"/>
      <c r="R29" s="56"/>
      <c r="S29" s="323"/>
      <c r="T29" s="323"/>
      <c r="U29" s="323"/>
      <c r="V29" s="323"/>
      <c r="W29" s="1029">
        <v>1</v>
      </c>
      <c r="X29" s="333" t="s">
        <v>463</v>
      </c>
      <c r="Y29" s="333"/>
      <c r="Z29" s="305"/>
      <c r="AA29" s="305"/>
      <c r="AB29" s="2167" t="b">
        <v>1</v>
      </c>
      <c r="AC29" s="1413" t="s">
        <v>449</v>
      </c>
      <c r="AD29" s="1595"/>
      <c r="AE29" s="1595"/>
      <c r="AF29" s="1409"/>
      <c r="AG29" s="1406" t="str">
        <f t="shared" si="5"/>
        <v/>
      </c>
      <c r="AH29" s="305"/>
      <c r="AI29" s="305"/>
      <c r="AJ29" s="339"/>
      <c r="AK29" s="1091"/>
    </row>
    <row r="30" spans="1:37" ht="22.5">
      <c r="A30" s="59"/>
      <c r="B30" s="59"/>
      <c r="C30" s="1824"/>
      <c r="D30" s="309"/>
      <c r="E30" s="309"/>
      <c r="G30" s="45"/>
      <c r="I30" s="2043"/>
      <c r="J30" s="16"/>
      <c r="K30" s="52"/>
      <c r="L30" s="101"/>
      <c r="M30" s="126"/>
      <c r="N30" s="101"/>
      <c r="O30" s="101"/>
      <c r="P30" s="39"/>
      <c r="R30" s="56"/>
      <c r="S30" s="323"/>
      <c r="T30" s="323"/>
      <c r="U30" s="323"/>
      <c r="V30" s="323"/>
      <c r="W30" s="1029">
        <v>-1</v>
      </c>
      <c r="X30" s="333" t="s">
        <v>464</v>
      </c>
      <c r="Y30" s="333"/>
      <c r="Z30" s="305"/>
      <c r="AA30" s="305"/>
      <c r="AB30" s="2167" t="b">
        <v>1</v>
      </c>
      <c r="AC30" s="1413" t="s">
        <v>457</v>
      </c>
      <c r="AD30" s="1595"/>
      <c r="AE30" s="2998"/>
      <c r="AF30" s="1409"/>
      <c r="AG30" s="1406" t="str">
        <f t="shared" si="5"/>
        <v/>
      </c>
      <c r="AH30" s="305"/>
      <c r="AI30" s="305"/>
      <c r="AJ30" s="339"/>
      <c r="AK30" s="1091"/>
    </row>
    <row r="31" spans="1:37">
      <c r="A31" s="59"/>
      <c r="B31" s="1121"/>
      <c r="C31" s="1824"/>
      <c r="D31" s="309"/>
      <c r="E31" s="309"/>
      <c r="G31" s="45"/>
      <c r="I31" s="2043"/>
      <c r="J31" s="16"/>
      <c r="K31" s="52"/>
      <c r="L31" s="101"/>
      <c r="M31" s="126"/>
      <c r="N31" s="101"/>
      <c r="O31" s="101"/>
      <c r="P31" s="39"/>
      <c r="R31" s="56"/>
      <c r="S31" s="323"/>
      <c r="T31" s="323"/>
      <c r="U31" s="323"/>
      <c r="V31" s="323"/>
      <c r="W31" s="1104"/>
      <c r="X31" s="1010"/>
      <c r="Y31" s="1010"/>
      <c r="Z31" s="1011"/>
      <c r="AA31" s="305"/>
      <c r="AB31" s="305"/>
      <c r="AC31" s="305"/>
      <c r="AD31" s="1120"/>
      <c r="AE31" s="1120"/>
      <c r="AF31" s="1120"/>
      <c r="AG31" s="305"/>
      <c r="AH31" s="305"/>
      <c r="AI31" s="305"/>
      <c r="AJ31" s="339"/>
      <c r="AK31" s="1090"/>
    </row>
    <row r="32" spans="1:37">
      <c r="A32" s="59"/>
      <c r="B32" s="59"/>
      <c r="C32" s="309"/>
      <c r="D32" s="59"/>
      <c r="E32" s="59"/>
      <c r="G32" s="45"/>
      <c r="I32" s="2043"/>
      <c r="J32" s="16"/>
      <c r="K32" s="52"/>
      <c r="L32" s="101"/>
      <c r="M32" s="126"/>
      <c r="N32" s="101"/>
      <c r="O32" s="101"/>
      <c r="P32" s="39"/>
      <c r="R32" s="56"/>
      <c r="S32" s="323"/>
      <c r="T32" s="323"/>
      <c r="U32" s="323"/>
      <c r="V32" s="323"/>
      <c r="W32" s="1029">
        <v>0</v>
      </c>
      <c r="X32" s="349" t="s">
        <v>1943</v>
      </c>
      <c r="Y32" s="349"/>
      <c r="Z32" s="1012"/>
      <c r="AA32" s="351"/>
      <c r="AB32" s="351"/>
      <c r="AC32" s="351"/>
      <c r="AD32" s="1407">
        <f>SUMIFS(AD29:AD30,$AB29:$AB30,TRUE)</f>
        <v>0</v>
      </c>
      <c r="AE32" s="1407">
        <f>SUMIFS(AE29:AE30,$AB29:$AB30,TRUE)</f>
        <v>0</v>
      </c>
      <c r="AF32" s="1407"/>
      <c r="AG32" s="1407">
        <f>SUMIFS(AG29:AG30,$AB29:$AB30,TRUE)</f>
        <v>0</v>
      </c>
      <c r="AH32" s="1415" t="str">
        <f ca="1">IF(N(N($AG$34))=0,"n/a", -SUMIFS($AG$13:$AG$30,$AB$13:$AB$30, TRUE, $AC$13:$AC$30, "Debt")/N($AG$34))</f>
        <v>n/a</v>
      </c>
      <c r="AI32" s="1415" t="str">
        <f ca="1">IF(N(N($AG$34))&lt;=0,"n/a",-SUMIFS($AG$13:$AG$30,$AB$13:$AB$30,TRUE)/N($AG$34))</f>
        <v>n/a</v>
      </c>
      <c r="AJ32" s="339"/>
      <c r="AK32" s="1090"/>
    </row>
    <row r="33" spans="1:67">
      <c r="A33" s="59"/>
      <c r="B33" s="59"/>
      <c r="C33" s="1110"/>
      <c r="D33" s="1110"/>
      <c r="E33" s="1110"/>
      <c r="G33" s="45"/>
      <c r="I33" s="2043"/>
      <c r="J33" s="16"/>
      <c r="K33" s="52"/>
      <c r="L33" s="101"/>
      <c r="M33" s="126"/>
      <c r="N33" s="101"/>
      <c r="O33" s="101"/>
      <c r="P33" s="39"/>
      <c r="R33" s="56"/>
      <c r="S33" s="323"/>
      <c r="T33" s="323"/>
      <c r="U33" s="323"/>
      <c r="V33" s="323"/>
      <c r="W33" s="323"/>
      <c r="X33" s="1010"/>
      <c r="Y33" s="1010"/>
      <c r="Z33" s="1010"/>
      <c r="AA33" s="1010"/>
      <c r="AB33" s="1010"/>
      <c r="AC33" s="1010"/>
      <c r="AD33" s="1412"/>
      <c r="AE33" s="1412"/>
      <c r="AF33" s="1412"/>
      <c r="AG33" s="1412"/>
      <c r="AH33" s="1010"/>
      <c r="AI33" s="1010"/>
      <c r="AJ33" s="339"/>
      <c r="AK33" s="1090"/>
    </row>
    <row r="34" spans="1:67" ht="20.25" customHeight="1">
      <c r="A34" s="1110" t="s">
        <v>200</v>
      </c>
      <c r="B34" s="577" cm="1">
        <f t="array" aca="1" ref="B34" ca="1">_xlfn.XLOOKUP(DebtRatio!A34,PL!$B$20:$B$62,_xlfn.XLOOKUP(val_asOfDate&amp;"LTM",PL!$CD$11:$CK$11&amp;PL!$CD$14:$CK$14,PL!$CD$20:$CK$62),"")</f>
        <v>108</v>
      </c>
      <c r="C34" s="59"/>
      <c r="D34" s="59"/>
      <c r="E34" s="59"/>
      <c r="G34" s="45"/>
      <c r="I34" s="2043"/>
      <c r="J34" s="16"/>
      <c r="K34" s="52"/>
      <c r="L34" s="101"/>
      <c r="M34" s="126"/>
      <c r="N34" s="101"/>
      <c r="O34" s="101"/>
      <c r="P34" s="39"/>
      <c r="R34" s="56"/>
      <c r="S34" s="323"/>
      <c r="T34" s="323"/>
      <c r="U34" s="323"/>
      <c r="V34" s="323"/>
      <c r="W34" s="349" t="s">
        <v>465</v>
      </c>
      <c r="X34" s="349"/>
      <c r="Y34" s="349"/>
      <c r="Z34" s="1012"/>
      <c r="AA34" s="351"/>
      <c r="AB34" s="351"/>
      <c r="AC34" s="1414"/>
      <c r="AD34" s="2258" cm="1">
        <f t="array" aca="1" ref="AD34" ca="1">SUM( CVC.LOOKUP2( A34, EOMONTH(val_asOfDate,_xlfn.SEQUENCE(1,12,-11,1)), fx_scenarioConverter(fx_scenarioConverter("Actual")), "Month") )</f>
        <v>0</v>
      </c>
      <c r="AE34" s="2999"/>
      <c r="AF34" s="1412"/>
      <c r="AG34" s="1406" t="str">
        <f ca="1">IF(SUM(AE34,AD34)&lt;&gt;0,SUM(AE34,AD34),"")</f>
        <v/>
      </c>
      <c r="AH34" s="1850"/>
      <c r="AI34" s="1850"/>
      <c r="AJ34" s="339"/>
      <c r="AK34" s="1090"/>
    </row>
    <row r="35" spans="1:67">
      <c r="A35" s="59"/>
      <c r="B35" s="59"/>
      <c r="C35" s="59"/>
      <c r="D35" s="59"/>
      <c r="E35" s="59"/>
      <c r="G35" s="45"/>
      <c r="I35" s="2043"/>
      <c r="J35" s="16"/>
      <c r="K35" s="52"/>
      <c r="L35" s="101"/>
      <c r="M35" s="126"/>
      <c r="N35" s="101"/>
      <c r="O35" s="101"/>
      <c r="P35" s="39"/>
      <c r="R35" s="56"/>
      <c r="S35" s="323"/>
      <c r="T35" s="323"/>
      <c r="U35" s="323"/>
      <c r="V35" s="323"/>
      <c r="W35" s="323"/>
      <c r="X35" s="323"/>
      <c r="Y35" s="323"/>
      <c r="Z35" s="323"/>
      <c r="AA35" s="323"/>
      <c r="AB35" s="323"/>
      <c r="AC35" s="323"/>
      <c r="AD35" s="323"/>
      <c r="AE35" s="323"/>
      <c r="AF35" s="323"/>
      <c r="AG35" s="323"/>
      <c r="AH35" s="323"/>
      <c r="AI35" s="323"/>
      <c r="AJ35" s="339"/>
      <c r="AK35" s="1090"/>
    </row>
    <row r="36" spans="1:67" ht="15" customHeight="1">
      <c r="A36" s="59"/>
      <c r="B36" s="59"/>
      <c r="C36" s="59"/>
      <c r="D36" s="59"/>
      <c r="E36" s="59"/>
      <c r="G36" s="45"/>
      <c r="I36" s="2043"/>
      <c r="J36" s="16"/>
      <c r="K36" s="52"/>
      <c r="L36" s="101"/>
      <c r="M36" s="126"/>
      <c r="N36" s="101"/>
      <c r="O36" s="101"/>
      <c r="P36" s="39"/>
      <c r="R36" s="56"/>
      <c r="S36" s="323"/>
      <c r="T36" s="323"/>
      <c r="U36" s="323"/>
      <c r="V36" s="323"/>
      <c r="W36" s="336" t="s">
        <v>1952</v>
      </c>
      <c r="X36" s="337"/>
      <c r="Y36" s="337"/>
      <c r="Z36" s="338"/>
      <c r="AA36" s="338"/>
      <c r="AB36" s="338"/>
      <c r="AC36" s="338"/>
      <c r="AD36" s="338"/>
      <c r="AE36" s="338"/>
      <c r="AF36" s="338"/>
      <c r="AG36" s="352"/>
      <c r="AH36" s="352"/>
      <c r="AI36" s="352"/>
      <c r="AJ36" s="353"/>
      <c r="AK36" s="34"/>
    </row>
    <row r="37" spans="1:67" ht="15" customHeight="1">
      <c r="A37" s="59"/>
      <c r="B37" s="59"/>
      <c r="C37" s="59"/>
      <c r="D37" s="59"/>
      <c r="E37" s="59"/>
      <c r="G37" s="45"/>
      <c r="I37" s="2043"/>
      <c r="J37" s="16"/>
      <c r="K37" s="52"/>
      <c r="L37" s="101"/>
      <c r="M37" s="126"/>
      <c r="N37" s="101"/>
      <c r="O37" s="101"/>
      <c r="P37" s="39"/>
      <c r="R37" s="56"/>
      <c r="S37" s="323"/>
      <c r="T37" s="323"/>
      <c r="U37" s="323"/>
      <c r="V37" s="323"/>
      <c r="W37" s="3092"/>
      <c r="X37" s="3093"/>
      <c r="Y37" s="3093"/>
      <c r="Z37" s="3093"/>
      <c r="AA37" s="3093"/>
      <c r="AB37" s="3093"/>
      <c r="AC37" s="3093"/>
      <c r="AD37" s="3093"/>
      <c r="AE37" s="3101"/>
      <c r="AF37" s="3092"/>
      <c r="AG37" s="3093"/>
      <c r="AH37" s="3093"/>
      <c r="AI37" s="3093"/>
      <c r="AJ37" s="3093"/>
      <c r="AK37" s="34"/>
    </row>
    <row r="38" spans="1:67" ht="20.25" customHeight="1">
      <c r="A38" s="59"/>
      <c r="B38" s="59"/>
      <c r="C38" s="59"/>
      <c r="D38" s="59"/>
      <c r="E38" s="59"/>
      <c r="G38" s="45"/>
      <c r="I38" s="2043"/>
      <c r="J38" s="16"/>
      <c r="K38" s="52"/>
      <c r="L38" s="101"/>
      <c r="M38" s="126"/>
      <c r="N38" s="101"/>
      <c r="O38" s="101"/>
      <c r="P38" s="39"/>
      <c r="R38" s="56"/>
      <c r="S38" s="323"/>
      <c r="T38" s="323"/>
      <c r="U38" s="323"/>
      <c r="V38" s="323"/>
      <c r="W38" s="3094"/>
      <c r="X38" s="3095"/>
      <c r="Y38" s="3095"/>
      <c r="Z38" s="3095"/>
      <c r="AA38" s="3095"/>
      <c r="AB38" s="3095"/>
      <c r="AC38" s="3095"/>
      <c r="AD38" s="3095"/>
      <c r="AE38" s="3102"/>
      <c r="AF38" s="3094"/>
      <c r="AG38" s="3095"/>
      <c r="AH38" s="3095"/>
      <c r="AI38" s="3095"/>
      <c r="AJ38" s="3095"/>
      <c r="AK38" s="34"/>
      <c r="AS38" s="2" t="s">
        <v>467</v>
      </c>
      <c r="AT38" s="2" t="s">
        <v>468</v>
      </c>
      <c r="AU38" s="2" t="s">
        <v>469</v>
      </c>
    </row>
    <row r="39" spans="1:67" ht="28.15" customHeight="1">
      <c r="A39" s="59"/>
      <c r="B39" s="59"/>
      <c r="C39" s="59"/>
      <c r="D39" s="59"/>
      <c r="E39" s="59"/>
      <c r="G39" s="45"/>
      <c r="I39" s="2043"/>
      <c r="J39" s="16"/>
      <c r="K39" s="52"/>
      <c r="L39" s="101"/>
      <c r="M39" s="126"/>
      <c r="N39" s="101"/>
      <c r="O39" s="101"/>
      <c r="P39" s="39"/>
      <c r="R39" s="56"/>
      <c r="S39" s="323"/>
      <c r="T39" s="323"/>
      <c r="U39" s="323"/>
      <c r="V39" s="323"/>
      <c r="W39" s="3094"/>
      <c r="X39" s="3095"/>
      <c r="Y39" s="3095"/>
      <c r="Z39" s="3095"/>
      <c r="AA39" s="3095"/>
      <c r="AB39" s="3095"/>
      <c r="AC39" s="3095"/>
      <c r="AD39" s="3095"/>
      <c r="AE39" s="3102"/>
      <c r="AF39" s="3094"/>
      <c r="AG39" s="3095"/>
      <c r="AH39" s="3095"/>
      <c r="AI39" s="3095"/>
      <c r="AJ39" s="3095"/>
      <c r="AK39" s="34"/>
      <c r="AS39" s="2" t="str">
        <f>"As of " &amp; TEXT(val_asOfDate, "MMM-yy")</f>
        <v>As of Dec-25</v>
      </c>
      <c r="AT39" s="2" t="s">
        <v>225</v>
      </c>
      <c r="AU39" s="2" t="str" cm="1">
        <f t="array" ref="AU39">fx_scenarioConverter("Actual")</f>
        <v>Actual</v>
      </c>
    </row>
    <row r="40" spans="1:67" ht="15" customHeight="1">
      <c r="A40" s="59"/>
      <c r="B40" s="59"/>
      <c r="C40" s="59"/>
      <c r="D40" s="59"/>
      <c r="E40" s="59"/>
      <c r="G40" s="45"/>
      <c r="I40" s="2043"/>
      <c r="J40" s="16"/>
      <c r="K40" s="52"/>
      <c r="L40" s="101"/>
      <c r="M40" s="126"/>
      <c r="N40" s="101"/>
      <c r="O40" s="101"/>
      <c r="P40" s="39"/>
      <c r="R40" s="56"/>
      <c r="S40" s="323"/>
      <c r="T40" s="323"/>
      <c r="U40" s="323"/>
      <c r="V40" s="323"/>
      <c r="W40" s="3094"/>
      <c r="X40" s="3095"/>
      <c r="Y40" s="3095"/>
      <c r="Z40" s="3095"/>
      <c r="AA40" s="3095"/>
      <c r="AB40" s="3095"/>
      <c r="AC40" s="3095"/>
      <c r="AD40" s="3095"/>
      <c r="AE40" s="3102"/>
      <c r="AF40" s="3094"/>
      <c r="AG40" s="3095"/>
      <c r="AH40" s="3095"/>
      <c r="AI40" s="3095"/>
      <c r="AJ40" s="3095"/>
      <c r="AK40" s="34"/>
      <c r="AS40" s="2" t="s">
        <v>470</v>
      </c>
      <c r="AT40" s="2" t="s">
        <v>471</v>
      </c>
      <c r="AU40" s="2" t="str" cm="1">
        <f t="array" ref="AU40">fx_scenarioConverter("Actual")</f>
        <v>Actual</v>
      </c>
    </row>
    <row r="41" spans="1:67" ht="15" customHeight="1">
      <c r="A41" s="59"/>
      <c r="B41" s="59"/>
      <c r="C41" s="59"/>
      <c r="D41" s="59"/>
      <c r="E41" s="59"/>
      <c r="G41" s="45"/>
      <c r="I41" s="2043"/>
      <c r="J41" s="16"/>
      <c r="K41" s="52"/>
      <c r="L41" s="101"/>
      <c r="M41" s="126"/>
      <c r="N41" s="101"/>
      <c r="O41" s="101"/>
      <c r="P41" s="39"/>
      <c r="R41" s="56"/>
      <c r="S41" s="323"/>
      <c r="T41" s="323"/>
      <c r="U41" s="323"/>
      <c r="V41" s="323"/>
      <c r="W41" s="3096"/>
      <c r="X41" s="3097"/>
      <c r="Y41" s="3097"/>
      <c r="Z41" s="3097"/>
      <c r="AA41" s="3097"/>
      <c r="AB41" s="3097"/>
      <c r="AC41" s="3097"/>
      <c r="AD41" s="3097"/>
      <c r="AE41" s="3103"/>
      <c r="AF41" s="3096"/>
      <c r="AG41" s="3097"/>
      <c r="AH41" s="3097"/>
      <c r="AI41" s="3097"/>
      <c r="AJ41" s="3097"/>
      <c r="AK41" s="34"/>
      <c r="AS41" s="2" t="s">
        <v>472</v>
      </c>
      <c r="AT41" s="2" t="s">
        <v>54</v>
      </c>
      <c r="AU41" s="2" t="str" cm="1">
        <f t="array" ref="AU41">fx_scenarioConverter("Actual")</f>
        <v>Actual</v>
      </c>
    </row>
    <row r="42" spans="1:67" ht="15" customHeight="1">
      <c r="A42" s="59"/>
      <c r="B42" s="59"/>
      <c r="C42" s="59"/>
      <c r="D42" s="59"/>
      <c r="E42" s="59"/>
      <c r="G42" s="45"/>
      <c r="I42" s="2043"/>
      <c r="J42" s="16"/>
      <c r="K42" s="52"/>
      <c r="L42" s="101"/>
      <c r="M42" s="126"/>
      <c r="N42" s="101"/>
      <c r="O42" s="101"/>
      <c r="P42" s="39"/>
      <c r="R42" s="56"/>
      <c r="S42" s="323"/>
      <c r="T42" s="323"/>
      <c r="U42" s="323"/>
      <c r="V42" s="323"/>
      <c r="W42" s="354"/>
      <c r="X42" s="354"/>
      <c r="Y42" s="354"/>
      <c r="Z42" s="355"/>
      <c r="AA42" s="355"/>
      <c r="AB42" s="355"/>
      <c r="AC42" s="355"/>
      <c r="AD42" s="355"/>
      <c r="AE42" s="355"/>
      <c r="AF42" s="355"/>
      <c r="AG42" s="352"/>
      <c r="AH42" s="352"/>
      <c r="AI42" s="352"/>
      <c r="AJ42" s="353"/>
      <c r="AK42" s="34"/>
      <c r="AS42" s="2" t="s">
        <v>473</v>
      </c>
      <c r="AT42" s="2" t="s">
        <v>54</v>
      </c>
      <c r="AU42" s="2" t="str" cm="1">
        <f t="array" ref="AU42">fx_scenarioConverter("LE")</f>
        <v>LE</v>
      </c>
    </row>
    <row r="43" spans="1:67">
      <c r="A43" s="59"/>
      <c r="B43" s="59"/>
      <c r="C43" s="59"/>
      <c r="D43" s="59"/>
      <c r="E43" s="59"/>
      <c r="G43" s="45"/>
      <c r="I43" s="2043"/>
      <c r="J43" s="16"/>
      <c r="K43" s="101"/>
      <c r="L43" s="101"/>
      <c r="M43" s="101"/>
      <c r="N43" s="101"/>
      <c r="O43" s="101"/>
      <c r="P43" s="39"/>
      <c r="R43" s="56"/>
      <c r="S43" s="320"/>
      <c r="T43" s="320"/>
      <c r="U43" s="320"/>
      <c r="V43" s="320"/>
      <c r="W43" s="157"/>
      <c r="X43" s="157"/>
      <c r="Y43" s="157"/>
      <c r="Z43" s="157"/>
      <c r="AA43" s="157"/>
      <c r="AB43" s="157"/>
      <c r="AC43" s="3"/>
      <c r="AD43" s="3"/>
      <c r="AE43" s="157"/>
      <c r="AF43" s="157"/>
      <c r="AG43" s="157"/>
      <c r="AH43" s="157"/>
      <c r="AI43" s="157"/>
      <c r="AJ43" s="359"/>
      <c r="AK43" s="1093"/>
    </row>
    <row r="44" spans="1:67" ht="32.5">
      <c r="A44" s="59"/>
      <c r="B44" s="59"/>
      <c r="C44" s="59"/>
      <c r="D44" s="59"/>
      <c r="E44" s="59"/>
      <c r="G44" s="45"/>
      <c r="I44" s="2043"/>
      <c r="J44" s="16"/>
      <c r="K44" s="322"/>
      <c r="L44" s="322"/>
      <c r="M44" s="101"/>
      <c r="N44" s="101"/>
      <c r="O44" s="101"/>
      <c r="P44" s="39"/>
      <c r="R44" s="265"/>
      <c r="S44" s="322"/>
      <c r="T44" s="322"/>
      <c r="U44" s="24"/>
      <c r="V44" s="23" t="s">
        <v>474</v>
      </c>
      <c r="W44" s="23"/>
      <c r="X44" s="23"/>
      <c r="Y44" s="23"/>
      <c r="Z44" s="356"/>
      <c r="AA44" s="356"/>
      <c r="AB44" s="356"/>
      <c r="AC44" s="356"/>
      <c r="AD44" s="2168"/>
      <c r="AE44" s="356"/>
      <c r="AF44" s="356"/>
      <c r="AG44" s="330"/>
      <c r="AH44" s="330"/>
      <c r="AI44" s="330"/>
      <c r="AJ44" s="330"/>
      <c r="AK44" s="1094"/>
      <c r="AM44" s="23"/>
      <c r="AN44" s="23"/>
      <c r="AO44" s="23"/>
      <c r="AP44" s="356"/>
      <c r="AQ44" s="356"/>
      <c r="AR44" s="356"/>
      <c r="AS44" s="356"/>
      <c r="AT44" s="2168"/>
      <c r="AU44" s="356"/>
      <c r="AV44" s="356"/>
      <c r="AW44" s="3"/>
      <c r="AX44" s="356"/>
      <c r="AY44" s="356"/>
      <c r="AZ44" s="3"/>
      <c r="BB44" s="88"/>
      <c r="BC44" s="88"/>
      <c r="BD44" s="88"/>
      <c r="BE44" s="88"/>
      <c r="BF44" s="88"/>
      <c r="BG44" s="88"/>
      <c r="BH44" s="88"/>
      <c r="BI44" s="1314"/>
      <c r="BJ44" s="88"/>
      <c r="BK44" s="3"/>
      <c r="BL44" s="3"/>
      <c r="BM44" s="3"/>
      <c r="BN44" s="3"/>
      <c r="BO44" s="3"/>
    </row>
    <row r="45" spans="1:67" ht="18.75" customHeight="1">
      <c r="A45" s="59"/>
      <c r="B45" s="59"/>
      <c r="C45" s="59"/>
      <c r="D45" s="59"/>
      <c r="E45" s="59"/>
      <c r="G45" s="45"/>
      <c r="I45" s="2043"/>
      <c r="J45" s="16"/>
      <c r="K45" s="101"/>
      <c r="L45" s="101"/>
      <c r="M45" s="101"/>
      <c r="N45" s="101"/>
      <c r="O45" s="101"/>
      <c r="P45" s="39"/>
      <c r="R45" s="265"/>
      <c r="S45" s="319"/>
      <c r="T45" s="23"/>
      <c r="U45" s="24"/>
      <c r="V45" s="24"/>
      <c r="W45" s="23"/>
      <c r="X45" s="23"/>
      <c r="Y45" s="23"/>
      <c r="Z45" s="356"/>
      <c r="AA45" s="356"/>
      <c r="AB45" s="356"/>
      <c r="AC45" s="356"/>
      <c r="AD45" s="2209"/>
      <c r="AE45" s="356"/>
      <c r="AF45" s="356"/>
      <c r="AG45" s="330"/>
      <c r="AH45" s="330"/>
      <c r="AI45" s="330"/>
      <c r="AJ45" s="330"/>
      <c r="AK45" s="1094"/>
      <c r="AM45" s="23"/>
      <c r="AN45" s="23"/>
      <c r="AO45" s="23"/>
      <c r="AP45" s="356"/>
      <c r="AQ45" s="356"/>
      <c r="AR45" s="356"/>
      <c r="AS45" s="356"/>
      <c r="AT45" s="356"/>
      <c r="AU45" s="356"/>
      <c r="AV45" s="2192"/>
      <c r="AW45" s="3"/>
      <c r="AX45" s="2193"/>
      <c r="AY45" s="2193"/>
      <c r="AZ45" s="3"/>
      <c r="BB45" s="88"/>
      <c r="BC45" s="88"/>
      <c r="BD45" s="88"/>
      <c r="BE45" s="88"/>
      <c r="BF45" s="88"/>
      <c r="BG45" s="88"/>
      <c r="BH45" s="88"/>
      <c r="BI45" s="1314"/>
      <c r="BJ45" s="88"/>
      <c r="BK45" s="3"/>
      <c r="BL45" s="3"/>
      <c r="BM45" s="3"/>
      <c r="BN45" s="3"/>
      <c r="BO45" s="3"/>
    </row>
    <row r="46" spans="1:67" ht="28.5" customHeight="1">
      <c r="A46" s="59"/>
      <c r="B46" s="59"/>
      <c r="C46" s="59"/>
      <c r="D46" s="59"/>
      <c r="E46" s="59"/>
      <c r="G46" s="45"/>
      <c r="I46" s="2043"/>
      <c r="J46" s="16"/>
      <c r="K46" s="52"/>
      <c r="L46" s="101"/>
      <c r="M46" s="101"/>
      <c r="N46" s="101"/>
      <c r="O46" s="101"/>
      <c r="P46" s="39"/>
      <c r="R46" s="265"/>
      <c r="S46" s="319"/>
      <c r="T46" s="319"/>
      <c r="U46" s="357"/>
      <c r="V46" s="1107"/>
      <c r="W46" s="1107" t="s">
        <v>475</v>
      </c>
      <c r="X46" s="1095"/>
      <c r="Y46" s="1095"/>
      <c r="Z46" s="1095"/>
      <c r="AA46" s="1095"/>
      <c r="AB46" s="1095"/>
      <c r="AC46" s="1095"/>
      <c r="AD46" s="2210"/>
      <c r="AE46" s="1095"/>
      <c r="AF46" s="1095"/>
      <c r="AG46" s="330"/>
      <c r="AH46" s="330"/>
      <c r="AI46" s="330"/>
      <c r="AJ46" s="88"/>
      <c r="AK46" s="1091"/>
      <c r="AM46" s="1107" t="s">
        <v>476</v>
      </c>
      <c r="AN46" s="1095"/>
      <c r="AO46" s="1095"/>
      <c r="AP46" s="1095"/>
      <c r="AQ46" s="1095"/>
      <c r="AR46" s="1095"/>
      <c r="AS46" s="1095"/>
      <c r="AT46" s="1095"/>
      <c r="AU46" s="1095"/>
      <c r="AV46" s="1095"/>
      <c r="AW46" s="3"/>
      <c r="AX46" s="1095" t="s">
        <v>477</v>
      </c>
      <c r="AY46" s="1095"/>
      <c r="AZ46" s="1095"/>
      <c r="BB46" s="88"/>
      <c r="BC46" s="88"/>
      <c r="BD46" s="88"/>
      <c r="BE46" s="88"/>
      <c r="BF46" s="88"/>
      <c r="BG46" s="88"/>
      <c r="BH46" s="88"/>
      <c r="BI46" s="88"/>
      <c r="BJ46" s="88"/>
      <c r="BK46" s="3"/>
      <c r="BL46" s="3"/>
      <c r="BM46" s="3"/>
      <c r="BN46" s="3"/>
      <c r="BO46" s="3"/>
    </row>
    <row r="47" spans="1:67" ht="14.25" customHeight="1">
      <c r="A47" s="59"/>
      <c r="B47" s="67"/>
      <c r="C47" s="60"/>
      <c r="D47" s="60"/>
      <c r="E47" s="60"/>
      <c r="G47" s="45"/>
      <c r="I47" s="2043"/>
      <c r="J47" s="16"/>
      <c r="K47" s="52"/>
      <c r="L47" s="101"/>
      <c r="M47" s="101"/>
      <c r="N47" s="101"/>
      <c r="O47" s="101"/>
      <c r="P47" s="39"/>
      <c r="R47" s="265"/>
      <c r="S47" s="319"/>
      <c r="T47" s="319"/>
      <c r="U47" s="320"/>
      <c r="V47" s="320"/>
      <c r="W47" s="320"/>
      <c r="X47" s="333"/>
      <c r="Y47" s="333"/>
      <c r="Z47" s="334"/>
      <c r="AA47" s="334"/>
      <c r="AB47" s="334"/>
      <c r="AC47" s="334"/>
      <c r="AD47" s="2211"/>
      <c r="AE47" s="356"/>
      <c r="AF47" s="356"/>
      <c r="AG47" s="330"/>
      <c r="AH47" s="330"/>
      <c r="AI47" s="330"/>
      <c r="AJ47" s="360"/>
      <c r="AK47" s="1096"/>
      <c r="AM47" s="320"/>
      <c r="AN47" s="333"/>
      <c r="AO47" s="333"/>
      <c r="AP47" s="334"/>
      <c r="AQ47" s="334"/>
      <c r="AR47" s="334"/>
      <c r="AS47" s="334"/>
      <c r="AT47" s="334"/>
      <c r="AU47" s="356"/>
      <c r="AV47" s="356"/>
      <c r="AW47" s="3"/>
      <c r="AX47" s="356"/>
      <c r="AY47" s="356"/>
      <c r="AZ47" s="3"/>
      <c r="BB47" s="88"/>
      <c r="BC47" s="3130" t="s">
        <v>2196</v>
      </c>
      <c r="BD47" s="3130"/>
      <c r="BE47" s="3130"/>
      <c r="BF47" s="3130"/>
      <c r="BG47" s="3130"/>
      <c r="BH47" s="3130"/>
      <c r="BI47" s="2626"/>
      <c r="BJ47" s="2626"/>
      <c r="BK47" s="3"/>
      <c r="BL47" s="3"/>
      <c r="BM47" s="3"/>
      <c r="BN47" s="3"/>
      <c r="BO47" s="3"/>
    </row>
    <row r="48" spans="1:67" ht="23.25" customHeight="1">
      <c r="A48" s="59"/>
      <c r="B48" s="1110"/>
      <c r="C48" s="1111"/>
      <c r="D48" s="1110"/>
      <c r="E48" s="1110"/>
      <c r="G48" s="45"/>
      <c r="I48" s="2043"/>
      <c r="J48" s="16"/>
      <c r="K48" s="52"/>
      <c r="L48" s="101"/>
      <c r="M48" s="101"/>
      <c r="N48" s="101"/>
      <c r="O48" s="101"/>
      <c r="P48" s="39"/>
      <c r="R48" s="265"/>
      <c r="S48" s="319"/>
      <c r="T48" s="320"/>
      <c r="U48" s="320"/>
      <c r="V48" s="2217"/>
      <c r="W48" s="3098" t="s">
        <v>478</v>
      </c>
      <c r="X48" s="3098"/>
      <c r="Y48" s="3098"/>
      <c r="Z48" s="3098"/>
      <c r="AA48" s="2235" t="str">
        <f>$AI$4</f>
        <v>Millions</v>
      </c>
      <c r="AB48" s="2236"/>
      <c r="AC48" s="2236" t="s">
        <v>444</v>
      </c>
      <c r="AD48" s="2237" t="s">
        <v>445</v>
      </c>
      <c r="AE48" s="2236" t="s">
        <v>479</v>
      </c>
      <c r="AF48" s="1446"/>
      <c r="AG48" s="360"/>
      <c r="AH48" s="2169"/>
      <c r="AI48" s="360"/>
      <c r="AJ48" s="88"/>
      <c r="AK48" s="1094"/>
      <c r="AM48" s="3125"/>
      <c r="AN48" s="3125"/>
      <c r="AO48" s="3125"/>
      <c r="AP48" s="1043"/>
      <c r="AQ48" s="1043"/>
      <c r="AR48" s="1042"/>
      <c r="AS48" s="1042"/>
      <c r="AT48" s="1042"/>
      <c r="AU48" s="1042"/>
      <c r="AV48" s="1042"/>
      <c r="AW48" s="3"/>
      <c r="AX48" s="1446" t="s">
        <v>480</v>
      </c>
      <c r="AY48" s="1446" t="s">
        <v>445</v>
      </c>
      <c r="AZ48" s="2197" t="s">
        <v>481</v>
      </c>
      <c r="BB48" s="88"/>
      <c r="BC48" s="3130"/>
      <c r="BD48" s="3130"/>
      <c r="BE48" s="3130"/>
      <c r="BF48" s="3130"/>
      <c r="BG48" s="3130"/>
      <c r="BH48" s="3130"/>
      <c r="BI48" s="88"/>
      <c r="BJ48" s="88"/>
      <c r="BK48" s="3"/>
      <c r="BL48" s="3"/>
      <c r="BM48" s="3"/>
      <c r="BN48" s="3"/>
      <c r="BO48" s="3"/>
    </row>
    <row r="49" spans="1:67" ht="15" customHeight="1">
      <c r="A49" s="67" t="s">
        <v>246</v>
      </c>
      <c r="B49" s="81"/>
      <c r="C49" s="315" t="s">
        <v>472</v>
      </c>
      <c r="D49" s="59"/>
      <c r="E49" s="59"/>
      <c r="G49" s="45"/>
      <c r="I49" s="2043"/>
      <c r="J49" s="16"/>
      <c r="K49" s="52"/>
      <c r="L49" s="101"/>
      <c r="M49" s="101"/>
      <c r="N49" s="101"/>
      <c r="O49" s="101"/>
      <c r="P49" s="39"/>
      <c r="R49" s="265"/>
      <c r="S49" s="361"/>
      <c r="T49" s="362"/>
      <c r="U49" s="362"/>
      <c r="V49" s="2218">
        <v>-1</v>
      </c>
      <c r="W49" s="313" t="s">
        <v>482</v>
      </c>
      <c r="X49" s="313"/>
      <c r="Y49" s="313"/>
      <c r="Z49" s="314"/>
      <c r="AA49" s="2170" cm="1">
        <f t="array" aca="1" ref="AA49" ca="1">(SUM( CVC.LOOKUP2( A49, EOMONTH(val_asOfDate,_xlfn.SEQUENCE(1,12,-11,1)), fx_scenarioConverter(fx_scenarioConverter("Actual")), "Month") ))</f>
        <v>0</v>
      </c>
      <c r="AB49" s="1054"/>
      <c r="AC49" s="1557" t="e">
        <f ca="1">AX49</f>
        <v>#NAME?</v>
      </c>
      <c r="AD49" s="2205" t="e">
        <f t="shared" ref="AD49:AD50" ca="1" si="6">IF(AA49="n/a", "n/a", SUM(AA49,AC49))</f>
        <v>#NAME?</v>
      </c>
      <c r="AE49" s="2204" t="e">
        <f ca="1">AZ49</f>
        <v>#NAME?</v>
      </c>
      <c r="AF49" s="334"/>
      <c r="AG49" s="360"/>
      <c r="AH49" s="360"/>
      <c r="AI49" s="360"/>
      <c r="AJ49" s="88"/>
      <c r="AK49" s="1097"/>
      <c r="AM49" s="968" t="s">
        <v>483</v>
      </c>
      <c r="AN49" s="968"/>
      <c r="AO49" s="968"/>
      <c r="AP49" s="1557" t="e" cm="1">
        <f t="array" aca="1" ref="AP49" ca="1">IF(fx_ProtectPush,_xldudf_CX_PUSH(AC49,CX_ENTITY,AM49,val_asOfDate,AT49,AU49))</f>
        <v>#NAME?</v>
      </c>
      <c r="AQ49" s="1557"/>
      <c r="AR49" s="1054"/>
      <c r="AS49" s="2178" t="s">
        <v>484</v>
      </c>
      <c r="AT49" s="1056" t="s">
        <v>54</v>
      </c>
      <c r="AU49" s="1056" t="str" cm="1">
        <f t="array" ref="AU49">fx_scenarioConverter("Actual")</f>
        <v>Actual</v>
      </c>
      <c r="AV49" s="2194" t="e" cm="1">
        <f t="array" aca="1" ref="AV49" ca="1">IF(fx_ProtectPush,_xldudf_CX_PUSH(AD49,CX_ENTITY,AS49,val_asOfDate,AT49,AU49))</f>
        <v>#NAME?</v>
      </c>
      <c r="AW49" s="3"/>
      <c r="AX49" s="2198" t="e" cm="1">
        <f t="array" aca="1" ref="AX49" ca="1">_xldudf_CX_GET(CX_ENTITY, AM49, val_asOfDate, AT49,AU49)</f>
        <v>#NAME?</v>
      </c>
      <c r="AY49" s="2199" t="e" cm="1">
        <f t="array" aca="1" ref="AY49" ca="1">_xldudf_CX_GET(CX_ENTITY,AS49,val_asOfDate,AT49,AU49)</f>
        <v>#NAME?</v>
      </c>
      <c r="AZ49" s="709" t="e" cm="1">
        <f t="array" aca="1" ref="AZ49" ca="1">_xldudf_CX_GET(CX_ENTITY,AS49,val_priorQtrEnd,AT49,AU49)</f>
        <v>#NAME?</v>
      </c>
      <c r="BB49" s="88"/>
      <c r="BC49" s="88"/>
      <c r="BD49" s="88"/>
      <c r="BE49" s="88"/>
      <c r="BF49" s="88"/>
      <c r="BG49" s="88"/>
      <c r="BH49" s="88"/>
      <c r="BI49" s="1314"/>
      <c r="BJ49" s="88"/>
      <c r="BK49" s="3"/>
      <c r="BL49" s="3"/>
      <c r="BM49" s="3"/>
      <c r="BN49" s="3"/>
      <c r="BO49" s="3"/>
    </row>
    <row r="50" spans="1:67" ht="15.75" customHeight="1">
      <c r="A50" s="1110" t="s">
        <v>200</v>
      </c>
      <c r="B50" s="1110"/>
      <c r="C50" s="1111" t="s">
        <v>472</v>
      </c>
      <c r="D50" s="1110"/>
      <c r="E50" s="1110"/>
      <c r="G50" s="45"/>
      <c r="I50" s="2043"/>
      <c r="J50" s="16"/>
      <c r="K50" s="52"/>
      <c r="L50" s="101"/>
      <c r="M50" s="101"/>
      <c r="N50" s="101"/>
      <c r="O50" s="101"/>
      <c r="P50" s="39"/>
      <c r="R50" s="56"/>
      <c r="S50" s="361"/>
      <c r="T50" s="362"/>
      <c r="U50" s="362"/>
      <c r="V50" s="2218">
        <v>1</v>
      </c>
      <c r="W50" s="313" t="s">
        <v>485</v>
      </c>
      <c r="X50" s="313"/>
      <c r="Y50" s="313"/>
      <c r="Z50" s="314"/>
      <c r="AA50" s="2170" cm="1">
        <f t="array" aca="1" ref="AA50" ca="1">SUM( CVC.LOOKUP2( A50, EOMONTH(val_asOfDate,_xlfn.SEQUENCE(1,12,-11,1)), fx_scenarioConverter(fx_scenarioConverter("Actual")), "Month") )</f>
        <v>0</v>
      </c>
      <c r="AB50" s="1054"/>
      <c r="AC50" s="1557" t="e">
        <f ca="1">AX50</f>
        <v>#NAME?</v>
      </c>
      <c r="AD50" s="2205" t="e">
        <f t="shared" ca="1" si="6"/>
        <v>#NAME?</v>
      </c>
      <c r="AE50" s="2204" t="e">
        <f ca="1">AZ50</f>
        <v>#NAME?</v>
      </c>
      <c r="AF50" s="334"/>
      <c r="AG50" s="360"/>
      <c r="AH50" s="360"/>
      <c r="AI50" s="360"/>
      <c r="AJ50" s="88"/>
      <c r="AK50" s="1097"/>
      <c r="AM50" s="364" t="s">
        <v>486</v>
      </c>
      <c r="AN50" s="364"/>
      <c r="AO50" s="364"/>
      <c r="AP50" s="1557" t="e" cm="1">
        <f t="array" aca="1" ref="AP50" ca="1">IF(fx_ProtectPush,_xldudf_CX_PUSH(AC50,CX_ENTITY,AM50,val_asOfDate,AT50,AU50))</f>
        <v>#NAME?</v>
      </c>
      <c r="AQ50" s="1557"/>
      <c r="AR50" s="1054"/>
      <c r="AS50" s="2178" t="s">
        <v>487</v>
      </c>
      <c r="AT50" s="1056" t="s">
        <v>54</v>
      </c>
      <c r="AU50" s="1056" t="str" cm="1">
        <f t="array" ref="AU50">fx_scenarioConverter("Actual")</f>
        <v>Actual</v>
      </c>
      <c r="AV50" s="2194" t="e" cm="1">
        <f t="array" aca="1" ref="AV50" ca="1">IF(fx_ProtectPush,_xldudf_CX_PUSH(AD50,CX_ENTITY,AS50,val_asOfDate,AT50,AU50))</f>
        <v>#NAME?</v>
      </c>
      <c r="AW50" s="3"/>
      <c r="AX50" s="2198" t="e" cm="1">
        <f t="array" aca="1" ref="AX50" ca="1">_xldudf_CX_GET(CX_ENTITY, AM50, val_asOfDate, AT50,AU50)</f>
        <v>#NAME?</v>
      </c>
      <c r="AY50" s="2199" t="e" cm="1">
        <f t="array" aca="1" ref="AY50" ca="1">_xldudf_CX_GET(CX_ENTITY,AS50,val_asOfDate,AT50,AU50)</f>
        <v>#NAME?</v>
      </c>
      <c r="AZ50" s="709" t="e" cm="1">
        <f t="array" aca="1" ref="AZ50" ca="1">_xldudf_CX_GET(CX_ENTITY,AS50,val_priorQtrEnd,AT50,AU50)</f>
        <v>#NAME?</v>
      </c>
      <c r="BB50" s="88"/>
      <c r="BC50" s="289"/>
      <c r="BD50" s="289"/>
      <c r="BE50" s="289"/>
      <c r="BF50" s="289"/>
      <c r="BG50" s="289"/>
      <c r="BH50" s="289"/>
      <c r="BI50" s="289"/>
      <c r="BJ50" s="289"/>
      <c r="BK50" s="3"/>
      <c r="BL50" s="3"/>
      <c r="BM50" s="3"/>
      <c r="BN50" s="3"/>
      <c r="BO50" s="3"/>
    </row>
    <row r="51" spans="1:67" ht="18">
      <c r="A51" s="59" t="s">
        <v>488</v>
      </c>
      <c r="B51" s="1046"/>
      <c r="C51" s="1047"/>
      <c r="D51" s="1046"/>
      <c r="E51" s="1046"/>
      <c r="G51" s="1048"/>
      <c r="I51" s="2043"/>
      <c r="J51" s="16"/>
      <c r="K51" s="52"/>
      <c r="L51" s="101"/>
      <c r="M51" s="101"/>
      <c r="N51" s="101"/>
      <c r="O51" s="101"/>
      <c r="P51" s="39"/>
      <c r="R51" s="1049"/>
      <c r="S51" s="1050"/>
      <c r="T51" s="1051"/>
      <c r="U51" s="1051"/>
      <c r="V51" s="2219"/>
      <c r="W51" s="3104" t="s">
        <v>488</v>
      </c>
      <c r="X51" s="3105"/>
      <c r="Y51" s="3105"/>
      <c r="Z51" s="3105"/>
      <c r="AA51" s="2228"/>
      <c r="AB51" s="2229"/>
      <c r="AC51" s="2230"/>
      <c r="AD51" s="2259" t="str">
        <f ca="1">IFERROR(-AD50/AD49,"n/a")</f>
        <v>n/a</v>
      </c>
      <c r="AE51" s="2231"/>
      <c r="AF51" s="1052"/>
      <c r="AG51" s="1053"/>
      <c r="AH51" s="1053"/>
      <c r="AI51" s="1053"/>
      <c r="AJ51" s="755"/>
      <c r="AK51" s="1098"/>
      <c r="AM51" s="1059"/>
      <c r="AN51" s="1060"/>
      <c r="AO51" s="1060"/>
      <c r="AP51" s="1853"/>
      <c r="AQ51" s="1853"/>
      <c r="AR51" s="1852"/>
      <c r="AS51" s="1852" t="s">
        <v>489</v>
      </c>
      <c r="AT51" s="2179" t="s">
        <v>54</v>
      </c>
      <c r="AU51" s="2179" t="str" cm="1">
        <f t="array" ref="AU51">fx_scenarioConverter("Actual")</f>
        <v>Actual</v>
      </c>
      <c r="AV51" s="2195" t="e" cm="1">
        <f t="array" aca="1" ref="AV51" ca="1">IF(fx_ProtectPush,_xldudf_CX_PUSH(AD51,CX_ENTITY,AS51,val_asOfDate,AT51,AU51))</f>
        <v>#NAME?</v>
      </c>
      <c r="AW51" s="3"/>
      <c r="AX51" s="2200"/>
      <c r="AY51" s="2199" t="e" cm="1">
        <f t="array" aca="1" ref="AY51" ca="1">_xldudf_CX_GET(CX_ENTITY,AS51,val_asOfDate,AT51,AU51)</f>
        <v>#NAME?</v>
      </c>
      <c r="AZ51" s="709" t="e" cm="1">
        <f t="array" aca="1" ref="AZ51" ca="1">_xldudf_CX_GET(CX_ENTITY,AS51,val_priorQtrEnd,AT51,AU51)</f>
        <v>#NAME?</v>
      </c>
      <c r="BB51" s="88"/>
      <c r="BC51" s="2977" t="s">
        <v>155</v>
      </c>
      <c r="BD51" s="2977" t="s">
        <v>2197</v>
      </c>
      <c r="BE51" s="2977" t="s">
        <v>1880</v>
      </c>
      <c r="BF51" s="2977" t="s">
        <v>1968</v>
      </c>
      <c r="BG51" s="2977" t="s">
        <v>1940</v>
      </c>
      <c r="BH51" s="2978" t="s">
        <v>2198</v>
      </c>
      <c r="BI51" s="2979" t="s">
        <v>1957</v>
      </c>
      <c r="BJ51" s="2977" t="s">
        <v>1948</v>
      </c>
      <c r="BK51" s="3"/>
      <c r="BL51" s="3"/>
      <c r="BM51" s="3"/>
      <c r="BN51" s="3"/>
      <c r="BO51" s="3"/>
    </row>
    <row r="52" spans="1:67" ht="15" customHeight="1">
      <c r="A52" s="59"/>
      <c r="B52" s="59"/>
      <c r="C52" s="315"/>
      <c r="D52" s="59"/>
      <c r="E52" s="59"/>
      <c r="G52" s="45"/>
      <c r="I52" s="2043"/>
      <c r="J52" s="16"/>
      <c r="K52" s="52"/>
      <c r="L52" s="101"/>
      <c r="M52" s="101"/>
      <c r="N52" s="101"/>
      <c r="O52" s="101"/>
      <c r="P52" s="39"/>
      <c r="R52" s="56"/>
      <c r="S52" s="319"/>
      <c r="T52" s="320"/>
      <c r="U52" s="320"/>
      <c r="V52" s="320"/>
      <c r="W52" s="364"/>
      <c r="X52" s="363"/>
      <c r="Y52" s="363"/>
      <c r="Z52" s="88"/>
      <c r="AA52" s="1854"/>
      <c r="AB52" s="1855"/>
      <c r="AC52" s="1856"/>
      <c r="AD52" s="2212"/>
      <c r="AE52" s="334"/>
      <c r="AF52" s="334"/>
      <c r="AG52" s="360"/>
      <c r="AH52" s="360"/>
      <c r="AI52" s="360"/>
      <c r="AJ52" s="88"/>
      <c r="AK52" s="1094"/>
      <c r="AM52" s="364"/>
      <c r="AN52" s="363"/>
      <c r="AO52" s="363"/>
      <c r="AP52" s="1856"/>
      <c r="AQ52" s="1856"/>
      <c r="AR52" s="1855"/>
      <c r="AS52" s="1855"/>
      <c r="AT52" s="2190"/>
      <c r="AU52" s="2190"/>
      <c r="AV52" s="1038"/>
      <c r="AW52" s="3"/>
      <c r="AX52" s="334"/>
      <c r="AY52" s="334"/>
      <c r="AZ52" s="3"/>
      <c r="BB52" s="88"/>
      <c r="BC52" s="2980" t="str">
        <f t="shared" ref="BC52:BC115" si="7">IF($BH52="","",IF(ISNUMBER(_xlfn.XLOOKUP($BH52,X:X,AB:AB,"")),"",(_xlfn.XLOOKUP($BH52,X:X,AB:AB,""))))</f>
        <v/>
      </c>
      <c r="BD52" s="2980" t="str">
        <f t="shared" ref="BD52:BD66" si="8">val_company</f>
        <v>Therme Horizon</v>
      </c>
      <c r="BE52" s="2980">
        <v>1</v>
      </c>
      <c r="BF52" s="2980">
        <v>1</v>
      </c>
      <c r="BG52" s="2980" t="s">
        <v>1881</v>
      </c>
      <c r="BH52" s="2981" t="s">
        <v>1941</v>
      </c>
      <c r="BI52" s="2982"/>
      <c r="BJ52" s="2980"/>
      <c r="BK52" s="3"/>
      <c r="BL52" s="3"/>
      <c r="BM52" s="3"/>
      <c r="BN52" s="3"/>
      <c r="BO52" s="3"/>
    </row>
    <row r="53" spans="1:67" ht="15" customHeight="1">
      <c r="A53" s="59"/>
      <c r="B53" s="59"/>
      <c r="C53" s="315"/>
      <c r="D53" s="59"/>
      <c r="E53" s="59"/>
      <c r="G53" s="45"/>
      <c r="I53" s="2043"/>
      <c r="J53" s="16"/>
      <c r="K53" s="52"/>
      <c r="L53" s="101"/>
      <c r="M53" s="101"/>
      <c r="N53" s="101"/>
      <c r="O53" s="101"/>
      <c r="P53" s="39"/>
      <c r="R53" s="56"/>
      <c r="S53" s="319"/>
      <c r="T53" s="320"/>
      <c r="U53" s="320"/>
      <c r="V53" s="320"/>
      <c r="W53" s="364"/>
      <c r="X53" s="363"/>
      <c r="Y53" s="363"/>
      <c r="Z53" s="88"/>
      <c r="AA53" s="1854"/>
      <c r="AB53" s="1855"/>
      <c r="AC53" s="1856"/>
      <c r="AD53" s="2212"/>
      <c r="AE53" s="334"/>
      <c r="AF53" s="334"/>
      <c r="AG53" s="360"/>
      <c r="AH53" s="360"/>
      <c r="AI53" s="360"/>
      <c r="AJ53" s="88"/>
      <c r="AK53" s="1094"/>
      <c r="AM53" s="364"/>
      <c r="AN53" s="363"/>
      <c r="AO53" s="363"/>
      <c r="AP53" s="1856"/>
      <c r="AQ53" s="1856"/>
      <c r="AR53" s="1855"/>
      <c r="AS53" s="1855"/>
      <c r="AT53" s="2190"/>
      <c r="AU53" s="2190"/>
      <c r="AV53" s="1038"/>
      <c r="AW53" s="3"/>
      <c r="AX53" s="334"/>
      <c r="AY53" s="334"/>
      <c r="AZ53" s="3"/>
      <c r="BB53" s="88"/>
      <c r="BC53" s="2980" t="str">
        <f t="shared" si="7"/>
        <v/>
      </c>
      <c r="BD53" s="2980" t="str">
        <f t="shared" si="8"/>
        <v>Therme Horizon</v>
      </c>
      <c r="BE53" s="2980">
        <v>2</v>
      </c>
      <c r="BF53" s="2980">
        <v>2</v>
      </c>
      <c r="BG53" s="2980" t="s">
        <v>1882</v>
      </c>
      <c r="BH53" s="2981" t="s">
        <v>1041</v>
      </c>
      <c r="BI53" s="2983"/>
      <c r="BJ53" s="2980"/>
      <c r="BK53" s="3"/>
      <c r="BL53" s="3"/>
      <c r="BM53" s="3"/>
      <c r="BN53" s="3"/>
      <c r="BO53" s="3"/>
    </row>
    <row r="54" spans="1:67" ht="22.5" customHeight="1">
      <c r="A54" s="1110"/>
      <c r="B54" s="1110"/>
      <c r="C54" s="1110"/>
      <c r="D54" s="1110"/>
      <c r="E54" s="1110"/>
      <c r="G54" s="45"/>
      <c r="I54" s="2043"/>
      <c r="J54" s="16"/>
      <c r="K54" s="52"/>
      <c r="L54" s="101"/>
      <c r="M54" s="101"/>
      <c r="N54" s="101"/>
      <c r="O54" s="101"/>
      <c r="P54" s="39"/>
      <c r="R54" s="56"/>
      <c r="S54" s="320"/>
      <c r="T54" s="320"/>
      <c r="U54" s="320"/>
      <c r="V54" s="2217"/>
      <c r="W54" s="3098" t="s">
        <v>490</v>
      </c>
      <c r="X54" s="3098"/>
      <c r="Y54" s="3098"/>
      <c r="Z54" s="3098"/>
      <c r="AA54" s="2271" t="str">
        <f>$AI$4</f>
        <v>Millions</v>
      </c>
      <c r="AB54" s="2214"/>
      <c r="AC54" s="2214" t="s">
        <v>444</v>
      </c>
      <c r="AD54" s="2215" t="s">
        <v>445</v>
      </c>
      <c r="AE54" s="2214" t="s">
        <v>479</v>
      </c>
      <c r="AF54" s="334"/>
      <c r="AG54" s="360"/>
      <c r="AH54" s="360"/>
      <c r="AI54" s="360"/>
      <c r="AJ54" s="88"/>
      <c r="AK54" s="1094"/>
      <c r="AM54" s="2176"/>
      <c r="AN54" s="2176"/>
      <c r="AO54" s="2176"/>
      <c r="AP54" s="1042"/>
      <c r="AQ54" s="1042"/>
      <c r="AR54" s="1042"/>
      <c r="AS54" s="1042"/>
      <c r="AT54" s="1042"/>
      <c r="AU54" s="1042"/>
      <c r="AV54" s="1042"/>
      <c r="AW54" s="3"/>
      <c r="AX54" s="1042"/>
      <c r="AY54" s="1042"/>
      <c r="AZ54" s="3"/>
      <c r="BB54" s="88"/>
      <c r="BC54" s="2980" t="str">
        <f t="shared" si="7"/>
        <v/>
      </c>
      <c r="BD54" s="2980" t="str">
        <f t="shared" si="8"/>
        <v>Therme Horizon</v>
      </c>
      <c r="BE54" s="2980">
        <v>3</v>
      </c>
      <c r="BF54" s="2980">
        <v>3</v>
      </c>
      <c r="BG54" s="2980" t="s">
        <v>1883</v>
      </c>
      <c r="BH54" s="2981" t="s">
        <v>1883</v>
      </c>
      <c r="BI54" s="2982"/>
      <c r="BJ54" s="2984">
        <f>val_asOfDate</f>
        <v>46022</v>
      </c>
      <c r="BK54" s="3"/>
      <c r="BL54" s="3"/>
      <c r="BM54" s="3"/>
      <c r="BN54" s="3"/>
      <c r="BO54" s="3"/>
    </row>
    <row r="55" spans="1:67" ht="19.5" customHeight="1">
      <c r="A55" s="59" t="s">
        <v>491</v>
      </c>
      <c r="B55" s="59"/>
      <c r="C55" s="249" t="s">
        <v>492</v>
      </c>
      <c r="D55" s="59"/>
      <c r="E55" s="59"/>
      <c r="G55" s="45"/>
      <c r="I55" s="2043"/>
      <c r="J55" s="16"/>
      <c r="K55" s="52"/>
      <c r="L55" s="101"/>
      <c r="M55" s="101"/>
      <c r="N55" s="101"/>
      <c r="O55" s="101"/>
      <c r="P55" s="39"/>
      <c r="R55" s="56"/>
      <c r="S55" s="320"/>
      <c r="T55" s="320"/>
      <c r="U55" s="320"/>
      <c r="V55" s="2218">
        <v>-1</v>
      </c>
      <c r="W55" s="313" t="s">
        <v>493</v>
      </c>
      <c r="X55" s="313"/>
      <c r="Y55" s="313"/>
      <c r="Z55" s="314"/>
      <c r="AA55" s="2170" t="str" cm="1">
        <f t="array" aca="1" ref="AA55" ca="1">(CVC.LOOKUP2( "Cash Interest Expense (CIE)", val_currentFYE, fx_scenarioConverter("LE"), "Year" ))</f>
        <v>Date Not Found</v>
      </c>
      <c r="AB55" s="1054"/>
      <c r="AC55" s="1557" t="e">
        <f ca="1">AX55</f>
        <v>#NAME?</v>
      </c>
      <c r="AD55" s="2205" t="e">
        <f t="shared" ref="AD55:AD56" ca="1" si="9">IF(AA55="n/a", "n/a", SUM(AA55,AC55))</f>
        <v>#NAME?</v>
      </c>
      <c r="AE55" s="2204" t="e">
        <f ca="1">AZ55</f>
        <v>#NAME?</v>
      </c>
      <c r="AF55" s="334"/>
      <c r="AG55" s="360"/>
      <c r="AH55" s="360"/>
      <c r="AI55" s="360"/>
      <c r="AJ55" s="88"/>
      <c r="AK55" s="1097"/>
      <c r="AM55" s="968" t="s">
        <v>483</v>
      </c>
      <c r="AN55" s="365"/>
      <c r="AO55" s="365"/>
      <c r="AP55" s="1557" t="e" cm="1">
        <f t="array" aca="1" ref="AP55" ca="1">IF(fx_ProtectPush,_xldudf_CX_PUSH(AC55,CX_ENTITY,AM55,val_asOfDate,AT55,AU55))</f>
        <v>#NAME?</v>
      </c>
      <c r="AQ55" s="1557"/>
      <c r="AR55" s="1054"/>
      <c r="AS55" s="2178" t="s">
        <v>484</v>
      </c>
      <c r="AT55" s="1056" t="s">
        <v>54</v>
      </c>
      <c r="AU55" s="1056" t="str" cm="1">
        <f t="array" ref="AU55">fx_scenarioConverter("LE")</f>
        <v>LE</v>
      </c>
      <c r="AV55" s="2194" t="e" cm="1">
        <f t="array" aca="1" ref="AV55" ca="1">IF(fx_ProtectPush,_xldudf_CX_PUSH(AD55,CX_ENTITY,AS55,val_asOfDate,AT55,AU55))</f>
        <v>#NAME?</v>
      </c>
      <c r="AW55" s="3"/>
      <c r="AX55" s="2198" t="e" cm="1">
        <f t="array" aca="1" ref="AX55" ca="1">_xldudf_CX_GET(CX_ENTITY, AM55, val_asOfDate, AT55,AU55)</f>
        <v>#NAME?</v>
      </c>
      <c r="AY55" s="2199" t="e" cm="1">
        <f t="array" aca="1" ref="AY55" ca="1">_xldudf_CX_GET(CX_ENTITY,AS55,val_asOfDate,AT55,AU55)</f>
        <v>#NAME?</v>
      </c>
      <c r="AZ55" s="709" t="e" cm="1">
        <f t="array" aca="1" ref="AZ55" ca="1">_xldudf_CX_GET(CX_ENTITY,AS55,val_priorQtrEnd,AT55,AU55)</f>
        <v>#NAME?</v>
      </c>
      <c r="BB55" s="88"/>
      <c r="BC55" s="2980" t="str">
        <f t="shared" si="7"/>
        <v/>
      </c>
      <c r="BD55" s="2980" t="str">
        <f t="shared" si="8"/>
        <v>Therme Horizon</v>
      </c>
      <c r="BE55" s="2980">
        <v>4</v>
      </c>
      <c r="BF55" s="2980">
        <v>4</v>
      </c>
      <c r="BG55" s="2980" t="s">
        <v>1884</v>
      </c>
      <c r="BH55" s="2981"/>
      <c r="BI55" s="2983"/>
      <c r="BJ55" s="2985"/>
      <c r="BK55" s="3"/>
      <c r="BL55" s="3"/>
      <c r="BM55" s="3"/>
      <c r="BN55" s="3"/>
      <c r="BO55" s="3"/>
    </row>
    <row r="56" spans="1:67" ht="20.25" customHeight="1">
      <c r="A56" s="1110" t="s">
        <v>200</v>
      </c>
      <c r="B56" s="1110"/>
      <c r="C56" s="1112" t="s">
        <v>492</v>
      </c>
      <c r="D56" s="1110"/>
      <c r="E56" s="1110"/>
      <c r="G56" s="45"/>
      <c r="I56" s="2043"/>
      <c r="J56" s="16"/>
      <c r="K56" s="52"/>
      <c r="L56" s="101"/>
      <c r="M56" s="101"/>
      <c r="N56" s="101"/>
      <c r="O56" s="101"/>
      <c r="P56" s="39"/>
      <c r="R56" s="56"/>
      <c r="S56" s="320"/>
      <c r="T56" s="320"/>
      <c r="U56" s="320"/>
      <c r="V56" s="2218">
        <v>1</v>
      </c>
      <c r="W56" s="313" t="s">
        <v>494</v>
      </c>
      <c r="X56" s="313"/>
      <c r="Y56" s="313"/>
      <c r="Z56" s="314"/>
      <c r="AA56" s="2170" t="str" cm="1">
        <f t="array" aca="1" ref="AA56" ca="1">CVC.LOOKUP2( "Adjusted EBITDA", val_currentFYE, fx_scenarioConverter("LE"), "Year" )</f>
        <v>Date Not Found</v>
      </c>
      <c r="AB56" s="1054"/>
      <c r="AC56" s="2224" t="e">
        <f ca="1">AX56</f>
        <v>#NAME?</v>
      </c>
      <c r="AD56" s="2205" t="e">
        <f t="shared" ca="1" si="9"/>
        <v>#NAME?</v>
      </c>
      <c r="AE56" s="2204" t="e">
        <f ca="1">AZ56</f>
        <v>#NAME?</v>
      </c>
      <c r="AF56" s="334"/>
      <c r="AG56" s="360"/>
      <c r="AH56" s="360"/>
      <c r="AI56" s="360"/>
      <c r="AJ56" s="88"/>
      <c r="AK56" s="1097"/>
      <c r="AM56" s="364" t="s">
        <v>486</v>
      </c>
      <c r="AN56" s="365"/>
      <c r="AO56" s="365"/>
      <c r="AP56" s="1557" t="e" cm="1">
        <f t="array" aca="1" ref="AP56" ca="1">IF(fx_ProtectPush,_xldudf_CX_PUSH(AC56,CX_ENTITY,AM56,val_asOfDate,AT56,AU56))</f>
        <v>#NAME?</v>
      </c>
      <c r="AQ56" s="1557"/>
      <c r="AR56" s="1054"/>
      <c r="AS56" s="2178" t="s">
        <v>487</v>
      </c>
      <c r="AT56" s="1056" t="s">
        <v>54</v>
      </c>
      <c r="AU56" s="1056" t="str" cm="1">
        <f t="array" ref="AU56">fx_scenarioConverter("LE")</f>
        <v>LE</v>
      </c>
      <c r="AV56" s="2194" t="e" cm="1">
        <f t="array" aca="1" ref="AV56" ca="1">IF(fx_ProtectPush,_xldudf_CX_PUSH(AD56,CX_ENTITY,AS56,val_asOfDate,AT56,AU56))</f>
        <v>#NAME?</v>
      </c>
      <c r="AW56" s="3"/>
      <c r="AX56" s="2198" t="e" cm="1">
        <f t="array" aca="1" ref="AX56" ca="1">_xldudf_CX_GET(CX_ENTITY, AM56, val_asOfDate, AT56,AU56)</f>
        <v>#NAME?</v>
      </c>
      <c r="AY56" s="2199" t="e" cm="1">
        <f t="array" aca="1" ref="AY56" ca="1">_xldudf_CX_GET(CX_ENTITY,AS56,val_asOfDate,AT56,AU56)</f>
        <v>#NAME?</v>
      </c>
      <c r="AZ56" s="709" t="e" cm="1">
        <f t="array" aca="1" ref="AZ56" ca="1">_xldudf_CX_GET(CX_ENTITY,AS56,val_priorQtrEnd,AT56,AU56)</f>
        <v>#NAME?</v>
      </c>
      <c r="BB56" s="88"/>
      <c r="BC56" s="2980" t="str">
        <f t="shared" si="7"/>
        <v/>
      </c>
      <c r="BD56" s="2980" t="str">
        <f t="shared" si="8"/>
        <v>Therme Horizon</v>
      </c>
      <c r="BE56" s="2980">
        <v>5</v>
      </c>
      <c r="BF56" s="2980">
        <v>5</v>
      </c>
      <c r="BG56" s="2980" t="s">
        <v>1885</v>
      </c>
      <c r="BH56" s="2981"/>
      <c r="BI56" s="2983"/>
      <c r="BJ56" s="2980"/>
      <c r="BK56" s="3"/>
      <c r="BL56" s="3"/>
      <c r="BM56" s="3"/>
      <c r="BN56" s="3"/>
      <c r="BO56" s="3"/>
    </row>
    <row r="57" spans="1:67" ht="18">
      <c r="A57" s="81"/>
      <c r="B57" s="81"/>
      <c r="C57" s="315"/>
      <c r="D57" s="59"/>
      <c r="E57" s="59"/>
      <c r="G57" s="45"/>
      <c r="I57" s="2043"/>
      <c r="J57" s="16"/>
      <c r="K57" s="52"/>
      <c r="L57" s="101"/>
      <c r="M57" s="101"/>
      <c r="N57" s="101"/>
      <c r="O57" s="101"/>
      <c r="P57" s="39"/>
      <c r="R57" s="368"/>
      <c r="S57" s="361"/>
      <c r="T57" s="362"/>
      <c r="U57" s="362"/>
      <c r="V57" s="2219"/>
      <c r="W57" s="3104" t="s">
        <v>495</v>
      </c>
      <c r="X57" s="3105"/>
      <c r="Y57" s="3105"/>
      <c r="Z57" s="3105"/>
      <c r="AA57" s="2228"/>
      <c r="AB57" s="2229"/>
      <c r="AC57" s="2230"/>
      <c r="AD57" s="2259" t="str">
        <f ca="1">IFERROR(-AD56/AD55,"n/a")</f>
        <v>n/a</v>
      </c>
      <c r="AE57" s="2231"/>
      <c r="AF57" s="334"/>
      <c r="AG57" s="360"/>
      <c r="AH57" s="360"/>
      <c r="AI57" s="360"/>
      <c r="AJ57" s="88"/>
      <c r="AK57" s="1097"/>
      <c r="AM57" s="1108"/>
      <c r="AN57" s="1109"/>
      <c r="AO57" s="1109"/>
      <c r="AP57" s="1857"/>
      <c r="AQ57" s="1857"/>
      <c r="AR57" s="1852"/>
      <c r="AS57" s="1108" t="s">
        <v>489</v>
      </c>
      <c r="AT57" s="2179" t="s">
        <v>54</v>
      </c>
      <c r="AU57" s="2179" t="str" cm="1">
        <f t="array" ref="AU57">fx_scenarioConverter("LE")</f>
        <v>LE</v>
      </c>
      <c r="AV57" s="2195" t="e" cm="1">
        <f t="array" aca="1" ref="AV57" ca="1">IF(fx_ProtectPush,_xldudf_CX_PUSH(AD57,CX_ENTITY,AS57,val_asOfDate,AT57,AU57))</f>
        <v>#NAME?</v>
      </c>
      <c r="AW57" s="3"/>
      <c r="AX57" s="2200"/>
      <c r="AY57" s="2199" t="e" cm="1">
        <f t="array" aca="1" ref="AY57" ca="1">_xldudf_CX_GET(CX_ENTITY,AS57,val_asOfDate,AT57,AU57)</f>
        <v>#NAME?</v>
      </c>
      <c r="AZ57" s="709" t="e" cm="1">
        <f t="array" aca="1" ref="AZ57" ca="1">_xldudf_CX_GET(CX_ENTITY,AS57,val_priorQtrEnd,AT57,AU57)</f>
        <v>#NAME?</v>
      </c>
      <c r="BB57" s="88"/>
      <c r="BC57" s="2980" t="str">
        <f t="shared" si="7"/>
        <v/>
      </c>
      <c r="BD57" s="2980" t="str">
        <f t="shared" si="8"/>
        <v>Therme Horizon</v>
      </c>
      <c r="BE57" s="2980">
        <v>6</v>
      </c>
      <c r="BF57" s="2980">
        <v>6</v>
      </c>
      <c r="BG57" s="2980" t="s">
        <v>1886</v>
      </c>
      <c r="BH57" s="2981"/>
      <c r="BI57" s="2983"/>
      <c r="BJ57" s="2980"/>
      <c r="BK57" s="3"/>
      <c r="BL57" s="3"/>
      <c r="BM57" s="3"/>
      <c r="BN57" s="3"/>
      <c r="BO57" s="3"/>
    </row>
    <row r="58" spans="1:67">
      <c r="A58" s="59"/>
      <c r="B58" s="59"/>
      <c r="C58" s="315"/>
      <c r="D58" s="59"/>
      <c r="E58" s="59"/>
      <c r="G58" s="45"/>
      <c r="I58" s="2043"/>
      <c r="J58" s="16"/>
      <c r="K58" s="52"/>
      <c r="L58" s="101"/>
      <c r="M58" s="140"/>
      <c r="N58" s="101"/>
      <c r="O58" s="101"/>
      <c r="P58" s="39"/>
      <c r="R58" s="56"/>
      <c r="S58" s="319"/>
      <c r="T58" s="320"/>
      <c r="U58" s="320"/>
      <c r="V58" s="320"/>
      <c r="W58" s="313"/>
      <c r="X58" s="313"/>
      <c r="Y58" s="313"/>
      <c r="Z58" s="314"/>
      <c r="AA58" s="1558"/>
      <c r="AB58" s="1041"/>
      <c r="AC58" s="1057"/>
      <c r="AD58" s="2212"/>
      <c r="AE58" s="334"/>
      <c r="AF58" s="334"/>
      <c r="AG58" s="360"/>
      <c r="AH58" s="360"/>
      <c r="AI58" s="360"/>
      <c r="AJ58" s="88"/>
      <c r="AK58" s="1094"/>
      <c r="AM58" s="313"/>
      <c r="AN58" s="313"/>
      <c r="AO58" s="313"/>
      <c r="AP58" s="1057"/>
      <c r="AQ58" s="1057"/>
      <c r="AR58" s="1041"/>
      <c r="AS58" s="1041"/>
      <c r="AT58" s="2191"/>
      <c r="AU58" s="2191"/>
      <c r="AV58" s="1038"/>
      <c r="AW58" s="3"/>
      <c r="AX58" s="334"/>
      <c r="AY58" s="334"/>
      <c r="AZ58" s="3"/>
      <c r="BB58" s="88"/>
      <c r="BC58" s="2980" t="b">
        <f t="shared" si="7"/>
        <v>1</v>
      </c>
      <c r="BD58" s="2980" t="str">
        <f t="shared" si="8"/>
        <v>Therme Horizon</v>
      </c>
      <c r="BE58" s="2980">
        <v>7</v>
      </c>
      <c r="BF58" s="2980">
        <v>7</v>
      </c>
      <c r="BG58" s="2980" t="s">
        <v>432</v>
      </c>
      <c r="BH58" s="2986" t="s">
        <v>432</v>
      </c>
      <c r="BI58" s="2987">
        <f>IF($BC$58=TRUE,N(DebtOverview!$AN$37),"")</f>
        <v>3079.8406749999999</v>
      </c>
      <c r="BJ58" s="2980" t="s">
        <v>1947</v>
      </c>
      <c r="BK58" s="3"/>
      <c r="BL58" s="3"/>
      <c r="BM58" s="3"/>
      <c r="BN58" s="3"/>
      <c r="BO58" s="3"/>
    </row>
    <row r="59" spans="1:67">
      <c r="A59" s="59"/>
      <c r="B59" s="59"/>
      <c r="C59" s="315"/>
      <c r="D59" s="59"/>
      <c r="E59" s="59"/>
      <c r="G59" s="45"/>
      <c r="I59" s="2043"/>
      <c r="J59" s="16"/>
      <c r="K59" s="52"/>
      <c r="L59" s="101"/>
      <c r="M59" s="140"/>
      <c r="N59" s="101"/>
      <c r="O59" s="101"/>
      <c r="P59" s="39"/>
      <c r="R59" s="56"/>
      <c r="S59" s="319"/>
      <c r="T59" s="320"/>
      <c r="U59" s="320"/>
      <c r="V59" s="320"/>
      <c r="W59" s="313"/>
      <c r="X59" s="313"/>
      <c r="Y59" s="313"/>
      <c r="Z59" s="314"/>
      <c r="AA59" s="1558"/>
      <c r="AB59" s="1041"/>
      <c r="AC59" s="1057"/>
      <c r="AD59" s="2212"/>
      <c r="AE59" s="334"/>
      <c r="AF59" s="334"/>
      <c r="AG59" s="360"/>
      <c r="AH59" s="360"/>
      <c r="AI59" s="360"/>
      <c r="AJ59" s="88"/>
      <c r="AK59" s="1094"/>
      <c r="AM59" s="313"/>
      <c r="AN59" s="313"/>
      <c r="AO59" s="313"/>
      <c r="AP59" s="1057"/>
      <c r="AQ59" s="1057"/>
      <c r="AR59" s="1041"/>
      <c r="AS59" s="1041"/>
      <c r="AT59" s="2191"/>
      <c r="AU59" s="2191"/>
      <c r="AV59" s="1038"/>
      <c r="AW59" s="3"/>
      <c r="AX59" s="334"/>
      <c r="AY59" s="334"/>
      <c r="AZ59" s="3"/>
      <c r="BB59" s="88"/>
      <c r="BC59" s="2980" t="b">
        <f t="shared" si="7"/>
        <v>0</v>
      </c>
      <c r="BD59" s="2980" t="str">
        <f t="shared" si="8"/>
        <v>Therme Horizon</v>
      </c>
      <c r="BE59" s="2980">
        <v>8</v>
      </c>
      <c r="BF59" s="2980">
        <v>8</v>
      </c>
      <c r="BG59" s="2980" t="s">
        <v>1718</v>
      </c>
      <c r="BH59" s="2986" t="s">
        <v>1718</v>
      </c>
      <c r="BI59" s="2987" t="str">
        <f>IF(BC59=TRUE,N(DebtOverview!$AN$53),"")</f>
        <v/>
      </c>
      <c r="BJ59" s="2980" t="s">
        <v>1947</v>
      </c>
      <c r="BK59" s="3"/>
      <c r="BL59" s="3"/>
      <c r="BM59" s="3"/>
      <c r="BN59" s="3"/>
      <c r="BO59" s="3"/>
    </row>
    <row r="60" spans="1:67" ht="20.25" customHeight="1">
      <c r="A60" s="1110"/>
      <c r="B60" s="1110"/>
      <c r="C60" s="1111"/>
      <c r="D60" s="1110"/>
      <c r="E60" s="1110"/>
      <c r="G60" s="45"/>
      <c r="I60" s="2043"/>
      <c r="J60" s="16"/>
      <c r="K60" s="52"/>
      <c r="L60" s="101"/>
      <c r="M60" s="101"/>
      <c r="N60" s="101"/>
      <c r="O60" s="101"/>
      <c r="P60" s="39"/>
      <c r="R60" s="56"/>
      <c r="S60" s="319"/>
      <c r="T60" s="320"/>
      <c r="U60" s="320"/>
      <c r="V60" s="2217"/>
      <c r="W60" s="3098" t="s">
        <v>496</v>
      </c>
      <c r="X60" s="3098"/>
      <c r="Y60" s="3098"/>
      <c r="Z60" s="3098"/>
      <c r="AA60" s="2213" t="str">
        <f>$AI$4</f>
        <v>Millions</v>
      </c>
      <c r="AB60" s="2214"/>
      <c r="AC60" s="2214" t="s">
        <v>444</v>
      </c>
      <c r="AD60" s="2215" t="s">
        <v>445</v>
      </c>
      <c r="AE60" s="2214" t="s">
        <v>479</v>
      </c>
      <c r="AF60" s="334"/>
      <c r="AG60" s="360"/>
      <c r="AH60" s="360"/>
      <c r="AI60" s="360"/>
      <c r="AJ60" s="88"/>
      <c r="AK60" s="1094"/>
      <c r="AM60" s="2177"/>
      <c r="AN60" s="2177"/>
      <c r="AO60" s="2177"/>
      <c r="AP60" s="1042"/>
      <c r="AQ60" s="1042"/>
      <c r="AR60" s="1042"/>
      <c r="AS60" s="1042"/>
      <c r="AT60" s="1042"/>
      <c r="AU60" s="1042"/>
      <c r="AV60" s="1042"/>
      <c r="AW60" s="3"/>
      <c r="AX60" s="1042"/>
      <c r="AY60" s="1042"/>
      <c r="AZ60" s="3"/>
      <c r="BB60" s="88"/>
      <c r="BC60" s="2980" t="b">
        <f t="shared" si="7"/>
        <v>1</v>
      </c>
      <c r="BD60" s="2980" t="str">
        <f t="shared" si="8"/>
        <v>Therme Horizon</v>
      </c>
      <c r="BE60" s="2980">
        <v>9</v>
      </c>
      <c r="BF60" s="2980">
        <v>9</v>
      </c>
      <c r="BG60" s="2980" t="s">
        <v>1720</v>
      </c>
      <c r="BH60" s="2986" t="s">
        <v>1720</v>
      </c>
      <c r="BI60" s="2987">
        <f>IF(BC60=TRUE,N(DebtOverview!$AN$69),"")</f>
        <v>511</v>
      </c>
      <c r="BJ60" s="2980" t="s">
        <v>1947</v>
      </c>
      <c r="BK60" s="3"/>
      <c r="BL60" s="3"/>
      <c r="BM60" s="3"/>
      <c r="BN60" s="3"/>
      <c r="BO60" s="3"/>
    </row>
    <row r="61" spans="1:67" ht="18.75" customHeight="1">
      <c r="A61" s="59" t="s">
        <v>491</v>
      </c>
      <c r="B61" s="59"/>
      <c r="C61" s="315" t="s">
        <v>470</v>
      </c>
      <c r="D61" s="59"/>
      <c r="E61" s="59"/>
      <c r="G61" s="45"/>
      <c r="I61" s="2043"/>
      <c r="J61" s="16"/>
      <c r="K61" s="52"/>
      <c r="L61" s="101"/>
      <c r="M61" s="101"/>
      <c r="N61" s="101"/>
      <c r="O61" s="101"/>
      <c r="P61" s="39"/>
      <c r="R61" s="56"/>
      <c r="S61" s="361"/>
      <c r="T61" s="362"/>
      <c r="U61" s="362"/>
      <c r="V61" s="2218">
        <v>-1</v>
      </c>
      <c r="W61" s="313" t="s">
        <v>497</v>
      </c>
      <c r="X61" s="313"/>
      <c r="Y61" s="313"/>
      <c r="Z61" s="314"/>
      <c r="AA61" s="2170" cm="1">
        <f t="array" aca="1" ref="AA61" ca="1">(4*SUM( CVC.LOOKUP2( A49, EOMONTH(val_asOfDate,_xlfn.SEQUENCE(1,3,-2,1)), fx_scenarioConverter("Actual"), "Month") ))</f>
        <v>0</v>
      </c>
      <c r="AB61" s="1054"/>
      <c r="AC61" s="1557" t="e">
        <f ca="1">AX61</f>
        <v>#NAME?</v>
      </c>
      <c r="AD61" s="2205" t="e">
        <f ca="1">IF(AA61="n/a", "n/a", SUM(AA61,AC61))</f>
        <v>#NAME?</v>
      </c>
      <c r="AE61" s="2204" t="e">
        <f ca="1">AZ61</f>
        <v>#NAME?</v>
      </c>
      <c r="AF61" s="334"/>
      <c r="AG61" s="360"/>
      <c r="AH61" s="360"/>
      <c r="AI61" s="360"/>
      <c r="AJ61" s="88"/>
      <c r="AK61" s="1097"/>
      <c r="AM61" s="253" t="s">
        <v>483</v>
      </c>
      <c r="AN61" s="307"/>
      <c r="AO61" s="307"/>
      <c r="AP61" s="1557" t="e" cm="1">
        <f t="array" aca="1" ref="AP61" ca="1">IF(fx_ProtectPush,_xldudf_CX_PUSH(AC61,CX_ENTITY,AM61,val_asOfDate,AT61,AU61))</f>
        <v>#NAME?</v>
      </c>
      <c r="AQ61" s="1557"/>
      <c r="AR61" s="1054"/>
      <c r="AS61" s="2178" t="s">
        <v>484</v>
      </c>
      <c r="AT61" s="1056" t="s">
        <v>471</v>
      </c>
      <c r="AU61" s="1056" t="str" cm="1">
        <f t="array" ref="AU61">fx_scenarioConverter("Actual")</f>
        <v>Actual</v>
      </c>
      <c r="AV61" s="2194" t="e" cm="1">
        <f t="array" aca="1" ref="AV61" ca="1">IF(fx_ProtectPush,_xldudf_CX_PUSH(AD61,CX_ENTITY,AS61,val_asOfDate,AT61,AU61))</f>
        <v>#NAME?</v>
      </c>
      <c r="AW61" s="3"/>
      <c r="AX61" s="2198" t="e" cm="1">
        <f t="array" aca="1" ref="AX61" ca="1">_xldudf_CX_GET(CX_ENTITY, AM61, val_asOfDate, AT61,AU61)</f>
        <v>#NAME?</v>
      </c>
      <c r="AY61" s="2199" t="e" cm="1">
        <f t="array" aca="1" ref="AY61" ca="1">_xldudf_CX_GET(CX_ENTITY,AS61,val_asOfDate,AT61,AU61)</f>
        <v>#NAME?</v>
      </c>
      <c r="AZ61" s="709" t="e" cm="1">
        <f t="array" aca="1" ref="AZ61" ca="1">_xldudf_CX_GET(CX_ENTITY,AS61,val_priorQtrEnd,AT61,AU61)</f>
        <v>#NAME?</v>
      </c>
      <c r="BB61" s="88"/>
      <c r="BC61" s="2980" t="b">
        <f t="shared" si="7"/>
        <v>0</v>
      </c>
      <c r="BD61" s="2980" t="str">
        <f t="shared" si="8"/>
        <v>Therme Horizon</v>
      </c>
      <c r="BE61" s="2980">
        <v>10</v>
      </c>
      <c r="BF61" s="2980">
        <v>10</v>
      </c>
      <c r="BG61" s="2980" t="s">
        <v>1887</v>
      </c>
      <c r="BH61" s="2986" t="s">
        <v>435</v>
      </c>
      <c r="BI61" s="2987" t="str">
        <f>IF(BC61=TRUE,N(DebtOverview!$AN$85),"")</f>
        <v/>
      </c>
      <c r="BJ61" s="2980" t="s">
        <v>1947</v>
      </c>
      <c r="BK61" s="3"/>
      <c r="BL61" s="3"/>
      <c r="BM61" s="3"/>
      <c r="BN61" s="3"/>
      <c r="BO61" s="3"/>
    </row>
    <row r="62" spans="1:67" ht="18.75" customHeight="1">
      <c r="A62" s="1110" t="s">
        <v>200</v>
      </c>
      <c r="B62" s="1110"/>
      <c r="C62" s="1111" t="s">
        <v>470</v>
      </c>
      <c r="D62" s="1110"/>
      <c r="E62" s="1110"/>
      <c r="G62" s="45"/>
      <c r="I62" s="2043"/>
      <c r="J62" s="16"/>
      <c r="K62" s="52"/>
      <c r="L62" s="101"/>
      <c r="M62" s="101"/>
      <c r="N62" s="101"/>
      <c r="O62" s="101"/>
      <c r="P62" s="39"/>
      <c r="R62" s="56"/>
      <c r="S62" s="361"/>
      <c r="T62" s="362"/>
      <c r="U62" s="362"/>
      <c r="V62" s="2218">
        <v>1</v>
      </c>
      <c r="W62" s="313" t="s">
        <v>498</v>
      </c>
      <c r="X62" s="313"/>
      <c r="Y62" s="313"/>
      <c r="Z62" s="314"/>
      <c r="AA62" s="2170" cm="1">
        <f t="array" aca="1" ref="AA62" ca="1">4*SUM( CVC.LOOKUP2( "Adjusted EBITDA", EOMONTH(val_asOfDate,_xlfn.SEQUENCE(1,3,-2,1)), fx_scenarioConverter("Actual"), "Month") )</f>
        <v>0</v>
      </c>
      <c r="AB62" s="1054"/>
      <c r="AC62" s="2224" t="e">
        <f ca="1">AX62</f>
        <v>#NAME?</v>
      </c>
      <c r="AD62" s="2205" t="e">
        <f ca="1">IF(AA62="n/a", "n/a", SUM(AA62,AC62))</f>
        <v>#NAME?</v>
      </c>
      <c r="AE62" s="2204" t="e">
        <f ca="1">AZ62</f>
        <v>#NAME?</v>
      </c>
      <c r="AF62" s="334"/>
      <c r="AG62" s="360"/>
      <c r="AH62" s="360"/>
      <c r="AI62" s="360"/>
      <c r="AJ62" s="88"/>
      <c r="AK62" s="1097"/>
      <c r="AM62" s="253" t="s">
        <v>486</v>
      </c>
      <c r="AN62" s="307"/>
      <c r="AO62" s="307"/>
      <c r="AP62" s="1557" t="e" cm="1">
        <f t="array" aca="1" ref="AP62" ca="1">IF(fx_ProtectPush,_xldudf_CX_PUSH(AC62,CX_ENTITY,AM62,val_asOfDate,AT62,AU62))</f>
        <v>#NAME?</v>
      </c>
      <c r="AQ62" s="1557"/>
      <c r="AR62" s="1054"/>
      <c r="AS62" s="2178" t="s">
        <v>487</v>
      </c>
      <c r="AT62" s="1056" t="s">
        <v>471</v>
      </c>
      <c r="AU62" s="1056" t="str" cm="1">
        <f t="array" ref="AU62">fx_scenarioConverter("Actual")</f>
        <v>Actual</v>
      </c>
      <c r="AV62" s="2194" t="e" cm="1">
        <f t="array" aca="1" ref="AV62" ca="1">IF(fx_ProtectPush,_xldudf_CX_PUSH(AD62,CX_ENTITY,AS62,val_asOfDate,AT62,AU62))</f>
        <v>#NAME?</v>
      </c>
      <c r="AW62" s="3"/>
      <c r="AX62" s="2198" t="e" cm="1">
        <f t="array" aca="1" ref="AX62" ca="1">_xldudf_CX_GET(CX_ENTITY, AM62, val_asOfDate, AT62,AU62)</f>
        <v>#NAME?</v>
      </c>
      <c r="AY62" s="2199" t="e" cm="1">
        <f t="array" aca="1" ref="AY62" ca="1">_xldudf_CX_GET(CX_ENTITY,AS62,val_asOfDate,AT62,AU62)</f>
        <v>#NAME?</v>
      </c>
      <c r="AZ62" s="709" t="e" cm="1">
        <f t="array" aca="1" ref="AZ62" ca="1">_xldudf_CX_GET(CX_ENTITY,AS62,val_priorQtrEnd,AT62,AU62)</f>
        <v>#NAME?</v>
      </c>
      <c r="BB62" s="88"/>
      <c r="BC62" s="2980" t="str">
        <f t="shared" si="7"/>
        <v/>
      </c>
      <c r="BD62" s="2980" t="str">
        <f t="shared" si="8"/>
        <v>Therme Horizon</v>
      </c>
      <c r="BE62" s="2980">
        <v>11</v>
      </c>
      <c r="BF62" s="2980">
        <v>11</v>
      </c>
      <c r="BG62" s="2980" t="s">
        <v>1888</v>
      </c>
      <c r="BH62" s="2986" t="s">
        <v>1722</v>
      </c>
      <c r="BI62" s="2987">
        <f>-N(INDEX(BS!$AD$20:$BZ$50, _xlfn.XMATCH(BH$62,BS!$B$20:$B$50,0), _xlfn.XMATCH(val_asOfDate,_xlfn.ANCHORARRAY( BS!$AD$11),0)))</f>
        <v>-4</v>
      </c>
      <c r="BJ62" s="2980" t="s">
        <v>581</v>
      </c>
      <c r="BK62" s="3"/>
      <c r="BL62" s="3"/>
      <c r="BM62" s="3"/>
      <c r="BN62" s="3"/>
      <c r="BO62" s="3"/>
    </row>
    <row r="63" spans="1:67" ht="18">
      <c r="A63" s="59"/>
      <c r="B63" s="59"/>
      <c r="C63" s="315"/>
      <c r="D63" s="59"/>
      <c r="E63" s="59"/>
      <c r="G63" s="45"/>
      <c r="I63" s="2043"/>
      <c r="J63" s="16"/>
      <c r="K63" s="52"/>
      <c r="L63" s="101"/>
      <c r="M63" s="101"/>
      <c r="N63" s="101"/>
      <c r="O63" s="101"/>
      <c r="P63" s="39"/>
      <c r="R63" s="56"/>
      <c r="S63" s="361"/>
      <c r="T63" s="362"/>
      <c r="U63" s="362"/>
      <c r="V63" s="2219"/>
      <c r="W63" s="3104" t="s">
        <v>499</v>
      </c>
      <c r="X63" s="3105"/>
      <c r="Y63" s="3105"/>
      <c r="Z63" s="3105"/>
      <c r="AA63" s="2228"/>
      <c r="AB63" s="2229"/>
      <c r="AC63" s="2230"/>
      <c r="AD63" s="2259" t="str">
        <f ca="1">IFERROR(-AD62/AD61,"n/a")</f>
        <v>n/a</v>
      </c>
      <c r="AE63" s="2231"/>
      <c r="AF63" s="334"/>
      <c r="AG63" s="360"/>
      <c r="AH63" s="360"/>
      <c r="AI63" s="360"/>
      <c r="AJ63" s="88"/>
      <c r="AK63" s="1097"/>
      <c r="AM63" s="1108"/>
      <c r="AN63" s="1109"/>
      <c r="AO63" s="1109"/>
      <c r="AP63" s="1853"/>
      <c r="AQ63" s="1853"/>
      <c r="AR63" s="1852"/>
      <c r="AS63" s="1852" t="s">
        <v>500</v>
      </c>
      <c r="AT63" s="2179" t="s">
        <v>471</v>
      </c>
      <c r="AU63" s="2179" t="str" cm="1">
        <f t="array" ref="AU63">fx_scenarioConverter("Actual")</f>
        <v>Actual</v>
      </c>
      <c r="AV63" s="2195" t="e" cm="1">
        <f t="array" aca="1" ref="AV63" ca="1">IF(fx_ProtectPush,_xldudf_CX_PUSH(AD63,CX_ENTITY,AS63,val_asOfDate,AT63,AU63))</f>
        <v>#NAME?</v>
      </c>
      <c r="AW63" s="3"/>
      <c r="AX63" s="2200"/>
      <c r="AY63" s="2199" t="e" cm="1">
        <f t="array" aca="1" ref="AY63" ca="1">_xldudf_CX_GET(CX_ENTITY,AS63,val_asOfDate,AT63,AU63)</f>
        <v>#NAME?</v>
      </c>
      <c r="AZ63" s="709" t="e" cm="1">
        <f t="array" aca="1" ref="AZ63" ca="1">_xldudf_CX_GET(CX_ENTITY,AS63,val_priorQtrEnd,AT63,AU63)</f>
        <v>#NAME?</v>
      </c>
      <c r="BB63" s="88"/>
      <c r="BC63" s="2980" t="b">
        <f t="shared" si="7"/>
        <v>1</v>
      </c>
      <c r="BD63" s="2980" t="str">
        <f t="shared" si="8"/>
        <v>Therme Horizon</v>
      </c>
      <c r="BE63" s="2980">
        <v>12</v>
      </c>
      <c r="BF63" s="2980">
        <v>12</v>
      </c>
      <c r="BG63" s="2980" t="s">
        <v>437</v>
      </c>
      <c r="BH63" s="2986" t="s">
        <v>437</v>
      </c>
      <c r="BI63" s="2987">
        <f>IF(BC63=TRUE,N(DebtOverview!$AN$117),"")</f>
        <v>0</v>
      </c>
      <c r="BJ63" s="2980" t="s">
        <v>1947</v>
      </c>
      <c r="BK63" s="3"/>
      <c r="BL63" s="3"/>
      <c r="BM63" s="3"/>
      <c r="BN63" s="3"/>
      <c r="BO63" s="3"/>
    </row>
    <row r="64" spans="1:67" ht="15" customHeight="1">
      <c r="A64" s="59"/>
      <c r="B64" s="59"/>
      <c r="C64" s="315"/>
      <c r="D64" s="59"/>
      <c r="E64" s="59"/>
      <c r="G64" s="45"/>
      <c r="I64" s="2043"/>
      <c r="J64" s="16"/>
      <c r="K64" s="52"/>
      <c r="L64" s="101"/>
      <c r="M64" s="101"/>
      <c r="N64" s="101"/>
      <c r="O64" s="101"/>
      <c r="P64" s="39"/>
      <c r="R64" s="56"/>
      <c r="S64" s="319"/>
      <c r="T64" s="320"/>
      <c r="U64" s="320"/>
      <c r="V64" s="320"/>
      <c r="W64" s="364"/>
      <c r="X64" s="363"/>
      <c r="Y64" s="363"/>
      <c r="Z64" s="88"/>
      <c r="AA64" s="1854"/>
      <c r="AB64" s="1855"/>
      <c r="AC64" s="1856"/>
      <c r="AD64" s="2212"/>
      <c r="AE64" s="334"/>
      <c r="AF64" s="334"/>
      <c r="AG64" s="360"/>
      <c r="AH64" s="360"/>
      <c r="AI64" s="360"/>
      <c r="AJ64" s="88"/>
      <c r="AK64" s="1094"/>
      <c r="AM64" s="364"/>
      <c r="AN64" s="363"/>
      <c r="AO64" s="363"/>
      <c r="AP64" s="1856"/>
      <c r="AQ64" s="1856"/>
      <c r="AR64" s="1855"/>
      <c r="AS64" s="1855"/>
      <c r="AT64" s="1854"/>
      <c r="AU64" s="1854"/>
      <c r="AV64" s="1038"/>
      <c r="AW64" s="3"/>
      <c r="AX64" s="334"/>
      <c r="AY64" s="334"/>
      <c r="AZ64" s="3"/>
      <c r="BB64" s="88"/>
      <c r="BC64" s="2980" t="str">
        <f t="shared" si="7"/>
        <v/>
      </c>
      <c r="BD64" s="2980" t="str">
        <f t="shared" si="8"/>
        <v>Therme Horizon</v>
      </c>
      <c r="BE64" s="2980">
        <v>13</v>
      </c>
      <c r="BF64" s="2980">
        <v>13</v>
      </c>
      <c r="BG64" s="2980" t="s">
        <v>1889</v>
      </c>
      <c r="BH64" s="2986" t="s">
        <v>436</v>
      </c>
      <c r="BI64" s="2987">
        <f>N(DebtOverview!$AN$101)</f>
        <v>0</v>
      </c>
      <c r="BJ64" s="2980" t="s">
        <v>1947</v>
      </c>
      <c r="BK64" s="3"/>
      <c r="BL64" s="3"/>
      <c r="BM64" s="3"/>
      <c r="BN64" s="3"/>
      <c r="BO64" s="3"/>
    </row>
    <row r="65" spans="1:67" ht="15" customHeight="1">
      <c r="A65" s="59"/>
      <c r="B65" s="59"/>
      <c r="C65" s="59"/>
      <c r="D65" s="59"/>
      <c r="E65" s="59"/>
      <c r="G65" s="45"/>
      <c r="I65" s="2043"/>
      <c r="J65" s="16"/>
      <c r="K65" s="52"/>
      <c r="L65" s="101"/>
      <c r="M65" s="101"/>
      <c r="N65" s="101"/>
      <c r="O65" s="101"/>
      <c r="P65" s="39"/>
      <c r="R65" s="56"/>
      <c r="S65" s="319"/>
      <c r="T65" s="320"/>
      <c r="U65" s="320"/>
      <c r="V65" s="320"/>
      <c r="W65" s="748"/>
      <c r="X65" s="748"/>
      <c r="Y65" s="748"/>
      <c r="Z65" s="748"/>
      <c r="AA65" s="1559"/>
      <c r="AB65" s="1039"/>
      <c r="AC65" s="311"/>
      <c r="AD65" s="1038"/>
      <c r="AE65" s="334"/>
      <c r="AF65" s="334"/>
      <c r="AG65" s="360"/>
      <c r="AH65" s="360"/>
      <c r="AI65" s="360"/>
      <c r="AJ65" s="88"/>
      <c r="AK65" s="1094"/>
      <c r="AM65" s="748"/>
      <c r="AN65" s="748"/>
      <c r="AO65" s="748"/>
      <c r="AP65" s="311"/>
      <c r="AQ65" s="311"/>
      <c r="AR65" s="1039"/>
      <c r="AS65" s="1039"/>
      <c r="AT65" s="1039"/>
      <c r="AU65" s="1039"/>
      <c r="AV65" s="1038"/>
      <c r="AW65" s="3"/>
      <c r="AX65" s="334"/>
      <c r="AY65" s="334"/>
      <c r="AZ65" s="3"/>
      <c r="BB65" s="88"/>
      <c r="BC65" s="2980" t="str">
        <f t="shared" si="7"/>
        <v/>
      </c>
      <c r="BD65" s="2980" t="str">
        <f t="shared" si="8"/>
        <v>Therme Horizon</v>
      </c>
      <c r="BE65" s="2980">
        <v>14</v>
      </c>
      <c r="BF65" s="2980">
        <v>14</v>
      </c>
      <c r="BG65" s="2980" t="s">
        <v>1890</v>
      </c>
      <c r="BH65" s="2981"/>
      <c r="BI65" s="2987"/>
      <c r="BJ65" s="2980" t="s">
        <v>1947</v>
      </c>
      <c r="BK65" s="3"/>
      <c r="BL65" s="3"/>
      <c r="BM65" s="3"/>
      <c r="BN65" s="3"/>
      <c r="BO65" s="3"/>
    </row>
    <row r="66" spans="1:67" ht="15" customHeight="1">
      <c r="A66" s="59"/>
      <c r="B66" s="59"/>
      <c r="C66" s="59"/>
      <c r="D66" s="59"/>
      <c r="E66" s="59"/>
      <c r="G66" s="45"/>
      <c r="I66" s="2043"/>
      <c r="J66" s="16"/>
      <c r="K66" s="52"/>
      <c r="L66" s="101"/>
      <c r="M66" s="101"/>
      <c r="N66" s="101"/>
      <c r="O66" s="101"/>
      <c r="P66" s="39"/>
      <c r="R66" s="56"/>
      <c r="S66" s="319"/>
      <c r="T66" s="320"/>
      <c r="U66" s="320"/>
      <c r="V66" s="320"/>
      <c r="W66" s="749"/>
      <c r="X66" s="749"/>
      <c r="Y66" s="749"/>
      <c r="Z66" s="749"/>
      <c r="AA66" s="1560"/>
      <c r="AB66" s="1040"/>
      <c r="AC66" s="312"/>
      <c r="AD66" s="312"/>
      <c r="AE66" s="334"/>
      <c r="AF66" s="334"/>
      <c r="AG66" s="360"/>
      <c r="AH66" s="360"/>
      <c r="AI66" s="360"/>
      <c r="AJ66" s="88"/>
      <c r="AK66" s="1094"/>
      <c r="AM66" s="749"/>
      <c r="AN66" s="749"/>
      <c r="AO66" s="749"/>
      <c r="AP66" s="312"/>
      <c r="AQ66" s="312"/>
      <c r="AR66" s="1040"/>
      <c r="AS66" s="1040"/>
      <c r="AT66" s="1040"/>
      <c r="AU66" s="1040"/>
      <c r="AV66" s="312"/>
      <c r="AW66" s="3"/>
      <c r="AX66" s="334"/>
      <c r="AY66" s="334"/>
      <c r="AZ66" s="3"/>
      <c r="BB66" s="88"/>
      <c r="BC66" s="2980">
        <f t="shared" si="7"/>
        <v>0</v>
      </c>
      <c r="BD66" s="2980" t="str">
        <f t="shared" si="8"/>
        <v>Therme Horizon</v>
      </c>
      <c r="BE66" s="2980">
        <v>15</v>
      </c>
      <c r="BF66" s="2980">
        <v>15</v>
      </c>
      <c r="BG66" s="2980" t="s">
        <v>1891</v>
      </c>
      <c r="BH66" s="2986" t="s">
        <v>580</v>
      </c>
      <c r="BI66" s="2987" cm="1">
        <f t="array" ref="BI66">-INDEX(BS!$AD$20:$BZ$50, _xlfn.XMATCH($BH$66,BS!$B$20:$B$50,0), _xlfn.XMATCH(val_asOfDate,_xlfn.ANCHORARRAY( BS!$AD$11),0))</f>
        <v>-6</v>
      </c>
      <c r="BJ66" s="2980" t="s">
        <v>581</v>
      </c>
      <c r="BK66" s="3"/>
      <c r="BL66" s="3"/>
      <c r="BM66" s="3"/>
      <c r="BN66" s="3"/>
      <c r="BO66" s="3"/>
    </row>
    <row r="67" spans="1:67" ht="12.75" customHeight="1">
      <c r="A67" s="59"/>
      <c r="B67" s="59"/>
      <c r="C67" s="59"/>
      <c r="D67" s="59"/>
      <c r="E67" s="59"/>
      <c r="G67" s="45"/>
      <c r="I67" s="2043"/>
      <c r="J67" s="16"/>
      <c r="K67" s="52"/>
      <c r="L67" s="101"/>
      <c r="M67" s="101"/>
      <c r="N67" s="101"/>
      <c r="O67" s="101"/>
      <c r="P67" s="39"/>
      <c r="R67" s="56"/>
      <c r="S67" s="319"/>
      <c r="T67" s="320"/>
      <c r="U67" s="320"/>
      <c r="V67" s="320"/>
      <c r="W67" s="254"/>
      <c r="X67" s="308"/>
      <c r="Y67" s="308"/>
      <c r="Z67" s="88"/>
      <c r="AA67" s="1561"/>
      <c r="AB67" s="348"/>
      <c r="AC67" s="348"/>
      <c r="AD67" s="348"/>
      <c r="AE67" s="334"/>
      <c r="AF67" s="334"/>
      <c r="AG67" s="360"/>
      <c r="AH67" s="360"/>
      <c r="AI67" s="360"/>
      <c r="AJ67" s="88"/>
      <c r="AK67" s="1094"/>
      <c r="AM67" s="254"/>
      <c r="AN67" s="308"/>
      <c r="AO67" s="308"/>
      <c r="AP67" s="348"/>
      <c r="AQ67" s="348"/>
      <c r="AR67" s="348"/>
      <c r="AS67" s="348"/>
      <c r="AT67" s="348"/>
      <c r="AU67" s="348"/>
      <c r="AV67" s="348"/>
      <c r="AW67" s="3"/>
      <c r="AX67" s="334"/>
      <c r="AY67" s="334"/>
      <c r="AZ67" s="3"/>
      <c r="BB67" s="88"/>
      <c r="BC67" s="2980" t="str">
        <f t="shared" si="7"/>
        <v/>
      </c>
      <c r="BD67" s="2980" t="str">
        <f t="shared" ref="BD67" si="10">val_company</f>
        <v>Therme Horizon</v>
      </c>
      <c r="BE67" s="2980">
        <v>16</v>
      </c>
      <c r="BF67" s="2980">
        <v>16</v>
      </c>
      <c r="BG67" s="2980" t="s">
        <v>1892</v>
      </c>
      <c r="BH67" s="2986" t="s">
        <v>455</v>
      </c>
      <c r="BI67" s="2987" cm="1">
        <f t="array" ref="BI67">-INDEX(BS!$AD$20:$BZ$50, _xlfn.XMATCH($BH$67,BS!$B$20:$B$50,0), _xlfn.XMATCH(val_asOfDate,_xlfn.ANCHORARRAY( BS!$AD$11),0))</f>
        <v>-1</v>
      </c>
      <c r="BJ67" s="2980" t="s">
        <v>581</v>
      </c>
      <c r="BK67" s="3"/>
      <c r="BL67" s="3"/>
      <c r="BM67" s="3"/>
      <c r="BN67" s="3"/>
      <c r="BO67" s="3"/>
    </row>
    <row r="68" spans="1:67">
      <c r="A68" s="59"/>
      <c r="B68" s="59"/>
      <c r="C68" s="59"/>
      <c r="D68" s="59"/>
      <c r="E68" s="59"/>
      <c r="G68" s="45"/>
      <c r="I68" s="2043"/>
      <c r="J68" s="16"/>
      <c r="K68" s="52"/>
      <c r="L68" s="101"/>
      <c r="M68" s="101"/>
      <c r="N68" s="101"/>
      <c r="O68" s="101"/>
      <c r="P68" s="39"/>
      <c r="R68" s="56"/>
      <c r="S68" s="319"/>
      <c r="T68" s="319"/>
      <c r="U68" s="320"/>
      <c r="V68" s="320"/>
      <c r="W68" s="325"/>
      <c r="X68" s="325"/>
      <c r="Y68" s="325"/>
      <c r="Z68" s="340"/>
      <c r="AA68" s="1562"/>
      <c r="AB68" s="340"/>
      <c r="AC68" s="340"/>
      <c r="AD68" s="340"/>
      <c r="AE68" s="334"/>
      <c r="AF68" s="334"/>
      <c r="AG68" s="360"/>
      <c r="AH68" s="360"/>
      <c r="AI68" s="360"/>
      <c r="AJ68" s="88"/>
      <c r="AK68" s="1094"/>
      <c r="AM68" s="325"/>
      <c r="AN68" s="325"/>
      <c r="AO68" s="325"/>
      <c r="AP68" s="340"/>
      <c r="AQ68" s="340"/>
      <c r="AR68" s="340"/>
      <c r="AS68" s="340"/>
      <c r="AT68" s="340"/>
      <c r="AU68" s="340"/>
      <c r="AV68" s="340"/>
      <c r="AW68" s="3"/>
      <c r="AX68" s="334"/>
      <c r="AY68" s="334"/>
      <c r="AZ68" s="3"/>
      <c r="BB68" s="88"/>
      <c r="BC68" s="2980" t="str">
        <f t="shared" si="7"/>
        <v/>
      </c>
      <c r="BD68" s="2980" t="str">
        <f t="shared" ref="BD68" si="11">val_company</f>
        <v>Therme Horizon</v>
      </c>
      <c r="BE68" s="2980">
        <v>17</v>
      </c>
      <c r="BF68" s="2980">
        <v>17</v>
      </c>
      <c r="BG68" s="2980" t="s">
        <v>1893</v>
      </c>
      <c r="BH68" s="2986" t="s">
        <v>582</v>
      </c>
      <c r="BI68" s="2987" cm="1">
        <f t="array" ref="BI68">-INDEX(BS!$AD$20:$BZ$50, _xlfn.XMATCH($BH$68,BS!$B$20:$B$50,0), _xlfn.XMATCH(val_asOfDate,_xlfn.ANCHORARRAY( BS!$AD$11),0))</f>
        <v>-7</v>
      </c>
      <c r="BJ68" s="2980" t="s">
        <v>581</v>
      </c>
      <c r="BK68" s="3"/>
      <c r="BL68" s="3"/>
      <c r="BM68" s="3"/>
      <c r="BN68" s="3"/>
      <c r="BO68" s="3"/>
    </row>
    <row r="69" spans="1:67" ht="27" customHeight="1">
      <c r="A69" s="59"/>
      <c r="B69" s="59"/>
      <c r="C69" s="59"/>
      <c r="D69" s="59"/>
      <c r="E69" s="59"/>
      <c r="G69" s="45"/>
      <c r="I69" s="2043"/>
      <c r="J69" s="16"/>
      <c r="K69" s="52"/>
      <c r="L69" s="101"/>
      <c r="M69" s="101"/>
      <c r="N69" s="101"/>
      <c r="O69" s="101"/>
      <c r="P69" s="39"/>
      <c r="R69" s="56"/>
      <c r="S69" s="319"/>
      <c r="T69" s="319"/>
      <c r="U69" s="357"/>
      <c r="V69" s="1099"/>
      <c r="W69" s="1099" t="s">
        <v>501</v>
      </c>
      <c r="X69" s="1095"/>
      <c r="Y69" s="1095"/>
      <c r="Z69" s="1095"/>
      <c r="AA69" s="1563"/>
      <c r="AB69" s="1095"/>
      <c r="AC69" s="1095"/>
      <c r="AD69" s="1095"/>
      <c r="AE69" s="1095"/>
      <c r="AF69" s="334"/>
      <c r="AG69" s="360"/>
      <c r="AH69" s="360"/>
      <c r="AI69" s="360"/>
      <c r="AJ69" s="88"/>
      <c r="AK69" s="1091"/>
      <c r="AM69" s="1099"/>
      <c r="AN69" s="1095"/>
      <c r="AO69" s="1095"/>
      <c r="AP69" s="1095"/>
      <c r="AQ69" s="1095"/>
      <c r="AR69" s="1095"/>
      <c r="AS69" s="1095"/>
      <c r="AT69" s="1095"/>
      <c r="AU69" s="1095"/>
      <c r="AV69" s="1095"/>
      <c r="AW69" s="3"/>
      <c r="AX69" s="1095"/>
      <c r="AY69" s="1095"/>
      <c r="AZ69" s="1095"/>
      <c r="BB69" s="88"/>
      <c r="BC69" s="2980" t="str">
        <f t="shared" si="7"/>
        <v/>
      </c>
      <c r="BD69" s="2980" t="str">
        <f t="shared" ref="BD69:BD77" si="12">val_company</f>
        <v>Therme Horizon</v>
      </c>
      <c r="BE69" s="2980">
        <v>18</v>
      </c>
      <c r="BF69" s="2980">
        <v>18</v>
      </c>
      <c r="BG69" s="2980" t="s">
        <v>1894</v>
      </c>
      <c r="BH69" s="2981" t="s">
        <v>1783</v>
      </c>
      <c r="BI69" s="2987">
        <f>N(DebtOverview!$AR$19)</f>
        <v>0</v>
      </c>
      <c r="BJ69" s="2980" t="s">
        <v>1947</v>
      </c>
      <c r="BK69" s="3"/>
      <c r="BL69" s="3"/>
      <c r="BM69" s="3"/>
      <c r="BN69" s="3"/>
      <c r="BO69" s="3"/>
    </row>
    <row r="70" spans="1:67">
      <c r="A70" s="59"/>
      <c r="B70" s="59"/>
      <c r="C70" s="59"/>
      <c r="D70" s="59"/>
      <c r="E70" s="59"/>
      <c r="G70" s="45"/>
      <c r="I70" s="2043"/>
      <c r="J70" s="16"/>
      <c r="K70" s="52"/>
      <c r="L70" s="101"/>
      <c r="M70" s="101"/>
      <c r="N70" s="101"/>
      <c r="O70" s="101"/>
      <c r="P70" s="39"/>
      <c r="R70" s="56"/>
      <c r="S70" s="320"/>
      <c r="T70" s="320"/>
      <c r="U70" s="320"/>
      <c r="V70" s="320"/>
      <c r="W70" s="325"/>
      <c r="X70" s="325"/>
      <c r="Y70" s="325"/>
      <c r="Z70" s="340"/>
      <c r="AA70" s="1562"/>
      <c r="AB70" s="340"/>
      <c r="AC70" s="340"/>
      <c r="AD70" s="340"/>
      <c r="AE70" s="334"/>
      <c r="AF70" s="334"/>
      <c r="AG70" s="360"/>
      <c r="AH70" s="360"/>
      <c r="AI70" s="360"/>
      <c r="AJ70" s="88"/>
      <c r="AK70" s="1094"/>
      <c r="AM70" s="325"/>
      <c r="AN70" s="325"/>
      <c r="AO70" s="325"/>
      <c r="AP70" s="340"/>
      <c r="AQ70" s="340"/>
      <c r="AR70" s="340"/>
      <c r="AS70" s="340"/>
      <c r="AT70" s="340"/>
      <c r="AU70" s="340"/>
      <c r="AV70" s="340"/>
      <c r="AW70" s="3"/>
      <c r="AX70" s="334"/>
      <c r="AY70" s="334"/>
      <c r="AZ70" s="3"/>
      <c r="BB70" s="88"/>
      <c r="BC70" s="2980" t="str">
        <f t="shared" si="7"/>
        <v/>
      </c>
      <c r="BD70" s="2980" t="str">
        <f t="shared" si="12"/>
        <v>Therme Horizon</v>
      </c>
      <c r="BE70" s="2980">
        <v>19</v>
      </c>
      <c r="BF70" s="2980">
        <v>19</v>
      </c>
      <c r="BG70" s="2980" t="s">
        <v>1809</v>
      </c>
      <c r="BH70" s="2981" t="s">
        <v>1810</v>
      </c>
      <c r="BI70" s="2987">
        <f>DebtOverview!$AN$144</f>
        <v>0</v>
      </c>
      <c r="BJ70" s="2980" t="s">
        <v>1947</v>
      </c>
      <c r="BK70" s="3"/>
      <c r="BL70" s="3"/>
      <c r="BM70" s="3"/>
      <c r="BN70" s="3"/>
      <c r="BO70" s="3"/>
    </row>
    <row r="71" spans="1:67">
      <c r="A71" s="1113"/>
      <c r="B71" s="1113"/>
      <c r="C71" s="1113"/>
      <c r="D71" s="1113"/>
      <c r="E71" s="1113"/>
      <c r="G71" s="45"/>
      <c r="I71" s="2043"/>
      <c r="J71" s="16"/>
      <c r="K71" s="52"/>
      <c r="L71" s="101"/>
      <c r="M71" s="101"/>
      <c r="N71" s="101"/>
      <c r="O71" s="101"/>
      <c r="P71" s="39"/>
      <c r="R71" s="56"/>
      <c r="S71" s="320"/>
      <c r="T71" s="320"/>
      <c r="U71" s="320"/>
      <c r="V71" s="320"/>
      <c r="W71" s="320"/>
      <c r="X71" s="320"/>
      <c r="Y71" s="320"/>
      <c r="Z71" s="320"/>
      <c r="AA71" s="320"/>
      <c r="AB71" s="320"/>
      <c r="AC71" s="320"/>
      <c r="AD71" s="320"/>
      <c r="AE71" s="334"/>
      <c r="AF71" s="334"/>
      <c r="AG71" s="360"/>
      <c r="AH71" s="360"/>
      <c r="AI71" s="360"/>
      <c r="AJ71" s="88"/>
      <c r="AK71" s="1094"/>
      <c r="AM71" s="320"/>
      <c r="AN71" s="320"/>
      <c r="AO71" s="320"/>
      <c r="AP71" s="320"/>
      <c r="AQ71" s="320"/>
      <c r="AR71" s="320"/>
      <c r="AS71" s="320"/>
      <c r="AT71" s="320"/>
      <c r="AU71" s="320"/>
      <c r="AV71" s="320"/>
      <c r="AW71" s="3"/>
      <c r="AX71" s="334"/>
      <c r="AY71" s="334"/>
      <c r="AZ71" s="3"/>
      <c r="BB71" s="88"/>
      <c r="BC71" s="2980" t="str">
        <f t="shared" si="7"/>
        <v/>
      </c>
      <c r="BD71" s="2980" t="str">
        <f t="shared" si="12"/>
        <v>Therme Horizon</v>
      </c>
      <c r="BE71" s="2980">
        <v>20</v>
      </c>
      <c r="BF71" s="2980">
        <v>20</v>
      </c>
      <c r="BG71" s="2980" t="s">
        <v>437</v>
      </c>
      <c r="BH71" s="2981" t="s">
        <v>1839</v>
      </c>
      <c r="BI71" s="2987">
        <f>N(DebtOverview!$AL$213)</f>
        <v>0</v>
      </c>
      <c r="BJ71" s="2980" t="s">
        <v>1947</v>
      </c>
      <c r="BK71" s="3"/>
      <c r="BL71" s="3"/>
      <c r="BM71" s="3"/>
      <c r="BN71" s="3"/>
      <c r="BO71" s="3"/>
    </row>
    <row r="72" spans="1:67">
      <c r="A72" s="1110"/>
      <c r="B72" s="1110"/>
      <c r="C72" s="1110"/>
      <c r="D72" s="1110"/>
      <c r="E72" s="1110"/>
      <c r="G72" s="45"/>
      <c r="I72" s="2043"/>
      <c r="J72" s="16"/>
      <c r="K72" s="52"/>
      <c r="L72" s="101"/>
      <c r="M72" s="101"/>
      <c r="N72" s="101"/>
      <c r="O72" s="101"/>
      <c r="P72" s="39"/>
      <c r="R72" s="56"/>
      <c r="S72" s="320"/>
      <c r="T72" s="320"/>
      <c r="U72" s="320"/>
      <c r="V72" s="2217"/>
      <c r="W72" s="3099" t="s">
        <v>502</v>
      </c>
      <c r="X72" s="3099"/>
      <c r="Y72" s="3099"/>
      <c r="Z72" s="3099"/>
      <c r="AA72" s="2220" t="str">
        <f>$AI$4</f>
        <v>Millions</v>
      </c>
      <c r="AB72" s="2221"/>
      <c r="AC72" s="2221" t="s">
        <v>444</v>
      </c>
      <c r="AD72" s="2222" t="s">
        <v>445</v>
      </c>
      <c r="AE72" s="2221" t="s">
        <v>479</v>
      </c>
      <c r="AF72" s="334"/>
      <c r="AG72" s="360"/>
      <c r="AH72" s="360"/>
      <c r="AI72" s="360"/>
      <c r="AJ72" s="88"/>
      <c r="AK72" s="1090"/>
      <c r="AM72" s="2176"/>
      <c r="AN72" s="2176"/>
      <c r="AO72" s="2176"/>
      <c r="AP72" s="1042"/>
      <c r="AQ72" s="1042"/>
      <c r="AR72" s="1042"/>
      <c r="AS72" s="1042"/>
      <c r="AT72" s="1042"/>
      <c r="AU72" s="1042"/>
      <c r="AV72" s="1042"/>
      <c r="AW72" s="3"/>
      <c r="AX72" s="1042"/>
      <c r="AY72" s="1042"/>
      <c r="AZ72" s="3"/>
      <c r="BB72" s="88"/>
      <c r="BC72" s="2980" t="str">
        <f t="shared" si="7"/>
        <v/>
      </c>
      <c r="BD72" s="2980" t="str">
        <f t="shared" si="12"/>
        <v>Therme Horizon</v>
      </c>
      <c r="BE72" s="2980">
        <v>21</v>
      </c>
      <c r="BF72" s="2980">
        <v>21</v>
      </c>
      <c r="BG72" s="2980" t="s">
        <v>1887</v>
      </c>
      <c r="BH72" s="2981"/>
      <c r="BI72" s="2987"/>
      <c r="BJ72" s="2980"/>
      <c r="BK72" s="3"/>
      <c r="BL72" s="3"/>
      <c r="BM72" s="3"/>
      <c r="BN72" s="3"/>
      <c r="BO72" s="3"/>
    </row>
    <row r="73" spans="1:67" ht="18" customHeight="1">
      <c r="A73" s="81" t="s">
        <v>503</v>
      </c>
      <c r="B73" s="81"/>
      <c r="C73" s="249" t="s">
        <v>492</v>
      </c>
      <c r="D73" s="59"/>
      <c r="E73" s="59"/>
      <c r="G73" s="45"/>
      <c r="I73" s="2043"/>
      <c r="J73" s="16"/>
      <c r="K73" s="52"/>
      <c r="L73" s="101"/>
      <c r="M73" s="101"/>
      <c r="N73" s="101"/>
      <c r="O73" s="101"/>
      <c r="P73" s="39"/>
      <c r="R73" s="56"/>
      <c r="S73" s="320"/>
      <c r="T73" s="320"/>
      <c r="U73" s="320"/>
      <c r="V73" s="2218">
        <v>1</v>
      </c>
      <c r="W73" s="313" t="s">
        <v>504</v>
      </c>
      <c r="X73" s="313"/>
      <c r="Y73" s="313"/>
      <c r="Z73" s="908"/>
      <c r="AA73" s="2171" cm="1">
        <f t="array" aca="1" ref="AA73" ca="1">N(CVC.LOOKUP2( "UnLevered Free Cash Flow (UFCF)", val_currentFYE, fx_scenarioConverter("LE"), "Year"))</f>
        <v>0</v>
      </c>
      <c r="AB73" s="1054"/>
      <c r="AC73" s="2257" t="e">
        <f ca="1">AX73</f>
        <v>#NAME?</v>
      </c>
      <c r="AD73" s="2205" t="e">
        <f t="shared" ref="AD73:AD75" ca="1" si="13">IF(AA73="n/a", "n/a", SUM(AA73,AC73))</f>
        <v>#NAME?</v>
      </c>
      <c r="AE73" s="2204" t="e">
        <f ca="1">AZ73</f>
        <v>#NAME?</v>
      </c>
      <c r="AF73" s="334"/>
      <c r="AG73" s="360"/>
      <c r="AH73" s="360"/>
      <c r="AI73" s="360"/>
      <c r="AJ73" s="88"/>
      <c r="AK73" s="1090"/>
      <c r="AM73" s="253" t="s">
        <v>505</v>
      </c>
      <c r="AN73" s="313"/>
      <c r="AO73" s="313"/>
      <c r="AP73" s="1557" t="e" cm="1">
        <f t="array" aca="1" ref="AP73" ca="1">IF(fx_ProtectPush,_xldudf_CX_PUSH(AC73,CX_ENTITY,AM73,val_asOfDate,AT73,AU73))</f>
        <v>#NAME?</v>
      </c>
      <c r="AQ73" s="1557"/>
      <c r="AR73" s="1054"/>
      <c r="AS73" s="2178" t="s">
        <v>506</v>
      </c>
      <c r="AT73" s="1054" t="s">
        <v>54</v>
      </c>
      <c r="AU73" s="1054" t="str" cm="1">
        <f t="array" ref="AU73">fx_scenarioConverter("LE")</f>
        <v>LE</v>
      </c>
      <c r="AV73" s="2194" t="str" cm="1">
        <f t="array" aca="1" ref="AV73" ca="1">IF(fx_ProtectPush,IF(ISNUMBER(AD73), _xldudf_CX_PUSH(AD73,CX_ENTITY,AS73,val_asOfDate,AT73,AU73), "No Push"))</f>
        <v>No Push</v>
      </c>
      <c r="AW73" s="3"/>
      <c r="AX73" s="2198" t="e" cm="1">
        <f t="array" aca="1" ref="AX73" ca="1">_xldudf_CX_GET(CX_ENTITY, AM73, val_asOfDate, AT73,AU73)</f>
        <v>#NAME?</v>
      </c>
      <c r="AY73" s="2199" t="e" cm="1">
        <f t="array" aca="1" ref="AY73" ca="1">_xldudf_CX_GET(CX_ENTITY,AS73,val_asOfDate,AT73,AU73)</f>
        <v>#NAME?</v>
      </c>
      <c r="AZ73" s="709" t="e" cm="1">
        <f t="array" aca="1" ref="AZ73" ca="1">_xldudf_CX_GET(CX_ENTITY,AS73,val_priorQtrEnd,AT73,AU73)</f>
        <v>#NAME?</v>
      </c>
      <c r="BB73" s="88"/>
      <c r="BC73" s="2980" t="b">
        <f t="shared" si="7"/>
        <v>1</v>
      </c>
      <c r="BD73" s="2980" t="str">
        <f t="shared" si="12"/>
        <v>Therme Horizon</v>
      </c>
      <c r="BE73" s="2980">
        <v>22</v>
      </c>
      <c r="BF73" s="2980">
        <v>22</v>
      </c>
      <c r="BG73" s="2980" t="s">
        <v>1895</v>
      </c>
      <c r="BH73" s="2981" t="str">
        <f>$X$29</f>
        <v>Gross Debt for leverage - Holdco</v>
      </c>
      <c r="BI73" s="2987">
        <f>SUM(BI70:BI72)</f>
        <v>0</v>
      </c>
      <c r="BJ73" s="2980" t="s">
        <v>1947</v>
      </c>
      <c r="BK73" s="3"/>
      <c r="BL73" s="3"/>
      <c r="BM73" s="3"/>
      <c r="BN73" s="3"/>
      <c r="BO73" s="3"/>
    </row>
    <row r="74" spans="1:67" ht="18" customHeight="1">
      <c r="A74" s="59" t="s">
        <v>491</v>
      </c>
      <c r="B74" s="59"/>
      <c r="C74" s="249" t="s">
        <v>492</v>
      </c>
      <c r="D74" s="59"/>
      <c r="E74" s="59"/>
      <c r="G74" s="45"/>
      <c r="I74" s="2043"/>
      <c r="J74" s="16"/>
      <c r="K74" s="52"/>
      <c r="L74" s="101"/>
      <c r="M74" s="101"/>
      <c r="N74" s="101"/>
      <c r="O74" s="101"/>
      <c r="P74" s="39"/>
      <c r="R74" s="56"/>
      <c r="S74" s="320"/>
      <c r="T74" s="320"/>
      <c r="U74" s="320"/>
      <c r="V74" s="2218">
        <v>-1</v>
      </c>
      <c r="W74" s="313" t="s">
        <v>493</v>
      </c>
      <c r="X74" s="313"/>
      <c r="Y74" s="313"/>
      <c r="Z74" s="908"/>
      <c r="AA74" s="2173" cm="1">
        <f t="array" aca="1" ref="AA74" ca="1">N(CVC.LOOKUP2( "Cash Interest Expense (CIE)", val_currentFYE, fx_scenarioConverter("LE"), "Year"))</f>
        <v>0</v>
      </c>
      <c r="AB74" s="1054"/>
      <c r="AC74" s="2256" t="e">
        <f ca="1">$AC$55</f>
        <v>#NAME?</v>
      </c>
      <c r="AD74" s="2205" t="e">
        <f ca="1">IF(AA74="n/a", "n/a", SUM(AA74,AC74))</f>
        <v>#NAME?</v>
      </c>
      <c r="AE74" s="2204" t="e">
        <f ca="1">AZ74</f>
        <v>#NAME?</v>
      </c>
      <c r="AF74" s="334"/>
      <c r="AG74" s="360"/>
      <c r="AH74" s="360"/>
      <c r="AI74" s="360"/>
      <c r="AJ74" s="88"/>
      <c r="AK74" s="1090"/>
      <c r="AM74" s="253" t="s">
        <v>483</v>
      </c>
      <c r="AN74" s="313"/>
      <c r="AO74" s="313"/>
      <c r="AP74" s="314"/>
      <c r="AQ74" s="314"/>
      <c r="AR74" s="1054"/>
      <c r="AS74" s="2178" t="s">
        <v>484</v>
      </c>
      <c r="AT74" s="1054" t="s">
        <v>54</v>
      </c>
      <c r="AU74" s="1054" t="str" cm="1">
        <f t="array" ref="AU74">fx_scenarioConverter("LE")</f>
        <v>LE</v>
      </c>
      <c r="AV74" s="2194" t="str" cm="1">
        <f t="array" aca="1" ref="AV74" ca="1">IF(fx_ProtectPush,IF(ISNUMBER(AD74), _xldudf_CX_PUSH(AD74,CX_ENTITY,AS74,val_asOfDate,AT74,AU74), "No Push"))</f>
        <v>No Push</v>
      </c>
      <c r="AW74" s="3"/>
      <c r="AX74" s="2198" t="e" cm="1">
        <f t="array" aca="1" ref="AX74" ca="1">_xldudf_CX_GET(CX_ENTITY, AM74, val_asOfDate, AT74,AU74)</f>
        <v>#NAME?</v>
      </c>
      <c r="AY74" s="2199" t="e" cm="1">
        <f t="array" aca="1" ref="AY74" ca="1">_xldudf_CX_GET(CX_ENTITY,AS74,val_asOfDate,AT74,AU74)</f>
        <v>#NAME?</v>
      </c>
      <c r="AZ74" s="709" t="e" cm="1">
        <f t="array" aca="1" ref="AZ74" ca="1">_xldudf_CX_GET(CX_ENTITY,AS74,val_priorQtrEnd,AT74,AU74)</f>
        <v>#NAME?</v>
      </c>
      <c r="BB74" s="88"/>
      <c r="BC74" s="2980" t="b">
        <f t="shared" si="7"/>
        <v>1</v>
      </c>
      <c r="BD74" s="2980" t="str">
        <f t="shared" si="12"/>
        <v>Therme Horizon</v>
      </c>
      <c r="BE74" s="2980">
        <v>23</v>
      </c>
      <c r="BF74" s="2980">
        <v>23</v>
      </c>
      <c r="BG74" s="2980" t="s">
        <v>1896</v>
      </c>
      <c r="BH74" s="2981" t="str">
        <f>$X$30</f>
        <v>Cash and Equivalents - Holdco</v>
      </c>
      <c r="BI74" s="2987">
        <f>IF(BC74=TRUE,SUM(DebtOverview!AN166:AN175),"")</f>
        <v>0</v>
      </c>
      <c r="BJ74" s="2980" t="s">
        <v>1947</v>
      </c>
      <c r="BK74" s="3"/>
      <c r="BL74" s="3"/>
      <c r="BM74" s="3"/>
      <c r="BN74" s="3"/>
      <c r="BO74" s="3"/>
    </row>
    <row r="75" spans="1:67" ht="18" customHeight="1">
      <c r="A75" s="1110" t="s">
        <v>507</v>
      </c>
      <c r="B75" s="1110"/>
      <c r="C75" s="1112" t="s">
        <v>492</v>
      </c>
      <c r="D75" s="1110"/>
      <c r="E75" s="1110"/>
      <c r="G75" s="45"/>
      <c r="I75" s="2043"/>
      <c r="J75" s="16"/>
      <c r="K75" s="52"/>
      <c r="L75" s="101"/>
      <c r="M75" s="101"/>
      <c r="N75" s="101"/>
      <c r="O75" s="101"/>
      <c r="P75" s="39"/>
      <c r="R75" s="56"/>
      <c r="S75" s="320"/>
      <c r="T75" s="320"/>
      <c r="U75" s="320"/>
      <c r="V75" s="2218">
        <v>-1</v>
      </c>
      <c r="W75" s="313" t="s">
        <v>508</v>
      </c>
      <c r="X75" s="313"/>
      <c r="Y75" s="313"/>
      <c r="Z75" s="908"/>
      <c r="AA75" s="2171" cm="1">
        <f t="array" aca="1" ref="AA75" ca="1">N(CVC.LOOKUP2( "Principal Repayments", val_currentFYE, fx_scenarioConverter("LE"), "Year"))</f>
        <v>0</v>
      </c>
      <c r="AB75" s="1054"/>
      <c r="AC75" s="2257" t="e">
        <f ca="1">AX75</f>
        <v>#NAME?</v>
      </c>
      <c r="AD75" s="2205" t="e">
        <f t="shared" ca="1" si="13"/>
        <v>#NAME?</v>
      </c>
      <c r="AE75" s="2204" t="e">
        <f ca="1">AZ75</f>
        <v>#NAME?</v>
      </c>
      <c r="AF75" s="334"/>
      <c r="AG75" s="360"/>
      <c r="AH75" s="360"/>
      <c r="AI75" s="360"/>
      <c r="AJ75" s="88"/>
      <c r="AK75" s="1090"/>
      <c r="AM75" s="313" t="s">
        <v>509</v>
      </c>
      <c r="AN75" s="313"/>
      <c r="AO75" s="313"/>
      <c r="AP75" s="1557" t="e" cm="1">
        <f t="array" aca="1" ref="AP75" ca="1">IF(fx_ProtectPush,_xldudf_CX_PUSH(AC75,CX_ENTITY,AM75,val_asOfDate,AT75,AU75))</f>
        <v>#NAME?</v>
      </c>
      <c r="AQ75" s="1557"/>
      <c r="AR75" s="1054"/>
      <c r="AS75" s="313" t="s">
        <v>510</v>
      </c>
      <c r="AT75" s="1054" t="s">
        <v>54</v>
      </c>
      <c r="AU75" s="1054" t="str" cm="1">
        <f t="array" ref="AU75">fx_scenarioConverter("LE")</f>
        <v>LE</v>
      </c>
      <c r="AV75" s="2194" t="str" cm="1">
        <f t="array" aca="1" ref="AV75" ca="1">IF(fx_ProtectPush,IF(ISNUMBER(AD75), _xldudf_CX_PUSH(AD75,CX_ENTITY,AS75,val_asOfDate,AT75,AU75), "No Push"))</f>
        <v>No Push</v>
      </c>
      <c r="AW75" s="3"/>
      <c r="AX75" s="2198" t="e" cm="1">
        <f t="array" aca="1" ref="AX75" ca="1">_xldudf_CX_GET(CX_ENTITY, AM75, val_asOfDate, AT75,AU75)</f>
        <v>#NAME?</v>
      </c>
      <c r="AY75" s="2199" t="e" cm="1">
        <f t="array" aca="1" ref="AY75" ca="1">_xldudf_CX_GET(CX_ENTITY,AS75,val_asOfDate,AT75,AU75)</f>
        <v>#NAME?</v>
      </c>
      <c r="AZ75" s="709" t="e" cm="1">
        <f t="array" aca="1" ref="AZ75" ca="1">_xldudf_CX_GET(CX_ENTITY,AS75,val_priorQtrEnd,AT75,AU75)</f>
        <v>#NAME?</v>
      </c>
      <c r="BB75" s="88"/>
      <c r="BC75" s="2980">
        <f t="shared" si="7"/>
        <v>0</v>
      </c>
      <c r="BD75" s="2980" t="str">
        <f t="shared" si="12"/>
        <v>Therme Horizon</v>
      </c>
      <c r="BE75" s="2980">
        <v>24</v>
      </c>
      <c r="BF75" s="2980">
        <v>24</v>
      </c>
      <c r="BG75" s="2980" t="s">
        <v>1897</v>
      </c>
      <c r="BH75" s="2988" t="str">
        <f>$X$32</f>
        <v>Total Net Debt for leverage (HoldCo)</v>
      </c>
      <c r="BI75" s="2987">
        <f>BI73-BI74</f>
        <v>0</v>
      </c>
      <c r="BJ75" s="2980" t="s">
        <v>1947</v>
      </c>
      <c r="BK75" s="3"/>
      <c r="BL75" s="3"/>
      <c r="BM75" s="3"/>
      <c r="BN75" s="3"/>
      <c r="BO75" s="3"/>
    </row>
    <row r="76" spans="1:67">
      <c r="A76" s="81"/>
      <c r="B76" s="81"/>
      <c r="C76" s="315"/>
      <c r="D76" s="59"/>
      <c r="E76" s="59"/>
      <c r="G76" s="45"/>
      <c r="I76" s="2043"/>
      <c r="J76" s="16"/>
      <c r="K76" s="52"/>
      <c r="L76" s="101"/>
      <c r="M76" s="101"/>
      <c r="N76" s="101"/>
      <c r="O76" s="101"/>
      <c r="P76" s="39"/>
      <c r="R76" s="368"/>
      <c r="S76" s="361"/>
      <c r="T76" s="362"/>
      <c r="U76" s="362"/>
      <c r="V76" s="2219"/>
      <c r="W76" s="2225" t="s">
        <v>511</v>
      </c>
      <c r="X76" s="2226"/>
      <c r="Y76" s="2226"/>
      <c r="Z76" s="2233"/>
      <c r="AA76" s="2233"/>
      <c r="AB76" s="2233"/>
      <c r="AC76" s="2230"/>
      <c r="AD76" s="2259" t="e">
        <f ca="1">IF( AND( SUM(AD74,AD75)&lt; 0, AD73 &gt; 0), AD73/-SUM(AD74,AD75),"n/a")</f>
        <v>#NAME?</v>
      </c>
      <c r="AE76" s="2234"/>
      <c r="AF76" s="334"/>
      <c r="AG76" s="360"/>
      <c r="AH76" s="360"/>
      <c r="AI76" s="360"/>
      <c r="AJ76" s="88"/>
      <c r="AK76" s="1097"/>
      <c r="AM76" s="1108"/>
      <c r="AN76" s="1109"/>
      <c r="AO76" s="1109"/>
      <c r="AP76" s="1857"/>
      <c r="AQ76" s="1857"/>
      <c r="AR76" s="1852"/>
      <c r="AS76" s="1852" t="s">
        <v>512</v>
      </c>
      <c r="AT76" s="1852" t="s">
        <v>54</v>
      </c>
      <c r="AU76" s="1852" t="str" cm="1">
        <f t="array" ref="AU76">fx_scenarioConverter("LE")</f>
        <v>LE</v>
      </c>
      <c r="AV76" s="2194" t="str" cm="1">
        <f t="array" aca="1" ref="AV76" ca="1">IF(fx_ProtectPush,IF(ISNUMBER(AD76), _xldudf_CX_PUSH(AD76,CX_ENTITY,AS76,val_asOfDate,AT76,AU76), "No Push"))</f>
        <v>No Push</v>
      </c>
      <c r="AW76" s="3"/>
      <c r="AX76" s="2198"/>
      <c r="AY76" s="2199" t="e" cm="1">
        <f t="array" aca="1" ref="AY76" ca="1">_xldudf_CX_GET(CX_ENTITY,AS76,val_asOfDate,AT76,AU76)</f>
        <v>#NAME?</v>
      </c>
      <c r="AZ76" s="709" t="e" cm="1">
        <f t="array" aca="1" ref="AZ76" ca="1">_xldudf_CX_GET(CX_ENTITY,AS76,val_priorQtrEnd,AT76,AU76)</f>
        <v>#NAME?</v>
      </c>
      <c r="BB76" s="88"/>
      <c r="BC76" s="2980" t="str">
        <f t="shared" si="7"/>
        <v/>
      </c>
      <c r="BD76" s="2980" t="str">
        <f t="shared" si="12"/>
        <v>Therme Horizon</v>
      </c>
      <c r="BE76" s="2980">
        <v>25</v>
      </c>
      <c r="BF76" s="2980">
        <v>25</v>
      </c>
      <c r="BG76" s="2980" t="s">
        <v>1898</v>
      </c>
      <c r="BH76" s="2980" t="s">
        <v>1898</v>
      </c>
      <c r="BI76" s="2987">
        <f>DebtOverview!AR19</f>
        <v>0</v>
      </c>
      <c r="BJ76" s="2980" t="s">
        <v>1947</v>
      </c>
      <c r="BK76" s="3"/>
      <c r="BL76" s="3"/>
      <c r="BM76" s="3"/>
      <c r="BN76" s="3"/>
      <c r="BO76" s="3"/>
    </row>
    <row r="77" spans="1:67">
      <c r="A77" s="59"/>
      <c r="B77" s="59"/>
      <c r="C77" s="59"/>
      <c r="D77" s="59"/>
      <c r="E77" s="59"/>
      <c r="G77" s="45"/>
      <c r="I77" s="2043"/>
      <c r="J77" s="16"/>
      <c r="K77" s="52"/>
      <c r="L77" s="101"/>
      <c r="M77" s="101"/>
      <c r="N77" s="101"/>
      <c r="O77" s="101"/>
      <c r="P77" s="39"/>
      <c r="R77" s="56"/>
      <c r="S77" s="320"/>
      <c r="T77" s="320"/>
      <c r="U77" s="320"/>
      <c r="V77" s="320"/>
      <c r="W77" s="320"/>
      <c r="X77" s="340"/>
      <c r="Y77" s="340"/>
      <c r="Z77" s="340"/>
      <c r="AA77" s="1562"/>
      <c r="AB77" s="340"/>
      <c r="AC77" s="340"/>
      <c r="AD77" s="340"/>
      <c r="AE77" s="334"/>
      <c r="AF77" s="334"/>
      <c r="AG77" s="360"/>
      <c r="AH77" s="360"/>
      <c r="AI77" s="360"/>
      <c r="AJ77" s="88"/>
      <c r="AK77" s="1090"/>
      <c r="AM77" s="340"/>
      <c r="AN77" s="340"/>
      <c r="AO77" s="340"/>
      <c r="AP77" s="340"/>
      <c r="AQ77" s="340"/>
      <c r="AR77" s="340"/>
      <c r="AS77" s="340"/>
      <c r="AT77" s="340"/>
      <c r="AU77" s="340"/>
      <c r="AV77" s="340"/>
      <c r="AW77" s="3"/>
      <c r="AX77" s="334"/>
      <c r="AY77" s="334"/>
      <c r="AZ77" s="3"/>
      <c r="BB77" s="88"/>
      <c r="BC77" s="2980" t="str">
        <f t="shared" si="7"/>
        <v/>
      </c>
      <c r="BD77" s="2980" t="str">
        <f t="shared" si="12"/>
        <v>Therme Horizon</v>
      </c>
      <c r="BE77" s="2980" t="s">
        <v>1994</v>
      </c>
      <c r="BF77" s="2980" t="s">
        <v>1994</v>
      </c>
      <c r="BG77" s="2980" t="s">
        <v>1899</v>
      </c>
      <c r="BH77" s="2980" t="s">
        <v>1899</v>
      </c>
      <c r="BI77" s="2987" cm="1">
        <f t="array" ref="BI77">SUM(_xlfn._xlws.FILTER(DebtOverview!$AN$124:$AN$134,DebtOverview!$AP$124:$AP$134&gt; val_asOfDate))</f>
        <v>2500.9081611856</v>
      </c>
      <c r="BJ77" s="2980" t="s">
        <v>1947</v>
      </c>
      <c r="BK77" s="3"/>
      <c r="BL77" s="3"/>
      <c r="BM77" s="3"/>
      <c r="BN77" s="3"/>
      <c r="BO77" s="3"/>
    </row>
    <row r="78" spans="1:67" ht="15" customHeight="1">
      <c r="A78" s="1110"/>
      <c r="B78" s="1110"/>
      <c r="C78" s="1110"/>
      <c r="D78" s="1110"/>
      <c r="E78" s="1110"/>
      <c r="G78" s="45"/>
      <c r="I78" s="2043"/>
      <c r="J78" s="16"/>
      <c r="K78" s="52"/>
      <c r="L78" s="101"/>
      <c r="M78" s="101"/>
      <c r="N78" s="101"/>
      <c r="O78" s="101"/>
      <c r="P78" s="39"/>
      <c r="R78" s="56"/>
      <c r="S78" s="319"/>
      <c r="T78" s="320"/>
      <c r="U78" s="320"/>
      <c r="V78" s="2217"/>
      <c r="W78" s="3100" t="s">
        <v>513</v>
      </c>
      <c r="X78" s="3100"/>
      <c r="Y78" s="3100"/>
      <c r="Z78" s="2223"/>
      <c r="AA78" s="2220" t="str">
        <f>$AI$4</f>
        <v>Millions</v>
      </c>
      <c r="AB78" s="2221"/>
      <c r="AC78" s="2221" t="s">
        <v>444</v>
      </c>
      <c r="AD78" s="2221" t="s">
        <v>445</v>
      </c>
      <c r="AE78" s="2221" t="s">
        <v>479</v>
      </c>
      <c r="AF78" s="334"/>
      <c r="AG78" s="360"/>
      <c r="AH78" s="360"/>
      <c r="AI78" s="360"/>
      <c r="AJ78" s="88"/>
      <c r="AK78" s="1094"/>
      <c r="AM78" s="2177"/>
      <c r="AN78" s="2177"/>
      <c r="AO78" s="2177"/>
      <c r="AP78" s="1042"/>
      <c r="AQ78" s="1042"/>
      <c r="AR78" s="1042"/>
      <c r="AS78" s="1042"/>
      <c r="AT78" s="1042"/>
      <c r="AU78" s="1042"/>
      <c r="AV78" s="1042"/>
      <c r="AW78" s="3"/>
      <c r="AX78" s="1042"/>
      <c r="AY78" s="1042"/>
      <c r="AZ78" s="3"/>
      <c r="BB78" s="88"/>
      <c r="BC78" s="2980" t="str">
        <f t="shared" si="7"/>
        <v/>
      </c>
      <c r="BD78" s="2980" t="str">
        <f t="shared" ref="BD78" si="14">val_company</f>
        <v>Therme Horizon</v>
      </c>
      <c r="BE78" s="2980" t="s">
        <v>1995</v>
      </c>
      <c r="BF78" s="2980" t="s">
        <v>1995</v>
      </c>
      <c r="BG78" s="2980" t="s">
        <v>1900</v>
      </c>
      <c r="BH78" s="2980" t="s">
        <v>1900</v>
      </c>
      <c r="BI78" s="2987" cm="1">
        <f t="array" ref="BI78">SUM(_xlfn._xlws.FILTER(DebtOverview!$AN$184:$AN$194,DebtOverview!$AP$184:$AP$194&gt; val_asOfDate))</f>
        <v>0</v>
      </c>
      <c r="BJ78" s="2980" t="s">
        <v>1947</v>
      </c>
      <c r="BK78" s="3"/>
      <c r="BL78" s="3"/>
      <c r="BM78" s="3"/>
      <c r="BN78" s="3"/>
      <c r="BO78" s="3"/>
    </row>
    <row r="79" spans="1:67" ht="17.25" customHeight="1">
      <c r="A79" s="81" t="s">
        <v>503</v>
      </c>
      <c r="B79" s="81"/>
      <c r="C79" s="315" t="s">
        <v>472</v>
      </c>
      <c r="D79" s="59"/>
      <c r="E79" s="59"/>
      <c r="G79" s="45"/>
      <c r="I79" s="2043"/>
      <c r="J79" s="16"/>
      <c r="K79" s="52"/>
      <c r="L79" s="101"/>
      <c r="M79" s="101"/>
      <c r="N79" s="101"/>
      <c r="O79" s="101"/>
      <c r="P79" s="39"/>
      <c r="R79" s="56"/>
      <c r="S79" s="319"/>
      <c r="T79" s="320"/>
      <c r="U79" s="320"/>
      <c r="V79" s="2218">
        <v>1</v>
      </c>
      <c r="W79" s="253" t="s">
        <v>514</v>
      </c>
      <c r="X79" s="307"/>
      <c r="Y79" s="307"/>
      <c r="Z79" s="157"/>
      <c r="AA79" s="2171" cm="1">
        <f t="array" aca="1" ref="AA79" ca="1">N(SUM(CVC.LOOKUP2( "UnLevered Free Cash Flow (UFCF)", EOMONTH(val_asOfDate,_xlfn.SEQUENCE(1,12,-11,1)), fx_scenarioConverter(fx_scenarioConverter("Actual")), "Month")))</f>
        <v>0</v>
      </c>
      <c r="AB79" s="1054"/>
      <c r="AC79" s="1557" t="e">
        <f t="shared" ref="AC79:AC81" ca="1" si="15">AX79</f>
        <v>#NAME?</v>
      </c>
      <c r="AD79" s="2205" t="e">
        <f t="shared" ref="AD79:AD81" ca="1" si="16">IF(AA79="n/a", "n/a", SUM(AA79,AC79))</f>
        <v>#NAME?</v>
      </c>
      <c r="AE79" s="2204" t="e">
        <f ca="1">AZ79</f>
        <v>#NAME?</v>
      </c>
      <c r="AF79" s="334"/>
      <c r="AG79" s="360"/>
      <c r="AH79" s="360"/>
      <c r="AI79" s="360"/>
      <c r="AJ79" s="88"/>
      <c r="AK79" s="1094"/>
      <c r="AM79" s="253" t="s">
        <v>505</v>
      </c>
      <c r="AN79" s="307"/>
      <c r="AO79" s="307"/>
      <c r="AP79" s="1557" t="e" cm="1">
        <f t="array" aca="1" ref="AP79" ca="1">IF(fx_ProtectPush,_xldudf_CX_PUSH(AC79,CX_ENTITY,AM79,val_asOfDate,AT79,AU79))</f>
        <v>#NAME?</v>
      </c>
      <c r="AQ79" s="1557"/>
      <c r="AR79" s="1054"/>
      <c r="AS79" s="2178" t="s">
        <v>506</v>
      </c>
      <c r="AT79" s="1054" t="s">
        <v>54</v>
      </c>
      <c r="AU79" s="1054" t="str" cm="1">
        <f t="array" ref="AU79">fx_scenarioConverter("Actual")</f>
        <v>Actual</v>
      </c>
      <c r="AV79" s="2194" t="str" cm="1">
        <f t="array" aca="1" ref="AV79" ca="1">IF(fx_ProtectPush,IF(ISNUMBER(AD79), _xldudf_CX_PUSH(AD79,CX_ENTITY,AS79,val_asOfDate,AT79,AU79), "No Push"))</f>
        <v>No Push</v>
      </c>
      <c r="AW79" s="3"/>
      <c r="AX79" s="2198" t="e" cm="1">
        <f t="array" aca="1" ref="AX79" ca="1">_xldudf_CX_GET(CX_ENTITY, AM79, val_asOfDate, AT79,AU79)</f>
        <v>#NAME?</v>
      </c>
      <c r="AY79" s="2199" t="e" cm="1">
        <f t="array" aca="1" ref="AY79" ca="1">_xldudf_CX_GET(CX_ENTITY,AS79,val_asOfDate,AT79,AU79)</f>
        <v>#NAME?</v>
      </c>
      <c r="AZ79" s="709" t="e" cm="1">
        <f t="array" aca="1" ref="AZ79" ca="1">_xldudf_CX_GET(CX_ENTITY,AS79,val_priorQtrEnd,AT79,AU79)</f>
        <v>#NAME?</v>
      </c>
      <c r="BB79" s="88"/>
      <c r="BC79" s="2980" t="str">
        <f t="shared" si="7"/>
        <v/>
      </c>
      <c r="BD79" s="2980" t="str">
        <f t="shared" ref="BD79:BD86" si="17">val_company</f>
        <v>Therme Horizon</v>
      </c>
      <c r="BE79" s="2980" t="s">
        <v>1996</v>
      </c>
      <c r="BF79" s="2980" t="s">
        <v>1996</v>
      </c>
      <c r="BG79" s="2980" t="s">
        <v>1901</v>
      </c>
      <c r="BH79" s="2980" t="s">
        <v>1901</v>
      </c>
      <c r="BI79" s="2987">
        <f>SUM(BI77:BI78)</f>
        <v>2500.9081611856</v>
      </c>
      <c r="BJ79" s="2980" t="s">
        <v>2199</v>
      </c>
      <c r="BK79" s="3"/>
      <c r="BL79" s="3"/>
      <c r="BM79" s="3"/>
      <c r="BN79" s="3"/>
      <c r="BO79" s="3"/>
    </row>
    <row r="80" spans="1:67" ht="17.25" customHeight="1">
      <c r="A80" s="81" t="s">
        <v>491</v>
      </c>
      <c r="B80" s="81"/>
      <c r="C80" s="315" t="s">
        <v>472</v>
      </c>
      <c r="D80" s="59"/>
      <c r="E80" s="59"/>
      <c r="G80" s="45"/>
      <c r="I80" s="2043"/>
      <c r="J80" s="16"/>
      <c r="K80" s="52"/>
      <c r="L80" s="101"/>
      <c r="M80" s="101"/>
      <c r="N80" s="101"/>
      <c r="O80" s="101"/>
      <c r="P80" s="39"/>
      <c r="R80" s="56"/>
      <c r="S80" s="319"/>
      <c r="T80" s="320"/>
      <c r="U80" s="320"/>
      <c r="V80" s="2218">
        <v>-1</v>
      </c>
      <c r="W80" s="253" t="s">
        <v>482</v>
      </c>
      <c r="X80" s="307"/>
      <c r="Y80" s="307"/>
      <c r="Z80" s="157"/>
      <c r="AA80" s="2171" cm="1">
        <f t="array" aca="1" ref="AA80" ca="1">N(SUM(CVC.LOOKUP2( "Cash Interest Expense (CIE)", EOMONTH(val_asOfDate,_xlfn.SEQUENCE(1,12,-11,1)), fx_scenarioConverter(fx_scenarioConverter("Actual")), "Month")))</f>
        <v>0</v>
      </c>
      <c r="AB80" s="1054"/>
      <c r="AC80" s="1557" t="e">
        <f t="shared" ca="1" si="15"/>
        <v>#NAME?</v>
      </c>
      <c r="AD80" s="2205" t="e">
        <f t="shared" ca="1" si="16"/>
        <v>#NAME?</v>
      </c>
      <c r="AE80" s="2204" t="e">
        <f ca="1">AZ80</f>
        <v>#NAME?</v>
      </c>
      <c r="AF80" s="334"/>
      <c r="AG80" s="360"/>
      <c r="AH80" s="360"/>
      <c r="AI80" s="360"/>
      <c r="AJ80" s="88"/>
      <c r="AK80" s="1094"/>
      <c r="AM80" s="253" t="s">
        <v>483</v>
      </c>
      <c r="AN80" s="307"/>
      <c r="AO80" s="307"/>
      <c r="AP80" s="1557" t="e" cm="1">
        <f t="array" aca="1" ref="AP80" ca="1">IF(fx_ProtectPush,_xldudf_CX_PUSH(AC80,CX_ENTITY,AM80,val_asOfDate,AT80,AU80))</f>
        <v>#NAME?</v>
      </c>
      <c r="AQ80" s="1557"/>
      <c r="AR80" s="1054"/>
      <c r="AS80" s="2178" t="s">
        <v>484</v>
      </c>
      <c r="AT80" s="1054" t="s">
        <v>54</v>
      </c>
      <c r="AU80" s="1054" t="str" cm="1">
        <f t="array" ref="AU80">fx_scenarioConverter("Actual")</f>
        <v>Actual</v>
      </c>
      <c r="AV80" s="2194" t="str" cm="1">
        <f t="array" aca="1" ref="AV80" ca="1">IF(fx_ProtectPush,IF(ISNUMBER(AD80), _xldudf_CX_PUSH(AD80,CX_ENTITY,AS80,val_asOfDate,AT80,AU80), "No Push"))</f>
        <v>No Push</v>
      </c>
      <c r="AW80" s="3"/>
      <c r="AX80" s="2198" t="e" cm="1">
        <f t="array" aca="1" ref="AX80" ca="1">_xldudf_CX_GET(CX_ENTITY, AM80, val_asOfDate, AT80,AU80)</f>
        <v>#NAME?</v>
      </c>
      <c r="AY80" s="2199" t="e" cm="1">
        <f t="array" aca="1" ref="AY80" ca="1">_xldudf_CX_GET(CX_ENTITY,AS80,val_asOfDate,AT80,AU80)</f>
        <v>#NAME?</v>
      </c>
      <c r="AZ80" s="709" t="e" cm="1">
        <f t="array" aca="1" ref="AZ80" ca="1">_xldudf_CX_GET(CX_ENTITY,AS80,val_priorQtrEnd,AT80,AU80)</f>
        <v>#NAME?</v>
      </c>
      <c r="BB80" s="88"/>
      <c r="BC80" s="2980" t="str">
        <f t="shared" si="7"/>
        <v/>
      </c>
      <c r="BD80" s="2980" t="str">
        <f t="shared" si="17"/>
        <v>Therme Horizon</v>
      </c>
      <c r="BE80" s="2980">
        <v>26</v>
      </c>
      <c r="BF80" s="2980">
        <v>26</v>
      </c>
      <c r="BG80" s="2980" t="s">
        <v>2200</v>
      </c>
      <c r="BH80" s="2981" t="s">
        <v>1804</v>
      </c>
      <c r="BI80" s="2987">
        <f>BI77/BI62</f>
        <v>-625.22704029639999</v>
      </c>
      <c r="BJ80" s="2980" t="s">
        <v>1947</v>
      </c>
      <c r="BK80" s="3"/>
      <c r="BL80" s="3"/>
      <c r="BM80" s="3"/>
      <c r="BN80" s="3"/>
      <c r="BO80" s="3"/>
    </row>
    <row r="81" spans="1:67" ht="17.25" customHeight="1">
      <c r="A81" s="1112" t="s">
        <v>507</v>
      </c>
      <c r="B81" s="1112"/>
      <c r="C81" s="1111" t="s">
        <v>472</v>
      </c>
      <c r="D81" s="1110"/>
      <c r="E81" s="1110"/>
      <c r="G81" s="45"/>
      <c r="I81" s="2043"/>
      <c r="J81" s="16"/>
      <c r="K81" s="52"/>
      <c r="L81" s="101"/>
      <c r="M81" s="101"/>
      <c r="N81" s="101"/>
      <c r="O81" s="101"/>
      <c r="P81" s="39"/>
      <c r="R81" s="56"/>
      <c r="S81" s="319"/>
      <c r="T81" s="320"/>
      <c r="U81" s="320"/>
      <c r="V81" s="2218">
        <v>-1</v>
      </c>
      <c r="W81" s="252" t="s">
        <v>515</v>
      </c>
      <c r="X81" s="307"/>
      <c r="Y81" s="307"/>
      <c r="Z81" s="157"/>
      <c r="AA81" s="2171" cm="1">
        <f t="array" aca="1" ref="AA81" ca="1">SUM(CVC.LOOKUP2( "Principal Repayments", EOMONTH(val_asOfDate,_xlfn.SEQUENCE(1,12,-11,1)), fx_scenarioConverter(fx_scenarioConverter("Actual")), "Month"))</f>
        <v>0</v>
      </c>
      <c r="AB81" s="1054"/>
      <c r="AC81" s="2224" t="e">
        <f t="shared" ca="1" si="15"/>
        <v>#NAME?</v>
      </c>
      <c r="AD81" s="2205" t="e">
        <f t="shared" ca="1" si="16"/>
        <v>#NAME?</v>
      </c>
      <c r="AE81" s="2204" t="e">
        <f ca="1">AZ81</f>
        <v>#NAME?</v>
      </c>
      <c r="AF81" s="334"/>
      <c r="AG81" s="360"/>
      <c r="AH81" s="360"/>
      <c r="AI81" s="360"/>
      <c r="AJ81" s="88"/>
      <c r="AK81" s="1094"/>
      <c r="AM81" s="313" t="s">
        <v>509</v>
      </c>
      <c r="AN81" s="307"/>
      <c r="AO81" s="307"/>
      <c r="AP81" s="1557" t="e" cm="1">
        <f t="array" aca="1" ref="AP81" ca="1">IF(fx_ProtectPush,_xldudf_CX_PUSH(AC81,CX_ENTITY,AM81,val_asOfDate,AT81,AU81))</f>
        <v>#NAME?</v>
      </c>
      <c r="AQ81" s="1557"/>
      <c r="AR81" s="1054"/>
      <c r="AS81" s="2180" t="s">
        <v>510</v>
      </c>
      <c r="AT81" s="1054" t="s">
        <v>54</v>
      </c>
      <c r="AU81" s="1054" t="str" cm="1">
        <f t="array" ref="AU81">fx_scenarioConverter("Actual")</f>
        <v>Actual</v>
      </c>
      <c r="AV81" s="2194" t="str" cm="1">
        <f t="array" aca="1" ref="AV81" ca="1">IF(fx_ProtectPush,IF(ISNUMBER(AD81), _xldudf_CX_PUSH(AD81,CX_ENTITY,AS81,val_asOfDate,AT81,AU81), "No Push"))</f>
        <v>No Push</v>
      </c>
      <c r="AW81" s="3"/>
      <c r="AX81" s="2198" t="e" cm="1">
        <f t="array" aca="1" ref="AX81" ca="1">_xldudf_CX_GET(CX_ENTITY, AM81, val_asOfDate, AT81,AU81)</f>
        <v>#NAME?</v>
      </c>
      <c r="AY81" s="2199" t="e" cm="1">
        <f t="array" aca="1" ref="AY81" ca="1">_xldudf_CX_GET(CX_ENTITY,AS81,val_asOfDate,AT81,AU81)</f>
        <v>#NAME?</v>
      </c>
      <c r="AZ81" s="709" t="e" cm="1">
        <f t="array" aca="1" ref="AZ81" ca="1">_xldudf_CX_GET(CX_ENTITY,AS81,val_priorQtrEnd,AT81,AU81)</f>
        <v>#NAME?</v>
      </c>
      <c r="BB81" s="88"/>
      <c r="BC81" s="2980" t="str">
        <f t="shared" si="7"/>
        <v/>
      </c>
      <c r="BD81" s="2980" t="str">
        <f t="shared" si="17"/>
        <v>Therme Horizon</v>
      </c>
      <c r="BE81" s="2980">
        <v>27</v>
      </c>
      <c r="BF81" s="2980">
        <v>27</v>
      </c>
      <c r="BG81" s="2980" t="s">
        <v>2201</v>
      </c>
      <c r="BH81" s="2981" t="s">
        <v>1826</v>
      </c>
      <c r="BI81" s="2987">
        <f>BI78/BI62</f>
        <v>0</v>
      </c>
      <c r="BJ81" s="2980" t="s">
        <v>1947</v>
      </c>
      <c r="BK81" s="3"/>
      <c r="BL81" s="3"/>
      <c r="BM81" s="3"/>
      <c r="BN81" s="3"/>
      <c r="BO81" s="3"/>
    </row>
    <row r="82" spans="1:67">
      <c r="A82" s="59"/>
      <c r="B82" s="59"/>
      <c r="C82" s="315"/>
      <c r="D82" s="59"/>
      <c r="E82" s="59"/>
      <c r="G82" s="45"/>
      <c r="I82" s="2043"/>
      <c r="J82" s="16"/>
      <c r="K82" s="52"/>
      <c r="L82" s="101"/>
      <c r="M82" s="101"/>
      <c r="N82" s="101"/>
      <c r="O82" s="101"/>
      <c r="P82" s="39"/>
      <c r="R82" s="368"/>
      <c r="S82" s="361"/>
      <c r="T82" s="362"/>
      <c r="U82" s="362"/>
      <c r="V82" s="2219"/>
      <c r="W82" s="2225" t="s">
        <v>516</v>
      </c>
      <c r="X82" s="2226"/>
      <c r="Y82" s="2226"/>
      <c r="Z82" s="2227"/>
      <c r="AA82" s="2232"/>
      <c r="AB82" s="2233"/>
      <c r="AC82" s="2230"/>
      <c r="AD82" s="2259" t="e">
        <f ca="1">IF( AND( SUM(AD80,AD81)&lt; 0, AD79 &gt; 0), AD79/-SUM(AD80,AD81),"n/a")</f>
        <v>#NAME?</v>
      </c>
      <c r="AE82" s="2234"/>
      <c r="AF82" s="334"/>
      <c r="AG82" s="360"/>
      <c r="AH82" s="360"/>
      <c r="AI82" s="360"/>
      <c r="AJ82" s="88"/>
      <c r="AK82" s="1097"/>
      <c r="AM82" s="1108"/>
      <c r="AN82" s="1109"/>
      <c r="AO82" s="1109"/>
      <c r="AP82" s="1857"/>
      <c r="AQ82" s="1857"/>
      <c r="AR82" s="1852"/>
      <c r="AS82" s="1852" t="s">
        <v>512</v>
      </c>
      <c r="AT82" s="1852" t="s">
        <v>54</v>
      </c>
      <c r="AU82" s="1852" t="str" cm="1">
        <f t="array" ref="AU82">fx_scenarioConverter("Actual")</f>
        <v>Actual</v>
      </c>
      <c r="AV82" s="2194" t="str" cm="1">
        <f t="array" aca="1" ref="AV82" ca="1">IF(fx_ProtectPush,IF(ISNUMBER(AD82), _xldudf_CX_PUSH(AD82,CX_ENTITY,AS82,val_asOfDate,AT82,AU82), "No Push"))</f>
        <v>No Push</v>
      </c>
      <c r="AW82" s="3"/>
      <c r="AX82" s="2198"/>
      <c r="AY82" s="2199" t="e" cm="1">
        <f t="array" aca="1" ref="AY82" ca="1">_xldudf_CX_GET(CX_ENTITY,AS82,val_asOfDate,AT82,AU82)</f>
        <v>#NAME?</v>
      </c>
      <c r="AZ82" s="709" t="e" cm="1">
        <f t="array" aca="1" ref="AZ82" ca="1">_xldudf_CX_GET(CX_ENTITY,AS82,val_priorQtrEnd,AT82,AU82)</f>
        <v>#NAME?</v>
      </c>
      <c r="BB82" s="88"/>
      <c r="BC82" s="2980" t="str">
        <f t="shared" si="7"/>
        <v/>
      </c>
      <c r="BD82" s="2980" t="str">
        <f t="shared" si="17"/>
        <v>Therme Horizon</v>
      </c>
      <c r="BE82" s="2980">
        <v>28</v>
      </c>
      <c r="BF82" s="2980">
        <v>28</v>
      </c>
      <c r="BG82" s="2980" t="s">
        <v>2202</v>
      </c>
      <c r="BH82" s="2981"/>
      <c r="BI82" s="2987">
        <f>BI79/BI62</f>
        <v>-625.22704029639999</v>
      </c>
      <c r="BJ82" s="2980"/>
      <c r="BK82" s="3"/>
      <c r="BL82" s="3"/>
      <c r="BM82" s="3"/>
      <c r="BN82" s="3"/>
      <c r="BO82" s="3"/>
    </row>
    <row r="83" spans="1:67">
      <c r="A83" s="59"/>
      <c r="B83" s="59"/>
      <c r="C83" s="59"/>
      <c r="D83" s="59"/>
      <c r="E83" s="59"/>
      <c r="G83" s="45"/>
      <c r="I83" s="2043"/>
      <c r="J83" s="16"/>
      <c r="K83" s="52"/>
      <c r="L83" s="101"/>
      <c r="M83" s="101"/>
      <c r="N83" s="101"/>
      <c r="O83" s="101"/>
      <c r="P83" s="39"/>
      <c r="R83" s="56"/>
      <c r="S83" s="320"/>
      <c r="T83" s="320"/>
      <c r="U83" s="320"/>
      <c r="V83" s="320"/>
      <c r="W83" s="305"/>
      <c r="X83" s="305"/>
      <c r="Y83" s="305"/>
      <c r="Z83" s="329"/>
      <c r="AA83" s="1564"/>
      <c r="AB83" s="329"/>
      <c r="AC83" s="329"/>
      <c r="AD83" s="329"/>
      <c r="AE83" s="334"/>
      <c r="AF83" s="334"/>
      <c r="AG83" s="360"/>
      <c r="AH83" s="360"/>
      <c r="AI83" s="360"/>
      <c r="AJ83" s="88"/>
      <c r="AK83" s="1090"/>
      <c r="AM83" s="305"/>
      <c r="AN83" s="305"/>
      <c r="AO83" s="305"/>
      <c r="AP83" s="329"/>
      <c r="AQ83" s="329"/>
      <c r="AR83" s="329"/>
      <c r="AS83" s="329"/>
      <c r="AT83" s="329"/>
      <c r="AU83" s="329"/>
      <c r="AV83" s="329"/>
      <c r="AW83" s="3"/>
      <c r="AX83" s="334"/>
      <c r="AY83" s="334"/>
      <c r="AZ83" s="3"/>
      <c r="BB83" s="88"/>
      <c r="BC83" s="2980" t="str">
        <f t="shared" si="7"/>
        <v/>
      </c>
      <c r="BD83" s="2980" t="str">
        <f t="shared" si="17"/>
        <v>Therme Horizon</v>
      </c>
      <c r="BE83" s="2980">
        <v>29</v>
      </c>
      <c r="BF83" s="2980">
        <v>29</v>
      </c>
      <c r="BG83" s="2980" t="s">
        <v>1902</v>
      </c>
      <c r="BH83" s="2981" t="s">
        <v>1833</v>
      </c>
      <c r="BI83" s="2987">
        <f ca="1">N(DebtOverview!$AN$206)</f>
        <v>0</v>
      </c>
      <c r="BJ83" s="2980" t="s">
        <v>1947</v>
      </c>
      <c r="BK83" s="3"/>
      <c r="BL83" s="3"/>
      <c r="BM83" s="3"/>
      <c r="BN83" s="3"/>
      <c r="BO83" s="3"/>
    </row>
    <row r="84" spans="1:67" ht="27" customHeight="1">
      <c r="A84" s="59"/>
      <c r="B84" s="59"/>
      <c r="C84" s="59"/>
      <c r="D84" s="59"/>
      <c r="E84" s="59"/>
      <c r="G84" s="45"/>
      <c r="I84" s="2043"/>
      <c r="J84" s="16"/>
      <c r="K84" s="52"/>
      <c r="L84" s="101"/>
      <c r="M84" s="101"/>
      <c r="N84" s="101"/>
      <c r="O84" s="101"/>
      <c r="P84" s="39"/>
      <c r="R84" s="56"/>
      <c r="S84" s="320"/>
      <c r="T84" s="319"/>
      <c r="U84" s="319"/>
      <c r="V84" s="1099"/>
      <c r="W84" s="1099" t="s">
        <v>517</v>
      </c>
      <c r="X84" s="1095"/>
      <c r="Y84" s="1095"/>
      <c r="Z84" s="1095"/>
      <c r="AA84" s="1563"/>
      <c r="AB84" s="1095"/>
      <c r="AC84" s="1095"/>
      <c r="AD84" s="1095"/>
      <c r="AE84" s="1095"/>
      <c r="AF84" s="334"/>
      <c r="AG84" s="360"/>
      <c r="AH84" s="360"/>
      <c r="AI84" s="360"/>
      <c r="AJ84" s="88"/>
      <c r="AK84" s="1091"/>
      <c r="AM84" s="1099"/>
      <c r="AN84" s="1095"/>
      <c r="AO84" s="1095"/>
      <c r="AP84" s="1095"/>
      <c r="AQ84" s="1095"/>
      <c r="AR84" s="1095"/>
      <c r="AS84" s="1095"/>
      <c r="AT84" s="1095"/>
      <c r="AU84" s="1095"/>
      <c r="AV84" s="1095"/>
      <c r="AW84" s="3"/>
      <c r="AX84" s="1095"/>
      <c r="AY84" s="1095"/>
      <c r="AZ84" s="3"/>
      <c r="BB84" s="88"/>
      <c r="BC84" s="2980" t="str">
        <f t="shared" si="7"/>
        <v/>
      </c>
      <c r="BD84" s="2980" t="str">
        <f t="shared" si="17"/>
        <v>Therme Horizon</v>
      </c>
      <c r="BE84" s="2980">
        <v>30</v>
      </c>
      <c r="BF84" s="2980">
        <v>30</v>
      </c>
      <c r="BG84" s="2980" t="s">
        <v>1903</v>
      </c>
      <c r="BH84" s="2981" t="s">
        <v>1965</v>
      </c>
      <c r="BI84" s="2987">
        <f>N(DebtOverview!$AL$211)</f>
        <v>1</v>
      </c>
      <c r="BJ84" s="2980" t="s">
        <v>1947</v>
      </c>
      <c r="BK84" s="3"/>
      <c r="BL84" s="3"/>
      <c r="BM84" s="3"/>
      <c r="BN84" s="3"/>
      <c r="BO84" s="3"/>
    </row>
    <row r="85" spans="1:67">
      <c r="A85" s="59"/>
      <c r="B85" s="59"/>
      <c r="C85" s="59"/>
      <c r="D85" s="59"/>
      <c r="E85" s="59"/>
      <c r="G85" s="45"/>
      <c r="I85" s="2043"/>
      <c r="J85" s="16"/>
      <c r="K85" s="52"/>
      <c r="L85" s="101"/>
      <c r="M85" s="101"/>
      <c r="N85" s="101"/>
      <c r="O85" s="101"/>
      <c r="P85" s="39"/>
      <c r="R85" s="56"/>
      <c r="S85" s="320"/>
      <c r="T85" s="319"/>
      <c r="U85" s="320"/>
      <c r="V85" s="320"/>
      <c r="W85" s="333"/>
      <c r="X85" s="333"/>
      <c r="Y85" s="333"/>
      <c r="Z85" s="334"/>
      <c r="AA85" s="1565"/>
      <c r="AB85" s="334"/>
      <c r="AC85" s="334"/>
      <c r="AD85" s="2206"/>
      <c r="AE85" s="334"/>
      <c r="AF85" s="334"/>
      <c r="AG85" s="360"/>
      <c r="AH85" s="360"/>
      <c r="AI85" s="360"/>
      <c r="AJ85" s="88"/>
      <c r="AK85" s="1091"/>
      <c r="AM85" s="333"/>
      <c r="AN85" s="333"/>
      <c r="AO85" s="333"/>
      <c r="AP85" s="334"/>
      <c r="AQ85" s="334"/>
      <c r="AR85" s="334"/>
      <c r="AS85" s="334"/>
      <c r="AT85" s="334"/>
      <c r="AU85" s="334"/>
      <c r="AV85" s="334"/>
      <c r="AW85" s="3"/>
      <c r="AX85" s="334"/>
      <c r="AY85" s="334"/>
      <c r="AZ85" s="3"/>
      <c r="BB85" s="88"/>
      <c r="BC85" s="2980" t="str">
        <f t="shared" si="7"/>
        <v/>
      </c>
      <c r="BD85" s="2980" t="str">
        <f t="shared" si="17"/>
        <v>Therme Horizon</v>
      </c>
      <c r="BE85" s="2980">
        <v>31</v>
      </c>
      <c r="BF85" s="2980">
        <v>31</v>
      </c>
      <c r="BG85" s="2980" t="s">
        <v>1904</v>
      </c>
      <c r="BH85" s="2981" t="s">
        <v>1966</v>
      </c>
      <c r="BI85" s="2987">
        <f>N(DebtOverview!$AL$212)</f>
        <v>0</v>
      </c>
      <c r="BJ85" s="2980" t="s">
        <v>1947</v>
      </c>
      <c r="BK85" s="3"/>
      <c r="BL85" s="3"/>
      <c r="BM85" s="3"/>
      <c r="BN85" s="3"/>
      <c r="BO85" s="3"/>
    </row>
    <row r="86" spans="1:67">
      <c r="A86" s="1110"/>
      <c r="B86" s="1110"/>
      <c r="C86" s="1110"/>
      <c r="D86" s="1110"/>
      <c r="E86" s="1110"/>
      <c r="G86" s="45"/>
      <c r="I86" s="2043"/>
      <c r="J86" s="16"/>
      <c r="K86" s="52"/>
      <c r="L86" s="101"/>
      <c r="M86" s="101"/>
      <c r="N86" s="101"/>
      <c r="O86" s="101"/>
      <c r="P86" s="39"/>
      <c r="R86" s="56"/>
      <c r="S86" s="320"/>
      <c r="T86" s="319"/>
      <c r="U86" s="320"/>
      <c r="V86" s="2217"/>
      <c r="W86" s="3099" t="s">
        <v>518</v>
      </c>
      <c r="X86" s="3099"/>
      <c r="Y86" s="3099"/>
      <c r="Z86" s="3099"/>
      <c r="AA86" s="2220" t="str">
        <f>$AI$4</f>
        <v>Millions</v>
      </c>
      <c r="AB86" s="2221"/>
      <c r="AC86" s="2221" t="s">
        <v>444</v>
      </c>
      <c r="AD86" s="2221" t="s">
        <v>445</v>
      </c>
      <c r="AE86" s="2221" t="s">
        <v>479</v>
      </c>
      <c r="AF86" s="334"/>
      <c r="AG86" s="360"/>
      <c r="AH86" s="360"/>
      <c r="AI86" s="360"/>
      <c r="AJ86" s="88"/>
      <c r="AK86" s="1090"/>
      <c r="AM86" s="2176"/>
      <c r="AN86" s="2176"/>
      <c r="AO86" s="2176"/>
      <c r="AP86" s="1042"/>
      <c r="AQ86" s="1042"/>
      <c r="AR86" s="1042"/>
      <c r="AS86" s="1042"/>
      <c r="AT86" s="1042"/>
      <c r="AU86" s="1042"/>
      <c r="AV86" s="1042"/>
      <c r="AW86" s="3"/>
      <c r="AX86" s="1042"/>
      <c r="AY86" s="1042"/>
      <c r="AZ86" s="3"/>
      <c r="BB86" s="88"/>
      <c r="BC86" s="2980" t="str">
        <f t="shared" si="7"/>
        <v/>
      </c>
      <c r="BD86" s="2980" t="str">
        <f t="shared" si="17"/>
        <v>Therme Horizon</v>
      </c>
      <c r="BE86" s="2980">
        <v>32</v>
      </c>
      <c r="BF86" s="2980">
        <v>32</v>
      </c>
      <c r="BG86" s="2980" t="s">
        <v>1840</v>
      </c>
      <c r="BH86" s="2981" t="s">
        <v>1840</v>
      </c>
      <c r="BI86" s="2987">
        <f>DebtOverview!$AN$215</f>
        <v>1</v>
      </c>
      <c r="BJ86" s="2980" t="s">
        <v>1947</v>
      </c>
      <c r="BK86" s="3"/>
      <c r="BL86" s="3"/>
      <c r="BM86" s="3"/>
      <c r="BN86" s="3"/>
      <c r="BO86" s="3"/>
    </row>
    <row r="87" spans="1:67">
      <c r="A87" s="59" t="s">
        <v>519</v>
      </c>
      <c r="B87" s="59"/>
      <c r="C87" s="59" t="s">
        <v>472</v>
      </c>
      <c r="D87" s="59"/>
      <c r="E87" s="59"/>
      <c r="G87" s="45"/>
      <c r="I87" s="2043"/>
      <c r="J87" s="16"/>
      <c r="K87" s="52"/>
      <c r="L87" s="101"/>
      <c r="M87" s="101"/>
      <c r="N87" s="101"/>
      <c r="O87" s="101"/>
      <c r="P87" s="39"/>
      <c r="R87" s="56"/>
      <c r="S87" s="320"/>
      <c r="T87" s="319"/>
      <c r="U87" s="320"/>
      <c r="V87" s="2218">
        <v>1</v>
      </c>
      <c r="W87" s="313" t="s">
        <v>520</v>
      </c>
      <c r="X87" s="313"/>
      <c r="Y87" s="313"/>
      <c r="Z87" s="314"/>
      <c r="AA87" s="2170" t="s">
        <v>1799</v>
      </c>
      <c r="AB87" s="1054"/>
      <c r="AC87" s="1557" t="e">
        <f t="shared" ref="AC87:AC88" ca="1" si="18">AX87</f>
        <v>#NAME?</v>
      </c>
      <c r="AD87" s="2205" t="str">
        <f t="shared" ref="AD87:AD88" si="19">IF(AA87="n/a", "n/a", SUM(AA87,AC87))</f>
        <v>n/a</v>
      </c>
      <c r="AE87" s="2204" t="e">
        <f ca="1">AZ87</f>
        <v>#NAME?</v>
      </c>
      <c r="AF87" s="334"/>
      <c r="AG87" s="360"/>
      <c r="AH87" s="360"/>
      <c r="AI87" s="360"/>
      <c r="AJ87" s="88"/>
      <c r="AK87" s="1094"/>
      <c r="AM87" s="313" t="s">
        <v>521</v>
      </c>
      <c r="AN87" s="313"/>
      <c r="AO87" s="313"/>
      <c r="AP87" s="1557" t="e" cm="1">
        <f t="array" aca="1" ref="AP87" ca="1">IF(fx_ProtectPush,_xldudf_CX_PUSH(AC87,CX_ENTITY,AM87,val_asOfDate,AT87,AU87))</f>
        <v>#NAME?</v>
      </c>
      <c r="AQ87" s="1557"/>
      <c r="AR87" s="1054"/>
      <c r="AS87" s="313" t="s">
        <v>522</v>
      </c>
      <c r="AT87" s="1054" t="s">
        <v>54</v>
      </c>
      <c r="AU87" s="1054" t="str" cm="1">
        <f t="array" ref="AU87">fx_scenarioConverter("Actual")</f>
        <v>Actual</v>
      </c>
      <c r="AV87" s="2194" t="e" cm="1">
        <f t="array" aca="1" ref="AV87" ca="1">IF(fx_ProtectPush,_xldudf_CX_PUSH(AD87,CX_ENTITY,AS87,val_asOfDate,AT87,AU87))</f>
        <v>#NAME?</v>
      </c>
      <c r="AW87" s="3"/>
      <c r="AX87" s="2198" t="e" cm="1">
        <f t="array" aca="1" ref="AX87" ca="1">_xldudf_CX_GET(CX_ENTITY, AM87, val_asOfDate, AT87,AU87)</f>
        <v>#NAME?</v>
      </c>
      <c r="AY87" s="2199" t="e" cm="1">
        <f t="array" aca="1" ref="AY87" ca="1">_xldudf_CX_GET(CX_ENTITY,AS87,val_asOfDate,AT87,AU87)</f>
        <v>#NAME?</v>
      </c>
      <c r="AZ87" s="709" t="e" cm="1">
        <f t="array" aca="1" ref="AZ87" ca="1">_xldudf_CX_GET(CX_ENTITY,AS87,val_priorQtrEnd,AT87,AU87)</f>
        <v>#NAME?</v>
      </c>
      <c r="BB87" s="88"/>
      <c r="BC87" s="2980" t="str">
        <f t="shared" si="7"/>
        <v/>
      </c>
      <c r="BD87" s="2980" t="str">
        <f t="shared" ref="BD87:BD118" si="20">val_company</f>
        <v>Therme Horizon</v>
      </c>
      <c r="BE87" s="2980">
        <v>33</v>
      </c>
      <c r="BF87" s="2980">
        <v>33</v>
      </c>
      <c r="BG87" s="2980" t="s">
        <v>1841</v>
      </c>
      <c r="BH87" s="2981" t="s">
        <v>1841</v>
      </c>
      <c r="BI87" s="2997" t="str">
        <f ca="1">DebtOverview!$AN$216</f>
        <v>0.0%</v>
      </c>
      <c r="BJ87" s="2980" t="s">
        <v>1947</v>
      </c>
      <c r="BK87" s="3"/>
      <c r="BL87" s="3"/>
      <c r="BM87" s="3"/>
      <c r="BN87" s="3"/>
      <c r="BO87" s="3"/>
    </row>
    <row r="88" spans="1:67">
      <c r="A88" s="1114" t="s">
        <v>523</v>
      </c>
      <c r="B88" s="1110"/>
      <c r="C88" s="1110" t="s">
        <v>524</v>
      </c>
      <c r="D88" s="1110"/>
      <c r="E88" s="1110"/>
      <c r="G88" s="45"/>
      <c r="I88" s="2043"/>
      <c r="J88" s="16"/>
      <c r="K88" s="52"/>
      <c r="L88" s="101"/>
      <c r="M88" s="101"/>
      <c r="N88" s="101"/>
      <c r="O88" s="101"/>
      <c r="P88" s="39"/>
      <c r="R88" s="56"/>
      <c r="S88" s="320"/>
      <c r="T88" s="319"/>
      <c r="U88" s="320"/>
      <c r="V88" s="2218">
        <v>-1</v>
      </c>
      <c r="W88" s="313" t="s">
        <v>525</v>
      </c>
      <c r="X88" s="313"/>
      <c r="Y88" s="313"/>
      <c r="Z88" s="314"/>
      <c r="AA88" s="2170" t="e">
        <f ca="1">N(SUM(CVC.LOOKUP2( "Net Debt / (Cash)", val_asOfDate, fx_scenarioConverter(fx_scenarioConverter("Actual")), "Month")))</f>
        <v>#VALUE!</v>
      </c>
      <c r="AB88" s="1054"/>
      <c r="AC88" s="1557" t="e">
        <f t="shared" ca="1" si="18"/>
        <v>#NAME?</v>
      </c>
      <c r="AD88" s="2205" t="e">
        <f t="shared" ca="1" si="19"/>
        <v>#VALUE!</v>
      </c>
      <c r="AE88" s="2204" t="e">
        <f ca="1">AZ88</f>
        <v>#NAME?</v>
      </c>
      <c r="AF88" s="334"/>
      <c r="AG88" s="360"/>
      <c r="AH88" s="360"/>
      <c r="AI88" s="360"/>
      <c r="AJ88" s="88"/>
      <c r="AK88" s="1090"/>
      <c r="AM88" s="313" t="s">
        <v>526</v>
      </c>
      <c r="AN88" s="313"/>
      <c r="AO88" s="313"/>
      <c r="AP88" s="1557" t="e" cm="1">
        <f t="array" aca="1" ref="AP88" ca="1">IF(fx_ProtectPush,_xldudf_CX_PUSH(AC88,CX_ENTITY,AM88,val_asOfDate,AT88,AU88))</f>
        <v>#NAME?</v>
      </c>
      <c r="AQ88" s="1557"/>
      <c r="AR88" s="1054"/>
      <c r="AS88" s="313" t="s">
        <v>527</v>
      </c>
      <c r="AT88" s="1054" t="s">
        <v>225</v>
      </c>
      <c r="AU88" s="1054" t="str" cm="1">
        <f t="array" ref="AU88">fx_scenarioConverter("Actual")</f>
        <v>Actual</v>
      </c>
      <c r="AV88" s="2194" t="e" cm="1">
        <f t="array" aca="1" ref="AV88" ca="1">IF(fx_ProtectPush,_xldudf_CX_PUSH(AD88,CX_ENTITY,AS88,val_asOfDate,AT88,AU88))</f>
        <v>#NAME?</v>
      </c>
      <c r="AW88" s="3"/>
      <c r="AX88" s="2198" t="e" cm="1">
        <f t="array" aca="1" ref="AX88" ca="1">_xldudf_CX_GET(CX_ENTITY, AM88, val_asOfDate, AT88,AU88)</f>
        <v>#NAME?</v>
      </c>
      <c r="AY88" s="2199" t="e" cm="1">
        <f t="array" aca="1" ref="AY88" ca="1">_xldudf_CX_GET(CX_ENTITY,AS88,val_asOfDate,AT88,AU88)</f>
        <v>#NAME?</v>
      </c>
      <c r="AZ88" s="709" t="e" cm="1">
        <f t="array" aca="1" ref="AZ88" ca="1">_xldudf_CX_GET(CX_ENTITY,AS88,val_priorQtrEnd,AT88,AU88)</f>
        <v>#NAME?</v>
      </c>
      <c r="BB88" s="88"/>
      <c r="BC88" s="2980" t="str">
        <f t="shared" si="7"/>
        <v/>
      </c>
      <c r="BD88" s="2980" t="str">
        <f t="shared" si="20"/>
        <v>Therme Horizon</v>
      </c>
      <c r="BE88" s="2980">
        <v>34</v>
      </c>
      <c r="BF88" s="2980">
        <v>34</v>
      </c>
      <c r="BG88" s="2980" t="s">
        <v>1844</v>
      </c>
      <c r="BH88" s="2981" t="s">
        <v>1844</v>
      </c>
      <c r="BI88" s="2987">
        <f ca="1">DebtOverview!$AN$220</f>
        <v>-1</v>
      </c>
      <c r="BJ88" s="2980" t="s">
        <v>1947</v>
      </c>
      <c r="BK88" s="3"/>
      <c r="BL88" s="3"/>
      <c r="BM88" s="3"/>
      <c r="BN88" s="3"/>
      <c r="BO88" s="3"/>
    </row>
    <row r="89" spans="1:67">
      <c r="A89" s="59"/>
      <c r="B89" s="59"/>
      <c r="C89" s="59"/>
      <c r="D89" s="59"/>
      <c r="E89" s="59"/>
      <c r="G89" s="45"/>
      <c r="I89" s="2043"/>
      <c r="J89" s="16"/>
      <c r="K89" s="52"/>
      <c r="L89" s="101"/>
      <c r="M89" s="101"/>
      <c r="N89" s="101"/>
      <c r="O89" s="101"/>
      <c r="P89" s="39"/>
      <c r="R89" s="56"/>
      <c r="S89" s="320"/>
      <c r="T89" s="319"/>
      <c r="U89" s="320"/>
      <c r="V89" s="2219"/>
      <c r="W89" s="2225" t="s">
        <v>528</v>
      </c>
      <c r="X89" s="2226"/>
      <c r="Y89" s="2226"/>
      <c r="Z89" s="2227"/>
      <c r="AA89" s="2232"/>
      <c r="AB89" s="2233"/>
      <c r="AC89" s="2230"/>
      <c r="AD89" s="2259">
        <f ca="1">IFERROR(-AD88/AD87,0)</f>
        <v>0</v>
      </c>
      <c r="AE89" s="2234"/>
      <c r="AF89" s="334"/>
      <c r="AG89" s="360"/>
      <c r="AH89" s="360"/>
      <c r="AI89" s="360"/>
      <c r="AJ89" s="88"/>
      <c r="AK89" s="1094"/>
      <c r="AM89" s="2175"/>
      <c r="AN89" s="2175"/>
      <c r="AO89" s="2175"/>
      <c r="AP89" s="1857"/>
      <c r="AQ89" s="1857"/>
      <c r="AR89" s="1858"/>
      <c r="AS89" s="1858" t="s">
        <v>529</v>
      </c>
      <c r="AT89" s="1858" t="s">
        <v>54</v>
      </c>
      <c r="AU89" s="1858" t="str" cm="1">
        <f t="array" ref="AU89">fx_scenarioConverter("Actual")</f>
        <v>Actual</v>
      </c>
      <c r="AV89" s="2194" t="e" cm="1">
        <f t="array" aca="1" ref="AV89" ca="1">IF(fx_ProtectPush,_xldudf_CX_PUSH(AD89,CX_ENTITY,AS89,val_asOfDate,AT89,AU89))</f>
        <v>#NAME?</v>
      </c>
      <c r="AW89" s="3"/>
      <c r="AX89" s="2198"/>
      <c r="AY89" s="2199" t="e" cm="1">
        <f t="array" aca="1" ref="AY89" ca="1">_xldudf_CX_GET(CX_ENTITY,AS89,val_asOfDate,AT89,AU89)</f>
        <v>#NAME?</v>
      </c>
      <c r="AZ89" s="709" t="e" cm="1">
        <f t="array" aca="1" ref="AZ89" ca="1">_xldudf_CX_GET(CX_ENTITY,AS89,val_priorQtrEnd,AT89,AU89)</f>
        <v>#NAME?</v>
      </c>
      <c r="BB89" s="88"/>
      <c r="BC89" s="2980" t="str">
        <f t="shared" si="7"/>
        <v/>
      </c>
      <c r="BD89" s="2980" t="str">
        <f t="shared" si="20"/>
        <v>Therme Horizon</v>
      </c>
      <c r="BE89" s="2980">
        <v>35</v>
      </c>
      <c r="BF89" s="2980">
        <v>35</v>
      </c>
      <c r="BG89" s="2980" t="s">
        <v>1845</v>
      </c>
      <c r="BH89" s="2981" t="s">
        <v>1845</v>
      </c>
      <c r="BI89" s="2996" t="str">
        <f ca="1">DebtOverview!$AN$221</f>
        <v>0.0.%</v>
      </c>
      <c r="BJ89" s="2980" t="s">
        <v>1947</v>
      </c>
      <c r="BK89" s="3"/>
      <c r="BL89" s="3"/>
      <c r="BM89" s="3"/>
      <c r="BN89" s="3"/>
      <c r="BO89" s="3"/>
    </row>
    <row r="90" spans="1:67">
      <c r="A90" s="59"/>
      <c r="B90" s="59"/>
      <c r="C90" s="59"/>
      <c r="D90" s="59"/>
      <c r="E90" s="59"/>
      <c r="G90" s="45"/>
      <c r="I90" s="2043"/>
      <c r="J90" s="16"/>
      <c r="K90" s="52"/>
      <c r="L90" s="101"/>
      <c r="M90" s="101"/>
      <c r="N90" s="101"/>
      <c r="O90" s="101"/>
      <c r="P90" s="39"/>
      <c r="R90" s="56"/>
      <c r="S90" s="320"/>
      <c r="T90" s="319"/>
      <c r="U90" s="320"/>
      <c r="V90" s="320"/>
      <c r="W90" s="320"/>
      <c r="X90" s="320"/>
      <c r="Y90" s="320"/>
      <c r="Z90" s="320"/>
      <c r="AA90" s="1055"/>
      <c r="AB90" s="1055"/>
      <c r="AC90" s="320"/>
      <c r="AD90" s="2207"/>
      <c r="AE90" s="334"/>
      <c r="AF90" s="334"/>
      <c r="AG90" s="360"/>
      <c r="AH90" s="360"/>
      <c r="AI90" s="360"/>
      <c r="AJ90" s="88"/>
      <c r="AK90" s="1094"/>
      <c r="AM90" s="320"/>
      <c r="AN90" s="320"/>
      <c r="AO90" s="320"/>
      <c r="AP90" s="320"/>
      <c r="AQ90" s="320"/>
      <c r="AR90" s="1055"/>
      <c r="AS90" s="1055"/>
      <c r="AT90" s="1055"/>
      <c r="AU90" s="1055"/>
      <c r="AV90" s="1055"/>
      <c r="AW90" s="3"/>
      <c r="AX90" s="334"/>
      <c r="AY90" s="334"/>
      <c r="AZ90" s="3"/>
      <c r="BB90" s="88"/>
      <c r="BC90" s="2980" t="str">
        <f t="shared" si="7"/>
        <v/>
      </c>
      <c r="BD90" s="2980" t="str">
        <f t="shared" si="20"/>
        <v>Therme Horizon</v>
      </c>
      <c r="BE90" s="2980">
        <v>36</v>
      </c>
      <c r="BF90" s="2980">
        <v>36</v>
      </c>
      <c r="BG90" s="2980" t="s">
        <v>1905</v>
      </c>
      <c r="BH90" s="2989"/>
      <c r="BI90" s="2987"/>
      <c r="BJ90" s="2980"/>
      <c r="BK90" s="3"/>
      <c r="BL90" s="3"/>
      <c r="BM90" s="3"/>
      <c r="BN90" s="3"/>
      <c r="BO90" s="3"/>
    </row>
    <row r="91" spans="1:67">
      <c r="A91" s="59"/>
      <c r="B91" s="59"/>
      <c r="C91" s="59"/>
      <c r="D91" s="59"/>
      <c r="E91" s="59"/>
      <c r="G91" s="45"/>
      <c r="I91" s="2043"/>
      <c r="J91" s="16"/>
      <c r="K91" s="52"/>
      <c r="L91" s="101"/>
      <c r="M91" s="101"/>
      <c r="N91" s="101"/>
      <c r="O91" s="101"/>
      <c r="P91" s="39"/>
      <c r="R91" s="56"/>
      <c r="S91" s="320"/>
      <c r="T91" s="319"/>
      <c r="U91" s="320"/>
      <c r="V91" s="320"/>
      <c r="W91" s="320"/>
      <c r="X91" s="320"/>
      <c r="Y91" s="320"/>
      <c r="Z91" s="320"/>
      <c r="AA91" s="1055"/>
      <c r="AB91" s="1055"/>
      <c r="AC91" s="320"/>
      <c r="AD91" s="2207"/>
      <c r="AE91" s="334"/>
      <c r="AF91" s="334"/>
      <c r="AG91" s="360"/>
      <c r="AH91" s="360"/>
      <c r="AI91" s="360"/>
      <c r="AJ91" s="88"/>
      <c r="AK91" s="1090"/>
      <c r="AM91" s="320"/>
      <c r="AN91" s="320"/>
      <c r="AO91" s="320"/>
      <c r="AP91" s="320"/>
      <c r="AQ91" s="320"/>
      <c r="AR91" s="1055"/>
      <c r="AS91" s="1055"/>
      <c r="AT91" s="1055"/>
      <c r="AU91" s="1055"/>
      <c r="AV91" s="1055"/>
      <c r="AW91" s="3"/>
      <c r="AX91" s="334"/>
      <c r="AY91" s="334"/>
      <c r="AZ91" s="3"/>
      <c r="BB91" s="88"/>
      <c r="BC91" s="2980" t="str">
        <f t="shared" si="7"/>
        <v/>
      </c>
      <c r="BD91" s="2980" t="str">
        <f t="shared" si="20"/>
        <v>Therme Horizon</v>
      </c>
      <c r="BE91" s="2980">
        <v>37</v>
      </c>
      <c r="BF91" s="2980">
        <v>37</v>
      </c>
      <c r="BG91" s="2980" t="s">
        <v>1906</v>
      </c>
      <c r="BH91" s="2986" t="s">
        <v>2203</v>
      </c>
      <c r="BI91" s="2987">
        <f ca="1">SUM($BI$92:$BI$93)</f>
        <v>0</v>
      </c>
      <c r="BJ91" s="2980" t="s">
        <v>1967</v>
      </c>
      <c r="BK91" s="3"/>
      <c r="BL91" s="3"/>
      <c r="BM91" s="3"/>
      <c r="BN91" s="3"/>
      <c r="BO91" s="3"/>
    </row>
    <row r="92" spans="1:67">
      <c r="A92" s="59"/>
      <c r="B92" s="59"/>
      <c r="C92" s="59"/>
      <c r="D92" s="59"/>
      <c r="E92" s="59"/>
      <c r="G92" s="45"/>
      <c r="I92" s="2043"/>
      <c r="J92" s="16"/>
      <c r="K92" s="52"/>
      <c r="L92" s="101"/>
      <c r="M92" s="101"/>
      <c r="N92" s="101"/>
      <c r="O92" s="101"/>
      <c r="P92" s="39"/>
      <c r="R92" s="56"/>
      <c r="S92" s="320"/>
      <c r="T92" s="319"/>
      <c r="U92" s="320"/>
      <c r="V92" s="2216"/>
      <c r="W92" s="3128" t="s">
        <v>530</v>
      </c>
      <c r="X92" s="3128"/>
      <c r="Y92" s="3128"/>
      <c r="Z92" s="3128"/>
      <c r="AA92" s="2213" t="str">
        <f>$AI$4</f>
        <v>Millions</v>
      </c>
      <c r="AB92" s="2214"/>
      <c r="AC92" s="2214" t="s">
        <v>444</v>
      </c>
      <c r="AD92" s="2215" t="s">
        <v>445</v>
      </c>
      <c r="AE92" s="2214" t="s">
        <v>479</v>
      </c>
      <c r="AF92" s="334"/>
      <c r="AG92" s="360"/>
      <c r="AH92" s="360"/>
      <c r="AI92" s="360"/>
      <c r="AJ92" s="88"/>
      <c r="AK92" s="1090"/>
      <c r="AM92" s="2176"/>
      <c r="AN92" s="2176"/>
      <c r="AO92" s="2176"/>
      <c r="AP92" s="1042"/>
      <c r="AQ92" s="1042"/>
      <c r="AR92" s="1042"/>
      <c r="AS92" s="1042"/>
      <c r="AT92" s="1042"/>
      <c r="AU92" s="1042"/>
      <c r="AV92" s="1042"/>
      <c r="AW92" s="3"/>
      <c r="AX92" s="1042"/>
      <c r="AY92" s="1042"/>
      <c r="AZ92" s="3"/>
      <c r="BB92" s="88"/>
      <c r="BC92" s="2980" t="b">
        <f t="shared" si="7"/>
        <v>1</v>
      </c>
      <c r="BD92" s="2980" t="str">
        <f t="shared" si="20"/>
        <v>Therme Horizon</v>
      </c>
      <c r="BE92" s="2980">
        <v>37.33</v>
      </c>
      <c r="BF92" s="2980">
        <v>38</v>
      </c>
      <c r="BG92" s="2980"/>
      <c r="BH92" s="2988" t="str">
        <f>$X$13</f>
        <v>Senior instrument(s) amortising: e.g. Term Loan A</v>
      </c>
      <c r="BI92" s="2987" t="str">
        <f ca="1">IFERROR(IF($BC$92=TRUE,-AG$13,""),"")</f>
        <v/>
      </c>
      <c r="BJ92" s="2980" t="s">
        <v>1967</v>
      </c>
      <c r="BK92" s="3"/>
      <c r="BL92" s="3"/>
      <c r="BM92" s="3"/>
      <c r="BN92" s="3"/>
      <c r="BO92" s="3"/>
    </row>
    <row r="93" spans="1:67">
      <c r="A93" s="59" t="s">
        <v>519</v>
      </c>
      <c r="B93" s="59"/>
      <c r="C93" s="59" t="s">
        <v>492</v>
      </c>
      <c r="D93" s="59"/>
      <c r="E93" s="59"/>
      <c r="G93" s="45"/>
      <c r="I93" s="2043"/>
      <c r="J93" s="16"/>
      <c r="K93" s="52"/>
      <c r="L93" s="101"/>
      <c r="M93" s="101"/>
      <c r="N93" s="101"/>
      <c r="O93" s="101"/>
      <c r="P93" s="39"/>
      <c r="R93" s="56"/>
      <c r="S93" s="320"/>
      <c r="T93" s="319"/>
      <c r="U93" s="320"/>
      <c r="V93" s="884">
        <v>1</v>
      </c>
      <c r="W93" s="313" t="s">
        <v>520</v>
      </c>
      <c r="X93" s="313"/>
      <c r="Y93" s="313"/>
      <c r="Z93" s="314"/>
      <c r="AA93" s="2171" t="e">
        <f ca="1">SUM(CVC.LOOKUP2( "Annual Recurring Revenue (Rolling 12 months)", val_currentFYE, fx_scenarioConverter("LE"), "Year"))</f>
        <v>#VALUE!</v>
      </c>
      <c r="AB93" s="1056"/>
      <c r="AC93" s="1557" t="e">
        <f t="shared" ref="AC93" ca="1" si="21">AX93</f>
        <v>#NAME?</v>
      </c>
      <c r="AD93" s="2205" t="e">
        <f ca="1">IF(AA93="n/a", "n/a", SUM(AA93,AC93))</f>
        <v>#VALUE!</v>
      </c>
      <c r="AE93" s="2204" t="e">
        <f t="shared" ref="AE93:AE94" ca="1" si="22">AZ93</f>
        <v>#NAME?</v>
      </c>
      <c r="AF93" s="334"/>
      <c r="AG93" s="360"/>
      <c r="AH93" s="360"/>
      <c r="AI93" s="360"/>
      <c r="AJ93" s="88"/>
      <c r="AK93" s="1090"/>
      <c r="AM93" s="313" t="s">
        <v>521</v>
      </c>
      <c r="AN93" s="313"/>
      <c r="AO93" s="313"/>
      <c r="AP93" s="1557" t="e" cm="1">
        <f t="array" aca="1" ref="AP93" ca="1">IF(fx_ProtectPush,_xldudf_CX_PUSH(AC93,CX_ENTITY,AM93,val_asOfDate,AT93,AU93))</f>
        <v>#NAME?</v>
      </c>
      <c r="AQ93" s="1557"/>
      <c r="AR93" s="1056"/>
      <c r="AS93" s="313" t="s">
        <v>522</v>
      </c>
      <c r="AT93" s="1056" t="s">
        <v>54</v>
      </c>
      <c r="AU93" s="1056" t="str" cm="1">
        <f t="array" ref="AU93">fx_scenarioConverter("LE")</f>
        <v>LE</v>
      </c>
      <c r="AV93" s="2194" t="str" cm="1">
        <f t="array" aca="1" ref="AV93" ca="1">IF(fx_ProtectPush,IF(ISNUMBER(AD93), _xldudf_CX_PUSH(AD93,CX_ENTITY,AS93,val_asOfDate,AT93,AU93), "No Push"))</f>
        <v>No Push</v>
      </c>
      <c r="AW93" s="3"/>
      <c r="AX93" s="2198" t="e" cm="1">
        <f t="array" aca="1" ref="AX93" ca="1">_xldudf_CX_GET(CX_ENTITY, AM93, val_asOfDate, AT93,AU93)</f>
        <v>#NAME?</v>
      </c>
      <c r="AY93" s="2199" t="e" cm="1">
        <f t="array" aca="1" ref="AY93" ca="1">_xldudf_CX_GET(CX_ENTITY,AS93,val_asOfDate,AT93,AU93)</f>
        <v>#NAME?</v>
      </c>
      <c r="AZ93" s="709" t="e" cm="1">
        <f t="array" aca="1" ref="AZ93" ca="1">_xldudf_CX_GET(CX_ENTITY,AS93,val_priorQtrEnd,AT93,AU93)</f>
        <v>#NAME?</v>
      </c>
      <c r="BB93" s="88"/>
      <c r="BC93" s="2980" t="b">
        <f t="shared" si="7"/>
        <v>0</v>
      </c>
      <c r="BD93" s="2980" t="str">
        <f t="shared" si="20"/>
        <v>Therme Horizon</v>
      </c>
      <c r="BE93" s="2980">
        <v>37.659999999999997</v>
      </c>
      <c r="BF93" s="2980">
        <v>39</v>
      </c>
      <c r="BG93" s="2980"/>
      <c r="BH93" s="2988" t="str">
        <f>$X$15</f>
        <v>Senior Instrument(s): e.g. Term Loan B or Senior Secured Notes</v>
      </c>
      <c r="BI93" s="2987" t="str">
        <f>IFERROR(IF($BC$93=TRUE,-$AG$15,""),"")</f>
        <v/>
      </c>
      <c r="BJ93" s="2980" t="s">
        <v>1967</v>
      </c>
      <c r="BK93" s="3"/>
      <c r="BL93" s="3"/>
      <c r="BM93" s="3"/>
      <c r="BN93" s="3"/>
      <c r="BO93" s="3"/>
    </row>
    <row r="94" spans="1:67">
      <c r="A94" s="61" t="s">
        <v>523</v>
      </c>
      <c r="B94" s="61"/>
      <c r="C94" s="59" t="s">
        <v>524</v>
      </c>
      <c r="D94" s="59"/>
      <c r="E94" s="59"/>
      <c r="G94" s="45"/>
      <c r="I94" s="2043"/>
      <c r="J94" s="16"/>
      <c r="K94" s="52"/>
      <c r="L94" s="101"/>
      <c r="M94" s="101"/>
      <c r="N94" s="101"/>
      <c r="O94" s="101"/>
      <c r="P94" s="39"/>
      <c r="R94" s="56"/>
      <c r="S94" s="320"/>
      <c r="T94" s="319"/>
      <c r="U94" s="320"/>
      <c r="V94" s="884">
        <v>-1</v>
      </c>
      <c r="W94" s="313" t="s">
        <v>525</v>
      </c>
      <c r="X94" s="313"/>
      <c r="Y94" s="313"/>
      <c r="Z94" s="314"/>
      <c r="AA94" s="2171" t="e">
        <f ca="1">SUM(CVC.LOOKUP2( "Net Debt / (Cash)", val_currentFYE, fx_scenarioConverter("LE"), "Year"))</f>
        <v>#VALUE!</v>
      </c>
      <c r="AB94" s="1054"/>
      <c r="AC94" s="2224">
        <f>AX94</f>
        <v>0</v>
      </c>
      <c r="AD94" s="2205" t="e">
        <f ca="1">IF(AA94="n/a", "n/a", SUM(AA94,AC94))</f>
        <v>#VALUE!</v>
      </c>
      <c r="AE94" s="2204" t="e">
        <f t="shared" ca="1" si="22"/>
        <v>#NAME?</v>
      </c>
      <c r="AF94" s="334"/>
      <c r="AG94" s="360"/>
      <c r="AH94" s="360"/>
      <c r="AI94" s="360"/>
      <c r="AJ94" s="88"/>
      <c r="AK94" s="1090"/>
      <c r="AM94" s="313" t="s">
        <v>526</v>
      </c>
      <c r="AN94" s="313"/>
      <c r="AO94" s="313"/>
      <c r="AP94" s="1557" t="e" cm="1">
        <f t="array" aca="1" ref="AP94" ca="1">IF(fx_ProtectPush,_xldudf_CX_PUSH(AC94,CX_ENTITY,AM94,val_asOfDate,AT94,AU94))</f>
        <v>#NAME?</v>
      </c>
      <c r="AQ94" s="1557"/>
      <c r="AR94" s="1054"/>
      <c r="AS94" s="313" t="s">
        <v>527</v>
      </c>
      <c r="AT94" s="1054" t="s">
        <v>225</v>
      </c>
      <c r="AU94" s="1054" t="str" cm="1">
        <f t="array" ref="AU94">fx_scenarioConverter("LE")</f>
        <v>LE</v>
      </c>
      <c r="AV94" s="2194" t="str" cm="1">
        <f t="array" aca="1" ref="AV94" ca="1">IF(fx_ProtectPush,IF(ISNUMBER(AD94), _xldudf_CX_PUSH(AD94,CX_ENTITY,AS94,val_asOfDate,AT94,AU94), "No Push"))</f>
        <v>No Push</v>
      </c>
      <c r="AW94" s="3"/>
      <c r="AX94" s="2198"/>
      <c r="AY94" s="2199" t="e" cm="1">
        <f t="array" aca="1" ref="AY94" ca="1">_xldudf_CX_GET(CX_ENTITY,AS94,val_asOfDate,AT94,AU94)</f>
        <v>#NAME?</v>
      </c>
      <c r="AZ94" s="709" t="e" cm="1">
        <f t="array" aca="1" ref="AZ94" ca="1">_xldudf_CX_GET(CX_ENTITY,AS94,val_priorQtrEnd,AT94,AU94)</f>
        <v>#NAME?</v>
      </c>
      <c r="BB94" s="88"/>
      <c r="BC94" s="2980" t="b">
        <f t="shared" si="7"/>
        <v>1</v>
      </c>
      <c r="BD94" s="2980" t="str">
        <f t="shared" si="20"/>
        <v>Therme Horizon</v>
      </c>
      <c r="BE94" s="2980">
        <v>38</v>
      </c>
      <c r="BF94" s="2980">
        <v>40</v>
      </c>
      <c r="BG94" s="2980" t="s">
        <v>437</v>
      </c>
      <c r="BH94" s="2986" t="str">
        <f>$X$14</f>
        <v>Drawn RCF</v>
      </c>
      <c r="BI94" s="2987" t="str">
        <f ca="1">IFERROR(IF($BC94=TRUE,-$AG$14,""),"")</f>
        <v/>
      </c>
      <c r="BJ94" s="2980" t="s">
        <v>1967</v>
      </c>
      <c r="BK94" s="3"/>
      <c r="BL94" s="3"/>
      <c r="BM94" s="3"/>
      <c r="BN94" s="3"/>
      <c r="BO94" s="3"/>
    </row>
    <row r="95" spans="1:67">
      <c r="A95" s="59"/>
      <c r="B95" s="59"/>
      <c r="C95" s="59"/>
      <c r="D95" s="59"/>
      <c r="E95" s="59"/>
      <c r="G95" s="45"/>
      <c r="I95" s="2043"/>
      <c r="J95" s="16"/>
      <c r="K95" s="52"/>
      <c r="L95" s="101"/>
      <c r="M95" s="101"/>
      <c r="N95" s="101"/>
      <c r="O95" s="101"/>
      <c r="P95" s="39"/>
      <c r="R95" s="56"/>
      <c r="S95" s="320"/>
      <c r="T95" s="319"/>
      <c r="U95" s="320"/>
      <c r="V95" s="893"/>
      <c r="W95" s="2225" t="s">
        <v>531</v>
      </c>
      <c r="X95" s="2225"/>
      <c r="Y95" s="2226"/>
      <c r="Z95" s="2226"/>
      <c r="AA95" s="2227"/>
      <c r="AB95" s="2232"/>
      <c r="AC95" s="2233"/>
      <c r="AD95" s="2260">
        <f ca="1">IFERROR(-AD94/AD93,0)</f>
        <v>0</v>
      </c>
      <c r="AE95" s="2259" t="str">
        <f ca="1">IFERROR(AE94/AE93,"n/a")</f>
        <v>n/a</v>
      </c>
      <c r="AF95" s="334"/>
      <c r="AG95" s="360"/>
      <c r="AH95" s="360"/>
      <c r="AI95" s="360"/>
      <c r="AJ95" s="88"/>
      <c r="AK95" s="34"/>
      <c r="AM95" s="1108"/>
      <c r="AN95" s="1109"/>
      <c r="AO95" s="1109"/>
      <c r="AP95" s="1857"/>
      <c r="AQ95" s="1857"/>
      <c r="AR95" s="1858"/>
      <c r="AS95" s="1858" t="s">
        <v>529</v>
      </c>
      <c r="AT95" s="1858" t="s">
        <v>54</v>
      </c>
      <c r="AU95" s="1858" t="str" cm="1">
        <f t="array" ref="AU95">fx_scenarioConverter("LE")</f>
        <v>LE</v>
      </c>
      <c r="AV95" s="2194" t="e" cm="1">
        <f t="array" aca="1" ref="AV95" ca="1">IF(fx_ProtectPush,IF(ISNUMBER(AD95), _xldudf_CX_PUSH(AD95,CX_ENTITY,AS95,val_asOfDate,AT95,AU95), "No Push"))</f>
        <v>#NAME?</v>
      </c>
      <c r="AW95" s="3"/>
      <c r="AX95" s="2198"/>
      <c r="AY95" s="2199" t="e" cm="1">
        <f t="array" aca="1" ref="AY95" ca="1">_xldudf_CX_GET(CX_ENTITY,AS95,val_asOfDate,AT95,AU95)</f>
        <v>#NAME?</v>
      </c>
      <c r="AZ95" s="709" t="e" cm="1">
        <f t="array" aca="1" ref="AZ95" ca="1">_xldudf_CX_GET(CX_ENTITY,AS95,val_priorQtrEnd,AT95,AU95)</f>
        <v>#NAME?</v>
      </c>
      <c r="BB95" s="88"/>
      <c r="BC95" s="2980" t="b">
        <f t="shared" si="7"/>
        <v>1</v>
      </c>
      <c r="BD95" s="2980" t="str">
        <f t="shared" si="20"/>
        <v>Therme Horizon</v>
      </c>
      <c r="BE95" s="2980">
        <v>39</v>
      </c>
      <c r="BF95" s="2980">
        <v>41</v>
      </c>
      <c r="BG95" s="2980" t="s">
        <v>1907</v>
      </c>
      <c r="BH95" s="2986" t="str">
        <f>$X$16</f>
        <v>Junior Instrument(s): e.g. Second Lien (Junior) or Unsecured Notes</v>
      </c>
      <c r="BI95" s="2987" t="str">
        <f ca="1">IFERROR(IF(BC95=TRUE,-$AG$16,""),"")</f>
        <v/>
      </c>
      <c r="BJ95" s="2980" t="s">
        <v>1967</v>
      </c>
      <c r="BK95" s="3"/>
      <c r="BL95" s="3"/>
      <c r="BM95" s="3"/>
      <c r="BN95" s="3"/>
      <c r="BO95" s="3"/>
    </row>
    <row r="96" spans="1:67" ht="15" customHeight="1">
      <c r="A96" s="59"/>
      <c r="B96" s="59"/>
      <c r="C96" s="59"/>
      <c r="D96" s="59"/>
      <c r="E96" s="59"/>
      <c r="G96" s="45"/>
      <c r="I96" s="2043"/>
      <c r="J96" s="16"/>
      <c r="K96" s="52"/>
      <c r="L96" s="101"/>
      <c r="M96" s="101"/>
      <c r="N96" s="101"/>
      <c r="O96" s="101"/>
      <c r="P96" s="39"/>
      <c r="R96" s="56"/>
      <c r="S96" s="320"/>
      <c r="T96" s="319"/>
      <c r="U96" s="320"/>
      <c r="V96" s="320"/>
      <c r="W96" s="340"/>
      <c r="X96" s="340"/>
      <c r="Y96" s="340"/>
      <c r="Z96" s="340"/>
      <c r="AA96" s="340"/>
      <c r="AB96" s="340"/>
      <c r="AC96" s="340"/>
      <c r="AD96" s="2208"/>
      <c r="AE96" s="334"/>
      <c r="AF96" s="334"/>
      <c r="AG96" s="360"/>
      <c r="AH96" s="360"/>
      <c r="AI96" s="360"/>
      <c r="AJ96" s="88"/>
      <c r="AK96" s="34"/>
      <c r="AM96" s="340"/>
      <c r="AN96" s="340"/>
      <c r="AO96" s="340"/>
      <c r="AP96" s="340"/>
      <c r="AQ96" s="340"/>
      <c r="AR96" s="340"/>
      <c r="AS96" s="340"/>
      <c r="AT96" s="340"/>
      <c r="AU96" s="340"/>
      <c r="AV96" s="340"/>
      <c r="AW96" s="3"/>
      <c r="AX96" s="334"/>
      <c r="AY96" s="334"/>
      <c r="AZ96" s="3"/>
      <c r="BB96" s="88"/>
      <c r="BC96" s="2980" t="b">
        <f t="shared" si="7"/>
        <v>0</v>
      </c>
      <c r="BD96" s="2980" t="str">
        <f t="shared" si="20"/>
        <v>Therme Horizon</v>
      </c>
      <c r="BE96" s="2980">
        <v>40</v>
      </c>
      <c r="BF96" s="2980">
        <v>42</v>
      </c>
      <c r="BG96" s="2980" t="s">
        <v>1908</v>
      </c>
      <c r="BH96" s="2986" t="str">
        <f>$X$17</f>
        <v>Others Instrument(s)</v>
      </c>
      <c r="BI96" s="2987" t="str">
        <f>IFERROR(IF(BC96=TRUE,-$AG$17,""),"")</f>
        <v/>
      </c>
      <c r="BJ96" s="2980" t="s">
        <v>1967</v>
      </c>
      <c r="BK96" s="3"/>
      <c r="BL96" s="3"/>
      <c r="BM96" s="3"/>
      <c r="BN96" s="3"/>
      <c r="BO96" s="3"/>
    </row>
    <row r="97" spans="1:67">
      <c r="A97" s="59"/>
      <c r="B97" s="59"/>
      <c r="C97" s="59"/>
      <c r="D97" s="59"/>
      <c r="E97" s="59"/>
      <c r="G97" s="45"/>
      <c r="I97" s="2043"/>
      <c r="J97" s="16"/>
      <c r="K97" s="52"/>
      <c r="L97" s="101"/>
      <c r="M97" s="101"/>
      <c r="N97" s="101"/>
      <c r="O97" s="101"/>
      <c r="P97" s="39"/>
      <c r="R97" s="265"/>
      <c r="S97" s="319"/>
      <c r="T97" s="319"/>
      <c r="U97" s="320"/>
      <c r="V97" s="320"/>
      <c r="W97" s="305"/>
      <c r="X97" s="305"/>
      <c r="Y97" s="305"/>
      <c r="Z97" s="329"/>
      <c r="AA97" s="329"/>
      <c r="AB97" s="329"/>
      <c r="AC97" s="329"/>
      <c r="AD97" s="329"/>
      <c r="AE97" s="329"/>
      <c r="AF97" s="329"/>
      <c r="AG97" s="330"/>
      <c r="AH97" s="330"/>
      <c r="AI97" s="366"/>
      <c r="AJ97" s="330"/>
      <c r="AK97" s="34"/>
      <c r="AM97" s="3"/>
      <c r="AN97" s="3"/>
      <c r="AO97" s="3"/>
      <c r="AP97" s="3"/>
      <c r="AQ97" s="3"/>
      <c r="AR97" s="3"/>
      <c r="AS97" s="3"/>
      <c r="AT97" s="3"/>
      <c r="AU97" s="3"/>
      <c r="AV97" s="3"/>
      <c r="AW97" s="3"/>
      <c r="AX97" s="3"/>
      <c r="AY97" s="3"/>
      <c r="AZ97" s="3"/>
      <c r="BB97" s="88"/>
      <c r="BC97" s="2980" t="b">
        <f t="shared" si="7"/>
        <v>0</v>
      </c>
      <c r="BD97" s="2980" t="str">
        <f t="shared" si="20"/>
        <v>Therme Horizon</v>
      </c>
      <c r="BE97" s="2980">
        <v>41</v>
      </c>
      <c r="BF97" s="2980">
        <v>43</v>
      </c>
      <c r="BG97" s="2980" t="s">
        <v>1909</v>
      </c>
      <c r="BH97" s="2988" t="s">
        <v>454</v>
      </c>
      <c r="BI97" s="2987" t="str">
        <f>IF(BC97=TRUE,N($AG$18),"")</f>
        <v/>
      </c>
      <c r="BJ97" s="2980" t="s">
        <v>1967</v>
      </c>
      <c r="BK97" s="3"/>
      <c r="BL97" s="3"/>
      <c r="BM97" s="3"/>
      <c r="BN97" s="3"/>
      <c r="BO97" s="3"/>
    </row>
    <row r="98" spans="1:67">
      <c r="A98" s="59"/>
      <c r="B98" s="59"/>
      <c r="C98" s="59"/>
      <c r="D98" s="59"/>
      <c r="E98" s="59"/>
      <c r="G98" s="45"/>
      <c r="I98" s="2043"/>
      <c r="J98" s="16"/>
      <c r="K98" s="52"/>
      <c r="L98" s="101"/>
      <c r="M98" s="101"/>
      <c r="N98" s="101"/>
      <c r="O98" s="101"/>
      <c r="P98" s="39"/>
      <c r="R98" s="265"/>
      <c r="S98" s="319"/>
      <c r="T98" s="319"/>
      <c r="U98" s="320"/>
      <c r="V98" s="320"/>
      <c r="W98" s="305"/>
      <c r="X98" s="305"/>
      <c r="Y98" s="305"/>
      <c r="Z98" s="329"/>
      <c r="AA98" s="329"/>
      <c r="AB98" s="329"/>
      <c r="AC98" s="329"/>
      <c r="AD98" s="329"/>
      <c r="AE98" s="329"/>
      <c r="AF98" s="329"/>
      <c r="AG98" s="330"/>
      <c r="AH98" s="330"/>
      <c r="AI98" s="366"/>
      <c r="AJ98" s="88"/>
      <c r="AK98" s="34"/>
      <c r="AM98" s="3"/>
      <c r="AN98" s="3"/>
      <c r="AO98" s="3"/>
      <c r="AP98" s="3"/>
      <c r="AQ98" s="3"/>
      <c r="AR98" s="3"/>
      <c r="AS98" s="3"/>
      <c r="AT98" s="3"/>
      <c r="AU98" s="3"/>
      <c r="AV98" s="3"/>
      <c r="AW98" s="3"/>
      <c r="AX98" s="3"/>
      <c r="AY98" s="3"/>
      <c r="AZ98" s="3"/>
      <c r="BB98" s="88"/>
      <c r="BC98" s="2980">
        <f t="shared" si="7"/>
        <v>0</v>
      </c>
      <c r="BD98" s="2980" t="str">
        <f t="shared" si="20"/>
        <v>Therme Horizon</v>
      </c>
      <c r="BE98" s="2980">
        <v>42</v>
      </c>
      <c r="BF98" s="2980">
        <v>44</v>
      </c>
      <c r="BG98" s="2980" t="s">
        <v>1910</v>
      </c>
      <c r="BH98" s="2988" t="str">
        <f>$X$20</f>
        <v>Total Gross Debt for leverage (OpCo)</v>
      </c>
      <c r="BI98" s="2987">
        <f ca="1">-N($AG$20)</f>
        <v>0</v>
      </c>
      <c r="BJ98" s="2980" t="s">
        <v>1967</v>
      </c>
      <c r="BK98" s="3"/>
      <c r="BL98" s="3"/>
      <c r="BM98" s="3"/>
      <c r="BN98" s="3"/>
      <c r="BO98" s="3"/>
    </row>
    <row r="99" spans="1:67" ht="27" customHeight="1">
      <c r="A99" s="59"/>
      <c r="B99" s="59"/>
      <c r="C99" s="59"/>
      <c r="D99" s="59"/>
      <c r="E99" s="59"/>
      <c r="G99" s="45"/>
      <c r="I99" s="2043"/>
      <c r="J99" s="16"/>
      <c r="K99" s="52"/>
      <c r="L99" s="101"/>
      <c r="M99" s="101"/>
      <c r="N99" s="101"/>
      <c r="O99" s="101"/>
      <c r="P99" s="39"/>
      <c r="R99" s="265"/>
      <c r="S99" s="319"/>
      <c r="T99" s="319"/>
      <c r="U99" s="357"/>
      <c r="V99" s="1099"/>
      <c r="W99" s="1099" t="s">
        <v>1951</v>
      </c>
      <c r="X99" s="1095"/>
      <c r="Y99" s="1095"/>
      <c r="Z99" s="1095"/>
      <c r="AA99" s="1095"/>
      <c r="AB99" s="1095"/>
      <c r="AC99" s="1095"/>
      <c r="AD99" s="1095"/>
      <c r="AE99" s="1095"/>
      <c r="AF99" s="329"/>
      <c r="AG99" s="330"/>
      <c r="AH99" s="330"/>
      <c r="AI99" s="366"/>
      <c r="AJ99" s="88"/>
      <c r="AK99" s="34"/>
      <c r="AM99" s="3"/>
      <c r="AN99" s="3"/>
      <c r="AO99" s="3"/>
      <c r="AP99" s="3"/>
      <c r="AQ99" s="3"/>
      <c r="AR99" s="3"/>
      <c r="AS99" s="3"/>
      <c r="AT99" s="3"/>
      <c r="AU99" s="3"/>
      <c r="AV99" s="3"/>
      <c r="AW99" s="3"/>
      <c r="AX99" s="3"/>
      <c r="AY99" s="3"/>
      <c r="AZ99" s="3"/>
      <c r="BB99" s="88"/>
      <c r="BC99" s="2980" t="b">
        <f t="shared" si="7"/>
        <v>1</v>
      </c>
      <c r="BD99" s="2980" t="str">
        <f t="shared" si="20"/>
        <v>Therme Horizon</v>
      </c>
      <c r="BE99" s="2980">
        <v>43</v>
      </c>
      <c r="BF99" s="2980">
        <v>45</v>
      </c>
      <c r="BG99" s="2980" t="s">
        <v>1911</v>
      </c>
      <c r="BH99" s="2988" t="str">
        <f>$X$22</f>
        <v>Cash and Equivalents (OpCo)</v>
      </c>
      <c r="BI99" s="2987" t="e">
        <f ca="1">-IF(BC99=TRUE,$AG$22,"")</f>
        <v>#VALUE!</v>
      </c>
      <c r="BJ99" s="2980" t="s">
        <v>1967</v>
      </c>
      <c r="BK99" s="3"/>
      <c r="BL99" s="3"/>
      <c r="BM99" s="3"/>
      <c r="BN99" s="3"/>
      <c r="BO99" s="3"/>
    </row>
    <row r="100" spans="1:67">
      <c r="A100" s="59"/>
      <c r="B100" s="59"/>
      <c r="C100" s="59"/>
      <c r="D100" s="59"/>
      <c r="E100" s="59"/>
      <c r="G100" s="45"/>
      <c r="I100" s="2043"/>
      <c r="J100" s="16"/>
      <c r="K100" s="52"/>
      <c r="L100" s="101"/>
      <c r="M100" s="101"/>
      <c r="N100" s="101"/>
      <c r="O100" s="101"/>
      <c r="P100" s="39"/>
      <c r="R100" s="265"/>
      <c r="S100" s="319"/>
      <c r="T100" s="319"/>
      <c r="U100" s="320"/>
      <c r="V100" s="320"/>
      <c r="W100" s="320"/>
      <c r="X100" s="320"/>
      <c r="Y100" s="320"/>
      <c r="Z100" s="320"/>
      <c r="AA100" s="320"/>
      <c r="AB100" s="320"/>
      <c r="AC100" s="320"/>
      <c r="AD100" s="320"/>
      <c r="AE100" s="329"/>
      <c r="AF100" s="329"/>
      <c r="AG100" s="330"/>
      <c r="AH100" s="330"/>
      <c r="AI100" s="366"/>
      <c r="AJ100" s="88"/>
      <c r="AK100" s="34"/>
      <c r="AM100" s="3"/>
      <c r="AN100" s="3"/>
      <c r="AO100" s="3"/>
      <c r="AP100" s="3"/>
      <c r="AQ100" s="3"/>
      <c r="AR100" s="3"/>
      <c r="AS100" s="3"/>
      <c r="AT100" s="3"/>
      <c r="AU100" s="3"/>
      <c r="AV100" s="3"/>
      <c r="AW100" s="3"/>
      <c r="AX100" s="3"/>
      <c r="AY100" s="3"/>
      <c r="AZ100" s="3"/>
      <c r="BB100" s="88"/>
      <c r="BC100" s="2980">
        <f t="shared" si="7"/>
        <v>0</v>
      </c>
      <c r="BD100" s="2980" t="str">
        <f t="shared" si="20"/>
        <v>Therme Horizon</v>
      </c>
      <c r="BE100" s="2980">
        <v>44</v>
      </c>
      <c r="BF100" s="2980">
        <v>46</v>
      </c>
      <c r="BG100" s="2980" t="s">
        <v>1912</v>
      </c>
      <c r="BH100" s="2988" t="str">
        <f>$X$24</f>
        <v>Total Net Debt for leverage (OpCo)</v>
      </c>
      <c r="BI100" s="2987">
        <f ca="1">-$AG$24</f>
        <v>0</v>
      </c>
      <c r="BJ100" s="2980" t="s">
        <v>1967</v>
      </c>
      <c r="BK100" s="3"/>
      <c r="BL100" s="3"/>
      <c r="BM100" s="3"/>
      <c r="BN100" s="3"/>
      <c r="BO100" s="3"/>
    </row>
    <row r="101" spans="1:67">
      <c r="A101" s="59"/>
      <c r="B101" s="59"/>
      <c r="C101" s="59"/>
      <c r="D101" s="59"/>
      <c r="E101" s="59"/>
      <c r="G101" s="45"/>
      <c r="I101" s="2043"/>
      <c r="J101" s="16"/>
      <c r="K101" s="52"/>
      <c r="L101" s="101"/>
      <c r="M101" s="101"/>
      <c r="N101" s="101"/>
      <c r="O101" s="101"/>
      <c r="P101" s="39"/>
      <c r="R101" s="265"/>
      <c r="S101" s="319"/>
      <c r="T101" s="319"/>
      <c r="U101" s="320"/>
      <c r="V101" s="1420"/>
      <c r="W101" s="3092" t="e">
        <f ca="1">AX101</f>
        <v>#NAME?</v>
      </c>
      <c r="X101" s="3093"/>
      <c r="Y101" s="3093"/>
      <c r="Z101" s="3093"/>
      <c r="AA101" s="3093"/>
      <c r="AB101" s="3093"/>
      <c r="AC101" s="3093"/>
      <c r="AD101" s="3093"/>
      <c r="AE101" s="3101"/>
      <c r="AF101" s="329"/>
      <c r="AG101" s="330"/>
      <c r="AH101" s="330"/>
      <c r="AI101" s="366"/>
      <c r="AJ101" s="88"/>
      <c r="AK101" s="34"/>
      <c r="AM101" s="3" t="s">
        <v>532</v>
      </c>
      <c r="AN101" s="3"/>
      <c r="AO101" s="3"/>
      <c r="AP101" s="2188" t="e" cm="1">
        <f t="array" aca="1" ref="AP101" ca="1">IF(fx_ProtectPush,_xldudf_CX_PUSH(W101,CX_ENTITY,AM101, val_asOfDate ))</f>
        <v>#NAME?</v>
      </c>
      <c r="AQ101" s="2188"/>
      <c r="AR101" s="3"/>
      <c r="AS101" s="3"/>
      <c r="AT101" s="3"/>
      <c r="AU101" s="3"/>
      <c r="AV101" s="3"/>
      <c r="AW101" s="3"/>
      <c r="AX101" s="2198" t="e" cm="1">
        <f t="array" aca="1" ref="AX101" ca="1">_xldudf_CX_GET(CX_ENTITY, AM101, val_asOfDate)</f>
        <v>#NAME?</v>
      </c>
      <c r="AY101" s="3"/>
      <c r="AZ101" s="3"/>
      <c r="BB101" s="88"/>
      <c r="BC101" s="2980" t="str">
        <f t="shared" si="7"/>
        <v/>
      </c>
      <c r="BD101" s="2980" t="str">
        <f t="shared" si="20"/>
        <v>Therme Horizon</v>
      </c>
      <c r="BE101" s="2980">
        <v>45</v>
      </c>
      <c r="BF101" s="2980">
        <v>47</v>
      </c>
      <c r="BG101" s="2980" t="s">
        <v>485</v>
      </c>
      <c r="BH101" s="2988" t="str">
        <f>$W$34</f>
        <v>LTM Adjusted EBITDA (OpCo)</v>
      </c>
      <c r="BI101" s="2987" t="str">
        <f ca="1">$AG$34</f>
        <v/>
      </c>
      <c r="BJ101" s="2980" t="s">
        <v>1967</v>
      </c>
      <c r="BK101" s="3"/>
      <c r="BL101" s="3"/>
      <c r="BM101" s="3"/>
      <c r="BN101" s="3"/>
      <c r="BO101" s="3"/>
    </row>
    <row r="102" spans="1:67">
      <c r="A102" s="59"/>
      <c r="B102" s="59"/>
      <c r="C102" s="59"/>
      <c r="D102" s="59"/>
      <c r="E102" s="59"/>
      <c r="G102" s="45"/>
      <c r="I102" s="2043"/>
      <c r="J102" s="16"/>
      <c r="K102" s="52"/>
      <c r="L102" s="101"/>
      <c r="M102" s="101"/>
      <c r="N102" s="101"/>
      <c r="O102" s="101"/>
      <c r="P102" s="39"/>
      <c r="R102" s="265"/>
      <c r="S102" s="319"/>
      <c r="T102" s="319"/>
      <c r="U102" s="320"/>
      <c r="V102" s="1420"/>
      <c r="W102" s="3094"/>
      <c r="X102" s="3095"/>
      <c r="Y102" s="3095"/>
      <c r="Z102" s="3095"/>
      <c r="AA102" s="3095"/>
      <c r="AB102" s="3095"/>
      <c r="AC102" s="3095"/>
      <c r="AD102" s="3095"/>
      <c r="AE102" s="3102"/>
      <c r="AF102" s="329"/>
      <c r="AG102" s="330"/>
      <c r="AH102" s="330"/>
      <c r="AI102" s="366"/>
      <c r="AJ102" s="88"/>
      <c r="AK102" s="34"/>
      <c r="AM102" s="3"/>
      <c r="AN102" s="3"/>
      <c r="AO102" s="3"/>
      <c r="AP102" s="3"/>
      <c r="AQ102" s="3"/>
      <c r="AR102" s="3"/>
      <c r="AS102" s="3"/>
      <c r="AT102" s="3"/>
      <c r="AU102" s="3"/>
      <c r="AV102" s="3"/>
      <c r="AW102" s="3"/>
      <c r="AX102" s="3"/>
      <c r="AY102" s="3"/>
      <c r="AZ102" s="3"/>
      <c r="BB102" s="88"/>
      <c r="BC102" s="2980" t="str">
        <f t="shared" si="7"/>
        <v/>
      </c>
      <c r="BD102" s="2980" t="str">
        <f t="shared" si="20"/>
        <v>Therme Horizon</v>
      </c>
      <c r="BE102" s="2980">
        <v>45.5</v>
      </c>
      <c r="BF102" s="2980">
        <v>48</v>
      </c>
      <c r="BG102" s="2980"/>
      <c r="BH102" s="2981" t="str">
        <f>$AH$12</f>
        <v>Gross Leverage</v>
      </c>
      <c r="BI102" s="2987" t="str">
        <f ca="1">$AH$20</f>
        <v>n/a</v>
      </c>
      <c r="BJ102" s="2980" t="s">
        <v>1967</v>
      </c>
      <c r="BK102" s="3"/>
      <c r="BL102" s="3"/>
      <c r="BM102" s="3"/>
      <c r="BN102" s="3"/>
      <c r="BO102" s="3"/>
    </row>
    <row r="103" spans="1:67">
      <c r="A103" s="59"/>
      <c r="B103" s="59"/>
      <c r="C103" s="59"/>
      <c r="D103" s="59"/>
      <c r="E103" s="59"/>
      <c r="G103" s="45"/>
      <c r="I103" s="2043"/>
      <c r="J103" s="16"/>
      <c r="K103" s="52"/>
      <c r="L103" s="101"/>
      <c r="M103" s="101"/>
      <c r="N103" s="101"/>
      <c r="O103" s="101"/>
      <c r="P103" s="39"/>
      <c r="R103" s="265"/>
      <c r="S103" s="319"/>
      <c r="T103" s="319"/>
      <c r="U103" s="320"/>
      <c r="V103" s="1420"/>
      <c r="W103" s="3094"/>
      <c r="X103" s="3095"/>
      <c r="Y103" s="3095"/>
      <c r="Z103" s="3095"/>
      <c r="AA103" s="3095"/>
      <c r="AB103" s="3095"/>
      <c r="AC103" s="3095"/>
      <c r="AD103" s="3095"/>
      <c r="AE103" s="3102"/>
      <c r="AF103" s="329"/>
      <c r="AG103" s="330"/>
      <c r="AH103" s="330"/>
      <c r="AI103" s="366"/>
      <c r="AJ103" s="88"/>
      <c r="AK103" s="34"/>
      <c r="AM103" s="3"/>
      <c r="AN103" s="3"/>
      <c r="AO103" s="3"/>
      <c r="AP103" s="3"/>
      <c r="AQ103" s="3"/>
      <c r="AR103" s="3"/>
      <c r="AS103" s="3"/>
      <c r="AT103" s="3"/>
      <c r="AU103" s="3"/>
      <c r="AV103" s="3"/>
      <c r="AW103" s="3"/>
      <c r="AX103" s="3"/>
      <c r="AY103" s="3"/>
      <c r="AZ103" s="3"/>
      <c r="BB103" s="88"/>
      <c r="BC103" s="2980" t="str">
        <f t="shared" si="7"/>
        <v/>
      </c>
      <c r="BD103" s="2980" t="str">
        <f t="shared" si="20"/>
        <v>Therme Horizon</v>
      </c>
      <c r="BE103" s="2980">
        <v>46</v>
      </c>
      <c r="BF103" s="2980">
        <v>49</v>
      </c>
      <c r="BG103" s="2980" t="s">
        <v>1913</v>
      </c>
      <c r="BH103" s="2981" t="str">
        <f>$AI$12</f>
        <v>Net Leverage (OpCo)</v>
      </c>
      <c r="BI103" s="2987" t="str">
        <f ca="1">$AI$24</f>
        <v>n/a</v>
      </c>
      <c r="BJ103" s="2980" t="s">
        <v>1967</v>
      </c>
      <c r="BK103" s="3"/>
      <c r="BL103" s="3"/>
      <c r="BM103" s="3"/>
      <c r="BN103" s="3"/>
      <c r="BO103" s="3"/>
    </row>
    <row r="104" spans="1:67">
      <c r="A104" s="59"/>
      <c r="B104" s="59"/>
      <c r="C104" s="59"/>
      <c r="D104" s="59"/>
      <c r="E104" s="59"/>
      <c r="G104" s="45"/>
      <c r="I104" s="2043"/>
      <c r="J104" s="16"/>
      <c r="K104" s="52"/>
      <c r="L104" s="101"/>
      <c r="M104" s="101"/>
      <c r="N104" s="101"/>
      <c r="O104" s="101"/>
      <c r="P104" s="39"/>
      <c r="R104" s="265"/>
      <c r="S104" s="319"/>
      <c r="T104" s="319"/>
      <c r="U104" s="320"/>
      <c r="V104" s="1420"/>
      <c r="W104" s="3094"/>
      <c r="X104" s="3095"/>
      <c r="Y104" s="3095"/>
      <c r="Z104" s="3095"/>
      <c r="AA104" s="3095"/>
      <c r="AB104" s="3095"/>
      <c r="AC104" s="3095"/>
      <c r="AD104" s="3095"/>
      <c r="AE104" s="3102"/>
      <c r="AF104" s="329"/>
      <c r="AG104" s="330"/>
      <c r="AH104" s="330"/>
      <c r="AI104" s="366"/>
      <c r="AJ104" s="88"/>
      <c r="AK104" s="34"/>
      <c r="AM104" s="3"/>
      <c r="AN104" s="3"/>
      <c r="AO104" s="3"/>
      <c r="AP104" s="3"/>
      <c r="AQ104" s="3"/>
      <c r="AR104" s="3"/>
      <c r="AS104" s="3"/>
      <c r="AT104" s="3"/>
      <c r="AU104" s="3"/>
      <c r="AV104" s="3"/>
      <c r="AW104" s="3"/>
      <c r="AX104" s="3"/>
      <c r="AY104" s="3"/>
      <c r="AZ104" s="3"/>
      <c r="BB104" s="88"/>
      <c r="BC104" s="2980" t="b">
        <f t="shared" si="7"/>
        <v>1</v>
      </c>
      <c r="BD104" s="2980" t="str">
        <f t="shared" si="20"/>
        <v>Therme Horizon</v>
      </c>
      <c r="BE104" s="2980">
        <v>47</v>
      </c>
      <c r="BF104" s="2980">
        <v>50</v>
      </c>
      <c r="BG104" s="2980" t="s">
        <v>461</v>
      </c>
      <c r="BH104" s="2981" t="str">
        <f>$X$28</f>
        <v>Look through / ownership %</v>
      </c>
      <c r="BI104" s="2990">
        <f>IF(BC104=TRUE,N($AG$28),"")</f>
        <v>0</v>
      </c>
      <c r="BJ104" s="2980" t="s">
        <v>1967</v>
      </c>
      <c r="BK104" s="3"/>
      <c r="BL104" s="3"/>
      <c r="BM104" s="3"/>
      <c r="BN104" s="3"/>
      <c r="BO104" s="3"/>
    </row>
    <row r="105" spans="1:67">
      <c r="A105" s="59"/>
      <c r="B105" s="59"/>
      <c r="C105" s="59"/>
      <c r="D105" s="59"/>
      <c r="E105" s="59"/>
      <c r="G105" s="45"/>
      <c r="I105" s="2043"/>
      <c r="J105" s="16"/>
      <c r="K105" s="52"/>
      <c r="L105" s="101"/>
      <c r="M105" s="101"/>
      <c r="N105" s="101"/>
      <c r="O105" s="101"/>
      <c r="P105" s="39"/>
      <c r="R105" s="265"/>
      <c r="S105" s="319"/>
      <c r="T105" s="319"/>
      <c r="U105" s="320"/>
      <c r="V105" s="1420"/>
      <c r="W105" s="3096"/>
      <c r="X105" s="3097"/>
      <c r="Y105" s="3097"/>
      <c r="Z105" s="3097"/>
      <c r="AA105" s="3097"/>
      <c r="AB105" s="3097"/>
      <c r="AC105" s="3097"/>
      <c r="AD105" s="3097"/>
      <c r="AE105" s="3103"/>
      <c r="AF105" s="329"/>
      <c r="AG105" s="330"/>
      <c r="AH105" s="330"/>
      <c r="AI105" s="366"/>
      <c r="AJ105" s="88"/>
      <c r="AK105" s="34"/>
      <c r="AM105" s="3"/>
      <c r="AN105" s="3"/>
      <c r="AO105" s="3"/>
      <c r="AP105" s="3"/>
      <c r="AQ105" s="3"/>
      <c r="AR105" s="3"/>
      <c r="AS105" s="3"/>
      <c r="AT105" s="3"/>
      <c r="AU105" s="3"/>
      <c r="AV105" s="3"/>
      <c r="AW105" s="3"/>
      <c r="AX105" s="3"/>
      <c r="AY105" s="3"/>
      <c r="AZ105" s="3"/>
      <c r="BB105" s="88"/>
      <c r="BC105" s="2980" t="b">
        <f t="shared" si="7"/>
        <v>1</v>
      </c>
      <c r="BD105" s="2980" t="str">
        <f t="shared" si="20"/>
        <v>Therme Horizon</v>
      </c>
      <c r="BE105" s="2980">
        <v>48</v>
      </c>
      <c r="BF105" s="2980">
        <v>51</v>
      </c>
      <c r="BG105" s="2980" t="s">
        <v>463</v>
      </c>
      <c r="BH105" s="2981" t="str">
        <f>$X$29</f>
        <v>Gross Debt for leverage - Holdco</v>
      </c>
      <c r="BI105" s="2987">
        <f>IF(BC105=TRUE,N($AG$29),"")</f>
        <v>0</v>
      </c>
      <c r="BJ105" s="2980" t="s">
        <v>1967</v>
      </c>
      <c r="BK105" s="3"/>
      <c r="BL105" s="3"/>
      <c r="BM105" s="3"/>
      <c r="BN105" s="3"/>
      <c r="BO105" s="3"/>
    </row>
    <row r="106" spans="1:67">
      <c r="A106" s="59"/>
      <c r="B106" s="59"/>
      <c r="C106" s="59"/>
      <c r="D106" s="59"/>
      <c r="E106" s="59"/>
      <c r="G106" s="45"/>
      <c r="I106" s="2043"/>
      <c r="J106" s="16"/>
      <c r="K106" s="101"/>
      <c r="L106" s="101"/>
      <c r="M106" s="101"/>
      <c r="N106" s="101"/>
      <c r="O106" s="101"/>
      <c r="P106" s="39"/>
      <c r="R106" s="265"/>
      <c r="S106" s="319"/>
      <c r="T106" s="319"/>
      <c r="U106" s="320"/>
      <c r="V106" s="320"/>
      <c r="W106" s="305"/>
      <c r="X106" s="305"/>
      <c r="Y106" s="305"/>
      <c r="Z106" s="329"/>
      <c r="AA106" s="329"/>
      <c r="AB106" s="329"/>
      <c r="AC106" s="329"/>
      <c r="AD106" s="329"/>
      <c r="AE106" s="329"/>
      <c r="AF106" s="329"/>
      <c r="AG106" s="330"/>
      <c r="AH106" s="330"/>
      <c r="AI106" s="366"/>
      <c r="AJ106" s="88"/>
      <c r="AK106" s="34"/>
      <c r="AM106" s="3"/>
      <c r="AN106" s="3"/>
      <c r="AO106" s="3"/>
      <c r="AP106" s="3"/>
      <c r="AQ106" s="3"/>
      <c r="AR106" s="3"/>
      <c r="AS106" s="3"/>
      <c r="AT106" s="3"/>
      <c r="AU106" s="3"/>
      <c r="AV106" s="3"/>
      <c r="AW106" s="3"/>
      <c r="AX106" s="3"/>
      <c r="AY106" s="3"/>
      <c r="AZ106" s="3"/>
      <c r="BB106" s="88"/>
      <c r="BC106" s="2980" t="b">
        <f t="shared" si="7"/>
        <v>1</v>
      </c>
      <c r="BD106" s="2980" t="str">
        <f t="shared" si="20"/>
        <v>Therme Horizon</v>
      </c>
      <c r="BE106" s="2980">
        <v>49</v>
      </c>
      <c r="BF106" s="2980">
        <v>52</v>
      </c>
      <c r="BG106" s="2980" t="s">
        <v>464</v>
      </c>
      <c r="BH106" s="2981" t="str">
        <f>$X$30</f>
        <v>Cash and Equivalents - Holdco</v>
      </c>
      <c r="BI106" s="2987">
        <f>IF(BC106=TRUE,N($AG$30),"")</f>
        <v>0</v>
      </c>
      <c r="BJ106" s="2980" t="s">
        <v>1967</v>
      </c>
      <c r="BK106" s="3"/>
      <c r="BL106" s="3"/>
      <c r="BM106" s="3"/>
      <c r="BN106" s="3"/>
      <c r="BO106" s="3"/>
    </row>
    <row r="107" spans="1:67" ht="32.5">
      <c r="A107" s="66"/>
      <c r="B107" s="66"/>
      <c r="C107" s="66"/>
      <c r="D107" s="66"/>
      <c r="E107" s="66"/>
      <c r="G107" s="211"/>
      <c r="I107" s="2043"/>
      <c r="J107" s="16"/>
      <c r="K107" s="322"/>
      <c r="L107" s="322"/>
      <c r="M107" s="126"/>
      <c r="N107" s="101"/>
      <c r="O107" s="101"/>
      <c r="P107" s="39"/>
      <c r="R107" s="20"/>
      <c r="S107" s="322"/>
      <c r="T107" s="322"/>
      <c r="U107" s="323"/>
      <c r="V107" s="389" t="s">
        <v>533</v>
      </c>
      <c r="W107" s="389"/>
      <c r="X107" s="389"/>
      <c r="Y107" s="389"/>
      <c r="Z107" s="317"/>
      <c r="AA107" s="389"/>
      <c r="AB107" s="389"/>
      <c r="AC107" s="389"/>
      <c r="AD107" s="389"/>
      <c r="AE107" s="389"/>
      <c r="AF107" s="389"/>
      <c r="AG107" s="317"/>
      <c r="AH107" s="317"/>
      <c r="AI107" s="317"/>
      <c r="AJ107" s="317"/>
      <c r="AK107" s="1087"/>
      <c r="AM107" s="3"/>
      <c r="AN107" s="3"/>
      <c r="AO107" s="3"/>
      <c r="AP107" s="3"/>
      <c r="AQ107" s="3"/>
      <c r="AR107" s="3"/>
      <c r="AS107" s="3"/>
      <c r="AT107" s="3"/>
      <c r="AU107" s="3"/>
      <c r="AV107" s="3"/>
      <c r="AW107" s="3"/>
      <c r="AX107" s="3"/>
      <c r="AY107" s="3"/>
      <c r="AZ107" s="3"/>
      <c r="BB107" s="88"/>
      <c r="BC107" s="2980">
        <f t="shared" si="7"/>
        <v>0</v>
      </c>
      <c r="BD107" s="2980" t="str">
        <f t="shared" si="20"/>
        <v>Therme Horizon</v>
      </c>
      <c r="BE107" s="2980">
        <v>50</v>
      </c>
      <c r="BF107" s="2980">
        <v>53</v>
      </c>
      <c r="BG107" s="2980" t="s">
        <v>1912</v>
      </c>
      <c r="BH107" s="2988" t="str">
        <f>$X$32</f>
        <v>Total Net Debt for leverage (HoldCo)</v>
      </c>
      <c r="BI107" s="2987">
        <f>-$AG$32</f>
        <v>0</v>
      </c>
      <c r="BJ107" s="2980" t="s">
        <v>1967</v>
      </c>
      <c r="BK107" s="3"/>
      <c r="BL107" s="3"/>
      <c r="BM107" s="3"/>
      <c r="BN107" s="3"/>
      <c r="BO107" s="3"/>
    </row>
    <row r="108" spans="1:67" ht="11.25" customHeight="1">
      <c r="A108" s="66"/>
      <c r="B108" s="66"/>
      <c r="C108" s="66"/>
      <c r="D108" s="66"/>
      <c r="E108" s="66"/>
      <c r="G108" s="211"/>
      <c r="I108" s="2043"/>
      <c r="J108" s="16"/>
      <c r="K108" s="101"/>
      <c r="L108" s="101"/>
      <c r="M108" s="126"/>
      <c r="N108" s="101"/>
      <c r="O108" s="101"/>
      <c r="P108" s="39"/>
      <c r="R108" s="20"/>
      <c r="S108" s="324"/>
      <c r="T108" s="324"/>
      <c r="U108" s="323"/>
      <c r="V108" s="323"/>
      <c r="W108" s="343"/>
      <c r="X108" s="389"/>
      <c r="Y108" s="389"/>
      <c r="Z108" s="317"/>
      <c r="AA108" s="389"/>
      <c r="AB108" s="389"/>
      <c r="AC108" s="389"/>
      <c r="AD108" s="389"/>
      <c r="AE108" s="389"/>
      <c r="AF108" s="389"/>
      <c r="AG108" s="317"/>
      <c r="AH108" s="317"/>
      <c r="AI108" s="317"/>
      <c r="AJ108" s="317"/>
      <c r="AK108" s="1087"/>
      <c r="BB108" s="88"/>
      <c r="BC108" s="2980" t="str">
        <f t="shared" si="7"/>
        <v/>
      </c>
      <c r="BD108" s="2980" t="str">
        <f t="shared" si="20"/>
        <v>Therme Horizon</v>
      </c>
      <c r="BE108" s="2980">
        <v>50.5</v>
      </c>
      <c r="BF108" s="2980">
        <v>54</v>
      </c>
      <c r="BG108" s="2980"/>
      <c r="BH108" s="2981" t="str">
        <f>$AH$27</f>
        <v>Gross Leverage</v>
      </c>
      <c r="BI108" s="2987" t="str">
        <f ca="1">$AH$32</f>
        <v>n/a</v>
      </c>
      <c r="BJ108" s="2980" t="s">
        <v>1967</v>
      </c>
      <c r="BK108" s="3"/>
      <c r="BL108" s="3"/>
      <c r="BM108" s="3"/>
      <c r="BN108" s="3"/>
      <c r="BO108" s="3"/>
    </row>
    <row r="109" spans="1:67" ht="32.5">
      <c r="A109" s="66"/>
      <c r="B109" s="66"/>
      <c r="C109" s="66"/>
      <c r="D109" s="66"/>
      <c r="E109" s="66"/>
      <c r="G109" s="211"/>
      <c r="I109" s="2043"/>
      <c r="J109" s="16"/>
      <c r="K109" s="52"/>
      <c r="L109" s="101"/>
      <c r="M109" s="126"/>
      <c r="N109" s="101"/>
      <c r="O109" s="101"/>
      <c r="P109" s="39"/>
      <c r="R109" s="20"/>
      <c r="S109" s="324"/>
      <c r="T109" s="324"/>
      <c r="U109" s="323"/>
      <c r="V109" s="397" t="s">
        <v>534</v>
      </c>
      <c r="W109" s="343"/>
      <c r="X109" s="389"/>
      <c r="Y109" s="389"/>
      <c r="Z109" s="317"/>
      <c r="AA109" s="389"/>
      <c r="AB109" s="389"/>
      <c r="AC109" s="389"/>
      <c r="AD109" s="389"/>
      <c r="AE109" s="389"/>
      <c r="AF109" s="389"/>
      <c r="AG109" s="317"/>
      <c r="AH109" s="317"/>
      <c r="AI109" s="317"/>
      <c r="AJ109" s="317"/>
      <c r="AK109" s="1087"/>
      <c r="BB109" s="88"/>
      <c r="BC109" s="2980" t="str">
        <f t="shared" si="7"/>
        <v/>
      </c>
      <c r="BD109" s="2980" t="str">
        <f t="shared" si="20"/>
        <v>Therme Horizon</v>
      </c>
      <c r="BE109" s="2980">
        <v>51</v>
      </c>
      <c r="BF109" s="2980">
        <v>55</v>
      </c>
      <c r="BG109" s="2980" t="s">
        <v>1914</v>
      </c>
      <c r="BH109" s="2981" t="str">
        <f>$AI$27</f>
        <v>Net Leverage (HoldCo)</v>
      </c>
      <c r="BI109" s="2987" t="str">
        <f ca="1">$AI$32</f>
        <v>n/a</v>
      </c>
      <c r="BJ109" s="2980" t="s">
        <v>1967</v>
      </c>
      <c r="BK109" s="3"/>
      <c r="BL109" s="3"/>
      <c r="BM109" s="3"/>
      <c r="BN109" s="3"/>
      <c r="BO109" s="3"/>
    </row>
    <row r="110" spans="1:67" ht="9.75" customHeight="1">
      <c r="A110" s="66"/>
      <c r="B110" s="66"/>
      <c r="C110" s="66"/>
      <c r="D110" s="66"/>
      <c r="E110" s="66"/>
      <c r="G110" s="211"/>
      <c r="I110" s="2043"/>
      <c r="J110" s="16"/>
      <c r="K110" s="52"/>
      <c r="L110" s="101"/>
      <c r="M110" s="126"/>
      <c r="N110" s="101"/>
      <c r="O110" s="101"/>
      <c r="P110" s="39"/>
      <c r="R110" s="20"/>
      <c r="S110" s="324"/>
      <c r="T110" s="324"/>
      <c r="U110" s="323"/>
      <c r="V110" s="2239"/>
      <c r="W110" s="390"/>
      <c r="X110" s="391"/>
      <c r="Y110" s="391"/>
      <c r="Z110" s="391"/>
      <c r="AA110" s="391"/>
      <c r="AB110" s="391"/>
      <c r="AC110" s="391"/>
      <c r="AD110" s="391"/>
      <c r="AE110" s="391"/>
      <c r="AF110" s="391"/>
      <c r="AG110" s="391"/>
      <c r="AH110" s="391"/>
      <c r="AI110" s="391"/>
      <c r="AJ110" s="391"/>
      <c r="AK110" s="1092"/>
      <c r="BB110" s="88"/>
      <c r="BC110" s="2980" t="str">
        <f t="shared" si="7"/>
        <v/>
      </c>
      <c r="BD110" s="2980" t="str">
        <f t="shared" si="20"/>
        <v>Therme Horizon</v>
      </c>
      <c r="BE110" s="2980">
        <v>52</v>
      </c>
      <c r="BF110" s="2980">
        <v>56</v>
      </c>
      <c r="BG110" s="2980" t="s">
        <v>1915</v>
      </c>
      <c r="BH110" s="2981">
        <f>$W$37</f>
        <v>0</v>
      </c>
      <c r="BI110" s="2987">
        <f>$W$37</f>
        <v>0</v>
      </c>
      <c r="BJ110" s="2980" t="s">
        <v>1967</v>
      </c>
      <c r="BK110" s="3"/>
      <c r="BL110" s="3"/>
      <c r="BM110" s="3"/>
      <c r="BN110" s="3"/>
      <c r="BO110" s="3"/>
    </row>
    <row r="111" spans="1:67" ht="14.25" customHeight="1">
      <c r="A111" s="66"/>
      <c r="B111" s="66"/>
      <c r="C111" s="66"/>
      <c r="D111" s="66"/>
      <c r="E111" s="66"/>
      <c r="G111" s="211"/>
      <c r="I111" s="2043"/>
      <c r="J111" s="16"/>
      <c r="K111" s="52"/>
      <c r="L111" s="101"/>
      <c r="M111" s="126"/>
      <c r="N111" s="101"/>
      <c r="O111" s="101"/>
      <c r="P111" s="39"/>
      <c r="R111" s="20"/>
      <c r="S111" s="324"/>
      <c r="T111" s="324"/>
      <c r="U111" s="323"/>
      <c r="V111" s="2239"/>
      <c r="W111" s="390"/>
      <c r="X111" s="395"/>
      <c r="Y111" s="395"/>
      <c r="Z111" s="317"/>
      <c r="AA111" s="317"/>
      <c r="AB111" s="317"/>
      <c r="AC111" s="317"/>
      <c r="AD111" s="317"/>
      <c r="AE111" s="317"/>
      <c r="AF111" s="317"/>
      <c r="AG111" s="317"/>
      <c r="AH111" s="317"/>
      <c r="AI111" s="317"/>
      <c r="AJ111" s="391"/>
      <c r="AK111" s="1092"/>
      <c r="BB111" s="88"/>
      <c r="BC111" s="2980" t="str">
        <f t="shared" si="7"/>
        <v/>
      </c>
      <c r="BD111" s="2980" t="str">
        <f t="shared" si="20"/>
        <v>Therme Horizon</v>
      </c>
      <c r="BE111" s="2980">
        <v>53</v>
      </c>
      <c r="BF111" s="2980">
        <v>57</v>
      </c>
      <c r="BG111" s="2980" t="s">
        <v>482</v>
      </c>
      <c r="BH111" s="2988" t="str">
        <f>$W$49</f>
        <v>LTM Cash Interest Expense</v>
      </c>
      <c r="BI111" s="2987" t="e">
        <f ca="1">$AD$49</f>
        <v>#NAME?</v>
      </c>
      <c r="BJ111" s="2980" t="s">
        <v>1967</v>
      </c>
      <c r="BK111" s="3"/>
      <c r="BL111" s="3"/>
      <c r="BM111" s="3"/>
      <c r="BN111" s="3"/>
      <c r="BO111" s="3"/>
    </row>
    <row r="112" spans="1:67" ht="18" customHeight="1">
      <c r="A112" s="66"/>
      <c r="B112" s="66"/>
      <c r="C112" s="66"/>
      <c r="D112" s="66"/>
      <c r="E112" s="66"/>
      <c r="G112" s="211"/>
      <c r="I112" s="2043"/>
      <c r="J112" s="16"/>
      <c r="K112" s="52"/>
      <c r="L112" s="101"/>
      <c r="M112" s="126"/>
      <c r="N112" s="101"/>
      <c r="O112" s="101"/>
      <c r="P112" s="39"/>
      <c r="R112" s="20"/>
      <c r="S112" s="324"/>
      <c r="T112" s="324"/>
      <c r="U112" s="88"/>
      <c r="V112" s="2240"/>
      <c r="W112" s="390"/>
      <c r="X112" s="326" t="s">
        <v>535</v>
      </c>
      <c r="Y112" s="326"/>
      <c r="Z112" s="88"/>
      <c r="AA112" s="88"/>
      <c r="AB112" s="88"/>
      <c r="AC112" s="88"/>
      <c r="AD112" s="317"/>
      <c r="AE112" s="317"/>
      <c r="AF112" s="317"/>
      <c r="AG112" s="317"/>
      <c r="AH112" s="317"/>
      <c r="AI112" s="317"/>
      <c r="AJ112" s="391"/>
      <c r="AK112" s="1092"/>
      <c r="BB112" s="88"/>
      <c r="BC112" s="2980" t="str">
        <f t="shared" si="7"/>
        <v/>
      </c>
      <c r="BD112" s="2980" t="str">
        <f t="shared" si="20"/>
        <v>Therme Horizon</v>
      </c>
      <c r="BE112" s="2980">
        <v>54</v>
      </c>
      <c r="BF112" s="2980">
        <v>58</v>
      </c>
      <c r="BG112" s="2980" t="s">
        <v>485</v>
      </c>
      <c r="BH112" s="2988" t="str">
        <f>$W$50</f>
        <v>LTM Adjusted EBITDA</v>
      </c>
      <c r="BI112" s="2987" t="e">
        <f ca="1">$AD$50</f>
        <v>#NAME?</v>
      </c>
      <c r="BJ112" s="2980" t="s">
        <v>1967</v>
      </c>
      <c r="BK112" s="3"/>
      <c r="BL112" s="3"/>
      <c r="BM112" s="3"/>
      <c r="BN112" s="3"/>
      <c r="BO112" s="3"/>
    </row>
    <row r="113" spans="1:67" ht="18" customHeight="1">
      <c r="A113" s="66"/>
      <c r="B113" s="66"/>
      <c r="C113" s="66"/>
      <c r="D113" s="66"/>
      <c r="E113" s="66"/>
      <c r="G113" s="211"/>
      <c r="I113" s="2043"/>
      <c r="J113" s="16"/>
      <c r="K113" s="52"/>
      <c r="L113" s="101"/>
      <c r="M113" s="126"/>
      <c r="N113" s="101"/>
      <c r="O113" s="101"/>
      <c r="P113" s="39"/>
      <c r="R113" s="20"/>
      <c r="S113" s="324"/>
      <c r="T113" s="324"/>
      <c r="U113" s="88"/>
      <c r="V113" s="2240"/>
      <c r="W113" s="390"/>
      <c r="X113" s="326" t="s">
        <v>536</v>
      </c>
      <c r="Y113" s="326"/>
      <c r="Z113" s="88"/>
      <c r="AA113" s="88"/>
      <c r="AB113" s="88"/>
      <c r="AC113" s="88"/>
      <c r="AD113" s="1030"/>
      <c r="AE113" s="2354"/>
      <c r="AF113" s="2354"/>
      <c r="AG113" s="317"/>
      <c r="AH113" s="317"/>
      <c r="AI113" s="317"/>
      <c r="AJ113" s="391"/>
      <c r="AK113" s="1092"/>
      <c r="BB113" s="88"/>
      <c r="BC113" s="2980" t="str">
        <f t="shared" si="7"/>
        <v/>
      </c>
      <c r="BD113" s="2980" t="str">
        <f t="shared" si="20"/>
        <v>Therme Horizon</v>
      </c>
      <c r="BE113" s="2980">
        <v>55</v>
      </c>
      <c r="BF113" s="2980">
        <v>59</v>
      </c>
      <c r="BG113" s="2980" t="s">
        <v>1916</v>
      </c>
      <c r="BH113" s="2991" t="str">
        <f>$W$51</f>
        <v>Interest Cover Ratio (LTM)</v>
      </c>
      <c r="BI113" s="2987" t="str">
        <f ca="1">$AD$51</f>
        <v>n/a</v>
      </c>
      <c r="BJ113" s="2980" t="s">
        <v>1967</v>
      </c>
      <c r="BK113" s="3"/>
      <c r="BL113" s="3"/>
      <c r="BM113" s="3"/>
      <c r="BN113" s="3"/>
      <c r="BO113" s="3"/>
    </row>
    <row r="114" spans="1:67" ht="15.75" customHeight="1">
      <c r="A114" s="66"/>
      <c r="B114" s="66"/>
      <c r="C114" s="66"/>
      <c r="D114" s="66"/>
      <c r="E114" s="66"/>
      <c r="G114" s="211"/>
      <c r="I114" s="2043"/>
      <c r="J114" s="16"/>
      <c r="K114" s="52"/>
      <c r="L114" s="101"/>
      <c r="M114" s="126"/>
      <c r="N114" s="101"/>
      <c r="O114" s="101"/>
      <c r="P114" s="39"/>
      <c r="R114" s="20"/>
      <c r="S114" s="324"/>
      <c r="T114" s="324"/>
      <c r="U114" s="88"/>
      <c r="V114" s="2240"/>
      <c r="W114" s="390"/>
      <c r="X114" s="326"/>
      <c r="Y114" s="326"/>
      <c r="Z114" s="88"/>
      <c r="AA114" s="88"/>
      <c r="AB114" s="88"/>
      <c r="AC114" s="88"/>
      <c r="AD114" s="88"/>
      <c r="AE114" s="88"/>
      <c r="AF114" s="88"/>
      <c r="AG114" s="317"/>
      <c r="AH114" s="317"/>
      <c r="AI114" s="317"/>
      <c r="AJ114" s="391"/>
      <c r="AK114" s="1092"/>
      <c r="BB114" s="88"/>
      <c r="BC114" s="2980" t="str">
        <f t="shared" si="7"/>
        <v/>
      </c>
      <c r="BD114" s="2980" t="str">
        <f t="shared" si="20"/>
        <v>Therme Horizon</v>
      </c>
      <c r="BE114" s="2980">
        <v>56</v>
      </c>
      <c r="BF114" s="2980">
        <v>60</v>
      </c>
      <c r="BG114" s="2980" t="s">
        <v>1917</v>
      </c>
      <c r="BH114" s="2988" t="str">
        <f>$W$55</f>
        <v>FY Latest Estimate Cash Interest Expense</v>
      </c>
      <c r="BI114" s="2987" t="e">
        <f ca="1">$AD$55</f>
        <v>#NAME?</v>
      </c>
      <c r="BJ114" s="2980" t="s">
        <v>1967</v>
      </c>
      <c r="BK114" s="3"/>
      <c r="BL114" s="3"/>
      <c r="BM114" s="3"/>
      <c r="BN114" s="3"/>
      <c r="BO114" s="3"/>
    </row>
    <row r="115" spans="1:67" ht="18" customHeight="1">
      <c r="A115" s="66"/>
      <c r="B115" s="66"/>
      <c r="C115" s="66"/>
      <c r="D115" s="66"/>
      <c r="E115" s="66"/>
      <c r="G115" s="211"/>
      <c r="I115" s="2043"/>
      <c r="J115" s="16"/>
      <c r="K115" s="52"/>
      <c r="L115" s="101"/>
      <c r="M115" s="126"/>
      <c r="N115" s="101"/>
      <c r="O115" s="101"/>
      <c r="P115" s="39"/>
      <c r="R115" s="20"/>
      <c r="S115" s="324"/>
      <c r="T115" s="324"/>
      <c r="U115" s="88"/>
      <c r="V115" s="2240"/>
      <c r="W115" s="390"/>
      <c r="X115" s="326" t="s">
        <v>537</v>
      </c>
      <c r="Y115" s="326"/>
      <c r="Z115" s="88"/>
      <c r="AA115" s="88"/>
      <c r="AB115" s="88"/>
      <c r="AC115" s="88"/>
      <c r="AD115" s="1030"/>
      <c r="AE115" s="1148" t="s">
        <v>538</v>
      </c>
      <c r="AF115" s="1148"/>
      <c r="AG115" s="317"/>
      <c r="AH115" s="317"/>
      <c r="AI115" s="317"/>
      <c r="AJ115" s="391"/>
      <c r="AK115" s="1092"/>
      <c r="BB115" s="88"/>
      <c r="BC115" s="2980" t="str">
        <f t="shared" si="7"/>
        <v/>
      </c>
      <c r="BD115" s="2980" t="str">
        <f t="shared" si="20"/>
        <v>Therme Horizon</v>
      </c>
      <c r="BE115" s="2980">
        <v>57</v>
      </c>
      <c r="BF115" s="2980">
        <v>61</v>
      </c>
      <c r="BG115" s="2980" t="s">
        <v>1918</v>
      </c>
      <c r="BH115" s="2988" t="str">
        <f>$W$56</f>
        <v>FY Latest Estimate Adjusted EBITDA</v>
      </c>
      <c r="BI115" s="2987" t="e">
        <f ca="1">$AD$56</f>
        <v>#NAME?</v>
      </c>
      <c r="BJ115" s="2980" t="s">
        <v>1967</v>
      </c>
      <c r="BK115" s="3"/>
      <c r="BL115" s="3"/>
      <c r="BM115" s="3"/>
      <c r="BN115" s="3"/>
      <c r="BO115" s="3"/>
    </row>
    <row r="116" spans="1:67" ht="18" customHeight="1">
      <c r="A116" s="66"/>
      <c r="B116" s="66"/>
      <c r="C116" s="66"/>
      <c r="D116" s="66"/>
      <c r="E116" s="66"/>
      <c r="G116" s="211"/>
      <c r="I116" s="2043"/>
      <c r="J116" s="16"/>
      <c r="K116" s="52"/>
      <c r="L116" s="101"/>
      <c r="M116" s="126"/>
      <c r="N116" s="101"/>
      <c r="O116" s="101"/>
      <c r="P116" s="39"/>
      <c r="R116" s="20"/>
      <c r="S116" s="319"/>
      <c r="T116" s="319"/>
      <c r="U116" s="320"/>
      <c r="V116" s="392"/>
      <c r="W116" s="390"/>
      <c r="X116" s="326" t="s">
        <v>539</v>
      </c>
      <c r="Y116" s="326"/>
      <c r="Z116" s="88"/>
      <c r="AA116" s="88"/>
      <c r="AB116" s="88"/>
      <c r="AC116" s="88"/>
      <c r="AD116" s="1149"/>
      <c r="AE116" s="1148" t="s">
        <v>540</v>
      </c>
      <c r="AF116" s="1148"/>
      <c r="AG116" s="327"/>
      <c r="AH116" s="327"/>
      <c r="AI116" s="327"/>
      <c r="AJ116" s="394"/>
      <c r="AK116" s="1092"/>
      <c r="BB116" s="88"/>
      <c r="BC116" s="2980" t="str">
        <f t="shared" ref="BC116:BC179" si="23">IF($BH116="","",IF(ISNUMBER(_xlfn.XLOOKUP($BH116,X:X,AB:AB,"")),"",(_xlfn.XLOOKUP($BH116,X:X,AB:AB,""))))</f>
        <v/>
      </c>
      <c r="BD116" s="2980" t="str">
        <f t="shared" si="20"/>
        <v>Therme Horizon</v>
      </c>
      <c r="BE116" s="2980">
        <v>58</v>
      </c>
      <c r="BF116" s="2980">
        <v>62</v>
      </c>
      <c r="BG116" s="2980" t="s">
        <v>1919</v>
      </c>
      <c r="BH116" s="2988" t="str">
        <f>$W$57</f>
        <v>Interest Cover Ratio (Current FY Latest Estimate)</v>
      </c>
      <c r="BI116" s="2987" t="str">
        <f ca="1">$AD$57</f>
        <v>n/a</v>
      </c>
      <c r="BJ116" s="2980" t="s">
        <v>1967</v>
      </c>
      <c r="BK116" s="3"/>
      <c r="BL116" s="3"/>
      <c r="BM116" s="3"/>
      <c r="BN116" s="3"/>
      <c r="BO116" s="3"/>
    </row>
    <row r="117" spans="1:67" ht="18" customHeight="1">
      <c r="A117" s="66"/>
      <c r="B117" s="66"/>
      <c r="C117" s="66"/>
      <c r="D117" s="66"/>
      <c r="E117" s="66"/>
      <c r="G117" s="211"/>
      <c r="I117" s="2043"/>
      <c r="J117" s="16"/>
      <c r="K117" s="52"/>
      <c r="L117" s="101"/>
      <c r="M117" s="126"/>
      <c r="N117" s="101"/>
      <c r="O117" s="101"/>
      <c r="P117" s="39"/>
      <c r="R117" s="20"/>
      <c r="S117" s="319"/>
      <c r="T117" s="319"/>
      <c r="U117" s="320"/>
      <c r="V117" s="392"/>
      <c r="W117" s="390"/>
      <c r="X117" s="326" t="s">
        <v>541</v>
      </c>
      <c r="Y117" s="326"/>
      <c r="Z117" s="88"/>
      <c r="AA117" s="88"/>
      <c r="AB117" s="88"/>
      <c r="AC117" s="88"/>
      <c r="AD117" s="1150" t="str">
        <f ca="1">DebtOverview!$AN$216</f>
        <v>0.0%</v>
      </c>
      <c r="AE117" s="1148"/>
      <c r="AF117" s="1148"/>
      <c r="AG117" s="327"/>
      <c r="AH117" s="327"/>
      <c r="AI117" s="327"/>
      <c r="AJ117" s="394"/>
      <c r="AK117" s="1092"/>
      <c r="BB117" s="88"/>
      <c r="BC117" s="2980" t="str">
        <f t="shared" si="23"/>
        <v/>
      </c>
      <c r="BD117" s="2980" t="str">
        <f t="shared" si="20"/>
        <v>Therme Horizon</v>
      </c>
      <c r="BE117" s="2980">
        <v>59</v>
      </c>
      <c r="BF117" s="2980">
        <v>63</v>
      </c>
      <c r="BG117" s="2980" t="s">
        <v>497</v>
      </c>
      <c r="BH117" s="2988" t="str">
        <f>$W$61</f>
        <v>L3M Annualised Cash Interest Expense</v>
      </c>
      <c r="BI117" s="2987" t="e">
        <f ca="1">AD$61</f>
        <v>#NAME?</v>
      </c>
      <c r="BJ117" s="2980" t="s">
        <v>1967</v>
      </c>
      <c r="BK117" s="3"/>
      <c r="BL117" s="3"/>
      <c r="BM117" s="3"/>
      <c r="BN117" s="3"/>
      <c r="BO117" s="3"/>
    </row>
    <row r="118" spans="1:67" ht="21" customHeight="1">
      <c r="A118" s="66"/>
      <c r="B118" s="66"/>
      <c r="C118" s="66"/>
      <c r="D118" s="66"/>
      <c r="E118" s="66"/>
      <c r="G118" s="211"/>
      <c r="I118" s="2043"/>
      <c r="J118" s="16"/>
      <c r="K118" s="52"/>
      <c r="L118" s="101"/>
      <c r="M118" s="101"/>
      <c r="N118" s="101"/>
      <c r="O118" s="101"/>
      <c r="P118" s="39"/>
      <c r="R118" s="20"/>
      <c r="S118" s="319"/>
      <c r="T118" s="319"/>
      <c r="U118" s="320"/>
      <c r="V118" s="392"/>
      <c r="W118" s="390"/>
      <c r="X118" s="88" t="s">
        <v>542</v>
      </c>
      <c r="Y118" s="88"/>
      <c r="Z118" s="88"/>
      <c r="AA118" s="88"/>
      <c r="AB118" s="88"/>
      <c r="AC118" s="88"/>
      <c r="AD118" s="1151"/>
      <c r="AE118" s="1148" t="s">
        <v>543</v>
      </c>
      <c r="AF118" s="1148"/>
      <c r="AG118" s="327"/>
      <c r="AH118" s="327"/>
      <c r="AI118" s="327"/>
      <c r="AJ118" s="394"/>
      <c r="AK118" s="1092"/>
      <c r="BB118" s="88"/>
      <c r="BC118" s="2980" t="str">
        <f t="shared" si="23"/>
        <v/>
      </c>
      <c r="BD118" s="2980" t="str">
        <f t="shared" si="20"/>
        <v>Therme Horizon</v>
      </c>
      <c r="BE118" s="2980">
        <v>60</v>
      </c>
      <c r="BF118" s="2980">
        <v>64</v>
      </c>
      <c r="BG118" s="2980" t="s">
        <v>498</v>
      </c>
      <c r="BH118" s="2988" t="str">
        <f>$W$62</f>
        <v>L3M Annualised Adjusted EBITDA</v>
      </c>
      <c r="BI118" s="2987" t="e">
        <f ca="1">$AD$62</f>
        <v>#NAME?</v>
      </c>
      <c r="BJ118" s="2980" t="s">
        <v>1967</v>
      </c>
      <c r="BK118" s="3"/>
      <c r="BL118" s="3"/>
      <c r="BM118" s="3"/>
      <c r="BN118" s="3"/>
      <c r="BO118" s="3"/>
    </row>
    <row r="119" spans="1:67" ht="32.5">
      <c r="A119" s="66"/>
      <c r="B119" s="66"/>
      <c r="C119" s="66"/>
      <c r="D119" s="66"/>
      <c r="E119" s="66"/>
      <c r="G119" s="211"/>
      <c r="I119" s="2043"/>
      <c r="J119" s="16"/>
      <c r="K119" s="52"/>
      <c r="L119" s="101"/>
      <c r="M119" s="101"/>
      <c r="N119" s="101"/>
      <c r="O119" s="101"/>
      <c r="P119" s="39"/>
      <c r="R119" s="20"/>
      <c r="S119" s="319"/>
      <c r="T119" s="319"/>
      <c r="U119" s="320"/>
      <c r="V119" s="392"/>
      <c r="W119" s="390"/>
      <c r="X119" s="326"/>
      <c r="Y119" s="326"/>
      <c r="Z119" s="88"/>
      <c r="AA119" s="88"/>
      <c r="AB119" s="88"/>
      <c r="AC119" s="88"/>
      <c r="AD119" s="383"/>
      <c r="AE119" s="383"/>
      <c r="AF119" s="383"/>
      <c r="AG119" s="328"/>
      <c r="AH119" s="328"/>
      <c r="AI119" s="328"/>
      <c r="AJ119" s="396"/>
      <c r="AK119" s="1092"/>
      <c r="BB119" s="88"/>
      <c r="BC119" s="2980" t="str">
        <f t="shared" si="23"/>
        <v/>
      </c>
      <c r="BD119" s="2980" t="str">
        <f t="shared" ref="BD119:BD150" si="24">val_company</f>
        <v>Therme Horizon</v>
      </c>
      <c r="BE119" s="2980">
        <v>61</v>
      </c>
      <c r="BF119" s="2980">
        <v>65</v>
      </c>
      <c r="BG119" s="2980" t="s">
        <v>1920</v>
      </c>
      <c r="BH119" s="2988" t="str">
        <f>$W$63</f>
        <v>Interest Cover Ratio (L3M Annualised)</v>
      </c>
      <c r="BI119" s="2987" t="str">
        <f ca="1">$AD$63</f>
        <v>n/a</v>
      </c>
      <c r="BJ119" s="2980" t="s">
        <v>1967</v>
      </c>
      <c r="BK119" s="3"/>
      <c r="BL119" s="3"/>
      <c r="BM119" s="3"/>
      <c r="BN119" s="3"/>
      <c r="BO119" s="3"/>
    </row>
    <row r="120" spans="1:67" ht="7.5" customHeight="1">
      <c r="A120" s="66"/>
      <c r="B120" s="66"/>
      <c r="C120" s="66"/>
      <c r="D120" s="66"/>
      <c r="E120" s="66"/>
      <c r="G120" s="211"/>
      <c r="I120" s="2043"/>
      <c r="J120" s="16"/>
      <c r="K120" s="52"/>
      <c r="L120" s="101"/>
      <c r="M120" s="126"/>
      <c r="N120" s="101"/>
      <c r="O120" s="101"/>
      <c r="P120" s="39"/>
      <c r="R120" s="20"/>
      <c r="S120" s="319"/>
      <c r="T120" s="319"/>
      <c r="U120" s="320"/>
      <c r="V120" s="392"/>
      <c r="W120" s="390"/>
      <c r="X120" s="392"/>
      <c r="Y120" s="392"/>
      <c r="Z120" s="392"/>
      <c r="AA120" s="393"/>
      <c r="AB120" s="393"/>
      <c r="AC120" s="393"/>
      <c r="AD120" s="393"/>
      <c r="AE120" s="393"/>
      <c r="AF120" s="393"/>
      <c r="AG120" s="394"/>
      <c r="AH120" s="394"/>
      <c r="AI120" s="394"/>
      <c r="AJ120" s="396"/>
      <c r="AK120" s="1092"/>
      <c r="BB120" s="88"/>
      <c r="BC120" s="2980" t="str">
        <f t="shared" si="23"/>
        <v/>
      </c>
      <c r="BD120" s="2980" t="str">
        <f t="shared" si="24"/>
        <v>Therme Horizon</v>
      </c>
      <c r="BE120" s="2980">
        <v>62</v>
      </c>
      <c r="BF120" s="2980">
        <v>66</v>
      </c>
      <c r="BG120" s="2980" t="s">
        <v>1921</v>
      </c>
      <c r="BH120" s="2986"/>
      <c r="BI120" s="2987" t="e">
        <f ca="1">$W$101</f>
        <v>#NAME?</v>
      </c>
      <c r="BJ120" s="2980" t="s">
        <v>1967</v>
      </c>
      <c r="BK120" s="3"/>
      <c r="BL120" s="3"/>
      <c r="BM120" s="3"/>
      <c r="BN120" s="3"/>
      <c r="BO120" s="3"/>
    </row>
    <row r="121" spans="1:67">
      <c r="A121" s="66"/>
      <c r="B121" s="66"/>
      <c r="C121" s="66"/>
      <c r="D121" s="66"/>
      <c r="E121" s="66"/>
      <c r="G121" s="211"/>
      <c r="I121" s="2043"/>
      <c r="J121" s="16"/>
      <c r="K121" s="101"/>
      <c r="L121" s="101"/>
      <c r="M121" s="101"/>
      <c r="N121" s="101"/>
      <c r="O121" s="101"/>
      <c r="P121" s="39"/>
      <c r="R121" s="33"/>
      <c r="S121" s="320"/>
      <c r="T121" s="320"/>
      <c r="U121" s="320"/>
      <c r="V121" s="320"/>
      <c r="W121" s="320"/>
      <c r="X121" s="320"/>
      <c r="Y121" s="320"/>
      <c r="Z121" s="320"/>
      <c r="AA121" s="310"/>
      <c r="AB121" s="310"/>
      <c r="AC121" s="310"/>
      <c r="AD121" s="310"/>
      <c r="AE121" s="329"/>
      <c r="AF121" s="329"/>
      <c r="AG121" s="330"/>
      <c r="AH121" s="330"/>
      <c r="AI121" s="366"/>
      <c r="AJ121" s="328"/>
      <c r="AK121" s="200"/>
      <c r="BB121" s="88"/>
      <c r="BC121" s="2980" t="str">
        <f t="shared" si="23"/>
        <v/>
      </c>
      <c r="BD121" s="2980" t="str">
        <f t="shared" si="24"/>
        <v>Therme Horizon</v>
      </c>
      <c r="BE121" s="2980">
        <v>63</v>
      </c>
      <c r="BF121" s="2980">
        <v>67</v>
      </c>
      <c r="BG121" s="2980" t="s">
        <v>1921</v>
      </c>
      <c r="BH121" s="2981"/>
      <c r="BI121" s="2987"/>
      <c r="BJ121" s="2980" t="s">
        <v>1967</v>
      </c>
      <c r="BK121" s="3"/>
      <c r="BL121" s="3"/>
      <c r="BM121" s="3"/>
      <c r="BN121" s="3"/>
      <c r="BO121" s="3"/>
    </row>
    <row r="122" spans="1:67" ht="25">
      <c r="A122" s="66"/>
      <c r="B122" s="66"/>
      <c r="C122" s="66"/>
      <c r="D122" s="66"/>
      <c r="E122" s="66"/>
      <c r="G122" s="45"/>
      <c r="I122" s="2043"/>
      <c r="J122" s="16"/>
      <c r="K122" s="322"/>
      <c r="L122" s="322"/>
      <c r="M122" s="101"/>
      <c r="N122" s="101"/>
      <c r="O122" s="101"/>
      <c r="P122" s="39"/>
      <c r="R122" s="265"/>
      <c r="S122" s="322"/>
      <c r="T122" s="322"/>
      <c r="U122" s="320"/>
      <c r="V122" s="320"/>
      <c r="W122" s="3131" t="s">
        <v>544</v>
      </c>
      <c r="X122" s="3131"/>
      <c r="Y122" s="3131"/>
      <c r="Z122" s="3131"/>
      <c r="AA122" s="3131"/>
      <c r="AB122" s="236"/>
      <c r="AC122" s="236"/>
      <c r="AD122" s="88"/>
      <c r="AE122" s="88"/>
      <c r="AF122" s="88"/>
      <c r="AG122" s="88"/>
      <c r="AH122" s="88"/>
      <c r="AI122" s="88"/>
      <c r="AJ122" s="88"/>
      <c r="AK122" s="1093"/>
      <c r="BB122" s="88"/>
      <c r="BC122" s="2980" t="str">
        <f t="shared" si="23"/>
        <v/>
      </c>
      <c r="BD122" s="2980" t="str">
        <f t="shared" si="24"/>
        <v>Therme Horizon</v>
      </c>
      <c r="BE122" s="2980">
        <v>64</v>
      </c>
      <c r="BF122" s="2980">
        <v>68</v>
      </c>
      <c r="BG122" s="2980" t="s">
        <v>514</v>
      </c>
      <c r="BH122" s="2988" t="str">
        <f>$W$79</f>
        <v>LTM Reported Free Cash Flow</v>
      </c>
      <c r="BI122" s="2987" t="e">
        <f ca="1">$AD$79</f>
        <v>#NAME?</v>
      </c>
      <c r="BJ122" s="2980" t="s">
        <v>1967</v>
      </c>
      <c r="BK122" s="3"/>
      <c r="BL122" s="3"/>
      <c r="BM122" s="3"/>
      <c r="BN122" s="3"/>
      <c r="BO122" s="3"/>
    </row>
    <row r="123" spans="1:67" ht="9" customHeight="1">
      <c r="A123" s="60"/>
      <c r="B123" s="60"/>
      <c r="C123" s="66"/>
      <c r="D123" s="66"/>
      <c r="E123" s="66"/>
      <c r="G123" s="45"/>
      <c r="I123" s="2043"/>
      <c r="J123" s="16"/>
      <c r="K123" s="101"/>
      <c r="L123" s="101"/>
      <c r="M123" s="101"/>
      <c r="N123" s="101"/>
      <c r="O123" s="101"/>
      <c r="P123" s="39"/>
      <c r="R123" s="265"/>
      <c r="S123" s="319"/>
      <c r="T123" s="319"/>
      <c r="U123" s="320"/>
      <c r="V123" s="320"/>
      <c r="W123" s="236"/>
      <c r="X123" s="402"/>
      <c r="Y123" s="402"/>
      <c r="Z123" s="236"/>
      <c r="AA123" s="236"/>
      <c r="AB123" s="236"/>
      <c r="AC123" s="236"/>
      <c r="AD123" s="88"/>
      <c r="AE123" s="88"/>
      <c r="AF123" s="88"/>
      <c r="AG123" s="88"/>
      <c r="AH123" s="88"/>
      <c r="AI123" s="88"/>
      <c r="AJ123" s="88"/>
      <c r="AK123" s="1093"/>
      <c r="BB123" s="88"/>
      <c r="BC123" s="2980" t="str">
        <f t="shared" si="23"/>
        <v/>
      </c>
      <c r="BD123" s="2980" t="str">
        <f t="shared" si="24"/>
        <v>Therme Horizon</v>
      </c>
      <c r="BE123" s="2980">
        <v>65</v>
      </c>
      <c r="BF123" s="2980">
        <v>69</v>
      </c>
      <c r="BG123" s="2980" t="s">
        <v>482</v>
      </c>
      <c r="BH123" s="2988" t="str">
        <f>$W$80</f>
        <v>LTM Cash Interest Expense</v>
      </c>
      <c r="BI123" s="2987" t="e">
        <f ca="1">$AD$80</f>
        <v>#NAME?</v>
      </c>
      <c r="BJ123" s="2980" t="s">
        <v>1967</v>
      </c>
      <c r="BK123" s="3"/>
      <c r="BL123" s="3"/>
      <c r="BM123" s="3"/>
      <c r="BN123" s="3"/>
      <c r="BO123" s="3"/>
    </row>
    <row r="124" spans="1:67" ht="25">
      <c r="A124" s="60"/>
      <c r="B124" s="60"/>
      <c r="C124" s="66"/>
      <c r="D124" s="66"/>
      <c r="E124" s="66"/>
      <c r="G124" s="45"/>
      <c r="I124" s="2043"/>
      <c r="J124" s="16"/>
      <c r="K124" s="52"/>
      <c r="L124" s="101"/>
      <c r="M124" s="101"/>
      <c r="N124" s="101"/>
      <c r="O124" s="101"/>
      <c r="P124" s="39"/>
      <c r="R124" s="265"/>
      <c r="S124" s="319"/>
      <c r="T124" s="319"/>
      <c r="U124" s="320"/>
      <c r="V124" s="320"/>
      <c r="W124" s="3132" t="s">
        <v>545</v>
      </c>
      <c r="X124" s="3132"/>
      <c r="Y124" s="1045"/>
      <c r="Z124" s="236"/>
      <c r="AA124" s="236"/>
      <c r="AB124" s="236"/>
      <c r="AC124" s="236"/>
      <c r="AD124" s="88"/>
      <c r="AE124" s="88"/>
      <c r="AF124" s="88"/>
      <c r="AG124" s="88"/>
      <c r="AH124" s="88"/>
      <c r="AI124" s="88"/>
      <c r="AJ124" s="88"/>
      <c r="AK124" s="1093"/>
      <c r="AM124" s="1107" t="s">
        <v>476</v>
      </c>
      <c r="AN124" s="1107"/>
      <c r="AO124" s="1107"/>
      <c r="AP124" s="1107"/>
      <c r="AQ124" s="1107"/>
      <c r="AS124" s="1107" t="s">
        <v>477</v>
      </c>
      <c r="AT124" s="1107" t="s">
        <v>546</v>
      </c>
      <c r="AU124" s="1107"/>
      <c r="BB124" s="88"/>
      <c r="BC124" s="2980" t="str">
        <f t="shared" si="23"/>
        <v/>
      </c>
      <c r="BD124" s="2980" t="str">
        <f t="shared" si="24"/>
        <v>Therme Horizon</v>
      </c>
      <c r="BE124" s="2980">
        <v>66</v>
      </c>
      <c r="BF124" s="2980">
        <v>70</v>
      </c>
      <c r="BG124" s="2980" t="s">
        <v>515</v>
      </c>
      <c r="BH124" s="2988" t="str">
        <f>$W$81</f>
        <v>LTM  Principal Repayments</v>
      </c>
      <c r="BI124" s="2987" t="e">
        <f ca="1">$AD$81</f>
        <v>#NAME?</v>
      </c>
      <c r="BJ124" s="2980" t="s">
        <v>1967</v>
      </c>
      <c r="BK124" s="3"/>
      <c r="BL124" s="3"/>
      <c r="BM124" s="3"/>
      <c r="BN124" s="3"/>
      <c r="BO124" s="3"/>
    </row>
    <row r="125" spans="1:67">
      <c r="A125" s="60"/>
      <c r="B125" s="60"/>
      <c r="C125" s="66"/>
      <c r="D125" s="66"/>
      <c r="E125" s="66"/>
      <c r="G125" s="45"/>
      <c r="I125" s="2043"/>
      <c r="J125" s="16"/>
      <c r="K125" s="52"/>
      <c r="L125" s="101"/>
      <c r="M125" s="101"/>
      <c r="N125" s="101"/>
      <c r="O125" s="101"/>
      <c r="P125" s="39"/>
      <c r="R125" s="265"/>
      <c r="S125" s="319"/>
      <c r="T125" s="319"/>
      <c r="U125" s="320"/>
      <c r="V125" s="2252"/>
      <c r="W125" s="2242"/>
      <c r="X125" s="2242"/>
      <c r="Y125" s="2242"/>
      <c r="Z125" s="2242"/>
      <c r="AA125" s="2242"/>
      <c r="AB125" s="2242"/>
      <c r="AC125" s="2242"/>
      <c r="AD125" s="2242"/>
      <c r="AE125" s="2242"/>
      <c r="AF125" s="2242"/>
      <c r="AG125" s="2242"/>
      <c r="AH125" s="2242"/>
      <c r="AI125" s="2242"/>
      <c r="AJ125" s="2249"/>
      <c r="AK125" s="1093"/>
      <c r="BB125" s="88"/>
      <c r="BC125" s="2980" t="str">
        <f t="shared" si="23"/>
        <v/>
      </c>
      <c r="BD125" s="2980" t="str">
        <f t="shared" si="24"/>
        <v>Therme Horizon</v>
      </c>
      <c r="BE125" s="2980">
        <v>67</v>
      </c>
      <c r="BF125" s="2980">
        <v>71</v>
      </c>
      <c r="BG125" s="2980" t="s">
        <v>516</v>
      </c>
      <c r="BH125" s="2988" t="str">
        <f>$W$82</f>
        <v>Debt Service Cover Ratio (LTM)</v>
      </c>
      <c r="BI125" s="2987" t="e">
        <f ca="1">IF($AD$82="n/a","n/a",$AD$82)</f>
        <v>#NAME?</v>
      </c>
      <c r="BJ125" s="2980" t="s">
        <v>1967</v>
      </c>
      <c r="BK125" s="3"/>
      <c r="BL125" s="3"/>
      <c r="BM125" s="3"/>
      <c r="BN125" s="3"/>
      <c r="BO125" s="3"/>
    </row>
    <row r="126" spans="1:67" ht="26.25" customHeight="1">
      <c r="A126" s="60"/>
      <c r="B126" s="60"/>
      <c r="C126" s="66"/>
      <c r="D126" s="66"/>
      <c r="E126" s="66"/>
      <c r="G126" s="45"/>
      <c r="I126" s="2043"/>
      <c r="J126" s="16"/>
      <c r="K126" s="52"/>
      <c r="L126" s="101"/>
      <c r="M126" s="101"/>
      <c r="N126" s="101"/>
      <c r="O126" s="101"/>
      <c r="P126" s="39"/>
      <c r="R126" s="265"/>
      <c r="S126" s="319"/>
      <c r="T126" s="319"/>
      <c r="U126" s="320"/>
      <c r="V126" s="2253"/>
      <c r="W126" s="2238"/>
      <c r="X126" s="3129" t="s">
        <v>547</v>
      </c>
      <c r="Y126" s="3129"/>
      <c r="Z126" s="2243"/>
      <c r="AA126" s="1436" t="s">
        <v>470</v>
      </c>
      <c r="AB126" s="2238"/>
      <c r="AC126" s="1598">
        <v>0</v>
      </c>
      <c r="AD126" s="1599">
        <v>0</v>
      </c>
      <c r="AE126" s="2238"/>
      <c r="AF126" s="2238"/>
      <c r="AG126" s="2247"/>
      <c r="AH126" s="2247"/>
      <c r="AI126" s="2248">
        <f>val_asOfDate</f>
        <v>46022</v>
      </c>
      <c r="AJ126" s="2250"/>
      <c r="AK126" s="1093"/>
      <c r="AM126" s="2182" t="s">
        <v>548</v>
      </c>
      <c r="AN126" s="2187" t="str">
        <f>_xlfn.TEXTJOIN("|",FALSE,_xlfn.HSTACK(X126,AA126))</f>
        <v>Gross Leverage Ratio|Actual L3M(A)</v>
      </c>
      <c r="AO126" s="2183"/>
      <c r="AP126" s="2181"/>
      <c r="AQ126" s="2188" t="e" cm="1">
        <f t="array" aca="1" ref="AQ126" ca="1">IF(fx_ProtectPush,_xldudf_CX_PUSH(AN126,CX_ENTITY,AM126, val_asOfDate))</f>
        <v>#NAME?</v>
      </c>
      <c r="AR126" s="2201"/>
      <c r="AS126" s="2202" t="e" cm="1">
        <f t="array" aca="1" ref="AS126" ca="1">_xldudf_CX_GET(CX_ENTITY,$AM126, val_asOfDate,)</f>
        <v>#NAME?</v>
      </c>
      <c r="AT126" s="2202" t="e" cm="1">
        <f t="array" aca="1" ref="AT126" ca="1">_xldudf_CX_GET(CX_ENTITY,$AN126, val_priorQtrEnd,)</f>
        <v>#NAME?</v>
      </c>
      <c r="AU126" s="1420"/>
      <c r="BB126" s="88"/>
      <c r="BC126" s="2980" t="str">
        <f t="shared" si="23"/>
        <v/>
      </c>
      <c r="BD126" s="2980" t="str">
        <f t="shared" si="24"/>
        <v>Therme Horizon</v>
      </c>
      <c r="BE126" s="2980">
        <v>68</v>
      </c>
      <c r="BF126" s="2980">
        <v>72</v>
      </c>
      <c r="BG126" s="2980" t="s">
        <v>1922</v>
      </c>
      <c r="BH126" s="2988" t="str">
        <f>$W$73</f>
        <v>FY Latest Estimate Free Cash Flow</v>
      </c>
      <c r="BI126" s="2987" t="e">
        <f ca="1">$AD$73</f>
        <v>#NAME?</v>
      </c>
      <c r="BJ126" s="2980" t="s">
        <v>1967</v>
      </c>
      <c r="BK126" s="3"/>
      <c r="BL126" s="3"/>
      <c r="BM126" s="3"/>
      <c r="BN126" s="3"/>
      <c r="BO126" s="3"/>
    </row>
    <row r="127" spans="1:67" ht="15" customHeight="1">
      <c r="A127" s="60"/>
      <c r="B127" s="60"/>
      <c r="C127" s="66"/>
      <c r="D127" s="66"/>
      <c r="E127" s="66"/>
      <c r="G127" s="45"/>
      <c r="I127" s="2043"/>
      <c r="J127" s="16"/>
      <c r="K127" s="52"/>
      <c r="L127" s="101"/>
      <c r="M127" s="101"/>
      <c r="N127" s="101"/>
      <c r="O127" s="101"/>
      <c r="P127" s="39"/>
      <c r="R127" s="265"/>
      <c r="S127" s="319"/>
      <c r="T127" s="319"/>
      <c r="U127" s="320"/>
      <c r="V127" s="2253"/>
      <c r="W127" s="2238"/>
      <c r="X127" s="2245" t="s">
        <v>1953</v>
      </c>
      <c r="Y127" s="2245"/>
      <c r="Z127" s="2244"/>
      <c r="AA127" s="2244" t="s">
        <v>560</v>
      </c>
      <c r="AB127" s="2244"/>
      <c r="AC127" s="2244" t="s">
        <v>549</v>
      </c>
      <c r="AD127" s="2244" t="s">
        <v>550</v>
      </c>
      <c r="AE127" s="2244"/>
      <c r="AF127" s="2244"/>
      <c r="AG127" s="1450" t="s">
        <v>551</v>
      </c>
      <c r="AH127" s="1447"/>
      <c r="AI127" s="1447" t="s">
        <v>225</v>
      </c>
      <c r="AJ127" s="2250"/>
      <c r="AK127" s="1093"/>
      <c r="AM127" s="1449"/>
      <c r="AN127" s="1449"/>
      <c r="AO127" s="2184"/>
      <c r="AP127" s="1447"/>
      <c r="AQ127" s="1447"/>
      <c r="AR127" s="1447"/>
      <c r="AS127" s="1447"/>
      <c r="AT127" s="1447"/>
      <c r="AU127" s="1447"/>
      <c r="BB127" s="88"/>
      <c r="BC127" s="2980" t="str">
        <f t="shared" si="23"/>
        <v/>
      </c>
      <c r="BD127" s="2980" t="str">
        <f t="shared" si="24"/>
        <v>Therme Horizon</v>
      </c>
      <c r="BE127" s="2980">
        <v>69</v>
      </c>
      <c r="BF127" s="2980">
        <v>73</v>
      </c>
      <c r="BG127" s="2980" t="s">
        <v>1917</v>
      </c>
      <c r="BH127" s="2988" t="str">
        <f>$W$74</f>
        <v>FY Latest Estimate Cash Interest Expense</v>
      </c>
      <c r="BI127" s="2987" t="e">
        <f ca="1">$AD$74</f>
        <v>#NAME?</v>
      </c>
      <c r="BJ127" s="2980" t="s">
        <v>1967</v>
      </c>
      <c r="BK127" s="3"/>
      <c r="BL127" s="3"/>
      <c r="BM127" s="3"/>
      <c r="BN127" s="3"/>
      <c r="BO127" s="3"/>
    </row>
    <row r="128" spans="1:67" ht="15.75" customHeight="1">
      <c r="A128" s="60"/>
      <c r="B128" s="60"/>
      <c r="C128" s="66"/>
      <c r="D128" s="66"/>
      <c r="E128" s="66"/>
      <c r="G128" s="45"/>
      <c r="I128" s="2043"/>
      <c r="J128" s="16"/>
      <c r="K128" s="52"/>
      <c r="L128" s="101"/>
      <c r="M128" s="101"/>
      <c r="N128" s="101"/>
      <c r="O128" s="101"/>
      <c r="P128" s="39"/>
      <c r="R128" s="265"/>
      <c r="S128" s="319"/>
      <c r="T128" s="319"/>
      <c r="U128" s="320"/>
      <c r="V128" s="2253"/>
      <c r="W128" s="2238"/>
      <c r="X128" s="19"/>
      <c r="Y128" s="19"/>
      <c r="Z128" s="19"/>
      <c r="AA128" s="19"/>
      <c r="AB128" s="19"/>
      <c r="AC128" s="19"/>
      <c r="AD128" s="19"/>
      <c r="AE128" s="19"/>
      <c r="AF128" s="2244"/>
      <c r="AG128" s="3119" t="str">
        <f ca="1">_xlfn.LET(
    _xlpm.Nominator, X131,
    _xlpm.Denominator, X133,
    _xlpm.NominatorVar, AA131,
    _xlpm.DenominatorVar, AA133,
    _xlpm.Direction, _xlfn.XLOOKUP(X126,$AO$229:$AO$233,$AT$229:$AT$233),
    _xlpm.TargetMetric, _xlfn.XLOOKUP(X126,$AO$229:$AO$233, $AS$229:$AS$233),
    _xlpm.CovenantLevel, AC126,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28" s="3119"/>
      <c r="AI128" s="3120"/>
      <c r="AJ128" s="2250"/>
      <c r="AK128" s="1093"/>
      <c r="AM128" s="1439" t="str">
        <f>X126 &amp; " - Covenant Level"</f>
        <v>Gross Leverage Ratio - Covenant Level</v>
      </c>
      <c r="AN128" s="19"/>
      <c r="AO128" s="553" t="s">
        <v>225</v>
      </c>
      <c r="AP128" s="19" t="str">
        <f>_xlfn.XLOOKUP($AA126, tbl_period_debt[Period_display],tbl_period_debt[CX Scenario])</f>
        <v>Actual</v>
      </c>
      <c r="AQ128" s="2194" t="e" cm="1">
        <f t="array" aca="1" ref="AQ128" ca="1">IF(fx_ProtectPush,_xldudf_CX_PUSH(AC126,CX_ENTITY,AM128, val_asOfDate, AO128, AP128))</f>
        <v>#NAME?</v>
      </c>
      <c r="AR128" s="19"/>
      <c r="AS128" s="2203" t="e" cm="1">
        <f t="array" aca="1" ref="AS128" ca="1">_xldudf_CX_GET(CX_ENTITY,AM128, val_asOfDate, $AO128,, $AP128)</f>
        <v>#NAME?</v>
      </c>
      <c r="AT128" s="709" t="e" cm="1">
        <f t="array" aca="1" ref="AT128" ca="1">_xldudf_CX_GET(CX_ENTITY,$AM128, val_priorQtrEnd, $AO128,, $AP128)</f>
        <v>#NAME?</v>
      </c>
      <c r="AU128" s="19"/>
      <c r="BB128" s="88"/>
      <c r="BC128" s="2980" t="str">
        <f t="shared" si="23"/>
        <v/>
      </c>
      <c r="BD128" s="2980" t="str">
        <f t="shared" si="24"/>
        <v>Therme Horizon</v>
      </c>
      <c r="BE128" s="2980">
        <v>70</v>
      </c>
      <c r="BF128" s="2980">
        <v>74</v>
      </c>
      <c r="BG128" s="2980" t="s">
        <v>1923</v>
      </c>
      <c r="BH128" s="2988" t="str">
        <f>$W$75</f>
        <v>FY Latest Estimate Principal Repayments</v>
      </c>
      <c r="BI128" s="2987" t="e">
        <f ca="1">$AD$75</f>
        <v>#NAME?</v>
      </c>
      <c r="BJ128" s="2980" t="s">
        <v>1967</v>
      </c>
      <c r="BK128" s="3"/>
      <c r="BL128" s="3"/>
      <c r="BM128" s="3"/>
      <c r="BN128" s="3"/>
      <c r="BO128" s="3"/>
    </row>
    <row r="129" spans="1:67" ht="15.75" customHeight="1">
      <c r="A129" s="60"/>
      <c r="B129" s="60"/>
      <c r="C129" s="66"/>
      <c r="D129" s="66"/>
      <c r="E129" s="66"/>
      <c r="G129" s="45"/>
      <c r="I129" s="2043"/>
      <c r="J129" s="16"/>
      <c r="K129" s="52"/>
      <c r="L129" s="101"/>
      <c r="M129" s="101"/>
      <c r="N129" s="101"/>
      <c r="O129" s="101"/>
      <c r="P129" s="39"/>
      <c r="R129" s="265"/>
      <c r="S129" s="319"/>
      <c r="T129" s="319"/>
      <c r="U129" s="320"/>
      <c r="V129" s="2253"/>
      <c r="W129" s="2241" t="str" cm="1">
        <f t="array" ref="W129">IF(X129&lt;&gt;"", IFERROR(IF(_xlfn.XMATCH(X129,tbl_acctDef[Term],0)&gt;0, fx_getIcon("find"), ""),""),"")</f>
        <v/>
      </c>
      <c r="X129" s="496"/>
      <c r="Y129" s="496"/>
      <c r="Z129" s="497"/>
      <c r="AA129" s="497"/>
      <c r="AB129" s="497"/>
      <c r="AC129" s="497"/>
      <c r="AD129" s="497"/>
      <c r="AE129" s="497"/>
      <c r="AF129" s="2244"/>
      <c r="AG129" s="3121"/>
      <c r="AH129" s="3121"/>
      <c r="AI129" s="3122"/>
      <c r="AJ129" s="2250"/>
      <c r="AK129" s="1093"/>
      <c r="AM129" s="1439" t="str">
        <f>X126 &amp; " - Forward Covenant Level"</f>
        <v>Gross Leverage Ratio - Forward Covenant Level</v>
      </c>
      <c r="AN129" s="496"/>
      <c r="AO129" s="553" t="s">
        <v>225</v>
      </c>
      <c r="AP129" s="19" t="str">
        <f>_xlfn.XLOOKUP($AA126, tbl_period_debt[Period_display],tbl_period_debt[CX Scenario])</f>
        <v>Actual</v>
      </c>
      <c r="AQ129" s="2196" t="e" cm="1">
        <f t="array" aca="1" ref="AQ129" ca="1">IF(fx_ProtectPush,_xldudf_CX_PUSH(AD126,CX_ENTITY,AM129, val_asOfDate, AO129, AP129))</f>
        <v>#NAME?</v>
      </c>
      <c r="AR129" s="497"/>
      <c r="AS129" s="2203" t="e" cm="1">
        <f t="array" aca="1" ref="AS129" ca="1">_xldudf_CX_GET(CX_ENTITY,AM129, val_asOfDate, $AO129,, $AP129)</f>
        <v>#NAME?</v>
      </c>
      <c r="AT129" s="709" t="e" cm="1">
        <f t="array" aca="1" ref="AT129" ca="1">_xldudf_CX_GET(CX_ENTITY,$AM129, val_priorQtrEnd, $AO129,, $AP129)</f>
        <v>#NAME?</v>
      </c>
      <c r="AU129" s="497"/>
      <c r="BB129" s="88"/>
      <c r="BC129" s="2980" t="str">
        <f t="shared" si="23"/>
        <v/>
      </c>
      <c r="BD129" s="2980" t="str">
        <f t="shared" si="24"/>
        <v>Therme Horizon</v>
      </c>
      <c r="BE129" s="2980">
        <v>71</v>
      </c>
      <c r="BF129" s="2980">
        <v>75</v>
      </c>
      <c r="BG129" s="2980" t="s">
        <v>1924</v>
      </c>
      <c r="BH129" s="2988" t="str">
        <f>$W$76</f>
        <v>Debt Service Cover Ratio (Current FY Latest Estimate)</v>
      </c>
      <c r="BI129" s="2987" t="e">
        <f ca="1">IF($AD$76="n/a","n/a",-$AD$76)</f>
        <v>#NAME?</v>
      </c>
      <c r="BJ129" s="2980" t="s">
        <v>1967</v>
      </c>
      <c r="BK129" s="3"/>
      <c r="BL129" s="3"/>
      <c r="BM129" s="3"/>
      <c r="BN129" s="3"/>
      <c r="BO129" s="3"/>
    </row>
    <row r="130" spans="1:67" ht="15.75" customHeight="1">
      <c r="A130" s="60"/>
      <c r="B130" s="60"/>
      <c r="C130" s="66"/>
      <c r="D130" s="66"/>
      <c r="E130" s="66"/>
      <c r="G130" s="45"/>
      <c r="I130" s="2043"/>
      <c r="J130" s="16"/>
      <c r="K130" s="52"/>
      <c r="L130" s="101"/>
      <c r="M130" s="101"/>
      <c r="N130" s="101"/>
      <c r="O130" s="101"/>
      <c r="P130" s="39"/>
      <c r="R130" s="265"/>
      <c r="S130" s="319"/>
      <c r="T130" s="319"/>
      <c r="U130" s="320"/>
      <c r="V130" s="2253"/>
      <c r="W130" s="2241" t="str" cm="1">
        <f t="array" ref="W130">IF(X130&lt;&gt;"", IFERROR(IF(_xlfn.XMATCH(X130,tbl_acctDef[Term],0)&gt;0, fx_getIcon("find"), ""),""),"")</f>
        <v/>
      </c>
      <c r="X130" s="320"/>
      <c r="Y130" s="320"/>
      <c r="Z130" s="320"/>
      <c r="AA130" s="1431" t="s">
        <v>552</v>
      </c>
      <c r="AB130" s="1431"/>
      <c r="AC130" s="1431" t="s">
        <v>553</v>
      </c>
      <c r="AD130" s="1431" t="s">
        <v>554</v>
      </c>
      <c r="AE130" s="1044" t="s">
        <v>555</v>
      </c>
      <c r="AF130" s="2244"/>
      <c r="AG130" s="3121"/>
      <c r="AH130" s="3121"/>
      <c r="AI130" s="3122"/>
      <c r="AJ130" s="2250"/>
      <c r="AK130" s="1093"/>
      <c r="AM130" s="1438"/>
      <c r="AN130" s="320"/>
      <c r="AO130" s="987"/>
      <c r="AP130" s="320"/>
      <c r="AQ130" s="1431"/>
      <c r="AR130" s="1431"/>
      <c r="AS130" s="1431"/>
      <c r="AT130" s="1431"/>
      <c r="AU130" s="1044" t="s">
        <v>555</v>
      </c>
      <c r="BB130" s="88"/>
      <c r="BC130" s="2980" t="str">
        <f t="shared" si="23"/>
        <v/>
      </c>
      <c r="BD130" s="2980" t="str">
        <f t="shared" si="24"/>
        <v>Therme Horizon</v>
      </c>
      <c r="BE130" s="2980">
        <v>72</v>
      </c>
      <c r="BF130" s="2980">
        <v>76</v>
      </c>
      <c r="BG130" s="2980" t="s">
        <v>520</v>
      </c>
      <c r="BH130" s="2988" t="str">
        <f>$W$87</f>
        <v>Annualised Recurring Revenue</v>
      </c>
      <c r="BI130" s="2987" t="str">
        <f>$AD$87</f>
        <v>n/a</v>
      </c>
      <c r="BJ130" s="2980" t="s">
        <v>1967</v>
      </c>
      <c r="BK130" s="3"/>
      <c r="BL130" s="3"/>
      <c r="BM130" s="3"/>
      <c r="BN130" s="3"/>
      <c r="BO130" s="3"/>
    </row>
    <row r="131" spans="1:67" ht="15.75" customHeight="1">
      <c r="A131" s="60"/>
      <c r="B131" s="60"/>
      <c r="C131" s="66"/>
      <c r="D131" s="66"/>
      <c r="E131" s="66"/>
      <c r="G131" s="45"/>
      <c r="I131" s="2043"/>
      <c r="J131" s="16"/>
      <c r="K131" s="52"/>
      <c r="L131" s="101"/>
      <c r="M131" s="101"/>
      <c r="N131" s="101"/>
      <c r="O131" s="101"/>
      <c r="P131" s="39"/>
      <c r="R131" s="265"/>
      <c r="S131" s="319"/>
      <c r="T131" s="319"/>
      <c r="U131" s="320"/>
      <c r="V131" s="2253"/>
      <c r="W131" s="2255" t="e" cm="1" vm="5">
        <f t="array" ref="W131">IF(X131&lt;&gt;"", IFERROR(IF(_xlfn.XMATCH(X131,tbl_acctDef[Term],0)&gt;0, fx_getIcon("find"), ""),""),"")</f>
        <v>#VALUE!</v>
      </c>
      <c r="X131" s="88" t="str">
        <f>_xlfn.XLOOKUP(X126,$AO$229:$AO$233,$AP$229:$AP$233,"Not found")</f>
        <v>Gross External Debt</v>
      </c>
      <c r="Y131" s="703"/>
      <c r="Z131" s="1044" t="str">
        <f>IF(_xlfn.XLOOKUP(X131,$AN$205:$AN$224,$AQ$205:$AQ$224,0)="BS","As of "&amp;TEXT(AI126,"MMM-yy"),AA126)</f>
        <v>As of Dec-25</v>
      </c>
      <c r="AA131" s="2285" t="e">
        <f ca="1">AS131</f>
        <v>#NAME?</v>
      </c>
      <c r="AB131" s="1416"/>
      <c r="AC131" s="1435"/>
      <c r="AD131" s="1432"/>
      <c r="AE131" s="1433"/>
      <c r="AF131" s="2244"/>
      <c r="AG131" s="3121"/>
      <c r="AH131" s="3121"/>
      <c r="AI131" s="3122"/>
      <c r="AJ131" s="2250"/>
      <c r="AK131" s="1093"/>
      <c r="AM131" s="1439" t="str">
        <f>X131&amp; " - Adjustment (Debt Ratio)"</f>
        <v>Gross External Debt - Adjustment (Debt Ratio)</v>
      </c>
      <c r="AN131" s="703"/>
      <c r="AO131" s="1431" t="str">
        <f>_xlfn.XLOOKUP($AA126, tbl_period_debt[Period_display],tbl_period_debt[CX Period])</f>
        <v>Quarter</v>
      </c>
      <c r="AP131" s="703" t="str">
        <f>_xlfn.XLOOKUP($AA126, tbl_period_debt[Period_display],tbl_period_debt[CX Scenario])</f>
        <v>Actual</v>
      </c>
      <c r="AQ131" s="2194" t="e" cm="1">
        <f t="array" aca="1" ref="AQ131" ca="1">IF(fx_ProtectPush,_xldudf_CX_PUSH(AA131,CX_ENTITY,AM131, val_asOfDate, AO131, AP131))</f>
        <v>#NAME?</v>
      </c>
      <c r="AR131" s="1416"/>
      <c r="AS131" s="2203" t="e" cm="1">
        <f t="array" aca="1" ref="AS131" ca="1">_xldudf_CX_GET(CX_ENTITY,AM131, val_asOfDate, $AO131,, $AP131)</f>
        <v>#NAME?</v>
      </c>
      <c r="AT131" s="709" t="e" cm="1">
        <f t="array" aca="1" ref="AT131" ca="1">_xldudf_CX_GET(CX_ENTITY,$AM131, val_priorQtrEnd, $AO131,, $AP131)</f>
        <v>#NAME?</v>
      </c>
      <c r="AU131" s="1433"/>
      <c r="BB131" s="88"/>
      <c r="BC131" s="2980" t="str">
        <f t="shared" si="23"/>
        <v/>
      </c>
      <c r="BD131" s="2980" t="str">
        <f t="shared" si="24"/>
        <v>Therme Horizon</v>
      </c>
      <c r="BE131" s="2980">
        <v>73</v>
      </c>
      <c r="BF131" s="2980">
        <v>77</v>
      </c>
      <c r="BG131" s="2980" t="s">
        <v>525</v>
      </c>
      <c r="BH131" s="2988" t="str">
        <f>$W$88</f>
        <v>Net debt / (Cash) for leverage</v>
      </c>
      <c r="BI131" s="2987" t="e">
        <f ca="1">$AD$88</f>
        <v>#VALUE!</v>
      </c>
      <c r="BJ131" s="2980" t="s">
        <v>1967</v>
      </c>
      <c r="BK131" s="3"/>
      <c r="BL131" s="3"/>
      <c r="BM131" s="3"/>
      <c r="BN131" s="3"/>
      <c r="BO131" s="3"/>
    </row>
    <row r="132" spans="1:67" ht="15.75" customHeight="1">
      <c r="A132" s="60"/>
      <c r="B132" s="60"/>
      <c r="C132" s="66"/>
      <c r="D132" s="66"/>
      <c r="E132" s="66"/>
      <c r="G132" s="45"/>
      <c r="I132" s="2043"/>
      <c r="J132" s="16"/>
      <c r="K132" s="52"/>
      <c r="L132" s="101"/>
      <c r="M132" s="101"/>
      <c r="N132" s="101"/>
      <c r="O132" s="101"/>
      <c r="P132" s="39"/>
      <c r="R132" s="265"/>
      <c r="S132" s="319"/>
      <c r="T132" s="319"/>
      <c r="U132" s="320"/>
      <c r="V132" s="2253"/>
      <c r="W132" s="2241" t="str" cm="1">
        <f t="array" ref="W132">IF(X132&lt;&gt;"", IFERROR(IF(_xlfn.XMATCH(X132,tbl_acctDef[Term],0)&gt;0, fx_getIcon("find"), ""),""),"")</f>
        <v/>
      </c>
      <c r="X132" s="399"/>
      <c r="Y132" s="399"/>
      <c r="Z132" s="987"/>
      <c r="AA132" s="2286"/>
      <c r="AB132" s="1354"/>
      <c r="AC132" s="320"/>
      <c r="AD132" s="320"/>
      <c r="AE132" s="320"/>
      <c r="AF132" s="2244"/>
      <c r="AG132" s="3121"/>
      <c r="AH132" s="3121"/>
      <c r="AI132" s="3122"/>
      <c r="AJ132" s="2250"/>
      <c r="AK132" s="1093"/>
      <c r="AM132" s="1440"/>
      <c r="AN132" s="399"/>
      <c r="AO132" s="1044"/>
      <c r="AP132" s="987"/>
      <c r="AQ132" s="1354"/>
      <c r="AR132" s="1354"/>
      <c r="AS132" s="1354"/>
      <c r="AT132" s="320"/>
      <c r="AU132" s="320"/>
      <c r="BB132" s="88"/>
      <c r="BC132" s="2980" t="str">
        <f t="shared" si="23"/>
        <v/>
      </c>
      <c r="BD132" s="2980" t="str">
        <f t="shared" si="24"/>
        <v>Therme Horizon</v>
      </c>
      <c r="BE132" s="2980">
        <v>74</v>
      </c>
      <c r="BF132" s="2980">
        <v>78</v>
      </c>
      <c r="BG132" s="2980" t="s">
        <v>1925</v>
      </c>
      <c r="BH132" s="2988" t="str">
        <f>$W$89</f>
        <v>Annualised Recurring Revenue / Net Debt Cover Ratio (LTM)</v>
      </c>
      <c r="BI132" s="2987">
        <f ca="1">$AD$89</f>
        <v>0</v>
      </c>
      <c r="BJ132" s="2980" t="s">
        <v>1967</v>
      </c>
      <c r="BK132" s="3"/>
      <c r="BL132" s="3"/>
      <c r="BM132" s="3"/>
      <c r="BN132" s="3"/>
      <c r="BO132" s="3"/>
    </row>
    <row r="133" spans="1:67" ht="15.75" customHeight="1">
      <c r="A133" s="60"/>
      <c r="B133" s="60"/>
      <c r="C133" s="66"/>
      <c r="D133" s="66"/>
      <c r="E133" s="66"/>
      <c r="G133" s="45"/>
      <c r="I133" s="2043"/>
      <c r="J133" s="16"/>
      <c r="K133" s="52"/>
      <c r="L133" s="101"/>
      <c r="M133" s="101"/>
      <c r="N133" s="101"/>
      <c r="O133" s="101"/>
      <c r="P133" s="39"/>
      <c r="R133" s="265"/>
      <c r="S133" s="319"/>
      <c r="T133" s="319"/>
      <c r="U133" s="320"/>
      <c r="V133" s="2253"/>
      <c r="W133" s="2255" t="e" cm="1" vm="5">
        <f t="array" ref="W133">IF(X133&lt;&gt;"", IFERROR(IF(_xlfn.XMATCH(X133,tbl_acctDef[Term],0)&gt;0, fx_getIcon("find"), ""),""),"")</f>
        <v>#VALUE!</v>
      </c>
      <c r="X133" s="88" t="str">
        <f>_xlfn.XLOOKUP(X126,$AO$229:$AO$233,$AQ$229:$AQ$233,"Not found")</f>
        <v>Adjusted EBITDA</v>
      </c>
      <c r="Y133" s="703"/>
      <c r="Z133" s="1044" t="str">
        <f>IF(_xlfn.XLOOKUP(X133,$AN$205:$AN$224,$AQ$205:$AQ$224,0)="BS",""&amp;TEXT(AI126,"MMM-yy"),AA126)</f>
        <v>Actual L3M(A)</v>
      </c>
      <c r="AA133" s="2285" t="e">
        <f ca="1">AS133</f>
        <v>#NAME?</v>
      </c>
      <c r="AB133" s="1416"/>
      <c r="AC133" s="1430"/>
      <c r="AD133" s="1432"/>
      <c r="AE133" s="1433"/>
      <c r="AF133" s="2244"/>
      <c r="AG133" s="3121"/>
      <c r="AH133" s="3121"/>
      <c r="AI133" s="3122"/>
      <c r="AJ133" s="2250"/>
      <c r="AK133" s="1093"/>
      <c r="AM133" s="1439" t="str">
        <f>X133&amp; " - Adjustment (Debt Ratio)"</f>
        <v>Adjusted EBITDA - Adjustment (Debt Ratio)</v>
      </c>
      <c r="AN133" s="703"/>
      <c r="AO133" s="1431" t="str">
        <f>_xlfn.XLOOKUP($AA126, tbl_period_debt[Period_display],tbl_period_debt[CX Period])</f>
        <v>Quarter</v>
      </c>
      <c r="AP133" s="703" t="str">
        <f>_xlfn.XLOOKUP($AA126, tbl_period_debt[Period_display],tbl_period_debt[CX Scenario])</f>
        <v>Actual</v>
      </c>
      <c r="AQ133" s="2194" t="e" cm="1">
        <f t="array" aca="1" ref="AQ133" ca="1">IF(fx_ProtectPush,_xldudf_CX_PUSH(AA133,CX_ENTITY,AM133, val_asOfDate, AO133, AP133))</f>
        <v>#NAME?</v>
      </c>
      <c r="AR133" s="1416"/>
      <c r="AS133" s="2203" t="e" cm="1">
        <f t="array" aca="1" ref="AS133" ca="1">_xldudf_CX_GET(CX_ENTITY,AM133, val_asOfDate, $AO133,, $AP133)</f>
        <v>#NAME?</v>
      </c>
      <c r="AT133" s="709" t="e" cm="1">
        <f t="array" aca="1" ref="AT133" ca="1">_xldudf_CX_GET(CX_ENTITY,$AM133, val_priorQtrEnd, $AO133,, $AP133)</f>
        <v>#NAME?</v>
      </c>
      <c r="AU133" s="1433"/>
      <c r="BB133" s="88"/>
      <c r="BC133" s="2980" t="str">
        <f t="shared" si="23"/>
        <v/>
      </c>
      <c r="BD133" s="2980" t="str">
        <f t="shared" si="24"/>
        <v>Therme Horizon</v>
      </c>
      <c r="BE133" s="2980">
        <v>75</v>
      </c>
      <c r="BF133" s="2980">
        <v>79</v>
      </c>
      <c r="BG133" s="2980" t="s">
        <v>520</v>
      </c>
      <c r="BH133" s="2988" t="str">
        <f>$W$93</f>
        <v>Annualised Recurring Revenue</v>
      </c>
      <c r="BI133" s="2987" t="e">
        <f ca="1">$AD$93</f>
        <v>#VALUE!</v>
      </c>
      <c r="BJ133" s="2980" t="s">
        <v>1967</v>
      </c>
      <c r="BK133" s="3"/>
      <c r="BL133" s="3"/>
      <c r="BM133" s="3"/>
      <c r="BN133" s="3"/>
      <c r="BO133" s="3"/>
    </row>
    <row r="134" spans="1:67" ht="15.75" customHeight="1">
      <c r="A134" s="60"/>
      <c r="B134" s="60"/>
      <c r="C134" s="66"/>
      <c r="D134" s="66"/>
      <c r="E134" s="66"/>
      <c r="G134" s="45"/>
      <c r="I134" s="2043"/>
      <c r="J134" s="16"/>
      <c r="K134" s="52"/>
      <c r="L134" s="101"/>
      <c r="M134" s="101"/>
      <c r="N134" s="101"/>
      <c r="O134" s="101"/>
      <c r="P134" s="39"/>
      <c r="R134" s="265"/>
      <c r="S134" s="319"/>
      <c r="T134" s="319"/>
      <c r="U134" s="320"/>
      <c r="V134" s="2253"/>
      <c r="W134" s="2241" t="str" cm="1">
        <f t="array" ref="W134">IF(X134&lt;&gt;"", IFERROR(IF(_xlfn.XMATCH(X134,tbl_acctDef[Term],0)&gt;0, fx_getIcon("find"), ""),""),"")</f>
        <v/>
      </c>
      <c r="X134" s="399"/>
      <c r="Y134" s="399"/>
      <c r="Z134" s="320"/>
      <c r="AA134" s="320"/>
      <c r="AB134" s="1354"/>
      <c r="AC134" s="320"/>
      <c r="AD134" s="320"/>
      <c r="AE134" s="320"/>
      <c r="AF134" s="2244"/>
      <c r="AG134" s="3121"/>
      <c r="AH134" s="3121"/>
      <c r="AI134" s="3122"/>
      <c r="AJ134" s="2250"/>
      <c r="AK134" s="1093"/>
      <c r="AM134" s="1440"/>
      <c r="AN134" s="399"/>
      <c r="AO134" s="1044"/>
      <c r="AP134" s="320"/>
      <c r="AQ134" s="320"/>
      <c r="AR134" s="1354"/>
      <c r="AS134" s="320"/>
      <c r="AT134" s="320"/>
      <c r="AU134" s="320"/>
      <c r="BB134" s="88"/>
      <c r="BC134" s="2980" t="str">
        <f t="shared" si="23"/>
        <v/>
      </c>
      <c r="BD134" s="2980" t="str">
        <f t="shared" si="24"/>
        <v>Therme Horizon</v>
      </c>
      <c r="BE134" s="2980">
        <v>76</v>
      </c>
      <c r="BF134" s="2980">
        <v>80</v>
      </c>
      <c r="BG134" s="2980" t="s">
        <v>525</v>
      </c>
      <c r="BH134" s="2988" t="str">
        <f>$W$94</f>
        <v>Net debt / (Cash) for leverage</v>
      </c>
      <c r="BI134" s="2987" t="e">
        <f ca="1">$AD$94</f>
        <v>#VALUE!</v>
      </c>
      <c r="BJ134" s="2980" t="s">
        <v>1967</v>
      </c>
      <c r="BK134" s="3"/>
      <c r="BL134" s="3"/>
      <c r="BM134" s="3"/>
      <c r="BN134" s="3"/>
      <c r="BO134" s="3"/>
    </row>
    <row r="135" spans="1:67" ht="15.75" customHeight="1">
      <c r="A135" s="60"/>
      <c r="B135" s="60"/>
      <c r="C135" s="66"/>
      <c r="D135" s="66"/>
      <c r="E135" s="66"/>
      <c r="G135" s="45"/>
      <c r="I135" s="2043"/>
      <c r="J135" s="16"/>
      <c r="K135" s="52"/>
      <c r="L135" s="101"/>
      <c r="M135" s="101"/>
      <c r="N135" s="101"/>
      <c r="O135" s="101"/>
      <c r="P135" s="39"/>
      <c r="R135" s="265"/>
      <c r="S135" s="319"/>
      <c r="T135" s="319"/>
      <c r="U135" s="320"/>
      <c r="V135" s="2253"/>
      <c r="W135" s="2241" t="str" cm="1">
        <f t="array" ref="W135">IF(X135&lt;&gt;"", IFERROR(IF(_xlfn.XMATCH(X135,tbl_acctDef[Term],0)&gt;0, fx_getIcon("find"), ""),""),"")</f>
        <v/>
      </c>
      <c r="X135" s="703" t="s">
        <v>308</v>
      </c>
      <c r="Y135" s="399"/>
      <c r="Z135" s="320"/>
      <c r="AA135" s="1443" t="e" cm="1">
        <f t="array" aca="1" ref="AA135" ca="1">_xlfn.SWITCH(
TRUE,
OR(AA131 = "", AA133= ""), "n/a",
OR(AA131="n/a",AA133="n/a",ISERROR(AA131),ISERROR(AA133), AA131 * AA133 &gt;=0  ),"n/a",ABS(AA131/AA133))</f>
        <v>#NAME?</v>
      </c>
      <c r="AB135" s="1427"/>
      <c r="AC135" s="1443"/>
      <c r="AD135" s="1443"/>
      <c r="AE135" s="1433"/>
      <c r="AF135" s="2244"/>
      <c r="AG135" s="3121"/>
      <c r="AH135" s="3121"/>
      <c r="AI135" s="3122"/>
      <c r="AJ135" s="2250"/>
      <c r="AK135" s="1093"/>
      <c r="AM135" s="1439" t="str">
        <f>X126</f>
        <v>Gross Leverage Ratio</v>
      </c>
      <c r="AN135" s="399"/>
      <c r="AO135" s="1044" t="s">
        <v>225</v>
      </c>
      <c r="AP135" s="703" t="str">
        <f>_xlfn.XLOOKUP($AA126, tbl_period_debt[Period_display],tbl_period_debt[CX Scenario])</f>
        <v>Actual</v>
      </c>
      <c r="AQ135" s="2194" t="str" cm="1">
        <f t="array" aca="1" ref="AQ135" ca="1">IF(fx_ProtectPush, IF(ISNUMBER(AA135),  _xldudf_CX_PUSH(AA135,CX_ENTITY,AM135, val_asOfDate, AO135, AP135), "NaN"))</f>
        <v>NaN</v>
      </c>
      <c r="AR135" s="1427"/>
      <c r="AS135" s="2203" t="e" cm="1">
        <f t="array" aca="1" ref="AS135" ca="1">_xldudf_CX_GET(CX_ENTITY,AM135, val_asOfDate, $AO135,, $AP135)</f>
        <v>#NAME?</v>
      </c>
      <c r="AT135" s="709" t="e" cm="1">
        <f t="array" aca="1" ref="AT135" ca="1">_xldudf_CX_GET(CX_ENTITY,$AM135, val_priorQtrEnd, $AO135,, $AP135)</f>
        <v>#NAME?</v>
      </c>
      <c r="AU135" s="1433"/>
      <c r="BB135" s="88"/>
      <c r="BC135" s="2980" t="str">
        <f t="shared" si="23"/>
        <v/>
      </c>
      <c r="BD135" s="2980" t="str">
        <f t="shared" si="24"/>
        <v>Therme Horizon</v>
      </c>
      <c r="BE135" s="2980">
        <v>77</v>
      </c>
      <c r="BF135" s="2980">
        <v>81</v>
      </c>
      <c r="BG135" s="2980" t="s">
        <v>1926</v>
      </c>
      <c r="BH135" s="2988" t="str">
        <f>$W$95</f>
        <v>ARR / Net Debt Cover Ratio (Current FY Latest Estimate)</v>
      </c>
      <c r="BI135" s="2987">
        <f ca="1">$AD$95</f>
        <v>0</v>
      </c>
      <c r="BJ135" s="2980" t="s">
        <v>1967</v>
      </c>
      <c r="BK135" s="3"/>
      <c r="BL135" s="3"/>
      <c r="BM135" s="3"/>
      <c r="BN135" s="3"/>
      <c r="BO135" s="3"/>
    </row>
    <row r="136" spans="1:67" ht="15.75" customHeight="1">
      <c r="A136" s="60"/>
      <c r="B136" s="60"/>
      <c r="C136" s="66"/>
      <c r="D136" s="66"/>
      <c r="E136" s="66"/>
      <c r="G136" s="45"/>
      <c r="I136" s="2043"/>
      <c r="J136" s="16"/>
      <c r="K136" s="52"/>
      <c r="L136" s="101"/>
      <c r="M136" s="101"/>
      <c r="N136" s="101"/>
      <c r="O136" s="101"/>
      <c r="P136" s="39"/>
      <c r="R136" s="265"/>
      <c r="S136" s="319"/>
      <c r="T136" s="319"/>
      <c r="U136" s="320"/>
      <c r="V136" s="2253"/>
      <c r="W136" s="2255" t="e" cm="1" vm="5">
        <f t="array" ref="W136">IF(X136&lt;&gt;"", IFERROR(IF(_xlfn.XMATCH(X136,tbl_acctDef[Term],0)&gt;0, fx_getIcon("find"), ""),""),"")</f>
        <v>#VALUE!</v>
      </c>
      <c r="X136" s="88" t="s">
        <v>556</v>
      </c>
      <c r="Y136" s="399"/>
      <c r="Z136" s="399"/>
      <c r="AA136" s="1444" t="e">
        <f ca="1">_xlfn.LET(
    _xlpm.Nominator, X131,
    _xlpm.Denominator, X133,
    _xlpm.NominatorVar, AA131,
    _xlpm.DenominatorVar, AA133,
    _xlpm.Direction, _xlfn.XLOOKUP(X126,$AO$229:$AO$233,$AT$229:$AT$233),
    _xlpm.TargetMetric,_xlfn.XLOOKUP(X126,$AO$229:$AO$233,$AS$229:$AS$233),
    _xlpm.CovenantLevel, AC126,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#NAME?</v>
      </c>
      <c r="AB136" s="1428"/>
      <c r="AC136" s="1444"/>
      <c r="AD136" s="1444"/>
      <c r="AE136" s="1433"/>
      <c r="AF136" s="2244"/>
      <c r="AG136" s="3121"/>
      <c r="AH136" s="3121"/>
      <c r="AI136" s="3122"/>
      <c r="AJ136" s="2250"/>
      <c r="AK136" s="1093"/>
      <c r="AM136" s="1439" t="str">
        <f>$X$126&amp; " - Covenant Headroom"</f>
        <v>Gross Leverage Ratio - Covenant Headroom</v>
      </c>
      <c r="AN136" s="399"/>
      <c r="AO136" s="1044" t="s">
        <v>225</v>
      </c>
      <c r="AP136" s="703" t="str">
        <f>_xlfn.XLOOKUP($AA126, tbl_period_debt[Period_display],tbl_period_debt[CX Scenario])</f>
        <v>Actual</v>
      </c>
      <c r="AQ136" s="2194" t="str" cm="1">
        <f t="array" aca="1" ref="AQ136" ca="1">IF(fx_ProtectPush, IF(ISNUMBER(AA136),  _xldudf_CX_PUSH(AA136,CX_ENTITY,AM136, val_asOfDate, AO136, AP136), "NaN"))</f>
        <v>NaN</v>
      </c>
      <c r="AR136" s="1428"/>
      <c r="AS136" s="2203" t="e" cm="1">
        <f t="array" aca="1" ref="AS136" ca="1">_xldudf_CX_GET(CX_ENTITY,AM136, val_asOfDate, $AO136,, $AP136)</f>
        <v>#NAME?</v>
      </c>
      <c r="AT136" s="709" t="e" cm="1">
        <f t="array" aca="1" ref="AT136" ca="1">_xldudf_CX_GET(CX_ENTITY,$AM136, val_priorQtrEnd, $AO136,, $AP136)</f>
        <v>#NAME?</v>
      </c>
      <c r="AU136" s="1433"/>
      <c r="BB136" s="88"/>
      <c r="BC136" s="2980" t="str">
        <f t="shared" si="23"/>
        <v/>
      </c>
      <c r="BD136" s="2980" t="str">
        <f t="shared" si="24"/>
        <v>Therme Horizon</v>
      </c>
      <c r="BE136" s="2980">
        <v>78</v>
      </c>
      <c r="BF136" s="2980">
        <v>82</v>
      </c>
      <c r="BG136" s="2980" t="s">
        <v>1927</v>
      </c>
      <c r="BH136" s="2986" t="str">
        <f>$W$99</f>
        <v>Liquidity Comments</v>
      </c>
      <c r="BI136" s="2987" t="e">
        <f ca="1">IF($W$101="", "n/a", $W$101)</f>
        <v>#NAME?</v>
      </c>
      <c r="BJ136" s="2980" t="s">
        <v>1967</v>
      </c>
      <c r="BK136" s="3"/>
      <c r="BL136" s="3"/>
      <c r="BM136" s="3"/>
      <c r="BN136" s="3"/>
      <c r="BO136" s="3"/>
    </row>
    <row r="137" spans="1:67">
      <c r="A137" s="60"/>
      <c r="B137" s="60"/>
      <c r="C137" s="66"/>
      <c r="D137" s="66"/>
      <c r="E137" s="66"/>
      <c r="G137" s="45"/>
      <c r="I137" s="2043"/>
      <c r="J137" s="16"/>
      <c r="K137" s="52"/>
      <c r="L137" s="101"/>
      <c r="M137" s="101"/>
      <c r="N137" s="101"/>
      <c r="O137" s="101"/>
      <c r="P137" s="39"/>
      <c r="R137" s="265"/>
      <c r="S137" s="319"/>
      <c r="T137" s="319"/>
      <c r="U137" s="320"/>
      <c r="V137" s="2253"/>
      <c r="W137" s="2255" t="e" cm="1" vm="5">
        <f t="array" ref="W137">IF(X137&lt;&gt;"", IFERROR(IF(_xlfn.XMATCH(X137,tbl_acctDef[Term],0)&gt;0, fx_getIcon("find"), ""),""),"")</f>
        <v>#VALUE!</v>
      </c>
      <c r="X137" s="88" t="s">
        <v>557</v>
      </c>
      <c r="Y137" s="399"/>
      <c r="Z137" s="320"/>
      <c r="AA137" s="1445" t="e">
        <f ca="1">_xlfn.LET(
    _xlpm.Nominator, X131,
    _xlpm.Denominator, X133,
    _xlpm.NominatorVar, AA131,
    _xlpm.DenominatorVar, AA133,
    _xlpm.Direction, _xlfn.XLOOKUP(X126,$AO$229:$AO$233,$AT$229:$AT$233),
    _xlpm.TargetMetric,_xlfn.XLOOKUP(X126,$AO$229:$AO$233,$AS$229:$AS$233),
    _xlpm.CovenantLevel, AC126,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#NAME?</v>
      </c>
      <c r="AB137" s="1429"/>
      <c r="AC137" s="1445"/>
      <c r="AD137" s="1445"/>
      <c r="AE137" s="1433"/>
      <c r="AF137" s="2244"/>
      <c r="AG137" s="3121"/>
      <c r="AH137" s="3121"/>
      <c r="AI137" s="3122"/>
      <c r="AJ137" s="2250"/>
      <c r="AK137" s="1093"/>
      <c r="AM137" s="1439" t="str">
        <f>$X$126&amp; " - Covenant Headroom %"</f>
        <v>Gross Leverage Ratio - Covenant Headroom %</v>
      </c>
      <c r="AN137" s="399"/>
      <c r="AO137" s="1044" t="s">
        <v>225</v>
      </c>
      <c r="AP137" s="703" t="str">
        <f>_xlfn.XLOOKUP($AA126, tbl_period_debt[Period_display],tbl_period_debt[CX Scenario])</f>
        <v>Actual</v>
      </c>
      <c r="AQ137" s="2194" t="str" cm="1">
        <f t="array" aca="1" ref="AQ137" ca="1">IF(fx_ProtectPush, IF(ISNUMBER(AA137),  _xldudf_CX_PUSH(AA137,CX_ENTITY,AM137, val_asOfDate, AO137, AP137), "NaN"))</f>
        <v>NaN</v>
      </c>
      <c r="AR137" s="1429"/>
      <c r="AS137" s="2203" t="e" cm="1">
        <f t="array" aca="1" ref="AS137" ca="1">_xldudf_CX_GET(CX_ENTITY,AM137, val_asOfDate, $AO137,, $AP137)</f>
        <v>#NAME?</v>
      </c>
      <c r="AT137" s="709" t="e" cm="1">
        <f t="array" aca="1" ref="AT137" ca="1">_xldudf_CX_GET(CX_ENTITY,$AM137, val_priorQtrEnd, $AO137,, $AP137)</f>
        <v>#NAME?</v>
      </c>
      <c r="AU137" s="1433"/>
      <c r="BB137" s="88"/>
      <c r="BC137" s="2980">
        <f t="shared" si="23"/>
        <v>0</v>
      </c>
      <c r="BD137" s="2980" t="str">
        <f t="shared" si="24"/>
        <v>Therme Horizon</v>
      </c>
      <c r="BE137" s="2980">
        <v>79</v>
      </c>
      <c r="BF137" s="2980">
        <v>83</v>
      </c>
      <c r="BG137" s="2980" t="s">
        <v>1928</v>
      </c>
      <c r="BH137" s="2981" t="str">
        <f>$X$113</f>
        <v>1. Does the loan package contains any Maintenance covenants?</v>
      </c>
      <c r="BI137" s="2987">
        <f>$AD$113</f>
        <v>0</v>
      </c>
      <c r="BJ137" s="2980" t="s">
        <v>1967</v>
      </c>
      <c r="BK137" s="3"/>
      <c r="BL137" s="3"/>
      <c r="BM137" s="3"/>
      <c r="BN137" s="3"/>
      <c r="BO137" s="3"/>
    </row>
    <row r="138" spans="1:67">
      <c r="A138" s="60"/>
      <c r="B138" s="60"/>
      <c r="C138" s="66"/>
      <c r="D138" s="66"/>
      <c r="E138" s="66"/>
      <c r="G138" s="45"/>
      <c r="I138" s="2043"/>
      <c r="J138" s="16"/>
      <c r="K138" s="52"/>
      <c r="L138" s="101"/>
      <c r="M138" s="101"/>
      <c r="N138" s="101"/>
      <c r="O138" s="101"/>
      <c r="P138" s="39"/>
      <c r="R138" s="265"/>
      <c r="S138" s="319"/>
      <c r="T138" s="319"/>
      <c r="U138" s="320"/>
      <c r="V138" s="2253"/>
      <c r="W138" s="2241" t="str" cm="1">
        <f t="array" ref="W138">IF(X138&lt;&gt;"", IFERROR(IF(_xlfn.XMATCH(X138,tbl_acctDef[Term],0)&gt;0, fx_getIcon("find"), ""),""),"")</f>
        <v/>
      </c>
      <c r="X138" s="400"/>
      <c r="Y138" s="400"/>
      <c r="Z138" s="367"/>
      <c r="AA138" s="367"/>
      <c r="AB138" s="367"/>
      <c r="AC138" s="367"/>
      <c r="AD138" s="367"/>
      <c r="AE138" s="367"/>
      <c r="AF138" s="2244"/>
      <c r="AG138" s="3123"/>
      <c r="AH138" s="3123"/>
      <c r="AI138" s="3124"/>
      <c r="AJ138" s="2250"/>
      <c r="AK138" s="1093"/>
      <c r="AM138" s="1441"/>
      <c r="AN138" s="400"/>
      <c r="AO138" s="2185"/>
      <c r="AP138" s="367"/>
      <c r="AQ138" s="367"/>
      <c r="AR138" s="367"/>
      <c r="AS138" s="367"/>
      <c r="AT138" s="367"/>
      <c r="AU138" s="367"/>
      <c r="BB138" s="88"/>
      <c r="BC138" s="2980">
        <f t="shared" si="23"/>
        <v>0</v>
      </c>
      <c r="BD138" s="2980" t="str">
        <f t="shared" si="24"/>
        <v>Therme Horizon</v>
      </c>
      <c r="BE138" s="2980">
        <v>80</v>
      </c>
      <c r="BF138" s="2980">
        <v>84</v>
      </c>
      <c r="BG138" s="2980" t="s">
        <v>1929</v>
      </c>
      <c r="BH138" s="2981" t="str">
        <f>$X$115</f>
        <v>2. Is there a Springing covenant on the RCF?</v>
      </c>
      <c r="BI138" s="2987">
        <f>$AD$115</f>
        <v>0</v>
      </c>
      <c r="BJ138" s="2980" t="s">
        <v>1967</v>
      </c>
      <c r="BK138" s="3"/>
      <c r="BL138" s="3"/>
      <c r="BM138" s="3"/>
      <c r="BN138" s="3"/>
      <c r="BO138" s="3"/>
    </row>
    <row r="139" spans="1:67" ht="17.25" customHeight="1">
      <c r="A139" s="60"/>
      <c r="B139" s="60"/>
      <c r="C139" s="66"/>
      <c r="D139" s="66"/>
      <c r="E139" s="66"/>
      <c r="G139" s="45"/>
      <c r="I139" s="2043"/>
      <c r="J139" s="16"/>
      <c r="K139" s="52"/>
      <c r="L139" s="101"/>
      <c r="M139" s="101"/>
      <c r="N139" s="101"/>
      <c r="O139" s="101"/>
      <c r="P139" s="39"/>
      <c r="R139" s="265"/>
      <c r="S139" s="319"/>
      <c r="T139" s="319"/>
      <c r="U139" s="320"/>
      <c r="V139" s="2254"/>
      <c r="W139" s="2246"/>
      <c r="X139" s="2246"/>
      <c r="Y139" s="2246"/>
      <c r="Z139" s="2246"/>
      <c r="AA139" s="2246"/>
      <c r="AB139" s="2246"/>
      <c r="AC139" s="2246"/>
      <c r="AD139" s="2246"/>
      <c r="AE139" s="2246"/>
      <c r="AF139" s="2246"/>
      <c r="AG139" s="2246"/>
      <c r="AH139" s="2246"/>
      <c r="AI139" s="2246"/>
      <c r="AJ139" s="2251"/>
      <c r="AK139" s="1093"/>
      <c r="AM139" s="2182" t="s">
        <v>558</v>
      </c>
      <c r="AN139" s="1425"/>
      <c r="AO139" s="2186" t="s">
        <v>225</v>
      </c>
      <c r="AP139" s="1425"/>
      <c r="AQ139" s="2188" t="e" cm="1">
        <f t="array" aca="1" ref="AQ139" ca="1">IF(fx_ProtectPush,_xldudf_CX_PUSH(AG128,CX_ENTITY,AM139, val_asOfDate ))</f>
        <v>#NAME?</v>
      </c>
      <c r="AR139" s="1425"/>
      <c r="AS139" s="2202" t="e" cm="1">
        <f t="array" aca="1" ref="AS139" ca="1">_xldudf_CX_GET(CX_ENTITY,$AM139, val_asOfDate,)</f>
        <v>#NAME?</v>
      </c>
      <c r="AT139" s="2202" t="e" cm="1">
        <f t="array" aca="1" ref="AT139" ca="1">_xldudf_CX_GET(CX_ENTITY,$AN139, val_priorQtrEnd,)</f>
        <v>#NAME?</v>
      </c>
      <c r="AU139" s="1425"/>
      <c r="BB139" s="88"/>
      <c r="BC139" s="2980">
        <f t="shared" si="23"/>
        <v>0</v>
      </c>
      <c r="BD139" s="2980" t="str">
        <f t="shared" si="24"/>
        <v>Therme Horizon</v>
      </c>
      <c r="BE139" s="2980">
        <v>81</v>
      </c>
      <c r="BF139" s="2980">
        <v>85</v>
      </c>
      <c r="BG139" s="2980" t="s">
        <v>1930</v>
      </c>
      <c r="BH139" s="2981" t="str">
        <f>$X$116</f>
        <v>3. Springing threshold (% RCF drawn):</v>
      </c>
      <c r="BI139" s="2987">
        <f>$AD$116</f>
        <v>0</v>
      </c>
      <c r="BJ139" s="2980" t="s">
        <v>1967</v>
      </c>
      <c r="BK139" s="3"/>
      <c r="BL139" s="3"/>
      <c r="BM139" s="3"/>
      <c r="BN139" s="3"/>
      <c r="BO139" s="3"/>
    </row>
    <row r="140" spans="1:67">
      <c r="A140" s="60"/>
      <c r="B140" s="60"/>
      <c r="C140" s="66"/>
      <c r="D140" s="66"/>
      <c r="E140" s="66"/>
      <c r="G140" s="45"/>
      <c r="I140" s="2043"/>
      <c r="J140" s="16"/>
      <c r="K140" s="52"/>
      <c r="L140" s="101"/>
      <c r="M140" s="101"/>
      <c r="N140" s="101"/>
      <c r="O140" s="101"/>
      <c r="P140" s="39"/>
      <c r="R140" s="265"/>
      <c r="S140" s="319"/>
      <c r="T140" s="319"/>
      <c r="U140" s="320"/>
      <c r="V140" s="320"/>
      <c r="W140" s="320"/>
      <c r="X140" s="320"/>
      <c r="Y140" s="320"/>
      <c r="Z140" s="320"/>
      <c r="AA140" s="320"/>
      <c r="AB140" s="320"/>
      <c r="AC140" s="320"/>
      <c r="AD140" s="320"/>
      <c r="AE140" s="320"/>
      <c r="AF140" s="320"/>
      <c r="AG140" s="320"/>
      <c r="AH140" s="320"/>
      <c r="AI140" s="320"/>
      <c r="AJ140" s="157"/>
      <c r="AK140" s="1093"/>
      <c r="AM140" s="320"/>
      <c r="AN140" s="320"/>
      <c r="AO140" s="320"/>
      <c r="AP140" s="320"/>
      <c r="AQ140" s="320"/>
      <c r="AR140" s="320"/>
      <c r="AS140" s="320"/>
      <c r="AT140" s="320"/>
      <c r="AU140" s="320"/>
      <c r="BB140" s="88"/>
      <c r="BC140" s="2980">
        <f t="shared" si="23"/>
        <v>0</v>
      </c>
      <c r="BD140" s="2980" t="str">
        <f t="shared" si="24"/>
        <v>Therme Horizon</v>
      </c>
      <c r="BE140" s="2980">
        <v>82</v>
      </c>
      <c r="BF140" s="2980">
        <v>86</v>
      </c>
      <c r="BG140" s="2980" t="s">
        <v>1841</v>
      </c>
      <c r="BH140" s="2981" t="str">
        <f>$X$117</f>
        <v>4. Total RCF Drawn %</v>
      </c>
      <c r="BI140" s="2987" t="str">
        <f ca="1">$AD$117</f>
        <v>0.0%</v>
      </c>
      <c r="BJ140" s="2980" t="s">
        <v>1967</v>
      </c>
      <c r="BK140" s="3"/>
      <c r="BL140" s="3"/>
      <c r="BM140" s="3"/>
      <c r="BN140" s="3"/>
      <c r="BO140" s="3"/>
    </row>
    <row r="141" spans="1:67" ht="11.25" customHeight="1">
      <c r="A141" s="60"/>
      <c r="B141" s="60"/>
      <c r="C141" s="66"/>
      <c r="D141" s="66"/>
      <c r="E141" s="66"/>
      <c r="G141" s="45"/>
      <c r="I141" s="2043"/>
      <c r="J141" s="16"/>
      <c r="K141" s="52"/>
      <c r="L141" s="101"/>
      <c r="M141" s="101"/>
      <c r="N141" s="101"/>
      <c r="O141" s="101"/>
      <c r="P141" s="39"/>
      <c r="R141" s="265"/>
      <c r="S141" s="319"/>
      <c r="T141" s="319"/>
      <c r="U141" s="320"/>
      <c r="V141" s="2252"/>
      <c r="W141" s="2242"/>
      <c r="X141" s="2242"/>
      <c r="Y141" s="2242"/>
      <c r="Z141" s="2242"/>
      <c r="AA141" s="2242"/>
      <c r="AB141" s="2242"/>
      <c r="AC141" s="2242"/>
      <c r="AD141" s="2242"/>
      <c r="AE141" s="2242"/>
      <c r="AF141" s="2242"/>
      <c r="AG141" s="2242"/>
      <c r="AH141" s="2242"/>
      <c r="AI141" s="2242"/>
      <c r="AJ141" s="2249"/>
      <c r="AK141" s="1093"/>
      <c r="AM141" s="1418"/>
      <c r="AN141" s="1418"/>
      <c r="AO141" s="1418"/>
      <c r="AP141" s="1418"/>
      <c r="AQ141" s="1418"/>
      <c r="AR141" s="1418"/>
      <c r="AS141" s="1418"/>
      <c r="AT141" s="1418"/>
      <c r="AU141" s="1418"/>
      <c r="BB141" s="88"/>
      <c r="BC141" s="2980">
        <f t="shared" si="23"/>
        <v>0</v>
      </c>
      <c r="BD141" s="2980" t="str">
        <f t="shared" si="24"/>
        <v>Therme Horizon</v>
      </c>
      <c r="BE141" s="2980">
        <v>83</v>
      </c>
      <c r="BF141" s="2980">
        <v>87</v>
      </c>
      <c r="BG141" s="2980" t="s">
        <v>1931</v>
      </c>
      <c r="BH141" s="2981" t="str">
        <f>$X$118</f>
        <v>5. Is the Springing covenants "Springing into effect"</v>
      </c>
      <c r="BI141" s="2987" t="str">
        <f>IF($AD$118="", "n/a", $AD$118)</f>
        <v>n/a</v>
      </c>
      <c r="BJ141" s="2980" t="s">
        <v>1967</v>
      </c>
      <c r="BK141" s="3"/>
      <c r="BL141" s="3"/>
      <c r="BM141" s="3"/>
      <c r="BN141" s="3"/>
      <c r="BO141" s="3"/>
    </row>
    <row r="142" spans="1:67" ht="25">
      <c r="A142" s="60"/>
      <c r="B142" s="60"/>
      <c r="C142" s="66"/>
      <c r="D142" s="66"/>
      <c r="E142" s="66"/>
      <c r="G142" s="45"/>
      <c r="I142" s="2043"/>
      <c r="J142" s="16"/>
      <c r="K142" s="52"/>
      <c r="L142" s="101"/>
      <c r="M142" s="101"/>
      <c r="N142" s="101"/>
      <c r="O142" s="101"/>
      <c r="P142" s="39"/>
      <c r="R142" s="265"/>
      <c r="S142" s="319"/>
      <c r="T142" s="319"/>
      <c r="U142" s="320"/>
      <c r="V142" s="2253"/>
      <c r="W142" s="2238"/>
      <c r="X142" s="3117" t="s">
        <v>559</v>
      </c>
      <c r="Y142" s="3118"/>
      <c r="Z142" s="2243"/>
      <c r="AA142" s="1600" t="s">
        <v>472</v>
      </c>
      <c r="AB142" s="2238"/>
      <c r="AC142" s="1598">
        <v>0</v>
      </c>
      <c r="AD142" s="1599">
        <v>0</v>
      </c>
      <c r="AE142" s="2238"/>
      <c r="AF142" s="2238"/>
      <c r="AG142" s="2247"/>
      <c r="AH142" s="2247"/>
      <c r="AI142" s="1422">
        <f>val_asOfDate</f>
        <v>46022</v>
      </c>
      <c r="AJ142" s="1423"/>
      <c r="AK142" s="1093"/>
      <c r="AM142" s="2182" t="s">
        <v>548</v>
      </c>
      <c r="AN142" s="2187" t="str">
        <f>_xlfn.TEXTJOIN("|",FALSE,_xlfn.HSTACK(X142,AA142))</f>
        <v>Net Leverage Ratio|Actual LTM</v>
      </c>
      <c r="AO142" s="2183"/>
      <c r="AP142" s="2181"/>
      <c r="AQ142" s="2194" t="e" cm="1">
        <f t="array" aca="1" ref="AQ142" ca="1">IF(fx_ProtectPush,_xldudf_CX_PUSH(AN142,CX_ENTITY,AM142))</f>
        <v>#NAME?</v>
      </c>
      <c r="AR142" s="1420"/>
      <c r="AS142" s="2202" t="e" cm="1">
        <f t="array" aca="1" ref="AS142" ca="1">_xldudf_CX_GET(CX_ENTITY,$AM142, val_asOfDate,)</f>
        <v>#NAME?</v>
      </c>
      <c r="AT142" s="2202" t="e" cm="1">
        <f t="array" aca="1" ref="AT142" ca="1">_xldudf_CX_GET(CX_ENTITY,$AN142, val_priorQtrEnd,)</f>
        <v>#NAME?</v>
      </c>
      <c r="AU142" s="1420"/>
      <c r="BB142" s="88"/>
      <c r="BC142" s="2980">
        <f t="shared" si="23"/>
        <v>0</v>
      </c>
      <c r="BD142" s="2980" t="str">
        <f t="shared" si="24"/>
        <v>Therme Horizon</v>
      </c>
      <c r="BE142" s="2980">
        <v>84</v>
      </c>
      <c r="BF142" s="2980">
        <v>88</v>
      </c>
      <c r="BG142" s="2980" t="s">
        <v>1932</v>
      </c>
      <c r="BH142" s="2981" t="str">
        <f>$X$127</f>
        <v>Covenant Basis</v>
      </c>
      <c r="BI142" s="2987" t="str">
        <f>$X$126</f>
        <v>Gross Leverage Ratio</v>
      </c>
      <c r="BJ142" s="2980" t="s">
        <v>1967</v>
      </c>
      <c r="BK142" s="3"/>
      <c r="BL142" s="3"/>
      <c r="BM142" s="3"/>
      <c r="BN142" s="3"/>
      <c r="BO142" s="3"/>
    </row>
    <row r="143" spans="1:67" ht="15" customHeight="1">
      <c r="A143" s="60"/>
      <c r="B143" s="60"/>
      <c r="C143" s="66"/>
      <c r="D143" s="66"/>
      <c r="E143" s="66"/>
      <c r="G143" s="45"/>
      <c r="I143" s="2043"/>
      <c r="J143" s="16"/>
      <c r="K143" s="52"/>
      <c r="L143" s="101"/>
      <c r="M143" s="101"/>
      <c r="N143" s="101"/>
      <c r="O143" s="101"/>
      <c r="P143" s="39"/>
      <c r="R143" s="265"/>
      <c r="S143" s="319"/>
      <c r="T143" s="319"/>
      <c r="U143" s="320"/>
      <c r="V143" s="2253"/>
      <c r="W143" s="2238"/>
      <c r="X143" s="2245" t="s">
        <v>1953</v>
      </c>
      <c r="Y143" s="2245"/>
      <c r="Z143" s="2244"/>
      <c r="AA143" s="2244" t="s">
        <v>560</v>
      </c>
      <c r="AB143" s="2244"/>
      <c r="AC143" s="2244" t="s">
        <v>549</v>
      </c>
      <c r="AD143" s="2244" t="s">
        <v>550</v>
      </c>
      <c r="AE143" s="2244"/>
      <c r="AF143" s="2244"/>
      <c r="AG143" s="1450" t="s">
        <v>551</v>
      </c>
      <c r="AH143" s="1447"/>
      <c r="AI143" s="1447" t="s">
        <v>225</v>
      </c>
      <c r="AJ143" s="2250"/>
      <c r="AK143" s="1093"/>
      <c r="AM143" s="1449"/>
      <c r="AN143" s="1449"/>
      <c r="AO143" s="2184"/>
      <c r="AP143" s="1447"/>
      <c r="AQ143" s="1447"/>
      <c r="AR143" s="1447"/>
      <c r="AS143" s="1447"/>
      <c r="AT143" s="1447" t="s">
        <v>550</v>
      </c>
      <c r="AU143" s="1447"/>
      <c r="BB143" s="88"/>
      <c r="BC143" s="2980" t="str">
        <f t="shared" si="23"/>
        <v/>
      </c>
      <c r="BD143" s="2980" t="str">
        <f t="shared" si="24"/>
        <v>Therme Horizon</v>
      </c>
      <c r="BE143" s="2980">
        <v>84.5</v>
      </c>
      <c r="BF143" s="2980">
        <v>89</v>
      </c>
      <c r="BG143" s="2980"/>
      <c r="BH143" s="2981" t="str">
        <f>$AA$127</f>
        <v>Period</v>
      </c>
      <c r="BI143" s="2987" t="str">
        <f>$AA$126</f>
        <v>Actual L3M(A)</v>
      </c>
      <c r="BJ143" s="2980" t="s">
        <v>1967</v>
      </c>
      <c r="BK143" s="3"/>
      <c r="BL143" s="3"/>
      <c r="BM143" s="3"/>
      <c r="BN143" s="3"/>
      <c r="BO143" s="3"/>
    </row>
    <row r="144" spans="1:67" ht="15.75" customHeight="1">
      <c r="A144" s="60"/>
      <c r="B144" s="60"/>
      <c r="C144" s="66"/>
      <c r="D144" s="66"/>
      <c r="E144" s="66"/>
      <c r="G144" s="45"/>
      <c r="I144" s="2043"/>
      <c r="J144" s="16"/>
      <c r="K144" s="52"/>
      <c r="L144" s="101"/>
      <c r="M144" s="101"/>
      <c r="N144" s="101"/>
      <c r="O144" s="101"/>
      <c r="P144" s="39"/>
      <c r="R144" s="265"/>
      <c r="S144" s="319"/>
      <c r="T144" s="319"/>
      <c r="U144" s="320"/>
      <c r="V144" s="2253"/>
      <c r="W144" s="2238"/>
      <c r="X144" s="301"/>
      <c r="Y144" s="19"/>
      <c r="Z144" s="19"/>
      <c r="AA144" s="19"/>
      <c r="AB144" s="19"/>
      <c r="AC144" s="19"/>
      <c r="AD144" s="19"/>
      <c r="AE144" s="19"/>
      <c r="AF144" s="1447"/>
      <c r="AG144" s="3119" t="str">
        <f ca="1">_xlfn.LET(
    _xlpm.Nominator, X147,
    _xlpm.Denominator, X149,
    _xlpm.NominatorVar, AA147,
    _xlpm.DenominatorVar, AA149,
    _xlpm.Direction, _xlfn.XLOOKUP(X142,$AO$229:$AO$233,$AT$229:$AT$233),
    _xlpm.TargetMetric, _xlfn.XLOOKUP(X142,$AO$229:$AO$233, $AS$229:$AS$233),
    _xlpm.CovenantLevel, AC142,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44" s="3119"/>
      <c r="AI144" s="3120"/>
      <c r="AJ144" s="1423"/>
      <c r="AK144" s="1093"/>
      <c r="AM144" s="1439" t="str">
        <f>X142 &amp; " - Covenant Level"</f>
        <v>Net Leverage Ratio - Covenant Level</v>
      </c>
      <c r="AN144" s="19"/>
      <c r="AO144" s="553" t="s">
        <v>225</v>
      </c>
      <c r="AP144" s="19" t="str">
        <f>_xlfn.XLOOKUP($AA142, tbl_period_debt[Period_display],tbl_period_debt[CX Scenario])</f>
        <v>Actual</v>
      </c>
      <c r="AQ144" s="2194" t="e" cm="1">
        <f t="array" aca="1" ref="AQ144" ca="1">IF(fx_ProtectPush,_xldudf_CX_PUSH(AC142,CX_ENTITY,AM144, val_asOfDate, AO144, AP144))</f>
        <v>#NAME?</v>
      </c>
      <c r="AR144" s="19"/>
      <c r="AS144" s="2203" t="e" cm="1">
        <f t="array" aca="1" ref="AS144" ca="1">_xldudf_CX_GET(CX_ENTITY,AM144, val_asOfDate, $AO144,, $AP144)</f>
        <v>#NAME?</v>
      </c>
      <c r="AT144" s="709" t="e" cm="1">
        <f t="array" aca="1" ref="AT144" ca="1">_xldudf_CX_GET(CX_ENTITY,$AM144, val_priorQtrEnd, $AO144,, $AP144)</f>
        <v>#NAME?</v>
      </c>
      <c r="AU144" s="19"/>
      <c r="BB144" s="88"/>
      <c r="BC144" s="2980" t="str">
        <f t="shared" si="23"/>
        <v/>
      </c>
      <c r="BD144" s="2980" t="str">
        <f t="shared" si="24"/>
        <v>Therme Horizon</v>
      </c>
      <c r="BE144" s="2980">
        <v>85</v>
      </c>
      <c r="BF144" s="2980">
        <v>90</v>
      </c>
      <c r="BG144" s="2980" t="s">
        <v>1933</v>
      </c>
      <c r="BH144" s="2981" t="str">
        <f>$AC$127</f>
        <v>Covenant level</v>
      </c>
      <c r="BI144" s="2987">
        <f>$AC$126</f>
        <v>0</v>
      </c>
      <c r="BJ144" s="2980" t="s">
        <v>1967</v>
      </c>
      <c r="BK144" s="3"/>
      <c r="BL144" s="3"/>
      <c r="BM144" s="3"/>
      <c r="BN144" s="3"/>
      <c r="BO144" s="3"/>
    </row>
    <row r="145" spans="1:67" ht="15" customHeight="1">
      <c r="A145" s="60"/>
      <c r="B145" s="60"/>
      <c r="C145" s="66"/>
      <c r="D145" s="66"/>
      <c r="E145" s="66"/>
      <c r="G145" s="45"/>
      <c r="I145" s="2043"/>
      <c r="J145" s="16"/>
      <c r="K145" s="52"/>
      <c r="L145" s="101"/>
      <c r="M145" s="101"/>
      <c r="N145" s="101"/>
      <c r="O145" s="101"/>
      <c r="P145" s="39"/>
      <c r="R145" s="265"/>
      <c r="S145" s="319"/>
      <c r="T145" s="319"/>
      <c r="U145" s="320"/>
      <c r="V145" s="2253"/>
      <c r="W145" s="2241"/>
      <c r="X145" s="1437"/>
      <c r="Y145" s="496"/>
      <c r="Z145" s="497"/>
      <c r="AA145" s="497"/>
      <c r="AB145" s="497"/>
      <c r="AC145" s="497"/>
      <c r="AD145" s="497"/>
      <c r="AE145" s="497"/>
      <c r="AF145" s="1447"/>
      <c r="AG145" s="3121"/>
      <c r="AH145" s="3121"/>
      <c r="AI145" s="3122"/>
      <c r="AJ145" s="1423"/>
      <c r="AK145" s="1093"/>
      <c r="AM145" s="1439" t="str">
        <f>X142 &amp; " - Forward Covenant Level"</f>
        <v>Net Leverage Ratio - Forward Covenant Level</v>
      </c>
      <c r="AN145" s="496"/>
      <c r="AO145" s="553" t="s">
        <v>225</v>
      </c>
      <c r="AP145" s="19" t="str">
        <f>_xlfn.XLOOKUP($AA142, tbl_period_debt[Period_display],tbl_period_debt[CX Scenario])</f>
        <v>Actual</v>
      </c>
      <c r="AQ145" s="2196" t="e" cm="1">
        <f t="array" aca="1" ref="AQ145" ca="1">IF(fx_ProtectPush,_xldudf_CX_PUSH(AD142,CX_ENTITY,AM145, val_asOfDate, AO145, AP145))</f>
        <v>#NAME?</v>
      </c>
      <c r="AR145" s="497"/>
      <c r="AS145" s="2203" t="e" cm="1">
        <f t="array" aca="1" ref="AS145" ca="1">_xldudf_CX_GET(CX_ENTITY,AM145, val_asOfDate, $AO145,, $AP145)</f>
        <v>#NAME?</v>
      </c>
      <c r="AT145" s="709" t="e" cm="1">
        <f t="array" aca="1" ref="AT145" ca="1">_xldudf_CX_GET(CX_ENTITY,$AM145, val_priorQtrEnd, $AO145,, $AP145)</f>
        <v>#NAME?</v>
      </c>
      <c r="AU145" s="497"/>
      <c r="BB145" s="88"/>
      <c r="BC145" s="2980" t="str">
        <f t="shared" si="23"/>
        <v/>
      </c>
      <c r="BD145" s="2980" t="str">
        <f t="shared" si="24"/>
        <v>Therme Horizon</v>
      </c>
      <c r="BE145" s="2980">
        <v>86</v>
      </c>
      <c r="BF145" s="2980">
        <v>91</v>
      </c>
      <c r="BG145" s="2980" t="s">
        <v>1934</v>
      </c>
      <c r="BH145" s="2981" t="str">
        <f>$AD$127</f>
        <v>Look Fwd Covenant Level</v>
      </c>
      <c r="BI145" s="2987">
        <f>$AD$126</f>
        <v>0</v>
      </c>
      <c r="BJ145" s="2980" t="s">
        <v>1967</v>
      </c>
      <c r="BK145" s="3"/>
      <c r="BL145" s="3"/>
      <c r="BM145" s="3"/>
      <c r="BN145" s="3"/>
      <c r="BO145" s="3"/>
    </row>
    <row r="146" spans="1:67" ht="15" customHeight="1">
      <c r="A146" s="60"/>
      <c r="B146" s="60"/>
      <c r="C146" s="66"/>
      <c r="D146" s="66"/>
      <c r="E146" s="66"/>
      <c r="G146" s="45"/>
      <c r="I146" s="2043"/>
      <c r="J146" s="16"/>
      <c r="K146" s="52"/>
      <c r="L146" s="101"/>
      <c r="M146" s="101"/>
      <c r="N146" s="101"/>
      <c r="O146" s="101"/>
      <c r="P146" s="39"/>
      <c r="R146" s="265"/>
      <c r="S146" s="319"/>
      <c r="T146" s="319"/>
      <c r="U146" s="320"/>
      <c r="V146" s="2253"/>
      <c r="W146" s="2241"/>
      <c r="X146" s="1438"/>
      <c r="Y146" s="320"/>
      <c r="Z146" s="320"/>
      <c r="AA146" s="1431" t="s">
        <v>552</v>
      </c>
      <c r="AB146" s="1431"/>
      <c r="AC146" s="1431" t="s">
        <v>553</v>
      </c>
      <c r="AD146" s="1431" t="s">
        <v>554</v>
      </c>
      <c r="AE146" s="1044" t="s">
        <v>555</v>
      </c>
      <c r="AF146" s="1447"/>
      <c r="AG146" s="3121"/>
      <c r="AH146" s="3121"/>
      <c r="AI146" s="3122"/>
      <c r="AJ146" s="1423"/>
      <c r="AK146" s="1093"/>
      <c r="AM146" s="1438"/>
      <c r="AN146" s="320"/>
      <c r="AO146" s="987"/>
      <c r="AP146" s="320"/>
      <c r="AQ146" s="1431"/>
      <c r="AR146" s="1431"/>
      <c r="AS146" s="1431"/>
      <c r="AT146" s="1431"/>
      <c r="AU146" s="1044" t="s">
        <v>555</v>
      </c>
      <c r="BB146" s="88"/>
      <c r="BC146" s="2980">
        <f t="shared" si="23"/>
        <v>0</v>
      </c>
      <c r="BD146" s="2980" t="str">
        <f t="shared" si="24"/>
        <v>Therme Horizon</v>
      </c>
      <c r="BE146" s="2980">
        <v>86.5</v>
      </c>
      <c r="BF146" s="2980">
        <v>92</v>
      </c>
      <c r="BG146" s="2980"/>
      <c r="BH146" s="2981" t="str">
        <f>$X$151</f>
        <v>Ratio</v>
      </c>
      <c r="BI146" s="2992" t="e">
        <f ca="1">$AA$135</f>
        <v>#NAME?</v>
      </c>
      <c r="BJ146" s="2980" t="s">
        <v>1967</v>
      </c>
      <c r="BK146" s="3"/>
      <c r="BL146" s="3"/>
      <c r="BM146" s="3"/>
      <c r="BN146" s="3"/>
      <c r="BO146" s="3"/>
    </row>
    <row r="147" spans="1:67" ht="15" customHeight="1">
      <c r="A147" s="60"/>
      <c r="B147" s="60"/>
      <c r="C147" s="66"/>
      <c r="D147" s="66"/>
      <c r="E147" s="66"/>
      <c r="G147" s="45"/>
      <c r="I147" s="2043"/>
      <c r="J147" s="16"/>
      <c r="K147" s="52"/>
      <c r="L147" s="101"/>
      <c r="M147" s="101"/>
      <c r="N147" s="101"/>
      <c r="O147" s="101"/>
      <c r="P147" s="39"/>
      <c r="R147" s="265"/>
      <c r="S147" s="319"/>
      <c r="T147" s="319"/>
      <c r="U147" s="320"/>
      <c r="V147" s="2253"/>
      <c r="W147" s="2255" t="e" cm="1" vm="5">
        <f t="array" ref="W147">IF(X147&lt;&gt;"", IFERROR(IF(_xlfn.XMATCH(X147,tbl_acctDef[Term],0)&gt;0, fx_getIcon("find"), ""),""),"")</f>
        <v>#VALUE!</v>
      </c>
      <c r="X147" s="33" t="str">
        <f>_xlfn.XLOOKUP(X142,$AO$229:$AO$233,$AP$229:$AP$233,"Not found")</f>
        <v>Net (Debt)/Cash</v>
      </c>
      <c r="Y147" s="703"/>
      <c r="Z147" s="1044" t="str">
        <f>IF(_xlfn.XLOOKUP(X147,$AN$205:$AN$224,$AQ$205:$AQ$224,0)="BS","As of "&amp;TEXT(AI142,"MMM-yy"),AA142)</f>
        <v>As of Dec-25</v>
      </c>
      <c r="AA147" s="2285">
        <f ca="1">AG24</f>
        <v>0</v>
      </c>
      <c r="AB147" s="1416"/>
      <c r="AC147" s="1435"/>
      <c r="AD147" s="1432"/>
      <c r="AE147" s="1433"/>
      <c r="AF147" s="1447"/>
      <c r="AG147" s="3121"/>
      <c r="AH147" s="3121"/>
      <c r="AI147" s="3122"/>
      <c r="AJ147" s="1423"/>
      <c r="AK147" s="1093"/>
      <c r="AM147" s="1439" t="str">
        <f>X147&amp; " - Adjustment (Debt Ratio)"</f>
        <v>Net (Debt)/Cash - Adjustment (Debt Ratio)</v>
      </c>
      <c r="AN147" s="703"/>
      <c r="AO147" s="1431" t="str">
        <f>_xlfn.XLOOKUP($Z147, tbl_period_debt[Period_display],tbl_period_debt[CX Period])</f>
        <v>As of</v>
      </c>
      <c r="AP147" s="703" t="str">
        <f>_xlfn.XLOOKUP($AA142, tbl_period_debt[Period_display],tbl_period_debt[CX Scenario])</f>
        <v>Actual</v>
      </c>
      <c r="AQ147" s="2194" t="e" cm="1">
        <f t="array" aca="1" ref="AQ147" ca="1">IF(fx_ProtectPush,_xldudf_CX_PUSH(AA147,CX_ENTITY,AM147, val_asOfDate, AO147, AP147))</f>
        <v>#NAME?</v>
      </c>
      <c r="AR147" s="1416"/>
      <c r="AS147" s="2203" t="e" cm="1">
        <f t="array" aca="1" ref="AS147" ca="1">_xldudf_CX_GET(CX_ENTITY,AM147, val_asOfDate, $AO147,, $AP147)</f>
        <v>#NAME?</v>
      </c>
      <c r="AT147" s="709" t="e" cm="1">
        <f t="array" aca="1" ref="AT147" ca="1">_xldudf_CX_GET(CX_ENTITY,$AM147, val_priorQtrEnd, $AO147,, $AP147)</f>
        <v>#NAME?</v>
      </c>
      <c r="AU147" s="1433"/>
      <c r="BB147" s="88"/>
      <c r="BC147" s="2980">
        <f t="shared" si="23"/>
        <v>0</v>
      </c>
      <c r="BD147" s="2980" t="str">
        <f t="shared" si="24"/>
        <v>Therme Horizon</v>
      </c>
      <c r="BE147" s="2980">
        <v>87</v>
      </c>
      <c r="BF147" s="2980">
        <v>93</v>
      </c>
      <c r="BG147" s="2980" t="s">
        <v>556</v>
      </c>
      <c r="BH147" s="2981" t="str">
        <f>$X$136</f>
        <v>Covenant Headroom</v>
      </c>
      <c r="BI147" s="2987" t="e">
        <f ca="1">$AA$136</f>
        <v>#NAME?</v>
      </c>
      <c r="BJ147" s="2980" t="s">
        <v>1967</v>
      </c>
      <c r="BK147" s="3"/>
      <c r="BL147" s="3"/>
      <c r="BM147" s="3"/>
      <c r="BN147" s="3"/>
      <c r="BO147" s="3"/>
    </row>
    <row r="148" spans="1:67" ht="15" customHeight="1">
      <c r="A148" s="60"/>
      <c r="B148" s="60"/>
      <c r="C148" s="82"/>
      <c r="D148" s="82"/>
      <c r="E148" s="82"/>
      <c r="G148" s="45"/>
      <c r="I148" s="2043"/>
      <c r="J148" s="16"/>
      <c r="K148" s="52"/>
      <c r="L148" s="101"/>
      <c r="M148" s="101"/>
      <c r="N148" s="101"/>
      <c r="O148" s="101"/>
      <c r="P148" s="39"/>
      <c r="R148" s="265"/>
      <c r="S148" s="319"/>
      <c r="T148" s="319"/>
      <c r="U148" s="320"/>
      <c r="V148" s="2253"/>
      <c r="W148" s="2241" t="str" cm="1">
        <f t="array" ref="W148">IF(X148&lt;&gt;"", IFERROR(IF(_xlfn.XMATCH(X148,tbl_acctDef[Term],0)&gt;0, fx_getIcon("find"), ""),""),"")</f>
        <v/>
      </c>
      <c r="X148" s="1439"/>
      <c r="Y148" s="703"/>
      <c r="Z148" s="987"/>
      <c r="AA148" s="2286"/>
      <c r="AB148" s="1354"/>
      <c r="AC148" s="320"/>
      <c r="AD148" s="320"/>
      <c r="AE148" s="320"/>
      <c r="AF148" s="1447"/>
      <c r="AG148" s="3121"/>
      <c r="AH148" s="3121"/>
      <c r="AI148" s="3122"/>
      <c r="AJ148" s="1423"/>
      <c r="AK148" s="1093"/>
      <c r="AM148" s="1440"/>
      <c r="AN148" s="399"/>
      <c r="AO148" s="1044"/>
      <c r="AP148" s="987"/>
      <c r="AQ148" s="1354"/>
      <c r="AR148" s="1354"/>
      <c r="AS148" s="1354"/>
      <c r="AT148" s="320"/>
      <c r="AU148" s="320"/>
      <c r="BB148" s="88"/>
      <c r="BC148" s="2980">
        <f t="shared" si="23"/>
        <v>0</v>
      </c>
      <c r="BD148" s="2980" t="str">
        <f t="shared" si="24"/>
        <v>Therme Horizon</v>
      </c>
      <c r="BE148" s="2980">
        <v>88</v>
      </c>
      <c r="BF148" s="2980">
        <v>94</v>
      </c>
      <c r="BG148" s="2980" t="s">
        <v>557</v>
      </c>
      <c r="BH148" s="2981" t="str">
        <f>$X$137</f>
        <v>Covenant Headroom %</v>
      </c>
      <c r="BI148" s="2987" t="e">
        <f ca="1">$AA$137</f>
        <v>#NAME?</v>
      </c>
      <c r="BJ148" s="2980" t="s">
        <v>1967</v>
      </c>
      <c r="BK148" s="3"/>
      <c r="BL148" s="3"/>
      <c r="BM148" s="3"/>
      <c r="BN148" s="3"/>
      <c r="BO148" s="3"/>
    </row>
    <row r="149" spans="1:67" ht="15" customHeight="1">
      <c r="A149" s="60"/>
      <c r="B149" s="60"/>
      <c r="C149" s="82"/>
      <c r="D149" s="82"/>
      <c r="E149" s="82"/>
      <c r="G149" s="45"/>
      <c r="I149" s="2043"/>
      <c r="J149" s="16"/>
      <c r="K149" s="52"/>
      <c r="L149" s="101"/>
      <c r="M149" s="101"/>
      <c r="N149" s="101"/>
      <c r="O149" s="101"/>
      <c r="P149" s="39"/>
      <c r="R149" s="265"/>
      <c r="S149" s="319"/>
      <c r="T149" s="319"/>
      <c r="U149" s="320"/>
      <c r="V149" s="2253"/>
      <c r="W149" s="2255" t="e" cm="1" vm="5">
        <f t="array" ref="W149">IF(X149&lt;&gt;"", IFERROR(IF(_xlfn.XMATCH(X149,tbl_acctDef[Term],0)&gt;0, fx_getIcon("find"), ""),""),"")</f>
        <v>#VALUE!</v>
      </c>
      <c r="X149" s="33" t="str">
        <f>_xlfn.XLOOKUP(X142,$AO$229:$AO$233,$AQ$229:$AQ$233,"Not found")</f>
        <v>Adjusted EBITDA</v>
      </c>
      <c r="Y149" s="703"/>
      <c r="Z149" s="1044" t="str">
        <f>IF(_xlfn.XLOOKUP(X149,$AN$205:$AN$224,$AQ$205:$AQ$224,0)="BS",""&amp;TEXT(AI142,"MMM-yy"),AA142)</f>
        <v>Actual LTM</v>
      </c>
      <c r="AA149" s="2285" t="str">
        <f ca="1">AG34</f>
        <v/>
      </c>
      <c r="AB149" s="1416"/>
      <c r="AC149" s="1430"/>
      <c r="AD149" s="1432"/>
      <c r="AE149" s="1433"/>
      <c r="AF149" s="1447"/>
      <c r="AG149" s="3121"/>
      <c r="AH149" s="3121"/>
      <c r="AI149" s="3122"/>
      <c r="AJ149" s="1423"/>
      <c r="AK149" s="1093"/>
      <c r="AM149" s="1439" t="str">
        <f>X149&amp; " - Adjustment (Debt Ratio)"</f>
        <v>Adjusted EBITDA - Adjustment (Debt Ratio)</v>
      </c>
      <c r="AN149" s="703"/>
      <c r="AO149" s="1431" t="str">
        <f>_xlfn.XLOOKUP($Z149, tbl_period_debt[Period_display],tbl_period_debt[CX Period])</f>
        <v>LTM</v>
      </c>
      <c r="AP149" s="703" t="str">
        <f>_xlfn.XLOOKUP($AA142, tbl_period_debt[Period_display],tbl_period_debt[CX Scenario])</f>
        <v>Actual</v>
      </c>
      <c r="AQ149" s="2194" t="e" cm="1">
        <f t="array" aca="1" ref="AQ149" ca="1">IF(fx_ProtectPush,_xldudf_CX_PUSH(AA149,CX_ENTITY,AM149, val_asOfDate, AO149, AP149))</f>
        <v>#NAME?</v>
      </c>
      <c r="AR149" s="1416"/>
      <c r="AS149" s="2203" t="e" cm="1">
        <f t="array" aca="1" ref="AS149" ca="1">_xldudf_CX_GET(CX_ENTITY,AM149, val_asOfDate, $AO149,, $AP149)</f>
        <v>#NAME?</v>
      </c>
      <c r="AT149" s="709" t="e" cm="1">
        <f t="array" aca="1" ref="AT149" ca="1">_xldudf_CX_GET(CX_ENTITY,$AM149, val_priorQtrEnd, $AO149,, $AP149)</f>
        <v>#NAME?</v>
      </c>
      <c r="AU149" s="1433"/>
      <c r="BB149" s="88"/>
      <c r="BC149" s="2980" t="str">
        <f t="shared" si="23"/>
        <v/>
      </c>
      <c r="BD149" s="2980" t="str">
        <f t="shared" si="24"/>
        <v>Therme Horizon</v>
      </c>
      <c r="BE149" s="2980">
        <v>89</v>
      </c>
      <c r="BF149" s="2980">
        <v>95</v>
      </c>
      <c r="BG149" s="2980" t="s">
        <v>556</v>
      </c>
      <c r="BH149" s="2981"/>
      <c r="BI149" s="2987"/>
      <c r="BJ149" s="2980" t="s">
        <v>1967</v>
      </c>
      <c r="BK149" s="3"/>
      <c r="BL149" s="3"/>
      <c r="BM149" s="3"/>
      <c r="BN149" s="3"/>
      <c r="BO149" s="3"/>
    </row>
    <row r="150" spans="1:67" ht="15" customHeight="1">
      <c r="A150" s="60"/>
      <c r="B150" s="60"/>
      <c r="C150" s="82"/>
      <c r="D150" s="82"/>
      <c r="E150" s="82"/>
      <c r="G150" s="45"/>
      <c r="I150" s="2043"/>
      <c r="J150" s="16"/>
      <c r="K150" s="52"/>
      <c r="L150" s="101"/>
      <c r="M150" s="101"/>
      <c r="N150" s="101"/>
      <c r="O150" s="101"/>
      <c r="P150" s="39"/>
      <c r="R150" s="265"/>
      <c r="S150" s="319"/>
      <c r="T150" s="319"/>
      <c r="U150" s="320"/>
      <c r="V150" s="2253"/>
      <c r="W150" s="2241" t="str" cm="1">
        <f t="array" ref="W150">IF(X150&lt;&gt;"", IFERROR(IF(_xlfn.XMATCH(X150,tbl_acctDef[Term],0)&gt;0, fx_getIcon("find"), ""),""),"")</f>
        <v/>
      </c>
      <c r="X150" s="1440"/>
      <c r="Y150" s="399"/>
      <c r="Z150" s="320"/>
      <c r="AA150" s="2287"/>
      <c r="AB150" s="1354"/>
      <c r="AC150" s="498"/>
      <c r="AD150" s="498"/>
      <c r="AE150" s="367"/>
      <c r="AF150" s="1447"/>
      <c r="AG150" s="3121"/>
      <c r="AH150" s="3121"/>
      <c r="AI150" s="3122"/>
      <c r="AJ150" s="1423"/>
      <c r="AK150" s="1093"/>
      <c r="AM150" s="1440"/>
      <c r="AN150" s="399"/>
      <c r="AO150" s="1044"/>
      <c r="AP150" s="320"/>
      <c r="AQ150" s="320"/>
      <c r="AR150" s="1354"/>
      <c r="AS150" s="320"/>
      <c r="AT150" s="498"/>
      <c r="AU150" s="367"/>
      <c r="BB150" s="88"/>
      <c r="BC150" s="2980" t="str">
        <f t="shared" si="23"/>
        <v/>
      </c>
      <c r="BD150" s="2980" t="str">
        <f t="shared" si="24"/>
        <v>Therme Horizon</v>
      </c>
      <c r="BE150" s="2980">
        <v>90</v>
      </c>
      <c r="BF150" s="2980">
        <v>96</v>
      </c>
      <c r="BG150" s="2980" t="s">
        <v>557</v>
      </c>
      <c r="BH150" s="2981"/>
      <c r="BI150" s="2987"/>
      <c r="BJ150" s="2980" t="s">
        <v>1967</v>
      </c>
      <c r="BK150" s="3"/>
      <c r="BL150" s="3"/>
      <c r="BM150" s="3"/>
      <c r="BN150" s="3"/>
      <c r="BO150" s="3"/>
    </row>
    <row r="151" spans="1:67" ht="15" customHeight="1">
      <c r="A151" s="60"/>
      <c r="B151" s="60"/>
      <c r="C151" s="82"/>
      <c r="D151" s="82"/>
      <c r="E151" s="82"/>
      <c r="G151" s="45"/>
      <c r="I151" s="2043"/>
      <c r="J151" s="16"/>
      <c r="K151" s="52"/>
      <c r="L151" s="101"/>
      <c r="M151" s="101"/>
      <c r="N151" s="101"/>
      <c r="O151" s="101"/>
      <c r="P151" s="39"/>
      <c r="R151" s="265"/>
      <c r="S151" s="319"/>
      <c r="T151" s="319"/>
      <c r="U151" s="320"/>
      <c r="V151" s="2253"/>
      <c r="W151" s="2241" t="str" cm="1">
        <f t="array" ref="W151">IF(X151&lt;&gt;"", IFERROR(IF(_xlfn.XMATCH(X151,tbl_acctDef[Term],0)&gt;0, fx_getIcon("find"), ""),""),"")</f>
        <v/>
      </c>
      <c r="X151" s="1442" t="s">
        <v>308</v>
      </c>
      <c r="Y151" s="399"/>
      <c r="Z151" s="320"/>
      <c r="AA151" s="1443" t="str" cm="1">
        <f t="array" aca="1" ref="AA151" ca="1">_xlfn.SWITCH(
TRUE,
OR(AA147 = "", AA149= ""), "n/a",
OR(AA147="n/a",AA149="n/a",ISERROR(AA147),ISERROR(AA149), AA147 * AA149 &gt;=0  ),"n/a",ABS(AA147/AA149))</f>
        <v>n/a</v>
      </c>
      <c r="AB151" s="1426"/>
      <c r="AC151" s="1443"/>
      <c r="AD151" s="1443"/>
      <c r="AE151" s="1433"/>
      <c r="AF151" s="1447"/>
      <c r="AG151" s="3121"/>
      <c r="AH151" s="3121"/>
      <c r="AI151" s="3122"/>
      <c r="AJ151" s="1423"/>
      <c r="AK151" s="1093"/>
      <c r="AM151" s="1439" t="str">
        <f>X142</f>
        <v>Net Leverage Ratio</v>
      </c>
      <c r="AN151" s="399"/>
      <c r="AO151" s="1044" t="s">
        <v>225</v>
      </c>
      <c r="AP151" s="703" t="str">
        <f>_xlfn.XLOOKUP($AA142, tbl_period_debt[Period_display],tbl_period_debt[CX Scenario])</f>
        <v>Actual</v>
      </c>
      <c r="AQ151" s="2194" t="str" cm="1">
        <f t="array" aca="1" ref="AQ151" ca="1">IF(fx_ProtectPush, IF(ISNUMBER(AA151),  _xldudf_CX_PUSH(AA151,CX_ENTITY,AM151, val_asOfDate, AO151, AP151), "NaN"))</f>
        <v>NaN</v>
      </c>
      <c r="AR151" s="1426"/>
      <c r="AS151" s="2203" t="e" cm="1">
        <f t="array" aca="1" ref="AS151" ca="1">_xldudf_CX_GET(CX_ENTITY,AM151, val_asOfDate, $AO151,, $AP151)</f>
        <v>#NAME?</v>
      </c>
      <c r="AT151" s="709" t="e" cm="1">
        <f t="array" aca="1" ref="AT151" ca="1">_xldudf_CX_GET(CX_ENTITY,$AM151, val_priorQtrEnd, $AO151,, $AP151)</f>
        <v>#NAME?</v>
      </c>
      <c r="AU151" s="1433"/>
      <c r="BB151" s="88"/>
      <c r="BC151" s="2980" t="str">
        <f t="shared" si="23"/>
        <v/>
      </c>
      <c r="BD151" s="2980" t="str">
        <f t="shared" ref="BD151:BD182" si="25">val_company</f>
        <v>Therme Horizon</v>
      </c>
      <c r="BE151" s="2980">
        <v>90.5</v>
      </c>
      <c r="BF151" s="2980">
        <v>97</v>
      </c>
      <c r="BG151" s="2980"/>
      <c r="BH151" s="2981" t="str">
        <f>$AG$127</f>
        <v>Summary</v>
      </c>
      <c r="BI151" s="2987" t="str">
        <f ca="1">$AG$128</f>
        <v>n/a</v>
      </c>
      <c r="BJ151" s="2980" t="s">
        <v>1967</v>
      </c>
      <c r="BK151" s="3"/>
      <c r="BL151" s="3"/>
      <c r="BM151" s="3"/>
      <c r="BN151" s="3"/>
      <c r="BO151" s="3"/>
    </row>
    <row r="152" spans="1:67" ht="15" customHeight="1">
      <c r="A152" s="60"/>
      <c r="B152" s="60"/>
      <c r="C152" s="82"/>
      <c r="D152" s="82"/>
      <c r="E152" s="82"/>
      <c r="G152" s="45"/>
      <c r="I152" s="2043"/>
      <c r="J152" s="16"/>
      <c r="K152" s="52"/>
      <c r="L152" s="101"/>
      <c r="M152" s="101"/>
      <c r="N152" s="101"/>
      <c r="O152" s="101"/>
      <c r="P152" s="39"/>
      <c r="R152" s="265"/>
      <c r="S152" s="319"/>
      <c r="T152" s="319"/>
      <c r="U152" s="320"/>
      <c r="V152" s="2253"/>
      <c r="W152" s="2255" t="e" cm="1" vm="5">
        <f t="array" ref="W152">IF(X152&lt;&gt;"", IFERROR(IF(_xlfn.XMATCH(X152,tbl_acctDef[Term],0)&gt;0, fx_getIcon("find"), ""),""),"")</f>
        <v>#VALUE!</v>
      </c>
      <c r="X152" s="33" t="s">
        <v>556</v>
      </c>
      <c r="Y152" s="399"/>
      <c r="Z152" s="399"/>
      <c r="AA152" s="1444" t="str">
        <f ca="1">_xlfn.LET(
    _xlpm.Nominator, X147,
    _xlpm.Denominator, X149,
    _xlpm.NominatorVar, AA147,
    _xlpm.DenominatorVar, AA149,
    _xlpm.Direction, _xlfn.XLOOKUP(X142,$AO$229:$AO$233,$AT$229:$AT$233),
    _xlpm.TargetMetric,_xlfn.XLOOKUP(X142,$AO$229:$AO$233,$AS$229:$AS$233),
    _xlpm.CovenantLevel, AC142,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v>
      </c>
      <c r="AB152" s="1416"/>
      <c r="AC152" s="1444"/>
      <c r="AD152" s="1444"/>
      <c r="AE152" s="1433"/>
      <c r="AF152" s="1447"/>
      <c r="AG152" s="3121"/>
      <c r="AH152" s="3121"/>
      <c r="AI152" s="3122"/>
      <c r="AJ152" s="1423"/>
      <c r="AK152" s="1093"/>
      <c r="AM152" s="1439" t="str">
        <f>$X$126&amp; " - Covenant Headroom"</f>
        <v>Gross Leverage Ratio - Covenant Headroom</v>
      </c>
      <c r="AN152" s="399"/>
      <c r="AO152" s="1044" t="s">
        <v>225</v>
      </c>
      <c r="AP152" s="703" t="str">
        <f>_xlfn.XLOOKUP($AA142, tbl_period_debt[Period_display],tbl_period_debt[CX Scenario])</f>
        <v>Actual</v>
      </c>
      <c r="AQ152" s="2194" t="str" cm="1">
        <f t="array" aca="1" ref="AQ152" ca="1">IF(fx_ProtectPush, IF(ISNUMBER(AA152),  _xldudf_CX_PUSH(AA152,CX_ENTITY,AM152, val_asOfDate, AO152, AP152), "NaN"))</f>
        <v>NaN</v>
      </c>
      <c r="AR152" s="1416"/>
      <c r="AS152" s="2203" t="e" cm="1">
        <f t="array" aca="1" ref="AS152" ca="1">_xldudf_CX_GET(CX_ENTITY,AM152, val_asOfDate, $AO152,, $AP152)</f>
        <v>#NAME?</v>
      </c>
      <c r="AT152" s="709" t="e" cm="1">
        <f t="array" aca="1" ref="AT152" ca="1">_xldudf_CX_GET(CX_ENTITY,$AM152, val_priorQtrEnd, $AO152,, $AP152)</f>
        <v>#NAME?</v>
      </c>
      <c r="AU152" s="1433"/>
      <c r="BB152" s="88"/>
      <c r="BC152" s="2980">
        <f t="shared" si="23"/>
        <v>0</v>
      </c>
      <c r="BD152" s="2980" t="str">
        <f t="shared" si="25"/>
        <v>Therme Horizon</v>
      </c>
      <c r="BE152" s="2980">
        <v>91</v>
      </c>
      <c r="BF152" s="2980">
        <v>98</v>
      </c>
      <c r="BG152" s="2980" t="s">
        <v>1932</v>
      </c>
      <c r="BH152" s="2981" t="str">
        <f>$X$143</f>
        <v>Covenant Basis</v>
      </c>
      <c r="BI152" s="2987" t="str">
        <f>$X$142</f>
        <v>Net Leverage Ratio</v>
      </c>
      <c r="BJ152" s="2980" t="s">
        <v>1967</v>
      </c>
      <c r="BK152" s="3"/>
      <c r="BL152" s="3"/>
      <c r="BM152" s="3"/>
      <c r="BN152" s="3"/>
      <c r="BO152" s="3"/>
    </row>
    <row r="153" spans="1:67" ht="15.75" customHeight="1">
      <c r="A153" s="60"/>
      <c r="B153" s="60"/>
      <c r="C153" s="82"/>
      <c r="D153" s="82"/>
      <c r="E153" s="82"/>
      <c r="G153" s="45"/>
      <c r="I153" s="2043"/>
      <c r="J153" s="16"/>
      <c r="K153" s="52"/>
      <c r="L153" s="101"/>
      <c r="M153" s="101"/>
      <c r="N153" s="101"/>
      <c r="O153" s="101"/>
      <c r="P153" s="39"/>
      <c r="R153" s="265"/>
      <c r="S153" s="319"/>
      <c r="T153" s="319"/>
      <c r="U153" s="320"/>
      <c r="V153" s="2253"/>
      <c r="W153" s="2255" t="e" cm="1" vm="5">
        <f t="array" ref="W153">IF(X153&lt;&gt;"", IFERROR(IF(_xlfn.XMATCH(X153,tbl_acctDef[Term],0)&gt;0, fx_getIcon("find"), ""),""),"")</f>
        <v>#VALUE!</v>
      </c>
      <c r="X153" s="33" t="s">
        <v>557</v>
      </c>
      <c r="Y153" s="399"/>
      <c r="Z153" s="320"/>
      <c r="AA153" s="1445" t="str">
        <f ca="1">_xlfn.LET(
    _xlpm.Nominator, X147,
    _xlpm.Denominator, X149,
    _xlpm.NominatorVar, AA147,
    _xlpm.DenominatorVar, AA149,
    _xlpm.Direction, _xlfn.XLOOKUP(X142,$AO$229:$AO$233,$AT$229:$AT$233),
    _xlpm.TargetMetric,_xlfn.XLOOKUP(X142,$AO$229:$AO$233,$AS$229:$AS$233),
    _xlpm.CovenantLevel, AC142,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v>
      </c>
      <c r="AB153" s="1429"/>
      <c r="AC153" s="1445"/>
      <c r="AD153" s="1445"/>
      <c r="AE153" s="1433"/>
      <c r="AF153" s="1447"/>
      <c r="AG153" s="3121"/>
      <c r="AH153" s="3121"/>
      <c r="AI153" s="3122"/>
      <c r="AJ153" s="1423"/>
      <c r="AK153" s="1093"/>
      <c r="AM153" s="1439" t="str">
        <f>$X$126&amp; " - Covenant Headroom %"</f>
        <v>Gross Leverage Ratio - Covenant Headroom %</v>
      </c>
      <c r="AN153" s="399"/>
      <c r="AO153" s="1044" t="s">
        <v>225</v>
      </c>
      <c r="AP153" s="703" t="str">
        <f>_xlfn.XLOOKUP($AA142, tbl_period_debt[Period_display],tbl_period_debt[CX Scenario])</f>
        <v>Actual</v>
      </c>
      <c r="AQ153" s="2194" t="str" cm="1">
        <f t="array" aca="1" ref="AQ153" ca="1">IF(fx_ProtectPush, IF(ISNUMBER(AA153),  _xldudf_CX_PUSH(AA153,CX_ENTITY,AM153, val_asOfDate, AO153, AP153), "NaN"))</f>
        <v>NaN</v>
      </c>
      <c r="AR153" s="1429"/>
      <c r="AS153" s="2203" t="e" cm="1">
        <f t="array" aca="1" ref="AS153" ca="1">_xldudf_CX_GET(CX_ENTITY,AM153, val_asOfDate, $AO153,, $AP153)</f>
        <v>#NAME?</v>
      </c>
      <c r="AT153" s="709" t="e" cm="1">
        <f t="array" aca="1" ref="AT153" ca="1">_xldudf_CX_GET(CX_ENTITY,$AM153, val_priorQtrEnd, $AO153,, $AP153)</f>
        <v>#NAME?</v>
      </c>
      <c r="AU153" s="1433"/>
      <c r="BB153" s="88"/>
      <c r="BC153" s="2980" t="str">
        <f t="shared" si="23"/>
        <v/>
      </c>
      <c r="BD153" s="2980" t="str">
        <f t="shared" si="25"/>
        <v>Therme Horizon</v>
      </c>
      <c r="BE153" s="2980">
        <v>91.5</v>
      </c>
      <c r="BF153" s="2980">
        <v>99</v>
      </c>
      <c r="BG153" s="2980"/>
      <c r="BH153" s="2981" t="str">
        <f>$AA$143</f>
        <v>Period</v>
      </c>
      <c r="BI153" s="2987" t="str">
        <f>$AA$142</f>
        <v>Actual LTM</v>
      </c>
      <c r="BJ153" s="2980" t="s">
        <v>1967</v>
      </c>
      <c r="BK153" s="3"/>
      <c r="BL153" s="3"/>
      <c r="BM153" s="3"/>
      <c r="BN153" s="3"/>
      <c r="BO153" s="3"/>
    </row>
    <row r="154" spans="1:67" ht="15.75" customHeight="1">
      <c r="A154" s="60"/>
      <c r="B154" s="60"/>
      <c r="C154" s="82"/>
      <c r="D154" s="82"/>
      <c r="E154" s="82"/>
      <c r="G154" s="45"/>
      <c r="I154" s="2043"/>
      <c r="J154" s="16"/>
      <c r="K154" s="52"/>
      <c r="L154" s="101"/>
      <c r="M154" s="101"/>
      <c r="N154" s="101"/>
      <c r="O154" s="101"/>
      <c r="P154" s="39"/>
      <c r="R154" s="265"/>
      <c r="S154" s="319"/>
      <c r="T154" s="319"/>
      <c r="U154" s="320"/>
      <c r="V154" s="2253"/>
      <c r="W154" s="2241"/>
      <c r="X154" s="1441"/>
      <c r="Y154" s="400"/>
      <c r="Z154" s="367"/>
      <c r="AA154" s="367"/>
      <c r="AB154" s="367"/>
      <c r="AC154" s="367"/>
      <c r="AD154" s="367"/>
      <c r="AE154" s="367"/>
      <c r="AF154" s="1447"/>
      <c r="AG154" s="3123"/>
      <c r="AH154" s="3123"/>
      <c r="AI154" s="3124"/>
      <c r="AJ154" s="1423"/>
      <c r="AK154" s="1093"/>
      <c r="AM154" s="1441"/>
      <c r="AN154" s="400"/>
      <c r="AO154" s="2185"/>
      <c r="AP154" s="367"/>
      <c r="AQ154" s="367"/>
      <c r="AR154" s="367"/>
      <c r="AS154" s="367"/>
      <c r="AT154" s="367"/>
      <c r="AU154" s="367"/>
      <c r="BB154" s="88"/>
      <c r="BC154" s="2980" t="str">
        <f t="shared" si="23"/>
        <v/>
      </c>
      <c r="BD154" s="2980" t="str">
        <f t="shared" si="25"/>
        <v>Therme Horizon</v>
      </c>
      <c r="BE154" s="2980">
        <v>92</v>
      </c>
      <c r="BF154" s="2980">
        <v>100</v>
      </c>
      <c r="BG154" s="2980" t="s">
        <v>1933</v>
      </c>
      <c r="BH154" s="2988" t="str">
        <f>$AC$143</f>
        <v>Covenant level</v>
      </c>
      <c r="BI154" s="2987">
        <f>$AC$142</f>
        <v>0</v>
      </c>
      <c r="BJ154" s="2980" t="s">
        <v>1967</v>
      </c>
      <c r="BK154" s="3"/>
      <c r="BL154" s="3"/>
      <c r="BM154" s="3"/>
      <c r="BN154" s="3"/>
      <c r="BO154" s="3"/>
    </row>
    <row r="155" spans="1:67" ht="16.5" customHeight="1">
      <c r="A155" s="60"/>
      <c r="B155" s="60"/>
      <c r="C155" s="82"/>
      <c r="D155" s="82"/>
      <c r="E155" s="82"/>
      <c r="G155" s="45"/>
      <c r="I155" s="2043"/>
      <c r="J155" s="16"/>
      <c r="K155" s="52"/>
      <c r="L155" s="101"/>
      <c r="M155" s="101"/>
      <c r="N155" s="101"/>
      <c r="O155" s="101"/>
      <c r="P155" s="39"/>
      <c r="R155" s="265"/>
      <c r="S155" s="319"/>
      <c r="T155" s="319"/>
      <c r="U155" s="320"/>
      <c r="V155" s="2254"/>
      <c r="W155" s="2246"/>
      <c r="X155" s="2246"/>
      <c r="Y155" s="2246"/>
      <c r="Z155" s="2246"/>
      <c r="AA155" s="2246"/>
      <c r="AB155" s="2246"/>
      <c r="AC155" s="2246"/>
      <c r="AD155" s="2246"/>
      <c r="AE155" s="2246"/>
      <c r="AF155" s="1425"/>
      <c r="AG155" s="1448"/>
      <c r="AH155" s="1448"/>
      <c r="AI155" s="1448"/>
      <c r="AJ155" s="1424"/>
      <c r="AK155" s="1093"/>
      <c r="AM155" s="2182" t="s">
        <v>558</v>
      </c>
      <c r="AN155" s="1425"/>
      <c r="AO155" s="2186" t="s">
        <v>225</v>
      </c>
      <c r="AP155" s="1425"/>
      <c r="AQ155" s="2194" t="e" cm="1">
        <f t="array" aca="1" ref="AQ155" ca="1">IF(fx_ProtectPush,_xldudf_CX_PUSH(AG144,CX_ENTITY,AM155, val_asOfDate ))</f>
        <v>#NAME?</v>
      </c>
      <c r="AR155" s="1448"/>
      <c r="AS155" s="2202" t="e" cm="1">
        <f t="array" aca="1" ref="AS155" ca="1">_xldudf_CX_GET(CX_ENTITY,$AM155, val_asOfDate,)</f>
        <v>#NAME?</v>
      </c>
      <c r="AT155" s="2202" t="e" cm="1">
        <f t="array" aca="1" ref="AT155" ca="1">_xldudf_CX_GET(CX_ENTITY,$AN155, val_priorQtrEnd,)</f>
        <v>#NAME?</v>
      </c>
      <c r="AU155" s="1448"/>
      <c r="BB155" s="88"/>
      <c r="BC155" s="2980" t="str">
        <f t="shared" si="23"/>
        <v/>
      </c>
      <c r="BD155" s="2980" t="str">
        <f t="shared" si="25"/>
        <v>Therme Horizon</v>
      </c>
      <c r="BE155" s="2980">
        <v>93</v>
      </c>
      <c r="BF155" s="2980">
        <v>101</v>
      </c>
      <c r="BG155" s="2980" t="s">
        <v>1934</v>
      </c>
      <c r="BH155" s="2988" t="str">
        <f>$AD$143</f>
        <v>Look Fwd Covenant Level</v>
      </c>
      <c r="BI155" s="2987">
        <f>$AD$142</f>
        <v>0</v>
      </c>
      <c r="BJ155" s="2980" t="s">
        <v>1967</v>
      </c>
      <c r="BK155" s="3"/>
      <c r="BL155" s="3"/>
      <c r="BM155" s="3"/>
      <c r="BN155" s="3"/>
      <c r="BO155" s="3"/>
    </row>
    <row r="156" spans="1:67" ht="9.75" customHeight="1">
      <c r="A156" s="60"/>
      <c r="B156" s="60"/>
      <c r="C156" s="82"/>
      <c r="D156" s="82"/>
      <c r="E156" s="82"/>
      <c r="G156" s="45"/>
      <c r="I156" s="2043"/>
      <c r="J156" s="16"/>
      <c r="K156" s="52"/>
      <c r="L156" s="101"/>
      <c r="M156" s="101"/>
      <c r="N156" s="101"/>
      <c r="O156" s="101"/>
      <c r="P156" s="39"/>
      <c r="R156" s="265"/>
      <c r="S156" s="319"/>
      <c r="T156" s="319"/>
      <c r="U156" s="320" t="s">
        <v>561</v>
      </c>
      <c r="V156" s="320"/>
      <c r="W156" s="1115"/>
      <c r="X156" s="320"/>
      <c r="Y156" s="320"/>
      <c r="Z156" s="320"/>
      <c r="AA156" s="320"/>
      <c r="AB156" s="320"/>
      <c r="AC156" s="320"/>
      <c r="AD156" s="320"/>
      <c r="AE156" s="320"/>
      <c r="AF156" s="320"/>
      <c r="AG156" s="320"/>
      <c r="AH156" s="320"/>
      <c r="AI156" s="320"/>
      <c r="AJ156" s="157"/>
      <c r="AK156" s="1093"/>
      <c r="AM156" s="320"/>
      <c r="AN156" s="320"/>
      <c r="AO156" s="320"/>
      <c r="AP156" s="320"/>
      <c r="AQ156" s="320"/>
      <c r="AR156" s="320"/>
      <c r="AS156" s="320"/>
      <c r="AT156" s="320"/>
      <c r="AU156" s="320"/>
      <c r="BB156" s="88"/>
      <c r="BC156" s="2980">
        <f t="shared" si="23"/>
        <v>0</v>
      </c>
      <c r="BD156" s="2980" t="str">
        <f t="shared" si="25"/>
        <v>Therme Horizon</v>
      </c>
      <c r="BE156" s="2980">
        <v>93.5</v>
      </c>
      <c r="BF156" s="2980">
        <v>102</v>
      </c>
      <c r="BG156" s="2980"/>
      <c r="BH156" s="2981" t="str">
        <f>$X$151</f>
        <v>Ratio</v>
      </c>
      <c r="BI156" s="2987" t="str">
        <f ca="1">$AA$151</f>
        <v>n/a</v>
      </c>
      <c r="BJ156" s="2980" t="s">
        <v>1967</v>
      </c>
      <c r="BK156" s="3"/>
      <c r="BL156" s="3"/>
      <c r="BM156" s="3"/>
      <c r="BN156" s="3"/>
      <c r="BO156" s="3"/>
    </row>
    <row r="157" spans="1:67" ht="11.25" customHeight="1">
      <c r="A157" s="60"/>
      <c r="B157" s="60"/>
      <c r="C157" s="66"/>
      <c r="D157" s="66"/>
      <c r="E157" s="66"/>
      <c r="G157" s="45"/>
      <c r="I157" s="2043"/>
      <c r="J157" s="16"/>
      <c r="K157" s="52"/>
      <c r="L157" s="101"/>
      <c r="M157" s="101"/>
      <c r="N157" s="101"/>
      <c r="O157" s="101"/>
      <c r="P157" s="39"/>
      <c r="R157" s="265"/>
      <c r="S157" s="319"/>
      <c r="T157" s="319"/>
      <c r="U157" s="320"/>
      <c r="V157" s="2252"/>
      <c r="W157" s="2242"/>
      <c r="X157" s="2242"/>
      <c r="Y157" s="2242"/>
      <c r="Z157" s="2242"/>
      <c r="AA157" s="2242"/>
      <c r="AB157" s="2242"/>
      <c r="AC157" s="2242"/>
      <c r="AD157" s="2242"/>
      <c r="AE157" s="2242"/>
      <c r="AF157" s="1418"/>
      <c r="AG157" s="1418"/>
      <c r="AH157" s="1418"/>
      <c r="AI157" s="1418"/>
      <c r="AJ157" s="1419"/>
      <c r="AK157" s="1093"/>
      <c r="AM157" s="1418"/>
      <c r="AN157" s="1418"/>
      <c r="AO157" s="1418"/>
      <c r="AP157" s="1418"/>
      <c r="AQ157" s="1418"/>
      <c r="AR157" s="1418"/>
      <c r="AS157" s="1418"/>
      <c r="AT157" s="1418"/>
      <c r="AU157" s="1418"/>
      <c r="BB157" s="88"/>
      <c r="BC157" s="2980">
        <f t="shared" si="23"/>
        <v>0</v>
      </c>
      <c r="BD157" s="2980" t="str">
        <f t="shared" si="25"/>
        <v>Therme Horizon</v>
      </c>
      <c r="BE157" s="2980">
        <v>94</v>
      </c>
      <c r="BF157" s="2980">
        <v>103</v>
      </c>
      <c r="BG157" s="2980" t="s">
        <v>556</v>
      </c>
      <c r="BH157" s="2981" t="str">
        <f>$X$152</f>
        <v>Covenant Headroom</v>
      </c>
      <c r="BI157" s="2987" t="str">
        <f ca="1">$AA$152</f>
        <v>n/a</v>
      </c>
      <c r="BJ157" s="2980" t="s">
        <v>1967</v>
      </c>
      <c r="BK157" s="3"/>
      <c r="BL157" s="3"/>
      <c r="BM157" s="3"/>
      <c r="BN157" s="3"/>
      <c r="BO157" s="3"/>
    </row>
    <row r="158" spans="1:67" ht="25">
      <c r="A158" s="60"/>
      <c r="B158" s="60"/>
      <c r="C158" s="66"/>
      <c r="D158" s="66"/>
      <c r="E158" s="66"/>
      <c r="G158" s="45"/>
      <c r="I158" s="2043"/>
      <c r="J158" s="16"/>
      <c r="K158" s="52"/>
      <c r="L158" s="101"/>
      <c r="M158" s="101"/>
      <c r="N158" s="101"/>
      <c r="O158" s="101"/>
      <c r="P158" s="39"/>
      <c r="R158" s="265"/>
      <c r="S158" s="319"/>
      <c r="T158" s="319"/>
      <c r="U158" s="320"/>
      <c r="V158" s="2253"/>
      <c r="W158" s="2238"/>
      <c r="X158" s="3117" t="s">
        <v>562</v>
      </c>
      <c r="Y158" s="3118"/>
      <c r="Z158" s="2243"/>
      <c r="AA158" s="1600" t="s">
        <v>472</v>
      </c>
      <c r="AB158" s="2238"/>
      <c r="AC158" s="1598">
        <v>0</v>
      </c>
      <c r="AD158" s="1599">
        <v>0</v>
      </c>
      <c r="AE158" s="2238"/>
      <c r="AF158" s="1420"/>
      <c r="AG158" s="1421"/>
      <c r="AH158" s="1421"/>
      <c r="AI158" s="1422">
        <f>val_asOfDate</f>
        <v>46022</v>
      </c>
      <c r="AJ158" s="1423"/>
      <c r="AK158" s="1093"/>
      <c r="AM158" s="2182" t="s">
        <v>548</v>
      </c>
      <c r="AN158" s="2187" t="str">
        <f>_xlfn.TEXTJOIN("|",FALSE,_xlfn.HSTACK(X158,AA158))</f>
        <v>Debt Service Coverage Ratio (DSCR)|Actual LTM</v>
      </c>
      <c r="AO158" s="2183"/>
      <c r="AP158" s="2181"/>
      <c r="AQ158" s="2194" t="e" cm="1">
        <f t="array" aca="1" ref="AQ158" ca="1">IF(fx_ProtectPush,_xldudf_CX_PUSH(AN158,CX_ENTITY,AM158))</f>
        <v>#NAME?</v>
      </c>
      <c r="AR158" s="1420"/>
      <c r="AS158" s="2202" t="e" cm="1">
        <f t="array" aca="1" ref="AS158" ca="1">_xldudf_CX_GET(CX_ENTITY,$AM158, val_asOfDate,)</f>
        <v>#NAME?</v>
      </c>
      <c r="AT158" s="2202" t="e" cm="1">
        <f t="array" aca="1" ref="AT158" ca="1">_xldudf_CX_GET(CX_ENTITY,$AN158, val_priorQtrEnd,)</f>
        <v>#NAME?</v>
      </c>
      <c r="AU158" s="1420"/>
      <c r="BB158" s="88"/>
      <c r="BC158" s="2980">
        <f t="shared" si="23"/>
        <v>0</v>
      </c>
      <c r="BD158" s="2980" t="str">
        <f t="shared" si="25"/>
        <v>Therme Horizon</v>
      </c>
      <c r="BE158" s="2980">
        <v>95</v>
      </c>
      <c r="BF158" s="2980">
        <v>104</v>
      </c>
      <c r="BG158" s="2980" t="s">
        <v>557</v>
      </c>
      <c r="BH158" s="2981" t="str">
        <f>$X$153</f>
        <v>Covenant Headroom %</v>
      </c>
      <c r="BI158" s="2987" t="str">
        <f ca="1">$AA$153</f>
        <v>n/a</v>
      </c>
      <c r="BJ158" s="2980" t="s">
        <v>1967</v>
      </c>
      <c r="BK158" s="3"/>
      <c r="BL158" s="3"/>
      <c r="BM158" s="3"/>
      <c r="BN158" s="3"/>
      <c r="BO158" s="3"/>
    </row>
    <row r="159" spans="1:67" ht="17.5">
      <c r="A159" s="60"/>
      <c r="B159" s="60"/>
      <c r="C159" s="66"/>
      <c r="D159" s="66"/>
      <c r="E159" s="66"/>
      <c r="G159" s="45"/>
      <c r="I159" s="2043"/>
      <c r="J159" s="16"/>
      <c r="K159" s="52"/>
      <c r="L159" s="101"/>
      <c r="M159" s="101"/>
      <c r="N159" s="101"/>
      <c r="O159" s="101"/>
      <c r="P159" s="39"/>
      <c r="R159" s="265"/>
      <c r="S159" s="319"/>
      <c r="T159" s="319"/>
      <c r="U159" s="320"/>
      <c r="V159" s="2253"/>
      <c r="W159" s="2238"/>
      <c r="X159" s="2245" t="s">
        <v>1953</v>
      </c>
      <c r="Y159" s="2245"/>
      <c r="Z159" s="2244"/>
      <c r="AA159" s="2244" t="s">
        <v>560</v>
      </c>
      <c r="AB159" s="2244"/>
      <c r="AC159" s="2244" t="s">
        <v>549</v>
      </c>
      <c r="AD159" s="2244" t="s">
        <v>550</v>
      </c>
      <c r="AE159" s="2244"/>
      <c r="AF159" s="1447"/>
      <c r="AG159" s="1434" t="s">
        <v>551</v>
      </c>
      <c r="AH159" s="1417"/>
      <c r="AI159" s="1417" t="s">
        <v>225</v>
      </c>
      <c r="AJ159" s="1423"/>
      <c r="AK159" s="1093"/>
      <c r="AM159" s="1449"/>
      <c r="AN159" s="1449"/>
      <c r="AO159" s="2184"/>
      <c r="AP159" s="1447"/>
      <c r="AQ159" s="1447"/>
      <c r="AR159" s="1417"/>
      <c r="AS159" s="1447"/>
      <c r="AT159" s="1417"/>
      <c r="AU159" s="1417"/>
      <c r="BB159" s="88"/>
      <c r="BC159" s="2980" t="str">
        <f t="shared" si="23"/>
        <v/>
      </c>
      <c r="BD159" s="2980" t="str">
        <f t="shared" si="25"/>
        <v>Therme Horizon</v>
      </c>
      <c r="BE159" s="2980">
        <v>96</v>
      </c>
      <c r="BF159" s="2980">
        <v>105</v>
      </c>
      <c r="BG159" s="2980" t="s">
        <v>556</v>
      </c>
      <c r="BH159" s="2981"/>
      <c r="BI159" s="2987"/>
      <c r="BJ159" s="2980" t="s">
        <v>1967</v>
      </c>
      <c r="BK159" s="3"/>
      <c r="BL159" s="3"/>
      <c r="BM159" s="3"/>
      <c r="BN159" s="3"/>
      <c r="BO159" s="3"/>
    </row>
    <row r="160" spans="1:67" ht="15.75" customHeight="1">
      <c r="A160" s="60"/>
      <c r="B160" s="60"/>
      <c r="C160" s="66"/>
      <c r="D160" s="66"/>
      <c r="E160" s="66"/>
      <c r="G160" s="45"/>
      <c r="I160" s="2043"/>
      <c r="J160" s="16"/>
      <c r="K160" s="52"/>
      <c r="L160" s="101"/>
      <c r="M160" s="101"/>
      <c r="N160" s="101"/>
      <c r="O160" s="101"/>
      <c r="P160" s="39"/>
      <c r="R160" s="265"/>
      <c r="S160" s="319"/>
      <c r="T160" s="319"/>
      <c r="U160" s="320"/>
      <c r="V160" s="2253"/>
      <c r="W160" s="2238"/>
      <c r="X160" s="301"/>
      <c r="Y160" s="19"/>
      <c r="Z160" s="19"/>
      <c r="AA160" s="19"/>
      <c r="AB160" s="19"/>
      <c r="AC160" s="19"/>
      <c r="AD160" s="19"/>
      <c r="AE160" s="19"/>
      <c r="AF160" s="1447"/>
      <c r="AG160" s="3119" t="str">
        <f ca="1">_xlfn.LET(
    _xlpm.Nominator, X163,
    _xlpm.Denominator, X165,
    _xlpm.NominatorVar, AA163,
    _xlpm.DenominatorVar, AA165,
    _xlpm.Direction, _xlfn.XLOOKUP(X158,$AO$229:$AO$233,$AT$229:$AT$233),
    _xlpm.TargetMetric, _xlfn.XLOOKUP(X158,$AO$229:$AO$233, $AS$229:$AS$233),
    _xlpm.CovenantLevel, AC158,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60" s="3119"/>
      <c r="AI160" s="3120"/>
      <c r="AJ160" s="1423"/>
      <c r="AK160" s="1093"/>
      <c r="AM160" s="1439" t="str">
        <f>X158 &amp; " - Covenant Level"</f>
        <v>Debt Service Coverage Ratio (DSCR) - Covenant Level</v>
      </c>
      <c r="AN160" s="19"/>
      <c r="AO160" s="553" t="s">
        <v>225</v>
      </c>
      <c r="AP160" s="19" t="str">
        <f>_xlfn.XLOOKUP($AA158, tbl_period_debt[Period_display],tbl_period_debt[CX Scenario])</f>
        <v>Actual</v>
      </c>
      <c r="AQ160" s="2194" t="e" cm="1">
        <f t="array" aca="1" ref="AQ160" ca="1">IF(fx_ProtectPush,_xldudf_CX_PUSH(AC158,CX_ENTITY,AM160, val_asOfDate, AO160, AP160))</f>
        <v>#NAME?</v>
      </c>
      <c r="AR160" s="19"/>
      <c r="AS160" s="2203" t="e" cm="1">
        <f t="array" aca="1" ref="AS160" ca="1">_xldudf_CX_GET(CX_ENTITY,AM160, val_asOfDate, $AO160,, $AP160)</f>
        <v>#NAME?</v>
      </c>
      <c r="AT160" s="709" t="e" cm="1">
        <f t="array" aca="1" ref="AT160" ca="1">_xldudf_CX_GET(CX_ENTITY,$AM160, val_priorQtrEnd, $AO160,, $AP160)</f>
        <v>#NAME?</v>
      </c>
      <c r="AU160" s="19"/>
      <c r="BB160" s="88"/>
      <c r="BC160" s="2980" t="str">
        <f t="shared" si="23"/>
        <v/>
      </c>
      <c r="BD160" s="2980" t="str">
        <f t="shared" si="25"/>
        <v>Therme Horizon</v>
      </c>
      <c r="BE160" s="2980">
        <v>97</v>
      </c>
      <c r="BF160" s="2980">
        <v>106</v>
      </c>
      <c r="BG160" s="2980" t="s">
        <v>557</v>
      </c>
      <c r="BH160" s="2981"/>
      <c r="BI160" s="2987"/>
      <c r="BJ160" s="2980" t="s">
        <v>1967</v>
      </c>
      <c r="BK160" s="3"/>
      <c r="BL160" s="3"/>
      <c r="BM160" s="3"/>
      <c r="BN160" s="3"/>
      <c r="BO160" s="3"/>
    </row>
    <row r="161" spans="1:67" ht="15" customHeight="1">
      <c r="A161" s="60"/>
      <c r="B161" s="60"/>
      <c r="C161" s="66"/>
      <c r="D161" s="66"/>
      <c r="E161" s="66"/>
      <c r="G161" s="45"/>
      <c r="I161" s="2043"/>
      <c r="J161" s="16"/>
      <c r="K161" s="52"/>
      <c r="L161" s="101"/>
      <c r="M161" s="101"/>
      <c r="N161" s="101"/>
      <c r="O161" s="101"/>
      <c r="P161" s="39"/>
      <c r="R161" s="265"/>
      <c r="S161" s="319"/>
      <c r="T161" s="319"/>
      <c r="U161" s="320"/>
      <c r="V161" s="2253"/>
      <c r="W161" s="2241"/>
      <c r="X161" s="1437"/>
      <c r="Y161" s="496"/>
      <c r="Z161" s="497"/>
      <c r="AA161" s="497"/>
      <c r="AB161" s="497"/>
      <c r="AC161" s="497"/>
      <c r="AD161" s="497"/>
      <c r="AE161" s="497"/>
      <c r="AF161" s="1447"/>
      <c r="AG161" s="3121"/>
      <c r="AH161" s="3121"/>
      <c r="AI161" s="3122"/>
      <c r="AJ161" s="1423"/>
      <c r="AK161" s="1093"/>
      <c r="AM161" s="1439" t="str">
        <f>X158 &amp; " - Forward Covenant Level"</f>
        <v>Debt Service Coverage Ratio (DSCR) - Forward Covenant Level</v>
      </c>
      <c r="AN161" s="496"/>
      <c r="AO161" s="553" t="s">
        <v>225</v>
      </c>
      <c r="AP161" s="19" t="str">
        <f>_xlfn.XLOOKUP($AA158, tbl_period_debt[Period_display],tbl_period_debt[CX Scenario])</f>
        <v>Actual</v>
      </c>
      <c r="AQ161" s="2189" t="e" cm="1">
        <f t="array" aca="1" ref="AQ161" ca="1">IF(fx_ProtectPush,_xldudf_CX_PUSH(AD158,CX_ENTITY,AM161, val_asOfDate, AO161, AP161))</f>
        <v>#NAME?</v>
      </c>
      <c r="AR161" s="497"/>
      <c r="AS161" s="2203" t="e" cm="1">
        <f t="array" aca="1" ref="AS161" ca="1">_xldudf_CX_GET(CX_ENTITY,AM161, val_asOfDate, $AO161,, $AP161)</f>
        <v>#NAME?</v>
      </c>
      <c r="AT161" s="709" t="e" cm="1">
        <f t="array" aca="1" ref="AT161" ca="1">_xldudf_CX_GET(CX_ENTITY,$AM161, val_priorQtrEnd, $AO161,, $AP161)</f>
        <v>#NAME?</v>
      </c>
      <c r="AU161" s="497"/>
      <c r="BB161" s="88"/>
      <c r="BC161" s="2980" t="str">
        <f t="shared" si="23"/>
        <v/>
      </c>
      <c r="BD161" s="2980" t="str">
        <f t="shared" si="25"/>
        <v>Therme Horizon</v>
      </c>
      <c r="BE161" s="2980">
        <v>97.5</v>
      </c>
      <c r="BF161" s="2980">
        <v>107</v>
      </c>
      <c r="BG161" s="2980"/>
      <c r="BH161" s="2981" t="str">
        <f>$AG$143</f>
        <v>Summary</v>
      </c>
      <c r="BI161" s="2987" t="str">
        <f ca="1">$AG$144</f>
        <v>n/a</v>
      </c>
      <c r="BJ161" s="2980" t="s">
        <v>1967</v>
      </c>
      <c r="BK161" s="3"/>
      <c r="BL161" s="3"/>
      <c r="BM161" s="3"/>
      <c r="BN161" s="3"/>
      <c r="BO161" s="3"/>
    </row>
    <row r="162" spans="1:67" ht="15" customHeight="1">
      <c r="A162" s="60"/>
      <c r="B162" s="60"/>
      <c r="C162" s="66"/>
      <c r="D162" s="66"/>
      <c r="E162" s="66"/>
      <c r="G162" s="45"/>
      <c r="I162" s="2043"/>
      <c r="J162" s="16"/>
      <c r="K162" s="52"/>
      <c r="L162" s="101"/>
      <c r="M162" s="101"/>
      <c r="N162" s="101"/>
      <c r="O162" s="101"/>
      <c r="P162" s="39"/>
      <c r="R162" s="265"/>
      <c r="S162" s="319"/>
      <c r="T162" s="319"/>
      <c r="U162" s="320"/>
      <c r="V162" s="2253"/>
      <c r="W162" s="2241"/>
      <c r="X162" s="1438"/>
      <c r="Y162" s="320"/>
      <c r="Z162" s="320"/>
      <c r="AA162" s="1431" t="s">
        <v>552</v>
      </c>
      <c r="AB162" s="1431"/>
      <c r="AC162" s="1431" t="s">
        <v>553</v>
      </c>
      <c r="AD162" s="1431" t="s">
        <v>554</v>
      </c>
      <c r="AE162" s="1044" t="s">
        <v>555</v>
      </c>
      <c r="AF162" s="1447"/>
      <c r="AG162" s="3121"/>
      <c r="AH162" s="3121"/>
      <c r="AI162" s="3122"/>
      <c r="AJ162" s="1423"/>
      <c r="AK162" s="1093"/>
      <c r="AM162" s="1438"/>
      <c r="AN162" s="320"/>
      <c r="AO162" s="987"/>
      <c r="AP162" s="320"/>
      <c r="AQ162" s="1431"/>
      <c r="AR162" s="1431"/>
      <c r="AS162" s="1431"/>
      <c r="AT162" s="1431"/>
      <c r="AU162" s="1044" t="s">
        <v>555</v>
      </c>
      <c r="BB162" s="88"/>
      <c r="BC162" s="2980">
        <f t="shared" si="23"/>
        <v>0</v>
      </c>
      <c r="BD162" s="2980" t="str">
        <f t="shared" si="25"/>
        <v>Therme Horizon</v>
      </c>
      <c r="BE162" s="2980">
        <v>98</v>
      </c>
      <c r="BF162" s="2980">
        <v>108</v>
      </c>
      <c r="BG162" s="2980" t="s">
        <v>1932</v>
      </c>
      <c r="BH162" s="2981" t="str">
        <f>$X$159</f>
        <v>Covenant Basis</v>
      </c>
      <c r="BI162" s="2987" t="str">
        <f>$X$158</f>
        <v>Debt Service Coverage Ratio (DSCR)</v>
      </c>
      <c r="BJ162" s="2980" t="s">
        <v>1967</v>
      </c>
      <c r="BK162" s="3"/>
      <c r="BL162" s="3"/>
      <c r="BM162" s="3"/>
      <c r="BN162" s="3"/>
      <c r="BO162" s="3"/>
    </row>
    <row r="163" spans="1:67" ht="15" customHeight="1">
      <c r="A163" s="60"/>
      <c r="B163" s="60"/>
      <c r="C163" s="66"/>
      <c r="D163" s="66"/>
      <c r="E163" s="66"/>
      <c r="G163" s="45"/>
      <c r="I163" s="2043"/>
      <c r="J163" s="16"/>
      <c r="K163" s="52"/>
      <c r="L163" s="101"/>
      <c r="M163" s="101"/>
      <c r="N163" s="101"/>
      <c r="O163" s="101"/>
      <c r="P163" s="39"/>
      <c r="R163" s="265"/>
      <c r="S163" s="319"/>
      <c r="T163" s="319"/>
      <c r="U163" s="320"/>
      <c r="V163" s="2253"/>
      <c r="W163" s="2255" t="e" cm="1" vm="5">
        <f t="array" ref="W163">IF(X163&lt;&gt;"", IFERROR(IF(_xlfn.XMATCH(X163,tbl_acctDef[Term],0)&gt;0, fx_getIcon("find"), ""),""),"")</f>
        <v>#VALUE!</v>
      </c>
      <c r="X163" s="33" t="str">
        <f>_xlfn.XLOOKUP(X158,$AO$229:$AO$233,$AP$229:$AP$233,"Not found")</f>
        <v>Adjusted EBITDA</v>
      </c>
      <c r="Y163" s="703"/>
      <c r="Z163" s="1044" t="str">
        <f>IF(_xlfn.XLOOKUP(X163,$AN$205:$AN$224,$AQ$205:$AQ$224,0)="BS","As of "&amp;TEXT(AI158,"MMM-yy"),AA158)</f>
        <v>Actual LTM</v>
      </c>
      <c r="AA163" s="2285" t="e">
        <f ca="1">AS163</f>
        <v>#NAME?</v>
      </c>
      <c r="AB163" s="1416"/>
      <c r="AC163" s="1435"/>
      <c r="AD163" s="1432"/>
      <c r="AE163" s="1433"/>
      <c r="AF163" s="1447"/>
      <c r="AG163" s="3121"/>
      <c r="AH163" s="3121"/>
      <c r="AI163" s="3122"/>
      <c r="AJ163" s="1423"/>
      <c r="AK163" s="1093"/>
      <c r="AM163" s="1439" t="str">
        <f>X163&amp; " - Adjustment (Debt Ratio)"</f>
        <v>Adjusted EBITDA - Adjustment (Debt Ratio)</v>
      </c>
      <c r="AN163" s="703"/>
      <c r="AO163" s="1431" t="str">
        <f>_xlfn.XLOOKUP($Z163, tbl_period_debt[Period_display],tbl_period_debt[CX Period])</f>
        <v>LTM</v>
      </c>
      <c r="AP163" s="703" t="str">
        <f>_xlfn.XLOOKUP($AA158, tbl_period_debt[Period_display],tbl_period_debt[CX Scenario])</f>
        <v>Actual</v>
      </c>
      <c r="AQ163" s="2194" t="e" cm="1">
        <f t="array" aca="1" ref="AQ163" ca="1">IF(fx_ProtectPush,_xldudf_CX_PUSH(AA163,CX_ENTITY,AM163, val_asOfDate, AO163, AP163))</f>
        <v>#NAME?</v>
      </c>
      <c r="AR163" s="1416"/>
      <c r="AS163" s="2203" t="e" cm="1">
        <f t="array" aca="1" ref="AS163" ca="1">_xldudf_CX_GET(CX_ENTITY,AM163, val_asOfDate, $AO163,, $AP163)</f>
        <v>#NAME?</v>
      </c>
      <c r="AT163" s="709" t="e" cm="1">
        <f t="array" aca="1" ref="AT163" ca="1">_xldudf_CX_GET(CX_ENTITY,$AM163, val_priorQtrEnd, $AO163,, $AP163)</f>
        <v>#NAME?</v>
      </c>
      <c r="AU163" s="1433"/>
      <c r="BB163" s="88"/>
      <c r="BC163" s="2980" t="str">
        <f t="shared" si="23"/>
        <v/>
      </c>
      <c r="BD163" s="2980" t="str">
        <f t="shared" si="25"/>
        <v>Therme Horizon</v>
      </c>
      <c r="BE163" s="2980">
        <v>98.5</v>
      </c>
      <c r="BF163" s="2980">
        <v>109</v>
      </c>
      <c r="BG163" s="2980"/>
      <c r="BH163" s="2981" t="str">
        <f>$AA$159</f>
        <v>Period</v>
      </c>
      <c r="BI163" s="2987" t="str">
        <f>$AA$158</f>
        <v>Actual LTM</v>
      </c>
      <c r="BJ163" s="2980" t="s">
        <v>1967</v>
      </c>
      <c r="BK163" s="3"/>
      <c r="BL163" s="3"/>
      <c r="BM163" s="3"/>
      <c r="BN163" s="3"/>
      <c r="BO163" s="3"/>
    </row>
    <row r="164" spans="1:67" ht="15" customHeight="1">
      <c r="A164" s="60"/>
      <c r="B164" s="60"/>
      <c r="C164" s="82"/>
      <c r="D164" s="82"/>
      <c r="E164" s="82"/>
      <c r="G164" s="45"/>
      <c r="I164" s="2043"/>
      <c r="J164" s="16"/>
      <c r="K164" s="52"/>
      <c r="L164" s="101"/>
      <c r="M164" s="101"/>
      <c r="N164" s="101"/>
      <c r="O164" s="101"/>
      <c r="P164" s="39"/>
      <c r="R164" s="265"/>
      <c r="S164" s="319"/>
      <c r="T164" s="319"/>
      <c r="U164" s="320"/>
      <c r="V164" s="2253"/>
      <c r="W164" s="2241" t="str" cm="1">
        <f t="array" ref="W164">IF(X164&lt;&gt;"", IFERROR(IF(_xlfn.XMATCH(X164,tbl_acctDef[Term],0)&gt;0, fx_getIcon("find"), ""),""),"")</f>
        <v/>
      </c>
      <c r="X164" s="1439"/>
      <c r="Y164" s="703"/>
      <c r="Z164" s="987"/>
      <c r="AA164" s="2286"/>
      <c r="AB164" s="1354"/>
      <c r="AC164" s="320"/>
      <c r="AD164" s="320"/>
      <c r="AE164" s="320"/>
      <c r="AF164" s="1447"/>
      <c r="AG164" s="3121"/>
      <c r="AH164" s="3121"/>
      <c r="AI164" s="3122"/>
      <c r="AJ164" s="1423"/>
      <c r="AK164" s="1093"/>
      <c r="AM164" s="1440"/>
      <c r="AN164" s="399"/>
      <c r="AO164" s="1044"/>
      <c r="AP164" s="987"/>
      <c r="AQ164" s="1354"/>
      <c r="AR164" s="1354"/>
      <c r="AS164" s="1354"/>
      <c r="AT164" s="320"/>
      <c r="AU164" s="320"/>
      <c r="BB164" s="88"/>
      <c r="BC164" s="2980" t="str">
        <f t="shared" si="23"/>
        <v/>
      </c>
      <c r="BD164" s="2980" t="str">
        <f t="shared" si="25"/>
        <v>Therme Horizon</v>
      </c>
      <c r="BE164" s="2980">
        <v>99</v>
      </c>
      <c r="BF164" s="2980">
        <v>110</v>
      </c>
      <c r="BG164" s="2980" t="s">
        <v>1933</v>
      </c>
      <c r="BH164" s="2981" t="s">
        <v>549</v>
      </c>
      <c r="BI164" s="2987">
        <f>$AC$158</f>
        <v>0</v>
      </c>
      <c r="BJ164" s="2980" t="s">
        <v>1967</v>
      </c>
      <c r="BK164" s="3"/>
      <c r="BL164" s="3"/>
      <c r="BM164" s="3"/>
      <c r="BN164" s="3"/>
      <c r="BO164" s="3"/>
    </row>
    <row r="165" spans="1:67" ht="15" customHeight="1">
      <c r="A165" s="60"/>
      <c r="B165" s="60"/>
      <c r="C165" s="82"/>
      <c r="D165" s="82"/>
      <c r="E165" s="82"/>
      <c r="G165" s="45"/>
      <c r="I165" s="2043"/>
      <c r="J165" s="16"/>
      <c r="K165" s="52"/>
      <c r="L165" s="101"/>
      <c r="M165" s="101"/>
      <c r="N165" s="101"/>
      <c r="O165" s="101"/>
      <c r="P165" s="39"/>
      <c r="R165" s="265"/>
      <c r="S165" s="319"/>
      <c r="T165" s="319"/>
      <c r="U165" s="320"/>
      <c r="V165" s="2253"/>
      <c r="W165" s="2255" t="str" cm="1">
        <f t="array" ref="W165">IF(X165&lt;&gt;"", IFERROR(IF(_xlfn.XMATCH(X165,tbl_acctDef[Term],0)&gt;0, fx_getIcon("find"), ""),""),"")</f>
        <v/>
      </c>
      <c r="X165" s="33" t="str">
        <f>_xlfn.XLOOKUP(X158,$AO$229:$AO$233,$AQ$229:$AQ$233,"Not found")</f>
        <v>Debt Service</v>
      </c>
      <c r="Y165" s="703"/>
      <c r="Z165" s="1044" t="str">
        <f>IF(_xlfn.XLOOKUP(X165,$AN$205:$AN$224,$AQ$205:$AQ$224,0)="BS",""&amp;TEXT(AI158,"MMM-yy"),AA158)</f>
        <v>Actual LTM</v>
      </c>
      <c r="AA165" s="2285" t="e">
        <f ca="1">AS165</f>
        <v>#NAME?</v>
      </c>
      <c r="AB165" s="1416"/>
      <c r="AC165" s="1430"/>
      <c r="AD165" s="1432"/>
      <c r="AE165" s="1433"/>
      <c r="AF165" s="1447"/>
      <c r="AG165" s="3121"/>
      <c r="AH165" s="3121"/>
      <c r="AI165" s="3122"/>
      <c r="AJ165" s="1423"/>
      <c r="AK165" s="1093"/>
      <c r="AM165" s="1439" t="str">
        <f>X165&amp; " - Adjustment (Debt Ratio)"</f>
        <v>Debt Service - Adjustment (Debt Ratio)</v>
      </c>
      <c r="AN165" s="703"/>
      <c r="AO165" s="1431" t="str">
        <f>_xlfn.XLOOKUP($Z165, tbl_period_debt[Period_display],tbl_period_debt[CX Period])</f>
        <v>LTM</v>
      </c>
      <c r="AP165" s="703" t="str">
        <f>_xlfn.XLOOKUP($AA158, tbl_period_debt[Period_display],tbl_period_debt[CX Scenario])</f>
        <v>Actual</v>
      </c>
      <c r="AQ165" s="2194" t="e" cm="1">
        <f t="array" aca="1" ref="AQ165" ca="1">IF(fx_ProtectPush,_xldudf_CX_PUSH(AA165,CX_ENTITY,AM165, val_asOfDate, AO165, AP165))</f>
        <v>#NAME?</v>
      </c>
      <c r="AR165" s="1416"/>
      <c r="AS165" s="2203" t="e" cm="1">
        <f t="array" aca="1" ref="AS165" ca="1">_xldudf_CX_GET(CX_ENTITY,AM165, val_asOfDate, $AO165,, $AP165)</f>
        <v>#NAME?</v>
      </c>
      <c r="AT165" s="709" t="e" cm="1">
        <f t="array" aca="1" ref="AT165" ca="1">_xldudf_CX_GET(CX_ENTITY,$AM165, val_priorQtrEnd, $AO165,, $AP165)</f>
        <v>#NAME?</v>
      </c>
      <c r="AU165" s="1433"/>
      <c r="BB165" s="88"/>
      <c r="BC165" s="2980" t="str">
        <f t="shared" si="23"/>
        <v/>
      </c>
      <c r="BD165" s="2980" t="str">
        <f t="shared" si="25"/>
        <v>Therme Horizon</v>
      </c>
      <c r="BE165" s="2980">
        <v>100</v>
      </c>
      <c r="BF165" s="2980">
        <v>111</v>
      </c>
      <c r="BG165" s="2980" t="s">
        <v>1934</v>
      </c>
      <c r="BH165" s="2981" t="str">
        <f>$AD$159</f>
        <v>Look Fwd Covenant Level</v>
      </c>
      <c r="BI165" s="2987">
        <f>$AD$158</f>
        <v>0</v>
      </c>
      <c r="BJ165" s="2980" t="s">
        <v>1967</v>
      </c>
      <c r="BK165" s="3"/>
      <c r="BL165" s="3"/>
      <c r="BM165" s="3"/>
      <c r="BN165" s="3"/>
      <c r="BO165" s="3"/>
    </row>
    <row r="166" spans="1:67" ht="15" customHeight="1">
      <c r="A166" s="60"/>
      <c r="B166" s="60"/>
      <c r="C166" s="82"/>
      <c r="D166" s="82"/>
      <c r="E166" s="82"/>
      <c r="G166" s="45"/>
      <c r="I166" s="2043"/>
      <c r="J166" s="16"/>
      <c r="K166" s="52"/>
      <c r="L166" s="101"/>
      <c r="M166" s="101"/>
      <c r="N166" s="101"/>
      <c r="O166" s="101"/>
      <c r="P166" s="39"/>
      <c r="R166" s="265"/>
      <c r="S166" s="319"/>
      <c r="T166" s="319"/>
      <c r="U166" s="320"/>
      <c r="V166" s="2253"/>
      <c r="W166" s="2241" t="str" cm="1">
        <f t="array" ref="W166">IF(X166&lt;&gt;"", IFERROR(IF(_xlfn.XMATCH(X166,tbl_acctDef[Term],0)&gt;0, fx_getIcon("find"), ""),""),"")</f>
        <v/>
      </c>
      <c r="X166" s="1440"/>
      <c r="Y166" s="399"/>
      <c r="Z166" s="320"/>
      <c r="AA166" s="2287"/>
      <c r="AB166" s="1354"/>
      <c r="AC166" s="498"/>
      <c r="AD166" s="498"/>
      <c r="AE166" s="367"/>
      <c r="AF166" s="1447"/>
      <c r="AG166" s="3121"/>
      <c r="AH166" s="3121"/>
      <c r="AI166" s="3122"/>
      <c r="AJ166" s="1423"/>
      <c r="AK166" s="1093"/>
      <c r="AM166" s="1440"/>
      <c r="AN166" s="399"/>
      <c r="AO166" s="1044"/>
      <c r="AP166" s="320"/>
      <c r="AQ166" s="320"/>
      <c r="AR166" s="1354"/>
      <c r="AS166" s="320"/>
      <c r="AT166" s="498"/>
      <c r="AU166" s="367"/>
      <c r="BB166" s="88"/>
      <c r="BC166" s="2980">
        <f t="shared" si="23"/>
        <v>0</v>
      </c>
      <c r="BD166" s="2980" t="str">
        <f t="shared" si="25"/>
        <v>Therme Horizon</v>
      </c>
      <c r="BE166" s="2980">
        <v>100.5</v>
      </c>
      <c r="BF166" s="2980">
        <v>112</v>
      </c>
      <c r="BG166" s="2980"/>
      <c r="BH166" s="2981" t="str">
        <f>$X$167</f>
        <v>Ratio</v>
      </c>
      <c r="BI166" s="2987" t="e">
        <f ca="1">$AA$167</f>
        <v>#NAME?</v>
      </c>
      <c r="BJ166" s="2980" t="s">
        <v>1967</v>
      </c>
      <c r="BK166" s="3"/>
      <c r="BL166" s="3"/>
      <c r="BM166" s="3"/>
      <c r="BN166" s="3"/>
      <c r="BO166" s="3"/>
    </row>
    <row r="167" spans="1:67" ht="15" customHeight="1">
      <c r="A167" s="60"/>
      <c r="B167" s="60"/>
      <c r="C167" s="82"/>
      <c r="D167" s="82"/>
      <c r="E167" s="82"/>
      <c r="G167" s="45"/>
      <c r="I167" s="2043"/>
      <c r="J167" s="16"/>
      <c r="K167" s="52"/>
      <c r="L167" s="101"/>
      <c r="M167" s="101"/>
      <c r="N167" s="101"/>
      <c r="O167" s="101"/>
      <c r="P167" s="39"/>
      <c r="R167" s="265"/>
      <c r="S167" s="319"/>
      <c r="T167" s="319"/>
      <c r="U167" s="320"/>
      <c r="V167" s="2253"/>
      <c r="W167" s="2241" t="str" cm="1">
        <f t="array" ref="W167">IF(X167&lt;&gt;"", IFERROR(IF(_xlfn.XMATCH(X167,tbl_acctDef[Term],0)&gt;0, fx_getIcon("find"), ""),""),"")</f>
        <v/>
      </c>
      <c r="X167" s="1442" t="s">
        <v>308</v>
      </c>
      <c r="Y167" s="399"/>
      <c r="Z167" s="320"/>
      <c r="AA167" s="1443" t="e" cm="1">
        <f t="array" aca="1" ref="AA167" ca="1">_xlfn.SWITCH(
TRUE,
OR(AA163 = "", AA165= ""), "n/a",
OR(AA163="n/a",AA165="n/a",ISERROR(AA163),ISERROR(AA165), AA163 * AA165 &gt;=0  ),"n/a",ABS(AA163/AA165))</f>
        <v>#NAME?</v>
      </c>
      <c r="AB167" s="1426"/>
      <c r="AC167" s="1443"/>
      <c r="AD167" s="1443"/>
      <c r="AE167" s="1433"/>
      <c r="AF167" s="1447"/>
      <c r="AG167" s="3121"/>
      <c r="AH167" s="3121"/>
      <c r="AI167" s="3122"/>
      <c r="AJ167" s="1423"/>
      <c r="AK167" s="1093"/>
      <c r="AM167" s="1439" t="str">
        <f>X158</f>
        <v>Debt Service Coverage Ratio (DSCR)</v>
      </c>
      <c r="AN167" s="399"/>
      <c r="AO167" s="1044" t="s">
        <v>225</v>
      </c>
      <c r="AP167" s="703" t="str">
        <f>_xlfn.XLOOKUP($AA158, tbl_period_debt[Period_display],tbl_period_debt[CX Scenario])</f>
        <v>Actual</v>
      </c>
      <c r="AQ167" s="2194" t="str" cm="1">
        <f t="array" aca="1" ref="AQ167" ca="1">IF(fx_ProtectPush, IF(ISNUMBER(AA167),  _xldudf_CX_PUSH(AA167,CX_ENTITY,AM167, val_asOfDate, AO167, AP167), "NaN"))</f>
        <v>NaN</v>
      </c>
      <c r="AR167" s="1426"/>
      <c r="AS167" s="2203" t="e" cm="1">
        <f t="array" aca="1" ref="AS167" ca="1">_xldudf_CX_GET(CX_ENTITY,AM167, val_asOfDate, $AO167,, $AP167)</f>
        <v>#NAME?</v>
      </c>
      <c r="AT167" s="709" t="e" cm="1">
        <f t="array" aca="1" ref="AT167" ca="1">_xldudf_CX_GET(CX_ENTITY,$AM167, val_priorQtrEnd, $AO167,, $AP167)</f>
        <v>#NAME?</v>
      </c>
      <c r="AU167" s="1433"/>
      <c r="BB167" s="88"/>
      <c r="BC167" s="2980">
        <f t="shared" si="23"/>
        <v>0</v>
      </c>
      <c r="BD167" s="2980" t="str">
        <f t="shared" si="25"/>
        <v>Therme Horizon</v>
      </c>
      <c r="BE167" s="2980">
        <v>101</v>
      </c>
      <c r="BF167" s="2980">
        <v>113</v>
      </c>
      <c r="BG167" s="2980" t="s">
        <v>556</v>
      </c>
      <c r="BH167" s="2981" t="str">
        <f>$X$168</f>
        <v>Covenant Headroom</v>
      </c>
      <c r="BI167" s="2987" t="e">
        <f ca="1">$AA$168</f>
        <v>#NAME?</v>
      </c>
      <c r="BJ167" s="2980" t="s">
        <v>1967</v>
      </c>
      <c r="BK167" s="3"/>
      <c r="BL167" s="3"/>
      <c r="BM167" s="3"/>
      <c r="BN167" s="3"/>
      <c r="BO167" s="3"/>
    </row>
    <row r="168" spans="1:67" ht="15" customHeight="1">
      <c r="A168" s="60"/>
      <c r="B168" s="60"/>
      <c r="C168" s="82"/>
      <c r="D168" s="82"/>
      <c r="E168" s="82"/>
      <c r="G168" s="45"/>
      <c r="I168" s="2043"/>
      <c r="J168" s="16"/>
      <c r="K168" s="52"/>
      <c r="L168" s="101"/>
      <c r="M168" s="101"/>
      <c r="N168" s="101"/>
      <c r="O168" s="101"/>
      <c r="P168" s="39"/>
      <c r="R168" s="265"/>
      <c r="S168" s="319"/>
      <c r="T168" s="319"/>
      <c r="U168" s="320"/>
      <c r="V168" s="2253"/>
      <c r="W168" s="2255" t="e" cm="1" vm="5">
        <f t="array" ref="W168">IF(X168&lt;&gt;"", IFERROR(IF(_xlfn.XMATCH(X168,tbl_acctDef[Term],0)&gt;0, fx_getIcon("find"), ""),""),"")</f>
        <v>#VALUE!</v>
      </c>
      <c r="X168" s="33" t="s">
        <v>556</v>
      </c>
      <c r="Y168" s="399"/>
      <c r="Z168" s="399"/>
      <c r="AA168" s="1444" t="e">
        <f ca="1">_xlfn.LET(
    _xlpm.Nominator, X163,
    _xlpm.Denominator, X165,
    _xlpm.NominatorVar, AA163,
    _xlpm.DenominatorVar, AA165,
    _xlpm.Direction, _xlfn.XLOOKUP(X158,$AO$229:$AO$233,$AT$229:$AT$233),
    _xlpm.TargetMetric,_xlfn.XLOOKUP(X158,$AO$229:$AO$233,$AS$229:$AS$233),
    _xlpm.CovenantLevel, AC158,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#NAME?</v>
      </c>
      <c r="AB168" s="1416"/>
      <c r="AC168" s="1444"/>
      <c r="AD168" s="1444"/>
      <c r="AE168" s="1433"/>
      <c r="AF168" s="1447"/>
      <c r="AG168" s="3121"/>
      <c r="AH168" s="3121"/>
      <c r="AI168" s="3122"/>
      <c r="AJ168" s="1423"/>
      <c r="AK168" s="1093"/>
      <c r="AM168" s="1439" t="str">
        <f>$X$126&amp; " - Covenant Headroom"</f>
        <v>Gross Leverage Ratio - Covenant Headroom</v>
      </c>
      <c r="AN168" s="399"/>
      <c r="AO168" s="1044" t="s">
        <v>225</v>
      </c>
      <c r="AP168" s="703" t="str">
        <f>_xlfn.XLOOKUP($AA158, tbl_period_debt[Period_display],tbl_period_debt[CX Scenario])</f>
        <v>Actual</v>
      </c>
      <c r="AQ168" s="2194" t="str" cm="1">
        <f t="array" aca="1" ref="AQ168" ca="1">IF(fx_ProtectPush, IF(ISNUMBER(AA168),  _xldudf_CX_PUSH(AA168,CX_ENTITY,AM168, val_asOfDate, AO168, AP168), "NaN"))</f>
        <v>NaN</v>
      </c>
      <c r="AR168" s="1416"/>
      <c r="AS168" s="2203" t="e" cm="1">
        <f t="array" aca="1" ref="AS168" ca="1">_xldudf_CX_GET(CX_ENTITY,AM168, val_asOfDate, $AO168,, $AP168)</f>
        <v>#NAME?</v>
      </c>
      <c r="AT168" s="709" t="e" cm="1">
        <f t="array" aca="1" ref="AT168" ca="1">_xldudf_CX_GET(CX_ENTITY,$AM168, val_priorQtrEnd, $AO168,, $AP168)</f>
        <v>#NAME?</v>
      </c>
      <c r="AU168" s="1433"/>
      <c r="BB168" s="88"/>
      <c r="BC168" s="2980">
        <f t="shared" si="23"/>
        <v>0</v>
      </c>
      <c r="BD168" s="2980" t="str">
        <f t="shared" si="25"/>
        <v>Therme Horizon</v>
      </c>
      <c r="BE168" s="2980">
        <v>102</v>
      </c>
      <c r="BF168" s="2980">
        <v>114</v>
      </c>
      <c r="BG168" s="2980" t="s">
        <v>557</v>
      </c>
      <c r="BH168" s="2981" t="str">
        <f>$X$169</f>
        <v>Covenant Headroom %</v>
      </c>
      <c r="BI168" s="2987" t="e">
        <f ca="1">$AA$169</f>
        <v>#NAME?</v>
      </c>
      <c r="BJ168" s="2980" t="s">
        <v>1967</v>
      </c>
      <c r="BK168" s="3"/>
      <c r="BL168" s="3"/>
      <c r="BM168" s="3"/>
      <c r="BN168" s="3"/>
      <c r="BO168" s="3"/>
    </row>
    <row r="169" spans="1:67" ht="15.75" customHeight="1">
      <c r="A169" s="60"/>
      <c r="B169" s="60"/>
      <c r="C169" s="82"/>
      <c r="D169" s="82"/>
      <c r="E169" s="82"/>
      <c r="G169" s="45"/>
      <c r="I169" s="2043"/>
      <c r="J169" s="16"/>
      <c r="K169" s="52"/>
      <c r="L169" s="101"/>
      <c r="M169" s="101"/>
      <c r="N169" s="101"/>
      <c r="O169" s="101"/>
      <c r="P169" s="39"/>
      <c r="R169" s="265"/>
      <c r="S169" s="319"/>
      <c r="T169" s="319"/>
      <c r="U169" s="320"/>
      <c r="V169" s="2253"/>
      <c r="W169" s="2255" t="e" cm="1" vm="5">
        <f t="array" ref="W169">IF(X169&lt;&gt;"", IFERROR(IF(_xlfn.XMATCH(X169,tbl_acctDef[Term],0)&gt;0, fx_getIcon("find"), ""),""),"")</f>
        <v>#VALUE!</v>
      </c>
      <c r="X169" s="33" t="s">
        <v>557</v>
      </c>
      <c r="Y169" s="399"/>
      <c r="Z169" s="320"/>
      <c r="AA169" s="1445" t="e">
        <f ca="1">_xlfn.LET(
    _xlpm.Nominator, X163,
    _xlpm.Denominator, X165,
    _xlpm.NominatorVar, AA163,
    _xlpm.DenominatorVar, AA165,
    _xlpm.Direction, _xlfn.XLOOKUP(X158,$AO$229:$AO$233,$AT$229:$AT$233),
    _xlpm.TargetMetric,_xlfn.XLOOKUP(X158,$AO$229:$AO$233,$AS$229:$AS$233),
    _xlpm.CovenantLevel, AC158,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#NAME?</v>
      </c>
      <c r="AB169" s="1429"/>
      <c r="AC169" s="1445"/>
      <c r="AD169" s="1445"/>
      <c r="AE169" s="1433"/>
      <c r="AF169" s="1447"/>
      <c r="AG169" s="3121"/>
      <c r="AH169" s="3121"/>
      <c r="AI169" s="3122"/>
      <c r="AJ169" s="1423"/>
      <c r="AK169" s="1093"/>
      <c r="AM169" s="1439" t="str">
        <f>$X$126&amp; " - Covenant Headroom %"</f>
        <v>Gross Leverage Ratio - Covenant Headroom %</v>
      </c>
      <c r="AN169" s="399"/>
      <c r="AO169" s="1044" t="s">
        <v>225</v>
      </c>
      <c r="AP169" s="703" t="str">
        <f>_xlfn.XLOOKUP($AA158, tbl_period_debt[Period_display],tbl_period_debt[CX Scenario])</f>
        <v>Actual</v>
      </c>
      <c r="AQ169" s="2194" t="str" cm="1">
        <f t="array" aca="1" ref="AQ169" ca="1">IF(fx_ProtectPush, IF(ISNUMBER(AA169),  _xldudf_CX_PUSH(AA169,CX_ENTITY,AM169, val_asOfDate, AO169, AP169), "NaN"))</f>
        <v>NaN</v>
      </c>
      <c r="AR169" s="1429"/>
      <c r="AS169" s="2203" t="e" cm="1">
        <f t="array" aca="1" ref="AS169" ca="1">_xldudf_CX_GET(CX_ENTITY,AM169, val_asOfDate, $AO169,, $AP169)</f>
        <v>#NAME?</v>
      </c>
      <c r="AT169" s="709" t="e" cm="1">
        <f t="array" aca="1" ref="AT169" ca="1">_xldudf_CX_GET(CX_ENTITY,$AM169, val_priorQtrEnd, $AO169,, $AP169)</f>
        <v>#NAME?</v>
      </c>
      <c r="AU169" s="1433"/>
      <c r="BB169" s="88"/>
      <c r="BC169" s="2980" t="str">
        <f t="shared" si="23"/>
        <v/>
      </c>
      <c r="BD169" s="2980" t="str">
        <f t="shared" si="25"/>
        <v>Therme Horizon</v>
      </c>
      <c r="BE169" s="2980">
        <v>103</v>
      </c>
      <c r="BF169" s="2980">
        <v>115</v>
      </c>
      <c r="BG169" s="2980" t="s">
        <v>556</v>
      </c>
      <c r="BH169" s="2981"/>
      <c r="BI169" s="2987"/>
      <c r="BJ169" s="2980" t="s">
        <v>1967</v>
      </c>
      <c r="BK169" s="3"/>
      <c r="BL169" s="3"/>
      <c r="BM169" s="3"/>
      <c r="BN169" s="3"/>
      <c r="BO169" s="3"/>
    </row>
    <row r="170" spans="1:67" ht="15.75" customHeight="1">
      <c r="A170" s="60"/>
      <c r="B170" s="60"/>
      <c r="C170" s="82"/>
      <c r="D170" s="82"/>
      <c r="E170" s="82"/>
      <c r="G170" s="45"/>
      <c r="I170" s="2043"/>
      <c r="J170" s="16"/>
      <c r="K170" s="52"/>
      <c r="L170" s="101"/>
      <c r="M170" s="101"/>
      <c r="N170" s="101"/>
      <c r="O170" s="101"/>
      <c r="P170" s="39"/>
      <c r="R170" s="265"/>
      <c r="S170" s="319"/>
      <c r="T170" s="319"/>
      <c r="U170" s="320"/>
      <c r="V170" s="2253"/>
      <c r="W170" s="2241"/>
      <c r="X170" s="1441"/>
      <c r="Y170" s="400"/>
      <c r="Z170" s="367"/>
      <c r="AA170" s="367"/>
      <c r="AB170" s="367"/>
      <c r="AC170" s="367"/>
      <c r="AD170" s="367"/>
      <c r="AE170" s="367"/>
      <c r="AF170" s="1447"/>
      <c r="AG170" s="3123"/>
      <c r="AH170" s="3123"/>
      <c r="AI170" s="3124"/>
      <c r="AJ170" s="1423"/>
      <c r="AK170" s="1093"/>
      <c r="AM170" s="1441"/>
      <c r="AN170" s="400"/>
      <c r="AO170" s="2185"/>
      <c r="AP170" s="367"/>
      <c r="AQ170" s="367"/>
      <c r="AR170" s="367"/>
      <c r="AS170" s="367"/>
      <c r="AT170" s="367"/>
      <c r="AU170" s="367"/>
      <c r="BB170" s="88"/>
      <c r="BC170" s="2980" t="str">
        <f t="shared" si="23"/>
        <v/>
      </c>
      <c r="BD170" s="2980" t="str">
        <f t="shared" si="25"/>
        <v>Therme Horizon</v>
      </c>
      <c r="BE170" s="2980">
        <v>104</v>
      </c>
      <c r="BF170" s="2980">
        <v>116</v>
      </c>
      <c r="BG170" s="2980" t="s">
        <v>557</v>
      </c>
      <c r="BH170" s="2981"/>
      <c r="BI170" s="2987"/>
      <c r="BJ170" s="2980" t="s">
        <v>1967</v>
      </c>
      <c r="BK170" s="3"/>
      <c r="BL170" s="3"/>
      <c r="BM170" s="3"/>
      <c r="BN170" s="3"/>
      <c r="BO170" s="3"/>
    </row>
    <row r="171" spans="1:67" ht="16.5" customHeight="1">
      <c r="A171" s="60"/>
      <c r="B171" s="60"/>
      <c r="C171" s="82"/>
      <c r="D171" s="82"/>
      <c r="E171" s="82"/>
      <c r="G171" s="45"/>
      <c r="I171" s="2043"/>
      <c r="J171" s="16"/>
      <c r="K171" s="52"/>
      <c r="L171" s="101"/>
      <c r="M171" s="101"/>
      <c r="N171" s="101"/>
      <c r="O171" s="101"/>
      <c r="P171" s="39"/>
      <c r="R171" s="265"/>
      <c r="S171" s="319"/>
      <c r="T171" s="319"/>
      <c r="U171" s="320"/>
      <c r="V171" s="2254"/>
      <c r="W171" s="2246"/>
      <c r="X171" s="2246"/>
      <c r="Y171" s="2246"/>
      <c r="Z171" s="2246"/>
      <c r="AA171" s="2246"/>
      <c r="AB171" s="2246"/>
      <c r="AC171" s="2246"/>
      <c r="AD171" s="2246"/>
      <c r="AE171" s="2246"/>
      <c r="AF171" s="1425"/>
      <c r="AG171" s="1448"/>
      <c r="AH171" s="1448"/>
      <c r="AI171" s="1448"/>
      <c r="AJ171" s="1424"/>
      <c r="AK171" s="1093"/>
      <c r="AM171" s="2182" t="s">
        <v>558</v>
      </c>
      <c r="AN171" s="1425"/>
      <c r="AO171" s="2186"/>
      <c r="AP171" s="1425"/>
      <c r="AQ171" s="2194" t="e" cm="1">
        <f t="array" aca="1" ref="AQ171" ca="1">IF(fx_ProtectPush,_xldudf_CX_PUSH(AG160,CX_ENTITY,AM171, val_asOfDate ))</f>
        <v>#NAME?</v>
      </c>
      <c r="AR171" s="1448"/>
      <c r="AS171" s="2202" t="e" cm="1">
        <f t="array" aca="1" ref="AS171" ca="1">_xldudf_CX_GET(CX_ENTITY,$AM171, val_asOfDate,)</f>
        <v>#NAME?</v>
      </c>
      <c r="AT171" s="2202" t="e" cm="1">
        <f t="array" aca="1" ref="AT171" ca="1">_xldudf_CX_GET(CX_ENTITY,$AN171, val_priorQtrEnd,)</f>
        <v>#NAME?</v>
      </c>
      <c r="AU171" s="1448"/>
      <c r="BB171" s="88"/>
      <c r="BC171" s="2980" t="str">
        <f t="shared" si="23"/>
        <v/>
      </c>
      <c r="BD171" s="2980" t="str">
        <f t="shared" si="25"/>
        <v>Therme Horizon</v>
      </c>
      <c r="BE171" s="2980">
        <v>104.5</v>
      </c>
      <c r="BF171" s="2980">
        <v>117</v>
      </c>
      <c r="BG171" s="2980"/>
      <c r="BH171" s="2981" t="str">
        <f>$AG$159</f>
        <v>Summary</v>
      </c>
      <c r="BI171" s="2987" t="str">
        <f ca="1">$AG$160</f>
        <v>n/a</v>
      </c>
      <c r="BJ171" s="2980" t="s">
        <v>1967</v>
      </c>
      <c r="BK171" s="3"/>
      <c r="BL171" s="3"/>
      <c r="BM171" s="3"/>
      <c r="BN171" s="3"/>
      <c r="BO171" s="3"/>
    </row>
    <row r="172" spans="1:67" ht="9.75" customHeight="1">
      <c r="A172" s="60"/>
      <c r="B172" s="60"/>
      <c r="C172" s="82"/>
      <c r="D172" s="82"/>
      <c r="E172" s="82"/>
      <c r="G172" s="45"/>
      <c r="I172" s="2043"/>
      <c r="J172" s="16"/>
      <c r="K172" s="52"/>
      <c r="L172" s="101"/>
      <c r="M172" s="101"/>
      <c r="N172" s="101"/>
      <c r="O172" s="101"/>
      <c r="P172" s="39"/>
      <c r="R172" s="265"/>
      <c r="S172" s="319"/>
      <c r="T172" s="319"/>
      <c r="U172" s="320" t="s">
        <v>561</v>
      </c>
      <c r="V172" s="320"/>
      <c r="W172" s="1115"/>
      <c r="X172" s="320"/>
      <c r="Y172" s="320"/>
      <c r="Z172" s="320"/>
      <c r="AA172" s="320"/>
      <c r="AB172" s="320"/>
      <c r="AC172" s="320"/>
      <c r="AD172" s="320"/>
      <c r="AE172" s="320"/>
      <c r="AF172" s="320"/>
      <c r="AG172" s="320"/>
      <c r="AH172" s="320"/>
      <c r="AI172" s="320"/>
      <c r="AJ172" s="157"/>
      <c r="AK172" s="1093"/>
      <c r="AM172" s="320"/>
      <c r="AN172" s="320"/>
      <c r="AO172" s="320"/>
      <c r="AP172" s="320"/>
      <c r="AQ172" s="320"/>
      <c r="AR172" s="320"/>
      <c r="AS172" s="320"/>
      <c r="AT172" s="320"/>
      <c r="AU172" s="320"/>
      <c r="BB172" s="88"/>
      <c r="BC172" s="2980">
        <f t="shared" si="23"/>
        <v>0</v>
      </c>
      <c r="BD172" s="2980" t="str">
        <f t="shared" si="25"/>
        <v>Therme Horizon</v>
      </c>
      <c r="BE172" s="2980">
        <v>105</v>
      </c>
      <c r="BF172" s="2980">
        <v>118</v>
      </c>
      <c r="BG172" s="2980" t="s">
        <v>1932</v>
      </c>
      <c r="BH172" s="2981" t="str">
        <f>$X$175</f>
        <v>Covenant Basis</v>
      </c>
      <c r="BI172" s="2987" t="str">
        <f>$X$174</f>
        <v>Interest Coverage Ratio</v>
      </c>
      <c r="BJ172" s="2980" t="s">
        <v>1967</v>
      </c>
      <c r="BK172" s="3"/>
      <c r="BL172" s="3"/>
      <c r="BM172" s="3"/>
      <c r="BN172" s="3"/>
      <c r="BO172" s="3"/>
    </row>
    <row r="173" spans="1:67" ht="11.25" customHeight="1">
      <c r="A173" s="60"/>
      <c r="B173" s="60"/>
      <c r="C173" s="66"/>
      <c r="D173" s="66"/>
      <c r="E173" s="66"/>
      <c r="G173" s="45"/>
      <c r="I173" s="2043"/>
      <c r="J173" s="16"/>
      <c r="K173" s="52"/>
      <c r="L173" s="101"/>
      <c r="M173" s="101"/>
      <c r="N173" s="101"/>
      <c r="O173" s="101"/>
      <c r="P173" s="39"/>
      <c r="R173" s="265"/>
      <c r="S173" s="319"/>
      <c r="T173" s="319"/>
      <c r="U173" s="320"/>
      <c r="V173" s="2252"/>
      <c r="W173" s="2242"/>
      <c r="X173" s="2242"/>
      <c r="Y173" s="2242"/>
      <c r="Z173" s="2242"/>
      <c r="AA173" s="2242"/>
      <c r="AB173" s="2242"/>
      <c r="AC173" s="2242"/>
      <c r="AD173" s="2242"/>
      <c r="AE173" s="2242"/>
      <c r="AF173" s="1418"/>
      <c r="AG173" s="1418"/>
      <c r="AH173" s="1418"/>
      <c r="AI173" s="1418"/>
      <c r="AJ173" s="1419"/>
      <c r="AK173" s="1093"/>
      <c r="AM173" s="1418"/>
      <c r="AN173" s="1418"/>
      <c r="AO173" s="1418"/>
      <c r="AP173" s="1418"/>
      <c r="AQ173" s="1418"/>
      <c r="AR173" s="1418"/>
      <c r="AS173" s="1418"/>
      <c r="AT173" s="1418"/>
      <c r="AU173" s="1418"/>
      <c r="BB173" s="88"/>
      <c r="BC173" s="2980" t="str">
        <f t="shared" si="23"/>
        <v/>
      </c>
      <c r="BD173" s="2980" t="str">
        <f t="shared" si="25"/>
        <v>Therme Horizon</v>
      </c>
      <c r="BE173" s="2980">
        <v>105.5</v>
      </c>
      <c r="BF173" s="2980">
        <v>119</v>
      </c>
      <c r="BG173" s="2980"/>
      <c r="BH173" s="2981" t="str">
        <f>$AA$175</f>
        <v>Period</v>
      </c>
      <c r="BI173" s="2987" t="str">
        <f>$AA$174</f>
        <v>Actual LTM</v>
      </c>
      <c r="BJ173" s="2980" t="s">
        <v>1967</v>
      </c>
      <c r="BK173" s="3"/>
      <c r="BL173" s="3"/>
      <c r="BM173" s="3"/>
      <c r="BN173" s="3"/>
      <c r="BO173" s="3"/>
    </row>
    <row r="174" spans="1:67" ht="25">
      <c r="A174" s="60"/>
      <c r="B174" s="60"/>
      <c r="C174" s="66"/>
      <c r="D174" s="66"/>
      <c r="E174" s="66"/>
      <c r="G174" s="45"/>
      <c r="I174" s="2043"/>
      <c r="J174" s="16"/>
      <c r="K174" s="52"/>
      <c r="L174" s="101"/>
      <c r="M174" s="101"/>
      <c r="N174" s="101"/>
      <c r="O174" s="101"/>
      <c r="P174" s="39"/>
      <c r="R174" s="265"/>
      <c r="S174" s="319"/>
      <c r="T174" s="319"/>
      <c r="U174" s="320"/>
      <c r="V174" s="2253"/>
      <c r="W174" s="2238"/>
      <c r="X174" s="3117" t="s">
        <v>563</v>
      </c>
      <c r="Y174" s="3118"/>
      <c r="Z174" s="2243"/>
      <c r="AA174" s="1600" t="s">
        <v>472</v>
      </c>
      <c r="AB174" s="2238"/>
      <c r="AC174" s="1598">
        <v>0</v>
      </c>
      <c r="AD174" s="1599">
        <v>0</v>
      </c>
      <c r="AE174" s="2238"/>
      <c r="AF174" s="1420"/>
      <c r="AG174" s="1421"/>
      <c r="AH174" s="1421"/>
      <c r="AI174" s="1422">
        <f>val_asOfDate</f>
        <v>46022</v>
      </c>
      <c r="AJ174" s="1423"/>
      <c r="AK174" s="1093"/>
      <c r="AM174" s="2182" t="s">
        <v>548</v>
      </c>
      <c r="AN174" s="2187" t="str">
        <f>_xlfn.TEXTJOIN("|",FALSE,_xlfn.HSTACK(X174,AA174))</f>
        <v>Interest Coverage Ratio|Actual LTM</v>
      </c>
      <c r="AO174" s="2183"/>
      <c r="AP174" s="2181"/>
      <c r="AQ174" s="2194" t="e" cm="1">
        <f t="array" aca="1" ref="AQ174" ca="1">IF(fx_ProtectPush,_xldudf_CX_PUSH(AN174,CX_ENTITY,AM174))</f>
        <v>#NAME?</v>
      </c>
      <c r="AR174" s="1420"/>
      <c r="AS174" s="2202" t="e" cm="1">
        <f t="array" aca="1" ref="AS174" ca="1">_xldudf_CX_GET(CX_ENTITY,$AM174, val_asOfDate,)</f>
        <v>#NAME?</v>
      </c>
      <c r="AT174" s="2202" t="e" cm="1">
        <f t="array" aca="1" ref="AT174" ca="1">_xldudf_CX_GET(CX_ENTITY,$AN174, val_priorQtrEnd,)</f>
        <v>#NAME?</v>
      </c>
      <c r="AU174" s="1420"/>
      <c r="BB174" s="88"/>
      <c r="BC174" s="2980" t="str">
        <f t="shared" si="23"/>
        <v/>
      </c>
      <c r="BD174" s="2980" t="str">
        <f t="shared" si="25"/>
        <v>Therme Horizon</v>
      </c>
      <c r="BE174" s="2980">
        <v>106</v>
      </c>
      <c r="BF174" s="2980">
        <v>120</v>
      </c>
      <c r="BG174" s="2980" t="s">
        <v>1933</v>
      </c>
      <c r="BH174" s="2981" t="str">
        <f>$AC$175</f>
        <v>Covenant level</v>
      </c>
      <c r="BI174" s="2987">
        <f>$AC$174</f>
        <v>0</v>
      </c>
      <c r="BJ174" s="2980" t="s">
        <v>1967</v>
      </c>
      <c r="BK174" s="3"/>
      <c r="BL174" s="3"/>
      <c r="BM174" s="3"/>
      <c r="BN174" s="3"/>
      <c r="BO174" s="3"/>
    </row>
    <row r="175" spans="1:67" ht="17.5">
      <c r="A175" s="60"/>
      <c r="B175" s="60"/>
      <c r="C175" s="66"/>
      <c r="D175" s="66"/>
      <c r="E175" s="66"/>
      <c r="G175" s="45"/>
      <c r="I175" s="2043"/>
      <c r="J175" s="16"/>
      <c r="K175" s="52"/>
      <c r="L175" s="101"/>
      <c r="M175" s="101"/>
      <c r="N175" s="101"/>
      <c r="O175" s="101"/>
      <c r="P175" s="39"/>
      <c r="R175" s="265"/>
      <c r="S175" s="319"/>
      <c r="T175" s="319"/>
      <c r="U175" s="320"/>
      <c r="V175" s="2253"/>
      <c r="W175" s="2238"/>
      <c r="X175" s="2245" t="s">
        <v>1953</v>
      </c>
      <c r="Y175" s="2245"/>
      <c r="Z175" s="2244"/>
      <c r="AA175" s="2244" t="s">
        <v>560</v>
      </c>
      <c r="AB175" s="2244"/>
      <c r="AC175" s="2244" t="s">
        <v>549</v>
      </c>
      <c r="AD175" s="2244" t="s">
        <v>550</v>
      </c>
      <c r="AE175" s="2244"/>
      <c r="AF175" s="1447"/>
      <c r="AG175" s="1434" t="s">
        <v>551</v>
      </c>
      <c r="AH175" s="1417"/>
      <c r="AI175" s="1417" t="s">
        <v>225</v>
      </c>
      <c r="AJ175" s="1423"/>
      <c r="AK175" s="1093"/>
      <c r="AM175" s="1449"/>
      <c r="AN175" s="1449"/>
      <c r="AO175" s="2184"/>
      <c r="AP175" s="1447"/>
      <c r="AQ175" s="1447"/>
      <c r="AR175" s="1417"/>
      <c r="AS175" s="1447"/>
      <c r="AT175" s="1417"/>
      <c r="AU175" s="1417"/>
      <c r="BB175" s="88"/>
      <c r="BC175" s="2980" t="str">
        <f t="shared" si="23"/>
        <v/>
      </c>
      <c r="BD175" s="2980" t="str">
        <f t="shared" si="25"/>
        <v>Therme Horizon</v>
      </c>
      <c r="BE175" s="2980">
        <v>107</v>
      </c>
      <c r="BF175" s="2980">
        <v>121</v>
      </c>
      <c r="BG175" s="2980" t="s">
        <v>1934</v>
      </c>
      <c r="BH175" s="2981" t="str">
        <f>$AD$175</f>
        <v>Look Fwd Covenant Level</v>
      </c>
      <c r="BI175" s="2987">
        <f>$AD$174</f>
        <v>0</v>
      </c>
      <c r="BJ175" s="2980" t="s">
        <v>1967</v>
      </c>
      <c r="BK175" s="3"/>
      <c r="BL175" s="3"/>
      <c r="BM175" s="3"/>
      <c r="BN175" s="3"/>
      <c r="BO175" s="3"/>
    </row>
    <row r="176" spans="1:67" ht="15.75" customHeight="1">
      <c r="A176" s="60"/>
      <c r="B176" s="60"/>
      <c r="C176" s="66"/>
      <c r="D176" s="66"/>
      <c r="E176" s="66"/>
      <c r="G176" s="45"/>
      <c r="I176" s="2043"/>
      <c r="J176" s="16"/>
      <c r="K176" s="52"/>
      <c r="L176" s="101"/>
      <c r="M176" s="101"/>
      <c r="N176" s="101"/>
      <c r="O176" s="101"/>
      <c r="P176" s="39"/>
      <c r="R176" s="265"/>
      <c r="S176" s="319"/>
      <c r="T176" s="319"/>
      <c r="U176" s="320"/>
      <c r="V176" s="2253"/>
      <c r="W176" s="2238"/>
      <c r="X176" s="301"/>
      <c r="Y176" s="19"/>
      <c r="Z176" s="19"/>
      <c r="AA176" s="19"/>
      <c r="AB176" s="19"/>
      <c r="AC176" s="19"/>
      <c r="AD176" s="19"/>
      <c r="AE176" s="19"/>
      <c r="AF176" s="1447"/>
      <c r="AG176" s="3119" t="str">
        <f ca="1">_xlfn.LET(
    _xlpm.Nominator, X179,
    _xlpm.Denominator, X181,
    _xlpm.NominatorVar, AA179,
    _xlpm.DenominatorVar, AA181,
    _xlpm.Direction, _xlfn.XLOOKUP(X174,$AO$229:$AO$233,$AT$229:$AT$233),
    _xlpm.TargetMetric, _xlfn.XLOOKUP(X174,$AO$229:$AO$233, $AS$229:$AS$233),
    _xlpm.CovenantLevel, AC174,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76" s="3119"/>
      <c r="AI176" s="3120"/>
      <c r="AJ176" s="1423"/>
      <c r="AK176" s="1093"/>
      <c r="AM176" s="1439" t="str">
        <f>X174 &amp; " - Covenant Level"</f>
        <v>Interest Coverage Ratio - Covenant Level</v>
      </c>
      <c r="AN176" s="19"/>
      <c r="AO176" s="553" t="s">
        <v>225</v>
      </c>
      <c r="AP176" s="19" t="str">
        <f>_xlfn.XLOOKUP($AA174, tbl_period_debt[Period_display],tbl_period_debt[CX Scenario])</f>
        <v>Actual</v>
      </c>
      <c r="AQ176" s="2194" t="e" cm="1">
        <f t="array" aca="1" ref="AQ176" ca="1">IF(fx_ProtectPush,_xldudf_CX_PUSH(AC174,CX_ENTITY,AM176, val_asOfDate, AO176, AP176))</f>
        <v>#NAME?</v>
      </c>
      <c r="AR176" s="19"/>
      <c r="AS176" s="2203" t="e" cm="1">
        <f t="array" aca="1" ref="AS176" ca="1">_xldudf_CX_GET(CX_ENTITY,AM176, val_asOfDate, $AO176,, $AP176)</f>
        <v>#NAME?</v>
      </c>
      <c r="AT176" s="709" t="e" cm="1">
        <f t="array" aca="1" ref="AT176" ca="1">_xldudf_CX_GET(CX_ENTITY,$AM176, val_priorQtrEnd, $AO176,, $AP176)</f>
        <v>#NAME?</v>
      </c>
      <c r="AU176" s="19"/>
      <c r="BB176" s="88"/>
      <c r="BC176" s="2980">
        <f t="shared" si="23"/>
        <v>0</v>
      </c>
      <c r="BD176" s="2980" t="str">
        <f t="shared" si="25"/>
        <v>Therme Horizon</v>
      </c>
      <c r="BE176" s="2980">
        <v>107.5</v>
      </c>
      <c r="BF176" s="2980">
        <v>122</v>
      </c>
      <c r="BG176" s="2980"/>
      <c r="BH176" s="2981" t="str">
        <f>$X$183</f>
        <v>Ratio</v>
      </c>
      <c r="BI176" s="2987" t="e">
        <f ca="1">$AA$183</f>
        <v>#NAME?</v>
      </c>
      <c r="BJ176" s="2980" t="s">
        <v>1967</v>
      </c>
      <c r="BK176" s="3"/>
      <c r="BL176" s="3"/>
      <c r="BM176" s="3"/>
      <c r="BN176" s="3"/>
      <c r="BO176" s="3"/>
    </row>
    <row r="177" spans="1:67" ht="15" customHeight="1">
      <c r="A177" s="60"/>
      <c r="B177" s="60"/>
      <c r="C177" s="66"/>
      <c r="D177" s="66"/>
      <c r="E177" s="66"/>
      <c r="G177" s="45"/>
      <c r="I177" s="2043"/>
      <c r="J177" s="16"/>
      <c r="K177" s="52"/>
      <c r="L177" s="101"/>
      <c r="M177" s="101"/>
      <c r="N177" s="101"/>
      <c r="O177" s="101"/>
      <c r="P177" s="39"/>
      <c r="R177" s="265"/>
      <c r="S177" s="319"/>
      <c r="T177" s="319"/>
      <c r="U177" s="320"/>
      <c r="V177" s="2253"/>
      <c r="W177" s="2241"/>
      <c r="X177" s="1437"/>
      <c r="Y177" s="496"/>
      <c r="Z177" s="497"/>
      <c r="AA177" s="497"/>
      <c r="AB177" s="497"/>
      <c r="AC177" s="497"/>
      <c r="AD177" s="497"/>
      <c r="AE177" s="497"/>
      <c r="AF177" s="1447"/>
      <c r="AG177" s="3121"/>
      <c r="AH177" s="3121"/>
      <c r="AI177" s="3122"/>
      <c r="AJ177" s="1423"/>
      <c r="AK177" s="1093"/>
      <c r="AM177" s="1439" t="str">
        <f>X174 &amp; " - Forward Covenant Level"</f>
        <v>Interest Coverage Ratio - Forward Covenant Level</v>
      </c>
      <c r="AN177" s="496"/>
      <c r="AO177" s="553" t="s">
        <v>225</v>
      </c>
      <c r="AP177" s="19" t="str">
        <f>_xlfn.XLOOKUP($AA174, tbl_period_debt[Period_display],tbl_period_debt[CX Scenario])</f>
        <v>Actual</v>
      </c>
      <c r="AQ177" s="2189" t="e" cm="1">
        <f t="array" aca="1" ref="AQ177" ca="1">IF(fx_ProtectPush,_xldudf_CX_PUSH(AD174,CX_ENTITY,AM177, val_asOfDate, AO177, AP177))</f>
        <v>#NAME?</v>
      </c>
      <c r="AR177" s="497"/>
      <c r="AS177" s="2203" t="e" cm="1">
        <f t="array" aca="1" ref="AS177" ca="1">_xldudf_CX_GET(CX_ENTITY,AM177, val_asOfDate, $AO177,, $AP177)</f>
        <v>#NAME?</v>
      </c>
      <c r="AT177" s="709" t="e" cm="1">
        <f t="array" aca="1" ref="AT177" ca="1">_xldudf_CX_GET(CX_ENTITY,$AM177, val_priorQtrEnd, $AO177,, $AP177)</f>
        <v>#NAME?</v>
      </c>
      <c r="AU177" s="497"/>
      <c r="BB177" s="88"/>
      <c r="BC177" s="2980">
        <f t="shared" si="23"/>
        <v>0</v>
      </c>
      <c r="BD177" s="2980" t="str">
        <f t="shared" si="25"/>
        <v>Therme Horizon</v>
      </c>
      <c r="BE177" s="2980">
        <v>108</v>
      </c>
      <c r="BF177" s="2980">
        <v>123</v>
      </c>
      <c r="BG177" s="2980" t="s">
        <v>556</v>
      </c>
      <c r="BH177" s="2993" t="str">
        <f>$X$184</f>
        <v>Covenant Headroom</v>
      </c>
      <c r="BI177" s="2987" t="e">
        <f ca="1">$AA$184</f>
        <v>#NAME?</v>
      </c>
      <c r="BJ177" s="2980" t="s">
        <v>1967</v>
      </c>
      <c r="BK177" s="3"/>
      <c r="BL177" s="3"/>
      <c r="BM177" s="3"/>
      <c r="BN177" s="3"/>
      <c r="BO177" s="3"/>
    </row>
    <row r="178" spans="1:67" ht="15" customHeight="1">
      <c r="A178" s="60"/>
      <c r="B178" s="60"/>
      <c r="C178" s="66"/>
      <c r="D178" s="66"/>
      <c r="E178" s="66"/>
      <c r="G178" s="45"/>
      <c r="I178" s="2043"/>
      <c r="J178" s="16"/>
      <c r="K178" s="52"/>
      <c r="L178" s="101"/>
      <c r="M178" s="101"/>
      <c r="N178" s="101"/>
      <c r="O178" s="101"/>
      <c r="P178" s="39"/>
      <c r="R178" s="265"/>
      <c r="S178" s="319"/>
      <c r="T178" s="319"/>
      <c r="U178" s="320"/>
      <c r="V178" s="2253"/>
      <c r="W178" s="2241"/>
      <c r="X178" s="1438"/>
      <c r="Y178" s="320"/>
      <c r="Z178" s="320"/>
      <c r="AA178" s="1431" t="s">
        <v>552</v>
      </c>
      <c r="AB178" s="1431"/>
      <c r="AC178" s="1431" t="s">
        <v>553</v>
      </c>
      <c r="AD178" s="1431" t="s">
        <v>554</v>
      </c>
      <c r="AE178" s="1044" t="s">
        <v>555</v>
      </c>
      <c r="AF178" s="1447"/>
      <c r="AG178" s="3121"/>
      <c r="AH178" s="3121"/>
      <c r="AI178" s="3122"/>
      <c r="AJ178" s="1423"/>
      <c r="AK178" s="1093"/>
      <c r="AM178" s="1438"/>
      <c r="AN178" s="320"/>
      <c r="AO178" s="987"/>
      <c r="AP178" s="320"/>
      <c r="AQ178" s="1431"/>
      <c r="AR178" s="1431"/>
      <c r="AS178" s="1431"/>
      <c r="AT178" s="1431"/>
      <c r="AU178" s="1044" t="s">
        <v>555</v>
      </c>
      <c r="BB178" s="88"/>
      <c r="BC178" s="2980">
        <f t="shared" si="23"/>
        <v>0</v>
      </c>
      <c r="BD178" s="2980" t="str">
        <f t="shared" si="25"/>
        <v>Therme Horizon</v>
      </c>
      <c r="BE178" s="2980">
        <v>109</v>
      </c>
      <c r="BF178" s="2980">
        <v>124</v>
      </c>
      <c r="BG178" s="2980" t="s">
        <v>557</v>
      </c>
      <c r="BH178" s="2993" t="str">
        <f>$X$185</f>
        <v>Covenant Headroom %</v>
      </c>
      <c r="BI178" s="2987" t="e">
        <f ca="1">$AA$185</f>
        <v>#NAME?</v>
      </c>
      <c r="BJ178" s="2980" t="s">
        <v>1967</v>
      </c>
      <c r="BK178" s="3"/>
      <c r="BL178" s="3"/>
      <c r="BM178" s="3"/>
      <c r="BN178" s="3"/>
      <c r="BO178" s="3"/>
    </row>
    <row r="179" spans="1:67" ht="15" customHeight="1">
      <c r="A179" s="60"/>
      <c r="B179" s="60"/>
      <c r="C179" s="66"/>
      <c r="D179" s="66"/>
      <c r="E179" s="66"/>
      <c r="G179" s="45"/>
      <c r="I179" s="2043"/>
      <c r="J179" s="16"/>
      <c r="K179" s="52"/>
      <c r="L179" s="101"/>
      <c r="M179" s="101"/>
      <c r="N179" s="101"/>
      <c r="O179" s="101"/>
      <c r="P179" s="39"/>
      <c r="R179" s="265"/>
      <c r="S179" s="319"/>
      <c r="T179" s="319"/>
      <c r="U179" s="320"/>
      <c r="V179" s="2253"/>
      <c r="W179" s="2255" t="e" cm="1" vm="5">
        <f t="array" ref="W179">IF(X179&lt;&gt;"", IFERROR(IF(_xlfn.XMATCH(X179,tbl_acctDef[Term],0)&gt;0, fx_getIcon("find"), ""),""),"")</f>
        <v>#VALUE!</v>
      </c>
      <c r="X179" s="33" t="str">
        <f>_xlfn.XLOOKUP(X174,$AO$229:$AO$233,$AP$229:$AP$233,"Not found")</f>
        <v>Adjusted EBITDA</v>
      </c>
      <c r="Y179" s="703"/>
      <c r="Z179" s="1044" t="str">
        <f>IF(_xlfn.XLOOKUP(X179,$AN$205:$AN$224,$AQ$205:$AQ$224,0)="BS","As of "&amp;TEXT(AI$142,"MMM-yy"),AA$142)</f>
        <v>Actual LTM</v>
      </c>
      <c r="AA179" s="2285" t="e">
        <f ca="1">AS179</f>
        <v>#NAME?</v>
      </c>
      <c r="AB179" s="1416"/>
      <c r="AC179" s="1435"/>
      <c r="AD179" s="1432"/>
      <c r="AE179" s="1433"/>
      <c r="AF179" s="1447"/>
      <c r="AG179" s="3121"/>
      <c r="AH179" s="3121"/>
      <c r="AI179" s="3122"/>
      <c r="AJ179" s="1423"/>
      <c r="AK179" s="1093"/>
      <c r="AM179" s="1439" t="str">
        <f>X179&amp; " - Adjustment (Debt Ratio)"</f>
        <v>Adjusted EBITDA - Adjustment (Debt Ratio)</v>
      </c>
      <c r="AN179" s="703"/>
      <c r="AO179" s="1431" t="str">
        <f>_xlfn.XLOOKUP($Z179, tbl_period_debt[Period_display],tbl_period_debt[CX Period])</f>
        <v>LTM</v>
      </c>
      <c r="AP179" s="703" t="str">
        <f>_xlfn.XLOOKUP($AA174, tbl_period_debt[Period_display],tbl_period_debt[CX Scenario])</f>
        <v>Actual</v>
      </c>
      <c r="AQ179" s="2194" t="e" cm="1">
        <f t="array" aca="1" ref="AQ179" ca="1">IF(fx_ProtectPush,_xldudf_CX_PUSH(AA179,CX_ENTITY,AM179, val_asOfDate, AO179, AP179))</f>
        <v>#NAME?</v>
      </c>
      <c r="AR179" s="1416"/>
      <c r="AS179" s="2203" t="e" cm="1">
        <f t="array" aca="1" ref="AS179" ca="1">_xldudf_CX_GET(CX_ENTITY,AM179, val_asOfDate, $AO179,, $AP179)</f>
        <v>#NAME?</v>
      </c>
      <c r="AT179" s="709" t="e" cm="1">
        <f t="array" aca="1" ref="AT179" ca="1">_xldudf_CX_GET(CX_ENTITY,$AM179, val_priorQtrEnd, $AO179,, $AP179)</f>
        <v>#NAME?</v>
      </c>
      <c r="AU179" s="1433"/>
      <c r="BB179" s="88"/>
      <c r="BC179" s="2980" t="str">
        <f t="shared" si="23"/>
        <v/>
      </c>
      <c r="BD179" s="2980" t="str">
        <f t="shared" si="25"/>
        <v>Therme Horizon</v>
      </c>
      <c r="BE179" s="2980">
        <v>110</v>
      </c>
      <c r="BF179" s="2980">
        <v>125</v>
      </c>
      <c r="BG179" s="2980" t="s">
        <v>556</v>
      </c>
      <c r="BH179" s="2981"/>
      <c r="BI179" s="2987"/>
      <c r="BJ179" s="2980" t="s">
        <v>1967</v>
      </c>
      <c r="BK179" s="3"/>
      <c r="BL179" s="3"/>
      <c r="BM179" s="3"/>
      <c r="BN179" s="3"/>
      <c r="BO179" s="3"/>
    </row>
    <row r="180" spans="1:67" ht="15" customHeight="1">
      <c r="A180" s="60"/>
      <c r="B180" s="60"/>
      <c r="C180" s="82"/>
      <c r="D180" s="82"/>
      <c r="E180" s="82"/>
      <c r="G180" s="45"/>
      <c r="I180" s="2043"/>
      <c r="J180" s="16"/>
      <c r="K180" s="52"/>
      <c r="L180" s="101"/>
      <c r="M180" s="101"/>
      <c r="N180" s="101"/>
      <c r="O180" s="101"/>
      <c r="P180" s="39"/>
      <c r="R180" s="265"/>
      <c r="S180" s="319"/>
      <c r="T180" s="319"/>
      <c r="U180" s="320"/>
      <c r="V180" s="2253"/>
      <c r="W180" s="2241" t="str" cm="1">
        <f t="array" ref="W180">IF(X180&lt;&gt;"", IFERROR(IF(_xlfn.XMATCH(X180,tbl_acctDef[Term],0)&gt;0, fx_getIcon("find"), ""),""),"")</f>
        <v/>
      </c>
      <c r="X180" s="1439"/>
      <c r="Y180" s="703"/>
      <c r="Z180" s="987"/>
      <c r="AA180" s="2286"/>
      <c r="AB180" s="1354"/>
      <c r="AC180" s="320"/>
      <c r="AD180" s="320"/>
      <c r="AE180" s="320"/>
      <c r="AF180" s="1447"/>
      <c r="AG180" s="3121"/>
      <c r="AH180" s="3121"/>
      <c r="AI180" s="3122"/>
      <c r="AJ180" s="1423"/>
      <c r="AK180" s="1093"/>
      <c r="AM180" s="1440"/>
      <c r="AN180" s="399"/>
      <c r="AO180" s="1044"/>
      <c r="AP180" s="987"/>
      <c r="AQ180" s="1354"/>
      <c r="AR180" s="1354"/>
      <c r="AS180" s="1354"/>
      <c r="AT180" s="320"/>
      <c r="AU180" s="320"/>
      <c r="BB180" s="88"/>
      <c r="BC180" s="2980" t="str">
        <f t="shared" ref="BC180:BC196" si="26">IF($BH180="","",IF(ISNUMBER(_xlfn.XLOOKUP($BH180,X:X,AB:AB,"")),"",(_xlfn.XLOOKUP($BH180,X:X,AB:AB,""))))</f>
        <v/>
      </c>
      <c r="BD180" s="2980" t="str">
        <f t="shared" si="25"/>
        <v>Therme Horizon</v>
      </c>
      <c r="BE180" s="2980">
        <v>111</v>
      </c>
      <c r="BF180" s="2980">
        <v>126</v>
      </c>
      <c r="BG180" s="2980" t="s">
        <v>557</v>
      </c>
      <c r="BH180" s="2981"/>
      <c r="BI180" s="2987"/>
      <c r="BJ180" s="2980" t="s">
        <v>1967</v>
      </c>
      <c r="BK180" s="3"/>
      <c r="BL180" s="3"/>
      <c r="BM180" s="3"/>
      <c r="BN180" s="3"/>
      <c r="BO180" s="3"/>
    </row>
    <row r="181" spans="1:67" ht="15" customHeight="1">
      <c r="A181" s="60"/>
      <c r="B181" s="60"/>
      <c r="C181" s="82"/>
      <c r="D181" s="82"/>
      <c r="E181" s="82"/>
      <c r="G181" s="45"/>
      <c r="I181" s="2043"/>
      <c r="J181" s="16"/>
      <c r="K181" s="52"/>
      <c r="L181" s="101"/>
      <c r="M181" s="101"/>
      <c r="N181" s="101"/>
      <c r="O181" s="101"/>
      <c r="P181" s="39"/>
      <c r="R181" s="265"/>
      <c r="S181" s="319"/>
      <c r="T181" s="319"/>
      <c r="U181" s="320"/>
      <c r="V181" s="2253"/>
      <c r="W181" s="2255" t="str" cm="1">
        <f t="array" ref="W181">IF(X181&lt;&gt;"", IFERROR(IF(_xlfn.XMATCH(X181,tbl_acctDef[Term],0)&gt;0, fx_getIcon("find"), ""),""),"")</f>
        <v/>
      </c>
      <c r="X181" s="33" t="str">
        <f>_xlfn.XLOOKUP(X174,$AO$229:$AO$233,$AQ$229:$AQ$233,"Not found")</f>
        <v>Cash Interest Expense</v>
      </c>
      <c r="Y181" s="703"/>
      <c r="Z181" s="1044" t="str">
        <f>IF(_xlfn.XLOOKUP(X181,$AN$205:$AN$224,$AQ$205:$AQ$224,0)="BS",""&amp;TEXT(AI$126,"MMM-yy"),AA$126)</f>
        <v>Actual L3M(A)</v>
      </c>
      <c r="AA181" s="2285" t="e">
        <f ca="1">AS181</f>
        <v>#NAME?</v>
      </c>
      <c r="AB181" s="1416"/>
      <c r="AC181" s="1430"/>
      <c r="AD181" s="1432"/>
      <c r="AE181" s="1433"/>
      <c r="AF181" s="1447"/>
      <c r="AG181" s="3121"/>
      <c r="AH181" s="3121"/>
      <c r="AI181" s="3122"/>
      <c r="AJ181" s="1423"/>
      <c r="AK181" s="1093"/>
      <c r="AM181" s="1439" t="str">
        <f>X181&amp; " - Adjustment (Debt Ratio)"</f>
        <v>Cash Interest Expense - Adjustment (Debt Ratio)</v>
      </c>
      <c r="AN181" s="703"/>
      <c r="AO181" s="1431" t="str">
        <f>_xlfn.XLOOKUP($Z181, tbl_period_debt[Period_display],tbl_period_debt[CX Period])</f>
        <v>Quarter</v>
      </c>
      <c r="AP181" s="703" t="str">
        <f>_xlfn.XLOOKUP($AA174, tbl_period_debt[Period_display],tbl_period_debt[CX Scenario])</f>
        <v>Actual</v>
      </c>
      <c r="AQ181" s="2194" t="e" cm="1">
        <f t="array" aca="1" ref="AQ181" ca="1">IF(fx_ProtectPush,_xldudf_CX_PUSH(AA181,CX_ENTITY,AM181, val_asOfDate, AO181, AP181))</f>
        <v>#NAME?</v>
      </c>
      <c r="AR181" s="1416"/>
      <c r="AS181" s="2203" t="e" cm="1">
        <f t="array" aca="1" ref="AS181" ca="1">_xldudf_CX_GET(CX_ENTITY,AM181, val_asOfDate, $AO181,, $AP181)</f>
        <v>#NAME?</v>
      </c>
      <c r="AT181" s="709" t="e" cm="1">
        <f t="array" aca="1" ref="AT181" ca="1">_xldudf_CX_GET(CX_ENTITY,$AM181, val_priorQtrEnd, $AO181,, $AP181)</f>
        <v>#NAME?</v>
      </c>
      <c r="AU181" s="1433"/>
      <c r="BB181" s="88"/>
      <c r="BC181" s="2980" t="str">
        <f t="shared" si="26"/>
        <v/>
      </c>
      <c r="BD181" s="2980" t="str">
        <f t="shared" si="25"/>
        <v>Therme Horizon</v>
      </c>
      <c r="BE181" s="2980">
        <v>111.5</v>
      </c>
      <c r="BF181" s="2980">
        <v>127</v>
      </c>
      <c r="BG181" s="2980"/>
      <c r="BH181" s="2981" t="str">
        <f>$AG$175</f>
        <v>Summary</v>
      </c>
      <c r="BI181" s="2987" t="str">
        <f ca="1">$AG$176</f>
        <v>n/a</v>
      </c>
      <c r="BJ181" s="2980" t="s">
        <v>1967</v>
      </c>
      <c r="BK181" s="3"/>
      <c r="BL181" s="3"/>
      <c r="BM181" s="3"/>
      <c r="BN181" s="3"/>
      <c r="BO181" s="3"/>
    </row>
    <row r="182" spans="1:67" ht="15" customHeight="1">
      <c r="A182" s="60"/>
      <c r="B182" s="60"/>
      <c r="C182" s="82"/>
      <c r="D182" s="82"/>
      <c r="E182" s="82"/>
      <c r="G182" s="45"/>
      <c r="I182" s="2043"/>
      <c r="J182" s="16"/>
      <c r="K182" s="52"/>
      <c r="L182" s="101"/>
      <c r="M182" s="101"/>
      <c r="N182" s="101"/>
      <c r="O182" s="101"/>
      <c r="P182" s="39"/>
      <c r="R182" s="265"/>
      <c r="S182" s="319"/>
      <c r="T182" s="319"/>
      <c r="U182" s="320"/>
      <c r="V182" s="2253"/>
      <c r="W182" s="2241" t="str" cm="1">
        <f t="array" ref="W182">IF(X182&lt;&gt;"", IFERROR(IF(_xlfn.XMATCH(X182,tbl_acctDef[Term],0)&gt;0, fx_getIcon("find"), ""),""),"")</f>
        <v/>
      </c>
      <c r="X182" s="1440"/>
      <c r="Y182" s="399"/>
      <c r="Z182" s="320"/>
      <c r="AA182" s="2287"/>
      <c r="AB182" s="1354"/>
      <c r="AC182" s="498"/>
      <c r="AD182" s="498"/>
      <c r="AE182" s="367"/>
      <c r="AF182" s="1447"/>
      <c r="AG182" s="3121"/>
      <c r="AH182" s="3121"/>
      <c r="AI182" s="3122"/>
      <c r="AJ182" s="1423"/>
      <c r="AK182" s="1093"/>
      <c r="AM182" s="1440"/>
      <c r="AN182" s="399"/>
      <c r="AO182" s="1044"/>
      <c r="AP182" s="320"/>
      <c r="AQ182" s="320"/>
      <c r="AR182" s="1354"/>
      <c r="AS182" s="320"/>
      <c r="AT182" s="498"/>
      <c r="AU182" s="367"/>
      <c r="BB182" s="88"/>
      <c r="BC182" s="2980" t="str">
        <f t="shared" si="26"/>
        <v/>
      </c>
      <c r="BD182" s="2980" t="str">
        <f t="shared" si="25"/>
        <v>Therme Horizon</v>
      </c>
      <c r="BE182" s="2980">
        <v>112</v>
      </c>
      <c r="BF182" s="2980">
        <v>128</v>
      </c>
      <c r="BG182" s="2980" t="s">
        <v>1935</v>
      </c>
      <c r="BH182" s="2994" t="str">
        <f>$W$190</f>
        <v>Comments</v>
      </c>
      <c r="BI182" s="2987" t="str">
        <f>IF($W$191="", "n/a",$W$191)</f>
        <v>n/a</v>
      </c>
      <c r="BJ182" s="2980" t="s">
        <v>1967</v>
      </c>
      <c r="BK182" s="3"/>
      <c r="BL182" s="3"/>
      <c r="BM182" s="3"/>
      <c r="BN182" s="3"/>
      <c r="BO182" s="3"/>
    </row>
    <row r="183" spans="1:67" ht="15" customHeight="1">
      <c r="A183" s="60"/>
      <c r="B183" s="60"/>
      <c r="C183" s="82"/>
      <c r="D183" s="82"/>
      <c r="E183" s="82"/>
      <c r="G183" s="45"/>
      <c r="I183" s="2043"/>
      <c r="J183" s="16"/>
      <c r="K183" s="52"/>
      <c r="L183" s="101"/>
      <c r="M183" s="101"/>
      <c r="N183" s="101"/>
      <c r="O183" s="101"/>
      <c r="P183" s="39"/>
      <c r="R183" s="265"/>
      <c r="S183" s="319"/>
      <c r="T183" s="319"/>
      <c r="U183" s="320"/>
      <c r="V183" s="2253"/>
      <c r="W183" s="2241" t="str" cm="1">
        <f t="array" ref="W183">IF(X183&lt;&gt;"", IFERROR(IF(_xlfn.XMATCH(X183,tbl_acctDef[Term],0)&gt;0, fx_getIcon("find"), ""),""),"")</f>
        <v/>
      </c>
      <c r="X183" s="1442" t="s">
        <v>308</v>
      </c>
      <c r="Y183" s="399"/>
      <c r="Z183" s="320"/>
      <c r="AA183" s="1443" t="e" cm="1">
        <f t="array" aca="1" ref="AA183" ca="1">_xlfn.SWITCH(
TRUE,
OR(AA179 = "", AA181= ""), "n/a",
OR(AA179="n/a",AA181="n/a",ISERROR(AA179),ISERROR(AA181), AA179 * AA181 &gt;=0  ),"n/a",ABS(AA179/AA181))</f>
        <v>#NAME?</v>
      </c>
      <c r="AB183" s="1426"/>
      <c r="AC183" s="1443"/>
      <c r="AD183" s="1443"/>
      <c r="AE183" s="1433"/>
      <c r="AF183" s="1447"/>
      <c r="AG183" s="3121"/>
      <c r="AH183" s="3121"/>
      <c r="AI183" s="3122"/>
      <c r="AJ183" s="1423"/>
      <c r="AK183" s="1093"/>
      <c r="AM183" s="1439" t="str">
        <f>X174</f>
        <v>Interest Coverage Ratio</v>
      </c>
      <c r="AN183" s="399"/>
      <c r="AO183" s="1044" t="s">
        <v>225</v>
      </c>
      <c r="AP183" s="703" t="str">
        <f>_xlfn.XLOOKUP($AA174, tbl_period_debt[Period_display],tbl_period_debt[CX Scenario])</f>
        <v>Actual</v>
      </c>
      <c r="AQ183" s="2194" t="str" cm="1">
        <f t="array" aca="1" ref="AQ183" ca="1">IF(fx_ProtectPush, IF(ISNUMBER(AA183),  _xldudf_CX_PUSH(AA183,CX_ENTITY,AM183, val_asOfDate, AO183, AP183), "NaN"))</f>
        <v>NaN</v>
      </c>
      <c r="AR183" s="1426"/>
      <c r="AS183" s="2203" t="e" cm="1">
        <f t="array" aca="1" ref="AS183" ca="1">_xldudf_CX_GET(CX_ENTITY,AM183, val_asOfDate, $AO183,, $AP183)</f>
        <v>#NAME?</v>
      </c>
      <c r="AT183" s="709" t="e" cm="1">
        <f t="array" aca="1" ref="AT183" ca="1">_xldudf_CX_GET(CX_ENTITY,$AM183, val_priorQtrEnd, $AO183,, $AP183)</f>
        <v>#NAME?</v>
      </c>
      <c r="AU183" s="1433"/>
      <c r="BB183" s="88"/>
      <c r="BC183" s="2980" t="str">
        <f t="shared" si="26"/>
        <v/>
      </c>
      <c r="BD183" s="2980" t="str">
        <f t="shared" ref="BD183:BD196" si="27">val_company</f>
        <v>Therme Horizon</v>
      </c>
      <c r="BE183" s="2980">
        <v>113</v>
      </c>
      <c r="BF183" s="2980">
        <v>129</v>
      </c>
      <c r="BG183" s="2980" t="s">
        <v>1884</v>
      </c>
      <c r="BH183" s="2981"/>
      <c r="BI183" s="2987"/>
      <c r="BJ183" s="2980"/>
      <c r="BK183" s="3"/>
      <c r="BL183" s="3"/>
      <c r="BM183" s="3"/>
      <c r="BN183" s="3"/>
      <c r="BO183" s="3"/>
    </row>
    <row r="184" spans="1:67" ht="15" customHeight="1">
      <c r="A184" s="60"/>
      <c r="B184" s="60"/>
      <c r="C184" s="82"/>
      <c r="D184" s="82"/>
      <c r="E184" s="82"/>
      <c r="G184" s="45"/>
      <c r="I184" s="2043"/>
      <c r="J184" s="16"/>
      <c r="K184" s="52"/>
      <c r="L184" s="101"/>
      <c r="M184" s="101"/>
      <c r="N184" s="101"/>
      <c r="O184" s="101"/>
      <c r="P184" s="39"/>
      <c r="R184" s="265"/>
      <c r="S184" s="319"/>
      <c r="T184" s="319"/>
      <c r="U184" s="320"/>
      <c r="V184" s="2253"/>
      <c r="W184" s="2255" t="e" cm="1" vm="5">
        <f t="array" ref="W184">IF(X184&lt;&gt;"", IFERROR(IF(_xlfn.XMATCH(X184,tbl_acctDef[Term],0)&gt;0, fx_getIcon("find"), ""),""),"")</f>
        <v>#VALUE!</v>
      </c>
      <c r="X184" s="33" t="s">
        <v>556</v>
      </c>
      <c r="Y184" s="399"/>
      <c r="Z184" s="399"/>
      <c r="AA184" s="1444" t="e">
        <f ca="1">_xlfn.LET(
    _xlpm.Nominator, X179,
    _xlpm.Denominator, X181,
    _xlpm.NominatorVar, AA179,
    _xlpm.DenominatorVar, AA181,
    _xlpm.Direction, _xlfn.XLOOKUP(X174,$AO$229:$AO$233,$AT$229:$AT$233),
    _xlpm.TargetMetric,_xlfn.XLOOKUP(X174,$AO$229:$AO$233,$AS$229:$AS$233),
    _xlpm.CovenantLevel, AC174,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#NAME?</v>
      </c>
      <c r="AB184" s="1416"/>
      <c r="AC184" s="1444"/>
      <c r="AD184" s="1444"/>
      <c r="AE184" s="1433"/>
      <c r="AF184" s="1447"/>
      <c r="AG184" s="3121"/>
      <c r="AH184" s="3121"/>
      <c r="AI184" s="3122"/>
      <c r="AJ184" s="1423"/>
      <c r="AK184" s="1093"/>
      <c r="AM184" s="1439" t="str">
        <f>$X$126&amp; " - Covenant Headroom"</f>
        <v>Gross Leverage Ratio - Covenant Headroom</v>
      </c>
      <c r="AN184" s="399"/>
      <c r="AO184" s="1044" t="s">
        <v>225</v>
      </c>
      <c r="AP184" s="703" t="str">
        <f>_xlfn.XLOOKUP($AA174, tbl_period_debt[Period_display],tbl_period_debt[CX Scenario])</f>
        <v>Actual</v>
      </c>
      <c r="AQ184" s="2194" t="str" cm="1">
        <f t="array" aca="1" ref="AQ184" ca="1">IF(fx_ProtectPush, IF(ISNUMBER(AA184),  _xldudf_CX_PUSH(AA184,CX_ENTITY,AM184, val_asOfDate, AO184, AP184), "NaN"))</f>
        <v>NaN</v>
      </c>
      <c r="AR184" s="1416"/>
      <c r="AS184" s="2203" t="e" cm="1">
        <f t="array" aca="1" ref="AS184" ca="1">_xldudf_CX_GET(CX_ENTITY,AM184, val_asOfDate, $AO184,, $AP184)</f>
        <v>#NAME?</v>
      </c>
      <c r="AT184" s="709" t="e" cm="1">
        <f t="array" aca="1" ref="AT184" ca="1">_xldudf_CX_GET(CX_ENTITY,$AM184, val_priorQtrEnd, $AO184,, $AP184)</f>
        <v>#NAME?</v>
      </c>
      <c r="AU184" s="1433"/>
      <c r="BB184" s="88"/>
      <c r="BC184" s="2980" t="str">
        <f t="shared" si="26"/>
        <v/>
      </c>
      <c r="BD184" s="2980" t="str">
        <f t="shared" si="27"/>
        <v>Therme Horizon</v>
      </c>
      <c r="BE184" s="2980">
        <v>114</v>
      </c>
      <c r="BF184" s="2980">
        <v>130</v>
      </c>
      <c r="BG184" s="2980" t="s">
        <v>1936</v>
      </c>
      <c r="BH184" s="2981"/>
      <c r="BI184" s="2987"/>
      <c r="BJ184" s="2980"/>
      <c r="BK184" s="3"/>
      <c r="BL184" s="3"/>
      <c r="BM184" s="3"/>
      <c r="BN184" s="3"/>
      <c r="BO184" s="3"/>
    </row>
    <row r="185" spans="1:67" ht="15.75" customHeight="1">
      <c r="A185" s="60"/>
      <c r="B185" s="60"/>
      <c r="C185" s="82"/>
      <c r="D185" s="82"/>
      <c r="E185" s="82"/>
      <c r="G185" s="45"/>
      <c r="I185" s="2043"/>
      <c r="J185" s="16"/>
      <c r="K185" s="52"/>
      <c r="L185" s="101"/>
      <c r="M185" s="101"/>
      <c r="N185" s="101"/>
      <c r="O185" s="101"/>
      <c r="P185" s="39"/>
      <c r="R185" s="265"/>
      <c r="S185" s="319"/>
      <c r="T185" s="319"/>
      <c r="U185" s="320"/>
      <c r="V185" s="2253"/>
      <c r="W185" s="2255" t="e" cm="1" vm="5">
        <f t="array" ref="W185">IF(X185&lt;&gt;"", IFERROR(IF(_xlfn.XMATCH(X185,tbl_acctDef[Term],0)&gt;0, fx_getIcon("find"), ""),""),"")</f>
        <v>#VALUE!</v>
      </c>
      <c r="X185" s="33" t="s">
        <v>557</v>
      </c>
      <c r="Y185" s="399"/>
      <c r="Z185" s="320"/>
      <c r="AA185" s="1445" t="e">
        <f ca="1">_xlfn.LET(
    _xlpm.Nominator, X179,
    _xlpm.Denominator, X181,
    _xlpm.NominatorVar, AA179,
    _xlpm.DenominatorVar, AA181,
    _xlpm.Direction, _xlfn.XLOOKUP(X174,$AO$229:$AO$233,$AT$229:$AT$233),
    _xlpm.TargetMetric,_xlfn.XLOOKUP(X174,$AO$229:$AO$233,$AS$229:$AS$233),
    _xlpm.CovenantLevel, AC174,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#NAME?</v>
      </c>
      <c r="AB185" s="1429"/>
      <c r="AC185" s="1445"/>
      <c r="AD185" s="1445"/>
      <c r="AE185" s="1433"/>
      <c r="AF185" s="1447"/>
      <c r="AG185" s="3121"/>
      <c r="AH185" s="3121"/>
      <c r="AI185" s="3122"/>
      <c r="AJ185" s="1423"/>
      <c r="AK185" s="1093"/>
      <c r="AM185" s="1439" t="str">
        <f>$X$126&amp; " - Covenant Headroom %"</f>
        <v>Gross Leverage Ratio - Covenant Headroom %</v>
      </c>
      <c r="AN185" s="399"/>
      <c r="AO185" s="1044" t="s">
        <v>225</v>
      </c>
      <c r="AP185" s="703" t="str">
        <f>_xlfn.XLOOKUP($AA174, tbl_period_debt[Period_display],tbl_period_debt[CX Scenario])</f>
        <v>Actual</v>
      </c>
      <c r="AQ185" s="2194" t="str" cm="1">
        <f t="array" aca="1" ref="AQ185" ca="1">IF(fx_ProtectPush, IF(ISNUMBER(AA185),  _xldudf_CX_PUSH(AA185,CX_ENTITY,AM185, val_asOfDate, AO185, AP185), "NaN"))</f>
        <v>NaN</v>
      </c>
      <c r="AR185" s="1429"/>
      <c r="AS185" s="2203" t="e" cm="1">
        <f t="array" aca="1" ref="AS185" ca="1">_xldudf_CX_GET(CX_ENTITY,AM185, val_asOfDate, $AO185,, $AP185)</f>
        <v>#NAME?</v>
      </c>
      <c r="AT185" s="709" t="e" cm="1">
        <f t="array" aca="1" ref="AT185" ca="1">_xldudf_CX_GET(CX_ENTITY,$AM185, val_priorQtrEnd, $AO185,, $AP185)</f>
        <v>#NAME?</v>
      </c>
      <c r="AU185" s="1433"/>
      <c r="BB185" s="88"/>
      <c r="BC185" s="2980" t="str">
        <f t="shared" si="26"/>
        <v/>
      </c>
      <c r="BD185" s="2980" t="str">
        <f t="shared" si="27"/>
        <v>Therme Horizon</v>
      </c>
      <c r="BE185" s="2980">
        <v>7.5</v>
      </c>
      <c r="BF185" s="2980">
        <v>131</v>
      </c>
      <c r="BG185" s="2980"/>
      <c r="BH185" s="2981" t="s">
        <v>1958</v>
      </c>
      <c r="BI185" s="2987" t="str">
        <f>DebtOverview!$AR$23</f>
        <v>n/a</v>
      </c>
      <c r="BJ185" s="2980" t="s">
        <v>1947</v>
      </c>
      <c r="BK185" s="3"/>
      <c r="BL185" s="3"/>
      <c r="BM185" s="3"/>
      <c r="BN185" s="3"/>
      <c r="BO185" s="3"/>
    </row>
    <row r="186" spans="1:67" ht="15.75" customHeight="1">
      <c r="A186" s="60"/>
      <c r="B186" s="60"/>
      <c r="C186" s="82"/>
      <c r="D186" s="82"/>
      <c r="E186" s="82"/>
      <c r="G186" s="45"/>
      <c r="I186" s="2043"/>
      <c r="J186" s="16"/>
      <c r="K186" s="52"/>
      <c r="L186" s="101"/>
      <c r="M186" s="101"/>
      <c r="N186" s="101"/>
      <c r="O186" s="101"/>
      <c r="P186" s="39"/>
      <c r="R186" s="265"/>
      <c r="S186" s="319"/>
      <c r="T186" s="319"/>
      <c r="U186" s="320"/>
      <c r="V186" s="2253"/>
      <c r="W186" s="2241"/>
      <c r="X186" s="1441"/>
      <c r="Y186" s="400"/>
      <c r="Z186" s="367"/>
      <c r="AA186" s="367"/>
      <c r="AB186" s="367"/>
      <c r="AC186" s="367"/>
      <c r="AD186" s="367"/>
      <c r="AE186" s="367"/>
      <c r="AF186" s="1447"/>
      <c r="AG186" s="3123"/>
      <c r="AH186" s="3123"/>
      <c r="AI186" s="3124"/>
      <c r="AJ186" s="1423"/>
      <c r="AK186" s="1093"/>
      <c r="AM186" s="1441"/>
      <c r="AN186" s="400"/>
      <c r="AO186" s="2185"/>
      <c r="AP186" s="367"/>
      <c r="AQ186" s="367"/>
      <c r="AR186" s="367"/>
      <c r="AS186" s="367"/>
      <c r="AT186" s="367"/>
      <c r="AU186" s="367"/>
      <c r="BB186" s="88"/>
      <c r="BC186" s="2980" t="str">
        <f t="shared" si="26"/>
        <v/>
      </c>
      <c r="BD186" s="2980" t="str">
        <f t="shared" si="27"/>
        <v>Therme Horizon</v>
      </c>
      <c r="BE186" s="2980">
        <v>8.5</v>
      </c>
      <c r="BF186" s="2980">
        <v>132</v>
      </c>
      <c r="BG186" s="2980"/>
      <c r="BH186" s="2981" t="s">
        <v>1959</v>
      </c>
      <c r="BI186" s="2987" t="str">
        <f>DebtOverview!$AR$39</f>
        <v>n/a</v>
      </c>
      <c r="BJ186" s="2980" t="s">
        <v>1947</v>
      </c>
      <c r="BK186" s="3"/>
      <c r="BL186" s="3"/>
      <c r="BM186" s="3"/>
      <c r="BN186" s="3"/>
      <c r="BO186" s="3"/>
    </row>
    <row r="187" spans="1:67" ht="16.5" customHeight="1">
      <c r="A187" s="60"/>
      <c r="B187" s="60"/>
      <c r="C187" s="82"/>
      <c r="D187" s="82"/>
      <c r="E187" s="82"/>
      <c r="G187" s="45"/>
      <c r="I187" s="2043"/>
      <c r="J187" s="16"/>
      <c r="K187" s="52"/>
      <c r="L187" s="101"/>
      <c r="M187" s="101"/>
      <c r="N187" s="101"/>
      <c r="O187" s="101"/>
      <c r="P187" s="39"/>
      <c r="R187" s="265"/>
      <c r="S187" s="319"/>
      <c r="T187" s="319"/>
      <c r="U187" s="320"/>
      <c r="V187" s="2254"/>
      <c r="W187" s="2246"/>
      <c r="X187" s="2246"/>
      <c r="Y187" s="2246"/>
      <c r="Z187" s="2246"/>
      <c r="AA187" s="2246"/>
      <c r="AB187" s="2246"/>
      <c r="AC187" s="2246"/>
      <c r="AD187" s="2246"/>
      <c r="AE187" s="2246"/>
      <c r="AF187" s="1425"/>
      <c r="AG187" s="1448"/>
      <c r="AH187" s="1448"/>
      <c r="AI187" s="1448"/>
      <c r="AJ187" s="1424"/>
      <c r="AK187" s="1093"/>
      <c r="AM187" s="2182" t="s">
        <v>558</v>
      </c>
      <c r="AN187" s="1425"/>
      <c r="AO187" s="2186"/>
      <c r="AP187" s="1425"/>
      <c r="AQ187" s="2194" t="e" cm="1">
        <f t="array" aca="1" ref="AQ187" ca="1">IF(fx_ProtectPush,_xldudf_CX_PUSH(AG176,CX_ENTITY,AM187, val_asOfDate ))</f>
        <v>#NAME?</v>
      </c>
      <c r="AR187" s="1448"/>
      <c r="AS187" s="2202" t="e" cm="1">
        <f t="array" aca="1" ref="AS187" ca="1">_xldudf_CX_GET(CX_ENTITY,$AM187, val_asOfDate,)</f>
        <v>#NAME?</v>
      </c>
      <c r="AT187" s="2202" t="e" cm="1">
        <f t="array" aca="1" ref="AT187" ca="1">_xldudf_CX_GET(CX_ENTITY,$AN187, val_priorQtrEnd,)</f>
        <v>#NAME?</v>
      </c>
      <c r="AU187" s="1448"/>
      <c r="BB187" s="88"/>
      <c r="BC187" s="2980" t="str">
        <f t="shared" si="26"/>
        <v/>
      </c>
      <c r="BD187" s="2980" t="str">
        <f t="shared" si="27"/>
        <v>Therme Horizon</v>
      </c>
      <c r="BE187" s="2980">
        <v>9.5</v>
      </c>
      <c r="BF187" s="2980">
        <v>133</v>
      </c>
      <c r="BG187" s="2980"/>
      <c r="BH187" s="2981" t="s">
        <v>1960</v>
      </c>
      <c r="BI187" s="2987" t="str">
        <f>DebtOverview!$AR$55</f>
        <v>n/a</v>
      </c>
      <c r="BJ187" s="2980" t="s">
        <v>1947</v>
      </c>
      <c r="BK187" s="3"/>
      <c r="BL187" s="3"/>
      <c r="BM187" s="3"/>
      <c r="BN187" s="3"/>
      <c r="BO187" s="3"/>
    </row>
    <row r="188" spans="1:67" ht="9.75" customHeight="1">
      <c r="A188" s="60"/>
      <c r="B188" s="60"/>
      <c r="C188" s="82"/>
      <c r="D188" s="82"/>
      <c r="E188" s="82"/>
      <c r="G188" s="45"/>
      <c r="I188" s="2043"/>
      <c r="J188" s="16"/>
      <c r="K188" s="52"/>
      <c r="L188" s="101"/>
      <c r="M188" s="101"/>
      <c r="N188" s="101"/>
      <c r="O188" s="101"/>
      <c r="P188" s="39"/>
      <c r="R188" s="265"/>
      <c r="S188" s="319"/>
      <c r="T188" s="319"/>
      <c r="U188" s="320" t="s">
        <v>561</v>
      </c>
      <c r="V188" s="320"/>
      <c r="W188" s="1115"/>
      <c r="X188" s="320"/>
      <c r="Y188" s="320"/>
      <c r="Z188" s="320"/>
      <c r="AA188" s="320"/>
      <c r="AB188" s="320"/>
      <c r="AC188" s="320"/>
      <c r="AD188" s="320"/>
      <c r="AE188" s="320"/>
      <c r="AF188" s="320"/>
      <c r="AG188" s="320"/>
      <c r="AH188" s="320"/>
      <c r="AI188" s="320"/>
      <c r="AJ188" s="157"/>
      <c r="AK188" s="1093"/>
      <c r="AM188" s="1439"/>
      <c r="AN188" s="399"/>
      <c r="AO188" s="1044"/>
      <c r="AP188" s="703"/>
      <c r="AQ188" s="2188"/>
      <c r="AR188" s="1439"/>
      <c r="AS188" s="2188"/>
      <c r="AT188" s="1044"/>
      <c r="AU188" s="703"/>
      <c r="BB188" s="88"/>
      <c r="BC188" s="2980" t="str">
        <f t="shared" si="26"/>
        <v/>
      </c>
      <c r="BD188" s="2980" t="str">
        <f t="shared" si="27"/>
        <v>Therme Horizon</v>
      </c>
      <c r="BE188" s="2980">
        <v>10.5</v>
      </c>
      <c r="BF188" s="2980">
        <v>134</v>
      </c>
      <c r="BG188" s="2980"/>
      <c r="BH188" s="2981" t="s">
        <v>1961</v>
      </c>
      <c r="BI188" s="2987" t="str">
        <f>DebtOverview!$AR$71</f>
        <v>n/a</v>
      </c>
      <c r="BJ188" s="2980" t="s">
        <v>1947</v>
      </c>
      <c r="BK188" s="3"/>
      <c r="BL188" s="3"/>
      <c r="BM188" s="3"/>
      <c r="BN188" s="3"/>
      <c r="BO188" s="3"/>
    </row>
    <row r="189" spans="1:67" ht="29.15" customHeight="1">
      <c r="A189" s="315"/>
      <c r="B189" s="315"/>
      <c r="C189" s="306"/>
      <c r="D189" s="244"/>
      <c r="E189" s="59"/>
      <c r="G189" s="45"/>
      <c r="I189" s="2043"/>
      <c r="J189" s="16"/>
      <c r="K189" s="52"/>
      <c r="L189" s="101"/>
      <c r="M189" s="101"/>
      <c r="N189" s="101"/>
      <c r="O189" s="101"/>
      <c r="P189" s="39"/>
      <c r="R189" s="265"/>
      <c r="S189" s="319"/>
      <c r="T189" s="319"/>
      <c r="U189" s="320"/>
      <c r="V189" s="320"/>
      <c r="W189" s="333"/>
      <c r="X189" s="333"/>
      <c r="Y189" s="333"/>
      <c r="Z189" s="334"/>
      <c r="AA189" s="334"/>
      <c r="AB189" s="334"/>
      <c r="AC189" s="334"/>
      <c r="AD189" s="334"/>
      <c r="AE189" s="334"/>
      <c r="AF189" s="334"/>
      <c r="AG189" s="335"/>
      <c r="AH189" s="335"/>
      <c r="AI189" s="335"/>
      <c r="AJ189" s="332"/>
      <c r="AK189" s="1093"/>
      <c r="AM189" s="1439"/>
      <c r="AN189" s="399"/>
      <c r="AO189" s="1044"/>
      <c r="AP189" s="703"/>
      <c r="AQ189" s="2188"/>
      <c r="AR189" s="1439"/>
      <c r="AS189" s="2188"/>
      <c r="AT189" s="1044"/>
      <c r="AU189" s="703"/>
      <c r="BB189" s="88"/>
      <c r="BC189" s="2980" t="str">
        <f t="shared" si="26"/>
        <v/>
      </c>
      <c r="BD189" s="2980" t="str">
        <f t="shared" si="27"/>
        <v>Therme Horizon</v>
      </c>
      <c r="BE189" s="2980">
        <v>19.5</v>
      </c>
      <c r="BF189" s="2980">
        <v>135</v>
      </c>
      <c r="BG189" s="2980"/>
      <c r="BH189" s="2981" t="s">
        <v>1962</v>
      </c>
      <c r="BI189" s="2987">
        <f>N(DebtOverview!$AR$144)</f>
        <v>0</v>
      </c>
      <c r="BJ189" s="2980" t="s">
        <v>1947</v>
      </c>
      <c r="BK189" s="3"/>
      <c r="BL189" s="3"/>
      <c r="BM189" s="3"/>
      <c r="BN189" s="3"/>
      <c r="BO189" s="3"/>
    </row>
    <row r="190" spans="1:67">
      <c r="A190" s="59"/>
      <c r="B190" s="59"/>
      <c r="C190" s="59"/>
      <c r="D190" s="244"/>
      <c r="E190" s="59"/>
      <c r="G190" s="45"/>
      <c r="I190" s="2043"/>
      <c r="J190" s="16"/>
      <c r="K190" s="52"/>
      <c r="L190" s="101"/>
      <c r="M190" s="101"/>
      <c r="N190" s="101"/>
      <c r="O190" s="101"/>
      <c r="P190" s="39"/>
      <c r="R190" s="265"/>
      <c r="S190" s="319"/>
      <c r="T190" s="319"/>
      <c r="U190" s="320"/>
      <c r="V190" s="320"/>
      <c r="W190" s="336" t="s">
        <v>466</v>
      </c>
      <c r="X190" s="337"/>
      <c r="Y190" s="337"/>
      <c r="Z190" s="338"/>
      <c r="AA190" s="338"/>
      <c r="AB190" s="338"/>
      <c r="AC190" s="338"/>
      <c r="AD190" s="338"/>
      <c r="AE190" s="338"/>
      <c r="AF190" s="338"/>
      <c r="AG190" s="339"/>
      <c r="AH190" s="339"/>
      <c r="AI190" s="339"/>
      <c r="AJ190" s="330"/>
      <c r="AK190" s="1093"/>
      <c r="AM190" s="1439"/>
      <c r="AN190" s="399"/>
      <c r="AO190" s="1044"/>
      <c r="AP190" s="703"/>
      <c r="AQ190" s="2188"/>
      <c r="AR190" s="1439"/>
      <c r="AS190" s="2188"/>
      <c r="AT190" s="1044"/>
      <c r="AU190" s="703"/>
      <c r="BB190" s="88"/>
      <c r="BC190" s="2980" t="str">
        <f t="shared" si="26"/>
        <v/>
      </c>
      <c r="BD190" s="2980" t="str">
        <f t="shared" si="27"/>
        <v>Therme Horizon</v>
      </c>
      <c r="BE190" s="2980">
        <v>26.5</v>
      </c>
      <c r="BF190" s="2980">
        <v>136</v>
      </c>
      <c r="BG190" s="2980"/>
      <c r="BH190" s="2981" t="s">
        <v>1963</v>
      </c>
      <c r="BI190" s="2987">
        <f>N(DebtOverview!$AR$121)</f>
        <v>0</v>
      </c>
      <c r="BJ190" s="2980" t="s">
        <v>1947</v>
      </c>
      <c r="BK190" s="3"/>
      <c r="BL190" s="3"/>
      <c r="BM190" s="3"/>
      <c r="BN190" s="3"/>
      <c r="BO190" s="3"/>
    </row>
    <row r="191" spans="1:67">
      <c r="A191" s="59"/>
      <c r="B191" s="59"/>
      <c r="C191" s="59"/>
      <c r="D191" s="59"/>
      <c r="E191" s="59"/>
      <c r="G191" s="45"/>
      <c r="I191" s="2043"/>
      <c r="J191" s="16"/>
      <c r="K191" s="52"/>
      <c r="L191" s="101"/>
      <c r="M191" s="101"/>
      <c r="N191" s="101"/>
      <c r="O191" s="101"/>
      <c r="P191" s="39"/>
      <c r="R191" s="265"/>
      <c r="S191" s="319"/>
      <c r="T191" s="319"/>
      <c r="U191" s="320"/>
      <c r="V191" s="320"/>
      <c r="W191" s="3108"/>
      <c r="X191" s="3109"/>
      <c r="Y191" s="3109"/>
      <c r="Z191" s="3109"/>
      <c r="AA191" s="3109"/>
      <c r="AB191" s="3109"/>
      <c r="AC191" s="3109"/>
      <c r="AD191" s="3109"/>
      <c r="AE191" s="3110"/>
      <c r="AF191" s="338"/>
      <c r="AG191" s="339"/>
      <c r="AH191" s="339"/>
      <c r="AI191" s="339"/>
      <c r="AJ191" s="330"/>
      <c r="AK191" s="1093"/>
      <c r="AM191" s="1439" t="s">
        <v>564</v>
      </c>
      <c r="AN191" s="399"/>
      <c r="AO191" s="1044"/>
      <c r="AP191" s="703"/>
      <c r="AQ191" s="2194" t="e" cm="1">
        <f t="array" aca="1" ref="AQ191" ca="1">IF(fx_ProtectPush,_xldudf_CX_PUSH(W191,CX_ENTITY,AM191, val_asOfDate ))</f>
        <v>#NAME?</v>
      </c>
      <c r="AR191" s="1439"/>
      <c r="AS191" s="2202" t="e" cm="1">
        <f t="array" aca="1" ref="AS191" ca="1">_xldudf_CX_GET(CX_ENTITY,$AM191, val_asOfDate,)</f>
        <v>#NAME?</v>
      </c>
      <c r="AT191" s="2202" t="e" cm="1">
        <f t="array" aca="1" ref="AT191" ca="1">_xldudf_CX_GET(CX_ENTITY,$AN191, val_priorQtrEnd,)</f>
        <v>#NAME?</v>
      </c>
      <c r="AU191" s="703"/>
      <c r="BB191" s="88"/>
      <c r="BC191" s="2980" t="str">
        <f t="shared" si="26"/>
        <v/>
      </c>
      <c r="BD191" s="2980" t="str">
        <f t="shared" si="27"/>
        <v>Therme Horizon</v>
      </c>
      <c r="BE191" s="2980">
        <v>27.5</v>
      </c>
      <c r="BF191" s="2980">
        <v>137</v>
      </c>
      <c r="BG191" s="2980"/>
      <c r="BH191" s="2981" t="s">
        <v>1964</v>
      </c>
      <c r="BI191" s="2987">
        <f>N(DebtOverview!$AR$182)</f>
        <v>0</v>
      </c>
      <c r="BJ191" s="2980" t="s">
        <v>1947</v>
      </c>
      <c r="BK191" s="3"/>
      <c r="BL191" s="3"/>
      <c r="BM191" s="3"/>
      <c r="BN191" s="3"/>
      <c r="BO191" s="3"/>
    </row>
    <row r="192" spans="1:67" ht="15" customHeight="1">
      <c r="A192" s="59"/>
      <c r="B192" s="59"/>
      <c r="C192" s="59"/>
      <c r="D192" s="59"/>
      <c r="E192" s="59"/>
      <c r="G192" s="45"/>
      <c r="I192" s="2043"/>
      <c r="J192" s="16"/>
      <c r="K192" s="52"/>
      <c r="L192" s="101"/>
      <c r="M192" s="101"/>
      <c r="N192" s="101"/>
      <c r="O192" s="101"/>
      <c r="P192" s="39"/>
      <c r="R192" s="265"/>
      <c r="S192" s="319"/>
      <c r="T192" s="319"/>
      <c r="U192" s="320"/>
      <c r="V192" s="320"/>
      <c r="W192" s="3111"/>
      <c r="X192" s="3112"/>
      <c r="Y192" s="3112"/>
      <c r="Z192" s="3112"/>
      <c r="AA192" s="3112"/>
      <c r="AB192" s="3112"/>
      <c r="AC192" s="3112"/>
      <c r="AD192" s="3112"/>
      <c r="AE192" s="3113"/>
      <c r="AF192" s="338"/>
      <c r="AG192" s="339"/>
      <c r="AH192" s="339"/>
      <c r="AI192" s="339"/>
      <c r="AJ192" s="330"/>
      <c r="AK192" s="1093"/>
      <c r="AM192" s="1439"/>
      <c r="AN192" s="399"/>
      <c r="AO192" s="1044"/>
      <c r="AP192" s="703"/>
      <c r="AQ192" s="2188"/>
      <c r="AR192" s="1439"/>
      <c r="AS192" s="399"/>
      <c r="AT192" s="1044"/>
      <c r="AU192" s="703"/>
      <c r="BB192" s="88"/>
      <c r="BC192" s="2980" t="str">
        <f t="shared" si="26"/>
        <v/>
      </c>
      <c r="BD192" s="2980" t="str">
        <f t="shared" si="27"/>
        <v>Therme Horizon</v>
      </c>
      <c r="BE192" s="2980">
        <v>20.5</v>
      </c>
      <c r="BF192" s="2980">
        <v>138</v>
      </c>
      <c r="BG192" s="2980"/>
      <c r="BH192" s="2981" t="s">
        <v>1820</v>
      </c>
      <c r="BI192" s="2987">
        <f>DebtOverview!$AN$162</f>
        <v>0</v>
      </c>
      <c r="BJ192" s="2980" t="s">
        <v>1947</v>
      </c>
      <c r="BK192" s="3"/>
      <c r="BL192" s="3"/>
      <c r="BM192" s="3"/>
      <c r="BN192" s="3"/>
      <c r="BO192" s="3"/>
    </row>
    <row r="193" spans="1:67" ht="15" customHeight="1">
      <c r="A193" s="59"/>
      <c r="B193" s="59"/>
      <c r="C193" s="59"/>
      <c r="D193" s="59"/>
      <c r="E193" s="59"/>
      <c r="G193" s="45"/>
      <c r="I193" s="2043"/>
      <c r="J193" s="16"/>
      <c r="K193" s="52"/>
      <c r="L193" s="101"/>
      <c r="M193" s="101"/>
      <c r="N193" s="101"/>
      <c r="O193" s="101"/>
      <c r="P193" s="39"/>
      <c r="R193" s="265"/>
      <c r="S193" s="319"/>
      <c r="T193" s="319"/>
      <c r="U193" s="320"/>
      <c r="V193" s="320"/>
      <c r="W193" s="3111"/>
      <c r="X193" s="3112"/>
      <c r="Y193" s="3112"/>
      <c r="Z193" s="3112"/>
      <c r="AA193" s="3112"/>
      <c r="AB193" s="3112"/>
      <c r="AC193" s="3112"/>
      <c r="AD193" s="3112"/>
      <c r="AE193" s="3113"/>
      <c r="AF193" s="338"/>
      <c r="AG193" s="339"/>
      <c r="AH193" s="339"/>
      <c r="AI193" s="339"/>
      <c r="AJ193" s="330"/>
      <c r="AK193" s="1093"/>
      <c r="AM193" s="1439"/>
      <c r="AN193" s="399"/>
      <c r="AO193" s="1044"/>
      <c r="AP193" s="703"/>
      <c r="AQ193" s="2188"/>
      <c r="AR193" s="1439"/>
      <c r="AS193" s="399"/>
      <c r="AT193" s="1044"/>
      <c r="AU193" s="703"/>
      <c r="BB193" s="88"/>
      <c r="BC193" s="2980" t="str">
        <f t="shared" si="26"/>
        <v/>
      </c>
      <c r="BD193" s="2980" t="str">
        <f t="shared" si="27"/>
        <v>Therme Horizon</v>
      </c>
      <c r="BE193" s="2980">
        <v>19.5</v>
      </c>
      <c r="BF193" s="2980">
        <v>139</v>
      </c>
      <c r="BG193" s="2980"/>
      <c r="BH193" s="2981" t="s">
        <v>1812</v>
      </c>
      <c r="BI193" s="2987">
        <f>DebtOverview!$AN$143</f>
        <v>0</v>
      </c>
      <c r="BJ193" s="2980" t="s">
        <v>1947</v>
      </c>
      <c r="BK193" s="3"/>
      <c r="BL193" s="3"/>
      <c r="BM193" s="3"/>
      <c r="BN193" s="3"/>
      <c r="BO193" s="3"/>
    </row>
    <row r="194" spans="1:67" ht="15" customHeight="1">
      <c r="A194" s="59"/>
      <c r="B194" s="59"/>
      <c r="C194" s="59"/>
      <c r="D194" s="59"/>
      <c r="E194" s="59"/>
      <c r="G194" s="45"/>
      <c r="I194" s="2043"/>
      <c r="J194" s="16"/>
      <c r="K194" s="52"/>
      <c r="L194" s="101"/>
      <c r="M194" s="101"/>
      <c r="N194" s="101"/>
      <c r="O194" s="101"/>
      <c r="P194" s="39"/>
      <c r="R194" s="265"/>
      <c r="S194" s="319"/>
      <c r="T194" s="319"/>
      <c r="U194" s="320"/>
      <c r="V194" s="320"/>
      <c r="W194" s="3111"/>
      <c r="X194" s="3112"/>
      <c r="Y194" s="3112"/>
      <c r="Z194" s="3112"/>
      <c r="AA194" s="3112"/>
      <c r="AB194" s="3112"/>
      <c r="AC194" s="3112"/>
      <c r="AD194" s="3112"/>
      <c r="AE194" s="3113"/>
      <c r="AF194" s="338"/>
      <c r="AG194" s="339"/>
      <c r="AH194" s="339"/>
      <c r="AI194" s="339"/>
      <c r="AJ194" s="330"/>
      <c r="AK194" s="1093"/>
      <c r="AM194" s="1439"/>
      <c r="AN194" s="399"/>
      <c r="AO194" s="1044"/>
      <c r="AP194" s="703"/>
      <c r="AQ194" s="2188"/>
      <c r="AR194" s="1439"/>
      <c r="AS194" s="399"/>
      <c r="AT194" s="1044"/>
      <c r="AU194" s="703"/>
      <c r="BB194" s="88"/>
      <c r="BC194" s="2980" t="str">
        <f t="shared" si="26"/>
        <v/>
      </c>
      <c r="BD194" s="2980" t="str">
        <f t="shared" si="27"/>
        <v>Therme Horizon</v>
      </c>
      <c r="BE194" s="2980">
        <v>28.33</v>
      </c>
      <c r="BF194" s="2980">
        <v>140</v>
      </c>
      <c r="BG194" s="2980"/>
      <c r="BH194" s="2981" t="s">
        <v>1830</v>
      </c>
      <c r="BI194" s="2987">
        <f ca="1">N(DebtOverview!$AL$203)</f>
        <v>0</v>
      </c>
      <c r="BJ194" s="2980" t="s">
        <v>1947</v>
      </c>
      <c r="BK194" s="3"/>
      <c r="BL194" s="3"/>
      <c r="BM194" s="3"/>
      <c r="BN194" s="3"/>
      <c r="BO194" s="3"/>
    </row>
    <row r="195" spans="1:67" ht="15" customHeight="1">
      <c r="A195" s="59"/>
      <c r="B195" s="59"/>
      <c r="C195" s="59"/>
      <c r="D195" s="59"/>
      <c r="E195" s="59"/>
      <c r="G195" s="45"/>
      <c r="I195" s="2043"/>
      <c r="J195" s="16"/>
      <c r="K195" s="52"/>
      <c r="L195" s="101"/>
      <c r="M195" s="101"/>
      <c r="N195" s="101"/>
      <c r="O195" s="101"/>
      <c r="P195" s="39"/>
      <c r="R195" s="265"/>
      <c r="S195" s="319"/>
      <c r="T195" s="319"/>
      <c r="U195" s="320"/>
      <c r="V195" s="320"/>
      <c r="W195" s="3114"/>
      <c r="X195" s="3115"/>
      <c r="Y195" s="3115"/>
      <c r="Z195" s="3115"/>
      <c r="AA195" s="3115"/>
      <c r="AB195" s="3115"/>
      <c r="AC195" s="3115"/>
      <c r="AD195" s="3115"/>
      <c r="AE195" s="3116"/>
      <c r="AF195" s="338"/>
      <c r="AG195" s="339"/>
      <c r="AH195" s="339"/>
      <c r="AI195" s="339"/>
      <c r="AJ195" s="330"/>
      <c r="AK195" s="1093"/>
      <c r="BC195" s="2980" t="str">
        <f t="shared" si="26"/>
        <v/>
      </c>
      <c r="BD195" s="2980" t="str">
        <f t="shared" si="27"/>
        <v>Therme Horizon</v>
      </c>
      <c r="BE195" s="2980">
        <v>28.66</v>
      </c>
      <c r="BF195" s="2980">
        <v>141</v>
      </c>
      <c r="BG195" s="2980"/>
      <c r="BH195" s="2981" t="s">
        <v>1831</v>
      </c>
      <c r="BI195" s="2987">
        <f ca="1">N(DebtOverview!$AL$204)</f>
        <v>0</v>
      </c>
      <c r="BJ195" s="2980" t="s">
        <v>1947</v>
      </c>
    </row>
    <row r="196" spans="1:67">
      <c r="A196" s="59"/>
      <c r="B196" s="59"/>
      <c r="C196" s="59"/>
      <c r="D196" s="59"/>
      <c r="E196" s="59"/>
      <c r="G196" s="45"/>
      <c r="I196" s="2043"/>
      <c r="J196" s="16"/>
      <c r="K196" s="52"/>
      <c r="L196" s="101"/>
      <c r="M196" s="101"/>
      <c r="N196" s="101"/>
      <c r="O196" s="101"/>
      <c r="P196" s="39"/>
      <c r="R196" s="141"/>
      <c r="S196" s="319"/>
      <c r="T196" s="319"/>
      <c r="U196" s="320"/>
      <c r="V196" s="320"/>
      <c r="W196" s="141"/>
      <c r="X196" s="141"/>
      <c r="Y196" s="141"/>
      <c r="Z196" s="304"/>
      <c r="AA196" s="304"/>
      <c r="AB196" s="304"/>
      <c r="AC196" s="304"/>
      <c r="AD196" s="304"/>
      <c r="AE196" s="304"/>
      <c r="AF196" s="304"/>
      <c r="AG196" s="339"/>
      <c r="AH196" s="339"/>
      <c r="AI196" s="339"/>
      <c r="AJ196" s="330"/>
      <c r="AK196" s="157"/>
      <c r="BC196" s="2980" t="str">
        <f t="shared" si="26"/>
        <v/>
      </c>
      <c r="BD196" s="2980" t="str">
        <f t="shared" si="27"/>
        <v>Therme Horizon</v>
      </c>
      <c r="BE196" s="2980">
        <v>31.5</v>
      </c>
      <c r="BF196" s="2980">
        <v>142</v>
      </c>
      <c r="BG196" s="2980"/>
      <c r="BH196" s="2981" t="s">
        <v>1839</v>
      </c>
      <c r="BI196" s="2987">
        <f>N(DebtOverview!$AL$213)</f>
        <v>0</v>
      </c>
      <c r="BJ196" s="2980" t="s">
        <v>1947</v>
      </c>
    </row>
    <row r="197" spans="1:67">
      <c r="A197" s="83"/>
      <c r="B197" s="83"/>
      <c r="C197" s="65"/>
      <c r="D197" s="65"/>
      <c r="E197" s="65"/>
      <c r="G197" s="211"/>
      <c r="I197" s="2043"/>
      <c r="J197" s="16"/>
      <c r="K197" s="52"/>
      <c r="L197" s="101"/>
      <c r="M197" s="101"/>
      <c r="N197" s="101"/>
      <c r="O197" s="101"/>
      <c r="P197" s="39"/>
      <c r="R197" s="324"/>
      <c r="S197" s="319"/>
      <c r="T197" s="319"/>
      <c r="U197" s="320"/>
      <c r="V197" s="320"/>
      <c r="W197" s="320"/>
      <c r="X197" s="320"/>
      <c r="Y197" s="320"/>
      <c r="Z197" s="320"/>
      <c r="AA197" s="1870"/>
      <c r="AB197" s="1870"/>
      <c r="AC197" s="1870"/>
      <c r="AD197" s="1870"/>
      <c r="AE197" s="1870"/>
      <c r="AF197" s="1870"/>
      <c r="AG197" s="339"/>
      <c r="AH197" s="339"/>
      <c r="AI197" s="339"/>
      <c r="AJ197" s="330"/>
      <c r="AK197" s="157"/>
      <c r="BC197" s="88"/>
      <c r="BD197" s="88"/>
      <c r="BE197" s="88"/>
      <c r="BF197" s="88"/>
      <c r="BG197" s="88"/>
      <c r="BH197" s="88"/>
      <c r="BI197" s="1314"/>
      <c r="BJ197" s="88"/>
    </row>
    <row r="198" spans="1:67" ht="14.25" customHeight="1">
      <c r="I198" s="2043"/>
      <c r="J198" s="16"/>
      <c r="K198" s="52"/>
      <c r="L198" s="101"/>
      <c r="M198" s="101"/>
      <c r="N198" s="101"/>
      <c r="O198" s="101"/>
      <c r="P198" s="39"/>
      <c r="R198" s="324"/>
      <c r="S198" s="319"/>
      <c r="T198" s="319"/>
      <c r="U198" s="320"/>
      <c r="V198" s="320"/>
      <c r="W198" s="320"/>
      <c r="X198" s="320"/>
      <c r="Y198" s="320"/>
      <c r="Z198" s="320"/>
      <c r="AA198" s="1870"/>
      <c r="AB198" s="1870"/>
      <c r="AC198" s="1870"/>
      <c r="AD198" s="1870"/>
      <c r="AE198" s="1870"/>
      <c r="AF198" s="1870"/>
      <c r="AG198" s="339"/>
      <c r="AH198" s="339"/>
      <c r="AI198" s="339"/>
      <c r="AJ198" s="330"/>
      <c r="AK198" s="157"/>
    </row>
    <row r="199" spans="1:67" ht="14.25" customHeight="1">
      <c r="G199" s="45"/>
      <c r="I199" s="2043"/>
      <c r="J199" s="16"/>
      <c r="K199" s="52"/>
      <c r="L199" s="101"/>
      <c r="M199" s="101"/>
      <c r="N199" s="101"/>
      <c r="O199" s="101"/>
      <c r="P199" s="39"/>
      <c r="R199" s="324"/>
      <c r="S199" s="319"/>
      <c r="T199" s="319"/>
      <c r="U199" s="320"/>
      <c r="V199" s="320"/>
      <c r="W199" s="320"/>
      <c r="X199" s="320"/>
      <c r="Y199" s="320"/>
      <c r="Z199" s="320"/>
      <c r="AA199" s="1870"/>
      <c r="AB199" s="1870"/>
      <c r="AC199" s="1870"/>
      <c r="AD199" s="1870"/>
      <c r="AE199" s="1870"/>
      <c r="AF199" s="1870"/>
      <c r="AG199" s="339"/>
      <c r="AH199" s="339"/>
      <c r="AI199" s="339"/>
      <c r="AJ199" s="330"/>
      <c r="AK199" s="157"/>
    </row>
    <row r="200" spans="1:67" ht="14.25" customHeight="1">
      <c r="G200" s="45"/>
      <c r="I200" s="2043"/>
      <c r="J200" s="16"/>
      <c r="K200" s="52"/>
      <c r="L200" s="101"/>
      <c r="M200" s="126"/>
      <c r="N200" s="101"/>
      <c r="O200" s="101"/>
      <c r="P200" s="39"/>
      <c r="R200" s="265"/>
      <c r="S200" s="319"/>
      <c r="T200" s="319"/>
      <c r="U200" s="320"/>
      <c r="V200" s="320"/>
      <c r="W200" s="320"/>
      <c r="X200" s="320"/>
      <c r="Y200" s="320"/>
      <c r="Z200" s="320"/>
      <c r="AA200" s="1870"/>
      <c r="AB200" s="1870"/>
      <c r="AC200" s="1870"/>
      <c r="AD200" s="1870"/>
      <c r="AE200" s="1870"/>
      <c r="AF200" s="1870"/>
      <c r="AG200" s="339"/>
      <c r="AH200" s="339"/>
      <c r="AI200" s="339"/>
      <c r="AJ200" s="330"/>
      <c r="AK200" s="157"/>
    </row>
    <row r="201" spans="1:67" ht="14.25" customHeight="1">
      <c r="G201" s="45"/>
      <c r="I201" s="2043"/>
      <c r="J201" s="16"/>
      <c r="K201" s="52"/>
      <c r="L201" s="101"/>
      <c r="M201" s="126"/>
      <c r="N201" s="101"/>
      <c r="O201" s="101"/>
      <c r="P201" s="39"/>
      <c r="R201" s="265"/>
      <c r="S201" s="319"/>
      <c r="T201" s="319"/>
      <c r="U201" s="320"/>
      <c r="V201" s="320"/>
      <c r="W201" s="320"/>
      <c r="X201" s="320"/>
      <c r="Y201" s="320"/>
      <c r="Z201" s="320"/>
      <c r="AA201" s="1870"/>
      <c r="AB201" s="1870"/>
      <c r="AC201" s="1870"/>
      <c r="AD201" s="1870"/>
      <c r="AE201" s="1870"/>
      <c r="AF201" s="1870"/>
      <c r="AG201" s="339"/>
      <c r="AH201" s="339"/>
      <c r="AI201" s="339"/>
      <c r="AJ201" s="330"/>
      <c r="AK201" s="157"/>
      <c r="AN201" s="59"/>
      <c r="AO201" s="59"/>
      <c r="AP201" s="59"/>
      <c r="AQ201" s="1020" t="s">
        <v>565</v>
      </c>
      <c r="AR201" s="1020"/>
      <c r="AS201" s="1021">
        <f>val_asOfDate</f>
        <v>46022</v>
      </c>
      <c r="AT201" s="1021">
        <f>val_asOfDate</f>
        <v>46022</v>
      </c>
      <c r="AU201" s="1022">
        <f>val_asOfDate</f>
        <v>46022</v>
      </c>
      <c r="AV201" s="1022"/>
      <c r="AW201" s="1022" t="e">
        <f ca="1">AX201</f>
        <v>#NAME?</v>
      </c>
      <c r="AX201" s="1023" t="e" cm="1">
        <f t="array" aca="1" ref="AX201" ca="1">val_currentFYE</f>
        <v>#NAME?</v>
      </c>
      <c r="AY201" s="1023" t="e" cm="1">
        <f t="array" aca="1" ref="AY201" ca="1">val_currentFYE</f>
        <v>#NAME?</v>
      </c>
      <c r="AZ201" s="1022"/>
    </row>
    <row r="202" spans="1:67" ht="14.25" customHeight="1">
      <c r="G202" s="45"/>
      <c r="I202" s="2043"/>
      <c r="J202" s="16"/>
      <c r="K202" s="52"/>
      <c r="L202" s="101"/>
      <c r="M202" s="126"/>
      <c r="N202" s="101"/>
      <c r="O202" s="101"/>
      <c r="P202" s="39"/>
      <c r="R202" s="265"/>
      <c r="S202" s="319"/>
      <c r="T202" s="319"/>
      <c r="U202" s="320"/>
      <c r="V202" s="320"/>
      <c r="W202" s="320"/>
      <c r="X202" s="320"/>
      <c r="Y202" s="320"/>
      <c r="Z202" s="320"/>
      <c r="AA202" s="1870"/>
      <c r="AB202" s="1870"/>
      <c r="AC202" s="1870"/>
      <c r="AD202" s="1870"/>
      <c r="AE202" s="1870"/>
      <c r="AF202" s="1870"/>
      <c r="AG202" s="339"/>
      <c r="AH202" s="339"/>
      <c r="AI202" s="339"/>
      <c r="AJ202" s="330"/>
      <c r="AK202" s="157"/>
      <c r="AN202" s="61" t="s">
        <v>566</v>
      </c>
      <c r="AO202" s="61"/>
      <c r="AP202" s="247" t="s">
        <v>567</v>
      </c>
      <c r="AQ202" s="248" t="s">
        <v>560</v>
      </c>
      <c r="AR202" s="248"/>
      <c r="AS202" s="1019" t="str">
        <f>"As of  "</f>
        <v xml:space="preserve">As of  </v>
      </c>
      <c r="AT202" s="1035" t="s">
        <v>568</v>
      </c>
      <c r="AU202" s="1035" t="s">
        <v>54</v>
      </c>
      <c r="AV202" s="1035"/>
      <c r="AW202" s="1036" t="s">
        <v>54</v>
      </c>
      <c r="AX202" s="1036" t="s">
        <v>54</v>
      </c>
      <c r="AY202" s="1036" t="s">
        <v>54</v>
      </c>
      <c r="AZ202" s="1036"/>
    </row>
    <row r="203" spans="1:67" ht="14.25" customHeight="1">
      <c r="G203" s="45"/>
      <c r="I203" s="2043"/>
      <c r="J203" s="16"/>
      <c r="K203" s="52"/>
      <c r="L203" s="101"/>
      <c r="M203" s="126"/>
      <c r="N203" s="101"/>
      <c r="O203" s="101"/>
      <c r="P203" s="39"/>
      <c r="R203" s="265"/>
      <c r="S203" s="319"/>
      <c r="T203" s="319"/>
      <c r="U203" s="320"/>
      <c r="V203" s="320"/>
      <c r="W203" s="320"/>
      <c r="X203" s="320"/>
      <c r="Y203" s="320"/>
      <c r="Z203" s="320"/>
      <c r="AA203" s="1870"/>
      <c r="AB203" s="1870"/>
      <c r="AC203" s="1870"/>
      <c r="AD203" s="1870"/>
      <c r="AE203" s="1870"/>
      <c r="AF203" s="1870"/>
      <c r="AG203" s="339"/>
      <c r="AH203" s="339"/>
      <c r="AI203" s="339"/>
      <c r="AJ203" s="330"/>
      <c r="AK203" s="157"/>
      <c r="AN203" s="80"/>
      <c r="AO203" s="80"/>
      <c r="AP203" s="1024"/>
      <c r="AQ203" s="1024" t="s">
        <v>94</v>
      </c>
      <c r="AR203" s="1024"/>
      <c r="AS203" s="1033" t="s">
        <v>103</v>
      </c>
      <c r="AT203" s="1034" t="str" cm="1">
        <f t="array" ref="AT203">fx_scenarioConverter("Actual")</f>
        <v>Actual</v>
      </c>
      <c r="AU203" s="1034" t="s">
        <v>103</v>
      </c>
      <c r="AV203" s="1034"/>
      <c r="AW203" s="1034" t="s">
        <v>569</v>
      </c>
      <c r="AX203" s="1034" t="s">
        <v>570</v>
      </c>
      <c r="AY203" s="1034" t="s">
        <v>473</v>
      </c>
      <c r="AZ203" s="1034"/>
    </row>
    <row r="204" spans="1:67" ht="14.25" customHeight="1">
      <c r="G204" s="45"/>
      <c r="I204" s="2043"/>
      <c r="J204" s="16"/>
      <c r="K204" s="52"/>
      <c r="L204" s="101"/>
      <c r="M204" s="101"/>
      <c r="N204" s="101"/>
      <c r="O204" s="101"/>
      <c r="P204" s="39"/>
      <c r="R204" s="265"/>
      <c r="S204" s="319"/>
      <c r="T204" s="319"/>
      <c r="U204" s="320"/>
      <c r="V204" s="320"/>
      <c r="W204" s="320"/>
      <c r="X204" s="320"/>
      <c r="Y204" s="320"/>
      <c r="Z204" s="320"/>
      <c r="AA204" s="1870"/>
      <c r="AB204" s="1870"/>
      <c r="AC204" s="1870"/>
      <c r="AD204" s="1870"/>
      <c r="AE204" s="1870"/>
      <c r="AF204" s="1870"/>
      <c r="AG204" s="339"/>
      <c r="AH204" s="339"/>
      <c r="AI204" s="339"/>
      <c r="AJ204" s="330"/>
      <c r="AK204" s="157"/>
      <c r="AN204" s="81"/>
      <c r="AO204" s="81"/>
      <c r="AP204" s="249"/>
      <c r="AQ204" s="249"/>
      <c r="AR204" s="249"/>
      <c r="AS204" s="249" t="str">
        <f>"As of "&amp;TEXT(val_asOfDate, "mmm-yy")</f>
        <v>As of Dec-25</v>
      </c>
      <c r="AT204" s="1037" t="s">
        <v>470</v>
      </c>
      <c r="AU204" s="1037" t="s">
        <v>472</v>
      </c>
      <c r="AV204" s="1037"/>
      <c r="AW204" s="1037" t="s">
        <v>492</v>
      </c>
      <c r="AX204" s="1035" t="s">
        <v>570</v>
      </c>
      <c r="AY204" s="1035" t="s">
        <v>473</v>
      </c>
      <c r="AZ204" s="1037"/>
    </row>
    <row r="205" spans="1:67" ht="14.25" customHeight="1">
      <c r="G205" s="45"/>
      <c r="I205" s="2043"/>
      <c r="J205" s="16"/>
      <c r="K205" s="52"/>
      <c r="L205" s="101"/>
      <c r="M205" s="101"/>
      <c r="N205" s="101"/>
      <c r="O205" s="101"/>
      <c r="P205" s="39"/>
      <c r="R205" s="265"/>
      <c r="S205" s="319"/>
      <c r="T205" s="319"/>
      <c r="U205" s="320"/>
      <c r="V205" s="320"/>
      <c r="W205" s="320"/>
      <c r="X205" s="320"/>
      <c r="Y205" s="320"/>
      <c r="Z205" s="320"/>
      <c r="AA205" s="1870"/>
      <c r="AB205" s="1870"/>
      <c r="AC205" s="1870"/>
      <c r="AD205" s="1870"/>
      <c r="AE205" s="1870"/>
      <c r="AF205" s="1870"/>
      <c r="AG205" s="339"/>
      <c r="AH205" s="339"/>
      <c r="AI205" s="339"/>
      <c r="AJ205" s="330"/>
      <c r="AK205" s="157"/>
      <c r="AN205" s="1018" t="s">
        <v>571</v>
      </c>
      <c r="AO205" s="1018"/>
      <c r="AP205" s="1025"/>
      <c r="AQ205" s="250"/>
      <c r="AR205" s="250"/>
      <c r="AS205" s="250"/>
      <c r="AT205" s="250"/>
      <c r="AU205" s="250"/>
      <c r="AV205" s="250"/>
      <c r="AW205" s="250"/>
      <c r="AX205" s="250"/>
      <c r="AY205" s="250"/>
      <c r="AZ205" s="250"/>
    </row>
    <row r="206" spans="1:67" ht="14.25" customHeight="1">
      <c r="G206" s="45"/>
      <c r="I206" s="2043"/>
      <c r="J206" s="16"/>
      <c r="K206" s="52"/>
      <c r="L206" s="101"/>
      <c r="M206" s="101"/>
      <c r="N206" s="101"/>
      <c r="O206" s="101"/>
      <c r="P206" s="39"/>
      <c r="R206" s="265"/>
      <c r="S206" s="319"/>
      <c r="T206" s="319"/>
      <c r="U206" s="320"/>
      <c r="V206" s="320"/>
      <c r="W206" s="320"/>
      <c r="X206" s="320"/>
      <c r="Y206" s="320"/>
      <c r="Z206" s="320"/>
      <c r="AA206" s="1870"/>
      <c r="AB206" s="1870"/>
      <c r="AC206" s="1870"/>
      <c r="AD206" s="1870"/>
      <c r="AE206" s="1870"/>
      <c r="AF206" s="1870"/>
      <c r="AG206" s="339"/>
      <c r="AH206" s="339"/>
      <c r="AI206" s="339"/>
      <c r="AJ206" s="330"/>
      <c r="AK206" s="157"/>
      <c r="AN206" s="1017" t="s">
        <v>491</v>
      </c>
      <c r="AO206" s="1017"/>
      <c r="AP206" s="1874" t="str">
        <f>CF!AB29</f>
        <v>Cash Interest Expense (CIE)</v>
      </c>
      <c r="AQ206" s="1027" t="s">
        <v>572</v>
      </c>
      <c r="AR206" s="1027"/>
      <c r="AS206" s="1009"/>
      <c r="AT206" s="1922" cm="1">
        <f t="array" aca="1" ref="AT206" ca="1">IFERROR(-SUM(_xlfn.XLOOKUP($AP206,CF!$AB$19:$AB$63,_xlfn._xlws.FILTER(CF!$AD$19:$BN$63,_xlfn.ANCHORARRAY(CF!$AD$13)&gt;-3))),"Error")</f>
        <v>-3</v>
      </c>
      <c r="AU206" s="1922"/>
      <c r="AV206" s="1922"/>
      <c r="AW206" s="1923" t="e">
        <f ca="1">IF(OR(ISBLANK(AY206),AY206=0,ISERROR(AY206)),(CF!CP26), AY206)</f>
        <v>#NAME?</v>
      </c>
      <c r="AX206" s="1925" t="e">
        <f ca="1">ABS(N(INDEX(CF!$CD$20:$CN$37,_xlfn.XMATCH(DebtRatio!$AP206,CF!$AB$20:$AB$37,0),_xlfn.XMATCH(DebtRatio!AX$203,CF!$CD$19:$CN$19,0))))</f>
        <v>#NAME?</v>
      </c>
      <c r="AY206" s="1925" t="e" cm="1">
        <f t="array" aca="1" ref="AY206" ca="1">ABS(N(INDEX(_xlfn.XLOOKUP($AP206,CF!$AB$12:$AB$63,_xlfn._xlws.FILTER(CF!$CD$12:$CN$63,CF!$CD$19:$CN$19=AY$203)),1)))</f>
        <v>#NAME?</v>
      </c>
      <c r="AZ206" s="1923"/>
    </row>
    <row r="207" spans="1:67" ht="14.25" customHeight="1">
      <c r="G207" s="45"/>
      <c r="I207" s="2043"/>
      <c r="J207" s="16"/>
      <c r="K207" s="52"/>
      <c r="L207" s="101"/>
      <c r="M207" s="101"/>
      <c r="N207" s="101"/>
      <c r="O207" s="101"/>
      <c r="P207" s="39"/>
      <c r="R207" s="265"/>
      <c r="S207" s="319"/>
      <c r="T207" s="319"/>
      <c r="U207" s="320"/>
      <c r="V207" s="320"/>
      <c r="W207" s="320"/>
      <c r="X207" s="320"/>
      <c r="Y207" s="320"/>
      <c r="Z207" s="320"/>
      <c r="AA207" s="1870"/>
      <c r="AB207" s="1870"/>
      <c r="AC207" s="1870"/>
      <c r="AD207" s="1870"/>
      <c r="AE207" s="1870"/>
      <c r="AF207" s="1870"/>
      <c r="AG207" s="339"/>
      <c r="AH207" s="339"/>
      <c r="AI207" s="339"/>
      <c r="AJ207" s="330"/>
      <c r="AK207" s="157"/>
      <c r="AN207" s="1017" t="s">
        <v>503</v>
      </c>
      <c r="AO207" s="1017"/>
      <c r="AP207" s="1026" t="str">
        <f>CF!$AB$28</f>
        <v>Unlevered Free Cash Flow (UFCF)</v>
      </c>
      <c r="AQ207" s="1027" t="s">
        <v>572</v>
      </c>
      <c r="AR207" s="1027"/>
      <c r="AS207" s="1009"/>
      <c r="AT207" s="1922" t="e" cm="1" vm="12">
        <f t="array" aca="1" ref="AT207" ca="1">CVC.LOOKUP2($AP207,EOMONTH(AT$201, _xlfn.SEQUENCE( 3, 1, -3,1 )), AT$203, "M")</f>
        <v>#VALUE!</v>
      </c>
      <c r="AU207" s="1922"/>
      <c r="AV207" s="1922"/>
      <c r="AW207" s="1923" t="e">
        <f ca="1">IF(OR(ISBLANK(AY207),AY207=0, ISERROR(AY207)),(AX207), AY207)</f>
        <v>#VALUE!</v>
      </c>
      <c r="AX207" s="1925" t="e" cm="1">
        <f t="array" aca="1" ref="AX207" ca="1">ABS(INDEX(_xlfn.XLOOKUP($AP207,CF!$AB$12:$AB$63,_xlfn._xlws.FILTER(CF!$CD$12:$CN$63,CF!$CD$19:$CN$19=AX$203)),1))</f>
        <v>#VALUE!</v>
      </c>
      <c r="AY207" s="1925" t="e" cm="1">
        <f t="array" aca="1" ref="AY207" ca="1">ABS(INDEX(_xlfn.XLOOKUP($AP207,CF!$AB$12:$AB$63,_xlfn._xlws.FILTER(CF!$CD$12:$CN$63,CF!$CD$19:$CN$19=AY$203)),1))</f>
        <v>#VALUE!</v>
      </c>
      <c r="AZ207" s="1923"/>
    </row>
    <row r="208" spans="1:67" ht="14.25" customHeight="1">
      <c r="G208" s="45"/>
      <c r="I208" s="2043"/>
      <c r="J208" s="16"/>
      <c r="K208" s="52"/>
      <c r="L208" s="101"/>
      <c r="M208" s="101"/>
      <c r="N208" s="101"/>
      <c r="O208" s="101"/>
      <c r="P208" s="39"/>
      <c r="R208" s="265"/>
      <c r="S208" s="319"/>
      <c r="T208" s="319"/>
      <c r="U208" s="320"/>
      <c r="V208" s="320"/>
      <c r="W208" s="320"/>
      <c r="X208" s="320"/>
      <c r="Y208" s="320"/>
      <c r="Z208" s="320"/>
      <c r="AA208" s="1870"/>
      <c r="AB208" s="1870"/>
      <c r="AC208" s="1870"/>
      <c r="AD208" s="1870"/>
      <c r="AE208" s="1870"/>
      <c r="AF208" s="1870"/>
      <c r="AG208" s="339"/>
      <c r="AH208" s="339"/>
      <c r="AI208" s="339"/>
      <c r="AJ208" s="330"/>
      <c r="AK208" s="157"/>
      <c r="AN208" s="1016" t="s">
        <v>507</v>
      </c>
      <c r="AO208" s="1016"/>
      <c r="AP208" s="1026" t="str">
        <f>CF!$AB$30</f>
        <v>Principal Repayments</v>
      </c>
      <c r="AQ208" s="1027" t="s">
        <v>572</v>
      </c>
      <c r="AR208" s="1027"/>
      <c r="AS208" s="1009"/>
      <c r="AT208" s="1922" cm="1">
        <f t="array" aca="1" ref="AT208" ca="1">IFERROR(-SUM(_xlfn.XLOOKUP($AP208,CF!$AB$19:$AB$63,_xlfn._xlws.FILTER(CF!$AD$19:$BN$63,_xlfn.ANCHORARRAY(CF!$AD$13)&gt;-3))),"Error")</f>
        <v>-3</v>
      </c>
      <c r="AU208" s="1922"/>
      <c r="AV208" s="1922"/>
      <c r="AW208" s="1923" t="e">
        <f t="shared" ref="AW208:AW210" ca="1" si="28">IF(OR(ISBLANK(AY208),AY208=0, ISERROR(AY208)),(AX208), AY208)</f>
        <v>#NAME?</v>
      </c>
      <c r="AX208" s="1925" t="e" cm="1">
        <f t="array" aca="1" ref="AX208" ca="1">ABS(N((INDEX(_xlfn.XLOOKUP($AP208,CF!$AB$12:$AB$63,_xlfn._xlws.FILTER(CF!$CD$12:$CN$63,CF!$CD$19:$CN$19=AX$203)),1))))</f>
        <v>#NAME?</v>
      </c>
      <c r="AY208" s="1925" t="e" cm="1">
        <f t="array" aca="1" ref="AY208" ca="1">ABS(N(INDEX(_xlfn.XLOOKUP($AP208,CF!$AB$12:$AB$63,_xlfn._xlws.FILTER(CF!$CD$12:$CN$63,CF!$CD$19:$CN$19=AY$203)),1)))</f>
        <v>#NAME?</v>
      </c>
      <c r="AZ208" s="1923"/>
    </row>
    <row r="209" spans="7:52" ht="14.25" customHeight="1">
      <c r="G209" s="45"/>
      <c r="I209" s="2043"/>
      <c r="J209" s="16"/>
      <c r="K209" s="52"/>
      <c r="L209" s="101"/>
      <c r="M209" s="126"/>
      <c r="N209" s="101"/>
      <c r="O209" s="101"/>
      <c r="P209" s="39"/>
      <c r="R209" s="265"/>
      <c r="S209" s="319"/>
      <c r="T209" s="319"/>
      <c r="U209" s="320"/>
      <c r="V209" s="320"/>
      <c r="W209" s="320"/>
      <c r="X209" s="320"/>
      <c r="Y209" s="320"/>
      <c r="Z209" s="320"/>
      <c r="AA209" s="1870"/>
      <c r="AB209" s="1870"/>
      <c r="AC209" s="1870"/>
      <c r="AD209" s="1870"/>
      <c r="AE209" s="1870"/>
      <c r="AF209" s="1870"/>
      <c r="AG209" s="339"/>
      <c r="AH209" s="339"/>
      <c r="AI209" s="339"/>
      <c r="AJ209" s="330"/>
      <c r="AK209" s="157"/>
      <c r="AN209" s="1017" t="s">
        <v>573</v>
      </c>
      <c r="AO209" s="1017"/>
      <c r="AP209" s="1026"/>
      <c r="AQ209" s="1027" t="s">
        <v>572</v>
      </c>
      <c r="AR209" s="1027"/>
      <c r="AS209" s="1009"/>
      <c r="AT209" s="1923">
        <f ca="1">N(AT206)+N(AT208)</f>
        <v>-6</v>
      </c>
      <c r="AU209" s="1923"/>
      <c r="AV209" s="1923"/>
      <c r="AW209" s="1923" t="e">
        <f ca="1">N(AW206)+N(AW208)</f>
        <v>#NAME?</v>
      </c>
      <c r="AX209" s="1925" t="e">
        <f ca="1">N(CF!CP26)+N(AX208)</f>
        <v>#NAME?</v>
      </c>
      <c r="AY209" s="1925" t="e">
        <f ca="1">N(AY206)+N(AY208)</f>
        <v>#NAME?</v>
      </c>
      <c r="AZ209" s="1923"/>
    </row>
    <row r="210" spans="7:52" ht="14.25" customHeight="1">
      <c r="G210" s="45"/>
      <c r="I210" s="2043"/>
      <c r="J210" s="16"/>
      <c r="K210" s="52"/>
      <c r="L210" s="101"/>
      <c r="M210" s="126"/>
      <c r="N210" s="101"/>
      <c r="O210" s="101"/>
      <c r="P210" s="39"/>
      <c r="R210" s="265"/>
      <c r="S210" s="319"/>
      <c r="T210" s="319"/>
      <c r="U210" s="320"/>
      <c r="V210" s="320"/>
      <c r="W210" s="320"/>
      <c r="X210" s="320"/>
      <c r="Y210" s="320"/>
      <c r="Z210" s="320"/>
      <c r="AA210" s="1870"/>
      <c r="AB210" s="1870"/>
      <c r="AC210" s="1870"/>
      <c r="AD210" s="1870"/>
      <c r="AE210" s="1870"/>
      <c r="AF210" s="1870"/>
      <c r="AG210" s="339"/>
      <c r="AH210" s="339"/>
      <c r="AI210" s="339"/>
      <c r="AJ210" s="330"/>
      <c r="AK210" s="157"/>
      <c r="AN210" s="1017" t="s">
        <v>241</v>
      </c>
      <c r="AO210" s="1017"/>
      <c r="AP210" s="1027" t="str">
        <f>CF!$AB$49</f>
        <v>Operating Cash Flow</v>
      </c>
      <c r="AQ210" s="1027" t="s">
        <v>572</v>
      </c>
      <c r="AR210" s="1027"/>
      <c r="AS210" s="1009"/>
      <c r="AT210" s="1922" cm="1">
        <f t="array" aca="1" ref="AT210" ca="1">IFERROR(-SUM(_xlfn.XLOOKUP($AP210,CF!$AB$19:$AB$63,_xlfn._xlws.FILTER(CF!$AD$19:$BN$63,_xlfn.ANCHORARRAY(CF!$AD$13)&gt;-3))),"Error")</f>
        <v>-18</v>
      </c>
      <c r="AU210" s="1922"/>
      <c r="AV210" s="1922"/>
      <c r="AW210" s="1923" t="e">
        <f t="shared" ca="1" si="28"/>
        <v>#VALUE!</v>
      </c>
      <c r="AX210" s="1925" t="e" cm="1">
        <f t="array" aca="1" ref="AX210" ca="1">ABS(INDEX(_xlfn.XLOOKUP($AP210,CF!$AB$12:$AB$63,_xlfn._xlws.FILTER(CF!$CD$12:$CN$63,CF!$CD$19:$CN$19=AX$203)),1))</f>
        <v>#VALUE!</v>
      </c>
      <c r="AY210" s="1925" t="e" cm="1">
        <f t="array" aca="1" ref="AY210" ca="1">ABS(INDEX(_xlfn.XLOOKUP($AP210,CF!$AB$12:$AB$63,_xlfn._xlws.FILTER(CF!$CD$12:$CN$63,CF!$CD$19:$CN$19=AY$203)),1))</f>
        <v>#VALUE!</v>
      </c>
      <c r="AZ210" s="1923"/>
    </row>
    <row r="211" spans="7:52" ht="14.25" customHeight="1">
      <c r="G211" s="45"/>
      <c r="I211" s="2043"/>
      <c r="J211" s="16"/>
      <c r="K211" s="52"/>
      <c r="L211" s="101"/>
      <c r="M211" s="126"/>
      <c r="N211" s="101"/>
      <c r="O211" s="101"/>
      <c r="P211" s="39"/>
      <c r="R211" s="265"/>
      <c r="S211" s="319"/>
      <c r="T211" s="319"/>
      <c r="U211" s="320"/>
      <c r="V211" s="320"/>
      <c r="W211" s="320"/>
      <c r="X211" s="320"/>
      <c r="Y211" s="320"/>
      <c r="Z211" s="320"/>
      <c r="AA211" s="1870"/>
      <c r="AB211" s="1870"/>
      <c r="AC211" s="1870"/>
      <c r="AD211" s="1870"/>
      <c r="AE211" s="1870"/>
      <c r="AF211" s="1870"/>
      <c r="AG211" s="339"/>
      <c r="AH211" s="339"/>
      <c r="AI211" s="339"/>
      <c r="AJ211" s="330"/>
      <c r="AK211" s="157"/>
      <c r="AN211" s="1016" t="s">
        <v>243</v>
      </c>
      <c r="AO211" s="1016"/>
      <c r="AP211" s="1027" t="str">
        <f>CF!$AB$51</f>
        <v>Capex</v>
      </c>
      <c r="AQ211" s="1027" t="s">
        <v>572</v>
      </c>
      <c r="AR211" s="1027"/>
      <c r="AS211" s="1009"/>
      <c r="AT211" s="1922" cm="1">
        <f t="array" aca="1" ref="AT211" ca="1">IFERROR(-SUM(_xlfn.XLOOKUP($AP211,CF!$AB$19:$AB$63,_xlfn._xlws.FILTER(CF!$AD$19:$BN$63,_xlfn.ANCHORARRAY(CF!$AD$13)&gt;-3))),"Error")</f>
        <v>-3</v>
      </c>
      <c r="AU211" s="1922"/>
      <c r="AV211" s="1922"/>
      <c r="AW211" s="1923" t="e">
        <f ca="1">IF(OR(ISBLANK(AY211),AY211=0, ISERROR(AY211)),(AX211), AY211)</f>
        <v>#NAME?</v>
      </c>
      <c r="AX211" s="1925" t="e" cm="1">
        <f t="array" aca="1" ref="AX211" ca="1">ABS(N(INDEX(_xlfn.XLOOKUP($AP211,CF!$AB$12:$AB$63,_xlfn._xlws.FILTER(CF!$CD$12:$CN$63,CF!$CD$19:$CN$19=AX$203)),1)))</f>
        <v>#NAME?</v>
      </c>
      <c r="AY211" s="1925" t="e" cm="1">
        <f t="array" aca="1" ref="AY211" ca="1">ABS(N(INDEX(_xlfn.XLOOKUP($AP211,CF!$AB$12:$AB$63,_xlfn._xlws.FILTER(CF!$CD$12:$CN$63,CF!$CD$19:$CN$19=AY$203)),1)))</f>
        <v>#NAME?</v>
      </c>
      <c r="AZ211" s="1923"/>
    </row>
    <row r="212" spans="7:52" ht="14.25" customHeight="1">
      <c r="G212" s="45"/>
      <c r="I212" s="2043"/>
      <c r="J212" s="16"/>
      <c r="K212" s="52"/>
      <c r="L212" s="101"/>
      <c r="M212" s="126"/>
      <c r="N212" s="101"/>
      <c r="O212" s="101"/>
      <c r="P212" s="39"/>
      <c r="R212" s="265"/>
      <c r="S212" s="319"/>
      <c r="T212" s="319"/>
      <c r="U212" s="320"/>
      <c r="V212" s="320"/>
      <c r="W212" s="320"/>
      <c r="X212" s="320"/>
      <c r="Y212" s="320"/>
      <c r="Z212" s="320"/>
      <c r="AA212" s="1870"/>
      <c r="AB212" s="1870"/>
      <c r="AC212" s="1870"/>
      <c r="AD212" s="1870"/>
      <c r="AE212" s="1870"/>
      <c r="AF212" s="1870"/>
      <c r="AG212" s="339"/>
      <c r="AH212" s="339"/>
      <c r="AI212" s="339"/>
      <c r="AJ212" s="330"/>
      <c r="AK212" s="157"/>
      <c r="AN212" s="1018" t="s">
        <v>574</v>
      </c>
      <c r="AO212" s="1018"/>
      <c r="AP212" s="1008"/>
      <c r="AQ212" s="1008"/>
      <c r="AR212" s="1008"/>
      <c r="AS212" s="1008"/>
      <c r="AT212" s="1924"/>
      <c r="AU212" s="1924"/>
      <c r="AV212" s="1924"/>
      <c r="AW212" s="1924"/>
      <c r="AX212" s="1924"/>
      <c r="AY212" s="1924"/>
      <c r="AZ212" s="1924"/>
    </row>
    <row r="213" spans="7:52" ht="14.25" customHeight="1">
      <c r="G213" s="45"/>
      <c r="I213" s="2043"/>
      <c r="J213" s="16"/>
      <c r="K213" s="52"/>
      <c r="L213" s="101"/>
      <c r="M213" s="126"/>
      <c r="N213" s="101"/>
      <c r="O213" s="101"/>
      <c r="P213" s="39"/>
      <c r="R213" s="265"/>
      <c r="S213" s="319"/>
      <c r="T213" s="319"/>
      <c r="U213" s="320"/>
      <c r="V213" s="320"/>
      <c r="W213" s="320"/>
      <c r="X213" s="320"/>
      <c r="Y213" s="320"/>
      <c r="Z213" s="320"/>
      <c r="AA213" s="1870"/>
      <c r="AB213" s="1870"/>
      <c r="AC213" s="1870"/>
      <c r="AD213" s="1870"/>
      <c r="AE213" s="1870"/>
      <c r="AF213" s="1870"/>
      <c r="AG213" s="339"/>
      <c r="AH213" s="339"/>
      <c r="AI213" s="339"/>
      <c r="AJ213" s="330"/>
      <c r="AK213" s="157"/>
      <c r="AN213" s="1016" t="s">
        <v>575</v>
      </c>
      <c r="AO213" s="1016"/>
      <c r="AP213" s="1017" t="str">
        <f>PL!$AB$20</f>
        <v>Net Revenue</v>
      </c>
      <c r="AQ213" s="1016" t="s">
        <v>576</v>
      </c>
      <c r="AR213" s="1016"/>
      <c r="AS213" s="77"/>
      <c r="AT213" s="1922" cm="1">
        <f t="array" aca="1" ref="AT213" ca="1">IFERROR(-SUM(_xlfn.XLOOKUP($AP213,PL!$AB$19:$AB$92,_xlfn._xlws.FILTER(PL!$AD$19:$BN$92,_xlfn.ANCHORARRAY(PL!$AD$13)&gt;-3))),"Error")</f>
        <v>-3</v>
      </c>
      <c r="AU213" s="1922" cm="1">
        <f t="array" aca="1" ref="AU213" ca="1">IFERROR(-SUM(_xlfn.XLOOKUP($AP213,PL!$AB$19:$AB$92,_xlfn._xlws.FILTER(PL!$AD$19:$BN$92,_xlfn.ANCHORARRAY(PL!$AD$13)&gt;-12))),"Error")</f>
        <v>-12</v>
      </c>
      <c r="AV213" s="1922"/>
      <c r="AW213" s="1926">
        <f t="shared" ref="AW213:AW223" ca="1" si="29">IF(OR(ISBLANK(AY213),AY213=0, ISERROR(AY213)),(AX213), AY213)</f>
        <v>1</v>
      </c>
      <c r="AX213" s="1925" cm="1">
        <f t="array" aca="1" ref="AX213" ca="1">IFERROR(ABS(N(INDEX(_xlfn.XLOOKUP($AP213,PL!$AB$12:$AB$433,_xlfn._xlws.FILTER(PL!$CD$12:$CN$433,PL!$CD$19:$CN$19=AX$203)),1))),"Error")</f>
        <v>1</v>
      </c>
      <c r="AY213" s="1925" cm="1">
        <f t="array" aca="1" ref="AY213" ca="1">IFERROR(ABS(N(INDEX(_xlfn.XLOOKUP($AP213,PL!$AB$12:$AB$433,_xlfn._xlws.FILTER(PL!$CD$12:$CN$433,PL!$CD$19:$CN$19=AY$203)),1))),"Error")</f>
        <v>1</v>
      </c>
      <c r="AZ213" s="1926"/>
    </row>
    <row r="214" spans="7:52" ht="14.25" customHeight="1">
      <c r="G214" s="45"/>
      <c r="I214" s="2043"/>
      <c r="J214" s="16"/>
      <c r="K214" s="52"/>
      <c r="L214" s="101"/>
      <c r="M214" s="126"/>
      <c r="N214" s="101"/>
      <c r="O214" s="101"/>
      <c r="P214" s="39"/>
      <c r="R214" s="265"/>
      <c r="S214" s="319"/>
      <c r="T214" s="319"/>
      <c r="U214" s="320"/>
      <c r="V214" s="320"/>
      <c r="W214" s="320"/>
      <c r="X214" s="320"/>
      <c r="Y214" s="320"/>
      <c r="Z214" s="320"/>
      <c r="AA214" s="1870"/>
      <c r="AB214" s="1870"/>
      <c r="AC214" s="1870"/>
      <c r="AD214" s="1870"/>
      <c r="AE214" s="1870"/>
      <c r="AF214" s="1870"/>
      <c r="AG214" s="339"/>
      <c r="AH214" s="339"/>
      <c r="AI214" s="339"/>
      <c r="AJ214" s="330"/>
      <c r="AK214" s="157"/>
      <c r="AN214" s="1016" t="s">
        <v>577</v>
      </c>
      <c r="AO214" s="1016"/>
      <c r="AP214" s="1017" t="str">
        <f>PL!$AB$168</f>
        <v>Adjusted Earning</v>
      </c>
      <c r="AQ214" s="1016" t="s">
        <v>576</v>
      </c>
      <c r="AR214" s="1016"/>
      <c r="AS214" s="77"/>
      <c r="AT214" s="1922" t="str" cm="1">
        <f t="array" aca="1" ref="AT214" ca="1">IFERROR(-SUM(_xlfn.XLOOKUP($AP214,PL!$AB$19:$AB$92,_xlfn._xlws.FILTER(PL!$AD$19:$BN$92,_xlfn.ANCHORARRAY(PL!$AD$13)&gt;-3))),"Error")</f>
        <v>Error</v>
      </c>
      <c r="AU214" s="1922" t="str" cm="1">
        <f t="array" aca="1" ref="AU214" ca="1">IFERROR(-SUM(_xlfn.XLOOKUP($AP214,PL!$AB$19:$AB$92,_xlfn._xlws.FILTER(PL!$AD$19:$BN$92,_xlfn.ANCHORARRAY(PL!$AD$13)&gt;-12))),"Error")</f>
        <v>Error</v>
      </c>
      <c r="AV214" s="1922"/>
      <c r="AW214" s="1926">
        <f t="shared" ca="1" si="29"/>
        <v>7</v>
      </c>
      <c r="AX214" s="1925" cm="1">
        <f t="array" aca="1" ref="AX214" ca="1">IFERROR(ABS(INDEX(_xlfn.XLOOKUP($AP214,PL!$AB$12:$AB$433,_xlfn._xlws.FILTER(PL!$CD$12:$CN$433,PL!$CD$19:$CN$19=AX$203)),1)),"Error")</f>
        <v>7</v>
      </c>
      <c r="AY214" s="1925" cm="1">
        <f t="array" aca="1" ref="AY214" ca="1">IFERROR(ABS(INDEX(_xlfn.XLOOKUP($AP214,PL!$AB$12:$AB$433,_xlfn._xlws.FILTER(PL!$CD$12:$CN$433,PL!$CD$19:$CN$19=AY$203)),1)),"Error")</f>
        <v>7</v>
      </c>
      <c r="AZ214" s="1926"/>
    </row>
    <row r="215" spans="7:52" ht="14.25" customHeight="1">
      <c r="G215" s="45"/>
      <c r="I215" s="2043"/>
      <c r="J215" s="16"/>
      <c r="K215" s="52"/>
      <c r="L215" s="101"/>
      <c r="M215" s="126"/>
      <c r="N215" s="101"/>
      <c r="O215" s="101"/>
      <c r="P215" s="39"/>
      <c r="R215" s="265"/>
      <c r="S215" s="319"/>
      <c r="T215" s="319"/>
      <c r="U215" s="320"/>
      <c r="V215" s="320"/>
      <c r="W215" s="320"/>
      <c r="X215" s="320"/>
      <c r="Y215" s="320"/>
      <c r="Z215" s="320"/>
      <c r="AA215" s="1870"/>
      <c r="AB215" s="1870"/>
      <c r="AC215" s="1870"/>
      <c r="AD215" s="1870"/>
      <c r="AE215" s="1870"/>
      <c r="AF215" s="1870"/>
      <c r="AG215" s="339"/>
      <c r="AH215" s="339"/>
      <c r="AI215" s="339"/>
      <c r="AJ215" s="330"/>
      <c r="AK215" s="157"/>
      <c r="AN215" s="1016" t="s">
        <v>208</v>
      </c>
      <c r="AO215" s="1016"/>
      <c r="AP215" s="1017" t="str">
        <f>PL!$AB$25</f>
        <v>Reported EBITDA</v>
      </c>
      <c r="AQ215" s="1016" t="s">
        <v>576</v>
      </c>
      <c r="AR215" s="1016"/>
      <c r="AS215" s="77"/>
      <c r="AT215" s="1922" cm="1">
        <f t="array" aca="1" ref="AT215" ca="1">IFERROR(-SUM(_xlfn.XLOOKUP($AP215,PL!$AB$19:$AB$92,_xlfn._xlws.FILTER(PL!$AD$19:$BN$92,_xlfn.ANCHORARRAY(PL!$AD$13)&gt;-3))),"Error")</f>
        <v>-9</v>
      </c>
      <c r="AU215" s="1922" cm="1">
        <f t="array" aca="1" ref="AU215" ca="1">IFERROR(-SUM(_xlfn.XLOOKUP($AP215,PL!$AB$19:$AB$92,_xlfn._xlws.FILTER(PL!$AD$19:$BN$92,_xlfn.ANCHORARRAY(PL!$AD$13)&gt;-12))),"Error")</f>
        <v>-36</v>
      </c>
      <c r="AV215" s="1922"/>
      <c r="AW215" s="1926">
        <f t="shared" ca="1" si="29"/>
        <v>3</v>
      </c>
      <c r="AX215" s="1925" cm="1">
        <f t="array" aca="1" ref="AX215" ca="1">IFERROR(ABS(INDEX(_xlfn.XLOOKUP($AP215,PL!$AB$12:$AB$433,_xlfn._xlws.FILTER(PL!$CD$12:$CN$433,PL!$CD$19:$CN$19=AX$203)),1)),"Error")</f>
        <v>3</v>
      </c>
      <c r="AY215" s="1925" cm="1">
        <f t="array" aca="1" ref="AY215" ca="1">IFERROR(ABS(INDEX(_xlfn.XLOOKUP($AP215,PL!$AB$12:$AB$433,_xlfn._xlws.FILTER(PL!$CD$12:$CN$433,PL!$CD$19:$CN$19=AY$203)),1)),"Error")</f>
        <v>3</v>
      </c>
      <c r="AZ215" s="1926"/>
    </row>
    <row r="216" spans="7:52" ht="14.25" customHeight="1">
      <c r="G216" s="45"/>
      <c r="I216" s="2043"/>
      <c r="J216" s="16"/>
      <c r="K216" s="52"/>
      <c r="L216" s="101"/>
      <c r="M216" s="126"/>
      <c r="N216" s="101"/>
      <c r="O216" s="101"/>
      <c r="P216" s="39"/>
      <c r="R216" s="265"/>
      <c r="S216" s="319"/>
      <c r="T216" s="319"/>
      <c r="U216" s="320"/>
      <c r="V216" s="320"/>
      <c r="W216" s="320"/>
      <c r="X216" s="320"/>
      <c r="Y216" s="320"/>
      <c r="Z216" s="320"/>
      <c r="AA216" s="1870"/>
      <c r="AB216" s="1870"/>
      <c r="AC216" s="1870"/>
      <c r="AD216" s="1870"/>
      <c r="AE216" s="1870"/>
      <c r="AF216" s="1870"/>
      <c r="AG216" s="339"/>
      <c r="AH216" s="339"/>
      <c r="AI216" s="339"/>
      <c r="AJ216" s="330"/>
      <c r="AK216" s="157"/>
      <c r="AN216" s="1016" t="s">
        <v>200</v>
      </c>
      <c r="AO216" s="1016"/>
      <c r="AP216" s="1017" t="str">
        <f>PL!$AB$32</f>
        <v>Adjusted EBITDA</v>
      </c>
      <c r="AQ216" s="1016" t="s">
        <v>576</v>
      </c>
      <c r="AR216" s="1016"/>
      <c r="AS216" s="77"/>
      <c r="AT216" s="1922" cm="1">
        <f t="array" aca="1" ref="AT216" ca="1">IFERROR(-SUM(_xlfn.XLOOKUP($AP216,PL!$AB$19:$AB$92,_xlfn._xlws.FILTER(PL!$AD$19:$BN$92,_xlfn.ANCHORARRAY(PL!$AD$13)&gt;-3))),"Error")</f>
        <v>-27</v>
      </c>
      <c r="AU216" s="1922" cm="1">
        <f t="array" aca="1" ref="AU216" ca="1">IFERROR(-SUM(_xlfn.XLOOKUP($AP216,PL!$AB$19:$AB$92,_xlfn._xlws.FILTER(PL!$AD$19:$BN$92,_xlfn.ANCHORARRAY(PL!$AD$13)&gt;-12))),"Error")</f>
        <v>-108</v>
      </c>
      <c r="AV216" s="1922"/>
      <c r="AW216" s="1926">
        <f t="shared" ca="1" si="29"/>
        <v>9</v>
      </c>
      <c r="AX216" s="1925" cm="1">
        <f t="array" aca="1" ref="AX216" ca="1">IFERROR(ABS(INDEX(_xlfn.XLOOKUP($AP216,PL!$AB$12:$AB$433,_xlfn._xlws.FILTER(PL!$CD$12:$CN$433,PL!$CD$19:$CN$19=AX$203)),1)),"Error")</f>
        <v>9</v>
      </c>
      <c r="AY216" s="1925" cm="1">
        <f t="array" aca="1" ref="AY216" ca="1">IFERROR(ABS(INDEX(_xlfn.XLOOKUP($AP216,PL!$AB$12:$AB$433,_xlfn._xlws.FILTER(PL!$CD$12:$CN$433,PL!$CD$19:$CN$19=AY$203)),1)),"Error")</f>
        <v>9</v>
      </c>
      <c r="AZ216" s="1926"/>
    </row>
    <row r="217" spans="7:52" ht="14.25" customHeight="1">
      <c r="G217" s="45"/>
      <c r="I217" s="2043"/>
      <c r="J217" s="16"/>
      <c r="K217" s="52"/>
      <c r="L217" s="101"/>
      <c r="M217" s="126"/>
      <c r="N217" s="101"/>
      <c r="O217" s="101"/>
      <c r="P217" s="39"/>
      <c r="R217" s="265"/>
      <c r="S217" s="319"/>
      <c r="T217" s="319"/>
      <c r="U217" s="320"/>
      <c r="V217" s="320"/>
      <c r="W217" s="320"/>
      <c r="X217" s="320"/>
      <c r="Y217" s="320"/>
      <c r="Z217" s="320"/>
      <c r="AA217" s="1870"/>
      <c r="AB217" s="1870"/>
      <c r="AC217" s="1870"/>
      <c r="AD217" s="1870"/>
      <c r="AE217" s="1870"/>
      <c r="AF217" s="1870"/>
      <c r="AG217" s="339"/>
      <c r="AH217" s="339"/>
      <c r="AI217" s="339"/>
      <c r="AJ217" s="330"/>
      <c r="AK217" s="157"/>
      <c r="AN217" s="1016" t="s">
        <v>519</v>
      </c>
      <c r="AO217" s="1016"/>
      <c r="AP217" s="1017" t="e">
        <f ca="1">PL!$AB$45</f>
        <v>#NAME?</v>
      </c>
      <c r="AQ217" s="1016" t="s">
        <v>576</v>
      </c>
      <c r="AR217" s="1016"/>
      <c r="AS217" s="77"/>
      <c r="AT217" s="1922" t="str" cm="1">
        <f t="array" aca="1" ref="AT217" ca="1">IFERROR(-SUM(_xlfn.XLOOKUP($AP217,PL!$AB$19:$AB$92,_xlfn._xlws.FILTER(PL!$AD$19:$BN$92,_xlfn.ANCHORARRAY(PL!$AD$13)&gt;-3))),"Error")</f>
        <v>Error</v>
      </c>
      <c r="AU217" s="1922" t="str" cm="1">
        <f t="array" aca="1" ref="AU217" ca="1">IFERROR(-SUM(_xlfn.XLOOKUP($AP217,PL!$AB$19:$AB$92,_xlfn._xlws.FILTER(PL!$AD$19:$BN$92,_xlfn.ANCHORARRAY(PL!$AD$13)&gt;-12))),"Error")</f>
        <v>Error</v>
      </c>
      <c r="AV217" s="1922"/>
      <c r="AW217" s="1926" t="str">
        <f t="shared" ca="1" si="29"/>
        <v>Error</v>
      </c>
      <c r="AX217" s="1925" t="str" cm="1">
        <f t="array" aca="1" ref="AX217" ca="1">IFERROR(ABS(INDEX(_xlfn.XLOOKUP($AP217,PL!$AB$12:$AB$433,_xlfn._xlws.FILTER(PL!$CD$12:$CN$433,PL!$CD$19:$CN$19=AX$203)),1)),"Error")</f>
        <v>Error</v>
      </c>
      <c r="AY217" s="1925" t="str" cm="1">
        <f t="array" aca="1" ref="AY217" ca="1">IFERROR(ABS(INDEX(_xlfn.XLOOKUP($AP217,PL!$AB$12:$AB$433,_xlfn._xlws.FILTER(PL!$CD$12:$CN$433,PL!$CD$19:$CN$19=AY$203)),1)),"Error")</f>
        <v>Error</v>
      </c>
      <c r="AZ217" s="1926"/>
    </row>
    <row r="218" spans="7:52" ht="14.25" customHeight="1">
      <c r="G218" s="45"/>
      <c r="I218" s="2043"/>
      <c r="J218" s="16"/>
      <c r="K218" s="52"/>
      <c r="L218" s="101"/>
      <c r="M218" s="126"/>
      <c r="N218" s="101"/>
      <c r="O218" s="101"/>
      <c r="P218" s="39"/>
      <c r="R218" s="265"/>
      <c r="S218" s="319"/>
      <c r="T218" s="319"/>
      <c r="U218" s="320"/>
      <c r="V218" s="320"/>
      <c r="W218" s="320"/>
      <c r="X218" s="320"/>
      <c r="Y218" s="320"/>
      <c r="Z218" s="320"/>
      <c r="AA218" s="1870"/>
      <c r="AB218" s="1870"/>
      <c r="AC218" s="1870"/>
      <c r="AD218" s="1870"/>
      <c r="AE218" s="1870"/>
      <c r="AF218" s="1870"/>
      <c r="AG218" s="339"/>
      <c r="AH218" s="339"/>
      <c r="AI218" s="339"/>
      <c r="AJ218" s="330"/>
      <c r="AK218" s="157"/>
      <c r="AN218" s="1016" t="str">
        <f>PL!AB37</f>
        <v>Interest Expense</v>
      </c>
      <c r="AO218" s="1016"/>
      <c r="AP218" s="1016" t="str">
        <f>PL!$AB$37</f>
        <v>Interest Expense</v>
      </c>
      <c r="AQ218" s="1016" t="s">
        <v>576</v>
      </c>
      <c r="AR218" s="1016"/>
      <c r="AS218" s="77"/>
      <c r="AT218" s="1922" cm="1">
        <f t="array" aca="1" ref="AT218" ca="1">IFERROR(-SUM(_xlfn.XLOOKUP($AP218,PL!$AB$19:$AB$92,_xlfn._xlws.FILTER(PL!$AD$19:$BN$92,_xlfn.ANCHORARRAY(PL!$AD$13)&gt;-3))),"Error")</f>
        <v>-3</v>
      </c>
      <c r="AU218" s="1922" cm="1">
        <f t="array" aca="1" ref="AU218" ca="1">IFERROR(-SUM(_xlfn.XLOOKUP($AP218,PL!$AB$19:$AB$92,_xlfn._xlws.FILTER(PL!$AD$19:$BN$92,_xlfn.ANCHORARRAY(PL!$AD$13)&gt;-12))),"Error")</f>
        <v>-12</v>
      </c>
      <c r="AV218" s="1922"/>
      <c r="AW218" s="1926">
        <f t="shared" ca="1" si="29"/>
        <v>1</v>
      </c>
      <c r="AX218" s="1925" cm="1">
        <f t="array" aca="1" ref="AX218" ca="1">IFERROR(ABS(INDEX(_xlfn.XLOOKUP($AP218,PL!$AB$12:$AB$433,_xlfn._xlws.FILTER(PL!$CD$12:$CN$433,PL!$CD$19:$CN$19=AX$203)),1)),"Error")</f>
        <v>1</v>
      </c>
      <c r="AY218" s="1925" cm="1">
        <f t="array" aca="1" ref="AY218" ca="1">IFERROR(ABS(INDEX(_xlfn.XLOOKUP($AP218,PL!$AB$12:$AB$433,_xlfn._xlws.FILTER(PL!$CD$12:$CN$433,PL!$CD$19:$CN$19=AY$203)),1)),"Error")</f>
        <v>1</v>
      </c>
      <c r="AZ218" s="1926"/>
    </row>
    <row r="219" spans="7:52" ht="14.25" customHeight="1">
      <c r="G219" s="45"/>
      <c r="I219" s="2043"/>
      <c r="J219" s="16"/>
      <c r="K219" s="52"/>
      <c r="L219" s="101"/>
      <c r="M219" s="126"/>
      <c r="N219" s="101"/>
      <c r="O219" s="101"/>
      <c r="P219" s="39"/>
      <c r="R219" s="265"/>
      <c r="S219" s="319"/>
      <c r="T219" s="319"/>
      <c r="U219" s="320"/>
      <c r="V219" s="320"/>
      <c r="W219" s="320"/>
      <c r="X219" s="320"/>
      <c r="Y219" s="320"/>
      <c r="Z219" s="320"/>
      <c r="AA219" s="1870"/>
      <c r="AB219" s="1870"/>
      <c r="AC219" s="1870"/>
      <c r="AD219" s="1870"/>
      <c r="AE219" s="1870"/>
      <c r="AF219" s="1870"/>
      <c r="AG219" s="339"/>
      <c r="AH219" s="339"/>
      <c r="AI219" s="339"/>
      <c r="AJ219" s="330"/>
      <c r="AK219" s="157"/>
      <c r="AN219" s="1016" t="s">
        <v>578</v>
      </c>
      <c r="AO219" s="1016"/>
      <c r="AP219" s="1016" t="str">
        <f>PL!$AB$40</f>
        <v>Tax</v>
      </c>
      <c r="AQ219" s="1016" t="s">
        <v>576</v>
      </c>
      <c r="AR219" s="1016"/>
      <c r="AS219" s="77"/>
      <c r="AT219" s="1922" cm="1">
        <f t="array" aca="1" ref="AT219" ca="1">IFERROR(-SUM(_xlfn.XLOOKUP($AP219,PL!$AB$19:$AB$92,_xlfn._xlws.FILTER(PL!$AD$19:$BN$92,_xlfn.ANCHORARRAY(PL!$AD$13)&gt;-3))),"Error")</f>
        <v>-3</v>
      </c>
      <c r="AU219" s="1922" cm="1">
        <f t="array" aca="1" ref="AU219" ca="1">IFERROR(-SUM(_xlfn.XLOOKUP($AP219,PL!$AB$19:$AB$92,_xlfn._xlws.FILTER(PL!$AD$19:$BN$92,_xlfn.ANCHORARRAY(PL!$AD$13)&gt;-12))),"Error")</f>
        <v>-12</v>
      </c>
      <c r="AV219" s="1922"/>
      <c r="AW219" s="1926">
        <f t="shared" ca="1" si="29"/>
        <v>1</v>
      </c>
      <c r="AX219" s="1925" cm="1">
        <f t="array" aca="1" ref="AX219" ca="1">IFERROR(ABS(INDEX(_xlfn.XLOOKUP($AP219,PL!$AB$12:$AB$433,_xlfn._xlws.FILTER(PL!$CD$12:$CN$433,PL!$CD$19:$CN$19=AX$203)),1)),"Error")</f>
        <v>1</v>
      </c>
      <c r="AY219" s="1925" cm="1">
        <f t="array" aca="1" ref="AY219" ca="1">IFERROR(ABS(INDEX(_xlfn.XLOOKUP($AP219,PL!$AB$12:$AB$433,_xlfn._xlws.FILTER(PL!$CD$12:$CN$433,PL!$CD$19:$CN$19=AY$203)),1)),"Error")</f>
        <v>1</v>
      </c>
      <c r="AZ219" s="1926"/>
    </row>
    <row r="220" spans="7:52" ht="14.25" customHeight="1">
      <c r="G220" s="45"/>
      <c r="I220" s="2043"/>
      <c r="J220" s="16"/>
      <c r="K220" s="52"/>
      <c r="L220" s="101"/>
      <c r="M220" s="126"/>
      <c r="N220" s="101"/>
      <c r="O220" s="101"/>
      <c r="P220" s="39"/>
      <c r="R220" s="265"/>
      <c r="S220" s="319"/>
      <c r="T220" s="319"/>
      <c r="U220" s="320"/>
      <c r="V220" s="320"/>
      <c r="W220" s="320"/>
      <c r="X220" s="320"/>
      <c r="Y220" s="320"/>
      <c r="Z220" s="320"/>
      <c r="AA220" s="1870"/>
      <c r="AB220" s="1870"/>
      <c r="AC220" s="1870"/>
      <c r="AD220" s="1870"/>
      <c r="AE220" s="1870"/>
      <c r="AF220" s="1870"/>
      <c r="AG220" s="339"/>
      <c r="AH220" s="339"/>
      <c r="AI220" s="339"/>
      <c r="AJ220" s="330"/>
      <c r="AK220" s="157"/>
      <c r="AN220" s="1018" t="s">
        <v>579</v>
      </c>
      <c r="AO220" s="1018"/>
      <c r="AP220" s="1008"/>
      <c r="AQ220" s="246"/>
      <c r="AR220" s="246"/>
      <c r="AS220" s="246"/>
      <c r="AT220" s="246"/>
      <c r="AU220" s="246"/>
      <c r="AV220" s="246"/>
      <c r="AW220" s="246"/>
      <c r="AX220" s="246"/>
      <c r="AY220" s="246"/>
      <c r="AZ220" s="246"/>
    </row>
    <row r="221" spans="7:52" ht="14.25" customHeight="1">
      <c r="G221" s="45"/>
      <c r="I221" s="2043"/>
      <c r="J221" s="16"/>
      <c r="K221" s="52"/>
      <c r="L221" s="101"/>
      <c r="M221" s="126"/>
      <c r="N221" s="101"/>
      <c r="O221" s="101"/>
      <c r="P221" s="39"/>
      <c r="R221" s="265"/>
      <c r="S221" s="319"/>
      <c r="T221" s="319"/>
      <c r="U221" s="320"/>
      <c r="V221" s="320"/>
      <c r="W221" s="320"/>
      <c r="X221" s="320"/>
      <c r="Y221" s="320"/>
      <c r="Z221" s="320"/>
      <c r="AA221" s="1870"/>
      <c r="AB221" s="1870"/>
      <c r="AC221" s="1870"/>
      <c r="AD221" s="1870"/>
      <c r="AE221" s="1870"/>
      <c r="AF221" s="1870"/>
      <c r="AG221" s="339"/>
      <c r="AH221" s="339"/>
      <c r="AI221" s="339"/>
      <c r="AJ221" s="330"/>
      <c r="AK221" s="157"/>
      <c r="AN221" s="1016" t="s">
        <v>580</v>
      </c>
      <c r="AO221" s="1016"/>
      <c r="AP221" s="1016" t="str">
        <f>BS!$AB$38</f>
        <v>Gross External Debt</v>
      </c>
      <c r="AQ221" s="1927" t="s">
        <v>581</v>
      </c>
      <c r="AR221" s="1927"/>
      <c r="AS221" s="1928" cm="1">
        <f t="array" ref="AS221">-_xlfn.XLOOKUP(AS$203&amp;AS$201,BS!$AD$19:$CH$19&amp;BS!$AD$11:$CH$11,_xlfn.XLOOKUP($AP221,BS!$AB$20:$AB$50,BS!$AD$20:$CH$50))</f>
        <v>-6</v>
      </c>
      <c r="AT221" s="1928" cm="1">
        <f t="array" ref="AT221">-_xlfn.XLOOKUP(AT$203&amp;AT$201,BS!$AD$19:$CH$19&amp;BS!$AD$11:$CH$11,_xlfn.XLOOKUP($AP221,BS!$AB$20:$AB$50,BS!$AD$20:$CH$50))</f>
        <v>-6</v>
      </c>
      <c r="AU221" s="1928" cm="1">
        <f t="array" ref="AU221">-_xlfn.XLOOKUP(AU$203&amp;AU$201,BS!$AD$19:$CH$19&amp;BS!$AD$11:$CH$11,_xlfn.XLOOKUP($AP221,BS!$AB$20:$AB$50,BS!$AD$20:$CH$50))</f>
        <v>-6</v>
      </c>
      <c r="AV221" s="1928"/>
      <c r="AW221" s="1926" t="str">
        <f t="shared" ca="1" si="29"/>
        <v/>
      </c>
      <c r="AX221" s="1928" t="str" cm="1">
        <f t="array" aca="1" ref="AX221" ca="1">IFERROR(-_xlfn.XLOOKUP(AX$203&amp;AX$201,BS!$CD$19:$CH$19&amp;BS!$CD$11:$CH$11,_xlfn.XLOOKUP($AP221,BS!$AB$20:$AB$50,BS!$CD$20:$CH$50)),"")</f>
        <v/>
      </c>
      <c r="AY221" s="1928" t="str" cm="1">
        <f t="array" aca="1" ref="AY221" ca="1">IFERROR(-_xlfn.XLOOKUP(AY$203&amp;AY$201,BS!$CD$19:$CH$19&amp;BS!$CD$11:$CH$11,_xlfn.XLOOKUP($AP221,BS!$AB$20:$AB$50,BS!$CD$20:$CH$50)),"")</f>
        <v/>
      </c>
      <c r="AZ221" s="1926"/>
    </row>
    <row r="222" spans="7:52" ht="14.25" customHeight="1">
      <c r="G222" s="45"/>
      <c r="I222" s="2043"/>
      <c r="J222" s="16"/>
      <c r="K222" s="52"/>
      <c r="L222" s="101"/>
      <c r="M222" s="126"/>
      <c r="N222" s="101"/>
      <c r="O222" s="101"/>
      <c r="P222" s="39"/>
      <c r="R222" s="265"/>
      <c r="S222" s="319"/>
      <c r="T222" s="319"/>
      <c r="U222" s="320"/>
      <c r="V222" s="320"/>
      <c r="W222" s="320"/>
      <c r="X222" s="320"/>
      <c r="Y222" s="320"/>
      <c r="Z222" s="320"/>
      <c r="AA222" s="1870"/>
      <c r="AB222" s="1870"/>
      <c r="AC222" s="1870"/>
      <c r="AD222" s="1870"/>
      <c r="AE222" s="1870"/>
      <c r="AF222" s="1870"/>
      <c r="AG222" s="339"/>
      <c r="AH222" s="339"/>
      <c r="AI222" s="339"/>
      <c r="AJ222" s="330"/>
      <c r="AK222" s="157"/>
      <c r="AN222" s="1016" t="s">
        <v>582</v>
      </c>
      <c r="AO222" s="1016"/>
      <c r="AP222" s="1016" t="str">
        <f>BS!$AB$40</f>
        <v>Net External Debt</v>
      </c>
      <c r="AQ222" s="1927" t="s">
        <v>581</v>
      </c>
      <c r="AR222" s="1927"/>
      <c r="AS222" s="1928" cm="1">
        <f t="array" ref="AS222">-_xlfn.XLOOKUP(AS$203&amp;AS$201,BS!$AD$19:$CH$19&amp;BS!$AD$11:$CH$11,_xlfn.XLOOKUP($AP222,BS!$AB$20:$AB$50,BS!$AD$20:$CH$50))</f>
        <v>-7</v>
      </c>
      <c r="AT222" s="1928" cm="1">
        <f t="array" ref="AT222">-_xlfn.XLOOKUP(AT$203&amp;AT$201,BS!$AD$19:$CH$19&amp;BS!$AD$11:$CH$11,_xlfn.XLOOKUP($AP222,BS!$AB$20:$AB$50,BS!$AD$20:$CH$50))</f>
        <v>-7</v>
      </c>
      <c r="AU222" s="1928" cm="1">
        <f t="array" ref="AU222">-_xlfn.XLOOKUP(AU$203&amp;AU$201,BS!$AD$19:$CH$19&amp;BS!$AD$11:$CH$11,_xlfn.XLOOKUP($AP222,BS!$AB$20:$AB$50,BS!$AD$20:$CH$50))</f>
        <v>-7</v>
      </c>
      <c r="AV222" s="1928"/>
      <c r="AW222" s="1926" t="str">
        <f t="shared" ca="1" si="29"/>
        <v/>
      </c>
      <c r="AX222" s="1928" t="str" cm="1">
        <f t="array" aca="1" ref="AX222" ca="1">IFERROR(-_xlfn.XLOOKUP(AX$203&amp;AX$201,BS!$CD$19:$CH$19&amp;BS!$CD$11:$CH$11,_xlfn.XLOOKUP($AP222,BS!$AB$20:$AB$50,BS!$CD$20:$CH$50)),"")</f>
        <v/>
      </c>
      <c r="AY222" s="1928" t="str" cm="1">
        <f t="array" aca="1" ref="AY222" ca="1">IFERROR(-_xlfn.XLOOKUP(AY$203&amp;AY$201,BS!$CD$19:$CH$19&amp;BS!$CD$11:$CH$11,_xlfn.XLOOKUP($AP222,BS!$AB$20:$AB$50,BS!$CD$20:$CH$50)),"")</f>
        <v/>
      </c>
      <c r="AZ222" s="1926"/>
    </row>
    <row r="223" spans="7:52">
      <c r="G223" s="45"/>
      <c r="I223" s="2043"/>
      <c r="J223" s="16"/>
      <c r="K223" s="52"/>
      <c r="L223" s="101"/>
      <c r="M223" s="126"/>
      <c r="N223" s="101"/>
      <c r="O223" s="101"/>
      <c r="P223" s="39"/>
      <c r="R223" s="265"/>
      <c r="S223" s="319"/>
      <c r="T223" s="319"/>
      <c r="U223" s="320"/>
      <c r="V223" s="320"/>
      <c r="W223" s="320"/>
      <c r="X223" s="320"/>
      <c r="Y223" s="320"/>
      <c r="Z223" s="320"/>
      <c r="AA223" s="1870"/>
      <c r="AB223" s="1870"/>
      <c r="AC223" s="1870"/>
      <c r="AD223" s="1870"/>
      <c r="AE223" s="1870"/>
      <c r="AF223" s="1870"/>
      <c r="AG223" s="339"/>
      <c r="AH223" s="339"/>
      <c r="AI223" s="339"/>
      <c r="AJ223" s="330"/>
      <c r="AK223" s="305"/>
      <c r="AN223" s="1016" t="s">
        <v>523</v>
      </c>
      <c r="AO223" s="1016"/>
      <c r="AP223" s="1016" t="str">
        <f>BS!$AB$46</f>
        <v>Net Debt / (Cash)</v>
      </c>
      <c r="AQ223" s="1927" t="s">
        <v>581</v>
      </c>
      <c r="AR223" s="1927"/>
      <c r="AS223" s="1928" cm="1">
        <f t="array" ref="AS223">-_xlfn.XLOOKUP(AS$203&amp;AS$201,BS!$AD$19:$CH$19&amp;BS!$AD$11:$CH$11,_xlfn.XLOOKUP($AP223,BS!$AB$20:$AB$50,BS!$AD$20:$CH$50))</f>
        <v>-11</v>
      </c>
      <c r="AT223" s="1928" cm="1">
        <f t="array" ref="AT223">-_xlfn.XLOOKUP(AT$203&amp;AT$201,BS!$AD$19:$CH$19&amp;BS!$AD$11:$CH$11,_xlfn.XLOOKUP($AP223,BS!$AB$20:$AB$50,BS!$AD$20:$CH$50))</f>
        <v>-11</v>
      </c>
      <c r="AU223" s="1928" cm="1">
        <f t="array" ref="AU223">-_xlfn.XLOOKUP(AU$203&amp;AU$201,BS!$AD$19:$CH$19&amp;BS!$AD$11:$CH$11,_xlfn.XLOOKUP($AP223,BS!$AB$20:$AB$50,BS!$AD$20:$CH$50))</f>
        <v>-11</v>
      </c>
      <c r="AV223" s="1928"/>
      <c r="AW223" s="1926" t="str">
        <f t="shared" ca="1" si="29"/>
        <v/>
      </c>
      <c r="AX223" s="1928" t="str" cm="1">
        <f t="array" aca="1" ref="AX223" ca="1">IFERROR(-_xlfn.XLOOKUP(AX$203&amp;AX$201,BS!$CD$19:$CH$19&amp;BS!$CD$11:$CH$11,_xlfn.XLOOKUP($AP223,BS!$AB$20:$AB$50,BS!$CD$20:$CH$50)),"")</f>
        <v/>
      </c>
      <c r="AY223" s="1928" t="str" cm="1">
        <f t="array" aca="1" ref="AY223" ca="1">IFERROR(-_xlfn.XLOOKUP(AY$203&amp;AY$201,BS!$CD$19:$CH$19&amp;BS!$CD$11:$CH$11,_xlfn.XLOOKUP($AP223,BS!$AB$20:$AB$50,BS!$CD$20:$CH$50)),"")</f>
        <v/>
      </c>
      <c r="AZ223" s="1926"/>
    </row>
    <row r="224" spans="7:52">
      <c r="G224" s="45"/>
      <c r="I224" s="2043"/>
      <c r="J224" s="16"/>
      <c r="K224" s="52"/>
      <c r="L224" s="101"/>
      <c r="M224" s="126"/>
      <c r="N224" s="101"/>
      <c r="O224" s="101"/>
      <c r="P224" s="39"/>
      <c r="R224" s="56"/>
      <c r="S224" s="320"/>
      <c r="T224" s="320"/>
      <c r="U224" s="320"/>
      <c r="V224" s="320"/>
      <c r="W224" s="320"/>
      <c r="X224" s="320"/>
      <c r="Y224" s="320"/>
      <c r="Z224" s="320"/>
      <c r="AA224" s="1870"/>
      <c r="AB224" s="1870"/>
      <c r="AC224" s="1870"/>
      <c r="AD224" s="1870"/>
      <c r="AE224" s="1870"/>
      <c r="AF224" s="1870"/>
      <c r="AG224" s="339"/>
      <c r="AH224" s="339"/>
      <c r="AI224" s="339"/>
      <c r="AJ224" s="330"/>
      <c r="AK224" s="157"/>
      <c r="AN224" s="1016" t="s">
        <v>583</v>
      </c>
      <c r="AO224" s="1016"/>
      <c r="AP224" s="1016" t="s">
        <v>455</v>
      </c>
      <c r="AQ224" s="1927" t="s">
        <v>581</v>
      </c>
      <c r="AR224" s="1927"/>
      <c r="AS224" s="1928" cm="1">
        <f t="array" ref="AS224">_xlfn.LET(
  _xlpm.findRow, _xlfn.XMATCH($AP224, BS!$AB$20:$AB$50,0),
  _xlpm.Choose, _xlfn.CHOOSEROWS(BS!$AD$20:$BN$50, _xlpm.findRow),
  _xlpm.findcol, _xlfn.XMATCH(AS$203&amp;AS$201,BS!$AD$19:$BN$19&amp;BS!$AD$11:$BN$11,0),
  _xlpm.result,  INDEX(BS!$AD$20:$BN$50, _xlpm.findRow, _xlpm.findcol),
  IF(ISERROR(_xlpm.result), "Error",_xlpm.result)
)</f>
        <v>1</v>
      </c>
      <c r="AT224" s="1928" cm="1">
        <f t="array" ref="AT224">_xlfn.LET(
  _xlpm.findRow, _xlfn.XMATCH($AP224, BS!$AB$20:$AB$50,0),
  _xlpm.Choose, _xlfn.CHOOSEROWS(BS!$AD$20:$BN$50, _xlpm.findRow),
  _xlpm.findcol, _xlfn.XMATCH(AT$203&amp;AT$201,BS!$AD$19:$BN$19&amp;BS!$AD$11:$BN$11,0),
  _xlpm.result,  INDEX(BS!$AD$20:$BN$50, _xlpm.findRow, _xlpm.findcol),
  IF(ISERROR(_xlpm.result), "",_xlpm.result)
)</f>
        <v>1</v>
      </c>
      <c r="AU224" s="1928" cm="1">
        <f t="array" ref="AU224">_xlfn.LET(
  _xlpm.findRow, _xlfn.XMATCH($AP224, BS!$AB$20:$AB$50,0),
  _xlpm.Choose, _xlfn.CHOOSEROWS(BS!$AD$20:$BN$50, _xlpm.findRow),
  _xlpm.findcol, _xlfn.XMATCH(AU$203&amp;AU$201,BS!$AD$19:$BN$19&amp;BS!$AD$11:$BN$11,0),
  _xlpm.result,  INDEX(BS!$AD$20:$BN$50, _xlpm.findRow, _xlpm.findcol),
  IF(ISERROR(_xlpm.result), "",_xlpm.result)
)</f>
        <v>1</v>
      </c>
      <c r="AV224" s="1928" t="str" cm="1">
        <f t="array" ref="AV224">_xlfn.LET(
  _xlpm.findRow, _xlfn.XMATCH($AP224, BS!$AB$20:$AB$50,0),
  _xlpm.Choose, _xlfn.CHOOSEROWS(BS!$AD$20:$BN$50, _xlpm.findRow),
  _xlpm.findcol, _xlfn.XMATCH(AV$203&amp;AV$201,BS!$AD$19:$BN$19&amp;BS!$AD$11:$BN$11,0),
  _xlpm.result,  INDEX(BS!$AD$20:$BN$50, _xlpm.findRow, _xlpm.findcol),
  IF(ISERROR(_xlpm.result), "",_xlpm.result)
)</f>
        <v/>
      </c>
      <c r="AW224" s="1928" t="str" cm="1">
        <f t="array" aca="1" ref="AW224" ca="1">_xlfn.LET(
  _xlpm.findRow, _xlfn.XMATCH($AP224, BS!$AB$20:$AB$50,0),
  _xlpm.Choose, _xlfn.CHOOSEROWS(BS!$AD$20:$BN$50, _xlpm.findRow),
  _xlpm.findcol, _xlfn.XMATCH(AW$203&amp;AW$201,BS!$AD$19:$BN$19&amp;BS!$AD$11:$BN$11,0),
  _xlpm.result,  INDEX(BS!$AD$20:$BN$50, _xlpm.findRow, _xlpm.findcol),
  IF(ISERROR(_xlpm.result), "",_xlpm.result)
)</f>
        <v/>
      </c>
      <c r="AX224" s="1928" t="str" cm="1">
        <f t="array" aca="1" ref="AX224" ca="1">IFERROR(-_xlfn.XLOOKUP(AX$203&amp;AX$201,BS!$CD$19:$CH$19&amp;BS!$CD$11:$CH$11,_xlfn.XLOOKUP($AP224,BS!$AB$20:$AB$50,BS!$CD$20:$CH$50)),"")</f>
        <v/>
      </c>
      <c r="AY224" s="1928" t="str" cm="1">
        <f t="array" aca="1" ref="AY224" ca="1">IFERROR(-_xlfn.XLOOKUP(AY$203&amp;AY$201,BS!$CD$19:$CH$19&amp;BS!$CD$11:$CH$11,_xlfn.XLOOKUP($AP224,BS!$AB$20:$AB$50,BS!$CD$20:$CH$50)),"")</f>
        <v/>
      </c>
      <c r="AZ224" s="1928"/>
    </row>
    <row r="225" spans="7:52">
      <c r="G225" s="45"/>
      <c r="I225" s="2043"/>
      <c r="J225" s="16"/>
      <c r="K225" s="52"/>
      <c r="L225" s="101"/>
      <c r="M225" s="126"/>
      <c r="N225" s="101"/>
      <c r="O225" s="101"/>
      <c r="P225" s="39"/>
      <c r="R225" s="56"/>
      <c r="S225" s="320"/>
      <c r="T225" s="320"/>
      <c r="U225" s="320"/>
      <c r="V225" s="320"/>
      <c r="W225" s="320"/>
      <c r="X225" s="320"/>
      <c r="Y225" s="320"/>
      <c r="Z225" s="320"/>
      <c r="AA225" s="1870"/>
      <c r="AB225" s="1870"/>
      <c r="AC225" s="1870"/>
      <c r="AD225" s="1870"/>
      <c r="AE225" s="1870"/>
      <c r="AF225" s="1870"/>
      <c r="AG225" s="339"/>
      <c r="AH225" s="339"/>
      <c r="AI225" s="339"/>
      <c r="AJ225" s="330"/>
      <c r="AK225" s="157"/>
      <c r="AN225" s="1016"/>
      <c r="AO225" s="1016"/>
      <c r="AP225" s="1016"/>
      <c r="AQ225" s="1016"/>
      <c r="AR225" s="1016"/>
      <c r="AS225" s="251"/>
      <c r="AT225" s="251"/>
      <c r="AU225" s="251"/>
      <c r="AV225" s="251"/>
      <c r="AW225" s="245"/>
      <c r="AX225" s="251"/>
      <c r="AY225" s="251"/>
      <c r="AZ225" s="245"/>
    </row>
    <row r="226" spans="7:52">
      <c r="G226" s="45"/>
      <c r="I226" s="2043"/>
      <c r="J226" s="16"/>
      <c r="K226" s="52"/>
      <c r="L226" s="101"/>
      <c r="M226" s="126"/>
      <c r="N226" s="101"/>
      <c r="O226" s="101"/>
      <c r="P226" s="39"/>
      <c r="R226" s="56"/>
      <c r="S226" s="320"/>
      <c r="T226" s="320"/>
      <c r="U226" s="320"/>
      <c r="V226" s="320"/>
      <c r="W226" s="320"/>
      <c r="X226" s="320"/>
      <c r="Y226" s="320"/>
      <c r="Z226" s="320"/>
      <c r="AA226" s="1870"/>
      <c r="AB226" s="1870"/>
      <c r="AC226" s="1870"/>
      <c r="AD226" s="1870"/>
      <c r="AE226" s="1870"/>
      <c r="AF226" s="1870"/>
      <c r="AG226" s="339"/>
      <c r="AH226" s="339"/>
      <c r="AI226" s="339"/>
      <c r="AJ226" s="330"/>
      <c r="AK226" s="157"/>
      <c r="AN226" s="1063" t="s">
        <v>584</v>
      </c>
      <c r="AO226" s="1063"/>
      <c r="AP226" s="1061"/>
      <c r="AQ226" s="1061"/>
      <c r="AR226" s="1061"/>
      <c r="AS226" s="1015"/>
      <c r="AT226" s="1015"/>
      <c r="AU226" s="1015"/>
      <c r="AV226" s="1015"/>
      <c r="AW226" s="1062"/>
      <c r="AX226" s="1015"/>
      <c r="AY226" s="1015"/>
      <c r="AZ226" s="1062"/>
    </row>
    <row r="227" spans="7:52">
      <c r="G227" s="45"/>
      <c r="I227" s="2043"/>
      <c r="J227" s="16"/>
      <c r="K227" s="52"/>
      <c r="L227" s="101"/>
      <c r="M227" s="126"/>
      <c r="N227" s="101"/>
      <c r="O227" s="101"/>
      <c r="P227" s="39"/>
      <c r="R227" s="56"/>
      <c r="S227" s="320"/>
      <c r="T227" s="320"/>
      <c r="U227" s="320"/>
      <c r="V227" s="320"/>
      <c r="W227" s="320"/>
      <c r="X227" s="320"/>
      <c r="Y227" s="320"/>
      <c r="Z227" s="320"/>
      <c r="AA227" s="1870"/>
      <c r="AB227" s="1870"/>
      <c r="AC227" s="1870"/>
      <c r="AD227" s="1870"/>
      <c r="AE227" s="1870"/>
      <c r="AF227" s="1870"/>
      <c r="AG227" s="339"/>
      <c r="AH227" s="339"/>
      <c r="AI227" s="339"/>
      <c r="AJ227" s="330"/>
      <c r="AK227" s="157"/>
      <c r="AN227" s="1016"/>
      <c r="AO227" s="1016"/>
      <c r="AP227" s="1016"/>
      <c r="AQ227" s="1016"/>
      <c r="AR227" s="1016"/>
      <c r="AS227" s="251"/>
      <c r="AT227" s="251"/>
      <c r="AU227" s="251"/>
      <c r="AV227" s="251"/>
      <c r="AW227" s="245"/>
      <c r="AX227" s="251"/>
      <c r="AY227" s="251"/>
      <c r="AZ227" s="245"/>
    </row>
    <row r="228" spans="7:52">
      <c r="G228" s="45"/>
      <c r="I228" s="2043"/>
      <c r="J228" s="16"/>
      <c r="K228" s="52"/>
      <c r="L228" s="101"/>
      <c r="M228" s="126"/>
      <c r="N228" s="101"/>
      <c r="O228" s="101"/>
      <c r="P228" s="39"/>
      <c r="R228" s="56"/>
      <c r="S228" s="320"/>
      <c r="T228" s="320"/>
      <c r="U228" s="320"/>
      <c r="V228" s="320"/>
      <c r="W228" s="320"/>
      <c r="X228" s="320"/>
      <c r="Y228" s="320"/>
      <c r="Z228" s="320"/>
      <c r="AA228" s="1870"/>
      <c r="AB228" s="1870"/>
      <c r="AC228" s="1870"/>
      <c r="AD228" s="1870"/>
      <c r="AE228" s="1870"/>
      <c r="AF228" s="1870"/>
      <c r="AG228" s="339"/>
      <c r="AH228" s="339"/>
      <c r="AI228" s="339"/>
      <c r="AJ228" s="330"/>
      <c r="AK228" s="157"/>
      <c r="AN228" s="702" t="s">
        <v>585</v>
      </c>
      <c r="AO228" s="702" t="s">
        <v>586</v>
      </c>
      <c r="AP228" s="702" t="s">
        <v>587</v>
      </c>
      <c r="AQ228" s="702" t="s">
        <v>588</v>
      </c>
      <c r="AR228" s="702"/>
      <c r="AS228" s="702" t="s">
        <v>589</v>
      </c>
      <c r="AT228" s="702" t="s">
        <v>590</v>
      </c>
      <c r="AU228" s="592"/>
      <c r="AV228" s="592"/>
      <c r="AW228" s="1081"/>
      <c r="AX228" s="1081"/>
      <c r="AY228" s="1081"/>
      <c r="AZ228" s="1081"/>
    </row>
    <row r="229" spans="7:52" ht="15" customHeight="1">
      <c r="G229" s="45"/>
      <c r="I229" s="2043"/>
      <c r="J229" s="16"/>
      <c r="K229" s="52"/>
      <c r="L229" s="101"/>
      <c r="M229" s="126"/>
      <c r="N229" s="101"/>
      <c r="O229" s="101"/>
      <c r="P229" s="39"/>
      <c r="R229" s="56"/>
      <c r="S229" s="320"/>
      <c r="T229" s="320"/>
      <c r="U229" s="320"/>
      <c r="V229" s="320"/>
      <c r="W229" s="320"/>
      <c r="X229" s="320"/>
      <c r="Y229" s="320"/>
      <c r="Z229" s="320"/>
      <c r="AA229" s="1870"/>
      <c r="AB229" s="1870"/>
      <c r="AC229" s="1870"/>
      <c r="AD229" s="1870"/>
      <c r="AE229" s="1870"/>
      <c r="AF229" s="1870"/>
      <c r="AG229" s="339"/>
      <c r="AH229" s="339"/>
      <c r="AI229" s="339"/>
      <c r="AJ229" s="330"/>
      <c r="AK229" s="157"/>
      <c r="AN229" s="66" t="s">
        <v>591</v>
      </c>
      <c r="AO229" s="1031" t="s">
        <v>559</v>
      </c>
      <c r="AP229" s="1031" t="s">
        <v>523</v>
      </c>
      <c r="AQ229" s="1031" t="s">
        <v>200</v>
      </c>
      <c r="AR229" s="1031"/>
      <c r="AS229" s="1031" t="s">
        <v>200</v>
      </c>
      <c r="AT229" s="66">
        <v>-1</v>
      </c>
      <c r="AU229" s="592"/>
      <c r="AV229" s="592"/>
      <c r="AW229" s="592"/>
      <c r="AX229" s="592"/>
      <c r="AY229" s="592"/>
      <c r="AZ229" s="592"/>
    </row>
    <row r="230" spans="7:52">
      <c r="G230" s="45"/>
      <c r="I230" s="2043"/>
      <c r="J230" s="16"/>
      <c r="K230" s="52"/>
      <c r="L230" s="101"/>
      <c r="M230" s="101"/>
      <c r="N230" s="101"/>
      <c r="O230" s="101"/>
      <c r="P230" s="39"/>
      <c r="R230" s="56"/>
      <c r="S230" s="320"/>
      <c r="T230" s="320"/>
      <c r="U230" s="320"/>
      <c r="V230" s="320"/>
      <c r="W230" s="320"/>
      <c r="X230" s="320"/>
      <c r="Y230" s="320"/>
      <c r="Z230" s="320"/>
      <c r="AA230" s="1870"/>
      <c r="AB230" s="1870"/>
      <c r="AC230" s="1870"/>
      <c r="AD230" s="1870"/>
      <c r="AE230" s="1870"/>
      <c r="AF230" s="1870"/>
      <c r="AG230" s="339"/>
      <c r="AH230" s="339"/>
      <c r="AI230" s="339"/>
      <c r="AJ230" s="330"/>
      <c r="AK230" s="157"/>
      <c r="AN230" s="66" t="s">
        <v>592</v>
      </c>
      <c r="AO230" s="1031" t="s">
        <v>547</v>
      </c>
      <c r="AP230" s="1031" t="s">
        <v>580</v>
      </c>
      <c r="AQ230" s="1031" t="s">
        <v>200</v>
      </c>
      <c r="AR230" s="1031"/>
      <c r="AS230" s="1031" t="s">
        <v>200</v>
      </c>
      <c r="AT230" s="66">
        <v>-1</v>
      </c>
      <c r="AU230" s="1081" t="s">
        <v>593</v>
      </c>
      <c r="AV230" s="1081"/>
      <c r="AW230" s="3106" t="s">
        <v>594</v>
      </c>
      <c r="AX230" s="3106"/>
      <c r="AY230" s="3106"/>
    </row>
    <row r="231" spans="7:52" ht="15" customHeight="1">
      <c r="G231" s="45"/>
      <c r="I231" s="2043"/>
      <c r="J231" s="16"/>
      <c r="K231" s="52"/>
      <c r="L231" s="101"/>
      <c r="M231" s="101"/>
      <c r="N231" s="101"/>
      <c r="O231" s="101"/>
      <c r="P231" s="39"/>
      <c r="R231" s="56"/>
      <c r="S231" s="320"/>
      <c r="T231" s="320"/>
      <c r="U231" s="320"/>
      <c r="V231" s="320"/>
      <c r="W231" s="320"/>
      <c r="X231" s="320"/>
      <c r="Y231" s="320"/>
      <c r="Z231" s="320"/>
      <c r="AA231" s="1870"/>
      <c r="AB231" s="1870"/>
      <c r="AC231" s="1870"/>
      <c r="AD231" s="1870"/>
      <c r="AE231" s="1870"/>
      <c r="AF231" s="1870"/>
      <c r="AG231" s="339"/>
      <c r="AH231" s="339"/>
      <c r="AI231" s="339"/>
      <c r="AJ231" s="330"/>
      <c r="AK231" s="157"/>
      <c r="AN231" s="66" t="s">
        <v>595</v>
      </c>
      <c r="AO231" s="1031" t="s">
        <v>596</v>
      </c>
      <c r="AP231" s="1031" t="s">
        <v>523</v>
      </c>
      <c r="AQ231" s="1031" t="s">
        <v>519</v>
      </c>
      <c r="AR231" s="1031"/>
      <c r="AS231" s="1031" t="s">
        <v>519</v>
      </c>
      <c r="AT231" s="66">
        <v>-1</v>
      </c>
      <c r="AU231" s="1081" t="s">
        <v>593</v>
      </c>
      <c r="AV231" s="1081"/>
      <c r="AW231" s="3107" t="s">
        <v>597</v>
      </c>
      <c r="AX231" s="3107"/>
      <c r="AY231" s="3107"/>
    </row>
    <row r="232" spans="7:52">
      <c r="G232" s="45"/>
      <c r="I232" s="2043"/>
      <c r="J232" s="16"/>
      <c r="K232" s="52"/>
      <c r="L232" s="101"/>
      <c r="M232" s="101"/>
      <c r="N232" s="101"/>
      <c r="O232" s="101"/>
      <c r="P232" s="39"/>
      <c r="R232" s="56"/>
      <c r="S232" s="320"/>
      <c r="T232" s="320"/>
      <c r="U232" s="320"/>
      <c r="V232" s="320"/>
      <c r="W232" s="320"/>
      <c r="X232" s="320"/>
      <c r="Y232" s="320"/>
      <c r="Z232" s="320"/>
      <c r="AA232" s="1870"/>
      <c r="AB232" s="1870"/>
      <c r="AC232" s="1870"/>
      <c r="AD232" s="1870"/>
      <c r="AE232" s="1870"/>
      <c r="AF232" s="1870"/>
      <c r="AG232" s="339"/>
      <c r="AH232" s="339"/>
      <c r="AI232" s="339"/>
      <c r="AJ232" s="330"/>
      <c r="AK232" s="157"/>
      <c r="AN232" s="66" t="s">
        <v>598</v>
      </c>
      <c r="AO232" s="1031" t="s">
        <v>563</v>
      </c>
      <c r="AP232" s="1031" t="s">
        <v>200</v>
      </c>
      <c r="AQ232" s="1031" t="s">
        <v>491</v>
      </c>
      <c r="AR232" s="1031"/>
      <c r="AS232" s="1031" t="s">
        <v>200</v>
      </c>
      <c r="AT232" s="66">
        <v>1</v>
      </c>
      <c r="AU232" s="592"/>
      <c r="AV232" s="592"/>
      <c r="AW232" s="3107"/>
      <c r="AX232" s="3107"/>
      <c r="AY232" s="3107"/>
    </row>
    <row r="233" spans="7:52">
      <c r="G233" s="45"/>
      <c r="I233" s="2043"/>
      <c r="J233" s="16"/>
      <c r="K233" s="52"/>
      <c r="L233" s="101"/>
      <c r="M233" s="101"/>
      <c r="N233" s="101"/>
      <c r="O233" s="101"/>
      <c r="P233" s="39"/>
      <c r="R233" s="56"/>
      <c r="S233" s="320"/>
      <c r="T233" s="320"/>
      <c r="U233" s="320"/>
      <c r="V233" s="320"/>
      <c r="W233" s="320"/>
      <c r="X233" s="320"/>
      <c r="Y233" s="320"/>
      <c r="Z233" s="320"/>
      <c r="AA233" s="1870"/>
      <c r="AB233" s="1870"/>
      <c r="AC233" s="1870"/>
      <c r="AD233" s="1870"/>
      <c r="AE233" s="1870"/>
      <c r="AF233" s="1870"/>
      <c r="AG233" s="339"/>
      <c r="AH233" s="339"/>
      <c r="AI233" s="339"/>
      <c r="AJ233" s="330"/>
      <c r="AK233" s="157"/>
      <c r="AN233" s="66" t="s">
        <v>599</v>
      </c>
      <c r="AO233" s="1031" t="s">
        <v>562</v>
      </c>
      <c r="AP233" s="1031" t="s">
        <v>200</v>
      </c>
      <c r="AQ233" s="1031" t="s">
        <v>573</v>
      </c>
      <c r="AR233" s="1031"/>
      <c r="AS233" s="1031" t="s">
        <v>200</v>
      </c>
      <c r="AT233" s="66">
        <v>1</v>
      </c>
      <c r="AU233" s="592"/>
      <c r="AV233" s="592"/>
      <c r="AW233" s="592"/>
      <c r="AX233" s="592"/>
      <c r="AY233" s="592"/>
      <c r="AZ233" s="592"/>
    </row>
    <row r="234" spans="7:52">
      <c r="G234" s="45"/>
      <c r="I234" s="2043"/>
      <c r="J234" s="16"/>
      <c r="K234" s="52"/>
      <c r="L234" s="101"/>
      <c r="M234" s="101"/>
      <c r="N234" s="101"/>
      <c r="O234" s="101"/>
      <c r="P234" s="39"/>
      <c r="R234" s="56"/>
      <c r="S234" s="320"/>
      <c r="T234" s="320"/>
      <c r="U234" s="320"/>
      <c r="V234" s="320"/>
      <c r="W234" s="320"/>
      <c r="X234" s="320"/>
      <c r="Y234" s="320"/>
      <c r="Z234" s="320"/>
      <c r="AA234" s="1870"/>
      <c r="AB234" s="1870"/>
      <c r="AC234" s="1870"/>
      <c r="AD234" s="1870"/>
      <c r="AE234" s="1870"/>
      <c r="AF234" s="1870"/>
      <c r="AG234" s="339"/>
      <c r="AH234" s="339"/>
      <c r="AI234" s="339"/>
      <c r="AJ234" s="330"/>
      <c r="AK234" s="157"/>
      <c r="AN234" s="65"/>
      <c r="AO234" s="65"/>
      <c r="AP234" s="1031"/>
      <c r="AQ234" s="1031"/>
      <c r="AR234" s="1031"/>
      <c r="AS234" s="59"/>
      <c r="AT234" s="65"/>
      <c r="AU234" s="1032"/>
      <c r="AV234" s="1032"/>
      <c r="AW234" s="65"/>
      <c r="AX234" s="65"/>
      <c r="AY234" s="65"/>
      <c r="AZ234" s="65"/>
    </row>
    <row r="235" spans="7:52">
      <c r="G235" s="45"/>
      <c r="I235" s="2043"/>
      <c r="J235" s="16"/>
      <c r="K235" s="52"/>
      <c r="L235" s="101"/>
      <c r="M235" s="101"/>
      <c r="N235" s="101"/>
      <c r="O235" s="101"/>
      <c r="P235" s="39"/>
      <c r="R235" s="56"/>
      <c r="S235" s="320"/>
      <c r="T235" s="320"/>
      <c r="U235" s="320"/>
      <c r="V235" s="320"/>
      <c r="W235" s="320"/>
      <c r="X235" s="320"/>
      <c r="Y235" s="320"/>
      <c r="Z235" s="320"/>
      <c r="AA235" s="1870"/>
      <c r="AB235" s="1870"/>
      <c r="AC235" s="1870"/>
      <c r="AD235" s="1870"/>
      <c r="AE235" s="1870"/>
      <c r="AF235" s="1870"/>
      <c r="AG235" s="339"/>
      <c r="AH235" s="339"/>
      <c r="AI235" s="339"/>
      <c r="AJ235" s="330"/>
      <c r="AK235" s="157"/>
      <c r="AN235" s="60"/>
      <c r="AO235" s="60"/>
      <c r="AP235" s="60"/>
      <c r="AQ235" s="60"/>
      <c r="AR235" s="60"/>
      <c r="AS235" s="60"/>
      <c r="AT235" s="60"/>
      <c r="AU235" s="60"/>
      <c r="AV235" s="60"/>
      <c r="AW235" s="60"/>
      <c r="AX235" s="60"/>
      <c r="AY235" s="60"/>
      <c r="AZ235" s="60"/>
    </row>
    <row r="236" spans="7:52">
      <c r="G236" s="45"/>
      <c r="I236" s="2043"/>
      <c r="J236" s="16"/>
      <c r="K236" s="52"/>
      <c r="L236" s="101"/>
      <c r="M236" s="101"/>
      <c r="N236" s="101"/>
      <c r="O236" s="101"/>
      <c r="P236" s="39"/>
      <c r="R236" s="56"/>
      <c r="S236" s="320"/>
      <c r="T236" s="320"/>
      <c r="U236" s="320"/>
      <c r="V236" s="320"/>
      <c r="W236" s="320"/>
      <c r="X236" s="320"/>
      <c r="Y236" s="320"/>
      <c r="Z236" s="320"/>
      <c r="AA236" s="1870"/>
      <c r="AB236" s="1870"/>
      <c r="AC236" s="1870"/>
      <c r="AD236" s="1870"/>
      <c r="AE236" s="1870"/>
      <c r="AF236" s="1870"/>
      <c r="AG236" s="339"/>
      <c r="AH236" s="339"/>
      <c r="AI236" s="339"/>
      <c r="AJ236" s="330"/>
      <c r="AK236" s="157"/>
      <c r="AN236" s="1016"/>
      <c r="AO236" s="1016"/>
      <c r="AP236" s="1016"/>
      <c r="AQ236" s="1016"/>
      <c r="AR236" s="1016"/>
      <c r="AS236" s="251"/>
      <c r="AT236" s="251"/>
      <c r="AU236" s="251"/>
      <c r="AV236" s="251"/>
      <c r="AW236" s="245"/>
      <c r="AX236" s="251"/>
      <c r="AY236" s="251"/>
      <c r="AZ236" s="245"/>
    </row>
    <row r="237" spans="7:52">
      <c r="G237" s="45"/>
      <c r="I237" s="2043"/>
      <c r="J237" s="16"/>
      <c r="K237" s="52"/>
      <c r="L237" s="101"/>
      <c r="M237" s="101"/>
      <c r="N237" s="101"/>
      <c r="O237" s="101"/>
      <c r="P237" s="39"/>
      <c r="R237" s="56"/>
      <c r="S237" s="320"/>
      <c r="T237" s="320"/>
      <c r="U237" s="320"/>
      <c r="V237" s="320"/>
      <c r="W237" s="320"/>
      <c r="X237" s="320"/>
      <c r="Y237" s="320"/>
      <c r="Z237" s="320"/>
      <c r="AA237" s="1870"/>
      <c r="AB237" s="1870"/>
      <c r="AC237" s="1870"/>
      <c r="AD237" s="1870"/>
      <c r="AE237" s="1870"/>
      <c r="AF237" s="1870"/>
      <c r="AG237" s="339"/>
      <c r="AH237" s="339"/>
      <c r="AI237" s="339"/>
      <c r="AJ237" s="330"/>
      <c r="AK237" s="157"/>
    </row>
    <row r="238" spans="7:52" ht="19.75" customHeight="1">
      <c r="G238" s="45"/>
      <c r="I238" s="2043"/>
      <c r="J238" s="16"/>
      <c r="K238" s="52"/>
      <c r="L238" s="101"/>
      <c r="M238" s="101"/>
      <c r="N238" s="101"/>
      <c r="O238" s="101"/>
      <c r="P238" s="39"/>
      <c r="R238" s="265"/>
      <c r="S238" s="319"/>
      <c r="T238" s="319"/>
      <c r="U238" s="320"/>
      <c r="V238" s="320"/>
      <c r="W238" s="325"/>
      <c r="X238" s="325"/>
      <c r="Y238" s="325"/>
      <c r="Z238" s="340"/>
      <c r="AA238" s="340"/>
      <c r="AB238" s="340"/>
      <c r="AC238" s="340"/>
      <c r="AD238" s="340"/>
      <c r="AE238" s="340"/>
      <c r="AF238" s="340"/>
      <c r="AG238" s="341"/>
      <c r="AH238" s="341"/>
      <c r="AI238" s="330"/>
      <c r="AJ238" s="330"/>
      <c r="AK238" s="331"/>
    </row>
    <row r="239" spans="7:52">
      <c r="G239" s="45"/>
      <c r="I239" s="2044"/>
      <c r="J239" s="17"/>
      <c r="K239" s="1873"/>
      <c r="L239" s="18"/>
      <c r="M239" s="18"/>
      <c r="N239" s="18"/>
      <c r="O239" s="18"/>
      <c r="P239" s="36"/>
      <c r="R239" s="265"/>
      <c r="S239" s="319"/>
      <c r="T239" s="319"/>
      <c r="U239" s="320"/>
      <c r="V239" s="320"/>
      <c r="W239" s="325"/>
      <c r="X239" s="325"/>
      <c r="Y239" s="325"/>
      <c r="Z239" s="340"/>
      <c r="AA239" s="340"/>
      <c r="AB239" s="340"/>
      <c r="AC239" s="340"/>
      <c r="AD239" s="340"/>
      <c r="AE239" s="340"/>
      <c r="AF239" s="340"/>
      <c r="AG239" s="341"/>
      <c r="AH239" s="341"/>
      <c r="AI239" s="330"/>
      <c r="AJ239" s="330"/>
      <c r="AK239" s="331"/>
    </row>
  </sheetData>
  <sheetProtection formatColumns="0" formatRows="0" autoFilter="0" pivotTables="0"/>
  <dataConsolidate/>
  <mergeCells count="36">
    <mergeCell ref="X126:Y126"/>
    <mergeCell ref="AG128:AI138"/>
    <mergeCell ref="AG144:AI154"/>
    <mergeCell ref="AG176:AI186"/>
    <mergeCell ref="BC47:BH48"/>
    <mergeCell ref="W122:AA122"/>
    <mergeCell ref="W124:X124"/>
    <mergeCell ref="I3:I9"/>
    <mergeCell ref="AG160:AI170"/>
    <mergeCell ref="AM48:AO48"/>
    <mergeCell ref="J4:L4"/>
    <mergeCell ref="AB12:AC12"/>
    <mergeCell ref="AB27:AC27"/>
    <mergeCell ref="N5:O6"/>
    <mergeCell ref="W12:AA12"/>
    <mergeCell ref="W27:AA27"/>
    <mergeCell ref="W60:Z60"/>
    <mergeCell ref="W63:Z63"/>
    <mergeCell ref="W57:Z57"/>
    <mergeCell ref="X142:Y142"/>
    <mergeCell ref="X158:Y158"/>
    <mergeCell ref="W86:Z86"/>
    <mergeCell ref="W92:Z92"/>
    <mergeCell ref="AW230:AY230"/>
    <mergeCell ref="AW232:AY232"/>
    <mergeCell ref="AW231:AY231"/>
    <mergeCell ref="W191:AE195"/>
    <mergeCell ref="X174:Y174"/>
    <mergeCell ref="AF37:AJ41"/>
    <mergeCell ref="W54:Z54"/>
    <mergeCell ref="W72:Z72"/>
    <mergeCell ref="W78:Y78"/>
    <mergeCell ref="W101:AE105"/>
    <mergeCell ref="W37:AE41"/>
    <mergeCell ref="W48:Z48"/>
    <mergeCell ref="W51:Z51"/>
  </mergeCells>
  <conditionalFormatting sqref="B13:B22">
    <cfRule type="expression" dxfId="1785" priority="204">
      <formula>$A13="L"</formula>
    </cfRule>
    <cfRule type="expression" dxfId="1784" priority="205">
      <formula>$A13="F"</formula>
    </cfRule>
  </conditionalFormatting>
  <conditionalFormatting sqref="B34">
    <cfRule type="expression" dxfId="1783" priority="201">
      <formula>$A82="F"</formula>
    </cfRule>
    <cfRule type="expression" dxfId="1782" priority="200">
      <formula>$A82="L"</formula>
    </cfRule>
  </conditionalFormatting>
  <conditionalFormatting sqref="R2:AK47">
    <cfRule type="expression" dxfId="1781" priority="1">
      <formula>IF($A$4, IF(CELL("protect", R2) = 0, TRUE, FALSE))</formula>
    </cfRule>
  </conditionalFormatting>
  <conditionalFormatting sqref="R188:AK239">
    <cfRule type="expression" dxfId="1780" priority="3">
      <formula>IF($A$4, IF(CELL("protect", R188) = 0, TRUE, FALSE))</formula>
    </cfRule>
  </conditionalFormatting>
  <conditionalFormatting sqref="V48:V51">
    <cfRule type="expression" dxfId="1779" priority="42">
      <formula>IF($A$14, IF(CELL("protect", V48) = 0, TRUE, FALSE))</formula>
    </cfRule>
  </conditionalFormatting>
  <conditionalFormatting sqref="V54:V57">
    <cfRule type="expression" dxfId="1778" priority="20">
      <formula>IF($A$14, IF(CELL("protect", V54) = 0, TRUE, FALSE))</formula>
    </cfRule>
  </conditionalFormatting>
  <conditionalFormatting sqref="V60:V63">
    <cfRule type="expression" dxfId="1777" priority="19">
      <formula>IF($A$14, IF(CELL("protect", V60) = 0, TRUE, FALSE))</formula>
    </cfRule>
  </conditionalFormatting>
  <conditionalFormatting sqref="V72:V76 V78:V82 V86:V89 V92:V95 V48:V51 Z73:Z75 V54:V57 V60:V63">
    <cfRule type="expression" dxfId="1776" priority="24142">
      <formula>INDEX($H$1:$H$324, ROW($X47)) = 2</formula>
    </cfRule>
  </conditionalFormatting>
  <conditionalFormatting sqref="V72:V76 V78:V82 V86:V89">
    <cfRule type="expression" dxfId="1775" priority="64">
      <formula>IF($A$14, IF(CELL("protect", V72) = 0, TRUE, FALSE))</formula>
    </cfRule>
  </conditionalFormatting>
  <conditionalFormatting sqref="V92:V95">
    <cfRule type="expression" dxfId="1774" priority="60">
      <formula>IF($A$14, IF(CELL("protect", V92) = 0, TRUE, FALSE))</formula>
    </cfRule>
  </conditionalFormatting>
  <conditionalFormatting sqref="V160:AF170 V176:AF186 AM44:AV96 R48:U51 R52:AK53 R54:U57 W54:AK57 R58:AK59 R60:U63 W60:AK63 R64:AK71 W72:AK72 R72:U82 AA73:AK75 W73:Y76 Z76:AK76 V77:AK77 R83:V84 V84:V85 R85:U89 R90:AK91 R92:U95 W92:AK95 R96:AK127 AM126:AQ126 R128:AG128 AJ128:AK138 R129:AF138 R139:AK143 X144:AG144 R144:W154 AJ144:AK154 X145:AF154 R155:AK156 V157:AK159 R157:U171 AG160 AJ160:AK170 V171:AK171 R172:AK172 V173:AK175 R173:U187 AG176 AJ176:AK186 V187:AK187">
    <cfRule type="expression" dxfId="1773" priority="206">
      <formula>IF($A$4, IF(CELL("protect", R44) = 0, TRUE, FALSE))</formula>
    </cfRule>
  </conditionalFormatting>
  <conditionalFormatting sqref="W13:W24">
    <cfRule type="expression" dxfId="1772" priority="8282">
      <formula>#REF!=2</formula>
    </cfRule>
  </conditionalFormatting>
  <conditionalFormatting sqref="W28:W30">
    <cfRule type="expression" dxfId="1771" priority="247">
      <formula>#REF!=2</formula>
    </cfRule>
  </conditionalFormatting>
  <conditionalFormatting sqref="W32">
    <cfRule type="expression" dxfId="1770" priority="246">
      <formula>#REF!=2</formula>
    </cfRule>
  </conditionalFormatting>
  <conditionalFormatting sqref="W129:W138 W145:W154">
    <cfRule type="expression" dxfId="1769" priority="274">
      <formula>#REF!=2</formula>
    </cfRule>
  </conditionalFormatting>
  <conditionalFormatting sqref="W161:W170">
    <cfRule type="expression" dxfId="1768" priority="15">
      <formula>#REF!=2</formula>
    </cfRule>
  </conditionalFormatting>
  <conditionalFormatting sqref="W177:W186">
    <cfRule type="expression" dxfId="1767" priority="14">
      <formula>#REF!=2</formula>
    </cfRule>
  </conditionalFormatting>
  <conditionalFormatting sqref="W48:AK51">
    <cfRule type="expression" dxfId="1766" priority="5">
      <formula>IF($A$4, IF(CELL("protect", W48) = 0, TRUE, FALSE))</formula>
    </cfRule>
  </conditionalFormatting>
  <conditionalFormatting sqref="W78:AK89">
    <cfRule type="expression" dxfId="1765" priority="2">
      <formula>IF($A$4, IF(CELL("protect", W78) = 0, TRUE, FALSE))</formula>
    </cfRule>
  </conditionalFormatting>
  <conditionalFormatting sqref="Z73:Z75">
    <cfRule type="expression" dxfId="1764" priority="25">
      <formula>IF($A$14, IF(CELL("protect", Z73) = 0, TRUE, FALSE))</formula>
    </cfRule>
  </conditionalFormatting>
  <conditionalFormatting sqref="AB13:AB18">
    <cfRule type="cellIs" dxfId="1763" priority="215" operator="equal">
      <formula>TRUE</formula>
    </cfRule>
  </conditionalFormatting>
  <conditionalFormatting sqref="AB22">
    <cfRule type="cellIs" dxfId="1762" priority="213" operator="equal">
      <formula>TRUE</formula>
    </cfRule>
  </conditionalFormatting>
  <conditionalFormatting sqref="AB28:AB30">
    <cfRule type="cellIs" dxfId="1761" priority="214" operator="equal">
      <formula>TRUE</formula>
    </cfRule>
  </conditionalFormatting>
  <conditionalFormatting sqref="AC49:AC53">
    <cfRule type="expression" dxfId="1760" priority="6">
      <formula>AC49=0</formula>
    </cfRule>
  </conditionalFormatting>
  <conditionalFormatting sqref="AC55:AC57">
    <cfRule type="expression" dxfId="1759" priority="56">
      <formula>AC55=0</formula>
    </cfRule>
  </conditionalFormatting>
  <conditionalFormatting sqref="AC61:AC64">
    <cfRule type="expression" dxfId="1758" priority="59">
      <formula>AC61=0</formula>
    </cfRule>
  </conditionalFormatting>
  <conditionalFormatting sqref="AC73:AC76">
    <cfRule type="expression" dxfId="1757" priority="88">
      <formula>AC73=0</formula>
    </cfRule>
  </conditionalFormatting>
  <conditionalFormatting sqref="AC79:AC82">
    <cfRule type="expression" dxfId="1756" priority="90">
      <formula>AC79=0</formula>
    </cfRule>
  </conditionalFormatting>
  <conditionalFormatting sqref="AC87:AC89">
    <cfRule type="expression" dxfId="1755" priority="24">
      <formula>AC87=0</formula>
    </cfRule>
  </conditionalFormatting>
  <conditionalFormatting sqref="AC93:AC95">
    <cfRule type="expression" dxfId="1754" priority="66">
      <formula>AC93=0</formula>
    </cfRule>
  </conditionalFormatting>
  <conditionalFormatting sqref="AD95">
    <cfRule type="expression" dxfId="1753" priority="22">
      <formula>AD95=0</formula>
    </cfRule>
  </conditionalFormatting>
  <conditionalFormatting sqref="AD116:AD117">
    <cfRule type="expression" dxfId="1752" priority="272">
      <formula>$AD$115="No"</formula>
    </cfRule>
  </conditionalFormatting>
  <conditionalFormatting sqref="AM124:AQ124">
    <cfRule type="expression" dxfId="1751" priority="129">
      <formula>IF($A$4, IF(CELL("protect", AM124) = 0, TRUE, FALSE))</formula>
    </cfRule>
  </conditionalFormatting>
  <conditionalFormatting sqref="AM127:AU194">
    <cfRule type="expression" dxfId="1750" priority="98">
      <formula>IF($A$4, IF(CELL("protect", AM127) = 0, TRUE, FALSE))</formula>
    </cfRule>
  </conditionalFormatting>
  <conditionalFormatting sqref="AN201:AZ236">
    <cfRule type="expression" dxfId="1749" priority="144">
      <formula>IF($A$4, IF(CELL("protect", AN201) = 0, TRUE, FALSE))</formula>
    </cfRule>
  </conditionalFormatting>
  <conditionalFormatting sqref="AP49:AQ57">
    <cfRule type="expression" dxfId="1748" priority="173">
      <formula>AP49=0</formula>
    </cfRule>
  </conditionalFormatting>
  <conditionalFormatting sqref="AP61:AQ64">
    <cfRule type="expression" dxfId="1747" priority="164">
      <formula>AP61=0</formula>
    </cfRule>
  </conditionalFormatting>
  <conditionalFormatting sqref="AP73:AQ76">
    <cfRule type="expression" dxfId="1746" priority="149">
      <formula>AP73=0</formula>
    </cfRule>
  </conditionalFormatting>
  <conditionalFormatting sqref="AP79:AQ82">
    <cfRule type="expression" dxfId="1745" priority="148">
      <formula>AP79=0</formula>
    </cfRule>
  </conditionalFormatting>
  <conditionalFormatting sqref="AP87:AQ89">
    <cfRule type="expression" dxfId="1744" priority="156">
      <formula>AP87=0</formula>
    </cfRule>
  </conditionalFormatting>
  <conditionalFormatting sqref="AP93:AQ95">
    <cfRule type="expression" dxfId="1743" priority="151">
      <formula>AP93=0</formula>
    </cfRule>
  </conditionalFormatting>
  <conditionalFormatting sqref="AP101:AQ101">
    <cfRule type="expression" dxfId="1742" priority="165">
      <formula>IF($A$4, IF(CELL("protect", AP101) = 0, TRUE, FALSE))</formula>
    </cfRule>
  </conditionalFormatting>
  <conditionalFormatting sqref="AS124:AU124">
    <cfRule type="expression" dxfId="1741" priority="128">
      <formula>IF($A$4, IF(CELL("protect", AS124) = 0, TRUE, FALSE))</formula>
    </cfRule>
  </conditionalFormatting>
  <conditionalFormatting sqref="AS126:AU126">
    <cfRule type="expression" dxfId="1740" priority="125">
      <formula>IF($A$4, IF(CELL("protect", AS126) = 0, TRUE, FALSE))</formula>
    </cfRule>
  </conditionalFormatting>
  <conditionalFormatting sqref="AX101">
    <cfRule type="expression" dxfId="1739" priority="17">
      <formula>IF($A$4, IF(CELL("protect", AX101) = 0, TRUE, FALSE))</formula>
    </cfRule>
  </conditionalFormatting>
  <conditionalFormatting sqref="AX44:AY96">
    <cfRule type="expression" dxfId="1738" priority="130">
      <formula>IF($A$4, IF(CELL("protect", AX44) = 0, TRUE, FALSE))</formula>
    </cfRule>
  </conditionalFormatting>
  <conditionalFormatting sqref="AZ46 AZ69">
    <cfRule type="expression" dxfId="1737" priority="145">
      <formula>IF($A$4, IF(CELL("protect", AZ46) = 0, TRUE, FALSE))</formula>
    </cfRule>
  </conditionalFormatting>
  <conditionalFormatting sqref="BC47">
    <cfRule type="expression" dxfId="1736" priority="12">
      <formula>IF($A$4, IF(CELL("protect", BC47) = 0, TRUE, FALSE))</formula>
    </cfRule>
  </conditionalFormatting>
  <conditionalFormatting sqref="BC52:BE63 BD64:BE76 BC64:BC196 BD80:BE196">
    <cfRule type="cellIs" dxfId="1735" priority="13" operator="equal">
      <formula>0</formula>
    </cfRule>
  </conditionalFormatting>
  <conditionalFormatting sqref="BD77:BD79">
    <cfRule type="cellIs" dxfId="1734" priority="11" operator="equal">
      <formula>0</formula>
    </cfRule>
  </conditionalFormatting>
  <dataValidations disablePrompts="1" xWindow="1123" yWindow="566" count="16">
    <dataValidation allowBlank="1" showInputMessage="1" showErrorMessage="1" prompt="Cash should show as a negative number." sqref="AA24:AC24 AA32:AC32 AA34:AB34" xr:uid="{74503DF3-BE7A-411E-ADCB-2A3AB5748BE2}"/>
    <dataValidation type="decimal" operator="notEqual" allowBlank="1" showInputMessage="1" showErrorMessage="1" prompt="&lt;&lt; Deal teams to add % and have Cap Markets team confirm. Typically 35% or 40%." sqref="AD116" xr:uid="{69A6227D-13F0-4C91-A12C-D4F34BC2E63D}">
      <formula1>-1</formula1>
    </dataValidation>
    <dataValidation type="whole" errorStyle="information" allowBlank="1" showInputMessage="1" showErrorMessage="1" errorTitle="Numerical Only" error="This should be a numreical number, please don't include the x at the end" prompt="The threashold for convenant. Positive decimal numbers._x000a_" sqref="AC126:AD126 AC158:AD158 AC174:AD174 AC142:AD142" xr:uid="{03466022-2517-44E1-95ED-6A6A164AA20C}">
      <formula1>0</formula1>
      <formula2>100</formula2>
    </dataValidation>
    <dataValidation type="list" allowBlank="1" showInputMessage="1" showErrorMessage="1" sqref="AU234:AV234 A96:A99 A90:A92 A83:A86 A77:A78 A46:A48 A52:A54 A57:A60 A63:A72" xr:uid="{EBCE5D7A-47DF-43A3-A989-6ECEDD5CD99D}">
      <formula1>$AN$205:$AN$224</formula1>
    </dataValidation>
    <dataValidation type="list" allowBlank="1" showInputMessage="1" showErrorMessage="1" sqref="AP229:AR234" xr:uid="{9623273B-C607-49DF-BF28-6A46D707C72E}">
      <formula1>$AN$206:$AN$224</formula1>
    </dataValidation>
    <dataValidation allowBlank="1" showInputMessage="1" showErrorMessage="1" prompt="Cell must evaluate to a positive numerical. " sqref="AA20:AC20" xr:uid="{CC2B82E0-38C1-4580-A920-EB5D0F3ADE0B}"/>
    <dataValidation type="list" allowBlank="1" showInputMessage="1" showErrorMessage="1" sqref="AG119:AH120 AI119" xr:uid="{8A752B7B-7CBE-4D79-8C0D-D2946367396C}">
      <formula1>"Y,N,N/A"</formula1>
    </dataValidation>
    <dataValidation type="list" allowBlank="1" showInputMessage="1" showErrorMessage="1" sqref="AC13:AC18 AC22 AC28:AC30" xr:uid="{38AD37CF-4B4B-4728-B399-9E333D860D77}">
      <formula1>"Debt, Cash, Other"</formula1>
    </dataValidation>
    <dataValidation type="decimal" operator="greaterThanOrEqual" allowBlank="1" showInputMessage="1" showErrorMessage="1" prompt="Debt should be input as positive figre." sqref="AD29" xr:uid="{2BE25518-4692-4C7C-8E98-FCDBEF701367}">
      <formula1>0</formula1>
    </dataValidation>
    <dataValidation type="decimal" operator="lessThanOrEqual" allowBlank="1" showInputMessage="1" showErrorMessage="1" prompt="Cash balance as negative debt should be entered as negative figure. " sqref="AD30" xr:uid="{2CFA9100-2271-46B5-85AC-31591FE8247B}">
      <formula1>0</formula1>
    </dataValidation>
    <dataValidation type="list" allowBlank="1" showInputMessage="1" showErrorMessage="1" sqref="B61:B62 B65:B81 B83:B95 B48:B50 B54:B57" xr:uid="{67DACB4B-F51B-4EFC-9D4A-791D41A48D5C}">
      <formula1>$AN$206:$AN$219</formula1>
    </dataValidation>
    <dataValidation type="list" allowBlank="1" showInputMessage="1" showErrorMessage="1" sqref="AB159 AA158 AB143 AA142 AA126 AB175 AA174 AR159 AR175 AR143" xr:uid="{CA24242C-A295-4447-B379-F369C03EF1D6}">
      <formula1>$AS$204:$AW$204</formula1>
    </dataValidation>
    <dataValidation type="list" allowBlank="1" showInputMessage="1" showErrorMessage="1" sqref="X126 X158 X142 X174" xr:uid="{1A3C17B0-011B-409E-A743-649E37E2FA2E}">
      <formula1>$AO$229:$AO$233</formula1>
    </dataValidation>
    <dataValidation type="list" allowBlank="1" showInputMessage="1" showErrorMessage="1" sqref="C46:C48 C95:C188" xr:uid="{86383B7D-6187-42E1-960D-99209EA280BD}">
      <formula1>$AT$204:$AY$204</formula1>
    </dataValidation>
    <dataValidation type="list" allowBlank="1" showInputMessage="1" showErrorMessage="1" sqref="C49:C94" xr:uid="{5042ED4B-E292-4FC5-A5E7-2CE64741B48F}">
      <formula1>$AS$204:$AY$204</formula1>
    </dataValidation>
    <dataValidation type="list" allowBlank="1" showInputMessage="1" showErrorMessage="1" sqref="AD113 AD115" xr:uid="{C7029F16-AF21-44B0-8949-D1E136FC1EC5}">
      <formula1>"Yes, No, Not selected"</formula1>
    </dataValidation>
  </dataValidations>
  <hyperlinks>
    <hyperlink ref="W131" location="Definition!D92" tooltip="Go to Definition!D92" display="Definition!D92" xr:uid="{4507A29C-41B1-4E8E-8E30-7810554A3C91}"/>
    <hyperlink ref="W133" location="Definition!D67" tooltip="Go to Definition!D67" display="Definition!D67" xr:uid="{FBCD0FDE-9427-4495-BD37-8B3A9C252728}"/>
    <hyperlink ref="W136" location="Definition!D123" tooltip="Go to Definition!D123" display="Definition!D123" xr:uid="{2BFCC7CB-0376-4D45-BA80-23EB6FFB9E74}"/>
    <hyperlink ref="W137" location="Definition!D124" tooltip="Go to Definition!D124" display="Definition!D124" xr:uid="{AA6647EB-D911-48FD-B5AD-AE71C79A73A8}"/>
    <hyperlink ref="W147" location="Definition!D98" tooltip="Go to Definition!D98" display="Definition!D98" xr:uid="{0762EF47-4A6C-4EB6-B6B1-99C46B2F4915}"/>
    <hyperlink ref="W149" location="Definition!D67" tooltip="Go to Definition!D67" display="Definition!D67" xr:uid="{2F6F8873-6B49-4A83-9A3A-04290D538FD4}"/>
    <hyperlink ref="W152" location="Definition!D123" tooltip="Go to Definition!D123" display="Definition!D123" xr:uid="{23CCDB89-BC95-4FFA-88D9-4A52488B5AED}"/>
    <hyperlink ref="W153" location="Definition!D124" tooltip="Go to Definition!D124" display="Definition!D124" xr:uid="{200A8D97-7A9A-4ED0-82F2-0802933605A9}"/>
    <hyperlink ref="W163" location="Definition!D67" tooltip="Go to Definition!D67" display="Definition!D67" xr:uid="{34030D9A-767E-43BC-B808-A0CC94291C7B}"/>
    <hyperlink ref="W168" location="Definition!D123" tooltip="Go to Definition!D123" display="Definition!D123" xr:uid="{97447B01-1A37-4D38-8730-747A098A4FC4}"/>
    <hyperlink ref="W169" location="Definition!D124" tooltip="Go to Definition!D124" display="Definition!D124" xr:uid="{BF55567D-5EC6-4818-82D5-7AF7EE1DA33D}"/>
    <hyperlink ref="W179" location="Definition!D67" tooltip="Go to Definition!D67" display="Definition!D67" xr:uid="{8A681F21-E950-4254-92D1-4304322D02FC}"/>
    <hyperlink ref="W184" location="Definition!D123" tooltip="Go to Definition!D123" display="Definition!D123" xr:uid="{5E503B9B-15BB-469C-A931-B5AB0B0FE5FE}"/>
    <hyperlink ref="W185" location="Definition!D124" tooltip="Go to Definition!D124" display="Definition!D124" xr:uid="{2C475206-9687-484D-8DE4-DD64BAF3C284}"/>
  </hyperlinks>
  <pageMargins left="0.70866141732283472" right="0.70866141732283472" top="0.94488188976377963" bottom="0.74803149606299213" header="0.31496062992125984" footer="0.31496062992125984"/>
  <pageSetup paperSize="8" fitToHeight="0" orientation="portrait" r:id="rId1"/>
  <rowBreaks count="1" manualBreakCount="1">
    <brk id="105" min="17" max="36" man="1"/>
  </rowBreaks>
  <drawing r:id="rId2"/>
  <picture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222" id="{6255D1D1-D4D9-48CB-A2A0-4E34F7F806B0}">
            <x14:iconSet iconSet="3Arrows" showValue="0" custom="1">
              <x14:cfvo type="percent">
                <xm:f>0</xm:f>
              </x14:cfvo>
              <x14:cfvo type="num">
                <xm:f>0</xm:f>
              </x14:cfvo>
              <x14:cfvo type="num">
                <xm:f>1</xm:f>
              </x14:cfvo>
              <x14:cfIcon iconSet="NoIcons" iconId="0"/>
              <x14:cfIcon iconSet="NoIcons" iconId="0"/>
              <x14:cfIcon iconSet="3Arrows" iconId="1"/>
            </x14:iconSet>
          </x14:cfRule>
          <xm:sqref>M27:M28</xm:sqref>
        </x14:conditionalFormatting>
        <x14:conditionalFormatting xmlns:xm="http://schemas.microsoft.com/office/excel/2006/main">
          <x14:cfRule type="iconSet" priority="220" id="{9B031E3A-CD89-443A-A2AF-4F0EBF2FB25A}">
            <x14:iconSet iconSet="3Arrows" showValue="0" custom="1">
              <x14:cfvo type="percent">
                <xm:f>0</xm:f>
              </x14:cfvo>
              <x14:cfvo type="num">
                <xm:f>0</xm:f>
              </x14:cfvo>
              <x14:cfvo type="num">
                <xm:f>1</xm:f>
              </x14:cfvo>
              <x14:cfIcon iconSet="NoIcons" iconId="0"/>
              <x14:cfIcon iconSet="NoIcons" iconId="0"/>
              <x14:cfIcon iconSet="3Arrows" iconId="1"/>
            </x14:iconSet>
          </x14:cfRule>
          <xm:sqref>M209</xm:sqref>
        </x14:conditionalFormatting>
        <x14:conditionalFormatting xmlns:xm="http://schemas.microsoft.com/office/excel/2006/main">
          <x14:cfRule type="iconSet" priority="223" id="{7FCDA36D-D16C-4C63-B8D5-6B5EF082F9F6}">
            <x14:iconSet iconSet="3Arrows" showValue="0" custom="1">
              <x14:cfvo type="percent">
                <xm:f>0</xm:f>
              </x14:cfvo>
              <x14:cfvo type="num">
                <xm:f>0</xm:f>
              </x14:cfvo>
              <x14:cfvo type="num">
                <xm:f>1</xm:f>
              </x14:cfvo>
              <x14:cfIcon iconSet="NoIcons" iconId="0"/>
              <x14:cfIcon iconSet="NoIcons" iconId="0"/>
              <x14:cfIcon iconSet="3Arrows" iconId="1"/>
            </x14:iconSet>
          </x14:cfRule>
          <xm:sqref>M217</xm:sqref>
        </x14:conditionalFormatting>
        <x14:conditionalFormatting xmlns:xm="http://schemas.microsoft.com/office/excel/2006/main">
          <x14:cfRule type="iconSet" priority="8315" id="{5754F375-319C-4C45-B869-826EE5305E46}">
            <x14:iconSet iconSet="3Symbols" showValue="0" custom="1">
              <x14:cfvo type="percent">
                <xm:f>0</xm:f>
              </x14:cfvo>
              <x14:cfvo type="num">
                <xm:f>0</xm:f>
              </x14:cfvo>
              <x14:cfvo type="num">
                <xm:f>1</xm:f>
              </x14:cfvo>
              <x14:cfIcon iconSet="5Quarters" iconId="0"/>
              <x14:cfIcon iconSet="3Symbols" iconId="0"/>
              <x14:cfIcon iconSet="3Symbols" iconId="2"/>
            </x14:iconSet>
          </x14:cfRule>
          <xm:sqref>AA24:AC24 AA20:AC20 AD26:AF26</xm:sqref>
        </x14:conditionalFormatting>
        <x14:conditionalFormatting xmlns:xm="http://schemas.microsoft.com/office/excel/2006/main">
          <x14:cfRule type="iconSet" priority="258" id="{C919067A-8301-47E2-B64A-C9194CB968E0}">
            <x14:iconSet iconSet="3Symbols" showValue="0" custom="1">
              <x14:cfvo type="percent">
                <xm:f>0</xm:f>
              </x14:cfvo>
              <x14:cfvo type="num">
                <xm:f>0</xm:f>
              </x14:cfvo>
              <x14:cfvo type="num">
                <xm:f>1</xm:f>
              </x14:cfvo>
              <x14:cfIcon iconSet="5Quarters" iconId="0"/>
              <x14:cfIcon iconSet="3Symbols" iconId="0"/>
              <x14:cfIcon iconSet="3Symbols" iconId="2"/>
            </x14:iconSet>
          </x14:cfRule>
          <xm:sqref>AA32:AC32 AA34:AB34</xm:sqref>
        </x14:conditionalFormatting>
        <x14:conditionalFormatting xmlns:xm="http://schemas.microsoft.com/office/excel/2006/main">
          <x14:cfRule type="iconSet" priority="210" id="{1B90580B-5F63-4973-A268-671B44F9C0CE}">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AC22</xm:sqref>
        </x14:conditionalFormatting>
        <x14:conditionalFormatting xmlns:xm="http://schemas.microsoft.com/office/excel/2006/main">
          <x14:cfRule type="iconSet" priority="209" id="{EC6EC781-4318-44AE-A1B0-CCBA619B82C2}">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AC28:AC30</xm:sqref>
        </x14:conditionalFormatting>
        <x14:conditionalFormatting xmlns:xm="http://schemas.microsoft.com/office/excel/2006/main">
          <x14:cfRule type="iconSet" priority="216" id="{A7AF04BC-B2FB-46DF-BE82-66F4B7E73766}">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AC34</xm:sqref>
        </x14:conditionalFormatting>
        <x14:conditionalFormatting xmlns:xm="http://schemas.microsoft.com/office/excel/2006/main">
          <x14:cfRule type="iconSet" priority="256" id="{C8CF0302-199B-4C83-8A1B-C2C865E4412D}">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AD19:AE19 AC13:AC19 AG19</xm:sqref>
        </x14:conditionalFormatting>
      </x14:conditionalFormattings>
    </ext>
    <ext xmlns:x14="http://schemas.microsoft.com/office/spreadsheetml/2009/9/main" uri="{CCE6A557-97BC-4b89-ADB6-D9C93CAAB3DF}">
      <x14:dataValidations xmlns:xm="http://schemas.microsoft.com/office/excel/2006/main" disablePrompts="1" xWindow="1123" yWindow="566" count="1">
        <x14:dataValidation type="list" allowBlank="1" showInputMessage="1" showErrorMessage="1" xr:uid="{F16E50D8-2ED1-4F33-8976-79D944F83FA2}">
          <x14:formula1>
            <xm:f>'data-consol'!$M$11:$M$209</xm:f>
          </x14:formula1>
          <xm:sqref>A61:A62 A55:A56 A49:A51 A34 A73:A76 A79:A82 A87:A89 A93:A95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62CC-2CEC-4D12-8524-23423F28FAAF}">
  <sheetPr codeName="Sheet1">
    <tabColor theme="7"/>
  </sheetPr>
  <dimension ref="A1:H166"/>
  <sheetViews>
    <sheetView topLeftCell="A2" workbookViewId="0">
      <selection activeCell="AL211" sqref="AL211"/>
    </sheetView>
  </sheetViews>
  <sheetFormatPr defaultColWidth="7.07421875" defaultRowHeight="27" customHeight="1" outlineLevelRow="1" outlineLevelCol="1"/>
  <cols>
    <col min="1" max="1" width="4.84375" customWidth="1" outlineLevel="1"/>
    <col min="2" max="2" width="6.69140625" customWidth="1"/>
    <col min="3" max="3" width="16.3046875" customWidth="1"/>
    <col min="4" max="4" width="37.84375" customWidth="1"/>
    <col min="5" max="5" width="11.69140625" customWidth="1"/>
    <col min="6" max="6" width="68" customWidth="1"/>
    <col min="7" max="7" width="68.69140625" customWidth="1"/>
    <col min="8" max="8" width="6.69140625" customWidth="1"/>
  </cols>
  <sheetData>
    <row r="1" spans="1:8" s="11" customFormat="1" ht="15.5" hidden="1" outlineLevel="1">
      <c r="A1" s="11" t="s">
        <v>1857</v>
      </c>
      <c r="B1" t="s">
        <v>1856</v>
      </c>
      <c r="F1" s="120"/>
      <c r="G1" s="120"/>
    </row>
    <row r="2" spans="1:8" ht="15.5" collapsed="1">
      <c r="B2" s="14"/>
      <c r="C2" s="15"/>
      <c r="D2" s="15"/>
      <c r="E2" s="15"/>
      <c r="F2" s="15"/>
      <c r="G2" s="15"/>
      <c r="H2" s="15"/>
    </row>
    <row r="3" spans="1:8" ht="15.5">
      <c r="B3" s="16"/>
      <c r="C3" s="101"/>
      <c r="D3" s="101"/>
      <c r="E3" s="101"/>
      <c r="F3" s="101"/>
      <c r="G3" s="101"/>
      <c r="H3" s="101"/>
    </row>
    <row r="4" spans="1:8" ht="15.5">
      <c r="A4" s="3135" t="e" cm="1" vm="2">
        <f t="array" ref="A4">IF(LEFT($A$1,3) = "unp", icon_unlock, icon_lock)</f>
        <v>#VALUE!</v>
      </c>
      <c r="B4" s="16"/>
      <c r="C4" s="3133" t="s">
        <v>600</v>
      </c>
      <c r="D4" s="3133"/>
      <c r="E4" s="3133"/>
      <c r="F4" s="153"/>
      <c r="G4" s="153"/>
      <c r="H4" s="153"/>
    </row>
    <row r="5" spans="1:8" ht="15.5">
      <c r="A5" s="3135"/>
      <c r="B5" s="16"/>
      <c r="C5" s="3133"/>
      <c r="D5" s="3133"/>
      <c r="E5" s="3133"/>
      <c r="F5" s="153"/>
      <c r="G5" s="153"/>
      <c r="H5" s="153"/>
    </row>
    <row r="6" spans="1:8" ht="15.5">
      <c r="A6" s="1672"/>
      <c r="B6" s="16"/>
      <c r="C6" s="3133"/>
      <c r="D6" s="3133"/>
      <c r="E6" s="3133"/>
      <c r="F6" s="101"/>
      <c r="G6" s="101"/>
      <c r="H6" s="101"/>
    </row>
    <row r="7" spans="1:8" ht="15.5">
      <c r="B7" s="17"/>
      <c r="C7" s="18"/>
      <c r="D7" s="18"/>
      <c r="E7" s="18"/>
      <c r="F7" s="18"/>
      <c r="G7" s="107"/>
      <c r="H7" s="533"/>
    </row>
    <row r="8" spans="1:8" s="11" customFormat="1" ht="44.5">
      <c r="B8" s="25"/>
      <c r="C8" s="520"/>
      <c r="D8" s="520"/>
      <c r="E8" s="520"/>
      <c r="F8" s="521"/>
      <c r="G8" s="521"/>
      <c r="H8" s="530"/>
    </row>
    <row r="9" spans="1:8" s="11" customFormat="1" ht="15.5">
      <c r="B9" s="522"/>
      <c r="C9" s="522"/>
      <c r="D9" s="522"/>
      <c r="E9" s="522"/>
      <c r="F9" s="521"/>
      <c r="G9" s="521"/>
      <c r="H9" s="530"/>
    </row>
    <row r="10" spans="1:8" s="11" customFormat="1" ht="15.5">
      <c r="B10" s="523"/>
      <c r="C10" s="524"/>
      <c r="D10" s="524"/>
      <c r="E10" s="524"/>
      <c r="F10" s="521"/>
      <c r="G10" s="521"/>
      <c r="H10" s="530"/>
    </row>
    <row r="11" spans="1:8" s="11" customFormat="1" ht="15.5">
      <c r="B11" s="525"/>
      <c r="C11" s="522"/>
      <c r="D11" s="522"/>
      <c r="E11" s="522"/>
      <c r="F11" s="521"/>
      <c r="G11" s="521"/>
      <c r="H11" s="530"/>
    </row>
    <row r="12" spans="1:8" s="11" customFormat="1" ht="15.5">
      <c r="B12" s="526"/>
      <c r="C12" s="520"/>
      <c r="D12" s="520"/>
      <c r="E12" s="520"/>
      <c r="F12" s="521"/>
      <c r="G12" s="521"/>
      <c r="H12" s="530"/>
    </row>
    <row r="13" spans="1:8" s="11" customFormat="1" ht="15.5">
      <c r="B13" s="525"/>
      <c r="C13" s="522"/>
      <c r="D13" s="522"/>
      <c r="E13" s="522"/>
      <c r="F13" s="521"/>
      <c r="G13" s="521"/>
      <c r="H13" s="530"/>
    </row>
    <row r="14" spans="1:8" s="11" customFormat="1" ht="15.5">
      <c r="B14" s="525"/>
      <c r="C14" s="522"/>
      <c r="D14" s="522"/>
      <c r="E14" s="522"/>
      <c r="F14" s="521"/>
      <c r="G14" s="521"/>
      <c r="H14" s="530"/>
    </row>
    <row r="15" spans="1:8" s="11" customFormat="1" ht="15.5">
      <c r="B15" s="525"/>
      <c r="C15" s="522"/>
      <c r="D15" s="522"/>
      <c r="E15" s="522"/>
      <c r="F15" s="521"/>
      <c r="G15" s="521"/>
      <c r="H15" s="530"/>
    </row>
    <row r="16" spans="1:8" s="11" customFormat="1" ht="15.5">
      <c r="B16" s="527"/>
      <c r="C16" s="528"/>
      <c r="D16" s="528"/>
      <c r="E16" s="528"/>
      <c r="F16" s="521"/>
      <c r="G16" s="521"/>
      <c r="H16" s="530"/>
    </row>
    <row r="17" spans="2:8" s="11" customFormat="1" ht="15.5">
      <c r="B17" s="526"/>
      <c r="C17" s="520"/>
      <c r="D17" s="520"/>
      <c r="E17" s="520"/>
      <c r="F17" s="521"/>
      <c r="G17" s="521"/>
      <c r="H17" s="530"/>
    </row>
    <row r="18" spans="2:8" s="11" customFormat="1" ht="15.5">
      <c r="B18" s="523"/>
      <c r="C18" s="524"/>
      <c r="D18" s="524"/>
      <c r="E18" s="524"/>
      <c r="F18" s="521"/>
      <c r="G18" s="521"/>
      <c r="H18" s="530"/>
    </row>
    <row r="19" spans="2:8" s="11" customFormat="1" ht="15.5">
      <c r="B19" s="525"/>
      <c r="C19" s="522"/>
      <c r="D19" s="522"/>
      <c r="E19" s="522"/>
      <c r="F19" s="521"/>
      <c r="G19" s="521"/>
      <c r="H19" s="530"/>
    </row>
    <row r="20" spans="2:8" s="11" customFormat="1" ht="15.5">
      <c r="B20" s="525"/>
      <c r="C20" s="522"/>
      <c r="D20" s="522"/>
      <c r="E20" s="522"/>
      <c r="F20" s="521"/>
      <c r="G20" s="521"/>
      <c r="H20" s="530"/>
    </row>
    <row r="21" spans="2:8" s="11" customFormat="1" ht="15.5">
      <c r="B21" s="525"/>
      <c r="C21" s="522"/>
      <c r="D21" s="522"/>
      <c r="E21" s="522"/>
      <c r="F21" s="521"/>
      <c r="G21" s="521"/>
      <c r="H21" s="530"/>
    </row>
    <row r="22" spans="2:8" s="11" customFormat="1" ht="15.5">
      <c r="B22" s="527"/>
      <c r="C22" s="528"/>
      <c r="D22" s="528"/>
      <c r="E22" s="528"/>
      <c r="F22" s="521"/>
      <c r="G22" s="521"/>
      <c r="H22" s="530"/>
    </row>
    <row r="23" spans="2:8" s="11" customFormat="1" ht="15.5">
      <c r="B23" s="525"/>
      <c r="C23" s="522"/>
      <c r="D23" s="522"/>
      <c r="E23" s="522"/>
      <c r="F23" s="521"/>
      <c r="G23" s="521"/>
      <c r="H23" s="530"/>
    </row>
    <row r="24" spans="2:8" s="11" customFormat="1" ht="15.5">
      <c r="B24" s="523"/>
      <c r="C24" s="524"/>
      <c r="D24" s="524"/>
      <c r="E24" s="524"/>
      <c r="F24" s="521"/>
      <c r="G24" s="521"/>
      <c r="H24" s="530"/>
    </row>
    <row r="25" spans="2:8" s="11" customFormat="1" ht="15.5">
      <c r="B25" s="525"/>
      <c r="C25" s="522"/>
      <c r="D25" s="522"/>
      <c r="E25" s="522"/>
      <c r="F25" s="521"/>
      <c r="G25" s="521"/>
      <c r="H25" s="530"/>
    </row>
    <row r="26" spans="2:8" s="11" customFormat="1" ht="15.5">
      <c r="B26" s="525"/>
      <c r="C26" s="522"/>
      <c r="D26" s="522"/>
      <c r="E26" s="522"/>
      <c r="F26" s="521"/>
      <c r="G26" s="521"/>
      <c r="H26" s="530"/>
    </row>
    <row r="27" spans="2:8" s="11" customFormat="1" ht="15.5">
      <c r="B27" s="525"/>
      <c r="C27" s="522"/>
      <c r="D27" s="522"/>
      <c r="E27" s="522"/>
      <c r="F27" s="521"/>
      <c r="G27" s="521"/>
      <c r="H27" s="530"/>
    </row>
    <row r="28" spans="2:8" s="11" customFormat="1" ht="15.5" hidden="1">
      <c r="B28" s="525"/>
      <c r="C28" s="522"/>
      <c r="D28" s="522"/>
      <c r="E28" s="522"/>
      <c r="F28" s="521"/>
      <c r="G28" s="521"/>
      <c r="H28" s="530"/>
    </row>
    <row r="29" spans="2:8" s="11" customFormat="1" ht="15.5" hidden="1">
      <c r="B29" s="525"/>
      <c r="C29" s="522"/>
      <c r="D29" s="522"/>
      <c r="E29" s="522"/>
      <c r="F29" s="521"/>
      <c r="G29" s="521"/>
      <c r="H29" s="530"/>
    </row>
    <row r="30" spans="2:8" s="11" customFormat="1" ht="15.5" hidden="1">
      <c r="B30" s="525"/>
      <c r="C30" s="522"/>
      <c r="D30" s="522"/>
      <c r="E30" s="522"/>
      <c r="F30" s="521"/>
      <c r="G30" s="521"/>
      <c r="H30" s="530"/>
    </row>
    <row r="31" spans="2:8" s="11" customFormat="1" ht="15.5" hidden="1">
      <c r="B31" s="525"/>
      <c r="C31" s="522"/>
      <c r="D31" s="522"/>
      <c r="E31" s="522"/>
      <c r="F31" s="521"/>
      <c r="G31" s="521"/>
      <c r="H31" s="530"/>
    </row>
    <row r="32" spans="2:8" s="11" customFormat="1" ht="15.5" hidden="1">
      <c r="B32" s="525"/>
      <c r="C32" s="522"/>
      <c r="D32" s="522"/>
      <c r="E32" s="522"/>
      <c r="F32" s="521"/>
      <c r="G32" s="521"/>
      <c r="H32" s="530"/>
    </row>
    <row r="33" spans="1:8" s="11" customFormat="1" ht="15.5" hidden="1">
      <c r="B33" s="525"/>
      <c r="C33" s="522"/>
      <c r="D33" s="522"/>
      <c r="E33" s="522"/>
      <c r="F33" s="521"/>
      <c r="G33" s="521"/>
      <c r="H33" s="530"/>
    </row>
    <row r="34" spans="1:8" s="11" customFormat="1" ht="15.5" hidden="1">
      <c r="B34" s="527"/>
      <c r="C34" s="528"/>
      <c r="D34" s="528"/>
      <c r="E34" s="528"/>
      <c r="F34" s="521"/>
      <c r="G34" s="521"/>
      <c r="H34" s="530"/>
    </row>
    <row r="35" spans="1:8" s="11" customFormat="1" ht="15.5" hidden="1">
      <c r="B35" s="3"/>
      <c r="C35" s="3"/>
      <c r="D35" s="3"/>
      <c r="E35" s="3"/>
      <c r="F35" s="3"/>
      <c r="G35" s="521"/>
      <c r="H35" s="530"/>
    </row>
    <row r="36" spans="1:8" s="11" customFormat="1" ht="15.5" hidden="1">
      <c r="B36" s="3"/>
      <c r="C36" s="3"/>
      <c r="D36" s="3"/>
      <c r="E36" s="3"/>
      <c r="F36" s="3"/>
      <c r="G36" s="521"/>
      <c r="H36" s="530"/>
    </row>
    <row r="37" spans="1:8" s="11" customFormat="1" ht="15.5" hidden="1">
      <c r="B37" s="3"/>
      <c r="C37" s="3"/>
      <c r="D37" s="3"/>
      <c r="E37" s="3"/>
      <c r="F37" s="3"/>
      <c r="G37" s="521"/>
      <c r="H37" s="530"/>
    </row>
    <row r="38" spans="1:8" s="11" customFormat="1" ht="15.5" hidden="1">
      <c r="B38" s="3"/>
      <c r="C38" s="3"/>
      <c r="D38" s="3"/>
      <c r="E38" s="3"/>
      <c r="F38" s="3"/>
      <c r="G38" s="521"/>
      <c r="H38" s="530"/>
    </row>
    <row r="39" spans="1:8" s="11" customFormat="1" ht="15.5" hidden="1">
      <c r="B39" s="3"/>
      <c r="C39" s="3"/>
      <c r="D39" s="3"/>
      <c r="E39" s="3"/>
      <c r="F39" s="3"/>
      <c r="G39" s="521"/>
      <c r="H39" s="530"/>
    </row>
    <row r="40" spans="1:8" s="11" customFormat="1" ht="15.5">
      <c r="B40" s="3"/>
      <c r="C40" s="3"/>
      <c r="D40" s="3"/>
      <c r="E40" s="3"/>
      <c r="F40" s="3"/>
      <c r="G40" s="521"/>
      <c r="H40" s="530"/>
    </row>
    <row r="41" spans="1:8" s="11" customFormat="1" ht="15.5">
      <c r="B41" s="3"/>
      <c r="C41" s="3"/>
      <c r="D41" s="3"/>
      <c r="E41" s="3"/>
      <c r="F41" s="3"/>
      <c r="G41" s="521"/>
      <c r="H41" s="530"/>
    </row>
    <row r="42" spans="1:8" s="11" customFormat="1" ht="15.5">
      <c r="B42" s="3"/>
      <c r="C42" s="3" t="s">
        <v>601</v>
      </c>
      <c r="D42" s="3"/>
      <c r="E42" s="3"/>
      <c r="F42" s="3"/>
      <c r="G42" s="521"/>
      <c r="H42" s="530"/>
    </row>
    <row r="43" spans="1:8" s="92" customFormat="1" ht="15.5">
      <c r="A43" s="121"/>
      <c r="B43" s="529"/>
      <c r="C43" s="529" t="s">
        <v>602</v>
      </c>
      <c r="D43" s="529"/>
      <c r="E43" s="529"/>
      <c r="F43" s="521"/>
      <c r="G43" s="521"/>
      <c r="H43" s="532"/>
    </row>
    <row r="44" spans="1:8" s="11" customFormat="1" ht="34.5" customHeight="1">
      <c r="B44" s="21"/>
      <c r="C44" s="3134" t="s">
        <v>603</v>
      </c>
      <c r="D44" s="3134"/>
      <c r="E44" s="3134"/>
      <c r="F44" s="21"/>
      <c r="G44" s="21"/>
      <c r="H44" s="530"/>
    </row>
    <row r="45" spans="1:8" s="11" customFormat="1" ht="15.5">
      <c r="B45" s="530"/>
      <c r="C45" s="530"/>
      <c r="D45" s="530"/>
      <c r="E45" s="530"/>
      <c r="F45" s="521"/>
      <c r="G45" s="521"/>
      <c r="H45" s="530"/>
    </row>
    <row r="46" spans="1:8" s="11" customFormat="1" ht="15.5">
      <c r="B46" s="529"/>
      <c r="C46" s="529"/>
      <c r="D46" s="529"/>
      <c r="E46" s="529"/>
      <c r="F46" s="531"/>
      <c r="G46" s="531"/>
      <c r="H46" s="530"/>
    </row>
    <row r="47" spans="1:8" s="11" customFormat="1" ht="46.5" customHeight="1">
      <c r="B47" s="530"/>
      <c r="C47" s="129" t="s">
        <v>604</v>
      </c>
      <c r="D47" s="130" t="s">
        <v>605</v>
      </c>
      <c r="E47" s="130" t="s">
        <v>606</v>
      </c>
      <c r="F47" s="131" t="s">
        <v>600</v>
      </c>
      <c r="G47" s="132" t="s">
        <v>607</v>
      </c>
      <c r="H47" s="530"/>
    </row>
    <row r="48" spans="1:8" s="11" customFormat="1" ht="42.75" customHeight="1">
      <c r="B48" s="530"/>
      <c r="C48" s="1141" t="s">
        <v>576</v>
      </c>
      <c r="D48" s="257" t="s">
        <v>608</v>
      </c>
      <c r="E48" s="258"/>
      <c r="F48" s="259"/>
      <c r="G48" s="1946"/>
      <c r="H48" s="530"/>
    </row>
    <row r="49" spans="2:8" s="11" customFormat="1" ht="46.5" customHeight="1">
      <c r="B49" s="530"/>
      <c r="C49" s="212" t="s">
        <v>609</v>
      </c>
      <c r="D49" s="213" t="s">
        <v>610</v>
      </c>
      <c r="E49" s="214" t="s">
        <v>611</v>
      </c>
      <c r="F49" s="215" t="s">
        <v>612</v>
      </c>
      <c r="G49" s="1947"/>
      <c r="H49" s="530"/>
    </row>
    <row r="50" spans="2:8" s="11" customFormat="1" ht="46.5" customHeight="1">
      <c r="B50" s="530"/>
      <c r="C50" s="212" t="s">
        <v>613</v>
      </c>
      <c r="D50" s="216" t="s">
        <v>614</v>
      </c>
      <c r="E50" s="214" t="s">
        <v>611</v>
      </c>
      <c r="F50" s="215" t="s">
        <v>615</v>
      </c>
      <c r="G50" s="1947"/>
      <c r="H50" s="530"/>
    </row>
    <row r="51" spans="2:8" s="11" customFormat="1" ht="46.5" customHeight="1">
      <c r="B51" s="530"/>
      <c r="C51" s="212" t="s">
        <v>616</v>
      </c>
      <c r="D51" s="216" t="s">
        <v>617</v>
      </c>
      <c r="E51" s="214" t="s">
        <v>611</v>
      </c>
      <c r="F51" s="215" t="s">
        <v>618</v>
      </c>
      <c r="G51" s="1947" t="s">
        <v>619</v>
      </c>
      <c r="H51" s="530"/>
    </row>
    <row r="52" spans="2:8" s="11" customFormat="1" ht="46.5" customHeight="1">
      <c r="B52" s="530"/>
      <c r="C52" s="212" t="s">
        <v>620</v>
      </c>
      <c r="D52" s="217" t="s">
        <v>621</v>
      </c>
      <c r="E52" s="214" t="s">
        <v>611</v>
      </c>
      <c r="F52" s="215" t="s">
        <v>622</v>
      </c>
      <c r="G52" s="1947"/>
      <c r="H52" s="530"/>
    </row>
    <row r="53" spans="2:8" s="11" customFormat="1" ht="46.5" customHeight="1">
      <c r="B53" s="530"/>
      <c r="C53" s="212" t="s">
        <v>623</v>
      </c>
      <c r="D53" s="215" t="s">
        <v>624</v>
      </c>
      <c r="E53" s="214" t="s">
        <v>611</v>
      </c>
      <c r="F53" s="1520" t="s">
        <v>625</v>
      </c>
      <c r="G53" s="1947"/>
      <c r="H53" s="530"/>
    </row>
    <row r="54" spans="2:8" s="11" customFormat="1" ht="46.5" customHeight="1">
      <c r="B54" s="530"/>
      <c r="C54" s="212" t="s">
        <v>626</v>
      </c>
      <c r="D54" s="215" t="s">
        <v>627</v>
      </c>
      <c r="E54" s="214" t="s">
        <v>611</v>
      </c>
      <c r="F54" s="215" t="s">
        <v>628</v>
      </c>
      <c r="G54" s="1947"/>
      <c r="H54" s="530"/>
    </row>
    <row r="55" spans="2:8" s="11" customFormat="1" ht="46.5" customHeight="1">
      <c r="B55" s="530"/>
      <c r="C55" s="212" t="s">
        <v>629</v>
      </c>
      <c r="D55" s="215" t="s">
        <v>630</v>
      </c>
      <c r="E55" s="214" t="s">
        <v>611</v>
      </c>
      <c r="F55" s="215"/>
      <c r="G55" s="1947"/>
      <c r="H55" s="530"/>
    </row>
    <row r="56" spans="2:8" s="11" customFormat="1" ht="46.5" customHeight="1">
      <c r="B56" s="530"/>
      <c r="C56" s="212" t="s">
        <v>631</v>
      </c>
      <c r="D56" s="217" t="s">
        <v>632</v>
      </c>
      <c r="E56" s="214" t="s">
        <v>611</v>
      </c>
      <c r="F56" s="215" t="s">
        <v>633</v>
      </c>
      <c r="G56" s="1947"/>
      <c r="H56" s="530"/>
    </row>
    <row r="57" spans="2:8" s="11" customFormat="1" ht="46.5" customHeight="1">
      <c r="B57" s="530"/>
      <c r="C57" s="212" t="s">
        <v>634</v>
      </c>
      <c r="D57" s="218" t="s">
        <v>635</v>
      </c>
      <c r="E57" s="214" t="s">
        <v>611</v>
      </c>
      <c r="F57" s="215" t="s">
        <v>636</v>
      </c>
      <c r="G57" s="1947"/>
      <c r="H57" s="530"/>
    </row>
    <row r="58" spans="2:8" s="11" customFormat="1" ht="46.5" customHeight="1">
      <c r="B58" s="530"/>
      <c r="C58" s="212" t="s">
        <v>637</v>
      </c>
      <c r="D58" s="215" t="s">
        <v>638</v>
      </c>
      <c r="E58" s="214" t="s">
        <v>611</v>
      </c>
      <c r="F58" s="215" t="s">
        <v>639</v>
      </c>
      <c r="G58" s="1947"/>
      <c r="H58" s="530"/>
    </row>
    <row r="59" spans="2:8" s="11" customFormat="1" ht="46.5" customHeight="1">
      <c r="B59" s="530"/>
      <c r="C59" s="212" t="s">
        <v>640</v>
      </c>
      <c r="D59" s="213" t="s">
        <v>641</v>
      </c>
      <c r="E59" s="214" t="s">
        <v>611</v>
      </c>
      <c r="F59" s="215" t="s">
        <v>642</v>
      </c>
      <c r="G59" s="1947"/>
      <c r="H59" s="530"/>
    </row>
    <row r="60" spans="2:8" s="11" customFormat="1" ht="46.5" customHeight="1">
      <c r="B60" s="530"/>
      <c r="C60" s="212" t="s">
        <v>643</v>
      </c>
      <c r="D60" s="213" t="s">
        <v>644</v>
      </c>
      <c r="E60" s="214" t="s">
        <v>611</v>
      </c>
      <c r="F60" s="215" t="s">
        <v>645</v>
      </c>
      <c r="G60" s="1947" t="s">
        <v>646</v>
      </c>
      <c r="H60" s="530"/>
    </row>
    <row r="61" spans="2:8" s="11" customFormat="1" ht="46.5" customHeight="1">
      <c r="B61" s="530"/>
      <c r="C61" s="212" t="s">
        <v>647</v>
      </c>
      <c r="D61" s="213" t="s">
        <v>208</v>
      </c>
      <c r="E61" s="214" t="s">
        <v>611</v>
      </c>
      <c r="F61" s="219" t="s">
        <v>648</v>
      </c>
      <c r="G61" s="1947" t="s">
        <v>649</v>
      </c>
      <c r="H61" s="530"/>
    </row>
    <row r="62" spans="2:8" s="11" customFormat="1" ht="46.5" customHeight="1">
      <c r="B62" s="530"/>
      <c r="C62" s="212" t="s">
        <v>650</v>
      </c>
      <c r="D62" s="215" t="s">
        <v>651</v>
      </c>
      <c r="E62" s="214" t="s">
        <v>611</v>
      </c>
      <c r="F62" s="215" t="s">
        <v>652</v>
      </c>
      <c r="G62" s="1947"/>
      <c r="H62" s="530"/>
    </row>
    <row r="63" spans="2:8" s="11" customFormat="1" ht="46.5" customHeight="1">
      <c r="B63" s="530"/>
      <c r="C63" s="212" t="s">
        <v>653</v>
      </c>
      <c r="D63" s="215" t="s">
        <v>654</v>
      </c>
      <c r="E63" s="214" t="s">
        <v>611</v>
      </c>
      <c r="F63" s="215" t="s">
        <v>655</v>
      </c>
      <c r="G63" s="1947"/>
      <c r="H63" s="530"/>
    </row>
    <row r="64" spans="2:8" s="11" customFormat="1" ht="46.5" customHeight="1">
      <c r="B64" s="530"/>
      <c r="C64" s="212" t="s">
        <v>656</v>
      </c>
      <c r="D64" s="215" t="s">
        <v>657</v>
      </c>
      <c r="E64" s="214" t="s">
        <v>611</v>
      </c>
      <c r="F64" s="215" t="s">
        <v>658</v>
      </c>
      <c r="G64" s="1947"/>
      <c r="H64" s="530"/>
    </row>
    <row r="65" spans="2:8" s="11" customFormat="1" ht="46.5" customHeight="1">
      <c r="B65" s="530"/>
      <c r="C65" s="212" t="s">
        <v>659</v>
      </c>
      <c r="D65" s="215" t="s">
        <v>660</v>
      </c>
      <c r="E65" s="214" t="s">
        <v>611</v>
      </c>
      <c r="F65" s="215" t="s">
        <v>661</v>
      </c>
      <c r="G65" s="1947"/>
      <c r="H65" s="530"/>
    </row>
    <row r="66" spans="2:8" s="11" customFormat="1" ht="46.5" customHeight="1">
      <c r="B66" s="530"/>
      <c r="C66" s="212" t="s">
        <v>662</v>
      </c>
      <c r="D66" s="215" t="s">
        <v>663</v>
      </c>
      <c r="E66" s="214" t="s">
        <v>611</v>
      </c>
      <c r="F66" s="215" t="s">
        <v>664</v>
      </c>
      <c r="G66" s="1947"/>
      <c r="H66" s="530"/>
    </row>
    <row r="67" spans="2:8" s="11" customFormat="1" ht="78" customHeight="1">
      <c r="B67" s="530"/>
      <c r="C67" s="212" t="s">
        <v>665</v>
      </c>
      <c r="D67" s="213" t="s">
        <v>200</v>
      </c>
      <c r="E67" s="214" t="s">
        <v>611</v>
      </c>
      <c r="F67" s="219" t="s">
        <v>666</v>
      </c>
      <c r="G67" s="1947" t="s">
        <v>667</v>
      </c>
      <c r="H67" s="530"/>
    </row>
    <row r="68" spans="2:8" s="11" customFormat="1" ht="46.5" customHeight="1">
      <c r="B68" s="530"/>
      <c r="C68" s="212" t="s">
        <v>668</v>
      </c>
      <c r="D68" s="220" t="s">
        <v>669</v>
      </c>
      <c r="E68" s="214" t="s">
        <v>611</v>
      </c>
      <c r="F68" s="221" t="s">
        <v>670</v>
      </c>
      <c r="G68" s="1948"/>
      <c r="H68" s="530"/>
    </row>
    <row r="69" spans="2:8" s="11" customFormat="1" ht="46.5" customHeight="1">
      <c r="B69" s="530"/>
      <c r="C69" s="212" t="s">
        <v>671</v>
      </c>
      <c r="D69" s="215" t="s">
        <v>210</v>
      </c>
      <c r="E69" s="214" t="s">
        <v>611</v>
      </c>
      <c r="F69" s="221" t="s">
        <v>672</v>
      </c>
      <c r="G69" s="1948"/>
      <c r="H69" s="530"/>
    </row>
    <row r="70" spans="2:8" s="11" customFormat="1" ht="46.5" customHeight="1">
      <c r="B70" s="530"/>
      <c r="C70" s="212" t="s">
        <v>673</v>
      </c>
      <c r="D70" s="215" t="s">
        <v>674</v>
      </c>
      <c r="E70" s="214" t="s">
        <v>611</v>
      </c>
      <c r="F70" s="215" t="s">
        <v>675</v>
      </c>
      <c r="G70" s="1947" t="s">
        <v>676</v>
      </c>
      <c r="H70" s="530"/>
    </row>
    <row r="71" spans="2:8" s="11" customFormat="1" ht="46.5" customHeight="1">
      <c r="B71" s="530"/>
      <c r="C71" s="212" t="s">
        <v>677</v>
      </c>
      <c r="D71" s="215" t="s">
        <v>678</v>
      </c>
      <c r="E71" s="214" t="s">
        <v>611</v>
      </c>
      <c r="F71" s="215" t="s">
        <v>679</v>
      </c>
      <c r="G71" s="1947" t="s">
        <v>676</v>
      </c>
      <c r="H71" s="530"/>
    </row>
    <row r="72" spans="2:8" s="11" customFormat="1" ht="46.5" customHeight="1">
      <c r="B72" s="530"/>
      <c r="C72" s="212" t="s">
        <v>680</v>
      </c>
      <c r="D72" s="215" t="s">
        <v>681</v>
      </c>
      <c r="E72" s="214" t="s">
        <v>611</v>
      </c>
      <c r="F72" s="215" t="s">
        <v>682</v>
      </c>
      <c r="G72" s="1947"/>
      <c r="H72" s="530"/>
    </row>
    <row r="73" spans="2:8" s="11" customFormat="1" ht="46.5" customHeight="1">
      <c r="B73" s="530"/>
      <c r="C73" s="212" t="s">
        <v>683</v>
      </c>
      <c r="D73" s="215" t="s">
        <v>205</v>
      </c>
      <c r="E73" s="214" t="s">
        <v>611</v>
      </c>
      <c r="F73" s="215" t="s">
        <v>684</v>
      </c>
      <c r="G73" s="1947"/>
      <c r="H73" s="530"/>
    </row>
    <row r="74" spans="2:8" s="11" customFormat="1" ht="46.5" customHeight="1">
      <c r="B74" s="530"/>
      <c r="C74" s="212" t="s">
        <v>685</v>
      </c>
      <c r="D74" s="215" t="s">
        <v>201</v>
      </c>
      <c r="E74" s="214" t="s">
        <v>611</v>
      </c>
      <c r="F74" s="215" t="s">
        <v>686</v>
      </c>
      <c r="G74" s="1947"/>
      <c r="H74" s="530"/>
    </row>
    <row r="75" spans="2:8" s="11" customFormat="1" ht="46.5" customHeight="1">
      <c r="B75" s="530"/>
      <c r="C75" s="212" t="s">
        <v>687</v>
      </c>
      <c r="D75" s="215" t="s">
        <v>242</v>
      </c>
      <c r="E75" s="214" t="s">
        <v>611</v>
      </c>
      <c r="F75" s="215" t="s">
        <v>688</v>
      </c>
      <c r="G75" s="1947"/>
      <c r="H75" s="530"/>
    </row>
    <row r="76" spans="2:8" s="11" customFormat="1" ht="46.5" customHeight="1">
      <c r="B76" s="530"/>
      <c r="C76" s="212" t="s">
        <v>689</v>
      </c>
      <c r="D76" s="215" t="s">
        <v>690</v>
      </c>
      <c r="E76" s="214" t="s">
        <v>611</v>
      </c>
      <c r="F76" s="403" t="s">
        <v>691</v>
      </c>
      <c r="G76" s="1947"/>
      <c r="H76" s="530"/>
    </row>
    <row r="77" spans="2:8" s="11" customFormat="1" ht="46.5" customHeight="1">
      <c r="B77" s="530"/>
      <c r="C77" s="263" t="s">
        <v>581</v>
      </c>
      <c r="D77" s="262" t="s">
        <v>579</v>
      </c>
      <c r="E77" s="260"/>
      <c r="F77" s="261"/>
      <c r="G77" s="1949"/>
      <c r="H77" s="530"/>
    </row>
    <row r="78" spans="2:8" s="11" customFormat="1" ht="46.5" customHeight="1">
      <c r="B78" s="530"/>
      <c r="C78" s="212" t="s">
        <v>692</v>
      </c>
      <c r="D78" s="215" t="s">
        <v>693</v>
      </c>
      <c r="E78" s="214" t="s">
        <v>694</v>
      </c>
      <c r="F78" s="219" t="s">
        <v>695</v>
      </c>
      <c r="G78" s="1947"/>
      <c r="H78" s="530"/>
    </row>
    <row r="79" spans="2:8" s="11" customFormat="1" ht="46.5" customHeight="1">
      <c r="B79" s="530"/>
      <c r="C79" s="212" t="s">
        <v>696</v>
      </c>
      <c r="D79" s="215" t="s">
        <v>697</v>
      </c>
      <c r="E79" s="214" t="s">
        <v>694</v>
      </c>
      <c r="F79" s="219" t="s">
        <v>698</v>
      </c>
      <c r="G79" s="1947" t="s">
        <v>699</v>
      </c>
      <c r="H79" s="530"/>
    </row>
    <row r="80" spans="2:8" s="11" customFormat="1" ht="46.5" customHeight="1">
      <c r="B80" s="530"/>
      <c r="C80" s="212" t="s">
        <v>700</v>
      </c>
      <c r="D80" s="215" t="s">
        <v>701</v>
      </c>
      <c r="E80" s="214" t="s">
        <v>694</v>
      </c>
      <c r="F80" s="215" t="s">
        <v>702</v>
      </c>
      <c r="G80" s="1947"/>
      <c r="H80" s="530"/>
    </row>
    <row r="81" spans="2:8" s="11" customFormat="1" ht="46.5" customHeight="1">
      <c r="B81" s="530"/>
      <c r="C81" s="212" t="s">
        <v>703</v>
      </c>
      <c r="D81" s="215" t="s">
        <v>704</v>
      </c>
      <c r="E81" s="214" t="s">
        <v>694</v>
      </c>
      <c r="F81" s="215" t="s">
        <v>705</v>
      </c>
      <c r="G81" s="1947"/>
      <c r="H81" s="530"/>
    </row>
    <row r="82" spans="2:8" s="11" customFormat="1" ht="46.5" customHeight="1">
      <c r="B82" s="530"/>
      <c r="C82" s="212" t="s">
        <v>706</v>
      </c>
      <c r="D82" s="215" t="s">
        <v>707</v>
      </c>
      <c r="E82" s="214" t="s">
        <v>694</v>
      </c>
      <c r="F82" s="215" t="s">
        <v>708</v>
      </c>
      <c r="G82" s="1947"/>
      <c r="H82" s="530"/>
    </row>
    <row r="83" spans="2:8" s="11" customFormat="1" ht="46.5" customHeight="1">
      <c r="B83" s="530"/>
      <c r="C83" s="212" t="s">
        <v>709</v>
      </c>
      <c r="D83" s="215" t="s">
        <v>436</v>
      </c>
      <c r="E83" s="214" t="s">
        <v>694</v>
      </c>
      <c r="F83" t="s">
        <v>710</v>
      </c>
      <c r="G83" s="1947"/>
      <c r="H83" s="530"/>
    </row>
    <row r="84" spans="2:8" s="11" customFormat="1" ht="46.5" customHeight="1">
      <c r="B84" s="530"/>
      <c r="C84" s="212" t="s">
        <v>711</v>
      </c>
      <c r="D84" s="215" t="s">
        <v>712</v>
      </c>
      <c r="E84" s="214" t="s">
        <v>694</v>
      </c>
      <c r="F84" s="1058" t="s">
        <v>713</v>
      </c>
      <c r="G84" s="1947"/>
      <c r="H84" s="530"/>
    </row>
    <row r="85" spans="2:8" s="11" customFormat="1" ht="46.5" customHeight="1">
      <c r="B85" s="530"/>
      <c r="C85" s="212" t="s">
        <v>714</v>
      </c>
      <c r="D85" s="215" t="s">
        <v>715</v>
      </c>
      <c r="E85" s="214" t="s">
        <v>694</v>
      </c>
      <c r="F85" s="1058" t="s">
        <v>716</v>
      </c>
      <c r="G85" s="1947" t="s">
        <v>717</v>
      </c>
      <c r="H85" s="530"/>
    </row>
    <row r="86" spans="2:8" s="11" customFormat="1" ht="46.5" customHeight="1">
      <c r="B86" s="530"/>
      <c r="C86" s="212" t="s">
        <v>718</v>
      </c>
      <c r="D86" s="215" t="s">
        <v>437</v>
      </c>
      <c r="E86" s="214" t="s">
        <v>694</v>
      </c>
      <c r="F86" s="1058" t="s">
        <v>719</v>
      </c>
      <c r="G86" s="1947"/>
      <c r="H86" s="530"/>
    </row>
    <row r="87" spans="2:8" s="11" customFormat="1" ht="46.5" customHeight="1">
      <c r="B87" s="530"/>
      <c r="C87" s="212" t="s">
        <v>720</v>
      </c>
      <c r="D87" s="215" t="s">
        <v>721</v>
      </c>
      <c r="E87" s="214" t="s">
        <v>694</v>
      </c>
      <c r="F87" s="215" t="s">
        <v>722</v>
      </c>
      <c r="G87" s="1947"/>
      <c r="H87" s="530"/>
    </row>
    <row r="88" spans="2:8" s="11" customFormat="1" ht="46.5" customHeight="1">
      <c r="B88" s="530"/>
      <c r="C88" s="212" t="s">
        <v>723</v>
      </c>
      <c r="D88" s="215" t="s">
        <v>724</v>
      </c>
      <c r="E88" s="214" t="s">
        <v>694</v>
      </c>
      <c r="F88" s="215" t="s">
        <v>725</v>
      </c>
      <c r="G88" s="1947"/>
      <c r="H88" s="530"/>
    </row>
    <row r="89" spans="2:8" s="11" customFormat="1" ht="46.5" customHeight="1">
      <c r="B89" s="530"/>
      <c r="C89" s="212" t="s">
        <v>726</v>
      </c>
      <c r="D89" s="215" t="s">
        <v>727</v>
      </c>
      <c r="E89" s="214" t="s">
        <v>694</v>
      </c>
      <c r="F89" s="215" t="s">
        <v>728</v>
      </c>
      <c r="G89" s="1947"/>
      <c r="H89" s="530"/>
    </row>
    <row r="90" spans="2:8" s="11" customFormat="1" ht="46.5" customHeight="1">
      <c r="B90" s="530"/>
      <c r="C90" s="212" t="s">
        <v>729</v>
      </c>
      <c r="D90" s="215" t="s">
        <v>730</v>
      </c>
      <c r="E90" s="214" t="s">
        <v>694</v>
      </c>
      <c r="F90" s="215" t="s">
        <v>731</v>
      </c>
      <c r="G90" s="1947"/>
      <c r="H90" s="530"/>
    </row>
    <row r="91" spans="2:8" s="11" customFormat="1" ht="46.5" customHeight="1">
      <c r="B91" s="530"/>
      <c r="C91" s="212" t="s">
        <v>732</v>
      </c>
      <c r="D91" s="215" t="s">
        <v>733</v>
      </c>
      <c r="E91" s="214" t="s">
        <v>694</v>
      </c>
      <c r="F91" s="215" t="s">
        <v>734</v>
      </c>
      <c r="G91" s="1947"/>
      <c r="H91" s="530"/>
    </row>
    <row r="92" spans="2:8" s="11" customFormat="1" ht="46.5" customHeight="1">
      <c r="B92" s="530"/>
      <c r="C92" s="212" t="s">
        <v>735</v>
      </c>
      <c r="D92" s="213" t="s">
        <v>580</v>
      </c>
      <c r="E92" s="214" t="s">
        <v>694</v>
      </c>
      <c r="F92" s="215" t="s">
        <v>736</v>
      </c>
      <c r="G92" s="1947" t="s">
        <v>737</v>
      </c>
      <c r="H92" s="530"/>
    </row>
    <row r="93" spans="2:8" s="11" customFormat="1" ht="46.5" customHeight="1">
      <c r="B93" s="530"/>
      <c r="C93" s="212" t="s">
        <v>738</v>
      </c>
      <c r="D93" s="213" t="s">
        <v>456</v>
      </c>
      <c r="E93" s="214" t="s">
        <v>694</v>
      </c>
      <c r="F93" s="215" t="s">
        <v>739</v>
      </c>
      <c r="G93" s="1947" t="s">
        <v>740</v>
      </c>
      <c r="H93" s="530"/>
    </row>
    <row r="94" spans="2:8" s="11" customFormat="1" ht="46.5" customHeight="1">
      <c r="B94" s="530"/>
      <c r="C94" s="212" t="s">
        <v>741</v>
      </c>
      <c r="D94" s="215" t="s">
        <v>582</v>
      </c>
      <c r="E94" s="214" t="s">
        <v>694</v>
      </c>
      <c r="F94" s="219" t="s">
        <v>742</v>
      </c>
      <c r="G94" s="1947"/>
      <c r="H94" s="530"/>
    </row>
    <row r="95" spans="2:8" s="11" customFormat="1" ht="46.5" customHeight="1">
      <c r="B95" s="530"/>
      <c r="C95" s="212" t="s">
        <v>743</v>
      </c>
      <c r="D95" s="215" t="s">
        <v>744</v>
      </c>
      <c r="E95" s="214" t="s">
        <v>694</v>
      </c>
      <c r="F95" s="215" t="s">
        <v>745</v>
      </c>
      <c r="G95" s="1947"/>
      <c r="H95" s="530"/>
    </row>
    <row r="96" spans="2:8" s="11" customFormat="1" ht="46.5" customHeight="1">
      <c r="B96" s="530"/>
      <c r="C96" s="212" t="s">
        <v>746</v>
      </c>
      <c r="D96" s="215" t="s">
        <v>454</v>
      </c>
      <c r="E96" s="214" t="s">
        <v>694</v>
      </c>
      <c r="F96" s="215" t="s">
        <v>747</v>
      </c>
      <c r="G96" s="1947" t="s">
        <v>748</v>
      </c>
      <c r="H96" s="530"/>
    </row>
    <row r="97" spans="2:8" s="11" customFormat="1" ht="46.5" customHeight="1">
      <c r="B97" s="530"/>
      <c r="C97" s="212" t="s">
        <v>749</v>
      </c>
      <c r="D97" s="213" t="s">
        <v>750</v>
      </c>
      <c r="E97" s="214" t="s">
        <v>694</v>
      </c>
      <c r="F97" s="215" t="s">
        <v>751</v>
      </c>
      <c r="G97" s="1947" t="s">
        <v>752</v>
      </c>
      <c r="H97" s="530"/>
    </row>
    <row r="98" spans="2:8" s="11" customFormat="1" ht="46.5" customHeight="1">
      <c r="B98" s="530"/>
      <c r="C98" s="212" t="s">
        <v>753</v>
      </c>
      <c r="D98" s="213" t="s">
        <v>523</v>
      </c>
      <c r="E98" s="214" t="s">
        <v>694</v>
      </c>
      <c r="F98" s="219" t="s">
        <v>754</v>
      </c>
      <c r="G98" s="1947"/>
      <c r="H98" s="530"/>
    </row>
    <row r="99" spans="2:8" s="11" customFormat="1" ht="46.5" customHeight="1">
      <c r="B99" s="530"/>
      <c r="C99" s="212" t="s">
        <v>755</v>
      </c>
      <c r="D99" s="213" t="s">
        <v>756</v>
      </c>
      <c r="E99" s="214" t="s">
        <v>694</v>
      </c>
      <c r="F99" s="219" t="s">
        <v>757</v>
      </c>
      <c r="G99" s="1950" t="s">
        <v>758</v>
      </c>
      <c r="H99" s="530"/>
    </row>
    <row r="100" spans="2:8" s="11" customFormat="1" ht="46.5" customHeight="1">
      <c r="B100" s="530"/>
      <c r="C100" s="212" t="s">
        <v>759</v>
      </c>
      <c r="D100" s="215" t="s">
        <v>760</v>
      </c>
      <c r="E100" s="214" t="s">
        <v>694</v>
      </c>
      <c r="F100" s="215" t="s">
        <v>761</v>
      </c>
      <c r="G100" s="1947"/>
      <c r="H100" s="530"/>
    </row>
    <row r="101" spans="2:8" s="11" customFormat="1" ht="46.5" customHeight="1">
      <c r="B101" s="530"/>
      <c r="C101" s="212" t="s">
        <v>762</v>
      </c>
      <c r="D101" s="215" t="s">
        <v>763</v>
      </c>
      <c r="E101" s="214" t="s">
        <v>694</v>
      </c>
      <c r="F101" s="215" t="s">
        <v>764</v>
      </c>
      <c r="G101" s="1947"/>
      <c r="H101" s="530"/>
    </row>
    <row r="102" spans="2:8" s="11" customFormat="1" ht="46.5" customHeight="1">
      <c r="B102" s="530"/>
      <c r="C102" s="212" t="s">
        <v>765</v>
      </c>
      <c r="D102" s="215" t="s">
        <v>766</v>
      </c>
      <c r="E102" s="214" t="s">
        <v>694</v>
      </c>
      <c r="F102" s="219" t="s">
        <v>767</v>
      </c>
      <c r="G102" s="1947"/>
      <c r="H102" s="530"/>
    </row>
    <row r="103" spans="2:8" s="11" customFormat="1" ht="46.5" customHeight="1">
      <c r="B103" s="530"/>
      <c r="C103" s="212" t="s">
        <v>768</v>
      </c>
      <c r="D103" s="215" t="s">
        <v>769</v>
      </c>
      <c r="E103" s="214" t="s">
        <v>694</v>
      </c>
      <c r="F103" s="215" t="s">
        <v>770</v>
      </c>
      <c r="G103" s="1947"/>
      <c r="H103" s="530"/>
    </row>
    <row r="104" spans="2:8" s="11" customFormat="1" ht="46.5" customHeight="1">
      <c r="B104" s="530"/>
      <c r="C104" s="258" t="s">
        <v>572</v>
      </c>
      <c r="D104" s="262" t="s">
        <v>771</v>
      </c>
      <c r="E104" s="256"/>
      <c r="F104" s="256"/>
      <c r="G104" s="1949"/>
      <c r="H104" s="530"/>
    </row>
    <row r="105" spans="2:8" s="11" customFormat="1" ht="46.5" customHeight="1">
      <c r="B105" s="530"/>
      <c r="C105" s="2058" t="s">
        <v>772</v>
      </c>
      <c r="D105" s="215" t="s">
        <v>208</v>
      </c>
      <c r="E105" s="214" t="s">
        <v>773</v>
      </c>
      <c r="F105" s="215" t="s">
        <v>774</v>
      </c>
      <c r="G105" s="1947"/>
      <c r="H105" s="530"/>
    </row>
    <row r="106" spans="2:8" s="11" customFormat="1" ht="46.5" customHeight="1">
      <c r="B106" s="530"/>
      <c r="C106" s="2057" t="s">
        <v>775</v>
      </c>
      <c r="D106" s="215" t="s">
        <v>238</v>
      </c>
      <c r="E106" s="214" t="s">
        <v>773</v>
      </c>
      <c r="F106" s="215" t="s">
        <v>776</v>
      </c>
      <c r="G106" s="1947"/>
      <c r="H106" s="530"/>
    </row>
    <row r="107" spans="2:8" s="11" customFormat="1" ht="46.5" customHeight="1">
      <c r="B107" s="530"/>
      <c r="C107" s="2058" t="s">
        <v>777</v>
      </c>
      <c r="D107" s="213" t="s">
        <v>239</v>
      </c>
      <c r="E107" s="214" t="s">
        <v>773</v>
      </c>
      <c r="F107" s="215" t="s">
        <v>778</v>
      </c>
      <c r="G107" s="1947"/>
      <c r="H107" s="530"/>
    </row>
    <row r="108" spans="2:8" s="11" customFormat="1" ht="46.5" customHeight="1">
      <c r="B108" s="530"/>
      <c r="C108" s="2057" t="s">
        <v>779</v>
      </c>
      <c r="D108" s="134" t="s">
        <v>240</v>
      </c>
      <c r="E108" s="214" t="s">
        <v>773</v>
      </c>
      <c r="F108" s="134" t="s">
        <v>780</v>
      </c>
      <c r="G108" s="1951"/>
      <c r="H108" s="530"/>
    </row>
    <row r="109" spans="2:8" s="11" customFormat="1" ht="46.5" customHeight="1">
      <c r="B109" s="530"/>
      <c r="C109" s="2058" t="s">
        <v>781</v>
      </c>
      <c r="D109" s="134" t="s">
        <v>241</v>
      </c>
      <c r="E109" s="214" t="s">
        <v>773</v>
      </c>
      <c r="F109" s="134" t="s">
        <v>782</v>
      </c>
      <c r="G109" s="1951"/>
      <c r="H109" s="530"/>
    </row>
    <row r="110" spans="2:8" s="11" customFormat="1" ht="46.5" customHeight="1">
      <c r="B110" s="530"/>
      <c r="C110" s="2057" t="s">
        <v>783</v>
      </c>
      <c r="D110" s="134" t="s">
        <v>242</v>
      </c>
      <c r="E110" s="214" t="s">
        <v>773</v>
      </c>
      <c r="F110" s="134" t="s">
        <v>688</v>
      </c>
      <c r="G110" s="1951"/>
      <c r="H110" s="530"/>
    </row>
    <row r="111" spans="2:8" s="11" customFormat="1" ht="46.5" customHeight="1">
      <c r="B111" s="530"/>
      <c r="C111" s="2058" t="s">
        <v>784</v>
      </c>
      <c r="D111" s="133" t="s">
        <v>243</v>
      </c>
      <c r="E111" s="214" t="s">
        <v>773</v>
      </c>
      <c r="F111" s="134" t="s">
        <v>785</v>
      </c>
      <c r="G111" s="1951"/>
      <c r="H111" s="530"/>
    </row>
    <row r="112" spans="2:8" s="11" customFormat="1" ht="46.5" customHeight="1">
      <c r="B112" s="530"/>
      <c r="C112" s="2057" t="s">
        <v>786</v>
      </c>
      <c r="D112" s="134" t="s">
        <v>244</v>
      </c>
      <c r="E112" s="214" t="s">
        <v>773</v>
      </c>
      <c r="F112" s="134" t="s">
        <v>787</v>
      </c>
      <c r="G112" s="1951" t="s">
        <v>788</v>
      </c>
      <c r="H112" s="530"/>
    </row>
    <row r="113" spans="2:8" s="11" customFormat="1" ht="46.5" customHeight="1">
      <c r="B113" s="530"/>
      <c r="C113" s="2058" t="s">
        <v>789</v>
      </c>
      <c r="D113" s="133" t="s">
        <v>790</v>
      </c>
      <c r="E113" s="214" t="s">
        <v>773</v>
      </c>
      <c r="F113" s="134" t="s">
        <v>791</v>
      </c>
      <c r="G113" s="1951" t="s">
        <v>792</v>
      </c>
      <c r="H113" s="530"/>
    </row>
    <row r="114" spans="2:8" s="11" customFormat="1" ht="46.5" customHeight="1">
      <c r="B114" s="530"/>
      <c r="C114" s="2057" t="s">
        <v>793</v>
      </c>
      <c r="D114" s="134" t="s">
        <v>246</v>
      </c>
      <c r="E114" s="214" t="s">
        <v>773</v>
      </c>
      <c r="F114" s="134" t="s">
        <v>794</v>
      </c>
      <c r="G114" s="1951"/>
      <c r="H114" s="530"/>
    </row>
    <row r="115" spans="2:8" s="11" customFormat="1" ht="46.5" customHeight="1">
      <c r="B115" s="530"/>
      <c r="C115" s="2058" t="s">
        <v>795</v>
      </c>
      <c r="D115" s="134" t="s">
        <v>796</v>
      </c>
      <c r="E115" s="214" t="s">
        <v>773</v>
      </c>
      <c r="F115" s="134" t="s">
        <v>797</v>
      </c>
      <c r="G115" s="1951"/>
      <c r="H115" s="530"/>
    </row>
    <row r="116" spans="2:8" s="11" customFormat="1" ht="44.25" customHeight="1">
      <c r="B116" s="530"/>
      <c r="C116" s="2057" t="s">
        <v>798</v>
      </c>
      <c r="D116" s="134" t="s">
        <v>799</v>
      </c>
      <c r="E116" s="214" t="s">
        <v>773</v>
      </c>
      <c r="F116" s="134" t="s">
        <v>800</v>
      </c>
      <c r="G116" s="1951"/>
      <c r="H116" s="530"/>
    </row>
    <row r="117" spans="2:8" s="11" customFormat="1" ht="44.25" customHeight="1">
      <c r="B117" s="530"/>
      <c r="C117" s="2058" t="s">
        <v>801</v>
      </c>
      <c r="D117" s="134" t="s">
        <v>250</v>
      </c>
      <c r="E117" s="214" t="s">
        <v>773</v>
      </c>
      <c r="F117" s="134" t="s">
        <v>802</v>
      </c>
      <c r="G117" s="1951"/>
      <c r="H117" s="530"/>
    </row>
    <row r="118" spans="2:8" s="11" customFormat="1" ht="44.25" customHeight="1">
      <c r="B118" s="530"/>
      <c r="C118" s="2057" t="s">
        <v>803</v>
      </c>
      <c r="D118" s="134" t="s">
        <v>251</v>
      </c>
      <c r="E118" s="214" t="s">
        <v>773</v>
      </c>
      <c r="F118" s="134" t="s">
        <v>804</v>
      </c>
      <c r="G118" s="1951"/>
      <c r="H118" s="530"/>
    </row>
    <row r="119" spans="2:8" s="11" customFormat="1" ht="44.25" customHeight="1">
      <c r="B119" s="530"/>
      <c r="C119" s="2058" t="s">
        <v>805</v>
      </c>
      <c r="D119" s="134" t="s">
        <v>252</v>
      </c>
      <c r="E119" s="214" t="s">
        <v>773</v>
      </c>
      <c r="F119" s="134" t="s">
        <v>806</v>
      </c>
      <c r="G119" s="1951"/>
      <c r="H119" s="530"/>
    </row>
    <row r="120" spans="2:8" s="11" customFormat="1" ht="44.25" customHeight="1">
      <c r="B120" s="530"/>
      <c r="C120" s="2057" t="s">
        <v>807</v>
      </c>
      <c r="D120" s="133" t="s">
        <v>254</v>
      </c>
      <c r="E120" s="214" t="s">
        <v>773</v>
      </c>
      <c r="F120" s="134" t="s">
        <v>806</v>
      </c>
      <c r="G120" s="1951"/>
      <c r="H120" s="530"/>
    </row>
    <row r="121" spans="2:8" s="11" customFormat="1" ht="27" customHeight="1">
      <c r="B121" s="530"/>
      <c r="C121" s="2058" t="s">
        <v>808</v>
      </c>
      <c r="D121" s="135" t="s">
        <v>253</v>
      </c>
      <c r="E121" s="214" t="s">
        <v>773</v>
      </c>
      <c r="F121" s="135" t="s">
        <v>809</v>
      </c>
      <c r="G121" s="1952" t="s">
        <v>810</v>
      </c>
      <c r="H121" s="530"/>
    </row>
    <row r="122" spans="2:8" s="11" customFormat="1" ht="27" customHeight="1">
      <c r="B122" s="530"/>
      <c r="C122" s="258">
        <v>1059</v>
      </c>
      <c r="D122" s="262" t="s">
        <v>811</v>
      </c>
      <c r="E122" s="262"/>
      <c r="F122" s="404"/>
      <c r="G122" s="1953"/>
      <c r="H122" s="530"/>
    </row>
    <row r="123" spans="2:8" s="11" customFormat="1" ht="27" customHeight="1">
      <c r="B123" s="530"/>
      <c r="C123" s="2057" t="s">
        <v>812</v>
      </c>
      <c r="D123" s="512" t="s">
        <v>813</v>
      </c>
      <c r="E123" s="214" t="s">
        <v>814</v>
      </c>
      <c r="F123" s="513" t="s">
        <v>815</v>
      </c>
      <c r="G123" s="1954"/>
      <c r="H123" s="530"/>
    </row>
    <row r="124" spans="2:8" s="11" customFormat="1" ht="27" customHeight="1">
      <c r="B124" s="530"/>
      <c r="C124" s="2057" t="s">
        <v>816</v>
      </c>
      <c r="D124" s="135" t="s">
        <v>556</v>
      </c>
      <c r="E124" s="214" t="s">
        <v>814</v>
      </c>
      <c r="F124" s="403" t="s">
        <v>817</v>
      </c>
      <c r="G124" s="1952"/>
      <c r="H124" s="530"/>
    </row>
    <row r="125" spans="2:8" s="11" customFormat="1" ht="27" customHeight="1">
      <c r="B125" s="530"/>
      <c r="C125" s="2057" t="s">
        <v>818</v>
      </c>
      <c r="D125" s="135" t="s">
        <v>557</v>
      </c>
      <c r="E125" s="214" t="s">
        <v>814</v>
      </c>
      <c r="F125" s="403" t="s">
        <v>819</v>
      </c>
      <c r="G125" s="1952"/>
      <c r="H125" s="530"/>
    </row>
    <row r="126" spans="2:8" s="11" customFormat="1" ht="27" customHeight="1">
      <c r="B126" s="530"/>
      <c r="C126" s="2057" t="s">
        <v>820</v>
      </c>
      <c r="D126" s="135" t="s">
        <v>821</v>
      </c>
      <c r="E126" s="214" t="s">
        <v>814</v>
      </c>
      <c r="F126" s="403" t="s">
        <v>822</v>
      </c>
      <c r="G126" s="1952"/>
      <c r="H126" s="530"/>
    </row>
    <row r="127" spans="2:8" s="11" customFormat="1" ht="27" customHeight="1">
      <c r="B127" s="530"/>
      <c r="C127" s="2057" t="s">
        <v>823</v>
      </c>
      <c r="D127" s="134" t="s">
        <v>519</v>
      </c>
      <c r="E127" s="214" t="s">
        <v>611</v>
      </c>
      <c r="F127" s="1058" t="s">
        <v>821</v>
      </c>
      <c r="G127" s="1951"/>
      <c r="H127" s="530"/>
    </row>
    <row r="128" spans="2:8" s="11" customFormat="1" ht="27" customHeight="1">
      <c r="B128" s="530"/>
      <c r="C128" s="2057" t="s">
        <v>824</v>
      </c>
      <c r="D128" s="135" t="s">
        <v>512</v>
      </c>
      <c r="E128" s="214" t="s">
        <v>814</v>
      </c>
      <c r="F128" s="403" t="s">
        <v>825</v>
      </c>
      <c r="G128" s="1952"/>
      <c r="H128" s="530"/>
    </row>
    <row r="129" spans="2:8" s="11" customFormat="1" ht="27" customHeight="1">
      <c r="B129" s="530"/>
      <c r="C129" s="2057" t="s">
        <v>826</v>
      </c>
      <c r="D129" s="135" t="s">
        <v>827</v>
      </c>
      <c r="E129" s="214" t="s">
        <v>814</v>
      </c>
      <c r="F129" s="403" t="s">
        <v>828</v>
      </c>
      <c r="G129" s="1952"/>
      <c r="H129" s="530"/>
    </row>
    <row r="130" spans="2:8" s="11" customFormat="1" ht="27" customHeight="1">
      <c r="B130" s="530"/>
      <c r="C130" s="2059"/>
      <c r="D130" s="2059"/>
      <c r="E130" s="2059"/>
      <c r="F130" s="2059"/>
      <c r="G130" s="2059"/>
      <c r="H130" s="2059"/>
    </row>
    <row r="131" spans="2:8" s="11" customFormat="1" ht="27" customHeight="1">
      <c r="B131" s="530"/>
      <c r="C131" s="530"/>
      <c r="D131" s="2059"/>
      <c r="E131" s="2059"/>
      <c r="F131" s="2059"/>
      <c r="G131" s="2059"/>
      <c r="H131" s="2059"/>
    </row>
    <row r="132" spans="2:8" s="11" customFormat="1" ht="27" customHeight="1">
      <c r="F132" s="120"/>
      <c r="G132" s="120"/>
    </row>
    <row r="133" spans="2:8" s="11" customFormat="1" ht="27" customHeight="1">
      <c r="F133" s="120"/>
      <c r="G133" s="120"/>
    </row>
    <row r="134" spans="2:8" s="11" customFormat="1" ht="27" customHeight="1">
      <c r="F134" s="120"/>
      <c r="G134" s="120"/>
    </row>
    <row r="135" spans="2:8" s="11" customFormat="1" ht="27" customHeight="1">
      <c r="F135" s="120"/>
      <c r="G135" s="120"/>
    </row>
    <row r="136" spans="2:8" s="11" customFormat="1" ht="27" customHeight="1">
      <c r="F136" s="120"/>
      <c r="G136" s="120"/>
    </row>
    <row r="137" spans="2:8" s="11" customFormat="1" ht="27" customHeight="1">
      <c r="F137" s="120"/>
      <c r="G137" s="120"/>
    </row>
    <row r="138" spans="2:8" s="11" customFormat="1" ht="27" customHeight="1">
      <c r="F138" s="120"/>
      <c r="G138" s="120"/>
    </row>
    <row r="139" spans="2:8" s="11" customFormat="1" ht="27" customHeight="1">
      <c r="F139" s="120"/>
      <c r="G139" s="120"/>
    </row>
    <row r="140" spans="2:8" s="11" customFormat="1" ht="27" customHeight="1">
      <c r="F140" s="120"/>
      <c r="G140" s="120"/>
    </row>
    <row r="141" spans="2:8" s="11" customFormat="1" ht="27" customHeight="1">
      <c r="F141" s="120"/>
      <c r="G141" s="120"/>
    </row>
    <row r="142" spans="2:8" s="11" customFormat="1" ht="27" customHeight="1">
      <c r="F142" s="120"/>
      <c r="G142" s="120"/>
    </row>
    <row r="143" spans="2:8" s="11" customFormat="1" ht="27" customHeight="1">
      <c r="F143" s="120"/>
      <c r="G143" s="120"/>
    </row>
    <row r="144" spans="2:8" s="11" customFormat="1" ht="27" customHeight="1">
      <c r="F144" s="120"/>
      <c r="G144" s="120"/>
    </row>
    <row r="145" spans="2:8" s="11" customFormat="1" ht="27" customHeight="1">
      <c r="F145" s="120"/>
      <c r="G145" s="120"/>
    </row>
    <row r="146" spans="2:8" s="11" customFormat="1" ht="27" customHeight="1">
      <c r="F146" s="120"/>
      <c r="G146" s="120"/>
    </row>
    <row r="147" spans="2:8" s="11" customFormat="1" ht="27" customHeight="1">
      <c r="F147" s="120"/>
      <c r="G147" s="120"/>
    </row>
    <row r="148" spans="2:8" s="11" customFormat="1" ht="27" customHeight="1">
      <c r="F148" s="120"/>
      <c r="G148" s="120"/>
    </row>
    <row r="149" spans="2:8" s="11" customFormat="1" ht="27" customHeight="1">
      <c r="F149" s="120"/>
      <c r="G149" s="120"/>
    </row>
    <row r="150" spans="2:8" s="11" customFormat="1" ht="27" customHeight="1">
      <c r="F150" s="120"/>
      <c r="G150" s="120"/>
    </row>
    <row r="151" spans="2:8" s="11" customFormat="1" ht="27" customHeight="1">
      <c r="F151" s="120"/>
      <c r="G151" s="120"/>
    </row>
    <row r="152" spans="2:8" s="11" customFormat="1" ht="27" customHeight="1">
      <c r="F152" s="120"/>
      <c r="G152" s="120"/>
    </row>
    <row r="153" spans="2:8" s="11" customFormat="1" ht="27" customHeight="1">
      <c r="F153" s="120"/>
      <c r="G153" s="120"/>
    </row>
    <row r="154" spans="2:8" s="11" customFormat="1" ht="27" customHeight="1">
      <c r="F154" s="120"/>
      <c r="G154" s="120"/>
    </row>
    <row r="155" spans="2:8" s="11" customFormat="1" ht="27" customHeight="1">
      <c r="F155" s="120"/>
      <c r="G155" s="120"/>
    </row>
    <row r="156" spans="2:8" s="11" customFormat="1" ht="27" customHeight="1">
      <c r="B156"/>
      <c r="F156" s="120"/>
      <c r="G156" s="120"/>
    </row>
    <row r="157" spans="2:8" s="11" customFormat="1" ht="27" customHeight="1">
      <c r="B157"/>
      <c r="F157" s="120"/>
      <c r="G157" s="120"/>
      <c r="H157"/>
    </row>
    <row r="158" spans="2:8" ht="27" customHeight="1">
      <c r="C158" s="11"/>
      <c r="D158" s="11"/>
      <c r="E158" s="11"/>
      <c r="F158" s="120"/>
      <c r="G158" s="120"/>
    </row>
    <row r="159" spans="2:8" ht="27" customHeight="1">
      <c r="C159" s="11"/>
      <c r="D159" s="11"/>
      <c r="E159" s="11"/>
      <c r="F159" s="120"/>
      <c r="G159" s="120"/>
    </row>
    <row r="160" spans="2:8" ht="27" customHeight="1">
      <c r="C160" s="11"/>
      <c r="D160" s="11"/>
      <c r="E160" s="11"/>
      <c r="F160" s="120"/>
      <c r="G160" s="120"/>
    </row>
    <row r="161" spans="3:7" ht="27" customHeight="1">
      <c r="C161" s="11"/>
      <c r="D161" s="11"/>
      <c r="E161" s="11"/>
      <c r="F161" s="120"/>
      <c r="G161" s="120"/>
    </row>
    <row r="162" spans="3:7" ht="27" customHeight="1">
      <c r="C162" s="11"/>
      <c r="D162" s="11"/>
      <c r="E162" s="11"/>
      <c r="F162" s="120"/>
      <c r="G162" s="120"/>
    </row>
    <row r="163" spans="3:7" ht="27" customHeight="1">
      <c r="C163" s="11"/>
      <c r="D163" s="11"/>
      <c r="E163" s="11"/>
      <c r="F163" s="120"/>
      <c r="G163" s="120"/>
    </row>
    <row r="164" spans="3:7" ht="27" customHeight="1">
      <c r="C164" s="11"/>
      <c r="D164" s="11"/>
      <c r="E164" s="11"/>
      <c r="F164" s="120"/>
      <c r="G164" s="120"/>
    </row>
    <row r="165" spans="3:7" ht="27" customHeight="1">
      <c r="C165" s="11"/>
      <c r="D165" s="11"/>
      <c r="E165" s="11"/>
      <c r="F165" s="120"/>
      <c r="G165" s="120"/>
    </row>
    <row r="166" spans="3:7" ht="27" customHeight="1">
      <c r="C166" s="11"/>
      <c r="D166" s="11"/>
      <c r="E166" s="11"/>
      <c r="F166" s="120"/>
      <c r="G166" s="120"/>
    </row>
  </sheetData>
  <sheetProtection formatColumns="0" formatRows="0" autoFilter="0" pivotTables="0"/>
  <mergeCells count="3">
    <mergeCell ref="C4:E6"/>
    <mergeCell ref="C44:E44"/>
    <mergeCell ref="A4:A5"/>
  </mergeCells>
  <phoneticPr fontId="45" type="noConversion"/>
  <pageMargins left="0.70866141732283472" right="0.70866141732283472" top="0.74803149606299213" bottom="0.74803149606299213" header="0.31496062992125984" footer="0.31496062992125984"/>
  <pageSetup paperSize="9" fitToHeight="0" orientation="landscape" r:id="rId1"/>
  <drawing r:id="rId2"/>
  <picture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F70F-2FD6-4C13-A0CE-10B6C97C0FFC}">
  <sheetPr codeName="Sheet12">
    <tabColor theme="7"/>
  </sheetPr>
  <dimension ref="A1:I90"/>
  <sheetViews>
    <sheetView topLeftCell="A32" workbookViewId="0">
      <selection activeCell="AL211" sqref="AL211"/>
    </sheetView>
  </sheetViews>
  <sheetFormatPr defaultRowHeight="15.5" outlineLevelRow="1" outlineLevelCol="1"/>
  <cols>
    <col min="1" max="1" width="8.765625" customWidth="1" outlineLevel="1"/>
    <col min="3" max="3" width="7.07421875" customWidth="1"/>
    <col min="4" max="4" width="28.765625" customWidth="1"/>
    <col min="5" max="5" width="42.69140625" customWidth="1"/>
    <col min="6" max="6" width="10.69140625" customWidth="1"/>
    <col min="7" max="7" width="19.69140625" customWidth="1"/>
    <col min="8" max="8" width="69.53515625" customWidth="1"/>
  </cols>
  <sheetData>
    <row r="1" spans="1:9" hidden="1" outlineLevel="1">
      <c r="A1" t="s">
        <v>1857</v>
      </c>
      <c r="B1" t="s">
        <v>1856</v>
      </c>
    </row>
    <row r="2" spans="1:9" collapsed="1">
      <c r="B2" s="14"/>
      <c r="C2" s="15"/>
      <c r="D2" s="15"/>
      <c r="E2" s="15"/>
      <c r="F2" s="15"/>
      <c r="G2" s="15"/>
      <c r="H2" s="15"/>
      <c r="I2" s="38"/>
    </row>
    <row r="3" spans="1:9">
      <c r="B3" s="16"/>
      <c r="C3" s="101"/>
      <c r="D3" s="101"/>
      <c r="E3" s="101"/>
      <c r="F3" s="101"/>
      <c r="G3" s="101"/>
      <c r="H3" s="101"/>
      <c r="I3" s="39"/>
    </row>
    <row r="4" spans="1:9" ht="15" customHeight="1">
      <c r="A4" s="3135" t="e" cm="1" vm="2">
        <f t="array" ref="A4">IF(LEFT($A$1,3) = "unp", icon_unlock, icon_lock)</f>
        <v>#VALUE!</v>
      </c>
      <c r="B4" s="3126"/>
      <c r="C4" s="3133" t="s">
        <v>829</v>
      </c>
      <c r="D4" s="3133"/>
      <c r="E4" s="3133"/>
      <c r="F4" s="101"/>
      <c r="G4" s="101"/>
      <c r="H4" s="101"/>
      <c r="I4" s="39"/>
    </row>
    <row r="5" spans="1:9" ht="15" customHeight="1">
      <c r="A5" s="3135"/>
      <c r="B5" s="3126"/>
      <c r="C5" s="3133"/>
      <c r="D5" s="3133"/>
      <c r="E5" s="3133"/>
      <c r="F5" s="101"/>
      <c r="G5" s="101"/>
      <c r="H5" s="101"/>
      <c r="I5" s="39"/>
    </row>
    <row r="6" spans="1:9" ht="15" customHeight="1">
      <c r="A6" s="1672"/>
      <c r="B6" s="3126"/>
      <c r="C6" s="3133"/>
      <c r="D6" s="3133"/>
      <c r="E6" s="3133"/>
      <c r="F6" s="101"/>
      <c r="G6" s="101"/>
      <c r="H6" s="101"/>
      <c r="I6" s="39"/>
    </row>
    <row r="7" spans="1:9">
      <c r="B7" s="17"/>
      <c r="C7" s="18"/>
      <c r="D7" s="18"/>
      <c r="E7" s="18"/>
      <c r="F7" s="18"/>
      <c r="G7" s="18"/>
      <c r="H7" s="107" t="s">
        <v>830</v>
      </c>
      <c r="I7" s="84"/>
    </row>
    <row r="8" spans="1:9">
      <c r="B8" s="85"/>
      <c r="C8" s="3"/>
      <c r="D8" s="3"/>
      <c r="E8" s="3"/>
      <c r="F8" s="3"/>
      <c r="G8" s="3"/>
      <c r="H8" s="88"/>
      <c r="I8" s="88"/>
    </row>
    <row r="9" spans="1:9" ht="20">
      <c r="B9" s="85"/>
      <c r="C9" s="3136" t="s">
        <v>831</v>
      </c>
      <c r="D9" s="3136"/>
      <c r="E9" s="3136"/>
      <c r="F9" s="3"/>
      <c r="G9" s="3"/>
      <c r="H9" s="122" t="s">
        <v>832</v>
      </c>
      <c r="I9" s="88"/>
    </row>
    <row r="10" spans="1:9">
      <c r="B10" s="85"/>
      <c r="C10" s="3"/>
      <c r="D10" s="3"/>
      <c r="E10" s="3"/>
      <c r="F10" s="3"/>
      <c r="G10" s="3"/>
      <c r="H10" s="88"/>
      <c r="I10" s="88"/>
    </row>
    <row r="11" spans="1:9">
      <c r="B11" s="85"/>
      <c r="C11" s="3"/>
      <c r="D11" s="3"/>
      <c r="E11" s="3"/>
      <c r="F11" s="3"/>
      <c r="G11" s="3"/>
      <c r="H11" s="88"/>
      <c r="I11" s="88"/>
    </row>
    <row r="12" spans="1:9">
      <c r="B12" s="85"/>
      <c r="C12" s="3"/>
      <c r="D12" s="3"/>
      <c r="E12" s="3"/>
      <c r="F12" s="3"/>
      <c r="G12" s="3"/>
      <c r="H12" s="88"/>
      <c r="I12" s="88"/>
    </row>
    <row r="13" spans="1:9">
      <c r="B13" s="85"/>
      <c r="C13" s="3"/>
      <c r="D13" s="3"/>
      <c r="E13" s="3"/>
      <c r="F13" s="3"/>
      <c r="G13" s="3"/>
      <c r="H13" s="88"/>
      <c r="I13" s="88"/>
    </row>
    <row r="14" spans="1:9">
      <c r="B14" s="85"/>
      <c r="C14" s="3"/>
      <c r="D14" s="3"/>
      <c r="E14" s="3"/>
      <c r="F14" s="3"/>
      <c r="G14" s="3"/>
      <c r="H14" s="88"/>
      <c r="I14" s="88"/>
    </row>
    <row r="15" spans="1:9">
      <c r="B15" s="85"/>
      <c r="C15" s="3"/>
      <c r="D15" s="3"/>
      <c r="E15" s="3"/>
      <c r="F15" s="3"/>
      <c r="G15" s="3"/>
      <c r="H15" s="88"/>
      <c r="I15" s="88"/>
    </row>
    <row r="16" spans="1:9">
      <c r="B16" s="85"/>
      <c r="C16" s="3"/>
      <c r="D16" s="3"/>
      <c r="E16" s="3"/>
      <c r="F16" s="3"/>
      <c r="G16" s="3"/>
      <c r="H16" s="88"/>
      <c r="I16" s="88"/>
    </row>
    <row r="17" spans="2:9">
      <c r="B17" s="85"/>
      <c r="C17" s="3"/>
      <c r="D17" s="3"/>
      <c r="E17" s="3"/>
      <c r="F17" s="3"/>
      <c r="G17" s="3"/>
      <c r="H17" s="88"/>
      <c r="I17" s="88"/>
    </row>
    <row r="18" spans="2:9">
      <c r="B18" s="85"/>
      <c r="C18" s="3"/>
      <c r="D18" s="3"/>
      <c r="E18" s="3"/>
      <c r="F18" s="3"/>
      <c r="G18" s="3"/>
      <c r="H18" s="88"/>
      <c r="I18" s="88"/>
    </row>
    <row r="19" spans="2:9">
      <c r="B19" s="85"/>
      <c r="C19" s="3"/>
      <c r="D19" s="3"/>
      <c r="E19" s="3"/>
      <c r="F19" s="3"/>
      <c r="G19" s="3"/>
      <c r="H19" s="88"/>
      <c r="I19" s="88"/>
    </row>
    <row r="20" spans="2:9">
      <c r="B20" s="85"/>
      <c r="C20" s="3"/>
      <c r="D20" s="3"/>
      <c r="E20" s="3"/>
      <c r="F20" s="3"/>
      <c r="G20" s="3"/>
      <c r="H20" s="88"/>
      <c r="I20" s="88"/>
    </row>
    <row r="21" spans="2:9">
      <c r="B21" s="85"/>
      <c r="C21" s="3"/>
      <c r="D21" s="3"/>
      <c r="E21" s="3"/>
      <c r="F21" s="3"/>
      <c r="G21" s="3"/>
      <c r="H21" s="88"/>
      <c r="I21" s="88"/>
    </row>
    <row r="22" spans="2:9">
      <c r="B22" s="85"/>
      <c r="C22" s="3"/>
      <c r="D22" s="3"/>
      <c r="E22" s="3"/>
      <c r="F22" s="3"/>
      <c r="G22" s="3"/>
      <c r="H22" s="88"/>
      <c r="I22" s="88"/>
    </row>
    <row r="23" spans="2:9">
      <c r="B23" s="85"/>
      <c r="C23" s="3"/>
      <c r="D23" s="3"/>
      <c r="E23" s="3"/>
      <c r="F23" s="3"/>
      <c r="G23" s="3"/>
      <c r="H23" s="88"/>
      <c r="I23" s="88"/>
    </row>
    <row r="24" spans="2:9">
      <c r="B24" s="85"/>
      <c r="C24" s="3"/>
      <c r="D24" s="3"/>
      <c r="E24" s="3"/>
      <c r="F24" s="3"/>
      <c r="G24" s="3"/>
      <c r="H24" s="88"/>
      <c r="I24" s="88"/>
    </row>
    <row r="25" spans="2:9">
      <c r="B25" s="85"/>
      <c r="C25" s="3"/>
      <c r="D25" s="3"/>
      <c r="E25" s="3"/>
      <c r="F25" s="3"/>
      <c r="G25" s="3"/>
      <c r="H25" s="88"/>
      <c r="I25" s="88"/>
    </row>
    <row r="26" spans="2:9">
      <c r="B26" s="85"/>
      <c r="C26" s="3"/>
      <c r="D26" s="3"/>
      <c r="E26" s="3"/>
      <c r="F26" s="3"/>
      <c r="G26" s="3"/>
      <c r="H26" s="88"/>
      <c r="I26" s="88"/>
    </row>
    <row r="27" spans="2:9" ht="30" customHeight="1">
      <c r="B27" s="85"/>
      <c r="C27" s="222" t="s">
        <v>833</v>
      </c>
      <c r="D27" s="222" t="s">
        <v>834</v>
      </c>
      <c r="E27" s="222" t="s">
        <v>835</v>
      </c>
      <c r="F27" s="222" t="s">
        <v>431</v>
      </c>
      <c r="G27" s="222" t="s">
        <v>836</v>
      </c>
      <c r="H27" s="223" t="s">
        <v>837</v>
      </c>
      <c r="I27" s="100"/>
    </row>
    <row r="28" spans="2:9" s="106" customFormat="1" ht="31.5" customHeight="1">
      <c r="B28" s="103"/>
      <c r="C28" s="104">
        <v>1</v>
      </c>
      <c r="D28" s="104" t="s">
        <v>838</v>
      </c>
      <c r="E28" s="2972" t="s">
        <v>839</v>
      </c>
      <c r="F28" s="113" t="s">
        <v>840</v>
      </c>
      <c r="G28" s="224" t="s">
        <v>841</v>
      </c>
      <c r="H28" s="114" t="s">
        <v>842</v>
      </c>
      <c r="I28" s="105"/>
    </row>
    <row r="29" spans="2:9" s="106" customFormat="1" ht="31.5" customHeight="1">
      <c r="B29" s="103"/>
      <c r="C29" s="104">
        <f>C28+1</f>
        <v>2</v>
      </c>
      <c r="D29" s="104" t="s">
        <v>838</v>
      </c>
      <c r="E29" s="2972" t="s">
        <v>843</v>
      </c>
      <c r="F29" s="112" t="s">
        <v>840</v>
      </c>
      <c r="G29" s="224" t="s">
        <v>841</v>
      </c>
      <c r="H29" s="114" t="s">
        <v>844</v>
      </c>
      <c r="I29" s="105"/>
    </row>
    <row r="30" spans="2:9" s="106" customFormat="1" ht="31.5" customHeight="1">
      <c r="B30" s="103"/>
      <c r="C30" s="104">
        <f t="shared" ref="C30:C48" si="0">C29+1</f>
        <v>3</v>
      </c>
      <c r="D30" s="104" t="s">
        <v>838</v>
      </c>
      <c r="E30" s="2972" t="s">
        <v>845</v>
      </c>
      <c r="F30" s="112" t="s">
        <v>840</v>
      </c>
      <c r="G30" s="224" t="s">
        <v>841</v>
      </c>
      <c r="H30" s="114" t="s">
        <v>846</v>
      </c>
      <c r="I30" s="105"/>
    </row>
    <row r="31" spans="2:9" s="106" customFormat="1" ht="31.5" customHeight="1">
      <c r="B31" s="103"/>
      <c r="C31" s="104">
        <f t="shared" si="0"/>
        <v>4</v>
      </c>
      <c r="D31" s="104" t="s">
        <v>838</v>
      </c>
      <c r="E31" s="2972" t="s">
        <v>847</v>
      </c>
      <c r="F31" s="112" t="s">
        <v>840</v>
      </c>
      <c r="G31" s="224" t="s">
        <v>841</v>
      </c>
      <c r="H31" s="114" t="s">
        <v>848</v>
      </c>
      <c r="I31" s="105"/>
    </row>
    <row r="32" spans="2:9" s="106" customFormat="1" ht="31.5" customHeight="1">
      <c r="B32" s="103"/>
      <c r="C32" s="104">
        <f t="shared" si="0"/>
        <v>5</v>
      </c>
      <c r="D32" s="104" t="s">
        <v>838</v>
      </c>
      <c r="E32" s="2972" t="s">
        <v>849</v>
      </c>
      <c r="F32" s="112" t="s">
        <v>840</v>
      </c>
      <c r="G32" s="224" t="s">
        <v>841</v>
      </c>
      <c r="H32" s="114" t="s">
        <v>850</v>
      </c>
      <c r="I32" s="105"/>
    </row>
    <row r="33" spans="2:9" s="106" customFormat="1" ht="31.5" customHeight="1">
      <c r="B33" s="103"/>
      <c r="C33" s="104">
        <f t="shared" si="0"/>
        <v>6</v>
      </c>
      <c r="D33" s="104" t="s">
        <v>838</v>
      </c>
      <c r="E33" s="2972" t="s">
        <v>851</v>
      </c>
      <c r="F33" s="102" t="s">
        <v>840</v>
      </c>
      <c r="G33" s="224" t="s">
        <v>841</v>
      </c>
      <c r="H33" s="114" t="s">
        <v>852</v>
      </c>
      <c r="I33" s="105"/>
    </row>
    <row r="34" spans="2:9" s="106" customFormat="1" ht="31.5" customHeight="1">
      <c r="B34" s="103"/>
      <c r="C34" s="104">
        <f t="shared" si="0"/>
        <v>7</v>
      </c>
      <c r="D34" s="104" t="s">
        <v>853</v>
      </c>
      <c r="E34" s="2972" t="s">
        <v>854</v>
      </c>
      <c r="F34" s="112" t="s">
        <v>840</v>
      </c>
      <c r="G34" s="224" t="s">
        <v>841</v>
      </c>
      <c r="H34" s="114" t="s">
        <v>855</v>
      </c>
      <c r="I34" s="105"/>
    </row>
    <row r="35" spans="2:9" s="106" customFormat="1" ht="31.5" customHeight="1">
      <c r="B35" s="103"/>
      <c r="C35" s="104">
        <f t="shared" si="0"/>
        <v>8</v>
      </c>
      <c r="D35" s="104" t="s">
        <v>853</v>
      </c>
      <c r="E35" s="2972" t="s">
        <v>856</v>
      </c>
      <c r="F35" s="112" t="s">
        <v>840</v>
      </c>
      <c r="G35" s="224" t="s">
        <v>841</v>
      </c>
      <c r="H35" s="114" t="s">
        <v>857</v>
      </c>
      <c r="I35" s="105"/>
    </row>
    <row r="36" spans="2:9" s="106" customFormat="1" ht="31.5" customHeight="1">
      <c r="B36" s="103"/>
      <c r="C36" s="104">
        <f t="shared" si="0"/>
        <v>9</v>
      </c>
      <c r="D36" s="104" t="s">
        <v>858</v>
      </c>
      <c r="E36" s="2972" t="s">
        <v>859</v>
      </c>
      <c r="F36" s="112" t="s">
        <v>840</v>
      </c>
      <c r="G36" s="224" t="s">
        <v>841</v>
      </c>
      <c r="H36" s="114" t="s">
        <v>859</v>
      </c>
      <c r="I36" s="105"/>
    </row>
    <row r="37" spans="2:9" s="106" customFormat="1" ht="31.5" customHeight="1">
      <c r="B37" s="103"/>
      <c r="C37" s="104">
        <f t="shared" si="0"/>
        <v>10</v>
      </c>
      <c r="D37" s="104" t="s">
        <v>858</v>
      </c>
      <c r="E37" s="2972" t="s">
        <v>860</v>
      </c>
      <c r="F37" s="112" t="s">
        <v>840</v>
      </c>
      <c r="G37" s="224" t="s">
        <v>841</v>
      </c>
      <c r="H37" s="114" t="s">
        <v>861</v>
      </c>
      <c r="I37" s="105"/>
    </row>
    <row r="38" spans="2:9" s="106" customFormat="1" ht="31.5" customHeight="1">
      <c r="B38" s="103"/>
      <c r="C38" s="104">
        <f t="shared" si="0"/>
        <v>11</v>
      </c>
      <c r="D38" s="104" t="s">
        <v>858</v>
      </c>
      <c r="E38" s="2972" t="s">
        <v>862</v>
      </c>
      <c r="F38" s="112" t="s">
        <v>840</v>
      </c>
      <c r="G38" s="224" t="s">
        <v>841</v>
      </c>
      <c r="H38" s="114" t="s">
        <v>863</v>
      </c>
      <c r="I38" s="105"/>
    </row>
    <row r="39" spans="2:9" s="106" customFormat="1" ht="31.5" customHeight="1">
      <c r="B39" s="103"/>
      <c r="C39" s="104">
        <f t="shared" si="0"/>
        <v>12</v>
      </c>
      <c r="D39" s="104" t="s">
        <v>864</v>
      </c>
      <c r="E39" s="2972" t="s">
        <v>865</v>
      </c>
      <c r="F39" s="224" t="s">
        <v>840</v>
      </c>
      <c r="G39" s="224" t="s">
        <v>841</v>
      </c>
      <c r="H39" s="114" t="s">
        <v>866</v>
      </c>
      <c r="I39" s="105"/>
    </row>
    <row r="40" spans="2:9" s="106" customFormat="1" ht="31.5" customHeight="1">
      <c r="B40" s="103"/>
      <c r="C40" s="104">
        <f t="shared" si="0"/>
        <v>13</v>
      </c>
      <c r="D40" s="104" t="s">
        <v>864</v>
      </c>
      <c r="E40" s="2972" t="s">
        <v>867</v>
      </c>
      <c r="F40" s="112" t="s">
        <v>840</v>
      </c>
      <c r="G40" s="508" t="s">
        <v>868</v>
      </c>
      <c r="H40" s="114" t="s">
        <v>869</v>
      </c>
      <c r="I40" s="105"/>
    </row>
    <row r="41" spans="2:9" s="106" customFormat="1" ht="31.5" customHeight="1">
      <c r="B41" s="103"/>
      <c r="C41" s="104">
        <f t="shared" si="0"/>
        <v>14</v>
      </c>
      <c r="D41" s="104" t="s">
        <v>2001</v>
      </c>
      <c r="E41" s="2973" t="s">
        <v>2000</v>
      </c>
      <c r="F41" s="112" t="s">
        <v>840</v>
      </c>
      <c r="G41" s="508" t="s">
        <v>868</v>
      </c>
      <c r="H41" s="112" t="s">
        <v>2003</v>
      </c>
      <c r="I41" s="105"/>
    </row>
    <row r="42" spans="2:9" s="106" customFormat="1" ht="31.5" customHeight="1">
      <c r="B42" s="103"/>
      <c r="C42" s="104">
        <f t="shared" si="0"/>
        <v>15</v>
      </c>
      <c r="D42" s="104" t="s">
        <v>2001</v>
      </c>
      <c r="E42" s="2973" t="s">
        <v>2002</v>
      </c>
      <c r="F42" s="112" t="s">
        <v>840</v>
      </c>
      <c r="G42" s="508" t="s">
        <v>868</v>
      </c>
      <c r="H42" s="112" t="s">
        <v>2004</v>
      </c>
      <c r="I42" s="105"/>
    </row>
    <row r="43" spans="2:9" s="106" customFormat="1" ht="31.5" customHeight="1">
      <c r="B43" s="103"/>
      <c r="C43" s="104">
        <f t="shared" si="0"/>
        <v>16</v>
      </c>
      <c r="D43" s="104" t="s">
        <v>870</v>
      </c>
      <c r="E43" s="2972" t="s">
        <v>871</v>
      </c>
      <c r="F43" s="112" t="s">
        <v>872</v>
      </c>
      <c r="G43" s="112" t="s">
        <v>868</v>
      </c>
      <c r="H43" s="114" t="s">
        <v>873</v>
      </c>
      <c r="I43" s="105"/>
    </row>
    <row r="44" spans="2:9" s="106" customFormat="1" ht="31.5" customHeight="1">
      <c r="B44" s="103"/>
      <c r="C44" s="104">
        <f t="shared" si="0"/>
        <v>17</v>
      </c>
      <c r="D44" s="104" t="s">
        <v>874</v>
      </c>
      <c r="E44" s="2972" t="s">
        <v>875</v>
      </c>
      <c r="F44" s="102" t="s">
        <v>872</v>
      </c>
      <c r="G44" s="112" t="s">
        <v>868</v>
      </c>
      <c r="H44" s="114" t="s">
        <v>876</v>
      </c>
      <c r="I44" s="105"/>
    </row>
    <row r="45" spans="2:9" s="106" customFormat="1" ht="31.5" customHeight="1">
      <c r="B45" s="103"/>
      <c r="C45" s="104">
        <f t="shared" si="0"/>
        <v>18</v>
      </c>
      <c r="D45" s="104" t="s">
        <v>877</v>
      </c>
      <c r="E45" s="2972" t="s">
        <v>878</v>
      </c>
      <c r="F45" s="102" t="s">
        <v>879</v>
      </c>
      <c r="G45" s="224" t="s">
        <v>880</v>
      </c>
      <c r="H45" s="114" t="s">
        <v>881</v>
      </c>
      <c r="I45" s="105"/>
    </row>
    <row r="46" spans="2:9" s="106" customFormat="1" ht="31.5" customHeight="1">
      <c r="B46" s="103"/>
      <c r="C46" s="104">
        <f t="shared" si="0"/>
        <v>19</v>
      </c>
      <c r="D46" s="104" t="s">
        <v>877</v>
      </c>
      <c r="E46" s="2972" t="s">
        <v>882</v>
      </c>
      <c r="F46" s="112" t="s">
        <v>879</v>
      </c>
      <c r="G46" s="224" t="s">
        <v>880</v>
      </c>
      <c r="H46" s="114" t="s">
        <v>883</v>
      </c>
      <c r="I46" s="105"/>
    </row>
    <row r="47" spans="2:9" s="106" customFormat="1" ht="31.5" customHeight="1">
      <c r="B47" s="103"/>
      <c r="C47" s="104">
        <f t="shared" si="0"/>
        <v>20</v>
      </c>
      <c r="D47" s="104" t="s">
        <v>877</v>
      </c>
      <c r="E47" s="2974" t="s">
        <v>884</v>
      </c>
      <c r="F47" s="112" t="s">
        <v>879</v>
      </c>
      <c r="G47" s="224" t="s">
        <v>880</v>
      </c>
      <c r="H47" s="114" t="s">
        <v>885</v>
      </c>
      <c r="I47" s="105"/>
    </row>
    <row r="48" spans="2:9" s="106" customFormat="1" ht="31.5" customHeight="1">
      <c r="B48" s="103"/>
      <c r="C48" s="104">
        <f t="shared" si="0"/>
        <v>21</v>
      </c>
      <c r="D48" s="104"/>
      <c r="E48" s="2972" t="s">
        <v>886</v>
      </c>
      <c r="F48" s="224"/>
      <c r="G48" s="224"/>
      <c r="H48" s="114" t="s">
        <v>887</v>
      </c>
      <c r="I48" s="105"/>
    </row>
    <row r="49" spans="2:9" s="106" customFormat="1" ht="31.5" customHeight="1">
      <c r="B49" s="103"/>
      <c r="C49" s="3"/>
      <c r="D49" s="3"/>
      <c r="E49" s="3"/>
      <c r="F49" s="88"/>
      <c r="G49" s="88"/>
      <c r="H49" s="88"/>
      <c r="I49" s="105"/>
    </row>
    <row r="50" spans="2:9" s="106" customFormat="1" ht="31.5" hidden="1" customHeight="1" outlineLevel="1">
      <c r="B50"/>
      <c r="C50"/>
      <c r="D50"/>
      <c r="E50"/>
      <c r="F50"/>
      <c r="G50"/>
      <c r="H50"/>
      <c r="I50"/>
    </row>
    <row r="51" spans="2:9" hidden="1" outlineLevel="1"/>
    <row r="52" spans="2:9" ht="21" hidden="1" customHeight="1" outlineLevel="1"/>
    <row r="53" spans="2:9" ht="21" hidden="1" customHeight="1" outlineLevel="1"/>
    <row r="54" spans="2:9" ht="21" hidden="1" customHeight="1" outlineLevel="1"/>
    <row r="55" spans="2:9" ht="21" hidden="1" customHeight="1" outlineLevel="1"/>
    <row r="56" spans="2:9" ht="21" hidden="1" customHeight="1" outlineLevel="1"/>
    <row r="57" spans="2:9" ht="21" hidden="1" customHeight="1" outlineLevel="1"/>
    <row r="58" spans="2:9" ht="21" hidden="1" customHeight="1" outlineLevel="1"/>
    <row r="59" spans="2:9" ht="21" hidden="1" customHeight="1" outlineLevel="1"/>
    <row r="60" spans="2:9" ht="21" hidden="1" customHeight="1" outlineLevel="1"/>
    <row r="61" spans="2:9" ht="21" hidden="1" customHeight="1" outlineLevel="1"/>
    <row r="62" spans="2:9" ht="21" hidden="1" customHeight="1" outlineLevel="1"/>
    <row r="63" spans="2:9" ht="21" hidden="1" customHeight="1" outlineLevel="1"/>
    <row r="64" spans="2:9" ht="21" hidden="1" customHeight="1" outlineLevel="1"/>
    <row r="65" ht="21" hidden="1" customHeight="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spans="3:8" hidden="1" outlineLevel="1"/>
    <row r="82" spans="3:8" hidden="1" outlineLevel="1"/>
    <row r="83" spans="3:8" hidden="1" outlineLevel="1"/>
    <row r="84" spans="3:8" ht="31" hidden="1" outlineLevel="1">
      <c r="C84" s="1608">
        <v>10</v>
      </c>
      <c r="D84" s="1609" t="s">
        <v>870</v>
      </c>
      <c r="E84" s="1610" t="s">
        <v>888</v>
      </c>
      <c r="F84" s="1611" t="s">
        <v>872</v>
      </c>
      <c r="G84" s="1612" t="s">
        <v>889</v>
      </c>
      <c r="H84" s="1613" t="s">
        <v>890</v>
      </c>
    </row>
    <row r="85" spans="3:8" hidden="1" outlineLevel="1"/>
    <row r="86" spans="3:8" ht="31" hidden="1" outlineLevel="1">
      <c r="C86" s="1608">
        <v>15</v>
      </c>
      <c r="D86" s="1614" t="s">
        <v>864</v>
      </c>
      <c r="E86" s="1610" t="s">
        <v>891</v>
      </c>
      <c r="F86" s="1610" t="s">
        <v>872</v>
      </c>
      <c r="G86" s="1612" t="s">
        <v>889</v>
      </c>
      <c r="H86" s="1613" t="s">
        <v>892</v>
      </c>
    </row>
    <row r="87" spans="3:8" ht="31" hidden="1" outlineLevel="1">
      <c r="C87" s="1608">
        <v>16</v>
      </c>
      <c r="D87" s="1609" t="s">
        <v>864</v>
      </c>
      <c r="E87" s="1610" t="s">
        <v>893</v>
      </c>
      <c r="F87" s="1610" t="s">
        <v>872</v>
      </c>
      <c r="G87" s="1612" t="s">
        <v>889</v>
      </c>
      <c r="H87" s="1613" t="s">
        <v>894</v>
      </c>
    </row>
    <row r="88" spans="3:8" hidden="1" outlineLevel="1"/>
    <row r="89" spans="3:8" ht="31" hidden="1" outlineLevel="1">
      <c r="C89" s="1608">
        <v>19</v>
      </c>
      <c r="D89" s="1614" t="s">
        <v>874</v>
      </c>
      <c r="E89" s="1610" t="s">
        <v>895</v>
      </c>
      <c r="F89" s="1610" t="s">
        <v>872</v>
      </c>
      <c r="G89" s="1612" t="s">
        <v>889</v>
      </c>
      <c r="H89" s="1613" t="s">
        <v>896</v>
      </c>
    </row>
    <row r="90" spans="3:8" collapsed="1"/>
  </sheetData>
  <sheetProtection formatColumns="0" formatRows="0" autoFilter="0" pivotTables="0"/>
  <mergeCells count="4">
    <mergeCell ref="C4:E6"/>
    <mergeCell ref="C9:E9"/>
    <mergeCell ref="B4:B6"/>
    <mergeCell ref="A4:A5"/>
  </mergeCells>
  <phoneticPr fontId="45" type="noConversion"/>
  <conditionalFormatting sqref="D29:D30 D32:D38 D46:D48 D87">
    <cfRule type="expression" dxfId="1733" priority="1">
      <formula>$D29=$D28</formula>
    </cfRule>
  </conditionalFormatting>
  <conditionalFormatting sqref="D31 D86">
    <cfRule type="expression" dxfId="1732" priority="3818">
      <formula>$D31=$D29</formula>
    </cfRule>
  </conditionalFormatting>
  <conditionalFormatting sqref="D39">
    <cfRule type="expression" dxfId="1731" priority="9316">
      <formula>$D39=$D88</formula>
    </cfRule>
  </conditionalFormatting>
  <conditionalFormatting sqref="D40">
    <cfRule type="expression" dxfId="1730" priority="9315">
      <formula>$D40=$D87</formula>
    </cfRule>
  </conditionalFormatting>
  <conditionalFormatting sqref="D43:D44">
    <cfRule type="expression" dxfId="1729" priority="36535">
      <formula>$D43=$D39</formula>
    </cfRule>
  </conditionalFormatting>
  <conditionalFormatting sqref="D45">
    <cfRule type="expression" dxfId="1728" priority="36538">
      <formula>$D45=$D89</formula>
    </cfRule>
  </conditionalFormatting>
  <conditionalFormatting sqref="D84">
    <cfRule type="expression" dxfId="1727" priority="36539">
      <formula>$D84=$D43</formula>
    </cfRule>
  </conditionalFormatting>
  <conditionalFormatting sqref="D89">
    <cfRule type="expression" dxfId="1726" priority="36540">
      <formula>$D89=$D44</formula>
    </cfRule>
  </conditionalFormatting>
  <dataValidations count="1">
    <dataValidation type="list" allowBlank="1" showInputMessage="1" showErrorMessage="1" sqref="F84 F86:F87 F89 F28:F48" xr:uid="{87774B8B-4B9F-4C57-A820-54467AC741D2}">
      <formula1>"Type I, Type II, Type III"</formula1>
    </dataValidation>
  </dataValidations>
  <pageMargins left="0.25" right="0.25" top="0.75" bottom="0.75" header="0.3" footer="0.3"/>
  <pageSetup paperSize="8" fitToHeight="0" orientation="portrait" r:id="rId1"/>
  <drawing r:id="rId2"/>
  <picture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425C5-3352-4525-91F9-D4065C19AD03}">
  <sheetPr codeName="Sheet2">
    <tabColor rgb="FF009174"/>
  </sheetPr>
  <dimension ref="A1:S45"/>
  <sheetViews>
    <sheetView workbookViewId="0">
      <selection activeCell="AL211" sqref="AL211"/>
    </sheetView>
  </sheetViews>
  <sheetFormatPr defaultColWidth="0" defaultRowHeight="15.5" zeroHeight="1"/>
  <cols>
    <col min="1" max="12" width="8.84375" customWidth="1"/>
    <col min="13" max="13" width="2.07421875" customWidth="1"/>
    <col min="14" max="14" width="46.765625" customWidth="1"/>
    <col min="15" max="17" width="8.84375" customWidth="1"/>
    <col min="18" max="18" width="4.53515625" customWidth="1"/>
    <col min="19" max="19" width="3.69140625" customWidth="1"/>
    <col min="20" max="16384" width="8.84375" hidden="1"/>
  </cols>
  <sheetData>
    <row r="1" spans="1:19">
      <c r="A1" s="2261" t="s">
        <v>1857</v>
      </c>
      <c r="B1" s="2" t="s">
        <v>1856</v>
      </c>
      <c r="C1" s="2"/>
      <c r="D1" s="2"/>
      <c r="E1" s="2"/>
      <c r="F1" s="2"/>
      <c r="G1" s="2"/>
      <c r="H1" s="2"/>
      <c r="I1" s="2"/>
      <c r="J1" s="2"/>
      <c r="K1" s="2"/>
      <c r="L1" s="2"/>
      <c r="M1" s="2"/>
      <c r="N1" s="2"/>
      <c r="O1" s="2"/>
      <c r="P1" s="2"/>
      <c r="Q1" s="2"/>
      <c r="R1" s="2"/>
      <c r="S1" s="2"/>
    </row>
    <row r="2" spans="1:19">
      <c r="A2" s="2"/>
      <c r="B2" s="2"/>
      <c r="C2" s="2"/>
      <c r="D2" s="2"/>
      <c r="E2" s="2"/>
      <c r="F2" s="2"/>
      <c r="G2" s="2"/>
      <c r="H2" s="2"/>
      <c r="I2" s="2"/>
      <c r="J2" s="2"/>
      <c r="K2" s="2"/>
      <c r="L2" s="2"/>
      <c r="M2" s="2"/>
      <c r="N2" s="2"/>
      <c r="O2" s="2"/>
      <c r="P2" s="2"/>
      <c r="Q2" s="2262" t="e" vm="13">
        <f>img_cvc</f>
        <v>#VALUE!</v>
      </c>
      <c r="R2" s="2"/>
      <c r="S2" s="2"/>
    </row>
    <row r="3" spans="1:19">
      <c r="A3" s="2"/>
      <c r="B3" s="2"/>
      <c r="C3" s="2"/>
      <c r="D3" s="2"/>
      <c r="E3" s="2"/>
      <c r="F3" s="2"/>
      <c r="G3" s="2"/>
      <c r="H3" s="2"/>
      <c r="I3" s="2"/>
      <c r="J3" s="2"/>
      <c r="K3" s="2"/>
      <c r="L3" s="2"/>
      <c r="M3" s="2"/>
      <c r="N3" s="2"/>
      <c r="O3" s="2"/>
      <c r="P3" s="2"/>
      <c r="Q3" s="2"/>
      <c r="R3" s="2"/>
      <c r="S3" s="2"/>
    </row>
    <row r="4" spans="1:19">
      <c r="A4" s="2"/>
      <c r="B4" s="2"/>
      <c r="C4" s="2"/>
      <c r="D4" s="2"/>
      <c r="E4" s="2"/>
      <c r="F4" s="2"/>
      <c r="G4" s="2"/>
      <c r="H4" s="2"/>
      <c r="I4" s="2"/>
      <c r="J4" s="2"/>
      <c r="K4" s="2"/>
      <c r="L4" s="2"/>
      <c r="M4" s="2"/>
      <c r="N4" s="2"/>
      <c r="O4" s="2"/>
      <c r="P4" s="2"/>
      <c r="Q4" s="2"/>
      <c r="R4" s="2"/>
      <c r="S4" s="2"/>
    </row>
    <row r="5" spans="1:19">
      <c r="A5" s="2"/>
      <c r="B5" s="2"/>
      <c r="C5" s="2"/>
      <c r="D5" s="2"/>
      <c r="E5" s="2"/>
      <c r="F5" s="2"/>
      <c r="G5" s="2"/>
      <c r="H5" s="2"/>
      <c r="I5" s="2"/>
      <c r="J5" s="2"/>
      <c r="K5" s="2"/>
      <c r="L5" s="2"/>
      <c r="M5" s="2"/>
      <c r="N5" s="2"/>
      <c r="O5" s="2"/>
      <c r="P5" s="2"/>
      <c r="Q5" s="2"/>
      <c r="R5" s="2"/>
      <c r="S5" s="2"/>
    </row>
    <row r="6" spans="1:19">
      <c r="A6" s="2"/>
      <c r="B6" s="2"/>
      <c r="C6" s="3137" t="e" vm="14">
        <v>#VALUE!</v>
      </c>
      <c r="D6" s="3137"/>
      <c r="E6" s="3137"/>
      <c r="F6" s="3137"/>
      <c r="G6" s="3137"/>
      <c r="H6" s="3137"/>
      <c r="I6" s="3137"/>
      <c r="J6" s="2"/>
      <c r="K6" s="2"/>
      <c r="L6" s="2"/>
      <c r="M6" s="2"/>
      <c r="N6" s="2"/>
      <c r="O6" s="2"/>
      <c r="P6" s="2"/>
      <c r="Q6" s="2"/>
      <c r="R6" s="2"/>
      <c r="S6" s="2"/>
    </row>
    <row r="7" spans="1:19">
      <c r="A7" s="2"/>
      <c r="B7" s="2"/>
      <c r="C7" s="3137"/>
      <c r="D7" s="3137"/>
      <c r="E7" s="3137"/>
      <c r="F7" s="3137"/>
      <c r="G7" s="3137"/>
      <c r="H7" s="3137"/>
      <c r="I7" s="3137"/>
      <c r="J7" s="2"/>
      <c r="K7" s="2"/>
      <c r="L7" s="2"/>
      <c r="M7" s="2"/>
      <c r="N7" s="2"/>
      <c r="O7" s="2"/>
      <c r="P7" s="2"/>
      <c r="Q7" s="2"/>
      <c r="R7" s="2"/>
      <c r="S7" s="2"/>
    </row>
    <row r="8" spans="1:19">
      <c r="A8" s="2"/>
      <c r="B8" s="2"/>
      <c r="C8" s="3137"/>
      <c r="D8" s="3137"/>
      <c r="E8" s="3137"/>
      <c r="F8" s="3137"/>
      <c r="G8" s="3137"/>
      <c r="H8" s="3137"/>
      <c r="I8" s="3137"/>
      <c r="J8" s="2"/>
      <c r="K8" s="2"/>
      <c r="L8" s="2"/>
      <c r="M8" s="2"/>
      <c r="N8" s="2"/>
      <c r="O8" s="2"/>
      <c r="P8" s="2"/>
      <c r="Q8" s="2"/>
      <c r="R8" s="2"/>
      <c r="S8" s="2"/>
    </row>
    <row r="9" spans="1:19">
      <c r="A9" s="2"/>
      <c r="B9" s="2"/>
      <c r="C9" s="3137"/>
      <c r="D9" s="3137"/>
      <c r="E9" s="3137"/>
      <c r="F9" s="3137"/>
      <c r="G9" s="3137"/>
      <c r="H9" s="3137"/>
      <c r="I9" s="3137"/>
      <c r="J9" s="2"/>
      <c r="K9" s="2"/>
      <c r="L9" s="2"/>
      <c r="M9" s="2"/>
      <c r="N9" s="2"/>
      <c r="O9" s="2"/>
      <c r="P9" s="2"/>
      <c r="Q9" s="2"/>
      <c r="R9" s="2"/>
      <c r="S9" s="2"/>
    </row>
    <row r="10" spans="1:19">
      <c r="A10" s="2"/>
      <c r="B10" s="2"/>
      <c r="C10" s="3137"/>
      <c r="D10" s="3137"/>
      <c r="E10" s="3137"/>
      <c r="F10" s="3137"/>
      <c r="G10" s="3137"/>
      <c r="H10" s="3137"/>
      <c r="I10" s="3137"/>
      <c r="J10" s="2"/>
      <c r="K10" s="2"/>
      <c r="L10" s="2"/>
      <c r="M10" s="2"/>
      <c r="N10" s="2"/>
      <c r="O10" s="2"/>
      <c r="P10" s="2"/>
      <c r="Q10" s="2"/>
      <c r="R10" s="2"/>
      <c r="S10" s="2"/>
    </row>
    <row r="11" spans="1:19">
      <c r="A11" s="2"/>
      <c r="B11" s="2"/>
      <c r="C11" s="3137"/>
      <c r="D11" s="3137"/>
      <c r="E11" s="3137"/>
      <c r="F11" s="3137"/>
      <c r="G11" s="3137"/>
      <c r="H11" s="3137"/>
      <c r="I11" s="3137"/>
      <c r="J11" s="2"/>
      <c r="K11" s="2"/>
      <c r="L11" s="2"/>
      <c r="M11" s="2"/>
      <c r="N11" s="2"/>
      <c r="O11" s="2"/>
      <c r="P11" s="2"/>
      <c r="Q11" s="2"/>
      <c r="R11" s="2"/>
      <c r="S11" s="2"/>
    </row>
    <row r="12" spans="1:19">
      <c r="A12" s="2"/>
      <c r="B12" s="2"/>
      <c r="C12" s="3137"/>
      <c r="D12" s="3137"/>
      <c r="E12" s="3137"/>
      <c r="F12" s="3137"/>
      <c r="G12" s="3137"/>
      <c r="H12" s="3137"/>
      <c r="I12" s="3137"/>
      <c r="J12" s="2"/>
      <c r="K12" s="2"/>
      <c r="L12" s="2"/>
      <c r="M12" s="2"/>
      <c r="N12" s="2"/>
      <c r="O12" s="2"/>
      <c r="P12" s="2"/>
      <c r="Q12" s="2"/>
      <c r="R12" s="2"/>
      <c r="S12" s="2"/>
    </row>
    <row r="13" spans="1:19">
      <c r="A13" s="2"/>
      <c r="B13" s="2"/>
      <c r="C13" s="3137"/>
      <c r="D13" s="3137"/>
      <c r="E13" s="3137"/>
      <c r="F13" s="3137"/>
      <c r="G13" s="3137"/>
      <c r="H13" s="3137"/>
      <c r="I13" s="3137"/>
      <c r="J13" s="2"/>
      <c r="K13" s="2"/>
      <c r="L13" s="2"/>
      <c r="M13" s="2"/>
      <c r="N13" s="2"/>
      <c r="O13" s="2"/>
      <c r="P13" s="2"/>
      <c r="Q13" s="2"/>
      <c r="R13" s="2"/>
      <c r="S13" s="2"/>
    </row>
    <row r="14" spans="1:19" ht="20">
      <c r="A14" s="2"/>
      <c r="B14" s="2"/>
      <c r="C14" s="3137"/>
      <c r="D14" s="3137"/>
      <c r="E14" s="3137"/>
      <c r="F14" s="3137"/>
      <c r="G14" s="3137"/>
      <c r="H14" s="3137"/>
      <c r="I14" s="3137"/>
      <c r="J14" s="2"/>
      <c r="K14" s="2"/>
      <c r="L14" s="2" t="s">
        <v>897</v>
      </c>
      <c r="M14" s="2"/>
      <c r="N14" s="2263" t="str">
        <f>"Flash_Collection_Template_"&amp; SUBSTITUTE(val_company, " ", "_")&amp;"_2.0.5"</f>
        <v>Flash_Collection_Template_Therme_Horizon_2.0.5</v>
      </c>
      <c r="O14" s="2"/>
      <c r="P14" s="2"/>
      <c r="Q14" s="2"/>
      <c r="R14" s="2"/>
      <c r="S14" s="2"/>
    </row>
    <row r="15" spans="1:19">
      <c r="A15" s="2"/>
      <c r="B15" s="2"/>
      <c r="C15" s="3137"/>
      <c r="D15" s="3137"/>
      <c r="E15" s="3137"/>
      <c r="F15" s="3137"/>
      <c r="G15" s="3137"/>
      <c r="H15" s="3137"/>
      <c r="I15" s="3137"/>
      <c r="J15" s="2"/>
      <c r="K15" s="2"/>
      <c r="L15" s="2"/>
      <c r="M15" s="2"/>
      <c r="N15" s="2"/>
      <c r="O15" s="2"/>
      <c r="P15" s="2"/>
      <c r="Q15" s="2"/>
      <c r="R15" s="2"/>
      <c r="S15" s="2"/>
    </row>
    <row r="16" spans="1:19">
      <c r="A16" s="2"/>
      <c r="B16" s="2"/>
      <c r="C16" s="3137"/>
      <c r="D16" s="3137"/>
      <c r="E16" s="3137"/>
      <c r="F16" s="3137"/>
      <c r="G16" s="3137"/>
      <c r="H16" s="3137"/>
      <c r="I16" s="3137"/>
      <c r="J16" s="2"/>
      <c r="K16" s="2"/>
      <c r="L16" s="2" t="s">
        <v>898</v>
      </c>
      <c r="M16" s="2"/>
      <c r="N16" s="2264" t="s">
        <v>899</v>
      </c>
      <c r="O16" s="2"/>
      <c r="P16" s="2"/>
      <c r="Q16" s="2"/>
      <c r="R16" s="2"/>
      <c r="S16" s="2"/>
    </row>
    <row r="17" spans="1:19">
      <c r="A17" s="2"/>
      <c r="B17" s="2"/>
      <c r="C17" s="3137"/>
      <c r="D17" s="3137"/>
      <c r="E17" s="3137"/>
      <c r="F17" s="3137"/>
      <c r="G17" s="3137"/>
      <c r="H17" s="3137"/>
      <c r="I17" s="3137"/>
      <c r="J17" s="2"/>
      <c r="K17" s="2"/>
      <c r="L17" s="2"/>
      <c r="M17" s="2"/>
      <c r="N17" s="2"/>
      <c r="O17" s="2"/>
      <c r="P17" s="2"/>
      <c r="Q17" s="2"/>
      <c r="R17" s="2"/>
      <c r="S17" s="2"/>
    </row>
    <row r="18" spans="1:19">
      <c r="A18" s="2"/>
      <c r="B18" s="2"/>
      <c r="C18" s="3137"/>
      <c r="D18" s="3137"/>
      <c r="E18" s="3137"/>
      <c r="F18" s="3137"/>
      <c r="G18" s="3137"/>
      <c r="H18" s="3137"/>
      <c r="I18" s="3137"/>
      <c r="J18" s="2"/>
      <c r="K18" s="2"/>
      <c r="L18" s="2"/>
      <c r="M18" s="2"/>
      <c r="N18" s="2"/>
      <c r="O18" s="2"/>
      <c r="P18" s="2"/>
      <c r="Q18" s="2"/>
      <c r="R18" s="2"/>
      <c r="S18" s="2"/>
    </row>
    <row r="19" spans="1:19">
      <c r="A19" s="2"/>
      <c r="B19" s="2"/>
      <c r="C19" s="3137"/>
      <c r="D19" s="3137"/>
      <c r="E19" s="3137"/>
      <c r="F19" s="3137"/>
      <c r="G19" s="3137"/>
      <c r="H19" s="3137"/>
      <c r="I19" s="3137"/>
      <c r="J19" s="2"/>
      <c r="K19" s="2"/>
      <c r="L19" s="2"/>
      <c r="M19" s="2"/>
      <c r="N19" s="2"/>
      <c r="O19" s="2"/>
      <c r="P19" s="2"/>
      <c r="Q19" s="2"/>
      <c r="R19" s="2"/>
      <c r="S19" s="2"/>
    </row>
    <row r="20" spans="1:19">
      <c r="A20" s="2"/>
      <c r="B20" s="2"/>
      <c r="C20" s="3137"/>
      <c r="D20" s="3137"/>
      <c r="E20" s="3137"/>
      <c r="F20" s="3137"/>
      <c r="G20" s="3137"/>
      <c r="H20" s="3137"/>
      <c r="I20" s="3137"/>
      <c r="J20" s="2"/>
      <c r="K20" s="2"/>
      <c r="L20" s="2"/>
      <c r="M20" s="2"/>
      <c r="N20" s="2"/>
      <c r="O20" s="2"/>
      <c r="P20" s="2"/>
      <c r="Q20" s="2"/>
      <c r="R20" s="2"/>
      <c r="S20" s="2"/>
    </row>
    <row r="21" spans="1:19">
      <c r="A21" s="2"/>
      <c r="B21" s="2"/>
      <c r="C21" s="3137"/>
      <c r="D21" s="3137"/>
      <c r="E21" s="3137"/>
      <c r="F21" s="3137"/>
      <c r="G21" s="3137"/>
      <c r="H21" s="3137"/>
      <c r="I21" s="3137"/>
      <c r="J21" s="2"/>
      <c r="K21" s="2"/>
      <c r="L21" s="2"/>
      <c r="M21" s="2"/>
      <c r="N21" s="2"/>
      <c r="O21" s="2"/>
      <c r="P21" s="2"/>
      <c r="Q21" s="2"/>
      <c r="R21" s="2"/>
      <c r="S21" s="2"/>
    </row>
    <row r="22" spans="1:19">
      <c r="A22" s="2"/>
      <c r="B22" s="2"/>
      <c r="C22" s="3137"/>
      <c r="D22" s="3137"/>
      <c r="E22" s="3137"/>
      <c r="F22" s="3137"/>
      <c r="G22" s="3137"/>
      <c r="H22" s="3137"/>
      <c r="I22" s="3137"/>
      <c r="J22" s="2"/>
      <c r="K22" s="2"/>
      <c r="L22" s="2"/>
      <c r="M22" s="2"/>
      <c r="N22" s="2"/>
      <c r="O22" s="2"/>
      <c r="P22" s="2"/>
      <c r="Q22" s="2"/>
      <c r="R22" s="2"/>
      <c r="S22" s="2"/>
    </row>
    <row r="23" spans="1:19">
      <c r="A23" s="2"/>
      <c r="B23" s="2"/>
      <c r="C23" s="3137"/>
      <c r="D23" s="3137"/>
      <c r="E23" s="3137"/>
      <c r="F23" s="3137"/>
      <c r="G23" s="3137"/>
      <c r="H23" s="3137"/>
      <c r="I23" s="3137"/>
      <c r="J23" s="2"/>
      <c r="K23" s="2"/>
      <c r="L23" s="2"/>
      <c r="M23" s="2"/>
      <c r="N23" s="2"/>
      <c r="O23" s="2"/>
      <c r="P23" s="2"/>
      <c r="Q23" s="2"/>
      <c r="R23" s="2"/>
      <c r="S23" s="2"/>
    </row>
    <row r="24" spans="1:19">
      <c r="A24" s="2"/>
      <c r="B24" s="2"/>
      <c r="C24" s="3137"/>
      <c r="D24" s="3137"/>
      <c r="E24" s="3137"/>
      <c r="F24" s="3137"/>
      <c r="G24" s="3137"/>
      <c r="H24" s="3137"/>
      <c r="I24" s="3137"/>
      <c r="J24" s="2"/>
      <c r="K24" s="2"/>
      <c r="L24" s="2"/>
      <c r="M24" s="2"/>
      <c r="N24" s="2"/>
      <c r="O24" s="2"/>
      <c r="P24" s="2"/>
      <c r="Q24" s="2"/>
      <c r="R24" s="2"/>
      <c r="S24" s="2"/>
    </row>
    <row r="25" spans="1:19">
      <c r="A25" s="2"/>
      <c r="B25" s="2"/>
      <c r="C25" s="3137"/>
      <c r="D25" s="3137"/>
      <c r="E25" s="3137"/>
      <c r="F25" s="3137"/>
      <c r="G25" s="3137"/>
      <c r="H25" s="3137"/>
      <c r="I25" s="3137"/>
      <c r="J25" s="2"/>
      <c r="K25" s="2"/>
      <c r="L25" s="2"/>
      <c r="M25" s="2"/>
      <c r="N25" s="2"/>
      <c r="O25" s="2"/>
      <c r="P25" s="2"/>
      <c r="Q25" s="2"/>
      <c r="R25" s="2"/>
      <c r="S25" s="2"/>
    </row>
    <row r="26" spans="1:19">
      <c r="A26" s="2"/>
      <c r="B26" s="2"/>
      <c r="C26" s="3137"/>
      <c r="D26" s="3137"/>
      <c r="E26" s="3137"/>
      <c r="F26" s="3137"/>
      <c r="G26" s="3137"/>
      <c r="H26" s="3137"/>
      <c r="I26" s="3137"/>
      <c r="J26" s="2"/>
      <c r="K26" s="2"/>
      <c r="L26" s="2"/>
      <c r="M26" s="2"/>
      <c r="N26" s="2"/>
      <c r="O26" s="2"/>
      <c r="P26" s="2"/>
      <c r="Q26" s="2"/>
      <c r="R26" s="2"/>
      <c r="S26" s="2"/>
    </row>
    <row r="27" spans="1:19">
      <c r="A27" s="2"/>
      <c r="B27" s="2"/>
      <c r="C27" s="3137"/>
      <c r="D27" s="3137"/>
      <c r="E27" s="3137"/>
      <c r="F27" s="3137"/>
      <c r="G27" s="3137"/>
      <c r="H27" s="3137"/>
      <c r="I27" s="3137"/>
      <c r="J27" s="2"/>
      <c r="K27" s="2"/>
      <c r="L27" s="2"/>
      <c r="M27" s="2"/>
      <c r="N27" s="2"/>
      <c r="O27" s="2"/>
      <c r="P27" s="2"/>
      <c r="Q27" s="2"/>
      <c r="R27" s="2"/>
      <c r="S27" s="2"/>
    </row>
    <row r="28" spans="1:19">
      <c r="A28" s="2"/>
      <c r="B28" s="2"/>
      <c r="C28" s="3137"/>
      <c r="D28" s="3137"/>
      <c r="E28" s="3137"/>
      <c r="F28" s="3137"/>
      <c r="G28" s="3137"/>
      <c r="H28" s="3137"/>
      <c r="I28" s="3137"/>
      <c r="J28" s="2"/>
      <c r="K28" s="2"/>
      <c r="L28" s="2"/>
      <c r="M28" s="2"/>
      <c r="N28" s="2"/>
      <c r="O28" s="2"/>
      <c r="P28" s="2"/>
      <c r="Q28" s="2"/>
      <c r="R28" s="2"/>
      <c r="S28" s="2"/>
    </row>
    <row r="29" spans="1:19">
      <c r="A29" s="2"/>
      <c r="B29" s="2"/>
      <c r="C29" s="3137"/>
      <c r="D29" s="3137"/>
      <c r="E29" s="3137"/>
      <c r="F29" s="3137"/>
      <c r="G29" s="3137"/>
      <c r="H29" s="3137"/>
      <c r="I29" s="3137"/>
      <c r="J29" s="2"/>
      <c r="K29" s="2"/>
      <c r="L29" s="2"/>
      <c r="M29" s="2"/>
      <c r="N29" s="2"/>
      <c r="O29" s="2"/>
      <c r="P29" s="2"/>
      <c r="Q29" s="2"/>
      <c r="R29" s="2"/>
      <c r="S29" s="2"/>
    </row>
    <row r="30" spans="1:19">
      <c r="A30" s="2"/>
      <c r="B30" s="2"/>
      <c r="C30" s="3137"/>
      <c r="D30" s="3137"/>
      <c r="E30" s="3137"/>
      <c r="F30" s="3137"/>
      <c r="G30" s="3137"/>
      <c r="H30" s="3137"/>
      <c r="I30" s="3137"/>
      <c r="J30" s="2"/>
      <c r="K30" s="2"/>
      <c r="L30" s="2"/>
      <c r="M30" s="2"/>
      <c r="N30" s="2"/>
      <c r="O30" s="2"/>
      <c r="P30" s="2"/>
      <c r="Q30" s="2"/>
      <c r="R30" s="2"/>
      <c r="S30" s="2"/>
    </row>
    <row r="31" spans="1:19">
      <c r="A31" s="2"/>
      <c r="B31" s="2"/>
      <c r="C31" s="3137"/>
      <c r="D31" s="3137"/>
      <c r="E31" s="3137"/>
      <c r="F31" s="3137"/>
      <c r="G31" s="3137"/>
      <c r="H31" s="3137"/>
      <c r="I31" s="3137"/>
      <c r="J31" s="2"/>
      <c r="K31" s="2"/>
      <c r="L31" s="2"/>
      <c r="M31" s="2"/>
      <c r="N31" s="2"/>
      <c r="O31" s="2"/>
      <c r="P31" s="2"/>
      <c r="Q31" s="2"/>
      <c r="R31" s="2"/>
      <c r="S31" s="2"/>
    </row>
    <row r="32" spans="1:19">
      <c r="A32" s="2"/>
      <c r="B32" s="2"/>
      <c r="C32" s="3137"/>
      <c r="D32" s="3137"/>
      <c r="E32" s="3137"/>
      <c r="F32" s="3137"/>
      <c r="G32" s="3137"/>
      <c r="H32" s="3137"/>
      <c r="I32" s="3137"/>
      <c r="J32" s="2"/>
      <c r="K32" s="2"/>
      <c r="L32" s="2"/>
      <c r="M32" s="2"/>
      <c r="N32" s="2"/>
      <c r="O32" s="2"/>
      <c r="P32" s="2"/>
      <c r="Q32" s="2"/>
      <c r="R32" s="2"/>
      <c r="S32" s="2"/>
    </row>
    <row r="33" spans="1:19">
      <c r="A33" s="2"/>
      <c r="B33" s="2"/>
      <c r="C33" s="3137"/>
      <c r="D33" s="3137"/>
      <c r="E33" s="3137"/>
      <c r="F33" s="3137"/>
      <c r="G33" s="3137"/>
      <c r="H33" s="3137"/>
      <c r="I33" s="3137"/>
      <c r="J33" s="2"/>
      <c r="K33" s="2"/>
      <c r="L33" s="2"/>
      <c r="M33" s="2"/>
      <c r="N33" s="2"/>
      <c r="O33" s="2"/>
      <c r="P33" s="2"/>
      <c r="Q33" s="2"/>
      <c r="R33" s="2"/>
      <c r="S33" s="2"/>
    </row>
    <row r="34" spans="1:19">
      <c r="A34" s="2"/>
      <c r="B34" s="2"/>
      <c r="C34" s="3137"/>
      <c r="D34" s="3137"/>
      <c r="E34" s="3137"/>
      <c r="F34" s="3137"/>
      <c r="G34" s="3137"/>
      <c r="H34" s="3137"/>
      <c r="I34" s="3137"/>
      <c r="J34" s="2"/>
      <c r="K34" s="2"/>
      <c r="L34" s="2"/>
      <c r="M34" s="2"/>
      <c r="N34" s="2"/>
      <c r="O34" s="2"/>
      <c r="P34" s="2"/>
      <c r="Q34" s="2"/>
      <c r="R34" s="2"/>
      <c r="S34" s="2"/>
    </row>
    <row r="35" spans="1:19">
      <c r="A35" s="2"/>
      <c r="B35" s="2"/>
      <c r="C35" s="3137"/>
      <c r="D35" s="3137"/>
      <c r="E35" s="3137"/>
      <c r="F35" s="3137"/>
      <c r="G35" s="3137"/>
      <c r="H35" s="3137"/>
      <c r="I35" s="3137"/>
      <c r="J35" s="2"/>
      <c r="K35" s="2"/>
      <c r="L35" s="2"/>
      <c r="M35" s="2"/>
      <c r="N35" s="2"/>
      <c r="O35" s="2"/>
      <c r="P35" s="2"/>
      <c r="Q35" s="2"/>
      <c r="R35" s="2"/>
      <c r="S35" s="2"/>
    </row>
    <row r="36" spans="1:19">
      <c r="A36" s="2"/>
      <c r="B36" s="2"/>
      <c r="C36" s="3137"/>
      <c r="D36" s="3137"/>
      <c r="E36" s="3137"/>
      <c r="F36" s="3137"/>
      <c r="G36" s="3137"/>
      <c r="H36" s="3137"/>
      <c r="I36" s="3137"/>
      <c r="J36" s="2"/>
      <c r="K36" s="2"/>
      <c r="L36" s="2"/>
      <c r="M36" s="2"/>
      <c r="N36" s="2"/>
      <c r="O36" s="2"/>
      <c r="P36" s="2"/>
      <c r="Q36" s="2"/>
      <c r="R36" s="2"/>
      <c r="S36" s="2"/>
    </row>
    <row r="37" spans="1:19">
      <c r="A37" s="2"/>
      <c r="B37" s="2"/>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3138" t="str">
        <f>"© CVC "&amp; YEAR( val_asOfDate)</f>
        <v>© CVC 2025</v>
      </c>
      <c r="K44" s="3138"/>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sheetData>
  <sheetProtection formatColumns="0" formatRows="0" autoFilter="0" pivotTables="0"/>
  <mergeCells count="2">
    <mergeCell ref="C6:I36"/>
    <mergeCell ref="J44:K44"/>
  </mergeCells>
  <hyperlinks>
    <hyperlink ref="N16" r:id="rId1" xr:uid="{5F0B4992-29E7-4F06-A24E-353F79B4B809}"/>
    <hyperlink ref="C8" r:id="rId2" display="https://forms.office.com/e/3H3SF4mRFH" xr:uid="{C303A291-7DAF-4659-B530-4F361AFD8C4F}"/>
  </hyperlinks>
  <pageMargins left="0.7" right="0.7" top="0.75" bottom="0.75" header="0.3" footer="0.3"/>
  <pageSetup paperSize="9"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76A1-7CC3-4F3B-8EC0-1EC37A372E66}">
  <sheetPr codeName="Sheet13">
    <tabColor rgb="FF0066FF"/>
  </sheetPr>
  <dimension ref="A1:CW63"/>
  <sheetViews>
    <sheetView topLeftCell="AS57" zoomScale="50" workbookViewId="0">
      <selection activeCell="AL211" sqref="AL211"/>
    </sheetView>
  </sheetViews>
  <sheetFormatPr defaultColWidth="8.84375" defaultRowHeight="15.5" outlineLevelRow="1" outlineLevelCol="2"/>
  <cols>
    <col min="1" max="1" width="8.4609375" customWidth="1" outlineLevel="1"/>
    <col min="2" max="4" width="42.3046875" customWidth="1" outlineLevel="1"/>
    <col min="5" max="5" width="31.765625" customWidth="1" outlineLevel="1"/>
    <col min="6" max="6" width="27.07421875" customWidth="1" outlineLevel="1"/>
    <col min="7" max="7" width="30.07421875" customWidth="1" outlineLevel="1"/>
    <col min="8" max="9" width="7.07421875" customWidth="1" outlineLevel="1"/>
    <col min="10" max="10" width="14.765625" customWidth="1" outlineLevel="1"/>
    <col min="11" max="12" width="7.07421875" customWidth="1" outlineLevel="1"/>
    <col min="13" max="15" width="1.4609375" customWidth="1"/>
    <col min="16" max="17" width="2.69140625" customWidth="1"/>
    <col min="18" max="18" width="1.4609375" customWidth="1"/>
    <col min="19" max="19" width="41.84375" hidden="1" customWidth="1" outlineLevel="1"/>
    <col min="20" max="20" width="65.84375" hidden="1" customWidth="1" outlineLevel="1"/>
    <col min="21" max="21" width="1.4609375" hidden="1" customWidth="1" outlineLevel="1"/>
    <col min="22" max="22" width="1.4609375" customWidth="1" collapsed="1"/>
    <col min="23" max="23" width="11.3046875" customWidth="1"/>
    <col min="24" max="24" width="4.23046875" customWidth="1"/>
    <col min="25" max="25" width="44.69140625" customWidth="1"/>
    <col min="26" max="26" width="4.23046875" customWidth="1"/>
    <col min="27" max="27" width="4.53515625" customWidth="1"/>
    <col min="28" max="28" width="44.69140625" customWidth="1" outlineLevel="1"/>
    <col min="29" max="29" width="4.53515625" customWidth="1"/>
    <col min="30" max="53" width="17.84375" customWidth="1" outlineLevel="2"/>
    <col min="54" max="54" width="17.84375" customWidth="1"/>
    <col min="55" max="63" width="17.84375" customWidth="1" outlineLevel="1"/>
    <col min="64" max="66" width="17.84375" customWidth="1"/>
    <col min="67" max="78" width="17.84375" hidden="1" customWidth="1"/>
    <col min="79" max="81" width="1.4609375" customWidth="1"/>
    <col min="82" max="83" width="17.84375" customWidth="1"/>
    <col min="84" max="84" width="1.4609375" customWidth="1"/>
    <col min="85" max="86" width="17.84375" customWidth="1"/>
    <col min="87" max="87" width="1.4609375" customWidth="1"/>
    <col min="88" max="89" width="17.84375" customWidth="1"/>
    <col min="90" max="90" width="1.4609375" customWidth="1"/>
    <col min="91" max="92" width="17.84375" customWidth="1"/>
    <col min="93" max="93" width="1.4609375" customWidth="1"/>
    <col min="94" max="95" width="17.84375" customWidth="1"/>
    <col min="96" max="96" width="1.4609375" customWidth="1"/>
    <col min="97" max="99" width="1.69140625" customWidth="1"/>
    <col min="100" max="101" width="22.3046875" customWidth="1"/>
    <col min="103" max="103" width="14.4609375" bestFit="1" customWidth="1"/>
    <col min="107" max="107" width="12.3046875" customWidth="1"/>
  </cols>
  <sheetData>
    <row r="1" spans="1:101">
      <c r="A1" s="31" t="s">
        <v>1857</v>
      </c>
      <c r="G1" s="37"/>
      <c r="H1" s="37"/>
      <c r="I1" s="587"/>
      <c r="J1" s="37"/>
      <c r="K1" s="37"/>
      <c r="L1" s="37"/>
      <c r="N1" s="115"/>
      <c r="W1" s="37"/>
      <c r="X1" s="37"/>
      <c r="Z1" s="1683"/>
      <c r="AC1" s="37"/>
      <c r="CI1" s="108"/>
      <c r="CR1" s="4"/>
      <c r="CS1" s="4"/>
      <c r="CW1" s="4"/>
    </row>
    <row r="2" spans="1:101">
      <c r="A2" s="31"/>
      <c r="G2" s="37"/>
      <c r="H2" s="37"/>
      <c r="I2" s="587"/>
      <c r="J2" s="37"/>
      <c r="K2" s="37"/>
      <c r="L2" s="37"/>
      <c r="N2" s="115"/>
      <c r="W2" s="37"/>
      <c r="X2" s="37"/>
      <c r="Z2" s="1683"/>
      <c r="AC2" s="37"/>
      <c r="CI2" s="108"/>
      <c r="CR2" s="4"/>
      <c r="CS2" s="4"/>
      <c r="CW2" s="4"/>
    </row>
    <row r="3" spans="1:101" ht="25">
      <c r="A3" s="31"/>
      <c r="G3" s="37"/>
      <c r="H3" s="37"/>
      <c r="I3" s="587"/>
      <c r="J3" s="37"/>
      <c r="K3" s="37"/>
      <c r="L3" s="37"/>
      <c r="N3" s="158"/>
      <c r="O3" s="101"/>
      <c r="P3" s="15"/>
      <c r="Q3" s="15"/>
      <c r="R3" s="15"/>
      <c r="S3" s="15"/>
      <c r="T3" s="152"/>
      <c r="U3" s="38"/>
      <c r="W3" s="142"/>
      <c r="X3" s="144"/>
      <c r="Y3" s="143"/>
      <c r="Z3" s="843"/>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c r="CR3" s="4"/>
      <c r="CS3" s="4"/>
      <c r="CW3" s="4"/>
    </row>
    <row r="4" spans="1:101" ht="25">
      <c r="A4" s="31"/>
      <c r="E4" s="147"/>
      <c r="G4" s="37"/>
      <c r="H4" s="37"/>
      <c r="I4" s="587"/>
      <c r="J4" s="37"/>
      <c r="K4" s="37"/>
      <c r="L4" s="37"/>
      <c r="N4" s="158"/>
      <c r="O4" s="3008" t="e" cm="1" vm="2">
        <f t="array" ref="O4">IF(LEFT($A$1,3) = "unp", icon_unlock, icon_lock)</f>
        <v>#VALUE!</v>
      </c>
      <c r="P4" s="3008"/>
      <c r="Q4" s="3008"/>
      <c r="R4" s="153"/>
      <c r="S4" s="153" t="e" vm="3">
        <v>#VALUE!</v>
      </c>
      <c r="T4" s="153"/>
      <c r="U4" s="39"/>
      <c r="W4" s="767"/>
      <c r="X4" s="126"/>
      <c r="Y4" s="101"/>
      <c r="Z4" s="1684"/>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c r="CR4" s="4"/>
      <c r="CS4" s="4"/>
      <c r="CW4" s="4"/>
    </row>
    <row r="5" spans="1:101" ht="44.5">
      <c r="A5" s="31"/>
      <c r="G5" s="37"/>
      <c r="H5" s="37"/>
      <c r="I5" s="587"/>
      <c r="J5" s="37"/>
      <c r="K5" s="37"/>
      <c r="L5" s="37"/>
      <c r="N5" s="158"/>
      <c r="O5" s="101"/>
      <c r="P5" s="153"/>
      <c r="Q5" s="101"/>
      <c r="R5" s="153"/>
      <c r="S5" s="3005" t="s">
        <v>25</v>
      </c>
      <c r="T5" s="3005"/>
      <c r="U5" s="39"/>
      <c r="W5" s="940"/>
      <c r="X5" s="941"/>
      <c r="Y5" s="3073" t="s">
        <v>233</v>
      </c>
      <c r="Z5" s="993"/>
      <c r="AA5" s="551"/>
      <c r="AB5" s="560"/>
      <c r="AC5" s="126"/>
      <c r="AD5" s="1482" t="str">
        <f>CX_ENTITY</f>
        <v>W06f9Irq7</v>
      </c>
      <c r="AE5" s="101"/>
      <c r="AF5" s="101"/>
      <c r="AG5" s="145"/>
      <c r="AH5" s="101"/>
      <c r="AI5" s="101"/>
      <c r="AJ5" s="138"/>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39"/>
      <c r="CR5" s="4"/>
      <c r="CS5" s="4"/>
      <c r="CW5" s="4"/>
    </row>
    <row r="6" spans="1:101" ht="33" customHeight="1">
      <c r="A6" s="691"/>
      <c r="B6" s="117"/>
      <c r="C6" s="117"/>
      <c r="D6" s="117"/>
      <c r="E6" s="117"/>
      <c r="F6" s="577"/>
      <c r="G6" s="117"/>
      <c r="H6" s="1297"/>
      <c r="I6" s="1297"/>
      <c r="J6" s="1298"/>
      <c r="K6" s="30"/>
      <c r="L6" s="30"/>
      <c r="N6" s="158"/>
      <c r="O6" s="101"/>
      <c r="P6" s="153"/>
      <c r="Q6" s="153"/>
      <c r="R6" s="153"/>
      <c r="S6" s="3005"/>
      <c r="T6" s="3005"/>
      <c r="U6" s="39"/>
      <c r="W6" s="942"/>
      <c r="X6" s="941"/>
      <c r="Y6" s="3073"/>
      <c r="Z6" s="993"/>
      <c r="AA6" s="551"/>
      <c r="AB6" s="560"/>
      <c r="AC6" s="126"/>
      <c r="AD6" s="733" t="str">
        <f>val_company</f>
        <v>Therme Horizon</v>
      </c>
      <c r="AE6" s="101"/>
      <c r="AF6" s="101"/>
      <c r="AG6" s="145"/>
      <c r="AH6" s="101"/>
      <c r="AI6" s="101"/>
      <c r="AJ6" s="138"/>
      <c r="AK6" s="1483" t="e" cm="1">
        <f t="array" aca="1" ref="AK6" ca="1">val_currentFYE</f>
        <v>#NAME?</v>
      </c>
      <c r="AL6" s="287" t="str">
        <f>[0]!val_displayUnit</f>
        <v>Millions</v>
      </c>
      <c r="AM6" s="1483"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c r="CR6" s="4"/>
      <c r="CS6" s="4"/>
      <c r="CW6" s="4"/>
    </row>
    <row r="7" spans="1:101" ht="44.5">
      <c r="A7" s="848"/>
      <c r="B7" s="1299"/>
      <c r="C7" s="1299"/>
      <c r="D7" s="1299"/>
      <c r="E7" s="1299"/>
      <c r="F7" s="577"/>
      <c r="G7" s="731"/>
      <c r="H7" s="1300">
        <v>2</v>
      </c>
      <c r="I7" s="1301"/>
      <c r="J7" s="1302"/>
      <c r="K7" s="731"/>
      <c r="L7" s="824"/>
      <c r="N7" s="158"/>
      <c r="O7" s="101"/>
      <c r="P7" s="126"/>
      <c r="Q7" s="126"/>
      <c r="R7" s="126"/>
      <c r="S7" s="101"/>
      <c r="T7" s="154"/>
      <c r="U7" s="39"/>
      <c r="W7" s="94"/>
      <c r="X7" s="123"/>
      <c r="Y7" s="264"/>
      <c r="Z7" s="993"/>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1083" t="s">
        <v>34</v>
      </c>
      <c r="CE7" s="772"/>
      <c r="CF7" s="773"/>
      <c r="CG7" s="774"/>
      <c r="CH7" s="774"/>
      <c r="CI7" s="774"/>
      <c r="CJ7" s="775"/>
      <c r="CK7" s="776"/>
      <c r="CL7" s="101"/>
      <c r="CM7" s="1206" t="s">
        <v>35</v>
      </c>
      <c r="CN7" s="1208"/>
      <c r="CO7" s="39"/>
      <c r="CR7" s="4"/>
      <c r="CS7" s="4"/>
      <c r="CW7" s="4"/>
    </row>
    <row r="8" spans="1:101" ht="18">
      <c r="A8" s="848"/>
      <c r="B8" s="1303"/>
      <c r="C8" s="1303"/>
      <c r="D8" s="1303"/>
      <c r="E8" s="1303"/>
      <c r="F8" s="577"/>
      <c r="G8" s="697"/>
      <c r="H8" s="1304"/>
      <c r="I8" s="1301"/>
      <c r="J8" s="1305"/>
      <c r="K8" s="697"/>
      <c r="L8" s="697"/>
      <c r="N8" s="158"/>
      <c r="O8" s="101"/>
      <c r="P8" s="18"/>
      <c r="Q8" s="18"/>
      <c r="R8" s="101"/>
      <c r="S8" s="101"/>
      <c r="T8" s="101"/>
      <c r="U8" s="39"/>
      <c r="W8" s="149"/>
      <c r="X8" s="150"/>
      <c r="Y8" s="18"/>
      <c r="Z8" s="168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c r="CR8" s="4"/>
      <c r="CS8" s="4"/>
      <c r="CW8" s="4"/>
    </row>
    <row r="9" spans="1:101" ht="25">
      <c r="A9" s="848"/>
      <c r="B9" s="1303"/>
      <c r="C9" s="1303"/>
      <c r="D9" s="1303"/>
      <c r="E9" s="1303"/>
      <c r="F9" s="577"/>
      <c r="G9" s="731"/>
      <c r="H9" s="1305"/>
      <c r="I9" s="1301"/>
      <c r="J9" s="1302"/>
      <c r="K9" s="731"/>
      <c r="L9" s="731"/>
      <c r="N9" s="158"/>
      <c r="O9" s="101"/>
      <c r="P9" s="373"/>
      <c r="Q9" s="373"/>
      <c r="R9" s="101"/>
      <c r="S9" s="801"/>
      <c r="T9" s="802"/>
      <c r="U9" s="39"/>
      <c r="W9" s="376"/>
      <c r="X9" s="378"/>
      <c r="Y9" s="377"/>
      <c r="Z9" s="844"/>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c r="CR9" s="4"/>
      <c r="CS9" s="4"/>
      <c r="CW9" s="4"/>
    </row>
    <row r="10" spans="1:101" ht="32.5">
      <c r="A10" s="851" t="s">
        <v>604</v>
      </c>
      <c r="B10" s="1306" t="s">
        <v>1509</v>
      </c>
      <c r="C10" s="1306" t="s">
        <v>1510</v>
      </c>
      <c r="D10" s="1303"/>
      <c r="E10" s="1306" t="s">
        <v>1511</v>
      </c>
      <c r="F10" s="1306" t="str">
        <f>IF(
    $B10 &lt;&gt;"",$B10,
    $E10
  )</f>
        <v>CVC CX Metric Names</v>
      </c>
      <c r="G10" s="731"/>
      <c r="H10" s="1126" t="s">
        <v>37</v>
      </c>
      <c r="I10" s="1126" t="s">
        <v>38</v>
      </c>
      <c r="J10" s="1307"/>
      <c r="K10" s="1308"/>
      <c r="L10" s="1309" t="s">
        <v>1512</v>
      </c>
      <c r="N10" s="158"/>
      <c r="O10" s="101"/>
      <c r="P10" s="373"/>
      <c r="Q10" s="373"/>
      <c r="R10" s="101"/>
      <c r="S10" s="802"/>
      <c r="T10" s="802"/>
      <c r="U10" s="39"/>
      <c r="W10" s="808"/>
      <c r="X10" s="382"/>
      <c r="Y10" s="382"/>
      <c r="Z10" s="994"/>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45" t="s">
        <v>41</v>
      </c>
      <c r="CE10" s="3146"/>
      <c r="CF10" s="168"/>
      <c r="CG10" s="3145" t="s">
        <v>42</v>
      </c>
      <c r="CH10" s="3146"/>
      <c r="CI10" s="88"/>
      <c r="CJ10" s="3145" t="s">
        <v>43</v>
      </c>
      <c r="CK10" s="3146"/>
      <c r="CL10" s="34"/>
      <c r="CM10" s="3147" t="s">
        <v>1666</v>
      </c>
      <c r="CN10" s="3148"/>
      <c r="CO10" s="34"/>
      <c r="CR10" s="4"/>
      <c r="CS10" s="4"/>
      <c r="CW10" s="4"/>
    </row>
    <row r="11" spans="1:101" ht="27.75" customHeight="1">
      <c r="A11" s="32"/>
      <c r="B11" s="1310" t="s">
        <v>1513</v>
      </c>
      <c r="C11" s="1310" t="s">
        <v>1514</v>
      </c>
      <c r="D11" s="1303"/>
      <c r="E11" s="1310" t="s">
        <v>1667</v>
      </c>
      <c r="F11" s="1310" t="str">
        <f>IF(
    $B11 &lt;&gt;"",$B11,
    $E11
  )</f>
        <v>Static Internal CVC COA</v>
      </c>
      <c r="G11" s="850"/>
      <c r="H11" s="849"/>
      <c r="I11" s="849"/>
      <c r="J11" s="3141"/>
      <c r="K11" s="3142"/>
      <c r="L11" s="1311"/>
      <c r="N11" s="158"/>
      <c r="O11" s="101"/>
      <c r="P11" s="126"/>
      <c r="Q11" s="126"/>
      <c r="R11" s="126"/>
      <c r="S11" s="2"/>
      <c r="T11" s="2"/>
      <c r="U11" s="197"/>
      <c r="W11" s="972"/>
      <c r="X11" s="973" t="s">
        <v>223</v>
      </c>
      <c r="Y11" s="974"/>
      <c r="Z11" s="974"/>
      <c r="AA11" s="974"/>
      <c r="AB11" s="98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aca="1" ref="CD11" ca="1">EOMONTH(val_currentFYE,-24)</f>
        <v>#NAME?</v>
      </c>
      <c r="CE11" s="983" t="e" cm="1">
        <f t="array" aca="1" ref="CE11" ca="1">EOMONTH(val_currentFYE,-12)</f>
        <v>#NAME?</v>
      </c>
      <c r="CF11" s="128"/>
      <c r="CG11" s="984">
        <f>EOMONTH(val_asOfDate,-1)</f>
        <v>45991</v>
      </c>
      <c r="CH11" s="978">
        <f>EOMONTH(val_asOfDate,0)</f>
        <v>46022</v>
      </c>
      <c r="CI11" s="199"/>
      <c r="CJ11" s="984">
        <f>EOMONTH(val_asOfDate,-1)</f>
        <v>45991</v>
      </c>
      <c r="CK11" s="978">
        <f>EOMONTH(val_asOfDate,0)</f>
        <v>46022</v>
      </c>
      <c r="CL11" s="200"/>
      <c r="CM11" s="984" t="e" cm="1">
        <f t="array" aca="1" ref="CM11" ca="1">val_currentFYE</f>
        <v>#NAME?</v>
      </c>
      <c r="CN11" s="978" t="e" cm="1">
        <f t="array" aca="1" ref="CN11" ca="1">val_currentFYE</f>
        <v>#NAME?</v>
      </c>
      <c r="CO11" s="200"/>
      <c r="CR11" s="4"/>
      <c r="CS11" s="4"/>
      <c r="CW11" s="4"/>
    </row>
    <row r="12" spans="1:101" ht="20.25" customHeight="1" outlineLevel="1">
      <c r="A12" s="731"/>
      <c r="B12" s="1313" t="s">
        <v>1516</v>
      </c>
      <c r="C12" s="3139" t="s">
        <v>1517</v>
      </c>
      <c r="D12" s="1303"/>
      <c r="E12" s="3140" t="s">
        <v>1668</v>
      </c>
      <c r="F12" s="3140" t="str">
        <f>IF(
    $B12 &lt;&gt;"",$B12,
    $E12
  )</f>
        <v>Static metric names as a starting point</v>
      </c>
      <c r="G12" s="850"/>
      <c r="H12" s="849"/>
      <c r="I12" s="849"/>
      <c r="J12" s="3141"/>
      <c r="K12" s="3142"/>
      <c r="L12" s="1311"/>
      <c r="N12" s="158"/>
      <c r="O12" s="101"/>
      <c r="P12" s="52"/>
      <c r="Q12" s="101"/>
      <c r="R12" s="126"/>
      <c r="S12" s="818" t="s">
        <v>49</v>
      </c>
      <c r="T12" s="818" t="s">
        <v>50</v>
      </c>
      <c r="U12" s="39"/>
      <c r="W12" s="1195" t="s">
        <v>51</v>
      </c>
      <c r="X12" s="907" t="e" cm="1" vm="4">
        <f t="array" ref="X12">fx_getIcon("select")</f>
        <v>#VALUE!</v>
      </c>
      <c r="Y12" s="860" t="s">
        <v>52</v>
      </c>
      <c r="Z12" s="128" cm="1">
        <f t="array" ref="Z12">_xlfn.SWITCH(
    TRUE,
    _BS!$L31=TRUE, 1,
    _BS!$L31=FALSE,-1,
    _BS!$L31=-1,0,
"n/a"
)</f>
        <v>1</v>
      </c>
      <c r="AA12" s="95"/>
      <c r="AB12" s="97" t="s">
        <v>1520</v>
      </c>
      <c r="AC12" s="95"/>
      <c r="AD12" s="26" t="e" cm="1">
        <f t="array" aca="1" ref="AD12" ca="1">EOMONTH(AD11,12-MONTH(val_currentFYE))</f>
        <v>#NAME?</v>
      </c>
      <c r="AE12" s="26" t="e" cm="1">
        <f t="array" aca="1" ref="AE12" ca="1">EOMONTH(AE11,12-MONTH(val_currentFYE))</f>
        <v>#NAME?</v>
      </c>
      <c r="AF12" s="26" t="e" cm="1">
        <f t="array" aca="1" ref="AF12" ca="1">EOMONTH(AF11,12-MONTH(val_currentFYE))</f>
        <v>#NAME?</v>
      </c>
      <c r="AG12" s="26" t="e" cm="1">
        <f t="array" aca="1" ref="AG12" ca="1">EOMONTH(AG11,12-MONTH(val_currentFYE))</f>
        <v>#NAME?</v>
      </c>
      <c r="AH12" s="26" t="e" cm="1">
        <f t="array" aca="1" ref="AH12" ca="1">EOMONTH(AH11,12-MONTH(val_currentFYE))</f>
        <v>#NAME?</v>
      </c>
      <c r="AI12" s="26" t="e" cm="1">
        <f t="array" aca="1" ref="AI12" ca="1">EOMONTH(AI11,12-MONTH(val_currentFYE))</f>
        <v>#NAME?</v>
      </c>
      <c r="AJ12" s="26" t="e" cm="1">
        <f t="array" aca="1" ref="AJ12" ca="1">EOMONTH(AJ11,12-MONTH(val_currentFYE))</f>
        <v>#NAME?</v>
      </c>
      <c r="AK12" s="26" t="e" cm="1">
        <f t="array" aca="1" ref="AK12" ca="1">EOMONTH(AK11,12-MONTH(val_currentFYE))</f>
        <v>#NAME?</v>
      </c>
      <c r="AL12" s="26" t="e" cm="1">
        <f t="array" aca="1" ref="AL12" ca="1">EOMONTH(AL11,12-MONTH(val_currentFYE))</f>
        <v>#NAME?</v>
      </c>
      <c r="AM12" s="26" t="e" cm="1">
        <f t="array" aca="1" ref="AM12" ca="1">EOMONTH(AM11,12-MONTH(val_currentFYE))</f>
        <v>#NAME?</v>
      </c>
      <c r="AN12" s="26" t="e" cm="1">
        <f t="array" aca="1" ref="AN12" ca="1">EOMONTH(AN11,12-MONTH(val_currentFYE))</f>
        <v>#NAME?</v>
      </c>
      <c r="AO12" s="26" t="e" cm="1">
        <f t="array" aca="1" ref="AO12" ca="1">EOMONTH(AO11,12-MONTH(val_currentFYE))</f>
        <v>#NAME?</v>
      </c>
      <c r="AP12" s="26" t="e" cm="1">
        <f t="array" aca="1" ref="AP12" ca="1">EOMONTH(AP11,12-MONTH(val_currentFYE))</f>
        <v>#NAME?</v>
      </c>
      <c r="AQ12" s="26" t="e" cm="1">
        <f t="array" aca="1" ref="AQ12" ca="1">EOMONTH(AQ11,12-MONTH(val_currentFYE))</f>
        <v>#NAME?</v>
      </c>
      <c r="AR12" s="26" t="e" cm="1">
        <f t="array" aca="1" ref="AR12" ca="1">EOMONTH(AR11,12-MONTH(val_currentFYE))</f>
        <v>#NAME?</v>
      </c>
      <c r="AS12" s="26" t="e" cm="1">
        <f t="array" aca="1" ref="AS12" ca="1">EOMONTH(AS11,12-MONTH(val_currentFYE))</f>
        <v>#NAME?</v>
      </c>
      <c r="AT12" s="26" t="e" cm="1">
        <f t="array" aca="1" ref="AT12" ca="1">EOMONTH(AT11,12-MONTH(val_currentFYE))</f>
        <v>#NAME?</v>
      </c>
      <c r="AU12" s="26" t="e" cm="1">
        <f t="array" aca="1" ref="AU12" ca="1">EOMONTH(AU11,12-MONTH(val_currentFYE))</f>
        <v>#NAME?</v>
      </c>
      <c r="AV12" s="26" t="e" cm="1">
        <f t="array" aca="1" ref="AV12" ca="1">EOMONTH(AV11,12-MONTH(val_currentFYE))</f>
        <v>#NAME?</v>
      </c>
      <c r="AW12" s="26" t="e" cm="1">
        <f t="array" aca="1" ref="AW12" ca="1">EOMONTH(AW11,12-MONTH(val_currentFYE))</f>
        <v>#NAME?</v>
      </c>
      <c r="AX12" s="26" t="e" cm="1">
        <f t="array" aca="1" ref="AX12" ca="1">EOMONTH(AX11,12-MONTH(val_currentFYE))</f>
        <v>#NAME?</v>
      </c>
      <c r="AY12" s="26" t="e" cm="1">
        <f t="array" aca="1" ref="AY12" ca="1">EOMONTH(AY11,12-MONTH(val_currentFYE))</f>
        <v>#NAME?</v>
      </c>
      <c r="AZ12" s="26" t="e" cm="1">
        <f t="array" aca="1" ref="AZ12" ca="1">EOMONTH(AZ11,12-MONTH(val_currentFYE))</f>
        <v>#NAME?</v>
      </c>
      <c r="BA12" s="26" t="e" cm="1">
        <f t="array" aca="1" ref="BA12" ca="1">EOMONTH(BA11,12-MONTH(val_currentFYE))</f>
        <v>#NAME?</v>
      </c>
      <c r="BB12" s="26" t="e" cm="1">
        <f t="array" aca="1" ref="BB12" ca="1">EOMONTH(BB11,12-MONTH(val_currentFYE))</f>
        <v>#NAME?</v>
      </c>
      <c r="BC12" s="26" t="e" cm="1">
        <f t="array" aca="1" ref="BC12" ca="1">EOMONTH(BC11,12-MONTH(val_currentFYE))</f>
        <v>#NAME?</v>
      </c>
      <c r="BD12" s="26" t="e" cm="1">
        <f t="array" aca="1" ref="BD12" ca="1">EOMONTH(BD11,12-MONTH(val_currentFYE))</f>
        <v>#NAME?</v>
      </c>
      <c r="BE12" s="26" t="e" cm="1">
        <f t="array" aca="1" ref="BE12" ca="1">EOMONTH(BE11,12-MONTH(val_currentFYE))</f>
        <v>#NAME?</v>
      </c>
      <c r="BF12" s="26" t="e" cm="1">
        <f t="array" aca="1" ref="BF12" ca="1">EOMONTH(BF11,12-MONTH(val_currentFYE))</f>
        <v>#NAME?</v>
      </c>
      <c r="BG12" s="26" t="e" cm="1">
        <f t="array" aca="1" ref="BG12" ca="1">EOMONTH(BG11,12-MONTH(val_currentFYE))</f>
        <v>#NAME?</v>
      </c>
      <c r="BH12" s="26" t="e" cm="1">
        <f t="array" aca="1" ref="BH12" ca="1">EOMONTH(BH11,12-MONTH(val_currentFYE))</f>
        <v>#NAME?</v>
      </c>
      <c r="BI12" s="26" t="e" cm="1">
        <f t="array" aca="1" ref="BI12" ca="1">EOMONTH(BI11,12-MONTH(val_currentFYE))</f>
        <v>#NAME?</v>
      </c>
      <c r="BJ12" s="26" t="e" cm="1">
        <f t="array" aca="1" ref="BJ12" ca="1">EOMONTH(BJ11,12-MONTH(val_currentFYE))</f>
        <v>#NAME?</v>
      </c>
      <c r="BK12" s="26" t="e" cm="1">
        <f t="array" aca="1" ref="BK12" ca="1">EOMONTH(BK11,12-MONTH(val_currentFYE))</f>
        <v>#NAME?</v>
      </c>
      <c r="BL12" s="26" t="e" cm="1">
        <f t="array" aca="1" ref="BL12" ca="1">EOMONTH(BL11,12-MONTH(val_currentFYE))</f>
        <v>#NAME?</v>
      </c>
      <c r="BM12" s="26" t="e" cm="1">
        <f t="array" aca="1" ref="BM12" ca="1">EOMONTH(BM11,12-MONTH(val_currentFYE))</f>
        <v>#NAME?</v>
      </c>
      <c r="BN12" s="28" t="e" cm="1">
        <f t="array" aca="1" ref="BN12" ca="1">EOMONTH(BN11,12-MONTH(val_currentFYE))</f>
        <v>#NAME?</v>
      </c>
      <c r="BO12" s="28"/>
      <c r="BP12" s="28"/>
      <c r="BQ12" s="28"/>
      <c r="BR12" s="28"/>
      <c r="BS12" s="28"/>
      <c r="BT12" s="28"/>
      <c r="BU12" s="28"/>
      <c r="BV12" s="28"/>
      <c r="BW12" s="28"/>
      <c r="BX12" s="28"/>
      <c r="BY12" s="28"/>
      <c r="BZ12" s="28"/>
      <c r="CA12" s="384"/>
      <c r="CC12" s="33"/>
      <c r="CD12" s="203" t="e" cm="1">
        <f t="array" aca="1" ref="CD12" ca="1">YEAR(val_currentFYE)-2</f>
        <v>#NAME?</v>
      </c>
      <c r="CE12" s="204" t="e" cm="1">
        <f t="array" aca="1" ref="CE12" ca="1">YEAR(val_currentFYE)-1</f>
        <v>#NAME?</v>
      </c>
      <c r="CF12" s="128"/>
      <c r="CG12" s="205" t="e" cm="1">
        <f t="array" aca="1" ref="CG12" ca="1">YEAR(val_currentFYE)</f>
        <v>#NAME?</v>
      </c>
      <c r="CH12" s="206" t="e" cm="1">
        <f t="array" aca="1" ref="CH12" ca="1">YEAR(val_currentFYE)</f>
        <v>#NAME?</v>
      </c>
      <c r="CI12" s="207"/>
      <c r="CJ12" s="208" t="s">
        <v>54</v>
      </c>
      <c r="CK12" s="209" t="s">
        <v>54</v>
      </c>
      <c r="CL12" s="200"/>
      <c r="CM12" s="1077" t="e" cm="1">
        <f t="array" aca="1" ref="CM12" ca="1">YEAR(val_currentFYE)</f>
        <v>#NAME?</v>
      </c>
      <c r="CN12" s="1078" t="e" cm="1">
        <f t="array" aca="1" ref="CN12" ca="1">YEAR(val_currentFYE)</f>
        <v>#NAME?</v>
      </c>
      <c r="CO12" s="200"/>
      <c r="CR12" s="4"/>
      <c r="CS12" s="4"/>
      <c r="CW12" s="4"/>
    </row>
    <row r="13" spans="1:101" ht="20.25" customHeight="1" outlineLevel="1">
      <c r="A13" s="731"/>
      <c r="B13" s="1313"/>
      <c r="C13" s="3139"/>
      <c r="D13" s="1303"/>
      <c r="E13" s="3140"/>
      <c r="F13" s="3140"/>
      <c r="G13" s="846"/>
      <c r="H13" s="846" t="s">
        <v>56</v>
      </c>
      <c r="I13" s="846" t="s">
        <v>57</v>
      </c>
      <c r="J13" s="3141"/>
      <c r="K13" s="3142"/>
      <c r="L13" s="1312" t="b">
        <v>1</v>
      </c>
      <c r="N13" s="158"/>
      <c r="O13" s="101"/>
      <c r="P13" s="52"/>
      <c r="Q13" s="101"/>
      <c r="R13" s="139"/>
      <c r="S13" s="819" t="s">
        <v>59</v>
      </c>
      <c r="T13" s="819" t="s">
        <v>60</v>
      </c>
      <c r="U13" s="39"/>
      <c r="W13" s="909" t="s">
        <v>61</v>
      </c>
      <c r="X13" s="908" t="s">
        <v>62</v>
      </c>
      <c r="Y13" s="861" t="s">
        <v>63</v>
      </c>
      <c r="Z13" s="128">
        <v>-1</v>
      </c>
      <c r="AA13" s="95"/>
      <c r="AB13" s="97" t="s">
        <v>64</v>
      </c>
      <c r="AC13" s="382"/>
      <c r="AD13" s="62" cm="1">
        <f t="array" ref="AD13:BN13">_xlfn.SEQUENCE(1,37, -36,1)</f>
        <v>-36</v>
      </c>
      <c r="AE13" s="63">
        <v>-35</v>
      </c>
      <c r="AF13" s="63">
        <v>-34</v>
      </c>
      <c r="AG13" s="63">
        <v>-33</v>
      </c>
      <c r="AH13" s="63">
        <v>-32</v>
      </c>
      <c r="AI13" s="63">
        <v>-31</v>
      </c>
      <c r="AJ13" s="63">
        <v>-30</v>
      </c>
      <c r="AK13" s="63">
        <v>-29</v>
      </c>
      <c r="AL13" s="63">
        <v>-28</v>
      </c>
      <c r="AM13" s="63">
        <v>-27</v>
      </c>
      <c r="AN13" s="63">
        <v>-26</v>
      </c>
      <c r="AO13" s="63">
        <v>-25</v>
      </c>
      <c r="AP13" s="63">
        <v>-24</v>
      </c>
      <c r="AQ13" s="63">
        <v>-23</v>
      </c>
      <c r="AR13" s="63">
        <v>-22</v>
      </c>
      <c r="AS13" s="63">
        <v>-21</v>
      </c>
      <c r="AT13" s="63">
        <v>-20</v>
      </c>
      <c r="AU13" s="63">
        <v>-19</v>
      </c>
      <c r="AV13" s="63">
        <v>-18</v>
      </c>
      <c r="AW13" s="63">
        <v>-17</v>
      </c>
      <c r="AX13" s="63">
        <v>-16</v>
      </c>
      <c r="AY13" s="63">
        <v>-15</v>
      </c>
      <c r="AZ13" s="63">
        <v>-14</v>
      </c>
      <c r="BA13" s="63">
        <v>-13</v>
      </c>
      <c r="BB13" s="63">
        <v>-12</v>
      </c>
      <c r="BC13" s="63">
        <v>-11</v>
      </c>
      <c r="BD13" s="63">
        <v>-10</v>
      </c>
      <c r="BE13" s="63">
        <v>-9</v>
      </c>
      <c r="BF13" s="63">
        <v>-8</v>
      </c>
      <c r="BG13" s="63">
        <v>-7</v>
      </c>
      <c r="BH13" s="63">
        <v>-6</v>
      </c>
      <c r="BI13" s="63">
        <v>-5</v>
      </c>
      <c r="BJ13" s="63">
        <v>-4</v>
      </c>
      <c r="BK13" s="63">
        <v>-3</v>
      </c>
      <c r="BL13" s="63">
        <v>-2</v>
      </c>
      <c r="BM13" s="63">
        <v>-1</v>
      </c>
      <c r="BN13" s="64">
        <v>0</v>
      </c>
      <c r="BO13" s="64"/>
      <c r="BP13" s="64"/>
      <c r="BQ13" s="64"/>
      <c r="BR13" s="64"/>
      <c r="BS13" s="64"/>
      <c r="BT13" s="64"/>
      <c r="BU13" s="64"/>
      <c r="BV13" s="64"/>
      <c r="BW13" s="64"/>
      <c r="BX13" s="64"/>
      <c r="BY13" s="64"/>
      <c r="BZ13" s="64"/>
      <c r="CA13" s="384"/>
      <c r="CC13" s="33"/>
      <c r="CD13" s="48"/>
      <c r="CE13" s="49"/>
      <c r="CF13" s="88"/>
      <c r="CG13" s="48"/>
      <c r="CH13" s="174"/>
      <c r="CI13" s="170"/>
      <c r="CJ13" s="48"/>
      <c r="CK13" s="174"/>
      <c r="CL13" s="34"/>
      <c r="CM13" s="48"/>
      <c r="CN13" s="174"/>
      <c r="CO13" s="34"/>
      <c r="CR13" s="4"/>
      <c r="CS13" s="4"/>
      <c r="CW13" s="4"/>
    </row>
    <row r="14" spans="1:101" ht="20.25" customHeight="1" outlineLevel="1">
      <c r="A14" s="1860" t="b">
        <v>0</v>
      </c>
      <c r="B14" s="811" t="s">
        <v>66</v>
      </c>
      <c r="C14" s="3139"/>
      <c r="D14" s="1303"/>
      <c r="E14" s="3140"/>
      <c r="F14" s="3140"/>
      <c r="G14" s="846"/>
      <c r="H14" s="846"/>
      <c r="I14" s="846" t="s">
        <v>68</v>
      </c>
      <c r="J14" s="3141"/>
      <c r="K14" s="3142"/>
      <c r="L14" s="1312" t="b">
        <v>0</v>
      </c>
      <c r="N14" s="158"/>
      <c r="O14" s="101"/>
      <c r="P14" s="52"/>
      <c r="Q14" s="101"/>
      <c r="R14" s="140"/>
      <c r="S14" s="590" t="s">
        <v>70</v>
      </c>
      <c r="T14" s="590" t="s">
        <v>71</v>
      </c>
      <c r="U14" s="39"/>
      <c r="W14" s="909" t="s">
        <v>72</v>
      </c>
      <c r="X14" s="908">
        <v>0</v>
      </c>
      <c r="Y14" s="863" t="s">
        <v>73</v>
      </c>
      <c r="Z14" s="128">
        <v>0</v>
      </c>
      <c r="AA14" s="95"/>
      <c r="AB14" s="97" t="s">
        <v>74</v>
      </c>
      <c r="AC14" s="382"/>
      <c r="AD14" s="943" t="s">
        <v>75</v>
      </c>
      <c r="AE14" s="943" t="str">
        <f t="shared" ref="AE14:BN14" si="0">$AD$14</f>
        <v>Month</v>
      </c>
      <c r="AF14" s="943" t="str">
        <f t="shared" si="0"/>
        <v>Month</v>
      </c>
      <c r="AG14" s="943" t="str">
        <f t="shared" si="0"/>
        <v>Month</v>
      </c>
      <c r="AH14" s="943" t="str">
        <f t="shared" si="0"/>
        <v>Month</v>
      </c>
      <c r="AI14" s="943" t="str">
        <f t="shared" si="0"/>
        <v>Month</v>
      </c>
      <c r="AJ14" s="943" t="str">
        <f t="shared" si="0"/>
        <v>Month</v>
      </c>
      <c r="AK14" s="943" t="str">
        <f t="shared" si="0"/>
        <v>Month</v>
      </c>
      <c r="AL14" s="943" t="str">
        <f t="shared" si="0"/>
        <v>Month</v>
      </c>
      <c r="AM14" s="943" t="str">
        <f t="shared" si="0"/>
        <v>Month</v>
      </c>
      <c r="AN14" s="943" t="str">
        <f t="shared" si="0"/>
        <v>Month</v>
      </c>
      <c r="AO14" s="943" t="str">
        <f t="shared" si="0"/>
        <v>Month</v>
      </c>
      <c r="AP14" s="943" t="str">
        <f t="shared" si="0"/>
        <v>Month</v>
      </c>
      <c r="AQ14" s="943" t="str">
        <f t="shared" si="0"/>
        <v>Month</v>
      </c>
      <c r="AR14" s="943" t="str">
        <f t="shared" si="0"/>
        <v>Month</v>
      </c>
      <c r="AS14" s="943" t="str">
        <f t="shared" si="0"/>
        <v>Month</v>
      </c>
      <c r="AT14" s="943" t="str">
        <f t="shared" si="0"/>
        <v>Month</v>
      </c>
      <c r="AU14" s="943" t="str">
        <f t="shared" si="0"/>
        <v>Month</v>
      </c>
      <c r="AV14" s="943" t="str">
        <f t="shared" si="0"/>
        <v>Month</v>
      </c>
      <c r="AW14" s="943" t="str">
        <f t="shared" si="0"/>
        <v>Month</v>
      </c>
      <c r="AX14" s="943" t="str">
        <f t="shared" si="0"/>
        <v>Month</v>
      </c>
      <c r="AY14" s="943" t="str">
        <f t="shared" si="0"/>
        <v>Month</v>
      </c>
      <c r="AZ14" s="943" t="str">
        <f t="shared" si="0"/>
        <v>Month</v>
      </c>
      <c r="BA14" s="943" t="str">
        <f t="shared" si="0"/>
        <v>Month</v>
      </c>
      <c r="BB14" s="943" t="str">
        <f t="shared" si="0"/>
        <v>Month</v>
      </c>
      <c r="BC14" s="943" t="str">
        <f t="shared" si="0"/>
        <v>Month</v>
      </c>
      <c r="BD14" s="943" t="str">
        <f t="shared" si="0"/>
        <v>Month</v>
      </c>
      <c r="BE14" s="943" t="str">
        <f t="shared" si="0"/>
        <v>Month</v>
      </c>
      <c r="BF14" s="943" t="str">
        <f t="shared" si="0"/>
        <v>Month</v>
      </c>
      <c r="BG14" s="943" t="str">
        <f t="shared" si="0"/>
        <v>Month</v>
      </c>
      <c r="BH14" s="943" t="str">
        <f t="shared" si="0"/>
        <v>Month</v>
      </c>
      <c r="BI14" s="943" t="str">
        <f t="shared" si="0"/>
        <v>Month</v>
      </c>
      <c r="BJ14" s="943" t="str">
        <f t="shared" si="0"/>
        <v>Month</v>
      </c>
      <c r="BK14" s="943" t="str">
        <f t="shared" si="0"/>
        <v>Month</v>
      </c>
      <c r="BL14" s="943" t="str">
        <f t="shared" si="0"/>
        <v>Month</v>
      </c>
      <c r="BM14" s="943" t="str">
        <f t="shared" si="0"/>
        <v>Month</v>
      </c>
      <c r="BN14" s="46" t="str">
        <f t="shared" si="0"/>
        <v>Month</v>
      </c>
      <c r="BO14" s="46"/>
      <c r="BP14" s="46"/>
      <c r="BQ14" s="46"/>
      <c r="BR14" s="46"/>
      <c r="BS14" s="46"/>
      <c r="BT14" s="46"/>
      <c r="BU14" s="46"/>
      <c r="BV14" s="46"/>
      <c r="BW14" s="46"/>
      <c r="BX14" s="46"/>
      <c r="BY14" s="46"/>
      <c r="BZ14" s="46"/>
      <c r="CA14" s="384"/>
      <c r="CC14" s="33"/>
      <c r="CD14" s="191" t="s">
        <v>65</v>
      </c>
      <c r="CE14" s="192" t="s">
        <v>65</v>
      </c>
      <c r="CF14" s="88"/>
      <c r="CG14" s="191" t="s">
        <v>76</v>
      </c>
      <c r="CH14" s="192" t="s">
        <v>76</v>
      </c>
      <c r="CI14" s="173"/>
      <c r="CJ14" s="189" t="s">
        <v>54</v>
      </c>
      <c r="CK14" s="190" t="s">
        <v>54</v>
      </c>
      <c r="CL14" s="175"/>
      <c r="CM14" s="1239" t="s">
        <v>54</v>
      </c>
      <c r="CN14" s="1240" t="s">
        <v>54</v>
      </c>
      <c r="CO14" s="34"/>
      <c r="CR14" s="4"/>
      <c r="CS14" s="4"/>
      <c r="CW14" s="4"/>
    </row>
    <row r="15" spans="1:101" ht="18" customHeight="1" outlineLevel="1">
      <c r="A15" s="731"/>
      <c r="B15" s="1313"/>
      <c r="C15" s="847"/>
      <c r="D15" s="847"/>
      <c r="E15" s="847"/>
      <c r="F15" s="847"/>
      <c r="G15" s="846"/>
      <c r="H15" s="846"/>
      <c r="I15" s="846" t="s">
        <v>78</v>
      </c>
      <c r="J15" s="3141"/>
      <c r="K15" s="3142"/>
      <c r="L15" s="1311">
        <v>-1</v>
      </c>
      <c r="N15" s="158"/>
      <c r="O15" s="101"/>
      <c r="P15" s="52"/>
      <c r="Q15" s="101"/>
      <c r="R15" s="126"/>
      <c r="S15" s="820" t="e" cm="1" vm="5">
        <f t="array" ref="S15">fx_getIcon("find")</f>
        <v>#VALUE!</v>
      </c>
      <c r="T15" s="818" t="s">
        <v>79</v>
      </c>
      <c r="U15" s="39"/>
      <c r="W15" s="999"/>
      <c r="X15" s="1001"/>
      <c r="Y15" s="1001"/>
      <c r="Z15" s="845"/>
      <c r="AA15" s="95"/>
      <c r="AB15" s="97" t="s">
        <v>80</v>
      </c>
      <c r="AC15" s="382"/>
      <c r="AD15" s="387" t="e" cm="1">
        <f t="array" aca="1" ref="AD15" ca="1">IF( MONTH(AD11)= MONTH( val_currentFYE), 1, IF(MOD(MONTH(AD$11) - MONTH(val_currentFYE),3)=0, 2,0))</f>
        <v>#NAME?</v>
      </c>
      <c r="AE15" s="387" t="e" cm="1">
        <f t="array" aca="1" ref="AE15" ca="1">IF( MONTH(AE11)= MONTH( val_currentFYE), 1, IF(MOD(MONTH(AE$11) - MONTH(val_currentFYE),3)=0, 2,0))</f>
        <v>#NAME?</v>
      </c>
      <c r="AF15" s="387" t="e" cm="1">
        <f t="array" aca="1" ref="AF15" ca="1">IF( MONTH(AF11)= MONTH( val_currentFYE), 1, IF(MOD(MONTH(AF$11) - MONTH(val_currentFYE),3)=0, 2,0))</f>
        <v>#NAME?</v>
      </c>
      <c r="AG15" s="387" t="e" cm="1">
        <f t="array" aca="1" ref="AG15" ca="1">IF( MONTH(AG11)= MONTH( val_currentFYE), 1, IF(MOD(MONTH(AG$11) - MONTH(val_currentFYE),3)=0, 2,0))</f>
        <v>#NAME?</v>
      </c>
      <c r="AH15" s="387" t="e" cm="1">
        <f t="array" aca="1" ref="AH15" ca="1">IF( MONTH(AH11)= MONTH( val_currentFYE), 1, IF(MOD(MONTH(AH$11) - MONTH(val_currentFYE),3)=0, 2,0))</f>
        <v>#NAME?</v>
      </c>
      <c r="AI15" s="387" t="e" cm="1">
        <f t="array" aca="1" ref="AI15" ca="1">IF( MONTH(AI11)= MONTH( val_currentFYE), 1, IF(MOD(MONTH(AI$11) - MONTH(val_currentFYE),3)=0, 2,0))</f>
        <v>#NAME?</v>
      </c>
      <c r="AJ15" s="387" t="e" cm="1">
        <f t="array" aca="1" ref="AJ15" ca="1">IF( MONTH(AJ11)= MONTH( val_currentFYE), 1, IF(MOD(MONTH(AJ$11) - MONTH(val_currentFYE),3)=0, 2,0))</f>
        <v>#NAME?</v>
      </c>
      <c r="AK15" s="387" t="e" cm="1">
        <f t="array" aca="1" ref="AK15" ca="1">IF( MONTH(AK11)= MONTH( val_currentFYE), 1, IF(MOD(MONTH(AK$11) - MONTH(val_currentFYE),3)=0, 2,0))</f>
        <v>#NAME?</v>
      </c>
      <c r="AL15" s="387" t="e" cm="1">
        <f t="array" aca="1" ref="AL15" ca="1">IF( MONTH(AL11)= MONTH( val_currentFYE), 1, IF(MOD(MONTH(AL$11) - MONTH(val_currentFYE),3)=0, 2,0))</f>
        <v>#NAME?</v>
      </c>
      <c r="AM15" s="387" t="e" cm="1">
        <f t="array" aca="1" ref="AM15" ca="1">IF( MONTH(AM11)= MONTH( val_currentFYE), 1, IF(MOD(MONTH(AM$11) - MONTH(val_currentFYE),3)=0, 2,0))</f>
        <v>#NAME?</v>
      </c>
      <c r="AN15" s="387" t="e" cm="1">
        <f t="array" aca="1" ref="AN15" ca="1">IF( MONTH(AN11)= MONTH( val_currentFYE), 1, IF(MOD(MONTH(AN$11) - MONTH(val_currentFYE),3)=0, 2,0))</f>
        <v>#NAME?</v>
      </c>
      <c r="AO15" s="387" t="e" cm="1">
        <f t="array" aca="1" ref="AO15" ca="1">IF( MONTH(AO11)= MONTH( val_currentFYE), 1, IF(MOD(MONTH(AO$11) - MONTH(val_currentFYE),3)=0, 2,0))</f>
        <v>#NAME?</v>
      </c>
      <c r="AP15" s="387" t="e" cm="1">
        <f t="array" aca="1" ref="AP15" ca="1">IF( MONTH(AP11)= MONTH( val_currentFYE), 1, IF(MOD(MONTH(AP$11) - MONTH(val_currentFYE),3)=0, 2,0))</f>
        <v>#NAME?</v>
      </c>
      <c r="AQ15" s="387" t="e" cm="1">
        <f t="array" aca="1" ref="AQ15" ca="1">IF( MONTH(AQ11)= MONTH( val_currentFYE), 1, IF(MOD(MONTH(AQ$11) - MONTH(val_currentFYE),3)=0, 2,0))</f>
        <v>#NAME?</v>
      </c>
      <c r="AR15" s="387" t="e" cm="1">
        <f t="array" aca="1" ref="AR15" ca="1">IF( MONTH(AR11)= MONTH( val_currentFYE), 1, IF(MOD(MONTH(AR$11) - MONTH(val_currentFYE),3)=0, 2,0))</f>
        <v>#NAME?</v>
      </c>
      <c r="AS15" s="387" t="e" cm="1">
        <f t="array" aca="1" ref="AS15" ca="1">IF( MONTH(AS11)= MONTH( val_currentFYE), 1, IF(MOD(MONTH(AS$11) - MONTH(val_currentFYE),3)=0, 2,0))</f>
        <v>#NAME?</v>
      </c>
      <c r="AT15" s="387" t="e" cm="1">
        <f t="array" aca="1" ref="AT15" ca="1">IF( MONTH(AT11)= MONTH( val_currentFYE), 1, IF(MOD(MONTH(AT$11) - MONTH(val_currentFYE),3)=0, 2,0))</f>
        <v>#NAME?</v>
      </c>
      <c r="AU15" s="387" t="e" cm="1">
        <f t="array" aca="1" ref="AU15" ca="1">IF( MONTH(AU11)= MONTH( val_currentFYE), 1, IF(MOD(MONTH(AU$11) - MONTH(val_currentFYE),3)=0, 2,0))</f>
        <v>#NAME?</v>
      </c>
      <c r="AV15" s="387" t="e" cm="1">
        <f t="array" aca="1" ref="AV15" ca="1">IF( MONTH(AV11)= MONTH( val_currentFYE), 1, IF(MOD(MONTH(AV$11) - MONTH(val_currentFYE),3)=0, 2,0))</f>
        <v>#NAME?</v>
      </c>
      <c r="AW15" s="387" t="e" cm="1">
        <f t="array" aca="1" ref="AW15" ca="1">IF( MONTH(AW11)= MONTH( val_currentFYE), 1, IF(MOD(MONTH(AW$11) - MONTH(val_currentFYE),3)=0, 2,0))</f>
        <v>#NAME?</v>
      </c>
      <c r="AX15" s="387" t="e" cm="1">
        <f t="array" aca="1" ref="AX15" ca="1">IF( MONTH(AX11)= MONTH( val_currentFYE), 1, IF(MOD(MONTH(AX$11) - MONTH(val_currentFYE),3)=0, 2,0))</f>
        <v>#NAME?</v>
      </c>
      <c r="AY15" s="387" t="e" cm="1">
        <f t="array" aca="1" ref="AY15" ca="1">IF( MONTH(AY11)= MONTH( val_currentFYE), 1, IF(MOD(MONTH(AY$11) - MONTH(val_currentFYE),3)=0, 2,0))</f>
        <v>#NAME?</v>
      </c>
      <c r="AZ15" s="387" t="e" cm="1">
        <f t="array" aca="1" ref="AZ15" ca="1">IF( MONTH(AZ11)= MONTH( val_currentFYE), 1, IF(MOD(MONTH(AZ$11) - MONTH(val_currentFYE),3)=0, 2,0))</f>
        <v>#NAME?</v>
      </c>
      <c r="BA15" s="387" t="e" cm="1">
        <f t="array" aca="1" ref="BA15" ca="1">IF( MONTH(BA11)= MONTH( val_currentFYE), 1, IF(MOD(MONTH(BA$11) - MONTH(val_currentFYE),3)=0, 2,0))</f>
        <v>#NAME?</v>
      </c>
      <c r="BB15" s="387" t="e" cm="1">
        <f t="array" aca="1" ref="BB15" ca="1">IF( MONTH(BB11)= MONTH( val_currentFYE), 1, IF(MOD(MONTH(BB$11) - MONTH(val_currentFYE),3)=0, 2,0))</f>
        <v>#NAME?</v>
      </c>
      <c r="BC15" s="387" t="e" cm="1">
        <f t="array" aca="1" ref="BC15" ca="1">IF( MONTH(BC11)= MONTH( val_currentFYE), 1, IF(MOD(MONTH(BC$11) - MONTH(val_currentFYE),3)=0, 2,0))</f>
        <v>#NAME?</v>
      </c>
      <c r="BD15" s="387" t="e" cm="1">
        <f t="array" aca="1" ref="BD15" ca="1">IF( MONTH(BD11)= MONTH( val_currentFYE), 1, IF(MOD(MONTH(BD$11) - MONTH(val_currentFYE),3)=0, 2,0))</f>
        <v>#NAME?</v>
      </c>
      <c r="BE15" s="387" t="e" cm="1">
        <f t="array" aca="1" ref="BE15" ca="1">IF( MONTH(BE11)= MONTH( val_currentFYE), 1, IF(MOD(MONTH(BE$11) - MONTH(val_currentFYE),3)=0, 2,0))</f>
        <v>#NAME?</v>
      </c>
      <c r="BF15" s="387" t="e" cm="1">
        <f t="array" aca="1" ref="BF15" ca="1">IF( MONTH(BF11)= MONTH( val_currentFYE), 1, IF(MOD(MONTH(BF$11) - MONTH(val_currentFYE),3)=0, 2,0))</f>
        <v>#NAME?</v>
      </c>
      <c r="BG15" s="387" t="e" cm="1">
        <f t="array" aca="1" ref="BG15" ca="1">IF( MONTH(BG11)= MONTH( val_currentFYE), 1, IF(MOD(MONTH(BG$11) - MONTH(val_currentFYE),3)=0, 2,0))</f>
        <v>#NAME?</v>
      </c>
      <c r="BH15" s="387" t="e" cm="1">
        <f t="array" aca="1" ref="BH15" ca="1">IF( MONTH(BH11)= MONTH( val_currentFYE), 1, IF(MOD(MONTH(BH$11) - MONTH(val_currentFYE),3)=0, 2,0))</f>
        <v>#NAME?</v>
      </c>
      <c r="BI15" s="387" t="e" cm="1">
        <f t="array" aca="1" ref="BI15" ca="1">IF( MONTH(BI11)= MONTH( val_currentFYE), 1, IF(MOD(MONTH(BI$11) - MONTH(val_currentFYE),3)=0, 2,0))</f>
        <v>#NAME?</v>
      </c>
      <c r="BJ15" s="387" t="e" cm="1">
        <f t="array" aca="1" ref="BJ15" ca="1">IF( MONTH(BJ11)= MONTH( val_currentFYE), 1, IF(MOD(MONTH(BJ$11) - MONTH(val_currentFYE),3)=0, 2,0))</f>
        <v>#NAME?</v>
      </c>
      <c r="BK15" s="387" t="e" cm="1">
        <f t="array" aca="1" ref="BK15" ca="1">IF( MONTH(BK11)= MONTH( val_currentFYE), 1, IF(MOD(MONTH(BK$11) - MONTH(val_currentFYE),3)=0, 2,0))</f>
        <v>#NAME?</v>
      </c>
      <c r="BL15" s="387" t="e" cm="1">
        <f t="array" aca="1" ref="BL15" ca="1">IF( MONTH(BL11)= MONTH( val_currentFYE), 1, IF(MOD(MONTH(BL$11) - MONTH(val_currentFYE),3)=0, 2,0))</f>
        <v>#NAME?</v>
      </c>
      <c r="BM15" s="387" t="e" cm="1">
        <f t="array" aca="1" ref="BM15" ca="1">IF( MONTH(BM11)= MONTH( val_currentFYE), 1, IF(MOD(MONTH(BM$11) - MONTH(val_currentFYE),3)=0, 2,0))</f>
        <v>#NAME?</v>
      </c>
      <c r="BN15" s="388"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34"/>
      <c r="CP15" s="1241"/>
      <c r="CQ15" s="255"/>
      <c r="CR15" s="4"/>
      <c r="CS15" s="4"/>
      <c r="CW15" s="4"/>
    </row>
    <row r="16" spans="1:101">
      <c r="A16" s="693"/>
      <c r="B16" s="577"/>
      <c r="C16" s="577"/>
      <c r="D16" s="1079"/>
      <c r="E16" s="1315">
        <v>0</v>
      </c>
      <c r="F16" s="847"/>
      <c r="G16" s="577"/>
      <c r="H16" s="578"/>
      <c r="I16" s="578"/>
      <c r="J16" s="578"/>
      <c r="K16" s="578"/>
      <c r="L16" s="578"/>
      <c r="N16" s="158"/>
      <c r="O16" s="101"/>
      <c r="P16" s="52"/>
      <c r="Q16" s="101"/>
      <c r="R16" s="101"/>
      <c r="S16" s="101"/>
      <c r="T16" s="101"/>
      <c r="U16" s="39"/>
      <c r="W16" s="198"/>
      <c r="X16" s="128"/>
      <c r="Y16" s="88"/>
      <c r="Z16" s="1686"/>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779"/>
      <c r="CE16" s="780"/>
      <c r="CF16" s="296"/>
      <c r="CG16" s="33"/>
      <c r="CH16" s="34"/>
      <c r="CI16" s="296"/>
      <c r="CJ16" s="33"/>
      <c r="CK16" s="34"/>
      <c r="CL16" s="88"/>
      <c r="CM16" s="33"/>
      <c r="CN16" s="34"/>
      <c r="CO16" s="34"/>
      <c r="CP16" s="1242"/>
      <c r="CQ16" s="979"/>
      <c r="CR16" s="4"/>
      <c r="CS16" s="4"/>
      <c r="CW16" s="4"/>
    </row>
    <row r="17" spans="1:101"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237</v>
      </c>
      <c r="Z17" s="804" t="s">
        <v>82</v>
      </c>
      <c r="AA17" s="281"/>
      <c r="AB17" s="858"/>
      <c r="AC17" s="876"/>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84"/>
      <c r="CC17" s="33"/>
      <c r="CD17" s="779"/>
      <c r="CE17" s="780"/>
      <c r="CF17" s="88"/>
      <c r="CG17" s="48"/>
      <c r="CH17" s="174"/>
      <c r="CI17" s="170"/>
      <c r="CJ17" s="48"/>
      <c r="CK17" s="49"/>
      <c r="CL17" s="34"/>
      <c r="CM17" s="859"/>
      <c r="CN17" s="1215"/>
      <c r="CO17" s="88"/>
      <c r="CP17" s="1242"/>
      <c r="CQ17" s="979"/>
      <c r="CR17" s="4"/>
      <c r="CS17" s="4"/>
      <c r="CW17" s="4"/>
    </row>
    <row r="18" spans="1:101"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216"/>
      <c r="AA18" s="95"/>
      <c r="AB18" s="992"/>
      <c r="AC18" s="1164"/>
      <c r="AD18" s="1477"/>
      <c r="AE18" s="1477"/>
      <c r="AF18" s="1477"/>
      <c r="AG18" s="1477"/>
      <c r="AH18" s="1477"/>
      <c r="AI18" s="1477"/>
      <c r="AJ18" s="1477"/>
      <c r="AK18" s="1477"/>
      <c r="AL18" s="1477"/>
      <c r="AM18" s="1477"/>
      <c r="AN18" s="1477"/>
      <c r="AO18" s="1477"/>
      <c r="AP18" s="1477"/>
      <c r="AQ18" s="1477"/>
      <c r="AR18" s="1477"/>
      <c r="AS18" s="1477"/>
      <c r="AT18" s="1477"/>
      <c r="AU18" s="1477"/>
      <c r="AV18" s="1477"/>
      <c r="AW18" s="1477"/>
      <c r="AX18" s="1477"/>
      <c r="AY18" s="1477"/>
      <c r="AZ18" s="1477"/>
      <c r="BA18" s="1477"/>
      <c r="BB18" s="1477"/>
      <c r="BC18" s="1477"/>
      <c r="BD18" s="1477"/>
      <c r="BE18" s="1477"/>
      <c r="BF18" s="1477"/>
      <c r="BG18" s="1477"/>
      <c r="BH18" s="1477"/>
      <c r="BI18" s="1477"/>
      <c r="BJ18" s="1477"/>
      <c r="BK18" s="1477"/>
      <c r="BL18" s="1477"/>
      <c r="BM18" s="1477"/>
      <c r="BN18" s="1478"/>
      <c r="BO18" s="1478"/>
      <c r="BP18" s="1478"/>
      <c r="BQ18" s="1478"/>
      <c r="BR18" s="1478"/>
      <c r="BS18" s="1478"/>
      <c r="BT18" s="1478"/>
      <c r="BU18" s="1478"/>
      <c r="BV18" s="1478"/>
      <c r="BW18" s="1478"/>
      <c r="BX18" s="1478"/>
      <c r="BY18" s="1478"/>
      <c r="BZ18" s="1478"/>
      <c r="CA18" s="384"/>
      <c r="CC18" s="33"/>
      <c r="CD18" s="779"/>
      <c r="CE18" s="780"/>
      <c r="CF18" s="88"/>
      <c r="CG18" s="48"/>
      <c r="CH18" s="174"/>
      <c r="CI18" s="170"/>
      <c r="CJ18" s="48"/>
      <c r="CK18" s="49"/>
      <c r="CL18" s="34"/>
      <c r="CM18" s="1478"/>
      <c r="CN18" s="1478"/>
      <c r="CO18" s="34"/>
      <c r="CP18" s="1243"/>
      <c r="CQ18" s="47"/>
      <c r="CR18" s="4"/>
      <c r="CS18" s="4"/>
      <c r="CW18" s="4"/>
    </row>
    <row r="19" spans="1:101" ht="27.75" customHeight="1" outlineLevel="1">
      <c r="A19" s="693"/>
      <c r="B19" s="1318" t="s">
        <v>1522</v>
      </c>
      <c r="C19" s="1318" t="s">
        <v>1523</v>
      </c>
      <c r="D19" s="1319"/>
      <c r="E19" s="1318" t="s">
        <v>1524</v>
      </c>
      <c r="F19" s="1318" t="str">
        <f t="shared" ref="F19:F37" si="1">IF(
    $B19 &lt;&gt;"",$B19,
    $E19
  )</f>
        <v>Global (Metric Name)</v>
      </c>
      <c r="G19" s="1318"/>
      <c r="H19" s="1320" t="s">
        <v>37</v>
      </c>
      <c r="I19" s="1320" t="s">
        <v>1525</v>
      </c>
      <c r="J19" s="1320"/>
      <c r="K19" s="1320"/>
      <c r="L19" s="1321" t="s">
        <v>1526</v>
      </c>
      <c r="N19" s="158"/>
      <c r="O19" s="101"/>
      <c r="P19" s="101"/>
      <c r="Q19" s="2"/>
      <c r="R19" s="101"/>
      <c r="S19" s="101"/>
      <c r="T19" s="101"/>
      <c r="U19" s="39"/>
      <c r="W19" s="1225" t="s">
        <v>94</v>
      </c>
      <c r="X19" s="1232" t="s">
        <v>62</v>
      </c>
      <c r="Y19" s="1233" t="str">
        <f>val_company&amp; " CF Accounts"</f>
        <v>Therme Horizon CF Accounts</v>
      </c>
      <c r="Z19" s="1227"/>
      <c r="AA19" s="1227"/>
      <c r="AB19" s="1226" t="s">
        <v>1669</v>
      </c>
      <c r="AC19" s="1229"/>
      <c r="AD19" s="1227" t="str">
        <f>($W$17)</f>
        <v>Actual</v>
      </c>
      <c r="AE19" s="1227" t="str">
        <f t="shared" ref="AE19:BN19" si="2">($W$17)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7" t="str">
        <f t="shared" si="2"/>
        <v>Actual</v>
      </c>
      <c r="BO19" s="2094"/>
      <c r="BP19" s="2094"/>
      <c r="BQ19" s="2094"/>
      <c r="BR19" s="2094"/>
      <c r="BS19" s="2094"/>
      <c r="BT19" s="2094"/>
      <c r="BU19" s="2094"/>
      <c r="BV19" s="2094"/>
      <c r="BW19" s="2094"/>
      <c r="BX19" s="2094"/>
      <c r="BY19" s="2094"/>
      <c r="BZ19" s="2094"/>
      <c r="CA19" s="384"/>
      <c r="CC19" s="33"/>
      <c r="CD19" s="1720" t="str">
        <f t="shared" ref="CD19:CK19" si="3">($W$17)</f>
        <v>Actual</v>
      </c>
      <c r="CE19" s="1720" t="str">
        <f t="shared" si="3"/>
        <v>Actual</v>
      </c>
      <c r="CF19" s="128"/>
      <c r="CG19" s="1734" t="str">
        <f t="shared" si="3"/>
        <v>Actual</v>
      </c>
      <c r="CH19" s="1735" t="str">
        <f t="shared" si="3"/>
        <v>Actual</v>
      </c>
      <c r="CI19" s="207" t="str">
        <f>$AD19</f>
        <v>Actual</v>
      </c>
      <c r="CJ19" s="1724" t="str">
        <f t="shared" si="3"/>
        <v>Actual</v>
      </c>
      <c r="CK19" s="1725" t="str">
        <f t="shared" si="3"/>
        <v>Actual</v>
      </c>
      <c r="CL19" s="869"/>
      <c r="CM19" s="1198" t="str" cm="1">
        <f t="array" ref="CM19">fx_scenarioConverter("Original Budget")</f>
        <v>Original Budget</v>
      </c>
      <c r="CN19" s="1199" t="str" cm="1">
        <f t="array" ref="CN19">fx_scenarioConverter("LE")</f>
        <v>LE</v>
      </c>
      <c r="CO19" s="34"/>
      <c r="CR19" s="4"/>
      <c r="CS19" s="4"/>
      <c r="CW19" s="4"/>
    </row>
    <row r="20" spans="1:101" ht="21" customHeight="1">
      <c r="A20" s="696"/>
      <c r="B20" s="574" t="s">
        <v>208</v>
      </c>
      <c r="C20" s="574" t="s">
        <v>1535</v>
      </c>
      <c r="D20" s="574"/>
      <c r="E20" s="577" t="e" cm="1">
        <f t="array" aca="1" ref="E20" ca="1">_xlfn.LET(
   _xlpm.Attr,  $C20,
   _xlpm.Lookback, $E$16,
   _xlpm.QueryDate, EOMONTH(val_asOfDate,_xlpm.Lookback),
   _xlpm.ReadField, _xldudf_CX_GET(CX_ENTITY,fx_attrConverter($C20),_xlpm.QueryDate),
   _xlpm.AttrBlank, _xlpm.Attr="", _xlpm.Result,
   IF(_xlpm.AttrBlank,val_blankRefText,fx_attrConverter(_xlpm.ReadField,0)),
IF(_xlpm.Result = "Error", "", _xlpm.Result )
)</f>
        <v>#NAME?</v>
      </c>
      <c r="F20" s="577" t="str">
        <f t="shared" si="1"/>
        <v>Reported EBITDA</v>
      </c>
      <c r="G20" s="401"/>
      <c r="H20" s="401">
        <v>2</v>
      </c>
      <c r="I20" s="401">
        <v>1</v>
      </c>
      <c r="J20" s="401"/>
      <c r="K20" s="401"/>
      <c r="L20" s="579">
        <v>-1</v>
      </c>
      <c r="N20" s="158"/>
      <c r="O20" s="101"/>
      <c r="P20" s="5"/>
      <c r="Q20" s="101"/>
      <c r="R20" s="126"/>
      <c r="S20" s="101"/>
      <c r="T20" s="101"/>
      <c r="U20" s="39"/>
      <c r="W20" s="932" t="str">
        <f>(W17)</f>
        <v>Actual</v>
      </c>
      <c r="X20" s="761">
        <v>0</v>
      </c>
      <c r="Y20" s="88" t="e" cm="1">
        <f t="array" aca="1" ref="Y20" ca="1">IF(
       $B20 = "",
       IFBLANK( $E20, "Please select or type in or leave as blank"),
       IFBLANK( $E20, $B20)
    )</f>
        <v>#NAME?</v>
      </c>
      <c r="Z20" s="200" cm="1">
        <f t="array" ref="Z20">_xlfn.SWITCH(
    TRUE,
    _CF!$L20=TRUE, 1,
    _CF!$L20=FALSE,-1,
    _CF!$L20=-1,0,
"n/a"
)</f>
        <v>0</v>
      </c>
      <c r="AA20" s="200"/>
      <c r="AB20" s="88" t="s">
        <v>208</v>
      </c>
      <c r="AC20" s="88"/>
      <c r="AD20" s="855" t="e" cm="1">
        <f t="array" aca="1" ref="AD20" ca="1">_xlfn.LET(
_xlpm.val,IF($F20 = "",val_blankRefText,  _xldudf_CX_GET(CX_ENTITY,($F20),AD$11,AD$14,,(AD$19))),
_xlpm.Res, IF(OR(_xlpm.val="",_xlpm.val="Error"),"",_xlpm.val),
_xlpm.Res
)</f>
        <v>#NAME?</v>
      </c>
      <c r="AE20" s="855" t="e" cm="1">
        <f t="array" aca="1" ref="AE20" ca="1">_xlfn.LET(
_xlpm.val,IF($F20 = "",val_blankRefText,  _xldudf_CX_GET(CX_ENTITY,($F20),AE$11,AE$14,,(AE$19))),
_xlpm.Res, IF(OR(_xlpm.val="",_xlpm.val="Error"),"",_xlpm.val),
_xlpm.Res
)</f>
        <v>#NAME?</v>
      </c>
      <c r="AF20" s="855" t="e" cm="1">
        <f t="array" aca="1" ref="AF20" ca="1">_xlfn.LET(
_xlpm.val,IF($F20 = "",val_blankRefText,  _xldudf_CX_GET(CX_ENTITY,($F20),AF$11,AF$14,,(AF$19))),
_xlpm.Res, IF(OR(_xlpm.val="",_xlpm.val="Error"),"",_xlpm.val),
_xlpm.Res
)</f>
        <v>#NAME?</v>
      </c>
      <c r="AG20" s="855" t="e" cm="1">
        <f t="array" aca="1" ref="AG20" ca="1">_xlfn.LET(
_xlpm.val,IF($F20 = "",val_blankRefText,  _xldudf_CX_GET(CX_ENTITY,($F20),AG$11,AG$14,,(AG$19))),
_xlpm.Res, IF(OR(_xlpm.val="",_xlpm.val="Error"),"",_xlpm.val),
_xlpm.Res
)</f>
        <v>#NAME?</v>
      </c>
      <c r="AH20" s="855" t="e" cm="1">
        <f t="array" aca="1" ref="AH20" ca="1">_xlfn.LET(
_xlpm.val,IF($F20 = "",val_blankRefText,  _xldudf_CX_GET(CX_ENTITY,($F20),AH$11,AH$14,,(AH$19))),
_xlpm.Res, IF(OR(_xlpm.val="",_xlpm.val="Error"),"",_xlpm.val),
_xlpm.Res
)</f>
        <v>#NAME?</v>
      </c>
      <c r="AI20" s="855" t="e" cm="1">
        <f t="array" aca="1" ref="AI20" ca="1">_xlfn.LET(
_xlpm.val,IF($F20 = "",val_blankRefText,  _xldudf_CX_GET(CX_ENTITY,($F20),AI$11,AI$14,,(AI$19))),
_xlpm.Res, IF(OR(_xlpm.val="",_xlpm.val="Error"),"",_xlpm.val),
_xlpm.Res
)</f>
        <v>#NAME?</v>
      </c>
      <c r="AJ20" s="855" t="e" cm="1">
        <f t="array" aca="1" ref="AJ20" ca="1">_xlfn.LET(
_xlpm.val,IF($F20 = "",val_blankRefText,  _xldudf_CX_GET(CX_ENTITY,($F20),AJ$11,AJ$14,,(AJ$19))),
_xlpm.Res, IF(OR(_xlpm.val="",_xlpm.val="Error"),"",_xlpm.val),
_xlpm.Res
)</f>
        <v>#NAME?</v>
      </c>
      <c r="AK20" s="855" t="e" cm="1">
        <f t="array" aca="1" ref="AK20" ca="1">_xlfn.LET(
_xlpm.val,IF($F20 = "",val_blankRefText,  _xldudf_CX_GET(CX_ENTITY,($F20),AK$11,AK$14,,(AK$19))),
_xlpm.Res, IF(OR(_xlpm.val="",_xlpm.val="Error"),"",_xlpm.val),
_xlpm.Res
)</f>
        <v>#NAME?</v>
      </c>
      <c r="AL20" s="855" t="e" cm="1">
        <f t="array" aca="1" ref="AL20" ca="1">_xlfn.LET(
_xlpm.val,IF($F20 = "",val_blankRefText,  _xldudf_CX_GET(CX_ENTITY,($F20),AL$11,AL$14,,(AL$19))),
_xlpm.Res, IF(OR(_xlpm.val="",_xlpm.val="Error"),"",_xlpm.val),
_xlpm.Res
)</f>
        <v>#NAME?</v>
      </c>
      <c r="AM20" s="855" t="e" cm="1">
        <f t="array" aca="1" ref="AM20" ca="1">_xlfn.LET(
_xlpm.val,IF($F20 = "",val_blankRefText,  _xldudf_CX_GET(CX_ENTITY,($F20),AM$11,AM$14,,(AM$19))),
_xlpm.Res, IF(OR(_xlpm.val="",_xlpm.val="Error"),"",_xlpm.val),
_xlpm.Res
)</f>
        <v>#NAME?</v>
      </c>
      <c r="AN20" s="855" t="e" cm="1">
        <f t="array" aca="1" ref="AN20" ca="1">_xlfn.LET(
_xlpm.val,IF($F20 = "",val_blankRefText,  _xldudf_CX_GET(CX_ENTITY,($F20),AN$11,AN$14,,(AN$19))),
_xlpm.Res, IF(OR(_xlpm.val="",_xlpm.val="Error"),"",_xlpm.val),
_xlpm.Res
)</f>
        <v>#NAME?</v>
      </c>
      <c r="AO20" s="855" t="e" cm="1">
        <f t="array" aca="1" ref="AO20" ca="1">_xlfn.LET(
_xlpm.val,IF($F20 = "",val_blankRefText,  _xldudf_CX_GET(CX_ENTITY,($F20),AO$11,AO$14,,(AO$19))),
_xlpm.Res, IF(OR(_xlpm.val="",_xlpm.val="Error"),"",_xlpm.val),
_xlpm.Res
)</f>
        <v>#NAME?</v>
      </c>
      <c r="AP20" s="855" t="e" cm="1">
        <f t="array" aca="1" ref="AP20" ca="1">_xlfn.LET(
_xlpm.val,IF($F20 = "",val_blankRefText,  _xldudf_CX_GET(CX_ENTITY,($F20),AP$11,AP$14,,(AP$19))),
_xlpm.Res, IF(OR(_xlpm.val="",_xlpm.val="Error"),"",_xlpm.val),
_xlpm.Res
)</f>
        <v>#NAME?</v>
      </c>
      <c r="AQ20" s="855" t="e" cm="1">
        <f t="array" aca="1" ref="AQ20" ca="1">_xlfn.LET(
_xlpm.val,IF($F20 = "",val_blankRefText,  _xldudf_CX_GET(CX_ENTITY,($F20),AQ$11,AQ$14,,(AQ$19))),
_xlpm.Res, IF(OR(_xlpm.val="",_xlpm.val="Error"),"",_xlpm.val),
_xlpm.Res
)</f>
        <v>#NAME?</v>
      </c>
      <c r="AR20" s="855" t="e" cm="1">
        <f t="array" aca="1" ref="AR20" ca="1">_xlfn.LET(
_xlpm.val,IF($F20 = "",val_blankRefText,  _xldudf_CX_GET(CX_ENTITY,($F20),AR$11,AR$14,,(AR$19))),
_xlpm.Res, IF(OR(_xlpm.val="",_xlpm.val="Error"),"",_xlpm.val),
_xlpm.Res
)</f>
        <v>#NAME?</v>
      </c>
      <c r="AS20" s="855" t="e" cm="1">
        <f t="array" aca="1" ref="AS20" ca="1">_xlfn.LET(
_xlpm.val,IF($F20 = "",val_blankRefText,  _xldudf_CX_GET(CX_ENTITY,($F20),AS$11,AS$14,,(AS$19))),
_xlpm.Res, IF(OR(_xlpm.val="",_xlpm.val="Error"),"",_xlpm.val),
_xlpm.Res
)</f>
        <v>#NAME?</v>
      </c>
      <c r="AT20" s="855" t="e" cm="1">
        <f t="array" aca="1" ref="AT20" ca="1">_xlfn.LET(
_xlpm.val,IF($F20 = "",val_blankRefText,  _xldudf_CX_GET(CX_ENTITY,($F20),AT$11,AT$14,,(AT$19))),
_xlpm.Res, IF(OR(_xlpm.val="",_xlpm.val="Error"),"",_xlpm.val),
_xlpm.Res
)</f>
        <v>#NAME?</v>
      </c>
      <c r="AU20" s="855" t="e" cm="1">
        <f t="array" aca="1" ref="AU20" ca="1">_xlfn.LET(
_xlpm.val,IF($F20 = "",val_blankRefText,  _xldudf_CX_GET(CX_ENTITY,($F20),AU$11,AU$14,,(AU$19))),
_xlpm.Res, IF(OR(_xlpm.val="",_xlpm.val="Error"),"",_xlpm.val),
_xlpm.Res
)</f>
        <v>#NAME?</v>
      </c>
      <c r="AV20" s="855" t="e" cm="1">
        <f t="array" aca="1" ref="AV20" ca="1">_xlfn.LET(
_xlpm.val,IF($F20 = "",val_blankRefText,  _xldudf_CX_GET(CX_ENTITY,($F20),AV$11,AV$14,,(AV$19))),
_xlpm.Res, IF(OR(_xlpm.val="",_xlpm.val="Error"),"",_xlpm.val),
_xlpm.Res
)</f>
        <v>#NAME?</v>
      </c>
      <c r="AW20" s="855" t="e" cm="1">
        <f t="array" aca="1" ref="AW20" ca="1">_xlfn.LET(
_xlpm.val,IF($F20 = "",val_blankRefText,  _xldudf_CX_GET(CX_ENTITY,($F20),AW$11,AW$14,,(AW$19))),
_xlpm.Res, IF(OR(_xlpm.val="",_xlpm.val="Error"),"",_xlpm.val),
_xlpm.Res
)</f>
        <v>#NAME?</v>
      </c>
      <c r="AX20" s="855" t="e" cm="1">
        <f t="array" aca="1" ref="AX20" ca="1">_xlfn.LET(
_xlpm.val,IF($F20 = "",val_blankRefText,  _xldudf_CX_GET(CX_ENTITY,($F20),AX$11,AX$14,,(AX$19))),
_xlpm.Res, IF(OR(_xlpm.val="",_xlpm.val="Error"),"",_xlpm.val),
_xlpm.Res
)</f>
        <v>#NAME?</v>
      </c>
      <c r="AY20" s="855" t="e" cm="1">
        <f t="array" aca="1" ref="AY20" ca="1">_xlfn.LET(
_xlpm.val,IF($F20 = "",val_blankRefText,  _xldudf_CX_GET(CX_ENTITY,($F20),AY$11,AY$14,,(AY$19))),
_xlpm.Res, IF(OR(_xlpm.val="",_xlpm.val="Error"),"",_xlpm.val),
_xlpm.Res
)</f>
        <v>#NAME?</v>
      </c>
      <c r="AZ20" s="855" t="e" cm="1">
        <f t="array" aca="1" ref="AZ20" ca="1">_xlfn.LET(
_xlpm.val,IF($F20 = "",val_blankRefText,  _xldudf_CX_GET(CX_ENTITY,($F20),AZ$11,AZ$14,,(AZ$19))),
_xlpm.Res, IF(OR(_xlpm.val="",_xlpm.val="Error"),"",_xlpm.val),
_xlpm.Res
)</f>
        <v>#NAME?</v>
      </c>
      <c r="BA20" s="855" t="e" cm="1">
        <f t="array" aca="1" ref="BA20" ca="1">_xlfn.LET(
_xlpm.val,IF($F20 = "",val_blankRefText,  _xldudf_CX_GET(CX_ENTITY,($F20),BA$11,BA$14,,(BA$19))),
_xlpm.Res, IF(OR(_xlpm.val="",_xlpm.val="Error"),"",_xlpm.val),
_xlpm.Res
)</f>
        <v>#NAME?</v>
      </c>
      <c r="BB20" s="855" t="e" cm="1">
        <f t="array" aca="1" ref="BB20" ca="1">_xlfn.LET(
_xlpm.val,IF($F20 = "",val_blankRefText,  _xldudf_CX_GET(CX_ENTITY,($F20),BB$11,BB$14,,(BB$19))),
_xlpm.Res, IF(OR(_xlpm.val="",_xlpm.val="Error"),"",_xlpm.val),
_xlpm.Res
)</f>
        <v>#NAME?</v>
      </c>
      <c r="BC20" s="855" t="e" cm="1">
        <f t="array" aca="1" ref="BC20" ca="1">_xlfn.LET(
_xlpm.val,IF($F20 = "",val_blankRefText,  _xldudf_CX_GET(CX_ENTITY,($F20),BC$11,BC$14,,(BC$19))),
_xlpm.Res, IF(OR(_xlpm.val="",_xlpm.val="Error"),"",_xlpm.val),
_xlpm.Res
)</f>
        <v>#NAME?</v>
      </c>
      <c r="BD20" s="855" t="e" cm="1">
        <f t="array" aca="1" ref="BD20" ca="1">_xlfn.LET(
_xlpm.val,IF($F20 = "",val_blankRefText,  _xldudf_CX_GET(CX_ENTITY,($F20),BD$11,BD$14,,(BD$19))),
_xlpm.Res, IF(OR(_xlpm.val="",_xlpm.val="Error"),"",_xlpm.val),
_xlpm.Res
)</f>
        <v>#NAME?</v>
      </c>
      <c r="BE20" s="855" t="e" cm="1">
        <f t="array" aca="1" ref="BE20" ca="1">_xlfn.LET(
_xlpm.val,IF($F20 = "",val_blankRefText,  _xldudf_CX_GET(CX_ENTITY,($F20),BE$11,BE$14,,(BE$19))),
_xlpm.Res, IF(OR(_xlpm.val="",_xlpm.val="Error"),"",_xlpm.val),
_xlpm.Res
)</f>
        <v>#NAME?</v>
      </c>
      <c r="BF20" s="855" t="e" cm="1">
        <f t="array" aca="1" ref="BF20" ca="1">_xlfn.LET(
_xlpm.val,IF($F20 = "",val_blankRefText,  _xldudf_CX_GET(CX_ENTITY,($F20),BF$11,BF$14,,(BF$19))),
_xlpm.Res, IF(OR(_xlpm.val="",_xlpm.val="Error"),"",_xlpm.val),
_xlpm.Res
)</f>
        <v>#NAME?</v>
      </c>
      <c r="BG20" s="855" t="e" cm="1">
        <f t="array" aca="1" ref="BG20" ca="1">_xlfn.LET(
_xlpm.val,IF($F20 = "",val_blankRefText,  _xldudf_CX_GET(CX_ENTITY,($F20),BG$11,BG$14,,(BG$19))),
_xlpm.Res, IF(OR(_xlpm.val="",_xlpm.val="Error"),"",_xlpm.val),
_xlpm.Res
)</f>
        <v>#NAME?</v>
      </c>
      <c r="BH20" s="855" t="e" cm="1">
        <f t="array" aca="1" ref="BH20" ca="1">_xlfn.LET(
_xlpm.val,IF($F20 = "",val_blankRefText,  _xldudf_CX_GET(CX_ENTITY,($F20),BH$11,BH$14,,(BH$19))),
_xlpm.Res, IF(OR(_xlpm.val="",_xlpm.val="Error"),"",_xlpm.val),
_xlpm.Res
)</f>
        <v>#NAME?</v>
      </c>
      <c r="BI20" s="855" t="e" cm="1">
        <f t="array" aca="1" ref="BI20" ca="1">_xlfn.LET(
_xlpm.val,IF($F20 = "",val_blankRefText,  _xldudf_CX_GET(CX_ENTITY,($F20),BI$11,BI$14,,(BI$19))),
_xlpm.Res, IF(OR(_xlpm.val="",_xlpm.val="Error"),"",_xlpm.val),
_xlpm.Res
)</f>
        <v>#NAME?</v>
      </c>
      <c r="BJ20" s="855" t="e" cm="1">
        <f t="array" aca="1" ref="BJ20" ca="1">_xlfn.LET(
_xlpm.val,IF($F20 = "",val_blankRefText,  _xldudf_CX_GET(CX_ENTITY,($F20),BJ$11,BJ$14,,(BJ$19))),
_xlpm.Res, IF(OR(_xlpm.val="",_xlpm.val="Error"),"",_xlpm.val),
_xlpm.Res
)</f>
        <v>#NAME?</v>
      </c>
      <c r="BK20" s="855" t="e" cm="1">
        <f t="array" aca="1" ref="BK20" ca="1">_xlfn.LET(
_xlpm.val,IF($F20 = "",val_blankRefText,  _xldudf_CX_GET(CX_ENTITY,($F20),BK$11,BK$14,,(BK$19))),
_xlpm.Res, IF(OR(_xlpm.val="",_xlpm.val="Error"),"",_xlpm.val),
_xlpm.Res
)</f>
        <v>#NAME?</v>
      </c>
      <c r="BL20" s="855" t="e" cm="1">
        <f t="array" aca="1" ref="BL20" ca="1">_xlfn.LET(
_xlpm.val,IF($F20 = "",val_blankRefText,  _xldudf_CX_GET(CX_ENTITY,($F20),BL$11,BL$14,,(BL$19))),
_xlpm.Res, IF(OR(_xlpm.val="",_xlpm.val="Error"),"",_xlpm.val),
_xlpm.Res
)</f>
        <v>#NAME?</v>
      </c>
      <c r="BM20" s="855" t="e" cm="1">
        <f t="array" aca="1" ref="BM20" ca="1">_xlfn.LET(
_xlpm.val,IF($F20 = "",val_blankRefText,  _xldudf_CX_GET(CX_ENTITY,($F20),BM$11,BM$14,,(BM$19))),
_xlpm.Res, IF(OR(_xlpm.val="",_xlpm.val="Error"),"",_xlpm.val),
_xlpm.Res
)</f>
        <v>#NAME?</v>
      </c>
      <c r="BN20" s="855" t="e" cm="1">
        <f t="array" aca="1" ref="BN20" ca="1">_xlfn.LET(
_xlpm.val,IF($F20 = "",val_blankRefText,  _xldudf_CX_GET(CX_ENTITY,($F20),BN$11,BN$14,,(BN$19))),
_xlpm.Res, IF(OR(_xlpm.val="",_xlpm.val="Error"),"",_xlpm.val),
_xlpm.Res
)</f>
        <v>#NAME?</v>
      </c>
      <c r="BO20" s="1844"/>
      <c r="BP20" s="1844"/>
      <c r="BQ20" s="1844"/>
      <c r="BR20" s="1844"/>
      <c r="BS20" s="1844"/>
      <c r="BT20" s="1844"/>
      <c r="BU20" s="1844"/>
      <c r="BV20" s="1844"/>
      <c r="BW20" s="1844"/>
      <c r="BX20" s="1844"/>
      <c r="BY20" s="1844"/>
      <c r="BZ20" s="1844"/>
      <c r="CA20" s="34"/>
      <c r="CC20" s="33"/>
      <c r="CD20" s="1461" t="e" cm="1">
        <f t="array" aca="1" ref="CD20" ca="1">_xlfn.LET( _xlpm.CheckBlank, SUM(CF!$AD20:$BN20) = 0, IF(_xlpm.CheckBlank, "", SUM(_xlfn._xlws.FILTER(CF!$AD20:$BN20,(YEAR(CF!$AD$12:$BN$12)=CF!CD$12)*(array_timeline&lt;=CF!CD$11)))))</f>
        <v>#NAME?</v>
      </c>
      <c r="CE20" s="1461" t="e" cm="1">
        <f t="array" aca="1" ref="CE20" ca="1">_xlfn.LET( _xlpm.CheckBlank, SUM(CF!$AD20:$BN20) = 0, IF(_xlpm.CheckBlank, "", SUM(_xlfn._xlws.FILTER(CF!$AD20:$BN20,(YEAR(CF!$AD$12:$BN$12)=CF!CE$12)*(array_timeline&lt;=CF!CE$11)))))</f>
        <v>#NAME?</v>
      </c>
      <c r="CF20" s="1314"/>
      <c r="CG20" s="1461" t="e" cm="1">
        <f t="array" aca="1" ref="CG20" ca="1">_xlfn.LET(_xlpm.CheckBlank,SUM(CF!$AD20:$BN20)=0,IF(_xlpm.CheckBlank,"",SUM(_xlfn._xlws.FILTER(CF!$AD20:$BN20,(YEAR(CF!$AD$12:$BN$12)=CF!CG$12)*(array_timeline&lt;=CF!CG$11)))))</f>
        <v>#NAME?</v>
      </c>
      <c r="CH20" s="1461" t="e" cm="1">
        <f t="array" aca="1" ref="CH20" ca="1">_xlfn.LET(_xlpm.CheckBlank,SUM(CF!$AD20:$BN20)=0,IF(_xlpm.CheckBlank,"",SUM(_xlfn._xlws.FILTER(CF!$AD20:$BN20,(YEAR(CF!$AD$12:$BN$12)=CF!CH$12)*(array_timeline&lt;=CF!CH$11)))))</f>
        <v>#NAME?</v>
      </c>
      <c r="CI20" s="1314"/>
      <c r="CJ20" s="1657" cm="1">
        <f t="array" ref="CJ20">_xlfn.LET( _xlpm.CheckBlank, SUM(CF!$AD20:$BN20) = 0, IF(_xlpm.CheckBlank, "", SUM(_xlfn.TAKE(_xlfn.DROP(CF!$AD20:$BN20, ,-DATEDIFF(CF!CJ$11, val_asOfDate,"M")),1,-12))))</f>
        <v>36</v>
      </c>
      <c r="CK20" s="1657" cm="1">
        <f t="array" ref="CK20">_xlfn.LET( _xlpm.CheckBlank, SUM(CF!$AD20:$BN20) = 0, IF(_xlpm.CheckBlank, "", SUM(_xlfn.TAKE(_xlfn.DROP(CF!$AD20:$BN20, ,-DATEDIFF(CF!CK$11, val_asOfDate,"M")),1,-12))))</f>
        <v>36</v>
      </c>
      <c r="CL20" s="88"/>
      <c r="CM20" s="541" t="e" cm="1">
        <f t="array" aca="1" ref="CM20" ca="1">_xlfn.LET(
_xlpm.val,IF($F20 = "",val_blankRefText,  _xldudf_CX_GET(CX_ENTITY,($F20),CM$11,CM$14,,(CM$19))),
_xlpm.Res, IF(OR(_xlpm.val="",_xlpm.val="Error"),"",_xlpm.val),
_xlpm.Res
)</f>
        <v>#NAME?</v>
      </c>
      <c r="CN20" s="541" t="e" cm="1">
        <f t="array" aca="1" ref="CN20" ca="1">_xlfn.LET(
_xlpm.val,IF($F20 = "",val_blankRefText,  _xldudf_CX_GET(CX_ENTITY,($F20),CN$11,CN$14,,(CN$19))),
_xlpm.Res, IF(OR(_xlpm.val="",_xlpm.val="Error"),"",_xlpm.val),
_xlpm.Res
)</f>
        <v>#NAME?</v>
      </c>
      <c r="CO20" s="34"/>
      <c r="CR20" s="4"/>
      <c r="CS20" s="4"/>
      <c r="CW20" s="4"/>
    </row>
    <row r="21" spans="1:101" ht="21" customHeight="1">
      <c r="A21" s="696"/>
      <c r="B21" s="574" t="s">
        <v>238</v>
      </c>
      <c r="C21" s="574" t="s">
        <v>1670</v>
      </c>
      <c r="D21" s="574"/>
      <c r="E21" s="577" t="e" cm="1">
        <f t="array" aca="1" ref="E21" ca="1">_xlfn.LET(
   _xlpm.Attr,  $C21,
   _xlpm.Lookback, $E$16,
   _xlpm.QueryDate, EOMONTH(val_asOfDate,_xlpm.Lookback),
   _xlpm.ReadField, _xldudf_CX_GET(CX_ENTITY,fx_attrConverter($C21),_xlpm.QueryDate),
   _xlpm.AttrBlank, _xlpm.Attr="", _xlpm.Result,
   IF(_xlpm.AttrBlank,val_blankRefText,fx_attrConverter(_xlpm.ReadField,0)),
IF(_xlpm.Result = "Error", "", _xlpm.Result )
)</f>
        <v>#NAME?</v>
      </c>
      <c r="F21" s="577" t="str">
        <f t="shared" si="1"/>
        <v>Non-Cash Adjustments</v>
      </c>
      <c r="G21" s="401"/>
      <c r="H21" s="401">
        <v>1</v>
      </c>
      <c r="I21" s="401">
        <v>1</v>
      </c>
      <c r="J21" s="401"/>
      <c r="K21" s="401"/>
      <c r="L21" s="579" t="b">
        <v>1</v>
      </c>
      <c r="N21" s="158"/>
      <c r="O21" s="101"/>
      <c r="P21" s="52"/>
      <c r="Q21" s="101"/>
      <c r="R21" s="126"/>
      <c r="S21" s="101"/>
      <c r="T21" s="101"/>
      <c r="U21" s="39"/>
      <c r="W21" s="932" t="str">
        <f>$W$20</f>
        <v>Actual</v>
      </c>
      <c r="X21" s="761" t="s">
        <v>62</v>
      </c>
      <c r="Y21" s="88" t="e" cm="1">
        <f t="array" aca="1" ref="Y21" ca="1">IF(
       $B21 = "",
       IFBLANK( $E21, "Please select or type in or leave as blank"),
       IFBLANK( $E21, $B21)
    )</f>
        <v>#NAME?</v>
      </c>
      <c r="Z21" s="200" cm="1">
        <f t="array" ref="Z21">_xlfn.SWITCH(
    TRUE,
    _CF!$L21=TRUE, 1,
    _CF!$L21=FALSE,-1,
    _CF!$L21=-1,0,
"n/a"
)</f>
        <v>1</v>
      </c>
      <c r="AA21" s="200"/>
      <c r="AB21" s="88" t="s">
        <v>238</v>
      </c>
      <c r="AC21" s="88"/>
      <c r="AD21" s="855" t="e" cm="1">
        <f t="array" aca="1" ref="AD21" ca="1">_xlfn.LET(
_xlpm.val,IF($F21 = "",val_blankRefText,  _xldudf_CX_GET(CX_ENTITY,($F21),AD$11,AD$14,,(AD$19))),
_xlpm.Res, IF(OR(_xlpm.val="",_xlpm.val="Error"),"",_xlpm.val),
_xlpm.Res
)</f>
        <v>#NAME?</v>
      </c>
      <c r="AE21" s="855" t="e" cm="1">
        <f t="array" aca="1" ref="AE21" ca="1">_xlfn.LET(
_xlpm.val,IF($F21 = "",val_blankRefText,  _xldudf_CX_GET(CX_ENTITY,($F21),AE$11,AE$14,,(AE$19))),
_xlpm.Res, IF(OR(_xlpm.val="",_xlpm.val="Error"),"",_xlpm.val),
_xlpm.Res
)</f>
        <v>#NAME?</v>
      </c>
      <c r="AF21" s="855" t="e" cm="1">
        <f t="array" aca="1" ref="AF21" ca="1">_xlfn.LET(
_xlpm.val,IF($F21 = "",val_blankRefText,  _xldudf_CX_GET(CX_ENTITY,($F21),AF$11,AF$14,,(AF$19))),
_xlpm.Res, IF(OR(_xlpm.val="",_xlpm.val="Error"),"",_xlpm.val),
_xlpm.Res
)</f>
        <v>#NAME?</v>
      </c>
      <c r="AG21" s="855" t="e" cm="1">
        <f t="array" aca="1" ref="AG21" ca="1">_xlfn.LET(
_xlpm.val,IF($F21 = "",val_blankRefText,  _xldudf_CX_GET(CX_ENTITY,($F21),AG$11,AG$14,,(AG$19))),
_xlpm.Res, IF(OR(_xlpm.val="",_xlpm.val="Error"),"",_xlpm.val),
_xlpm.Res
)</f>
        <v>#NAME?</v>
      </c>
      <c r="AH21" s="855" t="e" cm="1">
        <f t="array" aca="1" ref="AH21" ca="1">_xlfn.LET(
_xlpm.val,IF($F21 = "",val_blankRefText,  _xldudf_CX_GET(CX_ENTITY,($F21),AH$11,AH$14,,(AH$19))),
_xlpm.Res, IF(OR(_xlpm.val="",_xlpm.val="Error"),"",_xlpm.val),
_xlpm.Res
)</f>
        <v>#NAME?</v>
      </c>
      <c r="AI21" s="855" t="e" cm="1">
        <f t="array" aca="1" ref="AI21" ca="1">_xlfn.LET(
_xlpm.val,IF($F21 = "",val_blankRefText,  _xldudf_CX_GET(CX_ENTITY,($F21),AI$11,AI$14,,(AI$19))),
_xlpm.Res, IF(OR(_xlpm.val="",_xlpm.val="Error"),"",_xlpm.val),
_xlpm.Res
)</f>
        <v>#NAME?</v>
      </c>
      <c r="AJ21" s="855" t="e" cm="1">
        <f t="array" aca="1" ref="AJ21" ca="1">_xlfn.LET(
_xlpm.val,IF($F21 = "",val_blankRefText,  _xldudf_CX_GET(CX_ENTITY,($F21),AJ$11,AJ$14,,(AJ$19))),
_xlpm.Res, IF(OR(_xlpm.val="",_xlpm.val="Error"),"",_xlpm.val),
_xlpm.Res
)</f>
        <v>#NAME?</v>
      </c>
      <c r="AK21" s="855" t="e" cm="1">
        <f t="array" aca="1" ref="AK21" ca="1">_xlfn.LET(
_xlpm.val,IF($F21 = "",val_blankRefText,  _xldudf_CX_GET(CX_ENTITY,($F21),AK$11,AK$14,,(AK$19))),
_xlpm.Res, IF(OR(_xlpm.val="",_xlpm.val="Error"),"",_xlpm.val),
_xlpm.Res
)</f>
        <v>#NAME?</v>
      </c>
      <c r="AL21" s="855" t="e" cm="1">
        <f t="array" aca="1" ref="AL21" ca="1">_xlfn.LET(
_xlpm.val,IF($F21 = "",val_blankRefText,  _xldudf_CX_GET(CX_ENTITY,($F21),AL$11,AL$14,,(AL$19))),
_xlpm.Res, IF(OR(_xlpm.val="",_xlpm.val="Error"),"",_xlpm.val),
_xlpm.Res
)</f>
        <v>#NAME?</v>
      </c>
      <c r="AM21" s="855" t="e" cm="1">
        <f t="array" aca="1" ref="AM21" ca="1">_xlfn.LET(
_xlpm.val,IF($F21 = "",val_blankRefText,  _xldudf_CX_GET(CX_ENTITY,($F21),AM$11,AM$14,,(AM$19))),
_xlpm.Res, IF(OR(_xlpm.val="",_xlpm.val="Error"),"",_xlpm.val),
_xlpm.Res
)</f>
        <v>#NAME?</v>
      </c>
      <c r="AN21" s="855" t="e" cm="1">
        <f t="array" aca="1" ref="AN21" ca="1">_xlfn.LET(
_xlpm.val,IF($F21 = "",val_blankRefText,  _xldudf_CX_GET(CX_ENTITY,($F21),AN$11,AN$14,,(AN$19))),
_xlpm.Res, IF(OR(_xlpm.val="",_xlpm.val="Error"),"",_xlpm.val),
_xlpm.Res
)</f>
        <v>#NAME?</v>
      </c>
      <c r="AO21" s="855" t="e" cm="1">
        <f t="array" aca="1" ref="AO21" ca="1">_xlfn.LET(
_xlpm.val,IF($F21 = "",val_blankRefText,  _xldudf_CX_GET(CX_ENTITY,($F21),AO$11,AO$14,,(AO$19))),
_xlpm.Res, IF(OR(_xlpm.val="",_xlpm.val="Error"),"",_xlpm.val),
_xlpm.Res
)</f>
        <v>#NAME?</v>
      </c>
      <c r="AP21" s="855" t="e" cm="1">
        <f t="array" aca="1" ref="AP21" ca="1">_xlfn.LET(
_xlpm.val,IF($F21 = "",val_blankRefText,  _xldudf_CX_GET(CX_ENTITY,($F21),AP$11,AP$14,,(AP$19))),
_xlpm.Res, IF(OR(_xlpm.val="",_xlpm.val="Error"),"",_xlpm.val),
_xlpm.Res
)</f>
        <v>#NAME?</v>
      </c>
      <c r="AQ21" s="855" t="e" cm="1">
        <f t="array" aca="1" ref="AQ21" ca="1">_xlfn.LET(
_xlpm.val,IF($F21 = "",val_blankRefText,  _xldudf_CX_GET(CX_ENTITY,($F21),AQ$11,AQ$14,,(AQ$19))),
_xlpm.Res, IF(OR(_xlpm.val="",_xlpm.val="Error"),"",_xlpm.val),
_xlpm.Res
)</f>
        <v>#NAME?</v>
      </c>
      <c r="AR21" s="855" t="e" cm="1">
        <f t="array" aca="1" ref="AR21" ca="1">_xlfn.LET(
_xlpm.val,IF($F21 = "",val_blankRefText,  _xldudf_CX_GET(CX_ENTITY,($F21),AR$11,AR$14,,(AR$19))),
_xlpm.Res, IF(OR(_xlpm.val="",_xlpm.val="Error"),"",_xlpm.val),
_xlpm.Res
)</f>
        <v>#NAME?</v>
      </c>
      <c r="AS21" s="855" t="e" cm="1">
        <f t="array" aca="1" ref="AS21" ca="1">_xlfn.LET(
_xlpm.val,IF($F21 = "",val_blankRefText,  _xldudf_CX_GET(CX_ENTITY,($F21),AS$11,AS$14,,(AS$19))),
_xlpm.Res, IF(OR(_xlpm.val="",_xlpm.val="Error"),"",_xlpm.val),
_xlpm.Res
)</f>
        <v>#NAME?</v>
      </c>
      <c r="AT21" s="855" t="e" cm="1">
        <f t="array" aca="1" ref="AT21" ca="1">_xlfn.LET(
_xlpm.val,IF($F21 = "",val_blankRefText,  _xldudf_CX_GET(CX_ENTITY,($F21),AT$11,AT$14,,(AT$19))),
_xlpm.Res, IF(OR(_xlpm.val="",_xlpm.val="Error"),"",_xlpm.val),
_xlpm.Res
)</f>
        <v>#NAME?</v>
      </c>
      <c r="AU21" s="855" t="e" cm="1">
        <f t="array" aca="1" ref="AU21" ca="1">_xlfn.LET(
_xlpm.val,IF($F21 = "",val_blankRefText,  _xldudf_CX_GET(CX_ENTITY,($F21),AU$11,AU$14,,(AU$19))),
_xlpm.Res, IF(OR(_xlpm.val="",_xlpm.val="Error"),"",_xlpm.val),
_xlpm.Res
)</f>
        <v>#NAME?</v>
      </c>
      <c r="AV21" s="855" t="e" cm="1">
        <f t="array" aca="1" ref="AV21" ca="1">_xlfn.LET(
_xlpm.val,IF($F21 = "",val_blankRefText,  _xldudf_CX_GET(CX_ENTITY,($F21),AV$11,AV$14,,(AV$19))),
_xlpm.Res, IF(OR(_xlpm.val="",_xlpm.val="Error"),"",_xlpm.val),
_xlpm.Res
)</f>
        <v>#NAME?</v>
      </c>
      <c r="AW21" s="855" t="e" cm="1">
        <f t="array" aca="1" ref="AW21" ca="1">_xlfn.LET(
_xlpm.val,IF($F21 = "",val_blankRefText,  _xldudf_CX_GET(CX_ENTITY,($F21),AW$11,AW$14,,(AW$19))),
_xlpm.Res, IF(OR(_xlpm.val="",_xlpm.val="Error"),"",_xlpm.val),
_xlpm.Res
)</f>
        <v>#NAME?</v>
      </c>
      <c r="AX21" s="855" t="e" cm="1">
        <f t="array" aca="1" ref="AX21" ca="1">_xlfn.LET(
_xlpm.val,IF($F21 = "",val_blankRefText,  _xldudf_CX_GET(CX_ENTITY,($F21),AX$11,AX$14,,(AX$19))),
_xlpm.Res, IF(OR(_xlpm.val="",_xlpm.val="Error"),"",_xlpm.val),
_xlpm.Res
)</f>
        <v>#NAME?</v>
      </c>
      <c r="AY21" s="855" t="e" cm="1">
        <f t="array" aca="1" ref="AY21" ca="1">_xlfn.LET(
_xlpm.val,IF($F21 = "",val_blankRefText,  _xldudf_CX_GET(CX_ENTITY,($F21),AY$11,AY$14,,(AY$19))),
_xlpm.Res, IF(OR(_xlpm.val="",_xlpm.val="Error"),"",_xlpm.val),
_xlpm.Res
)</f>
        <v>#NAME?</v>
      </c>
      <c r="AZ21" s="855" t="e" cm="1">
        <f t="array" aca="1" ref="AZ21" ca="1">_xlfn.LET(
_xlpm.val,IF($F21 = "",val_blankRefText,  _xldudf_CX_GET(CX_ENTITY,($F21),AZ$11,AZ$14,,(AZ$19))),
_xlpm.Res, IF(OR(_xlpm.val="",_xlpm.val="Error"),"",_xlpm.val),
_xlpm.Res
)</f>
        <v>#NAME?</v>
      </c>
      <c r="BA21" s="855" t="e" cm="1">
        <f t="array" aca="1" ref="BA21" ca="1">_xlfn.LET(
_xlpm.val,IF($F21 = "",val_blankRefText,  _xldudf_CX_GET(CX_ENTITY,($F21),BA$11,BA$14,,(BA$19))),
_xlpm.Res, IF(OR(_xlpm.val="",_xlpm.val="Error"),"",_xlpm.val),
_xlpm.Res
)</f>
        <v>#NAME?</v>
      </c>
      <c r="BB21" s="855" t="e" cm="1">
        <f t="array" aca="1" ref="BB21" ca="1">_xlfn.LET(
_xlpm.val,IF($F21 = "",val_blankRefText,  _xldudf_CX_GET(CX_ENTITY,($F21),BB$11,BB$14,,(BB$19))),
_xlpm.Res, IF(OR(_xlpm.val="",_xlpm.val="Error"),"",_xlpm.val),
_xlpm.Res
)</f>
        <v>#NAME?</v>
      </c>
      <c r="BC21" s="855" t="e" cm="1">
        <f t="array" aca="1" ref="BC21" ca="1">_xlfn.LET(
_xlpm.val,IF($F21 = "",val_blankRefText,  _xldudf_CX_GET(CX_ENTITY,($F21),BC$11,BC$14,,(BC$19))),
_xlpm.Res, IF(OR(_xlpm.val="",_xlpm.val="Error"),"",_xlpm.val),
_xlpm.Res
)</f>
        <v>#NAME?</v>
      </c>
      <c r="BD21" s="855" t="e" cm="1">
        <f t="array" aca="1" ref="BD21" ca="1">_xlfn.LET(
_xlpm.val,IF($F21 = "",val_blankRefText,  _xldudf_CX_GET(CX_ENTITY,($F21),BD$11,BD$14,,(BD$19))),
_xlpm.Res, IF(OR(_xlpm.val="",_xlpm.val="Error"),"",_xlpm.val),
_xlpm.Res
)</f>
        <v>#NAME?</v>
      </c>
      <c r="BE21" s="855" t="e" cm="1">
        <f t="array" aca="1" ref="BE21" ca="1">_xlfn.LET(
_xlpm.val,IF($F21 = "",val_blankRefText,  _xldudf_CX_GET(CX_ENTITY,($F21),BE$11,BE$14,,(BE$19))),
_xlpm.Res, IF(OR(_xlpm.val="",_xlpm.val="Error"),"",_xlpm.val),
_xlpm.Res
)</f>
        <v>#NAME?</v>
      </c>
      <c r="BF21" s="855" t="e" cm="1">
        <f t="array" aca="1" ref="BF21" ca="1">_xlfn.LET(
_xlpm.val,IF($F21 = "",val_blankRefText,  _xldudf_CX_GET(CX_ENTITY,($F21),BF$11,BF$14,,(BF$19))),
_xlpm.Res, IF(OR(_xlpm.val="",_xlpm.val="Error"),"",_xlpm.val),
_xlpm.Res
)</f>
        <v>#NAME?</v>
      </c>
      <c r="BG21" s="855" t="e" cm="1">
        <f t="array" aca="1" ref="BG21" ca="1">_xlfn.LET(
_xlpm.val,IF($F21 = "",val_blankRefText,  _xldudf_CX_GET(CX_ENTITY,($F21),BG$11,BG$14,,(BG$19))),
_xlpm.Res, IF(OR(_xlpm.val="",_xlpm.val="Error"),"",_xlpm.val),
_xlpm.Res
)</f>
        <v>#NAME?</v>
      </c>
      <c r="BH21" s="855" t="e" cm="1">
        <f t="array" aca="1" ref="BH21" ca="1">_xlfn.LET(
_xlpm.val,IF($F21 = "",val_blankRefText,  _xldudf_CX_GET(CX_ENTITY,($F21),BH$11,BH$14,,(BH$19))),
_xlpm.Res, IF(OR(_xlpm.val="",_xlpm.val="Error"),"",_xlpm.val),
_xlpm.Res
)</f>
        <v>#NAME?</v>
      </c>
      <c r="BI21" s="855" t="e" cm="1">
        <f t="array" aca="1" ref="BI21" ca="1">_xlfn.LET(
_xlpm.val,IF($F21 = "",val_blankRefText,  _xldudf_CX_GET(CX_ENTITY,($F21),BI$11,BI$14,,(BI$19))),
_xlpm.Res, IF(OR(_xlpm.val="",_xlpm.val="Error"),"",_xlpm.val),
_xlpm.Res
)</f>
        <v>#NAME?</v>
      </c>
      <c r="BJ21" s="855" t="e" cm="1">
        <f t="array" aca="1" ref="BJ21" ca="1">_xlfn.LET(
_xlpm.val,IF($F21 = "",val_blankRefText,  _xldudf_CX_GET(CX_ENTITY,($F21),BJ$11,BJ$14,,(BJ$19))),
_xlpm.Res, IF(OR(_xlpm.val="",_xlpm.val="Error"),"",_xlpm.val),
_xlpm.Res
)</f>
        <v>#NAME?</v>
      </c>
      <c r="BK21" s="855" t="e" cm="1">
        <f t="array" aca="1" ref="BK21" ca="1">_xlfn.LET(
_xlpm.val,IF($F21 = "",val_blankRefText,  _xldudf_CX_GET(CX_ENTITY,($F21),BK$11,BK$14,,(BK$19))),
_xlpm.Res, IF(OR(_xlpm.val="",_xlpm.val="Error"),"",_xlpm.val),
_xlpm.Res
)</f>
        <v>#NAME?</v>
      </c>
      <c r="BL21" s="855" t="e" cm="1">
        <f t="array" aca="1" ref="BL21" ca="1">_xlfn.LET(
_xlpm.val,IF($F21 = "",val_blankRefText,  _xldudf_CX_GET(CX_ENTITY,($F21),BL$11,BL$14,,(BL$19))),
_xlpm.Res, IF(OR(_xlpm.val="",_xlpm.val="Error"),"",_xlpm.val),
_xlpm.Res
)</f>
        <v>#NAME?</v>
      </c>
      <c r="BM21" s="855" t="e" cm="1">
        <f t="array" aca="1" ref="BM21" ca="1">_xlfn.LET(
_xlpm.val,IF($F21 = "",val_blankRefText,  _xldudf_CX_GET(CX_ENTITY,($F21),BM$11,BM$14,,(BM$19))),
_xlpm.Res, IF(OR(_xlpm.val="",_xlpm.val="Error"),"",_xlpm.val),
_xlpm.Res
)</f>
        <v>#NAME?</v>
      </c>
      <c r="BN21" s="855" t="e" cm="1">
        <f t="array" aca="1" ref="BN21" ca="1">_xlfn.LET(
_xlpm.val,IF($F21 = "",val_blankRefText,  _xldudf_CX_GET(CX_ENTITY,($F21),BN$11,BN$14,,(BN$19))),
_xlpm.Res, IF(OR(_xlpm.val="",_xlpm.val="Error"),"",_xlpm.val),
_xlpm.Res
)</f>
        <v>#NAME?</v>
      </c>
      <c r="BO21" s="1844"/>
      <c r="BP21" s="1844"/>
      <c r="BQ21" s="1844"/>
      <c r="BR21" s="1844"/>
      <c r="BS21" s="1844"/>
      <c r="BT21" s="1844"/>
      <c r="BU21" s="1844"/>
      <c r="BV21" s="1844"/>
      <c r="BW21" s="1844"/>
      <c r="BX21" s="1844"/>
      <c r="BY21" s="1844"/>
      <c r="BZ21" s="1844"/>
      <c r="CA21" s="34"/>
      <c r="CC21" s="33"/>
      <c r="CD21" s="1461" t="e" cm="1">
        <f t="array" aca="1" ref="CD21" ca="1">_xlfn.LET( _xlpm.CheckBlank, SUM(CF!$AD21:$BN21) = 0, IF(_xlpm.CheckBlank, "", SUM(_xlfn._xlws.FILTER(CF!$AD21:$BN21,(YEAR(CF!$AD$12:$BN$12)=CF!CD$12)*(array_timeline&lt;=CF!CD$11)))))</f>
        <v>#NAME?</v>
      </c>
      <c r="CE21" s="1461" t="e" cm="1">
        <f t="array" aca="1" ref="CE21" ca="1">_xlfn.LET( _xlpm.CheckBlank, SUM(CF!$AD21:$BN21) = 0, IF(_xlpm.CheckBlank, "", SUM(_xlfn._xlws.FILTER(CF!$AD21:$BN21,(YEAR(CF!$AD$12:$BN$12)=CF!CE$12)*(array_timeline&lt;=CF!CE$11)))))</f>
        <v>#NAME?</v>
      </c>
      <c r="CF21" s="1314"/>
      <c r="CG21" s="1461" t="e" cm="1">
        <f t="array" aca="1" ref="CG21" ca="1">_xlfn.LET(_xlpm.CheckBlank,SUM(CF!$AD21:$BN21)=0,IF(_xlpm.CheckBlank,"",SUM(_xlfn._xlws.FILTER(CF!$AD21:$BN21,(YEAR(CF!$AD$12:$BN$12)=CF!CG$12)*(array_timeline&lt;=CF!CG$11)))))</f>
        <v>#NAME?</v>
      </c>
      <c r="CH21" s="1461" t="e" cm="1">
        <f t="array" aca="1" ref="CH21" ca="1">_xlfn.LET(_xlpm.CheckBlank,SUM(CF!$AD21:$BN21)=0,IF(_xlpm.CheckBlank,"",SUM(_xlfn._xlws.FILTER(CF!$AD21:$BN21,(YEAR(CF!$AD$12:$BN$12)=CF!CH$12)*(array_timeline&lt;=CF!CH$11)))))</f>
        <v>#NAME?</v>
      </c>
      <c r="CI21" s="1314"/>
      <c r="CJ21" s="1657" cm="1">
        <f t="array" ref="CJ21">_xlfn.LET( _xlpm.CheckBlank, SUM(CF!$AD21:$BN21) = 0, IF(_xlpm.CheckBlank, "", SUM(_xlfn.TAKE(_xlfn.DROP(CF!$AD21:$BN21, ,-DATEDIFF(CF!CJ$11, val_asOfDate,"M")),1,-12))))</f>
        <v>12</v>
      </c>
      <c r="CK21" s="1657" cm="1">
        <f t="array" ref="CK21">_xlfn.LET( _xlpm.CheckBlank, SUM(CF!$AD21:$BN21) = 0, IF(_xlpm.CheckBlank, "", SUM(_xlfn.TAKE(_xlfn.DROP(CF!$AD21:$BN21, ,-DATEDIFF(CF!CK$11, val_asOfDate,"M")),1,-12))))</f>
        <v>12</v>
      </c>
      <c r="CL21" s="88"/>
      <c r="CM21" s="541" t="e" cm="1">
        <f t="array" aca="1" ref="CM21" ca="1">_xlfn.LET(
_xlpm.val,IF($F21 = "",val_blankRefText,  _xldudf_CX_GET(CX_ENTITY,($F21),CM$11,CM$14,,(CM$19))),
_xlpm.Res, IF(OR(_xlpm.val="",_xlpm.val="Error"),"",_xlpm.val),
_xlpm.Res
)</f>
        <v>#NAME?</v>
      </c>
      <c r="CN21" s="541" t="e" cm="1">
        <f t="array" aca="1" ref="CN21" ca="1">_xlfn.LET(
_xlpm.val,IF($F21 = "",val_blankRefText,  _xldudf_CX_GET(CX_ENTITY,($F21),CN$11,CN$14,,(CN$19))),
_xlpm.Res, IF(OR(_xlpm.val="",_xlpm.val="Error"),"",_xlpm.val),
_xlpm.Res
)</f>
        <v>#NAME?</v>
      </c>
      <c r="CO21" s="34"/>
      <c r="CR21" s="4"/>
      <c r="CS21" s="4"/>
      <c r="CW21" s="4"/>
    </row>
    <row r="22" spans="1:101" ht="21" customHeight="1">
      <c r="A22" s="696"/>
      <c r="B22" s="574" t="s">
        <v>239</v>
      </c>
      <c r="C22" s="574" t="s">
        <v>1671</v>
      </c>
      <c r="D22" s="574"/>
      <c r="E22" s="577" t="e" cm="1">
        <f t="array" aca="1" ref="E22" ca="1">_xlfn.LET(
   _xlpm.Attr,  $C22,
   _xlpm.Lookback, $E$16,
   _xlpm.QueryDate, EOMONTH(val_asOfDate,_xlpm.Lookback),
   _xlpm.ReadField, _xldudf_CX_GET(CX_ENTITY,fx_attrConverter($C22),_xlpm.QueryDate),
   _xlpm.AttrBlank, _xlpm.Attr="", _xlpm.Result,
   IF(_xlpm.AttrBlank,val_blankRefText,fx_attrConverter(_xlpm.ReadField,0)),
IF(_xlpm.Result = "Error", "", _xlpm.Result )
)</f>
        <v>#NAME?</v>
      </c>
      <c r="F22" s="577" t="str">
        <f t="shared" si="1"/>
        <v>(Increase)/Decrease in NWC</v>
      </c>
      <c r="G22" s="401"/>
      <c r="H22" s="401">
        <v>1</v>
      </c>
      <c r="I22" s="401">
        <v>1</v>
      </c>
      <c r="J22" s="401"/>
      <c r="K22" s="401"/>
      <c r="L22" s="579" t="b">
        <v>1</v>
      </c>
      <c r="N22" s="158"/>
      <c r="O22" s="101"/>
      <c r="P22" s="52"/>
      <c r="Q22" s="101"/>
      <c r="R22" s="101"/>
      <c r="S22" s="101"/>
      <c r="T22" s="101"/>
      <c r="U22" s="39"/>
      <c r="W22" s="932" t="str">
        <f t="shared" ref="W22:W37" si="4">$W$20</f>
        <v>Actual</v>
      </c>
      <c r="X22" s="761" t="s">
        <v>62</v>
      </c>
      <c r="Y22" s="88" t="e" cm="1">
        <f t="array" aca="1" ref="Y22" ca="1">IF(
       $B22 = "",
       IFBLANK( $E22, "Please select or type in or leave as blank"),
       IFBLANK( $E22, $B22)
    )</f>
        <v>#NAME?</v>
      </c>
      <c r="Z22" s="200" cm="1">
        <f t="array" ref="Z22">_xlfn.SWITCH(
    TRUE,
    _CF!$L22=TRUE, 1,
    _CF!$L22=FALSE,-1,
    _CF!$L22=-1,0,
"n/a"
)</f>
        <v>1</v>
      </c>
      <c r="AA22" s="200"/>
      <c r="AB22" s="88" t="s">
        <v>239</v>
      </c>
      <c r="AC22" s="88"/>
      <c r="AD22" s="855" t="e" cm="1">
        <f t="array" aca="1" ref="AD22" ca="1">_xlfn.LET(
_xlpm.val,IF($F22 = "",val_blankRefText,  _xldudf_CX_GET(CX_ENTITY,($F22),AD$11,AD$14,,(AD$19))),
_xlpm.Res, IF(OR(_xlpm.val="",_xlpm.val="Error"),"",_xlpm.val),
_xlpm.Res
)</f>
        <v>#NAME?</v>
      </c>
      <c r="AE22" s="855" t="e" cm="1">
        <f t="array" aca="1" ref="AE22" ca="1">_xlfn.LET(
_xlpm.val,IF($F22 = "",val_blankRefText,  _xldudf_CX_GET(CX_ENTITY,($F22),AE$11,AE$14,,(AE$19))),
_xlpm.Res, IF(OR(_xlpm.val="",_xlpm.val="Error"),"",_xlpm.val),
_xlpm.Res
)</f>
        <v>#NAME?</v>
      </c>
      <c r="AF22" s="855" t="e" cm="1">
        <f t="array" aca="1" ref="AF22" ca="1">_xlfn.LET(
_xlpm.val,IF($F22 = "",val_blankRefText,  _xldudf_CX_GET(CX_ENTITY,($F22),AF$11,AF$14,,(AF$19))),
_xlpm.Res, IF(OR(_xlpm.val="",_xlpm.val="Error"),"",_xlpm.val),
_xlpm.Res
)</f>
        <v>#NAME?</v>
      </c>
      <c r="AG22" s="855" t="e" cm="1">
        <f t="array" aca="1" ref="AG22" ca="1">_xlfn.LET(
_xlpm.val,IF($F22 = "",val_blankRefText,  _xldudf_CX_GET(CX_ENTITY,($F22),AG$11,AG$14,,(AG$19))),
_xlpm.Res, IF(OR(_xlpm.val="",_xlpm.val="Error"),"",_xlpm.val),
_xlpm.Res
)</f>
        <v>#NAME?</v>
      </c>
      <c r="AH22" s="855" t="e" cm="1">
        <f t="array" aca="1" ref="AH22" ca="1">_xlfn.LET(
_xlpm.val,IF($F22 = "",val_blankRefText,  _xldudf_CX_GET(CX_ENTITY,($F22),AH$11,AH$14,,(AH$19))),
_xlpm.Res, IF(OR(_xlpm.val="",_xlpm.val="Error"),"",_xlpm.val),
_xlpm.Res
)</f>
        <v>#NAME?</v>
      </c>
      <c r="AI22" s="855" t="e" cm="1">
        <f t="array" aca="1" ref="AI22" ca="1">_xlfn.LET(
_xlpm.val,IF($F22 = "",val_blankRefText,  _xldudf_CX_GET(CX_ENTITY,($F22),AI$11,AI$14,,(AI$19))),
_xlpm.Res, IF(OR(_xlpm.val="",_xlpm.val="Error"),"",_xlpm.val),
_xlpm.Res
)</f>
        <v>#NAME?</v>
      </c>
      <c r="AJ22" s="855" t="e" cm="1">
        <f t="array" aca="1" ref="AJ22" ca="1">_xlfn.LET(
_xlpm.val,IF($F22 = "",val_blankRefText,  _xldudf_CX_GET(CX_ENTITY,($F22),AJ$11,AJ$14,,(AJ$19))),
_xlpm.Res, IF(OR(_xlpm.val="",_xlpm.val="Error"),"",_xlpm.val),
_xlpm.Res
)</f>
        <v>#NAME?</v>
      </c>
      <c r="AK22" s="855" t="e" cm="1">
        <f t="array" aca="1" ref="AK22" ca="1">_xlfn.LET(
_xlpm.val,IF($F22 = "",val_blankRefText,  _xldudf_CX_GET(CX_ENTITY,($F22),AK$11,AK$14,,(AK$19))),
_xlpm.Res, IF(OR(_xlpm.val="",_xlpm.val="Error"),"",_xlpm.val),
_xlpm.Res
)</f>
        <v>#NAME?</v>
      </c>
      <c r="AL22" s="855" t="e" cm="1">
        <f t="array" aca="1" ref="AL22" ca="1">_xlfn.LET(
_xlpm.val,IF($F22 = "",val_blankRefText,  _xldudf_CX_GET(CX_ENTITY,($F22),AL$11,AL$14,,(AL$19))),
_xlpm.Res, IF(OR(_xlpm.val="",_xlpm.val="Error"),"",_xlpm.val),
_xlpm.Res
)</f>
        <v>#NAME?</v>
      </c>
      <c r="AM22" s="855" t="e" cm="1">
        <f t="array" aca="1" ref="AM22" ca="1">_xlfn.LET(
_xlpm.val,IF($F22 = "",val_blankRefText,  _xldudf_CX_GET(CX_ENTITY,($F22),AM$11,AM$14,,(AM$19))),
_xlpm.Res, IF(OR(_xlpm.val="",_xlpm.val="Error"),"",_xlpm.val),
_xlpm.Res
)</f>
        <v>#NAME?</v>
      </c>
      <c r="AN22" s="855" t="e" cm="1">
        <f t="array" aca="1" ref="AN22" ca="1">_xlfn.LET(
_xlpm.val,IF($F22 = "",val_blankRefText,  _xldudf_CX_GET(CX_ENTITY,($F22),AN$11,AN$14,,(AN$19))),
_xlpm.Res, IF(OR(_xlpm.val="",_xlpm.val="Error"),"",_xlpm.val),
_xlpm.Res
)</f>
        <v>#NAME?</v>
      </c>
      <c r="AO22" s="855" t="e" cm="1">
        <f t="array" aca="1" ref="AO22" ca="1">_xlfn.LET(
_xlpm.val,IF($F22 = "",val_blankRefText,  _xldudf_CX_GET(CX_ENTITY,($F22),AO$11,AO$14,,(AO$19))),
_xlpm.Res, IF(OR(_xlpm.val="",_xlpm.val="Error"),"",_xlpm.val),
_xlpm.Res
)</f>
        <v>#NAME?</v>
      </c>
      <c r="AP22" s="855" t="e" cm="1">
        <f t="array" aca="1" ref="AP22" ca="1">_xlfn.LET(
_xlpm.val,IF($F22 = "",val_blankRefText,  _xldudf_CX_GET(CX_ENTITY,($F22),AP$11,AP$14,,(AP$19))),
_xlpm.Res, IF(OR(_xlpm.val="",_xlpm.val="Error"),"",_xlpm.val),
_xlpm.Res
)</f>
        <v>#NAME?</v>
      </c>
      <c r="AQ22" s="855" t="e" cm="1">
        <f t="array" aca="1" ref="AQ22" ca="1">_xlfn.LET(
_xlpm.val,IF($F22 = "",val_blankRefText,  _xldudf_CX_GET(CX_ENTITY,($F22),AQ$11,AQ$14,,(AQ$19))),
_xlpm.Res, IF(OR(_xlpm.val="",_xlpm.val="Error"),"",_xlpm.val),
_xlpm.Res
)</f>
        <v>#NAME?</v>
      </c>
      <c r="AR22" s="855" t="e" cm="1">
        <f t="array" aca="1" ref="AR22" ca="1">_xlfn.LET(
_xlpm.val,IF($F22 = "",val_blankRefText,  _xldudf_CX_GET(CX_ENTITY,($F22),AR$11,AR$14,,(AR$19))),
_xlpm.Res, IF(OR(_xlpm.val="",_xlpm.val="Error"),"",_xlpm.val),
_xlpm.Res
)</f>
        <v>#NAME?</v>
      </c>
      <c r="AS22" s="855" t="e" cm="1">
        <f t="array" aca="1" ref="AS22" ca="1">_xlfn.LET(
_xlpm.val,IF($F22 = "",val_blankRefText,  _xldudf_CX_GET(CX_ENTITY,($F22),AS$11,AS$14,,(AS$19))),
_xlpm.Res, IF(OR(_xlpm.val="",_xlpm.val="Error"),"",_xlpm.val),
_xlpm.Res
)</f>
        <v>#NAME?</v>
      </c>
      <c r="AT22" s="855" t="e" cm="1">
        <f t="array" aca="1" ref="AT22" ca="1">_xlfn.LET(
_xlpm.val,IF($F22 = "",val_blankRefText,  _xldudf_CX_GET(CX_ENTITY,($F22),AT$11,AT$14,,(AT$19))),
_xlpm.Res, IF(OR(_xlpm.val="",_xlpm.val="Error"),"",_xlpm.val),
_xlpm.Res
)</f>
        <v>#NAME?</v>
      </c>
      <c r="AU22" s="855" t="e" cm="1">
        <f t="array" aca="1" ref="AU22" ca="1">_xlfn.LET(
_xlpm.val,IF($F22 = "",val_blankRefText,  _xldudf_CX_GET(CX_ENTITY,($F22),AU$11,AU$14,,(AU$19))),
_xlpm.Res, IF(OR(_xlpm.val="",_xlpm.val="Error"),"",_xlpm.val),
_xlpm.Res
)</f>
        <v>#NAME?</v>
      </c>
      <c r="AV22" s="855" t="e" cm="1">
        <f t="array" aca="1" ref="AV22" ca="1">_xlfn.LET(
_xlpm.val,IF($F22 = "",val_blankRefText,  _xldudf_CX_GET(CX_ENTITY,($F22),AV$11,AV$14,,(AV$19))),
_xlpm.Res, IF(OR(_xlpm.val="",_xlpm.val="Error"),"",_xlpm.val),
_xlpm.Res
)</f>
        <v>#NAME?</v>
      </c>
      <c r="AW22" s="855" t="e" cm="1">
        <f t="array" aca="1" ref="AW22" ca="1">_xlfn.LET(
_xlpm.val,IF($F22 = "",val_blankRefText,  _xldudf_CX_GET(CX_ENTITY,($F22),AW$11,AW$14,,(AW$19))),
_xlpm.Res, IF(OR(_xlpm.val="",_xlpm.val="Error"),"",_xlpm.val),
_xlpm.Res
)</f>
        <v>#NAME?</v>
      </c>
      <c r="AX22" s="855" t="e" cm="1">
        <f t="array" aca="1" ref="AX22" ca="1">_xlfn.LET(
_xlpm.val,IF($F22 = "",val_blankRefText,  _xldudf_CX_GET(CX_ENTITY,($F22),AX$11,AX$14,,(AX$19))),
_xlpm.Res, IF(OR(_xlpm.val="",_xlpm.val="Error"),"",_xlpm.val),
_xlpm.Res
)</f>
        <v>#NAME?</v>
      </c>
      <c r="AY22" s="855" t="e" cm="1">
        <f t="array" aca="1" ref="AY22" ca="1">_xlfn.LET(
_xlpm.val,IF($F22 = "",val_blankRefText,  _xldudf_CX_GET(CX_ENTITY,($F22),AY$11,AY$14,,(AY$19))),
_xlpm.Res, IF(OR(_xlpm.val="",_xlpm.val="Error"),"",_xlpm.val),
_xlpm.Res
)</f>
        <v>#NAME?</v>
      </c>
      <c r="AZ22" s="855" t="e" cm="1">
        <f t="array" aca="1" ref="AZ22" ca="1">_xlfn.LET(
_xlpm.val,IF($F22 = "",val_blankRefText,  _xldudf_CX_GET(CX_ENTITY,($F22),AZ$11,AZ$14,,(AZ$19))),
_xlpm.Res, IF(OR(_xlpm.val="",_xlpm.val="Error"),"",_xlpm.val),
_xlpm.Res
)</f>
        <v>#NAME?</v>
      </c>
      <c r="BA22" s="855" t="e" cm="1">
        <f t="array" aca="1" ref="BA22" ca="1">_xlfn.LET(
_xlpm.val,IF($F22 = "",val_blankRefText,  _xldudf_CX_GET(CX_ENTITY,($F22),BA$11,BA$14,,(BA$19))),
_xlpm.Res, IF(OR(_xlpm.val="",_xlpm.val="Error"),"",_xlpm.val),
_xlpm.Res
)</f>
        <v>#NAME?</v>
      </c>
      <c r="BB22" s="855" t="e" cm="1">
        <f t="array" aca="1" ref="BB22" ca="1">_xlfn.LET(
_xlpm.val,IF($F22 = "",val_blankRefText,  _xldudf_CX_GET(CX_ENTITY,($F22),BB$11,BB$14,,(BB$19))),
_xlpm.Res, IF(OR(_xlpm.val="",_xlpm.val="Error"),"",_xlpm.val),
_xlpm.Res
)</f>
        <v>#NAME?</v>
      </c>
      <c r="BC22" s="855" t="e" cm="1">
        <f t="array" aca="1" ref="BC22" ca="1">_xlfn.LET(
_xlpm.val,IF($F22 = "",val_blankRefText,  _xldudf_CX_GET(CX_ENTITY,($F22),BC$11,BC$14,,(BC$19))),
_xlpm.Res, IF(OR(_xlpm.val="",_xlpm.val="Error"),"",_xlpm.val),
_xlpm.Res
)</f>
        <v>#NAME?</v>
      </c>
      <c r="BD22" s="855" t="e" cm="1">
        <f t="array" aca="1" ref="BD22" ca="1">_xlfn.LET(
_xlpm.val,IF($F22 = "",val_blankRefText,  _xldudf_CX_GET(CX_ENTITY,($F22),BD$11,BD$14,,(BD$19))),
_xlpm.Res, IF(OR(_xlpm.val="",_xlpm.val="Error"),"",_xlpm.val),
_xlpm.Res
)</f>
        <v>#NAME?</v>
      </c>
      <c r="BE22" s="855" t="e" cm="1">
        <f t="array" aca="1" ref="BE22" ca="1">_xlfn.LET(
_xlpm.val,IF($F22 = "",val_blankRefText,  _xldudf_CX_GET(CX_ENTITY,($F22),BE$11,BE$14,,(BE$19))),
_xlpm.Res, IF(OR(_xlpm.val="",_xlpm.val="Error"),"",_xlpm.val),
_xlpm.Res
)</f>
        <v>#NAME?</v>
      </c>
      <c r="BF22" s="855" t="e" cm="1">
        <f t="array" aca="1" ref="BF22" ca="1">_xlfn.LET(
_xlpm.val,IF($F22 = "",val_blankRefText,  _xldudf_CX_GET(CX_ENTITY,($F22),BF$11,BF$14,,(BF$19))),
_xlpm.Res, IF(OR(_xlpm.val="",_xlpm.val="Error"),"",_xlpm.val),
_xlpm.Res
)</f>
        <v>#NAME?</v>
      </c>
      <c r="BG22" s="855" t="e" cm="1">
        <f t="array" aca="1" ref="BG22" ca="1">_xlfn.LET(
_xlpm.val,IF($F22 = "",val_blankRefText,  _xldudf_CX_GET(CX_ENTITY,($F22),BG$11,BG$14,,(BG$19))),
_xlpm.Res, IF(OR(_xlpm.val="",_xlpm.val="Error"),"",_xlpm.val),
_xlpm.Res
)</f>
        <v>#NAME?</v>
      </c>
      <c r="BH22" s="855" t="e" cm="1">
        <f t="array" aca="1" ref="BH22" ca="1">_xlfn.LET(
_xlpm.val,IF($F22 = "",val_blankRefText,  _xldudf_CX_GET(CX_ENTITY,($F22),BH$11,BH$14,,(BH$19))),
_xlpm.Res, IF(OR(_xlpm.val="",_xlpm.val="Error"),"",_xlpm.val),
_xlpm.Res
)</f>
        <v>#NAME?</v>
      </c>
      <c r="BI22" s="855" t="e" cm="1">
        <f t="array" aca="1" ref="BI22" ca="1">_xlfn.LET(
_xlpm.val,IF($F22 = "",val_blankRefText,  _xldudf_CX_GET(CX_ENTITY,($F22),BI$11,BI$14,,(BI$19))),
_xlpm.Res, IF(OR(_xlpm.val="",_xlpm.val="Error"),"",_xlpm.val),
_xlpm.Res
)</f>
        <v>#NAME?</v>
      </c>
      <c r="BJ22" s="855" t="e" cm="1">
        <f t="array" aca="1" ref="BJ22" ca="1">_xlfn.LET(
_xlpm.val,IF($F22 = "",val_blankRefText,  _xldudf_CX_GET(CX_ENTITY,($F22),BJ$11,BJ$14,,(BJ$19))),
_xlpm.Res, IF(OR(_xlpm.val="",_xlpm.val="Error"),"",_xlpm.val),
_xlpm.Res
)</f>
        <v>#NAME?</v>
      </c>
      <c r="BK22" s="855" t="e" cm="1">
        <f t="array" aca="1" ref="BK22" ca="1">_xlfn.LET(
_xlpm.val,IF($F22 = "",val_blankRefText,  _xldudf_CX_GET(CX_ENTITY,($F22),BK$11,BK$14,,(BK$19))),
_xlpm.Res, IF(OR(_xlpm.val="",_xlpm.val="Error"),"",_xlpm.val),
_xlpm.Res
)</f>
        <v>#NAME?</v>
      </c>
      <c r="BL22" s="855" t="e" cm="1">
        <f t="array" aca="1" ref="BL22" ca="1">_xlfn.LET(
_xlpm.val,IF($F22 = "",val_blankRefText,  _xldudf_CX_GET(CX_ENTITY,($F22),BL$11,BL$14,,(BL$19))),
_xlpm.Res, IF(OR(_xlpm.val="",_xlpm.val="Error"),"",_xlpm.val),
_xlpm.Res
)</f>
        <v>#NAME?</v>
      </c>
      <c r="BM22" s="855" t="e" cm="1">
        <f t="array" aca="1" ref="BM22" ca="1">_xlfn.LET(
_xlpm.val,IF($F22 = "",val_blankRefText,  _xldudf_CX_GET(CX_ENTITY,($F22),BM$11,BM$14,,(BM$19))),
_xlpm.Res, IF(OR(_xlpm.val="",_xlpm.val="Error"),"",_xlpm.val),
_xlpm.Res
)</f>
        <v>#NAME?</v>
      </c>
      <c r="BN22" s="855" t="e" cm="1">
        <f t="array" aca="1" ref="BN22" ca="1">_xlfn.LET(
_xlpm.val,IF($F22 = "",val_blankRefText,  _xldudf_CX_GET(CX_ENTITY,($F22),BN$11,BN$14,,(BN$19))),
_xlpm.Res, IF(OR(_xlpm.val="",_xlpm.val="Error"),"",_xlpm.val),
_xlpm.Res
)</f>
        <v>#NAME?</v>
      </c>
      <c r="BO22" s="1844"/>
      <c r="BP22" s="1844"/>
      <c r="BQ22" s="1844"/>
      <c r="BR22" s="1844"/>
      <c r="BS22" s="1844"/>
      <c r="BT22" s="1844"/>
      <c r="BU22" s="1844"/>
      <c r="BV22" s="1844"/>
      <c r="BW22" s="1844"/>
      <c r="BX22" s="1844"/>
      <c r="BY22" s="1844"/>
      <c r="BZ22" s="1844"/>
      <c r="CA22" s="34"/>
      <c r="CC22" s="33"/>
      <c r="CD22" s="1461" t="e" cm="1">
        <f t="array" aca="1" ref="CD22" ca="1">_xlfn.LET( _xlpm.CheckBlank, SUM(CF!$AD22:$BN22) = 0, IF(_xlpm.CheckBlank, "", SUM(_xlfn._xlws.FILTER(CF!$AD22:$BN22,(YEAR(CF!$AD$12:$BN$12)=CF!CD$12)*(array_timeline&lt;=CF!CD$11)))))</f>
        <v>#NAME?</v>
      </c>
      <c r="CE22" s="1461" t="e" cm="1">
        <f t="array" aca="1" ref="CE22" ca="1">_xlfn.LET( _xlpm.CheckBlank, SUM(CF!$AD22:$BN22) = 0, IF(_xlpm.CheckBlank, "", SUM(_xlfn._xlws.FILTER(CF!$AD22:$BN22,(YEAR(CF!$AD$12:$BN$12)=CF!CE$12)*(array_timeline&lt;=CF!CE$11)))))</f>
        <v>#NAME?</v>
      </c>
      <c r="CF22" s="1314"/>
      <c r="CG22" s="1461" t="e" cm="1">
        <f t="array" aca="1" ref="CG22" ca="1">_xlfn.LET(_xlpm.CheckBlank,SUM(CF!$AD22:$BN22)=0,IF(_xlpm.CheckBlank,"",SUM(_xlfn._xlws.FILTER(CF!$AD22:$BN22,(YEAR(CF!$AD$12:$BN$12)=CF!CG$12)*(array_timeline&lt;=CF!CG$11)))))</f>
        <v>#NAME?</v>
      </c>
      <c r="CH22" s="1461" t="e" cm="1">
        <f t="array" aca="1" ref="CH22" ca="1">_xlfn.LET(_xlpm.CheckBlank,SUM(CF!$AD22:$BN22)=0,IF(_xlpm.CheckBlank,"",SUM(_xlfn._xlws.FILTER(CF!$AD22:$BN22,(YEAR(CF!$AD$12:$BN$12)=CF!CH$12)*(array_timeline&lt;=CF!CH$11)))))</f>
        <v>#NAME?</v>
      </c>
      <c r="CI22" s="1314"/>
      <c r="CJ22" s="1657" cm="1">
        <f t="array" ref="CJ22">_xlfn.LET( _xlpm.CheckBlank, SUM(CF!$AD22:$BN22) = 0, IF(_xlpm.CheckBlank, "", SUM(_xlfn.TAKE(_xlfn.DROP(CF!$AD22:$BN22, ,-DATEDIFF(CF!CJ$11, val_asOfDate,"M")),1,-12))))</f>
        <v>12</v>
      </c>
      <c r="CK22" s="1657" cm="1">
        <f t="array" ref="CK22">_xlfn.LET( _xlpm.CheckBlank, SUM(CF!$AD22:$BN22) = 0, IF(_xlpm.CheckBlank, "", SUM(_xlfn.TAKE(_xlfn.DROP(CF!$AD22:$BN22, ,-DATEDIFF(CF!CK$11, val_asOfDate,"M")),1,-12))))</f>
        <v>12</v>
      </c>
      <c r="CL22" s="88"/>
      <c r="CM22" s="541" t="e" cm="1">
        <f t="array" aca="1" ref="CM22" ca="1">_xlfn.LET(
_xlpm.val,IF($F22 = "",val_blankRefText,  _xldudf_CX_GET(CX_ENTITY,($F22),CM$11,CM$14,,(CM$19))),
_xlpm.Res, IF(OR(_xlpm.val="",_xlpm.val="Error"),"",_xlpm.val),
_xlpm.Res
)</f>
        <v>#NAME?</v>
      </c>
      <c r="CN22" s="541" t="e" cm="1">
        <f t="array" aca="1" ref="CN22" ca="1">_xlfn.LET(
_xlpm.val,IF($F22 = "",val_blankRefText,  _xldudf_CX_GET(CX_ENTITY,($F22),CN$11,CN$14,,(CN$19))),
_xlpm.Res, IF(OR(_xlpm.val="",_xlpm.val="Error"),"",_xlpm.val),
_xlpm.Res
)</f>
        <v>#NAME?</v>
      </c>
      <c r="CO22" s="34"/>
      <c r="CR22" s="4"/>
      <c r="CS22" s="4"/>
      <c r="CW22" s="4"/>
    </row>
    <row r="23" spans="1:101" ht="21" customHeight="1">
      <c r="A23" s="696"/>
      <c r="B23" s="574" t="s">
        <v>240</v>
      </c>
      <c r="C23" s="574" t="s">
        <v>1672</v>
      </c>
      <c r="D23" s="574"/>
      <c r="E23" s="577" t="e" cm="1">
        <f t="array" aca="1" ref="E23" ca="1">_xlfn.LET(
   _xlpm.Attr,  $C23,
   _xlpm.Lookback, $E$16,
   _xlpm.QueryDate, EOMONTH(val_asOfDate,_xlpm.Lookback),
   _xlpm.ReadField, _xldudf_CX_GET(CX_ENTITY,fx_attrConverter($C23),_xlpm.QueryDate),
   _xlpm.AttrBlank, _xlpm.Attr="", _xlpm.Result,
   IF(_xlpm.AttrBlank,val_blankRefText,fx_attrConverter(_xlpm.ReadField,0)),
IF(_xlpm.Result = "Error", "", _xlpm.Result )
)</f>
        <v>#NAME?</v>
      </c>
      <c r="F23" s="577" t="str">
        <f t="shared" si="1"/>
        <v>Other Operating Cash Flows</v>
      </c>
      <c r="G23" s="401"/>
      <c r="H23" s="401">
        <v>1</v>
      </c>
      <c r="I23" s="401">
        <v>1</v>
      </c>
      <c r="J23" s="401"/>
      <c r="K23" s="401"/>
      <c r="L23" s="579" t="b">
        <v>1</v>
      </c>
      <c r="N23" s="158"/>
      <c r="O23" s="101"/>
      <c r="P23" s="52"/>
      <c r="Q23" s="101"/>
      <c r="R23" s="101"/>
      <c r="S23" s="101"/>
      <c r="T23" s="101"/>
      <c r="U23" s="39"/>
      <c r="W23" s="932" t="str">
        <f t="shared" si="4"/>
        <v>Actual</v>
      </c>
      <c r="X23" s="761" t="s">
        <v>62</v>
      </c>
      <c r="Y23" s="88" t="e" cm="1">
        <f t="array" aca="1" ref="Y23" ca="1">IF(
       $B23 = "",
       IFBLANK( $E23, "Please select or type in or leave as blank"),
       IFBLANK( $E23, $B23)
    )</f>
        <v>#NAME?</v>
      </c>
      <c r="Z23" s="200" cm="1">
        <f t="array" ref="Z23">_xlfn.SWITCH(
    TRUE,
    _CF!$L23=TRUE, 1,
    _CF!$L23=FALSE,-1,
    _CF!$L23=-1,0,
"n/a"
)</f>
        <v>1</v>
      </c>
      <c r="AA23" s="200"/>
      <c r="AB23" s="88" t="s">
        <v>240</v>
      </c>
      <c r="AC23" s="88"/>
      <c r="AD23" s="855" t="e" cm="1">
        <f t="array" aca="1" ref="AD23" ca="1">_xlfn.LET(
_xlpm.val,IF($F23 = "",val_blankRefText,  _xldudf_CX_GET(CX_ENTITY,($F23),AD$11,AD$14,,(AD$19))),
_xlpm.Res, IF(OR(_xlpm.val="",_xlpm.val="Error"),"",_xlpm.val),
_xlpm.Res
)</f>
        <v>#NAME?</v>
      </c>
      <c r="AE23" s="855" t="e" cm="1">
        <f t="array" aca="1" ref="AE23" ca="1">_xlfn.LET(
_xlpm.val,IF($F23 = "",val_blankRefText,  _xldudf_CX_GET(CX_ENTITY,($F23),AE$11,AE$14,,(AE$19))),
_xlpm.Res, IF(OR(_xlpm.val="",_xlpm.val="Error"),"",_xlpm.val),
_xlpm.Res
)</f>
        <v>#NAME?</v>
      </c>
      <c r="AF23" s="855" t="e" cm="1">
        <f t="array" aca="1" ref="AF23" ca="1">_xlfn.LET(
_xlpm.val,IF($F23 = "",val_blankRefText,  _xldudf_CX_GET(CX_ENTITY,($F23),AF$11,AF$14,,(AF$19))),
_xlpm.Res, IF(OR(_xlpm.val="",_xlpm.val="Error"),"",_xlpm.val),
_xlpm.Res
)</f>
        <v>#NAME?</v>
      </c>
      <c r="AG23" s="855" t="e" cm="1">
        <f t="array" aca="1" ref="AG23" ca="1">_xlfn.LET(
_xlpm.val,IF($F23 = "",val_blankRefText,  _xldudf_CX_GET(CX_ENTITY,($F23),AG$11,AG$14,,(AG$19))),
_xlpm.Res, IF(OR(_xlpm.val="",_xlpm.val="Error"),"",_xlpm.val),
_xlpm.Res
)</f>
        <v>#NAME?</v>
      </c>
      <c r="AH23" s="855" t="e" cm="1">
        <f t="array" aca="1" ref="AH23" ca="1">_xlfn.LET(
_xlpm.val,IF($F23 = "",val_blankRefText,  _xldudf_CX_GET(CX_ENTITY,($F23),AH$11,AH$14,,(AH$19))),
_xlpm.Res, IF(OR(_xlpm.val="",_xlpm.val="Error"),"",_xlpm.val),
_xlpm.Res
)</f>
        <v>#NAME?</v>
      </c>
      <c r="AI23" s="855" t="e" cm="1">
        <f t="array" aca="1" ref="AI23" ca="1">_xlfn.LET(
_xlpm.val,IF($F23 = "",val_blankRefText,  _xldudf_CX_GET(CX_ENTITY,($F23),AI$11,AI$14,,(AI$19))),
_xlpm.Res, IF(OR(_xlpm.val="",_xlpm.val="Error"),"",_xlpm.val),
_xlpm.Res
)</f>
        <v>#NAME?</v>
      </c>
      <c r="AJ23" s="855" t="e" cm="1">
        <f t="array" aca="1" ref="AJ23" ca="1">_xlfn.LET(
_xlpm.val,IF($F23 = "",val_blankRefText,  _xldudf_CX_GET(CX_ENTITY,($F23),AJ$11,AJ$14,,(AJ$19))),
_xlpm.Res, IF(OR(_xlpm.val="",_xlpm.val="Error"),"",_xlpm.val),
_xlpm.Res
)</f>
        <v>#NAME?</v>
      </c>
      <c r="AK23" s="855" t="e" cm="1">
        <f t="array" aca="1" ref="AK23" ca="1">_xlfn.LET(
_xlpm.val,IF($F23 = "",val_blankRefText,  _xldudf_CX_GET(CX_ENTITY,($F23),AK$11,AK$14,,(AK$19))),
_xlpm.Res, IF(OR(_xlpm.val="",_xlpm.val="Error"),"",_xlpm.val),
_xlpm.Res
)</f>
        <v>#NAME?</v>
      </c>
      <c r="AL23" s="855" t="e" cm="1">
        <f t="array" aca="1" ref="AL23" ca="1">_xlfn.LET(
_xlpm.val,IF($F23 = "",val_blankRefText,  _xldudf_CX_GET(CX_ENTITY,($F23),AL$11,AL$14,,(AL$19))),
_xlpm.Res, IF(OR(_xlpm.val="",_xlpm.val="Error"),"",_xlpm.val),
_xlpm.Res
)</f>
        <v>#NAME?</v>
      </c>
      <c r="AM23" s="855" t="e" cm="1">
        <f t="array" aca="1" ref="AM23" ca="1">_xlfn.LET(
_xlpm.val,IF($F23 = "",val_blankRefText,  _xldudf_CX_GET(CX_ENTITY,($F23),AM$11,AM$14,,(AM$19))),
_xlpm.Res, IF(OR(_xlpm.val="",_xlpm.val="Error"),"",_xlpm.val),
_xlpm.Res
)</f>
        <v>#NAME?</v>
      </c>
      <c r="AN23" s="855" t="e" cm="1">
        <f t="array" aca="1" ref="AN23" ca="1">_xlfn.LET(
_xlpm.val,IF($F23 = "",val_blankRefText,  _xldudf_CX_GET(CX_ENTITY,($F23),AN$11,AN$14,,(AN$19))),
_xlpm.Res, IF(OR(_xlpm.val="",_xlpm.val="Error"),"",_xlpm.val),
_xlpm.Res
)</f>
        <v>#NAME?</v>
      </c>
      <c r="AO23" s="855" t="e" cm="1">
        <f t="array" aca="1" ref="AO23" ca="1">_xlfn.LET(
_xlpm.val,IF($F23 = "",val_blankRefText,  _xldudf_CX_GET(CX_ENTITY,($F23),AO$11,AO$14,,(AO$19))),
_xlpm.Res, IF(OR(_xlpm.val="",_xlpm.val="Error"),"",_xlpm.val),
_xlpm.Res
)</f>
        <v>#NAME?</v>
      </c>
      <c r="AP23" s="855" t="e" cm="1">
        <f t="array" aca="1" ref="AP23" ca="1">_xlfn.LET(
_xlpm.val,IF($F23 = "",val_blankRefText,  _xldudf_CX_GET(CX_ENTITY,($F23),AP$11,AP$14,,(AP$19))),
_xlpm.Res, IF(OR(_xlpm.val="",_xlpm.val="Error"),"",_xlpm.val),
_xlpm.Res
)</f>
        <v>#NAME?</v>
      </c>
      <c r="AQ23" s="855" t="e" cm="1">
        <f t="array" aca="1" ref="AQ23" ca="1">_xlfn.LET(
_xlpm.val,IF($F23 = "",val_blankRefText,  _xldudf_CX_GET(CX_ENTITY,($F23),AQ$11,AQ$14,,(AQ$19))),
_xlpm.Res, IF(OR(_xlpm.val="",_xlpm.val="Error"),"",_xlpm.val),
_xlpm.Res
)</f>
        <v>#NAME?</v>
      </c>
      <c r="AR23" s="855" t="e" cm="1">
        <f t="array" aca="1" ref="AR23" ca="1">_xlfn.LET(
_xlpm.val,IF($F23 = "",val_blankRefText,  _xldudf_CX_GET(CX_ENTITY,($F23),AR$11,AR$14,,(AR$19))),
_xlpm.Res, IF(OR(_xlpm.val="",_xlpm.val="Error"),"",_xlpm.val),
_xlpm.Res
)</f>
        <v>#NAME?</v>
      </c>
      <c r="AS23" s="855" t="e" cm="1">
        <f t="array" aca="1" ref="AS23" ca="1">_xlfn.LET(
_xlpm.val,IF($F23 = "",val_blankRefText,  _xldudf_CX_GET(CX_ENTITY,($F23),AS$11,AS$14,,(AS$19))),
_xlpm.Res, IF(OR(_xlpm.val="",_xlpm.val="Error"),"",_xlpm.val),
_xlpm.Res
)</f>
        <v>#NAME?</v>
      </c>
      <c r="AT23" s="855" t="e" cm="1">
        <f t="array" aca="1" ref="AT23" ca="1">_xlfn.LET(
_xlpm.val,IF($F23 = "",val_blankRefText,  _xldudf_CX_GET(CX_ENTITY,($F23),AT$11,AT$14,,(AT$19))),
_xlpm.Res, IF(OR(_xlpm.val="",_xlpm.val="Error"),"",_xlpm.val),
_xlpm.Res
)</f>
        <v>#NAME?</v>
      </c>
      <c r="AU23" s="855" t="e" cm="1">
        <f t="array" aca="1" ref="AU23" ca="1">_xlfn.LET(
_xlpm.val,IF($F23 = "",val_blankRefText,  _xldudf_CX_GET(CX_ENTITY,($F23),AU$11,AU$14,,(AU$19))),
_xlpm.Res, IF(OR(_xlpm.val="",_xlpm.val="Error"),"",_xlpm.val),
_xlpm.Res
)</f>
        <v>#NAME?</v>
      </c>
      <c r="AV23" s="855" t="e" cm="1">
        <f t="array" aca="1" ref="AV23" ca="1">_xlfn.LET(
_xlpm.val,IF($F23 = "",val_blankRefText,  _xldudf_CX_GET(CX_ENTITY,($F23),AV$11,AV$14,,(AV$19))),
_xlpm.Res, IF(OR(_xlpm.val="",_xlpm.val="Error"),"",_xlpm.val),
_xlpm.Res
)</f>
        <v>#NAME?</v>
      </c>
      <c r="AW23" s="855" t="e" cm="1">
        <f t="array" aca="1" ref="AW23" ca="1">_xlfn.LET(
_xlpm.val,IF($F23 = "",val_blankRefText,  _xldudf_CX_GET(CX_ENTITY,($F23),AW$11,AW$14,,(AW$19))),
_xlpm.Res, IF(OR(_xlpm.val="",_xlpm.val="Error"),"",_xlpm.val),
_xlpm.Res
)</f>
        <v>#NAME?</v>
      </c>
      <c r="AX23" s="855" t="e" cm="1">
        <f t="array" aca="1" ref="AX23" ca="1">_xlfn.LET(
_xlpm.val,IF($F23 = "",val_blankRefText,  _xldudf_CX_GET(CX_ENTITY,($F23),AX$11,AX$14,,(AX$19))),
_xlpm.Res, IF(OR(_xlpm.val="",_xlpm.val="Error"),"",_xlpm.val),
_xlpm.Res
)</f>
        <v>#NAME?</v>
      </c>
      <c r="AY23" s="855" t="e" cm="1">
        <f t="array" aca="1" ref="AY23" ca="1">_xlfn.LET(
_xlpm.val,IF($F23 = "",val_blankRefText,  _xldudf_CX_GET(CX_ENTITY,($F23),AY$11,AY$14,,(AY$19))),
_xlpm.Res, IF(OR(_xlpm.val="",_xlpm.val="Error"),"",_xlpm.val),
_xlpm.Res
)</f>
        <v>#NAME?</v>
      </c>
      <c r="AZ23" s="855" t="e" cm="1">
        <f t="array" aca="1" ref="AZ23" ca="1">_xlfn.LET(
_xlpm.val,IF($F23 = "",val_blankRefText,  _xldudf_CX_GET(CX_ENTITY,($F23),AZ$11,AZ$14,,(AZ$19))),
_xlpm.Res, IF(OR(_xlpm.val="",_xlpm.val="Error"),"",_xlpm.val),
_xlpm.Res
)</f>
        <v>#NAME?</v>
      </c>
      <c r="BA23" s="855" t="e" cm="1">
        <f t="array" aca="1" ref="BA23" ca="1">_xlfn.LET(
_xlpm.val,IF($F23 = "",val_blankRefText,  _xldudf_CX_GET(CX_ENTITY,($F23),BA$11,BA$14,,(BA$19))),
_xlpm.Res, IF(OR(_xlpm.val="",_xlpm.val="Error"),"",_xlpm.val),
_xlpm.Res
)</f>
        <v>#NAME?</v>
      </c>
      <c r="BB23" s="855" t="e" cm="1">
        <f t="array" aca="1" ref="BB23" ca="1">_xlfn.LET(
_xlpm.val,IF($F23 = "",val_blankRefText,  _xldudf_CX_GET(CX_ENTITY,($F23),BB$11,BB$14,,(BB$19))),
_xlpm.Res, IF(OR(_xlpm.val="",_xlpm.val="Error"),"",_xlpm.val),
_xlpm.Res
)</f>
        <v>#NAME?</v>
      </c>
      <c r="BC23" s="855" t="e" cm="1">
        <f t="array" aca="1" ref="BC23" ca="1">_xlfn.LET(
_xlpm.val,IF($F23 = "",val_blankRefText,  _xldudf_CX_GET(CX_ENTITY,($F23),BC$11,BC$14,,(BC$19))),
_xlpm.Res, IF(OR(_xlpm.val="",_xlpm.val="Error"),"",_xlpm.val),
_xlpm.Res
)</f>
        <v>#NAME?</v>
      </c>
      <c r="BD23" s="855" t="e" cm="1">
        <f t="array" aca="1" ref="BD23" ca="1">_xlfn.LET(
_xlpm.val,IF($F23 = "",val_blankRefText,  _xldudf_CX_GET(CX_ENTITY,($F23),BD$11,BD$14,,(BD$19))),
_xlpm.Res, IF(OR(_xlpm.val="",_xlpm.val="Error"),"",_xlpm.val),
_xlpm.Res
)</f>
        <v>#NAME?</v>
      </c>
      <c r="BE23" s="855" t="e" cm="1">
        <f t="array" aca="1" ref="BE23" ca="1">_xlfn.LET(
_xlpm.val,IF($F23 = "",val_blankRefText,  _xldudf_CX_GET(CX_ENTITY,($F23),BE$11,BE$14,,(BE$19))),
_xlpm.Res, IF(OR(_xlpm.val="",_xlpm.val="Error"),"",_xlpm.val),
_xlpm.Res
)</f>
        <v>#NAME?</v>
      </c>
      <c r="BF23" s="855" t="e" cm="1">
        <f t="array" aca="1" ref="BF23" ca="1">_xlfn.LET(
_xlpm.val,IF($F23 = "",val_blankRefText,  _xldudf_CX_GET(CX_ENTITY,($F23),BF$11,BF$14,,(BF$19))),
_xlpm.Res, IF(OR(_xlpm.val="",_xlpm.val="Error"),"",_xlpm.val),
_xlpm.Res
)</f>
        <v>#NAME?</v>
      </c>
      <c r="BG23" s="855" t="e" cm="1">
        <f t="array" aca="1" ref="BG23" ca="1">_xlfn.LET(
_xlpm.val,IF($F23 = "",val_blankRefText,  _xldudf_CX_GET(CX_ENTITY,($F23),BG$11,BG$14,,(BG$19))),
_xlpm.Res, IF(OR(_xlpm.val="",_xlpm.val="Error"),"",_xlpm.val),
_xlpm.Res
)</f>
        <v>#NAME?</v>
      </c>
      <c r="BH23" s="855" t="e" cm="1">
        <f t="array" aca="1" ref="BH23" ca="1">_xlfn.LET(
_xlpm.val,IF($F23 = "",val_blankRefText,  _xldudf_CX_GET(CX_ENTITY,($F23),BH$11,BH$14,,(BH$19))),
_xlpm.Res, IF(OR(_xlpm.val="",_xlpm.val="Error"),"",_xlpm.val),
_xlpm.Res
)</f>
        <v>#NAME?</v>
      </c>
      <c r="BI23" s="855" t="e" cm="1">
        <f t="array" aca="1" ref="BI23" ca="1">_xlfn.LET(
_xlpm.val,IF($F23 = "",val_blankRefText,  _xldudf_CX_GET(CX_ENTITY,($F23),BI$11,BI$14,,(BI$19))),
_xlpm.Res, IF(OR(_xlpm.val="",_xlpm.val="Error"),"",_xlpm.val),
_xlpm.Res
)</f>
        <v>#NAME?</v>
      </c>
      <c r="BJ23" s="855" t="e" cm="1">
        <f t="array" aca="1" ref="BJ23" ca="1">_xlfn.LET(
_xlpm.val,IF($F23 = "",val_blankRefText,  _xldudf_CX_GET(CX_ENTITY,($F23),BJ$11,BJ$14,,(BJ$19))),
_xlpm.Res, IF(OR(_xlpm.val="",_xlpm.val="Error"),"",_xlpm.val),
_xlpm.Res
)</f>
        <v>#NAME?</v>
      </c>
      <c r="BK23" s="855" t="e" cm="1">
        <f t="array" aca="1" ref="BK23" ca="1">_xlfn.LET(
_xlpm.val,IF($F23 = "",val_blankRefText,  _xldudf_CX_GET(CX_ENTITY,($F23),BK$11,BK$14,,(BK$19))),
_xlpm.Res, IF(OR(_xlpm.val="",_xlpm.val="Error"),"",_xlpm.val),
_xlpm.Res
)</f>
        <v>#NAME?</v>
      </c>
      <c r="BL23" s="855" t="e" cm="1">
        <f t="array" aca="1" ref="BL23" ca="1">_xlfn.LET(
_xlpm.val,IF($F23 = "",val_blankRefText,  _xldudf_CX_GET(CX_ENTITY,($F23),BL$11,BL$14,,(BL$19))),
_xlpm.Res, IF(OR(_xlpm.val="",_xlpm.val="Error"),"",_xlpm.val),
_xlpm.Res
)</f>
        <v>#NAME?</v>
      </c>
      <c r="BM23" s="855" t="e" cm="1">
        <f t="array" aca="1" ref="BM23" ca="1">_xlfn.LET(
_xlpm.val,IF($F23 = "",val_blankRefText,  _xldudf_CX_GET(CX_ENTITY,($F23),BM$11,BM$14,,(BM$19))),
_xlpm.Res, IF(OR(_xlpm.val="",_xlpm.val="Error"),"",_xlpm.val),
_xlpm.Res
)</f>
        <v>#NAME?</v>
      </c>
      <c r="BN23" s="855" t="e" cm="1">
        <f t="array" aca="1" ref="BN23" ca="1">_xlfn.LET(
_xlpm.val,IF($F23 = "",val_blankRefText,  _xldudf_CX_GET(CX_ENTITY,($F23),BN$11,BN$14,,(BN$19))),
_xlpm.Res, IF(OR(_xlpm.val="",_xlpm.val="Error"),"",_xlpm.val),
_xlpm.Res
)</f>
        <v>#NAME?</v>
      </c>
      <c r="BO23" s="1844"/>
      <c r="BP23" s="1844"/>
      <c r="BQ23" s="1844"/>
      <c r="BR23" s="1844"/>
      <c r="BS23" s="1844"/>
      <c r="BT23" s="1844"/>
      <c r="BU23" s="1844"/>
      <c r="BV23" s="1844"/>
      <c r="BW23" s="1844"/>
      <c r="BX23" s="1844"/>
      <c r="BY23" s="1844"/>
      <c r="BZ23" s="1844"/>
      <c r="CA23" s="34"/>
      <c r="CC23" s="33"/>
      <c r="CD23" s="1461" t="e" cm="1">
        <f t="array" aca="1" ref="CD23" ca="1">_xlfn.LET( _xlpm.CheckBlank, SUM(CF!$AD23:$BN23) = 0, IF(_xlpm.CheckBlank, "", SUM(_xlfn._xlws.FILTER(CF!$AD23:$BN23,(YEAR(CF!$AD$12:$BN$12)=CF!CD$12)*(array_timeline&lt;=CF!CD$11)))))</f>
        <v>#NAME?</v>
      </c>
      <c r="CE23" s="1461" t="e" cm="1">
        <f t="array" aca="1" ref="CE23" ca="1">_xlfn.LET( _xlpm.CheckBlank, SUM(CF!$AD23:$BN23) = 0, IF(_xlpm.CheckBlank, "", SUM(_xlfn._xlws.FILTER(CF!$AD23:$BN23,(YEAR(CF!$AD$12:$BN$12)=CF!CE$12)*(array_timeline&lt;=CF!CE$11)))))</f>
        <v>#NAME?</v>
      </c>
      <c r="CF23" s="1314"/>
      <c r="CG23" s="1461" t="e" cm="1">
        <f t="array" aca="1" ref="CG23" ca="1">_xlfn.LET(_xlpm.CheckBlank,SUM(CF!$AD23:$BN23)=0,IF(_xlpm.CheckBlank,"",SUM(_xlfn._xlws.FILTER(CF!$AD23:$BN23,(YEAR(CF!$AD$12:$BN$12)=CF!CG$12)*(array_timeline&lt;=CF!CG$11)))))</f>
        <v>#NAME?</v>
      </c>
      <c r="CH23" s="1461" t="e" cm="1">
        <f t="array" aca="1" ref="CH23" ca="1">_xlfn.LET(_xlpm.CheckBlank,SUM(CF!$AD23:$BN23)=0,IF(_xlpm.CheckBlank,"",SUM(_xlfn._xlws.FILTER(CF!$AD23:$BN23,(YEAR(CF!$AD$12:$BN$12)=CF!CH$12)*(array_timeline&lt;=CF!CH$11)))))</f>
        <v>#NAME?</v>
      </c>
      <c r="CI23" s="1314"/>
      <c r="CJ23" s="1657" cm="1">
        <f t="array" ref="CJ23">_xlfn.LET( _xlpm.CheckBlank, SUM(CF!$AD23:$BN23) = 0, IF(_xlpm.CheckBlank, "", SUM(_xlfn.TAKE(_xlfn.DROP(CF!$AD23:$BN23, ,-DATEDIFF(CF!CJ$11, val_asOfDate,"M")),1,-12))))</f>
        <v>12</v>
      </c>
      <c r="CK23" s="1657" cm="1">
        <f t="array" ref="CK23">_xlfn.LET( _xlpm.CheckBlank, SUM(CF!$AD23:$BN23) = 0, IF(_xlpm.CheckBlank, "", SUM(_xlfn.TAKE(_xlfn.DROP(CF!$AD23:$BN23, ,-DATEDIFF(CF!CK$11, val_asOfDate,"M")),1,-12))))</f>
        <v>12</v>
      </c>
      <c r="CL23" s="88"/>
      <c r="CM23" s="541" t="e" cm="1">
        <f t="array" aca="1" ref="CM23" ca="1">_xlfn.LET(
_xlpm.val,IF($F23 = "",val_blankRefText,  _xldudf_CX_GET(CX_ENTITY,($F23),CM$11,CM$14,,(CM$19))),
_xlpm.Res, IF(OR(_xlpm.val="",_xlpm.val="Error"),"",_xlpm.val),
_xlpm.Res
)</f>
        <v>#NAME?</v>
      </c>
      <c r="CN23" s="541" t="e" cm="1">
        <f t="array" aca="1" ref="CN23" ca="1">_xlfn.LET(
_xlpm.val,IF($F23 = "",val_blankRefText,  _xldudf_CX_GET(CX_ENTITY,($F23),CN$11,CN$14,,(CN$19))),
_xlpm.Res, IF(OR(_xlpm.val="",_xlpm.val="Error"),"",_xlpm.val),
_xlpm.Res
)</f>
        <v>#NAME?</v>
      </c>
      <c r="CO23" s="34"/>
      <c r="CR23" s="4"/>
      <c r="CS23" s="4"/>
      <c r="CW23" s="4"/>
    </row>
    <row r="24" spans="1:101" ht="21" customHeight="1">
      <c r="A24" s="696"/>
      <c r="B24" s="574" t="s">
        <v>241</v>
      </c>
      <c r="C24" s="574" t="s">
        <v>1673</v>
      </c>
      <c r="D24" s="574"/>
      <c r="E24" s="577" t="e" cm="1">
        <f t="array" aca="1" ref="E24" ca="1">_xlfn.LET(
   _xlpm.Attr,  $C24,
   _xlpm.Lookback, $E$16,
   _xlpm.QueryDate, EOMONTH(val_asOfDate,_xlpm.Lookback),
   _xlpm.ReadField, _xldudf_CX_GET(CX_ENTITY,fx_attrConverter($C24),_xlpm.QueryDate),
   _xlpm.AttrBlank, _xlpm.Attr="", _xlpm.Result,
   IF(_xlpm.AttrBlank,val_blankRefText,fx_attrConverter(_xlpm.ReadField,0)),
IF(_xlpm.Result = "Error", "", _xlpm.Result )
)</f>
        <v>#NAME?</v>
      </c>
      <c r="F24" s="577" t="str">
        <f t="shared" si="1"/>
        <v>Operating Cash Flow</v>
      </c>
      <c r="G24" s="401"/>
      <c r="H24" s="401">
        <v>2</v>
      </c>
      <c r="I24" s="401">
        <v>1</v>
      </c>
      <c r="J24" s="401"/>
      <c r="K24" s="401"/>
      <c r="L24" s="579">
        <v>-1</v>
      </c>
      <c r="N24" s="158"/>
      <c r="O24" s="101"/>
      <c r="P24" s="52"/>
      <c r="Q24" s="101"/>
      <c r="R24" s="101"/>
      <c r="S24" s="101"/>
      <c r="T24" s="101"/>
      <c r="U24" s="39"/>
      <c r="W24" s="932" t="str">
        <f t="shared" si="4"/>
        <v>Actual</v>
      </c>
      <c r="X24" s="761">
        <f>0</f>
        <v>0</v>
      </c>
      <c r="Y24" s="88" t="e" cm="1">
        <f t="array" aca="1" ref="Y24" ca="1">IF(
       $B24 = "",
       IFBLANK( $E24, "Please select or type in or leave as blank"),
       IFBLANK( $E24, $B24)
    )</f>
        <v>#NAME?</v>
      </c>
      <c r="Z24" s="200" cm="1">
        <f t="array" ref="Z24">_xlfn.SWITCH(
    TRUE,
    _CF!$L24=TRUE, 1,
    _CF!$L24=FALSE,-1,
    _CF!$L24=-1,0,
"n/a"
)</f>
        <v>0</v>
      </c>
      <c r="AA24" s="200"/>
      <c r="AB24" s="88" t="s">
        <v>241</v>
      </c>
      <c r="AC24" s="88"/>
      <c r="AD24" s="855" t="e" cm="1">
        <f t="array" aca="1" ref="AD24" ca="1">_xlfn.LET(
_xlpm.val,IF($F24 = "",val_blankRefText,  _xldudf_CX_GET(CX_ENTITY,($F24),AD$11,AD$14,,(AD$19))),
_xlpm.Res, IF(OR(_xlpm.val="",_xlpm.val="Error"),"",_xlpm.val),
_xlpm.Res
)</f>
        <v>#NAME?</v>
      </c>
      <c r="AE24" s="855" t="e" cm="1">
        <f t="array" aca="1" ref="AE24" ca="1">_xlfn.LET(
_xlpm.val,IF($F24 = "",val_blankRefText,  _xldudf_CX_GET(CX_ENTITY,($F24),AE$11,AE$14,,(AE$19))),
_xlpm.Res, IF(OR(_xlpm.val="",_xlpm.val="Error"),"",_xlpm.val),
_xlpm.Res
)</f>
        <v>#NAME?</v>
      </c>
      <c r="AF24" s="855" t="e" cm="1">
        <f t="array" aca="1" ref="AF24" ca="1">_xlfn.LET(
_xlpm.val,IF($F24 = "",val_blankRefText,  _xldudf_CX_GET(CX_ENTITY,($F24),AF$11,AF$14,,(AF$19))),
_xlpm.Res, IF(OR(_xlpm.val="",_xlpm.val="Error"),"",_xlpm.val),
_xlpm.Res
)</f>
        <v>#NAME?</v>
      </c>
      <c r="AG24" s="855" t="e" cm="1">
        <f t="array" aca="1" ref="AG24" ca="1">_xlfn.LET(
_xlpm.val,IF($F24 = "",val_blankRefText,  _xldudf_CX_GET(CX_ENTITY,($F24),AG$11,AG$14,,(AG$19))),
_xlpm.Res, IF(OR(_xlpm.val="",_xlpm.val="Error"),"",_xlpm.val),
_xlpm.Res
)</f>
        <v>#NAME?</v>
      </c>
      <c r="AH24" s="855" t="e" cm="1">
        <f t="array" aca="1" ref="AH24" ca="1">_xlfn.LET(
_xlpm.val,IF($F24 = "",val_blankRefText,  _xldudf_CX_GET(CX_ENTITY,($F24),AH$11,AH$14,,(AH$19))),
_xlpm.Res, IF(OR(_xlpm.val="",_xlpm.val="Error"),"",_xlpm.val),
_xlpm.Res
)</f>
        <v>#NAME?</v>
      </c>
      <c r="AI24" s="855" t="e" cm="1">
        <f t="array" aca="1" ref="AI24" ca="1">_xlfn.LET(
_xlpm.val,IF($F24 = "",val_blankRefText,  _xldudf_CX_GET(CX_ENTITY,($F24),AI$11,AI$14,,(AI$19))),
_xlpm.Res, IF(OR(_xlpm.val="",_xlpm.val="Error"),"",_xlpm.val),
_xlpm.Res
)</f>
        <v>#NAME?</v>
      </c>
      <c r="AJ24" s="855" t="e" cm="1">
        <f t="array" aca="1" ref="AJ24" ca="1">_xlfn.LET(
_xlpm.val,IF($F24 = "",val_blankRefText,  _xldudf_CX_GET(CX_ENTITY,($F24),AJ$11,AJ$14,,(AJ$19))),
_xlpm.Res, IF(OR(_xlpm.val="",_xlpm.val="Error"),"",_xlpm.val),
_xlpm.Res
)</f>
        <v>#NAME?</v>
      </c>
      <c r="AK24" s="855" t="e" cm="1">
        <f t="array" aca="1" ref="AK24" ca="1">_xlfn.LET(
_xlpm.val,IF($F24 = "",val_blankRefText,  _xldudf_CX_GET(CX_ENTITY,($F24),AK$11,AK$14,,(AK$19))),
_xlpm.Res, IF(OR(_xlpm.val="",_xlpm.val="Error"),"",_xlpm.val),
_xlpm.Res
)</f>
        <v>#NAME?</v>
      </c>
      <c r="AL24" s="855" t="e" cm="1">
        <f t="array" aca="1" ref="AL24" ca="1">_xlfn.LET(
_xlpm.val,IF($F24 = "",val_blankRefText,  _xldudf_CX_GET(CX_ENTITY,($F24),AL$11,AL$14,,(AL$19))),
_xlpm.Res, IF(OR(_xlpm.val="",_xlpm.val="Error"),"",_xlpm.val),
_xlpm.Res
)</f>
        <v>#NAME?</v>
      </c>
      <c r="AM24" s="855" t="e" cm="1">
        <f t="array" aca="1" ref="AM24" ca="1">_xlfn.LET(
_xlpm.val,IF($F24 = "",val_blankRefText,  _xldudf_CX_GET(CX_ENTITY,($F24),AM$11,AM$14,,(AM$19))),
_xlpm.Res, IF(OR(_xlpm.val="",_xlpm.val="Error"),"",_xlpm.val),
_xlpm.Res
)</f>
        <v>#NAME?</v>
      </c>
      <c r="AN24" s="855" t="e" cm="1">
        <f t="array" aca="1" ref="AN24" ca="1">_xlfn.LET(
_xlpm.val,IF($F24 = "",val_blankRefText,  _xldudf_CX_GET(CX_ENTITY,($F24),AN$11,AN$14,,(AN$19))),
_xlpm.Res, IF(OR(_xlpm.val="",_xlpm.val="Error"),"",_xlpm.val),
_xlpm.Res
)</f>
        <v>#NAME?</v>
      </c>
      <c r="AO24" s="855" t="e" cm="1">
        <f t="array" aca="1" ref="AO24" ca="1">_xlfn.LET(
_xlpm.val,IF($F24 = "",val_blankRefText,  _xldudf_CX_GET(CX_ENTITY,($F24),AO$11,AO$14,,(AO$19))),
_xlpm.Res, IF(OR(_xlpm.val="",_xlpm.val="Error"),"",_xlpm.val),
_xlpm.Res
)</f>
        <v>#NAME?</v>
      </c>
      <c r="AP24" s="855" t="e" cm="1">
        <f t="array" aca="1" ref="AP24" ca="1">_xlfn.LET(
_xlpm.val,IF($F24 = "",val_blankRefText,  _xldudf_CX_GET(CX_ENTITY,($F24),AP$11,AP$14,,(AP$19))),
_xlpm.Res, IF(OR(_xlpm.val="",_xlpm.val="Error"),"",_xlpm.val),
_xlpm.Res
)</f>
        <v>#NAME?</v>
      </c>
      <c r="AQ24" s="855" t="e" cm="1">
        <f t="array" aca="1" ref="AQ24" ca="1">_xlfn.LET(
_xlpm.val,IF($F24 = "",val_blankRefText,  _xldudf_CX_GET(CX_ENTITY,($F24),AQ$11,AQ$14,,(AQ$19))),
_xlpm.Res, IF(OR(_xlpm.val="",_xlpm.val="Error"),"",_xlpm.val),
_xlpm.Res
)</f>
        <v>#NAME?</v>
      </c>
      <c r="AR24" s="855" t="e" cm="1">
        <f t="array" aca="1" ref="AR24" ca="1">_xlfn.LET(
_xlpm.val,IF($F24 = "",val_blankRefText,  _xldudf_CX_GET(CX_ENTITY,($F24),AR$11,AR$14,,(AR$19))),
_xlpm.Res, IF(OR(_xlpm.val="",_xlpm.val="Error"),"",_xlpm.val),
_xlpm.Res
)</f>
        <v>#NAME?</v>
      </c>
      <c r="AS24" s="855" t="e" cm="1">
        <f t="array" aca="1" ref="AS24" ca="1">_xlfn.LET(
_xlpm.val,IF($F24 = "",val_blankRefText,  _xldudf_CX_GET(CX_ENTITY,($F24),AS$11,AS$14,,(AS$19))),
_xlpm.Res, IF(OR(_xlpm.val="",_xlpm.val="Error"),"",_xlpm.val),
_xlpm.Res
)</f>
        <v>#NAME?</v>
      </c>
      <c r="AT24" s="855" t="e" cm="1">
        <f t="array" aca="1" ref="AT24" ca="1">_xlfn.LET(
_xlpm.val,IF($F24 = "",val_blankRefText,  _xldudf_CX_GET(CX_ENTITY,($F24),AT$11,AT$14,,(AT$19))),
_xlpm.Res, IF(OR(_xlpm.val="",_xlpm.val="Error"),"",_xlpm.val),
_xlpm.Res
)</f>
        <v>#NAME?</v>
      </c>
      <c r="AU24" s="855" t="e" cm="1">
        <f t="array" aca="1" ref="AU24" ca="1">_xlfn.LET(
_xlpm.val,IF($F24 = "",val_blankRefText,  _xldudf_CX_GET(CX_ENTITY,($F24),AU$11,AU$14,,(AU$19))),
_xlpm.Res, IF(OR(_xlpm.val="",_xlpm.val="Error"),"",_xlpm.val),
_xlpm.Res
)</f>
        <v>#NAME?</v>
      </c>
      <c r="AV24" s="855" t="e" cm="1">
        <f t="array" aca="1" ref="AV24" ca="1">_xlfn.LET(
_xlpm.val,IF($F24 = "",val_blankRefText,  _xldudf_CX_GET(CX_ENTITY,($F24),AV$11,AV$14,,(AV$19))),
_xlpm.Res, IF(OR(_xlpm.val="",_xlpm.val="Error"),"",_xlpm.val),
_xlpm.Res
)</f>
        <v>#NAME?</v>
      </c>
      <c r="AW24" s="855" t="e" cm="1">
        <f t="array" aca="1" ref="AW24" ca="1">_xlfn.LET(
_xlpm.val,IF($F24 = "",val_blankRefText,  _xldudf_CX_GET(CX_ENTITY,($F24),AW$11,AW$14,,(AW$19))),
_xlpm.Res, IF(OR(_xlpm.val="",_xlpm.val="Error"),"",_xlpm.val),
_xlpm.Res
)</f>
        <v>#NAME?</v>
      </c>
      <c r="AX24" s="855" t="e" cm="1">
        <f t="array" aca="1" ref="AX24" ca="1">_xlfn.LET(
_xlpm.val,IF($F24 = "",val_blankRefText,  _xldudf_CX_GET(CX_ENTITY,($F24),AX$11,AX$14,,(AX$19))),
_xlpm.Res, IF(OR(_xlpm.val="",_xlpm.val="Error"),"",_xlpm.val),
_xlpm.Res
)</f>
        <v>#NAME?</v>
      </c>
      <c r="AY24" s="855" t="e" cm="1">
        <f t="array" aca="1" ref="AY24" ca="1">_xlfn.LET(
_xlpm.val,IF($F24 = "",val_blankRefText,  _xldudf_CX_GET(CX_ENTITY,($F24),AY$11,AY$14,,(AY$19))),
_xlpm.Res, IF(OR(_xlpm.val="",_xlpm.val="Error"),"",_xlpm.val),
_xlpm.Res
)</f>
        <v>#NAME?</v>
      </c>
      <c r="AZ24" s="855" t="e" cm="1">
        <f t="array" aca="1" ref="AZ24" ca="1">_xlfn.LET(
_xlpm.val,IF($F24 = "",val_blankRefText,  _xldudf_CX_GET(CX_ENTITY,($F24),AZ$11,AZ$14,,(AZ$19))),
_xlpm.Res, IF(OR(_xlpm.val="",_xlpm.val="Error"),"",_xlpm.val),
_xlpm.Res
)</f>
        <v>#NAME?</v>
      </c>
      <c r="BA24" s="855" t="e" cm="1">
        <f t="array" aca="1" ref="BA24" ca="1">_xlfn.LET(
_xlpm.val,IF($F24 = "",val_blankRefText,  _xldudf_CX_GET(CX_ENTITY,($F24),BA$11,BA$14,,(BA$19))),
_xlpm.Res, IF(OR(_xlpm.val="",_xlpm.val="Error"),"",_xlpm.val),
_xlpm.Res
)</f>
        <v>#NAME?</v>
      </c>
      <c r="BB24" s="855" t="e" cm="1">
        <f t="array" aca="1" ref="BB24" ca="1">_xlfn.LET(
_xlpm.val,IF($F24 = "",val_blankRefText,  _xldudf_CX_GET(CX_ENTITY,($F24),BB$11,BB$14,,(BB$19))),
_xlpm.Res, IF(OR(_xlpm.val="",_xlpm.val="Error"),"",_xlpm.val),
_xlpm.Res
)</f>
        <v>#NAME?</v>
      </c>
      <c r="BC24" s="855" t="e" cm="1">
        <f t="array" aca="1" ref="BC24" ca="1">_xlfn.LET(
_xlpm.val,IF($F24 = "",val_blankRefText,  _xldudf_CX_GET(CX_ENTITY,($F24),BC$11,BC$14,,(BC$19))),
_xlpm.Res, IF(OR(_xlpm.val="",_xlpm.val="Error"),"",_xlpm.val),
_xlpm.Res
)</f>
        <v>#NAME?</v>
      </c>
      <c r="BD24" s="855" t="e" cm="1">
        <f t="array" aca="1" ref="BD24" ca="1">_xlfn.LET(
_xlpm.val,IF($F24 = "",val_blankRefText,  _xldudf_CX_GET(CX_ENTITY,($F24),BD$11,BD$14,,(BD$19))),
_xlpm.Res, IF(OR(_xlpm.val="",_xlpm.val="Error"),"",_xlpm.val),
_xlpm.Res
)</f>
        <v>#NAME?</v>
      </c>
      <c r="BE24" s="855" t="e" cm="1">
        <f t="array" aca="1" ref="BE24" ca="1">_xlfn.LET(
_xlpm.val,IF($F24 = "",val_blankRefText,  _xldudf_CX_GET(CX_ENTITY,($F24),BE$11,BE$14,,(BE$19))),
_xlpm.Res, IF(OR(_xlpm.val="",_xlpm.val="Error"),"",_xlpm.val),
_xlpm.Res
)</f>
        <v>#NAME?</v>
      </c>
      <c r="BF24" s="855" t="e" cm="1">
        <f t="array" aca="1" ref="BF24" ca="1">_xlfn.LET(
_xlpm.val,IF($F24 = "",val_blankRefText,  _xldudf_CX_GET(CX_ENTITY,($F24),BF$11,BF$14,,(BF$19))),
_xlpm.Res, IF(OR(_xlpm.val="",_xlpm.val="Error"),"",_xlpm.val),
_xlpm.Res
)</f>
        <v>#NAME?</v>
      </c>
      <c r="BG24" s="855" t="e" cm="1">
        <f t="array" aca="1" ref="BG24" ca="1">_xlfn.LET(
_xlpm.val,IF($F24 = "",val_blankRefText,  _xldudf_CX_GET(CX_ENTITY,($F24),BG$11,BG$14,,(BG$19))),
_xlpm.Res, IF(OR(_xlpm.val="",_xlpm.val="Error"),"",_xlpm.val),
_xlpm.Res
)</f>
        <v>#NAME?</v>
      </c>
      <c r="BH24" s="855" t="e" cm="1">
        <f t="array" aca="1" ref="BH24" ca="1">_xlfn.LET(
_xlpm.val,IF($F24 = "",val_blankRefText,  _xldudf_CX_GET(CX_ENTITY,($F24),BH$11,BH$14,,(BH$19))),
_xlpm.Res, IF(OR(_xlpm.val="",_xlpm.val="Error"),"",_xlpm.val),
_xlpm.Res
)</f>
        <v>#NAME?</v>
      </c>
      <c r="BI24" s="855" t="e" cm="1">
        <f t="array" aca="1" ref="BI24" ca="1">_xlfn.LET(
_xlpm.val,IF($F24 = "",val_blankRefText,  _xldudf_CX_GET(CX_ENTITY,($F24),BI$11,BI$14,,(BI$19))),
_xlpm.Res, IF(OR(_xlpm.val="",_xlpm.val="Error"),"",_xlpm.val),
_xlpm.Res
)</f>
        <v>#NAME?</v>
      </c>
      <c r="BJ24" s="855" t="e" cm="1">
        <f t="array" aca="1" ref="BJ24" ca="1">_xlfn.LET(
_xlpm.val,IF($F24 = "",val_blankRefText,  _xldudf_CX_GET(CX_ENTITY,($F24),BJ$11,BJ$14,,(BJ$19))),
_xlpm.Res, IF(OR(_xlpm.val="",_xlpm.val="Error"),"",_xlpm.val),
_xlpm.Res
)</f>
        <v>#NAME?</v>
      </c>
      <c r="BK24" s="855" t="e" cm="1">
        <f t="array" aca="1" ref="BK24" ca="1">_xlfn.LET(
_xlpm.val,IF($F24 = "",val_blankRefText,  _xldudf_CX_GET(CX_ENTITY,($F24),BK$11,BK$14,,(BK$19))),
_xlpm.Res, IF(OR(_xlpm.val="",_xlpm.val="Error"),"",_xlpm.val),
_xlpm.Res
)</f>
        <v>#NAME?</v>
      </c>
      <c r="BL24" s="855" t="e" cm="1">
        <f t="array" aca="1" ref="BL24" ca="1">_xlfn.LET(
_xlpm.val,IF($F24 = "",val_blankRefText,  _xldudf_CX_GET(CX_ENTITY,($F24),BL$11,BL$14,,(BL$19))),
_xlpm.Res, IF(OR(_xlpm.val="",_xlpm.val="Error"),"",_xlpm.val),
_xlpm.Res
)</f>
        <v>#NAME?</v>
      </c>
      <c r="BM24" s="855" t="e" cm="1">
        <f t="array" aca="1" ref="BM24" ca="1">_xlfn.LET(
_xlpm.val,IF($F24 = "",val_blankRefText,  _xldudf_CX_GET(CX_ENTITY,($F24),BM$11,BM$14,,(BM$19))),
_xlpm.Res, IF(OR(_xlpm.val="",_xlpm.val="Error"),"",_xlpm.val),
_xlpm.Res
)</f>
        <v>#NAME?</v>
      </c>
      <c r="BN24" s="855" t="e" cm="1">
        <f t="array" aca="1" ref="BN24" ca="1">_xlfn.LET(
_xlpm.val,IF($F24 = "",val_blankRefText,  _xldudf_CX_GET(CX_ENTITY,($F24),BN$11,BN$14,,(BN$19))),
_xlpm.Res, IF(OR(_xlpm.val="",_xlpm.val="Error"),"",_xlpm.val),
_xlpm.Res
)</f>
        <v>#NAME?</v>
      </c>
      <c r="BO24" s="1844"/>
      <c r="BP24" s="1844"/>
      <c r="BQ24" s="1844"/>
      <c r="BR24" s="1844"/>
      <c r="BS24" s="1844"/>
      <c r="BT24" s="1844"/>
      <c r="BU24" s="1844"/>
      <c r="BV24" s="1844"/>
      <c r="BW24" s="1844"/>
      <c r="BX24" s="1844"/>
      <c r="BY24" s="1844"/>
      <c r="BZ24" s="1844"/>
      <c r="CA24" s="34"/>
      <c r="CC24" s="33"/>
      <c r="CD24" s="1461" t="e" cm="1">
        <f t="array" aca="1" ref="CD24" ca="1">_xlfn.LET( _xlpm.CheckBlank, SUM(CF!$AD24:$BN24) = 0, IF(_xlpm.CheckBlank, "", SUM(_xlfn._xlws.FILTER(CF!$AD24:$BN24,(YEAR(CF!$AD$12:$BN$12)=CF!CD$12)*(array_timeline&lt;=CF!CD$11)))))</f>
        <v>#NAME?</v>
      </c>
      <c r="CE24" s="1461" t="e" cm="1">
        <f t="array" aca="1" ref="CE24" ca="1">_xlfn.LET( _xlpm.CheckBlank, SUM(CF!$AD24:$BN24) = 0, IF(_xlpm.CheckBlank, "", SUM(_xlfn._xlws.FILTER(CF!$AD24:$BN24,(YEAR(CF!$AD$12:$BN$12)=CF!CE$12)*(array_timeline&lt;=CF!CE$11)))))</f>
        <v>#NAME?</v>
      </c>
      <c r="CF24" s="1314"/>
      <c r="CG24" s="1461" t="e" cm="1">
        <f t="array" aca="1" ref="CG24" ca="1">_xlfn.LET(_xlpm.CheckBlank,SUM(CF!$AD24:$BN24)=0,IF(_xlpm.CheckBlank,"",SUM(_xlfn._xlws.FILTER(CF!$AD24:$BN24,(YEAR(CF!$AD$12:$BN$12)=CF!CG$12)*(array_timeline&lt;=CF!CG$11)))))</f>
        <v>#NAME?</v>
      </c>
      <c r="CH24" s="1461" t="e" cm="1">
        <f t="array" aca="1" ref="CH24" ca="1">_xlfn.LET(_xlpm.CheckBlank,SUM(CF!$AD24:$BN24)=0,IF(_xlpm.CheckBlank,"",SUM(_xlfn._xlws.FILTER(CF!$AD24:$BN24,(YEAR(CF!$AD$12:$BN$12)=CF!CH$12)*(array_timeline&lt;=CF!CH$11)))))</f>
        <v>#NAME?</v>
      </c>
      <c r="CI24" s="1314"/>
      <c r="CJ24" s="1657" cm="1">
        <f t="array" ref="CJ24">_xlfn.LET( _xlpm.CheckBlank, SUM(CF!$AD24:$BN24) = 0, IF(_xlpm.CheckBlank, "", SUM(_xlfn.TAKE(_xlfn.DROP(CF!$AD24:$BN24, ,-DATEDIFF(CF!CJ$11, val_asOfDate,"M")),1,-12))))</f>
        <v>72</v>
      </c>
      <c r="CK24" s="1657" cm="1">
        <f t="array" ref="CK24">_xlfn.LET( _xlpm.CheckBlank, SUM(CF!$AD24:$BN24) = 0, IF(_xlpm.CheckBlank, "", SUM(_xlfn.TAKE(_xlfn.DROP(CF!$AD24:$BN24, ,-DATEDIFF(CF!CK$11, val_asOfDate,"M")),1,-12))))</f>
        <v>72</v>
      </c>
      <c r="CL24" s="88"/>
      <c r="CM24" s="541" t="e" cm="1">
        <f t="array" aca="1" ref="CM24" ca="1">_xlfn.LET(
_xlpm.val,IF($F24 = "",val_blankRefText,  _xldudf_CX_GET(CX_ENTITY,($F24),CM$11,CM$14,,(CM$19))),
_xlpm.Res, IF(OR(_xlpm.val="",_xlpm.val="Error"),"",_xlpm.val),
_xlpm.Res
)</f>
        <v>#NAME?</v>
      </c>
      <c r="CN24" s="541" t="e" cm="1">
        <f t="array" aca="1" ref="CN24" ca="1">_xlfn.LET(
_xlpm.val,IF($F24 = "",val_blankRefText,  _xldudf_CX_GET(CX_ENTITY,($F24),CN$11,CN$14,,(CN$19))),
_xlpm.Res, IF(OR(_xlpm.val="",_xlpm.val="Error"),"",_xlpm.val),
_xlpm.Res
)</f>
        <v>#NAME?</v>
      </c>
      <c r="CO24" s="34"/>
      <c r="CR24" s="4"/>
      <c r="CS24" s="4"/>
      <c r="CW24" s="4"/>
    </row>
    <row r="25" spans="1:101" ht="21" customHeight="1">
      <c r="A25" s="696"/>
      <c r="B25" s="574" t="s">
        <v>242</v>
      </c>
      <c r="C25" s="574" t="s">
        <v>1674</v>
      </c>
      <c r="D25" s="574"/>
      <c r="E25" s="577" t="e" cm="1">
        <f t="array" aca="1" ref="E25" ca="1">_xlfn.LET(
   _xlpm.Attr,  $C25,
   _xlpm.Lookback, $E$16,
   _xlpm.QueryDate, EOMONTH(val_asOfDate,_xlpm.Lookback),
   _xlpm.ReadField, _xldudf_CX_GET(CX_ENTITY,fx_attrConverter($C25),_xlpm.QueryDate),
   _xlpm.AttrBlank, _xlpm.Attr="", _xlpm.Result,
   IF(_xlpm.AttrBlank,val_blankRefText,fx_attrConverter(_xlpm.ReadField,0)),
IF(_xlpm.Result = "Error", "", _xlpm.Result )
)</f>
        <v>#NAME?</v>
      </c>
      <c r="F25" s="577" t="str">
        <f t="shared" si="1"/>
        <v>Cash Tax</v>
      </c>
      <c r="G25" s="401"/>
      <c r="H25" s="401">
        <v>1</v>
      </c>
      <c r="I25" s="401">
        <v>1</v>
      </c>
      <c r="J25" s="401"/>
      <c r="K25" s="401"/>
      <c r="L25" s="579" t="b">
        <v>1</v>
      </c>
      <c r="N25" s="158"/>
      <c r="O25" s="101"/>
      <c r="P25" s="52"/>
      <c r="Q25" s="101"/>
      <c r="R25" s="101"/>
      <c r="S25" s="101"/>
      <c r="T25" s="101"/>
      <c r="U25" s="39"/>
      <c r="W25" s="932" t="str">
        <f t="shared" si="4"/>
        <v>Actual</v>
      </c>
      <c r="X25" s="761">
        <v>-1</v>
      </c>
      <c r="Y25" s="88" t="e" cm="1">
        <f t="array" aca="1" ref="Y25" ca="1">IF(
       $B25 = "",
       IFBLANK( $E25, "Please select or type in or leave as blank"),
       IFBLANK( $E25, $B25)
    )</f>
        <v>#NAME?</v>
      </c>
      <c r="Z25" s="200" cm="1">
        <f t="array" ref="Z25">_xlfn.SWITCH(
    TRUE,
    _CF!$L25=TRUE, 1,
    _CF!$L25=FALSE,-1,
    _CF!$L25=-1,0,
"n/a"
)</f>
        <v>1</v>
      </c>
      <c r="AA25" s="200"/>
      <c r="AB25" s="88" t="s">
        <v>242</v>
      </c>
      <c r="AC25" s="88"/>
      <c r="AD25" s="855" t="e" cm="1">
        <f t="array" aca="1" ref="AD25" ca="1">_xlfn.LET(
_xlpm.val,IF($F25 = "",val_blankRefText,  _xldudf_CX_GET(CX_ENTITY,($F25),AD$11,AD$14,,(AD$19))),
_xlpm.Res, IF(OR(_xlpm.val="",_xlpm.val="Error"),"",_xlpm.val),
_xlpm.Res
)</f>
        <v>#NAME?</v>
      </c>
      <c r="AE25" s="855" t="e" cm="1">
        <f t="array" aca="1" ref="AE25" ca="1">_xlfn.LET(
_xlpm.val,IF($F25 = "",val_blankRefText,  _xldudf_CX_GET(CX_ENTITY,($F25),AE$11,AE$14,,(AE$19))),
_xlpm.Res, IF(OR(_xlpm.val="",_xlpm.val="Error"),"",_xlpm.val),
_xlpm.Res
)</f>
        <v>#NAME?</v>
      </c>
      <c r="AF25" s="855" t="e" cm="1">
        <f t="array" aca="1" ref="AF25" ca="1">_xlfn.LET(
_xlpm.val,IF($F25 = "",val_blankRefText,  _xldudf_CX_GET(CX_ENTITY,($F25),AF$11,AF$14,,(AF$19))),
_xlpm.Res, IF(OR(_xlpm.val="",_xlpm.val="Error"),"",_xlpm.val),
_xlpm.Res
)</f>
        <v>#NAME?</v>
      </c>
      <c r="AG25" s="855" t="e" cm="1">
        <f t="array" aca="1" ref="AG25" ca="1">_xlfn.LET(
_xlpm.val,IF($F25 = "",val_blankRefText,  _xldudf_CX_GET(CX_ENTITY,($F25),AG$11,AG$14,,(AG$19))),
_xlpm.Res, IF(OR(_xlpm.val="",_xlpm.val="Error"),"",_xlpm.val),
_xlpm.Res
)</f>
        <v>#NAME?</v>
      </c>
      <c r="AH25" s="855" t="e" cm="1">
        <f t="array" aca="1" ref="AH25" ca="1">_xlfn.LET(
_xlpm.val,IF($F25 = "",val_blankRefText,  _xldudf_CX_GET(CX_ENTITY,($F25),AH$11,AH$14,,(AH$19))),
_xlpm.Res, IF(OR(_xlpm.val="",_xlpm.val="Error"),"",_xlpm.val),
_xlpm.Res
)</f>
        <v>#NAME?</v>
      </c>
      <c r="AI25" s="855" t="e" cm="1">
        <f t="array" aca="1" ref="AI25" ca="1">_xlfn.LET(
_xlpm.val,IF($F25 = "",val_blankRefText,  _xldudf_CX_GET(CX_ENTITY,($F25),AI$11,AI$14,,(AI$19))),
_xlpm.Res, IF(OR(_xlpm.val="",_xlpm.val="Error"),"",_xlpm.val),
_xlpm.Res
)</f>
        <v>#NAME?</v>
      </c>
      <c r="AJ25" s="855" t="e" cm="1">
        <f t="array" aca="1" ref="AJ25" ca="1">_xlfn.LET(
_xlpm.val,IF($F25 = "",val_blankRefText,  _xldudf_CX_GET(CX_ENTITY,($F25),AJ$11,AJ$14,,(AJ$19))),
_xlpm.Res, IF(OR(_xlpm.val="",_xlpm.val="Error"),"",_xlpm.val),
_xlpm.Res
)</f>
        <v>#NAME?</v>
      </c>
      <c r="AK25" s="855" t="e" cm="1">
        <f t="array" aca="1" ref="AK25" ca="1">_xlfn.LET(
_xlpm.val,IF($F25 = "",val_blankRefText,  _xldudf_CX_GET(CX_ENTITY,($F25),AK$11,AK$14,,(AK$19))),
_xlpm.Res, IF(OR(_xlpm.val="",_xlpm.val="Error"),"",_xlpm.val),
_xlpm.Res
)</f>
        <v>#NAME?</v>
      </c>
      <c r="AL25" s="855" t="e" cm="1">
        <f t="array" aca="1" ref="AL25" ca="1">_xlfn.LET(
_xlpm.val,IF($F25 = "",val_blankRefText,  _xldudf_CX_GET(CX_ENTITY,($F25),AL$11,AL$14,,(AL$19))),
_xlpm.Res, IF(OR(_xlpm.val="",_xlpm.val="Error"),"",_xlpm.val),
_xlpm.Res
)</f>
        <v>#NAME?</v>
      </c>
      <c r="AM25" s="855" t="e" cm="1">
        <f t="array" aca="1" ref="AM25" ca="1">_xlfn.LET(
_xlpm.val,IF($F25 = "",val_blankRefText,  _xldudf_CX_GET(CX_ENTITY,($F25),AM$11,AM$14,,(AM$19))),
_xlpm.Res, IF(OR(_xlpm.val="",_xlpm.val="Error"),"",_xlpm.val),
_xlpm.Res
)</f>
        <v>#NAME?</v>
      </c>
      <c r="AN25" s="855" t="e" cm="1">
        <f t="array" aca="1" ref="AN25" ca="1">_xlfn.LET(
_xlpm.val,IF($F25 = "",val_blankRefText,  _xldudf_CX_GET(CX_ENTITY,($F25),AN$11,AN$14,,(AN$19))),
_xlpm.Res, IF(OR(_xlpm.val="",_xlpm.val="Error"),"",_xlpm.val),
_xlpm.Res
)</f>
        <v>#NAME?</v>
      </c>
      <c r="AO25" s="855" t="e" cm="1">
        <f t="array" aca="1" ref="AO25" ca="1">_xlfn.LET(
_xlpm.val,IF($F25 = "",val_blankRefText,  _xldudf_CX_GET(CX_ENTITY,($F25),AO$11,AO$14,,(AO$19))),
_xlpm.Res, IF(OR(_xlpm.val="",_xlpm.val="Error"),"",_xlpm.val),
_xlpm.Res
)</f>
        <v>#NAME?</v>
      </c>
      <c r="AP25" s="855" t="e" cm="1">
        <f t="array" aca="1" ref="AP25" ca="1">_xlfn.LET(
_xlpm.val,IF($F25 = "",val_blankRefText,  _xldudf_CX_GET(CX_ENTITY,($F25),AP$11,AP$14,,(AP$19))),
_xlpm.Res, IF(OR(_xlpm.val="",_xlpm.val="Error"),"",_xlpm.val),
_xlpm.Res
)</f>
        <v>#NAME?</v>
      </c>
      <c r="AQ25" s="855" t="e" cm="1">
        <f t="array" aca="1" ref="AQ25" ca="1">_xlfn.LET(
_xlpm.val,IF($F25 = "",val_blankRefText,  _xldudf_CX_GET(CX_ENTITY,($F25),AQ$11,AQ$14,,(AQ$19))),
_xlpm.Res, IF(OR(_xlpm.val="",_xlpm.val="Error"),"",_xlpm.val),
_xlpm.Res
)</f>
        <v>#NAME?</v>
      </c>
      <c r="AR25" s="855" t="e" cm="1">
        <f t="array" aca="1" ref="AR25" ca="1">_xlfn.LET(
_xlpm.val,IF($F25 = "",val_blankRefText,  _xldudf_CX_GET(CX_ENTITY,($F25),AR$11,AR$14,,(AR$19))),
_xlpm.Res, IF(OR(_xlpm.val="",_xlpm.val="Error"),"",_xlpm.val),
_xlpm.Res
)</f>
        <v>#NAME?</v>
      </c>
      <c r="AS25" s="855" t="e" cm="1">
        <f t="array" aca="1" ref="AS25" ca="1">_xlfn.LET(
_xlpm.val,IF($F25 = "",val_blankRefText,  _xldudf_CX_GET(CX_ENTITY,($F25),AS$11,AS$14,,(AS$19))),
_xlpm.Res, IF(OR(_xlpm.val="",_xlpm.val="Error"),"",_xlpm.val),
_xlpm.Res
)</f>
        <v>#NAME?</v>
      </c>
      <c r="AT25" s="855" t="e" cm="1">
        <f t="array" aca="1" ref="AT25" ca="1">_xlfn.LET(
_xlpm.val,IF($F25 = "",val_blankRefText,  _xldudf_CX_GET(CX_ENTITY,($F25),AT$11,AT$14,,(AT$19))),
_xlpm.Res, IF(OR(_xlpm.val="",_xlpm.val="Error"),"",_xlpm.val),
_xlpm.Res
)</f>
        <v>#NAME?</v>
      </c>
      <c r="AU25" s="855" t="e" cm="1">
        <f t="array" aca="1" ref="AU25" ca="1">_xlfn.LET(
_xlpm.val,IF($F25 = "",val_blankRefText,  _xldudf_CX_GET(CX_ENTITY,($F25),AU$11,AU$14,,(AU$19))),
_xlpm.Res, IF(OR(_xlpm.val="",_xlpm.val="Error"),"",_xlpm.val),
_xlpm.Res
)</f>
        <v>#NAME?</v>
      </c>
      <c r="AV25" s="855" t="e" cm="1">
        <f t="array" aca="1" ref="AV25" ca="1">_xlfn.LET(
_xlpm.val,IF($F25 = "",val_blankRefText,  _xldudf_CX_GET(CX_ENTITY,($F25),AV$11,AV$14,,(AV$19))),
_xlpm.Res, IF(OR(_xlpm.val="",_xlpm.val="Error"),"",_xlpm.val),
_xlpm.Res
)</f>
        <v>#NAME?</v>
      </c>
      <c r="AW25" s="855" t="e" cm="1">
        <f t="array" aca="1" ref="AW25" ca="1">_xlfn.LET(
_xlpm.val,IF($F25 = "",val_blankRefText,  _xldudf_CX_GET(CX_ENTITY,($F25),AW$11,AW$14,,(AW$19))),
_xlpm.Res, IF(OR(_xlpm.val="",_xlpm.val="Error"),"",_xlpm.val),
_xlpm.Res
)</f>
        <v>#NAME?</v>
      </c>
      <c r="AX25" s="855" t="e" cm="1">
        <f t="array" aca="1" ref="AX25" ca="1">_xlfn.LET(
_xlpm.val,IF($F25 = "",val_blankRefText,  _xldudf_CX_GET(CX_ENTITY,($F25),AX$11,AX$14,,(AX$19))),
_xlpm.Res, IF(OR(_xlpm.val="",_xlpm.val="Error"),"",_xlpm.val),
_xlpm.Res
)</f>
        <v>#NAME?</v>
      </c>
      <c r="AY25" s="855" t="e" cm="1">
        <f t="array" aca="1" ref="AY25" ca="1">_xlfn.LET(
_xlpm.val,IF($F25 = "",val_blankRefText,  _xldudf_CX_GET(CX_ENTITY,($F25),AY$11,AY$14,,(AY$19))),
_xlpm.Res, IF(OR(_xlpm.val="",_xlpm.val="Error"),"",_xlpm.val),
_xlpm.Res
)</f>
        <v>#NAME?</v>
      </c>
      <c r="AZ25" s="855" t="e" cm="1">
        <f t="array" aca="1" ref="AZ25" ca="1">_xlfn.LET(
_xlpm.val,IF($F25 = "",val_blankRefText,  _xldudf_CX_GET(CX_ENTITY,($F25),AZ$11,AZ$14,,(AZ$19))),
_xlpm.Res, IF(OR(_xlpm.val="",_xlpm.val="Error"),"",_xlpm.val),
_xlpm.Res
)</f>
        <v>#NAME?</v>
      </c>
      <c r="BA25" s="855" t="e" cm="1">
        <f t="array" aca="1" ref="BA25" ca="1">_xlfn.LET(
_xlpm.val,IF($F25 = "",val_blankRefText,  _xldudf_CX_GET(CX_ENTITY,($F25),BA$11,BA$14,,(BA$19))),
_xlpm.Res, IF(OR(_xlpm.val="",_xlpm.val="Error"),"",_xlpm.val),
_xlpm.Res
)</f>
        <v>#NAME?</v>
      </c>
      <c r="BB25" s="855" t="e" cm="1">
        <f t="array" aca="1" ref="BB25" ca="1">_xlfn.LET(
_xlpm.val,IF($F25 = "",val_blankRefText,  _xldudf_CX_GET(CX_ENTITY,($F25),BB$11,BB$14,,(BB$19))),
_xlpm.Res, IF(OR(_xlpm.val="",_xlpm.val="Error"),"",_xlpm.val),
_xlpm.Res
)</f>
        <v>#NAME?</v>
      </c>
      <c r="BC25" s="855" t="e" cm="1">
        <f t="array" aca="1" ref="BC25" ca="1">_xlfn.LET(
_xlpm.val,IF($F25 = "",val_blankRefText,  _xldudf_CX_GET(CX_ENTITY,($F25),BC$11,BC$14,,(BC$19))),
_xlpm.Res, IF(OR(_xlpm.val="",_xlpm.val="Error"),"",_xlpm.val),
_xlpm.Res
)</f>
        <v>#NAME?</v>
      </c>
      <c r="BD25" s="855" t="e" cm="1">
        <f t="array" aca="1" ref="BD25" ca="1">_xlfn.LET(
_xlpm.val,IF($F25 = "",val_blankRefText,  _xldudf_CX_GET(CX_ENTITY,($F25),BD$11,BD$14,,(BD$19))),
_xlpm.Res, IF(OR(_xlpm.val="",_xlpm.val="Error"),"",_xlpm.val),
_xlpm.Res
)</f>
        <v>#NAME?</v>
      </c>
      <c r="BE25" s="855" t="e" cm="1">
        <f t="array" aca="1" ref="BE25" ca="1">_xlfn.LET(
_xlpm.val,IF($F25 = "",val_blankRefText,  _xldudf_CX_GET(CX_ENTITY,($F25),BE$11,BE$14,,(BE$19))),
_xlpm.Res, IF(OR(_xlpm.val="",_xlpm.val="Error"),"",_xlpm.val),
_xlpm.Res
)</f>
        <v>#NAME?</v>
      </c>
      <c r="BF25" s="855" t="e" cm="1">
        <f t="array" aca="1" ref="BF25" ca="1">_xlfn.LET(
_xlpm.val,IF($F25 = "",val_blankRefText,  _xldudf_CX_GET(CX_ENTITY,($F25),BF$11,BF$14,,(BF$19))),
_xlpm.Res, IF(OR(_xlpm.val="",_xlpm.val="Error"),"",_xlpm.val),
_xlpm.Res
)</f>
        <v>#NAME?</v>
      </c>
      <c r="BG25" s="855" t="e" cm="1">
        <f t="array" aca="1" ref="BG25" ca="1">_xlfn.LET(
_xlpm.val,IF($F25 = "",val_blankRefText,  _xldudf_CX_GET(CX_ENTITY,($F25),BG$11,BG$14,,(BG$19))),
_xlpm.Res, IF(OR(_xlpm.val="",_xlpm.val="Error"),"",_xlpm.val),
_xlpm.Res
)</f>
        <v>#NAME?</v>
      </c>
      <c r="BH25" s="855" t="e" cm="1">
        <f t="array" aca="1" ref="BH25" ca="1">_xlfn.LET(
_xlpm.val,IF($F25 = "",val_blankRefText,  _xldudf_CX_GET(CX_ENTITY,($F25),BH$11,BH$14,,(BH$19))),
_xlpm.Res, IF(OR(_xlpm.val="",_xlpm.val="Error"),"",_xlpm.val),
_xlpm.Res
)</f>
        <v>#NAME?</v>
      </c>
      <c r="BI25" s="855" t="e" cm="1">
        <f t="array" aca="1" ref="BI25" ca="1">_xlfn.LET(
_xlpm.val,IF($F25 = "",val_blankRefText,  _xldudf_CX_GET(CX_ENTITY,($F25),BI$11,BI$14,,(BI$19))),
_xlpm.Res, IF(OR(_xlpm.val="",_xlpm.val="Error"),"",_xlpm.val),
_xlpm.Res
)</f>
        <v>#NAME?</v>
      </c>
      <c r="BJ25" s="855" t="e" cm="1">
        <f t="array" aca="1" ref="BJ25" ca="1">_xlfn.LET(
_xlpm.val,IF($F25 = "",val_blankRefText,  _xldudf_CX_GET(CX_ENTITY,($F25),BJ$11,BJ$14,,(BJ$19))),
_xlpm.Res, IF(OR(_xlpm.val="",_xlpm.val="Error"),"",_xlpm.val),
_xlpm.Res
)</f>
        <v>#NAME?</v>
      </c>
      <c r="BK25" s="855" t="e" cm="1">
        <f t="array" aca="1" ref="BK25" ca="1">_xlfn.LET(
_xlpm.val,IF($F25 = "",val_blankRefText,  _xldudf_CX_GET(CX_ENTITY,($F25),BK$11,BK$14,,(BK$19))),
_xlpm.Res, IF(OR(_xlpm.val="",_xlpm.val="Error"),"",_xlpm.val),
_xlpm.Res
)</f>
        <v>#NAME?</v>
      </c>
      <c r="BL25" s="855" t="e" cm="1">
        <f t="array" aca="1" ref="BL25" ca="1">_xlfn.LET(
_xlpm.val,IF($F25 = "",val_blankRefText,  _xldudf_CX_GET(CX_ENTITY,($F25),BL$11,BL$14,,(BL$19))),
_xlpm.Res, IF(OR(_xlpm.val="",_xlpm.val="Error"),"",_xlpm.val),
_xlpm.Res
)</f>
        <v>#NAME?</v>
      </c>
      <c r="BM25" s="855" t="e" cm="1">
        <f t="array" aca="1" ref="BM25" ca="1">_xlfn.LET(
_xlpm.val,IF($F25 = "",val_blankRefText,  _xldudf_CX_GET(CX_ENTITY,($F25),BM$11,BM$14,,(BM$19))),
_xlpm.Res, IF(OR(_xlpm.val="",_xlpm.val="Error"),"",_xlpm.val),
_xlpm.Res
)</f>
        <v>#NAME?</v>
      </c>
      <c r="BN25" s="855" t="e" cm="1">
        <f t="array" aca="1" ref="BN25" ca="1">_xlfn.LET(
_xlpm.val,IF($F25 = "",val_blankRefText,  _xldudf_CX_GET(CX_ENTITY,($F25),BN$11,BN$14,,(BN$19))),
_xlpm.Res, IF(OR(_xlpm.val="",_xlpm.val="Error"),"",_xlpm.val),
_xlpm.Res
)</f>
        <v>#NAME?</v>
      </c>
      <c r="BO25" s="1844"/>
      <c r="BP25" s="1844"/>
      <c r="BQ25" s="1844"/>
      <c r="BR25" s="1844"/>
      <c r="BS25" s="1844"/>
      <c r="BT25" s="1844"/>
      <c r="BU25" s="1844"/>
      <c r="BV25" s="1844"/>
      <c r="BW25" s="1844"/>
      <c r="BX25" s="1844"/>
      <c r="BY25" s="1844"/>
      <c r="BZ25" s="1844"/>
      <c r="CA25" s="34"/>
      <c r="CC25" s="33"/>
      <c r="CD25" s="1461" t="e" cm="1">
        <f t="array" aca="1" ref="CD25" ca="1">_xlfn.LET( _xlpm.CheckBlank, SUM(CF!$AD25:$BN25) = 0, IF(_xlpm.CheckBlank, "", SUM(_xlfn._xlws.FILTER(CF!$AD25:$BN25,(YEAR(CF!$AD$12:$BN$12)=CF!CD$12)*(array_timeline&lt;=CF!CD$11)))))</f>
        <v>#NAME?</v>
      </c>
      <c r="CE25" s="1461" t="e" cm="1">
        <f t="array" aca="1" ref="CE25" ca="1">_xlfn.LET( _xlpm.CheckBlank, SUM(CF!$AD25:$BN25) = 0, IF(_xlpm.CheckBlank, "", SUM(_xlfn._xlws.FILTER(CF!$AD25:$BN25,(YEAR(CF!$AD$12:$BN$12)=CF!CE$12)*(array_timeline&lt;=CF!CE$11)))))</f>
        <v>#NAME?</v>
      </c>
      <c r="CF25" s="1314"/>
      <c r="CG25" s="1461" t="e" cm="1">
        <f t="array" aca="1" ref="CG25" ca="1">_xlfn.LET(_xlpm.CheckBlank,SUM(CF!$AD25:$BN25)=0,IF(_xlpm.CheckBlank,"",SUM(_xlfn._xlws.FILTER(CF!$AD25:$BN25,(YEAR(CF!$AD$12:$BN$12)=CF!CG$12)*(array_timeline&lt;=CF!CG$11)))))</f>
        <v>#NAME?</v>
      </c>
      <c r="CH25" s="1461" t="e" cm="1">
        <f t="array" aca="1" ref="CH25" ca="1">_xlfn.LET(_xlpm.CheckBlank,SUM(CF!$AD25:$BN25)=0,IF(_xlpm.CheckBlank,"",SUM(_xlfn._xlws.FILTER(CF!$AD25:$BN25,(YEAR(CF!$AD$12:$BN$12)=CF!CH$12)*(array_timeline&lt;=CF!CH$11)))))</f>
        <v>#NAME?</v>
      </c>
      <c r="CI25" s="1314"/>
      <c r="CJ25" s="1657" cm="1">
        <f t="array" ref="CJ25">_xlfn.LET( _xlpm.CheckBlank, SUM(CF!$AD25:$BN25) = 0, IF(_xlpm.CheckBlank, "", SUM(_xlfn.TAKE(_xlfn.DROP(CF!$AD25:$BN25, ,-DATEDIFF(CF!CJ$11, val_asOfDate,"M")),1,-12))))</f>
        <v>12</v>
      </c>
      <c r="CK25" s="1657" cm="1">
        <f t="array" ref="CK25">_xlfn.LET( _xlpm.CheckBlank, SUM(CF!$AD25:$BN25) = 0, IF(_xlpm.CheckBlank, "", SUM(_xlfn.TAKE(_xlfn.DROP(CF!$AD25:$BN25, ,-DATEDIFF(CF!CK$11, val_asOfDate,"M")),1,-12))))</f>
        <v>12</v>
      </c>
      <c r="CL25" s="88"/>
      <c r="CM25" s="541" t="e" cm="1">
        <f t="array" aca="1" ref="CM25" ca="1">_xlfn.LET(
_xlpm.val,IF($F25 = "",val_blankRefText,  _xldudf_CX_GET(CX_ENTITY,($F25),CM$11,CM$14,,(CM$19))),
_xlpm.Res, IF(OR(_xlpm.val="",_xlpm.val="Error"),"",_xlpm.val),
_xlpm.Res
)</f>
        <v>#NAME?</v>
      </c>
      <c r="CN25" s="541" t="e" cm="1">
        <f t="array" aca="1" ref="CN25" ca="1">_xlfn.LET(
_xlpm.val,IF($F25 = "",val_blankRefText,  _xldudf_CX_GET(CX_ENTITY,($F25),CN$11,CN$14,,(CN$19))),
_xlpm.Res, IF(OR(_xlpm.val="",_xlpm.val="Error"),"",_xlpm.val),
_xlpm.Res
)</f>
        <v>#NAME?</v>
      </c>
      <c r="CO25" s="34"/>
      <c r="CR25" s="4"/>
      <c r="CS25" s="4"/>
      <c r="CW25" s="4"/>
    </row>
    <row r="26" spans="1:101" ht="21" customHeight="1">
      <c r="A26" s="696"/>
      <c r="B26" s="574" t="s">
        <v>243</v>
      </c>
      <c r="C26" s="574" t="s">
        <v>1675</v>
      </c>
      <c r="D26" s="574"/>
      <c r="E26" s="577" t="e" cm="1">
        <f t="array" aca="1" ref="E26" ca="1">_xlfn.LET(
   _xlpm.Attr,  $C26,
   _xlpm.Lookback, $E$16,
   _xlpm.QueryDate, EOMONTH(val_asOfDate,_xlpm.Lookback),
   _xlpm.ReadField, _xldudf_CX_GET(CX_ENTITY,fx_attrConverter($C26),_xlpm.QueryDate),
   _xlpm.AttrBlank, _xlpm.Attr="", _xlpm.Result,
   IF(_xlpm.AttrBlank,val_blankRefText,fx_attrConverter(_xlpm.ReadField,0)),
IF(_xlpm.Result = "Error", "", _xlpm.Result )
)</f>
        <v>#NAME?</v>
      </c>
      <c r="F26" s="577" t="str">
        <f t="shared" si="1"/>
        <v>Capex</v>
      </c>
      <c r="G26" s="401"/>
      <c r="H26" s="401">
        <v>1</v>
      </c>
      <c r="I26" s="401">
        <v>1</v>
      </c>
      <c r="J26" s="401"/>
      <c r="K26" s="401"/>
      <c r="L26" s="579" t="b">
        <v>1</v>
      </c>
      <c r="N26" s="158"/>
      <c r="O26" s="101"/>
      <c r="P26" s="52"/>
      <c r="Q26" s="101"/>
      <c r="R26" s="126"/>
      <c r="S26" s="101"/>
      <c r="T26" s="101"/>
      <c r="U26" s="39"/>
      <c r="W26" s="932" t="str">
        <f t="shared" si="4"/>
        <v>Actual</v>
      </c>
      <c r="X26" s="761">
        <v>-1</v>
      </c>
      <c r="Y26" s="88" t="e" cm="1">
        <f t="array" aca="1" ref="Y26" ca="1">IF(
       $B26 = "",
       IFBLANK( $E26, "Please select or type in or leave as blank"),
       IFBLANK( $E26, $B26)
    )</f>
        <v>#NAME?</v>
      </c>
      <c r="Z26" s="200" cm="1">
        <f t="array" ref="Z26">_xlfn.SWITCH(
    TRUE,
    _CF!$L26=TRUE, 1,
    _CF!$L26=FALSE,-1,
    _CF!$L26=-1,0,
"n/a"
)</f>
        <v>1</v>
      </c>
      <c r="AA26" s="200"/>
      <c r="AB26" s="88" t="s">
        <v>243</v>
      </c>
      <c r="AC26" s="88"/>
      <c r="AD26" s="855" t="e" cm="1">
        <f t="array" aca="1" ref="AD26" ca="1">_xlfn.LET(
_xlpm.val,IF($F26 = "",val_blankRefText,  _xldudf_CX_GET(CX_ENTITY,($F26),AD$11,AD$14,,(AD$19))),
_xlpm.Res, IF(OR(_xlpm.val="",_xlpm.val="Error"),"",_xlpm.val),
_xlpm.Res
)</f>
        <v>#NAME?</v>
      </c>
      <c r="AE26" s="855" t="e" cm="1">
        <f t="array" aca="1" ref="AE26" ca="1">_xlfn.LET(
_xlpm.val,IF($F26 = "",val_blankRefText,  _xldudf_CX_GET(CX_ENTITY,($F26),AE$11,AE$14,,(AE$19))),
_xlpm.Res, IF(OR(_xlpm.val="",_xlpm.val="Error"),"",_xlpm.val),
_xlpm.Res
)</f>
        <v>#NAME?</v>
      </c>
      <c r="AF26" s="855" t="e" cm="1">
        <f t="array" aca="1" ref="AF26" ca="1">_xlfn.LET(
_xlpm.val,IF($F26 = "",val_blankRefText,  _xldudf_CX_GET(CX_ENTITY,($F26),AF$11,AF$14,,(AF$19))),
_xlpm.Res, IF(OR(_xlpm.val="",_xlpm.val="Error"),"",_xlpm.val),
_xlpm.Res
)</f>
        <v>#NAME?</v>
      </c>
      <c r="AG26" s="855" t="e" cm="1">
        <f t="array" aca="1" ref="AG26" ca="1">_xlfn.LET(
_xlpm.val,IF($F26 = "",val_blankRefText,  _xldudf_CX_GET(CX_ENTITY,($F26),AG$11,AG$14,,(AG$19))),
_xlpm.Res, IF(OR(_xlpm.val="",_xlpm.val="Error"),"",_xlpm.val),
_xlpm.Res
)</f>
        <v>#NAME?</v>
      </c>
      <c r="AH26" s="855" t="e" cm="1">
        <f t="array" aca="1" ref="AH26" ca="1">_xlfn.LET(
_xlpm.val,IF($F26 = "",val_blankRefText,  _xldudf_CX_GET(CX_ENTITY,($F26),AH$11,AH$14,,(AH$19))),
_xlpm.Res, IF(OR(_xlpm.val="",_xlpm.val="Error"),"",_xlpm.val),
_xlpm.Res
)</f>
        <v>#NAME?</v>
      </c>
      <c r="AI26" s="855" t="e" cm="1">
        <f t="array" aca="1" ref="AI26" ca="1">_xlfn.LET(
_xlpm.val,IF($F26 = "",val_blankRefText,  _xldudf_CX_GET(CX_ENTITY,($F26),AI$11,AI$14,,(AI$19))),
_xlpm.Res, IF(OR(_xlpm.val="",_xlpm.val="Error"),"",_xlpm.val),
_xlpm.Res
)</f>
        <v>#NAME?</v>
      </c>
      <c r="AJ26" s="855" t="e" cm="1">
        <f t="array" aca="1" ref="AJ26" ca="1">_xlfn.LET(
_xlpm.val,IF($F26 = "",val_blankRefText,  _xldudf_CX_GET(CX_ENTITY,($F26),AJ$11,AJ$14,,(AJ$19))),
_xlpm.Res, IF(OR(_xlpm.val="",_xlpm.val="Error"),"",_xlpm.val),
_xlpm.Res
)</f>
        <v>#NAME?</v>
      </c>
      <c r="AK26" s="855" t="e" cm="1">
        <f t="array" aca="1" ref="AK26" ca="1">_xlfn.LET(
_xlpm.val,IF($F26 = "",val_blankRefText,  _xldudf_CX_GET(CX_ENTITY,($F26),AK$11,AK$14,,(AK$19))),
_xlpm.Res, IF(OR(_xlpm.val="",_xlpm.val="Error"),"",_xlpm.val),
_xlpm.Res
)</f>
        <v>#NAME?</v>
      </c>
      <c r="AL26" s="855" t="e" cm="1">
        <f t="array" aca="1" ref="AL26" ca="1">_xlfn.LET(
_xlpm.val,IF($F26 = "",val_blankRefText,  _xldudf_CX_GET(CX_ENTITY,($F26),AL$11,AL$14,,(AL$19))),
_xlpm.Res, IF(OR(_xlpm.val="",_xlpm.val="Error"),"",_xlpm.val),
_xlpm.Res
)</f>
        <v>#NAME?</v>
      </c>
      <c r="AM26" s="855" t="e" cm="1">
        <f t="array" aca="1" ref="AM26" ca="1">_xlfn.LET(
_xlpm.val,IF($F26 = "",val_blankRefText,  _xldudf_CX_GET(CX_ENTITY,($F26),AM$11,AM$14,,(AM$19))),
_xlpm.Res, IF(OR(_xlpm.val="",_xlpm.val="Error"),"",_xlpm.val),
_xlpm.Res
)</f>
        <v>#NAME?</v>
      </c>
      <c r="AN26" s="855" t="e" cm="1">
        <f t="array" aca="1" ref="AN26" ca="1">_xlfn.LET(
_xlpm.val,IF($F26 = "",val_blankRefText,  _xldudf_CX_GET(CX_ENTITY,($F26),AN$11,AN$14,,(AN$19))),
_xlpm.Res, IF(OR(_xlpm.val="",_xlpm.val="Error"),"",_xlpm.val),
_xlpm.Res
)</f>
        <v>#NAME?</v>
      </c>
      <c r="AO26" s="855" t="e" cm="1">
        <f t="array" aca="1" ref="AO26" ca="1">_xlfn.LET(
_xlpm.val,IF($F26 = "",val_blankRefText,  _xldudf_CX_GET(CX_ENTITY,($F26),AO$11,AO$14,,(AO$19))),
_xlpm.Res, IF(OR(_xlpm.val="",_xlpm.val="Error"),"",_xlpm.val),
_xlpm.Res
)</f>
        <v>#NAME?</v>
      </c>
      <c r="AP26" s="855" t="e" cm="1">
        <f t="array" aca="1" ref="AP26" ca="1">_xlfn.LET(
_xlpm.val,IF($F26 = "",val_blankRefText,  _xldudf_CX_GET(CX_ENTITY,($F26),AP$11,AP$14,,(AP$19))),
_xlpm.Res, IF(OR(_xlpm.val="",_xlpm.val="Error"),"",_xlpm.val),
_xlpm.Res
)</f>
        <v>#NAME?</v>
      </c>
      <c r="AQ26" s="855" t="e" cm="1">
        <f t="array" aca="1" ref="AQ26" ca="1">_xlfn.LET(
_xlpm.val,IF($F26 = "",val_blankRefText,  _xldudf_CX_GET(CX_ENTITY,($F26),AQ$11,AQ$14,,(AQ$19))),
_xlpm.Res, IF(OR(_xlpm.val="",_xlpm.val="Error"),"",_xlpm.val),
_xlpm.Res
)</f>
        <v>#NAME?</v>
      </c>
      <c r="AR26" s="855" t="e" cm="1">
        <f t="array" aca="1" ref="AR26" ca="1">_xlfn.LET(
_xlpm.val,IF($F26 = "",val_blankRefText,  _xldudf_CX_GET(CX_ENTITY,($F26),AR$11,AR$14,,(AR$19))),
_xlpm.Res, IF(OR(_xlpm.val="",_xlpm.val="Error"),"",_xlpm.val),
_xlpm.Res
)</f>
        <v>#NAME?</v>
      </c>
      <c r="AS26" s="855" t="e" cm="1">
        <f t="array" aca="1" ref="AS26" ca="1">_xlfn.LET(
_xlpm.val,IF($F26 = "",val_blankRefText,  _xldudf_CX_GET(CX_ENTITY,($F26),AS$11,AS$14,,(AS$19))),
_xlpm.Res, IF(OR(_xlpm.val="",_xlpm.val="Error"),"",_xlpm.val),
_xlpm.Res
)</f>
        <v>#NAME?</v>
      </c>
      <c r="AT26" s="855" t="e" cm="1">
        <f t="array" aca="1" ref="AT26" ca="1">_xlfn.LET(
_xlpm.val,IF($F26 = "",val_blankRefText,  _xldudf_CX_GET(CX_ENTITY,($F26),AT$11,AT$14,,(AT$19))),
_xlpm.Res, IF(OR(_xlpm.val="",_xlpm.val="Error"),"",_xlpm.val),
_xlpm.Res
)</f>
        <v>#NAME?</v>
      </c>
      <c r="AU26" s="855" t="e" cm="1">
        <f t="array" aca="1" ref="AU26" ca="1">_xlfn.LET(
_xlpm.val,IF($F26 = "",val_blankRefText,  _xldudf_CX_GET(CX_ENTITY,($F26),AU$11,AU$14,,(AU$19))),
_xlpm.Res, IF(OR(_xlpm.val="",_xlpm.val="Error"),"",_xlpm.val),
_xlpm.Res
)</f>
        <v>#NAME?</v>
      </c>
      <c r="AV26" s="855" t="e" cm="1">
        <f t="array" aca="1" ref="AV26" ca="1">_xlfn.LET(
_xlpm.val,IF($F26 = "",val_blankRefText,  _xldudf_CX_GET(CX_ENTITY,($F26),AV$11,AV$14,,(AV$19))),
_xlpm.Res, IF(OR(_xlpm.val="",_xlpm.val="Error"),"",_xlpm.val),
_xlpm.Res
)</f>
        <v>#NAME?</v>
      </c>
      <c r="AW26" s="855" t="e" cm="1">
        <f t="array" aca="1" ref="AW26" ca="1">_xlfn.LET(
_xlpm.val,IF($F26 = "",val_blankRefText,  _xldudf_CX_GET(CX_ENTITY,($F26),AW$11,AW$14,,(AW$19))),
_xlpm.Res, IF(OR(_xlpm.val="",_xlpm.val="Error"),"",_xlpm.val),
_xlpm.Res
)</f>
        <v>#NAME?</v>
      </c>
      <c r="AX26" s="855" t="e" cm="1">
        <f t="array" aca="1" ref="AX26" ca="1">_xlfn.LET(
_xlpm.val,IF($F26 = "",val_blankRefText,  _xldudf_CX_GET(CX_ENTITY,($F26),AX$11,AX$14,,(AX$19))),
_xlpm.Res, IF(OR(_xlpm.val="",_xlpm.val="Error"),"",_xlpm.val),
_xlpm.Res
)</f>
        <v>#NAME?</v>
      </c>
      <c r="AY26" s="855" t="e" cm="1">
        <f t="array" aca="1" ref="AY26" ca="1">_xlfn.LET(
_xlpm.val,IF($F26 = "",val_blankRefText,  _xldudf_CX_GET(CX_ENTITY,($F26),AY$11,AY$14,,(AY$19))),
_xlpm.Res, IF(OR(_xlpm.val="",_xlpm.val="Error"),"",_xlpm.val),
_xlpm.Res
)</f>
        <v>#NAME?</v>
      </c>
      <c r="AZ26" s="855" t="e" cm="1">
        <f t="array" aca="1" ref="AZ26" ca="1">_xlfn.LET(
_xlpm.val,IF($F26 = "",val_blankRefText,  _xldudf_CX_GET(CX_ENTITY,($F26),AZ$11,AZ$14,,(AZ$19))),
_xlpm.Res, IF(OR(_xlpm.val="",_xlpm.val="Error"),"",_xlpm.val),
_xlpm.Res
)</f>
        <v>#NAME?</v>
      </c>
      <c r="BA26" s="855" t="e" cm="1">
        <f t="array" aca="1" ref="BA26" ca="1">_xlfn.LET(
_xlpm.val,IF($F26 = "",val_blankRefText,  _xldudf_CX_GET(CX_ENTITY,($F26),BA$11,BA$14,,(BA$19))),
_xlpm.Res, IF(OR(_xlpm.val="",_xlpm.val="Error"),"",_xlpm.val),
_xlpm.Res
)</f>
        <v>#NAME?</v>
      </c>
      <c r="BB26" s="855" t="e" cm="1">
        <f t="array" aca="1" ref="BB26" ca="1">_xlfn.LET(
_xlpm.val,IF($F26 = "",val_blankRefText,  _xldudf_CX_GET(CX_ENTITY,($F26),BB$11,BB$14,,(BB$19))),
_xlpm.Res, IF(OR(_xlpm.val="",_xlpm.val="Error"),"",_xlpm.val),
_xlpm.Res
)</f>
        <v>#NAME?</v>
      </c>
      <c r="BC26" s="855" t="e" cm="1">
        <f t="array" aca="1" ref="BC26" ca="1">_xlfn.LET(
_xlpm.val,IF($F26 = "",val_blankRefText,  _xldudf_CX_GET(CX_ENTITY,($F26),BC$11,BC$14,,(BC$19))),
_xlpm.Res, IF(OR(_xlpm.val="",_xlpm.val="Error"),"",_xlpm.val),
_xlpm.Res
)</f>
        <v>#NAME?</v>
      </c>
      <c r="BD26" s="855" t="e" cm="1">
        <f t="array" aca="1" ref="BD26" ca="1">_xlfn.LET(
_xlpm.val,IF($F26 = "",val_blankRefText,  _xldudf_CX_GET(CX_ENTITY,($F26),BD$11,BD$14,,(BD$19))),
_xlpm.Res, IF(OR(_xlpm.val="",_xlpm.val="Error"),"",_xlpm.val),
_xlpm.Res
)</f>
        <v>#NAME?</v>
      </c>
      <c r="BE26" s="855" t="e" cm="1">
        <f t="array" aca="1" ref="BE26" ca="1">_xlfn.LET(
_xlpm.val,IF($F26 = "",val_blankRefText,  _xldudf_CX_GET(CX_ENTITY,($F26),BE$11,BE$14,,(BE$19))),
_xlpm.Res, IF(OR(_xlpm.val="",_xlpm.val="Error"),"",_xlpm.val),
_xlpm.Res
)</f>
        <v>#NAME?</v>
      </c>
      <c r="BF26" s="855" t="e" cm="1">
        <f t="array" aca="1" ref="BF26" ca="1">_xlfn.LET(
_xlpm.val,IF($F26 = "",val_blankRefText,  _xldudf_CX_GET(CX_ENTITY,($F26),BF$11,BF$14,,(BF$19))),
_xlpm.Res, IF(OR(_xlpm.val="",_xlpm.val="Error"),"",_xlpm.val),
_xlpm.Res
)</f>
        <v>#NAME?</v>
      </c>
      <c r="BG26" s="855" t="e" cm="1">
        <f t="array" aca="1" ref="BG26" ca="1">_xlfn.LET(
_xlpm.val,IF($F26 = "",val_blankRefText,  _xldudf_CX_GET(CX_ENTITY,($F26),BG$11,BG$14,,(BG$19))),
_xlpm.Res, IF(OR(_xlpm.val="",_xlpm.val="Error"),"",_xlpm.val),
_xlpm.Res
)</f>
        <v>#NAME?</v>
      </c>
      <c r="BH26" s="855" t="e" cm="1">
        <f t="array" aca="1" ref="BH26" ca="1">_xlfn.LET(
_xlpm.val,IF($F26 = "",val_blankRefText,  _xldudf_CX_GET(CX_ENTITY,($F26),BH$11,BH$14,,(BH$19))),
_xlpm.Res, IF(OR(_xlpm.val="",_xlpm.val="Error"),"",_xlpm.val),
_xlpm.Res
)</f>
        <v>#NAME?</v>
      </c>
      <c r="BI26" s="855" t="e" cm="1">
        <f t="array" aca="1" ref="BI26" ca="1">_xlfn.LET(
_xlpm.val,IF($F26 = "",val_blankRefText,  _xldudf_CX_GET(CX_ENTITY,($F26),BI$11,BI$14,,(BI$19))),
_xlpm.Res, IF(OR(_xlpm.val="",_xlpm.val="Error"),"",_xlpm.val),
_xlpm.Res
)</f>
        <v>#NAME?</v>
      </c>
      <c r="BJ26" s="855" t="e" cm="1">
        <f t="array" aca="1" ref="BJ26" ca="1">_xlfn.LET(
_xlpm.val,IF($F26 = "",val_blankRefText,  _xldudf_CX_GET(CX_ENTITY,($F26),BJ$11,BJ$14,,(BJ$19))),
_xlpm.Res, IF(OR(_xlpm.val="",_xlpm.val="Error"),"",_xlpm.val),
_xlpm.Res
)</f>
        <v>#NAME?</v>
      </c>
      <c r="BK26" s="855" t="e" cm="1">
        <f t="array" aca="1" ref="BK26" ca="1">_xlfn.LET(
_xlpm.val,IF($F26 = "",val_blankRefText,  _xldudf_CX_GET(CX_ENTITY,($F26),BK$11,BK$14,,(BK$19))),
_xlpm.Res, IF(OR(_xlpm.val="",_xlpm.val="Error"),"",_xlpm.val),
_xlpm.Res
)</f>
        <v>#NAME?</v>
      </c>
      <c r="BL26" s="855" t="e" cm="1">
        <f t="array" aca="1" ref="BL26" ca="1">_xlfn.LET(
_xlpm.val,IF($F26 = "",val_blankRefText,  _xldudf_CX_GET(CX_ENTITY,($F26),BL$11,BL$14,,(BL$19))),
_xlpm.Res, IF(OR(_xlpm.val="",_xlpm.val="Error"),"",_xlpm.val),
_xlpm.Res
)</f>
        <v>#NAME?</v>
      </c>
      <c r="BM26" s="855" t="e" cm="1">
        <f t="array" aca="1" ref="BM26" ca="1">_xlfn.LET(
_xlpm.val,IF($F26 = "",val_blankRefText,  _xldudf_CX_GET(CX_ENTITY,($F26),BM$11,BM$14,,(BM$19))),
_xlpm.Res, IF(OR(_xlpm.val="",_xlpm.val="Error"),"",_xlpm.val),
_xlpm.Res
)</f>
        <v>#NAME?</v>
      </c>
      <c r="BN26" s="855" t="e" cm="1">
        <f t="array" aca="1" ref="BN26" ca="1">_xlfn.LET(
_xlpm.val,IF($F26 = "",val_blankRefText,  _xldudf_CX_GET(CX_ENTITY,($F26),BN$11,BN$14,,(BN$19))),
_xlpm.Res, IF(OR(_xlpm.val="",_xlpm.val="Error"),"",_xlpm.val),
_xlpm.Res
)</f>
        <v>#NAME?</v>
      </c>
      <c r="BO26" s="1844"/>
      <c r="BP26" s="1844"/>
      <c r="BQ26" s="1844"/>
      <c r="BR26" s="1844"/>
      <c r="BS26" s="1844"/>
      <c r="BT26" s="1844"/>
      <c r="BU26" s="1844"/>
      <c r="BV26" s="1844"/>
      <c r="BW26" s="1844"/>
      <c r="BX26" s="1844"/>
      <c r="BY26" s="1844"/>
      <c r="BZ26" s="1844"/>
      <c r="CA26" s="34"/>
      <c r="CC26" s="33"/>
      <c r="CD26" s="1461" t="e" cm="1">
        <f t="array" aca="1" ref="CD26" ca="1">_xlfn.LET( _xlpm.CheckBlank, SUM(CF!$AD26:$BN26) = 0, IF(_xlpm.CheckBlank, "", SUM(_xlfn._xlws.FILTER(CF!$AD26:$BN26,(YEAR(CF!$AD$12:$BN$12)=CF!CD$12)*(array_timeline&lt;=CF!CD$11)))))</f>
        <v>#NAME?</v>
      </c>
      <c r="CE26" s="1461" t="e" cm="1">
        <f t="array" aca="1" ref="CE26" ca="1">_xlfn.LET( _xlpm.CheckBlank, SUM(CF!$AD26:$BN26) = 0, IF(_xlpm.CheckBlank, "", SUM(_xlfn._xlws.FILTER(CF!$AD26:$BN26,(YEAR(CF!$AD$12:$BN$12)=CF!CE$12)*(array_timeline&lt;=CF!CE$11)))))</f>
        <v>#NAME?</v>
      </c>
      <c r="CF26" s="1314"/>
      <c r="CG26" s="1461" t="e" cm="1">
        <f t="array" aca="1" ref="CG26" ca="1">_xlfn.LET(_xlpm.CheckBlank,SUM(CF!$AD26:$BN26)=0,IF(_xlpm.CheckBlank,"",SUM(_xlfn._xlws.FILTER(CF!$AD26:$BN26,(YEAR(CF!$AD$12:$BN$12)=CF!CG$12)*(array_timeline&lt;=CF!CG$11)))))</f>
        <v>#NAME?</v>
      </c>
      <c r="CH26" s="1461" t="e" cm="1">
        <f t="array" aca="1" ref="CH26" ca="1">_xlfn.LET(_xlpm.CheckBlank,SUM(CF!$AD26:$BN26)=0,IF(_xlpm.CheckBlank,"",SUM(_xlfn._xlws.FILTER(CF!$AD26:$BN26,(YEAR(CF!$AD$12:$BN$12)=CF!CH$12)*(array_timeline&lt;=CF!CH$11)))))</f>
        <v>#NAME?</v>
      </c>
      <c r="CI26" s="1314"/>
      <c r="CJ26" s="1657" cm="1">
        <f t="array" ref="CJ26">_xlfn.LET( _xlpm.CheckBlank, SUM(CF!$AD26:$BN26) = 0, IF(_xlpm.CheckBlank, "", SUM(_xlfn.TAKE(_xlfn.DROP(CF!$AD26:$BN26, ,-DATEDIFF(CF!CJ$11, val_asOfDate,"M")),1,-12))))</f>
        <v>12</v>
      </c>
      <c r="CK26" s="1657" cm="1">
        <f t="array" ref="CK26">_xlfn.LET( _xlpm.CheckBlank, SUM(CF!$AD26:$BN26) = 0, IF(_xlpm.CheckBlank, "", SUM(_xlfn.TAKE(_xlfn.DROP(CF!$AD26:$BN26, ,-DATEDIFF(CF!CK$11, val_asOfDate,"M")),1,-12))))</f>
        <v>12</v>
      </c>
      <c r="CL26" s="88"/>
      <c r="CM26" s="541" t="e" cm="1">
        <f t="array" aca="1" ref="CM26" ca="1">_xlfn.LET(
_xlpm.val,IF($F26 = "",val_blankRefText,  _xldudf_CX_GET(CX_ENTITY,($F26),CM$11,CM$14,,(CM$19))),
_xlpm.Res, IF(OR(_xlpm.val="",_xlpm.val="Error"),"",_xlpm.val),
_xlpm.Res
)</f>
        <v>#NAME?</v>
      </c>
      <c r="CN26" s="541" t="e" cm="1">
        <f t="array" aca="1" ref="CN26" ca="1">_xlfn.LET(
_xlpm.val,IF($F26 = "",val_blankRefText,  _xldudf_CX_GET(CX_ENTITY,($F26),CN$11,CN$14,,(CN$19))),
_xlpm.Res, IF(OR(_xlpm.val="",_xlpm.val="Error"),"",_xlpm.val),
_xlpm.Res
)</f>
        <v>#NAME?</v>
      </c>
      <c r="CO26" s="34"/>
      <c r="CR26" s="4"/>
      <c r="CS26" s="4"/>
      <c r="CW26" s="4"/>
    </row>
    <row r="27" spans="1:101" ht="21" customHeight="1">
      <c r="A27" s="696"/>
      <c r="B27" s="574" t="s">
        <v>244</v>
      </c>
      <c r="C27" s="574" t="s">
        <v>1676</v>
      </c>
      <c r="D27" s="574"/>
      <c r="E27" s="577" t="e" cm="1">
        <f t="array" aca="1" ref="E27" ca="1">_xlfn.LET(
   _xlpm.Attr,  $C27,
   _xlpm.Lookback, $E$16,
   _xlpm.QueryDate, EOMONTH(val_asOfDate,_xlpm.Lookback),
   _xlpm.ReadField, _xldudf_CX_GET(CX_ENTITY,fx_attrConverter($C27),_xlpm.QueryDate),
   _xlpm.AttrBlank, _xlpm.Attr="", _xlpm.Result,
   IF(_xlpm.AttrBlank,val_blankRefText,fx_attrConverter(_xlpm.ReadField,0)),
IF(_xlpm.Result = "Error", "", _xlpm.Result )
)</f>
        <v>#NAME?</v>
      </c>
      <c r="F27" s="577" t="str">
        <f t="shared" si="1"/>
        <v>Exceptional/VCP/One-off Cash Flows</v>
      </c>
      <c r="G27" s="401"/>
      <c r="H27" s="401">
        <v>1</v>
      </c>
      <c r="I27" s="401">
        <v>1</v>
      </c>
      <c r="J27" s="401"/>
      <c r="K27" s="401"/>
      <c r="L27" s="579" t="b">
        <v>1</v>
      </c>
      <c r="N27" s="158"/>
      <c r="O27" s="101"/>
      <c r="P27" s="52"/>
      <c r="Q27" s="101"/>
      <c r="R27" s="126"/>
      <c r="S27" s="101"/>
      <c r="T27" s="101"/>
      <c r="U27" s="39"/>
      <c r="W27" s="932" t="str">
        <f t="shared" si="4"/>
        <v>Actual</v>
      </c>
      <c r="X27" s="761" t="s">
        <v>62</v>
      </c>
      <c r="Y27" s="88" t="e" cm="1">
        <f t="array" aca="1" ref="Y27" ca="1">IF(
       $B27 = "",
       IFBLANK( $E27, "Please select or type in or leave as blank"),
       IFBLANK( $E27, $B27)
    )</f>
        <v>#NAME?</v>
      </c>
      <c r="Z27" s="200" cm="1">
        <f t="array" ref="Z27">_xlfn.SWITCH(
    TRUE,
    _CF!$L27=TRUE, 1,
    _CF!$L27=FALSE,-1,
    _CF!$L27=-1,0,
"n/a"
)</f>
        <v>1</v>
      </c>
      <c r="AA27" s="200"/>
      <c r="AB27" s="88" t="s">
        <v>244</v>
      </c>
      <c r="AC27" s="88"/>
      <c r="AD27" s="855" t="e" cm="1">
        <f t="array" aca="1" ref="AD27" ca="1">_xlfn.LET(
_xlpm.val,IF($F27 = "",val_blankRefText,  _xldudf_CX_GET(CX_ENTITY,($F27),AD$11,AD$14,,(AD$19))),
_xlpm.Res, IF(OR(_xlpm.val="",_xlpm.val="Error"),"",_xlpm.val),
_xlpm.Res
)</f>
        <v>#NAME?</v>
      </c>
      <c r="AE27" s="855" t="e" cm="1">
        <f t="array" aca="1" ref="AE27" ca="1">_xlfn.LET(
_xlpm.val,IF($F27 = "",val_blankRefText,  _xldudf_CX_GET(CX_ENTITY,($F27),AE$11,AE$14,,(AE$19))),
_xlpm.Res, IF(OR(_xlpm.val="",_xlpm.val="Error"),"",_xlpm.val),
_xlpm.Res
)</f>
        <v>#NAME?</v>
      </c>
      <c r="AF27" s="855" t="e" cm="1">
        <f t="array" aca="1" ref="AF27" ca="1">_xlfn.LET(
_xlpm.val,IF($F27 = "",val_blankRefText,  _xldudf_CX_GET(CX_ENTITY,($F27),AF$11,AF$14,,(AF$19))),
_xlpm.Res, IF(OR(_xlpm.val="",_xlpm.val="Error"),"",_xlpm.val),
_xlpm.Res
)</f>
        <v>#NAME?</v>
      </c>
      <c r="AG27" s="855" t="e" cm="1">
        <f t="array" aca="1" ref="AG27" ca="1">_xlfn.LET(
_xlpm.val,IF($F27 = "",val_blankRefText,  _xldudf_CX_GET(CX_ENTITY,($F27),AG$11,AG$14,,(AG$19))),
_xlpm.Res, IF(OR(_xlpm.val="",_xlpm.val="Error"),"",_xlpm.val),
_xlpm.Res
)</f>
        <v>#NAME?</v>
      </c>
      <c r="AH27" s="855" t="e" cm="1">
        <f t="array" aca="1" ref="AH27" ca="1">_xlfn.LET(
_xlpm.val,IF($F27 = "",val_blankRefText,  _xldudf_CX_GET(CX_ENTITY,($F27),AH$11,AH$14,,(AH$19))),
_xlpm.Res, IF(OR(_xlpm.val="",_xlpm.val="Error"),"",_xlpm.val),
_xlpm.Res
)</f>
        <v>#NAME?</v>
      </c>
      <c r="AI27" s="855" t="e" cm="1">
        <f t="array" aca="1" ref="AI27" ca="1">_xlfn.LET(
_xlpm.val,IF($F27 = "",val_blankRefText,  _xldudf_CX_GET(CX_ENTITY,($F27),AI$11,AI$14,,(AI$19))),
_xlpm.Res, IF(OR(_xlpm.val="",_xlpm.val="Error"),"",_xlpm.val),
_xlpm.Res
)</f>
        <v>#NAME?</v>
      </c>
      <c r="AJ27" s="855" t="e" cm="1">
        <f t="array" aca="1" ref="AJ27" ca="1">_xlfn.LET(
_xlpm.val,IF($F27 = "",val_blankRefText,  _xldudf_CX_GET(CX_ENTITY,($F27),AJ$11,AJ$14,,(AJ$19))),
_xlpm.Res, IF(OR(_xlpm.val="",_xlpm.val="Error"),"",_xlpm.val),
_xlpm.Res
)</f>
        <v>#NAME?</v>
      </c>
      <c r="AK27" s="855" t="e" cm="1">
        <f t="array" aca="1" ref="AK27" ca="1">_xlfn.LET(
_xlpm.val,IF($F27 = "",val_blankRefText,  _xldudf_CX_GET(CX_ENTITY,($F27),AK$11,AK$14,,(AK$19))),
_xlpm.Res, IF(OR(_xlpm.val="",_xlpm.val="Error"),"",_xlpm.val),
_xlpm.Res
)</f>
        <v>#NAME?</v>
      </c>
      <c r="AL27" s="855" t="e" cm="1">
        <f t="array" aca="1" ref="AL27" ca="1">_xlfn.LET(
_xlpm.val,IF($F27 = "",val_blankRefText,  _xldudf_CX_GET(CX_ENTITY,($F27),AL$11,AL$14,,(AL$19))),
_xlpm.Res, IF(OR(_xlpm.val="",_xlpm.val="Error"),"",_xlpm.val),
_xlpm.Res
)</f>
        <v>#NAME?</v>
      </c>
      <c r="AM27" s="855" t="e" cm="1">
        <f t="array" aca="1" ref="AM27" ca="1">_xlfn.LET(
_xlpm.val,IF($F27 = "",val_blankRefText,  _xldudf_CX_GET(CX_ENTITY,($F27),AM$11,AM$14,,(AM$19))),
_xlpm.Res, IF(OR(_xlpm.val="",_xlpm.val="Error"),"",_xlpm.val),
_xlpm.Res
)</f>
        <v>#NAME?</v>
      </c>
      <c r="AN27" s="855" t="e" cm="1">
        <f t="array" aca="1" ref="AN27" ca="1">_xlfn.LET(
_xlpm.val,IF($F27 = "",val_blankRefText,  _xldudf_CX_GET(CX_ENTITY,($F27),AN$11,AN$14,,(AN$19))),
_xlpm.Res, IF(OR(_xlpm.val="",_xlpm.val="Error"),"",_xlpm.val),
_xlpm.Res
)</f>
        <v>#NAME?</v>
      </c>
      <c r="AO27" s="855" t="e" cm="1">
        <f t="array" aca="1" ref="AO27" ca="1">_xlfn.LET(
_xlpm.val,IF($F27 = "",val_blankRefText,  _xldudf_CX_GET(CX_ENTITY,($F27),AO$11,AO$14,,(AO$19))),
_xlpm.Res, IF(OR(_xlpm.val="",_xlpm.val="Error"),"",_xlpm.val),
_xlpm.Res
)</f>
        <v>#NAME?</v>
      </c>
      <c r="AP27" s="855" t="e" cm="1">
        <f t="array" aca="1" ref="AP27" ca="1">_xlfn.LET(
_xlpm.val,IF($F27 = "",val_blankRefText,  _xldudf_CX_GET(CX_ENTITY,($F27),AP$11,AP$14,,(AP$19))),
_xlpm.Res, IF(OR(_xlpm.val="",_xlpm.val="Error"),"",_xlpm.val),
_xlpm.Res
)</f>
        <v>#NAME?</v>
      </c>
      <c r="AQ27" s="855" t="e" cm="1">
        <f t="array" aca="1" ref="AQ27" ca="1">_xlfn.LET(
_xlpm.val,IF($F27 = "",val_blankRefText,  _xldudf_CX_GET(CX_ENTITY,($F27),AQ$11,AQ$14,,(AQ$19))),
_xlpm.Res, IF(OR(_xlpm.val="",_xlpm.val="Error"),"",_xlpm.val),
_xlpm.Res
)</f>
        <v>#NAME?</v>
      </c>
      <c r="AR27" s="855" t="e" cm="1">
        <f t="array" aca="1" ref="AR27" ca="1">_xlfn.LET(
_xlpm.val,IF($F27 = "",val_blankRefText,  _xldudf_CX_GET(CX_ENTITY,($F27),AR$11,AR$14,,(AR$19))),
_xlpm.Res, IF(OR(_xlpm.val="",_xlpm.val="Error"),"",_xlpm.val),
_xlpm.Res
)</f>
        <v>#NAME?</v>
      </c>
      <c r="AS27" s="855" t="e" cm="1">
        <f t="array" aca="1" ref="AS27" ca="1">_xlfn.LET(
_xlpm.val,IF($F27 = "",val_blankRefText,  _xldudf_CX_GET(CX_ENTITY,($F27),AS$11,AS$14,,(AS$19))),
_xlpm.Res, IF(OR(_xlpm.val="",_xlpm.val="Error"),"",_xlpm.val),
_xlpm.Res
)</f>
        <v>#NAME?</v>
      </c>
      <c r="AT27" s="855" t="e" cm="1">
        <f t="array" aca="1" ref="AT27" ca="1">_xlfn.LET(
_xlpm.val,IF($F27 = "",val_blankRefText,  _xldudf_CX_GET(CX_ENTITY,($F27),AT$11,AT$14,,(AT$19))),
_xlpm.Res, IF(OR(_xlpm.val="",_xlpm.val="Error"),"",_xlpm.val),
_xlpm.Res
)</f>
        <v>#NAME?</v>
      </c>
      <c r="AU27" s="855" t="e" cm="1">
        <f t="array" aca="1" ref="AU27" ca="1">_xlfn.LET(
_xlpm.val,IF($F27 = "",val_blankRefText,  _xldudf_CX_GET(CX_ENTITY,($F27),AU$11,AU$14,,(AU$19))),
_xlpm.Res, IF(OR(_xlpm.val="",_xlpm.val="Error"),"",_xlpm.val),
_xlpm.Res
)</f>
        <v>#NAME?</v>
      </c>
      <c r="AV27" s="855" t="e" cm="1">
        <f t="array" aca="1" ref="AV27" ca="1">_xlfn.LET(
_xlpm.val,IF($F27 = "",val_blankRefText,  _xldudf_CX_GET(CX_ENTITY,($F27),AV$11,AV$14,,(AV$19))),
_xlpm.Res, IF(OR(_xlpm.val="",_xlpm.val="Error"),"",_xlpm.val),
_xlpm.Res
)</f>
        <v>#NAME?</v>
      </c>
      <c r="AW27" s="855" t="e" cm="1">
        <f t="array" aca="1" ref="AW27" ca="1">_xlfn.LET(
_xlpm.val,IF($F27 = "",val_blankRefText,  _xldudf_CX_GET(CX_ENTITY,($F27),AW$11,AW$14,,(AW$19))),
_xlpm.Res, IF(OR(_xlpm.val="",_xlpm.val="Error"),"",_xlpm.val),
_xlpm.Res
)</f>
        <v>#NAME?</v>
      </c>
      <c r="AX27" s="855" t="e" cm="1">
        <f t="array" aca="1" ref="AX27" ca="1">_xlfn.LET(
_xlpm.val,IF($F27 = "",val_blankRefText,  _xldudf_CX_GET(CX_ENTITY,($F27),AX$11,AX$14,,(AX$19))),
_xlpm.Res, IF(OR(_xlpm.val="",_xlpm.val="Error"),"",_xlpm.val),
_xlpm.Res
)</f>
        <v>#NAME?</v>
      </c>
      <c r="AY27" s="855" t="e" cm="1">
        <f t="array" aca="1" ref="AY27" ca="1">_xlfn.LET(
_xlpm.val,IF($F27 = "",val_blankRefText,  _xldudf_CX_GET(CX_ENTITY,($F27),AY$11,AY$14,,(AY$19))),
_xlpm.Res, IF(OR(_xlpm.val="",_xlpm.val="Error"),"",_xlpm.val),
_xlpm.Res
)</f>
        <v>#NAME?</v>
      </c>
      <c r="AZ27" s="855" t="e" cm="1">
        <f t="array" aca="1" ref="AZ27" ca="1">_xlfn.LET(
_xlpm.val,IF($F27 = "",val_blankRefText,  _xldudf_CX_GET(CX_ENTITY,($F27),AZ$11,AZ$14,,(AZ$19))),
_xlpm.Res, IF(OR(_xlpm.val="",_xlpm.val="Error"),"",_xlpm.val),
_xlpm.Res
)</f>
        <v>#NAME?</v>
      </c>
      <c r="BA27" s="855" t="e" cm="1">
        <f t="array" aca="1" ref="BA27" ca="1">_xlfn.LET(
_xlpm.val,IF($F27 = "",val_blankRefText,  _xldudf_CX_GET(CX_ENTITY,($F27),BA$11,BA$14,,(BA$19))),
_xlpm.Res, IF(OR(_xlpm.val="",_xlpm.val="Error"),"",_xlpm.val),
_xlpm.Res
)</f>
        <v>#NAME?</v>
      </c>
      <c r="BB27" s="855" t="e" cm="1">
        <f t="array" aca="1" ref="BB27" ca="1">_xlfn.LET(
_xlpm.val,IF($F27 = "",val_blankRefText,  _xldudf_CX_GET(CX_ENTITY,($F27),BB$11,BB$14,,(BB$19))),
_xlpm.Res, IF(OR(_xlpm.val="",_xlpm.val="Error"),"",_xlpm.val),
_xlpm.Res
)</f>
        <v>#NAME?</v>
      </c>
      <c r="BC27" s="855" t="e" cm="1">
        <f t="array" aca="1" ref="BC27" ca="1">_xlfn.LET(
_xlpm.val,IF($F27 = "",val_blankRefText,  _xldudf_CX_GET(CX_ENTITY,($F27),BC$11,BC$14,,(BC$19))),
_xlpm.Res, IF(OR(_xlpm.val="",_xlpm.val="Error"),"",_xlpm.val),
_xlpm.Res
)</f>
        <v>#NAME?</v>
      </c>
      <c r="BD27" s="855" t="e" cm="1">
        <f t="array" aca="1" ref="BD27" ca="1">_xlfn.LET(
_xlpm.val,IF($F27 = "",val_blankRefText,  _xldudf_CX_GET(CX_ENTITY,($F27),BD$11,BD$14,,(BD$19))),
_xlpm.Res, IF(OR(_xlpm.val="",_xlpm.val="Error"),"",_xlpm.val),
_xlpm.Res
)</f>
        <v>#NAME?</v>
      </c>
      <c r="BE27" s="855" t="e" cm="1">
        <f t="array" aca="1" ref="BE27" ca="1">_xlfn.LET(
_xlpm.val,IF($F27 = "",val_blankRefText,  _xldudf_CX_GET(CX_ENTITY,($F27),BE$11,BE$14,,(BE$19))),
_xlpm.Res, IF(OR(_xlpm.val="",_xlpm.val="Error"),"",_xlpm.val),
_xlpm.Res
)</f>
        <v>#NAME?</v>
      </c>
      <c r="BF27" s="855" t="e" cm="1">
        <f t="array" aca="1" ref="BF27" ca="1">_xlfn.LET(
_xlpm.val,IF($F27 = "",val_blankRefText,  _xldudf_CX_GET(CX_ENTITY,($F27),BF$11,BF$14,,(BF$19))),
_xlpm.Res, IF(OR(_xlpm.val="",_xlpm.val="Error"),"",_xlpm.val),
_xlpm.Res
)</f>
        <v>#NAME?</v>
      </c>
      <c r="BG27" s="855" t="e" cm="1">
        <f t="array" aca="1" ref="BG27" ca="1">_xlfn.LET(
_xlpm.val,IF($F27 = "",val_blankRefText,  _xldudf_CX_GET(CX_ENTITY,($F27),BG$11,BG$14,,(BG$19))),
_xlpm.Res, IF(OR(_xlpm.val="",_xlpm.val="Error"),"",_xlpm.val),
_xlpm.Res
)</f>
        <v>#NAME?</v>
      </c>
      <c r="BH27" s="855" t="e" cm="1">
        <f t="array" aca="1" ref="BH27" ca="1">_xlfn.LET(
_xlpm.val,IF($F27 = "",val_blankRefText,  _xldudf_CX_GET(CX_ENTITY,($F27),BH$11,BH$14,,(BH$19))),
_xlpm.Res, IF(OR(_xlpm.val="",_xlpm.val="Error"),"",_xlpm.val),
_xlpm.Res
)</f>
        <v>#NAME?</v>
      </c>
      <c r="BI27" s="855" t="e" cm="1">
        <f t="array" aca="1" ref="BI27" ca="1">_xlfn.LET(
_xlpm.val,IF($F27 = "",val_blankRefText,  _xldudf_CX_GET(CX_ENTITY,($F27),BI$11,BI$14,,(BI$19))),
_xlpm.Res, IF(OR(_xlpm.val="",_xlpm.val="Error"),"",_xlpm.val),
_xlpm.Res
)</f>
        <v>#NAME?</v>
      </c>
      <c r="BJ27" s="855" t="e" cm="1">
        <f t="array" aca="1" ref="BJ27" ca="1">_xlfn.LET(
_xlpm.val,IF($F27 = "",val_blankRefText,  _xldudf_CX_GET(CX_ENTITY,($F27),BJ$11,BJ$14,,(BJ$19))),
_xlpm.Res, IF(OR(_xlpm.val="",_xlpm.val="Error"),"",_xlpm.val),
_xlpm.Res
)</f>
        <v>#NAME?</v>
      </c>
      <c r="BK27" s="855" t="e" cm="1">
        <f t="array" aca="1" ref="BK27" ca="1">_xlfn.LET(
_xlpm.val,IF($F27 = "",val_blankRefText,  _xldudf_CX_GET(CX_ENTITY,($F27),BK$11,BK$14,,(BK$19))),
_xlpm.Res, IF(OR(_xlpm.val="",_xlpm.val="Error"),"",_xlpm.val),
_xlpm.Res
)</f>
        <v>#NAME?</v>
      </c>
      <c r="BL27" s="855" t="e" cm="1">
        <f t="array" aca="1" ref="BL27" ca="1">_xlfn.LET(
_xlpm.val,IF($F27 = "",val_blankRefText,  _xldudf_CX_GET(CX_ENTITY,($F27),BL$11,BL$14,,(BL$19))),
_xlpm.Res, IF(OR(_xlpm.val="",_xlpm.val="Error"),"",_xlpm.val),
_xlpm.Res
)</f>
        <v>#NAME?</v>
      </c>
      <c r="BM27" s="855" t="e" cm="1">
        <f t="array" aca="1" ref="BM27" ca="1">_xlfn.LET(
_xlpm.val,IF($F27 = "",val_blankRefText,  _xldudf_CX_GET(CX_ENTITY,($F27),BM$11,BM$14,,(BM$19))),
_xlpm.Res, IF(OR(_xlpm.val="",_xlpm.val="Error"),"",_xlpm.val),
_xlpm.Res
)</f>
        <v>#NAME?</v>
      </c>
      <c r="BN27" s="855" t="e" cm="1">
        <f t="array" aca="1" ref="BN27" ca="1">_xlfn.LET(
_xlpm.val,IF($F27 = "",val_blankRefText,  _xldudf_CX_GET(CX_ENTITY,($F27),BN$11,BN$14,,(BN$19))),
_xlpm.Res, IF(OR(_xlpm.val="",_xlpm.val="Error"),"",_xlpm.val),
_xlpm.Res
)</f>
        <v>#NAME?</v>
      </c>
      <c r="BO27" s="1844"/>
      <c r="BP27" s="1844"/>
      <c r="BQ27" s="1844"/>
      <c r="BR27" s="1844"/>
      <c r="BS27" s="1844"/>
      <c r="BT27" s="1844"/>
      <c r="BU27" s="1844"/>
      <c r="BV27" s="1844"/>
      <c r="BW27" s="1844"/>
      <c r="BX27" s="1844"/>
      <c r="BY27" s="1844"/>
      <c r="BZ27" s="1844"/>
      <c r="CA27" s="34"/>
      <c r="CC27" s="33"/>
      <c r="CD27" s="1461" t="e" cm="1">
        <f t="array" aca="1" ref="CD27" ca="1">_xlfn.LET( _xlpm.CheckBlank, SUM(CF!$AD27:$BN27) = 0, IF(_xlpm.CheckBlank, "", SUM(_xlfn._xlws.FILTER(CF!$AD27:$BN27,(YEAR(CF!$AD$12:$BN$12)=CF!CD$12)*(array_timeline&lt;=CF!CD$11)))))</f>
        <v>#NAME?</v>
      </c>
      <c r="CE27" s="1461" t="e" cm="1">
        <f t="array" aca="1" ref="CE27" ca="1">_xlfn.LET( _xlpm.CheckBlank, SUM(CF!$AD27:$BN27) = 0, IF(_xlpm.CheckBlank, "", SUM(_xlfn._xlws.FILTER(CF!$AD27:$BN27,(YEAR(CF!$AD$12:$BN$12)=CF!CE$12)*(array_timeline&lt;=CF!CE$11)))))</f>
        <v>#NAME?</v>
      </c>
      <c r="CF27" s="1314"/>
      <c r="CG27" s="1461" t="e" cm="1">
        <f t="array" aca="1" ref="CG27" ca="1">_xlfn.LET(_xlpm.CheckBlank,SUM(CF!$AD27:$BN27)=0,IF(_xlpm.CheckBlank,"",SUM(_xlfn._xlws.FILTER(CF!$AD27:$BN27,(YEAR(CF!$AD$12:$BN$12)=CF!CG$12)*(array_timeline&lt;=CF!CG$11)))))</f>
        <v>#NAME?</v>
      </c>
      <c r="CH27" s="1461" t="e" cm="1">
        <f t="array" aca="1" ref="CH27" ca="1">_xlfn.LET(_xlpm.CheckBlank,SUM(CF!$AD27:$BN27)=0,IF(_xlpm.CheckBlank,"",SUM(_xlfn._xlws.FILTER(CF!$AD27:$BN27,(YEAR(CF!$AD$12:$BN$12)=CF!CH$12)*(array_timeline&lt;=CF!CH$11)))))</f>
        <v>#NAME?</v>
      </c>
      <c r="CI27" s="1314"/>
      <c r="CJ27" s="1657" cm="1">
        <f t="array" ref="CJ27">_xlfn.LET( _xlpm.CheckBlank, SUM(CF!$AD27:$BN27) = 0, IF(_xlpm.CheckBlank, "", SUM(_xlfn.TAKE(_xlfn.DROP(CF!$AD27:$BN27, ,-DATEDIFF(CF!CJ$11, val_asOfDate,"M")),1,-12))))</f>
        <v>12</v>
      </c>
      <c r="CK27" s="1657" cm="1">
        <f t="array" ref="CK27">_xlfn.LET( _xlpm.CheckBlank, SUM(CF!$AD27:$BN27) = 0, IF(_xlpm.CheckBlank, "", SUM(_xlfn.TAKE(_xlfn.DROP(CF!$AD27:$BN27, ,-DATEDIFF(CF!CK$11, val_asOfDate,"M")),1,-12))))</f>
        <v>12</v>
      </c>
      <c r="CL27" s="88"/>
      <c r="CM27" s="541" t="e" cm="1">
        <f t="array" aca="1" ref="CM27" ca="1">_xlfn.LET(
_xlpm.val,IF($F27 = "",val_blankRefText,  _xldudf_CX_GET(CX_ENTITY,($F27),CM$11,CM$14,,(CM$19))),
_xlpm.Res, IF(OR(_xlpm.val="",_xlpm.val="Error"),"",_xlpm.val),
_xlpm.Res
)</f>
        <v>#NAME?</v>
      </c>
      <c r="CN27" s="541" t="e" cm="1">
        <f t="array" aca="1" ref="CN27" ca="1">_xlfn.LET(
_xlpm.val,IF($F27 = "",val_blankRefText,  _xldudf_CX_GET(CX_ENTITY,($F27),CN$11,CN$14,,(CN$19))),
_xlpm.Res, IF(OR(_xlpm.val="",_xlpm.val="Error"),"",_xlpm.val),
_xlpm.Res
)</f>
        <v>#NAME?</v>
      </c>
      <c r="CO27" s="34"/>
      <c r="CR27" s="4"/>
      <c r="CS27" s="4"/>
      <c r="CW27" s="4"/>
    </row>
    <row r="28" spans="1:101" ht="21" customHeight="1">
      <c r="A28" s="696"/>
      <c r="B28" s="574" t="s">
        <v>790</v>
      </c>
      <c r="C28" s="574" t="s">
        <v>1677</v>
      </c>
      <c r="D28" s="574"/>
      <c r="E28" s="577" t="e" cm="1">
        <f t="array" aca="1" ref="E28" ca="1">_xlfn.LET(
   _xlpm.Attr,  $C28,
   _xlpm.Lookback, $E$16,
   _xlpm.QueryDate, EOMONTH(val_asOfDate,_xlpm.Lookback),
   _xlpm.ReadField, _xldudf_CX_GET(CX_ENTITY,fx_attrConverter($C28),_xlpm.QueryDate),
   _xlpm.AttrBlank, _xlpm.Attr="", _xlpm.Result,
   IF(_xlpm.AttrBlank,val_blankRefText,fx_attrConverter(_xlpm.ReadField,0)),
IF(_xlpm.Result = "Error", "", _xlpm.Result )
)</f>
        <v>#NAME?</v>
      </c>
      <c r="F28" s="577" t="str">
        <f t="shared" si="1"/>
        <v>Unlevered Free Cash Flow (UFCF)</v>
      </c>
      <c r="G28" s="401"/>
      <c r="H28" s="401">
        <v>2</v>
      </c>
      <c r="I28" s="401">
        <v>1</v>
      </c>
      <c r="J28" s="401"/>
      <c r="K28" s="401"/>
      <c r="L28" s="579">
        <v>-1</v>
      </c>
      <c r="N28" s="158"/>
      <c r="O28" s="101"/>
      <c r="P28" s="52"/>
      <c r="Q28" s="2"/>
      <c r="R28" s="539"/>
      <c r="S28" s="2"/>
      <c r="T28" s="2"/>
      <c r="U28" s="39"/>
      <c r="W28" s="932" t="str">
        <f t="shared" si="4"/>
        <v>Actual</v>
      </c>
      <c r="X28" s="761">
        <v>0</v>
      </c>
      <c r="Y28" s="88" t="e" cm="1">
        <f t="array" aca="1" ref="Y28" ca="1">IF(
       $B28 = "",
       IFBLANK( $E28, "Please select or type in or leave as blank"),
       IFBLANK( $E28, $B28)
    )</f>
        <v>#NAME?</v>
      </c>
      <c r="Z28" s="200" cm="1">
        <f t="array" ref="Z28">_xlfn.SWITCH(
    TRUE,
    _CF!$L28=TRUE, 1,
    _CF!$L28=FALSE,-1,
    _CF!$L28=-1,0,
"n/a"
)</f>
        <v>0</v>
      </c>
      <c r="AA28" s="200"/>
      <c r="AB28" s="88" t="s">
        <v>790</v>
      </c>
      <c r="AC28" s="88"/>
      <c r="AD28" s="855" t="e" cm="1">
        <f t="array" aca="1" ref="AD28" ca="1">_xlfn.LET(
_xlpm.val,IF($F28 = "",val_blankRefText,  _xldudf_CX_GET(CX_ENTITY,($F28),AD$11,AD$14,,(AD$19))),
_xlpm.Res, IF(OR(_xlpm.val="",_xlpm.val="Error"),"",_xlpm.val),
_xlpm.Res
)</f>
        <v>#NAME?</v>
      </c>
      <c r="AE28" s="855" t="e" cm="1">
        <f t="array" aca="1" ref="AE28" ca="1">_xlfn.LET(
_xlpm.val,IF($F28 = "",val_blankRefText,  _xldudf_CX_GET(CX_ENTITY,($F28),AE$11,AE$14,,(AE$19))),
_xlpm.Res, IF(OR(_xlpm.val="",_xlpm.val="Error"),"",_xlpm.val),
_xlpm.Res
)</f>
        <v>#NAME?</v>
      </c>
      <c r="AF28" s="855" t="e" cm="1">
        <f t="array" aca="1" ref="AF28" ca="1">_xlfn.LET(
_xlpm.val,IF($F28 = "",val_blankRefText,  _xldudf_CX_GET(CX_ENTITY,($F28),AF$11,AF$14,,(AF$19))),
_xlpm.Res, IF(OR(_xlpm.val="",_xlpm.val="Error"),"",_xlpm.val),
_xlpm.Res
)</f>
        <v>#NAME?</v>
      </c>
      <c r="AG28" s="855" t="e" cm="1">
        <f t="array" aca="1" ref="AG28" ca="1">_xlfn.LET(
_xlpm.val,IF($F28 = "",val_blankRefText,  _xldudf_CX_GET(CX_ENTITY,($F28),AG$11,AG$14,,(AG$19))),
_xlpm.Res, IF(OR(_xlpm.val="",_xlpm.val="Error"),"",_xlpm.val),
_xlpm.Res
)</f>
        <v>#NAME?</v>
      </c>
      <c r="AH28" s="855" t="e" cm="1">
        <f t="array" aca="1" ref="AH28" ca="1">_xlfn.LET(
_xlpm.val,IF($F28 = "",val_blankRefText,  _xldudf_CX_GET(CX_ENTITY,($F28),AH$11,AH$14,,(AH$19))),
_xlpm.Res, IF(OR(_xlpm.val="",_xlpm.val="Error"),"",_xlpm.val),
_xlpm.Res
)</f>
        <v>#NAME?</v>
      </c>
      <c r="AI28" s="855" t="e" cm="1">
        <f t="array" aca="1" ref="AI28" ca="1">_xlfn.LET(
_xlpm.val,IF($F28 = "",val_blankRefText,  _xldudf_CX_GET(CX_ENTITY,($F28),AI$11,AI$14,,(AI$19))),
_xlpm.Res, IF(OR(_xlpm.val="",_xlpm.val="Error"),"",_xlpm.val),
_xlpm.Res
)</f>
        <v>#NAME?</v>
      </c>
      <c r="AJ28" s="855" t="e" cm="1">
        <f t="array" aca="1" ref="AJ28" ca="1">_xlfn.LET(
_xlpm.val,IF($F28 = "",val_blankRefText,  _xldudf_CX_GET(CX_ENTITY,($F28),AJ$11,AJ$14,,(AJ$19))),
_xlpm.Res, IF(OR(_xlpm.val="",_xlpm.val="Error"),"",_xlpm.val),
_xlpm.Res
)</f>
        <v>#NAME?</v>
      </c>
      <c r="AK28" s="855" t="e" cm="1">
        <f t="array" aca="1" ref="AK28" ca="1">_xlfn.LET(
_xlpm.val,IF($F28 = "",val_blankRefText,  _xldudf_CX_GET(CX_ENTITY,($F28),AK$11,AK$14,,(AK$19))),
_xlpm.Res, IF(OR(_xlpm.val="",_xlpm.val="Error"),"",_xlpm.val),
_xlpm.Res
)</f>
        <v>#NAME?</v>
      </c>
      <c r="AL28" s="855" t="e" cm="1">
        <f t="array" aca="1" ref="AL28" ca="1">_xlfn.LET(
_xlpm.val,IF($F28 = "",val_blankRefText,  _xldudf_CX_GET(CX_ENTITY,($F28),AL$11,AL$14,,(AL$19))),
_xlpm.Res, IF(OR(_xlpm.val="",_xlpm.val="Error"),"",_xlpm.val),
_xlpm.Res
)</f>
        <v>#NAME?</v>
      </c>
      <c r="AM28" s="855" t="e" cm="1">
        <f t="array" aca="1" ref="AM28" ca="1">_xlfn.LET(
_xlpm.val,IF($F28 = "",val_blankRefText,  _xldudf_CX_GET(CX_ENTITY,($F28),AM$11,AM$14,,(AM$19))),
_xlpm.Res, IF(OR(_xlpm.val="",_xlpm.val="Error"),"",_xlpm.val),
_xlpm.Res
)</f>
        <v>#NAME?</v>
      </c>
      <c r="AN28" s="855" t="e" cm="1">
        <f t="array" aca="1" ref="AN28" ca="1">_xlfn.LET(
_xlpm.val,IF($F28 = "",val_blankRefText,  _xldudf_CX_GET(CX_ENTITY,($F28),AN$11,AN$14,,(AN$19))),
_xlpm.Res, IF(OR(_xlpm.val="",_xlpm.val="Error"),"",_xlpm.val),
_xlpm.Res
)</f>
        <v>#NAME?</v>
      </c>
      <c r="AO28" s="855" t="e" cm="1">
        <f t="array" aca="1" ref="AO28" ca="1">_xlfn.LET(
_xlpm.val,IF($F28 = "",val_blankRefText,  _xldudf_CX_GET(CX_ENTITY,($F28),AO$11,AO$14,,(AO$19))),
_xlpm.Res, IF(OR(_xlpm.val="",_xlpm.val="Error"),"",_xlpm.val),
_xlpm.Res
)</f>
        <v>#NAME?</v>
      </c>
      <c r="AP28" s="855" t="e" cm="1">
        <f t="array" aca="1" ref="AP28" ca="1">_xlfn.LET(
_xlpm.val,IF($F28 = "",val_blankRefText,  _xldudf_CX_GET(CX_ENTITY,($F28),AP$11,AP$14,,(AP$19))),
_xlpm.Res, IF(OR(_xlpm.val="",_xlpm.val="Error"),"",_xlpm.val),
_xlpm.Res
)</f>
        <v>#NAME?</v>
      </c>
      <c r="AQ28" s="855" t="e" cm="1">
        <f t="array" aca="1" ref="AQ28" ca="1">_xlfn.LET(
_xlpm.val,IF($F28 = "",val_blankRefText,  _xldudf_CX_GET(CX_ENTITY,($F28),AQ$11,AQ$14,,(AQ$19))),
_xlpm.Res, IF(OR(_xlpm.val="",_xlpm.val="Error"),"",_xlpm.val),
_xlpm.Res
)</f>
        <v>#NAME?</v>
      </c>
      <c r="AR28" s="855" t="e" cm="1">
        <f t="array" aca="1" ref="AR28" ca="1">_xlfn.LET(
_xlpm.val,IF($F28 = "",val_blankRefText,  _xldudf_CX_GET(CX_ENTITY,($F28),AR$11,AR$14,,(AR$19))),
_xlpm.Res, IF(OR(_xlpm.val="",_xlpm.val="Error"),"",_xlpm.val),
_xlpm.Res
)</f>
        <v>#NAME?</v>
      </c>
      <c r="AS28" s="855" t="e" cm="1">
        <f t="array" aca="1" ref="AS28" ca="1">_xlfn.LET(
_xlpm.val,IF($F28 = "",val_blankRefText,  _xldudf_CX_GET(CX_ENTITY,($F28),AS$11,AS$14,,(AS$19))),
_xlpm.Res, IF(OR(_xlpm.val="",_xlpm.val="Error"),"",_xlpm.val),
_xlpm.Res
)</f>
        <v>#NAME?</v>
      </c>
      <c r="AT28" s="855" t="e" cm="1">
        <f t="array" aca="1" ref="AT28" ca="1">_xlfn.LET(
_xlpm.val,IF($F28 = "",val_blankRefText,  _xldudf_CX_GET(CX_ENTITY,($F28),AT$11,AT$14,,(AT$19))),
_xlpm.Res, IF(OR(_xlpm.val="",_xlpm.val="Error"),"",_xlpm.val),
_xlpm.Res
)</f>
        <v>#NAME?</v>
      </c>
      <c r="AU28" s="855" t="e" cm="1">
        <f t="array" aca="1" ref="AU28" ca="1">_xlfn.LET(
_xlpm.val,IF($F28 = "",val_blankRefText,  _xldudf_CX_GET(CX_ENTITY,($F28),AU$11,AU$14,,(AU$19))),
_xlpm.Res, IF(OR(_xlpm.val="",_xlpm.val="Error"),"",_xlpm.val),
_xlpm.Res
)</f>
        <v>#NAME?</v>
      </c>
      <c r="AV28" s="855" t="e" cm="1">
        <f t="array" aca="1" ref="AV28" ca="1">_xlfn.LET(
_xlpm.val,IF($F28 = "",val_blankRefText,  _xldudf_CX_GET(CX_ENTITY,($F28),AV$11,AV$14,,(AV$19))),
_xlpm.Res, IF(OR(_xlpm.val="",_xlpm.val="Error"),"",_xlpm.val),
_xlpm.Res
)</f>
        <v>#NAME?</v>
      </c>
      <c r="AW28" s="855" t="e" cm="1">
        <f t="array" aca="1" ref="AW28" ca="1">_xlfn.LET(
_xlpm.val,IF($F28 = "",val_blankRefText,  _xldudf_CX_GET(CX_ENTITY,($F28),AW$11,AW$14,,(AW$19))),
_xlpm.Res, IF(OR(_xlpm.val="",_xlpm.val="Error"),"",_xlpm.val),
_xlpm.Res
)</f>
        <v>#NAME?</v>
      </c>
      <c r="AX28" s="855" t="e" cm="1">
        <f t="array" aca="1" ref="AX28" ca="1">_xlfn.LET(
_xlpm.val,IF($F28 = "",val_blankRefText,  _xldudf_CX_GET(CX_ENTITY,($F28),AX$11,AX$14,,(AX$19))),
_xlpm.Res, IF(OR(_xlpm.val="",_xlpm.val="Error"),"",_xlpm.val),
_xlpm.Res
)</f>
        <v>#NAME?</v>
      </c>
      <c r="AY28" s="855" t="e" cm="1">
        <f t="array" aca="1" ref="AY28" ca="1">_xlfn.LET(
_xlpm.val,IF($F28 = "",val_blankRefText,  _xldudf_CX_GET(CX_ENTITY,($F28),AY$11,AY$14,,(AY$19))),
_xlpm.Res, IF(OR(_xlpm.val="",_xlpm.val="Error"),"",_xlpm.val),
_xlpm.Res
)</f>
        <v>#NAME?</v>
      </c>
      <c r="AZ28" s="855" t="e" cm="1">
        <f t="array" aca="1" ref="AZ28" ca="1">_xlfn.LET(
_xlpm.val,IF($F28 = "",val_blankRefText,  _xldudf_CX_GET(CX_ENTITY,($F28),AZ$11,AZ$14,,(AZ$19))),
_xlpm.Res, IF(OR(_xlpm.val="",_xlpm.val="Error"),"",_xlpm.val),
_xlpm.Res
)</f>
        <v>#NAME?</v>
      </c>
      <c r="BA28" s="855" t="e" cm="1">
        <f t="array" aca="1" ref="BA28" ca="1">_xlfn.LET(
_xlpm.val,IF($F28 = "",val_blankRefText,  _xldudf_CX_GET(CX_ENTITY,($F28),BA$11,BA$14,,(BA$19))),
_xlpm.Res, IF(OR(_xlpm.val="",_xlpm.val="Error"),"",_xlpm.val),
_xlpm.Res
)</f>
        <v>#NAME?</v>
      </c>
      <c r="BB28" s="855" t="e" cm="1">
        <f t="array" aca="1" ref="BB28" ca="1">_xlfn.LET(
_xlpm.val,IF($F28 = "",val_blankRefText,  _xldudf_CX_GET(CX_ENTITY,($F28),BB$11,BB$14,,(BB$19))),
_xlpm.Res, IF(OR(_xlpm.val="",_xlpm.val="Error"),"",_xlpm.val),
_xlpm.Res
)</f>
        <v>#NAME?</v>
      </c>
      <c r="BC28" s="855" t="e" cm="1">
        <f t="array" aca="1" ref="BC28" ca="1">_xlfn.LET(
_xlpm.val,IF($F28 = "",val_blankRefText,  _xldudf_CX_GET(CX_ENTITY,($F28),BC$11,BC$14,,(BC$19))),
_xlpm.Res, IF(OR(_xlpm.val="",_xlpm.val="Error"),"",_xlpm.val),
_xlpm.Res
)</f>
        <v>#NAME?</v>
      </c>
      <c r="BD28" s="855" t="e" cm="1">
        <f t="array" aca="1" ref="BD28" ca="1">_xlfn.LET(
_xlpm.val,IF($F28 = "",val_blankRefText,  _xldudf_CX_GET(CX_ENTITY,($F28),BD$11,BD$14,,(BD$19))),
_xlpm.Res, IF(OR(_xlpm.val="",_xlpm.val="Error"),"",_xlpm.val),
_xlpm.Res
)</f>
        <v>#NAME?</v>
      </c>
      <c r="BE28" s="855" t="e" cm="1">
        <f t="array" aca="1" ref="BE28" ca="1">_xlfn.LET(
_xlpm.val,IF($F28 = "",val_blankRefText,  _xldudf_CX_GET(CX_ENTITY,($F28),BE$11,BE$14,,(BE$19))),
_xlpm.Res, IF(OR(_xlpm.val="",_xlpm.val="Error"),"",_xlpm.val),
_xlpm.Res
)</f>
        <v>#NAME?</v>
      </c>
      <c r="BF28" s="855" t="e" cm="1">
        <f t="array" aca="1" ref="BF28" ca="1">_xlfn.LET(
_xlpm.val,IF($F28 = "",val_blankRefText,  _xldudf_CX_GET(CX_ENTITY,($F28),BF$11,BF$14,,(BF$19))),
_xlpm.Res, IF(OR(_xlpm.val="",_xlpm.val="Error"),"",_xlpm.val),
_xlpm.Res
)</f>
        <v>#NAME?</v>
      </c>
      <c r="BG28" s="855" t="e" cm="1">
        <f t="array" aca="1" ref="BG28" ca="1">_xlfn.LET(
_xlpm.val,IF($F28 = "",val_blankRefText,  _xldudf_CX_GET(CX_ENTITY,($F28),BG$11,BG$14,,(BG$19))),
_xlpm.Res, IF(OR(_xlpm.val="",_xlpm.val="Error"),"",_xlpm.val),
_xlpm.Res
)</f>
        <v>#NAME?</v>
      </c>
      <c r="BH28" s="855" t="e" cm="1">
        <f t="array" aca="1" ref="BH28" ca="1">_xlfn.LET(
_xlpm.val,IF($F28 = "",val_blankRefText,  _xldudf_CX_GET(CX_ENTITY,($F28),BH$11,BH$14,,(BH$19))),
_xlpm.Res, IF(OR(_xlpm.val="",_xlpm.val="Error"),"",_xlpm.val),
_xlpm.Res
)</f>
        <v>#NAME?</v>
      </c>
      <c r="BI28" s="855" t="e" cm="1">
        <f t="array" aca="1" ref="BI28" ca="1">_xlfn.LET(
_xlpm.val,IF($F28 = "",val_blankRefText,  _xldudf_CX_GET(CX_ENTITY,($F28),BI$11,BI$14,,(BI$19))),
_xlpm.Res, IF(OR(_xlpm.val="",_xlpm.val="Error"),"",_xlpm.val),
_xlpm.Res
)</f>
        <v>#NAME?</v>
      </c>
      <c r="BJ28" s="855" t="e" cm="1">
        <f t="array" aca="1" ref="BJ28" ca="1">_xlfn.LET(
_xlpm.val,IF($F28 = "",val_blankRefText,  _xldudf_CX_GET(CX_ENTITY,($F28),BJ$11,BJ$14,,(BJ$19))),
_xlpm.Res, IF(OR(_xlpm.val="",_xlpm.val="Error"),"",_xlpm.val),
_xlpm.Res
)</f>
        <v>#NAME?</v>
      </c>
      <c r="BK28" s="855" t="e" cm="1">
        <f t="array" aca="1" ref="BK28" ca="1">_xlfn.LET(
_xlpm.val,IF($F28 = "",val_blankRefText,  _xldudf_CX_GET(CX_ENTITY,($F28),BK$11,BK$14,,(BK$19))),
_xlpm.Res, IF(OR(_xlpm.val="",_xlpm.val="Error"),"",_xlpm.val),
_xlpm.Res
)</f>
        <v>#NAME?</v>
      </c>
      <c r="BL28" s="855" t="e" cm="1">
        <f t="array" aca="1" ref="BL28" ca="1">_xlfn.LET(
_xlpm.val,IF($F28 = "",val_blankRefText,  _xldudf_CX_GET(CX_ENTITY,($F28),BL$11,BL$14,,(BL$19))),
_xlpm.Res, IF(OR(_xlpm.val="",_xlpm.val="Error"),"",_xlpm.val),
_xlpm.Res
)</f>
        <v>#NAME?</v>
      </c>
      <c r="BM28" s="855" t="e" cm="1">
        <f t="array" aca="1" ref="BM28" ca="1">_xlfn.LET(
_xlpm.val,IF($F28 = "",val_blankRefText,  _xldudf_CX_GET(CX_ENTITY,($F28),BM$11,BM$14,,(BM$19))),
_xlpm.Res, IF(OR(_xlpm.val="",_xlpm.val="Error"),"",_xlpm.val),
_xlpm.Res
)</f>
        <v>#NAME?</v>
      </c>
      <c r="BN28" s="855" t="e" cm="1">
        <f t="array" aca="1" ref="BN28" ca="1">_xlfn.LET(
_xlpm.val,IF($F28 = "",val_blankRefText,  _xldudf_CX_GET(CX_ENTITY,($F28),BN$11,BN$14,,(BN$19))),
_xlpm.Res, IF(OR(_xlpm.val="",_xlpm.val="Error"),"",_xlpm.val),
_xlpm.Res
)</f>
        <v>#NAME?</v>
      </c>
      <c r="BO28" s="1844"/>
      <c r="BP28" s="1844"/>
      <c r="BQ28" s="1844"/>
      <c r="BR28" s="1844"/>
      <c r="BS28" s="1844"/>
      <c r="BT28" s="1844"/>
      <c r="BU28" s="1844"/>
      <c r="BV28" s="1844"/>
      <c r="BW28" s="1844"/>
      <c r="BX28" s="1844"/>
      <c r="BY28" s="1844"/>
      <c r="BZ28" s="1844"/>
      <c r="CA28" s="34"/>
      <c r="CC28" s="33"/>
      <c r="CD28" s="1461" t="e" cm="1">
        <f t="array" aca="1" ref="CD28" ca="1">_xlfn.LET( _xlpm.CheckBlank, SUM(CF!$AD28:$BN28) = 0, IF(_xlpm.CheckBlank, "", SUM(_xlfn._xlws.FILTER(CF!$AD28:$BN28,(YEAR(CF!$AD$12:$BN$12)=CF!CD$12)*(array_timeline&lt;=CF!CD$11)))))</f>
        <v>#NAME?</v>
      </c>
      <c r="CE28" s="1461" t="e" cm="1">
        <f t="array" aca="1" ref="CE28" ca="1">_xlfn.LET( _xlpm.CheckBlank, SUM(CF!$AD28:$BN28) = 0, IF(_xlpm.CheckBlank, "", SUM(_xlfn._xlws.FILTER(CF!$AD28:$BN28,(YEAR(CF!$AD$12:$BN$12)=CF!CE$12)*(array_timeline&lt;=CF!CE$11)))))</f>
        <v>#NAME?</v>
      </c>
      <c r="CF28" s="1314"/>
      <c r="CG28" s="1461" t="e" cm="1">
        <f t="array" aca="1" ref="CG28" ca="1">_xlfn.LET(_xlpm.CheckBlank,SUM(CF!$AD28:$BN28)=0,IF(_xlpm.CheckBlank,"",SUM(_xlfn._xlws.FILTER(CF!$AD28:$BN28,(YEAR(CF!$AD$12:$BN$12)=CF!CG$12)*(array_timeline&lt;=CF!CG$11)))))</f>
        <v>#NAME?</v>
      </c>
      <c r="CH28" s="1461" t="e" cm="1">
        <f t="array" aca="1" ref="CH28" ca="1">_xlfn.LET(_xlpm.CheckBlank,SUM(CF!$AD28:$BN28)=0,IF(_xlpm.CheckBlank,"",SUM(_xlfn._xlws.FILTER(CF!$AD28:$BN28,(YEAR(CF!$AD$12:$BN$12)=CF!CH$12)*(array_timeline&lt;=CF!CH$11)))))</f>
        <v>#NAME?</v>
      </c>
      <c r="CI28" s="1314"/>
      <c r="CJ28" s="1657" cm="1">
        <f t="array" ref="CJ28">_xlfn.LET( _xlpm.CheckBlank, SUM(CF!$AD28:$BN28) = 0, IF(_xlpm.CheckBlank, "", SUM(_xlfn.TAKE(_xlfn.DROP(CF!$AD28:$BN28, ,-DATEDIFF(CF!CJ$11, val_asOfDate,"M")),1,-12))))</f>
        <v>108</v>
      </c>
      <c r="CK28" s="1657" cm="1">
        <f t="array" ref="CK28">_xlfn.LET( _xlpm.CheckBlank, SUM(CF!$AD28:$BN28) = 0, IF(_xlpm.CheckBlank, "", SUM(_xlfn.TAKE(_xlfn.DROP(CF!$AD28:$BN28, ,-DATEDIFF(CF!CK$11, val_asOfDate,"M")),1,-12))))</f>
        <v>108</v>
      </c>
      <c r="CL28" s="88"/>
      <c r="CM28" s="541" t="e" cm="1">
        <f t="array" aca="1" ref="CM28" ca="1">_xlfn.LET(
_xlpm.val,IF($F28 = "",val_blankRefText,  _xldudf_CX_GET(CX_ENTITY,($F28),CM$11,CM$14,,(CM$19))),
_xlpm.Res, IF(OR(_xlpm.val="",_xlpm.val="Error"),"",_xlpm.val),
_xlpm.Res
)</f>
        <v>#NAME?</v>
      </c>
      <c r="CN28" s="541" t="e" cm="1">
        <f t="array" aca="1" ref="CN28" ca="1">_xlfn.LET(
_xlpm.val,IF($F28 = "",val_blankRefText,  _xldudf_CX_GET(CX_ENTITY,($F28),CN$11,CN$14,,(CN$19))),
_xlpm.Res, IF(OR(_xlpm.val="",_xlpm.val="Error"),"",_xlpm.val),
_xlpm.Res
)</f>
        <v>#NAME?</v>
      </c>
      <c r="CO28" s="34"/>
      <c r="CR28" s="4"/>
      <c r="CS28" s="4"/>
      <c r="CW28" s="4"/>
    </row>
    <row r="29" spans="1:101" ht="21" customHeight="1">
      <c r="A29" s="696"/>
      <c r="B29" s="574" t="s">
        <v>246</v>
      </c>
      <c r="C29" s="574" t="s">
        <v>1678</v>
      </c>
      <c r="D29" s="574"/>
      <c r="E29" s="577" t="e" cm="1">
        <f t="array" aca="1" ref="E29" ca="1">_xlfn.LET(
   _xlpm.Attr,  $C29,
   _xlpm.Lookback, $E$16,
   _xlpm.QueryDate, EOMONTH(val_asOfDate,_xlpm.Lookback),
   _xlpm.ReadField, _xldudf_CX_GET(CX_ENTITY,fx_attrConverter($C29),_xlpm.QueryDate),
   _xlpm.AttrBlank, _xlpm.Attr="", _xlpm.Result,
   IF(_xlpm.AttrBlank,val_blankRefText,fx_attrConverter(_xlpm.ReadField,0)),
IF(_xlpm.Result = "Error", "", _xlpm.Result )
)</f>
        <v>#NAME?</v>
      </c>
      <c r="F29" s="577" t="str">
        <f t="shared" si="1"/>
        <v>Cash Interest Expense (CIE)</v>
      </c>
      <c r="G29" s="401"/>
      <c r="H29" s="401">
        <v>0</v>
      </c>
      <c r="I29" s="401">
        <v>1</v>
      </c>
      <c r="J29" s="401"/>
      <c r="K29" s="401"/>
      <c r="L29" s="579" t="b">
        <v>1</v>
      </c>
      <c r="N29" s="158"/>
      <c r="O29" s="101"/>
      <c r="P29" s="52"/>
      <c r="Q29" s="101"/>
      <c r="R29" s="126"/>
      <c r="S29" s="101"/>
      <c r="T29" s="101"/>
      <c r="U29" s="39"/>
      <c r="W29" s="932" t="str">
        <f t="shared" si="4"/>
        <v>Actual</v>
      </c>
      <c r="X29" s="761">
        <v>-1</v>
      </c>
      <c r="Y29" s="88" t="e" cm="1">
        <f t="array" aca="1" ref="Y29" ca="1">IF(
       $B29 = "",
       IFBLANK( $E29, "Please select or type in or leave as blank"),
       IFBLANK( $E29, $B29)
    )</f>
        <v>#NAME?</v>
      </c>
      <c r="Z29" s="200" cm="1">
        <f t="array" ref="Z29">_xlfn.SWITCH(
    TRUE,
    _CF!$L29=TRUE, 1,
    _CF!$L29=FALSE,-1,
    _CF!$L29=-1,0,
"n/a"
)</f>
        <v>1</v>
      </c>
      <c r="AA29" s="200"/>
      <c r="AB29" s="88" t="s">
        <v>246</v>
      </c>
      <c r="AC29" s="88"/>
      <c r="AD29" s="855" t="e" cm="1">
        <f t="array" aca="1" ref="AD29" ca="1">_xlfn.LET(
_xlpm.val,IF($F29 = "",val_blankRefText,  _xldudf_CX_GET(CX_ENTITY,($F29),AD$11,AD$14,,(AD$19))),
_xlpm.Res, IF(OR(_xlpm.val="",_xlpm.val="Error"),"",_xlpm.val),
_xlpm.Res
)</f>
        <v>#NAME?</v>
      </c>
      <c r="AE29" s="855" t="e" cm="1">
        <f t="array" aca="1" ref="AE29" ca="1">_xlfn.LET(
_xlpm.val,IF($F29 = "",val_blankRefText,  _xldudf_CX_GET(CX_ENTITY,($F29),AE$11,AE$14,,(AE$19))),
_xlpm.Res, IF(OR(_xlpm.val="",_xlpm.val="Error"),"",_xlpm.val),
_xlpm.Res
)</f>
        <v>#NAME?</v>
      </c>
      <c r="AF29" s="855" t="e" cm="1">
        <f t="array" aca="1" ref="AF29" ca="1">_xlfn.LET(
_xlpm.val,IF($F29 = "",val_blankRefText,  _xldudf_CX_GET(CX_ENTITY,($F29),AF$11,AF$14,,(AF$19))),
_xlpm.Res, IF(OR(_xlpm.val="",_xlpm.val="Error"),"",_xlpm.val),
_xlpm.Res
)</f>
        <v>#NAME?</v>
      </c>
      <c r="AG29" s="855" t="e" cm="1">
        <f t="array" aca="1" ref="AG29" ca="1">_xlfn.LET(
_xlpm.val,IF($F29 = "",val_blankRefText,  _xldudf_CX_GET(CX_ENTITY,($F29),AG$11,AG$14,,(AG$19))),
_xlpm.Res, IF(OR(_xlpm.val="",_xlpm.val="Error"),"",_xlpm.val),
_xlpm.Res
)</f>
        <v>#NAME?</v>
      </c>
      <c r="AH29" s="855" t="e" cm="1">
        <f t="array" aca="1" ref="AH29" ca="1">_xlfn.LET(
_xlpm.val,IF($F29 = "",val_blankRefText,  _xldudf_CX_GET(CX_ENTITY,($F29),AH$11,AH$14,,(AH$19))),
_xlpm.Res, IF(OR(_xlpm.val="",_xlpm.val="Error"),"",_xlpm.val),
_xlpm.Res
)</f>
        <v>#NAME?</v>
      </c>
      <c r="AI29" s="855" t="e" cm="1">
        <f t="array" aca="1" ref="AI29" ca="1">_xlfn.LET(
_xlpm.val,IF($F29 = "",val_blankRefText,  _xldudf_CX_GET(CX_ENTITY,($F29),AI$11,AI$14,,(AI$19))),
_xlpm.Res, IF(OR(_xlpm.val="",_xlpm.val="Error"),"",_xlpm.val),
_xlpm.Res
)</f>
        <v>#NAME?</v>
      </c>
      <c r="AJ29" s="855" t="e" cm="1">
        <f t="array" aca="1" ref="AJ29" ca="1">_xlfn.LET(
_xlpm.val,IF($F29 = "",val_blankRefText,  _xldudf_CX_GET(CX_ENTITY,($F29),AJ$11,AJ$14,,(AJ$19))),
_xlpm.Res, IF(OR(_xlpm.val="",_xlpm.val="Error"),"",_xlpm.val),
_xlpm.Res
)</f>
        <v>#NAME?</v>
      </c>
      <c r="AK29" s="855" t="e" cm="1">
        <f t="array" aca="1" ref="AK29" ca="1">_xlfn.LET(
_xlpm.val,IF($F29 = "",val_blankRefText,  _xldudf_CX_GET(CX_ENTITY,($F29),AK$11,AK$14,,(AK$19))),
_xlpm.Res, IF(OR(_xlpm.val="",_xlpm.val="Error"),"",_xlpm.val),
_xlpm.Res
)</f>
        <v>#NAME?</v>
      </c>
      <c r="AL29" s="855" t="e" cm="1">
        <f t="array" aca="1" ref="AL29" ca="1">_xlfn.LET(
_xlpm.val,IF($F29 = "",val_blankRefText,  _xldudf_CX_GET(CX_ENTITY,($F29),AL$11,AL$14,,(AL$19))),
_xlpm.Res, IF(OR(_xlpm.val="",_xlpm.val="Error"),"",_xlpm.val),
_xlpm.Res
)</f>
        <v>#NAME?</v>
      </c>
      <c r="AM29" s="855" t="e" cm="1">
        <f t="array" aca="1" ref="AM29" ca="1">_xlfn.LET(
_xlpm.val,IF($F29 = "",val_blankRefText,  _xldudf_CX_GET(CX_ENTITY,($F29),AM$11,AM$14,,(AM$19))),
_xlpm.Res, IF(OR(_xlpm.val="",_xlpm.val="Error"),"",_xlpm.val),
_xlpm.Res
)</f>
        <v>#NAME?</v>
      </c>
      <c r="AN29" s="855" t="e" cm="1">
        <f t="array" aca="1" ref="AN29" ca="1">_xlfn.LET(
_xlpm.val,IF($F29 = "",val_blankRefText,  _xldudf_CX_GET(CX_ENTITY,($F29),AN$11,AN$14,,(AN$19))),
_xlpm.Res, IF(OR(_xlpm.val="",_xlpm.val="Error"),"",_xlpm.val),
_xlpm.Res
)</f>
        <v>#NAME?</v>
      </c>
      <c r="AO29" s="855" t="e" cm="1">
        <f t="array" aca="1" ref="AO29" ca="1">_xlfn.LET(
_xlpm.val,IF($F29 = "",val_blankRefText,  _xldudf_CX_GET(CX_ENTITY,($F29),AO$11,AO$14,,(AO$19))),
_xlpm.Res, IF(OR(_xlpm.val="",_xlpm.val="Error"),"",_xlpm.val),
_xlpm.Res
)</f>
        <v>#NAME?</v>
      </c>
      <c r="AP29" s="855" t="e" cm="1">
        <f t="array" aca="1" ref="AP29" ca="1">_xlfn.LET(
_xlpm.val,IF($F29 = "",val_blankRefText,  _xldudf_CX_GET(CX_ENTITY,($F29),AP$11,AP$14,,(AP$19))),
_xlpm.Res, IF(OR(_xlpm.val="",_xlpm.val="Error"),"",_xlpm.val),
_xlpm.Res
)</f>
        <v>#NAME?</v>
      </c>
      <c r="AQ29" s="855" t="e" cm="1">
        <f t="array" aca="1" ref="AQ29" ca="1">_xlfn.LET(
_xlpm.val,IF($F29 = "",val_blankRefText,  _xldudf_CX_GET(CX_ENTITY,($F29),AQ$11,AQ$14,,(AQ$19))),
_xlpm.Res, IF(OR(_xlpm.val="",_xlpm.val="Error"),"",_xlpm.val),
_xlpm.Res
)</f>
        <v>#NAME?</v>
      </c>
      <c r="AR29" s="855" t="e" cm="1">
        <f t="array" aca="1" ref="AR29" ca="1">_xlfn.LET(
_xlpm.val,IF($F29 = "",val_blankRefText,  _xldudf_CX_GET(CX_ENTITY,($F29),AR$11,AR$14,,(AR$19))),
_xlpm.Res, IF(OR(_xlpm.val="",_xlpm.val="Error"),"",_xlpm.val),
_xlpm.Res
)</f>
        <v>#NAME?</v>
      </c>
      <c r="AS29" s="855" t="e" cm="1">
        <f t="array" aca="1" ref="AS29" ca="1">_xlfn.LET(
_xlpm.val,IF($F29 = "",val_blankRefText,  _xldudf_CX_GET(CX_ENTITY,($F29),AS$11,AS$14,,(AS$19))),
_xlpm.Res, IF(OR(_xlpm.val="",_xlpm.val="Error"),"",_xlpm.val),
_xlpm.Res
)</f>
        <v>#NAME?</v>
      </c>
      <c r="AT29" s="855" t="e" cm="1">
        <f t="array" aca="1" ref="AT29" ca="1">_xlfn.LET(
_xlpm.val,IF($F29 = "",val_blankRefText,  _xldudf_CX_GET(CX_ENTITY,($F29),AT$11,AT$14,,(AT$19))),
_xlpm.Res, IF(OR(_xlpm.val="",_xlpm.val="Error"),"",_xlpm.val),
_xlpm.Res
)</f>
        <v>#NAME?</v>
      </c>
      <c r="AU29" s="855" t="e" cm="1">
        <f t="array" aca="1" ref="AU29" ca="1">_xlfn.LET(
_xlpm.val,IF($F29 = "",val_blankRefText,  _xldudf_CX_GET(CX_ENTITY,($F29),AU$11,AU$14,,(AU$19))),
_xlpm.Res, IF(OR(_xlpm.val="",_xlpm.val="Error"),"",_xlpm.val),
_xlpm.Res
)</f>
        <v>#NAME?</v>
      </c>
      <c r="AV29" s="855" t="e" cm="1">
        <f t="array" aca="1" ref="AV29" ca="1">_xlfn.LET(
_xlpm.val,IF($F29 = "",val_blankRefText,  _xldudf_CX_GET(CX_ENTITY,($F29),AV$11,AV$14,,(AV$19))),
_xlpm.Res, IF(OR(_xlpm.val="",_xlpm.val="Error"),"",_xlpm.val),
_xlpm.Res
)</f>
        <v>#NAME?</v>
      </c>
      <c r="AW29" s="855" t="e" cm="1">
        <f t="array" aca="1" ref="AW29" ca="1">_xlfn.LET(
_xlpm.val,IF($F29 = "",val_blankRefText,  _xldudf_CX_GET(CX_ENTITY,($F29),AW$11,AW$14,,(AW$19))),
_xlpm.Res, IF(OR(_xlpm.val="",_xlpm.val="Error"),"",_xlpm.val),
_xlpm.Res
)</f>
        <v>#NAME?</v>
      </c>
      <c r="AX29" s="855" t="e" cm="1">
        <f t="array" aca="1" ref="AX29" ca="1">_xlfn.LET(
_xlpm.val,IF($F29 = "",val_blankRefText,  _xldudf_CX_GET(CX_ENTITY,($F29),AX$11,AX$14,,(AX$19))),
_xlpm.Res, IF(OR(_xlpm.val="",_xlpm.val="Error"),"",_xlpm.val),
_xlpm.Res
)</f>
        <v>#NAME?</v>
      </c>
      <c r="AY29" s="855" t="e" cm="1">
        <f t="array" aca="1" ref="AY29" ca="1">_xlfn.LET(
_xlpm.val,IF($F29 = "",val_blankRefText,  _xldudf_CX_GET(CX_ENTITY,($F29),AY$11,AY$14,,(AY$19))),
_xlpm.Res, IF(OR(_xlpm.val="",_xlpm.val="Error"),"",_xlpm.val),
_xlpm.Res
)</f>
        <v>#NAME?</v>
      </c>
      <c r="AZ29" s="855" t="e" cm="1">
        <f t="array" aca="1" ref="AZ29" ca="1">_xlfn.LET(
_xlpm.val,IF($F29 = "",val_blankRefText,  _xldudf_CX_GET(CX_ENTITY,($F29),AZ$11,AZ$14,,(AZ$19))),
_xlpm.Res, IF(OR(_xlpm.val="",_xlpm.val="Error"),"",_xlpm.val),
_xlpm.Res
)</f>
        <v>#NAME?</v>
      </c>
      <c r="BA29" s="855" t="e" cm="1">
        <f t="array" aca="1" ref="BA29" ca="1">_xlfn.LET(
_xlpm.val,IF($F29 = "",val_blankRefText,  _xldudf_CX_GET(CX_ENTITY,($F29),BA$11,BA$14,,(BA$19))),
_xlpm.Res, IF(OR(_xlpm.val="",_xlpm.val="Error"),"",_xlpm.val),
_xlpm.Res
)</f>
        <v>#NAME?</v>
      </c>
      <c r="BB29" s="855" t="e" cm="1">
        <f t="array" aca="1" ref="BB29" ca="1">_xlfn.LET(
_xlpm.val,IF($F29 = "",val_blankRefText,  _xldudf_CX_GET(CX_ENTITY,($F29),BB$11,BB$14,,(BB$19))),
_xlpm.Res, IF(OR(_xlpm.val="",_xlpm.val="Error"),"",_xlpm.val),
_xlpm.Res
)</f>
        <v>#NAME?</v>
      </c>
      <c r="BC29" s="855" t="e" cm="1">
        <f t="array" aca="1" ref="BC29" ca="1">_xlfn.LET(
_xlpm.val,IF($F29 = "",val_blankRefText,  _xldudf_CX_GET(CX_ENTITY,($F29),BC$11,BC$14,,(BC$19))),
_xlpm.Res, IF(OR(_xlpm.val="",_xlpm.val="Error"),"",_xlpm.val),
_xlpm.Res
)</f>
        <v>#NAME?</v>
      </c>
      <c r="BD29" s="855" t="e" cm="1">
        <f t="array" aca="1" ref="BD29" ca="1">_xlfn.LET(
_xlpm.val,IF($F29 = "",val_blankRefText,  _xldudf_CX_GET(CX_ENTITY,($F29),BD$11,BD$14,,(BD$19))),
_xlpm.Res, IF(OR(_xlpm.val="",_xlpm.val="Error"),"",_xlpm.val),
_xlpm.Res
)</f>
        <v>#NAME?</v>
      </c>
      <c r="BE29" s="855" t="e" cm="1">
        <f t="array" aca="1" ref="BE29" ca="1">_xlfn.LET(
_xlpm.val,IF($F29 = "",val_blankRefText,  _xldudf_CX_GET(CX_ENTITY,($F29),BE$11,BE$14,,(BE$19))),
_xlpm.Res, IF(OR(_xlpm.val="",_xlpm.val="Error"),"",_xlpm.val),
_xlpm.Res
)</f>
        <v>#NAME?</v>
      </c>
      <c r="BF29" s="855" t="e" cm="1">
        <f t="array" aca="1" ref="BF29" ca="1">_xlfn.LET(
_xlpm.val,IF($F29 = "",val_blankRefText,  _xldudf_CX_GET(CX_ENTITY,($F29),BF$11,BF$14,,(BF$19))),
_xlpm.Res, IF(OR(_xlpm.val="",_xlpm.val="Error"),"",_xlpm.val),
_xlpm.Res
)</f>
        <v>#NAME?</v>
      </c>
      <c r="BG29" s="855" t="e" cm="1">
        <f t="array" aca="1" ref="BG29" ca="1">_xlfn.LET(
_xlpm.val,IF($F29 = "",val_blankRefText,  _xldudf_CX_GET(CX_ENTITY,($F29),BG$11,BG$14,,(BG$19))),
_xlpm.Res, IF(OR(_xlpm.val="",_xlpm.val="Error"),"",_xlpm.val),
_xlpm.Res
)</f>
        <v>#NAME?</v>
      </c>
      <c r="BH29" s="855" t="e" cm="1">
        <f t="array" aca="1" ref="BH29" ca="1">_xlfn.LET(
_xlpm.val,IF($F29 = "",val_blankRefText,  _xldudf_CX_GET(CX_ENTITY,($F29),BH$11,BH$14,,(BH$19))),
_xlpm.Res, IF(OR(_xlpm.val="",_xlpm.val="Error"),"",_xlpm.val),
_xlpm.Res
)</f>
        <v>#NAME?</v>
      </c>
      <c r="BI29" s="855" t="e" cm="1">
        <f t="array" aca="1" ref="BI29" ca="1">_xlfn.LET(
_xlpm.val,IF($F29 = "",val_blankRefText,  _xldudf_CX_GET(CX_ENTITY,($F29),BI$11,BI$14,,(BI$19))),
_xlpm.Res, IF(OR(_xlpm.val="",_xlpm.val="Error"),"",_xlpm.val),
_xlpm.Res
)</f>
        <v>#NAME?</v>
      </c>
      <c r="BJ29" s="855" t="e" cm="1">
        <f t="array" aca="1" ref="BJ29" ca="1">_xlfn.LET(
_xlpm.val,IF($F29 = "",val_blankRefText,  _xldudf_CX_GET(CX_ENTITY,($F29),BJ$11,BJ$14,,(BJ$19))),
_xlpm.Res, IF(OR(_xlpm.val="",_xlpm.val="Error"),"",_xlpm.val),
_xlpm.Res
)</f>
        <v>#NAME?</v>
      </c>
      <c r="BK29" s="855" t="e" cm="1">
        <f t="array" aca="1" ref="BK29" ca="1">_xlfn.LET(
_xlpm.val,IF($F29 = "",val_blankRefText,  _xldudf_CX_GET(CX_ENTITY,($F29),BK$11,BK$14,,(BK$19))),
_xlpm.Res, IF(OR(_xlpm.val="",_xlpm.val="Error"),"",_xlpm.val),
_xlpm.Res
)</f>
        <v>#NAME?</v>
      </c>
      <c r="BL29" s="855" t="e" cm="1">
        <f t="array" aca="1" ref="BL29" ca="1">_xlfn.LET(
_xlpm.val,IF($F29 = "",val_blankRefText,  _xldudf_CX_GET(CX_ENTITY,($F29),BL$11,BL$14,,(BL$19))),
_xlpm.Res, IF(OR(_xlpm.val="",_xlpm.val="Error"),"",_xlpm.val),
_xlpm.Res
)</f>
        <v>#NAME?</v>
      </c>
      <c r="BM29" s="855" t="e" cm="1">
        <f t="array" aca="1" ref="BM29" ca="1">_xlfn.LET(
_xlpm.val,IF($F29 = "",val_blankRefText,  _xldudf_CX_GET(CX_ENTITY,($F29),BM$11,BM$14,,(BM$19))),
_xlpm.Res, IF(OR(_xlpm.val="",_xlpm.val="Error"),"",_xlpm.val),
_xlpm.Res
)</f>
        <v>#NAME?</v>
      </c>
      <c r="BN29" s="855" t="e" cm="1">
        <f t="array" aca="1" ref="BN29" ca="1">_xlfn.LET(
_xlpm.val,IF($F29 = "",val_blankRefText,  _xldudf_CX_GET(CX_ENTITY,($F29),BN$11,BN$14,,(BN$19))),
_xlpm.Res, IF(OR(_xlpm.val="",_xlpm.val="Error"),"",_xlpm.val),
_xlpm.Res
)</f>
        <v>#NAME?</v>
      </c>
      <c r="BO29" s="1844"/>
      <c r="BP29" s="1844"/>
      <c r="BQ29" s="1844"/>
      <c r="BR29" s="1844"/>
      <c r="BS29" s="1844"/>
      <c r="BT29" s="1844"/>
      <c r="BU29" s="1844"/>
      <c r="BV29" s="1844"/>
      <c r="BW29" s="1844"/>
      <c r="BX29" s="1844"/>
      <c r="BY29" s="1844"/>
      <c r="BZ29" s="1844"/>
      <c r="CA29" s="34"/>
      <c r="CC29" s="33"/>
      <c r="CD29" s="1461" t="e" cm="1">
        <f t="array" aca="1" ref="CD29" ca="1">_xlfn.LET( _xlpm.CheckBlank, SUM(CF!$AD29:$BN29) = 0, IF(_xlpm.CheckBlank, "", SUM(_xlfn._xlws.FILTER(CF!$AD29:$BN29,(YEAR(CF!$AD$12:$BN$12)=CF!CD$12)*(array_timeline&lt;=CF!CD$11)))))</f>
        <v>#NAME?</v>
      </c>
      <c r="CE29" s="1461" t="e" cm="1">
        <f t="array" aca="1" ref="CE29" ca="1">_xlfn.LET( _xlpm.CheckBlank, SUM(CF!$AD29:$BN29) = 0, IF(_xlpm.CheckBlank, "", SUM(_xlfn._xlws.FILTER(CF!$AD29:$BN29,(YEAR(CF!$AD$12:$BN$12)=CF!CE$12)*(array_timeline&lt;=CF!CE$11)))))</f>
        <v>#NAME?</v>
      </c>
      <c r="CF29" s="1314"/>
      <c r="CG29" s="1461" t="e" cm="1">
        <f t="array" aca="1" ref="CG29" ca="1">_xlfn.LET(_xlpm.CheckBlank,SUM(CF!$AD29:$BN29)=0,IF(_xlpm.CheckBlank,"",SUM(_xlfn._xlws.FILTER(CF!$AD29:$BN29,(YEAR(CF!$AD$12:$BN$12)=CF!CG$12)*(array_timeline&lt;=CF!CG$11)))))</f>
        <v>#NAME?</v>
      </c>
      <c r="CH29" s="1461" t="e" cm="1">
        <f t="array" aca="1" ref="CH29" ca="1">_xlfn.LET(_xlpm.CheckBlank,SUM(CF!$AD29:$BN29)=0,IF(_xlpm.CheckBlank,"",SUM(_xlfn._xlws.FILTER(CF!$AD29:$BN29,(YEAR(CF!$AD$12:$BN$12)=CF!CH$12)*(array_timeline&lt;=CF!CH$11)))))</f>
        <v>#NAME?</v>
      </c>
      <c r="CI29" s="1314"/>
      <c r="CJ29" s="1657" cm="1">
        <f t="array" ref="CJ29">_xlfn.LET( _xlpm.CheckBlank, SUM(CF!$AD29:$BN29) = 0, IF(_xlpm.CheckBlank, "", SUM(_xlfn.TAKE(_xlfn.DROP(CF!$AD29:$BN29, ,-DATEDIFF(CF!CJ$11, val_asOfDate,"M")),1,-12))))</f>
        <v>12</v>
      </c>
      <c r="CK29" s="1657" cm="1">
        <f t="array" ref="CK29">_xlfn.LET( _xlpm.CheckBlank, SUM(CF!$AD29:$BN29) = 0, IF(_xlpm.CheckBlank, "", SUM(_xlfn.TAKE(_xlfn.DROP(CF!$AD29:$BN29, ,-DATEDIFF(CF!CK$11, val_asOfDate,"M")),1,-12))))</f>
        <v>12</v>
      </c>
      <c r="CL29" s="88"/>
      <c r="CM29" s="541" t="e" cm="1">
        <f t="array" aca="1" ref="CM29" ca="1">_xlfn.LET(
_xlpm.val,IF($F29 = "",val_blankRefText,  _xldudf_CX_GET(CX_ENTITY,($F29),CM$11,CM$14,,(CM$19))),
_xlpm.Res, IF(OR(_xlpm.val="",_xlpm.val="Error"),"",_xlpm.val),
_xlpm.Res
)</f>
        <v>#NAME?</v>
      </c>
      <c r="CN29" s="541" t="e" cm="1">
        <f t="array" aca="1" ref="CN29" ca="1">_xlfn.LET(
_xlpm.val,IF($F29 = "",val_blankRefText,  _xldudf_CX_GET(CX_ENTITY,($F29),CN$11,CN$14,,(CN$19))),
_xlpm.Res, IF(OR(_xlpm.val="",_xlpm.val="Error"),"",_xlpm.val),
_xlpm.Res
)</f>
        <v>#NAME?</v>
      </c>
      <c r="CO29" s="34"/>
      <c r="CR29" s="4"/>
      <c r="CS29" s="4"/>
      <c r="CW29" s="4"/>
    </row>
    <row r="30" spans="1:101" ht="21" customHeight="1">
      <c r="A30" s="696"/>
      <c r="B30" s="574" t="s">
        <v>247</v>
      </c>
      <c r="C30" s="574" t="s">
        <v>1679</v>
      </c>
      <c r="D30" s="574"/>
      <c r="E30" s="577" t="e" cm="1">
        <f t="array" aca="1" ref="E30" ca="1">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#NAME?</v>
      </c>
      <c r="F30" s="577" t="str">
        <f t="shared" si="1"/>
        <v>Principal Repayments</v>
      </c>
      <c r="G30" s="401"/>
      <c r="H30" s="401">
        <v>0</v>
      </c>
      <c r="I30" s="401">
        <v>1</v>
      </c>
      <c r="J30" s="401"/>
      <c r="K30" s="401"/>
      <c r="L30" s="579" t="b">
        <v>1</v>
      </c>
      <c r="N30" s="158"/>
      <c r="O30" s="101"/>
      <c r="P30" s="52"/>
      <c r="Q30" s="101"/>
      <c r="R30" s="126"/>
      <c r="S30" s="101"/>
      <c r="T30" s="101"/>
      <c r="U30" s="39"/>
      <c r="W30" s="932" t="str">
        <f t="shared" si="4"/>
        <v>Actual</v>
      </c>
      <c r="X30" s="761">
        <v>-1</v>
      </c>
      <c r="Y30" s="88" t="e" cm="1">
        <f t="array" aca="1" ref="Y30" ca="1">IF(
       $B30 = "",
       IFBLANK( $E30, "Please select or type in or leave as blank"),
       IFBLANK( $E30, $B30)
    )</f>
        <v>#NAME?</v>
      </c>
      <c r="Z30" s="200" cm="1">
        <f t="array" ref="Z30">_xlfn.SWITCH(
    TRUE,
    _CF!$L30=TRUE, 1,
    _CF!$L30=FALSE,-1,
    _CF!$L30=-1,0,
"n/a"
)</f>
        <v>1</v>
      </c>
      <c r="AA30" s="200"/>
      <c r="AB30" s="88" t="s">
        <v>247</v>
      </c>
      <c r="AC30" s="88"/>
      <c r="AD30" s="855" t="e" cm="1">
        <f t="array" aca="1" ref="AD30" ca="1">_xlfn.LET(
_xlpm.val,IF($F30 = "",val_blankRefText,  _xldudf_CX_GET(CX_ENTITY,($F30),AD$11,AD$14,,(AD$19))),
_xlpm.Res, IF(OR(_xlpm.val="",_xlpm.val="Error"),"",_xlpm.val),
_xlpm.Res
)</f>
        <v>#NAME?</v>
      </c>
      <c r="AE30" s="855" t="e" cm="1">
        <f t="array" aca="1" ref="AE30" ca="1">_xlfn.LET(
_xlpm.val,IF($F30 = "",val_blankRefText,  _xldudf_CX_GET(CX_ENTITY,($F30),AE$11,AE$14,,(AE$19))),
_xlpm.Res, IF(OR(_xlpm.val="",_xlpm.val="Error"),"",_xlpm.val),
_xlpm.Res
)</f>
        <v>#NAME?</v>
      </c>
      <c r="AF30" s="855" t="e" cm="1">
        <f t="array" aca="1" ref="AF30" ca="1">_xlfn.LET(
_xlpm.val,IF($F30 = "",val_blankRefText,  _xldudf_CX_GET(CX_ENTITY,($F30),AF$11,AF$14,,(AF$19))),
_xlpm.Res, IF(OR(_xlpm.val="",_xlpm.val="Error"),"",_xlpm.val),
_xlpm.Res
)</f>
        <v>#NAME?</v>
      </c>
      <c r="AG30" s="855" t="e" cm="1">
        <f t="array" aca="1" ref="AG30" ca="1">_xlfn.LET(
_xlpm.val,IF($F30 = "",val_blankRefText,  _xldudf_CX_GET(CX_ENTITY,($F30),AG$11,AG$14,,(AG$19))),
_xlpm.Res, IF(OR(_xlpm.val="",_xlpm.val="Error"),"",_xlpm.val),
_xlpm.Res
)</f>
        <v>#NAME?</v>
      </c>
      <c r="AH30" s="855" t="e" cm="1">
        <f t="array" aca="1" ref="AH30" ca="1">_xlfn.LET(
_xlpm.val,IF($F30 = "",val_blankRefText,  _xldudf_CX_GET(CX_ENTITY,($F30),AH$11,AH$14,,(AH$19))),
_xlpm.Res, IF(OR(_xlpm.val="",_xlpm.val="Error"),"",_xlpm.val),
_xlpm.Res
)</f>
        <v>#NAME?</v>
      </c>
      <c r="AI30" s="855" t="e" cm="1">
        <f t="array" aca="1" ref="AI30" ca="1">_xlfn.LET(
_xlpm.val,IF($F30 = "",val_blankRefText,  _xldudf_CX_GET(CX_ENTITY,($F30),AI$11,AI$14,,(AI$19))),
_xlpm.Res, IF(OR(_xlpm.val="",_xlpm.val="Error"),"",_xlpm.val),
_xlpm.Res
)</f>
        <v>#NAME?</v>
      </c>
      <c r="AJ30" s="855" t="e" cm="1">
        <f t="array" aca="1" ref="AJ30" ca="1">_xlfn.LET(
_xlpm.val,IF($F30 = "",val_blankRefText,  _xldudf_CX_GET(CX_ENTITY,($F30),AJ$11,AJ$14,,(AJ$19))),
_xlpm.Res, IF(OR(_xlpm.val="",_xlpm.val="Error"),"",_xlpm.val),
_xlpm.Res
)</f>
        <v>#NAME?</v>
      </c>
      <c r="AK30" s="855" t="e" cm="1">
        <f t="array" aca="1" ref="AK30" ca="1">_xlfn.LET(
_xlpm.val,IF($F30 = "",val_blankRefText,  _xldudf_CX_GET(CX_ENTITY,($F30),AK$11,AK$14,,(AK$19))),
_xlpm.Res, IF(OR(_xlpm.val="",_xlpm.val="Error"),"",_xlpm.val),
_xlpm.Res
)</f>
        <v>#NAME?</v>
      </c>
      <c r="AL30" s="855" t="e" cm="1">
        <f t="array" aca="1" ref="AL30" ca="1">_xlfn.LET(
_xlpm.val,IF($F30 = "",val_blankRefText,  _xldudf_CX_GET(CX_ENTITY,($F30),AL$11,AL$14,,(AL$19))),
_xlpm.Res, IF(OR(_xlpm.val="",_xlpm.val="Error"),"",_xlpm.val),
_xlpm.Res
)</f>
        <v>#NAME?</v>
      </c>
      <c r="AM30" s="855" t="e" cm="1">
        <f t="array" aca="1" ref="AM30" ca="1">_xlfn.LET(
_xlpm.val,IF($F30 = "",val_blankRefText,  _xldudf_CX_GET(CX_ENTITY,($F30),AM$11,AM$14,,(AM$19))),
_xlpm.Res, IF(OR(_xlpm.val="",_xlpm.val="Error"),"",_xlpm.val),
_xlpm.Res
)</f>
        <v>#NAME?</v>
      </c>
      <c r="AN30" s="855" t="e" cm="1">
        <f t="array" aca="1" ref="AN30" ca="1">_xlfn.LET(
_xlpm.val,IF($F30 = "",val_blankRefText,  _xldudf_CX_GET(CX_ENTITY,($F30),AN$11,AN$14,,(AN$19))),
_xlpm.Res, IF(OR(_xlpm.val="",_xlpm.val="Error"),"",_xlpm.val),
_xlpm.Res
)</f>
        <v>#NAME?</v>
      </c>
      <c r="AO30" s="855" t="e" cm="1">
        <f t="array" aca="1" ref="AO30" ca="1">_xlfn.LET(
_xlpm.val,IF($F30 = "",val_blankRefText,  _xldudf_CX_GET(CX_ENTITY,($F30),AO$11,AO$14,,(AO$19))),
_xlpm.Res, IF(OR(_xlpm.val="",_xlpm.val="Error"),"",_xlpm.val),
_xlpm.Res
)</f>
        <v>#NAME?</v>
      </c>
      <c r="AP30" s="855" t="e" cm="1">
        <f t="array" aca="1" ref="AP30" ca="1">_xlfn.LET(
_xlpm.val,IF($F30 = "",val_blankRefText,  _xldudf_CX_GET(CX_ENTITY,($F30),AP$11,AP$14,,(AP$19))),
_xlpm.Res, IF(OR(_xlpm.val="",_xlpm.val="Error"),"",_xlpm.val),
_xlpm.Res
)</f>
        <v>#NAME?</v>
      </c>
      <c r="AQ30" s="855" t="e" cm="1">
        <f t="array" aca="1" ref="AQ30" ca="1">_xlfn.LET(
_xlpm.val,IF($F30 = "",val_blankRefText,  _xldudf_CX_GET(CX_ENTITY,($F30),AQ$11,AQ$14,,(AQ$19))),
_xlpm.Res, IF(OR(_xlpm.val="",_xlpm.val="Error"),"",_xlpm.val),
_xlpm.Res
)</f>
        <v>#NAME?</v>
      </c>
      <c r="AR30" s="855" t="e" cm="1">
        <f t="array" aca="1" ref="AR30" ca="1">_xlfn.LET(
_xlpm.val,IF($F30 = "",val_blankRefText,  _xldudf_CX_GET(CX_ENTITY,($F30),AR$11,AR$14,,(AR$19))),
_xlpm.Res, IF(OR(_xlpm.val="",_xlpm.val="Error"),"",_xlpm.val),
_xlpm.Res
)</f>
        <v>#NAME?</v>
      </c>
      <c r="AS30" s="855" t="e" cm="1">
        <f t="array" aca="1" ref="AS30" ca="1">_xlfn.LET(
_xlpm.val,IF($F30 = "",val_blankRefText,  _xldudf_CX_GET(CX_ENTITY,($F30),AS$11,AS$14,,(AS$19))),
_xlpm.Res, IF(OR(_xlpm.val="",_xlpm.val="Error"),"",_xlpm.val),
_xlpm.Res
)</f>
        <v>#NAME?</v>
      </c>
      <c r="AT30" s="855" t="e" cm="1">
        <f t="array" aca="1" ref="AT30" ca="1">_xlfn.LET(
_xlpm.val,IF($F30 = "",val_blankRefText,  _xldudf_CX_GET(CX_ENTITY,($F30),AT$11,AT$14,,(AT$19))),
_xlpm.Res, IF(OR(_xlpm.val="",_xlpm.val="Error"),"",_xlpm.val),
_xlpm.Res
)</f>
        <v>#NAME?</v>
      </c>
      <c r="AU30" s="855" t="e" cm="1">
        <f t="array" aca="1" ref="AU30" ca="1">_xlfn.LET(
_xlpm.val,IF($F30 = "",val_blankRefText,  _xldudf_CX_GET(CX_ENTITY,($F30),AU$11,AU$14,,(AU$19))),
_xlpm.Res, IF(OR(_xlpm.val="",_xlpm.val="Error"),"",_xlpm.val),
_xlpm.Res
)</f>
        <v>#NAME?</v>
      </c>
      <c r="AV30" s="855" t="e" cm="1">
        <f t="array" aca="1" ref="AV30" ca="1">_xlfn.LET(
_xlpm.val,IF($F30 = "",val_blankRefText,  _xldudf_CX_GET(CX_ENTITY,($F30),AV$11,AV$14,,(AV$19))),
_xlpm.Res, IF(OR(_xlpm.val="",_xlpm.val="Error"),"",_xlpm.val),
_xlpm.Res
)</f>
        <v>#NAME?</v>
      </c>
      <c r="AW30" s="855" t="e" cm="1">
        <f t="array" aca="1" ref="AW30" ca="1">_xlfn.LET(
_xlpm.val,IF($F30 = "",val_blankRefText,  _xldudf_CX_GET(CX_ENTITY,($F30),AW$11,AW$14,,(AW$19))),
_xlpm.Res, IF(OR(_xlpm.val="",_xlpm.val="Error"),"",_xlpm.val),
_xlpm.Res
)</f>
        <v>#NAME?</v>
      </c>
      <c r="AX30" s="855" t="e" cm="1">
        <f t="array" aca="1" ref="AX30" ca="1">_xlfn.LET(
_xlpm.val,IF($F30 = "",val_blankRefText,  _xldudf_CX_GET(CX_ENTITY,($F30),AX$11,AX$14,,(AX$19))),
_xlpm.Res, IF(OR(_xlpm.val="",_xlpm.val="Error"),"",_xlpm.val),
_xlpm.Res
)</f>
        <v>#NAME?</v>
      </c>
      <c r="AY30" s="855" t="e" cm="1">
        <f t="array" aca="1" ref="AY30" ca="1">_xlfn.LET(
_xlpm.val,IF($F30 = "",val_blankRefText,  _xldudf_CX_GET(CX_ENTITY,($F30),AY$11,AY$14,,(AY$19))),
_xlpm.Res, IF(OR(_xlpm.val="",_xlpm.val="Error"),"",_xlpm.val),
_xlpm.Res
)</f>
        <v>#NAME?</v>
      </c>
      <c r="AZ30" s="855" t="e" cm="1">
        <f t="array" aca="1" ref="AZ30" ca="1">_xlfn.LET(
_xlpm.val,IF($F30 = "",val_blankRefText,  _xldudf_CX_GET(CX_ENTITY,($F30),AZ$11,AZ$14,,(AZ$19))),
_xlpm.Res, IF(OR(_xlpm.val="",_xlpm.val="Error"),"",_xlpm.val),
_xlpm.Res
)</f>
        <v>#NAME?</v>
      </c>
      <c r="BA30" s="855" t="e" cm="1">
        <f t="array" aca="1" ref="BA30" ca="1">_xlfn.LET(
_xlpm.val,IF($F30 = "",val_blankRefText,  _xldudf_CX_GET(CX_ENTITY,($F30),BA$11,BA$14,,(BA$19))),
_xlpm.Res, IF(OR(_xlpm.val="",_xlpm.val="Error"),"",_xlpm.val),
_xlpm.Res
)</f>
        <v>#NAME?</v>
      </c>
      <c r="BB30" s="855" t="e" cm="1">
        <f t="array" aca="1" ref="BB30" ca="1">_xlfn.LET(
_xlpm.val,IF($F30 = "",val_blankRefText,  _xldudf_CX_GET(CX_ENTITY,($F30),BB$11,BB$14,,(BB$19))),
_xlpm.Res, IF(OR(_xlpm.val="",_xlpm.val="Error"),"",_xlpm.val),
_xlpm.Res
)</f>
        <v>#NAME?</v>
      </c>
      <c r="BC30" s="855" t="e" cm="1">
        <f t="array" aca="1" ref="BC30" ca="1">_xlfn.LET(
_xlpm.val,IF($F30 = "",val_blankRefText,  _xldudf_CX_GET(CX_ENTITY,($F30),BC$11,BC$14,,(BC$19))),
_xlpm.Res, IF(OR(_xlpm.val="",_xlpm.val="Error"),"",_xlpm.val),
_xlpm.Res
)</f>
        <v>#NAME?</v>
      </c>
      <c r="BD30" s="855" t="e" cm="1">
        <f t="array" aca="1" ref="BD30" ca="1">_xlfn.LET(
_xlpm.val,IF($F30 = "",val_blankRefText,  _xldudf_CX_GET(CX_ENTITY,($F30),BD$11,BD$14,,(BD$19))),
_xlpm.Res, IF(OR(_xlpm.val="",_xlpm.val="Error"),"",_xlpm.val),
_xlpm.Res
)</f>
        <v>#NAME?</v>
      </c>
      <c r="BE30" s="855" t="e" cm="1">
        <f t="array" aca="1" ref="BE30" ca="1">_xlfn.LET(
_xlpm.val,IF($F30 = "",val_blankRefText,  _xldudf_CX_GET(CX_ENTITY,($F30),BE$11,BE$14,,(BE$19))),
_xlpm.Res, IF(OR(_xlpm.val="",_xlpm.val="Error"),"",_xlpm.val),
_xlpm.Res
)</f>
        <v>#NAME?</v>
      </c>
      <c r="BF30" s="855" t="e" cm="1">
        <f t="array" aca="1" ref="BF30" ca="1">_xlfn.LET(
_xlpm.val,IF($F30 = "",val_blankRefText,  _xldudf_CX_GET(CX_ENTITY,($F30),BF$11,BF$14,,(BF$19))),
_xlpm.Res, IF(OR(_xlpm.val="",_xlpm.val="Error"),"",_xlpm.val),
_xlpm.Res
)</f>
        <v>#NAME?</v>
      </c>
      <c r="BG30" s="855" t="e" cm="1">
        <f t="array" aca="1" ref="BG30" ca="1">_xlfn.LET(
_xlpm.val,IF($F30 = "",val_blankRefText,  _xldudf_CX_GET(CX_ENTITY,($F30),BG$11,BG$14,,(BG$19))),
_xlpm.Res, IF(OR(_xlpm.val="",_xlpm.val="Error"),"",_xlpm.val),
_xlpm.Res
)</f>
        <v>#NAME?</v>
      </c>
      <c r="BH30" s="855" t="e" cm="1">
        <f t="array" aca="1" ref="BH30" ca="1">_xlfn.LET(
_xlpm.val,IF($F30 = "",val_blankRefText,  _xldudf_CX_GET(CX_ENTITY,($F30),BH$11,BH$14,,(BH$19))),
_xlpm.Res, IF(OR(_xlpm.val="",_xlpm.val="Error"),"",_xlpm.val),
_xlpm.Res
)</f>
        <v>#NAME?</v>
      </c>
      <c r="BI30" s="855" t="e" cm="1">
        <f t="array" aca="1" ref="BI30" ca="1">_xlfn.LET(
_xlpm.val,IF($F30 = "",val_blankRefText,  _xldudf_CX_GET(CX_ENTITY,($F30),BI$11,BI$14,,(BI$19))),
_xlpm.Res, IF(OR(_xlpm.val="",_xlpm.val="Error"),"",_xlpm.val),
_xlpm.Res
)</f>
        <v>#NAME?</v>
      </c>
      <c r="BJ30" s="855" t="e" cm="1">
        <f t="array" aca="1" ref="BJ30" ca="1">_xlfn.LET(
_xlpm.val,IF($F30 = "",val_blankRefText,  _xldudf_CX_GET(CX_ENTITY,($F30),BJ$11,BJ$14,,(BJ$19))),
_xlpm.Res, IF(OR(_xlpm.val="",_xlpm.val="Error"),"",_xlpm.val),
_xlpm.Res
)</f>
        <v>#NAME?</v>
      </c>
      <c r="BK30" s="855" t="e" cm="1">
        <f t="array" aca="1" ref="BK30" ca="1">_xlfn.LET(
_xlpm.val,IF($F30 = "",val_blankRefText,  _xldudf_CX_GET(CX_ENTITY,($F30),BK$11,BK$14,,(BK$19))),
_xlpm.Res, IF(OR(_xlpm.val="",_xlpm.val="Error"),"",_xlpm.val),
_xlpm.Res
)</f>
        <v>#NAME?</v>
      </c>
      <c r="BL30" s="855" t="e" cm="1">
        <f t="array" aca="1" ref="BL30" ca="1">_xlfn.LET(
_xlpm.val,IF($F30 = "",val_blankRefText,  _xldudf_CX_GET(CX_ENTITY,($F30),BL$11,BL$14,,(BL$19))),
_xlpm.Res, IF(OR(_xlpm.val="",_xlpm.val="Error"),"",_xlpm.val),
_xlpm.Res
)</f>
        <v>#NAME?</v>
      </c>
      <c r="BM30" s="855" t="e" cm="1">
        <f t="array" aca="1" ref="BM30" ca="1">_xlfn.LET(
_xlpm.val,IF($F30 = "",val_blankRefText,  _xldudf_CX_GET(CX_ENTITY,($F30),BM$11,BM$14,,(BM$19))),
_xlpm.Res, IF(OR(_xlpm.val="",_xlpm.val="Error"),"",_xlpm.val),
_xlpm.Res
)</f>
        <v>#NAME?</v>
      </c>
      <c r="BN30" s="855" t="e" cm="1">
        <f t="array" aca="1" ref="BN30" ca="1">_xlfn.LET(
_xlpm.val,IF($F30 = "",val_blankRefText,  _xldudf_CX_GET(CX_ENTITY,($F30),BN$11,BN$14,,(BN$19))),
_xlpm.Res, IF(OR(_xlpm.val="",_xlpm.val="Error"),"",_xlpm.val),
_xlpm.Res
)</f>
        <v>#NAME?</v>
      </c>
      <c r="BO30" s="1844"/>
      <c r="BP30" s="1844"/>
      <c r="BQ30" s="1844"/>
      <c r="BR30" s="1844"/>
      <c r="BS30" s="1844"/>
      <c r="BT30" s="1844"/>
      <c r="BU30" s="1844"/>
      <c r="BV30" s="1844"/>
      <c r="BW30" s="1844"/>
      <c r="BX30" s="1844"/>
      <c r="BY30" s="1844"/>
      <c r="BZ30" s="1844"/>
      <c r="CA30" s="34"/>
      <c r="CC30" s="33"/>
      <c r="CD30" s="1461" t="e" cm="1">
        <f t="array" aca="1" ref="CD30" ca="1">_xlfn.LET( _xlpm.CheckBlank, SUM(CF!$AD30:$BN30) = 0, IF(_xlpm.CheckBlank, "", SUM(_xlfn._xlws.FILTER(CF!$AD30:$BN30,(YEAR(CF!$AD$12:$BN$12)=CF!CD$12)*(array_timeline&lt;=CF!CD$11)))))</f>
        <v>#NAME?</v>
      </c>
      <c r="CE30" s="1461" t="e" cm="1">
        <f t="array" aca="1" ref="CE30" ca="1">_xlfn.LET( _xlpm.CheckBlank, SUM(CF!$AD30:$BN30) = 0, IF(_xlpm.CheckBlank, "", SUM(_xlfn._xlws.FILTER(CF!$AD30:$BN30,(YEAR(CF!$AD$12:$BN$12)=CF!CE$12)*(array_timeline&lt;=CF!CE$11)))))</f>
        <v>#NAME?</v>
      </c>
      <c r="CF30" s="1314"/>
      <c r="CG30" s="1461" t="e" cm="1">
        <f t="array" aca="1" ref="CG30" ca="1">_xlfn.LET(_xlpm.CheckBlank,SUM(CF!$AD30:$BN30)=0,IF(_xlpm.CheckBlank,"",SUM(_xlfn._xlws.FILTER(CF!$AD30:$BN30,(YEAR(CF!$AD$12:$BN$12)=CF!CG$12)*(array_timeline&lt;=CF!CG$11)))))</f>
        <v>#NAME?</v>
      </c>
      <c r="CH30" s="1461" t="e" cm="1">
        <f t="array" aca="1" ref="CH30" ca="1">_xlfn.LET(_xlpm.CheckBlank,SUM(CF!$AD30:$BN30)=0,IF(_xlpm.CheckBlank,"",SUM(_xlfn._xlws.FILTER(CF!$AD30:$BN30,(YEAR(CF!$AD$12:$BN$12)=CF!CH$12)*(array_timeline&lt;=CF!CH$11)))))</f>
        <v>#NAME?</v>
      </c>
      <c r="CI30" s="1314"/>
      <c r="CJ30" s="1657" cm="1">
        <f t="array" ref="CJ30">_xlfn.LET( _xlpm.CheckBlank, SUM(CF!$AD30:$BN30) = 0, IF(_xlpm.CheckBlank, "", SUM(_xlfn.TAKE(_xlfn.DROP(CF!$AD30:$BN30, ,-DATEDIFF(CF!CJ$11, val_asOfDate,"M")),1,-12))))</f>
        <v>12</v>
      </c>
      <c r="CK30" s="1657" cm="1">
        <f t="array" ref="CK30">_xlfn.LET( _xlpm.CheckBlank, SUM(CF!$AD30:$BN30) = 0, IF(_xlpm.CheckBlank, "", SUM(_xlfn.TAKE(_xlfn.DROP(CF!$AD30:$BN30, ,-DATEDIFF(CF!CK$11, val_asOfDate,"M")),1,-12))))</f>
        <v>12</v>
      </c>
      <c r="CL30" s="88"/>
      <c r="CM30" s="541" t="e" cm="1">
        <f t="array" aca="1" ref="CM30" ca="1">_xlfn.LET(
_xlpm.val,IF($F30 = "",val_blankRefText,  _xldudf_CX_GET(CX_ENTITY,($F30),CM$11,CM$14,,(CM$19))),
_xlpm.Res, IF(OR(_xlpm.val="",_xlpm.val="Error"),"",_xlpm.val),
_xlpm.Res
)</f>
        <v>#NAME?</v>
      </c>
      <c r="CN30" s="541" t="e" cm="1">
        <f t="array" aca="1" ref="CN30" ca="1">_xlfn.LET(
_xlpm.val,IF($F30 = "",val_blankRefText,  _xldudf_CX_GET(CX_ENTITY,($F30),CN$11,CN$14,,(CN$19))),
_xlpm.Res, IF(OR(_xlpm.val="",_xlpm.val="Error"),"",_xlpm.val),
_xlpm.Res
)</f>
        <v>#NAME?</v>
      </c>
      <c r="CO30" s="34"/>
      <c r="CR30" s="4"/>
      <c r="CS30" s="4"/>
      <c r="CW30" s="4"/>
    </row>
    <row r="31" spans="1:101" ht="21" customHeight="1">
      <c r="A31" s="696"/>
      <c r="B31" s="574" t="s">
        <v>248</v>
      </c>
      <c r="C31" s="574" t="s">
        <v>1680</v>
      </c>
      <c r="D31" s="574"/>
      <c r="E31" s="577" t="e" cm="1">
        <f t="array" aca="1" ref="E31" ca="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#NAME?</v>
      </c>
      <c r="F31" s="577" t="str">
        <f t="shared" si="1"/>
        <v>Levered Free Cash Flow (LFCF)</v>
      </c>
      <c r="G31" s="401"/>
      <c r="H31" s="401">
        <v>2</v>
      </c>
      <c r="I31" s="401">
        <v>1</v>
      </c>
      <c r="J31" s="401"/>
      <c r="K31" s="401"/>
      <c r="L31" s="579">
        <v>-1</v>
      </c>
      <c r="N31" s="158"/>
      <c r="O31" s="101"/>
      <c r="P31" s="52"/>
      <c r="Q31" s="101"/>
      <c r="R31" s="126"/>
      <c r="S31" s="101"/>
      <c r="T31" s="101"/>
      <c r="U31" s="39"/>
      <c r="W31" s="932" t="str">
        <f t="shared" si="4"/>
        <v>Actual</v>
      </c>
      <c r="X31" s="761">
        <v>0</v>
      </c>
      <c r="Y31" s="88" t="e" cm="1">
        <f t="array" aca="1" ref="Y31" ca="1">IF(
       $B31 = "",
       IFBLANK( $E31, "Please select or type in or leave as blank"),
       IFBLANK( $E31, $B31)
    )</f>
        <v>#NAME?</v>
      </c>
      <c r="Z31" s="200" cm="1">
        <f t="array" ref="Z31">_xlfn.SWITCH(
    TRUE,
    _CF!$L31=TRUE, 1,
    _CF!$L31=FALSE,-1,
    _CF!$L31=-1,0,
"n/a"
)</f>
        <v>0</v>
      </c>
      <c r="AA31" s="200"/>
      <c r="AB31" s="88" t="s">
        <v>248</v>
      </c>
      <c r="AC31" s="88"/>
      <c r="AD31" s="855" t="e" cm="1">
        <f t="array" aca="1" ref="AD31" ca="1">_xlfn.LET(
_xlpm.val,IF($F31 = "",val_blankRefText,  _xldudf_CX_GET(CX_ENTITY,($F31),AD$11,AD$14,,(AD$19))),
_xlpm.Res, IF(OR(_xlpm.val="",_xlpm.val="Error"),"",_xlpm.val),
_xlpm.Res
)</f>
        <v>#NAME?</v>
      </c>
      <c r="AE31" s="855" t="e" cm="1">
        <f t="array" aca="1" ref="AE31" ca="1">_xlfn.LET(
_xlpm.val,IF($F31 = "",val_blankRefText,  _xldudf_CX_GET(CX_ENTITY,($F31),AE$11,AE$14,,(AE$19))),
_xlpm.Res, IF(OR(_xlpm.val="",_xlpm.val="Error"),"",_xlpm.val),
_xlpm.Res
)</f>
        <v>#NAME?</v>
      </c>
      <c r="AF31" s="855" t="e" cm="1">
        <f t="array" aca="1" ref="AF31" ca="1">_xlfn.LET(
_xlpm.val,IF($F31 = "",val_blankRefText,  _xldudf_CX_GET(CX_ENTITY,($F31),AF$11,AF$14,,(AF$19))),
_xlpm.Res, IF(OR(_xlpm.val="",_xlpm.val="Error"),"",_xlpm.val),
_xlpm.Res
)</f>
        <v>#NAME?</v>
      </c>
      <c r="AG31" s="855" t="e" cm="1">
        <f t="array" aca="1" ref="AG31" ca="1">_xlfn.LET(
_xlpm.val,IF($F31 = "",val_blankRefText,  _xldudf_CX_GET(CX_ENTITY,($F31),AG$11,AG$14,,(AG$19))),
_xlpm.Res, IF(OR(_xlpm.val="",_xlpm.val="Error"),"",_xlpm.val),
_xlpm.Res
)</f>
        <v>#NAME?</v>
      </c>
      <c r="AH31" s="855" t="e" cm="1">
        <f t="array" aca="1" ref="AH31" ca="1">_xlfn.LET(
_xlpm.val,IF($F31 = "",val_blankRefText,  _xldudf_CX_GET(CX_ENTITY,($F31),AH$11,AH$14,,(AH$19))),
_xlpm.Res, IF(OR(_xlpm.val="",_xlpm.val="Error"),"",_xlpm.val),
_xlpm.Res
)</f>
        <v>#NAME?</v>
      </c>
      <c r="AI31" s="855" t="e" cm="1">
        <f t="array" aca="1" ref="AI31" ca="1">_xlfn.LET(
_xlpm.val,IF($F31 = "",val_blankRefText,  _xldudf_CX_GET(CX_ENTITY,($F31),AI$11,AI$14,,(AI$19))),
_xlpm.Res, IF(OR(_xlpm.val="",_xlpm.val="Error"),"",_xlpm.val),
_xlpm.Res
)</f>
        <v>#NAME?</v>
      </c>
      <c r="AJ31" s="855" t="e" cm="1">
        <f t="array" aca="1" ref="AJ31" ca="1">_xlfn.LET(
_xlpm.val,IF($F31 = "",val_blankRefText,  _xldudf_CX_GET(CX_ENTITY,($F31),AJ$11,AJ$14,,(AJ$19))),
_xlpm.Res, IF(OR(_xlpm.val="",_xlpm.val="Error"),"",_xlpm.val),
_xlpm.Res
)</f>
        <v>#NAME?</v>
      </c>
      <c r="AK31" s="855" t="e" cm="1">
        <f t="array" aca="1" ref="AK31" ca="1">_xlfn.LET(
_xlpm.val,IF($F31 = "",val_blankRefText,  _xldudf_CX_GET(CX_ENTITY,($F31),AK$11,AK$14,,(AK$19))),
_xlpm.Res, IF(OR(_xlpm.val="",_xlpm.val="Error"),"",_xlpm.val),
_xlpm.Res
)</f>
        <v>#NAME?</v>
      </c>
      <c r="AL31" s="855" t="e" cm="1">
        <f t="array" aca="1" ref="AL31" ca="1">_xlfn.LET(
_xlpm.val,IF($F31 = "",val_blankRefText,  _xldudf_CX_GET(CX_ENTITY,($F31),AL$11,AL$14,,(AL$19))),
_xlpm.Res, IF(OR(_xlpm.val="",_xlpm.val="Error"),"",_xlpm.val),
_xlpm.Res
)</f>
        <v>#NAME?</v>
      </c>
      <c r="AM31" s="855" t="e" cm="1">
        <f t="array" aca="1" ref="AM31" ca="1">_xlfn.LET(
_xlpm.val,IF($F31 = "",val_blankRefText,  _xldudf_CX_GET(CX_ENTITY,($F31),AM$11,AM$14,,(AM$19))),
_xlpm.Res, IF(OR(_xlpm.val="",_xlpm.val="Error"),"",_xlpm.val),
_xlpm.Res
)</f>
        <v>#NAME?</v>
      </c>
      <c r="AN31" s="855" t="e" cm="1">
        <f t="array" aca="1" ref="AN31" ca="1">_xlfn.LET(
_xlpm.val,IF($F31 = "",val_blankRefText,  _xldudf_CX_GET(CX_ENTITY,($F31),AN$11,AN$14,,(AN$19))),
_xlpm.Res, IF(OR(_xlpm.val="",_xlpm.val="Error"),"",_xlpm.val),
_xlpm.Res
)</f>
        <v>#NAME?</v>
      </c>
      <c r="AO31" s="855" t="e" cm="1">
        <f t="array" aca="1" ref="AO31" ca="1">_xlfn.LET(
_xlpm.val,IF($F31 = "",val_blankRefText,  _xldudf_CX_GET(CX_ENTITY,($F31),AO$11,AO$14,,(AO$19))),
_xlpm.Res, IF(OR(_xlpm.val="",_xlpm.val="Error"),"",_xlpm.val),
_xlpm.Res
)</f>
        <v>#NAME?</v>
      </c>
      <c r="AP31" s="855" t="e" cm="1">
        <f t="array" aca="1" ref="AP31" ca="1">_xlfn.LET(
_xlpm.val,IF($F31 = "",val_blankRefText,  _xldudf_CX_GET(CX_ENTITY,($F31),AP$11,AP$14,,(AP$19))),
_xlpm.Res, IF(OR(_xlpm.val="",_xlpm.val="Error"),"",_xlpm.val),
_xlpm.Res
)</f>
        <v>#NAME?</v>
      </c>
      <c r="AQ31" s="855" t="e" cm="1">
        <f t="array" aca="1" ref="AQ31" ca="1">_xlfn.LET(
_xlpm.val,IF($F31 = "",val_blankRefText,  _xldudf_CX_GET(CX_ENTITY,($F31),AQ$11,AQ$14,,(AQ$19))),
_xlpm.Res, IF(OR(_xlpm.val="",_xlpm.val="Error"),"",_xlpm.val),
_xlpm.Res
)</f>
        <v>#NAME?</v>
      </c>
      <c r="AR31" s="855" t="e" cm="1">
        <f t="array" aca="1" ref="AR31" ca="1">_xlfn.LET(
_xlpm.val,IF($F31 = "",val_blankRefText,  _xldudf_CX_GET(CX_ENTITY,($F31),AR$11,AR$14,,(AR$19))),
_xlpm.Res, IF(OR(_xlpm.val="",_xlpm.val="Error"),"",_xlpm.val),
_xlpm.Res
)</f>
        <v>#NAME?</v>
      </c>
      <c r="AS31" s="855" t="e" cm="1">
        <f t="array" aca="1" ref="AS31" ca="1">_xlfn.LET(
_xlpm.val,IF($F31 = "",val_blankRefText,  _xldudf_CX_GET(CX_ENTITY,($F31),AS$11,AS$14,,(AS$19))),
_xlpm.Res, IF(OR(_xlpm.val="",_xlpm.val="Error"),"",_xlpm.val),
_xlpm.Res
)</f>
        <v>#NAME?</v>
      </c>
      <c r="AT31" s="855" t="e" cm="1">
        <f t="array" aca="1" ref="AT31" ca="1">_xlfn.LET(
_xlpm.val,IF($F31 = "",val_blankRefText,  _xldudf_CX_GET(CX_ENTITY,($F31),AT$11,AT$14,,(AT$19))),
_xlpm.Res, IF(OR(_xlpm.val="",_xlpm.val="Error"),"",_xlpm.val),
_xlpm.Res
)</f>
        <v>#NAME?</v>
      </c>
      <c r="AU31" s="855" t="e" cm="1">
        <f t="array" aca="1" ref="AU31" ca="1">_xlfn.LET(
_xlpm.val,IF($F31 = "",val_blankRefText,  _xldudf_CX_GET(CX_ENTITY,($F31),AU$11,AU$14,,(AU$19))),
_xlpm.Res, IF(OR(_xlpm.val="",_xlpm.val="Error"),"",_xlpm.val),
_xlpm.Res
)</f>
        <v>#NAME?</v>
      </c>
      <c r="AV31" s="855" t="e" cm="1">
        <f t="array" aca="1" ref="AV31" ca="1">_xlfn.LET(
_xlpm.val,IF($F31 = "",val_blankRefText,  _xldudf_CX_GET(CX_ENTITY,($F31),AV$11,AV$14,,(AV$19))),
_xlpm.Res, IF(OR(_xlpm.val="",_xlpm.val="Error"),"",_xlpm.val),
_xlpm.Res
)</f>
        <v>#NAME?</v>
      </c>
      <c r="AW31" s="855" t="e" cm="1">
        <f t="array" aca="1" ref="AW31" ca="1">_xlfn.LET(
_xlpm.val,IF($F31 = "",val_blankRefText,  _xldudf_CX_GET(CX_ENTITY,($F31),AW$11,AW$14,,(AW$19))),
_xlpm.Res, IF(OR(_xlpm.val="",_xlpm.val="Error"),"",_xlpm.val),
_xlpm.Res
)</f>
        <v>#NAME?</v>
      </c>
      <c r="AX31" s="855" t="e" cm="1">
        <f t="array" aca="1" ref="AX31" ca="1">_xlfn.LET(
_xlpm.val,IF($F31 = "",val_blankRefText,  _xldudf_CX_GET(CX_ENTITY,($F31),AX$11,AX$14,,(AX$19))),
_xlpm.Res, IF(OR(_xlpm.val="",_xlpm.val="Error"),"",_xlpm.val),
_xlpm.Res
)</f>
        <v>#NAME?</v>
      </c>
      <c r="AY31" s="855" t="e" cm="1">
        <f t="array" aca="1" ref="AY31" ca="1">_xlfn.LET(
_xlpm.val,IF($F31 = "",val_blankRefText,  _xldudf_CX_GET(CX_ENTITY,($F31),AY$11,AY$14,,(AY$19))),
_xlpm.Res, IF(OR(_xlpm.val="",_xlpm.val="Error"),"",_xlpm.val),
_xlpm.Res
)</f>
        <v>#NAME?</v>
      </c>
      <c r="AZ31" s="855" t="e" cm="1">
        <f t="array" aca="1" ref="AZ31" ca="1">_xlfn.LET(
_xlpm.val,IF($F31 = "",val_blankRefText,  _xldudf_CX_GET(CX_ENTITY,($F31),AZ$11,AZ$14,,(AZ$19))),
_xlpm.Res, IF(OR(_xlpm.val="",_xlpm.val="Error"),"",_xlpm.val),
_xlpm.Res
)</f>
        <v>#NAME?</v>
      </c>
      <c r="BA31" s="855" t="e" cm="1">
        <f t="array" aca="1" ref="BA31" ca="1">_xlfn.LET(
_xlpm.val,IF($F31 = "",val_blankRefText,  _xldudf_CX_GET(CX_ENTITY,($F31),BA$11,BA$14,,(BA$19))),
_xlpm.Res, IF(OR(_xlpm.val="",_xlpm.val="Error"),"",_xlpm.val),
_xlpm.Res
)</f>
        <v>#NAME?</v>
      </c>
      <c r="BB31" s="855" t="e" cm="1">
        <f t="array" aca="1" ref="BB31" ca="1">_xlfn.LET(
_xlpm.val,IF($F31 = "",val_blankRefText,  _xldudf_CX_GET(CX_ENTITY,($F31),BB$11,BB$14,,(BB$19))),
_xlpm.Res, IF(OR(_xlpm.val="",_xlpm.val="Error"),"",_xlpm.val),
_xlpm.Res
)</f>
        <v>#NAME?</v>
      </c>
      <c r="BC31" s="855" t="e" cm="1">
        <f t="array" aca="1" ref="BC31" ca="1">_xlfn.LET(
_xlpm.val,IF($F31 = "",val_blankRefText,  _xldudf_CX_GET(CX_ENTITY,($F31),BC$11,BC$14,,(BC$19))),
_xlpm.Res, IF(OR(_xlpm.val="",_xlpm.val="Error"),"",_xlpm.val),
_xlpm.Res
)</f>
        <v>#NAME?</v>
      </c>
      <c r="BD31" s="855" t="e" cm="1">
        <f t="array" aca="1" ref="BD31" ca="1">_xlfn.LET(
_xlpm.val,IF($F31 = "",val_blankRefText,  _xldudf_CX_GET(CX_ENTITY,($F31),BD$11,BD$14,,(BD$19))),
_xlpm.Res, IF(OR(_xlpm.val="",_xlpm.val="Error"),"",_xlpm.val),
_xlpm.Res
)</f>
        <v>#NAME?</v>
      </c>
      <c r="BE31" s="855" t="e" cm="1">
        <f t="array" aca="1" ref="BE31" ca="1">_xlfn.LET(
_xlpm.val,IF($F31 = "",val_blankRefText,  _xldudf_CX_GET(CX_ENTITY,($F31),BE$11,BE$14,,(BE$19))),
_xlpm.Res, IF(OR(_xlpm.val="",_xlpm.val="Error"),"",_xlpm.val),
_xlpm.Res
)</f>
        <v>#NAME?</v>
      </c>
      <c r="BF31" s="855" t="e" cm="1">
        <f t="array" aca="1" ref="BF31" ca="1">_xlfn.LET(
_xlpm.val,IF($F31 = "",val_blankRefText,  _xldudf_CX_GET(CX_ENTITY,($F31),BF$11,BF$14,,(BF$19))),
_xlpm.Res, IF(OR(_xlpm.val="",_xlpm.val="Error"),"",_xlpm.val),
_xlpm.Res
)</f>
        <v>#NAME?</v>
      </c>
      <c r="BG31" s="855" t="e" cm="1">
        <f t="array" aca="1" ref="BG31" ca="1">_xlfn.LET(
_xlpm.val,IF($F31 = "",val_blankRefText,  _xldudf_CX_GET(CX_ENTITY,($F31),BG$11,BG$14,,(BG$19))),
_xlpm.Res, IF(OR(_xlpm.val="",_xlpm.val="Error"),"",_xlpm.val),
_xlpm.Res
)</f>
        <v>#NAME?</v>
      </c>
      <c r="BH31" s="855" t="e" cm="1">
        <f t="array" aca="1" ref="BH31" ca="1">_xlfn.LET(
_xlpm.val,IF($F31 = "",val_blankRefText,  _xldudf_CX_GET(CX_ENTITY,($F31),BH$11,BH$14,,(BH$19))),
_xlpm.Res, IF(OR(_xlpm.val="",_xlpm.val="Error"),"",_xlpm.val),
_xlpm.Res
)</f>
        <v>#NAME?</v>
      </c>
      <c r="BI31" s="855" t="e" cm="1">
        <f t="array" aca="1" ref="BI31" ca="1">_xlfn.LET(
_xlpm.val,IF($F31 = "",val_blankRefText,  _xldudf_CX_GET(CX_ENTITY,($F31),BI$11,BI$14,,(BI$19))),
_xlpm.Res, IF(OR(_xlpm.val="",_xlpm.val="Error"),"",_xlpm.val),
_xlpm.Res
)</f>
        <v>#NAME?</v>
      </c>
      <c r="BJ31" s="855" t="e" cm="1">
        <f t="array" aca="1" ref="BJ31" ca="1">_xlfn.LET(
_xlpm.val,IF($F31 = "",val_blankRefText,  _xldudf_CX_GET(CX_ENTITY,($F31),BJ$11,BJ$14,,(BJ$19))),
_xlpm.Res, IF(OR(_xlpm.val="",_xlpm.val="Error"),"",_xlpm.val),
_xlpm.Res
)</f>
        <v>#NAME?</v>
      </c>
      <c r="BK31" s="855" t="e" cm="1">
        <f t="array" aca="1" ref="BK31" ca="1">_xlfn.LET(
_xlpm.val,IF($F31 = "",val_blankRefText,  _xldudf_CX_GET(CX_ENTITY,($F31),BK$11,BK$14,,(BK$19))),
_xlpm.Res, IF(OR(_xlpm.val="",_xlpm.val="Error"),"",_xlpm.val),
_xlpm.Res
)</f>
        <v>#NAME?</v>
      </c>
      <c r="BL31" s="855" t="e" cm="1">
        <f t="array" aca="1" ref="BL31" ca="1">_xlfn.LET(
_xlpm.val,IF($F31 = "",val_blankRefText,  _xldudf_CX_GET(CX_ENTITY,($F31),BL$11,BL$14,,(BL$19))),
_xlpm.Res, IF(OR(_xlpm.val="",_xlpm.val="Error"),"",_xlpm.val),
_xlpm.Res
)</f>
        <v>#NAME?</v>
      </c>
      <c r="BM31" s="855" t="e" cm="1">
        <f t="array" aca="1" ref="BM31" ca="1">_xlfn.LET(
_xlpm.val,IF($F31 = "",val_blankRefText,  _xldudf_CX_GET(CX_ENTITY,($F31),BM$11,BM$14,,(BM$19))),
_xlpm.Res, IF(OR(_xlpm.val="",_xlpm.val="Error"),"",_xlpm.val),
_xlpm.Res
)</f>
        <v>#NAME?</v>
      </c>
      <c r="BN31" s="855" t="e" cm="1">
        <f t="array" aca="1" ref="BN31" ca="1">_xlfn.LET(
_xlpm.val,IF($F31 = "",val_blankRefText,  _xldudf_CX_GET(CX_ENTITY,($F31),BN$11,BN$14,,(BN$19))),
_xlpm.Res, IF(OR(_xlpm.val="",_xlpm.val="Error"),"",_xlpm.val),
_xlpm.Res
)</f>
        <v>#NAME?</v>
      </c>
      <c r="BO31" s="1844"/>
      <c r="BP31" s="1844"/>
      <c r="BQ31" s="1844"/>
      <c r="BR31" s="1844"/>
      <c r="BS31" s="1844"/>
      <c r="BT31" s="1844"/>
      <c r="BU31" s="1844"/>
      <c r="BV31" s="1844"/>
      <c r="BW31" s="1844"/>
      <c r="BX31" s="1844"/>
      <c r="BY31" s="1844"/>
      <c r="BZ31" s="1844"/>
      <c r="CA31" s="34"/>
      <c r="CC31" s="33"/>
      <c r="CD31" s="1461" t="e" cm="1">
        <f t="array" aca="1" ref="CD31" ca="1">_xlfn.LET( _xlpm.CheckBlank, SUM(CF!$AD31:$BN31) = 0, IF(_xlpm.CheckBlank, "", SUM(_xlfn._xlws.FILTER(CF!$AD31:$BN31,(YEAR(CF!$AD$12:$BN$12)=CF!CD$12)*(array_timeline&lt;=CF!CD$11)))))</f>
        <v>#NAME?</v>
      </c>
      <c r="CE31" s="1461" t="e" cm="1">
        <f t="array" aca="1" ref="CE31" ca="1">_xlfn.LET( _xlpm.CheckBlank, SUM(CF!$AD31:$BN31) = 0, IF(_xlpm.CheckBlank, "", SUM(_xlfn._xlws.FILTER(CF!$AD31:$BN31,(YEAR(CF!$AD$12:$BN$12)=CF!CE$12)*(array_timeline&lt;=CF!CE$11)))))</f>
        <v>#NAME?</v>
      </c>
      <c r="CF31" s="1314"/>
      <c r="CG31" s="1461" t="e" cm="1">
        <f t="array" aca="1" ref="CG31" ca="1">_xlfn.LET(_xlpm.CheckBlank,SUM(CF!$AD31:$BN31)=0,IF(_xlpm.CheckBlank,"",SUM(_xlfn._xlws.FILTER(CF!$AD31:$BN31,(YEAR(CF!$AD$12:$BN$12)=CF!CG$12)*(array_timeline&lt;=CF!CG$11)))))</f>
        <v>#NAME?</v>
      </c>
      <c r="CH31" s="1461" t="e" cm="1">
        <f t="array" aca="1" ref="CH31" ca="1">_xlfn.LET(_xlpm.CheckBlank,SUM(CF!$AD31:$BN31)=0,IF(_xlpm.CheckBlank,"",SUM(_xlfn._xlws.FILTER(CF!$AD31:$BN31,(YEAR(CF!$AD$12:$BN$12)=CF!CH$12)*(array_timeline&lt;=CF!CH$11)))))</f>
        <v>#NAME?</v>
      </c>
      <c r="CI31" s="1314"/>
      <c r="CJ31" s="1657" cm="1">
        <f t="array" ref="CJ31">_xlfn.LET( _xlpm.CheckBlank, SUM(CF!$AD31:$BN31) = 0, IF(_xlpm.CheckBlank, "", SUM(_xlfn.TAKE(_xlfn.DROP(CF!$AD31:$BN31, ,-DATEDIFF(CF!CJ$11, val_asOfDate,"M")),1,-12))))</f>
        <v>132</v>
      </c>
      <c r="CK31" s="1657" cm="1">
        <f t="array" ref="CK31">_xlfn.LET( _xlpm.CheckBlank, SUM(CF!$AD31:$BN31) = 0, IF(_xlpm.CheckBlank, "", SUM(_xlfn.TAKE(_xlfn.DROP(CF!$AD31:$BN31, ,-DATEDIFF(CF!CK$11, val_asOfDate,"M")),1,-12))))</f>
        <v>132</v>
      </c>
      <c r="CL31" s="88"/>
      <c r="CM31" s="541" t="e" cm="1">
        <f t="array" aca="1" ref="CM31" ca="1">_xlfn.LET(
_xlpm.val,IF($F31 = "",val_blankRefText,  _xldudf_CX_GET(CX_ENTITY,($F31),CM$11,CM$14,,(CM$19))),
_xlpm.Res, IF(OR(_xlpm.val="",_xlpm.val="Error"),"",_xlpm.val),
_xlpm.Res
)</f>
        <v>#NAME?</v>
      </c>
      <c r="CN31" s="541" t="e" cm="1">
        <f t="array" aca="1" ref="CN31" ca="1">_xlfn.LET(
_xlpm.val,IF($F31 = "",val_blankRefText,  _xldudf_CX_GET(CX_ENTITY,($F31),CN$11,CN$14,,(CN$19))),
_xlpm.Res, IF(OR(_xlpm.val="",_xlpm.val="Error"),"",_xlpm.val),
_xlpm.Res
)</f>
        <v>#NAME?</v>
      </c>
      <c r="CO31" s="34"/>
      <c r="CR31" s="4"/>
      <c r="CS31" s="4"/>
      <c r="CW31" s="4"/>
    </row>
    <row r="32" spans="1:101" ht="21" customHeight="1">
      <c r="A32" s="696"/>
      <c r="B32" s="574" t="s">
        <v>249</v>
      </c>
      <c r="C32" s="574" t="s">
        <v>1681</v>
      </c>
      <c r="D32" s="574"/>
      <c r="E32" s="577" t="e" cm="1">
        <f t="array" aca="1" ref="E32" ca="1">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#NAME?</v>
      </c>
      <c r="F32" s="577" t="str">
        <f t="shared" si="1"/>
        <v>Financing Proceeds</v>
      </c>
      <c r="G32" s="401"/>
      <c r="H32" s="401">
        <v>1</v>
      </c>
      <c r="I32" s="401">
        <v>1</v>
      </c>
      <c r="J32" s="401"/>
      <c r="K32" s="401"/>
      <c r="L32" s="579" t="b">
        <v>1</v>
      </c>
      <c r="N32" s="158"/>
      <c r="O32" s="101"/>
      <c r="P32" s="52"/>
      <c r="Q32" s="101"/>
      <c r="R32" s="126"/>
      <c r="S32" s="101"/>
      <c r="T32" s="101"/>
      <c r="U32" s="39"/>
      <c r="W32" s="932" t="str">
        <f t="shared" si="4"/>
        <v>Actual</v>
      </c>
      <c r="X32" s="761">
        <v>1</v>
      </c>
      <c r="Y32" s="88" t="e" cm="1">
        <f t="array" aca="1" ref="Y32" ca="1">IF(
       $B32 = "",
       IFBLANK( $E32, "Please select or type in or leave as blank"),
       IFBLANK( $E32, $B32)
    )</f>
        <v>#NAME?</v>
      </c>
      <c r="Z32" s="200" cm="1">
        <f t="array" ref="Z32">_xlfn.SWITCH(
    TRUE,
    _CF!$L32=TRUE, 1,
    _CF!$L32=FALSE,-1,
    _CF!$L32=-1,0,
"n/a"
)</f>
        <v>1</v>
      </c>
      <c r="AA32" s="200"/>
      <c r="AB32" s="88" t="s">
        <v>249</v>
      </c>
      <c r="AC32" s="88"/>
      <c r="AD32" s="855" t="e" cm="1">
        <f t="array" aca="1" ref="AD32" ca="1">_xlfn.LET(
_xlpm.val,IF($F32 = "",val_blankRefText,  _xldudf_CX_GET(CX_ENTITY,($F32),AD$11,AD$14,,(AD$19))),
_xlpm.Res, IF(OR(_xlpm.val="",_xlpm.val="Error"),"",_xlpm.val),
_xlpm.Res
)</f>
        <v>#NAME?</v>
      </c>
      <c r="AE32" s="855" t="e" cm="1">
        <f t="array" aca="1" ref="AE32" ca="1">_xlfn.LET(
_xlpm.val,IF($F32 = "",val_blankRefText,  _xldudf_CX_GET(CX_ENTITY,($F32),AE$11,AE$14,,(AE$19))),
_xlpm.Res, IF(OR(_xlpm.val="",_xlpm.val="Error"),"",_xlpm.val),
_xlpm.Res
)</f>
        <v>#NAME?</v>
      </c>
      <c r="AF32" s="855" t="e" cm="1">
        <f t="array" aca="1" ref="AF32" ca="1">_xlfn.LET(
_xlpm.val,IF($F32 = "",val_blankRefText,  _xldudf_CX_GET(CX_ENTITY,($F32),AF$11,AF$14,,(AF$19))),
_xlpm.Res, IF(OR(_xlpm.val="",_xlpm.val="Error"),"",_xlpm.val),
_xlpm.Res
)</f>
        <v>#NAME?</v>
      </c>
      <c r="AG32" s="855" t="e" cm="1">
        <f t="array" aca="1" ref="AG32" ca="1">_xlfn.LET(
_xlpm.val,IF($F32 = "",val_blankRefText,  _xldudf_CX_GET(CX_ENTITY,($F32),AG$11,AG$14,,(AG$19))),
_xlpm.Res, IF(OR(_xlpm.val="",_xlpm.val="Error"),"",_xlpm.val),
_xlpm.Res
)</f>
        <v>#NAME?</v>
      </c>
      <c r="AH32" s="855" t="e" cm="1">
        <f t="array" aca="1" ref="AH32" ca="1">_xlfn.LET(
_xlpm.val,IF($F32 = "",val_blankRefText,  _xldudf_CX_GET(CX_ENTITY,($F32),AH$11,AH$14,,(AH$19))),
_xlpm.Res, IF(OR(_xlpm.val="",_xlpm.val="Error"),"",_xlpm.val),
_xlpm.Res
)</f>
        <v>#NAME?</v>
      </c>
      <c r="AI32" s="855" t="e" cm="1">
        <f t="array" aca="1" ref="AI32" ca="1">_xlfn.LET(
_xlpm.val,IF($F32 = "",val_blankRefText,  _xldudf_CX_GET(CX_ENTITY,($F32),AI$11,AI$14,,(AI$19))),
_xlpm.Res, IF(OR(_xlpm.val="",_xlpm.val="Error"),"",_xlpm.val),
_xlpm.Res
)</f>
        <v>#NAME?</v>
      </c>
      <c r="AJ32" s="855" t="e" cm="1">
        <f t="array" aca="1" ref="AJ32" ca="1">_xlfn.LET(
_xlpm.val,IF($F32 = "",val_blankRefText,  _xldudf_CX_GET(CX_ENTITY,($F32),AJ$11,AJ$14,,(AJ$19))),
_xlpm.Res, IF(OR(_xlpm.val="",_xlpm.val="Error"),"",_xlpm.val),
_xlpm.Res
)</f>
        <v>#NAME?</v>
      </c>
      <c r="AK32" s="855" t="e" cm="1">
        <f t="array" aca="1" ref="AK32" ca="1">_xlfn.LET(
_xlpm.val,IF($F32 = "",val_blankRefText,  _xldudf_CX_GET(CX_ENTITY,($F32),AK$11,AK$14,,(AK$19))),
_xlpm.Res, IF(OR(_xlpm.val="",_xlpm.val="Error"),"",_xlpm.val),
_xlpm.Res
)</f>
        <v>#NAME?</v>
      </c>
      <c r="AL32" s="855" t="e" cm="1">
        <f t="array" aca="1" ref="AL32" ca="1">_xlfn.LET(
_xlpm.val,IF($F32 = "",val_blankRefText,  _xldudf_CX_GET(CX_ENTITY,($F32),AL$11,AL$14,,(AL$19))),
_xlpm.Res, IF(OR(_xlpm.val="",_xlpm.val="Error"),"",_xlpm.val),
_xlpm.Res
)</f>
        <v>#NAME?</v>
      </c>
      <c r="AM32" s="855" t="e" cm="1">
        <f t="array" aca="1" ref="AM32" ca="1">_xlfn.LET(
_xlpm.val,IF($F32 = "",val_blankRefText,  _xldudf_CX_GET(CX_ENTITY,($F32),AM$11,AM$14,,(AM$19))),
_xlpm.Res, IF(OR(_xlpm.val="",_xlpm.val="Error"),"",_xlpm.val),
_xlpm.Res
)</f>
        <v>#NAME?</v>
      </c>
      <c r="AN32" s="855" t="e" cm="1">
        <f t="array" aca="1" ref="AN32" ca="1">_xlfn.LET(
_xlpm.val,IF($F32 = "",val_blankRefText,  _xldudf_CX_GET(CX_ENTITY,($F32),AN$11,AN$14,,(AN$19))),
_xlpm.Res, IF(OR(_xlpm.val="",_xlpm.val="Error"),"",_xlpm.val),
_xlpm.Res
)</f>
        <v>#NAME?</v>
      </c>
      <c r="AO32" s="855" t="e" cm="1">
        <f t="array" aca="1" ref="AO32" ca="1">_xlfn.LET(
_xlpm.val,IF($F32 = "",val_blankRefText,  _xldudf_CX_GET(CX_ENTITY,($F32),AO$11,AO$14,,(AO$19))),
_xlpm.Res, IF(OR(_xlpm.val="",_xlpm.val="Error"),"",_xlpm.val),
_xlpm.Res
)</f>
        <v>#NAME?</v>
      </c>
      <c r="AP32" s="855" t="e" cm="1">
        <f t="array" aca="1" ref="AP32" ca="1">_xlfn.LET(
_xlpm.val,IF($F32 = "",val_blankRefText,  _xldudf_CX_GET(CX_ENTITY,($F32),AP$11,AP$14,,(AP$19))),
_xlpm.Res, IF(OR(_xlpm.val="",_xlpm.val="Error"),"",_xlpm.val),
_xlpm.Res
)</f>
        <v>#NAME?</v>
      </c>
      <c r="AQ32" s="855" t="e" cm="1">
        <f t="array" aca="1" ref="AQ32" ca="1">_xlfn.LET(
_xlpm.val,IF($F32 = "",val_blankRefText,  _xldudf_CX_GET(CX_ENTITY,($F32),AQ$11,AQ$14,,(AQ$19))),
_xlpm.Res, IF(OR(_xlpm.val="",_xlpm.val="Error"),"",_xlpm.val),
_xlpm.Res
)</f>
        <v>#NAME?</v>
      </c>
      <c r="AR32" s="855" t="e" cm="1">
        <f t="array" aca="1" ref="AR32" ca="1">_xlfn.LET(
_xlpm.val,IF($F32 = "",val_blankRefText,  _xldudf_CX_GET(CX_ENTITY,($F32),AR$11,AR$14,,(AR$19))),
_xlpm.Res, IF(OR(_xlpm.val="",_xlpm.val="Error"),"",_xlpm.val),
_xlpm.Res
)</f>
        <v>#NAME?</v>
      </c>
      <c r="AS32" s="855" t="e" cm="1">
        <f t="array" aca="1" ref="AS32" ca="1">_xlfn.LET(
_xlpm.val,IF($F32 = "",val_blankRefText,  _xldudf_CX_GET(CX_ENTITY,($F32),AS$11,AS$14,,(AS$19))),
_xlpm.Res, IF(OR(_xlpm.val="",_xlpm.val="Error"),"",_xlpm.val),
_xlpm.Res
)</f>
        <v>#NAME?</v>
      </c>
      <c r="AT32" s="855" t="e" cm="1">
        <f t="array" aca="1" ref="AT32" ca="1">_xlfn.LET(
_xlpm.val,IF($F32 = "",val_blankRefText,  _xldudf_CX_GET(CX_ENTITY,($F32),AT$11,AT$14,,(AT$19))),
_xlpm.Res, IF(OR(_xlpm.val="",_xlpm.val="Error"),"",_xlpm.val),
_xlpm.Res
)</f>
        <v>#NAME?</v>
      </c>
      <c r="AU32" s="855" t="e" cm="1">
        <f t="array" aca="1" ref="AU32" ca="1">_xlfn.LET(
_xlpm.val,IF($F32 = "",val_blankRefText,  _xldudf_CX_GET(CX_ENTITY,($F32),AU$11,AU$14,,(AU$19))),
_xlpm.Res, IF(OR(_xlpm.val="",_xlpm.val="Error"),"",_xlpm.val),
_xlpm.Res
)</f>
        <v>#NAME?</v>
      </c>
      <c r="AV32" s="855" t="e" cm="1">
        <f t="array" aca="1" ref="AV32" ca="1">_xlfn.LET(
_xlpm.val,IF($F32 = "",val_blankRefText,  _xldudf_CX_GET(CX_ENTITY,($F32),AV$11,AV$14,,(AV$19))),
_xlpm.Res, IF(OR(_xlpm.val="",_xlpm.val="Error"),"",_xlpm.val),
_xlpm.Res
)</f>
        <v>#NAME?</v>
      </c>
      <c r="AW32" s="855" t="e" cm="1">
        <f t="array" aca="1" ref="AW32" ca="1">_xlfn.LET(
_xlpm.val,IF($F32 = "",val_blankRefText,  _xldudf_CX_GET(CX_ENTITY,($F32),AW$11,AW$14,,(AW$19))),
_xlpm.Res, IF(OR(_xlpm.val="",_xlpm.val="Error"),"",_xlpm.val),
_xlpm.Res
)</f>
        <v>#NAME?</v>
      </c>
      <c r="AX32" s="855" t="e" cm="1">
        <f t="array" aca="1" ref="AX32" ca="1">_xlfn.LET(
_xlpm.val,IF($F32 = "",val_blankRefText,  _xldudf_CX_GET(CX_ENTITY,($F32),AX$11,AX$14,,(AX$19))),
_xlpm.Res, IF(OR(_xlpm.val="",_xlpm.val="Error"),"",_xlpm.val),
_xlpm.Res
)</f>
        <v>#NAME?</v>
      </c>
      <c r="AY32" s="855" t="e" cm="1">
        <f t="array" aca="1" ref="AY32" ca="1">_xlfn.LET(
_xlpm.val,IF($F32 = "",val_blankRefText,  _xldudf_CX_GET(CX_ENTITY,($F32),AY$11,AY$14,,(AY$19))),
_xlpm.Res, IF(OR(_xlpm.val="",_xlpm.val="Error"),"",_xlpm.val),
_xlpm.Res
)</f>
        <v>#NAME?</v>
      </c>
      <c r="AZ32" s="855" t="e" cm="1">
        <f t="array" aca="1" ref="AZ32" ca="1">_xlfn.LET(
_xlpm.val,IF($F32 = "",val_blankRefText,  _xldudf_CX_GET(CX_ENTITY,($F32),AZ$11,AZ$14,,(AZ$19))),
_xlpm.Res, IF(OR(_xlpm.val="",_xlpm.val="Error"),"",_xlpm.val),
_xlpm.Res
)</f>
        <v>#NAME?</v>
      </c>
      <c r="BA32" s="855" t="e" cm="1">
        <f t="array" aca="1" ref="BA32" ca="1">_xlfn.LET(
_xlpm.val,IF($F32 = "",val_blankRefText,  _xldudf_CX_GET(CX_ENTITY,($F32),BA$11,BA$14,,(BA$19))),
_xlpm.Res, IF(OR(_xlpm.val="",_xlpm.val="Error"),"",_xlpm.val),
_xlpm.Res
)</f>
        <v>#NAME?</v>
      </c>
      <c r="BB32" s="855" t="e" cm="1">
        <f t="array" aca="1" ref="BB32" ca="1">_xlfn.LET(
_xlpm.val,IF($F32 = "",val_blankRefText,  _xldudf_CX_GET(CX_ENTITY,($F32),BB$11,BB$14,,(BB$19))),
_xlpm.Res, IF(OR(_xlpm.val="",_xlpm.val="Error"),"",_xlpm.val),
_xlpm.Res
)</f>
        <v>#NAME?</v>
      </c>
      <c r="BC32" s="855" t="e" cm="1">
        <f t="array" aca="1" ref="BC32" ca="1">_xlfn.LET(
_xlpm.val,IF($F32 = "",val_blankRefText,  _xldudf_CX_GET(CX_ENTITY,($F32),BC$11,BC$14,,(BC$19))),
_xlpm.Res, IF(OR(_xlpm.val="",_xlpm.val="Error"),"",_xlpm.val),
_xlpm.Res
)</f>
        <v>#NAME?</v>
      </c>
      <c r="BD32" s="855" t="e" cm="1">
        <f t="array" aca="1" ref="BD32" ca="1">_xlfn.LET(
_xlpm.val,IF($F32 = "",val_blankRefText,  _xldudf_CX_GET(CX_ENTITY,($F32),BD$11,BD$14,,(BD$19))),
_xlpm.Res, IF(OR(_xlpm.val="",_xlpm.val="Error"),"",_xlpm.val),
_xlpm.Res
)</f>
        <v>#NAME?</v>
      </c>
      <c r="BE32" s="855" t="e" cm="1">
        <f t="array" aca="1" ref="BE32" ca="1">_xlfn.LET(
_xlpm.val,IF($F32 = "",val_blankRefText,  _xldudf_CX_GET(CX_ENTITY,($F32),BE$11,BE$14,,(BE$19))),
_xlpm.Res, IF(OR(_xlpm.val="",_xlpm.val="Error"),"",_xlpm.val),
_xlpm.Res
)</f>
        <v>#NAME?</v>
      </c>
      <c r="BF32" s="855" t="e" cm="1">
        <f t="array" aca="1" ref="BF32" ca="1">_xlfn.LET(
_xlpm.val,IF($F32 = "",val_blankRefText,  _xldudf_CX_GET(CX_ENTITY,($F32),BF$11,BF$14,,(BF$19))),
_xlpm.Res, IF(OR(_xlpm.val="",_xlpm.val="Error"),"",_xlpm.val),
_xlpm.Res
)</f>
        <v>#NAME?</v>
      </c>
      <c r="BG32" s="855" t="e" cm="1">
        <f t="array" aca="1" ref="BG32" ca="1">_xlfn.LET(
_xlpm.val,IF($F32 = "",val_blankRefText,  _xldudf_CX_GET(CX_ENTITY,($F32),BG$11,BG$14,,(BG$19))),
_xlpm.Res, IF(OR(_xlpm.val="",_xlpm.val="Error"),"",_xlpm.val),
_xlpm.Res
)</f>
        <v>#NAME?</v>
      </c>
      <c r="BH32" s="855" t="e" cm="1">
        <f t="array" aca="1" ref="BH32" ca="1">_xlfn.LET(
_xlpm.val,IF($F32 = "",val_blankRefText,  _xldudf_CX_GET(CX_ENTITY,($F32),BH$11,BH$14,,(BH$19))),
_xlpm.Res, IF(OR(_xlpm.val="",_xlpm.val="Error"),"",_xlpm.val),
_xlpm.Res
)</f>
        <v>#NAME?</v>
      </c>
      <c r="BI32" s="855" t="e" cm="1">
        <f t="array" aca="1" ref="BI32" ca="1">_xlfn.LET(
_xlpm.val,IF($F32 = "",val_blankRefText,  _xldudf_CX_GET(CX_ENTITY,($F32),BI$11,BI$14,,(BI$19))),
_xlpm.Res, IF(OR(_xlpm.val="",_xlpm.val="Error"),"",_xlpm.val),
_xlpm.Res
)</f>
        <v>#NAME?</v>
      </c>
      <c r="BJ32" s="855" t="e" cm="1">
        <f t="array" aca="1" ref="BJ32" ca="1">_xlfn.LET(
_xlpm.val,IF($F32 = "",val_blankRefText,  _xldudf_CX_GET(CX_ENTITY,($F32),BJ$11,BJ$14,,(BJ$19))),
_xlpm.Res, IF(OR(_xlpm.val="",_xlpm.val="Error"),"",_xlpm.val),
_xlpm.Res
)</f>
        <v>#NAME?</v>
      </c>
      <c r="BK32" s="855" t="e" cm="1">
        <f t="array" aca="1" ref="BK32" ca="1">_xlfn.LET(
_xlpm.val,IF($F32 = "",val_blankRefText,  _xldudf_CX_GET(CX_ENTITY,($F32),BK$11,BK$14,,(BK$19))),
_xlpm.Res, IF(OR(_xlpm.val="",_xlpm.val="Error"),"",_xlpm.val),
_xlpm.Res
)</f>
        <v>#NAME?</v>
      </c>
      <c r="BL32" s="855" t="e" cm="1">
        <f t="array" aca="1" ref="BL32" ca="1">_xlfn.LET(
_xlpm.val,IF($F32 = "",val_blankRefText,  _xldudf_CX_GET(CX_ENTITY,($F32),BL$11,BL$14,,(BL$19))),
_xlpm.Res, IF(OR(_xlpm.val="",_xlpm.val="Error"),"",_xlpm.val),
_xlpm.Res
)</f>
        <v>#NAME?</v>
      </c>
      <c r="BM32" s="855" t="e" cm="1">
        <f t="array" aca="1" ref="BM32" ca="1">_xlfn.LET(
_xlpm.val,IF($F32 = "",val_blankRefText,  _xldudf_CX_GET(CX_ENTITY,($F32),BM$11,BM$14,,(BM$19))),
_xlpm.Res, IF(OR(_xlpm.val="",_xlpm.val="Error"),"",_xlpm.val),
_xlpm.Res
)</f>
        <v>#NAME?</v>
      </c>
      <c r="BN32" s="855" t="e" cm="1">
        <f t="array" aca="1" ref="BN32" ca="1">_xlfn.LET(
_xlpm.val,IF($F32 = "",val_blankRefText,  _xldudf_CX_GET(CX_ENTITY,($F32),BN$11,BN$14,,(BN$19))),
_xlpm.Res, IF(OR(_xlpm.val="",_xlpm.val="Error"),"",_xlpm.val),
_xlpm.Res
)</f>
        <v>#NAME?</v>
      </c>
      <c r="BO32" s="1844"/>
      <c r="BP32" s="1844"/>
      <c r="BQ32" s="1844"/>
      <c r="BR32" s="1844"/>
      <c r="BS32" s="1844"/>
      <c r="BT32" s="1844"/>
      <c r="BU32" s="1844"/>
      <c r="BV32" s="1844"/>
      <c r="BW32" s="1844"/>
      <c r="BX32" s="1844"/>
      <c r="BY32" s="1844"/>
      <c r="BZ32" s="1844"/>
      <c r="CA32" s="34"/>
      <c r="CC32" s="33"/>
      <c r="CD32" s="1461" t="e" cm="1">
        <f t="array" aca="1" ref="CD32" ca="1">_xlfn.LET( _xlpm.CheckBlank, SUM(CF!$AD32:$BN32) = 0, IF(_xlpm.CheckBlank, "", SUM(_xlfn._xlws.FILTER(CF!$AD32:$BN32,(YEAR(CF!$AD$12:$BN$12)=CF!CD$12)*(array_timeline&lt;=CF!CD$11)))))</f>
        <v>#NAME?</v>
      </c>
      <c r="CE32" s="1461" t="e" cm="1">
        <f t="array" aca="1" ref="CE32" ca="1">_xlfn.LET( _xlpm.CheckBlank, SUM(CF!$AD32:$BN32) = 0, IF(_xlpm.CheckBlank, "", SUM(_xlfn._xlws.FILTER(CF!$AD32:$BN32,(YEAR(CF!$AD$12:$BN$12)=CF!CE$12)*(array_timeline&lt;=CF!CE$11)))))</f>
        <v>#NAME?</v>
      </c>
      <c r="CF32" s="1314"/>
      <c r="CG32" s="1461" t="e" cm="1">
        <f t="array" aca="1" ref="CG32" ca="1">_xlfn.LET(_xlpm.CheckBlank,SUM(CF!$AD32:$BN32)=0,IF(_xlpm.CheckBlank,"",SUM(_xlfn._xlws.FILTER(CF!$AD32:$BN32,(YEAR(CF!$AD$12:$BN$12)=CF!CG$12)*(array_timeline&lt;=CF!CG$11)))))</f>
        <v>#NAME?</v>
      </c>
      <c r="CH32" s="1461" t="e" cm="1">
        <f t="array" aca="1" ref="CH32" ca="1">_xlfn.LET(_xlpm.CheckBlank,SUM(CF!$AD32:$BN32)=0,IF(_xlpm.CheckBlank,"",SUM(_xlfn._xlws.FILTER(CF!$AD32:$BN32,(YEAR(CF!$AD$12:$BN$12)=CF!CH$12)*(array_timeline&lt;=CF!CH$11)))))</f>
        <v>#NAME?</v>
      </c>
      <c r="CI32" s="1314"/>
      <c r="CJ32" s="1657" cm="1">
        <f t="array" ref="CJ32">_xlfn.LET( _xlpm.CheckBlank, SUM(CF!$AD32:$BN32) = 0, IF(_xlpm.CheckBlank, "", SUM(_xlfn.TAKE(_xlfn.DROP(CF!$AD32:$BN32, ,-DATEDIFF(CF!CJ$11, val_asOfDate,"M")),1,-12))))</f>
        <v>12</v>
      </c>
      <c r="CK32" s="1657" cm="1">
        <f t="array" ref="CK32">_xlfn.LET( _xlpm.CheckBlank, SUM(CF!$AD32:$BN32) = 0, IF(_xlpm.CheckBlank, "", SUM(_xlfn.TAKE(_xlfn.DROP(CF!$AD32:$BN32, ,-DATEDIFF(CF!CK$11, val_asOfDate,"M")),1,-12))))</f>
        <v>12</v>
      </c>
      <c r="CL32" s="88"/>
      <c r="CM32" s="541" t="e" cm="1">
        <f t="array" aca="1" ref="CM32" ca="1">_xlfn.LET(
_xlpm.val,IF($F32 = "",val_blankRefText,  _xldudf_CX_GET(CX_ENTITY,($F32),CM$11,CM$14,,(CM$19))),
_xlpm.Res, IF(OR(_xlpm.val="",_xlpm.val="Error"),"",_xlpm.val),
_xlpm.Res
)</f>
        <v>#NAME?</v>
      </c>
      <c r="CN32" s="541" t="e" cm="1">
        <f t="array" aca="1" ref="CN32" ca="1">_xlfn.LET(
_xlpm.val,IF($F32 = "",val_blankRefText,  _xldudf_CX_GET(CX_ENTITY,($F32),CN$11,CN$14,,(CN$19))),
_xlpm.Res, IF(OR(_xlpm.val="",_xlpm.val="Error"),"",_xlpm.val),
_xlpm.Res
)</f>
        <v>#NAME?</v>
      </c>
      <c r="CO32" s="34"/>
      <c r="CR32" s="4"/>
      <c r="CS32" s="4"/>
      <c r="CW32" s="4"/>
    </row>
    <row r="33" spans="1:101" ht="21" customHeight="1">
      <c r="A33" s="696"/>
      <c r="B33" s="574" t="s">
        <v>250</v>
      </c>
      <c r="C33" s="574" t="s">
        <v>1682</v>
      </c>
      <c r="D33" s="574"/>
      <c r="E33" s="577" t="e" cm="1">
        <f t="array" aca="1" ref="E33" ca="1">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#NAME?</v>
      </c>
      <c r="F33" s="577" t="str">
        <f t="shared" si="1"/>
        <v>M&amp;A</v>
      </c>
      <c r="G33" s="401"/>
      <c r="H33" s="401">
        <v>1</v>
      </c>
      <c r="I33" s="401">
        <v>1</v>
      </c>
      <c r="J33" s="401"/>
      <c r="K33" s="401"/>
      <c r="L33" s="579" t="b">
        <v>1</v>
      </c>
      <c r="N33" s="158"/>
      <c r="O33" s="101"/>
      <c r="P33" s="52"/>
      <c r="Q33" s="101"/>
      <c r="R33" s="126"/>
      <c r="S33" s="101"/>
      <c r="T33" s="101"/>
      <c r="U33" s="39"/>
      <c r="W33" s="932" t="str">
        <f t="shared" si="4"/>
        <v>Actual</v>
      </c>
      <c r="X33" s="761">
        <v>-1</v>
      </c>
      <c r="Y33" s="88" t="e" cm="1">
        <f t="array" aca="1" ref="Y33" ca="1">IF(
       $B33 = "",
       IFBLANK( $E33, "Please select or type in or leave as blank"),
       IFBLANK( $E33, $B33)
    )</f>
        <v>#NAME?</v>
      </c>
      <c r="Z33" s="200" cm="1">
        <f t="array" ref="Z33">_xlfn.SWITCH(
    TRUE,
    _CF!$L33=TRUE, 1,
    _CF!$L33=FALSE,-1,
    _CF!$L33=-1,0,
"n/a"
)</f>
        <v>1</v>
      </c>
      <c r="AA33" s="200"/>
      <c r="AB33" s="88" t="s">
        <v>250</v>
      </c>
      <c r="AC33" s="88"/>
      <c r="AD33" s="855" t="e" cm="1">
        <f t="array" aca="1" ref="AD33" ca="1">_xlfn.LET(
_xlpm.val,IF($F33 = "",val_blankRefText,  _xldudf_CX_GET(CX_ENTITY,($F33),AD$11,AD$14,,(AD$19))),
_xlpm.Res, IF(OR(_xlpm.val="",_xlpm.val="Error"),"",_xlpm.val),
_xlpm.Res
)</f>
        <v>#NAME?</v>
      </c>
      <c r="AE33" s="855" t="e" cm="1">
        <f t="array" aca="1" ref="AE33" ca="1">_xlfn.LET(
_xlpm.val,IF($F33 = "",val_blankRefText,  _xldudf_CX_GET(CX_ENTITY,($F33),AE$11,AE$14,,(AE$19))),
_xlpm.Res, IF(OR(_xlpm.val="",_xlpm.val="Error"),"",_xlpm.val),
_xlpm.Res
)</f>
        <v>#NAME?</v>
      </c>
      <c r="AF33" s="855" t="e" cm="1">
        <f t="array" aca="1" ref="AF33" ca="1">_xlfn.LET(
_xlpm.val,IF($F33 = "",val_blankRefText,  _xldudf_CX_GET(CX_ENTITY,($F33),AF$11,AF$14,,(AF$19))),
_xlpm.Res, IF(OR(_xlpm.val="",_xlpm.val="Error"),"",_xlpm.val),
_xlpm.Res
)</f>
        <v>#NAME?</v>
      </c>
      <c r="AG33" s="855" t="e" cm="1">
        <f t="array" aca="1" ref="AG33" ca="1">_xlfn.LET(
_xlpm.val,IF($F33 = "",val_blankRefText,  _xldudf_CX_GET(CX_ENTITY,($F33),AG$11,AG$14,,(AG$19))),
_xlpm.Res, IF(OR(_xlpm.val="",_xlpm.val="Error"),"",_xlpm.val),
_xlpm.Res
)</f>
        <v>#NAME?</v>
      </c>
      <c r="AH33" s="855" t="e" cm="1">
        <f t="array" aca="1" ref="AH33" ca="1">_xlfn.LET(
_xlpm.val,IF($F33 = "",val_blankRefText,  _xldudf_CX_GET(CX_ENTITY,($F33),AH$11,AH$14,,(AH$19))),
_xlpm.Res, IF(OR(_xlpm.val="",_xlpm.val="Error"),"",_xlpm.val),
_xlpm.Res
)</f>
        <v>#NAME?</v>
      </c>
      <c r="AI33" s="855" t="e" cm="1">
        <f t="array" aca="1" ref="AI33" ca="1">_xlfn.LET(
_xlpm.val,IF($F33 = "",val_blankRefText,  _xldudf_CX_GET(CX_ENTITY,($F33),AI$11,AI$14,,(AI$19))),
_xlpm.Res, IF(OR(_xlpm.val="",_xlpm.val="Error"),"",_xlpm.val),
_xlpm.Res
)</f>
        <v>#NAME?</v>
      </c>
      <c r="AJ33" s="855" t="e" cm="1">
        <f t="array" aca="1" ref="AJ33" ca="1">_xlfn.LET(
_xlpm.val,IF($F33 = "",val_blankRefText,  _xldudf_CX_GET(CX_ENTITY,($F33),AJ$11,AJ$14,,(AJ$19))),
_xlpm.Res, IF(OR(_xlpm.val="",_xlpm.val="Error"),"",_xlpm.val),
_xlpm.Res
)</f>
        <v>#NAME?</v>
      </c>
      <c r="AK33" s="855" t="e" cm="1">
        <f t="array" aca="1" ref="AK33" ca="1">_xlfn.LET(
_xlpm.val,IF($F33 = "",val_blankRefText,  _xldudf_CX_GET(CX_ENTITY,($F33),AK$11,AK$14,,(AK$19))),
_xlpm.Res, IF(OR(_xlpm.val="",_xlpm.val="Error"),"",_xlpm.val),
_xlpm.Res
)</f>
        <v>#NAME?</v>
      </c>
      <c r="AL33" s="855" t="e" cm="1">
        <f t="array" aca="1" ref="AL33" ca="1">_xlfn.LET(
_xlpm.val,IF($F33 = "",val_blankRefText,  _xldudf_CX_GET(CX_ENTITY,($F33),AL$11,AL$14,,(AL$19))),
_xlpm.Res, IF(OR(_xlpm.val="",_xlpm.val="Error"),"",_xlpm.val),
_xlpm.Res
)</f>
        <v>#NAME?</v>
      </c>
      <c r="AM33" s="855" t="e" cm="1">
        <f t="array" aca="1" ref="AM33" ca="1">_xlfn.LET(
_xlpm.val,IF($F33 = "",val_blankRefText,  _xldudf_CX_GET(CX_ENTITY,($F33),AM$11,AM$14,,(AM$19))),
_xlpm.Res, IF(OR(_xlpm.val="",_xlpm.val="Error"),"",_xlpm.val),
_xlpm.Res
)</f>
        <v>#NAME?</v>
      </c>
      <c r="AN33" s="855" t="e" cm="1">
        <f t="array" aca="1" ref="AN33" ca="1">_xlfn.LET(
_xlpm.val,IF($F33 = "",val_blankRefText,  _xldudf_CX_GET(CX_ENTITY,($F33),AN$11,AN$14,,(AN$19))),
_xlpm.Res, IF(OR(_xlpm.val="",_xlpm.val="Error"),"",_xlpm.val),
_xlpm.Res
)</f>
        <v>#NAME?</v>
      </c>
      <c r="AO33" s="855" t="e" cm="1">
        <f t="array" aca="1" ref="AO33" ca="1">_xlfn.LET(
_xlpm.val,IF($F33 = "",val_blankRefText,  _xldudf_CX_GET(CX_ENTITY,($F33),AO$11,AO$14,,(AO$19))),
_xlpm.Res, IF(OR(_xlpm.val="",_xlpm.val="Error"),"",_xlpm.val),
_xlpm.Res
)</f>
        <v>#NAME?</v>
      </c>
      <c r="AP33" s="855" t="e" cm="1">
        <f t="array" aca="1" ref="AP33" ca="1">_xlfn.LET(
_xlpm.val,IF($F33 = "",val_blankRefText,  _xldudf_CX_GET(CX_ENTITY,($F33),AP$11,AP$14,,(AP$19))),
_xlpm.Res, IF(OR(_xlpm.val="",_xlpm.val="Error"),"",_xlpm.val),
_xlpm.Res
)</f>
        <v>#NAME?</v>
      </c>
      <c r="AQ33" s="855" t="e" cm="1">
        <f t="array" aca="1" ref="AQ33" ca="1">_xlfn.LET(
_xlpm.val,IF($F33 = "",val_blankRefText,  _xldudf_CX_GET(CX_ENTITY,($F33),AQ$11,AQ$14,,(AQ$19))),
_xlpm.Res, IF(OR(_xlpm.val="",_xlpm.val="Error"),"",_xlpm.val),
_xlpm.Res
)</f>
        <v>#NAME?</v>
      </c>
      <c r="AR33" s="855" t="e" cm="1">
        <f t="array" aca="1" ref="AR33" ca="1">_xlfn.LET(
_xlpm.val,IF($F33 = "",val_blankRefText,  _xldudf_CX_GET(CX_ENTITY,($F33),AR$11,AR$14,,(AR$19))),
_xlpm.Res, IF(OR(_xlpm.val="",_xlpm.val="Error"),"",_xlpm.val),
_xlpm.Res
)</f>
        <v>#NAME?</v>
      </c>
      <c r="AS33" s="855" t="e" cm="1">
        <f t="array" aca="1" ref="AS33" ca="1">_xlfn.LET(
_xlpm.val,IF($F33 = "",val_blankRefText,  _xldudf_CX_GET(CX_ENTITY,($F33),AS$11,AS$14,,(AS$19))),
_xlpm.Res, IF(OR(_xlpm.val="",_xlpm.val="Error"),"",_xlpm.val),
_xlpm.Res
)</f>
        <v>#NAME?</v>
      </c>
      <c r="AT33" s="855" t="e" cm="1">
        <f t="array" aca="1" ref="AT33" ca="1">_xlfn.LET(
_xlpm.val,IF($F33 = "",val_blankRefText,  _xldudf_CX_GET(CX_ENTITY,($F33),AT$11,AT$14,,(AT$19))),
_xlpm.Res, IF(OR(_xlpm.val="",_xlpm.val="Error"),"",_xlpm.val),
_xlpm.Res
)</f>
        <v>#NAME?</v>
      </c>
      <c r="AU33" s="855" t="e" cm="1">
        <f t="array" aca="1" ref="AU33" ca="1">_xlfn.LET(
_xlpm.val,IF($F33 = "",val_blankRefText,  _xldudf_CX_GET(CX_ENTITY,($F33),AU$11,AU$14,,(AU$19))),
_xlpm.Res, IF(OR(_xlpm.val="",_xlpm.val="Error"),"",_xlpm.val),
_xlpm.Res
)</f>
        <v>#NAME?</v>
      </c>
      <c r="AV33" s="855" t="e" cm="1">
        <f t="array" aca="1" ref="AV33" ca="1">_xlfn.LET(
_xlpm.val,IF($F33 = "",val_blankRefText,  _xldudf_CX_GET(CX_ENTITY,($F33),AV$11,AV$14,,(AV$19))),
_xlpm.Res, IF(OR(_xlpm.val="",_xlpm.val="Error"),"",_xlpm.val),
_xlpm.Res
)</f>
        <v>#NAME?</v>
      </c>
      <c r="AW33" s="855" t="e" cm="1">
        <f t="array" aca="1" ref="AW33" ca="1">_xlfn.LET(
_xlpm.val,IF($F33 = "",val_blankRefText,  _xldudf_CX_GET(CX_ENTITY,($F33),AW$11,AW$14,,(AW$19))),
_xlpm.Res, IF(OR(_xlpm.val="",_xlpm.val="Error"),"",_xlpm.val),
_xlpm.Res
)</f>
        <v>#NAME?</v>
      </c>
      <c r="AX33" s="855" t="e" cm="1">
        <f t="array" aca="1" ref="AX33" ca="1">_xlfn.LET(
_xlpm.val,IF($F33 = "",val_blankRefText,  _xldudf_CX_GET(CX_ENTITY,($F33),AX$11,AX$14,,(AX$19))),
_xlpm.Res, IF(OR(_xlpm.val="",_xlpm.val="Error"),"",_xlpm.val),
_xlpm.Res
)</f>
        <v>#NAME?</v>
      </c>
      <c r="AY33" s="855" t="e" cm="1">
        <f t="array" aca="1" ref="AY33" ca="1">_xlfn.LET(
_xlpm.val,IF($F33 = "",val_blankRefText,  _xldudf_CX_GET(CX_ENTITY,($F33),AY$11,AY$14,,(AY$19))),
_xlpm.Res, IF(OR(_xlpm.val="",_xlpm.val="Error"),"",_xlpm.val),
_xlpm.Res
)</f>
        <v>#NAME?</v>
      </c>
      <c r="AZ33" s="855" t="e" cm="1">
        <f t="array" aca="1" ref="AZ33" ca="1">_xlfn.LET(
_xlpm.val,IF($F33 = "",val_blankRefText,  _xldudf_CX_GET(CX_ENTITY,($F33),AZ$11,AZ$14,,(AZ$19))),
_xlpm.Res, IF(OR(_xlpm.val="",_xlpm.val="Error"),"",_xlpm.val),
_xlpm.Res
)</f>
        <v>#NAME?</v>
      </c>
      <c r="BA33" s="855" t="e" cm="1">
        <f t="array" aca="1" ref="BA33" ca="1">_xlfn.LET(
_xlpm.val,IF($F33 = "",val_blankRefText,  _xldudf_CX_GET(CX_ENTITY,($F33),BA$11,BA$14,,(BA$19))),
_xlpm.Res, IF(OR(_xlpm.val="",_xlpm.val="Error"),"",_xlpm.val),
_xlpm.Res
)</f>
        <v>#NAME?</v>
      </c>
      <c r="BB33" s="855" t="e" cm="1">
        <f t="array" aca="1" ref="BB33" ca="1">_xlfn.LET(
_xlpm.val,IF($F33 = "",val_blankRefText,  _xldudf_CX_GET(CX_ENTITY,($F33),BB$11,BB$14,,(BB$19))),
_xlpm.Res, IF(OR(_xlpm.val="",_xlpm.val="Error"),"",_xlpm.val),
_xlpm.Res
)</f>
        <v>#NAME?</v>
      </c>
      <c r="BC33" s="855" t="e" cm="1">
        <f t="array" aca="1" ref="BC33" ca="1">_xlfn.LET(
_xlpm.val,IF($F33 = "",val_blankRefText,  _xldudf_CX_GET(CX_ENTITY,($F33),BC$11,BC$14,,(BC$19))),
_xlpm.Res, IF(OR(_xlpm.val="",_xlpm.val="Error"),"",_xlpm.val),
_xlpm.Res
)</f>
        <v>#NAME?</v>
      </c>
      <c r="BD33" s="855" t="e" cm="1">
        <f t="array" aca="1" ref="BD33" ca="1">_xlfn.LET(
_xlpm.val,IF($F33 = "",val_blankRefText,  _xldudf_CX_GET(CX_ENTITY,($F33),BD$11,BD$14,,(BD$19))),
_xlpm.Res, IF(OR(_xlpm.val="",_xlpm.val="Error"),"",_xlpm.val),
_xlpm.Res
)</f>
        <v>#NAME?</v>
      </c>
      <c r="BE33" s="855" t="e" cm="1">
        <f t="array" aca="1" ref="BE33" ca="1">_xlfn.LET(
_xlpm.val,IF($F33 = "",val_blankRefText,  _xldudf_CX_GET(CX_ENTITY,($F33),BE$11,BE$14,,(BE$19))),
_xlpm.Res, IF(OR(_xlpm.val="",_xlpm.val="Error"),"",_xlpm.val),
_xlpm.Res
)</f>
        <v>#NAME?</v>
      </c>
      <c r="BF33" s="855" t="e" cm="1">
        <f t="array" aca="1" ref="BF33" ca="1">_xlfn.LET(
_xlpm.val,IF($F33 = "",val_blankRefText,  _xldudf_CX_GET(CX_ENTITY,($F33),BF$11,BF$14,,(BF$19))),
_xlpm.Res, IF(OR(_xlpm.val="",_xlpm.val="Error"),"",_xlpm.val),
_xlpm.Res
)</f>
        <v>#NAME?</v>
      </c>
      <c r="BG33" s="855" t="e" cm="1">
        <f t="array" aca="1" ref="BG33" ca="1">_xlfn.LET(
_xlpm.val,IF($F33 = "",val_blankRefText,  _xldudf_CX_GET(CX_ENTITY,($F33),BG$11,BG$14,,(BG$19))),
_xlpm.Res, IF(OR(_xlpm.val="",_xlpm.val="Error"),"",_xlpm.val),
_xlpm.Res
)</f>
        <v>#NAME?</v>
      </c>
      <c r="BH33" s="855" t="e" cm="1">
        <f t="array" aca="1" ref="BH33" ca="1">_xlfn.LET(
_xlpm.val,IF($F33 = "",val_blankRefText,  _xldudf_CX_GET(CX_ENTITY,($F33),BH$11,BH$14,,(BH$19))),
_xlpm.Res, IF(OR(_xlpm.val="",_xlpm.val="Error"),"",_xlpm.val),
_xlpm.Res
)</f>
        <v>#NAME?</v>
      </c>
      <c r="BI33" s="855" t="e" cm="1">
        <f t="array" aca="1" ref="BI33" ca="1">_xlfn.LET(
_xlpm.val,IF($F33 = "",val_blankRefText,  _xldudf_CX_GET(CX_ENTITY,($F33),BI$11,BI$14,,(BI$19))),
_xlpm.Res, IF(OR(_xlpm.val="",_xlpm.val="Error"),"",_xlpm.val),
_xlpm.Res
)</f>
        <v>#NAME?</v>
      </c>
      <c r="BJ33" s="855" t="e" cm="1">
        <f t="array" aca="1" ref="BJ33" ca="1">_xlfn.LET(
_xlpm.val,IF($F33 = "",val_blankRefText,  _xldudf_CX_GET(CX_ENTITY,($F33),BJ$11,BJ$14,,(BJ$19))),
_xlpm.Res, IF(OR(_xlpm.val="",_xlpm.val="Error"),"",_xlpm.val),
_xlpm.Res
)</f>
        <v>#NAME?</v>
      </c>
      <c r="BK33" s="855" t="e" cm="1">
        <f t="array" aca="1" ref="BK33" ca="1">_xlfn.LET(
_xlpm.val,IF($F33 = "",val_blankRefText,  _xldudf_CX_GET(CX_ENTITY,($F33),BK$11,BK$14,,(BK$19))),
_xlpm.Res, IF(OR(_xlpm.val="",_xlpm.val="Error"),"",_xlpm.val),
_xlpm.Res
)</f>
        <v>#NAME?</v>
      </c>
      <c r="BL33" s="855" t="e" cm="1">
        <f t="array" aca="1" ref="BL33" ca="1">_xlfn.LET(
_xlpm.val,IF($F33 = "",val_blankRefText,  _xldudf_CX_GET(CX_ENTITY,($F33),BL$11,BL$14,,(BL$19))),
_xlpm.Res, IF(OR(_xlpm.val="",_xlpm.val="Error"),"",_xlpm.val),
_xlpm.Res
)</f>
        <v>#NAME?</v>
      </c>
      <c r="BM33" s="855" t="e" cm="1">
        <f t="array" aca="1" ref="BM33" ca="1">_xlfn.LET(
_xlpm.val,IF($F33 = "",val_blankRefText,  _xldudf_CX_GET(CX_ENTITY,($F33),BM$11,BM$14,,(BM$19))),
_xlpm.Res, IF(OR(_xlpm.val="",_xlpm.val="Error"),"",_xlpm.val),
_xlpm.Res
)</f>
        <v>#NAME?</v>
      </c>
      <c r="BN33" s="855" t="e" cm="1">
        <f t="array" aca="1" ref="BN33" ca="1">_xlfn.LET(
_xlpm.val,IF($F33 = "",val_blankRefText,  _xldudf_CX_GET(CX_ENTITY,($F33),BN$11,BN$14,,(BN$19))),
_xlpm.Res, IF(OR(_xlpm.val="",_xlpm.val="Error"),"",_xlpm.val),
_xlpm.Res
)</f>
        <v>#NAME?</v>
      </c>
      <c r="BO33" s="1844"/>
      <c r="BP33" s="1844"/>
      <c r="BQ33" s="1844"/>
      <c r="BR33" s="1844"/>
      <c r="BS33" s="1844"/>
      <c r="BT33" s="1844"/>
      <c r="BU33" s="1844"/>
      <c r="BV33" s="1844"/>
      <c r="BW33" s="1844"/>
      <c r="BX33" s="1844"/>
      <c r="BY33" s="1844"/>
      <c r="BZ33" s="1844"/>
      <c r="CA33" s="34"/>
      <c r="CC33" s="33"/>
      <c r="CD33" s="1461" t="e" cm="1">
        <f t="array" aca="1" ref="CD33" ca="1">_xlfn.LET( _xlpm.CheckBlank, SUM(CF!$AD33:$BN33) = 0, IF(_xlpm.CheckBlank, "", SUM(_xlfn._xlws.FILTER(CF!$AD33:$BN33,(YEAR(CF!$AD$12:$BN$12)=CF!CD$12)*(array_timeline&lt;=CF!CD$11)))))</f>
        <v>#NAME?</v>
      </c>
      <c r="CE33" s="1461" t="e" cm="1">
        <f t="array" aca="1" ref="CE33" ca="1">_xlfn.LET( _xlpm.CheckBlank, SUM(CF!$AD33:$BN33) = 0, IF(_xlpm.CheckBlank, "", SUM(_xlfn._xlws.FILTER(CF!$AD33:$BN33,(YEAR(CF!$AD$12:$BN$12)=CF!CE$12)*(array_timeline&lt;=CF!CE$11)))))</f>
        <v>#NAME?</v>
      </c>
      <c r="CF33" s="1314"/>
      <c r="CG33" s="1461" t="e" cm="1">
        <f t="array" aca="1" ref="CG33" ca="1">_xlfn.LET(_xlpm.CheckBlank,SUM(CF!$AD33:$BN33)=0,IF(_xlpm.CheckBlank,"",SUM(_xlfn._xlws.FILTER(CF!$AD33:$BN33,(YEAR(CF!$AD$12:$BN$12)=CF!CG$12)*(array_timeline&lt;=CF!CG$11)))))</f>
        <v>#NAME?</v>
      </c>
      <c r="CH33" s="1461" t="e" cm="1">
        <f t="array" aca="1" ref="CH33" ca="1">_xlfn.LET(_xlpm.CheckBlank,SUM(CF!$AD33:$BN33)=0,IF(_xlpm.CheckBlank,"",SUM(_xlfn._xlws.FILTER(CF!$AD33:$BN33,(YEAR(CF!$AD$12:$BN$12)=CF!CH$12)*(array_timeline&lt;=CF!CH$11)))))</f>
        <v>#NAME?</v>
      </c>
      <c r="CI33" s="1314"/>
      <c r="CJ33" s="1657" cm="1">
        <f t="array" ref="CJ33">_xlfn.LET( _xlpm.CheckBlank, SUM(CF!$AD33:$BN33) = 0, IF(_xlpm.CheckBlank, "", SUM(_xlfn.TAKE(_xlfn.DROP(CF!$AD33:$BN33, ,-DATEDIFF(CF!CJ$11, val_asOfDate,"M")),1,-12))))</f>
        <v>12</v>
      </c>
      <c r="CK33" s="1657" cm="1">
        <f t="array" ref="CK33">_xlfn.LET( _xlpm.CheckBlank, SUM(CF!$AD33:$BN33) = 0, IF(_xlpm.CheckBlank, "", SUM(_xlfn.TAKE(_xlfn.DROP(CF!$AD33:$BN33, ,-DATEDIFF(CF!CK$11, val_asOfDate,"M")),1,-12))))</f>
        <v>12</v>
      </c>
      <c r="CL33" s="88"/>
      <c r="CM33" s="541" t="e" cm="1">
        <f t="array" aca="1" ref="CM33" ca="1">_xlfn.LET(
_xlpm.val,IF($F33 = "",val_blankRefText,  _xldudf_CX_GET(CX_ENTITY,($F33),CM$11,CM$14,,(CM$19))),
_xlpm.Res, IF(OR(_xlpm.val="",_xlpm.val="Error"),"",_xlpm.val),
_xlpm.Res
)</f>
        <v>#NAME?</v>
      </c>
      <c r="CN33" s="541" t="e" cm="1">
        <f t="array" aca="1" ref="CN33" ca="1">_xlfn.LET(
_xlpm.val,IF($F33 = "",val_blankRefText,  _xldudf_CX_GET(CX_ENTITY,($F33),CN$11,CN$14,,(CN$19))),
_xlpm.Res, IF(OR(_xlpm.val="",_xlpm.val="Error"),"",_xlpm.val),
_xlpm.Res
)</f>
        <v>#NAME?</v>
      </c>
      <c r="CO33" s="34"/>
      <c r="CR33" s="4"/>
      <c r="CS33" s="4"/>
      <c r="CW33" s="4"/>
    </row>
    <row r="34" spans="1:101" ht="21" customHeight="1">
      <c r="A34" s="696"/>
      <c r="B34" s="574" t="s">
        <v>1683</v>
      </c>
      <c r="C34" s="574" t="s">
        <v>1684</v>
      </c>
      <c r="D34" s="574"/>
      <c r="E34" s="577" t="e" cm="1">
        <f t="array" aca="1" ref="E34" ca="1">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#NAME?</v>
      </c>
      <c r="F34" s="577" t="str">
        <f t="shared" si="1"/>
        <v>Dividend Payments</v>
      </c>
      <c r="G34" s="401"/>
      <c r="H34" s="401">
        <v>1</v>
      </c>
      <c r="I34" s="401">
        <v>1</v>
      </c>
      <c r="J34" s="401"/>
      <c r="K34" s="401"/>
      <c r="L34" s="579" t="b">
        <v>1</v>
      </c>
      <c r="N34" s="158"/>
      <c r="O34" s="101"/>
      <c r="P34" s="52"/>
      <c r="Q34" s="101"/>
      <c r="R34" s="126"/>
      <c r="S34" s="101"/>
      <c r="T34" s="101"/>
      <c r="U34" s="39"/>
      <c r="W34" s="932" t="str">
        <f t="shared" si="4"/>
        <v>Actual</v>
      </c>
      <c r="X34" s="761">
        <v>-1</v>
      </c>
      <c r="Y34" s="88" t="e" cm="1">
        <f t="array" aca="1" ref="Y34" ca="1">IF(
       $B34 = "",
       IFBLANK( $E34, "Please select or type in or leave as blank"),
       IFBLANK( $E34, $B34)
    )</f>
        <v>#NAME?</v>
      </c>
      <c r="Z34" s="200" cm="1">
        <f t="array" ref="Z34">_xlfn.SWITCH(
    TRUE,
    _CF!$L34=TRUE, 1,
    _CF!$L34=FALSE,-1,
    _CF!$L34=-1,0,
"n/a"
)</f>
        <v>1</v>
      </c>
      <c r="AA34" s="200"/>
      <c r="AB34" s="88" t="s">
        <v>251</v>
      </c>
      <c r="AC34" s="88"/>
      <c r="AD34" s="855" t="e" cm="1">
        <f t="array" aca="1" ref="AD34" ca="1">_xlfn.LET(
_xlpm.val,IF($F34 = "",val_blankRefText,  _xldudf_CX_GET(CX_ENTITY,($F34),AD$11,AD$14,,(AD$19))),
_xlpm.Res, IF(OR(_xlpm.val="",_xlpm.val="Error"),"",_xlpm.val),
_xlpm.Res
)</f>
        <v>#NAME?</v>
      </c>
      <c r="AE34" s="855" t="e" cm="1">
        <f t="array" aca="1" ref="AE34" ca="1">_xlfn.LET(
_xlpm.val,IF($F34 = "",val_blankRefText,  _xldudf_CX_GET(CX_ENTITY,($F34),AE$11,AE$14,,(AE$19))),
_xlpm.Res, IF(OR(_xlpm.val="",_xlpm.val="Error"),"",_xlpm.val),
_xlpm.Res
)</f>
        <v>#NAME?</v>
      </c>
      <c r="AF34" s="855" t="e" cm="1">
        <f t="array" aca="1" ref="AF34" ca="1">_xlfn.LET(
_xlpm.val,IF($F34 = "",val_blankRefText,  _xldudf_CX_GET(CX_ENTITY,($F34),AF$11,AF$14,,(AF$19))),
_xlpm.Res, IF(OR(_xlpm.val="",_xlpm.val="Error"),"",_xlpm.val),
_xlpm.Res
)</f>
        <v>#NAME?</v>
      </c>
      <c r="AG34" s="855" t="e" cm="1">
        <f t="array" aca="1" ref="AG34" ca="1">_xlfn.LET(
_xlpm.val,IF($F34 = "",val_blankRefText,  _xldudf_CX_GET(CX_ENTITY,($F34),AG$11,AG$14,,(AG$19))),
_xlpm.Res, IF(OR(_xlpm.val="",_xlpm.val="Error"),"",_xlpm.val),
_xlpm.Res
)</f>
        <v>#NAME?</v>
      </c>
      <c r="AH34" s="855" t="e" cm="1">
        <f t="array" aca="1" ref="AH34" ca="1">_xlfn.LET(
_xlpm.val,IF($F34 = "",val_blankRefText,  _xldudf_CX_GET(CX_ENTITY,($F34),AH$11,AH$14,,(AH$19))),
_xlpm.Res, IF(OR(_xlpm.val="",_xlpm.val="Error"),"",_xlpm.val),
_xlpm.Res
)</f>
        <v>#NAME?</v>
      </c>
      <c r="AI34" s="855" t="e" cm="1">
        <f t="array" aca="1" ref="AI34" ca="1">_xlfn.LET(
_xlpm.val,IF($F34 = "",val_blankRefText,  _xldudf_CX_GET(CX_ENTITY,($F34),AI$11,AI$14,,(AI$19))),
_xlpm.Res, IF(OR(_xlpm.val="",_xlpm.val="Error"),"",_xlpm.val),
_xlpm.Res
)</f>
        <v>#NAME?</v>
      </c>
      <c r="AJ34" s="855" t="e" cm="1">
        <f t="array" aca="1" ref="AJ34" ca="1">_xlfn.LET(
_xlpm.val,IF($F34 = "",val_blankRefText,  _xldudf_CX_GET(CX_ENTITY,($F34),AJ$11,AJ$14,,(AJ$19))),
_xlpm.Res, IF(OR(_xlpm.val="",_xlpm.val="Error"),"",_xlpm.val),
_xlpm.Res
)</f>
        <v>#NAME?</v>
      </c>
      <c r="AK34" s="855" t="e" cm="1">
        <f t="array" aca="1" ref="AK34" ca="1">_xlfn.LET(
_xlpm.val,IF($F34 = "",val_blankRefText,  _xldudf_CX_GET(CX_ENTITY,($F34),AK$11,AK$14,,(AK$19))),
_xlpm.Res, IF(OR(_xlpm.val="",_xlpm.val="Error"),"",_xlpm.val),
_xlpm.Res
)</f>
        <v>#NAME?</v>
      </c>
      <c r="AL34" s="855" t="e" cm="1">
        <f t="array" aca="1" ref="AL34" ca="1">_xlfn.LET(
_xlpm.val,IF($F34 = "",val_blankRefText,  _xldudf_CX_GET(CX_ENTITY,($F34),AL$11,AL$14,,(AL$19))),
_xlpm.Res, IF(OR(_xlpm.val="",_xlpm.val="Error"),"",_xlpm.val),
_xlpm.Res
)</f>
        <v>#NAME?</v>
      </c>
      <c r="AM34" s="855" t="e" cm="1">
        <f t="array" aca="1" ref="AM34" ca="1">_xlfn.LET(
_xlpm.val,IF($F34 = "",val_blankRefText,  _xldudf_CX_GET(CX_ENTITY,($F34),AM$11,AM$14,,(AM$19))),
_xlpm.Res, IF(OR(_xlpm.val="",_xlpm.val="Error"),"",_xlpm.val),
_xlpm.Res
)</f>
        <v>#NAME?</v>
      </c>
      <c r="AN34" s="855" t="e" cm="1">
        <f t="array" aca="1" ref="AN34" ca="1">_xlfn.LET(
_xlpm.val,IF($F34 = "",val_blankRefText,  _xldudf_CX_GET(CX_ENTITY,($F34),AN$11,AN$14,,(AN$19))),
_xlpm.Res, IF(OR(_xlpm.val="",_xlpm.val="Error"),"",_xlpm.val),
_xlpm.Res
)</f>
        <v>#NAME?</v>
      </c>
      <c r="AO34" s="855" t="e" cm="1">
        <f t="array" aca="1" ref="AO34" ca="1">_xlfn.LET(
_xlpm.val,IF($F34 = "",val_blankRefText,  _xldudf_CX_GET(CX_ENTITY,($F34),AO$11,AO$14,,(AO$19))),
_xlpm.Res, IF(OR(_xlpm.val="",_xlpm.val="Error"),"",_xlpm.val),
_xlpm.Res
)</f>
        <v>#NAME?</v>
      </c>
      <c r="AP34" s="855" t="e" cm="1">
        <f t="array" aca="1" ref="AP34" ca="1">_xlfn.LET(
_xlpm.val,IF($F34 = "",val_blankRefText,  _xldudf_CX_GET(CX_ENTITY,($F34),AP$11,AP$14,,(AP$19))),
_xlpm.Res, IF(OR(_xlpm.val="",_xlpm.val="Error"),"",_xlpm.val),
_xlpm.Res
)</f>
        <v>#NAME?</v>
      </c>
      <c r="AQ34" s="855" t="e" cm="1">
        <f t="array" aca="1" ref="AQ34" ca="1">_xlfn.LET(
_xlpm.val,IF($F34 = "",val_blankRefText,  _xldudf_CX_GET(CX_ENTITY,($F34),AQ$11,AQ$14,,(AQ$19))),
_xlpm.Res, IF(OR(_xlpm.val="",_xlpm.val="Error"),"",_xlpm.val),
_xlpm.Res
)</f>
        <v>#NAME?</v>
      </c>
      <c r="AR34" s="855" t="e" cm="1">
        <f t="array" aca="1" ref="AR34" ca="1">_xlfn.LET(
_xlpm.val,IF($F34 = "",val_blankRefText,  _xldudf_CX_GET(CX_ENTITY,($F34),AR$11,AR$14,,(AR$19))),
_xlpm.Res, IF(OR(_xlpm.val="",_xlpm.val="Error"),"",_xlpm.val),
_xlpm.Res
)</f>
        <v>#NAME?</v>
      </c>
      <c r="AS34" s="855" t="e" cm="1">
        <f t="array" aca="1" ref="AS34" ca="1">_xlfn.LET(
_xlpm.val,IF($F34 = "",val_blankRefText,  _xldudf_CX_GET(CX_ENTITY,($F34),AS$11,AS$14,,(AS$19))),
_xlpm.Res, IF(OR(_xlpm.val="",_xlpm.val="Error"),"",_xlpm.val),
_xlpm.Res
)</f>
        <v>#NAME?</v>
      </c>
      <c r="AT34" s="855" t="e" cm="1">
        <f t="array" aca="1" ref="AT34" ca="1">_xlfn.LET(
_xlpm.val,IF($F34 = "",val_blankRefText,  _xldudf_CX_GET(CX_ENTITY,($F34),AT$11,AT$14,,(AT$19))),
_xlpm.Res, IF(OR(_xlpm.val="",_xlpm.val="Error"),"",_xlpm.val),
_xlpm.Res
)</f>
        <v>#NAME?</v>
      </c>
      <c r="AU34" s="855" t="e" cm="1">
        <f t="array" aca="1" ref="AU34" ca="1">_xlfn.LET(
_xlpm.val,IF($F34 = "",val_blankRefText,  _xldudf_CX_GET(CX_ENTITY,($F34),AU$11,AU$14,,(AU$19))),
_xlpm.Res, IF(OR(_xlpm.val="",_xlpm.val="Error"),"",_xlpm.val),
_xlpm.Res
)</f>
        <v>#NAME?</v>
      </c>
      <c r="AV34" s="855" t="e" cm="1">
        <f t="array" aca="1" ref="AV34" ca="1">_xlfn.LET(
_xlpm.val,IF($F34 = "",val_blankRefText,  _xldudf_CX_GET(CX_ENTITY,($F34),AV$11,AV$14,,(AV$19))),
_xlpm.Res, IF(OR(_xlpm.val="",_xlpm.val="Error"),"",_xlpm.val),
_xlpm.Res
)</f>
        <v>#NAME?</v>
      </c>
      <c r="AW34" s="855" t="e" cm="1">
        <f t="array" aca="1" ref="AW34" ca="1">_xlfn.LET(
_xlpm.val,IF($F34 = "",val_blankRefText,  _xldudf_CX_GET(CX_ENTITY,($F34),AW$11,AW$14,,(AW$19))),
_xlpm.Res, IF(OR(_xlpm.val="",_xlpm.val="Error"),"",_xlpm.val),
_xlpm.Res
)</f>
        <v>#NAME?</v>
      </c>
      <c r="AX34" s="855" t="e" cm="1">
        <f t="array" aca="1" ref="AX34" ca="1">_xlfn.LET(
_xlpm.val,IF($F34 = "",val_blankRefText,  _xldudf_CX_GET(CX_ENTITY,($F34),AX$11,AX$14,,(AX$19))),
_xlpm.Res, IF(OR(_xlpm.val="",_xlpm.val="Error"),"",_xlpm.val),
_xlpm.Res
)</f>
        <v>#NAME?</v>
      </c>
      <c r="AY34" s="855" t="e" cm="1">
        <f t="array" aca="1" ref="AY34" ca="1">_xlfn.LET(
_xlpm.val,IF($F34 = "",val_blankRefText,  _xldudf_CX_GET(CX_ENTITY,($F34),AY$11,AY$14,,(AY$19))),
_xlpm.Res, IF(OR(_xlpm.val="",_xlpm.val="Error"),"",_xlpm.val),
_xlpm.Res
)</f>
        <v>#NAME?</v>
      </c>
      <c r="AZ34" s="855" t="e" cm="1">
        <f t="array" aca="1" ref="AZ34" ca="1">_xlfn.LET(
_xlpm.val,IF($F34 = "",val_blankRefText,  _xldudf_CX_GET(CX_ENTITY,($F34),AZ$11,AZ$14,,(AZ$19))),
_xlpm.Res, IF(OR(_xlpm.val="",_xlpm.val="Error"),"",_xlpm.val),
_xlpm.Res
)</f>
        <v>#NAME?</v>
      </c>
      <c r="BA34" s="855" t="e" cm="1">
        <f t="array" aca="1" ref="BA34" ca="1">_xlfn.LET(
_xlpm.val,IF($F34 = "",val_blankRefText,  _xldudf_CX_GET(CX_ENTITY,($F34),BA$11,BA$14,,(BA$19))),
_xlpm.Res, IF(OR(_xlpm.val="",_xlpm.val="Error"),"",_xlpm.val),
_xlpm.Res
)</f>
        <v>#NAME?</v>
      </c>
      <c r="BB34" s="855" t="e" cm="1">
        <f t="array" aca="1" ref="BB34" ca="1">_xlfn.LET(
_xlpm.val,IF($F34 = "",val_blankRefText,  _xldudf_CX_GET(CX_ENTITY,($F34),BB$11,BB$14,,(BB$19))),
_xlpm.Res, IF(OR(_xlpm.val="",_xlpm.val="Error"),"",_xlpm.val),
_xlpm.Res
)</f>
        <v>#NAME?</v>
      </c>
      <c r="BC34" s="855" t="e" cm="1">
        <f t="array" aca="1" ref="BC34" ca="1">_xlfn.LET(
_xlpm.val,IF($F34 = "",val_blankRefText,  _xldudf_CX_GET(CX_ENTITY,($F34),BC$11,BC$14,,(BC$19))),
_xlpm.Res, IF(OR(_xlpm.val="",_xlpm.val="Error"),"",_xlpm.val),
_xlpm.Res
)</f>
        <v>#NAME?</v>
      </c>
      <c r="BD34" s="855" t="e" cm="1">
        <f t="array" aca="1" ref="BD34" ca="1">_xlfn.LET(
_xlpm.val,IF($F34 = "",val_blankRefText,  _xldudf_CX_GET(CX_ENTITY,($F34),BD$11,BD$14,,(BD$19))),
_xlpm.Res, IF(OR(_xlpm.val="",_xlpm.val="Error"),"",_xlpm.val),
_xlpm.Res
)</f>
        <v>#NAME?</v>
      </c>
      <c r="BE34" s="855" t="e" cm="1">
        <f t="array" aca="1" ref="BE34" ca="1">_xlfn.LET(
_xlpm.val,IF($F34 = "",val_blankRefText,  _xldudf_CX_GET(CX_ENTITY,($F34),BE$11,BE$14,,(BE$19))),
_xlpm.Res, IF(OR(_xlpm.val="",_xlpm.val="Error"),"",_xlpm.val),
_xlpm.Res
)</f>
        <v>#NAME?</v>
      </c>
      <c r="BF34" s="855" t="e" cm="1">
        <f t="array" aca="1" ref="BF34" ca="1">_xlfn.LET(
_xlpm.val,IF($F34 = "",val_blankRefText,  _xldudf_CX_GET(CX_ENTITY,($F34),BF$11,BF$14,,(BF$19))),
_xlpm.Res, IF(OR(_xlpm.val="",_xlpm.val="Error"),"",_xlpm.val),
_xlpm.Res
)</f>
        <v>#NAME?</v>
      </c>
      <c r="BG34" s="855" t="e" cm="1">
        <f t="array" aca="1" ref="BG34" ca="1">_xlfn.LET(
_xlpm.val,IF($F34 = "",val_blankRefText,  _xldudf_CX_GET(CX_ENTITY,($F34),BG$11,BG$14,,(BG$19))),
_xlpm.Res, IF(OR(_xlpm.val="",_xlpm.val="Error"),"",_xlpm.val),
_xlpm.Res
)</f>
        <v>#NAME?</v>
      </c>
      <c r="BH34" s="855" t="e" cm="1">
        <f t="array" aca="1" ref="BH34" ca="1">_xlfn.LET(
_xlpm.val,IF($F34 = "",val_blankRefText,  _xldudf_CX_GET(CX_ENTITY,($F34),BH$11,BH$14,,(BH$19))),
_xlpm.Res, IF(OR(_xlpm.val="",_xlpm.val="Error"),"",_xlpm.val),
_xlpm.Res
)</f>
        <v>#NAME?</v>
      </c>
      <c r="BI34" s="855" t="e" cm="1">
        <f t="array" aca="1" ref="BI34" ca="1">_xlfn.LET(
_xlpm.val,IF($F34 = "",val_blankRefText,  _xldudf_CX_GET(CX_ENTITY,($F34),BI$11,BI$14,,(BI$19))),
_xlpm.Res, IF(OR(_xlpm.val="",_xlpm.val="Error"),"",_xlpm.val),
_xlpm.Res
)</f>
        <v>#NAME?</v>
      </c>
      <c r="BJ34" s="855" t="e" cm="1">
        <f t="array" aca="1" ref="BJ34" ca="1">_xlfn.LET(
_xlpm.val,IF($F34 = "",val_blankRefText,  _xldudf_CX_GET(CX_ENTITY,($F34),BJ$11,BJ$14,,(BJ$19))),
_xlpm.Res, IF(OR(_xlpm.val="",_xlpm.val="Error"),"",_xlpm.val),
_xlpm.Res
)</f>
        <v>#NAME?</v>
      </c>
      <c r="BK34" s="855" t="e" cm="1">
        <f t="array" aca="1" ref="BK34" ca="1">_xlfn.LET(
_xlpm.val,IF($F34 = "",val_blankRefText,  _xldudf_CX_GET(CX_ENTITY,($F34),BK$11,BK$14,,(BK$19))),
_xlpm.Res, IF(OR(_xlpm.val="",_xlpm.val="Error"),"",_xlpm.val),
_xlpm.Res
)</f>
        <v>#NAME?</v>
      </c>
      <c r="BL34" s="855" t="e" cm="1">
        <f t="array" aca="1" ref="BL34" ca="1">_xlfn.LET(
_xlpm.val,IF($F34 = "",val_blankRefText,  _xldudf_CX_GET(CX_ENTITY,($F34),BL$11,BL$14,,(BL$19))),
_xlpm.Res, IF(OR(_xlpm.val="",_xlpm.val="Error"),"",_xlpm.val),
_xlpm.Res
)</f>
        <v>#NAME?</v>
      </c>
      <c r="BM34" s="855" t="e" cm="1">
        <f t="array" aca="1" ref="BM34" ca="1">_xlfn.LET(
_xlpm.val,IF($F34 = "",val_blankRefText,  _xldudf_CX_GET(CX_ENTITY,($F34),BM$11,BM$14,,(BM$19))),
_xlpm.Res, IF(OR(_xlpm.val="",_xlpm.val="Error"),"",_xlpm.val),
_xlpm.Res
)</f>
        <v>#NAME?</v>
      </c>
      <c r="BN34" s="855" t="e" cm="1">
        <f t="array" aca="1" ref="BN34" ca="1">_xlfn.LET(
_xlpm.val,IF($F34 = "",val_blankRefText,  _xldudf_CX_GET(CX_ENTITY,($F34),BN$11,BN$14,,(BN$19))),
_xlpm.Res, IF(OR(_xlpm.val="",_xlpm.val="Error"),"",_xlpm.val),
_xlpm.Res
)</f>
        <v>#NAME?</v>
      </c>
      <c r="BO34" s="1844"/>
      <c r="BP34" s="1844"/>
      <c r="BQ34" s="1844"/>
      <c r="BR34" s="1844"/>
      <c r="BS34" s="1844"/>
      <c r="BT34" s="1844"/>
      <c r="BU34" s="1844"/>
      <c r="BV34" s="1844"/>
      <c r="BW34" s="1844"/>
      <c r="BX34" s="1844"/>
      <c r="BY34" s="1844"/>
      <c r="BZ34" s="1844"/>
      <c r="CA34" s="34"/>
      <c r="CC34" s="33"/>
      <c r="CD34" s="1461" t="e" cm="1">
        <f t="array" aca="1" ref="CD34" ca="1">_xlfn.LET( _xlpm.CheckBlank, SUM(CF!$AD34:$BN34) = 0, IF(_xlpm.CheckBlank, "", SUM(_xlfn._xlws.FILTER(CF!$AD34:$BN34,(YEAR(CF!$AD$12:$BN$12)=CF!CD$12)*(array_timeline&lt;=CF!CD$11)))))</f>
        <v>#NAME?</v>
      </c>
      <c r="CE34" s="1461" t="e" cm="1">
        <f t="array" aca="1" ref="CE34" ca="1">_xlfn.LET( _xlpm.CheckBlank, SUM(CF!$AD34:$BN34) = 0, IF(_xlpm.CheckBlank, "", SUM(_xlfn._xlws.FILTER(CF!$AD34:$BN34,(YEAR(CF!$AD$12:$BN$12)=CF!CE$12)*(array_timeline&lt;=CF!CE$11)))))</f>
        <v>#NAME?</v>
      </c>
      <c r="CF34" s="1314"/>
      <c r="CG34" s="1461" t="e" cm="1">
        <f t="array" aca="1" ref="CG34" ca="1">_xlfn.LET(_xlpm.CheckBlank,SUM(CF!$AD34:$BN34)=0,IF(_xlpm.CheckBlank,"",SUM(_xlfn._xlws.FILTER(CF!$AD34:$BN34,(YEAR(CF!$AD$12:$BN$12)=CF!CG$12)*(array_timeline&lt;=CF!CG$11)))))</f>
        <v>#NAME?</v>
      </c>
      <c r="CH34" s="1461" t="e" cm="1">
        <f t="array" aca="1" ref="CH34" ca="1">_xlfn.LET(_xlpm.CheckBlank,SUM(CF!$AD34:$BN34)=0,IF(_xlpm.CheckBlank,"",SUM(_xlfn._xlws.FILTER(CF!$AD34:$BN34,(YEAR(CF!$AD$12:$BN$12)=CF!CH$12)*(array_timeline&lt;=CF!CH$11)))))</f>
        <v>#NAME?</v>
      </c>
      <c r="CI34" s="1314"/>
      <c r="CJ34" s="1657" cm="1">
        <f t="array" ref="CJ34">_xlfn.LET( _xlpm.CheckBlank, SUM(CF!$AD34:$BN34) = 0, IF(_xlpm.CheckBlank, "", SUM(_xlfn.TAKE(_xlfn.DROP(CF!$AD34:$BN34, ,-DATEDIFF(CF!CJ$11, val_asOfDate,"M")),1,-12))))</f>
        <v>12</v>
      </c>
      <c r="CK34" s="1657" cm="1">
        <f t="array" ref="CK34">_xlfn.LET( _xlpm.CheckBlank, SUM(CF!$AD34:$BN34) = 0, IF(_xlpm.CheckBlank, "", SUM(_xlfn.TAKE(_xlfn.DROP(CF!$AD34:$BN34, ,-DATEDIFF(CF!CK$11, val_asOfDate,"M")),1,-12))))</f>
        <v>12</v>
      </c>
      <c r="CL34" s="88"/>
      <c r="CM34" s="541" t="e" cm="1">
        <f t="array" aca="1" ref="CM34" ca="1">_xlfn.LET(
_xlpm.val,IF($F34 = "",val_blankRefText,  _xldudf_CX_GET(CX_ENTITY,($F34),CM$11,CM$14,,(CM$19))),
_xlpm.Res, IF(OR(_xlpm.val="",_xlpm.val="Error"),"",_xlpm.val),
_xlpm.Res
)</f>
        <v>#NAME?</v>
      </c>
      <c r="CN34" s="541" t="e" cm="1">
        <f t="array" aca="1" ref="CN34" ca="1">_xlfn.LET(
_xlpm.val,IF($F34 = "",val_blankRefText,  _xldudf_CX_GET(CX_ENTITY,($F34),CN$11,CN$14,,(CN$19))),
_xlpm.Res, IF(OR(_xlpm.val="",_xlpm.val="Error"),"",_xlpm.val),
_xlpm.Res
)</f>
        <v>#NAME?</v>
      </c>
      <c r="CO34" s="34"/>
      <c r="CR34" s="4"/>
      <c r="CS34" s="4"/>
      <c r="CW34" s="4"/>
    </row>
    <row r="35" spans="1:101" ht="21" customHeight="1">
      <c r="A35" s="696"/>
      <c r="B35" s="574" t="s">
        <v>252</v>
      </c>
      <c r="C35" s="574" t="s">
        <v>1685</v>
      </c>
      <c r="D35" s="574"/>
      <c r="E35" s="577" t="e" cm="1">
        <f t="array" aca="1" ref="E35" ca="1">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#NAME?</v>
      </c>
      <c r="F35" s="577" t="str">
        <f t="shared" si="1"/>
        <v>Other Financing Cash Flows</v>
      </c>
      <c r="G35" s="401"/>
      <c r="H35" s="401">
        <v>1</v>
      </c>
      <c r="I35" s="401">
        <v>1</v>
      </c>
      <c r="J35" s="401"/>
      <c r="K35" s="401"/>
      <c r="L35" s="579" t="b">
        <v>1</v>
      </c>
      <c r="N35" s="158"/>
      <c r="O35" s="101"/>
      <c r="P35" s="52"/>
      <c r="Q35" s="101"/>
      <c r="R35" s="126"/>
      <c r="S35" s="101"/>
      <c r="T35" s="101"/>
      <c r="U35" s="39"/>
      <c r="W35" s="932" t="str">
        <f t="shared" si="4"/>
        <v>Actual</v>
      </c>
      <c r="X35" s="761" t="s">
        <v>62</v>
      </c>
      <c r="Y35" s="88" t="e" cm="1">
        <f t="array" aca="1" ref="Y35" ca="1">IF(
       $B35 = "",
       IFBLANK( $E35, "Please select or type in or leave as blank"),
       IFBLANK( $E35, $B35)
    )</f>
        <v>#NAME?</v>
      </c>
      <c r="Z35" s="200" cm="1">
        <f t="array" ref="Z35">_xlfn.SWITCH(
    TRUE,
    _CF!$L35=TRUE, 1,
    _CF!$L35=FALSE,-1,
    _CF!$L35=-1,0,
"n/a"
)</f>
        <v>1</v>
      </c>
      <c r="AA35" s="200"/>
      <c r="AB35" s="88" t="s">
        <v>252</v>
      </c>
      <c r="AC35" s="88"/>
      <c r="AD35" s="855" t="e" cm="1">
        <f t="array" aca="1" ref="AD35" ca="1">_xlfn.LET(
_xlpm.val,IF($F35 = "",val_blankRefText,  _xldudf_CX_GET(CX_ENTITY,($F35),AD$11,AD$14,,(AD$19))),
_xlpm.Res, IF(OR(_xlpm.val="",_xlpm.val="Error"),"",_xlpm.val),
_xlpm.Res
)</f>
        <v>#NAME?</v>
      </c>
      <c r="AE35" s="855" t="e" cm="1">
        <f t="array" aca="1" ref="AE35" ca="1">_xlfn.LET(
_xlpm.val,IF($F35 = "",val_blankRefText,  _xldudf_CX_GET(CX_ENTITY,($F35),AE$11,AE$14,,(AE$19))),
_xlpm.Res, IF(OR(_xlpm.val="",_xlpm.val="Error"),"",_xlpm.val),
_xlpm.Res
)</f>
        <v>#NAME?</v>
      </c>
      <c r="AF35" s="855" t="e" cm="1">
        <f t="array" aca="1" ref="AF35" ca="1">_xlfn.LET(
_xlpm.val,IF($F35 = "",val_blankRefText,  _xldudf_CX_GET(CX_ENTITY,($F35),AF$11,AF$14,,(AF$19))),
_xlpm.Res, IF(OR(_xlpm.val="",_xlpm.val="Error"),"",_xlpm.val),
_xlpm.Res
)</f>
        <v>#NAME?</v>
      </c>
      <c r="AG35" s="855" t="e" cm="1">
        <f t="array" aca="1" ref="AG35" ca="1">_xlfn.LET(
_xlpm.val,IF($F35 = "",val_blankRefText,  _xldudf_CX_GET(CX_ENTITY,($F35),AG$11,AG$14,,(AG$19))),
_xlpm.Res, IF(OR(_xlpm.val="",_xlpm.val="Error"),"",_xlpm.val),
_xlpm.Res
)</f>
        <v>#NAME?</v>
      </c>
      <c r="AH35" s="855" t="e" cm="1">
        <f t="array" aca="1" ref="AH35" ca="1">_xlfn.LET(
_xlpm.val,IF($F35 = "",val_blankRefText,  _xldudf_CX_GET(CX_ENTITY,($F35),AH$11,AH$14,,(AH$19))),
_xlpm.Res, IF(OR(_xlpm.val="",_xlpm.val="Error"),"",_xlpm.val),
_xlpm.Res
)</f>
        <v>#NAME?</v>
      </c>
      <c r="AI35" s="855" t="e" cm="1">
        <f t="array" aca="1" ref="AI35" ca="1">_xlfn.LET(
_xlpm.val,IF($F35 = "",val_blankRefText,  _xldudf_CX_GET(CX_ENTITY,($F35),AI$11,AI$14,,(AI$19))),
_xlpm.Res, IF(OR(_xlpm.val="",_xlpm.val="Error"),"",_xlpm.val),
_xlpm.Res
)</f>
        <v>#NAME?</v>
      </c>
      <c r="AJ35" s="855" t="e" cm="1">
        <f t="array" aca="1" ref="AJ35" ca="1">_xlfn.LET(
_xlpm.val,IF($F35 = "",val_blankRefText,  _xldudf_CX_GET(CX_ENTITY,($F35),AJ$11,AJ$14,,(AJ$19))),
_xlpm.Res, IF(OR(_xlpm.val="",_xlpm.val="Error"),"",_xlpm.val),
_xlpm.Res
)</f>
        <v>#NAME?</v>
      </c>
      <c r="AK35" s="855" t="e" cm="1">
        <f t="array" aca="1" ref="AK35" ca="1">_xlfn.LET(
_xlpm.val,IF($F35 = "",val_blankRefText,  _xldudf_CX_GET(CX_ENTITY,($F35),AK$11,AK$14,,(AK$19))),
_xlpm.Res, IF(OR(_xlpm.val="",_xlpm.val="Error"),"",_xlpm.val),
_xlpm.Res
)</f>
        <v>#NAME?</v>
      </c>
      <c r="AL35" s="855" t="e" cm="1">
        <f t="array" aca="1" ref="AL35" ca="1">_xlfn.LET(
_xlpm.val,IF($F35 = "",val_blankRefText,  _xldudf_CX_GET(CX_ENTITY,($F35),AL$11,AL$14,,(AL$19))),
_xlpm.Res, IF(OR(_xlpm.val="",_xlpm.val="Error"),"",_xlpm.val),
_xlpm.Res
)</f>
        <v>#NAME?</v>
      </c>
      <c r="AM35" s="855" t="e" cm="1">
        <f t="array" aca="1" ref="AM35" ca="1">_xlfn.LET(
_xlpm.val,IF($F35 = "",val_blankRefText,  _xldudf_CX_GET(CX_ENTITY,($F35),AM$11,AM$14,,(AM$19))),
_xlpm.Res, IF(OR(_xlpm.val="",_xlpm.val="Error"),"",_xlpm.val),
_xlpm.Res
)</f>
        <v>#NAME?</v>
      </c>
      <c r="AN35" s="855" t="e" cm="1">
        <f t="array" aca="1" ref="AN35" ca="1">_xlfn.LET(
_xlpm.val,IF($F35 = "",val_blankRefText,  _xldudf_CX_GET(CX_ENTITY,($F35),AN$11,AN$14,,(AN$19))),
_xlpm.Res, IF(OR(_xlpm.val="",_xlpm.val="Error"),"",_xlpm.val),
_xlpm.Res
)</f>
        <v>#NAME?</v>
      </c>
      <c r="AO35" s="855" t="e" cm="1">
        <f t="array" aca="1" ref="AO35" ca="1">_xlfn.LET(
_xlpm.val,IF($F35 = "",val_blankRefText,  _xldudf_CX_GET(CX_ENTITY,($F35),AO$11,AO$14,,(AO$19))),
_xlpm.Res, IF(OR(_xlpm.val="",_xlpm.val="Error"),"",_xlpm.val),
_xlpm.Res
)</f>
        <v>#NAME?</v>
      </c>
      <c r="AP35" s="855" t="e" cm="1">
        <f t="array" aca="1" ref="AP35" ca="1">_xlfn.LET(
_xlpm.val,IF($F35 = "",val_blankRefText,  _xldudf_CX_GET(CX_ENTITY,($F35),AP$11,AP$14,,(AP$19))),
_xlpm.Res, IF(OR(_xlpm.val="",_xlpm.val="Error"),"",_xlpm.val),
_xlpm.Res
)</f>
        <v>#NAME?</v>
      </c>
      <c r="AQ35" s="855" t="e" cm="1">
        <f t="array" aca="1" ref="AQ35" ca="1">_xlfn.LET(
_xlpm.val,IF($F35 = "",val_blankRefText,  _xldudf_CX_GET(CX_ENTITY,($F35),AQ$11,AQ$14,,(AQ$19))),
_xlpm.Res, IF(OR(_xlpm.val="",_xlpm.val="Error"),"",_xlpm.val),
_xlpm.Res
)</f>
        <v>#NAME?</v>
      </c>
      <c r="AR35" s="855" t="e" cm="1">
        <f t="array" aca="1" ref="AR35" ca="1">_xlfn.LET(
_xlpm.val,IF($F35 = "",val_blankRefText,  _xldudf_CX_GET(CX_ENTITY,($F35),AR$11,AR$14,,(AR$19))),
_xlpm.Res, IF(OR(_xlpm.val="",_xlpm.val="Error"),"",_xlpm.val),
_xlpm.Res
)</f>
        <v>#NAME?</v>
      </c>
      <c r="AS35" s="855" t="e" cm="1">
        <f t="array" aca="1" ref="AS35" ca="1">_xlfn.LET(
_xlpm.val,IF($F35 = "",val_blankRefText,  _xldudf_CX_GET(CX_ENTITY,($F35),AS$11,AS$14,,(AS$19))),
_xlpm.Res, IF(OR(_xlpm.val="",_xlpm.val="Error"),"",_xlpm.val),
_xlpm.Res
)</f>
        <v>#NAME?</v>
      </c>
      <c r="AT35" s="855" t="e" cm="1">
        <f t="array" aca="1" ref="AT35" ca="1">_xlfn.LET(
_xlpm.val,IF($F35 = "",val_blankRefText,  _xldudf_CX_GET(CX_ENTITY,($F35),AT$11,AT$14,,(AT$19))),
_xlpm.Res, IF(OR(_xlpm.val="",_xlpm.val="Error"),"",_xlpm.val),
_xlpm.Res
)</f>
        <v>#NAME?</v>
      </c>
      <c r="AU35" s="855" t="e" cm="1">
        <f t="array" aca="1" ref="AU35" ca="1">_xlfn.LET(
_xlpm.val,IF($F35 = "",val_blankRefText,  _xldudf_CX_GET(CX_ENTITY,($F35),AU$11,AU$14,,(AU$19))),
_xlpm.Res, IF(OR(_xlpm.val="",_xlpm.val="Error"),"",_xlpm.val),
_xlpm.Res
)</f>
        <v>#NAME?</v>
      </c>
      <c r="AV35" s="855" t="e" cm="1">
        <f t="array" aca="1" ref="AV35" ca="1">_xlfn.LET(
_xlpm.val,IF($F35 = "",val_blankRefText,  _xldudf_CX_GET(CX_ENTITY,($F35),AV$11,AV$14,,(AV$19))),
_xlpm.Res, IF(OR(_xlpm.val="",_xlpm.val="Error"),"",_xlpm.val),
_xlpm.Res
)</f>
        <v>#NAME?</v>
      </c>
      <c r="AW35" s="855" t="e" cm="1">
        <f t="array" aca="1" ref="AW35" ca="1">_xlfn.LET(
_xlpm.val,IF($F35 = "",val_blankRefText,  _xldudf_CX_GET(CX_ENTITY,($F35),AW$11,AW$14,,(AW$19))),
_xlpm.Res, IF(OR(_xlpm.val="",_xlpm.val="Error"),"",_xlpm.val),
_xlpm.Res
)</f>
        <v>#NAME?</v>
      </c>
      <c r="AX35" s="855" t="e" cm="1">
        <f t="array" aca="1" ref="AX35" ca="1">_xlfn.LET(
_xlpm.val,IF($F35 = "",val_blankRefText,  _xldudf_CX_GET(CX_ENTITY,($F35),AX$11,AX$14,,(AX$19))),
_xlpm.Res, IF(OR(_xlpm.val="",_xlpm.val="Error"),"",_xlpm.val),
_xlpm.Res
)</f>
        <v>#NAME?</v>
      </c>
      <c r="AY35" s="855" t="e" cm="1">
        <f t="array" aca="1" ref="AY35" ca="1">_xlfn.LET(
_xlpm.val,IF($F35 = "",val_blankRefText,  _xldudf_CX_GET(CX_ENTITY,($F35),AY$11,AY$14,,(AY$19))),
_xlpm.Res, IF(OR(_xlpm.val="",_xlpm.val="Error"),"",_xlpm.val),
_xlpm.Res
)</f>
        <v>#NAME?</v>
      </c>
      <c r="AZ35" s="855" t="e" cm="1">
        <f t="array" aca="1" ref="AZ35" ca="1">_xlfn.LET(
_xlpm.val,IF($F35 = "",val_blankRefText,  _xldudf_CX_GET(CX_ENTITY,($F35),AZ$11,AZ$14,,(AZ$19))),
_xlpm.Res, IF(OR(_xlpm.val="",_xlpm.val="Error"),"",_xlpm.val),
_xlpm.Res
)</f>
        <v>#NAME?</v>
      </c>
      <c r="BA35" s="855" t="e" cm="1">
        <f t="array" aca="1" ref="BA35" ca="1">_xlfn.LET(
_xlpm.val,IF($F35 = "",val_blankRefText,  _xldudf_CX_GET(CX_ENTITY,($F35),BA$11,BA$14,,(BA$19))),
_xlpm.Res, IF(OR(_xlpm.val="",_xlpm.val="Error"),"",_xlpm.val),
_xlpm.Res
)</f>
        <v>#NAME?</v>
      </c>
      <c r="BB35" s="855" t="e" cm="1">
        <f t="array" aca="1" ref="BB35" ca="1">_xlfn.LET(
_xlpm.val,IF($F35 = "",val_blankRefText,  _xldudf_CX_GET(CX_ENTITY,($F35),BB$11,BB$14,,(BB$19))),
_xlpm.Res, IF(OR(_xlpm.val="",_xlpm.val="Error"),"",_xlpm.val),
_xlpm.Res
)</f>
        <v>#NAME?</v>
      </c>
      <c r="BC35" s="855" t="e" cm="1">
        <f t="array" aca="1" ref="BC35" ca="1">_xlfn.LET(
_xlpm.val,IF($F35 = "",val_blankRefText,  _xldudf_CX_GET(CX_ENTITY,($F35),BC$11,BC$14,,(BC$19))),
_xlpm.Res, IF(OR(_xlpm.val="",_xlpm.val="Error"),"",_xlpm.val),
_xlpm.Res
)</f>
        <v>#NAME?</v>
      </c>
      <c r="BD35" s="855" t="e" cm="1">
        <f t="array" aca="1" ref="BD35" ca="1">_xlfn.LET(
_xlpm.val,IF($F35 = "",val_blankRefText,  _xldudf_CX_GET(CX_ENTITY,($F35),BD$11,BD$14,,(BD$19))),
_xlpm.Res, IF(OR(_xlpm.val="",_xlpm.val="Error"),"",_xlpm.val),
_xlpm.Res
)</f>
        <v>#NAME?</v>
      </c>
      <c r="BE35" s="855" t="e" cm="1">
        <f t="array" aca="1" ref="BE35" ca="1">_xlfn.LET(
_xlpm.val,IF($F35 = "",val_blankRefText,  _xldudf_CX_GET(CX_ENTITY,($F35),BE$11,BE$14,,(BE$19))),
_xlpm.Res, IF(OR(_xlpm.val="",_xlpm.val="Error"),"",_xlpm.val),
_xlpm.Res
)</f>
        <v>#NAME?</v>
      </c>
      <c r="BF35" s="855" t="e" cm="1">
        <f t="array" aca="1" ref="BF35" ca="1">_xlfn.LET(
_xlpm.val,IF($F35 = "",val_blankRefText,  _xldudf_CX_GET(CX_ENTITY,($F35),BF$11,BF$14,,(BF$19))),
_xlpm.Res, IF(OR(_xlpm.val="",_xlpm.val="Error"),"",_xlpm.val),
_xlpm.Res
)</f>
        <v>#NAME?</v>
      </c>
      <c r="BG35" s="855" t="e" cm="1">
        <f t="array" aca="1" ref="BG35" ca="1">_xlfn.LET(
_xlpm.val,IF($F35 = "",val_blankRefText,  _xldudf_CX_GET(CX_ENTITY,($F35),BG$11,BG$14,,(BG$19))),
_xlpm.Res, IF(OR(_xlpm.val="",_xlpm.val="Error"),"",_xlpm.val),
_xlpm.Res
)</f>
        <v>#NAME?</v>
      </c>
      <c r="BH35" s="855" t="e" cm="1">
        <f t="array" aca="1" ref="BH35" ca="1">_xlfn.LET(
_xlpm.val,IF($F35 = "",val_blankRefText,  _xldudf_CX_GET(CX_ENTITY,($F35),BH$11,BH$14,,(BH$19))),
_xlpm.Res, IF(OR(_xlpm.val="",_xlpm.val="Error"),"",_xlpm.val),
_xlpm.Res
)</f>
        <v>#NAME?</v>
      </c>
      <c r="BI35" s="855" t="e" cm="1">
        <f t="array" aca="1" ref="BI35" ca="1">_xlfn.LET(
_xlpm.val,IF($F35 = "",val_blankRefText,  _xldudf_CX_GET(CX_ENTITY,($F35),BI$11,BI$14,,(BI$19))),
_xlpm.Res, IF(OR(_xlpm.val="",_xlpm.val="Error"),"",_xlpm.val),
_xlpm.Res
)</f>
        <v>#NAME?</v>
      </c>
      <c r="BJ35" s="855" t="e" cm="1">
        <f t="array" aca="1" ref="BJ35" ca="1">_xlfn.LET(
_xlpm.val,IF($F35 = "",val_blankRefText,  _xldudf_CX_GET(CX_ENTITY,($F35),BJ$11,BJ$14,,(BJ$19))),
_xlpm.Res, IF(OR(_xlpm.val="",_xlpm.val="Error"),"",_xlpm.val),
_xlpm.Res
)</f>
        <v>#NAME?</v>
      </c>
      <c r="BK35" s="855" t="e" cm="1">
        <f t="array" aca="1" ref="BK35" ca="1">_xlfn.LET(
_xlpm.val,IF($F35 = "",val_blankRefText,  _xldudf_CX_GET(CX_ENTITY,($F35),BK$11,BK$14,,(BK$19))),
_xlpm.Res, IF(OR(_xlpm.val="",_xlpm.val="Error"),"",_xlpm.val),
_xlpm.Res
)</f>
        <v>#NAME?</v>
      </c>
      <c r="BL35" s="855" t="e" cm="1">
        <f t="array" aca="1" ref="BL35" ca="1">_xlfn.LET(
_xlpm.val,IF($F35 = "",val_blankRefText,  _xldudf_CX_GET(CX_ENTITY,($F35),BL$11,BL$14,,(BL$19))),
_xlpm.Res, IF(OR(_xlpm.val="",_xlpm.val="Error"),"",_xlpm.val),
_xlpm.Res
)</f>
        <v>#NAME?</v>
      </c>
      <c r="BM35" s="855" t="e" cm="1">
        <f t="array" aca="1" ref="BM35" ca="1">_xlfn.LET(
_xlpm.val,IF($F35 = "",val_blankRefText,  _xldudf_CX_GET(CX_ENTITY,($F35),BM$11,BM$14,,(BM$19))),
_xlpm.Res, IF(OR(_xlpm.val="",_xlpm.val="Error"),"",_xlpm.val),
_xlpm.Res
)</f>
        <v>#NAME?</v>
      </c>
      <c r="BN35" s="855" t="e" cm="1">
        <f t="array" aca="1" ref="BN35" ca="1">_xlfn.LET(
_xlpm.val,IF($F35 = "",val_blankRefText,  _xldudf_CX_GET(CX_ENTITY,($F35),BN$11,BN$14,,(BN$19))),
_xlpm.Res, IF(OR(_xlpm.val="",_xlpm.val="Error"),"",_xlpm.val),
_xlpm.Res
)</f>
        <v>#NAME?</v>
      </c>
      <c r="BO35" s="1844"/>
      <c r="BP35" s="1844"/>
      <c r="BQ35" s="1844"/>
      <c r="BR35" s="1844"/>
      <c r="BS35" s="1844"/>
      <c r="BT35" s="1844"/>
      <c r="BU35" s="1844"/>
      <c r="BV35" s="1844"/>
      <c r="BW35" s="1844"/>
      <c r="BX35" s="1844"/>
      <c r="BY35" s="1844"/>
      <c r="BZ35" s="1844"/>
      <c r="CA35" s="34"/>
      <c r="CC35" s="33"/>
      <c r="CD35" s="1461" t="e" cm="1">
        <f t="array" aca="1" ref="CD35" ca="1">_xlfn.LET( _xlpm.CheckBlank, SUM(CF!$AD35:$BN35) = 0, IF(_xlpm.CheckBlank, "", SUM(_xlfn._xlws.FILTER(CF!$AD35:$BN35,(YEAR(CF!$AD$12:$BN$12)=CF!CD$12)*(array_timeline&lt;=CF!CD$11)))))</f>
        <v>#NAME?</v>
      </c>
      <c r="CE35" s="1461" t="e" cm="1">
        <f t="array" aca="1" ref="CE35" ca="1">_xlfn.LET( _xlpm.CheckBlank, SUM(CF!$AD35:$BN35) = 0, IF(_xlpm.CheckBlank, "", SUM(_xlfn._xlws.FILTER(CF!$AD35:$BN35,(YEAR(CF!$AD$12:$BN$12)=CF!CE$12)*(array_timeline&lt;=CF!CE$11)))))</f>
        <v>#NAME?</v>
      </c>
      <c r="CF35" s="1314"/>
      <c r="CG35" s="1461" t="e" cm="1">
        <f t="array" aca="1" ref="CG35" ca="1">_xlfn.LET(_xlpm.CheckBlank,SUM(CF!$AD35:$BN35)=0,IF(_xlpm.CheckBlank,"",SUM(_xlfn._xlws.FILTER(CF!$AD35:$BN35,(YEAR(CF!$AD$12:$BN$12)=CF!CG$12)*(array_timeline&lt;=CF!CG$11)))))</f>
        <v>#NAME?</v>
      </c>
      <c r="CH35" s="1461" t="e" cm="1">
        <f t="array" aca="1" ref="CH35" ca="1">_xlfn.LET(_xlpm.CheckBlank,SUM(CF!$AD35:$BN35)=0,IF(_xlpm.CheckBlank,"",SUM(_xlfn._xlws.FILTER(CF!$AD35:$BN35,(YEAR(CF!$AD$12:$BN$12)=CF!CH$12)*(array_timeline&lt;=CF!CH$11)))))</f>
        <v>#NAME?</v>
      </c>
      <c r="CI35" s="1314"/>
      <c r="CJ35" s="1657" cm="1">
        <f t="array" ref="CJ35">_xlfn.LET( _xlpm.CheckBlank, SUM(CF!$AD35:$BN35) = 0, IF(_xlpm.CheckBlank, "", SUM(_xlfn.TAKE(_xlfn.DROP(CF!$AD35:$BN35, ,-DATEDIFF(CF!CJ$11, val_asOfDate,"M")),1,-12))))</f>
        <v>12</v>
      </c>
      <c r="CK35" s="1657" cm="1">
        <f t="array" ref="CK35">_xlfn.LET( _xlpm.CheckBlank, SUM(CF!$AD35:$BN35) = 0, IF(_xlpm.CheckBlank, "", SUM(_xlfn.TAKE(_xlfn.DROP(CF!$AD35:$BN35, ,-DATEDIFF(CF!CK$11, val_asOfDate,"M")),1,-12))))</f>
        <v>12</v>
      </c>
      <c r="CL35" s="88"/>
      <c r="CM35" s="541" t="e" cm="1">
        <f t="array" aca="1" ref="CM35" ca="1">_xlfn.LET(
_xlpm.val,IF($F35 = "",val_blankRefText,  _xldudf_CX_GET(CX_ENTITY,($F35),CM$11,CM$14,,(CM$19))),
_xlpm.Res, IF(OR(_xlpm.val="",_xlpm.val="Error"),"",_xlpm.val),
_xlpm.Res
)</f>
        <v>#NAME?</v>
      </c>
      <c r="CN35" s="541" t="e" cm="1">
        <f t="array" aca="1" ref="CN35" ca="1">_xlfn.LET(
_xlpm.val,IF($F35 = "",val_blankRefText,  _xldudf_CX_GET(CX_ENTITY,($F35),CN$11,CN$14,,(CN$19))),
_xlpm.Res, IF(OR(_xlpm.val="",_xlpm.val="Error"),"",_xlpm.val),
_xlpm.Res
)</f>
        <v>#NAME?</v>
      </c>
      <c r="CO35" s="34"/>
      <c r="CR35" s="4"/>
      <c r="CS35" s="4"/>
      <c r="CW35" s="4"/>
    </row>
    <row r="36" spans="1:101" ht="21" customHeight="1">
      <c r="A36" s="696"/>
      <c r="B36" s="574" t="s">
        <v>253</v>
      </c>
      <c r="C36" s="574" t="s">
        <v>1686</v>
      </c>
      <c r="D36" s="574"/>
      <c r="E36" s="577" t="e" cm="1">
        <f t="array" aca="1" ref="E36" ca="1">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#NAME?</v>
      </c>
      <c r="F36" s="577" t="str">
        <f t="shared" si="1"/>
        <v>Unreconciled Cash Flows</v>
      </c>
      <c r="G36" s="401"/>
      <c r="H36" s="401">
        <v>1</v>
      </c>
      <c r="I36" s="401">
        <v>1</v>
      </c>
      <c r="J36" s="401"/>
      <c r="K36" s="401"/>
      <c r="L36" s="579">
        <v>-1</v>
      </c>
      <c r="N36" s="158"/>
      <c r="O36" s="101"/>
      <c r="P36" s="52"/>
      <c r="Q36" s="2"/>
      <c r="R36" s="539"/>
      <c r="S36" s="2"/>
      <c r="T36" s="2"/>
      <c r="U36" s="39"/>
      <c r="W36" s="932" t="str">
        <f t="shared" si="4"/>
        <v>Actual</v>
      </c>
      <c r="X36" s="761" t="s">
        <v>62</v>
      </c>
      <c r="Y36" s="88" t="e" cm="1">
        <f t="array" aca="1" ref="Y36" ca="1">IF(
       $B36 = "",
       IFBLANK( $E36, "Please select or type in or leave as blank"),
       IFBLANK( $E36, $B36)
    )</f>
        <v>#NAME?</v>
      </c>
      <c r="Z36" s="200" cm="1">
        <f t="array" ref="Z36">_xlfn.SWITCH(
    TRUE,
    _CF!$L36=TRUE, 1,
    _CF!$L36=FALSE,-1,
    _CF!$L36=-1,0,
"n/a"
)</f>
        <v>0</v>
      </c>
      <c r="AA36" s="200"/>
      <c r="AB36" s="88" t="s">
        <v>253</v>
      </c>
      <c r="AC36" s="88"/>
      <c r="AD36" s="855" t="e" cm="1">
        <f t="array" aca="1" ref="AD36" ca="1">_xlfn.LET(
_xlpm.val,IF($F36 = "",val_blankRefText,  _xldudf_CX_GET(CX_ENTITY,($F36),AD$11,AD$14,,(AD$19))),
_xlpm.Res, IF(OR(_xlpm.val="",_xlpm.val="Error"),"",_xlpm.val),
_xlpm.Res
)</f>
        <v>#NAME?</v>
      </c>
      <c r="AE36" s="855" t="e" cm="1">
        <f t="array" aca="1" ref="AE36" ca="1">_xlfn.LET(
_xlpm.val,IF($F36 = "",val_blankRefText,  _xldudf_CX_GET(CX_ENTITY,($F36),AE$11,AE$14,,(AE$19))),
_xlpm.Res, IF(OR(_xlpm.val="",_xlpm.val="Error"),"",_xlpm.val),
_xlpm.Res
)</f>
        <v>#NAME?</v>
      </c>
      <c r="AF36" s="855" t="e" cm="1">
        <f t="array" aca="1" ref="AF36" ca="1">_xlfn.LET(
_xlpm.val,IF($F36 = "",val_blankRefText,  _xldudf_CX_GET(CX_ENTITY,($F36),AF$11,AF$14,,(AF$19))),
_xlpm.Res, IF(OR(_xlpm.val="",_xlpm.val="Error"),"",_xlpm.val),
_xlpm.Res
)</f>
        <v>#NAME?</v>
      </c>
      <c r="AG36" s="855" t="e" cm="1">
        <f t="array" aca="1" ref="AG36" ca="1">_xlfn.LET(
_xlpm.val,IF($F36 = "",val_blankRefText,  _xldudf_CX_GET(CX_ENTITY,($F36),AG$11,AG$14,,(AG$19))),
_xlpm.Res, IF(OR(_xlpm.val="",_xlpm.val="Error"),"",_xlpm.val),
_xlpm.Res
)</f>
        <v>#NAME?</v>
      </c>
      <c r="AH36" s="855" t="e" cm="1">
        <f t="array" aca="1" ref="AH36" ca="1">_xlfn.LET(
_xlpm.val,IF($F36 = "",val_blankRefText,  _xldudf_CX_GET(CX_ENTITY,($F36),AH$11,AH$14,,(AH$19))),
_xlpm.Res, IF(OR(_xlpm.val="",_xlpm.val="Error"),"",_xlpm.val),
_xlpm.Res
)</f>
        <v>#NAME?</v>
      </c>
      <c r="AI36" s="855" t="e" cm="1">
        <f t="array" aca="1" ref="AI36" ca="1">_xlfn.LET(
_xlpm.val,IF($F36 = "",val_blankRefText,  _xldudf_CX_GET(CX_ENTITY,($F36),AI$11,AI$14,,(AI$19))),
_xlpm.Res, IF(OR(_xlpm.val="",_xlpm.val="Error"),"",_xlpm.val),
_xlpm.Res
)</f>
        <v>#NAME?</v>
      </c>
      <c r="AJ36" s="855" t="e" cm="1">
        <f t="array" aca="1" ref="AJ36" ca="1">_xlfn.LET(
_xlpm.val,IF($F36 = "",val_blankRefText,  _xldudf_CX_GET(CX_ENTITY,($F36),AJ$11,AJ$14,,(AJ$19))),
_xlpm.Res, IF(OR(_xlpm.val="",_xlpm.val="Error"),"",_xlpm.val),
_xlpm.Res
)</f>
        <v>#NAME?</v>
      </c>
      <c r="AK36" s="855" t="e" cm="1">
        <f t="array" aca="1" ref="AK36" ca="1">_xlfn.LET(
_xlpm.val,IF($F36 = "",val_blankRefText,  _xldudf_CX_GET(CX_ENTITY,($F36),AK$11,AK$14,,(AK$19))),
_xlpm.Res, IF(OR(_xlpm.val="",_xlpm.val="Error"),"",_xlpm.val),
_xlpm.Res
)</f>
        <v>#NAME?</v>
      </c>
      <c r="AL36" s="855" t="e" cm="1">
        <f t="array" aca="1" ref="AL36" ca="1">_xlfn.LET(
_xlpm.val,IF($F36 = "",val_blankRefText,  _xldudf_CX_GET(CX_ENTITY,($F36),AL$11,AL$14,,(AL$19))),
_xlpm.Res, IF(OR(_xlpm.val="",_xlpm.val="Error"),"",_xlpm.val),
_xlpm.Res
)</f>
        <v>#NAME?</v>
      </c>
      <c r="AM36" s="855" t="e" cm="1">
        <f t="array" aca="1" ref="AM36" ca="1">_xlfn.LET(
_xlpm.val,IF($F36 = "",val_blankRefText,  _xldudf_CX_GET(CX_ENTITY,($F36),AM$11,AM$14,,(AM$19))),
_xlpm.Res, IF(OR(_xlpm.val="",_xlpm.val="Error"),"",_xlpm.val),
_xlpm.Res
)</f>
        <v>#NAME?</v>
      </c>
      <c r="AN36" s="855" t="e" cm="1">
        <f t="array" aca="1" ref="AN36" ca="1">_xlfn.LET(
_xlpm.val,IF($F36 = "",val_blankRefText,  _xldudf_CX_GET(CX_ENTITY,($F36),AN$11,AN$14,,(AN$19))),
_xlpm.Res, IF(OR(_xlpm.val="",_xlpm.val="Error"),"",_xlpm.val),
_xlpm.Res
)</f>
        <v>#NAME?</v>
      </c>
      <c r="AO36" s="855" t="e" cm="1">
        <f t="array" aca="1" ref="AO36" ca="1">_xlfn.LET(
_xlpm.val,IF($F36 = "",val_blankRefText,  _xldudf_CX_GET(CX_ENTITY,($F36),AO$11,AO$14,,(AO$19))),
_xlpm.Res, IF(OR(_xlpm.val="",_xlpm.val="Error"),"",_xlpm.val),
_xlpm.Res
)</f>
        <v>#NAME?</v>
      </c>
      <c r="AP36" s="855" t="e" cm="1">
        <f t="array" aca="1" ref="AP36" ca="1">_xlfn.LET(
_xlpm.val,IF($F36 = "",val_blankRefText,  _xldudf_CX_GET(CX_ENTITY,($F36),AP$11,AP$14,,(AP$19))),
_xlpm.Res, IF(OR(_xlpm.val="",_xlpm.val="Error"),"",_xlpm.val),
_xlpm.Res
)</f>
        <v>#NAME?</v>
      </c>
      <c r="AQ36" s="855" t="e" cm="1">
        <f t="array" aca="1" ref="AQ36" ca="1">_xlfn.LET(
_xlpm.val,IF($F36 = "",val_blankRefText,  _xldudf_CX_GET(CX_ENTITY,($F36),AQ$11,AQ$14,,(AQ$19))),
_xlpm.Res, IF(OR(_xlpm.val="",_xlpm.val="Error"),"",_xlpm.val),
_xlpm.Res
)</f>
        <v>#NAME?</v>
      </c>
      <c r="AR36" s="855" t="e" cm="1">
        <f t="array" aca="1" ref="AR36" ca="1">_xlfn.LET(
_xlpm.val,IF($F36 = "",val_blankRefText,  _xldudf_CX_GET(CX_ENTITY,($F36),AR$11,AR$14,,(AR$19))),
_xlpm.Res, IF(OR(_xlpm.val="",_xlpm.val="Error"),"",_xlpm.val),
_xlpm.Res
)</f>
        <v>#NAME?</v>
      </c>
      <c r="AS36" s="855" t="e" cm="1">
        <f t="array" aca="1" ref="AS36" ca="1">_xlfn.LET(
_xlpm.val,IF($F36 = "",val_blankRefText,  _xldudf_CX_GET(CX_ENTITY,($F36),AS$11,AS$14,,(AS$19))),
_xlpm.Res, IF(OR(_xlpm.val="",_xlpm.val="Error"),"",_xlpm.val),
_xlpm.Res
)</f>
        <v>#NAME?</v>
      </c>
      <c r="AT36" s="855" t="e" cm="1">
        <f t="array" aca="1" ref="AT36" ca="1">_xlfn.LET(
_xlpm.val,IF($F36 = "",val_blankRefText,  _xldudf_CX_GET(CX_ENTITY,($F36),AT$11,AT$14,,(AT$19))),
_xlpm.Res, IF(OR(_xlpm.val="",_xlpm.val="Error"),"",_xlpm.val),
_xlpm.Res
)</f>
        <v>#NAME?</v>
      </c>
      <c r="AU36" s="855" t="e" cm="1">
        <f t="array" aca="1" ref="AU36" ca="1">_xlfn.LET(
_xlpm.val,IF($F36 = "",val_blankRefText,  _xldudf_CX_GET(CX_ENTITY,($F36),AU$11,AU$14,,(AU$19))),
_xlpm.Res, IF(OR(_xlpm.val="",_xlpm.val="Error"),"",_xlpm.val),
_xlpm.Res
)</f>
        <v>#NAME?</v>
      </c>
      <c r="AV36" s="855" t="e" cm="1">
        <f t="array" aca="1" ref="AV36" ca="1">_xlfn.LET(
_xlpm.val,IF($F36 = "",val_blankRefText,  _xldudf_CX_GET(CX_ENTITY,($F36),AV$11,AV$14,,(AV$19))),
_xlpm.Res, IF(OR(_xlpm.val="",_xlpm.val="Error"),"",_xlpm.val),
_xlpm.Res
)</f>
        <v>#NAME?</v>
      </c>
      <c r="AW36" s="855" t="e" cm="1">
        <f t="array" aca="1" ref="AW36" ca="1">_xlfn.LET(
_xlpm.val,IF($F36 = "",val_blankRefText,  _xldudf_CX_GET(CX_ENTITY,($F36),AW$11,AW$14,,(AW$19))),
_xlpm.Res, IF(OR(_xlpm.val="",_xlpm.val="Error"),"",_xlpm.val),
_xlpm.Res
)</f>
        <v>#NAME?</v>
      </c>
      <c r="AX36" s="855" t="e" cm="1">
        <f t="array" aca="1" ref="AX36" ca="1">_xlfn.LET(
_xlpm.val,IF($F36 = "",val_blankRefText,  _xldudf_CX_GET(CX_ENTITY,($F36),AX$11,AX$14,,(AX$19))),
_xlpm.Res, IF(OR(_xlpm.val="",_xlpm.val="Error"),"",_xlpm.val),
_xlpm.Res
)</f>
        <v>#NAME?</v>
      </c>
      <c r="AY36" s="855" t="e" cm="1">
        <f t="array" aca="1" ref="AY36" ca="1">_xlfn.LET(
_xlpm.val,IF($F36 = "",val_blankRefText,  _xldudf_CX_GET(CX_ENTITY,($F36),AY$11,AY$14,,(AY$19))),
_xlpm.Res, IF(OR(_xlpm.val="",_xlpm.val="Error"),"",_xlpm.val),
_xlpm.Res
)</f>
        <v>#NAME?</v>
      </c>
      <c r="AZ36" s="855" t="e" cm="1">
        <f t="array" aca="1" ref="AZ36" ca="1">_xlfn.LET(
_xlpm.val,IF($F36 = "",val_blankRefText,  _xldudf_CX_GET(CX_ENTITY,($F36),AZ$11,AZ$14,,(AZ$19))),
_xlpm.Res, IF(OR(_xlpm.val="",_xlpm.val="Error"),"",_xlpm.val),
_xlpm.Res
)</f>
        <v>#NAME?</v>
      </c>
      <c r="BA36" s="855" t="e" cm="1">
        <f t="array" aca="1" ref="BA36" ca="1">_xlfn.LET(
_xlpm.val,IF($F36 = "",val_blankRefText,  _xldudf_CX_GET(CX_ENTITY,($F36),BA$11,BA$14,,(BA$19))),
_xlpm.Res, IF(OR(_xlpm.val="",_xlpm.val="Error"),"",_xlpm.val),
_xlpm.Res
)</f>
        <v>#NAME?</v>
      </c>
      <c r="BB36" s="855" t="e" cm="1">
        <f t="array" aca="1" ref="BB36" ca="1">_xlfn.LET(
_xlpm.val,IF($F36 = "",val_blankRefText,  _xldudf_CX_GET(CX_ENTITY,($F36),BB$11,BB$14,,(BB$19))),
_xlpm.Res, IF(OR(_xlpm.val="",_xlpm.val="Error"),"",_xlpm.val),
_xlpm.Res
)</f>
        <v>#NAME?</v>
      </c>
      <c r="BC36" s="855" t="e" cm="1">
        <f t="array" aca="1" ref="BC36" ca="1">_xlfn.LET(
_xlpm.val,IF($F36 = "",val_blankRefText,  _xldudf_CX_GET(CX_ENTITY,($F36),BC$11,BC$14,,(BC$19))),
_xlpm.Res, IF(OR(_xlpm.val="",_xlpm.val="Error"),"",_xlpm.val),
_xlpm.Res
)</f>
        <v>#NAME?</v>
      </c>
      <c r="BD36" s="855" t="e" cm="1">
        <f t="array" aca="1" ref="BD36" ca="1">_xlfn.LET(
_xlpm.val,IF($F36 = "",val_blankRefText,  _xldudf_CX_GET(CX_ENTITY,($F36),BD$11,BD$14,,(BD$19))),
_xlpm.Res, IF(OR(_xlpm.val="",_xlpm.val="Error"),"",_xlpm.val),
_xlpm.Res
)</f>
        <v>#NAME?</v>
      </c>
      <c r="BE36" s="855" t="e" cm="1">
        <f t="array" aca="1" ref="BE36" ca="1">_xlfn.LET(
_xlpm.val,IF($F36 = "",val_blankRefText,  _xldudf_CX_GET(CX_ENTITY,($F36),BE$11,BE$14,,(BE$19))),
_xlpm.Res, IF(OR(_xlpm.val="",_xlpm.val="Error"),"",_xlpm.val),
_xlpm.Res
)</f>
        <v>#NAME?</v>
      </c>
      <c r="BF36" s="855" t="e" cm="1">
        <f t="array" aca="1" ref="BF36" ca="1">_xlfn.LET(
_xlpm.val,IF($F36 = "",val_blankRefText,  _xldudf_CX_GET(CX_ENTITY,($F36),BF$11,BF$14,,(BF$19))),
_xlpm.Res, IF(OR(_xlpm.val="",_xlpm.val="Error"),"",_xlpm.val),
_xlpm.Res
)</f>
        <v>#NAME?</v>
      </c>
      <c r="BG36" s="855" t="e" cm="1">
        <f t="array" aca="1" ref="BG36" ca="1">_xlfn.LET(
_xlpm.val,IF($F36 = "",val_blankRefText,  _xldudf_CX_GET(CX_ENTITY,($F36),BG$11,BG$14,,(BG$19))),
_xlpm.Res, IF(OR(_xlpm.val="",_xlpm.val="Error"),"",_xlpm.val),
_xlpm.Res
)</f>
        <v>#NAME?</v>
      </c>
      <c r="BH36" s="855" t="e" cm="1">
        <f t="array" aca="1" ref="BH36" ca="1">_xlfn.LET(
_xlpm.val,IF($F36 = "",val_blankRefText,  _xldudf_CX_GET(CX_ENTITY,($F36),BH$11,BH$14,,(BH$19))),
_xlpm.Res, IF(OR(_xlpm.val="",_xlpm.val="Error"),"",_xlpm.val),
_xlpm.Res
)</f>
        <v>#NAME?</v>
      </c>
      <c r="BI36" s="855" t="e" cm="1">
        <f t="array" aca="1" ref="BI36" ca="1">_xlfn.LET(
_xlpm.val,IF($F36 = "",val_blankRefText,  _xldudf_CX_GET(CX_ENTITY,($F36),BI$11,BI$14,,(BI$19))),
_xlpm.Res, IF(OR(_xlpm.val="",_xlpm.val="Error"),"",_xlpm.val),
_xlpm.Res
)</f>
        <v>#NAME?</v>
      </c>
      <c r="BJ36" s="855" t="e" cm="1">
        <f t="array" aca="1" ref="BJ36" ca="1">_xlfn.LET(
_xlpm.val,IF($F36 = "",val_blankRefText,  _xldudf_CX_GET(CX_ENTITY,($F36),BJ$11,BJ$14,,(BJ$19))),
_xlpm.Res, IF(OR(_xlpm.val="",_xlpm.val="Error"),"",_xlpm.val),
_xlpm.Res
)</f>
        <v>#NAME?</v>
      </c>
      <c r="BK36" s="855" t="e" cm="1">
        <f t="array" aca="1" ref="BK36" ca="1">_xlfn.LET(
_xlpm.val,IF($F36 = "",val_blankRefText,  _xldudf_CX_GET(CX_ENTITY,($F36),BK$11,BK$14,,(BK$19))),
_xlpm.Res, IF(OR(_xlpm.val="",_xlpm.val="Error"),"",_xlpm.val),
_xlpm.Res
)</f>
        <v>#NAME?</v>
      </c>
      <c r="BL36" s="855" t="e" cm="1">
        <f t="array" aca="1" ref="BL36" ca="1">_xlfn.LET(
_xlpm.val,IF($F36 = "",val_blankRefText,  _xldudf_CX_GET(CX_ENTITY,($F36),BL$11,BL$14,,(BL$19))),
_xlpm.Res, IF(OR(_xlpm.val="",_xlpm.val="Error"),"",_xlpm.val),
_xlpm.Res
)</f>
        <v>#NAME?</v>
      </c>
      <c r="BM36" s="855" t="e" cm="1">
        <f t="array" aca="1" ref="BM36" ca="1">_xlfn.LET(
_xlpm.val,IF($F36 = "",val_blankRefText,  _xldudf_CX_GET(CX_ENTITY,($F36),BM$11,BM$14,,(BM$19))),
_xlpm.Res, IF(OR(_xlpm.val="",_xlpm.val="Error"),"",_xlpm.val),
_xlpm.Res
)</f>
        <v>#NAME?</v>
      </c>
      <c r="BN36" s="855" t="e" cm="1">
        <f t="array" aca="1" ref="BN36" ca="1">_xlfn.LET(
_xlpm.val,IF($F36 = "",val_blankRefText,  _xldudf_CX_GET(CX_ENTITY,($F36),BN$11,BN$14,,(BN$19))),
_xlpm.Res, IF(OR(_xlpm.val="",_xlpm.val="Error"),"",_xlpm.val),
_xlpm.Res
)</f>
        <v>#NAME?</v>
      </c>
      <c r="BO36" s="1844"/>
      <c r="BP36" s="1844"/>
      <c r="BQ36" s="1844"/>
      <c r="BR36" s="1844"/>
      <c r="BS36" s="1844"/>
      <c r="BT36" s="1844"/>
      <c r="BU36" s="1844"/>
      <c r="BV36" s="1844"/>
      <c r="BW36" s="1844"/>
      <c r="BX36" s="1844"/>
      <c r="BY36" s="1844"/>
      <c r="BZ36" s="1844"/>
      <c r="CA36" s="384"/>
      <c r="CB36" s="12"/>
      <c r="CC36" s="33"/>
      <c r="CD36" s="1461" t="e" cm="1">
        <f t="array" aca="1" ref="CD36" ca="1">_xlfn.LET( _xlpm.CheckBlank, SUM(CF!$AD36:$BN36) = 0, IF(_xlpm.CheckBlank, "", SUM(_xlfn._xlws.FILTER(CF!$AD36:$BN36,(YEAR(CF!$AD$12:$BN$12)=CF!CD$12)*(array_timeline&lt;=CF!CD$11)))))</f>
        <v>#NAME?</v>
      </c>
      <c r="CE36" s="1461" t="e" cm="1">
        <f t="array" aca="1" ref="CE36" ca="1">_xlfn.LET( _xlpm.CheckBlank, SUM(CF!$AD36:$BN36) = 0, IF(_xlpm.CheckBlank, "", SUM(_xlfn._xlws.FILTER(CF!$AD36:$BN36,(YEAR(CF!$AD$12:$BN$12)=CF!CE$12)*(array_timeline&lt;=CF!CE$11)))))</f>
        <v>#NAME?</v>
      </c>
      <c r="CF36" s="1314"/>
      <c r="CG36" s="1461" t="e" cm="1">
        <f t="array" aca="1" ref="CG36" ca="1">_xlfn.LET(_xlpm.CheckBlank,SUM(CF!$AD36:$BN36)=0,IF(_xlpm.CheckBlank,"",SUM(_xlfn._xlws.FILTER(CF!$AD36:$BN36,(YEAR(CF!$AD$12:$BN$12)=CF!CG$12)*(array_timeline&lt;=CF!CG$11)))))</f>
        <v>#NAME?</v>
      </c>
      <c r="CH36" s="1461" t="e" cm="1">
        <f t="array" aca="1" ref="CH36" ca="1">_xlfn.LET(_xlpm.CheckBlank,SUM(CF!$AD36:$BN36)=0,IF(_xlpm.CheckBlank,"",SUM(_xlfn._xlws.FILTER(CF!$AD36:$BN36,(YEAR(CF!$AD$12:$BN$12)=CF!CH$12)*(array_timeline&lt;=CF!CH$11)))))</f>
        <v>#NAME?</v>
      </c>
      <c r="CI36" s="1314"/>
      <c r="CJ36" s="1657" cm="1">
        <f t="array" aca="1" ref="CJ36" ca="1">_xlfn.LET( _xlpm.CheckBlank, SUM(CF!$AD36:$BN36) = 0, IF(_xlpm.CheckBlank, "", SUM(_xlfn.TAKE(_xlfn.DROP(CF!$AD36:$BN36, ,-DATEDIFF(CF!CJ$11, val_asOfDate,"M")),1,-12))))</f>
        <v>-180</v>
      </c>
      <c r="CK36" s="1657" cm="1">
        <f t="array" aca="1" ref="CK36" ca="1">_xlfn.LET( _xlpm.CheckBlank, SUM(CF!$AD36:$BN36) = 0, IF(_xlpm.CheckBlank, "", SUM(_xlfn.TAKE(_xlfn.DROP(CF!$AD36:$BN36, ,-DATEDIFF(CF!CK$11, val_asOfDate,"M")),1,-12))))</f>
        <v>-180</v>
      </c>
      <c r="CL36" s="88"/>
      <c r="CM36" s="43" t="e" cm="1">
        <f t="array" aca="1" ref="CM36" ca="1">_xlfn.LET(
_xlpm.val,IF($F36 = "",val_blankRefText,  _xldudf_CX_GET(CX_ENTITY,($F36),CM$11,CM$14,,(CM$19))),
_xlpm.Res, IF(OR(_xlpm.val="",_xlpm.val="Error"),"",_xlpm.val),
_xlpm.Res
)</f>
        <v>#NAME?</v>
      </c>
      <c r="CN36" s="43" t="e" cm="1">
        <f t="array" aca="1" ref="CN36" ca="1">_xlfn.LET(
_xlpm.val,IF($F36 = "",val_blankRefText,  _xldudf_CX_GET(CX_ENTITY,($F36),CN$11,CN$14,,(CN$19))),
_xlpm.Res, IF(OR(_xlpm.val="",_xlpm.val="Error"),"",_xlpm.val),
_xlpm.Res
)</f>
        <v>#NAME?</v>
      </c>
      <c r="CO36" s="34"/>
      <c r="CR36" s="4"/>
      <c r="CS36" s="4"/>
      <c r="CW36" s="4"/>
    </row>
    <row r="37" spans="1:101" ht="21" customHeight="1">
      <c r="A37" s="696"/>
      <c r="B37" s="574" t="s">
        <v>254</v>
      </c>
      <c r="C37" s="574" t="s">
        <v>1687</v>
      </c>
      <c r="D37" s="574"/>
      <c r="E37" s="577" t="e" cm="1">
        <f t="array" aca="1" ref="E37" ca="1">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#NAME?</v>
      </c>
      <c r="F37" s="577" t="str">
        <f t="shared" si="1"/>
        <v>Net Cash Flow</v>
      </c>
      <c r="G37" s="401"/>
      <c r="H37" s="401">
        <v>2</v>
      </c>
      <c r="I37" s="401">
        <v>1</v>
      </c>
      <c r="J37" s="401"/>
      <c r="K37" s="401"/>
      <c r="L37" s="579">
        <v>-1</v>
      </c>
      <c r="N37" s="158"/>
      <c r="O37" s="101"/>
      <c r="P37" s="52"/>
      <c r="Q37" s="101"/>
      <c r="R37" s="126"/>
      <c r="S37" s="101"/>
      <c r="T37" s="101"/>
      <c r="U37" s="39"/>
      <c r="W37" s="934" t="str">
        <f t="shared" si="4"/>
        <v>Actual</v>
      </c>
      <c r="X37" s="761">
        <v>0</v>
      </c>
      <c r="Y37" s="88" t="e" cm="1">
        <f t="array" aca="1" ref="Y37" ca="1">IF(
       $B37 = "",
       IFBLANK( $E37, "Please select or type in or leave as blank"),
       IFBLANK( $E37, $B37)
    )</f>
        <v>#NAME?</v>
      </c>
      <c r="Z37" s="787" cm="1">
        <f t="array" ref="Z37">_xlfn.SWITCH(
    TRUE,
    _CF!$L37=TRUE, 1,
    _CF!$L37=FALSE,-1,
    _CF!$L37=-1,0,
"n/a"
)</f>
        <v>0</v>
      </c>
      <c r="AA37" s="200"/>
      <c r="AB37" s="88" t="s">
        <v>254</v>
      </c>
      <c r="AC37" s="88"/>
      <c r="AD37" s="855" t="e" cm="1">
        <f t="array" aca="1" ref="AD37" ca="1">_xlfn.LET(
_xlpm.val,IF($F37 = "",val_blankRefText,  _xldudf_CX_GET(CX_ENTITY,($F37),AD$11,AD$14,,(AD$19))),
_xlpm.Res, IF(OR(_xlpm.val="",_xlpm.val="Error"),"",_xlpm.val),
_xlpm.Res
)</f>
        <v>#NAME?</v>
      </c>
      <c r="AE37" s="855" t="e" cm="1">
        <f t="array" aca="1" ref="AE37" ca="1">_xlfn.LET(
_xlpm.val,IF($F37 = "",val_blankRefText,  _xldudf_CX_GET(CX_ENTITY,($F37),AE$11,AE$14,,(AE$19))),
_xlpm.Res, IF(OR(_xlpm.val="",_xlpm.val="Error"),"",_xlpm.val),
_xlpm.Res
)</f>
        <v>#NAME?</v>
      </c>
      <c r="AF37" s="855" t="e" cm="1">
        <f t="array" aca="1" ref="AF37" ca="1">_xlfn.LET(
_xlpm.val,IF($F37 = "",val_blankRefText,  _xldudf_CX_GET(CX_ENTITY,($F37),AF$11,AF$14,,(AF$19))),
_xlpm.Res, IF(OR(_xlpm.val="",_xlpm.val="Error"),"",_xlpm.val),
_xlpm.Res
)</f>
        <v>#NAME?</v>
      </c>
      <c r="AG37" s="855" t="e" cm="1">
        <f t="array" aca="1" ref="AG37" ca="1">_xlfn.LET(
_xlpm.val,IF($F37 = "",val_blankRefText,  _xldudf_CX_GET(CX_ENTITY,($F37),AG$11,AG$14,,(AG$19))),
_xlpm.Res, IF(OR(_xlpm.val="",_xlpm.val="Error"),"",_xlpm.val),
_xlpm.Res
)</f>
        <v>#NAME?</v>
      </c>
      <c r="AH37" s="855" t="e" cm="1">
        <f t="array" aca="1" ref="AH37" ca="1">_xlfn.LET(
_xlpm.val,IF($F37 = "",val_blankRefText,  _xldudf_CX_GET(CX_ENTITY,($F37),AH$11,AH$14,,(AH$19))),
_xlpm.Res, IF(OR(_xlpm.val="",_xlpm.val="Error"),"",_xlpm.val),
_xlpm.Res
)</f>
        <v>#NAME?</v>
      </c>
      <c r="AI37" s="855" t="e" cm="1">
        <f t="array" aca="1" ref="AI37" ca="1">_xlfn.LET(
_xlpm.val,IF($F37 = "",val_blankRefText,  _xldudf_CX_GET(CX_ENTITY,($F37),AI$11,AI$14,,(AI$19))),
_xlpm.Res, IF(OR(_xlpm.val="",_xlpm.val="Error"),"",_xlpm.val),
_xlpm.Res
)</f>
        <v>#NAME?</v>
      </c>
      <c r="AJ37" s="855" t="e" cm="1">
        <f t="array" aca="1" ref="AJ37" ca="1">_xlfn.LET(
_xlpm.val,IF($F37 = "",val_blankRefText,  _xldudf_CX_GET(CX_ENTITY,($F37),AJ$11,AJ$14,,(AJ$19))),
_xlpm.Res, IF(OR(_xlpm.val="",_xlpm.val="Error"),"",_xlpm.val),
_xlpm.Res
)</f>
        <v>#NAME?</v>
      </c>
      <c r="AK37" s="855" t="e" cm="1">
        <f t="array" aca="1" ref="AK37" ca="1">_xlfn.LET(
_xlpm.val,IF($F37 = "",val_blankRefText,  _xldudf_CX_GET(CX_ENTITY,($F37),AK$11,AK$14,,(AK$19))),
_xlpm.Res, IF(OR(_xlpm.val="",_xlpm.val="Error"),"",_xlpm.val),
_xlpm.Res
)</f>
        <v>#NAME?</v>
      </c>
      <c r="AL37" s="855" t="e" cm="1">
        <f t="array" aca="1" ref="AL37" ca="1">_xlfn.LET(
_xlpm.val,IF($F37 = "",val_blankRefText,  _xldudf_CX_GET(CX_ENTITY,($F37),AL$11,AL$14,,(AL$19))),
_xlpm.Res, IF(OR(_xlpm.val="",_xlpm.val="Error"),"",_xlpm.val),
_xlpm.Res
)</f>
        <v>#NAME?</v>
      </c>
      <c r="AM37" s="855" t="e" cm="1">
        <f t="array" aca="1" ref="AM37" ca="1">_xlfn.LET(
_xlpm.val,IF($F37 = "",val_blankRefText,  _xldudf_CX_GET(CX_ENTITY,($F37),AM$11,AM$14,,(AM$19))),
_xlpm.Res, IF(OR(_xlpm.val="",_xlpm.val="Error"),"",_xlpm.val),
_xlpm.Res
)</f>
        <v>#NAME?</v>
      </c>
      <c r="AN37" s="855" t="e" cm="1">
        <f t="array" aca="1" ref="AN37" ca="1">_xlfn.LET(
_xlpm.val,IF($F37 = "",val_blankRefText,  _xldudf_CX_GET(CX_ENTITY,($F37),AN$11,AN$14,,(AN$19))),
_xlpm.Res, IF(OR(_xlpm.val="",_xlpm.val="Error"),"",_xlpm.val),
_xlpm.Res
)</f>
        <v>#NAME?</v>
      </c>
      <c r="AO37" s="855" t="e" cm="1">
        <f t="array" aca="1" ref="AO37" ca="1">_xlfn.LET(
_xlpm.val,IF($F37 = "",val_blankRefText,  _xldudf_CX_GET(CX_ENTITY,($F37),AO$11,AO$14,,(AO$19))),
_xlpm.Res, IF(OR(_xlpm.val="",_xlpm.val="Error"),"",_xlpm.val),
_xlpm.Res
)</f>
        <v>#NAME?</v>
      </c>
      <c r="AP37" s="855" t="e" cm="1">
        <f t="array" aca="1" ref="AP37" ca="1">_xlfn.LET(
_xlpm.val,IF($F37 = "",val_blankRefText,  _xldudf_CX_GET(CX_ENTITY,($F37),AP$11,AP$14,,(AP$19))),
_xlpm.Res, IF(OR(_xlpm.val="",_xlpm.val="Error"),"",_xlpm.val),
_xlpm.Res
)</f>
        <v>#NAME?</v>
      </c>
      <c r="AQ37" s="855" t="e" cm="1">
        <f t="array" aca="1" ref="AQ37" ca="1">_xlfn.LET(
_xlpm.val,IF($F37 = "",val_blankRefText,  _xldudf_CX_GET(CX_ENTITY,($F37),AQ$11,AQ$14,,(AQ$19))),
_xlpm.Res, IF(OR(_xlpm.val="",_xlpm.val="Error"),"",_xlpm.val),
_xlpm.Res
)</f>
        <v>#NAME?</v>
      </c>
      <c r="AR37" s="855" t="e" cm="1">
        <f t="array" aca="1" ref="AR37" ca="1">_xlfn.LET(
_xlpm.val,IF($F37 = "",val_blankRefText,  _xldudf_CX_GET(CX_ENTITY,($F37),AR$11,AR$14,,(AR$19))),
_xlpm.Res, IF(OR(_xlpm.val="",_xlpm.val="Error"),"",_xlpm.val),
_xlpm.Res
)</f>
        <v>#NAME?</v>
      </c>
      <c r="AS37" s="855" t="e" cm="1">
        <f t="array" aca="1" ref="AS37" ca="1">_xlfn.LET(
_xlpm.val,IF($F37 = "",val_blankRefText,  _xldudf_CX_GET(CX_ENTITY,($F37),AS$11,AS$14,,(AS$19))),
_xlpm.Res, IF(OR(_xlpm.val="",_xlpm.val="Error"),"",_xlpm.val),
_xlpm.Res
)</f>
        <v>#NAME?</v>
      </c>
      <c r="AT37" s="855" t="e" cm="1">
        <f t="array" aca="1" ref="AT37" ca="1">_xlfn.LET(
_xlpm.val,IF($F37 = "",val_blankRefText,  _xldudf_CX_GET(CX_ENTITY,($F37),AT$11,AT$14,,(AT$19))),
_xlpm.Res, IF(OR(_xlpm.val="",_xlpm.val="Error"),"",_xlpm.val),
_xlpm.Res
)</f>
        <v>#NAME?</v>
      </c>
      <c r="AU37" s="855" t="e" cm="1">
        <f t="array" aca="1" ref="AU37" ca="1">_xlfn.LET(
_xlpm.val,IF($F37 = "",val_blankRefText,  _xldudf_CX_GET(CX_ENTITY,($F37),AU$11,AU$14,,(AU$19))),
_xlpm.Res, IF(OR(_xlpm.val="",_xlpm.val="Error"),"",_xlpm.val),
_xlpm.Res
)</f>
        <v>#NAME?</v>
      </c>
      <c r="AV37" s="855" t="e" cm="1">
        <f t="array" aca="1" ref="AV37" ca="1">_xlfn.LET(
_xlpm.val,IF($F37 = "",val_blankRefText,  _xldudf_CX_GET(CX_ENTITY,($F37),AV$11,AV$14,,(AV$19))),
_xlpm.Res, IF(OR(_xlpm.val="",_xlpm.val="Error"),"",_xlpm.val),
_xlpm.Res
)</f>
        <v>#NAME?</v>
      </c>
      <c r="AW37" s="855" t="e" cm="1">
        <f t="array" aca="1" ref="AW37" ca="1">_xlfn.LET(
_xlpm.val,IF($F37 = "",val_blankRefText,  _xldudf_CX_GET(CX_ENTITY,($F37),AW$11,AW$14,,(AW$19))),
_xlpm.Res, IF(OR(_xlpm.val="",_xlpm.val="Error"),"",_xlpm.val),
_xlpm.Res
)</f>
        <v>#NAME?</v>
      </c>
      <c r="AX37" s="855" t="e" cm="1">
        <f t="array" aca="1" ref="AX37" ca="1">_xlfn.LET(
_xlpm.val,IF($F37 = "",val_blankRefText,  _xldudf_CX_GET(CX_ENTITY,($F37),AX$11,AX$14,,(AX$19))),
_xlpm.Res, IF(OR(_xlpm.val="",_xlpm.val="Error"),"",_xlpm.val),
_xlpm.Res
)</f>
        <v>#NAME?</v>
      </c>
      <c r="AY37" s="855" t="e" cm="1">
        <f t="array" aca="1" ref="AY37" ca="1">_xlfn.LET(
_xlpm.val,IF($F37 = "",val_blankRefText,  _xldudf_CX_GET(CX_ENTITY,($F37),AY$11,AY$14,,(AY$19))),
_xlpm.Res, IF(OR(_xlpm.val="",_xlpm.val="Error"),"",_xlpm.val),
_xlpm.Res
)</f>
        <v>#NAME?</v>
      </c>
      <c r="AZ37" s="855" t="e" cm="1">
        <f t="array" aca="1" ref="AZ37" ca="1">_xlfn.LET(
_xlpm.val,IF($F37 = "",val_blankRefText,  _xldudf_CX_GET(CX_ENTITY,($F37),AZ$11,AZ$14,,(AZ$19))),
_xlpm.Res, IF(OR(_xlpm.val="",_xlpm.val="Error"),"",_xlpm.val),
_xlpm.Res
)</f>
        <v>#NAME?</v>
      </c>
      <c r="BA37" s="855" t="e" cm="1">
        <f t="array" aca="1" ref="BA37" ca="1">_xlfn.LET(
_xlpm.val,IF($F37 = "",val_blankRefText,  _xldudf_CX_GET(CX_ENTITY,($F37),BA$11,BA$14,,(BA$19))),
_xlpm.Res, IF(OR(_xlpm.val="",_xlpm.val="Error"),"",_xlpm.val),
_xlpm.Res
)</f>
        <v>#NAME?</v>
      </c>
      <c r="BB37" s="855" t="e" cm="1">
        <f t="array" aca="1" ref="BB37" ca="1">_xlfn.LET(
_xlpm.val,IF($F37 = "",val_blankRefText,  _xldudf_CX_GET(CX_ENTITY,($F37),BB$11,BB$14,,(BB$19))),
_xlpm.Res, IF(OR(_xlpm.val="",_xlpm.val="Error"),"",_xlpm.val),
_xlpm.Res
)</f>
        <v>#NAME?</v>
      </c>
      <c r="BC37" s="855" t="e" cm="1">
        <f t="array" aca="1" ref="BC37" ca="1">_xlfn.LET(
_xlpm.val,IF($F37 = "",val_blankRefText,  _xldudf_CX_GET(CX_ENTITY,($F37),BC$11,BC$14,,(BC$19))),
_xlpm.Res, IF(OR(_xlpm.val="",_xlpm.val="Error"),"",_xlpm.val),
_xlpm.Res
)</f>
        <v>#NAME?</v>
      </c>
      <c r="BD37" s="855" t="e" cm="1">
        <f t="array" aca="1" ref="BD37" ca="1">_xlfn.LET(
_xlpm.val,IF($F37 = "",val_blankRefText,  _xldudf_CX_GET(CX_ENTITY,($F37),BD$11,BD$14,,(BD$19))),
_xlpm.Res, IF(OR(_xlpm.val="",_xlpm.val="Error"),"",_xlpm.val),
_xlpm.Res
)</f>
        <v>#NAME?</v>
      </c>
      <c r="BE37" s="855" t="e" cm="1">
        <f t="array" aca="1" ref="BE37" ca="1">_xlfn.LET(
_xlpm.val,IF($F37 = "",val_blankRefText,  _xldudf_CX_GET(CX_ENTITY,($F37),BE$11,BE$14,,(BE$19))),
_xlpm.Res, IF(OR(_xlpm.val="",_xlpm.val="Error"),"",_xlpm.val),
_xlpm.Res
)</f>
        <v>#NAME?</v>
      </c>
      <c r="BF37" s="855" t="e" cm="1">
        <f t="array" aca="1" ref="BF37" ca="1">_xlfn.LET(
_xlpm.val,IF($F37 = "",val_blankRefText,  _xldudf_CX_GET(CX_ENTITY,($F37),BF$11,BF$14,,(BF$19))),
_xlpm.Res, IF(OR(_xlpm.val="",_xlpm.val="Error"),"",_xlpm.val),
_xlpm.Res
)</f>
        <v>#NAME?</v>
      </c>
      <c r="BG37" s="855" t="e" cm="1">
        <f t="array" aca="1" ref="BG37" ca="1">_xlfn.LET(
_xlpm.val,IF($F37 = "",val_blankRefText,  _xldudf_CX_GET(CX_ENTITY,($F37),BG$11,BG$14,,(BG$19))),
_xlpm.Res, IF(OR(_xlpm.val="",_xlpm.val="Error"),"",_xlpm.val),
_xlpm.Res
)</f>
        <v>#NAME?</v>
      </c>
      <c r="BH37" s="855" t="e" cm="1">
        <f t="array" aca="1" ref="BH37" ca="1">_xlfn.LET(
_xlpm.val,IF($F37 = "",val_blankRefText,  _xldudf_CX_GET(CX_ENTITY,($F37),BH$11,BH$14,,(BH$19))),
_xlpm.Res, IF(OR(_xlpm.val="",_xlpm.val="Error"),"",_xlpm.val),
_xlpm.Res
)</f>
        <v>#NAME?</v>
      </c>
      <c r="BI37" s="855" t="e" cm="1">
        <f t="array" aca="1" ref="BI37" ca="1">_xlfn.LET(
_xlpm.val,IF($F37 = "",val_blankRefText,  _xldudf_CX_GET(CX_ENTITY,($F37),BI$11,BI$14,,(BI$19))),
_xlpm.Res, IF(OR(_xlpm.val="",_xlpm.val="Error"),"",_xlpm.val),
_xlpm.Res
)</f>
        <v>#NAME?</v>
      </c>
      <c r="BJ37" s="855" t="e" cm="1">
        <f t="array" aca="1" ref="BJ37" ca="1">_xlfn.LET(
_xlpm.val,IF($F37 = "",val_blankRefText,  _xldudf_CX_GET(CX_ENTITY,($F37),BJ$11,BJ$14,,(BJ$19))),
_xlpm.Res, IF(OR(_xlpm.val="",_xlpm.val="Error"),"",_xlpm.val),
_xlpm.Res
)</f>
        <v>#NAME?</v>
      </c>
      <c r="BK37" s="855" t="e" cm="1">
        <f t="array" aca="1" ref="BK37" ca="1">_xlfn.LET(
_xlpm.val,IF($F37 = "",val_blankRefText,  _xldudf_CX_GET(CX_ENTITY,($F37),BK$11,BK$14,,(BK$19))),
_xlpm.Res, IF(OR(_xlpm.val="",_xlpm.val="Error"),"",_xlpm.val),
_xlpm.Res
)</f>
        <v>#NAME?</v>
      </c>
      <c r="BL37" s="855" t="e" cm="1">
        <f t="array" aca="1" ref="BL37" ca="1">_xlfn.LET(
_xlpm.val,IF($F37 = "",val_blankRefText,  _xldudf_CX_GET(CX_ENTITY,($F37),BL$11,BL$14,,(BL$19))),
_xlpm.Res, IF(OR(_xlpm.val="",_xlpm.val="Error"),"",_xlpm.val),
_xlpm.Res
)</f>
        <v>#NAME?</v>
      </c>
      <c r="BM37" s="855" t="e" cm="1">
        <f t="array" aca="1" ref="BM37" ca="1">_xlfn.LET(
_xlpm.val,IF($F37 = "",val_blankRefText,  _xldudf_CX_GET(CX_ENTITY,($F37),BM$11,BM$14,,(BM$19))),
_xlpm.Res, IF(OR(_xlpm.val="",_xlpm.val="Error"),"",_xlpm.val),
_xlpm.Res
)</f>
        <v>#NAME?</v>
      </c>
      <c r="BN37" s="855" t="e" cm="1">
        <f t="array" aca="1" ref="BN37" ca="1">_xlfn.LET(
_xlpm.val,IF($F37 = "",val_blankRefText,  _xldudf_CX_GET(CX_ENTITY,($F37),BN$11,BN$14,,(BN$19))),
_xlpm.Res, IF(OR(_xlpm.val="",_xlpm.val="Error"),"",_xlpm.val),
_xlpm.Res
)</f>
        <v>#NAME?</v>
      </c>
      <c r="BO37" s="1844"/>
      <c r="BP37" s="1844"/>
      <c r="BQ37" s="1844"/>
      <c r="BR37" s="1844"/>
      <c r="BS37" s="1844"/>
      <c r="BT37" s="1844"/>
      <c r="BU37" s="1844"/>
      <c r="BV37" s="1844"/>
      <c r="BW37" s="1844"/>
      <c r="BX37" s="1844"/>
      <c r="BY37" s="1844"/>
      <c r="BZ37" s="1844"/>
      <c r="CA37" s="34"/>
      <c r="CC37" s="33"/>
      <c r="CD37" s="1964" t="e" cm="1">
        <f t="array" aca="1" ref="CD37" ca="1">_xlfn.LET( _xlpm.CheckBlank, SUM(CF!$AD37:$BN37) = 0, IF(_xlpm.CheckBlank, "", SUM(_xlfn._xlws.FILTER(CF!$AD37:$BN37,(YEAR(CF!$AD$12:$BN$12)=CF!CD$12)*(array_timeline&lt;=CF!CD$11)))))</f>
        <v>#NAME?</v>
      </c>
      <c r="CE37" s="1461" t="e" cm="1">
        <f t="array" aca="1" ref="CE37" ca="1">_xlfn.LET( _xlpm.CheckBlank, SUM(CF!$AD37:$BN37) = 0, IF(_xlpm.CheckBlank, "", SUM(_xlfn._xlws.FILTER(CF!$AD37:$BN37,(YEAR(CF!$AD$12:$BN$12)=CF!CE$12)*(array_timeline&lt;=CF!CE$11)))))</f>
        <v>#NAME?</v>
      </c>
      <c r="CF37" s="1314"/>
      <c r="CG37" s="1461" t="e" cm="1">
        <f t="array" aca="1" ref="CG37" ca="1">_xlfn.LET( _xlpm.CheckBlank, SUM(CF!$AD37:$BN37) = 0, SUM(_xlfn._xlws.FILTER(CF!$AD37:$BN37,(YEAR(CF!$AD$12:$BN$12)=CF!CG$12)*(array_timeline&lt;=CF!CG$11))))</f>
        <v>#NAME?</v>
      </c>
      <c r="CH37" s="1461" t="e" cm="1">
        <f t="array" aca="1" ref="CH37" ca="1">_xlfn.LET( _xlpm.CheckBlank, SUM(CF!$AD37:$BN37) = 0, SUM(_xlfn._xlws.FILTER(CF!$AD37:$BN37,(YEAR(CF!$AD$12:$BN$12)=CF!CH$12)*(array_timeline&lt;=CF!CH$11))))</f>
        <v>#NAME?</v>
      </c>
      <c r="CI37" s="1314"/>
      <c r="CJ37" s="1657" cm="1">
        <f t="array" aca="1" ref="CJ37" ca="1">_xlfn.LET( _xlpm.CheckBlank, SUM(CF!$AD37:$BN37) = 0, IF(_xlpm.CheckBlank, "", SUM(_xlfn.TAKE(_xlfn.DROP(CF!$AD37:$BN37, ,-DATEDIFF(CF!CJ$11, val_asOfDate,"M")),1,-12))))</f>
        <v>0</v>
      </c>
      <c r="CK37" s="1657" cm="1">
        <f t="array" aca="1" ref="CK37" ca="1">_xlfn.LET( _xlpm.CheckBlank, SUM(CF!$AD37:$BN37) = 0, IF(_xlpm.CheckBlank, "", SUM(_xlfn.TAKE(_xlfn.DROP(CF!$AD37:$BN37, ,-DATEDIFF(CF!CK$11, val_asOfDate,"M")),1,-12))))</f>
        <v>0</v>
      </c>
      <c r="CL37" s="88"/>
      <c r="CM37" s="541" t="e" cm="1">
        <f t="array" aca="1" ref="CM37" ca="1">_xlfn.LET(
_xlpm.val,IF($F37 = "",val_blankRefText,  _xldudf_CX_GET(CX_ENTITY,($F37),CM$11,CM$14,,(CM$19))),
_xlpm.Res, IF(OR(_xlpm.val="",_xlpm.val="Error"),"",_xlpm.val),
_xlpm.Res
)</f>
        <v>#NAME?</v>
      </c>
      <c r="CN37" s="541" t="e" cm="1">
        <f t="array" aca="1" ref="CN37" ca="1">_xlfn.LET(
_xlpm.val,IF($F37 = "",val_blankRefText,  _xldudf_CX_GET(CX_ENTITY,($F37),CN$11,CN$14,,(CN$19))),
_xlpm.Res, IF(OR(_xlpm.val="",_xlpm.val="Error"),"",_xlpm.val),
_xlpm.Res
)</f>
        <v>#NAME?</v>
      </c>
      <c r="CO37" s="34"/>
      <c r="CR37" s="4"/>
      <c r="CS37" s="4"/>
      <c r="CW37" s="4"/>
    </row>
    <row r="38" spans="1:101">
      <c r="A38" s="696"/>
      <c r="B38" s="574"/>
      <c r="C38" s="574"/>
      <c r="D38" s="574"/>
      <c r="E38" s="574"/>
      <c r="F38" s="577"/>
      <c r="G38" s="401"/>
      <c r="H38" s="574"/>
      <c r="I38" s="574"/>
      <c r="J38" s="574"/>
      <c r="K38" s="574"/>
      <c r="L38" s="579"/>
      <c r="N38" s="158"/>
      <c r="O38" s="101"/>
      <c r="P38" s="52"/>
      <c r="Q38" s="101"/>
      <c r="R38" s="126"/>
      <c r="S38" s="101"/>
      <c r="T38" s="101"/>
      <c r="U38" s="39"/>
      <c r="W38" s="91"/>
      <c r="X38" s="127"/>
      <c r="Y38" s="127"/>
      <c r="Z38" s="803"/>
      <c r="AA38" s="803"/>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384"/>
      <c r="CB38" s="12"/>
      <c r="CC38" s="33"/>
      <c r="CD38" s="1314"/>
      <c r="CE38" s="1314"/>
      <c r="CF38" s="1314"/>
      <c r="CG38" s="1490"/>
      <c r="CH38" s="1490"/>
      <c r="CI38" s="1314"/>
      <c r="CJ38" s="1490"/>
      <c r="CK38" s="1490"/>
      <c r="CL38" s="88"/>
      <c r="CM38" s="1843"/>
      <c r="CN38" s="1843"/>
      <c r="CO38" s="34"/>
      <c r="CR38" s="4"/>
      <c r="CS38" s="4"/>
      <c r="CW38" s="4"/>
    </row>
    <row r="39" spans="1:101" ht="18">
      <c r="A39" s="696"/>
      <c r="B39" s="574"/>
      <c r="C39" s="574"/>
      <c r="D39" s="574"/>
      <c r="E39" s="574"/>
      <c r="F39" s="577"/>
      <c r="G39" s="401"/>
      <c r="H39" s="574"/>
      <c r="I39" s="574"/>
      <c r="J39" s="574"/>
      <c r="K39" s="574"/>
      <c r="L39" s="579"/>
      <c r="N39" s="158"/>
      <c r="O39" s="101"/>
      <c r="P39" s="52"/>
      <c r="Q39" s="101"/>
      <c r="R39" s="126"/>
      <c r="S39" s="101"/>
      <c r="T39" s="101"/>
      <c r="U39" s="39"/>
      <c r="W39" s="944"/>
      <c r="X39" s="754"/>
      <c r="Y39" s="754"/>
      <c r="Z39" s="803"/>
      <c r="AA39" s="803"/>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384"/>
      <c r="CB39" s="12"/>
      <c r="CC39" s="33"/>
      <c r="CD39" s="1963"/>
      <c r="CE39" s="1314"/>
      <c r="CF39" s="1314"/>
      <c r="CG39" s="1314"/>
      <c r="CH39" s="1314"/>
      <c r="CI39" s="1314"/>
      <c r="CJ39" s="1314"/>
      <c r="CK39" s="1314"/>
      <c r="CL39" s="88"/>
      <c r="CM39" s="88"/>
      <c r="CN39" s="88"/>
      <c r="CO39" s="34"/>
      <c r="CR39" s="4"/>
      <c r="CS39" s="4"/>
      <c r="CW39" s="4"/>
    </row>
    <row r="40" spans="1:101">
      <c r="A40" s="696"/>
      <c r="B40" s="574"/>
      <c r="C40" s="574"/>
      <c r="D40" s="574"/>
      <c r="E40" s="574"/>
      <c r="F40" s="577"/>
      <c r="G40" s="401"/>
      <c r="H40" s="574"/>
      <c r="I40" s="574"/>
      <c r="J40" s="574"/>
      <c r="K40" s="574"/>
      <c r="L40" s="579"/>
      <c r="N40" s="158"/>
      <c r="O40" s="101"/>
      <c r="P40" s="52"/>
      <c r="Q40" s="101"/>
      <c r="R40" s="126"/>
      <c r="S40" s="101"/>
      <c r="T40" s="101"/>
      <c r="U40" s="39"/>
      <c r="W40" s="944"/>
      <c r="X40" s="754"/>
      <c r="Y40" s="754"/>
      <c r="Z40" s="803"/>
      <c r="AA40" s="803"/>
      <c r="AB40" s="755"/>
      <c r="AC40" s="755"/>
      <c r="AD40" s="755"/>
      <c r="AE40" s="755"/>
      <c r="AF40" s="755"/>
      <c r="AG40" s="755"/>
      <c r="AH40" s="755"/>
      <c r="AI40" s="755"/>
      <c r="AJ40" s="755"/>
      <c r="AK40" s="755"/>
      <c r="AL40" s="755"/>
      <c r="AM40" s="755"/>
      <c r="AN40" s="755"/>
      <c r="AO40" s="755"/>
      <c r="AP40" s="755"/>
      <c r="AQ40" s="755"/>
      <c r="AR40" s="755"/>
      <c r="AS40" s="755"/>
      <c r="AT40" s="755"/>
      <c r="AU40" s="755"/>
      <c r="AV40" s="755"/>
      <c r="AW40" s="755"/>
      <c r="AX40" s="755"/>
      <c r="AY40" s="755"/>
      <c r="AZ40" s="755"/>
      <c r="BA40" s="755"/>
      <c r="BB40" s="755"/>
      <c r="BC40" s="755"/>
      <c r="BD40" s="755"/>
      <c r="BE40" s="755"/>
      <c r="BF40" s="755"/>
      <c r="BG40" s="755"/>
      <c r="BH40" s="755"/>
      <c r="BI40" s="755"/>
      <c r="BJ40" s="755"/>
      <c r="BK40" s="755"/>
      <c r="BL40" s="755"/>
      <c r="BM40" s="755"/>
      <c r="BN40" s="755"/>
      <c r="BO40" s="755"/>
      <c r="BP40" s="755"/>
      <c r="BQ40" s="755"/>
      <c r="BR40" s="755"/>
      <c r="BS40" s="755"/>
      <c r="BT40" s="755"/>
      <c r="BU40" s="755"/>
      <c r="BV40" s="755"/>
      <c r="BW40" s="755"/>
      <c r="BX40" s="755"/>
      <c r="BY40" s="755"/>
      <c r="BZ40" s="755"/>
      <c r="CA40" s="384"/>
      <c r="CB40" s="12"/>
      <c r="CC40" s="33"/>
      <c r="CD40" s="1314"/>
      <c r="CE40" s="1314"/>
      <c r="CF40" s="1314"/>
      <c r="CG40" s="1314"/>
      <c r="CH40" s="1314"/>
      <c r="CI40" s="1314"/>
      <c r="CJ40" s="1314"/>
      <c r="CK40" s="1314"/>
      <c r="CL40" s="88"/>
      <c r="CM40" s="88"/>
      <c r="CN40" s="88"/>
      <c r="CO40" s="34"/>
      <c r="CR40" s="4"/>
      <c r="CS40" s="4"/>
      <c r="CW40" s="4"/>
    </row>
    <row r="41" spans="1:101" ht="19.5" customHeight="1" collapsed="1">
      <c r="A41" s="810"/>
      <c r="B41" s="574"/>
      <c r="C41" s="574"/>
      <c r="D41" s="574"/>
      <c r="E41" s="574"/>
      <c r="F41" s="577"/>
      <c r="G41" s="401"/>
      <c r="H41" s="574"/>
      <c r="I41" s="574"/>
      <c r="J41" s="574"/>
      <c r="K41" s="574"/>
      <c r="L41" s="579"/>
      <c r="N41" s="158"/>
      <c r="O41" s="101"/>
      <c r="P41" s="151"/>
      <c r="Q41" s="151"/>
      <c r="R41" s="140"/>
      <c r="S41" s="101"/>
      <c r="T41" s="101"/>
      <c r="U41" s="39"/>
      <c r="W41" s="3143" t="str" cm="1">
        <f t="array" ref="W41">fx_scenarioConverter("Budget")</f>
        <v>Budget</v>
      </c>
      <c r="X41" s="547"/>
      <c r="Y41" s="196" t="s">
        <v>237</v>
      </c>
      <c r="Z41" s="866" t="s">
        <v>82</v>
      </c>
      <c r="AA41" s="194"/>
      <c r="AB41" s="194"/>
      <c r="AC41" s="125"/>
      <c r="AD41" s="859"/>
      <c r="AE41" s="859"/>
      <c r="AF41" s="859"/>
      <c r="AG41" s="859"/>
      <c r="AH41" s="859"/>
      <c r="AI41" s="859"/>
      <c r="AJ41" s="859"/>
      <c r="AK41" s="859"/>
      <c r="AL41" s="859"/>
      <c r="AM41" s="859"/>
      <c r="AN41" s="859"/>
      <c r="AO41" s="859"/>
      <c r="AP41" s="859"/>
      <c r="AQ41" s="859"/>
      <c r="AR41" s="859"/>
      <c r="AS41" s="859"/>
      <c r="AT41" s="859"/>
      <c r="AU41" s="859"/>
      <c r="AV41" s="859"/>
      <c r="AW41" s="859"/>
      <c r="AX41" s="859"/>
      <c r="AY41" s="859"/>
      <c r="AZ41" s="859"/>
      <c r="BA41" s="859"/>
      <c r="BB41" s="859"/>
      <c r="BC41" s="859"/>
      <c r="BD41" s="859"/>
      <c r="BE41" s="859"/>
      <c r="BF41" s="859"/>
      <c r="BG41" s="859"/>
      <c r="BH41" s="859"/>
      <c r="BI41" s="859"/>
      <c r="BJ41" s="859"/>
      <c r="BK41" s="859"/>
      <c r="BL41" s="859"/>
      <c r="BM41" s="859"/>
      <c r="BN41" s="859"/>
      <c r="BO41" s="542"/>
      <c r="BP41" s="542"/>
      <c r="BQ41" s="542"/>
      <c r="BR41" s="542"/>
      <c r="BS41" s="542"/>
      <c r="BT41" s="542"/>
      <c r="BU41" s="542"/>
      <c r="BV41" s="542"/>
      <c r="BW41" s="542"/>
      <c r="BX41" s="542"/>
      <c r="BY41" s="542"/>
      <c r="BZ41" s="542"/>
      <c r="CA41" s="34"/>
      <c r="CC41" s="57"/>
      <c r="CD41" s="3151" t="s">
        <v>41</v>
      </c>
      <c r="CE41" s="3152"/>
      <c r="CF41" s="1471"/>
      <c r="CG41" s="3151" t="s">
        <v>42</v>
      </c>
      <c r="CH41" s="3152"/>
      <c r="CI41" s="1314"/>
      <c r="CJ41" s="3151" t="s">
        <v>43</v>
      </c>
      <c r="CK41" s="3152"/>
      <c r="CL41" s="88"/>
      <c r="CM41" s="3149" t="s">
        <v>43</v>
      </c>
      <c r="CN41" s="3150"/>
      <c r="CO41" s="34"/>
      <c r="CR41" s="4"/>
      <c r="CS41" s="4"/>
      <c r="CW41" s="4"/>
    </row>
    <row r="42" spans="1:101" ht="19.5" customHeight="1">
      <c r="A42" s="810"/>
      <c r="B42" s="574"/>
      <c r="C42" s="574"/>
      <c r="D42" s="574"/>
      <c r="E42" s="574"/>
      <c r="F42" s="577"/>
      <c r="G42" s="401"/>
      <c r="H42" s="574"/>
      <c r="I42" s="574"/>
      <c r="J42" s="574"/>
      <c r="K42" s="574"/>
      <c r="L42" s="579"/>
      <c r="N42" s="158"/>
      <c r="O42" s="101"/>
      <c r="P42" s="151"/>
      <c r="Q42" s="151"/>
      <c r="R42" s="140"/>
      <c r="S42" s="101"/>
      <c r="T42" s="101"/>
      <c r="U42" s="39"/>
      <c r="W42" s="3144"/>
      <c r="X42" s="546"/>
      <c r="Y42" s="1479"/>
      <c r="Z42" s="866"/>
      <c r="AA42" s="185"/>
      <c r="AB42" s="185"/>
      <c r="AC42" s="124"/>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82"/>
      <c r="BO42" s="1804"/>
      <c r="BP42" s="1804"/>
      <c r="BQ42" s="1804"/>
      <c r="BR42" s="1804"/>
      <c r="BS42" s="1804"/>
      <c r="BT42" s="1804"/>
      <c r="BU42" s="1804"/>
      <c r="BV42" s="1804"/>
      <c r="BW42" s="1804"/>
      <c r="BX42" s="1804"/>
      <c r="BY42" s="1804"/>
      <c r="BZ42" s="1804"/>
      <c r="CA42" s="34"/>
      <c r="CC42" s="57"/>
      <c r="CD42" s="1480"/>
      <c r="CE42" s="1481"/>
      <c r="CF42" s="1471"/>
      <c r="CG42" s="1480"/>
      <c r="CH42" s="1481"/>
      <c r="CI42" s="1314"/>
      <c r="CJ42" s="1480"/>
      <c r="CK42" s="1481"/>
      <c r="CL42" s="88"/>
      <c r="CM42" s="1338"/>
      <c r="CN42" s="1339"/>
      <c r="CO42" s="34"/>
      <c r="CR42" s="4"/>
      <c r="CS42" s="4"/>
      <c r="CW42" s="4"/>
    </row>
    <row r="43" spans="1:101" ht="27.75" customHeight="1">
      <c r="A43" s="810"/>
      <c r="B43" s="574"/>
      <c r="C43" s="574"/>
      <c r="D43" s="574"/>
      <c r="E43" s="574"/>
      <c r="F43" s="577"/>
      <c r="G43" s="401"/>
      <c r="H43" s="574"/>
      <c r="I43" s="574"/>
      <c r="J43" s="574"/>
      <c r="K43" s="574"/>
      <c r="L43" s="579"/>
      <c r="N43" s="158"/>
      <c r="O43" s="101"/>
      <c r="P43" s="52"/>
      <c r="Q43" s="101"/>
      <c r="R43" s="126"/>
      <c r="S43" s="101"/>
      <c r="T43" s="101"/>
      <c r="U43" s="39"/>
      <c r="W43" s="33"/>
      <c r="X43" s="88"/>
      <c r="Y43" s="88"/>
      <c r="Z43" s="536"/>
      <c r="AA43" s="185"/>
      <c r="AB43" s="266" t="s">
        <v>107</v>
      </c>
      <c r="AC43" s="185"/>
      <c r="AD43" s="374" cm="1">
        <f t="array" ref="AD43:BN43">EOMONTH(val_asOfDate,_xlfn.SEQUENCE(1,37,-36,1))</f>
        <v>44926</v>
      </c>
      <c r="AE43" s="374">
        <v>44957</v>
      </c>
      <c r="AF43" s="374">
        <v>44985</v>
      </c>
      <c r="AG43" s="374">
        <v>45016</v>
      </c>
      <c r="AH43" s="374">
        <v>45046</v>
      </c>
      <c r="AI43" s="374">
        <v>45077</v>
      </c>
      <c r="AJ43" s="374">
        <v>45107</v>
      </c>
      <c r="AK43" s="374">
        <v>45138</v>
      </c>
      <c r="AL43" s="374">
        <v>45169</v>
      </c>
      <c r="AM43" s="374">
        <v>45199</v>
      </c>
      <c r="AN43" s="374">
        <v>45230</v>
      </c>
      <c r="AO43" s="374">
        <v>45260</v>
      </c>
      <c r="AP43" s="374">
        <v>45291</v>
      </c>
      <c r="AQ43" s="374">
        <v>45322</v>
      </c>
      <c r="AR43" s="374">
        <v>45351</v>
      </c>
      <c r="AS43" s="374">
        <v>45382</v>
      </c>
      <c r="AT43" s="374">
        <v>45412</v>
      </c>
      <c r="AU43" s="374">
        <v>45443</v>
      </c>
      <c r="AV43" s="374">
        <v>45473</v>
      </c>
      <c r="AW43" s="374">
        <v>45504</v>
      </c>
      <c r="AX43" s="374">
        <v>45535</v>
      </c>
      <c r="AY43" s="374">
        <v>45565</v>
      </c>
      <c r="AZ43" s="374">
        <v>45596</v>
      </c>
      <c r="BA43" s="374">
        <v>45626</v>
      </c>
      <c r="BB43" s="374">
        <v>45657</v>
      </c>
      <c r="BC43" s="374">
        <v>45688</v>
      </c>
      <c r="BD43" s="374">
        <v>45716</v>
      </c>
      <c r="BE43" s="374">
        <v>45747</v>
      </c>
      <c r="BF43" s="374">
        <v>45777</v>
      </c>
      <c r="BG43" s="374">
        <v>45808</v>
      </c>
      <c r="BH43" s="374">
        <v>45838</v>
      </c>
      <c r="BI43" s="374">
        <v>45869</v>
      </c>
      <c r="BJ43" s="374">
        <v>45900</v>
      </c>
      <c r="BK43" s="374">
        <v>45930</v>
      </c>
      <c r="BL43" s="374">
        <v>45961</v>
      </c>
      <c r="BM43" s="374">
        <v>45991</v>
      </c>
      <c r="BN43" s="375">
        <v>46022</v>
      </c>
      <c r="BO43" s="2111"/>
      <c r="BP43" s="2111"/>
      <c r="BQ43" s="2111"/>
      <c r="BR43" s="2111"/>
      <c r="BS43" s="2111"/>
      <c r="BT43" s="2111"/>
      <c r="BU43" s="2111"/>
      <c r="BV43" s="2111"/>
      <c r="BW43" s="2111"/>
      <c r="BX43" s="2111"/>
      <c r="BY43" s="2111"/>
      <c r="BZ43" s="2111"/>
      <c r="CA43" s="384"/>
      <c r="CC43" s="33"/>
      <c r="CD43" s="1494" t="e" cm="1">
        <f t="array" aca="1" ref="CD43" ca="1">EOMONTH(val_currentFYE,-24)</f>
        <v>#NAME?</v>
      </c>
      <c r="CE43" s="1495" t="e" cm="1">
        <f t="array" aca="1" ref="CE43" ca="1">EOMONTH(val_currentFYE,-12)</f>
        <v>#NAME?</v>
      </c>
      <c r="CF43" s="1496"/>
      <c r="CG43" s="1497">
        <f>EOMONTH(val_asOfDate,-1)</f>
        <v>45991</v>
      </c>
      <c r="CH43" s="1498">
        <f>EOMONTH(val_asOfDate,0)</f>
        <v>46022</v>
      </c>
      <c r="CI43" s="1499"/>
      <c r="CJ43" s="1500">
        <f>EOMONTH(val_asOfDate,-1)</f>
        <v>45991</v>
      </c>
      <c r="CK43" s="1501">
        <f>EOMONTH(val_asOfDate,0)</f>
        <v>46022</v>
      </c>
      <c r="CL43" s="88"/>
      <c r="CM43" s="984" t="e" cm="1">
        <f t="array" aca="1" ref="CM43" ca="1">val_currentFYE</f>
        <v>#NAME?</v>
      </c>
      <c r="CN43" s="978" t="e" cm="1">
        <f t="array" aca="1" ref="CN43" ca="1">val_currentFYE</f>
        <v>#NAME?</v>
      </c>
      <c r="CO43" s="34"/>
      <c r="CR43" s="4"/>
      <c r="CS43" s="4"/>
      <c r="CW43" s="4"/>
    </row>
    <row r="44" spans="1:101" ht="27.75" customHeight="1">
      <c r="A44" s="810"/>
      <c r="B44" s="574"/>
      <c r="C44" s="574"/>
      <c r="D44" s="574"/>
      <c r="E44" s="574"/>
      <c r="F44" s="577"/>
      <c r="G44" s="401"/>
      <c r="H44" s="574"/>
      <c r="I44" s="574"/>
      <c r="J44" s="574"/>
      <c r="K44" s="574"/>
      <c r="L44" s="579"/>
      <c r="N44" s="158"/>
      <c r="O44" s="101"/>
      <c r="P44" s="52"/>
      <c r="Q44" s="101"/>
      <c r="R44" s="126"/>
      <c r="S44" s="101"/>
      <c r="T44" s="101"/>
      <c r="U44" s="39"/>
      <c r="W44" s="29" t="s">
        <v>94</v>
      </c>
      <c r="X44" s="753"/>
      <c r="Y44" s="53" t="str">
        <f>val_company&amp; " Internal Accounts"</f>
        <v>Therme Horizon Internal Accounts</v>
      </c>
      <c r="Z44" s="939"/>
      <c r="AA44" s="939"/>
      <c r="AB44" s="54" t="s">
        <v>227</v>
      </c>
      <c r="AC44" s="55"/>
      <c r="AD44" s="1227" t="str">
        <f>$W$41</f>
        <v>Budget</v>
      </c>
      <c r="AE44" s="1227" t="str">
        <f t="shared" ref="AE44:BN44" si="5">$W$41</f>
        <v>Budget</v>
      </c>
      <c r="AF44" s="1227" t="str">
        <f t="shared" si="5"/>
        <v>Budget</v>
      </c>
      <c r="AG44" s="1227" t="str">
        <f t="shared" si="5"/>
        <v>Budget</v>
      </c>
      <c r="AH44" s="1227" t="str">
        <f t="shared" si="5"/>
        <v>Budget</v>
      </c>
      <c r="AI44" s="1227" t="str">
        <f t="shared" si="5"/>
        <v>Budget</v>
      </c>
      <c r="AJ44" s="1227" t="str">
        <f t="shared" si="5"/>
        <v>Budget</v>
      </c>
      <c r="AK44" s="1227" t="str">
        <f t="shared" si="5"/>
        <v>Budget</v>
      </c>
      <c r="AL44" s="1227" t="str">
        <f t="shared" si="5"/>
        <v>Budget</v>
      </c>
      <c r="AM44" s="1227" t="str">
        <f t="shared" si="5"/>
        <v>Budget</v>
      </c>
      <c r="AN44" s="1227" t="str">
        <f t="shared" si="5"/>
        <v>Budget</v>
      </c>
      <c r="AO44" s="1227" t="str">
        <f t="shared" si="5"/>
        <v>Budget</v>
      </c>
      <c r="AP44" s="1227" t="str">
        <f t="shared" si="5"/>
        <v>Budget</v>
      </c>
      <c r="AQ44" s="1227" t="str">
        <f t="shared" si="5"/>
        <v>Budget</v>
      </c>
      <c r="AR44" s="1227" t="str">
        <f t="shared" si="5"/>
        <v>Budget</v>
      </c>
      <c r="AS44" s="1227" t="str">
        <f t="shared" si="5"/>
        <v>Budget</v>
      </c>
      <c r="AT44" s="1227" t="str">
        <f t="shared" si="5"/>
        <v>Budget</v>
      </c>
      <c r="AU44" s="1227" t="str">
        <f t="shared" si="5"/>
        <v>Budget</v>
      </c>
      <c r="AV44" s="1227" t="str">
        <f t="shared" si="5"/>
        <v>Budget</v>
      </c>
      <c r="AW44" s="1227" t="str">
        <f t="shared" si="5"/>
        <v>Budget</v>
      </c>
      <c r="AX44" s="1227" t="str">
        <f t="shared" si="5"/>
        <v>Budget</v>
      </c>
      <c r="AY44" s="1227" t="str">
        <f t="shared" si="5"/>
        <v>Budget</v>
      </c>
      <c r="AZ44" s="1227" t="str">
        <f t="shared" si="5"/>
        <v>Budget</v>
      </c>
      <c r="BA44" s="1227" t="str">
        <f t="shared" si="5"/>
        <v>Budget</v>
      </c>
      <c r="BB44" s="1227" t="str">
        <f t="shared" si="5"/>
        <v>Budget</v>
      </c>
      <c r="BC44" s="1227" t="str">
        <f t="shared" si="5"/>
        <v>Budget</v>
      </c>
      <c r="BD44" s="1227" t="str">
        <f t="shared" si="5"/>
        <v>Budget</v>
      </c>
      <c r="BE44" s="1227" t="str">
        <f t="shared" si="5"/>
        <v>Budget</v>
      </c>
      <c r="BF44" s="1227" t="str">
        <f t="shared" si="5"/>
        <v>Budget</v>
      </c>
      <c r="BG44" s="1227" t="str">
        <f t="shared" si="5"/>
        <v>Budget</v>
      </c>
      <c r="BH44" s="1227" t="str">
        <f t="shared" si="5"/>
        <v>Budget</v>
      </c>
      <c r="BI44" s="1227" t="str">
        <f t="shared" si="5"/>
        <v>Budget</v>
      </c>
      <c r="BJ44" s="1227" t="str">
        <f t="shared" si="5"/>
        <v>Budget</v>
      </c>
      <c r="BK44" s="1227" t="str">
        <f t="shared" si="5"/>
        <v>Budget</v>
      </c>
      <c r="BL44" s="1227" t="str">
        <f t="shared" si="5"/>
        <v>Budget</v>
      </c>
      <c r="BM44" s="1227" t="str">
        <f t="shared" si="5"/>
        <v>Budget</v>
      </c>
      <c r="BN44" s="1227" t="str">
        <f t="shared" si="5"/>
        <v>Budget</v>
      </c>
      <c r="BO44" s="2094"/>
      <c r="BP44" s="2094"/>
      <c r="BQ44" s="2094"/>
      <c r="BR44" s="2094"/>
      <c r="BS44" s="2094"/>
      <c r="BT44" s="2094"/>
      <c r="BU44" s="2094"/>
      <c r="BV44" s="2094"/>
      <c r="BW44" s="2094"/>
      <c r="BX44" s="2094"/>
      <c r="BY44" s="2094"/>
      <c r="BZ44" s="2094"/>
      <c r="CA44" s="384"/>
      <c r="CC44" s="33"/>
      <c r="CD44" s="1720" t="str">
        <f>$W$41</f>
        <v>Budget</v>
      </c>
      <c r="CE44" s="1720" t="str">
        <f>$W$41</f>
        <v>Budget</v>
      </c>
      <c r="CF44" s="128"/>
      <c r="CG44" s="1734" t="str">
        <f t="shared" ref="CG44:CK44" si="6">$W$41</f>
        <v>Budget</v>
      </c>
      <c r="CH44" s="1735" t="str">
        <f t="shared" si="6"/>
        <v>Budget</v>
      </c>
      <c r="CI44" s="207" t="str">
        <f>$AD44</f>
        <v>Budget</v>
      </c>
      <c r="CJ44" s="1724" t="str">
        <f t="shared" si="6"/>
        <v>Budget</v>
      </c>
      <c r="CK44" s="1725" t="str">
        <f t="shared" si="6"/>
        <v>Budget</v>
      </c>
      <c r="CL44" s="869"/>
      <c r="CM44" s="1198" t="str">
        <f>CM19</f>
        <v>Original Budget</v>
      </c>
      <c r="CN44" s="1198" t="str">
        <f>CN19</f>
        <v>LE</v>
      </c>
      <c r="CO44" s="34"/>
      <c r="CR44" s="4"/>
      <c r="CS44" s="4"/>
      <c r="CW44" s="4"/>
    </row>
    <row r="45" spans="1:101" ht="21" customHeight="1">
      <c r="A45" s="810"/>
      <c r="B45" s="574" t="s">
        <v>208</v>
      </c>
      <c r="C45" s="574" t="str">
        <f t="shared" ref="C45:C62" si="7">C20</f>
        <v>Reported EBITDA (Company View)</v>
      </c>
      <c r="D45" s="574"/>
      <c r="E45" s="577" t="e" cm="1">
        <f t="array" aca="1" ref="E45" ca="1">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#NAME?</v>
      </c>
      <c r="F45" s="577" t="str">
        <f t="shared" ref="F45:F62" si="8">IF(
    $B45 &lt;&gt;"",$B45,
    $E45
  )</f>
        <v>Reported EBITDA</v>
      </c>
      <c r="G45" s="401"/>
      <c r="H45" s="401">
        <v>2</v>
      </c>
      <c r="I45" s="401">
        <v>1</v>
      </c>
      <c r="J45" s="401"/>
      <c r="K45" s="401"/>
      <c r="L45" s="579">
        <v>-1</v>
      </c>
      <c r="N45" s="158"/>
      <c r="O45" s="101"/>
      <c r="P45" s="52"/>
      <c r="Q45" s="101"/>
      <c r="R45" s="126"/>
      <c r="S45" s="101"/>
      <c r="T45" s="101"/>
      <c r="U45" s="39"/>
      <c r="W45" s="933" t="str">
        <f>(W41)</f>
        <v>Budget</v>
      </c>
      <c r="X45" s="761">
        <v>0</v>
      </c>
      <c r="Y45" s="88" t="e">
        <f t="shared" ref="Y45:Y62" ca="1" si="9">Y20</f>
        <v>#NAME?</v>
      </c>
      <c r="Z45" s="200" cm="1">
        <f t="array" ref="Z45">_xlfn.SWITCH(
    TRUE,
    _CF!$L45=TRUE, 1,
    _CF!$L45=FALSE,-1,
    _CF!$L45=-1,0,
"n/a"
)</f>
        <v>0</v>
      </c>
      <c r="AA45" s="200"/>
      <c r="AB45" s="88" t="str">
        <f t="shared" ref="AB45:AB62" si="10">AB20</f>
        <v>Reported EBITDA</v>
      </c>
      <c r="AC45" s="88"/>
      <c r="AD45" s="855" t="e" cm="1">
        <f t="array" aca="1" ref="AD45" ca="1">_xlfn.LET(
_xlpm.val,IF($F45 = "",val_blankRefText,  _xldudf_CX_GET(CX_ENTITY,$F45,AD$11,AD$14,,(AD$44))),
_xlpm.Res, IF(OR(_xlpm.val="",_xlpm.val="Error"),"",_xlpm.val),
_xlpm.Res
)</f>
        <v>#NAME?</v>
      </c>
      <c r="AE45" s="855" t="e" cm="1">
        <f t="array" aca="1" ref="AE45" ca="1">_xlfn.LET(
_xlpm.val,IF($F45 = "",val_blankRefText,  _xldudf_CX_GET(CX_ENTITY,$F45,AE$11,AE$14,,(AE$44))),
_xlpm.Res, IF(OR(_xlpm.val="",_xlpm.val="Error"),"",_xlpm.val),
_xlpm.Res
)</f>
        <v>#NAME?</v>
      </c>
      <c r="AF45" s="855" t="e" cm="1">
        <f t="array" aca="1" ref="AF45" ca="1">_xlfn.LET(
_xlpm.val,IF($F45 = "",val_blankRefText,  _xldudf_CX_GET(CX_ENTITY,$F45,AF$11,AF$14,,(AF$44))),
_xlpm.Res, IF(OR(_xlpm.val="",_xlpm.val="Error"),"",_xlpm.val),
_xlpm.Res
)</f>
        <v>#NAME?</v>
      </c>
      <c r="AG45" s="855" t="e" cm="1">
        <f t="array" aca="1" ref="AG45" ca="1">_xlfn.LET(
_xlpm.val,IF($F45 = "",val_blankRefText,  _xldudf_CX_GET(CX_ENTITY,$F45,AG$11,AG$14,,(AG$44))),
_xlpm.Res, IF(OR(_xlpm.val="",_xlpm.val="Error"),"",_xlpm.val),
_xlpm.Res
)</f>
        <v>#NAME?</v>
      </c>
      <c r="AH45" s="855" t="e" cm="1">
        <f t="array" aca="1" ref="AH45" ca="1">_xlfn.LET(
_xlpm.val,IF($F45 = "",val_blankRefText,  _xldudf_CX_GET(CX_ENTITY,$F45,AH$11,AH$14,,(AH$44))),
_xlpm.Res, IF(OR(_xlpm.val="",_xlpm.val="Error"),"",_xlpm.val),
_xlpm.Res
)</f>
        <v>#NAME?</v>
      </c>
      <c r="AI45" s="855" t="e" cm="1">
        <f t="array" aca="1" ref="AI45" ca="1">_xlfn.LET(
_xlpm.val,IF($F45 = "",val_blankRefText,  _xldudf_CX_GET(CX_ENTITY,$F45,AI$11,AI$14,,(AI$44))),
_xlpm.Res, IF(OR(_xlpm.val="",_xlpm.val="Error"),"",_xlpm.val),
_xlpm.Res
)</f>
        <v>#NAME?</v>
      </c>
      <c r="AJ45" s="855" t="e" cm="1">
        <f t="array" aca="1" ref="AJ45" ca="1">_xlfn.LET(
_xlpm.val,IF($F45 = "",val_blankRefText,  _xldudf_CX_GET(CX_ENTITY,$F45,AJ$11,AJ$14,,(AJ$44))),
_xlpm.Res, IF(OR(_xlpm.val="",_xlpm.val="Error"),"",_xlpm.val),
_xlpm.Res
)</f>
        <v>#NAME?</v>
      </c>
      <c r="AK45" s="855" t="e" cm="1">
        <f t="array" aca="1" ref="AK45" ca="1">_xlfn.LET(
_xlpm.val,IF($F45 = "",val_blankRefText,  _xldudf_CX_GET(CX_ENTITY,$F45,AK$11,AK$14,,(AK$44))),
_xlpm.Res, IF(OR(_xlpm.val="",_xlpm.val="Error"),"",_xlpm.val),
_xlpm.Res
)</f>
        <v>#NAME?</v>
      </c>
      <c r="AL45" s="855" t="e" cm="1">
        <f t="array" aca="1" ref="AL45" ca="1">_xlfn.LET(
_xlpm.val,IF($F45 = "",val_blankRefText,  _xldudf_CX_GET(CX_ENTITY,$F45,AL$11,AL$14,,(AL$44))),
_xlpm.Res, IF(OR(_xlpm.val="",_xlpm.val="Error"),"",_xlpm.val),
_xlpm.Res
)</f>
        <v>#NAME?</v>
      </c>
      <c r="AM45" s="855" t="e" cm="1">
        <f t="array" aca="1" ref="AM45" ca="1">_xlfn.LET(
_xlpm.val,IF($F45 = "",val_blankRefText,  _xldudf_CX_GET(CX_ENTITY,$F45,AM$11,AM$14,,(AM$44))),
_xlpm.Res, IF(OR(_xlpm.val="",_xlpm.val="Error"),"",_xlpm.val),
_xlpm.Res
)</f>
        <v>#NAME?</v>
      </c>
      <c r="AN45" s="855" t="e" cm="1">
        <f t="array" aca="1" ref="AN45" ca="1">_xlfn.LET(
_xlpm.val,IF($F45 = "",val_blankRefText,  _xldudf_CX_GET(CX_ENTITY,$F45,AN$11,AN$14,,(AN$44))),
_xlpm.Res, IF(OR(_xlpm.val="",_xlpm.val="Error"),"",_xlpm.val),
_xlpm.Res
)</f>
        <v>#NAME?</v>
      </c>
      <c r="AO45" s="855" t="e" cm="1">
        <f t="array" aca="1" ref="AO45" ca="1">_xlfn.LET(
_xlpm.val,IF($F45 = "",val_blankRefText,  _xldudf_CX_GET(CX_ENTITY,$F45,AO$11,AO$14,,(AO$44))),
_xlpm.Res, IF(OR(_xlpm.val="",_xlpm.val="Error"),"",_xlpm.val),
_xlpm.Res
)</f>
        <v>#NAME?</v>
      </c>
      <c r="AP45" s="855" t="e" cm="1">
        <f t="array" aca="1" ref="AP45" ca="1">_xlfn.LET(
_xlpm.val,IF($F45 = "",val_blankRefText,  _xldudf_CX_GET(CX_ENTITY,$F45,AP$11,AP$14,,(AP$44))),
_xlpm.Res, IF(OR(_xlpm.val="",_xlpm.val="Error"),"",_xlpm.val),
_xlpm.Res
)</f>
        <v>#NAME?</v>
      </c>
      <c r="AQ45" s="855" t="e" cm="1">
        <f t="array" aca="1" ref="AQ45" ca="1">_xlfn.LET(
_xlpm.val,IF($F45 = "",val_blankRefText,  _xldudf_CX_GET(CX_ENTITY,$F45,AQ$11,AQ$14,,(AQ$44))),
_xlpm.Res, IF(OR(_xlpm.val="",_xlpm.val="Error"),"",_xlpm.val),
_xlpm.Res
)</f>
        <v>#NAME?</v>
      </c>
      <c r="AR45" s="855" t="e" cm="1">
        <f t="array" aca="1" ref="AR45" ca="1">_xlfn.LET(
_xlpm.val,IF($F45 = "",val_blankRefText,  _xldudf_CX_GET(CX_ENTITY,$F45,AR$11,AR$14,,(AR$44))),
_xlpm.Res, IF(OR(_xlpm.val="",_xlpm.val="Error"),"",_xlpm.val),
_xlpm.Res
)</f>
        <v>#NAME?</v>
      </c>
      <c r="AS45" s="855" t="e" cm="1">
        <f t="array" aca="1" ref="AS45" ca="1">_xlfn.LET(
_xlpm.val,IF($F45 = "",val_blankRefText,  _xldudf_CX_GET(CX_ENTITY,$F45,AS$11,AS$14,,(AS$44))),
_xlpm.Res, IF(OR(_xlpm.val="",_xlpm.val="Error"),"",_xlpm.val),
_xlpm.Res
)</f>
        <v>#NAME?</v>
      </c>
      <c r="AT45" s="855" t="e" cm="1">
        <f t="array" aca="1" ref="AT45" ca="1">_xlfn.LET(
_xlpm.val,IF($F45 = "",val_blankRefText,  _xldudf_CX_GET(CX_ENTITY,$F45,AT$11,AT$14,,(AT$44))),
_xlpm.Res, IF(OR(_xlpm.val="",_xlpm.val="Error"),"",_xlpm.val),
_xlpm.Res
)</f>
        <v>#NAME?</v>
      </c>
      <c r="AU45" s="855" t="e" cm="1">
        <f t="array" aca="1" ref="AU45" ca="1">_xlfn.LET(
_xlpm.val,IF($F45 = "",val_blankRefText,  _xldudf_CX_GET(CX_ENTITY,$F45,AU$11,AU$14,,(AU$44))),
_xlpm.Res, IF(OR(_xlpm.val="",_xlpm.val="Error"),"",_xlpm.val),
_xlpm.Res
)</f>
        <v>#NAME?</v>
      </c>
      <c r="AV45" s="855" t="e" cm="1">
        <f t="array" aca="1" ref="AV45" ca="1">_xlfn.LET(
_xlpm.val,IF($F45 = "",val_blankRefText,  _xldudf_CX_GET(CX_ENTITY,$F45,AV$11,AV$14,,(AV$44))),
_xlpm.Res, IF(OR(_xlpm.val="",_xlpm.val="Error"),"",_xlpm.val),
_xlpm.Res
)</f>
        <v>#NAME?</v>
      </c>
      <c r="AW45" s="855" t="e" cm="1">
        <f t="array" aca="1" ref="AW45" ca="1">_xlfn.LET(
_xlpm.val,IF($F45 = "",val_blankRefText,  _xldudf_CX_GET(CX_ENTITY,$F45,AW$11,AW$14,,(AW$44))),
_xlpm.Res, IF(OR(_xlpm.val="",_xlpm.val="Error"),"",_xlpm.val),
_xlpm.Res
)</f>
        <v>#NAME?</v>
      </c>
      <c r="AX45" s="855" t="e" cm="1">
        <f t="array" aca="1" ref="AX45" ca="1">_xlfn.LET(
_xlpm.val,IF($F45 = "",val_blankRefText,  _xldudf_CX_GET(CX_ENTITY,$F45,AX$11,AX$14,,(AX$44))),
_xlpm.Res, IF(OR(_xlpm.val="",_xlpm.val="Error"),"",_xlpm.val),
_xlpm.Res
)</f>
        <v>#NAME?</v>
      </c>
      <c r="AY45" s="855" t="e" cm="1">
        <f t="array" aca="1" ref="AY45" ca="1">_xlfn.LET(
_xlpm.val,IF($F45 = "",val_blankRefText,  _xldudf_CX_GET(CX_ENTITY,$F45,AY$11,AY$14,,(AY$44))),
_xlpm.Res, IF(OR(_xlpm.val="",_xlpm.val="Error"),"",_xlpm.val),
_xlpm.Res
)</f>
        <v>#NAME?</v>
      </c>
      <c r="AZ45" s="855" t="e" cm="1">
        <f t="array" aca="1" ref="AZ45" ca="1">_xlfn.LET(
_xlpm.val,IF($F45 = "",val_blankRefText,  _xldudf_CX_GET(CX_ENTITY,$F45,AZ$11,AZ$14,,(AZ$44))),
_xlpm.Res, IF(OR(_xlpm.val="",_xlpm.val="Error"),"",_xlpm.val),
_xlpm.Res
)</f>
        <v>#NAME?</v>
      </c>
      <c r="BA45" s="855" t="e" cm="1">
        <f t="array" aca="1" ref="BA45" ca="1">_xlfn.LET(
_xlpm.val,IF($F45 = "",val_blankRefText,  _xldudf_CX_GET(CX_ENTITY,$F45,BA$11,BA$14,,(BA$44))),
_xlpm.Res, IF(OR(_xlpm.val="",_xlpm.val="Error"),"",_xlpm.val),
_xlpm.Res
)</f>
        <v>#NAME?</v>
      </c>
      <c r="BB45" s="855" t="e" cm="1">
        <f t="array" aca="1" ref="BB45" ca="1">_xlfn.LET(
_xlpm.val,IF($F45 = "",val_blankRefText,  _xldudf_CX_GET(CX_ENTITY,$F45,BB$11,BB$14,,(BB$44))),
_xlpm.Res, IF(OR(_xlpm.val="",_xlpm.val="Error"),"",_xlpm.val),
_xlpm.Res
)</f>
        <v>#NAME?</v>
      </c>
      <c r="BC45" s="855" t="e" cm="1">
        <f t="array" aca="1" ref="BC45" ca="1">_xlfn.LET(
_xlpm.val,IF($F45 = "",val_blankRefText,  _xldudf_CX_GET(CX_ENTITY,$F45,BC$11,BC$14,,(BC$44))),
_xlpm.Res, IF(OR(_xlpm.val="",_xlpm.val="Error"),"",_xlpm.val),
_xlpm.Res
)</f>
        <v>#NAME?</v>
      </c>
      <c r="BD45" s="855" t="e" cm="1">
        <f t="array" aca="1" ref="BD45" ca="1">_xlfn.LET(
_xlpm.val,IF($F45 = "",val_blankRefText,  _xldudf_CX_GET(CX_ENTITY,$F45,BD$11,BD$14,,(BD$44))),
_xlpm.Res, IF(OR(_xlpm.val="",_xlpm.val="Error"),"",_xlpm.val),
_xlpm.Res
)</f>
        <v>#NAME?</v>
      </c>
      <c r="BE45" s="855" t="e" cm="1">
        <f t="array" aca="1" ref="BE45" ca="1">_xlfn.LET(
_xlpm.val,IF($F45 = "",val_blankRefText,  _xldudf_CX_GET(CX_ENTITY,$F45,BE$11,BE$14,,(BE$44))),
_xlpm.Res, IF(OR(_xlpm.val="",_xlpm.val="Error"),"",_xlpm.val),
_xlpm.Res
)</f>
        <v>#NAME?</v>
      </c>
      <c r="BF45" s="855" t="e" cm="1">
        <f t="array" aca="1" ref="BF45" ca="1">_xlfn.LET(
_xlpm.val,IF($F45 = "",val_blankRefText,  _xldudf_CX_GET(CX_ENTITY,$F45,BF$11,BF$14,,(BF$44))),
_xlpm.Res, IF(OR(_xlpm.val="",_xlpm.val="Error"),"",_xlpm.val),
_xlpm.Res
)</f>
        <v>#NAME?</v>
      </c>
      <c r="BG45" s="855" t="e" cm="1">
        <f t="array" aca="1" ref="BG45" ca="1">_xlfn.LET(
_xlpm.val,IF($F45 = "",val_blankRefText,  _xldudf_CX_GET(CX_ENTITY,$F45,BG$11,BG$14,,(BG$44))),
_xlpm.Res, IF(OR(_xlpm.val="",_xlpm.val="Error"),"",_xlpm.val),
_xlpm.Res
)</f>
        <v>#NAME?</v>
      </c>
      <c r="BH45" s="855" t="e" cm="1">
        <f t="array" aca="1" ref="BH45" ca="1">_xlfn.LET(
_xlpm.val,IF($F45 = "",val_blankRefText,  _xldudf_CX_GET(CX_ENTITY,$F45,BH$11,BH$14,,(BH$44))),
_xlpm.Res, IF(OR(_xlpm.val="",_xlpm.val="Error"),"",_xlpm.val),
_xlpm.Res
)</f>
        <v>#NAME?</v>
      </c>
      <c r="BI45" s="855" t="e" cm="1">
        <f t="array" aca="1" ref="BI45" ca="1">_xlfn.LET(
_xlpm.val,IF($F45 = "",val_blankRefText,  _xldudf_CX_GET(CX_ENTITY,$F45,BI$11,BI$14,,(BI$44))),
_xlpm.Res, IF(OR(_xlpm.val="",_xlpm.val="Error"),"",_xlpm.val),
_xlpm.Res
)</f>
        <v>#NAME?</v>
      </c>
      <c r="BJ45" s="855" t="e" cm="1">
        <f t="array" aca="1" ref="BJ45" ca="1">_xlfn.LET(
_xlpm.val,IF($F45 = "",val_blankRefText,  _xldudf_CX_GET(CX_ENTITY,$F45,BJ$11,BJ$14,,(BJ$44))),
_xlpm.Res, IF(OR(_xlpm.val="",_xlpm.val="Error"),"",_xlpm.val),
_xlpm.Res
)</f>
        <v>#NAME?</v>
      </c>
      <c r="BK45" s="855" t="e" cm="1">
        <f t="array" aca="1" ref="BK45" ca="1">_xlfn.LET(
_xlpm.val,IF($F45 = "",val_blankRefText,  _xldudf_CX_GET(CX_ENTITY,$F45,BK$11,BK$14,,(BK$44))),
_xlpm.Res, IF(OR(_xlpm.val="",_xlpm.val="Error"),"",_xlpm.val),
_xlpm.Res
)</f>
        <v>#NAME?</v>
      </c>
      <c r="BL45" s="855" t="e" cm="1">
        <f t="array" aca="1" ref="BL45" ca="1">_xlfn.LET(
_xlpm.val,IF($F45 = "",val_blankRefText,  _xldudf_CX_GET(CX_ENTITY,$F45,BL$11,BL$14,,(BL$44))),
_xlpm.Res, IF(OR(_xlpm.val="",_xlpm.val="Error"),"",_xlpm.val),
_xlpm.Res
)</f>
        <v>#NAME?</v>
      </c>
      <c r="BM45" s="855" t="e" cm="1">
        <f t="array" aca="1" ref="BM45" ca="1">_xlfn.LET(
_xlpm.val,IF($F45 = "",val_blankRefText,  _xldudf_CX_GET(CX_ENTITY,$F45,BM$11,BM$14,,(BM$44))),
_xlpm.Res, IF(OR(_xlpm.val="",_xlpm.val="Error"),"",_xlpm.val),
_xlpm.Res
)</f>
        <v>#NAME?</v>
      </c>
      <c r="BN45" s="855" t="e" cm="1">
        <f t="array" aca="1" ref="BN45" ca="1">_xlfn.LET(
_xlpm.val,IF($F45 = "",val_blankRefText,  _xldudf_CX_GET(CX_ENTITY,$F45,BN$11,BN$14,,(BN$44))),
_xlpm.Res, IF(OR(_xlpm.val="",_xlpm.val="Error"),"",_xlpm.val),
_xlpm.Res
)</f>
        <v>#NAME?</v>
      </c>
      <c r="BO45" s="1844"/>
      <c r="BP45" s="1844"/>
      <c r="BQ45" s="1844"/>
      <c r="BR45" s="1844"/>
      <c r="BS45" s="1844"/>
      <c r="BT45" s="1844"/>
      <c r="BU45" s="1844"/>
      <c r="BV45" s="1844"/>
      <c r="BW45" s="1844"/>
      <c r="BX45" s="1844"/>
      <c r="BY45" s="1844"/>
      <c r="BZ45" s="1844"/>
      <c r="CA45" s="384"/>
      <c r="CC45" s="33"/>
      <c r="CD45" s="1461" t="e" cm="1">
        <f t="array" aca="1" ref="CD45" ca="1">_xlfn.LET( _xlpm.CheckBlank, SUM(CF!$AD45:$BN45) = 0, IF(_xlpm.CheckBlank, "", SUM(_xlfn._xlws.FILTER(CF!$AD45:$BN45,(YEAR(CF!$AD$12:$BN$12)=CF!CD$12)*(array_timeline&lt;=CF!CD$11)))))</f>
        <v>#NAME?</v>
      </c>
      <c r="CE45" s="1461" t="e" cm="1">
        <f t="array" aca="1" ref="CE45" ca="1">_xlfn.LET( _xlpm.CheckBlank, SUM(CF!$AD45:$BN45) = 0, IF(_xlpm.CheckBlank, "", SUM(_xlfn._xlws.FILTER(CF!$AD45:$BN45,(YEAR(CF!$AD$12:$BN$12)=CF!CE$12)*(array_timeline&lt;=CF!CE$11)))))</f>
        <v>#NAME?</v>
      </c>
      <c r="CF45" s="1463"/>
      <c r="CG45" s="1461" t="e" cm="1">
        <f t="array" aca="1" ref="CG45" ca="1">_xlfn.LET(_xlpm.CheckBlank,SUM(CF!$AD45:$BN45)=0,IF(_xlpm.CheckBlank,"",SUM(_xlfn._xlws.FILTER(CF!$AD45:$BN45,(YEAR(CF!$AD$12:$BN$12)=CF!CG$12)*(array_timeline&lt;=CF!CG$11)))))</f>
        <v>#NAME?</v>
      </c>
      <c r="CH45" s="1461" t="e" cm="1">
        <f t="array" aca="1" ref="CH45" ca="1">_xlfn.LET(_xlpm.CheckBlank,SUM(CF!$AD45:$BN45)=0,IF(_xlpm.CheckBlank,"",SUM(_xlfn._xlws.FILTER(CF!$AD45:$BN45,(YEAR(CF!$AD$12:$BN$12)=CF!CH$12)*(array_timeline&lt;=CF!CH$11)))))</f>
        <v>#NAME?</v>
      </c>
      <c r="CI45" s="1314"/>
      <c r="CJ45" s="1657" cm="1">
        <f t="array" ref="CJ45">_xlfn.LET( _xlpm.CheckBlank, SUM(CF!$AD45:$BN45) = 0, IF(_xlpm.CheckBlank, "", SUM(_xlfn.TAKE(_xlfn.DROP(CF!$AD45:$BN45, ,-DATEDIFF(CF!CJ$11, val_asOfDate,"M")),1,-12))))</f>
        <v>36</v>
      </c>
      <c r="CK45" s="1657" cm="1">
        <f t="array" ref="CK45">_xlfn.LET( _xlpm.CheckBlank, SUM(CF!$AD45:$BN45) = 0, IF(_xlpm.CheckBlank, "", SUM(_xlfn.TAKE(_xlfn.DROP(CF!$AD45:$BN45, ,-DATEDIFF(CF!CK$11, val_asOfDate,"M")),1,-12))))</f>
        <v>36</v>
      </c>
      <c r="CL45" s="88"/>
      <c r="CM45" s="541" t="e">
        <f ca="1">CM20</f>
        <v>#NAME?</v>
      </c>
      <c r="CN45" s="541" t="e">
        <f t="shared" ref="CN45:CN62" ca="1" si="11">CN20</f>
        <v>#NAME?</v>
      </c>
      <c r="CO45" s="34"/>
      <c r="CR45" s="4"/>
      <c r="CS45" s="4"/>
      <c r="CW45" s="4"/>
    </row>
    <row r="46" spans="1:101" ht="21" customHeight="1">
      <c r="A46" s="696"/>
      <c r="B46" s="574" t="s">
        <v>238</v>
      </c>
      <c r="C46" s="574" t="str">
        <f t="shared" si="7"/>
        <v>Non-Cash Adjustments (Company View)</v>
      </c>
      <c r="D46" s="574"/>
      <c r="E46" s="577" t="e" cm="1">
        <f t="array" aca="1" ref="E46" ca="1">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#NAME?</v>
      </c>
      <c r="F46" s="577" t="str">
        <f t="shared" si="8"/>
        <v>Non-Cash Adjustments</v>
      </c>
      <c r="G46" s="401"/>
      <c r="H46" s="401">
        <v>1</v>
      </c>
      <c r="I46" s="401">
        <v>1</v>
      </c>
      <c r="J46" s="401"/>
      <c r="K46" s="401"/>
      <c r="L46" s="579" t="b">
        <v>1</v>
      </c>
      <c r="N46" s="158"/>
      <c r="O46" s="101"/>
      <c r="P46" s="52"/>
      <c r="Q46" s="101"/>
      <c r="R46" s="126"/>
      <c r="S46" s="101"/>
      <c r="T46" s="101"/>
      <c r="U46" s="39"/>
      <c r="W46" s="932" t="str">
        <f>$W$45</f>
        <v>Budget</v>
      </c>
      <c r="X46" s="761" t="s">
        <v>62</v>
      </c>
      <c r="Y46" s="88" t="e">
        <f t="shared" ca="1" si="9"/>
        <v>#NAME?</v>
      </c>
      <c r="Z46" s="200" cm="1">
        <f t="array" ref="Z46">_xlfn.SWITCH(
    TRUE,
    _CF!$L46=TRUE, 1,
    _CF!$L46=FALSE,-1,
    _CF!$L46=-1,0,
"n/a"
)</f>
        <v>1</v>
      </c>
      <c r="AA46" s="200"/>
      <c r="AB46" s="88" t="str">
        <f t="shared" si="10"/>
        <v>Non-Cash Adjustments</v>
      </c>
      <c r="AC46" s="88"/>
      <c r="AD46" s="855" t="e" cm="1">
        <f t="array" aca="1" ref="AD46" ca="1">_xlfn.LET(
_xlpm.val,IF($F46 = "",val_blankRefText,  _xldudf_CX_GET(CX_ENTITY,$F46,AD$11,AD$14,,(AD$44))),
_xlpm.Res, IF(OR(_xlpm.val="",_xlpm.val="Error"),"",_xlpm.val),
_xlpm.Res
)</f>
        <v>#NAME?</v>
      </c>
      <c r="AE46" s="855" t="e" cm="1">
        <f t="array" aca="1" ref="AE46" ca="1">_xlfn.LET(
_xlpm.val,IF($F46 = "",val_blankRefText,  _xldudf_CX_GET(CX_ENTITY,$F46,AE$11,AE$14,,(AE$44))),
_xlpm.Res, IF(OR(_xlpm.val="",_xlpm.val="Error"),"",_xlpm.val),
_xlpm.Res
)</f>
        <v>#NAME?</v>
      </c>
      <c r="AF46" s="855" t="e" cm="1">
        <f t="array" aca="1" ref="AF46" ca="1">_xlfn.LET(
_xlpm.val,IF($F46 = "",val_blankRefText,  _xldudf_CX_GET(CX_ENTITY,$F46,AF$11,AF$14,,(AF$44))),
_xlpm.Res, IF(OR(_xlpm.val="",_xlpm.val="Error"),"",_xlpm.val),
_xlpm.Res
)</f>
        <v>#NAME?</v>
      </c>
      <c r="AG46" s="855" t="e" cm="1">
        <f t="array" aca="1" ref="AG46" ca="1">_xlfn.LET(
_xlpm.val,IF($F46 = "",val_blankRefText,  _xldudf_CX_GET(CX_ENTITY,$F46,AG$11,AG$14,,(AG$44))),
_xlpm.Res, IF(OR(_xlpm.val="",_xlpm.val="Error"),"",_xlpm.val),
_xlpm.Res
)</f>
        <v>#NAME?</v>
      </c>
      <c r="AH46" s="855" t="e" cm="1">
        <f t="array" aca="1" ref="AH46" ca="1">_xlfn.LET(
_xlpm.val,IF($F46 = "",val_blankRefText,  _xldudf_CX_GET(CX_ENTITY,$F46,AH$11,AH$14,,(AH$44))),
_xlpm.Res, IF(OR(_xlpm.val="",_xlpm.val="Error"),"",_xlpm.val),
_xlpm.Res
)</f>
        <v>#NAME?</v>
      </c>
      <c r="AI46" s="855" t="e" cm="1">
        <f t="array" aca="1" ref="AI46" ca="1">_xlfn.LET(
_xlpm.val,IF($F46 = "",val_blankRefText,  _xldudf_CX_GET(CX_ENTITY,$F46,AI$11,AI$14,,(AI$44))),
_xlpm.Res, IF(OR(_xlpm.val="",_xlpm.val="Error"),"",_xlpm.val),
_xlpm.Res
)</f>
        <v>#NAME?</v>
      </c>
      <c r="AJ46" s="855" t="e" cm="1">
        <f t="array" aca="1" ref="AJ46" ca="1">_xlfn.LET(
_xlpm.val,IF($F46 = "",val_blankRefText,  _xldudf_CX_GET(CX_ENTITY,$F46,AJ$11,AJ$14,,(AJ$44))),
_xlpm.Res, IF(OR(_xlpm.val="",_xlpm.val="Error"),"",_xlpm.val),
_xlpm.Res
)</f>
        <v>#NAME?</v>
      </c>
      <c r="AK46" s="855" t="e" cm="1">
        <f t="array" aca="1" ref="AK46" ca="1">_xlfn.LET(
_xlpm.val,IF($F46 = "",val_blankRefText,  _xldudf_CX_GET(CX_ENTITY,$F46,AK$11,AK$14,,(AK$44))),
_xlpm.Res, IF(OR(_xlpm.val="",_xlpm.val="Error"),"",_xlpm.val),
_xlpm.Res
)</f>
        <v>#NAME?</v>
      </c>
      <c r="AL46" s="855" t="e" cm="1">
        <f t="array" aca="1" ref="AL46" ca="1">_xlfn.LET(
_xlpm.val,IF($F46 = "",val_blankRefText,  _xldudf_CX_GET(CX_ENTITY,$F46,AL$11,AL$14,,(AL$44))),
_xlpm.Res, IF(OR(_xlpm.val="",_xlpm.val="Error"),"",_xlpm.val),
_xlpm.Res
)</f>
        <v>#NAME?</v>
      </c>
      <c r="AM46" s="855" t="e" cm="1">
        <f t="array" aca="1" ref="AM46" ca="1">_xlfn.LET(
_xlpm.val,IF($F46 = "",val_blankRefText,  _xldudf_CX_GET(CX_ENTITY,$F46,AM$11,AM$14,,(AM$44))),
_xlpm.Res, IF(OR(_xlpm.val="",_xlpm.val="Error"),"",_xlpm.val),
_xlpm.Res
)</f>
        <v>#NAME?</v>
      </c>
      <c r="AN46" s="855" t="e" cm="1">
        <f t="array" aca="1" ref="AN46" ca="1">_xlfn.LET(
_xlpm.val,IF($F46 = "",val_blankRefText,  _xldudf_CX_GET(CX_ENTITY,$F46,AN$11,AN$14,,(AN$44))),
_xlpm.Res, IF(OR(_xlpm.val="",_xlpm.val="Error"),"",_xlpm.val),
_xlpm.Res
)</f>
        <v>#NAME?</v>
      </c>
      <c r="AO46" s="855" t="e" cm="1">
        <f t="array" aca="1" ref="AO46" ca="1">_xlfn.LET(
_xlpm.val,IF($F46 = "",val_blankRefText,  _xldudf_CX_GET(CX_ENTITY,$F46,AO$11,AO$14,,(AO$44))),
_xlpm.Res, IF(OR(_xlpm.val="",_xlpm.val="Error"),"",_xlpm.val),
_xlpm.Res
)</f>
        <v>#NAME?</v>
      </c>
      <c r="AP46" s="855" t="e" cm="1">
        <f t="array" aca="1" ref="AP46" ca="1">_xlfn.LET(
_xlpm.val,IF($F46 = "",val_blankRefText,  _xldudf_CX_GET(CX_ENTITY,$F46,AP$11,AP$14,,(AP$44))),
_xlpm.Res, IF(OR(_xlpm.val="",_xlpm.val="Error"),"",_xlpm.val),
_xlpm.Res
)</f>
        <v>#NAME?</v>
      </c>
      <c r="AQ46" s="855" t="e" cm="1">
        <f t="array" aca="1" ref="AQ46" ca="1">_xlfn.LET(
_xlpm.val,IF($F46 = "",val_blankRefText,  _xldudf_CX_GET(CX_ENTITY,$F46,AQ$11,AQ$14,,(AQ$44))),
_xlpm.Res, IF(OR(_xlpm.val="",_xlpm.val="Error"),"",_xlpm.val),
_xlpm.Res
)</f>
        <v>#NAME?</v>
      </c>
      <c r="AR46" s="855" t="e" cm="1">
        <f t="array" aca="1" ref="AR46" ca="1">_xlfn.LET(
_xlpm.val,IF($F46 = "",val_blankRefText,  _xldudf_CX_GET(CX_ENTITY,$F46,AR$11,AR$14,,(AR$44))),
_xlpm.Res, IF(OR(_xlpm.val="",_xlpm.val="Error"),"",_xlpm.val),
_xlpm.Res
)</f>
        <v>#NAME?</v>
      </c>
      <c r="AS46" s="855" t="e" cm="1">
        <f t="array" aca="1" ref="AS46" ca="1">_xlfn.LET(
_xlpm.val,IF($F46 = "",val_blankRefText,  _xldudf_CX_GET(CX_ENTITY,$F46,AS$11,AS$14,,(AS$44))),
_xlpm.Res, IF(OR(_xlpm.val="",_xlpm.val="Error"),"",_xlpm.val),
_xlpm.Res
)</f>
        <v>#NAME?</v>
      </c>
      <c r="AT46" s="855" t="e" cm="1">
        <f t="array" aca="1" ref="AT46" ca="1">_xlfn.LET(
_xlpm.val,IF($F46 = "",val_blankRefText,  _xldudf_CX_GET(CX_ENTITY,$F46,AT$11,AT$14,,(AT$44))),
_xlpm.Res, IF(OR(_xlpm.val="",_xlpm.val="Error"),"",_xlpm.val),
_xlpm.Res
)</f>
        <v>#NAME?</v>
      </c>
      <c r="AU46" s="855" t="e" cm="1">
        <f t="array" aca="1" ref="AU46" ca="1">_xlfn.LET(
_xlpm.val,IF($F46 = "",val_blankRefText,  _xldudf_CX_GET(CX_ENTITY,$F46,AU$11,AU$14,,(AU$44))),
_xlpm.Res, IF(OR(_xlpm.val="",_xlpm.val="Error"),"",_xlpm.val),
_xlpm.Res
)</f>
        <v>#NAME?</v>
      </c>
      <c r="AV46" s="855" t="e" cm="1">
        <f t="array" aca="1" ref="AV46" ca="1">_xlfn.LET(
_xlpm.val,IF($F46 = "",val_blankRefText,  _xldudf_CX_GET(CX_ENTITY,$F46,AV$11,AV$14,,(AV$44))),
_xlpm.Res, IF(OR(_xlpm.val="",_xlpm.val="Error"),"",_xlpm.val),
_xlpm.Res
)</f>
        <v>#NAME?</v>
      </c>
      <c r="AW46" s="855" t="e" cm="1">
        <f t="array" aca="1" ref="AW46" ca="1">_xlfn.LET(
_xlpm.val,IF($F46 = "",val_blankRefText,  _xldudf_CX_GET(CX_ENTITY,$F46,AW$11,AW$14,,(AW$44))),
_xlpm.Res, IF(OR(_xlpm.val="",_xlpm.val="Error"),"",_xlpm.val),
_xlpm.Res
)</f>
        <v>#NAME?</v>
      </c>
      <c r="AX46" s="855" t="e" cm="1">
        <f t="array" aca="1" ref="AX46" ca="1">_xlfn.LET(
_xlpm.val,IF($F46 = "",val_blankRefText,  _xldudf_CX_GET(CX_ENTITY,$F46,AX$11,AX$14,,(AX$44))),
_xlpm.Res, IF(OR(_xlpm.val="",_xlpm.val="Error"),"",_xlpm.val),
_xlpm.Res
)</f>
        <v>#NAME?</v>
      </c>
      <c r="AY46" s="855" t="e" cm="1">
        <f t="array" aca="1" ref="AY46" ca="1">_xlfn.LET(
_xlpm.val,IF($F46 = "",val_blankRefText,  _xldudf_CX_GET(CX_ENTITY,$F46,AY$11,AY$14,,(AY$44))),
_xlpm.Res, IF(OR(_xlpm.val="",_xlpm.val="Error"),"",_xlpm.val),
_xlpm.Res
)</f>
        <v>#NAME?</v>
      </c>
      <c r="AZ46" s="855" t="e" cm="1">
        <f t="array" aca="1" ref="AZ46" ca="1">_xlfn.LET(
_xlpm.val,IF($F46 = "",val_blankRefText,  _xldudf_CX_GET(CX_ENTITY,$F46,AZ$11,AZ$14,,(AZ$44))),
_xlpm.Res, IF(OR(_xlpm.val="",_xlpm.val="Error"),"",_xlpm.val),
_xlpm.Res
)</f>
        <v>#NAME?</v>
      </c>
      <c r="BA46" s="855" t="e" cm="1">
        <f t="array" aca="1" ref="BA46" ca="1">_xlfn.LET(
_xlpm.val,IF($F46 = "",val_blankRefText,  _xldudf_CX_GET(CX_ENTITY,$F46,BA$11,BA$14,,(BA$44))),
_xlpm.Res, IF(OR(_xlpm.val="",_xlpm.val="Error"),"",_xlpm.val),
_xlpm.Res
)</f>
        <v>#NAME?</v>
      </c>
      <c r="BB46" s="855" t="e" cm="1">
        <f t="array" aca="1" ref="BB46" ca="1">_xlfn.LET(
_xlpm.val,IF($F46 = "",val_blankRefText,  _xldudf_CX_GET(CX_ENTITY,$F46,BB$11,BB$14,,(BB$44))),
_xlpm.Res, IF(OR(_xlpm.val="",_xlpm.val="Error"),"",_xlpm.val),
_xlpm.Res
)</f>
        <v>#NAME?</v>
      </c>
      <c r="BC46" s="855" t="e" cm="1">
        <f t="array" aca="1" ref="BC46" ca="1">_xlfn.LET(
_xlpm.val,IF($F46 = "",val_blankRefText,  _xldudf_CX_GET(CX_ENTITY,$F46,BC$11,BC$14,,(BC$44))),
_xlpm.Res, IF(OR(_xlpm.val="",_xlpm.val="Error"),"",_xlpm.val),
_xlpm.Res
)</f>
        <v>#NAME?</v>
      </c>
      <c r="BD46" s="855" t="e" cm="1">
        <f t="array" aca="1" ref="BD46" ca="1">_xlfn.LET(
_xlpm.val,IF($F46 = "",val_blankRefText,  _xldudf_CX_GET(CX_ENTITY,$F46,BD$11,BD$14,,(BD$44))),
_xlpm.Res, IF(OR(_xlpm.val="",_xlpm.val="Error"),"",_xlpm.val),
_xlpm.Res
)</f>
        <v>#NAME?</v>
      </c>
      <c r="BE46" s="855" t="e" cm="1">
        <f t="array" aca="1" ref="BE46" ca="1">_xlfn.LET(
_xlpm.val,IF($F46 = "",val_blankRefText,  _xldudf_CX_GET(CX_ENTITY,$F46,BE$11,BE$14,,(BE$44))),
_xlpm.Res, IF(OR(_xlpm.val="",_xlpm.val="Error"),"",_xlpm.val),
_xlpm.Res
)</f>
        <v>#NAME?</v>
      </c>
      <c r="BF46" s="855" t="e" cm="1">
        <f t="array" aca="1" ref="BF46" ca="1">_xlfn.LET(
_xlpm.val,IF($F46 = "",val_blankRefText,  _xldudf_CX_GET(CX_ENTITY,$F46,BF$11,BF$14,,(BF$44))),
_xlpm.Res, IF(OR(_xlpm.val="",_xlpm.val="Error"),"",_xlpm.val),
_xlpm.Res
)</f>
        <v>#NAME?</v>
      </c>
      <c r="BG46" s="855" t="e" cm="1">
        <f t="array" aca="1" ref="BG46" ca="1">_xlfn.LET(
_xlpm.val,IF($F46 = "",val_blankRefText,  _xldudf_CX_GET(CX_ENTITY,$F46,BG$11,BG$14,,(BG$44))),
_xlpm.Res, IF(OR(_xlpm.val="",_xlpm.val="Error"),"",_xlpm.val),
_xlpm.Res
)</f>
        <v>#NAME?</v>
      </c>
      <c r="BH46" s="855" t="e" cm="1">
        <f t="array" aca="1" ref="BH46" ca="1">_xlfn.LET(
_xlpm.val,IF($F46 = "",val_blankRefText,  _xldudf_CX_GET(CX_ENTITY,$F46,BH$11,BH$14,,(BH$44))),
_xlpm.Res, IF(OR(_xlpm.val="",_xlpm.val="Error"),"",_xlpm.val),
_xlpm.Res
)</f>
        <v>#NAME?</v>
      </c>
      <c r="BI46" s="855" t="e" cm="1">
        <f t="array" aca="1" ref="BI46" ca="1">_xlfn.LET(
_xlpm.val,IF($F46 = "",val_blankRefText,  _xldudf_CX_GET(CX_ENTITY,$F46,BI$11,BI$14,,(BI$44))),
_xlpm.Res, IF(OR(_xlpm.val="",_xlpm.val="Error"),"",_xlpm.val),
_xlpm.Res
)</f>
        <v>#NAME?</v>
      </c>
      <c r="BJ46" s="855" t="e" cm="1">
        <f t="array" aca="1" ref="BJ46" ca="1">_xlfn.LET(
_xlpm.val,IF($F46 = "",val_blankRefText,  _xldudf_CX_GET(CX_ENTITY,$F46,BJ$11,BJ$14,,(BJ$44))),
_xlpm.Res, IF(OR(_xlpm.val="",_xlpm.val="Error"),"",_xlpm.val),
_xlpm.Res
)</f>
        <v>#NAME?</v>
      </c>
      <c r="BK46" s="855" t="e" cm="1">
        <f t="array" aca="1" ref="BK46" ca="1">_xlfn.LET(
_xlpm.val,IF($F46 = "",val_blankRefText,  _xldudf_CX_GET(CX_ENTITY,$F46,BK$11,BK$14,,(BK$44))),
_xlpm.Res, IF(OR(_xlpm.val="",_xlpm.val="Error"),"",_xlpm.val),
_xlpm.Res
)</f>
        <v>#NAME?</v>
      </c>
      <c r="BL46" s="855" t="e" cm="1">
        <f t="array" aca="1" ref="BL46" ca="1">_xlfn.LET(
_xlpm.val,IF($F46 = "",val_blankRefText,  _xldudf_CX_GET(CX_ENTITY,$F46,BL$11,BL$14,,(BL$44))),
_xlpm.Res, IF(OR(_xlpm.val="",_xlpm.val="Error"),"",_xlpm.val),
_xlpm.Res
)</f>
        <v>#NAME?</v>
      </c>
      <c r="BM46" s="855" t="e" cm="1">
        <f t="array" aca="1" ref="BM46" ca="1">_xlfn.LET(
_xlpm.val,IF($F46 = "",val_blankRefText,  _xldudf_CX_GET(CX_ENTITY,$F46,BM$11,BM$14,,(BM$44))),
_xlpm.Res, IF(OR(_xlpm.val="",_xlpm.val="Error"),"",_xlpm.val),
_xlpm.Res
)</f>
        <v>#NAME?</v>
      </c>
      <c r="BN46" s="855" t="e" cm="1">
        <f t="array" aca="1" ref="BN46" ca="1">_xlfn.LET(
_xlpm.val,IF($F46 = "",val_blankRefText,  _xldudf_CX_GET(CX_ENTITY,$F46,BN$11,BN$14,,(BN$44))),
_xlpm.Res, IF(OR(_xlpm.val="",_xlpm.val="Error"),"",_xlpm.val),
_xlpm.Res
)</f>
        <v>#NAME?</v>
      </c>
      <c r="BO46" s="1844"/>
      <c r="BP46" s="1844"/>
      <c r="BQ46" s="1844"/>
      <c r="BR46" s="1844"/>
      <c r="BS46" s="1844"/>
      <c r="BT46" s="1844"/>
      <c r="BU46" s="1844"/>
      <c r="BV46" s="1844"/>
      <c r="BW46" s="1844"/>
      <c r="BX46" s="1844"/>
      <c r="BY46" s="1844"/>
      <c r="BZ46" s="1844"/>
      <c r="CA46" s="384"/>
      <c r="CC46" s="33"/>
      <c r="CD46" s="1461" t="e" cm="1">
        <f t="array" aca="1" ref="CD46" ca="1">_xlfn.LET( _xlpm.CheckBlank, SUM(CF!$AD46:$BN46) = 0, IF(_xlpm.CheckBlank, "", SUM(_xlfn._xlws.FILTER(CF!$AD46:$BN46,(YEAR(CF!$AD$12:$BN$12)=CF!CD$12)*(array_timeline&lt;=CF!CD$11)))))</f>
        <v>#NAME?</v>
      </c>
      <c r="CE46" s="1461" t="e" cm="1">
        <f t="array" aca="1" ref="CE46" ca="1">_xlfn.LET( _xlpm.CheckBlank, SUM(CF!$AD46:$BN46) = 0, IF(_xlpm.CheckBlank, "", SUM(_xlfn._xlws.FILTER(CF!$AD46:$BN46,(YEAR(CF!$AD$12:$BN$12)=CF!CE$12)*(array_timeline&lt;=CF!CE$11)))))</f>
        <v>#NAME?</v>
      </c>
      <c r="CF46" s="1314"/>
      <c r="CG46" s="1461" t="e" cm="1">
        <f t="array" aca="1" ref="CG46" ca="1">_xlfn.LET(_xlpm.CheckBlank,SUM(CF!$AD46:$BN46)=0,IF(_xlpm.CheckBlank,"",SUM(_xlfn._xlws.FILTER(CF!$AD46:$BN46,(YEAR(CF!$AD$12:$BN$12)=CF!CG$12)*(array_timeline&lt;=CF!CG$11)))))</f>
        <v>#NAME?</v>
      </c>
      <c r="CH46" s="1461" t="e" cm="1">
        <f t="array" aca="1" ref="CH46" ca="1">_xlfn.LET(_xlpm.CheckBlank,SUM(CF!$AD46:$BN46)=0,IF(_xlpm.CheckBlank,"",SUM(_xlfn._xlws.FILTER(CF!$AD46:$BN46,(YEAR(CF!$AD$12:$BN$12)=CF!CH$12)*(array_timeline&lt;=CF!CH$11)))))</f>
        <v>#NAME?</v>
      </c>
      <c r="CI46" s="1314"/>
      <c r="CJ46" s="1657" cm="1">
        <f t="array" ref="CJ46">_xlfn.LET( _xlpm.CheckBlank, SUM(CF!$AD46:$BN46) = 0, IF(_xlpm.CheckBlank, "", SUM(_xlfn.TAKE(_xlfn.DROP(CF!$AD46:$BN46, ,-DATEDIFF(CF!CJ$11, val_asOfDate,"M")),1,-12))))</f>
        <v>12</v>
      </c>
      <c r="CK46" s="1657" cm="1">
        <f t="array" ref="CK46">_xlfn.LET( _xlpm.CheckBlank, SUM(CF!$AD46:$BN46) = 0, IF(_xlpm.CheckBlank, "", SUM(_xlfn.TAKE(_xlfn.DROP(CF!$AD46:$BN46, ,-DATEDIFF(CF!CK$11, val_asOfDate,"M")),1,-12))))</f>
        <v>12</v>
      </c>
      <c r="CL46" s="88"/>
      <c r="CM46" s="541" t="e">
        <f t="shared" ref="CM46" ca="1" si="12">CM21</f>
        <v>#NAME?</v>
      </c>
      <c r="CN46" s="541" t="e">
        <f t="shared" ca="1" si="11"/>
        <v>#NAME?</v>
      </c>
      <c r="CO46" s="34"/>
      <c r="CR46" s="4"/>
      <c r="CS46" s="4"/>
      <c r="CW46" s="4"/>
    </row>
    <row r="47" spans="1:101" ht="21" customHeight="1">
      <c r="A47" s="696"/>
      <c r="B47" s="574" t="s">
        <v>239</v>
      </c>
      <c r="C47" s="574" t="str">
        <f t="shared" si="7"/>
        <v>(Increase)/Decrease in NWC (Company View)</v>
      </c>
      <c r="D47" s="574"/>
      <c r="E47" s="577" t="e" cm="1">
        <f t="array" aca="1" ref="E47" ca="1">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#NAME?</v>
      </c>
      <c r="F47" s="577" t="str">
        <f t="shared" si="8"/>
        <v>(Increase)/Decrease in NWC</v>
      </c>
      <c r="G47" s="401"/>
      <c r="H47" s="401">
        <v>1</v>
      </c>
      <c r="I47" s="401">
        <v>1</v>
      </c>
      <c r="J47" s="401"/>
      <c r="K47" s="401"/>
      <c r="L47" s="579" t="b">
        <v>1</v>
      </c>
      <c r="N47" s="158"/>
      <c r="O47" s="101"/>
      <c r="P47" s="52"/>
      <c r="Q47" s="101"/>
      <c r="R47" s="126"/>
      <c r="S47" s="101"/>
      <c r="T47" s="101"/>
      <c r="U47" s="39"/>
      <c r="W47" s="932" t="str">
        <f t="shared" ref="W47:W62" si="13">$W$45</f>
        <v>Budget</v>
      </c>
      <c r="X47" s="761" t="s">
        <v>62</v>
      </c>
      <c r="Y47" s="88" t="e">
        <f t="shared" ca="1" si="9"/>
        <v>#NAME?</v>
      </c>
      <c r="Z47" s="200" cm="1">
        <f t="array" ref="Z47">_xlfn.SWITCH(
    TRUE,
    _CF!$L47=TRUE, 1,
    _CF!$L47=FALSE,-1,
    _CF!$L47=-1,0,
"n/a"
)</f>
        <v>1</v>
      </c>
      <c r="AA47" s="200"/>
      <c r="AB47" s="88" t="str">
        <f t="shared" si="10"/>
        <v>(Increase)/Decrease in NWC</v>
      </c>
      <c r="AC47" s="88"/>
      <c r="AD47" s="855" t="e" cm="1">
        <f t="array" aca="1" ref="AD47" ca="1">_xlfn.LET(
_xlpm.val,IF($F47 = "",val_blankRefText,  _xldudf_CX_GET(CX_ENTITY,$F47,AD$11,AD$14,,(AD$44))),
_xlpm.Res, IF(OR(_xlpm.val="",_xlpm.val="Error"),"",_xlpm.val),
_xlpm.Res
)</f>
        <v>#NAME?</v>
      </c>
      <c r="AE47" s="855" t="e" cm="1">
        <f t="array" aca="1" ref="AE47" ca="1">_xlfn.LET(
_xlpm.val,IF($F47 = "",val_blankRefText,  _xldudf_CX_GET(CX_ENTITY,$F47,AE$11,AE$14,,(AE$44))),
_xlpm.Res, IF(OR(_xlpm.val="",_xlpm.val="Error"),"",_xlpm.val),
_xlpm.Res
)</f>
        <v>#NAME?</v>
      </c>
      <c r="AF47" s="855" t="e" cm="1">
        <f t="array" aca="1" ref="AF47" ca="1">_xlfn.LET(
_xlpm.val,IF($F47 = "",val_blankRefText,  _xldudf_CX_GET(CX_ENTITY,$F47,AF$11,AF$14,,(AF$44))),
_xlpm.Res, IF(OR(_xlpm.val="",_xlpm.val="Error"),"",_xlpm.val),
_xlpm.Res
)</f>
        <v>#NAME?</v>
      </c>
      <c r="AG47" s="855" t="e" cm="1">
        <f t="array" aca="1" ref="AG47" ca="1">_xlfn.LET(
_xlpm.val,IF($F47 = "",val_blankRefText,  _xldudf_CX_GET(CX_ENTITY,$F47,AG$11,AG$14,,(AG$44))),
_xlpm.Res, IF(OR(_xlpm.val="",_xlpm.val="Error"),"",_xlpm.val),
_xlpm.Res
)</f>
        <v>#NAME?</v>
      </c>
      <c r="AH47" s="855" t="e" cm="1">
        <f t="array" aca="1" ref="AH47" ca="1">_xlfn.LET(
_xlpm.val,IF($F47 = "",val_blankRefText,  _xldudf_CX_GET(CX_ENTITY,$F47,AH$11,AH$14,,(AH$44))),
_xlpm.Res, IF(OR(_xlpm.val="",_xlpm.val="Error"),"",_xlpm.val),
_xlpm.Res
)</f>
        <v>#NAME?</v>
      </c>
      <c r="AI47" s="855" t="e" cm="1">
        <f t="array" aca="1" ref="AI47" ca="1">_xlfn.LET(
_xlpm.val,IF($F47 = "",val_blankRefText,  _xldudf_CX_GET(CX_ENTITY,$F47,AI$11,AI$14,,(AI$44))),
_xlpm.Res, IF(OR(_xlpm.val="",_xlpm.val="Error"),"",_xlpm.val),
_xlpm.Res
)</f>
        <v>#NAME?</v>
      </c>
      <c r="AJ47" s="855" t="e" cm="1">
        <f t="array" aca="1" ref="AJ47" ca="1">_xlfn.LET(
_xlpm.val,IF($F47 = "",val_blankRefText,  _xldudf_CX_GET(CX_ENTITY,$F47,AJ$11,AJ$14,,(AJ$44))),
_xlpm.Res, IF(OR(_xlpm.val="",_xlpm.val="Error"),"",_xlpm.val),
_xlpm.Res
)</f>
        <v>#NAME?</v>
      </c>
      <c r="AK47" s="855" t="e" cm="1">
        <f t="array" aca="1" ref="AK47" ca="1">_xlfn.LET(
_xlpm.val,IF($F47 = "",val_blankRefText,  _xldudf_CX_GET(CX_ENTITY,$F47,AK$11,AK$14,,(AK$44))),
_xlpm.Res, IF(OR(_xlpm.val="",_xlpm.val="Error"),"",_xlpm.val),
_xlpm.Res
)</f>
        <v>#NAME?</v>
      </c>
      <c r="AL47" s="855" t="e" cm="1">
        <f t="array" aca="1" ref="AL47" ca="1">_xlfn.LET(
_xlpm.val,IF($F47 = "",val_blankRefText,  _xldudf_CX_GET(CX_ENTITY,$F47,AL$11,AL$14,,(AL$44))),
_xlpm.Res, IF(OR(_xlpm.val="",_xlpm.val="Error"),"",_xlpm.val),
_xlpm.Res
)</f>
        <v>#NAME?</v>
      </c>
      <c r="AM47" s="855" t="e" cm="1">
        <f t="array" aca="1" ref="AM47" ca="1">_xlfn.LET(
_xlpm.val,IF($F47 = "",val_blankRefText,  _xldudf_CX_GET(CX_ENTITY,$F47,AM$11,AM$14,,(AM$44))),
_xlpm.Res, IF(OR(_xlpm.val="",_xlpm.val="Error"),"",_xlpm.val),
_xlpm.Res
)</f>
        <v>#NAME?</v>
      </c>
      <c r="AN47" s="855" t="e" cm="1">
        <f t="array" aca="1" ref="AN47" ca="1">_xlfn.LET(
_xlpm.val,IF($F47 = "",val_blankRefText,  _xldudf_CX_GET(CX_ENTITY,$F47,AN$11,AN$14,,(AN$44))),
_xlpm.Res, IF(OR(_xlpm.val="",_xlpm.val="Error"),"",_xlpm.val),
_xlpm.Res
)</f>
        <v>#NAME?</v>
      </c>
      <c r="AO47" s="855" t="e" cm="1">
        <f t="array" aca="1" ref="AO47" ca="1">_xlfn.LET(
_xlpm.val,IF($F47 = "",val_blankRefText,  _xldudf_CX_GET(CX_ENTITY,$F47,AO$11,AO$14,,(AO$44))),
_xlpm.Res, IF(OR(_xlpm.val="",_xlpm.val="Error"),"",_xlpm.val),
_xlpm.Res
)</f>
        <v>#NAME?</v>
      </c>
      <c r="AP47" s="855" t="e" cm="1">
        <f t="array" aca="1" ref="AP47" ca="1">_xlfn.LET(
_xlpm.val,IF($F47 = "",val_blankRefText,  _xldudf_CX_GET(CX_ENTITY,$F47,AP$11,AP$14,,(AP$44))),
_xlpm.Res, IF(OR(_xlpm.val="",_xlpm.val="Error"),"",_xlpm.val),
_xlpm.Res
)</f>
        <v>#NAME?</v>
      </c>
      <c r="AQ47" s="855" t="e" cm="1">
        <f t="array" aca="1" ref="AQ47" ca="1">_xlfn.LET(
_xlpm.val,IF($F47 = "",val_blankRefText,  _xldudf_CX_GET(CX_ENTITY,$F47,AQ$11,AQ$14,,(AQ$44))),
_xlpm.Res, IF(OR(_xlpm.val="",_xlpm.val="Error"),"",_xlpm.val),
_xlpm.Res
)</f>
        <v>#NAME?</v>
      </c>
      <c r="AR47" s="855" t="e" cm="1">
        <f t="array" aca="1" ref="AR47" ca="1">_xlfn.LET(
_xlpm.val,IF($F47 = "",val_blankRefText,  _xldudf_CX_GET(CX_ENTITY,$F47,AR$11,AR$14,,(AR$44))),
_xlpm.Res, IF(OR(_xlpm.val="",_xlpm.val="Error"),"",_xlpm.val),
_xlpm.Res
)</f>
        <v>#NAME?</v>
      </c>
      <c r="AS47" s="855" t="e" cm="1">
        <f t="array" aca="1" ref="AS47" ca="1">_xlfn.LET(
_xlpm.val,IF($F47 = "",val_blankRefText,  _xldudf_CX_GET(CX_ENTITY,$F47,AS$11,AS$14,,(AS$44))),
_xlpm.Res, IF(OR(_xlpm.val="",_xlpm.val="Error"),"",_xlpm.val),
_xlpm.Res
)</f>
        <v>#NAME?</v>
      </c>
      <c r="AT47" s="855" t="e" cm="1">
        <f t="array" aca="1" ref="AT47" ca="1">_xlfn.LET(
_xlpm.val,IF($F47 = "",val_blankRefText,  _xldudf_CX_GET(CX_ENTITY,$F47,AT$11,AT$14,,(AT$44))),
_xlpm.Res, IF(OR(_xlpm.val="",_xlpm.val="Error"),"",_xlpm.val),
_xlpm.Res
)</f>
        <v>#NAME?</v>
      </c>
      <c r="AU47" s="855" t="e" cm="1">
        <f t="array" aca="1" ref="AU47" ca="1">_xlfn.LET(
_xlpm.val,IF($F47 = "",val_blankRefText,  _xldudf_CX_GET(CX_ENTITY,$F47,AU$11,AU$14,,(AU$44))),
_xlpm.Res, IF(OR(_xlpm.val="",_xlpm.val="Error"),"",_xlpm.val),
_xlpm.Res
)</f>
        <v>#NAME?</v>
      </c>
      <c r="AV47" s="855" t="e" cm="1">
        <f t="array" aca="1" ref="AV47" ca="1">_xlfn.LET(
_xlpm.val,IF($F47 = "",val_blankRefText,  _xldudf_CX_GET(CX_ENTITY,$F47,AV$11,AV$14,,(AV$44))),
_xlpm.Res, IF(OR(_xlpm.val="",_xlpm.val="Error"),"",_xlpm.val),
_xlpm.Res
)</f>
        <v>#NAME?</v>
      </c>
      <c r="AW47" s="855" t="e" cm="1">
        <f t="array" aca="1" ref="AW47" ca="1">_xlfn.LET(
_xlpm.val,IF($F47 = "",val_blankRefText,  _xldudf_CX_GET(CX_ENTITY,$F47,AW$11,AW$14,,(AW$44))),
_xlpm.Res, IF(OR(_xlpm.val="",_xlpm.val="Error"),"",_xlpm.val),
_xlpm.Res
)</f>
        <v>#NAME?</v>
      </c>
      <c r="AX47" s="855" t="e" cm="1">
        <f t="array" aca="1" ref="AX47" ca="1">_xlfn.LET(
_xlpm.val,IF($F47 = "",val_blankRefText,  _xldudf_CX_GET(CX_ENTITY,$F47,AX$11,AX$14,,(AX$44))),
_xlpm.Res, IF(OR(_xlpm.val="",_xlpm.val="Error"),"",_xlpm.val),
_xlpm.Res
)</f>
        <v>#NAME?</v>
      </c>
      <c r="AY47" s="855" t="e" cm="1">
        <f t="array" aca="1" ref="AY47" ca="1">_xlfn.LET(
_xlpm.val,IF($F47 = "",val_blankRefText,  _xldudf_CX_GET(CX_ENTITY,$F47,AY$11,AY$14,,(AY$44))),
_xlpm.Res, IF(OR(_xlpm.val="",_xlpm.val="Error"),"",_xlpm.val),
_xlpm.Res
)</f>
        <v>#NAME?</v>
      </c>
      <c r="AZ47" s="855" t="e" cm="1">
        <f t="array" aca="1" ref="AZ47" ca="1">_xlfn.LET(
_xlpm.val,IF($F47 = "",val_blankRefText,  _xldudf_CX_GET(CX_ENTITY,$F47,AZ$11,AZ$14,,(AZ$44))),
_xlpm.Res, IF(OR(_xlpm.val="",_xlpm.val="Error"),"",_xlpm.val),
_xlpm.Res
)</f>
        <v>#NAME?</v>
      </c>
      <c r="BA47" s="855" t="e" cm="1">
        <f t="array" aca="1" ref="BA47" ca="1">_xlfn.LET(
_xlpm.val,IF($F47 = "",val_blankRefText,  _xldudf_CX_GET(CX_ENTITY,$F47,BA$11,BA$14,,(BA$44))),
_xlpm.Res, IF(OR(_xlpm.val="",_xlpm.val="Error"),"",_xlpm.val),
_xlpm.Res
)</f>
        <v>#NAME?</v>
      </c>
      <c r="BB47" s="855" t="e" cm="1">
        <f t="array" aca="1" ref="BB47" ca="1">_xlfn.LET(
_xlpm.val,IF($F47 = "",val_blankRefText,  _xldudf_CX_GET(CX_ENTITY,$F47,BB$11,BB$14,,(BB$44))),
_xlpm.Res, IF(OR(_xlpm.val="",_xlpm.val="Error"),"",_xlpm.val),
_xlpm.Res
)</f>
        <v>#NAME?</v>
      </c>
      <c r="BC47" s="855" t="e" cm="1">
        <f t="array" aca="1" ref="BC47" ca="1">_xlfn.LET(
_xlpm.val,IF($F47 = "",val_blankRefText,  _xldudf_CX_GET(CX_ENTITY,$F47,BC$11,BC$14,,(BC$44))),
_xlpm.Res, IF(OR(_xlpm.val="",_xlpm.val="Error"),"",_xlpm.val),
_xlpm.Res
)</f>
        <v>#NAME?</v>
      </c>
      <c r="BD47" s="855" t="e" cm="1">
        <f t="array" aca="1" ref="BD47" ca="1">_xlfn.LET(
_xlpm.val,IF($F47 = "",val_blankRefText,  _xldudf_CX_GET(CX_ENTITY,$F47,BD$11,BD$14,,(BD$44))),
_xlpm.Res, IF(OR(_xlpm.val="",_xlpm.val="Error"),"",_xlpm.val),
_xlpm.Res
)</f>
        <v>#NAME?</v>
      </c>
      <c r="BE47" s="855" t="e" cm="1">
        <f t="array" aca="1" ref="BE47" ca="1">_xlfn.LET(
_xlpm.val,IF($F47 = "",val_blankRefText,  _xldudf_CX_GET(CX_ENTITY,$F47,BE$11,BE$14,,(BE$44))),
_xlpm.Res, IF(OR(_xlpm.val="",_xlpm.val="Error"),"",_xlpm.val),
_xlpm.Res
)</f>
        <v>#NAME?</v>
      </c>
      <c r="BF47" s="855" t="e" cm="1">
        <f t="array" aca="1" ref="BF47" ca="1">_xlfn.LET(
_xlpm.val,IF($F47 = "",val_blankRefText,  _xldudf_CX_GET(CX_ENTITY,$F47,BF$11,BF$14,,(BF$44))),
_xlpm.Res, IF(OR(_xlpm.val="",_xlpm.val="Error"),"",_xlpm.val),
_xlpm.Res
)</f>
        <v>#NAME?</v>
      </c>
      <c r="BG47" s="855" t="e" cm="1">
        <f t="array" aca="1" ref="BG47" ca="1">_xlfn.LET(
_xlpm.val,IF($F47 = "",val_blankRefText,  _xldudf_CX_GET(CX_ENTITY,$F47,BG$11,BG$14,,(BG$44))),
_xlpm.Res, IF(OR(_xlpm.val="",_xlpm.val="Error"),"",_xlpm.val),
_xlpm.Res
)</f>
        <v>#NAME?</v>
      </c>
      <c r="BH47" s="855" t="e" cm="1">
        <f t="array" aca="1" ref="BH47" ca="1">_xlfn.LET(
_xlpm.val,IF($F47 = "",val_blankRefText,  _xldudf_CX_GET(CX_ENTITY,$F47,BH$11,BH$14,,(BH$44))),
_xlpm.Res, IF(OR(_xlpm.val="",_xlpm.val="Error"),"",_xlpm.val),
_xlpm.Res
)</f>
        <v>#NAME?</v>
      </c>
      <c r="BI47" s="855" t="e" cm="1">
        <f t="array" aca="1" ref="BI47" ca="1">_xlfn.LET(
_xlpm.val,IF($F47 = "",val_blankRefText,  _xldudf_CX_GET(CX_ENTITY,$F47,BI$11,BI$14,,(BI$44))),
_xlpm.Res, IF(OR(_xlpm.val="",_xlpm.val="Error"),"",_xlpm.val),
_xlpm.Res
)</f>
        <v>#NAME?</v>
      </c>
      <c r="BJ47" s="855" t="e" cm="1">
        <f t="array" aca="1" ref="BJ47" ca="1">_xlfn.LET(
_xlpm.val,IF($F47 = "",val_blankRefText,  _xldudf_CX_GET(CX_ENTITY,$F47,BJ$11,BJ$14,,(BJ$44))),
_xlpm.Res, IF(OR(_xlpm.val="",_xlpm.val="Error"),"",_xlpm.val),
_xlpm.Res
)</f>
        <v>#NAME?</v>
      </c>
      <c r="BK47" s="855" t="e" cm="1">
        <f t="array" aca="1" ref="BK47" ca="1">_xlfn.LET(
_xlpm.val,IF($F47 = "",val_blankRefText,  _xldudf_CX_GET(CX_ENTITY,$F47,BK$11,BK$14,,(BK$44))),
_xlpm.Res, IF(OR(_xlpm.val="",_xlpm.val="Error"),"",_xlpm.val),
_xlpm.Res
)</f>
        <v>#NAME?</v>
      </c>
      <c r="BL47" s="855" t="e" cm="1">
        <f t="array" aca="1" ref="BL47" ca="1">_xlfn.LET(
_xlpm.val,IF($F47 = "",val_blankRefText,  _xldudf_CX_GET(CX_ENTITY,$F47,BL$11,BL$14,,(BL$44))),
_xlpm.Res, IF(OR(_xlpm.val="",_xlpm.val="Error"),"",_xlpm.val),
_xlpm.Res
)</f>
        <v>#NAME?</v>
      </c>
      <c r="BM47" s="855" t="e" cm="1">
        <f t="array" aca="1" ref="BM47" ca="1">_xlfn.LET(
_xlpm.val,IF($F47 = "",val_blankRefText,  _xldudf_CX_GET(CX_ENTITY,$F47,BM$11,BM$14,,(BM$44))),
_xlpm.Res, IF(OR(_xlpm.val="",_xlpm.val="Error"),"",_xlpm.val),
_xlpm.Res
)</f>
        <v>#NAME?</v>
      </c>
      <c r="BN47" s="855" t="e" cm="1">
        <f t="array" aca="1" ref="BN47" ca="1">_xlfn.LET(
_xlpm.val,IF($F47 = "",val_blankRefText,  _xldudf_CX_GET(CX_ENTITY,$F47,BN$11,BN$14,,(BN$44))),
_xlpm.Res, IF(OR(_xlpm.val="",_xlpm.val="Error"),"",_xlpm.val),
_xlpm.Res
)</f>
        <v>#NAME?</v>
      </c>
      <c r="BO47" s="1844"/>
      <c r="BP47" s="1844"/>
      <c r="BQ47" s="1844"/>
      <c r="BR47" s="1844"/>
      <c r="BS47" s="1844"/>
      <c r="BT47" s="1844"/>
      <c r="BU47" s="1844"/>
      <c r="BV47" s="1844"/>
      <c r="BW47" s="1844"/>
      <c r="BX47" s="1844"/>
      <c r="BY47" s="1844"/>
      <c r="BZ47" s="1844"/>
      <c r="CA47" s="384"/>
      <c r="CC47" s="33"/>
      <c r="CD47" s="1461" t="e" cm="1">
        <f t="array" aca="1" ref="CD47" ca="1">_xlfn.LET( _xlpm.CheckBlank, SUM(CF!$AD47:$BN47) = 0, IF(_xlpm.CheckBlank, "", SUM(_xlfn._xlws.FILTER(CF!$AD47:$BN47,(YEAR(CF!$AD$12:$BN$12)=CF!CD$12)*(array_timeline&lt;=CF!CD$11)))))</f>
        <v>#NAME?</v>
      </c>
      <c r="CE47" s="1461" t="e" cm="1">
        <f t="array" aca="1" ref="CE47" ca="1">_xlfn.LET( _xlpm.CheckBlank, SUM(CF!$AD47:$BN47) = 0, IF(_xlpm.CheckBlank, "", SUM(_xlfn._xlws.FILTER(CF!$AD47:$BN47,(YEAR(CF!$AD$12:$BN$12)=CF!CE$12)*(array_timeline&lt;=CF!CE$11)))))</f>
        <v>#NAME?</v>
      </c>
      <c r="CF47" s="1314"/>
      <c r="CG47" s="1461" t="e" cm="1">
        <f t="array" aca="1" ref="CG47" ca="1">_xlfn.LET(_xlpm.CheckBlank,SUM(CF!$AD47:$BN47)=0,IF(_xlpm.CheckBlank,"",SUM(_xlfn._xlws.FILTER(CF!$AD47:$BN47,(YEAR(CF!$AD$12:$BN$12)=CF!CG$12)*(array_timeline&lt;=CF!CG$11)))))</f>
        <v>#NAME?</v>
      </c>
      <c r="CH47" s="1461" t="e" cm="1">
        <f t="array" aca="1" ref="CH47" ca="1">_xlfn.LET(_xlpm.CheckBlank,SUM(CF!$AD47:$BN47)=0,IF(_xlpm.CheckBlank,"",SUM(_xlfn._xlws.FILTER(CF!$AD47:$BN47,(YEAR(CF!$AD$12:$BN$12)=CF!CH$12)*(array_timeline&lt;=CF!CH$11)))))</f>
        <v>#NAME?</v>
      </c>
      <c r="CI47" s="1314"/>
      <c r="CJ47" s="1657" cm="1">
        <f t="array" ref="CJ47">_xlfn.LET( _xlpm.CheckBlank, SUM(CF!$AD47:$BN47) = 0, IF(_xlpm.CheckBlank, "", SUM(_xlfn.TAKE(_xlfn.DROP(CF!$AD47:$BN47, ,-DATEDIFF(CF!CJ$11, val_asOfDate,"M")),1,-12))))</f>
        <v>12</v>
      </c>
      <c r="CK47" s="1657" cm="1">
        <f t="array" ref="CK47">_xlfn.LET( _xlpm.CheckBlank, SUM(CF!$AD47:$BN47) = 0, IF(_xlpm.CheckBlank, "", SUM(_xlfn.TAKE(_xlfn.DROP(CF!$AD47:$BN47, ,-DATEDIFF(CF!CK$11, val_asOfDate,"M")),1,-12))))</f>
        <v>12</v>
      </c>
      <c r="CL47" s="88"/>
      <c r="CM47" s="541" t="e">
        <f t="shared" ref="CM47" ca="1" si="14">CM22</f>
        <v>#NAME?</v>
      </c>
      <c r="CN47" s="541" t="e">
        <f t="shared" ca="1" si="11"/>
        <v>#NAME?</v>
      </c>
      <c r="CO47" s="34"/>
      <c r="CR47" s="4"/>
      <c r="CS47" s="4"/>
      <c r="CW47" s="4"/>
    </row>
    <row r="48" spans="1:101" ht="21" customHeight="1">
      <c r="A48" s="696"/>
      <c r="B48" s="574" t="s">
        <v>240</v>
      </c>
      <c r="C48" s="574" t="str">
        <f t="shared" si="7"/>
        <v>Other Operating Cash Flows (Company View)</v>
      </c>
      <c r="D48" s="574"/>
      <c r="E48" s="577" t="e" cm="1">
        <f t="array" aca="1" ref="E48" ca="1">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#NAME?</v>
      </c>
      <c r="F48" s="577" t="str">
        <f t="shared" si="8"/>
        <v>Other Operating Cash Flows</v>
      </c>
      <c r="G48" s="401"/>
      <c r="H48" s="401">
        <v>1</v>
      </c>
      <c r="I48" s="401">
        <v>1</v>
      </c>
      <c r="J48" s="401"/>
      <c r="K48" s="401"/>
      <c r="L48" s="579" t="b">
        <v>1</v>
      </c>
      <c r="N48" s="158"/>
      <c r="O48" s="101"/>
      <c r="P48" s="52"/>
      <c r="Q48" s="101"/>
      <c r="R48" s="126"/>
      <c r="S48" s="101"/>
      <c r="T48" s="101"/>
      <c r="U48" s="39"/>
      <c r="W48" s="932" t="str">
        <f t="shared" si="13"/>
        <v>Budget</v>
      </c>
      <c r="X48" s="761" t="s">
        <v>62</v>
      </c>
      <c r="Y48" s="88" t="e">
        <f t="shared" ca="1" si="9"/>
        <v>#NAME?</v>
      </c>
      <c r="Z48" s="200" cm="1">
        <f t="array" ref="Z48">_xlfn.SWITCH(
    TRUE,
    _CF!$L48=TRUE, 1,
    _CF!$L48=FALSE,-1,
    _CF!$L48=-1,0,
"n/a"
)</f>
        <v>1</v>
      </c>
      <c r="AA48" s="200"/>
      <c r="AB48" s="88" t="str">
        <f t="shared" si="10"/>
        <v>Other Operating Cash Flows</v>
      </c>
      <c r="AC48" s="88"/>
      <c r="AD48" s="855" t="e" cm="1">
        <f t="array" aca="1" ref="AD48" ca="1">_xlfn.LET(
_xlpm.val,IF($F48 = "",val_blankRefText,  _xldudf_CX_GET(CX_ENTITY,$F48,AD$11,AD$14,,(AD$44))),
_xlpm.Res, IF(OR(_xlpm.val="",_xlpm.val="Error"),"",_xlpm.val),
_xlpm.Res
)</f>
        <v>#NAME?</v>
      </c>
      <c r="AE48" s="855" t="e" cm="1">
        <f t="array" aca="1" ref="AE48" ca="1">_xlfn.LET(
_xlpm.val,IF($F48 = "",val_blankRefText,  _xldudf_CX_GET(CX_ENTITY,$F48,AE$11,AE$14,,(AE$44))),
_xlpm.Res, IF(OR(_xlpm.val="",_xlpm.val="Error"),"",_xlpm.val),
_xlpm.Res
)</f>
        <v>#NAME?</v>
      </c>
      <c r="AF48" s="855" t="e" cm="1">
        <f t="array" aca="1" ref="AF48" ca="1">_xlfn.LET(
_xlpm.val,IF($F48 = "",val_blankRefText,  _xldudf_CX_GET(CX_ENTITY,$F48,AF$11,AF$14,,(AF$44))),
_xlpm.Res, IF(OR(_xlpm.val="",_xlpm.val="Error"),"",_xlpm.val),
_xlpm.Res
)</f>
        <v>#NAME?</v>
      </c>
      <c r="AG48" s="855" t="e" cm="1">
        <f t="array" aca="1" ref="AG48" ca="1">_xlfn.LET(
_xlpm.val,IF($F48 = "",val_blankRefText,  _xldudf_CX_GET(CX_ENTITY,$F48,AG$11,AG$14,,(AG$44))),
_xlpm.Res, IF(OR(_xlpm.val="",_xlpm.val="Error"),"",_xlpm.val),
_xlpm.Res
)</f>
        <v>#NAME?</v>
      </c>
      <c r="AH48" s="855" t="e" cm="1">
        <f t="array" aca="1" ref="AH48" ca="1">_xlfn.LET(
_xlpm.val,IF($F48 = "",val_blankRefText,  _xldudf_CX_GET(CX_ENTITY,$F48,AH$11,AH$14,,(AH$44))),
_xlpm.Res, IF(OR(_xlpm.val="",_xlpm.val="Error"),"",_xlpm.val),
_xlpm.Res
)</f>
        <v>#NAME?</v>
      </c>
      <c r="AI48" s="855" t="e" cm="1">
        <f t="array" aca="1" ref="AI48" ca="1">_xlfn.LET(
_xlpm.val,IF($F48 = "",val_blankRefText,  _xldudf_CX_GET(CX_ENTITY,$F48,AI$11,AI$14,,(AI$44))),
_xlpm.Res, IF(OR(_xlpm.val="",_xlpm.val="Error"),"",_xlpm.val),
_xlpm.Res
)</f>
        <v>#NAME?</v>
      </c>
      <c r="AJ48" s="855" t="e" cm="1">
        <f t="array" aca="1" ref="AJ48" ca="1">_xlfn.LET(
_xlpm.val,IF($F48 = "",val_blankRefText,  _xldudf_CX_GET(CX_ENTITY,$F48,AJ$11,AJ$14,,(AJ$44))),
_xlpm.Res, IF(OR(_xlpm.val="",_xlpm.val="Error"),"",_xlpm.val),
_xlpm.Res
)</f>
        <v>#NAME?</v>
      </c>
      <c r="AK48" s="855" t="e" cm="1">
        <f t="array" aca="1" ref="AK48" ca="1">_xlfn.LET(
_xlpm.val,IF($F48 = "",val_blankRefText,  _xldudf_CX_GET(CX_ENTITY,$F48,AK$11,AK$14,,(AK$44))),
_xlpm.Res, IF(OR(_xlpm.val="",_xlpm.val="Error"),"",_xlpm.val),
_xlpm.Res
)</f>
        <v>#NAME?</v>
      </c>
      <c r="AL48" s="855" t="e" cm="1">
        <f t="array" aca="1" ref="AL48" ca="1">_xlfn.LET(
_xlpm.val,IF($F48 = "",val_blankRefText,  _xldudf_CX_GET(CX_ENTITY,$F48,AL$11,AL$14,,(AL$44))),
_xlpm.Res, IF(OR(_xlpm.val="",_xlpm.val="Error"),"",_xlpm.val),
_xlpm.Res
)</f>
        <v>#NAME?</v>
      </c>
      <c r="AM48" s="855" t="e" cm="1">
        <f t="array" aca="1" ref="AM48" ca="1">_xlfn.LET(
_xlpm.val,IF($F48 = "",val_blankRefText,  _xldudf_CX_GET(CX_ENTITY,$F48,AM$11,AM$14,,(AM$44))),
_xlpm.Res, IF(OR(_xlpm.val="",_xlpm.val="Error"),"",_xlpm.val),
_xlpm.Res
)</f>
        <v>#NAME?</v>
      </c>
      <c r="AN48" s="855" t="e" cm="1">
        <f t="array" aca="1" ref="AN48" ca="1">_xlfn.LET(
_xlpm.val,IF($F48 = "",val_blankRefText,  _xldudf_CX_GET(CX_ENTITY,$F48,AN$11,AN$14,,(AN$44))),
_xlpm.Res, IF(OR(_xlpm.val="",_xlpm.val="Error"),"",_xlpm.val),
_xlpm.Res
)</f>
        <v>#NAME?</v>
      </c>
      <c r="AO48" s="855" t="e" cm="1">
        <f t="array" aca="1" ref="AO48" ca="1">_xlfn.LET(
_xlpm.val,IF($F48 = "",val_blankRefText,  _xldudf_CX_GET(CX_ENTITY,$F48,AO$11,AO$14,,(AO$44))),
_xlpm.Res, IF(OR(_xlpm.val="",_xlpm.val="Error"),"",_xlpm.val),
_xlpm.Res
)</f>
        <v>#NAME?</v>
      </c>
      <c r="AP48" s="855" t="e" cm="1">
        <f t="array" aca="1" ref="AP48" ca="1">_xlfn.LET(
_xlpm.val,IF($F48 = "",val_blankRefText,  _xldudf_CX_GET(CX_ENTITY,$F48,AP$11,AP$14,,(AP$44))),
_xlpm.Res, IF(OR(_xlpm.val="",_xlpm.val="Error"),"",_xlpm.val),
_xlpm.Res
)</f>
        <v>#NAME?</v>
      </c>
      <c r="AQ48" s="855" t="e" cm="1">
        <f t="array" aca="1" ref="AQ48" ca="1">_xlfn.LET(
_xlpm.val,IF($F48 = "",val_blankRefText,  _xldudf_CX_GET(CX_ENTITY,$F48,AQ$11,AQ$14,,(AQ$44))),
_xlpm.Res, IF(OR(_xlpm.val="",_xlpm.val="Error"),"",_xlpm.val),
_xlpm.Res
)</f>
        <v>#NAME?</v>
      </c>
      <c r="AR48" s="855" t="e" cm="1">
        <f t="array" aca="1" ref="AR48" ca="1">_xlfn.LET(
_xlpm.val,IF($F48 = "",val_blankRefText,  _xldudf_CX_GET(CX_ENTITY,$F48,AR$11,AR$14,,(AR$44))),
_xlpm.Res, IF(OR(_xlpm.val="",_xlpm.val="Error"),"",_xlpm.val),
_xlpm.Res
)</f>
        <v>#NAME?</v>
      </c>
      <c r="AS48" s="855" t="e" cm="1">
        <f t="array" aca="1" ref="AS48" ca="1">_xlfn.LET(
_xlpm.val,IF($F48 = "",val_blankRefText,  _xldudf_CX_GET(CX_ENTITY,$F48,AS$11,AS$14,,(AS$44))),
_xlpm.Res, IF(OR(_xlpm.val="",_xlpm.val="Error"),"",_xlpm.val),
_xlpm.Res
)</f>
        <v>#NAME?</v>
      </c>
      <c r="AT48" s="855" t="e" cm="1">
        <f t="array" aca="1" ref="AT48" ca="1">_xlfn.LET(
_xlpm.val,IF($F48 = "",val_blankRefText,  _xldudf_CX_GET(CX_ENTITY,$F48,AT$11,AT$14,,(AT$44))),
_xlpm.Res, IF(OR(_xlpm.val="",_xlpm.val="Error"),"",_xlpm.val),
_xlpm.Res
)</f>
        <v>#NAME?</v>
      </c>
      <c r="AU48" s="855" t="e" cm="1">
        <f t="array" aca="1" ref="AU48" ca="1">_xlfn.LET(
_xlpm.val,IF($F48 = "",val_blankRefText,  _xldudf_CX_GET(CX_ENTITY,$F48,AU$11,AU$14,,(AU$44))),
_xlpm.Res, IF(OR(_xlpm.val="",_xlpm.val="Error"),"",_xlpm.val),
_xlpm.Res
)</f>
        <v>#NAME?</v>
      </c>
      <c r="AV48" s="855" t="e" cm="1">
        <f t="array" aca="1" ref="AV48" ca="1">_xlfn.LET(
_xlpm.val,IF($F48 = "",val_blankRefText,  _xldudf_CX_GET(CX_ENTITY,$F48,AV$11,AV$14,,(AV$44))),
_xlpm.Res, IF(OR(_xlpm.val="",_xlpm.val="Error"),"",_xlpm.val),
_xlpm.Res
)</f>
        <v>#NAME?</v>
      </c>
      <c r="AW48" s="855" t="e" cm="1">
        <f t="array" aca="1" ref="AW48" ca="1">_xlfn.LET(
_xlpm.val,IF($F48 = "",val_blankRefText,  _xldudf_CX_GET(CX_ENTITY,$F48,AW$11,AW$14,,(AW$44))),
_xlpm.Res, IF(OR(_xlpm.val="",_xlpm.val="Error"),"",_xlpm.val),
_xlpm.Res
)</f>
        <v>#NAME?</v>
      </c>
      <c r="AX48" s="855" t="e" cm="1">
        <f t="array" aca="1" ref="AX48" ca="1">_xlfn.LET(
_xlpm.val,IF($F48 = "",val_blankRefText,  _xldudf_CX_GET(CX_ENTITY,$F48,AX$11,AX$14,,(AX$44))),
_xlpm.Res, IF(OR(_xlpm.val="",_xlpm.val="Error"),"",_xlpm.val),
_xlpm.Res
)</f>
        <v>#NAME?</v>
      </c>
      <c r="AY48" s="855" t="e" cm="1">
        <f t="array" aca="1" ref="AY48" ca="1">_xlfn.LET(
_xlpm.val,IF($F48 = "",val_blankRefText,  _xldudf_CX_GET(CX_ENTITY,$F48,AY$11,AY$14,,(AY$44))),
_xlpm.Res, IF(OR(_xlpm.val="",_xlpm.val="Error"),"",_xlpm.val),
_xlpm.Res
)</f>
        <v>#NAME?</v>
      </c>
      <c r="AZ48" s="855" t="e" cm="1">
        <f t="array" aca="1" ref="AZ48" ca="1">_xlfn.LET(
_xlpm.val,IF($F48 = "",val_blankRefText,  _xldudf_CX_GET(CX_ENTITY,$F48,AZ$11,AZ$14,,(AZ$44))),
_xlpm.Res, IF(OR(_xlpm.val="",_xlpm.val="Error"),"",_xlpm.val),
_xlpm.Res
)</f>
        <v>#NAME?</v>
      </c>
      <c r="BA48" s="855" t="e" cm="1">
        <f t="array" aca="1" ref="BA48" ca="1">_xlfn.LET(
_xlpm.val,IF($F48 = "",val_blankRefText,  _xldudf_CX_GET(CX_ENTITY,$F48,BA$11,BA$14,,(BA$44))),
_xlpm.Res, IF(OR(_xlpm.val="",_xlpm.val="Error"),"",_xlpm.val),
_xlpm.Res
)</f>
        <v>#NAME?</v>
      </c>
      <c r="BB48" s="855" t="e" cm="1">
        <f t="array" aca="1" ref="BB48" ca="1">_xlfn.LET(
_xlpm.val,IF($F48 = "",val_blankRefText,  _xldudf_CX_GET(CX_ENTITY,$F48,BB$11,BB$14,,(BB$44))),
_xlpm.Res, IF(OR(_xlpm.val="",_xlpm.val="Error"),"",_xlpm.val),
_xlpm.Res
)</f>
        <v>#NAME?</v>
      </c>
      <c r="BC48" s="855" t="e" cm="1">
        <f t="array" aca="1" ref="BC48" ca="1">_xlfn.LET(
_xlpm.val,IF($F48 = "",val_blankRefText,  _xldudf_CX_GET(CX_ENTITY,$F48,BC$11,BC$14,,(BC$44))),
_xlpm.Res, IF(OR(_xlpm.val="",_xlpm.val="Error"),"",_xlpm.val),
_xlpm.Res
)</f>
        <v>#NAME?</v>
      </c>
      <c r="BD48" s="855" t="e" cm="1">
        <f t="array" aca="1" ref="BD48" ca="1">_xlfn.LET(
_xlpm.val,IF($F48 = "",val_blankRefText,  _xldudf_CX_GET(CX_ENTITY,$F48,BD$11,BD$14,,(BD$44))),
_xlpm.Res, IF(OR(_xlpm.val="",_xlpm.val="Error"),"",_xlpm.val),
_xlpm.Res
)</f>
        <v>#NAME?</v>
      </c>
      <c r="BE48" s="855" t="e" cm="1">
        <f t="array" aca="1" ref="BE48" ca="1">_xlfn.LET(
_xlpm.val,IF($F48 = "",val_blankRefText,  _xldudf_CX_GET(CX_ENTITY,$F48,BE$11,BE$14,,(BE$44))),
_xlpm.Res, IF(OR(_xlpm.val="",_xlpm.val="Error"),"",_xlpm.val),
_xlpm.Res
)</f>
        <v>#NAME?</v>
      </c>
      <c r="BF48" s="855" t="e" cm="1">
        <f t="array" aca="1" ref="BF48" ca="1">_xlfn.LET(
_xlpm.val,IF($F48 = "",val_blankRefText,  _xldudf_CX_GET(CX_ENTITY,$F48,BF$11,BF$14,,(BF$44))),
_xlpm.Res, IF(OR(_xlpm.val="",_xlpm.val="Error"),"",_xlpm.val),
_xlpm.Res
)</f>
        <v>#NAME?</v>
      </c>
      <c r="BG48" s="855" t="e" cm="1">
        <f t="array" aca="1" ref="BG48" ca="1">_xlfn.LET(
_xlpm.val,IF($F48 = "",val_blankRefText,  _xldudf_CX_GET(CX_ENTITY,$F48,BG$11,BG$14,,(BG$44))),
_xlpm.Res, IF(OR(_xlpm.val="",_xlpm.val="Error"),"",_xlpm.val),
_xlpm.Res
)</f>
        <v>#NAME?</v>
      </c>
      <c r="BH48" s="855" t="e" cm="1">
        <f t="array" aca="1" ref="BH48" ca="1">_xlfn.LET(
_xlpm.val,IF($F48 = "",val_blankRefText,  _xldudf_CX_GET(CX_ENTITY,$F48,BH$11,BH$14,,(BH$44))),
_xlpm.Res, IF(OR(_xlpm.val="",_xlpm.val="Error"),"",_xlpm.val),
_xlpm.Res
)</f>
        <v>#NAME?</v>
      </c>
      <c r="BI48" s="855" t="e" cm="1">
        <f t="array" aca="1" ref="BI48" ca="1">_xlfn.LET(
_xlpm.val,IF($F48 = "",val_blankRefText,  _xldudf_CX_GET(CX_ENTITY,$F48,BI$11,BI$14,,(BI$44))),
_xlpm.Res, IF(OR(_xlpm.val="",_xlpm.val="Error"),"",_xlpm.val),
_xlpm.Res
)</f>
        <v>#NAME?</v>
      </c>
      <c r="BJ48" s="855" t="e" cm="1">
        <f t="array" aca="1" ref="BJ48" ca="1">_xlfn.LET(
_xlpm.val,IF($F48 = "",val_blankRefText,  _xldudf_CX_GET(CX_ENTITY,$F48,BJ$11,BJ$14,,(BJ$44))),
_xlpm.Res, IF(OR(_xlpm.val="",_xlpm.val="Error"),"",_xlpm.val),
_xlpm.Res
)</f>
        <v>#NAME?</v>
      </c>
      <c r="BK48" s="855" t="e" cm="1">
        <f t="array" aca="1" ref="BK48" ca="1">_xlfn.LET(
_xlpm.val,IF($F48 = "",val_blankRefText,  _xldudf_CX_GET(CX_ENTITY,$F48,BK$11,BK$14,,(BK$44))),
_xlpm.Res, IF(OR(_xlpm.val="",_xlpm.val="Error"),"",_xlpm.val),
_xlpm.Res
)</f>
        <v>#NAME?</v>
      </c>
      <c r="BL48" s="855" t="e" cm="1">
        <f t="array" aca="1" ref="BL48" ca="1">_xlfn.LET(
_xlpm.val,IF($F48 = "",val_blankRefText,  _xldudf_CX_GET(CX_ENTITY,$F48,BL$11,BL$14,,(BL$44))),
_xlpm.Res, IF(OR(_xlpm.val="",_xlpm.val="Error"),"",_xlpm.val),
_xlpm.Res
)</f>
        <v>#NAME?</v>
      </c>
      <c r="BM48" s="855" t="e" cm="1">
        <f t="array" aca="1" ref="BM48" ca="1">_xlfn.LET(
_xlpm.val,IF($F48 = "",val_blankRefText,  _xldudf_CX_GET(CX_ENTITY,$F48,BM$11,BM$14,,(BM$44))),
_xlpm.Res, IF(OR(_xlpm.val="",_xlpm.val="Error"),"",_xlpm.val),
_xlpm.Res
)</f>
        <v>#NAME?</v>
      </c>
      <c r="BN48" s="855" t="e" cm="1">
        <f t="array" aca="1" ref="BN48" ca="1">_xlfn.LET(
_xlpm.val,IF($F48 = "",val_blankRefText,  _xldudf_CX_GET(CX_ENTITY,$F48,BN$11,BN$14,,(BN$44))),
_xlpm.Res, IF(OR(_xlpm.val="",_xlpm.val="Error"),"",_xlpm.val),
_xlpm.Res
)</f>
        <v>#NAME?</v>
      </c>
      <c r="BO48" s="1844"/>
      <c r="BP48" s="1844"/>
      <c r="BQ48" s="1844"/>
      <c r="BR48" s="1844"/>
      <c r="BS48" s="1844"/>
      <c r="BT48" s="1844"/>
      <c r="BU48" s="1844"/>
      <c r="BV48" s="1844"/>
      <c r="BW48" s="1844"/>
      <c r="BX48" s="1844"/>
      <c r="BY48" s="1844"/>
      <c r="BZ48" s="1844"/>
      <c r="CA48" s="384"/>
      <c r="CC48" s="33"/>
      <c r="CD48" s="1461" t="e" cm="1">
        <f t="array" aca="1" ref="CD48" ca="1">_xlfn.LET( _xlpm.CheckBlank, SUM(CF!$AD48:$BN48) = 0, IF(_xlpm.CheckBlank, "", SUM(_xlfn._xlws.FILTER(CF!$AD48:$BN48,(YEAR(CF!$AD$12:$BN$12)=CF!CD$12)*(array_timeline&lt;=CF!CD$11)))))</f>
        <v>#NAME?</v>
      </c>
      <c r="CE48" s="1461" t="e" cm="1">
        <f t="array" aca="1" ref="CE48" ca="1">_xlfn.LET( _xlpm.CheckBlank, SUM(CF!$AD48:$BN48) = 0, IF(_xlpm.CheckBlank, "", SUM(_xlfn._xlws.FILTER(CF!$AD48:$BN48,(YEAR(CF!$AD$12:$BN$12)=CF!CE$12)*(array_timeline&lt;=CF!CE$11)))))</f>
        <v>#NAME?</v>
      </c>
      <c r="CF48" s="1314"/>
      <c r="CG48" s="1461" t="e" cm="1">
        <f t="array" aca="1" ref="CG48" ca="1">_xlfn.LET(_xlpm.CheckBlank,SUM(CF!$AD48:$BN48)=0,IF(_xlpm.CheckBlank,"",SUM(_xlfn._xlws.FILTER(CF!$AD48:$BN48,(YEAR(CF!$AD$12:$BN$12)=CF!CG$12)*(array_timeline&lt;=CF!CG$11)))))</f>
        <v>#NAME?</v>
      </c>
      <c r="CH48" s="1461" t="e" cm="1">
        <f t="array" aca="1" ref="CH48" ca="1">_xlfn.LET(_xlpm.CheckBlank,SUM(CF!$AD48:$BN48)=0,IF(_xlpm.CheckBlank,"",SUM(_xlfn._xlws.FILTER(CF!$AD48:$BN48,(YEAR(CF!$AD$12:$BN$12)=CF!CH$12)*(array_timeline&lt;=CF!CH$11)))))</f>
        <v>#NAME?</v>
      </c>
      <c r="CI48" s="1314"/>
      <c r="CJ48" s="1657" cm="1">
        <f t="array" ref="CJ48">_xlfn.LET( _xlpm.CheckBlank, SUM(CF!$AD48:$BN48) = 0, IF(_xlpm.CheckBlank, "", SUM(_xlfn.TAKE(_xlfn.DROP(CF!$AD48:$BN48, ,-DATEDIFF(CF!CJ$11, val_asOfDate,"M")),1,-12))))</f>
        <v>12</v>
      </c>
      <c r="CK48" s="1657" cm="1">
        <f t="array" ref="CK48">_xlfn.LET( _xlpm.CheckBlank, SUM(CF!$AD48:$BN48) = 0, IF(_xlpm.CheckBlank, "", SUM(_xlfn.TAKE(_xlfn.DROP(CF!$AD48:$BN48, ,-DATEDIFF(CF!CK$11, val_asOfDate,"M")),1,-12))))</f>
        <v>12</v>
      </c>
      <c r="CL48" s="88"/>
      <c r="CM48" s="541" t="e">
        <f t="shared" ref="CM48" ca="1" si="15">CM23</f>
        <v>#NAME?</v>
      </c>
      <c r="CN48" s="541" t="e">
        <f t="shared" ca="1" si="11"/>
        <v>#NAME?</v>
      </c>
      <c r="CO48" s="34"/>
      <c r="CR48" s="4"/>
      <c r="CS48" s="4"/>
      <c r="CW48" s="4"/>
    </row>
    <row r="49" spans="1:101" ht="21" customHeight="1">
      <c r="A49" s="696"/>
      <c r="B49" s="574" t="s">
        <v>241</v>
      </c>
      <c r="C49" s="574" t="str">
        <f t="shared" si="7"/>
        <v>Operating Cash Flow (Company View)</v>
      </c>
      <c r="D49" s="574"/>
      <c r="E49" s="577" t="e" cm="1">
        <f t="array" aca="1" ref="E49" ca="1">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#NAME?</v>
      </c>
      <c r="F49" s="577" t="str">
        <f t="shared" si="8"/>
        <v>Operating Cash Flow</v>
      </c>
      <c r="G49" s="401"/>
      <c r="H49" s="401">
        <v>2</v>
      </c>
      <c r="I49" s="401">
        <v>1</v>
      </c>
      <c r="J49" s="401"/>
      <c r="K49" s="401"/>
      <c r="L49" s="579">
        <v>-1</v>
      </c>
      <c r="N49" s="158"/>
      <c r="O49" s="101"/>
      <c r="P49" s="52"/>
      <c r="Q49" s="101"/>
      <c r="R49" s="126"/>
      <c r="S49" s="101"/>
      <c r="T49" s="101"/>
      <c r="U49" s="39"/>
      <c r="W49" s="932" t="str">
        <f t="shared" si="13"/>
        <v>Budget</v>
      </c>
      <c r="X49" s="761">
        <f>0</f>
        <v>0</v>
      </c>
      <c r="Y49" s="88" t="e">
        <f t="shared" ca="1" si="9"/>
        <v>#NAME?</v>
      </c>
      <c r="Z49" s="200" cm="1">
        <f t="array" ref="Z49">_xlfn.SWITCH(
    TRUE,
    _CF!$L49=TRUE, 1,
    _CF!$L49=FALSE,-1,
    _CF!$L49=-1,0,
"n/a"
)</f>
        <v>0</v>
      </c>
      <c r="AA49" s="200"/>
      <c r="AB49" s="88" t="str">
        <f t="shared" si="10"/>
        <v>Operating Cash Flow</v>
      </c>
      <c r="AC49" s="88"/>
      <c r="AD49" s="855" t="e" cm="1">
        <f t="array" aca="1" ref="AD49" ca="1">_xlfn.LET(
_xlpm.val,IF($F49 = "",val_blankRefText,  _xldudf_CX_GET(CX_ENTITY,$F49,AD$11,AD$14,,(AD$44))),
_xlpm.Res, IF(OR(_xlpm.val="",_xlpm.val="Error"),"",_xlpm.val),
_xlpm.Res
)</f>
        <v>#NAME?</v>
      </c>
      <c r="AE49" s="855" t="e" cm="1">
        <f t="array" aca="1" ref="AE49" ca="1">_xlfn.LET(
_xlpm.val,IF($F49 = "",val_blankRefText,  _xldudf_CX_GET(CX_ENTITY,$F49,AE$11,AE$14,,(AE$44))),
_xlpm.Res, IF(OR(_xlpm.val="",_xlpm.val="Error"),"",_xlpm.val),
_xlpm.Res
)</f>
        <v>#NAME?</v>
      </c>
      <c r="AF49" s="855" t="e" cm="1">
        <f t="array" aca="1" ref="AF49" ca="1">_xlfn.LET(
_xlpm.val,IF($F49 = "",val_blankRefText,  _xldudf_CX_GET(CX_ENTITY,$F49,AF$11,AF$14,,(AF$44))),
_xlpm.Res, IF(OR(_xlpm.val="",_xlpm.val="Error"),"",_xlpm.val),
_xlpm.Res
)</f>
        <v>#NAME?</v>
      </c>
      <c r="AG49" s="855" t="e" cm="1">
        <f t="array" aca="1" ref="AG49" ca="1">_xlfn.LET(
_xlpm.val,IF($F49 = "",val_blankRefText,  _xldudf_CX_GET(CX_ENTITY,$F49,AG$11,AG$14,,(AG$44))),
_xlpm.Res, IF(OR(_xlpm.val="",_xlpm.val="Error"),"",_xlpm.val),
_xlpm.Res
)</f>
        <v>#NAME?</v>
      </c>
      <c r="AH49" s="855" t="e" cm="1">
        <f t="array" aca="1" ref="AH49" ca="1">_xlfn.LET(
_xlpm.val,IF($F49 = "",val_blankRefText,  _xldudf_CX_GET(CX_ENTITY,$F49,AH$11,AH$14,,(AH$44))),
_xlpm.Res, IF(OR(_xlpm.val="",_xlpm.val="Error"),"",_xlpm.val),
_xlpm.Res
)</f>
        <v>#NAME?</v>
      </c>
      <c r="AI49" s="855" t="e" cm="1">
        <f t="array" aca="1" ref="AI49" ca="1">_xlfn.LET(
_xlpm.val,IF($F49 = "",val_blankRefText,  _xldudf_CX_GET(CX_ENTITY,$F49,AI$11,AI$14,,(AI$44))),
_xlpm.Res, IF(OR(_xlpm.val="",_xlpm.val="Error"),"",_xlpm.val),
_xlpm.Res
)</f>
        <v>#NAME?</v>
      </c>
      <c r="AJ49" s="855" t="e" cm="1">
        <f t="array" aca="1" ref="AJ49" ca="1">_xlfn.LET(
_xlpm.val,IF($F49 = "",val_blankRefText,  _xldudf_CX_GET(CX_ENTITY,$F49,AJ$11,AJ$14,,(AJ$44))),
_xlpm.Res, IF(OR(_xlpm.val="",_xlpm.val="Error"),"",_xlpm.val),
_xlpm.Res
)</f>
        <v>#NAME?</v>
      </c>
      <c r="AK49" s="855" t="e" cm="1">
        <f t="array" aca="1" ref="AK49" ca="1">_xlfn.LET(
_xlpm.val,IF($F49 = "",val_blankRefText,  _xldudf_CX_GET(CX_ENTITY,$F49,AK$11,AK$14,,(AK$44))),
_xlpm.Res, IF(OR(_xlpm.val="",_xlpm.val="Error"),"",_xlpm.val),
_xlpm.Res
)</f>
        <v>#NAME?</v>
      </c>
      <c r="AL49" s="855" t="e" cm="1">
        <f t="array" aca="1" ref="AL49" ca="1">_xlfn.LET(
_xlpm.val,IF($F49 = "",val_blankRefText,  _xldudf_CX_GET(CX_ENTITY,$F49,AL$11,AL$14,,(AL$44))),
_xlpm.Res, IF(OR(_xlpm.val="",_xlpm.val="Error"),"",_xlpm.val),
_xlpm.Res
)</f>
        <v>#NAME?</v>
      </c>
      <c r="AM49" s="855" t="e" cm="1">
        <f t="array" aca="1" ref="AM49" ca="1">_xlfn.LET(
_xlpm.val,IF($F49 = "",val_blankRefText,  _xldudf_CX_GET(CX_ENTITY,$F49,AM$11,AM$14,,(AM$44))),
_xlpm.Res, IF(OR(_xlpm.val="",_xlpm.val="Error"),"",_xlpm.val),
_xlpm.Res
)</f>
        <v>#NAME?</v>
      </c>
      <c r="AN49" s="855" t="e" cm="1">
        <f t="array" aca="1" ref="AN49" ca="1">_xlfn.LET(
_xlpm.val,IF($F49 = "",val_blankRefText,  _xldudf_CX_GET(CX_ENTITY,$F49,AN$11,AN$14,,(AN$44))),
_xlpm.Res, IF(OR(_xlpm.val="",_xlpm.val="Error"),"",_xlpm.val),
_xlpm.Res
)</f>
        <v>#NAME?</v>
      </c>
      <c r="AO49" s="855" t="e" cm="1">
        <f t="array" aca="1" ref="AO49" ca="1">_xlfn.LET(
_xlpm.val,IF($F49 = "",val_blankRefText,  _xldudf_CX_GET(CX_ENTITY,$F49,AO$11,AO$14,,(AO$44))),
_xlpm.Res, IF(OR(_xlpm.val="",_xlpm.val="Error"),"",_xlpm.val),
_xlpm.Res
)</f>
        <v>#NAME?</v>
      </c>
      <c r="AP49" s="855" t="e" cm="1">
        <f t="array" aca="1" ref="AP49" ca="1">_xlfn.LET(
_xlpm.val,IF($F49 = "",val_blankRefText,  _xldudf_CX_GET(CX_ENTITY,$F49,AP$11,AP$14,,(AP$44))),
_xlpm.Res, IF(OR(_xlpm.val="",_xlpm.val="Error"),"",_xlpm.val),
_xlpm.Res
)</f>
        <v>#NAME?</v>
      </c>
      <c r="AQ49" s="855" t="e" cm="1">
        <f t="array" aca="1" ref="AQ49" ca="1">_xlfn.LET(
_xlpm.val,IF($F49 = "",val_blankRefText,  _xldudf_CX_GET(CX_ENTITY,$F49,AQ$11,AQ$14,,(AQ$44))),
_xlpm.Res, IF(OR(_xlpm.val="",_xlpm.val="Error"),"",_xlpm.val),
_xlpm.Res
)</f>
        <v>#NAME?</v>
      </c>
      <c r="AR49" s="855" t="e" cm="1">
        <f t="array" aca="1" ref="AR49" ca="1">_xlfn.LET(
_xlpm.val,IF($F49 = "",val_blankRefText,  _xldudf_CX_GET(CX_ENTITY,$F49,AR$11,AR$14,,(AR$44))),
_xlpm.Res, IF(OR(_xlpm.val="",_xlpm.val="Error"),"",_xlpm.val),
_xlpm.Res
)</f>
        <v>#NAME?</v>
      </c>
      <c r="AS49" s="855" t="e" cm="1">
        <f t="array" aca="1" ref="AS49" ca="1">_xlfn.LET(
_xlpm.val,IF($F49 = "",val_blankRefText,  _xldudf_CX_GET(CX_ENTITY,$F49,AS$11,AS$14,,(AS$44))),
_xlpm.Res, IF(OR(_xlpm.val="",_xlpm.val="Error"),"",_xlpm.val),
_xlpm.Res
)</f>
        <v>#NAME?</v>
      </c>
      <c r="AT49" s="855" t="e" cm="1">
        <f t="array" aca="1" ref="AT49" ca="1">_xlfn.LET(
_xlpm.val,IF($F49 = "",val_blankRefText,  _xldudf_CX_GET(CX_ENTITY,$F49,AT$11,AT$14,,(AT$44))),
_xlpm.Res, IF(OR(_xlpm.val="",_xlpm.val="Error"),"",_xlpm.val),
_xlpm.Res
)</f>
        <v>#NAME?</v>
      </c>
      <c r="AU49" s="855" t="e" cm="1">
        <f t="array" aca="1" ref="AU49" ca="1">_xlfn.LET(
_xlpm.val,IF($F49 = "",val_blankRefText,  _xldudf_CX_GET(CX_ENTITY,$F49,AU$11,AU$14,,(AU$44))),
_xlpm.Res, IF(OR(_xlpm.val="",_xlpm.val="Error"),"",_xlpm.val),
_xlpm.Res
)</f>
        <v>#NAME?</v>
      </c>
      <c r="AV49" s="855" t="e" cm="1">
        <f t="array" aca="1" ref="AV49" ca="1">_xlfn.LET(
_xlpm.val,IF($F49 = "",val_blankRefText,  _xldudf_CX_GET(CX_ENTITY,$F49,AV$11,AV$14,,(AV$44))),
_xlpm.Res, IF(OR(_xlpm.val="",_xlpm.val="Error"),"",_xlpm.val),
_xlpm.Res
)</f>
        <v>#NAME?</v>
      </c>
      <c r="AW49" s="855" t="e" cm="1">
        <f t="array" aca="1" ref="AW49" ca="1">_xlfn.LET(
_xlpm.val,IF($F49 = "",val_blankRefText,  _xldudf_CX_GET(CX_ENTITY,$F49,AW$11,AW$14,,(AW$44))),
_xlpm.Res, IF(OR(_xlpm.val="",_xlpm.val="Error"),"",_xlpm.val),
_xlpm.Res
)</f>
        <v>#NAME?</v>
      </c>
      <c r="AX49" s="855" t="e" cm="1">
        <f t="array" aca="1" ref="AX49" ca="1">_xlfn.LET(
_xlpm.val,IF($F49 = "",val_blankRefText,  _xldudf_CX_GET(CX_ENTITY,$F49,AX$11,AX$14,,(AX$44))),
_xlpm.Res, IF(OR(_xlpm.val="",_xlpm.val="Error"),"",_xlpm.val),
_xlpm.Res
)</f>
        <v>#NAME?</v>
      </c>
      <c r="AY49" s="855" t="e" cm="1">
        <f t="array" aca="1" ref="AY49" ca="1">_xlfn.LET(
_xlpm.val,IF($F49 = "",val_blankRefText,  _xldudf_CX_GET(CX_ENTITY,$F49,AY$11,AY$14,,(AY$44))),
_xlpm.Res, IF(OR(_xlpm.val="",_xlpm.val="Error"),"",_xlpm.val),
_xlpm.Res
)</f>
        <v>#NAME?</v>
      </c>
      <c r="AZ49" s="855" t="e" cm="1">
        <f t="array" aca="1" ref="AZ49" ca="1">_xlfn.LET(
_xlpm.val,IF($F49 = "",val_blankRefText,  _xldudf_CX_GET(CX_ENTITY,$F49,AZ$11,AZ$14,,(AZ$44))),
_xlpm.Res, IF(OR(_xlpm.val="",_xlpm.val="Error"),"",_xlpm.val),
_xlpm.Res
)</f>
        <v>#NAME?</v>
      </c>
      <c r="BA49" s="855" t="e" cm="1">
        <f t="array" aca="1" ref="BA49" ca="1">_xlfn.LET(
_xlpm.val,IF($F49 = "",val_blankRefText,  _xldudf_CX_GET(CX_ENTITY,$F49,BA$11,BA$14,,(BA$44))),
_xlpm.Res, IF(OR(_xlpm.val="",_xlpm.val="Error"),"",_xlpm.val),
_xlpm.Res
)</f>
        <v>#NAME?</v>
      </c>
      <c r="BB49" s="855" t="e" cm="1">
        <f t="array" aca="1" ref="BB49" ca="1">_xlfn.LET(
_xlpm.val,IF($F49 = "",val_blankRefText,  _xldudf_CX_GET(CX_ENTITY,$F49,BB$11,BB$14,,(BB$44))),
_xlpm.Res, IF(OR(_xlpm.val="",_xlpm.val="Error"),"",_xlpm.val),
_xlpm.Res
)</f>
        <v>#NAME?</v>
      </c>
      <c r="BC49" s="855" t="e" cm="1">
        <f t="array" aca="1" ref="BC49" ca="1">_xlfn.LET(
_xlpm.val,IF($F49 = "",val_blankRefText,  _xldudf_CX_GET(CX_ENTITY,$F49,BC$11,BC$14,,(BC$44))),
_xlpm.Res, IF(OR(_xlpm.val="",_xlpm.val="Error"),"",_xlpm.val),
_xlpm.Res
)</f>
        <v>#NAME?</v>
      </c>
      <c r="BD49" s="855" t="e" cm="1">
        <f t="array" aca="1" ref="BD49" ca="1">_xlfn.LET(
_xlpm.val,IF($F49 = "",val_blankRefText,  _xldudf_CX_GET(CX_ENTITY,$F49,BD$11,BD$14,,(BD$44))),
_xlpm.Res, IF(OR(_xlpm.val="",_xlpm.val="Error"),"",_xlpm.val),
_xlpm.Res
)</f>
        <v>#NAME?</v>
      </c>
      <c r="BE49" s="855" t="e" cm="1">
        <f t="array" aca="1" ref="BE49" ca="1">_xlfn.LET(
_xlpm.val,IF($F49 = "",val_blankRefText,  _xldudf_CX_GET(CX_ENTITY,$F49,BE$11,BE$14,,(BE$44))),
_xlpm.Res, IF(OR(_xlpm.val="",_xlpm.val="Error"),"",_xlpm.val),
_xlpm.Res
)</f>
        <v>#NAME?</v>
      </c>
      <c r="BF49" s="855" t="e" cm="1">
        <f t="array" aca="1" ref="BF49" ca="1">_xlfn.LET(
_xlpm.val,IF($F49 = "",val_blankRefText,  _xldudf_CX_GET(CX_ENTITY,$F49,BF$11,BF$14,,(BF$44))),
_xlpm.Res, IF(OR(_xlpm.val="",_xlpm.val="Error"),"",_xlpm.val),
_xlpm.Res
)</f>
        <v>#NAME?</v>
      </c>
      <c r="BG49" s="855" t="e" cm="1">
        <f t="array" aca="1" ref="BG49" ca="1">_xlfn.LET(
_xlpm.val,IF($F49 = "",val_blankRefText,  _xldudf_CX_GET(CX_ENTITY,$F49,BG$11,BG$14,,(BG$44))),
_xlpm.Res, IF(OR(_xlpm.val="",_xlpm.val="Error"),"",_xlpm.val),
_xlpm.Res
)</f>
        <v>#NAME?</v>
      </c>
      <c r="BH49" s="855" t="e" cm="1">
        <f t="array" aca="1" ref="BH49" ca="1">_xlfn.LET(
_xlpm.val,IF($F49 = "",val_blankRefText,  _xldudf_CX_GET(CX_ENTITY,$F49,BH$11,BH$14,,(BH$44))),
_xlpm.Res, IF(OR(_xlpm.val="",_xlpm.val="Error"),"",_xlpm.val),
_xlpm.Res
)</f>
        <v>#NAME?</v>
      </c>
      <c r="BI49" s="855" t="e" cm="1">
        <f t="array" aca="1" ref="BI49" ca="1">_xlfn.LET(
_xlpm.val,IF($F49 = "",val_blankRefText,  _xldudf_CX_GET(CX_ENTITY,$F49,BI$11,BI$14,,(BI$44))),
_xlpm.Res, IF(OR(_xlpm.val="",_xlpm.val="Error"),"",_xlpm.val),
_xlpm.Res
)</f>
        <v>#NAME?</v>
      </c>
      <c r="BJ49" s="855" t="e" cm="1">
        <f t="array" aca="1" ref="BJ49" ca="1">_xlfn.LET(
_xlpm.val,IF($F49 = "",val_blankRefText,  _xldudf_CX_GET(CX_ENTITY,$F49,BJ$11,BJ$14,,(BJ$44))),
_xlpm.Res, IF(OR(_xlpm.val="",_xlpm.val="Error"),"",_xlpm.val),
_xlpm.Res
)</f>
        <v>#NAME?</v>
      </c>
      <c r="BK49" s="855" t="e" cm="1">
        <f t="array" aca="1" ref="BK49" ca="1">_xlfn.LET(
_xlpm.val,IF($F49 = "",val_blankRefText,  _xldudf_CX_GET(CX_ENTITY,$F49,BK$11,BK$14,,(BK$44))),
_xlpm.Res, IF(OR(_xlpm.val="",_xlpm.val="Error"),"",_xlpm.val),
_xlpm.Res
)</f>
        <v>#NAME?</v>
      </c>
      <c r="BL49" s="855" t="e" cm="1">
        <f t="array" aca="1" ref="BL49" ca="1">_xlfn.LET(
_xlpm.val,IF($F49 = "",val_blankRefText,  _xldudf_CX_GET(CX_ENTITY,$F49,BL$11,BL$14,,(BL$44))),
_xlpm.Res, IF(OR(_xlpm.val="",_xlpm.val="Error"),"",_xlpm.val),
_xlpm.Res
)</f>
        <v>#NAME?</v>
      </c>
      <c r="BM49" s="855" t="e" cm="1">
        <f t="array" aca="1" ref="BM49" ca="1">_xlfn.LET(
_xlpm.val,IF($F49 = "",val_blankRefText,  _xldudf_CX_GET(CX_ENTITY,$F49,BM$11,BM$14,,(BM$44))),
_xlpm.Res, IF(OR(_xlpm.val="",_xlpm.val="Error"),"",_xlpm.val),
_xlpm.Res
)</f>
        <v>#NAME?</v>
      </c>
      <c r="BN49" s="855" t="e" cm="1">
        <f t="array" aca="1" ref="BN49" ca="1">_xlfn.LET(
_xlpm.val,IF($F49 = "",val_blankRefText,  _xldudf_CX_GET(CX_ENTITY,$F49,BN$11,BN$14,,(BN$44))),
_xlpm.Res, IF(OR(_xlpm.val="",_xlpm.val="Error"),"",_xlpm.val),
_xlpm.Res
)</f>
        <v>#NAME?</v>
      </c>
      <c r="BO49" s="1844"/>
      <c r="BP49" s="1844"/>
      <c r="BQ49" s="1844"/>
      <c r="BR49" s="1844"/>
      <c r="BS49" s="1844"/>
      <c r="BT49" s="1844"/>
      <c r="BU49" s="1844"/>
      <c r="BV49" s="1844"/>
      <c r="BW49" s="1844"/>
      <c r="BX49" s="1844"/>
      <c r="BY49" s="1844"/>
      <c r="BZ49" s="1844"/>
      <c r="CA49" s="384"/>
      <c r="CC49" s="33"/>
      <c r="CD49" s="1461" t="e" cm="1">
        <f t="array" aca="1" ref="CD49" ca="1">_xlfn.LET( _xlpm.CheckBlank, SUM(CF!$AD49:$BN49) = 0, IF(_xlpm.CheckBlank, "", SUM(_xlfn._xlws.FILTER(CF!$AD49:$BN49,(YEAR(CF!$AD$12:$BN$12)=CF!CD$12)*(array_timeline&lt;=CF!CD$11)))))</f>
        <v>#NAME?</v>
      </c>
      <c r="CE49" s="1461" t="e" cm="1">
        <f t="array" aca="1" ref="CE49" ca="1">_xlfn.LET( _xlpm.CheckBlank, SUM(CF!$AD49:$BN49) = 0, IF(_xlpm.CheckBlank, "", SUM(_xlfn._xlws.FILTER(CF!$AD49:$BN49,(YEAR(CF!$AD$12:$BN$12)=CF!CE$12)*(array_timeline&lt;=CF!CE$11)))))</f>
        <v>#NAME?</v>
      </c>
      <c r="CF49" s="1314"/>
      <c r="CG49" s="1461" t="e" cm="1">
        <f t="array" aca="1" ref="CG49" ca="1">_xlfn.LET(_xlpm.CheckBlank,SUM(CF!$AD49:$BN49)=0,IF(_xlpm.CheckBlank,"",SUM(_xlfn._xlws.FILTER(CF!$AD49:$BN49,(YEAR(CF!$AD$12:$BN$12)=CF!CG$12)*(array_timeline&lt;=CF!CG$11)))))</f>
        <v>#NAME?</v>
      </c>
      <c r="CH49" s="1461" t="e" cm="1">
        <f t="array" aca="1" ref="CH49" ca="1">_xlfn.LET(_xlpm.CheckBlank,SUM(CF!$AD49:$BN49)=0,IF(_xlpm.CheckBlank,"",SUM(_xlfn._xlws.FILTER(CF!$AD49:$BN49,(YEAR(CF!$AD$12:$BN$12)=CF!CH$12)*(array_timeline&lt;=CF!CH$11)))))</f>
        <v>#NAME?</v>
      </c>
      <c r="CI49" s="1314"/>
      <c r="CJ49" s="1657" cm="1">
        <f t="array" ref="CJ49">_xlfn.LET( _xlpm.CheckBlank, SUM(CF!$AD49:$BN49) = 0, IF(_xlpm.CheckBlank, "", SUM(_xlfn.TAKE(_xlfn.DROP(CF!$AD49:$BN49, ,-DATEDIFF(CF!CJ$11, val_asOfDate,"M")),1,-12))))</f>
        <v>72</v>
      </c>
      <c r="CK49" s="1657" cm="1">
        <f t="array" ref="CK49">_xlfn.LET( _xlpm.CheckBlank, SUM(CF!$AD49:$BN49) = 0, IF(_xlpm.CheckBlank, "", SUM(_xlfn.TAKE(_xlfn.DROP(CF!$AD49:$BN49, ,-DATEDIFF(CF!CK$11, val_asOfDate,"M")),1,-12))))</f>
        <v>72</v>
      </c>
      <c r="CL49" s="88"/>
      <c r="CM49" s="541" t="e">
        <f t="shared" ref="CM49" ca="1" si="16">CM24</f>
        <v>#NAME?</v>
      </c>
      <c r="CN49" s="541" t="e">
        <f t="shared" ca="1" si="11"/>
        <v>#NAME?</v>
      </c>
      <c r="CO49" s="34"/>
      <c r="CR49" s="4"/>
      <c r="CS49" s="4"/>
      <c r="CW49" s="4"/>
    </row>
    <row r="50" spans="1:101" ht="21" customHeight="1">
      <c r="A50" s="812"/>
      <c r="B50" s="574" t="s">
        <v>242</v>
      </c>
      <c r="C50" s="574" t="str">
        <f t="shared" si="7"/>
        <v>Cash Tax (Company View)</v>
      </c>
      <c r="D50" s="574"/>
      <c r="E50" s="577" t="e" cm="1">
        <f t="array" aca="1" ref="E50" ca="1">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#NAME?</v>
      </c>
      <c r="F50" s="577" t="str">
        <f t="shared" si="8"/>
        <v>Cash Tax</v>
      </c>
      <c r="G50" s="401"/>
      <c r="H50" s="401">
        <v>1</v>
      </c>
      <c r="I50" s="401">
        <v>1</v>
      </c>
      <c r="J50" s="401"/>
      <c r="K50" s="401"/>
      <c r="L50" s="579" t="b">
        <v>1</v>
      </c>
      <c r="N50" s="158"/>
      <c r="O50" s="101"/>
      <c r="P50" s="52"/>
      <c r="Q50" s="101"/>
      <c r="R50" s="126"/>
      <c r="S50" s="101"/>
      <c r="T50" s="101"/>
      <c r="U50" s="39"/>
      <c r="W50" s="932" t="str">
        <f t="shared" si="13"/>
        <v>Budget</v>
      </c>
      <c r="X50" s="761">
        <v>-1</v>
      </c>
      <c r="Y50" s="88" t="e">
        <f t="shared" ca="1" si="9"/>
        <v>#NAME?</v>
      </c>
      <c r="Z50" s="200" cm="1">
        <f t="array" ref="Z50">_xlfn.SWITCH(
    TRUE,
    _CF!$L50=TRUE, 1,
    _CF!$L50=FALSE,-1,
    _CF!$L50=-1,0,
"n/a"
)</f>
        <v>1</v>
      </c>
      <c r="AA50" s="200"/>
      <c r="AB50" s="88" t="str">
        <f t="shared" si="10"/>
        <v>Cash Tax</v>
      </c>
      <c r="AC50" s="88"/>
      <c r="AD50" s="855" t="e" cm="1">
        <f t="array" aca="1" ref="AD50" ca="1">_xlfn.LET(
_xlpm.val,IF($F50 = "",val_blankRefText,  _xldudf_CX_GET(CX_ENTITY,$F50,AD$11,AD$14,,(AD$44))),
_xlpm.Res, IF(OR(_xlpm.val="",_xlpm.val="Error"),"",_xlpm.val),
_xlpm.Res
)</f>
        <v>#NAME?</v>
      </c>
      <c r="AE50" s="855" t="e" cm="1">
        <f t="array" aca="1" ref="AE50" ca="1">_xlfn.LET(
_xlpm.val,IF($F50 = "",val_blankRefText,  _xldudf_CX_GET(CX_ENTITY,$F50,AE$11,AE$14,,(AE$44))),
_xlpm.Res, IF(OR(_xlpm.val="",_xlpm.val="Error"),"",_xlpm.val),
_xlpm.Res
)</f>
        <v>#NAME?</v>
      </c>
      <c r="AF50" s="855" t="e" cm="1">
        <f t="array" aca="1" ref="AF50" ca="1">_xlfn.LET(
_xlpm.val,IF($F50 = "",val_blankRefText,  _xldudf_CX_GET(CX_ENTITY,$F50,AF$11,AF$14,,(AF$44))),
_xlpm.Res, IF(OR(_xlpm.val="",_xlpm.val="Error"),"",_xlpm.val),
_xlpm.Res
)</f>
        <v>#NAME?</v>
      </c>
      <c r="AG50" s="855" t="e" cm="1">
        <f t="array" aca="1" ref="AG50" ca="1">_xlfn.LET(
_xlpm.val,IF($F50 = "",val_blankRefText,  _xldudf_CX_GET(CX_ENTITY,$F50,AG$11,AG$14,,(AG$44))),
_xlpm.Res, IF(OR(_xlpm.val="",_xlpm.val="Error"),"",_xlpm.val),
_xlpm.Res
)</f>
        <v>#NAME?</v>
      </c>
      <c r="AH50" s="855" t="e" cm="1">
        <f t="array" aca="1" ref="AH50" ca="1">_xlfn.LET(
_xlpm.val,IF($F50 = "",val_blankRefText,  _xldudf_CX_GET(CX_ENTITY,$F50,AH$11,AH$14,,(AH$44))),
_xlpm.Res, IF(OR(_xlpm.val="",_xlpm.val="Error"),"",_xlpm.val),
_xlpm.Res
)</f>
        <v>#NAME?</v>
      </c>
      <c r="AI50" s="855" t="e" cm="1">
        <f t="array" aca="1" ref="AI50" ca="1">_xlfn.LET(
_xlpm.val,IF($F50 = "",val_blankRefText,  _xldudf_CX_GET(CX_ENTITY,$F50,AI$11,AI$14,,(AI$44))),
_xlpm.Res, IF(OR(_xlpm.val="",_xlpm.val="Error"),"",_xlpm.val),
_xlpm.Res
)</f>
        <v>#NAME?</v>
      </c>
      <c r="AJ50" s="855" t="e" cm="1">
        <f t="array" aca="1" ref="AJ50" ca="1">_xlfn.LET(
_xlpm.val,IF($F50 = "",val_blankRefText,  _xldudf_CX_GET(CX_ENTITY,$F50,AJ$11,AJ$14,,(AJ$44))),
_xlpm.Res, IF(OR(_xlpm.val="",_xlpm.val="Error"),"",_xlpm.val),
_xlpm.Res
)</f>
        <v>#NAME?</v>
      </c>
      <c r="AK50" s="855" t="e" cm="1">
        <f t="array" aca="1" ref="AK50" ca="1">_xlfn.LET(
_xlpm.val,IF($F50 = "",val_blankRefText,  _xldudf_CX_GET(CX_ENTITY,$F50,AK$11,AK$14,,(AK$44))),
_xlpm.Res, IF(OR(_xlpm.val="",_xlpm.val="Error"),"",_xlpm.val),
_xlpm.Res
)</f>
        <v>#NAME?</v>
      </c>
      <c r="AL50" s="855" t="e" cm="1">
        <f t="array" aca="1" ref="AL50" ca="1">_xlfn.LET(
_xlpm.val,IF($F50 = "",val_blankRefText,  _xldudf_CX_GET(CX_ENTITY,$F50,AL$11,AL$14,,(AL$44))),
_xlpm.Res, IF(OR(_xlpm.val="",_xlpm.val="Error"),"",_xlpm.val),
_xlpm.Res
)</f>
        <v>#NAME?</v>
      </c>
      <c r="AM50" s="855" t="e" cm="1">
        <f t="array" aca="1" ref="AM50" ca="1">_xlfn.LET(
_xlpm.val,IF($F50 = "",val_blankRefText,  _xldudf_CX_GET(CX_ENTITY,$F50,AM$11,AM$14,,(AM$44))),
_xlpm.Res, IF(OR(_xlpm.val="",_xlpm.val="Error"),"",_xlpm.val),
_xlpm.Res
)</f>
        <v>#NAME?</v>
      </c>
      <c r="AN50" s="855" t="e" cm="1">
        <f t="array" aca="1" ref="AN50" ca="1">_xlfn.LET(
_xlpm.val,IF($F50 = "",val_blankRefText,  _xldudf_CX_GET(CX_ENTITY,$F50,AN$11,AN$14,,(AN$44))),
_xlpm.Res, IF(OR(_xlpm.val="",_xlpm.val="Error"),"",_xlpm.val),
_xlpm.Res
)</f>
        <v>#NAME?</v>
      </c>
      <c r="AO50" s="855" t="e" cm="1">
        <f t="array" aca="1" ref="AO50" ca="1">_xlfn.LET(
_xlpm.val,IF($F50 = "",val_blankRefText,  _xldudf_CX_GET(CX_ENTITY,$F50,AO$11,AO$14,,(AO$44))),
_xlpm.Res, IF(OR(_xlpm.val="",_xlpm.val="Error"),"",_xlpm.val),
_xlpm.Res
)</f>
        <v>#NAME?</v>
      </c>
      <c r="AP50" s="855" t="e" cm="1">
        <f t="array" aca="1" ref="AP50" ca="1">_xlfn.LET(
_xlpm.val,IF($F50 = "",val_blankRefText,  _xldudf_CX_GET(CX_ENTITY,$F50,AP$11,AP$14,,(AP$44))),
_xlpm.Res, IF(OR(_xlpm.val="",_xlpm.val="Error"),"",_xlpm.val),
_xlpm.Res
)</f>
        <v>#NAME?</v>
      </c>
      <c r="AQ50" s="855" t="e" cm="1">
        <f t="array" aca="1" ref="AQ50" ca="1">_xlfn.LET(
_xlpm.val,IF($F50 = "",val_blankRefText,  _xldudf_CX_GET(CX_ENTITY,$F50,AQ$11,AQ$14,,(AQ$44))),
_xlpm.Res, IF(OR(_xlpm.val="",_xlpm.val="Error"),"",_xlpm.val),
_xlpm.Res
)</f>
        <v>#NAME?</v>
      </c>
      <c r="AR50" s="855" t="e" cm="1">
        <f t="array" aca="1" ref="AR50" ca="1">_xlfn.LET(
_xlpm.val,IF($F50 = "",val_blankRefText,  _xldudf_CX_GET(CX_ENTITY,$F50,AR$11,AR$14,,(AR$44))),
_xlpm.Res, IF(OR(_xlpm.val="",_xlpm.val="Error"),"",_xlpm.val),
_xlpm.Res
)</f>
        <v>#NAME?</v>
      </c>
      <c r="AS50" s="855" t="e" cm="1">
        <f t="array" aca="1" ref="AS50" ca="1">_xlfn.LET(
_xlpm.val,IF($F50 = "",val_blankRefText,  _xldudf_CX_GET(CX_ENTITY,$F50,AS$11,AS$14,,(AS$44))),
_xlpm.Res, IF(OR(_xlpm.val="",_xlpm.val="Error"),"",_xlpm.val),
_xlpm.Res
)</f>
        <v>#NAME?</v>
      </c>
      <c r="AT50" s="855" t="e" cm="1">
        <f t="array" aca="1" ref="AT50" ca="1">_xlfn.LET(
_xlpm.val,IF($F50 = "",val_blankRefText,  _xldudf_CX_GET(CX_ENTITY,$F50,AT$11,AT$14,,(AT$44))),
_xlpm.Res, IF(OR(_xlpm.val="",_xlpm.val="Error"),"",_xlpm.val),
_xlpm.Res
)</f>
        <v>#NAME?</v>
      </c>
      <c r="AU50" s="855" t="e" cm="1">
        <f t="array" aca="1" ref="AU50" ca="1">_xlfn.LET(
_xlpm.val,IF($F50 = "",val_blankRefText,  _xldudf_CX_GET(CX_ENTITY,$F50,AU$11,AU$14,,(AU$44))),
_xlpm.Res, IF(OR(_xlpm.val="",_xlpm.val="Error"),"",_xlpm.val),
_xlpm.Res
)</f>
        <v>#NAME?</v>
      </c>
      <c r="AV50" s="855" t="e" cm="1">
        <f t="array" aca="1" ref="AV50" ca="1">_xlfn.LET(
_xlpm.val,IF($F50 = "",val_blankRefText,  _xldudf_CX_GET(CX_ENTITY,$F50,AV$11,AV$14,,(AV$44))),
_xlpm.Res, IF(OR(_xlpm.val="",_xlpm.val="Error"),"",_xlpm.val),
_xlpm.Res
)</f>
        <v>#NAME?</v>
      </c>
      <c r="AW50" s="855" t="e" cm="1">
        <f t="array" aca="1" ref="AW50" ca="1">_xlfn.LET(
_xlpm.val,IF($F50 = "",val_blankRefText,  _xldudf_CX_GET(CX_ENTITY,$F50,AW$11,AW$14,,(AW$44))),
_xlpm.Res, IF(OR(_xlpm.val="",_xlpm.val="Error"),"",_xlpm.val),
_xlpm.Res
)</f>
        <v>#NAME?</v>
      </c>
      <c r="AX50" s="855" t="e" cm="1">
        <f t="array" aca="1" ref="AX50" ca="1">_xlfn.LET(
_xlpm.val,IF($F50 = "",val_blankRefText,  _xldudf_CX_GET(CX_ENTITY,$F50,AX$11,AX$14,,(AX$44))),
_xlpm.Res, IF(OR(_xlpm.val="",_xlpm.val="Error"),"",_xlpm.val),
_xlpm.Res
)</f>
        <v>#NAME?</v>
      </c>
      <c r="AY50" s="855" t="e" cm="1">
        <f t="array" aca="1" ref="AY50" ca="1">_xlfn.LET(
_xlpm.val,IF($F50 = "",val_blankRefText,  _xldudf_CX_GET(CX_ENTITY,$F50,AY$11,AY$14,,(AY$44))),
_xlpm.Res, IF(OR(_xlpm.val="",_xlpm.val="Error"),"",_xlpm.val),
_xlpm.Res
)</f>
        <v>#NAME?</v>
      </c>
      <c r="AZ50" s="855" t="e" cm="1">
        <f t="array" aca="1" ref="AZ50" ca="1">_xlfn.LET(
_xlpm.val,IF($F50 = "",val_blankRefText,  _xldudf_CX_GET(CX_ENTITY,$F50,AZ$11,AZ$14,,(AZ$44))),
_xlpm.Res, IF(OR(_xlpm.val="",_xlpm.val="Error"),"",_xlpm.val),
_xlpm.Res
)</f>
        <v>#NAME?</v>
      </c>
      <c r="BA50" s="855" t="e" cm="1">
        <f t="array" aca="1" ref="BA50" ca="1">_xlfn.LET(
_xlpm.val,IF($F50 = "",val_blankRefText,  _xldudf_CX_GET(CX_ENTITY,$F50,BA$11,BA$14,,(BA$44))),
_xlpm.Res, IF(OR(_xlpm.val="",_xlpm.val="Error"),"",_xlpm.val),
_xlpm.Res
)</f>
        <v>#NAME?</v>
      </c>
      <c r="BB50" s="855" t="e" cm="1">
        <f t="array" aca="1" ref="BB50" ca="1">_xlfn.LET(
_xlpm.val,IF($F50 = "",val_blankRefText,  _xldudf_CX_GET(CX_ENTITY,$F50,BB$11,BB$14,,(BB$44))),
_xlpm.Res, IF(OR(_xlpm.val="",_xlpm.val="Error"),"",_xlpm.val),
_xlpm.Res
)</f>
        <v>#NAME?</v>
      </c>
      <c r="BC50" s="855" t="e" cm="1">
        <f t="array" aca="1" ref="BC50" ca="1">_xlfn.LET(
_xlpm.val,IF($F50 = "",val_blankRefText,  _xldudf_CX_GET(CX_ENTITY,$F50,BC$11,BC$14,,(BC$44))),
_xlpm.Res, IF(OR(_xlpm.val="",_xlpm.val="Error"),"",_xlpm.val),
_xlpm.Res
)</f>
        <v>#NAME?</v>
      </c>
      <c r="BD50" s="855" t="e" cm="1">
        <f t="array" aca="1" ref="BD50" ca="1">_xlfn.LET(
_xlpm.val,IF($F50 = "",val_blankRefText,  _xldudf_CX_GET(CX_ENTITY,$F50,BD$11,BD$14,,(BD$44))),
_xlpm.Res, IF(OR(_xlpm.val="",_xlpm.val="Error"),"",_xlpm.val),
_xlpm.Res
)</f>
        <v>#NAME?</v>
      </c>
      <c r="BE50" s="855" t="e" cm="1">
        <f t="array" aca="1" ref="BE50" ca="1">_xlfn.LET(
_xlpm.val,IF($F50 = "",val_blankRefText,  _xldudf_CX_GET(CX_ENTITY,$F50,BE$11,BE$14,,(BE$44))),
_xlpm.Res, IF(OR(_xlpm.val="",_xlpm.val="Error"),"",_xlpm.val),
_xlpm.Res
)</f>
        <v>#NAME?</v>
      </c>
      <c r="BF50" s="855" t="e" cm="1">
        <f t="array" aca="1" ref="BF50" ca="1">_xlfn.LET(
_xlpm.val,IF($F50 = "",val_blankRefText,  _xldudf_CX_GET(CX_ENTITY,$F50,BF$11,BF$14,,(BF$44))),
_xlpm.Res, IF(OR(_xlpm.val="",_xlpm.val="Error"),"",_xlpm.val),
_xlpm.Res
)</f>
        <v>#NAME?</v>
      </c>
      <c r="BG50" s="855" t="e" cm="1">
        <f t="array" aca="1" ref="BG50" ca="1">_xlfn.LET(
_xlpm.val,IF($F50 = "",val_blankRefText,  _xldudf_CX_GET(CX_ENTITY,$F50,BG$11,BG$14,,(BG$44))),
_xlpm.Res, IF(OR(_xlpm.val="",_xlpm.val="Error"),"",_xlpm.val),
_xlpm.Res
)</f>
        <v>#NAME?</v>
      </c>
      <c r="BH50" s="855" t="e" cm="1">
        <f t="array" aca="1" ref="BH50" ca="1">_xlfn.LET(
_xlpm.val,IF($F50 = "",val_blankRefText,  _xldudf_CX_GET(CX_ENTITY,$F50,BH$11,BH$14,,(BH$44))),
_xlpm.Res, IF(OR(_xlpm.val="",_xlpm.val="Error"),"",_xlpm.val),
_xlpm.Res
)</f>
        <v>#NAME?</v>
      </c>
      <c r="BI50" s="855" t="e" cm="1">
        <f t="array" aca="1" ref="BI50" ca="1">_xlfn.LET(
_xlpm.val,IF($F50 = "",val_blankRefText,  _xldudf_CX_GET(CX_ENTITY,$F50,BI$11,BI$14,,(BI$44))),
_xlpm.Res, IF(OR(_xlpm.val="",_xlpm.val="Error"),"",_xlpm.val),
_xlpm.Res
)</f>
        <v>#NAME?</v>
      </c>
      <c r="BJ50" s="855" t="e" cm="1">
        <f t="array" aca="1" ref="BJ50" ca="1">_xlfn.LET(
_xlpm.val,IF($F50 = "",val_blankRefText,  _xldudf_CX_GET(CX_ENTITY,$F50,BJ$11,BJ$14,,(BJ$44))),
_xlpm.Res, IF(OR(_xlpm.val="",_xlpm.val="Error"),"",_xlpm.val),
_xlpm.Res
)</f>
        <v>#NAME?</v>
      </c>
      <c r="BK50" s="855" t="e" cm="1">
        <f t="array" aca="1" ref="BK50" ca="1">_xlfn.LET(
_xlpm.val,IF($F50 = "",val_blankRefText,  _xldudf_CX_GET(CX_ENTITY,$F50,BK$11,BK$14,,(BK$44))),
_xlpm.Res, IF(OR(_xlpm.val="",_xlpm.val="Error"),"",_xlpm.val),
_xlpm.Res
)</f>
        <v>#NAME?</v>
      </c>
      <c r="BL50" s="855" t="e" cm="1">
        <f t="array" aca="1" ref="BL50" ca="1">_xlfn.LET(
_xlpm.val,IF($F50 = "",val_blankRefText,  _xldudf_CX_GET(CX_ENTITY,$F50,BL$11,BL$14,,(BL$44))),
_xlpm.Res, IF(OR(_xlpm.val="",_xlpm.val="Error"),"",_xlpm.val),
_xlpm.Res
)</f>
        <v>#NAME?</v>
      </c>
      <c r="BM50" s="855" t="e" cm="1">
        <f t="array" aca="1" ref="BM50" ca="1">_xlfn.LET(
_xlpm.val,IF($F50 = "",val_blankRefText,  _xldudf_CX_GET(CX_ENTITY,$F50,BM$11,BM$14,,(BM$44))),
_xlpm.Res, IF(OR(_xlpm.val="",_xlpm.val="Error"),"",_xlpm.val),
_xlpm.Res
)</f>
        <v>#NAME?</v>
      </c>
      <c r="BN50" s="855" t="e" cm="1">
        <f t="array" aca="1" ref="BN50" ca="1">_xlfn.LET(
_xlpm.val,IF($F50 = "",val_blankRefText,  _xldudf_CX_GET(CX_ENTITY,$F50,BN$11,BN$14,,(BN$44))),
_xlpm.Res, IF(OR(_xlpm.val="",_xlpm.val="Error"),"",_xlpm.val),
_xlpm.Res
)</f>
        <v>#NAME?</v>
      </c>
      <c r="BO50" s="1844"/>
      <c r="BP50" s="1844"/>
      <c r="BQ50" s="1844"/>
      <c r="BR50" s="1844"/>
      <c r="BS50" s="1844"/>
      <c r="BT50" s="1844"/>
      <c r="BU50" s="1844"/>
      <c r="BV50" s="1844"/>
      <c r="BW50" s="1844"/>
      <c r="BX50" s="1844"/>
      <c r="BY50" s="1844"/>
      <c r="BZ50" s="1844"/>
      <c r="CA50" s="384"/>
      <c r="CC50" s="33"/>
      <c r="CD50" s="1461" t="e" cm="1">
        <f t="array" aca="1" ref="CD50" ca="1">_xlfn.LET( _xlpm.CheckBlank, SUM(CF!$AD50:$BN50) = 0, IF(_xlpm.CheckBlank, "", SUM(_xlfn._xlws.FILTER(CF!$AD50:$BN50,(YEAR(CF!$AD$12:$BN$12)=CF!CD$12)*(array_timeline&lt;=CF!CD$11)))))</f>
        <v>#NAME?</v>
      </c>
      <c r="CE50" s="1461" t="e" cm="1">
        <f t="array" aca="1" ref="CE50" ca="1">_xlfn.LET( _xlpm.CheckBlank, SUM(CF!$AD50:$BN50) = 0, IF(_xlpm.CheckBlank, "", SUM(_xlfn._xlws.FILTER(CF!$AD50:$BN50,(YEAR(CF!$AD$12:$BN$12)=CF!CE$12)*(array_timeline&lt;=CF!CE$11)))))</f>
        <v>#NAME?</v>
      </c>
      <c r="CF50" s="1314"/>
      <c r="CG50" s="1461" t="e" cm="1">
        <f t="array" aca="1" ref="CG50" ca="1">_xlfn.LET(_xlpm.CheckBlank,SUM(CF!$AD50:$BN50)=0,IF(_xlpm.CheckBlank,"",SUM(_xlfn._xlws.FILTER(CF!$AD50:$BN50,(YEAR(CF!$AD$12:$BN$12)=CF!CG$12)*(array_timeline&lt;=CF!CG$11)))))</f>
        <v>#NAME?</v>
      </c>
      <c r="CH50" s="1461" t="e" cm="1">
        <f t="array" aca="1" ref="CH50" ca="1">_xlfn.LET(_xlpm.CheckBlank,SUM(CF!$AD50:$BN50)=0,IF(_xlpm.CheckBlank,"",SUM(_xlfn._xlws.FILTER(CF!$AD50:$BN50,(YEAR(CF!$AD$12:$BN$12)=CF!CH$12)*(array_timeline&lt;=CF!CH$11)))))</f>
        <v>#NAME?</v>
      </c>
      <c r="CI50" s="1314"/>
      <c r="CJ50" s="1657" cm="1">
        <f t="array" ref="CJ50">_xlfn.LET( _xlpm.CheckBlank, SUM(CF!$AD50:$BN50) = 0, IF(_xlpm.CheckBlank, "", SUM(_xlfn.TAKE(_xlfn.DROP(CF!$AD50:$BN50, ,-DATEDIFF(CF!CJ$11, val_asOfDate,"M")),1,-12))))</f>
        <v>12</v>
      </c>
      <c r="CK50" s="1657" cm="1">
        <f t="array" ref="CK50">_xlfn.LET( _xlpm.CheckBlank, SUM(CF!$AD50:$BN50) = 0, IF(_xlpm.CheckBlank, "", SUM(_xlfn.TAKE(_xlfn.DROP(CF!$AD50:$BN50, ,-DATEDIFF(CF!CK$11, val_asOfDate,"M")),1,-12))))</f>
        <v>12</v>
      </c>
      <c r="CL50" s="88"/>
      <c r="CM50" s="541" t="e">
        <f t="shared" ref="CM50" ca="1" si="17">CM25</f>
        <v>#NAME?</v>
      </c>
      <c r="CN50" s="541" t="e">
        <f t="shared" ca="1" si="11"/>
        <v>#NAME?</v>
      </c>
      <c r="CO50" s="34"/>
      <c r="CR50" s="4"/>
      <c r="CS50" s="4"/>
      <c r="CW50" s="4"/>
    </row>
    <row r="51" spans="1:101" ht="21" customHeight="1">
      <c r="A51" s="696"/>
      <c r="B51" s="574" t="s">
        <v>243</v>
      </c>
      <c r="C51" s="574" t="str">
        <f t="shared" si="7"/>
        <v>Capex (Company View)</v>
      </c>
      <c r="D51" s="574"/>
      <c r="E51" s="577" t="e" cm="1">
        <f t="array" aca="1" ref="E51" ca="1">_xlfn.LET(
   _xlpm.Attr,  $C51,
   _xlpm.Lookback, $E$16,
   _xlpm.QueryDate, EOMONTH(val_asOfDate,_xlpm.Lookback),
   _xlpm.ReadField, _xldudf_CX_GET(CX_ENTITY,fx_attrConverter($C51),_xlpm.QueryDate),
   _xlpm.AttrBlank, _xlpm.Attr="", _xlpm.Result,
   IF(_xlpm.AttrBlank,val_blankRefText,fx_attrConverter(_xlpm.ReadField,0)),
IF(_xlpm.Result = "Error", "", _xlpm.Result )
)</f>
        <v>#NAME?</v>
      </c>
      <c r="F51" s="577" t="str">
        <f t="shared" si="8"/>
        <v>Capex</v>
      </c>
      <c r="G51" s="401"/>
      <c r="H51" s="401">
        <v>1</v>
      </c>
      <c r="I51" s="401">
        <v>1</v>
      </c>
      <c r="J51" s="401"/>
      <c r="K51" s="401"/>
      <c r="L51" s="579" t="b">
        <v>1</v>
      </c>
      <c r="N51" s="158"/>
      <c r="O51" s="101"/>
      <c r="P51" s="52"/>
      <c r="Q51" s="101"/>
      <c r="R51" s="126"/>
      <c r="S51" s="101"/>
      <c r="T51" s="101"/>
      <c r="U51" s="39"/>
      <c r="W51" s="932" t="str">
        <f t="shared" si="13"/>
        <v>Budget</v>
      </c>
      <c r="X51" s="761">
        <v>-1</v>
      </c>
      <c r="Y51" s="88" t="e">
        <f t="shared" ca="1" si="9"/>
        <v>#NAME?</v>
      </c>
      <c r="Z51" s="200" cm="1">
        <f t="array" ref="Z51">_xlfn.SWITCH(
    TRUE,
    _CF!$L51=TRUE, 1,
    _CF!$L51=FALSE,-1,
    _CF!$L51=-1,0,
"n/a"
)</f>
        <v>1</v>
      </c>
      <c r="AA51" s="200"/>
      <c r="AB51" s="88" t="str">
        <f t="shared" si="10"/>
        <v>Capex</v>
      </c>
      <c r="AC51" s="88"/>
      <c r="AD51" s="855" t="e" cm="1">
        <f t="array" aca="1" ref="AD51" ca="1">_xlfn.LET(
_xlpm.val,IF($F51 = "",val_blankRefText,  _xldudf_CX_GET(CX_ENTITY,$F51,AD$11,AD$14,,(AD$44))),
_xlpm.Res, IF(OR(_xlpm.val="",_xlpm.val="Error"),"",_xlpm.val),
_xlpm.Res
)</f>
        <v>#NAME?</v>
      </c>
      <c r="AE51" s="855" t="e" cm="1">
        <f t="array" aca="1" ref="AE51" ca="1">_xlfn.LET(
_xlpm.val,IF($F51 = "",val_blankRefText,  _xldudf_CX_GET(CX_ENTITY,$F51,AE$11,AE$14,,(AE$44))),
_xlpm.Res, IF(OR(_xlpm.val="",_xlpm.val="Error"),"",_xlpm.val),
_xlpm.Res
)</f>
        <v>#NAME?</v>
      </c>
      <c r="AF51" s="855" t="e" cm="1">
        <f t="array" aca="1" ref="AF51" ca="1">_xlfn.LET(
_xlpm.val,IF($F51 = "",val_blankRefText,  _xldudf_CX_GET(CX_ENTITY,$F51,AF$11,AF$14,,(AF$44))),
_xlpm.Res, IF(OR(_xlpm.val="",_xlpm.val="Error"),"",_xlpm.val),
_xlpm.Res
)</f>
        <v>#NAME?</v>
      </c>
      <c r="AG51" s="855" t="e" cm="1">
        <f t="array" aca="1" ref="AG51" ca="1">_xlfn.LET(
_xlpm.val,IF($F51 = "",val_blankRefText,  _xldudf_CX_GET(CX_ENTITY,$F51,AG$11,AG$14,,(AG$44))),
_xlpm.Res, IF(OR(_xlpm.val="",_xlpm.val="Error"),"",_xlpm.val),
_xlpm.Res
)</f>
        <v>#NAME?</v>
      </c>
      <c r="AH51" s="855" t="e" cm="1">
        <f t="array" aca="1" ref="AH51" ca="1">_xlfn.LET(
_xlpm.val,IF($F51 = "",val_blankRefText,  _xldudf_CX_GET(CX_ENTITY,$F51,AH$11,AH$14,,(AH$44))),
_xlpm.Res, IF(OR(_xlpm.val="",_xlpm.val="Error"),"",_xlpm.val),
_xlpm.Res
)</f>
        <v>#NAME?</v>
      </c>
      <c r="AI51" s="855" t="e" cm="1">
        <f t="array" aca="1" ref="AI51" ca="1">_xlfn.LET(
_xlpm.val,IF($F51 = "",val_blankRefText,  _xldudf_CX_GET(CX_ENTITY,$F51,AI$11,AI$14,,(AI$44))),
_xlpm.Res, IF(OR(_xlpm.val="",_xlpm.val="Error"),"",_xlpm.val),
_xlpm.Res
)</f>
        <v>#NAME?</v>
      </c>
      <c r="AJ51" s="855" t="e" cm="1">
        <f t="array" aca="1" ref="AJ51" ca="1">_xlfn.LET(
_xlpm.val,IF($F51 = "",val_blankRefText,  _xldudf_CX_GET(CX_ENTITY,$F51,AJ$11,AJ$14,,(AJ$44))),
_xlpm.Res, IF(OR(_xlpm.val="",_xlpm.val="Error"),"",_xlpm.val),
_xlpm.Res
)</f>
        <v>#NAME?</v>
      </c>
      <c r="AK51" s="855" t="e" cm="1">
        <f t="array" aca="1" ref="AK51" ca="1">_xlfn.LET(
_xlpm.val,IF($F51 = "",val_blankRefText,  _xldudf_CX_GET(CX_ENTITY,$F51,AK$11,AK$14,,(AK$44))),
_xlpm.Res, IF(OR(_xlpm.val="",_xlpm.val="Error"),"",_xlpm.val),
_xlpm.Res
)</f>
        <v>#NAME?</v>
      </c>
      <c r="AL51" s="855" t="e" cm="1">
        <f t="array" aca="1" ref="AL51" ca="1">_xlfn.LET(
_xlpm.val,IF($F51 = "",val_blankRefText,  _xldudf_CX_GET(CX_ENTITY,$F51,AL$11,AL$14,,(AL$44))),
_xlpm.Res, IF(OR(_xlpm.val="",_xlpm.val="Error"),"",_xlpm.val),
_xlpm.Res
)</f>
        <v>#NAME?</v>
      </c>
      <c r="AM51" s="855" t="e" cm="1">
        <f t="array" aca="1" ref="AM51" ca="1">_xlfn.LET(
_xlpm.val,IF($F51 = "",val_blankRefText,  _xldudf_CX_GET(CX_ENTITY,$F51,AM$11,AM$14,,(AM$44))),
_xlpm.Res, IF(OR(_xlpm.val="",_xlpm.val="Error"),"",_xlpm.val),
_xlpm.Res
)</f>
        <v>#NAME?</v>
      </c>
      <c r="AN51" s="855" t="e" cm="1">
        <f t="array" aca="1" ref="AN51" ca="1">_xlfn.LET(
_xlpm.val,IF($F51 = "",val_blankRefText,  _xldudf_CX_GET(CX_ENTITY,$F51,AN$11,AN$14,,(AN$44))),
_xlpm.Res, IF(OR(_xlpm.val="",_xlpm.val="Error"),"",_xlpm.val),
_xlpm.Res
)</f>
        <v>#NAME?</v>
      </c>
      <c r="AO51" s="855" t="e" cm="1">
        <f t="array" aca="1" ref="AO51" ca="1">_xlfn.LET(
_xlpm.val,IF($F51 = "",val_blankRefText,  _xldudf_CX_GET(CX_ENTITY,$F51,AO$11,AO$14,,(AO$44))),
_xlpm.Res, IF(OR(_xlpm.val="",_xlpm.val="Error"),"",_xlpm.val),
_xlpm.Res
)</f>
        <v>#NAME?</v>
      </c>
      <c r="AP51" s="855" t="e" cm="1">
        <f t="array" aca="1" ref="AP51" ca="1">_xlfn.LET(
_xlpm.val,IF($F51 = "",val_blankRefText,  _xldudf_CX_GET(CX_ENTITY,$F51,AP$11,AP$14,,(AP$44))),
_xlpm.Res, IF(OR(_xlpm.val="",_xlpm.val="Error"),"",_xlpm.val),
_xlpm.Res
)</f>
        <v>#NAME?</v>
      </c>
      <c r="AQ51" s="855" t="e" cm="1">
        <f t="array" aca="1" ref="AQ51" ca="1">_xlfn.LET(
_xlpm.val,IF($F51 = "",val_blankRefText,  _xldudf_CX_GET(CX_ENTITY,$F51,AQ$11,AQ$14,,(AQ$44))),
_xlpm.Res, IF(OR(_xlpm.val="",_xlpm.val="Error"),"",_xlpm.val),
_xlpm.Res
)</f>
        <v>#NAME?</v>
      </c>
      <c r="AR51" s="855" t="e" cm="1">
        <f t="array" aca="1" ref="AR51" ca="1">_xlfn.LET(
_xlpm.val,IF($F51 = "",val_blankRefText,  _xldudf_CX_GET(CX_ENTITY,$F51,AR$11,AR$14,,(AR$44))),
_xlpm.Res, IF(OR(_xlpm.val="",_xlpm.val="Error"),"",_xlpm.val),
_xlpm.Res
)</f>
        <v>#NAME?</v>
      </c>
      <c r="AS51" s="855" t="e" cm="1">
        <f t="array" aca="1" ref="AS51" ca="1">_xlfn.LET(
_xlpm.val,IF($F51 = "",val_blankRefText,  _xldudf_CX_GET(CX_ENTITY,$F51,AS$11,AS$14,,(AS$44))),
_xlpm.Res, IF(OR(_xlpm.val="",_xlpm.val="Error"),"",_xlpm.val),
_xlpm.Res
)</f>
        <v>#NAME?</v>
      </c>
      <c r="AT51" s="855" t="e" cm="1">
        <f t="array" aca="1" ref="AT51" ca="1">_xlfn.LET(
_xlpm.val,IF($F51 = "",val_blankRefText,  _xldudf_CX_GET(CX_ENTITY,$F51,AT$11,AT$14,,(AT$44))),
_xlpm.Res, IF(OR(_xlpm.val="",_xlpm.val="Error"),"",_xlpm.val),
_xlpm.Res
)</f>
        <v>#NAME?</v>
      </c>
      <c r="AU51" s="855" t="e" cm="1">
        <f t="array" aca="1" ref="AU51" ca="1">_xlfn.LET(
_xlpm.val,IF($F51 = "",val_blankRefText,  _xldudf_CX_GET(CX_ENTITY,$F51,AU$11,AU$14,,(AU$44))),
_xlpm.Res, IF(OR(_xlpm.val="",_xlpm.val="Error"),"",_xlpm.val),
_xlpm.Res
)</f>
        <v>#NAME?</v>
      </c>
      <c r="AV51" s="855" t="e" cm="1">
        <f t="array" aca="1" ref="AV51" ca="1">_xlfn.LET(
_xlpm.val,IF($F51 = "",val_blankRefText,  _xldudf_CX_GET(CX_ENTITY,$F51,AV$11,AV$14,,(AV$44))),
_xlpm.Res, IF(OR(_xlpm.val="",_xlpm.val="Error"),"",_xlpm.val),
_xlpm.Res
)</f>
        <v>#NAME?</v>
      </c>
      <c r="AW51" s="855" t="e" cm="1">
        <f t="array" aca="1" ref="AW51" ca="1">_xlfn.LET(
_xlpm.val,IF($F51 = "",val_blankRefText,  _xldudf_CX_GET(CX_ENTITY,$F51,AW$11,AW$14,,(AW$44))),
_xlpm.Res, IF(OR(_xlpm.val="",_xlpm.val="Error"),"",_xlpm.val),
_xlpm.Res
)</f>
        <v>#NAME?</v>
      </c>
      <c r="AX51" s="855" t="e" cm="1">
        <f t="array" aca="1" ref="AX51" ca="1">_xlfn.LET(
_xlpm.val,IF($F51 = "",val_blankRefText,  _xldudf_CX_GET(CX_ENTITY,$F51,AX$11,AX$14,,(AX$44))),
_xlpm.Res, IF(OR(_xlpm.val="",_xlpm.val="Error"),"",_xlpm.val),
_xlpm.Res
)</f>
        <v>#NAME?</v>
      </c>
      <c r="AY51" s="855" t="e" cm="1">
        <f t="array" aca="1" ref="AY51" ca="1">_xlfn.LET(
_xlpm.val,IF($F51 = "",val_blankRefText,  _xldudf_CX_GET(CX_ENTITY,$F51,AY$11,AY$14,,(AY$44))),
_xlpm.Res, IF(OR(_xlpm.val="",_xlpm.val="Error"),"",_xlpm.val),
_xlpm.Res
)</f>
        <v>#NAME?</v>
      </c>
      <c r="AZ51" s="855" t="e" cm="1">
        <f t="array" aca="1" ref="AZ51" ca="1">_xlfn.LET(
_xlpm.val,IF($F51 = "",val_blankRefText,  _xldudf_CX_GET(CX_ENTITY,$F51,AZ$11,AZ$14,,(AZ$44))),
_xlpm.Res, IF(OR(_xlpm.val="",_xlpm.val="Error"),"",_xlpm.val),
_xlpm.Res
)</f>
        <v>#NAME?</v>
      </c>
      <c r="BA51" s="855" t="e" cm="1">
        <f t="array" aca="1" ref="BA51" ca="1">_xlfn.LET(
_xlpm.val,IF($F51 = "",val_blankRefText,  _xldudf_CX_GET(CX_ENTITY,$F51,BA$11,BA$14,,(BA$44))),
_xlpm.Res, IF(OR(_xlpm.val="",_xlpm.val="Error"),"",_xlpm.val),
_xlpm.Res
)</f>
        <v>#NAME?</v>
      </c>
      <c r="BB51" s="855" t="e" cm="1">
        <f t="array" aca="1" ref="BB51" ca="1">_xlfn.LET(
_xlpm.val,IF($F51 = "",val_blankRefText,  _xldudf_CX_GET(CX_ENTITY,$F51,BB$11,BB$14,,(BB$44))),
_xlpm.Res, IF(OR(_xlpm.val="",_xlpm.val="Error"),"",_xlpm.val),
_xlpm.Res
)</f>
        <v>#NAME?</v>
      </c>
      <c r="BC51" s="855" t="e" cm="1">
        <f t="array" aca="1" ref="BC51" ca="1">_xlfn.LET(
_xlpm.val,IF($F51 = "",val_blankRefText,  _xldudf_CX_GET(CX_ENTITY,$F51,BC$11,BC$14,,(BC$44))),
_xlpm.Res, IF(OR(_xlpm.val="",_xlpm.val="Error"),"",_xlpm.val),
_xlpm.Res
)</f>
        <v>#NAME?</v>
      </c>
      <c r="BD51" s="855" t="e" cm="1">
        <f t="array" aca="1" ref="BD51" ca="1">_xlfn.LET(
_xlpm.val,IF($F51 = "",val_blankRefText,  _xldudf_CX_GET(CX_ENTITY,$F51,BD$11,BD$14,,(BD$44))),
_xlpm.Res, IF(OR(_xlpm.val="",_xlpm.val="Error"),"",_xlpm.val),
_xlpm.Res
)</f>
        <v>#NAME?</v>
      </c>
      <c r="BE51" s="855" t="e" cm="1">
        <f t="array" aca="1" ref="BE51" ca="1">_xlfn.LET(
_xlpm.val,IF($F51 = "",val_blankRefText,  _xldudf_CX_GET(CX_ENTITY,$F51,BE$11,BE$14,,(BE$44))),
_xlpm.Res, IF(OR(_xlpm.val="",_xlpm.val="Error"),"",_xlpm.val),
_xlpm.Res
)</f>
        <v>#NAME?</v>
      </c>
      <c r="BF51" s="855" t="e" cm="1">
        <f t="array" aca="1" ref="BF51" ca="1">_xlfn.LET(
_xlpm.val,IF($F51 = "",val_blankRefText,  _xldudf_CX_GET(CX_ENTITY,$F51,BF$11,BF$14,,(BF$44))),
_xlpm.Res, IF(OR(_xlpm.val="",_xlpm.val="Error"),"",_xlpm.val),
_xlpm.Res
)</f>
        <v>#NAME?</v>
      </c>
      <c r="BG51" s="855" t="e" cm="1">
        <f t="array" aca="1" ref="BG51" ca="1">_xlfn.LET(
_xlpm.val,IF($F51 = "",val_blankRefText,  _xldudf_CX_GET(CX_ENTITY,$F51,BG$11,BG$14,,(BG$44))),
_xlpm.Res, IF(OR(_xlpm.val="",_xlpm.val="Error"),"",_xlpm.val),
_xlpm.Res
)</f>
        <v>#NAME?</v>
      </c>
      <c r="BH51" s="855" t="e" cm="1">
        <f t="array" aca="1" ref="BH51" ca="1">_xlfn.LET(
_xlpm.val,IF($F51 = "",val_blankRefText,  _xldudf_CX_GET(CX_ENTITY,$F51,BH$11,BH$14,,(BH$44))),
_xlpm.Res, IF(OR(_xlpm.val="",_xlpm.val="Error"),"",_xlpm.val),
_xlpm.Res
)</f>
        <v>#NAME?</v>
      </c>
      <c r="BI51" s="855" t="e" cm="1">
        <f t="array" aca="1" ref="BI51" ca="1">_xlfn.LET(
_xlpm.val,IF($F51 = "",val_blankRefText,  _xldudf_CX_GET(CX_ENTITY,$F51,BI$11,BI$14,,(BI$44))),
_xlpm.Res, IF(OR(_xlpm.val="",_xlpm.val="Error"),"",_xlpm.val),
_xlpm.Res
)</f>
        <v>#NAME?</v>
      </c>
      <c r="BJ51" s="855" t="e" cm="1">
        <f t="array" aca="1" ref="BJ51" ca="1">_xlfn.LET(
_xlpm.val,IF($F51 = "",val_blankRefText,  _xldudf_CX_GET(CX_ENTITY,$F51,BJ$11,BJ$14,,(BJ$44))),
_xlpm.Res, IF(OR(_xlpm.val="",_xlpm.val="Error"),"",_xlpm.val),
_xlpm.Res
)</f>
        <v>#NAME?</v>
      </c>
      <c r="BK51" s="855" t="e" cm="1">
        <f t="array" aca="1" ref="BK51" ca="1">_xlfn.LET(
_xlpm.val,IF($F51 = "",val_blankRefText,  _xldudf_CX_GET(CX_ENTITY,$F51,BK$11,BK$14,,(BK$44))),
_xlpm.Res, IF(OR(_xlpm.val="",_xlpm.val="Error"),"",_xlpm.val),
_xlpm.Res
)</f>
        <v>#NAME?</v>
      </c>
      <c r="BL51" s="855" t="e" cm="1">
        <f t="array" aca="1" ref="BL51" ca="1">_xlfn.LET(
_xlpm.val,IF($F51 = "",val_blankRefText,  _xldudf_CX_GET(CX_ENTITY,$F51,BL$11,BL$14,,(BL$44))),
_xlpm.Res, IF(OR(_xlpm.val="",_xlpm.val="Error"),"",_xlpm.val),
_xlpm.Res
)</f>
        <v>#NAME?</v>
      </c>
      <c r="BM51" s="855" t="e" cm="1">
        <f t="array" aca="1" ref="BM51" ca="1">_xlfn.LET(
_xlpm.val,IF($F51 = "",val_blankRefText,  _xldudf_CX_GET(CX_ENTITY,$F51,BM$11,BM$14,,(BM$44))),
_xlpm.Res, IF(OR(_xlpm.val="",_xlpm.val="Error"),"",_xlpm.val),
_xlpm.Res
)</f>
        <v>#NAME?</v>
      </c>
      <c r="BN51" s="855" t="e" cm="1">
        <f t="array" aca="1" ref="BN51" ca="1">_xlfn.LET(
_xlpm.val,IF($F51 = "",val_blankRefText,  _xldudf_CX_GET(CX_ENTITY,$F51,BN$11,BN$14,,(BN$44))),
_xlpm.Res, IF(OR(_xlpm.val="",_xlpm.val="Error"),"",_xlpm.val),
_xlpm.Res
)</f>
        <v>#NAME?</v>
      </c>
      <c r="BO51" s="1844"/>
      <c r="BP51" s="1844"/>
      <c r="BQ51" s="1844"/>
      <c r="BR51" s="1844"/>
      <c r="BS51" s="1844"/>
      <c r="BT51" s="1844"/>
      <c r="BU51" s="1844"/>
      <c r="BV51" s="1844"/>
      <c r="BW51" s="1844"/>
      <c r="BX51" s="1844"/>
      <c r="BY51" s="1844"/>
      <c r="BZ51" s="1844"/>
      <c r="CA51" s="384"/>
      <c r="CC51" s="33"/>
      <c r="CD51" s="1461" t="e" cm="1">
        <f t="array" aca="1" ref="CD51" ca="1">_xlfn.LET( _xlpm.CheckBlank, SUM(CF!$AD51:$BN51) = 0, IF(_xlpm.CheckBlank, "", SUM(_xlfn._xlws.FILTER(CF!$AD51:$BN51,(YEAR(CF!$AD$12:$BN$12)=CF!CD$12)*(array_timeline&lt;=CF!CD$11)))))</f>
        <v>#NAME?</v>
      </c>
      <c r="CE51" s="1461" t="e" cm="1">
        <f t="array" aca="1" ref="CE51" ca="1">_xlfn.LET( _xlpm.CheckBlank, SUM(CF!$AD51:$BN51) = 0, IF(_xlpm.CheckBlank, "", SUM(_xlfn._xlws.FILTER(CF!$AD51:$BN51,(YEAR(CF!$AD$12:$BN$12)=CF!CE$12)*(array_timeline&lt;=CF!CE$11)))))</f>
        <v>#NAME?</v>
      </c>
      <c r="CF51" s="1314"/>
      <c r="CG51" s="1461" t="e" cm="1">
        <f t="array" aca="1" ref="CG51" ca="1">_xlfn.LET(_xlpm.CheckBlank,SUM(CF!$AD51:$BN51)=0,IF(_xlpm.CheckBlank,"",SUM(_xlfn._xlws.FILTER(CF!$AD51:$BN51,(YEAR(CF!$AD$12:$BN$12)=CF!CG$12)*(array_timeline&lt;=CF!CG$11)))))</f>
        <v>#NAME?</v>
      </c>
      <c r="CH51" s="1461" t="e" cm="1">
        <f t="array" aca="1" ref="CH51" ca="1">_xlfn.LET(_xlpm.CheckBlank,SUM(CF!$AD51:$BN51)=0,IF(_xlpm.CheckBlank,"",SUM(_xlfn._xlws.FILTER(CF!$AD51:$BN51,(YEAR(CF!$AD$12:$BN$12)=CF!CH$12)*(array_timeline&lt;=CF!CH$11)))))</f>
        <v>#NAME?</v>
      </c>
      <c r="CI51" s="1314"/>
      <c r="CJ51" s="1657" cm="1">
        <f t="array" ref="CJ51">_xlfn.LET( _xlpm.CheckBlank, SUM(CF!$AD51:$BN51) = 0, IF(_xlpm.CheckBlank, "", SUM(_xlfn.TAKE(_xlfn.DROP(CF!$AD51:$BN51, ,-DATEDIFF(CF!CJ$11, val_asOfDate,"M")),1,-12))))</f>
        <v>12</v>
      </c>
      <c r="CK51" s="1657" cm="1">
        <f t="array" ref="CK51">_xlfn.LET( _xlpm.CheckBlank, SUM(CF!$AD51:$BN51) = 0, IF(_xlpm.CheckBlank, "", SUM(_xlfn.TAKE(_xlfn.DROP(CF!$AD51:$BN51, ,-DATEDIFF(CF!CK$11, val_asOfDate,"M")),1,-12))))</f>
        <v>12</v>
      </c>
      <c r="CL51" s="88"/>
      <c r="CM51" s="541" t="e">
        <f t="shared" ref="CM51" ca="1" si="18">CM26</f>
        <v>#NAME?</v>
      </c>
      <c r="CN51" s="541" t="e">
        <f t="shared" ca="1" si="11"/>
        <v>#NAME?</v>
      </c>
      <c r="CO51" s="34"/>
      <c r="CR51" s="4"/>
      <c r="CS51" s="4"/>
      <c r="CW51" s="4"/>
    </row>
    <row r="52" spans="1:101" ht="21" customHeight="1">
      <c r="A52" s="696"/>
      <c r="B52" s="574" t="s">
        <v>244</v>
      </c>
      <c r="C52" s="574" t="str">
        <f t="shared" si="7"/>
        <v>Exceptional/VCP/One-off Cash Flows (Company View)</v>
      </c>
      <c r="D52" s="574"/>
      <c r="E52" s="577" t="e" cm="1">
        <f t="array" aca="1" ref="E52" ca="1">_xlfn.LET(
   _xlpm.Attr,  $C52,
   _xlpm.Lookback, $E$16,
   _xlpm.QueryDate, EOMONTH(val_asOfDate,_xlpm.Lookback),
   _xlpm.ReadField, _xldudf_CX_GET(CX_ENTITY,fx_attrConverter($C52),_xlpm.QueryDate),
   _xlpm.AttrBlank, _xlpm.Attr="", _xlpm.Result,
   IF(_xlpm.AttrBlank,val_blankRefText,fx_attrConverter(_xlpm.ReadField,0)),
IF(_xlpm.Result = "Error", "", _xlpm.Result )
)</f>
        <v>#NAME?</v>
      </c>
      <c r="F52" s="577" t="str">
        <f t="shared" si="8"/>
        <v>Exceptional/VCP/One-off Cash Flows</v>
      </c>
      <c r="G52" s="401"/>
      <c r="H52" s="401">
        <v>1</v>
      </c>
      <c r="I52" s="401">
        <v>1</v>
      </c>
      <c r="J52" s="401"/>
      <c r="K52" s="401"/>
      <c r="L52" s="579" t="b">
        <v>1</v>
      </c>
      <c r="N52" s="158"/>
      <c r="O52" s="101"/>
      <c r="P52" s="52"/>
      <c r="Q52" s="101"/>
      <c r="R52" s="126"/>
      <c r="S52" s="101"/>
      <c r="T52" s="101"/>
      <c r="U52" s="39"/>
      <c r="W52" s="932" t="str">
        <f t="shared" si="13"/>
        <v>Budget</v>
      </c>
      <c r="X52" s="761" t="s">
        <v>62</v>
      </c>
      <c r="Y52" s="88" t="e">
        <f t="shared" ca="1" si="9"/>
        <v>#NAME?</v>
      </c>
      <c r="Z52" s="200" cm="1">
        <f t="array" ref="Z52">_xlfn.SWITCH(
    TRUE,
    _CF!$L52=TRUE, 1,
    _CF!$L52=FALSE,-1,
    _CF!$L52=-1,0,
"n/a"
)</f>
        <v>1</v>
      </c>
      <c r="AA52" s="200"/>
      <c r="AB52" s="88" t="str">
        <f t="shared" si="10"/>
        <v>Exceptional/VCP/One-off Cash Flows</v>
      </c>
      <c r="AC52" s="88"/>
      <c r="AD52" s="855" t="e" cm="1">
        <f t="array" aca="1" ref="AD52" ca="1">_xlfn.LET(
_xlpm.val,IF($F52 = "",val_blankRefText,  _xldudf_CX_GET(CX_ENTITY,$F52,AD$11,AD$14,,(AD$44))),
_xlpm.Res, IF(OR(_xlpm.val="",_xlpm.val="Error"),"",_xlpm.val),
_xlpm.Res
)</f>
        <v>#NAME?</v>
      </c>
      <c r="AE52" s="855" t="e" cm="1">
        <f t="array" aca="1" ref="AE52" ca="1">_xlfn.LET(
_xlpm.val,IF($F52 = "",val_blankRefText,  _xldudf_CX_GET(CX_ENTITY,$F52,AE$11,AE$14,,(AE$44))),
_xlpm.Res, IF(OR(_xlpm.val="",_xlpm.val="Error"),"",_xlpm.val),
_xlpm.Res
)</f>
        <v>#NAME?</v>
      </c>
      <c r="AF52" s="855" t="e" cm="1">
        <f t="array" aca="1" ref="AF52" ca="1">_xlfn.LET(
_xlpm.val,IF($F52 = "",val_blankRefText,  _xldudf_CX_GET(CX_ENTITY,$F52,AF$11,AF$14,,(AF$44))),
_xlpm.Res, IF(OR(_xlpm.val="",_xlpm.val="Error"),"",_xlpm.val),
_xlpm.Res
)</f>
        <v>#NAME?</v>
      </c>
      <c r="AG52" s="855" t="e" cm="1">
        <f t="array" aca="1" ref="AG52" ca="1">_xlfn.LET(
_xlpm.val,IF($F52 = "",val_blankRefText,  _xldudf_CX_GET(CX_ENTITY,$F52,AG$11,AG$14,,(AG$44))),
_xlpm.Res, IF(OR(_xlpm.val="",_xlpm.val="Error"),"",_xlpm.val),
_xlpm.Res
)</f>
        <v>#NAME?</v>
      </c>
      <c r="AH52" s="855" t="e" cm="1">
        <f t="array" aca="1" ref="AH52" ca="1">_xlfn.LET(
_xlpm.val,IF($F52 = "",val_blankRefText,  _xldudf_CX_GET(CX_ENTITY,$F52,AH$11,AH$14,,(AH$44))),
_xlpm.Res, IF(OR(_xlpm.val="",_xlpm.val="Error"),"",_xlpm.val),
_xlpm.Res
)</f>
        <v>#NAME?</v>
      </c>
      <c r="AI52" s="855" t="e" cm="1">
        <f t="array" aca="1" ref="AI52" ca="1">_xlfn.LET(
_xlpm.val,IF($F52 = "",val_blankRefText,  _xldudf_CX_GET(CX_ENTITY,$F52,AI$11,AI$14,,(AI$44))),
_xlpm.Res, IF(OR(_xlpm.val="",_xlpm.val="Error"),"",_xlpm.val),
_xlpm.Res
)</f>
        <v>#NAME?</v>
      </c>
      <c r="AJ52" s="855" t="e" cm="1">
        <f t="array" aca="1" ref="AJ52" ca="1">_xlfn.LET(
_xlpm.val,IF($F52 = "",val_blankRefText,  _xldudf_CX_GET(CX_ENTITY,$F52,AJ$11,AJ$14,,(AJ$44))),
_xlpm.Res, IF(OR(_xlpm.val="",_xlpm.val="Error"),"",_xlpm.val),
_xlpm.Res
)</f>
        <v>#NAME?</v>
      </c>
      <c r="AK52" s="855" t="e" cm="1">
        <f t="array" aca="1" ref="AK52" ca="1">_xlfn.LET(
_xlpm.val,IF($F52 = "",val_blankRefText,  _xldudf_CX_GET(CX_ENTITY,$F52,AK$11,AK$14,,(AK$44))),
_xlpm.Res, IF(OR(_xlpm.val="",_xlpm.val="Error"),"",_xlpm.val),
_xlpm.Res
)</f>
        <v>#NAME?</v>
      </c>
      <c r="AL52" s="855" t="e" cm="1">
        <f t="array" aca="1" ref="AL52" ca="1">_xlfn.LET(
_xlpm.val,IF($F52 = "",val_blankRefText,  _xldudf_CX_GET(CX_ENTITY,$F52,AL$11,AL$14,,(AL$44))),
_xlpm.Res, IF(OR(_xlpm.val="",_xlpm.val="Error"),"",_xlpm.val),
_xlpm.Res
)</f>
        <v>#NAME?</v>
      </c>
      <c r="AM52" s="855" t="e" cm="1">
        <f t="array" aca="1" ref="AM52" ca="1">_xlfn.LET(
_xlpm.val,IF($F52 = "",val_blankRefText,  _xldudf_CX_GET(CX_ENTITY,$F52,AM$11,AM$14,,(AM$44))),
_xlpm.Res, IF(OR(_xlpm.val="",_xlpm.val="Error"),"",_xlpm.val),
_xlpm.Res
)</f>
        <v>#NAME?</v>
      </c>
      <c r="AN52" s="855" t="e" cm="1">
        <f t="array" aca="1" ref="AN52" ca="1">_xlfn.LET(
_xlpm.val,IF($F52 = "",val_blankRefText,  _xldudf_CX_GET(CX_ENTITY,$F52,AN$11,AN$14,,(AN$44))),
_xlpm.Res, IF(OR(_xlpm.val="",_xlpm.val="Error"),"",_xlpm.val),
_xlpm.Res
)</f>
        <v>#NAME?</v>
      </c>
      <c r="AO52" s="855" t="e" cm="1">
        <f t="array" aca="1" ref="AO52" ca="1">_xlfn.LET(
_xlpm.val,IF($F52 = "",val_blankRefText,  _xldudf_CX_GET(CX_ENTITY,$F52,AO$11,AO$14,,(AO$44))),
_xlpm.Res, IF(OR(_xlpm.val="",_xlpm.val="Error"),"",_xlpm.val),
_xlpm.Res
)</f>
        <v>#NAME?</v>
      </c>
      <c r="AP52" s="855" t="e" cm="1">
        <f t="array" aca="1" ref="AP52" ca="1">_xlfn.LET(
_xlpm.val,IF($F52 = "",val_blankRefText,  _xldudf_CX_GET(CX_ENTITY,$F52,AP$11,AP$14,,(AP$44))),
_xlpm.Res, IF(OR(_xlpm.val="",_xlpm.val="Error"),"",_xlpm.val),
_xlpm.Res
)</f>
        <v>#NAME?</v>
      </c>
      <c r="AQ52" s="855" t="e" cm="1">
        <f t="array" aca="1" ref="AQ52" ca="1">_xlfn.LET(
_xlpm.val,IF($F52 = "",val_blankRefText,  _xldudf_CX_GET(CX_ENTITY,$F52,AQ$11,AQ$14,,(AQ$44))),
_xlpm.Res, IF(OR(_xlpm.val="",_xlpm.val="Error"),"",_xlpm.val),
_xlpm.Res
)</f>
        <v>#NAME?</v>
      </c>
      <c r="AR52" s="855" t="e" cm="1">
        <f t="array" aca="1" ref="AR52" ca="1">_xlfn.LET(
_xlpm.val,IF($F52 = "",val_blankRefText,  _xldudf_CX_GET(CX_ENTITY,$F52,AR$11,AR$14,,(AR$44))),
_xlpm.Res, IF(OR(_xlpm.val="",_xlpm.val="Error"),"",_xlpm.val),
_xlpm.Res
)</f>
        <v>#NAME?</v>
      </c>
      <c r="AS52" s="855" t="e" cm="1">
        <f t="array" aca="1" ref="AS52" ca="1">_xlfn.LET(
_xlpm.val,IF($F52 = "",val_blankRefText,  _xldudf_CX_GET(CX_ENTITY,$F52,AS$11,AS$14,,(AS$44))),
_xlpm.Res, IF(OR(_xlpm.val="",_xlpm.val="Error"),"",_xlpm.val),
_xlpm.Res
)</f>
        <v>#NAME?</v>
      </c>
      <c r="AT52" s="855" t="e" cm="1">
        <f t="array" aca="1" ref="AT52" ca="1">_xlfn.LET(
_xlpm.val,IF($F52 = "",val_blankRefText,  _xldudf_CX_GET(CX_ENTITY,$F52,AT$11,AT$14,,(AT$44))),
_xlpm.Res, IF(OR(_xlpm.val="",_xlpm.val="Error"),"",_xlpm.val),
_xlpm.Res
)</f>
        <v>#NAME?</v>
      </c>
      <c r="AU52" s="855" t="e" cm="1">
        <f t="array" aca="1" ref="AU52" ca="1">_xlfn.LET(
_xlpm.val,IF($F52 = "",val_blankRefText,  _xldudf_CX_GET(CX_ENTITY,$F52,AU$11,AU$14,,(AU$44))),
_xlpm.Res, IF(OR(_xlpm.val="",_xlpm.val="Error"),"",_xlpm.val),
_xlpm.Res
)</f>
        <v>#NAME?</v>
      </c>
      <c r="AV52" s="855" t="e" cm="1">
        <f t="array" aca="1" ref="AV52" ca="1">_xlfn.LET(
_xlpm.val,IF($F52 = "",val_blankRefText,  _xldudf_CX_GET(CX_ENTITY,$F52,AV$11,AV$14,,(AV$44))),
_xlpm.Res, IF(OR(_xlpm.val="",_xlpm.val="Error"),"",_xlpm.val),
_xlpm.Res
)</f>
        <v>#NAME?</v>
      </c>
      <c r="AW52" s="855" t="e" cm="1">
        <f t="array" aca="1" ref="AW52" ca="1">_xlfn.LET(
_xlpm.val,IF($F52 = "",val_blankRefText,  _xldudf_CX_GET(CX_ENTITY,$F52,AW$11,AW$14,,(AW$44))),
_xlpm.Res, IF(OR(_xlpm.val="",_xlpm.val="Error"),"",_xlpm.val),
_xlpm.Res
)</f>
        <v>#NAME?</v>
      </c>
      <c r="AX52" s="855" t="e" cm="1">
        <f t="array" aca="1" ref="AX52" ca="1">_xlfn.LET(
_xlpm.val,IF($F52 = "",val_blankRefText,  _xldudf_CX_GET(CX_ENTITY,$F52,AX$11,AX$14,,(AX$44))),
_xlpm.Res, IF(OR(_xlpm.val="",_xlpm.val="Error"),"",_xlpm.val),
_xlpm.Res
)</f>
        <v>#NAME?</v>
      </c>
      <c r="AY52" s="855" t="e" cm="1">
        <f t="array" aca="1" ref="AY52" ca="1">_xlfn.LET(
_xlpm.val,IF($F52 = "",val_blankRefText,  _xldudf_CX_GET(CX_ENTITY,$F52,AY$11,AY$14,,(AY$44))),
_xlpm.Res, IF(OR(_xlpm.val="",_xlpm.val="Error"),"",_xlpm.val),
_xlpm.Res
)</f>
        <v>#NAME?</v>
      </c>
      <c r="AZ52" s="855" t="e" cm="1">
        <f t="array" aca="1" ref="AZ52" ca="1">_xlfn.LET(
_xlpm.val,IF($F52 = "",val_blankRefText,  _xldudf_CX_GET(CX_ENTITY,$F52,AZ$11,AZ$14,,(AZ$44))),
_xlpm.Res, IF(OR(_xlpm.val="",_xlpm.val="Error"),"",_xlpm.val),
_xlpm.Res
)</f>
        <v>#NAME?</v>
      </c>
      <c r="BA52" s="855" t="e" cm="1">
        <f t="array" aca="1" ref="BA52" ca="1">_xlfn.LET(
_xlpm.val,IF($F52 = "",val_blankRefText,  _xldudf_CX_GET(CX_ENTITY,$F52,BA$11,BA$14,,(BA$44))),
_xlpm.Res, IF(OR(_xlpm.val="",_xlpm.val="Error"),"",_xlpm.val),
_xlpm.Res
)</f>
        <v>#NAME?</v>
      </c>
      <c r="BB52" s="855" t="e" cm="1">
        <f t="array" aca="1" ref="BB52" ca="1">_xlfn.LET(
_xlpm.val,IF($F52 = "",val_blankRefText,  _xldudf_CX_GET(CX_ENTITY,$F52,BB$11,BB$14,,(BB$44))),
_xlpm.Res, IF(OR(_xlpm.val="",_xlpm.val="Error"),"",_xlpm.val),
_xlpm.Res
)</f>
        <v>#NAME?</v>
      </c>
      <c r="BC52" s="855" t="e" cm="1">
        <f t="array" aca="1" ref="BC52" ca="1">_xlfn.LET(
_xlpm.val,IF($F52 = "",val_blankRefText,  _xldudf_CX_GET(CX_ENTITY,$F52,BC$11,BC$14,,(BC$44))),
_xlpm.Res, IF(OR(_xlpm.val="",_xlpm.val="Error"),"",_xlpm.val),
_xlpm.Res
)</f>
        <v>#NAME?</v>
      </c>
      <c r="BD52" s="855" t="e" cm="1">
        <f t="array" aca="1" ref="BD52" ca="1">_xlfn.LET(
_xlpm.val,IF($F52 = "",val_blankRefText,  _xldudf_CX_GET(CX_ENTITY,$F52,BD$11,BD$14,,(BD$44))),
_xlpm.Res, IF(OR(_xlpm.val="",_xlpm.val="Error"),"",_xlpm.val),
_xlpm.Res
)</f>
        <v>#NAME?</v>
      </c>
      <c r="BE52" s="855" t="e" cm="1">
        <f t="array" aca="1" ref="BE52" ca="1">_xlfn.LET(
_xlpm.val,IF($F52 = "",val_blankRefText,  _xldudf_CX_GET(CX_ENTITY,$F52,BE$11,BE$14,,(BE$44))),
_xlpm.Res, IF(OR(_xlpm.val="",_xlpm.val="Error"),"",_xlpm.val),
_xlpm.Res
)</f>
        <v>#NAME?</v>
      </c>
      <c r="BF52" s="855" t="e" cm="1">
        <f t="array" aca="1" ref="BF52" ca="1">_xlfn.LET(
_xlpm.val,IF($F52 = "",val_blankRefText,  _xldudf_CX_GET(CX_ENTITY,$F52,BF$11,BF$14,,(BF$44))),
_xlpm.Res, IF(OR(_xlpm.val="",_xlpm.val="Error"),"",_xlpm.val),
_xlpm.Res
)</f>
        <v>#NAME?</v>
      </c>
      <c r="BG52" s="855" t="e" cm="1">
        <f t="array" aca="1" ref="BG52" ca="1">_xlfn.LET(
_xlpm.val,IF($F52 = "",val_blankRefText,  _xldudf_CX_GET(CX_ENTITY,$F52,BG$11,BG$14,,(BG$44))),
_xlpm.Res, IF(OR(_xlpm.val="",_xlpm.val="Error"),"",_xlpm.val),
_xlpm.Res
)</f>
        <v>#NAME?</v>
      </c>
      <c r="BH52" s="855" t="e" cm="1">
        <f t="array" aca="1" ref="BH52" ca="1">_xlfn.LET(
_xlpm.val,IF($F52 = "",val_blankRefText,  _xldudf_CX_GET(CX_ENTITY,$F52,BH$11,BH$14,,(BH$44))),
_xlpm.Res, IF(OR(_xlpm.val="",_xlpm.val="Error"),"",_xlpm.val),
_xlpm.Res
)</f>
        <v>#NAME?</v>
      </c>
      <c r="BI52" s="855" t="e" cm="1">
        <f t="array" aca="1" ref="BI52" ca="1">_xlfn.LET(
_xlpm.val,IF($F52 = "",val_blankRefText,  _xldudf_CX_GET(CX_ENTITY,$F52,BI$11,BI$14,,(BI$44))),
_xlpm.Res, IF(OR(_xlpm.val="",_xlpm.val="Error"),"",_xlpm.val),
_xlpm.Res
)</f>
        <v>#NAME?</v>
      </c>
      <c r="BJ52" s="855" t="e" cm="1">
        <f t="array" aca="1" ref="BJ52" ca="1">_xlfn.LET(
_xlpm.val,IF($F52 = "",val_blankRefText,  _xldudf_CX_GET(CX_ENTITY,$F52,BJ$11,BJ$14,,(BJ$44))),
_xlpm.Res, IF(OR(_xlpm.val="",_xlpm.val="Error"),"",_xlpm.val),
_xlpm.Res
)</f>
        <v>#NAME?</v>
      </c>
      <c r="BK52" s="855" t="e" cm="1">
        <f t="array" aca="1" ref="BK52" ca="1">_xlfn.LET(
_xlpm.val,IF($F52 = "",val_blankRefText,  _xldudf_CX_GET(CX_ENTITY,$F52,BK$11,BK$14,,(BK$44))),
_xlpm.Res, IF(OR(_xlpm.val="",_xlpm.val="Error"),"",_xlpm.val),
_xlpm.Res
)</f>
        <v>#NAME?</v>
      </c>
      <c r="BL52" s="855" t="e" cm="1">
        <f t="array" aca="1" ref="BL52" ca="1">_xlfn.LET(
_xlpm.val,IF($F52 = "",val_blankRefText,  _xldudf_CX_GET(CX_ENTITY,$F52,BL$11,BL$14,,(BL$44))),
_xlpm.Res, IF(OR(_xlpm.val="",_xlpm.val="Error"),"",_xlpm.val),
_xlpm.Res
)</f>
        <v>#NAME?</v>
      </c>
      <c r="BM52" s="855" t="e" cm="1">
        <f t="array" aca="1" ref="BM52" ca="1">_xlfn.LET(
_xlpm.val,IF($F52 = "",val_blankRefText,  _xldudf_CX_GET(CX_ENTITY,$F52,BM$11,BM$14,,(BM$44))),
_xlpm.Res, IF(OR(_xlpm.val="",_xlpm.val="Error"),"",_xlpm.val),
_xlpm.Res
)</f>
        <v>#NAME?</v>
      </c>
      <c r="BN52" s="855" t="e" cm="1">
        <f t="array" aca="1" ref="BN52" ca="1">_xlfn.LET(
_xlpm.val,IF($F52 = "",val_blankRefText,  _xldudf_CX_GET(CX_ENTITY,$F52,BN$11,BN$14,,(BN$44))),
_xlpm.Res, IF(OR(_xlpm.val="",_xlpm.val="Error"),"",_xlpm.val),
_xlpm.Res
)</f>
        <v>#NAME?</v>
      </c>
      <c r="BO52" s="1844"/>
      <c r="BP52" s="1844"/>
      <c r="BQ52" s="1844"/>
      <c r="BR52" s="1844"/>
      <c r="BS52" s="1844"/>
      <c r="BT52" s="1844"/>
      <c r="BU52" s="1844"/>
      <c r="BV52" s="1844"/>
      <c r="BW52" s="1844"/>
      <c r="BX52" s="1844"/>
      <c r="BY52" s="1844"/>
      <c r="BZ52" s="1844"/>
      <c r="CA52" s="384"/>
      <c r="CC52" s="33"/>
      <c r="CD52" s="1461" t="e" cm="1">
        <f t="array" aca="1" ref="CD52" ca="1">_xlfn.LET( _xlpm.CheckBlank, SUM(CF!$AD52:$BN52) = 0, IF(_xlpm.CheckBlank, "", SUM(_xlfn._xlws.FILTER(CF!$AD52:$BN52,(YEAR(CF!$AD$12:$BN$12)=CF!CD$12)*(array_timeline&lt;=CF!CD$11)))))</f>
        <v>#NAME?</v>
      </c>
      <c r="CE52" s="1461" t="e" cm="1">
        <f t="array" aca="1" ref="CE52" ca="1">_xlfn.LET( _xlpm.CheckBlank, SUM(CF!$AD52:$BN52) = 0, IF(_xlpm.CheckBlank, "", SUM(_xlfn._xlws.FILTER(CF!$AD52:$BN52,(YEAR(CF!$AD$12:$BN$12)=CF!CE$12)*(array_timeline&lt;=CF!CE$11)))))</f>
        <v>#NAME?</v>
      </c>
      <c r="CF52" s="1314"/>
      <c r="CG52" s="1461" t="e" cm="1">
        <f t="array" aca="1" ref="CG52" ca="1">_xlfn.LET(_xlpm.CheckBlank,SUM(CF!$AD52:$BN52)=0,IF(_xlpm.CheckBlank,"",SUM(_xlfn._xlws.FILTER(CF!$AD52:$BN52,(YEAR(CF!$AD$12:$BN$12)=CF!CG$12)*(array_timeline&lt;=CF!CG$11)))))</f>
        <v>#NAME?</v>
      </c>
      <c r="CH52" s="1461" t="e" cm="1">
        <f t="array" aca="1" ref="CH52" ca="1">_xlfn.LET(_xlpm.CheckBlank,SUM(CF!$AD52:$BN52)=0,IF(_xlpm.CheckBlank,"",SUM(_xlfn._xlws.FILTER(CF!$AD52:$BN52,(YEAR(CF!$AD$12:$BN$12)=CF!CH$12)*(array_timeline&lt;=CF!CH$11)))))</f>
        <v>#NAME?</v>
      </c>
      <c r="CI52" s="1314"/>
      <c r="CJ52" s="1657" cm="1">
        <f t="array" ref="CJ52">_xlfn.LET( _xlpm.CheckBlank, SUM(CF!$AD52:$BN52) = 0, IF(_xlpm.CheckBlank, "", SUM(_xlfn.TAKE(_xlfn.DROP(CF!$AD52:$BN52, ,-DATEDIFF(CF!CJ$11, val_asOfDate,"M")),1,-12))))</f>
        <v>12</v>
      </c>
      <c r="CK52" s="1657" cm="1">
        <f t="array" ref="CK52">_xlfn.LET( _xlpm.CheckBlank, SUM(CF!$AD52:$BN52) = 0, IF(_xlpm.CheckBlank, "", SUM(_xlfn.TAKE(_xlfn.DROP(CF!$AD52:$BN52, ,-DATEDIFF(CF!CK$11, val_asOfDate,"M")),1,-12))))</f>
        <v>12</v>
      </c>
      <c r="CL52" s="88"/>
      <c r="CM52" s="541" t="e">
        <f t="shared" ref="CM52" ca="1" si="19">CM27</f>
        <v>#NAME?</v>
      </c>
      <c r="CN52" s="541" t="e">
        <f t="shared" ca="1" si="11"/>
        <v>#NAME?</v>
      </c>
      <c r="CO52" s="34"/>
      <c r="CR52" s="4"/>
      <c r="CS52" s="4"/>
      <c r="CW52" s="4"/>
    </row>
    <row r="53" spans="1:101" ht="21" customHeight="1">
      <c r="A53" s="696"/>
      <c r="B53" s="574" t="s">
        <v>790</v>
      </c>
      <c r="C53" s="574" t="str">
        <f t="shared" si="7"/>
        <v>Unlevered Free Cash Flow (UFCF) (Company View)</v>
      </c>
      <c r="D53" s="574"/>
      <c r="E53" s="577" t="e" cm="1">
        <f t="array" aca="1" ref="E53" ca="1">_xlfn.LET(
   _xlpm.Attr,  $C53,
   _xlpm.Lookback, $E$16,
   _xlpm.QueryDate, EOMONTH(val_asOfDate,_xlpm.Lookback),
   _xlpm.ReadField, _xldudf_CX_GET(CX_ENTITY,fx_attrConverter($C53),_xlpm.QueryDate),
   _xlpm.AttrBlank, _xlpm.Attr="", _xlpm.Result,
   IF(_xlpm.AttrBlank,val_blankRefText,fx_attrConverter(_xlpm.ReadField,0)),
IF(_xlpm.Result = "Error", "", _xlpm.Result )
)</f>
        <v>#NAME?</v>
      </c>
      <c r="F53" s="577" t="str">
        <f t="shared" si="8"/>
        <v>Unlevered Free Cash Flow (UFCF)</v>
      </c>
      <c r="G53" s="401"/>
      <c r="H53" s="401">
        <v>2</v>
      </c>
      <c r="I53" s="401">
        <v>1</v>
      </c>
      <c r="J53" s="401"/>
      <c r="K53" s="401"/>
      <c r="L53" s="579">
        <v>-1</v>
      </c>
      <c r="N53" s="158"/>
      <c r="O53" s="101"/>
      <c r="P53" s="52"/>
      <c r="Q53" s="101"/>
      <c r="R53" s="126"/>
      <c r="S53" s="101"/>
      <c r="T53" s="101"/>
      <c r="U53" s="39"/>
      <c r="W53" s="932" t="str">
        <f t="shared" si="13"/>
        <v>Budget</v>
      </c>
      <c r="X53" s="761">
        <v>0</v>
      </c>
      <c r="Y53" s="88" t="e">
        <f t="shared" ca="1" si="9"/>
        <v>#NAME?</v>
      </c>
      <c r="Z53" s="200" cm="1">
        <f t="array" ref="Z53">_xlfn.SWITCH(
    TRUE,
    _CF!$L53=TRUE, 1,
    _CF!$L53=FALSE,-1,
    _CF!$L53=-1,0,
"n/a"
)</f>
        <v>0</v>
      </c>
      <c r="AA53" s="200"/>
      <c r="AB53" s="88" t="str">
        <f t="shared" si="10"/>
        <v>Unlevered Free Cash Flow (UFCF)</v>
      </c>
      <c r="AC53" s="88"/>
      <c r="AD53" s="855" t="e" cm="1">
        <f t="array" aca="1" ref="AD53" ca="1">_xlfn.LET(
_xlpm.val,IF($F53 = "",val_blankRefText,  _xldudf_CX_GET(CX_ENTITY,$F53,AD$11,AD$14,,(AD$44))),
_xlpm.Res, IF(OR(_xlpm.val="",_xlpm.val="Error"),"",_xlpm.val),
_xlpm.Res
)</f>
        <v>#NAME?</v>
      </c>
      <c r="AE53" s="855" t="e" cm="1">
        <f t="array" aca="1" ref="AE53" ca="1">_xlfn.LET(
_xlpm.val,IF($F53 = "",val_blankRefText,  _xldudf_CX_GET(CX_ENTITY,$F53,AE$11,AE$14,,(AE$44))),
_xlpm.Res, IF(OR(_xlpm.val="",_xlpm.val="Error"),"",_xlpm.val),
_xlpm.Res
)</f>
        <v>#NAME?</v>
      </c>
      <c r="AF53" s="855" t="e" cm="1">
        <f t="array" aca="1" ref="AF53" ca="1">_xlfn.LET(
_xlpm.val,IF($F53 = "",val_blankRefText,  _xldudf_CX_GET(CX_ENTITY,$F53,AF$11,AF$14,,(AF$44))),
_xlpm.Res, IF(OR(_xlpm.val="",_xlpm.val="Error"),"",_xlpm.val),
_xlpm.Res
)</f>
        <v>#NAME?</v>
      </c>
      <c r="AG53" s="855" t="e" cm="1">
        <f t="array" aca="1" ref="AG53" ca="1">_xlfn.LET(
_xlpm.val,IF($F53 = "",val_blankRefText,  _xldudf_CX_GET(CX_ENTITY,$F53,AG$11,AG$14,,(AG$44))),
_xlpm.Res, IF(OR(_xlpm.val="",_xlpm.val="Error"),"",_xlpm.val),
_xlpm.Res
)</f>
        <v>#NAME?</v>
      </c>
      <c r="AH53" s="855" t="e" cm="1">
        <f t="array" aca="1" ref="AH53" ca="1">_xlfn.LET(
_xlpm.val,IF($F53 = "",val_blankRefText,  _xldudf_CX_GET(CX_ENTITY,$F53,AH$11,AH$14,,(AH$44))),
_xlpm.Res, IF(OR(_xlpm.val="",_xlpm.val="Error"),"",_xlpm.val),
_xlpm.Res
)</f>
        <v>#NAME?</v>
      </c>
      <c r="AI53" s="855" t="e" cm="1">
        <f t="array" aca="1" ref="AI53" ca="1">_xlfn.LET(
_xlpm.val,IF($F53 = "",val_blankRefText,  _xldudf_CX_GET(CX_ENTITY,$F53,AI$11,AI$14,,(AI$44))),
_xlpm.Res, IF(OR(_xlpm.val="",_xlpm.val="Error"),"",_xlpm.val),
_xlpm.Res
)</f>
        <v>#NAME?</v>
      </c>
      <c r="AJ53" s="855" t="e" cm="1">
        <f t="array" aca="1" ref="AJ53" ca="1">_xlfn.LET(
_xlpm.val,IF($F53 = "",val_blankRefText,  _xldudf_CX_GET(CX_ENTITY,$F53,AJ$11,AJ$14,,(AJ$44))),
_xlpm.Res, IF(OR(_xlpm.val="",_xlpm.val="Error"),"",_xlpm.val),
_xlpm.Res
)</f>
        <v>#NAME?</v>
      </c>
      <c r="AK53" s="855" t="e" cm="1">
        <f t="array" aca="1" ref="AK53" ca="1">_xlfn.LET(
_xlpm.val,IF($F53 = "",val_blankRefText,  _xldudf_CX_GET(CX_ENTITY,$F53,AK$11,AK$14,,(AK$44))),
_xlpm.Res, IF(OR(_xlpm.val="",_xlpm.val="Error"),"",_xlpm.val),
_xlpm.Res
)</f>
        <v>#NAME?</v>
      </c>
      <c r="AL53" s="855" t="e" cm="1">
        <f t="array" aca="1" ref="AL53" ca="1">_xlfn.LET(
_xlpm.val,IF($F53 = "",val_blankRefText,  _xldudf_CX_GET(CX_ENTITY,$F53,AL$11,AL$14,,(AL$44))),
_xlpm.Res, IF(OR(_xlpm.val="",_xlpm.val="Error"),"",_xlpm.val),
_xlpm.Res
)</f>
        <v>#NAME?</v>
      </c>
      <c r="AM53" s="855" t="e" cm="1">
        <f t="array" aca="1" ref="AM53" ca="1">_xlfn.LET(
_xlpm.val,IF($F53 = "",val_blankRefText,  _xldudf_CX_GET(CX_ENTITY,$F53,AM$11,AM$14,,(AM$44))),
_xlpm.Res, IF(OR(_xlpm.val="",_xlpm.val="Error"),"",_xlpm.val),
_xlpm.Res
)</f>
        <v>#NAME?</v>
      </c>
      <c r="AN53" s="855" t="e" cm="1">
        <f t="array" aca="1" ref="AN53" ca="1">_xlfn.LET(
_xlpm.val,IF($F53 = "",val_blankRefText,  _xldudf_CX_GET(CX_ENTITY,$F53,AN$11,AN$14,,(AN$44))),
_xlpm.Res, IF(OR(_xlpm.val="",_xlpm.val="Error"),"",_xlpm.val),
_xlpm.Res
)</f>
        <v>#NAME?</v>
      </c>
      <c r="AO53" s="855" t="e" cm="1">
        <f t="array" aca="1" ref="AO53" ca="1">_xlfn.LET(
_xlpm.val,IF($F53 = "",val_blankRefText,  _xldudf_CX_GET(CX_ENTITY,$F53,AO$11,AO$14,,(AO$44))),
_xlpm.Res, IF(OR(_xlpm.val="",_xlpm.val="Error"),"",_xlpm.val),
_xlpm.Res
)</f>
        <v>#NAME?</v>
      </c>
      <c r="AP53" s="855" t="e" cm="1">
        <f t="array" aca="1" ref="AP53" ca="1">_xlfn.LET(
_xlpm.val,IF($F53 = "",val_blankRefText,  _xldudf_CX_GET(CX_ENTITY,$F53,AP$11,AP$14,,(AP$44))),
_xlpm.Res, IF(OR(_xlpm.val="",_xlpm.val="Error"),"",_xlpm.val),
_xlpm.Res
)</f>
        <v>#NAME?</v>
      </c>
      <c r="AQ53" s="855" t="e" cm="1">
        <f t="array" aca="1" ref="AQ53" ca="1">_xlfn.LET(
_xlpm.val,IF($F53 = "",val_blankRefText,  _xldudf_CX_GET(CX_ENTITY,$F53,AQ$11,AQ$14,,(AQ$44))),
_xlpm.Res, IF(OR(_xlpm.val="",_xlpm.val="Error"),"",_xlpm.val),
_xlpm.Res
)</f>
        <v>#NAME?</v>
      </c>
      <c r="AR53" s="855" t="e" cm="1">
        <f t="array" aca="1" ref="AR53" ca="1">_xlfn.LET(
_xlpm.val,IF($F53 = "",val_blankRefText,  _xldudf_CX_GET(CX_ENTITY,$F53,AR$11,AR$14,,(AR$44))),
_xlpm.Res, IF(OR(_xlpm.val="",_xlpm.val="Error"),"",_xlpm.val),
_xlpm.Res
)</f>
        <v>#NAME?</v>
      </c>
      <c r="AS53" s="855" t="e" cm="1">
        <f t="array" aca="1" ref="AS53" ca="1">_xlfn.LET(
_xlpm.val,IF($F53 = "",val_blankRefText,  _xldudf_CX_GET(CX_ENTITY,$F53,AS$11,AS$14,,(AS$44))),
_xlpm.Res, IF(OR(_xlpm.val="",_xlpm.val="Error"),"",_xlpm.val),
_xlpm.Res
)</f>
        <v>#NAME?</v>
      </c>
      <c r="AT53" s="855" t="e" cm="1">
        <f t="array" aca="1" ref="AT53" ca="1">_xlfn.LET(
_xlpm.val,IF($F53 = "",val_blankRefText,  _xldudf_CX_GET(CX_ENTITY,$F53,AT$11,AT$14,,(AT$44))),
_xlpm.Res, IF(OR(_xlpm.val="",_xlpm.val="Error"),"",_xlpm.val),
_xlpm.Res
)</f>
        <v>#NAME?</v>
      </c>
      <c r="AU53" s="855" t="e" cm="1">
        <f t="array" aca="1" ref="AU53" ca="1">_xlfn.LET(
_xlpm.val,IF($F53 = "",val_blankRefText,  _xldudf_CX_GET(CX_ENTITY,$F53,AU$11,AU$14,,(AU$44))),
_xlpm.Res, IF(OR(_xlpm.val="",_xlpm.val="Error"),"",_xlpm.val),
_xlpm.Res
)</f>
        <v>#NAME?</v>
      </c>
      <c r="AV53" s="855" t="e" cm="1">
        <f t="array" aca="1" ref="AV53" ca="1">_xlfn.LET(
_xlpm.val,IF($F53 = "",val_blankRefText,  _xldudf_CX_GET(CX_ENTITY,$F53,AV$11,AV$14,,(AV$44))),
_xlpm.Res, IF(OR(_xlpm.val="",_xlpm.val="Error"),"",_xlpm.val),
_xlpm.Res
)</f>
        <v>#NAME?</v>
      </c>
      <c r="AW53" s="855" t="e" cm="1">
        <f t="array" aca="1" ref="AW53" ca="1">_xlfn.LET(
_xlpm.val,IF($F53 = "",val_blankRefText,  _xldudf_CX_GET(CX_ENTITY,$F53,AW$11,AW$14,,(AW$44))),
_xlpm.Res, IF(OR(_xlpm.val="",_xlpm.val="Error"),"",_xlpm.val),
_xlpm.Res
)</f>
        <v>#NAME?</v>
      </c>
      <c r="AX53" s="855" t="e" cm="1">
        <f t="array" aca="1" ref="AX53" ca="1">_xlfn.LET(
_xlpm.val,IF($F53 = "",val_blankRefText,  _xldudf_CX_GET(CX_ENTITY,$F53,AX$11,AX$14,,(AX$44))),
_xlpm.Res, IF(OR(_xlpm.val="",_xlpm.val="Error"),"",_xlpm.val),
_xlpm.Res
)</f>
        <v>#NAME?</v>
      </c>
      <c r="AY53" s="855" t="e" cm="1">
        <f t="array" aca="1" ref="AY53" ca="1">_xlfn.LET(
_xlpm.val,IF($F53 = "",val_blankRefText,  _xldudf_CX_GET(CX_ENTITY,$F53,AY$11,AY$14,,(AY$44))),
_xlpm.Res, IF(OR(_xlpm.val="",_xlpm.val="Error"),"",_xlpm.val),
_xlpm.Res
)</f>
        <v>#NAME?</v>
      </c>
      <c r="AZ53" s="855" t="e" cm="1">
        <f t="array" aca="1" ref="AZ53" ca="1">_xlfn.LET(
_xlpm.val,IF($F53 = "",val_blankRefText,  _xldudf_CX_GET(CX_ENTITY,$F53,AZ$11,AZ$14,,(AZ$44))),
_xlpm.Res, IF(OR(_xlpm.val="",_xlpm.val="Error"),"",_xlpm.val),
_xlpm.Res
)</f>
        <v>#NAME?</v>
      </c>
      <c r="BA53" s="855" t="e" cm="1">
        <f t="array" aca="1" ref="BA53" ca="1">_xlfn.LET(
_xlpm.val,IF($F53 = "",val_blankRefText,  _xldudf_CX_GET(CX_ENTITY,$F53,BA$11,BA$14,,(BA$44))),
_xlpm.Res, IF(OR(_xlpm.val="",_xlpm.val="Error"),"",_xlpm.val),
_xlpm.Res
)</f>
        <v>#NAME?</v>
      </c>
      <c r="BB53" s="855" t="e" cm="1">
        <f t="array" aca="1" ref="BB53" ca="1">_xlfn.LET(
_xlpm.val,IF($F53 = "",val_blankRefText,  _xldudf_CX_GET(CX_ENTITY,$F53,BB$11,BB$14,,(BB$44))),
_xlpm.Res, IF(OR(_xlpm.val="",_xlpm.val="Error"),"",_xlpm.val),
_xlpm.Res
)</f>
        <v>#NAME?</v>
      </c>
      <c r="BC53" s="855" t="e" cm="1">
        <f t="array" aca="1" ref="BC53" ca="1">_xlfn.LET(
_xlpm.val,IF($F53 = "",val_blankRefText,  _xldudf_CX_GET(CX_ENTITY,$F53,BC$11,BC$14,,(BC$44))),
_xlpm.Res, IF(OR(_xlpm.val="",_xlpm.val="Error"),"",_xlpm.val),
_xlpm.Res
)</f>
        <v>#NAME?</v>
      </c>
      <c r="BD53" s="855" t="e" cm="1">
        <f t="array" aca="1" ref="BD53" ca="1">_xlfn.LET(
_xlpm.val,IF($F53 = "",val_blankRefText,  _xldudf_CX_GET(CX_ENTITY,$F53,BD$11,BD$14,,(BD$44))),
_xlpm.Res, IF(OR(_xlpm.val="",_xlpm.val="Error"),"",_xlpm.val),
_xlpm.Res
)</f>
        <v>#NAME?</v>
      </c>
      <c r="BE53" s="855" t="e" cm="1">
        <f t="array" aca="1" ref="BE53" ca="1">_xlfn.LET(
_xlpm.val,IF($F53 = "",val_blankRefText,  _xldudf_CX_GET(CX_ENTITY,$F53,BE$11,BE$14,,(BE$44))),
_xlpm.Res, IF(OR(_xlpm.val="",_xlpm.val="Error"),"",_xlpm.val),
_xlpm.Res
)</f>
        <v>#NAME?</v>
      </c>
      <c r="BF53" s="855" t="e" cm="1">
        <f t="array" aca="1" ref="BF53" ca="1">_xlfn.LET(
_xlpm.val,IF($F53 = "",val_blankRefText,  _xldudf_CX_GET(CX_ENTITY,$F53,BF$11,BF$14,,(BF$44))),
_xlpm.Res, IF(OR(_xlpm.val="",_xlpm.val="Error"),"",_xlpm.val),
_xlpm.Res
)</f>
        <v>#NAME?</v>
      </c>
      <c r="BG53" s="855" t="e" cm="1">
        <f t="array" aca="1" ref="BG53" ca="1">_xlfn.LET(
_xlpm.val,IF($F53 = "",val_blankRefText,  _xldudf_CX_GET(CX_ENTITY,$F53,BG$11,BG$14,,(BG$44))),
_xlpm.Res, IF(OR(_xlpm.val="",_xlpm.val="Error"),"",_xlpm.val),
_xlpm.Res
)</f>
        <v>#NAME?</v>
      </c>
      <c r="BH53" s="855" t="e" cm="1">
        <f t="array" aca="1" ref="BH53" ca="1">_xlfn.LET(
_xlpm.val,IF($F53 = "",val_blankRefText,  _xldudf_CX_GET(CX_ENTITY,$F53,BH$11,BH$14,,(BH$44))),
_xlpm.Res, IF(OR(_xlpm.val="",_xlpm.val="Error"),"",_xlpm.val),
_xlpm.Res
)</f>
        <v>#NAME?</v>
      </c>
      <c r="BI53" s="855" t="e" cm="1">
        <f t="array" aca="1" ref="BI53" ca="1">_xlfn.LET(
_xlpm.val,IF($F53 = "",val_blankRefText,  _xldudf_CX_GET(CX_ENTITY,$F53,BI$11,BI$14,,(BI$44))),
_xlpm.Res, IF(OR(_xlpm.val="",_xlpm.val="Error"),"",_xlpm.val),
_xlpm.Res
)</f>
        <v>#NAME?</v>
      </c>
      <c r="BJ53" s="855" t="e" cm="1">
        <f t="array" aca="1" ref="BJ53" ca="1">_xlfn.LET(
_xlpm.val,IF($F53 = "",val_blankRefText,  _xldudf_CX_GET(CX_ENTITY,$F53,BJ$11,BJ$14,,(BJ$44))),
_xlpm.Res, IF(OR(_xlpm.val="",_xlpm.val="Error"),"",_xlpm.val),
_xlpm.Res
)</f>
        <v>#NAME?</v>
      </c>
      <c r="BK53" s="855" t="e" cm="1">
        <f t="array" aca="1" ref="BK53" ca="1">_xlfn.LET(
_xlpm.val,IF($F53 = "",val_blankRefText,  _xldudf_CX_GET(CX_ENTITY,$F53,BK$11,BK$14,,(BK$44))),
_xlpm.Res, IF(OR(_xlpm.val="",_xlpm.val="Error"),"",_xlpm.val),
_xlpm.Res
)</f>
        <v>#NAME?</v>
      </c>
      <c r="BL53" s="855" t="e" cm="1">
        <f t="array" aca="1" ref="BL53" ca="1">_xlfn.LET(
_xlpm.val,IF($F53 = "",val_blankRefText,  _xldudf_CX_GET(CX_ENTITY,$F53,BL$11,BL$14,,(BL$44))),
_xlpm.Res, IF(OR(_xlpm.val="",_xlpm.val="Error"),"",_xlpm.val),
_xlpm.Res
)</f>
        <v>#NAME?</v>
      </c>
      <c r="BM53" s="855" t="e" cm="1">
        <f t="array" aca="1" ref="BM53" ca="1">_xlfn.LET(
_xlpm.val,IF($F53 = "",val_blankRefText,  _xldudf_CX_GET(CX_ENTITY,$F53,BM$11,BM$14,,(BM$44))),
_xlpm.Res, IF(OR(_xlpm.val="",_xlpm.val="Error"),"",_xlpm.val),
_xlpm.Res
)</f>
        <v>#NAME?</v>
      </c>
      <c r="BN53" s="855" t="e" cm="1">
        <f t="array" aca="1" ref="BN53" ca="1">_xlfn.LET(
_xlpm.val,IF($F53 = "",val_blankRefText,  _xldudf_CX_GET(CX_ENTITY,$F53,BN$11,BN$14,,(BN$44))),
_xlpm.Res, IF(OR(_xlpm.val="",_xlpm.val="Error"),"",_xlpm.val),
_xlpm.Res
)</f>
        <v>#NAME?</v>
      </c>
      <c r="BO53" s="1844"/>
      <c r="BP53" s="1844"/>
      <c r="BQ53" s="1844"/>
      <c r="BR53" s="1844"/>
      <c r="BS53" s="1844"/>
      <c r="BT53" s="1844"/>
      <c r="BU53" s="1844"/>
      <c r="BV53" s="1844"/>
      <c r="BW53" s="1844"/>
      <c r="BX53" s="1844"/>
      <c r="BY53" s="1844"/>
      <c r="BZ53" s="1844"/>
      <c r="CA53" s="384"/>
      <c r="CC53" s="33"/>
      <c r="CD53" s="1461" t="e" cm="1">
        <f t="array" aca="1" ref="CD53" ca="1">_xlfn.LET( _xlpm.CheckBlank, SUM(CF!$AD53:$BN53) = 0, IF(_xlpm.CheckBlank, "", SUM(_xlfn._xlws.FILTER(CF!$AD53:$BN53,(YEAR(CF!$AD$12:$BN$12)=CF!CD$12)*(array_timeline&lt;=CF!CD$11)))))</f>
        <v>#NAME?</v>
      </c>
      <c r="CE53" s="1461" t="e" cm="1">
        <f t="array" aca="1" ref="CE53" ca="1">_xlfn.LET( _xlpm.CheckBlank, SUM(CF!$AD53:$BN53) = 0, IF(_xlpm.CheckBlank, "", SUM(_xlfn._xlws.FILTER(CF!$AD53:$BN53,(YEAR(CF!$AD$12:$BN$12)=CF!CE$12)*(array_timeline&lt;=CF!CE$11)))))</f>
        <v>#NAME?</v>
      </c>
      <c r="CF53" s="1314"/>
      <c r="CG53" s="1461" t="e" cm="1">
        <f t="array" aca="1" ref="CG53" ca="1">_xlfn.LET(_xlpm.CheckBlank,SUM(CF!$AD53:$BN53)=0,IF(_xlpm.CheckBlank,"",SUM(_xlfn._xlws.FILTER(CF!$AD53:$BN53,(YEAR(CF!$AD$12:$BN$12)=CF!CG$12)*(array_timeline&lt;=CF!CG$11)))))</f>
        <v>#NAME?</v>
      </c>
      <c r="CH53" s="1461" t="e" cm="1">
        <f t="array" aca="1" ref="CH53" ca="1">_xlfn.LET(_xlpm.CheckBlank,SUM(CF!$AD53:$BN53)=0,IF(_xlpm.CheckBlank,"",SUM(_xlfn._xlws.FILTER(CF!$AD53:$BN53,(YEAR(CF!$AD$12:$BN$12)=CF!CH$12)*(array_timeline&lt;=CF!CH$11)))))</f>
        <v>#NAME?</v>
      </c>
      <c r="CI53" s="1314"/>
      <c r="CJ53" s="1657" cm="1">
        <f t="array" ref="CJ53">_xlfn.LET( _xlpm.CheckBlank, SUM(CF!$AD53:$BN53) = 0, IF(_xlpm.CheckBlank, "", SUM(_xlfn.TAKE(_xlfn.DROP(CF!$AD53:$BN53, ,-DATEDIFF(CF!CJ$11, val_asOfDate,"M")),1,-12))))</f>
        <v>108</v>
      </c>
      <c r="CK53" s="1657" cm="1">
        <f t="array" ref="CK53">_xlfn.LET( _xlpm.CheckBlank, SUM(CF!$AD53:$BN53) = 0, IF(_xlpm.CheckBlank, "", SUM(_xlfn.TAKE(_xlfn.DROP(CF!$AD53:$BN53, ,-DATEDIFF(CF!CK$11, val_asOfDate,"M")),1,-12))))</f>
        <v>108</v>
      </c>
      <c r="CL53" s="88"/>
      <c r="CM53" s="541" t="e">
        <f t="shared" ref="CM53" ca="1" si="20">CM28</f>
        <v>#NAME?</v>
      </c>
      <c r="CN53" s="541" t="e">
        <f t="shared" ca="1" si="11"/>
        <v>#NAME?</v>
      </c>
      <c r="CO53" s="34"/>
      <c r="CR53" s="4"/>
      <c r="CS53" s="4"/>
      <c r="CW53" s="4"/>
    </row>
    <row r="54" spans="1:101" ht="21" customHeight="1">
      <c r="A54" s="696"/>
      <c r="B54" s="574" t="s">
        <v>246</v>
      </c>
      <c r="C54" s="574" t="str">
        <f t="shared" si="7"/>
        <v>Cash Interest Expense (CIE) (Company View)</v>
      </c>
      <c r="D54" s="574"/>
      <c r="E54" s="577" t="e" cm="1">
        <f t="array" aca="1" ref="E54" ca="1">_xlfn.LET(
   _xlpm.Attr,  $C54,
   _xlpm.Lookback, $E$16,
   _xlpm.QueryDate, EOMONTH(val_asOfDate,_xlpm.Lookback),
   _xlpm.ReadField, _xldudf_CX_GET(CX_ENTITY,fx_attrConverter($C54),_xlpm.QueryDate),
   _xlpm.AttrBlank, _xlpm.Attr="", _xlpm.Result,
   IF(_xlpm.AttrBlank,val_blankRefText,fx_attrConverter(_xlpm.ReadField,0)),
IF(_xlpm.Result = "Error", "", _xlpm.Result )
)</f>
        <v>#NAME?</v>
      </c>
      <c r="F54" s="577" t="str">
        <f t="shared" si="8"/>
        <v>Cash Interest Expense (CIE)</v>
      </c>
      <c r="G54" s="401"/>
      <c r="H54" s="401">
        <v>0</v>
      </c>
      <c r="I54" s="401">
        <v>1</v>
      </c>
      <c r="J54" s="401"/>
      <c r="K54" s="401"/>
      <c r="L54" s="579" t="b">
        <v>1</v>
      </c>
      <c r="N54" s="158"/>
      <c r="O54" s="101"/>
      <c r="P54" s="52"/>
      <c r="Q54" s="101"/>
      <c r="R54" s="126"/>
      <c r="S54" s="101"/>
      <c r="T54" s="101"/>
      <c r="U54" s="39"/>
      <c r="W54" s="932" t="str">
        <f t="shared" si="13"/>
        <v>Budget</v>
      </c>
      <c r="X54" s="761">
        <v>-1</v>
      </c>
      <c r="Y54" s="88" t="e">
        <f t="shared" ca="1" si="9"/>
        <v>#NAME?</v>
      </c>
      <c r="Z54" s="200" cm="1">
        <f t="array" ref="Z54">_xlfn.SWITCH(
    TRUE,
    _CF!$L54=TRUE, 1,
    _CF!$L54=FALSE,-1,
    _CF!$L54=-1,0,
"n/a"
)</f>
        <v>1</v>
      </c>
      <c r="AA54" s="200"/>
      <c r="AB54" s="88" t="str">
        <f t="shared" si="10"/>
        <v>Cash Interest Expense (CIE)</v>
      </c>
      <c r="AC54" s="88"/>
      <c r="AD54" s="855" t="e" cm="1">
        <f t="array" aca="1" ref="AD54" ca="1">_xlfn.LET(
_xlpm.val,IF($F54 = "",val_blankRefText,  _xldudf_CX_GET(CX_ENTITY,$F54,AD$11,AD$14,,(AD$44))),
_xlpm.Res, IF(OR(_xlpm.val="",_xlpm.val="Error"),"",_xlpm.val),
_xlpm.Res
)</f>
        <v>#NAME?</v>
      </c>
      <c r="AE54" s="855" t="e" cm="1">
        <f t="array" aca="1" ref="AE54" ca="1">_xlfn.LET(
_xlpm.val,IF($F54 = "",val_blankRefText,  _xldudf_CX_GET(CX_ENTITY,$F54,AE$11,AE$14,,(AE$44))),
_xlpm.Res, IF(OR(_xlpm.val="",_xlpm.val="Error"),"",_xlpm.val),
_xlpm.Res
)</f>
        <v>#NAME?</v>
      </c>
      <c r="AF54" s="855" t="e" cm="1">
        <f t="array" aca="1" ref="AF54" ca="1">_xlfn.LET(
_xlpm.val,IF($F54 = "",val_blankRefText,  _xldudf_CX_GET(CX_ENTITY,$F54,AF$11,AF$14,,(AF$44))),
_xlpm.Res, IF(OR(_xlpm.val="",_xlpm.val="Error"),"",_xlpm.val),
_xlpm.Res
)</f>
        <v>#NAME?</v>
      </c>
      <c r="AG54" s="855" t="e" cm="1">
        <f t="array" aca="1" ref="AG54" ca="1">_xlfn.LET(
_xlpm.val,IF($F54 = "",val_blankRefText,  _xldudf_CX_GET(CX_ENTITY,$F54,AG$11,AG$14,,(AG$44))),
_xlpm.Res, IF(OR(_xlpm.val="",_xlpm.val="Error"),"",_xlpm.val),
_xlpm.Res
)</f>
        <v>#NAME?</v>
      </c>
      <c r="AH54" s="855" t="e" cm="1">
        <f t="array" aca="1" ref="AH54" ca="1">_xlfn.LET(
_xlpm.val,IF($F54 = "",val_blankRefText,  _xldudf_CX_GET(CX_ENTITY,$F54,AH$11,AH$14,,(AH$44))),
_xlpm.Res, IF(OR(_xlpm.val="",_xlpm.val="Error"),"",_xlpm.val),
_xlpm.Res
)</f>
        <v>#NAME?</v>
      </c>
      <c r="AI54" s="855" t="e" cm="1">
        <f t="array" aca="1" ref="AI54" ca="1">_xlfn.LET(
_xlpm.val,IF($F54 = "",val_blankRefText,  _xldudf_CX_GET(CX_ENTITY,$F54,AI$11,AI$14,,(AI$44))),
_xlpm.Res, IF(OR(_xlpm.val="",_xlpm.val="Error"),"",_xlpm.val),
_xlpm.Res
)</f>
        <v>#NAME?</v>
      </c>
      <c r="AJ54" s="855" t="e" cm="1">
        <f t="array" aca="1" ref="AJ54" ca="1">_xlfn.LET(
_xlpm.val,IF($F54 = "",val_blankRefText,  _xldudf_CX_GET(CX_ENTITY,$F54,AJ$11,AJ$14,,(AJ$44))),
_xlpm.Res, IF(OR(_xlpm.val="",_xlpm.val="Error"),"",_xlpm.val),
_xlpm.Res
)</f>
        <v>#NAME?</v>
      </c>
      <c r="AK54" s="855" t="e" cm="1">
        <f t="array" aca="1" ref="AK54" ca="1">_xlfn.LET(
_xlpm.val,IF($F54 = "",val_blankRefText,  _xldudf_CX_GET(CX_ENTITY,$F54,AK$11,AK$14,,(AK$44))),
_xlpm.Res, IF(OR(_xlpm.val="",_xlpm.val="Error"),"",_xlpm.val),
_xlpm.Res
)</f>
        <v>#NAME?</v>
      </c>
      <c r="AL54" s="855" t="e" cm="1">
        <f t="array" aca="1" ref="AL54" ca="1">_xlfn.LET(
_xlpm.val,IF($F54 = "",val_blankRefText,  _xldudf_CX_GET(CX_ENTITY,$F54,AL$11,AL$14,,(AL$44))),
_xlpm.Res, IF(OR(_xlpm.val="",_xlpm.val="Error"),"",_xlpm.val),
_xlpm.Res
)</f>
        <v>#NAME?</v>
      </c>
      <c r="AM54" s="855" t="e" cm="1">
        <f t="array" aca="1" ref="AM54" ca="1">_xlfn.LET(
_xlpm.val,IF($F54 = "",val_blankRefText,  _xldudf_CX_GET(CX_ENTITY,$F54,AM$11,AM$14,,(AM$44))),
_xlpm.Res, IF(OR(_xlpm.val="",_xlpm.val="Error"),"",_xlpm.val),
_xlpm.Res
)</f>
        <v>#NAME?</v>
      </c>
      <c r="AN54" s="855" t="e" cm="1">
        <f t="array" aca="1" ref="AN54" ca="1">_xlfn.LET(
_xlpm.val,IF($F54 = "",val_blankRefText,  _xldudf_CX_GET(CX_ENTITY,$F54,AN$11,AN$14,,(AN$44))),
_xlpm.Res, IF(OR(_xlpm.val="",_xlpm.val="Error"),"",_xlpm.val),
_xlpm.Res
)</f>
        <v>#NAME?</v>
      </c>
      <c r="AO54" s="855" t="e" cm="1">
        <f t="array" aca="1" ref="AO54" ca="1">_xlfn.LET(
_xlpm.val,IF($F54 = "",val_blankRefText,  _xldudf_CX_GET(CX_ENTITY,$F54,AO$11,AO$14,,(AO$44))),
_xlpm.Res, IF(OR(_xlpm.val="",_xlpm.val="Error"),"",_xlpm.val),
_xlpm.Res
)</f>
        <v>#NAME?</v>
      </c>
      <c r="AP54" s="855" t="e" cm="1">
        <f t="array" aca="1" ref="AP54" ca="1">_xlfn.LET(
_xlpm.val,IF($F54 = "",val_blankRefText,  _xldudf_CX_GET(CX_ENTITY,$F54,AP$11,AP$14,,(AP$44))),
_xlpm.Res, IF(OR(_xlpm.val="",_xlpm.val="Error"),"",_xlpm.val),
_xlpm.Res
)</f>
        <v>#NAME?</v>
      </c>
      <c r="AQ54" s="855" t="e" cm="1">
        <f t="array" aca="1" ref="AQ54" ca="1">_xlfn.LET(
_xlpm.val,IF($F54 = "",val_blankRefText,  _xldudf_CX_GET(CX_ENTITY,$F54,AQ$11,AQ$14,,(AQ$44))),
_xlpm.Res, IF(OR(_xlpm.val="",_xlpm.val="Error"),"",_xlpm.val),
_xlpm.Res
)</f>
        <v>#NAME?</v>
      </c>
      <c r="AR54" s="855" t="e" cm="1">
        <f t="array" aca="1" ref="AR54" ca="1">_xlfn.LET(
_xlpm.val,IF($F54 = "",val_blankRefText,  _xldudf_CX_GET(CX_ENTITY,$F54,AR$11,AR$14,,(AR$44))),
_xlpm.Res, IF(OR(_xlpm.val="",_xlpm.val="Error"),"",_xlpm.val),
_xlpm.Res
)</f>
        <v>#NAME?</v>
      </c>
      <c r="AS54" s="855" t="e" cm="1">
        <f t="array" aca="1" ref="AS54" ca="1">_xlfn.LET(
_xlpm.val,IF($F54 = "",val_blankRefText,  _xldudf_CX_GET(CX_ENTITY,$F54,AS$11,AS$14,,(AS$44))),
_xlpm.Res, IF(OR(_xlpm.val="",_xlpm.val="Error"),"",_xlpm.val),
_xlpm.Res
)</f>
        <v>#NAME?</v>
      </c>
      <c r="AT54" s="855" t="e" cm="1">
        <f t="array" aca="1" ref="AT54" ca="1">_xlfn.LET(
_xlpm.val,IF($F54 = "",val_blankRefText,  _xldudf_CX_GET(CX_ENTITY,$F54,AT$11,AT$14,,(AT$44))),
_xlpm.Res, IF(OR(_xlpm.val="",_xlpm.val="Error"),"",_xlpm.val),
_xlpm.Res
)</f>
        <v>#NAME?</v>
      </c>
      <c r="AU54" s="855" t="e" cm="1">
        <f t="array" aca="1" ref="AU54" ca="1">_xlfn.LET(
_xlpm.val,IF($F54 = "",val_blankRefText,  _xldudf_CX_GET(CX_ENTITY,$F54,AU$11,AU$14,,(AU$44))),
_xlpm.Res, IF(OR(_xlpm.val="",_xlpm.val="Error"),"",_xlpm.val),
_xlpm.Res
)</f>
        <v>#NAME?</v>
      </c>
      <c r="AV54" s="855" t="e" cm="1">
        <f t="array" aca="1" ref="AV54" ca="1">_xlfn.LET(
_xlpm.val,IF($F54 = "",val_blankRefText,  _xldudf_CX_GET(CX_ENTITY,$F54,AV$11,AV$14,,(AV$44))),
_xlpm.Res, IF(OR(_xlpm.val="",_xlpm.val="Error"),"",_xlpm.val),
_xlpm.Res
)</f>
        <v>#NAME?</v>
      </c>
      <c r="AW54" s="855" t="e" cm="1">
        <f t="array" aca="1" ref="AW54" ca="1">_xlfn.LET(
_xlpm.val,IF($F54 = "",val_blankRefText,  _xldudf_CX_GET(CX_ENTITY,$F54,AW$11,AW$14,,(AW$44))),
_xlpm.Res, IF(OR(_xlpm.val="",_xlpm.val="Error"),"",_xlpm.val),
_xlpm.Res
)</f>
        <v>#NAME?</v>
      </c>
      <c r="AX54" s="855" t="e" cm="1">
        <f t="array" aca="1" ref="AX54" ca="1">_xlfn.LET(
_xlpm.val,IF($F54 = "",val_blankRefText,  _xldudf_CX_GET(CX_ENTITY,$F54,AX$11,AX$14,,(AX$44))),
_xlpm.Res, IF(OR(_xlpm.val="",_xlpm.val="Error"),"",_xlpm.val),
_xlpm.Res
)</f>
        <v>#NAME?</v>
      </c>
      <c r="AY54" s="855" t="e" cm="1">
        <f t="array" aca="1" ref="AY54" ca="1">_xlfn.LET(
_xlpm.val,IF($F54 = "",val_blankRefText,  _xldudf_CX_GET(CX_ENTITY,$F54,AY$11,AY$14,,(AY$44))),
_xlpm.Res, IF(OR(_xlpm.val="",_xlpm.val="Error"),"",_xlpm.val),
_xlpm.Res
)</f>
        <v>#NAME?</v>
      </c>
      <c r="AZ54" s="855" t="e" cm="1">
        <f t="array" aca="1" ref="AZ54" ca="1">_xlfn.LET(
_xlpm.val,IF($F54 = "",val_blankRefText,  _xldudf_CX_GET(CX_ENTITY,$F54,AZ$11,AZ$14,,(AZ$44))),
_xlpm.Res, IF(OR(_xlpm.val="",_xlpm.val="Error"),"",_xlpm.val),
_xlpm.Res
)</f>
        <v>#NAME?</v>
      </c>
      <c r="BA54" s="855" t="e" cm="1">
        <f t="array" aca="1" ref="BA54" ca="1">_xlfn.LET(
_xlpm.val,IF($F54 = "",val_blankRefText,  _xldudf_CX_GET(CX_ENTITY,$F54,BA$11,BA$14,,(BA$44))),
_xlpm.Res, IF(OR(_xlpm.val="",_xlpm.val="Error"),"",_xlpm.val),
_xlpm.Res
)</f>
        <v>#NAME?</v>
      </c>
      <c r="BB54" s="855" t="e" cm="1">
        <f t="array" aca="1" ref="BB54" ca="1">_xlfn.LET(
_xlpm.val,IF($F54 = "",val_blankRefText,  _xldudf_CX_GET(CX_ENTITY,$F54,BB$11,BB$14,,(BB$44))),
_xlpm.Res, IF(OR(_xlpm.val="",_xlpm.val="Error"),"",_xlpm.val),
_xlpm.Res
)</f>
        <v>#NAME?</v>
      </c>
      <c r="BC54" s="855" t="e" cm="1">
        <f t="array" aca="1" ref="BC54" ca="1">_xlfn.LET(
_xlpm.val,IF($F54 = "",val_blankRefText,  _xldudf_CX_GET(CX_ENTITY,$F54,BC$11,BC$14,,(BC$44))),
_xlpm.Res, IF(OR(_xlpm.val="",_xlpm.val="Error"),"",_xlpm.val),
_xlpm.Res
)</f>
        <v>#NAME?</v>
      </c>
      <c r="BD54" s="855" t="e" cm="1">
        <f t="array" aca="1" ref="BD54" ca="1">_xlfn.LET(
_xlpm.val,IF($F54 = "",val_blankRefText,  _xldudf_CX_GET(CX_ENTITY,$F54,BD$11,BD$14,,(BD$44))),
_xlpm.Res, IF(OR(_xlpm.val="",_xlpm.val="Error"),"",_xlpm.val),
_xlpm.Res
)</f>
        <v>#NAME?</v>
      </c>
      <c r="BE54" s="855" t="e" cm="1">
        <f t="array" aca="1" ref="BE54" ca="1">_xlfn.LET(
_xlpm.val,IF($F54 = "",val_blankRefText,  _xldudf_CX_GET(CX_ENTITY,$F54,BE$11,BE$14,,(BE$44))),
_xlpm.Res, IF(OR(_xlpm.val="",_xlpm.val="Error"),"",_xlpm.val),
_xlpm.Res
)</f>
        <v>#NAME?</v>
      </c>
      <c r="BF54" s="855" t="e" cm="1">
        <f t="array" aca="1" ref="BF54" ca="1">_xlfn.LET(
_xlpm.val,IF($F54 = "",val_blankRefText,  _xldudf_CX_GET(CX_ENTITY,$F54,BF$11,BF$14,,(BF$44))),
_xlpm.Res, IF(OR(_xlpm.val="",_xlpm.val="Error"),"",_xlpm.val),
_xlpm.Res
)</f>
        <v>#NAME?</v>
      </c>
      <c r="BG54" s="855" t="e" cm="1">
        <f t="array" aca="1" ref="BG54" ca="1">_xlfn.LET(
_xlpm.val,IF($F54 = "",val_blankRefText,  _xldudf_CX_GET(CX_ENTITY,$F54,BG$11,BG$14,,(BG$44))),
_xlpm.Res, IF(OR(_xlpm.val="",_xlpm.val="Error"),"",_xlpm.val),
_xlpm.Res
)</f>
        <v>#NAME?</v>
      </c>
      <c r="BH54" s="855" t="e" cm="1">
        <f t="array" aca="1" ref="BH54" ca="1">_xlfn.LET(
_xlpm.val,IF($F54 = "",val_blankRefText,  _xldudf_CX_GET(CX_ENTITY,$F54,BH$11,BH$14,,(BH$44))),
_xlpm.Res, IF(OR(_xlpm.val="",_xlpm.val="Error"),"",_xlpm.val),
_xlpm.Res
)</f>
        <v>#NAME?</v>
      </c>
      <c r="BI54" s="855" t="e" cm="1">
        <f t="array" aca="1" ref="BI54" ca="1">_xlfn.LET(
_xlpm.val,IF($F54 = "",val_blankRefText,  _xldudf_CX_GET(CX_ENTITY,$F54,BI$11,BI$14,,(BI$44))),
_xlpm.Res, IF(OR(_xlpm.val="",_xlpm.val="Error"),"",_xlpm.val),
_xlpm.Res
)</f>
        <v>#NAME?</v>
      </c>
      <c r="BJ54" s="855" t="e" cm="1">
        <f t="array" aca="1" ref="BJ54" ca="1">_xlfn.LET(
_xlpm.val,IF($F54 = "",val_blankRefText,  _xldudf_CX_GET(CX_ENTITY,$F54,BJ$11,BJ$14,,(BJ$44))),
_xlpm.Res, IF(OR(_xlpm.val="",_xlpm.val="Error"),"",_xlpm.val),
_xlpm.Res
)</f>
        <v>#NAME?</v>
      </c>
      <c r="BK54" s="855" t="e" cm="1">
        <f t="array" aca="1" ref="BK54" ca="1">_xlfn.LET(
_xlpm.val,IF($F54 = "",val_blankRefText,  _xldudf_CX_GET(CX_ENTITY,$F54,BK$11,BK$14,,(BK$44))),
_xlpm.Res, IF(OR(_xlpm.val="",_xlpm.val="Error"),"",_xlpm.val),
_xlpm.Res
)</f>
        <v>#NAME?</v>
      </c>
      <c r="BL54" s="855" t="e" cm="1">
        <f t="array" aca="1" ref="BL54" ca="1">_xlfn.LET(
_xlpm.val,IF($F54 = "",val_blankRefText,  _xldudf_CX_GET(CX_ENTITY,$F54,BL$11,BL$14,,(BL$44))),
_xlpm.Res, IF(OR(_xlpm.val="",_xlpm.val="Error"),"",_xlpm.val),
_xlpm.Res
)</f>
        <v>#NAME?</v>
      </c>
      <c r="BM54" s="855" t="e" cm="1">
        <f t="array" aca="1" ref="BM54" ca="1">_xlfn.LET(
_xlpm.val,IF($F54 = "",val_blankRefText,  _xldudf_CX_GET(CX_ENTITY,$F54,BM$11,BM$14,,(BM$44))),
_xlpm.Res, IF(OR(_xlpm.val="",_xlpm.val="Error"),"",_xlpm.val),
_xlpm.Res
)</f>
        <v>#NAME?</v>
      </c>
      <c r="BN54" s="855" t="e" cm="1">
        <f t="array" aca="1" ref="BN54" ca="1">_xlfn.LET(
_xlpm.val,IF($F54 = "",val_blankRefText,  _xldudf_CX_GET(CX_ENTITY,$F54,BN$11,BN$14,,(BN$44))),
_xlpm.Res, IF(OR(_xlpm.val="",_xlpm.val="Error"),"",_xlpm.val),
_xlpm.Res
)</f>
        <v>#NAME?</v>
      </c>
      <c r="BO54" s="1844"/>
      <c r="BP54" s="1844"/>
      <c r="BQ54" s="1844"/>
      <c r="BR54" s="1844"/>
      <c r="BS54" s="1844"/>
      <c r="BT54" s="1844"/>
      <c r="BU54" s="1844"/>
      <c r="BV54" s="1844"/>
      <c r="BW54" s="1844"/>
      <c r="BX54" s="1844"/>
      <c r="BY54" s="1844"/>
      <c r="BZ54" s="1844"/>
      <c r="CA54" s="384"/>
      <c r="CC54" s="33"/>
      <c r="CD54" s="1461" t="e" cm="1">
        <f t="array" aca="1" ref="CD54" ca="1">_xlfn.LET( _xlpm.CheckBlank, SUM(CF!$AD54:$BN54) = 0, IF(_xlpm.CheckBlank, "", SUM(_xlfn._xlws.FILTER(CF!$AD54:$BN54,(YEAR(CF!$AD$12:$BN$12)=CF!CD$12)*(array_timeline&lt;=CF!CD$11)))))</f>
        <v>#NAME?</v>
      </c>
      <c r="CE54" s="1461" t="e" cm="1">
        <f t="array" aca="1" ref="CE54" ca="1">_xlfn.LET( _xlpm.CheckBlank, SUM(CF!$AD54:$BN54) = 0, IF(_xlpm.CheckBlank, "", SUM(_xlfn._xlws.FILTER(CF!$AD54:$BN54,(YEAR(CF!$AD$12:$BN$12)=CF!CE$12)*(array_timeline&lt;=CF!CE$11)))))</f>
        <v>#NAME?</v>
      </c>
      <c r="CF54" s="1314"/>
      <c r="CG54" s="1461" t="e" cm="1">
        <f t="array" aca="1" ref="CG54" ca="1">_xlfn.LET(_xlpm.CheckBlank,SUM(CF!$AD54:$BN54)=0,IF(_xlpm.CheckBlank,"",SUM(_xlfn._xlws.FILTER(CF!$AD54:$BN54,(YEAR(CF!$AD$12:$BN$12)=CF!CG$12)*(array_timeline&lt;=CF!CG$11)))))</f>
        <v>#NAME?</v>
      </c>
      <c r="CH54" s="1461" t="e" cm="1">
        <f t="array" aca="1" ref="CH54" ca="1">_xlfn.LET(_xlpm.CheckBlank,SUM(CF!$AD54:$BN54)=0,IF(_xlpm.CheckBlank,"",SUM(_xlfn._xlws.FILTER(CF!$AD54:$BN54,(YEAR(CF!$AD$12:$BN$12)=CF!CH$12)*(array_timeline&lt;=CF!CH$11)))))</f>
        <v>#NAME?</v>
      </c>
      <c r="CI54" s="1314"/>
      <c r="CJ54" s="1657" cm="1">
        <f t="array" ref="CJ54">_xlfn.LET( _xlpm.CheckBlank, SUM(CF!$AD54:$BN54) = 0, IF(_xlpm.CheckBlank, "", SUM(_xlfn.TAKE(_xlfn.DROP(CF!$AD54:$BN54, ,-DATEDIFF(CF!CJ$11, val_asOfDate,"M")),1,-12))))</f>
        <v>12</v>
      </c>
      <c r="CK54" s="1657" cm="1">
        <f t="array" ref="CK54">_xlfn.LET( _xlpm.CheckBlank, SUM(CF!$AD54:$BN54) = 0, IF(_xlpm.CheckBlank, "", SUM(_xlfn.TAKE(_xlfn.DROP(CF!$AD54:$BN54, ,-DATEDIFF(CF!CK$11, val_asOfDate,"M")),1,-12))))</f>
        <v>12</v>
      </c>
      <c r="CL54" s="88"/>
      <c r="CM54" s="541" t="e">
        <f t="shared" ref="CM54" ca="1" si="21">CM29</f>
        <v>#NAME?</v>
      </c>
      <c r="CN54" s="541" t="e">
        <f t="shared" ca="1" si="11"/>
        <v>#NAME?</v>
      </c>
      <c r="CO54" s="34"/>
      <c r="CR54" s="4"/>
      <c r="CS54" s="4"/>
      <c r="CW54" s="4"/>
    </row>
    <row r="55" spans="1:101" ht="21" customHeight="1">
      <c r="A55" s="696"/>
      <c r="B55" s="574" t="s">
        <v>247</v>
      </c>
      <c r="C55" s="574" t="str">
        <f t="shared" si="7"/>
        <v>Principal Repayments (Company View)</v>
      </c>
      <c r="D55" s="574"/>
      <c r="E55" s="577" t="e" cm="1">
        <f t="array" aca="1" ref="E55" ca="1">_xlfn.LET(
   _xlpm.Attr,  $C55,
   _xlpm.Lookback, $E$16,
   _xlpm.QueryDate, EOMONTH(val_asOfDate,_xlpm.Lookback),
   _xlpm.ReadField, _xldudf_CX_GET(CX_ENTITY,fx_attrConverter($C55),_xlpm.QueryDate),
   _xlpm.AttrBlank, _xlpm.Attr="", _xlpm.Result,
   IF(_xlpm.AttrBlank,val_blankRefText,fx_attrConverter(_xlpm.ReadField,0)),
IF(_xlpm.Result = "Error", "", _xlpm.Result )
)</f>
        <v>#NAME?</v>
      </c>
      <c r="F55" s="577" t="str">
        <f t="shared" si="8"/>
        <v>Principal Repayments</v>
      </c>
      <c r="G55" s="401"/>
      <c r="H55" s="401">
        <v>0</v>
      </c>
      <c r="I55" s="401">
        <v>1</v>
      </c>
      <c r="J55" s="401"/>
      <c r="K55" s="401"/>
      <c r="L55" s="579" t="b">
        <v>1</v>
      </c>
      <c r="N55" s="158"/>
      <c r="O55" s="101"/>
      <c r="P55" s="52"/>
      <c r="Q55" s="101"/>
      <c r="R55" s="126"/>
      <c r="S55" s="101"/>
      <c r="T55" s="101"/>
      <c r="U55" s="39"/>
      <c r="W55" s="932" t="str">
        <f t="shared" si="13"/>
        <v>Budget</v>
      </c>
      <c r="X55" s="761">
        <v>-1</v>
      </c>
      <c r="Y55" s="88" t="e">
        <f t="shared" ca="1" si="9"/>
        <v>#NAME?</v>
      </c>
      <c r="Z55" s="200" cm="1">
        <f t="array" ref="Z55">_xlfn.SWITCH(
    TRUE,
    _CF!$L55=TRUE, 1,
    _CF!$L55=FALSE,-1,
    _CF!$L55=-1,0,
"n/a"
)</f>
        <v>1</v>
      </c>
      <c r="AA55" s="200"/>
      <c r="AB55" s="88" t="str">
        <f t="shared" si="10"/>
        <v>Principal Repayments</v>
      </c>
      <c r="AC55" s="88"/>
      <c r="AD55" s="855" t="e" cm="1">
        <f t="array" aca="1" ref="AD55" ca="1">_xlfn.LET(
_xlpm.val,IF($F55 = "",val_blankRefText,  _xldudf_CX_GET(CX_ENTITY,$F55,AD$11,AD$14,,(AD$44))),
_xlpm.Res, IF(OR(_xlpm.val="",_xlpm.val="Error"),"",_xlpm.val),
_xlpm.Res
)</f>
        <v>#NAME?</v>
      </c>
      <c r="AE55" s="855" t="e" cm="1">
        <f t="array" aca="1" ref="AE55" ca="1">_xlfn.LET(
_xlpm.val,IF($F55 = "",val_blankRefText,  _xldudf_CX_GET(CX_ENTITY,$F55,AE$11,AE$14,,(AE$44))),
_xlpm.Res, IF(OR(_xlpm.val="",_xlpm.val="Error"),"",_xlpm.val),
_xlpm.Res
)</f>
        <v>#NAME?</v>
      </c>
      <c r="AF55" s="855" t="e" cm="1">
        <f t="array" aca="1" ref="AF55" ca="1">_xlfn.LET(
_xlpm.val,IF($F55 = "",val_blankRefText,  _xldudf_CX_GET(CX_ENTITY,$F55,AF$11,AF$14,,(AF$44))),
_xlpm.Res, IF(OR(_xlpm.val="",_xlpm.val="Error"),"",_xlpm.val),
_xlpm.Res
)</f>
        <v>#NAME?</v>
      </c>
      <c r="AG55" s="855" t="e" cm="1">
        <f t="array" aca="1" ref="AG55" ca="1">_xlfn.LET(
_xlpm.val,IF($F55 = "",val_blankRefText,  _xldudf_CX_GET(CX_ENTITY,$F55,AG$11,AG$14,,(AG$44))),
_xlpm.Res, IF(OR(_xlpm.val="",_xlpm.val="Error"),"",_xlpm.val),
_xlpm.Res
)</f>
        <v>#NAME?</v>
      </c>
      <c r="AH55" s="855" t="e" cm="1">
        <f t="array" aca="1" ref="AH55" ca="1">_xlfn.LET(
_xlpm.val,IF($F55 = "",val_blankRefText,  _xldudf_CX_GET(CX_ENTITY,$F55,AH$11,AH$14,,(AH$44))),
_xlpm.Res, IF(OR(_xlpm.val="",_xlpm.val="Error"),"",_xlpm.val),
_xlpm.Res
)</f>
        <v>#NAME?</v>
      </c>
      <c r="AI55" s="855" t="e" cm="1">
        <f t="array" aca="1" ref="AI55" ca="1">_xlfn.LET(
_xlpm.val,IF($F55 = "",val_blankRefText,  _xldudf_CX_GET(CX_ENTITY,$F55,AI$11,AI$14,,(AI$44))),
_xlpm.Res, IF(OR(_xlpm.val="",_xlpm.val="Error"),"",_xlpm.val),
_xlpm.Res
)</f>
        <v>#NAME?</v>
      </c>
      <c r="AJ55" s="855" t="e" cm="1">
        <f t="array" aca="1" ref="AJ55" ca="1">_xlfn.LET(
_xlpm.val,IF($F55 = "",val_blankRefText,  _xldudf_CX_GET(CX_ENTITY,$F55,AJ$11,AJ$14,,(AJ$44))),
_xlpm.Res, IF(OR(_xlpm.val="",_xlpm.val="Error"),"",_xlpm.val),
_xlpm.Res
)</f>
        <v>#NAME?</v>
      </c>
      <c r="AK55" s="855" t="e" cm="1">
        <f t="array" aca="1" ref="AK55" ca="1">_xlfn.LET(
_xlpm.val,IF($F55 = "",val_blankRefText,  _xldudf_CX_GET(CX_ENTITY,$F55,AK$11,AK$14,,(AK$44))),
_xlpm.Res, IF(OR(_xlpm.val="",_xlpm.val="Error"),"",_xlpm.val),
_xlpm.Res
)</f>
        <v>#NAME?</v>
      </c>
      <c r="AL55" s="855" t="e" cm="1">
        <f t="array" aca="1" ref="AL55" ca="1">_xlfn.LET(
_xlpm.val,IF($F55 = "",val_blankRefText,  _xldudf_CX_GET(CX_ENTITY,$F55,AL$11,AL$14,,(AL$44))),
_xlpm.Res, IF(OR(_xlpm.val="",_xlpm.val="Error"),"",_xlpm.val),
_xlpm.Res
)</f>
        <v>#NAME?</v>
      </c>
      <c r="AM55" s="855" t="e" cm="1">
        <f t="array" aca="1" ref="AM55" ca="1">_xlfn.LET(
_xlpm.val,IF($F55 = "",val_blankRefText,  _xldudf_CX_GET(CX_ENTITY,$F55,AM$11,AM$14,,(AM$44))),
_xlpm.Res, IF(OR(_xlpm.val="",_xlpm.val="Error"),"",_xlpm.val),
_xlpm.Res
)</f>
        <v>#NAME?</v>
      </c>
      <c r="AN55" s="855" t="e" cm="1">
        <f t="array" aca="1" ref="AN55" ca="1">_xlfn.LET(
_xlpm.val,IF($F55 = "",val_blankRefText,  _xldudf_CX_GET(CX_ENTITY,$F55,AN$11,AN$14,,(AN$44))),
_xlpm.Res, IF(OR(_xlpm.val="",_xlpm.val="Error"),"",_xlpm.val),
_xlpm.Res
)</f>
        <v>#NAME?</v>
      </c>
      <c r="AO55" s="855" t="e" cm="1">
        <f t="array" aca="1" ref="AO55" ca="1">_xlfn.LET(
_xlpm.val,IF($F55 = "",val_blankRefText,  _xldudf_CX_GET(CX_ENTITY,$F55,AO$11,AO$14,,(AO$44))),
_xlpm.Res, IF(OR(_xlpm.val="",_xlpm.val="Error"),"",_xlpm.val),
_xlpm.Res
)</f>
        <v>#NAME?</v>
      </c>
      <c r="AP55" s="855" t="e" cm="1">
        <f t="array" aca="1" ref="AP55" ca="1">_xlfn.LET(
_xlpm.val,IF($F55 = "",val_blankRefText,  _xldudf_CX_GET(CX_ENTITY,$F55,AP$11,AP$14,,(AP$44))),
_xlpm.Res, IF(OR(_xlpm.val="",_xlpm.val="Error"),"",_xlpm.val),
_xlpm.Res
)</f>
        <v>#NAME?</v>
      </c>
      <c r="AQ55" s="855" t="e" cm="1">
        <f t="array" aca="1" ref="AQ55" ca="1">_xlfn.LET(
_xlpm.val,IF($F55 = "",val_blankRefText,  _xldudf_CX_GET(CX_ENTITY,$F55,AQ$11,AQ$14,,(AQ$44))),
_xlpm.Res, IF(OR(_xlpm.val="",_xlpm.val="Error"),"",_xlpm.val),
_xlpm.Res
)</f>
        <v>#NAME?</v>
      </c>
      <c r="AR55" s="855" t="e" cm="1">
        <f t="array" aca="1" ref="AR55" ca="1">_xlfn.LET(
_xlpm.val,IF($F55 = "",val_blankRefText,  _xldudf_CX_GET(CX_ENTITY,$F55,AR$11,AR$14,,(AR$44))),
_xlpm.Res, IF(OR(_xlpm.val="",_xlpm.val="Error"),"",_xlpm.val),
_xlpm.Res
)</f>
        <v>#NAME?</v>
      </c>
      <c r="AS55" s="855" t="e" cm="1">
        <f t="array" aca="1" ref="AS55" ca="1">_xlfn.LET(
_xlpm.val,IF($F55 = "",val_blankRefText,  _xldudf_CX_GET(CX_ENTITY,$F55,AS$11,AS$14,,(AS$44))),
_xlpm.Res, IF(OR(_xlpm.val="",_xlpm.val="Error"),"",_xlpm.val),
_xlpm.Res
)</f>
        <v>#NAME?</v>
      </c>
      <c r="AT55" s="855" t="e" cm="1">
        <f t="array" aca="1" ref="AT55" ca="1">_xlfn.LET(
_xlpm.val,IF($F55 = "",val_blankRefText,  _xldudf_CX_GET(CX_ENTITY,$F55,AT$11,AT$14,,(AT$44))),
_xlpm.Res, IF(OR(_xlpm.val="",_xlpm.val="Error"),"",_xlpm.val),
_xlpm.Res
)</f>
        <v>#NAME?</v>
      </c>
      <c r="AU55" s="855" t="e" cm="1">
        <f t="array" aca="1" ref="AU55" ca="1">_xlfn.LET(
_xlpm.val,IF($F55 = "",val_blankRefText,  _xldudf_CX_GET(CX_ENTITY,$F55,AU$11,AU$14,,(AU$44))),
_xlpm.Res, IF(OR(_xlpm.val="",_xlpm.val="Error"),"",_xlpm.val),
_xlpm.Res
)</f>
        <v>#NAME?</v>
      </c>
      <c r="AV55" s="855" t="e" cm="1">
        <f t="array" aca="1" ref="AV55" ca="1">_xlfn.LET(
_xlpm.val,IF($F55 = "",val_blankRefText,  _xldudf_CX_GET(CX_ENTITY,$F55,AV$11,AV$14,,(AV$44))),
_xlpm.Res, IF(OR(_xlpm.val="",_xlpm.val="Error"),"",_xlpm.val),
_xlpm.Res
)</f>
        <v>#NAME?</v>
      </c>
      <c r="AW55" s="855" t="e" cm="1">
        <f t="array" aca="1" ref="AW55" ca="1">_xlfn.LET(
_xlpm.val,IF($F55 = "",val_blankRefText,  _xldudf_CX_GET(CX_ENTITY,$F55,AW$11,AW$14,,(AW$44))),
_xlpm.Res, IF(OR(_xlpm.val="",_xlpm.val="Error"),"",_xlpm.val),
_xlpm.Res
)</f>
        <v>#NAME?</v>
      </c>
      <c r="AX55" s="855" t="e" cm="1">
        <f t="array" aca="1" ref="AX55" ca="1">_xlfn.LET(
_xlpm.val,IF($F55 = "",val_blankRefText,  _xldudf_CX_GET(CX_ENTITY,$F55,AX$11,AX$14,,(AX$44))),
_xlpm.Res, IF(OR(_xlpm.val="",_xlpm.val="Error"),"",_xlpm.val),
_xlpm.Res
)</f>
        <v>#NAME?</v>
      </c>
      <c r="AY55" s="855" t="e" cm="1">
        <f t="array" aca="1" ref="AY55" ca="1">_xlfn.LET(
_xlpm.val,IF($F55 = "",val_blankRefText,  _xldudf_CX_GET(CX_ENTITY,$F55,AY$11,AY$14,,(AY$44))),
_xlpm.Res, IF(OR(_xlpm.val="",_xlpm.val="Error"),"",_xlpm.val),
_xlpm.Res
)</f>
        <v>#NAME?</v>
      </c>
      <c r="AZ55" s="855" t="e" cm="1">
        <f t="array" aca="1" ref="AZ55" ca="1">_xlfn.LET(
_xlpm.val,IF($F55 = "",val_blankRefText,  _xldudf_CX_GET(CX_ENTITY,$F55,AZ$11,AZ$14,,(AZ$44))),
_xlpm.Res, IF(OR(_xlpm.val="",_xlpm.val="Error"),"",_xlpm.val),
_xlpm.Res
)</f>
        <v>#NAME?</v>
      </c>
      <c r="BA55" s="855" t="e" cm="1">
        <f t="array" aca="1" ref="BA55" ca="1">_xlfn.LET(
_xlpm.val,IF($F55 = "",val_blankRefText,  _xldudf_CX_GET(CX_ENTITY,$F55,BA$11,BA$14,,(BA$44))),
_xlpm.Res, IF(OR(_xlpm.val="",_xlpm.val="Error"),"",_xlpm.val),
_xlpm.Res
)</f>
        <v>#NAME?</v>
      </c>
      <c r="BB55" s="855" t="e" cm="1">
        <f t="array" aca="1" ref="BB55" ca="1">_xlfn.LET(
_xlpm.val,IF($F55 = "",val_blankRefText,  _xldudf_CX_GET(CX_ENTITY,$F55,BB$11,BB$14,,(BB$44))),
_xlpm.Res, IF(OR(_xlpm.val="",_xlpm.val="Error"),"",_xlpm.val),
_xlpm.Res
)</f>
        <v>#NAME?</v>
      </c>
      <c r="BC55" s="855" t="e" cm="1">
        <f t="array" aca="1" ref="BC55" ca="1">_xlfn.LET(
_xlpm.val,IF($F55 = "",val_blankRefText,  _xldudf_CX_GET(CX_ENTITY,$F55,BC$11,BC$14,,(BC$44))),
_xlpm.Res, IF(OR(_xlpm.val="",_xlpm.val="Error"),"",_xlpm.val),
_xlpm.Res
)</f>
        <v>#NAME?</v>
      </c>
      <c r="BD55" s="855" t="e" cm="1">
        <f t="array" aca="1" ref="BD55" ca="1">_xlfn.LET(
_xlpm.val,IF($F55 = "",val_blankRefText,  _xldudf_CX_GET(CX_ENTITY,$F55,BD$11,BD$14,,(BD$44))),
_xlpm.Res, IF(OR(_xlpm.val="",_xlpm.val="Error"),"",_xlpm.val),
_xlpm.Res
)</f>
        <v>#NAME?</v>
      </c>
      <c r="BE55" s="855" t="e" cm="1">
        <f t="array" aca="1" ref="BE55" ca="1">_xlfn.LET(
_xlpm.val,IF($F55 = "",val_blankRefText,  _xldudf_CX_GET(CX_ENTITY,$F55,BE$11,BE$14,,(BE$44))),
_xlpm.Res, IF(OR(_xlpm.val="",_xlpm.val="Error"),"",_xlpm.val),
_xlpm.Res
)</f>
        <v>#NAME?</v>
      </c>
      <c r="BF55" s="855" t="e" cm="1">
        <f t="array" aca="1" ref="BF55" ca="1">_xlfn.LET(
_xlpm.val,IF($F55 = "",val_blankRefText,  _xldudf_CX_GET(CX_ENTITY,$F55,BF$11,BF$14,,(BF$44))),
_xlpm.Res, IF(OR(_xlpm.val="",_xlpm.val="Error"),"",_xlpm.val),
_xlpm.Res
)</f>
        <v>#NAME?</v>
      </c>
      <c r="BG55" s="855" t="e" cm="1">
        <f t="array" aca="1" ref="BG55" ca="1">_xlfn.LET(
_xlpm.val,IF($F55 = "",val_blankRefText,  _xldudf_CX_GET(CX_ENTITY,$F55,BG$11,BG$14,,(BG$44))),
_xlpm.Res, IF(OR(_xlpm.val="",_xlpm.val="Error"),"",_xlpm.val),
_xlpm.Res
)</f>
        <v>#NAME?</v>
      </c>
      <c r="BH55" s="855" t="e" cm="1">
        <f t="array" aca="1" ref="BH55" ca="1">_xlfn.LET(
_xlpm.val,IF($F55 = "",val_blankRefText,  _xldudf_CX_GET(CX_ENTITY,$F55,BH$11,BH$14,,(BH$44))),
_xlpm.Res, IF(OR(_xlpm.val="",_xlpm.val="Error"),"",_xlpm.val),
_xlpm.Res
)</f>
        <v>#NAME?</v>
      </c>
      <c r="BI55" s="855" t="e" cm="1">
        <f t="array" aca="1" ref="BI55" ca="1">_xlfn.LET(
_xlpm.val,IF($F55 = "",val_blankRefText,  _xldudf_CX_GET(CX_ENTITY,$F55,BI$11,BI$14,,(BI$44))),
_xlpm.Res, IF(OR(_xlpm.val="",_xlpm.val="Error"),"",_xlpm.val),
_xlpm.Res
)</f>
        <v>#NAME?</v>
      </c>
      <c r="BJ55" s="855" t="e" cm="1">
        <f t="array" aca="1" ref="BJ55" ca="1">_xlfn.LET(
_xlpm.val,IF($F55 = "",val_blankRefText,  _xldudf_CX_GET(CX_ENTITY,$F55,BJ$11,BJ$14,,(BJ$44))),
_xlpm.Res, IF(OR(_xlpm.val="",_xlpm.val="Error"),"",_xlpm.val),
_xlpm.Res
)</f>
        <v>#NAME?</v>
      </c>
      <c r="BK55" s="855" t="e" cm="1">
        <f t="array" aca="1" ref="BK55" ca="1">_xlfn.LET(
_xlpm.val,IF($F55 = "",val_blankRefText,  _xldudf_CX_GET(CX_ENTITY,$F55,BK$11,BK$14,,(BK$44))),
_xlpm.Res, IF(OR(_xlpm.val="",_xlpm.val="Error"),"",_xlpm.val),
_xlpm.Res
)</f>
        <v>#NAME?</v>
      </c>
      <c r="BL55" s="855" t="e" cm="1">
        <f t="array" aca="1" ref="BL55" ca="1">_xlfn.LET(
_xlpm.val,IF($F55 = "",val_blankRefText,  _xldudf_CX_GET(CX_ENTITY,$F55,BL$11,BL$14,,(BL$44))),
_xlpm.Res, IF(OR(_xlpm.val="",_xlpm.val="Error"),"",_xlpm.val),
_xlpm.Res
)</f>
        <v>#NAME?</v>
      </c>
      <c r="BM55" s="855" t="e" cm="1">
        <f t="array" aca="1" ref="BM55" ca="1">_xlfn.LET(
_xlpm.val,IF($F55 = "",val_blankRefText,  _xldudf_CX_GET(CX_ENTITY,$F55,BM$11,BM$14,,(BM$44))),
_xlpm.Res, IF(OR(_xlpm.val="",_xlpm.val="Error"),"",_xlpm.val),
_xlpm.Res
)</f>
        <v>#NAME?</v>
      </c>
      <c r="BN55" s="855" t="e" cm="1">
        <f t="array" aca="1" ref="BN55" ca="1">_xlfn.LET(
_xlpm.val,IF($F55 = "",val_blankRefText,  _xldudf_CX_GET(CX_ENTITY,$F55,BN$11,BN$14,,(BN$44))),
_xlpm.Res, IF(OR(_xlpm.val="",_xlpm.val="Error"),"",_xlpm.val),
_xlpm.Res
)</f>
        <v>#NAME?</v>
      </c>
      <c r="BO55" s="1844"/>
      <c r="BP55" s="1844"/>
      <c r="BQ55" s="1844"/>
      <c r="BR55" s="1844"/>
      <c r="BS55" s="1844"/>
      <c r="BT55" s="1844"/>
      <c r="BU55" s="1844"/>
      <c r="BV55" s="1844"/>
      <c r="BW55" s="1844"/>
      <c r="BX55" s="1844"/>
      <c r="BY55" s="1844"/>
      <c r="BZ55" s="1844"/>
      <c r="CA55" s="384"/>
      <c r="CC55" s="33"/>
      <c r="CD55" s="1461" t="e" cm="1">
        <f t="array" aca="1" ref="CD55" ca="1">_xlfn.LET( _xlpm.CheckBlank, SUM(CF!$AD55:$BN55) = 0, IF(_xlpm.CheckBlank, "", SUM(_xlfn._xlws.FILTER(CF!$AD55:$BN55,(YEAR(CF!$AD$12:$BN$12)=CF!CD$12)*(array_timeline&lt;=CF!CD$11)))))</f>
        <v>#NAME?</v>
      </c>
      <c r="CE55" s="1461" t="e" cm="1">
        <f t="array" aca="1" ref="CE55" ca="1">_xlfn.LET( _xlpm.CheckBlank, SUM(CF!$AD55:$BN55) = 0, IF(_xlpm.CheckBlank, "", SUM(_xlfn._xlws.FILTER(CF!$AD55:$BN55,(YEAR(CF!$AD$12:$BN$12)=CF!CE$12)*(array_timeline&lt;=CF!CE$11)))))</f>
        <v>#NAME?</v>
      </c>
      <c r="CF55" s="1314"/>
      <c r="CG55" s="1461" t="e" cm="1">
        <f t="array" aca="1" ref="CG55" ca="1">_xlfn.LET(_xlpm.CheckBlank,SUM(CF!$AD55:$BN55)=0,IF(_xlpm.CheckBlank,"",SUM(_xlfn._xlws.FILTER(CF!$AD55:$BN55,(YEAR(CF!$AD$12:$BN$12)=CF!CG$12)*(array_timeline&lt;=CF!CG$11)))))</f>
        <v>#NAME?</v>
      </c>
      <c r="CH55" s="1461" t="e" cm="1">
        <f t="array" aca="1" ref="CH55" ca="1">_xlfn.LET(_xlpm.CheckBlank,SUM(CF!$AD55:$BN55)=0,IF(_xlpm.CheckBlank,"",SUM(_xlfn._xlws.FILTER(CF!$AD55:$BN55,(YEAR(CF!$AD$12:$BN$12)=CF!CH$12)*(array_timeline&lt;=CF!CH$11)))))</f>
        <v>#NAME?</v>
      </c>
      <c r="CI55" s="1314"/>
      <c r="CJ55" s="1657" cm="1">
        <f t="array" ref="CJ55">_xlfn.LET( _xlpm.CheckBlank, SUM(CF!$AD55:$BN55) = 0, IF(_xlpm.CheckBlank, "", SUM(_xlfn.TAKE(_xlfn.DROP(CF!$AD55:$BN55, ,-DATEDIFF(CF!CJ$11, val_asOfDate,"M")),1,-12))))</f>
        <v>12</v>
      </c>
      <c r="CK55" s="1657" cm="1">
        <f t="array" ref="CK55">_xlfn.LET( _xlpm.CheckBlank, SUM(CF!$AD55:$BN55) = 0, IF(_xlpm.CheckBlank, "", SUM(_xlfn.TAKE(_xlfn.DROP(CF!$AD55:$BN55, ,-DATEDIFF(CF!CK$11, val_asOfDate,"M")),1,-12))))</f>
        <v>12</v>
      </c>
      <c r="CL55" s="88"/>
      <c r="CM55" s="541" t="e">
        <f t="shared" ref="CM55" ca="1" si="22">CM30</f>
        <v>#NAME?</v>
      </c>
      <c r="CN55" s="541" t="e">
        <f t="shared" ca="1" si="11"/>
        <v>#NAME?</v>
      </c>
      <c r="CO55" s="34"/>
      <c r="CR55" s="4"/>
      <c r="CS55" s="4"/>
      <c r="CW55" s="4"/>
    </row>
    <row r="56" spans="1:101" ht="21" customHeight="1">
      <c r="A56" s="696"/>
      <c r="B56" s="574" t="s">
        <v>248</v>
      </c>
      <c r="C56" s="574" t="str">
        <f t="shared" si="7"/>
        <v>Levered Free Cash Flow (LFCF) (Company View)</v>
      </c>
      <c r="D56" s="574"/>
      <c r="E56" s="577" t="e" cm="1">
        <f t="array" aca="1" ref="E56" ca="1">_xlfn.LET(
   _xlpm.Attr,  $C56,
   _xlpm.Lookback, $E$16,
   _xlpm.QueryDate, EOMONTH(val_asOfDate,_xlpm.Lookback),
   _xlpm.ReadField, _xldudf_CX_GET(CX_ENTITY,fx_attrConverter($C56),_xlpm.QueryDate),
   _xlpm.AttrBlank, _xlpm.Attr="", _xlpm.Result,
   IF(_xlpm.AttrBlank,val_blankRefText,fx_attrConverter(_xlpm.ReadField,0)),
IF(_xlpm.Result = "Error", "", _xlpm.Result )
)</f>
        <v>#NAME?</v>
      </c>
      <c r="F56" s="577" t="str">
        <f t="shared" si="8"/>
        <v>Levered Free Cash Flow (LFCF)</v>
      </c>
      <c r="G56" s="401"/>
      <c r="H56" s="401">
        <v>2</v>
      </c>
      <c r="I56" s="401">
        <v>1</v>
      </c>
      <c r="J56" s="401"/>
      <c r="K56" s="401"/>
      <c r="L56" s="579">
        <v>-1</v>
      </c>
      <c r="N56" s="158"/>
      <c r="O56" s="101"/>
      <c r="P56" s="52"/>
      <c r="Q56" s="101"/>
      <c r="R56" s="126"/>
      <c r="S56" s="101"/>
      <c r="T56" s="101"/>
      <c r="U56" s="39"/>
      <c r="W56" s="932" t="str">
        <f t="shared" si="13"/>
        <v>Budget</v>
      </c>
      <c r="X56" s="761">
        <v>0</v>
      </c>
      <c r="Y56" s="88" t="e">
        <f t="shared" ca="1" si="9"/>
        <v>#NAME?</v>
      </c>
      <c r="Z56" s="200" cm="1">
        <f t="array" ref="Z56">_xlfn.SWITCH(
    TRUE,
    _CF!$L56=TRUE, 1,
    _CF!$L56=FALSE,-1,
    _CF!$L56=-1,0,
"n/a"
)</f>
        <v>0</v>
      </c>
      <c r="AA56" s="200"/>
      <c r="AB56" s="88" t="str">
        <f t="shared" si="10"/>
        <v>Levered Free Cash Flow (LFCF)</v>
      </c>
      <c r="AC56" s="88"/>
      <c r="AD56" s="855" t="e" cm="1">
        <f t="array" aca="1" ref="AD56" ca="1">_xlfn.LET(
_xlpm.val,IF($F56 = "",val_blankRefText,  _xldudf_CX_GET(CX_ENTITY,$F56,AD$11,AD$14,,(AD$44))),
_xlpm.Res, IF(OR(_xlpm.val="",_xlpm.val="Error"),"",_xlpm.val),
_xlpm.Res
)</f>
        <v>#NAME?</v>
      </c>
      <c r="AE56" s="855" t="e" cm="1">
        <f t="array" aca="1" ref="AE56" ca="1">_xlfn.LET(
_xlpm.val,IF($F56 = "",val_blankRefText,  _xldudf_CX_GET(CX_ENTITY,$F56,AE$11,AE$14,,(AE$44))),
_xlpm.Res, IF(OR(_xlpm.val="",_xlpm.val="Error"),"",_xlpm.val),
_xlpm.Res
)</f>
        <v>#NAME?</v>
      </c>
      <c r="AF56" s="855" t="e" cm="1">
        <f t="array" aca="1" ref="AF56" ca="1">_xlfn.LET(
_xlpm.val,IF($F56 = "",val_blankRefText,  _xldudf_CX_GET(CX_ENTITY,$F56,AF$11,AF$14,,(AF$44))),
_xlpm.Res, IF(OR(_xlpm.val="",_xlpm.val="Error"),"",_xlpm.val),
_xlpm.Res
)</f>
        <v>#NAME?</v>
      </c>
      <c r="AG56" s="855" t="e" cm="1">
        <f t="array" aca="1" ref="AG56" ca="1">_xlfn.LET(
_xlpm.val,IF($F56 = "",val_blankRefText,  _xldudf_CX_GET(CX_ENTITY,$F56,AG$11,AG$14,,(AG$44))),
_xlpm.Res, IF(OR(_xlpm.val="",_xlpm.val="Error"),"",_xlpm.val),
_xlpm.Res
)</f>
        <v>#NAME?</v>
      </c>
      <c r="AH56" s="855" t="e" cm="1">
        <f t="array" aca="1" ref="AH56" ca="1">_xlfn.LET(
_xlpm.val,IF($F56 = "",val_blankRefText,  _xldudf_CX_GET(CX_ENTITY,$F56,AH$11,AH$14,,(AH$44))),
_xlpm.Res, IF(OR(_xlpm.val="",_xlpm.val="Error"),"",_xlpm.val),
_xlpm.Res
)</f>
        <v>#NAME?</v>
      </c>
      <c r="AI56" s="855" t="e" cm="1">
        <f t="array" aca="1" ref="AI56" ca="1">_xlfn.LET(
_xlpm.val,IF($F56 = "",val_blankRefText,  _xldudf_CX_GET(CX_ENTITY,$F56,AI$11,AI$14,,(AI$44))),
_xlpm.Res, IF(OR(_xlpm.val="",_xlpm.val="Error"),"",_xlpm.val),
_xlpm.Res
)</f>
        <v>#NAME?</v>
      </c>
      <c r="AJ56" s="855" t="e" cm="1">
        <f t="array" aca="1" ref="AJ56" ca="1">_xlfn.LET(
_xlpm.val,IF($F56 = "",val_blankRefText,  _xldudf_CX_GET(CX_ENTITY,$F56,AJ$11,AJ$14,,(AJ$44))),
_xlpm.Res, IF(OR(_xlpm.val="",_xlpm.val="Error"),"",_xlpm.val),
_xlpm.Res
)</f>
        <v>#NAME?</v>
      </c>
      <c r="AK56" s="855" t="e" cm="1">
        <f t="array" aca="1" ref="AK56" ca="1">_xlfn.LET(
_xlpm.val,IF($F56 = "",val_blankRefText,  _xldudf_CX_GET(CX_ENTITY,$F56,AK$11,AK$14,,(AK$44))),
_xlpm.Res, IF(OR(_xlpm.val="",_xlpm.val="Error"),"",_xlpm.val),
_xlpm.Res
)</f>
        <v>#NAME?</v>
      </c>
      <c r="AL56" s="855" t="e" cm="1">
        <f t="array" aca="1" ref="AL56" ca="1">_xlfn.LET(
_xlpm.val,IF($F56 = "",val_blankRefText,  _xldudf_CX_GET(CX_ENTITY,$F56,AL$11,AL$14,,(AL$44))),
_xlpm.Res, IF(OR(_xlpm.val="",_xlpm.val="Error"),"",_xlpm.val),
_xlpm.Res
)</f>
        <v>#NAME?</v>
      </c>
      <c r="AM56" s="855" t="e" cm="1">
        <f t="array" aca="1" ref="AM56" ca="1">_xlfn.LET(
_xlpm.val,IF($F56 = "",val_blankRefText,  _xldudf_CX_GET(CX_ENTITY,$F56,AM$11,AM$14,,(AM$44))),
_xlpm.Res, IF(OR(_xlpm.val="",_xlpm.val="Error"),"",_xlpm.val),
_xlpm.Res
)</f>
        <v>#NAME?</v>
      </c>
      <c r="AN56" s="855" t="e" cm="1">
        <f t="array" aca="1" ref="AN56" ca="1">_xlfn.LET(
_xlpm.val,IF($F56 = "",val_blankRefText,  _xldudf_CX_GET(CX_ENTITY,$F56,AN$11,AN$14,,(AN$44))),
_xlpm.Res, IF(OR(_xlpm.val="",_xlpm.val="Error"),"",_xlpm.val),
_xlpm.Res
)</f>
        <v>#NAME?</v>
      </c>
      <c r="AO56" s="855" t="e" cm="1">
        <f t="array" aca="1" ref="AO56" ca="1">_xlfn.LET(
_xlpm.val,IF($F56 = "",val_blankRefText,  _xldudf_CX_GET(CX_ENTITY,$F56,AO$11,AO$14,,(AO$44))),
_xlpm.Res, IF(OR(_xlpm.val="",_xlpm.val="Error"),"",_xlpm.val),
_xlpm.Res
)</f>
        <v>#NAME?</v>
      </c>
      <c r="AP56" s="855" t="e" cm="1">
        <f t="array" aca="1" ref="AP56" ca="1">_xlfn.LET(
_xlpm.val,IF($F56 = "",val_blankRefText,  _xldudf_CX_GET(CX_ENTITY,$F56,AP$11,AP$14,,(AP$44))),
_xlpm.Res, IF(OR(_xlpm.val="",_xlpm.val="Error"),"",_xlpm.val),
_xlpm.Res
)</f>
        <v>#NAME?</v>
      </c>
      <c r="AQ56" s="855" t="e" cm="1">
        <f t="array" aca="1" ref="AQ56" ca="1">_xlfn.LET(
_xlpm.val,IF($F56 = "",val_blankRefText,  _xldudf_CX_GET(CX_ENTITY,$F56,AQ$11,AQ$14,,(AQ$44))),
_xlpm.Res, IF(OR(_xlpm.val="",_xlpm.val="Error"),"",_xlpm.val),
_xlpm.Res
)</f>
        <v>#NAME?</v>
      </c>
      <c r="AR56" s="855" t="e" cm="1">
        <f t="array" aca="1" ref="AR56" ca="1">_xlfn.LET(
_xlpm.val,IF($F56 = "",val_blankRefText,  _xldudf_CX_GET(CX_ENTITY,$F56,AR$11,AR$14,,(AR$44))),
_xlpm.Res, IF(OR(_xlpm.val="",_xlpm.val="Error"),"",_xlpm.val),
_xlpm.Res
)</f>
        <v>#NAME?</v>
      </c>
      <c r="AS56" s="855" t="e" cm="1">
        <f t="array" aca="1" ref="AS56" ca="1">_xlfn.LET(
_xlpm.val,IF($F56 = "",val_blankRefText,  _xldudf_CX_GET(CX_ENTITY,$F56,AS$11,AS$14,,(AS$44))),
_xlpm.Res, IF(OR(_xlpm.val="",_xlpm.val="Error"),"",_xlpm.val),
_xlpm.Res
)</f>
        <v>#NAME?</v>
      </c>
      <c r="AT56" s="855" t="e" cm="1">
        <f t="array" aca="1" ref="AT56" ca="1">_xlfn.LET(
_xlpm.val,IF($F56 = "",val_blankRefText,  _xldudf_CX_GET(CX_ENTITY,$F56,AT$11,AT$14,,(AT$44))),
_xlpm.Res, IF(OR(_xlpm.val="",_xlpm.val="Error"),"",_xlpm.val),
_xlpm.Res
)</f>
        <v>#NAME?</v>
      </c>
      <c r="AU56" s="855" t="e" cm="1">
        <f t="array" aca="1" ref="AU56" ca="1">_xlfn.LET(
_xlpm.val,IF($F56 = "",val_blankRefText,  _xldudf_CX_GET(CX_ENTITY,$F56,AU$11,AU$14,,(AU$44))),
_xlpm.Res, IF(OR(_xlpm.val="",_xlpm.val="Error"),"",_xlpm.val),
_xlpm.Res
)</f>
        <v>#NAME?</v>
      </c>
      <c r="AV56" s="855" t="e" cm="1">
        <f t="array" aca="1" ref="AV56" ca="1">_xlfn.LET(
_xlpm.val,IF($F56 = "",val_blankRefText,  _xldudf_CX_GET(CX_ENTITY,$F56,AV$11,AV$14,,(AV$44))),
_xlpm.Res, IF(OR(_xlpm.val="",_xlpm.val="Error"),"",_xlpm.val),
_xlpm.Res
)</f>
        <v>#NAME?</v>
      </c>
      <c r="AW56" s="855" t="e" cm="1">
        <f t="array" aca="1" ref="AW56" ca="1">_xlfn.LET(
_xlpm.val,IF($F56 = "",val_blankRefText,  _xldudf_CX_GET(CX_ENTITY,$F56,AW$11,AW$14,,(AW$44))),
_xlpm.Res, IF(OR(_xlpm.val="",_xlpm.val="Error"),"",_xlpm.val),
_xlpm.Res
)</f>
        <v>#NAME?</v>
      </c>
      <c r="AX56" s="855" t="e" cm="1">
        <f t="array" aca="1" ref="AX56" ca="1">_xlfn.LET(
_xlpm.val,IF($F56 = "",val_blankRefText,  _xldudf_CX_GET(CX_ENTITY,$F56,AX$11,AX$14,,(AX$44))),
_xlpm.Res, IF(OR(_xlpm.val="",_xlpm.val="Error"),"",_xlpm.val),
_xlpm.Res
)</f>
        <v>#NAME?</v>
      </c>
      <c r="AY56" s="855" t="e" cm="1">
        <f t="array" aca="1" ref="AY56" ca="1">_xlfn.LET(
_xlpm.val,IF($F56 = "",val_blankRefText,  _xldudf_CX_GET(CX_ENTITY,$F56,AY$11,AY$14,,(AY$44))),
_xlpm.Res, IF(OR(_xlpm.val="",_xlpm.val="Error"),"",_xlpm.val),
_xlpm.Res
)</f>
        <v>#NAME?</v>
      </c>
      <c r="AZ56" s="855" t="e" cm="1">
        <f t="array" aca="1" ref="AZ56" ca="1">_xlfn.LET(
_xlpm.val,IF($F56 = "",val_blankRefText,  _xldudf_CX_GET(CX_ENTITY,$F56,AZ$11,AZ$14,,(AZ$44))),
_xlpm.Res, IF(OR(_xlpm.val="",_xlpm.val="Error"),"",_xlpm.val),
_xlpm.Res
)</f>
        <v>#NAME?</v>
      </c>
      <c r="BA56" s="855" t="e" cm="1">
        <f t="array" aca="1" ref="BA56" ca="1">_xlfn.LET(
_xlpm.val,IF($F56 = "",val_blankRefText,  _xldudf_CX_GET(CX_ENTITY,$F56,BA$11,BA$14,,(BA$44))),
_xlpm.Res, IF(OR(_xlpm.val="",_xlpm.val="Error"),"",_xlpm.val),
_xlpm.Res
)</f>
        <v>#NAME?</v>
      </c>
      <c r="BB56" s="855" t="e" cm="1">
        <f t="array" aca="1" ref="BB56" ca="1">_xlfn.LET(
_xlpm.val,IF($F56 = "",val_blankRefText,  _xldudf_CX_GET(CX_ENTITY,$F56,BB$11,BB$14,,(BB$44))),
_xlpm.Res, IF(OR(_xlpm.val="",_xlpm.val="Error"),"",_xlpm.val),
_xlpm.Res
)</f>
        <v>#NAME?</v>
      </c>
      <c r="BC56" s="855" t="e" cm="1">
        <f t="array" aca="1" ref="BC56" ca="1">_xlfn.LET(
_xlpm.val,IF($F56 = "",val_blankRefText,  _xldudf_CX_GET(CX_ENTITY,$F56,BC$11,BC$14,,(BC$44))),
_xlpm.Res, IF(OR(_xlpm.val="",_xlpm.val="Error"),"",_xlpm.val),
_xlpm.Res
)</f>
        <v>#NAME?</v>
      </c>
      <c r="BD56" s="855" t="e" cm="1">
        <f t="array" aca="1" ref="BD56" ca="1">_xlfn.LET(
_xlpm.val,IF($F56 = "",val_blankRefText,  _xldudf_CX_GET(CX_ENTITY,$F56,BD$11,BD$14,,(BD$44))),
_xlpm.Res, IF(OR(_xlpm.val="",_xlpm.val="Error"),"",_xlpm.val),
_xlpm.Res
)</f>
        <v>#NAME?</v>
      </c>
      <c r="BE56" s="855" t="e" cm="1">
        <f t="array" aca="1" ref="BE56" ca="1">_xlfn.LET(
_xlpm.val,IF($F56 = "",val_blankRefText,  _xldudf_CX_GET(CX_ENTITY,$F56,BE$11,BE$14,,(BE$44))),
_xlpm.Res, IF(OR(_xlpm.val="",_xlpm.val="Error"),"",_xlpm.val),
_xlpm.Res
)</f>
        <v>#NAME?</v>
      </c>
      <c r="BF56" s="855" t="e" cm="1">
        <f t="array" aca="1" ref="BF56" ca="1">_xlfn.LET(
_xlpm.val,IF($F56 = "",val_blankRefText,  _xldudf_CX_GET(CX_ENTITY,$F56,BF$11,BF$14,,(BF$44))),
_xlpm.Res, IF(OR(_xlpm.val="",_xlpm.val="Error"),"",_xlpm.val),
_xlpm.Res
)</f>
        <v>#NAME?</v>
      </c>
      <c r="BG56" s="855" t="e" cm="1">
        <f t="array" aca="1" ref="BG56" ca="1">_xlfn.LET(
_xlpm.val,IF($F56 = "",val_blankRefText,  _xldudf_CX_GET(CX_ENTITY,$F56,BG$11,BG$14,,(BG$44))),
_xlpm.Res, IF(OR(_xlpm.val="",_xlpm.val="Error"),"",_xlpm.val),
_xlpm.Res
)</f>
        <v>#NAME?</v>
      </c>
      <c r="BH56" s="855" t="e" cm="1">
        <f t="array" aca="1" ref="BH56" ca="1">_xlfn.LET(
_xlpm.val,IF($F56 = "",val_blankRefText,  _xldudf_CX_GET(CX_ENTITY,$F56,BH$11,BH$14,,(BH$44))),
_xlpm.Res, IF(OR(_xlpm.val="",_xlpm.val="Error"),"",_xlpm.val),
_xlpm.Res
)</f>
        <v>#NAME?</v>
      </c>
      <c r="BI56" s="855" t="e" cm="1">
        <f t="array" aca="1" ref="BI56" ca="1">_xlfn.LET(
_xlpm.val,IF($F56 = "",val_blankRefText,  _xldudf_CX_GET(CX_ENTITY,$F56,BI$11,BI$14,,(BI$44))),
_xlpm.Res, IF(OR(_xlpm.val="",_xlpm.val="Error"),"",_xlpm.val),
_xlpm.Res
)</f>
        <v>#NAME?</v>
      </c>
      <c r="BJ56" s="855" t="e" cm="1">
        <f t="array" aca="1" ref="BJ56" ca="1">_xlfn.LET(
_xlpm.val,IF($F56 = "",val_blankRefText,  _xldudf_CX_GET(CX_ENTITY,$F56,BJ$11,BJ$14,,(BJ$44))),
_xlpm.Res, IF(OR(_xlpm.val="",_xlpm.val="Error"),"",_xlpm.val),
_xlpm.Res
)</f>
        <v>#NAME?</v>
      </c>
      <c r="BK56" s="855" t="e" cm="1">
        <f t="array" aca="1" ref="BK56" ca="1">_xlfn.LET(
_xlpm.val,IF($F56 = "",val_blankRefText,  _xldudf_CX_GET(CX_ENTITY,$F56,BK$11,BK$14,,(BK$44))),
_xlpm.Res, IF(OR(_xlpm.val="",_xlpm.val="Error"),"",_xlpm.val),
_xlpm.Res
)</f>
        <v>#NAME?</v>
      </c>
      <c r="BL56" s="855" t="e" cm="1">
        <f t="array" aca="1" ref="BL56" ca="1">_xlfn.LET(
_xlpm.val,IF($F56 = "",val_blankRefText,  _xldudf_CX_GET(CX_ENTITY,$F56,BL$11,BL$14,,(BL$44))),
_xlpm.Res, IF(OR(_xlpm.val="",_xlpm.val="Error"),"",_xlpm.val),
_xlpm.Res
)</f>
        <v>#NAME?</v>
      </c>
      <c r="BM56" s="855" t="e" cm="1">
        <f t="array" aca="1" ref="BM56" ca="1">_xlfn.LET(
_xlpm.val,IF($F56 = "",val_blankRefText,  _xldudf_CX_GET(CX_ENTITY,$F56,BM$11,BM$14,,(BM$44))),
_xlpm.Res, IF(OR(_xlpm.val="",_xlpm.val="Error"),"",_xlpm.val),
_xlpm.Res
)</f>
        <v>#NAME?</v>
      </c>
      <c r="BN56" s="855" t="e" cm="1">
        <f t="array" aca="1" ref="BN56" ca="1">_xlfn.LET(
_xlpm.val,IF($F56 = "",val_blankRefText,  _xldudf_CX_GET(CX_ENTITY,$F56,BN$11,BN$14,,(BN$44))),
_xlpm.Res, IF(OR(_xlpm.val="",_xlpm.val="Error"),"",_xlpm.val),
_xlpm.Res
)</f>
        <v>#NAME?</v>
      </c>
      <c r="BO56" s="1844"/>
      <c r="BP56" s="1844"/>
      <c r="BQ56" s="1844"/>
      <c r="BR56" s="1844"/>
      <c r="BS56" s="1844"/>
      <c r="BT56" s="1844"/>
      <c r="BU56" s="1844"/>
      <c r="BV56" s="1844"/>
      <c r="BW56" s="1844"/>
      <c r="BX56" s="1844"/>
      <c r="BY56" s="1844"/>
      <c r="BZ56" s="1844"/>
      <c r="CA56" s="384"/>
      <c r="CC56" s="33"/>
      <c r="CD56" s="1461" t="e" cm="1">
        <f t="array" aca="1" ref="CD56" ca="1">_xlfn.LET( _xlpm.CheckBlank, SUM(CF!$AD56:$BN56) = 0, IF(_xlpm.CheckBlank, "", SUM(_xlfn._xlws.FILTER(CF!$AD56:$BN56,(YEAR(CF!$AD$12:$BN$12)=CF!CD$12)*(array_timeline&lt;=CF!CD$11)))))</f>
        <v>#NAME?</v>
      </c>
      <c r="CE56" s="1461" t="e" cm="1">
        <f t="array" aca="1" ref="CE56" ca="1">_xlfn.LET( _xlpm.CheckBlank, SUM(CF!$AD56:$BN56) = 0, IF(_xlpm.CheckBlank, "", SUM(_xlfn._xlws.FILTER(CF!$AD56:$BN56,(YEAR(CF!$AD$12:$BN$12)=CF!CE$12)*(array_timeline&lt;=CF!CE$11)))))</f>
        <v>#NAME?</v>
      </c>
      <c r="CF56" s="1314"/>
      <c r="CG56" s="1461" t="e" cm="1">
        <f t="array" aca="1" ref="CG56" ca="1">_xlfn.LET(_xlpm.CheckBlank,SUM(CF!$AD56:$BN56)=0,IF(_xlpm.CheckBlank,"",SUM(_xlfn._xlws.FILTER(CF!$AD56:$BN56,(YEAR(CF!$AD$12:$BN$12)=CF!CG$12)*(array_timeline&lt;=CF!CG$11)))))</f>
        <v>#NAME?</v>
      </c>
      <c r="CH56" s="1461" t="e" cm="1">
        <f t="array" aca="1" ref="CH56" ca="1">_xlfn.LET(_xlpm.CheckBlank,SUM(CF!$AD56:$BN56)=0,IF(_xlpm.CheckBlank,"",SUM(_xlfn._xlws.FILTER(CF!$AD56:$BN56,(YEAR(CF!$AD$12:$BN$12)=CF!CH$12)*(array_timeline&lt;=CF!CH$11)))))</f>
        <v>#NAME?</v>
      </c>
      <c r="CI56" s="1314"/>
      <c r="CJ56" s="1657" cm="1">
        <f t="array" ref="CJ56">_xlfn.LET( _xlpm.CheckBlank, SUM(CF!$AD56:$BN56) = 0, IF(_xlpm.CheckBlank, "", SUM(_xlfn.TAKE(_xlfn.DROP(CF!$AD56:$BN56, ,-DATEDIFF(CF!CJ$11, val_asOfDate,"M")),1,-12))))</f>
        <v>132</v>
      </c>
      <c r="CK56" s="1657" cm="1">
        <f t="array" ref="CK56">_xlfn.LET( _xlpm.CheckBlank, SUM(CF!$AD56:$BN56) = 0, IF(_xlpm.CheckBlank, "", SUM(_xlfn.TAKE(_xlfn.DROP(CF!$AD56:$BN56, ,-DATEDIFF(CF!CK$11, val_asOfDate,"M")),1,-12))))</f>
        <v>132</v>
      </c>
      <c r="CL56" s="88"/>
      <c r="CM56" s="541" t="e">
        <f t="shared" ref="CM56" ca="1" si="23">CM31</f>
        <v>#NAME?</v>
      </c>
      <c r="CN56" s="541" t="e">
        <f t="shared" ca="1" si="11"/>
        <v>#NAME?</v>
      </c>
      <c r="CO56" s="34"/>
      <c r="CR56" s="4"/>
      <c r="CS56" s="4"/>
      <c r="CW56" s="4"/>
    </row>
    <row r="57" spans="1:101" ht="21" customHeight="1">
      <c r="A57" s="696"/>
      <c r="B57" s="574" t="s">
        <v>249</v>
      </c>
      <c r="C57" s="574" t="str">
        <f t="shared" si="7"/>
        <v>Financing Proceeds (Company View)</v>
      </c>
      <c r="D57" s="574"/>
      <c r="E57" s="577" t="e" cm="1">
        <f t="array" aca="1" ref="E57" ca="1">_xlfn.LET(
   _xlpm.Attr,  $C57,
   _xlpm.Lookback, $E$16,
   _xlpm.QueryDate, EOMONTH(val_asOfDate,_xlpm.Lookback),
   _xlpm.ReadField, _xldudf_CX_GET(CX_ENTITY,fx_attrConverter($C57),_xlpm.QueryDate),
   _xlpm.AttrBlank, _xlpm.Attr="", _xlpm.Result,
   IF(_xlpm.AttrBlank,val_blankRefText,fx_attrConverter(_xlpm.ReadField,0)),
IF(_xlpm.Result = "Error", "", _xlpm.Result )
)</f>
        <v>#NAME?</v>
      </c>
      <c r="F57" s="577" t="str">
        <f t="shared" si="8"/>
        <v>Financing Proceeds</v>
      </c>
      <c r="G57" s="401"/>
      <c r="H57" s="401">
        <v>1</v>
      </c>
      <c r="I57" s="401">
        <v>1</v>
      </c>
      <c r="J57" s="401"/>
      <c r="K57" s="401"/>
      <c r="L57" s="579" t="b">
        <v>1</v>
      </c>
      <c r="N57" s="158"/>
      <c r="O57" s="101"/>
      <c r="P57" s="52"/>
      <c r="Q57" s="101"/>
      <c r="R57" s="126"/>
      <c r="S57" s="101"/>
      <c r="T57" s="101"/>
      <c r="U57" s="39"/>
      <c r="W57" s="932" t="str">
        <f t="shared" si="13"/>
        <v>Budget</v>
      </c>
      <c r="X57" s="761">
        <v>1</v>
      </c>
      <c r="Y57" s="88" t="e">
        <f t="shared" ca="1" si="9"/>
        <v>#NAME?</v>
      </c>
      <c r="Z57" s="200" cm="1">
        <f t="array" ref="Z57">_xlfn.SWITCH(
    TRUE,
    _CF!$L57=TRUE, 1,
    _CF!$L57=FALSE,-1,
    _CF!$L57=-1,0,
"n/a"
)</f>
        <v>1</v>
      </c>
      <c r="AA57" s="200"/>
      <c r="AB57" s="88" t="str">
        <f t="shared" si="10"/>
        <v>Financing Proceeds</v>
      </c>
      <c r="AC57" s="88"/>
      <c r="AD57" s="855" t="e" cm="1">
        <f t="array" aca="1" ref="AD57" ca="1">_xlfn.LET(
_xlpm.val,IF($F57 = "",val_blankRefText,  _xldudf_CX_GET(CX_ENTITY,$F57,AD$11,AD$14,,(AD$44))),
_xlpm.Res, IF(OR(_xlpm.val="",_xlpm.val="Error"),"",_xlpm.val),
_xlpm.Res
)</f>
        <v>#NAME?</v>
      </c>
      <c r="AE57" s="855" t="e" cm="1">
        <f t="array" aca="1" ref="AE57" ca="1">_xlfn.LET(
_xlpm.val,IF($F57 = "",val_blankRefText,  _xldudf_CX_GET(CX_ENTITY,$F57,AE$11,AE$14,,(AE$44))),
_xlpm.Res, IF(OR(_xlpm.val="",_xlpm.val="Error"),"",_xlpm.val),
_xlpm.Res
)</f>
        <v>#NAME?</v>
      </c>
      <c r="AF57" s="855" t="e" cm="1">
        <f t="array" aca="1" ref="AF57" ca="1">_xlfn.LET(
_xlpm.val,IF($F57 = "",val_blankRefText,  _xldudf_CX_GET(CX_ENTITY,$F57,AF$11,AF$14,,(AF$44))),
_xlpm.Res, IF(OR(_xlpm.val="",_xlpm.val="Error"),"",_xlpm.val),
_xlpm.Res
)</f>
        <v>#NAME?</v>
      </c>
      <c r="AG57" s="855" t="e" cm="1">
        <f t="array" aca="1" ref="AG57" ca="1">_xlfn.LET(
_xlpm.val,IF($F57 = "",val_blankRefText,  _xldudf_CX_GET(CX_ENTITY,$F57,AG$11,AG$14,,(AG$44))),
_xlpm.Res, IF(OR(_xlpm.val="",_xlpm.val="Error"),"",_xlpm.val),
_xlpm.Res
)</f>
        <v>#NAME?</v>
      </c>
      <c r="AH57" s="855" t="e" cm="1">
        <f t="array" aca="1" ref="AH57" ca="1">_xlfn.LET(
_xlpm.val,IF($F57 = "",val_blankRefText,  _xldudf_CX_GET(CX_ENTITY,$F57,AH$11,AH$14,,(AH$44))),
_xlpm.Res, IF(OR(_xlpm.val="",_xlpm.val="Error"),"",_xlpm.val),
_xlpm.Res
)</f>
        <v>#NAME?</v>
      </c>
      <c r="AI57" s="855" t="e" cm="1">
        <f t="array" aca="1" ref="AI57" ca="1">_xlfn.LET(
_xlpm.val,IF($F57 = "",val_blankRefText,  _xldudf_CX_GET(CX_ENTITY,$F57,AI$11,AI$14,,(AI$44))),
_xlpm.Res, IF(OR(_xlpm.val="",_xlpm.val="Error"),"",_xlpm.val),
_xlpm.Res
)</f>
        <v>#NAME?</v>
      </c>
      <c r="AJ57" s="855" t="e" cm="1">
        <f t="array" aca="1" ref="AJ57" ca="1">_xlfn.LET(
_xlpm.val,IF($F57 = "",val_blankRefText,  _xldudf_CX_GET(CX_ENTITY,$F57,AJ$11,AJ$14,,(AJ$44))),
_xlpm.Res, IF(OR(_xlpm.val="",_xlpm.val="Error"),"",_xlpm.val),
_xlpm.Res
)</f>
        <v>#NAME?</v>
      </c>
      <c r="AK57" s="855" t="e" cm="1">
        <f t="array" aca="1" ref="AK57" ca="1">_xlfn.LET(
_xlpm.val,IF($F57 = "",val_blankRefText,  _xldudf_CX_GET(CX_ENTITY,$F57,AK$11,AK$14,,(AK$44))),
_xlpm.Res, IF(OR(_xlpm.val="",_xlpm.val="Error"),"",_xlpm.val),
_xlpm.Res
)</f>
        <v>#NAME?</v>
      </c>
      <c r="AL57" s="855" t="e" cm="1">
        <f t="array" aca="1" ref="AL57" ca="1">_xlfn.LET(
_xlpm.val,IF($F57 = "",val_blankRefText,  _xldudf_CX_GET(CX_ENTITY,$F57,AL$11,AL$14,,(AL$44))),
_xlpm.Res, IF(OR(_xlpm.val="",_xlpm.val="Error"),"",_xlpm.val),
_xlpm.Res
)</f>
        <v>#NAME?</v>
      </c>
      <c r="AM57" s="855" t="e" cm="1">
        <f t="array" aca="1" ref="AM57" ca="1">_xlfn.LET(
_xlpm.val,IF($F57 = "",val_blankRefText,  _xldudf_CX_GET(CX_ENTITY,$F57,AM$11,AM$14,,(AM$44))),
_xlpm.Res, IF(OR(_xlpm.val="",_xlpm.val="Error"),"",_xlpm.val),
_xlpm.Res
)</f>
        <v>#NAME?</v>
      </c>
      <c r="AN57" s="855" t="e" cm="1">
        <f t="array" aca="1" ref="AN57" ca="1">_xlfn.LET(
_xlpm.val,IF($F57 = "",val_blankRefText,  _xldudf_CX_GET(CX_ENTITY,$F57,AN$11,AN$14,,(AN$44))),
_xlpm.Res, IF(OR(_xlpm.val="",_xlpm.val="Error"),"",_xlpm.val),
_xlpm.Res
)</f>
        <v>#NAME?</v>
      </c>
      <c r="AO57" s="855" t="e" cm="1">
        <f t="array" aca="1" ref="AO57" ca="1">_xlfn.LET(
_xlpm.val,IF($F57 = "",val_blankRefText,  _xldudf_CX_GET(CX_ENTITY,$F57,AO$11,AO$14,,(AO$44))),
_xlpm.Res, IF(OR(_xlpm.val="",_xlpm.val="Error"),"",_xlpm.val),
_xlpm.Res
)</f>
        <v>#NAME?</v>
      </c>
      <c r="AP57" s="855" t="e" cm="1">
        <f t="array" aca="1" ref="AP57" ca="1">_xlfn.LET(
_xlpm.val,IF($F57 = "",val_blankRefText,  _xldudf_CX_GET(CX_ENTITY,$F57,AP$11,AP$14,,(AP$44))),
_xlpm.Res, IF(OR(_xlpm.val="",_xlpm.val="Error"),"",_xlpm.val),
_xlpm.Res
)</f>
        <v>#NAME?</v>
      </c>
      <c r="AQ57" s="855" t="e" cm="1">
        <f t="array" aca="1" ref="AQ57" ca="1">_xlfn.LET(
_xlpm.val,IF($F57 = "",val_blankRefText,  _xldudf_CX_GET(CX_ENTITY,$F57,AQ$11,AQ$14,,(AQ$44))),
_xlpm.Res, IF(OR(_xlpm.val="",_xlpm.val="Error"),"",_xlpm.val),
_xlpm.Res
)</f>
        <v>#NAME?</v>
      </c>
      <c r="AR57" s="855" t="e" cm="1">
        <f t="array" aca="1" ref="AR57" ca="1">_xlfn.LET(
_xlpm.val,IF($F57 = "",val_blankRefText,  _xldudf_CX_GET(CX_ENTITY,$F57,AR$11,AR$14,,(AR$44))),
_xlpm.Res, IF(OR(_xlpm.val="",_xlpm.val="Error"),"",_xlpm.val),
_xlpm.Res
)</f>
        <v>#NAME?</v>
      </c>
      <c r="AS57" s="855" t="e" cm="1">
        <f t="array" aca="1" ref="AS57" ca="1">_xlfn.LET(
_xlpm.val,IF($F57 = "",val_blankRefText,  _xldudf_CX_GET(CX_ENTITY,$F57,AS$11,AS$14,,(AS$44))),
_xlpm.Res, IF(OR(_xlpm.val="",_xlpm.val="Error"),"",_xlpm.val),
_xlpm.Res
)</f>
        <v>#NAME?</v>
      </c>
      <c r="AT57" s="855" t="e" cm="1">
        <f t="array" aca="1" ref="AT57" ca="1">_xlfn.LET(
_xlpm.val,IF($F57 = "",val_blankRefText,  _xldudf_CX_GET(CX_ENTITY,$F57,AT$11,AT$14,,(AT$44))),
_xlpm.Res, IF(OR(_xlpm.val="",_xlpm.val="Error"),"",_xlpm.val),
_xlpm.Res
)</f>
        <v>#NAME?</v>
      </c>
      <c r="AU57" s="855" t="e" cm="1">
        <f t="array" aca="1" ref="AU57" ca="1">_xlfn.LET(
_xlpm.val,IF($F57 = "",val_blankRefText,  _xldudf_CX_GET(CX_ENTITY,$F57,AU$11,AU$14,,(AU$44))),
_xlpm.Res, IF(OR(_xlpm.val="",_xlpm.val="Error"),"",_xlpm.val),
_xlpm.Res
)</f>
        <v>#NAME?</v>
      </c>
      <c r="AV57" s="855" t="e" cm="1">
        <f t="array" aca="1" ref="AV57" ca="1">_xlfn.LET(
_xlpm.val,IF($F57 = "",val_blankRefText,  _xldudf_CX_GET(CX_ENTITY,$F57,AV$11,AV$14,,(AV$44))),
_xlpm.Res, IF(OR(_xlpm.val="",_xlpm.val="Error"),"",_xlpm.val),
_xlpm.Res
)</f>
        <v>#NAME?</v>
      </c>
      <c r="AW57" s="855" t="e" cm="1">
        <f t="array" aca="1" ref="AW57" ca="1">_xlfn.LET(
_xlpm.val,IF($F57 = "",val_blankRefText,  _xldudf_CX_GET(CX_ENTITY,$F57,AW$11,AW$14,,(AW$44))),
_xlpm.Res, IF(OR(_xlpm.val="",_xlpm.val="Error"),"",_xlpm.val),
_xlpm.Res
)</f>
        <v>#NAME?</v>
      </c>
      <c r="AX57" s="855" t="e" cm="1">
        <f t="array" aca="1" ref="AX57" ca="1">_xlfn.LET(
_xlpm.val,IF($F57 = "",val_blankRefText,  _xldudf_CX_GET(CX_ENTITY,$F57,AX$11,AX$14,,(AX$44))),
_xlpm.Res, IF(OR(_xlpm.val="",_xlpm.val="Error"),"",_xlpm.val),
_xlpm.Res
)</f>
        <v>#NAME?</v>
      </c>
      <c r="AY57" s="855" t="e" cm="1">
        <f t="array" aca="1" ref="AY57" ca="1">_xlfn.LET(
_xlpm.val,IF($F57 = "",val_blankRefText,  _xldudf_CX_GET(CX_ENTITY,$F57,AY$11,AY$14,,(AY$44))),
_xlpm.Res, IF(OR(_xlpm.val="",_xlpm.val="Error"),"",_xlpm.val),
_xlpm.Res
)</f>
        <v>#NAME?</v>
      </c>
      <c r="AZ57" s="855" t="e" cm="1">
        <f t="array" aca="1" ref="AZ57" ca="1">_xlfn.LET(
_xlpm.val,IF($F57 = "",val_blankRefText,  _xldudf_CX_GET(CX_ENTITY,$F57,AZ$11,AZ$14,,(AZ$44))),
_xlpm.Res, IF(OR(_xlpm.val="",_xlpm.val="Error"),"",_xlpm.val),
_xlpm.Res
)</f>
        <v>#NAME?</v>
      </c>
      <c r="BA57" s="855" t="e" cm="1">
        <f t="array" aca="1" ref="BA57" ca="1">_xlfn.LET(
_xlpm.val,IF($F57 = "",val_blankRefText,  _xldudf_CX_GET(CX_ENTITY,$F57,BA$11,BA$14,,(BA$44))),
_xlpm.Res, IF(OR(_xlpm.val="",_xlpm.val="Error"),"",_xlpm.val),
_xlpm.Res
)</f>
        <v>#NAME?</v>
      </c>
      <c r="BB57" s="855" t="e" cm="1">
        <f t="array" aca="1" ref="BB57" ca="1">_xlfn.LET(
_xlpm.val,IF($F57 = "",val_blankRefText,  _xldudf_CX_GET(CX_ENTITY,$F57,BB$11,BB$14,,(BB$44))),
_xlpm.Res, IF(OR(_xlpm.val="",_xlpm.val="Error"),"",_xlpm.val),
_xlpm.Res
)</f>
        <v>#NAME?</v>
      </c>
      <c r="BC57" s="855" t="e" cm="1">
        <f t="array" aca="1" ref="BC57" ca="1">_xlfn.LET(
_xlpm.val,IF($F57 = "",val_blankRefText,  _xldudf_CX_GET(CX_ENTITY,$F57,BC$11,BC$14,,(BC$44))),
_xlpm.Res, IF(OR(_xlpm.val="",_xlpm.val="Error"),"",_xlpm.val),
_xlpm.Res
)</f>
        <v>#NAME?</v>
      </c>
      <c r="BD57" s="855" t="e" cm="1">
        <f t="array" aca="1" ref="BD57" ca="1">_xlfn.LET(
_xlpm.val,IF($F57 = "",val_blankRefText,  _xldudf_CX_GET(CX_ENTITY,$F57,BD$11,BD$14,,(BD$44))),
_xlpm.Res, IF(OR(_xlpm.val="",_xlpm.val="Error"),"",_xlpm.val),
_xlpm.Res
)</f>
        <v>#NAME?</v>
      </c>
      <c r="BE57" s="855" t="e" cm="1">
        <f t="array" aca="1" ref="BE57" ca="1">_xlfn.LET(
_xlpm.val,IF($F57 = "",val_blankRefText,  _xldudf_CX_GET(CX_ENTITY,$F57,BE$11,BE$14,,(BE$44))),
_xlpm.Res, IF(OR(_xlpm.val="",_xlpm.val="Error"),"",_xlpm.val),
_xlpm.Res
)</f>
        <v>#NAME?</v>
      </c>
      <c r="BF57" s="855" t="e" cm="1">
        <f t="array" aca="1" ref="BF57" ca="1">_xlfn.LET(
_xlpm.val,IF($F57 = "",val_blankRefText,  _xldudf_CX_GET(CX_ENTITY,$F57,BF$11,BF$14,,(BF$44))),
_xlpm.Res, IF(OR(_xlpm.val="",_xlpm.val="Error"),"",_xlpm.val),
_xlpm.Res
)</f>
        <v>#NAME?</v>
      </c>
      <c r="BG57" s="855" t="e" cm="1">
        <f t="array" aca="1" ref="BG57" ca="1">_xlfn.LET(
_xlpm.val,IF($F57 = "",val_blankRefText,  _xldudf_CX_GET(CX_ENTITY,$F57,BG$11,BG$14,,(BG$44))),
_xlpm.Res, IF(OR(_xlpm.val="",_xlpm.val="Error"),"",_xlpm.val),
_xlpm.Res
)</f>
        <v>#NAME?</v>
      </c>
      <c r="BH57" s="855" t="e" cm="1">
        <f t="array" aca="1" ref="BH57" ca="1">_xlfn.LET(
_xlpm.val,IF($F57 = "",val_blankRefText,  _xldudf_CX_GET(CX_ENTITY,$F57,BH$11,BH$14,,(BH$44))),
_xlpm.Res, IF(OR(_xlpm.val="",_xlpm.val="Error"),"",_xlpm.val),
_xlpm.Res
)</f>
        <v>#NAME?</v>
      </c>
      <c r="BI57" s="855" t="e" cm="1">
        <f t="array" aca="1" ref="BI57" ca="1">_xlfn.LET(
_xlpm.val,IF($F57 = "",val_blankRefText,  _xldudf_CX_GET(CX_ENTITY,$F57,BI$11,BI$14,,(BI$44))),
_xlpm.Res, IF(OR(_xlpm.val="",_xlpm.val="Error"),"",_xlpm.val),
_xlpm.Res
)</f>
        <v>#NAME?</v>
      </c>
      <c r="BJ57" s="855" t="e" cm="1">
        <f t="array" aca="1" ref="BJ57" ca="1">_xlfn.LET(
_xlpm.val,IF($F57 = "",val_blankRefText,  _xldudf_CX_GET(CX_ENTITY,$F57,BJ$11,BJ$14,,(BJ$44))),
_xlpm.Res, IF(OR(_xlpm.val="",_xlpm.val="Error"),"",_xlpm.val),
_xlpm.Res
)</f>
        <v>#NAME?</v>
      </c>
      <c r="BK57" s="855" t="e" cm="1">
        <f t="array" aca="1" ref="BK57" ca="1">_xlfn.LET(
_xlpm.val,IF($F57 = "",val_blankRefText,  _xldudf_CX_GET(CX_ENTITY,$F57,BK$11,BK$14,,(BK$44))),
_xlpm.Res, IF(OR(_xlpm.val="",_xlpm.val="Error"),"",_xlpm.val),
_xlpm.Res
)</f>
        <v>#NAME?</v>
      </c>
      <c r="BL57" s="855" t="e" cm="1">
        <f t="array" aca="1" ref="BL57" ca="1">_xlfn.LET(
_xlpm.val,IF($F57 = "",val_blankRefText,  _xldudf_CX_GET(CX_ENTITY,$F57,BL$11,BL$14,,(BL$44))),
_xlpm.Res, IF(OR(_xlpm.val="",_xlpm.val="Error"),"",_xlpm.val),
_xlpm.Res
)</f>
        <v>#NAME?</v>
      </c>
      <c r="BM57" s="855" t="e" cm="1">
        <f t="array" aca="1" ref="BM57" ca="1">_xlfn.LET(
_xlpm.val,IF($F57 = "",val_blankRefText,  _xldudf_CX_GET(CX_ENTITY,$F57,BM$11,BM$14,,(BM$44))),
_xlpm.Res, IF(OR(_xlpm.val="",_xlpm.val="Error"),"",_xlpm.val),
_xlpm.Res
)</f>
        <v>#NAME?</v>
      </c>
      <c r="BN57" s="855" t="e" cm="1">
        <f t="array" aca="1" ref="BN57" ca="1">_xlfn.LET(
_xlpm.val,IF($F57 = "",val_blankRefText,  _xldudf_CX_GET(CX_ENTITY,$F57,BN$11,BN$14,,(BN$44))),
_xlpm.Res, IF(OR(_xlpm.val="",_xlpm.val="Error"),"",_xlpm.val),
_xlpm.Res
)</f>
        <v>#NAME?</v>
      </c>
      <c r="BO57" s="1844"/>
      <c r="BP57" s="1844"/>
      <c r="BQ57" s="1844"/>
      <c r="BR57" s="1844"/>
      <c r="BS57" s="1844"/>
      <c r="BT57" s="1844"/>
      <c r="BU57" s="1844"/>
      <c r="BV57" s="1844"/>
      <c r="BW57" s="1844"/>
      <c r="BX57" s="1844"/>
      <c r="BY57" s="1844"/>
      <c r="BZ57" s="1844"/>
      <c r="CA57" s="384"/>
      <c r="CC57" s="33"/>
      <c r="CD57" s="1461" t="e" cm="1">
        <f t="array" aca="1" ref="CD57" ca="1">_xlfn.LET( _xlpm.CheckBlank, SUM(CF!$AD57:$BN57) = 0, IF(_xlpm.CheckBlank, "", SUM(_xlfn._xlws.FILTER(CF!$AD57:$BN57,(YEAR(CF!$AD$12:$BN$12)=CF!CD$12)*(array_timeline&lt;=CF!CD$11)))))</f>
        <v>#NAME?</v>
      </c>
      <c r="CE57" s="1461" t="e" cm="1">
        <f t="array" aca="1" ref="CE57" ca="1">_xlfn.LET( _xlpm.CheckBlank, SUM(CF!$AD57:$BN57) = 0, IF(_xlpm.CheckBlank, "", SUM(_xlfn._xlws.FILTER(CF!$AD57:$BN57,(YEAR(CF!$AD$12:$BN$12)=CF!CE$12)*(array_timeline&lt;=CF!CE$11)))))</f>
        <v>#NAME?</v>
      </c>
      <c r="CF57" s="1314"/>
      <c r="CG57" s="1461" t="e" cm="1">
        <f t="array" aca="1" ref="CG57" ca="1">_xlfn.LET(_xlpm.CheckBlank,SUM(CF!$AD57:$BN57)=0,IF(_xlpm.CheckBlank,"",SUM(_xlfn._xlws.FILTER(CF!$AD57:$BN57,(YEAR(CF!$AD$12:$BN$12)=CF!CG$12)*(array_timeline&lt;=CF!CG$11)))))</f>
        <v>#NAME?</v>
      </c>
      <c r="CH57" s="1461" t="e" cm="1">
        <f t="array" aca="1" ref="CH57" ca="1">_xlfn.LET(_xlpm.CheckBlank,SUM(CF!$AD57:$BN57)=0,IF(_xlpm.CheckBlank,"",SUM(_xlfn._xlws.FILTER(CF!$AD57:$BN57,(YEAR(CF!$AD$12:$BN$12)=CF!CH$12)*(array_timeline&lt;=CF!CH$11)))))</f>
        <v>#NAME?</v>
      </c>
      <c r="CI57" s="1314"/>
      <c r="CJ57" s="1657" cm="1">
        <f t="array" ref="CJ57">_xlfn.LET( _xlpm.CheckBlank, SUM(CF!$AD57:$BN57) = 0, IF(_xlpm.CheckBlank, "", SUM(_xlfn.TAKE(_xlfn.DROP(CF!$AD57:$BN57, ,-DATEDIFF(CF!CJ$11, val_asOfDate,"M")),1,-12))))</f>
        <v>12</v>
      </c>
      <c r="CK57" s="1657" cm="1">
        <f t="array" ref="CK57">_xlfn.LET( _xlpm.CheckBlank, SUM(CF!$AD57:$BN57) = 0, IF(_xlpm.CheckBlank, "", SUM(_xlfn.TAKE(_xlfn.DROP(CF!$AD57:$BN57, ,-DATEDIFF(CF!CK$11, val_asOfDate,"M")),1,-12))))</f>
        <v>12</v>
      </c>
      <c r="CL57" s="88"/>
      <c r="CM57" s="541" t="e">
        <f t="shared" ref="CM57" ca="1" si="24">CM32</f>
        <v>#NAME?</v>
      </c>
      <c r="CN57" s="541" t="e">
        <f t="shared" ca="1" si="11"/>
        <v>#NAME?</v>
      </c>
      <c r="CO57" s="34"/>
      <c r="CR57" s="4"/>
      <c r="CS57" s="4"/>
      <c r="CW57" s="4"/>
    </row>
    <row r="58" spans="1:101" ht="21" customHeight="1">
      <c r="A58" s="696"/>
      <c r="B58" s="574" t="s">
        <v>250</v>
      </c>
      <c r="C58" s="574" t="str">
        <f t="shared" si="7"/>
        <v>M&amp;A (Company View)</v>
      </c>
      <c r="D58" s="574"/>
      <c r="E58" s="577" t="e" cm="1">
        <f t="array" aca="1" ref="E58" ca="1">_xlfn.LET(
   _xlpm.Attr,  $C58,
   _xlpm.Lookback, $E$16,
   _xlpm.QueryDate, EOMONTH(val_asOfDate,_xlpm.Lookback),
   _xlpm.ReadField, _xldudf_CX_GET(CX_ENTITY,fx_attrConverter($C58),_xlpm.QueryDate),
   _xlpm.AttrBlank, _xlpm.Attr="", _xlpm.Result,
   IF(_xlpm.AttrBlank,val_blankRefText,fx_attrConverter(_xlpm.ReadField,0)),
IF(_xlpm.Result = "Error", "", _xlpm.Result )
)</f>
        <v>#NAME?</v>
      </c>
      <c r="F58" s="577" t="str">
        <f t="shared" si="8"/>
        <v>M&amp;A</v>
      </c>
      <c r="G58" s="401"/>
      <c r="H58" s="401">
        <v>1</v>
      </c>
      <c r="I58" s="401">
        <v>1</v>
      </c>
      <c r="J58" s="401"/>
      <c r="K58" s="401"/>
      <c r="L58" s="579" t="b">
        <v>1</v>
      </c>
      <c r="N58" s="158"/>
      <c r="O58" s="101"/>
      <c r="P58" s="52"/>
      <c r="Q58" s="101"/>
      <c r="R58" s="126"/>
      <c r="S58" s="101"/>
      <c r="T58" s="101"/>
      <c r="U58" s="39"/>
      <c r="W58" s="932" t="str">
        <f t="shared" si="13"/>
        <v>Budget</v>
      </c>
      <c r="X58" s="761">
        <v>-1</v>
      </c>
      <c r="Y58" s="88" t="e">
        <f t="shared" ca="1" si="9"/>
        <v>#NAME?</v>
      </c>
      <c r="Z58" s="200" cm="1">
        <f t="array" ref="Z58">_xlfn.SWITCH(
    TRUE,
    _CF!$L58=TRUE, 1,
    _CF!$L58=FALSE,-1,
    _CF!$L58=-1,0,
"n/a"
)</f>
        <v>1</v>
      </c>
      <c r="AA58" s="200"/>
      <c r="AB58" s="88" t="str">
        <f t="shared" si="10"/>
        <v>M&amp;A</v>
      </c>
      <c r="AC58" s="88"/>
      <c r="AD58" s="855" t="e" cm="1">
        <f t="array" aca="1" ref="AD58" ca="1">_xlfn.LET(
_xlpm.val,IF($F58 = "",val_blankRefText,  _xldudf_CX_GET(CX_ENTITY,$F58,AD$11,AD$14,,(AD$44))),
_xlpm.Res, IF(OR(_xlpm.val="",_xlpm.val="Error"),"",_xlpm.val),
_xlpm.Res
)</f>
        <v>#NAME?</v>
      </c>
      <c r="AE58" s="855" t="e" cm="1">
        <f t="array" aca="1" ref="AE58" ca="1">_xlfn.LET(
_xlpm.val,IF($F58 = "",val_blankRefText,  _xldudf_CX_GET(CX_ENTITY,$F58,AE$11,AE$14,,(AE$44))),
_xlpm.Res, IF(OR(_xlpm.val="",_xlpm.val="Error"),"",_xlpm.val),
_xlpm.Res
)</f>
        <v>#NAME?</v>
      </c>
      <c r="AF58" s="855" t="e" cm="1">
        <f t="array" aca="1" ref="AF58" ca="1">_xlfn.LET(
_xlpm.val,IF($F58 = "",val_blankRefText,  _xldudf_CX_GET(CX_ENTITY,$F58,AF$11,AF$14,,(AF$44))),
_xlpm.Res, IF(OR(_xlpm.val="",_xlpm.val="Error"),"",_xlpm.val),
_xlpm.Res
)</f>
        <v>#NAME?</v>
      </c>
      <c r="AG58" s="855" t="e" cm="1">
        <f t="array" aca="1" ref="AG58" ca="1">_xlfn.LET(
_xlpm.val,IF($F58 = "",val_blankRefText,  _xldudf_CX_GET(CX_ENTITY,$F58,AG$11,AG$14,,(AG$44))),
_xlpm.Res, IF(OR(_xlpm.val="",_xlpm.val="Error"),"",_xlpm.val),
_xlpm.Res
)</f>
        <v>#NAME?</v>
      </c>
      <c r="AH58" s="855" t="e" cm="1">
        <f t="array" aca="1" ref="AH58" ca="1">_xlfn.LET(
_xlpm.val,IF($F58 = "",val_blankRefText,  _xldudf_CX_GET(CX_ENTITY,$F58,AH$11,AH$14,,(AH$44))),
_xlpm.Res, IF(OR(_xlpm.val="",_xlpm.val="Error"),"",_xlpm.val),
_xlpm.Res
)</f>
        <v>#NAME?</v>
      </c>
      <c r="AI58" s="855" t="e" cm="1">
        <f t="array" aca="1" ref="AI58" ca="1">_xlfn.LET(
_xlpm.val,IF($F58 = "",val_blankRefText,  _xldudf_CX_GET(CX_ENTITY,$F58,AI$11,AI$14,,(AI$44))),
_xlpm.Res, IF(OR(_xlpm.val="",_xlpm.val="Error"),"",_xlpm.val),
_xlpm.Res
)</f>
        <v>#NAME?</v>
      </c>
      <c r="AJ58" s="855" t="e" cm="1">
        <f t="array" aca="1" ref="AJ58" ca="1">_xlfn.LET(
_xlpm.val,IF($F58 = "",val_blankRefText,  _xldudf_CX_GET(CX_ENTITY,$F58,AJ$11,AJ$14,,(AJ$44))),
_xlpm.Res, IF(OR(_xlpm.val="",_xlpm.val="Error"),"",_xlpm.val),
_xlpm.Res
)</f>
        <v>#NAME?</v>
      </c>
      <c r="AK58" s="855" t="e" cm="1">
        <f t="array" aca="1" ref="AK58" ca="1">_xlfn.LET(
_xlpm.val,IF($F58 = "",val_blankRefText,  _xldudf_CX_GET(CX_ENTITY,$F58,AK$11,AK$14,,(AK$44))),
_xlpm.Res, IF(OR(_xlpm.val="",_xlpm.val="Error"),"",_xlpm.val),
_xlpm.Res
)</f>
        <v>#NAME?</v>
      </c>
      <c r="AL58" s="855" t="e" cm="1">
        <f t="array" aca="1" ref="AL58" ca="1">_xlfn.LET(
_xlpm.val,IF($F58 = "",val_blankRefText,  _xldudf_CX_GET(CX_ENTITY,$F58,AL$11,AL$14,,(AL$44))),
_xlpm.Res, IF(OR(_xlpm.val="",_xlpm.val="Error"),"",_xlpm.val),
_xlpm.Res
)</f>
        <v>#NAME?</v>
      </c>
      <c r="AM58" s="855" t="e" cm="1">
        <f t="array" aca="1" ref="AM58" ca="1">_xlfn.LET(
_xlpm.val,IF($F58 = "",val_blankRefText,  _xldudf_CX_GET(CX_ENTITY,$F58,AM$11,AM$14,,(AM$44))),
_xlpm.Res, IF(OR(_xlpm.val="",_xlpm.val="Error"),"",_xlpm.val),
_xlpm.Res
)</f>
        <v>#NAME?</v>
      </c>
      <c r="AN58" s="855" t="e" cm="1">
        <f t="array" aca="1" ref="AN58" ca="1">_xlfn.LET(
_xlpm.val,IF($F58 = "",val_blankRefText,  _xldudf_CX_GET(CX_ENTITY,$F58,AN$11,AN$14,,(AN$44))),
_xlpm.Res, IF(OR(_xlpm.val="",_xlpm.val="Error"),"",_xlpm.val),
_xlpm.Res
)</f>
        <v>#NAME?</v>
      </c>
      <c r="AO58" s="855" t="e" cm="1">
        <f t="array" aca="1" ref="AO58" ca="1">_xlfn.LET(
_xlpm.val,IF($F58 = "",val_blankRefText,  _xldudf_CX_GET(CX_ENTITY,$F58,AO$11,AO$14,,(AO$44))),
_xlpm.Res, IF(OR(_xlpm.val="",_xlpm.val="Error"),"",_xlpm.val),
_xlpm.Res
)</f>
        <v>#NAME?</v>
      </c>
      <c r="AP58" s="855" t="e" cm="1">
        <f t="array" aca="1" ref="AP58" ca="1">_xlfn.LET(
_xlpm.val,IF($F58 = "",val_blankRefText,  _xldudf_CX_GET(CX_ENTITY,$F58,AP$11,AP$14,,(AP$44))),
_xlpm.Res, IF(OR(_xlpm.val="",_xlpm.val="Error"),"",_xlpm.val),
_xlpm.Res
)</f>
        <v>#NAME?</v>
      </c>
      <c r="AQ58" s="855" t="e" cm="1">
        <f t="array" aca="1" ref="AQ58" ca="1">_xlfn.LET(
_xlpm.val,IF($F58 = "",val_blankRefText,  _xldudf_CX_GET(CX_ENTITY,$F58,AQ$11,AQ$14,,(AQ$44))),
_xlpm.Res, IF(OR(_xlpm.val="",_xlpm.val="Error"),"",_xlpm.val),
_xlpm.Res
)</f>
        <v>#NAME?</v>
      </c>
      <c r="AR58" s="855" t="e" cm="1">
        <f t="array" aca="1" ref="AR58" ca="1">_xlfn.LET(
_xlpm.val,IF($F58 = "",val_blankRefText,  _xldudf_CX_GET(CX_ENTITY,$F58,AR$11,AR$14,,(AR$44))),
_xlpm.Res, IF(OR(_xlpm.val="",_xlpm.val="Error"),"",_xlpm.val),
_xlpm.Res
)</f>
        <v>#NAME?</v>
      </c>
      <c r="AS58" s="855" t="e" cm="1">
        <f t="array" aca="1" ref="AS58" ca="1">_xlfn.LET(
_xlpm.val,IF($F58 = "",val_blankRefText,  _xldudf_CX_GET(CX_ENTITY,$F58,AS$11,AS$14,,(AS$44))),
_xlpm.Res, IF(OR(_xlpm.val="",_xlpm.val="Error"),"",_xlpm.val),
_xlpm.Res
)</f>
        <v>#NAME?</v>
      </c>
      <c r="AT58" s="855" t="e" cm="1">
        <f t="array" aca="1" ref="AT58" ca="1">_xlfn.LET(
_xlpm.val,IF($F58 = "",val_blankRefText,  _xldudf_CX_GET(CX_ENTITY,$F58,AT$11,AT$14,,(AT$44))),
_xlpm.Res, IF(OR(_xlpm.val="",_xlpm.val="Error"),"",_xlpm.val),
_xlpm.Res
)</f>
        <v>#NAME?</v>
      </c>
      <c r="AU58" s="855" t="e" cm="1">
        <f t="array" aca="1" ref="AU58" ca="1">_xlfn.LET(
_xlpm.val,IF($F58 = "",val_blankRefText,  _xldudf_CX_GET(CX_ENTITY,$F58,AU$11,AU$14,,(AU$44))),
_xlpm.Res, IF(OR(_xlpm.val="",_xlpm.val="Error"),"",_xlpm.val),
_xlpm.Res
)</f>
        <v>#NAME?</v>
      </c>
      <c r="AV58" s="855" t="e" cm="1">
        <f t="array" aca="1" ref="AV58" ca="1">_xlfn.LET(
_xlpm.val,IF($F58 = "",val_blankRefText,  _xldudf_CX_GET(CX_ENTITY,$F58,AV$11,AV$14,,(AV$44))),
_xlpm.Res, IF(OR(_xlpm.val="",_xlpm.val="Error"),"",_xlpm.val),
_xlpm.Res
)</f>
        <v>#NAME?</v>
      </c>
      <c r="AW58" s="855" t="e" cm="1">
        <f t="array" aca="1" ref="AW58" ca="1">_xlfn.LET(
_xlpm.val,IF($F58 = "",val_blankRefText,  _xldudf_CX_GET(CX_ENTITY,$F58,AW$11,AW$14,,(AW$44))),
_xlpm.Res, IF(OR(_xlpm.val="",_xlpm.val="Error"),"",_xlpm.val),
_xlpm.Res
)</f>
        <v>#NAME?</v>
      </c>
      <c r="AX58" s="855" t="e" cm="1">
        <f t="array" aca="1" ref="AX58" ca="1">_xlfn.LET(
_xlpm.val,IF($F58 = "",val_blankRefText,  _xldudf_CX_GET(CX_ENTITY,$F58,AX$11,AX$14,,(AX$44))),
_xlpm.Res, IF(OR(_xlpm.val="",_xlpm.val="Error"),"",_xlpm.val),
_xlpm.Res
)</f>
        <v>#NAME?</v>
      </c>
      <c r="AY58" s="855" t="e" cm="1">
        <f t="array" aca="1" ref="AY58" ca="1">_xlfn.LET(
_xlpm.val,IF($F58 = "",val_blankRefText,  _xldudf_CX_GET(CX_ENTITY,$F58,AY$11,AY$14,,(AY$44))),
_xlpm.Res, IF(OR(_xlpm.val="",_xlpm.val="Error"),"",_xlpm.val),
_xlpm.Res
)</f>
        <v>#NAME?</v>
      </c>
      <c r="AZ58" s="855" t="e" cm="1">
        <f t="array" aca="1" ref="AZ58" ca="1">_xlfn.LET(
_xlpm.val,IF($F58 = "",val_blankRefText,  _xldudf_CX_GET(CX_ENTITY,$F58,AZ$11,AZ$14,,(AZ$44))),
_xlpm.Res, IF(OR(_xlpm.val="",_xlpm.val="Error"),"",_xlpm.val),
_xlpm.Res
)</f>
        <v>#NAME?</v>
      </c>
      <c r="BA58" s="855" t="e" cm="1">
        <f t="array" aca="1" ref="BA58" ca="1">_xlfn.LET(
_xlpm.val,IF($F58 = "",val_blankRefText,  _xldudf_CX_GET(CX_ENTITY,$F58,BA$11,BA$14,,(BA$44))),
_xlpm.Res, IF(OR(_xlpm.val="",_xlpm.val="Error"),"",_xlpm.val),
_xlpm.Res
)</f>
        <v>#NAME?</v>
      </c>
      <c r="BB58" s="855" t="e" cm="1">
        <f t="array" aca="1" ref="BB58" ca="1">_xlfn.LET(
_xlpm.val,IF($F58 = "",val_blankRefText,  _xldudf_CX_GET(CX_ENTITY,$F58,BB$11,BB$14,,(BB$44))),
_xlpm.Res, IF(OR(_xlpm.val="",_xlpm.val="Error"),"",_xlpm.val),
_xlpm.Res
)</f>
        <v>#NAME?</v>
      </c>
      <c r="BC58" s="855" t="e" cm="1">
        <f t="array" aca="1" ref="BC58" ca="1">_xlfn.LET(
_xlpm.val,IF($F58 = "",val_blankRefText,  _xldudf_CX_GET(CX_ENTITY,$F58,BC$11,BC$14,,(BC$44))),
_xlpm.Res, IF(OR(_xlpm.val="",_xlpm.val="Error"),"",_xlpm.val),
_xlpm.Res
)</f>
        <v>#NAME?</v>
      </c>
      <c r="BD58" s="855" t="e" cm="1">
        <f t="array" aca="1" ref="BD58" ca="1">_xlfn.LET(
_xlpm.val,IF($F58 = "",val_blankRefText,  _xldudf_CX_GET(CX_ENTITY,$F58,BD$11,BD$14,,(BD$44))),
_xlpm.Res, IF(OR(_xlpm.val="",_xlpm.val="Error"),"",_xlpm.val),
_xlpm.Res
)</f>
        <v>#NAME?</v>
      </c>
      <c r="BE58" s="855" t="e" cm="1">
        <f t="array" aca="1" ref="BE58" ca="1">_xlfn.LET(
_xlpm.val,IF($F58 = "",val_blankRefText,  _xldudf_CX_GET(CX_ENTITY,$F58,BE$11,BE$14,,(BE$44))),
_xlpm.Res, IF(OR(_xlpm.val="",_xlpm.val="Error"),"",_xlpm.val),
_xlpm.Res
)</f>
        <v>#NAME?</v>
      </c>
      <c r="BF58" s="855" t="e" cm="1">
        <f t="array" aca="1" ref="BF58" ca="1">_xlfn.LET(
_xlpm.val,IF($F58 = "",val_blankRefText,  _xldudf_CX_GET(CX_ENTITY,$F58,BF$11,BF$14,,(BF$44))),
_xlpm.Res, IF(OR(_xlpm.val="",_xlpm.val="Error"),"",_xlpm.val),
_xlpm.Res
)</f>
        <v>#NAME?</v>
      </c>
      <c r="BG58" s="855" t="e" cm="1">
        <f t="array" aca="1" ref="BG58" ca="1">_xlfn.LET(
_xlpm.val,IF($F58 = "",val_blankRefText,  _xldudf_CX_GET(CX_ENTITY,$F58,BG$11,BG$14,,(BG$44))),
_xlpm.Res, IF(OR(_xlpm.val="",_xlpm.val="Error"),"",_xlpm.val),
_xlpm.Res
)</f>
        <v>#NAME?</v>
      </c>
      <c r="BH58" s="855" t="e" cm="1">
        <f t="array" aca="1" ref="BH58" ca="1">_xlfn.LET(
_xlpm.val,IF($F58 = "",val_blankRefText,  _xldudf_CX_GET(CX_ENTITY,$F58,BH$11,BH$14,,(BH$44))),
_xlpm.Res, IF(OR(_xlpm.val="",_xlpm.val="Error"),"",_xlpm.val),
_xlpm.Res
)</f>
        <v>#NAME?</v>
      </c>
      <c r="BI58" s="855" t="e" cm="1">
        <f t="array" aca="1" ref="BI58" ca="1">_xlfn.LET(
_xlpm.val,IF($F58 = "",val_blankRefText,  _xldudf_CX_GET(CX_ENTITY,$F58,BI$11,BI$14,,(BI$44))),
_xlpm.Res, IF(OR(_xlpm.val="",_xlpm.val="Error"),"",_xlpm.val),
_xlpm.Res
)</f>
        <v>#NAME?</v>
      </c>
      <c r="BJ58" s="855" t="e" cm="1">
        <f t="array" aca="1" ref="BJ58" ca="1">_xlfn.LET(
_xlpm.val,IF($F58 = "",val_blankRefText,  _xldudf_CX_GET(CX_ENTITY,$F58,BJ$11,BJ$14,,(BJ$44))),
_xlpm.Res, IF(OR(_xlpm.val="",_xlpm.val="Error"),"",_xlpm.val),
_xlpm.Res
)</f>
        <v>#NAME?</v>
      </c>
      <c r="BK58" s="855" t="e" cm="1">
        <f t="array" aca="1" ref="BK58" ca="1">_xlfn.LET(
_xlpm.val,IF($F58 = "",val_blankRefText,  _xldudf_CX_GET(CX_ENTITY,$F58,BK$11,BK$14,,(BK$44))),
_xlpm.Res, IF(OR(_xlpm.val="",_xlpm.val="Error"),"",_xlpm.val),
_xlpm.Res
)</f>
        <v>#NAME?</v>
      </c>
      <c r="BL58" s="855" t="e" cm="1">
        <f t="array" aca="1" ref="BL58" ca="1">_xlfn.LET(
_xlpm.val,IF($F58 = "",val_blankRefText,  _xldudf_CX_GET(CX_ENTITY,$F58,BL$11,BL$14,,(BL$44))),
_xlpm.Res, IF(OR(_xlpm.val="",_xlpm.val="Error"),"",_xlpm.val),
_xlpm.Res
)</f>
        <v>#NAME?</v>
      </c>
      <c r="BM58" s="855" t="e" cm="1">
        <f t="array" aca="1" ref="BM58" ca="1">_xlfn.LET(
_xlpm.val,IF($F58 = "",val_blankRefText,  _xldudf_CX_GET(CX_ENTITY,$F58,BM$11,BM$14,,(BM$44))),
_xlpm.Res, IF(OR(_xlpm.val="",_xlpm.val="Error"),"",_xlpm.val),
_xlpm.Res
)</f>
        <v>#NAME?</v>
      </c>
      <c r="BN58" s="855" t="e" cm="1">
        <f t="array" aca="1" ref="BN58" ca="1">_xlfn.LET(
_xlpm.val,IF($F58 = "",val_blankRefText,  _xldudf_CX_GET(CX_ENTITY,$F58,BN$11,BN$14,,(BN$44))),
_xlpm.Res, IF(OR(_xlpm.val="",_xlpm.val="Error"),"",_xlpm.val),
_xlpm.Res
)</f>
        <v>#NAME?</v>
      </c>
      <c r="BO58" s="1844"/>
      <c r="BP58" s="1844"/>
      <c r="BQ58" s="1844"/>
      <c r="BR58" s="1844"/>
      <c r="BS58" s="1844"/>
      <c r="BT58" s="1844"/>
      <c r="BU58" s="1844"/>
      <c r="BV58" s="1844"/>
      <c r="BW58" s="1844"/>
      <c r="BX58" s="1844"/>
      <c r="BY58" s="1844"/>
      <c r="BZ58" s="1844"/>
      <c r="CA58" s="384"/>
      <c r="CC58" s="33"/>
      <c r="CD58" s="1461" t="e" cm="1">
        <f t="array" aca="1" ref="CD58" ca="1">_xlfn.LET( _xlpm.CheckBlank, SUM(CF!$AD58:$BN58) = 0, IF(_xlpm.CheckBlank, "", SUM(_xlfn._xlws.FILTER(CF!$AD58:$BN58,(YEAR(CF!$AD$12:$BN$12)=CF!CD$12)*(array_timeline&lt;=CF!CD$11)))))</f>
        <v>#NAME?</v>
      </c>
      <c r="CE58" s="1461" t="e" cm="1">
        <f t="array" aca="1" ref="CE58" ca="1">_xlfn.LET( _xlpm.CheckBlank, SUM(CF!$AD58:$BN58) = 0, IF(_xlpm.CheckBlank, "", SUM(_xlfn._xlws.FILTER(CF!$AD58:$BN58,(YEAR(CF!$AD$12:$BN$12)=CF!CE$12)*(array_timeline&lt;=CF!CE$11)))))</f>
        <v>#NAME?</v>
      </c>
      <c r="CF58" s="1314"/>
      <c r="CG58" s="1461" t="e" cm="1">
        <f t="array" aca="1" ref="CG58" ca="1">_xlfn.LET(_xlpm.CheckBlank,SUM(CF!$AD58:$BN58)=0,IF(_xlpm.CheckBlank,"",SUM(_xlfn._xlws.FILTER(CF!$AD58:$BN58,(YEAR(CF!$AD$12:$BN$12)=CF!CG$12)*(array_timeline&lt;=CF!CG$11)))))</f>
        <v>#NAME?</v>
      </c>
      <c r="CH58" s="1461" t="e" cm="1">
        <f t="array" aca="1" ref="CH58" ca="1">_xlfn.LET(_xlpm.CheckBlank,SUM(CF!$AD58:$BN58)=0,IF(_xlpm.CheckBlank,"",SUM(_xlfn._xlws.FILTER(CF!$AD58:$BN58,(YEAR(CF!$AD$12:$BN$12)=CF!CH$12)*(array_timeline&lt;=CF!CH$11)))))</f>
        <v>#NAME?</v>
      </c>
      <c r="CI58" s="1314"/>
      <c r="CJ58" s="1657" cm="1">
        <f t="array" ref="CJ58">_xlfn.LET( _xlpm.CheckBlank, SUM(CF!$AD58:$BN58) = 0, IF(_xlpm.CheckBlank, "", SUM(_xlfn.TAKE(_xlfn.DROP(CF!$AD58:$BN58, ,-DATEDIFF(CF!CJ$11, val_asOfDate,"M")),1,-12))))</f>
        <v>12</v>
      </c>
      <c r="CK58" s="1657" cm="1">
        <f t="array" ref="CK58">_xlfn.LET( _xlpm.CheckBlank, SUM(CF!$AD58:$BN58) = 0, IF(_xlpm.CheckBlank, "", SUM(_xlfn.TAKE(_xlfn.DROP(CF!$AD58:$BN58, ,-DATEDIFF(CF!CK$11, val_asOfDate,"M")),1,-12))))</f>
        <v>12</v>
      </c>
      <c r="CL58" s="88"/>
      <c r="CM58" s="541" t="e">
        <f t="shared" ref="CM58" ca="1" si="25">CM33</f>
        <v>#NAME?</v>
      </c>
      <c r="CN58" s="541" t="e">
        <f t="shared" ca="1" si="11"/>
        <v>#NAME?</v>
      </c>
      <c r="CO58" s="34"/>
      <c r="CR58" s="4"/>
      <c r="CS58" s="4"/>
      <c r="CW58" s="4"/>
    </row>
    <row r="59" spans="1:101" ht="21" customHeight="1">
      <c r="A59" s="696"/>
      <c r="B59" s="574" t="s">
        <v>1683</v>
      </c>
      <c r="C59" s="574" t="str">
        <f t="shared" si="7"/>
        <v>Dividend Payments (Company View)</v>
      </c>
      <c r="D59" s="574"/>
      <c r="E59" s="577" t="e" cm="1">
        <f t="array" aca="1" ref="E59" ca="1">_xlfn.LET(
   _xlpm.Attr,  $C59,
   _xlpm.Lookback, $E$16,
   _xlpm.QueryDate, EOMONTH(val_asOfDate,_xlpm.Lookback),
   _xlpm.ReadField, _xldudf_CX_GET(CX_ENTITY,fx_attrConverter($C59),_xlpm.QueryDate),
   _xlpm.AttrBlank, _xlpm.Attr="", _xlpm.Result,
   IF(_xlpm.AttrBlank,val_blankRefText,fx_attrConverter(_xlpm.ReadField,0)),
IF(_xlpm.Result = "Error", "", _xlpm.Result )
)</f>
        <v>#NAME?</v>
      </c>
      <c r="F59" s="577" t="str">
        <f t="shared" si="8"/>
        <v>Dividend Payments</v>
      </c>
      <c r="G59" s="401"/>
      <c r="H59" s="401">
        <v>1</v>
      </c>
      <c r="I59" s="401">
        <v>1</v>
      </c>
      <c r="J59" s="401"/>
      <c r="K59" s="401"/>
      <c r="L59" s="579" t="b">
        <v>1</v>
      </c>
      <c r="N59" s="158"/>
      <c r="O59" s="101"/>
      <c r="P59" s="52"/>
      <c r="Q59" s="101"/>
      <c r="R59" s="126"/>
      <c r="S59" s="101"/>
      <c r="T59" s="101"/>
      <c r="U59" s="39"/>
      <c r="W59" s="932" t="str">
        <f t="shared" si="13"/>
        <v>Budget</v>
      </c>
      <c r="X59" s="761">
        <v>-1</v>
      </c>
      <c r="Y59" s="88" t="e">
        <f t="shared" ca="1" si="9"/>
        <v>#NAME?</v>
      </c>
      <c r="Z59" s="200" cm="1">
        <f t="array" ref="Z59">_xlfn.SWITCH(
    TRUE,
    _CF!$L59=TRUE, 1,
    _CF!$L59=FALSE,-1,
    _CF!$L59=-1,0,
"n/a"
)</f>
        <v>1</v>
      </c>
      <c r="AA59" s="200"/>
      <c r="AB59" s="88" t="str">
        <f t="shared" si="10"/>
        <v>Dividend payments</v>
      </c>
      <c r="AC59" s="88"/>
      <c r="AD59" s="855" t="e" cm="1">
        <f t="array" aca="1" ref="AD59" ca="1">_xlfn.LET(
_xlpm.val,IF($F59 = "",val_blankRefText,  _xldudf_CX_GET(CX_ENTITY,$F59,AD$11,AD$14,,(AD$44))),
_xlpm.Res, IF(OR(_xlpm.val="",_xlpm.val="Error"),"",_xlpm.val),
_xlpm.Res
)</f>
        <v>#NAME?</v>
      </c>
      <c r="AE59" s="855" t="e" cm="1">
        <f t="array" aca="1" ref="AE59" ca="1">_xlfn.LET(
_xlpm.val,IF($F59 = "",val_blankRefText,  _xldudf_CX_GET(CX_ENTITY,$F59,AE$11,AE$14,,(AE$44))),
_xlpm.Res, IF(OR(_xlpm.val="",_xlpm.val="Error"),"",_xlpm.val),
_xlpm.Res
)</f>
        <v>#NAME?</v>
      </c>
      <c r="AF59" s="855" t="e" cm="1">
        <f t="array" aca="1" ref="AF59" ca="1">_xlfn.LET(
_xlpm.val,IF($F59 = "",val_blankRefText,  _xldudf_CX_GET(CX_ENTITY,$F59,AF$11,AF$14,,(AF$44))),
_xlpm.Res, IF(OR(_xlpm.val="",_xlpm.val="Error"),"",_xlpm.val),
_xlpm.Res
)</f>
        <v>#NAME?</v>
      </c>
      <c r="AG59" s="855" t="e" cm="1">
        <f t="array" aca="1" ref="AG59" ca="1">_xlfn.LET(
_xlpm.val,IF($F59 = "",val_blankRefText,  _xldudf_CX_GET(CX_ENTITY,$F59,AG$11,AG$14,,(AG$44))),
_xlpm.Res, IF(OR(_xlpm.val="",_xlpm.val="Error"),"",_xlpm.val),
_xlpm.Res
)</f>
        <v>#NAME?</v>
      </c>
      <c r="AH59" s="855" t="e" cm="1">
        <f t="array" aca="1" ref="AH59" ca="1">_xlfn.LET(
_xlpm.val,IF($F59 = "",val_blankRefText,  _xldudf_CX_GET(CX_ENTITY,$F59,AH$11,AH$14,,(AH$44))),
_xlpm.Res, IF(OR(_xlpm.val="",_xlpm.val="Error"),"",_xlpm.val),
_xlpm.Res
)</f>
        <v>#NAME?</v>
      </c>
      <c r="AI59" s="855" t="e" cm="1">
        <f t="array" aca="1" ref="AI59" ca="1">_xlfn.LET(
_xlpm.val,IF($F59 = "",val_blankRefText,  _xldudf_CX_GET(CX_ENTITY,$F59,AI$11,AI$14,,(AI$44))),
_xlpm.Res, IF(OR(_xlpm.val="",_xlpm.val="Error"),"",_xlpm.val),
_xlpm.Res
)</f>
        <v>#NAME?</v>
      </c>
      <c r="AJ59" s="855" t="e" cm="1">
        <f t="array" aca="1" ref="AJ59" ca="1">_xlfn.LET(
_xlpm.val,IF($F59 = "",val_blankRefText,  _xldudf_CX_GET(CX_ENTITY,$F59,AJ$11,AJ$14,,(AJ$44))),
_xlpm.Res, IF(OR(_xlpm.val="",_xlpm.val="Error"),"",_xlpm.val),
_xlpm.Res
)</f>
        <v>#NAME?</v>
      </c>
      <c r="AK59" s="855" t="e" cm="1">
        <f t="array" aca="1" ref="AK59" ca="1">_xlfn.LET(
_xlpm.val,IF($F59 = "",val_blankRefText,  _xldudf_CX_GET(CX_ENTITY,$F59,AK$11,AK$14,,(AK$44))),
_xlpm.Res, IF(OR(_xlpm.val="",_xlpm.val="Error"),"",_xlpm.val),
_xlpm.Res
)</f>
        <v>#NAME?</v>
      </c>
      <c r="AL59" s="855" t="e" cm="1">
        <f t="array" aca="1" ref="AL59" ca="1">_xlfn.LET(
_xlpm.val,IF($F59 = "",val_blankRefText,  _xldudf_CX_GET(CX_ENTITY,$F59,AL$11,AL$14,,(AL$44))),
_xlpm.Res, IF(OR(_xlpm.val="",_xlpm.val="Error"),"",_xlpm.val),
_xlpm.Res
)</f>
        <v>#NAME?</v>
      </c>
      <c r="AM59" s="855" t="e" cm="1">
        <f t="array" aca="1" ref="AM59" ca="1">_xlfn.LET(
_xlpm.val,IF($F59 = "",val_blankRefText,  _xldudf_CX_GET(CX_ENTITY,$F59,AM$11,AM$14,,(AM$44))),
_xlpm.Res, IF(OR(_xlpm.val="",_xlpm.val="Error"),"",_xlpm.val),
_xlpm.Res
)</f>
        <v>#NAME?</v>
      </c>
      <c r="AN59" s="855" t="e" cm="1">
        <f t="array" aca="1" ref="AN59" ca="1">_xlfn.LET(
_xlpm.val,IF($F59 = "",val_blankRefText,  _xldudf_CX_GET(CX_ENTITY,$F59,AN$11,AN$14,,(AN$44))),
_xlpm.Res, IF(OR(_xlpm.val="",_xlpm.val="Error"),"",_xlpm.val),
_xlpm.Res
)</f>
        <v>#NAME?</v>
      </c>
      <c r="AO59" s="855" t="e" cm="1">
        <f t="array" aca="1" ref="AO59" ca="1">_xlfn.LET(
_xlpm.val,IF($F59 = "",val_blankRefText,  _xldudf_CX_GET(CX_ENTITY,$F59,AO$11,AO$14,,(AO$44))),
_xlpm.Res, IF(OR(_xlpm.val="",_xlpm.val="Error"),"",_xlpm.val),
_xlpm.Res
)</f>
        <v>#NAME?</v>
      </c>
      <c r="AP59" s="855" t="e" cm="1">
        <f t="array" aca="1" ref="AP59" ca="1">_xlfn.LET(
_xlpm.val,IF($F59 = "",val_blankRefText,  _xldudf_CX_GET(CX_ENTITY,$F59,AP$11,AP$14,,(AP$44))),
_xlpm.Res, IF(OR(_xlpm.val="",_xlpm.val="Error"),"",_xlpm.val),
_xlpm.Res
)</f>
        <v>#NAME?</v>
      </c>
      <c r="AQ59" s="855" t="e" cm="1">
        <f t="array" aca="1" ref="AQ59" ca="1">_xlfn.LET(
_xlpm.val,IF($F59 = "",val_blankRefText,  _xldudf_CX_GET(CX_ENTITY,$F59,AQ$11,AQ$14,,(AQ$44))),
_xlpm.Res, IF(OR(_xlpm.val="",_xlpm.val="Error"),"",_xlpm.val),
_xlpm.Res
)</f>
        <v>#NAME?</v>
      </c>
      <c r="AR59" s="855" t="e" cm="1">
        <f t="array" aca="1" ref="AR59" ca="1">_xlfn.LET(
_xlpm.val,IF($F59 = "",val_blankRefText,  _xldudf_CX_GET(CX_ENTITY,$F59,AR$11,AR$14,,(AR$44))),
_xlpm.Res, IF(OR(_xlpm.val="",_xlpm.val="Error"),"",_xlpm.val),
_xlpm.Res
)</f>
        <v>#NAME?</v>
      </c>
      <c r="AS59" s="855" t="e" cm="1">
        <f t="array" aca="1" ref="AS59" ca="1">_xlfn.LET(
_xlpm.val,IF($F59 = "",val_blankRefText,  _xldudf_CX_GET(CX_ENTITY,$F59,AS$11,AS$14,,(AS$44))),
_xlpm.Res, IF(OR(_xlpm.val="",_xlpm.val="Error"),"",_xlpm.val),
_xlpm.Res
)</f>
        <v>#NAME?</v>
      </c>
      <c r="AT59" s="855" t="e" cm="1">
        <f t="array" aca="1" ref="AT59" ca="1">_xlfn.LET(
_xlpm.val,IF($F59 = "",val_blankRefText,  _xldudf_CX_GET(CX_ENTITY,$F59,AT$11,AT$14,,(AT$44))),
_xlpm.Res, IF(OR(_xlpm.val="",_xlpm.val="Error"),"",_xlpm.val),
_xlpm.Res
)</f>
        <v>#NAME?</v>
      </c>
      <c r="AU59" s="855" t="e" cm="1">
        <f t="array" aca="1" ref="AU59" ca="1">_xlfn.LET(
_xlpm.val,IF($F59 = "",val_blankRefText,  _xldudf_CX_GET(CX_ENTITY,$F59,AU$11,AU$14,,(AU$44))),
_xlpm.Res, IF(OR(_xlpm.val="",_xlpm.val="Error"),"",_xlpm.val),
_xlpm.Res
)</f>
        <v>#NAME?</v>
      </c>
      <c r="AV59" s="855" t="e" cm="1">
        <f t="array" aca="1" ref="AV59" ca="1">_xlfn.LET(
_xlpm.val,IF($F59 = "",val_blankRefText,  _xldudf_CX_GET(CX_ENTITY,$F59,AV$11,AV$14,,(AV$44))),
_xlpm.Res, IF(OR(_xlpm.val="",_xlpm.val="Error"),"",_xlpm.val),
_xlpm.Res
)</f>
        <v>#NAME?</v>
      </c>
      <c r="AW59" s="855" t="e" cm="1">
        <f t="array" aca="1" ref="AW59" ca="1">_xlfn.LET(
_xlpm.val,IF($F59 = "",val_blankRefText,  _xldudf_CX_GET(CX_ENTITY,$F59,AW$11,AW$14,,(AW$44))),
_xlpm.Res, IF(OR(_xlpm.val="",_xlpm.val="Error"),"",_xlpm.val),
_xlpm.Res
)</f>
        <v>#NAME?</v>
      </c>
      <c r="AX59" s="855" t="e" cm="1">
        <f t="array" aca="1" ref="AX59" ca="1">_xlfn.LET(
_xlpm.val,IF($F59 = "",val_blankRefText,  _xldudf_CX_GET(CX_ENTITY,$F59,AX$11,AX$14,,(AX$44))),
_xlpm.Res, IF(OR(_xlpm.val="",_xlpm.val="Error"),"",_xlpm.val),
_xlpm.Res
)</f>
        <v>#NAME?</v>
      </c>
      <c r="AY59" s="855" t="e" cm="1">
        <f t="array" aca="1" ref="AY59" ca="1">_xlfn.LET(
_xlpm.val,IF($F59 = "",val_blankRefText,  _xldudf_CX_GET(CX_ENTITY,$F59,AY$11,AY$14,,(AY$44))),
_xlpm.Res, IF(OR(_xlpm.val="",_xlpm.val="Error"),"",_xlpm.val),
_xlpm.Res
)</f>
        <v>#NAME?</v>
      </c>
      <c r="AZ59" s="855" t="e" cm="1">
        <f t="array" aca="1" ref="AZ59" ca="1">_xlfn.LET(
_xlpm.val,IF($F59 = "",val_blankRefText,  _xldudf_CX_GET(CX_ENTITY,$F59,AZ$11,AZ$14,,(AZ$44))),
_xlpm.Res, IF(OR(_xlpm.val="",_xlpm.val="Error"),"",_xlpm.val),
_xlpm.Res
)</f>
        <v>#NAME?</v>
      </c>
      <c r="BA59" s="855" t="e" cm="1">
        <f t="array" aca="1" ref="BA59" ca="1">_xlfn.LET(
_xlpm.val,IF($F59 = "",val_blankRefText,  _xldudf_CX_GET(CX_ENTITY,$F59,BA$11,BA$14,,(BA$44))),
_xlpm.Res, IF(OR(_xlpm.val="",_xlpm.val="Error"),"",_xlpm.val),
_xlpm.Res
)</f>
        <v>#NAME?</v>
      </c>
      <c r="BB59" s="855" t="e" cm="1">
        <f t="array" aca="1" ref="BB59" ca="1">_xlfn.LET(
_xlpm.val,IF($F59 = "",val_blankRefText,  _xldudf_CX_GET(CX_ENTITY,$F59,BB$11,BB$14,,(BB$44))),
_xlpm.Res, IF(OR(_xlpm.val="",_xlpm.val="Error"),"",_xlpm.val),
_xlpm.Res
)</f>
        <v>#NAME?</v>
      </c>
      <c r="BC59" s="855" t="e" cm="1">
        <f t="array" aca="1" ref="BC59" ca="1">_xlfn.LET(
_xlpm.val,IF($F59 = "",val_blankRefText,  _xldudf_CX_GET(CX_ENTITY,$F59,BC$11,BC$14,,(BC$44))),
_xlpm.Res, IF(OR(_xlpm.val="",_xlpm.val="Error"),"",_xlpm.val),
_xlpm.Res
)</f>
        <v>#NAME?</v>
      </c>
      <c r="BD59" s="855" t="e" cm="1">
        <f t="array" aca="1" ref="BD59" ca="1">_xlfn.LET(
_xlpm.val,IF($F59 = "",val_blankRefText,  _xldudf_CX_GET(CX_ENTITY,$F59,BD$11,BD$14,,(BD$44))),
_xlpm.Res, IF(OR(_xlpm.val="",_xlpm.val="Error"),"",_xlpm.val),
_xlpm.Res
)</f>
        <v>#NAME?</v>
      </c>
      <c r="BE59" s="855" t="e" cm="1">
        <f t="array" aca="1" ref="BE59" ca="1">_xlfn.LET(
_xlpm.val,IF($F59 = "",val_blankRefText,  _xldudf_CX_GET(CX_ENTITY,$F59,BE$11,BE$14,,(BE$44))),
_xlpm.Res, IF(OR(_xlpm.val="",_xlpm.val="Error"),"",_xlpm.val),
_xlpm.Res
)</f>
        <v>#NAME?</v>
      </c>
      <c r="BF59" s="855" t="e" cm="1">
        <f t="array" aca="1" ref="BF59" ca="1">_xlfn.LET(
_xlpm.val,IF($F59 = "",val_blankRefText,  _xldudf_CX_GET(CX_ENTITY,$F59,BF$11,BF$14,,(BF$44))),
_xlpm.Res, IF(OR(_xlpm.val="",_xlpm.val="Error"),"",_xlpm.val),
_xlpm.Res
)</f>
        <v>#NAME?</v>
      </c>
      <c r="BG59" s="855" t="e" cm="1">
        <f t="array" aca="1" ref="BG59" ca="1">_xlfn.LET(
_xlpm.val,IF($F59 = "",val_blankRefText,  _xldudf_CX_GET(CX_ENTITY,$F59,BG$11,BG$14,,(BG$44))),
_xlpm.Res, IF(OR(_xlpm.val="",_xlpm.val="Error"),"",_xlpm.val),
_xlpm.Res
)</f>
        <v>#NAME?</v>
      </c>
      <c r="BH59" s="855" t="e" cm="1">
        <f t="array" aca="1" ref="BH59" ca="1">_xlfn.LET(
_xlpm.val,IF($F59 = "",val_blankRefText,  _xldudf_CX_GET(CX_ENTITY,$F59,BH$11,BH$14,,(BH$44))),
_xlpm.Res, IF(OR(_xlpm.val="",_xlpm.val="Error"),"",_xlpm.val),
_xlpm.Res
)</f>
        <v>#NAME?</v>
      </c>
      <c r="BI59" s="855" t="e" cm="1">
        <f t="array" aca="1" ref="BI59" ca="1">_xlfn.LET(
_xlpm.val,IF($F59 = "",val_blankRefText,  _xldudf_CX_GET(CX_ENTITY,$F59,BI$11,BI$14,,(BI$44))),
_xlpm.Res, IF(OR(_xlpm.val="",_xlpm.val="Error"),"",_xlpm.val),
_xlpm.Res
)</f>
        <v>#NAME?</v>
      </c>
      <c r="BJ59" s="855" t="e" cm="1">
        <f t="array" aca="1" ref="BJ59" ca="1">_xlfn.LET(
_xlpm.val,IF($F59 = "",val_blankRefText,  _xldudf_CX_GET(CX_ENTITY,$F59,BJ$11,BJ$14,,(BJ$44))),
_xlpm.Res, IF(OR(_xlpm.val="",_xlpm.val="Error"),"",_xlpm.val),
_xlpm.Res
)</f>
        <v>#NAME?</v>
      </c>
      <c r="BK59" s="855" t="e" cm="1">
        <f t="array" aca="1" ref="BK59" ca="1">_xlfn.LET(
_xlpm.val,IF($F59 = "",val_blankRefText,  _xldudf_CX_GET(CX_ENTITY,$F59,BK$11,BK$14,,(BK$44))),
_xlpm.Res, IF(OR(_xlpm.val="",_xlpm.val="Error"),"",_xlpm.val),
_xlpm.Res
)</f>
        <v>#NAME?</v>
      </c>
      <c r="BL59" s="855" t="e" cm="1">
        <f t="array" aca="1" ref="BL59" ca="1">_xlfn.LET(
_xlpm.val,IF($F59 = "",val_blankRefText,  _xldudf_CX_GET(CX_ENTITY,$F59,BL$11,BL$14,,(BL$44))),
_xlpm.Res, IF(OR(_xlpm.val="",_xlpm.val="Error"),"",_xlpm.val),
_xlpm.Res
)</f>
        <v>#NAME?</v>
      </c>
      <c r="BM59" s="855" t="e" cm="1">
        <f t="array" aca="1" ref="BM59" ca="1">_xlfn.LET(
_xlpm.val,IF($F59 = "",val_blankRefText,  _xldudf_CX_GET(CX_ENTITY,$F59,BM$11,BM$14,,(BM$44))),
_xlpm.Res, IF(OR(_xlpm.val="",_xlpm.val="Error"),"",_xlpm.val),
_xlpm.Res
)</f>
        <v>#NAME?</v>
      </c>
      <c r="BN59" s="855" t="e" cm="1">
        <f t="array" aca="1" ref="BN59" ca="1">_xlfn.LET(
_xlpm.val,IF($F59 = "",val_blankRefText,  _xldudf_CX_GET(CX_ENTITY,$F59,BN$11,BN$14,,(BN$44))),
_xlpm.Res, IF(OR(_xlpm.val="",_xlpm.val="Error"),"",_xlpm.val),
_xlpm.Res
)</f>
        <v>#NAME?</v>
      </c>
      <c r="BO59" s="1844"/>
      <c r="BP59" s="1844"/>
      <c r="BQ59" s="1844"/>
      <c r="BR59" s="1844"/>
      <c r="BS59" s="1844"/>
      <c r="BT59" s="1844"/>
      <c r="BU59" s="1844"/>
      <c r="BV59" s="1844"/>
      <c r="BW59" s="1844"/>
      <c r="BX59" s="1844"/>
      <c r="BY59" s="1844"/>
      <c r="BZ59" s="1844"/>
      <c r="CA59" s="384"/>
      <c r="CC59" s="33"/>
      <c r="CD59" s="1461" t="e" cm="1">
        <f t="array" aca="1" ref="CD59" ca="1">_xlfn.LET( _xlpm.CheckBlank, SUM(CF!$AD59:$BN59) = 0, IF(_xlpm.CheckBlank, "", SUM(_xlfn._xlws.FILTER(CF!$AD59:$BN59,(YEAR(CF!$AD$12:$BN$12)=CF!CD$12)*(array_timeline&lt;=CF!CD$11)))))</f>
        <v>#NAME?</v>
      </c>
      <c r="CE59" s="1461" t="e" cm="1">
        <f t="array" aca="1" ref="CE59" ca="1">_xlfn.LET( _xlpm.CheckBlank, SUM(CF!$AD59:$BN59) = 0, IF(_xlpm.CheckBlank, "", SUM(_xlfn._xlws.FILTER(CF!$AD59:$BN59,(YEAR(CF!$AD$12:$BN$12)=CF!CE$12)*(array_timeline&lt;=CF!CE$11)))))</f>
        <v>#NAME?</v>
      </c>
      <c r="CF59" s="1314"/>
      <c r="CG59" s="1461" t="e" cm="1">
        <f t="array" aca="1" ref="CG59" ca="1">_xlfn.LET(_xlpm.CheckBlank,SUM(CF!$AD59:$BN59)=0,IF(_xlpm.CheckBlank,"",SUM(_xlfn._xlws.FILTER(CF!$AD59:$BN59,(YEAR(CF!$AD$12:$BN$12)=CF!CG$12)*(array_timeline&lt;=CF!CG$11)))))</f>
        <v>#NAME?</v>
      </c>
      <c r="CH59" s="1461" t="e" cm="1">
        <f t="array" aca="1" ref="CH59" ca="1">_xlfn.LET(_xlpm.CheckBlank,SUM(CF!$AD59:$BN59)=0,IF(_xlpm.CheckBlank,"",SUM(_xlfn._xlws.FILTER(CF!$AD59:$BN59,(YEAR(CF!$AD$12:$BN$12)=CF!CH$12)*(array_timeline&lt;=CF!CH$11)))))</f>
        <v>#NAME?</v>
      </c>
      <c r="CI59" s="1314"/>
      <c r="CJ59" s="1657" cm="1">
        <f t="array" ref="CJ59">_xlfn.LET( _xlpm.CheckBlank, SUM(CF!$AD59:$BN59) = 0, IF(_xlpm.CheckBlank, "", SUM(_xlfn.TAKE(_xlfn.DROP(CF!$AD59:$BN59, ,-DATEDIFF(CF!CJ$11, val_asOfDate,"M")),1,-12))))</f>
        <v>12</v>
      </c>
      <c r="CK59" s="1657" cm="1">
        <f t="array" ref="CK59">_xlfn.LET( _xlpm.CheckBlank, SUM(CF!$AD59:$BN59) = 0, IF(_xlpm.CheckBlank, "", SUM(_xlfn.TAKE(_xlfn.DROP(CF!$AD59:$BN59, ,-DATEDIFF(CF!CK$11, val_asOfDate,"M")),1,-12))))</f>
        <v>12</v>
      </c>
      <c r="CL59" s="88"/>
      <c r="CM59" s="541" t="e">
        <f t="shared" ref="CM59" ca="1" si="26">CM34</f>
        <v>#NAME?</v>
      </c>
      <c r="CN59" s="541" t="e">
        <f t="shared" ca="1" si="11"/>
        <v>#NAME?</v>
      </c>
      <c r="CO59" s="34"/>
      <c r="CR59" s="4"/>
      <c r="CS59" s="4"/>
      <c r="CW59" s="4"/>
    </row>
    <row r="60" spans="1:101" ht="21" customHeight="1">
      <c r="A60" s="696"/>
      <c r="B60" s="574" t="s">
        <v>252</v>
      </c>
      <c r="C60" s="574" t="str">
        <f t="shared" si="7"/>
        <v>Other Financing Cash Flows (Company View)</v>
      </c>
      <c r="D60" s="574"/>
      <c r="E60" s="577" t="e" cm="1">
        <f t="array" aca="1" ref="E60" ca="1">_xlfn.LET(
   _xlpm.Attr,  $C60,
   _xlpm.Lookback, $E$16,
   _xlpm.QueryDate, EOMONTH(val_asOfDate,_xlpm.Lookback),
   _xlpm.ReadField, _xldudf_CX_GET(CX_ENTITY,fx_attrConverter($C60),_xlpm.QueryDate),
   _xlpm.AttrBlank, _xlpm.Attr="", _xlpm.Result,
   IF(_xlpm.AttrBlank,val_blankRefText,fx_attrConverter(_xlpm.ReadField,0)),
IF(_xlpm.Result = "Error", "", _xlpm.Result )
)</f>
        <v>#NAME?</v>
      </c>
      <c r="F60" s="577" t="str">
        <f t="shared" si="8"/>
        <v>Other Financing Cash Flows</v>
      </c>
      <c r="G60" s="401"/>
      <c r="H60" s="401">
        <v>1</v>
      </c>
      <c r="I60" s="401">
        <v>1</v>
      </c>
      <c r="J60" s="401"/>
      <c r="K60" s="401"/>
      <c r="L60" s="579" t="b">
        <v>1</v>
      </c>
      <c r="N60" s="158"/>
      <c r="O60" s="101"/>
      <c r="P60" s="52"/>
      <c r="Q60" s="101"/>
      <c r="R60" s="126"/>
      <c r="S60" s="101"/>
      <c r="T60" s="101"/>
      <c r="U60" s="39"/>
      <c r="W60" s="932" t="str">
        <f t="shared" si="13"/>
        <v>Budget</v>
      </c>
      <c r="X60" s="761" t="s">
        <v>62</v>
      </c>
      <c r="Y60" s="88" t="e">
        <f t="shared" ca="1" si="9"/>
        <v>#NAME?</v>
      </c>
      <c r="Z60" s="200" cm="1">
        <f t="array" ref="Z60">_xlfn.SWITCH(
    TRUE,
    _CF!$L60=TRUE, 1,
    _CF!$L60=FALSE,-1,
    _CF!$L60=-1,0,
"n/a"
)</f>
        <v>1</v>
      </c>
      <c r="AA60" s="200"/>
      <c r="AB60" s="88" t="str">
        <f t="shared" si="10"/>
        <v>Other Financing Cash Flows</v>
      </c>
      <c r="AC60" s="88"/>
      <c r="AD60" s="855" t="e" cm="1">
        <f t="array" aca="1" ref="AD60" ca="1">_xlfn.LET(
_xlpm.val,IF($F60 = "",val_blankRefText,  _xldudf_CX_GET(CX_ENTITY,$F60,AD$11,AD$14,,(AD$44))),
_xlpm.Res, IF(OR(_xlpm.val="",_xlpm.val="Error"),"",_xlpm.val),
_xlpm.Res
)</f>
        <v>#NAME?</v>
      </c>
      <c r="AE60" s="855" t="e" cm="1">
        <f t="array" aca="1" ref="AE60" ca="1">_xlfn.LET(
_xlpm.val,IF($F60 = "",val_blankRefText,  _xldudf_CX_GET(CX_ENTITY,$F60,AE$11,AE$14,,(AE$44))),
_xlpm.Res, IF(OR(_xlpm.val="",_xlpm.val="Error"),"",_xlpm.val),
_xlpm.Res
)</f>
        <v>#NAME?</v>
      </c>
      <c r="AF60" s="855" t="e" cm="1">
        <f t="array" aca="1" ref="AF60" ca="1">_xlfn.LET(
_xlpm.val,IF($F60 = "",val_blankRefText,  _xldudf_CX_GET(CX_ENTITY,$F60,AF$11,AF$14,,(AF$44))),
_xlpm.Res, IF(OR(_xlpm.val="",_xlpm.val="Error"),"",_xlpm.val),
_xlpm.Res
)</f>
        <v>#NAME?</v>
      </c>
      <c r="AG60" s="855" t="e" cm="1">
        <f t="array" aca="1" ref="AG60" ca="1">_xlfn.LET(
_xlpm.val,IF($F60 = "",val_blankRefText,  _xldudf_CX_GET(CX_ENTITY,$F60,AG$11,AG$14,,(AG$44))),
_xlpm.Res, IF(OR(_xlpm.val="",_xlpm.val="Error"),"",_xlpm.val),
_xlpm.Res
)</f>
        <v>#NAME?</v>
      </c>
      <c r="AH60" s="855" t="e" cm="1">
        <f t="array" aca="1" ref="AH60" ca="1">_xlfn.LET(
_xlpm.val,IF($F60 = "",val_blankRefText,  _xldudf_CX_GET(CX_ENTITY,$F60,AH$11,AH$14,,(AH$44))),
_xlpm.Res, IF(OR(_xlpm.val="",_xlpm.val="Error"),"",_xlpm.val),
_xlpm.Res
)</f>
        <v>#NAME?</v>
      </c>
      <c r="AI60" s="855" t="e" cm="1">
        <f t="array" aca="1" ref="AI60" ca="1">_xlfn.LET(
_xlpm.val,IF($F60 = "",val_blankRefText,  _xldudf_CX_GET(CX_ENTITY,$F60,AI$11,AI$14,,(AI$44))),
_xlpm.Res, IF(OR(_xlpm.val="",_xlpm.val="Error"),"",_xlpm.val),
_xlpm.Res
)</f>
        <v>#NAME?</v>
      </c>
      <c r="AJ60" s="855" t="e" cm="1">
        <f t="array" aca="1" ref="AJ60" ca="1">_xlfn.LET(
_xlpm.val,IF($F60 = "",val_blankRefText,  _xldudf_CX_GET(CX_ENTITY,$F60,AJ$11,AJ$14,,(AJ$44))),
_xlpm.Res, IF(OR(_xlpm.val="",_xlpm.val="Error"),"",_xlpm.val),
_xlpm.Res
)</f>
        <v>#NAME?</v>
      </c>
      <c r="AK60" s="855" t="e" cm="1">
        <f t="array" aca="1" ref="AK60" ca="1">_xlfn.LET(
_xlpm.val,IF($F60 = "",val_blankRefText,  _xldudf_CX_GET(CX_ENTITY,$F60,AK$11,AK$14,,(AK$44))),
_xlpm.Res, IF(OR(_xlpm.val="",_xlpm.val="Error"),"",_xlpm.val),
_xlpm.Res
)</f>
        <v>#NAME?</v>
      </c>
      <c r="AL60" s="855" t="e" cm="1">
        <f t="array" aca="1" ref="AL60" ca="1">_xlfn.LET(
_xlpm.val,IF($F60 = "",val_blankRefText,  _xldudf_CX_GET(CX_ENTITY,$F60,AL$11,AL$14,,(AL$44))),
_xlpm.Res, IF(OR(_xlpm.val="",_xlpm.val="Error"),"",_xlpm.val),
_xlpm.Res
)</f>
        <v>#NAME?</v>
      </c>
      <c r="AM60" s="855" t="e" cm="1">
        <f t="array" aca="1" ref="AM60" ca="1">_xlfn.LET(
_xlpm.val,IF($F60 = "",val_blankRefText,  _xldudf_CX_GET(CX_ENTITY,$F60,AM$11,AM$14,,(AM$44))),
_xlpm.Res, IF(OR(_xlpm.val="",_xlpm.val="Error"),"",_xlpm.val),
_xlpm.Res
)</f>
        <v>#NAME?</v>
      </c>
      <c r="AN60" s="855" t="e" cm="1">
        <f t="array" aca="1" ref="AN60" ca="1">_xlfn.LET(
_xlpm.val,IF($F60 = "",val_blankRefText,  _xldudf_CX_GET(CX_ENTITY,$F60,AN$11,AN$14,,(AN$44))),
_xlpm.Res, IF(OR(_xlpm.val="",_xlpm.val="Error"),"",_xlpm.val),
_xlpm.Res
)</f>
        <v>#NAME?</v>
      </c>
      <c r="AO60" s="855" t="e" cm="1">
        <f t="array" aca="1" ref="AO60" ca="1">_xlfn.LET(
_xlpm.val,IF($F60 = "",val_blankRefText,  _xldudf_CX_GET(CX_ENTITY,$F60,AO$11,AO$14,,(AO$44))),
_xlpm.Res, IF(OR(_xlpm.val="",_xlpm.val="Error"),"",_xlpm.val),
_xlpm.Res
)</f>
        <v>#NAME?</v>
      </c>
      <c r="AP60" s="855" t="e" cm="1">
        <f t="array" aca="1" ref="AP60" ca="1">_xlfn.LET(
_xlpm.val,IF($F60 = "",val_blankRefText,  _xldudf_CX_GET(CX_ENTITY,$F60,AP$11,AP$14,,(AP$44))),
_xlpm.Res, IF(OR(_xlpm.val="",_xlpm.val="Error"),"",_xlpm.val),
_xlpm.Res
)</f>
        <v>#NAME?</v>
      </c>
      <c r="AQ60" s="855" t="e" cm="1">
        <f t="array" aca="1" ref="AQ60" ca="1">_xlfn.LET(
_xlpm.val,IF($F60 = "",val_blankRefText,  _xldudf_CX_GET(CX_ENTITY,$F60,AQ$11,AQ$14,,(AQ$44))),
_xlpm.Res, IF(OR(_xlpm.val="",_xlpm.val="Error"),"",_xlpm.val),
_xlpm.Res
)</f>
        <v>#NAME?</v>
      </c>
      <c r="AR60" s="855" t="e" cm="1">
        <f t="array" aca="1" ref="AR60" ca="1">_xlfn.LET(
_xlpm.val,IF($F60 = "",val_blankRefText,  _xldudf_CX_GET(CX_ENTITY,$F60,AR$11,AR$14,,(AR$44))),
_xlpm.Res, IF(OR(_xlpm.val="",_xlpm.val="Error"),"",_xlpm.val),
_xlpm.Res
)</f>
        <v>#NAME?</v>
      </c>
      <c r="AS60" s="855" t="e" cm="1">
        <f t="array" aca="1" ref="AS60" ca="1">_xlfn.LET(
_xlpm.val,IF($F60 = "",val_blankRefText,  _xldudf_CX_GET(CX_ENTITY,$F60,AS$11,AS$14,,(AS$44))),
_xlpm.Res, IF(OR(_xlpm.val="",_xlpm.val="Error"),"",_xlpm.val),
_xlpm.Res
)</f>
        <v>#NAME?</v>
      </c>
      <c r="AT60" s="855" t="e" cm="1">
        <f t="array" aca="1" ref="AT60" ca="1">_xlfn.LET(
_xlpm.val,IF($F60 = "",val_blankRefText,  _xldudf_CX_GET(CX_ENTITY,$F60,AT$11,AT$14,,(AT$44))),
_xlpm.Res, IF(OR(_xlpm.val="",_xlpm.val="Error"),"",_xlpm.val),
_xlpm.Res
)</f>
        <v>#NAME?</v>
      </c>
      <c r="AU60" s="855" t="e" cm="1">
        <f t="array" aca="1" ref="AU60" ca="1">_xlfn.LET(
_xlpm.val,IF($F60 = "",val_blankRefText,  _xldudf_CX_GET(CX_ENTITY,$F60,AU$11,AU$14,,(AU$44))),
_xlpm.Res, IF(OR(_xlpm.val="",_xlpm.val="Error"),"",_xlpm.val),
_xlpm.Res
)</f>
        <v>#NAME?</v>
      </c>
      <c r="AV60" s="855" t="e" cm="1">
        <f t="array" aca="1" ref="AV60" ca="1">_xlfn.LET(
_xlpm.val,IF($F60 = "",val_blankRefText,  _xldudf_CX_GET(CX_ENTITY,$F60,AV$11,AV$14,,(AV$44))),
_xlpm.Res, IF(OR(_xlpm.val="",_xlpm.val="Error"),"",_xlpm.val),
_xlpm.Res
)</f>
        <v>#NAME?</v>
      </c>
      <c r="AW60" s="855" t="e" cm="1">
        <f t="array" aca="1" ref="AW60" ca="1">_xlfn.LET(
_xlpm.val,IF($F60 = "",val_blankRefText,  _xldudf_CX_GET(CX_ENTITY,$F60,AW$11,AW$14,,(AW$44))),
_xlpm.Res, IF(OR(_xlpm.val="",_xlpm.val="Error"),"",_xlpm.val),
_xlpm.Res
)</f>
        <v>#NAME?</v>
      </c>
      <c r="AX60" s="855" t="e" cm="1">
        <f t="array" aca="1" ref="AX60" ca="1">_xlfn.LET(
_xlpm.val,IF($F60 = "",val_blankRefText,  _xldudf_CX_GET(CX_ENTITY,$F60,AX$11,AX$14,,(AX$44))),
_xlpm.Res, IF(OR(_xlpm.val="",_xlpm.val="Error"),"",_xlpm.val),
_xlpm.Res
)</f>
        <v>#NAME?</v>
      </c>
      <c r="AY60" s="855" t="e" cm="1">
        <f t="array" aca="1" ref="AY60" ca="1">_xlfn.LET(
_xlpm.val,IF($F60 = "",val_blankRefText,  _xldudf_CX_GET(CX_ENTITY,$F60,AY$11,AY$14,,(AY$44))),
_xlpm.Res, IF(OR(_xlpm.val="",_xlpm.val="Error"),"",_xlpm.val),
_xlpm.Res
)</f>
        <v>#NAME?</v>
      </c>
      <c r="AZ60" s="855" t="e" cm="1">
        <f t="array" aca="1" ref="AZ60" ca="1">_xlfn.LET(
_xlpm.val,IF($F60 = "",val_blankRefText,  _xldudf_CX_GET(CX_ENTITY,$F60,AZ$11,AZ$14,,(AZ$44))),
_xlpm.Res, IF(OR(_xlpm.val="",_xlpm.val="Error"),"",_xlpm.val),
_xlpm.Res
)</f>
        <v>#NAME?</v>
      </c>
      <c r="BA60" s="855" t="e" cm="1">
        <f t="array" aca="1" ref="BA60" ca="1">_xlfn.LET(
_xlpm.val,IF($F60 = "",val_blankRefText,  _xldudf_CX_GET(CX_ENTITY,$F60,BA$11,BA$14,,(BA$44))),
_xlpm.Res, IF(OR(_xlpm.val="",_xlpm.val="Error"),"",_xlpm.val),
_xlpm.Res
)</f>
        <v>#NAME?</v>
      </c>
      <c r="BB60" s="855" t="e" cm="1">
        <f t="array" aca="1" ref="BB60" ca="1">_xlfn.LET(
_xlpm.val,IF($F60 = "",val_blankRefText,  _xldudf_CX_GET(CX_ENTITY,$F60,BB$11,BB$14,,(BB$44))),
_xlpm.Res, IF(OR(_xlpm.val="",_xlpm.val="Error"),"",_xlpm.val),
_xlpm.Res
)</f>
        <v>#NAME?</v>
      </c>
      <c r="BC60" s="855" t="e" cm="1">
        <f t="array" aca="1" ref="BC60" ca="1">_xlfn.LET(
_xlpm.val,IF($F60 = "",val_blankRefText,  _xldudf_CX_GET(CX_ENTITY,$F60,BC$11,BC$14,,(BC$44))),
_xlpm.Res, IF(OR(_xlpm.val="",_xlpm.val="Error"),"",_xlpm.val),
_xlpm.Res
)</f>
        <v>#NAME?</v>
      </c>
      <c r="BD60" s="855" t="e" cm="1">
        <f t="array" aca="1" ref="BD60" ca="1">_xlfn.LET(
_xlpm.val,IF($F60 = "",val_blankRefText,  _xldudf_CX_GET(CX_ENTITY,$F60,BD$11,BD$14,,(BD$44))),
_xlpm.Res, IF(OR(_xlpm.val="",_xlpm.val="Error"),"",_xlpm.val),
_xlpm.Res
)</f>
        <v>#NAME?</v>
      </c>
      <c r="BE60" s="855" t="e" cm="1">
        <f t="array" aca="1" ref="BE60" ca="1">_xlfn.LET(
_xlpm.val,IF($F60 = "",val_blankRefText,  _xldudf_CX_GET(CX_ENTITY,$F60,BE$11,BE$14,,(BE$44))),
_xlpm.Res, IF(OR(_xlpm.val="",_xlpm.val="Error"),"",_xlpm.val),
_xlpm.Res
)</f>
        <v>#NAME?</v>
      </c>
      <c r="BF60" s="855" t="e" cm="1">
        <f t="array" aca="1" ref="BF60" ca="1">_xlfn.LET(
_xlpm.val,IF($F60 = "",val_blankRefText,  _xldudf_CX_GET(CX_ENTITY,$F60,BF$11,BF$14,,(BF$44))),
_xlpm.Res, IF(OR(_xlpm.val="",_xlpm.val="Error"),"",_xlpm.val),
_xlpm.Res
)</f>
        <v>#NAME?</v>
      </c>
      <c r="BG60" s="855" t="e" cm="1">
        <f t="array" aca="1" ref="BG60" ca="1">_xlfn.LET(
_xlpm.val,IF($F60 = "",val_blankRefText,  _xldudf_CX_GET(CX_ENTITY,$F60,BG$11,BG$14,,(BG$44))),
_xlpm.Res, IF(OR(_xlpm.val="",_xlpm.val="Error"),"",_xlpm.val),
_xlpm.Res
)</f>
        <v>#NAME?</v>
      </c>
      <c r="BH60" s="855" t="e" cm="1">
        <f t="array" aca="1" ref="BH60" ca="1">_xlfn.LET(
_xlpm.val,IF($F60 = "",val_blankRefText,  _xldudf_CX_GET(CX_ENTITY,$F60,BH$11,BH$14,,(BH$44))),
_xlpm.Res, IF(OR(_xlpm.val="",_xlpm.val="Error"),"",_xlpm.val),
_xlpm.Res
)</f>
        <v>#NAME?</v>
      </c>
      <c r="BI60" s="855" t="e" cm="1">
        <f t="array" aca="1" ref="BI60" ca="1">_xlfn.LET(
_xlpm.val,IF($F60 = "",val_blankRefText,  _xldudf_CX_GET(CX_ENTITY,$F60,BI$11,BI$14,,(BI$44))),
_xlpm.Res, IF(OR(_xlpm.val="",_xlpm.val="Error"),"",_xlpm.val),
_xlpm.Res
)</f>
        <v>#NAME?</v>
      </c>
      <c r="BJ60" s="855" t="e" cm="1">
        <f t="array" aca="1" ref="BJ60" ca="1">_xlfn.LET(
_xlpm.val,IF($F60 = "",val_blankRefText,  _xldudf_CX_GET(CX_ENTITY,$F60,BJ$11,BJ$14,,(BJ$44))),
_xlpm.Res, IF(OR(_xlpm.val="",_xlpm.val="Error"),"",_xlpm.val),
_xlpm.Res
)</f>
        <v>#NAME?</v>
      </c>
      <c r="BK60" s="855" t="e" cm="1">
        <f t="array" aca="1" ref="BK60" ca="1">_xlfn.LET(
_xlpm.val,IF($F60 = "",val_blankRefText,  _xldudf_CX_GET(CX_ENTITY,$F60,BK$11,BK$14,,(BK$44))),
_xlpm.Res, IF(OR(_xlpm.val="",_xlpm.val="Error"),"",_xlpm.val),
_xlpm.Res
)</f>
        <v>#NAME?</v>
      </c>
      <c r="BL60" s="855" t="e" cm="1">
        <f t="array" aca="1" ref="BL60" ca="1">_xlfn.LET(
_xlpm.val,IF($F60 = "",val_blankRefText,  _xldudf_CX_GET(CX_ENTITY,$F60,BL$11,BL$14,,(BL$44))),
_xlpm.Res, IF(OR(_xlpm.val="",_xlpm.val="Error"),"",_xlpm.val),
_xlpm.Res
)</f>
        <v>#NAME?</v>
      </c>
      <c r="BM60" s="855" t="e" cm="1">
        <f t="array" aca="1" ref="BM60" ca="1">_xlfn.LET(
_xlpm.val,IF($F60 = "",val_blankRefText,  _xldudf_CX_GET(CX_ENTITY,$F60,BM$11,BM$14,,(BM$44))),
_xlpm.Res, IF(OR(_xlpm.val="",_xlpm.val="Error"),"",_xlpm.val),
_xlpm.Res
)</f>
        <v>#NAME?</v>
      </c>
      <c r="BN60" s="855" t="e" cm="1">
        <f t="array" aca="1" ref="BN60" ca="1">_xlfn.LET(
_xlpm.val,IF($F60 = "",val_blankRefText,  _xldudf_CX_GET(CX_ENTITY,$F60,BN$11,BN$14,,(BN$44))),
_xlpm.Res, IF(OR(_xlpm.val="",_xlpm.val="Error"),"",_xlpm.val),
_xlpm.Res
)</f>
        <v>#NAME?</v>
      </c>
      <c r="BO60" s="1844"/>
      <c r="BP60" s="1844"/>
      <c r="BQ60" s="1844"/>
      <c r="BR60" s="1844"/>
      <c r="BS60" s="1844"/>
      <c r="BT60" s="1844"/>
      <c r="BU60" s="1844"/>
      <c r="BV60" s="1844"/>
      <c r="BW60" s="1844"/>
      <c r="BX60" s="1844"/>
      <c r="BY60" s="1844"/>
      <c r="BZ60" s="1844"/>
      <c r="CA60" s="384"/>
      <c r="CC60" s="33"/>
      <c r="CD60" s="1461" t="e" cm="1">
        <f t="array" aca="1" ref="CD60" ca="1">_xlfn.LET( _xlpm.CheckBlank, SUM(CF!$AD60:$BN60) = 0, IF(_xlpm.CheckBlank, "", SUM(_xlfn._xlws.FILTER(CF!$AD60:$BN60,(YEAR(CF!$AD$12:$BN$12)=CF!CD$12)*(array_timeline&lt;=CF!CD$11)))))</f>
        <v>#NAME?</v>
      </c>
      <c r="CE60" s="1461" t="e" cm="1">
        <f t="array" aca="1" ref="CE60" ca="1">_xlfn.LET( _xlpm.CheckBlank, SUM(CF!$AD60:$BN60) = 0, IF(_xlpm.CheckBlank, "", SUM(_xlfn._xlws.FILTER(CF!$AD60:$BN60,(YEAR(CF!$AD$12:$BN$12)=CF!CE$12)*(array_timeline&lt;=CF!CE$11)))))</f>
        <v>#NAME?</v>
      </c>
      <c r="CF60" s="1314"/>
      <c r="CG60" s="1461" t="e" cm="1">
        <f t="array" aca="1" ref="CG60" ca="1">_xlfn.LET(_xlpm.CheckBlank,SUM(CF!$AD60:$BN60)=0,IF(_xlpm.CheckBlank,"",SUM(_xlfn._xlws.FILTER(CF!$AD60:$BN60,(YEAR(CF!$AD$12:$BN$12)=CF!CG$12)*(array_timeline&lt;=CF!CG$11)))))</f>
        <v>#NAME?</v>
      </c>
      <c r="CH60" s="1461" t="e" cm="1">
        <f t="array" aca="1" ref="CH60" ca="1">_xlfn.LET(_xlpm.CheckBlank,SUM(CF!$AD60:$BN60)=0,IF(_xlpm.CheckBlank,"",SUM(_xlfn._xlws.FILTER(CF!$AD60:$BN60,(YEAR(CF!$AD$12:$BN$12)=CF!CH$12)*(array_timeline&lt;=CF!CH$11)))))</f>
        <v>#NAME?</v>
      </c>
      <c r="CI60" s="1314"/>
      <c r="CJ60" s="1657" cm="1">
        <f t="array" ref="CJ60">_xlfn.LET( _xlpm.CheckBlank, SUM(CF!$AD60:$BN60) = 0, IF(_xlpm.CheckBlank, "", SUM(_xlfn.TAKE(_xlfn.DROP(CF!$AD60:$BN60, ,-DATEDIFF(CF!CJ$11, val_asOfDate,"M")),1,-12))))</f>
        <v>12</v>
      </c>
      <c r="CK60" s="1657" cm="1">
        <f t="array" ref="CK60">_xlfn.LET( _xlpm.CheckBlank, SUM(CF!$AD60:$BN60) = 0, IF(_xlpm.CheckBlank, "", SUM(_xlfn.TAKE(_xlfn.DROP(CF!$AD60:$BN60, ,-DATEDIFF(CF!CK$11, val_asOfDate,"M")),1,-12))))</f>
        <v>12</v>
      </c>
      <c r="CL60" s="88"/>
      <c r="CM60" s="541" t="e">
        <f t="shared" ref="CM60" ca="1" si="27">CM35</f>
        <v>#NAME?</v>
      </c>
      <c r="CN60" s="541" t="e">
        <f t="shared" ca="1" si="11"/>
        <v>#NAME?</v>
      </c>
      <c r="CO60" s="34"/>
      <c r="CR60" s="4"/>
      <c r="CS60" s="4"/>
      <c r="CW60" s="4"/>
    </row>
    <row r="61" spans="1:101" ht="21" customHeight="1">
      <c r="A61" s="696"/>
      <c r="B61" s="574" t="s">
        <v>253</v>
      </c>
      <c r="C61" s="574" t="str">
        <f t="shared" si="7"/>
        <v>Unreconciled Cash Flows (Company View)</v>
      </c>
      <c r="D61" s="574"/>
      <c r="E61" s="577" t="e" cm="1">
        <f t="array" aca="1" ref="E61" ca="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#NAME?</v>
      </c>
      <c r="F61" s="577" t="str">
        <f t="shared" si="8"/>
        <v>Unreconciled Cash Flows</v>
      </c>
      <c r="G61" s="401"/>
      <c r="H61" s="401">
        <v>1</v>
      </c>
      <c r="I61" s="401">
        <v>1</v>
      </c>
      <c r="J61" s="401"/>
      <c r="K61" s="401"/>
      <c r="L61" s="579">
        <v>-1</v>
      </c>
      <c r="N61" s="158"/>
      <c r="O61" s="101"/>
      <c r="P61" s="52"/>
      <c r="Q61" s="101"/>
      <c r="R61" s="126"/>
      <c r="S61" s="101"/>
      <c r="T61" s="101"/>
      <c r="U61" s="39"/>
      <c r="W61" s="932" t="str">
        <f t="shared" si="13"/>
        <v>Budget</v>
      </c>
      <c r="X61" s="807" t="s">
        <v>62</v>
      </c>
      <c r="Y61" s="97" t="e">
        <f t="shared" ca="1" si="9"/>
        <v>#NAME?</v>
      </c>
      <c r="Z61" s="200" cm="1">
        <f t="array" ref="Z61">_xlfn.SWITCH(
    TRUE,
    _CF!$L61=TRUE, 1,
    _CF!$L61=FALSE,-1,
    _CF!$L61=-1,0,
"n/a"
)</f>
        <v>0</v>
      </c>
      <c r="AA61" s="200"/>
      <c r="AB61" s="97" t="str">
        <f t="shared" si="10"/>
        <v>Unreconciled Cash Flows</v>
      </c>
      <c r="AC61" s="755"/>
      <c r="AD61" s="855" t="e" cm="1">
        <f t="array" aca="1" ref="AD61" ca="1">_xlfn.LET(
_xlpm.val,IF($F61 = "",val_blankRefText,  _xldudf_CX_GET(CX_ENTITY,$F61,AD$11,AD$14,,(AD$44))),
_xlpm.Res, IF(OR(_xlpm.val="",_xlpm.val="Error"),"",_xlpm.val),
_xlpm.Res
)</f>
        <v>#NAME?</v>
      </c>
      <c r="AE61" s="855" t="e" cm="1">
        <f t="array" aca="1" ref="AE61" ca="1">_xlfn.LET(
_xlpm.val,IF($F61 = "",val_blankRefText,  _xldudf_CX_GET(CX_ENTITY,$F61,AE$11,AE$14,,(AE$44))),
_xlpm.Res, IF(OR(_xlpm.val="",_xlpm.val="Error"),"",_xlpm.val),
_xlpm.Res
)</f>
        <v>#NAME?</v>
      </c>
      <c r="AF61" s="855" t="e" cm="1">
        <f t="array" aca="1" ref="AF61" ca="1">_xlfn.LET(
_xlpm.val,IF($F61 = "",val_blankRefText,  _xldudf_CX_GET(CX_ENTITY,$F61,AF$11,AF$14,,(AF$44))),
_xlpm.Res, IF(OR(_xlpm.val="",_xlpm.val="Error"),"",_xlpm.val),
_xlpm.Res
)</f>
        <v>#NAME?</v>
      </c>
      <c r="AG61" s="855" t="e" cm="1">
        <f t="array" aca="1" ref="AG61" ca="1">_xlfn.LET(
_xlpm.val,IF($F61 = "",val_blankRefText,  _xldudf_CX_GET(CX_ENTITY,$F61,AG$11,AG$14,,(AG$44))),
_xlpm.Res, IF(OR(_xlpm.val="",_xlpm.val="Error"),"",_xlpm.val),
_xlpm.Res
)</f>
        <v>#NAME?</v>
      </c>
      <c r="AH61" s="855" t="e" cm="1">
        <f t="array" aca="1" ref="AH61" ca="1">_xlfn.LET(
_xlpm.val,IF($F61 = "",val_blankRefText,  _xldudf_CX_GET(CX_ENTITY,$F61,AH$11,AH$14,,(AH$44))),
_xlpm.Res, IF(OR(_xlpm.val="",_xlpm.val="Error"),"",_xlpm.val),
_xlpm.Res
)</f>
        <v>#NAME?</v>
      </c>
      <c r="AI61" s="855" t="e" cm="1">
        <f t="array" aca="1" ref="AI61" ca="1">_xlfn.LET(
_xlpm.val,IF($F61 = "",val_blankRefText,  _xldudf_CX_GET(CX_ENTITY,$F61,AI$11,AI$14,,(AI$44))),
_xlpm.Res, IF(OR(_xlpm.val="",_xlpm.val="Error"),"",_xlpm.val),
_xlpm.Res
)</f>
        <v>#NAME?</v>
      </c>
      <c r="AJ61" s="855" t="e" cm="1">
        <f t="array" aca="1" ref="AJ61" ca="1">_xlfn.LET(
_xlpm.val,IF($F61 = "",val_blankRefText,  _xldudf_CX_GET(CX_ENTITY,$F61,AJ$11,AJ$14,,(AJ$44))),
_xlpm.Res, IF(OR(_xlpm.val="",_xlpm.val="Error"),"",_xlpm.val),
_xlpm.Res
)</f>
        <v>#NAME?</v>
      </c>
      <c r="AK61" s="855" t="e" cm="1">
        <f t="array" aca="1" ref="AK61" ca="1">_xlfn.LET(
_xlpm.val,IF($F61 = "",val_blankRefText,  _xldudf_CX_GET(CX_ENTITY,$F61,AK$11,AK$14,,(AK$44))),
_xlpm.Res, IF(OR(_xlpm.val="",_xlpm.val="Error"),"",_xlpm.val),
_xlpm.Res
)</f>
        <v>#NAME?</v>
      </c>
      <c r="AL61" s="855" t="e" cm="1">
        <f t="array" aca="1" ref="AL61" ca="1">_xlfn.LET(
_xlpm.val,IF($F61 = "",val_blankRefText,  _xldudf_CX_GET(CX_ENTITY,$F61,AL$11,AL$14,,(AL$44))),
_xlpm.Res, IF(OR(_xlpm.val="",_xlpm.val="Error"),"",_xlpm.val),
_xlpm.Res
)</f>
        <v>#NAME?</v>
      </c>
      <c r="AM61" s="855" t="e" cm="1">
        <f t="array" aca="1" ref="AM61" ca="1">_xlfn.LET(
_xlpm.val,IF($F61 = "",val_blankRefText,  _xldudf_CX_GET(CX_ENTITY,$F61,AM$11,AM$14,,(AM$44))),
_xlpm.Res, IF(OR(_xlpm.val="",_xlpm.val="Error"),"",_xlpm.val),
_xlpm.Res
)</f>
        <v>#NAME?</v>
      </c>
      <c r="AN61" s="855" t="e" cm="1">
        <f t="array" aca="1" ref="AN61" ca="1">_xlfn.LET(
_xlpm.val,IF($F61 = "",val_blankRefText,  _xldudf_CX_GET(CX_ENTITY,$F61,AN$11,AN$14,,(AN$44))),
_xlpm.Res, IF(OR(_xlpm.val="",_xlpm.val="Error"),"",_xlpm.val),
_xlpm.Res
)</f>
        <v>#NAME?</v>
      </c>
      <c r="AO61" s="855" t="e" cm="1">
        <f t="array" aca="1" ref="AO61" ca="1">_xlfn.LET(
_xlpm.val,IF($F61 = "",val_blankRefText,  _xldudf_CX_GET(CX_ENTITY,$F61,AO$11,AO$14,,(AO$44))),
_xlpm.Res, IF(OR(_xlpm.val="",_xlpm.val="Error"),"",_xlpm.val),
_xlpm.Res
)</f>
        <v>#NAME?</v>
      </c>
      <c r="AP61" s="855" t="e" cm="1">
        <f t="array" aca="1" ref="AP61" ca="1">_xlfn.LET(
_xlpm.val,IF($F61 = "",val_blankRefText,  _xldudf_CX_GET(CX_ENTITY,$F61,AP$11,AP$14,,(AP$44))),
_xlpm.Res, IF(OR(_xlpm.val="",_xlpm.val="Error"),"",_xlpm.val),
_xlpm.Res
)</f>
        <v>#NAME?</v>
      </c>
      <c r="AQ61" s="855" t="e" cm="1">
        <f t="array" aca="1" ref="AQ61" ca="1">_xlfn.LET(
_xlpm.val,IF($F61 = "",val_blankRefText,  _xldudf_CX_GET(CX_ENTITY,$F61,AQ$11,AQ$14,,(AQ$44))),
_xlpm.Res, IF(OR(_xlpm.val="",_xlpm.val="Error"),"",_xlpm.val),
_xlpm.Res
)</f>
        <v>#NAME?</v>
      </c>
      <c r="AR61" s="855" t="e" cm="1">
        <f t="array" aca="1" ref="AR61" ca="1">_xlfn.LET(
_xlpm.val,IF($F61 = "",val_blankRefText,  _xldudf_CX_GET(CX_ENTITY,$F61,AR$11,AR$14,,(AR$44))),
_xlpm.Res, IF(OR(_xlpm.val="",_xlpm.val="Error"),"",_xlpm.val),
_xlpm.Res
)</f>
        <v>#NAME?</v>
      </c>
      <c r="AS61" s="855" t="e" cm="1">
        <f t="array" aca="1" ref="AS61" ca="1">_xlfn.LET(
_xlpm.val,IF($F61 = "",val_blankRefText,  _xldudf_CX_GET(CX_ENTITY,$F61,AS$11,AS$14,,(AS$44))),
_xlpm.Res, IF(OR(_xlpm.val="",_xlpm.val="Error"),"",_xlpm.val),
_xlpm.Res
)</f>
        <v>#NAME?</v>
      </c>
      <c r="AT61" s="855" t="e" cm="1">
        <f t="array" aca="1" ref="AT61" ca="1">_xlfn.LET(
_xlpm.val,IF($F61 = "",val_blankRefText,  _xldudf_CX_GET(CX_ENTITY,$F61,AT$11,AT$14,,(AT$44))),
_xlpm.Res, IF(OR(_xlpm.val="",_xlpm.val="Error"),"",_xlpm.val),
_xlpm.Res
)</f>
        <v>#NAME?</v>
      </c>
      <c r="AU61" s="855" t="e" cm="1">
        <f t="array" aca="1" ref="AU61" ca="1">_xlfn.LET(
_xlpm.val,IF($F61 = "",val_blankRefText,  _xldudf_CX_GET(CX_ENTITY,$F61,AU$11,AU$14,,(AU$44))),
_xlpm.Res, IF(OR(_xlpm.val="",_xlpm.val="Error"),"",_xlpm.val),
_xlpm.Res
)</f>
        <v>#NAME?</v>
      </c>
      <c r="AV61" s="855" t="e" cm="1">
        <f t="array" aca="1" ref="AV61" ca="1">_xlfn.LET(
_xlpm.val,IF($F61 = "",val_blankRefText,  _xldudf_CX_GET(CX_ENTITY,$F61,AV$11,AV$14,,(AV$44))),
_xlpm.Res, IF(OR(_xlpm.val="",_xlpm.val="Error"),"",_xlpm.val),
_xlpm.Res
)</f>
        <v>#NAME?</v>
      </c>
      <c r="AW61" s="855" t="e" cm="1">
        <f t="array" aca="1" ref="AW61" ca="1">_xlfn.LET(
_xlpm.val,IF($F61 = "",val_blankRefText,  _xldudf_CX_GET(CX_ENTITY,$F61,AW$11,AW$14,,(AW$44))),
_xlpm.Res, IF(OR(_xlpm.val="",_xlpm.val="Error"),"",_xlpm.val),
_xlpm.Res
)</f>
        <v>#NAME?</v>
      </c>
      <c r="AX61" s="855" t="e" cm="1">
        <f t="array" aca="1" ref="AX61" ca="1">_xlfn.LET(
_xlpm.val,IF($F61 = "",val_blankRefText,  _xldudf_CX_GET(CX_ENTITY,$F61,AX$11,AX$14,,(AX$44))),
_xlpm.Res, IF(OR(_xlpm.val="",_xlpm.val="Error"),"",_xlpm.val),
_xlpm.Res
)</f>
        <v>#NAME?</v>
      </c>
      <c r="AY61" s="855" t="e" cm="1">
        <f t="array" aca="1" ref="AY61" ca="1">_xlfn.LET(
_xlpm.val,IF($F61 = "",val_blankRefText,  _xldudf_CX_GET(CX_ENTITY,$F61,AY$11,AY$14,,(AY$44))),
_xlpm.Res, IF(OR(_xlpm.val="",_xlpm.val="Error"),"",_xlpm.val),
_xlpm.Res
)</f>
        <v>#NAME?</v>
      </c>
      <c r="AZ61" s="855" t="e" cm="1">
        <f t="array" aca="1" ref="AZ61" ca="1">_xlfn.LET(
_xlpm.val,IF($F61 = "",val_blankRefText,  _xldudf_CX_GET(CX_ENTITY,$F61,AZ$11,AZ$14,,(AZ$44))),
_xlpm.Res, IF(OR(_xlpm.val="",_xlpm.val="Error"),"",_xlpm.val),
_xlpm.Res
)</f>
        <v>#NAME?</v>
      </c>
      <c r="BA61" s="855" t="e" cm="1">
        <f t="array" aca="1" ref="BA61" ca="1">_xlfn.LET(
_xlpm.val,IF($F61 = "",val_blankRefText,  _xldudf_CX_GET(CX_ENTITY,$F61,BA$11,BA$14,,(BA$44))),
_xlpm.Res, IF(OR(_xlpm.val="",_xlpm.val="Error"),"",_xlpm.val),
_xlpm.Res
)</f>
        <v>#NAME?</v>
      </c>
      <c r="BB61" s="855" t="e" cm="1">
        <f t="array" aca="1" ref="BB61" ca="1">_xlfn.LET(
_xlpm.val,IF($F61 = "",val_blankRefText,  _xldudf_CX_GET(CX_ENTITY,$F61,BB$11,BB$14,,(BB$44))),
_xlpm.Res, IF(OR(_xlpm.val="",_xlpm.val="Error"),"",_xlpm.val),
_xlpm.Res
)</f>
        <v>#NAME?</v>
      </c>
      <c r="BC61" s="855" t="e" cm="1">
        <f t="array" aca="1" ref="BC61" ca="1">_xlfn.LET(
_xlpm.val,IF($F61 = "",val_blankRefText,  _xldudf_CX_GET(CX_ENTITY,$F61,BC$11,BC$14,,(BC$44))),
_xlpm.Res, IF(OR(_xlpm.val="",_xlpm.val="Error"),"",_xlpm.val),
_xlpm.Res
)</f>
        <v>#NAME?</v>
      </c>
      <c r="BD61" s="855" t="e" cm="1">
        <f t="array" aca="1" ref="BD61" ca="1">_xlfn.LET(
_xlpm.val,IF($F61 = "",val_blankRefText,  _xldudf_CX_GET(CX_ENTITY,$F61,BD$11,BD$14,,(BD$44))),
_xlpm.Res, IF(OR(_xlpm.val="",_xlpm.val="Error"),"",_xlpm.val),
_xlpm.Res
)</f>
        <v>#NAME?</v>
      </c>
      <c r="BE61" s="855" t="e" cm="1">
        <f t="array" aca="1" ref="BE61" ca="1">_xlfn.LET(
_xlpm.val,IF($F61 = "",val_blankRefText,  _xldudf_CX_GET(CX_ENTITY,$F61,BE$11,BE$14,,(BE$44))),
_xlpm.Res, IF(OR(_xlpm.val="",_xlpm.val="Error"),"",_xlpm.val),
_xlpm.Res
)</f>
        <v>#NAME?</v>
      </c>
      <c r="BF61" s="855" t="e" cm="1">
        <f t="array" aca="1" ref="BF61" ca="1">_xlfn.LET(
_xlpm.val,IF($F61 = "",val_blankRefText,  _xldudf_CX_GET(CX_ENTITY,$F61,BF$11,BF$14,,(BF$44))),
_xlpm.Res, IF(OR(_xlpm.val="",_xlpm.val="Error"),"",_xlpm.val),
_xlpm.Res
)</f>
        <v>#NAME?</v>
      </c>
      <c r="BG61" s="855" t="e" cm="1">
        <f t="array" aca="1" ref="BG61" ca="1">_xlfn.LET(
_xlpm.val,IF($F61 = "",val_blankRefText,  _xldudf_CX_GET(CX_ENTITY,$F61,BG$11,BG$14,,(BG$44))),
_xlpm.Res, IF(OR(_xlpm.val="",_xlpm.val="Error"),"",_xlpm.val),
_xlpm.Res
)</f>
        <v>#NAME?</v>
      </c>
      <c r="BH61" s="855" t="e" cm="1">
        <f t="array" aca="1" ref="BH61" ca="1">_xlfn.LET(
_xlpm.val,IF($F61 = "",val_blankRefText,  _xldudf_CX_GET(CX_ENTITY,$F61,BH$11,BH$14,,(BH$44))),
_xlpm.Res, IF(OR(_xlpm.val="",_xlpm.val="Error"),"",_xlpm.val),
_xlpm.Res
)</f>
        <v>#NAME?</v>
      </c>
      <c r="BI61" s="855" t="e" cm="1">
        <f t="array" aca="1" ref="BI61" ca="1">_xlfn.LET(
_xlpm.val,IF($F61 = "",val_blankRefText,  _xldudf_CX_GET(CX_ENTITY,$F61,BI$11,BI$14,,(BI$44))),
_xlpm.Res, IF(OR(_xlpm.val="",_xlpm.val="Error"),"",_xlpm.val),
_xlpm.Res
)</f>
        <v>#NAME?</v>
      </c>
      <c r="BJ61" s="855" t="e" cm="1">
        <f t="array" aca="1" ref="BJ61" ca="1">_xlfn.LET(
_xlpm.val,IF($F61 = "",val_blankRefText,  _xldudf_CX_GET(CX_ENTITY,$F61,BJ$11,BJ$14,,(BJ$44))),
_xlpm.Res, IF(OR(_xlpm.val="",_xlpm.val="Error"),"",_xlpm.val),
_xlpm.Res
)</f>
        <v>#NAME?</v>
      </c>
      <c r="BK61" s="855" t="e" cm="1">
        <f t="array" aca="1" ref="BK61" ca="1">_xlfn.LET(
_xlpm.val,IF($F61 = "",val_blankRefText,  _xldudf_CX_GET(CX_ENTITY,$F61,BK$11,BK$14,,(BK$44))),
_xlpm.Res, IF(OR(_xlpm.val="",_xlpm.val="Error"),"",_xlpm.val),
_xlpm.Res
)</f>
        <v>#NAME?</v>
      </c>
      <c r="BL61" s="855" t="e" cm="1">
        <f t="array" aca="1" ref="BL61" ca="1">_xlfn.LET(
_xlpm.val,IF($F61 = "",val_blankRefText,  _xldudf_CX_GET(CX_ENTITY,$F61,BL$11,BL$14,,(BL$44))),
_xlpm.Res, IF(OR(_xlpm.val="",_xlpm.val="Error"),"",_xlpm.val),
_xlpm.Res
)</f>
        <v>#NAME?</v>
      </c>
      <c r="BM61" s="855" t="e" cm="1">
        <f t="array" aca="1" ref="BM61" ca="1">_xlfn.LET(
_xlpm.val,IF($F61 = "",val_blankRefText,  _xldudf_CX_GET(CX_ENTITY,$F61,BM$11,BM$14,,(BM$44))),
_xlpm.Res, IF(OR(_xlpm.val="",_xlpm.val="Error"),"",_xlpm.val),
_xlpm.Res
)</f>
        <v>#NAME?</v>
      </c>
      <c r="BN61" s="855" t="e" cm="1">
        <f t="array" aca="1" ref="BN61" ca="1">_xlfn.LET(
_xlpm.val,IF($F61 = "",val_blankRefText,  _xldudf_CX_GET(CX_ENTITY,$F61,BN$11,BN$14,,(BN$44))),
_xlpm.Res, IF(OR(_xlpm.val="",_xlpm.val="Error"),"",_xlpm.val),
_xlpm.Res
)</f>
        <v>#NAME?</v>
      </c>
      <c r="BO61" s="1844"/>
      <c r="BP61" s="1844"/>
      <c r="BQ61" s="1844"/>
      <c r="BR61" s="1844"/>
      <c r="BS61" s="1844"/>
      <c r="BT61" s="1844"/>
      <c r="BU61" s="1844"/>
      <c r="BV61" s="1844"/>
      <c r="BW61" s="1844"/>
      <c r="BX61" s="1844"/>
      <c r="BY61" s="1844"/>
      <c r="BZ61" s="1844"/>
      <c r="CA61" s="384"/>
      <c r="CC61" s="33"/>
      <c r="CD61" s="1461" t="e" cm="1">
        <f t="array" aca="1" ref="CD61" ca="1">_xlfn.LET( _xlpm.CheckBlank, SUM(CF!$AD61:$BN61) = 0, IF(_xlpm.CheckBlank, "", SUM(_xlfn._xlws.FILTER(CF!$AD61:$BN61,(YEAR(CF!$AD$12:$BN$12)=CF!CD$12)*(array_timeline&lt;=CF!CD$11)))))</f>
        <v>#NAME?</v>
      </c>
      <c r="CE61" s="1461" t="e" cm="1">
        <f t="array" aca="1" ref="CE61" ca="1">_xlfn.LET( _xlpm.CheckBlank, SUM(CF!$AD61:$BN61) = 0, IF(_xlpm.CheckBlank, "", SUM(_xlfn._xlws.FILTER(CF!$AD61:$BN61,(YEAR(CF!$AD$12:$BN$12)=CF!CE$12)*(array_timeline&lt;=CF!CE$11)))))</f>
        <v>#NAME?</v>
      </c>
      <c r="CF61" s="1314"/>
      <c r="CG61" s="1461" t="e" cm="1">
        <f t="array" aca="1" ref="CG61" ca="1">_xlfn.LET(_xlpm.CheckBlank,SUM(CF!$AD61:$BN61)=0,IF(_xlpm.CheckBlank,"",SUM(_xlfn._xlws.FILTER(CF!$AD61:$BN61,(YEAR(CF!$AD$12:$BN$12)=CF!CG$12)*(array_timeline&lt;=CF!CG$11)))))</f>
        <v>#NAME?</v>
      </c>
      <c r="CH61" s="1461" t="e" cm="1">
        <f t="array" aca="1" ref="CH61" ca="1">_xlfn.LET(_xlpm.CheckBlank,SUM(CF!$AD61:$BN61)=0,IF(_xlpm.CheckBlank,"",SUM(_xlfn._xlws.FILTER(CF!$AD61:$BN61,(YEAR(CF!$AD$12:$BN$12)=CF!CH$12)*(array_timeline&lt;=CF!CH$11)))))</f>
        <v>#NAME?</v>
      </c>
      <c r="CI61" s="1314"/>
      <c r="CJ61" s="1657" cm="1">
        <f t="array" aca="1" ref="CJ61" ca="1">_xlfn.LET( _xlpm.CheckBlank, SUM(CF!$AD61:$BN61) = 0, IF(_xlpm.CheckBlank, "", SUM(_xlfn.TAKE(_xlfn.DROP(CF!$AD61:$BN61, ,-DATEDIFF(CF!CJ$11, val_asOfDate,"M")),1,-12))))</f>
        <v>-180</v>
      </c>
      <c r="CK61" s="1657" cm="1">
        <f t="array" aca="1" ref="CK61" ca="1">_xlfn.LET( _xlpm.CheckBlank, SUM(CF!$AD61:$BN61) = 0, IF(_xlpm.CheckBlank, "", SUM(_xlfn.TAKE(_xlfn.DROP(CF!$AD61:$BN61, ,-DATEDIFF(CF!CK$11, val_asOfDate,"M")),1,-12))))</f>
        <v>-180</v>
      </c>
      <c r="CL61" s="88"/>
      <c r="CM61" s="43" t="e">
        <f t="shared" ref="CM61" ca="1" si="28">CM36</f>
        <v>#NAME?</v>
      </c>
      <c r="CN61" s="43" t="e">
        <f t="shared" ca="1" si="11"/>
        <v>#NAME?</v>
      </c>
      <c r="CO61" s="34"/>
      <c r="CR61" s="4"/>
      <c r="CS61" s="4"/>
      <c r="CW61" s="4"/>
    </row>
    <row r="62" spans="1:101" ht="21" customHeight="1">
      <c r="A62" s="696"/>
      <c r="B62" s="574" t="s">
        <v>254</v>
      </c>
      <c r="C62" s="574" t="str">
        <f t="shared" si="7"/>
        <v>Net Cash Flow (Company View)</v>
      </c>
      <c r="D62" s="574"/>
      <c r="E62" s="577" t="e" cm="1">
        <f t="array" aca="1" ref="E62" ca="1">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#NAME?</v>
      </c>
      <c r="F62" s="577" t="str">
        <f t="shared" si="8"/>
        <v>Net Cash Flow</v>
      </c>
      <c r="G62" s="401"/>
      <c r="H62" s="401">
        <v>2</v>
      </c>
      <c r="I62" s="401">
        <v>1</v>
      </c>
      <c r="J62" s="401"/>
      <c r="K62" s="401"/>
      <c r="L62" s="579">
        <v>-1</v>
      </c>
      <c r="N62" s="158"/>
      <c r="O62" s="101"/>
      <c r="P62" s="5"/>
      <c r="Q62" s="101"/>
      <c r="R62" s="126"/>
      <c r="S62" s="101"/>
      <c r="T62" s="101"/>
      <c r="U62" s="39"/>
      <c r="W62" s="934" t="str">
        <f t="shared" si="13"/>
        <v>Budget</v>
      </c>
      <c r="X62" s="807">
        <v>0</v>
      </c>
      <c r="Y62" s="119" t="e">
        <f t="shared" ca="1" si="9"/>
        <v>#NAME?</v>
      </c>
      <c r="Z62" s="787" cm="1">
        <f t="array" ref="Z62">_xlfn.SWITCH(
    TRUE,
    _CF!$L62=TRUE, 1,
    _CF!$L62=FALSE,-1,
    _CF!$L62=-1,0,
"n/a"
)</f>
        <v>0</v>
      </c>
      <c r="AA62" s="200"/>
      <c r="AB62" s="119" t="str">
        <f t="shared" si="10"/>
        <v>Net Cash Flow</v>
      </c>
      <c r="AC62" s="119"/>
      <c r="AD62" s="855" t="e" cm="1">
        <f t="array" aca="1" ref="AD62" ca="1">_xlfn.LET(
_xlpm.val,IF($F62 = "",val_blankRefText,  _xldudf_CX_GET(CX_ENTITY,$F62,AD$11,AD$14,,(AD$44))),
_xlpm.Res, IF(OR(_xlpm.val="",_xlpm.val="Error"),"",_xlpm.val),
_xlpm.Res
)</f>
        <v>#NAME?</v>
      </c>
      <c r="AE62" s="855" t="e" cm="1">
        <f t="array" aca="1" ref="AE62" ca="1">_xlfn.LET(
_xlpm.val,IF($F62 = "",val_blankRefText,  _xldudf_CX_GET(CX_ENTITY,$F62,AE$11,AE$14,,(AE$44))),
_xlpm.Res, IF(OR(_xlpm.val="",_xlpm.val="Error"),"",_xlpm.val),
_xlpm.Res
)</f>
        <v>#NAME?</v>
      </c>
      <c r="AF62" s="855" t="e" cm="1">
        <f t="array" aca="1" ref="AF62" ca="1">_xlfn.LET(
_xlpm.val,IF($F62 = "",val_blankRefText,  _xldudf_CX_GET(CX_ENTITY,$F62,AF$11,AF$14,,(AF$44))),
_xlpm.Res, IF(OR(_xlpm.val="",_xlpm.val="Error"),"",_xlpm.val),
_xlpm.Res
)</f>
        <v>#NAME?</v>
      </c>
      <c r="AG62" s="855" t="e" cm="1">
        <f t="array" aca="1" ref="AG62" ca="1">_xlfn.LET(
_xlpm.val,IF($F62 = "",val_blankRefText,  _xldudf_CX_GET(CX_ENTITY,$F62,AG$11,AG$14,,(AG$44))),
_xlpm.Res, IF(OR(_xlpm.val="",_xlpm.val="Error"),"",_xlpm.val),
_xlpm.Res
)</f>
        <v>#NAME?</v>
      </c>
      <c r="AH62" s="855" t="e" cm="1">
        <f t="array" aca="1" ref="AH62" ca="1">_xlfn.LET(
_xlpm.val,IF($F62 = "",val_blankRefText,  _xldudf_CX_GET(CX_ENTITY,$F62,AH$11,AH$14,,(AH$44))),
_xlpm.Res, IF(OR(_xlpm.val="",_xlpm.val="Error"),"",_xlpm.val),
_xlpm.Res
)</f>
        <v>#NAME?</v>
      </c>
      <c r="AI62" s="855" t="e" cm="1">
        <f t="array" aca="1" ref="AI62" ca="1">_xlfn.LET(
_xlpm.val,IF($F62 = "",val_blankRefText,  _xldudf_CX_GET(CX_ENTITY,$F62,AI$11,AI$14,,(AI$44))),
_xlpm.Res, IF(OR(_xlpm.val="",_xlpm.val="Error"),"",_xlpm.val),
_xlpm.Res
)</f>
        <v>#NAME?</v>
      </c>
      <c r="AJ62" s="855" t="e" cm="1">
        <f t="array" aca="1" ref="AJ62" ca="1">_xlfn.LET(
_xlpm.val,IF($F62 = "",val_blankRefText,  _xldudf_CX_GET(CX_ENTITY,$F62,AJ$11,AJ$14,,(AJ$44))),
_xlpm.Res, IF(OR(_xlpm.val="",_xlpm.val="Error"),"",_xlpm.val),
_xlpm.Res
)</f>
        <v>#NAME?</v>
      </c>
      <c r="AK62" s="855" t="e" cm="1">
        <f t="array" aca="1" ref="AK62" ca="1">_xlfn.LET(
_xlpm.val,IF($F62 = "",val_blankRefText,  _xldudf_CX_GET(CX_ENTITY,$F62,AK$11,AK$14,,(AK$44))),
_xlpm.Res, IF(OR(_xlpm.val="",_xlpm.val="Error"),"",_xlpm.val),
_xlpm.Res
)</f>
        <v>#NAME?</v>
      </c>
      <c r="AL62" s="855" t="e" cm="1">
        <f t="array" aca="1" ref="AL62" ca="1">_xlfn.LET(
_xlpm.val,IF($F62 = "",val_blankRefText,  _xldudf_CX_GET(CX_ENTITY,$F62,AL$11,AL$14,,(AL$44))),
_xlpm.Res, IF(OR(_xlpm.val="",_xlpm.val="Error"),"",_xlpm.val),
_xlpm.Res
)</f>
        <v>#NAME?</v>
      </c>
      <c r="AM62" s="855" t="e" cm="1">
        <f t="array" aca="1" ref="AM62" ca="1">_xlfn.LET(
_xlpm.val,IF($F62 = "",val_blankRefText,  _xldudf_CX_GET(CX_ENTITY,$F62,AM$11,AM$14,,(AM$44))),
_xlpm.Res, IF(OR(_xlpm.val="",_xlpm.val="Error"),"",_xlpm.val),
_xlpm.Res
)</f>
        <v>#NAME?</v>
      </c>
      <c r="AN62" s="855" t="e" cm="1">
        <f t="array" aca="1" ref="AN62" ca="1">_xlfn.LET(
_xlpm.val,IF($F62 = "",val_blankRefText,  _xldudf_CX_GET(CX_ENTITY,$F62,AN$11,AN$14,,(AN$44))),
_xlpm.Res, IF(OR(_xlpm.val="",_xlpm.val="Error"),"",_xlpm.val),
_xlpm.Res
)</f>
        <v>#NAME?</v>
      </c>
      <c r="AO62" s="855" t="e" cm="1">
        <f t="array" aca="1" ref="AO62" ca="1">_xlfn.LET(
_xlpm.val,IF($F62 = "",val_blankRefText,  _xldudf_CX_GET(CX_ENTITY,$F62,AO$11,AO$14,,(AO$44))),
_xlpm.Res, IF(OR(_xlpm.val="",_xlpm.val="Error"),"",_xlpm.val),
_xlpm.Res
)</f>
        <v>#NAME?</v>
      </c>
      <c r="AP62" s="855" t="e" cm="1">
        <f t="array" aca="1" ref="AP62" ca="1">_xlfn.LET(
_xlpm.val,IF($F62 = "",val_blankRefText,  _xldudf_CX_GET(CX_ENTITY,$F62,AP$11,AP$14,,(AP$44))),
_xlpm.Res, IF(OR(_xlpm.val="",_xlpm.val="Error"),"",_xlpm.val),
_xlpm.Res
)</f>
        <v>#NAME?</v>
      </c>
      <c r="AQ62" s="855" t="e" cm="1">
        <f t="array" aca="1" ref="AQ62" ca="1">_xlfn.LET(
_xlpm.val,IF($F62 = "",val_blankRefText,  _xldudf_CX_GET(CX_ENTITY,$F62,AQ$11,AQ$14,,(AQ$44))),
_xlpm.Res, IF(OR(_xlpm.val="",_xlpm.val="Error"),"",_xlpm.val),
_xlpm.Res
)</f>
        <v>#NAME?</v>
      </c>
      <c r="AR62" s="855" t="e" cm="1">
        <f t="array" aca="1" ref="AR62" ca="1">_xlfn.LET(
_xlpm.val,IF($F62 = "",val_blankRefText,  _xldudf_CX_GET(CX_ENTITY,$F62,AR$11,AR$14,,(AR$44))),
_xlpm.Res, IF(OR(_xlpm.val="",_xlpm.val="Error"),"",_xlpm.val),
_xlpm.Res
)</f>
        <v>#NAME?</v>
      </c>
      <c r="AS62" s="855" t="e" cm="1">
        <f t="array" aca="1" ref="AS62" ca="1">_xlfn.LET(
_xlpm.val,IF($F62 = "",val_blankRefText,  _xldudf_CX_GET(CX_ENTITY,$F62,AS$11,AS$14,,(AS$44))),
_xlpm.Res, IF(OR(_xlpm.val="",_xlpm.val="Error"),"",_xlpm.val),
_xlpm.Res
)</f>
        <v>#NAME?</v>
      </c>
      <c r="AT62" s="855" t="e" cm="1">
        <f t="array" aca="1" ref="AT62" ca="1">_xlfn.LET(
_xlpm.val,IF($F62 = "",val_blankRefText,  _xldudf_CX_GET(CX_ENTITY,$F62,AT$11,AT$14,,(AT$44))),
_xlpm.Res, IF(OR(_xlpm.val="",_xlpm.val="Error"),"",_xlpm.val),
_xlpm.Res
)</f>
        <v>#NAME?</v>
      </c>
      <c r="AU62" s="855" t="e" cm="1">
        <f t="array" aca="1" ref="AU62" ca="1">_xlfn.LET(
_xlpm.val,IF($F62 = "",val_blankRefText,  _xldudf_CX_GET(CX_ENTITY,$F62,AU$11,AU$14,,(AU$44))),
_xlpm.Res, IF(OR(_xlpm.val="",_xlpm.val="Error"),"",_xlpm.val),
_xlpm.Res
)</f>
        <v>#NAME?</v>
      </c>
      <c r="AV62" s="855" t="e" cm="1">
        <f t="array" aca="1" ref="AV62" ca="1">_xlfn.LET(
_xlpm.val,IF($F62 = "",val_blankRefText,  _xldudf_CX_GET(CX_ENTITY,$F62,AV$11,AV$14,,(AV$44))),
_xlpm.Res, IF(OR(_xlpm.val="",_xlpm.val="Error"),"",_xlpm.val),
_xlpm.Res
)</f>
        <v>#NAME?</v>
      </c>
      <c r="AW62" s="855" t="e" cm="1">
        <f t="array" aca="1" ref="AW62" ca="1">_xlfn.LET(
_xlpm.val,IF($F62 = "",val_blankRefText,  _xldudf_CX_GET(CX_ENTITY,$F62,AW$11,AW$14,,(AW$44))),
_xlpm.Res, IF(OR(_xlpm.val="",_xlpm.val="Error"),"",_xlpm.val),
_xlpm.Res
)</f>
        <v>#NAME?</v>
      </c>
      <c r="AX62" s="855" t="e" cm="1">
        <f t="array" aca="1" ref="AX62" ca="1">_xlfn.LET(
_xlpm.val,IF($F62 = "",val_blankRefText,  _xldudf_CX_GET(CX_ENTITY,$F62,AX$11,AX$14,,(AX$44))),
_xlpm.Res, IF(OR(_xlpm.val="",_xlpm.val="Error"),"",_xlpm.val),
_xlpm.Res
)</f>
        <v>#NAME?</v>
      </c>
      <c r="AY62" s="855" t="e" cm="1">
        <f t="array" aca="1" ref="AY62" ca="1">_xlfn.LET(
_xlpm.val,IF($F62 = "",val_blankRefText,  _xldudf_CX_GET(CX_ENTITY,$F62,AY$11,AY$14,,(AY$44))),
_xlpm.Res, IF(OR(_xlpm.val="",_xlpm.val="Error"),"",_xlpm.val),
_xlpm.Res
)</f>
        <v>#NAME?</v>
      </c>
      <c r="AZ62" s="855" t="e" cm="1">
        <f t="array" aca="1" ref="AZ62" ca="1">_xlfn.LET(
_xlpm.val,IF($F62 = "",val_blankRefText,  _xldudf_CX_GET(CX_ENTITY,$F62,AZ$11,AZ$14,,(AZ$44))),
_xlpm.Res, IF(OR(_xlpm.val="",_xlpm.val="Error"),"",_xlpm.val),
_xlpm.Res
)</f>
        <v>#NAME?</v>
      </c>
      <c r="BA62" s="855" t="e" cm="1">
        <f t="array" aca="1" ref="BA62" ca="1">_xlfn.LET(
_xlpm.val,IF($F62 = "",val_blankRefText,  _xldudf_CX_GET(CX_ENTITY,$F62,BA$11,BA$14,,(BA$44))),
_xlpm.Res, IF(OR(_xlpm.val="",_xlpm.val="Error"),"",_xlpm.val),
_xlpm.Res
)</f>
        <v>#NAME?</v>
      </c>
      <c r="BB62" s="855" t="e" cm="1">
        <f t="array" aca="1" ref="BB62" ca="1">_xlfn.LET(
_xlpm.val,IF($F62 = "",val_blankRefText,  _xldudf_CX_GET(CX_ENTITY,$F62,BB$11,BB$14,,(BB$44))),
_xlpm.Res, IF(OR(_xlpm.val="",_xlpm.val="Error"),"",_xlpm.val),
_xlpm.Res
)</f>
        <v>#NAME?</v>
      </c>
      <c r="BC62" s="855" t="e" cm="1">
        <f t="array" aca="1" ref="BC62" ca="1">_xlfn.LET(
_xlpm.val,IF($F62 = "",val_blankRefText,  _xldudf_CX_GET(CX_ENTITY,$F62,BC$11,BC$14,,(BC$44))),
_xlpm.Res, IF(OR(_xlpm.val="",_xlpm.val="Error"),"",_xlpm.val),
_xlpm.Res
)</f>
        <v>#NAME?</v>
      </c>
      <c r="BD62" s="855" t="e" cm="1">
        <f t="array" aca="1" ref="BD62" ca="1">_xlfn.LET(
_xlpm.val,IF($F62 = "",val_blankRefText,  _xldudf_CX_GET(CX_ENTITY,$F62,BD$11,BD$14,,(BD$44))),
_xlpm.Res, IF(OR(_xlpm.val="",_xlpm.val="Error"),"",_xlpm.val),
_xlpm.Res
)</f>
        <v>#NAME?</v>
      </c>
      <c r="BE62" s="855" t="e" cm="1">
        <f t="array" aca="1" ref="BE62" ca="1">_xlfn.LET(
_xlpm.val,IF($F62 = "",val_blankRefText,  _xldudf_CX_GET(CX_ENTITY,$F62,BE$11,BE$14,,(BE$44))),
_xlpm.Res, IF(OR(_xlpm.val="",_xlpm.val="Error"),"",_xlpm.val),
_xlpm.Res
)</f>
        <v>#NAME?</v>
      </c>
      <c r="BF62" s="855" t="e" cm="1">
        <f t="array" aca="1" ref="BF62" ca="1">_xlfn.LET(
_xlpm.val,IF($F62 = "",val_blankRefText,  _xldudf_CX_GET(CX_ENTITY,$F62,BF$11,BF$14,,(BF$44))),
_xlpm.Res, IF(OR(_xlpm.val="",_xlpm.val="Error"),"",_xlpm.val),
_xlpm.Res
)</f>
        <v>#NAME?</v>
      </c>
      <c r="BG62" s="855" t="e" cm="1">
        <f t="array" aca="1" ref="BG62" ca="1">_xlfn.LET(
_xlpm.val,IF($F62 = "",val_blankRefText,  _xldudf_CX_GET(CX_ENTITY,$F62,BG$11,BG$14,,(BG$44))),
_xlpm.Res, IF(OR(_xlpm.val="",_xlpm.val="Error"),"",_xlpm.val),
_xlpm.Res
)</f>
        <v>#NAME?</v>
      </c>
      <c r="BH62" s="855" t="e" cm="1">
        <f t="array" aca="1" ref="BH62" ca="1">_xlfn.LET(
_xlpm.val,IF($F62 = "",val_blankRefText,  _xldudf_CX_GET(CX_ENTITY,$F62,BH$11,BH$14,,(BH$44))),
_xlpm.Res, IF(OR(_xlpm.val="",_xlpm.val="Error"),"",_xlpm.val),
_xlpm.Res
)</f>
        <v>#NAME?</v>
      </c>
      <c r="BI62" s="855" t="e" cm="1">
        <f t="array" aca="1" ref="BI62" ca="1">_xlfn.LET(
_xlpm.val,IF($F62 = "",val_blankRefText,  _xldudf_CX_GET(CX_ENTITY,$F62,BI$11,BI$14,,(BI$44))),
_xlpm.Res, IF(OR(_xlpm.val="",_xlpm.val="Error"),"",_xlpm.val),
_xlpm.Res
)</f>
        <v>#NAME?</v>
      </c>
      <c r="BJ62" s="855" t="e" cm="1">
        <f t="array" aca="1" ref="BJ62" ca="1">_xlfn.LET(
_xlpm.val,IF($F62 = "",val_blankRefText,  _xldudf_CX_GET(CX_ENTITY,$F62,BJ$11,BJ$14,,(BJ$44))),
_xlpm.Res, IF(OR(_xlpm.val="",_xlpm.val="Error"),"",_xlpm.val),
_xlpm.Res
)</f>
        <v>#NAME?</v>
      </c>
      <c r="BK62" s="855" t="e" cm="1">
        <f t="array" aca="1" ref="BK62" ca="1">_xlfn.LET(
_xlpm.val,IF($F62 = "",val_blankRefText,  _xldudf_CX_GET(CX_ENTITY,$F62,BK$11,BK$14,,(BK$44))),
_xlpm.Res, IF(OR(_xlpm.val="",_xlpm.val="Error"),"",_xlpm.val),
_xlpm.Res
)</f>
        <v>#NAME?</v>
      </c>
      <c r="BL62" s="855" t="e" cm="1">
        <f t="array" aca="1" ref="BL62" ca="1">_xlfn.LET(
_xlpm.val,IF($F62 = "",val_blankRefText,  _xldudf_CX_GET(CX_ENTITY,$F62,BL$11,BL$14,,(BL$44))),
_xlpm.Res, IF(OR(_xlpm.val="",_xlpm.val="Error"),"",_xlpm.val),
_xlpm.Res
)</f>
        <v>#NAME?</v>
      </c>
      <c r="BM62" s="855" t="e" cm="1">
        <f t="array" aca="1" ref="BM62" ca="1">_xlfn.LET(
_xlpm.val,IF($F62 = "",val_blankRefText,  _xldudf_CX_GET(CX_ENTITY,$F62,BM$11,BM$14,,(BM$44))),
_xlpm.Res, IF(OR(_xlpm.val="",_xlpm.val="Error"),"",_xlpm.val),
_xlpm.Res
)</f>
        <v>#NAME?</v>
      </c>
      <c r="BN62" s="855" t="e" cm="1">
        <f t="array" aca="1" ref="BN62" ca="1">_xlfn.LET(
_xlpm.val,IF($F62 = "",val_blankRefText,  _xldudf_CX_GET(CX_ENTITY,$F62,BN$11,BN$14,,(BN$44))),
_xlpm.Res, IF(OR(_xlpm.val="",_xlpm.val="Error"),"",_xlpm.val),
_xlpm.Res
)</f>
        <v>#NAME?</v>
      </c>
      <c r="BO62" s="1844"/>
      <c r="BP62" s="1844"/>
      <c r="BQ62" s="1844"/>
      <c r="BR62" s="1844"/>
      <c r="BS62" s="1844"/>
      <c r="BT62" s="1844"/>
      <c r="BU62" s="1844"/>
      <c r="BV62" s="1844"/>
      <c r="BW62" s="1844"/>
      <c r="BX62" s="1844"/>
      <c r="BY62" s="1844"/>
      <c r="BZ62" s="1844"/>
      <c r="CA62" s="384"/>
      <c r="CC62" s="33"/>
      <c r="CD62" s="1461" t="e" cm="1">
        <f t="array" aca="1" ref="CD62" ca="1">_xlfn.LET( _xlpm.CheckBlank, SUM(CF!$AD62:$BN62) = 0, IF(_xlpm.CheckBlank, "", SUM(_xlfn._xlws.FILTER(CF!$AD62:$BN62,(YEAR(CF!$AD$12:$BN$12)=CF!CD$12)*(array_timeline&lt;=CF!CD$11)))))</f>
        <v>#NAME?</v>
      </c>
      <c r="CE62" s="1461" t="e" cm="1">
        <f t="array" aca="1" ref="CE62" ca="1">_xlfn.LET( _xlpm.CheckBlank, SUM(CF!$AD62:$BN62) = 0, IF(_xlpm.CheckBlank, "", SUM(_xlfn._xlws.FILTER(CF!$AD62:$BN62,(YEAR(CF!$AD$12:$BN$12)=CF!CE$12)*(array_timeline&lt;=CF!CE$11)))))</f>
        <v>#NAME?</v>
      </c>
      <c r="CF62" s="1314"/>
      <c r="CG62" s="1462" t="e" cm="1">
        <f t="array" aca="1" ref="CG62" ca="1">_xlfn.LET(_xlpm.CheckBlank,SUM(CF!$AD62:$BN62)=0,IF(_xlpm.CheckBlank,"",SUM(_xlfn._xlws.FILTER(CF!$AD62:$BN62,(YEAR(CF!$AD$12:$BN$12)=CF!CG$12)*(array_timeline&lt;=CF!CG$11)))))</f>
        <v>#NAME?</v>
      </c>
      <c r="CH62" s="1462" t="e" cm="1">
        <f t="array" aca="1" ref="CH62" ca="1">_xlfn.LET(_xlpm.CheckBlank,SUM(CF!$AD62:$BN62)=0,IF(_xlpm.CheckBlank,"",SUM(_xlfn._xlws.FILTER(CF!$AD62:$BN62,(YEAR(CF!$AD$12:$BN$12)=CF!CH$12)*(array_timeline&lt;=CF!CH$11)))))</f>
        <v>#NAME?</v>
      </c>
      <c r="CI62" s="1314"/>
      <c r="CJ62" s="1657" cm="1">
        <f t="array" aca="1" ref="CJ62" ca="1">_xlfn.LET( _xlpm.CheckBlank, SUM(CF!$AD62:$BN62) = 0, IF(_xlpm.CheckBlank, "", SUM(_xlfn.TAKE(_xlfn.DROP(CF!$AD62:$BN62, ,-DATEDIFF(CF!CJ$11, val_asOfDate,"M")),1,-12))))</f>
        <v>0</v>
      </c>
      <c r="CK62" s="1657" cm="1">
        <f t="array" aca="1" ref="CK62" ca="1">_xlfn.LET( _xlpm.CheckBlank, SUM(CF!$AD62:$BN62) = 0, IF(_xlpm.CheckBlank, "", SUM(_xlfn.TAKE(_xlfn.DROP(CF!$AD62:$BN62, ,-DATEDIFF(CF!CK$11, val_asOfDate,"M")),1,-12))))</f>
        <v>0</v>
      </c>
      <c r="CL62" s="88"/>
      <c r="CM62" s="541" t="e">
        <f t="shared" ref="CM62" ca="1" si="29">CM37</f>
        <v>#NAME?</v>
      </c>
      <c r="CN62" s="541" t="e">
        <f t="shared" ca="1" si="11"/>
        <v>#NAME?</v>
      </c>
      <c r="CO62" s="34"/>
      <c r="CR62" s="4"/>
      <c r="CS62" s="4"/>
      <c r="CW62" s="4"/>
    </row>
    <row r="63" spans="1:101">
      <c r="A63" s="696"/>
      <c r="B63" s="574"/>
      <c r="C63" s="574"/>
      <c r="D63" s="574"/>
      <c r="E63" s="811"/>
      <c r="F63" s="574"/>
      <c r="G63" s="577"/>
      <c r="H63" s="401"/>
      <c r="I63" s="401"/>
      <c r="J63" s="401"/>
      <c r="K63" s="401"/>
      <c r="L63" s="579"/>
      <c r="N63" s="158"/>
      <c r="O63" s="101"/>
      <c r="P63" s="52"/>
      <c r="Q63" s="101"/>
      <c r="R63" s="126"/>
      <c r="S63" s="153"/>
      <c r="T63" s="153"/>
      <c r="U63" s="39"/>
      <c r="W63" s="945"/>
      <c r="X63" s="946"/>
      <c r="Y63" s="946"/>
      <c r="Z63" s="1687"/>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6"/>
      <c r="BO63" s="946"/>
      <c r="BP63" s="946"/>
      <c r="BQ63" s="946"/>
      <c r="BR63" s="946"/>
      <c r="BS63" s="946"/>
      <c r="BT63" s="946"/>
      <c r="BU63" s="946"/>
      <c r="BV63" s="946"/>
      <c r="BW63" s="946"/>
      <c r="BX63" s="946"/>
      <c r="BY63" s="946"/>
      <c r="BZ63" s="946"/>
      <c r="CA63" s="995"/>
      <c r="CB63" s="12"/>
      <c r="CC63" s="949"/>
      <c r="CD63" s="947"/>
      <c r="CE63" s="947"/>
      <c r="CF63" s="947"/>
      <c r="CG63" s="947"/>
      <c r="CH63" s="947"/>
      <c r="CI63" s="947"/>
      <c r="CJ63" s="947"/>
      <c r="CK63" s="947"/>
      <c r="CL63" s="13"/>
      <c r="CM63" s="1843"/>
      <c r="CN63" s="1843"/>
      <c r="CO63" s="41"/>
      <c r="CR63" s="4"/>
      <c r="CS63" s="4"/>
      <c r="CW63" s="4"/>
    </row>
  </sheetData>
  <sheetProtection formatColumns="0" formatRows="0" autoFilter="0" pivotTables="0"/>
  <mergeCells count="18">
    <mergeCell ref="W17:W18"/>
    <mergeCell ref="W41:W42"/>
    <mergeCell ref="CG10:CH10"/>
    <mergeCell ref="CM10:CN10"/>
    <mergeCell ref="S5:T6"/>
    <mergeCell ref="Y5:Y6"/>
    <mergeCell ref="CD10:CE10"/>
    <mergeCell ref="CM41:CN41"/>
    <mergeCell ref="CG41:CH41"/>
    <mergeCell ref="CJ41:CK41"/>
    <mergeCell ref="CD41:CE41"/>
    <mergeCell ref="CJ10:CK10"/>
    <mergeCell ref="O4:Q4"/>
    <mergeCell ref="C12:C14"/>
    <mergeCell ref="E12:E14"/>
    <mergeCell ref="F12:F14"/>
    <mergeCell ref="J11:J15"/>
    <mergeCell ref="K11:K15"/>
  </mergeCells>
  <conditionalFormatting sqref="E4">
    <cfRule type="cellIs" dxfId="1725" priority="321" operator="equal">
      <formula>"Unlinked"</formula>
    </cfRule>
    <cfRule type="cellIs" dxfId="1724" priority="320" operator="equal">
      <formula>"Linked"</formula>
    </cfRule>
  </conditionalFormatting>
  <conditionalFormatting sqref="E20:E37">
    <cfRule type="expression" dxfId="1723" priority="127">
      <formula>fx_hasCX(E20)</formula>
    </cfRule>
  </conditionalFormatting>
  <conditionalFormatting sqref="E45:E62">
    <cfRule type="expression" dxfId="1722" priority="125">
      <formula>fx_hasCX(E45)</formula>
    </cfRule>
  </conditionalFormatting>
  <conditionalFormatting sqref="F20:F37">
    <cfRule type="expression" dxfId="1721" priority="126">
      <formula>fx_hasCX(F1048412)</formula>
    </cfRule>
  </conditionalFormatting>
  <conditionalFormatting sqref="F38:F44">
    <cfRule type="expression" dxfId="1720" priority="214">
      <formula>fx_hasCX(F38)</formula>
    </cfRule>
  </conditionalFormatting>
  <conditionalFormatting sqref="F45:F62">
    <cfRule type="expression" dxfId="1719" priority="124">
      <formula>fx_hasCX(F1048441)</formula>
    </cfRule>
  </conditionalFormatting>
  <conditionalFormatting sqref="G63">
    <cfRule type="expression" dxfId="1718" priority="220">
      <formula>fx_hasCX(G63)</formula>
    </cfRule>
  </conditionalFormatting>
  <conditionalFormatting sqref="W20:W37">
    <cfRule type="expression" dxfId="1717" priority="31">
      <formula>IF($A$14, IF(CELL("protect", W20) = 0, TRUE, FALSE))</formula>
    </cfRule>
  </conditionalFormatting>
  <conditionalFormatting sqref="W45:W62">
    <cfRule type="expression" dxfId="1716" priority="32">
      <formula>IF($A$14, IF(CELL("protect", W45) = 0, TRUE, FALSE))</formula>
    </cfRule>
  </conditionalFormatting>
  <conditionalFormatting sqref="X19:X37 Z41:AC43">
    <cfRule type="expression" dxfId="1715" priority="170">
      <formula>$H19=2</formula>
    </cfRule>
  </conditionalFormatting>
  <conditionalFormatting sqref="X62">
    <cfRule type="containsText" dxfId="1714" priority="260" operator="containsText" text="F8">
      <formula>NOT(ISERROR(SEARCH("F8",X62)))</formula>
    </cfRule>
  </conditionalFormatting>
  <conditionalFormatting sqref="X41:Y42">
    <cfRule type="expression" dxfId="1713" priority="294">
      <formula>$H41=2</formula>
    </cfRule>
  </conditionalFormatting>
  <conditionalFormatting sqref="X45:Y60">
    <cfRule type="expression" dxfId="1712" priority="90">
      <formula>$H45=2</formula>
    </cfRule>
  </conditionalFormatting>
  <conditionalFormatting sqref="X16:BZ16">
    <cfRule type="expression" dxfId="1711" priority="326">
      <formula>$H16=2</formula>
    </cfRule>
  </conditionalFormatting>
  <conditionalFormatting sqref="X45:CN62 W17:CN17 X18:CN18 W19:AC19 X20:CN37 W38:CN41 X42:CN42 W43:CN43 W44:AC44 W63:CN63">
    <cfRule type="expression" dxfId="1710" priority="37">
      <formula>IF($A$14, IF(CELL("protect", W17) = 0, TRUE, FALSE))</formula>
    </cfRule>
  </conditionalFormatting>
  <conditionalFormatting sqref="Y44">
    <cfRule type="duplicateValues" dxfId="1709" priority="334"/>
  </conditionalFormatting>
  <conditionalFormatting sqref="Y61">
    <cfRule type="containsText" dxfId="1708" priority="91" operator="containsText" text="F8">
      <formula>NOT(ISERROR(SEARCH("F8",Y61)))</formula>
    </cfRule>
  </conditionalFormatting>
  <conditionalFormatting sqref="Y20:BZ37">
    <cfRule type="expression" dxfId="1707" priority="89">
      <formula>$H20=2</formula>
    </cfRule>
  </conditionalFormatting>
  <conditionalFormatting sqref="Z12">
    <cfRule type="expression" dxfId="1706" priority="9340">
      <formula>$H31=2</formula>
    </cfRule>
  </conditionalFormatting>
  <conditionalFormatting sqref="Z13:Z14">
    <cfRule type="expression" dxfId="1705" priority="164">
      <formula>$H13=2</formula>
    </cfRule>
  </conditionalFormatting>
  <conditionalFormatting sqref="Z17:Z18">
    <cfRule type="expression" dxfId="1704" priority="177">
      <formula>$H17=2</formula>
    </cfRule>
  </conditionalFormatting>
  <conditionalFormatting sqref="Z45:Z62">
    <cfRule type="expression" dxfId="1703" priority="179">
      <formula>$H45=2</formula>
    </cfRule>
  </conditionalFormatting>
  <conditionalFormatting sqref="Z38:AA40">
    <cfRule type="containsText" dxfId="1702" priority="186" operator="containsText" text="F8">
      <formula>NOT(ISERROR(SEARCH("F8",Z38)))</formula>
    </cfRule>
  </conditionalFormatting>
  <conditionalFormatting sqref="AA61:AA62">
    <cfRule type="expression" dxfId="1701" priority="291">
      <formula>$H61=2</formula>
    </cfRule>
  </conditionalFormatting>
  <conditionalFormatting sqref="AA45:AC60">
    <cfRule type="expression" dxfId="1700" priority="226">
      <formula>$H45=2</formula>
    </cfRule>
  </conditionalFormatting>
  <conditionalFormatting sqref="AB44">
    <cfRule type="duplicateValues" dxfId="1699" priority="335"/>
  </conditionalFormatting>
  <conditionalFormatting sqref="AB38:BZ39 AB61:AC61">
    <cfRule type="containsText" dxfId="1698" priority="353" operator="containsText" text="F8">
      <formula>NOT(ISERROR(SEARCH("F8",AB38)))</formula>
    </cfRule>
  </conditionalFormatting>
  <conditionalFormatting sqref="AB39:BZ39">
    <cfRule type="duplicateValues" dxfId="1697" priority="356"/>
  </conditionalFormatting>
  <conditionalFormatting sqref="AD11:BZ11">
    <cfRule type="expression" dxfId="1696" priority="122">
      <formula>AD$15=2</formula>
    </cfRule>
    <cfRule type="expression" dxfId="1695" priority="123">
      <formula>AD$15=1</formula>
    </cfRule>
  </conditionalFormatting>
  <conditionalFormatting sqref="AD17:BZ17">
    <cfRule type="expression" dxfId="1694" priority="147">
      <formula>fmt_styleOn(AD17, 3)</formula>
    </cfRule>
    <cfRule type="expression" dxfId="1693" priority="149">
      <formula>fmt_styleOn(AD17, 1)</formula>
    </cfRule>
    <cfRule type="expression" dxfId="1692" priority="148">
      <formula>fmt_styleOn(AD17, 2)</formula>
    </cfRule>
    <cfRule type="expression" dxfId="1691" priority="150">
      <formula>fmt_shadeOn(AD17)</formula>
    </cfRule>
  </conditionalFormatting>
  <conditionalFormatting sqref="AD18:BZ18">
    <cfRule type="iconSet" priority="327">
      <iconSet iconSet="3Symbols" showValue="0">
        <cfvo type="percent" val="0"/>
        <cfvo type="num" val="-1"/>
        <cfvo type="num" val="2"/>
      </iconSet>
    </cfRule>
  </conditionalFormatting>
  <conditionalFormatting sqref="AD20:BZ37">
    <cfRule type="expression" dxfId="1690" priority="203">
      <formula>$I20=1</formula>
    </cfRule>
    <cfRule type="expression" dxfId="1689" priority="202">
      <formula>$I20=2</formula>
    </cfRule>
    <cfRule type="expression" dxfId="1688" priority="201">
      <formula>$I20=3</formula>
    </cfRule>
  </conditionalFormatting>
  <conditionalFormatting sqref="AD41:BZ41">
    <cfRule type="expression" dxfId="1687" priority="130">
      <formula>fmt_styleOn(AD41, 1)</formula>
    </cfRule>
    <cfRule type="expression" dxfId="1686" priority="131">
      <formula>fmt_shadeOn(AD41)</formula>
    </cfRule>
    <cfRule type="expression" dxfId="1685" priority="128">
      <formula>fmt_styleOn(AD41, 3)</formula>
    </cfRule>
    <cfRule type="expression" dxfId="1684" priority="129">
      <formula>fmt_styleOn(AD41, 2)</formula>
    </cfRule>
  </conditionalFormatting>
  <conditionalFormatting sqref="AD42:BZ42">
    <cfRule type="expression" dxfId="1683" priority="298">
      <formula>$I42=2</formula>
    </cfRule>
    <cfRule type="iconSet" priority="300">
      <iconSet iconSet="3Symbols" showValue="0">
        <cfvo type="percent" val="0"/>
        <cfvo type="num" val="-1"/>
        <cfvo type="num" val="2"/>
      </iconSet>
    </cfRule>
    <cfRule type="expression" dxfId="1682" priority="297">
      <formula>$I42=3</formula>
    </cfRule>
    <cfRule type="expression" dxfId="1681" priority="299">
      <formula>$I42=1</formula>
    </cfRule>
  </conditionalFormatting>
  <conditionalFormatting sqref="AD43:BZ43">
    <cfRule type="expression" dxfId="1680" priority="222">
      <formula>AD$15=2</formula>
    </cfRule>
    <cfRule type="expression" dxfId="1679" priority="223" stopIfTrue="1">
      <formula>AD$15 = 1</formula>
    </cfRule>
  </conditionalFormatting>
  <conditionalFormatting sqref="AD45:BZ62">
    <cfRule type="expression" dxfId="1678" priority="119">
      <formula>$I45=1</formula>
    </cfRule>
    <cfRule type="expression" dxfId="1677" priority="117">
      <formula>$I45=3</formula>
    </cfRule>
    <cfRule type="expression" dxfId="1676" priority="33">
      <formula>$H45=2</formula>
    </cfRule>
    <cfRule type="expression" dxfId="1675" priority="34">
      <formula>$I45=3</formula>
    </cfRule>
    <cfRule type="expression" dxfId="1674" priority="35">
      <formula>$I45=2</formula>
    </cfRule>
    <cfRule type="expression" dxfId="1673" priority="36">
      <formula>$I45=1</formula>
    </cfRule>
    <cfRule type="expression" dxfId="1672" priority="116">
      <formula>$H45=2</formula>
    </cfRule>
    <cfRule type="expression" dxfId="1671" priority="118">
      <formula>$I45=2</formula>
    </cfRule>
  </conditionalFormatting>
  <conditionalFormatting sqref="AD19:CC19">
    <cfRule type="expression" dxfId="1670" priority="28">
      <formula>INDEX($I$1:$I$300, ROW(AD18)) = 3</formula>
    </cfRule>
    <cfRule type="expression" dxfId="1669" priority="30">
      <formula>INDEX($I$1:$I$300, ROW(AD18)) = 1</formula>
    </cfRule>
    <cfRule type="expression" dxfId="1668" priority="27">
      <formula>_xlfn.SWITCH(     INDEX($X$1:$X$300, ROW(AD19)),     -1, SIGN(AD19) &gt; 0,      1, SIGN(AD19) &lt;0   )</formula>
    </cfRule>
    <cfRule type="expression" dxfId="1667" priority="29">
      <formula>INDEX($I$1:$I$300, ROW(AD18)) = 2</formula>
    </cfRule>
  </conditionalFormatting>
  <conditionalFormatting sqref="AD44:CC44">
    <cfRule type="expression" dxfId="1666" priority="12">
      <formula>_xlfn.SWITCH(     INDEX($X$1:$X$300, ROW(AD44)),     -1, SIGN(AD44) &gt; 0,      1, SIGN(AD44) &lt;0   )</formula>
    </cfRule>
    <cfRule type="expression" dxfId="1665" priority="13">
      <formula>INDEX($I$1:$I$300, ROW(AD43)) = 3</formula>
    </cfRule>
    <cfRule type="expression" dxfId="1664" priority="14">
      <formula>INDEX($I$1:$I$300, ROW(AD43)) = 2</formula>
    </cfRule>
    <cfRule type="expression" dxfId="1663" priority="15">
      <formula>INDEX($I$1:$I$300, ROW(AD43)) = 1</formula>
    </cfRule>
  </conditionalFormatting>
  <conditionalFormatting sqref="AD19:CL19">
    <cfRule type="expression" dxfId="1662" priority="22">
      <formula>IF($A$14, IF(CELL("protect", AD19) = 0, TRUE, FALSE))</formula>
    </cfRule>
  </conditionalFormatting>
  <conditionalFormatting sqref="AD44:CL44">
    <cfRule type="expression" dxfId="1661" priority="11">
      <formula>IF($A$14, IF(CELL("protect", AD44) = 0, TRUE, FALSE))</formula>
    </cfRule>
  </conditionalFormatting>
  <conditionalFormatting sqref="CB36 CB38:CB40 CB63">
    <cfRule type="cellIs" dxfId="1660" priority="331" operator="equal">
      <formula>"No"</formula>
    </cfRule>
  </conditionalFormatting>
  <conditionalFormatting sqref="CD11:CE11 CG11:CH11 CJ11:CK11 CM11:CN11">
    <cfRule type="expression" dxfId="1659" priority="308" stopIfTrue="1">
      <formula>CD$15 = 1</formula>
    </cfRule>
  </conditionalFormatting>
  <conditionalFormatting sqref="CD20:CE20 CG20:CH43 CJ20:CK43 CD24:CE43 CD45:CE62 CG45:CH62">
    <cfRule type="expression" dxfId="1658" priority="62">
      <formula>INDEX($H$1:$H$300, ROW(CD20)) = 2</formula>
    </cfRule>
  </conditionalFormatting>
  <conditionalFormatting sqref="CD20:CE37">
    <cfRule type="expression" dxfId="1657" priority="54">
      <formula>INDEX($I$1:$I$300, ROW(CD20)) = 1</formula>
    </cfRule>
    <cfRule type="expression" dxfId="1656" priority="57">
      <formula>INDEX($H$1:$H$300, ROW($X20)) = 2</formula>
    </cfRule>
    <cfRule type="expression" dxfId="1655" priority="56">
      <formula>_xlfn.SWITCH(     INDEX($X$1:$X$300, ROW(CD20)),     -1, SIGN(CD20) &gt; 0,      1, SIGN(CD20) &lt;0   )</formula>
    </cfRule>
    <cfRule type="expression" dxfId="1654" priority="55">
      <formula>INDEX($I$1:$I$300, ROW(CD20)) = 2</formula>
    </cfRule>
    <cfRule type="expression" dxfId="1653" priority="53">
      <formula>INDEX($I$1:$I$300, ROW(CD20)) = 3</formula>
    </cfRule>
  </conditionalFormatting>
  <conditionalFormatting sqref="CD45:CE62">
    <cfRule type="expression" dxfId="1652" priority="49">
      <formula>INDEX($I$1:$I$300, ROW(CD45)) = 1</formula>
    </cfRule>
    <cfRule type="expression" dxfId="1651" priority="50">
      <formula>INDEX($I$1:$I$300, ROW(CD45)) = 2</formula>
    </cfRule>
    <cfRule type="expression" dxfId="1650" priority="48">
      <formula>INDEX($I$1:$I$300, ROW(CD45)) = 3</formula>
    </cfRule>
    <cfRule type="expression" dxfId="1649" priority="51">
      <formula>_xlfn.SWITCH(     INDEX($X$1:$X$300, ROW(CD45)),     -1, SIGN(CD45) &gt; 0,      1, SIGN(CD45) &lt;0   )</formula>
    </cfRule>
    <cfRule type="expression" dxfId="1648" priority="52">
      <formula>INDEX($H$1:$H$300, ROW($X45)) = 2</formula>
    </cfRule>
  </conditionalFormatting>
  <conditionalFormatting sqref="CD20:CI20 CD24:CI35 CD36:CK43 CD45:CI62 CJ20:CK37 CF21:CI23">
    <cfRule type="expression" dxfId="1647" priority="59">
      <formula>INDEX($I$1:$I$300, ROW(CD19)) = 3</formula>
    </cfRule>
    <cfRule type="expression" dxfId="1646" priority="58">
      <formula>_xlfn.SWITCH(     INDEX($X$1:$X$300, ROW(CD20)),     -1, SIGN(CD20) &gt; 0,      1, SIGN(CD20) &lt;0   )</formula>
    </cfRule>
  </conditionalFormatting>
  <conditionalFormatting sqref="CD20:CI20 CJ20:CK37 CF21:CI23 CD24:CI35 CD36:CK43 CD45:CI62">
    <cfRule type="expression" dxfId="1645" priority="60">
      <formula>INDEX($I$1:$I$300, ROW(CD19)) = 2</formula>
    </cfRule>
    <cfRule type="expression" dxfId="1644" priority="61">
      <formula>INDEX($I$1:$I$300, ROW(CD19)) = 1</formula>
    </cfRule>
  </conditionalFormatting>
  <conditionalFormatting sqref="CJ20:CK37">
    <cfRule type="expression" dxfId="1643" priority="46">
      <formula>_xlfn.SWITCH(     INDEX($X$1:$X$300, ROW(CJ20)),     -1, SIGN(CJ20) &gt; 0,      1, SIGN(CJ20) &lt;0   )</formula>
    </cfRule>
    <cfRule type="expression" dxfId="1642" priority="45">
      <formula>INDEX($I$1:$I$300, ROW(CJ20)) = 2</formula>
    </cfRule>
    <cfRule type="expression" dxfId="1641" priority="43">
      <formula>INDEX($I$1:$I$300, ROW(CJ20)) = 3</formula>
    </cfRule>
    <cfRule type="expression" dxfId="1640" priority="44">
      <formula>INDEX($I$1:$I$300, ROW(CJ20)) = 1</formula>
    </cfRule>
    <cfRule type="expression" dxfId="1639" priority="47">
      <formula>INDEX($H$1:$H$300, ROW($X20)) = 2</formula>
    </cfRule>
  </conditionalFormatting>
  <conditionalFormatting sqref="CJ45:CK62">
    <cfRule type="expression" dxfId="1638" priority="38">
      <formula>INDEX($I$1:$I$300, ROW(CJ45)) = 3</formula>
    </cfRule>
    <cfRule type="expression" dxfId="1637" priority="42">
      <formula>INDEX($H$1:$H$300, ROW($X45)) = 2</formula>
    </cfRule>
    <cfRule type="expression" dxfId="1636" priority="41">
      <formula>_xlfn.SWITCH(     INDEX($X$1:$X$300, ROW(CJ45)),     -1, SIGN(CJ45) &gt; 0,      1, SIGN(CJ45) &lt;0   )</formula>
    </cfRule>
    <cfRule type="expression" dxfId="1635" priority="40">
      <formula>INDEX($I$1:$I$300, ROW(CJ45)) = 2</formula>
    </cfRule>
    <cfRule type="expression" dxfId="1634" priority="39">
      <formula>INDEX($I$1:$I$300, ROW(CJ45)) = 1</formula>
    </cfRule>
  </conditionalFormatting>
  <conditionalFormatting sqref="CL19">
    <cfRule type="expression" dxfId="1633" priority="26">
      <formula>_xlfn.SWITCH(     INDEX($X$1:$X$300, ROW(CL19)),     -1, SIGN(CL19) &gt; 0,      1, SIGN(CL19) &lt;0   )</formula>
    </cfRule>
  </conditionalFormatting>
  <conditionalFormatting sqref="CL19:CN19">
    <cfRule type="expression" dxfId="1632" priority="18">
      <formula>INDEX($I$1:$I$300, ROW(CL19)) = 3</formula>
    </cfRule>
    <cfRule type="expression" dxfId="1631" priority="19">
      <formula>INDEX($I$1:$I$300, ROW(CL19)) = 1</formula>
    </cfRule>
    <cfRule type="expression" dxfId="1630" priority="20">
      <formula>INDEX($I$1:$I$300, ROW(CL19)) = 2</formula>
    </cfRule>
  </conditionalFormatting>
  <conditionalFormatting sqref="CL44:CN44">
    <cfRule type="expression" dxfId="1629" priority="2">
      <formula>_xlfn.SWITCH(     INDEX($X$1:$X$300, ROW(CL44)),     -1, SIGN(CL44) &gt; 0,      1, SIGN(CL44) &lt;0   )</formula>
    </cfRule>
    <cfRule type="expression" dxfId="1628" priority="3">
      <formula>INDEX($I$1:$I$300, ROW(CL44)) = 3</formula>
    </cfRule>
    <cfRule type="expression" dxfId="1627" priority="4">
      <formula>INDEX($I$1:$I$300, ROW(CL44)) = 1</formula>
    </cfRule>
    <cfRule type="expression" dxfId="1626" priority="5">
      <formula>INDEX($I$1:$I$300, ROW(CL44)) = 2</formula>
    </cfRule>
  </conditionalFormatting>
  <conditionalFormatting sqref="CM18">
    <cfRule type="iconSet" priority="145">
      <iconSet iconSet="3Symbols" showValue="0">
        <cfvo type="percent" val="0"/>
        <cfvo type="num" val="-1"/>
        <cfvo type="num" val="2"/>
      </iconSet>
    </cfRule>
  </conditionalFormatting>
  <conditionalFormatting sqref="CM20:CM37 CM20:CN35">
    <cfRule type="expression" dxfId="1625" priority="176">
      <formula>$H20=2</formula>
    </cfRule>
    <cfRule type="expression" dxfId="1624" priority="189">
      <formula>$I20=3</formula>
    </cfRule>
  </conditionalFormatting>
  <conditionalFormatting sqref="CM17:CN17">
    <cfRule type="expression" dxfId="1623" priority="136">
      <formula>fmt_shadeOn(CM17)</formula>
    </cfRule>
    <cfRule type="expression" dxfId="1622" priority="133">
      <formula>fmt_styleOn(CM17, 3)</formula>
    </cfRule>
    <cfRule type="expression" dxfId="1621" priority="135">
      <formula>fmt_styleOn(CM17, 1)</formula>
    </cfRule>
    <cfRule type="expression" dxfId="1620" priority="134">
      <formula>fmt_styleOn(CM17, 2)</formula>
    </cfRule>
  </conditionalFormatting>
  <conditionalFormatting sqref="CM19:CN19">
    <cfRule type="expression" dxfId="1619" priority="21">
      <formula>INDEX($H$1:$H$300, ROW($CM19)) = 2</formula>
    </cfRule>
    <cfRule type="expression" dxfId="1618" priority="17">
      <formula>_xlfn.SWITCH(     INDEX($X$1:$X$300, ROW(CM19)),     -1, SIGN(CM19) &gt; 0,      1, SIGN(CM19) &lt;0   )</formula>
    </cfRule>
    <cfRule type="expression" dxfId="1617" priority="16">
      <formula>IF($A$14, IF(CELL("protect", CM19) = 0, TRUE, FALSE))</formula>
    </cfRule>
  </conditionalFormatting>
  <conditionalFormatting sqref="CM20:CN35 CM20:CM37">
    <cfRule type="expression" dxfId="1616" priority="190">
      <formula>$I20=2</formula>
    </cfRule>
    <cfRule type="expression" dxfId="1615" priority="191">
      <formula>$I20=1</formula>
    </cfRule>
    <cfRule type="expression" dxfId="1614" priority="192">
      <formula>$H20=2</formula>
    </cfRule>
  </conditionalFormatting>
  <conditionalFormatting sqref="CM37:CN37">
    <cfRule type="expression" dxfId="1613" priority="172">
      <formula>$I37=3</formula>
    </cfRule>
    <cfRule type="expression" dxfId="1612" priority="171">
      <formula>$H37=2</formula>
    </cfRule>
    <cfRule type="expression" dxfId="1611" priority="173">
      <formula>$I37=2</formula>
    </cfRule>
    <cfRule type="expression" dxfId="1610" priority="175">
      <formula>$H37=2</formula>
    </cfRule>
    <cfRule type="expression" dxfId="1609" priority="174">
      <formula>$I37=1</formula>
    </cfRule>
  </conditionalFormatting>
  <conditionalFormatting sqref="CM43:CN43">
    <cfRule type="expression" dxfId="1608" priority="152" stopIfTrue="1">
      <formula>CM$15 = 1</formula>
    </cfRule>
  </conditionalFormatting>
  <conditionalFormatting sqref="CM44:CN44">
    <cfRule type="expression" dxfId="1607" priority="1">
      <formula>IF($A$14, IF(CELL("protect", CM44) = 0, TRUE, FALSE))</formula>
    </cfRule>
    <cfRule type="expression" dxfId="1606" priority="6">
      <formula>INDEX($H$1:$H$300, ROW($CM44)) = 2</formula>
    </cfRule>
  </conditionalFormatting>
  <conditionalFormatting sqref="CM45:CN60">
    <cfRule type="expression" dxfId="1605" priority="162">
      <formula>$H45=2</formula>
    </cfRule>
    <cfRule type="expression" dxfId="1604" priority="161">
      <formula>$I45=1</formula>
    </cfRule>
    <cfRule type="expression" dxfId="1603" priority="160">
      <formula>$I45=2</formula>
    </cfRule>
    <cfRule type="expression" dxfId="1602" priority="159">
      <formula>$I45=3</formula>
    </cfRule>
    <cfRule type="expression" dxfId="1601" priority="158">
      <formula>$H45=2</formula>
    </cfRule>
  </conditionalFormatting>
  <conditionalFormatting sqref="CM62:CN62">
    <cfRule type="expression" dxfId="1600" priority="153">
      <formula>$H62=2</formula>
    </cfRule>
    <cfRule type="expression" dxfId="1599" priority="154">
      <formula>$I62=3</formula>
    </cfRule>
    <cfRule type="expression" dxfId="1598" priority="157">
      <formula>$H62=2</formula>
    </cfRule>
    <cfRule type="expression" dxfId="1597" priority="156">
      <formula>$I62=1</formula>
    </cfRule>
    <cfRule type="expression" dxfId="1596" priority="155">
      <formula>$I62=2</formula>
    </cfRule>
  </conditionalFormatting>
  <conditionalFormatting sqref="CN18">
    <cfRule type="iconSet" priority="138">
      <iconSet iconSet="3Symbols" showValue="0">
        <cfvo type="percent" val="0"/>
        <cfvo type="num" val="-1"/>
        <cfvo type="num" val="2"/>
      </iconSet>
    </cfRule>
  </conditionalFormatting>
  <dataValidations count="5">
    <dataValidation allowBlank="1" showInputMessage="1" promptTitle="What is this for?" prompt="You can overwrite the system year end to test the model. Please remove them or switch it to the factual (provided below) to avoid confusion. " sqref="AK6" xr:uid="{2C944CCA-4BE5-43D6-8D01-0ECFB72896F2}"/>
    <dataValidation allowBlank="1" showInputMessage="1" sqref="CL41:CL43 CG12:CK12 CG14:CK14 CC16:CF16 CM5 AD4 CM4:CN4 AF4:BZ4 AF8:BZ8 AE9:BZ15 AD8:AD15 CF11:CF12 CD13:CH14 AD16:BZ37 AD11:BZ14 AJ7:AN7 AK5 AO5:BZ7 CD12:CE15 CD17:CE18 CB20:CB40 CM11:CN38 CI13:CI19 AL5:AN6 AG5:AJ6 CG44:CH62 CJ44:CK62 CD19:CF40 CG39:CN40 CD45:CE62 CB63 CL45:CN63 CF46:CF62 AD41:BZ62 CJ11:CK38 CG12:CH38 CM43:CN44 CI44 CD44:CF44" xr:uid="{74A9582C-95DE-4AE0-93A7-886392927690}"/>
    <dataValidation type="whole" allowBlank="1" showInputMessage="1" promptTitle="Sign" prompt="1=Positive/Plus, -1 = Negatives/Minus; 0 =Equal_x000a_" sqref="X41:X42" xr:uid="{A78EC4EF-8CB7-4CA9-9E02-7B166CCC9F45}">
      <formula1>-1</formula1>
      <formula2>1</formula2>
    </dataValidation>
    <dataValidation allowBlank="1" showInputMessage="1" promptTitle="Company Reporting Currency" prompt="You are not supposed to change the currency display here. " sqref="AM5:AM6" xr:uid="{8FB51D20-A7A5-459A-9CE2-E55C856B377A}"/>
    <dataValidation type="list" allowBlank="1" showInputMessage="1" showErrorMessage="1" sqref="J10:K10" xr:uid="{7DB506FE-6461-41AB-82CE-52075F54936C}">
      <formula1>"1,0"</formula1>
    </dataValidation>
  </dataValidations>
  <hyperlinks>
    <hyperlink ref="AD6" location="val_company" display="val_company" xr:uid="{9B158F3C-376A-4433-BB1E-423AD3803D7E}"/>
  </hyperlinks>
  <pageMargins left="0.25" right="0.25" top="0.75" bottom="0.75" header="0.3" footer="0.3"/>
  <pageSetup paperSize="8" fitToHeight="0" orientation="portrait" r:id="rId1"/>
  <picture r:id="rId2"/>
  <extLst>
    <ext xmlns:x14="http://schemas.microsoft.com/office/spreadsheetml/2009/9/main" uri="{78C0D931-6437-407d-A8EE-F0AAD7539E65}">
      <x14:conditionalFormattings>
        <x14:conditionalFormatting xmlns:xm="http://schemas.microsoft.com/office/excel/2006/main">
          <x14:cfRule type="iconSet" priority="318" id="{B03400C3-A66F-44FE-85A2-A8ACE5125EB8}">
            <x14:iconSet custom="1">
              <x14:cfvo type="percent">
                <xm:f>0</xm:f>
              </x14:cfvo>
              <x14:cfvo type="num">
                <xm:f>0</xm:f>
              </x14:cfvo>
              <x14:cfvo type="num">
                <xm:f>1</xm:f>
              </x14:cfvo>
              <x14:cfIcon iconSet="5Quarters" iconId="0"/>
              <x14:cfIcon iconSet="4RedToBlack" iconId="1"/>
              <x14:cfIcon iconSet="3Symbols" iconId="1"/>
            </x14:iconSet>
          </x14:cfRule>
          <xm:sqref>J20:K26</xm:sqref>
        </x14:conditionalFormatting>
        <x14:conditionalFormatting xmlns:xm="http://schemas.microsoft.com/office/excel/2006/main">
          <x14:cfRule type="iconSet" priority="310" id="{7250F909-EBAF-405F-AA2F-D90AA57C647A}">
            <x14:iconSet custom="1">
              <x14:cfvo type="percent">
                <xm:f>0</xm:f>
              </x14:cfvo>
              <x14:cfvo type="num">
                <xm:f>0</xm:f>
              </x14:cfvo>
              <x14:cfvo type="num">
                <xm:f>1</xm:f>
              </x14:cfvo>
              <x14:cfIcon iconSet="5Quarters" iconId="0"/>
              <x14:cfIcon iconSet="4RedToBlack" iconId="1"/>
              <x14:cfIcon iconSet="3Symbols" iconId="1"/>
            </x14:iconSet>
          </x14:cfRule>
          <xm:sqref>J28:K28</xm:sqref>
        </x14:conditionalFormatting>
        <x14:conditionalFormatting xmlns:xm="http://schemas.microsoft.com/office/excel/2006/main">
          <x14:cfRule type="iconSet" priority="309" id="{810DDF1C-E512-4D7C-94F0-A866DC59BCA2}">
            <x14:iconSet custom="1">
              <x14:cfvo type="percent">
                <xm:f>0</xm:f>
              </x14:cfvo>
              <x14:cfvo type="num">
                <xm:f>0</xm:f>
              </x14:cfvo>
              <x14:cfvo type="num">
                <xm:f>1</xm:f>
              </x14:cfvo>
              <x14:cfIcon iconSet="5Quarters" iconId="0"/>
              <x14:cfIcon iconSet="4RedToBlack" iconId="1"/>
              <x14:cfIcon iconSet="3Symbols" iconId="1"/>
            </x14:iconSet>
          </x14:cfRule>
          <xm:sqref>J36:K36</xm:sqref>
        </x14:conditionalFormatting>
        <x14:conditionalFormatting xmlns:xm="http://schemas.microsoft.com/office/excel/2006/main">
          <x14:cfRule type="iconSet" priority="290" id="{3C42A162-F5B0-448B-BEC9-4B6CD5ACE9AA}">
            <x14:iconSet custom="1">
              <x14:cfvo type="percent">
                <xm:f>0</xm:f>
              </x14:cfvo>
              <x14:cfvo type="num">
                <xm:f>0</xm:f>
              </x14:cfvo>
              <x14:cfvo type="num">
                <xm:f>1</xm:f>
              </x14:cfvo>
              <x14:cfIcon iconSet="5Quarters" iconId="0"/>
              <x14:cfIcon iconSet="4RedToBlack" iconId="1"/>
              <x14:cfIcon iconSet="3Symbols" iconId="1"/>
            </x14:iconSet>
          </x14:cfRule>
          <xm:sqref>J45:K51</xm:sqref>
        </x14:conditionalFormatting>
        <x14:conditionalFormatting xmlns:xm="http://schemas.microsoft.com/office/excel/2006/main">
          <x14:cfRule type="iconSet" priority="289" id="{5CB9B5D8-1537-4FAA-8E8A-9E174E0424D4}">
            <x14:iconSet custom="1">
              <x14:cfvo type="percent">
                <xm:f>0</xm:f>
              </x14:cfvo>
              <x14:cfvo type="num">
                <xm:f>0</xm:f>
              </x14:cfvo>
              <x14:cfvo type="num">
                <xm:f>1</xm:f>
              </x14:cfvo>
              <x14:cfIcon iconSet="5Quarters" iconId="0"/>
              <x14:cfIcon iconSet="4RedToBlack" iconId="1"/>
              <x14:cfIcon iconSet="3Symbols" iconId="1"/>
            </x14:iconSet>
          </x14:cfRule>
          <xm:sqref>J53:K53</xm:sqref>
        </x14:conditionalFormatting>
        <x14:conditionalFormatting xmlns:xm="http://schemas.microsoft.com/office/excel/2006/main">
          <x14:cfRule type="iconSet" priority="288" id="{EA1E3AD3-BE89-4A9A-A199-ADFE94CF1584}">
            <x14:iconSet custom="1">
              <x14:cfvo type="percent">
                <xm:f>0</xm:f>
              </x14:cfvo>
              <x14:cfvo type="num">
                <xm:f>0</xm:f>
              </x14:cfvo>
              <x14:cfvo type="num">
                <xm:f>1</xm:f>
              </x14:cfvo>
              <x14:cfIcon iconSet="5Quarters" iconId="0"/>
              <x14:cfIcon iconSet="4RedToBlack" iconId="1"/>
              <x14:cfIcon iconSet="3Symbols" iconId="1"/>
            </x14:iconSet>
          </x14:cfRule>
          <xm:sqref>J61:K61</xm:sqref>
        </x14:conditionalFormatting>
        <x14:conditionalFormatting xmlns:xm="http://schemas.microsoft.com/office/excel/2006/main">
          <x14:cfRule type="iconSet" priority="88" id="{B785D734-5019-4CCA-8CDD-09F9F4B21A8E}">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L20:L63</xm:sqref>
        </x14:conditionalFormatting>
        <x14:conditionalFormatting xmlns:xm="http://schemas.microsoft.com/office/excel/2006/main">
          <x14:cfRule type="iconSet" priority="9339" id="{1D3838FF-56AF-410E-B50C-AB9DD586D7A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xm:sqref>
        </x14:conditionalFormatting>
        <x14:conditionalFormatting xmlns:xm="http://schemas.microsoft.com/office/excel/2006/main">
          <x14:cfRule type="iconSet" priority="168" id="{32300154-2649-4D63-8829-00B4361EC78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Z13</xm:sqref>
        </x14:conditionalFormatting>
        <x14:conditionalFormatting xmlns:xm="http://schemas.microsoft.com/office/excel/2006/main">
          <x14:cfRule type="iconSet" priority="165" id="{082B9D37-A05B-4795-A36D-5DDA56C2379B}">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Z14</xm:sqref>
        </x14:conditionalFormatting>
        <x14:conditionalFormatting xmlns:xm="http://schemas.microsoft.com/office/excel/2006/main">
          <x14:cfRule type="iconSet" priority="182" id="{FF2FA102-8445-4CF0-9380-CAE308C31031}">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Z20:Z37</xm:sqref>
        </x14:conditionalFormatting>
        <x14:conditionalFormatting xmlns:xm="http://schemas.microsoft.com/office/excel/2006/main">
          <x14:cfRule type="iconSet" priority="180" id="{0636A76D-781E-4E4F-B564-232415176F4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Z45</xm:sqref>
        </x14:conditionalFormatting>
        <x14:conditionalFormatting xmlns:xm="http://schemas.microsoft.com/office/excel/2006/main">
          <x14:cfRule type="iconSet" priority="178" id="{E711A2B4-01EA-417D-B38C-12F83D0F27B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Z46:Z62</xm:sqref>
        </x14:conditionalFormatting>
        <x14:conditionalFormatting xmlns:xm="http://schemas.microsoft.com/office/excel/2006/main">
          <x14:cfRule type="iconSet" priority="263" id="{6B5E23C9-2CBD-415D-A3AB-A4B5207511E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AA20:AA37</xm:sqref>
        </x14:conditionalFormatting>
        <x14:conditionalFormatting xmlns:xm="http://schemas.microsoft.com/office/excel/2006/main">
          <x14:cfRule type="iconSet" priority="232" id="{32E3F01E-C4B0-48E5-A624-87E1F05C3A1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AA45:AA60</xm:sqref>
        </x14:conditionalFormatting>
        <x14:conditionalFormatting xmlns:xm="http://schemas.microsoft.com/office/excel/2006/main">
          <x14:cfRule type="iconSet" priority="292" id="{48D7F0E5-6D24-457D-83A3-8DFFE98002D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AA61:AA62</xm:sqref>
        </x14:conditionalFormatting>
        <x14:conditionalFormatting xmlns:xm="http://schemas.microsoft.com/office/excel/2006/main">
          <x14:cfRule type="iconSet" priority="329" id="{5F224396-0860-457B-A84F-CEB42F104DDE}">
            <x14:iconSet iconSet="3Symbols" showValue="0" custom="1">
              <x14:cfvo type="percent">
                <xm:f>0</xm:f>
              </x14:cfvo>
              <x14:cfvo type="num">
                <xm:f>0</xm:f>
              </x14:cfvo>
              <x14:cfvo type="num">
                <xm:f>1</xm:f>
              </x14:cfvo>
              <x14:cfIcon iconSet="NoIcons" iconId="0"/>
              <x14:cfIcon iconSet="NoIcons" iconId="0"/>
              <x14:cfIcon iconSet="3Arrows" iconId="1"/>
            </x14:iconSet>
          </x14:cfRule>
          <xm:sqref>AC6</xm:sqref>
        </x14:conditionalFormatting>
        <x14:conditionalFormatting xmlns:xm="http://schemas.microsoft.com/office/excel/2006/main">
          <x14:cfRule type="iconSet" priority="325" id="{D21EF45A-3F04-4CAD-9A5C-1034A03CA034}">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151" id="{7D57652D-D91B-467B-9D58-9A5DCD6B0C1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328" id="{1370F5C4-D71C-47B8-8709-C8444CD8914B}">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AD18:BZ18</xm:sqref>
        </x14:conditionalFormatting>
        <x14:conditionalFormatting xmlns:xm="http://schemas.microsoft.com/office/excel/2006/main">
          <x14:cfRule type="iconSet" priority="132" id="{550AF5FF-384A-4381-B567-1F20AB68804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AD41:BZ41</xm:sqref>
        </x14:conditionalFormatting>
        <x14:conditionalFormatting xmlns:xm="http://schemas.microsoft.com/office/excel/2006/main">
          <x14:cfRule type="iconSet" priority="301" id="{79BE8123-D36B-42CF-B9E5-7DC1D5F071F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AD42:BZ42</xm:sqref>
        </x14:conditionalFormatting>
        <x14:conditionalFormatting xmlns:xm="http://schemas.microsoft.com/office/excel/2006/main">
          <x14:cfRule type="iconSet" priority="144" id="{7DEAD909-0E97-47BC-80FD-BD40203675A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xm:sqref>
        </x14:conditionalFormatting>
        <x14:conditionalFormatting xmlns:xm="http://schemas.microsoft.com/office/excel/2006/main">
          <x14:cfRule type="iconSet" priority="146" id="{6B0901B7-63C7-470B-8B27-1DCC1BF75E6A}">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CM18</xm:sqref>
        </x14:conditionalFormatting>
        <x14:conditionalFormatting xmlns:xm="http://schemas.microsoft.com/office/excel/2006/main">
          <x14:cfRule type="iconSet" priority="137" id="{DBDD4FCE-1A0F-4459-9816-C90D3FBA8E5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CN17</xm:sqref>
        </x14:conditionalFormatting>
        <x14:conditionalFormatting xmlns:xm="http://schemas.microsoft.com/office/excel/2006/main">
          <x14:cfRule type="iconSet" priority="139" id="{D3BD7A1B-996F-4628-B1F4-EA4DB1711A25}">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CN18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xr:uid="{72BDC146-EEB4-487C-9767-9EFBA763B5F9}">
          <x14:formula1>
            <xm:f>Developer!$B$52:$B$55</xm:f>
          </x14:formula1>
          <xm:sqref>AL6</xm:sqref>
        </x14:dataValidation>
        <x14:dataValidation type="list" allowBlank="1" showInputMessage="1" showErrorMessage="1" xr:uid="{076E91A2-FD63-44A7-A8DE-BE12E4F8EF25}">
          <x14:formula1>
            <xm:f>_xlfn.ANCHORARRAY(Developer!#REF!)</xm:f>
          </x14:formula1>
          <xm:sqref>H4:I4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C287-41F6-499D-AD3D-AD0B0144A739}">
  <sheetPr codeName="Sheet11">
    <tabColor rgb="FF0066FF"/>
  </sheetPr>
  <dimension ref="A1:EP338"/>
  <sheetViews>
    <sheetView topLeftCell="A106" zoomScale="70" zoomScaleNormal="70" workbookViewId="0">
      <selection activeCell="AL211" sqref="AL211"/>
    </sheetView>
  </sheetViews>
  <sheetFormatPr defaultRowHeight="15.5" outlineLevelRow="2" outlineLevelCol="1"/>
  <cols>
    <col min="1" max="1" width="8.4609375" customWidth="1" outlineLevel="1"/>
    <col min="2" max="2" width="42.23046875" customWidth="1" outlineLevel="1"/>
    <col min="3" max="3" width="31.07421875" customWidth="1" outlineLevel="1"/>
    <col min="4" max="4" width="15.765625" customWidth="1" outlineLevel="1"/>
    <col min="5" max="5" width="28.765625" customWidth="1" outlineLevel="1"/>
    <col min="6" max="6" width="53.3046875" customWidth="1" outlineLevel="1"/>
    <col min="7" max="7" width="27.3046875" customWidth="1" outlineLevel="1"/>
    <col min="8" max="12" width="7.07421875" customWidth="1" outlineLevel="1"/>
    <col min="13" max="13" width="1.4609375" customWidth="1"/>
    <col min="14" max="14" width="4.23046875" customWidth="1"/>
    <col min="15" max="15" width="1.4609375" hidden="1" customWidth="1" outlineLevel="1"/>
    <col min="16" max="17" width="2.69140625" hidden="1" customWidth="1" outlineLevel="1"/>
    <col min="18" max="18" width="1.4609375" hidden="1" customWidth="1" outlineLevel="1"/>
    <col min="19" max="19" width="34.23046875" hidden="1" customWidth="1" outlineLevel="1"/>
    <col min="20" max="20" width="53" hidden="1" customWidth="1" outlineLevel="1"/>
    <col min="21" max="22" width="1.4609375" hidden="1" customWidth="1" outlineLevel="1"/>
    <col min="23" max="23" width="11.3046875" customWidth="1" collapsed="1"/>
    <col min="24" max="24" width="4.23046875" customWidth="1"/>
    <col min="25" max="25" width="84" bestFit="1" customWidth="1"/>
    <col min="26" max="26" width="4.23046875" customWidth="1"/>
    <col min="27" max="27" width="6.53515625" customWidth="1"/>
    <col min="28" max="28" width="44.69140625" customWidth="1" outlineLevel="1"/>
    <col min="29" max="29" width="4.53515625" customWidth="1"/>
    <col min="30" max="35" width="17.84375" customWidth="1" outlineLevel="1"/>
    <col min="36" max="36" width="17.84375" customWidth="1" outlineLevel="1" collapsed="1"/>
    <col min="37" max="53" width="17.84375" customWidth="1" outlineLevel="1"/>
    <col min="54" max="54" width="17.84375" customWidth="1" outlineLevel="1" collapsed="1"/>
    <col min="55" max="65" width="17.84375" customWidth="1" outlineLevel="1"/>
    <col min="66" max="66" width="17.84375" customWidth="1"/>
    <col min="67" max="78" width="17.84375" hidden="1" customWidth="1"/>
    <col min="79" max="81" width="1.4609375" customWidth="1"/>
    <col min="82" max="83" width="17.84375" customWidth="1"/>
    <col min="84" max="84" width="1.4609375" customWidth="1"/>
    <col min="85" max="86" width="17.84375" customWidth="1"/>
    <col min="87" max="87" width="1.4609375" customWidth="1"/>
    <col min="88" max="89" width="17.84375" customWidth="1"/>
    <col min="90" max="90" width="1.4609375" customWidth="1"/>
    <col min="91" max="92" width="17.84375" customWidth="1"/>
    <col min="93" max="93" width="1.4609375" customWidth="1"/>
    <col min="94" max="94" width="18.53515625" bestFit="1" customWidth="1"/>
    <col min="95" max="95" width="17.84375" customWidth="1"/>
    <col min="96" max="96" width="1.4609375" customWidth="1"/>
    <col min="97" max="97" width="2.69140625" customWidth="1"/>
    <col min="98" max="98" width="16.84375" customWidth="1"/>
    <col min="99" max="99" width="9" bestFit="1" customWidth="1"/>
    <col min="100" max="100" width="11.69140625" bestFit="1" customWidth="1"/>
    <col min="101" max="101" width="38.53515625" customWidth="1"/>
    <col min="102" max="102" width="13.84375" customWidth="1"/>
    <col min="103" max="103" width="33.765625" customWidth="1"/>
    <col min="104" max="108" width="13.84375" customWidth="1"/>
    <col min="109" max="109" width="14.23046875" customWidth="1"/>
  </cols>
  <sheetData>
    <row r="1" spans="1:96">
      <c r="A1" s="31" t="s">
        <v>1857</v>
      </c>
      <c r="H1" s="37"/>
      <c r="I1" s="587"/>
      <c r="J1" s="587"/>
      <c r="K1" s="37"/>
      <c r="L1" s="37"/>
      <c r="N1" s="115"/>
      <c r="W1" s="37"/>
      <c r="X1" s="880"/>
      <c r="Z1" s="765"/>
      <c r="AC1" s="37"/>
      <c r="CI1" s="108"/>
    </row>
    <row r="2" spans="1:96">
      <c r="A2" s="31"/>
      <c r="H2" s="37"/>
      <c r="I2" s="587"/>
      <c r="J2" s="587"/>
      <c r="K2" s="37"/>
      <c r="L2" s="37"/>
      <c r="N2" s="115"/>
      <c r="W2" s="37"/>
      <c r="X2" s="880"/>
      <c r="Z2" s="765"/>
      <c r="AC2" s="37"/>
      <c r="CI2" s="108"/>
    </row>
    <row r="3" spans="1:96" ht="25">
      <c r="A3" s="31"/>
      <c r="H3" s="37"/>
      <c r="I3" s="587"/>
      <c r="J3" s="587"/>
      <c r="K3" s="37"/>
      <c r="L3" s="37"/>
      <c r="N3" s="371"/>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96">
      <c r="A4" s="31"/>
      <c r="H4" s="37"/>
      <c r="I4" s="587"/>
      <c r="J4" s="587"/>
      <c r="K4" s="37"/>
      <c r="L4" s="37"/>
      <c r="N4" s="372"/>
      <c r="O4" s="3008" t="e" cm="1" vm="2">
        <f t="array" ref="O4">IF(LEFT($A$1,3) = "unp", icon_unlock, icon_lock)</f>
        <v>#VALUE!</v>
      </c>
      <c r="P4" s="3008"/>
      <c r="Q4" s="3008"/>
      <c r="R4" s="153"/>
      <c r="S4" s="153" t="e" vm="3">
        <v>#VALUE!</v>
      </c>
      <c r="T4" s="153"/>
      <c r="U4" s="39"/>
      <c r="W4" s="767"/>
      <c r="X4" s="882"/>
      <c r="Y4" s="3073" t="s">
        <v>1508</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101"/>
      <c r="CQ4" s="101"/>
      <c r="CR4" s="39"/>
    </row>
    <row r="5" spans="1:96" ht="44.5">
      <c r="A5" s="31"/>
      <c r="H5" s="37"/>
      <c r="I5" s="587"/>
      <c r="J5" s="587"/>
      <c r="K5" s="37"/>
      <c r="L5" s="37"/>
      <c r="N5" s="372"/>
      <c r="O5" s="101"/>
      <c r="P5" s="153"/>
      <c r="Q5" s="101"/>
      <c r="R5" s="153"/>
      <c r="S5" s="1605" t="s">
        <v>25</v>
      </c>
      <c r="T5" s="1605"/>
      <c r="U5" s="39"/>
      <c r="W5" s="767"/>
      <c r="X5" s="996"/>
      <c r="Y5" s="3073"/>
      <c r="Z5" s="989"/>
      <c r="AA5" s="551"/>
      <c r="AB5" s="560"/>
      <c r="AC5" s="126"/>
      <c r="AD5" s="126"/>
      <c r="AE5" s="35" t="str">
        <f>CX_ENTITY</f>
        <v>W06f9Irq7</v>
      </c>
      <c r="AF5" s="101"/>
      <c r="AG5" s="145"/>
      <c r="AH5" s="101"/>
      <c r="AI5" s="101"/>
      <c r="AJ5" s="35" t="s">
        <v>28</v>
      </c>
      <c r="AK5" s="35" t="s">
        <v>29</v>
      </c>
      <c r="AL5" s="35"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row>
    <row r="6" spans="1:96" ht="44.5">
      <c r="A6" s="118"/>
      <c r="B6" s="117"/>
      <c r="C6" s="117"/>
      <c r="D6" s="117"/>
      <c r="E6" s="117"/>
      <c r="F6" s="577"/>
      <c r="G6" s="117"/>
      <c r="H6" s="1297"/>
      <c r="I6" s="1297"/>
      <c r="J6" s="1298"/>
      <c r="K6" s="30"/>
      <c r="L6" s="30"/>
      <c r="N6" s="372"/>
      <c r="O6" s="101"/>
      <c r="P6" s="153"/>
      <c r="Q6" s="153"/>
      <c r="R6" s="153"/>
      <c r="S6" s="1605"/>
      <c r="T6" s="1605"/>
      <c r="U6" s="39"/>
      <c r="W6" s="767"/>
      <c r="X6" s="996"/>
      <c r="Y6" s="264"/>
      <c r="Z6" s="989"/>
      <c r="AA6" s="551"/>
      <c r="AB6" s="2132"/>
      <c r="AC6" s="126"/>
      <c r="AD6" s="126"/>
      <c r="AE6" s="1829" t="str">
        <f>val_company</f>
        <v>Therme Horizon</v>
      </c>
      <c r="AF6" s="101"/>
      <c r="AG6" s="145"/>
      <c r="AH6" s="101"/>
      <c r="AI6" s="101"/>
      <c r="AJ6" s="1155" t="e" cm="1">
        <f t="array" aca="1" ref="AJ6" ca="1">_xldudf_CX_GET(CX_ENTITY, "Fiscal_Year_End")</f>
        <v>#NAME?</v>
      </c>
      <c r="AK6" s="1155" t="e">
        <f ca="1">EOMONTH( DATE( YEAR(EOMONTH(val_asOfDate, 12 - MONTH($AJ$6))), MONTH(AJ6), 1),0)</f>
        <v>#NAME?</v>
      </c>
      <c r="AL6" s="816" t="str">
        <f>val_displayUnit</f>
        <v>Millions</v>
      </c>
      <c r="AM6" s="1156" t="e" cm="1">
        <f t="array" aca="1" ref="AM6" ca="1">_xldudf_CX_GET(CX_ENTITY,"reporting_currency")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row>
    <row r="7" spans="1:96" ht="44.5">
      <c r="A7" s="398"/>
      <c r="B7" s="1299"/>
      <c r="C7" s="1299"/>
      <c r="D7" s="1299"/>
      <c r="E7" s="1299"/>
      <c r="F7" s="577"/>
      <c r="G7" s="731"/>
      <c r="H7" s="1300">
        <v>2</v>
      </c>
      <c r="I7" s="1301"/>
      <c r="J7" s="1302"/>
      <c r="K7" s="731"/>
      <c r="L7" s="824"/>
      <c r="N7" s="372"/>
      <c r="O7" s="101"/>
      <c r="P7" s="126"/>
      <c r="Q7" s="126"/>
      <c r="R7" s="126"/>
      <c r="S7" s="101"/>
      <c r="T7" s="154"/>
      <c r="U7" s="39"/>
      <c r="W7" s="94"/>
      <c r="X7" s="997"/>
      <c r="Y7" s="264"/>
      <c r="Z7" s="989"/>
      <c r="AA7" s="264"/>
      <c r="AB7" s="264"/>
      <c r="AC7" s="123"/>
      <c r="AD7" s="2288"/>
      <c r="AE7" s="2288"/>
      <c r="AF7" s="2288"/>
      <c r="AG7" s="2288"/>
      <c r="AH7" s="2288"/>
      <c r="AI7" s="2288"/>
      <c r="AJ7" s="2288"/>
      <c r="AK7" s="2288"/>
      <c r="AL7" s="2288"/>
      <c r="AM7" s="2288"/>
      <c r="AN7" s="2288"/>
      <c r="AO7" s="2288"/>
      <c r="AP7" s="2288"/>
      <c r="AQ7" s="2288"/>
      <c r="AR7" s="2288"/>
      <c r="AS7" s="2288"/>
      <c r="AT7" s="2288"/>
      <c r="AU7" s="2288"/>
      <c r="AV7" s="2288"/>
      <c r="AW7" s="2288"/>
      <c r="AX7" s="2288"/>
      <c r="AY7" s="2288"/>
      <c r="AZ7" s="2288"/>
      <c r="BA7" s="2288"/>
      <c r="BB7" s="2288"/>
      <c r="BC7" s="2288"/>
      <c r="BD7" s="2288"/>
      <c r="BE7" s="2288"/>
      <c r="BF7" s="2288"/>
      <c r="BG7" s="2288"/>
      <c r="BH7" s="2288"/>
      <c r="BI7" s="2288"/>
      <c r="BJ7" s="2288"/>
      <c r="BK7" s="2288"/>
      <c r="BL7" s="2288"/>
      <c r="BM7" s="2288"/>
      <c r="BN7" s="2288"/>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7"/>
      <c r="CO7" s="1207"/>
      <c r="CP7" s="1207"/>
      <c r="CQ7" s="1208"/>
      <c r="CR7" s="39"/>
    </row>
    <row r="8" spans="1:96" ht="18">
      <c r="A8" s="398"/>
      <c r="B8" s="1303"/>
      <c r="C8" s="1303"/>
      <c r="D8" s="1303"/>
      <c r="E8" s="1303"/>
      <c r="F8" s="577"/>
      <c r="G8" s="697"/>
      <c r="H8" s="1304"/>
      <c r="I8" s="1301"/>
      <c r="J8" s="1305"/>
      <c r="K8" s="697"/>
      <c r="L8" s="697"/>
      <c r="N8" s="372"/>
      <c r="O8" s="101"/>
      <c r="P8" s="18"/>
      <c r="Q8" s="18"/>
      <c r="R8" s="101"/>
      <c r="S8" s="101"/>
      <c r="T8" s="101"/>
      <c r="U8" s="39"/>
      <c r="W8" s="767"/>
      <c r="X8" s="882"/>
      <c r="Y8" s="101"/>
      <c r="Z8" s="768"/>
      <c r="AA8" s="101"/>
      <c r="AB8" s="101"/>
      <c r="AC8" s="126"/>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18" customHeight="1">
      <c r="A9" s="398"/>
      <c r="B9" s="1303"/>
      <c r="C9" s="1303"/>
      <c r="D9" s="1303"/>
      <c r="E9" s="1303"/>
      <c r="F9" s="577"/>
      <c r="G9" s="731"/>
      <c r="H9" s="1305"/>
      <c r="I9" s="1301"/>
      <c r="J9" s="1302"/>
      <c r="K9" s="731"/>
      <c r="L9" s="731"/>
      <c r="N9" s="372"/>
      <c r="O9" s="101"/>
      <c r="P9" s="373"/>
      <c r="Q9" s="373"/>
      <c r="R9" s="101"/>
      <c r="S9" s="3047"/>
      <c r="T9" s="3009"/>
      <c r="U9" s="39"/>
      <c r="W9" s="376"/>
      <c r="X9" s="883"/>
      <c r="Y9" s="377"/>
      <c r="Z9" s="778"/>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 r="CK9" s="19"/>
      <c r="CL9" s="19"/>
      <c r="CM9" s="19"/>
      <c r="CN9" s="19"/>
      <c r="CO9" s="19"/>
      <c r="CP9" s="19"/>
      <c r="CQ9" s="19"/>
      <c r="CR9" s="227"/>
    </row>
    <row r="10" spans="1:96" ht="32.5">
      <c r="A10" s="849"/>
      <c r="B10" s="1306" t="s">
        <v>1509</v>
      </c>
      <c r="C10" s="1306" t="s">
        <v>1510</v>
      </c>
      <c r="D10" s="1303"/>
      <c r="E10" s="1306" t="s">
        <v>1511</v>
      </c>
      <c r="F10" s="1306" t="str">
        <f>IF(
    $B10 &lt;&gt;"",$B10,
    $E10
  )</f>
        <v>CVC CX Metric Names</v>
      </c>
      <c r="G10" s="731"/>
      <c r="H10" s="1126" t="s">
        <v>37</v>
      </c>
      <c r="I10" s="1126" t="s">
        <v>38</v>
      </c>
      <c r="J10" s="1307"/>
      <c r="K10" s="1308"/>
      <c r="L10" s="1309" t="s">
        <v>1512</v>
      </c>
      <c r="N10" s="372"/>
      <c r="O10" s="101"/>
      <c r="P10" s="373"/>
      <c r="Q10" s="373"/>
      <c r="R10" s="101"/>
      <c r="S10" s="3009"/>
      <c r="T10" s="3009"/>
      <c r="U10" s="39"/>
      <c r="W10" s="808"/>
      <c r="X10" s="382"/>
      <c r="Y10" s="382"/>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96" ht="27" customHeight="1">
      <c r="A11" s="731"/>
      <c r="B11" s="1310" t="s">
        <v>1513</v>
      </c>
      <c r="C11" s="1310" t="s">
        <v>1514</v>
      </c>
      <c r="D11" s="1303"/>
      <c r="E11" s="1310" t="s">
        <v>1515</v>
      </c>
      <c r="F11" s="1310" t="s">
        <v>1515</v>
      </c>
      <c r="G11" s="850"/>
      <c r="H11" s="849"/>
      <c r="I11" s="849"/>
      <c r="J11" s="3141"/>
      <c r="K11" s="3142"/>
      <c r="L11" s="1311"/>
      <c r="N11" s="372"/>
      <c r="O11" s="101"/>
      <c r="P11" s="126"/>
      <c r="Q11" s="126"/>
      <c r="R11" s="126"/>
      <c r="S11" s="2"/>
      <c r="T11" s="2"/>
      <c r="U11" s="197"/>
      <c r="W11" s="972"/>
      <c r="X11" s="973" t="s">
        <v>223</v>
      </c>
      <c r="Y11" s="974"/>
      <c r="Z11" s="973"/>
      <c r="AA11" s="974"/>
      <c r="AB11" s="97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aca="1" ref="CD11" ca="1">EOMONTH(val_currentFYE,-24)</f>
        <v>#NAME?</v>
      </c>
      <c r="CE11" s="1723" t="e" cm="1">
        <f t="array" aca="1" ref="CE11" ca="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aca="1" ref="CM11" ca="1">val_currentFYE</f>
        <v>#NAME?</v>
      </c>
      <c r="CN11" s="1729" t="e" cm="1">
        <f t="array" aca="1" ref="CN11" ca="1">val_currentFYE</f>
        <v>#NAME?</v>
      </c>
      <c r="CO11" s="88"/>
      <c r="CP11" s="1728" t="e" cm="1">
        <f t="array" aca="1" ref="CP11" ca="1">EOMONTH(val_currentFYE,12)</f>
        <v>#NAME?</v>
      </c>
      <c r="CQ11" s="1728" t="e" cm="1">
        <f t="array" aca="1" ref="CQ11" ca="1">EOMONTH(val_currentFYE,12)</f>
        <v>#NAME?</v>
      </c>
      <c r="CR11" s="200"/>
    </row>
    <row r="12" spans="1:96" ht="20.25" customHeight="1" outlineLevel="1">
      <c r="A12" s="731"/>
      <c r="B12" s="1313" t="s">
        <v>1516</v>
      </c>
      <c r="C12" s="3139" t="s">
        <v>1517</v>
      </c>
      <c r="D12" s="1303"/>
      <c r="E12" s="3140" t="s">
        <v>1518</v>
      </c>
      <c r="F12" s="3140" t="s">
        <v>1519</v>
      </c>
      <c r="G12" s="850"/>
      <c r="H12" s="849"/>
      <c r="I12" s="849"/>
      <c r="J12" s="3141"/>
      <c r="K12" s="3142"/>
      <c r="L12" s="1311"/>
      <c r="N12" s="372"/>
      <c r="O12" s="101"/>
      <c r="P12" s="52"/>
      <c r="Q12" s="101"/>
      <c r="R12" s="126"/>
      <c r="S12" s="1882" t="str">
        <f>""</f>
        <v/>
      </c>
      <c r="T12" s="818" t="s">
        <v>50</v>
      </c>
      <c r="U12" s="39"/>
      <c r="W12" s="1195" t="s">
        <v>51</v>
      </c>
      <c r="X12" s="907" t="e" cm="1" vm="4">
        <f t="array" ref="X12">fx_getIcon("select")</f>
        <v>#VALUE!</v>
      </c>
      <c r="Y12" s="860" t="s">
        <v>52</v>
      </c>
      <c r="Z12" s="553" cm="1">
        <f t="array" ref="Z12">_xlfn.SWITCH(
    TRUE,
    _BS!$L31=TRUE, 1,
    _BS!$L31=FALSE,-1,
    _BS!$L31=-1,0,
"n/a"
)</f>
        <v>1</v>
      </c>
      <c r="AA12" s="95"/>
      <c r="AB12" s="867" t="s">
        <v>1520</v>
      </c>
      <c r="AC12" s="868"/>
      <c r="AD12" s="1603" t="e">
        <f ca="1">EOMONTH(AD11,12-MONTH(val_currentFYE))</f>
        <v>#NAME?</v>
      </c>
      <c r="AE12" s="1603" t="e" cm="1">
        <f t="array" aca="1" ref="AE12" ca="1">EOMONTH(AE11,12-MONTH(val_currentFYE))</f>
        <v>#NAME?</v>
      </c>
      <c r="AF12" s="1603" t="e" cm="1">
        <f t="array" aca="1" ref="AF12" ca="1">EOMONTH(AF11,12-MONTH(val_currentFYE))</f>
        <v>#NAME?</v>
      </c>
      <c r="AG12" s="1603" t="e" cm="1">
        <f t="array" aca="1" ref="AG12" ca="1">EOMONTH(AG11,12-MONTH(val_currentFYE))</f>
        <v>#NAME?</v>
      </c>
      <c r="AH12" s="1603" t="e" cm="1">
        <f t="array" aca="1" ref="AH12" ca="1">EOMONTH(AH11,12-MONTH(val_currentFYE))</f>
        <v>#NAME?</v>
      </c>
      <c r="AI12" s="1603" t="e" cm="1">
        <f t="array" aca="1" ref="AI12" ca="1">EOMONTH(AI11,12-MONTH(val_currentFYE))</f>
        <v>#NAME?</v>
      </c>
      <c r="AJ12" s="1603" t="e" cm="1">
        <f t="array" aca="1" ref="AJ12" ca="1">EOMONTH(AJ11,12-MONTH(val_currentFYE))</f>
        <v>#NAME?</v>
      </c>
      <c r="AK12" s="1603" t="e" cm="1">
        <f t="array" aca="1" ref="AK12" ca="1">EOMONTH(AK11,12-MONTH(val_currentFYE))</f>
        <v>#NAME?</v>
      </c>
      <c r="AL12" s="1603" t="e" cm="1">
        <f t="array" aca="1" ref="AL12" ca="1">EOMONTH(AL11,12-MONTH(val_currentFYE))</f>
        <v>#NAME?</v>
      </c>
      <c r="AM12" s="1603" t="e" cm="1">
        <f t="array" aca="1" ref="AM12" ca="1">EOMONTH(AM11,12-MONTH(val_currentFYE))</f>
        <v>#NAME?</v>
      </c>
      <c r="AN12" s="1603" t="e">
        <f ca="1">EOMONTH(AN11,12-MONTH(val_currentFYE))</f>
        <v>#NAME?</v>
      </c>
      <c r="AO12" s="1603" t="e" cm="1">
        <f t="array" aca="1" ref="AO12" ca="1">EOMONTH(AO11,12-MONTH(val_currentFYE))</f>
        <v>#NAME?</v>
      </c>
      <c r="AP12" s="1603" t="e" cm="1">
        <f t="array" aca="1" ref="AP12" ca="1">EOMONTH(AP11,12-MONTH(val_currentFYE))</f>
        <v>#NAME?</v>
      </c>
      <c r="AQ12" s="1603" t="e" cm="1">
        <f t="array" aca="1" ref="AQ12" ca="1">EOMONTH(AQ11,12-MONTH(val_currentFYE))</f>
        <v>#NAME?</v>
      </c>
      <c r="AR12" s="1603" t="e" cm="1">
        <f t="array" aca="1" ref="AR12" ca="1">EOMONTH(AR11,12-MONTH(val_currentFYE))</f>
        <v>#NAME?</v>
      </c>
      <c r="AS12" s="1603" t="e" cm="1">
        <f t="array" aca="1" ref="AS12" ca="1">EOMONTH(AS11,12-MONTH(val_currentFYE))</f>
        <v>#NAME?</v>
      </c>
      <c r="AT12" s="1603" t="e" cm="1">
        <f t="array" aca="1" ref="AT12" ca="1">EOMONTH(AT11,12-MONTH(val_currentFYE))</f>
        <v>#NAME?</v>
      </c>
      <c r="AU12" s="1603" t="e" cm="1">
        <f t="array" aca="1" ref="AU12" ca="1">EOMONTH(AU11,12-MONTH(val_currentFYE))</f>
        <v>#NAME?</v>
      </c>
      <c r="AV12" s="1603" t="e" cm="1">
        <f t="array" aca="1" ref="AV12" ca="1">EOMONTH(AV11,12-MONTH(val_currentFYE))</f>
        <v>#NAME?</v>
      </c>
      <c r="AW12" s="1603" t="e" cm="1">
        <f t="array" aca="1" ref="AW12" ca="1">EOMONTH(AW11,12-MONTH(val_currentFYE))</f>
        <v>#NAME?</v>
      </c>
      <c r="AX12" s="1603" t="e" cm="1">
        <f t="array" aca="1" ref="AX12" ca="1">EOMONTH(AX11,12-MONTH(val_currentFYE))</f>
        <v>#NAME?</v>
      </c>
      <c r="AY12" s="1603" t="e" cm="1">
        <f t="array" aca="1" ref="AY12" ca="1">EOMONTH(AY11,12-MONTH(val_currentFYE))</f>
        <v>#NAME?</v>
      </c>
      <c r="AZ12" s="1603" t="e" cm="1">
        <f t="array" aca="1" ref="AZ12" ca="1">EOMONTH(AZ11,12-MONTH(val_currentFYE))</f>
        <v>#NAME?</v>
      </c>
      <c r="BA12" s="1603" t="e" cm="1">
        <f t="array" aca="1" ref="BA12" ca="1">EOMONTH(BA11,12-MONTH(val_currentFYE))</f>
        <v>#NAME?</v>
      </c>
      <c r="BB12" s="1603" t="e" cm="1">
        <f t="array" aca="1" ref="BB12" ca="1">EOMONTH(BB11,12-MONTH(val_currentFYE))</f>
        <v>#NAME?</v>
      </c>
      <c r="BC12" s="1603" t="e" cm="1">
        <f t="array" aca="1" ref="BC12" ca="1">EOMONTH(BC11,12-MONTH(val_currentFYE))</f>
        <v>#NAME?</v>
      </c>
      <c r="BD12" s="1603" t="e" cm="1">
        <f t="array" aca="1" ref="BD12" ca="1">EOMONTH(BD11,12-MONTH(val_currentFYE))</f>
        <v>#NAME?</v>
      </c>
      <c r="BE12" s="1603" t="e" cm="1">
        <f t="array" aca="1" ref="BE12" ca="1">EOMONTH(BE11,12-MONTH(val_currentFYE))</f>
        <v>#NAME?</v>
      </c>
      <c r="BF12" s="1603" t="e" cm="1">
        <f t="array" aca="1" ref="BF12" ca="1">EOMONTH(BF11,12-MONTH(val_currentFYE))</f>
        <v>#NAME?</v>
      </c>
      <c r="BG12" s="1603" t="e" cm="1">
        <f t="array" aca="1" ref="BG12" ca="1">EOMONTH(BG11,12-MONTH(val_currentFYE))</f>
        <v>#NAME?</v>
      </c>
      <c r="BH12" s="1603" t="e" cm="1">
        <f t="array" aca="1" ref="BH12" ca="1">EOMONTH(BH11,12-MONTH(val_currentFYE))</f>
        <v>#NAME?</v>
      </c>
      <c r="BI12" s="1603" t="e" cm="1">
        <f t="array" aca="1" ref="BI12" ca="1">EOMONTH(BI11,12-MONTH(val_currentFYE))</f>
        <v>#NAME?</v>
      </c>
      <c r="BJ12" s="1603" t="e" cm="1">
        <f t="array" aca="1" ref="BJ12" ca="1">EOMONTH(BJ11,12-MONTH(val_currentFYE))</f>
        <v>#NAME?</v>
      </c>
      <c r="BK12" s="1603" t="e" cm="1">
        <f t="array" aca="1" ref="BK12" ca="1">EOMONTH(BK11,12-MONTH(val_currentFYE))</f>
        <v>#NAME?</v>
      </c>
      <c r="BL12" s="1603" t="e" cm="1">
        <f t="array" aca="1" ref="BL12" ca="1">EOMONTH(BL11,12-MONTH(val_currentFYE))</f>
        <v>#NAME?</v>
      </c>
      <c r="BM12" s="1603" t="e" cm="1">
        <f t="array" aca="1" ref="BM12" ca="1">EOMONTH(BM11,12-MONTH(val_currentFYE))</f>
        <v>#NAME?</v>
      </c>
      <c r="BN12" s="1604" t="e">
        <f ca="1">EOMONTH(BN11,12-MONTH(val_currentFYE))</f>
        <v>#NAME?</v>
      </c>
      <c r="BO12" s="2091"/>
      <c r="BP12" s="2091"/>
      <c r="BQ12" s="2091"/>
      <c r="BR12" s="2091"/>
      <c r="BS12" s="2091"/>
      <c r="BT12" s="2091"/>
      <c r="BU12" s="2091"/>
      <c r="BV12" s="2091"/>
      <c r="BW12" s="2091"/>
      <c r="BX12" s="2091"/>
      <c r="BY12" s="2091"/>
      <c r="BZ12" s="2091"/>
      <c r="CA12" s="384"/>
      <c r="CC12" s="33"/>
      <c r="CD12" s="1720" t="e" cm="1">
        <f t="array" aca="1" ref="CD12" ca="1">YEAR(val_currentFYE)-2</f>
        <v>#NAME?</v>
      </c>
      <c r="CE12" s="1721" t="e" cm="1">
        <f t="array" aca="1" ref="CE12" ca="1">YEAR(val_currentFYE)-1</f>
        <v>#NAME?</v>
      </c>
      <c r="CF12" s="128"/>
      <c r="CG12" s="1734" t="e">
        <f ca="1">YEAR(EOMONTH(CG$11,12-MONTH(val_currentFYE)))</f>
        <v>#NAME?</v>
      </c>
      <c r="CH12" s="1734" t="e">
        <f ca="1">YEAR(EOMONTH(CH$11,12-MONTH(val_currentFYE)))</f>
        <v>#NAME?</v>
      </c>
      <c r="CI12" s="207"/>
      <c r="CJ12" s="1724" t="s">
        <v>54</v>
      </c>
      <c r="CK12" s="1725" t="s">
        <v>54</v>
      </c>
      <c r="CL12" s="128"/>
      <c r="CM12" s="1726" t="e" cm="1">
        <f t="array" aca="1" ref="CM12" ca="1">YEAR(val_currentFYE)</f>
        <v>#NAME?</v>
      </c>
      <c r="CN12" s="1727" t="e" cm="1">
        <f t="array" aca="1" ref="CN12" ca="1">YEAR(val_currentFYE)</f>
        <v>#NAME?</v>
      </c>
      <c r="CO12" s="128"/>
      <c r="CP12" s="1726" t="e" cm="1">
        <f t="array" aca="1" ref="CP12" ca="1">YEAR(val_currentFYE)+1</f>
        <v>#NAME?</v>
      </c>
      <c r="CQ12" s="1727" t="e" cm="1">
        <f t="array" aca="1" ref="CQ12" ca="1">YEAR(val_currentFYE)+1</f>
        <v>#NAME?</v>
      </c>
      <c r="CR12" s="200"/>
    </row>
    <row r="13" spans="1:96" ht="20.25" customHeight="1" outlineLevel="1">
      <c r="A13" s="731"/>
      <c r="B13" s="1313"/>
      <c r="C13" s="3139"/>
      <c r="D13" s="1303"/>
      <c r="E13" s="3140"/>
      <c r="F13" s="3140"/>
      <c r="G13" s="846"/>
      <c r="H13" s="1606" t="s">
        <v>56</v>
      </c>
      <c r="I13" s="1606" t="s">
        <v>57</v>
      </c>
      <c r="J13" s="3141"/>
      <c r="K13" s="3142"/>
      <c r="L13" s="1606" t="b">
        <v>1</v>
      </c>
      <c r="N13" s="372"/>
      <c r="O13" s="101"/>
      <c r="P13" s="52"/>
      <c r="Q13" s="101"/>
      <c r="R13" s="139"/>
      <c r="S13" s="819" t="s">
        <v>59</v>
      </c>
      <c r="T13" s="819" t="s">
        <v>60</v>
      </c>
      <c r="U13" s="39"/>
      <c r="W13" s="909" t="s">
        <v>61</v>
      </c>
      <c r="X13" s="908" t="s">
        <v>62</v>
      </c>
      <c r="Y13" s="861" t="s">
        <v>63</v>
      </c>
      <c r="Z13" s="128">
        <v>-1</v>
      </c>
      <c r="AA13" s="95"/>
      <c r="AB13" s="869" t="s">
        <v>64</v>
      </c>
      <c r="AC13" s="870"/>
      <c r="AD13" s="871" cm="1">
        <f t="array" ref="AD13:BN13">_xlfn.SEQUENCE(1,37, -36,1)</f>
        <v>-36</v>
      </c>
      <c r="AE13" s="871">
        <v>-35</v>
      </c>
      <c r="AF13" s="871">
        <v>-34</v>
      </c>
      <c r="AG13" s="871">
        <v>-33</v>
      </c>
      <c r="AH13" s="871">
        <v>-32</v>
      </c>
      <c r="AI13" s="871">
        <v>-31</v>
      </c>
      <c r="AJ13" s="871">
        <v>-30</v>
      </c>
      <c r="AK13" s="871">
        <v>-29</v>
      </c>
      <c r="AL13" s="871">
        <v>-28</v>
      </c>
      <c r="AM13" s="871">
        <v>-27</v>
      </c>
      <c r="AN13" s="871">
        <v>-26</v>
      </c>
      <c r="AO13" s="871">
        <v>-25</v>
      </c>
      <c r="AP13" s="871">
        <v>-24</v>
      </c>
      <c r="AQ13" s="871">
        <v>-23</v>
      </c>
      <c r="AR13" s="871">
        <v>-22</v>
      </c>
      <c r="AS13" s="871">
        <v>-21</v>
      </c>
      <c r="AT13" s="871">
        <v>-20</v>
      </c>
      <c r="AU13" s="871">
        <v>-19</v>
      </c>
      <c r="AV13" s="871">
        <v>-18</v>
      </c>
      <c r="AW13" s="871">
        <v>-17</v>
      </c>
      <c r="AX13" s="871">
        <v>-16</v>
      </c>
      <c r="AY13" s="871">
        <v>-15</v>
      </c>
      <c r="AZ13" s="871">
        <v>-14</v>
      </c>
      <c r="BA13" s="871">
        <v>-13</v>
      </c>
      <c r="BB13" s="871">
        <v>-12</v>
      </c>
      <c r="BC13" s="871">
        <v>-11</v>
      </c>
      <c r="BD13" s="871">
        <v>-10</v>
      </c>
      <c r="BE13" s="871">
        <v>-9</v>
      </c>
      <c r="BF13" s="871">
        <v>-8</v>
      </c>
      <c r="BG13" s="871">
        <v>-7</v>
      </c>
      <c r="BH13" s="871">
        <v>-6</v>
      </c>
      <c r="BI13" s="871">
        <v>-5</v>
      </c>
      <c r="BJ13" s="871">
        <v>-4</v>
      </c>
      <c r="BK13" s="871">
        <v>-3</v>
      </c>
      <c r="BL13" s="871">
        <v>-2</v>
      </c>
      <c r="BM13" s="871">
        <v>-1</v>
      </c>
      <c r="BN13" s="872">
        <v>0</v>
      </c>
      <c r="BO13" s="872"/>
      <c r="BP13" s="872"/>
      <c r="BQ13" s="872"/>
      <c r="BR13" s="872"/>
      <c r="BS13" s="872"/>
      <c r="BT13" s="872"/>
      <c r="BU13" s="872"/>
      <c r="BV13" s="872"/>
      <c r="BW13" s="872"/>
      <c r="BX13" s="872"/>
      <c r="BY13" s="872"/>
      <c r="BZ13" s="872"/>
      <c r="CA13" s="384"/>
      <c r="CC13" s="33"/>
      <c r="CD13" s="48"/>
      <c r="CE13" s="49"/>
      <c r="CF13" s="88"/>
      <c r="CG13" s="48"/>
      <c r="CH13" s="174"/>
      <c r="CI13" s="170"/>
      <c r="CJ13" s="48"/>
      <c r="CK13" s="174"/>
      <c r="CL13" s="88"/>
      <c r="CM13" s="48"/>
      <c r="CN13" s="174"/>
      <c r="CO13" s="88"/>
      <c r="CP13" s="48"/>
      <c r="CQ13" s="174"/>
      <c r="CR13" s="34"/>
    </row>
    <row r="14" spans="1:96" ht="20.25" customHeight="1" outlineLevel="1">
      <c r="A14" s="1860" t="b">
        <v>0</v>
      </c>
      <c r="B14" s="811" t="s">
        <v>66</v>
      </c>
      <c r="C14" s="3139"/>
      <c r="D14" s="1303"/>
      <c r="E14" s="3140"/>
      <c r="F14" s="3140"/>
      <c r="G14" s="846"/>
      <c r="H14" s="1606"/>
      <c r="I14" s="1606" t="s">
        <v>68</v>
      </c>
      <c r="J14" s="3141"/>
      <c r="K14" s="3142"/>
      <c r="L14" s="1606" t="b">
        <v>0</v>
      </c>
      <c r="N14" s="372"/>
      <c r="O14" s="101"/>
      <c r="P14" s="52"/>
      <c r="Q14" s="101"/>
      <c r="R14" s="140"/>
      <c r="S14" s="590" t="s">
        <v>70</v>
      </c>
      <c r="T14" s="590" t="s">
        <v>71</v>
      </c>
      <c r="U14" s="39"/>
      <c r="W14" s="909" t="s">
        <v>72</v>
      </c>
      <c r="X14" s="908">
        <v>0</v>
      </c>
      <c r="Y14" s="863" t="s">
        <v>73</v>
      </c>
      <c r="Z14" s="128">
        <v>0</v>
      </c>
      <c r="AA14" s="95"/>
      <c r="AB14" s="869" t="s">
        <v>74</v>
      </c>
      <c r="AC14" s="870"/>
      <c r="AD14" s="873" t="s">
        <v>75</v>
      </c>
      <c r="AE14" s="874" t="str">
        <f t="shared" ref="AE14:BN14" si="0">$AD$14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91" t="s">
        <v>65</v>
      </c>
      <c r="CE14" s="192" t="s">
        <v>65</v>
      </c>
      <c r="CF14" s="88"/>
      <c r="CG14" s="191" t="s">
        <v>76</v>
      </c>
      <c r="CH14" s="192" t="s">
        <v>76</v>
      </c>
      <c r="CI14" s="173"/>
      <c r="CJ14" s="189" t="s">
        <v>54</v>
      </c>
      <c r="CK14" s="190" t="s">
        <v>54</v>
      </c>
      <c r="CL14" s="869"/>
      <c r="CM14" s="1239" t="s">
        <v>54</v>
      </c>
      <c r="CN14" s="1240" t="s">
        <v>54</v>
      </c>
      <c r="CO14" s="869"/>
      <c r="CP14" s="1239" t="s">
        <v>54</v>
      </c>
      <c r="CQ14" s="1240" t="s">
        <v>54</v>
      </c>
      <c r="CR14" s="34"/>
    </row>
    <row r="15" spans="1:96" ht="18" customHeight="1" outlineLevel="1">
      <c r="A15" s="731"/>
      <c r="B15" s="1313"/>
      <c r="C15" s="847"/>
      <c r="D15" s="847"/>
      <c r="E15" s="847"/>
      <c r="F15" s="847" t="e" cm="1">
        <f t="array" aca="1" ref="F15" ca="1">_xldudf_CX_GET("vnpCXIKbr","EBITDA Adjustment Type I - Label 1",45838)</f>
        <v>#NAME?</v>
      </c>
      <c r="G15" s="846"/>
      <c r="H15" s="1606"/>
      <c r="I15" s="1606" t="s">
        <v>78</v>
      </c>
      <c r="J15" s="3141"/>
      <c r="K15" s="3142"/>
      <c r="L15" s="1606">
        <v>-1</v>
      </c>
      <c r="N15" s="372"/>
      <c r="O15" s="101"/>
      <c r="P15" s="52"/>
      <c r="Q15" s="101"/>
      <c r="R15" s="126"/>
      <c r="S15" s="820" t="e" cm="1" vm="5">
        <f t="array" ref="S15">fx_getIcon("find")</f>
        <v>#VALUE!</v>
      </c>
      <c r="T15" s="818" t="s">
        <v>79</v>
      </c>
      <c r="U15" s="39"/>
      <c r="W15" s="999"/>
      <c r="X15" s="1001"/>
      <c r="Y15" s="1001"/>
      <c r="Z15" s="1002"/>
      <c r="AA15" s="185"/>
      <c r="AB15" s="1005" t="s">
        <v>80</v>
      </c>
      <c r="AC15" s="1000"/>
      <c r="AD15" s="1003" t="e" cm="1">
        <f t="array" aca="1" ref="AD15" ca="1">IF( MONTH(AD11)= MONTH( val_currentFYE), 1, IF(MOD(MONTH(AD$11) - MONTH(val_currentFYE),3)=0, 2,0))</f>
        <v>#NAME?</v>
      </c>
      <c r="AE15" s="1003" t="e" cm="1">
        <f t="array" aca="1" ref="AE15" ca="1">IF( MONTH(AE11)= MONTH( val_currentFYE), 1, IF(MOD(MONTH(AE$11) - MONTH(val_currentFYE),3)=0, 2,0))</f>
        <v>#NAME?</v>
      </c>
      <c r="AF15" s="1003" t="e" cm="1">
        <f t="array" aca="1" ref="AF15" ca="1">IF( MONTH(AF11)= MONTH( val_currentFYE), 1, IF(MOD(MONTH(AF$11) - MONTH(val_currentFYE),3)=0, 2,0))</f>
        <v>#NAME?</v>
      </c>
      <c r="AG15" s="1003" t="e" cm="1">
        <f t="array" aca="1" ref="AG15" ca="1">IF( MONTH(AG11)= MONTH( val_currentFYE), 1, IF(MOD(MONTH(AG$11) - MONTH(val_currentFYE),3)=0, 2,0))</f>
        <v>#NAME?</v>
      </c>
      <c r="AH15" s="1003" t="e" cm="1">
        <f t="array" aca="1" ref="AH15" ca="1">IF( MONTH(AH11)= MONTH( val_currentFYE), 1, IF(MOD(MONTH(AH$11) - MONTH(val_currentFYE),3)=0, 2,0))</f>
        <v>#NAME?</v>
      </c>
      <c r="AI15" s="1003" t="e" cm="1">
        <f t="array" aca="1" ref="AI15" ca="1">IF( MONTH(AI11)= MONTH( val_currentFYE), 1, IF(MOD(MONTH(AI$11) - MONTH(val_currentFYE),3)=0, 2,0))</f>
        <v>#NAME?</v>
      </c>
      <c r="AJ15" s="1003" t="e" cm="1">
        <f t="array" aca="1" ref="AJ15" ca="1">IF( MONTH(AJ11)= MONTH( val_currentFYE), 1, IF(MOD(MONTH(AJ$11) - MONTH(val_currentFYE),3)=0, 2,0))</f>
        <v>#NAME?</v>
      </c>
      <c r="AK15" s="1003" t="e" cm="1">
        <f t="array" aca="1" ref="AK15" ca="1">IF( MONTH(AK11)= MONTH( val_currentFYE), 1, IF(MOD(MONTH(AK$11) - MONTH(val_currentFYE),3)=0, 2,0))</f>
        <v>#NAME?</v>
      </c>
      <c r="AL15" s="1003" t="e" cm="1">
        <f t="array" aca="1" ref="AL15" ca="1">IF( MONTH(AL11)= MONTH( val_currentFYE), 1, IF(MOD(MONTH(AL$11) - MONTH(val_currentFYE),3)=0, 2,0))</f>
        <v>#NAME?</v>
      </c>
      <c r="AM15" s="1003" t="e" cm="1">
        <f t="array" aca="1" ref="AM15" ca="1">IF( MONTH(AM11)= MONTH( val_currentFYE), 1, IF(MOD(MONTH(AM$11) - MONTH(val_currentFYE),3)=0, 2,0))</f>
        <v>#NAME?</v>
      </c>
      <c r="AN15" s="1003" t="e" cm="1">
        <f t="array" aca="1" ref="AN15" ca="1">IF( MONTH(AN11)= MONTH( val_currentFYE), 1, IF(MOD(MONTH(AN$11) - MONTH(val_currentFYE),3)=0, 2,0))</f>
        <v>#NAME?</v>
      </c>
      <c r="AO15" s="1003" t="e" cm="1">
        <f t="array" aca="1" ref="AO15" ca="1">IF( MONTH(AO11)= MONTH( val_currentFYE), 1, IF(MOD(MONTH(AO$11) - MONTH(val_currentFYE),3)=0, 2,0))</f>
        <v>#NAME?</v>
      </c>
      <c r="AP15" s="1003" t="e" cm="1">
        <f t="array" aca="1" ref="AP15" ca="1">IF( MONTH(AP11)= MONTH( val_currentFYE), 1, IF(MOD(MONTH(AP$11) - MONTH(val_currentFYE),3)=0, 2,0))</f>
        <v>#NAME?</v>
      </c>
      <c r="AQ15" s="1003" t="e" cm="1">
        <f t="array" aca="1" ref="AQ15" ca="1">IF( MONTH(AQ11)= MONTH( val_currentFYE), 1, IF(MOD(MONTH(AQ$11) - MONTH(val_currentFYE),3)=0, 2,0))</f>
        <v>#NAME?</v>
      </c>
      <c r="AR15" s="1003" t="e" cm="1">
        <f t="array" aca="1" ref="AR15" ca="1">IF( MONTH(AR11)= MONTH( val_currentFYE), 1, IF(MOD(MONTH(AR$11) - MONTH(val_currentFYE),3)=0, 2,0))</f>
        <v>#NAME?</v>
      </c>
      <c r="AS15" s="1003" t="e" cm="1">
        <f t="array" aca="1" ref="AS15" ca="1">IF( MONTH(AS11)= MONTH( val_currentFYE), 1, IF(MOD(MONTH(AS$11) - MONTH(val_currentFYE),3)=0, 2,0))</f>
        <v>#NAME?</v>
      </c>
      <c r="AT15" s="1003" t="e" cm="1">
        <f t="array" aca="1" ref="AT15" ca="1">IF( MONTH(AT11)= MONTH( val_currentFYE), 1, IF(MOD(MONTH(AT$11) - MONTH(val_currentFYE),3)=0, 2,0))</f>
        <v>#NAME?</v>
      </c>
      <c r="AU15" s="1003" t="e" cm="1">
        <f t="array" aca="1" ref="AU15" ca="1">IF( MONTH(AU11)= MONTH( val_currentFYE), 1, IF(MOD(MONTH(AU$11) - MONTH(val_currentFYE),3)=0, 2,0))</f>
        <v>#NAME?</v>
      </c>
      <c r="AV15" s="1003" t="e" cm="1">
        <f t="array" aca="1" ref="AV15" ca="1">IF( MONTH(AV11)= MONTH( val_currentFYE), 1, IF(MOD(MONTH(AV$11) - MONTH(val_currentFYE),3)=0, 2,0))</f>
        <v>#NAME?</v>
      </c>
      <c r="AW15" s="1003" t="e" cm="1">
        <f t="array" aca="1" ref="AW15" ca="1">IF( MONTH(AW11)= MONTH( val_currentFYE), 1, IF(MOD(MONTH(AW$11) - MONTH(val_currentFYE),3)=0, 2,0))</f>
        <v>#NAME?</v>
      </c>
      <c r="AX15" s="1003" t="e" cm="1">
        <f t="array" aca="1" ref="AX15" ca="1">IF( MONTH(AX11)= MONTH( val_currentFYE), 1, IF(MOD(MONTH(AX$11) - MONTH(val_currentFYE),3)=0, 2,0))</f>
        <v>#NAME?</v>
      </c>
      <c r="AY15" s="1003" t="e" cm="1">
        <f t="array" aca="1" ref="AY15" ca="1">IF( MONTH(AY11)= MONTH( val_currentFYE), 1, IF(MOD(MONTH(AY$11) - MONTH(val_currentFYE),3)=0, 2,0))</f>
        <v>#NAME?</v>
      </c>
      <c r="AZ15" s="1003" t="e" cm="1">
        <f t="array" aca="1" ref="AZ15" ca="1">IF( MONTH(AZ11)= MONTH( val_currentFYE), 1, IF(MOD(MONTH(AZ$11) - MONTH(val_currentFYE),3)=0, 2,0))</f>
        <v>#NAME?</v>
      </c>
      <c r="BA15" s="1003" t="e" cm="1">
        <f t="array" aca="1" ref="BA15" ca="1">IF( MONTH(BA11)= MONTH( val_currentFYE), 1, IF(MOD(MONTH(BA$11) - MONTH(val_currentFYE),3)=0, 2,0))</f>
        <v>#NAME?</v>
      </c>
      <c r="BB15" s="1003" t="e" cm="1">
        <f t="array" aca="1" ref="BB15" ca="1">IF( MONTH(BB11)= MONTH( val_currentFYE), 1, IF(MOD(MONTH(BB$11) - MONTH(val_currentFYE),3)=0, 2,0))</f>
        <v>#NAME?</v>
      </c>
      <c r="BC15" s="1003" t="e" cm="1">
        <f t="array" aca="1" ref="BC15" ca="1">IF( MONTH(BC11)= MONTH( val_currentFYE), 1, IF(MOD(MONTH(BC$11) - MONTH(val_currentFYE),3)=0, 2,0))</f>
        <v>#NAME?</v>
      </c>
      <c r="BD15" s="1003" t="e" cm="1">
        <f t="array" aca="1" ref="BD15" ca="1">IF( MONTH(BD11)= MONTH( val_currentFYE), 1, IF(MOD(MONTH(BD$11) - MONTH(val_currentFYE),3)=0, 2,0))</f>
        <v>#NAME?</v>
      </c>
      <c r="BE15" s="1003" t="e" cm="1">
        <f t="array" aca="1" ref="BE15" ca="1">IF( MONTH(BE11)= MONTH( val_currentFYE), 1, IF(MOD(MONTH(BE$11) - MONTH(val_currentFYE),3)=0, 2,0))</f>
        <v>#NAME?</v>
      </c>
      <c r="BF15" s="1003" t="e" cm="1">
        <f t="array" aca="1" ref="BF15" ca="1">IF( MONTH(BF11)= MONTH( val_currentFYE), 1, IF(MOD(MONTH(BF$11) - MONTH(val_currentFYE),3)=0, 2,0))</f>
        <v>#NAME?</v>
      </c>
      <c r="BG15" s="1003" t="e" cm="1">
        <f t="array" aca="1" ref="BG15" ca="1">IF( MONTH(BG11)= MONTH( val_currentFYE), 1, IF(MOD(MONTH(BG$11) - MONTH(val_currentFYE),3)=0, 2,0))</f>
        <v>#NAME?</v>
      </c>
      <c r="BH15" s="1003" t="e" cm="1">
        <f t="array" aca="1" ref="BH15" ca="1">IF( MONTH(BH11)= MONTH( val_currentFYE), 1, IF(MOD(MONTH(BH$11) - MONTH(val_currentFYE),3)=0, 2,0))</f>
        <v>#NAME?</v>
      </c>
      <c r="BI15" s="1003" t="e" cm="1">
        <f t="array" aca="1" ref="BI15" ca="1">IF( MONTH(BI11)= MONTH( val_currentFYE), 1, IF(MOD(MONTH(BI$11) - MONTH(val_currentFYE),3)=0, 2,0))</f>
        <v>#NAME?</v>
      </c>
      <c r="BJ15" s="1003" t="e" cm="1">
        <f t="array" aca="1" ref="BJ15" ca="1">IF( MONTH(BJ11)= MONTH( val_currentFYE), 1, IF(MOD(MONTH(BJ$11) - MONTH(val_currentFYE),3)=0, 2,0))</f>
        <v>#NAME?</v>
      </c>
      <c r="BK15" s="1003" t="e" cm="1">
        <f t="array" aca="1" ref="BK15" ca="1">IF( MONTH(BK11)= MONTH( val_currentFYE), 1, IF(MOD(MONTH(BK$11) - MONTH(val_currentFYE),3)=0, 2,0))</f>
        <v>#NAME?</v>
      </c>
      <c r="BL15" s="1003" t="e" cm="1">
        <f t="array" aca="1" ref="BL15" ca="1">IF( MONTH(BL11)= MONTH( val_currentFYE), 1, IF(MOD(MONTH(BL$11) - MONTH(val_currentFYE),3)=0, 2,0))</f>
        <v>#NAME?</v>
      </c>
      <c r="BM15" s="1003" t="e" cm="1">
        <f t="array" aca="1" ref="BM15" ca="1">IF( MONTH(BM11)= MONTH( val_currentFYE), 1, IF(MOD(MONTH(BM$11) - MONTH(val_currentFYE),3)=0, 2,0))</f>
        <v>#NAME?</v>
      </c>
      <c r="BN15" s="1004"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88"/>
      <c r="CP15" s="1235"/>
      <c r="CQ15" s="1236"/>
      <c r="CR15" s="34"/>
    </row>
    <row r="16" spans="1:96">
      <c r="A16" s="580"/>
      <c r="B16" s="577"/>
      <c r="C16" s="577"/>
      <c r="D16" s="1079"/>
      <c r="E16" s="1315">
        <v>0</v>
      </c>
      <c r="F16" s="847" t="e" cm="1">
        <f t="array" aca="1" ref="F16" ca="1">_xldudf_CX_GET("vnpCXIKbr","EBITDA Adjustment Type I - Label 1",45838)</f>
        <v>#NAME?</v>
      </c>
      <c r="G16" s="577"/>
      <c r="H16" s="578"/>
      <c r="I16" s="578"/>
      <c r="J16" s="578"/>
      <c r="K16" s="578"/>
      <c r="L16" s="1607"/>
      <c r="N16" s="158"/>
      <c r="O16" s="101"/>
      <c r="P16" s="101"/>
      <c r="Q16" s="101"/>
      <c r="R16" s="101"/>
      <c r="S16" s="101"/>
      <c r="T16" s="101"/>
      <c r="U16" s="39"/>
      <c r="W16" s="198"/>
      <c r="X16" s="88"/>
      <c r="Y16" s="88" t="s">
        <v>1521</v>
      </c>
      <c r="Z16" s="543"/>
      <c r="AA16" s="97"/>
      <c r="AB16" s="869"/>
      <c r="AC16" s="128"/>
      <c r="AD16" s="1271"/>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33"/>
      <c r="CE16" s="34"/>
      <c r="CF16" s="296"/>
      <c r="CG16" s="33"/>
      <c r="CH16" s="34"/>
      <c r="CI16" s="296"/>
      <c r="CJ16" s="33"/>
      <c r="CK16" s="34"/>
      <c r="CL16" s="88"/>
      <c r="CM16" s="33"/>
      <c r="CN16" s="34"/>
      <c r="CO16" s="88"/>
      <c r="CP16" s="33"/>
      <c r="CQ16" s="34"/>
      <c r="CR16" s="34"/>
    </row>
    <row r="17" spans="1:96" ht="20.25" customHeight="1">
      <c r="A17" s="697"/>
      <c r="B17" s="1316"/>
      <c r="C17" s="1316"/>
      <c r="D17" s="1079"/>
      <c r="E17" s="1316"/>
      <c r="F17" s="577"/>
      <c r="G17" s="853"/>
      <c r="H17" s="578"/>
      <c r="I17" s="578"/>
      <c r="J17" s="578"/>
      <c r="K17" s="578"/>
      <c r="L17" s="578"/>
      <c r="N17" s="158"/>
      <c r="O17" s="101"/>
      <c r="P17" s="151"/>
      <c r="Q17" s="151"/>
      <c r="R17" s="101"/>
      <c r="S17" s="291"/>
      <c r="T17" s="291"/>
      <c r="U17" s="39"/>
      <c r="W17" s="3045" t="str" cm="1">
        <f t="array" ref="W17">fx_scenarioConverter("Actual")</f>
        <v>Actual</v>
      </c>
      <c r="X17" s="1247"/>
      <c r="Y17" s="3040" t="s">
        <v>81</v>
      </c>
      <c r="Z17" s="1248" t="s">
        <v>82</v>
      </c>
      <c r="AA17" s="1249"/>
      <c r="AB17" s="1630"/>
      <c r="AC17" s="1273"/>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4"/>
      <c r="CC17" s="33"/>
      <c r="CD17" s="48"/>
      <c r="CE17" s="49"/>
      <c r="CF17" s="88"/>
      <c r="CG17" s="48"/>
      <c r="CH17" s="174"/>
      <c r="CI17" s="170"/>
      <c r="CJ17" s="48"/>
      <c r="CK17" s="49"/>
      <c r="CL17" s="88"/>
      <c r="CM17" s="1511"/>
      <c r="CN17" s="1215"/>
      <c r="CO17" s="88"/>
      <c r="CP17" s="1511"/>
      <c r="CQ17" s="1215"/>
      <c r="CR17" s="34"/>
    </row>
    <row r="18" spans="1:96" ht="20.25" customHeight="1">
      <c r="A18" s="697"/>
      <c r="B18" s="1316"/>
      <c r="C18" s="1316"/>
      <c r="D18" s="1079"/>
      <c r="E18" s="1316"/>
      <c r="F18" s="577"/>
      <c r="G18" s="853"/>
      <c r="H18" s="578"/>
      <c r="I18" s="578"/>
      <c r="J18" s="578"/>
      <c r="K18" s="578"/>
      <c r="L18" s="578"/>
      <c r="N18" s="158"/>
      <c r="O18" s="101"/>
      <c r="P18" s="151"/>
      <c r="Q18" s="151"/>
      <c r="R18" s="101"/>
      <c r="S18" s="289"/>
      <c r="T18" s="289"/>
      <c r="U18" s="39"/>
      <c r="W18" s="3046"/>
      <c r="X18" s="1250"/>
      <c r="Y18" s="3041"/>
      <c r="Z18" s="1251"/>
      <c r="AA18" s="1252"/>
      <c r="AB18" s="1631"/>
      <c r="AC18" s="1162"/>
      <c r="AD18" s="1253"/>
      <c r="AE18" s="1253"/>
      <c r="AF18" s="1253"/>
      <c r="AG18" s="1253"/>
      <c r="AH18" s="1253"/>
      <c r="AI18" s="1253"/>
      <c r="AJ18" s="1253"/>
      <c r="AK18" s="1253"/>
      <c r="AL18" s="1253"/>
      <c r="AM18" s="1253"/>
      <c r="AN18" s="1253"/>
      <c r="AO18" s="1253"/>
      <c r="AP18" s="1253"/>
      <c r="AQ18" s="1253"/>
      <c r="AR18" s="1253"/>
      <c r="AS18" s="1253"/>
      <c r="AT18" s="1253"/>
      <c r="AU18" s="1253"/>
      <c r="AV18" s="1253"/>
      <c r="AW18" s="1253"/>
      <c r="AX18" s="1253"/>
      <c r="AY18" s="1253"/>
      <c r="AZ18" s="1253"/>
      <c r="BA18" s="1253"/>
      <c r="BB18" s="1253"/>
      <c r="BC18" s="1253"/>
      <c r="BD18" s="1253"/>
      <c r="BE18" s="1253"/>
      <c r="BF18" s="1253"/>
      <c r="BG18" s="1253"/>
      <c r="BH18" s="1253"/>
      <c r="BI18" s="1253"/>
      <c r="BJ18" s="1253"/>
      <c r="BK18" s="1253"/>
      <c r="BL18" s="1253"/>
      <c r="BM18" s="1253"/>
      <c r="BN18" s="1513"/>
      <c r="BO18" s="2093"/>
      <c r="BP18" s="2093"/>
      <c r="BQ18" s="2093"/>
      <c r="BR18" s="2093"/>
      <c r="BS18" s="2093"/>
      <c r="BT18" s="2093"/>
      <c r="BU18" s="2093"/>
      <c r="BV18" s="2093"/>
      <c r="BW18" s="2093"/>
      <c r="BX18" s="2093"/>
      <c r="BY18" s="2093"/>
      <c r="BZ18" s="2093"/>
      <c r="CA18" s="34"/>
      <c r="CC18" s="33"/>
      <c r="CD18" s="48"/>
      <c r="CE18" s="49"/>
      <c r="CF18" s="88"/>
      <c r="CG18" s="48"/>
      <c r="CH18" s="174"/>
      <c r="CI18" s="170"/>
      <c r="CJ18" s="48"/>
      <c r="CK18" s="49"/>
      <c r="CL18" s="88"/>
      <c r="CM18" s="1512"/>
      <c r="CN18" s="1513"/>
      <c r="CO18" s="88"/>
      <c r="CP18" s="1512"/>
      <c r="CQ18" s="1513"/>
      <c r="CR18" s="34"/>
    </row>
    <row r="19" spans="1:96" ht="27.75" customHeight="1" outlineLevel="1">
      <c r="A19" s="1317"/>
      <c r="B19" s="1318" t="s">
        <v>1522</v>
      </c>
      <c r="C19" s="1318" t="s">
        <v>1523</v>
      </c>
      <c r="D19" s="1319"/>
      <c r="E19" s="1318" t="s">
        <v>1524</v>
      </c>
      <c r="F19" s="1318" t="str">
        <f t="shared" ref="F19:F41" si="1">IF(
    $B19 &lt;&gt;"",$B19,
    $E19
  )</f>
        <v>Global (Metric Name)</v>
      </c>
      <c r="G19" s="1318"/>
      <c r="H19" s="1320" t="s">
        <v>37</v>
      </c>
      <c r="I19" s="1320" t="s">
        <v>1525</v>
      </c>
      <c r="J19" s="1320"/>
      <c r="K19" s="1320"/>
      <c r="L19" s="1321" t="s">
        <v>1526</v>
      </c>
      <c r="N19" s="158"/>
      <c r="O19" s="101"/>
      <c r="P19" s="101"/>
      <c r="Q19" s="101"/>
      <c r="R19" s="101"/>
      <c r="S19" s="101"/>
      <c r="T19" s="101"/>
      <c r="U19" s="39"/>
      <c r="W19" s="1225" t="s">
        <v>94</v>
      </c>
      <c r="X19" s="1232" t="s">
        <v>62</v>
      </c>
      <c r="Y19" s="1233" t="str">
        <f>val_company&amp; " P&amp;L Accounts"</f>
        <v>Therme Horizon P&amp;L Accounts</v>
      </c>
      <c r="Z19" s="1227"/>
      <c r="AA19" s="1227"/>
      <c r="AB19" s="1226" t="s">
        <v>95</v>
      </c>
      <c r="AC19" s="1227"/>
      <c r="AD19" s="1227" t="str">
        <f>$W$17</f>
        <v>Actual</v>
      </c>
      <c r="AE19" s="1227" t="str">
        <f t="shared" ref="AE19:BN19" si="2">$W$17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8" t="str">
        <f t="shared" si="2"/>
        <v>Actual</v>
      </c>
      <c r="BO19" s="2094"/>
      <c r="BP19" s="2094"/>
      <c r="BQ19" s="2094"/>
      <c r="BR19" s="2094"/>
      <c r="BS19" s="2094"/>
      <c r="BT19" s="2094"/>
      <c r="BU19" s="2094"/>
      <c r="BV19" s="2094"/>
      <c r="BW19" s="2094"/>
      <c r="BX19" s="2094"/>
      <c r="BY19" s="2094"/>
      <c r="BZ19" s="2094"/>
      <c r="CA19" s="34"/>
      <c r="CC19" s="33"/>
      <c r="CD19" s="1228" t="str">
        <f t="shared" ref="CD19:CK19" si="3">$W$17</f>
        <v>Actual</v>
      </c>
      <c r="CE19" s="1228" t="str">
        <f t="shared" si="3"/>
        <v>Actual</v>
      </c>
      <c r="CF19" s="88"/>
      <c r="CG19" s="1228" t="str">
        <f t="shared" si="3"/>
        <v>Actual</v>
      </c>
      <c r="CH19" s="1228" t="str">
        <f t="shared" si="3"/>
        <v>Actual</v>
      </c>
      <c r="CI19" s="128"/>
      <c r="CJ19" s="1228" t="str">
        <f t="shared" si="3"/>
        <v>Actual</v>
      </c>
      <c r="CK19" s="1228" t="str">
        <f t="shared" si="3"/>
        <v>Actual</v>
      </c>
      <c r="CL19" s="869"/>
      <c r="CM19" s="1819" t="str" cm="1">
        <f t="array" ref="CM19">fx_scenarioConverter("Original Budget")</f>
        <v>Original Budget</v>
      </c>
      <c r="CN19" s="1199" t="str" cm="1">
        <f t="array" ref="CN19">fx_scenarioConverter("LE")</f>
        <v>LE</v>
      </c>
      <c r="CO19" s="1205"/>
      <c r="CP19" s="1819" t="str" cm="1">
        <f t="array" ref="CP19">fx_scenarioConverter("Original Budget")</f>
        <v>Original Budget</v>
      </c>
      <c r="CQ19" s="1199" t="str" cm="1">
        <f t="array" ref="CQ19">fx_scenarioConverter("LE")</f>
        <v>LE</v>
      </c>
      <c r="CR19" s="34"/>
    </row>
    <row r="20" spans="1:96" ht="21" customHeight="1" outlineLevel="1">
      <c r="A20" s="1322"/>
      <c r="B20" s="577" t="s">
        <v>610</v>
      </c>
      <c r="C20" s="2125" t="s">
        <v>1527</v>
      </c>
      <c r="D20" s="1079"/>
      <c r="E20" s="577" t="e" cm="1">
        <f t="array" aca="1" ref="E20" ca="1">_xlfn.LET(
_xlpm.val,IF($C20 = "",val_blankRefText,  _xldudf_CX_GET(CX_ENTITY,($C20),val_asOfDate)),
_xlpm.Res, IF(OR(_xlpm.val="",_xlpm.val="Error"),"",_xlpm.val),
_xlpm.Res
)</f>
        <v>#NAME?</v>
      </c>
      <c r="F20" s="577" t="str">
        <f t="shared" si="1"/>
        <v>Net Revenue</v>
      </c>
      <c r="G20" s="577" t="s">
        <v>1528</v>
      </c>
      <c r="H20" s="1323">
        <v>1</v>
      </c>
      <c r="I20" s="1323">
        <v>1</v>
      </c>
      <c r="J20" s="578"/>
      <c r="K20" s="578"/>
      <c r="L20" s="579" t="b">
        <v>1</v>
      </c>
      <c r="N20" s="158"/>
      <c r="O20" s="101"/>
      <c r="P20" s="52"/>
      <c r="Q20" s="101"/>
      <c r="R20" s="126"/>
      <c r="S20" s="101"/>
      <c r="T20" s="101"/>
      <c r="U20" s="39"/>
      <c r="W20" s="91" t="str">
        <f t="shared" ref="W20:W41" si="4">$W$17</f>
        <v>Actual</v>
      </c>
      <c r="X20" s="884">
        <v>1</v>
      </c>
      <c r="Y20" s="911" t="e" cm="1">
        <f t="array" aca="1" ref="Y20" ca="1">IF(
       $B20 = "",
       IFBLANK( $E20, "Please select or type in or leave as blank"),
       IFBLANK( $E20, $B20)
    )</f>
        <v>#NAME?</v>
      </c>
      <c r="Z20" s="198" cm="1">
        <f t="array" ref="Z20">_xlfn.SWITCH(
    TRUE,
ISBLANK(_PL!$L20),"",
    _PL!$L20=TRUE, 1,
    _PL!$L20=FALSE,-1,
    _PL!$L20=-1,0,
"n/a"
)</f>
        <v>1</v>
      </c>
      <c r="AA20" s="200"/>
      <c r="AB20" s="33" t="s">
        <v>610</v>
      </c>
      <c r="AC20" s="300" t="e" cm="1" vm="5">
        <f t="array" ref="AC20">_xlfn.LET(
_xlpm.Def, IF(_xlfn.XMATCH(AB20,tbl_acctDef[Term],0)&gt;0, fx_getIcon("find"), ""),
_xlpm.Adj, IF(_xlfn.XMATCH(AB20, tbl_adjExample[Items],0)&gt;0, fx_getIcon("find"), ""),
IFERROR(IFBLANK(_xlpm.Def,_xlpm.Adj),"")
)</f>
        <v>#VALUE!</v>
      </c>
      <c r="AD20" s="1669" t="e" cm="1">
        <f t="array" aca="1" ref="AD20" ca="1">_xlfn.LET(
_xlpm.val,IF($F20 = "",val_blankRefText,  _xldudf_CX_GET(CX_ENTITY,($F20),AD$11,AD$14,,(AD$19))),
_xlpm.Res, IF(OR(_xlpm.val="",_xlpm.val="Error"),"",_xlpm.val),
_xlpm.Res
)</f>
        <v>#NAME?</v>
      </c>
      <c r="AE20" s="1669" t="e" cm="1">
        <f t="array" aca="1" ref="AE20" ca="1">_xlfn.LET(
_xlpm.val,IF($F20 = "",val_blankRefText,  _xldudf_CX_GET(CX_ENTITY,($F20),AE$11,AE$14,,(AE$19))),
_xlpm.Res, IF(OR(_xlpm.val="",_xlpm.val="Error"),"",_xlpm.val),
_xlpm.Res
)</f>
        <v>#NAME?</v>
      </c>
      <c r="AF20" s="1669" t="e" cm="1">
        <f t="array" aca="1" ref="AF20" ca="1">_xlfn.LET(
_xlpm.val,IF($F20 = "",val_blankRefText,  _xldudf_CX_GET(CX_ENTITY,($F20),AF$11,AF$14,,(AF$19))),
_xlpm.Res, IF(OR(_xlpm.val="",_xlpm.val="Error"),"",_xlpm.val),
_xlpm.Res
)</f>
        <v>#NAME?</v>
      </c>
      <c r="AG20" s="1669" t="e" cm="1">
        <f t="array" aca="1" ref="AG20" ca="1">_xlfn.LET(
_xlpm.val,IF($F20 = "",val_blankRefText,  _xldudf_CX_GET(CX_ENTITY,($F20),AG$11,AG$14,,(AG$19))),
_xlpm.Res, IF(OR(_xlpm.val="",_xlpm.val="Error"),"",_xlpm.val),
_xlpm.Res
)</f>
        <v>#NAME?</v>
      </c>
      <c r="AH20" s="1669" t="e" cm="1">
        <f t="array" aca="1" ref="AH20" ca="1">_xlfn.LET(
_xlpm.val,IF($F20 = "",val_blankRefText,  _xldudf_CX_GET(CX_ENTITY,($F20),AH$11,AH$14,,(AH$19))),
_xlpm.Res, IF(OR(_xlpm.val="",_xlpm.val="Error"),"",_xlpm.val),
_xlpm.Res
)</f>
        <v>#NAME?</v>
      </c>
      <c r="AI20" s="1669" t="e" cm="1">
        <f t="array" aca="1" ref="AI20" ca="1">_xlfn.LET(
_xlpm.val,IF($F20 = "",val_blankRefText,  _xldudf_CX_GET(CX_ENTITY,($F20),AI$11,AI$14,,(AI$19))),
_xlpm.Res, IF(OR(_xlpm.val="",_xlpm.val="Error"),"",_xlpm.val),
_xlpm.Res
)</f>
        <v>#NAME?</v>
      </c>
      <c r="AJ20" s="1669" t="e" cm="1">
        <f t="array" aca="1" ref="AJ20" ca="1">_xlfn.LET(
_xlpm.val,IF($F20 = "",val_blankRefText,  _xldudf_CX_GET(CX_ENTITY,($F20),AJ$11,AJ$14,,(AJ$19))),
_xlpm.Res, IF(OR(_xlpm.val="",_xlpm.val="Error"),"",_xlpm.val),
_xlpm.Res
)</f>
        <v>#NAME?</v>
      </c>
      <c r="AK20" s="1669" t="e" cm="1">
        <f t="array" aca="1" ref="AK20" ca="1">_xlfn.LET(
_xlpm.val,IF($F20 = "",val_blankRefText,  _xldudf_CX_GET(CX_ENTITY,($F20),AK$11,AK$14,,(AK$19))),
_xlpm.Res, IF(OR(_xlpm.val="",_xlpm.val="Error"),"",_xlpm.val),
_xlpm.Res
)</f>
        <v>#NAME?</v>
      </c>
      <c r="AL20" s="1669" t="e" cm="1">
        <f t="array" aca="1" ref="AL20" ca="1">_xlfn.LET(
_xlpm.val,IF($F20 = "",val_blankRefText,  _xldudf_CX_GET(CX_ENTITY,($F20),AL$11,AL$14,,(AL$19))),
_xlpm.Res, IF(OR(_xlpm.val="",_xlpm.val="Error"),"",_xlpm.val),
_xlpm.Res
)</f>
        <v>#NAME?</v>
      </c>
      <c r="AM20" s="1669" t="e" cm="1">
        <f t="array" aca="1" ref="AM20" ca="1">_xlfn.LET(
_xlpm.val,IF($F20 = "",val_blankRefText,  _xldudf_CX_GET(CX_ENTITY,($F20),AM$11,AM$14,,(AM$19))),
_xlpm.Res, IF(OR(_xlpm.val="",_xlpm.val="Error"),"",_xlpm.val),
_xlpm.Res
)</f>
        <v>#NAME?</v>
      </c>
      <c r="AN20" s="1669" t="e" cm="1">
        <f t="array" aca="1" ref="AN20" ca="1">_xlfn.LET(
_xlpm.val,IF($F20 = "",val_blankRefText,  _xldudf_CX_GET(CX_ENTITY,($F20),AN$11,AN$14,,(AN$19))),
_xlpm.Res, IF(OR(_xlpm.val="",_xlpm.val="Error"),"",_xlpm.val),
_xlpm.Res
)</f>
        <v>#NAME?</v>
      </c>
      <c r="AO20" s="1669" t="e" cm="1">
        <f t="array" aca="1" ref="AO20" ca="1">_xlfn.LET(
_xlpm.val,IF($F20 = "",val_blankRefText,  _xldudf_CX_GET(CX_ENTITY,($F20),AO$11,AO$14,,(AO$19))),
_xlpm.Res, IF(OR(_xlpm.val="",_xlpm.val="Error"),"",_xlpm.val),
_xlpm.Res
)</f>
        <v>#NAME?</v>
      </c>
      <c r="AP20" s="1669" t="e" cm="1">
        <f t="array" aca="1" ref="AP20" ca="1">_xlfn.LET(
_xlpm.val,IF($F20 = "",val_blankRefText,  _xldudf_CX_GET(CX_ENTITY,($F20),AP$11,AP$14,,(AP$19))),
_xlpm.Res, IF(OR(_xlpm.val="",_xlpm.val="Error"),"",_xlpm.val),
_xlpm.Res
)</f>
        <v>#NAME?</v>
      </c>
      <c r="AQ20" s="1669" t="e" cm="1">
        <f t="array" aca="1" ref="AQ20" ca="1">_xlfn.LET(
_xlpm.val,IF($F20 = "",val_blankRefText,  _xldudf_CX_GET(CX_ENTITY,($F20),AQ$11,AQ$14,,(AQ$19))),
_xlpm.Res, IF(OR(_xlpm.val="",_xlpm.val="Error"),"",_xlpm.val),
_xlpm.Res
)</f>
        <v>#NAME?</v>
      </c>
      <c r="AR20" s="1669" t="e" cm="1">
        <f t="array" aca="1" ref="AR20" ca="1">_xlfn.LET(
_xlpm.val,IF($F20 = "",val_blankRefText,  _xldudf_CX_GET(CX_ENTITY,($F20),AR$11,AR$14,,(AR$19))),
_xlpm.Res, IF(OR(_xlpm.val="",_xlpm.val="Error"),"",_xlpm.val),
_xlpm.Res
)</f>
        <v>#NAME?</v>
      </c>
      <c r="AS20" s="1669" t="e" cm="1">
        <f t="array" aca="1" ref="AS20" ca="1">_xlfn.LET(
_xlpm.val,IF($F20 = "",val_blankRefText,  _xldudf_CX_GET(CX_ENTITY,($F20),AS$11,AS$14,,(AS$19))),
_xlpm.Res, IF(OR(_xlpm.val="",_xlpm.val="Error"),"",_xlpm.val),
_xlpm.Res
)</f>
        <v>#NAME?</v>
      </c>
      <c r="AT20" s="1669" t="e" cm="1">
        <f t="array" aca="1" ref="AT20" ca="1">_xlfn.LET(
_xlpm.val,IF($F20 = "",val_blankRefText,  _xldudf_CX_GET(CX_ENTITY,($F20),AT$11,AT$14,,(AT$19))),
_xlpm.Res, IF(OR(_xlpm.val="",_xlpm.val="Error"),"",_xlpm.val),
_xlpm.Res
)</f>
        <v>#NAME?</v>
      </c>
      <c r="AU20" s="1669" t="e" cm="1">
        <f t="array" aca="1" ref="AU20" ca="1">_xlfn.LET(
_xlpm.val,IF($F20 = "",val_blankRefText,  _xldudf_CX_GET(CX_ENTITY,($F20),AU$11,AU$14,,(AU$19))),
_xlpm.Res, IF(OR(_xlpm.val="",_xlpm.val="Error"),"",_xlpm.val),
_xlpm.Res
)</f>
        <v>#NAME?</v>
      </c>
      <c r="AV20" s="1669" t="e" cm="1">
        <f t="array" aca="1" ref="AV20" ca="1">_xlfn.LET(
_xlpm.val,IF($F20 = "",val_blankRefText,  _xldudf_CX_GET(CX_ENTITY,($F20),AV$11,AV$14,,(AV$19))),
_xlpm.Res, IF(OR(_xlpm.val="",_xlpm.val="Error"),"",_xlpm.val),
_xlpm.Res
)</f>
        <v>#NAME?</v>
      </c>
      <c r="AW20" s="1669" t="e" cm="1">
        <f t="array" aca="1" ref="AW20" ca="1">_xlfn.LET(
_xlpm.val,IF($F20 = "",val_blankRefText,  _xldudf_CX_GET(CX_ENTITY,($F20),AW$11,AW$14,,(AW$19))),
_xlpm.Res, IF(OR(_xlpm.val="",_xlpm.val="Error"),"",_xlpm.val),
_xlpm.Res
)</f>
        <v>#NAME?</v>
      </c>
      <c r="AX20" s="1669" t="e" cm="1">
        <f t="array" aca="1" ref="AX20" ca="1">_xlfn.LET(
_xlpm.val,IF($F20 = "",val_blankRefText,  _xldudf_CX_GET(CX_ENTITY,($F20),AX$11,AX$14,,(AX$19))),
_xlpm.Res, IF(OR(_xlpm.val="",_xlpm.val="Error"),"",_xlpm.val),
_xlpm.Res
)</f>
        <v>#NAME?</v>
      </c>
      <c r="AY20" s="1669" t="e" cm="1">
        <f t="array" aca="1" ref="AY20" ca="1">_xlfn.LET(
_xlpm.val,IF($F20 = "",val_blankRefText,  _xldudf_CX_GET(CX_ENTITY,($F20),AY$11,AY$14,,(AY$19))),
_xlpm.Res, IF(OR(_xlpm.val="",_xlpm.val="Error"),"",_xlpm.val),
_xlpm.Res
)</f>
        <v>#NAME?</v>
      </c>
      <c r="AZ20" s="1669" t="e" cm="1">
        <f t="array" aca="1" ref="AZ20" ca="1">_xlfn.LET(
_xlpm.val,IF($F20 = "",val_blankRefText,  _xldudf_CX_GET(CX_ENTITY,($F20),AZ$11,AZ$14,,(AZ$19))),
_xlpm.Res, IF(OR(_xlpm.val="",_xlpm.val="Error"),"",_xlpm.val),
_xlpm.Res
)</f>
        <v>#NAME?</v>
      </c>
      <c r="BA20" s="1669" t="e" cm="1">
        <f t="array" aca="1" ref="BA20" ca="1">_xlfn.LET(
_xlpm.val,IF($F20 = "",val_blankRefText,  _xldudf_CX_GET(CX_ENTITY,($F20),BA$11,BA$14,,(BA$19))),
_xlpm.Res, IF(OR(_xlpm.val="",_xlpm.val="Error"),"",_xlpm.val),
_xlpm.Res
)</f>
        <v>#NAME?</v>
      </c>
      <c r="BB20" s="1669" t="e" cm="1">
        <f t="array" aca="1" ref="BB20" ca="1">_xlfn.LET(
_xlpm.val,IF($F20 = "",val_blankRefText,  _xldudf_CX_GET(CX_ENTITY,($F20),BB$11,BB$14,,(BB$19))),
_xlpm.Res, IF(OR(_xlpm.val="",_xlpm.val="Error"),"",_xlpm.val),
_xlpm.Res
)</f>
        <v>#NAME?</v>
      </c>
      <c r="BC20" s="1669" t="e" cm="1">
        <f t="array" aca="1" ref="BC20" ca="1">_xlfn.LET(
_xlpm.val,IF($F20 = "",val_blankRefText,  _xldudf_CX_GET(CX_ENTITY,($F20),BC$11,BC$14,,(BC$19))),
_xlpm.Res, IF(OR(_xlpm.val="",_xlpm.val="Error"),"",_xlpm.val),
_xlpm.Res
)</f>
        <v>#NAME?</v>
      </c>
      <c r="BD20" s="1669" t="e" cm="1">
        <f t="array" aca="1" ref="BD20" ca="1">_xlfn.LET(
_xlpm.val,IF($F20 = "",val_blankRefText,  _xldudf_CX_GET(CX_ENTITY,($F20),BD$11,BD$14,,(BD$19))),
_xlpm.Res, IF(OR(_xlpm.val="",_xlpm.val="Error"),"",_xlpm.val),
_xlpm.Res
)</f>
        <v>#NAME?</v>
      </c>
      <c r="BE20" s="1669" t="e" cm="1">
        <f t="array" aca="1" ref="BE20" ca="1">_xlfn.LET(
_xlpm.val,IF($F20 = "",val_blankRefText,  _xldudf_CX_GET(CX_ENTITY,($F20),BE$11,BE$14,,(BE$19))),
_xlpm.Res, IF(OR(_xlpm.val="",_xlpm.val="Error"),"",_xlpm.val),
_xlpm.Res
)</f>
        <v>#NAME?</v>
      </c>
      <c r="BF20" s="1669" t="e" cm="1">
        <f t="array" aca="1" ref="BF20" ca="1">_xlfn.LET(
_xlpm.val,IF($F20 = "",val_blankRefText,  _xldudf_CX_GET(CX_ENTITY,($F20),BF$11,BF$14,,(BF$19))),
_xlpm.Res, IF(OR(_xlpm.val="",_xlpm.val="Error"),"",_xlpm.val),
_xlpm.Res
)</f>
        <v>#NAME?</v>
      </c>
      <c r="BG20" s="1669" t="e" cm="1">
        <f t="array" aca="1" ref="BG20" ca="1">_xlfn.LET(
_xlpm.val,IF($F20 = "",val_blankRefText,  _xldudf_CX_GET(CX_ENTITY,($F20),BG$11,BG$14,,(BG$19))),
_xlpm.Res, IF(OR(_xlpm.val="",_xlpm.val="Error"),"",_xlpm.val),
_xlpm.Res
)</f>
        <v>#NAME?</v>
      </c>
      <c r="BH20" s="1669" t="e" cm="1">
        <f t="array" aca="1" ref="BH20" ca="1">_xlfn.LET(
_xlpm.val,IF($F20 = "",val_blankRefText,  _xldudf_CX_GET(CX_ENTITY,($F20),BH$11,BH$14,,(BH$19))),
_xlpm.Res, IF(OR(_xlpm.val="",_xlpm.val="Error"),"",_xlpm.val),
_xlpm.Res
)</f>
        <v>#NAME?</v>
      </c>
      <c r="BI20" s="1669" t="e" cm="1">
        <f t="array" aca="1" ref="BI20" ca="1">_xlfn.LET(
_xlpm.val,IF($F20 = "",val_blankRefText,  _xldudf_CX_GET(CX_ENTITY,($F20),BI$11,BI$14,,(BI$19))),
_xlpm.Res, IF(OR(_xlpm.val="",_xlpm.val="Error"),"",_xlpm.val),
_xlpm.Res
)</f>
        <v>#NAME?</v>
      </c>
      <c r="BJ20" s="1669" t="e" cm="1">
        <f t="array" aca="1" ref="BJ20" ca="1">_xlfn.LET(
_xlpm.val,IF($F20 = "",val_blankRefText,  _xldudf_CX_GET(CX_ENTITY,($F20),BJ$11,BJ$14,,(BJ$19))),
_xlpm.Res, IF(OR(_xlpm.val="",_xlpm.val="Error"),"",_xlpm.val),
_xlpm.Res
)</f>
        <v>#NAME?</v>
      </c>
      <c r="BK20" s="1669" t="e" cm="1">
        <f t="array" aca="1" ref="BK20" ca="1">_xlfn.LET(
_xlpm.val,IF($F20 = "",val_blankRefText,  _xldudf_CX_GET(CX_ENTITY,($F20),BK$11,BK$14,,(BK$19))),
_xlpm.Res, IF(OR(_xlpm.val="",_xlpm.val="Error"),"",_xlpm.val),
_xlpm.Res
)</f>
        <v>#NAME?</v>
      </c>
      <c r="BL20" s="1669" t="e" cm="1">
        <f t="array" aca="1" ref="BL20" ca="1">_xlfn.LET(
_xlpm.val,IF($F20 = "",val_blankRefText,  _xldudf_CX_GET(CX_ENTITY,($F20),BL$11,BL$14,,(BL$19))),
_xlpm.Res, IF(OR(_xlpm.val="",_xlpm.val="Error"),"",_xlpm.val),
_xlpm.Res
)</f>
        <v>#NAME?</v>
      </c>
      <c r="BM20" s="1669" t="e" cm="1">
        <f t="array" aca="1" ref="BM20" ca="1">_xlfn.LET(
_xlpm.val,IF($F20 = "",val_blankRefText,  _xldudf_CX_GET(CX_ENTITY,($F20),BM$11,BM$14,,(BM$19))),
_xlpm.Res, IF(OR(_xlpm.val="",_xlpm.val="Error"),"",_xlpm.val),
_xlpm.Res
)</f>
        <v>#NAME?</v>
      </c>
      <c r="BN20" s="1669" t="e" cm="1">
        <f t="array" aca="1" ref="BN20" ca="1">_xlfn.LET(
_xlpm.val,IF($F20 = "",val_blankRefText,  _xldudf_CX_GET(CX_ENTITY,($F20),BN$11,BN$14,,(BN$19))),
_xlpm.Res, IF(OR(_xlpm.val="",_xlpm.val="Error"),"",_xlpm.val),
_xlpm.Res
)</f>
        <v>#NAME?</v>
      </c>
      <c r="BO20" s="2095"/>
      <c r="BP20" s="2095"/>
      <c r="BQ20" s="2095"/>
      <c r="BR20" s="2095"/>
      <c r="BS20" s="2095"/>
      <c r="BT20" s="2095"/>
      <c r="BU20" s="2095"/>
      <c r="BV20" s="2095"/>
      <c r="BW20" s="2095"/>
      <c r="BX20" s="2095"/>
      <c r="BY20" s="2095"/>
      <c r="BZ20" s="2095"/>
      <c r="CA20" s="34"/>
      <c r="CC20" s="33"/>
      <c r="CD20" s="1461" t="e" cm="1">
        <f t="array" aca="1" ref="CD20" ca="1">_xlfn.LET( _xlpm.CheckBlank, SUM(PL!$AD20:'PL'!$BN20) = 0, IF(_xlpm.CheckBlank, "", SUM(_xlfn._xlws.FILTER(PL!$AD20:$BN20,(YEAR(PL!$AD$12:$BN$12)=PL!CD$12)*(array_timeline&lt;=PL!CD$11)))))</f>
        <v>#NAME?</v>
      </c>
      <c r="CE20" s="1461" t="e" cm="1">
        <f t="array" aca="1" ref="CE20" ca="1">_xlfn.LET( _xlpm.CheckBlank, SUM(PL!$AD20:'PL'!$BN20) = 0, IF(_xlpm.CheckBlank, "", SUM(_xlfn._xlws.FILTER(PL!$AD20:$BN20,(YEAR(PL!$AD$12:$BN$12)=PL!CE$12)*(array_timeline&lt;=PL!CE$11)))))</f>
        <v>#NAME?</v>
      </c>
      <c r="CF20" s="88"/>
      <c r="CG20" s="1461" t="e" cm="1">
        <f t="array" aca="1" ref="CG20" ca="1">IF( SUM(PL!$AD20:$BN20) =0, "", SUM(
_xlfn._xlws.FILTER(
   PL!$AD20:$BN20,
   (YEAR(PL!$AD$12:$BN$12)=PL!CG$12)*
   (array_timeline&lt;=PL!CG$11)
)
))</f>
        <v>#NAME?</v>
      </c>
      <c r="CH20" s="1461" t="e" cm="1">
        <f t="array" aca="1" ref="CH20" ca="1">_xlfn.LET( _xlpm.CheckBlank, SUM(PL!$AD20:$BN20) = 0, IF(_xlpm.CheckBlank, "", SUM(_xlfn._xlws.FILTER(PL!$AD20:$BN20,(YEAR(PL!$AD$12:$BN$12)=PL!CH$12)*(array_timeline&lt;=PL!CH$11)))))</f>
        <v>#NAME?</v>
      </c>
      <c r="CI20" s="88"/>
      <c r="CJ20" s="1461" cm="1">
        <f t="array" ref="CJ20">_xlfn.LET( _xlpm.CheckBlank, SUM(PL!$AD20:$BN20) = 0, IF(_xlpm.CheckBlank, "", SUM(_xlfn.TAKE(_xlfn.DROP(PL!$AD20:$BN20, ,-DATEDIFF(PL!CJ$11, val_asOfDate,"M")),1,-12))))</f>
        <v>12</v>
      </c>
      <c r="CK20" s="1461" cm="1">
        <f t="array" ref="CK20">_xlfn.LET( _xlpm.CheckBlank, SUM(PL!$AD20:$BN20) = 0, IF(_xlpm.CheckBlank, "", SUM(_xlfn.TAKE(_xlfn.DROP(PL!$AD20:$BN20, ,-DATEDIFF(PL!CK$11, val_asOfDate,"M")),1,-12))))</f>
        <v>12</v>
      </c>
      <c r="CL20" s="88"/>
      <c r="CM20" s="1168" t="e" cm="1">
        <f t="array" aca="1" ref="CM20" ca="1">_xlfn.LET(
_xlpm.val,IF($F20 = "",val_blankRefText,  _xldudf_CX_GET(CX_ENTITY,($F20),CM$11,CM$14,,(CM$19))),
_xlpm.Res, IF(OR(_xlpm.val="",_xlpm.val="Error"),"",_xlpm.val),
_xlpm.Res
)</f>
        <v>#NAME?</v>
      </c>
      <c r="CN20" s="1168" t="e" cm="1">
        <f t="array" aca="1" ref="CN20" ca="1">_xlfn.LET(
_xlpm.val,IF($F20 = "",val_blankRefText,  _xldudf_CX_GET(CX_ENTITY,($F20),CN$11,CN$14,,(CN$19))),
_xlpm.Res, IF(OR(_xlpm.val="",_xlpm.val="Error"),"",_xlpm.val),
_xlpm.Res
)</f>
        <v>#NAME?</v>
      </c>
      <c r="CO20" s="1169"/>
      <c r="CP20" s="1168" t="e" cm="1">
        <f t="array" aca="1" ref="CP20" ca="1">_xlfn.LET(
_xlpm.val,IF($F20 = "",val_blankRefText,  _xldudf_CX_GET(CX_ENTITY,($F20),CP$11,CP$14,,(CP$19))),
_xlpm.Res, IF(OR(_xlpm.val="",_xlpm.val="Error"),"",_xlpm.val),
_xlpm.Res
)</f>
        <v>#NAME?</v>
      </c>
      <c r="CQ20" s="1168" t="e" cm="1">
        <f t="array" aca="1" ref="CQ20" ca="1">_xlfn.LET(
_xlpm.val,IF($F20 = "",val_blankRefText,  _xldudf_CX_GET(CX_ENTITY,($F20),CQ$11,CQ$14,,(CQ$19))),
_xlpm.Res, IF(OR(_xlpm.val="",_xlpm.val="Error"),"",_xlpm.val),
_xlpm.Res
)</f>
        <v>#NAME?</v>
      </c>
      <c r="CR20" s="34"/>
    </row>
    <row r="21" spans="1:96" ht="21" customHeight="1" outlineLevel="1">
      <c r="A21" s="1322"/>
      <c r="B21" s="577" t="s">
        <v>638</v>
      </c>
      <c r="C21" s="2125" t="s">
        <v>1529</v>
      </c>
      <c r="D21" s="1079"/>
      <c r="E21" s="577" t="e" cm="1">
        <f t="array" aca="1" ref="E21" ca="1">_xlfn.LET(
_xlpm.val,IF($C21 = "",val_blankRefText,  _xldudf_CX_GET(CX_ENTITY,($C21),val_asOfDate)),
_xlpm.Res, IF(OR(_xlpm.val="",_xlpm.val="Error"),"",_xlpm.val),
_xlpm.Res
)</f>
        <v>#NAME?</v>
      </c>
      <c r="F21" s="577" t="str">
        <f t="shared" si="1"/>
        <v>Cost of Sales</v>
      </c>
      <c r="G21" s="577" t="s">
        <v>1528</v>
      </c>
      <c r="H21" s="1323">
        <v>0</v>
      </c>
      <c r="I21" s="1323">
        <v>1</v>
      </c>
      <c r="J21" s="578"/>
      <c r="K21" s="578"/>
      <c r="L21" s="579" t="b">
        <v>1</v>
      </c>
      <c r="N21" s="158"/>
      <c r="O21" s="101"/>
      <c r="P21" s="52"/>
      <c r="Q21" s="101"/>
      <c r="R21" s="126"/>
      <c r="S21" s="101"/>
      <c r="T21" s="101"/>
      <c r="U21" s="39"/>
      <c r="W21" s="91" t="str">
        <f t="shared" si="4"/>
        <v>Actual</v>
      </c>
      <c r="X21" s="884">
        <v>-1</v>
      </c>
      <c r="Y21" s="911" t="e" cm="1">
        <f t="array" aca="1" ref="Y21" ca="1">IF(
       $B21 = "",
       IFBLANK( $E21, "Please select or type in or leave as blank"),
       IFBLANK( $E21, $B21)
    )</f>
        <v>#NAME?</v>
      </c>
      <c r="Z21" s="198" cm="1">
        <f t="array" ref="Z21">_xlfn.SWITCH(
    TRUE,
ISBLANK(_PL!$L21),"",
    _PL!$L21=TRUE, 1,
    _PL!$L21=FALSE,-1,
    _PL!$L21=-1,0,
"n/a"
)</f>
        <v>1</v>
      </c>
      <c r="AA21" s="200"/>
      <c r="AB21" s="301" t="s">
        <v>638</v>
      </c>
      <c r="AC21" s="300" t="e" cm="1" vm="5">
        <f t="array" ref="AC21">_xlfn.LET(
_xlpm.Def, IF(_xlfn.XMATCH(AB21,tbl_acctDef[Term],0)&gt;0, fx_getIcon("find"), ""),
_xlpm.Adj, IF(_xlfn.XMATCH(AB21, tbl_adjExample[Items],0)&gt;0, fx_getIcon("find"), ""),
IFERROR(IFBLANK(_xlpm.Def,_xlpm.Adj),"")
)</f>
        <v>#VALUE!</v>
      </c>
      <c r="AD21" s="1669" t="e" cm="1">
        <f t="array" aca="1" ref="AD21" ca="1">_xlfn.LET(
_xlpm.val,IF($F21 = "",val_blankRefText,  _xldudf_CX_GET(CX_ENTITY,($F21),AD$11,AD$14,,(AD$19))),
_xlpm.Res, IF(OR(_xlpm.val="",_xlpm.val="Error"),"",_xlpm.val),
_xlpm.Res
)</f>
        <v>#NAME?</v>
      </c>
      <c r="AE21" s="1669" t="e" cm="1">
        <f t="array" aca="1" ref="AE21" ca="1">_xlfn.LET(
_xlpm.val,IF($F21 = "",val_blankRefText,  _xldudf_CX_GET(CX_ENTITY,($F21),AE$11,AE$14,,(AE$19))),
_xlpm.Res, IF(OR(_xlpm.val="",_xlpm.val="Error"),"",_xlpm.val),
_xlpm.Res
)</f>
        <v>#NAME?</v>
      </c>
      <c r="AF21" s="1669" t="e" cm="1">
        <f t="array" aca="1" ref="AF21" ca="1">_xlfn.LET(
_xlpm.val,IF($F21 = "",val_blankRefText,  _xldudf_CX_GET(CX_ENTITY,($F21),AF$11,AF$14,,(AF$19))),
_xlpm.Res, IF(OR(_xlpm.val="",_xlpm.val="Error"),"",_xlpm.val),
_xlpm.Res
)</f>
        <v>#NAME?</v>
      </c>
      <c r="AG21" s="1669" t="e" cm="1">
        <f t="array" aca="1" ref="AG21" ca="1">_xlfn.LET(
_xlpm.val,IF($F21 = "",val_blankRefText,  _xldudf_CX_GET(CX_ENTITY,($F21),AG$11,AG$14,,(AG$19))),
_xlpm.Res, IF(OR(_xlpm.val="",_xlpm.val="Error"),"",_xlpm.val),
_xlpm.Res
)</f>
        <v>#NAME?</v>
      </c>
      <c r="AH21" s="1669" t="e" cm="1">
        <f t="array" aca="1" ref="AH21" ca="1">_xlfn.LET(
_xlpm.val,IF($F21 = "",val_blankRefText,  _xldudf_CX_GET(CX_ENTITY,($F21),AH$11,AH$14,,(AH$19))),
_xlpm.Res, IF(OR(_xlpm.val="",_xlpm.val="Error"),"",_xlpm.val),
_xlpm.Res
)</f>
        <v>#NAME?</v>
      </c>
      <c r="AI21" s="1669" t="e" cm="1">
        <f t="array" aca="1" ref="AI21" ca="1">_xlfn.LET(
_xlpm.val,IF($F21 = "",val_blankRefText,  _xldudf_CX_GET(CX_ENTITY,($F21),AI$11,AI$14,,(AI$19))),
_xlpm.Res, IF(OR(_xlpm.val="",_xlpm.val="Error"),"",_xlpm.val),
_xlpm.Res
)</f>
        <v>#NAME?</v>
      </c>
      <c r="AJ21" s="1669" t="e" cm="1">
        <f t="array" aca="1" ref="AJ21" ca="1">_xlfn.LET(
_xlpm.val,IF($F21 = "",val_blankRefText,  _xldudf_CX_GET(CX_ENTITY,($F21),AJ$11,AJ$14,,(AJ$19))),
_xlpm.Res, IF(OR(_xlpm.val="",_xlpm.val="Error"),"",_xlpm.val),
_xlpm.Res
)</f>
        <v>#NAME?</v>
      </c>
      <c r="AK21" s="1669" t="e" cm="1">
        <f t="array" aca="1" ref="AK21" ca="1">_xlfn.LET(
_xlpm.val,IF($F21 = "",val_blankRefText,  _xldudf_CX_GET(CX_ENTITY,($F21),AK$11,AK$14,,(AK$19))),
_xlpm.Res, IF(OR(_xlpm.val="",_xlpm.val="Error"),"",_xlpm.val),
_xlpm.Res
)</f>
        <v>#NAME?</v>
      </c>
      <c r="AL21" s="1669" t="e" cm="1">
        <f t="array" aca="1" ref="AL21" ca="1">_xlfn.LET(
_xlpm.val,IF($F21 = "",val_blankRefText,  _xldudf_CX_GET(CX_ENTITY,($F21),AL$11,AL$14,,(AL$19))),
_xlpm.Res, IF(OR(_xlpm.val="",_xlpm.val="Error"),"",_xlpm.val),
_xlpm.Res
)</f>
        <v>#NAME?</v>
      </c>
      <c r="AM21" s="1669" t="e" cm="1">
        <f t="array" aca="1" ref="AM21" ca="1">_xlfn.LET(
_xlpm.val,IF($F21 = "",val_blankRefText,  _xldudf_CX_GET(CX_ENTITY,($F21),AM$11,AM$14,,(AM$19))),
_xlpm.Res, IF(OR(_xlpm.val="",_xlpm.val="Error"),"",_xlpm.val),
_xlpm.Res
)</f>
        <v>#NAME?</v>
      </c>
      <c r="AN21" s="1669" t="e" cm="1">
        <f t="array" aca="1" ref="AN21" ca="1">_xlfn.LET(
_xlpm.val,IF($F21 = "",val_blankRefText,  _xldudf_CX_GET(CX_ENTITY,($F21),AN$11,AN$14,,(AN$19))),
_xlpm.Res, IF(OR(_xlpm.val="",_xlpm.val="Error"),"",_xlpm.val),
_xlpm.Res
)</f>
        <v>#NAME?</v>
      </c>
      <c r="AO21" s="1669" t="e" cm="1">
        <f t="array" aca="1" ref="AO21" ca="1">_xlfn.LET(
_xlpm.val,IF($F21 = "",val_blankRefText,  _xldudf_CX_GET(CX_ENTITY,($F21),AO$11,AO$14,,(AO$19))),
_xlpm.Res, IF(OR(_xlpm.val="",_xlpm.val="Error"),"",_xlpm.val),
_xlpm.Res
)</f>
        <v>#NAME?</v>
      </c>
      <c r="AP21" s="1669" t="e" cm="1">
        <f t="array" aca="1" ref="AP21" ca="1">_xlfn.LET(
_xlpm.val,IF($F21 = "",val_blankRefText,  _xldudf_CX_GET(CX_ENTITY,($F21),AP$11,AP$14,,(AP$19))),
_xlpm.Res, IF(OR(_xlpm.val="",_xlpm.val="Error"),"",_xlpm.val),
_xlpm.Res
)</f>
        <v>#NAME?</v>
      </c>
      <c r="AQ21" s="1669" t="e" cm="1">
        <f t="array" aca="1" ref="AQ21" ca="1">_xlfn.LET(
_xlpm.val,IF($F21 = "",val_blankRefText,  _xldudf_CX_GET(CX_ENTITY,($F21),AQ$11,AQ$14,,(AQ$19))),
_xlpm.Res, IF(OR(_xlpm.val="",_xlpm.val="Error"),"",_xlpm.val),
_xlpm.Res
)</f>
        <v>#NAME?</v>
      </c>
      <c r="AR21" s="1669" t="e" cm="1">
        <f t="array" aca="1" ref="AR21" ca="1">_xlfn.LET(
_xlpm.val,IF($F21 = "",val_blankRefText,  _xldudf_CX_GET(CX_ENTITY,($F21),AR$11,AR$14,,(AR$19))),
_xlpm.Res, IF(OR(_xlpm.val="",_xlpm.val="Error"),"",_xlpm.val),
_xlpm.Res
)</f>
        <v>#NAME?</v>
      </c>
      <c r="AS21" s="1669" t="e" cm="1">
        <f t="array" aca="1" ref="AS21" ca="1">_xlfn.LET(
_xlpm.val,IF($F21 = "",val_blankRefText,  _xldudf_CX_GET(CX_ENTITY,($F21),AS$11,AS$14,,(AS$19))),
_xlpm.Res, IF(OR(_xlpm.val="",_xlpm.val="Error"),"",_xlpm.val),
_xlpm.Res
)</f>
        <v>#NAME?</v>
      </c>
      <c r="AT21" s="1669" t="e" cm="1">
        <f t="array" aca="1" ref="AT21" ca="1">_xlfn.LET(
_xlpm.val,IF($F21 = "",val_blankRefText,  _xldudf_CX_GET(CX_ENTITY,($F21),AT$11,AT$14,,(AT$19))),
_xlpm.Res, IF(OR(_xlpm.val="",_xlpm.val="Error"),"",_xlpm.val),
_xlpm.Res
)</f>
        <v>#NAME?</v>
      </c>
      <c r="AU21" s="1669" t="e" cm="1">
        <f t="array" aca="1" ref="AU21" ca="1">_xlfn.LET(
_xlpm.val,IF($F21 = "",val_blankRefText,  _xldudf_CX_GET(CX_ENTITY,($F21),AU$11,AU$14,,(AU$19))),
_xlpm.Res, IF(OR(_xlpm.val="",_xlpm.val="Error"),"",_xlpm.val),
_xlpm.Res
)</f>
        <v>#NAME?</v>
      </c>
      <c r="AV21" s="1669" t="e" cm="1">
        <f t="array" aca="1" ref="AV21" ca="1">_xlfn.LET(
_xlpm.val,IF($F21 = "",val_blankRefText,  _xldudf_CX_GET(CX_ENTITY,($F21),AV$11,AV$14,,(AV$19))),
_xlpm.Res, IF(OR(_xlpm.val="",_xlpm.val="Error"),"",_xlpm.val),
_xlpm.Res
)</f>
        <v>#NAME?</v>
      </c>
      <c r="AW21" s="1669" t="e" cm="1">
        <f t="array" aca="1" ref="AW21" ca="1">_xlfn.LET(
_xlpm.val,IF($F21 = "",val_blankRefText,  _xldudf_CX_GET(CX_ENTITY,($F21),AW$11,AW$14,,(AW$19))),
_xlpm.Res, IF(OR(_xlpm.val="",_xlpm.val="Error"),"",_xlpm.val),
_xlpm.Res
)</f>
        <v>#NAME?</v>
      </c>
      <c r="AX21" s="1669" t="e" cm="1">
        <f t="array" aca="1" ref="AX21" ca="1">_xlfn.LET(
_xlpm.val,IF($F21 = "",val_blankRefText,  _xldudf_CX_GET(CX_ENTITY,($F21),AX$11,AX$14,,(AX$19))),
_xlpm.Res, IF(OR(_xlpm.val="",_xlpm.val="Error"),"",_xlpm.val),
_xlpm.Res
)</f>
        <v>#NAME?</v>
      </c>
      <c r="AY21" s="1669" t="e" cm="1">
        <f t="array" aca="1" ref="AY21" ca="1">_xlfn.LET(
_xlpm.val,IF($F21 = "",val_blankRefText,  _xldudf_CX_GET(CX_ENTITY,($F21),AY$11,AY$14,,(AY$19))),
_xlpm.Res, IF(OR(_xlpm.val="",_xlpm.val="Error"),"",_xlpm.val),
_xlpm.Res
)</f>
        <v>#NAME?</v>
      </c>
      <c r="AZ21" s="1669" t="e" cm="1">
        <f t="array" aca="1" ref="AZ21" ca="1">_xlfn.LET(
_xlpm.val,IF($F21 = "",val_blankRefText,  _xldudf_CX_GET(CX_ENTITY,($F21),AZ$11,AZ$14,,(AZ$19))),
_xlpm.Res, IF(OR(_xlpm.val="",_xlpm.val="Error"),"",_xlpm.val),
_xlpm.Res
)</f>
        <v>#NAME?</v>
      </c>
      <c r="BA21" s="1669" t="e" cm="1">
        <f t="array" aca="1" ref="BA21" ca="1">_xlfn.LET(
_xlpm.val,IF($F21 = "",val_blankRefText,  _xldudf_CX_GET(CX_ENTITY,($F21),BA$11,BA$14,,(BA$19))),
_xlpm.Res, IF(OR(_xlpm.val="",_xlpm.val="Error"),"",_xlpm.val),
_xlpm.Res
)</f>
        <v>#NAME?</v>
      </c>
      <c r="BB21" s="1669" t="e" cm="1">
        <f t="array" aca="1" ref="BB21" ca="1">_xlfn.LET(
_xlpm.val,IF($F21 = "",val_blankRefText,  _xldudf_CX_GET(CX_ENTITY,($F21),BB$11,BB$14,,(BB$19))),
_xlpm.Res, IF(OR(_xlpm.val="",_xlpm.val="Error"),"",_xlpm.val),
_xlpm.Res
)</f>
        <v>#NAME?</v>
      </c>
      <c r="BC21" s="1669" t="e" cm="1">
        <f t="array" aca="1" ref="BC21" ca="1">_xlfn.LET(
_xlpm.val,IF($F21 = "",val_blankRefText,  _xldudf_CX_GET(CX_ENTITY,($F21),BC$11,BC$14,,(BC$19))),
_xlpm.Res, IF(OR(_xlpm.val="",_xlpm.val="Error"),"",_xlpm.val),
_xlpm.Res
)</f>
        <v>#NAME?</v>
      </c>
      <c r="BD21" s="1669" t="e" cm="1">
        <f t="array" aca="1" ref="BD21" ca="1">_xlfn.LET(
_xlpm.val,IF($F21 = "",val_blankRefText,  _xldudf_CX_GET(CX_ENTITY,($F21),BD$11,BD$14,,(BD$19))),
_xlpm.Res, IF(OR(_xlpm.val="",_xlpm.val="Error"),"",_xlpm.val),
_xlpm.Res
)</f>
        <v>#NAME?</v>
      </c>
      <c r="BE21" s="1669" t="e" cm="1">
        <f t="array" aca="1" ref="BE21" ca="1">_xlfn.LET(
_xlpm.val,IF($F21 = "",val_blankRefText,  _xldudf_CX_GET(CX_ENTITY,($F21),BE$11,BE$14,,(BE$19))),
_xlpm.Res, IF(OR(_xlpm.val="",_xlpm.val="Error"),"",_xlpm.val),
_xlpm.Res
)</f>
        <v>#NAME?</v>
      </c>
      <c r="BF21" s="1669" t="e" cm="1">
        <f t="array" aca="1" ref="BF21" ca="1">_xlfn.LET(
_xlpm.val,IF($F21 = "",val_blankRefText,  _xldudf_CX_GET(CX_ENTITY,($F21),BF$11,BF$14,,(BF$19))),
_xlpm.Res, IF(OR(_xlpm.val="",_xlpm.val="Error"),"",_xlpm.val),
_xlpm.Res
)</f>
        <v>#NAME?</v>
      </c>
      <c r="BG21" s="1669" t="e" cm="1">
        <f t="array" aca="1" ref="BG21" ca="1">_xlfn.LET(
_xlpm.val,IF($F21 = "",val_blankRefText,  _xldudf_CX_GET(CX_ENTITY,($F21),BG$11,BG$14,,(BG$19))),
_xlpm.Res, IF(OR(_xlpm.val="",_xlpm.val="Error"),"",_xlpm.val),
_xlpm.Res
)</f>
        <v>#NAME?</v>
      </c>
      <c r="BH21" s="1669" t="e" cm="1">
        <f t="array" aca="1" ref="BH21" ca="1">_xlfn.LET(
_xlpm.val,IF($F21 = "",val_blankRefText,  _xldudf_CX_GET(CX_ENTITY,($F21),BH$11,BH$14,,(BH$19))),
_xlpm.Res, IF(OR(_xlpm.val="",_xlpm.val="Error"),"",_xlpm.val),
_xlpm.Res
)</f>
        <v>#NAME?</v>
      </c>
      <c r="BI21" s="1669" t="e" cm="1">
        <f t="array" aca="1" ref="BI21" ca="1">_xlfn.LET(
_xlpm.val,IF($F21 = "",val_blankRefText,  _xldudf_CX_GET(CX_ENTITY,($F21),BI$11,BI$14,,(BI$19))),
_xlpm.Res, IF(OR(_xlpm.val="",_xlpm.val="Error"),"",_xlpm.val),
_xlpm.Res
)</f>
        <v>#NAME?</v>
      </c>
      <c r="BJ21" s="1669" t="e" cm="1">
        <f t="array" aca="1" ref="BJ21" ca="1">_xlfn.LET(
_xlpm.val,IF($F21 = "",val_blankRefText,  _xldudf_CX_GET(CX_ENTITY,($F21),BJ$11,BJ$14,,(BJ$19))),
_xlpm.Res, IF(OR(_xlpm.val="",_xlpm.val="Error"),"",_xlpm.val),
_xlpm.Res
)</f>
        <v>#NAME?</v>
      </c>
      <c r="BK21" s="1669" t="e" cm="1">
        <f t="array" aca="1" ref="BK21" ca="1">_xlfn.LET(
_xlpm.val,IF($F21 = "",val_blankRefText,  _xldudf_CX_GET(CX_ENTITY,($F21),BK$11,BK$14,,(BK$19))),
_xlpm.Res, IF(OR(_xlpm.val="",_xlpm.val="Error"),"",_xlpm.val),
_xlpm.Res
)</f>
        <v>#NAME?</v>
      </c>
      <c r="BL21" s="1669" t="e" cm="1">
        <f t="array" aca="1" ref="BL21" ca="1">_xlfn.LET(
_xlpm.val,IF($F21 = "",val_blankRefText,  _xldudf_CX_GET(CX_ENTITY,($F21),BL$11,BL$14,,(BL$19))),
_xlpm.Res, IF(OR(_xlpm.val="",_xlpm.val="Error"),"",_xlpm.val),
_xlpm.Res
)</f>
        <v>#NAME?</v>
      </c>
      <c r="BM21" s="1669" t="e" cm="1">
        <f t="array" aca="1" ref="BM21" ca="1">_xlfn.LET(
_xlpm.val,IF($F21 = "",val_blankRefText,  _xldudf_CX_GET(CX_ENTITY,($F21),BM$11,BM$14,,(BM$19))),
_xlpm.Res, IF(OR(_xlpm.val="",_xlpm.val="Error"),"",_xlpm.val),
_xlpm.Res
)</f>
        <v>#NAME?</v>
      </c>
      <c r="BN21" s="1669" t="e" cm="1">
        <f t="array" aca="1" ref="BN21" ca="1">_xlfn.LET(
_xlpm.val,IF($F21 = "",val_blankRefText,  _xldudf_CX_GET(CX_ENTITY,($F21),BN$11,BN$14,,(BN$19))),
_xlpm.Res, IF(OR(_xlpm.val="",_xlpm.val="Error"),"",_xlpm.val),
_xlpm.Res
)</f>
        <v>#NAME?</v>
      </c>
      <c r="BO21" s="2095"/>
      <c r="BP21" s="2095"/>
      <c r="BQ21" s="2095"/>
      <c r="BR21" s="2095"/>
      <c r="BS21" s="2095"/>
      <c r="BT21" s="2095"/>
      <c r="BU21" s="2095"/>
      <c r="BV21" s="2095"/>
      <c r="BW21" s="2095"/>
      <c r="BX21" s="2095"/>
      <c r="BY21" s="2095"/>
      <c r="BZ21" s="2095"/>
      <c r="CA21" s="34"/>
      <c r="CC21" s="33"/>
      <c r="CD21" s="1461" t="e" cm="1">
        <f t="array" aca="1" ref="CD21" ca="1">_xlfn.LET( _xlpm.CheckBlank, SUM(PL!$AD21:'PL'!$BN21) = 0, IF(_xlpm.CheckBlank, "", SUM(_xlfn._xlws.FILTER(PL!$AD21:$BN21,(YEAR(PL!$AD$12:$BN$12)=PL!CD$12)*(array_timeline&lt;=PL!CD$11)))))</f>
        <v>#NAME?</v>
      </c>
      <c r="CE21" s="1461" t="e" cm="1">
        <f t="array" aca="1" ref="CE21" ca="1">_xlfn.LET( _xlpm.CheckBlank, SUM(PL!$AD21:'PL'!$BN21) = 0, IF(_xlpm.CheckBlank, "", SUM(_xlfn._xlws.FILTER(PL!$AD21:$BN21,(YEAR(PL!$AD$12:$BN$12)=PL!CE$12)*(array_timeline&lt;=PL!CE$11)))))</f>
        <v>#NAME?</v>
      </c>
      <c r="CF21" s="88"/>
      <c r="CG21" s="1461" t="e" cm="1">
        <f t="array" aca="1" ref="CG21" ca="1">_xlfn.LET( _xlpm.CheckBlank, SUM(PL!$AD21:$BN21) =0, IF(_xlpm.CheckBlank, "", SUM(_xlfn._xlws.FILTER(PL!$AD21:$BN21,(YEAR(PL!$AD$12:$BN$12)=PL!CG$12)*(array_timeline&lt;=PL!CG$11)))))</f>
        <v>#NAME?</v>
      </c>
      <c r="CH21" s="1461" t="e" cm="1">
        <f t="array" aca="1" ref="CH21" ca="1">_xlfn.LET( _xlpm.CheckBlank, SUM(PL!$AD21:$BN21) = 0, IF(_xlpm.CheckBlank, "", SUM(_xlfn._xlws.FILTER(PL!$AD21:$BN21,(YEAR(PL!$AD$12:$BN$12)=PL!CH$12)*(array_timeline&lt;=PL!CH$11)))))</f>
        <v>#NAME?</v>
      </c>
      <c r="CI21" s="88"/>
      <c r="CJ21" s="1461" cm="1">
        <f t="array" ref="CJ21">_xlfn.LET( _xlpm.CheckBlank, SUM(PL!$AD21:$BN21) = 0, IF(_xlpm.CheckBlank, "", SUM(_xlfn.TAKE(_xlfn.DROP(PL!$AD21:$BN21, ,-DATEDIFF(PL!CJ$11, val_asOfDate,"M")),1,-12))))</f>
        <v>12</v>
      </c>
      <c r="CK21" s="1461" cm="1">
        <f t="array" ref="CK21">_xlfn.LET( _xlpm.CheckBlank, SUM(PL!$AD21:$BN21) = 0, IF(_xlpm.CheckBlank, "", SUM(_xlfn.TAKE(_xlfn.DROP(PL!$AD21:$BN21, ,-DATEDIFF(PL!CK$11, val_asOfDate,"M")),1,-12))))</f>
        <v>12</v>
      </c>
      <c r="CL21" s="88"/>
      <c r="CM21" s="1168" t="e" cm="1">
        <f t="array" aca="1" ref="CM21" ca="1">_xlfn.LET(
_xlpm.val,IF($F21 = "",val_blankRefText,  _xldudf_CX_GET(CX_ENTITY,($F21),CM$11,CM$14,,(CM$19))),
_xlpm.Res, IF(OR(_xlpm.val="",_xlpm.val="Error"),"",_xlpm.val),
_xlpm.Res
)</f>
        <v>#NAME?</v>
      </c>
      <c r="CN21" s="1168" t="e" cm="1">
        <f t="array" aca="1" ref="CN21" ca="1">_xlfn.LET(
_xlpm.val,IF($F21 = "",val_blankRefText,  _xldudf_CX_GET(CX_ENTITY,($F21),CN$11,CN$14,,(CN$19))),
_xlpm.Res, IF(OR(_xlpm.val="",_xlpm.val="Error"),"",_xlpm.val),
_xlpm.Res
)</f>
        <v>#NAME?</v>
      </c>
      <c r="CO21" s="1169"/>
      <c r="CP21" s="1168" t="e" cm="1">
        <f t="array" aca="1" ref="CP21" ca="1">_xlfn.LET(
_xlpm.val,IF($F21 = "",val_blankRefText,  _xldudf_CX_GET(CX_ENTITY,($F21),CP$11,CP$14,,(CP$19))),
_xlpm.Res, IF(OR(_xlpm.val="",_xlpm.val="Error"),"",_xlpm.val),
_xlpm.Res
)</f>
        <v>#NAME?</v>
      </c>
      <c r="CQ21" s="1168" t="e" cm="1">
        <f t="array" aca="1" ref="CQ21" ca="1">_xlfn.LET(
_xlpm.val,IF($F21 = "",val_blankRefText,  _xldudf_CX_GET(CX_ENTITY,($F21),CQ$11,CQ$14,,(CQ$19))),
_xlpm.Res, IF(OR(_xlpm.val="",_xlpm.val="Error"),"",_xlpm.val),
_xlpm.Res
)</f>
        <v>#NAME?</v>
      </c>
      <c r="CR21" s="34"/>
    </row>
    <row r="22" spans="1:96" ht="21" customHeight="1" outlineLevel="1">
      <c r="A22" s="1322"/>
      <c r="B22" s="577" t="s">
        <v>641</v>
      </c>
      <c r="C22" s="2125" t="s">
        <v>1530</v>
      </c>
      <c r="D22" s="1079"/>
      <c r="E22" s="577" t="e" cm="1">
        <f t="array" aca="1" ref="E22" ca="1">_xlfn.LET(
_xlpm.val,IF($C22 = "",val_blankRefText,  _xldudf_CX_GET(CX_ENTITY,($C22),val_asOfDate)),
_xlpm.Res, IF(OR(_xlpm.val="",_xlpm.val="Error"),"",_xlpm.val),
_xlpm.Res
)</f>
        <v>#NAME?</v>
      </c>
      <c r="F22" s="577" t="str">
        <f t="shared" si="1"/>
        <v>Gross Profit</v>
      </c>
      <c r="G22" s="577" t="s">
        <v>1528</v>
      </c>
      <c r="H22" s="1323">
        <v>2</v>
      </c>
      <c r="I22" s="1323">
        <v>1</v>
      </c>
      <c r="J22" s="578"/>
      <c r="K22" s="578"/>
      <c r="L22" s="579">
        <v>-1</v>
      </c>
      <c r="N22" s="158"/>
      <c r="O22" s="101"/>
      <c r="P22" s="52"/>
      <c r="Q22" s="101"/>
      <c r="R22" s="126"/>
      <c r="S22" s="101"/>
      <c r="T22" s="101"/>
      <c r="U22" s="39"/>
      <c r="W22" s="91" t="str">
        <f t="shared" si="4"/>
        <v>Actual</v>
      </c>
      <c r="X22" s="884">
        <v>0</v>
      </c>
      <c r="Y22" s="1196" t="e" cm="1">
        <f t="array" aca="1" ref="Y22" ca="1">IF(
       $B22 = "",
       IFBLANK( $E22, "Please select or type in or leave as blank"),
       IFBLANK( $E22, $B22)
    )</f>
        <v>#NAME?</v>
      </c>
      <c r="Z22" s="198" cm="1">
        <f t="array" ref="Z22">_xlfn.SWITCH(
    TRUE,
ISBLANK(_PL!$L22),"",
    _PL!$L22=TRUE, 1,
    _PL!$L22=FALSE,-1,
    _PL!$L22=-1,0,
"n/a"
)</f>
        <v>0</v>
      </c>
      <c r="AA22" s="200"/>
      <c r="AB22" s="301" t="s">
        <v>641</v>
      </c>
      <c r="AC22" s="300" t="e" cm="1" vm="5">
        <f t="array" ref="AC22">_xlfn.LET(
_xlpm.Def, IF(_xlfn.XMATCH(AB22,tbl_acctDef[Term],0)&gt;0, fx_getIcon("find"), ""),
_xlpm.Adj, IF(_xlfn.XMATCH(AB22, tbl_adjExample[Items],0)&gt;0, fx_getIcon("find"), ""),
IFERROR(IFBLANK(_xlpm.Def,_xlpm.Adj),"")
)</f>
        <v>#VALUE!</v>
      </c>
      <c r="AD22" s="1669" t="e" cm="1">
        <f t="array" aca="1" ref="AD22" ca="1">_xlfn.LET(
_xlpm.val,IF($F22 = "",val_blankRefText,  _xldudf_CX_GET(CX_ENTITY,($F22),AD$11,AD$14,,(AD$19))),
_xlpm.Res, IF(OR(_xlpm.val="",_xlpm.val="Error"),"",_xlpm.val),
_xlpm.Res
)</f>
        <v>#NAME?</v>
      </c>
      <c r="AE22" s="1669" t="e" cm="1">
        <f t="array" aca="1" ref="AE22" ca="1">_xlfn.LET(
_xlpm.val,IF($F22 = "",val_blankRefText,  _xldudf_CX_GET(CX_ENTITY,($F22),AE$11,AE$14,,(AE$19))),
_xlpm.Res, IF(OR(_xlpm.val="",_xlpm.val="Error"),"",_xlpm.val),
_xlpm.Res
)</f>
        <v>#NAME?</v>
      </c>
      <c r="AF22" s="1669" t="e" cm="1">
        <f t="array" aca="1" ref="AF22" ca="1">_xlfn.LET(
_xlpm.val,IF($F22 = "",val_blankRefText,  _xldudf_CX_GET(CX_ENTITY,($F22),AF$11,AF$14,,(AF$19))),
_xlpm.Res, IF(OR(_xlpm.val="",_xlpm.val="Error"),"",_xlpm.val),
_xlpm.Res
)</f>
        <v>#NAME?</v>
      </c>
      <c r="AG22" s="1669" t="e" cm="1">
        <f t="array" aca="1" ref="AG22" ca="1">_xlfn.LET(
_xlpm.val,IF($F22 = "",val_blankRefText,  _xldudf_CX_GET(CX_ENTITY,($F22),AG$11,AG$14,,(AG$19))),
_xlpm.Res, IF(OR(_xlpm.val="",_xlpm.val="Error"),"",_xlpm.val),
_xlpm.Res
)</f>
        <v>#NAME?</v>
      </c>
      <c r="AH22" s="1669" t="e" cm="1">
        <f t="array" aca="1" ref="AH22" ca="1">_xlfn.LET(
_xlpm.val,IF($F22 = "",val_blankRefText,  _xldudf_CX_GET(CX_ENTITY,($F22),AH$11,AH$14,,(AH$19))),
_xlpm.Res, IF(OR(_xlpm.val="",_xlpm.val="Error"),"",_xlpm.val),
_xlpm.Res
)</f>
        <v>#NAME?</v>
      </c>
      <c r="AI22" s="1669" t="e" cm="1">
        <f t="array" aca="1" ref="AI22" ca="1">_xlfn.LET(
_xlpm.val,IF($F22 = "",val_blankRefText,  _xldudf_CX_GET(CX_ENTITY,($F22),AI$11,AI$14,,(AI$19))),
_xlpm.Res, IF(OR(_xlpm.val="",_xlpm.val="Error"),"",_xlpm.val),
_xlpm.Res
)</f>
        <v>#NAME?</v>
      </c>
      <c r="AJ22" s="1669" t="e" cm="1">
        <f t="array" aca="1" ref="AJ22" ca="1">_xlfn.LET(
_xlpm.val,IF($F22 = "",val_blankRefText,  _xldudf_CX_GET(CX_ENTITY,($F22),AJ$11,AJ$14,,(AJ$19))),
_xlpm.Res, IF(OR(_xlpm.val="",_xlpm.val="Error"),"",_xlpm.val),
_xlpm.Res
)</f>
        <v>#NAME?</v>
      </c>
      <c r="AK22" s="1669" t="e" cm="1">
        <f t="array" aca="1" ref="AK22" ca="1">_xlfn.LET(
_xlpm.val,IF($F22 = "",val_blankRefText,  _xldudf_CX_GET(CX_ENTITY,($F22),AK$11,AK$14,,(AK$19))),
_xlpm.Res, IF(OR(_xlpm.val="",_xlpm.val="Error"),"",_xlpm.val),
_xlpm.Res
)</f>
        <v>#NAME?</v>
      </c>
      <c r="AL22" s="1669" t="e" cm="1">
        <f t="array" aca="1" ref="AL22" ca="1">_xlfn.LET(
_xlpm.val,IF($F22 = "",val_blankRefText,  _xldudf_CX_GET(CX_ENTITY,($F22),AL$11,AL$14,,(AL$19))),
_xlpm.Res, IF(OR(_xlpm.val="",_xlpm.val="Error"),"",_xlpm.val),
_xlpm.Res
)</f>
        <v>#NAME?</v>
      </c>
      <c r="AM22" s="1669" t="e" cm="1">
        <f t="array" aca="1" ref="AM22" ca="1">_xlfn.LET(
_xlpm.val,IF($F22 = "",val_blankRefText,  _xldudf_CX_GET(CX_ENTITY,($F22),AM$11,AM$14,,(AM$19))),
_xlpm.Res, IF(OR(_xlpm.val="",_xlpm.val="Error"),"",_xlpm.val),
_xlpm.Res
)</f>
        <v>#NAME?</v>
      </c>
      <c r="AN22" s="1669" t="e" cm="1">
        <f t="array" aca="1" ref="AN22" ca="1">_xlfn.LET(
_xlpm.val,IF($F22 = "",val_blankRefText,  _xldudf_CX_GET(CX_ENTITY,($F22),AN$11,AN$14,,(AN$19))),
_xlpm.Res, IF(OR(_xlpm.val="",_xlpm.val="Error"),"",_xlpm.val),
_xlpm.Res
)</f>
        <v>#NAME?</v>
      </c>
      <c r="AO22" s="1669" t="e" cm="1">
        <f t="array" aca="1" ref="AO22" ca="1">_xlfn.LET(
_xlpm.val,IF($F22 = "",val_blankRefText,  _xldudf_CX_GET(CX_ENTITY,($F22),AO$11,AO$14,,(AO$19))),
_xlpm.Res, IF(OR(_xlpm.val="",_xlpm.val="Error"),"",_xlpm.val),
_xlpm.Res
)</f>
        <v>#NAME?</v>
      </c>
      <c r="AP22" s="1669" t="e" cm="1">
        <f t="array" aca="1" ref="AP22" ca="1">_xlfn.LET(
_xlpm.val,IF($F22 = "",val_blankRefText,  _xldudf_CX_GET(CX_ENTITY,($F22),AP$11,AP$14,,(AP$19))),
_xlpm.Res, IF(OR(_xlpm.val="",_xlpm.val="Error"),"",_xlpm.val),
_xlpm.Res
)</f>
        <v>#NAME?</v>
      </c>
      <c r="AQ22" s="1669" t="e" cm="1">
        <f t="array" aca="1" ref="AQ22" ca="1">_xlfn.LET(
_xlpm.val,IF($F22 = "",val_blankRefText,  _xldudf_CX_GET(CX_ENTITY,($F22),AQ$11,AQ$14,,(AQ$19))),
_xlpm.Res, IF(OR(_xlpm.val="",_xlpm.val="Error"),"",_xlpm.val),
_xlpm.Res
)</f>
        <v>#NAME?</v>
      </c>
      <c r="AR22" s="1669" t="e" cm="1">
        <f t="array" aca="1" ref="AR22" ca="1">_xlfn.LET(
_xlpm.val,IF($F22 = "",val_blankRefText,  _xldudf_CX_GET(CX_ENTITY,($F22),AR$11,AR$14,,(AR$19))),
_xlpm.Res, IF(OR(_xlpm.val="",_xlpm.val="Error"),"",_xlpm.val),
_xlpm.Res
)</f>
        <v>#NAME?</v>
      </c>
      <c r="AS22" s="1669" t="e" cm="1">
        <f t="array" aca="1" ref="AS22" ca="1">_xlfn.LET(
_xlpm.val,IF($F22 = "",val_blankRefText,  _xldudf_CX_GET(CX_ENTITY,($F22),AS$11,AS$14,,(AS$19))),
_xlpm.Res, IF(OR(_xlpm.val="",_xlpm.val="Error"),"",_xlpm.val),
_xlpm.Res
)</f>
        <v>#NAME?</v>
      </c>
      <c r="AT22" s="1669" t="e" cm="1">
        <f t="array" aca="1" ref="AT22" ca="1">_xlfn.LET(
_xlpm.val,IF($F22 = "",val_blankRefText,  _xldudf_CX_GET(CX_ENTITY,($F22),AT$11,AT$14,,(AT$19))),
_xlpm.Res, IF(OR(_xlpm.val="",_xlpm.val="Error"),"",_xlpm.val),
_xlpm.Res
)</f>
        <v>#NAME?</v>
      </c>
      <c r="AU22" s="1669" t="e" cm="1">
        <f t="array" aca="1" ref="AU22" ca="1">_xlfn.LET(
_xlpm.val,IF($F22 = "",val_blankRefText,  _xldudf_CX_GET(CX_ENTITY,($F22),AU$11,AU$14,,(AU$19))),
_xlpm.Res, IF(OR(_xlpm.val="",_xlpm.val="Error"),"",_xlpm.val),
_xlpm.Res
)</f>
        <v>#NAME?</v>
      </c>
      <c r="AV22" s="1669" t="e" cm="1">
        <f t="array" aca="1" ref="AV22" ca="1">_xlfn.LET(
_xlpm.val,IF($F22 = "",val_blankRefText,  _xldudf_CX_GET(CX_ENTITY,($F22),AV$11,AV$14,,(AV$19))),
_xlpm.Res, IF(OR(_xlpm.val="",_xlpm.val="Error"),"",_xlpm.val),
_xlpm.Res
)</f>
        <v>#NAME?</v>
      </c>
      <c r="AW22" s="1669" t="e" cm="1">
        <f t="array" aca="1" ref="AW22" ca="1">_xlfn.LET(
_xlpm.val,IF($F22 = "",val_blankRefText,  _xldudf_CX_GET(CX_ENTITY,($F22),AW$11,AW$14,,(AW$19))),
_xlpm.Res, IF(OR(_xlpm.val="",_xlpm.val="Error"),"",_xlpm.val),
_xlpm.Res
)</f>
        <v>#NAME?</v>
      </c>
      <c r="AX22" s="1669" t="e" cm="1">
        <f t="array" aca="1" ref="AX22" ca="1">_xlfn.LET(
_xlpm.val,IF($F22 = "",val_blankRefText,  _xldudf_CX_GET(CX_ENTITY,($F22),AX$11,AX$14,,(AX$19))),
_xlpm.Res, IF(OR(_xlpm.val="",_xlpm.val="Error"),"",_xlpm.val),
_xlpm.Res
)</f>
        <v>#NAME?</v>
      </c>
      <c r="AY22" s="1669" t="e" cm="1">
        <f t="array" aca="1" ref="AY22" ca="1">_xlfn.LET(
_xlpm.val,IF($F22 = "",val_blankRefText,  _xldudf_CX_GET(CX_ENTITY,($F22),AY$11,AY$14,,(AY$19))),
_xlpm.Res, IF(OR(_xlpm.val="",_xlpm.val="Error"),"",_xlpm.val),
_xlpm.Res
)</f>
        <v>#NAME?</v>
      </c>
      <c r="AZ22" s="1669" t="e" cm="1">
        <f t="array" aca="1" ref="AZ22" ca="1">_xlfn.LET(
_xlpm.val,IF($F22 = "",val_blankRefText,  _xldudf_CX_GET(CX_ENTITY,($F22),AZ$11,AZ$14,,(AZ$19))),
_xlpm.Res, IF(OR(_xlpm.val="",_xlpm.val="Error"),"",_xlpm.val),
_xlpm.Res
)</f>
        <v>#NAME?</v>
      </c>
      <c r="BA22" s="1669" t="e" cm="1">
        <f t="array" aca="1" ref="BA22" ca="1">_xlfn.LET(
_xlpm.val,IF($F22 = "",val_blankRefText,  _xldudf_CX_GET(CX_ENTITY,($F22),BA$11,BA$14,,(BA$19))),
_xlpm.Res, IF(OR(_xlpm.val="",_xlpm.val="Error"),"",_xlpm.val),
_xlpm.Res
)</f>
        <v>#NAME?</v>
      </c>
      <c r="BB22" s="1669" t="e" cm="1">
        <f t="array" aca="1" ref="BB22" ca="1">_xlfn.LET(
_xlpm.val,IF($F22 = "",val_blankRefText,  _xldudf_CX_GET(CX_ENTITY,($F22),BB$11,BB$14,,(BB$19))),
_xlpm.Res, IF(OR(_xlpm.val="",_xlpm.val="Error"),"",_xlpm.val),
_xlpm.Res
)</f>
        <v>#NAME?</v>
      </c>
      <c r="BC22" s="1669" t="e" cm="1">
        <f t="array" aca="1" ref="BC22" ca="1">_xlfn.LET(
_xlpm.val,IF($F22 = "",val_blankRefText,  _xldudf_CX_GET(CX_ENTITY,($F22),BC$11,BC$14,,(BC$19))),
_xlpm.Res, IF(OR(_xlpm.val="",_xlpm.val="Error"),"",_xlpm.val),
_xlpm.Res
)</f>
        <v>#NAME?</v>
      </c>
      <c r="BD22" s="1669" t="e" cm="1">
        <f t="array" aca="1" ref="BD22" ca="1">_xlfn.LET(
_xlpm.val,IF($F22 = "",val_blankRefText,  _xldudf_CX_GET(CX_ENTITY,($F22),BD$11,BD$14,,(BD$19))),
_xlpm.Res, IF(OR(_xlpm.val="",_xlpm.val="Error"),"",_xlpm.val),
_xlpm.Res
)</f>
        <v>#NAME?</v>
      </c>
      <c r="BE22" s="1669" t="e" cm="1">
        <f t="array" aca="1" ref="BE22" ca="1">_xlfn.LET(
_xlpm.val,IF($F22 = "",val_blankRefText,  _xldudf_CX_GET(CX_ENTITY,($F22),BE$11,BE$14,,(BE$19))),
_xlpm.Res, IF(OR(_xlpm.val="",_xlpm.val="Error"),"",_xlpm.val),
_xlpm.Res
)</f>
        <v>#NAME?</v>
      </c>
      <c r="BF22" s="1669" t="e" cm="1">
        <f t="array" aca="1" ref="BF22" ca="1">_xlfn.LET(
_xlpm.val,IF($F22 = "",val_blankRefText,  _xldudf_CX_GET(CX_ENTITY,($F22),BF$11,BF$14,,(BF$19))),
_xlpm.Res, IF(OR(_xlpm.val="",_xlpm.val="Error"),"",_xlpm.val),
_xlpm.Res
)</f>
        <v>#NAME?</v>
      </c>
      <c r="BG22" s="1669" t="e" cm="1">
        <f t="array" aca="1" ref="BG22" ca="1">_xlfn.LET(
_xlpm.val,IF($F22 = "",val_blankRefText,  _xldudf_CX_GET(CX_ENTITY,($F22),BG$11,BG$14,,(BG$19))),
_xlpm.Res, IF(OR(_xlpm.val="",_xlpm.val="Error"),"",_xlpm.val),
_xlpm.Res
)</f>
        <v>#NAME?</v>
      </c>
      <c r="BH22" s="1669" t="e" cm="1">
        <f t="array" aca="1" ref="BH22" ca="1">_xlfn.LET(
_xlpm.val,IF($F22 = "",val_blankRefText,  _xldudf_CX_GET(CX_ENTITY,($F22),BH$11,BH$14,,(BH$19))),
_xlpm.Res, IF(OR(_xlpm.val="",_xlpm.val="Error"),"",_xlpm.val),
_xlpm.Res
)</f>
        <v>#NAME?</v>
      </c>
      <c r="BI22" s="1669" t="e" cm="1">
        <f t="array" aca="1" ref="BI22" ca="1">_xlfn.LET(
_xlpm.val,IF($F22 = "",val_blankRefText,  _xldudf_CX_GET(CX_ENTITY,($F22),BI$11,BI$14,,(BI$19))),
_xlpm.Res, IF(OR(_xlpm.val="",_xlpm.val="Error"),"",_xlpm.val),
_xlpm.Res
)</f>
        <v>#NAME?</v>
      </c>
      <c r="BJ22" s="1669" t="e" cm="1">
        <f t="array" aca="1" ref="BJ22" ca="1">_xlfn.LET(
_xlpm.val,IF($F22 = "",val_blankRefText,  _xldudf_CX_GET(CX_ENTITY,($F22),BJ$11,BJ$14,,(BJ$19))),
_xlpm.Res, IF(OR(_xlpm.val="",_xlpm.val="Error"),"",_xlpm.val),
_xlpm.Res
)</f>
        <v>#NAME?</v>
      </c>
      <c r="BK22" s="1669" t="e" cm="1">
        <f t="array" aca="1" ref="BK22" ca="1">_xlfn.LET(
_xlpm.val,IF($F22 = "",val_blankRefText,  _xldudf_CX_GET(CX_ENTITY,($F22),BK$11,BK$14,,(BK$19))),
_xlpm.Res, IF(OR(_xlpm.val="",_xlpm.val="Error"),"",_xlpm.val),
_xlpm.Res
)</f>
        <v>#NAME?</v>
      </c>
      <c r="BL22" s="1669" t="e" cm="1">
        <f t="array" aca="1" ref="BL22" ca="1">_xlfn.LET(
_xlpm.val,IF($F22 = "",val_blankRefText,  _xldudf_CX_GET(CX_ENTITY,($F22),BL$11,BL$14,,(BL$19))),
_xlpm.Res, IF(OR(_xlpm.val="",_xlpm.val="Error"),"",_xlpm.val),
_xlpm.Res
)</f>
        <v>#NAME?</v>
      </c>
      <c r="BM22" s="1669" t="e" cm="1">
        <f t="array" aca="1" ref="BM22" ca="1">_xlfn.LET(
_xlpm.val,IF($F22 = "",val_blankRefText,  _xldudf_CX_GET(CX_ENTITY,($F22),BM$11,BM$14,,(BM$19))),
_xlpm.Res, IF(OR(_xlpm.val="",_xlpm.val="Error"),"",_xlpm.val),
_xlpm.Res
)</f>
        <v>#NAME?</v>
      </c>
      <c r="BN22" s="1669" t="e" cm="1">
        <f t="array" aca="1" ref="BN22" ca="1">_xlfn.LET(
_xlpm.val,IF($F22 = "",val_blankRefText,  _xldudf_CX_GET(CX_ENTITY,($F22),BN$11,BN$14,,(BN$19))),
_xlpm.Res, IF(OR(_xlpm.val="",_xlpm.val="Error"),"",_xlpm.val),
_xlpm.Res
)</f>
        <v>#NAME?</v>
      </c>
      <c r="BO22" s="2095"/>
      <c r="BP22" s="2095"/>
      <c r="BQ22" s="2095"/>
      <c r="BR22" s="2095"/>
      <c r="BS22" s="2095"/>
      <c r="BT22" s="2095"/>
      <c r="BU22" s="2095"/>
      <c r="BV22" s="2095"/>
      <c r="BW22" s="2095"/>
      <c r="BX22" s="2095"/>
      <c r="BY22" s="2095"/>
      <c r="BZ22" s="2095"/>
      <c r="CA22" s="34"/>
      <c r="CC22" s="33"/>
      <c r="CD22" s="1461" t="e" cm="1">
        <f t="array" aca="1" ref="CD22" ca="1">_xlfn.LET( _xlpm.CheckBlank, SUM(PL!$AD22:'PL'!$BN22) = 0, IF(_xlpm.CheckBlank, "", SUM(_xlfn._xlws.FILTER(PL!$AD22:$BN22,(YEAR(PL!$AD$12:$BN$12)=PL!CD$12)*(array_timeline&lt;=PL!CD$11)))))</f>
        <v>#NAME?</v>
      </c>
      <c r="CE22" s="1461" t="e" cm="1">
        <f t="array" aca="1" ref="CE22" ca="1">_xlfn.LET( _xlpm.CheckBlank, SUM(PL!$AD22:'PL'!$BN22) = 0, IF(_xlpm.CheckBlank, "", SUM(_xlfn._xlws.FILTER(PL!$AD22:$BN22,(YEAR(PL!$AD$12:$BN$12)=PL!CE$12)*(array_timeline&lt;=PL!CE$11)))))</f>
        <v>#NAME?</v>
      </c>
      <c r="CF22" s="1169"/>
      <c r="CG22" s="1461" t="e" cm="1">
        <f t="array" aca="1" ref="CG22" ca="1">_xlfn.LET( _xlpm.CheckBlank, SUM(PL!$AD22:$BN22) =0, IF(_xlpm.CheckBlank, "", SUM(_xlfn._xlws.FILTER(PL!$AD22:$BN22,(YEAR(PL!$AD$12:$BN$12)=PL!CG$12)*(array_timeline&lt;=PL!CG$11)))))</f>
        <v>#NAME?</v>
      </c>
      <c r="CH22" s="1461" t="e" cm="1">
        <f t="array" aca="1" ref="CH22" ca="1">_xlfn.LET( _xlpm.CheckBlank, SUM(PL!$AD22:$BN22) = 0, IF(_xlpm.CheckBlank, "", SUM(_xlfn._xlws.FILTER(PL!$AD22:$BN22,(YEAR(PL!$AD$12:$BN$12)=PL!CH$12)*(array_timeline&lt;=PL!CH$11)))))</f>
        <v>#NAME?</v>
      </c>
      <c r="CI22" s="1169"/>
      <c r="CJ22" s="1461" cm="1">
        <f t="array" ref="CJ22">_xlfn.LET( _xlpm.CheckBlank, SUM(PL!$AD22:$BN22) = 0, IF(_xlpm.CheckBlank, "", SUM(_xlfn.TAKE(_xlfn.DROP(PL!$AD22:$BN22, ,-DATEDIFF(PL!CJ$11, val_asOfDate,"M")),1,-12))))</f>
        <v>24</v>
      </c>
      <c r="CK22" s="1461" cm="1">
        <f t="array" ref="CK22">_xlfn.LET( _xlpm.CheckBlank, SUM(PL!$AD22:$BN22) = 0, IF(_xlpm.CheckBlank, "", SUM(_xlfn.TAKE(_xlfn.DROP(PL!$AD22:$BN22, ,-DATEDIFF(PL!CK$11, val_asOfDate,"M")),1,-12))))</f>
        <v>24</v>
      </c>
      <c r="CL22" s="1169"/>
      <c r="CM22" s="1168" t="e" cm="1">
        <f t="array" aca="1" ref="CM22" ca="1">_xlfn.LET(
_xlpm.val,IF($F22 = "",val_blankRefText,  _xldudf_CX_GET(CX_ENTITY,($F22),CM$11,CM$14,,(CM$19))),
_xlpm.Res, IF(OR(_xlpm.val="",_xlpm.val="Error"),"",_xlpm.val),
_xlpm.Res
)</f>
        <v>#NAME?</v>
      </c>
      <c r="CN22" s="1168" t="e" cm="1">
        <f t="array" aca="1" ref="CN22" ca="1">_xlfn.LET(
_xlpm.val,IF($F22 = "",val_blankRefText,  _xldudf_CX_GET(CX_ENTITY,($F22),CN$11,CN$14,,(CN$19))),
_xlpm.Res, IF(OR(_xlpm.val="",_xlpm.val="Error"),"",_xlpm.val),
_xlpm.Res
)</f>
        <v>#NAME?</v>
      </c>
      <c r="CO22" s="1169"/>
      <c r="CP22" s="1168" t="e" cm="1">
        <f t="array" aca="1" ref="CP22" ca="1">_xlfn.LET(
_xlpm.val,IF($F22 = "",val_blankRefText,  _xldudf_CX_GET(CX_ENTITY,($F22),CP$11,CP$14,,(CP$19))),
_xlpm.Res, IF(OR(_xlpm.val="",_xlpm.val="Error"),"",_xlpm.val),
_xlpm.Res
)</f>
        <v>#NAME?</v>
      </c>
      <c r="CQ22" s="1168" t="e" cm="1">
        <f t="array" aca="1" ref="CQ22" ca="1">_xlfn.LET(
_xlpm.val,IF($F22 = "",val_blankRefText,  _xldudf_CX_GET(CX_ENTITY,($F22),CQ$11,CQ$14,,(CQ$19))),
_xlpm.Res, IF(OR(_xlpm.val="",_xlpm.val="Error"),"",_xlpm.val),
_xlpm.Res
)</f>
        <v>#NAME?</v>
      </c>
      <c r="CR22" s="34"/>
    </row>
    <row r="23" spans="1:96" ht="21" customHeight="1" outlineLevel="1">
      <c r="A23" s="1322"/>
      <c r="B23" s="577" t="s">
        <v>1531</v>
      </c>
      <c r="C23" s="2125" t="s">
        <v>1532</v>
      </c>
      <c r="D23" s="1079"/>
      <c r="E23" s="577" t="e" cm="1">
        <f t="array" aca="1" ref="E23" ca="1">_xlfn.LET(
_xlpm.val,IF($C23 = "",val_blankRefText,  _xldudf_CX_GET(CX_ENTITY,($C23),val_asOfDate)),
_xlpm.Res, IF(OR(_xlpm.val="",_xlpm.val="Error"),"",_xlpm.val),
_xlpm.Res
)</f>
        <v>#NAME?</v>
      </c>
      <c r="F23" s="577" t="str">
        <f t="shared" si="1"/>
        <v>Gross Margin %</v>
      </c>
      <c r="G23" s="577" t="s">
        <v>1528</v>
      </c>
      <c r="H23" s="1323">
        <v>2</v>
      </c>
      <c r="I23" s="1323">
        <v>2</v>
      </c>
      <c r="J23" s="578"/>
      <c r="K23" s="578"/>
      <c r="L23" s="579">
        <v>-1</v>
      </c>
      <c r="N23" s="158"/>
      <c r="O23" s="101"/>
      <c r="P23" s="52"/>
      <c r="Q23" s="101"/>
      <c r="R23" s="126"/>
      <c r="S23" s="101"/>
      <c r="T23" s="101"/>
      <c r="U23" s="39"/>
      <c r="W23" s="91" t="str">
        <f t="shared" si="4"/>
        <v>Actual</v>
      </c>
      <c r="X23" s="884"/>
      <c r="Y23" s="1196" t="e" cm="1">
        <f t="array" aca="1" ref="Y23" ca="1">IF(
       $B23 = "",
       IFBLANK( $E23, "Please select or type in or leave as blank"),
       IFBLANK( $E23, $B23)
    )</f>
        <v>#NAME?</v>
      </c>
      <c r="Z23" s="198" cm="1">
        <f t="array" ref="Z23">_xlfn.SWITCH(
    TRUE,
ISBLANK(_PL!$L23),"",
    _PL!$L23=TRUE, 1,
    _PL!$L23=FALSE,-1,
    _PL!$L23=-1,0,
"n/a"
)</f>
        <v>0</v>
      </c>
      <c r="AA23" s="200"/>
      <c r="AB23" s="301" t="s">
        <v>1531</v>
      </c>
      <c r="AC23" s="300" t="str" cm="1">
        <f t="array" ref="AC23">_xlfn.LET(
_xlpm.Def, IF(_xlfn.XMATCH(AB23,tbl_acctDef[Term],0)&gt;0, fx_getIcon("find"), ""),
_xlpm.Adj, IF(_xlfn.XMATCH(AB23, tbl_adjExample[Items],0)&gt;0, fx_getIcon("find"), ""),
IFERROR(IFBLANK(_xlpm.Def,_xlpm.Adj),"")
)</f>
        <v/>
      </c>
      <c r="AD23" s="1210" t="e">
        <f ca="1">IF(N(AD20)&lt;&gt;0, N(AD22)/N(AD20), "")</f>
        <v>#NAME?</v>
      </c>
      <c r="AE23" s="1210" t="e">
        <f t="shared" ref="AE23:BN23" ca="1" si="5">IF(N(AE20)&lt;&gt;0, N(AE22)/N(AE20), "")</f>
        <v>#NAME?</v>
      </c>
      <c r="AF23" s="1210" t="e">
        <f t="shared" ca="1" si="5"/>
        <v>#NAME?</v>
      </c>
      <c r="AG23" s="1210" t="e">
        <f t="shared" ca="1" si="5"/>
        <v>#NAME?</v>
      </c>
      <c r="AH23" s="1210" t="e">
        <f t="shared" ca="1" si="5"/>
        <v>#NAME?</v>
      </c>
      <c r="AI23" s="1210" t="e">
        <f t="shared" ca="1" si="5"/>
        <v>#NAME?</v>
      </c>
      <c r="AJ23" s="1210" t="e">
        <f t="shared" ca="1" si="5"/>
        <v>#NAME?</v>
      </c>
      <c r="AK23" s="1210" t="e">
        <f t="shared" ca="1" si="5"/>
        <v>#NAME?</v>
      </c>
      <c r="AL23" s="1210" t="e">
        <f t="shared" ca="1" si="5"/>
        <v>#NAME?</v>
      </c>
      <c r="AM23" s="1210" t="e">
        <f t="shared" ca="1" si="5"/>
        <v>#NAME?</v>
      </c>
      <c r="AN23" s="1210" t="e">
        <f t="shared" ca="1" si="5"/>
        <v>#NAME?</v>
      </c>
      <c r="AO23" s="1210" t="e">
        <f t="shared" ca="1" si="5"/>
        <v>#NAME?</v>
      </c>
      <c r="AP23" s="1210" t="e">
        <f t="shared" ca="1" si="5"/>
        <v>#NAME?</v>
      </c>
      <c r="AQ23" s="1210" t="e">
        <f t="shared" ca="1" si="5"/>
        <v>#NAME?</v>
      </c>
      <c r="AR23" s="1210" t="e">
        <f t="shared" ca="1" si="5"/>
        <v>#NAME?</v>
      </c>
      <c r="AS23" s="1210" t="e">
        <f t="shared" ca="1" si="5"/>
        <v>#NAME?</v>
      </c>
      <c r="AT23" s="1210" t="e">
        <f t="shared" ca="1" si="5"/>
        <v>#NAME?</v>
      </c>
      <c r="AU23" s="1210" t="e">
        <f t="shared" ca="1" si="5"/>
        <v>#NAME?</v>
      </c>
      <c r="AV23" s="1210" t="e">
        <f t="shared" ca="1" si="5"/>
        <v>#NAME?</v>
      </c>
      <c r="AW23" s="1210" t="e">
        <f t="shared" ca="1" si="5"/>
        <v>#NAME?</v>
      </c>
      <c r="AX23" s="1210" t="e">
        <f t="shared" ca="1" si="5"/>
        <v>#NAME?</v>
      </c>
      <c r="AY23" s="1210" t="e">
        <f t="shared" ca="1" si="5"/>
        <v>#NAME?</v>
      </c>
      <c r="AZ23" s="1210" t="e">
        <f t="shared" ca="1" si="5"/>
        <v>#NAME?</v>
      </c>
      <c r="BA23" s="1210" t="e">
        <f t="shared" ca="1" si="5"/>
        <v>#NAME?</v>
      </c>
      <c r="BB23" s="1210" t="e">
        <f t="shared" ca="1" si="5"/>
        <v>#NAME?</v>
      </c>
      <c r="BC23" s="1210" t="e">
        <f t="shared" ca="1" si="5"/>
        <v>#NAME?</v>
      </c>
      <c r="BD23" s="1210" t="e">
        <f t="shared" ca="1" si="5"/>
        <v>#NAME?</v>
      </c>
      <c r="BE23" s="1210" t="e">
        <f t="shared" ca="1" si="5"/>
        <v>#NAME?</v>
      </c>
      <c r="BF23" s="1210" t="e">
        <f t="shared" ca="1" si="5"/>
        <v>#NAME?</v>
      </c>
      <c r="BG23" s="1210" t="e">
        <f t="shared" ca="1" si="5"/>
        <v>#NAME?</v>
      </c>
      <c r="BH23" s="1210" t="e">
        <f t="shared" ca="1" si="5"/>
        <v>#NAME?</v>
      </c>
      <c r="BI23" s="1210" t="e">
        <f t="shared" ca="1" si="5"/>
        <v>#NAME?</v>
      </c>
      <c r="BJ23" s="1210" t="e">
        <f t="shared" ca="1" si="5"/>
        <v>#NAME?</v>
      </c>
      <c r="BK23" s="1210" t="e">
        <f t="shared" ca="1" si="5"/>
        <v>#NAME?</v>
      </c>
      <c r="BL23" s="1210" t="e">
        <f t="shared" ca="1" si="5"/>
        <v>#NAME?</v>
      </c>
      <c r="BM23" s="1210" t="e">
        <f t="shared" ca="1" si="5"/>
        <v>#NAME?</v>
      </c>
      <c r="BN23" s="1210" t="e">
        <f t="shared" ca="1" si="5"/>
        <v>#NAME?</v>
      </c>
      <c r="BO23" s="2096"/>
      <c r="BP23" s="2096"/>
      <c r="BQ23" s="2096"/>
      <c r="BR23" s="2096"/>
      <c r="BS23" s="2096"/>
      <c r="BT23" s="2096"/>
      <c r="BU23" s="2096"/>
      <c r="BV23" s="2096"/>
      <c r="BW23" s="2096"/>
      <c r="BX23" s="2096"/>
      <c r="BY23" s="2096"/>
      <c r="BZ23" s="2096"/>
      <c r="CA23" s="34"/>
      <c r="CC23" s="33"/>
      <c r="CD23" s="1820" t="e">
        <f ca="1">IF(N(CD20)&lt;&gt;0, N(CD22)/N(CD20), "n/a")</f>
        <v>#NAME?</v>
      </c>
      <c r="CE23" s="1210" t="e">
        <f ca="1">IF(N(CE20)&lt;&gt;0, N(CE22)/N(CE20), "n/a")</f>
        <v>#NAME?</v>
      </c>
      <c r="CF23" s="1169"/>
      <c r="CG23" s="1820" t="e">
        <f ca="1">IF(N(CG20)&lt;&gt;0, N(CG22)/N(CG20), "n/a")</f>
        <v>#NAME?</v>
      </c>
      <c r="CH23" s="1210" t="e">
        <f ca="1">IF(N(CH20)&lt;&gt;0, N(CH22)/N(CH20), "n/a")</f>
        <v>#NAME?</v>
      </c>
      <c r="CI23" s="1169"/>
      <c r="CJ23" s="1820">
        <f>IF(N(CJ20)&lt;&gt;0, N(CJ22)/N(CJ20), "n/a")</f>
        <v>2</v>
      </c>
      <c r="CK23" s="1210">
        <f>IF(N(CK20)&lt;&gt;0, N(CK22)/N(CK20), "n/a")</f>
        <v>2</v>
      </c>
      <c r="CL23" s="1169"/>
      <c r="CM23" s="1168" t="e">
        <f t="shared" ref="CM23:CQ23" ca="1" si="6">IF(N(CM20)&lt;&gt;0, N(CM22)/N(CM20), "n/a")</f>
        <v>#NAME?</v>
      </c>
      <c r="CN23" s="1168" t="e">
        <f t="shared" ca="1" si="6"/>
        <v>#NAME?</v>
      </c>
      <c r="CO23" s="1169" t="str">
        <f t="shared" si="6"/>
        <v>n/a</v>
      </c>
      <c r="CP23" s="1168" t="e">
        <f t="shared" ca="1" si="6"/>
        <v>#NAME?</v>
      </c>
      <c r="CQ23" s="1168" t="e">
        <f t="shared" ca="1" si="6"/>
        <v>#NAME?</v>
      </c>
      <c r="CR23" s="34"/>
    </row>
    <row r="24" spans="1:96" ht="21" customHeight="1" outlineLevel="1">
      <c r="A24" s="1322"/>
      <c r="B24" s="577" t="s">
        <v>1533</v>
      </c>
      <c r="C24" s="2125" t="s">
        <v>1534</v>
      </c>
      <c r="D24" s="1079"/>
      <c r="E24" s="577" t="e" cm="1">
        <f t="array" aca="1" ref="E24" ca="1">_xlfn.LET(
_xlpm.val,IF($C24 = "",val_blankRefText,  _xldudf_CX_GET(CX_ENTITY,($C24),val_asOfDate)),
_xlpm.Res, IF(OR(_xlpm.val="",_xlpm.val="Error"),"",_xlpm.val),
_xlpm.Res
)</f>
        <v>#NAME?</v>
      </c>
      <c r="F24" s="577" t="str">
        <f t="shared" si="1"/>
        <v>Operating Costs</v>
      </c>
      <c r="G24" s="577" t="s">
        <v>1528</v>
      </c>
      <c r="H24" s="1323">
        <v>0</v>
      </c>
      <c r="I24" s="1323">
        <v>1</v>
      </c>
      <c r="J24" s="578"/>
      <c r="K24" s="578"/>
      <c r="L24" s="579" t="b">
        <v>1</v>
      </c>
      <c r="N24" s="158"/>
      <c r="O24" s="101"/>
      <c r="P24" s="52"/>
      <c r="Q24" s="101"/>
      <c r="R24" s="126"/>
      <c r="S24" s="101"/>
      <c r="T24" s="101"/>
      <c r="U24" s="39"/>
      <c r="W24" s="91" t="str">
        <f t="shared" si="4"/>
        <v>Actual</v>
      </c>
      <c r="X24" s="884">
        <v>-1</v>
      </c>
      <c r="Y24" s="911" t="e" cm="1">
        <f t="array" aca="1" ref="Y24" ca="1">IF(
       $B24 = "",
       IFBLANK( $E24, "Please select or type in or leave as blank"),
       IFBLANK( $E24, $B24)
    )</f>
        <v>#NAME?</v>
      </c>
      <c r="Z24" s="198" cm="1">
        <f t="array" ref="Z24">_xlfn.SWITCH(
    TRUE,
ISBLANK(_PL!$L24),"",
    _PL!$L24=TRUE, 1,
    _PL!$L24=FALSE,-1,
    _PL!$L24=-1,0,
"n/a"
)</f>
        <v>1</v>
      </c>
      <c r="AA24" s="200"/>
      <c r="AB24" s="301" t="s">
        <v>1533</v>
      </c>
      <c r="AC24" s="300" t="str" cm="1">
        <f t="array" ref="AC24">_xlfn.LET(
_xlpm.Def, IF(_xlfn.XMATCH(AB24,tbl_acctDef[Term],0)&gt;0, fx_getIcon("find"), ""),
_xlpm.Adj, IF(_xlfn.XMATCH(AB24, tbl_adjExample[Items],0)&gt;0, fx_getIcon("find"), ""),
IFERROR(IFBLANK(_xlpm.Def,_xlpm.Adj),"")
)</f>
        <v/>
      </c>
      <c r="AD24" s="1669" t="e" cm="1">
        <f t="array" aca="1" ref="AD24" ca="1">_xlfn.LET(
_xlpm.val,IF($F24 = "",val_blankRefText,  _xldudf_CX_GET(CX_ENTITY,($F24),AD$11,AD$14,,(AD$19))),
_xlpm.Res, IF(OR(_xlpm.val="",_xlpm.val="Error"),"",_xlpm.val),
_xlpm.Res
)</f>
        <v>#NAME?</v>
      </c>
      <c r="AE24" s="1669" t="e" cm="1">
        <f t="array" aca="1" ref="AE24" ca="1">_xlfn.LET(
_xlpm.val,IF($F24 = "",val_blankRefText,  _xldudf_CX_GET(CX_ENTITY,($F24),AE$11,AE$14,,(AE$19))),
_xlpm.Res, IF(OR(_xlpm.val="",_xlpm.val="Error"),"",_xlpm.val),
_xlpm.Res
)</f>
        <v>#NAME?</v>
      </c>
      <c r="AF24" s="1669" t="e" cm="1">
        <f t="array" aca="1" ref="AF24" ca="1">_xlfn.LET(
_xlpm.val,IF($F24 = "",val_blankRefText,  _xldudf_CX_GET(CX_ENTITY,($F24),AF$11,AF$14,,(AF$19))),
_xlpm.Res, IF(OR(_xlpm.val="",_xlpm.val="Error"),"",_xlpm.val),
_xlpm.Res
)</f>
        <v>#NAME?</v>
      </c>
      <c r="AG24" s="1669" t="e" cm="1">
        <f t="array" aca="1" ref="AG24" ca="1">_xlfn.LET(
_xlpm.val,IF($F24 = "",val_blankRefText,  _xldudf_CX_GET(CX_ENTITY,($F24),AG$11,AG$14,,(AG$19))),
_xlpm.Res, IF(OR(_xlpm.val="",_xlpm.val="Error"),"",_xlpm.val),
_xlpm.Res
)</f>
        <v>#NAME?</v>
      </c>
      <c r="AH24" s="1669" t="e" cm="1">
        <f t="array" aca="1" ref="AH24" ca="1">_xlfn.LET(
_xlpm.val,IF($F24 = "",val_blankRefText,  _xldudf_CX_GET(CX_ENTITY,($F24),AH$11,AH$14,,(AH$19))),
_xlpm.Res, IF(OR(_xlpm.val="",_xlpm.val="Error"),"",_xlpm.val),
_xlpm.Res
)</f>
        <v>#NAME?</v>
      </c>
      <c r="AI24" s="1669" t="e" cm="1">
        <f t="array" aca="1" ref="AI24" ca="1">_xlfn.LET(
_xlpm.val,IF($F24 = "",val_blankRefText,  _xldudf_CX_GET(CX_ENTITY,($F24),AI$11,AI$14,,(AI$19))),
_xlpm.Res, IF(OR(_xlpm.val="",_xlpm.val="Error"),"",_xlpm.val),
_xlpm.Res
)</f>
        <v>#NAME?</v>
      </c>
      <c r="AJ24" s="1669" t="e" cm="1">
        <f t="array" aca="1" ref="AJ24" ca="1">_xlfn.LET(
_xlpm.val,IF($F24 = "",val_blankRefText,  _xldudf_CX_GET(CX_ENTITY,($F24),AJ$11,AJ$14,,(AJ$19))),
_xlpm.Res, IF(OR(_xlpm.val="",_xlpm.val="Error"),"",_xlpm.val),
_xlpm.Res
)</f>
        <v>#NAME?</v>
      </c>
      <c r="AK24" s="1669" t="e" cm="1">
        <f t="array" aca="1" ref="AK24" ca="1">_xlfn.LET(
_xlpm.val,IF($F24 = "",val_blankRefText,  _xldudf_CX_GET(CX_ENTITY,($F24),AK$11,AK$14,,(AK$19))),
_xlpm.Res, IF(OR(_xlpm.val="",_xlpm.val="Error"),"",_xlpm.val),
_xlpm.Res
)</f>
        <v>#NAME?</v>
      </c>
      <c r="AL24" s="1669" t="e" cm="1">
        <f t="array" aca="1" ref="AL24" ca="1">_xlfn.LET(
_xlpm.val,IF($F24 = "",val_blankRefText,  _xldudf_CX_GET(CX_ENTITY,($F24),AL$11,AL$14,,(AL$19))),
_xlpm.Res, IF(OR(_xlpm.val="",_xlpm.val="Error"),"",_xlpm.val),
_xlpm.Res
)</f>
        <v>#NAME?</v>
      </c>
      <c r="AM24" s="1669" t="e" cm="1">
        <f t="array" aca="1" ref="AM24" ca="1">_xlfn.LET(
_xlpm.val,IF($F24 = "",val_blankRefText,  _xldudf_CX_GET(CX_ENTITY,($F24),AM$11,AM$14,,(AM$19))),
_xlpm.Res, IF(OR(_xlpm.val="",_xlpm.val="Error"),"",_xlpm.val),
_xlpm.Res
)</f>
        <v>#NAME?</v>
      </c>
      <c r="AN24" s="1669" t="e" cm="1">
        <f t="array" aca="1" ref="AN24" ca="1">_xlfn.LET(
_xlpm.val,IF($F24 = "",val_blankRefText,  _xldudf_CX_GET(CX_ENTITY,($F24),AN$11,AN$14,,(AN$19))),
_xlpm.Res, IF(OR(_xlpm.val="",_xlpm.val="Error"),"",_xlpm.val),
_xlpm.Res
)</f>
        <v>#NAME?</v>
      </c>
      <c r="AO24" s="1669" t="e" cm="1">
        <f t="array" aca="1" ref="AO24" ca="1">_xlfn.LET(
_xlpm.val,IF($F24 = "",val_blankRefText,  _xldudf_CX_GET(CX_ENTITY,($F24),AO$11,AO$14,,(AO$19))),
_xlpm.Res, IF(OR(_xlpm.val="",_xlpm.val="Error"),"",_xlpm.val),
_xlpm.Res
)</f>
        <v>#NAME?</v>
      </c>
      <c r="AP24" s="1669" t="e" cm="1">
        <f t="array" aca="1" ref="AP24" ca="1">_xlfn.LET(
_xlpm.val,IF($F24 = "",val_blankRefText,  _xldudf_CX_GET(CX_ENTITY,($F24),AP$11,AP$14,,(AP$19))),
_xlpm.Res, IF(OR(_xlpm.val="",_xlpm.val="Error"),"",_xlpm.val),
_xlpm.Res
)</f>
        <v>#NAME?</v>
      </c>
      <c r="AQ24" s="1669" t="e" cm="1">
        <f t="array" aca="1" ref="AQ24" ca="1">_xlfn.LET(
_xlpm.val,IF($F24 = "",val_blankRefText,  _xldudf_CX_GET(CX_ENTITY,($F24),AQ$11,AQ$14,,(AQ$19))),
_xlpm.Res, IF(OR(_xlpm.val="",_xlpm.val="Error"),"",_xlpm.val),
_xlpm.Res
)</f>
        <v>#NAME?</v>
      </c>
      <c r="AR24" s="1669" t="e" cm="1">
        <f t="array" aca="1" ref="AR24" ca="1">_xlfn.LET(
_xlpm.val,IF($F24 = "",val_blankRefText,  _xldudf_CX_GET(CX_ENTITY,($F24),AR$11,AR$14,,(AR$19))),
_xlpm.Res, IF(OR(_xlpm.val="",_xlpm.val="Error"),"",_xlpm.val),
_xlpm.Res
)</f>
        <v>#NAME?</v>
      </c>
      <c r="AS24" s="1669" t="e" cm="1">
        <f t="array" aca="1" ref="AS24" ca="1">_xlfn.LET(
_xlpm.val,IF($F24 = "",val_blankRefText,  _xldudf_CX_GET(CX_ENTITY,($F24),AS$11,AS$14,,(AS$19))),
_xlpm.Res, IF(OR(_xlpm.val="",_xlpm.val="Error"),"",_xlpm.val),
_xlpm.Res
)</f>
        <v>#NAME?</v>
      </c>
      <c r="AT24" s="1669" t="e" cm="1">
        <f t="array" aca="1" ref="AT24" ca="1">_xlfn.LET(
_xlpm.val,IF($F24 = "",val_blankRefText,  _xldudf_CX_GET(CX_ENTITY,($F24),AT$11,AT$14,,(AT$19))),
_xlpm.Res, IF(OR(_xlpm.val="",_xlpm.val="Error"),"",_xlpm.val),
_xlpm.Res
)</f>
        <v>#NAME?</v>
      </c>
      <c r="AU24" s="1669" t="e" cm="1">
        <f t="array" aca="1" ref="AU24" ca="1">_xlfn.LET(
_xlpm.val,IF($F24 = "",val_blankRefText,  _xldudf_CX_GET(CX_ENTITY,($F24),AU$11,AU$14,,(AU$19))),
_xlpm.Res, IF(OR(_xlpm.val="",_xlpm.val="Error"),"",_xlpm.val),
_xlpm.Res
)</f>
        <v>#NAME?</v>
      </c>
      <c r="AV24" s="1669" t="e" cm="1">
        <f t="array" aca="1" ref="AV24" ca="1">_xlfn.LET(
_xlpm.val,IF($F24 = "",val_blankRefText,  _xldudf_CX_GET(CX_ENTITY,($F24),AV$11,AV$14,,(AV$19))),
_xlpm.Res, IF(OR(_xlpm.val="",_xlpm.val="Error"),"",_xlpm.val),
_xlpm.Res
)</f>
        <v>#NAME?</v>
      </c>
      <c r="AW24" s="1669" t="e" cm="1">
        <f t="array" aca="1" ref="AW24" ca="1">_xlfn.LET(
_xlpm.val,IF($F24 = "",val_blankRefText,  _xldudf_CX_GET(CX_ENTITY,($F24),AW$11,AW$14,,(AW$19))),
_xlpm.Res, IF(OR(_xlpm.val="",_xlpm.val="Error"),"",_xlpm.val),
_xlpm.Res
)</f>
        <v>#NAME?</v>
      </c>
      <c r="AX24" s="1669" t="e" cm="1">
        <f t="array" aca="1" ref="AX24" ca="1">_xlfn.LET(
_xlpm.val,IF($F24 = "",val_blankRefText,  _xldudf_CX_GET(CX_ENTITY,($F24),AX$11,AX$14,,(AX$19))),
_xlpm.Res, IF(OR(_xlpm.val="",_xlpm.val="Error"),"",_xlpm.val),
_xlpm.Res
)</f>
        <v>#NAME?</v>
      </c>
      <c r="AY24" s="1669" t="e" cm="1">
        <f t="array" aca="1" ref="AY24" ca="1">_xlfn.LET(
_xlpm.val,IF($F24 = "",val_blankRefText,  _xldudf_CX_GET(CX_ENTITY,($F24),AY$11,AY$14,,(AY$19))),
_xlpm.Res, IF(OR(_xlpm.val="",_xlpm.val="Error"),"",_xlpm.val),
_xlpm.Res
)</f>
        <v>#NAME?</v>
      </c>
      <c r="AZ24" s="1669" t="e" cm="1">
        <f t="array" aca="1" ref="AZ24" ca="1">_xlfn.LET(
_xlpm.val,IF($F24 = "",val_blankRefText,  _xldudf_CX_GET(CX_ENTITY,($F24),AZ$11,AZ$14,,(AZ$19))),
_xlpm.Res, IF(OR(_xlpm.val="",_xlpm.val="Error"),"",_xlpm.val),
_xlpm.Res
)</f>
        <v>#NAME?</v>
      </c>
      <c r="BA24" s="1669" t="e" cm="1">
        <f t="array" aca="1" ref="BA24" ca="1">_xlfn.LET(
_xlpm.val,IF($F24 = "",val_blankRefText,  _xldudf_CX_GET(CX_ENTITY,($F24),BA$11,BA$14,,(BA$19))),
_xlpm.Res, IF(OR(_xlpm.val="",_xlpm.val="Error"),"",_xlpm.val),
_xlpm.Res
)</f>
        <v>#NAME?</v>
      </c>
      <c r="BB24" s="1669" t="e" cm="1">
        <f t="array" aca="1" ref="BB24" ca="1">_xlfn.LET(
_xlpm.val,IF($F24 = "",val_blankRefText,  _xldudf_CX_GET(CX_ENTITY,($F24),BB$11,BB$14,,(BB$19))),
_xlpm.Res, IF(OR(_xlpm.val="",_xlpm.val="Error"),"",_xlpm.val),
_xlpm.Res
)</f>
        <v>#NAME?</v>
      </c>
      <c r="BC24" s="1669" t="e" cm="1">
        <f t="array" aca="1" ref="BC24" ca="1">_xlfn.LET(
_xlpm.val,IF($F24 = "",val_blankRefText,  _xldudf_CX_GET(CX_ENTITY,($F24),BC$11,BC$14,,(BC$19))),
_xlpm.Res, IF(OR(_xlpm.val="",_xlpm.val="Error"),"",_xlpm.val),
_xlpm.Res
)</f>
        <v>#NAME?</v>
      </c>
      <c r="BD24" s="1669" t="e" cm="1">
        <f t="array" aca="1" ref="BD24" ca="1">_xlfn.LET(
_xlpm.val,IF($F24 = "",val_blankRefText,  _xldudf_CX_GET(CX_ENTITY,($F24),BD$11,BD$14,,(BD$19))),
_xlpm.Res, IF(OR(_xlpm.val="",_xlpm.val="Error"),"",_xlpm.val),
_xlpm.Res
)</f>
        <v>#NAME?</v>
      </c>
      <c r="BE24" s="1669" t="e" cm="1">
        <f t="array" aca="1" ref="BE24" ca="1">_xlfn.LET(
_xlpm.val,IF($F24 = "",val_blankRefText,  _xldudf_CX_GET(CX_ENTITY,($F24),BE$11,BE$14,,(BE$19))),
_xlpm.Res, IF(OR(_xlpm.val="",_xlpm.val="Error"),"",_xlpm.val),
_xlpm.Res
)</f>
        <v>#NAME?</v>
      </c>
      <c r="BF24" s="1669" t="e" cm="1">
        <f t="array" aca="1" ref="BF24" ca="1">_xlfn.LET(
_xlpm.val,IF($F24 = "",val_blankRefText,  _xldudf_CX_GET(CX_ENTITY,($F24),BF$11,BF$14,,(BF$19))),
_xlpm.Res, IF(OR(_xlpm.val="",_xlpm.val="Error"),"",_xlpm.val),
_xlpm.Res
)</f>
        <v>#NAME?</v>
      </c>
      <c r="BG24" s="1669" t="e" cm="1">
        <f t="array" aca="1" ref="BG24" ca="1">_xlfn.LET(
_xlpm.val,IF($F24 = "",val_blankRefText,  _xldudf_CX_GET(CX_ENTITY,($F24),BG$11,BG$14,,(BG$19))),
_xlpm.Res, IF(OR(_xlpm.val="",_xlpm.val="Error"),"",_xlpm.val),
_xlpm.Res
)</f>
        <v>#NAME?</v>
      </c>
      <c r="BH24" s="1669" t="e" cm="1">
        <f t="array" aca="1" ref="BH24" ca="1">_xlfn.LET(
_xlpm.val,IF($F24 = "",val_blankRefText,  _xldudf_CX_GET(CX_ENTITY,($F24),BH$11,BH$14,,(BH$19))),
_xlpm.Res, IF(OR(_xlpm.val="",_xlpm.val="Error"),"",_xlpm.val),
_xlpm.Res
)</f>
        <v>#NAME?</v>
      </c>
      <c r="BI24" s="1669" t="e" cm="1">
        <f t="array" aca="1" ref="BI24" ca="1">_xlfn.LET(
_xlpm.val,IF($F24 = "",val_blankRefText,  _xldudf_CX_GET(CX_ENTITY,($F24),BI$11,BI$14,,(BI$19))),
_xlpm.Res, IF(OR(_xlpm.val="",_xlpm.val="Error"),"",_xlpm.val),
_xlpm.Res
)</f>
        <v>#NAME?</v>
      </c>
      <c r="BJ24" s="1669" t="e" cm="1">
        <f t="array" aca="1" ref="BJ24" ca="1">_xlfn.LET(
_xlpm.val,IF($F24 = "",val_blankRefText,  _xldudf_CX_GET(CX_ENTITY,($F24),BJ$11,BJ$14,,(BJ$19))),
_xlpm.Res, IF(OR(_xlpm.val="",_xlpm.val="Error"),"",_xlpm.val),
_xlpm.Res
)</f>
        <v>#NAME?</v>
      </c>
      <c r="BK24" s="1669" t="e" cm="1">
        <f t="array" aca="1" ref="BK24" ca="1">_xlfn.LET(
_xlpm.val,IF($F24 = "",val_blankRefText,  _xldudf_CX_GET(CX_ENTITY,($F24),BK$11,BK$14,,(BK$19))),
_xlpm.Res, IF(OR(_xlpm.val="",_xlpm.val="Error"),"",_xlpm.val),
_xlpm.Res
)</f>
        <v>#NAME?</v>
      </c>
      <c r="BL24" s="1669" t="e" cm="1">
        <f t="array" aca="1" ref="BL24" ca="1">_xlfn.LET(
_xlpm.val,IF($F24 = "",val_blankRefText,  _xldudf_CX_GET(CX_ENTITY,($F24),BL$11,BL$14,,(BL$19))),
_xlpm.Res, IF(OR(_xlpm.val="",_xlpm.val="Error"),"",_xlpm.val),
_xlpm.Res
)</f>
        <v>#NAME?</v>
      </c>
      <c r="BM24" s="1669" t="e" cm="1">
        <f t="array" aca="1" ref="BM24" ca="1">_xlfn.LET(
_xlpm.val,IF($F24 = "",val_blankRefText,  _xldudf_CX_GET(CX_ENTITY,($F24),BM$11,BM$14,,(BM$19))),
_xlpm.Res, IF(OR(_xlpm.val="",_xlpm.val="Error"),"",_xlpm.val),
_xlpm.Res
)</f>
        <v>#NAME?</v>
      </c>
      <c r="BN24" s="1669" t="e" cm="1">
        <f t="array" aca="1" ref="BN24" ca="1">_xlfn.LET(
_xlpm.val,IF($F24 = "",val_blankRefText,  _xldudf_CX_GET(CX_ENTITY,($F24),BN$11,BN$14,,(BN$19))),
_xlpm.Res, IF(OR(_xlpm.val="",_xlpm.val="Error"),"",_xlpm.val),
_xlpm.Res
)</f>
        <v>#NAME?</v>
      </c>
      <c r="BO24" s="2095"/>
      <c r="BP24" s="2095"/>
      <c r="BQ24" s="2095"/>
      <c r="BR24" s="2095"/>
      <c r="BS24" s="2095"/>
      <c r="BT24" s="2095"/>
      <c r="BU24" s="2095"/>
      <c r="BV24" s="2095"/>
      <c r="BW24" s="2095"/>
      <c r="BX24" s="2095"/>
      <c r="BY24" s="2095"/>
      <c r="BZ24" s="2095"/>
      <c r="CA24" s="34"/>
      <c r="CC24" s="33"/>
      <c r="CD24" s="1461" t="e" cm="1">
        <f t="array" aca="1" ref="CD24" ca="1">_xlfn.LET( _xlpm.CheckBlank, SUM(PL!$AD24:'PL'!$BN24) = 0, IF(_xlpm.CheckBlank, "", SUM(_xlfn._xlws.FILTER(PL!$AD24:$BN24,(YEAR(PL!$AD$12:$BN$12)=PL!CD$12)*(array_timeline&lt;=PL!CD$11)))))</f>
        <v>#NAME?</v>
      </c>
      <c r="CE24" s="1461" t="e" cm="1">
        <f t="array" aca="1" ref="CE24" ca="1">_xlfn.LET( _xlpm.CheckBlank, SUM(PL!$AD24:'PL'!$BN24) = 0, IF(_xlpm.CheckBlank, "", SUM(_xlfn._xlws.FILTER(PL!$AD24:$BN24,(YEAR(PL!$AD$12:$BN$12)=PL!CE$12)*(array_timeline&lt;=PL!CE$11)))))</f>
        <v>#NAME?</v>
      </c>
      <c r="CF24" s="88"/>
      <c r="CG24" s="1461" t="e" cm="1">
        <f t="array" aca="1" ref="CG24" ca="1">_xlfn.LET( _xlpm.CheckBlank, SUM(PL!$AD24:$BN24) =0, IF(_xlpm.CheckBlank, "", SUM(_xlfn._xlws.FILTER(PL!$AD24:$BN24,(YEAR(PL!$AD$12:$BN$12)=PL!CG$12)*(array_timeline&lt;=PL!CG$11)))))</f>
        <v>#NAME?</v>
      </c>
      <c r="CH24" s="1461" t="e" cm="1">
        <f t="array" aca="1" ref="CH24" ca="1">_xlfn.LET( _xlpm.CheckBlank, SUM(PL!$AD24:$BN24) = 0, IF(_xlpm.CheckBlank, "", SUM(_xlfn._xlws.FILTER(PL!$AD24:$BN24,(YEAR(PL!$AD$12:$BN$12)=PL!CH$12)*(array_timeline&lt;=PL!CH$11)))))</f>
        <v>#NAME?</v>
      </c>
      <c r="CI24" s="88"/>
      <c r="CJ24" s="1461" cm="1">
        <f t="array" ref="CJ24">_xlfn.LET( _xlpm.CheckBlank, SUM(PL!$AD24:$BN24) = 0, IF(_xlpm.CheckBlank, "", SUM(_xlfn.TAKE(_xlfn.DROP(PL!$AD24:$BN24, ,-DATEDIFF(PL!CJ$11, val_asOfDate,"M")),1,-12))))</f>
        <v>12</v>
      </c>
      <c r="CK24" s="1461" cm="1">
        <f t="array" ref="CK24">_xlfn.LET( _xlpm.CheckBlank, SUM(PL!$AD24:$BN24) = 0, IF(_xlpm.CheckBlank, "", SUM(_xlfn.TAKE(_xlfn.DROP(PL!$AD24:$BN24, ,-DATEDIFF(PL!CK$11, val_asOfDate,"M")),1,-12))))</f>
        <v>12</v>
      </c>
      <c r="CL24" s="88"/>
      <c r="CM24" s="1168" t="e" cm="1">
        <f t="array" aca="1" ref="CM24" ca="1">_xlfn.LET(
_xlpm.val,IF($F24 = "",val_blankRefText,  _xldudf_CX_GET(CX_ENTITY,($F24),CM$11,CM$14,,(CM$19))),
_xlpm.Res, IF(OR(_xlpm.val="",_xlpm.val="Error"),"",_xlpm.val),
_xlpm.Res
)</f>
        <v>#NAME?</v>
      </c>
      <c r="CN24" s="1168" t="e" cm="1">
        <f t="array" aca="1" ref="CN24" ca="1">_xlfn.LET(
_xlpm.val,IF($F24 = "",val_blankRefText,  _xldudf_CX_GET(CX_ENTITY,($F24),CN$11,CN$14,,(CN$19))),
_xlpm.Res, IF(OR(_xlpm.val="",_xlpm.val="Error"),"",_xlpm.val),
_xlpm.Res
)</f>
        <v>#NAME?</v>
      </c>
      <c r="CO24" s="1169"/>
      <c r="CP24" s="1168" t="e" cm="1">
        <f t="array" aca="1" ref="CP24" ca="1">_xlfn.LET(
_xlpm.val,IF($F24 = "",val_blankRefText,  _xldudf_CX_GET(CX_ENTITY,($F24),CP$11,CP$14,,(CP$19))),
_xlpm.Res, IF(OR(_xlpm.val="",_xlpm.val="Error"),"",_xlpm.val),
_xlpm.Res
)</f>
        <v>#NAME?</v>
      </c>
      <c r="CQ24" s="1168" t="e" cm="1">
        <f t="array" aca="1" ref="CQ24" ca="1">_xlfn.LET(
_xlpm.val,IF($F24 = "",val_blankRefText,  _xldudf_CX_GET(CX_ENTITY,($F24),CQ$11,CQ$14,,(CQ$19))),
_xlpm.Res, IF(OR(_xlpm.val="",_xlpm.val="Error"),"",_xlpm.val),
_xlpm.Res
)</f>
        <v>#NAME?</v>
      </c>
      <c r="CR24" s="34"/>
    </row>
    <row r="25" spans="1:96" ht="21" customHeight="1" outlineLevel="1">
      <c r="A25" s="1322"/>
      <c r="B25" s="577" t="s">
        <v>208</v>
      </c>
      <c r="C25" s="2125" t="s">
        <v>1535</v>
      </c>
      <c r="D25" s="1324"/>
      <c r="E25" s="577" t="e" cm="1">
        <f t="array" aca="1" ref="E25" ca="1">_xlfn.LET(
_xlpm.val,IF($C25 = "",val_blankRefText,  _xldudf_CX_GET(CX_ENTITY,($C25),val_asOfDate)),
_xlpm.Res, IF(OR(_xlpm.val="",_xlpm.val="Error"),"",_xlpm.val),
_xlpm.Res
)</f>
        <v>#NAME?</v>
      </c>
      <c r="F25" s="577" t="str">
        <f t="shared" si="1"/>
        <v>Reported EBITDA</v>
      </c>
      <c r="G25" s="577" t="s">
        <v>1528</v>
      </c>
      <c r="H25" s="1323">
        <v>2</v>
      </c>
      <c r="I25" s="1323">
        <v>1</v>
      </c>
      <c r="J25" s="578"/>
      <c r="K25" s="578"/>
      <c r="L25" s="579">
        <v>-1</v>
      </c>
      <c r="N25" s="158"/>
      <c r="O25" s="101"/>
      <c r="P25" s="52"/>
      <c r="Q25" s="101"/>
      <c r="R25" s="126"/>
      <c r="S25" s="101"/>
      <c r="T25" s="101"/>
      <c r="U25" s="39"/>
      <c r="W25" s="91" t="str">
        <f t="shared" si="4"/>
        <v>Actual</v>
      </c>
      <c r="X25" s="884">
        <v>0</v>
      </c>
      <c r="Y25" s="1196" t="e" cm="1">
        <f t="array" aca="1" ref="Y25" ca="1">IF(
       $B25 = "",
       IFBLANK( $E25, "Please select or type in or leave as blank"),
       IFBLANK( $E25, $B25)
    )</f>
        <v>#NAME?</v>
      </c>
      <c r="Z25" s="198" cm="1">
        <f t="array" ref="Z25">_xlfn.SWITCH(
    TRUE,
ISBLANK(_PL!$L25),"",
    _PL!$L25=TRUE, 1,
    _PL!$L25=FALSE,-1,
    _PL!$L25=-1,0,
"n/a"
)</f>
        <v>0</v>
      </c>
      <c r="AA25" s="200"/>
      <c r="AB25" s="301" t="s">
        <v>208</v>
      </c>
      <c r="AC25" s="300" t="e" cm="1" vm="5">
        <f t="array" ref="AC25">_xlfn.LET(
_xlpm.Def, IF(_xlfn.XMATCH(AB25,tbl_acctDef[Term],0)&gt;0, fx_getIcon("find"), ""),
_xlpm.Adj, IF(_xlfn.XMATCH(AB25, tbl_adjExample[Items],0)&gt;0, fx_getIcon("find"), ""),
IFERROR(IFBLANK(_xlpm.Def,_xlpm.Adj),"")
)</f>
        <v>#VALUE!</v>
      </c>
      <c r="AD25" s="1669" t="e" cm="1">
        <f t="array" aca="1" ref="AD25" ca="1">_xlfn.LET(
_xlpm.val,IF($F25 = "",val_blankRefText,  _xldudf_CX_GET(CX_ENTITY,($F25),AD$11,AD$14,,(AD$19))),
_xlpm.Res, IF(OR(_xlpm.val="",_xlpm.val="Error"),"",_xlpm.val),
_xlpm.Res
)</f>
        <v>#NAME?</v>
      </c>
      <c r="AE25" s="1669" t="e" cm="1">
        <f t="array" aca="1" ref="AE25" ca="1">_xlfn.LET(
_xlpm.val,IF($F25 = "",val_blankRefText,  _xldudf_CX_GET(CX_ENTITY,($F25),AE$11,AE$14,,(AE$19))),
_xlpm.Res, IF(OR(_xlpm.val="",_xlpm.val="Error"),"",_xlpm.val),
_xlpm.Res
)</f>
        <v>#NAME?</v>
      </c>
      <c r="AF25" s="1669" t="e" cm="1">
        <f t="array" aca="1" ref="AF25" ca="1">_xlfn.LET(
_xlpm.val,IF($F25 = "",val_blankRefText,  _xldudf_CX_GET(CX_ENTITY,($F25),AF$11,AF$14,,(AF$19))),
_xlpm.Res, IF(OR(_xlpm.val="",_xlpm.val="Error"),"",_xlpm.val),
_xlpm.Res
)</f>
        <v>#NAME?</v>
      </c>
      <c r="AG25" s="1669" t="e" cm="1">
        <f t="array" aca="1" ref="AG25" ca="1">_xlfn.LET(
_xlpm.val,IF($F25 = "",val_blankRefText,  _xldudf_CX_GET(CX_ENTITY,($F25),AG$11,AG$14,,(AG$19))),
_xlpm.Res, IF(OR(_xlpm.val="",_xlpm.val="Error"),"",_xlpm.val),
_xlpm.Res
)</f>
        <v>#NAME?</v>
      </c>
      <c r="AH25" s="1669" t="e" cm="1">
        <f t="array" aca="1" ref="AH25" ca="1">_xlfn.LET(
_xlpm.val,IF($F25 = "",val_blankRefText,  _xldudf_CX_GET(CX_ENTITY,($F25),AH$11,AH$14,,(AH$19))),
_xlpm.Res, IF(OR(_xlpm.val="",_xlpm.val="Error"),"",_xlpm.val),
_xlpm.Res
)</f>
        <v>#NAME?</v>
      </c>
      <c r="AI25" s="1669" t="e" cm="1">
        <f t="array" aca="1" ref="AI25" ca="1">_xlfn.LET(
_xlpm.val,IF($F25 = "",val_blankRefText,  _xldudf_CX_GET(CX_ENTITY,($F25),AI$11,AI$14,,(AI$19))),
_xlpm.Res, IF(OR(_xlpm.val="",_xlpm.val="Error"),"",_xlpm.val),
_xlpm.Res
)</f>
        <v>#NAME?</v>
      </c>
      <c r="AJ25" s="1669" t="e" cm="1">
        <f t="array" aca="1" ref="AJ25" ca="1">_xlfn.LET(
_xlpm.val,IF($F25 = "",val_blankRefText,  _xldudf_CX_GET(CX_ENTITY,($F25),AJ$11,AJ$14,,(AJ$19))),
_xlpm.Res, IF(OR(_xlpm.val="",_xlpm.val="Error"),"",_xlpm.val),
_xlpm.Res
)</f>
        <v>#NAME?</v>
      </c>
      <c r="AK25" s="1669" t="e" cm="1">
        <f t="array" aca="1" ref="AK25" ca="1">_xlfn.LET(
_xlpm.val,IF($F25 = "",val_blankRefText,  _xldudf_CX_GET(CX_ENTITY,($F25),AK$11,AK$14,,(AK$19))),
_xlpm.Res, IF(OR(_xlpm.val="",_xlpm.val="Error"),"",_xlpm.val),
_xlpm.Res
)</f>
        <v>#NAME?</v>
      </c>
      <c r="AL25" s="1669" t="e" cm="1">
        <f t="array" aca="1" ref="AL25" ca="1">_xlfn.LET(
_xlpm.val,IF($F25 = "",val_blankRefText,  _xldudf_CX_GET(CX_ENTITY,($F25),AL$11,AL$14,,(AL$19))),
_xlpm.Res, IF(OR(_xlpm.val="",_xlpm.val="Error"),"",_xlpm.val),
_xlpm.Res
)</f>
        <v>#NAME?</v>
      </c>
      <c r="AM25" s="1669" t="e" cm="1">
        <f t="array" aca="1" ref="AM25" ca="1">_xlfn.LET(
_xlpm.val,IF($F25 = "",val_blankRefText,  _xldudf_CX_GET(CX_ENTITY,($F25),AM$11,AM$14,,(AM$19))),
_xlpm.Res, IF(OR(_xlpm.val="",_xlpm.val="Error"),"",_xlpm.val),
_xlpm.Res
)</f>
        <v>#NAME?</v>
      </c>
      <c r="AN25" s="1669" t="e" cm="1">
        <f t="array" aca="1" ref="AN25" ca="1">_xlfn.LET(
_xlpm.val,IF($F25 = "",val_blankRefText,  _xldudf_CX_GET(CX_ENTITY,($F25),AN$11,AN$14,,(AN$19))),
_xlpm.Res, IF(OR(_xlpm.val="",_xlpm.val="Error"),"",_xlpm.val),
_xlpm.Res
)</f>
        <v>#NAME?</v>
      </c>
      <c r="AO25" s="1669" t="e" cm="1">
        <f t="array" aca="1" ref="AO25" ca="1">_xlfn.LET(
_xlpm.val,IF($F25 = "",val_blankRefText,  _xldudf_CX_GET(CX_ENTITY,($F25),AO$11,AO$14,,(AO$19))),
_xlpm.Res, IF(OR(_xlpm.val="",_xlpm.val="Error"),"",_xlpm.val),
_xlpm.Res
)</f>
        <v>#NAME?</v>
      </c>
      <c r="AP25" s="1669" t="e" cm="1">
        <f t="array" aca="1" ref="AP25" ca="1">_xlfn.LET(
_xlpm.val,IF($F25 = "",val_blankRefText,  _xldudf_CX_GET(CX_ENTITY,($F25),AP$11,AP$14,,(AP$19))),
_xlpm.Res, IF(OR(_xlpm.val="",_xlpm.val="Error"),"",_xlpm.val),
_xlpm.Res
)</f>
        <v>#NAME?</v>
      </c>
      <c r="AQ25" s="1669" t="e" cm="1">
        <f t="array" aca="1" ref="AQ25" ca="1">_xlfn.LET(
_xlpm.val,IF($F25 = "",val_blankRefText,  _xldudf_CX_GET(CX_ENTITY,($F25),AQ$11,AQ$14,,(AQ$19))),
_xlpm.Res, IF(OR(_xlpm.val="",_xlpm.val="Error"),"",_xlpm.val),
_xlpm.Res
)</f>
        <v>#NAME?</v>
      </c>
      <c r="AR25" s="1669" t="e" cm="1">
        <f t="array" aca="1" ref="AR25" ca="1">_xlfn.LET(
_xlpm.val,IF($F25 = "",val_blankRefText,  _xldudf_CX_GET(CX_ENTITY,($F25),AR$11,AR$14,,(AR$19))),
_xlpm.Res, IF(OR(_xlpm.val="",_xlpm.val="Error"),"",_xlpm.val),
_xlpm.Res
)</f>
        <v>#NAME?</v>
      </c>
      <c r="AS25" s="1669" t="e" cm="1">
        <f t="array" aca="1" ref="AS25" ca="1">_xlfn.LET(
_xlpm.val,IF($F25 = "",val_blankRefText,  _xldudf_CX_GET(CX_ENTITY,($F25),AS$11,AS$14,,(AS$19))),
_xlpm.Res, IF(OR(_xlpm.val="",_xlpm.val="Error"),"",_xlpm.val),
_xlpm.Res
)</f>
        <v>#NAME?</v>
      </c>
      <c r="AT25" s="1669" t="e" cm="1">
        <f t="array" aca="1" ref="AT25" ca="1">_xlfn.LET(
_xlpm.val,IF($F25 = "",val_blankRefText,  _xldudf_CX_GET(CX_ENTITY,($F25),AT$11,AT$14,,(AT$19))),
_xlpm.Res, IF(OR(_xlpm.val="",_xlpm.val="Error"),"",_xlpm.val),
_xlpm.Res
)</f>
        <v>#NAME?</v>
      </c>
      <c r="AU25" s="1669" t="e" cm="1">
        <f t="array" aca="1" ref="AU25" ca="1">_xlfn.LET(
_xlpm.val,IF($F25 = "",val_blankRefText,  _xldudf_CX_GET(CX_ENTITY,($F25),AU$11,AU$14,,(AU$19))),
_xlpm.Res, IF(OR(_xlpm.val="",_xlpm.val="Error"),"",_xlpm.val),
_xlpm.Res
)</f>
        <v>#NAME?</v>
      </c>
      <c r="AV25" s="1669" t="e" cm="1">
        <f t="array" aca="1" ref="AV25" ca="1">_xlfn.LET(
_xlpm.val,IF($F25 = "",val_blankRefText,  _xldudf_CX_GET(CX_ENTITY,($F25),AV$11,AV$14,,(AV$19))),
_xlpm.Res, IF(OR(_xlpm.val="",_xlpm.val="Error"),"",_xlpm.val),
_xlpm.Res
)</f>
        <v>#NAME?</v>
      </c>
      <c r="AW25" s="1669" t="e" cm="1">
        <f t="array" aca="1" ref="AW25" ca="1">_xlfn.LET(
_xlpm.val,IF($F25 = "",val_blankRefText,  _xldudf_CX_GET(CX_ENTITY,($F25),AW$11,AW$14,,(AW$19))),
_xlpm.Res, IF(OR(_xlpm.val="",_xlpm.val="Error"),"",_xlpm.val),
_xlpm.Res
)</f>
        <v>#NAME?</v>
      </c>
      <c r="AX25" s="1669" t="e" cm="1">
        <f t="array" aca="1" ref="AX25" ca="1">_xlfn.LET(
_xlpm.val,IF($F25 = "",val_blankRefText,  _xldudf_CX_GET(CX_ENTITY,($F25),AX$11,AX$14,,(AX$19))),
_xlpm.Res, IF(OR(_xlpm.val="",_xlpm.val="Error"),"",_xlpm.val),
_xlpm.Res
)</f>
        <v>#NAME?</v>
      </c>
      <c r="AY25" s="1669" t="e" cm="1">
        <f t="array" aca="1" ref="AY25" ca="1">_xlfn.LET(
_xlpm.val,IF($F25 = "",val_blankRefText,  _xldudf_CX_GET(CX_ENTITY,($F25),AY$11,AY$14,,(AY$19))),
_xlpm.Res, IF(OR(_xlpm.val="",_xlpm.val="Error"),"",_xlpm.val),
_xlpm.Res
)</f>
        <v>#NAME?</v>
      </c>
      <c r="AZ25" s="1669" t="e" cm="1">
        <f t="array" aca="1" ref="AZ25" ca="1">_xlfn.LET(
_xlpm.val,IF($F25 = "",val_blankRefText,  _xldudf_CX_GET(CX_ENTITY,($F25),AZ$11,AZ$14,,(AZ$19))),
_xlpm.Res, IF(OR(_xlpm.val="",_xlpm.val="Error"),"",_xlpm.val),
_xlpm.Res
)</f>
        <v>#NAME?</v>
      </c>
      <c r="BA25" s="1669" t="e" cm="1">
        <f t="array" aca="1" ref="BA25" ca="1">_xlfn.LET(
_xlpm.val,IF($F25 = "",val_blankRefText,  _xldudf_CX_GET(CX_ENTITY,($F25),BA$11,BA$14,,(BA$19))),
_xlpm.Res, IF(OR(_xlpm.val="",_xlpm.val="Error"),"",_xlpm.val),
_xlpm.Res
)</f>
        <v>#NAME?</v>
      </c>
      <c r="BB25" s="1669" t="e" cm="1">
        <f t="array" aca="1" ref="BB25" ca="1">_xlfn.LET(
_xlpm.val,IF($F25 = "",val_blankRefText,  _xldudf_CX_GET(CX_ENTITY,($F25),BB$11,BB$14,,(BB$19))),
_xlpm.Res, IF(OR(_xlpm.val="",_xlpm.val="Error"),"",_xlpm.val),
_xlpm.Res
)</f>
        <v>#NAME?</v>
      </c>
      <c r="BC25" s="1669" t="e" cm="1">
        <f t="array" aca="1" ref="BC25" ca="1">_xlfn.LET(
_xlpm.val,IF($F25 = "",val_blankRefText,  _xldudf_CX_GET(CX_ENTITY,($F25),BC$11,BC$14,,(BC$19))),
_xlpm.Res, IF(OR(_xlpm.val="",_xlpm.val="Error"),"",_xlpm.val),
_xlpm.Res
)</f>
        <v>#NAME?</v>
      </c>
      <c r="BD25" s="1669" t="e" cm="1">
        <f t="array" aca="1" ref="BD25" ca="1">_xlfn.LET(
_xlpm.val,IF($F25 = "",val_blankRefText,  _xldudf_CX_GET(CX_ENTITY,($F25),BD$11,BD$14,,(BD$19))),
_xlpm.Res, IF(OR(_xlpm.val="",_xlpm.val="Error"),"",_xlpm.val),
_xlpm.Res
)</f>
        <v>#NAME?</v>
      </c>
      <c r="BE25" s="1669" t="e" cm="1">
        <f t="array" aca="1" ref="BE25" ca="1">_xlfn.LET(
_xlpm.val,IF($F25 = "",val_blankRefText,  _xldudf_CX_GET(CX_ENTITY,($F25),BE$11,BE$14,,(BE$19))),
_xlpm.Res, IF(OR(_xlpm.val="",_xlpm.val="Error"),"",_xlpm.val),
_xlpm.Res
)</f>
        <v>#NAME?</v>
      </c>
      <c r="BF25" s="1669" t="e" cm="1">
        <f t="array" aca="1" ref="BF25" ca="1">_xlfn.LET(
_xlpm.val,IF($F25 = "",val_blankRefText,  _xldudf_CX_GET(CX_ENTITY,($F25),BF$11,BF$14,,(BF$19))),
_xlpm.Res, IF(OR(_xlpm.val="",_xlpm.val="Error"),"",_xlpm.val),
_xlpm.Res
)</f>
        <v>#NAME?</v>
      </c>
      <c r="BG25" s="1669" t="e" cm="1">
        <f t="array" aca="1" ref="BG25" ca="1">_xlfn.LET(
_xlpm.val,IF($F25 = "",val_blankRefText,  _xldudf_CX_GET(CX_ENTITY,($F25),BG$11,BG$14,,(BG$19))),
_xlpm.Res, IF(OR(_xlpm.val="",_xlpm.val="Error"),"",_xlpm.val),
_xlpm.Res
)</f>
        <v>#NAME?</v>
      </c>
      <c r="BH25" s="1669" t="e" cm="1">
        <f t="array" aca="1" ref="BH25" ca="1">_xlfn.LET(
_xlpm.val,IF($F25 = "",val_blankRefText,  _xldudf_CX_GET(CX_ENTITY,($F25),BH$11,BH$14,,(BH$19))),
_xlpm.Res, IF(OR(_xlpm.val="",_xlpm.val="Error"),"",_xlpm.val),
_xlpm.Res
)</f>
        <v>#NAME?</v>
      </c>
      <c r="BI25" s="1669" t="e" cm="1">
        <f t="array" aca="1" ref="BI25" ca="1">_xlfn.LET(
_xlpm.val,IF($F25 = "",val_blankRefText,  _xldudf_CX_GET(CX_ENTITY,($F25),BI$11,BI$14,,(BI$19))),
_xlpm.Res, IF(OR(_xlpm.val="",_xlpm.val="Error"),"",_xlpm.val),
_xlpm.Res
)</f>
        <v>#NAME?</v>
      </c>
      <c r="BJ25" s="1669" t="e" cm="1">
        <f t="array" aca="1" ref="BJ25" ca="1">_xlfn.LET(
_xlpm.val,IF($F25 = "",val_blankRefText,  _xldudf_CX_GET(CX_ENTITY,($F25),BJ$11,BJ$14,,(BJ$19))),
_xlpm.Res, IF(OR(_xlpm.val="",_xlpm.val="Error"),"",_xlpm.val),
_xlpm.Res
)</f>
        <v>#NAME?</v>
      </c>
      <c r="BK25" s="1669" t="e" cm="1">
        <f t="array" aca="1" ref="BK25" ca="1">_xlfn.LET(
_xlpm.val,IF($F25 = "",val_blankRefText,  _xldudf_CX_GET(CX_ENTITY,($F25),BK$11,BK$14,,(BK$19))),
_xlpm.Res, IF(OR(_xlpm.val="",_xlpm.val="Error"),"",_xlpm.val),
_xlpm.Res
)</f>
        <v>#NAME?</v>
      </c>
      <c r="BL25" s="1669" t="e" cm="1">
        <f t="array" aca="1" ref="BL25" ca="1">_xlfn.LET(
_xlpm.val,IF($F25 = "",val_blankRefText,  _xldudf_CX_GET(CX_ENTITY,($F25),BL$11,BL$14,,(BL$19))),
_xlpm.Res, IF(OR(_xlpm.val="",_xlpm.val="Error"),"",_xlpm.val),
_xlpm.Res
)</f>
        <v>#NAME?</v>
      </c>
      <c r="BM25" s="1669" t="e" cm="1">
        <f t="array" aca="1" ref="BM25" ca="1">_xlfn.LET(
_xlpm.val,IF($F25 = "",val_blankRefText,  _xldudf_CX_GET(CX_ENTITY,($F25),BM$11,BM$14,,(BM$19))),
_xlpm.Res, IF(OR(_xlpm.val="",_xlpm.val="Error"),"",_xlpm.val),
_xlpm.Res
)</f>
        <v>#NAME?</v>
      </c>
      <c r="BN25" s="1669" t="e" cm="1">
        <f t="array" aca="1" ref="BN25" ca="1">_xlfn.LET(
_xlpm.val,IF($F25 = "",val_blankRefText,  _xldudf_CX_GET(CX_ENTITY,($F25),BN$11,BN$14,,(BN$19))),
_xlpm.Res, IF(OR(_xlpm.val="",_xlpm.val="Error"),"",_xlpm.val),
_xlpm.Res
)</f>
        <v>#NAME?</v>
      </c>
      <c r="BO25" s="2095"/>
      <c r="BP25" s="2095"/>
      <c r="BQ25" s="2095"/>
      <c r="BR25" s="2095"/>
      <c r="BS25" s="2095"/>
      <c r="BT25" s="2095"/>
      <c r="BU25" s="2095"/>
      <c r="BV25" s="2095"/>
      <c r="BW25" s="2095"/>
      <c r="BX25" s="2095"/>
      <c r="BY25" s="2095"/>
      <c r="BZ25" s="2095"/>
      <c r="CA25" s="34"/>
      <c r="CC25" s="33"/>
      <c r="CD25" s="1461" t="e" cm="1">
        <f t="array" aca="1" ref="CD25" ca="1">_xlfn.LET( _xlpm.CheckBlank, SUM(PL!$AD25:'PL'!$BN25) = 0, IF(_xlpm.CheckBlank, "", SUM(_xlfn._xlws.FILTER(PL!$AD25:$BN25,(YEAR(PL!$AD$12:$BN$12)=PL!CD$12)*(array_timeline&lt;=PL!CD$11)))))</f>
        <v>#NAME?</v>
      </c>
      <c r="CE25" s="1461" t="e" cm="1">
        <f t="array" aca="1" ref="CE25" ca="1">_xlfn.LET( _xlpm.CheckBlank, SUM(PL!$AD25:'PL'!$BN25) = 0, IF(_xlpm.CheckBlank, "", SUM(_xlfn._xlws.FILTER(PL!$AD25:$BN25,(YEAR(PL!$AD$12:$BN$12)=PL!CE$12)*(array_timeline&lt;=PL!CE$11)))))</f>
        <v>#NAME?</v>
      </c>
      <c r="CF25" s="88"/>
      <c r="CG25" s="1461" t="e" cm="1">
        <f t="array" aca="1" ref="CG25" ca="1">_xlfn.LET( _xlpm.CheckBlank, SUM(PL!$AD25:$BN25) =0, IF(_xlpm.CheckBlank, "", SUM(_xlfn._xlws.FILTER(PL!$AD25:$BN25,(YEAR(PL!$AD$12:$BN$12)=PL!CG$12)*(array_timeline&lt;=PL!CG$11)))))</f>
        <v>#NAME?</v>
      </c>
      <c r="CH25" s="1461" t="e" cm="1">
        <f t="array" aca="1" ref="CH25" ca="1">_xlfn.LET( _xlpm.CheckBlank, SUM(PL!$AD25:$BN25) = 0, IF(_xlpm.CheckBlank, "", SUM(_xlfn._xlws.FILTER(PL!$AD25:$BN25,(YEAR(PL!$AD$12:$BN$12)=PL!CH$12)*(array_timeline&lt;=PL!CH$11)))))</f>
        <v>#NAME?</v>
      </c>
      <c r="CI25" s="88"/>
      <c r="CJ25" s="1461" cm="1">
        <f t="array" ref="CJ25">_xlfn.LET( _xlpm.CheckBlank, SUM(PL!$AD25:$BN25) = 0, IF(_xlpm.CheckBlank, "", SUM(_xlfn.TAKE(_xlfn.DROP(PL!$AD25:$BN25, ,-DATEDIFF(PL!CJ$11, val_asOfDate,"M")),1,-12))))</f>
        <v>36</v>
      </c>
      <c r="CK25" s="1461" cm="1">
        <f t="array" ref="CK25">_xlfn.LET( _xlpm.CheckBlank, SUM(PL!$AD25:$BN25) = 0, IF(_xlpm.CheckBlank, "", SUM(_xlfn.TAKE(_xlfn.DROP(PL!$AD25:$BN25, ,-DATEDIFF(PL!CK$11, val_asOfDate,"M")),1,-12))))</f>
        <v>36</v>
      </c>
      <c r="CL25" s="88"/>
      <c r="CM25" s="1168" t="e" cm="1">
        <f t="array" aca="1" ref="CM25" ca="1">_xlfn.LET(
_xlpm.val,IF($F25 = "",val_blankRefText,  _xldudf_CX_GET(CX_ENTITY,($F25),CM$11,CM$14,,(CM$19))),
_xlpm.Res, IF(OR(_xlpm.val="",_xlpm.val="Error"),"",_xlpm.val),
_xlpm.Res
)</f>
        <v>#NAME?</v>
      </c>
      <c r="CN25" s="1168" t="e" cm="1">
        <f t="array" aca="1" ref="CN25" ca="1">_xlfn.LET(
_xlpm.val,IF($F25 = "",val_blankRefText,  _xldudf_CX_GET(CX_ENTITY,($F25),CN$11,CN$14,,(CN$19))),
_xlpm.Res, IF(OR(_xlpm.val="",_xlpm.val="Error"),"",_xlpm.val),
_xlpm.Res
)</f>
        <v>#NAME?</v>
      </c>
      <c r="CO25" s="1169"/>
      <c r="CP25" s="1168" t="e" cm="1">
        <f t="array" aca="1" ref="CP25" ca="1">_xlfn.LET(
_xlpm.val,IF($F25 = "",val_blankRefText,  _xldudf_CX_GET(CX_ENTITY,($F25),CP$11,CP$14,,(CP$19))),
_xlpm.Res, IF(OR(_xlpm.val="",_xlpm.val="Error"),"",_xlpm.val),
_xlpm.Res
)</f>
        <v>#NAME?</v>
      </c>
      <c r="CQ25" s="1168" t="e" cm="1">
        <f t="array" aca="1" ref="CQ25" ca="1">_xlfn.LET(
_xlpm.val,IF($F25 = "",val_blankRefText,  _xldudf_CX_GET(CX_ENTITY,($F25),CQ$11,CQ$14,,(CQ$19))),
_xlpm.Res, IF(OR(_xlpm.val="",_xlpm.val="Error"),"",_xlpm.val),
_xlpm.Res
)</f>
        <v>#NAME?</v>
      </c>
      <c r="CR25" s="34"/>
    </row>
    <row r="26" spans="1:96" ht="21" customHeight="1" outlineLevel="1">
      <c r="A26" s="1322"/>
      <c r="B26" s="2126"/>
      <c r="C26" s="577" t="s">
        <v>1536</v>
      </c>
      <c r="D26" s="1079"/>
      <c r="E26" s="577" t="e" cm="1">
        <f t="array" aca="1" ref="E26" ca="1">_xlfn.LET(
_xlpm.val,IF($C26 = "",val_blankRefText,  _xldudf_CX_GET(CX_ENTITY,($C26),val_asOfDate)),
_xlpm.Res, IF(OR(_xlpm.val="",_xlpm.val="Error"),"",_xlpm.val),
_xlpm.Res
)</f>
        <v>#NAME?</v>
      </c>
      <c r="F26" s="577" t="e">
        <f t="shared" ref="F26:F31" ca="1" si="7">IF(
    $B26 &lt;&gt;"",$B26,
    $E26
  )</f>
        <v>#NAME?</v>
      </c>
      <c r="G26" s="577" t="s">
        <v>1528</v>
      </c>
      <c r="H26" s="1323">
        <v>0</v>
      </c>
      <c r="I26" s="1323">
        <v>1</v>
      </c>
      <c r="J26" s="578"/>
      <c r="K26" s="578"/>
      <c r="L26" s="579" t="b">
        <v>0</v>
      </c>
      <c r="N26" s="158"/>
      <c r="O26" s="101"/>
      <c r="P26" s="52"/>
      <c r="Q26" s="101"/>
      <c r="R26" s="126"/>
      <c r="S26" s="101"/>
      <c r="T26" s="101"/>
      <c r="U26" s="39"/>
      <c r="W26" s="91" t="str">
        <f t="shared" si="4"/>
        <v>Actual</v>
      </c>
      <c r="X26" s="884" t="s">
        <v>62</v>
      </c>
      <c r="Y26" s="911" t="e" cm="1">
        <f t="array" aca="1" ref="Y26" ca="1">IF(
       $B26 = "",
       IFBLANK( $E26, "Please select or type in or leave as blank (" &amp; ROW(Y26) - ROW($Y$25)&amp;")"),
       IFBLANK( $E26, $B26)
    )</f>
        <v>#NAME?</v>
      </c>
      <c r="Z26" s="198" cm="1">
        <f t="array" ref="Z26">_xlfn.SWITCH(
    TRUE,
ISBLANK(_PL!$L26),"",
    _PL!$L26=TRUE, 1,
    _PL!$L26=FALSE,-1,
    _PL!$L26=-1,0,
"n/a"
)</f>
        <v>-1</v>
      </c>
      <c r="AA26" s="200"/>
      <c r="AB26" s="301" t="e">
        <f t="shared" ref="AB26:AB31" ca="1" si="8">Y26</f>
        <v>#NAME?</v>
      </c>
      <c r="AC26" s="1274" t="str" cm="1">
        <f t="array" aca="1" ref="AC26" ca="1">_xlfn.LET(
_xlpm.Def, IF(_xlfn.XMATCH(AB26,tbl_acctDef[Term],0)&gt;0, fx_getIcon("find"), ""),
_xlpm.Adj, IF(_xlfn.XMATCH(AB26, tbl_adjExample[Items],0)&gt;0, fx_getIcon("find"), ""),
IFERROR(IFBLANK(_xlpm.Def,_xlpm.Adj),"")
)</f>
        <v/>
      </c>
      <c r="AD26" s="1669" t="e" cm="1">
        <f t="array" aca="1" ref="AD26" ca="1">_xlfn.LET(
_xlpm.val,IF($F26 = "",val_blankRefText,  _xldudf_CX_GET(CX_ENTITY,($F26),AD$11,AD$14,,(AD$19))),
_xlpm.Res, IF(OR(_xlpm.val="",_xlpm.val="Error"),"",_xlpm.val),
_xlpm.Res
)</f>
        <v>#NAME?</v>
      </c>
      <c r="AE26" s="1669" t="e" cm="1">
        <f t="array" aca="1" ref="AE26" ca="1">_xlfn.LET(
_xlpm.val,IF($F26 = "",val_blankRefText,  _xldudf_CX_GET(CX_ENTITY,($F26),AE$11,AE$14,,(AE$19))),
_xlpm.Res, IF(OR(_xlpm.val="",_xlpm.val="Error"),"",_xlpm.val),
_xlpm.Res
)</f>
        <v>#NAME?</v>
      </c>
      <c r="AF26" s="1669" t="e" cm="1">
        <f t="array" aca="1" ref="AF26" ca="1">_xlfn.LET(
_xlpm.val,IF($F26 = "",val_blankRefText,  _xldudf_CX_GET(CX_ENTITY,($F26),AF$11,AF$14,,(AF$19))),
_xlpm.Res, IF(OR(_xlpm.val="",_xlpm.val="Error"),"",_xlpm.val),
_xlpm.Res
)</f>
        <v>#NAME?</v>
      </c>
      <c r="AG26" s="1669" t="e" cm="1">
        <f t="array" aca="1" ref="AG26" ca="1">_xlfn.LET(
_xlpm.val,IF($F26 = "",val_blankRefText,  _xldudf_CX_GET(CX_ENTITY,($F26),AG$11,AG$14,,(AG$19))),
_xlpm.Res, IF(OR(_xlpm.val="",_xlpm.val="Error"),"",_xlpm.val),
_xlpm.Res
)</f>
        <v>#NAME?</v>
      </c>
      <c r="AH26" s="1669" t="e" cm="1">
        <f t="array" aca="1" ref="AH26" ca="1">_xlfn.LET(
_xlpm.val,IF($F26 = "",val_blankRefText,  _xldudf_CX_GET(CX_ENTITY,($F26),AH$11,AH$14,,(AH$19))),
_xlpm.Res, IF(OR(_xlpm.val="",_xlpm.val="Error"),"",_xlpm.val),
_xlpm.Res
)</f>
        <v>#NAME?</v>
      </c>
      <c r="AI26" s="1669" t="e" cm="1">
        <f t="array" aca="1" ref="AI26" ca="1">_xlfn.LET(
_xlpm.val,IF($F26 = "",val_blankRefText,  _xldudf_CX_GET(CX_ENTITY,($F26),AI$11,AI$14,,(AI$19))),
_xlpm.Res, IF(OR(_xlpm.val="",_xlpm.val="Error"),"",_xlpm.val),
_xlpm.Res
)</f>
        <v>#NAME?</v>
      </c>
      <c r="AJ26" s="1669" t="e" cm="1">
        <f t="array" aca="1" ref="AJ26" ca="1">_xlfn.LET(
_xlpm.val,IF($F26 = "",val_blankRefText,  _xldudf_CX_GET(CX_ENTITY,($F26),AJ$11,AJ$14,,(AJ$19))),
_xlpm.Res, IF(OR(_xlpm.val="",_xlpm.val="Error"),"",_xlpm.val),
_xlpm.Res
)</f>
        <v>#NAME?</v>
      </c>
      <c r="AK26" s="1669" t="e" cm="1">
        <f t="array" aca="1" ref="AK26" ca="1">_xlfn.LET(
_xlpm.val,IF($F26 = "",val_blankRefText,  _xldudf_CX_GET(CX_ENTITY,($F26),AK$11,AK$14,,(AK$19))),
_xlpm.Res, IF(OR(_xlpm.val="",_xlpm.val="Error"),"",_xlpm.val),
_xlpm.Res
)</f>
        <v>#NAME?</v>
      </c>
      <c r="AL26" s="1669" t="e" cm="1">
        <f t="array" aca="1" ref="AL26" ca="1">_xlfn.LET(
_xlpm.val,IF($F26 = "",val_blankRefText,  _xldudf_CX_GET(CX_ENTITY,($F26),AL$11,AL$14,,(AL$19))),
_xlpm.Res, IF(OR(_xlpm.val="",_xlpm.val="Error"),"",_xlpm.val),
_xlpm.Res
)</f>
        <v>#NAME?</v>
      </c>
      <c r="AM26" s="1669" t="e" cm="1">
        <f t="array" aca="1" ref="AM26" ca="1">_xlfn.LET(
_xlpm.val,IF($F26 = "",val_blankRefText,  _xldudf_CX_GET(CX_ENTITY,($F26),AM$11,AM$14,,(AM$19))),
_xlpm.Res, IF(OR(_xlpm.val="",_xlpm.val="Error"),"",_xlpm.val),
_xlpm.Res
)</f>
        <v>#NAME?</v>
      </c>
      <c r="AN26" s="1669" t="e" cm="1">
        <f t="array" aca="1" ref="AN26" ca="1">_xlfn.LET(
_xlpm.val,IF($F26 = "",val_blankRefText,  _xldudf_CX_GET(CX_ENTITY,($F26),AN$11,AN$14,,(AN$19))),
_xlpm.Res, IF(OR(_xlpm.val="",_xlpm.val="Error"),"",_xlpm.val),
_xlpm.Res
)</f>
        <v>#NAME?</v>
      </c>
      <c r="AO26" s="1669" t="e" cm="1">
        <f t="array" aca="1" ref="AO26" ca="1">_xlfn.LET(
_xlpm.val,IF($F26 = "",val_blankRefText,  _xldudf_CX_GET(CX_ENTITY,($F26),AO$11,AO$14,,(AO$19))),
_xlpm.Res, IF(OR(_xlpm.val="",_xlpm.val="Error"),"",_xlpm.val),
_xlpm.Res
)</f>
        <v>#NAME?</v>
      </c>
      <c r="AP26" s="1669" t="e" cm="1">
        <f t="array" aca="1" ref="AP26" ca="1">_xlfn.LET(
_xlpm.val,IF($F26 = "",val_blankRefText,  _xldudf_CX_GET(CX_ENTITY,($F26),AP$11,AP$14,,(AP$19))),
_xlpm.Res, IF(OR(_xlpm.val="",_xlpm.val="Error"),"",_xlpm.val),
_xlpm.Res
)</f>
        <v>#NAME?</v>
      </c>
      <c r="AQ26" s="1669" t="e" cm="1">
        <f t="array" aca="1" ref="AQ26" ca="1">_xlfn.LET(
_xlpm.val,IF($F26 = "",val_blankRefText,  _xldudf_CX_GET(CX_ENTITY,($F26),AQ$11,AQ$14,,(AQ$19))),
_xlpm.Res, IF(OR(_xlpm.val="",_xlpm.val="Error"),"",_xlpm.val),
_xlpm.Res
)</f>
        <v>#NAME?</v>
      </c>
      <c r="AR26" s="1669" t="e" cm="1">
        <f t="array" aca="1" ref="AR26" ca="1">_xlfn.LET(
_xlpm.val,IF($F26 = "",val_blankRefText,  _xldudf_CX_GET(CX_ENTITY,($F26),AR$11,AR$14,,(AR$19))),
_xlpm.Res, IF(OR(_xlpm.val="",_xlpm.val="Error"),"",_xlpm.val),
_xlpm.Res
)</f>
        <v>#NAME?</v>
      </c>
      <c r="AS26" s="1669" t="e" cm="1">
        <f t="array" aca="1" ref="AS26" ca="1">_xlfn.LET(
_xlpm.val,IF($F26 = "",val_blankRefText,  _xldudf_CX_GET(CX_ENTITY,($F26),AS$11,AS$14,,(AS$19))),
_xlpm.Res, IF(OR(_xlpm.val="",_xlpm.val="Error"),"",_xlpm.val),
_xlpm.Res
)</f>
        <v>#NAME?</v>
      </c>
      <c r="AT26" s="1669" t="e" cm="1">
        <f t="array" aca="1" ref="AT26" ca="1">_xlfn.LET(
_xlpm.val,IF($F26 = "",val_blankRefText,  _xldudf_CX_GET(CX_ENTITY,($F26),AT$11,AT$14,,(AT$19))),
_xlpm.Res, IF(OR(_xlpm.val="",_xlpm.val="Error"),"",_xlpm.val),
_xlpm.Res
)</f>
        <v>#NAME?</v>
      </c>
      <c r="AU26" s="1669" t="e" cm="1">
        <f t="array" aca="1" ref="AU26" ca="1">_xlfn.LET(
_xlpm.val,IF($F26 = "",val_blankRefText,  _xldudf_CX_GET(CX_ENTITY,($F26),AU$11,AU$14,,(AU$19))),
_xlpm.Res, IF(OR(_xlpm.val="",_xlpm.val="Error"),"",_xlpm.val),
_xlpm.Res
)</f>
        <v>#NAME?</v>
      </c>
      <c r="AV26" s="1669" t="e" cm="1">
        <f t="array" aca="1" ref="AV26" ca="1">_xlfn.LET(
_xlpm.val,IF($F26 = "",val_blankRefText,  _xldudf_CX_GET(CX_ENTITY,($F26),AV$11,AV$14,,(AV$19))),
_xlpm.Res, IF(OR(_xlpm.val="",_xlpm.val="Error"),"",_xlpm.val),
_xlpm.Res
)</f>
        <v>#NAME?</v>
      </c>
      <c r="AW26" s="1669" t="e" cm="1">
        <f t="array" aca="1" ref="AW26" ca="1">_xlfn.LET(
_xlpm.val,IF($F26 = "",val_blankRefText,  _xldudf_CX_GET(CX_ENTITY,($F26),AW$11,AW$14,,(AW$19))),
_xlpm.Res, IF(OR(_xlpm.val="",_xlpm.val="Error"),"",_xlpm.val),
_xlpm.Res
)</f>
        <v>#NAME?</v>
      </c>
      <c r="AX26" s="1669" t="e" cm="1">
        <f t="array" aca="1" ref="AX26" ca="1">_xlfn.LET(
_xlpm.val,IF($F26 = "",val_blankRefText,  _xldudf_CX_GET(CX_ENTITY,($F26),AX$11,AX$14,,(AX$19))),
_xlpm.Res, IF(OR(_xlpm.val="",_xlpm.val="Error"),"",_xlpm.val),
_xlpm.Res
)</f>
        <v>#NAME?</v>
      </c>
      <c r="AY26" s="1669" t="e" cm="1">
        <f t="array" aca="1" ref="AY26" ca="1">_xlfn.LET(
_xlpm.val,IF($F26 = "",val_blankRefText,  _xldudf_CX_GET(CX_ENTITY,($F26),AY$11,AY$14,,(AY$19))),
_xlpm.Res, IF(OR(_xlpm.val="",_xlpm.val="Error"),"",_xlpm.val),
_xlpm.Res
)</f>
        <v>#NAME?</v>
      </c>
      <c r="AZ26" s="1669" t="e" cm="1">
        <f t="array" aca="1" ref="AZ26" ca="1">_xlfn.LET(
_xlpm.val,IF($F26 = "",val_blankRefText,  _xldudf_CX_GET(CX_ENTITY,($F26),AZ$11,AZ$14,,(AZ$19))),
_xlpm.Res, IF(OR(_xlpm.val="",_xlpm.val="Error"),"",_xlpm.val),
_xlpm.Res
)</f>
        <v>#NAME?</v>
      </c>
      <c r="BA26" s="1669" t="e" cm="1">
        <f t="array" aca="1" ref="BA26" ca="1">_xlfn.LET(
_xlpm.val,IF($F26 = "",val_blankRefText,  _xldudf_CX_GET(CX_ENTITY,($F26),BA$11,BA$14,,(BA$19))),
_xlpm.Res, IF(OR(_xlpm.val="",_xlpm.val="Error"),"",_xlpm.val),
_xlpm.Res
)</f>
        <v>#NAME?</v>
      </c>
      <c r="BB26" s="1669" t="e" cm="1">
        <f t="array" aca="1" ref="BB26" ca="1">_xlfn.LET(
_xlpm.val,IF($F26 = "",val_blankRefText,  _xldudf_CX_GET(CX_ENTITY,($F26),BB$11,BB$14,,(BB$19))),
_xlpm.Res, IF(OR(_xlpm.val="",_xlpm.val="Error"),"",_xlpm.val),
_xlpm.Res
)</f>
        <v>#NAME?</v>
      </c>
      <c r="BC26" s="1669" t="e" cm="1">
        <f t="array" aca="1" ref="BC26" ca="1">_xlfn.LET(
_xlpm.val,IF($F26 = "",val_blankRefText,  _xldudf_CX_GET(CX_ENTITY,($F26),BC$11,BC$14,,(BC$19))),
_xlpm.Res, IF(OR(_xlpm.val="",_xlpm.val="Error"),"",_xlpm.val),
_xlpm.Res
)</f>
        <v>#NAME?</v>
      </c>
      <c r="BD26" s="1669" t="e" cm="1">
        <f t="array" aca="1" ref="BD26" ca="1">_xlfn.LET(
_xlpm.val,IF($F26 = "",val_blankRefText,  _xldudf_CX_GET(CX_ENTITY,($F26),BD$11,BD$14,,(BD$19))),
_xlpm.Res, IF(OR(_xlpm.val="",_xlpm.val="Error"),"",_xlpm.val),
_xlpm.Res
)</f>
        <v>#NAME?</v>
      </c>
      <c r="BE26" s="1669" t="e" cm="1">
        <f t="array" aca="1" ref="BE26" ca="1">_xlfn.LET(
_xlpm.val,IF($F26 = "",val_blankRefText,  _xldudf_CX_GET(CX_ENTITY,($F26),BE$11,BE$14,,(BE$19))),
_xlpm.Res, IF(OR(_xlpm.val="",_xlpm.val="Error"),"",_xlpm.val),
_xlpm.Res
)</f>
        <v>#NAME?</v>
      </c>
      <c r="BF26" s="1669" t="e" cm="1">
        <f t="array" aca="1" ref="BF26" ca="1">_xlfn.LET(
_xlpm.val,IF($F26 = "",val_blankRefText,  _xldudf_CX_GET(CX_ENTITY,($F26),BF$11,BF$14,,(BF$19))),
_xlpm.Res, IF(OR(_xlpm.val="",_xlpm.val="Error"),"",_xlpm.val),
_xlpm.Res
)</f>
        <v>#NAME?</v>
      </c>
      <c r="BG26" s="1669" t="e" cm="1">
        <f t="array" aca="1" ref="BG26" ca="1">_xlfn.LET(
_xlpm.val,IF($F26 = "",val_blankRefText,  _xldudf_CX_GET(CX_ENTITY,($F26),BG$11,BG$14,,(BG$19))),
_xlpm.Res, IF(OR(_xlpm.val="",_xlpm.val="Error"),"",_xlpm.val),
_xlpm.Res
)</f>
        <v>#NAME?</v>
      </c>
      <c r="BH26" s="1669" t="e" cm="1">
        <f t="array" aca="1" ref="BH26" ca="1">_xlfn.LET(
_xlpm.val,IF($F26 = "",val_blankRefText,  _xldudf_CX_GET(CX_ENTITY,($F26),BH$11,BH$14,,(BH$19))),
_xlpm.Res, IF(OR(_xlpm.val="",_xlpm.val="Error"),"",_xlpm.val),
_xlpm.Res
)</f>
        <v>#NAME?</v>
      </c>
      <c r="BI26" s="1669" t="e" cm="1">
        <f t="array" aca="1" ref="BI26" ca="1">_xlfn.LET(
_xlpm.val,IF($F26 = "",val_blankRefText,  _xldudf_CX_GET(CX_ENTITY,($F26),BI$11,BI$14,,(BI$19))),
_xlpm.Res, IF(OR(_xlpm.val="",_xlpm.val="Error"),"",_xlpm.val),
_xlpm.Res
)</f>
        <v>#NAME?</v>
      </c>
      <c r="BJ26" s="1669" t="e" cm="1">
        <f t="array" aca="1" ref="BJ26" ca="1">_xlfn.LET(
_xlpm.val,IF($F26 = "",val_blankRefText,  _xldudf_CX_GET(CX_ENTITY,($F26),BJ$11,BJ$14,,(BJ$19))),
_xlpm.Res, IF(OR(_xlpm.val="",_xlpm.val="Error"),"",_xlpm.val),
_xlpm.Res
)</f>
        <v>#NAME?</v>
      </c>
      <c r="BK26" s="1669" t="e" cm="1">
        <f t="array" aca="1" ref="BK26" ca="1">_xlfn.LET(
_xlpm.val,IF($F26 = "",val_blankRefText,  _xldudf_CX_GET(CX_ENTITY,($F26),BK$11,BK$14,,(BK$19))),
_xlpm.Res, IF(OR(_xlpm.val="",_xlpm.val="Error"),"",_xlpm.val),
_xlpm.Res
)</f>
        <v>#NAME?</v>
      </c>
      <c r="BL26" s="1669" t="e" cm="1">
        <f t="array" aca="1" ref="BL26" ca="1">_xlfn.LET(
_xlpm.val,IF($F26 = "",val_blankRefText,  _xldudf_CX_GET(CX_ENTITY,($F26),BL$11,BL$14,,(BL$19))),
_xlpm.Res, IF(OR(_xlpm.val="",_xlpm.val="Error"),"",_xlpm.val),
_xlpm.Res
)</f>
        <v>#NAME?</v>
      </c>
      <c r="BM26" s="1669" t="e" cm="1">
        <f t="array" aca="1" ref="BM26" ca="1">_xlfn.LET(
_xlpm.val,IF($F26 = "",val_blankRefText,  _xldudf_CX_GET(CX_ENTITY,($F26),BM$11,BM$14,,(BM$19))),
_xlpm.Res, IF(OR(_xlpm.val="",_xlpm.val="Error"),"",_xlpm.val),
_xlpm.Res
)</f>
        <v>#NAME?</v>
      </c>
      <c r="BN26" s="1669" t="e" cm="1">
        <f t="array" aca="1" ref="BN26" ca="1">_xlfn.LET(
_xlpm.val,IF($F26 = "",val_blankRefText,  _xldudf_CX_GET(CX_ENTITY,($F26),BN$11,BN$14,,(BN$19))),
_xlpm.Res, IF(OR(_xlpm.val="",_xlpm.val="Error"),"",_xlpm.val),
_xlpm.Res
)</f>
        <v>#NAME?</v>
      </c>
      <c r="BO26" s="2095"/>
      <c r="BP26" s="2095"/>
      <c r="BQ26" s="2095"/>
      <c r="BR26" s="2095"/>
      <c r="BS26" s="2095"/>
      <c r="BT26" s="2095"/>
      <c r="BU26" s="2095"/>
      <c r="BV26" s="2095"/>
      <c r="BW26" s="2095"/>
      <c r="BX26" s="2095"/>
      <c r="BY26" s="2095"/>
      <c r="BZ26" s="2095"/>
      <c r="CA26" s="34"/>
      <c r="CC26" s="33"/>
      <c r="CD26" s="1461" t="e" cm="1">
        <f t="array" aca="1" ref="CD26" ca="1">_xlfn.LET( _xlpm.CheckBlank, SUM(PL!$AD26:'PL'!$BN26) = 0, IF(_xlpm.CheckBlank, "", SUM(_xlfn._xlws.FILTER(PL!$AD26:$BN26,(YEAR(PL!$AD$12:$BN$12)=PL!CD$12)*(array_timeline&lt;=PL!CD$11)))))</f>
        <v>#NAME?</v>
      </c>
      <c r="CE26" s="1461" t="e" cm="1">
        <f t="array" aca="1" ref="CE26" ca="1">_xlfn.LET( _xlpm.CheckBlank, SUM(PL!$AD26:'PL'!$BN26) = 0, IF(_xlpm.CheckBlank, "", SUM(_xlfn._xlws.FILTER(PL!$AD26:$BN26,(YEAR(PL!$AD$12:$BN$12)=PL!CE$12)*(array_timeline&lt;=PL!CE$11)))))</f>
        <v>#NAME?</v>
      </c>
      <c r="CF26" s="88"/>
      <c r="CG26" s="1461" t="e" cm="1">
        <f t="array" aca="1" ref="CG26" ca="1">_xlfn.LET( _xlpm.CheckBlank, SUM(PL!$AD26:$BN26) =0, IF(_xlpm.CheckBlank, "", SUM(_xlfn._xlws.FILTER(PL!$AD26:$BN26,(YEAR(PL!$AD$12:$BN$12)=PL!CG$12)*(array_timeline&lt;=PL!CG$11)))))</f>
        <v>#NAME?</v>
      </c>
      <c r="CH26" s="1461" t="e" cm="1">
        <f t="array" aca="1" ref="CH26" ca="1">_xlfn.LET( _xlpm.CheckBlank, SUM(PL!$AD26:$BN26) = 0, IF(_xlpm.CheckBlank, "", SUM(_xlfn._xlws.FILTER(PL!$AD26:$BN26,(YEAR(PL!$AD$12:$BN$12)=PL!CH$12)*(array_timeline&lt;=PL!CH$11)))))</f>
        <v>#NAME?</v>
      </c>
      <c r="CI26" s="88"/>
      <c r="CJ26" s="1461" cm="1">
        <f t="array" ref="CJ26">_xlfn.LET( _xlpm.CheckBlank, SUM(PL!$AD26:$BN26) = 0, IF(_xlpm.CheckBlank, "", SUM(_xlfn.TAKE(_xlfn.DROP(PL!$AD26:$BN26, ,-DATEDIFF(PL!CJ$11, val_asOfDate,"M")),1,-12))))</f>
        <v>12</v>
      </c>
      <c r="CK26" s="1461" cm="1">
        <f t="array" ref="CK26">_xlfn.LET( _xlpm.CheckBlank, SUM(PL!$AD26:$BN26) = 0, IF(_xlpm.CheckBlank, "", SUM(_xlfn.TAKE(_xlfn.DROP(PL!$AD26:$BN26, ,-DATEDIFF(PL!CK$11, val_asOfDate,"M")),1,-12))))</f>
        <v>12</v>
      </c>
      <c r="CL26" s="88"/>
      <c r="CM26" s="1168" t="e" cm="1">
        <f t="array" aca="1" ref="CM26" ca="1">_xlfn.LET(
_xlpm.val,IF($F26 = "",val_blankRefText,  _xldudf_CX_GET(CX_ENTITY,($F26),CM$11,CM$14,,(CM$19))),
_xlpm.Res, IF(OR(_xlpm.val="",_xlpm.val="Error"),"",_xlpm.val),
_xlpm.Res
)</f>
        <v>#NAME?</v>
      </c>
      <c r="CN26" s="1168" t="e" cm="1">
        <f t="array" aca="1" ref="CN26" ca="1">_xlfn.LET(
_xlpm.val,IF($F26 = "",val_blankRefText,  _xldudf_CX_GET(CX_ENTITY,($F26),CN$11,CN$14,,(CN$19))),
_xlpm.Res, IF(OR(_xlpm.val="",_xlpm.val="Error"),"",_xlpm.val),
_xlpm.Res
)</f>
        <v>#NAME?</v>
      </c>
      <c r="CO26" s="1169"/>
      <c r="CP26" s="1168" t="e" cm="1">
        <f t="array" aca="1" ref="CP26" ca="1">_xlfn.LET(
_xlpm.val,IF($F26 = "",val_blankRefText,  _xldudf_CX_GET(CX_ENTITY,($F26),CP$11,CP$14,,(CP$19))),
_xlpm.Res, IF(OR(_xlpm.val="",_xlpm.val="Error"),"",_xlpm.val),
_xlpm.Res
)</f>
        <v>#NAME?</v>
      </c>
      <c r="CQ26" s="1168" t="e" cm="1">
        <f t="array" aca="1" ref="CQ26" ca="1">_xlfn.LET(
_xlpm.val,IF($F26 = "",val_blankRefText,  _xldudf_CX_GET(CX_ENTITY,($F26),CQ$11,CQ$14,,(CQ$19))),
_xlpm.Res, IF(OR(_xlpm.val="",_xlpm.val="Error"),"",_xlpm.val),
_xlpm.Res
)</f>
        <v>#NAME?</v>
      </c>
      <c r="CR26" s="34"/>
    </row>
    <row r="27" spans="1:96" ht="21" customHeight="1" outlineLevel="1">
      <c r="A27" s="1322"/>
      <c r="B27" s="2126"/>
      <c r="C27" s="577" t="s">
        <v>1537</v>
      </c>
      <c r="D27" s="1079"/>
      <c r="E27" s="577" t="e" cm="1">
        <f t="array" aca="1" ref="E27" ca="1">_xlfn.LET(
_xlpm.val,IF($C27 = "",val_blankRefText,  _xldudf_CX_GET(CX_ENTITY,($C27),val_asOfDate)),
_xlpm.Res, IF(OR(_xlpm.val="",_xlpm.val="Error"),"",_xlpm.val),
_xlpm.Res
)</f>
        <v>#NAME?</v>
      </c>
      <c r="F27" s="577" t="e">
        <f t="shared" ca="1" si="7"/>
        <v>#NAME?</v>
      </c>
      <c r="G27" s="577" t="s">
        <v>1528</v>
      </c>
      <c r="H27" s="1323">
        <v>0</v>
      </c>
      <c r="I27" s="1323">
        <v>1</v>
      </c>
      <c r="J27" s="578"/>
      <c r="K27" s="578"/>
      <c r="L27" s="579" t="b">
        <v>0</v>
      </c>
      <c r="N27" s="158"/>
      <c r="O27" s="101"/>
      <c r="P27" s="52"/>
      <c r="Q27" s="101"/>
      <c r="R27" s="126"/>
      <c r="S27" s="101"/>
      <c r="T27" s="101"/>
      <c r="U27" s="39"/>
      <c r="W27" s="91" t="str">
        <f t="shared" si="4"/>
        <v>Actual</v>
      </c>
      <c r="X27" s="884" t="s">
        <v>62</v>
      </c>
      <c r="Y27" s="911" t="e" cm="1">
        <f t="array" aca="1" ref="Y27" ca="1">IF(
       $B27 = "",
       IFBLANK( $E27, "Please select or type in or leave as blank (" &amp; ROW(Y27) - ROW($Y$25)&amp;")"),
       IFBLANK( $E27, $B27)
    )</f>
        <v>#NAME?</v>
      </c>
      <c r="Z27" s="198" cm="1">
        <f t="array" ref="Z27">_xlfn.SWITCH(
    TRUE,
ISBLANK(_PL!$L27),"",
    _PL!$L27=TRUE, 1,
    _PL!$L27=FALSE,-1,
    _PL!$L27=-1,0,
"n/a"
)</f>
        <v>-1</v>
      </c>
      <c r="AA27" s="200"/>
      <c r="AB27" s="301" t="e">
        <f t="shared" ca="1" si="8"/>
        <v>#NAME?</v>
      </c>
      <c r="AC27" s="1274" t="str" cm="1">
        <f t="array" aca="1" ref="AC27" ca="1">_xlfn.LET(
_xlpm.Def, IF(_xlfn.XMATCH(AB27,tbl_acctDef[Term],0)&gt;0, fx_getIcon("find"), ""),
_xlpm.Adj, IF(_xlfn.XMATCH(AB27, tbl_adjExample[Items],0)&gt;0, fx_getIcon("find"), ""),
IFERROR(IFBLANK(_xlpm.Def,_xlpm.Adj),"")
)</f>
        <v/>
      </c>
      <c r="AD27" s="1669" t="e" cm="1">
        <f t="array" aca="1" ref="AD27" ca="1">_xlfn.LET(
_xlpm.val,IF($F27 = "",val_blankRefText,  _xldudf_CX_GET(CX_ENTITY,($F27),AD$11,AD$14,,(AD$19))),
_xlpm.Res, IF(OR(_xlpm.val="",_xlpm.val="Error"),"",_xlpm.val),
_xlpm.Res
)</f>
        <v>#NAME?</v>
      </c>
      <c r="AE27" s="1669" t="e" cm="1">
        <f t="array" aca="1" ref="AE27" ca="1">_xlfn.LET(
_xlpm.val,IF($F27 = "",val_blankRefText,  _xldudf_CX_GET(CX_ENTITY,($F27),AE$11,AE$14,,(AE$19))),
_xlpm.Res, IF(OR(_xlpm.val="",_xlpm.val="Error"),"",_xlpm.val),
_xlpm.Res
)</f>
        <v>#NAME?</v>
      </c>
      <c r="AF27" s="1669" t="e" cm="1">
        <f t="array" aca="1" ref="AF27" ca="1">_xlfn.LET(
_xlpm.val,IF($F27 = "",val_blankRefText,  _xldudf_CX_GET(CX_ENTITY,($F27),AF$11,AF$14,,(AF$19))),
_xlpm.Res, IF(OR(_xlpm.val="",_xlpm.val="Error"),"",_xlpm.val),
_xlpm.Res
)</f>
        <v>#NAME?</v>
      </c>
      <c r="AG27" s="1669" t="e" cm="1">
        <f t="array" aca="1" ref="AG27" ca="1">_xlfn.LET(
_xlpm.val,IF($F27 = "",val_blankRefText,  _xldudf_CX_GET(CX_ENTITY,($F27),AG$11,AG$14,,(AG$19))),
_xlpm.Res, IF(OR(_xlpm.val="",_xlpm.val="Error"),"",_xlpm.val),
_xlpm.Res
)</f>
        <v>#NAME?</v>
      </c>
      <c r="AH27" s="1669" t="e" cm="1">
        <f t="array" aca="1" ref="AH27" ca="1">_xlfn.LET(
_xlpm.val,IF($F27 = "",val_blankRefText,  _xldudf_CX_GET(CX_ENTITY,($F27),AH$11,AH$14,,(AH$19))),
_xlpm.Res, IF(OR(_xlpm.val="",_xlpm.val="Error"),"",_xlpm.val),
_xlpm.Res
)</f>
        <v>#NAME?</v>
      </c>
      <c r="AI27" s="1669" t="e" cm="1">
        <f t="array" aca="1" ref="AI27" ca="1">_xlfn.LET(
_xlpm.val,IF($F27 = "",val_blankRefText,  _xldudf_CX_GET(CX_ENTITY,($F27),AI$11,AI$14,,(AI$19))),
_xlpm.Res, IF(OR(_xlpm.val="",_xlpm.val="Error"),"",_xlpm.val),
_xlpm.Res
)</f>
        <v>#NAME?</v>
      </c>
      <c r="AJ27" s="1669" t="e" cm="1">
        <f t="array" aca="1" ref="AJ27" ca="1">_xlfn.LET(
_xlpm.val,IF($F27 = "",val_blankRefText,  _xldudf_CX_GET(CX_ENTITY,($F27),AJ$11,AJ$14,,(AJ$19))),
_xlpm.Res, IF(OR(_xlpm.val="",_xlpm.val="Error"),"",_xlpm.val),
_xlpm.Res
)</f>
        <v>#NAME?</v>
      </c>
      <c r="AK27" s="1669" t="e" cm="1">
        <f t="array" aca="1" ref="AK27" ca="1">_xlfn.LET(
_xlpm.val,IF($F27 = "",val_blankRefText,  _xldudf_CX_GET(CX_ENTITY,($F27),AK$11,AK$14,,(AK$19))),
_xlpm.Res, IF(OR(_xlpm.val="",_xlpm.val="Error"),"",_xlpm.val),
_xlpm.Res
)</f>
        <v>#NAME?</v>
      </c>
      <c r="AL27" s="1669" t="e" cm="1">
        <f t="array" aca="1" ref="AL27" ca="1">_xlfn.LET(
_xlpm.val,IF($F27 = "",val_blankRefText,  _xldudf_CX_GET(CX_ENTITY,($F27),AL$11,AL$14,,(AL$19))),
_xlpm.Res, IF(OR(_xlpm.val="",_xlpm.val="Error"),"",_xlpm.val),
_xlpm.Res
)</f>
        <v>#NAME?</v>
      </c>
      <c r="AM27" s="1669" t="e" cm="1">
        <f t="array" aca="1" ref="AM27" ca="1">_xlfn.LET(
_xlpm.val,IF($F27 = "",val_blankRefText,  _xldudf_CX_GET(CX_ENTITY,($F27),AM$11,AM$14,,(AM$19))),
_xlpm.Res, IF(OR(_xlpm.val="",_xlpm.val="Error"),"",_xlpm.val),
_xlpm.Res
)</f>
        <v>#NAME?</v>
      </c>
      <c r="AN27" s="1669" t="e" cm="1">
        <f t="array" aca="1" ref="AN27" ca="1">_xlfn.LET(
_xlpm.val,IF($F27 = "",val_blankRefText,  _xldudf_CX_GET(CX_ENTITY,($F27),AN$11,AN$14,,(AN$19))),
_xlpm.Res, IF(OR(_xlpm.val="",_xlpm.val="Error"),"",_xlpm.val),
_xlpm.Res
)</f>
        <v>#NAME?</v>
      </c>
      <c r="AO27" s="1669" t="e" cm="1">
        <f t="array" aca="1" ref="AO27" ca="1">_xlfn.LET(
_xlpm.val,IF($F27 = "",val_blankRefText,  _xldudf_CX_GET(CX_ENTITY,($F27),AO$11,AO$14,,(AO$19))),
_xlpm.Res, IF(OR(_xlpm.val="",_xlpm.val="Error"),"",_xlpm.val),
_xlpm.Res
)</f>
        <v>#NAME?</v>
      </c>
      <c r="AP27" s="1669" t="e" cm="1">
        <f t="array" aca="1" ref="AP27" ca="1">_xlfn.LET(
_xlpm.val,IF($F27 = "",val_blankRefText,  _xldudf_CX_GET(CX_ENTITY,($F27),AP$11,AP$14,,(AP$19))),
_xlpm.Res, IF(OR(_xlpm.val="",_xlpm.val="Error"),"",_xlpm.val),
_xlpm.Res
)</f>
        <v>#NAME?</v>
      </c>
      <c r="AQ27" s="1669" t="e" cm="1">
        <f t="array" aca="1" ref="AQ27" ca="1">_xlfn.LET(
_xlpm.val,IF($F27 = "",val_blankRefText,  _xldudf_CX_GET(CX_ENTITY,($F27),AQ$11,AQ$14,,(AQ$19))),
_xlpm.Res, IF(OR(_xlpm.val="",_xlpm.val="Error"),"",_xlpm.val),
_xlpm.Res
)</f>
        <v>#NAME?</v>
      </c>
      <c r="AR27" s="1669" t="e" cm="1">
        <f t="array" aca="1" ref="AR27" ca="1">_xlfn.LET(
_xlpm.val,IF($F27 = "",val_blankRefText,  _xldudf_CX_GET(CX_ENTITY,($F27),AR$11,AR$14,,(AR$19))),
_xlpm.Res, IF(OR(_xlpm.val="",_xlpm.val="Error"),"",_xlpm.val),
_xlpm.Res
)</f>
        <v>#NAME?</v>
      </c>
      <c r="AS27" s="1669" t="e" cm="1">
        <f t="array" aca="1" ref="AS27" ca="1">_xlfn.LET(
_xlpm.val,IF($F27 = "",val_blankRefText,  _xldudf_CX_GET(CX_ENTITY,($F27),AS$11,AS$14,,(AS$19))),
_xlpm.Res, IF(OR(_xlpm.val="",_xlpm.val="Error"),"",_xlpm.val),
_xlpm.Res
)</f>
        <v>#NAME?</v>
      </c>
      <c r="AT27" s="1669" t="e" cm="1">
        <f t="array" aca="1" ref="AT27" ca="1">_xlfn.LET(
_xlpm.val,IF($F27 = "",val_blankRefText,  _xldudf_CX_GET(CX_ENTITY,($F27),AT$11,AT$14,,(AT$19))),
_xlpm.Res, IF(OR(_xlpm.val="",_xlpm.val="Error"),"",_xlpm.val),
_xlpm.Res
)</f>
        <v>#NAME?</v>
      </c>
      <c r="AU27" s="1669" t="e" cm="1">
        <f t="array" aca="1" ref="AU27" ca="1">_xlfn.LET(
_xlpm.val,IF($F27 = "",val_blankRefText,  _xldudf_CX_GET(CX_ENTITY,($F27),AU$11,AU$14,,(AU$19))),
_xlpm.Res, IF(OR(_xlpm.val="",_xlpm.val="Error"),"",_xlpm.val),
_xlpm.Res
)</f>
        <v>#NAME?</v>
      </c>
      <c r="AV27" s="1669" t="e" cm="1">
        <f t="array" aca="1" ref="AV27" ca="1">_xlfn.LET(
_xlpm.val,IF($F27 = "",val_blankRefText,  _xldudf_CX_GET(CX_ENTITY,($F27),AV$11,AV$14,,(AV$19))),
_xlpm.Res, IF(OR(_xlpm.val="",_xlpm.val="Error"),"",_xlpm.val),
_xlpm.Res
)</f>
        <v>#NAME?</v>
      </c>
      <c r="AW27" s="1669" t="e" cm="1">
        <f t="array" aca="1" ref="AW27" ca="1">_xlfn.LET(
_xlpm.val,IF($F27 = "",val_blankRefText,  _xldudf_CX_GET(CX_ENTITY,($F27),AW$11,AW$14,,(AW$19))),
_xlpm.Res, IF(OR(_xlpm.val="",_xlpm.val="Error"),"",_xlpm.val),
_xlpm.Res
)</f>
        <v>#NAME?</v>
      </c>
      <c r="AX27" s="1669" t="e" cm="1">
        <f t="array" aca="1" ref="AX27" ca="1">_xlfn.LET(
_xlpm.val,IF($F27 = "",val_blankRefText,  _xldudf_CX_GET(CX_ENTITY,($F27),AX$11,AX$14,,(AX$19))),
_xlpm.Res, IF(OR(_xlpm.val="",_xlpm.val="Error"),"",_xlpm.val),
_xlpm.Res
)</f>
        <v>#NAME?</v>
      </c>
      <c r="AY27" s="1669" t="e" cm="1">
        <f t="array" aca="1" ref="AY27" ca="1">_xlfn.LET(
_xlpm.val,IF($F27 = "",val_blankRefText,  _xldudf_CX_GET(CX_ENTITY,($F27),AY$11,AY$14,,(AY$19))),
_xlpm.Res, IF(OR(_xlpm.val="",_xlpm.val="Error"),"",_xlpm.val),
_xlpm.Res
)</f>
        <v>#NAME?</v>
      </c>
      <c r="AZ27" s="1669" t="e" cm="1">
        <f t="array" aca="1" ref="AZ27" ca="1">_xlfn.LET(
_xlpm.val,IF($F27 = "",val_blankRefText,  _xldudf_CX_GET(CX_ENTITY,($F27),AZ$11,AZ$14,,(AZ$19))),
_xlpm.Res, IF(OR(_xlpm.val="",_xlpm.val="Error"),"",_xlpm.val),
_xlpm.Res
)</f>
        <v>#NAME?</v>
      </c>
      <c r="BA27" s="1669" t="e" cm="1">
        <f t="array" aca="1" ref="BA27" ca="1">_xlfn.LET(
_xlpm.val,IF($F27 = "",val_blankRefText,  _xldudf_CX_GET(CX_ENTITY,($F27),BA$11,BA$14,,(BA$19))),
_xlpm.Res, IF(OR(_xlpm.val="",_xlpm.val="Error"),"",_xlpm.val),
_xlpm.Res
)</f>
        <v>#NAME?</v>
      </c>
      <c r="BB27" s="1669" t="e" cm="1">
        <f t="array" aca="1" ref="BB27" ca="1">_xlfn.LET(
_xlpm.val,IF($F27 = "",val_blankRefText,  _xldudf_CX_GET(CX_ENTITY,($F27),BB$11,BB$14,,(BB$19))),
_xlpm.Res, IF(OR(_xlpm.val="",_xlpm.val="Error"),"",_xlpm.val),
_xlpm.Res
)</f>
        <v>#NAME?</v>
      </c>
      <c r="BC27" s="1669" t="e" cm="1">
        <f t="array" aca="1" ref="BC27" ca="1">_xlfn.LET(
_xlpm.val,IF($F27 = "",val_blankRefText,  _xldudf_CX_GET(CX_ENTITY,($F27),BC$11,BC$14,,(BC$19))),
_xlpm.Res, IF(OR(_xlpm.val="",_xlpm.val="Error"),"",_xlpm.val),
_xlpm.Res
)</f>
        <v>#NAME?</v>
      </c>
      <c r="BD27" s="1669" t="e" cm="1">
        <f t="array" aca="1" ref="BD27" ca="1">_xlfn.LET(
_xlpm.val,IF($F27 = "",val_blankRefText,  _xldudf_CX_GET(CX_ENTITY,($F27),BD$11,BD$14,,(BD$19))),
_xlpm.Res, IF(OR(_xlpm.val="",_xlpm.val="Error"),"",_xlpm.val),
_xlpm.Res
)</f>
        <v>#NAME?</v>
      </c>
      <c r="BE27" s="1669" t="e" cm="1">
        <f t="array" aca="1" ref="BE27" ca="1">_xlfn.LET(
_xlpm.val,IF($F27 = "",val_blankRefText,  _xldudf_CX_GET(CX_ENTITY,($F27),BE$11,BE$14,,(BE$19))),
_xlpm.Res, IF(OR(_xlpm.val="",_xlpm.val="Error"),"",_xlpm.val),
_xlpm.Res
)</f>
        <v>#NAME?</v>
      </c>
      <c r="BF27" s="1669" t="e" cm="1">
        <f t="array" aca="1" ref="BF27" ca="1">_xlfn.LET(
_xlpm.val,IF($F27 = "",val_blankRefText,  _xldudf_CX_GET(CX_ENTITY,($F27),BF$11,BF$14,,(BF$19))),
_xlpm.Res, IF(OR(_xlpm.val="",_xlpm.val="Error"),"",_xlpm.val),
_xlpm.Res
)</f>
        <v>#NAME?</v>
      </c>
      <c r="BG27" s="1669" t="e" cm="1">
        <f t="array" aca="1" ref="BG27" ca="1">_xlfn.LET(
_xlpm.val,IF($F27 = "",val_blankRefText,  _xldudf_CX_GET(CX_ENTITY,($F27),BG$11,BG$14,,(BG$19))),
_xlpm.Res, IF(OR(_xlpm.val="",_xlpm.val="Error"),"",_xlpm.val),
_xlpm.Res
)</f>
        <v>#NAME?</v>
      </c>
      <c r="BH27" s="1669" t="e" cm="1">
        <f t="array" aca="1" ref="BH27" ca="1">_xlfn.LET(
_xlpm.val,IF($F27 = "",val_blankRefText,  _xldudf_CX_GET(CX_ENTITY,($F27),BH$11,BH$14,,(BH$19))),
_xlpm.Res, IF(OR(_xlpm.val="",_xlpm.val="Error"),"",_xlpm.val),
_xlpm.Res
)</f>
        <v>#NAME?</v>
      </c>
      <c r="BI27" s="1669" t="e" cm="1">
        <f t="array" aca="1" ref="BI27" ca="1">_xlfn.LET(
_xlpm.val,IF($F27 = "",val_blankRefText,  _xldudf_CX_GET(CX_ENTITY,($F27),BI$11,BI$14,,(BI$19))),
_xlpm.Res, IF(OR(_xlpm.val="",_xlpm.val="Error"),"",_xlpm.val),
_xlpm.Res
)</f>
        <v>#NAME?</v>
      </c>
      <c r="BJ27" s="1669" t="e" cm="1">
        <f t="array" aca="1" ref="BJ27" ca="1">_xlfn.LET(
_xlpm.val,IF($F27 = "",val_blankRefText,  _xldudf_CX_GET(CX_ENTITY,($F27),BJ$11,BJ$14,,(BJ$19))),
_xlpm.Res, IF(OR(_xlpm.val="",_xlpm.val="Error"),"",_xlpm.val),
_xlpm.Res
)</f>
        <v>#NAME?</v>
      </c>
      <c r="BK27" s="1669" t="e" cm="1">
        <f t="array" aca="1" ref="BK27" ca="1">_xlfn.LET(
_xlpm.val,IF($F27 = "",val_blankRefText,  _xldudf_CX_GET(CX_ENTITY,($F27),BK$11,BK$14,,(BK$19))),
_xlpm.Res, IF(OR(_xlpm.val="",_xlpm.val="Error"),"",_xlpm.val),
_xlpm.Res
)</f>
        <v>#NAME?</v>
      </c>
      <c r="BL27" s="1669" t="e" cm="1">
        <f t="array" aca="1" ref="BL27" ca="1">_xlfn.LET(
_xlpm.val,IF($F27 = "",val_blankRefText,  _xldudf_CX_GET(CX_ENTITY,($F27),BL$11,BL$14,,(BL$19))),
_xlpm.Res, IF(OR(_xlpm.val="",_xlpm.val="Error"),"",_xlpm.val),
_xlpm.Res
)</f>
        <v>#NAME?</v>
      </c>
      <c r="BM27" s="1669" t="e" cm="1">
        <f t="array" aca="1" ref="BM27" ca="1">_xlfn.LET(
_xlpm.val,IF($F27 = "",val_blankRefText,  _xldudf_CX_GET(CX_ENTITY,($F27),BM$11,BM$14,,(BM$19))),
_xlpm.Res, IF(OR(_xlpm.val="",_xlpm.val="Error"),"",_xlpm.val),
_xlpm.Res
)</f>
        <v>#NAME?</v>
      </c>
      <c r="BN27" s="1669" t="e" cm="1">
        <f t="array" aca="1" ref="BN27" ca="1">_xlfn.LET(
_xlpm.val,IF($F27 = "",val_blankRefText,  _xldudf_CX_GET(CX_ENTITY,($F27),BN$11,BN$14,,(BN$19))),
_xlpm.Res, IF(OR(_xlpm.val="",_xlpm.val="Error"),"",_xlpm.val),
_xlpm.Res
)</f>
        <v>#NAME?</v>
      </c>
      <c r="BO27" s="2095"/>
      <c r="BP27" s="2095"/>
      <c r="BQ27" s="2095"/>
      <c r="BR27" s="2095"/>
      <c r="BS27" s="2095"/>
      <c r="BT27" s="2095"/>
      <c r="BU27" s="2095"/>
      <c r="BV27" s="2095"/>
      <c r="BW27" s="2095"/>
      <c r="BX27" s="2095"/>
      <c r="BY27" s="2095"/>
      <c r="BZ27" s="2095"/>
      <c r="CA27" s="34"/>
      <c r="CC27" s="33"/>
      <c r="CD27" s="1461" t="e" cm="1">
        <f t="array" aca="1" ref="CD27" ca="1">_xlfn.LET( _xlpm.CheckBlank, SUM(PL!$AD27:'PL'!$BN27) = 0, IF(_xlpm.CheckBlank, "", SUM(_xlfn._xlws.FILTER(PL!$AD27:$BN27,(YEAR(PL!$AD$12:$BN$12)=PL!CD$12)*(array_timeline&lt;=PL!CD$11)))))</f>
        <v>#NAME?</v>
      </c>
      <c r="CE27" s="1461" t="e" cm="1">
        <f t="array" aca="1" ref="CE27" ca="1">_xlfn.LET( _xlpm.CheckBlank, SUM(PL!$AD27:'PL'!$BN27) = 0, IF(_xlpm.CheckBlank, "", SUM(_xlfn._xlws.FILTER(PL!$AD27:$BN27,(YEAR(PL!$AD$12:$BN$12)=PL!CE$12)*(array_timeline&lt;=PL!CE$11)))))</f>
        <v>#NAME?</v>
      </c>
      <c r="CF27" s="88"/>
      <c r="CG27" s="1461" t="e" cm="1">
        <f t="array" aca="1" ref="CG27" ca="1">_xlfn.LET( _xlpm.CheckBlank, SUM(PL!$AD27:$BN27) =0, IF(_xlpm.CheckBlank, "", SUM(_xlfn._xlws.FILTER(PL!$AD27:$BN27,(YEAR(PL!$AD$12:$BN$12)=PL!CG$12)*(array_timeline&lt;=PL!CG$11)))))</f>
        <v>#NAME?</v>
      </c>
      <c r="CH27" s="1461" t="e" cm="1">
        <f t="array" aca="1" ref="CH27" ca="1">_xlfn.LET( _xlpm.CheckBlank, SUM(PL!$AD27:$BN27) = 0, IF(_xlpm.CheckBlank, "", SUM(_xlfn._xlws.FILTER(PL!$AD27:$BN27,(YEAR(PL!$AD$12:$BN$12)=PL!CH$12)*(array_timeline&lt;=PL!CH$11)))))</f>
        <v>#NAME?</v>
      </c>
      <c r="CI27" s="88"/>
      <c r="CJ27" s="1461" cm="1">
        <f t="array" ref="CJ27">_xlfn.LET( _xlpm.CheckBlank, SUM(PL!$AD27:$BN27) = 0, IF(_xlpm.CheckBlank, "", SUM(_xlfn.TAKE(_xlfn.DROP(PL!$AD27:$BN27, ,-DATEDIFF(PL!CJ$11, val_asOfDate,"M")),1,-12))))</f>
        <v>12</v>
      </c>
      <c r="CK27" s="1461" cm="1">
        <f t="array" ref="CK27">_xlfn.LET( _xlpm.CheckBlank, SUM(PL!$AD27:$BN27) = 0, IF(_xlpm.CheckBlank, "", SUM(_xlfn.TAKE(_xlfn.DROP(PL!$AD27:$BN27, ,-DATEDIFF(PL!CK$11, val_asOfDate,"M")),1,-12))))</f>
        <v>12</v>
      </c>
      <c r="CL27" s="88"/>
      <c r="CM27" s="1168" t="e" cm="1">
        <f t="array" aca="1" ref="CM27" ca="1">_xlfn.LET(
_xlpm.val,IF($F27 = "",val_blankRefText,  _xldudf_CX_GET(CX_ENTITY,($F27),CM$11,CM$14,,(CM$19))),
_xlpm.Res, IF(OR(_xlpm.val="",_xlpm.val="Error"),"",_xlpm.val),
_xlpm.Res
)</f>
        <v>#NAME?</v>
      </c>
      <c r="CN27" s="1168" t="e" cm="1">
        <f t="array" aca="1" ref="CN27" ca="1">_xlfn.LET(
_xlpm.val,IF($F27 = "",val_blankRefText,  _xldudf_CX_GET(CX_ENTITY,($F27),CN$11,CN$14,,(CN$19))),
_xlpm.Res, IF(OR(_xlpm.val="",_xlpm.val="Error"),"",_xlpm.val),
_xlpm.Res
)</f>
        <v>#NAME?</v>
      </c>
      <c r="CO27" s="1169"/>
      <c r="CP27" s="1168" t="e" cm="1">
        <f t="array" aca="1" ref="CP27" ca="1">_xlfn.LET(
_xlpm.val,IF($F27 = "",val_blankRefText,  _xldudf_CX_GET(CX_ENTITY,($F27),CP$11,CP$14,,(CP$19))),
_xlpm.Res, IF(OR(_xlpm.val="",_xlpm.val="Error"),"",_xlpm.val),
_xlpm.Res
)</f>
        <v>#NAME?</v>
      </c>
      <c r="CQ27" s="1168" t="e" cm="1">
        <f t="array" aca="1" ref="CQ27" ca="1">_xlfn.LET(
_xlpm.val,IF($F27 = "",val_blankRefText,  _xldudf_CX_GET(CX_ENTITY,($F27),CQ$11,CQ$14,,(CQ$19))),
_xlpm.Res, IF(OR(_xlpm.val="",_xlpm.val="Error"),"",_xlpm.val),
_xlpm.Res
)</f>
        <v>#NAME?</v>
      </c>
      <c r="CR27" s="34"/>
    </row>
    <row r="28" spans="1:96" ht="21" customHeight="1" outlineLevel="1">
      <c r="A28" s="1322"/>
      <c r="B28" s="2126"/>
      <c r="C28" s="577" t="s">
        <v>1538</v>
      </c>
      <c r="D28" s="1079"/>
      <c r="E28" s="577" t="e" cm="1">
        <f t="array" aca="1" ref="E28" ca="1">_xlfn.LET(
_xlpm.val,IF($C28 = "",val_blankRefText,  _xldudf_CX_GET(CX_ENTITY,($C28),val_asOfDate)),
_xlpm.Res, IF(OR(_xlpm.val="",_xlpm.val="Error"),"",_xlpm.val),
_xlpm.Res
)</f>
        <v>#NAME?</v>
      </c>
      <c r="F28" s="577" t="e">
        <f t="shared" ca="1" si="7"/>
        <v>#NAME?</v>
      </c>
      <c r="G28" s="577" t="s">
        <v>1528</v>
      </c>
      <c r="H28" s="1323">
        <v>0</v>
      </c>
      <c r="I28" s="1323">
        <v>1</v>
      </c>
      <c r="J28" s="578"/>
      <c r="K28" s="578"/>
      <c r="L28" s="579" t="b">
        <v>0</v>
      </c>
      <c r="N28" s="158"/>
      <c r="O28" s="101"/>
      <c r="P28" s="52"/>
      <c r="Q28" s="101"/>
      <c r="R28" s="126"/>
      <c r="S28" s="101"/>
      <c r="T28" s="101"/>
      <c r="U28" s="39"/>
      <c r="W28" s="91" t="str">
        <f t="shared" si="4"/>
        <v>Actual</v>
      </c>
      <c r="X28" s="884" t="s">
        <v>62</v>
      </c>
      <c r="Y28" s="911" t="e" cm="1">
        <f t="array" aca="1" ref="Y28" ca="1">IF(
       $B28 = "",
       IFBLANK( $E28, "Please select or type in or leave as blank (" &amp; ROW(Y28) - ROW($Y$25)&amp;")"),
       IFBLANK( $E28, $B28)
    )</f>
        <v>#NAME?</v>
      </c>
      <c r="Z28" s="198" cm="1">
        <f t="array" ref="Z28">_xlfn.SWITCH(
    TRUE,
ISBLANK(_PL!$L28),"",
    _PL!$L28=TRUE, 1,
    _PL!$L28=FALSE,-1,
    _PL!$L28=-1,0,
"n/a"
)</f>
        <v>-1</v>
      </c>
      <c r="AA28" s="200"/>
      <c r="AB28" s="301" t="e">
        <f t="shared" ca="1" si="8"/>
        <v>#NAME?</v>
      </c>
      <c r="AC28" s="1274" t="str" cm="1">
        <f t="array" aca="1" ref="AC28" ca="1">_xlfn.LET(
_xlpm.Def, IF(_xlfn.XMATCH(AB28,tbl_acctDef[Term],0)&gt;0, fx_getIcon("find"), ""),
_xlpm.Adj, IF(_xlfn.XMATCH(AB28, tbl_adjExample[Items],0)&gt;0, fx_getIcon("find"), ""),
IFERROR(IFBLANK(_xlpm.Def,_xlpm.Adj),"")
)</f>
        <v/>
      </c>
      <c r="AD28" s="1669" t="e" cm="1">
        <f t="array" aca="1" ref="AD28" ca="1">_xlfn.LET(
_xlpm.val,IF($F28 = "",val_blankRefText,  _xldudf_CX_GET(CX_ENTITY,($F28),AD$11,AD$14,,(AD$19))),
_xlpm.Res, IF(OR(_xlpm.val="",_xlpm.val="Error"),"",_xlpm.val),
_xlpm.Res
)</f>
        <v>#NAME?</v>
      </c>
      <c r="AE28" s="1669" t="e" cm="1">
        <f t="array" aca="1" ref="AE28" ca="1">_xlfn.LET(
_xlpm.val,IF($F28 = "",val_blankRefText,  _xldudf_CX_GET(CX_ENTITY,($F28),AE$11,AE$14,,(AE$19))),
_xlpm.Res, IF(OR(_xlpm.val="",_xlpm.val="Error"),"",_xlpm.val),
_xlpm.Res
)</f>
        <v>#NAME?</v>
      </c>
      <c r="AF28" s="1669" t="e" cm="1">
        <f t="array" aca="1" ref="AF28" ca="1">_xlfn.LET(
_xlpm.val,IF($F28 = "",val_blankRefText,  _xldudf_CX_GET(CX_ENTITY,($F28),AF$11,AF$14,,(AF$19))),
_xlpm.Res, IF(OR(_xlpm.val="",_xlpm.val="Error"),"",_xlpm.val),
_xlpm.Res
)</f>
        <v>#NAME?</v>
      </c>
      <c r="AG28" s="1669" t="e" cm="1">
        <f t="array" aca="1" ref="AG28" ca="1">_xlfn.LET(
_xlpm.val,IF($F28 = "",val_blankRefText,  _xldudf_CX_GET(CX_ENTITY,($F28),AG$11,AG$14,,(AG$19))),
_xlpm.Res, IF(OR(_xlpm.val="",_xlpm.val="Error"),"",_xlpm.val),
_xlpm.Res
)</f>
        <v>#NAME?</v>
      </c>
      <c r="AH28" s="1669" t="e" cm="1">
        <f t="array" aca="1" ref="AH28" ca="1">_xlfn.LET(
_xlpm.val,IF($F28 = "",val_blankRefText,  _xldudf_CX_GET(CX_ENTITY,($F28),AH$11,AH$14,,(AH$19))),
_xlpm.Res, IF(OR(_xlpm.val="",_xlpm.val="Error"),"",_xlpm.val),
_xlpm.Res
)</f>
        <v>#NAME?</v>
      </c>
      <c r="AI28" s="1669" t="e" cm="1">
        <f t="array" aca="1" ref="AI28" ca="1">_xlfn.LET(
_xlpm.val,IF($F28 = "",val_blankRefText,  _xldudf_CX_GET(CX_ENTITY,($F28),AI$11,AI$14,,(AI$19))),
_xlpm.Res, IF(OR(_xlpm.val="",_xlpm.val="Error"),"",_xlpm.val),
_xlpm.Res
)</f>
        <v>#NAME?</v>
      </c>
      <c r="AJ28" s="1669" t="e" cm="1">
        <f t="array" aca="1" ref="AJ28" ca="1">_xlfn.LET(
_xlpm.val,IF($F28 = "",val_blankRefText,  _xldudf_CX_GET(CX_ENTITY,($F28),AJ$11,AJ$14,,(AJ$19))),
_xlpm.Res, IF(OR(_xlpm.val="",_xlpm.val="Error"),"",_xlpm.val),
_xlpm.Res
)</f>
        <v>#NAME?</v>
      </c>
      <c r="AK28" s="1669" t="e" cm="1">
        <f t="array" aca="1" ref="AK28" ca="1">_xlfn.LET(
_xlpm.val,IF($F28 = "",val_blankRefText,  _xldudf_CX_GET(CX_ENTITY,($F28),AK$11,AK$14,,(AK$19))),
_xlpm.Res, IF(OR(_xlpm.val="",_xlpm.val="Error"),"",_xlpm.val),
_xlpm.Res
)</f>
        <v>#NAME?</v>
      </c>
      <c r="AL28" s="1669" t="e" cm="1">
        <f t="array" aca="1" ref="AL28" ca="1">_xlfn.LET(
_xlpm.val,IF($F28 = "",val_blankRefText,  _xldudf_CX_GET(CX_ENTITY,($F28),AL$11,AL$14,,(AL$19))),
_xlpm.Res, IF(OR(_xlpm.val="",_xlpm.val="Error"),"",_xlpm.val),
_xlpm.Res
)</f>
        <v>#NAME?</v>
      </c>
      <c r="AM28" s="1669" t="e" cm="1">
        <f t="array" aca="1" ref="AM28" ca="1">_xlfn.LET(
_xlpm.val,IF($F28 = "",val_blankRefText,  _xldudf_CX_GET(CX_ENTITY,($F28),AM$11,AM$14,,(AM$19))),
_xlpm.Res, IF(OR(_xlpm.val="",_xlpm.val="Error"),"",_xlpm.val),
_xlpm.Res
)</f>
        <v>#NAME?</v>
      </c>
      <c r="AN28" s="1669" t="e" cm="1">
        <f t="array" aca="1" ref="AN28" ca="1">_xlfn.LET(
_xlpm.val,IF($F28 = "",val_blankRefText,  _xldudf_CX_GET(CX_ENTITY,($F28),AN$11,AN$14,,(AN$19))),
_xlpm.Res, IF(OR(_xlpm.val="",_xlpm.val="Error"),"",_xlpm.val),
_xlpm.Res
)</f>
        <v>#NAME?</v>
      </c>
      <c r="AO28" s="1669" t="e" cm="1">
        <f t="array" aca="1" ref="AO28" ca="1">_xlfn.LET(
_xlpm.val,IF($F28 = "",val_blankRefText,  _xldudf_CX_GET(CX_ENTITY,($F28),AO$11,AO$14,,(AO$19))),
_xlpm.Res, IF(OR(_xlpm.val="",_xlpm.val="Error"),"",_xlpm.val),
_xlpm.Res
)</f>
        <v>#NAME?</v>
      </c>
      <c r="AP28" s="1669" t="e" cm="1">
        <f t="array" aca="1" ref="AP28" ca="1">_xlfn.LET(
_xlpm.val,IF($F28 = "",val_blankRefText,  _xldudf_CX_GET(CX_ENTITY,($F28),AP$11,AP$14,,(AP$19))),
_xlpm.Res, IF(OR(_xlpm.val="",_xlpm.val="Error"),"",_xlpm.val),
_xlpm.Res
)</f>
        <v>#NAME?</v>
      </c>
      <c r="AQ28" s="1669" t="e" cm="1">
        <f t="array" aca="1" ref="AQ28" ca="1">_xlfn.LET(
_xlpm.val,IF($F28 = "",val_blankRefText,  _xldudf_CX_GET(CX_ENTITY,($F28),AQ$11,AQ$14,,(AQ$19))),
_xlpm.Res, IF(OR(_xlpm.val="",_xlpm.val="Error"),"",_xlpm.val),
_xlpm.Res
)</f>
        <v>#NAME?</v>
      </c>
      <c r="AR28" s="1669" t="e" cm="1">
        <f t="array" aca="1" ref="AR28" ca="1">_xlfn.LET(
_xlpm.val,IF($F28 = "",val_blankRefText,  _xldudf_CX_GET(CX_ENTITY,($F28),AR$11,AR$14,,(AR$19))),
_xlpm.Res, IF(OR(_xlpm.val="",_xlpm.val="Error"),"",_xlpm.val),
_xlpm.Res
)</f>
        <v>#NAME?</v>
      </c>
      <c r="AS28" s="1669" t="e" cm="1">
        <f t="array" aca="1" ref="AS28" ca="1">_xlfn.LET(
_xlpm.val,IF($F28 = "",val_blankRefText,  _xldudf_CX_GET(CX_ENTITY,($F28),AS$11,AS$14,,(AS$19))),
_xlpm.Res, IF(OR(_xlpm.val="",_xlpm.val="Error"),"",_xlpm.val),
_xlpm.Res
)</f>
        <v>#NAME?</v>
      </c>
      <c r="AT28" s="1669" t="e" cm="1">
        <f t="array" aca="1" ref="AT28" ca="1">_xlfn.LET(
_xlpm.val,IF($F28 = "",val_blankRefText,  _xldudf_CX_GET(CX_ENTITY,($F28),AT$11,AT$14,,(AT$19))),
_xlpm.Res, IF(OR(_xlpm.val="",_xlpm.val="Error"),"",_xlpm.val),
_xlpm.Res
)</f>
        <v>#NAME?</v>
      </c>
      <c r="AU28" s="1669" t="e" cm="1">
        <f t="array" aca="1" ref="AU28" ca="1">_xlfn.LET(
_xlpm.val,IF($F28 = "",val_blankRefText,  _xldudf_CX_GET(CX_ENTITY,($F28),AU$11,AU$14,,(AU$19))),
_xlpm.Res, IF(OR(_xlpm.val="",_xlpm.val="Error"),"",_xlpm.val),
_xlpm.Res
)</f>
        <v>#NAME?</v>
      </c>
      <c r="AV28" s="1669" t="e" cm="1">
        <f t="array" aca="1" ref="AV28" ca="1">_xlfn.LET(
_xlpm.val,IF($F28 = "",val_blankRefText,  _xldudf_CX_GET(CX_ENTITY,($F28),AV$11,AV$14,,(AV$19))),
_xlpm.Res, IF(OR(_xlpm.val="",_xlpm.val="Error"),"",_xlpm.val),
_xlpm.Res
)</f>
        <v>#NAME?</v>
      </c>
      <c r="AW28" s="1669" t="e" cm="1">
        <f t="array" aca="1" ref="AW28" ca="1">_xlfn.LET(
_xlpm.val,IF($F28 = "",val_blankRefText,  _xldudf_CX_GET(CX_ENTITY,($F28),AW$11,AW$14,,(AW$19))),
_xlpm.Res, IF(OR(_xlpm.val="",_xlpm.val="Error"),"",_xlpm.val),
_xlpm.Res
)</f>
        <v>#NAME?</v>
      </c>
      <c r="AX28" s="1669" t="e" cm="1">
        <f t="array" aca="1" ref="AX28" ca="1">_xlfn.LET(
_xlpm.val,IF($F28 = "",val_blankRefText,  _xldudf_CX_GET(CX_ENTITY,($F28),AX$11,AX$14,,(AX$19))),
_xlpm.Res, IF(OR(_xlpm.val="",_xlpm.val="Error"),"",_xlpm.val),
_xlpm.Res
)</f>
        <v>#NAME?</v>
      </c>
      <c r="AY28" s="1669" t="e" cm="1">
        <f t="array" aca="1" ref="AY28" ca="1">_xlfn.LET(
_xlpm.val,IF($F28 = "",val_blankRefText,  _xldudf_CX_GET(CX_ENTITY,($F28),AY$11,AY$14,,(AY$19))),
_xlpm.Res, IF(OR(_xlpm.val="",_xlpm.val="Error"),"",_xlpm.val),
_xlpm.Res
)</f>
        <v>#NAME?</v>
      </c>
      <c r="AZ28" s="1669" t="e" cm="1">
        <f t="array" aca="1" ref="AZ28" ca="1">_xlfn.LET(
_xlpm.val,IF($F28 = "",val_blankRefText,  _xldudf_CX_GET(CX_ENTITY,($F28),AZ$11,AZ$14,,(AZ$19))),
_xlpm.Res, IF(OR(_xlpm.val="",_xlpm.val="Error"),"",_xlpm.val),
_xlpm.Res
)</f>
        <v>#NAME?</v>
      </c>
      <c r="BA28" s="1669" t="e" cm="1">
        <f t="array" aca="1" ref="BA28" ca="1">_xlfn.LET(
_xlpm.val,IF($F28 = "",val_blankRefText,  _xldudf_CX_GET(CX_ENTITY,($F28),BA$11,BA$14,,(BA$19))),
_xlpm.Res, IF(OR(_xlpm.val="",_xlpm.val="Error"),"",_xlpm.val),
_xlpm.Res
)</f>
        <v>#NAME?</v>
      </c>
      <c r="BB28" s="1669" t="e" cm="1">
        <f t="array" aca="1" ref="BB28" ca="1">_xlfn.LET(
_xlpm.val,IF($F28 = "",val_blankRefText,  _xldudf_CX_GET(CX_ENTITY,($F28),BB$11,BB$14,,(BB$19))),
_xlpm.Res, IF(OR(_xlpm.val="",_xlpm.val="Error"),"",_xlpm.val),
_xlpm.Res
)</f>
        <v>#NAME?</v>
      </c>
      <c r="BC28" s="1669" t="e" cm="1">
        <f t="array" aca="1" ref="BC28" ca="1">_xlfn.LET(
_xlpm.val,IF($F28 = "",val_blankRefText,  _xldudf_CX_GET(CX_ENTITY,($F28),BC$11,BC$14,,(BC$19))),
_xlpm.Res, IF(OR(_xlpm.val="",_xlpm.val="Error"),"",_xlpm.val),
_xlpm.Res
)</f>
        <v>#NAME?</v>
      </c>
      <c r="BD28" s="1669" t="e" cm="1">
        <f t="array" aca="1" ref="BD28" ca="1">_xlfn.LET(
_xlpm.val,IF($F28 = "",val_blankRefText,  _xldudf_CX_GET(CX_ENTITY,($F28),BD$11,BD$14,,(BD$19))),
_xlpm.Res, IF(OR(_xlpm.val="",_xlpm.val="Error"),"",_xlpm.val),
_xlpm.Res
)</f>
        <v>#NAME?</v>
      </c>
      <c r="BE28" s="1669" t="e" cm="1">
        <f t="array" aca="1" ref="BE28" ca="1">_xlfn.LET(
_xlpm.val,IF($F28 = "",val_blankRefText,  _xldudf_CX_GET(CX_ENTITY,($F28),BE$11,BE$14,,(BE$19))),
_xlpm.Res, IF(OR(_xlpm.val="",_xlpm.val="Error"),"",_xlpm.val),
_xlpm.Res
)</f>
        <v>#NAME?</v>
      </c>
      <c r="BF28" s="1669" t="e" cm="1">
        <f t="array" aca="1" ref="BF28" ca="1">_xlfn.LET(
_xlpm.val,IF($F28 = "",val_blankRefText,  _xldudf_CX_GET(CX_ENTITY,($F28),BF$11,BF$14,,(BF$19))),
_xlpm.Res, IF(OR(_xlpm.val="",_xlpm.val="Error"),"",_xlpm.val),
_xlpm.Res
)</f>
        <v>#NAME?</v>
      </c>
      <c r="BG28" s="1669" t="e" cm="1">
        <f t="array" aca="1" ref="BG28" ca="1">_xlfn.LET(
_xlpm.val,IF($F28 = "",val_blankRefText,  _xldudf_CX_GET(CX_ENTITY,($F28),BG$11,BG$14,,(BG$19))),
_xlpm.Res, IF(OR(_xlpm.val="",_xlpm.val="Error"),"",_xlpm.val),
_xlpm.Res
)</f>
        <v>#NAME?</v>
      </c>
      <c r="BH28" s="1669" t="e" cm="1">
        <f t="array" aca="1" ref="BH28" ca="1">_xlfn.LET(
_xlpm.val,IF($F28 = "",val_blankRefText,  _xldudf_CX_GET(CX_ENTITY,($F28),BH$11,BH$14,,(BH$19))),
_xlpm.Res, IF(OR(_xlpm.val="",_xlpm.val="Error"),"",_xlpm.val),
_xlpm.Res
)</f>
        <v>#NAME?</v>
      </c>
      <c r="BI28" s="1669" t="e" cm="1">
        <f t="array" aca="1" ref="BI28" ca="1">_xlfn.LET(
_xlpm.val,IF($F28 = "",val_blankRefText,  _xldudf_CX_GET(CX_ENTITY,($F28),BI$11,BI$14,,(BI$19))),
_xlpm.Res, IF(OR(_xlpm.val="",_xlpm.val="Error"),"",_xlpm.val),
_xlpm.Res
)</f>
        <v>#NAME?</v>
      </c>
      <c r="BJ28" s="1669" t="e" cm="1">
        <f t="array" aca="1" ref="BJ28" ca="1">_xlfn.LET(
_xlpm.val,IF($F28 = "",val_blankRefText,  _xldudf_CX_GET(CX_ENTITY,($F28),BJ$11,BJ$14,,(BJ$19))),
_xlpm.Res, IF(OR(_xlpm.val="",_xlpm.val="Error"),"",_xlpm.val),
_xlpm.Res
)</f>
        <v>#NAME?</v>
      </c>
      <c r="BK28" s="1669" t="e" cm="1">
        <f t="array" aca="1" ref="BK28" ca="1">_xlfn.LET(
_xlpm.val,IF($F28 = "",val_blankRefText,  _xldudf_CX_GET(CX_ENTITY,($F28),BK$11,BK$14,,(BK$19))),
_xlpm.Res, IF(OR(_xlpm.val="",_xlpm.val="Error"),"",_xlpm.val),
_xlpm.Res
)</f>
        <v>#NAME?</v>
      </c>
      <c r="BL28" s="1669" t="e" cm="1">
        <f t="array" aca="1" ref="BL28" ca="1">_xlfn.LET(
_xlpm.val,IF($F28 = "",val_blankRefText,  _xldudf_CX_GET(CX_ENTITY,($F28),BL$11,BL$14,,(BL$19))),
_xlpm.Res, IF(OR(_xlpm.val="",_xlpm.val="Error"),"",_xlpm.val),
_xlpm.Res
)</f>
        <v>#NAME?</v>
      </c>
      <c r="BM28" s="1669" t="e" cm="1">
        <f t="array" aca="1" ref="BM28" ca="1">_xlfn.LET(
_xlpm.val,IF($F28 = "",val_blankRefText,  _xldudf_CX_GET(CX_ENTITY,($F28),BM$11,BM$14,,(BM$19))),
_xlpm.Res, IF(OR(_xlpm.val="",_xlpm.val="Error"),"",_xlpm.val),
_xlpm.Res
)</f>
        <v>#NAME?</v>
      </c>
      <c r="BN28" s="1669" t="e" cm="1">
        <f t="array" aca="1" ref="BN28" ca="1">_xlfn.LET(
_xlpm.val,IF($F28 = "",val_blankRefText,  _xldudf_CX_GET(CX_ENTITY,($F28),BN$11,BN$14,,(BN$19))),
_xlpm.Res, IF(OR(_xlpm.val="",_xlpm.val="Error"),"",_xlpm.val),
_xlpm.Res
)</f>
        <v>#NAME?</v>
      </c>
      <c r="BO28" s="2095"/>
      <c r="BP28" s="2095"/>
      <c r="BQ28" s="2095"/>
      <c r="BR28" s="2095"/>
      <c r="BS28" s="2095"/>
      <c r="BT28" s="2095"/>
      <c r="BU28" s="2095"/>
      <c r="BV28" s="2095"/>
      <c r="BW28" s="2095"/>
      <c r="BX28" s="2095"/>
      <c r="BY28" s="2095"/>
      <c r="BZ28" s="2095"/>
      <c r="CA28" s="34"/>
      <c r="CC28" s="33"/>
      <c r="CD28" s="1461" t="e" cm="1">
        <f t="array" aca="1" ref="CD28" ca="1">_xlfn.LET( _xlpm.CheckBlank, SUM(PL!$AD28:'PL'!$BN28) = 0, IF(_xlpm.CheckBlank, "", SUM(_xlfn._xlws.FILTER(PL!$AD28:$BN28,(YEAR(PL!$AD$12:$BN$12)=PL!CD$12)*(array_timeline&lt;=PL!CD$11)))))</f>
        <v>#NAME?</v>
      </c>
      <c r="CE28" s="1461" t="e" cm="1">
        <f t="array" aca="1" ref="CE28" ca="1">_xlfn.LET( _xlpm.CheckBlank, SUM(PL!$AD28:'PL'!$BN28) = 0, IF(_xlpm.CheckBlank, "", SUM(_xlfn._xlws.FILTER(PL!$AD28:$BN28,(YEAR(PL!$AD$12:$BN$12)=PL!CE$12)*(array_timeline&lt;=PL!CE$11)))))</f>
        <v>#NAME?</v>
      </c>
      <c r="CF28" s="88"/>
      <c r="CG28" s="1461" t="e" cm="1">
        <f t="array" aca="1" ref="CG28" ca="1">_xlfn.LET( _xlpm.CheckBlank, SUM(PL!$AD28:$BN28) =0, IF(_xlpm.CheckBlank, "", SUM(_xlfn._xlws.FILTER(PL!$AD28:$BN28,(YEAR(PL!$AD$12:$BN$12)=PL!CG$12)*(array_timeline&lt;=PL!CG$11)))))</f>
        <v>#NAME?</v>
      </c>
      <c r="CH28" s="1461" t="e" cm="1">
        <f t="array" aca="1" ref="CH28" ca="1">_xlfn.LET( _xlpm.CheckBlank, SUM(PL!$AD28:$BN28) = 0, IF(_xlpm.CheckBlank, "", SUM(_xlfn._xlws.FILTER(PL!$AD28:$BN28,(YEAR(PL!$AD$12:$BN$12)=PL!CH$12)*(array_timeline&lt;=PL!CH$11)))))</f>
        <v>#NAME?</v>
      </c>
      <c r="CI28" s="88"/>
      <c r="CJ28" s="1461" cm="1">
        <f t="array" ref="CJ28">_xlfn.LET( _xlpm.CheckBlank, SUM(PL!$AD28:$BN28) = 0, IF(_xlpm.CheckBlank, "", SUM(_xlfn.TAKE(_xlfn.DROP(PL!$AD28:$BN28, ,-DATEDIFF(PL!CJ$11, val_asOfDate,"M")),1,-12))))</f>
        <v>12</v>
      </c>
      <c r="CK28" s="1461" cm="1">
        <f t="array" ref="CK28">_xlfn.LET( _xlpm.CheckBlank, SUM(PL!$AD28:$BN28) = 0, IF(_xlpm.CheckBlank, "", SUM(_xlfn.TAKE(_xlfn.DROP(PL!$AD28:$BN28, ,-DATEDIFF(PL!CK$11, val_asOfDate,"M")),1,-12))))</f>
        <v>12</v>
      </c>
      <c r="CL28" s="88"/>
      <c r="CM28" s="1168" t="e" cm="1">
        <f t="array" aca="1" ref="CM28" ca="1">_xlfn.LET(
_xlpm.val,IF($F28 = "",val_blankRefText,  _xldudf_CX_GET(CX_ENTITY,($F28),CM$11,CM$14,,(CM$19))),
_xlpm.Res, IF(OR(_xlpm.val="",_xlpm.val="Error"),"",_xlpm.val),
_xlpm.Res
)</f>
        <v>#NAME?</v>
      </c>
      <c r="CN28" s="1168" t="e" cm="1">
        <f t="array" aca="1" ref="CN28" ca="1">_xlfn.LET(
_xlpm.val,IF($F28 = "",val_blankRefText,  _xldudf_CX_GET(CX_ENTITY,($F28),CN$11,CN$14,,(CN$19))),
_xlpm.Res, IF(OR(_xlpm.val="",_xlpm.val="Error"),"",_xlpm.val),
_xlpm.Res
)</f>
        <v>#NAME?</v>
      </c>
      <c r="CO28" s="1169"/>
      <c r="CP28" s="1168" t="e" cm="1">
        <f t="array" aca="1" ref="CP28" ca="1">_xlfn.LET(
_xlpm.val,IF($F28 = "",val_blankRefText,  _xldudf_CX_GET(CX_ENTITY,($F28),CP$11,CP$14,,(CP$19))),
_xlpm.Res, IF(OR(_xlpm.val="",_xlpm.val="Error"),"",_xlpm.val),
_xlpm.Res
)</f>
        <v>#NAME?</v>
      </c>
      <c r="CQ28" s="1168" t="e" cm="1">
        <f t="array" aca="1" ref="CQ28" ca="1">_xlfn.LET(
_xlpm.val,IF($F28 = "",val_blankRefText,  _xldudf_CX_GET(CX_ENTITY,($F28),CQ$11,CQ$14,,(CQ$19))),
_xlpm.Res, IF(OR(_xlpm.val="",_xlpm.val="Error"),"",_xlpm.val),
_xlpm.Res
)</f>
        <v>#NAME?</v>
      </c>
      <c r="CR28" s="34"/>
    </row>
    <row r="29" spans="1:96" ht="21" customHeight="1" outlineLevel="1">
      <c r="A29" s="1322"/>
      <c r="B29" s="2126"/>
      <c r="C29" s="577" t="s">
        <v>1539</v>
      </c>
      <c r="D29" s="1079"/>
      <c r="E29" s="577" t="e" cm="1">
        <f t="array" aca="1" ref="E29" ca="1">_xlfn.LET(
_xlpm.val,IF($C29 = "",val_blankRefText,  _xldudf_CX_GET(CX_ENTITY,($C29),val_asOfDate)),
_xlpm.Res, IF(OR(_xlpm.val="",_xlpm.val="Error"),"",_xlpm.val),
_xlpm.Res
)</f>
        <v>#NAME?</v>
      </c>
      <c r="F29" s="577" t="e">
        <f ca="1">IF(
    $B29 &lt;&gt;"",$B29,
    $E29
  )</f>
        <v>#NAME?</v>
      </c>
      <c r="G29" s="577" t="s">
        <v>1528</v>
      </c>
      <c r="H29" s="1323">
        <v>0</v>
      </c>
      <c r="I29" s="1323">
        <v>1</v>
      </c>
      <c r="J29" s="578"/>
      <c r="K29" s="578"/>
      <c r="L29" s="579" t="b">
        <v>0</v>
      </c>
      <c r="N29" s="158"/>
      <c r="O29" s="101"/>
      <c r="P29" s="52"/>
      <c r="Q29" s="101"/>
      <c r="R29" s="126"/>
      <c r="S29" s="101"/>
      <c r="T29" s="101"/>
      <c r="U29" s="39"/>
      <c r="W29" s="91" t="str">
        <f t="shared" si="4"/>
        <v>Actual</v>
      </c>
      <c r="X29" s="884" t="s">
        <v>62</v>
      </c>
      <c r="Y29" s="911" t="e" cm="1">
        <f t="array" aca="1" ref="Y29" ca="1">IF(
       $B29 = "",
       IFBLANK( $E29, "Please select or type in or leave as blank (" &amp; ROW(Y29) - ROW($Y$25)&amp;")"),
       IFBLANK( $E29, $B29)
    )</f>
        <v>#NAME?</v>
      </c>
      <c r="Z29" s="198" cm="1">
        <f t="array" ref="Z29">_xlfn.SWITCH(
    TRUE,
ISBLANK(_PL!$L29),"",
    _PL!$L29=TRUE, 1,
    _PL!$L29=FALSE,-1,
    _PL!$L29=-1,0,
"n/a"
)</f>
        <v>-1</v>
      </c>
      <c r="AA29" s="200"/>
      <c r="AB29" s="301" t="e">
        <f t="shared" ca="1" si="8"/>
        <v>#NAME?</v>
      </c>
      <c r="AC29" s="1274" t="str" cm="1">
        <f t="array" aca="1" ref="AC29" ca="1">_xlfn.LET(
_xlpm.Def, IF(_xlfn.XMATCH(AB29,tbl_acctDef[Term],0)&gt;0, fx_getIcon("find"), ""),
_xlpm.Adj, IF(_xlfn.XMATCH(AB29, tbl_adjExample[Items],0)&gt;0, fx_getIcon("find"), ""),
IFERROR(IFBLANK(_xlpm.Def,_xlpm.Adj),"")
)</f>
        <v/>
      </c>
      <c r="AD29" s="1669" t="e" cm="1">
        <f t="array" aca="1" ref="AD29" ca="1">_xlfn.LET(
_xlpm.val,IF($F29 = "",val_blankRefText,  _xldudf_CX_GET(CX_ENTITY,($F29),AD$11,AD$14,,(AD$19))),
_xlpm.Res, IF(OR(_xlpm.val="",_xlpm.val="Error"),"",_xlpm.val),
_xlpm.Res
)</f>
        <v>#NAME?</v>
      </c>
      <c r="AE29" s="1669" t="e" cm="1">
        <f t="array" aca="1" ref="AE29" ca="1">_xlfn.LET(
_xlpm.val,IF($F29 = "",val_blankRefText,  _xldudf_CX_GET(CX_ENTITY,($F29),AE$11,AE$14,,(AE$19))),
_xlpm.Res, IF(OR(_xlpm.val="",_xlpm.val="Error"),"",_xlpm.val),
_xlpm.Res
)</f>
        <v>#NAME?</v>
      </c>
      <c r="AF29" s="1669" t="e" cm="1">
        <f t="array" aca="1" ref="AF29" ca="1">_xlfn.LET(
_xlpm.val,IF($F29 = "",val_blankRefText,  _xldudf_CX_GET(CX_ENTITY,($F29),AF$11,AF$14,,(AF$19))),
_xlpm.Res, IF(OR(_xlpm.val="",_xlpm.val="Error"),"",_xlpm.val),
_xlpm.Res
)</f>
        <v>#NAME?</v>
      </c>
      <c r="AG29" s="1669" t="e" cm="1">
        <f t="array" aca="1" ref="AG29" ca="1">_xlfn.LET(
_xlpm.val,IF($F29 = "",val_blankRefText,  _xldudf_CX_GET(CX_ENTITY,($F29),AG$11,AG$14,,(AG$19))),
_xlpm.Res, IF(OR(_xlpm.val="",_xlpm.val="Error"),"",_xlpm.val),
_xlpm.Res
)</f>
        <v>#NAME?</v>
      </c>
      <c r="AH29" s="1669" t="e" cm="1">
        <f t="array" aca="1" ref="AH29" ca="1">_xlfn.LET(
_xlpm.val,IF($F29 = "",val_blankRefText,  _xldudf_CX_GET(CX_ENTITY,($F29),AH$11,AH$14,,(AH$19))),
_xlpm.Res, IF(OR(_xlpm.val="",_xlpm.val="Error"),"",_xlpm.val),
_xlpm.Res
)</f>
        <v>#NAME?</v>
      </c>
      <c r="AI29" s="1669" t="e" cm="1">
        <f t="array" aca="1" ref="AI29" ca="1">_xlfn.LET(
_xlpm.val,IF($F29 = "",val_blankRefText,  _xldudf_CX_GET(CX_ENTITY,($F29),AI$11,AI$14,,(AI$19))),
_xlpm.Res, IF(OR(_xlpm.val="",_xlpm.val="Error"),"",_xlpm.val),
_xlpm.Res
)</f>
        <v>#NAME?</v>
      </c>
      <c r="AJ29" s="1669" t="e" cm="1">
        <f t="array" aca="1" ref="AJ29" ca="1">_xlfn.LET(
_xlpm.val,IF($F29 = "",val_blankRefText,  _xldudf_CX_GET(CX_ENTITY,($F29),AJ$11,AJ$14,,(AJ$19))),
_xlpm.Res, IF(OR(_xlpm.val="",_xlpm.val="Error"),"",_xlpm.val),
_xlpm.Res
)</f>
        <v>#NAME?</v>
      </c>
      <c r="AK29" s="1669" t="e" cm="1">
        <f t="array" aca="1" ref="AK29" ca="1">_xlfn.LET(
_xlpm.val,IF($F29 = "",val_blankRefText,  _xldudf_CX_GET(CX_ENTITY,($F29),AK$11,AK$14,,(AK$19))),
_xlpm.Res, IF(OR(_xlpm.val="",_xlpm.val="Error"),"",_xlpm.val),
_xlpm.Res
)</f>
        <v>#NAME?</v>
      </c>
      <c r="AL29" s="1669" t="e" cm="1">
        <f t="array" aca="1" ref="AL29" ca="1">_xlfn.LET(
_xlpm.val,IF($F29 = "",val_blankRefText,  _xldudf_CX_GET(CX_ENTITY,($F29),AL$11,AL$14,,(AL$19))),
_xlpm.Res, IF(OR(_xlpm.val="",_xlpm.val="Error"),"",_xlpm.val),
_xlpm.Res
)</f>
        <v>#NAME?</v>
      </c>
      <c r="AM29" s="1669" t="e" cm="1">
        <f t="array" aca="1" ref="AM29" ca="1">_xlfn.LET(
_xlpm.val,IF($F29 = "",val_blankRefText,  _xldudf_CX_GET(CX_ENTITY,($F29),AM$11,AM$14,,(AM$19))),
_xlpm.Res, IF(OR(_xlpm.val="",_xlpm.val="Error"),"",_xlpm.val),
_xlpm.Res
)</f>
        <v>#NAME?</v>
      </c>
      <c r="AN29" s="1669" t="e" cm="1">
        <f t="array" aca="1" ref="AN29" ca="1">_xlfn.LET(
_xlpm.val,IF($F29 = "",val_blankRefText,  _xldudf_CX_GET(CX_ENTITY,($F29),AN$11,AN$14,,(AN$19))),
_xlpm.Res, IF(OR(_xlpm.val="",_xlpm.val="Error"),"",_xlpm.val),
_xlpm.Res
)</f>
        <v>#NAME?</v>
      </c>
      <c r="AO29" s="1669" t="e" cm="1">
        <f t="array" aca="1" ref="AO29" ca="1">_xlfn.LET(
_xlpm.val,IF($F29 = "",val_blankRefText,  _xldudf_CX_GET(CX_ENTITY,($F29),AO$11,AO$14,,(AO$19))),
_xlpm.Res, IF(OR(_xlpm.val="",_xlpm.val="Error"),"",_xlpm.val),
_xlpm.Res
)</f>
        <v>#NAME?</v>
      </c>
      <c r="AP29" s="1669" t="e" cm="1">
        <f t="array" aca="1" ref="AP29" ca="1">_xlfn.LET(
_xlpm.val,IF($F29 = "",val_blankRefText,  _xldudf_CX_GET(CX_ENTITY,($F29),AP$11,AP$14,,(AP$19))),
_xlpm.Res, IF(OR(_xlpm.val="",_xlpm.val="Error"),"",_xlpm.val),
_xlpm.Res
)</f>
        <v>#NAME?</v>
      </c>
      <c r="AQ29" s="1669" t="e" cm="1">
        <f t="array" aca="1" ref="AQ29" ca="1">_xlfn.LET(
_xlpm.val,IF($F29 = "",val_blankRefText,  _xldudf_CX_GET(CX_ENTITY,($F29),AQ$11,AQ$14,,(AQ$19))),
_xlpm.Res, IF(OR(_xlpm.val="",_xlpm.val="Error"),"",_xlpm.val),
_xlpm.Res
)</f>
        <v>#NAME?</v>
      </c>
      <c r="AR29" s="1669" t="e" cm="1">
        <f t="array" aca="1" ref="AR29" ca="1">_xlfn.LET(
_xlpm.val,IF($F29 = "",val_blankRefText,  _xldudf_CX_GET(CX_ENTITY,($F29),AR$11,AR$14,,(AR$19))),
_xlpm.Res, IF(OR(_xlpm.val="",_xlpm.val="Error"),"",_xlpm.val),
_xlpm.Res
)</f>
        <v>#NAME?</v>
      </c>
      <c r="AS29" s="1669" t="e" cm="1">
        <f t="array" aca="1" ref="AS29" ca="1">_xlfn.LET(
_xlpm.val,IF($F29 = "",val_blankRefText,  _xldudf_CX_GET(CX_ENTITY,($F29),AS$11,AS$14,,(AS$19))),
_xlpm.Res, IF(OR(_xlpm.val="",_xlpm.val="Error"),"",_xlpm.val),
_xlpm.Res
)</f>
        <v>#NAME?</v>
      </c>
      <c r="AT29" s="1669" t="e" cm="1">
        <f t="array" aca="1" ref="AT29" ca="1">_xlfn.LET(
_xlpm.val,IF($F29 = "",val_blankRefText,  _xldudf_CX_GET(CX_ENTITY,($F29),AT$11,AT$14,,(AT$19))),
_xlpm.Res, IF(OR(_xlpm.val="",_xlpm.val="Error"),"",_xlpm.val),
_xlpm.Res
)</f>
        <v>#NAME?</v>
      </c>
      <c r="AU29" s="1669" t="e" cm="1">
        <f t="array" aca="1" ref="AU29" ca="1">_xlfn.LET(
_xlpm.val,IF($F29 = "",val_blankRefText,  _xldudf_CX_GET(CX_ENTITY,($F29),AU$11,AU$14,,(AU$19))),
_xlpm.Res, IF(OR(_xlpm.val="",_xlpm.val="Error"),"",_xlpm.val),
_xlpm.Res
)</f>
        <v>#NAME?</v>
      </c>
      <c r="AV29" s="1669" t="e" cm="1">
        <f t="array" aca="1" ref="AV29" ca="1">_xlfn.LET(
_xlpm.val,IF($F29 = "",val_blankRefText,  _xldudf_CX_GET(CX_ENTITY,($F29),AV$11,AV$14,,(AV$19))),
_xlpm.Res, IF(OR(_xlpm.val="",_xlpm.val="Error"),"",_xlpm.val),
_xlpm.Res
)</f>
        <v>#NAME?</v>
      </c>
      <c r="AW29" s="1669" t="e" cm="1">
        <f t="array" aca="1" ref="AW29" ca="1">_xlfn.LET(
_xlpm.val,IF($F29 = "",val_blankRefText,  _xldudf_CX_GET(CX_ENTITY,($F29),AW$11,AW$14,,(AW$19))),
_xlpm.Res, IF(OR(_xlpm.val="",_xlpm.val="Error"),"",_xlpm.val),
_xlpm.Res
)</f>
        <v>#NAME?</v>
      </c>
      <c r="AX29" s="1669" t="e" cm="1">
        <f t="array" aca="1" ref="AX29" ca="1">_xlfn.LET(
_xlpm.val,IF($F29 = "",val_blankRefText,  _xldudf_CX_GET(CX_ENTITY,($F29),AX$11,AX$14,,(AX$19))),
_xlpm.Res, IF(OR(_xlpm.val="",_xlpm.val="Error"),"",_xlpm.val),
_xlpm.Res
)</f>
        <v>#NAME?</v>
      </c>
      <c r="AY29" s="1669" t="e" cm="1">
        <f t="array" aca="1" ref="AY29" ca="1">_xlfn.LET(
_xlpm.val,IF($F29 = "",val_blankRefText,  _xldudf_CX_GET(CX_ENTITY,($F29),AY$11,AY$14,,(AY$19))),
_xlpm.Res, IF(OR(_xlpm.val="",_xlpm.val="Error"),"",_xlpm.val),
_xlpm.Res
)</f>
        <v>#NAME?</v>
      </c>
      <c r="AZ29" s="1669" t="e" cm="1">
        <f t="array" aca="1" ref="AZ29" ca="1">_xlfn.LET(
_xlpm.val,IF($F29 = "",val_blankRefText,  _xldudf_CX_GET(CX_ENTITY,($F29),AZ$11,AZ$14,,(AZ$19))),
_xlpm.Res, IF(OR(_xlpm.val="",_xlpm.val="Error"),"",_xlpm.val),
_xlpm.Res
)</f>
        <v>#NAME?</v>
      </c>
      <c r="BA29" s="1669" t="e" cm="1">
        <f t="array" aca="1" ref="BA29" ca="1">_xlfn.LET(
_xlpm.val,IF($F29 = "",val_blankRefText,  _xldudf_CX_GET(CX_ENTITY,($F29),BA$11,BA$14,,(BA$19))),
_xlpm.Res, IF(OR(_xlpm.val="",_xlpm.val="Error"),"",_xlpm.val),
_xlpm.Res
)</f>
        <v>#NAME?</v>
      </c>
      <c r="BB29" s="1669" t="e" cm="1">
        <f t="array" aca="1" ref="BB29" ca="1">_xlfn.LET(
_xlpm.val,IF($F29 = "",val_blankRefText,  _xldudf_CX_GET(CX_ENTITY,($F29),BB$11,BB$14,,(BB$19))),
_xlpm.Res, IF(OR(_xlpm.val="",_xlpm.val="Error"),"",_xlpm.val),
_xlpm.Res
)</f>
        <v>#NAME?</v>
      </c>
      <c r="BC29" s="1669" t="e" cm="1">
        <f t="array" aca="1" ref="BC29" ca="1">_xlfn.LET(
_xlpm.val,IF($F29 = "",val_blankRefText,  _xldudf_CX_GET(CX_ENTITY,($F29),BC$11,BC$14,,(BC$19))),
_xlpm.Res, IF(OR(_xlpm.val="",_xlpm.val="Error"),"",_xlpm.val),
_xlpm.Res
)</f>
        <v>#NAME?</v>
      </c>
      <c r="BD29" s="1669" t="e" cm="1">
        <f t="array" aca="1" ref="BD29" ca="1">_xlfn.LET(
_xlpm.val,IF($F29 = "",val_blankRefText,  _xldudf_CX_GET(CX_ENTITY,($F29),BD$11,BD$14,,(BD$19))),
_xlpm.Res, IF(OR(_xlpm.val="",_xlpm.val="Error"),"",_xlpm.val),
_xlpm.Res
)</f>
        <v>#NAME?</v>
      </c>
      <c r="BE29" s="1669" t="e" cm="1">
        <f t="array" aca="1" ref="BE29" ca="1">_xlfn.LET(
_xlpm.val,IF($F29 = "",val_blankRefText,  _xldudf_CX_GET(CX_ENTITY,($F29),BE$11,BE$14,,(BE$19))),
_xlpm.Res, IF(OR(_xlpm.val="",_xlpm.val="Error"),"",_xlpm.val),
_xlpm.Res
)</f>
        <v>#NAME?</v>
      </c>
      <c r="BF29" s="1669" t="e" cm="1">
        <f t="array" aca="1" ref="BF29" ca="1">_xlfn.LET(
_xlpm.val,IF($F29 = "",val_blankRefText,  _xldudf_CX_GET(CX_ENTITY,($F29),BF$11,BF$14,,(BF$19))),
_xlpm.Res, IF(OR(_xlpm.val="",_xlpm.val="Error"),"",_xlpm.val),
_xlpm.Res
)</f>
        <v>#NAME?</v>
      </c>
      <c r="BG29" s="1669" t="e" cm="1">
        <f t="array" aca="1" ref="BG29" ca="1">_xlfn.LET(
_xlpm.val,IF($F29 = "",val_blankRefText,  _xldudf_CX_GET(CX_ENTITY,($F29),BG$11,BG$14,,(BG$19))),
_xlpm.Res, IF(OR(_xlpm.val="",_xlpm.val="Error"),"",_xlpm.val),
_xlpm.Res
)</f>
        <v>#NAME?</v>
      </c>
      <c r="BH29" s="1669" t="e" cm="1">
        <f t="array" aca="1" ref="BH29" ca="1">_xlfn.LET(
_xlpm.val,IF($F29 = "",val_blankRefText,  _xldudf_CX_GET(CX_ENTITY,($F29),BH$11,BH$14,,(BH$19))),
_xlpm.Res, IF(OR(_xlpm.val="",_xlpm.val="Error"),"",_xlpm.val),
_xlpm.Res
)</f>
        <v>#NAME?</v>
      </c>
      <c r="BI29" s="1669" t="e" cm="1">
        <f t="array" aca="1" ref="BI29" ca="1">_xlfn.LET(
_xlpm.val,IF($F29 = "",val_blankRefText,  _xldudf_CX_GET(CX_ENTITY,($F29),BI$11,BI$14,,(BI$19))),
_xlpm.Res, IF(OR(_xlpm.val="",_xlpm.val="Error"),"",_xlpm.val),
_xlpm.Res
)</f>
        <v>#NAME?</v>
      </c>
      <c r="BJ29" s="1669" t="e" cm="1">
        <f t="array" aca="1" ref="BJ29" ca="1">_xlfn.LET(
_xlpm.val,IF($F29 = "",val_blankRefText,  _xldudf_CX_GET(CX_ENTITY,($F29),BJ$11,BJ$14,,(BJ$19))),
_xlpm.Res, IF(OR(_xlpm.val="",_xlpm.val="Error"),"",_xlpm.val),
_xlpm.Res
)</f>
        <v>#NAME?</v>
      </c>
      <c r="BK29" s="1669" t="e" cm="1">
        <f t="array" aca="1" ref="BK29" ca="1">_xlfn.LET(
_xlpm.val,IF($F29 = "",val_blankRefText,  _xldudf_CX_GET(CX_ENTITY,($F29),BK$11,BK$14,,(BK$19))),
_xlpm.Res, IF(OR(_xlpm.val="",_xlpm.val="Error"),"",_xlpm.val),
_xlpm.Res
)</f>
        <v>#NAME?</v>
      </c>
      <c r="BL29" s="1669" t="e" cm="1">
        <f t="array" aca="1" ref="BL29" ca="1">_xlfn.LET(
_xlpm.val,IF($F29 = "",val_blankRefText,  _xldudf_CX_GET(CX_ENTITY,($F29),BL$11,BL$14,,(BL$19))),
_xlpm.Res, IF(OR(_xlpm.val="",_xlpm.val="Error"),"",_xlpm.val),
_xlpm.Res
)</f>
        <v>#NAME?</v>
      </c>
      <c r="BM29" s="1669" t="e" cm="1">
        <f t="array" aca="1" ref="BM29" ca="1">_xlfn.LET(
_xlpm.val,IF($F29 = "",val_blankRefText,  _xldudf_CX_GET(CX_ENTITY,($F29),BM$11,BM$14,,(BM$19))),
_xlpm.Res, IF(OR(_xlpm.val="",_xlpm.val="Error"),"",_xlpm.val),
_xlpm.Res
)</f>
        <v>#NAME?</v>
      </c>
      <c r="BN29" s="1669" t="e" cm="1">
        <f t="array" aca="1" ref="BN29" ca="1">_xlfn.LET(
_xlpm.val,IF($F29 = "",val_blankRefText,  _xldudf_CX_GET(CX_ENTITY,($F29),BN$11,BN$14,,(BN$19))),
_xlpm.Res, IF(OR(_xlpm.val="",_xlpm.val="Error"),"",_xlpm.val),
_xlpm.Res
)</f>
        <v>#NAME?</v>
      </c>
      <c r="BO29" s="2095"/>
      <c r="BP29" s="2095"/>
      <c r="BQ29" s="2095"/>
      <c r="BR29" s="2095"/>
      <c r="BS29" s="2095"/>
      <c r="BT29" s="2095"/>
      <c r="BU29" s="2095"/>
      <c r="BV29" s="2095"/>
      <c r="BW29" s="2095"/>
      <c r="BX29" s="2095"/>
      <c r="BY29" s="2095"/>
      <c r="BZ29" s="2095"/>
      <c r="CA29" s="34"/>
      <c r="CC29" s="33"/>
      <c r="CD29" s="1461" t="e" cm="1">
        <f t="array" aca="1" ref="CD29" ca="1">_xlfn.LET( _xlpm.CheckBlank, SUM(PL!$AD29:'PL'!$BN29) = 0, IF(_xlpm.CheckBlank, "", SUM(_xlfn._xlws.FILTER(PL!$AD29:$BN29,(YEAR(PL!$AD$12:$BN$12)=PL!CD$12)*(array_timeline&lt;=PL!CD$11)))))</f>
        <v>#NAME?</v>
      </c>
      <c r="CE29" s="1461" t="e" cm="1">
        <f t="array" aca="1" ref="CE29" ca="1">_xlfn.LET( _xlpm.CheckBlank, SUM(PL!$AD29:'PL'!$BN29) = 0, IF(_xlpm.CheckBlank, "", SUM(_xlfn._xlws.FILTER(PL!$AD29:$BN29,(YEAR(PL!$AD$12:$BN$12)=PL!CE$12)*(array_timeline&lt;=PL!CE$11)))))</f>
        <v>#NAME?</v>
      </c>
      <c r="CF29" s="88"/>
      <c r="CG29" s="1461" t="e" cm="1">
        <f t="array" aca="1" ref="CG29" ca="1">_xlfn.LET( _xlpm.CheckBlank, SUM(PL!$AD29:$BN29) =0, IF(_xlpm.CheckBlank, "", SUM(_xlfn._xlws.FILTER(PL!$AD29:$BN29,(YEAR(PL!$AD$12:$BN$12)=PL!CG$12)*(array_timeline&lt;=PL!CG$11)))))</f>
        <v>#NAME?</v>
      </c>
      <c r="CH29" s="1461" t="e" cm="1">
        <f t="array" aca="1" ref="CH29" ca="1">_xlfn.LET( _xlpm.CheckBlank, SUM(PL!$AD29:$BN29) = 0, IF(_xlpm.CheckBlank, "", SUM(_xlfn._xlws.FILTER(PL!$AD29:$BN29,(YEAR(PL!$AD$12:$BN$12)=PL!CH$12)*(array_timeline&lt;=PL!CH$11)))))</f>
        <v>#NAME?</v>
      </c>
      <c r="CI29" s="88"/>
      <c r="CJ29" s="1461" cm="1">
        <f t="array" ref="CJ29">_xlfn.LET( _xlpm.CheckBlank, SUM(PL!$AD29:$BN29) = 0, IF(_xlpm.CheckBlank, "", SUM(_xlfn.TAKE(_xlfn.DROP(PL!$AD29:$BN29, ,-DATEDIFF(PL!CJ$11, val_asOfDate,"M")),1,-12))))</f>
        <v>12</v>
      </c>
      <c r="CK29" s="1461" cm="1">
        <f t="array" ref="CK29">_xlfn.LET( _xlpm.CheckBlank, SUM(PL!$AD29:$BN29) = 0, IF(_xlpm.CheckBlank, "", SUM(_xlfn.TAKE(_xlfn.DROP(PL!$AD29:$BN29, ,-DATEDIFF(PL!CK$11, val_asOfDate,"M")),1,-12))))</f>
        <v>12</v>
      </c>
      <c r="CL29" s="88"/>
      <c r="CM29" s="1168" t="e" cm="1">
        <f t="array" aca="1" ref="CM29" ca="1">_xlfn.LET(
_xlpm.val,IF($F29 = "",val_blankRefText,  _xldudf_CX_GET(CX_ENTITY,($F29),CM$11,CM$14,,(CM$19))),
_xlpm.Res, IF(OR(_xlpm.val="",_xlpm.val="Error"),"",_xlpm.val),
_xlpm.Res
)</f>
        <v>#NAME?</v>
      </c>
      <c r="CN29" s="1168" t="e" cm="1">
        <f t="array" aca="1" ref="CN29" ca="1">_xlfn.LET(
_xlpm.val,IF($F29 = "",val_blankRefText,  _xldudf_CX_GET(CX_ENTITY,($F29),CN$11,CN$14,,(CN$19))),
_xlpm.Res, IF(OR(_xlpm.val="",_xlpm.val="Error"),"",_xlpm.val),
_xlpm.Res
)</f>
        <v>#NAME?</v>
      </c>
      <c r="CO29" s="1169"/>
      <c r="CP29" s="1168" t="e" cm="1">
        <f t="array" aca="1" ref="CP29" ca="1">_xlfn.LET(
_xlpm.val,IF($F29 = "",val_blankRefText,  _xldudf_CX_GET(CX_ENTITY,($F29),CP$11,CP$14,,(CP$19))),
_xlpm.Res, IF(OR(_xlpm.val="",_xlpm.val="Error"),"",_xlpm.val),
_xlpm.Res
)</f>
        <v>#NAME?</v>
      </c>
      <c r="CQ29" s="1168" t="e" cm="1">
        <f t="array" aca="1" ref="CQ29" ca="1">_xlfn.LET(
_xlpm.val,IF($F29 = "",val_blankRefText,  _xldudf_CX_GET(CX_ENTITY,($F29),CQ$11,CQ$14,,(CQ$19))),
_xlpm.Res, IF(OR(_xlpm.val="",_xlpm.val="Error"),"",_xlpm.val),
_xlpm.Res
)</f>
        <v>#NAME?</v>
      </c>
      <c r="CR29" s="34"/>
    </row>
    <row r="30" spans="1:96" ht="21" customHeight="1" outlineLevel="1">
      <c r="A30" s="1322"/>
      <c r="B30" s="2126"/>
      <c r="C30" s="577" t="s">
        <v>1540</v>
      </c>
      <c r="D30" s="1079"/>
      <c r="E30" s="577" t="e" cm="1">
        <f t="array" aca="1" ref="E30" ca="1">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#NAME?</v>
      </c>
      <c r="F30" s="577" t="e">
        <f t="shared" ca="1" si="7"/>
        <v>#NAME?</v>
      </c>
      <c r="G30" s="577" t="s">
        <v>1528</v>
      </c>
      <c r="H30" s="1323">
        <v>0</v>
      </c>
      <c r="I30" s="1323">
        <v>1</v>
      </c>
      <c r="J30" s="578"/>
      <c r="K30" s="578"/>
      <c r="L30" s="579" t="b">
        <v>0</v>
      </c>
      <c r="N30" s="158"/>
      <c r="O30" s="101"/>
      <c r="P30" s="52"/>
      <c r="Q30" s="101"/>
      <c r="R30" s="126"/>
      <c r="S30" s="101"/>
      <c r="T30" s="101"/>
      <c r="U30" s="39"/>
      <c r="W30" s="91" t="str">
        <f t="shared" si="4"/>
        <v>Actual</v>
      </c>
      <c r="X30" s="884" t="s">
        <v>62</v>
      </c>
      <c r="Y30" s="911" t="e" cm="1">
        <f t="array" aca="1" ref="Y30" ca="1">IF(
       $B30 = "",
       IFBLANK( $E30, "Please select or type in or leave as blank (" &amp; ROW(Y30) - ROW($Y$25)&amp;")"),
       IFBLANK( $E30, $B30)
    )</f>
        <v>#NAME?</v>
      </c>
      <c r="Z30" s="198" cm="1">
        <f t="array" ref="Z30">_xlfn.SWITCH(
    TRUE,
ISBLANK(_PL!$L30),"",
    _PL!$L30=TRUE, 1,
    _PL!$L30=FALSE,-1,
    _PL!$L30=-1,0,
"n/a"
)</f>
        <v>-1</v>
      </c>
      <c r="AA30" s="200"/>
      <c r="AB30" s="301" t="e">
        <f t="shared" ca="1" si="8"/>
        <v>#NAME?</v>
      </c>
      <c r="AC30" s="1274" t="str" cm="1">
        <f t="array" aca="1" ref="AC30" ca="1">_xlfn.LET(
_xlpm.Def, IF(_xlfn.XMATCH(AB30,tbl_acctDef[Term],0)&gt;0, fx_getIcon("find"), ""),
_xlpm.Adj, IF(_xlfn.XMATCH(AB30, tbl_adjExample[Items],0)&gt;0, fx_getIcon("find"), ""),
IFERROR(IFBLANK(_xlpm.Def,_xlpm.Adj),"")
)</f>
        <v/>
      </c>
      <c r="AD30" s="1669" t="e" cm="1">
        <f t="array" aca="1" ref="AD30" ca="1">_xlfn.LET(
_xlpm.val,IF($F30 = "",val_blankRefText,  _xldudf_CX_GET(CX_ENTITY,($F30),AD$11,AD$14,,(AD$19))),
_xlpm.Res, IF(OR(_xlpm.val="",_xlpm.val="Error"),"",_xlpm.val),
_xlpm.Res
)</f>
        <v>#NAME?</v>
      </c>
      <c r="AE30" s="1669" t="e" cm="1">
        <f t="array" aca="1" ref="AE30" ca="1">_xlfn.LET(
_xlpm.val,IF($F30 = "",val_blankRefText,  _xldudf_CX_GET(CX_ENTITY,($F30),AE$11,AE$14,,(AE$19))),
_xlpm.Res, IF(OR(_xlpm.val="",_xlpm.val="Error"),"",_xlpm.val),
_xlpm.Res
)</f>
        <v>#NAME?</v>
      </c>
      <c r="AF30" s="1669" t="e" cm="1">
        <f t="array" aca="1" ref="AF30" ca="1">_xlfn.LET(
_xlpm.val,IF($F30 = "",val_blankRefText,  _xldudf_CX_GET(CX_ENTITY,($F30),AF$11,AF$14,,(AF$19))),
_xlpm.Res, IF(OR(_xlpm.val="",_xlpm.val="Error"),"",_xlpm.val),
_xlpm.Res
)</f>
        <v>#NAME?</v>
      </c>
      <c r="AG30" s="1669" t="e" cm="1">
        <f t="array" aca="1" ref="AG30" ca="1">_xlfn.LET(
_xlpm.val,IF($F30 = "",val_blankRefText,  _xldudf_CX_GET(CX_ENTITY,($F30),AG$11,AG$14,,(AG$19))),
_xlpm.Res, IF(OR(_xlpm.val="",_xlpm.val="Error"),"",_xlpm.val),
_xlpm.Res
)</f>
        <v>#NAME?</v>
      </c>
      <c r="AH30" s="1669" t="e" cm="1">
        <f t="array" aca="1" ref="AH30" ca="1">_xlfn.LET(
_xlpm.val,IF($F30 = "",val_blankRefText,  _xldudf_CX_GET(CX_ENTITY,($F30),AH$11,AH$14,,(AH$19))),
_xlpm.Res, IF(OR(_xlpm.val="",_xlpm.val="Error"),"",_xlpm.val),
_xlpm.Res
)</f>
        <v>#NAME?</v>
      </c>
      <c r="AI30" s="1669" t="e" cm="1">
        <f t="array" aca="1" ref="AI30" ca="1">_xlfn.LET(
_xlpm.val,IF($F30 = "",val_blankRefText,  _xldudf_CX_GET(CX_ENTITY,($F30),AI$11,AI$14,,(AI$19))),
_xlpm.Res, IF(OR(_xlpm.val="",_xlpm.val="Error"),"",_xlpm.val),
_xlpm.Res
)</f>
        <v>#NAME?</v>
      </c>
      <c r="AJ30" s="1669" t="e" cm="1">
        <f t="array" aca="1" ref="AJ30" ca="1">_xlfn.LET(
_xlpm.val,IF($F30 = "",val_blankRefText,  _xldudf_CX_GET(CX_ENTITY,($F30),AJ$11,AJ$14,,(AJ$19))),
_xlpm.Res, IF(OR(_xlpm.val="",_xlpm.val="Error"),"",_xlpm.val),
_xlpm.Res
)</f>
        <v>#NAME?</v>
      </c>
      <c r="AK30" s="1669" t="e" cm="1">
        <f t="array" aca="1" ref="AK30" ca="1">_xlfn.LET(
_xlpm.val,IF($F30 = "",val_blankRefText,  _xldudf_CX_GET(CX_ENTITY,($F30),AK$11,AK$14,,(AK$19))),
_xlpm.Res, IF(OR(_xlpm.val="",_xlpm.val="Error"),"",_xlpm.val),
_xlpm.Res
)</f>
        <v>#NAME?</v>
      </c>
      <c r="AL30" s="1669" t="e" cm="1">
        <f t="array" aca="1" ref="AL30" ca="1">_xlfn.LET(
_xlpm.val,IF($F30 = "",val_blankRefText,  _xldudf_CX_GET(CX_ENTITY,($F30),AL$11,AL$14,,(AL$19))),
_xlpm.Res, IF(OR(_xlpm.val="",_xlpm.val="Error"),"",_xlpm.val),
_xlpm.Res
)</f>
        <v>#NAME?</v>
      </c>
      <c r="AM30" s="1669" t="e" cm="1">
        <f t="array" aca="1" ref="AM30" ca="1">_xlfn.LET(
_xlpm.val,IF($F30 = "",val_blankRefText,  _xldudf_CX_GET(CX_ENTITY,($F30),AM$11,AM$14,,(AM$19))),
_xlpm.Res, IF(OR(_xlpm.val="",_xlpm.val="Error"),"",_xlpm.val),
_xlpm.Res
)</f>
        <v>#NAME?</v>
      </c>
      <c r="AN30" s="1669" t="e" cm="1">
        <f t="array" aca="1" ref="AN30" ca="1">_xlfn.LET(
_xlpm.val,IF($F30 = "",val_blankRefText,  _xldudf_CX_GET(CX_ENTITY,($F30),AN$11,AN$14,,(AN$19))),
_xlpm.Res, IF(OR(_xlpm.val="",_xlpm.val="Error"),"",_xlpm.val),
_xlpm.Res
)</f>
        <v>#NAME?</v>
      </c>
      <c r="AO30" s="1669" t="e" cm="1">
        <f t="array" aca="1" ref="AO30" ca="1">_xlfn.LET(
_xlpm.val,IF($F30 = "",val_blankRefText,  _xldudf_CX_GET(CX_ENTITY,($F30),AO$11,AO$14,,(AO$19))),
_xlpm.Res, IF(OR(_xlpm.val="",_xlpm.val="Error"),"",_xlpm.val),
_xlpm.Res
)</f>
        <v>#NAME?</v>
      </c>
      <c r="AP30" s="1669" t="e" cm="1">
        <f t="array" aca="1" ref="AP30" ca="1">_xlfn.LET(
_xlpm.val,IF($F30 = "",val_blankRefText,  _xldudf_CX_GET(CX_ENTITY,($F30),AP$11,AP$14,,(AP$19))),
_xlpm.Res, IF(OR(_xlpm.val="",_xlpm.val="Error"),"",_xlpm.val),
_xlpm.Res
)</f>
        <v>#NAME?</v>
      </c>
      <c r="AQ30" s="1669" t="e" cm="1">
        <f t="array" aca="1" ref="AQ30" ca="1">_xlfn.LET(
_xlpm.val,IF($F30 = "",val_blankRefText,  _xldudf_CX_GET(CX_ENTITY,($F30),AQ$11,AQ$14,,(AQ$19))),
_xlpm.Res, IF(OR(_xlpm.val="",_xlpm.val="Error"),"",_xlpm.val),
_xlpm.Res
)</f>
        <v>#NAME?</v>
      </c>
      <c r="AR30" s="1669" t="e" cm="1">
        <f t="array" aca="1" ref="AR30" ca="1">_xlfn.LET(
_xlpm.val,IF($F30 = "",val_blankRefText,  _xldudf_CX_GET(CX_ENTITY,($F30),AR$11,AR$14,,(AR$19))),
_xlpm.Res, IF(OR(_xlpm.val="",_xlpm.val="Error"),"",_xlpm.val),
_xlpm.Res
)</f>
        <v>#NAME?</v>
      </c>
      <c r="AS30" s="1669" t="e" cm="1">
        <f t="array" aca="1" ref="AS30" ca="1">_xlfn.LET(
_xlpm.val,IF($F30 = "",val_blankRefText,  _xldudf_CX_GET(CX_ENTITY,($F30),AS$11,AS$14,,(AS$19))),
_xlpm.Res, IF(OR(_xlpm.val="",_xlpm.val="Error"),"",_xlpm.val),
_xlpm.Res
)</f>
        <v>#NAME?</v>
      </c>
      <c r="AT30" s="1669" t="e" cm="1">
        <f t="array" aca="1" ref="AT30" ca="1">_xlfn.LET(
_xlpm.val,IF($F30 = "",val_blankRefText,  _xldudf_CX_GET(CX_ENTITY,($F30),AT$11,AT$14,,(AT$19))),
_xlpm.Res, IF(OR(_xlpm.val="",_xlpm.val="Error"),"",_xlpm.val),
_xlpm.Res
)</f>
        <v>#NAME?</v>
      </c>
      <c r="AU30" s="1669" t="e" cm="1">
        <f t="array" aca="1" ref="AU30" ca="1">_xlfn.LET(
_xlpm.val,IF($F30 = "",val_blankRefText,  _xldudf_CX_GET(CX_ENTITY,($F30),AU$11,AU$14,,(AU$19))),
_xlpm.Res, IF(OR(_xlpm.val="",_xlpm.val="Error"),"",_xlpm.val),
_xlpm.Res
)</f>
        <v>#NAME?</v>
      </c>
      <c r="AV30" s="1669" t="e" cm="1">
        <f t="array" aca="1" ref="AV30" ca="1">_xlfn.LET(
_xlpm.val,IF($F30 = "",val_blankRefText,  _xldudf_CX_GET(CX_ENTITY,($F30),AV$11,AV$14,,(AV$19))),
_xlpm.Res, IF(OR(_xlpm.val="",_xlpm.val="Error"),"",_xlpm.val),
_xlpm.Res
)</f>
        <v>#NAME?</v>
      </c>
      <c r="AW30" s="1669" t="e" cm="1">
        <f t="array" aca="1" ref="AW30" ca="1">_xlfn.LET(
_xlpm.val,IF($F30 = "",val_blankRefText,  _xldudf_CX_GET(CX_ENTITY,($F30),AW$11,AW$14,,(AW$19))),
_xlpm.Res, IF(OR(_xlpm.val="",_xlpm.val="Error"),"",_xlpm.val),
_xlpm.Res
)</f>
        <v>#NAME?</v>
      </c>
      <c r="AX30" s="1669" t="e" cm="1">
        <f t="array" aca="1" ref="AX30" ca="1">_xlfn.LET(
_xlpm.val,IF($F30 = "",val_blankRefText,  _xldudf_CX_GET(CX_ENTITY,($F30),AX$11,AX$14,,(AX$19))),
_xlpm.Res, IF(OR(_xlpm.val="",_xlpm.val="Error"),"",_xlpm.val),
_xlpm.Res
)</f>
        <v>#NAME?</v>
      </c>
      <c r="AY30" s="1669" t="e" cm="1">
        <f t="array" aca="1" ref="AY30" ca="1">_xlfn.LET(
_xlpm.val,IF($F30 = "",val_blankRefText,  _xldudf_CX_GET(CX_ENTITY,($F30),AY$11,AY$14,,(AY$19))),
_xlpm.Res, IF(OR(_xlpm.val="",_xlpm.val="Error"),"",_xlpm.val),
_xlpm.Res
)</f>
        <v>#NAME?</v>
      </c>
      <c r="AZ30" s="1669" t="e" cm="1">
        <f t="array" aca="1" ref="AZ30" ca="1">_xlfn.LET(
_xlpm.val,IF($F30 = "",val_blankRefText,  _xldudf_CX_GET(CX_ENTITY,($F30),AZ$11,AZ$14,,(AZ$19))),
_xlpm.Res, IF(OR(_xlpm.val="",_xlpm.val="Error"),"",_xlpm.val),
_xlpm.Res
)</f>
        <v>#NAME?</v>
      </c>
      <c r="BA30" s="1669" t="e" cm="1">
        <f t="array" aca="1" ref="BA30" ca="1">_xlfn.LET(
_xlpm.val,IF($F30 = "",val_blankRefText,  _xldudf_CX_GET(CX_ENTITY,($F30),BA$11,BA$14,,(BA$19))),
_xlpm.Res, IF(OR(_xlpm.val="",_xlpm.val="Error"),"",_xlpm.val),
_xlpm.Res
)</f>
        <v>#NAME?</v>
      </c>
      <c r="BB30" s="1669" t="e" cm="1">
        <f t="array" aca="1" ref="BB30" ca="1">_xlfn.LET(
_xlpm.val,IF($F30 = "",val_blankRefText,  _xldudf_CX_GET(CX_ENTITY,($F30),BB$11,BB$14,,(BB$19))),
_xlpm.Res, IF(OR(_xlpm.val="",_xlpm.val="Error"),"",_xlpm.val),
_xlpm.Res
)</f>
        <v>#NAME?</v>
      </c>
      <c r="BC30" s="1669" t="e" cm="1">
        <f t="array" aca="1" ref="BC30" ca="1">_xlfn.LET(
_xlpm.val,IF($F30 = "",val_blankRefText,  _xldudf_CX_GET(CX_ENTITY,($F30),BC$11,BC$14,,(BC$19))),
_xlpm.Res, IF(OR(_xlpm.val="",_xlpm.val="Error"),"",_xlpm.val),
_xlpm.Res
)</f>
        <v>#NAME?</v>
      </c>
      <c r="BD30" s="1669" t="e" cm="1">
        <f t="array" aca="1" ref="BD30" ca="1">_xlfn.LET(
_xlpm.val,IF($F30 = "",val_blankRefText,  _xldudf_CX_GET(CX_ENTITY,($F30),BD$11,BD$14,,(BD$19))),
_xlpm.Res, IF(OR(_xlpm.val="",_xlpm.val="Error"),"",_xlpm.val),
_xlpm.Res
)</f>
        <v>#NAME?</v>
      </c>
      <c r="BE30" s="1669" t="e" cm="1">
        <f t="array" aca="1" ref="BE30" ca="1">_xlfn.LET(
_xlpm.val,IF($F30 = "",val_blankRefText,  _xldudf_CX_GET(CX_ENTITY,($F30),BE$11,BE$14,,(BE$19))),
_xlpm.Res, IF(OR(_xlpm.val="",_xlpm.val="Error"),"",_xlpm.val),
_xlpm.Res
)</f>
        <v>#NAME?</v>
      </c>
      <c r="BF30" s="1669" t="e" cm="1">
        <f t="array" aca="1" ref="BF30" ca="1">_xlfn.LET(
_xlpm.val,IF($F30 = "",val_blankRefText,  _xldudf_CX_GET(CX_ENTITY,($F30),BF$11,BF$14,,(BF$19))),
_xlpm.Res, IF(OR(_xlpm.val="",_xlpm.val="Error"),"",_xlpm.val),
_xlpm.Res
)</f>
        <v>#NAME?</v>
      </c>
      <c r="BG30" s="1669" t="e" cm="1">
        <f t="array" aca="1" ref="BG30" ca="1">_xlfn.LET(
_xlpm.val,IF($F30 = "",val_blankRefText,  _xldudf_CX_GET(CX_ENTITY,($F30),BG$11,BG$14,,(BG$19))),
_xlpm.Res, IF(OR(_xlpm.val="",_xlpm.val="Error"),"",_xlpm.val),
_xlpm.Res
)</f>
        <v>#NAME?</v>
      </c>
      <c r="BH30" s="1669" t="e" cm="1">
        <f t="array" aca="1" ref="BH30" ca="1">_xlfn.LET(
_xlpm.val,IF($F30 = "",val_blankRefText,  _xldudf_CX_GET(CX_ENTITY,($F30),BH$11,BH$14,,(BH$19))),
_xlpm.Res, IF(OR(_xlpm.val="",_xlpm.val="Error"),"",_xlpm.val),
_xlpm.Res
)</f>
        <v>#NAME?</v>
      </c>
      <c r="BI30" s="1669" t="e" cm="1">
        <f t="array" aca="1" ref="BI30" ca="1">_xlfn.LET(
_xlpm.val,IF($F30 = "",val_blankRefText,  _xldudf_CX_GET(CX_ENTITY,($F30),BI$11,BI$14,,(BI$19))),
_xlpm.Res, IF(OR(_xlpm.val="",_xlpm.val="Error"),"",_xlpm.val),
_xlpm.Res
)</f>
        <v>#NAME?</v>
      </c>
      <c r="BJ30" s="1669" t="e" cm="1">
        <f t="array" aca="1" ref="BJ30" ca="1">_xlfn.LET(
_xlpm.val,IF($F30 = "",val_blankRefText,  _xldudf_CX_GET(CX_ENTITY,($F30),BJ$11,BJ$14,,(BJ$19))),
_xlpm.Res, IF(OR(_xlpm.val="",_xlpm.val="Error"),"",_xlpm.val),
_xlpm.Res
)</f>
        <v>#NAME?</v>
      </c>
      <c r="BK30" s="1669" t="e" cm="1">
        <f t="array" aca="1" ref="BK30" ca="1">_xlfn.LET(
_xlpm.val,IF($F30 = "",val_blankRefText,  _xldudf_CX_GET(CX_ENTITY,($F30),BK$11,BK$14,,(BK$19))),
_xlpm.Res, IF(OR(_xlpm.val="",_xlpm.val="Error"),"",_xlpm.val),
_xlpm.Res
)</f>
        <v>#NAME?</v>
      </c>
      <c r="BL30" s="1669" t="e" cm="1">
        <f t="array" aca="1" ref="BL30" ca="1">_xlfn.LET(
_xlpm.val,IF($F30 = "",val_blankRefText,  _xldudf_CX_GET(CX_ENTITY,($F30),BL$11,BL$14,,(BL$19))),
_xlpm.Res, IF(OR(_xlpm.val="",_xlpm.val="Error"),"",_xlpm.val),
_xlpm.Res
)</f>
        <v>#NAME?</v>
      </c>
      <c r="BM30" s="1669" t="e" cm="1">
        <f t="array" aca="1" ref="BM30" ca="1">_xlfn.LET(
_xlpm.val,IF($F30 = "",val_blankRefText,  _xldudf_CX_GET(CX_ENTITY,($F30),BM$11,BM$14,,(BM$19))),
_xlpm.Res, IF(OR(_xlpm.val="",_xlpm.val="Error"),"",_xlpm.val),
_xlpm.Res
)</f>
        <v>#NAME?</v>
      </c>
      <c r="BN30" s="1669" t="e" cm="1">
        <f t="array" aca="1" ref="BN30" ca="1">_xlfn.LET(
_xlpm.val,IF($F30 = "",val_blankRefText,  _xldudf_CX_GET(CX_ENTITY,($F30),BN$11,BN$14,,(BN$19))),
_xlpm.Res, IF(OR(_xlpm.val="",_xlpm.val="Error"),"",_xlpm.val),
_xlpm.Res
)</f>
        <v>#NAME?</v>
      </c>
      <c r="BO30" s="2095"/>
      <c r="BP30" s="2095"/>
      <c r="BQ30" s="2095"/>
      <c r="BR30" s="2095"/>
      <c r="BS30" s="2095"/>
      <c r="BT30" s="2095"/>
      <c r="BU30" s="2095"/>
      <c r="BV30" s="2095"/>
      <c r="BW30" s="2095"/>
      <c r="BX30" s="2095"/>
      <c r="BY30" s="2095"/>
      <c r="BZ30" s="2095"/>
      <c r="CA30" s="34"/>
      <c r="CC30" s="33"/>
      <c r="CD30" s="1461" t="e" cm="1">
        <f t="array" aca="1" ref="CD30" ca="1">_xlfn.LET( _xlpm.CheckBlank, SUM(PL!$AD30:'PL'!$BN30) = 0, IF(_xlpm.CheckBlank, "", SUM(_xlfn._xlws.FILTER(PL!$AD30:$BN30,(YEAR(PL!$AD$12:$BN$12)=PL!CD$12)*(array_timeline&lt;=PL!CD$11)))))</f>
        <v>#NAME?</v>
      </c>
      <c r="CE30" s="1461" t="e" cm="1">
        <f t="array" aca="1" ref="CE30" ca="1">_xlfn.LET( _xlpm.CheckBlank, SUM(PL!$AD30:'PL'!$BN30) = 0, IF(_xlpm.CheckBlank, "", SUM(_xlfn._xlws.FILTER(PL!$AD30:$BN30,(YEAR(PL!$AD$12:$BN$12)=PL!CE$12)*(array_timeline&lt;=PL!CE$11)))))</f>
        <v>#NAME?</v>
      </c>
      <c r="CF30" s="88"/>
      <c r="CG30" s="1461" t="e" cm="1">
        <f t="array" aca="1" ref="CG30" ca="1">_xlfn.LET( _xlpm.CheckBlank, SUM(PL!$AD30:$BN30) =0, IF(_xlpm.CheckBlank, "", SUM(_xlfn._xlws.FILTER(PL!$AD30:$BN30,(YEAR(PL!$AD$12:$BN$12)=PL!CG$12)*(array_timeline&lt;=PL!CG$11)))))</f>
        <v>#NAME?</v>
      </c>
      <c r="CH30" s="1461" t="e" cm="1">
        <f t="array" aca="1" ref="CH30" ca="1">_xlfn.LET( _xlpm.CheckBlank, SUM(PL!$AD30:$BN30) = 0, IF(_xlpm.CheckBlank, "", SUM(_xlfn._xlws.FILTER(PL!$AD30:$BN30,(YEAR(PL!$AD$12:$BN$12)=PL!CH$12)*(array_timeline&lt;=PL!CH$11)))))</f>
        <v>#NAME?</v>
      </c>
      <c r="CI30" s="88"/>
      <c r="CJ30" s="1461" cm="1">
        <f t="array" ref="CJ30">_xlfn.LET( _xlpm.CheckBlank, SUM(PL!$AD30:$BN30) = 0, IF(_xlpm.CheckBlank, "", SUM(_xlfn.TAKE(_xlfn.DROP(PL!$AD30:$BN30, ,-DATEDIFF(PL!CJ$11, val_asOfDate,"M")),1,-12))))</f>
        <v>12</v>
      </c>
      <c r="CK30" s="1461" cm="1">
        <f t="array" ref="CK30">_xlfn.LET( _xlpm.CheckBlank, SUM(PL!$AD30:$BN30) = 0, IF(_xlpm.CheckBlank, "", SUM(_xlfn.TAKE(_xlfn.DROP(PL!$AD30:$BN30, ,-DATEDIFF(PL!CK$11, val_asOfDate,"M")),1,-12))))</f>
        <v>12</v>
      </c>
      <c r="CL30" s="88"/>
      <c r="CM30" s="1168" t="e" cm="1">
        <f t="array" aca="1" ref="CM30" ca="1">_xlfn.LET(
_xlpm.val,IF($F30 = "",val_blankRefText,  _xldudf_CX_GET(CX_ENTITY,($F30),CM$11,CM$14,,(CM$19))),
_xlpm.Res, IF(OR(_xlpm.val="",_xlpm.val="Error"),"",_xlpm.val),
_xlpm.Res
)</f>
        <v>#NAME?</v>
      </c>
      <c r="CN30" s="1168" t="e" cm="1">
        <f t="array" aca="1" ref="CN30" ca="1">_xlfn.LET(
_xlpm.val,IF($F30 = "",val_blankRefText,  _xldudf_CX_GET(CX_ENTITY,fx_attrConverter($F30),CN$11,CN$14,,(CN$19))),
_xlpm.Res, IF(OR(_xlpm.val="",_xlpm.val="Error"),"",_xlpm.val),
_xlpm.Res
)</f>
        <v>#NAME?</v>
      </c>
      <c r="CO30" s="1169"/>
      <c r="CP30" s="1168" t="e" cm="1">
        <f t="array" aca="1" ref="CP30" ca="1">_xlfn.LET(
_xlpm.val,IF($F30 = "",val_blankRefText,  _xldudf_CX_GET(CX_ENTITY,fx_attrConverter($F30),CP$11,CP$14,,(CP$19))),
_xlpm.Res, IF(OR(_xlpm.val="",_xlpm.val="Error"),"",_xlpm.val),
_xlpm.Res
)</f>
        <v>#NAME?</v>
      </c>
      <c r="CQ30" s="1168" t="e" cm="1">
        <f t="array" aca="1" ref="CQ30" ca="1">_xlfn.LET(
_xlpm.val,IF($F30 = "",val_blankRefText,  _xldudf_CX_GET(CX_ENTITY,fx_attrConverter($F30),CQ$11,CQ$14,,(CQ$19))),
_xlpm.Res, IF(OR(_xlpm.val="",_xlpm.val="Error"),"",_xlpm.val),
_xlpm.Res
)</f>
        <v>#NAME?</v>
      </c>
      <c r="CR30" s="34"/>
    </row>
    <row r="31" spans="1:96" ht="21" customHeight="1" outlineLevel="2">
      <c r="A31" s="1322"/>
      <c r="B31" s="2126"/>
      <c r="C31" s="577" t="s">
        <v>1541</v>
      </c>
      <c r="D31" s="1079"/>
      <c r="E31" s="577" t="e" cm="1">
        <f t="array" aca="1" ref="E31" ca="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#NAME?</v>
      </c>
      <c r="F31" s="577" t="e">
        <f t="shared" ca="1" si="7"/>
        <v>#NAME?</v>
      </c>
      <c r="G31" s="577" t="s">
        <v>1528</v>
      </c>
      <c r="H31" s="1323">
        <v>0</v>
      </c>
      <c r="I31" s="1323">
        <v>1</v>
      </c>
      <c r="J31" s="578"/>
      <c r="K31" s="578"/>
      <c r="L31" s="579" t="b">
        <v>0</v>
      </c>
      <c r="N31" s="158"/>
      <c r="O31" s="101"/>
      <c r="P31" s="52"/>
      <c r="Q31" s="101"/>
      <c r="R31" s="126"/>
      <c r="S31" s="101"/>
      <c r="T31" s="101"/>
      <c r="U31" s="39"/>
      <c r="W31" s="91" t="str">
        <f t="shared" si="4"/>
        <v>Actual</v>
      </c>
      <c r="X31" s="884" t="s">
        <v>62</v>
      </c>
      <c r="Y31" s="911" t="e" cm="1">
        <f t="array" aca="1" ref="Y31" ca="1">IF(
       $B31 = "",
       IFBLANK( $E31, "Please select or type in or leave as blank (" &amp; ROW(Y31) - ROW($Y$25)&amp;")"),
       IFBLANK( $E31, $B31)
    )</f>
        <v>#NAME?</v>
      </c>
      <c r="Z31" s="198" cm="1">
        <f t="array" ref="Z31">_xlfn.SWITCH(
    TRUE,
ISBLANK(_PL!$L31),"",
    _PL!$L31=TRUE, 1,
    _PL!$L31=FALSE,-1,
    _PL!$L31=-1,0,
"n/a"
)</f>
        <v>-1</v>
      </c>
      <c r="AA31" s="200"/>
      <c r="AB31" s="301" t="e">
        <f t="shared" ca="1" si="8"/>
        <v>#NAME?</v>
      </c>
      <c r="AC31" s="1274" t="str" cm="1">
        <f t="array" aca="1" ref="AC31" ca="1">_xlfn.LET(
_xlpm.Def, IF(_xlfn.XMATCH(AB31,tbl_acctDef[Term],0)&gt;0, fx_getIcon("find"), ""),
_xlpm.Adj, IF(_xlfn.XMATCH(AB31, tbl_adjExample[Items],0)&gt;0, fx_getIcon("find"), ""),
IFERROR(IFBLANK(_xlpm.Def,_xlpm.Adj),"")
)</f>
        <v/>
      </c>
      <c r="AD31" s="1669" t="e" cm="1">
        <f t="array" aca="1" ref="AD31" ca="1">_xlfn.LET(
_xlpm.val,IF($F31 = "",val_blankRefText,  _xldudf_CX_GET(CX_ENTITY,($F31),AD$11,AD$14,,(AD$19))),
_xlpm.Res, IF(OR(_xlpm.val="",_xlpm.val="Error"),"",_xlpm.val),
_xlpm.Res
)</f>
        <v>#NAME?</v>
      </c>
      <c r="AE31" s="1669" t="e" cm="1">
        <f t="array" aca="1" ref="AE31" ca="1">_xlfn.LET(
_xlpm.val,IF($F31 = "",val_blankRefText,  _xldudf_CX_GET(CX_ENTITY,($F31),AE$11,AE$14,,(AE$19))),
_xlpm.Res, IF(OR(_xlpm.val="",_xlpm.val="Error"),"",_xlpm.val),
_xlpm.Res
)</f>
        <v>#NAME?</v>
      </c>
      <c r="AF31" s="1669" t="e" cm="1">
        <f t="array" aca="1" ref="AF31" ca="1">_xlfn.LET(
_xlpm.val,IF($F31 = "",val_blankRefText,  _xldudf_CX_GET(CX_ENTITY,($F31),AF$11,AF$14,,(AF$19))),
_xlpm.Res, IF(OR(_xlpm.val="",_xlpm.val="Error"),"",_xlpm.val),
_xlpm.Res
)</f>
        <v>#NAME?</v>
      </c>
      <c r="AG31" s="1669" t="e" cm="1">
        <f t="array" aca="1" ref="AG31" ca="1">_xlfn.LET(
_xlpm.val,IF($F31 = "",val_blankRefText,  _xldudf_CX_GET(CX_ENTITY,($F31),AG$11,AG$14,,(AG$19))),
_xlpm.Res, IF(OR(_xlpm.val="",_xlpm.val="Error"),"",_xlpm.val),
_xlpm.Res
)</f>
        <v>#NAME?</v>
      </c>
      <c r="AH31" s="1669" t="e" cm="1">
        <f t="array" aca="1" ref="AH31" ca="1">_xlfn.LET(
_xlpm.val,IF($F31 = "",val_blankRefText,  _xldudf_CX_GET(CX_ENTITY,($F31),AH$11,AH$14,,(AH$19))),
_xlpm.Res, IF(OR(_xlpm.val="",_xlpm.val="Error"),"",_xlpm.val),
_xlpm.Res
)</f>
        <v>#NAME?</v>
      </c>
      <c r="AI31" s="1669" t="e" cm="1">
        <f t="array" aca="1" ref="AI31" ca="1">_xlfn.LET(
_xlpm.val,IF($F31 = "",val_blankRefText,  _xldudf_CX_GET(CX_ENTITY,($F31),AI$11,AI$14,,(AI$19))),
_xlpm.Res, IF(OR(_xlpm.val="",_xlpm.val="Error"),"",_xlpm.val),
_xlpm.Res
)</f>
        <v>#NAME?</v>
      </c>
      <c r="AJ31" s="1669" t="e" cm="1">
        <f t="array" aca="1" ref="AJ31" ca="1">_xlfn.LET(
_xlpm.val,IF($F31 = "",val_blankRefText,  _xldudf_CX_GET(CX_ENTITY,($F31),AJ$11,AJ$14,,(AJ$19))),
_xlpm.Res, IF(OR(_xlpm.val="",_xlpm.val="Error"),"",_xlpm.val),
_xlpm.Res
)</f>
        <v>#NAME?</v>
      </c>
      <c r="AK31" s="1669" t="e" cm="1">
        <f t="array" aca="1" ref="AK31" ca="1">_xlfn.LET(
_xlpm.val,IF($F31 = "",val_blankRefText,  _xldudf_CX_GET(CX_ENTITY,($F31),AK$11,AK$14,,(AK$19))),
_xlpm.Res, IF(OR(_xlpm.val="",_xlpm.val="Error"),"",_xlpm.val),
_xlpm.Res
)</f>
        <v>#NAME?</v>
      </c>
      <c r="AL31" s="1669" t="e" cm="1">
        <f t="array" aca="1" ref="AL31" ca="1">_xlfn.LET(
_xlpm.val,IF($F31 = "",val_blankRefText,  _xldudf_CX_GET(CX_ENTITY,($F31),AL$11,AL$14,,(AL$19))),
_xlpm.Res, IF(OR(_xlpm.val="",_xlpm.val="Error"),"",_xlpm.val),
_xlpm.Res
)</f>
        <v>#NAME?</v>
      </c>
      <c r="AM31" s="1669" t="e" cm="1">
        <f t="array" aca="1" ref="AM31" ca="1">_xlfn.LET(
_xlpm.val,IF($F31 = "",val_blankRefText,  _xldudf_CX_GET(CX_ENTITY,($F31),AM$11,AM$14,,(AM$19))),
_xlpm.Res, IF(OR(_xlpm.val="",_xlpm.val="Error"),"",_xlpm.val),
_xlpm.Res
)</f>
        <v>#NAME?</v>
      </c>
      <c r="AN31" s="1669" t="e" cm="1">
        <f t="array" aca="1" ref="AN31" ca="1">_xlfn.LET(
_xlpm.val,IF($F31 = "",val_blankRefText,  _xldudf_CX_GET(CX_ENTITY,($F31),AN$11,AN$14,,(AN$19))),
_xlpm.Res, IF(OR(_xlpm.val="",_xlpm.val="Error"),"",_xlpm.val),
_xlpm.Res
)</f>
        <v>#NAME?</v>
      </c>
      <c r="AO31" s="1669" t="e" cm="1">
        <f t="array" aca="1" ref="AO31" ca="1">_xlfn.LET(
_xlpm.val,IF($F31 = "",val_blankRefText,  _xldudf_CX_GET(CX_ENTITY,($F31),AO$11,AO$14,,(AO$19))),
_xlpm.Res, IF(OR(_xlpm.val="",_xlpm.val="Error"),"",_xlpm.val),
_xlpm.Res
)</f>
        <v>#NAME?</v>
      </c>
      <c r="AP31" s="1669" t="e" cm="1">
        <f t="array" aca="1" ref="AP31" ca="1">_xlfn.LET(
_xlpm.val,IF($F31 = "",val_blankRefText,  _xldudf_CX_GET(CX_ENTITY,($F31),AP$11,AP$14,,(AP$19))),
_xlpm.Res, IF(OR(_xlpm.val="",_xlpm.val="Error"),"",_xlpm.val),
_xlpm.Res
)</f>
        <v>#NAME?</v>
      </c>
      <c r="AQ31" s="1669" t="e" cm="1">
        <f t="array" aca="1" ref="AQ31" ca="1">_xlfn.LET(
_xlpm.val,IF($F31 = "",val_blankRefText,  _xldudf_CX_GET(CX_ENTITY,($F31),AQ$11,AQ$14,,(AQ$19))),
_xlpm.Res, IF(OR(_xlpm.val="",_xlpm.val="Error"),"",_xlpm.val),
_xlpm.Res
)</f>
        <v>#NAME?</v>
      </c>
      <c r="AR31" s="1669" t="e" cm="1">
        <f t="array" aca="1" ref="AR31" ca="1">_xlfn.LET(
_xlpm.val,IF($F31 = "",val_blankRefText,  _xldudf_CX_GET(CX_ENTITY,($F31),AR$11,AR$14,,(AR$19))),
_xlpm.Res, IF(OR(_xlpm.val="",_xlpm.val="Error"),"",_xlpm.val),
_xlpm.Res
)</f>
        <v>#NAME?</v>
      </c>
      <c r="AS31" s="1669" t="e" cm="1">
        <f t="array" aca="1" ref="AS31" ca="1">_xlfn.LET(
_xlpm.val,IF($F31 = "",val_blankRefText,  _xldudf_CX_GET(CX_ENTITY,($F31),AS$11,AS$14,,(AS$19))),
_xlpm.Res, IF(OR(_xlpm.val="",_xlpm.val="Error"),"",_xlpm.val),
_xlpm.Res
)</f>
        <v>#NAME?</v>
      </c>
      <c r="AT31" s="1669" t="e" cm="1">
        <f t="array" aca="1" ref="AT31" ca="1">_xlfn.LET(
_xlpm.val,IF($F31 = "",val_blankRefText,  _xldudf_CX_GET(CX_ENTITY,($F31),AT$11,AT$14,,(AT$19))),
_xlpm.Res, IF(OR(_xlpm.val="",_xlpm.val="Error"),"",_xlpm.val),
_xlpm.Res
)</f>
        <v>#NAME?</v>
      </c>
      <c r="AU31" s="1669" t="e" cm="1">
        <f t="array" aca="1" ref="AU31" ca="1">_xlfn.LET(
_xlpm.val,IF($F31 = "",val_blankRefText,  _xldudf_CX_GET(CX_ENTITY,($F31),AU$11,AU$14,,(AU$19))),
_xlpm.Res, IF(OR(_xlpm.val="",_xlpm.val="Error"),"",_xlpm.val),
_xlpm.Res
)</f>
        <v>#NAME?</v>
      </c>
      <c r="AV31" s="1669" t="e" cm="1">
        <f t="array" aca="1" ref="AV31" ca="1">_xlfn.LET(
_xlpm.val,IF($F31 = "",val_blankRefText,  _xldudf_CX_GET(CX_ENTITY,($F31),AV$11,AV$14,,(AV$19))),
_xlpm.Res, IF(OR(_xlpm.val="",_xlpm.val="Error"),"",_xlpm.val),
_xlpm.Res
)</f>
        <v>#NAME?</v>
      </c>
      <c r="AW31" s="1669" t="e" cm="1">
        <f t="array" aca="1" ref="AW31" ca="1">_xlfn.LET(
_xlpm.val,IF($F31 = "",val_blankRefText,  _xldudf_CX_GET(CX_ENTITY,($F31),AW$11,AW$14,,(AW$19))),
_xlpm.Res, IF(OR(_xlpm.val="",_xlpm.val="Error"),"",_xlpm.val),
_xlpm.Res
)</f>
        <v>#NAME?</v>
      </c>
      <c r="AX31" s="1669" t="e" cm="1">
        <f t="array" aca="1" ref="AX31" ca="1">_xlfn.LET(
_xlpm.val,IF($F31 = "",val_blankRefText,  _xldudf_CX_GET(CX_ENTITY,($F31),AX$11,AX$14,,(AX$19))),
_xlpm.Res, IF(OR(_xlpm.val="",_xlpm.val="Error"),"",_xlpm.val),
_xlpm.Res
)</f>
        <v>#NAME?</v>
      </c>
      <c r="AY31" s="1669" t="e" cm="1">
        <f t="array" aca="1" ref="AY31" ca="1">_xlfn.LET(
_xlpm.val,IF($F31 = "",val_blankRefText,  _xldudf_CX_GET(CX_ENTITY,($F31),AY$11,AY$14,,(AY$19))),
_xlpm.Res, IF(OR(_xlpm.val="",_xlpm.val="Error"),"",_xlpm.val),
_xlpm.Res
)</f>
        <v>#NAME?</v>
      </c>
      <c r="AZ31" s="1669" t="e" cm="1">
        <f t="array" aca="1" ref="AZ31" ca="1">_xlfn.LET(
_xlpm.val,IF($F31 = "",val_blankRefText,  _xldudf_CX_GET(CX_ENTITY,($F31),AZ$11,AZ$14,,(AZ$19))),
_xlpm.Res, IF(OR(_xlpm.val="",_xlpm.val="Error"),"",_xlpm.val),
_xlpm.Res
)</f>
        <v>#NAME?</v>
      </c>
      <c r="BA31" s="1669" t="e" cm="1">
        <f t="array" aca="1" ref="BA31" ca="1">_xlfn.LET(
_xlpm.val,IF($F31 = "",val_blankRefText,  _xldudf_CX_GET(CX_ENTITY,($F31),BA$11,BA$14,,(BA$19))),
_xlpm.Res, IF(OR(_xlpm.val="",_xlpm.val="Error"),"",_xlpm.val),
_xlpm.Res
)</f>
        <v>#NAME?</v>
      </c>
      <c r="BB31" s="1669" t="e" cm="1">
        <f t="array" aca="1" ref="BB31" ca="1">_xlfn.LET(
_xlpm.val,IF($F31 = "",val_blankRefText,  _xldudf_CX_GET(CX_ENTITY,($F31),BB$11,BB$14,,(BB$19))),
_xlpm.Res, IF(OR(_xlpm.val="",_xlpm.val="Error"),"",_xlpm.val),
_xlpm.Res
)</f>
        <v>#NAME?</v>
      </c>
      <c r="BC31" s="1669" t="e" cm="1">
        <f t="array" aca="1" ref="BC31" ca="1">_xlfn.LET(
_xlpm.val,IF($F31 = "",val_blankRefText,  _xldudf_CX_GET(CX_ENTITY,($F31),BC$11,BC$14,,(BC$19))),
_xlpm.Res, IF(OR(_xlpm.val="",_xlpm.val="Error"),"",_xlpm.val),
_xlpm.Res
)</f>
        <v>#NAME?</v>
      </c>
      <c r="BD31" s="1669" t="e" cm="1">
        <f t="array" aca="1" ref="BD31" ca="1">_xlfn.LET(
_xlpm.val,IF($F31 = "",val_blankRefText,  _xldudf_CX_GET(CX_ENTITY,($F31),BD$11,BD$14,,(BD$19))),
_xlpm.Res, IF(OR(_xlpm.val="",_xlpm.val="Error"),"",_xlpm.val),
_xlpm.Res
)</f>
        <v>#NAME?</v>
      </c>
      <c r="BE31" s="1669" t="e" cm="1">
        <f t="array" aca="1" ref="BE31" ca="1">_xlfn.LET(
_xlpm.val,IF($F31 = "",val_blankRefText,  _xldudf_CX_GET(CX_ENTITY,($F31),BE$11,BE$14,,(BE$19))),
_xlpm.Res, IF(OR(_xlpm.val="",_xlpm.val="Error"),"",_xlpm.val),
_xlpm.Res
)</f>
        <v>#NAME?</v>
      </c>
      <c r="BF31" s="1669" t="e" cm="1">
        <f t="array" aca="1" ref="BF31" ca="1">_xlfn.LET(
_xlpm.val,IF($F31 = "",val_blankRefText,  _xldudf_CX_GET(CX_ENTITY,($F31),BF$11,BF$14,,(BF$19))),
_xlpm.Res, IF(OR(_xlpm.val="",_xlpm.val="Error"),"",_xlpm.val),
_xlpm.Res
)</f>
        <v>#NAME?</v>
      </c>
      <c r="BG31" s="1669" t="e" cm="1">
        <f t="array" aca="1" ref="BG31" ca="1">_xlfn.LET(
_xlpm.val,IF($F31 = "",val_blankRefText,  _xldudf_CX_GET(CX_ENTITY,($F31),BG$11,BG$14,,(BG$19))),
_xlpm.Res, IF(OR(_xlpm.val="",_xlpm.val="Error"),"",_xlpm.val),
_xlpm.Res
)</f>
        <v>#NAME?</v>
      </c>
      <c r="BH31" s="1669" t="e" cm="1">
        <f t="array" aca="1" ref="BH31" ca="1">_xlfn.LET(
_xlpm.val,IF($F31 = "",val_blankRefText,  _xldudf_CX_GET(CX_ENTITY,($F31),BH$11,BH$14,,(BH$19))),
_xlpm.Res, IF(OR(_xlpm.val="",_xlpm.val="Error"),"",_xlpm.val),
_xlpm.Res
)</f>
        <v>#NAME?</v>
      </c>
      <c r="BI31" s="1669" t="e" cm="1">
        <f t="array" aca="1" ref="BI31" ca="1">_xlfn.LET(
_xlpm.val,IF($F31 = "",val_blankRefText,  _xldudf_CX_GET(CX_ENTITY,($F31),BI$11,BI$14,,(BI$19))),
_xlpm.Res, IF(OR(_xlpm.val="",_xlpm.val="Error"),"",_xlpm.val),
_xlpm.Res
)</f>
        <v>#NAME?</v>
      </c>
      <c r="BJ31" s="1669" t="e" cm="1">
        <f t="array" aca="1" ref="BJ31" ca="1">_xlfn.LET(
_xlpm.val,IF($F31 = "",val_blankRefText,  _xldudf_CX_GET(CX_ENTITY,($F31),BJ$11,BJ$14,,(BJ$19))),
_xlpm.Res, IF(OR(_xlpm.val="",_xlpm.val="Error"),"",_xlpm.val),
_xlpm.Res
)</f>
        <v>#NAME?</v>
      </c>
      <c r="BK31" s="1669" t="e" cm="1">
        <f t="array" aca="1" ref="BK31" ca="1">_xlfn.LET(
_xlpm.val,IF($F31 = "",val_blankRefText,  _xldudf_CX_GET(CX_ENTITY,($F31),BK$11,BK$14,,(BK$19))),
_xlpm.Res, IF(OR(_xlpm.val="",_xlpm.val="Error"),"",_xlpm.val),
_xlpm.Res
)</f>
        <v>#NAME?</v>
      </c>
      <c r="BL31" s="1669" t="e" cm="1">
        <f t="array" aca="1" ref="BL31" ca="1">_xlfn.LET(
_xlpm.val,IF($F31 = "",val_blankRefText,  _xldudf_CX_GET(CX_ENTITY,($F31),BL$11,BL$14,,(BL$19))),
_xlpm.Res, IF(OR(_xlpm.val="",_xlpm.val="Error"),"",_xlpm.val),
_xlpm.Res
)</f>
        <v>#NAME?</v>
      </c>
      <c r="BM31" s="1669" t="e" cm="1">
        <f t="array" aca="1" ref="BM31" ca="1">_xlfn.LET(
_xlpm.val,IF($F31 = "",val_blankRefText,  _xldudf_CX_GET(CX_ENTITY,($F31),BM$11,BM$14,,(BM$19))),
_xlpm.Res, IF(OR(_xlpm.val="",_xlpm.val="Error"),"",_xlpm.val),
_xlpm.Res
)</f>
        <v>#NAME?</v>
      </c>
      <c r="BN31" s="1669" t="e" cm="1">
        <f t="array" aca="1" ref="BN31" ca="1">_xlfn.LET(
_xlpm.val,IF($F31 = "",val_blankRefText,  _xldudf_CX_GET(CX_ENTITY,($F31),BN$11,BN$14,,(BN$19))),
_xlpm.Res, IF(OR(_xlpm.val="",_xlpm.val="Error"),"",_xlpm.val),
_xlpm.Res
)</f>
        <v>#NAME?</v>
      </c>
      <c r="BO31" s="2095"/>
      <c r="BP31" s="2095"/>
      <c r="BQ31" s="2095"/>
      <c r="BR31" s="2095"/>
      <c r="BS31" s="2095"/>
      <c r="BT31" s="2095"/>
      <c r="BU31" s="2095"/>
      <c r="BV31" s="2095"/>
      <c r="BW31" s="2095"/>
      <c r="BX31" s="2095"/>
      <c r="BY31" s="2095"/>
      <c r="BZ31" s="2095"/>
      <c r="CA31" s="34"/>
      <c r="CC31" s="33"/>
      <c r="CD31" s="1461" t="e" cm="1">
        <f t="array" aca="1" ref="CD31" ca="1">_xlfn.LET( _xlpm.CheckBlank, SUM(PL!$AD31:'PL'!$BN31) = 0, IF(_xlpm.CheckBlank, "", SUM(_xlfn._xlws.FILTER(PL!$AD31:$BN31,(YEAR(PL!$AD$12:$BN$12)=PL!CD$12)*(array_timeline&lt;=PL!CD$11)))))</f>
        <v>#NAME?</v>
      </c>
      <c r="CE31" s="1461" t="e" cm="1">
        <f t="array" aca="1" ref="CE31" ca="1">_xlfn.LET( _xlpm.CheckBlank, SUM(PL!$AD31:'PL'!$BN31) = 0, IF(_xlpm.CheckBlank, "", SUM(_xlfn._xlws.FILTER(PL!$AD31:$BN31,(YEAR(PL!$AD$12:$BN$12)=PL!CE$12)*(array_timeline&lt;=PL!CE$11)))))</f>
        <v>#NAME?</v>
      </c>
      <c r="CF31" s="88"/>
      <c r="CG31" s="1461" t="e" cm="1">
        <f t="array" aca="1" ref="CG31" ca="1">_xlfn.LET( _xlpm.CheckBlank, SUM(PL!$AD31:$BN31) =0, IF(_xlpm.CheckBlank, "", SUM(_xlfn._xlws.FILTER(PL!$AD31:$BN31,(YEAR(PL!$AD$12:$BN$12)=PL!CG$12)*(array_timeline&lt;=PL!CG$11)))))</f>
        <v>#NAME?</v>
      </c>
      <c r="CH31" s="1461" t="e" cm="1">
        <f t="array" aca="1" ref="CH31" ca="1">_xlfn.LET( _xlpm.CheckBlank, SUM(PL!$AD31:$BN31) = 0, IF(_xlpm.CheckBlank, "", SUM(_xlfn._xlws.FILTER(PL!$AD31:$BN31,(YEAR(PL!$AD$12:$BN$12)=PL!CH$12)*(array_timeline&lt;=PL!CH$11)))))</f>
        <v>#NAME?</v>
      </c>
      <c r="CI31" s="88"/>
      <c r="CJ31" s="1461" cm="1">
        <f t="array" ref="CJ31">_xlfn.LET( _xlpm.CheckBlank, SUM(PL!$AD31:$BN31) = 0, IF(_xlpm.CheckBlank, "", SUM(_xlfn.TAKE(_xlfn.DROP(PL!$AD31:$BN31, ,-DATEDIFF(PL!CJ$11, val_asOfDate,"M")),1,-12))))</f>
        <v>12</v>
      </c>
      <c r="CK31" s="1461" cm="1">
        <f t="array" ref="CK31">_xlfn.LET( _xlpm.CheckBlank, SUM(PL!$AD31:$BN31) = 0, IF(_xlpm.CheckBlank, "", SUM(_xlfn.TAKE(_xlfn.DROP(PL!$AD31:$BN31, ,-DATEDIFF(PL!CK$11, val_asOfDate,"M")),1,-12))))</f>
        <v>12</v>
      </c>
      <c r="CL31" s="88"/>
      <c r="CM31" s="1168" t="e" cm="1">
        <f t="array" aca="1" ref="CM31" ca="1">_xlfn.LET(
_xlpm.val,IF($F31 = "",val_blankRefText,  _xldudf_CX_GET(CX_ENTITY,($F31),CM$11,CM$14,,(CM$19))),
_xlpm.Res, IF(OR(_xlpm.val="",_xlpm.val="Error"),"",_xlpm.val),
_xlpm.Res
)</f>
        <v>#NAME?</v>
      </c>
      <c r="CN31" s="1168" t="e" cm="1">
        <f t="array" aca="1" ref="CN31" ca="1">_xlfn.LET(
_xlpm.val,IF($F31 = "",val_blankRefText,  _xldudf_CX_GET(CX_ENTITY,fx_attrConverter($F31),CN$11,CN$14,,(CN$19))),
_xlpm.Res, IF(OR(_xlpm.val="",_xlpm.val="Error"),"",_xlpm.val),
_xlpm.Res
)</f>
        <v>#NAME?</v>
      </c>
      <c r="CO31" s="1169"/>
      <c r="CP31" s="1168" t="e" cm="1">
        <f t="array" aca="1" ref="CP31" ca="1">_xlfn.LET(
_xlpm.val,IF($F31 = "",val_blankRefText,  _xldudf_CX_GET(CX_ENTITY,fx_attrConverter($F31),CP$11,CP$14,,(CP$19))),
_xlpm.Res, IF(OR(_xlpm.val="",_xlpm.val="Error"),"",_xlpm.val),
_xlpm.Res
)</f>
        <v>#NAME?</v>
      </c>
      <c r="CQ31" s="1168" t="e" cm="1">
        <f t="array" aca="1" ref="CQ31" ca="1">_xlfn.LET(
_xlpm.val,IF($F31 = "",val_blankRefText,  _xldudf_CX_GET(CX_ENTITY,fx_attrConverter($F31),CQ$11,CQ$14,,(CQ$19))),
_xlpm.Res, IF(OR(_xlpm.val="",_xlpm.val="Error"),"",_xlpm.val),
_xlpm.Res
)</f>
        <v>#NAME?</v>
      </c>
      <c r="CR31" s="34"/>
    </row>
    <row r="32" spans="1:96" ht="21" customHeight="1" outlineLevel="2">
      <c r="A32" s="1322"/>
      <c r="B32" s="577" t="s">
        <v>200</v>
      </c>
      <c r="C32" s="2125" t="s">
        <v>1542</v>
      </c>
      <c r="D32" s="1079"/>
      <c r="E32" s="577" t="e" cm="1">
        <f t="array" aca="1" ref="E32" ca="1">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#NAME?</v>
      </c>
      <c r="F32" s="577" t="str">
        <f t="shared" si="1"/>
        <v>Adjusted EBITDA</v>
      </c>
      <c r="G32" s="577" t="s">
        <v>1528</v>
      </c>
      <c r="H32" s="1323">
        <v>2</v>
      </c>
      <c r="I32" s="1323">
        <v>1</v>
      </c>
      <c r="J32" s="578"/>
      <c r="K32" s="578"/>
      <c r="L32" s="579">
        <v>-1</v>
      </c>
      <c r="N32" s="158"/>
      <c r="O32" s="101"/>
      <c r="P32" s="52"/>
      <c r="Q32" s="101"/>
      <c r="R32" s="126"/>
      <c r="S32" s="101"/>
      <c r="T32" s="101"/>
      <c r="U32" s="39"/>
      <c r="W32" s="91" t="str">
        <f t="shared" si="4"/>
        <v>Actual</v>
      </c>
      <c r="X32" s="884">
        <v>0</v>
      </c>
      <c r="Y32" s="1196" t="e" cm="1">
        <f t="array" aca="1" ref="Y32" ca="1">IF(
       $B32 = "",
       IFBLANK( $E32, "Please select or type in or leave as blank"),
       IFBLANK( $E32, $B32)
    )</f>
        <v>#NAME?</v>
      </c>
      <c r="Z32" s="198" cm="1">
        <f t="array" ref="Z32">_xlfn.SWITCH(
    TRUE,
ISBLANK(_PL!$L32),"",
    _PL!$L32=TRUE, 1,
    _PL!$L32=FALSE,-1,
    _PL!$L32=-1,0,
"n/a"
)</f>
        <v>0</v>
      </c>
      <c r="AA32" s="200"/>
      <c r="AB32" s="301" t="s">
        <v>200</v>
      </c>
      <c r="AC32" s="300" t="e" cm="1" vm="5">
        <f t="array" ref="AC32">_xlfn.LET(
_xlpm.Def, IF(_xlfn.XMATCH(AB32,tbl_acctDef[Term],0)&gt;0, fx_getIcon("find"), ""),
_xlpm.Adj, IF(_xlfn.XMATCH(AB32, tbl_adjExample[Items],0)&gt;0, fx_getIcon("find"), ""),
IFERROR(IFBLANK(_xlpm.Def,_xlpm.Adj),"")
)</f>
        <v>#VALUE!</v>
      </c>
      <c r="AD32" s="1669" t="e" cm="1">
        <f t="array" aca="1" ref="AD32" ca="1">_xlfn.LET(
_xlpm.val,IF($F32 = "",val_blankRefText,  _xldudf_CX_GET(CX_ENTITY,($F32),AD$11,AD$14,,(AD$19))),
_xlpm.Res, IF(OR(_xlpm.val="",_xlpm.val="Error"),"",_xlpm.val),
_xlpm.Res
)</f>
        <v>#NAME?</v>
      </c>
      <c r="AE32" s="1669" t="e" cm="1">
        <f t="array" aca="1" ref="AE32" ca="1">_xlfn.LET(
_xlpm.val,IF($F32 = "",val_blankRefText,  _xldudf_CX_GET(CX_ENTITY,($F32),AE$11,AE$14,,(AE$19))),
_xlpm.Res, IF(OR(_xlpm.val="",_xlpm.val="Error"),"",_xlpm.val),
_xlpm.Res
)</f>
        <v>#NAME?</v>
      </c>
      <c r="AF32" s="1669" t="e" cm="1">
        <f t="array" aca="1" ref="AF32" ca="1">_xlfn.LET(
_xlpm.val,IF($F32 = "",val_blankRefText,  _xldudf_CX_GET(CX_ENTITY,($F32),AF$11,AF$14,,(AF$19))),
_xlpm.Res, IF(OR(_xlpm.val="",_xlpm.val="Error"),"",_xlpm.val),
_xlpm.Res
)</f>
        <v>#NAME?</v>
      </c>
      <c r="AG32" s="1669" t="e" cm="1">
        <f t="array" aca="1" ref="AG32" ca="1">_xlfn.LET(
_xlpm.val,IF($F32 = "",val_blankRefText,  _xldudf_CX_GET(CX_ENTITY,($F32),AG$11,AG$14,,(AG$19))),
_xlpm.Res, IF(OR(_xlpm.val="",_xlpm.val="Error"),"",_xlpm.val),
_xlpm.Res
)</f>
        <v>#NAME?</v>
      </c>
      <c r="AH32" s="1669" t="e" cm="1">
        <f t="array" aca="1" ref="AH32" ca="1">_xlfn.LET(
_xlpm.val,IF($F32 = "",val_blankRefText,  _xldudf_CX_GET(CX_ENTITY,($F32),AH$11,AH$14,,(AH$19))),
_xlpm.Res, IF(OR(_xlpm.val="",_xlpm.val="Error"),"",_xlpm.val),
_xlpm.Res
)</f>
        <v>#NAME?</v>
      </c>
      <c r="AI32" s="1669" t="e" cm="1">
        <f t="array" aca="1" ref="AI32" ca="1">_xlfn.LET(
_xlpm.val,IF($F32 = "",val_blankRefText,  _xldudf_CX_GET(CX_ENTITY,($F32),AI$11,AI$14,,(AI$19))),
_xlpm.Res, IF(OR(_xlpm.val="",_xlpm.val="Error"),"",_xlpm.val),
_xlpm.Res
)</f>
        <v>#NAME?</v>
      </c>
      <c r="AJ32" s="1669" t="e" cm="1">
        <f t="array" aca="1" ref="AJ32" ca="1">_xlfn.LET(
_xlpm.val,IF($F32 = "",val_blankRefText,  _xldudf_CX_GET(CX_ENTITY,($F32),AJ$11,AJ$14,,(AJ$19))),
_xlpm.Res, IF(OR(_xlpm.val="",_xlpm.val="Error"),"",_xlpm.val),
_xlpm.Res
)</f>
        <v>#NAME?</v>
      </c>
      <c r="AK32" s="1669" t="e" cm="1">
        <f t="array" aca="1" ref="AK32" ca="1">_xlfn.LET(
_xlpm.val,IF($F32 = "",val_blankRefText,  _xldudf_CX_GET(CX_ENTITY,($F32),AK$11,AK$14,,(AK$19))),
_xlpm.Res, IF(OR(_xlpm.val="",_xlpm.val="Error"),"",_xlpm.val),
_xlpm.Res
)</f>
        <v>#NAME?</v>
      </c>
      <c r="AL32" s="1669" t="e" cm="1">
        <f t="array" aca="1" ref="AL32" ca="1">_xlfn.LET(
_xlpm.val,IF($F32 = "",val_blankRefText,  _xldudf_CX_GET(CX_ENTITY,($F32),AL$11,AL$14,,(AL$19))),
_xlpm.Res, IF(OR(_xlpm.val="",_xlpm.val="Error"),"",_xlpm.val),
_xlpm.Res
)</f>
        <v>#NAME?</v>
      </c>
      <c r="AM32" s="1669" t="e" cm="1">
        <f t="array" aca="1" ref="AM32" ca="1">_xlfn.LET(
_xlpm.val,IF($F32 = "",val_blankRefText,  _xldudf_CX_GET(CX_ENTITY,($F32),AM$11,AM$14,,(AM$19))),
_xlpm.Res, IF(OR(_xlpm.val="",_xlpm.val="Error"),"",_xlpm.val),
_xlpm.Res
)</f>
        <v>#NAME?</v>
      </c>
      <c r="AN32" s="1669" t="e" cm="1">
        <f t="array" aca="1" ref="AN32" ca="1">_xlfn.LET(
_xlpm.val,IF($F32 = "",val_blankRefText,  _xldudf_CX_GET(CX_ENTITY,($F32),AN$11,AN$14,,(AN$19))),
_xlpm.Res, IF(OR(_xlpm.val="",_xlpm.val="Error"),"",_xlpm.val),
_xlpm.Res
)</f>
        <v>#NAME?</v>
      </c>
      <c r="AO32" s="1669" t="e" cm="1">
        <f t="array" aca="1" ref="AO32" ca="1">_xlfn.LET(
_xlpm.val,IF($F32 = "",val_blankRefText,  _xldudf_CX_GET(CX_ENTITY,($F32),AO$11,AO$14,,(AO$19))),
_xlpm.Res, IF(OR(_xlpm.val="",_xlpm.val="Error"),"",_xlpm.val),
_xlpm.Res
)</f>
        <v>#NAME?</v>
      </c>
      <c r="AP32" s="1669" t="e" cm="1">
        <f t="array" aca="1" ref="AP32" ca="1">_xlfn.LET(
_xlpm.val,IF($F32 = "",val_blankRefText,  _xldudf_CX_GET(CX_ENTITY,($F32),AP$11,AP$14,,(AP$19))),
_xlpm.Res, IF(OR(_xlpm.val="",_xlpm.val="Error"),"",_xlpm.val),
_xlpm.Res
)</f>
        <v>#NAME?</v>
      </c>
      <c r="AQ32" s="1669" t="e" cm="1">
        <f t="array" aca="1" ref="AQ32" ca="1">_xlfn.LET(
_xlpm.val,IF($F32 = "",val_blankRefText,  _xldudf_CX_GET(CX_ENTITY,($F32),AQ$11,AQ$14,,(AQ$19))),
_xlpm.Res, IF(OR(_xlpm.val="",_xlpm.val="Error"),"",_xlpm.val),
_xlpm.Res
)</f>
        <v>#NAME?</v>
      </c>
      <c r="AR32" s="1669" t="e" cm="1">
        <f t="array" aca="1" ref="AR32" ca="1">_xlfn.LET(
_xlpm.val,IF($F32 = "",val_blankRefText,  _xldudf_CX_GET(CX_ENTITY,($F32),AR$11,AR$14,,(AR$19))),
_xlpm.Res, IF(OR(_xlpm.val="",_xlpm.val="Error"),"",_xlpm.val),
_xlpm.Res
)</f>
        <v>#NAME?</v>
      </c>
      <c r="AS32" s="1669" t="e" cm="1">
        <f t="array" aca="1" ref="AS32" ca="1">_xlfn.LET(
_xlpm.val,IF($F32 = "",val_blankRefText,  _xldudf_CX_GET(CX_ENTITY,($F32),AS$11,AS$14,,(AS$19))),
_xlpm.Res, IF(OR(_xlpm.val="",_xlpm.val="Error"),"",_xlpm.val),
_xlpm.Res
)</f>
        <v>#NAME?</v>
      </c>
      <c r="AT32" s="1669" t="e" cm="1">
        <f t="array" aca="1" ref="AT32" ca="1">_xlfn.LET(
_xlpm.val,IF($F32 = "",val_blankRefText,  _xldudf_CX_GET(CX_ENTITY,($F32),AT$11,AT$14,,(AT$19))),
_xlpm.Res, IF(OR(_xlpm.val="",_xlpm.val="Error"),"",_xlpm.val),
_xlpm.Res
)</f>
        <v>#NAME?</v>
      </c>
      <c r="AU32" s="1669" t="e" cm="1">
        <f t="array" aca="1" ref="AU32" ca="1">_xlfn.LET(
_xlpm.val,IF($F32 = "",val_blankRefText,  _xldudf_CX_GET(CX_ENTITY,($F32),AU$11,AU$14,,(AU$19))),
_xlpm.Res, IF(OR(_xlpm.val="",_xlpm.val="Error"),"",_xlpm.val),
_xlpm.Res
)</f>
        <v>#NAME?</v>
      </c>
      <c r="AV32" s="1669" t="e" cm="1">
        <f t="array" aca="1" ref="AV32" ca="1">_xlfn.LET(
_xlpm.val,IF($F32 = "",val_blankRefText,  _xldudf_CX_GET(CX_ENTITY,($F32),AV$11,AV$14,,(AV$19))),
_xlpm.Res, IF(OR(_xlpm.val="",_xlpm.val="Error"),"",_xlpm.val),
_xlpm.Res
)</f>
        <v>#NAME?</v>
      </c>
      <c r="AW32" s="1669" t="e" cm="1">
        <f t="array" aca="1" ref="AW32" ca="1">_xlfn.LET(
_xlpm.val,IF($F32 = "",val_blankRefText,  _xldudf_CX_GET(CX_ENTITY,($F32),AW$11,AW$14,,(AW$19))),
_xlpm.Res, IF(OR(_xlpm.val="",_xlpm.val="Error"),"",_xlpm.val),
_xlpm.Res
)</f>
        <v>#NAME?</v>
      </c>
      <c r="AX32" s="1669" t="e" cm="1">
        <f t="array" aca="1" ref="AX32" ca="1">_xlfn.LET(
_xlpm.val,IF($F32 = "",val_blankRefText,  _xldudf_CX_GET(CX_ENTITY,($F32),AX$11,AX$14,,(AX$19))),
_xlpm.Res, IF(OR(_xlpm.val="",_xlpm.val="Error"),"",_xlpm.val),
_xlpm.Res
)</f>
        <v>#NAME?</v>
      </c>
      <c r="AY32" s="1669" t="e" cm="1">
        <f t="array" aca="1" ref="AY32" ca="1">_xlfn.LET(
_xlpm.val,IF($F32 = "",val_blankRefText,  _xldudf_CX_GET(CX_ENTITY,($F32),AY$11,AY$14,,(AY$19))),
_xlpm.Res, IF(OR(_xlpm.val="",_xlpm.val="Error"),"",_xlpm.val),
_xlpm.Res
)</f>
        <v>#NAME?</v>
      </c>
      <c r="AZ32" s="1669" t="e" cm="1">
        <f t="array" aca="1" ref="AZ32" ca="1">_xlfn.LET(
_xlpm.val,IF($F32 = "",val_blankRefText,  _xldudf_CX_GET(CX_ENTITY,($F32),AZ$11,AZ$14,,(AZ$19))),
_xlpm.Res, IF(OR(_xlpm.val="",_xlpm.val="Error"),"",_xlpm.val),
_xlpm.Res
)</f>
        <v>#NAME?</v>
      </c>
      <c r="BA32" s="1669" t="e" cm="1">
        <f t="array" aca="1" ref="BA32" ca="1">_xlfn.LET(
_xlpm.val,IF($F32 = "",val_blankRefText,  _xldudf_CX_GET(CX_ENTITY,($F32),BA$11,BA$14,,(BA$19))),
_xlpm.Res, IF(OR(_xlpm.val="",_xlpm.val="Error"),"",_xlpm.val),
_xlpm.Res
)</f>
        <v>#NAME?</v>
      </c>
      <c r="BB32" s="1669" t="e" cm="1">
        <f t="array" aca="1" ref="BB32" ca="1">_xlfn.LET(
_xlpm.val,IF($F32 = "",val_blankRefText,  _xldudf_CX_GET(CX_ENTITY,($F32),BB$11,BB$14,,(BB$19))),
_xlpm.Res, IF(OR(_xlpm.val="",_xlpm.val="Error"),"",_xlpm.val),
_xlpm.Res
)</f>
        <v>#NAME?</v>
      </c>
      <c r="BC32" s="1669" t="e" cm="1">
        <f t="array" aca="1" ref="BC32" ca="1">_xlfn.LET(
_xlpm.val,IF($F32 = "",val_blankRefText,  _xldudf_CX_GET(CX_ENTITY,($F32),BC$11,BC$14,,(BC$19))),
_xlpm.Res, IF(OR(_xlpm.val="",_xlpm.val="Error"),"",_xlpm.val),
_xlpm.Res
)</f>
        <v>#NAME?</v>
      </c>
      <c r="BD32" s="1669" t="e" cm="1">
        <f t="array" aca="1" ref="BD32" ca="1">_xlfn.LET(
_xlpm.val,IF($F32 = "",val_blankRefText,  _xldudf_CX_GET(CX_ENTITY,($F32),BD$11,BD$14,,(BD$19))),
_xlpm.Res, IF(OR(_xlpm.val="",_xlpm.val="Error"),"",_xlpm.val),
_xlpm.Res
)</f>
        <v>#NAME?</v>
      </c>
      <c r="BE32" s="1669" t="e" cm="1">
        <f t="array" aca="1" ref="BE32" ca="1">_xlfn.LET(
_xlpm.val,IF($F32 = "",val_blankRefText,  _xldudf_CX_GET(CX_ENTITY,($F32),BE$11,BE$14,,(BE$19))),
_xlpm.Res, IF(OR(_xlpm.val="",_xlpm.val="Error"),"",_xlpm.val),
_xlpm.Res
)</f>
        <v>#NAME?</v>
      </c>
      <c r="BF32" s="1669" t="e" cm="1">
        <f t="array" aca="1" ref="BF32" ca="1">_xlfn.LET(
_xlpm.val,IF($F32 = "",val_blankRefText,  _xldudf_CX_GET(CX_ENTITY,($F32),BF$11,BF$14,,(BF$19))),
_xlpm.Res, IF(OR(_xlpm.val="",_xlpm.val="Error"),"",_xlpm.val),
_xlpm.Res
)</f>
        <v>#NAME?</v>
      </c>
      <c r="BG32" s="1669" t="e" cm="1">
        <f t="array" aca="1" ref="BG32" ca="1">_xlfn.LET(
_xlpm.val,IF($F32 = "",val_blankRefText,  _xldudf_CX_GET(CX_ENTITY,($F32),BG$11,BG$14,,(BG$19))),
_xlpm.Res, IF(OR(_xlpm.val="",_xlpm.val="Error"),"",_xlpm.val),
_xlpm.Res
)</f>
        <v>#NAME?</v>
      </c>
      <c r="BH32" s="1669" t="e" cm="1">
        <f t="array" aca="1" ref="BH32" ca="1">_xlfn.LET(
_xlpm.val,IF($F32 = "",val_blankRefText,  _xldudf_CX_GET(CX_ENTITY,($F32),BH$11,BH$14,,(BH$19))),
_xlpm.Res, IF(OR(_xlpm.val="",_xlpm.val="Error"),"",_xlpm.val),
_xlpm.Res
)</f>
        <v>#NAME?</v>
      </c>
      <c r="BI32" s="1669" t="e" cm="1">
        <f t="array" aca="1" ref="BI32" ca="1">_xlfn.LET(
_xlpm.val,IF($F32 = "",val_blankRefText,  _xldudf_CX_GET(CX_ENTITY,($F32),BI$11,BI$14,,(BI$19))),
_xlpm.Res, IF(OR(_xlpm.val="",_xlpm.val="Error"),"",_xlpm.val),
_xlpm.Res
)</f>
        <v>#NAME?</v>
      </c>
      <c r="BJ32" s="1669" t="e" cm="1">
        <f t="array" aca="1" ref="BJ32" ca="1">_xlfn.LET(
_xlpm.val,IF($F32 = "",val_blankRefText,  _xldudf_CX_GET(CX_ENTITY,($F32),BJ$11,BJ$14,,(BJ$19))),
_xlpm.Res, IF(OR(_xlpm.val="",_xlpm.val="Error"),"",_xlpm.val),
_xlpm.Res
)</f>
        <v>#NAME?</v>
      </c>
      <c r="BK32" s="1669" t="e" cm="1">
        <f t="array" aca="1" ref="BK32" ca="1">_xlfn.LET(
_xlpm.val,IF($F32 = "",val_blankRefText,  _xldudf_CX_GET(CX_ENTITY,($F32),BK$11,BK$14,,(BK$19))),
_xlpm.Res, IF(OR(_xlpm.val="",_xlpm.val="Error"),"",_xlpm.val),
_xlpm.Res
)</f>
        <v>#NAME?</v>
      </c>
      <c r="BL32" s="1669" t="e" cm="1">
        <f t="array" aca="1" ref="BL32" ca="1">_xlfn.LET(
_xlpm.val,IF($F32 = "",val_blankRefText,  _xldudf_CX_GET(CX_ENTITY,($F32),BL$11,BL$14,,(BL$19))),
_xlpm.Res, IF(OR(_xlpm.val="",_xlpm.val="Error"),"",_xlpm.val),
_xlpm.Res
)</f>
        <v>#NAME?</v>
      </c>
      <c r="BM32" s="1669" t="e" cm="1">
        <f t="array" aca="1" ref="BM32" ca="1">_xlfn.LET(
_xlpm.val,IF($F32 = "",val_blankRefText,  _xldudf_CX_GET(CX_ENTITY,($F32),BM$11,BM$14,,(BM$19))),
_xlpm.Res, IF(OR(_xlpm.val="",_xlpm.val="Error"),"",_xlpm.val),
_xlpm.Res
)</f>
        <v>#NAME?</v>
      </c>
      <c r="BN32" s="1669" t="e" cm="1">
        <f t="array" aca="1" ref="BN32" ca="1">_xlfn.LET(
_xlpm.val,IF($F32 = "",val_blankRefText,  _xldudf_CX_GET(CX_ENTITY,($F32),BN$11,BN$14,,(BN$19))),
_xlpm.Res, IF(OR(_xlpm.val="",_xlpm.val="Error"),"",_xlpm.val),
_xlpm.Res
)</f>
        <v>#NAME?</v>
      </c>
      <c r="BO32" s="2095"/>
      <c r="BP32" s="2095"/>
      <c r="BQ32" s="2095"/>
      <c r="BR32" s="2095"/>
      <c r="BS32" s="2095"/>
      <c r="BT32" s="2095"/>
      <c r="BU32" s="2095"/>
      <c r="BV32" s="2095"/>
      <c r="BW32" s="2095"/>
      <c r="BX32" s="2095"/>
      <c r="BY32" s="2095"/>
      <c r="BZ32" s="2095"/>
      <c r="CA32" s="34"/>
      <c r="CC32" s="33"/>
      <c r="CD32" s="1461" t="e" cm="1">
        <f t="array" aca="1" ref="CD32" ca="1">_xlfn.LET( _xlpm.CheckBlank, SUM(PL!$AD32:'PL'!$BN32) = 0, IF(_xlpm.CheckBlank, "", SUM(_xlfn._xlws.FILTER(PL!$AD32:$BN32,(YEAR(PL!$AD$12:$BN$12)=PL!CD$12)*(array_timeline&lt;=PL!CD$11)))))</f>
        <v>#NAME?</v>
      </c>
      <c r="CE32" s="1461" t="e" cm="1">
        <f t="array" aca="1" ref="CE32" ca="1">_xlfn.LET( _xlpm.CheckBlank, SUM(PL!$AD32:'PL'!$BN32) = 0, IF(_xlpm.CheckBlank, "", SUM(_xlfn._xlws.FILTER(PL!$AD32:$BN32,(YEAR(PL!$AD$12:$BN$12)=PL!CE$12)*(array_timeline&lt;=PL!CE$11)))))</f>
        <v>#NAME?</v>
      </c>
      <c r="CF32" s="88"/>
      <c r="CG32" s="1461" t="e" cm="1">
        <f t="array" aca="1" ref="CG32" ca="1">_xlfn.LET( _xlpm.CheckBlank, SUM(PL!$AD32:$BN32) =0, IF(_xlpm.CheckBlank, "", SUM(_xlfn._xlws.FILTER(PL!$AD32:$BN32,(YEAR(PL!$AD$12:$BN$12)=PL!CG$12)*(array_timeline&lt;=PL!CG$11)))))</f>
        <v>#NAME?</v>
      </c>
      <c r="CH32" s="1461" t="e" cm="1">
        <f t="array" aca="1" ref="CH32" ca="1">_xlfn.LET( _xlpm.CheckBlank, SUM(PL!$AD32:$BN32) = 0, IF(_xlpm.CheckBlank, "", SUM(_xlfn._xlws.FILTER(PL!$AD32:$BN32,(YEAR(PL!$AD$12:$BN$12)=PL!CH$12)*(array_timeline&lt;=PL!CH$11)))))</f>
        <v>#NAME?</v>
      </c>
      <c r="CI32" s="88"/>
      <c r="CJ32" s="1461" cm="1">
        <f t="array" ref="CJ32">_xlfn.LET( _xlpm.CheckBlank, SUM(PL!$AD32:$BN32) = 0, IF(_xlpm.CheckBlank, "", SUM(_xlfn.TAKE(_xlfn.DROP(PL!$AD32:$BN32, ,-DATEDIFF(PL!CJ$11, val_asOfDate,"M")),1,-12))))</f>
        <v>108</v>
      </c>
      <c r="CK32" s="1461" cm="1">
        <f t="array" ref="CK32">_xlfn.LET( _xlpm.CheckBlank, SUM(PL!$AD32:$BN32) = 0, IF(_xlpm.CheckBlank, "", SUM(_xlfn.TAKE(_xlfn.DROP(PL!$AD32:$BN32, ,-DATEDIFF(PL!CK$11, val_asOfDate,"M")),1,-12))))</f>
        <v>108</v>
      </c>
      <c r="CL32" s="88"/>
      <c r="CM32" s="1168" t="e" cm="1">
        <f t="array" aca="1" ref="CM32" ca="1">_xlfn.LET(
_xlpm.val,IF($F32 = "",val_blankRefText,  _xldudf_CX_GET(CX_ENTITY,($F32),CM$11,CM$14,,(CM$19))),
_xlpm.Res, IF(OR(_xlpm.val="",_xlpm.val="Error"),"",_xlpm.val),
_xlpm.Res
)</f>
        <v>#NAME?</v>
      </c>
      <c r="CN32" s="1168" t="e" cm="1">
        <f t="array" aca="1" ref="CN32" ca="1">_xlfn.LET(
_xlpm.val,IF($F32 = "",val_blankRefText,  _xldudf_CX_GET(CX_ENTITY,fx_attrConverter($F32),CN$11,CN$14,,(CN$19))),
_xlpm.Res, IF(OR(_xlpm.val="",_xlpm.val="Error"),"",_xlpm.val),
_xlpm.Res
)</f>
        <v>#NAME?</v>
      </c>
      <c r="CO32" s="1169"/>
      <c r="CP32" s="1168" t="e" cm="1">
        <f t="array" aca="1" ref="CP32" ca="1">_xlfn.LET(
_xlpm.val,IF($F32 = "",val_blankRefText,  _xldudf_CX_GET(CX_ENTITY,fx_attrConverter($F32),CP$11,CP$14,,(CP$19))),
_xlpm.Res, IF(OR(_xlpm.val="",_xlpm.val="Error"),"",_xlpm.val),
_xlpm.Res
)</f>
        <v>#NAME?</v>
      </c>
      <c r="CQ32" s="1168" t="e" cm="1">
        <f t="array" aca="1" ref="CQ32" ca="1">_xlfn.LET(
_xlpm.val,IF($F32 = "",val_blankRefText,  _xldudf_CX_GET(CX_ENTITY,fx_attrConverter($F32),CQ$11,CQ$14,,(CQ$19))),
_xlpm.Res, IF(OR(_xlpm.val="",_xlpm.val="Error"),"",_xlpm.val),
_xlpm.Res
)</f>
        <v>#NAME?</v>
      </c>
      <c r="CR32" s="34"/>
    </row>
    <row r="33" spans="1:96" ht="21" customHeight="1" outlineLevel="2">
      <c r="A33" s="1322"/>
      <c r="B33" s="577" t="s">
        <v>651</v>
      </c>
      <c r="C33" s="2125" t="s">
        <v>1543</v>
      </c>
      <c r="D33" s="1079"/>
      <c r="E33" s="577" t="e" cm="1">
        <f t="array" aca="1" ref="E33" ca="1">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#NAME?</v>
      </c>
      <c r="F33" s="577" t="str">
        <f t="shared" si="1"/>
        <v>Depreciation</v>
      </c>
      <c r="G33" s="577" t="s">
        <v>1528</v>
      </c>
      <c r="H33" s="1323">
        <v>0</v>
      </c>
      <c r="I33" s="1323">
        <v>1</v>
      </c>
      <c r="J33" s="578"/>
      <c r="K33" s="578"/>
      <c r="L33" s="579" t="b">
        <v>1</v>
      </c>
      <c r="N33" s="158"/>
      <c r="O33" s="101"/>
      <c r="P33" s="52"/>
      <c r="Q33" s="101"/>
      <c r="R33" s="126"/>
      <c r="S33" s="101"/>
      <c r="T33" s="101"/>
      <c r="U33" s="39"/>
      <c r="W33" s="91" t="str">
        <f t="shared" si="4"/>
        <v>Actual</v>
      </c>
      <c r="X33" s="884">
        <v>-1</v>
      </c>
      <c r="Y33" s="911" t="e" cm="1">
        <f t="array" aca="1" ref="Y33" ca="1">IF(
       $B33 = "",
       IFBLANK( $E33, "Please select or type in or leave as blank"),
       IFBLANK( $E33, $B33)
    )</f>
        <v>#NAME?</v>
      </c>
      <c r="Z33" s="198" cm="1">
        <f t="array" ref="Z33">_xlfn.SWITCH(
    TRUE,
ISBLANK(_PL!$L33),"",
    _PL!$L33=TRUE, 1,
    _PL!$L33=FALSE,-1,
    _PL!$L33=-1,0,
"n/a"
)</f>
        <v>1</v>
      </c>
      <c r="AA33" s="200"/>
      <c r="AB33" s="301" t="s">
        <v>651</v>
      </c>
      <c r="AC33" s="300" t="e" cm="1" vm="5">
        <f t="array" ref="AC33">_xlfn.LET(
_xlpm.Def, IF(_xlfn.XMATCH(AB33,tbl_acctDef[Term],0)&gt;0, fx_getIcon("find"), ""),
_xlpm.Adj, IF(_xlfn.XMATCH(AB33, tbl_adjExample[Items],0)&gt;0, fx_getIcon("find"), ""),
IFERROR(IFBLANK(_xlpm.Def,_xlpm.Adj),"")
)</f>
        <v>#VALUE!</v>
      </c>
      <c r="AD33" s="1669" t="e" cm="1">
        <f t="array" aca="1" ref="AD33" ca="1">_xlfn.LET(
_xlpm.val,IF($F33 = "",val_blankRefText,  _xldudf_CX_GET(CX_ENTITY,($F33),AD$11,AD$14,,(AD$19))),
_xlpm.Res, IF(OR(_xlpm.val="",_xlpm.val="Error"),"",_xlpm.val),
_xlpm.Res
)</f>
        <v>#NAME?</v>
      </c>
      <c r="AE33" s="1669" t="e" cm="1">
        <f t="array" aca="1" ref="AE33" ca="1">_xlfn.LET(
_xlpm.val,IF($F33 = "",val_blankRefText,  _xldudf_CX_GET(CX_ENTITY,($F33),AE$11,AE$14,,(AE$19))),
_xlpm.Res, IF(OR(_xlpm.val="",_xlpm.val="Error"),"",_xlpm.val),
_xlpm.Res
)</f>
        <v>#NAME?</v>
      </c>
      <c r="AF33" s="1669" t="e" cm="1">
        <f t="array" aca="1" ref="AF33" ca="1">_xlfn.LET(
_xlpm.val,IF($F33 = "",val_blankRefText,  _xldudf_CX_GET(CX_ENTITY,($F33),AF$11,AF$14,,(AF$19))),
_xlpm.Res, IF(OR(_xlpm.val="",_xlpm.val="Error"),"",_xlpm.val),
_xlpm.Res
)</f>
        <v>#NAME?</v>
      </c>
      <c r="AG33" s="1669" t="e" cm="1">
        <f t="array" aca="1" ref="AG33" ca="1">_xlfn.LET(
_xlpm.val,IF($F33 = "",val_blankRefText,  _xldudf_CX_GET(CX_ENTITY,($F33),AG$11,AG$14,,(AG$19))),
_xlpm.Res, IF(OR(_xlpm.val="",_xlpm.val="Error"),"",_xlpm.val),
_xlpm.Res
)</f>
        <v>#NAME?</v>
      </c>
      <c r="AH33" s="1669" t="e" cm="1">
        <f t="array" aca="1" ref="AH33" ca="1">_xlfn.LET(
_xlpm.val,IF($F33 = "",val_blankRefText,  _xldudf_CX_GET(CX_ENTITY,($F33),AH$11,AH$14,,(AH$19))),
_xlpm.Res, IF(OR(_xlpm.val="",_xlpm.val="Error"),"",_xlpm.val),
_xlpm.Res
)</f>
        <v>#NAME?</v>
      </c>
      <c r="AI33" s="1669" t="e" cm="1">
        <f t="array" aca="1" ref="AI33" ca="1">_xlfn.LET(
_xlpm.val,IF($F33 = "",val_blankRefText,  _xldudf_CX_GET(CX_ENTITY,($F33),AI$11,AI$14,,(AI$19))),
_xlpm.Res, IF(OR(_xlpm.val="",_xlpm.val="Error"),"",_xlpm.val),
_xlpm.Res
)</f>
        <v>#NAME?</v>
      </c>
      <c r="AJ33" s="1669" t="e" cm="1">
        <f t="array" aca="1" ref="AJ33" ca="1">_xlfn.LET(
_xlpm.val,IF($F33 = "",val_blankRefText,  _xldudf_CX_GET(CX_ENTITY,($F33),AJ$11,AJ$14,,(AJ$19))),
_xlpm.Res, IF(OR(_xlpm.val="",_xlpm.val="Error"),"",_xlpm.val),
_xlpm.Res
)</f>
        <v>#NAME?</v>
      </c>
      <c r="AK33" s="1669" t="e" cm="1">
        <f t="array" aca="1" ref="AK33" ca="1">_xlfn.LET(
_xlpm.val,IF($F33 = "",val_blankRefText,  _xldudf_CX_GET(CX_ENTITY,($F33),AK$11,AK$14,,(AK$19))),
_xlpm.Res, IF(OR(_xlpm.val="",_xlpm.val="Error"),"",_xlpm.val),
_xlpm.Res
)</f>
        <v>#NAME?</v>
      </c>
      <c r="AL33" s="1669" t="e" cm="1">
        <f t="array" aca="1" ref="AL33" ca="1">_xlfn.LET(
_xlpm.val,IF($F33 = "",val_blankRefText,  _xldudf_CX_GET(CX_ENTITY,($F33),AL$11,AL$14,,(AL$19))),
_xlpm.Res, IF(OR(_xlpm.val="",_xlpm.val="Error"),"",_xlpm.val),
_xlpm.Res
)</f>
        <v>#NAME?</v>
      </c>
      <c r="AM33" s="1669" t="e" cm="1">
        <f t="array" aca="1" ref="AM33" ca="1">_xlfn.LET(
_xlpm.val,IF($F33 = "",val_blankRefText,  _xldudf_CX_GET(CX_ENTITY,($F33),AM$11,AM$14,,(AM$19))),
_xlpm.Res, IF(OR(_xlpm.val="",_xlpm.val="Error"),"",_xlpm.val),
_xlpm.Res
)</f>
        <v>#NAME?</v>
      </c>
      <c r="AN33" s="1669" t="e" cm="1">
        <f t="array" aca="1" ref="AN33" ca="1">_xlfn.LET(
_xlpm.val,IF($F33 = "",val_blankRefText,  _xldudf_CX_GET(CX_ENTITY,($F33),AN$11,AN$14,,(AN$19))),
_xlpm.Res, IF(OR(_xlpm.val="",_xlpm.val="Error"),"",_xlpm.val),
_xlpm.Res
)</f>
        <v>#NAME?</v>
      </c>
      <c r="AO33" s="1669" t="e" cm="1">
        <f t="array" aca="1" ref="AO33" ca="1">_xlfn.LET(
_xlpm.val,IF($F33 = "",val_blankRefText,  _xldudf_CX_GET(CX_ENTITY,($F33),AO$11,AO$14,,(AO$19))),
_xlpm.Res, IF(OR(_xlpm.val="",_xlpm.val="Error"),"",_xlpm.val),
_xlpm.Res
)</f>
        <v>#NAME?</v>
      </c>
      <c r="AP33" s="1669" t="e" cm="1">
        <f t="array" aca="1" ref="AP33" ca="1">_xlfn.LET(
_xlpm.val,IF($F33 = "",val_blankRefText,  _xldudf_CX_GET(CX_ENTITY,($F33),AP$11,AP$14,,(AP$19))),
_xlpm.Res, IF(OR(_xlpm.val="",_xlpm.val="Error"),"",_xlpm.val),
_xlpm.Res
)</f>
        <v>#NAME?</v>
      </c>
      <c r="AQ33" s="1669" t="e" cm="1">
        <f t="array" aca="1" ref="AQ33" ca="1">_xlfn.LET(
_xlpm.val,IF($F33 = "",val_blankRefText,  _xldudf_CX_GET(CX_ENTITY,($F33),AQ$11,AQ$14,,(AQ$19))),
_xlpm.Res, IF(OR(_xlpm.val="",_xlpm.val="Error"),"",_xlpm.val),
_xlpm.Res
)</f>
        <v>#NAME?</v>
      </c>
      <c r="AR33" s="1669" t="e" cm="1">
        <f t="array" aca="1" ref="AR33" ca="1">_xlfn.LET(
_xlpm.val,IF($F33 = "",val_blankRefText,  _xldudf_CX_GET(CX_ENTITY,($F33),AR$11,AR$14,,(AR$19))),
_xlpm.Res, IF(OR(_xlpm.val="",_xlpm.val="Error"),"",_xlpm.val),
_xlpm.Res
)</f>
        <v>#NAME?</v>
      </c>
      <c r="AS33" s="1669" t="e" cm="1">
        <f t="array" aca="1" ref="AS33" ca="1">_xlfn.LET(
_xlpm.val,IF($F33 = "",val_blankRefText,  _xldudf_CX_GET(CX_ENTITY,($F33),AS$11,AS$14,,(AS$19))),
_xlpm.Res, IF(OR(_xlpm.val="",_xlpm.val="Error"),"",_xlpm.val),
_xlpm.Res
)</f>
        <v>#NAME?</v>
      </c>
      <c r="AT33" s="1669" t="e" cm="1">
        <f t="array" aca="1" ref="AT33" ca="1">_xlfn.LET(
_xlpm.val,IF($F33 = "",val_blankRefText,  _xldudf_CX_GET(CX_ENTITY,($F33),AT$11,AT$14,,(AT$19))),
_xlpm.Res, IF(OR(_xlpm.val="",_xlpm.val="Error"),"",_xlpm.val),
_xlpm.Res
)</f>
        <v>#NAME?</v>
      </c>
      <c r="AU33" s="1669" t="e" cm="1">
        <f t="array" aca="1" ref="AU33" ca="1">_xlfn.LET(
_xlpm.val,IF($F33 = "",val_blankRefText,  _xldudf_CX_GET(CX_ENTITY,($F33),AU$11,AU$14,,(AU$19))),
_xlpm.Res, IF(OR(_xlpm.val="",_xlpm.val="Error"),"",_xlpm.val),
_xlpm.Res
)</f>
        <v>#NAME?</v>
      </c>
      <c r="AV33" s="1669" t="e" cm="1">
        <f t="array" aca="1" ref="AV33" ca="1">_xlfn.LET(
_xlpm.val,IF($F33 = "",val_blankRefText,  _xldudf_CX_GET(CX_ENTITY,($F33),AV$11,AV$14,,(AV$19))),
_xlpm.Res, IF(OR(_xlpm.val="",_xlpm.val="Error"),"",_xlpm.val),
_xlpm.Res
)</f>
        <v>#NAME?</v>
      </c>
      <c r="AW33" s="1669" t="e" cm="1">
        <f t="array" aca="1" ref="AW33" ca="1">_xlfn.LET(
_xlpm.val,IF($F33 = "",val_blankRefText,  _xldudf_CX_GET(CX_ENTITY,($F33),AW$11,AW$14,,(AW$19))),
_xlpm.Res, IF(OR(_xlpm.val="",_xlpm.val="Error"),"",_xlpm.val),
_xlpm.Res
)</f>
        <v>#NAME?</v>
      </c>
      <c r="AX33" s="1669" t="e" cm="1">
        <f t="array" aca="1" ref="AX33" ca="1">_xlfn.LET(
_xlpm.val,IF($F33 = "",val_blankRefText,  _xldudf_CX_GET(CX_ENTITY,($F33),AX$11,AX$14,,(AX$19))),
_xlpm.Res, IF(OR(_xlpm.val="",_xlpm.val="Error"),"",_xlpm.val),
_xlpm.Res
)</f>
        <v>#NAME?</v>
      </c>
      <c r="AY33" s="1669" t="e" cm="1">
        <f t="array" aca="1" ref="AY33" ca="1">_xlfn.LET(
_xlpm.val,IF($F33 = "",val_blankRefText,  _xldudf_CX_GET(CX_ENTITY,($F33),AY$11,AY$14,,(AY$19))),
_xlpm.Res, IF(OR(_xlpm.val="",_xlpm.val="Error"),"",_xlpm.val),
_xlpm.Res
)</f>
        <v>#NAME?</v>
      </c>
      <c r="AZ33" s="1669" t="e" cm="1">
        <f t="array" aca="1" ref="AZ33" ca="1">_xlfn.LET(
_xlpm.val,IF($F33 = "",val_blankRefText,  _xldudf_CX_GET(CX_ENTITY,($F33),AZ$11,AZ$14,,(AZ$19))),
_xlpm.Res, IF(OR(_xlpm.val="",_xlpm.val="Error"),"",_xlpm.val),
_xlpm.Res
)</f>
        <v>#NAME?</v>
      </c>
      <c r="BA33" s="1669" t="e" cm="1">
        <f t="array" aca="1" ref="BA33" ca="1">_xlfn.LET(
_xlpm.val,IF($F33 = "",val_blankRefText,  _xldudf_CX_GET(CX_ENTITY,($F33),BA$11,BA$14,,(BA$19))),
_xlpm.Res, IF(OR(_xlpm.val="",_xlpm.val="Error"),"",_xlpm.val),
_xlpm.Res
)</f>
        <v>#NAME?</v>
      </c>
      <c r="BB33" s="1669" t="e" cm="1">
        <f t="array" aca="1" ref="BB33" ca="1">_xlfn.LET(
_xlpm.val,IF($F33 = "",val_blankRefText,  _xldudf_CX_GET(CX_ENTITY,($F33),BB$11,BB$14,,(BB$19))),
_xlpm.Res, IF(OR(_xlpm.val="",_xlpm.val="Error"),"",_xlpm.val),
_xlpm.Res
)</f>
        <v>#NAME?</v>
      </c>
      <c r="BC33" s="1669" t="e" cm="1">
        <f t="array" aca="1" ref="BC33" ca="1">_xlfn.LET(
_xlpm.val,IF($F33 = "",val_blankRefText,  _xldudf_CX_GET(CX_ENTITY,($F33),BC$11,BC$14,,(BC$19))),
_xlpm.Res, IF(OR(_xlpm.val="",_xlpm.val="Error"),"",_xlpm.val),
_xlpm.Res
)</f>
        <v>#NAME?</v>
      </c>
      <c r="BD33" s="1669" t="e" cm="1">
        <f t="array" aca="1" ref="BD33" ca="1">_xlfn.LET(
_xlpm.val,IF($F33 = "",val_blankRefText,  _xldudf_CX_GET(CX_ENTITY,($F33),BD$11,BD$14,,(BD$19))),
_xlpm.Res, IF(OR(_xlpm.val="",_xlpm.val="Error"),"",_xlpm.val),
_xlpm.Res
)</f>
        <v>#NAME?</v>
      </c>
      <c r="BE33" s="1669" t="e" cm="1">
        <f t="array" aca="1" ref="BE33" ca="1">_xlfn.LET(
_xlpm.val,IF($F33 = "",val_blankRefText,  _xldudf_CX_GET(CX_ENTITY,($F33),BE$11,BE$14,,(BE$19))),
_xlpm.Res, IF(OR(_xlpm.val="",_xlpm.val="Error"),"",_xlpm.val),
_xlpm.Res
)</f>
        <v>#NAME?</v>
      </c>
      <c r="BF33" s="1669" t="e" cm="1">
        <f t="array" aca="1" ref="BF33" ca="1">_xlfn.LET(
_xlpm.val,IF($F33 = "",val_blankRefText,  _xldudf_CX_GET(CX_ENTITY,($F33),BF$11,BF$14,,(BF$19))),
_xlpm.Res, IF(OR(_xlpm.val="",_xlpm.val="Error"),"",_xlpm.val),
_xlpm.Res
)</f>
        <v>#NAME?</v>
      </c>
      <c r="BG33" s="1669" t="e" cm="1">
        <f t="array" aca="1" ref="BG33" ca="1">_xlfn.LET(
_xlpm.val,IF($F33 = "",val_blankRefText,  _xldudf_CX_GET(CX_ENTITY,($F33),BG$11,BG$14,,(BG$19))),
_xlpm.Res, IF(OR(_xlpm.val="",_xlpm.val="Error"),"",_xlpm.val),
_xlpm.Res
)</f>
        <v>#NAME?</v>
      </c>
      <c r="BH33" s="1669" t="e" cm="1">
        <f t="array" aca="1" ref="BH33" ca="1">_xlfn.LET(
_xlpm.val,IF($F33 = "",val_blankRefText,  _xldudf_CX_GET(CX_ENTITY,($F33),BH$11,BH$14,,(BH$19))),
_xlpm.Res, IF(OR(_xlpm.val="",_xlpm.val="Error"),"",_xlpm.val),
_xlpm.Res
)</f>
        <v>#NAME?</v>
      </c>
      <c r="BI33" s="1669" t="e" cm="1">
        <f t="array" aca="1" ref="BI33" ca="1">_xlfn.LET(
_xlpm.val,IF($F33 = "",val_blankRefText,  _xldudf_CX_GET(CX_ENTITY,($F33),BI$11,BI$14,,(BI$19))),
_xlpm.Res, IF(OR(_xlpm.val="",_xlpm.val="Error"),"",_xlpm.val),
_xlpm.Res
)</f>
        <v>#NAME?</v>
      </c>
      <c r="BJ33" s="1669" t="e" cm="1">
        <f t="array" aca="1" ref="BJ33" ca="1">_xlfn.LET(
_xlpm.val,IF($F33 = "",val_blankRefText,  _xldudf_CX_GET(CX_ENTITY,($F33),BJ$11,BJ$14,,(BJ$19))),
_xlpm.Res, IF(OR(_xlpm.val="",_xlpm.val="Error"),"",_xlpm.val),
_xlpm.Res
)</f>
        <v>#NAME?</v>
      </c>
      <c r="BK33" s="1669" t="e" cm="1">
        <f t="array" aca="1" ref="BK33" ca="1">_xlfn.LET(
_xlpm.val,IF($F33 = "",val_blankRefText,  _xldudf_CX_GET(CX_ENTITY,($F33),BK$11,BK$14,,(BK$19))),
_xlpm.Res, IF(OR(_xlpm.val="",_xlpm.val="Error"),"",_xlpm.val),
_xlpm.Res
)</f>
        <v>#NAME?</v>
      </c>
      <c r="BL33" s="1669" t="e" cm="1">
        <f t="array" aca="1" ref="BL33" ca="1">_xlfn.LET(
_xlpm.val,IF($F33 = "",val_blankRefText,  _xldudf_CX_GET(CX_ENTITY,($F33),BL$11,BL$14,,(BL$19))),
_xlpm.Res, IF(OR(_xlpm.val="",_xlpm.val="Error"),"",_xlpm.val),
_xlpm.Res
)</f>
        <v>#NAME?</v>
      </c>
      <c r="BM33" s="1669" t="e" cm="1">
        <f t="array" aca="1" ref="BM33" ca="1">_xlfn.LET(
_xlpm.val,IF($F33 = "",val_blankRefText,  _xldudf_CX_GET(CX_ENTITY,($F33),BM$11,BM$14,,(BM$19))),
_xlpm.Res, IF(OR(_xlpm.val="",_xlpm.val="Error"),"",_xlpm.val),
_xlpm.Res
)</f>
        <v>#NAME?</v>
      </c>
      <c r="BN33" s="1669" t="e" cm="1">
        <f t="array" aca="1" ref="BN33" ca="1">_xlfn.LET(
_xlpm.val,IF($F33 = "",val_blankRefText,  _xldudf_CX_GET(CX_ENTITY,($F33),BN$11,BN$14,,(BN$19))),
_xlpm.Res, IF(OR(_xlpm.val="",_xlpm.val="Error"),"",_xlpm.val),
_xlpm.Res
)</f>
        <v>#NAME?</v>
      </c>
      <c r="BO33" s="2095"/>
      <c r="BP33" s="2095"/>
      <c r="BQ33" s="2095"/>
      <c r="BR33" s="2095"/>
      <c r="BS33" s="2095"/>
      <c r="BT33" s="2095"/>
      <c r="BU33" s="2095"/>
      <c r="BV33" s="2095"/>
      <c r="BW33" s="2095"/>
      <c r="BX33" s="2095"/>
      <c r="BY33" s="2095"/>
      <c r="BZ33" s="2095"/>
      <c r="CA33" s="34"/>
      <c r="CC33" s="33"/>
      <c r="CD33" s="1461" t="e" cm="1">
        <f t="array" aca="1" ref="CD33" ca="1">_xlfn.LET( _xlpm.CheckBlank, SUM(PL!$AD33:'PL'!$BN33) = 0, IF(_xlpm.CheckBlank, "", SUM(_xlfn._xlws.FILTER(PL!$AD33:$BN33,(YEAR(PL!$AD$12:$BN$12)=PL!CD$12)*(array_timeline&lt;=PL!CD$11)))))</f>
        <v>#NAME?</v>
      </c>
      <c r="CE33" s="1461" t="e" cm="1">
        <f t="array" aca="1" ref="CE33" ca="1">_xlfn.LET( _xlpm.CheckBlank, SUM(PL!$AD33:'PL'!$BN33) = 0, IF(_xlpm.CheckBlank, "", SUM(_xlfn._xlws.FILTER(PL!$AD33:$BN33,(YEAR(PL!$AD$12:$BN$12)=PL!CE$12)*(array_timeline&lt;=PL!CE$11)))))</f>
        <v>#NAME?</v>
      </c>
      <c r="CF33" s="88"/>
      <c r="CG33" s="1461" t="e" cm="1">
        <f t="array" aca="1" ref="CG33" ca="1">_xlfn.LET( _xlpm.CheckBlank, SUM(PL!$AD33:$BN33) =0, IF(_xlpm.CheckBlank, "", SUM(_xlfn._xlws.FILTER(PL!$AD33:$BN33,(YEAR(PL!$AD$12:$BN$12)=PL!CG$12)*(array_timeline&lt;=PL!CG$11)))))</f>
        <v>#NAME?</v>
      </c>
      <c r="CH33" s="1461" t="e" cm="1">
        <f t="array" aca="1" ref="CH33" ca="1">_xlfn.LET( _xlpm.CheckBlank, SUM(PL!$AD33:$BN33) = 0, IF(_xlpm.CheckBlank, "", SUM(_xlfn._xlws.FILTER(PL!$AD33:$BN33,(YEAR(PL!$AD$12:$BN$12)=PL!CH$12)*(array_timeline&lt;=PL!CH$11)))))</f>
        <v>#NAME?</v>
      </c>
      <c r="CI33" s="88"/>
      <c r="CJ33" s="1461" cm="1">
        <f t="array" ref="CJ33">_xlfn.LET( _xlpm.CheckBlank, SUM(PL!$AD33:$BN33) = 0, IF(_xlpm.CheckBlank, "", SUM(_xlfn.TAKE(_xlfn.DROP(PL!$AD33:$BN33, ,-DATEDIFF(PL!CJ$11, val_asOfDate,"M")),1,-12))))</f>
        <v>12</v>
      </c>
      <c r="CK33" s="1461" cm="1">
        <f t="array" ref="CK33">_xlfn.LET( _xlpm.CheckBlank, SUM(PL!$AD33:$BN33) = 0, IF(_xlpm.CheckBlank, "", SUM(_xlfn.TAKE(_xlfn.DROP(PL!$AD33:$BN33, ,-DATEDIFF(PL!CK$11, val_asOfDate,"M")),1,-12))))</f>
        <v>12</v>
      </c>
      <c r="CL33" s="88"/>
      <c r="CM33" s="1168" t="e" cm="1">
        <f t="array" aca="1" ref="CM33" ca="1">_xlfn.LET(
_xlpm.val,IF($F33 = "",val_blankRefText,  _xldudf_CX_GET(CX_ENTITY,($F33),CM$11,CM$14,,(CM$19))),
_xlpm.Res, IF(OR(_xlpm.val="",_xlpm.val="Error"),"",_xlpm.val),
_xlpm.Res
)</f>
        <v>#NAME?</v>
      </c>
      <c r="CN33" s="1168" t="e" cm="1">
        <f t="array" aca="1" ref="CN33" ca="1">_xlfn.LET(
_xlpm.val,IF($F33 = "",val_blankRefText,  _xldudf_CX_GET(CX_ENTITY,fx_attrConverter($F33),CN$11,CN$14,,(CN$19))),
_xlpm.Res, IF(OR(_xlpm.val="",_xlpm.val="Error"),"",_xlpm.val),
_xlpm.Res
)</f>
        <v>#NAME?</v>
      </c>
      <c r="CO33" s="1169"/>
      <c r="CP33" s="1168" t="e" cm="1">
        <f t="array" aca="1" ref="CP33" ca="1">_xlfn.LET(
_xlpm.val,IF($F33 = "",val_blankRefText,  _xldudf_CX_GET(CX_ENTITY,fx_attrConverter($F33),CP$11,CP$14,,(CP$19))),
_xlpm.Res, IF(OR(_xlpm.val="",_xlpm.val="Error"),"",_xlpm.val),
_xlpm.Res
)</f>
        <v>#NAME?</v>
      </c>
      <c r="CQ33" s="1168" t="e" cm="1">
        <f t="array" aca="1" ref="CQ33" ca="1">_xlfn.LET(
_xlpm.val,IF($F33 = "",val_blankRefText,  _xldudf_CX_GET(CX_ENTITY,fx_attrConverter($F33),CQ$11,CQ$14,,(CQ$19))),
_xlpm.Res, IF(OR(_xlpm.val="",_xlpm.val="Error"),"",_xlpm.val),
_xlpm.Res
)</f>
        <v>#NAME?</v>
      </c>
      <c r="CR33" s="34"/>
    </row>
    <row r="34" spans="1:96" ht="21" customHeight="1" outlineLevel="1">
      <c r="A34" s="1322"/>
      <c r="B34" s="577" t="s">
        <v>1544</v>
      </c>
      <c r="C34" s="2125" t="s">
        <v>1545</v>
      </c>
      <c r="D34" s="1079"/>
      <c r="E34" s="577" t="e" cm="1">
        <f t="array" aca="1" ref="E34" ca="1">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#NAME?</v>
      </c>
      <c r="F34" s="577" t="str">
        <f t="shared" si="1"/>
        <v>Reported EBITA</v>
      </c>
      <c r="G34" s="577" t="s">
        <v>1528</v>
      </c>
      <c r="H34" s="1323">
        <v>2</v>
      </c>
      <c r="I34" s="1323">
        <v>1</v>
      </c>
      <c r="J34" s="578"/>
      <c r="K34" s="578"/>
      <c r="L34" s="579">
        <v>-1</v>
      </c>
      <c r="N34" s="158"/>
      <c r="O34" s="101"/>
      <c r="P34" s="52"/>
      <c r="Q34" s="101"/>
      <c r="R34" s="126"/>
      <c r="S34" s="101"/>
      <c r="T34" s="101"/>
      <c r="U34" s="39"/>
      <c r="W34" s="91" t="str">
        <f t="shared" si="4"/>
        <v>Actual</v>
      </c>
      <c r="X34" s="884">
        <v>0</v>
      </c>
      <c r="Y34" s="1196" t="e" cm="1">
        <f t="array" aca="1" ref="Y34" ca="1">IF(
       $B34 = "",
       IFBLANK( $E34, "Please select or type in or leave as blank"),
       IFBLANK( $E34, $B34)
    )</f>
        <v>#NAME?</v>
      </c>
      <c r="Z34" s="198" cm="1">
        <f t="array" ref="Z34">_xlfn.SWITCH(
    TRUE,
ISBLANK(_PL!$L34),"",
    _PL!$L34=TRUE, 1,
    _PL!$L34=FALSE,-1,
    _PL!$L34=-1,0,
"n/a"
)</f>
        <v>0</v>
      </c>
      <c r="AA34" s="200"/>
      <c r="AB34" s="301" t="s">
        <v>1544</v>
      </c>
      <c r="AC34" s="300" t="str" cm="1">
        <f t="array" ref="AC34">_xlfn.LET(
_xlpm.Def, IF(_xlfn.XMATCH(AB34,tbl_acctDef[Term],0)&gt;0, fx_getIcon("find"), ""),
_xlpm.Adj, IF(_xlfn.XMATCH(AB34, tbl_adjExample[Items],0)&gt;0, fx_getIcon("find"), ""),
IFERROR(IFBLANK(_xlpm.Def,_xlpm.Adj),"")
)</f>
        <v/>
      </c>
      <c r="AD34" s="1669" t="e" cm="1">
        <f t="array" aca="1" ref="AD34" ca="1">_xlfn.LET(
_xlpm.val,IF($F34 = "",val_blankRefText,  _xldudf_CX_GET(CX_ENTITY,($F34),AD$11,AD$14,,(AD$19))),
_xlpm.Res, IF(OR(_xlpm.val="",_xlpm.val="Error"),"",_xlpm.val),
_xlpm.Res
)</f>
        <v>#NAME?</v>
      </c>
      <c r="AE34" s="1669" t="e" cm="1">
        <f t="array" aca="1" ref="AE34" ca="1">_xlfn.LET(
_xlpm.val,IF($F34 = "",val_blankRefText,  _xldudf_CX_GET(CX_ENTITY,($F34),AE$11,AE$14,,(AE$19))),
_xlpm.Res, IF(OR(_xlpm.val="",_xlpm.val="Error"),"",_xlpm.val),
_xlpm.Res
)</f>
        <v>#NAME?</v>
      </c>
      <c r="AF34" s="1669" t="e" cm="1">
        <f t="array" aca="1" ref="AF34" ca="1">_xlfn.LET(
_xlpm.val,IF($F34 = "",val_blankRefText,  _xldudf_CX_GET(CX_ENTITY,($F34),AF$11,AF$14,,(AF$19))),
_xlpm.Res, IF(OR(_xlpm.val="",_xlpm.val="Error"),"",_xlpm.val),
_xlpm.Res
)</f>
        <v>#NAME?</v>
      </c>
      <c r="AG34" s="1669" t="e" cm="1">
        <f t="array" aca="1" ref="AG34" ca="1">_xlfn.LET(
_xlpm.val,IF($F34 = "",val_blankRefText,  _xldudf_CX_GET(CX_ENTITY,($F34),AG$11,AG$14,,(AG$19))),
_xlpm.Res, IF(OR(_xlpm.val="",_xlpm.val="Error"),"",_xlpm.val),
_xlpm.Res
)</f>
        <v>#NAME?</v>
      </c>
      <c r="AH34" s="1669" t="e" cm="1">
        <f t="array" aca="1" ref="AH34" ca="1">_xlfn.LET(
_xlpm.val,IF($F34 = "",val_blankRefText,  _xldudf_CX_GET(CX_ENTITY,($F34),AH$11,AH$14,,(AH$19))),
_xlpm.Res, IF(OR(_xlpm.val="",_xlpm.val="Error"),"",_xlpm.val),
_xlpm.Res
)</f>
        <v>#NAME?</v>
      </c>
      <c r="AI34" s="1669" t="e" cm="1">
        <f t="array" aca="1" ref="AI34" ca="1">_xlfn.LET(
_xlpm.val,IF($F34 = "",val_blankRefText,  _xldudf_CX_GET(CX_ENTITY,($F34),AI$11,AI$14,,(AI$19))),
_xlpm.Res, IF(OR(_xlpm.val="",_xlpm.val="Error"),"",_xlpm.val),
_xlpm.Res
)</f>
        <v>#NAME?</v>
      </c>
      <c r="AJ34" s="1669" t="e" cm="1">
        <f t="array" aca="1" ref="AJ34" ca="1">_xlfn.LET(
_xlpm.val,IF($F34 = "",val_blankRefText,  _xldudf_CX_GET(CX_ENTITY,($F34),AJ$11,AJ$14,,(AJ$19))),
_xlpm.Res, IF(OR(_xlpm.val="",_xlpm.val="Error"),"",_xlpm.val),
_xlpm.Res
)</f>
        <v>#NAME?</v>
      </c>
      <c r="AK34" s="1669" t="e" cm="1">
        <f t="array" aca="1" ref="AK34" ca="1">_xlfn.LET(
_xlpm.val,IF($F34 = "",val_blankRefText,  _xldudf_CX_GET(CX_ENTITY,($F34),AK$11,AK$14,,(AK$19))),
_xlpm.Res, IF(OR(_xlpm.val="",_xlpm.val="Error"),"",_xlpm.val),
_xlpm.Res
)</f>
        <v>#NAME?</v>
      </c>
      <c r="AL34" s="1669" t="e" cm="1">
        <f t="array" aca="1" ref="AL34" ca="1">_xlfn.LET(
_xlpm.val,IF($F34 = "",val_blankRefText,  _xldudf_CX_GET(CX_ENTITY,($F34),AL$11,AL$14,,(AL$19))),
_xlpm.Res, IF(OR(_xlpm.val="",_xlpm.val="Error"),"",_xlpm.val),
_xlpm.Res
)</f>
        <v>#NAME?</v>
      </c>
      <c r="AM34" s="1669" t="e" cm="1">
        <f t="array" aca="1" ref="AM34" ca="1">_xlfn.LET(
_xlpm.val,IF($F34 = "",val_blankRefText,  _xldudf_CX_GET(CX_ENTITY,($F34),AM$11,AM$14,,(AM$19))),
_xlpm.Res, IF(OR(_xlpm.val="",_xlpm.val="Error"),"",_xlpm.val),
_xlpm.Res
)</f>
        <v>#NAME?</v>
      </c>
      <c r="AN34" s="1669" t="e" cm="1">
        <f t="array" aca="1" ref="AN34" ca="1">_xlfn.LET(
_xlpm.val,IF($F34 = "",val_blankRefText,  _xldudf_CX_GET(CX_ENTITY,($F34),AN$11,AN$14,,(AN$19))),
_xlpm.Res, IF(OR(_xlpm.val="",_xlpm.val="Error"),"",_xlpm.val),
_xlpm.Res
)</f>
        <v>#NAME?</v>
      </c>
      <c r="AO34" s="1669" t="e" cm="1">
        <f t="array" aca="1" ref="AO34" ca="1">_xlfn.LET(
_xlpm.val,IF($F34 = "",val_blankRefText,  _xldudf_CX_GET(CX_ENTITY,($F34),AO$11,AO$14,,(AO$19))),
_xlpm.Res, IF(OR(_xlpm.val="",_xlpm.val="Error"),"",_xlpm.val),
_xlpm.Res
)</f>
        <v>#NAME?</v>
      </c>
      <c r="AP34" s="1669" t="e" cm="1">
        <f t="array" aca="1" ref="AP34" ca="1">_xlfn.LET(
_xlpm.val,IF($F34 = "",val_blankRefText,  _xldudf_CX_GET(CX_ENTITY,($F34),AP$11,AP$14,,(AP$19))),
_xlpm.Res, IF(OR(_xlpm.val="",_xlpm.val="Error"),"",_xlpm.val),
_xlpm.Res
)</f>
        <v>#NAME?</v>
      </c>
      <c r="AQ34" s="1669" t="e" cm="1">
        <f t="array" aca="1" ref="AQ34" ca="1">_xlfn.LET(
_xlpm.val,IF($F34 = "",val_blankRefText,  _xldudf_CX_GET(CX_ENTITY,($F34),AQ$11,AQ$14,,(AQ$19))),
_xlpm.Res, IF(OR(_xlpm.val="",_xlpm.val="Error"),"",_xlpm.val),
_xlpm.Res
)</f>
        <v>#NAME?</v>
      </c>
      <c r="AR34" s="1669" t="e" cm="1">
        <f t="array" aca="1" ref="AR34" ca="1">_xlfn.LET(
_xlpm.val,IF($F34 = "",val_blankRefText,  _xldudf_CX_GET(CX_ENTITY,($F34),AR$11,AR$14,,(AR$19))),
_xlpm.Res, IF(OR(_xlpm.val="",_xlpm.val="Error"),"",_xlpm.val),
_xlpm.Res
)</f>
        <v>#NAME?</v>
      </c>
      <c r="AS34" s="1669" t="e" cm="1">
        <f t="array" aca="1" ref="AS34" ca="1">_xlfn.LET(
_xlpm.val,IF($F34 = "",val_blankRefText,  _xldudf_CX_GET(CX_ENTITY,($F34),AS$11,AS$14,,(AS$19))),
_xlpm.Res, IF(OR(_xlpm.val="",_xlpm.val="Error"),"",_xlpm.val),
_xlpm.Res
)</f>
        <v>#NAME?</v>
      </c>
      <c r="AT34" s="1669" t="e" cm="1">
        <f t="array" aca="1" ref="AT34" ca="1">_xlfn.LET(
_xlpm.val,IF($F34 = "",val_blankRefText,  _xldudf_CX_GET(CX_ENTITY,($F34),AT$11,AT$14,,(AT$19))),
_xlpm.Res, IF(OR(_xlpm.val="",_xlpm.val="Error"),"",_xlpm.val),
_xlpm.Res
)</f>
        <v>#NAME?</v>
      </c>
      <c r="AU34" s="1669" t="e" cm="1">
        <f t="array" aca="1" ref="AU34" ca="1">_xlfn.LET(
_xlpm.val,IF($F34 = "",val_blankRefText,  _xldudf_CX_GET(CX_ENTITY,($F34),AU$11,AU$14,,(AU$19))),
_xlpm.Res, IF(OR(_xlpm.val="",_xlpm.val="Error"),"",_xlpm.val),
_xlpm.Res
)</f>
        <v>#NAME?</v>
      </c>
      <c r="AV34" s="1669" t="e" cm="1">
        <f t="array" aca="1" ref="AV34" ca="1">_xlfn.LET(
_xlpm.val,IF($F34 = "",val_blankRefText,  _xldudf_CX_GET(CX_ENTITY,($F34),AV$11,AV$14,,(AV$19))),
_xlpm.Res, IF(OR(_xlpm.val="",_xlpm.val="Error"),"",_xlpm.val),
_xlpm.Res
)</f>
        <v>#NAME?</v>
      </c>
      <c r="AW34" s="1669" t="e" cm="1">
        <f t="array" aca="1" ref="AW34" ca="1">_xlfn.LET(
_xlpm.val,IF($F34 = "",val_blankRefText,  _xldudf_CX_GET(CX_ENTITY,($F34),AW$11,AW$14,,(AW$19))),
_xlpm.Res, IF(OR(_xlpm.val="",_xlpm.val="Error"),"",_xlpm.val),
_xlpm.Res
)</f>
        <v>#NAME?</v>
      </c>
      <c r="AX34" s="1669" t="e" cm="1">
        <f t="array" aca="1" ref="AX34" ca="1">_xlfn.LET(
_xlpm.val,IF($F34 = "",val_blankRefText,  _xldudf_CX_GET(CX_ENTITY,($F34),AX$11,AX$14,,(AX$19))),
_xlpm.Res, IF(OR(_xlpm.val="",_xlpm.val="Error"),"",_xlpm.val),
_xlpm.Res
)</f>
        <v>#NAME?</v>
      </c>
      <c r="AY34" s="1669" t="e" cm="1">
        <f t="array" aca="1" ref="AY34" ca="1">_xlfn.LET(
_xlpm.val,IF($F34 = "",val_blankRefText,  _xldudf_CX_GET(CX_ENTITY,($F34),AY$11,AY$14,,(AY$19))),
_xlpm.Res, IF(OR(_xlpm.val="",_xlpm.val="Error"),"",_xlpm.val),
_xlpm.Res
)</f>
        <v>#NAME?</v>
      </c>
      <c r="AZ34" s="1669" t="e" cm="1">
        <f t="array" aca="1" ref="AZ34" ca="1">_xlfn.LET(
_xlpm.val,IF($F34 = "",val_blankRefText,  _xldudf_CX_GET(CX_ENTITY,($F34),AZ$11,AZ$14,,(AZ$19))),
_xlpm.Res, IF(OR(_xlpm.val="",_xlpm.val="Error"),"",_xlpm.val),
_xlpm.Res
)</f>
        <v>#NAME?</v>
      </c>
      <c r="BA34" s="1669" t="e" cm="1">
        <f t="array" aca="1" ref="BA34" ca="1">_xlfn.LET(
_xlpm.val,IF($F34 = "",val_blankRefText,  _xldudf_CX_GET(CX_ENTITY,($F34),BA$11,BA$14,,(BA$19))),
_xlpm.Res, IF(OR(_xlpm.val="",_xlpm.val="Error"),"",_xlpm.val),
_xlpm.Res
)</f>
        <v>#NAME?</v>
      </c>
      <c r="BB34" s="1669" t="e" cm="1">
        <f t="array" aca="1" ref="BB34" ca="1">_xlfn.LET(
_xlpm.val,IF($F34 = "",val_blankRefText,  _xldudf_CX_GET(CX_ENTITY,($F34),BB$11,BB$14,,(BB$19))),
_xlpm.Res, IF(OR(_xlpm.val="",_xlpm.val="Error"),"",_xlpm.val),
_xlpm.Res
)</f>
        <v>#NAME?</v>
      </c>
      <c r="BC34" s="1669" t="e" cm="1">
        <f t="array" aca="1" ref="BC34" ca="1">_xlfn.LET(
_xlpm.val,IF($F34 = "",val_blankRefText,  _xldudf_CX_GET(CX_ENTITY,($F34),BC$11,BC$14,,(BC$19))),
_xlpm.Res, IF(OR(_xlpm.val="",_xlpm.val="Error"),"",_xlpm.val),
_xlpm.Res
)</f>
        <v>#NAME?</v>
      </c>
      <c r="BD34" s="1669" t="e" cm="1">
        <f t="array" aca="1" ref="BD34" ca="1">_xlfn.LET(
_xlpm.val,IF($F34 = "",val_blankRefText,  _xldudf_CX_GET(CX_ENTITY,($F34),BD$11,BD$14,,(BD$19))),
_xlpm.Res, IF(OR(_xlpm.val="",_xlpm.val="Error"),"",_xlpm.val),
_xlpm.Res
)</f>
        <v>#NAME?</v>
      </c>
      <c r="BE34" s="1669" t="e" cm="1">
        <f t="array" aca="1" ref="BE34" ca="1">_xlfn.LET(
_xlpm.val,IF($F34 = "",val_blankRefText,  _xldudf_CX_GET(CX_ENTITY,($F34),BE$11,BE$14,,(BE$19))),
_xlpm.Res, IF(OR(_xlpm.val="",_xlpm.val="Error"),"",_xlpm.val),
_xlpm.Res
)</f>
        <v>#NAME?</v>
      </c>
      <c r="BF34" s="1669" t="e" cm="1">
        <f t="array" aca="1" ref="BF34" ca="1">_xlfn.LET(
_xlpm.val,IF($F34 = "",val_blankRefText,  _xldudf_CX_GET(CX_ENTITY,($F34),BF$11,BF$14,,(BF$19))),
_xlpm.Res, IF(OR(_xlpm.val="",_xlpm.val="Error"),"",_xlpm.val),
_xlpm.Res
)</f>
        <v>#NAME?</v>
      </c>
      <c r="BG34" s="1669" t="e" cm="1">
        <f t="array" aca="1" ref="BG34" ca="1">_xlfn.LET(
_xlpm.val,IF($F34 = "",val_blankRefText,  _xldudf_CX_GET(CX_ENTITY,($F34),BG$11,BG$14,,(BG$19))),
_xlpm.Res, IF(OR(_xlpm.val="",_xlpm.val="Error"),"",_xlpm.val),
_xlpm.Res
)</f>
        <v>#NAME?</v>
      </c>
      <c r="BH34" s="1669" t="e" cm="1">
        <f t="array" aca="1" ref="BH34" ca="1">_xlfn.LET(
_xlpm.val,IF($F34 = "",val_blankRefText,  _xldudf_CX_GET(CX_ENTITY,($F34),BH$11,BH$14,,(BH$19))),
_xlpm.Res, IF(OR(_xlpm.val="",_xlpm.val="Error"),"",_xlpm.val),
_xlpm.Res
)</f>
        <v>#NAME?</v>
      </c>
      <c r="BI34" s="1669" t="e" cm="1">
        <f t="array" aca="1" ref="BI34" ca="1">_xlfn.LET(
_xlpm.val,IF($F34 = "",val_blankRefText,  _xldudf_CX_GET(CX_ENTITY,($F34),BI$11,BI$14,,(BI$19))),
_xlpm.Res, IF(OR(_xlpm.val="",_xlpm.val="Error"),"",_xlpm.val),
_xlpm.Res
)</f>
        <v>#NAME?</v>
      </c>
      <c r="BJ34" s="1669" t="e" cm="1">
        <f t="array" aca="1" ref="BJ34" ca="1">_xlfn.LET(
_xlpm.val,IF($F34 = "",val_blankRefText,  _xldudf_CX_GET(CX_ENTITY,($F34),BJ$11,BJ$14,,(BJ$19))),
_xlpm.Res, IF(OR(_xlpm.val="",_xlpm.val="Error"),"",_xlpm.val),
_xlpm.Res
)</f>
        <v>#NAME?</v>
      </c>
      <c r="BK34" s="1669" t="e" cm="1">
        <f t="array" aca="1" ref="BK34" ca="1">_xlfn.LET(
_xlpm.val,IF($F34 = "",val_blankRefText,  _xldudf_CX_GET(CX_ENTITY,($F34),BK$11,BK$14,,(BK$19))),
_xlpm.Res, IF(OR(_xlpm.val="",_xlpm.val="Error"),"",_xlpm.val),
_xlpm.Res
)</f>
        <v>#NAME?</v>
      </c>
      <c r="BL34" s="1669" t="e" cm="1">
        <f t="array" aca="1" ref="BL34" ca="1">_xlfn.LET(
_xlpm.val,IF($F34 = "",val_blankRefText,  _xldudf_CX_GET(CX_ENTITY,($F34),BL$11,BL$14,,(BL$19))),
_xlpm.Res, IF(OR(_xlpm.val="",_xlpm.val="Error"),"",_xlpm.val),
_xlpm.Res
)</f>
        <v>#NAME?</v>
      </c>
      <c r="BM34" s="1669" t="e" cm="1">
        <f t="array" aca="1" ref="BM34" ca="1">_xlfn.LET(
_xlpm.val,IF($F34 = "",val_blankRefText,  _xldudf_CX_GET(CX_ENTITY,($F34),BM$11,BM$14,,(BM$19))),
_xlpm.Res, IF(OR(_xlpm.val="",_xlpm.val="Error"),"",_xlpm.val),
_xlpm.Res
)</f>
        <v>#NAME?</v>
      </c>
      <c r="BN34" s="1669" t="e" cm="1">
        <f t="array" aca="1" ref="BN34" ca="1">_xlfn.LET(
_xlpm.val,IF($F34 = "",val_blankRefText,  _xldudf_CX_GET(CX_ENTITY,($F34),BN$11,BN$14,,(BN$19))),
_xlpm.Res, IF(OR(_xlpm.val="",_xlpm.val="Error"),"",_xlpm.val),
_xlpm.Res
)</f>
        <v>#NAME?</v>
      </c>
      <c r="BO34" s="2095"/>
      <c r="BP34" s="2095"/>
      <c r="BQ34" s="2095"/>
      <c r="BR34" s="2095"/>
      <c r="BS34" s="2095"/>
      <c r="BT34" s="2095"/>
      <c r="BU34" s="2095"/>
      <c r="BV34" s="2095"/>
      <c r="BW34" s="2095"/>
      <c r="BX34" s="2095"/>
      <c r="BY34" s="2095"/>
      <c r="BZ34" s="2095"/>
      <c r="CA34" s="34"/>
      <c r="CC34" s="33"/>
      <c r="CD34" s="1461" t="e" cm="1">
        <f t="array" aca="1" ref="CD34" ca="1">_xlfn.LET( _xlpm.CheckBlank, SUM(PL!$AD34:'PL'!$BN34) = 0, IF(_xlpm.CheckBlank, "", SUM(_xlfn._xlws.FILTER(PL!$AD34:$BN34,(YEAR(PL!$AD$12:$BN$12)=PL!CD$12)*(array_timeline&lt;=PL!CD$11)))))</f>
        <v>#NAME?</v>
      </c>
      <c r="CE34" s="1461" t="e" cm="1">
        <f t="array" aca="1" ref="CE34" ca="1">_xlfn.LET( _xlpm.CheckBlank, SUM(PL!$AD34:'PL'!$BN34) = 0, IF(_xlpm.CheckBlank, "", SUM(_xlfn._xlws.FILTER(PL!$AD34:$BN34,(YEAR(PL!$AD$12:$BN$12)=PL!CE$12)*(array_timeline&lt;=PL!CE$11)))))</f>
        <v>#NAME?</v>
      </c>
      <c r="CF34" s="88"/>
      <c r="CG34" s="1461" t="e" cm="1">
        <f t="array" aca="1" ref="CG34" ca="1">_xlfn.LET( _xlpm.CheckBlank, SUM(PL!$AD34:$BN34) =0, IF(_xlpm.CheckBlank, "", SUM(_xlfn._xlws.FILTER(PL!$AD34:$BN34,(YEAR(PL!$AD$12:$BN$12)=PL!CG$12)*(array_timeline&lt;=PL!CG$11)))))</f>
        <v>#NAME?</v>
      </c>
      <c r="CH34" s="1461" t="e" cm="1">
        <f t="array" aca="1" ref="CH34" ca="1">_xlfn.LET( _xlpm.CheckBlank, SUM(PL!$AD34:$BN34) = 0, IF(_xlpm.CheckBlank, "", SUM(_xlfn._xlws.FILTER(PL!$AD34:$BN34,(YEAR(PL!$AD$12:$BN$12)=PL!CH$12)*(array_timeline&lt;=PL!CH$11)))))</f>
        <v>#NAME?</v>
      </c>
      <c r="CI34" s="88"/>
      <c r="CJ34" s="1461" cm="1">
        <f t="array" ref="CJ34">_xlfn.LET( _xlpm.CheckBlank, SUM(PL!$AD34:$BN34) = 0, IF(_xlpm.CheckBlank, "", SUM(_xlfn.TAKE(_xlfn.DROP(PL!$AD34:$BN34, ,-DATEDIFF(PL!CJ$11, val_asOfDate,"M")),1,-12))))</f>
        <v>48</v>
      </c>
      <c r="CK34" s="1461" cm="1">
        <f t="array" ref="CK34">_xlfn.LET( _xlpm.CheckBlank, SUM(PL!$AD34:$BN34) = 0, IF(_xlpm.CheckBlank, "", SUM(_xlfn.TAKE(_xlfn.DROP(PL!$AD34:$BN34, ,-DATEDIFF(PL!CK$11, val_asOfDate,"M")),1,-12))))</f>
        <v>48</v>
      </c>
      <c r="CL34" s="88"/>
      <c r="CM34" s="1168" t="e" cm="1">
        <f t="array" aca="1" ref="CM34" ca="1">_xlfn.LET(
_xlpm.val,IF($F34 = "",val_blankRefText,  _xldudf_CX_GET(CX_ENTITY,($F34),CM$11,CM$14,,(CM$19))),
_xlpm.Res, IF(OR(_xlpm.val="",_xlpm.val="Error"),"",_xlpm.val),
_xlpm.Res
)</f>
        <v>#NAME?</v>
      </c>
      <c r="CN34" s="1168" t="e" cm="1">
        <f t="array" aca="1" ref="CN34" ca="1">_xlfn.LET(
_xlpm.val,IF($F34 = "",val_blankRefText,  _xldudf_CX_GET(CX_ENTITY,fx_attrConverter($F34),CN$11,CN$14,,(CN$19))),
_xlpm.Res, IF(OR(_xlpm.val="",_xlpm.val="Error"),"",_xlpm.val),
_xlpm.Res
)</f>
        <v>#NAME?</v>
      </c>
      <c r="CO34" s="1169"/>
      <c r="CP34" s="1168" t="e" cm="1">
        <f t="array" aca="1" ref="CP34" ca="1">_xlfn.LET(
_xlpm.val,IF($F34 = "",val_blankRefText,  _xldudf_CX_GET(CX_ENTITY,fx_attrConverter($F34),CP$11,CP$14,,(CP$19))),
_xlpm.Res, IF(OR(_xlpm.val="",_xlpm.val="Error"),"",_xlpm.val),
_xlpm.Res
)</f>
        <v>#NAME?</v>
      </c>
      <c r="CQ34" s="1168" t="e" cm="1">
        <f t="array" aca="1" ref="CQ34" ca="1">_xlfn.LET(
_xlpm.val,IF($F34 = "",val_blankRefText,  _xldudf_CX_GET(CX_ENTITY,fx_attrConverter($F34),CQ$11,CQ$14,,(CQ$19))),
_xlpm.Res, IF(OR(_xlpm.val="",_xlpm.val="Error"),"",_xlpm.val),
_xlpm.Res
)</f>
        <v>#NAME?</v>
      </c>
      <c r="CR34" s="34"/>
    </row>
    <row r="35" spans="1:96" ht="21" customHeight="1" outlineLevel="1">
      <c r="A35" s="1322"/>
      <c r="B35" s="577" t="s">
        <v>657</v>
      </c>
      <c r="C35" s="2125" t="s">
        <v>1546</v>
      </c>
      <c r="D35" s="1079"/>
      <c r="E35" s="577" t="e" cm="1">
        <f t="array" aca="1" ref="E35" ca="1">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#NAME?</v>
      </c>
      <c r="F35" s="577" t="str">
        <f t="shared" si="1"/>
        <v>Amortization</v>
      </c>
      <c r="G35" s="577" t="s">
        <v>1528</v>
      </c>
      <c r="H35" s="1323">
        <v>0</v>
      </c>
      <c r="I35" s="1323">
        <v>1</v>
      </c>
      <c r="J35" s="578"/>
      <c r="K35" s="578"/>
      <c r="L35" s="579" t="b">
        <v>1</v>
      </c>
      <c r="N35" s="158"/>
      <c r="O35" s="101"/>
      <c r="P35" s="52"/>
      <c r="Q35" s="101"/>
      <c r="R35" s="126"/>
      <c r="S35" s="101"/>
      <c r="T35" s="101"/>
      <c r="U35" s="39"/>
      <c r="W35" s="91" t="str">
        <f t="shared" si="4"/>
        <v>Actual</v>
      </c>
      <c r="X35" s="884">
        <v>-1</v>
      </c>
      <c r="Y35" s="911" t="e" cm="1">
        <f t="array" aca="1" ref="Y35" ca="1">IF(
       $B35 = "",
       IFBLANK( $E35, "Please select or type in or leave as blank"),
       IFBLANK( $E35, $B35)
    )</f>
        <v>#NAME?</v>
      </c>
      <c r="Z35" s="198" cm="1">
        <f t="array" ref="Z35">_xlfn.SWITCH(
    TRUE,
ISBLANK(_PL!$L35),"",
    _PL!$L35=TRUE, 1,
    _PL!$L35=FALSE,-1,
    _PL!$L35=-1,0,
"n/a"
)</f>
        <v>1</v>
      </c>
      <c r="AA35" s="200"/>
      <c r="AB35" s="301" t="s">
        <v>657</v>
      </c>
      <c r="AC35" s="300" t="e" cm="1" vm="5">
        <f t="array" ref="AC35">_xlfn.LET(
_xlpm.Def, IF(_xlfn.XMATCH(AB35,tbl_acctDef[Term],0)&gt;0, fx_getIcon("find"), ""),
_xlpm.Adj, IF(_xlfn.XMATCH(AB35, tbl_adjExample[Items],0)&gt;0, fx_getIcon("find"), ""),
IFERROR(IFBLANK(_xlpm.Def,_xlpm.Adj),"")
)</f>
        <v>#VALUE!</v>
      </c>
      <c r="AD35" s="1669" t="e" cm="1">
        <f t="array" aca="1" ref="AD35" ca="1">_xlfn.LET(
_xlpm.val,IF($F35 = "",val_blankRefText,  _xldudf_CX_GET(CX_ENTITY,($F35),AD$11,AD$14,,(AD$19))),
_xlpm.Res, IF(OR(_xlpm.val="",_xlpm.val="Error"),"",_xlpm.val),
_xlpm.Res
)</f>
        <v>#NAME?</v>
      </c>
      <c r="AE35" s="1669" t="e" cm="1">
        <f t="array" aca="1" ref="AE35" ca="1">_xlfn.LET(
_xlpm.val,IF($F35 = "",val_blankRefText,  _xldudf_CX_GET(CX_ENTITY,($F35),AE$11,AE$14,,(AE$19))),
_xlpm.Res, IF(OR(_xlpm.val="",_xlpm.val="Error"),"",_xlpm.val),
_xlpm.Res
)</f>
        <v>#NAME?</v>
      </c>
      <c r="AF35" s="1669" t="e" cm="1">
        <f t="array" aca="1" ref="AF35" ca="1">_xlfn.LET(
_xlpm.val,IF($F35 = "",val_blankRefText,  _xldudf_CX_GET(CX_ENTITY,($F35),AF$11,AF$14,,(AF$19))),
_xlpm.Res, IF(OR(_xlpm.val="",_xlpm.val="Error"),"",_xlpm.val),
_xlpm.Res
)</f>
        <v>#NAME?</v>
      </c>
      <c r="AG35" s="1669" t="e" cm="1">
        <f t="array" aca="1" ref="AG35" ca="1">_xlfn.LET(
_xlpm.val,IF($F35 = "",val_blankRefText,  _xldudf_CX_GET(CX_ENTITY,($F35),AG$11,AG$14,,(AG$19))),
_xlpm.Res, IF(OR(_xlpm.val="",_xlpm.val="Error"),"",_xlpm.val),
_xlpm.Res
)</f>
        <v>#NAME?</v>
      </c>
      <c r="AH35" s="1669" t="e" cm="1">
        <f t="array" aca="1" ref="AH35" ca="1">_xlfn.LET(
_xlpm.val,IF($F35 = "",val_blankRefText,  _xldudf_CX_GET(CX_ENTITY,($F35),AH$11,AH$14,,(AH$19))),
_xlpm.Res, IF(OR(_xlpm.val="",_xlpm.val="Error"),"",_xlpm.val),
_xlpm.Res
)</f>
        <v>#NAME?</v>
      </c>
      <c r="AI35" s="1669" t="e" cm="1">
        <f t="array" aca="1" ref="AI35" ca="1">_xlfn.LET(
_xlpm.val,IF($F35 = "",val_blankRefText,  _xldudf_CX_GET(CX_ENTITY,($F35),AI$11,AI$14,,(AI$19))),
_xlpm.Res, IF(OR(_xlpm.val="",_xlpm.val="Error"),"",_xlpm.val),
_xlpm.Res
)</f>
        <v>#NAME?</v>
      </c>
      <c r="AJ35" s="1669" t="e" cm="1">
        <f t="array" aca="1" ref="AJ35" ca="1">_xlfn.LET(
_xlpm.val,IF($F35 = "",val_blankRefText,  _xldudf_CX_GET(CX_ENTITY,($F35),AJ$11,AJ$14,,(AJ$19))),
_xlpm.Res, IF(OR(_xlpm.val="",_xlpm.val="Error"),"",_xlpm.val),
_xlpm.Res
)</f>
        <v>#NAME?</v>
      </c>
      <c r="AK35" s="1669" t="e" cm="1">
        <f t="array" aca="1" ref="AK35" ca="1">_xlfn.LET(
_xlpm.val,IF($F35 = "",val_blankRefText,  _xldudf_CX_GET(CX_ENTITY,($F35),AK$11,AK$14,,(AK$19))),
_xlpm.Res, IF(OR(_xlpm.val="",_xlpm.val="Error"),"",_xlpm.val),
_xlpm.Res
)</f>
        <v>#NAME?</v>
      </c>
      <c r="AL35" s="1669" t="e" cm="1">
        <f t="array" aca="1" ref="AL35" ca="1">_xlfn.LET(
_xlpm.val,IF($F35 = "",val_blankRefText,  _xldudf_CX_GET(CX_ENTITY,($F35),AL$11,AL$14,,(AL$19))),
_xlpm.Res, IF(OR(_xlpm.val="",_xlpm.val="Error"),"",_xlpm.val),
_xlpm.Res
)</f>
        <v>#NAME?</v>
      </c>
      <c r="AM35" s="1669" t="e" cm="1">
        <f t="array" aca="1" ref="AM35" ca="1">_xlfn.LET(
_xlpm.val,IF($F35 = "",val_blankRefText,  _xldudf_CX_GET(CX_ENTITY,($F35),AM$11,AM$14,,(AM$19))),
_xlpm.Res, IF(OR(_xlpm.val="",_xlpm.val="Error"),"",_xlpm.val),
_xlpm.Res
)</f>
        <v>#NAME?</v>
      </c>
      <c r="AN35" s="1669" t="e" cm="1">
        <f t="array" aca="1" ref="AN35" ca="1">_xlfn.LET(
_xlpm.val,IF($F35 = "",val_blankRefText,  _xldudf_CX_GET(CX_ENTITY,($F35),AN$11,AN$14,,(AN$19))),
_xlpm.Res, IF(OR(_xlpm.val="",_xlpm.val="Error"),"",_xlpm.val),
_xlpm.Res
)</f>
        <v>#NAME?</v>
      </c>
      <c r="AO35" s="1669" t="e" cm="1">
        <f t="array" aca="1" ref="AO35" ca="1">_xlfn.LET(
_xlpm.val,IF($F35 = "",val_blankRefText,  _xldudf_CX_GET(CX_ENTITY,($F35),AO$11,AO$14,,(AO$19))),
_xlpm.Res, IF(OR(_xlpm.val="",_xlpm.val="Error"),"",_xlpm.val),
_xlpm.Res
)</f>
        <v>#NAME?</v>
      </c>
      <c r="AP35" s="1669" t="e" cm="1">
        <f t="array" aca="1" ref="AP35" ca="1">_xlfn.LET(
_xlpm.val,IF($F35 = "",val_blankRefText,  _xldudf_CX_GET(CX_ENTITY,($F35),AP$11,AP$14,,(AP$19))),
_xlpm.Res, IF(OR(_xlpm.val="",_xlpm.val="Error"),"",_xlpm.val),
_xlpm.Res
)</f>
        <v>#NAME?</v>
      </c>
      <c r="AQ35" s="1669" t="e" cm="1">
        <f t="array" aca="1" ref="AQ35" ca="1">_xlfn.LET(
_xlpm.val,IF($F35 = "",val_blankRefText,  _xldudf_CX_GET(CX_ENTITY,($F35),AQ$11,AQ$14,,(AQ$19))),
_xlpm.Res, IF(OR(_xlpm.val="",_xlpm.val="Error"),"",_xlpm.val),
_xlpm.Res
)</f>
        <v>#NAME?</v>
      </c>
      <c r="AR35" s="1669" t="e" cm="1">
        <f t="array" aca="1" ref="AR35" ca="1">_xlfn.LET(
_xlpm.val,IF($F35 = "",val_blankRefText,  _xldudf_CX_GET(CX_ENTITY,($F35),AR$11,AR$14,,(AR$19))),
_xlpm.Res, IF(OR(_xlpm.val="",_xlpm.val="Error"),"",_xlpm.val),
_xlpm.Res
)</f>
        <v>#NAME?</v>
      </c>
      <c r="AS35" s="1669" t="e" cm="1">
        <f t="array" aca="1" ref="AS35" ca="1">_xlfn.LET(
_xlpm.val,IF($F35 = "",val_blankRefText,  _xldudf_CX_GET(CX_ENTITY,($F35),AS$11,AS$14,,(AS$19))),
_xlpm.Res, IF(OR(_xlpm.val="",_xlpm.val="Error"),"",_xlpm.val),
_xlpm.Res
)</f>
        <v>#NAME?</v>
      </c>
      <c r="AT35" s="1669" t="e" cm="1">
        <f t="array" aca="1" ref="AT35" ca="1">_xlfn.LET(
_xlpm.val,IF($F35 = "",val_blankRefText,  _xldudf_CX_GET(CX_ENTITY,($F35),AT$11,AT$14,,(AT$19))),
_xlpm.Res, IF(OR(_xlpm.val="",_xlpm.val="Error"),"",_xlpm.val),
_xlpm.Res
)</f>
        <v>#NAME?</v>
      </c>
      <c r="AU35" s="1669" t="e" cm="1">
        <f t="array" aca="1" ref="AU35" ca="1">_xlfn.LET(
_xlpm.val,IF($F35 = "",val_blankRefText,  _xldudf_CX_GET(CX_ENTITY,($F35),AU$11,AU$14,,(AU$19))),
_xlpm.Res, IF(OR(_xlpm.val="",_xlpm.val="Error"),"",_xlpm.val),
_xlpm.Res
)</f>
        <v>#NAME?</v>
      </c>
      <c r="AV35" s="1669" t="e" cm="1">
        <f t="array" aca="1" ref="AV35" ca="1">_xlfn.LET(
_xlpm.val,IF($F35 = "",val_blankRefText,  _xldudf_CX_GET(CX_ENTITY,($F35),AV$11,AV$14,,(AV$19))),
_xlpm.Res, IF(OR(_xlpm.val="",_xlpm.val="Error"),"",_xlpm.val),
_xlpm.Res
)</f>
        <v>#NAME?</v>
      </c>
      <c r="AW35" s="1669" t="e" cm="1">
        <f t="array" aca="1" ref="AW35" ca="1">_xlfn.LET(
_xlpm.val,IF($F35 = "",val_blankRefText,  _xldudf_CX_GET(CX_ENTITY,($F35),AW$11,AW$14,,(AW$19))),
_xlpm.Res, IF(OR(_xlpm.val="",_xlpm.val="Error"),"",_xlpm.val),
_xlpm.Res
)</f>
        <v>#NAME?</v>
      </c>
      <c r="AX35" s="1669" t="e" cm="1">
        <f t="array" aca="1" ref="AX35" ca="1">_xlfn.LET(
_xlpm.val,IF($F35 = "",val_blankRefText,  _xldudf_CX_GET(CX_ENTITY,($F35),AX$11,AX$14,,(AX$19))),
_xlpm.Res, IF(OR(_xlpm.val="",_xlpm.val="Error"),"",_xlpm.val),
_xlpm.Res
)</f>
        <v>#NAME?</v>
      </c>
      <c r="AY35" s="1669" t="e" cm="1">
        <f t="array" aca="1" ref="AY35" ca="1">_xlfn.LET(
_xlpm.val,IF($F35 = "",val_blankRefText,  _xldudf_CX_GET(CX_ENTITY,($F35),AY$11,AY$14,,(AY$19))),
_xlpm.Res, IF(OR(_xlpm.val="",_xlpm.val="Error"),"",_xlpm.val),
_xlpm.Res
)</f>
        <v>#NAME?</v>
      </c>
      <c r="AZ35" s="1669" t="e" cm="1">
        <f t="array" aca="1" ref="AZ35" ca="1">_xlfn.LET(
_xlpm.val,IF($F35 = "",val_blankRefText,  _xldudf_CX_GET(CX_ENTITY,($F35),AZ$11,AZ$14,,(AZ$19))),
_xlpm.Res, IF(OR(_xlpm.val="",_xlpm.val="Error"),"",_xlpm.val),
_xlpm.Res
)</f>
        <v>#NAME?</v>
      </c>
      <c r="BA35" s="1669" t="e" cm="1">
        <f t="array" aca="1" ref="BA35" ca="1">_xlfn.LET(
_xlpm.val,IF($F35 = "",val_blankRefText,  _xldudf_CX_GET(CX_ENTITY,($F35),BA$11,BA$14,,(BA$19))),
_xlpm.Res, IF(OR(_xlpm.val="",_xlpm.val="Error"),"",_xlpm.val),
_xlpm.Res
)</f>
        <v>#NAME?</v>
      </c>
      <c r="BB35" s="1669" t="e" cm="1">
        <f t="array" aca="1" ref="BB35" ca="1">_xlfn.LET(
_xlpm.val,IF($F35 = "",val_blankRefText,  _xldudf_CX_GET(CX_ENTITY,($F35),BB$11,BB$14,,(BB$19))),
_xlpm.Res, IF(OR(_xlpm.val="",_xlpm.val="Error"),"",_xlpm.val),
_xlpm.Res
)</f>
        <v>#NAME?</v>
      </c>
      <c r="BC35" s="1669" t="e" cm="1">
        <f t="array" aca="1" ref="BC35" ca="1">_xlfn.LET(
_xlpm.val,IF($F35 = "",val_blankRefText,  _xldudf_CX_GET(CX_ENTITY,($F35),BC$11,BC$14,,(BC$19))),
_xlpm.Res, IF(OR(_xlpm.val="",_xlpm.val="Error"),"",_xlpm.val),
_xlpm.Res
)</f>
        <v>#NAME?</v>
      </c>
      <c r="BD35" s="1669" t="e" cm="1">
        <f t="array" aca="1" ref="BD35" ca="1">_xlfn.LET(
_xlpm.val,IF($F35 = "",val_blankRefText,  _xldudf_CX_GET(CX_ENTITY,($F35),BD$11,BD$14,,(BD$19))),
_xlpm.Res, IF(OR(_xlpm.val="",_xlpm.val="Error"),"",_xlpm.val),
_xlpm.Res
)</f>
        <v>#NAME?</v>
      </c>
      <c r="BE35" s="1669" t="e" cm="1">
        <f t="array" aca="1" ref="BE35" ca="1">_xlfn.LET(
_xlpm.val,IF($F35 = "",val_blankRefText,  _xldudf_CX_GET(CX_ENTITY,($F35),BE$11,BE$14,,(BE$19))),
_xlpm.Res, IF(OR(_xlpm.val="",_xlpm.val="Error"),"",_xlpm.val),
_xlpm.Res
)</f>
        <v>#NAME?</v>
      </c>
      <c r="BF35" s="1669" t="e" cm="1">
        <f t="array" aca="1" ref="BF35" ca="1">_xlfn.LET(
_xlpm.val,IF($F35 = "",val_blankRefText,  _xldudf_CX_GET(CX_ENTITY,($F35),BF$11,BF$14,,(BF$19))),
_xlpm.Res, IF(OR(_xlpm.val="",_xlpm.val="Error"),"",_xlpm.val),
_xlpm.Res
)</f>
        <v>#NAME?</v>
      </c>
      <c r="BG35" s="1669" t="e" cm="1">
        <f t="array" aca="1" ref="BG35" ca="1">_xlfn.LET(
_xlpm.val,IF($F35 = "",val_blankRefText,  _xldudf_CX_GET(CX_ENTITY,($F35),BG$11,BG$14,,(BG$19))),
_xlpm.Res, IF(OR(_xlpm.val="",_xlpm.val="Error"),"",_xlpm.val),
_xlpm.Res
)</f>
        <v>#NAME?</v>
      </c>
      <c r="BH35" s="1669" t="e" cm="1">
        <f t="array" aca="1" ref="BH35" ca="1">_xlfn.LET(
_xlpm.val,IF($F35 = "",val_blankRefText,  _xldudf_CX_GET(CX_ENTITY,($F35),BH$11,BH$14,,(BH$19))),
_xlpm.Res, IF(OR(_xlpm.val="",_xlpm.val="Error"),"",_xlpm.val),
_xlpm.Res
)</f>
        <v>#NAME?</v>
      </c>
      <c r="BI35" s="1669" t="e" cm="1">
        <f t="array" aca="1" ref="BI35" ca="1">_xlfn.LET(
_xlpm.val,IF($F35 = "",val_blankRefText,  _xldudf_CX_GET(CX_ENTITY,($F35),BI$11,BI$14,,(BI$19))),
_xlpm.Res, IF(OR(_xlpm.val="",_xlpm.val="Error"),"",_xlpm.val),
_xlpm.Res
)</f>
        <v>#NAME?</v>
      </c>
      <c r="BJ35" s="1669" t="e" cm="1">
        <f t="array" aca="1" ref="BJ35" ca="1">_xlfn.LET(
_xlpm.val,IF($F35 = "",val_blankRefText,  _xldudf_CX_GET(CX_ENTITY,($F35),BJ$11,BJ$14,,(BJ$19))),
_xlpm.Res, IF(OR(_xlpm.val="",_xlpm.val="Error"),"",_xlpm.val),
_xlpm.Res
)</f>
        <v>#NAME?</v>
      </c>
      <c r="BK35" s="1669" t="e" cm="1">
        <f t="array" aca="1" ref="BK35" ca="1">_xlfn.LET(
_xlpm.val,IF($F35 = "",val_blankRefText,  _xldudf_CX_GET(CX_ENTITY,($F35),BK$11,BK$14,,(BK$19))),
_xlpm.Res, IF(OR(_xlpm.val="",_xlpm.val="Error"),"",_xlpm.val),
_xlpm.Res
)</f>
        <v>#NAME?</v>
      </c>
      <c r="BL35" s="1669" t="e" cm="1">
        <f t="array" aca="1" ref="BL35" ca="1">_xlfn.LET(
_xlpm.val,IF($F35 = "",val_blankRefText,  _xldudf_CX_GET(CX_ENTITY,($F35),BL$11,BL$14,,(BL$19))),
_xlpm.Res, IF(OR(_xlpm.val="",_xlpm.val="Error"),"",_xlpm.val),
_xlpm.Res
)</f>
        <v>#NAME?</v>
      </c>
      <c r="BM35" s="1669" t="e" cm="1">
        <f t="array" aca="1" ref="BM35" ca="1">_xlfn.LET(
_xlpm.val,IF($F35 = "",val_blankRefText,  _xldudf_CX_GET(CX_ENTITY,($F35),BM$11,BM$14,,(BM$19))),
_xlpm.Res, IF(OR(_xlpm.val="",_xlpm.val="Error"),"",_xlpm.val),
_xlpm.Res
)</f>
        <v>#NAME?</v>
      </c>
      <c r="BN35" s="1669" t="e" cm="1">
        <f t="array" aca="1" ref="BN35" ca="1">_xlfn.LET(
_xlpm.val,IF($F35 = "",val_blankRefText,  _xldudf_CX_GET(CX_ENTITY,($F35),BN$11,BN$14,,(BN$19))),
_xlpm.Res, IF(OR(_xlpm.val="",_xlpm.val="Error"),"",_xlpm.val),
_xlpm.Res
)</f>
        <v>#NAME?</v>
      </c>
      <c r="BO35" s="2095"/>
      <c r="BP35" s="2095"/>
      <c r="BQ35" s="2095"/>
      <c r="BR35" s="2095"/>
      <c r="BS35" s="2095"/>
      <c r="BT35" s="2095"/>
      <c r="BU35" s="2095"/>
      <c r="BV35" s="2095"/>
      <c r="BW35" s="2095"/>
      <c r="BX35" s="2095"/>
      <c r="BY35" s="2095"/>
      <c r="BZ35" s="2095"/>
      <c r="CA35" s="34"/>
      <c r="CC35" s="33"/>
      <c r="CD35" s="1461" t="e" cm="1">
        <f t="array" aca="1" ref="CD35" ca="1">_xlfn.LET( _xlpm.CheckBlank, SUM(PL!$AD35:'PL'!$BN35) = 0, IF(_xlpm.CheckBlank, "", SUM(_xlfn._xlws.FILTER(PL!$AD35:$BN35,(YEAR(PL!$AD$12:$BN$12)=PL!CD$12)*(array_timeline&lt;=PL!CD$11)))))</f>
        <v>#NAME?</v>
      </c>
      <c r="CE35" s="1461" t="e" cm="1">
        <f t="array" aca="1" ref="CE35" ca="1">_xlfn.LET( _xlpm.CheckBlank, SUM(PL!$AD35:'PL'!$BN35) = 0, IF(_xlpm.CheckBlank, "", SUM(_xlfn._xlws.FILTER(PL!$AD35:$BN35,(YEAR(PL!$AD$12:$BN$12)=PL!CE$12)*(array_timeline&lt;=PL!CE$11)))))</f>
        <v>#NAME?</v>
      </c>
      <c r="CF35" s="88"/>
      <c r="CG35" s="1461" t="e" cm="1">
        <f t="array" aca="1" ref="CG35" ca="1">_xlfn.LET( _xlpm.CheckBlank, SUM(PL!$AD35:$BN35) =0, IF(_xlpm.CheckBlank, "", SUM(_xlfn._xlws.FILTER(PL!$AD35:$BN35,(YEAR(PL!$AD$12:$BN$12)=PL!CG$12)*(array_timeline&lt;=PL!CG$11)))))</f>
        <v>#NAME?</v>
      </c>
      <c r="CH35" s="1461" t="e" cm="1">
        <f t="array" aca="1" ref="CH35" ca="1">_xlfn.LET( _xlpm.CheckBlank, SUM(PL!$AD35:$BN35) = 0, IF(_xlpm.CheckBlank, "", SUM(_xlfn._xlws.FILTER(PL!$AD35:$BN35,(YEAR(PL!$AD$12:$BN$12)=PL!CH$12)*(array_timeline&lt;=PL!CH$11)))))</f>
        <v>#NAME?</v>
      </c>
      <c r="CI35" s="88"/>
      <c r="CJ35" s="1461" cm="1">
        <f t="array" ref="CJ35">_xlfn.LET( _xlpm.CheckBlank, SUM(PL!$AD35:$BN35) = 0, IF(_xlpm.CheckBlank, "", SUM(_xlfn.TAKE(_xlfn.DROP(PL!$AD35:$BN35, ,-DATEDIFF(PL!CJ$11, val_asOfDate,"M")),1,-12))))</f>
        <v>12</v>
      </c>
      <c r="CK35" s="1461" cm="1">
        <f t="array" ref="CK35">_xlfn.LET( _xlpm.CheckBlank, SUM(PL!$AD35:$BN35) = 0, IF(_xlpm.CheckBlank, "", SUM(_xlfn.TAKE(_xlfn.DROP(PL!$AD35:$BN35, ,-DATEDIFF(PL!CK$11, val_asOfDate,"M")),1,-12))))</f>
        <v>12</v>
      </c>
      <c r="CL35" s="88"/>
      <c r="CM35" s="1168" t="e" cm="1">
        <f t="array" aca="1" ref="CM35" ca="1">_xlfn.LET(
_xlpm.val,IF($F35 = "",val_blankRefText,  _xldudf_CX_GET(CX_ENTITY,($F35),CM$11,CM$14,,(CM$19))),
_xlpm.Res, IF(OR(_xlpm.val="",_xlpm.val="Error"),"",_xlpm.val),
_xlpm.Res
)</f>
        <v>#NAME?</v>
      </c>
      <c r="CN35" s="1168" t="e" cm="1">
        <f t="array" aca="1" ref="CN35" ca="1">_xlfn.LET(
_xlpm.val,IF($F35 = "",val_blankRefText,  _xldudf_CX_GET(CX_ENTITY,fx_attrConverter($F35),CN$11,CN$14,,(CN$19))),
_xlpm.Res, IF(OR(_xlpm.val="",_xlpm.val="Error"),"",_xlpm.val),
_xlpm.Res
)</f>
        <v>#NAME?</v>
      </c>
      <c r="CO35" s="1169"/>
      <c r="CP35" s="1168" t="e" cm="1">
        <f t="array" aca="1" ref="CP35" ca="1">_xlfn.LET(
_xlpm.val,IF($F35 = "",val_blankRefText,  _xldudf_CX_GET(CX_ENTITY,fx_attrConverter($F35),CP$11,CP$14,,(CP$19))),
_xlpm.Res, IF(OR(_xlpm.val="",_xlpm.val="Error"),"",_xlpm.val),
_xlpm.Res
)</f>
        <v>#NAME?</v>
      </c>
      <c r="CQ35" s="1168" t="e" cm="1">
        <f t="array" aca="1" ref="CQ35" ca="1">_xlfn.LET(
_xlpm.val,IF($F35 = "",val_blankRefText,  _xldudf_CX_GET(CX_ENTITY,fx_attrConverter($F35),CQ$11,CQ$14,,(CQ$19))),
_xlpm.Res, IF(OR(_xlpm.val="",_xlpm.val="Error"),"",_xlpm.val),
_xlpm.Res
)</f>
        <v>#NAME?</v>
      </c>
      <c r="CR35" s="34"/>
    </row>
    <row r="36" spans="1:96" ht="21" customHeight="1" outlineLevel="1">
      <c r="A36" s="1322"/>
      <c r="B36" s="577" t="s">
        <v>209</v>
      </c>
      <c r="C36" s="2125" t="s">
        <v>1547</v>
      </c>
      <c r="D36" s="1079"/>
      <c r="E36" s="577" t="e" cm="1">
        <f t="array" aca="1" ref="E36" ca="1">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#NAME?</v>
      </c>
      <c r="F36" s="577" t="str">
        <f t="shared" si="1"/>
        <v>Reported EBIT</v>
      </c>
      <c r="G36" s="577" t="s">
        <v>1528</v>
      </c>
      <c r="H36" s="1323">
        <v>2</v>
      </c>
      <c r="I36" s="1323">
        <v>1</v>
      </c>
      <c r="J36" s="578"/>
      <c r="K36" s="578"/>
      <c r="L36" s="579">
        <v>-1</v>
      </c>
      <c r="N36" s="158"/>
      <c r="O36" s="101"/>
      <c r="P36" s="52"/>
      <c r="Q36" s="101"/>
      <c r="R36" s="126"/>
      <c r="S36" s="101"/>
      <c r="T36" s="101"/>
      <c r="U36" s="39"/>
      <c r="W36" s="91" t="str">
        <f t="shared" si="4"/>
        <v>Actual</v>
      </c>
      <c r="X36" s="884">
        <v>0</v>
      </c>
      <c r="Y36" s="1196" t="e" cm="1">
        <f t="array" aca="1" ref="Y36" ca="1">IF(
       $B36 = "",
       IFBLANK( $E36, "Please select or type in or leave as blank"),
       IFBLANK( $E36, $B36)
    )</f>
        <v>#NAME?</v>
      </c>
      <c r="Z36" s="198" cm="1">
        <f t="array" ref="Z36">_xlfn.SWITCH(
    TRUE,
ISBLANK(_PL!$L36),"",
    _PL!$L36=TRUE, 1,
    _PL!$L36=FALSE,-1,
    _PL!$L36=-1,0,
"n/a"
)</f>
        <v>0</v>
      </c>
      <c r="AA36" s="200"/>
      <c r="AB36" s="301" t="s">
        <v>209</v>
      </c>
      <c r="AC36" s="300" t="str" cm="1">
        <f t="array" ref="AC36">_xlfn.LET(
_xlpm.Def, IF(_xlfn.XMATCH(AB36,tbl_acctDef[Term],0)&gt;0, fx_getIcon("find"), ""),
_xlpm.Adj, IF(_xlfn.XMATCH(AB36, tbl_adjExample[Items],0)&gt;0, fx_getIcon("find"), ""),
IFERROR(IFBLANK(_xlpm.Def,_xlpm.Adj),"")
)</f>
        <v/>
      </c>
      <c r="AD36" s="1669" t="e" cm="1">
        <f t="array" aca="1" ref="AD36" ca="1">_xlfn.LET(
_xlpm.val,IF($F36 = "",val_blankRefText,  _xldudf_CX_GET(CX_ENTITY,($F36),AD$11,AD$14,,(AD$19))),
_xlpm.Res, IF(OR(_xlpm.val="",_xlpm.val="Error"),"",_xlpm.val),
_xlpm.Res
)</f>
        <v>#NAME?</v>
      </c>
      <c r="AE36" s="1669" t="e" cm="1">
        <f t="array" aca="1" ref="AE36" ca="1">_xlfn.LET(
_xlpm.val,IF($F36 = "",val_blankRefText,  _xldudf_CX_GET(CX_ENTITY,($F36),AE$11,AE$14,,(AE$19))),
_xlpm.Res, IF(OR(_xlpm.val="",_xlpm.val="Error"),"",_xlpm.val),
_xlpm.Res
)</f>
        <v>#NAME?</v>
      </c>
      <c r="AF36" s="1669" t="e" cm="1">
        <f t="array" aca="1" ref="AF36" ca="1">_xlfn.LET(
_xlpm.val,IF($F36 = "",val_blankRefText,  _xldudf_CX_GET(CX_ENTITY,($F36),AF$11,AF$14,,(AF$19))),
_xlpm.Res, IF(OR(_xlpm.val="",_xlpm.val="Error"),"",_xlpm.val),
_xlpm.Res
)</f>
        <v>#NAME?</v>
      </c>
      <c r="AG36" s="1669" t="e" cm="1">
        <f t="array" aca="1" ref="AG36" ca="1">_xlfn.LET(
_xlpm.val,IF($F36 = "",val_blankRefText,  _xldudf_CX_GET(CX_ENTITY,($F36),AG$11,AG$14,,(AG$19))),
_xlpm.Res, IF(OR(_xlpm.val="",_xlpm.val="Error"),"",_xlpm.val),
_xlpm.Res
)</f>
        <v>#NAME?</v>
      </c>
      <c r="AH36" s="1669" t="e" cm="1">
        <f t="array" aca="1" ref="AH36" ca="1">_xlfn.LET(
_xlpm.val,IF($F36 = "",val_blankRefText,  _xldudf_CX_GET(CX_ENTITY,($F36),AH$11,AH$14,,(AH$19))),
_xlpm.Res, IF(OR(_xlpm.val="",_xlpm.val="Error"),"",_xlpm.val),
_xlpm.Res
)</f>
        <v>#NAME?</v>
      </c>
      <c r="AI36" s="1669" t="e" cm="1">
        <f t="array" aca="1" ref="AI36" ca="1">_xlfn.LET(
_xlpm.val,IF($F36 = "",val_blankRefText,  _xldudf_CX_GET(CX_ENTITY,($F36),AI$11,AI$14,,(AI$19))),
_xlpm.Res, IF(OR(_xlpm.val="",_xlpm.val="Error"),"",_xlpm.val),
_xlpm.Res
)</f>
        <v>#NAME?</v>
      </c>
      <c r="AJ36" s="1669" t="e" cm="1">
        <f t="array" aca="1" ref="AJ36" ca="1">_xlfn.LET(
_xlpm.val,IF($F36 = "",val_blankRefText,  _xldudf_CX_GET(CX_ENTITY,($F36),AJ$11,AJ$14,,(AJ$19))),
_xlpm.Res, IF(OR(_xlpm.val="",_xlpm.val="Error"),"",_xlpm.val),
_xlpm.Res
)</f>
        <v>#NAME?</v>
      </c>
      <c r="AK36" s="1669" t="e" cm="1">
        <f t="array" aca="1" ref="AK36" ca="1">_xlfn.LET(
_xlpm.val,IF($F36 = "",val_blankRefText,  _xldudf_CX_GET(CX_ENTITY,($F36),AK$11,AK$14,,(AK$19))),
_xlpm.Res, IF(OR(_xlpm.val="",_xlpm.val="Error"),"",_xlpm.val),
_xlpm.Res
)</f>
        <v>#NAME?</v>
      </c>
      <c r="AL36" s="1669" t="e" cm="1">
        <f t="array" aca="1" ref="AL36" ca="1">_xlfn.LET(
_xlpm.val,IF($F36 = "",val_blankRefText,  _xldudf_CX_GET(CX_ENTITY,($F36),AL$11,AL$14,,(AL$19))),
_xlpm.Res, IF(OR(_xlpm.val="",_xlpm.val="Error"),"",_xlpm.val),
_xlpm.Res
)</f>
        <v>#NAME?</v>
      </c>
      <c r="AM36" s="1669" t="e" cm="1">
        <f t="array" aca="1" ref="AM36" ca="1">_xlfn.LET(
_xlpm.val,IF($F36 = "",val_blankRefText,  _xldudf_CX_GET(CX_ENTITY,($F36),AM$11,AM$14,,(AM$19))),
_xlpm.Res, IF(OR(_xlpm.val="",_xlpm.val="Error"),"",_xlpm.val),
_xlpm.Res
)</f>
        <v>#NAME?</v>
      </c>
      <c r="AN36" s="1669" t="e" cm="1">
        <f t="array" aca="1" ref="AN36" ca="1">_xlfn.LET(
_xlpm.val,IF($F36 = "",val_blankRefText,  _xldudf_CX_GET(CX_ENTITY,($F36),AN$11,AN$14,,(AN$19))),
_xlpm.Res, IF(OR(_xlpm.val="",_xlpm.val="Error"),"",_xlpm.val),
_xlpm.Res
)</f>
        <v>#NAME?</v>
      </c>
      <c r="AO36" s="1669" t="e" cm="1">
        <f t="array" aca="1" ref="AO36" ca="1">_xlfn.LET(
_xlpm.val,IF($F36 = "",val_blankRefText,  _xldudf_CX_GET(CX_ENTITY,($F36),AO$11,AO$14,,(AO$19))),
_xlpm.Res, IF(OR(_xlpm.val="",_xlpm.val="Error"),"",_xlpm.val),
_xlpm.Res
)</f>
        <v>#NAME?</v>
      </c>
      <c r="AP36" s="1669" t="e" cm="1">
        <f t="array" aca="1" ref="AP36" ca="1">_xlfn.LET(
_xlpm.val,IF($F36 = "",val_blankRefText,  _xldudf_CX_GET(CX_ENTITY,($F36),AP$11,AP$14,,(AP$19))),
_xlpm.Res, IF(OR(_xlpm.val="",_xlpm.val="Error"),"",_xlpm.val),
_xlpm.Res
)</f>
        <v>#NAME?</v>
      </c>
      <c r="AQ36" s="1669" t="e" cm="1">
        <f t="array" aca="1" ref="AQ36" ca="1">_xlfn.LET(
_xlpm.val,IF($F36 = "",val_blankRefText,  _xldudf_CX_GET(CX_ENTITY,($F36),AQ$11,AQ$14,,(AQ$19))),
_xlpm.Res, IF(OR(_xlpm.val="",_xlpm.val="Error"),"",_xlpm.val),
_xlpm.Res
)</f>
        <v>#NAME?</v>
      </c>
      <c r="AR36" s="1669" t="e" cm="1">
        <f t="array" aca="1" ref="AR36" ca="1">_xlfn.LET(
_xlpm.val,IF($F36 = "",val_blankRefText,  _xldudf_CX_GET(CX_ENTITY,($F36),AR$11,AR$14,,(AR$19))),
_xlpm.Res, IF(OR(_xlpm.val="",_xlpm.val="Error"),"",_xlpm.val),
_xlpm.Res
)</f>
        <v>#NAME?</v>
      </c>
      <c r="AS36" s="1669" t="e" cm="1">
        <f t="array" aca="1" ref="AS36" ca="1">_xlfn.LET(
_xlpm.val,IF($F36 = "",val_blankRefText,  _xldudf_CX_GET(CX_ENTITY,($F36),AS$11,AS$14,,(AS$19))),
_xlpm.Res, IF(OR(_xlpm.val="",_xlpm.val="Error"),"",_xlpm.val),
_xlpm.Res
)</f>
        <v>#NAME?</v>
      </c>
      <c r="AT36" s="1669" t="e" cm="1">
        <f t="array" aca="1" ref="AT36" ca="1">_xlfn.LET(
_xlpm.val,IF($F36 = "",val_blankRefText,  _xldudf_CX_GET(CX_ENTITY,($F36),AT$11,AT$14,,(AT$19))),
_xlpm.Res, IF(OR(_xlpm.val="",_xlpm.val="Error"),"",_xlpm.val),
_xlpm.Res
)</f>
        <v>#NAME?</v>
      </c>
      <c r="AU36" s="1669" t="e" cm="1">
        <f t="array" aca="1" ref="AU36" ca="1">_xlfn.LET(
_xlpm.val,IF($F36 = "",val_blankRefText,  _xldudf_CX_GET(CX_ENTITY,($F36),AU$11,AU$14,,(AU$19))),
_xlpm.Res, IF(OR(_xlpm.val="",_xlpm.val="Error"),"",_xlpm.val),
_xlpm.Res
)</f>
        <v>#NAME?</v>
      </c>
      <c r="AV36" s="1669" t="e" cm="1">
        <f t="array" aca="1" ref="AV36" ca="1">_xlfn.LET(
_xlpm.val,IF($F36 = "",val_blankRefText,  _xldudf_CX_GET(CX_ENTITY,($F36),AV$11,AV$14,,(AV$19))),
_xlpm.Res, IF(OR(_xlpm.val="",_xlpm.val="Error"),"",_xlpm.val),
_xlpm.Res
)</f>
        <v>#NAME?</v>
      </c>
      <c r="AW36" s="1669" t="e" cm="1">
        <f t="array" aca="1" ref="AW36" ca="1">_xlfn.LET(
_xlpm.val,IF($F36 = "",val_blankRefText,  _xldudf_CX_GET(CX_ENTITY,($F36),AW$11,AW$14,,(AW$19))),
_xlpm.Res, IF(OR(_xlpm.val="",_xlpm.val="Error"),"",_xlpm.val),
_xlpm.Res
)</f>
        <v>#NAME?</v>
      </c>
      <c r="AX36" s="1669" t="e" cm="1">
        <f t="array" aca="1" ref="AX36" ca="1">_xlfn.LET(
_xlpm.val,IF($F36 = "",val_blankRefText,  _xldudf_CX_GET(CX_ENTITY,($F36),AX$11,AX$14,,(AX$19))),
_xlpm.Res, IF(OR(_xlpm.val="",_xlpm.val="Error"),"",_xlpm.val),
_xlpm.Res
)</f>
        <v>#NAME?</v>
      </c>
      <c r="AY36" s="1669" t="e" cm="1">
        <f t="array" aca="1" ref="AY36" ca="1">_xlfn.LET(
_xlpm.val,IF($F36 = "",val_blankRefText,  _xldudf_CX_GET(CX_ENTITY,($F36),AY$11,AY$14,,(AY$19))),
_xlpm.Res, IF(OR(_xlpm.val="",_xlpm.val="Error"),"",_xlpm.val),
_xlpm.Res
)</f>
        <v>#NAME?</v>
      </c>
      <c r="AZ36" s="1669" t="e" cm="1">
        <f t="array" aca="1" ref="AZ36" ca="1">_xlfn.LET(
_xlpm.val,IF($F36 = "",val_blankRefText,  _xldudf_CX_GET(CX_ENTITY,($F36),AZ$11,AZ$14,,(AZ$19))),
_xlpm.Res, IF(OR(_xlpm.val="",_xlpm.val="Error"),"",_xlpm.val),
_xlpm.Res
)</f>
        <v>#NAME?</v>
      </c>
      <c r="BA36" s="1669" t="e" cm="1">
        <f t="array" aca="1" ref="BA36" ca="1">_xlfn.LET(
_xlpm.val,IF($F36 = "",val_blankRefText,  _xldudf_CX_GET(CX_ENTITY,($F36),BA$11,BA$14,,(BA$19))),
_xlpm.Res, IF(OR(_xlpm.val="",_xlpm.val="Error"),"",_xlpm.val),
_xlpm.Res
)</f>
        <v>#NAME?</v>
      </c>
      <c r="BB36" s="1669" t="e" cm="1">
        <f t="array" aca="1" ref="BB36" ca="1">_xlfn.LET(
_xlpm.val,IF($F36 = "",val_blankRefText,  _xldudf_CX_GET(CX_ENTITY,($F36),BB$11,BB$14,,(BB$19))),
_xlpm.Res, IF(OR(_xlpm.val="",_xlpm.val="Error"),"",_xlpm.val),
_xlpm.Res
)</f>
        <v>#NAME?</v>
      </c>
      <c r="BC36" s="1669" t="e" cm="1">
        <f t="array" aca="1" ref="BC36" ca="1">_xlfn.LET(
_xlpm.val,IF($F36 = "",val_blankRefText,  _xldudf_CX_GET(CX_ENTITY,($F36),BC$11,BC$14,,(BC$19))),
_xlpm.Res, IF(OR(_xlpm.val="",_xlpm.val="Error"),"",_xlpm.val),
_xlpm.Res
)</f>
        <v>#NAME?</v>
      </c>
      <c r="BD36" s="1669" t="e" cm="1">
        <f t="array" aca="1" ref="BD36" ca="1">_xlfn.LET(
_xlpm.val,IF($F36 = "",val_blankRefText,  _xldudf_CX_GET(CX_ENTITY,($F36),BD$11,BD$14,,(BD$19))),
_xlpm.Res, IF(OR(_xlpm.val="",_xlpm.val="Error"),"",_xlpm.val),
_xlpm.Res
)</f>
        <v>#NAME?</v>
      </c>
      <c r="BE36" s="1669" t="e" cm="1">
        <f t="array" aca="1" ref="BE36" ca="1">_xlfn.LET(
_xlpm.val,IF($F36 = "",val_blankRefText,  _xldudf_CX_GET(CX_ENTITY,($F36),BE$11,BE$14,,(BE$19))),
_xlpm.Res, IF(OR(_xlpm.val="",_xlpm.val="Error"),"",_xlpm.val),
_xlpm.Res
)</f>
        <v>#NAME?</v>
      </c>
      <c r="BF36" s="1669" t="e" cm="1">
        <f t="array" aca="1" ref="BF36" ca="1">_xlfn.LET(
_xlpm.val,IF($F36 = "",val_blankRefText,  _xldudf_CX_GET(CX_ENTITY,($F36),BF$11,BF$14,,(BF$19))),
_xlpm.Res, IF(OR(_xlpm.val="",_xlpm.val="Error"),"",_xlpm.val),
_xlpm.Res
)</f>
        <v>#NAME?</v>
      </c>
      <c r="BG36" s="1669" t="e" cm="1">
        <f t="array" aca="1" ref="BG36" ca="1">_xlfn.LET(
_xlpm.val,IF($F36 = "",val_blankRefText,  _xldudf_CX_GET(CX_ENTITY,($F36),BG$11,BG$14,,(BG$19))),
_xlpm.Res, IF(OR(_xlpm.val="",_xlpm.val="Error"),"",_xlpm.val),
_xlpm.Res
)</f>
        <v>#NAME?</v>
      </c>
      <c r="BH36" s="1669" t="e" cm="1">
        <f t="array" aca="1" ref="BH36" ca="1">_xlfn.LET(
_xlpm.val,IF($F36 = "",val_blankRefText,  _xldudf_CX_GET(CX_ENTITY,($F36),BH$11,BH$14,,(BH$19))),
_xlpm.Res, IF(OR(_xlpm.val="",_xlpm.val="Error"),"",_xlpm.val),
_xlpm.Res
)</f>
        <v>#NAME?</v>
      </c>
      <c r="BI36" s="1669" t="e" cm="1">
        <f t="array" aca="1" ref="BI36" ca="1">_xlfn.LET(
_xlpm.val,IF($F36 = "",val_blankRefText,  _xldudf_CX_GET(CX_ENTITY,($F36),BI$11,BI$14,,(BI$19))),
_xlpm.Res, IF(OR(_xlpm.val="",_xlpm.val="Error"),"",_xlpm.val),
_xlpm.Res
)</f>
        <v>#NAME?</v>
      </c>
      <c r="BJ36" s="1669" t="e" cm="1">
        <f t="array" aca="1" ref="BJ36" ca="1">_xlfn.LET(
_xlpm.val,IF($F36 = "",val_blankRefText,  _xldudf_CX_GET(CX_ENTITY,($F36),BJ$11,BJ$14,,(BJ$19))),
_xlpm.Res, IF(OR(_xlpm.val="",_xlpm.val="Error"),"",_xlpm.val),
_xlpm.Res
)</f>
        <v>#NAME?</v>
      </c>
      <c r="BK36" s="1669" t="e" cm="1">
        <f t="array" aca="1" ref="BK36" ca="1">_xlfn.LET(
_xlpm.val,IF($F36 = "",val_blankRefText,  _xldudf_CX_GET(CX_ENTITY,($F36),BK$11,BK$14,,(BK$19))),
_xlpm.Res, IF(OR(_xlpm.val="",_xlpm.val="Error"),"",_xlpm.val),
_xlpm.Res
)</f>
        <v>#NAME?</v>
      </c>
      <c r="BL36" s="1669" t="e" cm="1">
        <f t="array" aca="1" ref="BL36" ca="1">_xlfn.LET(
_xlpm.val,IF($F36 = "",val_blankRefText,  _xldudf_CX_GET(CX_ENTITY,($F36),BL$11,BL$14,,(BL$19))),
_xlpm.Res, IF(OR(_xlpm.val="",_xlpm.val="Error"),"",_xlpm.val),
_xlpm.Res
)</f>
        <v>#NAME?</v>
      </c>
      <c r="BM36" s="1669" t="e" cm="1">
        <f t="array" aca="1" ref="BM36" ca="1">_xlfn.LET(
_xlpm.val,IF($F36 = "",val_blankRefText,  _xldudf_CX_GET(CX_ENTITY,($F36),BM$11,BM$14,,(BM$19))),
_xlpm.Res, IF(OR(_xlpm.val="",_xlpm.val="Error"),"",_xlpm.val),
_xlpm.Res
)</f>
        <v>#NAME?</v>
      </c>
      <c r="BN36" s="1669" t="e" cm="1">
        <f t="array" aca="1" ref="BN36" ca="1">_xlfn.LET(
_xlpm.val,IF($F36 = "",val_blankRefText,  _xldudf_CX_GET(CX_ENTITY,($F36),BN$11,BN$14,,(BN$19))),
_xlpm.Res, IF(OR(_xlpm.val="",_xlpm.val="Error"),"",_xlpm.val),
_xlpm.Res
)</f>
        <v>#NAME?</v>
      </c>
      <c r="BO36" s="2095"/>
      <c r="BP36" s="2095"/>
      <c r="BQ36" s="2095"/>
      <c r="BR36" s="2095"/>
      <c r="BS36" s="2095"/>
      <c r="BT36" s="2095"/>
      <c r="BU36" s="2095"/>
      <c r="BV36" s="2095"/>
      <c r="BW36" s="2095"/>
      <c r="BX36" s="2095"/>
      <c r="BY36" s="2095"/>
      <c r="BZ36" s="2095"/>
      <c r="CA36" s="34"/>
      <c r="CC36" s="33"/>
      <c r="CD36" s="1461" t="e" cm="1">
        <f t="array" aca="1" ref="CD36" ca="1">_xlfn.LET( _xlpm.CheckBlank, SUM(PL!$AD36:'PL'!$BN36) = 0, IF(_xlpm.CheckBlank, "", SUM(_xlfn._xlws.FILTER(PL!$AD36:$BN36,(YEAR(PL!$AD$12:$BN$12)=PL!CD$12)*(array_timeline&lt;=PL!CD$11)))))</f>
        <v>#NAME?</v>
      </c>
      <c r="CE36" s="1461" t="e" cm="1">
        <f t="array" aca="1" ref="CE36" ca="1">_xlfn.LET( _xlpm.CheckBlank, SUM(PL!$AD36:'PL'!$BN36) = 0, IF(_xlpm.CheckBlank, "", SUM(_xlfn._xlws.FILTER(PL!$AD36:$BN36,(YEAR(PL!$AD$12:$BN$12)=PL!CE$12)*(array_timeline&lt;=PL!CE$11)))))</f>
        <v>#NAME?</v>
      </c>
      <c r="CF36" s="88"/>
      <c r="CG36" s="1461" t="e" cm="1">
        <f t="array" aca="1" ref="CG36" ca="1">_xlfn.LET( _xlpm.CheckBlank, SUM(PL!$AD36:$BN36) =0, IF(_xlpm.CheckBlank, "", SUM(_xlfn._xlws.FILTER(PL!$AD36:$BN36,(YEAR(PL!$AD$12:$BN$12)=PL!CG$12)*(array_timeline&lt;=PL!CG$11)))))</f>
        <v>#NAME?</v>
      </c>
      <c r="CH36" s="1461" t="e" cm="1">
        <f t="array" aca="1" ref="CH36" ca="1">_xlfn.LET( _xlpm.CheckBlank, SUM(PL!$AD36:$BN36) = 0, IF(_xlpm.CheckBlank, "", SUM(_xlfn._xlws.FILTER(PL!$AD36:$BN36,(YEAR(PL!$AD$12:$BN$12)=PL!CH$12)*(array_timeline&lt;=PL!CH$11)))))</f>
        <v>#NAME?</v>
      </c>
      <c r="CI36" s="88"/>
      <c r="CJ36" s="1461" cm="1">
        <f t="array" ref="CJ36">_xlfn.LET( _xlpm.CheckBlank, SUM(PL!$AD36:$BN36) = 0, IF(_xlpm.CheckBlank, "", SUM(_xlfn.TAKE(_xlfn.DROP(PL!$AD36:$BN36, ,-DATEDIFF(PL!CJ$11, val_asOfDate,"M")),1,-12))))</f>
        <v>60</v>
      </c>
      <c r="CK36" s="1461" cm="1">
        <f t="array" ref="CK36">_xlfn.LET( _xlpm.CheckBlank, SUM(PL!$AD36:$BN36) = 0, IF(_xlpm.CheckBlank, "", SUM(_xlfn.TAKE(_xlfn.DROP(PL!$AD36:$BN36, ,-DATEDIFF(PL!CK$11, val_asOfDate,"M")),1,-12))))</f>
        <v>60</v>
      </c>
      <c r="CL36" s="88"/>
      <c r="CM36" s="1168" t="e" cm="1">
        <f t="array" aca="1" ref="CM36" ca="1">_xlfn.LET(
_xlpm.val,IF($F36 = "",val_blankRefText,  _xldudf_CX_GET(CX_ENTITY,($F36),CM$11,CM$14,,(CM$19))),
_xlpm.Res, IF(OR(_xlpm.val="",_xlpm.val="Error"),"",_xlpm.val),
_xlpm.Res
)</f>
        <v>#NAME?</v>
      </c>
      <c r="CN36" s="1168" t="e" cm="1">
        <f t="array" aca="1" ref="CN36" ca="1">_xlfn.LET(
_xlpm.val,IF($F36 = "",val_blankRefText,  _xldudf_CX_GET(CX_ENTITY,fx_attrConverter($F36),CN$11,CN$14,,(CN$19))),
_xlpm.Res, IF(OR(_xlpm.val="",_xlpm.val="Error"),"",_xlpm.val),
_xlpm.Res
)</f>
        <v>#NAME?</v>
      </c>
      <c r="CO36" s="1169"/>
      <c r="CP36" s="1168" t="e" cm="1">
        <f t="array" aca="1" ref="CP36" ca="1">_xlfn.LET(
_xlpm.val,IF($F36 = "",val_blankRefText,  _xldudf_CX_GET(CX_ENTITY,fx_attrConverter($F36),CP$11,CP$14,,(CP$19))),
_xlpm.Res, IF(OR(_xlpm.val="",_xlpm.val="Error"),"",_xlpm.val),
_xlpm.Res
)</f>
        <v>#NAME?</v>
      </c>
      <c r="CQ36" s="1168" t="e" cm="1">
        <f t="array" aca="1" ref="CQ36" ca="1">_xlfn.LET(
_xlpm.val,IF($F36 = "",val_blankRefText,  _xldudf_CX_GET(CX_ENTITY,fx_attrConverter($F36),CQ$11,CQ$14,,(CQ$19))),
_xlpm.Res, IF(OR(_xlpm.val="",_xlpm.val="Error"),"",_xlpm.val),
_xlpm.Res
)</f>
        <v>#NAME?</v>
      </c>
      <c r="CR36" s="34"/>
    </row>
    <row r="37" spans="1:96" ht="21" customHeight="1" outlineLevel="1">
      <c r="A37" s="1322"/>
      <c r="B37" s="577" t="s">
        <v>1548</v>
      </c>
      <c r="C37" s="2125" t="s">
        <v>1549</v>
      </c>
      <c r="D37" s="1079"/>
      <c r="E37" s="577" t="e" cm="1">
        <f t="array" aca="1" ref="E37" ca="1">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#NAME?</v>
      </c>
      <c r="F37" s="577" t="str">
        <f t="shared" si="1"/>
        <v>Interest Expense</v>
      </c>
      <c r="G37" s="577" t="s">
        <v>1528</v>
      </c>
      <c r="H37" s="1323">
        <v>0</v>
      </c>
      <c r="I37" s="1323">
        <v>1</v>
      </c>
      <c r="J37" s="578"/>
      <c r="K37" s="578"/>
      <c r="L37" s="579" t="b">
        <v>1</v>
      </c>
      <c r="N37" s="158"/>
      <c r="O37" s="101"/>
      <c r="P37" s="52"/>
      <c r="Q37" s="101"/>
      <c r="R37" s="126"/>
      <c r="S37" s="101"/>
      <c r="T37" s="101"/>
      <c r="U37" s="39"/>
      <c r="W37" s="91" t="str">
        <f t="shared" si="4"/>
        <v>Actual</v>
      </c>
      <c r="X37" s="884">
        <v>-1</v>
      </c>
      <c r="Y37" s="911" t="e" cm="1">
        <f t="array" aca="1" ref="Y37" ca="1">IF(
       $B37 = "",
       IFBLANK( $E37, "Please select or type in or leave as blank"),
       IFBLANK( $E37, $B37)
    )</f>
        <v>#NAME?</v>
      </c>
      <c r="Z37" s="198" cm="1">
        <f t="array" ref="Z37">_xlfn.SWITCH(
    TRUE,
ISBLANK(_PL!$L37),"",
    _PL!$L37=TRUE, 1,
    _PL!$L37=FALSE,-1,
    _PL!$L37=-1,0,
"n/a"
)</f>
        <v>1</v>
      </c>
      <c r="AA37" s="200"/>
      <c r="AB37" s="301" t="s">
        <v>1548</v>
      </c>
      <c r="AC37" s="300" t="str" cm="1">
        <f t="array" ref="AC37">_xlfn.LET(
_xlpm.Def, IF(_xlfn.XMATCH(AB37,tbl_acctDef[Term],0)&gt;0, fx_getIcon("find"), ""),
_xlpm.Adj, IF(_xlfn.XMATCH(AB37, tbl_adjExample[Items],0)&gt;0, fx_getIcon("find"), ""),
IFERROR(IFBLANK(_xlpm.Def,_xlpm.Adj),"")
)</f>
        <v/>
      </c>
      <c r="AD37" s="1669" t="e" cm="1">
        <f t="array" aca="1" ref="AD37" ca="1">_xlfn.LET(
_xlpm.val,IF($F37 = "",val_blankRefText,  _xldudf_CX_GET(CX_ENTITY,($F37),AD$11,AD$14,,(AD$19))),
_xlpm.Res, IF(OR(_xlpm.val="",_xlpm.val="Error"),"",_xlpm.val),
_xlpm.Res
)</f>
        <v>#NAME?</v>
      </c>
      <c r="AE37" s="1669" t="e" cm="1">
        <f t="array" aca="1" ref="AE37" ca="1">_xlfn.LET(
_xlpm.val,IF($F37 = "",val_blankRefText,  _xldudf_CX_GET(CX_ENTITY,($F37),AE$11,AE$14,,(AE$19))),
_xlpm.Res, IF(OR(_xlpm.val="",_xlpm.val="Error"),"",_xlpm.val),
_xlpm.Res
)</f>
        <v>#NAME?</v>
      </c>
      <c r="AF37" s="1669" t="e" cm="1">
        <f t="array" aca="1" ref="AF37" ca="1">_xlfn.LET(
_xlpm.val,IF($F37 = "",val_blankRefText,  _xldudf_CX_GET(CX_ENTITY,($F37),AF$11,AF$14,,(AF$19))),
_xlpm.Res, IF(OR(_xlpm.val="",_xlpm.val="Error"),"",_xlpm.val),
_xlpm.Res
)</f>
        <v>#NAME?</v>
      </c>
      <c r="AG37" s="1669" t="e" cm="1">
        <f t="array" aca="1" ref="AG37" ca="1">_xlfn.LET(
_xlpm.val,IF($F37 = "",val_blankRefText,  _xldudf_CX_GET(CX_ENTITY,($F37),AG$11,AG$14,,(AG$19))),
_xlpm.Res, IF(OR(_xlpm.val="",_xlpm.val="Error"),"",_xlpm.val),
_xlpm.Res
)</f>
        <v>#NAME?</v>
      </c>
      <c r="AH37" s="1669" t="e" cm="1">
        <f t="array" aca="1" ref="AH37" ca="1">_xlfn.LET(
_xlpm.val,IF($F37 = "",val_blankRefText,  _xldudf_CX_GET(CX_ENTITY,($F37),AH$11,AH$14,,(AH$19))),
_xlpm.Res, IF(OR(_xlpm.val="",_xlpm.val="Error"),"",_xlpm.val),
_xlpm.Res
)</f>
        <v>#NAME?</v>
      </c>
      <c r="AI37" s="1669" t="e" cm="1">
        <f t="array" aca="1" ref="AI37" ca="1">_xlfn.LET(
_xlpm.val,IF($F37 = "",val_blankRefText,  _xldudf_CX_GET(CX_ENTITY,($F37),AI$11,AI$14,,(AI$19))),
_xlpm.Res, IF(OR(_xlpm.val="",_xlpm.val="Error"),"",_xlpm.val),
_xlpm.Res
)</f>
        <v>#NAME?</v>
      </c>
      <c r="AJ37" s="1669" t="e" cm="1">
        <f t="array" aca="1" ref="AJ37" ca="1">_xlfn.LET(
_xlpm.val,IF($F37 = "",val_blankRefText,  _xldudf_CX_GET(CX_ENTITY,($F37),AJ$11,AJ$14,,(AJ$19))),
_xlpm.Res, IF(OR(_xlpm.val="",_xlpm.val="Error"),"",_xlpm.val),
_xlpm.Res
)</f>
        <v>#NAME?</v>
      </c>
      <c r="AK37" s="1669" t="e" cm="1">
        <f t="array" aca="1" ref="AK37" ca="1">_xlfn.LET(
_xlpm.val,IF($F37 = "",val_blankRefText,  _xldudf_CX_GET(CX_ENTITY,($F37),AK$11,AK$14,,(AK$19))),
_xlpm.Res, IF(OR(_xlpm.val="",_xlpm.val="Error"),"",_xlpm.val),
_xlpm.Res
)</f>
        <v>#NAME?</v>
      </c>
      <c r="AL37" s="1669" t="e" cm="1">
        <f t="array" aca="1" ref="AL37" ca="1">_xlfn.LET(
_xlpm.val,IF($F37 = "",val_blankRefText,  _xldudf_CX_GET(CX_ENTITY,($F37),AL$11,AL$14,,(AL$19))),
_xlpm.Res, IF(OR(_xlpm.val="",_xlpm.val="Error"),"",_xlpm.val),
_xlpm.Res
)</f>
        <v>#NAME?</v>
      </c>
      <c r="AM37" s="1669" t="e" cm="1">
        <f t="array" aca="1" ref="AM37" ca="1">_xlfn.LET(
_xlpm.val,IF($F37 = "",val_blankRefText,  _xldudf_CX_GET(CX_ENTITY,($F37),AM$11,AM$14,,(AM$19))),
_xlpm.Res, IF(OR(_xlpm.val="",_xlpm.val="Error"),"",_xlpm.val),
_xlpm.Res
)</f>
        <v>#NAME?</v>
      </c>
      <c r="AN37" s="1669" t="e" cm="1">
        <f t="array" aca="1" ref="AN37" ca="1">_xlfn.LET(
_xlpm.val,IF($F37 = "",val_blankRefText,  _xldudf_CX_GET(CX_ENTITY,($F37),AN$11,AN$14,,(AN$19))),
_xlpm.Res, IF(OR(_xlpm.val="",_xlpm.val="Error"),"",_xlpm.val),
_xlpm.Res
)</f>
        <v>#NAME?</v>
      </c>
      <c r="AO37" s="1669" t="e" cm="1">
        <f t="array" aca="1" ref="AO37" ca="1">_xlfn.LET(
_xlpm.val,IF($F37 = "",val_blankRefText,  _xldudf_CX_GET(CX_ENTITY,($F37),AO$11,AO$14,,(AO$19))),
_xlpm.Res, IF(OR(_xlpm.val="",_xlpm.val="Error"),"",_xlpm.val),
_xlpm.Res
)</f>
        <v>#NAME?</v>
      </c>
      <c r="AP37" s="1669" t="e" cm="1">
        <f t="array" aca="1" ref="AP37" ca="1">_xlfn.LET(
_xlpm.val,IF($F37 = "",val_blankRefText,  _xldudf_CX_GET(CX_ENTITY,($F37),AP$11,AP$14,,(AP$19))),
_xlpm.Res, IF(OR(_xlpm.val="",_xlpm.val="Error"),"",_xlpm.val),
_xlpm.Res
)</f>
        <v>#NAME?</v>
      </c>
      <c r="AQ37" s="1669" t="e" cm="1">
        <f t="array" aca="1" ref="AQ37" ca="1">_xlfn.LET(
_xlpm.val,IF($F37 = "",val_blankRefText,  _xldudf_CX_GET(CX_ENTITY,($F37),AQ$11,AQ$14,,(AQ$19))),
_xlpm.Res, IF(OR(_xlpm.val="",_xlpm.val="Error"),"",_xlpm.val),
_xlpm.Res
)</f>
        <v>#NAME?</v>
      </c>
      <c r="AR37" s="1669" t="e" cm="1">
        <f t="array" aca="1" ref="AR37" ca="1">_xlfn.LET(
_xlpm.val,IF($F37 = "",val_blankRefText,  _xldudf_CX_GET(CX_ENTITY,($F37),AR$11,AR$14,,(AR$19))),
_xlpm.Res, IF(OR(_xlpm.val="",_xlpm.val="Error"),"",_xlpm.val),
_xlpm.Res
)</f>
        <v>#NAME?</v>
      </c>
      <c r="AS37" s="1669" t="e" cm="1">
        <f t="array" aca="1" ref="AS37" ca="1">_xlfn.LET(
_xlpm.val,IF($F37 = "",val_blankRefText,  _xldudf_CX_GET(CX_ENTITY,($F37),AS$11,AS$14,,(AS$19))),
_xlpm.Res, IF(OR(_xlpm.val="",_xlpm.val="Error"),"",_xlpm.val),
_xlpm.Res
)</f>
        <v>#NAME?</v>
      </c>
      <c r="AT37" s="1669" t="e" cm="1">
        <f t="array" aca="1" ref="AT37" ca="1">_xlfn.LET(
_xlpm.val,IF($F37 = "",val_blankRefText,  _xldudf_CX_GET(CX_ENTITY,($F37),AT$11,AT$14,,(AT$19))),
_xlpm.Res, IF(OR(_xlpm.val="",_xlpm.val="Error"),"",_xlpm.val),
_xlpm.Res
)</f>
        <v>#NAME?</v>
      </c>
      <c r="AU37" s="1669" t="e" cm="1">
        <f t="array" aca="1" ref="AU37" ca="1">_xlfn.LET(
_xlpm.val,IF($F37 = "",val_blankRefText,  _xldudf_CX_GET(CX_ENTITY,($F37),AU$11,AU$14,,(AU$19))),
_xlpm.Res, IF(OR(_xlpm.val="",_xlpm.val="Error"),"",_xlpm.val),
_xlpm.Res
)</f>
        <v>#NAME?</v>
      </c>
      <c r="AV37" s="1669" t="e" cm="1">
        <f t="array" aca="1" ref="AV37" ca="1">_xlfn.LET(
_xlpm.val,IF($F37 = "",val_blankRefText,  _xldudf_CX_GET(CX_ENTITY,($F37),AV$11,AV$14,,(AV$19))),
_xlpm.Res, IF(OR(_xlpm.val="",_xlpm.val="Error"),"",_xlpm.val),
_xlpm.Res
)</f>
        <v>#NAME?</v>
      </c>
      <c r="AW37" s="1669" t="e" cm="1">
        <f t="array" aca="1" ref="AW37" ca="1">_xlfn.LET(
_xlpm.val,IF($F37 = "",val_blankRefText,  _xldudf_CX_GET(CX_ENTITY,($F37),AW$11,AW$14,,(AW$19))),
_xlpm.Res, IF(OR(_xlpm.val="",_xlpm.val="Error"),"",_xlpm.val),
_xlpm.Res
)</f>
        <v>#NAME?</v>
      </c>
      <c r="AX37" s="1669" t="e" cm="1">
        <f t="array" aca="1" ref="AX37" ca="1">_xlfn.LET(
_xlpm.val,IF($F37 = "",val_blankRefText,  _xldudf_CX_GET(CX_ENTITY,($F37),AX$11,AX$14,,(AX$19))),
_xlpm.Res, IF(OR(_xlpm.val="",_xlpm.val="Error"),"",_xlpm.val),
_xlpm.Res
)</f>
        <v>#NAME?</v>
      </c>
      <c r="AY37" s="1669" t="e" cm="1">
        <f t="array" aca="1" ref="AY37" ca="1">_xlfn.LET(
_xlpm.val,IF($F37 = "",val_blankRefText,  _xldudf_CX_GET(CX_ENTITY,($F37),AY$11,AY$14,,(AY$19))),
_xlpm.Res, IF(OR(_xlpm.val="",_xlpm.val="Error"),"",_xlpm.val),
_xlpm.Res
)</f>
        <v>#NAME?</v>
      </c>
      <c r="AZ37" s="1669" t="e" cm="1">
        <f t="array" aca="1" ref="AZ37" ca="1">_xlfn.LET(
_xlpm.val,IF($F37 = "",val_blankRefText,  _xldudf_CX_GET(CX_ENTITY,($F37),AZ$11,AZ$14,,(AZ$19))),
_xlpm.Res, IF(OR(_xlpm.val="",_xlpm.val="Error"),"",_xlpm.val),
_xlpm.Res
)</f>
        <v>#NAME?</v>
      </c>
      <c r="BA37" s="1669" t="e" cm="1">
        <f t="array" aca="1" ref="BA37" ca="1">_xlfn.LET(
_xlpm.val,IF($F37 = "",val_blankRefText,  _xldudf_CX_GET(CX_ENTITY,($F37),BA$11,BA$14,,(BA$19))),
_xlpm.Res, IF(OR(_xlpm.val="",_xlpm.val="Error"),"",_xlpm.val),
_xlpm.Res
)</f>
        <v>#NAME?</v>
      </c>
      <c r="BB37" s="1669" t="e" cm="1">
        <f t="array" aca="1" ref="BB37" ca="1">_xlfn.LET(
_xlpm.val,IF($F37 = "",val_blankRefText,  _xldudf_CX_GET(CX_ENTITY,($F37),BB$11,BB$14,,(BB$19))),
_xlpm.Res, IF(OR(_xlpm.val="",_xlpm.val="Error"),"",_xlpm.val),
_xlpm.Res
)</f>
        <v>#NAME?</v>
      </c>
      <c r="BC37" s="1669" t="e" cm="1">
        <f t="array" aca="1" ref="BC37" ca="1">_xlfn.LET(
_xlpm.val,IF($F37 = "",val_blankRefText,  _xldudf_CX_GET(CX_ENTITY,($F37),BC$11,BC$14,,(BC$19))),
_xlpm.Res, IF(OR(_xlpm.val="",_xlpm.val="Error"),"",_xlpm.val),
_xlpm.Res
)</f>
        <v>#NAME?</v>
      </c>
      <c r="BD37" s="1669" t="e" cm="1">
        <f t="array" aca="1" ref="BD37" ca="1">_xlfn.LET(
_xlpm.val,IF($F37 = "",val_blankRefText,  _xldudf_CX_GET(CX_ENTITY,($F37),BD$11,BD$14,,(BD$19))),
_xlpm.Res, IF(OR(_xlpm.val="",_xlpm.val="Error"),"",_xlpm.val),
_xlpm.Res
)</f>
        <v>#NAME?</v>
      </c>
      <c r="BE37" s="1669" t="e" cm="1">
        <f t="array" aca="1" ref="BE37" ca="1">_xlfn.LET(
_xlpm.val,IF($F37 = "",val_blankRefText,  _xldudf_CX_GET(CX_ENTITY,($F37),BE$11,BE$14,,(BE$19))),
_xlpm.Res, IF(OR(_xlpm.val="",_xlpm.val="Error"),"",_xlpm.val),
_xlpm.Res
)</f>
        <v>#NAME?</v>
      </c>
      <c r="BF37" s="1669" t="e" cm="1">
        <f t="array" aca="1" ref="BF37" ca="1">_xlfn.LET(
_xlpm.val,IF($F37 = "",val_blankRefText,  _xldudf_CX_GET(CX_ENTITY,($F37),BF$11,BF$14,,(BF$19))),
_xlpm.Res, IF(OR(_xlpm.val="",_xlpm.val="Error"),"",_xlpm.val),
_xlpm.Res
)</f>
        <v>#NAME?</v>
      </c>
      <c r="BG37" s="1669" t="e" cm="1">
        <f t="array" aca="1" ref="BG37" ca="1">_xlfn.LET(
_xlpm.val,IF($F37 = "",val_blankRefText,  _xldudf_CX_GET(CX_ENTITY,($F37),BG$11,BG$14,,(BG$19))),
_xlpm.Res, IF(OR(_xlpm.val="",_xlpm.val="Error"),"",_xlpm.val),
_xlpm.Res
)</f>
        <v>#NAME?</v>
      </c>
      <c r="BH37" s="1669" t="e" cm="1">
        <f t="array" aca="1" ref="BH37" ca="1">_xlfn.LET(
_xlpm.val,IF($F37 = "",val_blankRefText,  _xldudf_CX_GET(CX_ENTITY,($F37),BH$11,BH$14,,(BH$19))),
_xlpm.Res, IF(OR(_xlpm.val="",_xlpm.val="Error"),"",_xlpm.val),
_xlpm.Res
)</f>
        <v>#NAME?</v>
      </c>
      <c r="BI37" s="1669" t="e" cm="1">
        <f t="array" aca="1" ref="BI37" ca="1">_xlfn.LET(
_xlpm.val,IF($F37 = "",val_blankRefText,  _xldudf_CX_GET(CX_ENTITY,($F37),BI$11,BI$14,,(BI$19))),
_xlpm.Res, IF(OR(_xlpm.val="",_xlpm.val="Error"),"",_xlpm.val),
_xlpm.Res
)</f>
        <v>#NAME?</v>
      </c>
      <c r="BJ37" s="1669" t="e" cm="1">
        <f t="array" aca="1" ref="BJ37" ca="1">_xlfn.LET(
_xlpm.val,IF($F37 = "",val_blankRefText,  _xldudf_CX_GET(CX_ENTITY,($F37),BJ$11,BJ$14,,(BJ$19))),
_xlpm.Res, IF(OR(_xlpm.val="",_xlpm.val="Error"),"",_xlpm.val),
_xlpm.Res
)</f>
        <v>#NAME?</v>
      </c>
      <c r="BK37" s="1669" t="e" cm="1">
        <f t="array" aca="1" ref="BK37" ca="1">_xlfn.LET(
_xlpm.val,IF($F37 = "",val_blankRefText,  _xldudf_CX_GET(CX_ENTITY,($F37),BK$11,BK$14,,(BK$19))),
_xlpm.Res, IF(OR(_xlpm.val="",_xlpm.val="Error"),"",_xlpm.val),
_xlpm.Res
)</f>
        <v>#NAME?</v>
      </c>
      <c r="BL37" s="1669" t="e" cm="1">
        <f t="array" aca="1" ref="BL37" ca="1">_xlfn.LET(
_xlpm.val,IF($F37 = "",val_blankRefText,  _xldudf_CX_GET(CX_ENTITY,($F37),BL$11,BL$14,,(BL$19))),
_xlpm.Res, IF(OR(_xlpm.val="",_xlpm.val="Error"),"",_xlpm.val),
_xlpm.Res
)</f>
        <v>#NAME?</v>
      </c>
      <c r="BM37" s="1669" t="e" cm="1">
        <f t="array" aca="1" ref="BM37" ca="1">_xlfn.LET(
_xlpm.val,IF($F37 = "",val_blankRefText,  _xldudf_CX_GET(CX_ENTITY,($F37),BM$11,BM$14,,(BM$19))),
_xlpm.Res, IF(OR(_xlpm.val="",_xlpm.val="Error"),"",_xlpm.val),
_xlpm.Res
)</f>
        <v>#NAME?</v>
      </c>
      <c r="BN37" s="1669" t="e" cm="1">
        <f t="array" aca="1" ref="BN37" ca="1">_xlfn.LET(
_xlpm.val,IF($F37 = "",val_blankRefText,  _xldudf_CX_GET(CX_ENTITY,($F37),BN$11,BN$14,,(BN$19))),
_xlpm.Res, IF(OR(_xlpm.val="",_xlpm.val="Error"),"",_xlpm.val),
_xlpm.Res
)</f>
        <v>#NAME?</v>
      </c>
      <c r="BO37" s="2095"/>
      <c r="BP37" s="2095"/>
      <c r="BQ37" s="2095"/>
      <c r="BR37" s="2095"/>
      <c r="BS37" s="2095"/>
      <c r="BT37" s="2095"/>
      <c r="BU37" s="2095"/>
      <c r="BV37" s="2095"/>
      <c r="BW37" s="2095"/>
      <c r="BX37" s="2095"/>
      <c r="BY37" s="2095"/>
      <c r="BZ37" s="2095"/>
      <c r="CA37" s="34"/>
      <c r="CC37" s="33"/>
      <c r="CD37" s="1461" t="e" cm="1">
        <f t="array" aca="1" ref="CD37" ca="1">_xlfn.LET( _xlpm.CheckBlank, SUM(PL!$AD37:'PL'!$BN37) = 0, IF(_xlpm.CheckBlank, "", SUM(_xlfn._xlws.FILTER(PL!$AD37:$BN37,(YEAR(PL!$AD$12:$BN$12)=PL!CD$12)*(array_timeline&lt;=PL!CD$11)))))</f>
        <v>#NAME?</v>
      </c>
      <c r="CE37" s="1461" t="e" cm="1">
        <f t="array" aca="1" ref="CE37" ca="1">_xlfn.LET( _xlpm.CheckBlank, SUM(PL!$AD37:'PL'!$BN37) = 0, IF(_xlpm.CheckBlank, "", SUM(_xlfn._xlws.FILTER(PL!$AD37:$BN37,(YEAR(PL!$AD$12:$BN$12)=PL!CE$12)*(array_timeline&lt;=PL!CE$11)))))</f>
        <v>#NAME?</v>
      </c>
      <c r="CF37" s="88"/>
      <c r="CG37" s="1461" t="e" cm="1">
        <f t="array" aca="1" ref="CG37" ca="1">_xlfn.LET( _xlpm.CheckBlank, SUM(PL!$AD37:$BN37) =0, IF(_xlpm.CheckBlank, "", SUM(_xlfn._xlws.FILTER(PL!$AD37:$BN37,(YEAR(PL!$AD$12:$BN$12)=PL!CG$12)*(array_timeline&lt;=PL!CG$11)))))</f>
        <v>#NAME?</v>
      </c>
      <c r="CH37" s="1461" t="e" cm="1">
        <f t="array" aca="1" ref="CH37" ca="1">_xlfn.LET( _xlpm.CheckBlank, SUM(PL!$AD37:$BN37) = 0, IF(_xlpm.CheckBlank, "", SUM(_xlfn._xlws.FILTER(PL!$AD37:$BN37,(YEAR(PL!$AD$12:$BN$12)=PL!CH$12)*(array_timeline&lt;=PL!CH$11)))))</f>
        <v>#NAME?</v>
      </c>
      <c r="CI37" s="88"/>
      <c r="CJ37" s="1461" cm="1">
        <f t="array" ref="CJ37">_xlfn.LET( _xlpm.CheckBlank, SUM(PL!$AD37:$BN37) = 0, IF(_xlpm.CheckBlank, "", SUM(_xlfn.TAKE(_xlfn.DROP(PL!$AD37:$BN37, ,-DATEDIFF(PL!CJ$11, val_asOfDate,"M")),1,-12))))</f>
        <v>12</v>
      </c>
      <c r="CK37" s="1461" cm="1">
        <f t="array" ref="CK37">_xlfn.LET( _xlpm.CheckBlank, SUM(PL!$AD37:$BN37) = 0, IF(_xlpm.CheckBlank, "", SUM(_xlfn.TAKE(_xlfn.DROP(PL!$AD37:$BN37, ,-DATEDIFF(PL!CK$11, val_asOfDate,"M")),1,-12))))</f>
        <v>12</v>
      </c>
      <c r="CL37" s="88"/>
      <c r="CM37" s="1168" t="e" cm="1">
        <f t="array" aca="1" ref="CM37" ca="1">_xlfn.LET(
_xlpm.val,IF($F37 = "",val_blankRefText,  _xldudf_CX_GET(CX_ENTITY,($F37),CM$11,CM$14,,(CM$19))),
_xlpm.Res, IF(OR(_xlpm.val="",_xlpm.val="Error"),"",_xlpm.val),
_xlpm.Res
)</f>
        <v>#NAME?</v>
      </c>
      <c r="CN37" s="1168" t="e" cm="1">
        <f t="array" aca="1" ref="CN37" ca="1">_xlfn.LET(
_xlpm.val,IF($F37 = "",val_blankRefText,  _xldudf_CX_GET(CX_ENTITY,fx_attrConverter($F37),CN$11,CN$14,,(CN$19))),
_xlpm.Res, IF(OR(_xlpm.val="",_xlpm.val="Error"),"",_xlpm.val),
_xlpm.Res
)</f>
        <v>#NAME?</v>
      </c>
      <c r="CO37" s="1169"/>
      <c r="CP37" s="1168" t="e" cm="1">
        <f t="array" aca="1" ref="CP37" ca="1">_xlfn.LET(
_xlpm.val,IF($F37 = "",val_blankRefText,  _xldudf_CX_GET(CX_ENTITY,fx_attrConverter($F37),CP$11,CP$14,,(CP$19))),
_xlpm.Res, IF(OR(_xlpm.val="",_xlpm.val="Error"),"",_xlpm.val),
_xlpm.Res
)</f>
        <v>#NAME?</v>
      </c>
      <c r="CQ37" s="1168" t="e" cm="1">
        <f t="array" aca="1" ref="CQ37" ca="1">_xlfn.LET(
_xlpm.val,IF($F37 = "",val_blankRefText,  _xldudf_CX_GET(CX_ENTITY,fx_attrConverter($F37),CQ$11,CQ$14,,(CQ$19))),
_xlpm.Res, IF(OR(_xlpm.val="",_xlpm.val="Error"),"",_xlpm.val),
_xlpm.Res
)</f>
        <v>#NAME?</v>
      </c>
      <c r="CR37" s="34"/>
    </row>
    <row r="38" spans="1:96" ht="21" customHeight="1" outlineLevel="1">
      <c r="A38" s="1322"/>
      <c r="B38" s="577" t="s">
        <v>1550</v>
      </c>
      <c r="C38" s="2125" t="s">
        <v>1551</v>
      </c>
      <c r="D38" s="1079"/>
      <c r="E38" s="577" t="e" cm="1">
        <f t="array" aca="1" ref="E38" ca="1">_xlfn.LET(
   _xlpm.Attr,  $C38,
   _xlpm.Lookback, $E$16,
   _xlpm.QueryDate, EOMONTH(val_asOfDate,_xlpm.Lookback),
   _xlpm.ReadField, _xldudf_CX_GET(CX_ENTITY,fx_attrConverter($C38),_xlpm.QueryDate),
   _xlpm.AttrBlank, _xlpm.Attr="", _xlpm.Result,
   IF(_xlpm.AttrBlank,val_blankRefText,fx_attrConverter(_xlpm.ReadField,0)),
IF(_xlpm.Result = "Error", "", _xlpm.Result )
)</f>
        <v>#NAME?</v>
      </c>
      <c r="F38" s="577" t="str">
        <f t="shared" si="1"/>
        <v>Other Items</v>
      </c>
      <c r="G38" s="577" t="s">
        <v>1528</v>
      </c>
      <c r="H38" s="1323">
        <v>0</v>
      </c>
      <c r="I38" s="1323">
        <v>1</v>
      </c>
      <c r="J38" s="578"/>
      <c r="K38" s="578"/>
      <c r="L38" s="579" t="b">
        <v>1</v>
      </c>
      <c r="N38" s="158"/>
      <c r="O38" s="101"/>
      <c r="P38" s="52"/>
      <c r="Q38" s="101"/>
      <c r="R38" s="126"/>
      <c r="S38" s="101"/>
      <c r="T38" s="101"/>
      <c r="U38" s="39"/>
      <c r="W38" s="91" t="str">
        <f t="shared" si="4"/>
        <v>Actual</v>
      </c>
      <c r="X38" s="884" t="s">
        <v>62</v>
      </c>
      <c r="Y38" s="911" t="e" cm="1">
        <f t="array" aca="1" ref="Y38" ca="1">IF(
       $B38 = "",
       IFBLANK( $E38, "Please select or type in or leave as blank"),
       IFBLANK( $E38, $B38)
    )</f>
        <v>#NAME?</v>
      </c>
      <c r="Z38" s="198" cm="1">
        <f t="array" ref="Z38">_xlfn.SWITCH(
    TRUE,
ISBLANK(_PL!$L38),"",
    _PL!$L38=TRUE, 1,
    _PL!$L38=FALSE,-1,
    _PL!$L38=-1,0,
"n/a"
)</f>
        <v>1</v>
      </c>
      <c r="AA38" s="200"/>
      <c r="AB38" s="301" t="s">
        <v>1550</v>
      </c>
      <c r="AC38" s="300" t="str" cm="1">
        <f t="array" ref="AC38">_xlfn.LET(
_xlpm.Def, IF(_xlfn.XMATCH(AB38,tbl_acctDef[Term],0)&gt;0, fx_getIcon("find"), ""),
_xlpm.Adj, IF(_xlfn.XMATCH(AB38, tbl_adjExample[Items],0)&gt;0, fx_getIcon("find"), ""),
IFERROR(IFBLANK(_xlpm.Def,_xlpm.Adj),"")
)</f>
        <v/>
      </c>
      <c r="AD38" s="1669" t="e" cm="1">
        <f t="array" aca="1" ref="AD38" ca="1">_xlfn.LET(
_xlpm.val,IF($F38 = "",val_blankRefText,  _xldudf_CX_GET(CX_ENTITY,($F38),AD$11,AD$14,,(AD$19))),
_xlpm.Res, IF(OR(_xlpm.val="",_xlpm.val="Error"),"",_xlpm.val),
_xlpm.Res
)</f>
        <v>#NAME?</v>
      </c>
      <c r="AE38" s="1669" t="e" cm="1">
        <f t="array" aca="1" ref="AE38" ca="1">_xlfn.LET(
_xlpm.val,IF($F38 = "",val_blankRefText,  _xldudf_CX_GET(CX_ENTITY,($F38),AE$11,AE$14,,(AE$19))),
_xlpm.Res, IF(OR(_xlpm.val="",_xlpm.val="Error"),"",_xlpm.val),
_xlpm.Res
)</f>
        <v>#NAME?</v>
      </c>
      <c r="AF38" s="1669" t="e" cm="1">
        <f t="array" aca="1" ref="AF38" ca="1">_xlfn.LET(
_xlpm.val,IF($F38 = "",val_blankRefText,  _xldudf_CX_GET(CX_ENTITY,($F38),AF$11,AF$14,,(AF$19))),
_xlpm.Res, IF(OR(_xlpm.val="",_xlpm.val="Error"),"",_xlpm.val),
_xlpm.Res
)</f>
        <v>#NAME?</v>
      </c>
      <c r="AG38" s="1669" t="e" cm="1">
        <f t="array" aca="1" ref="AG38" ca="1">_xlfn.LET(
_xlpm.val,IF($F38 = "",val_blankRefText,  _xldudf_CX_GET(CX_ENTITY,($F38),AG$11,AG$14,,(AG$19))),
_xlpm.Res, IF(OR(_xlpm.val="",_xlpm.val="Error"),"",_xlpm.val),
_xlpm.Res
)</f>
        <v>#NAME?</v>
      </c>
      <c r="AH38" s="1669" t="e" cm="1">
        <f t="array" aca="1" ref="AH38" ca="1">_xlfn.LET(
_xlpm.val,IF($F38 = "",val_blankRefText,  _xldudf_CX_GET(CX_ENTITY,($F38),AH$11,AH$14,,(AH$19))),
_xlpm.Res, IF(OR(_xlpm.val="",_xlpm.val="Error"),"",_xlpm.val),
_xlpm.Res
)</f>
        <v>#NAME?</v>
      </c>
      <c r="AI38" s="1669" t="e" cm="1">
        <f t="array" aca="1" ref="AI38" ca="1">_xlfn.LET(
_xlpm.val,IF($F38 = "",val_blankRefText,  _xldudf_CX_GET(CX_ENTITY,($F38),AI$11,AI$14,,(AI$19))),
_xlpm.Res, IF(OR(_xlpm.val="",_xlpm.val="Error"),"",_xlpm.val),
_xlpm.Res
)</f>
        <v>#NAME?</v>
      </c>
      <c r="AJ38" s="1669" t="e" cm="1">
        <f t="array" aca="1" ref="AJ38" ca="1">_xlfn.LET(
_xlpm.val,IF($F38 = "",val_blankRefText,  _xldudf_CX_GET(CX_ENTITY,($F38),AJ$11,AJ$14,,(AJ$19))),
_xlpm.Res, IF(OR(_xlpm.val="",_xlpm.val="Error"),"",_xlpm.val),
_xlpm.Res
)</f>
        <v>#NAME?</v>
      </c>
      <c r="AK38" s="1669" t="e" cm="1">
        <f t="array" aca="1" ref="AK38" ca="1">_xlfn.LET(
_xlpm.val,IF($F38 = "",val_blankRefText,  _xldudf_CX_GET(CX_ENTITY,($F38),AK$11,AK$14,,(AK$19))),
_xlpm.Res, IF(OR(_xlpm.val="",_xlpm.val="Error"),"",_xlpm.val),
_xlpm.Res
)</f>
        <v>#NAME?</v>
      </c>
      <c r="AL38" s="1669" t="e" cm="1">
        <f t="array" aca="1" ref="AL38" ca="1">_xlfn.LET(
_xlpm.val,IF($F38 = "",val_blankRefText,  _xldudf_CX_GET(CX_ENTITY,($F38),AL$11,AL$14,,(AL$19))),
_xlpm.Res, IF(OR(_xlpm.val="",_xlpm.val="Error"),"",_xlpm.val),
_xlpm.Res
)</f>
        <v>#NAME?</v>
      </c>
      <c r="AM38" s="1669" t="e" cm="1">
        <f t="array" aca="1" ref="AM38" ca="1">_xlfn.LET(
_xlpm.val,IF($F38 = "",val_blankRefText,  _xldudf_CX_GET(CX_ENTITY,($F38),AM$11,AM$14,,(AM$19))),
_xlpm.Res, IF(OR(_xlpm.val="",_xlpm.val="Error"),"",_xlpm.val),
_xlpm.Res
)</f>
        <v>#NAME?</v>
      </c>
      <c r="AN38" s="1669" t="e" cm="1">
        <f t="array" aca="1" ref="AN38" ca="1">_xlfn.LET(
_xlpm.val,IF($F38 = "",val_blankRefText,  _xldudf_CX_GET(CX_ENTITY,($F38),AN$11,AN$14,,(AN$19))),
_xlpm.Res, IF(OR(_xlpm.val="",_xlpm.val="Error"),"",_xlpm.val),
_xlpm.Res
)</f>
        <v>#NAME?</v>
      </c>
      <c r="AO38" s="1669" t="e" cm="1">
        <f t="array" aca="1" ref="AO38" ca="1">_xlfn.LET(
_xlpm.val,IF($F38 = "",val_blankRefText,  _xldudf_CX_GET(CX_ENTITY,($F38),AO$11,AO$14,,(AO$19))),
_xlpm.Res, IF(OR(_xlpm.val="",_xlpm.val="Error"),"",_xlpm.val),
_xlpm.Res
)</f>
        <v>#NAME?</v>
      </c>
      <c r="AP38" s="1669" t="e" cm="1">
        <f t="array" aca="1" ref="AP38" ca="1">_xlfn.LET(
_xlpm.val,IF($F38 = "",val_blankRefText,  _xldudf_CX_GET(CX_ENTITY,($F38),AP$11,AP$14,,(AP$19))),
_xlpm.Res, IF(OR(_xlpm.val="",_xlpm.val="Error"),"",_xlpm.val),
_xlpm.Res
)</f>
        <v>#NAME?</v>
      </c>
      <c r="AQ38" s="1669" t="e" cm="1">
        <f t="array" aca="1" ref="AQ38" ca="1">_xlfn.LET(
_xlpm.val,IF($F38 = "",val_blankRefText,  _xldudf_CX_GET(CX_ENTITY,($F38),AQ$11,AQ$14,,(AQ$19))),
_xlpm.Res, IF(OR(_xlpm.val="",_xlpm.val="Error"),"",_xlpm.val),
_xlpm.Res
)</f>
        <v>#NAME?</v>
      </c>
      <c r="AR38" s="1669" t="e" cm="1">
        <f t="array" aca="1" ref="AR38" ca="1">_xlfn.LET(
_xlpm.val,IF($F38 = "",val_blankRefText,  _xldudf_CX_GET(CX_ENTITY,($F38),AR$11,AR$14,,(AR$19))),
_xlpm.Res, IF(OR(_xlpm.val="",_xlpm.val="Error"),"",_xlpm.val),
_xlpm.Res
)</f>
        <v>#NAME?</v>
      </c>
      <c r="AS38" s="1669" t="e" cm="1">
        <f t="array" aca="1" ref="AS38" ca="1">_xlfn.LET(
_xlpm.val,IF($F38 = "",val_blankRefText,  _xldudf_CX_GET(CX_ENTITY,($F38),AS$11,AS$14,,(AS$19))),
_xlpm.Res, IF(OR(_xlpm.val="",_xlpm.val="Error"),"",_xlpm.val),
_xlpm.Res
)</f>
        <v>#NAME?</v>
      </c>
      <c r="AT38" s="1669" t="e" cm="1">
        <f t="array" aca="1" ref="AT38" ca="1">_xlfn.LET(
_xlpm.val,IF($F38 = "",val_blankRefText,  _xldudf_CX_GET(CX_ENTITY,($F38),AT$11,AT$14,,(AT$19))),
_xlpm.Res, IF(OR(_xlpm.val="",_xlpm.val="Error"),"",_xlpm.val),
_xlpm.Res
)</f>
        <v>#NAME?</v>
      </c>
      <c r="AU38" s="1669" t="e" cm="1">
        <f t="array" aca="1" ref="AU38" ca="1">_xlfn.LET(
_xlpm.val,IF($F38 = "",val_blankRefText,  _xldudf_CX_GET(CX_ENTITY,($F38),AU$11,AU$14,,(AU$19))),
_xlpm.Res, IF(OR(_xlpm.val="",_xlpm.val="Error"),"",_xlpm.val),
_xlpm.Res
)</f>
        <v>#NAME?</v>
      </c>
      <c r="AV38" s="1669" t="e" cm="1">
        <f t="array" aca="1" ref="AV38" ca="1">_xlfn.LET(
_xlpm.val,IF($F38 = "",val_blankRefText,  _xldudf_CX_GET(CX_ENTITY,($F38),AV$11,AV$14,,(AV$19))),
_xlpm.Res, IF(OR(_xlpm.val="",_xlpm.val="Error"),"",_xlpm.val),
_xlpm.Res
)</f>
        <v>#NAME?</v>
      </c>
      <c r="AW38" s="1669" t="e" cm="1">
        <f t="array" aca="1" ref="AW38" ca="1">_xlfn.LET(
_xlpm.val,IF($F38 = "",val_blankRefText,  _xldudf_CX_GET(CX_ENTITY,($F38),AW$11,AW$14,,(AW$19))),
_xlpm.Res, IF(OR(_xlpm.val="",_xlpm.val="Error"),"",_xlpm.val),
_xlpm.Res
)</f>
        <v>#NAME?</v>
      </c>
      <c r="AX38" s="1669" t="e" cm="1">
        <f t="array" aca="1" ref="AX38" ca="1">_xlfn.LET(
_xlpm.val,IF($F38 = "",val_blankRefText,  _xldudf_CX_GET(CX_ENTITY,($F38),AX$11,AX$14,,(AX$19))),
_xlpm.Res, IF(OR(_xlpm.val="",_xlpm.val="Error"),"",_xlpm.val),
_xlpm.Res
)</f>
        <v>#NAME?</v>
      </c>
      <c r="AY38" s="1669" t="e" cm="1">
        <f t="array" aca="1" ref="AY38" ca="1">_xlfn.LET(
_xlpm.val,IF($F38 = "",val_blankRefText,  _xldudf_CX_GET(CX_ENTITY,($F38),AY$11,AY$14,,(AY$19))),
_xlpm.Res, IF(OR(_xlpm.val="",_xlpm.val="Error"),"",_xlpm.val),
_xlpm.Res
)</f>
        <v>#NAME?</v>
      </c>
      <c r="AZ38" s="1669" t="e" cm="1">
        <f t="array" aca="1" ref="AZ38" ca="1">_xlfn.LET(
_xlpm.val,IF($F38 = "",val_blankRefText,  _xldudf_CX_GET(CX_ENTITY,($F38),AZ$11,AZ$14,,(AZ$19))),
_xlpm.Res, IF(OR(_xlpm.val="",_xlpm.val="Error"),"",_xlpm.val),
_xlpm.Res
)</f>
        <v>#NAME?</v>
      </c>
      <c r="BA38" s="1669" t="e" cm="1">
        <f t="array" aca="1" ref="BA38" ca="1">_xlfn.LET(
_xlpm.val,IF($F38 = "",val_blankRefText,  _xldudf_CX_GET(CX_ENTITY,($F38),BA$11,BA$14,,(BA$19))),
_xlpm.Res, IF(OR(_xlpm.val="",_xlpm.val="Error"),"",_xlpm.val),
_xlpm.Res
)</f>
        <v>#NAME?</v>
      </c>
      <c r="BB38" s="1669" t="e" cm="1">
        <f t="array" aca="1" ref="BB38" ca="1">_xlfn.LET(
_xlpm.val,IF($F38 = "",val_blankRefText,  _xldudf_CX_GET(CX_ENTITY,($F38),BB$11,BB$14,,(BB$19))),
_xlpm.Res, IF(OR(_xlpm.val="",_xlpm.val="Error"),"",_xlpm.val),
_xlpm.Res
)</f>
        <v>#NAME?</v>
      </c>
      <c r="BC38" s="1669" t="e" cm="1">
        <f t="array" aca="1" ref="BC38" ca="1">_xlfn.LET(
_xlpm.val,IF($F38 = "",val_blankRefText,  _xldudf_CX_GET(CX_ENTITY,($F38),BC$11,BC$14,,(BC$19))),
_xlpm.Res, IF(OR(_xlpm.val="",_xlpm.val="Error"),"",_xlpm.val),
_xlpm.Res
)</f>
        <v>#NAME?</v>
      </c>
      <c r="BD38" s="1669" t="e" cm="1">
        <f t="array" aca="1" ref="BD38" ca="1">_xlfn.LET(
_xlpm.val,IF($F38 = "",val_blankRefText,  _xldudf_CX_GET(CX_ENTITY,($F38),BD$11,BD$14,,(BD$19))),
_xlpm.Res, IF(OR(_xlpm.val="",_xlpm.val="Error"),"",_xlpm.val),
_xlpm.Res
)</f>
        <v>#NAME?</v>
      </c>
      <c r="BE38" s="1669" t="e" cm="1">
        <f t="array" aca="1" ref="BE38" ca="1">_xlfn.LET(
_xlpm.val,IF($F38 = "",val_blankRefText,  _xldudf_CX_GET(CX_ENTITY,($F38),BE$11,BE$14,,(BE$19))),
_xlpm.Res, IF(OR(_xlpm.val="",_xlpm.val="Error"),"",_xlpm.val),
_xlpm.Res
)</f>
        <v>#NAME?</v>
      </c>
      <c r="BF38" s="1669" t="e" cm="1">
        <f t="array" aca="1" ref="BF38" ca="1">_xlfn.LET(
_xlpm.val,IF($F38 = "",val_blankRefText,  _xldudf_CX_GET(CX_ENTITY,($F38),BF$11,BF$14,,(BF$19))),
_xlpm.Res, IF(OR(_xlpm.val="",_xlpm.val="Error"),"",_xlpm.val),
_xlpm.Res
)</f>
        <v>#NAME?</v>
      </c>
      <c r="BG38" s="1669" t="e" cm="1">
        <f t="array" aca="1" ref="BG38" ca="1">_xlfn.LET(
_xlpm.val,IF($F38 = "",val_blankRefText,  _xldudf_CX_GET(CX_ENTITY,($F38),BG$11,BG$14,,(BG$19))),
_xlpm.Res, IF(OR(_xlpm.val="",_xlpm.val="Error"),"",_xlpm.val),
_xlpm.Res
)</f>
        <v>#NAME?</v>
      </c>
      <c r="BH38" s="1669" t="e" cm="1">
        <f t="array" aca="1" ref="BH38" ca="1">_xlfn.LET(
_xlpm.val,IF($F38 = "",val_blankRefText,  _xldudf_CX_GET(CX_ENTITY,($F38),BH$11,BH$14,,(BH$19))),
_xlpm.Res, IF(OR(_xlpm.val="",_xlpm.val="Error"),"",_xlpm.val),
_xlpm.Res
)</f>
        <v>#NAME?</v>
      </c>
      <c r="BI38" s="1669" t="e" cm="1">
        <f t="array" aca="1" ref="BI38" ca="1">_xlfn.LET(
_xlpm.val,IF($F38 = "",val_blankRefText,  _xldudf_CX_GET(CX_ENTITY,($F38),BI$11,BI$14,,(BI$19))),
_xlpm.Res, IF(OR(_xlpm.val="",_xlpm.val="Error"),"",_xlpm.val),
_xlpm.Res
)</f>
        <v>#NAME?</v>
      </c>
      <c r="BJ38" s="1669" t="e" cm="1">
        <f t="array" aca="1" ref="BJ38" ca="1">_xlfn.LET(
_xlpm.val,IF($F38 = "",val_blankRefText,  _xldudf_CX_GET(CX_ENTITY,($F38),BJ$11,BJ$14,,(BJ$19))),
_xlpm.Res, IF(OR(_xlpm.val="",_xlpm.val="Error"),"",_xlpm.val),
_xlpm.Res
)</f>
        <v>#NAME?</v>
      </c>
      <c r="BK38" s="1669" t="e" cm="1">
        <f t="array" aca="1" ref="BK38" ca="1">_xlfn.LET(
_xlpm.val,IF($F38 = "",val_blankRefText,  _xldudf_CX_GET(CX_ENTITY,($F38),BK$11,BK$14,,(BK$19))),
_xlpm.Res, IF(OR(_xlpm.val="",_xlpm.val="Error"),"",_xlpm.val),
_xlpm.Res
)</f>
        <v>#NAME?</v>
      </c>
      <c r="BL38" s="1669" t="e" cm="1">
        <f t="array" aca="1" ref="BL38" ca="1">_xlfn.LET(
_xlpm.val,IF($F38 = "",val_blankRefText,  _xldudf_CX_GET(CX_ENTITY,($F38),BL$11,BL$14,,(BL$19))),
_xlpm.Res, IF(OR(_xlpm.val="",_xlpm.val="Error"),"",_xlpm.val),
_xlpm.Res
)</f>
        <v>#NAME?</v>
      </c>
      <c r="BM38" s="1669" t="e" cm="1">
        <f t="array" aca="1" ref="BM38" ca="1">_xlfn.LET(
_xlpm.val,IF($F38 = "",val_blankRefText,  _xldudf_CX_GET(CX_ENTITY,($F38),BM$11,BM$14,,(BM$19))),
_xlpm.Res, IF(OR(_xlpm.val="",_xlpm.val="Error"),"",_xlpm.val),
_xlpm.Res
)</f>
        <v>#NAME?</v>
      </c>
      <c r="BN38" s="1669" t="e" cm="1">
        <f t="array" aca="1" ref="BN38" ca="1">_xlfn.LET(
_xlpm.val,IF($F38 = "",val_blankRefText,  _xldudf_CX_GET(CX_ENTITY,($F38),BN$11,BN$14,,(BN$19))),
_xlpm.Res, IF(OR(_xlpm.val="",_xlpm.val="Error"),"",_xlpm.val),
_xlpm.Res
)</f>
        <v>#NAME?</v>
      </c>
      <c r="BO38" s="2095"/>
      <c r="BP38" s="2095"/>
      <c r="BQ38" s="2095"/>
      <c r="BR38" s="2095"/>
      <c r="BS38" s="2095"/>
      <c r="BT38" s="2095"/>
      <c r="BU38" s="2095"/>
      <c r="BV38" s="2095"/>
      <c r="BW38" s="2095"/>
      <c r="BX38" s="2095"/>
      <c r="BY38" s="2095"/>
      <c r="BZ38" s="2095"/>
      <c r="CA38" s="34"/>
      <c r="CC38" s="33"/>
      <c r="CD38" s="1461" t="e" cm="1">
        <f t="array" aca="1" ref="CD38" ca="1">_xlfn.LET( _xlpm.CheckBlank, SUM(PL!$AD38:'PL'!$BN38) = 0, IF(_xlpm.CheckBlank, "", SUM(_xlfn._xlws.FILTER(PL!$AD38:$BN38,(YEAR(PL!$AD$12:$BN$12)=PL!CD$12)*(array_timeline&lt;=PL!CD$11)))))</f>
        <v>#NAME?</v>
      </c>
      <c r="CE38" s="1461" t="e" cm="1">
        <f t="array" aca="1" ref="CE38" ca="1">_xlfn.LET( _xlpm.CheckBlank, SUM(PL!$AD38:'PL'!$BN38) = 0, IF(_xlpm.CheckBlank, "", SUM(_xlfn._xlws.FILTER(PL!$AD38:$BN38,(YEAR(PL!$AD$12:$BN$12)=PL!CE$12)*(array_timeline&lt;=PL!CE$11)))))</f>
        <v>#NAME?</v>
      </c>
      <c r="CF38" s="88"/>
      <c r="CG38" s="1461" t="e" cm="1">
        <f t="array" aca="1" ref="CG38" ca="1">_xlfn.LET( _xlpm.CheckBlank, SUM(PL!$AD38:$BN38) =0, IF(_xlpm.CheckBlank, "", SUM(_xlfn._xlws.FILTER(PL!$AD38:$BN38,(YEAR(PL!$AD$12:$BN$12)=PL!CG$12)*(array_timeline&lt;=PL!CG$11)))))</f>
        <v>#NAME?</v>
      </c>
      <c r="CH38" s="1461" t="e" cm="1">
        <f t="array" aca="1" ref="CH38" ca="1">_xlfn.LET( _xlpm.CheckBlank, SUM(PL!$AD38:$BN38) = 0, IF(_xlpm.CheckBlank, "", SUM(_xlfn._xlws.FILTER(PL!$AD38:$BN38,(YEAR(PL!$AD$12:$BN$12)=PL!CH$12)*(array_timeline&lt;=PL!CH$11)))))</f>
        <v>#NAME?</v>
      </c>
      <c r="CI38" s="88"/>
      <c r="CJ38" s="1461" cm="1">
        <f t="array" ref="CJ38">_xlfn.LET( _xlpm.CheckBlank, SUM(PL!$AD38:$BN38) = 0, IF(_xlpm.CheckBlank, "", SUM(_xlfn.TAKE(_xlfn.DROP(PL!$AD38:$BN38, ,-DATEDIFF(PL!CJ$11, val_asOfDate,"M")),1,-12))))</f>
        <v>12</v>
      </c>
      <c r="CK38" s="1461" cm="1">
        <f t="array" ref="CK38">_xlfn.LET( _xlpm.CheckBlank, SUM(PL!$AD38:$BN38) = 0, IF(_xlpm.CheckBlank, "", SUM(_xlfn.TAKE(_xlfn.DROP(PL!$AD38:$BN38, ,-DATEDIFF(PL!CK$11, val_asOfDate,"M")),1,-12))))</f>
        <v>12</v>
      </c>
      <c r="CL38" s="88"/>
      <c r="CM38" s="1168" t="e" cm="1">
        <f t="array" aca="1" ref="CM38" ca="1">_xlfn.LET(
_xlpm.val,IF($F38 = "",val_blankRefText,  _xldudf_CX_GET(CX_ENTITY,($F38),CM$11,CM$14,,(CM$19))),
_xlpm.Res, IF(OR(_xlpm.val="",_xlpm.val="Error"),"",_xlpm.val),
_xlpm.Res
)</f>
        <v>#NAME?</v>
      </c>
      <c r="CN38" s="1168" t="e" cm="1">
        <f t="array" aca="1" ref="CN38" ca="1">_xlfn.LET(
_xlpm.val,IF($F38 = "",val_blankRefText,  _xldudf_CX_GET(CX_ENTITY,fx_attrConverter($F38),CN$11,CN$14,,(CN$19))),
_xlpm.Res, IF(OR(_xlpm.val="",_xlpm.val="Error"),"",_xlpm.val),
_xlpm.Res
)</f>
        <v>#NAME?</v>
      </c>
      <c r="CO38" s="1169"/>
      <c r="CP38" s="1168" t="e" cm="1">
        <f t="array" aca="1" ref="CP38" ca="1">_xlfn.LET(
_xlpm.val,IF($F38 = "",val_blankRefText,  _xldudf_CX_GET(CX_ENTITY,fx_attrConverter($F38),CP$11,CP$14,,(CP$19))),
_xlpm.Res, IF(OR(_xlpm.val="",_xlpm.val="Error"),"",_xlpm.val),
_xlpm.Res
)</f>
        <v>#NAME?</v>
      </c>
      <c r="CQ38" s="1168" t="e" cm="1">
        <f t="array" aca="1" ref="CQ38" ca="1">_xlfn.LET(
_xlpm.val,IF($F38 = "",val_blankRefText,  _xldudf_CX_GET(CX_ENTITY,fx_attrConverter($F38),CQ$11,CQ$14,,(CQ$19))),
_xlpm.Res, IF(OR(_xlpm.val="",_xlpm.val="Error"),"",_xlpm.val),
_xlpm.Res
)</f>
        <v>#NAME?</v>
      </c>
      <c r="CR38" s="34"/>
    </row>
    <row r="39" spans="1:96" ht="21" customHeight="1" outlineLevel="1">
      <c r="A39" s="1322"/>
      <c r="B39" s="577" t="s">
        <v>1552</v>
      </c>
      <c r="C39" s="2125" t="s">
        <v>1553</v>
      </c>
      <c r="D39" s="1079"/>
      <c r="E39" s="577" t="e" cm="1">
        <f t="array" aca="1" ref="E39" ca="1">_xlfn.LET(
   _xlpm.Attr,  $C39,
   _xlpm.Lookback, $E$16,
   _xlpm.QueryDate, EOMONTH(val_asOfDate,_xlpm.Lookback),
   _xlpm.ReadField, _xldudf_CX_GET(CX_ENTITY,fx_attrConverter($C39),_xlpm.QueryDate),
   _xlpm.AttrBlank, _xlpm.Attr="", _xlpm.Result,
   IF(_xlpm.AttrBlank,val_blankRefText,fx_attrConverter(_xlpm.ReadField,0)),
IF(_xlpm.Result = "Error", "", _xlpm.Result )
)</f>
        <v>#NAME?</v>
      </c>
      <c r="F39" s="577" t="str">
        <f t="shared" si="1"/>
        <v>Reported PBT</v>
      </c>
      <c r="G39" s="577" t="s">
        <v>1528</v>
      </c>
      <c r="H39" s="1323">
        <v>2</v>
      </c>
      <c r="I39" s="1323">
        <v>1</v>
      </c>
      <c r="J39" s="578"/>
      <c r="K39" s="578"/>
      <c r="L39" s="579">
        <v>-1</v>
      </c>
      <c r="N39" s="158"/>
      <c r="O39" s="101"/>
      <c r="P39" s="52"/>
      <c r="Q39" s="101"/>
      <c r="R39" s="126"/>
      <c r="S39" s="101"/>
      <c r="T39" s="101"/>
      <c r="U39" s="39"/>
      <c r="W39" s="91" t="str">
        <f t="shared" si="4"/>
        <v>Actual</v>
      </c>
      <c r="X39" s="884">
        <v>0</v>
      </c>
      <c r="Y39" s="1196" t="e" cm="1">
        <f t="array" aca="1" ref="Y39" ca="1">IF(
       $B39 = "",
       IFBLANK( $E39, "Please select or type in or leave as blank"),
       IFBLANK( $E39, $B39)
    )</f>
        <v>#NAME?</v>
      </c>
      <c r="Z39" s="198" cm="1">
        <f t="array" ref="Z39">_xlfn.SWITCH(
    TRUE,
ISBLANK(_PL!$L39),"",
    _PL!$L39=TRUE, 1,
    _PL!$L39=FALSE,-1,
    _PL!$L39=-1,0,
"n/a"
)</f>
        <v>0</v>
      </c>
      <c r="AA39" s="200"/>
      <c r="AB39" s="301" t="s">
        <v>1552</v>
      </c>
      <c r="AC39" s="300" t="str" cm="1">
        <f t="array" ref="AC39">_xlfn.LET(
_xlpm.Def, IF(_xlfn.XMATCH(AB39,tbl_acctDef[Term],0)&gt;0, fx_getIcon("find"), ""),
_xlpm.Adj, IF(_xlfn.XMATCH(AB39, tbl_adjExample[Items],0)&gt;0, fx_getIcon("find"), ""),
IFERROR(IFBLANK(_xlpm.Def,_xlpm.Adj),"")
)</f>
        <v/>
      </c>
      <c r="AD39" s="1669" t="e" cm="1">
        <f t="array" aca="1" ref="AD39" ca="1">_xlfn.LET(
_xlpm.val,IF($F39 = "",val_blankRefText,  _xldudf_CX_GET(CX_ENTITY,($F39),AD$11,AD$14,,(AD$19))),
_xlpm.Res, IF(OR(_xlpm.val="",_xlpm.val="Error"),"",_xlpm.val),
_xlpm.Res
)</f>
        <v>#NAME?</v>
      </c>
      <c r="AE39" s="1669" t="e" cm="1">
        <f t="array" aca="1" ref="AE39" ca="1">_xlfn.LET(
_xlpm.val,IF($F39 = "",val_blankRefText,  _xldudf_CX_GET(CX_ENTITY,($F39),AE$11,AE$14,,(AE$19))),
_xlpm.Res, IF(OR(_xlpm.val="",_xlpm.val="Error"),"",_xlpm.val),
_xlpm.Res
)</f>
        <v>#NAME?</v>
      </c>
      <c r="AF39" s="1669" t="e" cm="1">
        <f t="array" aca="1" ref="AF39" ca="1">_xlfn.LET(
_xlpm.val,IF($F39 = "",val_blankRefText,  _xldudf_CX_GET(CX_ENTITY,($F39),AF$11,AF$14,,(AF$19))),
_xlpm.Res, IF(OR(_xlpm.val="",_xlpm.val="Error"),"",_xlpm.val),
_xlpm.Res
)</f>
        <v>#NAME?</v>
      </c>
      <c r="AG39" s="1669" t="e" cm="1">
        <f t="array" aca="1" ref="AG39" ca="1">_xlfn.LET(
_xlpm.val,IF($F39 = "",val_blankRefText,  _xldudf_CX_GET(CX_ENTITY,($F39),AG$11,AG$14,,(AG$19))),
_xlpm.Res, IF(OR(_xlpm.val="",_xlpm.val="Error"),"",_xlpm.val),
_xlpm.Res
)</f>
        <v>#NAME?</v>
      </c>
      <c r="AH39" s="1669" t="e" cm="1">
        <f t="array" aca="1" ref="AH39" ca="1">_xlfn.LET(
_xlpm.val,IF($F39 = "",val_blankRefText,  _xldudf_CX_GET(CX_ENTITY,($F39),AH$11,AH$14,,(AH$19))),
_xlpm.Res, IF(OR(_xlpm.val="",_xlpm.val="Error"),"",_xlpm.val),
_xlpm.Res
)</f>
        <v>#NAME?</v>
      </c>
      <c r="AI39" s="1669" t="e" cm="1">
        <f t="array" aca="1" ref="AI39" ca="1">_xlfn.LET(
_xlpm.val,IF($F39 = "",val_blankRefText,  _xldudf_CX_GET(CX_ENTITY,($F39),AI$11,AI$14,,(AI$19))),
_xlpm.Res, IF(OR(_xlpm.val="",_xlpm.val="Error"),"",_xlpm.val),
_xlpm.Res
)</f>
        <v>#NAME?</v>
      </c>
      <c r="AJ39" s="1669" t="e" cm="1">
        <f t="array" aca="1" ref="AJ39" ca="1">_xlfn.LET(
_xlpm.val,IF($F39 = "",val_blankRefText,  _xldudf_CX_GET(CX_ENTITY,($F39),AJ$11,AJ$14,,(AJ$19))),
_xlpm.Res, IF(OR(_xlpm.val="",_xlpm.val="Error"),"",_xlpm.val),
_xlpm.Res
)</f>
        <v>#NAME?</v>
      </c>
      <c r="AK39" s="1669" t="e" cm="1">
        <f t="array" aca="1" ref="AK39" ca="1">_xlfn.LET(
_xlpm.val,IF($F39 = "",val_blankRefText,  _xldudf_CX_GET(CX_ENTITY,($F39),AK$11,AK$14,,(AK$19))),
_xlpm.Res, IF(OR(_xlpm.val="",_xlpm.val="Error"),"",_xlpm.val),
_xlpm.Res
)</f>
        <v>#NAME?</v>
      </c>
      <c r="AL39" s="1669" t="e" cm="1">
        <f t="array" aca="1" ref="AL39" ca="1">_xlfn.LET(
_xlpm.val,IF($F39 = "",val_blankRefText,  _xldudf_CX_GET(CX_ENTITY,($F39),AL$11,AL$14,,(AL$19))),
_xlpm.Res, IF(OR(_xlpm.val="",_xlpm.val="Error"),"",_xlpm.val),
_xlpm.Res
)</f>
        <v>#NAME?</v>
      </c>
      <c r="AM39" s="1669" t="e" cm="1">
        <f t="array" aca="1" ref="AM39" ca="1">_xlfn.LET(
_xlpm.val,IF($F39 = "",val_blankRefText,  _xldudf_CX_GET(CX_ENTITY,($F39),AM$11,AM$14,,(AM$19))),
_xlpm.Res, IF(OR(_xlpm.val="",_xlpm.val="Error"),"",_xlpm.val),
_xlpm.Res
)</f>
        <v>#NAME?</v>
      </c>
      <c r="AN39" s="1669" t="e" cm="1">
        <f t="array" aca="1" ref="AN39" ca="1">_xlfn.LET(
_xlpm.val,IF($F39 = "",val_blankRefText,  _xldudf_CX_GET(CX_ENTITY,($F39),AN$11,AN$14,,(AN$19))),
_xlpm.Res, IF(OR(_xlpm.val="",_xlpm.val="Error"),"",_xlpm.val),
_xlpm.Res
)</f>
        <v>#NAME?</v>
      </c>
      <c r="AO39" s="1669" t="e" cm="1">
        <f t="array" aca="1" ref="AO39" ca="1">_xlfn.LET(
_xlpm.val,IF($F39 = "",val_blankRefText,  _xldudf_CX_GET(CX_ENTITY,($F39),AO$11,AO$14,,(AO$19))),
_xlpm.Res, IF(OR(_xlpm.val="",_xlpm.val="Error"),"",_xlpm.val),
_xlpm.Res
)</f>
        <v>#NAME?</v>
      </c>
      <c r="AP39" s="1669" t="e" cm="1">
        <f t="array" aca="1" ref="AP39" ca="1">_xlfn.LET(
_xlpm.val,IF($F39 = "",val_blankRefText,  _xldudf_CX_GET(CX_ENTITY,($F39),AP$11,AP$14,,(AP$19))),
_xlpm.Res, IF(OR(_xlpm.val="",_xlpm.val="Error"),"",_xlpm.val),
_xlpm.Res
)</f>
        <v>#NAME?</v>
      </c>
      <c r="AQ39" s="1669" t="e" cm="1">
        <f t="array" aca="1" ref="AQ39" ca="1">_xlfn.LET(
_xlpm.val,IF($F39 = "",val_blankRefText,  _xldudf_CX_GET(CX_ENTITY,($F39),AQ$11,AQ$14,,(AQ$19))),
_xlpm.Res, IF(OR(_xlpm.val="",_xlpm.val="Error"),"",_xlpm.val),
_xlpm.Res
)</f>
        <v>#NAME?</v>
      </c>
      <c r="AR39" s="1669" t="e" cm="1">
        <f t="array" aca="1" ref="AR39" ca="1">_xlfn.LET(
_xlpm.val,IF($F39 = "",val_blankRefText,  _xldudf_CX_GET(CX_ENTITY,($F39),AR$11,AR$14,,(AR$19))),
_xlpm.Res, IF(OR(_xlpm.val="",_xlpm.val="Error"),"",_xlpm.val),
_xlpm.Res
)</f>
        <v>#NAME?</v>
      </c>
      <c r="AS39" s="1669" t="e" cm="1">
        <f t="array" aca="1" ref="AS39" ca="1">_xlfn.LET(
_xlpm.val,IF($F39 = "",val_blankRefText,  _xldudf_CX_GET(CX_ENTITY,($F39),AS$11,AS$14,,(AS$19))),
_xlpm.Res, IF(OR(_xlpm.val="",_xlpm.val="Error"),"",_xlpm.val),
_xlpm.Res
)</f>
        <v>#NAME?</v>
      </c>
      <c r="AT39" s="1669" t="e" cm="1">
        <f t="array" aca="1" ref="AT39" ca="1">_xlfn.LET(
_xlpm.val,IF($F39 = "",val_blankRefText,  _xldudf_CX_GET(CX_ENTITY,($F39),AT$11,AT$14,,(AT$19))),
_xlpm.Res, IF(OR(_xlpm.val="",_xlpm.val="Error"),"",_xlpm.val),
_xlpm.Res
)</f>
        <v>#NAME?</v>
      </c>
      <c r="AU39" s="1669" t="e" cm="1">
        <f t="array" aca="1" ref="AU39" ca="1">_xlfn.LET(
_xlpm.val,IF($F39 = "",val_blankRefText,  _xldudf_CX_GET(CX_ENTITY,($F39),AU$11,AU$14,,(AU$19))),
_xlpm.Res, IF(OR(_xlpm.val="",_xlpm.val="Error"),"",_xlpm.val),
_xlpm.Res
)</f>
        <v>#NAME?</v>
      </c>
      <c r="AV39" s="1669" t="e" cm="1">
        <f t="array" aca="1" ref="AV39" ca="1">_xlfn.LET(
_xlpm.val,IF($F39 = "",val_blankRefText,  _xldudf_CX_GET(CX_ENTITY,($F39),AV$11,AV$14,,(AV$19))),
_xlpm.Res, IF(OR(_xlpm.val="",_xlpm.val="Error"),"",_xlpm.val),
_xlpm.Res
)</f>
        <v>#NAME?</v>
      </c>
      <c r="AW39" s="1669" t="e" cm="1">
        <f t="array" aca="1" ref="AW39" ca="1">_xlfn.LET(
_xlpm.val,IF($F39 = "",val_blankRefText,  _xldudf_CX_GET(CX_ENTITY,($F39),AW$11,AW$14,,(AW$19))),
_xlpm.Res, IF(OR(_xlpm.val="",_xlpm.val="Error"),"",_xlpm.val),
_xlpm.Res
)</f>
        <v>#NAME?</v>
      </c>
      <c r="AX39" s="1669" t="e" cm="1">
        <f t="array" aca="1" ref="AX39" ca="1">_xlfn.LET(
_xlpm.val,IF($F39 = "",val_blankRefText,  _xldudf_CX_GET(CX_ENTITY,($F39),AX$11,AX$14,,(AX$19))),
_xlpm.Res, IF(OR(_xlpm.val="",_xlpm.val="Error"),"",_xlpm.val),
_xlpm.Res
)</f>
        <v>#NAME?</v>
      </c>
      <c r="AY39" s="1669" t="e" cm="1">
        <f t="array" aca="1" ref="AY39" ca="1">_xlfn.LET(
_xlpm.val,IF($F39 = "",val_blankRefText,  _xldudf_CX_GET(CX_ENTITY,($F39),AY$11,AY$14,,(AY$19))),
_xlpm.Res, IF(OR(_xlpm.val="",_xlpm.val="Error"),"",_xlpm.val),
_xlpm.Res
)</f>
        <v>#NAME?</v>
      </c>
      <c r="AZ39" s="1669" t="e" cm="1">
        <f t="array" aca="1" ref="AZ39" ca="1">_xlfn.LET(
_xlpm.val,IF($F39 = "",val_blankRefText,  _xldudf_CX_GET(CX_ENTITY,($F39),AZ$11,AZ$14,,(AZ$19))),
_xlpm.Res, IF(OR(_xlpm.val="",_xlpm.val="Error"),"",_xlpm.val),
_xlpm.Res
)</f>
        <v>#NAME?</v>
      </c>
      <c r="BA39" s="1669" t="e" cm="1">
        <f t="array" aca="1" ref="BA39" ca="1">_xlfn.LET(
_xlpm.val,IF($F39 = "",val_blankRefText,  _xldudf_CX_GET(CX_ENTITY,($F39),BA$11,BA$14,,(BA$19))),
_xlpm.Res, IF(OR(_xlpm.val="",_xlpm.val="Error"),"",_xlpm.val),
_xlpm.Res
)</f>
        <v>#NAME?</v>
      </c>
      <c r="BB39" s="1669" t="e" cm="1">
        <f t="array" aca="1" ref="BB39" ca="1">_xlfn.LET(
_xlpm.val,IF($F39 = "",val_blankRefText,  _xldudf_CX_GET(CX_ENTITY,($F39),BB$11,BB$14,,(BB$19))),
_xlpm.Res, IF(OR(_xlpm.val="",_xlpm.val="Error"),"",_xlpm.val),
_xlpm.Res
)</f>
        <v>#NAME?</v>
      </c>
      <c r="BC39" s="1669" t="e" cm="1">
        <f t="array" aca="1" ref="BC39" ca="1">_xlfn.LET(
_xlpm.val,IF($F39 = "",val_blankRefText,  _xldudf_CX_GET(CX_ENTITY,($F39),BC$11,BC$14,,(BC$19))),
_xlpm.Res, IF(OR(_xlpm.val="",_xlpm.val="Error"),"",_xlpm.val),
_xlpm.Res
)</f>
        <v>#NAME?</v>
      </c>
      <c r="BD39" s="1669" t="e" cm="1">
        <f t="array" aca="1" ref="BD39" ca="1">_xlfn.LET(
_xlpm.val,IF($F39 = "",val_blankRefText,  _xldudf_CX_GET(CX_ENTITY,($F39),BD$11,BD$14,,(BD$19))),
_xlpm.Res, IF(OR(_xlpm.val="",_xlpm.val="Error"),"",_xlpm.val),
_xlpm.Res
)</f>
        <v>#NAME?</v>
      </c>
      <c r="BE39" s="1669" t="e" cm="1">
        <f t="array" aca="1" ref="BE39" ca="1">_xlfn.LET(
_xlpm.val,IF($F39 = "",val_blankRefText,  _xldudf_CX_GET(CX_ENTITY,($F39),BE$11,BE$14,,(BE$19))),
_xlpm.Res, IF(OR(_xlpm.val="",_xlpm.val="Error"),"",_xlpm.val),
_xlpm.Res
)</f>
        <v>#NAME?</v>
      </c>
      <c r="BF39" s="1669" t="e" cm="1">
        <f t="array" aca="1" ref="BF39" ca="1">_xlfn.LET(
_xlpm.val,IF($F39 = "",val_blankRefText,  _xldudf_CX_GET(CX_ENTITY,($F39),BF$11,BF$14,,(BF$19))),
_xlpm.Res, IF(OR(_xlpm.val="",_xlpm.val="Error"),"",_xlpm.val),
_xlpm.Res
)</f>
        <v>#NAME?</v>
      </c>
      <c r="BG39" s="1669" t="e" cm="1">
        <f t="array" aca="1" ref="BG39" ca="1">_xlfn.LET(
_xlpm.val,IF($F39 = "",val_blankRefText,  _xldudf_CX_GET(CX_ENTITY,($F39),BG$11,BG$14,,(BG$19))),
_xlpm.Res, IF(OR(_xlpm.val="",_xlpm.val="Error"),"",_xlpm.val),
_xlpm.Res
)</f>
        <v>#NAME?</v>
      </c>
      <c r="BH39" s="1669" t="e" cm="1">
        <f t="array" aca="1" ref="BH39" ca="1">_xlfn.LET(
_xlpm.val,IF($F39 = "",val_blankRefText,  _xldudf_CX_GET(CX_ENTITY,($F39),BH$11,BH$14,,(BH$19))),
_xlpm.Res, IF(OR(_xlpm.val="",_xlpm.val="Error"),"",_xlpm.val),
_xlpm.Res
)</f>
        <v>#NAME?</v>
      </c>
      <c r="BI39" s="1669" t="e" cm="1">
        <f t="array" aca="1" ref="BI39" ca="1">_xlfn.LET(
_xlpm.val,IF($F39 = "",val_blankRefText,  _xldudf_CX_GET(CX_ENTITY,($F39),BI$11,BI$14,,(BI$19))),
_xlpm.Res, IF(OR(_xlpm.val="",_xlpm.val="Error"),"",_xlpm.val),
_xlpm.Res
)</f>
        <v>#NAME?</v>
      </c>
      <c r="BJ39" s="1669" t="e" cm="1">
        <f t="array" aca="1" ref="BJ39" ca="1">_xlfn.LET(
_xlpm.val,IF($F39 = "",val_blankRefText,  _xldudf_CX_GET(CX_ENTITY,($F39),BJ$11,BJ$14,,(BJ$19))),
_xlpm.Res, IF(OR(_xlpm.val="",_xlpm.val="Error"),"",_xlpm.val),
_xlpm.Res
)</f>
        <v>#NAME?</v>
      </c>
      <c r="BK39" s="1669" t="e" cm="1">
        <f t="array" aca="1" ref="BK39" ca="1">_xlfn.LET(
_xlpm.val,IF($F39 = "",val_blankRefText,  _xldudf_CX_GET(CX_ENTITY,($F39),BK$11,BK$14,,(BK$19))),
_xlpm.Res, IF(OR(_xlpm.val="",_xlpm.val="Error"),"",_xlpm.val),
_xlpm.Res
)</f>
        <v>#NAME?</v>
      </c>
      <c r="BL39" s="1669" t="e" cm="1">
        <f t="array" aca="1" ref="BL39" ca="1">_xlfn.LET(
_xlpm.val,IF($F39 = "",val_blankRefText,  _xldudf_CX_GET(CX_ENTITY,($F39),BL$11,BL$14,,(BL$19))),
_xlpm.Res, IF(OR(_xlpm.val="",_xlpm.val="Error"),"",_xlpm.val),
_xlpm.Res
)</f>
        <v>#NAME?</v>
      </c>
      <c r="BM39" s="1669" t="e" cm="1">
        <f t="array" aca="1" ref="BM39" ca="1">_xlfn.LET(
_xlpm.val,IF($F39 = "",val_blankRefText,  _xldudf_CX_GET(CX_ENTITY,($F39),BM$11,BM$14,,(BM$19))),
_xlpm.Res, IF(OR(_xlpm.val="",_xlpm.val="Error"),"",_xlpm.val),
_xlpm.Res
)</f>
        <v>#NAME?</v>
      </c>
      <c r="BN39" s="1669" t="e" cm="1">
        <f t="array" aca="1" ref="BN39" ca="1">_xlfn.LET(
_xlpm.val,IF($F39 = "",val_blankRefText,  _xldudf_CX_GET(CX_ENTITY,($F39),BN$11,BN$14,,(BN$19))),
_xlpm.Res, IF(OR(_xlpm.val="",_xlpm.val="Error"),"",_xlpm.val),
_xlpm.Res
)</f>
        <v>#NAME?</v>
      </c>
      <c r="BO39" s="2095"/>
      <c r="BP39" s="2095"/>
      <c r="BQ39" s="2095"/>
      <c r="BR39" s="2095"/>
      <c r="BS39" s="2095"/>
      <c r="BT39" s="2095"/>
      <c r="BU39" s="2095"/>
      <c r="BV39" s="2095"/>
      <c r="BW39" s="2095"/>
      <c r="BX39" s="2095"/>
      <c r="BY39" s="2095"/>
      <c r="BZ39" s="2095"/>
      <c r="CA39" s="34"/>
      <c r="CC39" s="33"/>
      <c r="CD39" s="1461" t="e" cm="1">
        <f t="array" aca="1" ref="CD39" ca="1">_xlfn.LET( _xlpm.CheckBlank, SUM(PL!$AD39:'PL'!$BN39) = 0, IF(_xlpm.CheckBlank, "", SUM(_xlfn._xlws.FILTER(PL!$AD39:$BN39,(YEAR(PL!$AD$12:$BN$12)=PL!CD$12)*(array_timeline&lt;=PL!CD$11)))))</f>
        <v>#NAME?</v>
      </c>
      <c r="CE39" s="1461" t="e" cm="1">
        <f t="array" aca="1" ref="CE39" ca="1">_xlfn.LET( _xlpm.CheckBlank, SUM(PL!$AD39:'PL'!$BN39) = 0, IF(_xlpm.CheckBlank, "", SUM(_xlfn._xlws.FILTER(PL!$AD39:$BN39,(YEAR(PL!$AD$12:$BN$12)=PL!CE$12)*(array_timeline&lt;=PL!CE$11)))))</f>
        <v>#NAME?</v>
      </c>
      <c r="CF39" s="88"/>
      <c r="CG39" s="1461" t="e" cm="1">
        <f t="array" aca="1" ref="CG39" ca="1">_xlfn.LET( _xlpm.CheckBlank, SUM(PL!$AD39:$BN39) =0, IF(_xlpm.CheckBlank, "", SUM(_xlfn._xlws.FILTER(PL!$AD39:$BN39,(YEAR(PL!$AD$12:$BN$12)=PL!CG$12)*(array_timeline&lt;=PL!CG$11)))))</f>
        <v>#NAME?</v>
      </c>
      <c r="CH39" s="1461" t="e" cm="1">
        <f t="array" aca="1" ref="CH39" ca="1">_xlfn.LET( _xlpm.CheckBlank, SUM(PL!$AD39:$BN39) = 0, IF(_xlpm.CheckBlank, "", SUM(_xlfn._xlws.FILTER(PL!$AD39:$BN39,(YEAR(PL!$AD$12:$BN$12)=PL!CH$12)*(array_timeline&lt;=PL!CH$11)))))</f>
        <v>#NAME?</v>
      </c>
      <c r="CI39" s="88"/>
      <c r="CJ39" s="1461" cm="1">
        <f t="array" ref="CJ39">_xlfn.LET( _xlpm.CheckBlank, SUM(PL!$AD39:$BN39) = 0, IF(_xlpm.CheckBlank, "", SUM(_xlfn.TAKE(_xlfn.DROP(PL!$AD39:$BN39, ,-DATEDIFF(PL!CJ$11, val_asOfDate,"M")),1,-12))))</f>
        <v>84</v>
      </c>
      <c r="CK39" s="1461" cm="1">
        <f t="array" ref="CK39">_xlfn.LET( _xlpm.CheckBlank, SUM(PL!$AD39:$BN39) = 0, IF(_xlpm.CheckBlank, "", SUM(_xlfn.TAKE(_xlfn.DROP(PL!$AD39:$BN39, ,-DATEDIFF(PL!CK$11, val_asOfDate,"M")),1,-12))))</f>
        <v>84</v>
      </c>
      <c r="CL39" s="88"/>
      <c r="CM39" s="1168" t="e" cm="1">
        <f t="array" aca="1" ref="CM39" ca="1">_xlfn.LET(
_xlpm.val,IF($F39 = "",val_blankRefText,  _xldudf_CX_GET(CX_ENTITY,($F39),CM$11,CM$14,,(CM$19))),
_xlpm.Res, IF(OR(_xlpm.val="",_xlpm.val="Error"),"",_xlpm.val),
_xlpm.Res
)</f>
        <v>#NAME?</v>
      </c>
      <c r="CN39" s="1168" t="e" cm="1">
        <f t="array" aca="1" ref="CN39" ca="1">_xlfn.LET(
_xlpm.val,IF($F39 = "",val_blankRefText,  _xldudf_CX_GET(CX_ENTITY,fx_attrConverter($F39),CN$11,CN$14,,(CN$19))),
_xlpm.Res, IF(OR(_xlpm.val="",_xlpm.val="Error"),"",_xlpm.val),
_xlpm.Res
)</f>
        <v>#NAME?</v>
      </c>
      <c r="CO39" s="1169"/>
      <c r="CP39" s="1168" t="e" cm="1">
        <f t="array" aca="1" ref="CP39" ca="1">_xlfn.LET(
_xlpm.val,IF($F39 = "",val_blankRefText,  _xldudf_CX_GET(CX_ENTITY,fx_attrConverter($F39),CP$11,CP$14,,(CP$19))),
_xlpm.Res, IF(OR(_xlpm.val="",_xlpm.val="Error"),"",_xlpm.val),
_xlpm.Res
)</f>
        <v>#NAME?</v>
      </c>
      <c r="CQ39" s="1168" t="e" cm="1">
        <f t="array" aca="1" ref="CQ39" ca="1">_xlfn.LET(
_xlpm.val,IF($F39 = "",val_blankRefText,  _xldudf_CX_GET(CX_ENTITY,fx_attrConverter($F39),CQ$11,CQ$14,,(CQ$19))),
_xlpm.Res, IF(OR(_xlpm.val="",_xlpm.val="Error"),"",_xlpm.val),
_xlpm.Res
)</f>
        <v>#NAME?</v>
      </c>
      <c r="CR39" s="34"/>
    </row>
    <row r="40" spans="1:96" ht="21" customHeight="1" outlineLevel="1">
      <c r="A40" s="1322"/>
      <c r="B40" s="577" t="s">
        <v>578</v>
      </c>
      <c r="C40" s="2125" t="s">
        <v>1554</v>
      </c>
      <c r="D40" s="1079"/>
      <c r="E40" s="577" t="e" cm="1">
        <f t="array" aca="1" ref="E40" ca="1">_xlfn.LET(
   _xlpm.Attr,  $C40,
   _xlpm.Lookback, $E$16,
   _xlpm.QueryDate, EOMONTH(val_asOfDate,_xlpm.Lookback),
   _xlpm.ReadField, _xldudf_CX_GET(CX_ENTITY,fx_attrConverter($C40),_xlpm.QueryDate),
   _xlpm.AttrBlank, _xlpm.Attr="", _xlpm.Result,
   IF(_xlpm.AttrBlank,val_blankRefText,fx_attrConverter(_xlpm.ReadField,0)),
IF(_xlpm.Result = "Error", "", _xlpm.Result )
)</f>
        <v>#NAME?</v>
      </c>
      <c r="F40" s="577" t="str">
        <f t="shared" si="1"/>
        <v>Tax</v>
      </c>
      <c r="G40" s="577" t="s">
        <v>1528</v>
      </c>
      <c r="H40" s="1323">
        <v>0</v>
      </c>
      <c r="I40" s="1323">
        <v>1</v>
      </c>
      <c r="J40" s="578"/>
      <c r="K40" s="578"/>
      <c r="L40" s="579" t="b">
        <v>1</v>
      </c>
      <c r="N40" s="158"/>
      <c r="O40" s="101"/>
      <c r="P40" s="52"/>
      <c r="Q40" s="101"/>
      <c r="R40" s="126"/>
      <c r="S40" s="101"/>
      <c r="T40" s="101"/>
      <c r="U40" s="39"/>
      <c r="W40" s="91" t="str">
        <f t="shared" si="4"/>
        <v>Actual</v>
      </c>
      <c r="X40" s="884">
        <v>-1</v>
      </c>
      <c r="Y40" s="911" t="e" cm="1">
        <f t="array" aca="1" ref="Y40" ca="1">IF(
       $B40 = "",
       IFBLANK( $E40, "Please select or type in or leave as blank"),
       IFBLANK( $E40, $B40)
    )</f>
        <v>#NAME?</v>
      </c>
      <c r="Z40" s="198" cm="1">
        <f t="array" ref="Z40">_xlfn.SWITCH(
    TRUE,
ISBLANK(_PL!$L40),"",
    _PL!$L40=TRUE, 1,
    _PL!$L40=FALSE,-1,
    _PL!$L40=-1,0,
"n/a"
)</f>
        <v>1</v>
      </c>
      <c r="AA40" s="200"/>
      <c r="AB40" s="301" t="s">
        <v>578</v>
      </c>
      <c r="AC40" s="300" t="str" cm="1">
        <f t="array" ref="AC40">_xlfn.LET(
_xlpm.Def, IF(_xlfn.XMATCH(AB40,tbl_acctDef[Term],0)&gt;0, fx_getIcon("find"), ""),
_xlpm.Adj, IF(_xlfn.XMATCH(AB40, tbl_adjExample[Items],0)&gt;0, fx_getIcon("find"), ""),
IFERROR(IFBLANK(_xlpm.Def,_xlpm.Adj),"")
)</f>
        <v/>
      </c>
      <c r="AD40" s="1669" t="e" cm="1">
        <f t="array" aca="1" ref="AD40" ca="1">_xlfn.LET(
_xlpm.val,IF($F40 = "",val_blankRefText,  _xldudf_CX_GET(CX_ENTITY,($F40),AD$11,AD$14,,(AD$19))),
_xlpm.Res, IF(OR(_xlpm.val="",_xlpm.val="Error"),"",_xlpm.val),
_xlpm.Res
)</f>
        <v>#NAME?</v>
      </c>
      <c r="AE40" s="1669" t="e" cm="1">
        <f t="array" aca="1" ref="AE40" ca="1">_xlfn.LET(
_xlpm.val,IF($F40 = "",val_blankRefText,  _xldudf_CX_GET(CX_ENTITY,($F40),AE$11,AE$14,,(AE$19))),
_xlpm.Res, IF(OR(_xlpm.val="",_xlpm.val="Error"),"",_xlpm.val),
_xlpm.Res
)</f>
        <v>#NAME?</v>
      </c>
      <c r="AF40" s="1669" t="e" cm="1">
        <f t="array" aca="1" ref="AF40" ca="1">_xlfn.LET(
_xlpm.val,IF($F40 = "",val_blankRefText,  _xldudf_CX_GET(CX_ENTITY,($F40),AF$11,AF$14,,(AF$19))),
_xlpm.Res, IF(OR(_xlpm.val="",_xlpm.val="Error"),"",_xlpm.val),
_xlpm.Res
)</f>
        <v>#NAME?</v>
      </c>
      <c r="AG40" s="1669" t="e" cm="1">
        <f t="array" aca="1" ref="AG40" ca="1">_xlfn.LET(
_xlpm.val,IF($F40 = "",val_blankRefText,  _xldudf_CX_GET(CX_ENTITY,($F40),AG$11,AG$14,,(AG$19))),
_xlpm.Res, IF(OR(_xlpm.val="",_xlpm.val="Error"),"",_xlpm.val),
_xlpm.Res
)</f>
        <v>#NAME?</v>
      </c>
      <c r="AH40" s="1669" t="e" cm="1">
        <f t="array" aca="1" ref="AH40" ca="1">_xlfn.LET(
_xlpm.val,IF($F40 = "",val_blankRefText,  _xldudf_CX_GET(CX_ENTITY,($F40),AH$11,AH$14,,(AH$19))),
_xlpm.Res, IF(OR(_xlpm.val="",_xlpm.val="Error"),"",_xlpm.val),
_xlpm.Res
)</f>
        <v>#NAME?</v>
      </c>
      <c r="AI40" s="1669" t="e" cm="1">
        <f t="array" aca="1" ref="AI40" ca="1">_xlfn.LET(
_xlpm.val,IF($F40 = "",val_blankRefText,  _xldudf_CX_GET(CX_ENTITY,($F40),AI$11,AI$14,,(AI$19))),
_xlpm.Res, IF(OR(_xlpm.val="",_xlpm.val="Error"),"",_xlpm.val),
_xlpm.Res
)</f>
        <v>#NAME?</v>
      </c>
      <c r="AJ40" s="1669" t="e" cm="1">
        <f t="array" aca="1" ref="AJ40" ca="1">_xlfn.LET(
_xlpm.val,IF($F40 = "",val_blankRefText,  _xldudf_CX_GET(CX_ENTITY,($F40),AJ$11,AJ$14,,(AJ$19))),
_xlpm.Res, IF(OR(_xlpm.val="",_xlpm.val="Error"),"",_xlpm.val),
_xlpm.Res
)</f>
        <v>#NAME?</v>
      </c>
      <c r="AK40" s="1669" t="e" cm="1">
        <f t="array" aca="1" ref="AK40" ca="1">_xlfn.LET(
_xlpm.val,IF($F40 = "",val_blankRefText,  _xldudf_CX_GET(CX_ENTITY,($F40),AK$11,AK$14,,(AK$19))),
_xlpm.Res, IF(OR(_xlpm.val="",_xlpm.val="Error"),"",_xlpm.val),
_xlpm.Res
)</f>
        <v>#NAME?</v>
      </c>
      <c r="AL40" s="1669" t="e" cm="1">
        <f t="array" aca="1" ref="AL40" ca="1">_xlfn.LET(
_xlpm.val,IF($F40 = "",val_blankRefText,  _xldudf_CX_GET(CX_ENTITY,($F40),AL$11,AL$14,,(AL$19))),
_xlpm.Res, IF(OR(_xlpm.val="",_xlpm.val="Error"),"",_xlpm.val),
_xlpm.Res
)</f>
        <v>#NAME?</v>
      </c>
      <c r="AM40" s="1669" t="e" cm="1">
        <f t="array" aca="1" ref="AM40" ca="1">_xlfn.LET(
_xlpm.val,IF($F40 = "",val_blankRefText,  _xldudf_CX_GET(CX_ENTITY,($F40),AM$11,AM$14,,(AM$19))),
_xlpm.Res, IF(OR(_xlpm.val="",_xlpm.val="Error"),"",_xlpm.val),
_xlpm.Res
)</f>
        <v>#NAME?</v>
      </c>
      <c r="AN40" s="1669" t="e" cm="1">
        <f t="array" aca="1" ref="AN40" ca="1">_xlfn.LET(
_xlpm.val,IF($F40 = "",val_blankRefText,  _xldudf_CX_GET(CX_ENTITY,($F40),AN$11,AN$14,,(AN$19))),
_xlpm.Res, IF(OR(_xlpm.val="",_xlpm.val="Error"),"",_xlpm.val),
_xlpm.Res
)</f>
        <v>#NAME?</v>
      </c>
      <c r="AO40" s="1669" t="e" cm="1">
        <f t="array" aca="1" ref="AO40" ca="1">_xlfn.LET(
_xlpm.val,IF($F40 = "",val_blankRefText,  _xldudf_CX_GET(CX_ENTITY,($F40),AO$11,AO$14,,(AO$19))),
_xlpm.Res, IF(OR(_xlpm.val="",_xlpm.val="Error"),"",_xlpm.val),
_xlpm.Res
)</f>
        <v>#NAME?</v>
      </c>
      <c r="AP40" s="1669" t="e" cm="1">
        <f t="array" aca="1" ref="AP40" ca="1">_xlfn.LET(
_xlpm.val,IF($F40 = "",val_blankRefText,  _xldudf_CX_GET(CX_ENTITY,($F40),AP$11,AP$14,,(AP$19))),
_xlpm.Res, IF(OR(_xlpm.val="",_xlpm.val="Error"),"",_xlpm.val),
_xlpm.Res
)</f>
        <v>#NAME?</v>
      </c>
      <c r="AQ40" s="1669" t="e" cm="1">
        <f t="array" aca="1" ref="AQ40" ca="1">_xlfn.LET(
_xlpm.val,IF($F40 = "",val_blankRefText,  _xldudf_CX_GET(CX_ENTITY,($F40),AQ$11,AQ$14,,(AQ$19))),
_xlpm.Res, IF(OR(_xlpm.val="",_xlpm.val="Error"),"",_xlpm.val),
_xlpm.Res
)</f>
        <v>#NAME?</v>
      </c>
      <c r="AR40" s="1669" t="e" cm="1">
        <f t="array" aca="1" ref="AR40" ca="1">_xlfn.LET(
_xlpm.val,IF($F40 = "",val_blankRefText,  _xldudf_CX_GET(CX_ENTITY,($F40),AR$11,AR$14,,(AR$19))),
_xlpm.Res, IF(OR(_xlpm.val="",_xlpm.val="Error"),"",_xlpm.val),
_xlpm.Res
)</f>
        <v>#NAME?</v>
      </c>
      <c r="AS40" s="1669" t="e" cm="1">
        <f t="array" aca="1" ref="AS40" ca="1">_xlfn.LET(
_xlpm.val,IF($F40 = "",val_blankRefText,  _xldudf_CX_GET(CX_ENTITY,($F40),AS$11,AS$14,,(AS$19))),
_xlpm.Res, IF(OR(_xlpm.val="",_xlpm.val="Error"),"",_xlpm.val),
_xlpm.Res
)</f>
        <v>#NAME?</v>
      </c>
      <c r="AT40" s="1669" t="e" cm="1">
        <f t="array" aca="1" ref="AT40" ca="1">_xlfn.LET(
_xlpm.val,IF($F40 = "",val_blankRefText,  _xldudf_CX_GET(CX_ENTITY,($F40),AT$11,AT$14,,(AT$19))),
_xlpm.Res, IF(OR(_xlpm.val="",_xlpm.val="Error"),"",_xlpm.val),
_xlpm.Res
)</f>
        <v>#NAME?</v>
      </c>
      <c r="AU40" s="1669" t="e" cm="1">
        <f t="array" aca="1" ref="AU40" ca="1">_xlfn.LET(
_xlpm.val,IF($F40 = "",val_blankRefText,  _xldudf_CX_GET(CX_ENTITY,($F40),AU$11,AU$14,,(AU$19))),
_xlpm.Res, IF(OR(_xlpm.val="",_xlpm.val="Error"),"",_xlpm.val),
_xlpm.Res
)</f>
        <v>#NAME?</v>
      </c>
      <c r="AV40" s="1669" t="e" cm="1">
        <f t="array" aca="1" ref="AV40" ca="1">_xlfn.LET(
_xlpm.val,IF($F40 = "",val_blankRefText,  _xldudf_CX_GET(CX_ENTITY,($F40),AV$11,AV$14,,(AV$19))),
_xlpm.Res, IF(OR(_xlpm.val="",_xlpm.val="Error"),"",_xlpm.val),
_xlpm.Res
)</f>
        <v>#NAME?</v>
      </c>
      <c r="AW40" s="1669" t="e" cm="1">
        <f t="array" aca="1" ref="AW40" ca="1">_xlfn.LET(
_xlpm.val,IF($F40 = "",val_blankRefText,  _xldudf_CX_GET(CX_ENTITY,($F40),AW$11,AW$14,,(AW$19))),
_xlpm.Res, IF(OR(_xlpm.val="",_xlpm.val="Error"),"",_xlpm.val),
_xlpm.Res
)</f>
        <v>#NAME?</v>
      </c>
      <c r="AX40" s="1669" t="e" cm="1">
        <f t="array" aca="1" ref="AX40" ca="1">_xlfn.LET(
_xlpm.val,IF($F40 = "",val_blankRefText,  _xldudf_CX_GET(CX_ENTITY,($F40),AX$11,AX$14,,(AX$19))),
_xlpm.Res, IF(OR(_xlpm.val="",_xlpm.val="Error"),"",_xlpm.val),
_xlpm.Res
)</f>
        <v>#NAME?</v>
      </c>
      <c r="AY40" s="1669" t="e" cm="1">
        <f t="array" aca="1" ref="AY40" ca="1">_xlfn.LET(
_xlpm.val,IF($F40 = "",val_blankRefText,  _xldudf_CX_GET(CX_ENTITY,($F40),AY$11,AY$14,,(AY$19))),
_xlpm.Res, IF(OR(_xlpm.val="",_xlpm.val="Error"),"",_xlpm.val),
_xlpm.Res
)</f>
        <v>#NAME?</v>
      </c>
      <c r="AZ40" s="1669" t="e" cm="1">
        <f t="array" aca="1" ref="AZ40" ca="1">_xlfn.LET(
_xlpm.val,IF($F40 = "",val_blankRefText,  _xldudf_CX_GET(CX_ENTITY,($F40),AZ$11,AZ$14,,(AZ$19))),
_xlpm.Res, IF(OR(_xlpm.val="",_xlpm.val="Error"),"",_xlpm.val),
_xlpm.Res
)</f>
        <v>#NAME?</v>
      </c>
      <c r="BA40" s="1669" t="e" cm="1">
        <f t="array" aca="1" ref="BA40" ca="1">_xlfn.LET(
_xlpm.val,IF($F40 = "",val_blankRefText,  _xldudf_CX_GET(CX_ENTITY,($F40),BA$11,BA$14,,(BA$19))),
_xlpm.Res, IF(OR(_xlpm.val="",_xlpm.val="Error"),"",_xlpm.val),
_xlpm.Res
)</f>
        <v>#NAME?</v>
      </c>
      <c r="BB40" s="1669" t="e" cm="1">
        <f t="array" aca="1" ref="BB40" ca="1">_xlfn.LET(
_xlpm.val,IF($F40 = "",val_blankRefText,  _xldudf_CX_GET(CX_ENTITY,($F40),BB$11,BB$14,,(BB$19))),
_xlpm.Res, IF(OR(_xlpm.val="",_xlpm.val="Error"),"",_xlpm.val),
_xlpm.Res
)</f>
        <v>#NAME?</v>
      </c>
      <c r="BC40" s="1669" t="e" cm="1">
        <f t="array" aca="1" ref="BC40" ca="1">_xlfn.LET(
_xlpm.val,IF($F40 = "",val_blankRefText,  _xldudf_CX_GET(CX_ENTITY,($F40),BC$11,BC$14,,(BC$19))),
_xlpm.Res, IF(OR(_xlpm.val="",_xlpm.val="Error"),"",_xlpm.val),
_xlpm.Res
)</f>
        <v>#NAME?</v>
      </c>
      <c r="BD40" s="1669" t="e" cm="1">
        <f t="array" aca="1" ref="BD40" ca="1">_xlfn.LET(
_xlpm.val,IF($F40 = "",val_blankRefText,  _xldudf_CX_GET(CX_ENTITY,($F40),BD$11,BD$14,,(BD$19))),
_xlpm.Res, IF(OR(_xlpm.val="",_xlpm.val="Error"),"",_xlpm.val),
_xlpm.Res
)</f>
        <v>#NAME?</v>
      </c>
      <c r="BE40" s="1669" t="e" cm="1">
        <f t="array" aca="1" ref="BE40" ca="1">_xlfn.LET(
_xlpm.val,IF($F40 = "",val_blankRefText,  _xldudf_CX_GET(CX_ENTITY,($F40),BE$11,BE$14,,(BE$19))),
_xlpm.Res, IF(OR(_xlpm.val="",_xlpm.val="Error"),"",_xlpm.val),
_xlpm.Res
)</f>
        <v>#NAME?</v>
      </c>
      <c r="BF40" s="1669" t="e" cm="1">
        <f t="array" aca="1" ref="BF40" ca="1">_xlfn.LET(
_xlpm.val,IF($F40 = "",val_blankRefText,  _xldudf_CX_GET(CX_ENTITY,($F40),BF$11,BF$14,,(BF$19))),
_xlpm.Res, IF(OR(_xlpm.val="",_xlpm.val="Error"),"",_xlpm.val),
_xlpm.Res
)</f>
        <v>#NAME?</v>
      </c>
      <c r="BG40" s="1669" t="e" cm="1">
        <f t="array" aca="1" ref="BG40" ca="1">_xlfn.LET(
_xlpm.val,IF($F40 = "",val_blankRefText,  _xldudf_CX_GET(CX_ENTITY,($F40),BG$11,BG$14,,(BG$19))),
_xlpm.Res, IF(OR(_xlpm.val="",_xlpm.val="Error"),"",_xlpm.val),
_xlpm.Res
)</f>
        <v>#NAME?</v>
      </c>
      <c r="BH40" s="1669" t="e" cm="1">
        <f t="array" aca="1" ref="BH40" ca="1">_xlfn.LET(
_xlpm.val,IF($F40 = "",val_blankRefText,  _xldudf_CX_GET(CX_ENTITY,($F40),BH$11,BH$14,,(BH$19))),
_xlpm.Res, IF(OR(_xlpm.val="",_xlpm.val="Error"),"",_xlpm.val),
_xlpm.Res
)</f>
        <v>#NAME?</v>
      </c>
      <c r="BI40" s="1669" t="e" cm="1">
        <f t="array" aca="1" ref="BI40" ca="1">_xlfn.LET(
_xlpm.val,IF($F40 = "",val_blankRefText,  _xldudf_CX_GET(CX_ENTITY,($F40),BI$11,BI$14,,(BI$19))),
_xlpm.Res, IF(OR(_xlpm.val="",_xlpm.val="Error"),"",_xlpm.val),
_xlpm.Res
)</f>
        <v>#NAME?</v>
      </c>
      <c r="BJ40" s="1669" t="e" cm="1">
        <f t="array" aca="1" ref="BJ40" ca="1">_xlfn.LET(
_xlpm.val,IF($F40 = "",val_blankRefText,  _xldudf_CX_GET(CX_ENTITY,($F40),BJ$11,BJ$14,,(BJ$19))),
_xlpm.Res, IF(OR(_xlpm.val="",_xlpm.val="Error"),"",_xlpm.val),
_xlpm.Res
)</f>
        <v>#NAME?</v>
      </c>
      <c r="BK40" s="1669" t="e" cm="1">
        <f t="array" aca="1" ref="BK40" ca="1">_xlfn.LET(
_xlpm.val,IF($F40 = "",val_blankRefText,  _xldudf_CX_GET(CX_ENTITY,($F40),BK$11,BK$14,,(BK$19))),
_xlpm.Res, IF(OR(_xlpm.val="",_xlpm.val="Error"),"",_xlpm.val),
_xlpm.Res
)</f>
        <v>#NAME?</v>
      </c>
      <c r="BL40" s="1669" t="e" cm="1">
        <f t="array" aca="1" ref="BL40" ca="1">_xlfn.LET(
_xlpm.val,IF($F40 = "",val_blankRefText,  _xldudf_CX_GET(CX_ENTITY,($F40),BL$11,BL$14,,(BL$19))),
_xlpm.Res, IF(OR(_xlpm.val="",_xlpm.val="Error"),"",_xlpm.val),
_xlpm.Res
)</f>
        <v>#NAME?</v>
      </c>
      <c r="BM40" s="1669" t="e" cm="1">
        <f t="array" aca="1" ref="BM40" ca="1">_xlfn.LET(
_xlpm.val,IF($F40 = "",val_blankRefText,  _xldudf_CX_GET(CX_ENTITY,($F40),BM$11,BM$14,,(BM$19))),
_xlpm.Res, IF(OR(_xlpm.val="",_xlpm.val="Error"),"",_xlpm.val),
_xlpm.Res
)</f>
        <v>#NAME?</v>
      </c>
      <c r="BN40" s="1669" t="e" cm="1">
        <f t="array" aca="1" ref="BN40" ca="1">_xlfn.LET(
_xlpm.val,IF($F40 = "",val_blankRefText,  _xldudf_CX_GET(CX_ENTITY,($F40),BN$11,BN$14,,(BN$19))),
_xlpm.Res, IF(OR(_xlpm.val="",_xlpm.val="Error"),"",_xlpm.val),
_xlpm.Res
)</f>
        <v>#NAME?</v>
      </c>
      <c r="BO40" s="2095"/>
      <c r="BP40" s="2095"/>
      <c r="BQ40" s="2095"/>
      <c r="BR40" s="2095"/>
      <c r="BS40" s="2095"/>
      <c r="BT40" s="2095"/>
      <c r="BU40" s="2095"/>
      <c r="BV40" s="2095"/>
      <c r="BW40" s="2095"/>
      <c r="BX40" s="2095"/>
      <c r="BY40" s="2095"/>
      <c r="BZ40" s="2095"/>
      <c r="CA40" s="34"/>
      <c r="CC40" s="33"/>
      <c r="CD40" s="1461" t="e" cm="1">
        <f t="array" aca="1" ref="CD40" ca="1">_xlfn.LET( _xlpm.CheckBlank, SUM(PL!$AD40:'PL'!$BN40) = 0, IF(_xlpm.CheckBlank, "", SUM(_xlfn._xlws.FILTER(PL!$AD40:$BN40,(YEAR(PL!$AD$12:$BN$12)=PL!CD$12)*(array_timeline&lt;=PL!CD$11)))))</f>
        <v>#NAME?</v>
      </c>
      <c r="CE40" s="1461" t="e" cm="1">
        <f t="array" aca="1" ref="CE40" ca="1">_xlfn.LET( _xlpm.CheckBlank, SUM(PL!$AD40:'PL'!$BN40) = 0, IF(_xlpm.CheckBlank, "", SUM(_xlfn._xlws.FILTER(PL!$AD40:$BN40,(YEAR(PL!$AD$12:$BN$12)=PL!CE$12)*(array_timeline&lt;=PL!CE$11)))))</f>
        <v>#NAME?</v>
      </c>
      <c r="CF40" s="88"/>
      <c r="CG40" s="1461" t="e" cm="1">
        <f t="array" aca="1" ref="CG40" ca="1">_xlfn.LET( _xlpm.CheckBlank, SUM(PL!$AD40:$BN40) =0, IF(_xlpm.CheckBlank, "", SUM(_xlfn._xlws.FILTER(PL!$AD40:$BN40,(YEAR(PL!$AD$12:$BN$12)=PL!CG$12)*(array_timeline&lt;=PL!CG$11)))))</f>
        <v>#NAME?</v>
      </c>
      <c r="CH40" s="1461" t="e" cm="1">
        <f t="array" aca="1" ref="CH40" ca="1">_xlfn.LET( _xlpm.CheckBlank, SUM(PL!$AD40:$BN40) = 0, IF(_xlpm.CheckBlank, "", SUM(_xlfn._xlws.FILTER(PL!$AD40:$BN40,(YEAR(PL!$AD$12:$BN$12)=PL!CH$12)*(array_timeline&lt;=PL!CH$11)))))</f>
        <v>#NAME?</v>
      </c>
      <c r="CI40" s="88"/>
      <c r="CJ40" s="1461" cm="1">
        <f t="array" ref="CJ40">_xlfn.LET( _xlpm.CheckBlank, SUM(PL!$AD40:$BN40) = 0, IF(_xlpm.CheckBlank, "", SUM(_xlfn.TAKE(_xlfn.DROP(PL!$AD40:$BN40, ,-DATEDIFF(PL!CJ$11, val_asOfDate,"M")),1,-12))))</f>
        <v>12</v>
      </c>
      <c r="CK40" s="1461" cm="1">
        <f t="array" ref="CK40">_xlfn.LET( _xlpm.CheckBlank, SUM(PL!$AD40:$BN40) = 0, IF(_xlpm.CheckBlank, "", SUM(_xlfn.TAKE(_xlfn.DROP(PL!$AD40:$BN40, ,-DATEDIFF(PL!CK$11, val_asOfDate,"M")),1,-12))))</f>
        <v>12</v>
      </c>
      <c r="CL40" s="88"/>
      <c r="CM40" s="1168" t="e" cm="1">
        <f t="array" aca="1" ref="CM40" ca="1">_xlfn.LET(
_xlpm.val,IF($F40 = "",val_blankRefText,  _xldudf_CX_GET(CX_ENTITY,($F40),CM$11,CM$14,,(CM$19))),
_xlpm.Res, IF(OR(_xlpm.val="",_xlpm.val="Error"),"",_xlpm.val),
_xlpm.Res
)</f>
        <v>#NAME?</v>
      </c>
      <c r="CN40" s="1168" t="e" cm="1">
        <f t="array" aca="1" ref="CN40" ca="1">_xlfn.LET(
_xlpm.val,IF($F40 = "",val_blankRefText,  _xldudf_CX_GET(CX_ENTITY,fx_attrConverter($F40),CN$11,CN$14,,(CN$19))),
_xlpm.Res, IF(OR(_xlpm.val="",_xlpm.val="Error"),"",_xlpm.val),
_xlpm.Res
)</f>
        <v>#NAME?</v>
      </c>
      <c r="CO40" s="1169"/>
      <c r="CP40" s="1168" t="e" cm="1">
        <f t="array" aca="1" ref="CP40" ca="1">_xlfn.LET(
_xlpm.val,IF($F40 = "",val_blankRefText,  _xldudf_CX_GET(CX_ENTITY,fx_attrConverter($F40),CP$11,CP$14,,(CP$19))),
_xlpm.Res, IF(OR(_xlpm.val="",_xlpm.val="Error"),"",_xlpm.val),
_xlpm.Res
)</f>
        <v>#NAME?</v>
      </c>
      <c r="CQ40" s="1168" t="e" cm="1">
        <f t="array" aca="1" ref="CQ40" ca="1">_xlfn.LET(
_xlpm.val,IF($F40 = "",val_blankRefText,  _xldudf_CX_GET(CX_ENTITY,fx_attrConverter($F40),CQ$11,CQ$14,,(CQ$19))),
_xlpm.Res, IF(OR(_xlpm.val="",_xlpm.val="Error"),"",_xlpm.val),
_xlpm.Res
)</f>
        <v>#NAME?</v>
      </c>
      <c r="CR40" s="34"/>
    </row>
    <row r="41" spans="1:96" ht="21" customHeight="1" outlineLevel="1">
      <c r="A41" s="1322"/>
      <c r="B41" s="577" t="s">
        <v>1555</v>
      </c>
      <c r="C41" s="2125" t="s">
        <v>1556</v>
      </c>
      <c r="D41" s="1079"/>
      <c r="E41" s="577" t="e" cm="1">
        <f t="array" aca="1" ref="E41" ca="1">_xlfn.LET(
   _xlpm.Attr,  $C41,
   _xlpm.Lookback, $E$16,
   _xlpm.QueryDate, EOMONTH(val_asOfDate,_xlpm.Lookback),
   _xlpm.ReadField, _xldudf_CX_GET(CX_ENTITY,fx_attrConverter($C41),_xlpm.QueryDate),
   _xlpm.AttrBlank, _xlpm.Attr="", _xlpm.Result,
   IF(_xlpm.AttrBlank,val_blankRefText,fx_attrConverter(_xlpm.ReadField,0)),
IF(_xlpm.Result = "Error", "", _xlpm.Result )
)</f>
        <v>#NAME?</v>
      </c>
      <c r="F41" s="577" t="str">
        <f t="shared" si="1"/>
        <v>Net Profit</v>
      </c>
      <c r="G41" s="577" t="s">
        <v>1528</v>
      </c>
      <c r="H41" s="1323">
        <v>2</v>
      </c>
      <c r="I41" s="1323">
        <v>1</v>
      </c>
      <c r="J41" s="578"/>
      <c r="K41" s="578"/>
      <c r="L41" s="579">
        <v>-1</v>
      </c>
      <c r="N41" s="158"/>
      <c r="O41" s="101"/>
      <c r="P41" s="52"/>
      <c r="Q41" s="101"/>
      <c r="R41" s="126"/>
      <c r="S41" s="101"/>
      <c r="T41" s="101"/>
      <c r="U41" s="39"/>
      <c r="W41" s="268" t="str">
        <f t="shared" si="4"/>
        <v>Actual</v>
      </c>
      <c r="X41" s="893">
        <v>0</v>
      </c>
      <c r="Y41" s="1196" t="e" cm="1">
        <f t="array" aca="1" ref="Y41" ca="1">IF(
       $B41 = "",
       IFBLANK( $E41, "Please select or type in or leave as blank"),
       IFBLANK( $E41, $B41)
    )</f>
        <v>#NAME?</v>
      </c>
      <c r="Z41" s="538" cm="1">
        <f t="array" ref="Z41">_xlfn.SWITCH(
    TRUE,
ISBLANK(_PL!$L41),"",
    _PL!$L41=TRUE, 1,
    _PL!$L41=FALSE,-1,
    _PL!$L41=-1,0,
"n/a"
)</f>
        <v>0</v>
      </c>
      <c r="AA41" s="787"/>
      <c r="AB41" s="709" t="s">
        <v>1555</v>
      </c>
      <c r="AC41" s="862" t="str" cm="1">
        <f t="array" ref="AC41">_xlfn.LET(
_xlpm.Def, IF(_xlfn.XMATCH(AB41,tbl_acctDef[Term],0)&gt;0, fx_getIcon("find"), ""),
_xlpm.Adj, IF(_xlfn.XMATCH(AB41, tbl_adjExample[Items],0)&gt;0, fx_getIcon("find"), ""),
IFERROR(IFBLANK(_xlpm.Def,_xlpm.Adj),"")
)</f>
        <v/>
      </c>
      <c r="AD41" s="1669" t="e" cm="1">
        <f t="array" aca="1" ref="AD41" ca="1">_xlfn.LET(
_xlpm.val,IF($F41 = "",val_blankRefText,  _xldudf_CX_GET(CX_ENTITY,($F41),AD$11,AD$14,,(AD$19))),
_xlpm.Res, IF(OR(_xlpm.val="",_xlpm.val="Error"),"",_xlpm.val),
_xlpm.Res
)</f>
        <v>#NAME?</v>
      </c>
      <c r="AE41" s="1669" t="e" cm="1">
        <f t="array" aca="1" ref="AE41" ca="1">_xlfn.LET(
_xlpm.val,IF($F41 = "",val_blankRefText,  _xldudf_CX_GET(CX_ENTITY,($F41),AE$11,AE$14,,(AE$19))),
_xlpm.Res, IF(OR(_xlpm.val="",_xlpm.val="Error"),"",_xlpm.val),
_xlpm.Res
)</f>
        <v>#NAME?</v>
      </c>
      <c r="AF41" s="1669" t="e" cm="1">
        <f t="array" aca="1" ref="AF41" ca="1">_xlfn.LET(
_xlpm.val,IF($F41 = "",val_blankRefText,  _xldudf_CX_GET(CX_ENTITY,($F41),AF$11,AF$14,,(AF$19))),
_xlpm.Res, IF(OR(_xlpm.val="",_xlpm.val="Error"),"",_xlpm.val),
_xlpm.Res
)</f>
        <v>#NAME?</v>
      </c>
      <c r="AG41" s="1669" t="e" cm="1">
        <f t="array" aca="1" ref="AG41" ca="1">_xlfn.LET(
_xlpm.val,IF($F41 = "",val_blankRefText,  _xldudf_CX_GET(CX_ENTITY,($F41),AG$11,AG$14,,(AG$19))),
_xlpm.Res, IF(OR(_xlpm.val="",_xlpm.val="Error"),"",_xlpm.val),
_xlpm.Res
)</f>
        <v>#NAME?</v>
      </c>
      <c r="AH41" s="1669" t="e" cm="1">
        <f t="array" aca="1" ref="AH41" ca="1">_xlfn.LET(
_xlpm.val,IF($F41 = "",val_blankRefText,  _xldudf_CX_GET(CX_ENTITY,($F41),AH$11,AH$14,,(AH$19))),
_xlpm.Res, IF(OR(_xlpm.val="",_xlpm.val="Error"),"",_xlpm.val),
_xlpm.Res
)</f>
        <v>#NAME?</v>
      </c>
      <c r="AI41" s="1669" t="e" cm="1">
        <f t="array" aca="1" ref="AI41" ca="1">_xlfn.LET(
_xlpm.val,IF($F41 = "",val_blankRefText,  _xldudf_CX_GET(CX_ENTITY,($F41),AI$11,AI$14,,(AI$19))),
_xlpm.Res, IF(OR(_xlpm.val="",_xlpm.val="Error"),"",_xlpm.val),
_xlpm.Res
)</f>
        <v>#NAME?</v>
      </c>
      <c r="AJ41" s="1669" t="e" cm="1">
        <f t="array" aca="1" ref="AJ41" ca="1">_xlfn.LET(
_xlpm.val,IF($F41 = "",val_blankRefText,  _xldudf_CX_GET(CX_ENTITY,($F41),AJ$11,AJ$14,,(AJ$19))),
_xlpm.Res, IF(OR(_xlpm.val="",_xlpm.val="Error"),"",_xlpm.val),
_xlpm.Res
)</f>
        <v>#NAME?</v>
      </c>
      <c r="AK41" s="1669" t="e" cm="1">
        <f t="array" aca="1" ref="AK41" ca="1">_xlfn.LET(
_xlpm.val,IF($F41 = "",val_blankRefText,  _xldudf_CX_GET(CX_ENTITY,($F41),AK$11,AK$14,,(AK$19))),
_xlpm.Res, IF(OR(_xlpm.val="",_xlpm.val="Error"),"",_xlpm.val),
_xlpm.Res
)</f>
        <v>#NAME?</v>
      </c>
      <c r="AL41" s="1669" t="e" cm="1">
        <f t="array" aca="1" ref="AL41" ca="1">_xlfn.LET(
_xlpm.val,IF($F41 = "",val_blankRefText,  _xldudf_CX_GET(CX_ENTITY,($F41),AL$11,AL$14,,(AL$19))),
_xlpm.Res, IF(OR(_xlpm.val="",_xlpm.val="Error"),"",_xlpm.val),
_xlpm.Res
)</f>
        <v>#NAME?</v>
      </c>
      <c r="AM41" s="1669" t="e" cm="1">
        <f t="array" aca="1" ref="AM41" ca="1">_xlfn.LET(
_xlpm.val,IF($F41 = "",val_blankRefText,  _xldudf_CX_GET(CX_ENTITY,($F41),AM$11,AM$14,,(AM$19))),
_xlpm.Res, IF(OR(_xlpm.val="",_xlpm.val="Error"),"",_xlpm.val),
_xlpm.Res
)</f>
        <v>#NAME?</v>
      </c>
      <c r="AN41" s="1669" t="e" cm="1">
        <f t="array" aca="1" ref="AN41" ca="1">_xlfn.LET(
_xlpm.val,IF($F41 = "",val_blankRefText,  _xldudf_CX_GET(CX_ENTITY,($F41),AN$11,AN$14,,(AN$19))),
_xlpm.Res, IF(OR(_xlpm.val="",_xlpm.val="Error"),"",_xlpm.val),
_xlpm.Res
)</f>
        <v>#NAME?</v>
      </c>
      <c r="AO41" s="1669" t="e" cm="1">
        <f t="array" aca="1" ref="AO41" ca="1">_xlfn.LET(
_xlpm.val,IF($F41 = "",val_blankRefText,  _xldudf_CX_GET(CX_ENTITY,($F41),AO$11,AO$14,,(AO$19))),
_xlpm.Res, IF(OR(_xlpm.val="",_xlpm.val="Error"),"",_xlpm.val),
_xlpm.Res
)</f>
        <v>#NAME?</v>
      </c>
      <c r="AP41" s="1669" t="e" cm="1">
        <f t="array" aca="1" ref="AP41" ca="1">_xlfn.LET(
_xlpm.val,IF($F41 = "",val_blankRefText,  _xldudf_CX_GET(CX_ENTITY,($F41),AP$11,AP$14,,(AP$19))),
_xlpm.Res, IF(OR(_xlpm.val="",_xlpm.val="Error"),"",_xlpm.val),
_xlpm.Res
)</f>
        <v>#NAME?</v>
      </c>
      <c r="AQ41" s="1669" t="e" cm="1">
        <f t="array" aca="1" ref="AQ41" ca="1">_xlfn.LET(
_xlpm.val,IF($F41 = "",val_blankRefText,  _xldudf_CX_GET(CX_ENTITY,($F41),AQ$11,AQ$14,,(AQ$19))),
_xlpm.Res, IF(OR(_xlpm.val="",_xlpm.val="Error"),"",_xlpm.val),
_xlpm.Res
)</f>
        <v>#NAME?</v>
      </c>
      <c r="AR41" s="1669" t="e" cm="1">
        <f t="array" aca="1" ref="AR41" ca="1">_xlfn.LET(
_xlpm.val,IF($F41 = "",val_blankRefText,  _xldudf_CX_GET(CX_ENTITY,($F41),AR$11,AR$14,,(AR$19))),
_xlpm.Res, IF(OR(_xlpm.val="",_xlpm.val="Error"),"",_xlpm.val),
_xlpm.Res
)</f>
        <v>#NAME?</v>
      </c>
      <c r="AS41" s="1669" t="e" cm="1">
        <f t="array" aca="1" ref="AS41" ca="1">_xlfn.LET(
_xlpm.val,IF($F41 = "",val_blankRefText,  _xldudf_CX_GET(CX_ENTITY,($F41),AS$11,AS$14,,(AS$19))),
_xlpm.Res, IF(OR(_xlpm.val="",_xlpm.val="Error"),"",_xlpm.val),
_xlpm.Res
)</f>
        <v>#NAME?</v>
      </c>
      <c r="AT41" s="1669" t="e" cm="1">
        <f t="array" aca="1" ref="AT41" ca="1">_xlfn.LET(
_xlpm.val,IF($F41 = "",val_blankRefText,  _xldudf_CX_GET(CX_ENTITY,($F41),AT$11,AT$14,,(AT$19))),
_xlpm.Res, IF(OR(_xlpm.val="",_xlpm.val="Error"),"",_xlpm.val),
_xlpm.Res
)</f>
        <v>#NAME?</v>
      </c>
      <c r="AU41" s="1669" t="e" cm="1">
        <f t="array" aca="1" ref="AU41" ca="1">_xlfn.LET(
_xlpm.val,IF($F41 = "",val_blankRefText,  _xldudf_CX_GET(CX_ENTITY,($F41),AU$11,AU$14,,(AU$19))),
_xlpm.Res, IF(OR(_xlpm.val="",_xlpm.val="Error"),"",_xlpm.val),
_xlpm.Res
)</f>
        <v>#NAME?</v>
      </c>
      <c r="AV41" s="1669" t="e" cm="1">
        <f t="array" aca="1" ref="AV41" ca="1">_xlfn.LET(
_xlpm.val,IF($F41 = "",val_blankRefText,  _xldudf_CX_GET(CX_ENTITY,($F41),AV$11,AV$14,,(AV$19))),
_xlpm.Res, IF(OR(_xlpm.val="",_xlpm.val="Error"),"",_xlpm.val),
_xlpm.Res
)</f>
        <v>#NAME?</v>
      </c>
      <c r="AW41" s="1669" t="e" cm="1">
        <f t="array" aca="1" ref="AW41" ca="1">_xlfn.LET(
_xlpm.val,IF($F41 = "",val_blankRefText,  _xldudf_CX_GET(CX_ENTITY,($F41),AW$11,AW$14,,(AW$19))),
_xlpm.Res, IF(OR(_xlpm.val="",_xlpm.val="Error"),"",_xlpm.val),
_xlpm.Res
)</f>
        <v>#NAME?</v>
      </c>
      <c r="AX41" s="1669" t="e" cm="1">
        <f t="array" aca="1" ref="AX41" ca="1">_xlfn.LET(
_xlpm.val,IF($F41 = "",val_blankRefText,  _xldudf_CX_GET(CX_ENTITY,($F41),AX$11,AX$14,,(AX$19))),
_xlpm.Res, IF(OR(_xlpm.val="",_xlpm.val="Error"),"",_xlpm.val),
_xlpm.Res
)</f>
        <v>#NAME?</v>
      </c>
      <c r="AY41" s="1669" t="e" cm="1">
        <f t="array" aca="1" ref="AY41" ca="1">_xlfn.LET(
_xlpm.val,IF($F41 = "",val_blankRefText,  _xldudf_CX_GET(CX_ENTITY,($F41),AY$11,AY$14,,(AY$19))),
_xlpm.Res, IF(OR(_xlpm.val="",_xlpm.val="Error"),"",_xlpm.val),
_xlpm.Res
)</f>
        <v>#NAME?</v>
      </c>
      <c r="AZ41" s="1669" t="e" cm="1">
        <f t="array" aca="1" ref="AZ41" ca="1">_xlfn.LET(
_xlpm.val,IF($F41 = "",val_blankRefText,  _xldudf_CX_GET(CX_ENTITY,($F41),AZ$11,AZ$14,,(AZ$19))),
_xlpm.Res, IF(OR(_xlpm.val="",_xlpm.val="Error"),"",_xlpm.val),
_xlpm.Res
)</f>
        <v>#NAME?</v>
      </c>
      <c r="BA41" s="1669" t="e" cm="1">
        <f t="array" aca="1" ref="BA41" ca="1">_xlfn.LET(
_xlpm.val,IF($F41 = "",val_blankRefText,  _xldudf_CX_GET(CX_ENTITY,($F41),BA$11,BA$14,,(BA$19))),
_xlpm.Res, IF(OR(_xlpm.val="",_xlpm.val="Error"),"",_xlpm.val),
_xlpm.Res
)</f>
        <v>#NAME?</v>
      </c>
      <c r="BB41" s="1669" t="e" cm="1">
        <f t="array" aca="1" ref="BB41" ca="1">_xlfn.LET(
_xlpm.val,IF($F41 = "",val_blankRefText,  _xldudf_CX_GET(CX_ENTITY,($F41),BB$11,BB$14,,(BB$19))),
_xlpm.Res, IF(OR(_xlpm.val="",_xlpm.val="Error"),"",_xlpm.val),
_xlpm.Res
)</f>
        <v>#NAME?</v>
      </c>
      <c r="BC41" s="1669" t="e" cm="1">
        <f t="array" aca="1" ref="BC41" ca="1">_xlfn.LET(
_xlpm.val,IF($F41 = "",val_blankRefText,  _xldudf_CX_GET(CX_ENTITY,($F41),BC$11,BC$14,,(BC$19))),
_xlpm.Res, IF(OR(_xlpm.val="",_xlpm.val="Error"),"",_xlpm.val),
_xlpm.Res
)</f>
        <v>#NAME?</v>
      </c>
      <c r="BD41" s="1669" t="e" cm="1">
        <f t="array" aca="1" ref="BD41" ca="1">_xlfn.LET(
_xlpm.val,IF($F41 = "",val_blankRefText,  _xldudf_CX_GET(CX_ENTITY,($F41),BD$11,BD$14,,(BD$19))),
_xlpm.Res, IF(OR(_xlpm.val="",_xlpm.val="Error"),"",_xlpm.val),
_xlpm.Res
)</f>
        <v>#NAME?</v>
      </c>
      <c r="BE41" s="1669" t="e" cm="1">
        <f t="array" aca="1" ref="BE41" ca="1">_xlfn.LET(
_xlpm.val,IF($F41 = "",val_blankRefText,  _xldudf_CX_GET(CX_ENTITY,($F41),BE$11,BE$14,,(BE$19))),
_xlpm.Res, IF(OR(_xlpm.val="",_xlpm.val="Error"),"",_xlpm.val),
_xlpm.Res
)</f>
        <v>#NAME?</v>
      </c>
      <c r="BF41" s="1669" t="e" cm="1">
        <f t="array" aca="1" ref="BF41" ca="1">_xlfn.LET(
_xlpm.val,IF($F41 = "",val_blankRefText,  _xldudf_CX_GET(CX_ENTITY,($F41),BF$11,BF$14,,(BF$19))),
_xlpm.Res, IF(OR(_xlpm.val="",_xlpm.val="Error"),"",_xlpm.val),
_xlpm.Res
)</f>
        <v>#NAME?</v>
      </c>
      <c r="BG41" s="1669" t="e" cm="1">
        <f t="array" aca="1" ref="BG41" ca="1">_xlfn.LET(
_xlpm.val,IF($F41 = "",val_blankRefText,  _xldudf_CX_GET(CX_ENTITY,($F41),BG$11,BG$14,,(BG$19))),
_xlpm.Res, IF(OR(_xlpm.val="",_xlpm.val="Error"),"",_xlpm.val),
_xlpm.Res
)</f>
        <v>#NAME?</v>
      </c>
      <c r="BH41" s="1669" t="e" cm="1">
        <f t="array" aca="1" ref="BH41" ca="1">_xlfn.LET(
_xlpm.val,IF($F41 = "",val_blankRefText,  _xldudf_CX_GET(CX_ENTITY,($F41),BH$11,BH$14,,(BH$19))),
_xlpm.Res, IF(OR(_xlpm.val="",_xlpm.val="Error"),"",_xlpm.val),
_xlpm.Res
)</f>
        <v>#NAME?</v>
      </c>
      <c r="BI41" s="1669" t="e" cm="1">
        <f t="array" aca="1" ref="BI41" ca="1">_xlfn.LET(
_xlpm.val,IF($F41 = "",val_blankRefText,  _xldudf_CX_GET(CX_ENTITY,($F41),BI$11,BI$14,,(BI$19))),
_xlpm.Res, IF(OR(_xlpm.val="",_xlpm.val="Error"),"",_xlpm.val),
_xlpm.Res
)</f>
        <v>#NAME?</v>
      </c>
      <c r="BJ41" s="1669" t="e" cm="1">
        <f t="array" aca="1" ref="BJ41" ca="1">_xlfn.LET(
_xlpm.val,IF($F41 = "",val_blankRefText,  _xldudf_CX_GET(CX_ENTITY,($F41),BJ$11,BJ$14,,(BJ$19))),
_xlpm.Res, IF(OR(_xlpm.val="",_xlpm.val="Error"),"",_xlpm.val),
_xlpm.Res
)</f>
        <v>#NAME?</v>
      </c>
      <c r="BK41" s="1669" t="e" cm="1">
        <f t="array" aca="1" ref="BK41" ca="1">_xlfn.LET(
_xlpm.val,IF($F41 = "",val_blankRefText,  _xldudf_CX_GET(CX_ENTITY,($F41),BK$11,BK$14,,(BK$19))),
_xlpm.Res, IF(OR(_xlpm.val="",_xlpm.val="Error"),"",_xlpm.val),
_xlpm.Res
)</f>
        <v>#NAME?</v>
      </c>
      <c r="BL41" s="1669" t="e" cm="1">
        <f t="array" aca="1" ref="BL41" ca="1">_xlfn.LET(
_xlpm.val,IF($F41 = "",val_blankRefText,  _xldudf_CX_GET(CX_ENTITY,($F41),BL$11,BL$14,,(BL$19))),
_xlpm.Res, IF(OR(_xlpm.val="",_xlpm.val="Error"),"",_xlpm.val),
_xlpm.Res
)</f>
        <v>#NAME?</v>
      </c>
      <c r="BM41" s="1669" t="e" cm="1">
        <f t="array" aca="1" ref="BM41" ca="1">_xlfn.LET(
_xlpm.val,IF($F41 = "",val_blankRefText,  _xldudf_CX_GET(CX_ENTITY,($F41),BM$11,BM$14,,(BM$19))),
_xlpm.Res, IF(OR(_xlpm.val="",_xlpm.val="Error"),"",_xlpm.val),
_xlpm.Res
)</f>
        <v>#NAME?</v>
      </c>
      <c r="BN41" s="1669" t="e" cm="1">
        <f t="array" aca="1" ref="BN41" ca="1">_xlfn.LET(
_xlpm.val,IF($F41 = "",val_blankRefText,  _xldudf_CX_GET(CX_ENTITY,($F41),BN$11,BN$14,,(BN$19))),
_xlpm.Res, IF(OR(_xlpm.val="",_xlpm.val="Error"),"",_xlpm.val),
_xlpm.Res
)</f>
        <v>#NAME?</v>
      </c>
      <c r="BO41" s="2095"/>
      <c r="BP41" s="2095"/>
      <c r="BQ41" s="2095"/>
      <c r="BR41" s="2095"/>
      <c r="BS41" s="2095"/>
      <c r="BT41" s="2095"/>
      <c r="BU41" s="2095"/>
      <c r="BV41" s="2095"/>
      <c r="BW41" s="2095"/>
      <c r="BX41" s="2095"/>
      <c r="BY41" s="2095"/>
      <c r="BZ41" s="2095"/>
      <c r="CA41" s="34"/>
      <c r="CC41" s="33"/>
      <c r="CD41" s="1461" t="e" cm="1">
        <f t="array" aca="1" ref="CD41" ca="1">_xlfn.LET( _xlpm.CheckBlank, SUM(PL!$AD41:'PL'!$BN41) = 0, IF(_xlpm.CheckBlank, "", SUM(_xlfn._xlws.FILTER(PL!$AD41:$BN41,(YEAR(PL!$AD$12:$BN$12)=PL!CD$12)*(array_timeline&lt;=PL!CD$11)))))</f>
        <v>#NAME?</v>
      </c>
      <c r="CE41" s="1461" t="e" cm="1">
        <f t="array" aca="1" ref="CE41" ca="1">_xlfn.LET( _xlpm.CheckBlank, SUM(PL!$AD41:'PL'!$BN41) = 0, IF(_xlpm.CheckBlank, "", SUM(_xlfn._xlws.FILTER(PL!$AD41:$BN41,(YEAR(PL!$AD$12:$BN$12)=PL!CE$12)*(array_timeline&lt;=PL!CE$11)))))</f>
        <v>#NAME?</v>
      </c>
      <c r="CF41" s="88"/>
      <c r="CG41" s="1461" t="e" cm="1">
        <f t="array" aca="1" ref="CG41" ca="1">_xlfn.LET( _xlpm.CheckBlank, SUM(PL!$AD41:$BN41) =0, IF(_xlpm.CheckBlank, "", SUM(_xlfn._xlws.FILTER(PL!$AD41:$BN41,(YEAR(PL!$AD$12:$BN$12)=PL!CG$12)*(array_timeline&lt;=PL!CG$11)))))</f>
        <v>#NAME?</v>
      </c>
      <c r="CH41" s="1461" t="e" cm="1">
        <f t="array" aca="1" ref="CH41" ca="1">_xlfn.LET( _xlpm.CheckBlank, SUM(PL!$AD41:$BN41) = 0, IF(_xlpm.CheckBlank, "", SUM(_xlfn._xlws.FILTER(PL!$AD41:$BN41,(YEAR(PL!$AD$12:$BN$12)=PL!CH$12)*(array_timeline&lt;=PL!CH$11)))))</f>
        <v>#NAME?</v>
      </c>
      <c r="CI41" s="88"/>
      <c r="CJ41" s="1461" cm="1">
        <f t="array" ref="CJ41">_xlfn.LET( _xlpm.CheckBlank, SUM(PL!$AD41:$BN41) = 0, IF(_xlpm.CheckBlank, "", SUM(_xlfn.TAKE(_xlfn.DROP(PL!$AD41:$BN41, ,-DATEDIFF(PL!CJ$11, val_asOfDate,"M")),1,-12))))</f>
        <v>96</v>
      </c>
      <c r="CK41" s="1461" cm="1">
        <f t="array" ref="CK41">_xlfn.LET( _xlpm.CheckBlank, SUM(PL!$AD41:$BN41) = 0, IF(_xlpm.CheckBlank, "", SUM(_xlfn.TAKE(_xlfn.DROP(PL!$AD41:$BN41, ,-DATEDIFF(PL!CK$11, val_asOfDate,"M")),1,-12))))</f>
        <v>96</v>
      </c>
      <c r="CL41" s="88"/>
      <c r="CM41" s="1168" t="e" cm="1">
        <f t="array" aca="1" ref="CM41" ca="1">_xlfn.LET(
_xlpm.val,IF($F41 = "",val_blankRefText,  _xldudf_CX_GET(CX_ENTITY,($F41),CM$11,CM$14,,(CM$19))),
_xlpm.Res, IF(OR(_xlpm.val="",_xlpm.val="Error"),"",_xlpm.val),
_xlpm.Res
)</f>
        <v>#NAME?</v>
      </c>
      <c r="CN41" s="1168" t="e" cm="1">
        <f t="array" aca="1" ref="CN41" ca="1">_xlfn.LET(
_xlpm.val,IF($F41 = "",val_blankRefText,  _xldudf_CX_GET(CX_ENTITY,fx_attrConverter($F41),CN$11,CN$14,,(CN$19))),
_xlpm.Res, IF(OR(_xlpm.val="",_xlpm.val="Error"),"",_xlpm.val),
_xlpm.Res
)</f>
        <v>#NAME?</v>
      </c>
      <c r="CO41" s="1169"/>
      <c r="CP41" s="1168" t="e" cm="1">
        <f t="array" aca="1" ref="CP41" ca="1">_xlfn.LET(
_xlpm.val,IF($F41 = "",val_blankRefText,  _xldudf_CX_GET(CX_ENTITY,fx_attrConverter($F41),CP$11,CP$14,,(CP$19))),
_xlpm.Res, IF(OR(_xlpm.val="",_xlpm.val="Error"),"",_xlpm.val),
_xlpm.Res
)</f>
        <v>#NAME?</v>
      </c>
      <c r="CQ41" s="1168" t="e" cm="1">
        <f t="array" aca="1" ref="CQ41" ca="1">_xlfn.LET(
_xlpm.val,IF($F41 = "",val_blankRefText,  _xldudf_CX_GET(CX_ENTITY,fx_attrConverter($F41),CQ$11,CQ$14,,(CQ$19))),
_xlpm.Res, IF(OR(_xlpm.val="",_xlpm.val="Error"),"",_xlpm.val),
_xlpm.Res
)</f>
        <v>#NAME?</v>
      </c>
      <c r="CR41" s="34"/>
    </row>
    <row r="42" spans="1:96" outlineLevel="1">
      <c r="A42" s="1322"/>
      <c r="B42" s="577"/>
      <c r="C42" s="577"/>
      <c r="D42" s="1079"/>
      <c r="E42" s="577"/>
      <c r="F42" s="577"/>
      <c r="G42" s="577"/>
      <c r="H42" s="578"/>
      <c r="I42" s="578"/>
      <c r="J42" s="578"/>
      <c r="K42" s="578"/>
      <c r="L42" s="579" t="b">
        <v>0</v>
      </c>
      <c r="N42" s="158"/>
      <c r="O42" s="101"/>
      <c r="P42" s="52"/>
      <c r="Q42" s="101"/>
      <c r="R42" s="126"/>
      <c r="S42" s="101"/>
      <c r="T42" s="101"/>
      <c r="U42" s="39"/>
      <c r="W42" s="198"/>
      <c r="X42" s="2368"/>
      <c r="Y42" s="2369" t="e">
        <f ca="1">X45</f>
        <v>#NAME?</v>
      </c>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34"/>
      <c r="CC42" s="176"/>
      <c r="CD42" s="177"/>
      <c r="CE42" s="177"/>
      <c r="CF42" s="178"/>
      <c r="CG42" s="177"/>
      <c r="CH42" s="177"/>
      <c r="CI42" s="177"/>
      <c r="CJ42" s="177"/>
      <c r="CK42" s="177"/>
      <c r="CL42" s="88"/>
      <c r="CM42" s="274"/>
      <c r="CN42" s="171"/>
      <c r="CO42" s="88"/>
      <c r="CP42" s="274"/>
      <c r="CQ42" s="171"/>
      <c r="CR42" s="34"/>
    </row>
    <row r="43" spans="1:96" ht="18">
      <c r="A43" s="697"/>
      <c r="B43" s="2127"/>
      <c r="C43" s="2127"/>
      <c r="D43" s="1079"/>
      <c r="E43" s="1316"/>
      <c r="F43" s="577"/>
      <c r="G43" s="853"/>
      <c r="H43" s="578"/>
      <c r="I43" s="578"/>
      <c r="J43" s="578"/>
      <c r="K43" s="578"/>
      <c r="L43" s="579" t="b">
        <v>0</v>
      </c>
      <c r="N43" s="158"/>
      <c r="O43" s="101"/>
      <c r="P43" s="52"/>
      <c r="Q43" s="2"/>
      <c r="R43" s="101"/>
      <c r="S43" s="2"/>
      <c r="T43" s="2"/>
      <c r="U43" s="39"/>
      <c r="W43" s="3034" t="s">
        <v>94</v>
      </c>
      <c r="X43" s="3061"/>
      <c r="Y43" s="3036" t="s">
        <v>104</v>
      </c>
      <c r="Z43" s="1258"/>
      <c r="AA43" s="1259"/>
      <c r="AB43" s="1630"/>
      <c r="AC43" s="1630"/>
      <c r="AD43" s="859"/>
      <c r="AE43" s="859"/>
      <c r="AF43" s="859"/>
      <c r="AG43" s="859"/>
      <c r="AH43" s="859"/>
      <c r="AI43" s="859"/>
      <c r="AJ43" s="859"/>
      <c r="AK43" s="859"/>
      <c r="AL43" s="859"/>
      <c r="AM43" s="859"/>
      <c r="AN43" s="859"/>
      <c r="AO43" s="859"/>
      <c r="AP43" s="859"/>
      <c r="AQ43" s="859"/>
      <c r="AR43" s="859"/>
      <c r="AS43" s="859"/>
      <c r="AT43" s="859"/>
      <c r="AU43" s="859"/>
      <c r="AV43" s="859"/>
      <c r="AW43" s="859"/>
      <c r="AX43" s="859"/>
      <c r="AY43" s="859"/>
      <c r="AZ43" s="859"/>
      <c r="BA43" s="859"/>
      <c r="BB43" s="859"/>
      <c r="BC43" s="859"/>
      <c r="BD43" s="859"/>
      <c r="BE43" s="859"/>
      <c r="BF43" s="859"/>
      <c r="BG43" s="859"/>
      <c r="BH43" s="859"/>
      <c r="BI43" s="859"/>
      <c r="BJ43" s="859"/>
      <c r="BK43" s="859"/>
      <c r="BL43" s="859"/>
      <c r="BM43" s="859"/>
      <c r="BN43" s="859"/>
      <c r="BO43" s="542"/>
      <c r="BP43" s="542"/>
      <c r="BQ43" s="542"/>
      <c r="BR43" s="542"/>
      <c r="BS43" s="542"/>
      <c r="BT43" s="542"/>
      <c r="BU43" s="542"/>
      <c r="BV43" s="542"/>
      <c r="BW43" s="542"/>
      <c r="BX43" s="542"/>
      <c r="BY43" s="542"/>
      <c r="BZ43" s="542"/>
      <c r="CA43" s="34"/>
      <c r="CC43" s="33"/>
      <c r="CD43" s="1265"/>
      <c r="CE43" s="1266"/>
      <c r="CF43" s="88"/>
      <c r="CG43" s="1265"/>
      <c r="CH43" s="1266"/>
      <c r="CI43" s="170"/>
      <c r="CJ43" s="1265"/>
      <c r="CK43" s="1266"/>
      <c r="CL43" s="88"/>
      <c r="CM43" s="1511"/>
      <c r="CN43" s="1215"/>
      <c r="CO43" s="88"/>
      <c r="CP43" s="1511"/>
      <c r="CQ43" s="1215"/>
      <c r="CR43" s="34"/>
    </row>
    <row r="44" spans="1:96" ht="18">
      <c r="A44" s="697"/>
      <c r="B44" s="2127"/>
      <c r="C44" s="2127"/>
      <c r="D44" s="1079"/>
      <c r="E44" s="1316"/>
      <c r="F44" s="577"/>
      <c r="G44" s="853"/>
      <c r="H44" s="578"/>
      <c r="I44" s="578"/>
      <c r="J44" s="578"/>
      <c r="K44" s="578"/>
      <c r="L44" s="579" t="b">
        <v>0</v>
      </c>
      <c r="N44" s="158"/>
      <c r="O44" s="101"/>
      <c r="P44" s="52"/>
      <c r="Q44" s="2"/>
      <c r="R44" s="101"/>
      <c r="S44" s="2"/>
      <c r="T44" s="2"/>
      <c r="U44" s="39"/>
      <c r="W44" s="3035"/>
      <c r="X44" s="3062"/>
      <c r="Y44" s="3037"/>
      <c r="Z44" s="1233"/>
      <c r="AA44" s="1262"/>
      <c r="AB44" s="1631"/>
      <c r="AC44" s="1631"/>
      <c r="AD44" s="1272"/>
      <c r="AE44" s="1272"/>
      <c r="AF44" s="1272"/>
      <c r="AG44" s="1272"/>
      <c r="AH44" s="1272"/>
      <c r="AI44" s="1272"/>
      <c r="AJ44" s="1272"/>
      <c r="AK44" s="1272"/>
      <c r="AL44" s="1272"/>
      <c r="AM44" s="1272"/>
      <c r="AN44" s="1272"/>
      <c r="AO44" s="1272"/>
      <c r="AP44" s="1272"/>
      <c r="AQ44" s="1272"/>
      <c r="AR44" s="1272"/>
      <c r="AS44" s="1272"/>
      <c r="AT44" s="1272"/>
      <c r="AU44" s="1272"/>
      <c r="AV44" s="1272"/>
      <c r="AW44" s="1272"/>
      <c r="AX44" s="1272"/>
      <c r="AY44" s="1272"/>
      <c r="AZ44" s="1272"/>
      <c r="BA44" s="1272"/>
      <c r="BB44" s="1272"/>
      <c r="BC44" s="1272"/>
      <c r="BD44" s="1272"/>
      <c r="BE44" s="1272"/>
      <c r="BF44" s="1272"/>
      <c r="BG44" s="1272"/>
      <c r="BH44" s="1272"/>
      <c r="BI44" s="1272"/>
      <c r="BJ44" s="1272"/>
      <c r="BK44" s="1272"/>
      <c r="BL44" s="1272"/>
      <c r="BM44" s="1272"/>
      <c r="BN44" s="1272"/>
      <c r="BO44" s="2097"/>
      <c r="BP44" s="2097"/>
      <c r="BQ44" s="2097"/>
      <c r="BR44" s="2097"/>
      <c r="BS44" s="2097"/>
      <c r="BT44" s="2097"/>
      <c r="BU44" s="2097"/>
      <c r="BV44" s="2097"/>
      <c r="BW44" s="2097"/>
      <c r="BX44" s="2097"/>
      <c r="BY44" s="2097"/>
      <c r="BZ44" s="2097"/>
      <c r="CA44" s="34"/>
      <c r="CC44" s="33"/>
      <c r="CD44" s="1267"/>
      <c r="CE44" s="1268"/>
      <c r="CF44" s="88"/>
      <c r="CG44" s="1267"/>
      <c r="CH44" s="1268"/>
      <c r="CI44" s="170"/>
      <c r="CJ44" s="1267"/>
      <c r="CK44" s="1268"/>
      <c r="CL44" s="88"/>
      <c r="CM44" s="1466"/>
      <c r="CN44" s="1467"/>
      <c r="CO44" s="992"/>
      <c r="CP44" s="1466"/>
      <c r="CQ44" s="1467"/>
      <c r="CR44" s="34"/>
    </row>
    <row r="45" spans="1:96" ht="21" customHeight="1" outlineLevel="1">
      <c r="A45" s="1322"/>
      <c r="B45" s="574" t="s">
        <v>821</v>
      </c>
      <c r="C45" s="2125" t="s">
        <v>1557</v>
      </c>
      <c r="D45" s="1079"/>
      <c r="E45" s="1615" t="e" cm="1">
        <f t="array" aca="1" ref="E45" ca="1">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#NAME?</v>
      </c>
      <c r="F45" s="577" t="str">
        <f t="shared" ref="F45:F54" si="9">IF(
    $B45 &lt;&gt;"",$B45,
    $E45
  )</f>
        <v>Annual Recurring Revenue (Rolling 12 months)</v>
      </c>
      <c r="G45" s="577" t="s">
        <v>1558</v>
      </c>
      <c r="H45" s="1323">
        <v>1</v>
      </c>
      <c r="I45" s="1323">
        <v>1</v>
      </c>
      <c r="J45" s="401"/>
      <c r="K45" s="401"/>
      <c r="L45" s="579" t="b">
        <v>0</v>
      </c>
      <c r="N45" s="158"/>
      <c r="O45" s="101"/>
      <c r="P45" s="52"/>
      <c r="Q45" s="101"/>
      <c r="R45" s="126"/>
      <c r="S45" s="101"/>
      <c r="T45" s="101"/>
      <c r="U45" s="39"/>
      <c r="W45" s="91" t="str">
        <f>_PL!$W$17</f>
        <v>Actual</v>
      </c>
      <c r="X45" s="2370" t="e" cm="1">
        <f t="array" aca="1" ref="X45" ca="1">_xlfn.LET(
_xlpm.toPass,$E45="",_xlpm.hasParts,ISNUMBER(SEARCH("|",$E45)),
_xlpm.Part1,INDEX(_xlfn.TEXTSPLIT($E45,"|",,FALSE,1),1),
_xlpm.Part1Num,IFERROR(_xlfn.NUMBERVALUE(_xlpm.Part1),_xlpm.Part1),_xlfn.SWITCH(
TRUE,_xlpm.toPass,"",_xlpm.hasParts,_xlpm.Part1Num,
$E45
))</f>
        <v>#NAME?</v>
      </c>
      <c r="Y45" s="590" t="e" cm="1">
        <f t="array" aca="1" ref="Y45" ca="1">IF($E45="", "", IF( ISNUMBER( SEARCH("|", $E45)), INDEX(_xlfn.TEXTSPLIT($E45, "|",,FALSE,1),2),$E45))</f>
        <v>#NAME?</v>
      </c>
      <c r="Z45" s="198" cm="1">
        <f t="array" ref="Z45">_xlfn.SWITCH(
    TRUE,
ISBLANK(_PL!$L45),"",
    _PL!$L45=TRUE, 1,
    _PL!$L45=FALSE,-1,
    _PL!$L45=-1,0,
"n/a"
)</f>
        <v>-1</v>
      </c>
      <c r="AA45" s="200"/>
      <c r="AB45" s="709" t="e" cm="1">
        <f t="array" aca="1" ref="AB45" ca="1">_xlfn.LET(_xlpm.PackedString, E45, IF(_xlpm.PackedString="", "", IF( ISNUMBER( SEARCH("|", _xlpm.PackedString)), INDEX(_xlfn.TEXTSPLIT(_xlpm.PackedString,"|", ,FALSE),3),_xlpm.PackedString)))</f>
        <v>#NAME?</v>
      </c>
      <c r="AC45" s="300" t="str" cm="1">
        <f t="array" aca="1" ref="AC45" ca="1">_xlfn.LET(
_xlpm.Def, IF(_xlfn.XMATCH(AB45,tbl_acctDef[Term],0)&gt;0, fx_getIcon("find"), ""),
_xlpm.Adj, IF(_xlfn.XMATCH(AB45, tbl_adjExample[Items],0)&gt;0, fx_getIcon("find"), ""),
IFERROR(IFBLANK(_xlpm.Def,_xlpm.Adj),"")
)</f>
        <v/>
      </c>
      <c r="AD45" s="1669" t="e" cm="1">
        <f t="array" aca="1" ref="AD45" ca="1">_xlfn.LET(
_xlpm.val,IF($F45 = "",val_blankRefText,  _xldudf_CX_GET(CX_ENTITY,$F45,AD$11,AD$14,,(AD$19))),
_xlpm.Res, IF(OR(_xlpm.val="",_xlpm.val="Error"),"",_xlpm.val),
_xlpm.Res
)</f>
        <v>#NAME?</v>
      </c>
      <c r="AE45" s="1669" t="e" cm="1">
        <f t="array" aca="1" ref="AE45" ca="1">_xlfn.LET(
_xlpm.val,IF($F45 = "",val_blankRefText,  _xldudf_CX_GET(CX_ENTITY,$F45,AE$11,AE$14,,(AE$19))),
_xlpm.Res, IF(OR(_xlpm.val="",_xlpm.val="Error"),"",_xlpm.val),
_xlpm.Res
)</f>
        <v>#NAME?</v>
      </c>
      <c r="AF45" s="1669" t="e" cm="1">
        <f t="array" aca="1" ref="AF45" ca="1">_xlfn.LET(
_xlpm.val,IF($F45 = "",val_blankRefText,  _xldudf_CX_GET(CX_ENTITY,$F45,AF$11,AF$14,,(AF$19))),
_xlpm.Res, IF(OR(_xlpm.val="",_xlpm.val="Error"),"",_xlpm.val),
_xlpm.Res
)</f>
        <v>#NAME?</v>
      </c>
      <c r="AG45" s="1669" t="e" cm="1">
        <f t="array" aca="1" ref="AG45" ca="1">_xlfn.LET(
_xlpm.val,IF($F45 = "",val_blankRefText,  _xldudf_CX_GET(CX_ENTITY,$F45,AG$11,AG$14,,(AG$19))),
_xlpm.Res, IF(OR(_xlpm.val="",_xlpm.val="Error"),"",_xlpm.val),
_xlpm.Res
)</f>
        <v>#NAME?</v>
      </c>
      <c r="AH45" s="1669" t="e" cm="1">
        <f t="array" aca="1" ref="AH45" ca="1">_xlfn.LET(
_xlpm.val,IF($F45 = "",val_blankRefText,  _xldudf_CX_GET(CX_ENTITY,$F45,AH$11,AH$14,,(AH$19))),
_xlpm.Res, IF(OR(_xlpm.val="",_xlpm.val="Error"),"",_xlpm.val),
_xlpm.Res
)</f>
        <v>#NAME?</v>
      </c>
      <c r="AI45" s="1669" t="e" cm="1">
        <f t="array" aca="1" ref="AI45" ca="1">_xlfn.LET(
_xlpm.val,IF($F45 = "",val_blankRefText,  _xldudf_CX_GET(CX_ENTITY,$F45,AI$11,AI$14,,(AI$19))),
_xlpm.Res, IF(OR(_xlpm.val="",_xlpm.val="Error"),"",_xlpm.val),
_xlpm.Res
)</f>
        <v>#NAME?</v>
      </c>
      <c r="AJ45" s="1669" t="e" cm="1">
        <f t="array" aca="1" ref="AJ45" ca="1">_xlfn.LET(
_xlpm.val,IF($F45 = "",val_blankRefText,  _xldudf_CX_GET(CX_ENTITY,$F45,AJ$11,AJ$14,,(AJ$19))),
_xlpm.Res, IF(OR(_xlpm.val="",_xlpm.val="Error"),"",_xlpm.val),
_xlpm.Res
)</f>
        <v>#NAME?</v>
      </c>
      <c r="AK45" s="1669" t="e" cm="1">
        <f t="array" aca="1" ref="AK45" ca="1">_xlfn.LET(
_xlpm.val,IF($F45 = "",val_blankRefText,  _xldudf_CX_GET(CX_ENTITY,$F45,AK$11,AK$14,,(AK$19))),
_xlpm.Res, IF(OR(_xlpm.val="",_xlpm.val="Error"),"",_xlpm.val),
_xlpm.Res
)</f>
        <v>#NAME?</v>
      </c>
      <c r="AL45" s="1669" t="e" cm="1">
        <f t="array" aca="1" ref="AL45" ca="1">_xlfn.LET(
_xlpm.val,IF($F45 = "",val_blankRefText,  _xldudf_CX_GET(CX_ENTITY,$F45,AL$11,AL$14,,(AL$19))),
_xlpm.Res, IF(OR(_xlpm.val="",_xlpm.val="Error"),"",_xlpm.val),
_xlpm.Res
)</f>
        <v>#NAME?</v>
      </c>
      <c r="AM45" s="1669" t="e" cm="1">
        <f t="array" aca="1" ref="AM45" ca="1">_xlfn.LET(
_xlpm.val,IF($F45 = "",val_blankRefText,  _xldudf_CX_GET(CX_ENTITY,$F45,AM$11,AM$14,,(AM$19))),
_xlpm.Res, IF(OR(_xlpm.val="",_xlpm.val="Error"),"",_xlpm.val),
_xlpm.Res
)</f>
        <v>#NAME?</v>
      </c>
      <c r="AN45" s="1669" t="e" cm="1">
        <f t="array" aca="1" ref="AN45" ca="1">_xlfn.LET(
_xlpm.val,IF($F45 = "",val_blankRefText,  _xldudf_CX_GET(CX_ENTITY,$F45,AN$11,AN$14,,(AN$19))),
_xlpm.Res, IF(OR(_xlpm.val="",_xlpm.val="Error"),"",_xlpm.val),
_xlpm.Res
)</f>
        <v>#NAME?</v>
      </c>
      <c r="AO45" s="1669" t="e" cm="1">
        <f t="array" aca="1" ref="AO45" ca="1">_xlfn.LET(
_xlpm.val,IF($F45 = "",val_blankRefText,  _xldudf_CX_GET(CX_ENTITY,$F45,AO$11,AO$14,,(AO$19))),
_xlpm.Res, IF(OR(_xlpm.val="",_xlpm.val="Error"),"",_xlpm.val),
_xlpm.Res
)</f>
        <v>#NAME?</v>
      </c>
      <c r="AP45" s="1669" t="e" cm="1">
        <f t="array" aca="1" ref="AP45" ca="1">_xlfn.LET(
_xlpm.val,IF($F45 = "",val_blankRefText,  _xldudf_CX_GET(CX_ENTITY,$F45,AP$11,AP$14,,(AP$19))),
_xlpm.Res, IF(OR(_xlpm.val="",_xlpm.val="Error"),"",_xlpm.val),
_xlpm.Res
)</f>
        <v>#NAME?</v>
      </c>
      <c r="AQ45" s="1669" t="e" cm="1">
        <f t="array" aca="1" ref="AQ45" ca="1">_xlfn.LET(
_xlpm.val,IF($F45 = "",val_blankRefText,  _xldudf_CX_GET(CX_ENTITY,$F45,AQ$11,AQ$14,,(AQ$19))),
_xlpm.Res, IF(OR(_xlpm.val="",_xlpm.val="Error"),"",_xlpm.val),
_xlpm.Res
)</f>
        <v>#NAME?</v>
      </c>
      <c r="AR45" s="1669" t="e" cm="1">
        <f t="array" aca="1" ref="AR45" ca="1">_xlfn.LET(
_xlpm.val,IF($F45 = "",val_blankRefText,  _xldudf_CX_GET(CX_ENTITY,$F45,AR$11,AR$14,,(AR$19))),
_xlpm.Res, IF(OR(_xlpm.val="",_xlpm.val="Error"),"",_xlpm.val),
_xlpm.Res
)</f>
        <v>#NAME?</v>
      </c>
      <c r="AS45" s="1669" t="e" cm="1">
        <f t="array" aca="1" ref="AS45" ca="1">_xlfn.LET(
_xlpm.val,IF($F45 = "",val_blankRefText,  _xldudf_CX_GET(CX_ENTITY,$F45,AS$11,AS$14,,(AS$19))),
_xlpm.Res, IF(OR(_xlpm.val="",_xlpm.val="Error"),"",_xlpm.val),
_xlpm.Res
)</f>
        <v>#NAME?</v>
      </c>
      <c r="AT45" s="1669" t="e" cm="1">
        <f t="array" aca="1" ref="AT45" ca="1">_xlfn.LET(
_xlpm.val,IF($F45 = "",val_blankRefText,  _xldudf_CX_GET(CX_ENTITY,$F45,AT$11,AT$14,,(AT$19))),
_xlpm.Res, IF(OR(_xlpm.val="",_xlpm.val="Error"),"",_xlpm.val),
_xlpm.Res
)</f>
        <v>#NAME?</v>
      </c>
      <c r="AU45" s="1669" t="e" cm="1">
        <f t="array" aca="1" ref="AU45" ca="1">_xlfn.LET(
_xlpm.val,IF($F45 = "",val_blankRefText,  _xldudf_CX_GET(CX_ENTITY,$F45,AU$11,AU$14,,(AU$19))),
_xlpm.Res, IF(OR(_xlpm.val="",_xlpm.val="Error"),"",_xlpm.val),
_xlpm.Res
)</f>
        <v>#NAME?</v>
      </c>
      <c r="AV45" s="1669" t="e" cm="1">
        <f t="array" aca="1" ref="AV45" ca="1">_xlfn.LET(
_xlpm.val,IF($F45 = "",val_blankRefText,  _xldudf_CX_GET(CX_ENTITY,$F45,AV$11,AV$14,,(AV$19))),
_xlpm.Res, IF(OR(_xlpm.val="",_xlpm.val="Error"),"",_xlpm.val),
_xlpm.Res
)</f>
        <v>#NAME?</v>
      </c>
      <c r="AW45" s="1669" t="e" cm="1">
        <f t="array" aca="1" ref="AW45" ca="1">_xlfn.LET(
_xlpm.val,IF($F45 = "",val_blankRefText,  _xldudf_CX_GET(CX_ENTITY,$F45,AW$11,AW$14,,(AW$19))),
_xlpm.Res, IF(OR(_xlpm.val="",_xlpm.val="Error"),"",_xlpm.val),
_xlpm.Res
)</f>
        <v>#NAME?</v>
      </c>
      <c r="AX45" s="1669" t="e" cm="1">
        <f t="array" aca="1" ref="AX45" ca="1">_xlfn.LET(
_xlpm.val,IF($F45 = "",val_blankRefText,  _xldudf_CX_GET(CX_ENTITY,$F45,AX$11,AX$14,,(AX$19))),
_xlpm.Res, IF(OR(_xlpm.val="",_xlpm.val="Error"),"",_xlpm.val),
_xlpm.Res
)</f>
        <v>#NAME?</v>
      </c>
      <c r="AY45" s="1669" t="e" cm="1">
        <f t="array" aca="1" ref="AY45" ca="1">_xlfn.LET(
_xlpm.val,IF($F45 = "",val_blankRefText,  _xldudf_CX_GET(CX_ENTITY,$F45,AY$11,AY$14,,(AY$19))),
_xlpm.Res, IF(OR(_xlpm.val="",_xlpm.val="Error"),"",_xlpm.val),
_xlpm.Res
)</f>
        <v>#NAME?</v>
      </c>
      <c r="AZ45" s="1669" t="e" cm="1">
        <f t="array" aca="1" ref="AZ45" ca="1">_xlfn.LET(
_xlpm.val,IF($F45 = "",val_blankRefText,  _xldudf_CX_GET(CX_ENTITY,$F45,AZ$11,AZ$14,,(AZ$19))),
_xlpm.Res, IF(OR(_xlpm.val="",_xlpm.val="Error"),"",_xlpm.val),
_xlpm.Res
)</f>
        <v>#NAME?</v>
      </c>
      <c r="BA45" s="1669" t="e" cm="1">
        <f t="array" aca="1" ref="BA45" ca="1">_xlfn.LET(
_xlpm.val,IF($F45 = "",val_blankRefText,  _xldudf_CX_GET(CX_ENTITY,$F45,BA$11,BA$14,,(BA$19))),
_xlpm.Res, IF(OR(_xlpm.val="",_xlpm.val="Error"),"",_xlpm.val),
_xlpm.Res
)</f>
        <v>#NAME?</v>
      </c>
      <c r="BB45" s="1669" t="e" cm="1">
        <f t="array" aca="1" ref="BB45" ca="1">_xlfn.LET(
_xlpm.val,IF($F45 = "",val_blankRefText,  _xldudf_CX_GET(CX_ENTITY,$F45,BB$11,BB$14,,(BB$19))),
_xlpm.Res, IF(OR(_xlpm.val="",_xlpm.val="Error"),"",_xlpm.val),
_xlpm.Res
)</f>
        <v>#NAME?</v>
      </c>
      <c r="BC45" s="1669" t="e" cm="1">
        <f t="array" aca="1" ref="BC45" ca="1">_xlfn.LET(
_xlpm.val,IF($F45 = "",val_blankRefText,  _xldudf_CX_GET(CX_ENTITY,$F45,BC$11,BC$14,,(BC$19))),
_xlpm.Res, IF(OR(_xlpm.val="",_xlpm.val="Error"),"",_xlpm.val),
_xlpm.Res
)</f>
        <v>#NAME?</v>
      </c>
      <c r="BD45" s="1669" t="e" cm="1">
        <f t="array" aca="1" ref="BD45" ca="1">_xlfn.LET(
_xlpm.val,IF($F45 = "",val_blankRefText,  _xldudf_CX_GET(CX_ENTITY,$F45,BD$11,BD$14,,(BD$19))),
_xlpm.Res, IF(OR(_xlpm.val="",_xlpm.val="Error"),"",_xlpm.val),
_xlpm.Res
)</f>
        <v>#NAME?</v>
      </c>
      <c r="BE45" s="1669" t="e" cm="1">
        <f t="array" aca="1" ref="BE45" ca="1">_xlfn.LET(
_xlpm.val,IF($F45 = "",val_blankRefText,  _xldudf_CX_GET(CX_ENTITY,$F45,BE$11,BE$14,,(BE$19))),
_xlpm.Res, IF(OR(_xlpm.val="",_xlpm.val="Error"),"",_xlpm.val),
_xlpm.Res
)</f>
        <v>#NAME?</v>
      </c>
      <c r="BF45" s="1669" t="e" cm="1">
        <f t="array" aca="1" ref="BF45" ca="1">_xlfn.LET(
_xlpm.val,IF($F45 = "",val_blankRefText,  _xldudf_CX_GET(CX_ENTITY,$F45,BF$11,BF$14,,(BF$19))),
_xlpm.Res, IF(OR(_xlpm.val="",_xlpm.val="Error"),"",_xlpm.val),
_xlpm.Res
)</f>
        <v>#NAME?</v>
      </c>
      <c r="BG45" s="1669" t="e" cm="1">
        <f t="array" aca="1" ref="BG45" ca="1">_xlfn.LET(
_xlpm.val,IF($F45 = "",val_blankRefText,  _xldudf_CX_GET(CX_ENTITY,$F45,BG$11,BG$14,,(BG$19))),
_xlpm.Res, IF(OR(_xlpm.val="",_xlpm.val="Error"),"",_xlpm.val),
_xlpm.Res
)</f>
        <v>#NAME?</v>
      </c>
      <c r="BH45" s="1669" t="e" cm="1">
        <f t="array" aca="1" ref="BH45" ca="1">_xlfn.LET(
_xlpm.val,IF($F45 = "",val_blankRefText,  _xldudf_CX_GET(CX_ENTITY,$F45,BH$11,BH$14,,(BH$19))),
_xlpm.Res, IF(OR(_xlpm.val="",_xlpm.val="Error"),"",_xlpm.val),
_xlpm.Res
)</f>
        <v>#NAME?</v>
      </c>
      <c r="BI45" s="1669" t="e" cm="1">
        <f t="array" aca="1" ref="BI45" ca="1">_xlfn.LET(
_xlpm.val,IF($F45 = "",val_blankRefText,  _xldudf_CX_GET(CX_ENTITY,$F45,BI$11,BI$14,,(BI$19))),
_xlpm.Res, IF(OR(_xlpm.val="",_xlpm.val="Error"),"",_xlpm.val),
_xlpm.Res
)</f>
        <v>#NAME?</v>
      </c>
      <c r="BJ45" s="1669" t="e" cm="1">
        <f t="array" aca="1" ref="BJ45" ca="1">_xlfn.LET(
_xlpm.val,IF($F45 = "",val_blankRefText,  _xldudf_CX_GET(CX_ENTITY,$F45,BJ$11,BJ$14,,(BJ$19))),
_xlpm.Res, IF(OR(_xlpm.val="",_xlpm.val="Error"),"",_xlpm.val),
_xlpm.Res
)</f>
        <v>#NAME?</v>
      </c>
      <c r="BK45" s="1669" t="e" cm="1">
        <f t="array" aca="1" ref="BK45" ca="1">_xlfn.LET(
_xlpm.val,IF($F45 = "",val_blankRefText,  _xldudf_CX_GET(CX_ENTITY,$F45,BK$11,BK$14,,(BK$19))),
_xlpm.Res, IF(OR(_xlpm.val="",_xlpm.val="Error"),"",_xlpm.val),
_xlpm.Res
)</f>
        <v>#NAME?</v>
      </c>
      <c r="BL45" s="1669" t="e" cm="1">
        <f t="array" aca="1" ref="BL45" ca="1">_xlfn.LET(
_xlpm.val,IF($F45 = "",val_blankRefText,  _xldudf_CX_GET(CX_ENTITY,$F45,BL$11,BL$14,,(BL$19))),
_xlpm.Res, IF(OR(_xlpm.val="",_xlpm.val="Error"),"",_xlpm.val),
_xlpm.Res
)</f>
        <v>#NAME?</v>
      </c>
      <c r="BM45" s="1669" t="e" cm="1">
        <f t="array" aca="1" ref="BM45" ca="1">_xlfn.LET(
_xlpm.val,IF($F45 = "",val_blankRefText,  _xldudf_CX_GET(CX_ENTITY,$F45,BM$11,BM$14,,(BM$19))),
_xlpm.Res, IF(OR(_xlpm.val="",_xlpm.val="Error"),"",_xlpm.val),
_xlpm.Res
)</f>
        <v>#NAME?</v>
      </c>
      <c r="BN45" s="1669" t="e" cm="1">
        <f t="array" aca="1" ref="BN45" ca="1">_xlfn.LET(
_xlpm.val,IF($F45 = "",val_blankRefText,  _xldudf_CX_GET(CX_ENTITY,$F45,BN$11,BN$14,,(BN$19))),
_xlpm.Res, IF(OR(_xlpm.val="",_xlpm.val="Error"),"",_xlpm.val),
_xlpm.Res
)</f>
        <v>#NAME?</v>
      </c>
      <c r="BO45" s="2095"/>
      <c r="BP45" s="2095"/>
      <c r="BQ45" s="2095"/>
      <c r="BR45" s="2095"/>
      <c r="BS45" s="2095"/>
      <c r="BT45" s="2095"/>
      <c r="BU45" s="2095"/>
      <c r="BV45" s="2095"/>
      <c r="BW45" s="2095"/>
      <c r="BX45" s="2095"/>
      <c r="BY45" s="2095"/>
      <c r="BZ45" s="2095"/>
      <c r="CA45" s="34"/>
      <c r="CC45" s="33"/>
      <c r="CD45" s="559" t="e" cm="1">
        <f t="array" aca="1" ref="CD45" ca="1">_xlfn.XLOOKUP(PL!CD$11,array_timeline,PL!$AD45:$BN45,"")</f>
        <v>#NAME?</v>
      </c>
      <c r="CE45" s="559" t="e" cm="1">
        <f t="array" aca="1" ref="CE45" ca="1">_xlfn.XLOOKUP(PL!CE$11,array_timeline,PL!$AD45:$BN45,"")</f>
        <v>#NAME?</v>
      </c>
      <c r="CF45" s="88"/>
      <c r="CG45" s="590"/>
      <c r="CH45" s="590"/>
      <c r="CI45" s="88"/>
      <c r="CJ45" s="1264">
        <f>_xlfn.XLOOKUP(CJ$74,array_timeline,PL!$AD45:$BN45,"")</f>
        <v>1</v>
      </c>
      <c r="CK45" s="1264">
        <f>_xlfn.XLOOKUP(CK$74,array_timeline,PL!$AD45:$BN45,"")</f>
        <v>1</v>
      </c>
      <c r="CL45" s="88"/>
      <c r="CM45" s="1556" t="e" cm="1">
        <f t="array" aca="1" ref="CM45" ca="1">IF(
 $F45 = "",
  val_blankRefText,
  N(
    _xldudf_CX_GET(CX_ENTITY,$F45,CM$11,CM$14,,(CM$19)))/
    fxVal_normal*fxVal_sign($A45)
)</f>
        <v>#NAME?</v>
      </c>
      <c r="CN45" s="1556" t="e" cm="1">
        <f t="array" aca="1" ref="CN45" ca="1">IF(
  $F45="",
  val_blankRefText,
  N(
    _xldudf_CX_GET(CX_ENTITY,$F45,CN$11,CN$14,,(CN$19)))/
    fxVal_normal*fxVal_sign($A45)
)</f>
        <v>#NAME?</v>
      </c>
      <c r="CO45" s="992"/>
      <c r="CP45" s="1650" t="e" cm="1">
        <f t="array" aca="1" ref="CP45" ca="1">IF(
  $F45="",
  val_blankRefText,
  N(
    _xldudf_CX_GET(CX_ENTITY,$F45,CP$11,CP$14,,(CP$19)))/
    fxVal_normal*fxVal_sign($A45)
)</f>
        <v>#NAME?</v>
      </c>
      <c r="CQ45" s="1651" t="e" cm="1">
        <f t="array" aca="1" ref="CQ45" ca="1">IF(
  $F45="",
  val_blankRefText,
  N(
    _xldudf_CX_GET(CX_ENTITY,$F45,CQ$11,CQ$14,,(CQ$19)))/
    fxVal_normal*fxVal_sign($A45)
)</f>
        <v>#NAME?</v>
      </c>
      <c r="CR45" s="34"/>
    </row>
    <row r="46" spans="1:96" ht="21" customHeight="1" outlineLevel="2">
      <c r="A46" s="1322"/>
      <c r="B46" s="2128" t="s">
        <v>1559</v>
      </c>
      <c r="C46" s="2125" t="s">
        <v>1560</v>
      </c>
      <c r="D46" s="1616"/>
      <c r="E46" s="1615" t="e" cm="1">
        <f t="array" aca="1" ref="E46" ca="1">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#NAME?</v>
      </c>
      <c r="F46" s="1615" t="str">
        <f t="shared" si="9"/>
        <v>Custom Metric Amount 1</v>
      </c>
      <c r="G46" s="577" t="s">
        <v>1558</v>
      </c>
      <c r="H46" s="1323">
        <v>1</v>
      </c>
      <c r="I46" s="1323">
        <v>1</v>
      </c>
      <c r="J46" s="401"/>
      <c r="K46" s="401"/>
      <c r="L46" s="579" t="b">
        <v>0</v>
      </c>
      <c r="N46" s="158"/>
      <c r="O46" s="101"/>
      <c r="P46" s="52"/>
      <c r="Q46" s="101"/>
      <c r="R46" s="126"/>
      <c r="S46" s="101"/>
      <c r="T46" s="101"/>
      <c r="U46" s="39"/>
      <c r="W46" s="91" t="str">
        <f>_PL!$W$17</f>
        <v>Actual</v>
      </c>
      <c r="X46" s="2370" t="e" cm="1">
        <f t="array" aca="1" ref="X46" ca="1">_xlfn.LET(
_xlpm.toPass,$E46="",_xlpm.hasParts,ISNUMBER(SEARCH("|",$E46)),
_xlpm.Part1,INDEX(_xlfn.TEXTSPLIT($E46,"|",,FALSE,1),1),
_xlpm.Part1Num,IFERROR(_xlfn.NUMBERVALUE(_xlpm.Part1),_xlpm.Part1),_xlfn.SWITCH(
TRUE,_xlpm.toPass,"",_xlpm.hasParts,_xlpm.Part1Num,
$E46
))</f>
        <v>#NAME?</v>
      </c>
      <c r="Y46" s="590" t="e" cm="1">
        <f t="array" aca="1" ref="Y46" ca="1">IF($E46="", "", IF( ISNUMBER( SEARCH("|", $E46)), INDEX(_xlfn.TEXTSPLIT($E46, "|",,FALSE,1),2),$E46))</f>
        <v>#NAME?</v>
      </c>
      <c r="Z46" s="198" t="e">
        <f ca="1">IF(Y46="", "", -1)</f>
        <v>#NAME?</v>
      </c>
      <c r="AA46" s="200"/>
      <c r="AB46" s="709" t="e" cm="1">
        <f t="array" aca="1" ref="AB46" ca="1">_xlfn.LET(_xlpm.PackedString, E46, IF(_xlpm.PackedString="", "", IF( ISNUMBER( SEARCH("|", _xlpm.PackedString)), INDEX(_xlfn.TEXTSPLIT(_xlpm.PackedString,"|", ,FALSE),3),_xlpm.PackedString)))</f>
        <v>#NAME?</v>
      </c>
      <c r="AC46" s="300" t="str" cm="1">
        <f t="array" aca="1" ref="AC46" ca="1">_xlfn.LET(
_xlpm.Def, IF(_xlfn.XMATCH(AB46,tbl_acctDef[Term],0)&gt;0, fx_getIcon("find"), ""),
_xlpm.Adj, IF(_xlfn.XMATCH(AB46, tbl_adjExample[Items],0)&gt;0, fx_getIcon("find"), ""),
IFERROR(IFBLANK(_xlpm.Def,_xlpm.Adj),"")
)</f>
        <v/>
      </c>
      <c r="AD46" s="1669" t="e" cm="1">
        <f t="array" aca="1" ref="AD46" ca="1">_xlfn.LET(
_xlpm.val,IF($F46 = "",val_blankRefText,  _xldudf_CX_GET(CX_ENTITY,$F46,AD$11,AD$14,,(AD$19))),
_xlpm.Res, IF(OR(_xlpm.val="",_xlpm.val="Error"),"",_xlpm.val),
_xlpm.Res
)</f>
        <v>#NAME?</v>
      </c>
      <c r="AE46" s="1669" t="e" cm="1">
        <f t="array" aca="1" ref="AE46" ca="1">_xlfn.LET(
_xlpm.val,IF($F46 = "",val_blankRefText,  _xldudf_CX_GET(CX_ENTITY,$F46,AE$11,AE$14,,(AE$19))),
_xlpm.Res, IF(OR(_xlpm.val="",_xlpm.val="Error"),"",_xlpm.val),
_xlpm.Res
)</f>
        <v>#NAME?</v>
      </c>
      <c r="AF46" s="1669" t="e" cm="1">
        <f t="array" aca="1" ref="AF46" ca="1">_xlfn.LET(
_xlpm.val,IF($F46 = "",val_blankRefText,  _xldudf_CX_GET(CX_ENTITY,$F46,AF$11,AF$14,,(AF$19))),
_xlpm.Res, IF(OR(_xlpm.val="",_xlpm.val="Error"),"",_xlpm.val),
_xlpm.Res
)</f>
        <v>#NAME?</v>
      </c>
      <c r="AG46" s="1669" t="e" cm="1">
        <f t="array" aca="1" ref="AG46" ca="1">_xlfn.LET(
_xlpm.val,IF($F46 = "",val_blankRefText,  _xldudf_CX_GET(CX_ENTITY,$F46,AG$11,AG$14,,(AG$19))),
_xlpm.Res, IF(OR(_xlpm.val="",_xlpm.val="Error"),"",_xlpm.val),
_xlpm.Res
)</f>
        <v>#NAME?</v>
      </c>
      <c r="AH46" s="1669" t="e" cm="1">
        <f t="array" aca="1" ref="AH46" ca="1">_xlfn.LET(
_xlpm.val,IF($F46 = "",val_blankRefText,  _xldudf_CX_GET(CX_ENTITY,$F46,AH$11,AH$14,,(AH$19))),
_xlpm.Res, IF(OR(_xlpm.val="",_xlpm.val="Error"),"",_xlpm.val),
_xlpm.Res
)</f>
        <v>#NAME?</v>
      </c>
      <c r="AI46" s="1669" t="e" cm="1">
        <f t="array" aca="1" ref="AI46" ca="1">_xlfn.LET(
_xlpm.val,IF($F46 = "",val_blankRefText,  _xldudf_CX_GET(CX_ENTITY,$F46,AI$11,AI$14,,(AI$19))),
_xlpm.Res, IF(OR(_xlpm.val="",_xlpm.val="Error"),"",_xlpm.val),
_xlpm.Res
)</f>
        <v>#NAME?</v>
      </c>
      <c r="AJ46" s="1669" t="e" cm="1">
        <f t="array" aca="1" ref="AJ46" ca="1">_xlfn.LET(
_xlpm.val,IF($F46 = "",val_blankRefText,  _xldudf_CX_GET(CX_ENTITY,$F46,AJ$11,AJ$14,,(AJ$19))),
_xlpm.Res, IF(OR(_xlpm.val="",_xlpm.val="Error"),"",_xlpm.val),
_xlpm.Res
)</f>
        <v>#NAME?</v>
      </c>
      <c r="AK46" s="1669" t="e" cm="1">
        <f t="array" aca="1" ref="AK46" ca="1">_xlfn.LET(
_xlpm.val,IF($F46 = "",val_blankRefText,  _xldudf_CX_GET(CX_ENTITY,$F46,AK$11,AK$14,,(AK$19))),
_xlpm.Res, IF(OR(_xlpm.val="",_xlpm.val="Error"),"",_xlpm.val),
_xlpm.Res
)</f>
        <v>#NAME?</v>
      </c>
      <c r="AL46" s="1669" t="e" cm="1">
        <f t="array" aca="1" ref="AL46" ca="1">_xlfn.LET(
_xlpm.val,IF($F46 = "",val_blankRefText,  _xldudf_CX_GET(CX_ENTITY,$F46,AL$11,AL$14,,(AL$19))),
_xlpm.Res, IF(OR(_xlpm.val="",_xlpm.val="Error"),"",_xlpm.val),
_xlpm.Res
)</f>
        <v>#NAME?</v>
      </c>
      <c r="AM46" s="1669" t="e" cm="1">
        <f t="array" aca="1" ref="AM46" ca="1">_xlfn.LET(
_xlpm.val,IF($F46 = "",val_blankRefText,  _xldudf_CX_GET(CX_ENTITY,$F46,AM$11,AM$14,,(AM$19))),
_xlpm.Res, IF(OR(_xlpm.val="",_xlpm.val="Error"),"",_xlpm.val),
_xlpm.Res
)</f>
        <v>#NAME?</v>
      </c>
      <c r="AN46" s="1669" t="e" cm="1">
        <f t="array" aca="1" ref="AN46" ca="1">_xlfn.LET(
_xlpm.val,IF($F46 = "",val_blankRefText,  _xldudf_CX_GET(CX_ENTITY,$F46,AN$11,AN$14,,(AN$19))),
_xlpm.Res, IF(OR(_xlpm.val="",_xlpm.val="Error"),"",_xlpm.val),
_xlpm.Res
)</f>
        <v>#NAME?</v>
      </c>
      <c r="AO46" s="1669" t="e" cm="1">
        <f t="array" aca="1" ref="AO46" ca="1">_xlfn.LET(
_xlpm.val,IF($F46 = "",val_blankRefText,  _xldudf_CX_GET(CX_ENTITY,$F46,AO$11,AO$14,,(AO$19))),
_xlpm.Res, IF(OR(_xlpm.val="",_xlpm.val="Error"),"",_xlpm.val),
_xlpm.Res
)</f>
        <v>#NAME?</v>
      </c>
      <c r="AP46" s="1669" t="e" cm="1">
        <f t="array" aca="1" ref="AP46" ca="1">_xlfn.LET(
_xlpm.val,IF($F46 = "",val_blankRefText,  _xldudf_CX_GET(CX_ENTITY,$F46,AP$11,AP$14,,(AP$19))),
_xlpm.Res, IF(OR(_xlpm.val="",_xlpm.val="Error"),"",_xlpm.val),
_xlpm.Res
)</f>
        <v>#NAME?</v>
      </c>
      <c r="AQ46" s="1669" t="e" cm="1">
        <f t="array" aca="1" ref="AQ46" ca="1">_xlfn.LET(
_xlpm.val,IF($F46 = "",val_blankRefText,  _xldudf_CX_GET(CX_ENTITY,$F46,AQ$11,AQ$14,,(AQ$19))),
_xlpm.Res, IF(OR(_xlpm.val="",_xlpm.val="Error"),"",_xlpm.val),
_xlpm.Res
)</f>
        <v>#NAME?</v>
      </c>
      <c r="AR46" s="1669" t="e" cm="1">
        <f t="array" aca="1" ref="AR46" ca="1">_xlfn.LET(
_xlpm.val,IF($F46 = "",val_blankRefText,  _xldudf_CX_GET(CX_ENTITY,$F46,AR$11,AR$14,,(AR$19))),
_xlpm.Res, IF(OR(_xlpm.val="",_xlpm.val="Error"),"",_xlpm.val),
_xlpm.Res
)</f>
        <v>#NAME?</v>
      </c>
      <c r="AS46" s="1669" t="e" cm="1">
        <f t="array" aca="1" ref="AS46" ca="1">_xlfn.LET(
_xlpm.val,IF($F46 = "",val_blankRefText,  _xldudf_CX_GET(CX_ENTITY,$F46,AS$11,AS$14,,(AS$19))),
_xlpm.Res, IF(OR(_xlpm.val="",_xlpm.val="Error"),"",_xlpm.val),
_xlpm.Res
)</f>
        <v>#NAME?</v>
      </c>
      <c r="AT46" s="1669" t="e" cm="1">
        <f t="array" aca="1" ref="AT46" ca="1">_xlfn.LET(
_xlpm.val,IF($F46 = "",val_blankRefText,  _xldudf_CX_GET(CX_ENTITY,$F46,AT$11,AT$14,,(AT$19))),
_xlpm.Res, IF(OR(_xlpm.val="",_xlpm.val="Error"),"",_xlpm.val),
_xlpm.Res
)</f>
        <v>#NAME?</v>
      </c>
      <c r="AU46" s="1669" t="e" cm="1">
        <f t="array" aca="1" ref="AU46" ca="1">_xlfn.LET(
_xlpm.val,IF($F46 = "",val_blankRefText,  _xldudf_CX_GET(CX_ENTITY,$F46,AU$11,AU$14,,(AU$19))),
_xlpm.Res, IF(OR(_xlpm.val="",_xlpm.val="Error"),"",_xlpm.val),
_xlpm.Res
)</f>
        <v>#NAME?</v>
      </c>
      <c r="AV46" s="1669" t="e" cm="1">
        <f t="array" aca="1" ref="AV46" ca="1">_xlfn.LET(
_xlpm.val,IF($F46 = "",val_blankRefText,  _xldudf_CX_GET(CX_ENTITY,$F46,AV$11,AV$14,,(AV$19))),
_xlpm.Res, IF(OR(_xlpm.val="",_xlpm.val="Error"),"",_xlpm.val),
_xlpm.Res
)</f>
        <v>#NAME?</v>
      </c>
      <c r="AW46" s="1669" t="e" cm="1">
        <f t="array" aca="1" ref="AW46" ca="1">_xlfn.LET(
_xlpm.val,IF($F46 = "",val_blankRefText,  _xldudf_CX_GET(CX_ENTITY,$F46,AW$11,AW$14,,(AW$19))),
_xlpm.Res, IF(OR(_xlpm.val="",_xlpm.val="Error"),"",_xlpm.val),
_xlpm.Res
)</f>
        <v>#NAME?</v>
      </c>
      <c r="AX46" s="1669" t="e" cm="1">
        <f t="array" aca="1" ref="AX46" ca="1">_xlfn.LET(
_xlpm.val,IF($F46 = "",val_blankRefText,  _xldudf_CX_GET(CX_ENTITY,$F46,AX$11,AX$14,,(AX$19))),
_xlpm.Res, IF(OR(_xlpm.val="",_xlpm.val="Error"),"",_xlpm.val),
_xlpm.Res
)</f>
        <v>#NAME?</v>
      </c>
      <c r="AY46" s="1669" t="e" cm="1">
        <f t="array" aca="1" ref="AY46" ca="1">_xlfn.LET(
_xlpm.val,IF($F46 = "",val_blankRefText,  _xldudf_CX_GET(CX_ENTITY,$F46,AY$11,AY$14,,(AY$19))),
_xlpm.Res, IF(OR(_xlpm.val="",_xlpm.val="Error"),"",_xlpm.val),
_xlpm.Res
)</f>
        <v>#NAME?</v>
      </c>
      <c r="AZ46" s="1669" t="e" cm="1">
        <f t="array" aca="1" ref="AZ46" ca="1">_xlfn.LET(
_xlpm.val,IF($F46 = "",val_blankRefText,  _xldudf_CX_GET(CX_ENTITY,$F46,AZ$11,AZ$14,,(AZ$19))),
_xlpm.Res, IF(OR(_xlpm.val="",_xlpm.val="Error"),"",_xlpm.val),
_xlpm.Res
)</f>
        <v>#NAME?</v>
      </c>
      <c r="BA46" s="1669" t="e" cm="1">
        <f t="array" aca="1" ref="BA46" ca="1">_xlfn.LET(
_xlpm.val,IF($F46 = "",val_blankRefText,  _xldudf_CX_GET(CX_ENTITY,$F46,BA$11,BA$14,,(BA$19))),
_xlpm.Res, IF(OR(_xlpm.val="",_xlpm.val="Error"),"",_xlpm.val),
_xlpm.Res
)</f>
        <v>#NAME?</v>
      </c>
      <c r="BB46" s="1669" t="e" cm="1">
        <f t="array" aca="1" ref="BB46" ca="1">_xlfn.LET(
_xlpm.val,IF($F46 = "",val_blankRefText,  _xldudf_CX_GET(CX_ENTITY,$F46,BB$11,BB$14,,(BB$19))),
_xlpm.Res, IF(OR(_xlpm.val="",_xlpm.val="Error"),"",_xlpm.val),
_xlpm.Res
)</f>
        <v>#NAME?</v>
      </c>
      <c r="BC46" s="1669" t="e" cm="1">
        <f t="array" aca="1" ref="BC46" ca="1">_xlfn.LET(
_xlpm.val,IF($F46 = "",val_blankRefText,  _xldudf_CX_GET(CX_ENTITY,$F46,BC$11,BC$14,,(BC$19))),
_xlpm.Res, IF(OR(_xlpm.val="",_xlpm.val="Error"),"",_xlpm.val),
_xlpm.Res
)</f>
        <v>#NAME?</v>
      </c>
      <c r="BD46" s="1669" t="e" cm="1">
        <f t="array" aca="1" ref="BD46" ca="1">_xlfn.LET(
_xlpm.val,IF($F46 = "",val_blankRefText,  _xldudf_CX_GET(CX_ENTITY,$F46,BD$11,BD$14,,(BD$19))),
_xlpm.Res, IF(OR(_xlpm.val="",_xlpm.val="Error"),"",_xlpm.val),
_xlpm.Res
)</f>
        <v>#NAME?</v>
      </c>
      <c r="BE46" s="1669" t="e" cm="1">
        <f t="array" aca="1" ref="BE46" ca="1">_xlfn.LET(
_xlpm.val,IF($F46 = "",val_blankRefText,  _xldudf_CX_GET(CX_ENTITY,$F46,BE$11,BE$14,,(BE$19))),
_xlpm.Res, IF(OR(_xlpm.val="",_xlpm.val="Error"),"",_xlpm.val),
_xlpm.Res
)</f>
        <v>#NAME?</v>
      </c>
      <c r="BF46" s="1669" t="e" cm="1">
        <f t="array" aca="1" ref="BF46" ca="1">_xlfn.LET(
_xlpm.val,IF($F46 = "",val_blankRefText,  _xldudf_CX_GET(CX_ENTITY,$F46,BF$11,BF$14,,(BF$19))),
_xlpm.Res, IF(OR(_xlpm.val="",_xlpm.val="Error"),"",_xlpm.val),
_xlpm.Res
)</f>
        <v>#NAME?</v>
      </c>
      <c r="BG46" s="1669" t="e" cm="1">
        <f t="array" aca="1" ref="BG46" ca="1">_xlfn.LET(
_xlpm.val,IF($F46 = "",val_blankRefText,  _xldudf_CX_GET(CX_ENTITY,$F46,BG$11,BG$14,,(BG$19))),
_xlpm.Res, IF(OR(_xlpm.val="",_xlpm.val="Error"),"",_xlpm.val),
_xlpm.Res
)</f>
        <v>#NAME?</v>
      </c>
      <c r="BH46" s="1669" t="e" cm="1">
        <f t="array" aca="1" ref="BH46" ca="1">_xlfn.LET(
_xlpm.val,IF($F46 = "",val_blankRefText,  _xldudf_CX_GET(CX_ENTITY,$F46,BH$11,BH$14,,(BH$19))),
_xlpm.Res, IF(OR(_xlpm.val="",_xlpm.val="Error"),"",_xlpm.val),
_xlpm.Res
)</f>
        <v>#NAME?</v>
      </c>
      <c r="BI46" s="1669" t="e" cm="1">
        <f t="array" aca="1" ref="BI46" ca="1">_xlfn.LET(
_xlpm.val,IF($F46 = "",val_blankRefText,  _xldudf_CX_GET(CX_ENTITY,$F46,BI$11,BI$14,,(BI$19))),
_xlpm.Res, IF(OR(_xlpm.val="",_xlpm.val="Error"),"",_xlpm.val),
_xlpm.Res
)</f>
        <v>#NAME?</v>
      </c>
      <c r="BJ46" s="1669" t="e" cm="1">
        <f t="array" aca="1" ref="BJ46" ca="1">_xlfn.LET(
_xlpm.val,IF($F46 = "",val_blankRefText,  _xldudf_CX_GET(CX_ENTITY,$F46,BJ$11,BJ$14,,(BJ$19))),
_xlpm.Res, IF(OR(_xlpm.val="",_xlpm.val="Error"),"",_xlpm.val),
_xlpm.Res
)</f>
        <v>#NAME?</v>
      </c>
      <c r="BK46" s="1669" t="e" cm="1">
        <f t="array" aca="1" ref="BK46" ca="1">_xlfn.LET(
_xlpm.val,IF($F46 = "",val_blankRefText,  _xldudf_CX_GET(CX_ENTITY,$F46,BK$11,BK$14,,(BK$19))),
_xlpm.Res, IF(OR(_xlpm.val="",_xlpm.val="Error"),"",_xlpm.val),
_xlpm.Res
)</f>
        <v>#NAME?</v>
      </c>
      <c r="BL46" s="1669" t="e" cm="1">
        <f t="array" aca="1" ref="BL46" ca="1">_xlfn.LET(
_xlpm.val,IF($F46 = "",val_blankRefText,  _xldudf_CX_GET(CX_ENTITY,$F46,BL$11,BL$14,,(BL$19))),
_xlpm.Res, IF(OR(_xlpm.val="",_xlpm.val="Error"),"",_xlpm.val),
_xlpm.Res
)</f>
        <v>#NAME?</v>
      </c>
      <c r="BM46" s="1669" t="e" cm="1">
        <f t="array" aca="1" ref="BM46" ca="1">_xlfn.LET(
_xlpm.val,IF($F46 = "",val_blankRefText,  _xldudf_CX_GET(CX_ENTITY,$F46,BM$11,BM$14,,(BM$19))),
_xlpm.Res, IF(OR(_xlpm.val="",_xlpm.val="Error"),"",_xlpm.val),
_xlpm.Res
)</f>
        <v>#NAME?</v>
      </c>
      <c r="BN46" s="1669" t="e" cm="1">
        <f t="array" aca="1" ref="BN46" ca="1">_xlfn.LET(
_xlpm.val,IF($F46 = "",val_blankRefText,  _xldudf_CX_GET(CX_ENTITY,$F46,BN$11,BN$14,,(BN$19))),
_xlpm.Res, IF(OR(_xlpm.val="",_xlpm.val="Error"),"",_xlpm.val),
_xlpm.Res
)</f>
        <v>#NAME?</v>
      </c>
      <c r="BO46" s="2095"/>
      <c r="BP46" s="2095"/>
      <c r="BQ46" s="2095"/>
      <c r="BR46" s="2095"/>
      <c r="BS46" s="2095"/>
      <c r="BT46" s="2095"/>
      <c r="BU46" s="2095"/>
      <c r="BV46" s="2095"/>
      <c r="BW46" s="2095"/>
      <c r="BX46" s="2095"/>
      <c r="BY46" s="2095"/>
      <c r="BZ46" s="2095"/>
      <c r="CA46" s="34"/>
      <c r="CC46" s="33"/>
      <c r="CD46" s="1461" t="e" cm="1">
        <f t="array" aca="1" ref="CD46" ca="1">_xlfn.LET( _xlpm.CheckBlank, SUM(PL!$AD46:'PL'!$BN46) = 0, IF(_xlpm.CheckBlank, "", SUM(_xlfn._xlws.FILTER(PL!$AD46:$BN46,(YEAR(PL!$AD$12:$BN$12)=PL!CD$12)*(array_timeline&lt;=PL!CD$11)))))</f>
        <v>#NAME?</v>
      </c>
      <c r="CE46" s="1461" t="e" cm="1">
        <f t="array" aca="1" ref="CE46" ca="1">_xlfn.LET( _xlpm.CheckBlank, SUM(PL!$AD46:'PL'!$BN46) = 0, IF(_xlpm.CheckBlank, "", SUM(_xlfn._xlws.FILTER(PL!$AD46:$BN46,(YEAR(PL!$AD$12:$BN$12)=PL!CE$12)*(array_timeline&lt;=PL!CE$11)))))</f>
        <v>#NAME?</v>
      </c>
      <c r="CF46" s="88"/>
      <c r="CG46" s="1461" t="e" cm="1">
        <f t="array" aca="1" ref="CG46" ca="1">_xlfn.LET( _xlpm.CheckBlank, SUM(PL!$AD46:$BN46) =0, IF(_xlpm.CheckBlank, "", SUM(_xlfn._xlws.FILTER(PL!$AD46:$BN46,(YEAR(PL!$AD$12:$BN$12)=PL!CG$12)*(array_timeline&lt;=PL!CG$11)))))</f>
        <v>#NAME?</v>
      </c>
      <c r="CH46" s="1461" t="e" cm="1">
        <f t="array" aca="1" ref="CH46" ca="1">_xlfn.LET( _xlpm.CheckBlank, SUM(PL!$AD46:$BN46) = 0, IF(_xlpm.CheckBlank, "", SUM(_xlfn._xlws.FILTER(PL!$AD46:$BN46,(YEAR(PL!$AD$12:$BN$12)=PL!CH$12)*(array_timeline&lt;=PL!CH$11)))))</f>
        <v>#NAME?</v>
      </c>
      <c r="CI46" s="88"/>
      <c r="CJ46" s="1461" cm="1">
        <f t="array" ref="CJ46">_xlfn.LET( _xlpm.CheckBlank, SUM(PL!$AD46:$BN46) = 0, IF(_xlpm.CheckBlank, "", SUM(_xlfn.TAKE(_xlfn.DROP(PL!$AD46:$BN46, ,-DATEDIFF(PL!CJ$11, val_asOfDate,"M")),1,-12))))</f>
        <v>12</v>
      </c>
      <c r="CK46" s="1461" cm="1">
        <f t="array" ref="CK46">_xlfn.LET( _xlpm.CheckBlank, SUM(PL!$AD46:$BN46) = 0, IF(_xlpm.CheckBlank, "", SUM(_xlfn.TAKE(_xlfn.DROP(PL!$AD46:$BN46, ,-DATEDIFF(PL!CK$11, val_asOfDate,"M")),1,-12))))</f>
        <v>12</v>
      </c>
      <c r="CL46" s="88"/>
      <c r="CM46" s="1556" t="e" cm="1">
        <f t="array" aca="1" ref="CM46" ca="1">IF(
 $F46 = "",
  val_blankRefText,
  N(
    _xldudf_CX_GET(CX_ENTITY,$F46,CM$11,CM$14,,(CM$19)))/
    fxVal_normal*fxVal_sign($A46)
)</f>
        <v>#NAME?</v>
      </c>
      <c r="CN46" s="1556" t="e" cm="1">
        <f t="array" aca="1" ref="CN46" ca="1">IF(
  $F46="",
  val_blankRefText,
  N(
    _xldudf_CX_GET(CX_ENTITY,$F46,CN$11,CN$14,,(CN$19)))/
    fxVal_normal*fxVal_sign($A46)
)</f>
        <v>#NAME?</v>
      </c>
      <c r="CO46" s="88"/>
      <c r="CP46" s="1650" t="e" cm="1">
        <f t="array" aca="1" ref="CP46" ca="1">IF(
  $F46="",
  val_blankRefText,
  N(
    _xldudf_CX_GET(CX_ENTITY,$F46,CP$11,CP$14,,(CP$19)))/
    fxVal_normal*fxVal_sign($A46)
)</f>
        <v>#NAME?</v>
      </c>
      <c r="CQ46" s="1651" t="e" cm="1">
        <f t="array" aca="1" ref="CQ46" ca="1">IF(
  $F46="",
  val_blankRefText,
  N(
    _xldudf_CX_GET(CX_ENTITY,$F46,CQ$11,CQ$14,,(CQ$19)))/
    fxVal_normal*fxVal_sign($A46)
)</f>
        <v>#NAME?</v>
      </c>
      <c r="CR46" s="34"/>
    </row>
    <row r="47" spans="1:96" ht="21" customHeight="1" outlineLevel="2">
      <c r="A47" s="1322"/>
      <c r="B47" s="2128" t="s">
        <v>1561</v>
      </c>
      <c r="C47" s="2125" t="s">
        <v>1562</v>
      </c>
      <c r="D47" s="1616"/>
      <c r="E47" s="1615" t="e" cm="1">
        <f t="array" aca="1" ref="E47" ca="1">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#NAME?</v>
      </c>
      <c r="F47" s="1615" t="str">
        <f t="shared" si="9"/>
        <v>Custom Metric Amount 2</v>
      </c>
      <c r="G47" s="577" t="s">
        <v>1558</v>
      </c>
      <c r="H47" s="1323">
        <v>1</v>
      </c>
      <c r="I47" s="1323">
        <v>1</v>
      </c>
      <c r="J47" s="401"/>
      <c r="K47" s="401"/>
      <c r="L47" s="579" t="b">
        <v>0</v>
      </c>
      <c r="N47" s="158"/>
      <c r="O47" s="101"/>
      <c r="P47" s="52"/>
      <c r="Q47" s="101"/>
      <c r="R47" s="126"/>
      <c r="S47" s="101"/>
      <c r="T47" s="101"/>
      <c r="U47" s="39"/>
      <c r="W47" s="91" t="str">
        <f>_PL!$W$17</f>
        <v>Actual</v>
      </c>
      <c r="X47" s="2370" t="e" cm="1">
        <f t="array" aca="1" ref="X47" ca="1">_xlfn.LET(
_xlpm.toPass,$E47="",_xlpm.hasParts,ISNUMBER(SEARCH("|",$E47)),
_xlpm.Part1,INDEX(_xlfn.TEXTSPLIT($E47,"|",,FALSE,1),1),
_xlpm.Part1Num,IFERROR(_xlfn.NUMBERVALUE(_xlpm.Part1),_xlpm.Part1),_xlfn.SWITCH(
TRUE,_xlpm.toPass,"",_xlpm.hasParts,_xlpm.Part1Num,
$E47
))</f>
        <v>#NAME?</v>
      </c>
      <c r="Y47" s="590" t="e" cm="1">
        <f t="array" aca="1" ref="Y47" ca="1">IF($E47="", "", IF( ISNUMBER( SEARCH("|", $E47)), INDEX(_xlfn.TEXTSPLIT($E47, "|",,FALSE,1),2),$E47))</f>
        <v>#NAME?</v>
      </c>
      <c r="Z47" s="198" t="e">
        <f t="shared" ref="Z47:Z54" ca="1" si="10">IF(Y47="", "", -1)</f>
        <v>#NAME?</v>
      </c>
      <c r="AA47" s="200"/>
      <c r="AB47" s="709" t="e" cm="1">
        <f t="array" aca="1" ref="AB47" ca="1">_xlfn.LET(_xlpm.PackedString, E47, IF(_xlpm.PackedString="", "", IF( ISNUMBER( SEARCH("|", _xlpm.PackedString)), INDEX(_xlfn.TEXTSPLIT(_xlpm.PackedString,"|", ,FALSE),3),_xlpm.PackedString)))</f>
        <v>#NAME?</v>
      </c>
      <c r="AC47" s="300"/>
      <c r="AD47" s="1669" t="e" cm="1">
        <f t="array" aca="1" ref="AD47" ca="1">_xlfn.LET(
_xlpm.val,IF($F47 = "",val_blankRefText,  _xldudf_CX_GET(CX_ENTITY,$F47,AD$11,AD$14,,(AD$19))),
_xlpm.Res, IF(OR(_xlpm.val="",_xlpm.val="Error"),"",_xlpm.val),
_xlpm.Res
)</f>
        <v>#NAME?</v>
      </c>
      <c r="AE47" s="1669" t="e" cm="1">
        <f t="array" aca="1" ref="AE47" ca="1">_xlfn.LET(
_xlpm.val,IF($F47 = "",val_blankRefText,  _xldudf_CX_GET(CX_ENTITY,$F47,AE$11,AE$14,,(AE$19))),
_xlpm.Res, IF(OR(_xlpm.val="",_xlpm.val="Error"),"",_xlpm.val),
_xlpm.Res
)</f>
        <v>#NAME?</v>
      </c>
      <c r="AF47" s="1669" t="e" cm="1">
        <f t="array" aca="1" ref="AF47" ca="1">_xlfn.LET(
_xlpm.val,IF($F47 = "",val_blankRefText,  _xldudf_CX_GET(CX_ENTITY,$F47,AF$11,AF$14,,(AF$19))),
_xlpm.Res, IF(OR(_xlpm.val="",_xlpm.val="Error"),"",_xlpm.val),
_xlpm.Res
)</f>
        <v>#NAME?</v>
      </c>
      <c r="AG47" s="1669" t="e" cm="1">
        <f t="array" aca="1" ref="AG47" ca="1">_xlfn.LET(
_xlpm.val,IF($F47 = "",val_blankRefText,  _xldudf_CX_GET(CX_ENTITY,$F47,AG$11,AG$14,,(AG$19))),
_xlpm.Res, IF(OR(_xlpm.val="",_xlpm.val="Error"),"",_xlpm.val),
_xlpm.Res
)</f>
        <v>#NAME?</v>
      </c>
      <c r="AH47" s="1669" t="e" cm="1">
        <f t="array" aca="1" ref="AH47" ca="1">_xlfn.LET(
_xlpm.val,IF($F47 = "",val_blankRefText,  _xldudf_CX_GET(CX_ENTITY,$F47,AH$11,AH$14,,(AH$19))),
_xlpm.Res, IF(OR(_xlpm.val="",_xlpm.val="Error"),"",_xlpm.val),
_xlpm.Res
)</f>
        <v>#NAME?</v>
      </c>
      <c r="AI47" s="1669" t="e" cm="1">
        <f t="array" aca="1" ref="AI47" ca="1">_xlfn.LET(
_xlpm.val,IF($F47 = "",val_blankRefText,  _xldudf_CX_GET(CX_ENTITY,$F47,AI$11,AI$14,,(AI$19))),
_xlpm.Res, IF(OR(_xlpm.val="",_xlpm.val="Error"),"",_xlpm.val),
_xlpm.Res
)</f>
        <v>#NAME?</v>
      </c>
      <c r="AJ47" s="1669" t="e" cm="1">
        <f t="array" aca="1" ref="AJ47" ca="1">_xlfn.LET(
_xlpm.val,IF($F47 = "",val_blankRefText,  _xldudf_CX_GET(CX_ENTITY,$F47,AJ$11,AJ$14,,(AJ$19))),
_xlpm.Res, IF(OR(_xlpm.val="",_xlpm.val="Error"),"",_xlpm.val),
_xlpm.Res
)</f>
        <v>#NAME?</v>
      </c>
      <c r="AK47" s="1669" t="e" cm="1">
        <f t="array" aca="1" ref="AK47" ca="1">_xlfn.LET(
_xlpm.val,IF($F47 = "",val_blankRefText,  _xldudf_CX_GET(CX_ENTITY,$F47,AK$11,AK$14,,(AK$19))),
_xlpm.Res, IF(OR(_xlpm.val="",_xlpm.val="Error"),"",_xlpm.val),
_xlpm.Res
)</f>
        <v>#NAME?</v>
      </c>
      <c r="AL47" s="1669" t="e" cm="1">
        <f t="array" aca="1" ref="AL47" ca="1">_xlfn.LET(
_xlpm.val,IF($F47 = "",val_blankRefText,  _xldudf_CX_GET(CX_ENTITY,$F47,AL$11,AL$14,,(AL$19))),
_xlpm.Res, IF(OR(_xlpm.val="",_xlpm.val="Error"),"",_xlpm.val),
_xlpm.Res
)</f>
        <v>#NAME?</v>
      </c>
      <c r="AM47" s="1669" t="e" cm="1">
        <f t="array" aca="1" ref="AM47" ca="1">_xlfn.LET(
_xlpm.val,IF($F47 = "",val_blankRefText,  _xldudf_CX_GET(CX_ENTITY,$F47,AM$11,AM$14,,(AM$19))),
_xlpm.Res, IF(OR(_xlpm.val="",_xlpm.val="Error"),"",_xlpm.val),
_xlpm.Res
)</f>
        <v>#NAME?</v>
      </c>
      <c r="AN47" s="1669" t="e" cm="1">
        <f t="array" aca="1" ref="AN47" ca="1">_xlfn.LET(
_xlpm.val,IF($F47 = "",val_blankRefText,  _xldudf_CX_GET(CX_ENTITY,$F47,AN$11,AN$14,,(AN$19))),
_xlpm.Res, IF(OR(_xlpm.val="",_xlpm.val="Error"),"",_xlpm.val),
_xlpm.Res
)</f>
        <v>#NAME?</v>
      </c>
      <c r="AO47" s="1669" t="e" cm="1">
        <f t="array" aca="1" ref="AO47" ca="1">_xlfn.LET(
_xlpm.val,IF($F47 = "",val_blankRefText,  _xldudf_CX_GET(CX_ENTITY,$F47,AO$11,AO$14,,(AO$19))),
_xlpm.Res, IF(OR(_xlpm.val="",_xlpm.val="Error"),"",_xlpm.val),
_xlpm.Res
)</f>
        <v>#NAME?</v>
      </c>
      <c r="AP47" s="1669" t="e" cm="1">
        <f t="array" aca="1" ref="AP47" ca="1">_xlfn.LET(
_xlpm.val,IF($F47 = "",val_blankRefText,  _xldudf_CX_GET(CX_ENTITY,$F47,AP$11,AP$14,,(AP$19))),
_xlpm.Res, IF(OR(_xlpm.val="",_xlpm.val="Error"),"",_xlpm.val),
_xlpm.Res
)</f>
        <v>#NAME?</v>
      </c>
      <c r="AQ47" s="1669" t="e" cm="1">
        <f t="array" aca="1" ref="AQ47" ca="1">_xlfn.LET(
_xlpm.val,IF($F47 = "",val_blankRefText,  _xldudf_CX_GET(CX_ENTITY,$F47,AQ$11,AQ$14,,(AQ$19))),
_xlpm.Res, IF(OR(_xlpm.val="",_xlpm.val="Error"),"",_xlpm.val),
_xlpm.Res
)</f>
        <v>#NAME?</v>
      </c>
      <c r="AR47" s="1669" t="e" cm="1">
        <f t="array" aca="1" ref="AR47" ca="1">_xlfn.LET(
_xlpm.val,IF($F47 = "",val_blankRefText,  _xldudf_CX_GET(CX_ENTITY,$F47,AR$11,AR$14,,(AR$19))),
_xlpm.Res, IF(OR(_xlpm.val="",_xlpm.val="Error"),"",_xlpm.val),
_xlpm.Res
)</f>
        <v>#NAME?</v>
      </c>
      <c r="AS47" s="1669" t="e" cm="1">
        <f t="array" aca="1" ref="AS47" ca="1">_xlfn.LET(
_xlpm.val,IF($F47 = "",val_blankRefText,  _xldudf_CX_GET(CX_ENTITY,$F47,AS$11,AS$14,,(AS$19))),
_xlpm.Res, IF(OR(_xlpm.val="",_xlpm.val="Error"),"",_xlpm.val),
_xlpm.Res
)</f>
        <v>#NAME?</v>
      </c>
      <c r="AT47" s="1669" t="e" cm="1">
        <f t="array" aca="1" ref="AT47" ca="1">_xlfn.LET(
_xlpm.val,IF($F47 = "",val_blankRefText,  _xldudf_CX_GET(CX_ENTITY,$F47,AT$11,AT$14,,(AT$19))),
_xlpm.Res, IF(OR(_xlpm.val="",_xlpm.val="Error"),"",_xlpm.val),
_xlpm.Res
)</f>
        <v>#NAME?</v>
      </c>
      <c r="AU47" s="1669" t="e" cm="1">
        <f t="array" aca="1" ref="AU47" ca="1">_xlfn.LET(
_xlpm.val,IF($F47 = "",val_blankRefText,  _xldudf_CX_GET(CX_ENTITY,$F47,AU$11,AU$14,,(AU$19))),
_xlpm.Res, IF(OR(_xlpm.val="",_xlpm.val="Error"),"",_xlpm.val),
_xlpm.Res
)</f>
        <v>#NAME?</v>
      </c>
      <c r="AV47" s="1669" t="e" cm="1">
        <f t="array" aca="1" ref="AV47" ca="1">_xlfn.LET(
_xlpm.val,IF($F47 = "",val_blankRefText,  _xldudf_CX_GET(CX_ENTITY,$F47,AV$11,AV$14,,(AV$19))),
_xlpm.Res, IF(OR(_xlpm.val="",_xlpm.val="Error"),"",_xlpm.val),
_xlpm.Res
)</f>
        <v>#NAME?</v>
      </c>
      <c r="AW47" s="1669" t="e" cm="1">
        <f t="array" aca="1" ref="AW47" ca="1">_xlfn.LET(
_xlpm.val,IF($F47 = "",val_blankRefText,  _xldudf_CX_GET(CX_ENTITY,$F47,AW$11,AW$14,,(AW$19))),
_xlpm.Res, IF(OR(_xlpm.val="",_xlpm.val="Error"),"",_xlpm.val),
_xlpm.Res
)</f>
        <v>#NAME?</v>
      </c>
      <c r="AX47" s="1669" t="e" cm="1">
        <f t="array" aca="1" ref="AX47" ca="1">_xlfn.LET(
_xlpm.val,IF($F47 = "",val_blankRefText,  _xldudf_CX_GET(CX_ENTITY,$F47,AX$11,AX$14,,(AX$19))),
_xlpm.Res, IF(OR(_xlpm.val="",_xlpm.val="Error"),"",_xlpm.val),
_xlpm.Res
)</f>
        <v>#NAME?</v>
      </c>
      <c r="AY47" s="1669" t="e" cm="1">
        <f t="array" aca="1" ref="AY47" ca="1">_xlfn.LET(
_xlpm.val,IF($F47 = "",val_blankRefText,  _xldudf_CX_GET(CX_ENTITY,$F47,AY$11,AY$14,,(AY$19))),
_xlpm.Res, IF(OR(_xlpm.val="",_xlpm.val="Error"),"",_xlpm.val),
_xlpm.Res
)</f>
        <v>#NAME?</v>
      </c>
      <c r="AZ47" s="1669" t="e" cm="1">
        <f t="array" aca="1" ref="AZ47" ca="1">_xlfn.LET(
_xlpm.val,IF($F47 = "",val_blankRefText,  _xldudf_CX_GET(CX_ENTITY,$F47,AZ$11,AZ$14,,(AZ$19))),
_xlpm.Res, IF(OR(_xlpm.val="",_xlpm.val="Error"),"",_xlpm.val),
_xlpm.Res
)</f>
        <v>#NAME?</v>
      </c>
      <c r="BA47" s="1669" t="e" cm="1">
        <f t="array" aca="1" ref="BA47" ca="1">_xlfn.LET(
_xlpm.val,IF($F47 = "",val_blankRefText,  _xldudf_CX_GET(CX_ENTITY,$F47,BA$11,BA$14,,(BA$19))),
_xlpm.Res, IF(OR(_xlpm.val="",_xlpm.val="Error"),"",_xlpm.val),
_xlpm.Res
)</f>
        <v>#NAME?</v>
      </c>
      <c r="BB47" s="1669" t="e" cm="1">
        <f t="array" aca="1" ref="BB47" ca="1">_xlfn.LET(
_xlpm.val,IF($F47 = "",val_blankRefText,  _xldudf_CX_GET(CX_ENTITY,$F47,BB$11,BB$14,,(BB$19))),
_xlpm.Res, IF(OR(_xlpm.val="",_xlpm.val="Error"),"",_xlpm.val),
_xlpm.Res
)</f>
        <v>#NAME?</v>
      </c>
      <c r="BC47" s="1669" t="e" cm="1">
        <f t="array" aca="1" ref="BC47" ca="1">_xlfn.LET(
_xlpm.val,IF($F47 = "",val_blankRefText,  _xldudf_CX_GET(CX_ENTITY,$F47,BC$11,BC$14,,(BC$19))),
_xlpm.Res, IF(OR(_xlpm.val="",_xlpm.val="Error"),"",_xlpm.val),
_xlpm.Res
)</f>
        <v>#NAME?</v>
      </c>
      <c r="BD47" s="1669" t="e" cm="1">
        <f t="array" aca="1" ref="BD47" ca="1">_xlfn.LET(
_xlpm.val,IF($F47 = "",val_blankRefText,  _xldudf_CX_GET(CX_ENTITY,$F47,BD$11,BD$14,,(BD$19))),
_xlpm.Res, IF(OR(_xlpm.val="",_xlpm.val="Error"),"",_xlpm.val),
_xlpm.Res
)</f>
        <v>#NAME?</v>
      </c>
      <c r="BE47" s="1669" t="e" cm="1">
        <f t="array" aca="1" ref="BE47" ca="1">_xlfn.LET(
_xlpm.val,IF($F47 = "",val_blankRefText,  _xldudf_CX_GET(CX_ENTITY,$F47,BE$11,BE$14,,(BE$19))),
_xlpm.Res, IF(OR(_xlpm.val="",_xlpm.val="Error"),"",_xlpm.val),
_xlpm.Res
)</f>
        <v>#NAME?</v>
      </c>
      <c r="BF47" s="1669" t="e" cm="1">
        <f t="array" aca="1" ref="BF47" ca="1">_xlfn.LET(
_xlpm.val,IF($F47 = "",val_blankRefText,  _xldudf_CX_GET(CX_ENTITY,$F47,BF$11,BF$14,,(BF$19))),
_xlpm.Res, IF(OR(_xlpm.val="",_xlpm.val="Error"),"",_xlpm.val),
_xlpm.Res
)</f>
        <v>#NAME?</v>
      </c>
      <c r="BG47" s="1669" t="e" cm="1">
        <f t="array" aca="1" ref="BG47" ca="1">_xlfn.LET(
_xlpm.val,IF($F47 = "",val_blankRefText,  _xldudf_CX_GET(CX_ENTITY,$F47,BG$11,BG$14,,(BG$19))),
_xlpm.Res, IF(OR(_xlpm.val="",_xlpm.val="Error"),"",_xlpm.val),
_xlpm.Res
)</f>
        <v>#NAME?</v>
      </c>
      <c r="BH47" s="1669" t="e" cm="1">
        <f t="array" aca="1" ref="BH47" ca="1">_xlfn.LET(
_xlpm.val,IF($F47 = "",val_blankRefText,  _xldudf_CX_GET(CX_ENTITY,$F47,BH$11,BH$14,,(BH$19))),
_xlpm.Res, IF(OR(_xlpm.val="",_xlpm.val="Error"),"",_xlpm.val),
_xlpm.Res
)</f>
        <v>#NAME?</v>
      </c>
      <c r="BI47" s="1669" t="e" cm="1">
        <f t="array" aca="1" ref="BI47" ca="1">_xlfn.LET(
_xlpm.val,IF($F47 = "",val_blankRefText,  _xldudf_CX_GET(CX_ENTITY,$F47,BI$11,BI$14,,(BI$19))),
_xlpm.Res, IF(OR(_xlpm.val="",_xlpm.val="Error"),"",_xlpm.val),
_xlpm.Res
)</f>
        <v>#NAME?</v>
      </c>
      <c r="BJ47" s="1669" t="e" cm="1">
        <f t="array" aca="1" ref="BJ47" ca="1">_xlfn.LET(
_xlpm.val,IF($F47 = "",val_blankRefText,  _xldudf_CX_GET(CX_ENTITY,$F47,BJ$11,BJ$14,,(BJ$19))),
_xlpm.Res, IF(OR(_xlpm.val="",_xlpm.val="Error"),"",_xlpm.val),
_xlpm.Res
)</f>
        <v>#NAME?</v>
      </c>
      <c r="BK47" s="1669" t="e" cm="1">
        <f t="array" aca="1" ref="BK47" ca="1">_xlfn.LET(
_xlpm.val,IF($F47 = "",val_blankRefText,  _xldudf_CX_GET(CX_ENTITY,$F47,BK$11,BK$14,,(BK$19))),
_xlpm.Res, IF(OR(_xlpm.val="",_xlpm.val="Error"),"",_xlpm.val),
_xlpm.Res
)</f>
        <v>#NAME?</v>
      </c>
      <c r="BL47" s="1669" t="e" cm="1">
        <f t="array" aca="1" ref="BL47" ca="1">_xlfn.LET(
_xlpm.val,IF($F47 = "",val_blankRefText,  _xldudf_CX_GET(CX_ENTITY,$F47,BL$11,BL$14,,(BL$19))),
_xlpm.Res, IF(OR(_xlpm.val="",_xlpm.val="Error"),"",_xlpm.val),
_xlpm.Res
)</f>
        <v>#NAME?</v>
      </c>
      <c r="BM47" s="1669" t="e" cm="1">
        <f t="array" aca="1" ref="BM47" ca="1">_xlfn.LET(
_xlpm.val,IF($F47 = "",val_blankRefText,  _xldudf_CX_GET(CX_ENTITY,$F47,BM$11,BM$14,,(BM$19))),
_xlpm.Res, IF(OR(_xlpm.val="",_xlpm.val="Error"),"",_xlpm.val),
_xlpm.Res
)</f>
        <v>#NAME?</v>
      </c>
      <c r="BN47" s="1669" t="e" cm="1">
        <f t="array" aca="1" ref="BN47" ca="1">_xlfn.LET(
_xlpm.val,IF($F47 = "",val_blankRefText,  _xldudf_CX_GET(CX_ENTITY,$F47,BN$11,BN$14,,(BN$19))),
_xlpm.Res, IF(OR(_xlpm.val="",_xlpm.val="Error"),"",_xlpm.val),
_xlpm.Res
)</f>
        <v>#NAME?</v>
      </c>
      <c r="BO47" s="2095"/>
      <c r="BP47" s="2095"/>
      <c r="BQ47" s="2095"/>
      <c r="BR47" s="2095"/>
      <c r="BS47" s="2095"/>
      <c r="BT47" s="2095"/>
      <c r="BU47" s="2095"/>
      <c r="BV47" s="2095"/>
      <c r="BW47" s="2095"/>
      <c r="BX47" s="2095"/>
      <c r="BY47" s="2095"/>
      <c r="BZ47" s="2095"/>
      <c r="CA47" s="34"/>
      <c r="CC47" s="33"/>
      <c r="CD47" s="1461" t="e" cm="1">
        <f t="array" aca="1" ref="CD47" ca="1">_xlfn.LET( _xlpm.CheckBlank, SUM(PL!$AD47:'PL'!$BN47) = 0, IF(_xlpm.CheckBlank, "", SUM(_xlfn._xlws.FILTER(PL!$AD47:$BN47,(YEAR(PL!$AD$12:$BN$12)=PL!CD$12)*(array_timeline&lt;=PL!CD$11)))))</f>
        <v>#NAME?</v>
      </c>
      <c r="CE47" s="1461" t="e" cm="1">
        <f t="array" aca="1" ref="CE47" ca="1">_xlfn.LET( _xlpm.CheckBlank, SUM(PL!$AD47:'PL'!$BN47) = 0, IF(_xlpm.CheckBlank, "", SUM(_xlfn._xlws.FILTER(PL!$AD47:$BN47,(YEAR(PL!$AD$12:$BN$12)=PL!CE$12)*(array_timeline&lt;=PL!CE$11)))))</f>
        <v>#NAME?</v>
      </c>
      <c r="CF47" s="88"/>
      <c r="CG47" s="1461" t="e" cm="1">
        <f t="array" aca="1" ref="CG47" ca="1">_xlfn.LET( _xlpm.CheckBlank, SUM(PL!$AD47:$BN47) =0, IF(_xlpm.CheckBlank, "", SUM(_xlfn._xlws.FILTER(PL!$AD47:$BN47,(YEAR(PL!$AD$12:$BN$12)=PL!CG$12)*(array_timeline&lt;=PL!CG$11)))))</f>
        <v>#NAME?</v>
      </c>
      <c r="CH47" s="1461" t="e" cm="1">
        <f t="array" aca="1" ref="CH47" ca="1">_xlfn.LET( _xlpm.CheckBlank, SUM(PL!$AD47:$BN47) = 0, IF(_xlpm.CheckBlank, "", SUM(_xlfn._xlws.FILTER(PL!$AD47:$BN47,(YEAR(PL!$AD$12:$BN$12)=PL!CH$12)*(array_timeline&lt;=PL!CH$11)))))</f>
        <v>#NAME?</v>
      </c>
      <c r="CI47" s="88"/>
      <c r="CJ47" s="1461" cm="1">
        <f t="array" ref="CJ47">_xlfn.LET( _xlpm.CheckBlank, SUM(PL!$AD47:$BN47) = 0, IF(_xlpm.CheckBlank, "", SUM(_xlfn.TAKE(_xlfn.DROP(PL!$AD47:$BN47, ,-DATEDIFF(PL!CJ$11, val_asOfDate,"M")),1,-12))))</f>
        <v>12</v>
      </c>
      <c r="CK47" s="1461" cm="1">
        <f t="array" ref="CK47">_xlfn.LET( _xlpm.CheckBlank, SUM(PL!$AD47:$BN47) = 0, IF(_xlpm.CheckBlank, "", SUM(_xlfn.TAKE(_xlfn.DROP(PL!$AD47:$BN47, ,-DATEDIFF(PL!CK$11, val_asOfDate,"M")),1,-12))))</f>
        <v>12</v>
      </c>
      <c r="CL47" s="88"/>
      <c r="CM47" s="1556" t="e" cm="1">
        <f t="array" aca="1" ref="CM47" ca="1">IF(
 $F47 = "",
  val_blankRefText,
  N(
    _xldudf_CX_GET(CX_ENTITY,$F47,CM$11,CM$14,,(CM$19)))/
    fxVal_normal*fxVal_sign($A47)
)</f>
        <v>#NAME?</v>
      </c>
      <c r="CN47" s="1556" t="e" cm="1">
        <f t="array" aca="1" ref="CN47" ca="1">IF(
  $F47="",
  val_blankRefText,
  N(
    _xldudf_CX_GET(CX_ENTITY,$F47,CN$11,CN$14,,(CN$19)))/
    fxVal_normal*fxVal_sign($A47)
)</f>
        <v>#NAME?</v>
      </c>
      <c r="CO47" s="88"/>
      <c r="CP47" s="1650" t="e" cm="1">
        <f t="array" aca="1" ref="CP47" ca="1">IF(
  $F47="",
  val_blankRefText,
  N(
    _xldudf_CX_GET(CX_ENTITY,$F47,CP$11,CP$14,,(CP$19)))/
    fxVal_normal*fxVal_sign($A47)
)</f>
        <v>#NAME?</v>
      </c>
      <c r="CQ47" s="1651" t="e" cm="1">
        <f t="array" aca="1" ref="CQ47" ca="1">IF(
  $F47="",
  val_blankRefText,
  N(
    _xldudf_CX_GET(CX_ENTITY,$F47,CQ$11,CQ$14,,(CQ$19)))/
    fxVal_normal*fxVal_sign($A47)
)</f>
        <v>#NAME?</v>
      </c>
      <c r="CR47" s="34"/>
    </row>
    <row r="48" spans="1:96" ht="21" customHeight="1" outlineLevel="2">
      <c r="A48" s="1322"/>
      <c r="B48" s="2128" t="s">
        <v>1563</v>
      </c>
      <c r="C48" s="2125" t="s">
        <v>1564</v>
      </c>
      <c r="D48" s="1616"/>
      <c r="E48" s="1615" t="e" cm="1">
        <f t="array" aca="1" ref="E48" ca="1">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#NAME?</v>
      </c>
      <c r="F48" s="1615" t="str">
        <f t="shared" si="9"/>
        <v>Custom Metric Amount 3</v>
      </c>
      <c r="G48" s="577" t="s">
        <v>1558</v>
      </c>
      <c r="H48" s="1323">
        <v>1</v>
      </c>
      <c r="I48" s="1323">
        <v>1</v>
      </c>
      <c r="J48" s="401"/>
      <c r="K48" s="401"/>
      <c r="L48" s="579" t="b">
        <v>0</v>
      </c>
      <c r="N48" s="158"/>
      <c r="O48" s="101"/>
      <c r="P48" s="52"/>
      <c r="Q48" s="101"/>
      <c r="R48" s="126"/>
      <c r="S48" s="101"/>
      <c r="T48" s="101"/>
      <c r="U48" s="39"/>
      <c r="W48" s="91" t="str">
        <f>_PL!$W$17</f>
        <v>Actual</v>
      </c>
      <c r="X48" s="2370" t="e" cm="1">
        <f t="array" aca="1" ref="X48" ca="1">_xlfn.LET(
_xlpm.toPass,$E48="",_xlpm.hasParts,ISNUMBER(SEARCH("|",$E48)),
_xlpm.Part1,INDEX(_xlfn.TEXTSPLIT($E48,"|",,FALSE,1),1),
_xlpm.Part1Num,IFERROR(_xlfn.NUMBERVALUE(_xlpm.Part1),_xlpm.Part1),_xlfn.SWITCH(
TRUE,_xlpm.toPass,"",_xlpm.hasParts,_xlpm.Part1Num,
$E48
))</f>
        <v>#NAME?</v>
      </c>
      <c r="Y48" s="590" t="e" cm="1">
        <f t="array" aca="1" ref="Y48" ca="1">IF($E48="", "", IF( ISNUMBER( SEARCH("|", $E48)), INDEX(_xlfn.TEXTSPLIT($E48, "|",,FALSE,1),2),$E48))</f>
        <v>#NAME?</v>
      </c>
      <c r="Z48" s="198" t="e">
        <f t="shared" ca="1" si="10"/>
        <v>#NAME?</v>
      </c>
      <c r="AA48" s="200"/>
      <c r="AB48" s="709" t="e" cm="1">
        <f t="array" aca="1" ref="AB48" ca="1">_xlfn.LET(_xlpm.PackedString, E48, IF(_xlpm.PackedString="", "", IF( ISNUMBER( SEARCH("|", _xlpm.PackedString)), INDEX(_xlfn.TEXTSPLIT(_xlpm.PackedString,"|", ,FALSE),3),_xlpm.PackedString)))</f>
        <v>#NAME?</v>
      </c>
      <c r="AC48" s="300"/>
      <c r="AD48" s="1669" t="e" cm="1">
        <f t="array" aca="1" ref="AD48" ca="1">_xlfn.LET(
_xlpm.val,IF($F48 = "",val_blankRefText,  _xldudf_CX_GET(CX_ENTITY,$F48,AD$11,AD$14,,(AD$19))),
_xlpm.Res, IF(OR(_xlpm.val="",_xlpm.val="Error"),"",_xlpm.val),
_xlpm.Res
)</f>
        <v>#NAME?</v>
      </c>
      <c r="AE48" s="1669" t="e" cm="1">
        <f t="array" aca="1" ref="AE48" ca="1">_xlfn.LET(
_xlpm.val,IF($F48 = "",val_blankRefText,  _xldudf_CX_GET(CX_ENTITY,$F48,AE$11,AE$14,,(AE$19))),
_xlpm.Res, IF(OR(_xlpm.val="",_xlpm.val="Error"),"",_xlpm.val),
_xlpm.Res
)</f>
        <v>#NAME?</v>
      </c>
      <c r="AF48" s="1669" t="e" cm="1">
        <f t="array" aca="1" ref="AF48" ca="1">_xlfn.LET(
_xlpm.val,IF($F48 = "",val_blankRefText,  _xldudf_CX_GET(CX_ENTITY,$F48,AF$11,AF$14,,(AF$19))),
_xlpm.Res, IF(OR(_xlpm.val="",_xlpm.val="Error"),"",_xlpm.val),
_xlpm.Res
)</f>
        <v>#NAME?</v>
      </c>
      <c r="AG48" s="1669" t="e" cm="1">
        <f t="array" aca="1" ref="AG48" ca="1">_xlfn.LET(
_xlpm.val,IF($F48 = "",val_blankRefText,  _xldudf_CX_GET(CX_ENTITY,$F48,AG$11,AG$14,,(AG$19))),
_xlpm.Res, IF(OR(_xlpm.val="",_xlpm.val="Error"),"",_xlpm.val),
_xlpm.Res
)</f>
        <v>#NAME?</v>
      </c>
      <c r="AH48" s="1669" t="e" cm="1">
        <f t="array" aca="1" ref="AH48" ca="1">_xlfn.LET(
_xlpm.val,IF($F48 = "",val_blankRefText,  _xldudf_CX_GET(CX_ENTITY,$F48,AH$11,AH$14,,(AH$19))),
_xlpm.Res, IF(OR(_xlpm.val="",_xlpm.val="Error"),"",_xlpm.val),
_xlpm.Res
)</f>
        <v>#NAME?</v>
      </c>
      <c r="AI48" s="1669" t="e" cm="1">
        <f t="array" aca="1" ref="AI48" ca="1">_xlfn.LET(
_xlpm.val,IF($F48 = "",val_blankRefText,  _xldudf_CX_GET(CX_ENTITY,$F48,AI$11,AI$14,,(AI$19))),
_xlpm.Res, IF(OR(_xlpm.val="",_xlpm.val="Error"),"",_xlpm.val),
_xlpm.Res
)</f>
        <v>#NAME?</v>
      </c>
      <c r="AJ48" s="1669" t="e" cm="1">
        <f t="array" aca="1" ref="AJ48" ca="1">_xlfn.LET(
_xlpm.val,IF($F48 = "",val_blankRefText,  _xldudf_CX_GET(CX_ENTITY,$F48,AJ$11,AJ$14,,(AJ$19))),
_xlpm.Res, IF(OR(_xlpm.val="",_xlpm.val="Error"),"",_xlpm.val),
_xlpm.Res
)</f>
        <v>#NAME?</v>
      </c>
      <c r="AK48" s="1669" t="e" cm="1">
        <f t="array" aca="1" ref="AK48" ca="1">_xlfn.LET(
_xlpm.val,IF($F48 = "",val_blankRefText,  _xldudf_CX_GET(CX_ENTITY,$F48,AK$11,AK$14,,(AK$19))),
_xlpm.Res, IF(OR(_xlpm.val="",_xlpm.val="Error"),"",_xlpm.val),
_xlpm.Res
)</f>
        <v>#NAME?</v>
      </c>
      <c r="AL48" s="1669" t="e" cm="1">
        <f t="array" aca="1" ref="AL48" ca="1">_xlfn.LET(
_xlpm.val,IF($F48 = "",val_blankRefText,  _xldudf_CX_GET(CX_ENTITY,$F48,AL$11,AL$14,,(AL$19))),
_xlpm.Res, IF(OR(_xlpm.val="",_xlpm.val="Error"),"",_xlpm.val),
_xlpm.Res
)</f>
        <v>#NAME?</v>
      </c>
      <c r="AM48" s="1669" t="e" cm="1">
        <f t="array" aca="1" ref="AM48" ca="1">_xlfn.LET(
_xlpm.val,IF($F48 = "",val_blankRefText,  _xldudf_CX_GET(CX_ENTITY,$F48,AM$11,AM$14,,(AM$19))),
_xlpm.Res, IF(OR(_xlpm.val="",_xlpm.val="Error"),"",_xlpm.val),
_xlpm.Res
)</f>
        <v>#NAME?</v>
      </c>
      <c r="AN48" s="1669" t="e" cm="1">
        <f t="array" aca="1" ref="AN48" ca="1">_xlfn.LET(
_xlpm.val,IF($F48 = "",val_blankRefText,  _xldudf_CX_GET(CX_ENTITY,$F48,AN$11,AN$14,,(AN$19))),
_xlpm.Res, IF(OR(_xlpm.val="",_xlpm.val="Error"),"",_xlpm.val),
_xlpm.Res
)</f>
        <v>#NAME?</v>
      </c>
      <c r="AO48" s="1669" t="e" cm="1">
        <f t="array" aca="1" ref="AO48" ca="1">_xlfn.LET(
_xlpm.val,IF($F48 = "",val_blankRefText,  _xldudf_CX_GET(CX_ENTITY,$F48,AO$11,AO$14,,(AO$19))),
_xlpm.Res, IF(OR(_xlpm.val="",_xlpm.val="Error"),"",_xlpm.val),
_xlpm.Res
)</f>
        <v>#NAME?</v>
      </c>
      <c r="AP48" s="1669" t="e" cm="1">
        <f t="array" aca="1" ref="AP48" ca="1">_xlfn.LET(
_xlpm.val,IF($F48 = "",val_blankRefText,  _xldudf_CX_GET(CX_ENTITY,$F48,AP$11,AP$14,,(AP$19))),
_xlpm.Res, IF(OR(_xlpm.val="",_xlpm.val="Error"),"",_xlpm.val),
_xlpm.Res
)</f>
        <v>#NAME?</v>
      </c>
      <c r="AQ48" s="1669" t="e" cm="1">
        <f t="array" aca="1" ref="AQ48" ca="1">_xlfn.LET(
_xlpm.val,IF($F48 = "",val_blankRefText,  _xldudf_CX_GET(CX_ENTITY,$F48,AQ$11,AQ$14,,(AQ$19))),
_xlpm.Res, IF(OR(_xlpm.val="",_xlpm.val="Error"),"",_xlpm.val),
_xlpm.Res
)</f>
        <v>#NAME?</v>
      </c>
      <c r="AR48" s="1669" t="e" cm="1">
        <f t="array" aca="1" ref="AR48" ca="1">_xlfn.LET(
_xlpm.val,IF($F48 = "",val_blankRefText,  _xldudf_CX_GET(CX_ENTITY,$F48,AR$11,AR$14,,(AR$19))),
_xlpm.Res, IF(OR(_xlpm.val="",_xlpm.val="Error"),"",_xlpm.val),
_xlpm.Res
)</f>
        <v>#NAME?</v>
      </c>
      <c r="AS48" s="1669" t="e" cm="1">
        <f t="array" aca="1" ref="AS48" ca="1">_xlfn.LET(
_xlpm.val,IF($F48 = "",val_blankRefText,  _xldudf_CX_GET(CX_ENTITY,$F48,AS$11,AS$14,,(AS$19))),
_xlpm.Res, IF(OR(_xlpm.val="",_xlpm.val="Error"),"",_xlpm.val),
_xlpm.Res
)</f>
        <v>#NAME?</v>
      </c>
      <c r="AT48" s="1669" t="e" cm="1">
        <f t="array" aca="1" ref="AT48" ca="1">_xlfn.LET(
_xlpm.val,IF($F48 = "",val_blankRefText,  _xldudf_CX_GET(CX_ENTITY,$F48,AT$11,AT$14,,(AT$19))),
_xlpm.Res, IF(OR(_xlpm.val="",_xlpm.val="Error"),"",_xlpm.val),
_xlpm.Res
)</f>
        <v>#NAME?</v>
      </c>
      <c r="AU48" s="1669" t="e" cm="1">
        <f t="array" aca="1" ref="AU48" ca="1">_xlfn.LET(
_xlpm.val,IF($F48 = "",val_blankRefText,  _xldudf_CX_GET(CX_ENTITY,$F48,AU$11,AU$14,,(AU$19))),
_xlpm.Res, IF(OR(_xlpm.val="",_xlpm.val="Error"),"",_xlpm.val),
_xlpm.Res
)</f>
        <v>#NAME?</v>
      </c>
      <c r="AV48" s="1669" t="e" cm="1">
        <f t="array" aca="1" ref="AV48" ca="1">_xlfn.LET(
_xlpm.val,IF($F48 = "",val_blankRefText,  _xldudf_CX_GET(CX_ENTITY,$F48,AV$11,AV$14,,(AV$19))),
_xlpm.Res, IF(OR(_xlpm.val="",_xlpm.val="Error"),"",_xlpm.val),
_xlpm.Res
)</f>
        <v>#NAME?</v>
      </c>
      <c r="AW48" s="1669" t="e" cm="1">
        <f t="array" aca="1" ref="AW48" ca="1">_xlfn.LET(
_xlpm.val,IF($F48 = "",val_blankRefText,  _xldudf_CX_GET(CX_ENTITY,$F48,AW$11,AW$14,,(AW$19))),
_xlpm.Res, IF(OR(_xlpm.val="",_xlpm.val="Error"),"",_xlpm.val),
_xlpm.Res
)</f>
        <v>#NAME?</v>
      </c>
      <c r="AX48" s="1669" t="e" cm="1">
        <f t="array" aca="1" ref="AX48" ca="1">_xlfn.LET(
_xlpm.val,IF($F48 = "",val_blankRefText,  _xldudf_CX_GET(CX_ENTITY,$F48,AX$11,AX$14,,(AX$19))),
_xlpm.Res, IF(OR(_xlpm.val="",_xlpm.val="Error"),"",_xlpm.val),
_xlpm.Res
)</f>
        <v>#NAME?</v>
      </c>
      <c r="AY48" s="1669" t="e" cm="1">
        <f t="array" aca="1" ref="AY48" ca="1">_xlfn.LET(
_xlpm.val,IF($F48 = "",val_blankRefText,  _xldudf_CX_GET(CX_ENTITY,$F48,AY$11,AY$14,,(AY$19))),
_xlpm.Res, IF(OR(_xlpm.val="",_xlpm.val="Error"),"",_xlpm.val),
_xlpm.Res
)</f>
        <v>#NAME?</v>
      </c>
      <c r="AZ48" s="1669" t="e" cm="1">
        <f t="array" aca="1" ref="AZ48" ca="1">_xlfn.LET(
_xlpm.val,IF($F48 = "",val_blankRefText,  _xldudf_CX_GET(CX_ENTITY,$F48,AZ$11,AZ$14,,(AZ$19))),
_xlpm.Res, IF(OR(_xlpm.val="",_xlpm.val="Error"),"",_xlpm.val),
_xlpm.Res
)</f>
        <v>#NAME?</v>
      </c>
      <c r="BA48" s="1669" t="e" cm="1">
        <f t="array" aca="1" ref="BA48" ca="1">_xlfn.LET(
_xlpm.val,IF($F48 = "",val_blankRefText,  _xldudf_CX_GET(CX_ENTITY,$F48,BA$11,BA$14,,(BA$19))),
_xlpm.Res, IF(OR(_xlpm.val="",_xlpm.val="Error"),"",_xlpm.val),
_xlpm.Res
)</f>
        <v>#NAME?</v>
      </c>
      <c r="BB48" s="1669" t="e" cm="1">
        <f t="array" aca="1" ref="BB48" ca="1">_xlfn.LET(
_xlpm.val,IF($F48 = "",val_blankRefText,  _xldudf_CX_GET(CX_ENTITY,$F48,BB$11,BB$14,,(BB$19))),
_xlpm.Res, IF(OR(_xlpm.val="",_xlpm.val="Error"),"",_xlpm.val),
_xlpm.Res
)</f>
        <v>#NAME?</v>
      </c>
      <c r="BC48" s="1669" t="e" cm="1">
        <f t="array" aca="1" ref="BC48" ca="1">_xlfn.LET(
_xlpm.val,IF($F48 = "",val_blankRefText,  _xldudf_CX_GET(CX_ENTITY,$F48,BC$11,BC$14,,(BC$19))),
_xlpm.Res, IF(OR(_xlpm.val="",_xlpm.val="Error"),"",_xlpm.val),
_xlpm.Res
)</f>
        <v>#NAME?</v>
      </c>
      <c r="BD48" s="1669" t="e" cm="1">
        <f t="array" aca="1" ref="BD48" ca="1">_xlfn.LET(
_xlpm.val,IF($F48 = "",val_blankRefText,  _xldudf_CX_GET(CX_ENTITY,$F48,BD$11,BD$14,,(BD$19))),
_xlpm.Res, IF(OR(_xlpm.val="",_xlpm.val="Error"),"",_xlpm.val),
_xlpm.Res
)</f>
        <v>#NAME?</v>
      </c>
      <c r="BE48" s="1669" t="e" cm="1">
        <f t="array" aca="1" ref="BE48" ca="1">_xlfn.LET(
_xlpm.val,IF($F48 = "",val_blankRefText,  _xldudf_CX_GET(CX_ENTITY,$F48,BE$11,BE$14,,(BE$19))),
_xlpm.Res, IF(OR(_xlpm.val="",_xlpm.val="Error"),"",_xlpm.val),
_xlpm.Res
)</f>
        <v>#NAME?</v>
      </c>
      <c r="BF48" s="1669" t="e" cm="1">
        <f t="array" aca="1" ref="BF48" ca="1">_xlfn.LET(
_xlpm.val,IF($F48 = "",val_blankRefText,  _xldudf_CX_GET(CX_ENTITY,$F48,BF$11,BF$14,,(BF$19))),
_xlpm.Res, IF(OR(_xlpm.val="",_xlpm.val="Error"),"",_xlpm.val),
_xlpm.Res
)</f>
        <v>#NAME?</v>
      </c>
      <c r="BG48" s="1669" t="e" cm="1">
        <f t="array" aca="1" ref="BG48" ca="1">_xlfn.LET(
_xlpm.val,IF($F48 = "",val_blankRefText,  _xldudf_CX_GET(CX_ENTITY,$F48,BG$11,BG$14,,(BG$19))),
_xlpm.Res, IF(OR(_xlpm.val="",_xlpm.val="Error"),"",_xlpm.val),
_xlpm.Res
)</f>
        <v>#NAME?</v>
      </c>
      <c r="BH48" s="1669" t="e" cm="1">
        <f t="array" aca="1" ref="BH48" ca="1">_xlfn.LET(
_xlpm.val,IF($F48 = "",val_blankRefText,  _xldudf_CX_GET(CX_ENTITY,$F48,BH$11,BH$14,,(BH$19))),
_xlpm.Res, IF(OR(_xlpm.val="",_xlpm.val="Error"),"",_xlpm.val),
_xlpm.Res
)</f>
        <v>#NAME?</v>
      </c>
      <c r="BI48" s="1669" t="e" cm="1">
        <f t="array" aca="1" ref="BI48" ca="1">_xlfn.LET(
_xlpm.val,IF($F48 = "",val_blankRefText,  _xldudf_CX_GET(CX_ENTITY,$F48,BI$11,BI$14,,(BI$19))),
_xlpm.Res, IF(OR(_xlpm.val="",_xlpm.val="Error"),"",_xlpm.val),
_xlpm.Res
)</f>
        <v>#NAME?</v>
      </c>
      <c r="BJ48" s="1669" t="e" cm="1">
        <f t="array" aca="1" ref="BJ48" ca="1">_xlfn.LET(
_xlpm.val,IF($F48 = "",val_blankRefText,  _xldudf_CX_GET(CX_ENTITY,$F48,BJ$11,BJ$14,,(BJ$19))),
_xlpm.Res, IF(OR(_xlpm.val="",_xlpm.val="Error"),"",_xlpm.val),
_xlpm.Res
)</f>
        <v>#NAME?</v>
      </c>
      <c r="BK48" s="1669" t="e" cm="1">
        <f t="array" aca="1" ref="BK48" ca="1">_xlfn.LET(
_xlpm.val,IF($F48 = "",val_blankRefText,  _xldudf_CX_GET(CX_ENTITY,$F48,BK$11,BK$14,,(BK$19))),
_xlpm.Res, IF(OR(_xlpm.val="",_xlpm.val="Error"),"",_xlpm.val),
_xlpm.Res
)</f>
        <v>#NAME?</v>
      </c>
      <c r="BL48" s="1669" t="e" cm="1">
        <f t="array" aca="1" ref="BL48" ca="1">_xlfn.LET(
_xlpm.val,IF($F48 = "",val_blankRefText,  _xldudf_CX_GET(CX_ENTITY,$F48,BL$11,BL$14,,(BL$19))),
_xlpm.Res, IF(OR(_xlpm.val="",_xlpm.val="Error"),"",_xlpm.val),
_xlpm.Res
)</f>
        <v>#NAME?</v>
      </c>
      <c r="BM48" s="1669" t="e" cm="1">
        <f t="array" aca="1" ref="BM48" ca="1">_xlfn.LET(
_xlpm.val,IF($F48 = "",val_blankRefText,  _xldudf_CX_GET(CX_ENTITY,$F48,BM$11,BM$14,,(BM$19))),
_xlpm.Res, IF(OR(_xlpm.val="",_xlpm.val="Error"),"",_xlpm.val),
_xlpm.Res
)</f>
        <v>#NAME?</v>
      </c>
      <c r="BN48" s="1669" t="e" cm="1">
        <f t="array" aca="1" ref="BN48" ca="1">_xlfn.LET(
_xlpm.val,IF($F48 = "",val_blankRefText,  _xldudf_CX_GET(CX_ENTITY,$F48,BN$11,BN$14,,(BN$19))),
_xlpm.Res, IF(OR(_xlpm.val="",_xlpm.val="Error"),"",_xlpm.val),
_xlpm.Res
)</f>
        <v>#NAME?</v>
      </c>
      <c r="BO48" s="2095"/>
      <c r="BP48" s="2095"/>
      <c r="BQ48" s="2095"/>
      <c r="BR48" s="2095"/>
      <c r="BS48" s="2095"/>
      <c r="BT48" s="2095"/>
      <c r="BU48" s="2095"/>
      <c r="BV48" s="2095"/>
      <c r="BW48" s="2095"/>
      <c r="BX48" s="2095"/>
      <c r="BY48" s="2095"/>
      <c r="BZ48" s="2095"/>
      <c r="CA48" s="34"/>
      <c r="CC48" s="33"/>
      <c r="CD48" s="1461" t="e" cm="1">
        <f t="array" aca="1" ref="CD48" ca="1">_xlfn.LET( _xlpm.CheckBlank, SUM(PL!$AD48:'PL'!$BN48) = 0, IF(_xlpm.CheckBlank, "", SUM(_xlfn._xlws.FILTER(PL!$AD48:$BN48,(YEAR(PL!$AD$12:$BN$12)=PL!CD$12)*(array_timeline&lt;=PL!CD$11)))))</f>
        <v>#NAME?</v>
      </c>
      <c r="CE48" s="1461" t="e" cm="1">
        <f t="array" aca="1" ref="CE48" ca="1">_xlfn.LET( _xlpm.CheckBlank, SUM(PL!$AD48:'PL'!$BN48) = 0, IF(_xlpm.CheckBlank, "", SUM(_xlfn._xlws.FILTER(PL!$AD48:$BN48,(YEAR(PL!$AD$12:$BN$12)=PL!CE$12)*(array_timeline&lt;=PL!CE$11)))))</f>
        <v>#NAME?</v>
      </c>
      <c r="CF48" s="88"/>
      <c r="CG48" s="1461" t="e" cm="1">
        <f t="array" aca="1" ref="CG48" ca="1">_xlfn.LET( _xlpm.CheckBlank, SUM(PL!$AD48:$BN48) =0, IF(_xlpm.CheckBlank, "", SUM(_xlfn._xlws.FILTER(PL!$AD48:$BN48,(YEAR(PL!$AD$12:$BN$12)=PL!CG$12)*(array_timeline&lt;=PL!CG$11)))))</f>
        <v>#NAME?</v>
      </c>
      <c r="CH48" s="1461" t="e" cm="1">
        <f t="array" aca="1" ref="CH48" ca="1">_xlfn.LET( _xlpm.CheckBlank, SUM(PL!$AD48:$BN48) = 0, IF(_xlpm.CheckBlank, "", SUM(_xlfn._xlws.FILTER(PL!$AD48:$BN48,(YEAR(PL!$AD$12:$BN$12)=PL!CH$12)*(array_timeline&lt;=PL!CH$11)))))</f>
        <v>#NAME?</v>
      </c>
      <c r="CI48" s="88"/>
      <c r="CJ48" s="1461" cm="1">
        <f t="array" ref="CJ48">_xlfn.LET( _xlpm.CheckBlank, SUM(PL!$AD48:$BN48) = 0, IF(_xlpm.CheckBlank, "", SUM(_xlfn.TAKE(_xlfn.DROP(PL!$AD48:$BN48, ,-DATEDIFF(PL!CJ$11, val_asOfDate,"M")),1,-12))))</f>
        <v>12</v>
      </c>
      <c r="CK48" s="1461" cm="1">
        <f t="array" ref="CK48">_xlfn.LET( _xlpm.CheckBlank, SUM(PL!$AD48:$BN48) = 0, IF(_xlpm.CheckBlank, "", SUM(_xlfn.TAKE(_xlfn.DROP(PL!$AD48:$BN48, ,-DATEDIFF(PL!CK$11, val_asOfDate,"M")),1,-12))))</f>
        <v>12</v>
      </c>
      <c r="CL48" s="88"/>
      <c r="CM48" s="1556" t="e" cm="1">
        <f t="array" aca="1" ref="CM48" ca="1">IF(
 $F48 = "",
  val_blankRefText,
  N(
    _xldudf_CX_GET(CX_ENTITY,$F48,CM$11,CM$14,,(CM$19)))/
    fxVal_normal*fxVal_sign($A48)
)</f>
        <v>#NAME?</v>
      </c>
      <c r="CN48" s="1556" t="e" cm="1">
        <f t="array" aca="1" ref="CN48" ca="1">IF(
  $F48="",
  val_blankRefText,
  N(
    _xldudf_CX_GET(CX_ENTITY,$F48,CN$11,CN$14,,(CN$19)))/
    fxVal_normal*fxVal_sign($A48)
)</f>
        <v>#NAME?</v>
      </c>
      <c r="CO48" s="88"/>
      <c r="CP48" s="1650" t="e" cm="1">
        <f t="array" aca="1" ref="CP48" ca="1">IF(
  $F48="",
  val_blankRefText,
  N(
    _xldudf_CX_GET(CX_ENTITY,$F48,CP$11,CP$14,,(CP$19)))/
    fxVal_normal*fxVal_sign($A48)
)</f>
        <v>#NAME?</v>
      </c>
      <c r="CQ48" s="1651" t="e" cm="1">
        <f t="array" aca="1" ref="CQ48" ca="1">IF(
  $F48="",
  val_blankRefText,
  N(
    _xldudf_CX_GET(CX_ENTITY,$F48,CQ$11,CQ$14,,(CQ$19)))/
    fxVal_normal*fxVal_sign($A48)
)</f>
        <v>#NAME?</v>
      </c>
      <c r="CR48" s="34"/>
    </row>
    <row r="49" spans="1:96" ht="21" customHeight="1" outlineLevel="2">
      <c r="A49" s="1322"/>
      <c r="B49" s="2128" t="s">
        <v>1565</v>
      </c>
      <c r="C49" s="2125" t="s">
        <v>1566</v>
      </c>
      <c r="D49" s="1616"/>
      <c r="E49" s="1615" t="e" cm="1">
        <f t="array" aca="1" ref="E49" ca="1">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#NAME?</v>
      </c>
      <c r="F49" s="1615" t="str">
        <f t="shared" si="9"/>
        <v>Custom Metric Amount 4</v>
      </c>
      <c r="G49" s="577" t="s">
        <v>1558</v>
      </c>
      <c r="H49" s="1323">
        <v>1</v>
      </c>
      <c r="I49" s="1323">
        <v>1</v>
      </c>
      <c r="J49" s="401"/>
      <c r="K49" s="401"/>
      <c r="L49" s="579" t="b">
        <v>0</v>
      </c>
      <c r="N49" s="158"/>
      <c r="O49" s="101"/>
      <c r="P49" s="52"/>
      <c r="Q49" s="101"/>
      <c r="R49" s="126"/>
      <c r="S49" s="101"/>
      <c r="T49" s="101"/>
      <c r="U49" s="39"/>
      <c r="W49" s="91" t="str">
        <f>_PL!$W$17</f>
        <v>Actual</v>
      </c>
      <c r="X49" s="2370" t="e" cm="1">
        <f t="array" aca="1" ref="X49" ca="1">_xlfn.LET(
_xlpm.toPass,$E49="",_xlpm.hasParts,ISNUMBER(SEARCH("|",$E49)),
_xlpm.Part1,INDEX(_xlfn.TEXTSPLIT($E49,"|",,FALSE,1),1),
_xlpm.Part1Num,IFERROR(_xlfn.NUMBERVALUE(_xlpm.Part1),_xlpm.Part1),_xlfn.SWITCH(
TRUE,_xlpm.toPass,"",_xlpm.hasParts,_xlpm.Part1Num,
$E49
))</f>
        <v>#NAME?</v>
      </c>
      <c r="Y49" s="590" t="e" cm="1">
        <f t="array" aca="1" ref="Y49" ca="1">IF($E49="", "", IF( ISNUMBER( SEARCH("|", $E49)), INDEX(_xlfn.TEXTSPLIT($E49, "|",,FALSE,1),2),$E49))</f>
        <v>#NAME?</v>
      </c>
      <c r="Z49" s="198" t="e">
        <f t="shared" ca="1" si="10"/>
        <v>#NAME?</v>
      </c>
      <c r="AA49" s="200"/>
      <c r="AB49" s="709" t="e" cm="1">
        <f t="array" aca="1" ref="AB49" ca="1">_xlfn.LET(_xlpm.PackedString, E49, IF(_xlpm.PackedString="", "", IF( ISNUMBER( SEARCH("|", _xlpm.PackedString)), INDEX(_xlfn.TEXTSPLIT(_xlpm.PackedString,"|", ,FALSE),3),_xlpm.PackedString)))</f>
        <v>#NAME?</v>
      </c>
      <c r="AC49" s="300"/>
      <c r="AD49" s="1669" t="e" cm="1">
        <f t="array" aca="1" ref="AD49" ca="1">_xlfn.LET(
_xlpm.val,IF($F49 = "",val_blankRefText,  _xldudf_CX_GET(CX_ENTITY,$F49,AD$11,AD$14,,(AD$19))),
_xlpm.Res, IF(OR(_xlpm.val="",_xlpm.val="Error"),"",_xlpm.val),
_xlpm.Res
)</f>
        <v>#NAME?</v>
      </c>
      <c r="AE49" s="1669" t="e" cm="1">
        <f t="array" aca="1" ref="AE49" ca="1">_xlfn.LET(
_xlpm.val,IF($F49 = "",val_blankRefText,  _xldudf_CX_GET(CX_ENTITY,$F49,AE$11,AE$14,,(AE$19))),
_xlpm.Res, IF(OR(_xlpm.val="",_xlpm.val="Error"),"",_xlpm.val),
_xlpm.Res
)</f>
        <v>#NAME?</v>
      </c>
      <c r="AF49" s="1669" t="e" cm="1">
        <f t="array" aca="1" ref="AF49" ca="1">_xlfn.LET(
_xlpm.val,IF($F49 = "",val_blankRefText,  _xldudf_CX_GET(CX_ENTITY,$F49,AF$11,AF$14,,(AF$19))),
_xlpm.Res, IF(OR(_xlpm.val="",_xlpm.val="Error"),"",_xlpm.val),
_xlpm.Res
)</f>
        <v>#NAME?</v>
      </c>
      <c r="AG49" s="1669" t="e" cm="1">
        <f t="array" aca="1" ref="AG49" ca="1">_xlfn.LET(
_xlpm.val,IF($F49 = "",val_blankRefText,  _xldudf_CX_GET(CX_ENTITY,$F49,AG$11,AG$14,,(AG$19))),
_xlpm.Res, IF(OR(_xlpm.val="",_xlpm.val="Error"),"",_xlpm.val),
_xlpm.Res
)</f>
        <v>#NAME?</v>
      </c>
      <c r="AH49" s="1669" t="e" cm="1">
        <f t="array" aca="1" ref="AH49" ca="1">_xlfn.LET(
_xlpm.val,IF($F49 = "",val_blankRefText,  _xldudf_CX_GET(CX_ENTITY,$F49,AH$11,AH$14,,(AH$19))),
_xlpm.Res, IF(OR(_xlpm.val="",_xlpm.val="Error"),"",_xlpm.val),
_xlpm.Res
)</f>
        <v>#NAME?</v>
      </c>
      <c r="AI49" s="1669" t="e" cm="1">
        <f t="array" aca="1" ref="AI49" ca="1">_xlfn.LET(
_xlpm.val,IF($F49 = "",val_blankRefText,  _xldudf_CX_GET(CX_ENTITY,$F49,AI$11,AI$14,,(AI$19))),
_xlpm.Res, IF(OR(_xlpm.val="",_xlpm.val="Error"),"",_xlpm.val),
_xlpm.Res
)</f>
        <v>#NAME?</v>
      </c>
      <c r="AJ49" s="1669" t="e" cm="1">
        <f t="array" aca="1" ref="AJ49" ca="1">_xlfn.LET(
_xlpm.val,IF($F49 = "",val_blankRefText,  _xldudf_CX_GET(CX_ENTITY,$F49,AJ$11,AJ$14,,(AJ$19))),
_xlpm.Res, IF(OR(_xlpm.val="",_xlpm.val="Error"),"",_xlpm.val),
_xlpm.Res
)</f>
        <v>#NAME?</v>
      </c>
      <c r="AK49" s="1669" t="e" cm="1">
        <f t="array" aca="1" ref="AK49" ca="1">_xlfn.LET(
_xlpm.val,IF($F49 = "",val_blankRefText,  _xldudf_CX_GET(CX_ENTITY,$F49,AK$11,AK$14,,(AK$19))),
_xlpm.Res, IF(OR(_xlpm.val="",_xlpm.val="Error"),"",_xlpm.val),
_xlpm.Res
)</f>
        <v>#NAME?</v>
      </c>
      <c r="AL49" s="1669" t="e" cm="1">
        <f t="array" aca="1" ref="AL49" ca="1">_xlfn.LET(
_xlpm.val,IF($F49 = "",val_blankRefText,  _xldudf_CX_GET(CX_ENTITY,$F49,AL$11,AL$14,,(AL$19))),
_xlpm.Res, IF(OR(_xlpm.val="",_xlpm.val="Error"),"",_xlpm.val),
_xlpm.Res
)</f>
        <v>#NAME?</v>
      </c>
      <c r="AM49" s="1669" t="e" cm="1">
        <f t="array" aca="1" ref="AM49" ca="1">_xlfn.LET(
_xlpm.val,IF($F49 = "",val_blankRefText,  _xldudf_CX_GET(CX_ENTITY,$F49,AM$11,AM$14,,(AM$19))),
_xlpm.Res, IF(OR(_xlpm.val="",_xlpm.val="Error"),"",_xlpm.val),
_xlpm.Res
)</f>
        <v>#NAME?</v>
      </c>
      <c r="AN49" s="1669" t="e" cm="1">
        <f t="array" aca="1" ref="AN49" ca="1">_xlfn.LET(
_xlpm.val,IF($F49 = "",val_blankRefText,  _xldudf_CX_GET(CX_ENTITY,$F49,AN$11,AN$14,,(AN$19))),
_xlpm.Res, IF(OR(_xlpm.val="",_xlpm.val="Error"),"",_xlpm.val),
_xlpm.Res
)</f>
        <v>#NAME?</v>
      </c>
      <c r="AO49" s="1669" t="e" cm="1">
        <f t="array" aca="1" ref="AO49" ca="1">_xlfn.LET(
_xlpm.val,IF($F49 = "",val_blankRefText,  _xldudf_CX_GET(CX_ENTITY,$F49,AO$11,AO$14,,(AO$19))),
_xlpm.Res, IF(OR(_xlpm.val="",_xlpm.val="Error"),"",_xlpm.val),
_xlpm.Res
)</f>
        <v>#NAME?</v>
      </c>
      <c r="AP49" s="1669" t="e" cm="1">
        <f t="array" aca="1" ref="AP49" ca="1">_xlfn.LET(
_xlpm.val,IF($F49 = "",val_blankRefText,  _xldudf_CX_GET(CX_ENTITY,$F49,AP$11,AP$14,,(AP$19))),
_xlpm.Res, IF(OR(_xlpm.val="",_xlpm.val="Error"),"",_xlpm.val),
_xlpm.Res
)</f>
        <v>#NAME?</v>
      </c>
      <c r="AQ49" s="1669" t="e" cm="1">
        <f t="array" aca="1" ref="AQ49" ca="1">_xlfn.LET(
_xlpm.val,IF($F49 = "",val_blankRefText,  _xldudf_CX_GET(CX_ENTITY,$F49,AQ$11,AQ$14,,(AQ$19))),
_xlpm.Res, IF(OR(_xlpm.val="",_xlpm.val="Error"),"",_xlpm.val),
_xlpm.Res
)</f>
        <v>#NAME?</v>
      </c>
      <c r="AR49" s="1669" t="e" cm="1">
        <f t="array" aca="1" ref="AR49" ca="1">_xlfn.LET(
_xlpm.val,IF($F49 = "",val_blankRefText,  _xldudf_CX_GET(CX_ENTITY,$F49,AR$11,AR$14,,(AR$19))),
_xlpm.Res, IF(OR(_xlpm.val="",_xlpm.val="Error"),"",_xlpm.val),
_xlpm.Res
)</f>
        <v>#NAME?</v>
      </c>
      <c r="AS49" s="1669" t="e" cm="1">
        <f t="array" aca="1" ref="AS49" ca="1">_xlfn.LET(
_xlpm.val,IF($F49 = "",val_blankRefText,  _xldudf_CX_GET(CX_ENTITY,$F49,AS$11,AS$14,,(AS$19))),
_xlpm.Res, IF(OR(_xlpm.val="",_xlpm.val="Error"),"",_xlpm.val),
_xlpm.Res
)</f>
        <v>#NAME?</v>
      </c>
      <c r="AT49" s="1669" t="e" cm="1">
        <f t="array" aca="1" ref="AT49" ca="1">_xlfn.LET(
_xlpm.val,IF($F49 = "",val_blankRefText,  _xldudf_CX_GET(CX_ENTITY,$F49,AT$11,AT$14,,(AT$19))),
_xlpm.Res, IF(OR(_xlpm.val="",_xlpm.val="Error"),"",_xlpm.val),
_xlpm.Res
)</f>
        <v>#NAME?</v>
      </c>
      <c r="AU49" s="1669" t="e" cm="1">
        <f t="array" aca="1" ref="AU49" ca="1">_xlfn.LET(
_xlpm.val,IF($F49 = "",val_blankRefText,  _xldudf_CX_GET(CX_ENTITY,$F49,AU$11,AU$14,,(AU$19))),
_xlpm.Res, IF(OR(_xlpm.val="",_xlpm.val="Error"),"",_xlpm.val),
_xlpm.Res
)</f>
        <v>#NAME?</v>
      </c>
      <c r="AV49" s="1669" t="e" cm="1">
        <f t="array" aca="1" ref="AV49" ca="1">_xlfn.LET(
_xlpm.val,IF($F49 = "",val_blankRefText,  _xldudf_CX_GET(CX_ENTITY,$F49,AV$11,AV$14,,(AV$19))),
_xlpm.Res, IF(OR(_xlpm.val="",_xlpm.val="Error"),"",_xlpm.val),
_xlpm.Res
)</f>
        <v>#NAME?</v>
      </c>
      <c r="AW49" s="1669" t="e" cm="1">
        <f t="array" aca="1" ref="AW49" ca="1">_xlfn.LET(
_xlpm.val,IF($F49 = "",val_blankRefText,  _xldudf_CX_GET(CX_ENTITY,$F49,AW$11,AW$14,,(AW$19))),
_xlpm.Res, IF(OR(_xlpm.val="",_xlpm.val="Error"),"",_xlpm.val),
_xlpm.Res
)</f>
        <v>#NAME?</v>
      </c>
      <c r="AX49" s="1669" t="e" cm="1">
        <f t="array" aca="1" ref="AX49" ca="1">_xlfn.LET(
_xlpm.val,IF($F49 = "",val_blankRefText,  _xldudf_CX_GET(CX_ENTITY,$F49,AX$11,AX$14,,(AX$19))),
_xlpm.Res, IF(OR(_xlpm.val="",_xlpm.val="Error"),"",_xlpm.val),
_xlpm.Res
)</f>
        <v>#NAME?</v>
      </c>
      <c r="AY49" s="1669" t="e" cm="1">
        <f t="array" aca="1" ref="AY49" ca="1">_xlfn.LET(
_xlpm.val,IF($F49 = "",val_blankRefText,  _xldudf_CX_GET(CX_ENTITY,$F49,AY$11,AY$14,,(AY$19))),
_xlpm.Res, IF(OR(_xlpm.val="",_xlpm.val="Error"),"",_xlpm.val),
_xlpm.Res
)</f>
        <v>#NAME?</v>
      </c>
      <c r="AZ49" s="1669" t="e" cm="1">
        <f t="array" aca="1" ref="AZ49" ca="1">_xlfn.LET(
_xlpm.val,IF($F49 = "",val_blankRefText,  _xldudf_CX_GET(CX_ENTITY,$F49,AZ$11,AZ$14,,(AZ$19))),
_xlpm.Res, IF(OR(_xlpm.val="",_xlpm.val="Error"),"",_xlpm.val),
_xlpm.Res
)</f>
        <v>#NAME?</v>
      </c>
      <c r="BA49" s="1669" t="e" cm="1">
        <f t="array" aca="1" ref="BA49" ca="1">_xlfn.LET(
_xlpm.val,IF($F49 = "",val_blankRefText,  _xldudf_CX_GET(CX_ENTITY,$F49,BA$11,BA$14,,(BA$19))),
_xlpm.Res, IF(OR(_xlpm.val="",_xlpm.val="Error"),"",_xlpm.val),
_xlpm.Res
)</f>
        <v>#NAME?</v>
      </c>
      <c r="BB49" s="1669" t="e" cm="1">
        <f t="array" aca="1" ref="BB49" ca="1">_xlfn.LET(
_xlpm.val,IF($F49 = "",val_blankRefText,  _xldudf_CX_GET(CX_ENTITY,$F49,BB$11,BB$14,,(BB$19))),
_xlpm.Res, IF(OR(_xlpm.val="",_xlpm.val="Error"),"",_xlpm.val),
_xlpm.Res
)</f>
        <v>#NAME?</v>
      </c>
      <c r="BC49" s="1669" t="e" cm="1">
        <f t="array" aca="1" ref="BC49" ca="1">_xlfn.LET(
_xlpm.val,IF($F49 = "",val_blankRefText,  _xldudf_CX_GET(CX_ENTITY,$F49,BC$11,BC$14,,(BC$19))),
_xlpm.Res, IF(OR(_xlpm.val="",_xlpm.val="Error"),"",_xlpm.val),
_xlpm.Res
)</f>
        <v>#NAME?</v>
      </c>
      <c r="BD49" s="1669" t="e" cm="1">
        <f t="array" aca="1" ref="BD49" ca="1">_xlfn.LET(
_xlpm.val,IF($F49 = "",val_blankRefText,  _xldudf_CX_GET(CX_ENTITY,$F49,BD$11,BD$14,,(BD$19))),
_xlpm.Res, IF(OR(_xlpm.val="",_xlpm.val="Error"),"",_xlpm.val),
_xlpm.Res
)</f>
        <v>#NAME?</v>
      </c>
      <c r="BE49" s="1669" t="e" cm="1">
        <f t="array" aca="1" ref="BE49" ca="1">_xlfn.LET(
_xlpm.val,IF($F49 = "",val_blankRefText,  _xldudf_CX_GET(CX_ENTITY,$F49,BE$11,BE$14,,(BE$19))),
_xlpm.Res, IF(OR(_xlpm.val="",_xlpm.val="Error"),"",_xlpm.val),
_xlpm.Res
)</f>
        <v>#NAME?</v>
      </c>
      <c r="BF49" s="1669" t="e" cm="1">
        <f t="array" aca="1" ref="BF49" ca="1">_xlfn.LET(
_xlpm.val,IF($F49 = "",val_blankRefText,  _xldudf_CX_GET(CX_ENTITY,$F49,BF$11,BF$14,,(BF$19))),
_xlpm.Res, IF(OR(_xlpm.val="",_xlpm.val="Error"),"",_xlpm.val),
_xlpm.Res
)</f>
        <v>#NAME?</v>
      </c>
      <c r="BG49" s="1669" t="e" cm="1">
        <f t="array" aca="1" ref="BG49" ca="1">_xlfn.LET(
_xlpm.val,IF($F49 = "",val_blankRefText,  _xldudf_CX_GET(CX_ENTITY,$F49,BG$11,BG$14,,(BG$19))),
_xlpm.Res, IF(OR(_xlpm.val="",_xlpm.val="Error"),"",_xlpm.val),
_xlpm.Res
)</f>
        <v>#NAME?</v>
      </c>
      <c r="BH49" s="1669" t="e" cm="1">
        <f t="array" aca="1" ref="BH49" ca="1">_xlfn.LET(
_xlpm.val,IF($F49 = "",val_blankRefText,  _xldudf_CX_GET(CX_ENTITY,$F49,BH$11,BH$14,,(BH$19))),
_xlpm.Res, IF(OR(_xlpm.val="",_xlpm.val="Error"),"",_xlpm.val),
_xlpm.Res
)</f>
        <v>#NAME?</v>
      </c>
      <c r="BI49" s="1669" t="e" cm="1">
        <f t="array" aca="1" ref="BI49" ca="1">_xlfn.LET(
_xlpm.val,IF($F49 = "",val_blankRefText,  _xldudf_CX_GET(CX_ENTITY,$F49,BI$11,BI$14,,(BI$19))),
_xlpm.Res, IF(OR(_xlpm.val="",_xlpm.val="Error"),"",_xlpm.val),
_xlpm.Res
)</f>
        <v>#NAME?</v>
      </c>
      <c r="BJ49" s="1669" t="e" cm="1">
        <f t="array" aca="1" ref="BJ49" ca="1">_xlfn.LET(
_xlpm.val,IF($F49 = "",val_blankRefText,  _xldudf_CX_GET(CX_ENTITY,$F49,BJ$11,BJ$14,,(BJ$19))),
_xlpm.Res, IF(OR(_xlpm.val="",_xlpm.val="Error"),"",_xlpm.val),
_xlpm.Res
)</f>
        <v>#NAME?</v>
      </c>
      <c r="BK49" s="1669" t="e" cm="1">
        <f t="array" aca="1" ref="BK49" ca="1">_xlfn.LET(
_xlpm.val,IF($F49 = "",val_blankRefText,  _xldudf_CX_GET(CX_ENTITY,$F49,BK$11,BK$14,,(BK$19))),
_xlpm.Res, IF(OR(_xlpm.val="",_xlpm.val="Error"),"",_xlpm.val),
_xlpm.Res
)</f>
        <v>#NAME?</v>
      </c>
      <c r="BL49" s="1669" t="e" cm="1">
        <f t="array" aca="1" ref="BL49" ca="1">_xlfn.LET(
_xlpm.val,IF($F49 = "",val_blankRefText,  _xldudf_CX_GET(CX_ENTITY,$F49,BL$11,BL$14,,(BL$19))),
_xlpm.Res, IF(OR(_xlpm.val="",_xlpm.val="Error"),"",_xlpm.val),
_xlpm.Res
)</f>
        <v>#NAME?</v>
      </c>
      <c r="BM49" s="1669" t="e" cm="1">
        <f t="array" aca="1" ref="BM49" ca="1">_xlfn.LET(
_xlpm.val,IF($F49 = "",val_blankRefText,  _xldudf_CX_GET(CX_ENTITY,$F49,BM$11,BM$14,,(BM$19))),
_xlpm.Res, IF(OR(_xlpm.val="",_xlpm.val="Error"),"",_xlpm.val),
_xlpm.Res
)</f>
        <v>#NAME?</v>
      </c>
      <c r="BN49" s="1669" t="e" cm="1">
        <f t="array" aca="1" ref="BN49" ca="1">_xlfn.LET(
_xlpm.val,IF($F49 = "",val_blankRefText,  _xldudf_CX_GET(CX_ENTITY,$F49,BN$11,BN$14,,(BN$19))),
_xlpm.Res, IF(OR(_xlpm.val="",_xlpm.val="Error"),"",_xlpm.val),
_xlpm.Res
)</f>
        <v>#NAME?</v>
      </c>
      <c r="BO49" s="2095"/>
      <c r="BP49" s="2095"/>
      <c r="BQ49" s="2095"/>
      <c r="BR49" s="2095"/>
      <c r="BS49" s="2095"/>
      <c r="BT49" s="2095"/>
      <c r="BU49" s="2095"/>
      <c r="BV49" s="2095"/>
      <c r="BW49" s="2095"/>
      <c r="BX49" s="2095"/>
      <c r="BY49" s="2095"/>
      <c r="BZ49" s="2095"/>
      <c r="CA49" s="34"/>
      <c r="CC49" s="33"/>
      <c r="CD49" s="1461" t="e" cm="1">
        <f t="array" aca="1" ref="CD49" ca="1">_xlfn.LET( _xlpm.CheckBlank, SUM(PL!$AD49:'PL'!$BN49) = 0, IF(_xlpm.CheckBlank, "", SUM(_xlfn._xlws.FILTER(PL!$AD49:$BN49,(YEAR(PL!$AD$12:$BN$12)=PL!CD$12)*(array_timeline&lt;=PL!CD$11)))))</f>
        <v>#NAME?</v>
      </c>
      <c r="CE49" s="1461" t="e" cm="1">
        <f t="array" aca="1" ref="CE49" ca="1">_xlfn.LET( _xlpm.CheckBlank, SUM(PL!$AD49:'PL'!$BN49) = 0, IF(_xlpm.CheckBlank, "", SUM(_xlfn._xlws.FILTER(PL!$AD49:$BN49,(YEAR(PL!$AD$12:$BN$12)=PL!CE$12)*(array_timeline&lt;=PL!CE$11)))))</f>
        <v>#NAME?</v>
      </c>
      <c r="CF49" s="88"/>
      <c r="CG49" s="1461" t="e" cm="1">
        <f t="array" aca="1" ref="CG49" ca="1">_xlfn.LET( _xlpm.CheckBlank, SUM(PL!$AD49:$BN49) =0, IF(_xlpm.CheckBlank, "", SUM(_xlfn._xlws.FILTER(PL!$AD49:$BN49,(YEAR(PL!$AD$12:$BN$12)=PL!CG$12)*(array_timeline&lt;=PL!CG$11)))))</f>
        <v>#NAME?</v>
      </c>
      <c r="CH49" s="1461" t="e" cm="1">
        <f t="array" aca="1" ref="CH49" ca="1">_xlfn.LET( _xlpm.CheckBlank, SUM(PL!$AD49:$BN49) = 0, IF(_xlpm.CheckBlank, "", SUM(_xlfn._xlws.FILTER(PL!$AD49:$BN49,(YEAR(PL!$AD$12:$BN$12)=PL!CH$12)*(array_timeline&lt;=PL!CH$11)))))</f>
        <v>#NAME?</v>
      </c>
      <c r="CI49" s="88"/>
      <c r="CJ49" s="1461" cm="1">
        <f t="array" ref="CJ49">_xlfn.LET( _xlpm.CheckBlank, SUM(PL!$AD49:$BN49) = 0, IF(_xlpm.CheckBlank, "", SUM(_xlfn.TAKE(_xlfn.DROP(PL!$AD49:$BN49, ,-DATEDIFF(PL!CJ$11, val_asOfDate,"M")),1,-12))))</f>
        <v>12</v>
      </c>
      <c r="CK49" s="1461" cm="1">
        <f t="array" ref="CK49">_xlfn.LET( _xlpm.CheckBlank, SUM(PL!$AD49:$BN49) = 0, IF(_xlpm.CheckBlank, "", SUM(_xlfn.TAKE(_xlfn.DROP(PL!$AD49:$BN49, ,-DATEDIFF(PL!CK$11, val_asOfDate,"M")),1,-12))))</f>
        <v>12</v>
      </c>
      <c r="CL49" s="88"/>
      <c r="CM49" s="1556" t="e" cm="1">
        <f t="array" aca="1" ref="CM49" ca="1">IF(
 $F49 = "",
  val_blankRefText,
  N(
    _xldudf_CX_GET(CX_ENTITY,$F49,CM$11,CM$14,,(CM$19)))/
    fxVal_normal*fxVal_sign($A49)
)</f>
        <v>#NAME?</v>
      </c>
      <c r="CN49" s="1556" t="e" cm="1">
        <f t="array" aca="1" ref="CN49" ca="1">IF(
  $F49="",
  val_blankRefText,
  N(
    _xldudf_CX_GET(CX_ENTITY,$F49,CN$11,CN$14,,(CN$19)))/
    fxVal_normal*fxVal_sign($A49)
)</f>
        <v>#NAME?</v>
      </c>
      <c r="CO49" s="88"/>
      <c r="CP49" s="1650" t="e" cm="1">
        <f t="array" aca="1" ref="CP49" ca="1">IF(
  $F49="",
  val_blankRefText,
  N(
    _xldudf_CX_GET(CX_ENTITY,$F49,CP$11,CP$14,,(CP$19)))/
    fxVal_normal*fxVal_sign($A49)
)</f>
        <v>#NAME?</v>
      </c>
      <c r="CQ49" s="1651" t="e" cm="1">
        <f t="array" aca="1" ref="CQ49" ca="1">IF(
  $F49="",
  val_blankRefText,
  N(
    _xldudf_CX_GET(CX_ENTITY,$F49,CQ$11,CQ$14,,(CQ$19)))/
    fxVal_normal*fxVal_sign($A49)
)</f>
        <v>#NAME?</v>
      </c>
      <c r="CR49" s="34"/>
    </row>
    <row r="50" spans="1:96" ht="21" customHeight="1" outlineLevel="2">
      <c r="A50" s="1322"/>
      <c r="B50" s="2128" t="s">
        <v>1567</v>
      </c>
      <c r="C50" s="2125" t="s">
        <v>1568</v>
      </c>
      <c r="D50" s="1616"/>
      <c r="E50" s="1615" t="e" cm="1">
        <f t="array" aca="1" ref="E50" ca="1">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#NAME?</v>
      </c>
      <c r="F50" s="1615" t="str">
        <f t="shared" si="9"/>
        <v>Custom Metric Amount 5</v>
      </c>
      <c r="G50" s="577" t="s">
        <v>1558</v>
      </c>
      <c r="H50" s="1323">
        <v>1</v>
      </c>
      <c r="I50" s="1323">
        <v>1</v>
      </c>
      <c r="J50" s="401"/>
      <c r="K50" s="401"/>
      <c r="L50" s="579" t="b">
        <v>0</v>
      </c>
      <c r="N50" s="158"/>
      <c r="O50" s="101"/>
      <c r="P50" s="52"/>
      <c r="Q50" s="101"/>
      <c r="R50" s="126"/>
      <c r="S50" s="101"/>
      <c r="T50" s="101"/>
      <c r="U50" s="39"/>
      <c r="W50" s="91" t="str">
        <f>_PL!$W$17</f>
        <v>Actual</v>
      </c>
      <c r="X50" s="2370" t="e" cm="1">
        <f t="array" aca="1" ref="X50" ca="1">_xlfn.LET(
_xlpm.toPass,$E50="",_xlpm.hasParts,ISNUMBER(SEARCH("|",$E50)),
_xlpm.Part1,INDEX(_xlfn.TEXTSPLIT($E50,"|",,FALSE,1),1),
_xlpm.Part1Num,IFERROR(_xlfn.NUMBERVALUE(_xlpm.Part1),_xlpm.Part1),_xlfn.SWITCH(
TRUE,_xlpm.toPass,"",_xlpm.hasParts,_xlpm.Part1Num,
$E50
))</f>
        <v>#NAME?</v>
      </c>
      <c r="Y50" s="590" t="e" cm="1">
        <f t="array" aca="1" ref="Y50" ca="1">IF($E50="", "", IF( ISNUMBER( SEARCH("|", $E50)), INDEX(_xlfn.TEXTSPLIT($E50, "|",,FALSE,1),2),$E50))</f>
        <v>#NAME?</v>
      </c>
      <c r="Z50" s="198" t="e">
        <f t="shared" ca="1" si="10"/>
        <v>#NAME?</v>
      </c>
      <c r="AA50" s="200"/>
      <c r="AB50" s="709" t="e" cm="1">
        <f t="array" aca="1" ref="AB50" ca="1">_xlfn.LET(_xlpm.PackedString, E50, IF(_xlpm.PackedString="", "", IF( ISNUMBER( SEARCH("|", _xlpm.PackedString)), INDEX(_xlfn.TEXTSPLIT(_xlpm.PackedString,"|", ,FALSE),3),_xlpm.PackedString)))</f>
        <v>#NAME?</v>
      </c>
      <c r="AC50" s="300" t="str" cm="1">
        <f t="array" aca="1" ref="AC50" ca="1">_xlfn.LET(
_xlpm.Def, IF(_xlfn.XMATCH(AB50,tbl_acctDef[Term],0)&gt;0, fx_getIcon("find"), ""),
_xlpm.Adj, IF(_xlfn.XMATCH(AB50, tbl_adjExample[Items],0)&gt;0, fx_getIcon("find"), ""),
IFERROR(IFBLANK(_xlpm.Def,_xlpm.Adj),"")
)</f>
        <v/>
      </c>
      <c r="AD50" s="1669" t="e" cm="1">
        <f t="array" aca="1" ref="AD50" ca="1">_xlfn.LET(
_xlpm.val,IF($F50 = "",val_blankRefText,  _xldudf_CX_GET(CX_ENTITY,$F50,AD$11,AD$14,,(AD$19))),
_xlpm.Res, IF(OR(_xlpm.val="",_xlpm.val="Error"),"",_xlpm.val),
_xlpm.Res
)</f>
        <v>#NAME?</v>
      </c>
      <c r="AE50" s="1669" t="e" cm="1">
        <f t="array" aca="1" ref="AE50" ca="1">_xlfn.LET(
_xlpm.val,IF($F50 = "",val_blankRefText,  _xldudf_CX_GET(CX_ENTITY,$F50,AE$11,AE$14,,(AE$19))),
_xlpm.Res, IF(OR(_xlpm.val="",_xlpm.val="Error"),"",_xlpm.val),
_xlpm.Res
)</f>
        <v>#NAME?</v>
      </c>
      <c r="AF50" s="1669" t="e" cm="1">
        <f t="array" aca="1" ref="AF50" ca="1">_xlfn.LET(
_xlpm.val,IF($F50 = "",val_blankRefText,  _xldudf_CX_GET(CX_ENTITY,$F50,AF$11,AF$14,,(AF$19))),
_xlpm.Res, IF(OR(_xlpm.val="",_xlpm.val="Error"),"",_xlpm.val),
_xlpm.Res
)</f>
        <v>#NAME?</v>
      </c>
      <c r="AG50" s="1669" t="e" cm="1">
        <f t="array" aca="1" ref="AG50" ca="1">_xlfn.LET(
_xlpm.val,IF($F50 = "",val_blankRefText,  _xldudf_CX_GET(CX_ENTITY,$F50,AG$11,AG$14,,(AG$19))),
_xlpm.Res, IF(OR(_xlpm.val="",_xlpm.val="Error"),"",_xlpm.val),
_xlpm.Res
)</f>
        <v>#NAME?</v>
      </c>
      <c r="AH50" s="1669" t="e" cm="1">
        <f t="array" aca="1" ref="AH50" ca="1">_xlfn.LET(
_xlpm.val,IF($F50 = "",val_blankRefText,  _xldudf_CX_GET(CX_ENTITY,$F50,AH$11,AH$14,,(AH$19))),
_xlpm.Res, IF(OR(_xlpm.val="",_xlpm.val="Error"),"",_xlpm.val),
_xlpm.Res
)</f>
        <v>#NAME?</v>
      </c>
      <c r="AI50" s="1669" t="e" cm="1">
        <f t="array" aca="1" ref="AI50" ca="1">_xlfn.LET(
_xlpm.val,IF($F50 = "",val_blankRefText,  _xldudf_CX_GET(CX_ENTITY,$F50,AI$11,AI$14,,(AI$19))),
_xlpm.Res, IF(OR(_xlpm.val="",_xlpm.val="Error"),"",_xlpm.val),
_xlpm.Res
)</f>
        <v>#NAME?</v>
      </c>
      <c r="AJ50" s="1669" t="e" cm="1">
        <f t="array" aca="1" ref="AJ50" ca="1">_xlfn.LET(
_xlpm.val,IF($F50 = "",val_blankRefText,  _xldudf_CX_GET(CX_ENTITY,$F50,AJ$11,AJ$14,,(AJ$19))),
_xlpm.Res, IF(OR(_xlpm.val="",_xlpm.val="Error"),"",_xlpm.val),
_xlpm.Res
)</f>
        <v>#NAME?</v>
      </c>
      <c r="AK50" s="1669" t="e" cm="1">
        <f t="array" aca="1" ref="AK50" ca="1">_xlfn.LET(
_xlpm.val,IF($F50 = "",val_blankRefText,  _xldudf_CX_GET(CX_ENTITY,$F50,AK$11,AK$14,,(AK$19))),
_xlpm.Res, IF(OR(_xlpm.val="",_xlpm.val="Error"),"",_xlpm.val),
_xlpm.Res
)</f>
        <v>#NAME?</v>
      </c>
      <c r="AL50" s="1669" t="e" cm="1">
        <f t="array" aca="1" ref="AL50" ca="1">_xlfn.LET(
_xlpm.val,IF($F50 = "",val_blankRefText,  _xldudf_CX_GET(CX_ENTITY,$F50,AL$11,AL$14,,(AL$19))),
_xlpm.Res, IF(OR(_xlpm.val="",_xlpm.val="Error"),"",_xlpm.val),
_xlpm.Res
)</f>
        <v>#NAME?</v>
      </c>
      <c r="AM50" s="1669" t="e" cm="1">
        <f t="array" aca="1" ref="AM50" ca="1">_xlfn.LET(
_xlpm.val,IF($F50 = "",val_blankRefText,  _xldudf_CX_GET(CX_ENTITY,$F50,AM$11,AM$14,,(AM$19))),
_xlpm.Res, IF(OR(_xlpm.val="",_xlpm.val="Error"),"",_xlpm.val),
_xlpm.Res
)</f>
        <v>#NAME?</v>
      </c>
      <c r="AN50" s="1669" t="e" cm="1">
        <f t="array" aca="1" ref="AN50" ca="1">_xlfn.LET(
_xlpm.val,IF($F50 = "",val_blankRefText,  _xldudf_CX_GET(CX_ENTITY,$F50,AN$11,AN$14,,(AN$19))),
_xlpm.Res, IF(OR(_xlpm.val="",_xlpm.val="Error"),"",_xlpm.val),
_xlpm.Res
)</f>
        <v>#NAME?</v>
      </c>
      <c r="AO50" s="1669" t="e" cm="1">
        <f t="array" aca="1" ref="AO50" ca="1">_xlfn.LET(
_xlpm.val,IF($F50 = "",val_blankRefText,  _xldudf_CX_GET(CX_ENTITY,$F50,AO$11,AO$14,,(AO$19))),
_xlpm.Res, IF(OR(_xlpm.val="",_xlpm.val="Error"),"",_xlpm.val),
_xlpm.Res
)</f>
        <v>#NAME?</v>
      </c>
      <c r="AP50" s="1669" t="e" cm="1">
        <f t="array" aca="1" ref="AP50" ca="1">_xlfn.LET(
_xlpm.val,IF($F50 = "",val_blankRefText,  _xldudf_CX_GET(CX_ENTITY,$F50,AP$11,AP$14,,(AP$19))),
_xlpm.Res, IF(OR(_xlpm.val="",_xlpm.val="Error"),"",_xlpm.val),
_xlpm.Res
)</f>
        <v>#NAME?</v>
      </c>
      <c r="AQ50" s="1669" t="e" cm="1">
        <f t="array" aca="1" ref="AQ50" ca="1">_xlfn.LET(
_xlpm.val,IF($F50 = "",val_blankRefText,  _xldudf_CX_GET(CX_ENTITY,$F50,AQ$11,AQ$14,,(AQ$19))),
_xlpm.Res, IF(OR(_xlpm.val="",_xlpm.val="Error"),"",_xlpm.val),
_xlpm.Res
)</f>
        <v>#NAME?</v>
      </c>
      <c r="AR50" s="1669" t="e" cm="1">
        <f t="array" aca="1" ref="AR50" ca="1">_xlfn.LET(
_xlpm.val,IF($F50 = "",val_blankRefText,  _xldudf_CX_GET(CX_ENTITY,$F50,AR$11,AR$14,,(AR$19))),
_xlpm.Res, IF(OR(_xlpm.val="",_xlpm.val="Error"),"",_xlpm.val),
_xlpm.Res
)</f>
        <v>#NAME?</v>
      </c>
      <c r="AS50" s="1669" t="e" cm="1">
        <f t="array" aca="1" ref="AS50" ca="1">_xlfn.LET(
_xlpm.val,IF($F50 = "",val_blankRefText,  _xldudf_CX_GET(CX_ENTITY,$F50,AS$11,AS$14,,(AS$19))),
_xlpm.Res, IF(OR(_xlpm.val="",_xlpm.val="Error"),"",_xlpm.val),
_xlpm.Res
)</f>
        <v>#NAME?</v>
      </c>
      <c r="AT50" s="1669" t="e" cm="1">
        <f t="array" aca="1" ref="AT50" ca="1">_xlfn.LET(
_xlpm.val,IF($F50 = "",val_blankRefText,  _xldudf_CX_GET(CX_ENTITY,$F50,AT$11,AT$14,,(AT$19))),
_xlpm.Res, IF(OR(_xlpm.val="",_xlpm.val="Error"),"",_xlpm.val),
_xlpm.Res
)</f>
        <v>#NAME?</v>
      </c>
      <c r="AU50" s="1669" t="e" cm="1">
        <f t="array" aca="1" ref="AU50" ca="1">_xlfn.LET(
_xlpm.val,IF($F50 = "",val_blankRefText,  _xldudf_CX_GET(CX_ENTITY,$F50,AU$11,AU$14,,(AU$19))),
_xlpm.Res, IF(OR(_xlpm.val="",_xlpm.val="Error"),"",_xlpm.val),
_xlpm.Res
)</f>
        <v>#NAME?</v>
      </c>
      <c r="AV50" s="1669" t="e" cm="1">
        <f t="array" aca="1" ref="AV50" ca="1">_xlfn.LET(
_xlpm.val,IF($F50 = "",val_blankRefText,  _xldudf_CX_GET(CX_ENTITY,$F50,AV$11,AV$14,,(AV$19))),
_xlpm.Res, IF(OR(_xlpm.val="",_xlpm.val="Error"),"",_xlpm.val),
_xlpm.Res
)</f>
        <v>#NAME?</v>
      </c>
      <c r="AW50" s="1669" t="e" cm="1">
        <f t="array" aca="1" ref="AW50" ca="1">_xlfn.LET(
_xlpm.val,IF($F50 = "",val_blankRefText,  _xldudf_CX_GET(CX_ENTITY,$F50,AW$11,AW$14,,(AW$19))),
_xlpm.Res, IF(OR(_xlpm.val="",_xlpm.val="Error"),"",_xlpm.val),
_xlpm.Res
)</f>
        <v>#NAME?</v>
      </c>
      <c r="AX50" s="1669" t="e" cm="1">
        <f t="array" aca="1" ref="AX50" ca="1">_xlfn.LET(
_xlpm.val,IF($F50 = "",val_blankRefText,  _xldudf_CX_GET(CX_ENTITY,$F50,AX$11,AX$14,,(AX$19))),
_xlpm.Res, IF(OR(_xlpm.val="",_xlpm.val="Error"),"",_xlpm.val),
_xlpm.Res
)</f>
        <v>#NAME?</v>
      </c>
      <c r="AY50" s="1669" t="e" cm="1">
        <f t="array" aca="1" ref="AY50" ca="1">_xlfn.LET(
_xlpm.val,IF($F50 = "",val_blankRefText,  _xldudf_CX_GET(CX_ENTITY,$F50,AY$11,AY$14,,(AY$19))),
_xlpm.Res, IF(OR(_xlpm.val="",_xlpm.val="Error"),"",_xlpm.val),
_xlpm.Res
)</f>
        <v>#NAME?</v>
      </c>
      <c r="AZ50" s="1669" t="e" cm="1">
        <f t="array" aca="1" ref="AZ50" ca="1">_xlfn.LET(
_xlpm.val,IF($F50 = "",val_blankRefText,  _xldudf_CX_GET(CX_ENTITY,$F50,AZ$11,AZ$14,,(AZ$19))),
_xlpm.Res, IF(OR(_xlpm.val="",_xlpm.val="Error"),"",_xlpm.val),
_xlpm.Res
)</f>
        <v>#NAME?</v>
      </c>
      <c r="BA50" s="1669" t="e" cm="1">
        <f t="array" aca="1" ref="BA50" ca="1">_xlfn.LET(
_xlpm.val,IF($F50 = "",val_blankRefText,  _xldudf_CX_GET(CX_ENTITY,$F50,BA$11,BA$14,,(BA$19))),
_xlpm.Res, IF(OR(_xlpm.val="",_xlpm.val="Error"),"",_xlpm.val),
_xlpm.Res
)</f>
        <v>#NAME?</v>
      </c>
      <c r="BB50" s="1669" t="e" cm="1">
        <f t="array" aca="1" ref="BB50" ca="1">_xlfn.LET(
_xlpm.val,IF($F50 = "",val_blankRefText,  _xldudf_CX_GET(CX_ENTITY,$F50,BB$11,BB$14,,(BB$19))),
_xlpm.Res, IF(OR(_xlpm.val="",_xlpm.val="Error"),"",_xlpm.val),
_xlpm.Res
)</f>
        <v>#NAME?</v>
      </c>
      <c r="BC50" s="1669" t="e" cm="1">
        <f t="array" aca="1" ref="BC50" ca="1">_xlfn.LET(
_xlpm.val,IF($F50 = "",val_blankRefText,  _xldudf_CX_GET(CX_ENTITY,$F50,BC$11,BC$14,,(BC$19))),
_xlpm.Res, IF(OR(_xlpm.val="",_xlpm.val="Error"),"",_xlpm.val),
_xlpm.Res
)</f>
        <v>#NAME?</v>
      </c>
      <c r="BD50" s="1669" t="e" cm="1">
        <f t="array" aca="1" ref="BD50" ca="1">_xlfn.LET(
_xlpm.val,IF($F50 = "",val_blankRefText,  _xldudf_CX_GET(CX_ENTITY,$F50,BD$11,BD$14,,(BD$19))),
_xlpm.Res, IF(OR(_xlpm.val="",_xlpm.val="Error"),"",_xlpm.val),
_xlpm.Res
)</f>
        <v>#NAME?</v>
      </c>
      <c r="BE50" s="1669" t="e" cm="1">
        <f t="array" aca="1" ref="BE50" ca="1">_xlfn.LET(
_xlpm.val,IF($F50 = "",val_blankRefText,  _xldudf_CX_GET(CX_ENTITY,$F50,BE$11,BE$14,,(BE$19))),
_xlpm.Res, IF(OR(_xlpm.val="",_xlpm.val="Error"),"",_xlpm.val),
_xlpm.Res
)</f>
        <v>#NAME?</v>
      </c>
      <c r="BF50" s="1669" t="e" cm="1">
        <f t="array" aca="1" ref="BF50" ca="1">_xlfn.LET(
_xlpm.val,IF($F50 = "",val_blankRefText,  _xldudf_CX_GET(CX_ENTITY,$F50,BF$11,BF$14,,(BF$19))),
_xlpm.Res, IF(OR(_xlpm.val="",_xlpm.val="Error"),"",_xlpm.val),
_xlpm.Res
)</f>
        <v>#NAME?</v>
      </c>
      <c r="BG50" s="1669" t="e" cm="1">
        <f t="array" aca="1" ref="BG50" ca="1">_xlfn.LET(
_xlpm.val,IF($F50 = "",val_blankRefText,  _xldudf_CX_GET(CX_ENTITY,$F50,BG$11,BG$14,,(BG$19))),
_xlpm.Res, IF(OR(_xlpm.val="",_xlpm.val="Error"),"",_xlpm.val),
_xlpm.Res
)</f>
        <v>#NAME?</v>
      </c>
      <c r="BH50" s="1669" t="e" cm="1">
        <f t="array" aca="1" ref="BH50" ca="1">_xlfn.LET(
_xlpm.val,IF($F50 = "",val_blankRefText,  _xldudf_CX_GET(CX_ENTITY,$F50,BH$11,BH$14,,(BH$19))),
_xlpm.Res, IF(OR(_xlpm.val="",_xlpm.val="Error"),"",_xlpm.val),
_xlpm.Res
)</f>
        <v>#NAME?</v>
      </c>
      <c r="BI50" s="1669" t="e" cm="1">
        <f t="array" aca="1" ref="BI50" ca="1">_xlfn.LET(
_xlpm.val,IF($F50 = "",val_blankRefText,  _xldudf_CX_GET(CX_ENTITY,$F50,BI$11,BI$14,,(BI$19))),
_xlpm.Res, IF(OR(_xlpm.val="",_xlpm.val="Error"),"",_xlpm.val),
_xlpm.Res
)</f>
        <v>#NAME?</v>
      </c>
      <c r="BJ50" s="1669" t="e" cm="1">
        <f t="array" aca="1" ref="BJ50" ca="1">_xlfn.LET(
_xlpm.val,IF($F50 = "",val_blankRefText,  _xldudf_CX_GET(CX_ENTITY,$F50,BJ$11,BJ$14,,(BJ$19))),
_xlpm.Res, IF(OR(_xlpm.val="",_xlpm.val="Error"),"",_xlpm.val),
_xlpm.Res
)</f>
        <v>#NAME?</v>
      </c>
      <c r="BK50" s="1669" t="e" cm="1">
        <f t="array" aca="1" ref="BK50" ca="1">_xlfn.LET(
_xlpm.val,IF($F50 = "",val_blankRefText,  _xldudf_CX_GET(CX_ENTITY,$F50,BK$11,BK$14,,(BK$19))),
_xlpm.Res, IF(OR(_xlpm.val="",_xlpm.val="Error"),"",_xlpm.val),
_xlpm.Res
)</f>
        <v>#NAME?</v>
      </c>
      <c r="BL50" s="1669" t="e" cm="1">
        <f t="array" aca="1" ref="BL50" ca="1">_xlfn.LET(
_xlpm.val,IF($F50 = "",val_blankRefText,  _xldudf_CX_GET(CX_ENTITY,$F50,BL$11,BL$14,,(BL$19))),
_xlpm.Res, IF(OR(_xlpm.val="",_xlpm.val="Error"),"",_xlpm.val),
_xlpm.Res
)</f>
        <v>#NAME?</v>
      </c>
      <c r="BM50" s="1669" t="e" cm="1">
        <f t="array" aca="1" ref="BM50" ca="1">_xlfn.LET(
_xlpm.val,IF($F50 = "",val_blankRefText,  _xldudf_CX_GET(CX_ENTITY,$F50,BM$11,BM$14,,(BM$19))),
_xlpm.Res, IF(OR(_xlpm.val="",_xlpm.val="Error"),"",_xlpm.val),
_xlpm.Res
)</f>
        <v>#NAME?</v>
      </c>
      <c r="BN50" s="1669" t="e" cm="1">
        <f t="array" aca="1" ref="BN50" ca="1">_xlfn.LET(
_xlpm.val,IF($F50 = "",val_blankRefText,  _xldudf_CX_GET(CX_ENTITY,$F50,BN$11,BN$14,,(BN$19))),
_xlpm.Res, IF(OR(_xlpm.val="",_xlpm.val="Error"),"",_xlpm.val),
_xlpm.Res
)</f>
        <v>#NAME?</v>
      </c>
      <c r="BO50" s="2095"/>
      <c r="BP50" s="2095"/>
      <c r="BQ50" s="2095"/>
      <c r="BR50" s="2095"/>
      <c r="BS50" s="2095"/>
      <c r="BT50" s="2095"/>
      <c r="BU50" s="2095"/>
      <c r="BV50" s="2095"/>
      <c r="BW50" s="2095"/>
      <c r="BX50" s="2095"/>
      <c r="BY50" s="2095"/>
      <c r="BZ50" s="2095"/>
      <c r="CA50" s="34"/>
      <c r="CC50" s="33"/>
      <c r="CD50" s="1461" t="e" cm="1">
        <f t="array" aca="1" ref="CD50" ca="1">_xlfn.LET( _xlpm.CheckBlank, SUM(PL!$AD50:'PL'!$BN50) = 0, IF(_xlpm.CheckBlank, "", SUM(_xlfn._xlws.FILTER(PL!$AD50:$BN50,(YEAR(PL!$AD$12:$BN$12)=PL!CD$12)*(array_timeline&lt;=PL!CD$11)))))</f>
        <v>#NAME?</v>
      </c>
      <c r="CE50" s="1461" t="e" cm="1">
        <f t="array" aca="1" ref="CE50" ca="1">_xlfn.LET( _xlpm.CheckBlank, SUM(PL!$AD50:'PL'!$BN50) = 0, IF(_xlpm.CheckBlank, "", SUM(_xlfn._xlws.FILTER(PL!$AD50:$BN50,(YEAR(PL!$AD$12:$BN$12)=PL!CE$12)*(array_timeline&lt;=PL!CE$11)))))</f>
        <v>#NAME?</v>
      </c>
      <c r="CF50" s="88"/>
      <c r="CG50" s="1461" t="e" cm="1">
        <f t="array" aca="1" ref="CG50" ca="1">_xlfn.LET( _xlpm.CheckBlank, SUM(PL!$AD50:$BN50) =0, IF(_xlpm.CheckBlank, "", SUM(_xlfn._xlws.FILTER(PL!$AD50:$BN50,(YEAR(PL!$AD$12:$BN$12)=PL!CG$12)*(array_timeline&lt;=PL!CG$11)))))</f>
        <v>#NAME?</v>
      </c>
      <c r="CH50" s="1461" t="e" cm="1">
        <f t="array" aca="1" ref="CH50" ca="1">_xlfn.LET( _xlpm.CheckBlank, SUM(PL!$AD50:$BN50) = 0, IF(_xlpm.CheckBlank, "", SUM(_xlfn._xlws.FILTER(PL!$AD50:$BN50,(YEAR(PL!$AD$12:$BN$12)=PL!CH$12)*(array_timeline&lt;=PL!CH$11)))))</f>
        <v>#NAME?</v>
      </c>
      <c r="CI50" s="88"/>
      <c r="CJ50" s="1461" cm="1">
        <f t="array" ref="CJ50">_xlfn.LET( _xlpm.CheckBlank, SUM(PL!$AD50:$BN50) = 0, IF(_xlpm.CheckBlank, "", SUM(_xlfn.TAKE(_xlfn.DROP(PL!$AD50:$BN50, ,-DATEDIFF(PL!CJ$11, val_asOfDate,"M")),1,-12))))</f>
        <v>12</v>
      </c>
      <c r="CK50" s="1461" cm="1">
        <f t="array" ref="CK50">_xlfn.LET( _xlpm.CheckBlank, SUM(PL!$AD50:$BN50) = 0, IF(_xlpm.CheckBlank, "", SUM(_xlfn.TAKE(_xlfn.DROP(PL!$AD50:$BN50, ,-DATEDIFF(PL!CK$11, val_asOfDate,"M")),1,-12))))</f>
        <v>12</v>
      </c>
      <c r="CL50" s="88"/>
      <c r="CM50" s="1556" t="e" cm="1">
        <f t="array" aca="1" ref="CM50" ca="1">IF(
 $F50 = "",
  val_blankRefText,
  N(
    _xldudf_CX_GET(CX_ENTITY,$F50,CM$11,CM$14,,(CM$19)))/
    fxVal_normal*fxVal_sign($A50)
)</f>
        <v>#NAME?</v>
      </c>
      <c r="CN50" s="1556" t="e" cm="1">
        <f t="array" aca="1" ref="CN50" ca="1">IF(
  $F50="",
  val_blankRefText,
  N(
    _xldudf_CX_GET(CX_ENTITY,$F50,CN$11,CN$14,,(CN$19)))/
    fxVal_normal*fxVal_sign($A50)
)</f>
        <v>#NAME?</v>
      </c>
      <c r="CO50" s="88"/>
      <c r="CP50" s="1650" t="e" cm="1">
        <f t="array" aca="1" ref="CP50" ca="1">IF(
  $F50="",
  val_blankRefText,
  N(
    _xldudf_CX_GET(CX_ENTITY,$F50,CP$11,CP$14,,(CP$19)))/
    fxVal_normal*fxVal_sign($A50)
)</f>
        <v>#NAME?</v>
      </c>
      <c r="CQ50" s="1651" t="e" cm="1">
        <f t="array" aca="1" ref="CQ50" ca="1">IF(
  $F50="",
  val_blankRefText,
  N(
    _xldudf_CX_GET(CX_ENTITY,$F50,CQ$11,CQ$14,,(CQ$19)))/
    fxVal_normal*fxVal_sign($A50)
)</f>
        <v>#NAME?</v>
      </c>
      <c r="CR50" s="34"/>
    </row>
    <row r="51" spans="1:96" ht="21" customHeight="1" outlineLevel="2">
      <c r="A51" s="1322"/>
      <c r="B51" s="2128" t="s">
        <v>1569</v>
      </c>
      <c r="C51" s="2125" t="s">
        <v>1570</v>
      </c>
      <c r="D51" s="1616"/>
      <c r="E51" s="1615" t="e" cm="1">
        <f t="array" aca="1" ref="E51" ca="1">_xlfn.LET(
   _xlpm.Attr,  $C51,
   _xlpm.Lookback, $E$16,
   _xlpm.QueryDate, EOMONTH(val_asOfDate,_xlpm.Lookback),
   _xlpm.ReadField, _xldudf_CX_GET(CX_ENTITY,fx_attrConverter($C51),_xlpm.QueryDate),
   _xlpm.AttrBlank, _xlpm.Attr="", _xlpm.Result,
   IF(_xlpm.AttrBlank,val_blankRefText,fx_attrConverter(_xlpm.ReadField,0)),
IF(_xlpm.Result = "Error", "", _xlpm.Result )
)</f>
        <v>#NAME?</v>
      </c>
      <c r="F51" s="1615" t="str">
        <f t="shared" si="9"/>
        <v>Custom Metric Amount 6</v>
      </c>
      <c r="G51" s="577" t="s">
        <v>1558</v>
      </c>
      <c r="H51" s="1323">
        <v>1</v>
      </c>
      <c r="I51" s="1323">
        <v>1</v>
      </c>
      <c r="J51" s="401"/>
      <c r="K51" s="401"/>
      <c r="L51" s="579" t="b">
        <v>0</v>
      </c>
      <c r="N51" s="158"/>
      <c r="O51" s="101"/>
      <c r="P51" s="52"/>
      <c r="Q51" s="101"/>
      <c r="R51" s="126"/>
      <c r="S51" s="101"/>
      <c r="T51" s="101"/>
      <c r="U51" s="39"/>
      <c r="W51" s="91" t="str">
        <f>_PL!$W$17</f>
        <v>Actual</v>
      </c>
      <c r="X51" s="2370" t="e" cm="1">
        <f t="array" aca="1" ref="X51" ca="1">_xlfn.LET(
_xlpm.toPass,$E51="",_xlpm.hasParts,ISNUMBER(SEARCH("|",$E51)),
_xlpm.Part1,INDEX(_xlfn.TEXTSPLIT($E51,"|",,FALSE,1),1),
_xlpm.Part1Num,IFERROR(_xlfn.NUMBERVALUE(_xlpm.Part1),_xlpm.Part1),_xlfn.SWITCH(
TRUE,_xlpm.toPass,"",_xlpm.hasParts,_xlpm.Part1Num,
$E51
))</f>
        <v>#NAME?</v>
      </c>
      <c r="Y51" s="590" t="e" cm="1">
        <f t="array" aca="1" ref="Y51" ca="1">IF($E51="", "", IF( ISNUMBER( SEARCH("|", $E51)), INDEX(_xlfn.TEXTSPLIT($E51, "|",,FALSE,1),2),$E51))</f>
        <v>#NAME?</v>
      </c>
      <c r="Z51" s="198" t="e">
        <f t="shared" ca="1" si="10"/>
        <v>#NAME?</v>
      </c>
      <c r="AA51" s="200"/>
      <c r="AB51" s="709" t="e" cm="1">
        <f t="array" aca="1" ref="AB51" ca="1">_xlfn.LET(_xlpm.PackedString, E51, IF(_xlpm.PackedString="", "", IF( ISNUMBER( SEARCH("|", _xlpm.PackedString)), INDEX(_xlfn.TEXTSPLIT(_xlpm.PackedString,"|", ,FALSE),3),_xlpm.PackedString)))</f>
        <v>#NAME?</v>
      </c>
      <c r="AC51" s="300" t="str" cm="1">
        <f t="array" aca="1" ref="AC51" ca="1">_xlfn.LET(
_xlpm.Def, IF(_xlfn.XMATCH(AB51,tbl_acctDef[Term],0)&gt;0, fx_getIcon("find"), ""),
_xlpm.Adj, IF(_xlfn.XMATCH(AB51, tbl_adjExample[Items],0)&gt;0, fx_getIcon("find"), ""),
IFERROR(IFBLANK(_xlpm.Def,_xlpm.Adj),"")
)</f>
        <v/>
      </c>
      <c r="AD51" s="1669" t="e" cm="1">
        <f t="array" aca="1" ref="AD51" ca="1">_xlfn.LET(
_xlpm.val,IF($F51 = "",val_blankRefText,  _xldudf_CX_GET(CX_ENTITY,$F51,AD$11,AD$14,,(AD$19))),
_xlpm.Res, IF(OR(_xlpm.val="",_xlpm.val="Error"),"",_xlpm.val),
_xlpm.Res
)</f>
        <v>#NAME?</v>
      </c>
      <c r="AE51" s="1669" t="e" cm="1">
        <f t="array" aca="1" ref="AE51" ca="1">_xlfn.LET(
_xlpm.val,IF($F51 = "",val_blankRefText,  _xldudf_CX_GET(CX_ENTITY,$F51,AE$11,AE$14,,(AE$19))),
_xlpm.Res, IF(OR(_xlpm.val="",_xlpm.val="Error"),"",_xlpm.val),
_xlpm.Res
)</f>
        <v>#NAME?</v>
      </c>
      <c r="AF51" s="1669" t="e" cm="1">
        <f t="array" aca="1" ref="AF51" ca="1">_xlfn.LET(
_xlpm.val,IF($F51 = "",val_blankRefText,  _xldudf_CX_GET(CX_ENTITY,$F51,AF$11,AF$14,,(AF$19))),
_xlpm.Res, IF(OR(_xlpm.val="",_xlpm.val="Error"),"",_xlpm.val),
_xlpm.Res
)</f>
        <v>#NAME?</v>
      </c>
      <c r="AG51" s="1669" t="e" cm="1">
        <f t="array" aca="1" ref="AG51" ca="1">_xlfn.LET(
_xlpm.val,IF($F51 = "",val_blankRefText,  _xldudf_CX_GET(CX_ENTITY,$F51,AG$11,AG$14,,(AG$19))),
_xlpm.Res, IF(OR(_xlpm.val="",_xlpm.val="Error"),"",_xlpm.val),
_xlpm.Res
)</f>
        <v>#NAME?</v>
      </c>
      <c r="AH51" s="1669" t="e" cm="1">
        <f t="array" aca="1" ref="AH51" ca="1">_xlfn.LET(
_xlpm.val,IF($F51 = "",val_blankRefText,  _xldudf_CX_GET(CX_ENTITY,$F51,AH$11,AH$14,,(AH$19))),
_xlpm.Res, IF(OR(_xlpm.val="",_xlpm.val="Error"),"",_xlpm.val),
_xlpm.Res
)</f>
        <v>#NAME?</v>
      </c>
      <c r="AI51" s="1669" t="e" cm="1">
        <f t="array" aca="1" ref="AI51" ca="1">_xlfn.LET(
_xlpm.val,IF($F51 = "",val_blankRefText,  _xldudf_CX_GET(CX_ENTITY,$F51,AI$11,AI$14,,(AI$19))),
_xlpm.Res, IF(OR(_xlpm.val="",_xlpm.val="Error"),"",_xlpm.val),
_xlpm.Res
)</f>
        <v>#NAME?</v>
      </c>
      <c r="AJ51" s="1669" t="e" cm="1">
        <f t="array" aca="1" ref="AJ51" ca="1">_xlfn.LET(
_xlpm.val,IF($F51 = "",val_blankRefText,  _xldudf_CX_GET(CX_ENTITY,$F51,AJ$11,AJ$14,,(AJ$19))),
_xlpm.Res, IF(OR(_xlpm.val="",_xlpm.val="Error"),"",_xlpm.val),
_xlpm.Res
)</f>
        <v>#NAME?</v>
      </c>
      <c r="AK51" s="1669" t="e" cm="1">
        <f t="array" aca="1" ref="AK51" ca="1">_xlfn.LET(
_xlpm.val,IF($F51 = "",val_blankRefText,  _xldudf_CX_GET(CX_ENTITY,$F51,AK$11,AK$14,,(AK$19))),
_xlpm.Res, IF(OR(_xlpm.val="",_xlpm.val="Error"),"",_xlpm.val),
_xlpm.Res
)</f>
        <v>#NAME?</v>
      </c>
      <c r="AL51" s="1669" t="e" cm="1">
        <f t="array" aca="1" ref="AL51" ca="1">_xlfn.LET(
_xlpm.val,IF($F51 = "",val_blankRefText,  _xldudf_CX_GET(CX_ENTITY,$F51,AL$11,AL$14,,(AL$19))),
_xlpm.Res, IF(OR(_xlpm.val="",_xlpm.val="Error"),"",_xlpm.val),
_xlpm.Res
)</f>
        <v>#NAME?</v>
      </c>
      <c r="AM51" s="1669" t="e" cm="1">
        <f t="array" aca="1" ref="AM51" ca="1">_xlfn.LET(
_xlpm.val,IF($F51 = "",val_blankRefText,  _xldudf_CX_GET(CX_ENTITY,$F51,AM$11,AM$14,,(AM$19))),
_xlpm.Res, IF(OR(_xlpm.val="",_xlpm.val="Error"),"",_xlpm.val),
_xlpm.Res
)</f>
        <v>#NAME?</v>
      </c>
      <c r="AN51" s="1669" t="e" cm="1">
        <f t="array" aca="1" ref="AN51" ca="1">_xlfn.LET(
_xlpm.val,IF($F51 = "",val_blankRefText,  _xldudf_CX_GET(CX_ENTITY,$F51,AN$11,AN$14,,(AN$19))),
_xlpm.Res, IF(OR(_xlpm.val="",_xlpm.val="Error"),"",_xlpm.val),
_xlpm.Res
)</f>
        <v>#NAME?</v>
      </c>
      <c r="AO51" s="1669" t="e" cm="1">
        <f t="array" aca="1" ref="AO51" ca="1">_xlfn.LET(
_xlpm.val,IF($F51 = "",val_blankRefText,  _xldudf_CX_GET(CX_ENTITY,$F51,AO$11,AO$14,,(AO$19))),
_xlpm.Res, IF(OR(_xlpm.val="",_xlpm.val="Error"),"",_xlpm.val),
_xlpm.Res
)</f>
        <v>#NAME?</v>
      </c>
      <c r="AP51" s="1669" t="e" cm="1">
        <f t="array" aca="1" ref="AP51" ca="1">_xlfn.LET(
_xlpm.val,IF($F51 = "",val_blankRefText,  _xldudf_CX_GET(CX_ENTITY,$F51,AP$11,AP$14,,(AP$19))),
_xlpm.Res, IF(OR(_xlpm.val="",_xlpm.val="Error"),"",_xlpm.val),
_xlpm.Res
)</f>
        <v>#NAME?</v>
      </c>
      <c r="AQ51" s="1669" t="e" cm="1">
        <f t="array" aca="1" ref="AQ51" ca="1">_xlfn.LET(
_xlpm.val,IF($F51 = "",val_blankRefText,  _xldudf_CX_GET(CX_ENTITY,$F51,AQ$11,AQ$14,,(AQ$19))),
_xlpm.Res, IF(OR(_xlpm.val="",_xlpm.val="Error"),"",_xlpm.val),
_xlpm.Res
)</f>
        <v>#NAME?</v>
      </c>
      <c r="AR51" s="1669" t="e" cm="1">
        <f t="array" aca="1" ref="AR51" ca="1">_xlfn.LET(
_xlpm.val,IF($F51 = "",val_blankRefText,  _xldudf_CX_GET(CX_ENTITY,$F51,AR$11,AR$14,,(AR$19))),
_xlpm.Res, IF(OR(_xlpm.val="",_xlpm.val="Error"),"",_xlpm.val),
_xlpm.Res
)</f>
        <v>#NAME?</v>
      </c>
      <c r="AS51" s="1669" t="e" cm="1">
        <f t="array" aca="1" ref="AS51" ca="1">_xlfn.LET(
_xlpm.val,IF($F51 = "",val_blankRefText,  _xldudf_CX_GET(CX_ENTITY,$F51,AS$11,AS$14,,(AS$19))),
_xlpm.Res, IF(OR(_xlpm.val="",_xlpm.val="Error"),"",_xlpm.val),
_xlpm.Res
)</f>
        <v>#NAME?</v>
      </c>
      <c r="AT51" s="1669" t="e" cm="1">
        <f t="array" aca="1" ref="AT51" ca="1">_xlfn.LET(
_xlpm.val,IF($F51 = "",val_blankRefText,  _xldudf_CX_GET(CX_ENTITY,$F51,AT$11,AT$14,,(AT$19))),
_xlpm.Res, IF(OR(_xlpm.val="",_xlpm.val="Error"),"",_xlpm.val),
_xlpm.Res
)</f>
        <v>#NAME?</v>
      </c>
      <c r="AU51" s="1669" t="e" cm="1">
        <f t="array" aca="1" ref="AU51" ca="1">_xlfn.LET(
_xlpm.val,IF($F51 = "",val_blankRefText,  _xldudf_CX_GET(CX_ENTITY,$F51,AU$11,AU$14,,(AU$19))),
_xlpm.Res, IF(OR(_xlpm.val="",_xlpm.val="Error"),"",_xlpm.val),
_xlpm.Res
)</f>
        <v>#NAME?</v>
      </c>
      <c r="AV51" s="1669" t="e" cm="1">
        <f t="array" aca="1" ref="AV51" ca="1">_xlfn.LET(
_xlpm.val,IF($F51 = "",val_blankRefText,  _xldudf_CX_GET(CX_ENTITY,$F51,AV$11,AV$14,,(AV$19))),
_xlpm.Res, IF(OR(_xlpm.val="",_xlpm.val="Error"),"",_xlpm.val),
_xlpm.Res
)</f>
        <v>#NAME?</v>
      </c>
      <c r="AW51" s="1669" t="e" cm="1">
        <f t="array" aca="1" ref="AW51" ca="1">_xlfn.LET(
_xlpm.val,IF($F51 = "",val_blankRefText,  _xldudf_CX_GET(CX_ENTITY,$F51,AW$11,AW$14,,(AW$19))),
_xlpm.Res, IF(OR(_xlpm.val="",_xlpm.val="Error"),"",_xlpm.val),
_xlpm.Res
)</f>
        <v>#NAME?</v>
      </c>
      <c r="AX51" s="1669" t="e" cm="1">
        <f t="array" aca="1" ref="AX51" ca="1">_xlfn.LET(
_xlpm.val,IF($F51 = "",val_blankRefText,  _xldudf_CX_GET(CX_ENTITY,$F51,AX$11,AX$14,,(AX$19))),
_xlpm.Res, IF(OR(_xlpm.val="",_xlpm.val="Error"),"",_xlpm.val),
_xlpm.Res
)</f>
        <v>#NAME?</v>
      </c>
      <c r="AY51" s="1669" t="e" cm="1">
        <f t="array" aca="1" ref="AY51" ca="1">_xlfn.LET(
_xlpm.val,IF($F51 = "",val_blankRefText,  _xldudf_CX_GET(CX_ENTITY,$F51,AY$11,AY$14,,(AY$19))),
_xlpm.Res, IF(OR(_xlpm.val="",_xlpm.val="Error"),"",_xlpm.val),
_xlpm.Res
)</f>
        <v>#NAME?</v>
      </c>
      <c r="AZ51" s="1669" t="e" cm="1">
        <f t="array" aca="1" ref="AZ51" ca="1">_xlfn.LET(
_xlpm.val,IF($F51 = "",val_blankRefText,  _xldudf_CX_GET(CX_ENTITY,$F51,AZ$11,AZ$14,,(AZ$19))),
_xlpm.Res, IF(OR(_xlpm.val="",_xlpm.val="Error"),"",_xlpm.val),
_xlpm.Res
)</f>
        <v>#NAME?</v>
      </c>
      <c r="BA51" s="1669" t="e" cm="1">
        <f t="array" aca="1" ref="BA51" ca="1">_xlfn.LET(
_xlpm.val,IF($F51 = "",val_blankRefText,  _xldudf_CX_GET(CX_ENTITY,$F51,BA$11,BA$14,,(BA$19))),
_xlpm.Res, IF(OR(_xlpm.val="",_xlpm.val="Error"),"",_xlpm.val),
_xlpm.Res
)</f>
        <v>#NAME?</v>
      </c>
      <c r="BB51" s="1669" t="e" cm="1">
        <f t="array" aca="1" ref="BB51" ca="1">_xlfn.LET(
_xlpm.val,IF($F51 = "",val_blankRefText,  _xldudf_CX_GET(CX_ENTITY,$F51,BB$11,BB$14,,(BB$19))),
_xlpm.Res, IF(OR(_xlpm.val="",_xlpm.val="Error"),"",_xlpm.val),
_xlpm.Res
)</f>
        <v>#NAME?</v>
      </c>
      <c r="BC51" s="1669" t="e" cm="1">
        <f t="array" aca="1" ref="BC51" ca="1">_xlfn.LET(
_xlpm.val,IF($F51 = "",val_blankRefText,  _xldudf_CX_GET(CX_ENTITY,$F51,BC$11,BC$14,,(BC$19))),
_xlpm.Res, IF(OR(_xlpm.val="",_xlpm.val="Error"),"",_xlpm.val),
_xlpm.Res
)</f>
        <v>#NAME?</v>
      </c>
      <c r="BD51" s="1669" t="e" cm="1">
        <f t="array" aca="1" ref="BD51" ca="1">_xlfn.LET(
_xlpm.val,IF($F51 = "",val_blankRefText,  _xldudf_CX_GET(CX_ENTITY,$F51,BD$11,BD$14,,(BD$19))),
_xlpm.Res, IF(OR(_xlpm.val="",_xlpm.val="Error"),"",_xlpm.val),
_xlpm.Res
)</f>
        <v>#NAME?</v>
      </c>
      <c r="BE51" s="1669" t="e" cm="1">
        <f t="array" aca="1" ref="BE51" ca="1">_xlfn.LET(
_xlpm.val,IF($F51 = "",val_blankRefText,  _xldudf_CX_GET(CX_ENTITY,$F51,BE$11,BE$14,,(BE$19))),
_xlpm.Res, IF(OR(_xlpm.val="",_xlpm.val="Error"),"",_xlpm.val),
_xlpm.Res
)</f>
        <v>#NAME?</v>
      </c>
      <c r="BF51" s="1669" t="e" cm="1">
        <f t="array" aca="1" ref="BF51" ca="1">_xlfn.LET(
_xlpm.val,IF($F51 = "",val_blankRefText,  _xldudf_CX_GET(CX_ENTITY,$F51,BF$11,BF$14,,(BF$19))),
_xlpm.Res, IF(OR(_xlpm.val="",_xlpm.val="Error"),"",_xlpm.val),
_xlpm.Res
)</f>
        <v>#NAME?</v>
      </c>
      <c r="BG51" s="1669" t="e" cm="1">
        <f t="array" aca="1" ref="BG51" ca="1">_xlfn.LET(
_xlpm.val,IF($F51 = "",val_blankRefText,  _xldudf_CX_GET(CX_ENTITY,$F51,BG$11,BG$14,,(BG$19))),
_xlpm.Res, IF(OR(_xlpm.val="",_xlpm.val="Error"),"",_xlpm.val),
_xlpm.Res
)</f>
        <v>#NAME?</v>
      </c>
      <c r="BH51" s="1669" t="e" cm="1">
        <f t="array" aca="1" ref="BH51" ca="1">_xlfn.LET(
_xlpm.val,IF($F51 = "",val_blankRefText,  _xldudf_CX_GET(CX_ENTITY,$F51,BH$11,BH$14,,(BH$19))),
_xlpm.Res, IF(OR(_xlpm.val="",_xlpm.val="Error"),"",_xlpm.val),
_xlpm.Res
)</f>
        <v>#NAME?</v>
      </c>
      <c r="BI51" s="1669" t="e" cm="1">
        <f t="array" aca="1" ref="BI51" ca="1">_xlfn.LET(
_xlpm.val,IF($F51 = "",val_blankRefText,  _xldudf_CX_GET(CX_ENTITY,$F51,BI$11,BI$14,,(BI$19))),
_xlpm.Res, IF(OR(_xlpm.val="",_xlpm.val="Error"),"",_xlpm.val),
_xlpm.Res
)</f>
        <v>#NAME?</v>
      </c>
      <c r="BJ51" s="1669" t="e" cm="1">
        <f t="array" aca="1" ref="BJ51" ca="1">_xlfn.LET(
_xlpm.val,IF($F51 = "",val_blankRefText,  _xldudf_CX_GET(CX_ENTITY,$F51,BJ$11,BJ$14,,(BJ$19))),
_xlpm.Res, IF(OR(_xlpm.val="",_xlpm.val="Error"),"",_xlpm.val),
_xlpm.Res
)</f>
        <v>#NAME?</v>
      </c>
      <c r="BK51" s="1669" t="e" cm="1">
        <f t="array" aca="1" ref="BK51" ca="1">_xlfn.LET(
_xlpm.val,IF($F51 = "",val_blankRefText,  _xldudf_CX_GET(CX_ENTITY,$F51,BK$11,BK$14,,(BK$19))),
_xlpm.Res, IF(OR(_xlpm.val="",_xlpm.val="Error"),"",_xlpm.val),
_xlpm.Res
)</f>
        <v>#NAME?</v>
      </c>
      <c r="BL51" s="1669" t="e" cm="1">
        <f t="array" aca="1" ref="BL51" ca="1">_xlfn.LET(
_xlpm.val,IF($F51 = "",val_blankRefText,  _xldudf_CX_GET(CX_ENTITY,$F51,BL$11,BL$14,,(BL$19))),
_xlpm.Res, IF(OR(_xlpm.val="",_xlpm.val="Error"),"",_xlpm.val),
_xlpm.Res
)</f>
        <v>#NAME?</v>
      </c>
      <c r="BM51" s="1669" t="e" cm="1">
        <f t="array" aca="1" ref="BM51" ca="1">_xlfn.LET(
_xlpm.val,IF($F51 = "",val_blankRefText,  _xldudf_CX_GET(CX_ENTITY,$F51,BM$11,BM$14,,(BM$19))),
_xlpm.Res, IF(OR(_xlpm.val="",_xlpm.val="Error"),"",_xlpm.val),
_xlpm.Res
)</f>
        <v>#NAME?</v>
      </c>
      <c r="BN51" s="1669" t="e" cm="1">
        <f t="array" aca="1" ref="BN51" ca="1">_xlfn.LET(
_xlpm.val,IF($F51 = "",val_blankRefText,  _xldudf_CX_GET(CX_ENTITY,$F51,BN$11,BN$14,,(BN$19))),
_xlpm.Res, IF(OR(_xlpm.val="",_xlpm.val="Error"),"",_xlpm.val),
_xlpm.Res
)</f>
        <v>#NAME?</v>
      </c>
      <c r="BO51" s="2095"/>
      <c r="BP51" s="2095"/>
      <c r="BQ51" s="2095"/>
      <c r="BR51" s="2095"/>
      <c r="BS51" s="2095"/>
      <c r="BT51" s="2095"/>
      <c r="BU51" s="2095"/>
      <c r="BV51" s="2095"/>
      <c r="BW51" s="2095"/>
      <c r="BX51" s="2095"/>
      <c r="BY51" s="2095"/>
      <c r="BZ51" s="2095"/>
      <c r="CA51" s="34"/>
      <c r="CC51" s="33"/>
      <c r="CD51" s="1461" t="e" cm="1">
        <f t="array" aca="1" ref="CD51" ca="1">_xlfn.LET( _xlpm.CheckBlank, SUM(PL!$AD51:'PL'!$BN51) = 0, IF(_xlpm.CheckBlank, "", SUM(_xlfn._xlws.FILTER(PL!$AD51:$BN51,(YEAR(PL!$AD$12:$BN$12)=PL!CD$12)*(array_timeline&lt;=PL!CD$11)))))</f>
        <v>#NAME?</v>
      </c>
      <c r="CE51" s="1461" t="e" cm="1">
        <f t="array" aca="1" ref="CE51" ca="1">_xlfn.LET( _xlpm.CheckBlank, SUM(PL!$AD51:'PL'!$BN51) = 0, IF(_xlpm.CheckBlank, "", SUM(_xlfn._xlws.FILTER(PL!$AD51:$BN51,(YEAR(PL!$AD$12:$BN$12)=PL!CE$12)*(array_timeline&lt;=PL!CE$11)))))</f>
        <v>#NAME?</v>
      </c>
      <c r="CF51" s="88"/>
      <c r="CG51" s="1461" t="e" cm="1">
        <f t="array" aca="1" ref="CG51" ca="1">_xlfn.LET( _xlpm.CheckBlank, SUM(PL!$AD51:$BN51) =0, IF(_xlpm.CheckBlank, "", SUM(_xlfn._xlws.FILTER(PL!$AD51:$BN51,(YEAR(PL!$AD$12:$BN$12)=PL!CG$12)*(array_timeline&lt;=PL!CG$11)))))</f>
        <v>#NAME?</v>
      </c>
      <c r="CH51" s="1461" t="e" cm="1">
        <f t="array" aca="1" ref="CH51" ca="1">_xlfn.LET( _xlpm.CheckBlank, SUM(PL!$AD51:$BN51) = 0, IF(_xlpm.CheckBlank, "", SUM(_xlfn._xlws.FILTER(PL!$AD51:$BN51,(YEAR(PL!$AD$12:$BN$12)=PL!CH$12)*(array_timeline&lt;=PL!CH$11)))))</f>
        <v>#NAME?</v>
      </c>
      <c r="CI51" s="88"/>
      <c r="CJ51" s="1461" cm="1">
        <f t="array" ref="CJ51">_xlfn.LET( _xlpm.CheckBlank, SUM(PL!$AD51:$BN51) = 0, IF(_xlpm.CheckBlank, "", SUM(_xlfn.TAKE(_xlfn.DROP(PL!$AD51:$BN51, ,-DATEDIFF(PL!CJ$11, val_asOfDate,"M")),1,-12))))</f>
        <v>12</v>
      </c>
      <c r="CK51" s="1461" cm="1">
        <f t="array" ref="CK51">_xlfn.LET( _xlpm.CheckBlank, SUM(PL!$AD51:$BN51) = 0, IF(_xlpm.CheckBlank, "", SUM(_xlfn.TAKE(_xlfn.DROP(PL!$AD51:$BN51, ,-DATEDIFF(PL!CK$11, val_asOfDate,"M")),1,-12))))</f>
        <v>12</v>
      </c>
      <c r="CL51" s="88"/>
      <c r="CM51" s="1556" t="e" cm="1">
        <f t="array" aca="1" ref="CM51" ca="1">IF(
 $F51 = "",
  val_blankRefText,
  N(
    _xldudf_CX_GET(CX_ENTITY,$F51,CM$11,CM$14,,(CM$19)))/
    fxVal_normal*fxVal_sign($A51)
)</f>
        <v>#NAME?</v>
      </c>
      <c r="CN51" s="1556" t="e" cm="1">
        <f t="array" aca="1" ref="CN51" ca="1">IF(
  $F51="",
  val_blankRefText,
  N(
    _xldudf_CX_GET(CX_ENTITY,$F51,CN$11,CN$14,,(CN$19)))/
    fxVal_normal*fxVal_sign($A51)
)</f>
        <v>#NAME?</v>
      </c>
      <c r="CO51" s="88"/>
      <c r="CP51" s="1650" t="e" cm="1">
        <f t="array" aca="1" ref="CP51" ca="1">IF(
  $F51="",
  val_blankRefText,
  N(
    _xldudf_CX_GET(CX_ENTITY,$F51,CP$11,CP$14,,(CP$19)))/
    fxVal_normal*fxVal_sign($A51)
)</f>
        <v>#NAME?</v>
      </c>
      <c r="CQ51" s="1651" t="e" cm="1">
        <f t="array" aca="1" ref="CQ51" ca="1">IF(
  $F51="",
  val_blankRefText,
  N(
    _xldudf_CX_GET(CX_ENTITY,$F51,CQ$11,CQ$14,,(CQ$19)))/
    fxVal_normal*fxVal_sign($A51)
)</f>
        <v>#NAME?</v>
      </c>
      <c r="CR51" s="34"/>
    </row>
    <row r="52" spans="1:96" ht="21" customHeight="1" outlineLevel="2">
      <c r="A52" s="1322"/>
      <c r="B52" s="2128" t="s">
        <v>1571</v>
      </c>
      <c r="C52" s="2125" t="s">
        <v>1572</v>
      </c>
      <c r="D52" s="1616"/>
      <c r="E52" s="1615" t="e" cm="1">
        <f t="array" aca="1" ref="E52" ca="1">_xlfn.LET(
   _xlpm.Attr,  $C52,
   _xlpm.Lookback, $E$16,
   _xlpm.QueryDate, EOMONTH(val_asOfDate,_xlpm.Lookback),
   _xlpm.ReadField, _xldudf_CX_GET(CX_ENTITY,fx_attrConverter($C52),_xlpm.QueryDate),
   _xlpm.AttrBlank, _xlpm.Attr="", _xlpm.Result,
   IF(_xlpm.AttrBlank,val_blankRefText,fx_attrConverter(_xlpm.ReadField,0)),
IF(_xlpm.Result = "Error", "", _xlpm.Result )
)</f>
        <v>#NAME?</v>
      </c>
      <c r="F52" s="1615" t="str">
        <f t="shared" si="9"/>
        <v>Custom Metric Amount 7</v>
      </c>
      <c r="G52" s="577" t="s">
        <v>1558</v>
      </c>
      <c r="H52" s="1323">
        <v>1</v>
      </c>
      <c r="I52" s="1323">
        <v>1</v>
      </c>
      <c r="J52" s="401"/>
      <c r="K52" s="401"/>
      <c r="L52" s="579" t="b">
        <v>0</v>
      </c>
      <c r="N52" s="158"/>
      <c r="O52" s="101"/>
      <c r="P52" s="52"/>
      <c r="Q52" s="101"/>
      <c r="R52" s="539"/>
      <c r="S52" s="101"/>
      <c r="T52" s="101"/>
      <c r="U52" s="39"/>
      <c r="W52" s="91" t="str">
        <f>_PL!$W$17</f>
        <v>Actual</v>
      </c>
      <c r="X52" s="2370" t="e" cm="1">
        <f t="array" aca="1" ref="X52" ca="1">_xlfn.LET(
_xlpm.toPass,$E52="",_xlpm.hasParts,ISNUMBER(SEARCH("|",$E52)),
_xlpm.Part1,INDEX(_xlfn.TEXTSPLIT($E52,"|",,FALSE,1),1),
_xlpm.Part1Num,IFERROR(_xlfn.NUMBERVALUE(_xlpm.Part1),_xlpm.Part1),_xlfn.SWITCH(
TRUE,_xlpm.toPass,"",_xlpm.hasParts,_xlpm.Part1Num,
$E52
))</f>
        <v>#NAME?</v>
      </c>
      <c r="Y52" s="590" t="e" cm="1">
        <f t="array" aca="1" ref="Y52" ca="1">IF($E52="", "", IF( ISNUMBER( SEARCH("|", $E52)), INDEX(_xlfn.TEXTSPLIT($E52, "|",,FALSE,1),2),$E52))</f>
        <v>#NAME?</v>
      </c>
      <c r="Z52" s="198" t="e">
        <f t="shared" ca="1" si="10"/>
        <v>#NAME?</v>
      </c>
      <c r="AA52" s="200"/>
      <c r="AB52" s="709" t="e" cm="1">
        <f t="array" aca="1" ref="AB52" ca="1">_xlfn.LET(_xlpm.PackedString, E52, IF(_xlpm.PackedString="", "", IF( ISNUMBER( SEARCH("|", _xlpm.PackedString)), INDEX(_xlfn.TEXTSPLIT(_xlpm.PackedString,"|", ,FALSE),3),_xlpm.PackedString)))</f>
        <v>#NAME?</v>
      </c>
      <c r="AC52" s="300" t="str" cm="1">
        <f t="array" aca="1" ref="AC52" ca="1">_xlfn.LET(
_xlpm.Def, IF(_xlfn.XMATCH(AB52,tbl_acctDef[Term],0)&gt;0, fx_getIcon("find"), ""),
_xlpm.Adj, IF(_xlfn.XMATCH(AB52, tbl_adjExample[Items],0)&gt;0, fx_getIcon("find"), ""),
IFERROR(IFBLANK(_xlpm.Def,_xlpm.Adj),"")
)</f>
        <v/>
      </c>
      <c r="AD52" s="1669" t="e" cm="1">
        <f t="array" aca="1" ref="AD52" ca="1">_xlfn.LET(
_xlpm.val,IF($F52 = "",val_blankRefText,  _xldudf_CX_GET(CX_ENTITY,$F52,AD$11,AD$14,,(AD$19))),
_xlpm.Res, IF(OR(_xlpm.val="",_xlpm.val="Error"),"",_xlpm.val),
_xlpm.Res
)</f>
        <v>#NAME?</v>
      </c>
      <c r="AE52" s="1669" t="e" cm="1">
        <f t="array" aca="1" ref="AE52" ca="1">_xlfn.LET(
_xlpm.val,IF($F52 = "",val_blankRefText,  _xldudf_CX_GET(CX_ENTITY,$F52,AE$11,AE$14,,(AE$19))),
_xlpm.Res, IF(OR(_xlpm.val="",_xlpm.val="Error"),"",_xlpm.val),
_xlpm.Res
)</f>
        <v>#NAME?</v>
      </c>
      <c r="AF52" s="1669" t="e" cm="1">
        <f t="array" aca="1" ref="AF52" ca="1">_xlfn.LET(
_xlpm.val,IF($F52 = "",val_blankRefText,  _xldudf_CX_GET(CX_ENTITY,$F52,AF$11,AF$14,,(AF$19))),
_xlpm.Res, IF(OR(_xlpm.val="",_xlpm.val="Error"),"",_xlpm.val),
_xlpm.Res
)</f>
        <v>#NAME?</v>
      </c>
      <c r="AG52" s="1669" t="e" cm="1">
        <f t="array" aca="1" ref="AG52" ca="1">_xlfn.LET(
_xlpm.val,IF($F52 = "",val_blankRefText,  _xldudf_CX_GET(CX_ENTITY,$F52,AG$11,AG$14,,(AG$19))),
_xlpm.Res, IF(OR(_xlpm.val="",_xlpm.val="Error"),"",_xlpm.val),
_xlpm.Res
)</f>
        <v>#NAME?</v>
      </c>
      <c r="AH52" s="1669" t="e" cm="1">
        <f t="array" aca="1" ref="AH52" ca="1">_xlfn.LET(
_xlpm.val,IF($F52 = "",val_blankRefText,  _xldudf_CX_GET(CX_ENTITY,$F52,AH$11,AH$14,,(AH$19))),
_xlpm.Res, IF(OR(_xlpm.val="",_xlpm.val="Error"),"",_xlpm.val),
_xlpm.Res
)</f>
        <v>#NAME?</v>
      </c>
      <c r="AI52" s="1669" t="e" cm="1">
        <f t="array" aca="1" ref="AI52" ca="1">_xlfn.LET(
_xlpm.val,IF($F52 = "",val_blankRefText,  _xldudf_CX_GET(CX_ENTITY,$F52,AI$11,AI$14,,(AI$19))),
_xlpm.Res, IF(OR(_xlpm.val="",_xlpm.val="Error"),"",_xlpm.val),
_xlpm.Res
)</f>
        <v>#NAME?</v>
      </c>
      <c r="AJ52" s="1669" t="e" cm="1">
        <f t="array" aca="1" ref="AJ52" ca="1">_xlfn.LET(
_xlpm.val,IF($F52 = "",val_blankRefText,  _xldudf_CX_GET(CX_ENTITY,$F52,AJ$11,AJ$14,,(AJ$19))),
_xlpm.Res, IF(OR(_xlpm.val="",_xlpm.val="Error"),"",_xlpm.val),
_xlpm.Res
)</f>
        <v>#NAME?</v>
      </c>
      <c r="AK52" s="1669" t="e" cm="1">
        <f t="array" aca="1" ref="AK52" ca="1">_xlfn.LET(
_xlpm.val,IF($F52 = "",val_blankRefText,  _xldudf_CX_GET(CX_ENTITY,$F52,AK$11,AK$14,,(AK$19))),
_xlpm.Res, IF(OR(_xlpm.val="",_xlpm.val="Error"),"",_xlpm.val),
_xlpm.Res
)</f>
        <v>#NAME?</v>
      </c>
      <c r="AL52" s="1669" t="e" cm="1">
        <f t="array" aca="1" ref="AL52" ca="1">_xlfn.LET(
_xlpm.val,IF($F52 = "",val_blankRefText,  _xldudf_CX_GET(CX_ENTITY,$F52,AL$11,AL$14,,(AL$19))),
_xlpm.Res, IF(OR(_xlpm.val="",_xlpm.val="Error"),"",_xlpm.val),
_xlpm.Res
)</f>
        <v>#NAME?</v>
      </c>
      <c r="AM52" s="1669" t="e" cm="1">
        <f t="array" aca="1" ref="AM52" ca="1">_xlfn.LET(
_xlpm.val,IF($F52 = "",val_blankRefText,  _xldudf_CX_GET(CX_ENTITY,$F52,AM$11,AM$14,,(AM$19))),
_xlpm.Res, IF(OR(_xlpm.val="",_xlpm.val="Error"),"",_xlpm.val),
_xlpm.Res
)</f>
        <v>#NAME?</v>
      </c>
      <c r="AN52" s="1669" t="e" cm="1">
        <f t="array" aca="1" ref="AN52" ca="1">_xlfn.LET(
_xlpm.val,IF($F52 = "",val_blankRefText,  _xldudf_CX_GET(CX_ENTITY,$F52,AN$11,AN$14,,(AN$19))),
_xlpm.Res, IF(OR(_xlpm.val="",_xlpm.val="Error"),"",_xlpm.val),
_xlpm.Res
)</f>
        <v>#NAME?</v>
      </c>
      <c r="AO52" s="1669" t="e" cm="1">
        <f t="array" aca="1" ref="AO52" ca="1">_xlfn.LET(
_xlpm.val,IF($F52 = "",val_blankRefText,  _xldudf_CX_GET(CX_ENTITY,$F52,AO$11,AO$14,,(AO$19))),
_xlpm.Res, IF(OR(_xlpm.val="",_xlpm.val="Error"),"",_xlpm.val),
_xlpm.Res
)</f>
        <v>#NAME?</v>
      </c>
      <c r="AP52" s="1669" t="e" cm="1">
        <f t="array" aca="1" ref="AP52" ca="1">_xlfn.LET(
_xlpm.val,IF($F52 = "",val_blankRefText,  _xldudf_CX_GET(CX_ENTITY,$F52,AP$11,AP$14,,(AP$19))),
_xlpm.Res, IF(OR(_xlpm.val="",_xlpm.val="Error"),"",_xlpm.val),
_xlpm.Res
)</f>
        <v>#NAME?</v>
      </c>
      <c r="AQ52" s="1669" t="e" cm="1">
        <f t="array" aca="1" ref="AQ52" ca="1">_xlfn.LET(
_xlpm.val,IF($F52 = "",val_blankRefText,  _xldudf_CX_GET(CX_ENTITY,$F52,AQ$11,AQ$14,,(AQ$19))),
_xlpm.Res, IF(OR(_xlpm.val="",_xlpm.val="Error"),"",_xlpm.val),
_xlpm.Res
)</f>
        <v>#NAME?</v>
      </c>
      <c r="AR52" s="1669" t="e" cm="1">
        <f t="array" aca="1" ref="AR52" ca="1">_xlfn.LET(
_xlpm.val,IF($F52 = "",val_blankRefText,  _xldudf_CX_GET(CX_ENTITY,$F52,AR$11,AR$14,,(AR$19))),
_xlpm.Res, IF(OR(_xlpm.val="",_xlpm.val="Error"),"",_xlpm.val),
_xlpm.Res
)</f>
        <v>#NAME?</v>
      </c>
      <c r="AS52" s="1669" t="e" cm="1">
        <f t="array" aca="1" ref="AS52" ca="1">_xlfn.LET(
_xlpm.val,IF($F52 = "",val_blankRefText,  _xldudf_CX_GET(CX_ENTITY,$F52,AS$11,AS$14,,(AS$19))),
_xlpm.Res, IF(OR(_xlpm.val="",_xlpm.val="Error"),"",_xlpm.val),
_xlpm.Res
)</f>
        <v>#NAME?</v>
      </c>
      <c r="AT52" s="1669" t="e" cm="1">
        <f t="array" aca="1" ref="AT52" ca="1">_xlfn.LET(
_xlpm.val,IF($F52 = "",val_blankRefText,  _xldudf_CX_GET(CX_ENTITY,$F52,AT$11,AT$14,,(AT$19))),
_xlpm.Res, IF(OR(_xlpm.val="",_xlpm.val="Error"),"",_xlpm.val),
_xlpm.Res
)</f>
        <v>#NAME?</v>
      </c>
      <c r="AU52" s="1669" t="e" cm="1">
        <f t="array" aca="1" ref="AU52" ca="1">_xlfn.LET(
_xlpm.val,IF($F52 = "",val_blankRefText,  _xldudf_CX_GET(CX_ENTITY,$F52,AU$11,AU$14,,(AU$19))),
_xlpm.Res, IF(OR(_xlpm.val="",_xlpm.val="Error"),"",_xlpm.val),
_xlpm.Res
)</f>
        <v>#NAME?</v>
      </c>
      <c r="AV52" s="1669" t="e" cm="1">
        <f t="array" aca="1" ref="AV52" ca="1">_xlfn.LET(
_xlpm.val,IF($F52 = "",val_blankRefText,  _xldudf_CX_GET(CX_ENTITY,$F52,AV$11,AV$14,,(AV$19))),
_xlpm.Res, IF(OR(_xlpm.val="",_xlpm.val="Error"),"",_xlpm.val),
_xlpm.Res
)</f>
        <v>#NAME?</v>
      </c>
      <c r="AW52" s="1669" t="e" cm="1">
        <f t="array" aca="1" ref="AW52" ca="1">_xlfn.LET(
_xlpm.val,IF($F52 = "",val_blankRefText,  _xldudf_CX_GET(CX_ENTITY,$F52,AW$11,AW$14,,(AW$19))),
_xlpm.Res, IF(OR(_xlpm.val="",_xlpm.val="Error"),"",_xlpm.val),
_xlpm.Res
)</f>
        <v>#NAME?</v>
      </c>
      <c r="AX52" s="1669" t="e" cm="1">
        <f t="array" aca="1" ref="AX52" ca="1">_xlfn.LET(
_xlpm.val,IF($F52 = "",val_blankRefText,  _xldudf_CX_GET(CX_ENTITY,$F52,AX$11,AX$14,,(AX$19))),
_xlpm.Res, IF(OR(_xlpm.val="",_xlpm.val="Error"),"",_xlpm.val),
_xlpm.Res
)</f>
        <v>#NAME?</v>
      </c>
      <c r="AY52" s="1669" t="e" cm="1">
        <f t="array" aca="1" ref="AY52" ca="1">_xlfn.LET(
_xlpm.val,IF($F52 = "",val_blankRefText,  _xldudf_CX_GET(CX_ENTITY,$F52,AY$11,AY$14,,(AY$19))),
_xlpm.Res, IF(OR(_xlpm.val="",_xlpm.val="Error"),"",_xlpm.val),
_xlpm.Res
)</f>
        <v>#NAME?</v>
      </c>
      <c r="AZ52" s="1669" t="e" cm="1">
        <f t="array" aca="1" ref="AZ52" ca="1">_xlfn.LET(
_xlpm.val,IF($F52 = "",val_blankRefText,  _xldudf_CX_GET(CX_ENTITY,$F52,AZ$11,AZ$14,,(AZ$19))),
_xlpm.Res, IF(OR(_xlpm.val="",_xlpm.val="Error"),"",_xlpm.val),
_xlpm.Res
)</f>
        <v>#NAME?</v>
      </c>
      <c r="BA52" s="1669" t="e" cm="1">
        <f t="array" aca="1" ref="BA52" ca="1">_xlfn.LET(
_xlpm.val,IF($F52 = "",val_blankRefText,  _xldudf_CX_GET(CX_ENTITY,$F52,BA$11,BA$14,,(BA$19))),
_xlpm.Res, IF(OR(_xlpm.val="",_xlpm.val="Error"),"",_xlpm.val),
_xlpm.Res
)</f>
        <v>#NAME?</v>
      </c>
      <c r="BB52" s="1669" t="e" cm="1">
        <f t="array" aca="1" ref="BB52" ca="1">_xlfn.LET(
_xlpm.val,IF($F52 = "",val_blankRefText,  _xldudf_CX_GET(CX_ENTITY,$F52,BB$11,BB$14,,(BB$19))),
_xlpm.Res, IF(OR(_xlpm.val="",_xlpm.val="Error"),"",_xlpm.val),
_xlpm.Res
)</f>
        <v>#NAME?</v>
      </c>
      <c r="BC52" s="1669" t="e" cm="1">
        <f t="array" aca="1" ref="BC52" ca="1">_xlfn.LET(
_xlpm.val,IF($F52 = "",val_blankRefText,  _xldudf_CX_GET(CX_ENTITY,$F52,BC$11,BC$14,,(BC$19))),
_xlpm.Res, IF(OR(_xlpm.val="",_xlpm.val="Error"),"",_xlpm.val),
_xlpm.Res
)</f>
        <v>#NAME?</v>
      </c>
      <c r="BD52" s="1669" t="e" cm="1">
        <f t="array" aca="1" ref="BD52" ca="1">_xlfn.LET(
_xlpm.val,IF($F52 = "",val_blankRefText,  _xldudf_CX_GET(CX_ENTITY,$F52,BD$11,BD$14,,(BD$19))),
_xlpm.Res, IF(OR(_xlpm.val="",_xlpm.val="Error"),"",_xlpm.val),
_xlpm.Res
)</f>
        <v>#NAME?</v>
      </c>
      <c r="BE52" s="1669" t="e" cm="1">
        <f t="array" aca="1" ref="BE52" ca="1">_xlfn.LET(
_xlpm.val,IF($F52 = "",val_blankRefText,  _xldudf_CX_GET(CX_ENTITY,$F52,BE$11,BE$14,,(BE$19))),
_xlpm.Res, IF(OR(_xlpm.val="",_xlpm.val="Error"),"",_xlpm.val),
_xlpm.Res
)</f>
        <v>#NAME?</v>
      </c>
      <c r="BF52" s="1669" t="e" cm="1">
        <f t="array" aca="1" ref="BF52" ca="1">_xlfn.LET(
_xlpm.val,IF($F52 = "",val_blankRefText,  _xldudf_CX_GET(CX_ENTITY,$F52,BF$11,BF$14,,(BF$19))),
_xlpm.Res, IF(OR(_xlpm.val="",_xlpm.val="Error"),"",_xlpm.val),
_xlpm.Res
)</f>
        <v>#NAME?</v>
      </c>
      <c r="BG52" s="1669" t="e" cm="1">
        <f t="array" aca="1" ref="BG52" ca="1">_xlfn.LET(
_xlpm.val,IF($F52 = "",val_blankRefText,  _xldudf_CX_GET(CX_ENTITY,$F52,BG$11,BG$14,,(BG$19))),
_xlpm.Res, IF(OR(_xlpm.val="",_xlpm.val="Error"),"",_xlpm.val),
_xlpm.Res
)</f>
        <v>#NAME?</v>
      </c>
      <c r="BH52" s="1669" t="e" cm="1">
        <f t="array" aca="1" ref="BH52" ca="1">_xlfn.LET(
_xlpm.val,IF($F52 = "",val_blankRefText,  _xldudf_CX_GET(CX_ENTITY,$F52,BH$11,BH$14,,(BH$19))),
_xlpm.Res, IF(OR(_xlpm.val="",_xlpm.val="Error"),"",_xlpm.val),
_xlpm.Res
)</f>
        <v>#NAME?</v>
      </c>
      <c r="BI52" s="1669" t="e" cm="1">
        <f t="array" aca="1" ref="BI52" ca="1">_xlfn.LET(
_xlpm.val,IF($F52 = "",val_blankRefText,  _xldudf_CX_GET(CX_ENTITY,$F52,BI$11,BI$14,,(BI$19))),
_xlpm.Res, IF(OR(_xlpm.val="",_xlpm.val="Error"),"",_xlpm.val),
_xlpm.Res
)</f>
        <v>#NAME?</v>
      </c>
      <c r="BJ52" s="1669" t="e" cm="1">
        <f t="array" aca="1" ref="BJ52" ca="1">_xlfn.LET(
_xlpm.val,IF($F52 = "",val_blankRefText,  _xldudf_CX_GET(CX_ENTITY,$F52,BJ$11,BJ$14,,(BJ$19))),
_xlpm.Res, IF(OR(_xlpm.val="",_xlpm.val="Error"),"",_xlpm.val),
_xlpm.Res
)</f>
        <v>#NAME?</v>
      </c>
      <c r="BK52" s="1669" t="e" cm="1">
        <f t="array" aca="1" ref="BK52" ca="1">_xlfn.LET(
_xlpm.val,IF($F52 = "",val_blankRefText,  _xldudf_CX_GET(CX_ENTITY,$F52,BK$11,BK$14,,(BK$19))),
_xlpm.Res, IF(OR(_xlpm.val="",_xlpm.val="Error"),"",_xlpm.val),
_xlpm.Res
)</f>
        <v>#NAME?</v>
      </c>
      <c r="BL52" s="1669" t="e" cm="1">
        <f t="array" aca="1" ref="BL52" ca="1">_xlfn.LET(
_xlpm.val,IF($F52 = "",val_blankRefText,  _xldudf_CX_GET(CX_ENTITY,$F52,BL$11,BL$14,,(BL$19))),
_xlpm.Res, IF(OR(_xlpm.val="",_xlpm.val="Error"),"",_xlpm.val),
_xlpm.Res
)</f>
        <v>#NAME?</v>
      </c>
      <c r="BM52" s="1669" t="e" cm="1">
        <f t="array" aca="1" ref="BM52" ca="1">_xlfn.LET(
_xlpm.val,IF($F52 = "",val_blankRefText,  _xldudf_CX_GET(CX_ENTITY,$F52,BM$11,BM$14,,(BM$19))),
_xlpm.Res, IF(OR(_xlpm.val="",_xlpm.val="Error"),"",_xlpm.val),
_xlpm.Res
)</f>
        <v>#NAME?</v>
      </c>
      <c r="BN52" s="1669" t="e" cm="1">
        <f t="array" aca="1" ref="BN52" ca="1">_xlfn.LET(
_xlpm.val,IF($F52 = "",val_blankRefText,  _xldudf_CX_GET(CX_ENTITY,$F52,BN$11,BN$14,,(BN$19))),
_xlpm.Res, IF(OR(_xlpm.val="",_xlpm.val="Error"),"",_xlpm.val),
_xlpm.Res
)</f>
        <v>#NAME?</v>
      </c>
      <c r="BO52" s="2095"/>
      <c r="BP52" s="2095"/>
      <c r="BQ52" s="2095"/>
      <c r="BR52" s="2095"/>
      <c r="BS52" s="2095"/>
      <c r="BT52" s="2095"/>
      <c r="BU52" s="2095"/>
      <c r="BV52" s="2095"/>
      <c r="BW52" s="2095"/>
      <c r="BX52" s="2095"/>
      <c r="BY52" s="2095"/>
      <c r="BZ52" s="2095"/>
      <c r="CA52" s="34"/>
      <c r="CC52" s="33"/>
      <c r="CD52" s="1461" t="e" cm="1">
        <f t="array" aca="1" ref="CD52" ca="1">_xlfn.LET( _xlpm.CheckBlank, SUM(PL!$AD52:'PL'!$BN52) = 0, IF(_xlpm.CheckBlank, "", SUM(_xlfn._xlws.FILTER(PL!$AD52:$BN52,(YEAR(PL!$AD$12:$BN$12)=PL!CD$12)*(array_timeline&lt;=PL!CD$11)))))</f>
        <v>#NAME?</v>
      </c>
      <c r="CE52" s="1461" t="e" cm="1">
        <f t="array" aca="1" ref="CE52" ca="1">_xlfn.LET( _xlpm.CheckBlank, SUM(PL!$AD52:'PL'!$BN52) = 0, IF(_xlpm.CheckBlank, "", SUM(_xlfn._xlws.FILTER(PL!$AD52:$BN52,(YEAR(PL!$AD$12:$BN$12)=PL!CE$12)*(array_timeline&lt;=PL!CE$11)))))</f>
        <v>#NAME?</v>
      </c>
      <c r="CF52" s="88"/>
      <c r="CG52" s="1461" t="e" cm="1">
        <f t="array" aca="1" ref="CG52" ca="1">_xlfn.LET( _xlpm.CheckBlank, SUM(PL!$AD52:$BN52) =0, IF(_xlpm.CheckBlank, "", SUM(_xlfn._xlws.FILTER(PL!$AD52:$BN52,(YEAR(PL!$AD$12:$BN$12)=PL!CG$12)*(array_timeline&lt;=PL!CG$11)))))</f>
        <v>#NAME?</v>
      </c>
      <c r="CH52" s="1461" t="e" cm="1">
        <f t="array" aca="1" ref="CH52" ca="1">_xlfn.LET( _xlpm.CheckBlank, SUM(PL!$AD52:$BN52) = 0, IF(_xlpm.CheckBlank, "", SUM(_xlfn._xlws.FILTER(PL!$AD52:$BN52,(YEAR(PL!$AD$12:$BN$12)=PL!CH$12)*(array_timeline&lt;=PL!CH$11)))))</f>
        <v>#NAME?</v>
      </c>
      <c r="CI52" s="88"/>
      <c r="CJ52" s="1461" cm="1">
        <f t="array" ref="CJ52">_xlfn.LET( _xlpm.CheckBlank, SUM(PL!$AD52:$BN52) = 0, IF(_xlpm.CheckBlank, "", SUM(_xlfn.TAKE(_xlfn.DROP(PL!$AD52:$BN52, ,-DATEDIFF(PL!CJ$11, val_asOfDate,"M")),1,-12))))</f>
        <v>12</v>
      </c>
      <c r="CK52" s="1461" cm="1">
        <f t="array" ref="CK52">_xlfn.LET( _xlpm.CheckBlank, SUM(PL!$AD52:$BN52) = 0, IF(_xlpm.CheckBlank, "", SUM(_xlfn.TAKE(_xlfn.DROP(PL!$AD52:$BN52, ,-DATEDIFF(PL!CK$11, val_asOfDate,"M")),1,-12))))</f>
        <v>12</v>
      </c>
      <c r="CL52" s="88"/>
      <c r="CM52" s="1556" t="e" cm="1">
        <f t="array" aca="1" ref="CM52" ca="1">IF(
 $F52 = "",
  val_blankRefText,
  N(
    _xldudf_CX_GET(CX_ENTITY,$F52,CM$11,CM$14,,(CM$19)))/
    fxVal_normal*fxVal_sign($A52)
)</f>
        <v>#NAME?</v>
      </c>
      <c r="CN52" s="1556" t="e" cm="1">
        <f t="array" aca="1" ref="CN52" ca="1">IF(
  $F52="",
  val_blankRefText,
  N(
    _xldudf_CX_GET(CX_ENTITY,$F52,CN$11,CN$14,,(CN$19)))/
    fxVal_normal*fxVal_sign($A52)
)</f>
        <v>#NAME?</v>
      </c>
      <c r="CO52" s="88"/>
      <c r="CP52" s="1650" t="e" cm="1">
        <f t="array" aca="1" ref="CP52" ca="1">IF(
  $F52="",
  val_blankRefText,
  N(
    _xldudf_CX_GET(CX_ENTITY,$F52,CP$11,CP$14,,(CP$19)))/
    fxVal_normal*fxVal_sign($A52)
)</f>
        <v>#NAME?</v>
      </c>
      <c r="CQ52" s="1651" t="e" cm="1">
        <f t="array" aca="1" ref="CQ52" ca="1">IF(
  $F52="",
  val_blankRefText,
  N(
    _xldudf_CX_GET(CX_ENTITY,$F52,CQ$11,CQ$14,,(CQ$19)))/
    fxVal_normal*fxVal_sign($A52)
)</f>
        <v>#NAME?</v>
      </c>
      <c r="CR52" s="34"/>
    </row>
    <row r="53" spans="1:96" ht="21" customHeight="1" outlineLevel="2">
      <c r="A53" s="1322"/>
      <c r="B53" s="2128" t="s">
        <v>1573</v>
      </c>
      <c r="C53" s="2125" t="s">
        <v>1574</v>
      </c>
      <c r="D53" s="1616"/>
      <c r="E53" s="1615" t="e" cm="1">
        <f t="array" aca="1" ref="E53" ca="1">_xlfn.LET(
   _xlpm.Attr,  $C53,
   _xlpm.Lookback, $E$16,
   _xlpm.QueryDate, EOMONTH(val_asOfDate,_xlpm.Lookback),
   _xlpm.ReadField, _xldudf_CX_GET(CX_ENTITY,fx_attrConverter($C53),_xlpm.QueryDate),
   _xlpm.AttrBlank, _xlpm.Attr="", _xlpm.Result,
   IF(_xlpm.AttrBlank,val_blankRefText,fx_attrConverter(_xlpm.ReadField,0)),
IF(_xlpm.Result = "Error", "", _xlpm.Result )
)</f>
        <v>#NAME?</v>
      </c>
      <c r="F53" s="1615" t="str">
        <f t="shared" si="9"/>
        <v>Custom Metric Amount 8</v>
      </c>
      <c r="G53" s="577" t="s">
        <v>1558</v>
      </c>
      <c r="H53" s="1323">
        <v>1</v>
      </c>
      <c r="I53" s="1323">
        <v>1</v>
      </c>
      <c r="J53" s="401"/>
      <c r="K53" s="401"/>
      <c r="L53" s="579" t="b">
        <v>0</v>
      </c>
      <c r="N53" s="158"/>
      <c r="O53" s="101"/>
      <c r="P53" s="52"/>
      <c r="Q53" s="101"/>
      <c r="R53" s="539"/>
      <c r="S53" s="101"/>
      <c r="T53" s="101"/>
      <c r="U53" s="39"/>
      <c r="W53" s="91" t="str">
        <f>_PL!$W$17</f>
        <v>Actual</v>
      </c>
      <c r="X53" s="2370" t="e" cm="1">
        <f t="array" aca="1" ref="X53" ca="1">_xlfn.LET(
_xlpm.toPass,$E53="",_xlpm.hasParts,ISNUMBER(SEARCH("|",$E53)),
_xlpm.Part1,INDEX(_xlfn.TEXTSPLIT($E53,"|",,FALSE,1),1),
_xlpm.Part1Num,IFERROR(_xlfn.NUMBERVALUE(_xlpm.Part1),_xlpm.Part1),_xlfn.SWITCH(
TRUE,_xlpm.toPass,"",_xlpm.hasParts,_xlpm.Part1Num,
$E53
))</f>
        <v>#NAME?</v>
      </c>
      <c r="Y53" s="590" t="e" cm="1">
        <f t="array" aca="1" ref="Y53" ca="1">IF($E53="", "", IF( ISNUMBER( SEARCH("|", $E53)), INDEX(_xlfn.TEXTSPLIT($E53, "|",,FALSE,1),2),$E53))</f>
        <v>#NAME?</v>
      </c>
      <c r="Z53" s="198" t="e">
        <f t="shared" ca="1" si="10"/>
        <v>#NAME?</v>
      </c>
      <c r="AA53" s="200"/>
      <c r="AB53" s="709" t="e" cm="1">
        <f t="array" aca="1" ref="AB53" ca="1">_xlfn.LET(_xlpm.PackedString, E53, IF(_xlpm.PackedString="", "", IF( ISNUMBER( SEARCH("|", _xlpm.PackedString)), INDEX(_xlfn.TEXTSPLIT(_xlpm.PackedString,"|", ,FALSE),3),_xlpm.PackedString)))</f>
        <v>#NAME?</v>
      </c>
      <c r="AC53" s="300" t="str" cm="1">
        <f t="array" aca="1" ref="AC53" ca="1">_xlfn.LET(
_xlpm.Def, IF(_xlfn.XMATCH(AB53,tbl_acctDef[Term],0)&gt;0, fx_getIcon("find"), ""),
_xlpm.Adj, IF(_xlfn.XMATCH(AB53, tbl_adjExample[Items],0)&gt;0, fx_getIcon("find"), ""),
IFERROR(IFBLANK(_xlpm.Def,_xlpm.Adj),"")
)</f>
        <v/>
      </c>
      <c r="AD53" s="1669" t="e" cm="1">
        <f t="array" aca="1" ref="AD53" ca="1">_xlfn.LET(
_xlpm.val,IF($F53 = "",val_blankRefText,  _xldudf_CX_GET(CX_ENTITY,$F53,AD$11,AD$14,,(AD$19))),
_xlpm.Res, IF(OR(_xlpm.val="",_xlpm.val="Error"),"",_xlpm.val),
_xlpm.Res
)</f>
        <v>#NAME?</v>
      </c>
      <c r="AE53" s="1669" t="e" cm="1">
        <f t="array" aca="1" ref="AE53" ca="1">_xlfn.LET(
_xlpm.val,IF($F53 = "",val_blankRefText,  _xldudf_CX_GET(CX_ENTITY,$F53,AE$11,AE$14,,(AE$19))),
_xlpm.Res, IF(OR(_xlpm.val="",_xlpm.val="Error"),"",_xlpm.val),
_xlpm.Res
)</f>
        <v>#NAME?</v>
      </c>
      <c r="AF53" s="1669" t="e" cm="1">
        <f t="array" aca="1" ref="AF53" ca="1">_xlfn.LET(
_xlpm.val,IF($F53 = "",val_blankRefText,  _xldudf_CX_GET(CX_ENTITY,$F53,AF$11,AF$14,,(AF$19))),
_xlpm.Res, IF(OR(_xlpm.val="",_xlpm.val="Error"),"",_xlpm.val),
_xlpm.Res
)</f>
        <v>#NAME?</v>
      </c>
      <c r="AG53" s="1669" t="e" cm="1">
        <f t="array" aca="1" ref="AG53" ca="1">_xlfn.LET(
_xlpm.val,IF($F53 = "",val_blankRefText,  _xldudf_CX_GET(CX_ENTITY,$F53,AG$11,AG$14,,(AG$19))),
_xlpm.Res, IF(OR(_xlpm.val="",_xlpm.val="Error"),"",_xlpm.val),
_xlpm.Res
)</f>
        <v>#NAME?</v>
      </c>
      <c r="AH53" s="1669" t="e" cm="1">
        <f t="array" aca="1" ref="AH53" ca="1">_xlfn.LET(
_xlpm.val,IF($F53 = "",val_blankRefText,  _xldudf_CX_GET(CX_ENTITY,$F53,AH$11,AH$14,,(AH$19))),
_xlpm.Res, IF(OR(_xlpm.val="",_xlpm.val="Error"),"",_xlpm.val),
_xlpm.Res
)</f>
        <v>#NAME?</v>
      </c>
      <c r="AI53" s="1669" t="e" cm="1">
        <f t="array" aca="1" ref="AI53" ca="1">_xlfn.LET(
_xlpm.val,IF($F53 = "",val_blankRefText,  _xldudf_CX_GET(CX_ENTITY,$F53,AI$11,AI$14,,(AI$19))),
_xlpm.Res, IF(OR(_xlpm.val="",_xlpm.val="Error"),"",_xlpm.val),
_xlpm.Res
)</f>
        <v>#NAME?</v>
      </c>
      <c r="AJ53" s="1669" t="e" cm="1">
        <f t="array" aca="1" ref="AJ53" ca="1">_xlfn.LET(
_xlpm.val,IF($F53 = "",val_blankRefText,  _xldudf_CX_GET(CX_ENTITY,$F53,AJ$11,AJ$14,,(AJ$19))),
_xlpm.Res, IF(OR(_xlpm.val="",_xlpm.val="Error"),"",_xlpm.val),
_xlpm.Res
)</f>
        <v>#NAME?</v>
      </c>
      <c r="AK53" s="1669" t="e" cm="1">
        <f t="array" aca="1" ref="AK53" ca="1">_xlfn.LET(
_xlpm.val,IF($F53 = "",val_blankRefText,  _xldudf_CX_GET(CX_ENTITY,$F53,AK$11,AK$14,,(AK$19))),
_xlpm.Res, IF(OR(_xlpm.val="",_xlpm.val="Error"),"",_xlpm.val),
_xlpm.Res
)</f>
        <v>#NAME?</v>
      </c>
      <c r="AL53" s="1669" t="e" cm="1">
        <f t="array" aca="1" ref="AL53" ca="1">_xlfn.LET(
_xlpm.val,IF($F53 = "",val_blankRefText,  _xldudf_CX_GET(CX_ENTITY,$F53,AL$11,AL$14,,(AL$19))),
_xlpm.Res, IF(OR(_xlpm.val="",_xlpm.val="Error"),"",_xlpm.val),
_xlpm.Res
)</f>
        <v>#NAME?</v>
      </c>
      <c r="AM53" s="1669" t="e" cm="1">
        <f t="array" aca="1" ref="AM53" ca="1">_xlfn.LET(
_xlpm.val,IF($F53 = "",val_blankRefText,  _xldudf_CX_GET(CX_ENTITY,$F53,AM$11,AM$14,,(AM$19))),
_xlpm.Res, IF(OR(_xlpm.val="",_xlpm.val="Error"),"",_xlpm.val),
_xlpm.Res
)</f>
        <v>#NAME?</v>
      </c>
      <c r="AN53" s="1669" t="e" cm="1">
        <f t="array" aca="1" ref="AN53" ca="1">_xlfn.LET(
_xlpm.val,IF($F53 = "",val_blankRefText,  _xldudf_CX_GET(CX_ENTITY,$F53,AN$11,AN$14,,(AN$19))),
_xlpm.Res, IF(OR(_xlpm.val="",_xlpm.val="Error"),"",_xlpm.val),
_xlpm.Res
)</f>
        <v>#NAME?</v>
      </c>
      <c r="AO53" s="1669" t="e" cm="1">
        <f t="array" aca="1" ref="AO53" ca="1">_xlfn.LET(
_xlpm.val,IF($F53 = "",val_blankRefText,  _xldudf_CX_GET(CX_ENTITY,$F53,AO$11,AO$14,,(AO$19))),
_xlpm.Res, IF(OR(_xlpm.val="",_xlpm.val="Error"),"",_xlpm.val),
_xlpm.Res
)</f>
        <v>#NAME?</v>
      </c>
      <c r="AP53" s="1669" t="e" cm="1">
        <f t="array" aca="1" ref="AP53" ca="1">_xlfn.LET(
_xlpm.val,IF($F53 = "",val_blankRefText,  _xldudf_CX_GET(CX_ENTITY,$F53,AP$11,AP$14,,(AP$19))),
_xlpm.Res, IF(OR(_xlpm.val="",_xlpm.val="Error"),"",_xlpm.val),
_xlpm.Res
)</f>
        <v>#NAME?</v>
      </c>
      <c r="AQ53" s="1669" t="e" cm="1">
        <f t="array" aca="1" ref="AQ53" ca="1">_xlfn.LET(
_xlpm.val,IF($F53 = "",val_blankRefText,  _xldudf_CX_GET(CX_ENTITY,$F53,AQ$11,AQ$14,,(AQ$19))),
_xlpm.Res, IF(OR(_xlpm.val="",_xlpm.val="Error"),"",_xlpm.val),
_xlpm.Res
)</f>
        <v>#NAME?</v>
      </c>
      <c r="AR53" s="1669" t="e" cm="1">
        <f t="array" aca="1" ref="AR53" ca="1">_xlfn.LET(
_xlpm.val,IF($F53 = "",val_blankRefText,  _xldudf_CX_GET(CX_ENTITY,$F53,AR$11,AR$14,,(AR$19))),
_xlpm.Res, IF(OR(_xlpm.val="",_xlpm.val="Error"),"",_xlpm.val),
_xlpm.Res
)</f>
        <v>#NAME?</v>
      </c>
      <c r="AS53" s="1669" t="e" cm="1">
        <f t="array" aca="1" ref="AS53" ca="1">_xlfn.LET(
_xlpm.val,IF($F53 = "",val_blankRefText,  _xldudf_CX_GET(CX_ENTITY,$F53,AS$11,AS$14,,(AS$19))),
_xlpm.Res, IF(OR(_xlpm.val="",_xlpm.val="Error"),"",_xlpm.val),
_xlpm.Res
)</f>
        <v>#NAME?</v>
      </c>
      <c r="AT53" s="1669" t="e" cm="1">
        <f t="array" aca="1" ref="AT53" ca="1">_xlfn.LET(
_xlpm.val,IF($F53 = "",val_blankRefText,  _xldudf_CX_GET(CX_ENTITY,$F53,AT$11,AT$14,,(AT$19))),
_xlpm.Res, IF(OR(_xlpm.val="",_xlpm.val="Error"),"",_xlpm.val),
_xlpm.Res
)</f>
        <v>#NAME?</v>
      </c>
      <c r="AU53" s="1669" t="e" cm="1">
        <f t="array" aca="1" ref="AU53" ca="1">_xlfn.LET(
_xlpm.val,IF($F53 = "",val_blankRefText,  _xldudf_CX_GET(CX_ENTITY,$F53,AU$11,AU$14,,(AU$19))),
_xlpm.Res, IF(OR(_xlpm.val="",_xlpm.val="Error"),"",_xlpm.val),
_xlpm.Res
)</f>
        <v>#NAME?</v>
      </c>
      <c r="AV53" s="1669" t="e" cm="1">
        <f t="array" aca="1" ref="AV53" ca="1">_xlfn.LET(
_xlpm.val,IF($F53 = "",val_blankRefText,  _xldudf_CX_GET(CX_ENTITY,$F53,AV$11,AV$14,,(AV$19))),
_xlpm.Res, IF(OR(_xlpm.val="",_xlpm.val="Error"),"",_xlpm.val),
_xlpm.Res
)</f>
        <v>#NAME?</v>
      </c>
      <c r="AW53" s="1669" t="e" cm="1">
        <f t="array" aca="1" ref="AW53" ca="1">_xlfn.LET(
_xlpm.val,IF($F53 = "",val_blankRefText,  _xldudf_CX_GET(CX_ENTITY,$F53,AW$11,AW$14,,(AW$19))),
_xlpm.Res, IF(OR(_xlpm.val="",_xlpm.val="Error"),"",_xlpm.val),
_xlpm.Res
)</f>
        <v>#NAME?</v>
      </c>
      <c r="AX53" s="1669" t="e" cm="1">
        <f t="array" aca="1" ref="AX53" ca="1">_xlfn.LET(
_xlpm.val,IF($F53 = "",val_blankRefText,  _xldudf_CX_GET(CX_ENTITY,$F53,AX$11,AX$14,,(AX$19))),
_xlpm.Res, IF(OR(_xlpm.val="",_xlpm.val="Error"),"",_xlpm.val),
_xlpm.Res
)</f>
        <v>#NAME?</v>
      </c>
      <c r="AY53" s="1669" t="e" cm="1">
        <f t="array" aca="1" ref="AY53" ca="1">_xlfn.LET(
_xlpm.val,IF($F53 = "",val_blankRefText,  _xldudf_CX_GET(CX_ENTITY,$F53,AY$11,AY$14,,(AY$19))),
_xlpm.Res, IF(OR(_xlpm.val="",_xlpm.val="Error"),"",_xlpm.val),
_xlpm.Res
)</f>
        <v>#NAME?</v>
      </c>
      <c r="AZ53" s="1669" t="e" cm="1">
        <f t="array" aca="1" ref="AZ53" ca="1">_xlfn.LET(
_xlpm.val,IF($F53 = "",val_blankRefText,  _xldudf_CX_GET(CX_ENTITY,$F53,AZ$11,AZ$14,,(AZ$19))),
_xlpm.Res, IF(OR(_xlpm.val="",_xlpm.val="Error"),"",_xlpm.val),
_xlpm.Res
)</f>
        <v>#NAME?</v>
      </c>
      <c r="BA53" s="1669" t="e" cm="1">
        <f t="array" aca="1" ref="BA53" ca="1">_xlfn.LET(
_xlpm.val,IF($F53 = "",val_blankRefText,  _xldudf_CX_GET(CX_ENTITY,$F53,BA$11,BA$14,,(BA$19))),
_xlpm.Res, IF(OR(_xlpm.val="",_xlpm.val="Error"),"",_xlpm.val),
_xlpm.Res
)</f>
        <v>#NAME?</v>
      </c>
      <c r="BB53" s="1669" t="e" cm="1">
        <f t="array" aca="1" ref="BB53" ca="1">_xlfn.LET(
_xlpm.val,IF($F53 = "",val_blankRefText,  _xldudf_CX_GET(CX_ENTITY,$F53,BB$11,BB$14,,(BB$19))),
_xlpm.Res, IF(OR(_xlpm.val="",_xlpm.val="Error"),"",_xlpm.val),
_xlpm.Res
)</f>
        <v>#NAME?</v>
      </c>
      <c r="BC53" s="1669" t="e" cm="1">
        <f t="array" aca="1" ref="BC53" ca="1">_xlfn.LET(
_xlpm.val,IF($F53 = "",val_blankRefText,  _xldudf_CX_GET(CX_ENTITY,$F53,BC$11,BC$14,,(BC$19))),
_xlpm.Res, IF(OR(_xlpm.val="",_xlpm.val="Error"),"",_xlpm.val),
_xlpm.Res
)</f>
        <v>#NAME?</v>
      </c>
      <c r="BD53" s="1669" t="e" cm="1">
        <f t="array" aca="1" ref="BD53" ca="1">_xlfn.LET(
_xlpm.val,IF($F53 = "",val_blankRefText,  _xldudf_CX_GET(CX_ENTITY,$F53,BD$11,BD$14,,(BD$19))),
_xlpm.Res, IF(OR(_xlpm.val="",_xlpm.val="Error"),"",_xlpm.val),
_xlpm.Res
)</f>
        <v>#NAME?</v>
      </c>
      <c r="BE53" s="1669" t="e" cm="1">
        <f t="array" aca="1" ref="BE53" ca="1">_xlfn.LET(
_xlpm.val,IF($F53 = "",val_blankRefText,  _xldudf_CX_GET(CX_ENTITY,$F53,BE$11,BE$14,,(BE$19))),
_xlpm.Res, IF(OR(_xlpm.val="",_xlpm.val="Error"),"",_xlpm.val),
_xlpm.Res
)</f>
        <v>#NAME?</v>
      </c>
      <c r="BF53" s="1669" t="e" cm="1">
        <f t="array" aca="1" ref="BF53" ca="1">_xlfn.LET(
_xlpm.val,IF($F53 = "",val_blankRefText,  _xldudf_CX_GET(CX_ENTITY,$F53,BF$11,BF$14,,(BF$19))),
_xlpm.Res, IF(OR(_xlpm.val="",_xlpm.val="Error"),"",_xlpm.val),
_xlpm.Res
)</f>
        <v>#NAME?</v>
      </c>
      <c r="BG53" s="1669" t="e" cm="1">
        <f t="array" aca="1" ref="BG53" ca="1">_xlfn.LET(
_xlpm.val,IF($F53 = "",val_blankRefText,  _xldudf_CX_GET(CX_ENTITY,$F53,BG$11,BG$14,,(BG$19))),
_xlpm.Res, IF(OR(_xlpm.val="",_xlpm.val="Error"),"",_xlpm.val),
_xlpm.Res
)</f>
        <v>#NAME?</v>
      </c>
      <c r="BH53" s="1669" t="e" cm="1">
        <f t="array" aca="1" ref="BH53" ca="1">_xlfn.LET(
_xlpm.val,IF($F53 = "",val_blankRefText,  _xldudf_CX_GET(CX_ENTITY,$F53,BH$11,BH$14,,(BH$19))),
_xlpm.Res, IF(OR(_xlpm.val="",_xlpm.val="Error"),"",_xlpm.val),
_xlpm.Res
)</f>
        <v>#NAME?</v>
      </c>
      <c r="BI53" s="1669" t="e" cm="1">
        <f t="array" aca="1" ref="BI53" ca="1">_xlfn.LET(
_xlpm.val,IF($F53 = "",val_blankRefText,  _xldudf_CX_GET(CX_ENTITY,$F53,BI$11,BI$14,,(BI$19))),
_xlpm.Res, IF(OR(_xlpm.val="",_xlpm.val="Error"),"",_xlpm.val),
_xlpm.Res
)</f>
        <v>#NAME?</v>
      </c>
      <c r="BJ53" s="1669" t="e" cm="1">
        <f t="array" aca="1" ref="BJ53" ca="1">_xlfn.LET(
_xlpm.val,IF($F53 = "",val_blankRefText,  _xldudf_CX_GET(CX_ENTITY,$F53,BJ$11,BJ$14,,(BJ$19))),
_xlpm.Res, IF(OR(_xlpm.val="",_xlpm.val="Error"),"",_xlpm.val),
_xlpm.Res
)</f>
        <v>#NAME?</v>
      </c>
      <c r="BK53" s="1669" t="e" cm="1">
        <f t="array" aca="1" ref="BK53" ca="1">_xlfn.LET(
_xlpm.val,IF($F53 = "",val_blankRefText,  _xldudf_CX_GET(CX_ENTITY,$F53,BK$11,BK$14,,(BK$19))),
_xlpm.Res, IF(OR(_xlpm.val="",_xlpm.val="Error"),"",_xlpm.val),
_xlpm.Res
)</f>
        <v>#NAME?</v>
      </c>
      <c r="BL53" s="1669" t="e" cm="1">
        <f t="array" aca="1" ref="BL53" ca="1">_xlfn.LET(
_xlpm.val,IF($F53 = "",val_blankRefText,  _xldudf_CX_GET(CX_ENTITY,$F53,BL$11,BL$14,,(BL$19))),
_xlpm.Res, IF(OR(_xlpm.val="",_xlpm.val="Error"),"",_xlpm.val),
_xlpm.Res
)</f>
        <v>#NAME?</v>
      </c>
      <c r="BM53" s="1669" t="e" cm="1">
        <f t="array" aca="1" ref="BM53" ca="1">_xlfn.LET(
_xlpm.val,IF($F53 = "",val_blankRefText,  _xldudf_CX_GET(CX_ENTITY,$F53,BM$11,BM$14,,(BM$19))),
_xlpm.Res, IF(OR(_xlpm.val="",_xlpm.val="Error"),"",_xlpm.val),
_xlpm.Res
)</f>
        <v>#NAME?</v>
      </c>
      <c r="BN53" s="1669" t="e" cm="1">
        <f t="array" aca="1" ref="BN53" ca="1">_xlfn.LET(
_xlpm.val,IF($F53 = "",val_blankRefText,  _xldudf_CX_GET(CX_ENTITY,$F53,BN$11,BN$14,,(BN$19))),
_xlpm.Res, IF(OR(_xlpm.val="",_xlpm.val="Error"),"",_xlpm.val),
_xlpm.Res
)</f>
        <v>#NAME?</v>
      </c>
      <c r="BO53" s="2095"/>
      <c r="BP53" s="2095"/>
      <c r="BQ53" s="2095"/>
      <c r="BR53" s="2095"/>
      <c r="BS53" s="2095"/>
      <c r="BT53" s="2095"/>
      <c r="BU53" s="2095"/>
      <c r="BV53" s="2095"/>
      <c r="BW53" s="2095"/>
      <c r="BX53" s="2095"/>
      <c r="BY53" s="2095"/>
      <c r="BZ53" s="2095"/>
      <c r="CA53" s="34"/>
      <c r="CC53" s="33"/>
      <c r="CD53" s="1461" t="e" cm="1">
        <f t="array" aca="1" ref="CD53" ca="1">_xlfn.LET( _xlpm.CheckBlank, SUM(PL!$AD53:'PL'!$BN53) = 0, IF(_xlpm.CheckBlank, "", SUM(_xlfn._xlws.FILTER(PL!$AD53:$BN53,(YEAR(PL!$AD$12:$BN$12)=PL!CD$12)*(array_timeline&lt;=PL!CD$11)))))</f>
        <v>#NAME?</v>
      </c>
      <c r="CE53" s="1461" t="e" cm="1">
        <f t="array" aca="1" ref="CE53" ca="1">_xlfn.LET( _xlpm.CheckBlank, SUM(PL!$AD53:'PL'!$BN53) = 0, IF(_xlpm.CheckBlank, "", SUM(_xlfn._xlws.FILTER(PL!$AD53:$BN53,(YEAR(PL!$AD$12:$BN$12)=PL!CE$12)*(array_timeline&lt;=PL!CE$11)))))</f>
        <v>#NAME?</v>
      </c>
      <c r="CF53" s="88"/>
      <c r="CG53" s="1461" t="e" cm="1">
        <f t="array" aca="1" ref="CG53" ca="1">_xlfn.LET( _xlpm.CheckBlank, SUM(PL!$AD53:$BN53) =0, IF(_xlpm.CheckBlank, "", SUM(_xlfn._xlws.FILTER(PL!$AD53:$BN53,(YEAR(PL!$AD$12:$BN$12)=PL!CG$12)*(array_timeline&lt;=PL!CG$11)))))</f>
        <v>#NAME?</v>
      </c>
      <c r="CH53" s="1461" t="e" cm="1">
        <f t="array" aca="1" ref="CH53" ca="1">_xlfn.LET( _xlpm.CheckBlank, SUM(PL!$AD53:$BN53) = 0, IF(_xlpm.CheckBlank, "", SUM(_xlfn._xlws.FILTER(PL!$AD53:$BN53,(YEAR(PL!$AD$12:$BN$12)=PL!CH$12)*(array_timeline&lt;=PL!CH$11)))))</f>
        <v>#NAME?</v>
      </c>
      <c r="CI53" s="88"/>
      <c r="CJ53" s="1461" cm="1">
        <f t="array" ref="CJ53">_xlfn.LET( _xlpm.CheckBlank, SUM(PL!$AD53:$BN53) = 0, IF(_xlpm.CheckBlank, "", SUM(_xlfn.TAKE(_xlfn.DROP(PL!$AD53:$BN53, ,-DATEDIFF(PL!CJ$11, val_asOfDate,"M")),1,-12))))</f>
        <v>12</v>
      </c>
      <c r="CK53" s="1461" cm="1">
        <f t="array" ref="CK53">_xlfn.LET( _xlpm.CheckBlank, SUM(PL!$AD53:$BN53) = 0, IF(_xlpm.CheckBlank, "", SUM(_xlfn.TAKE(_xlfn.DROP(PL!$AD53:$BN53, ,-DATEDIFF(PL!CK$11, val_asOfDate,"M")),1,-12))))</f>
        <v>12</v>
      </c>
      <c r="CL53" s="88"/>
      <c r="CM53" s="1556" t="e" cm="1">
        <f t="array" aca="1" ref="CM53" ca="1">IF(
 $F53 = "",
  val_blankRefText,
  N(
    _xldudf_CX_GET(CX_ENTITY,$F53,CM$11,CM$14,,(CM$19)))/
    fxVal_normal*fxVal_sign($A53)
)</f>
        <v>#NAME?</v>
      </c>
      <c r="CN53" s="1556" t="e" cm="1">
        <f t="array" aca="1" ref="CN53" ca="1">IF(
  $F53="",
  val_blankRefText,
  N(
    _xldudf_CX_GET(CX_ENTITY,$F53,CN$11,CN$14,,(CN$19)))/
    fxVal_normal*fxVal_sign($A53)
)</f>
        <v>#NAME?</v>
      </c>
      <c r="CO53" s="88"/>
      <c r="CP53" s="1650" t="e" cm="1">
        <f t="array" aca="1" ref="CP53" ca="1">IF(
  $F53="",
  val_blankRefText,
  N(
    _xldudf_CX_GET(CX_ENTITY,$F53,CP$11,CP$14,,(CP$19)))/
    fxVal_normal*fxVal_sign($A53)
)</f>
        <v>#NAME?</v>
      </c>
      <c r="CQ53" s="1651" t="e" cm="1">
        <f t="array" aca="1" ref="CQ53" ca="1">IF(
  $F53="",
  val_blankRefText,
  N(
    _xldudf_CX_GET(CX_ENTITY,$F53,CQ$11,CQ$14,,(CQ$19)))/
    fxVal_normal*fxVal_sign($A53)
)</f>
        <v>#NAME?</v>
      </c>
      <c r="CR53" s="34"/>
    </row>
    <row r="54" spans="1:96" ht="21" customHeight="1" outlineLevel="2">
      <c r="A54" s="1322"/>
      <c r="B54" s="2128" t="s">
        <v>1575</v>
      </c>
      <c r="C54" s="2125" t="s">
        <v>1576</v>
      </c>
      <c r="D54" s="1616"/>
      <c r="E54" s="1615" t="e" cm="1">
        <f t="array" aca="1" ref="E54" ca="1">_xlfn.LET(
   _xlpm.Attr,  $C54,
   _xlpm.Lookback, $E$16,
   _xlpm.QueryDate, EOMONTH(val_asOfDate,_xlpm.Lookback),
   _xlpm.ReadField, _xldudf_CX_GET(CX_ENTITY,fx_attrConverter($C54),_xlpm.QueryDate),
   _xlpm.AttrBlank, _xlpm.Attr="", _xlpm.Result,
   IF(_xlpm.AttrBlank,val_blankRefText,fx_attrConverter(_xlpm.ReadField,0)),
IF(_xlpm.Result = "Error", "", _xlpm.Result )
)</f>
        <v>#NAME?</v>
      </c>
      <c r="F54" s="1615" t="str">
        <f t="shared" si="9"/>
        <v>Custom Metric Amount 9</v>
      </c>
      <c r="G54" s="577" t="s">
        <v>1558</v>
      </c>
      <c r="H54" s="1323">
        <v>1</v>
      </c>
      <c r="I54" s="1323">
        <v>1</v>
      </c>
      <c r="J54" s="401"/>
      <c r="K54" s="401"/>
      <c r="L54" s="579" t="b">
        <v>0</v>
      </c>
      <c r="N54" s="158"/>
      <c r="O54" s="101"/>
      <c r="P54" s="52"/>
      <c r="Q54" s="101"/>
      <c r="R54" s="539"/>
      <c r="S54" s="101"/>
      <c r="T54" s="101"/>
      <c r="U54" s="39"/>
      <c r="W54" s="268" t="str">
        <f>_PL!$W$17</f>
        <v>Actual</v>
      </c>
      <c r="X54" s="2370" t="e" cm="1">
        <f t="array" aca="1" ref="X54" ca="1">_xlfn.LET(
_xlpm.toPass,$E54="",_xlpm.hasParts,ISNUMBER(SEARCH("|",$E54)),
_xlpm.Part1,INDEX(_xlfn.TEXTSPLIT($E54,"|",,FALSE,1),1),
_xlpm.Part1Num,IFERROR(_xlfn.NUMBERVALUE(_xlpm.Part1),_xlpm.Part1),_xlfn.SWITCH(
TRUE,_xlpm.toPass,"",_xlpm.hasParts,_xlpm.Part1Num,
$E54
))</f>
        <v>#NAME?</v>
      </c>
      <c r="Y54" s="590" t="e" cm="1">
        <f t="array" aca="1" ref="Y54" ca="1">IF($E54="", "", IF( ISNUMBER( SEARCH("|", $E54)), INDEX(_xlfn.TEXTSPLIT($E54, "|",,FALSE,1),2),$E54))</f>
        <v>#NAME?</v>
      </c>
      <c r="Z54" s="198" t="e">
        <f t="shared" ca="1" si="10"/>
        <v>#NAME?</v>
      </c>
      <c r="AA54" s="787"/>
      <c r="AB54" s="709" t="e" cm="1">
        <f t="array" aca="1" ref="AB54" ca="1">_xlfn.LET(_xlpm.PackedString, E54, IF(_xlpm.PackedString="", "", IF( ISNUMBER( SEARCH("|", _xlpm.PackedString)), INDEX(_xlfn.TEXTSPLIT(_xlpm.PackedString,"|", ,FALSE),3),_xlpm.PackedString)))</f>
        <v>#NAME?</v>
      </c>
      <c r="AC54" s="862" t="str" cm="1">
        <f t="array" aca="1" ref="AC54" ca="1">_xlfn.LET(
_xlpm.Def, IF(_xlfn.XMATCH(AB54,tbl_acctDef[Term],0)&gt;0, fx_getIcon("find"), ""),
_xlpm.Adj, IF(_xlfn.XMATCH(AB54, tbl_adjExample[Items],0)&gt;0, fx_getIcon("find"), ""),
IFERROR(IFBLANK(_xlpm.Def,_xlpm.Adj),"")
)</f>
        <v/>
      </c>
      <c r="AD54" s="1669" t="e" cm="1">
        <f t="array" aca="1" ref="AD54" ca="1">_xlfn.LET(
_xlpm.val,IF($F54 = "",val_blankRefText,  _xldudf_CX_GET(CX_ENTITY,$F54,AD$11,AD$14,,(AD$19))),
_xlpm.Res, IF(OR(_xlpm.val="",_xlpm.val="Error"),"",_xlpm.val),
_xlpm.Res
)</f>
        <v>#NAME?</v>
      </c>
      <c r="AE54" s="1669" t="e" cm="1">
        <f t="array" aca="1" ref="AE54" ca="1">_xlfn.LET(
_xlpm.val,IF($F54 = "",val_blankRefText,  _xldudf_CX_GET(CX_ENTITY,$F54,AE$11,AE$14,,(AE$19))),
_xlpm.Res, IF(OR(_xlpm.val="",_xlpm.val="Error"),"",_xlpm.val),
_xlpm.Res
)</f>
        <v>#NAME?</v>
      </c>
      <c r="AF54" s="1669" t="e" cm="1">
        <f t="array" aca="1" ref="AF54" ca="1">_xlfn.LET(
_xlpm.val,IF($F54 = "",val_blankRefText,  _xldudf_CX_GET(CX_ENTITY,$F54,AF$11,AF$14,,(AF$19))),
_xlpm.Res, IF(OR(_xlpm.val="",_xlpm.val="Error"),"",_xlpm.val),
_xlpm.Res
)</f>
        <v>#NAME?</v>
      </c>
      <c r="AG54" s="1669" t="e" cm="1">
        <f t="array" aca="1" ref="AG54" ca="1">_xlfn.LET(
_xlpm.val,IF($F54 = "",val_blankRefText,  _xldudf_CX_GET(CX_ENTITY,$F54,AG$11,AG$14,,(AG$19))),
_xlpm.Res, IF(OR(_xlpm.val="",_xlpm.val="Error"),"",_xlpm.val),
_xlpm.Res
)</f>
        <v>#NAME?</v>
      </c>
      <c r="AH54" s="1669" t="e" cm="1">
        <f t="array" aca="1" ref="AH54" ca="1">_xlfn.LET(
_xlpm.val,IF($F54 = "",val_blankRefText,  _xldudf_CX_GET(CX_ENTITY,$F54,AH$11,AH$14,,(AH$19))),
_xlpm.Res, IF(OR(_xlpm.val="",_xlpm.val="Error"),"",_xlpm.val),
_xlpm.Res
)</f>
        <v>#NAME?</v>
      </c>
      <c r="AI54" s="1669" t="e" cm="1">
        <f t="array" aca="1" ref="AI54" ca="1">_xlfn.LET(
_xlpm.val,IF($F54 = "",val_blankRefText,  _xldudf_CX_GET(CX_ENTITY,$F54,AI$11,AI$14,,(AI$19))),
_xlpm.Res, IF(OR(_xlpm.val="",_xlpm.val="Error"),"",_xlpm.val),
_xlpm.Res
)</f>
        <v>#NAME?</v>
      </c>
      <c r="AJ54" s="1669" t="e" cm="1">
        <f t="array" aca="1" ref="AJ54" ca="1">_xlfn.LET(
_xlpm.val,IF($F54 = "",val_blankRefText,  _xldudf_CX_GET(CX_ENTITY,$F54,AJ$11,AJ$14,,(AJ$19))),
_xlpm.Res, IF(OR(_xlpm.val="",_xlpm.val="Error"),"",_xlpm.val),
_xlpm.Res
)</f>
        <v>#NAME?</v>
      </c>
      <c r="AK54" s="1669" t="e" cm="1">
        <f t="array" aca="1" ref="AK54" ca="1">_xlfn.LET(
_xlpm.val,IF($F54 = "",val_blankRefText,  _xldudf_CX_GET(CX_ENTITY,$F54,AK$11,AK$14,,(AK$19))),
_xlpm.Res, IF(OR(_xlpm.val="",_xlpm.val="Error"),"",_xlpm.val),
_xlpm.Res
)</f>
        <v>#NAME?</v>
      </c>
      <c r="AL54" s="1669" t="e" cm="1">
        <f t="array" aca="1" ref="AL54" ca="1">_xlfn.LET(
_xlpm.val,IF($F54 = "",val_blankRefText,  _xldudf_CX_GET(CX_ENTITY,$F54,AL$11,AL$14,,(AL$19))),
_xlpm.Res, IF(OR(_xlpm.val="",_xlpm.val="Error"),"",_xlpm.val),
_xlpm.Res
)</f>
        <v>#NAME?</v>
      </c>
      <c r="AM54" s="1669" t="e" cm="1">
        <f t="array" aca="1" ref="AM54" ca="1">_xlfn.LET(
_xlpm.val,IF($F54 = "",val_blankRefText,  _xldudf_CX_GET(CX_ENTITY,$F54,AM$11,AM$14,,(AM$19))),
_xlpm.Res, IF(OR(_xlpm.val="",_xlpm.val="Error"),"",_xlpm.val),
_xlpm.Res
)</f>
        <v>#NAME?</v>
      </c>
      <c r="AN54" s="1669" t="e" cm="1">
        <f t="array" aca="1" ref="AN54" ca="1">_xlfn.LET(
_xlpm.val,IF($F54 = "",val_blankRefText,  _xldudf_CX_GET(CX_ENTITY,$F54,AN$11,AN$14,,(AN$19))),
_xlpm.Res, IF(OR(_xlpm.val="",_xlpm.val="Error"),"",_xlpm.val),
_xlpm.Res
)</f>
        <v>#NAME?</v>
      </c>
      <c r="AO54" s="1669" t="e" cm="1">
        <f t="array" aca="1" ref="AO54" ca="1">_xlfn.LET(
_xlpm.val,IF($F54 = "",val_blankRefText,  _xldudf_CX_GET(CX_ENTITY,$F54,AO$11,AO$14,,(AO$19))),
_xlpm.Res, IF(OR(_xlpm.val="",_xlpm.val="Error"),"",_xlpm.val),
_xlpm.Res
)</f>
        <v>#NAME?</v>
      </c>
      <c r="AP54" s="1669" t="e" cm="1">
        <f t="array" aca="1" ref="AP54" ca="1">_xlfn.LET(
_xlpm.val,IF($F54 = "",val_blankRefText,  _xldudf_CX_GET(CX_ENTITY,$F54,AP$11,AP$14,,(AP$19))),
_xlpm.Res, IF(OR(_xlpm.val="",_xlpm.val="Error"),"",_xlpm.val),
_xlpm.Res
)</f>
        <v>#NAME?</v>
      </c>
      <c r="AQ54" s="1669" t="e" cm="1">
        <f t="array" aca="1" ref="AQ54" ca="1">_xlfn.LET(
_xlpm.val,IF($F54 = "",val_blankRefText,  _xldudf_CX_GET(CX_ENTITY,$F54,AQ$11,AQ$14,,(AQ$19))),
_xlpm.Res, IF(OR(_xlpm.val="",_xlpm.val="Error"),"",_xlpm.val),
_xlpm.Res
)</f>
        <v>#NAME?</v>
      </c>
      <c r="AR54" s="1669" t="e" cm="1">
        <f t="array" aca="1" ref="AR54" ca="1">_xlfn.LET(
_xlpm.val,IF($F54 = "",val_blankRefText,  _xldudf_CX_GET(CX_ENTITY,$F54,AR$11,AR$14,,(AR$19))),
_xlpm.Res, IF(OR(_xlpm.val="",_xlpm.val="Error"),"",_xlpm.val),
_xlpm.Res
)</f>
        <v>#NAME?</v>
      </c>
      <c r="AS54" s="1669" t="e" cm="1">
        <f t="array" aca="1" ref="AS54" ca="1">_xlfn.LET(
_xlpm.val,IF($F54 = "",val_blankRefText,  _xldudf_CX_GET(CX_ENTITY,$F54,AS$11,AS$14,,(AS$19))),
_xlpm.Res, IF(OR(_xlpm.val="",_xlpm.val="Error"),"",_xlpm.val),
_xlpm.Res
)</f>
        <v>#NAME?</v>
      </c>
      <c r="AT54" s="1669" t="e" cm="1">
        <f t="array" aca="1" ref="AT54" ca="1">_xlfn.LET(
_xlpm.val,IF($F54 = "",val_blankRefText,  _xldudf_CX_GET(CX_ENTITY,$F54,AT$11,AT$14,,(AT$19))),
_xlpm.Res, IF(OR(_xlpm.val="",_xlpm.val="Error"),"",_xlpm.val),
_xlpm.Res
)</f>
        <v>#NAME?</v>
      </c>
      <c r="AU54" s="1669" t="e" cm="1">
        <f t="array" aca="1" ref="AU54" ca="1">_xlfn.LET(
_xlpm.val,IF($F54 = "",val_blankRefText,  _xldudf_CX_GET(CX_ENTITY,$F54,AU$11,AU$14,,(AU$19))),
_xlpm.Res, IF(OR(_xlpm.val="",_xlpm.val="Error"),"",_xlpm.val),
_xlpm.Res
)</f>
        <v>#NAME?</v>
      </c>
      <c r="AV54" s="1669" t="e" cm="1">
        <f t="array" aca="1" ref="AV54" ca="1">_xlfn.LET(
_xlpm.val,IF($F54 = "",val_blankRefText,  _xldudf_CX_GET(CX_ENTITY,$F54,AV$11,AV$14,,(AV$19))),
_xlpm.Res, IF(OR(_xlpm.val="",_xlpm.val="Error"),"",_xlpm.val),
_xlpm.Res
)</f>
        <v>#NAME?</v>
      </c>
      <c r="AW54" s="1669" t="e" cm="1">
        <f t="array" aca="1" ref="AW54" ca="1">_xlfn.LET(
_xlpm.val,IF($F54 = "",val_blankRefText,  _xldudf_CX_GET(CX_ENTITY,$F54,AW$11,AW$14,,(AW$19))),
_xlpm.Res, IF(OR(_xlpm.val="",_xlpm.val="Error"),"",_xlpm.val),
_xlpm.Res
)</f>
        <v>#NAME?</v>
      </c>
      <c r="AX54" s="1669" t="e" cm="1">
        <f t="array" aca="1" ref="AX54" ca="1">_xlfn.LET(
_xlpm.val,IF($F54 = "",val_blankRefText,  _xldudf_CX_GET(CX_ENTITY,$F54,AX$11,AX$14,,(AX$19))),
_xlpm.Res, IF(OR(_xlpm.val="",_xlpm.val="Error"),"",_xlpm.val),
_xlpm.Res
)</f>
        <v>#NAME?</v>
      </c>
      <c r="AY54" s="1669" t="e" cm="1">
        <f t="array" aca="1" ref="AY54" ca="1">_xlfn.LET(
_xlpm.val,IF($F54 = "",val_blankRefText,  _xldudf_CX_GET(CX_ENTITY,$F54,AY$11,AY$14,,(AY$19))),
_xlpm.Res, IF(OR(_xlpm.val="",_xlpm.val="Error"),"",_xlpm.val),
_xlpm.Res
)</f>
        <v>#NAME?</v>
      </c>
      <c r="AZ54" s="1669" t="e" cm="1">
        <f t="array" aca="1" ref="AZ54" ca="1">_xlfn.LET(
_xlpm.val,IF($F54 = "",val_blankRefText,  _xldudf_CX_GET(CX_ENTITY,$F54,AZ$11,AZ$14,,(AZ$19))),
_xlpm.Res, IF(OR(_xlpm.val="",_xlpm.val="Error"),"",_xlpm.val),
_xlpm.Res
)</f>
        <v>#NAME?</v>
      </c>
      <c r="BA54" s="1669" t="e" cm="1">
        <f t="array" aca="1" ref="BA54" ca="1">_xlfn.LET(
_xlpm.val,IF($F54 = "",val_blankRefText,  _xldudf_CX_GET(CX_ENTITY,$F54,BA$11,BA$14,,(BA$19))),
_xlpm.Res, IF(OR(_xlpm.val="",_xlpm.val="Error"),"",_xlpm.val),
_xlpm.Res
)</f>
        <v>#NAME?</v>
      </c>
      <c r="BB54" s="1669" t="e" cm="1">
        <f t="array" aca="1" ref="BB54" ca="1">_xlfn.LET(
_xlpm.val,IF($F54 = "",val_blankRefText,  _xldudf_CX_GET(CX_ENTITY,$F54,BB$11,BB$14,,(BB$19))),
_xlpm.Res, IF(OR(_xlpm.val="",_xlpm.val="Error"),"",_xlpm.val),
_xlpm.Res
)</f>
        <v>#NAME?</v>
      </c>
      <c r="BC54" s="1669" t="e" cm="1">
        <f t="array" aca="1" ref="BC54" ca="1">_xlfn.LET(
_xlpm.val,IF($F54 = "",val_blankRefText,  _xldudf_CX_GET(CX_ENTITY,$F54,BC$11,BC$14,,(BC$19))),
_xlpm.Res, IF(OR(_xlpm.val="",_xlpm.val="Error"),"",_xlpm.val),
_xlpm.Res
)</f>
        <v>#NAME?</v>
      </c>
      <c r="BD54" s="1669" t="e" cm="1">
        <f t="array" aca="1" ref="BD54" ca="1">_xlfn.LET(
_xlpm.val,IF($F54 = "",val_blankRefText,  _xldudf_CX_GET(CX_ENTITY,$F54,BD$11,BD$14,,(BD$19))),
_xlpm.Res, IF(OR(_xlpm.val="",_xlpm.val="Error"),"",_xlpm.val),
_xlpm.Res
)</f>
        <v>#NAME?</v>
      </c>
      <c r="BE54" s="1669" t="e" cm="1">
        <f t="array" aca="1" ref="BE54" ca="1">_xlfn.LET(
_xlpm.val,IF($F54 = "",val_blankRefText,  _xldudf_CX_GET(CX_ENTITY,$F54,BE$11,BE$14,,(BE$19))),
_xlpm.Res, IF(OR(_xlpm.val="",_xlpm.val="Error"),"",_xlpm.val),
_xlpm.Res
)</f>
        <v>#NAME?</v>
      </c>
      <c r="BF54" s="1669" t="e" cm="1">
        <f t="array" aca="1" ref="BF54" ca="1">_xlfn.LET(
_xlpm.val,IF($F54 = "",val_blankRefText,  _xldudf_CX_GET(CX_ENTITY,$F54,BF$11,BF$14,,(BF$19))),
_xlpm.Res, IF(OR(_xlpm.val="",_xlpm.val="Error"),"",_xlpm.val),
_xlpm.Res
)</f>
        <v>#NAME?</v>
      </c>
      <c r="BG54" s="1669" t="e" cm="1">
        <f t="array" aca="1" ref="BG54" ca="1">_xlfn.LET(
_xlpm.val,IF($F54 = "",val_blankRefText,  _xldudf_CX_GET(CX_ENTITY,$F54,BG$11,BG$14,,(BG$19))),
_xlpm.Res, IF(OR(_xlpm.val="",_xlpm.val="Error"),"",_xlpm.val),
_xlpm.Res
)</f>
        <v>#NAME?</v>
      </c>
      <c r="BH54" s="1669" t="e" cm="1">
        <f t="array" aca="1" ref="BH54" ca="1">_xlfn.LET(
_xlpm.val,IF($F54 = "",val_blankRefText,  _xldudf_CX_GET(CX_ENTITY,$F54,BH$11,BH$14,,(BH$19))),
_xlpm.Res, IF(OR(_xlpm.val="",_xlpm.val="Error"),"",_xlpm.val),
_xlpm.Res
)</f>
        <v>#NAME?</v>
      </c>
      <c r="BI54" s="1669" t="e" cm="1">
        <f t="array" aca="1" ref="BI54" ca="1">_xlfn.LET(
_xlpm.val,IF($F54 = "",val_blankRefText,  _xldudf_CX_GET(CX_ENTITY,$F54,BI$11,BI$14,,(BI$19))),
_xlpm.Res, IF(OR(_xlpm.val="",_xlpm.val="Error"),"",_xlpm.val),
_xlpm.Res
)</f>
        <v>#NAME?</v>
      </c>
      <c r="BJ54" s="1669" t="e" cm="1">
        <f t="array" aca="1" ref="BJ54" ca="1">_xlfn.LET(
_xlpm.val,IF($F54 = "",val_blankRefText,  _xldudf_CX_GET(CX_ENTITY,$F54,BJ$11,BJ$14,,(BJ$19))),
_xlpm.Res, IF(OR(_xlpm.val="",_xlpm.val="Error"),"",_xlpm.val),
_xlpm.Res
)</f>
        <v>#NAME?</v>
      </c>
      <c r="BK54" s="1669" t="e" cm="1">
        <f t="array" aca="1" ref="BK54" ca="1">_xlfn.LET(
_xlpm.val,IF($F54 = "",val_blankRefText,  _xldudf_CX_GET(CX_ENTITY,$F54,BK$11,BK$14,,(BK$19))),
_xlpm.Res, IF(OR(_xlpm.val="",_xlpm.val="Error"),"",_xlpm.val),
_xlpm.Res
)</f>
        <v>#NAME?</v>
      </c>
      <c r="BL54" s="1669" t="e" cm="1">
        <f t="array" aca="1" ref="BL54" ca="1">_xlfn.LET(
_xlpm.val,IF($F54 = "",val_blankRefText,  _xldudf_CX_GET(CX_ENTITY,$F54,BL$11,BL$14,,(BL$19))),
_xlpm.Res, IF(OR(_xlpm.val="",_xlpm.val="Error"),"",_xlpm.val),
_xlpm.Res
)</f>
        <v>#NAME?</v>
      </c>
      <c r="BM54" s="1669" t="e" cm="1">
        <f t="array" aca="1" ref="BM54" ca="1">_xlfn.LET(
_xlpm.val,IF($F54 = "",val_blankRefText,  _xldudf_CX_GET(CX_ENTITY,$F54,BM$11,BM$14,,(BM$19))),
_xlpm.Res, IF(OR(_xlpm.val="",_xlpm.val="Error"),"",_xlpm.val),
_xlpm.Res
)</f>
        <v>#NAME?</v>
      </c>
      <c r="BN54" s="1669" t="e" cm="1">
        <f t="array" aca="1" ref="BN54" ca="1">_xlfn.LET(
_xlpm.val,IF($F54 = "",val_blankRefText,  _xldudf_CX_GET(CX_ENTITY,$F54,BN$11,BN$14,,(BN$19))),
_xlpm.Res, IF(OR(_xlpm.val="",_xlpm.val="Error"),"",_xlpm.val),
_xlpm.Res
)</f>
        <v>#NAME?</v>
      </c>
      <c r="BO54" s="2095"/>
      <c r="BP54" s="2095"/>
      <c r="BQ54" s="2095"/>
      <c r="BR54" s="2095"/>
      <c r="BS54" s="2095"/>
      <c r="BT54" s="2095"/>
      <c r="BU54" s="2095"/>
      <c r="BV54" s="2095"/>
      <c r="BW54" s="2095"/>
      <c r="BX54" s="2095"/>
      <c r="BY54" s="2095"/>
      <c r="BZ54" s="2095"/>
      <c r="CA54" s="34"/>
      <c r="CC54" s="33"/>
      <c r="CD54" s="1461" t="e" cm="1">
        <f t="array" aca="1" ref="CD54" ca="1">_xlfn.LET( _xlpm.CheckBlank, SUM(PL!$AD54:'PL'!$BN54) = 0, IF(_xlpm.CheckBlank, "", SUM(_xlfn._xlws.FILTER(PL!$AD54:$BN54,(YEAR(PL!$AD$12:$BN$12)=PL!CD$12)*(array_timeline&lt;=PL!CD$11)))))</f>
        <v>#NAME?</v>
      </c>
      <c r="CE54" s="1461" t="e" cm="1">
        <f t="array" aca="1" ref="CE54" ca="1">_xlfn.LET( _xlpm.CheckBlank, SUM(PL!$AD54:'PL'!$BN54) = 0, IF(_xlpm.CheckBlank, "", SUM(_xlfn._xlws.FILTER(PL!$AD54:$BN54,(YEAR(PL!$AD$12:$BN$12)=PL!CE$12)*(array_timeline&lt;=PL!CE$11)))))</f>
        <v>#NAME?</v>
      </c>
      <c r="CF54" s="88"/>
      <c r="CG54" s="1461" t="e" cm="1">
        <f t="array" aca="1" ref="CG54" ca="1">_xlfn.LET( _xlpm.CheckBlank, SUM(PL!$AD54:$BN54) =0, IF(_xlpm.CheckBlank, "", SUM(_xlfn._xlws.FILTER(PL!$AD54:$BN54,(YEAR(PL!$AD$12:$BN$12)=PL!CG$12)*(array_timeline&lt;=PL!CG$11)))))</f>
        <v>#NAME?</v>
      </c>
      <c r="CH54" s="1461" t="e" cm="1">
        <f t="array" aca="1" ref="CH54" ca="1">_xlfn.LET( _xlpm.CheckBlank, SUM(PL!$AD54:$BN54) = 0, IF(_xlpm.CheckBlank, "", SUM(_xlfn._xlws.FILTER(PL!$AD54:$BN54,(YEAR(PL!$AD$12:$BN$12)=PL!CH$12)*(array_timeline&lt;=PL!CH$11)))))</f>
        <v>#NAME?</v>
      </c>
      <c r="CI54" s="88"/>
      <c r="CJ54" s="1461" cm="1">
        <f t="array" ref="CJ54">_xlfn.LET( _xlpm.CheckBlank, SUM(PL!$AD54:$BN54) = 0, IF(_xlpm.CheckBlank, "", SUM(_xlfn.TAKE(_xlfn.DROP(PL!$AD54:$BN54, ,-DATEDIFF(PL!CJ$11, val_asOfDate,"M")),1,-12))))</f>
        <v>12</v>
      </c>
      <c r="CK54" s="1461" cm="1">
        <f t="array" ref="CK54">_xlfn.LET( _xlpm.CheckBlank, SUM(PL!$AD54:$BN54) = 0, IF(_xlpm.CheckBlank, "", SUM(_xlfn.TAKE(_xlfn.DROP(PL!$AD54:$BN54, ,-DATEDIFF(PL!CK$11, val_asOfDate,"M")),1,-12))))</f>
        <v>12</v>
      </c>
      <c r="CL54" s="88"/>
      <c r="CM54" s="1556" t="e" cm="1">
        <f t="array" aca="1" ref="CM54" ca="1">IF(
 $F54 = "",
  val_blankRefText,
  N(
    _xldudf_CX_GET(CX_ENTITY,$F54,CM$11,CM$14,,(CM$19)))/
    fxVal_normal*fxVal_sign($A54)
)</f>
        <v>#NAME?</v>
      </c>
      <c r="CN54" s="1556" t="e" cm="1">
        <f t="array" aca="1" ref="CN54" ca="1">IF(
  $F54="",
  val_blankRefText,
  N(
    _xldudf_CX_GET(CX_ENTITY,$F54,CN$11,CN$14,,(CN$19)))/
    fxVal_normal*fxVal_sign($A54)
)</f>
        <v>#NAME?</v>
      </c>
      <c r="CO54" s="88"/>
      <c r="CP54" s="1650" t="e" cm="1">
        <f t="array" aca="1" ref="CP54" ca="1">IF(
  $F54="",
  val_blankRefText,
  N(
    _xldudf_CX_GET(CX_ENTITY,$F54,CP$11,CP$14,,(CP$19)))/
    fxVal_normal*fxVal_sign($A54)
)</f>
        <v>#NAME?</v>
      </c>
      <c r="CQ54" s="1651" t="e" cm="1">
        <f t="array" aca="1" ref="CQ54" ca="1">IF(
  $F54="",
  val_blankRefText,
  N(
    _xldudf_CX_GET(CX_ENTITY,$F54,CQ$11,CQ$14,,(CQ$19)))/
    fxVal_normal*fxVal_sign($A54)
)</f>
        <v>#NAME?</v>
      </c>
      <c r="CR54" s="34"/>
    </row>
    <row r="55" spans="1:96" ht="20.149999999999999" customHeight="1" outlineLevel="1">
      <c r="A55" s="1322"/>
      <c r="B55" s="577"/>
      <c r="C55" s="577"/>
      <c r="D55" s="1079"/>
      <c r="E55" s="577"/>
      <c r="F55" s="577"/>
      <c r="G55" s="577"/>
      <c r="H55" s="578"/>
      <c r="I55" s="578"/>
      <c r="J55" s="578"/>
      <c r="K55" s="578"/>
      <c r="L55" s="579" t="b">
        <v>0</v>
      </c>
      <c r="N55" s="158"/>
      <c r="O55" s="101"/>
      <c r="P55" s="52"/>
      <c r="Q55" s="101"/>
      <c r="R55" s="539"/>
      <c r="S55" s="101"/>
      <c r="T55" s="101"/>
      <c r="U55" s="39"/>
      <c r="W55" s="1862"/>
      <c r="X55" s="2306"/>
      <c r="Y55" s="546"/>
      <c r="Z55" s="546"/>
      <c r="AA55" s="546"/>
      <c r="AB55" s="546"/>
      <c r="AC55" s="54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34"/>
      <c r="CC55" s="176"/>
      <c r="CD55" s="177"/>
      <c r="CE55" s="177"/>
      <c r="CF55" s="178"/>
      <c r="CG55" s="177"/>
      <c r="CH55" s="177"/>
      <c r="CI55" s="88"/>
      <c r="CJ55" s="274"/>
      <c r="CK55" s="274"/>
      <c r="CL55" s="88"/>
      <c r="CM55" s="274"/>
      <c r="CN55" s="171"/>
      <c r="CO55" s="88"/>
      <c r="CP55" s="274"/>
      <c r="CQ55" s="171"/>
      <c r="CR55" s="34"/>
    </row>
    <row r="56" spans="1:96" ht="25.5" customHeight="1">
      <c r="A56" s="697"/>
      <c r="B56" s="2127"/>
      <c r="C56" s="2127"/>
      <c r="D56" s="1079"/>
      <c r="E56" s="1316"/>
      <c r="F56" s="577"/>
      <c r="G56" s="853"/>
      <c r="H56" s="578"/>
      <c r="I56" s="578"/>
      <c r="J56" s="578"/>
      <c r="K56" s="578"/>
      <c r="L56" s="579" t="b">
        <v>0</v>
      </c>
      <c r="N56" s="158"/>
      <c r="O56" s="101"/>
      <c r="P56" s="52"/>
      <c r="Q56" s="2"/>
      <c r="R56" s="539"/>
      <c r="S56" s="2"/>
      <c r="T56" s="2"/>
      <c r="U56" s="39"/>
      <c r="W56" s="1276" t="s">
        <v>94</v>
      </c>
      <c r="X56" s="1275"/>
      <c r="Y56" s="1263"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736"/>
      <c r="CE56" s="1737"/>
      <c r="CF56" s="88"/>
      <c r="CG56" s="1736"/>
      <c r="CH56" s="1737"/>
      <c r="CI56" s="170"/>
      <c r="CJ56" s="1736"/>
      <c r="CK56" s="1737"/>
      <c r="CL56" s="88"/>
      <c r="CM56" s="1269"/>
      <c r="CN56" s="1261"/>
      <c r="CO56" s="88"/>
      <c r="CP56" s="1269"/>
      <c r="CQ56" s="1261"/>
      <c r="CR56" s="34"/>
    </row>
    <row r="57" spans="1:96" ht="21" customHeight="1" outlineLevel="1">
      <c r="A57" s="1322"/>
      <c r="B57" s="2128" t="s">
        <v>1577</v>
      </c>
      <c r="C57" s="2125" t="s">
        <v>1578</v>
      </c>
      <c r="D57" s="1079"/>
      <c r="E57" s="1615" t="e" cm="1">
        <f t="array" aca="1" ref="E57" ca="1">_xlfn.LET(
   _xlpm.Attr,  $C57,
   _xlpm.Lookback, $E$16,
   _xlpm.QueryDate, EOMONTH(val_asOfDate,_xlpm.Lookback),
   _xlpm.ReadField, _xldudf_CX_GET(CX_ENTITY,fx_attrConverter($C57),_xlpm.QueryDate),
   _xlpm.AttrBlank, _xlpm.Attr="", _xlpm.Result,
   IF(_xlpm.AttrBlank,val_blankRefText,fx_attrConverter(_xlpm.ReadField,0)),
IF(_xlpm.Result = "Error", "", _xlpm.Result )
)</f>
        <v>#NAME?</v>
      </c>
      <c r="F57" s="577" t="str">
        <f t="shared" ref="F57:F66" si="11">IF(
    $B57 &lt;&gt;"",$B57,
    $E57
  )</f>
        <v>Custom Metric Amount 1 [Calculated]</v>
      </c>
      <c r="G57" s="577" t="s">
        <v>1579</v>
      </c>
      <c r="H57" s="1326">
        <v>1</v>
      </c>
      <c r="I57" s="1326">
        <v>1</v>
      </c>
      <c r="J57" s="401"/>
      <c r="K57" s="401"/>
      <c r="L57" s="579">
        <v>-1</v>
      </c>
      <c r="N57" s="158"/>
      <c r="O57" s="101"/>
      <c r="P57" s="52"/>
      <c r="Q57" s="101"/>
      <c r="R57" s="539"/>
      <c r="S57" s="101"/>
      <c r="T57" s="101"/>
      <c r="U57" s="39"/>
      <c r="W57" s="269" t="str">
        <f>_PL!$W$17</f>
        <v>Actual</v>
      </c>
      <c r="X57" s="2370" t="e" cm="1">
        <f t="array" aca="1" ref="X57" ca="1">_xlfn.LET(
_xlpm.toPass,$E57="",_xlpm.hasParts,ISNUMBER(SEARCH("|",$E57)),
_xlpm.Part1,INDEX(_xlfn.TEXTSPLIT($E57,"|",,FALSE,1),1),
_xlpm.Part1Num,IFERROR(_xlfn.NUMBERVALUE(_xlpm.Part1),_xlpm.Part1),_xlfn.SWITCH(
TRUE,_xlpm.toPass,"",_xlpm.hasParts,_xlpm.Part1Num,
$E57
))</f>
        <v>#NAME?</v>
      </c>
      <c r="Y57" s="590" t="e" cm="1">
        <f t="array" aca="1" ref="Y57" ca="1">_xlfn.LET(_xlpm.PackedString, E57, IF(_xlpm.PackedString="", "", IF( ISNUMBER( SEARCH("|", _xlpm.PackedString)), INDEX(_xlfn.TEXTSPLIT(_xlpm.PackedString,"|", ,FALSE),2),_xlpm.PackedString)))</f>
        <v>#NAME?</v>
      </c>
      <c r="Z57" s="878" cm="1">
        <f t="array" ref="Z57">_xlfn.SWITCH(
    TRUE,
ISBLANK(_PL!$L57),"",
    _PL!$L57=TRUE, 1,
    _PL!$L57=FALSE,-1,
    _PL!$L57=-1,0,
"n/a"
)</f>
        <v>0</v>
      </c>
      <c r="AA57" s="877"/>
      <c r="AB57" s="709" t="e" cm="1">
        <f t="array" aca="1" ref="AB57" ca="1">_xlfn.LET(_xlpm.PackedString, E57, IF(_xlpm.PackedString="", "", IF( ISNUMBER( SEARCH("|", _xlpm.PackedString)), INDEX(_xlfn.TEXTSPLIT(_xlpm.PackedString,"|", ,FALSE),3),_xlpm.PackedString)))</f>
        <v>#NAME?</v>
      </c>
      <c r="AC57" s="877" t="str" cm="1">
        <f t="array" aca="1" ref="AC57" ca="1">_xlfn.LET(
_xlpm.Def, IF(_xlfn.XMATCH(AB57,tbl_acctDef[Term],0)&gt;0, fx_getIcon("find"), ""),
_xlpm.Adj, IF(_xlfn.XMATCH(AB57, tbl_adjExample[Items],0)&gt;0, fx_getIcon("find"), ""),
IFERROR(IFBLANK(_xlpm.Def,_xlpm.Adj),"")
)</f>
        <v/>
      </c>
      <c r="AD57" s="1669" t="e" cm="1">
        <f t="array" aca="1" ref="AD57" ca="1">_xlfn.LET(
_xlpm.val,IF($F57 = "",val_blankRefText,  _xldudf_CX_GET(CX_ENTITY,$F57,AD$11,AD$14,,(AD$19))),
_xlpm.Res, IF(OR(_xlpm.val="",_xlpm.val="Error"),"",_xlpm.val),
_xlpm.Res
)</f>
        <v>#NAME?</v>
      </c>
      <c r="AE57" s="1669" t="e" cm="1">
        <f t="array" aca="1" ref="AE57" ca="1">_xlfn.LET(
_xlpm.val,IF($F57 = "",val_blankRefText,  _xldudf_CX_GET(CX_ENTITY,$F57,AE$11,AE$14,,(AE$19))),
_xlpm.Res, IF(OR(_xlpm.val="",_xlpm.val="Error"),"",_xlpm.val),
_xlpm.Res
)</f>
        <v>#NAME?</v>
      </c>
      <c r="AF57" s="1669" t="e" cm="1">
        <f t="array" aca="1" ref="AF57" ca="1">_xlfn.LET(
_xlpm.val,IF($F57 = "",val_blankRefText,  _xldudf_CX_GET(CX_ENTITY,$F57,AF$11,AF$14,,(AF$19))),
_xlpm.Res, IF(OR(_xlpm.val="",_xlpm.val="Error"),"",_xlpm.val),
_xlpm.Res
)</f>
        <v>#NAME?</v>
      </c>
      <c r="AG57" s="1669" t="e" cm="1">
        <f t="array" aca="1" ref="AG57" ca="1">_xlfn.LET(
_xlpm.val,IF($F57 = "",val_blankRefText,  _xldudf_CX_GET(CX_ENTITY,$F57,AG$11,AG$14,,(AG$19))),
_xlpm.Res, IF(OR(_xlpm.val="",_xlpm.val="Error"),"",_xlpm.val),
_xlpm.Res
)</f>
        <v>#NAME?</v>
      </c>
      <c r="AH57" s="1669" t="e" cm="1">
        <f t="array" aca="1" ref="AH57" ca="1">_xlfn.LET(
_xlpm.val,IF($F57 = "",val_blankRefText,  _xldudf_CX_GET(CX_ENTITY,$F57,AH$11,AH$14,,(AH$19))),
_xlpm.Res, IF(OR(_xlpm.val="",_xlpm.val="Error"),"",_xlpm.val),
_xlpm.Res
)</f>
        <v>#NAME?</v>
      </c>
      <c r="AI57" s="1669" t="e" cm="1">
        <f t="array" aca="1" ref="AI57" ca="1">_xlfn.LET(
_xlpm.val,IF($F57 = "",val_blankRefText,  _xldudf_CX_GET(CX_ENTITY,$F57,AI$11,AI$14,,(AI$19))),
_xlpm.Res, IF(OR(_xlpm.val="",_xlpm.val="Error"),"",_xlpm.val),
_xlpm.Res
)</f>
        <v>#NAME?</v>
      </c>
      <c r="AJ57" s="1669" t="e" cm="1">
        <f t="array" aca="1" ref="AJ57" ca="1">_xlfn.LET(
_xlpm.val,IF($F57 = "",val_blankRefText,  _xldudf_CX_GET(CX_ENTITY,$F57,AJ$11,AJ$14,,(AJ$19))),
_xlpm.Res, IF(OR(_xlpm.val="",_xlpm.val="Error"),"",_xlpm.val),
_xlpm.Res
)</f>
        <v>#NAME?</v>
      </c>
      <c r="AK57" s="1669" t="e" cm="1">
        <f t="array" aca="1" ref="AK57" ca="1">_xlfn.LET(
_xlpm.val,IF($F57 = "",val_blankRefText,  _xldudf_CX_GET(CX_ENTITY,$F57,AK$11,AK$14,,(AK$19))),
_xlpm.Res, IF(OR(_xlpm.val="",_xlpm.val="Error"),"",_xlpm.val),
_xlpm.Res
)</f>
        <v>#NAME?</v>
      </c>
      <c r="AL57" s="1669" t="e" cm="1">
        <f t="array" aca="1" ref="AL57" ca="1">_xlfn.LET(
_xlpm.val,IF($F57 = "",val_blankRefText,  _xldudf_CX_GET(CX_ENTITY,$F57,AL$11,AL$14,,(AL$19))),
_xlpm.Res, IF(OR(_xlpm.val="",_xlpm.val="Error"),"",_xlpm.val),
_xlpm.Res
)</f>
        <v>#NAME?</v>
      </c>
      <c r="AM57" s="1669" t="e" cm="1">
        <f t="array" aca="1" ref="AM57" ca="1">_xlfn.LET(
_xlpm.val,IF($F57 = "",val_blankRefText,  _xldudf_CX_GET(CX_ENTITY,$F57,AM$11,AM$14,,(AM$19))),
_xlpm.Res, IF(OR(_xlpm.val="",_xlpm.val="Error"),"",_xlpm.val),
_xlpm.Res
)</f>
        <v>#NAME?</v>
      </c>
      <c r="AN57" s="1669" t="e" cm="1">
        <f t="array" aca="1" ref="AN57" ca="1">_xlfn.LET(
_xlpm.val,IF($F57 = "",val_blankRefText,  _xldudf_CX_GET(CX_ENTITY,$F57,AN$11,AN$14,,(AN$19))),
_xlpm.Res, IF(OR(_xlpm.val="",_xlpm.val="Error"),"",_xlpm.val),
_xlpm.Res
)</f>
        <v>#NAME?</v>
      </c>
      <c r="AO57" s="1669" t="e" cm="1">
        <f t="array" aca="1" ref="AO57" ca="1">_xlfn.LET(
_xlpm.val,IF($F57 = "",val_blankRefText,  _xldudf_CX_GET(CX_ENTITY,$F57,AO$11,AO$14,,(AO$19))),
_xlpm.Res, IF(OR(_xlpm.val="",_xlpm.val="Error"),"",_xlpm.val),
_xlpm.Res
)</f>
        <v>#NAME?</v>
      </c>
      <c r="AP57" s="1669" t="e" cm="1">
        <f t="array" aca="1" ref="AP57" ca="1">_xlfn.LET(
_xlpm.val,IF($F57 = "",val_blankRefText,  _xldudf_CX_GET(CX_ENTITY,$F57,AP$11,AP$14,,(AP$19))),
_xlpm.Res, IF(OR(_xlpm.val="",_xlpm.val="Error"),"",_xlpm.val),
_xlpm.Res
)</f>
        <v>#NAME?</v>
      </c>
      <c r="AQ57" s="1669" t="e" cm="1">
        <f t="array" aca="1" ref="AQ57" ca="1">_xlfn.LET(
_xlpm.val,IF($F57 = "",val_blankRefText,  _xldudf_CX_GET(CX_ENTITY,$F57,AQ$11,AQ$14,,(AQ$19))),
_xlpm.Res, IF(OR(_xlpm.val="",_xlpm.val="Error"),"",_xlpm.val),
_xlpm.Res
)</f>
        <v>#NAME?</v>
      </c>
      <c r="AR57" s="1669" t="e" cm="1">
        <f t="array" aca="1" ref="AR57" ca="1">_xlfn.LET(
_xlpm.val,IF($F57 = "",val_blankRefText,  _xldudf_CX_GET(CX_ENTITY,$F57,AR$11,AR$14,,(AR$19))),
_xlpm.Res, IF(OR(_xlpm.val="",_xlpm.val="Error"),"",_xlpm.val),
_xlpm.Res
)</f>
        <v>#NAME?</v>
      </c>
      <c r="AS57" s="1669" t="e" cm="1">
        <f t="array" aca="1" ref="AS57" ca="1">_xlfn.LET(
_xlpm.val,IF($F57 = "",val_blankRefText,  _xldudf_CX_GET(CX_ENTITY,$F57,AS$11,AS$14,,(AS$19))),
_xlpm.Res, IF(OR(_xlpm.val="",_xlpm.val="Error"),"",_xlpm.val),
_xlpm.Res
)</f>
        <v>#NAME?</v>
      </c>
      <c r="AT57" s="1669" t="e" cm="1">
        <f t="array" aca="1" ref="AT57" ca="1">_xlfn.LET(
_xlpm.val,IF($F57 = "",val_blankRefText,  _xldudf_CX_GET(CX_ENTITY,$F57,AT$11,AT$14,,(AT$19))),
_xlpm.Res, IF(OR(_xlpm.val="",_xlpm.val="Error"),"",_xlpm.val),
_xlpm.Res
)</f>
        <v>#NAME?</v>
      </c>
      <c r="AU57" s="1669" t="e" cm="1">
        <f t="array" aca="1" ref="AU57" ca="1">_xlfn.LET(
_xlpm.val,IF($F57 = "",val_blankRefText,  _xldudf_CX_GET(CX_ENTITY,$F57,AU$11,AU$14,,(AU$19))),
_xlpm.Res, IF(OR(_xlpm.val="",_xlpm.val="Error"),"",_xlpm.val),
_xlpm.Res
)</f>
        <v>#NAME?</v>
      </c>
      <c r="AV57" s="1669" t="e" cm="1">
        <f t="array" aca="1" ref="AV57" ca="1">_xlfn.LET(
_xlpm.val,IF($F57 = "",val_blankRefText,  _xldudf_CX_GET(CX_ENTITY,$F57,AV$11,AV$14,,(AV$19))),
_xlpm.Res, IF(OR(_xlpm.val="",_xlpm.val="Error"),"",_xlpm.val),
_xlpm.Res
)</f>
        <v>#NAME?</v>
      </c>
      <c r="AW57" s="1669" t="e" cm="1">
        <f t="array" aca="1" ref="AW57" ca="1">_xlfn.LET(
_xlpm.val,IF($F57 = "",val_blankRefText,  _xldudf_CX_GET(CX_ENTITY,$F57,AW$11,AW$14,,(AW$19))),
_xlpm.Res, IF(OR(_xlpm.val="",_xlpm.val="Error"),"",_xlpm.val),
_xlpm.Res
)</f>
        <v>#NAME?</v>
      </c>
      <c r="AX57" s="1669" t="e" cm="1">
        <f t="array" aca="1" ref="AX57" ca="1">_xlfn.LET(
_xlpm.val,IF($F57 = "",val_blankRefText,  _xldudf_CX_GET(CX_ENTITY,$F57,AX$11,AX$14,,(AX$19))),
_xlpm.Res, IF(OR(_xlpm.val="",_xlpm.val="Error"),"",_xlpm.val),
_xlpm.Res
)</f>
        <v>#NAME?</v>
      </c>
      <c r="AY57" s="1669" t="e" cm="1">
        <f t="array" aca="1" ref="AY57" ca="1">_xlfn.LET(
_xlpm.val,IF($F57 = "",val_blankRefText,  _xldudf_CX_GET(CX_ENTITY,$F57,AY$11,AY$14,,(AY$19))),
_xlpm.Res, IF(OR(_xlpm.val="",_xlpm.val="Error"),"",_xlpm.val),
_xlpm.Res
)</f>
        <v>#NAME?</v>
      </c>
      <c r="AZ57" s="1669" t="e" cm="1">
        <f t="array" aca="1" ref="AZ57" ca="1">_xlfn.LET(
_xlpm.val,IF($F57 = "",val_blankRefText,  _xldudf_CX_GET(CX_ENTITY,$F57,AZ$11,AZ$14,,(AZ$19))),
_xlpm.Res, IF(OR(_xlpm.val="",_xlpm.val="Error"),"",_xlpm.val),
_xlpm.Res
)</f>
        <v>#NAME?</v>
      </c>
      <c r="BA57" s="1669" t="e" cm="1">
        <f t="array" aca="1" ref="BA57" ca="1">_xlfn.LET(
_xlpm.val,IF($F57 = "",val_blankRefText,  _xldudf_CX_GET(CX_ENTITY,$F57,BA$11,BA$14,,(BA$19))),
_xlpm.Res, IF(OR(_xlpm.val="",_xlpm.val="Error"),"",_xlpm.val),
_xlpm.Res
)</f>
        <v>#NAME?</v>
      </c>
      <c r="BB57" s="1669" t="e" cm="1">
        <f t="array" aca="1" ref="BB57" ca="1">_xlfn.LET(
_xlpm.val,IF($F57 = "",val_blankRefText,  _xldudf_CX_GET(CX_ENTITY,$F57,BB$11,BB$14,,(BB$19))),
_xlpm.Res, IF(OR(_xlpm.val="",_xlpm.val="Error"),"",_xlpm.val),
_xlpm.Res
)</f>
        <v>#NAME?</v>
      </c>
      <c r="BC57" s="1669" t="e" cm="1">
        <f t="array" aca="1" ref="BC57" ca="1">_xlfn.LET(
_xlpm.val,IF($F57 = "",val_blankRefText,  _xldudf_CX_GET(CX_ENTITY,$F57,BC$11,BC$14,,(BC$19))),
_xlpm.Res, IF(OR(_xlpm.val="",_xlpm.val="Error"),"",_xlpm.val),
_xlpm.Res
)</f>
        <v>#NAME?</v>
      </c>
      <c r="BD57" s="1669" t="e" cm="1">
        <f t="array" aca="1" ref="BD57" ca="1">_xlfn.LET(
_xlpm.val,IF($F57 = "",val_blankRefText,  _xldudf_CX_GET(CX_ENTITY,$F57,BD$11,BD$14,,(BD$19))),
_xlpm.Res, IF(OR(_xlpm.val="",_xlpm.val="Error"),"",_xlpm.val),
_xlpm.Res
)</f>
        <v>#NAME?</v>
      </c>
      <c r="BE57" s="1669" t="e" cm="1">
        <f t="array" aca="1" ref="BE57" ca="1">_xlfn.LET(
_xlpm.val,IF($F57 = "",val_blankRefText,  _xldudf_CX_GET(CX_ENTITY,$F57,BE$11,BE$14,,(BE$19))),
_xlpm.Res, IF(OR(_xlpm.val="",_xlpm.val="Error"),"",_xlpm.val),
_xlpm.Res
)</f>
        <v>#NAME?</v>
      </c>
      <c r="BF57" s="1669" t="e" cm="1">
        <f t="array" aca="1" ref="BF57" ca="1">_xlfn.LET(
_xlpm.val,IF($F57 = "",val_blankRefText,  _xldudf_CX_GET(CX_ENTITY,$F57,BF$11,BF$14,,(BF$19))),
_xlpm.Res, IF(OR(_xlpm.val="",_xlpm.val="Error"),"",_xlpm.val),
_xlpm.Res
)</f>
        <v>#NAME?</v>
      </c>
      <c r="BG57" s="1669" t="e" cm="1">
        <f t="array" aca="1" ref="BG57" ca="1">_xlfn.LET(
_xlpm.val,IF($F57 = "",val_blankRefText,  _xldudf_CX_GET(CX_ENTITY,$F57,BG$11,BG$14,,(BG$19))),
_xlpm.Res, IF(OR(_xlpm.val="",_xlpm.val="Error"),"",_xlpm.val),
_xlpm.Res
)</f>
        <v>#NAME?</v>
      </c>
      <c r="BH57" s="1669" t="e" cm="1">
        <f t="array" aca="1" ref="BH57" ca="1">_xlfn.LET(
_xlpm.val,IF($F57 = "",val_blankRefText,  _xldudf_CX_GET(CX_ENTITY,$F57,BH$11,BH$14,,(BH$19))),
_xlpm.Res, IF(OR(_xlpm.val="",_xlpm.val="Error"),"",_xlpm.val),
_xlpm.Res
)</f>
        <v>#NAME?</v>
      </c>
      <c r="BI57" s="1669" t="e" cm="1">
        <f t="array" aca="1" ref="BI57" ca="1">_xlfn.LET(
_xlpm.val,IF($F57 = "",val_blankRefText,  _xldudf_CX_GET(CX_ENTITY,$F57,BI$11,BI$14,,(BI$19))),
_xlpm.Res, IF(OR(_xlpm.val="",_xlpm.val="Error"),"",_xlpm.val),
_xlpm.Res
)</f>
        <v>#NAME?</v>
      </c>
      <c r="BJ57" s="1669" t="e" cm="1">
        <f t="array" aca="1" ref="BJ57" ca="1">_xlfn.LET(
_xlpm.val,IF($F57 = "",val_blankRefText,  _xldudf_CX_GET(CX_ENTITY,$F57,BJ$11,BJ$14,,(BJ$19))),
_xlpm.Res, IF(OR(_xlpm.val="",_xlpm.val="Error"),"",_xlpm.val),
_xlpm.Res
)</f>
        <v>#NAME?</v>
      </c>
      <c r="BK57" s="1669" t="e" cm="1">
        <f t="array" aca="1" ref="BK57" ca="1">_xlfn.LET(
_xlpm.val,IF($F57 = "",val_blankRefText,  _xldudf_CX_GET(CX_ENTITY,$F57,BK$11,BK$14,,(BK$19))),
_xlpm.Res, IF(OR(_xlpm.val="",_xlpm.val="Error"),"",_xlpm.val),
_xlpm.Res
)</f>
        <v>#NAME?</v>
      </c>
      <c r="BL57" s="1669" t="e" cm="1">
        <f t="array" aca="1" ref="BL57" ca="1">_xlfn.LET(
_xlpm.val,IF($F57 = "",val_blankRefText,  _xldudf_CX_GET(CX_ENTITY,$F57,BL$11,BL$14,,(BL$19))),
_xlpm.Res, IF(OR(_xlpm.val="",_xlpm.val="Error"),"",_xlpm.val),
_xlpm.Res
)</f>
        <v>#NAME?</v>
      </c>
      <c r="BM57" s="1669" t="e" cm="1">
        <f t="array" aca="1" ref="BM57" ca="1">_xlfn.LET(
_xlpm.val,IF($F57 = "",val_blankRefText,  _xldudf_CX_GET(CX_ENTITY,$F57,BM$11,BM$14,,(BM$19))),
_xlpm.Res, IF(OR(_xlpm.val="",_xlpm.val="Error"),"",_xlpm.val),
_xlpm.Res
)</f>
        <v>#NAME?</v>
      </c>
      <c r="BN57" s="1669" t="e" cm="1">
        <f t="array" aca="1" ref="BN57" ca="1">_xlfn.LET(
_xlpm.val,IF($F57 = "",val_blankRefText,  _xldudf_CX_GET(CX_ENTITY,$F57,BN$11,BN$14,,(BN$19))),
_xlpm.Res, IF(OR(_xlpm.val="",_xlpm.val="Error"),"",_xlpm.val),
_xlpm.Res
)</f>
        <v>#NAME?</v>
      </c>
      <c r="BO57" s="2095"/>
      <c r="BP57" s="2095"/>
      <c r="BQ57" s="2095"/>
      <c r="BR57" s="2095"/>
      <c r="BS57" s="2095"/>
      <c r="BT57" s="2095"/>
      <c r="BU57" s="2095"/>
      <c r="BV57" s="2095"/>
      <c r="BW57" s="2095"/>
      <c r="BX57" s="2095"/>
      <c r="BY57" s="2095"/>
      <c r="BZ57" s="2095"/>
      <c r="CA57" s="34"/>
      <c r="CC57" s="33"/>
      <c r="CD57" s="1461" t="str" cm="1">
        <f t="array" aca="1" ref="CD57" ca="1">_xlfn.LET( _xlpm.CheckBlank, SUM(PL!$AD57:'PL'!$BN57) = 0, IF(_xlpm.CheckBlank, "", SUM(_xlfn._xlws.FILTER(PL!$AD57:$BN57,(YEAR(PL!$AD$12:$BN$12)=PL!CD$12)*(array_timeline&lt;=PL!CD$11)))))</f>
        <v/>
      </c>
      <c r="CE57" s="1461" t="str" cm="1">
        <f t="array" aca="1" ref="CE57" ca="1">_xlfn.LET( _xlpm.CheckBlank, SUM(PL!$AD57:'PL'!$BN57) = 0, IF(_xlpm.CheckBlank, "", SUM(_xlfn._xlws.FILTER(PL!$AD57:$BN57,(YEAR(PL!$AD$12:$BN$12)=PL!CE$12)*(array_timeline&lt;=PL!CE$11)))))</f>
        <v/>
      </c>
      <c r="CF57" s="88"/>
      <c r="CG57" s="1461" t="str" cm="1">
        <f t="array" aca="1" ref="CG57" ca="1">_xlfn.LET( _xlpm.CheckBlank, SUM(PL!$AD57:$BN57) =0, IF(_xlpm.CheckBlank, "", SUM(_xlfn._xlws.FILTER(PL!$AD57:$BN57,(YEAR(PL!$AD$12:$BN$12)=PL!CG$12)*(array_timeline&lt;=PL!CG$11)))))</f>
        <v/>
      </c>
      <c r="CH57" s="1461" t="str" cm="1">
        <f t="array" aca="1" ref="CH57" ca="1">_xlfn.LET( _xlpm.CheckBlank, SUM(PL!$AD57:$BN57) = 0, IF(_xlpm.CheckBlank, "", SUM(_xlfn._xlws.FILTER(PL!$AD57:$BN57,(YEAR(PL!$AD$12:$BN$12)=PL!CH$12)*(array_timeline&lt;=PL!CH$11)))))</f>
        <v/>
      </c>
      <c r="CI57" s="88"/>
      <c r="CJ57" s="1461" t="str" cm="1">
        <f t="array" aca="1" ref="CJ57" ca="1">_xlfn.LET( _xlpm.CheckBlank, SUM(PL!$AD57:$BN57) = 0, IF(_xlpm.CheckBlank, "", SUM(_xlfn.TAKE(_xlfn.DROP(PL!$AD57:$BN57, ,-DATEDIFF(PL!CJ$11, val_asOfDate,"M")),1,-12))))</f>
        <v/>
      </c>
      <c r="CK57" s="1461" t="str" cm="1">
        <f t="array" aca="1" ref="CK57" ca="1">_xlfn.LET( _xlpm.CheckBlank, SUM(PL!$AD57:$BN57) = 0, IF(_xlpm.CheckBlank, "", SUM(_xlfn.TAKE(_xlfn.DROP(PL!$AD57:$BN57, ,-DATEDIFF(PL!CK$11, val_asOfDate,"M")),1,-12))))</f>
        <v/>
      </c>
      <c r="CL57" s="88"/>
      <c r="CM57" s="1556" t="e" cm="1">
        <f t="array" aca="1" ref="CM57" ca="1">IF(
 $F57 = "",
  val_blankRefText,
  N(
    _xldudf_CX_GET(CX_ENTITY,$F57,CM$11,CM$14,,(CM$19)))/
    fxVal_normal*fxVal_sign($A57)
)</f>
        <v>#NAME?</v>
      </c>
      <c r="CN57" s="1556" t="e" cm="1">
        <f t="array" aca="1" ref="CN57" ca="1">IF(
  $F57="",
  val_blankRefText,
  N(
    _xldudf_CX_GET(CX_ENTITY,$F57,CN$11,CN$14,,(CN$19)))/
    fxVal_normal*fxVal_sign($A57)
)</f>
        <v>#NAME?</v>
      </c>
      <c r="CO57" s="992"/>
      <c r="CP57" s="1650" t="e" cm="1">
        <f t="array" aca="1" ref="CP57" ca="1">IF(
  $F57="",
  val_blankRefText,
  N(
    _xldudf_CX_GET(CX_ENTITY,fx_attrConverter($F57),CP$11,CP$14,,(CP$19)))/
    fxVal_normal*fxVal_sign($A57)
)</f>
        <v>#NAME?</v>
      </c>
      <c r="CQ57" s="1651" t="e" cm="1">
        <f t="array" aca="1" ref="CQ57" ca="1">IF(
  $F57="",
  val_blankRefText,
  N(
    _xldudf_CX_GET(CX_ENTITY,$F57,CQ$11,CQ$14,,(CQ$19)))/
    fxVal_normal*fxVal_sign($A57)
)</f>
        <v>#NAME?</v>
      </c>
      <c r="CR57" s="34"/>
    </row>
    <row r="58" spans="1:96" ht="21" customHeight="1" outlineLevel="2">
      <c r="A58" s="1322"/>
      <c r="B58" s="2128" t="s">
        <v>1580</v>
      </c>
      <c r="C58" s="2125" t="s">
        <v>1581</v>
      </c>
      <c r="D58" s="1079"/>
      <c r="E58" s="1615" t="e" cm="1">
        <f t="array" aca="1" ref="E58" ca="1">_xlfn.LET(
   _xlpm.Attr,  $C58,
   _xlpm.Lookback, $E$16,
   _xlpm.QueryDate, EOMONTH(val_asOfDate,_xlpm.Lookback),
   _xlpm.ReadField, _xldudf_CX_GET(CX_ENTITY,fx_attrConverter($C58),_xlpm.QueryDate),
   _xlpm.AttrBlank, _xlpm.Attr="", _xlpm.Result,
   IF(_xlpm.AttrBlank,val_blankRefText,fx_attrConverter(_xlpm.ReadField,0)),
IF(_xlpm.Result = "Error", "", _xlpm.Result )
)</f>
        <v>#NAME?</v>
      </c>
      <c r="F58" s="577" t="str">
        <f t="shared" si="11"/>
        <v>Custom Metric Amount 2 [Calculated]</v>
      </c>
      <c r="G58" s="577" t="s">
        <v>1579</v>
      </c>
      <c r="H58" s="1326">
        <v>1</v>
      </c>
      <c r="I58" s="1326">
        <v>1</v>
      </c>
      <c r="J58" s="401"/>
      <c r="K58" s="401"/>
      <c r="L58" s="579">
        <v>-1</v>
      </c>
      <c r="N58" s="158"/>
      <c r="O58" s="101"/>
      <c r="P58" s="52"/>
      <c r="Q58" s="101"/>
      <c r="R58" s="539"/>
      <c r="S58" s="101"/>
      <c r="T58" s="101"/>
      <c r="U58" s="39"/>
      <c r="W58" s="91" t="str">
        <f>_PL!$W$17</f>
        <v>Actual</v>
      </c>
      <c r="X58" s="2370" t="e" cm="1">
        <f t="array" aca="1" ref="X58" ca="1">_xlfn.LET(
_xlpm.toPass,$E58="",_xlpm.hasParts,ISNUMBER(SEARCH("|",$E58)),
_xlpm.Part1,INDEX(_xlfn.TEXTSPLIT($E58,"|",,FALSE,1),1),
_xlpm.Part1Num,IFERROR(_xlfn.NUMBERVALUE(_xlpm.Part1),_xlpm.Part1),_xlfn.SWITCH(
TRUE,_xlpm.toPass,"",_xlpm.hasParts,_xlpm.Part1Num,
$E58
))</f>
        <v>#NAME?</v>
      </c>
      <c r="Y58" s="590" t="e" cm="1">
        <f t="array" aca="1" ref="Y58" ca="1">_xlfn.LET(_xlpm.PackedString, E58, IF(_xlpm.PackedString="", "", IF( ISNUMBER( SEARCH("|", _xlpm.PackedString)), INDEX(_xlfn.TEXTSPLIT(_xlpm.PackedString,"|", ,FALSE),2),_xlpm.PackedString)))</f>
        <v>#NAME?</v>
      </c>
      <c r="Z58" s="198" cm="1">
        <f t="array" ref="Z58">_xlfn.SWITCH(
    TRUE,
ISBLANK(_PL!$L58),"",
    _PL!$L58=TRUE, 1,
    _PL!$L58=FALSE,-1,
    _PL!$L58=-1,0,
"n/a"
)</f>
        <v>0</v>
      </c>
      <c r="AA58" s="128"/>
      <c r="AB58" s="709" t="e" cm="1">
        <f t="array" aca="1" ref="AB58" ca="1">_xlfn.LET(_xlpm.PackedString, E58, IF(_xlpm.PackedString="", "", IF( ISNUMBER( SEARCH("|", _xlpm.PackedString)), INDEX(_xlfn.TEXTSPLIT(_xlpm.PackedString,"|", ,FALSE),3),_xlpm.PackedString)))</f>
        <v>#NAME?</v>
      </c>
      <c r="AC58" s="877" t="str" cm="1">
        <f t="array" aca="1" ref="AC58" ca="1">_xlfn.LET(
_xlpm.Def, IF(_xlfn.XMATCH(AB58,tbl_acctDef[Term],0)&gt;0, fx_getIcon("find"), ""),
_xlpm.Adj, IF(_xlfn.XMATCH(AB58, tbl_adjExample[Items],0)&gt;0, fx_getIcon("find"), ""),
IFERROR(IFBLANK(_xlpm.Def,_xlpm.Adj),"")
)</f>
        <v/>
      </c>
      <c r="AD58" s="1669" t="e" cm="1">
        <f t="array" aca="1" ref="AD58" ca="1">_xlfn.LET(
_xlpm.val,IF($F58 = "",val_blankRefText,  _xldudf_CX_GET(CX_ENTITY,$F58,AD$11,AD$14,,(AD$19))),
_xlpm.Res, IF(OR(_xlpm.val="",_xlpm.val="Error"),"",_xlpm.val),
_xlpm.Res
)</f>
        <v>#NAME?</v>
      </c>
      <c r="AE58" s="1669" t="e" cm="1">
        <f t="array" aca="1" ref="AE58" ca="1">_xlfn.LET(
_xlpm.val,IF($F58 = "",val_blankRefText,  _xldudf_CX_GET(CX_ENTITY,$F58,AE$11,AE$14,,(AE$19))),
_xlpm.Res, IF(OR(_xlpm.val="",_xlpm.val="Error"),"",_xlpm.val),
_xlpm.Res
)</f>
        <v>#NAME?</v>
      </c>
      <c r="AF58" s="1669" t="e" cm="1">
        <f t="array" aca="1" ref="AF58" ca="1">_xlfn.LET(
_xlpm.val,IF($F58 = "",val_blankRefText,  _xldudf_CX_GET(CX_ENTITY,$F58,AF$11,AF$14,,(AF$19))),
_xlpm.Res, IF(OR(_xlpm.val="",_xlpm.val="Error"),"",_xlpm.val),
_xlpm.Res
)</f>
        <v>#NAME?</v>
      </c>
      <c r="AG58" s="1669" t="e" cm="1">
        <f t="array" aca="1" ref="AG58" ca="1">_xlfn.LET(
_xlpm.val,IF($F58 = "",val_blankRefText,  _xldudf_CX_GET(CX_ENTITY,$F58,AG$11,AG$14,,(AG$19))),
_xlpm.Res, IF(OR(_xlpm.val="",_xlpm.val="Error"),"",_xlpm.val),
_xlpm.Res
)</f>
        <v>#NAME?</v>
      </c>
      <c r="AH58" s="1669" t="e" cm="1">
        <f t="array" aca="1" ref="AH58" ca="1">_xlfn.LET(
_xlpm.val,IF($F58 = "",val_blankRefText,  _xldudf_CX_GET(CX_ENTITY,$F58,AH$11,AH$14,,(AH$19))),
_xlpm.Res, IF(OR(_xlpm.val="",_xlpm.val="Error"),"",_xlpm.val),
_xlpm.Res
)</f>
        <v>#NAME?</v>
      </c>
      <c r="AI58" s="1669" t="e" cm="1">
        <f t="array" aca="1" ref="AI58" ca="1">_xlfn.LET(
_xlpm.val,IF($F58 = "",val_blankRefText,  _xldudf_CX_GET(CX_ENTITY,$F58,AI$11,AI$14,,(AI$19))),
_xlpm.Res, IF(OR(_xlpm.val="",_xlpm.val="Error"),"",_xlpm.val),
_xlpm.Res
)</f>
        <v>#NAME?</v>
      </c>
      <c r="AJ58" s="1669" t="e" cm="1">
        <f t="array" aca="1" ref="AJ58" ca="1">_xlfn.LET(
_xlpm.val,IF($F58 = "",val_blankRefText,  _xldudf_CX_GET(CX_ENTITY,$F58,AJ$11,AJ$14,,(AJ$19))),
_xlpm.Res, IF(OR(_xlpm.val="",_xlpm.val="Error"),"",_xlpm.val),
_xlpm.Res
)</f>
        <v>#NAME?</v>
      </c>
      <c r="AK58" s="1669" t="e" cm="1">
        <f t="array" aca="1" ref="AK58" ca="1">_xlfn.LET(
_xlpm.val,IF($F58 = "",val_blankRefText,  _xldudf_CX_GET(CX_ENTITY,$F58,AK$11,AK$14,,(AK$19))),
_xlpm.Res, IF(OR(_xlpm.val="",_xlpm.val="Error"),"",_xlpm.val),
_xlpm.Res
)</f>
        <v>#NAME?</v>
      </c>
      <c r="AL58" s="1669" t="e" cm="1">
        <f t="array" aca="1" ref="AL58" ca="1">_xlfn.LET(
_xlpm.val,IF($F58 = "",val_blankRefText,  _xldudf_CX_GET(CX_ENTITY,$F58,AL$11,AL$14,,(AL$19))),
_xlpm.Res, IF(OR(_xlpm.val="",_xlpm.val="Error"),"",_xlpm.val),
_xlpm.Res
)</f>
        <v>#NAME?</v>
      </c>
      <c r="AM58" s="1669" t="e" cm="1">
        <f t="array" aca="1" ref="AM58" ca="1">_xlfn.LET(
_xlpm.val,IF($F58 = "",val_blankRefText,  _xldudf_CX_GET(CX_ENTITY,$F58,AM$11,AM$14,,(AM$19))),
_xlpm.Res, IF(OR(_xlpm.val="",_xlpm.val="Error"),"",_xlpm.val),
_xlpm.Res
)</f>
        <v>#NAME?</v>
      </c>
      <c r="AN58" s="1669" t="e" cm="1">
        <f t="array" aca="1" ref="AN58" ca="1">_xlfn.LET(
_xlpm.val,IF($F58 = "",val_blankRefText,  _xldudf_CX_GET(CX_ENTITY,$F58,AN$11,AN$14,,(AN$19))),
_xlpm.Res, IF(OR(_xlpm.val="",_xlpm.val="Error"),"",_xlpm.val),
_xlpm.Res
)</f>
        <v>#NAME?</v>
      </c>
      <c r="AO58" s="1669" t="e" cm="1">
        <f t="array" aca="1" ref="AO58" ca="1">_xlfn.LET(
_xlpm.val,IF($F58 = "",val_blankRefText,  _xldudf_CX_GET(CX_ENTITY,$F58,AO$11,AO$14,,(AO$19))),
_xlpm.Res, IF(OR(_xlpm.val="",_xlpm.val="Error"),"",_xlpm.val),
_xlpm.Res
)</f>
        <v>#NAME?</v>
      </c>
      <c r="AP58" s="1669" t="e" cm="1">
        <f t="array" aca="1" ref="AP58" ca="1">_xlfn.LET(
_xlpm.val,IF($F58 = "",val_blankRefText,  _xldudf_CX_GET(CX_ENTITY,$F58,AP$11,AP$14,,(AP$19))),
_xlpm.Res, IF(OR(_xlpm.val="",_xlpm.val="Error"),"",_xlpm.val),
_xlpm.Res
)</f>
        <v>#NAME?</v>
      </c>
      <c r="AQ58" s="1669" t="e" cm="1">
        <f t="array" aca="1" ref="AQ58" ca="1">_xlfn.LET(
_xlpm.val,IF($F58 = "",val_blankRefText,  _xldudf_CX_GET(CX_ENTITY,$F58,AQ$11,AQ$14,,(AQ$19))),
_xlpm.Res, IF(OR(_xlpm.val="",_xlpm.val="Error"),"",_xlpm.val),
_xlpm.Res
)</f>
        <v>#NAME?</v>
      </c>
      <c r="AR58" s="1669" t="e" cm="1">
        <f t="array" aca="1" ref="AR58" ca="1">_xlfn.LET(
_xlpm.val,IF($F58 = "",val_blankRefText,  _xldudf_CX_GET(CX_ENTITY,$F58,AR$11,AR$14,,(AR$19))),
_xlpm.Res, IF(OR(_xlpm.val="",_xlpm.val="Error"),"",_xlpm.val),
_xlpm.Res
)</f>
        <v>#NAME?</v>
      </c>
      <c r="AS58" s="1669" t="e" cm="1">
        <f t="array" aca="1" ref="AS58" ca="1">_xlfn.LET(
_xlpm.val,IF($F58 = "",val_blankRefText,  _xldudf_CX_GET(CX_ENTITY,$F58,AS$11,AS$14,,(AS$19))),
_xlpm.Res, IF(OR(_xlpm.val="",_xlpm.val="Error"),"",_xlpm.val),
_xlpm.Res
)</f>
        <v>#NAME?</v>
      </c>
      <c r="AT58" s="1669" t="e" cm="1">
        <f t="array" aca="1" ref="AT58" ca="1">_xlfn.LET(
_xlpm.val,IF($F58 = "",val_blankRefText,  _xldudf_CX_GET(CX_ENTITY,$F58,AT$11,AT$14,,(AT$19))),
_xlpm.Res, IF(OR(_xlpm.val="",_xlpm.val="Error"),"",_xlpm.val),
_xlpm.Res
)</f>
        <v>#NAME?</v>
      </c>
      <c r="AU58" s="1669" t="e" cm="1">
        <f t="array" aca="1" ref="AU58" ca="1">_xlfn.LET(
_xlpm.val,IF($F58 = "",val_blankRefText,  _xldudf_CX_GET(CX_ENTITY,$F58,AU$11,AU$14,,(AU$19))),
_xlpm.Res, IF(OR(_xlpm.val="",_xlpm.val="Error"),"",_xlpm.val),
_xlpm.Res
)</f>
        <v>#NAME?</v>
      </c>
      <c r="AV58" s="1669" t="e" cm="1">
        <f t="array" aca="1" ref="AV58" ca="1">_xlfn.LET(
_xlpm.val,IF($F58 = "",val_blankRefText,  _xldudf_CX_GET(CX_ENTITY,$F58,AV$11,AV$14,,(AV$19))),
_xlpm.Res, IF(OR(_xlpm.val="",_xlpm.val="Error"),"",_xlpm.val),
_xlpm.Res
)</f>
        <v>#NAME?</v>
      </c>
      <c r="AW58" s="1669" t="e" cm="1">
        <f t="array" aca="1" ref="AW58" ca="1">_xlfn.LET(
_xlpm.val,IF($F58 = "",val_blankRefText,  _xldudf_CX_GET(CX_ENTITY,$F58,AW$11,AW$14,,(AW$19))),
_xlpm.Res, IF(OR(_xlpm.val="",_xlpm.val="Error"),"",_xlpm.val),
_xlpm.Res
)</f>
        <v>#NAME?</v>
      </c>
      <c r="AX58" s="1669" t="e" cm="1">
        <f t="array" aca="1" ref="AX58" ca="1">_xlfn.LET(
_xlpm.val,IF($F58 = "",val_blankRefText,  _xldudf_CX_GET(CX_ENTITY,$F58,AX$11,AX$14,,(AX$19))),
_xlpm.Res, IF(OR(_xlpm.val="",_xlpm.val="Error"),"",_xlpm.val),
_xlpm.Res
)</f>
        <v>#NAME?</v>
      </c>
      <c r="AY58" s="1669" t="e" cm="1">
        <f t="array" aca="1" ref="AY58" ca="1">_xlfn.LET(
_xlpm.val,IF($F58 = "",val_blankRefText,  _xldudf_CX_GET(CX_ENTITY,$F58,AY$11,AY$14,,(AY$19))),
_xlpm.Res, IF(OR(_xlpm.val="",_xlpm.val="Error"),"",_xlpm.val),
_xlpm.Res
)</f>
        <v>#NAME?</v>
      </c>
      <c r="AZ58" s="1669" t="e" cm="1">
        <f t="array" aca="1" ref="AZ58" ca="1">_xlfn.LET(
_xlpm.val,IF($F58 = "",val_blankRefText,  _xldudf_CX_GET(CX_ENTITY,$F58,AZ$11,AZ$14,,(AZ$19))),
_xlpm.Res, IF(OR(_xlpm.val="",_xlpm.val="Error"),"",_xlpm.val),
_xlpm.Res
)</f>
        <v>#NAME?</v>
      </c>
      <c r="BA58" s="1669" t="e" cm="1">
        <f t="array" aca="1" ref="BA58" ca="1">_xlfn.LET(
_xlpm.val,IF($F58 = "",val_blankRefText,  _xldudf_CX_GET(CX_ENTITY,$F58,BA$11,BA$14,,(BA$19))),
_xlpm.Res, IF(OR(_xlpm.val="",_xlpm.val="Error"),"",_xlpm.val),
_xlpm.Res
)</f>
        <v>#NAME?</v>
      </c>
      <c r="BB58" s="1669" t="e" cm="1">
        <f t="array" aca="1" ref="BB58" ca="1">_xlfn.LET(
_xlpm.val,IF($F58 = "",val_blankRefText,  _xldudf_CX_GET(CX_ENTITY,$F58,BB$11,BB$14,,(BB$19))),
_xlpm.Res, IF(OR(_xlpm.val="",_xlpm.val="Error"),"",_xlpm.val),
_xlpm.Res
)</f>
        <v>#NAME?</v>
      </c>
      <c r="BC58" s="1669" t="e" cm="1">
        <f t="array" aca="1" ref="BC58" ca="1">_xlfn.LET(
_xlpm.val,IF($F58 = "",val_blankRefText,  _xldudf_CX_GET(CX_ENTITY,$F58,BC$11,BC$14,,(BC$19))),
_xlpm.Res, IF(OR(_xlpm.val="",_xlpm.val="Error"),"",_xlpm.val),
_xlpm.Res
)</f>
        <v>#NAME?</v>
      </c>
      <c r="BD58" s="1669" t="e" cm="1">
        <f t="array" aca="1" ref="BD58" ca="1">_xlfn.LET(
_xlpm.val,IF($F58 = "",val_blankRefText,  _xldudf_CX_GET(CX_ENTITY,$F58,BD$11,BD$14,,(BD$19))),
_xlpm.Res, IF(OR(_xlpm.val="",_xlpm.val="Error"),"",_xlpm.val),
_xlpm.Res
)</f>
        <v>#NAME?</v>
      </c>
      <c r="BE58" s="1669" t="e" cm="1">
        <f t="array" aca="1" ref="BE58" ca="1">_xlfn.LET(
_xlpm.val,IF($F58 = "",val_blankRefText,  _xldudf_CX_GET(CX_ENTITY,$F58,BE$11,BE$14,,(BE$19))),
_xlpm.Res, IF(OR(_xlpm.val="",_xlpm.val="Error"),"",_xlpm.val),
_xlpm.Res
)</f>
        <v>#NAME?</v>
      </c>
      <c r="BF58" s="1669" t="e" cm="1">
        <f t="array" aca="1" ref="BF58" ca="1">_xlfn.LET(
_xlpm.val,IF($F58 = "",val_blankRefText,  _xldudf_CX_GET(CX_ENTITY,$F58,BF$11,BF$14,,(BF$19))),
_xlpm.Res, IF(OR(_xlpm.val="",_xlpm.val="Error"),"",_xlpm.val),
_xlpm.Res
)</f>
        <v>#NAME?</v>
      </c>
      <c r="BG58" s="1669" t="e" cm="1">
        <f t="array" aca="1" ref="BG58" ca="1">_xlfn.LET(
_xlpm.val,IF($F58 = "",val_blankRefText,  _xldudf_CX_GET(CX_ENTITY,$F58,BG$11,BG$14,,(BG$19))),
_xlpm.Res, IF(OR(_xlpm.val="",_xlpm.val="Error"),"",_xlpm.val),
_xlpm.Res
)</f>
        <v>#NAME?</v>
      </c>
      <c r="BH58" s="1669" t="e" cm="1">
        <f t="array" aca="1" ref="BH58" ca="1">_xlfn.LET(
_xlpm.val,IF($F58 = "",val_blankRefText,  _xldudf_CX_GET(CX_ENTITY,$F58,BH$11,BH$14,,(BH$19))),
_xlpm.Res, IF(OR(_xlpm.val="",_xlpm.val="Error"),"",_xlpm.val),
_xlpm.Res
)</f>
        <v>#NAME?</v>
      </c>
      <c r="BI58" s="1669" t="e" cm="1">
        <f t="array" aca="1" ref="BI58" ca="1">_xlfn.LET(
_xlpm.val,IF($F58 = "",val_blankRefText,  _xldudf_CX_GET(CX_ENTITY,$F58,BI$11,BI$14,,(BI$19))),
_xlpm.Res, IF(OR(_xlpm.val="",_xlpm.val="Error"),"",_xlpm.val),
_xlpm.Res
)</f>
        <v>#NAME?</v>
      </c>
      <c r="BJ58" s="1669" t="e" cm="1">
        <f t="array" aca="1" ref="BJ58" ca="1">_xlfn.LET(
_xlpm.val,IF($F58 = "",val_blankRefText,  _xldudf_CX_GET(CX_ENTITY,$F58,BJ$11,BJ$14,,(BJ$19))),
_xlpm.Res, IF(OR(_xlpm.val="",_xlpm.val="Error"),"",_xlpm.val),
_xlpm.Res
)</f>
        <v>#NAME?</v>
      </c>
      <c r="BK58" s="1669" t="e" cm="1">
        <f t="array" aca="1" ref="BK58" ca="1">_xlfn.LET(
_xlpm.val,IF($F58 = "",val_blankRefText,  _xldudf_CX_GET(CX_ENTITY,$F58,BK$11,BK$14,,(BK$19))),
_xlpm.Res, IF(OR(_xlpm.val="",_xlpm.val="Error"),"",_xlpm.val),
_xlpm.Res
)</f>
        <v>#NAME?</v>
      </c>
      <c r="BL58" s="1669" t="e" cm="1">
        <f t="array" aca="1" ref="BL58" ca="1">_xlfn.LET(
_xlpm.val,IF($F58 = "",val_blankRefText,  _xldudf_CX_GET(CX_ENTITY,$F58,BL$11,BL$14,,(BL$19))),
_xlpm.Res, IF(OR(_xlpm.val="",_xlpm.val="Error"),"",_xlpm.val),
_xlpm.Res
)</f>
        <v>#NAME?</v>
      </c>
      <c r="BM58" s="1669" t="e" cm="1">
        <f t="array" aca="1" ref="BM58" ca="1">_xlfn.LET(
_xlpm.val,IF($F58 = "",val_blankRefText,  _xldudf_CX_GET(CX_ENTITY,$F58,BM$11,BM$14,,(BM$19))),
_xlpm.Res, IF(OR(_xlpm.val="",_xlpm.val="Error"),"",_xlpm.val),
_xlpm.Res
)</f>
        <v>#NAME?</v>
      </c>
      <c r="BN58" s="1669" t="e" cm="1">
        <f t="array" aca="1" ref="BN58" ca="1">_xlfn.LET(
_xlpm.val,IF($F58 = "",val_blankRefText,  _xldudf_CX_GET(CX_ENTITY,$F58,BN$11,BN$14,,(BN$19))),
_xlpm.Res, IF(OR(_xlpm.val="",_xlpm.val="Error"),"",_xlpm.val),
_xlpm.Res
)</f>
        <v>#NAME?</v>
      </c>
      <c r="BO58" s="2095"/>
      <c r="BP58" s="2095"/>
      <c r="BQ58" s="2095"/>
      <c r="BR58" s="2095"/>
      <c r="BS58" s="2095"/>
      <c r="BT58" s="2095"/>
      <c r="BU58" s="2095"/>
      <c r="BV58" s="2095"/>
      <c r="BW58" s="2095"/>
      <c r="BX58" s="2095"/>
      <c r="BY58" s="2095"/>
      <c r="BZ58" s="2095"/>
      <c r="CA58" s="34"/>
      <c r="CC58" s="33"/>
      <c r="CD58" s="1461" t="str" cm="1">
        <f t="array" ref="CD58">_xlfn.LET( _xlpm.CheckBlank, SUM(PL!$AD58:'PL'!$BN58) = 0, IF(_xlpm.CheckBlank, "", SUM(_xlfn._xlws.FILTER(PL!$AD58:$BN58,(YEAR(PL!$AD$12:$BN$12)=PL!CD$12)*(array_timeline&lt;=PL!CD$11)))))</f>
        <v/>
      </c>
      <c r="CE58" s="1461" t="str" cm="1">
        <f t="array" ref="CE58">_xlfn.LET( _xlpm.CheckBlank, SUM(PL!$AD58:'PL'!$BN58) = 0, IF(_xlpm.CheckBlank, "", SUM(_xlfn._xlws.FILTER(PL!$AD58:$BN58,(YEAR(PL!$AD$12:$BN$12)=PL!CE$12)*(array_timeline&lt;=PL!CE$11)))))</f>
        <v/>
      </c>
      <c r="CF58" s="88"/>
      <c r="CG58" s="1461" t="str" cm="1">
        <f t="array" ref="CG58">_xlfn.LET( _xlpm.CheckBlank, SUM(PL!$AD58:$BN58) =0, IF(_xlpm.CheckBlank, "", SUM(_xlfn._xlws.FILTER(PL!$AD58:$BN58,(YEAR(PL!$AD$12:$BN$12)=PL!CG$12)*(array_timeline&lt;=PL!CG$11)))))</f>
        <v/>
      </c>
      <c r="CH58" s="1461" t="str" cm="1">
        <f t="array" ref="CH58">_xlfn.LET( _xlpm.CheckBlank, SUM(PL!$AD58:$BN58) = 0, IF(_xlpm.CheckBlank, "", SUM(_xlfn._xlws.FILTER(PL!$AD58:$BN58,(YEAR(PL!$AD$12:$BN$12)=PL!CH$12)*(array_timeline&lt;=PL!CH$11)))))</f>
        <v/>
      </c>
      <c r="CI58" s="88"/>
      <c r="CJ58" s="1461" t="str" cm="1">
        <f t="array" ref="CJ58">_xlfn.LET( _xlpm.CheckBlank, SUM(PL!$AD58:$BN58) = 0, IF(_xlpm.CheckBlank, "", SUM(_xlfn.TAKE(_xlfn.DROP(PL!$AD58:$BN58, ,-DATEDIFF(PL!CJ$11, val_asOfDate,"M")),1,-12))))</f>
        <v/>
      </c>
      <c r="CK58" s="1461" t="str" cm="1">
        <f t="array" ref="CK58">_xlfn.LET( _xlpm.CheckBlank, SUM(PL!$AD58:$BN58) = 0, IF(_xlpm.CheckBlank, "", SUM(_xlfn.TAKE(_xlfn.DROP(PL!$AD58:$BN58, ,-DATEDIFF(PL!CK$11, val_asOfDate,"M")),1,-12))))</f>
        <v/>
      </c>
      <c r="CL58" s="88"/>
      <c r="CM58" s="1556" t="e" cm="1">
        <f t="array" aca="1" ref="CM58" ca="1">IF(
 $F58 = "",
  val_blankRefText,
  N(
    _xldudf_CX_GET(CX_ENTITY,$F58,CM$11,CM$14,,(CM$19)))/
    fxVal_normal*fxVal_sign($A58)
)</f>
        <v>#NAME?</v>
      </c>
      <c r="CN58" s="1556" t="e" cm="1">
        <f t="array" aca="1" ref="CN58" ca="1">IF(
  $F58="",
  val_blankRefText,
  N(
    _xldudf_CX_GET(CX_ENTITY,$F58,CN$11,CN$14,,(CN$19)))/
    fxVal_normal*fxVal_sign($A58)
)</f>
        <v>#NAME?</v>
      </c>
      <c r="CO58" s="88"/>
      <c r="CP58" s="1650" t="e" cm="1">
        <f t="array" aca="1" ref="CP58" ca="1">IF(
  $F58="",
  val_blankRefText,
  N(
    _xldudf_CX_GET(CX_ENTITY,fx_attrConverter($F58),CP$11,CP$14,,(CP$19)))/
    fxVal_normal*fxVal_sign($A58)
)</f>
        <v>#NAME?</v>
      </c>
      <c r="CQ58" s="1651" t="e" cm="1">
        <f t="array" aca="1" ref="CQ58" ca="1">IF(
  $F58="",
  val_blankRefText,
  N(
    _xldudf_CX_GET(CX_ENTITY,$F58,CQ$11,CQ$14,,(CQ$19)))/
    fxVal_normal*fxVal_sign($A58)
)</f>
        <v>#NAME?</v>
      </c>
      <c r="CR58" s="34"/>
    </row>
    <row r="59" spans="1:96" ht="21" customHeight="1" outlineLevel="2">
      <c r="A59" s="1322"/>
      <c r="B59" s="2128" t="s">
        <v>1582</v>
      </c>
      <c r="C59" s="577" t="s">
        <v>1583</v>
      </c>
      <c r="D59" s="1079"/>
      <c r="E59" s="1615" t="e" cm="1">
        <f t="array" aca="1" ref="E59" ca="1">_xlfn.LET(
   _xlpm.Attr,  $C59,
   _xlpm.Lookback, $E$16,
   _xlpm.QueryDate, EOMONTH(val_asOfDate,_xlpm.Lookback),
   _xlpm.ReadField, _xldudf_CX_GET(CX_ENTITY,fx_attrConverter($C59),_xlpm.QueryDate),
   _xlpm.AttrBlank, _xlpm.Attr="", _xlpm.Result,
   IF(_xlpm.AttrBlank,val_blankRefText,fx_attrConverter(_xlpm.ReadField,0)),
IF(_xlpm.Result = "Error", "", _xlpm.Result )
)</f>
        <v>#NAME?</v>
      </c>
      <c r="F59" s="577" t="str">
        <f t="shared" si="11"/>
        <v>Custom Metric Amount 3 [Calculated]</v>
      </c>
      <c r="G59" s="577" t="s">
        <v>1579</v>
      </c>
      <c r="H59" s="1326">
        <v>1</v>
      </c>
      <c r="I59" s="1326">
        <v>1</v>
      </c>
      <c r="J59" s="401"/>
      <c r="K59" s="401"/>
      <c r="L59" s="579" t="b">
        <v>0</v>
      </c>
      <c r="N59" s="158"/>
      <c r="O59" s="101"/>
      <c r="P59" s="52"/>
      <c r="Q59" s="101"/>
      <c r="R59" s="539"/>
      <c r="S59" s="101"/>
      <c r="T59" s="101"/>
      <c r="U59" s="39"/>
      <c r="W59" s="91" t="str">
        <f>_PL!$W$17</f>
        <v>Actual</v>
      </c>
      <c r="X59" s="2370" t="e" cm="1">
        <f t="array" aca="1" ref="X59" ca="1">_xlfn.LET(
_xlpm.toPass,$E59="",_xlpm.hasParts,ISNUMBER(SEARCH("|",$E59)),
_xlpm.Part1,INDEX(_xlfn.TEXTSPLIT($E59,"|",,FALSE,1),1),
_xlpm.Part1Num,IFERROR(_xlfn.NUMBERVALUE(_xlpm.Part1),_xlpm.Part1),_xlfn.SWITCH(
TRUE,_xlpm.toPass,"",_xlpm.hasParts,_xlpm.Part1Num,
$E59
))</f>
        <v>#NAME?</v>
      </c>
      <c r="Y59" s="590" t="e" cm="1">
        <f t="array" aca="1" ref="Y59" ca="1">_xlfn.LET(_xlpm.PackedString, E59, IF(_xlpm.PackedString="", "", IF( ISNUMBER( SEARCH("|", _xlpm.PackedString)), INDEX(_xlfn.TEXTSPLIT(_xlpm.PackedString,"|", ,FALSE),2),_xlpm.PackedString)))</f>
        <v>#NAME?</v>
      </c>
      <c r="Z59" s="198" t="e">
        <f ca="1">IF(Y59="", "", 0)</f>
        <v>#NAME?</v>
      </c>
      <c r="AA59" s="128"/>
      <c r="AB59" s="709" t="e" cm="1">
        <f t="array" aca="1" ref="AB59" ca="1">_xlfn.LET(_xlpm.PackedString, E59, IF(_xlpm.PackedString="", "", IF( ISNUMBER( SEARCH("|", _xlpm.PackedString)), INDEX(_xlfn.TEXTSPLIT(_xlpm.PackedString,"|", ,FALSE),3),_xlpm.PackedString)))</f>
        <v>#NAME?</v>
      </c>
      <c r="AC59" s="200" t="str" cm="1">
        <f t="array" aca="1" ref="AC59" ca="1">_xlfn.LET(
_xlpm.Def, IF(_xlfn.XMATCH(AB59,tbl_acctDef[Term],0)&gt;0, fx_getIcon("find"), ""),
_xlpm.Adj, IF(_xlfn.XMATCH(AB59, tbl_adjExample[Items],0)&gt;0, fx_getIcon("find"), ""),
IFERROR(IFBLANK(_xlpm.Def,_xlpm.Adj),"")
)</f>
        <v/>
      </c>
      <c r="AD59" s="1669" t="e" cm="1">
        <f t="array" aca="1" ref="AD59" ca="1">_xlfn.LET(
_xlpm.val,IF($F59 = "",val_blankRefText,  _xldudf_CX_GET(CX_ENTITY,$F59,AD$11,AD$14,,(AD$19))),
_xlpm.Res, IF(OR(_xlpm.val="",_xlpm.val="Error"),"",_xlpm.val),
_xlpm.Res
)</f>
        <v>#NAME?</v>
      </c>
      <c r="AE59" s="1669" t="e" cm="1">
        <f t="array" aca="1" ref="AE59" ca="1">_xlfn.LET(
_xlpm.val,IF($F59 = "",val_blankRefText,  _xldudf_CX_GET(CX_ENTITY,$F59,AE$11,AE$14,,(AE$19))),
_xlpm.Res, IF(OR(_xlpm.val="",_xlpm.val="Error"),"",_xlpm.val),
_xlpm.Res
)</f>
        <v>#NAME?</v>
      </c>
      <c r="AF59" s="1669" t="e" cm="1">
        <f t="array" aca="1" ref="AF59" ca="1">_xlfn.LET(
_xlpm.val,IF($F59 = "",val_blankRefText,  _xldudf_CX_GET(CX_ENTITY,$F59,AF$11,AF$14,,(AF$19))),
_xlpm.Res, IF(OR(_xlpm.val="",_xlpm.val="Error"),"",_xlpm.val),
_xlpm.Res
)</f>
        <v>#NAME?</v>
      </c>
      <c r="AG59" s="1669" t="e" cm="1">
        <f t="array" aca="1" ref="AG59" ca="1">_xlfn.LET(
_xlpm.val,IF($F59 = "",val_blankRefText,  _xldudf_CX_GET(CX_ENTITY,$F59,AG$11,AG$14,,(AG$19))),
_xlpm.Res, IF(OR(_xlpm.val="",_xlpm.val="Error"),"",_xlpm.val),
_xlpm.Res
)</f>
        <v>#NAME?</v>
      </c>
      <c r="AH59" s="1669" t="e" cm="1">
        <f t="array" aca="1" ref="AH59" ca="1">_xlfn.LET(
_xlpm.val,IF($F59 = "",val_blankRefText,  _xldudf_CX_GET(CX_ENTITY,$F59,AH$11,AH$14,,(AH$19))),
_xlpm.Res, IF(OR(_xlpm.val="",_xlpm.val="Error"),"",_xlpm.val),
_xlpm.Res
)</f>
        <v>#NAME?</v>
      </c>
      <c r="AI59" s="1669" t="e" cm="1">
        <f t="array" aca="1" ref="AI59" ca="1">_xlfn.LET(
_xlpm.val,IF($F59 = "",val_blankRefText,  _xldudf_CX_GET(CX_ENTITY,$F59,AI$11,AI$14,,(AI$19))),
_xlpm.Res, IF(OR(_xlpm.val="",_xlpm.val="Error"),"",_xlpm.val),
_xlpm.Res
)</f>
        <v>#NAME?</v>
      </c>
      <c r="AJ59" s="1669" t="e" cm="1">
        <f t="array" aca="1" ref="AJ59" ca="1">_xlfn.LET(
_xlpm.val,IF($F59 = "",val_blankRefText,  _xldudf_CX_GET(CX_ENTITY,$F59,AJ$11,AJ$14,,(AJ$19))),
_xlpm.Res, IF(OR(_xlpm.val="",_xlpm.val="Error"),"",_xlpm.val),
_xlpm.Res
)</f>
        <v>#NAME?</v>
      </c>
      <c r="AK59" s="1669" t="e" cm="1">
        <f t="array" aca="1" ref="AK59" ca="1">_xlfn.LET(
_xlpm.val,IF($F59 = "",val_blankRefText,  _xldudf_CX_GET(CX_ENTITY,$F59,AK$11,AK$14,,(AK$19))),
_xlpm.Res, IF(OR(_xlpm.val="",_xlpm.val="Error"),"",_xlpm.val),
_xlpm.Res
)</f>
        <v>#NAME?</v>
      </c>
      <c r="AL59" s="1669" t="e" cm="1">
        <f t="array" aca="1" ref="AL59" ca="1">_xlfn.LET(
_xlpm.val,IF($F59 = "",val_blankRefText,  _xldudf_CX_GET(CX_ENTITY,$F59,AL$11,AL$14,,(AL$19))),
_xlpm.Res, IF(OR(_xlpm.val="",_xlpm.val="Error"),"",_xlpm.val),
_xlpm.Res
)</f>
        <v>#NAME?</v>
      </c>
      <c r="AM59" s="1669" t="e" cm="1">
        <f t="array" aca="1" ref="AM59" ca="1">_xlfn.LET(
_xlpm.val,IF($F59 = "",val_blankRefText,  _xldudf_CX_GET(CX_ENTITY,$F59,AM$11,AM$14,,(AM$19))),
_xlpm.Res, IF(OR(_xlpm.val="",_xlpm.val="Error"),"",_xlpm.val),
_xlpm.Res
)</f>
        <v>#NAME?</v>
      </c>
      <c r="AN59" s="1669" t="e" cm="1">
        <f t="array" aca="1" ref="AN59" ca="1">_xlfn.LET(
_xlpm.val,IF($F59 = "",val_blankRefText,  _xldudf_CX_GET(CX_ENTITY,$F59,AN$11,AN$14,,(AN$19))),
_xlpm.Res, IF(OR(_xlpm.val="",_xlpm.val="Error"),"",_xlpm.val),
_xlpm.Res
)</f>
        <v>#NAME?</v>
      </c>
      <c r="AO59" s="1669" t="e" cm="1">
        <f t="array" aca="1" ref="AO59" ca="1">_xlfn.LET(
_xlpm.val,IF($F59 = "",val_blankRefText,  _xldudf_CX_GET(CX_ENTITY,$F59,AO$11,AO$14,,(AO$19))),
_xlpm.Res, IF(OR(_xlpm.val="",_xlpm.val="Error"),"",_xlpm.val),
_xlpm.Res
)</f>
        <v>#NAME?</v>
      </c>
      <c r="AP59" s="1669" t="e" cm="1">
        <f t="array" aca="1" ref="AP59" ca="1">_xlfn.LET(
_xlpm.val,IF($F59 = "",val_blankRefText,  _xldudf_CX_GET(CX_ENTITY,$F59,AP$11,AP$14,,(AP$19))),
_xlpm.Res, IF(OR(_xlpm.val="",_xlpm.val="Error"),"",_xlpm.val),
_xlpm.Res
)</f>
        <v>#NAME?</v>
      </c>
      <c r="AQ59" s="1669" t="e" cm="1">
        <f t="array" aca="1" ref="AQ59" ca="1">_xlfn.LET(
_xlpm.val,IF($F59 = "",val_blankRefText,  _xldudf_CX_GET(CX_ENTITY,$F59,AQ$11,AQ$14,,(AQ$19))),
_xlpm.Res, IF(OR(_xlpm.val="",_xlpm.val="Error"),"",_xlpm.val),
_xlpm.Res
)</f>
        <v>#NAME?</v>
      </c>
      <c r="AR59" s="1669" t="e" cm="1">
        <f t="array" aca="1" ref="AR59" ca="1">_xlfn.LET(
_xlpm.val,IF($F59 = "",val_blankRefText,  _xldudf_CX_GET(CX_ENTITY,$F59,AR$11,AR$14,,(AR$19))),
_xlpm.Res, IF(OR(_xlpm.val="",_xlpm.val="Error"),"",_xlpm.val),
_xlpm.Res
)</f>
        <v>#NAME?</v>
      </c>
      <c r="AS59" s="1669" t="e" cm="1">
        <f t="array" aca="1" ref="AS59" ca="1">_xlfn.LET(
_xlpm.val,IF($F59 = "",val_blankRefText,  _xldudf_CX_GET(CX_ENTITY,$F59,AS$11,AS$14,,(AS$19))),
_xlpm.Res, IF(OR(_xlpm.val="",_xlpm.val="Error"),"",_xlpm.val),
_xlpm.Res
)</f>
        <v>#NAME?</v>
      </c>
      <c r="AT59" s="1669" t="e" cm="1">
        <f t="array" aca="1" ref="AT59" ca="1">_xlfn.LET(
_xlpm.val,IF($F59 = "",val_blankRefText,  _xldudf_CX_GET(CX_ENTITY,$F59,AT$11,AT$14,,(AT$19))),
_xlpm.Res, IF(OR(_xlpm.val="",_xlpm.val="Error"),"",_xlpm.val),
_xlpm.Res
)</f>
        <v>#NAME?</v>
      </c>
      <c r="AU59" s="1669" t="e" cm="1">
        <f t="array" aca="1" ref="AU59" ca="1">_xlfn.LET(
_xlpm.val,IF($F59 = "",val_blankRefText,  _xldudf_CX_GET(CX_ENTITY,$F59,AU$11,AU$14,,(AU$19))),
_xlpm.Res, IF(OR(_xlpm.val="",_xlpm.val="Error"),"",_xlpm.val),
_xlpm.Res
)</f>
        <v>#NAME?</v>
      </c>
      <c r="AV59" s="1669" t="e" cm="1">
        <f t="array" aca="1" ref="AV59" ca="1">_xlfn.LET(
_xlpm.val,IF($F59 = "",val_blankRefText,  _xldudf_CX_GET(CX_ENTITY,$F59,AV$11,AV$14,,(AV$19))),
_xlpm.Res, IF(OR(_xlpm.val="",_xlpm.val="Error"),"",_xlpm.val),
_xlpm.Res
)</f>
        <v>#NAME?</v>
      </c>
      <c r="AW59" s="1669" t="e" cm="1">
        <f t="array" aca="1" ref="AW59" ca="1">_xlfn.LET(
_xlpm.val,IF($F59 = "",val_blankRefText,  _xldudf_CX_GET(CX_ENTITY,$F59,AW$11,AW$14,,(AW$19))),
_xlpm.Res, IF(OR(_xlpm.val="",_xlpm.val="Error"),"",_xlpm.val),
_xlpm.Res
)</f>
        <v>#NAME?</v>
      </c>
      <c r="AX59" s="1669" t="e" cm="1">
        <f t="array" aca="1" ref="AX59" ca="1">_xlfn.LET(
_xlpm.val,IF($F59 = "",val_blankRefText,  _xldudf_CX_GET(CX_ENTITY,$F59,AX$11,AX$14,,(AX$19))),
_xlpm.Res, IF(OR(_xlpm.val="",_xlpm.val="Error"),"",_xlpm.val),
_xlpm.Res
)</f>
        <v>#NAME?</v>
      </c>
      <c r="AY59" s="1669" t="e" cm="1">
        <f t="array" aca="1" ref="AY59" ca="1">_xlfn.LET(
_xlpm.val,IF($F59 = "",val_blankRefText,  _xldudf_CX_GET(CX_ENTITY,$F59,AY$11,AY$14,,(AY$19))),
_xlpm.Res, IF(OR(_xlpm.val="",_xlpm.val="Error"),"",_xlpm.val),
_xlpm.Res
)</f>
        <v>#NAME?</v>
      </c>
      <c r="AZ59" s="1669" t="e" cm="1">
        <f t="array" aca="1" ref="AZ59" ca="1">_xlfn.LET(
_xlpm.val,IF($F59 = "",val_blankRefText,  _xldudf_CX_GET(CX_ENTITY,$F59,AZ$11,AZ$14,,(AZ$19))),
_xlpm.Res, IF(OR(_xlpm.val="",_xlpm.val="Error"),"",_xlpm.val),
_xlpm.Res
)</f>
        <v>#NAME?</v>
      </c>
      <c r="BA59" s="1669" t="e" cm="1">
        <f t="array" aca="1" ref="BA59" ca="1">_xlfn.LET(
_xlpm.val,IF($F59 = "",val_blankRefText,  _xldudf_CX_GET(CX_ENTITY,$F59,BA$11,BA$14,,(BA$19))),
_xlpm.Res, IF(OR(_xlpm.val="",_xlpm.val="Error"),"",_xlpm.val),
_xlpm.Res
)</f>
        <v>#NAME?</v>
      </c>
      <c r="BB59" s="1669" t="e" cm="1">
        <f t="array" aca="1" ref="BB59" ca="1">_xlfn.LET(
_xlpm.val,IF($F59 = "",val_blankRefText,  _xldudf_CX_GET(CX_ENTITY,$F59,BB$11,BB$14,,(BB$19))),
_xlpm.Res, IF(OR(_xlpm.val="",_xlpm.val="Error"),"",_xlpm.val),
_xlpm.Res
)</f>
        <v>#NAME?</v>
      </c>
      <c r="BC59" s="1669" t="e" cm="1">
        <f t="array" aca="1" ref="BC59" ca="1">_xlfn.LET(
_xlpm.val,IF($F59 = "",val_blankRefText,  _xldudf_CX_GET(CX_ENTITY,$F59,BC$11,BC$14,,(BC$19))),
_xlpm.Res, IF(OR(_xlpm.val="",_xlpm.val="Error"),"",_xlpm.val),
_xlpm.Res
)</f>
        <v>#NAME?</v>
      </c>
      <c r="BD59" s="1669" t="e" cm="1">
        <f t="array" aca="1" ref="BD59" ca="1">_xlfn.LET(
_xlpm.val,IF($F59 = "",val_blankRefText,  _xldudf_CX_GET(CX_ENTITY,$F59,BD$11,BD$14,,(BD$19))),
_xlpm.Res, IF(OR(_xlpm.val="",_xlpm.val="Error"),"",_xlpm.val),
_xlpm.Res
)</f>
        <v>#NAME?</v>
      </c>
      <c r="BE59" s="1669" t="e" cm="1">
        <f t="array" aca="1" ref="BE59" ca="1">_xlfn.LET(
_xlpm.val,IF($F59 = "",val_blankRefText,  _xldudf_CX_GET(CX_ENTITY,$F59,BE$11,BE$14,,(BE$19))),
_xlpm.Res, IF(OR(_xlpm.val="",_xlpm.val="Error"),"",_xlpm.val),
_xlpm.Res
)</f>
        <v>#NAME?</v>
      </c>
      <c r="BF59" s="1669" t="e" cm="1">
        <f t="array" aca="1" ref="BF59" ca="1">_xlfn.LET(
_xlpm.val,IF($F59 = "",val_blankRefText,  _xldudf_CX_GET(CX_ENTITY,$F59,BF$11,BF$14,,(BF$19))),
_xlpm.Res, IF(OR(_xlpm.val="",_xlpm.val="Error"),"",_xlpm.val),
_xlpm.Res
)</f>
        <v>#NAME?</v>
      </c>
      <c r="BG59" s="1669" t="e" cm="1">
        <f t="array" aca="1" ref="BG59" ca="1">_xlfn.LET(
_xlpm.val,IF($F59 = "",val_blankRefText,  _xldudf_CX_GET(CX_ENTITY,$F59,BG$11,BG$14,,(BG$19))),
_xlpm.Res, IF(OR(_xlpm.val="",_xlpm.val="Error"),"",_xlpm.val),
_xlpm.Res
)</f>
        <v>#NAME?</v>
      </c>
      <c r="BH59" s="1669" t="e" cm="1">
        <f t="array" aca="1" ref="BH59" ca="1">_xlfn.LET(
_xlpm.val,IF($F59 = "",val_blankRefText,  _xldudf_CX_GET(CX_ENTITY,$F59,BH$11,BH$14,,(BH$19))),
_xlpm.Res, IF(OR(_xlpm.val="",_xlpm.val="Error"),"",_xlpm.val),
_xlpm.Res
)</f>
        <v>#NAME?</v>
      </c>
      <c r="BI59" s="1669" t="e" cm="1">
        <f t="array" aca="1" ref="BI59" ca="1">_xlfn.LET(
_xlpm.val,IF($F59 = "",val_blankRefText,  _xldudf_CX_GET(CX_ENTITY,$F59,BI$11,BI$14,,(BI$19))),
_xlpm.Res, IF(OR(_xlpm.val="",_xlpm.val="Error"),"",_xlpm.val),
_xlpm.Res
)</f>
        <v>#NAME?</v>
      </c>
      <c r="BJ59" s="1669" t="e" cm="1">
        <f t="array" aca="1" ref="BJ59" ca="1">_xlfn.LET(
_xlpm.val,IF($F59 = "",val_blankRefText,  _xldudf_CX_GET(CX_ENTITY,$F59,BJ$11,BJ$14,,(BJ$19))),
_xlpm.Res, IF(OR(_xlpm.val="",_xlpm.val="Error"),"",_xlpm.val),
_xlpm.Res
)</f>
        <v>#NAME?</v>
      </c>
      <c r="BK59" s="1669" t="e" cm="1">
        <f t="array" aca="1" ref="BK59" ca="1">_xlfn.LET(
_xlpm.val,IF($F59 = "",val_blankRefText,  _xldudf_CX_GET(CX_ENTITY,$F59,BK$11,BK$14,,(BK$19))),
_xlpm.Res, IF(OR(_xlpm.val="",_xlpm.val="Error"),"",_xlpm.val),
_xlpm.Res
)</f>
        <v>#NAME?</v>
      </c>
      <c r="BL59" s="1669" t="e" cm="1">
        <f t="array" aca="1" ref="BL59" ca="1">_xlfn.LET(
_xlpm.val,IF($F59 = "",val_blankRefText,  _xldudf_CX_GET(CX_ENTITY,$F59,BL$11,BL$14,,(BL$19))),
_xlpm.Res, IF(OR(_xlpm.val="",_xlpm.val="Error"),"",_xlpm.val),
_xlpm.Res
)</f>
        <v>#NAME?</v>
      </c>
      <c r="BM59" s="1669" t="e" cm="1">
        <f t="array" aca="1" ref="BM59" ca="1">_xlfn.LET(
_xlpm.val,IF($F59 = "",val_blankRefText,  _xldudf_CX_GET(CX_ENTITY,$F59,BM$11,BM$14,,(BM$19))),
_xlpm.Res, IF(OR(_xlpm.val="",_xlpm.val="Error"),"",_xlpm.val),
_xlpm.Res
)</f>
        <v>#NAME?</v>
      </c>
      <c r="BN59" s="1669" t="e" cm="1">
        <f t="array" aca="1" ref="BN59" ca="1">_xlfn.LET(
_xlpm.val,IF($F59 = "",val_blankRefText,  _xldudf_CX_GET(CX_ENTITY,$F59,BN$11,BN$14,,(BN$19))),
_xlpm.Res, IF(OR(_xlpm.val="",_xlpm.val="Error"),"",_xlpm.val),
_xlpm.Res
)</f>
        <v>#NAME?</v>
      </c>
      <c r="BO59" s="2095"/>
      <c r="BP59" s="2095"/>
      <c r="BQ59" s="2095"/>
      <c r="BR59" s="2095"/>
      <c r="BS59" s="2095"/>
      <c r="BT59" s="2095"/>
      <c r="BU59" s="2095"/>
      <c r="BV59" s="2095"/>
      <c r="BW59" s="2095"/>
      <c r="BX59" s="2095"/>
      <c r="BY59" s="2095"/>
      <c r="BZ59" s="2095"/>
      <c r="CA59" s="34"/>
      <c r="CC59" s="33"/>
      <c r="CD59" s="1461" t="str" cm="1">
        <f t="array" ref="CD59">_xlfn.LET( _xlpm.CheckBlank, SUM(PL!$AD59:'PL'!$BN59) = 0, IF(_xlpm.CheckBlank, "", SUM(_xlfn._xlws.FILTER(PL!$AD59:$BN59,(YEAR(PL!$AD$12:$BN$12)=PL!CD$12)*(array_timeline&lt;=PL!CD$11)))))</f>
        <v/>
      </c>
      <c r="CE59" s="1461" t="str" cm="1">
        <f t="array" ref="CE59">_xlfn.LET( _xlpm.CheckBlank, SUM(PL!$AD59:'PL'!$BN59) = 0, IF(_xlpm.CheckBlank, "", SUM(_xlfn._xlws.FILTER(PL!$AD59:$BN59,(YEAR(PL!$AD$12:$BN$12)=PL!CE$12)*(array_timeline&lt;=PL!CE$11)))))</f>
        <v/>
      </c>
      <c r="CF59" s="88"/>
      <c r="CG59" s="1461" t="str" cm="1">
        <f t="array" ref="CG59">_xlfn.LET( _xlpm.CheckBlank, SUM(PL!$AD59:$BN59) =0, IF(_xlpm.CheckBlank, "", SUM(_xlfn._xlws.FILTER(PL!$AD59:$BN59,(YEAR(PL!$AD$12:$BN$12)=PL!CG$12)*(array_timeline&lt;=PL!CG$11)))))</f>
        <v/>
      </c>
      <c r="CH59" s="1461" t="str" cm="1">
        <f t="array" ref="CH59">_xlfn.LET( _xlpm.CheckBlank, SUM(PL!$AD59:$BN59) = 0, IF(_xlpm.CheckBlank, "", SUM(_xlfn._xlws.FILTER(PL!$AD59:$BN59,(YEAR(PL!$AD$12:$BN$12)=PL!CH$12)*(array_timeline&lt;=PL!CH$11)))))</f>
        <v/>
      </c>
      <c r="CI59" s="88"/>
      <c r="CJ59" s="1461" t="str" cm="1">
        <f t="array" ref="CJ59">_xlfn.LET( _xlpm.CheckBlank, SUM(PL!$AD59:$BN59) = 0, IF(_xlpm.CheckBlank, "", SUM(_xlfn.TAKE(_xlfn.DROP(PL!$AD59:$BN59, ,-DATEDIFF(PL!CJ$11, val_asOfDate,"M")),1,-12))))</f>
        <v/>
      </c>
      <c r="CK59" s="1461" t="str" cm="1">
        <f t="array" ref="CK59">_xlfn.LET( _xlpm.CheckBlank, SUM(PL!$AD59:$BN59) = 0, IF(_xlpm.CheckBlank, "", SUM(_xlfn.TAKE(_xlfn.DROP(PL!$AD59:$BN59, ,-DATEDIFF(PL!CK$11, val_asOfDate,"M")),1,-12))))</f>
        <v/>
      </c>
      <c r="CL59" s="88"/>
      <c r="CM59" s="1556" t="e" cm="1">
        <f t="array" aca="1" ref="CM59" ca="1">IF(
 $F59 = "",
  val_blankRefText,
  N(
    _xldudf_CX_GET(CX_ENTITY,$F59,CM$11,CM$14,,(CM$19)))/
    fxVal_normal*fxVal_sign($A59)
)</f>
        <v>#NAME?</v>
      </c>
      <c r="CN59" s="1556" t="e" cm="1">
        <f t="array" aca="1" ref="CN59" ca="1">IF(
  $F59="",
  val_blankRefText,
  N(
    _xldudf_CX_GET(CX_ENTITY,$F59,CN$11,CN$14,,(CN$19)))/
    fxVal_normal*fxVal_sign($A59)
)</f>
        <v>#NAME?</v>
      </c>
      <c r="CO59" s="88"/>
      <c r="CP59" s="1650" t="e" cm="1">
        <f t="array" aca="1" ref="CP59" ca="1">IF(
  $F59="",
  val_blankRefText,
  N(
    _xldudf_CX_GET(CX_ENTITY,fx_attrConverter($F59),CP$11,CP$14,,(CP$19)))/
    fxVal_normal*fxVal_sign($A59)
)</f>
        <v>#NAME?</v>
      </c>
      <c r="CQ59" s="1651" t="e" cm="1">
        <f t="array" aca="1" ref="CQ59" ca="1">IF(
  $F59="",
  val_blankRefText,
  N(
    _xldudf_CX_GET(CX_ENTITY,$F59,CQ$11,CQ$14,,(CQ$19)))/
    fxVal_normal*fxVal_sign($A59)
)</f>
        <v>#NAME?</v>
      </c>
      <c r="CR59" s="34"/>
    </row>
    <row r="60" spans="1:96" ht="21" customHeight="1" outlineLevel="2">
      <c r="A60" s="1322"/>
      <c r="B60" s="2128" t="s">
        <v>1584</v>
      </c>
      <c r="C60" s="577" t="s">
        <v>1585</v>
      </c>
      <c r="D60" s="1079"/>
      <c r="E60" s="1615" t="e" cm="1">
        <f t="array" aca="1" ref="E60" ca="1">_xlfn.LET(
   _xlpm.Attr,  $C60,
   _xlpm.Lookback, $E$16,
   _xlpm.QueryDate, EOMONTH(val_asOfDate,_xlpm.Lookback),
   _xlpm.ReadField, _xldudf_CX_GET(CX_ENTITY,fx_attrConverter($C60),_xlpm.QueryDate),
   _xlpm.AttrBlank, _xlpm.Attr="", _xlpm.Result,
   IF(_xlpm.AttrBlank,val_blankRefText,fx_attrConverter(_xlpm.ReadField,0)),
IF(_xlpm.Result = "Error", "", _xlpm.Result )
)</f>
        <v>#NAME?</v>
      </c>
      <c r="F60" s="577" t="str">
        <f t="shared" si="11"/>
        <v>Custom Metric Amount 4 [Calculated]</v>
      </c>
      <c r="G60" s="577" t="s">
        <v>1579</v>
      </c>
      <c r="H60" s="1326">
        <v>1</v>
      </c>
      <c r="I60" s="1326">
        <v>1</v>
      </c>
      <c r="J60" s="401"/>
      <c r="K60" s="401"/>
      <c r="L60" s="579" t="b">
        <v>0</v>
      </c>
      <c r="N60" s="158"/>
      <c r="O60" s="101"/>
      <c r="P60" s="52"/>
      <c r="Q60" s="101"/>
      <c r="R60" s="539"/>
      <c r="S60" s="101"/>
      <c r="T60" s="101"/>
      <c r="U60" s="39"/>
      <c r="W60" s="91" t="str">
        <f>_PL!$W$17</f>
        <v>Actual</v>
      </c>
      <c r="X60" s="2370" t="e" cm="1">
        <f t="array" aca="1" ref="X60" ca="1">_xlfn.LET(
_xlpm.toPass,$E60="",_xlpm.hasParts,ISNUMBER(SEARCH("|",$E60)),
_xlpm.Part1,INDEX(_xlfn.TEXTSPLIT($E60,"|",,FALSE,1),1),
_xlpm.Part1Num,IFERROR(_xlfn.NUMBERVALUE(_xlpm.Part1),_xlpm.Part1),_xlfn.SWITCH(
TRUE,_xlpm.toPass,"",_xlpm.hasParts,_xlpm.Part1Num,
$E60
))</f>
        <v>#NAME?</v>
      </c>
      <c r="Y60" s="590" t="e" cm="1">
        <f t="array" aca="1" ref="Y60" ca="1">_xlfn.LET(_xlpm.PackedString, E60, IF(_xlpm.PackedString="", "", IF( ISNUMBER( SEARCH("|", _xlpm.PackedString)), INDEX(_xlfn.TEXTSPLIT(_xlpm.PackedString,"|", ,FALSE),2),_xlpm.PackedString)))</f>
        <v>#NAME?</v>
      </c>
      <c r="Z60" s="198" t="e">
        <f t="shared" ref="Z60:Z66" ca="1" si="12">IF(Y60="", "", 0)</f>
        <v>#NAME?</v>
      </c>
      <c r="AA60" s="128"/>
      <c r="AB60" s="709" t="e" cm="1">
        <f t="array" aca="1" ref="AB60" ca="1">_xlfn.LET(_xlpm.PackedString, E60, IF(_xlpm.PackedString="", "", IF( ISNUMBER( SEARCH("|", _xlpm.PackedString)), INDEX(_xlfn.TEXTSPLIT(_xlpm.PackedString,"|", ,FALSE),3),_xlpm.PackedString)))</f>
        <v>#NAME?</v>
      </c>
      <c r="AC60" s="200" t="str" cm="1">
        <f t="array" aca="1" ref="AC60" ca="1">_xlfn.LET(
_xlpm.Def, IF(_xlfn.XMATCH(AB60,tbl_acctDef[Term],0)&gt;0, fx_getIcon("find"), ""),
_xlpm.Adj, IF(_xlfn.XMATCH(AB60, tbl_adjExample[Items],0)&gt;0, fx_getIcon("find"), ""),
IFERROR(IFBLANK(_xlpm.Def,_xlpm.Adj),"")
)</f>
        <v/>
      </c>
      <c r="AD60" s="1669" t="e" cm="1">
        <f t="array" aca="1" ref="AD60" ca="1">_xlfn.LET(
_xlpm.val,IF($F60 = "",val_blankRefText,  _xldudf_CX_GET(CX_ENTITY,$F60,AD$11,AD$14,,(AD$19))),
_xlpm.Res, IF(OR(_xlpm.val="",_xlpm.val="Error"),"",_xlpm.val),
_xlpm.Res
)</f>
        <v>#NAME?</v>
      </c>
      <c r="AE60" s="1669" t="e" cm="1">
        <f t="array" aca="1" ref="AE60" ca="1">_xlfn.LET(
_xlpm.val,IF($F60 = "",val_blankRefText,  _xldudf_CX_GET(CX_ENTITY,$F60,AE$11,AE$14,,(AE$19))),
_xlpm.Res, IF(OR(_xlpm.val="",_xlpm.val="Error"),"",_xlpm.val),
_xlpm.Res
)</f>
        <v>#NAME?</v>
      </c>
      <c r="AF60" s="1669" t="e" cm="1">
        <f t="array" aca="1" ref="AF60" ca="1">_xlfn.LET(
_xlpm.val,IF($F60 = "",val_blankRefText,  _xldudf_CX_GET(CX_ENTITY,$F60,AF$11,AF$14,,(AF$19))),
_xlpm.Res, IF(OR(_xlpm.val="",_xlpm.val="Error"),"",_xlpm.val),
_xlpm.Res
)</f>
        <v>#NAME?</v>
      </c>
      <c r="AG60" s="1669" t="e" cm="1">
        <f t="array" aca="1" ref="AG60" ca="1">_xlfn.LET(
_xlpm.val,IF($F60 = "",val_blankRefText,  _xldudf_CX_GET(CX_ENTITY,$F60,AG$11,AG$14,,(AG$19))),
_xlpm.Res, IF(OR(_xlpm.val="",_xlpm.val="Error"),"",_xlpm.val),
_xlpm.Res
)</f>
        <v>#NAME?</v>
      </c>
      <c r="AH60" s="1669" t="e" cm="1">
        <f t="array" aca="1" ref="AH60" ca="1">_xlfn.LET(
_xlpm.val,IF($F60 = "",val_blankRefText,  _xldudf_CX_GET(CX_ENTITY,$F60,AH$11,AH$14,,(AH$19))),
_xlpm.Res, IF(OR(_xlpm.val="",_xlpm.val="Error"),"",_xlpm.val),
_xlpm.Res
)</f>
        <v>#NAME?</v>
      </c>
      <c r="AI60" s="1669" t="e" cm="1">
        <f t="array" aca="1" ref="AI60" ca="1">_xlfn.LET(
_xlpm.val,IF($F60 = "",val_blankRefText,  _xldudf_CX_GET(CX_ENTITY,$F60,AI$11,AI$14,,(AI$19))),
_xlpm.Res, IF(OR(_xlpm.val="",_xlpm.val="Error"),"",_xlpm.val),
_xlpm.Res
)</f>
        <v>#NAME?</v>
      </c>
      <c r="AJ60" s="1669" t="e" cm="1">
        <f t="array" aca="1" ref="AJ60" ca="1">_xlfn.LET(
_xlpm.val,IF($F60 = "",val_blankRefText,  _xldudf_CX_GET(CX_ENTITY,$F60,AJ$11,AJ$14,,(AJ$19))),
_xlpm.Res, IF(OR(_xlpm.val="",_xlpm.val="Error"),"",_xlpm.val),
_xlpm.Res
)</f>
        <v>#NAME?</v>
      </c>
      <c r="AK60" s="1669" t="e" cm="1">
        <f t="array" aca="1" ref="AK60" ca="1">_xlfn.LET(
_xlpm.val,IF($F60 = "",val_blankRefText,  _xldudf_CX_GET(CX_ENTITY,$F60,AK$11,AK$14,,(AK$19))),
_xlpm.Res, IF(OR(_xlpm.val="",_xlpm.val="Error"),"",_xlpm.val),
_xlpm.Res
)</f>
        <v>#NAME?</v>
      </c>
      <c r="AL60" s="1669" t="e" cm="1">
        <f t="array" aca="1" ref="AL60" ca="1">_xlfn.LET(
_xlpm.val,IF($F60 = "",val_blankRefText,  _xldudf_CX_GET(CX_ENTITY,$F60,AL$11,AL$14,,(AL$19))),
_xlpm.Res, IF(OR(_xlpm.val="",_xlpm.val="Error"),"",_xlpm.val),
_xlpm.Res
)</f>
        <v>#NAME?</v>
      </c>
      <c r="AM60" s="1669" t="e" cm="1">
        <f t="array" aca="1" ref="AM60" ca="1">_xlfn.LET(
_xlpm.val,IF($F60 = "",val_blankRefText,  _xldudf_CX_GET(CX_ENTITY,$F60,AM$11,AM$14,,(AM$19))),
_xlpm.Res, IF(OR(_xlpm.val="",_xlpm.val="Error"),"",_xlpm.val),
_xlpm.Res
)</f>
        <v>#NAME?</v>
      </c>
      <c r="AN60" s="1669" t="e" cm="1">
        <f t="array" aca="1" ref="AN60" ca="1">_xlfn.LET(
_xlpm.val,IF($F60 = "",val_blankRefText,  _xldudf_CX_GET(CX_ENTITY,$F60,AN$11,AN$14,,(AN$19))),
_xlpm.Res, IF(OR(_xlpm.val="",_xlpm.val="Error"),"",_xlpm.val),
_xlpm.Res
)</f>
        <v>#NAME?</v>
      </c>
      <c r="AO60" s="1669" t="e" cm="1">
        <f t="array" aca="1" ref="AO60" ca="1">_xlfn.LET(
_xlpm.val,IF($F60 = "",val_blankRefText,  _xldudf_CX_GET(CX_ENTITY,$F60,AO$11,AO$14,,(AO$19))),
_xlpm.Res, IF(OR(_xlpm.val="",_xlpm.val="Error"),"",_xlpm.val),
_xlpm.Res
)</f>
        <v>#NAME?</v>
      </c>
      <c r="AP60" s="1669" t="e" cm="1">
        <f t="array" aca="1" ref="AP60" ca="1">_xlfn.LET(
_xlpm.val,IF($F60 = "",val_blankRefText,  _xldudf_CX_GET(CX_ENTITY,$F60,AP$11,AP$14,,(AP$19))),
_xlpm.Res, IF(OR(_xlpm.val="",_xlpm.val="Error"),"",_xlpm.val),
_xlpm.Res
)</f>
        <v>#NAME?</v>
      </c>
      <c r="AQ60" s="1669" t="e" cm="1">
        <f t="array" aca="1" ref="AQ60" ca="1">_xlfn.LET(
_xlpm.val,IF($F60 = "",val_blankRefText,  _xldudf_CX_GET(CX_ENTITY,$F60,AQ$11,AQ$14,,(AQ$19))),
_xlpm.Res, IF(OR(_xlpm.val="",_xlpm.val="Error"),"",_xlpm.val),
_xlpm.Res
)</f>
        <v>#NAME?</v>
      </c>
      <c r="AR60" s="1669" t="e" cm="1">
        <f t="array" aca="1" ref="AR60" ca="1">_xlfn.LET(
_xlpm.val,IF($F60 = "",val_blankRefText,  _xldudf_CX_GET(CX_ENTITY,$F60,AR$11,AR$14,,(AR$19))),
_xlpm.Res, IF(OR(_xlpm.val="",_xlpm.val="Error"),"",_xlpm.val),
_xlpm.Res
)</f>
        <v>#NAME?</v>
      </c>
      <c r="AS60" s="1669" t="e" cm="1">
        <f t="array" aca="1" ref="AS60" ca="1">_xlfn.LET(
_xlpm.val,IF($F60 = "",val_blankRefText,  _xldudf_CX_GET(CX_ENTITY,$F60,AS$11,AS$14,,(AS$19))),
_xlpm.Res, IF(OR(_xlpm.val="",_xlpm.val="Error"),"",_xlpm.val),
_xlpm.Res
)</f>
        <v>#NAME?</v>
      </c>
      <c r="AT60" s="1669" t="e" cm="1">
        <f t="array" aca="1" ref="AT60" ca="1">_xlfn.LET(
_xlpm.val,IF($F60 = "",val_blankRefText,  _xldudf_CX_GET(CX_ENTITY,$F60,AT$11,AT$14,,(AT$19))),
_xlpm.Res, IF(OR(_xlpm.val="",_xlpm.val="Error"),"",_xlpm.val),
_xlpm.Res
)</f>
        <v>#NAME?</v>
      </c>
      <c r="AU60" s="1669" t="e" cm="1">
        <f t="array" aca="1" ref="AU60" ca="1">_xlfn.LET(
_xlpm.val,IF($F60 = "",val_blankRefText,  _xldudf_CX_GET(CX_ENTITY,$F60,AU$11,AU$14,,(AU$19))),
_xlpm.Res, IF(OR(_xlpm.val="",_xlpm.val="Error"),"",_xlpm.val),
_xlpm.Res
)</f>
        <v>#NAME?</v>
      </c>
      <c r="AV60" s="1669" t="e" cm="1">
        <f t="array" aca="1" ref="AV60" ca="1">_xlfn.LET(
_xlpm.val,IF($F60 = "",val_blankRefText,  _xldudf_CX_GET(CX_ENTITY,$F60,AV$11,AV$14,,(AV$19))),
_xlpm.Res, IF(OR(_xlpm.val="",_xlpm.val="Error"),"",_xlpm.val),
_xlpm.Res
)</f>
        <v>#NAME?</v>
      </c>
      <c r="AW60" s="1669" t="e" cm="1">
        <f t="array" aca="1" ref="AW60" ca="1">_xlfn.LET(
_xlpm.val,IF($F60 = "",val_blankRefText,  _xldudf_CX_GET(CX_ENTITY,$F60,AW$11,AW$14,,(AW$19))),
_xlpm.Res, IF(OR(_xlpm.val="",_xlpm.val="Error"),"",_xlpm.val),
_xlpm.Res
)</f>
        <v>#NAME?</v>
      </c>
      <c r="AX60" s="1669" t="e" cm="1">
        <f t="array" aca="1" ref="AX60" ca="1">_xlfn.LET(
_xlpm.val,IF($F60 = "",val_blankRefText,  _xldudf_CX_GET(CX_ENTITY,$F60,AX$11,AX$14,,(AX$19))),
_xlpm.Res, IF(OR(_xlpm.val="",_xlpm.val="Error"),"",_xlpm.val),
_xlpm.Res
)</f>
        <v>#NAME?</v>
      </c>
      <c r="AY60" s="1669" t="e" cm="1">
        <f t="array" aca="1" ref="AY60" ca="1">_xlfn.LET(
_xlpm.val,IF($F60 = "",val_blankRefText,  _xldudf_CX_GET(CX_ENTITY,$F60,AY$11,AY$14,,(AY$19))),
_xlpm.Res, IF(OR(_xlpm.val="",_xlpm.val="Error"),"",_xlpm.val),
_xlpm.Res
)</f>
        <v>#NAME?</v>
      </c>
      <c r="AZ60" s="1669" t="e" cm="1">
        <f t="array" aca="1" ref="AZ60" ca="1">_xlfn.LET(
_xlpm.val,IF($F60 = "",val_blankRefText,  _xldudf_CX_GET(CX_ENTITY,$F60,AZ$11,AZ$14,,(AZ$19))),
_xlpm.Res, IF(OR(_xlpm.val="",_xlpm.val="Error"),"",_xlpm.val),
_xlpm.Res
)</f>
        <v>#NAME?</v>
      </c>
      <c r="BA60" s="1669" t="e" cm="1">
        <f t="array" aca="1" ref="BA60" ca="1">_xlfn.LET(
_xlpm.val,IF($F60 = "",val_blankRefText,  _xldudf_CX_GET(CX_ENTITY,$F60,BA$11,BA$14,,(BA$19))),
_xlpm.Res, IF(OR(_xlpm.val="",_xlpm.val="Error"),"",_xlpm.val),
_xlpm.Res
)</f>
        <v>#NAME?</v>
      </c>
      <c r="BB60" s="1669" t="e" cm="1">
        <f t="array" aca="1" ref="BB60" ca="1">_xlfn.LET(
_xlpm.val,IF($F60 = "",val_blankRefText,  _xldudf_CX_GET(CX_ENTITY,$F60,BB$11,BB$14,,(BB$19))),
_xlpm.Res, IF(OR(_xlpm.val="",_xlpm.val="Error"),"",_xlpm.val),
_xlpm.Res
)</f>
        <v>#NAME?</v>
      </c>
      <c r="BC60" s="1669" t="e" cm="1">
        <f t="array" aca="1" ref="BC60" ca="1">_xlfn.LET(
_xlpm.val,IF($F60 = "",val_blankRefText,  _xldudf_CX_GET(CX_ENTITY,$F60,BC$11,BC$14,,(BC$19))),
_xlpm.Res, IF(OR(_xlpm.val="",_xlpm.val="Error"),"",_xlpm.val),
_xlpm.Res
)</f>
        <v>#NAME?</v>
      </c>
      <c r="BD60" s="1669" t="e" cm="1">
        <f t="array" aca="1" ref="BD60" ca="1">_xlfn.LET(
_xlpm.val,IF($F60 = "",val_blankRefText,  _xldudf_CX_GET(CX_ENTITY,$F60,BD$11,BD$14,,(BD$19))),
_xlpm.Res, IF(OR(_xlpm.val="",_xlpm.val="Error"),"",_xlpm.val),
_xlpm.Res
)</f>
        <v>#NAME?</v>
      </c>
      <c r="BE60" s="1669" t="e" cm="1">
        <f t="array" aca="1" ref="BE60" ca="1">_xlfn.LET(
_xlpm.val,IF($F60 = "",val_blankRefText,  _xldudf_CX_GET(CX_ENTITY,$F60,BE$11,BE$14,,(BE$19))),
_xlpm.Res, IF(OR(_xlpm.val="",_xlpm.val="Error"),"",_xlpm.val),
_xlpm.Res
)</f>
        <v>#NAME?</v>
      </c>
      <c r="BF60" s="1669" t="e" cm="1">
        <f t="array" aca="1" ref="BF60" ca="1">_xlfn.LET(
_xlpm.val,IF($F60 = "",val_blankRefText,  _xldudf_CX_GET(CX_ENTITY,$F60,BF$11,BF$14,,(BF$19))),
_xlpm.Res, IF(OR(_xlpm.val="",_xlpm.val="Error"),"",_xlpm.val),
_xlpm.Res
)</f>
        <v>#NAME?</v>
      </c>
      <c r="BG60" s="1669" t="e" cm="1">
        <f t="array" aca="1" ref="BG60" ca="1">_xlfn.LET(
_xlpm.val,IF($F60 = "",val_blankRefText,  _xldudf_CX_GET(CX_ENTITY,$F60,BG$11,BG$14,,(BG$19))),
_xlpm.Res, IF(OR(_xlpm.val="",_xlpm.val="Error"),"",_xlpm.val),
_xlpm.Res
)</f>
        <v>#NAME?</v>
      </c>
      <c r="BH60" s="1669" t="e" cm="1">
        <f t="array" aca="1" ref="BH60" ca="1">_xlfn.LET(
_xlpm.val,IF($F60 = "",val_blankRefText,  _xldudf_CX_GET(CX_ENTITY,$F60,BH$11,BH$14,,(BH$19))),
_xlpm.Res, IF(OR(_xlpm.val="",_xlpm.val="Error"),"",_xlpm.val),
_xlpm.Res
)</f>
        <v>#NAME?</v>
      </c>
      <c r="BI60" s="1669" t="e" cm="1">
        <f t="array" aca="1" ref="BI60" ca="1">_xlfn.LET(
_xlpm.val,IF($F60 = "",val_blankRefText,  _xldudf_CX_GET(CX_ENTITY,$F60,BI$11,BI$14,,(BI$19))),
_xlpm.Res, IF(OR(_xlpm.val="",_xlpm.val="Error"),"",_xlpm.val),
_xlpm.Res
)</f>
        <v>#NAME?</v>
      </c>
      <c r="BJ60" s="1669" t="e" cm="1">
        <f t="array" aca="1" ref="BJ60" ca="1">_xlfn.LET(
_xlpm.val,IF($F60 = "",val_blankRefText,  _xldudf_CX_GET(CX_ENTITY,$F60,BJ$11,BJ$14,,(BJ$19))),
_xlpm.Res, IF(OR(_xlpm.val="",_xlpm.val="Error"),"",_xlpm.val),
_xlpm.Res
)</f>
        <v>#NAME?</v>
      </c>
      <c r="BK60" s="1669" t="e" cm="1">
        <f t="array" aca="1" ref="BK60" ca="1">_xlfn.LET(
_xlpm.val,IF($F60 = "",val_blankRefText,  _xldudf_CX_GET(CX_ENTITY,$F60,BK$11,BK$14,,(BK$19))),
_xlpm.Res, IF(OR(_xlpm.val="",_xlpm.val="Error"),"",_xlpm.val),
_xlpm.Res
)</f>
        <v>#NAME?</v>
      </c>
      <c r="BL60" s="1669" t="e" cm="1">
        <f t="array" aca="1" ref="BL60" ca="1">_xlfn.LET(
_xlpm.val,IF($F60 = "",val_blankRefText,  _xldudf_CX_GET(CX_ENTITY,$F60,BL$11,BL$14,,(BL$19))),
_xlpm.Res, IF(OR(_xlpm.val="",_xlpm.val="Error"),"",_xlpm.val),
_xlpm.Res
)</f>
        <v>#NAME?</v>
      </c>
      <c r="BM60" s="1669" t="e" cm="1">
        <f t="array" aca="1" ref="BM60" ca="1">_xlfn.LET(
_xlpm.val,IF($F60 = "",val_blankRefText,  _xldudf_CX_GET(CX_ENTITY,$F60,BM$11,BM$14,,(BM$19))),
_xlpm.Res, IF(OR(_xlpm.val="",_xlpm.val="Error"),"",_xlpm.val),
_xlpm.Res
)</f>
        <v>#NAME?</v>
      </c>
      <c r="BN60" s="1669" t="e" cm="1">
        <f t="array" aca="1" ref="BN60" ca="1">_xlfn.LET(
_xlpm.val,IF($F60 = "",val_blankRefText,  _xldudf_CX_GET(CX_ENTITY,$F60,BN$11,BN$14,,(BN$19))),
_xlpm.Res, IF(OR(_xlpm.val="",_xlpm.val="Error"),"",_xlpm.val),
_xlpm.Res
)</f>
        <v>#NAME?</v>
      </c>
      <c r="BO60" s="2095"/>
      <c r="BP60" s="2095"/>
      <c r="BQ60" s="2095"/>
      <c r="BR60" s="2095"/>
      <c r="BS60" s="2095"/>
      <c r="BT60" s="2095"/>
      <c r="BU60" s="2095"/>
      <c r="BV60" s="2095"/>
      <c r="BW60" s="2095"/>
      <c r="BX60" s="2095"/>
      <c r="BY60" s="2095"/>
      <c r="BZ60" s="2095"/>
      <c r="CA60" s="34"/>
      <c r="CC60" s="33"/>
      <c r="CD60" s="1461" t="str" cm="1">
        <f t="array" ref="CD60">_xlfn.LET( _xlpm.CheckBlank, SUM(PL!$AD60:'PL'!$BN60) = 0, IF(_xlpm.CheckBlank, "", SUM(_xlfn._xlws.FILTER(PL!$AD60:$BN60,(YEAR(PL!$AD$12:$BN$12)=PL!CD$12)*(array_timeline&lt;=PL!CD$11)))))</f>
        <v/>
      </c>
      <c r="CE60" s="1461" t="str" cm="1">
        <f t="array" ref="CE60">_xlfn.LET( _xlpm.CheckBlank, SUM(PL!$AD60:'PL'!$BN60) = 0, IF(_xlpm.CheckBlank, "", SUM(_xlfn._xlws.FILTER(PL!$AD60:$BN60,(YEAR(PL!$AD$12:$BN$12)=PL!CE$12)*(array_timeline&lt;=PL!CE$11)))))</f>
        <v/>
      </c>
      <c r="CF60" s="88"/>
      <c r="CG60" s="1461" t="str" cm="1">
        <f t="array" ref="CG60">_xlfn.LET( _xlpm.CheckBlank, SUM(PL!$AD60:$BN60) =0, IF(_xlpm.CheckBlank, "", SUM(_xlfn._xlws.FILTER(PL!$AD60:$BN60,(YEAR(PL!$AD$12:$BN$12)=PL!CG$12)*(array_timeline&lt;=PL!CG$11)))))</f>
        <v/>
      </c>
      <c r="CH60" s="1461" t="str" cm="1">
        <f t="array" ref="CH60">_xlfn.LET( _xlpm.CheckBlank, SUM(PL!$AD60:$BN60) = 0, IF(_xlpm.CheckBlank, "", SUM(_xlfn._xlws.FILTER(PL!$AD60:$BN60,(YEAR(PL!$AD$12:$BN$12)=PL!CH$12)*(array_timeline&lt;=PL!CH$11)))))</f>
        <v/>
      </c>
      <c r="CI60" s="88"/>
      <c r="CJ60" s="1461" t="str" cm="1">
        <f t="array" ref="CJ60">_xlfn.LET( _xlpm.CheckBlank, SUM(PL!$AD60:$BN60) = 0, IF(_xlpm.CheckBlank, "", SUM(_xlfn.TAKE(_xlfn.DROP(PL!$AD60:$BN60, ,-DATEDIFF(PL!CJ$11, val_asOfDate,"M")),1,-12))))</f>
        <v/>
      </c>
      <c r="CK60" s="1461" t="str" cm="1">
        <f t="array" ref="CK60">_xlfn.LET( _xlpm.CheckBlank, SUM(PL!$AD60:$BN60) = 0, IF(_xlpm.CheckBlank, "", SUM(_xlfn.TAKE(_xlfn.DROP(PL!$AD60:$BN60, ,-DATEDIFF(PL!CK$11, val_asOfDate,"M")),1,-12))))</f>
        <v/>
      </c>
      <c r="CL60" s="88"/>
      <c r="CM60" s="1556" t="e" cm="1">
        <f t="array" aca="1" ref="CM60" ca="1">IF(
 $F60 = "",
  val_blankRefText,
  N(
    _xldudf_CX_GET(CX_ENTITY,$F60,CM$11,CM$14,,(CM$19)))/
    fxVal_normal*fxVal_sign($A60)
)</f>
        <v>#NAME?</v>
      </c>
      <c r="CN60" s="1556" t="e" cm="1">
        <f t="array" aca="1" ref="CN60" ca="1">IF(
  $F60="",
  val_blankRefText,
  N(
    _xldudf_CX_GET(CX_ENTITY,$F60,CN$11,CN$14,,(CN$19)))/
    fxVal_normal*fxVal_sign($A60)
)</f>
        <v>#NAME?</v>
      </c>
      <c r="CO60" s="88"/>
      <c r="CP60" s="1650" t="e" cm="1">
        <f t="array" aca="1" ref="CP60" ca="1">IF(
  $F60="",
  val_blankRefText,
  N(
    _xldudf_CX_GET(CX_ENTITY,fx_attrConverter($F60),CP$11,CP$14,,(CP$19)))/
    fxVal_normal*fxVal_sign($A60)
)</f>
        <v>#NAME?</v>
      </c>
      <c r="CQ60" s="1651" t="e" cm="1">
        <f t="array" aca="1" ref="CQ60" ca="1">IF(
  $F60="",
  val_blankRefText,
  N(
    _xldudf_CX_GET(CX_ENTITY,$F60,CQ$11,CQ$14,,(CQ$19)))/
    fxVal_normal*fxVal_sign($A60)
)</f>
        <v>#NAME?</v>
      </c>
      <c r="CR60" s="34"/>
    </row>
    <row r="61" spans="1:96" ht="21" customHeight="1" outlineLevel="2">
      <c r="A61" s="1322"/>
      <c r="B61" s="2128" t="s">
        <v>1586</v>
      </c>
      <c r="C61" s="577" t="s">
        <v>1587</v>
      </c>
      <c r="D61" s="1079"/>
      <c r="E61" s="1615" t="e" cm="1">
        <f t="array" aca="1" ref="E61" ca="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#NAME?</v>
      </c>
      <c r="F61" s="577" t="str">
        <f t="shared" si="11"/>
        <v>Custom Metric Amount 5 [Calculated]</v>
      </c>
      <c r="G61" s="577" t="s">
        <v>1579</v>
      </c>
      <c r="H61" s="1326">
        <v>1</v>
      </c>
      <c r="I61" s="1326">
        <v>1</v>
      </c>
      <c r="J61" s="401"/>
      <c r="K61" s="401"/>
      <c r="L61" s="579" t="b">
        <v>0</v>
      </c>
      <c r="N61" s="158"/>
      <c r="O61" s="101"/>
      <c r="P61" s="52"/>
      <c r="Q61" s="101"/>
      <c r="R61" s="539"/>
      <c r="S61" s="101"/>
      <c r="T61" s="101"/>
      <c r="U61" s="39"/>
      <c r="W61" s="91" t="str">
        <f>_PL!$W$17</f>
        <v>Actual</v>
      </c>
      <c r="X61" s="2370" t="e" cm="1">
        <f t="array" aca="1" ref="X61" ca="1">_xlfn.LET(
_xlpm.toPass,$E61="",_xlpm.hasParts,ISNUMBER(SEARCH("|",$E61)),
_xlpm.Part1,INDEX(_xlfn.TEXTSPLIT($E61,"|",,FALSE,1),1),
_xlpm.Part1Num,IFERROR(_xlfn.NUMBERVALUE(_xlpm.Part1),_xlpm.Part1),_xlfn.SWITCH(
TRUE,_xlpm.toPass,"",_xlpm.hasParts,_xlpm.Part1Num,
$E61
))</f>
        <v>#NAME?</v>
      </c>
      <c r="Y61" s="590" t="e" cm="1">
        <f t="array" aca="1" ref="Y61" ca="1">_xlfn.LET(_xlpm.PackedString, E61, IF(_xlpm.PackedString="", "", IF( ISNUMBER( SEARCH("|", _xlpm.PackedString)), INDEX(_xlfn.TEXTSPLIT(_xlpm.PackedString,"|", ,FALSE),2),_xlpm.PackedString)))</f>
        <v>#NAME?</v>
      </c>
      <c r="Z61" s="198" t="e">
        <f t="shared" ca="1" si="12"/>
        <v>#NAME?</v>
      </c>
      <c r="AA61" s="200"/>
      <c r="AB61" s="709" t="e" cm="1">
        <f t="array" aca="1" ref="AB61" ca="1">_xlfn.LET(_xlpm.PackedString, E61, IF(_xlpm.PackedString="", "", IF( ISNUMBER( SEARCH("|", _xlpm.PackedString)), INDEX(_xlfn.TEXTSPLIT(_xlpm.PackedString,"|", ,FALSE),3),_xlpm.PackedString)))</f>
        <v>#NAME?</v>
      </c>
      <c r="AC61" s="200" t="str" cm="1">
        <f t="array" aca="1" ref="AC61" ca="1">_xlfn.LET(
_xlpm.Def, IF(_xlfn.XMATCH(AB61,tbl_acctDef[Term],0)&gt;0, fx_getIcon("find"), ""),
_xlpm.Adj, IF(_xlfn.XMATCH(AB61, tbl_adjExample[Items],0)&gt;0, fx_getIcon("find"), ""),
IFERROR(IFBLANK(_xlpm.Def,_xlpm.Adj),"")
)</f>
        <v/>
      </c>
      <c r="AD61" s="1669" t="e" cm="1">
        <f t="array" aca="1" ref="AD61" ca="1">_xlfn.LET(
_xlpm.val,IF($F61 = "",val_blankRefText,  _xldudf_CX_GET(CX_ENTITY,$F61,AD$11,AD$14,,(AD$19))),
_xlpm.Res, IF(OR(_xlpm.val="",_xlpm.val="Error"),"",_xlpm.val),
_xlpm.Res
)</f>
        <v>#NAME?</v>
      </c>
      <c r="AE61" s="1669" t="e" cm="1">
        <f t="array" aca="1" ref="AE61" ca="1">_xlfn.LET(
_xlpm.val,IF($F61 = "",val_blankRefText,  _xldudf_CX_GET(CX_ENTITY,$F61,AE$11,AE$14,,(AE$19))),
_xlpm.Res, IF(OR(_xlpm.val="",_xlpm.val="Error"),"",_xlpm.val),
_xlpm.Res
)</f>
        <v>#NAME?</v>
      </c>
      <c r="AF61" s="1669" t="e" cm="1">
        <f t="array" aca="1" ref="AF61" ca="1">_xlfn.LET(
_xlpm.val,IF($F61 = "",val_blankRefText,  _xldudf_CX_GET(CX_ENTITY,$F61,AF$11,AF$14,,(AF$19))),
_xlpm.Res, IF(OR(_xlpm.val="",_xlpm.val="Error"),"",_xlpm.val),
_xlpm.Res
)</f>
        <v>#NAME?</v>
      </c>
      <c r="AG61" s="1669" t="e" cm="1">
        <f t="array" aca="1" ref="AG61" ca="1">_xlfn.LET(
_xlpm.val,IF($F61 = "",val_blankRefText,  _xldudf_CX_GET(CX_ENTITY,$F61,AG$11,AG$14,,(AG$19))),
_xlpm.Res, IF(OR(_xlpm.val="",_xlpm.val="Error"),"",_xlpm.val),
_xlpm.Res
)</f>
        <v>#NAME?</v>
      </c>
      <c r="AH61" s="1669" t="e" cm="1">
        <f t="array" aca="1" ref="AH61" ca="1">_xlfn.LET(
_xlpm.val,IF($F61 = "",val_blankRefText,  _xldudf_CX_GET(CX_ENTITY,$F61,AH$11,AH$14,,(AH$19))),
_xlpm.Res, IF(OR(_xlpm.val="",_xlpm.val="Error"),"",_xlpm.val),
_xlpm.Res
)</f>
        <v>#NAME?</v>
      </c>
      <c r="AI61" s="1669" t="e" cm="1">
        <f t="array" aca="1" ref="AI61" ca="1">_xlfn.LET(
_xlpm.val,IF($F61 = "",val_blankRefText,  _xldudf_CX_GET(CX_ENTITY,$F61,AI$11,AI$14,,(AI$19))),
_xlpm.Res, IF(OR(_xlpm.val="",_xlpm.val="Error"),"",_xlpm.val),
_xlpm.Res
)</f>
        <v>#NAME?</v>
      </c>
      <c r="AJ61" s="1669" t="e" cm="1">
        <f t="array" aca="1" ref="AJ61" ca="1">_xlfn.LET(
_xlpm.val,IF($F61 = "",val_blankRefText,  _xldudf_CX_GET(CX_ENTITY,$F61,AJ$11,AJ$14,,(AJ$19))),
_xlpm.Res, IF(OR(_xlpm.val="",_xlpm.val="Error"),"",_xlpm.val),
_xlpm.Res
)</f>
        <v>#NAME?</v>
      </c>
      <c r="AK61" s="1669" t="e" cm="1">
        <f t="array" aca="1" ref="AK61" ca="1">_xlfn.LET(
_xlpm.val,IF($F61 = "",val_blankRefText,  _xldudf_CX_GET(CX_ENTITY,$F61,AK$11,AK$14,,(AK$19))),
_xlpm.Res, IF(OR(_xlpm.val="",_xlpm.val="Error"),"",_xlpm.val),
_xlpm.Res
)</f>
        <v>#NAME?</v>
      </c>
      <c r="AL61" s="1669" t="e" cm="1">
        <f t="array" aca="1" ref="AL61" ca="1">_xlfn.LET(
_xlpm.val,IF($F61 = "",val_blankRefText,  _xldudf_CX_GET(CX_ENTITY,$F61,AL$11,AL$14,,(AL$19))),
_xlpm.Res, IF(OR(_xlpm.val="",_xlpm.val="Error"),"",_xlpm.val),
_xlpm.Res
)</f>
        <v>#NAME?</v>
      </c>
      <c r="AM61" s="1669" t="e" cm="1">
        <f t="array" aca="1" ref="AM61" ca="1">_xlfn.LET(
_xlpm.val,IF($F61 = "",val_blankRefText,  _xldudf_CX_GET(CX_ENTITY,$F61,AM$11,AM$14,,(AM$19))),
_xlpm.Res, IF(OR(_xlpm.val="",_xlpm.val="Error"),"",_xlpm.val),
_xlpm.Res
)</f>
        <v>#NAME?</v>
      </c>
      <c r="AN61" s="1669" t="e" cm="1">
        <f t="array" aca="1" ref="AN61" ca="1">_xlfn.LET(
_xlpm.val,IF($F61 = "",val_blankRefText,  _xldudf_CX_GET(CX_ENTITY,$F61,AN$11,AN$14,,(AN$19))),
_xlpm.Res, IF(OR(_xlpm.val="",_xlpm.val="Error"),"",_xlpm.val),
_xlpm.Res
)</f>
        <v>#NAME?</v>
      </c>
      <c r="AO61" s="1669" t="e" cm="1">
        <f t="array" aca="1" ref="AO61" ca="1">_xlfn.LET(
_xlpm.val,IF($F61 = "",val_blankRefText,  _xldudf_CX_GET(CX_ENTITY,$F61,AO$11,AO$14,,(AO$19))),
_xlpm.Res, IF(OR(_xlpm.val="",_xlpm.val="Error"),"",_xlpm.val),
_xlpm.Res
)</f>
        <v>#NAME?</v>
      </c>
      <c r="AP61" s="1669" t="e" cm="1">
        <f t="array" aca="1" ref="AP61" ca="1">_xlfn.LET(
_xlpm.val,IF($F61 = "",val_blankRefText,  _xldudf_CX_GET(CX_ENTITY,$F61,AP$11,AP$14,,(AP$19))),
_xlpm.Res, IF(OR(_xlpm.val="",_xlpm.val="Error"),"",_xlpm.val),
_xlpm.Res
)</f>
        <v>#NAME?</v>
      </c>
      <c r="AQ61" s="1669" t="e" cm="1">
        <f t="array" aca="1" ref="AQ61" ca="1">_xlfn.LET(
_xlpm.val,IF($F61 = "",val_blankRefText,  _xldudf_CX_GET(CX_ENTITY,$F61,AQ$11,AQ$14,,(AQ$19))),
_xlpm.Res, IF(OR(_xlpm.val="",_xlpm.val="Error"),"",_xlpm.val),
_xlpm.Res
)</f>
        <v>#NAME?</v>
      </c>
      <c r="AR61" s="1669" t="e" cm="1">
        <f t="array" aca="1" ref="AR61" ca="1">_xlfn.LET(
_xlpm.val,IF($F61 = "",val_blankRefText,  _xldudf_CX_GET(CX_ENTITY,$F61,AR$11,AR$14,,(AR$19))),
_xlpm.Res, IF(OR(_xlpm.val="",_xlpm.val="Error"),"",_xlpm.val),
_xlpm.Res
)</f>
        <v>#NAME?</v>
      </c>
      <c r="AS61" s="1669" t="e" cm="1">
        <f t="array" aca="1" ref="AS61" ca="1">_xlfn.LET(
_xlpm.val,IF($F61 = "",val_blankRefText,  _xldudf_CX_GET(CX_ENTITY,$F61,AS$11,AS$14,,(AS$19))),
_xlpm.Res, IF(OR(_xlpm.val="",_xlpm.val="Error"),"",_xlpm.val),
_xlpm.Res
)</f>
        <v>#NAME?</v>
      </c>
      <c r="AT61" s="1669" t="e" cm="1">
        <f t="array" aca="1" ref="AT61" ca="1">_xlfn.LET(
_xlpm.val,IF($F61 = "",val_blankRefText,  _xldudf_CX_GET(CX_ENTITY,$F61,AT$11,AT$14,,(AT$19))),
_xlpm.Res, IF(OR(_xlpm.val="",_xlpm.val="Error"),"",_xlpm.val),
_xlpm.Res
)</f>
        <v>#NAME?</v>
      </c>
      <c r="AU61" s="1669" t="e" cm="1">
        <f t="array" aca="1" ref="AU61" ca="1">_xlfn.LET(
_xlpm.val,IF($F61 = "",val_blankRefText,  _xldudf_CX_GET(CX_ENTITY,$F61,AU$11,AU$14,,(AU$19))),
_xlpm.Res, IF(OR(_xlpm.val="",_xlpm.val="Error"),"",_xlpm.val),
_xlpm.Res
)</f>
        <v>#NAME?</v>
      </c>
      <c r="AV61" s="1669" t="e" cm="1">
        <f t="array" aca="1" ref="AV61" ca="1">_xlfn.LET(
_xlpm.val,IF($F61 = "",val_blankRefText,  _xldudf_CX_GET(CX_ENTITY,$F61,AV$11,AV$14,,(AV$19))),
_xlpm.Res, IF(OR(_xlpm.val="",_xlpm.val="Error"),"",_xlpm.val),
_xlpm.Res
)</f>
        <v>#NAME?</v>
      </c>
      <c r="AW61" s="1669" t="e" cm="1">
        <f t="array" aca="1" ref="AW61" ca="1">_xlfn.LET(
_xlpm.val,IF($F61 = "",val_blankRefText,  _xldudf_CX_GET(CX_ENTITY,$F61,AW$11,AW$14,,(AW$19))),
_xlpm.Res, IF(OR(_xlpm.val="",_xlpm.val="Error"),"",_xlpm.val),
_xlpm.Res
)</f>
        <v>#NAME?</v>
      </c>
      <c r="AX61" s="1669" t="e" cm="1">
        <f t="array" aca="1" ref="AX61" ca="1">_xlfn.LET(
_xlpm.val,IF($F61 = "",val_blankRefText,  _xldudf_CX_GET(CX_ENTITY,$F61,AX$11,AX$14,,(AX$19))),
_xlpm.Res, IF(OR(_xlpm.val="",_xlpm.val="Error"),"",_xlpm.val),
_xlpm.Res
)</f>
        <v>#NAME?</v>
      </c>
      <c r="AY61" s="1669" t="e" cm="1">
        <f t="array" aca="1" ref="AY61" ca="1">_xlfn.LET(
_xlpm.val,IF($F61 = "",val_blankRefText,  _xldudf_CX_GET(CX_ENTITY,$F61,AY$11,AY$14,,(AY$19))),
_xlpm.Res, IF(OR(_xlpm.val="",_xlpm.val="Error"),"",_xlpm.val),
_xlpm.Res
)</f>
        <v>#NAME?</v>
      </c>
      <c r="AZ61" s="1669" t="e" cm="1">
        <f t="array" aca="1" ref="AZ61" ca="1">_xlfn.LET(
_xlpm.val,IF($F61 = "",val_blankRefText,  _xldudf_CX_GET(CX_ENTITY,$F61,AZ$11,AZ$14,,(AZ$19))),
_xlpm.Res, IF(OR(_xlpm.val="",_xlpm.val="Error"),"",_xlpm.val),
_xlpm.Res
)</f>
        <v>#NAME?</v>
      </c>
      <c r="BA61" s="1669" t="e" cm="1">
        <f t="array" aca="1" ref="BA61" ca="1">_xlfn.LET(
_xlpm.val,IF($F61 = "",val_blankRefText,  _xldudf_CX_GET(CX_ENTITY,$F61,BA$11,BA$14,,(BA$19))),
_xlpm.Res, IF(OR(_xlpm.val="",_xlpm.val="Error"),"",_xlpm.val),
_xlpm.Res
)</f>
        <v>#NAME?</v>
      </c>
      <c r="BB61" s="1669" t="e" cm="1">
        <f t="array" aca="1" ref="BB61" ca="1">_xlfn.LET(
_xlpm.val,IF($F61 = "",val_blankRefText,  _xldudf_CX_GET(CX_ENTITY,$F61,BB$11,BB$14,,(BB$19))),
_xlpm.Res, IF(OR(_xlpm.val="",_xlpm.val="Error"),"",_xlpm.val),
_xlpm.Res
)</f>
        <v>#NAME?</v>
      </c>
      <c r="BC61" s="1669" t="e" cm="1">
        <f t="array" aca="1" ref="BC61" ca="1">_xlfn.LET(
_xlpm.val,IF($F61 = "",val_blankRefText,  _xldudf_CX_GET(CX_ENTITY,$F61,BC$11,BC$14,,(BC$19))),
_xlpm.Res, IF(OR(_xlpm.val="",_xlpm.val="Error"),"",_xlpm.val),
_xlpm.Res
)</f>
        <v>#NAME?</v>
      </c>
      <c r="BD61" s="1669" t="e" cm="1">
        <f t="array" aca="1" ref="BD61" ca="1">_xlfn.LET(
_xlpm.val,IF($F61 = "",val_blankRefText,  _xldudf_CX_GET(CX_ENTITY,$F61,BD$11,BD$14,,(BD$19))),
_xlpm.Res, IF(OR(_xlpm.val="",_xlpm.val="Error"),"",_xlpm.val),
_xlpm.Res
)</f>
        <v>#NAME?</v>
      </c>
      <c r="BE61" s="1669" t="e" cm="1">
        <f t="array" aca="1" ref="BE61" ca="1">_xlfn.LET(
_xlpm.val,IF($F61 = "",val_blankRefText,  _xldudf_CX_GET(CX_ENTITY,$F61,BE$11,BE$14,,(BE$19))),
_xlpm.Res, IF(OR(_xlpm.val="",_xlpm.val="Error"),"",_xlpm.val),
_xlpm.Res
)</f>
        <v>#NAME?</v>
      </c>
      <c r="BF61" s="1669" t="e" cm="1">
        <f t="array" aca="1" ref="BF61" ca="1">_xlfn.LET(
_xlpm.val,IF($F61 = "",val_blankRefText,  _xldudf_CX_GET(CX_ENTITY,$F61,BF$11,BF$14,,(BF$19))),
_xlpm.Res, IF(OR(_xlpm.val="",_xlpm.val="Error"),"",_xlpm.val),
_xlpm.Res
)</f>
        <v>#NAME?</v>
      </c>
      <c r="BG61" s="1669" t="e" cm="1">
        <f t="array" aca="1" ref="BG61" ca="1">_xlfn.LET(
_xlpm.val,IF($F61 = "",val_blankRefText,  _xldudf_CX_GET(CX_ENTITY,$F61,BG$11,BG$14,,(BG$19))),
_xlpm.Res, IF(OR(_xlpm.val="",_xlpm.val="Error"),"",_xlpm.val),
_xlpm.Res
)</f>
        <v>#NAME?</v>
      </c>
      <c r="BH61" s="1669" t="e" cm="1">
        <f t="array" aca="1" ref="BH61" ca="1">_xlfn.LET(
_xlpm.val,IF($F61 = "",val_blankRefText,  _xldudf_CX_GET(CX_ENTITY,$F61,BH$11,BH$14,,(BH$19))),
_xlpm.Res, IF(OR(_xlpm.val="",_xlpm.val="Error"),"",_xlpm.val),
_xlpm.Res
)</f>
        <v>#NAME?</v>
      </c>
      <c r="BI61" s="1669" t="e" cm="1">
        <f t="array" aca="1" ref="BI61" ca="1">_xlfn.LET(
_xlpm.val,IF($F61 = "",val_blankRefText,  _xldudf_CX_GET(CX_ENTITY,$F61,BI$11,BI$14,,(BI$19))),
_xlpm.Res, IF(OR(_xlpm.val="",_xlpm.val="Error"),"",_xlpm.val),
_xlpm.Res
)</f>
        <v>#NAME?</v>
      </c>
      <c r="BJ61" s="1669" t="e" cm="1">
        <f t="array" aca="1" ref="BJ61" ca="1">_xlfn.LET(
_xlpm.val,IF($F61 = "",val_blankRefText,  _xldudf_CX_GET(CX_ENTITY,$F61,BJ$11,BJ$14,,(BJ$19))),
_xlpm.Res, IF(OR(_xlpm.val="",_xlpm.val="Error"),"",_xlpm.val),
_xlpm.Res
)</f>
        <v>#NAME?</v>
      </c>
      <c r="BK61" s="1669" t="e" cm="1">
        <f t="array" aca="1" ref="BK61" ca="1">_xlfn.LET(
_xlpm.val,IF($F61 = "",val_blankRefText,  _xldudf_CX_GET(CX_ENTITY,$F61,BK$11,BK$14,,(BK$19))),
_xlpm.Res, IF(OR(_xlpm.val="",_xlpm.val="Error"),"",_xlpm.val),
_xlpm.Res
)</f>
        <v>#NAME?</v>
      </c>
      <c r="BL61" s="1669" t="e" cm="1">
        <f t="array" aca="1" ref="BL61" ca="1">_xlfn.LET(
_xlpm.val,IF($F61 = "",val_blankRefText,  _xldudf_CX_GET(CX_ENTITY,$F61,BL$11,BL$14,,(BL$19))),
_xlpm.Res, IF(OR(_xlpm.val="",_xlpm.val="Error"),"",_xlpm.val),
_xlpm.Res
)</f>
        <v>#NAME?</v>
      </c>
      <c r="BM61" s="1669" t="e" cm="1">
        <f t="array" aca="1" ref="BM61" ca="1">_xlfn.LET(
_xlpm.val,IF($F61 = "",val_blankRefText,  _xldudf_CX_GET(CX_ENTITY,$F61,BM$11,BM$14,,(BM$19))),
_xlpm.Res, IF(OR(_xlpm.val="",_xlpm.val="Error"),"",_xlpm.val),
_xlpm.Res
)</f>
        <v>#NAME?</v>
      </c>
      <c r="BN61" s="1669" t="e" cm="1">
        <f t="array" aca="1" ref="BN61" ca="1">_xlfn.LET(
_xlpm.val,IF($F61 = "",val_blankRefText,  _xldudf_CX_GET(CX_ENTITY,$F61,BN$11,BN$14,,(BN$19))),
_xlpm.Res, IF(OR(_xlpm.val="",_xlpm.val="Error"),"",_xlpm.val),
_xlpm.Res
)</f>
        <v>#NAME?</v>
      </c>
      <c r="BO61" s="2095"/>
      <c r="BP61" s="2095"/>
      <c r="BQ61" s="2095"/>
      <c r="BR61" s="2095"/>
      <c r="BS61" s="2095"/>
      <c r="BT61" s="2095"/>
      <c r="BU61" s="2095"/>
      <c r="BV61" s="2095"/>
      <c r="BW61" s="2095"/>
      <c r="BX61" s="2095"/>
      <c r="BY61" s="2095"/>
      <c r="BZ61" s="2095"/>
      <c r="CA61" s="34"/>
      <c r="CC61" s="33"/>
      <c r="CD61" s="1461" t="str" cm="1">
        <f t="array" ref="CD61">_xlfn.LET( _xlpm.CheckBlank, SUM(PL!$AD61:'PL'!$BN61) = 0, IF(_xlpm.CheckBlank, "", SUM(_xlfn._xlws.FILTER(PL!$AD61:$BN61,(YEAR(PL!$AD$12:$BN$12)=PL!CD$12)*(array_timeline&lt;=PL!CD$11)))))</f>
        <v/>
      </c>
      <c r="CE61" s="1461" t="str" cm="1">
        <f t="array" ref="CE61">_xlfn.LET( _xlpm.CheckBlank, SUM(PL!$AD61:'PL'!$BN61) = 0, IF(_xlpm.CheckBlank, "", SUM(_xlfn._xlws.FILTER(PL!$AD61:$BN61,(YEAR(PL!$AD$12:$BN$12)=PL!CE$12)*(array_timeline&lt;=PL!CE$11)))))</f>
        <v/>
      </c>
      <c r="CF61" s="88"/>
      <c r="CG61" s="1461" t="str" cm="1">
        <f t="array" ref="CG61">_xlfn.LET( _xlpm.CheckBlank, SUM(PL!$AD61:$BN61) =0, IF(_xlpm.CheckBlank, "", SUM(_xlfn._xlws.FILTER(PL!$AD61:$BN61,(YEAR(PL!$AD$12:$BN$12)=PL!CG$12)*(array_timeline&lt;=PL!CG$11)))))</f>
        <v/>
      </c>
      <c r="CH61" s="1461" t="str" cm="1">
        <f t="array" ref="CH61">_xlfn.LET( _xlpm.CheckBlank, SUM(PL!$AD61:$BN61) = 0, IF(_xlpm.CheckBlank, "", SUM(_xlfn._xlws.FILTER(PL!$AD61:$BN61,(YEAR(PL!$AD$12:$BN$12)=PL!CH$12)*(array_timeline&lt;=PL!CH$11)))))</f>
        <v/>
      </c>
      <c r="CI61" s="88"/>
      <c r="CJ61" s="1461" t="str" cm="1">
        <f t="array" ref="CJ61">_xlfn.LET( _xlpm.CheckBlank, SUM(PL!$AD61:$BN61) = 0, IF(_xlpm.CheckBlank, "", SUM(_xlfn.TAKE(_xlfn.DROP(PL!$AD61:$BN61, ,-DATEDIFF(PL!CJ$11, val_asOfDate,"M")),1,-12))))</f>
        <v/>
      </c>
      <c r="CK61" s="1461" t="str" cm="1">
        <f t="array" ref="CK61">_xlfn.LET( _xlpm.CheckBlank, SUM(PL!$AD61:$BN61) = 0, IF(_xlpm.CheckBlank, "", SUM(_xlfn.TAKE(_xlfn.DROP(PL!$AD61:$BN61, ,-DATEDIFF(PL!CK$11, val_asOfDate,"M")),1,-12))))</f>
        <v/>
      </c>
      <c r="CL61" s="88"/>
      <c r="CM61" s="1556" t="e" cm="1">
        <f t="array" aca="1" ref="CM61" ca="1">IF(
 $F61 = "",
  val_blankRefText,
  N(
    _xldudf_CX_GET(CX_ENTITY,$F61,CM$11,CM$14,,(CM$19)))/
    fxVal_normal*fxVal_sign($A61)
)</f>
        <v>#NAME?</v>
      </c>
      <c r="CN61" s="1556" t="e" cm="1">
        <f t="array" aca="1" ref="CN61" ca="1">IF(
  $F61="",
  val_blankRefText,
  N(
    _xldudf_CX_GET(CX_ENTITY,$F61,CN$11,CN$14,,(CN$19)))/
    fxVal_normal*fxVal_sign($A61)
)</f>
        <v>#NAME?</v>
      </c>
      <c r="CO61" s="88"/>
      <c r="CP61" s="1650" t="e" cm="1">
        <f t="array" aca="1" ref="CP61" ca="1">IF(
  $F61="",
  val_blankRefText,
  N(
    _xldudf_CX_GET(CX_ENTITY,fx_attrConverter($F61),CP$11,CP$14,,(CP$19)))/
    fxVal_normal*fxVal_sign($A61)
)</f>
        <v>#NAME?</v>
      </c>
      <c r="CQ61" s="1651" t="e" cm="1">
        <f t="array" aca="1" ref="CQ61" ca="1">IF(
  $F61="",
  val_blankRefText,
  N(
    _xldudf_CX_GET(CX_ENTITY,$F61,CQ$11,CQ$14,,(CQ$19)))/
    fxVal_normal*fxVal_sign($A61)
)</f>
        <v>#NAME?</v>
      </c>
      <c r="CR61" s="34"/>
    </row>
    <row r="62" spans="1:96" ht="21" customHeight="1" outlineLevel="2">
      <c r="A62" s="1322"/>
      <c r="B62" s="2128" t="s">
        <v>1588</v>
      </c>
      <c r="C62" s="1080" t="s">
        <v>1589</v>
      </c>
      <c r="D62" s="1079"/>
      <c r="E62" s="1615" t="e" cm="1">
        <f t="array" aca="1" ref="E62" ca="1">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#NAME?</v>
      </c>
      <c r="F62" s="577" t="str">
        <f t="shared" si="11"/>
        <v>Custom Metric Amount 6 [Calculated]</v>
      </c>
      <c r="G62" s="577" t="s">
        <v>1579</v>
      </c>
      <c r="H62" s="1326">
        <v>1</v>
      </c>
      <c r="I62" s="1326">
        <v>1</v>
      </c>
      <c r="J62" s="401"/>
      <c r="K62" s="401"/>
      <c r="L62" s="579" t="b">
        <v>0</v>
      </c>
      <c r="N62" s="158"/>
      <c r="O62" s="101"/>
      <c r="P62" s="52"/>
      <c r="Q62" s="101"/>
      <c r="R62" s="539"/>
      <c r="S62" s="101"/>
      <c r="T62" s="101"/>
      <c r="U62" s="39"/>
      <c r="W62" s="268" t="str">
        <f>_PL!$W$17</f>
        <v>Actual</v>
      </c>
      <c r="X62" s="2370" t="e" cm="1">
        <f t="array" aca="1" ref="X62" ca="1">_xlfn.LET(
_xlpm.toPass,$E62="",_xlpm.hasParts,ISNUMBER(SEARCH("|",$E62)),
_xlpm.Part1,INDEX(_xlfn.TEXTSPLIT($E62,"|",,FALSE,1),1),
_xlpm.Part1Num,IFERROR(_xlfn.NUMBERVALUE(_xlpm.Part1),_xlpm.Part1),_xlfn.SWITCH(
TRUE,_xlpm.toPass,"",_xlpm.hasParts,_xlpm.Part1Num,
$E62
))</f>
        <v>#NAME?</v>
      </c>
      <c r="Y62" s="590" t="e" cm="1">
        <f t="array" aca="1" ref="Y62" ca="1">_xlfn.LET(_xlpm.PackedString, E62, IF(_xlpm.PackedString="", "", IF( ISNUMBER( SEARCH("|", _xlpm.PackedString)), INDEX(_xlfn.TEXTSPLIT(_xlpm.PackedString,"|", ,FALSE),2),_xlpm.PackedString)))</f>
        <v>#NAME?</v>
      </c>
      <c r="Z62" s="198" t="e">
        <f t="shared" ca="1" si="12"/>
        <v>#NAME?</v>
      </c>
      <c r="AA62" s="787"/>
      <c r="AB62" s="709" t="e" cm="1">
        <f t="array" aca="1" ref="AB62" ca="1">_xlfn.LET(_xlpm.PackedString, E62, IF(_xlpm.PackedString="", "", IF( ISNUMBER( SEARCH("|", _xlpm.PackedString)), INDEX(_xlfn.TEXTSPLIT(_xlpm.PackedString,"|", ,FALSE),3),_xlpm.PackedString)))</f>
        <v>#NAME?</v>
      </c>
      <c r="AC62" s="787" t="str" cm="1">
        <f t="array" aca="1" ref="AC62" ca="1">_xlfn.LET(
_xlpm.Def, IF(_xlfn.XMATCH(AB62,tbl_acctDef[Term],0)&gt;0, fx_getIcon("find"), ""),
_xlpm.Adj, IF(_xlfn.XMATCH(AB62, tbl_adjExample[Items],0)&gt;0, fx_getIcon("find"), ""),
IFERROR(IFBLANK(_xlpm.Def,_xlpm.Adj),"")
)</f>
        <v/>
      </c>
      <c r="AD62" s="1669" t="e" cm="1">
        <f t="array" aca="1" ref="AD62" ca="1">_xlfn.LET(
_xlpm.val,IF($F62 = "",val_blankRefText,  _xldudf_CX_GET(CX_ENTITY,$F62,AD$11,AD$14,,(AD$19))),
_xlpm.Res, IF(OR(_xlpm.val="",_xlpm.val="Error"),"",_xlpm.val),
_xlpm.Res
)</f>
        <v>#NAME?</v>
      </c>
      <c r="AE62" s="1669" t="e" cm="1">
        <f t="array" aca="1" ref="AE62" ca="1">_xlfn.LET(
_xlpm.val,IF($F62 = "",val_blankRefText,  _xldudf_CX_GET(CX_ENTITY,$F62,AE$11,AE$14,,(AE$19))),
_xlpm.Res, IF(OR(_xlpm.val="",_xlpm.val="Error"),"",_xlpm.val),
_xlpm.Res
)</f>
        <v>#NAME?</v>
      </c>
      <c r="AF62" s="1669" t="e" cm="1">
        <f t="array" aca="1" ref="AF62" ca="1">_xlfn.LET(
_xlpm.val,IF($F62 = "",val_blankRefText,  _xldudf_CX_GET(CX_ENTITY,$F62,AF$11,AF$14,,(AF$19))),
_xlpm.Res, IF(OR(_xlpm.val="",_xlpm.val="Error"),"",_xlpm.val),
_xlpm.Res
)</f>
        <v>#NAME?</v>
      </c>
      <c r="AG62" s="1669" t="e" cm="1">
        <f t="array" aca="1" ref="AG62" ca="1">_xlfn.LET(
_xlpm.val,IF($F62 = "",val_blankRefText,  _xldudf_CX_GET(CX_ENTITY,$F62,AG$11,AG$14,,(AG$19))),
_xlpm.Res, IF(OR(_xlpm.val="",_xlpm.val="Error"),"",_xlpm.val),
_xlpm.Res
)</f>
        <v>#NAME?</v>
      </c>
      <c r="AH62" s="1669" t="e" cm="1">
        <f t="array" aca="1" ref="AH62" ca="1">_xlfn.LET(
_xlpm.val,IF($F62 = "",val_blankRefText,  _xldudf_CX_GET(CX_ENTITY,$F62,AH$11,AH$14,,(AH$19))),
_xlpm.Res, IF(OR(_xlpm.val="",_xlpm.val="Error"),"",_xlpm.val),
_xlpm.Res
)</f>
        <v>#NAME?</v>
      </c>
      <c r="AI62" s="1669" t="e" cm="1">
        <f t="array" aca="1" ref="AI62" ca="1">_xlfn.LET(
_xlpm.val,IF($F62 = "",val_blankRefText,  _xldudf_CX_GET(CX_ENTITY,$F62,AI$11,AI$14,,(AI$19))),
_xlpm.Res, IF(OR(_xlpm.val="",_xlpm.val="Error"),"",_xlpm.val),
_xlpm.Res
)</f>
        <v>#NAME?</v>
      </c>
      <c r="AJ62" s="1669" t="e" cm="1">
        <f t="array" aca="1" ref="AJ62" ca="1">_xlfn.LET(
_xlpm.val,IF($F62 = "",val_blankRefText,  _xldudf_CX_GET(CX_ENTITY,$F62,AJ$11,AJ$14,,(AJ$19))),
_xlpm.Res, IF(OR(_xlpm.val="",_xlpm.val="Error"),"",_xlpm.val),
_xlpm.Res
)</f>
        <v>#NAME?</v>
      </c>
      <c r="AK62" s="1669" t="e" cm="1">
        <f t="array" aca="1" ref="AK62" ca="1">_xlfn.LET(
_xlpm.val,IF($F62 = "",val_blankRefText,  _xldudf_CX_GET(CX_ENTITY,$F62,AK$11,AK$14,,(AK$19))),
_xlpm.Res, IF(OR(_xlpm.val="",_xlpm.val="Error"),"",_xlpm.val),
_xlpm.Res
)</f>
        <v>#NAME?</v>
      </c>
      <c r="AL62" s="1669" t="e" cm="1">
        <f t="array" aca="1" ref="AL62" ca="1">_xlfn.LET(
_xlpm.val,IF($F62 = "",val_blankRefText,  _xldudf_CX_GET(CX_ENTITY,$F62,AL$11,AL$14,,(AL$19))),
_xlpm.Res, IF(OR(_xlpm.val="",_xlpm.val="Error"),"",_xlpm.val),
_xlpm.Res
)</f>
        <v>#NAME?</v>
      </c>
      <c r="AM62" s="1669" t="e" cm="1">
        <f t="array" aca="1" ref="AM62" ca="1">_xlfn.LET(
_xlpm.val,IF($F62 = "",val_blankRefText,  _xldudf_CX_GET(CX_ENTITY,$F62,AM$11,AM$14,,(AM$19))),
_xlpm.Res, IF(OR(_xlpm.val="",_xlpm.val="Error"),"",_xlpm.val),
_xlpm.Res
)</f>
        <v>#NAME?</v>
      </c>
      <c r="AN62" s="1669" t="e" cm="1">
        <f t="array" aca="1" ref="AN62" ca="1">_xlfn.LET(
_xlpm.val,IF($F62 = "",val_blankRefText,  _xldudf_CX_GET(CX_ENTITY,$F62,AN$11,AN$14,,(AN$19))),
_xlpm.Res, IF(OR(_xlpm.val="",_xlpm.val="Error"),"",_xlpm.val),
_xlpm.Res
)</f>
        <v>#NAME?</v>
      </c>
      <c r="AO62" s="1669" t="e" cm="1">
        <f t="array" aca="1" ref="AO62" ca="1">_xlfn.LET(
_xlpm.val,IF($F62 = "",val_blankRefText,  _xldudf_CX_GET(CX_ENTITY,$F62,AO$11,AO$14,,(AO$19))),
_xlpm.Res, IF(OR(_xlpm.val="",_xlpm.val="Error"),"",_xlpm.val),
_xlpm.Res
)</f>
        <v>#NAME?</v>
      </c>
      <c r="AP62" s="1669" t="e" cm="1">
        <f t="array" aca="1" ref="AP62" ca="1">_xlfn.LET(
_xlpm.val,IF($F62 = "",val_blankRefText,  _xldudf_CX_GET(CX_ENTITY,$F62,AP$11,AP$14,,(AP$19))),
_xlpm.Res, IF(OR(_xlpm.val="",_xlpm.val="Error"),"",_xlpm.val),
_xlpm.Res
)</f>
        <v>#NAME?</v>
      </c>
      <c r="AQ62" s="1669" t="e" cm="1">
        <f t="array" aca="1" ref="AQ62" ca="1">_xlfn.LET(
_xlpm.val,IF($F62 = "",val_blankRefText,  _xldudf_CX_GET(CX_ENTITY,$F62,AQ$11,AQ$14,,(AQ$19))),
_xlpm.Res, IF(OR(_xlpm.val="",_xlpm.val="Error"),"",_xlpm.val),
_xlpm.Res
)</f>
        <v>#NAME?</v>
      </c>
      <c r="AR62" s="1669" t="e" cm="1">
        <f t="array" aca="1" ref="AR62" ca="1">_xlfn.LET(
_xlpm.val,IF($F62 = "",val_blankRefText,  _xldudf_CX_GET(CX_ENTITY,$F62,AR$11,AR$14,,(AR$19))),
_xlpm.Res, IF(OR(_xlpm.val="",_xlpm.val="Error"),"",_xlpm.val),
_xlpm.Res
)</f>
        <v>#NAME?</v>
      </c>
      <c r="AS62" s="1669" t="e" cm="1">
        <f t="array" aca="1" ref="AS62" ca="1">_xlfn.LET(
_xlpm.val,IF($F62 = "",val_blankRefText,  _xldudf_CX_GET(CX_ENTITY,$F62,AS$11,AS$14,,(AS$19))),
_xlpm.Res, IF(OR(_xlpm.val="",_xlpm.val="Error"),"",_xlpm.val),
_xlpm.Res
)</f>
        <v>#NAME?</v>
      </c>
      <c r="AT62" s="1669" t="e" cm="1">
        <f t="array" aca="1" ref="AT62" ca="1">_xlfn.LET(
_xlpm.val,IF($F62 = "",val_blankRefText,  _xldudf_CX_GET(CX_ENTITY,$F62,AT$11,AT$14,,(AT$19))),
_xlpm.Res, IF(OR(_xlpm.val="",_xlpm.val="Error"),"",_xlpm.val),
_xlpm.Res
)</f>
        <v>#NAME?</v>
      </c>
      <c r="AU62" s="1669" t="e" cm="1">
        <f t="array" aca="1" ref="AU62" ca="1">_xlfn.LET(
_xlpm.val,IF($F62 = "",val_blankRefText,  _xldudf_CX_GET(CX_ENTITY,$F62,AU$11,AU$14,,(AU$19))),
_xlpm.Res, IF(OR(_xlpm.val="",_xlpm.val="Error"),"",_xlpm.val),
_xlpm.Res
)</f>
        <v>#NAME?</v>
      </c>
      <c r="AV62" s="1669" t="e" cm="1">
        <f t="array" aca="1" ref="AV62" ca="1">_xlfn.LET(
_xlpm.val,IF($F62 = "",val_blankRefText,  _xldudf_CX_GET(CX_ENTITY,$F62,AV$11,AV$14,,(AV$19))),
_xlpm.Res, IF(OR(_xlpm.val="",_xlpm.val="Error"),"",_xlpm.val),
_xlpm.Res
)</f>
        <v>#NAME?</v>
      </c>
      <c r="AW62" s="1669" t="e" cm="1">
        <f t="array" aca="1" ref="AW62" ca="1">_xlfn.LET(
_xlpm.val,IF($F62 = "",val_blankRefText,  _xldudf_CX_GET(CX_ENTITY,$F62,AW$11,AW$14,,(AW$19))),
_xlpm.Res, IF(OR(_xlpm.val="",_xlpm.val="Error"),"",_xlpm.val),
_xlpm.Res
)</f>
        <v>#NAME?</v>
      </c>
      <c r="AX62" s="1669" t="e" cm="1">
        <f t="array" aca="1" ref="AX62" ca="1">_xlfn.LET(
_xlpm.val,IF($F62 = "",val_blankRefText,  _xldudf_CX_GET(CX_ENTITY,$F62,AX$11,AX$14,,(AX$19))),
_xlpm.Res, IF(OR(_xlpm.val="",_xlpm.val="Error"),"",_xlpm.val),
_xlpm.Res
)</f>
        <v>#NAME?</v>
      </c>
      <c r="AY62" s="1669" t="e" cm="1">
        <f t="array" aca="1" ref="AY62" ca="1">_xlfn.LET(
_xlpm.val,IF($F62 = "",val_blankRefText,  _xldudf_CX_GET(CX_ENTITY,$F62,AY$11,AY$14,,(AY$19))),
_xlpm.Res, IF(OR(_xlpm.val="",_xlpm.val="Error"),"",_xlpm.val),
_xlpm.Res
)</f>
        <v>#NAME?</v>
      </c>
      <c r="AZ62" s="1669" t="e" cm="1">
        <f t="array" aca="1" ref="AZ62" ca="1">_xlfn.LET(
_xlpm.val,IF($F62 = "",val_blankRefText,  _xldudf_CX_GET(CX_ENTITY,$F62,AZ$11,AZ$14,,(AZ$19))),
_xlpm.Res, IF(OR(_xlpm.val="",_xlpm.val="Error"),"",_xlpm.val),
_xlpm.Res
)</f>
        <v>#NAME?</v>
      </c>
      <c r="BA62" s="1669" t="e" cm="1">
        <f t="array" aca="1" ref="BA62" ca="1">_xlfn.LET(
_xlpm.val,IF($F62 = "",val_blankRefText,  _xldudf_CX_GET(CX_ENTITY,$F62,BA$11,BA$14,,(BA$19))),
_xlpm.Res, IF(OR(_xlpm.val="",_xlpm.val="Error"),"",_xlpm.val),
_xlpm.Res
)</f>
        <v>#NAME?</v>
      </c>
      <c r="BB62" s="1669" t="e" cm="1">
        <f t="array" aca="1" ref="BB62" ca="1">_xlfn.LET(
_xlpm.val,IF($F62 = "",val_blankRefText,  _xldudf_CX_GET(CX_ENTITY,$F62,BB$11,BB$14,,(BB$19))),
_xlpm.Res, IF(OR(_xlpm.val="",_xlpm.val="Error"),"",_xlpm.val),
_xlpm.Res
)</f>
        <v>#NAME?</v>
      </c>
      <c r="BC62" s="1669" t="e" cm="1">
        <f t="array" aca="1" ref="BC62" ca="1">_xlfn.LET(
_xlpm.val,IF($F62 = "",val_blankRefText,  _xldudf_CX_GET(CX_ENTITY,$F62,BC$11,BC$14,,(BC$19))),
_xlpm.Res, IF(OR(_xlpm.val="",_xlpm.val="Error"),"",_xlpm.val),
_xlpm.Res
)</f>
        <v>#NAME?</v>
      </c>
      <c r="BD62" s="1669" t="e" cm="1">
        <f t="array" aca="1" ref="BD62" ca="1">_xlfn.LET(
_xlpm.val,IF($F62 = "",val_blankRefText,  _xldudf_CX_GET(CX_ENTITY,$F62,BD$11,BD$14,,(BD$19))),
_xlpm.Res, IF(OR(_xlpm.val="",_xlpm.val="Error"),"",_xlpm.val),
_xlpm.Res
)</f>
        <v>#NAME?</v>
      </c>
      <c r="BE62" s="1669" t="e" cm="1">
        <f t="array" aca="1" ref="BE62" ca="1">_xlfn.LET(
_xlpm.val,IF($F62 = "",val_blankRefText,  _xldudf_CX_GET(CX_ENTITY,$F62,BE$11,BE$14,,(BE$19))),
_xlpm.Res, IF(OR(_xlpm.val="",_xlpm.val="Error"),"",_xlpm.val),
_xlpm.Res
)</f>
        <v>#NAME?</v>
      </c>
      <c r="BF62" s="1669" t="e" cm="1">
        <f t="array" aca="1" ref="BF62" ca="1">_xlfn.LET(
_xlpm.val,IF($F62 = "",val_blankRefText,  _xldudf_CX_GET(CX_ENTITY,$F62,BF$11,BF$14,,(BF$19))),
_xlpm.Res, IF(OR(_xlpm.val="",_xlpm.val="Error"),"",_xlpm.val),
_xlpm.Res
)</f>
        <v>#NAME?</v>
      </c>
      <c r="BG62" s="1669" t="e" cm="1">
        <f t="array" aca="1" ref="BG62" ca="1">_xlfn.LET(
_xlpm.val,IF($F62 = "",val_blankRefText,  _xldudf_CX_GET(CX_ENTITY,$F62,BG$11,BG$14,,(BG$19))),
_xlpm.Res, IF(OR(_xlpm.val="",_xlpm.val="Error"),"",_xlpm.val),
_xlpm.Res
)</f>
        <v>#NAME?</v>
      </c>
      <c r="BH62" s="1669" t="e" cm="1">
        <f t="array" aca="1" ref="BH62" ca="1">_xlfn.LET(
_xlpm.val,IF($F62 = "",val_blankRefText,  _xldudf_CX_GET(CX_ENTITY,$F62,BH$11,BH$14,,(BH$19))),
_xlpm.Res, IF(OR(_xlpm.val="",_xlpm.val="Error"),"",_xlpm.val),
_xlpm.Res
)</f>
        <v>#NAME?</v>
      </c>
      <c r="BI62" s="1669" t="e" cm="1">
        <f t="array" aca="1" ref="BI62" ca="1">_xlfn.LET(
_xlpm.val,IF($F62 = "",val_blankRefText,  _xldudf_CX_GET(CX_ENTITY,$F62,BI$11,BI$14,,(BI$19))),
_xlpm.Res, IF(OR(_xlpm.val="",_xlpm.val="Error"),"",_xlpm.val),
_xlpm.Res
)</f>
        <v>#NAME?</v>
      </c>
      <c r="BJ62" s="1669" t="e" cm="1">
        <f t="array" aca="1" ref="BJ62" ca="1">_xlfn.LET(
_xlpm.val,IF($F62 = "",val_blankRefText,  _xldudf_CX_GET(CX_ENTITY,$F62,BJ$11,BJ$14,,(BJ$19))),
_xlpm.Res, IF(OR(_xlpm.val="",_xlpm.val="Error"),"",_xlpm.val),
_xlpm.Res
)</f>
        <v>#NAME?</v>
      </c>
      <c r="BK62" s="1669" t="e" cm="1">
        <f t="array" aca="1" ref="BK62" ca="1">_xlfn.LET(
_xlpm.val,IF($F62 = "",val_blankRefText,  _xldudf_CX_GET(CX_ENTITY,$F62,BK$11,BK$14,,(BK$19))),
_xlpm.Res, IF(OR(_xlpm.val="",_xlpm.val="Error"),"",_xlpm.val),
_xlpm.Res
)</f>
        <v>#NAME?</v>
      </c>
      <c r="BL62" s="1669" t="e" cm="1">
        <f t="array" aca="1" ref="BL62" ca="1">_xlfn.LET(
_xlpm.val,IF($F62 = "",val_blankRefText,  _xldudf_CX_GET(CX_ENTITY,$F62,BL$11,BL$14,,(BL$19))),
_xlpm.Res, IF(OR(_xlpm.val="",_xlpm.val="Error"),"",_xlpm.val),
_xlpm.Res
)</f>
        <v>#NAME?</v>
      </c>
      <c r="BM62" s="1669" t="e" cm="1">
        <f t="array" aca="1" ref="BM62" ca="1">_xlfn.LET(
_xlpm.val,IF($F62 = "",val_blankRefText,  _xldudf_CX_GET(CX_ENTITY,$F62,BM$11,BM$14,,(BM$19))),
_xlpm.Res, IF(OR(_xlpm.val="",_xlpm.val="Error"),"",_xlpm.val),
_xlpm.Res
)</f>
        <v>#NAME?</v>
      </c>
      <c r="BN62" s="1669" t="e" cm="1">
        <f t="array" aca="1" ref="BN62" ca="1">_xlfn.LET(
_xlpm.val,IF($F62 = "",val_blankRefText,  _xldudf_CX_GET(CX_ENTITY,$F62,BN$11,BN$14,,(BN$19))),
_xlpm.Res, IF(OR(_xlpm.val="",_xlpm.val="Error"),"",_xlpm.val),
_xlpm.Res
)</f>
        <v>#NAME?</v>
      </c>
      <c r="BO62" s="2095"/>
      <c r="BP62" s="2095"/>
      <c r="BQ62" s="2095"/>
      <c r="BR62" s="2095"/>
      <c r="BS62" s="2095"/>
      <c r="BT62" s="2095"/>
      <c r="BU62" s="2095"/>
      <c r="BV62" s="2095"/>
      <c r="BW62" s="2095"/>
      <c r="BX62" s="2095"/>
      <c r="BY62" s="2095"/>
      <c r="BZ62" s="2095"/>
      <c r="CA62" s="34"/>
      <c r="CC62" s="33"/>
      <c r="CD62" s="1461" t="str" cm="1">
        <f t="array" ref="CD62">_xlfn.LET( _xlpm.CheckBlank, SUM(PL!$AD62:'PL'!$BN62) = 0, IF(_xlpm.CheckBlank, "", SUM(_xlfn._xlws.FILTER(PL!$AD62:$BN62,(YEAR(PL!$AD$12:$BN$12)=PL!CD$12)*(array_timeline&lt;=PL!CD$11)))))</f>
        <v/>
      </c>
      <c r="CE62" s="1461" t="str" cm="1">
        <f t="array" ref="CE62">_xlfn.LET( _xlpm.CheckBlank, SUM(PL!$AD62:'PL'!$BN62) = 0, IF(_xlpm.CheckBlank, "", SUM(_xlfn._xlws.FILTER(PL!$AD62:$BN62,(YEAR(PL!$AD$12:$BN$12)=PL!CE$12)*(array_timeline&lt;=PL!CE$11)))))</f>
        <v/>
      </c>
      <c r="CF62" s="88"/>
      <c r="CG62" s="1461" t="str" cm="1">
        <f t="array" ref="CG62">_xlfn.LET( _xlpm.CheckBlank, SUM(PL!$AD62:$BN62) =0, IF(_xlpm.CheckBlank, "", SUM(_xlfn._xlws.FILTER(PL!$AD62:$BN62,(YEAR(PL!$AD$12:$BN$12)=PL!CG$12)*(array_timeline&lt;=PL!CG$11)))))</f>
        <v/>
      </c>
      <c r="CH62" s="1461" t="str" cm="1">
        <f t="array" ref="CH62">_xlfn.LET( _xlpm.CheckBlank, SUM(PL!$AD62:$BN62) = 0, IF(_xlpm.CheckBlank, "", SUM(_xlfn._xlws.FILTER(PL!$AD62:$BN62,(YEAR(PL!$AD$12:$BN$12)=PL!CH$12)*(array_timeline&lt;=PL!CH$11)))))</f>
        <v/>
      </c>
      <c r="CI62" s="88"/>
      <c r="CJ62" s="1461" t="str" cm="1">
        <f t="array" ref="CJ62">_xlfn.LET( _xlpm.CheckBlank, SUM(PL!$AD62:$BN62) = 0, IF(_xlpm.CheckBlank, "", SUM(_xlfn.TAKE(_xlfn.DROP(PL!$AD62:$BN62, ,-DATEDIFF(PL!CJ$11, val_asOfDate,"M")),1,-12))))</f>
        <v/>
      </c>
      <c r="CK62" s="1461" t="str" cm="1">
        <f t="array" ref="CK62">_xlfn.LET( _xlpm.CheckBlank, SUM(PL!$AD62:$BN62) = 0, IF(_xlpm.CheckBlank, "", SUM(_xlfn.TAKE(_xlfn.DROP(PL!$AD62:$BN62, ,-DATEDIFF(PL!CK$11, val_asOfDate,"M")),1,-12))))</f>
        <v/>
      </c>
      <c r="CL62" s="88"/>
      <c r="CM62" s="1556" t="e" cm="1">
        <f t="array" aca="1" ref="CM62" ca="1">IF(
 $F62 = "",
  val_blankRefText,
  N(
    _xldudf_CX_GET(CX_ENTITY,$F62,CM$11,CM$14,,(CM$19)))/
    fxVal_normal*fxVal_sign($A62)
)</f>
        <v>#NAME?</v>
      </c>
      <c r="CN62" s="1556" t="e" cm="1">
        <f t="array" aca="1" ref="CN62" ca="1">IF(
  $F62="",
  val_blankRefText,
  N(
    _xldudf_CX_GET(CX_ENTITY,$F62,CN$11,CN$14,,(CN$19)))/
    fxVal_normal*fxVal_sign($A62)
)</f>
        <v>#NAME?</v>
      </c>
      <c r="CO62" s="88"/>
      <c r="CP62" s="1650" t="e" cm="1">
        <f t="array" aca="1" ref="CP62" ca="1">IF(
  $F62="",
  val_blankRefText,
  N(
    _xldudf_CX_GET(CX_ENTITY,fx_attrConverter($F62),CP$11,CP$14,,(CP$19)))/
    fxVal_normal*fxVal_sign($A62)
)</f>
        <v>#NAME?</v>
      </c>
      <c r="CQ62" s="1651" t="e" cm="1">
        <f t="array" aca="1" ref="CQ62" ca="1">IF(
  $F62="",
  val_blankRefText,
  N(
    _xldudf_CX_GET(CX_ENTITY,$F62,CQ$11,CQ$14,,(CQ$19)))/
    fxVal_normal*fxVal_sign($A62)
)</f>
        <v>#NAME?</v>
      </c>
      <c r="CR62" s="34"/>
    </row>
    <row r="63" spans="1:96" ht="21" customHeight="1" outlineLevel="2">
      <c r="A63" s="1322"/>
      <c r="B63" s="2128" t="s">
        <v>1590</v>
      </c>
      <c r="C63" s="577" t="s">
        <v>1591</v>
      </c>
      <c r="D63" s="1079"/>
      <c r="E63" s="1615" t="e" cm="1">
        <f t="array" aca="1" ref="E63" ca="1">_xlfn.LET(
   _xlpm.Attr,  $C63,
   _xlpm.Lookback, $E$16,
   _xlpm.QueryDate, EOMONTH(val_asOfDate,_xlpm.Lookback),
   _xlpm.ReadField, _xldudf_CX_GET(CX_ENTITY,fx_attrConverter($C63),_xlpm.QueryDate),
   _xlpm.AttrBlank, _xlpm.Attr="", _xlpm.Result,
   IF(_xlpm.AttrBlank,val_blankRefText,fx_attrConverter(_xlpm.ReadField,0)),
IF(_xlpm.Result = "Error", "", _xlpm.Result )
)</f>
        <v>#NAME?</v>
      </c>
      <c r="F63" s="577" t="str">
        <f t="shared" si="11"/>
        <v>Custom Metric Amount 7 [Calculated]</v>
      </c>
      <c r="G63" s="577" t="s">
        <v>1579</v>
      </c>
      <c r="H63" s="1326">
        <v>1</v>
      </c>
      <c r="I63" s="1326">
        <v>1</v>
      </c>
      <c r="J63" s="401"/>
      <c r="K63" s="401"/>
      <c r="L63" s="579" t="b">
        <v>0</v>
      </c>
      <c r="N63" s="158"/>
      <c r="O63" s="101"/>
      <c r="P63" s="52"/>
      <c r="Q63" s="101"/>
      <c r="R63" s="539"/>
      <c r="S63" s="101"/>
      <c r="T63" s="101"/>
      <c r="U63" s="39"/>
      <c r="W63" s="91" t="str">
        <f>_PL!$W$17</f>
        <v>Actual</v>
      </c>
      <c r="X63" s="2370" t="e" cm="1">
        <f t="array" aca="1" ref="X63" ca="1">_xlfn.LET(
_xlpm.toPass,$E63="",_xlpm.hasParts,ISNUMBER(SEARCH("|",$E63)),
_xlpm.Part1,INDEX(_xlfn.TEXTSPLIT($E63,"|",,FALSE,1),1),
_xlpm.Part1Num,IFERROR(_xlfn.NUMBERVALUE(_xlpm.Part1),_xlpm.Part1),_xlfn.SWITCH(
TRUE,_xlpm.toPass,"",_xlpm.hasParts,_xlpm.Part1Num,
$E63
))</f>
        <v>#NAME?</v>
      </c>
      <c r="Y63" s="590" t="e" cm="1">
        <f t="array" aca="1" ref="Y63" ca="1">_xlfn.LET(_xlpm.PackedString, E63, IF(_xlpm.PackedString="", "", IF( ISNUMBER( SEARCH("|", _xlpm.PackedString)), INDEX(_xlfn.TEXTSPLIT(_xlpm.PackedString,"|", ,FALSE),2),_xlpm.PackedString)))</f>
        <v>#NAME?</v>
      </c>
      <c r="Z63" s="198" t="e">
        <f t="shared" ca="1" si="12"/>
        <v>#NAME?</v>
      </c>
      <c r="AA63" s="200"/>
      <c r="AB63" s="709" t="e" cm="1">
        <f t="array" aca="1" ref="AB63" ca="1">_xlfn.LET(_xlpm.PackedString, E63, IF(_xlpm.PackedString="", "", IF( ISNUMBER( SEARCH("|", _xlpm.PackedString)), INDEX(_xlfn.TEXTSPLIT(_xlpm.PackedString,"|", ,FALSE),3),_xlpm.PackedString)))</f>
        <v>#NAME?</v>
      </c>
      <c r="AC63" s="200" t="str" cm="1">
        <f t="array" aca="1" ref="AC63" ca="1">_xlfn.LET(
_xlpm.Def, IF(_xlfn.XMATCH(AB63,tbl_acctDef[Term],0)&gt;0, fx_getIcon("find"), ""),
_xlpm.Adj, IF(_xlfn.XMATCH(AB63, tbl_adjExample[Items],0)&gt;0, fx_getIcon("find"), ""),
IFERROR(IFBLANK(_xlpm.Def,_xlpm.Adj),"")
)</f>
        <v/>
      </c>
      <c r="AD63" s="1669" t="e" cm="1">
        <f t="array" aca="1" ref="AD63" ca="1">_xlfn.LET(
_xlpm.val,IF($F63 = "",val_blankRefText,  _xldudf_CX_GET(CX_ENTITY,$F63,AD$11,AD$14,,(AD$19))),
_xlpm.Res, IF(OR(_xlpm.val="",_xlpm.val="Error"),"",_xlpm.val),
_xlpm.Res
)</f>
        <v>#NAME?</v>
      </c>
      <c r="AE63" s="1669" t="e" cm="1">
        <f t="array" aca="1" ref="AE63" ca="1">_xlfn.LET(
_xlpm.val,IF($F63 = "",val_blankRefText,  _xldudf_CX_GET(CX_ENTITY,$F63,AE$11,AE$14,,(AE$19))),
_xlpm.Res, IF(OR(_xlpm.val="",_xlpm.val="Error"),"",_xlpm.val),
_xlpm.Res
)</f>
        <v>#NAME?</v>
      </c>
      <c r="AF63" s="1669" t="e" cm="1">
        <f t="array" aca="1" ref="AF63" ca="1">_xlfn.LET(
_xlpm.val,IF($F63 = "",val_blankRefText,  _xldudf_CX_GET(CX_ENTITY,$F63,AF$11,AF$14,,(AF$19))),
_xlpm.Res, IF(OR(_xlpm.val="",_xlpm.val="Error"),"",_xlpm.val),
_xlpm.Res
)</f>
        <v>#NAME?</v>
      </c>
      <c r="AG63" s="1669" t="e" cm="1">
        <f t="array" aca="1" ref="AG63" ca="1">_xlfn.LET(
_xlpm.val,IF($F63 = "",val_blankRefText,  _xldudf_CX_GET(CX_ENTITY,$F63,AG$11,AG$14,,(AG$19))),
_xlpm.Res, IF(OR(_xlpm.val="",_xlpm.val="Error"),"",_xlpm.val),
_xlpm.Res
)</f>
        <v>#NAME?</v>
      </c>
      <c r="AH63" s="1669" t="e" cm="1">
        <f t="array" aca="1" ref="AH63" ca="1">_xlfn.LET(
_xlpm.val,IF($F63 = "",val_blankRefText,  _xldudf_CX_GET(CX_ENTITY,$F63,AH$11,AH$14,,(AH$19))),
_xlpm.Res, IF(OR(_xlpm.val="",_xlpm.val="Error"),"",_xlpm.val),
_xlpm.Res
)</f>
        <v>#NAME?</v>
      </c>
      <c r="AI63" s="1669" t="e" cm="1">
        <f t="array" aca="1" ref="AI63" ca="1">_xlfn.LET(
_xlpm.val,IF($F63 = "",val_blankRefText,  _xldudf_CX_GET(CX_ENTITY,$F63,AI$11,AI$14,,(AI$19))),
_xlpm.Res, IF(OR(_xlpm.val="",_xlpm.val="Error"),"",_xlpm.val),
_xlpm.Res
)</f>
        <v>#NAME?</v>
      </c>
      <c r="AJ63" s="1669" t="e" cm="1">
        <f t="array" aca="1" ref="AJ63" ca="1">_xlfn.LET(
_xlpm.val,IF($F63 = "",val_blankRefText,  _xldudf_CX_GET(CX_ENTITY,$F63,AJ$11,AJ$14,,(AJ$19))),
_xlpm.Res, IF(OR(_xlpm.val="",_xlpm.val="Error"),"",_xlpm.val),
_xlpm.Res
)</f>
        <v>#NAME?</v>
      </c>
      <c r="AK63" s="1669" t="e" cm="1">
        <f t="array" aca="1" ref="AK63" ca="1">_xlfn.LET(
_xlpm.val,IF($F63 = "",val_blankRefText,  _xldudf_CX_GET(CX_ENTITY,$F63,AK$11,AK$14,,(AK$19))),
_xlpm.Res, IF(OR(_xlpm.val="",_xlpm.val="Error"),"",_xlpm.val),
_xlpm.Res
)</f>
        <v>#NAME?</v>
      </c>
      <c r="AL63" s="1669" t="e" cm="1">
        <f t="array" aca="1" ref="AL63" ca="1">_xlfn.LET(
_xlpm.val,IF($F63 = "",val_blankRefText,  _xldudf_CX_GET(CX_ENTITY,$F63,AL$11,AL$14,,(AL$19))),
_xlpm.Res, IF(OR(_xlpm.val="",_xlpm.val="Error"),"",_xlpm.val),
_xlpm.Res
)</f>
        <v>#NAME?</v>
      </c>
      <c r="AM63" s="1669" t="e" cm="1">
        <f t="array" aca="1" ref="AM63" ca="1">_xlfn.LET(
_xlpm.val,IF($F63 = "",val_blankRefText,  _xldudf_CX_GET(CX_ENTITY,$F63,AM$11,AM$14,,(AM$19))),
_xlpm.Res, IF(OR(_xlpm.val="",_xlpm.val="Error"),"",_xlpm.val),
_xlpm.Res
)</f>
        <v>#NAME?</v>
      </c>
      <c r="AN63" s="1669" t="e" cm="1">
        <f t="array" aca="1" ref="AN63" ca="1">_xlfn.LET(
_xlpm.val,IF($F63 = "",val_blankRefText,  _xldudf_CX_GET(CX_ENTITY,$F63,AN$11,AN$14,,(AN$19))),
_xlpm.Res, IF(OR(_xlpm.val="",_xlpm.val="Error"),"",_xlpm.val),
_xlpm.Res
)</f>
        <v>#NAME?</v>
      </c>
      <c r="AO63" s="1669" t="e" cm="1">
        <f t="array" aca="1" ref="AO63" ca="1">_xlfn.LET(
_xlpm.val,IF($F63 = "",val_blankRefText,  _xldudf_CX_GET(CX_ENTITY,$F63,AO$11,AO$14,,(AO$19))),
_xlpm.Res, IF(OR(_xlpm.val="",_xlpm.val="Error"),"",_xlpm.val),
_xlpm.Res
)</f>
        <v>#NAME?</v>
      </c>
      <c r="AP63" s="1669" t="e" cm="1">
        <f t="array" aca="1" ref="AP63" ca="1">_xlfn.LET(
_xlpm.val,IF($F63 = "",val_blankRefText,  _xldudf_CX_GET(CX_ENTITY,$F63,AP$11,AP$14,,(AP$19))),
_xlpm.Res, IF(OR(_xlpm.val="",_xlpm.val="Error"),"",_xlpm.val),
_xlpm.Res
)</f>
        <v>#NAME?</v>
      </c>
      <c r="AQ63" s="1669" t="e" cm="1">
        <f t="array" aca="1" ref="AQ63" ca="1">_xlfn.LET(
_xlpm.val,IF($F63 = "",val_blankRefText,  _xldudf_CX_GET(CX_ENTITY,$F63,AQ$11,AQ$14,,(AQ$19))),
_xlpm.Res, IF(OR(_xlpm.val="",_xlpm.val="Error"),"",_xlpm.val),
_xlpm.Res
)</f>
        <v>#NAME?</v>
      </c>
      <c r="AR63" s="1669" t="e" cm="1">
        <f t="array" aca="1" ref="AR63" ca="1">_xlfn.LET(
_xlpm.val,IF($F63 = "",val_blankRefText,  _xldudf_CX_GET(CX_ENTITY,$F63,AR$11,AR$14,,(AR$19))),
_xlpm.Res, IF(OR(_xlpm.val="",_xlpm.val="Error"),"",_xlpm.val),
_xlpm.Res
)</f>
        <v>#NAME?</v>
      </c>
      <c r="AS63" s="1669" t="e" cm="1">
        <f t="array" aca="1" ref="AS63" ca="1">_xlfn.LET(
_xlpm.val,IF($F63 = "",val_blankRefText,  _xldudf_CX_GET(CX_ENTITY,$F63,AS$11,AS$14,,(AS$19))),
_xlpm.Res, IF(OR(_xlpm.val="",_xlpm.val="Error"),"",_xlpm.val),
_xlpm.Res
)</f>
        <v>#NAME?</v>
      </c>
      <c r="AT63" s="1669" t="e" cm="1">
        <f t="array" aca="1" ref="AT63" ca="1">_xlfn.LET(
_xlpm.val,IF($F63 = "",val_blankRefText,  _xldudf_CX_GET(CX_ENTITY,$F63,AT$11,AT$14,,(AT$19))),
_xlpm.Res, IF(OR(_xlpm.val="",_xlpm.val="Error"),"",_xlpm.val),
_xlpm.Res
)</f>
        <v>#NAME?</v>
      </c>
      <c r="AU63" s="1669" t="e" cm="1">
        <f t="array" aca="1" ref="AU63" ca="1">_xlfn.LET(
_xlpm.val,IF($F63 = "",val_blankRefText,  _xldudf_CX_GET(CX_ENTITY,$F63,AU$11,AU$14,,(AU$19))),
_xlpm.Res, IF(OR(_xlpm.val="",_xlpm.val="Error"),"",_xlpm.val),
_xlpm.Res
)</f>
        <v>#NAME?</v>
      </c>
      <c r="AV63" s="1669" t="e" cm="1">
        <f t="array" aca="1" ref="AV63" ca="1">_xlfn.LET(
_xlpm.val,IF($F63 = "",val_blankRefText,  _xldudf_CX_GET(CX_ENTITY,$F63,AV$11,AV$14,,(AV$19))),
_xlpm.Res, IF(OR(_xlpm.val="",_xlpm.val="Error"),"",_xlpm.val),
_xlpm.Res
)</f>
        <v>#NAME?</v>
      </c>
      <c r="AW63" s="1669" t="e" cm="1">
        <f t="array" aca="1" ref="AW63" ca="1">_xlfn.LET(
_xlpm.val,IF($F63 = "",val_blankRefText,  _xldudf_CX_GET(CX_ENTITY,$F63,AW$11,AW$14,,(AW$19))),
_xlpm.Res, IF(OR(_xlpm.val="",_xlpm.val="Error"),"",_xlpm.val),
_xlpm.Res
)</f>
        <v>#NAME?</v>
      </c>
      <c r="AX63" s="1669" t="e" cm="1">
        <f t="array" aca="1" ref="AX63" ca="1">_xlfn.LET(
_xlpm.val,IF($F63 = "",val_blankRefText,  _xldudf_CX_GET(CX_ENTITY,$F63,AX$11,AX$14,,(AX$19))),
_xlpm.Res, IF(OR(_xlpm.val="",_xlpm.val="Error"),"",_xlpm.val),
_xlpm.Res
)</f>
        <v>#NAME?</v>
      </c>
      <c r="AY63" s="1669" t="e" cm="1">
        <f t="array" aca="1" ref="AY63" ca="1">_xlfn.LET(
_xlpm.val,IF($F63 = "",val_blankRefText,  _xldudf_CX_GET(CX_ENTITY,$F63,AY$11,AY$14,,(AY$19))),
_xlpm.Res, IF(OR(_xlpm.val="",_xlpm.val="Error"),"",_xlpm.val),
_xlpm.Res
)</f>
        <v>#NAME?</v>
      </c>
      <c r="AZ63" s="1669" t="e" cm="1">
        <f t="array" aca="1" ref="AZ63" ca="1">_xlfn.LET(
_xlpm.val,IF($F63 = "",val_blankRefText,  _xldudf_CX_GET(CX_ENTITY,$F63,AZ$11,AZ$14,,(AZ$19))),
_xlpm.Res, IF(OR(_xlpm.val="",_xlpm.val="Error"),"",_xlpm.val),
_xlpm.Res
)</f>
        <v>#NAME?</v>
      </c>
      <c r="BA63" s="1669" t="e" cm="1">
        <f t="array" aca="1" ref="BA63" ca="1">_xlfn.LET(
_xlpm.val,IF($F63 = "",val_blankRefText,  _xldudf_CX_GET(CX_ENTITY,$F63,BA$11,BA$14,,(BA$19))),
_xlpm.Res, IF(OR(_xlpm.val="",_xlpm.val="Error"),"",_xlpm.val),
_xlpm.Res
)</f>
        <v>#NAME?</v>
      </c>
      <c r="BB63" s="1669" t="e" cm="1">
        <f t="array" aca="1" ref="BB63" ca="1">_xlfn.LET(
_xlpm.val,IF($F63 = "",val_blankRefText,  _xldudf_CX_GET(CX_ENTITY,$F63,BB$11,BB$14,,(BB$19))),
_xlpm.Res, IF(OR(_xlpm.val="",_xlpm.val="Error"),"",_xlpm.val),
_xlpm.Res
)</f>
        <v>#NAME?</v>
      </c>
      <c r="BC63" s="1669" t="e" cm="1">
        <f t="array" aca="1" ref="BC63" ca="1">_xlfn.LET(
_xlpm.val,IF($F63 = "",val_blankRefText,  _xldudf_CX_GET(CX_ENTITY,$F63,BC$11,BC$14,,(BC$19))),
_xlpm.Res, IF(OR(_xlpm.val="",_xlpm.val="Error"),"",_xlpm.val),
_xlpm.Res
)</f>
        <v>#NAME?</v>
      </c>
      <c r="BD63" s="1669" t="e" cm="1">
        <f t="array" aca="1" ref="BD63" ca="1">_xlfn.LET(
_xlpm.val,IF($F63 = "",val_blankRefText,  _xldudf_CX_GET(CX_ENTITY,$F63,BD$11,BD$14,,(BD$19))),
_xlpm.Res, IF(OR(_xlpm.val="",_xlpm.val="Error"),"",_xlpm.val),
_xlpm.Res
)</f>
        <v>#NAME?</v>
      </c>
      <c r="BE63" s="1669" t="e" cm="1">
        <f t="array" aca="1" ref="BE63" ca="1">_xlfn.LET(
_xlpm.val,IF($F63 = "",val_blankRefText,  _xldudf_CX_GET(CX_ENTITY,$F63,BE$11,BE$14,,(BE$19))),
_xlpm.Res, IF(OR(_xlpm.val="",_xlpm.val="Error"),"",_xlpm.val),
_xlpm.Res
)</f>
        <v>#NAME?</v>
      </c>
      <c r="BF63" s="1669" t="e" cm="1">
        <f t="array" aca="1" ref="BF63" ca="1">_xlfn.LET(
_xlpm.val,IF($F63 = "",val_blankRefText,  _xldudf_CX_GET(CX_ENTITY,$F63,BF$11,BF$14,,(BF$19))),
_xlpm.Res, IF(OR(_xlpm.val="",_xlpm.val="Error"),"",_xlpm.val),
_xlpm.Res
)</f>
        <v>#NAME?</v>
      </c>
      <c r="BG63" s="1669" t="e" cm="1">
        <f t="array" aca="1" ref="BG63" ca="1">_xlfn.LET(
_xlpm.val,IF($F63 = "",val_blankRefText,  _xldudf_CX_GET(CX_ENTITY,$F63,BG$11,BG$14,,(BG$19))),
_xlpm.Res, IF(OR(_xlpm.val="",_xlpm.val="Error"),"",_xlpm.val),
_xlpm.Res
)</f>
        <v>#NAME?</v>
      </c>
      <c r="BH63" s="1669" t="e" cm="1">
        <f t="array" aca="1" ref="BH63" ca="1">_xlfn.LET(
_xlpm.val,IF($F63 = "",val_blankRefText,  _xldudf_CX_GET(CX_ENTITY,$F63,BH$11,BH$14,,(BH$19))),
_xlpm.Res, IF(OR(_xlpm.val="",_xlpm.val="Error"),"",_xlpm.val),
_xlpm.Res
)</f>
        <v>#NAME?</v>
      </c>
      <c r="BI63" s="1669" t="e" cm="1">
        <f t="array" aca="1" ref="BI63" ca="1">_xlfn.LET(
_xlpm.val,IF($F63 = "",val_blankRefText,  _xldudf_CX_GET(CX_ENTITY,$F63,BI$11,BI$14,,(BI$19))),
_xlpm.Res, IF(OR(_xlpm.val="",_xlpm.val="Error"),"",_xlpm.val),
_xlpm.Res
)</f>
        <v>#NAME?</v>
      </c>
      <c r="BJ63" s="1669" t="e" cm="1">
        <f t="array" aca="1" ref="BJ63" ca="1">_xlfn.LET(
_xlpm.val,IF($F63 = "",val_blankRefText,  _xldudf_CX_GET(CX_ENTITY,$F63,BJ$11,BJ$14,,(BJ$19))),
_xlpm.Res, IF(OR(_xlpm.val="",_xlpm.val="Error"),"",_xlpm.val),
_xlpm.Res
)</f>
        <v>#NAME?</v>
      </c>
      <c r="BK63" s="1669" t="e" cm="1">
        <f t="array" aca="1" ref="BK63" ca="1">_xlfn.LET(
_xlpm.val,IF($F63 = "",val_blankRefText,  _xldudf_CX_GET(CX_ENTITY,$F63,BK$11,BK$14,,(BK$19))),
_xlpm.Res, IF(OR(_xlpm.val="",_xlpm.val="Error"),"",_xlpm.val),
_xlpm.Res
)</f>
        <v>#NAME?</v>
      </c>
      <c r="BL63" s="1669" t="e" cm="1">
        <f t="array" aca="1" ref="BL63" ca="1">_xlfn.LET(
_xlpm.val,IF($F63 = "",val_blankRefText,  _xldudf_CX_GET(CX_ENTITY,$F63,BL$11,BL$14,,(BL$19))),
_xlpm.Res, IF(OR(_xlpm.val="",_xlpm.val="Error"),"",_xlpm.val),
_xlpm.Res
)</f>
        <v>#NAME?</v>
      </c>
      <c r="BM63" s="1669" t="e" cm="1">
        <f t="array" aca="1" ref="BM63" ca="1">_xlfn.LET(
_xlpm.val,IF($F63 = "",val_blankRefText,  _xldudf_CX_GET(CX_ENTITY,$F63,BM$11,BM$14,,(BM$19))),
_xlpm.Res, IF(OR(_xlpm.val="",_xlpm.val="Error"),"",_xlpm.val),
_xlpm.Res
)</f>
        <v>#NAME?</v>
      </c>
      <c r="BN63" s="1669" t="e" cm="1">
        <f t="array" aca="1" ref="BN63" ca="1">_xlfn.LET(
_xlpm.val,IF($F63 = "",val_blankRefText,  _xldudf_CX_GET(CX_ENTITY,$F63,BN$11,BN$14,,(BN$19))),
_xlpm.Res, IF(OR(_xlpm.val="",_xlpm.val="Error"),"",_xlpm.val),
_xlpm.Res
)</f>
        <v>#NAME?</v>
      </c>
      <c r="BO63" s="2095"/>
      <c r="BP63" s="2095"/>
      <c r="BQ63" s="2095"/>
      <c r="BR63" s="2095"/>
      <c r="BS63" s="2095"/>
      <c r="BT63" s="2095"/>
      <c r="BU63" s="2095"/>
      <c r="BV63" s="2095"/>
      <c r="BW63" s="2095"/>
      <c r="BX63" s="2095"/>
      <c r="BY63" s="2095"/>
      <c r="BZ63" s="2095"/>
      <c r="CA63" s="34"/>
      <c r="CC63" s="33"/>
      <c r="CD63" s="1461" t="str" cm="1">
        <f t="array" ref="CD63">_xlfn.LET( _xlpm.CheckBlank, SUM(PL!$AD63:'PL'!$BN63) = 0, IF(_xlpm.CheckBlank, "", SUM(_xlfn._xlws.FILTER(PL!$AD63:$BN63,(YEAR(PL!$AD$12:$BN$12)=PL!CD$12)*(array_timeline&lt;=PL!CD$11)))))</f>
        <v/>
      </c>
      <c r="CE63" s="1461" t="str" cm="1">
        <f t="array" ref="CE63">_xlfn.LET( _xlpm.CheckBlank, SUM(PL!$AD63:'PL'!$BN63) = 0, IF(_xlpm.CheckBlank, "", SUM(_xlfn._xlws.FILTER(PL!$AD63:$BN63,(YEAR(PL!$AD$12:$BN$12)=PL!CE$12)*(array_timeline&lt;=PL!CE$11)))))</f>
        <v/>
      </c>
      <c r="CF63" s="88"/>
      <c r="CG63" s="1461" t="str" cm="1">
        <f t="array" ref="CG63">_xlfn.LET( _xlpm.CheckBlank, SUM(PL!$AD63:$BN63) =0, IF(_xlpm.CheckBlank, "", SUM(_xlfn._xlws.FILTER(PL!$AD63:$BN63,(YEAR(PL!$AD$12:$BN$12)=PL!CG$12)*(array_timeline&lt;=PL!CG$11)))))</f>
        <v/>
      </c>
      <c r="CH63" s="1461" t="str" cm="1">
        <f t="array" ref="CH63">_xlfn.LET( _xlpm.CheckBlank, SUM(PL!$AD63:$BN63) = 0, IF(_xlpm.CheckBlank, "", SUM(_xlfn._xlws.FILTER(PL!$AD63:$BN63,(YEAR(PL!$AD$12:$BN$12)=PL!CH$12)*(array_timeline&lt;=PL!CH$11)))))</f>
        <v/>
      </c>
      <c r="CI63" s="88"/>
      <c r="CJ63" s="1461" t="str" cm="1">
        <f t="array" ref="CJ63">_xlfn.LET( _xlpm.CheckBlank, SUM(PL!$AD63:$BN63) = 0, IF(_xlpm.CheckBlank, "", SUM(_xlfn.TAKE(_xlfn.DROP(PL!$AD63:$BN63, ,-DATEDIFF(PL!CJ$11, val_asOfDate,"M")),1,-12))))</f>
        <v/>
      </c>
      <c r="CK63" s="1461" t="str" cm="1">
        <f t="array" ref="CK63">_xlfn.LET( _xlpm.CheckBlank, SUM(PL!$AD63:$BN63) = 0, IF(_xlpm.CheckBlank, "", SUM(_xlfn.TAKE(_xlfn.DROP(PL!$AD63:$BN63, ,-DATEDIFF(PL!CK$11, val_asOfDate,"M")),1,-12))))</f>
        <v/>
      </c>
      <c r="CL63" s="88"/>
      <c r="CM63" s="1556" t="e" cm="1">
        <f t="array" aca="1" ref="CM63" ca="1">IF(
 $F63 = "",
  val_blankRefText,
  N(
    _xldudf_CX_GET(CX_ENTITY,$F63,CM$11,CM$14,,(CM$19)))/
    fxVal_normal*fxVal_sign($A63)
)</f>
        <v>#NAME?</v>
      </c>
      <c r="CN63" s="1556" t="e" cm="1">
        <f t="array" aca="1" ref="CN63" ca="1">IF(
  $F63="",
  val_blankRefText,
  N(
    _xldudf_CX_GET(CX_ENTITY,$F63,CN$11,CN$14,,(CN$19)))/
    fxVal_normal*fxVal_sign($A63)
)</f>
        <v>#NAME?</v>
      </c>
      <c r="CO63" s="88"/>
      <c r="CP63" s="1650" t="e" cm="1">
        <f t="array" aca="1" ref="CP63" ca="1">IF(
  $F63="",
  val_blankRefText,
  N(
    _xldudf_CX_GET(CX_ENTITY,fx_attrConverter($F63),CP$11,CP$14,,(CP$19)))/
    fxVal_normal*fxVal_sign($A63)
)</f>
        <v>#NAME?</v>
      </c>
      <c r="CQ63" s="1651" t="e" cm="1">
        <f t="array" aca="1" ref="CQ63" ca="1">IF(
  $F63="",
  val_blankRefText,
  N(
    _xldudf_CX_GET(CX_ENTITY,$F63,CQ$11,CQ$14,,(CQ$19)))/
    fxVal_normal*fxVal_sign($A63)
)</f>
        <v>#NAME?</v>
      </c>
      <c r="CR63" s="34"/>
    </row>
    <row r="64" spans="1:96" ht="21" customHeight="1" outlineLevel="2">
      <c r="A64" s="1322"/>
      <c r="B64" s="2128" t="s">
        <v>1592</v>
      </c>
      <c r="C64" s="577" t="s">
        <v>1593</v>
      </c>
      <c r="D64" s="1079"/>
      <c r="E64" s="1615" t="e" cm="1">
        <f t="array" aca="1" ref="E64" ca="1">_xlfn.LET(
   _xlpm.Attr,  $C64,
   _xlpm.Lookback, $E$16,
   _xlpm.QueryDate, EOMONTH(val_asOfDate,_xlpm.Lookback),
   _xlpm.ReadField, _xldudf_CX_GET(CX_ENTITY,fx_attrConverter($C64),_xlpm.QueryDate),
   _xlpm.AttrBlank, _xlpm.Attr="", _xlpm.Result,
   IF(_xlpm.AttrBlank,val_blankRefText,fx_attrConverter(_xlpm.ReadField,0)),
IF(_xlpm.Result = "Error", "", _xlpm.Result )
)</f>
        <v>#NAME?</v>
      </c>
      <c r="F64" s="577" t="str">
        <f t="shared" si="11"/>
        <v>Custom Metric Amount 8 [Calculated]</v>
      </c>
      <c r="G64" s="577" t="s">
        <v>1579</v>
      </c>
      <c r="H64" s="1326">
        <v>1</v>
      </c>
      <c r="I64" s="1326">
        <v>1</v>
      </c>
      <c r="J64" s="401"/>
      <c r="K64" s="401"/>
      <c r="L64" s="579" t="b">
        <v>0</v>
      </c>
      <c r="N64" s="158"/>
      <c r="O64" s="101"/>
      <c r="P64" s="52"/>
      <c r="Q64" s="101"/>
      <c r="R64" s="539"/>
      <c r="S64" s="101"/>
      <c r="T64" s="101"/>
      <c r="U64" s="39"/>
      <c r="W64" s="91" t="str">
        <f>_PL!$W$17</f>
        <v>Actual</v>
      </c>
      <c r="X64" s="2370" t="e" cm="1">
        <f t="array" aca="1" ref="X64" ca="1">_xlfn.LET(
_xlpm.toPass,$E64="",_xlpm.hasParts,ISNUMBER(SEARCH("|",$E64)),
_xlpm.Part1,INDEX(_xlfn.TEXTSPLIT($E64,"|",,FALSE,1),1),
_xlpm.Part1Num,IFERROR(_xlfn.NUMBERVALUE(_xlpm.Part1),_xlpm.Part1),_xlfn.SWITCH(
TRUE,_xlpm.toPass,"",_xlpm.hasParts,_xlpm.Part1Num,
$E64
))</f>
        <v>#NAME?</v>
      </c>
      <c r="Y64" s="590" t="e" cm="1">
        <f t="array" aca="1" ref="Y64" ca="1">_xlfn.LET(_xlpm.PackedString, E64, IF(_xlpm.PackedString="", "", IF( ISNUMBER( SEARCH("|", _xlpm.PackedString)), INDEX(_xlfn.TEXTSPLIT(_xlpm.PackedString,"|", ,FALSE),2),_xlpm.PackedString)))</f>
        <v>#NAME?</v>
      </c>
      <c r="Z64" s="198" t="e">
        <f t="shared" ca="1" si="12"/>
        <v>#NAME?</v>
      </c>
      <c r="AA64" s="200"/>
      <c r="AB64" s="709" t="e" cm="1">
        <f t="array" aca="1" ref="AB64" ca="1">_xlfn.LET(_xlpm.PackedString, E64, IF(_xlpm.PackedString="", "", IF( ISNUMBER( SEARCH("|", _xlpm.PackedString)), INDEX(_xlfn.TEXTSPLIT(_xlpm.PackedString,"|", ,FALSE),3),_xlpm.PackedString)))</f>
        <v>#NAME?</v>
      </c>
      <c r="AC64" s="200" t="str" cm="1">
        <f t="array" aca="1" ref="AC64" ca="1">_xlfn.LET(
_xlpm.Def, IF(_xlfn.XMATCH(AB64,tbl_acctDef[Term],0)&gt;0, fx_getIcon("find"), ""),
_xlpm.Adj, IF(_xlfn.XMATCH(AB64, tbl_adjExample[Items],0)&gt;0, fx_getIcon("find"), ""),
IFERROR(IFBLANK(_xlpm.Def,_xlpm.Adj),"")
)</f>
        <v/>
      </c>
      <c r="AD64" s="1669" t="e" cm="1">
        <f t="array" aca="1" ref="AD64" ca="1">_xlfn.LET(
_xlpm.val,IF($F64 = "",val_blankRefText,  _xldudf_CX_GET(CX_ENTITY,$F64,AD$11,AD$14,,(AD$19))),
_xlpm.Res, IF(OR(_xlpm.val="",_xlpm.val="Error"),"",_xlpm.val),
_xlpm.Res
)</f>
        <v>#NAME?</v>
      </c>
      <c r="AE64" s="1669" t="e" cm="1">
        <f t="array" aca="1" ref="AE64" ca="1">_xlfn.LET(
_xlpm.val,IF($F64 = "",val_blankRefText,  _xldudf_CX_GET(CX_ENTITY,$F64,AE$11,AE$14,,(AE$19))),
_xlpm.Res, IF(OR(_xlpm.val="",_xlpm.val="Error"),"",_xlpm.val),
_xlpm.Res
)</f>
        <v>#NAME?</v>
      </c>
      <c r="AF64" s="1669" t="e" cm="1">
        <f t="array" aca="1" ref="AF64" ca="1">_xlfn.LET(
_xlpm.val,IF($F64 = "",val_blankRefText,  _xldudf_CX_GET(CX_ENTITY,$F64,AF$11,AF$14,,(AF$19))),
_xlpm.Res, IF(OR(_xlpm.val="",_xlpm.val="Error"),"",_xlpm.val),
_xlpm.Res
)</f>
        <v>#NAME?</v>
      </c>
      <c r="AG64" s="1669" t="e" cm="1">
        <f t="array" aca="1" ref="AG64" ca="1">_xlfn.LET(
_xlpm.val,IF($F64 = "",val_blankRefText,  _xldudf_CX_GET(CX_ENTITY,$F64,AG$11,AG$14,,(AG$19))),
_xlpm.Res, IF(OR(_xlpm.val="",_xlpm.val="Error"),"",_xlpm.val),
_xlpm.Res
)</f>
        <v>#NAME?</v>
      </c>
      <c r="AH64" s="1669" t="e" cm="1">
        <f t="array" aca="1" ref="AH64" ca="1">_xlfn.LET(
_xlpm.val,IF($F64 = "",val_blankRefText,  _xldudf_CX_GET(CX_ENTITY,$F64,AH$11,AH$14,,(AH$19))),
_xlpm.Res, IF(OR(_xlpm.val="",_xlpm.val="Error"),"",_xlpm.val),
_xlpm.Res
)</f>
        <v>#NAME?</v>
      </c>
      <c r="AI64" s="1669" t="e" cm="1">
        <f t="array" aca="1" ref="AI64" ca="1">_xlfn.LET(
_xlpm.val,IF($F64 = "",val_blankRefText,  _xldudf_CX_GET(CX_ENTITY,$F64,AI$11,AI$14,,(AI$19))),
_xlpm.Res, IF(OR(_xlpm.val="",_xlpm.val="Error"),"",_xlpm.val),
_xlpm.Res
)</f>
        <v>#NAME?</v>
      </c>
      <c r="AJ64" s="1669" t="e" cm="1">
        <f t="array" aca="1" ref="AJ64" ca="1">_xlfn.LET(
_xlpm.val,IF($F64 = "",val_blankRefText,  _xldudf_CX_GET(CX_ENTITY,$F64,AJ$11,AJ$14,,(AJ$19))),
_xlpm.Res, IF(OR(_xlpm.val="",_xlpm.val="Error"),"",_xlpm.val),
_xlpm.Res
)</f>
        <v>#NAME?</v>
      </c>
      <c r="AK64" s="1669" t="e" cm="1">
        <f t="array" aca="1" ref="AK64" ca="1">_xlfn.LET(
_xlpm.val,IF($F64 = "",val_blankRefText,  _xldudf_CX_GET(CX_ENTITY,$F64,AK$11,AK$14,,(AK$19))),
_xlpm.Res, IF(OR(_xlpm.val="",_xlpm.val="Error"),"",_xlpm.val),
_xlpm.Res
)</f>
        <v>#NAME?</v>
      </c>
      <c r="AL64" s="1669" t="e" cm="1">
        <f t="array" aca="1" ref="AL64" ca="1">_xlfn.LET(
_xlpm.val,IF($F64 = "",val_blankRefText,  _xldudf_CX_GET(CX_ENTITY,$F64,AL$11,AL$14,,(AL$19))),
_xlpm.Res, IF(OR(_xlpm.val="",_xlpm.val="Error"),"",_xlpm.val),
_xlpm.Res
)</f>
        <v>#NAME?</v>
      </c>
      <c r="AM64" s="1669" t="e" cm="1">
        <f t="array" aca="1" ref="AM64" ca="1">_xlfn.LET(
_xlpm.val,IF($F64 = "",val_blankRefText,  _xldudf_CX_GET(CX_ENTITY,$F64,AM$11,AM$14,,(AM$19))),
_xlpm.Res, IF(OR(_xlpm.val="",_xlpm.val="Error"),"",_xlpm.val),
_xlpm.Res
)</f>
        <v>#NAME?</v>
      </c>
      <c r="AN64" s="1669" t="e" cm="1">
        <f t="array" aca="1" ref="AN64" ca="1">_xlfn.LET(
_xlpm.val,IF($F64 = "",val_blankRefText,  _xldudf_CX_GET(CX_ENTITY,$F64,AN$11,AN$14,,(AN$19))),
_xlpm.Res, IF(OR(_xlpm.val="",_xlpm.val="Error"),"",_xlpm.val),
_xlpm.Res
)</f>
        <v>#NAME?</v>
      </c>
      <c r="AO64" s="1669" t="e" cm="1">
        <f t="array" aca="1" ref="AO64" ca="1">_xlfn.LET(
_xlpm.val,IF($F64 = "",val_blankRefText,  _xldudf_CX_GET(CX_ENTITY,$F64,AO$11,AO$14,,(AO$19))),
_xlpm.Res, IF(OR(_xlpm.val="",_xlpm.val="Error"),"",_xlpm.val),
_xlpm.Res
)</f>
        <v>#NAME?</v>
      </c>
      <c r="AP64" s="1669" t="e" cm="1">
        <f t="array" aca="1" ref="AP64" ca="1">_xlfn.LET(
_xlpm.val,IF($F64 = "",val_blankRefText,  _xldudf_CX_GET(CX_ENTITY,$F64,AP$11,AP$14,,(AP$19))),
_xlpm.Res, IF(OR(_xlpm.val="",_xlpm.val="Error"),"",_xlpm.val),
_xlpm.Res
)</f>
        <v>#NAME?</v>
      </c>
      <c r="AQ64" s="1669" t="e" cm="1">
        <f t="array" aca="1" ref="AQ64" ca="1">_xlfn.LET(
_xlpm.val,IF($F64 = "",val_blankRefText,  _xldudf_CX_GET(CX_ENTITY,$F64,AQ$11,AQ$14,,(AQ$19))),
_xlpm.Res, IF(OR(_xlpm.val="",_xlpm.val="Error"),"",_xlpm.val),
_xlpm.Res
)</f>
        <v>#NAME?</v>
      </c>
      <c r="AR64" s="1669" t="e" cm="1">
        <f t="array" aca="1" ref="AR64" ca="1">_xlfn.LET(
_xlpm.val,IF($F64 = "",val_blankRefText,  _xldudf_CX_GET(CX_ENTITY,$F64,AR$11,AR$14,,(AR$19))),
_xlpm.Res, IF(OR(_xlpm.val="",_xlpm.val="Error"),"",_xlpm.val),
_xlpm.Res
)</f>
        <v>#NAME?</v>
      </c>
      <c r="AS64" s="1669" t="e" cm="1">
        <f t="array" aca="1" ref="AS64" ca="1">_xlfn.LET(
_xlpm.val,IF($F64 = "",val_blankRefText,  _xldudf_CX_GET(CX_ENTITY,$F64,AS$11,AS$14,,(AS$19))),
_xlpm.Res, IF(OR(_xlpm.val="",_xlpm.val="Error"),"",_xlpm.val),
_xlpm.Res
)</f>
        <v>#NAME?</v>
      </c>
      <c r="AT64" s="1669" t="e" cm="1">
        <f t="array" aca="1" ref="AT64" ca="1">_xlfn.LET(
_xlpm.val,IF($F64 = "",val_blankRefText,  _xldudf_CX_GET(CX_ENTITY,$F64,AT$11,AT$14,,(AT$19))),
_xlpm.Res, IF(OR(_xlpm.val="",_xlpm.val="Error"),"",_xlpm.val),
_xlpm.Res
)</f>
        <v>#NAME?</v>
      </c>
      <c r="AU64" s="1669" t="e" cm="1">
        <f t="array" aca="1" ref="AU64" ca="1">_xlfn.LET(
_xlpm.val,IF($F64 = "",val_blankRefText,  _xldudf_CX_GET(CX_ENTITY,$F64,AU$11,AU$14,,(AU$19))),
_xlpm.Res, IF(OR(_xlpm.val="",_xlpm.val="Error"),"",_xlpm.val),
_xlpm.Res
)</f>
        <v>#NAME?</v>
      </c>
      <c r="AV64" s="1669" t="e" cm="1">
        <f t="array" aca="1" ref="AV64" ca="1">_xlfn.LET(
_xlpm.val,IF($F64 = "",val_blankRefText,  _xldudf_CX_GET(CX_ENTITY,$F64,AV$11,AV$14,,(AV$19))),
_xlpm.Res, IF(OR(_xlpm.val="",_xlpm.val="Error"),"",_xlpm.val),
_xlpm.Res
)</f>
        <v>#NAME?</v>
      </c>
      <c r="AW64" s="1669" t="e" cm="1">
        <f t="array" aca="1" ref="AW64" ca="1">_xlfn.LET(
_xlpm.val,IF($F64 = "",val_blankRefText,  _xldudf_CX_GET(CX_ENTITY,$F64,AW$11,AW$14,,(AW$19))),
_xlpm.Res, IF(OR(_xlpm.val="",_xlpm.val="Error"),"",_xlpm.val),
_xlpm.Res
)</f>
        <v>#NAME?</v>
      </c>
      <c r="AX64" s="1669" t="e" cm="1">
        <f t="array" aca="1" ref="AX64" ca="1">_xlfn.LET(
_xlpm.val,IF($F64 = "",val_blankRefText,  _xldudf_CX_GET(CX_ENTITY,$F64,AX$11,AX$14,,(AX$19))),
_xlpm.Res, IF(OR(_xlpm.val="",_xlpm.val="Error"),"",_xlpm.val),
_xlpm.Res
)</f>
        <v>#NAME?</v>
      </c>
      <c r="AY64" s="1669" t="e" cm="1">
        <f t="array" aca="1" ref="AY64" ca="1">_xlfn.LET(
_xlpm.val,IF($F64 = "",val_blankRefText,  _xldudf_CX_GET(CX_ENTITY,$F64,AY$11,AY$14,,(AY$19))),
_xlpm.Res, IF(OR(_xlpm.val="",_xlpm.val="Error"),"",_xlpm.val),
_xlpm.Res
)</f>
        <v>#NAME?</v>
      </c>
      <c r="AZ64" s="1669" t="e" cm="1">
        <f t="array" aca="1" ref="AZ64" ca="1">_xlfn.LET(
_xlpm.val,IF($F64 = "",val_blankRefText,  _xldudf_CX_GET(CX_ENTITY,$F64,AZ$11,AZ$14,,(AZ$19))),
_xlpm.Res, IF(OR(_xlpm.val="",_xlpm.val="Error"),"",_xlpm.val),
_xlpm.Res
)</f>
        <v>#NAME?</v>
      </c>
      <c r="BA64" s="1669" t="e" cm="1">
        <f t="array" aca="1" ref="BA64" ca="1">_xlfn.LET(
_xlpm.val,IF($F64 = "",val_blankRefText,  _xldudf_CX_GET(CX_ENTITY,$F64,BA$11,BA$14,,(BA$19))),
_xlpm.Res, IF(OR(_xlpm.val="",_xlpm.val="Error"),"",_xlpm.val),
_xlpm.Res
)</f>
        <v>#NAME?</v>
      </c>
      <c r="BB64" s="1669" t="e" cm="1">
        <f t="array" aca="1" ref="BB64" ca="1">_xlfn.LET(
_xlpm.val,IF($F64 = "",val_blankRefText,  _xldudf_CX_GET(CX_ENTITY,$F64,BB$11,BB$14,,(BB$19))),
_xlpm.Res, IF(OR(_xlpm.val="",_xlpm.val="Error"),"",_xlpm.val),
_xlpm.Res
)</f>
        <v>#NAME?</v>
      </c>
      <c r="BC64" s="1669" t="e" cm="1">
        <f t="array" aca="1" ref="BC64" ca="1">_xlfn.LET(
_xlpm.val,IF($F64 = "",val_blankRefText,  _xldudf_CX_GET(CX_ENTITY,$F64,BC$11,BC$14,,(BC$19))),
_xlpm.Res, IF(OR(_xlpm.val="",_xlpm.val="Error"),"",_xlpm.val),
_xlpm.Res
)</f>
        <v>#NAME?</v>
      </c>
      <c r="BD64" s="1669" t="e" cm="1">
        <f t="array" aca="1" ref="BD64" ca="1">_xlfn.LET(
_xlpm.val,IF($F64 = "",val_blankRefText,  _xldudf_CX_GET(CX_ENTITY,$F64,BD$11,BD$14,,(BD$19))),
_xlpm.Res, IF(OR(_xlpm.val="",_xlpm.val="Error"),"",_xlpm.val),
_xlpm.Res
)</f>
        <v>#NAME?</v>
      </c>
      <c r="BE64" s="1669" t="e" cm="1">
        <f t="array" aca="1" ref="BE64" ca="1">_xlfn.LET(
_xlpm.val,IF($F64 = "",val_blankRefText,  _xldudf_CX_GET(CX_ENTITY,$F64,BE$11,BE$14,,(BE$19))),
_xlpm.Res, IF(OR(_xlpm.val="",_xlpm.val="Error"),"",_xlpm.val),
_xlpm.Res
)</f>
        <v>#NAME?</v>
      </c>
      <c r="BF64" s="1669" t="e" cm="1">
        <f t="array" aca="1" ref="BF64" ca="1">_xlfn.LET(
_xlpm.val,IF($F64 = "",val_blankRefText,  _xldudf_CX_GET(CX_ENTITY,$F64,BF$11,BF$14,,(BF$19))),
_xlpm.Res, IF(OR(_xlpm.val="",_xlpm.val="Error"),"",_xlpm.val),
_xlpm.Res
)</f>
        <v>#NAME?</v>
      </c>
      <c r="BG64" s="1669" t="e" cm="1">
        <f t="array" aca="1" ref="BG64" ca="1">_xlfn.LET(
_xlpm.val,IF($F64 = "",val_blankRefText,  _xldudf_CX_GET(CX_ENTITY,$F64,BG$11,BG$14,,(BG$19))),
_xlpm.Res, IF(OR(_xlpm.val="",_xlpm.val="Error"),"",_xlpm.val),
_xlpm.Res
)</f>
        <v>#NAME?</v>
      </c>
      <c r="BH64" s="1669" t="e" cm="1">
        <f t="array" aca="1" ref="BH64" ca="1">_xlfn.LET(
_xlpm.val,IF($F64 = "",val_blankRefText,  _xldudf_CX_GET(CX_ENTITY,$F64,BH$11,BH$14,,(BH$19))),
_xlpm.Res, IF(OR(_xlpm.val="",_xlpm.val="Error"),"",_xlpm.val),
_xlpm.Res
)</f>
        <v>#NAME?</v>
      </c>
      <c r="BI64" s="1669" t="e" cm="1">
        <f t="array" aca="1" ref="BI64" ca="1">_xlfn.LET(
_xlpm.val,IF($F64 = "",val_blankRefText,  _xldudf_CX_GET(CX_ENTITY,$F64,BI$11,BI$14,,(BI$19))),
_xlpm.Res, IF(OR(_xlpm.val="",_xlpm.val="Error"),"",_xlpm.val),
_xlpm.Res
)</f>
        <v>#NAME?</v>
      </c>
      <c r="BJ64" s="1669" t="e" cm="1">
        <f t="array" aca="1" ref="BJ64" ca="1">_xlfn.LET(
_xlpm.val,IF($F64 = "",val_blankRefText,  _xldudf_CX_GET(CX_ENTITY,$F64,BJ$11,BJ$14,,(BJ$19))),
_xlpm.Res, IF(OR(_xlpm.val="",_xlpm.val="Error"),"",_xlpm.val),
_xlpm.Res
)</f>
        <v>#NAME?</v>
      </c>
      <c r="BK64" s="1669" t="e" cm="1">
        <f t="array" aca="1" ref="BK64" ca="1">_xlfn.LET(
_xlpm.val,IF($F64 = "",val_blankRefText,  _xldudf_CX_GET(CX_ENTITY,$F64,BK$11,BK$14,,(BK$19))),
_xlpm.Res, IF(OR(_xlpm.val="",_xlpm.val="Error"),"",_xlpm.val),
_xlpm.Res
)</f>
        <v>#NAME?</v>
      </c>
      <c r="BL64" s="1669" t="e" cm="1">
        <f t="array" aca="1" ref="BL64" ca="1">_xlfn.LET(
_xlpm.val,IF($F64 = "",val_blankRefText,  _xldudf_CX_GET(CX_ENTITY,$F64,BL$11,BL$14,,(BL$19))),
_xlpm.Res, IF(OR(_xlpm.val="",_xlpm.val="Error"),"",_xlpm.val),
_xlpm.Res
)</f>
        <v>#NAME?</v>
      </c>
      <c r="BM64" s="1669" t="e" cm="1">
        <f t="array" aca="1" ref="BM64" ca="1">_xlfn.LET(
_xlpm.val,IF($F64 = "",val_blankRefText,  _xldudf_CX_GET(CX_ENTITY,$F64,BM$11,BM$14,,(BM$19))),
_xlpm.Res, IF(OR(_xlpm.val="",_xlpm.val="Error"),"",_xlpm.val),
_xlpm.Res
)</f>
        <v>#NAME?</v>
      </c>
      <c r="BN64" s="1669" t="e" cm="1">
        <f t="array" aca="1" ref="BN64" ca="1">_xlfn.LET(
_xlpm.val,IF($F64 = "",val_blankRefText,  _xldudf_CX_GET(CX_ENTITY,$F64,BN$11,BN$14,,(BN$19))),
_xlpm.Res, IF(OR(_xlpm.val="",_xlpm.val="Error"),"",_xlpm.val),
_xlpm.Res
)</f>
        <v>#NAME?</v>
      </c>
      <c r="BO64" s="2095"/>
      <c r="BP64" s="2095"/>
      <c r="BQ64" s="2095"/>
      <c r="BR64" s="2095"/>
      <c r="BS64" s="2095"/>
      <c r="BT64" s="2095"/>
      <c r="BU64" s="2095"/>
      <c r="BV64" s="2095"/>
      <c r="BW64" s="2095"/>
      <c r="BX64" s="2095"/>
      <c r="BY64" s="2095"/>
      <c r="BZ64" s="2095"/>
      <c r="CA64" s="34"/>
      <c r="CC64" s="33"/>
      <c r="CD64" s="1461" t="str" cm="1">
        <f t="array" ref="CD64">_xlfn.LET( _xlpm.CheckBlank, SUM(PL!$AD64:'PL'!$BN64) = 0, IF(_xlpm.CheckBlank, "", SUM(_xlfn._xlws.FILTER(PL!$AD64:$BN64,(YEAR(PL!$AD$12:$BN$12)=PL!CD$12)*(array_timeline&lt;=PL!CD$11)))))</f>
        <v/>
      </c>
      <c r="CE64" s="1461" t="str" cm="1">
        <f t="array" ref="CE64">_xlfn.LET( _xlpm.CheckBlank, SUM(PL!$AD64:'PL'!$BN64) = 0, IF(_xlpm.CheckBlank, "", SUM(_xlfn._xlws.FILTER(PL!$AD64:$BN64,(YEAR(PL!$AD$12:$BN$12)=PL!CE$12)*(array_timeline&lt;=PL!CE$11)))))</f>
        <v/>
      </c>
      <c r="CF64" s="88"/>
      <c r="CG64" s="1461" t="str" cm="1">
        <f t="array" ref="CG64">_xlfn.LET( _xlpm.CheckBlank, SUM(PL!$AD64:$BN64) =0, IF(_xlpm.CheckBlank, "", SUM(_xlfn._xlws.FILTER(PL!$AD64:$BN64,(YEAR(PL!$AD$12:$BN$12)=PL!CG$12)*(array_timeline&lt;=PL!CG$11)))))</f>
        <v/>
      </c>
      <c r="CH64" s="1461" t="str" cm="1">
        <f t="array" ref="CH64">_xlfn.LET( _xlpm.CheckBlank, SUM(PL!$AD64:$BN64) = 0, IF(_xlpm.CheckBlank, "", SUM(_xlfn._xlws.FILTER(PL!$AD64:$BN64,(YEAR(PL!$AD$12:$BN$12)=PL!CH$12)*(array_timeline&lt;=PL!CH$11)))))</f>
        <v/>
      </c>
      <c r="CI64" s="88"/>
      <c r="CJ64" s="1461" t="str" cm="1">
        <f t="array" ref="CJ64">_xlfn.LET( _xlpm.CheckBlank, SUM(PL!$AD64:$BN64) = 0, IF(_xlpm.CheckBlank, "", SUM(_xlfn.TAKE(_xlfn.DROP(PL!$AD64:$BN64, ,-DATEDIFF(PL!CJ$11, val_asOfDate,"M")),1,-12))))</f>
        <v/>
      </c>
      <c r="CK64" s="1461" t="str" cm="1">
        <f t="array" ref="CK64">_xlfn.LET( _xlpm.CheckBlank, SUM(PL!$AD64:$BN64) = 0, IF(_xlpm.CheckBlank, "", SUM(_xlfn.TAKE(_xlfn.DROP(PL!$AD64:$BN64, ,-DATEDIFF(PL!CK$11, val_asOfDate,"M")),1,-12))))</f>
        <v/>
      </c>
      <c r="CL64" s="88"/>
      <c r="CM64" s="1556" t="e" cm="1">
        <f t="array" aca="1" ref="CM64" ca="1">IF(
 $F64 = "",
  val_blankRefText,
  N(
    _xldudf_CX_GET(CX_ENTITY,$F64,CM$11,CM$14,,(CM$19)))/
    fxVal_normal*fxVal_sign($A64)
)</f>
        <v>#NAME?</v>
      </c>
      <c r="CN64" s="1556" t="e" cm="1">
        <f t="array" aca="1" ref="CN64" ca="1">IF(
  $F64="",
  val_blankRefText,
  N(
    _xldudf_CX_GET(CX_ENTITY,$F64,CN$11,CN$14,,(CN$19)))/
    fxVal_normal*fxVal_sign($A64)
)</f>
        <v>#NAME?</v>
      </c>
      <c r="CO64" s="88"/>
      <c r="CP64" s="1650" t="e" cm="1">
        <f t="array" aca="1" ref="CP64" ca="1">IF(
  $F64="",
  val_blankRefText,
  N(
    _xldudf_CX_GET(CX_ENTITY,fx_attrConverter($F64),CP$11,CP$14,,(CP$19)))/
    fxVal_normal*fxVal_sign($A64)
)</f>
        <v>#NAME?</v>
      </c>
      <c r="CQ64" s="1651" t="e" cm="1">
        <f t="array" aca="1" ref="CQ64" ca="1">IF(
  $F64="",
  val_blankRefText,
  N(
    _xldudf_CX_GET(CX_ENTITY,$F64,CQ$11,CQ$14,,(CQ$19)))/
    fxVal_normal*fxVal_sign($A64)
)</f>
        <v>#NAME?</v>
      </c>
      <c r="CR64" s="34"/>
    </row>
    <row r="65" spans="1:96" ht="21" customHeight="1" outlineLevel="2">
      <c r="A65" s="1322"/>
      <c r="B65" s="2128" t="s">
        <v>1594</v>
      </c>
      <c r="C65" s="577" t="s">
        <v>1595</v>
      </c>
      <c r="D65" s="1079"/>
      <c r="E65" s="1615" t="e" cm="1">
        <f t="array" aca="1" ref="E65" ca="1">_xlfn.LET(
   _xlpm.Attr,  $C65,
   _xlpm.Lookback, $E$16,
   _xlpm.QueryDate, EOMONTH(val_asOfDate,_xlpm.Lookback),
   _xlpm.ReadField, _xldudf_CX_GET(CX_ENTITY,fx_attrConverter($C65),_xlpm.QueryDate),
   _xlpm.AttrBlank, _xlpm.Attr="", _xlpm.Result,
   IF(_xlpm.AttrBlank,val_blankRefText,fx_attrConverter(_xlpm.ReadField,0)),
IF(_xlpm.Result = "Error", "", _xlpm.Result )
)</f>
        <v>#NAME?</v>
      </c>
      <c r="F65" s="577" t="str">
        <f t="shared" si="11"/>
        <v>Custom Metric Amount 9 [Calculated]</v>
      </c>
      <c r="G65" s="577" t="s">
        <v>1579</v>
      </c>
      <c r="H65" s="1326">
        <v>1</v>
      </c>
      <c r="I65" s="1326">
        <v>1</v>
      </c>
      <c r="J65" s="401"/>
      <c r="K65" s="401"/>
      <c r="L65" s="579" t="b">
        <v>0</v>
      </c>
      <c r="N65" s="158"/>
      <c r="O65" s="101"/>
      <c r="P65" s="52"/>
      <c r="Q65" s="101"/>
      <c r="R65" s="539"/>
      <c r="S65" s="101"/>
      <c r="T65" s="101"/>
      <c r="U65" s="39"/>
      <c r="W65" s="91" t="str">
        <f>_PL!$W$17</f>
        <v>Actual</v>
      </c>
      <c r="X65" s="2370" t="e" cm="1">
        <f t="array" aca="1" ref="X65" ca="1">_xlfn.LET(
_xlpm.toPass,$E65="",_xlpm.hasParts,ISNUMBER(SEARCH("|",$E65)),
_xlpm.Part1,INDEX(_xlfn.TEXTSPLIT($E65,"|",,FALSE,1),1),
_xlpm.Part1Num,IFERROR(_xlfn.NUMBERVALUE(_xlpm.Part1),_xlpm.Part1),_xlfn.SWITCH(
TRUE,_xlpm.toPass,"",_xlpm.hasParts,_xlpm.Part1Num,
$E65
))</f>
        <v>#NAME?</v>
      </c>
      <c r="Y65" s="590" t="e" cm="1">
        <f t="array" aca="1" ref="Y65" ca="1">_xlfn.LET(_xlpm.PackedString, E65, IF(_xlpm.PackedString="", "", IF( ISNUMBER( SEARCH("|", _xlpm.PackedString)), INDEX(_xlfn.TEXTSPLIT(_xlpm.PackedString,"|", ,FALSE),2),_xlpm.PackedString)))</f>
        <v>#NAME?</v>
      </c>
      <c r="Z65" s="198" t="e">
        <f t="shared" ca="1" si="12"/>
        <v>#NAME?</v>
      </c>
      <c r="AA65" s="200"/>
      <c r="AB65" s="709" t="e" cm="1">
        <f t="array" aca="1" ref="AB65" ca="1">_xlfn.LET(_xlpm.PackedString, E65, IF(_xlpm.PackedString="", "", IF( ISNUMBER( SEARCH("|", _xlpm.PackedString)), INDEX(_xlfn.TEXTSPLIT(_xlpm.PackedString,"|", ,FALSE),3),_xlpm.PackedString)))</f>
        <v>#NAME?</v>
      </c>
      <c r="AC65" s="200" t="str" cm="1">
        <f t="array" aca="1" ref="AC65" ca="1">_xlfn.LET(
_xlpm.Def, IF(_xlfn.XMATCH(AB65,tbl_acctDef[Term],0)&gt;0, fx_getIcon("find"), ""),
_xlpm.Adj, IF(_xlfn.XMATCH(AB65, tbl_adjExample[Items],0)&gt;0, fx_getIcon("find"), ""),
IFERROR(IFBLANK(_xlpm.Def,_xlpm.Adj),"")
)</f>
        <v/>
      </c>
      <c r="AD65" s="1669" t="e" cm="1">
        <f t="array" aca="1" ref="AD65" ca="1">_xlfn.LET(
_xlpm.val,IF($F65 = "",val_blankRefText,  _xldudf_CX_GET(CX_ENTITY,$F65,AD$11,AD$14,,(AD$19))),
_xlpm.Res, IF(OR(_xlpm.val="",_xlpm.val="Error"),"",_xlpm.val),
_xlpm.Res
)</f>
        <v>#NAME?</v>
      </c>
      <c r="AE65" s="1669" t="e" cm="1">
        <f t="array" aca="1" ref="AE65" ca="1">_xlfn.LET(
_xlpm.val,IF($F65 = "",val_blankRefText,  _xldudf_CX_GET(CX_ENTITY,$F65,AE$11,AE$14,,(AE$19))),
_xlpm.Res, IF(OR(_xlpm.val="",_xlpm.val="Error"),"",_xlpm.val),
_xlpm.Res
)</f>
        <v>#NAME?</v>
      </c>
      <c r="AF65" s="1669" t="e" cm="1">
        <f t="array" aca="1" ref="AF65" ca="1">_xlfn.LET(
_xlpm.val,IF($F65 = "",val_blankRefText,  _xldudf_CX_GET(CX_ENTITY,$F65,AF$11,AF$14,,(AF$19))),
_xlpm.Res, IF(OR(_xlpm.val="",_xlpm.val="Error"),"",_xlpm.val),
_xlpm.Res
)</f>
        <v>#NAME?</v>
      </c>
      <c r="AG65" s="1669" t="e" cm="1">
        <f t="array" aca="1" ref="AG65" ca="1">_xlfn.LET(
_xlpm.val,IF($F65 = "",val_blankRefText,  _xldudf_CX_GET(CX_ENTITY,$F65,AG$11,AG$14,,(AG$19))),
_xlpm.Res, IF(OR(_xlpm.val="",_xlpm.val="Error"),"",_xlpm.val),
_xlpm.Res
)</f>
        <v>#NAME?</v>
      </c>
      <c r="AH65" s="1669" t="e" cm="1">
        <f t="array" aca="1" ref="AH65" ca="1">_xlfn.LET(
_xlpm.val,IF($F65 = "",val_blankRefText,  _xldudf_CX_GET(CX_ENTITY,$F65,AH$11,AH$14,,(AH$19))),
_xlpm.Res, IF(OR(_xlpm.val="",_xlpm.val="Error"),"",_xlpm.val),
_xlpm.Res
)</f>
        <v>#NAME?</v>
      </c>
      <c r="AI65" s="1669" t="e" cm="1">
        <f t="array" aca="1" ref="AI65" ca="1">_xlfn.LET(
_xlpm.val,IF($F65 = "",val_blankRefText,  _xldudf_CX_GET(CX_ENTITY,$F65,AI$11,AI$14,,(AI$19))),
_xlpm.Res, IF(OR(_xlpm.val="",_xlpm.val="Error"),"",_xlpm.val),
_xlpm.Res
)</f>
        <v>#NAME?</v>
      </c>
      <c r="AJ65" s="1669" t="e" cm="1">
        <f t="array" aca="1" ref="AJ65" ca="1">_xlfn.LET(
_xlpm.val,IF($F65 = "",val_blankRefText,  _xldudf_CX_GET(CX_ENTITY,$F65,AJ$11,AJ$14,,(AJ$19))),
_xlpm.Res, IF(OR(_xlpm.val="",_xlpm.val="Error"),"",_xlpm.val),
_xlpm.Res
)</f>
        <v>#NAME?</v>
      </c>
      <c r="AK65" s="1669" t="e" cm="1">
        <f t="array" aca="1" ref="AK65" ca="1">_xlfn.LET(
_xlpm.val,IF($F65 = "",val_blankRefText,  _xldudf_CX_GET(CX_ENTITY,$F65,AK$11,AK$14,,(AK$19))),
_xlpm.Res, IF(OR(_xlpm.val="",_xlpm.val="Error"),"",_xlpm.val),
_xlpm.Res
)</f>
        <v>#NAME?</v>
      </c>
      <c r="AL65" s="1669" t="e" cm="1">
        <f t="array" aca="1" ref="AL65" ca="1">_xlfn.LET(
_xlpm.val,IF($F65 = "",val_blankRefText,  _xldudf_CX_GET(CX_ENTITY,$F65,AL$11,AL$14,,(AL$19))),
_xlpm.Res, IF(OR(_xlpm.val="",_xlpm.val="Error"),"",_xlpm.val),
_xlpm.Res
)</f>
        <v>#NAME?</v>
      </c>
      <c r="AM65" s="1669" t="e" cm="1">
        <f t="array" aca="1" ref="AM65" ca="1">_xlfn.LET(
_xlpm.val,IF($F65 = "",val_blankRefText,  _xldudf_CX_GET(CX_ENTITY,$F65,AM$11,AM$14,,(AM$19))),
_xlpm.Res, IF(OR(_xlpm.val="",_xlpm.val="Error"),"",_xlpm.val),
_xlpm.Res
)</f>
        <v>#NAME?</v>
      </c>
      <c r="AN65" s="1669" t="e" cm="1">
        <f t="array" aca="1" ref="AN65" ca="1">_xlfn.LET(
_xlpm.val,IF($F65 = "",val_blankRefText,  _xldudf_CX_GET(CX_ENTITY,$F65,AN$11,AN$14,,(AN$19))),
_xlpm.Res, IF(OR(_xlpm.val="",_xlpm.val="Error"),"",_xlpm.val),
_xlpm.Res
)</f>
        <v>#NAME?</v>
      </c>
      <c r="AO65" s="1669" t="e" cm="1">
        <f t="array" aca="1" ref="AO65" ca="1">_xlfn.LET(
_xlpm.val,IF($F65 = "",val_blankRefText,  _xldudf_CX_GET(CX_ENTITY,$F65,AO$11,AO$14,,(AO$19))),
_xlpm.Res, IF(OR(_xlpm.val="",_xlpm.val="Error"),"",_xlpm.val),
_xlpm.Res
)</f>
        <v>#NAME?</v>
      </c>
      <c r="AP65" s="1669" t="e" cm="1">
        <f t="array" aca="1" ref="AP65" ca="1">_xlfn.LET(
_xlpm.val,IF($F65 = "",val_blankRefText,  _xldudf_CX_GET(CX_ENTITY,$F65,AP$11,AP$14,,(AP$19))),
_xlpm.Res, IF(OR(_xlpm.val="",_xlpm.val="Error"),"",_xlpm.val),
_xlpm.Res
)</f>
        <v>#NAME?</v>
      </c>
      <c r="AQ65" s="1669" t="e" cm="1">
        <f t="array" aca="1" ref="AQ65" ca="1">_xlfn.LET(
_xlpm.val,IF($F65 = "",val_blankRefText,  _xldudf_CX_GET(CX_ENTITY,$F65,AQ$11,AQ$14,,(AQ$19))),
_xlpm.Res, IF(OR(_xlpm.val="",_xlpm.val="Error"),"",_xlpm.val),
_xlpm.Res
)</f>
        <v>#NAME?</v>
      </c>
      <c r="AR65" s="1669" t="e" cm="1">
        <f t="array" aca="1" ref="AR65" ca="1">_xlfn.LET(
_xlpm.val,IF($F65 = "",val_blankRefText,  _xldudf_CX_GET(CX_ENTITY,$F65,AR$11,AR$14,,(AR$19))),
_xlpm.Res, IF(OR(_xlpm.val="",_xlpm.val="Error"),"",_xlpm.val),
_xlpm.Res
)</f>
        <v>#NAME?</v>
      </c>
      <c r="AS65" s="1669" t="e" cm="1">
        <f t="array" aca="1" ref="AS65" ca="1">_xlfn.LET(
_xlpm.val,IF($F65 = "",val_blankRefText,  _xldudf_CX_GET(CX_ENTITY,$F65,AS$11,AS$14,,(AS$19))),
_xlpm.Res, IF(OR(_xlpm.val="",_xlpm.val="Error"),"",_xlpm.val),
_xlpm.Res
)</f>
        <v>#NAME?</v>
      </c>
      <c r="AT65" s="1669" t="e" cm="1">
        <f t="array" aca="1" ref="AT65" ca="1">_xlfn.LET(
_xlpm.val,IF($F65 = "",val_blankRefText,  _xldudf_CX_GET(CX_ENTITY,$F65,AT$11,AT$14,,(AT$19))),
_xlpm.Res, IF(OR(_xlpm.val="",_xlpm.val="Error"),"",_xlpm.val),
_xlpm.Res
)</f>
        <v>#NAME?</v>
      </c>
      <c r="AU65" s="1669" t="e" cm="1">
        <f t="array" aca="1" ref="AU65" ca="1">_xlfn.LET(
_xlpm.val,IF($F65 = "",val_blankRefText,  _xldudf_CX_GET(CX_ENTITY,$F65,AU$11,AU$14,,(AU$19))),
_xlpm.Res, IF(OR(_xlpm.val="",_xlpm.val="Error"),"",_xlpm.val),
_xlpm.Res
)</f>
        <v>#NAME?</v>
      </c>
      <c r="AV65" s="1669" t="e" cm="1">
        <f t="array" aca="1" ref="AV65" ca="1">_xlfn.LET(
_xlpm.val,IF($F65 = "",val_blankRefText,  _xldudf_CX_GET(CX_ENTITY,$F65,AV$11,AV$14,,(AV$19))),
_xlpm.Res, IF(OR(_xlpm.val="",_xlpm.val="Error"),"",_xlpm.val),
_xlpm.Res
)</f>
        <v>#NAME?</v>
      </c>
      <c r="AW65" s="1669" t="e" cm="1">
        <f t="array" aca="1" ref="AW65" ca="1">_xlfn.LET(
_xlpm.val,IF($F65 = "",val_blankRefText,  _xldudf_CX_GET(CX_ENTITY,$F65,AW$11,AW$14,,(AW$19))),
_xlpm.Res, IF(OR(_xlpm.val="",_xlpm.val="Error"),"",_xlpm.val),
_xlpm.Res
)</f>
        <v>#NAME?</v>
      </c>
      <c r="AX65" s="1669" t="e" cm="1">
        <f t="array" aca="1" ref="AX65" ca="1">_xlfn.LET(
_xlpm.val,IF($F65 = "",val_blankRefText,  _xldudf_CX_GET(CX_ENTITY,$F65,AX$11,AX$14,,(AX$19))),
_xlpm.Res, IF(OR(_xlpm.val="",_xlpm.val="Error"),"",_xlpm.val),
_xlpm.Res
)</f>
        <v>#NAME?</v>
      </c>
      <c r="AY65" s="1669" t="e" cm="1">
        <f t="array" aca="1" ref="AY65" ca="1">_xlfn.LET(
_xlpm.val,IF($F65 = "",val_blankRefText,  _xldudf_CX_GET(CX_ENTITY,$F65,AY$11,AY$14,,(AY$19))),
_xlpm.Res, IF(OR(_xlpm.val="",_xlpm.val="Error"),"",_xlpm.val),
_xlpm.Res
)</f>
        <v>#NAME?</v>
      </c>
      <c r="AZ65" s="1669" t="e" cm="1">
        <f t="array" aca="1" ref="AZ65" ca="1">_xlfn.LET(
_xlpm.val,IF($F65 = "",val_blankRefText,  _xldudf_CX_GET(CX_ENTITY,$F65,AZ$11,AZ$14,,(AZ$19))),
_xlpm.Res, IF(OR(_xlpm.val="",_xlpm.val="Error"),"",_xlpm.val),
_xlpm.Res
)</f>
        <v>#NAME?</v>
      </c>
      <c r="BA65" s="1669" t="e" cm="1">
        <f t="array" aca="1" ref="BA65" ca="1">_xlfn.LET(
_xlpm.val,IF($F65 = "",val_blankRefText,  _xldudf_CX_GET(CX_ENTITY,$F65,BA$11,BA$14,,(BA$19))),
_xlpm.Res, IF(OR(_xlpm.val="",_xlpm.val="Error"),"",_xlpm.val),
_xlpm.Res
)</f>
        <v>#NAME?</v>
      </c>
      <c r="BB65" s="1669" t="e" cm="1">
        <f t="array" aca="1" ref="BB65" ca="1">_xlfn.LET(
_xlpm.val,IF($F65 = "",val_blankRefText,  _xldudf_CX_GET(CX_ENTITY,$F65,BB$11,BB$14,,(BB$19))),
_xlpm.Res, IF(OR(_xlpm.val="",_xlpm.val="Error"),"",_xlpm.val),
_xlpm.Res
)</f>
        <v>#NAME?</v>
      </c>
      <c r="BC65" s="1669" t="e" cm="1">
        <f t="array" aca="1" ref="BC65" ca="1">_xlfn.LET(
_xlpm.val,IF($F65 = "",val_blankRefText,  _xldudf_CX_GET(CX_ENTITY,$F65,BC$11,BC$14,,(BC$19))),
_xlpm.Res, IF(OR(_xlpm.val="",_xlpm.val="Error"),"",_xlpm.val),
_xlpm.Res
)</f>
        <v>#NAME?</v>
      </c>
      <c r="BD65" s="1669" t="e" cm="1">
        <f t="array" aca="1" ref="BD65" ca="1">_xlfn.LET(
_xlpm.val,IF($F65 = "",val_blankRefText,  _xldudf_CX_GET(CX_ENTITY,$F65,BD$11,BD$14,,(BD$19))),
_xlpm.Res, IF(OR(_xlpm.val="",_xlpm.val="Error"),"",_xlpm.val),
_xlpm.Res
)</f>
        <v>#NAME?</v>
      </c>
      <c r="BE65" s="1669" t="e" cm="1">
        <f t="array" aca="1" ref="BE65" ca="1">_xlfn.LET(
_xlpm.val,IF($F65 = "",val_blankRefText,  _xldudf_CX_GET(CX_ENTITY,$F65,BE$11,BE$14,,(BE$19))),
_xlpm.Res, IF(OR(_xlpm.val="",_xlpm.val="Error"),"",_xlpm.val),
_xlpm.Res
)</f>
        <v>#NAME?</v>
      </c>
      <c r="BF65" s="1669" t="e" cm="1">
        <f t="array" aca="1" ref="BF65" ca="1">_xlfn.LET(
_xlpm.val,IF($F65 = "",val_blankRefText,  _xldudf_CX_GET(CX_ENTITY,$F65,BF$11,BF$14,,(BF$19))),
_xlpm.Res, IF(OR(_xlpm.val="",_xlpm.val="Error"),"",_xlpm.val),
_xlpm.Res
)</f>
        <v>#NAME?</v>
      </c>
      <c r="BG65" s="1669" t="e" cm="1">
        <f t="array" aca="1" ref="BG65" ca="1">_xlfn.LET(
_xlpm.val,IF($F65 = "",val_blankRefText,  _xldudf_CX_GET(CX_ENTITY,$F65,BG$11,BG$14,,(BG$19))),
_xlpm.Res, IF(OR(_xlpm.val="",_xlpm.val="Error"),"",_xlpm.val),
_xlpm.Res
)</f>
        <v>#NAME?</v>
      </c>
      <c r="BH65" s="1669" t="e" cm="1">
        <f t="array" aca="1" ref="BH65" ca="1">_xlfn.LET(
_xlpm.val,IF($F65 = "",val_blankRefText,  _xldudf_CX_GET(CX_ENTITY,$F65,BH$11,BH$14,,(BH$19))),
_xlpm.Res, IF(OR(_xlpm.val="",_xlpm.val="Error"),"",_xlpm.val),
_xlpm.Res
)</f>
        <v>#NAME?</v>
      </c>
      <c r="BI65" s="1669" t="e" cm="1">
        <f t="array" aca="1" ref="BI65" ca="1">_xlfn.LET(
_xlpm.val,IF($F65 = "",val_blankRefText,  _xldudf_CX_GET(CX_ENTITY,$F65,BI$11,BI$14,,(BI$19))),
_xlpm.Res, IF(OR(_xlpm.val="",_xlpm.val="Error"),"",_xlpm.val),
_xlpm.Res
)</f>
        <v>#NAME?</v>
      </c>
      <c r="BJ65" s="1669" t="e" cm="1">
        <f t="array" aca="1" ref="BJ65" ca="1">_xlfn.LET(
_xlpm.val,IF($F65 = "",val_blankRefText,  _xldudf_CX_GET(CX_ENTITY,$F65,BJ$11,BJ$14,,(BJ$19))),
_xlpm.Res, IF(OR(_xlpm.val="",_xlpm.val="Error"),"",_xlpm.val),
_xlpm.Res
)</f>
        <v>#NAME?</v>
      </c>
      <c r="BK65" s="1669" t="e" cm="1">
        <f t="array" aca="1" ref="BK65" ca="1">_xlfn.LET(
_xlpm.val,IF($F65 = "",val_blankRefText,  _xldudf_CX_GET(CX_ENTITY,$F65,BK$11,BK$14,,(BK$19))),
_xlpm.Res, IF(OR(_xlpm.val="",_xlpm.val="Error"),"",_xlpm.val),
_xlpm.Res
)</f>
        <v>#NAME?</v>
      </c>
      <c r="BL65" s="1669" t="e" cm="1">
        <f t="array" aca="1" ref="BL65" ca="1">_xlfn.LET(
_xlpm.val,IF($F65 = "",val_blankRefText,  _xldudf_CX_GET(CX_ENTITY,$F65,BL$11,BL$14,,(BL$19))),
_xlpm.Res, IF(OR(_xlpm.val="",_xlpm.val="Error"),"",_xlpm.val),
_xlpm.Res
)</f>
        <v>#NAME?</v>
      </c>
      <c r="BM65" s="1669" t="e" cm="1">
        <f t="array" aca="1" ref="BM65" ca="1">_xlfn.LET(
_xlpm.val,IF($F65 = "",val_blankRefText,  _xldudf_CX_GET(CX_ENTITY,$F65,BM$11,BM$14,,(BM$19))),
_xlpm.Res, IF(OR(_xlpm.val="",_xlpm.val="Error"),"",_xlpm.val),
_xlpm.Res
)</f>
        <v>#NAME?</v>
      </c>
      <c r="BN65" s="1669" t="e" cm="1">
        <f t="array" aca="1" ref="BN65" ca="1">_xlfn.LET(
_xlpm.val,IF($F65 = "",val_blankRefText,  _xldudf_CX_GET(CX_ENTITY,$F65,BN$11,BN$14,,(BN$19))),
_xlpm.Res, IF(OR(_xlpm.val="",_xlpm.val="Error"),"",_xlpm.val),
_xlpm.Res
)</f>
        <v>#NAME?</v>
      </c>
      <c r="BO65" s="2095"/>
      <c r="BP65" s="2095"/>
      <c r="BQ65" s="2095"/>
      <c r="BR65" s="2095"/>
      <c r="BS65" s="2095"/>
      <c r="BT65" s="2095"/>
      <c r="BU65" s="2095"/>
      <c r="BV65" s="2095"/>
      <c r="BW65" s="2095"/>
      <c r="BX65" s="2095"/>
      <c r="BY65" s="2095"/>
      <c r="BZ65" s="2095"/>
      <c r="CA65" s="34"/>
      <c r="CC65" s="33"/>
      <c r="CD65" s="1461" t="str" cm="1">
        <f t="array" ref="CD65">_xlfn.LET( _xlpm.CheckBlank, SUM(PL!$AD65:'PL'!$BN65) = 0, IF(_xlpm.CheckBlank, "", SUM(_xlfn._xlws.FILTER(PL!$AD65:$BN65,(YEAR(PL!$AD$12:$BN$12)=PL!CD$12)*(array_timeline&lt;=PL!CD$11)))))</f>
        <v/>
      </c>
      <c r="CE65" s="1461" t="str" cm="1">
        <f t="array" ref="CE65">_xlfn.LET( _xlpm.CheckBlank, SUM(PL!$AD65:'PL'!$BN65) = 0, IF(_xlpm.CheckBlank, "", SUM(_xlfn._xlws.FILTER(PL!$AD65:$BN65,(YEAR(PL!$AD$12:$BN$12)=PL!CE$12)*(array_timeline&lt;=PL!CE$11)))))</f>
        <v/>
      </c>
      <c r="CF65" s="88"/>
      <c r="CG65" s="1461" t="str" cm="1">
        <f t="array" ref="CG65">_xlfn.LET( _xlpm.CheckBlank, SUM(PL!$AD65:$BN65) =0, IF(_xlpm.CheckBlank, "", SUM(_xlfn._xlws.FILTER(PL!$AD65:$BN65,(YEAR(PL!$AD$12:$BN$12)=PL!CG$12)*(array_timeline&lt;=PL!CG$11)))))</f>
        <v/>
      </c>
      <c r="CH65" s="1461" t="str" cm="1">
        <f t="array" ref="CH65">_xlfn.LET( _xlpm.CheckBlank, SUM(PL!$AD65:$BN65) = 0, IF(_xlpm.CheckBlank, "", SUM(_xlfn._xlws.FILTER(PL!$AD65:$BN65,(YEAR(PL!$AD$12:$BN$12)=PL!CH$12)*(array_timeline&lt;=PL!CH$11)))))</f>
        <v/>
      </c>
      <c r="CI65" s="88"/>
      <c r="CJ65" s="1461" t="str" cm="1">
        <f t="array" ref="CJ65">_xlfn.LET( _xlpm.CheckBlank, SUM(PL!$AD65:$BN65) = 0, IF(_xlpm.CheckBlank, "", SUM(_xlfn.TAKE(_xlfn.DROP(PL!$AD65:$BN65, ,-DATEDIFF(PL!CJ$11, val_asOfDate,"M")),1,-12))))</f>
        <v/>
      </c>
      <c r="CK65" s="1461" t="str" cm="1">
        <f t="array" ref="CK65">_xlfn.LET( _xlpm.CheckBlank, SUM(PL!$AD65:$BN65) = 0, IF(_xlpm.CheckBlank, "", SUM(_xlfn.TAKE(_xlfn.DROP(PL!$AD65:$BN65, ,-DATEDIFF(PL!CK$11, val_asOfDate,"M")),1,-12))))</f>
        <v/>
      </c>
      <c r="CL65" s="88"/>
      <c r="CM65" s="1556" t="e" cm="1">
        <f t="array" aca="1" ref="CM65" ca="1">IF(
 $F65 = "",
  val_blankRefText,
  N(
    _xldudf_CX_GET(CX_ENTITY,$F65,CM$11,CM$14,,(CM$19)))/
    fxVal_normal*fxVal_sign($A65)
)</f>
        <v>#NAME?</v>
      </c>
      <c r="CN65" s="1556" t="e" cm="1">
        <f t="array" aca="1" ref="CN65" ca="1">IF(
  $F65="",
  val_blankRefText,
  N(
    _xldudf_CX_GET(CX_ENTITY,$F65,CN$11,CN$14,,(CN$19)))/
    fxVal_normal*fxVal_sign($A65)
)</f>
        <v>#NAME?</v>
      </c>
      <c r="CO65" s="88"/>
      <c r="CP65" s="1650" t="e" cm="1">
        <f t="array" aca="1" ref="CP65" ca="1">IF(
  $F65="",
  val_blankRefText,
  N(
    _xldudf_CX_GET(CX_ENTITY,fx_attrConverter($F65),CP$11,CP$14,,(CP$19)))/
    fxVal_normal*fxVal_sign($A65)
)</f>
        <v>#NAME?</v>
      </c>
      <c r="CQ65" s="1651" t="e" cm="1">
        <f t="array" aca="1" ref="CQ65" ca="1">IF(
  $F65="",
  val_blankRefText,
  N(
    _xldudf_CX_GET(CX_ENTITY,$F65,CQ$11,CQ$14,,(CQ$19)))/
    fxVal_normal*fxVal_sign($A65)
)</f>
        <v>#NAME?</v>
      </c>
      <c r="CR65" s="34"/>
    </row>
    <row r="66" spans="1:96" ht="21" customHeight="1" outlineLevel="2">
      <c r="A66" s="1322"/>
      <c r="B66" s="2128" t="s">
        <v>1596</v>
      </c>
      <c r="C66" s="1080" t="s">
        <v>1597</v>
      </c>
      <c r="D66" s="1079"/>
      <c r="E66" s="1615" t="e" cm="1">
        <f t="array" aca="1" ref="E66" ca="1">_xlfn.LET(
   _xlpm.Attr,  $C66,
   _xlpm.Lookback, $E$16,
   _xlpm.QueryDate, EOMONTH(val_asOfDate,_xlpm.Lookback),
   _xlpm.ReadField, _xldudf_CX_GET(CX_ENTITY,fx_attrConverter($C66),_xlpm.QueryDate),
   _xlpm.AttrBlank, _xlpm.Attr="", _xlpm.Result,
   IF(_xlpm.AttrBlank,val_blankRefText,fx_attrConverter(_xlpm.ReadField,0)),
IF(_xlpm.Result = "Error", "", _xlpm.Result )
)</f>
        <v>#NAME?</v>
      </c>
      <c r="F66" s="577" t="str">
        <f t="shared" si="11"/>
        <v>Custom Metric Amount 10 [Calculated]</v>
      </c>
      <c r="G66" s="577" t="s">
        <v>1579</v>
      </c>
      <c r="H66" s="1326">
        <v>1</v>
      </c>
      <c r="I66" s="1326">
        <v>1</v>
      </c>
      <c r="J66" s="401"/>
      <c r="K66" s="401"/>
      <c r="L66" s="579" t="b">
        <v>0</v>
      </c>
      <c r="N66" s="158"/>
      <c r="O66" s="101"/>
      <c r="P66" s="52"/>
      <c r="Q66" s="101"/>
      <c r="R66" s="539"/>
      <c r="S66" s="101"/>
      <c r="T66" s="101"/>
      <c r="U66" s="39"/>
      <c r="W66" s="268" t="str">
        <f>_PL!$W$17</f>
        <v>Actual</v>
      </c>
      <c r="X66" s="2370" t="e" cm="1">
        <f t="array" aca="1" ref="X66" ca="1">_xlfn.LET(
_xlpm.toPass,$E66="",_xlpm.hasParts,ISNUMBER(SEARCH("|",$E66)),
_xlpm.Part1,INDEX(_xlfn.TEXTSPLIT($E66,"|",,FALSE,1),1),
_xlpm.Part1Num,IFERROR(_xlfn.NUMBERVALUE(_xlpm.Part1),_xlpm.Part1),_xlfn.SWITCH(
TRUE,_xlpm.toPass,"",_xlpm.hasParts,_xlpm.Part1Num,
$E66
))</f>
        <v>#NAME?</v>
      </c>
      <c r="Y66" s="590" t="e" cm="1">
        <f t="array" aca="1" ref="Y66" ca="1">_xlfn.LET(_xlpm.PackedString, E66, IF(_xlpm.PackedString="", "", IF( ISNUMBER( SEARCH("|", _xlpm.PackedString)), INDEX(_xlfn.TEXTSPLIT(_xlpm.PackedString,"|", ,FALSE),2),_xlpm.PackedString)))</f>
        <v>#NAME?</v>
      </c>
      <c r="Z66" s="198" t="e">
        <f t="shared" ca="1" si="12"/>
        <v>#NAME?</v>
      </c>
      <c r="AA66" s="787"/>
      <c r="AB66" s="709" t="e" cm="1">
        <f t="array" aca="1" ref="AB66" ca="1">_xlfn.LET(_xlpm.PackedString, E66, IF(_xlpm.PackedString="", "", IF( ISNUMBER( SEARCH("|", _xlpm.PackedString)), INDEX(_xlfn.TEXTSPLIT(_xlpm.PackedString,"|", ,FALSE),3),_xlpm.PackedString)))</f>
        <v>#NAME?</v>
      </c>
      <c r="AC66" s="787" t="str" cm="1">
        <f t="array" aca="1" ref="AC66" ca="1">_xlfn.LET(
_xlpm.Def, IF(_xlfn.XMATCH(AB66,tbl_acctDef[Term],0)&gt;0, fx_getIcon("find"), ""),
_xlpm.Adj, IF(_xlfn.XMATCH(AB66, tbl_adjExample[Items],0)&gt;0, fx_getIcon("find"), ""),
IFERROR(IFBLANK(_xlpm.Def,_xlpm.Adj),"")
)</f>
        <v/>
      </c>
      <c r="AD66" s="1669" t="e" cm="1">
        <f t="array" aca="1" ref="AD66" ca="1">_xlfn.LET(
_xlpm.val,IF($F66 = "",val_blankRefText,  _xldudf_CX_GET(CX_ENTITY,$F66,AD$11,AD$14,,(AD$19))),
_xlpm.Res, IF(OR(_xlpm.val="",_xlpm.val="Error"),"",_xlpm.val),
_xlpm.Res
)</f>
        <v>#NAME?</v>
      </c>
      <c r="AE66" s="1669" t="e" cm="1">
        <f t="array" aca="1" ref="AE66" ca="1">_xlfn.LET(
_xlpm.val,IF($F66 = "",val_blankRefText,  _xldudf_CX_GET(CX_ENTITY,$F66,AE$11,AE$14,,(AE$19))),
_xlpm.Res, IF(OR(_xlpm.val="",_xlpm.val="Error"),"",_xlpm.val),
_xlpm.Res
)</f>
        <v>#NAME?</v>
      </c>
      <c r="AF66" s="1669" t="e" cm="1">
        <f t="array" aca="1" ref="AF66" ca="1">_xlfn.LET(
_xlpm.val,IF($F66 = "",val_blankRefText,  _xldudf_CX_GET(CX_ENTITY,$F66,AF$11,AF$14,,(AF$19))),
_xlpm.Res, IF(OR(_xlpm.val="",_xlpm.val="Error"),"",_xlpm.val),
_xlpm.Res
)</f>
        <v>#NAME?</v>
      </c>
      <c r="AG66" s="1669" t="e" cm="1">
        <f t="array" aca="1" ref="AG66" ca="1">_xlfn.LET(
_xlpm.val,IF($F66 = "",val_blankRefText,  _xldudf_CX_GET(CX_ENTITY,$F66,AG$11,AG$14,,(AG$19))),
_xlpm.Res, IF(OR(_xlpm.val="",_xlpm.val="Error"),"",_xlpm.val),
_xlpm.Res
)</f>
        <v>#NAME?</v>
      </c>
      <c r="AH66" s="1669" t="e" cm="1">
        <f t="array" aca="1" ref="AH66" ca="1">_xlfn.LET(
_xlpm.val,IF($F66 = "",val_blankRefText,  _xldudf_CX_GET(CX_ENTITY,$F66,AH$11,AH$14,,(AH$19))),
_xlpm.Res, IF(OR(_xlpm.val="",_xlpm.val="Error"),"",_xlpm.val),
_xlpm.Res
)</f>
        <v>#NAME?</v>
      </c>
      <c r="AI66" s="1669" t="e" cm="1">
        <f t="array" aca="1" ref="AI66" ca="1">_xlfn.LET(
_xlpm.val,IF($F66 = "",val_blankRefText,  _xldudf_CX_GET(CX_ENTITY,$F66,AI$11,AI$14,,(AI$19))),
_xlpm.Res, IF(OR(_xlpm.val="",_xlpm.val="Error"),"",_xlpm.val),
_xlpm.Res
)</f>
        <v>#NAME?</v>
      </c>
      <c r="AJ66" s="1669" t="e" cm="1">
        <f t="array" aca="1" ref="AJ66" ca="1">_xlfn.LET(
_xlpm.val,IF($F66 = "",val_blankRefText,  _xldudf_CX_GET(CX_ENTITY,$F66,AJ$11,AJ$14,,(AJ$19))),
_xlpm.Res, IF(OR(_xlpm.val="",_xlpm.val="Error"),"",_xlpm.val),
_xlpm.Res
)</f>
        <v>#NAME?</v>
      </c>
      <c r="AK66" s="1669" t="e" cm="1">
        <f t="array" aca="1" ref="AK66" ca="1">_xlfn.LET(
_xlpm.val,IF($F66 = "",val_blankRefText,  _xldudf_CX_GET(CX_ENTITY,$F66,AK$11,AK$14,,(AK$19))),
_xlpm.Res, IF(OR(_xlpm.val="",_xlpm.val="Error"),"",_xlpm.val),
_xlpm.Res
)</f>
        <v>#NAME?</v>
      </c>
      <c r="AL66" s="1669" t="e" cm="1">
        <f t="array" aca="1" ref="AL66" ca="1">_xlfn.LET(
_xlpm.val,IF($F66 = "",val_blankRefText,  _xldudf_CX_GET(CX_ENTITY,$F66,AL$11,AL$14,,(AL$19))),
_xlpm.Res, IF(OR(_xlpm.val="",_xlpm.val="Error"),"",_xlpm.val),
_xlpm.Res
)</f>
        <v>#NAME?</v>
      </c>
      <c r="AM66" s="1669" t="e" cm="1">
        <f t="array" aca="1" ref="AM66" ca="1">_xlfn.LET(
_xlpm.val,IF($F66 = "",val_blankRefText,  _xldudf_CX_GET(CX_ENTITY,$F66,AM$11,AM$14,,(AM$19))),
_xlpm.Res, IF(OR(_xlpm.val="",_xlpm.val="Error"),"",_xlpm.val),
_xlpm.Res
)</f>
        <v>#NAME?</v>
      </c>
      <c r="AN66" s="1669" t="e" cm="1">
        <f t="array" aca="1" ref="AN66" ca="1">_xlfn.LET(
_xlpm.val,IF($F66 = "",val_blankRefText,  _xldudf_CX_GET(CX_ENTITY,$F66,AN$11,AN$14,,(AN$19))),
_xlpm.Res, IF(OR(_xlpm.val="",_xlpm.val="Error"),"",_xlpm.val),
_xlpm.Res
)</f>
        <v>#NAME?</v>
      </c>
      <c r="AO66" s="1669" t="e" cm="1">
        <f t="array" aca="1" ref="AO66" ca="1">_xlfn.LET(
_xlpm.val,IF($F66 = "",val_blankRefText,  _xldudf_CX_GET(CX_ENTITY,$F66,AO$11,AO$14,,(AO$19))),
_xlpm.Res, IF(OR(_xlpm.val="",_xlpm.val="Error"),"",_xlpm.val),
_xlpm.Res
)</f>
        <v>#NAME?</v>
      </c>
      <c r="AP66" s="1669" t="e" cm="1">
        <f t="array" aca="1" ref="AP66" ca="1">_xlfn.LET(
_xlpm.val,IF($F66 = "",val_blankRefText,  _xldudf_CX_GET(CX_ENTITY,$F66,AP$11,AP$14,,(AP$19))),
_xlpm.Res, IF(OR(_xlpm.val="",_xlpm.val="Error"),"",_xlpm.val),
_xlpm.Res
)</f>
        <v>#NAME?</v>
      </c>
      <c r="AQ66" s="1669" t="e" cm="1">
        <f t="array" aca="1" ref="AQ66" ca="1">_xlfn.LET(
_xlpm.val,IF($F66 = "",val_blankRefText,  _xldudf_CX_GET(CX_ENTITY,$F66,AQ$11,AQ$14,,(AQ$19))),
_xlpm.Res, IF(OR(_xlpm.val="",_xlpm.val="Error"),"",_xlpm.val),
_xlpm.Res
)</f>
        <v>#NAME?</v>
      </c>
      <c r="AR66" s="1669" t="e" cm="1">
        <f t="array" aca="1" ref="AR66" ca="1">_xlfn.LET(
_xlpm.val,IF($F66 = "",val_blankRefText,  _xldudf_CX_GET(CX_ENTITY,$F66,AR$11,AR$14,,(AR$19))),
_xlpm.Res, IF(OR(_xlpm.val="",_xlpm.val="Error"),"",_xlpm.val),
_xlpm.Res
)</f>
        <v>#NAME?</v>
      </c>
      <c r="AS66" s="1669" t="e" cm="1">
        <f t="array" aca="1" ref="AS66" ca="1">_xlfn.LET(
_xlpm.val,IF($F66 = "",val_blankRefText,  _xldudf_CX_GET(CX_ENTITY,$F66,AS$11,AS$14,,(AS$19))),
_xlpm.Res, IF(OR(_xlpm.val="",_xlpm.val="Error"),"",_xlpm.val),
_xlpm.Res
)</f>
        <v>#NAME?</v>
      </c>
      <c r="AT66" s="1669" t="e" cm="1">
        <f t="array" aca="1" ref="AT66" ca="1">_xlfn.LET(
_xlpm.val,IF($F66 = "",val_blankRefText,  _xldudf_CX_GET(CX_ENTITY,$F66,AT$11,AT$14,,(AT$19))),
_xlpm.Res, IF(OR(_xlpm.val="",_xlpm.val="Error"),"",_xlpm.val),
_xlpm.Res
)</f>
        <v>#NAME?</v>
      </c>
      <c r="AU66" s="1669" t="e" cm="1">
        <f t="array" aca="1" ref="AU66" ca="1">_xlfn.LET(
_xlpm.val,IF($F66 = "",val_blankRefText,  _xldudf_CX_GET(CX_ENTITY,$F66,AU$11,AU$14,,(AU$19))),
_xlpm.Res, IF(OR(_xlpm.val="",_xlpm.val="Error"),"",_xlpm.val),
_xlpm.Res
)</f>
        <v>#NAME?</v>
      </c>
      <c r="AV66" s="1669" t="e" cm="1">
        <f t="array" aca="1" ref="AV66" ca="1">_xlfn.LET(
_xlpm.val,IF($F66 = "",val_blankRefText,  _xldudf_CX_GET(CX_ENTITY,$F66,AV$11,AV$14,,(AV$19))),
_xlpm.Res, IF(OR(_xlpm.val="",_xlpm.val="Error"),"",_xlpm.val),
_xlpm.Res
)</f>
        <v>#NAME?</v>
      </c>
      <c r="AW66" s="1669" t="e" cm="1">
        <f t="array" aca="1" ref="AW66" ca="1">_xlfn.LET(
_xlpm.val,IF($F66 = "",val_blankRefText,  _xldudf_CX_GET(CX_ENTITY,$F66,AW$11,AW$14,,(AW$19))),
_xlpm.Res, IF(OR(_xlpm.val="",_xlpm.val="Error"),"",_xlpm.val),
_xlpm.Res
)</f>
        <v>#NAME?</v>
      </c>
      <c r="AX66" s="1669" t="e" cm="1">
        <f t="array" aca="1" ref="AX66" ca="1">_xlfn.LET(
_xlpm.val,IF($F66 = "",val_blankRefText,  _xldudf_CX_GET(CX_ENTITY,$F66,AX$11,AX$14,,(AX$19))),
_xlpm.Res, IF(OR(_xlpm.val="",_xlpm.val="Error"),"",_xlpm.val),
_xlpm.Res
)</f>
        <v>#NAME?</v>
      </c>
      <c r="AY66" s="1669" t="e" cm="1">
        <f t="array" aca="1" ref="AY66" ca="1">_xlfn.LET(
_xlpm.val,IF($F66 = "",val_blankRefText,  _xldudf_CX_GET(CX_ENTITY,$F66,AY$11,AY$14,,(AY$19))),
_xlpm.Res, IF(OR(_xlpm.val="",_xlpm.val="Error"),"",_xlpm.val),
_xlpm.Res
)</f>
        <v>#NAME?</v>
      </c>
      <c r="AZ66" s="1669" t="e" cm="1">
        <f t="array" aca="1" ref="AZ66" ca="1">_xlfn.LET(
_xlpm.val,IF($F66 = "",val_blankRefText,  _xldudf_CX_GET(CX_ENTITY,$F66,AZ$11,AZ$14,,(AZ$19))),
_xlpm.Res, IF(OR(_xlpm.val="",_xlpm.val="Error"),"",_xlpm.val),
_xlpm.Res
)</f>
        <v>#NAME?</v>
      </c>
      <c r="BA66" s="1669" t="e" cm="1">
        <f t="array" aca="1" ref="BA66" ca="1">_xlfn.LET(
_xlpm.val,IF($F66 = "",val_blankRefText,  _xldudf_CX_GET(CX_ENTITY,$F66,BA$11,BA$14,,(BA$19))),
_xlpm.Res, IF(OR(_xlpm.val="",_xlpm.val="Error"),"",_xlpm.val),
_xlpm.Res
)</f>
        <v>#NAME?</v>
      </c>
      <c r="BB66" s="1669" t="e" cm="1">
        <f t="array" aca="1" ref="BB66" ca="1">_xlfn.LET(
_xlpm.val,IF($F66 = "",val_blankRefText,  _xldudf_CX_GET(CX_ENTITY,$F66,BB$11,BB$14,,(BB$19))),
_xlpm.Res, IF(OR(_xlpm.val="",_xlpm.val="Error"),"",_xlpm.val),
_xlpm.Res
)</f>
        <v>#NAME?</v>
      </c>
      <c r="BC66" s="1669" t="e" cm="1">
        <f t="array" aca="1" ref="BC66" ca="1">_xlfn.LET(
_xlpm.val,IF($F66 = "",val_blankRefText,  _xldudf_CX_GET(CX_ENTITY,$F66,BC$11,BC$14,,(BC$19))),
_xlpm.Res, IF(OR(_xlpm.val="",_xlpm.val="Error"),"",_xlpm.val),
_xlpm.Res
)</f>
        <v>#NAME?</v>
      </c>
      <c r="BD66" s="1669" t="e" cm="1">
        <f t="array" aca="1" ref="BD66" ca="1">_xlfn.LET(
_xlpm.val,IF($F66 = "",val_blankRefText,  _xldudf_CX_GET(CX_ENTITY,$F66,BD$11,BD$14,,(BD$19))),
_xlpm.Res, IF(OR(_xlpm.val="",_xlpm.val="Error"),"",_xlpm.val),
_xlpm.Res
)</f>
        <v>#NAME?</v>
      </c>
      <c r="BE66" s="1669" t="e" cm="1">
        <f t="array" aca="1" ref="BE66" ca="1">_xlfn.LET(
_xlpm.val,IF($F66 = "",val_blankRefText,  _xldudf_CX_GET(CX_ENTITY,$F66,BE$11,BE$14,,(BE$19))),
_xlpm.Res, IF(OR(_xlpm.val="",_xlpm.val="Error"),"",_xlpm.val),
_xlpm.Res
)</f>
        <v>#NAME?</v>
      </c>
      <c r="BF66" s="1669" t="e" cm="1">
        <f t="array" aca="1" ref="BF66" ca="1">_xlfn.LET(
_xlpm.val,IF($F66 = "",val_blankRefText,  _xldudf_CX_GET(CX_ENTITY,$F66,BF$11,BF$14,,(BF$19))),
_xlpm.Res, IF(OR(_xlpm.val="",_xlpm.val="Error"),"",_xlpm.val),
_xlpm.Res
)</f>
        <v>#NAME?</v>
      </c>
      <c r="BG66" s="1669" t="e" cm="1">
        <f t="array" aca="1" ref="BG66" ca="1">_xlfn.LET(
_xlpm.val,IF($F66 = "",val_blankRefText,  _xldudf_CX_GET(CX_ENTITY,$F66,BG$11,BG$14,,(BG$19))),
_xlpm.Res, IF(OR(_xlpm.val="",_xlpm.val="Error"),"",_xlpm.val),
_xlpm.Res
)</f>
        <v>#NAME?</v>
      </c>
      <c r="BH66" s="1669" t="e" cm="1">
        <f t="array" aca="1" ref="BH66" ca="1">_xlfn.LET(
_xlpm.val,IF($F66 = "",val_blankRefText,  _xldudf_CX_GET(CX_ENTITY,$F66,BH$11,BH$14,,(BH$19))),
_xlpm.Res, IF(OR(_xlpm.val="",_xlpm.val="Error"),"",_xlpm.val),
_xlpm.Res
)</f>
        <v>#NAME?</v>
      </c>
      <c r="BI66" s="1669" t="e" cm="1">
        <f t="array" aca="1" ref="BI66" ca="1">_xlfn.LET(
_xlpm.val,IF($F66 = "",val_blankRefText,  _xldudf_CX_GET(CX_ENTITY,$F66,BI$11,BI$14,,(BI$19))),
_xlpm.Res, IF(OR(_xlpm.val="",_xlpm.val="Error"),"",_xlpm.val),
_xlpm.Res
)</f>
        <v>#NAME?</v>
      </c>
      <c r="BJ66" s="1669" t="e" cm="1">
        <f t="array" aca="1" ref="BJ66" ca="1">_xlfn.LET(
_xlpm.val,IF($F66 = "",val_blankRefText,  _xldudf_CX_GET(CX_ENTITY,$F66,BJ$11,BJ$14,,(BJ$19))),
_xlpm.Res, IF(OR(_xlpm.val="",_xlpm.val="Error"),"",_xlpm.val),
_xlpm.Res
)</f>
        <v>#NAME?</v>
      </c>
      <c r="BK66" s="1669" t="e" cm="1">
        <f t="array" aca="1" ref="BK66" ca="1">_xlfn.LET(
_xlpm.val,IF($F66 = "",val_blankRefText,  _xldudf_CX_GET(CX_ENTITY,$F66,BK$11,BK$14,,(BK$19))),
_xlpm.Res, IF(OR(_xlpm.val="",_xlpm.val="Error"),"",_xlpm.val),
_xlpm.Res
)</f>
        <v>#NAME?</v>
      </c>
      <c r="BL66" s="1669" t="e" cm="1">
        <f t="array" aca="1" ref="BL66" ca="1">_xlfn.LET(
_xlpm.val,IF($F66 = "",val_blankRefText,  _xldudf_CX_GET(CX_ENTITY,$F66,BL$11,BL$14,,(BL$19))),
_xlpm.Res, IF(OR(_xlpm.val="",_xlpm.val="Error"),"",_xlpm.val),
_xlpm.Res
)</f>
        <v>#NAME?</v>
      </c>
      <c r="BM66" s="1669" t="e" cm="1">
        <f t="array" aca="1" ref="BM66" ca="1">_xlfn.LET(
_xlpm.val,IF($F66 = "",val_blankRefText,  _xldudf_CX_GET(CX_ENTITY,$F66,BM$11,BM$14,,(BM$19))),
_xlpm.Res, IF(OR(_xlpm.val="",_xlpm.val="Error"),"",_xlpm.val),
_xlpm.Res
)</f>
        <v>#NAME?</v>
      </c>
      <c r="BN66" s="1669" t="e" cm="1">
        <f t="array" aca="1" ref="BN66" ca="1">_xlfn.LET(
_xlpm.val,IF($F66 = "",val_blankRefText,  _xldudf_CX_GET(CX_ENTITY,$F66,BN$11,BN$14,,(BN$19))),
_xlpm.Res, IF(OR(_xlpm.val="",_xlpm.val="Error"),"",_xlpm.val),
_xlpm.Res
)</f>
        <v>#NAME?</v>
      </c>
      <c r="BO66" s="2095"/>
      <c r="BP66" s="2095"/>
      <c r="BQ66" s="2095"/>
      <c r="BR66" s="2095"/>
      <c r="BS66" s="2095"/>
      <c r="BT66" s="2095"/>
      <c r="BU66" s="2095"/>
      <c r="BV66" s="2095"/>
      <c r="BW66" s="2095"/>
      <c r="BX66" s="2095"/>
      <c r="BY66" s="2095"/>
      <c r="BZ66" s="2095"/>
      <c r="CA66" s="34"/>
      <c r="CC66" s="33"/>
      <c r="CD66" s="1461" t="str" cm="1">
        <f t="array" ref="CD66">_xlfn.LET( _xlpm.CheckBlank, SUM(PL!$AD66:'PL'!$BN66) = 0, IF(_xlpm.CheckBlank, "", SUM(_xlfn._xlws.FILTER(PL!$AD66:$BN66,(YEAR(PL!$AD$12:$BN$12)=PL!CD$12)*(array_timeline&lt;=PL!CD$11)))))</f>
        <v/>
      </c>
      <c r="CE66" s="1461" t="str" cm="1">
        <f t="array" ref="CE66">_xlfn.LET( _xlpm.CheckBlank, SUM(PL!$AD66:'PL'!$BN66) = 0, IF(_xlpm.CheckBlank, "", SUM(_xlfn._xlws.FILTER(PL!$AD66:$BN66,(YEAR(PL!$AD$12:$BN$12)=PL!CE$12)*(array_timeline&lt;=PL!CE$11)))))</f>
        <v/>
      </c>
      <c r="CF66" s="88"/>
      <c r="CG66" s="1461" t="str" cm="1">
        <f t="array" ref="CG66">_xlfn.LET( _xlpm.CheckBlank, SUM(PL!$AD66:$BN66) =0, IF(_xlpm.CheckBlank, "", SUM(_xlfn._xlws.FILTER(PL!$AD66:$BN66,(YEAR(PL!$AD$12:$BN$12)=PL!CG$12)*(array_timeline&lt;=PL!CG$11)))))</f>
        <v/>
      </c>
      <c r="CH66" s="1461" t="str" cm="1">
        <f t="array" ref="CH66">_xlfn.LET( _xlpm.CheckBlank, SUM(PL!$AD66:$BN66) = 0, IF(_xlpm.CheckBlank, "", SUM(_xlfn._xlws.FILTER(PL!$AD66:$BN66,(YEAR(PL!$AD$12:$BN$12)=PL!CH$12)*(array_timeline&lt;=PL!CH$11)))))</f>
        <v/>
      </c>
      <c r="CI66" s="88"/>
      <c r="CJ66" s="1461" t="str" cm="1">
        <f t="array" ref="CJ66">_xlfn.LET( _xlpm.CheckBlank, SUM(PL!$AD66:$BN66) = 0, IF(_xlpm.CheckBlank, "", SUM(_xlfn.TAKE(_xlfn.DROP(PL!$AD66:$BN66, ,-DATEDIFF(PL!CJ$11, val_asOfDate,"M")),1,-12))))</f>
        <v/>
      </c>
      <c r="CK66" s="1461" t="str" cm="1">
        <f t="array" ref="CK66">_xlfn.LET( _xlpm.CheckBlank, SUM(PL!$AD66:$BN66) = 0, IF(_xlpm.CheckBlank, "", SUM(_xlfn.TAKE(_xlfn.DROP(PL!$AD66:$BN66, ,-DATEDIFF(PL!CK$11, val_asOfDate,"M")),1,-12))))</f>
        <v/>
      </c>
      <c r="CL66" s="88"/>
      <c r="CM66" s="1556" t="e" cm="1">
        <f t="array" aca="1" ref="CM66" ca="1">IF(
 $F66 = "",
  val_blankRefText,
  N(
    _xldudf_CX_GET(CX_ENTITY,$F66,CM$11,CM$14,,(CM$19)))/
    fxVal_normal*fxVal_sign($A66)
)</f>
        <v>#NAME?</v>
      </c>
      <c r="CN66" s="1556" t="e" cm="1">
        <f t="array" aca="1" ref="CN66" ca="1">IF(
  $F66="",
  val_blankRefText,
  N(
    _xldudf_CX_GET(CX_ENTITY,$F66,CN$11,CN$14,,(CN$19)))/
    fxVal_normal*fxVal_sign($A66)
)</f>
        <v>#NAME?</v>
      </c>
      <c r="CO66" s="88"/>
      <c r="CP66" s="1650" t="e" cm="1">
        <f t="array" aca="1" ref="CP66" ca="1">IF(
  $F66="",
  val_blankRefText,
  N(
    _xldudf_CX_GET(CX_ENTITY,fx_attrConverter($F66),CP$11,CP$14,,(CP$19)))/
    fxVal_normal*fxVal_sign($A66)
)</f>
        <v>#NAME?</v>
      </c>
      <c r="CQ66" s="1651" t="e" cm="1">
        <f t="array" aca="1" ref="CQ66" ca="1">IF(
  $F66="",
  val_blankRefText,
  N(
    _xldudf_CX_GET(CX_ENTITY,$F66,CQ$11,CQ$14,,(CQ$19)))/
    fxVal_normal*fxVal_sign($A66)
)</f>
        <v>#NAME?</v>
      </c>
      <c r="CR66" s="34"/>
    </row>
    <row r="67" spans="1:96" ht="20.149999999999999" customHeight="1" outlineLevel="1">
      <c r="A67" s="1322"/>
      <c r="B67" s="574"/>
      <c r="C67" s="574"/>
      <c r="D67" s="1327"/>
      <c r="E67" s="574"/>
      <c r="F67" s="577"/>
      <c r="G67" s="574"/>
      <c r="H67" s="401"/>
      <c r="I67" s="401"/>
      <c r="J67" s="401"/>
      <c r="K67" s="401"/>
      <c r="L67" s="401"/>
      <c r="N67" s="158"/>
      <c r="O67" s="101"/>
      <c r="P67" s="52"/>
      <c r="Q67" s="101"/>
      <c r="R67" s="539"/>
      <c r="S67" s="101"/>
      <c r="T67" s="101"/>
      <c r="U67" s="39"/>
      <c r="W67" s="779"/>
      <c r="X67" s="888"/>
      <c r="Y67" s="1270"/>
      <c r="Z67" s="786"/>
      <c r="AA67" s="786"/>
      <c r="AB67" s="786"/>
      <c r="AC67" s="799"/>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86"/>
      <c r="BI67" s="786"/>
      <c r="BJ67" s="786"/>
      <c r="BK67" s="786"/>
      <c r="BL67" s="786"/>
      <c r="BM67" s="786"/>
      <c r="BN67" s="786"/>
      <c r="BO67" s="786"/>
      <c r="BP67" s="786"/>
      <c r="BQ67" s="786"/>
      <c r="BR67" s="786"/>
      <c r="BS67" s="786"/>
      <c r="BT67" s="786"/>
      <c r="BU67" s="786"/>
      <c r="BV67" s="786"/>
      <c r="BW67" s="786"/>
      <c r="BX67" s="786"/>
      <c r="BY67" s="786"/>
      <c r="BZ67" s="786"/>
      <c r="CA67" s="34"/>
      <c r="CC67" s="33"/>
      <c r="CD67" s="184"/>
      <c r="CE67" s="184"/>
      <c r="CF67" s="88"/>
      <c r="CG67" s="184"/>
      <c r="CH67" s="184"/>
      <c r="CI67" s="88"/>
      <c r="CJ67" s="184"/>
      <c r="CK67" s="184"/>
      <c r="CL67" s="88"/>
      <c r="CM67" s="184"/>
      <c r="CN67" s="184"/>
      <c r="CO67" s="88"/>
      <c r="CP67" s="184"/>
      <c r="CQ67" s="184"/>
      <c r="CR67" s="34"/>
    </row>
    <row r="68" spans="1:96" outlineLevel="1">
      <c r="A68" s="1322"/>
      <c r="B68" s="574"/>
      <c r="C68" s="574"/>
      <c r="D68" s="1327"/>
      <c r="E68" s="577"/>
      <c r="F68" s="577"/>
      <c r="G68" s="574"/>
      <c r="H68" s="401"/>
      <c r="I68" s="401"/>
      <c r="J68" s="401"/>
      <c r="K68" s="401"/>
      <c r="L68" s="401"/>
      <c r="N68" s="158"/>
      <c r="O68" s="101"/>
      <c r="P68" s="52"/>
      <c r="Q68" s="101"/>
      <c r="R68" s="539"/>
      <c r="S68" s="101"/>
      <c r="T68" s="101"/>
      <c r="U68" s="39"/>
      <c r="W68" s="779"/>
      <c r="X68" s="888"/>
      <c r="Y68" s="1270"/>
      <c r="Z68" s="786"/>
      <c r="AA68" s="786"/>
      <c r="AB68" s="786"/>
      <c r="AC68" s="799"/>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86"/>
      <c r="BI68" s="786"/>
      <c r="BJ68" s="786"/>
      <c r="BK68" s="786"/>
      <c r="BL68" s="786"/>
      <c r="BM68" s="786"/>
      <c r="BN68" s="786"/>
      <c r="BO68" s="786"/>
      <c r="BP68" s="786"/>
      <c r="BQ68" s="786"/>
      <c r="BR68" s="786"/>
      <c r="BS68" s="786"/>
      <c r="BT68" s="786"/>
      <c r="BU68" s="786"/>
      <c r="BV68" s="786"/>
      <c r="BW68" s="786"/>
      <c r="BX68" s="786"/>
      <c r="BY68" s="786"/>
      <c r="BZ68" s="786"/>
      <c r="CA68" s="34"/>
      <c r="CC68" s="33"/>
      <c r="CD68" s="184"/>
      <c r="CE68" s="184"/>
      <c r="CF68" s="88"/>
      <c r="CG68" s="184"/>
      <c r="CH68" s="184"/>
      <c r="CI68" s="88"/>
      <c r="CJ68" s="184"/>
      <c r="CK68" s="184"/>
      <c r="CL68" s="88"/>
      <c r="CM68" s="184"/>
      <c r="CN68" s="184"/>
      <c r="CO68" s="88"/>
      <c r="CP68" s="184"/>
      <c r="CQ68" s="184"/>
      <c r="CR68" s="34"/>
    </row>
    <row r="69" spans="1:96" outlineLevel="1">
      <c r="A69" s="1322"/>
      <c r="B69" s="574"/>
      <c r="C69" s="574"/>
      <c r="D69" s="1327"/>
      <c r="E69" s="577"/>
      <c r="F69" s="577"/>
      <c r="G69" s="574"/>
      <c r="H69" s="401"/>
      <c r="I69" s="401"/>
      <c r="J69" s="401"/>
      <c r="K69" s="401"/>
      <c r="L69" s="401"/>
      <c r="N69" s="158"/>
      <c r="O69" s="101"/>
      <c r="P69" s="52"/>
      <c r="Q69" s="101"/>
      <c r="R69" s="539"/>
      <c r="S69" s="101"/>
      <c r="T69" s="101"/>
      <c r="U69" s="39"/>
      <c r="W69" s="779"/>
      <c r="X69" s="888"/>
      <c r="Y69" s="1270"/>
      <c r="Z69" s="786"/>
      <c r="AA69" s="786"/>
      <c r="AB69" s="786"/>
      <c r="AC69" s="799"/>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86"/>
      <c r="BI69" s="786"/>
      <c r="BJ69" s="786"/>
      <c r="BK69" s="786"/>
      <c r="BL69" s="786"/>
      <c r="BM69" s="786"/>
      <c r="BN69" s="786"/>
      <c r="BO69" s="786"/>
      <c r="BP69" s="786"/>
      <c r="BQ69" s="786"/>
      <c r="BR69" s="786"/>
      <c r="BS69" s="786"/>
      <c r="BT69" s="786"/>
      <c r="BU69" s="786"/>
      <c r="BV69" s="786"/>
      <c r="BW69" s="786"/>
      <c r="BX69" s="786"/>
      <c r="BY69" s="786"/>
      <c r="BZ69" s="786"/>
      <c r="CA69" s="34"/>
      <c r="CC69" s="33"/>
      <c r="CD69" s="184"/>
      <c r="CE69" s="184"/>
      <c r="CF69" s="88"/>
      <c r="CG69" s="184"/>
      <c r="CH69" s="184"/>
      <c r="CI69" s="88"/>
      <c r="CJ69" s="184"/>
      <c r="CK69" s="184"/>
      <c r="CL69" s="88"/>
      <c r="CM69" s="184"/>
      <c r="CN69" s="184"/>
      <c r="CO69" s="88"/>
      <c r="CP69" s="184"/>
      <c r="CQ69" s="184"/>
      <c r="CR69" s="34"/>
    </row>
    <row r="70" spans="1:96" outlineLevel="1">
      <c r="A70" s="1322"/>
      <c r="B70" s="577"/>
      <c r="C70" s="577"/>
      <c r="D70" s="1080"/>
      <c r="E70" s="577"/>
      <c r="F70" s="577"/>
      <c r="G70" s="577"/>
      <c r="H70" s="578"/>
      <c r="I70" s="578"/>
      <c r="J70" s="578"/>
      <c r="K70" s="578"/>
      <c r="L70" s="578"/>
      <c r="N70" s="158"/>
      <c r="O70" s="101"/>
      <c r="P70" s="52"/>
      <c r="Q70" s="101"/>
      <c r="R70" s="539"/>
      <c r="S70" s="101"/>
      <c r="T70" s="101"/>
      <c r="U70" s="39"/>
      <c r="W70" s="779"/>
      <c r="X70" s="888"/>
      <c r="Y70" s="786"/>
      <c r="Z70" s="786"/>
      <c r="AA70" s="786"/>
      <c r="AB70" s="786"/>
      <c r="AC70" s="799"/>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86"/>
      <c r="BI70" s="786"/>
      <c r="BJ70" s="786"/>
      <c r="BK70" s="786"/>
      <c r="BL70" s="786"/>
      <c r="BM70" s="786"/>
      <c r="BN70" s="786"/>
      <c r="BO70" s="786"/>
      <c r="BP70" s="786"/>
      <c r="BQ70" s="786"/>
      <c r="BR70" s="786"/>
      <c r="BS70" s="786"/>
      <c r="BT70" s="786"/>
      <c r="BU70" s="786"/>
      <c r="BV70" s="786"/>
      <c r="BW70" s="786"/>
      <c r="BX70" s="786"/>
      <c r="BY70" s="786"/>
      <c r="BZ70" s="786"/>
      <c r="CA70" s="34"/>
      <c r="CC70" s="33"/>
      <c r="CD70" s="184"/>
      <c r="CE70" s="184"/>
      <c r="CF70" s="88"/>
      <c r="CG70" s="184"/>
      <c r="CH70" s="184"/>
      <c r="CI70" s="88"/>
      <c r="CJ70" s="184"/>
      <c r="CK70" s="184"/>
      <c r="CL70" s="88"/>
      <c r="CM70" s="184"/>
      <c r="CN70" s="184"/>
      <c r="CO70" s="88"/>
      <c r="CP70" s="184"/>
      <c r="CQ70" s="184"/>
      <c r="CR70" s="34"/>
    </row>
    <row r="71" spans="1:96" ht="32.5" outlineLevel="1">
      <c r="A71" s="1322"/>
      <c r="B71" s="577"/>
      <c r="C71" s="577"/>
      <c r="D71" s="1080"/>
      <c r="E71" s="577"/>
      <c r="F71" s="577"/>
      <c r="G71" s="577"/>
      <c r="H71" s="578"/>
      <c r="I71" s="578"/>
      <c r="J71" s="578"/>
      <c r="K71" s="578"/>
      <c r="L71" s="578"/>
      <c r="N71" s="158"/>
      <c r="O71" s="101"/>
      <c r="P71" s="52"/>
      <c r="Q71" s="101"/>
      <c r="R71" s="539"/>
      <c r="S71" s="101"/>
      <c r="T71" s="101"/>
      <c r="U71" s="39"/>
      <c r="W71" s="779"/>
      <c r="X71" s="888"/>
      <c r="Y71" s="786"/>
      <c r="Z71" s="786"/>
      <c r="AA71" s="786"/>
      <c r="AB71" s="786"/>
      <c r="AC71" s="799"/>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86"/>
      <c r="BI71" s="786"/>
      <c r="BJ71" s="786"/>
      <c r="BK71" s="786"/>
      <c r="BL71" s="786"/>
      <c r="BM71" s="786"/>
      <c r="BN71" s="786"/>
      <c r="BO71" s="786"/>
      <c r="BP71" s="786"/>
      <c r="BQ71" s="786"/>
      <c r="BR71" s="786"/>
      <c r="BS71" s="786"/>
      <c r="BT71" s="786"/>
      <c r="BU71" s="786"/>
      <c r="BV71" s="786"/>
      <c r="BW71" s="786"/>
      <c r="BX71" s="786"/>
      <c r="BY71" s="786"/>
      <c r="BZ71" s="786"/>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row>
    <row r="72" spans="1:96" ht="18">
      <c r="A72" s="1322"/>
      <c r="B72" s="577"/>
      <c r="C72" s="577"/>
      <c r="D72" s="1080"/>
      <c r="E72" s="577"/>
      <c r="F72" s="577"/>
      <c r="G72" s="32"/>
      <c r="H72" s="572"/>
      <c r="I72" s="572"/>
      <c r="J72" s="32"/>
      <c r="K72" s="32"/>
      <c r="L72" s="32"/>
      <c r="N72" s="158"/>
      <c r="O72" s="101"/>
      <c r="P72" s="151"/>
      <c r="Q72" s="151"/>
      <c r="R72" s="101"/>
      <c r="S72" s="2"/>
      <c r="T72" s="2"/>
      <c r="U72" s="39"/>
      <c r="W72" s="3045" t="str" cm="1">
        <f t="array" ref="W72">fx_scenarioConverter("Budget")</f>
        <v>Budget</v>
      </c>
      <c r="X72" s="1247"/>
      <c r="Y72" s="3040" t="s">
        <v>81</v>
      </c>
      <c r="Z72" s="1248" t="s">
        <v>82</v>
      </c>
      <c r="AA72" s="1249"/>
      <c r="AB72" s="1630"/>
      <c r="AC72" s="1273"/>
      <c r="AD72" s="859" cm="1">
        <f t="array" aca="1" ref="AD72" ca="1">_xlfn.LET(
_xlpm.FullArray,AD76:AD97,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E72" s="859" cm="1">
        <f t="array" aca="1" ref="AE72" ca="1">_xlfn.LET(
_xlpm.FullArray,AE76:AE97,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F72" s="859" cm="1">
        <f t="array" aca="1" ref="AF72" ca="1">_xlfn.LET(
_xlpm.FullArray,AF76:AF97,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G72" s="859" cm="1">
        <f t="array" aca="1" ref="AG72" ca="1">_xlfn.LET(
_xlpm.FullArray,AG76:AG97,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H72" s="859" cm="1">
        <f t="array" aca="1" ref="AH72" ca="1">_xlfn.LET(
_xlpm.FullArray,AH76:AH97,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I72" s="859" cm="1">
        <f t="array" aca="1" ref="AI72" ca="1">_xlfn.LET(
_xlpm.FullArray,AI76:AI97,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J72" s="859" cm="1">
        <f t="array" aca="1" ref="AJ72" ca="1">_xlfn.LET(
_xlpm.FullArray,AJ76:AJ97,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K72" s="859" cm="1">
        <f t="array" aca="1" ref="AK72" ca="1">_xlfn.LET(
_xlpm.FullArray,AK76:AK97,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L72" s="859" cm="1">
        <f t="array" aca="1" ref="AL72" ca="1">_xlfn.LET(
_xlpm.FullArray,AL76:AL97,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M72" s="859" cm="1">
        <f t="array" aca="1" ref="AM72" ca="1">_xlfn.LET(
_xlpm.FullArray,AM76:AM97,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N72" s="859" cm="1">
        <f t="array" aca="1" ref="AN72" ca="1">_xlfn.LET(
_xlpm.FullArray,AN76:AN97,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O72" s="859" cm="1">
        <f t="array" aca="1" ref="AO72" ca="1">_xlfn.LET(
_xlpm.FullArray,AO76:AO97,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P72" s="859" cm="1">
        <f t="array" aca="1" ref="AP72" ca="1">_xlfn.LET(
_xlpm.FullArray,AP76:AP97,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Q72" s="859" cm="1">
        <f t="array" aca="1" ref="AQ72" ca="1">_xlfn.LET(
_xlpm.FullArray,AQ76:AQ97,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R72" s="859" cm="1">
        <f t="array" aca="1" ref="AR72" ca="1">_xlfn.LET(
_xlpm.FullArray,AR76:AR97,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S72" s="859" cm="1">
        <f t="array" aca="1" ref="AS72" ca="1">_xlfn.LET(
_xlpm.FullArray,AS76:AS97,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T72" s="859" cm="1">
        <f t="array" aca="1" ref="AT72" ca="1">_xlfn.LET(
_xlpm.FullArray,AT76:AT97,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U72" s="859" cm="1">
        <f t="array" aca="1" ref="AU72" ca="1">_xlfn.LET(
_xlpm.FullArray,AU76:AU97,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V72" s="859" cm="1">
        <f t="array" aca="1" ref="AV72" ca="1">_xlfn.LET(
_xlpm.FullArray,AV76:AV97,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W72" s="859" cm="1">
        <f t="array" aca="1" ref="AW72" ca="1">_xlfn.LET(
_xlpm.FullArray,AW76:AW97,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X72" s="859" cm="1">
        <f t="array" aca="1" ref="AX72" ca="1">_xlfn.LET(
_xlpm.FullArray,AX76:AX97,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Y72" s="859" cm="1">
        <f t="array" aca="1" ref="AY72" ca="1">_xlfn.LET(
_xlpm.FullArray,AY76:AY97,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AZ72" s="859" cm="1">
        <f t="array" aca="1" ref="AZ72" ca="1">_xlfn.LET(
_xlpm.FullArray,AZ76:AZ97,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A72" s="859" cm="1">
        <f t="array" aca="1" ref="BA72" ca="1">_xlfn.LET(
_xlpm.FullArray,BA76:BA97,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B72" s="859" cm="1">
        <f t="array" aca="1" ref="BB72" ca="1">_xlfn.LET(
_xlpm.FullArray,BB76:BB97,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C72" s="859" cm="1">
        <f t="array" aca="1" ref="BC72" ca="1">_xlfn.LET(
_xlpm.FullArray,BC76:BC97,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D72" s="859" cm="1">
        <f t="array" aca="1" ref="BD72" ca="1">_xlfn.LET(
_xlpm.FullArray,BD76:BD97,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E72" s="859" cm="1">
        <f t="array" aca="1" ref="BE72" ca="1">_xlfn.LET(
_xlpm.FullArray,BE76:BE97,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F72" s="859" cm="1">
        <f t="array" aca="1" ref="BF72" ca="1">_xlfn.LET(
_xlpm.FullArray,BF76:BF97,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G72" s="859" cm="1">
        <f t="array" aca="1" ref="BG72" ca="1">_xlfn.LET(
_xlpm.FullArray,BG76:BG97,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H72" s="859" cm="1">
        <f t="array" aca="1" ref="BH72" ca="1">_xlfn.LET(
_xlpm.FullArray,BH76:BH97,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I72" s="859" cm="1">
        <f t="array" aca="1" ref="BI72" ca="1">_xlfn.LET(
_xlpm.FullArray,BI76:BI97,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J72" s="859" cm="1">
        <f t="array" aca="1" ref="BJ72" ca="1">_xlfn.LET(
_xlpm.FullArray,BJ76:BJ97,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K72" s="859" cm="1">
        <f t="array" aca="1" ref="BK72" ca="1">_xlfn.LET(
_xlpm.FullArray,BK76:BK97,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L72" s="859" cm="1">
        <f t="array" aca="1" ref="BL72" ca="1">_xlfn.LET(
_xlpm.FullArray,BL76:BL97,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M72" s="859" cm="1">
        <f t="array" aca="1" ref="BM72" ca="1">_xlfn.LET(
_xlpm.FullArray,BM76:BM97,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N72" s="859" cm="1">
        <f t="array" aca="1" ref="BN72" ca="1">_xlfn.LET(
_xlpm.FullArray,BN76:BN97,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-2</v>
      </c>
      <c r="BO72" s="542"/>
      <c r="BP72" s="542"/>
      <c r="BQ72" s="542"/>
      <c r="BR72" s="542"/>
      <c r="BS72" s="542"/>
      <c r="BT72" s="542"/>
      <c r="BU72" s="542"/>
      <c r="BV72" s="542"/>
      <c r="BW72" s="542"/>
      <c r="BX72" s="542"/>
      <c r="BY72" s="542"/>
      <c r="BZ72" s="542"/>
      <c r="CA72" s="34"/>
      <c r="CC72" s="33"/>
      <c r="CD72" s="1341"/>
      <c r="CE72" s="1342"/>
      <c r="CF72" s="88"/>
      <c r="CG72" s="1350"/>
      <c r="CH72" s="1351"/>
      <c r="CI72" s="170"/>
      <c r="CJ72" s="1348"/>
      <c r="CK72" s="1349"/>
      <c r="CL72" s="88"/>
      <c r="CM72" s="1664"/>
      <c r="CN72" s="1665"/>
      <c r="CO72" s="88"/>
      <c r="CP72" s="1664"/>
      <c r="CQ72" s="1665"/>
      <c r="CR72" s="34"/>
    </row>
    <row r="73" spans="1:96" ht="18">
      <c r="A73" s="1322"/>
      <c r="B73" s="577"/>
      <c r="C73" s="577"/>
      <c r="D73" s="1080"/>
      <c r="E73" s="577"/>
      <c r="F73" s="577"/>
      <c r="G73" s="32"/>
      <c r="H73" s="572"/>
      <c r="I73" s="572"/>
      <c r="J73" s="32"/>
      <c r="K73" s="32"/>
      <c r="L73" s="32"/>
      <c r="N73" s="158"/>
      <c r="O73" s="101"/>
      <c r="P73" s="151"/>
      <c r="Q73" s="151"/>
      <c r="R73" s="101"/>
      <c r="S73" s="2"/>
      <c r="T73" s="2"/>
      <c r="U73" s="39"/>
      <c r="W73" s="3046"/>
      <c r="X73" s="1250"/>
      <c r="Y73" s="3041"/>
      <c r="Z73" s="1251"/>
      <c r="AA73" s="1252"/>
      <c r="AB73" s="1631"/>
      <c r="AC73" s="1162"/>
      <c r="AD73" s="1253"/>
      <c r="AE73" s="1253"/>
      <c r="AF73" s="1253"/>
      <c r="AG73" s="1253"/>
      <c r="AH73" s="1253"/>
      <c r="AI73" s="1253"/>
      <c r="AJ73" s="1253"/>
      <c r="AK73" s="1253"/>
      <c r="AL73" s="1253"/>
      <c r="AM73" s="1253"/>
      <c r="AN73" s="1253"/>
      <c r="AO73" s="1253"/>
      <c r="AP73" s="1253"/>
      <c r="AQ73" s="1253"/>
      <c r="AR73" s="1253"/>
      <c r="AS73" s="1253"/>
      <c r="AT73" s="1253"/>
      <c r="AU73" s="1253"/>
      <c r="AV73" s="1253"/>
      <c r="AW73" s="1253"/>
      <c r="AX73" s="1253"/>
      <c r="AY73" s="1253"/>
      <c r="AZ73" s="1253"/>
      <c r="BA73" s="1253"/>
      <c r="BB73" s="1253"/>
      <c r="BC73" s="1253"/>
      <c r="BD73" s="1253"/>
      <c r="BE73" s="1253"/>
      <c r="BF73" s="1253"/>
      <c r="BG73" s="1253"/>
      <c r="BH73" s="1253"/>
      <c r="BI73" s="1253"/>
      <c r="BJ73" s="1253"/>
      <c r="BK73" s="1253"/>
      <c r="BL73" s="1253"/>
      <c r="BM73" s="1253"/>
      <c r="BN73" s="1253"/>
      <c r="BO73" s="2099"/>
      <c r="BP73" s="2099"/>
      <c r="BQ73" s="2099"/>
      <c r="BR73" s="2099"/>
      <c r="BS73" s="2099"/>
      <c r="BT73" s="2099"/>
      <c r="BU73" s="2099"/>
      <c r="BV73" s="2099"/>
      <c r="BW73" s="2099"/>
      <c r="BX73" s="2099"/>
      <c r="BY73" s="2099"/>
      <c r="BZ73" s="2099"/>
      <c r="CA73" s="34"/>
      <c r="CC73" s="33"/>
      <c r="CD73" s="1341"/>
      <c r="CE73" s="1342"/>
      <c r="CF73" s="88"/>
      <c r="CG73" s="1352"/>
      <c r="CH73" s="1353"/>
      <c r="CI73" s="170"/>
      <c r="CJ73" s="1348"/>
      <c r="CK73" s="1349"/>
      <c r="CL73" s="88"/>
      <c r="CM73" s="1707"/>
      <c r="CN73" s="1708"/>
      <c r="CO73" s="88"/>
      <c r="CP73" s="1707"/>
      <c r="CQ73" s="1708"/>
      <c r="CR73" s="34"/>
    </row>
    <row r="74" spans="1:96" ht="30.75" customHeight="1" outlineLevel="1">
      <c r="A74" s="1322"/>
      <c r="B74" s="577"/>
      <c r="C74" s="577"/>
      <c r="D74" s="1080"/>
      <c r="E74" s="577"/>
      <c r="F74" s="577"/>
      <c r="G74" s="32"/>
      <c r="H74" s="572"/>
      <c r="I74" s="582"/>
      <c r="J74" s="32"/>
      <c r="K74" s="32"/>
      <c r="L74" s="32"/>
      <c r="N74" s="158"/>
      <c r="O74" s="101"/>
      <c r="P74" s="52"/>
      <c r="Q74" s="101"/>
      <c r="R74" s="126"/>
      <c r="S74" s="101"/>
      <c r="T74" s="101"/>
      <c r="U74" s="39"/>
      <c r="W74" s="27"/>
      <c r="X74" s="890"/>
      <c r="Y74" s="271"/>
      <c r="Z74" s="536"/>
      <c r="AA74" s="185"/>
      <c r="AB74" s="266"/>
      <c r="AC74" s="185"/>
      <c r="AD74" s="977" cm="1">
        <f t="array" ref="AD74:BN74">EOMONTH(val_asOfDate,_xlfn.SEQUENCE(1,37,-36,1))</f>
        <v>44926</v>
      </c>
      <c r="AE74" s="977">
        <v>44957</v>
      </c>
      <c r="AF74" s="977">
        <v>44985</v>
      </c>
      <c r="AG74" s="977">
        <v>45016</v>
      </c>
      <c r="AH74" s="977">
        <v>45046</v>
      </c>
      <c r="AI74" s="977">
        <v>45077</v>
      </c>
      <c r="AJ74" s="977">
        <v>45107</v>
      </c>
      <c r="AK74" s="977">
        <v>45138</v>
      </c>
      <c r="AL74" s="977">
        <v>45169</v>
      </c>
      <c r="AM74" s="977">
        <v>45199</v>
      </c>
      <c r="AN74" s="977">
        <v>45230</v>
      </c>
      <c r="AO74" s="977">
        <v>45260</v>
      </c>
      <c r="AP74" s="977">
        <v>45291</v>
      </c>
      <c r="AQ74" s="977">
        <v>45322</v>
      </c>
      <c r="AR74" s="977">
        <v>45351</v>
      </c>
      <c r="AS74" s="977">
        <v>45382</v>
      </c>
      <c r="AT74" s="977">
        <v>45412</v>
      </c>
      <c r="AU74" s="977">
        <v>45443</v>
      </c>
      <c r="AV74" s="977">
        <v>45473</v>
      </c>
      <c r="AW74" s="977">
        <v>45504</v>
      </c>
      <c r="AX74" s="977">
        <v>45535</v>
      </c>
      <c r="AY74" s="977">
        <v>45565</v>
      </c>
      <c r="AZ74" s="977">
        <v>45596</v>
      </c>
      <c r="BA74" s="977">
        <v>45626</v>
      </c>
      <c r="BB74" s="977">
        <v>45657</v>
      </c>
      <c r="BC74" s="977">
        <v>45688</v>
      </c>
      <c r="BD74" s="977">
        <v>45716</v>
      </c>
      <c r="BE74" s="977">
        <v>45747</v>
      </c>
      <c r="BF74" s="977">
        <v>45777</v>
      </c>
      <c r="BG74" s="977">
        <v>45808</v>
      </c>
      <c r="BH74" s="977">
        <v>45838</v>
      </c>
      <c r="BI74" s="977">
        <v>45869</v>
      </c>
      <c r="BJ74" s="977">
        <v>45900</v>
      </c>
      <c r="BK74" s="977">
        <v>45930</v>
      </c>
      <c r="BL74" s="977">
        <v>45961</v>
      </c>
      <c r="BM74" s="977">
        <v>45991</v>
      </c>
      <c r="BN74" s="978">
        <v>46022</v>
      </c>
      <c r="BO74" s="2090"/>
      <c r="BP74" s="2090"/>
      <c r="BQ74" s="2090"/>
      <c r="BR74" s="2090"/>
      <c r="BS74" s="2090"/>
      <c r="BT74" s="2090"/>
      <c r="BU74" s="2090"/>
      <c r="BV74" s="2090"/>
      <c r="BW74" s="2090"/>
      <c r="BX74" s="2090"/>
      <c r="BY74" s="2090"/>
      <c r="BZ74" s="2090"/>
      <c r="CA74" s="34"/>
      <c r="CC74" s="180"/>
      <c r="CD74" s="1716" t="e" cm="1">
        <f t="array" aca="1" ref="CD74" ca="1">EOMONTH(val_currentFYE,-24)</f>
        <v>#NAME?</v>
      </c>
      <c r="CE74" s="1717" t="e" cm="1">
        <f t="array" aca="1" ref="CE74" ca="1">EOMONTH(val_currentFYE,-12)</f>
        <v>#NAME?</v>
      </c>
      <c r="CF74" s="277"/>
      <c r="CG74" s="1715">
        <f>EOMONTH(val_asOfDate,-1)</f>
        <v>45991</v>
      </c>
      <c r="CH74" s="1715">
        <f>EOMONTH(val_asOfDate,0)</f>
        <v>46022</v>
      </c>
      <c r="CI74" s="276"/>
      <c r="CJ74" s="1709">
        <f>EOMONTH(val_asOfDate,-1)</f>
        <v>45991</v>
      </c>
      <c r="CK74" s="1710">
        <f>EOMONTH(val_asOfDate,0)</f>
        <v>46022</v>
      </c>
      <c r="CL74" s="88"/>
      <c r="CM74" s="1718" t="e" cm="1">
        <f t="array" aca="1" ref="CM74" ca="1">val_currentFYE</f>
        <v>#NAME?</v>
      </c>
      <c r="CN74" s="1719" t="e" cm="1">
        <f t="array" aca="1" ref="CN74" ca="1">val_currentFYE</f>
        <v>#NAME?</v>
      </c>
      <c r="CO74" s="88"/>
      <c r="CP74" s="1728" t="e" cm="1">
        <f t="array" aca="1" ref="CP74" ca="1">EOMONTH(val_currentFYE,12)</f>
        <v>#NAME?</v>
      </c>
      <c r="CQ74" s="1728" t="e" cm="1">
        <f t="array" aca="1" ref="CQ74" ca="1">EOMONTH(val_currentFYE,12)</f>
        <v>#NAME?</v>
      </c>
      <c r="CR74" s="34"/>
    </row>
    <row r="75" spans="1:96" ht="30.75" customHeight="1" outlineLevel="1">
      <c r="A75" s="1322"/>
      <c r="B75" s="1328"/>
      <c r="C75" s="1328"/>
      <c r="D75" s="1328"/>
      <c r="E75" s="1329"/>
      <c r="F75" s="1329"/>
      <c r="G75" s="1328"/>
      <c r="H75" s="589"/>
      <c r="I75" s="589"/>
      <c r="J75" s="589"/>
      <c r="K75" s="589"/>
      <c r="L75" s="589"/>
      <c r="N75" s="158"/>
      <c r="O75" s="101"/>
      <c r="P75" s="52"/>
      <c r="Q75" s="101"/>
      <c r="R75" s="126"/>
      <c r="S75" s="101"/>
      <c r="T75" s="101"/>
      <c r="U75" s="39"/>
      <c r="W75" s="756" t="s">
        <v>94</v>
      </c>
      <c r="X75" s="891"/>
      <c r="Y75" s="757" t="str">
        <f>val_company&amp; " P&amp;L Accounts"</f>
        <v>Therme Horizon P&amp;L Accounts</v>
      </c>
      <c r="Z75" s="548"/>
      <c r="AA75" s="125"/>
      <c r="AB75" s="561" t="s">
        <v>95</v>
      </c>
      <c r="AC75" s="125" t="str" cm="1">
        <f t="array" ref="AC75">_xlfn.LET(
_xlpm.Def, IF(_xlfn.XMATCH(AB75,tbl_acctDef[Term],0)&gt;0, fx_getIcon("find"), ""),
_xlpm.Adj, IF(_xlfn.XMATCH(AB75, tbl_adjExample[Items],0)&gt;0, fx_getIcon("find"), ""),
IFERROR(IFBLANK(_xlpm.Def,_xlpm.Adj),"")
)</f>
        <v/>
      </c>
      <c r="AD75" s="2632" t="str">
        <f>$W$72</f>
        <v>Budget</v>
      </c>
      <c r="AE75" s="2632" t="str">
        <f t="shared" ref="AE75:BN75" si="13">$W$72</f>
        <v>Budget</v>
      </c>
      <c r="AF75" s="2632" t="str">
        <f t="shared" si="13"/>
        <v>Budget</v>
      </c>
      <c r="AG75" s="2632" t="str">
        <f t="shared" si="13"/>
        <v>Budget</v>
      </c>
      <c r="AH75" s="2632" t="str">
        <f t="shared" si="13"/>
        <v>Budget</v>
      </c>
      <c r="AI75" s="2632" t="str">
        <f t="shared" si="13"/>
        <v>Budget</v>
      </c>
      <c r="AJ75" s="2632" t="str">
        <f t="shared" si="13"/>
        <v>Budget</v>
      </c>
      <c r="AK75" s="2632" t="str">
        <f t="shared" si="13"/>
        <v>Budget</v>
      </c>
      <c r="AL75" s="2632" t="str">
        <f t="shared" si="13"/>
        <v>Budget</v>
      </c>
      <c r="AM75" s="2632" t="str">
        <f t="shared" si="13"/>
        <v>Budget</v>
      </c>
      <c r="AN75" s="2632" t="str">
        <f t="shared" si="13"/>
        <v>Budget</v>
      </c>
      <c r="AO75" s="2632" t="str">
        <f t="shared" si="13"/>
        <v>Budget</v>
      </c>
      <c r="AP75" s="2632" t="str">
        <f t="shared" si="13"/>
        <v>Budget</v>
      </c>
      <c r="AQ75" s="2632" t="str">
        <f t="shared" si="13"/>
        <v>Budget</v>
      </c>
      <c r="AR75" s="2632" t="str">
        <f t="shared" si="13"/>
        <v>Budget</v>
      </c>
      <c r="AS75" s="2632" t="str">
        <f t="shared" si="13"/>
        <v>Budget</v>
      </c>
      <c r="AT75" s="2632" t="str">
        <f t="shared" si="13"/>
        <v>Budget</v>
      </c>
      <c r="AU75" s="2632" t="str">
        <f t="shared" si="13"/>
        <v>Budget</v>
      </c>
      <c r="AV75" s="2632" t="str">
        <f t="shared" si="13"/>
        <v>Budget</v>
      </c>
      <c r="AW75" s="2632" t="str">
        <f t="shared" si="13"/>
        <v>Budget</v>
      </c>
      <c r="AX75" s="2632" t="str">
        <f t="shared" si="13"/>
        <v>Budget</v>
      </c>
      <c r="AY75" s="2632" t="str">
        <f t="shared" si="13"/>
        <v>Budget</v>
      </c>
      <c r="AZ75" s="2632" t="str">
        <f t="shared" si="13"/>
        <v>Budget</v>
      </c>
      <c r="BA75" s="2632" t="str">
        <f t="shared" si="13"/>
        <v>Budget</v>
      </c>
      <c r="BB75" s="2632" t="str">
        <f t="shared" si="13"/>
        <v>Budget</v>
      </c>
      <c r="BC75" s="2632" t="str">
        <f t="shared" si="13"/>
        <v>Budget</v>
      </c>
      <c r="BD75" s="2632" t="str">
        <f t="shared" si="13"/>
        <v>Budget</v>
      </c>
      <c r="BE75" s="2632" t="str">
        <f t="shared" si="13"/>
        <v>Budget</v>
      </c>
      <c r="BF75" s="2632" t="str">
        <f t="shared" si="13"/>
        <v>Budget</v>
      </c>
      <c r="BG75" s="2632" t="str">
        <f t="shared" si="13"/>
        <v>Budget</v>
      </c>
      <c r="BH75" s="2632" t="str">
        <f t="shared" si="13"/>
        <v>Budget</v>
      </c>
      <c r="BI75" s="2632" t="str">
        <f t="shared" si="13"/>
        <v>Budget</v>
      </c>
      <c r="BJ75" s="2632" t="str">
        <f t="shared" si="13"/>
        <v>Budget</v>
      </c>
      <c r="BK75" s="2632" t="str">
        <f t="shared" si="13"/>
        <v>Budget</v>
      </c>
      <c r="BL75" s="2632" t="str">
        <f t="shared" si="13"/>
        <v>Budget</v>
      </c>
      <c r="BM75" s="2632" t="str">
        <f t="shared" si="13"/>
        <v>Budget</v>
      </c>
      <c r="BN75" s="2633" t="str">
        <f t="shared" si="13"/>
        <v>Budget</v>
      </c>
      <c r="BO75" s="2100"/>
      <c r="BP75" s="2100"/>
      <c r="BQ75" s="2100"/>
      <c r="BR75" s="2100"/>
      <c r="BS75" s="2100"/>
      <c r="BT75" s="2100"/>
      <c r="BU75" s="2100"/>
      <c r="BV75" s="2100"/>
      <c r="BW75" s="2100"/>
      <c r="BX75" s="2100"/>
      <c r="BY75" s="2100"/>
      <c r="BZ75" s="2100"/>
      <c r="CA75" s="34"/>
      <c r="CC75" s="58"/>
      <c r="CD75" s="1345" t="str">
        <f t="shared" ref="CD75:CE75" si="14">$W$72</f>
        <v>Budget</v>
      </c>
      <c r="CE75" s="1346" t="str">
        <f t="shared" si="14"/>
        <v>Budget</v>
      </c>
      <c r="CF75" s="1347"/>
      <c r="CG75" s="1713" t="str">
        <f t="shared" ref="CG75:CH75" si="15">$W$72</f>
        <v>Budget</v>
      </c>
      <c r="CH75" s="1714" t="str">
        <f t="shared" si="15"/>
        <v>Budget</v>
      </c>
      <c r="CI75" s="1347"/>
      <c r="CJ75" s="1711" t="str">
        <f t="shared" ref="CJ75:CK75" si="16">$W$72</f>
        <v>Budget</v>
      </c>
      <c r="CK75" s="1712" t="str">
        <f t="shared" si="16"/>
        <v>Budget</v>
      </c>
      <c r="CL75" s="88"/>
      <c r="CM75" s="1819" t="str">
        <f>$CM$19</f>
        <v>Original Budget</v>
      </c>
      <c r="CN75" s="1819" t="str">
        <f>$CN$19</f>
        <v>LE</v>
      </c>
      <c r="CO75" s="1205"/>
      <c r="CP75" s="1819" t="str">
        <f>$CP$19</f>
        <v>Original Budget</v>
      </c>
      <c r="CQ75" s="1819" t="str">
        <f>$CQ$19</f>
        <v>LE</v>
      </c>
      <c r="CR75" s="34"/>
    </row>
    <row r="76" spans="1:96" ht="21" customHeight="1" outlineLevel="1">
      <c r="A76" s="1322"/>
      <c r="B76" s="577" t="s">
        <v>610</v>
      </c>
      <c r="C76" s="2125" t="s">
        <v>1527</v>
      </c>
      <c r="D76" s="577"/>
      <c r="E76" s="577" t="e" cm="1">
        <f t="array" aca="1" ref="E76" ca="1">_xlfn.LET(
   _xlpm.Attr,  $C76,
   _xlpm.Lookback, $E$16,
   _xlpm.QueryDate, EOMONTH(val_asOfDate,_xlpm.Lookback),
   _xlpm.ReadField, _xldudf_CX_GET(CX_ENTITY,fx_attrConverter($C76),_xlpm.QueryDate),
   _xlpm.AttrBlank, _xlpm.Attr="", _xlpm.Result,
   IF(_xlpm.AttrBlank,val_blankRefText,fx_attrConverter(_xlpm.ReadField,0)),
IF(_xlpm.Result = "Error", "", _xlpm.Result )
)</f>
        <v>#NAME?</v>
      </c>
      <c r="F76" s="577" t="str">
        <f t="shared" ref="F76:F97" si="17">IF(
    $B76 &lt;&gt;"",$B76,
    $E76
  )</f>
        <v>Net Revenue</v>
      </c>
      <c r="G76" s="577" t="s">
        <v>1598</v>
      </c>
      <c r="H76" s="578">
        <v>0</v>
      </c>
      <c r="I76" s="578">
        <v>1</v>
      </c>
      <c r="J76" s="578"/>
      <c r="K76" s="578"/>
      <c r="L76" s="579" t="b">
        <v>1</v>
      </c>
      <c r="N76" s="158"/>
      <c r="O76" s="101"/>
      <c r="P76" s="52"/>
      <c r="Q76" s="101"/>
      <c r="R76" s="126"/>
      <c r="S76" s="101"/>
      <c r="T76" s="101"/>
      <c r="U76" s="39"/>
      <c r="W76" s="557" t="str">
        <f t="shared" ref="W76:W97" si="18">$W$72</f>
        <v>Budget</v>
      </c>
      <c r="X76" s="893">
        <v>1</v>
      </c>
      <c r="Y76" s="1134" t="e">
        <f t="shared" ref="Y76:Y97" ca="1" si="19">Y20</f>
        <v>#NAME?</v>
      </c>
      <c r="Z76" s="198" cm="1">
        <f t="array" ref="Z76">_xlfn.SWITCH(
    TRUE,
ISBLANK(_PL!$L76),"",
    _PL!$L76=TRUE, 1,
    _PL!$L76=FALSE,-1,
    _PL!$L76=-1,0,
"n/a"
)</f>
        <v>1</v>
      </c>
      <c r="AA76" s="200"/>
      <c r="AB76" s="1134" t="str">
        <f t="shared" ref="AB76:AB97" si="20">AB20</f>
        <v>Net Revenue</v>
      </c>
      <c r="AC76" s="125" t="e" cm="1" vm="5">
        <f t="array" ref="AC76">_xlfn.LET(
_xlpm.Def, IF(_xlfn.XMATCH(AB76,tbl_acctDef[Term],0)&gt;0, fx_getIcon("find"), ""),
_xlpm.Adj, IF(_xlfn.XMATCH(AB76, tbl_adjExample[Items],0)&gt;0, fx_getIcon("find"), ""),
IFERROR(IFBLANK(_xlpm.Def,_xlpm.Adj),"")
)</f>
        <v>#VALUE!</v>
      </c>
      <c r="AD76" s="1985" t="e" cm="1">
        <f t="array" aca="1" ref="AD76" ca="1">_xlfn.LET(
_xlpm.val,IF($F76 = "",val_blankRefText,  _xldudf_CX_GET(CX_ENTITY,$F76,AD$11,AD$14,,(AD$75))),
_xlpm.Res, IF(OR(_xlpm.val="",_xlpm.val="Error"),"",_xlpm.val),
_xlpm.Res
)</f>
        <v>#NAME?</v>
      </c>
      <c r="AE76" s="1985" t="e" cm="1">
        <f t="array" aca="1" ref="AE76" ca="1">_xlfn.LET(
_xlpm.val,IF($F76 = "",val_blankRefText,  _xldudf_CX_GET(CX_ENTITY,$F76,AE$11,AE$14,,(AE$75))),
_xlpm.Res, IF(OR(_xlpm.val="",_xlpm.val="Error"),"",_xlpm.val),
_xlpm.Res
)</f>
        <v>#NAME?</v>
      </c>
      <c r="AF76" s="1985" t="e" cm="1">
        <f t="array" aca="1" ref="AF76" ca="1">_xlfn.LET(
_xlpm.val,IF($F76 = "",val_blankRefText,  _xldudf_CX_GET(CX_ENTITY,$F76,AF$11,AF$14,,(AF$75))),
_xlpm.Res, IF(OR(_xlpm.val="",_xlpm.val="Error"),"",_xlpm.val),
_xlpm.Res
)</f>
        <v>#NAME?</v>
      </c>
      <c r="AG76" s="1985" t="e" cm="1">
        <f t="array" aca="1" ref="AG76" ca="1">_xlfn.LET(
_xlpm.val,IF($F76 = "",val_blankRefText,  _xldudf_CX_GET(CX_ENTITY,$F76,AG$11,AG$14,,(AG$75))),
_xlpm.Res, IF(OR(_xlpm.val="",_xlpm.val="Error"),"",_xlpm.val),
_xlpm.Res
)</f>
        <v>#NAME?</v>
      </c>
      <c r="AH76" s="1985" t="e" cm="1">
        <f t="array" aca="1" ref="AH76" ca="1">_xlfn.LET(
_xlpm.val,IF($F76 = "",val_blankRefText,  _xldudf_CX_GET(CX_ENTITY,$F76,AH$11,AH$14,,(AH$75))),
_xlpm.Res, IF(OR(_xlpm.val="",_xlpm.val="Error"),"",_xlpm.val),
_xlpm.Res
)</f>
        <v>#NAME?</v>
      </c>
      <c r="AI76" s="1985" t="e" cm="1">
        <f t="array" aca="1" ref="AI76" ca="1">_xlfn.LET(
_xlpm.val,IF($F76 = "",val_blankRefText,  _xldudf_CX_GET(CX_ENTITY,$F76,AI$11,AI$14,,(AI$75))),
_xlpm.Res, IF(OR(_xlpm.val="",_xlpm.val="Error"),"",_xlpm.val),
_xlpm.Res
)</f>
        <v>#NAME?</v>
      </c>
      <c r="AJ76" s="1985" t="e" cm="1">
        <f t="array" aca="1" ref="AJ76" ca="1">_xlfn.LET(
_xlpm.val,IF($F76 = "",val_blankRefText,  _xldudf_CX_GET(CX_ENTITY,$F76,AJ$11,AJ$14,,(AJ$75))),
_xlpm.Res, IF(OR(_xlpm.val="",_xlpm.val="Error"),"",_xlpm.val),
_xlpm.Res
)</f>
        <v>#NAME?</v>
      </c>
      <c r="AK76" s="1985" t="e" cm="1">
        <f t="array" aca="1" ref="AK76" ca="1">_xlfn.LET(
_xlpm.val,IF($F76 = "",val_blankRefText,  _xldudf_CX_GET(CX_ENTITY,$F76,AK$11,AK$14,,(AK$75))),
_xlpm.Res, IF(OR(_xlpm.val="",_xlpm.val="Error"),"",_xlpm.val),
_xlpm.Res
)</f>
        <v>#NAME?</v>
      </c>
      <c r="AL76" s="1985" t="e" cm="1">
        <f t="array" aca="1" ref="AL76" ca="1">_xlfn.LET(
_xlpm.val,IF($F76 = "",val_blankRefText,  _xldudf_CX_GET(CX_ENTITY,$F76,AL$11,AL$14,,(AL$75))),
_xlpm.Res, IF(OR(_xlpm.val="",_xlpm.val="Error"),"",_xlpm.val),
_xlpm.Res
)</f>
        <v>#NAME?</v>
      </c>
      <c r="AM76" s="1985" t="e" cm="1">
        <f t="array" aca="1" ref="AM76" ca="1">_xlfn.LET(
_xlpm.val,IF($F76 = "",val_blankRefText,  _xldudf_CX_GET(CX_ENTITY,$F76,AM$11,AM$14,,(AM$75))),
_xlpm.Res, IF(OR(_xlpm.val="",_xlpm.val="Error"),"",_xlpm.val),
_xlpm.Res
)</f>
        <v>#NAME?</v>
      </c>
      <c r="AN76" s="1985" t="e" cm="1">
        <f t="array" aca="1" ref="AN76" ca="1">_xlfn.LET(
_xlpm.val,IF($F76 = "",val_blankRefText,  _xldudf_CX_GET(CX_ENTITY,$F76,AN$11,AN$14,,(AN$75))),
_xlpm.Res, IF(OR(_xlpm.val="",_xlpm.val="Error"),"",_xlpm.val),
_xlpm.Res
)</f>
        <v>#NAME?</v>
      </c>
      <c r="AO76" s="1985" t="e" cm="1">
        <f t="array" aca="1" ref="AO76" ca="1">_xlfn.LET(
_xlpm.val,IF($F76 = "",val_blankRefText,  _xldudf_CX_GET(CX_ENTITY,$F76,AO$11,AO$14,,(AO$75))),
_xlpm.Res, IF(OR(_xlpm.val="",_xlpm.val="Error"),"",_xlpm.val),
_xlpm.Res
)</f>
        <v>#NAME?</v>
      </c>
      <c r="AP76" s="1985" t="e" cm="1">
        <f t="array" aca="1" ref="AP76" ca="1">_xlfn.LET(
_xlpm.val,IF($F76 = "",val_blankRefText,  _xldudf_CX_GET(CX_ENTITY,$F76,AP$11,AP$14,,(AP$75))),
_xlpm.Res, IF(OR(_xlpm.val="",_xlpm.val="Error"),"",_xlpm.val),
_xlpm.Res
)</f>
        <v>#NAME?</v>
      </c>
      <c r="AQ76" s="1985" t="e" cm="1">
        <f t="array" aca="1" ref="AQ76" ca="1">_xlfn.LET(
_xlpm.val,IF($F76 = "",val_blankRefText,  _xldudf_CX_GET(CX_ENTITY,$F76,AQ$11,AQ$14,,(AQ$75))),
_xlpm.Res, IF(OR(_xlpm.val="",_xlpm.val="Error"),"",_xlpm.val),
_xlpm.Res
)</f>
        <v>#NAME?</v>
      </c>
      <c r="AR76" s="1985" t="e" cm="1">
        <f t="array" aca="1" ref="AR76" ca="1">_xlfn.LET(
_xlpm.val,IF($F76 = "",val_blankRefText,  _xldudf_CX_GET(CX_ENTITY,$F76,AR$11,AR$14,,(AR$75))),
_xlpm.Res, IF(OR(_xlpm.val="",_xlpm.val="Error"),"",_xlpm.val),
_xlpm.Res
)</f>
        <v>#NAME?</v>
      </c>
      <c r="AS76" s="1985" t="e" cm="1">
        <f t="array" aca="1" ref="AS76" ca="1">_xlfn.LET(
_xlpm.val,IF($F76 = "",val_blankRefText,  _xldudf_CX_GET(CX_ENTITY,$F76,AS$11,AS$14,,(AS$75))),
_xlpm.Res, IF(OR(_xlpm.val="",_xlpm.val="Error"),"",_xlpm.val),
_xlpm.Res
)</f>
        <v>#NAME?</v>
      </c>
      <c r="AT76" s="1985" t="e" cm="1">
        <f t="array" aca="1" ref="AT76" ca="1">_xlfn.LET(
_xlpm.val,IF($F76 = "",val_blankRefText,  _xldudf_CX_GET(CX_ENTITY,$F76,AT$11,AT$14,,(AT$75))),
_xlpm.Res, IF(OR(_xlpm.val="",_xlpm.val="Error"),"",_xlpm.val),
_xlpm.Res
)</f>
        <v>#NAME?</v>
      </c>
      <c r="AU76" s="1985" t="e" cm="1">
        <f t="array" aca="1" ref="AU76" ca="1">_xlfn.LET(
_xlpm.val,IF($F76 = "",val_blankRefText,  _xldudf_CX_GET(CX_ENTITY,$F76,AU$11,AU$14,,(AU$75))),
_xlpm.Res, IF(OR(_xlpm.val="",_xlpm.val="Error"),"",_xlpm.val),
_xlpm.Res
)</f>
        <v>#NAME?</v>
      </c>
      <c r="AV76" s="1985" t="e" cm="1">
        <f t="array" aca="1" ref="AV76" ca="1">_xlfn.LET(
_xlpm.val,IF($F76 = "",val_blankRefText,  _xldudf_CX_GET(CX_ENTITY,$F76,AV$11,AV$14,,(AV$75))),
_xlpm.Res, IF(OR(_xlpm.val="",_xlpm.val="Error"),"",_xlpm.val),
_xlpm.Res
)</f>
        <v>#NAME?</v>
      </c>
      <c r="AW76" s="1985" t="e" cm="1">
        <f t="array" aca="1" ref="AW76" ca="1">_xlfn.LET(
_xlpm.val,IF($F76 = "",val_blankRefText,  _xldudf_CX_GET(CX_ENTITY,$F76,AW$11,AW$14,,(AW$75))),
_xlpm.Res, IF(OR(_xlpm.val="",_xlpm.val="Error"),"",_xlpm.val),
_xlpm.Res
)</f>
        <v>#NAME?</v>
      </c>
      <c r="AX76" s="1985" t="e" cm="1">
        <f t="array" aca="1" ref="AX76" ca="1">_xlfn.LET(
_xlpm.val,IF($F76 = "",val_blankRefText,  _xldudf_CX_GET(CX_ENTITY,$F76,AX$11,AX$14,,(AX$75))),
_xlpm.Res, IF(OR(_xlpm.val="",_xlpm.val="Error"),"",_xlpm.val),
_xlpm.Res
)</f>
        <v>#NAME?</v>
      </c>
      <c r="AY76" s="1985" t="e" cm="1">
        <f t="array" aca="1" ref="AY76" ca="1">_xlfn.LET(
_xlpm.val,IF($F76 = "",val_blankRefText,  _xldudf_CX_GET(CX_ENTITY,$F76,AY$11,AY$14,,(AY$75))),
_xlpm.Res, IF(OR(_xlpm.val="",_xlpm.val="Error"),"",_xlpm.val),
_xlpm.Res
)</f>
        <v>#NAME?</v>
      </c>
      <c r="AZ76" s="1985" t="e" cm="1">
        <f t="array" aca="1" ref="AZ76" ca="1">_xlfn.LET(
_xlpm.val,IF($F76 = "",val_blankRefText,  _xldudf_CX_GET(CX_ENTITY,$F76,AZ$11,AZ$14,,(AZ$75))),
_xlpm.Res, IF(OR(_xlpm.val="",_xlpm.val="Error"),"",_xlpm.val),
_xlpm.Res
)</f>
        <v>#NAME?</v>
      </c>
      <c r="BA76" s="1985" t="e" cm="1">
        <f t="array" aca="1" ref="BA76" ca="1">_xlfn.LET(
_xlpm.val,IF($F76 = "",val_blankRefText,  _xldudf_CX_GET(CX_ENTITY,$F76,BA$11,BA$14,,(BA$75))),
_xlpm.Res, IF(OR(_xlpm.val="",_xlpm.val="Error"),"",_xlpm.val),
_xlpm.Res
)</f>
        <v>#NAME?</v>
      </c>
      <c r="BB76" s="1985" t="e" cm="1">
        <f t="array" aca="1" ref="BB76" ca="1">_xlfn.LET(
_xlpm.val,IF($F76 = "",val_blankRefText,  _xldudf_CX_GET(CX_ENTITY,$F76,BB$11,BB$14,,(BB$75))),
_xlpm.Res, IF(OR(_xlpm.val="",_xlpm.val="Error"),"",_xlpm.val),
_xlpm.Res
)</f>
        <v>#NAME?</v>
      </c>
      <c r="BC76" s="1985" t="e" cm="1">
        <f t="array" aca="1" ref="BC76" ca="1">_xlfn.LET(
_xlpm.val,IF($F76 = "",val_blankRefText,  _xldudf_CX_GET(CX_ENTITY,$F76,BC$11,BC$14,,(BC$75))),
_xlpm.Res, IF(OR(_xlpm.val="",_xlpm.val="Error"),"",_xlpm.val),
_xlpm.Res
)</f>
        <v>#NAME?</v>
      </c>
      <c r="BD76" s="1985" t="e" cm="1">
        <f t="array" aca="1" ref="BD76" ca="1">_xlfn.LET(
_xlpm.val,IF($F76 = "",val_blankRefText,  _xldudf_CX_GET(CX_ENTITY,$F76,BD$11,BD$14,,(BD$75))),
_xlpm.Res, IF(OR(_xlpm.val="",_xlpm.val="Error"),"",_xlpm.val),
_xlpm.Res
)</f>
        <v>#NAME?</v>
      </c>
      <c r="BE76" s="1985" t="e" cm="1">
        <f t="array" aca="1" ref="BE76" ca="1">_xlfn.LET(
_xlpm.val,IF($F76 = "",val_blankRefText,  _xldudf_CX_GET(CX_ENTITY,$F76,BE$11,BE$14,,(BE$75))),
_xlpm.Res, IF(OR(_xlpm.val="",_xlpm.val="Error"),"",_xlpm.val),
_xlpm.Res
)</f>
        <v>#NAME?</v>
      </c>
      <c r="BF76" s="1985" t="e" cm="1">
        <f t="array" aca="1" ref="BF76" ca="1">_xlfn.LET(
_xlpm.val,IF($F76 = "",val_blankRefText,  _xldudf_CX_GET(CX_ENTITY,$F76,BF$11,BF$14,,(BF$75))),
_xlpm.Res, IF(OR(_xlpm.val="",_xlpm.val="Error"),"",_xlpm.val),
_xlpm.Res
)</f>
        <v>#NAME?</v>
      </c>
      <c r="BG76" s="1985" t="e" cm="1">
        <f t="array" aca="1" ref="BG76" ca="1">_xlfn.LET(
_xlpm.val,IF($F76 = "",val_blankRefText,  _xldudf_CX_GET(CX_ENTITY,$F76,BG$11,BG$14,,(BG$75))),
_xlpm.Res, IF(OR(_xlpm.val="",_xlpm.val="Error"),"",_xlpm.val),
_xlpm.Res
)</f>
        <v>#NAME?</v>
      </c>
      <c r="BH76" s="1985" t="e" cm="1">
        <f t="array" aca="1" ref="BH76" ca="1">_xlfn.LET(
_xlpm.val,IF($F76 = "",val_blankRefText,  _xldudf_CX_GET(CX_ENTITY,$F76,BH$11,BH$14,,(BH$75))),
_xlpm.Res, IF(OR(_xlpm.val="",_xlpm.val="Error"),"",_xlpm.val),
_xlpm.Res
)</f>
        <v>#NAME?</v>
      </c>
      <c r="BI76" s="1985" t="e" cm="1">
        <f t="array" aca="1" ref="BI76" ca="1">_xlfn.LET(
_xlpm.val,IF($F76 = "",val_blankRefText,  _xldudf_CX_GET(CX_ENTITY,$F76,BI$11,BI$14,,(BI$75))),
_xlpm.Res, IF(OR(_xlpm.val="",_xlpm.val="Error"),"",_xlpm.val),
_xlpm.Res
)</f>
        <v>#NAME?</v>
      </c>
      <c r="BJ76" s="1985" t="e" cm="1">
        <f t="array" aca="1" ref="BJ76" ca="1">_xlfn.LET(
_xlpm.val,IF($F76 = "",val_blankRefText,  _xldudf_CX_GET(CX_ENTITY,$F76,BJ$11,BJ$14,,(BJ$75))),
_xlpm.Res, IF(OR(_xlpm.val="",_xlpm.val="Error"),"",_xlpm.val),
_xlpm.Res
)</f>
        <v>#NAME?</v>
      </c>
      <c r="BK76" s="1985" t="e" cm="1">
        <f t="array" aca="1" ref="BK76" ca="1">_xlfn.LET(
_xlpm.val,IF($F76 = "",val_blankRefText,  _xldudf_CX_GET(CX_ENTITY,$F76,BK$11,BK$14,,(BK$75))),
_xlpm.Res, IF(OR(_xlpm.val="",_xlpm.val="Error"),"",_xlpm.val),
_xlpm.Res
)</f>
        <v>#NAME?</v>
      </c>
      <c r="BL76" s="1985" t="e" cm="1">
        <f t="array" aca="1" ref="BL76" ca="1">_xlfn.LET(
_xlpm.val,IF($F76 = "",val_blankRefText,  _xldudf_CX_GET(CX_ENTITY,$F76,BL$11,BL$14,,(BL$75))),
_xlpm.Res, IF(OR(_xlpm.val="",_xlpm.val="Error"),"",_xlpm.val),
_xlpm.Res
)</f>
        <v>#NAME?</v>
      </c>
      <c r="BM76" s="1985" t="e" cm="1">
        <f t="array" aca="1" ref="BM76" ca="1">_xlfn.LET(
_xlpm.val,IF($F76 = "",val_blankRefText,  _xldudf_CX_GET(CX_ENTITY,$F76,BM$11,BM$14,,(BM$75))),
_xlpm.Res, IF(OR(_xlpm.val="",_xlpm.val="Error"),"",_xlpm.val),
_xlpm.Res
)</f>
        <v>#NAME?</v>
      </c>
      <c r="BN76" s="1985" t="e" cm="1">
        <f t="array" aca="1" ref="BN76" ca="1">_xlfn.LET(
_xlpm.val,IF($F76 = "",val_blankRefText,  _xldudf_CX_GET(CX_ENTITY,$F76,BN$11,BN$14,,(BN$75))),
_xlpm.Res, IF(OR(_xlpm.val="",_xlpm.val="Error"),"",_xlpm.val),
_xlpm.Res
)</f>
        <v>#NAME?</v>
      </c>
      <c r="BO76" s="2101"/>
      <c r="BP76" s="2101"/>
      <c r="BQ76" s="2101"/>
      <c r="BR76" s="2101"/>
      <c r="BS76" s="2101"/>
      <c r="BT76" s="2101"/>
      <c r="BU76" s="2101"/>
      <c r="BV76" s="2101"/>
      <c r="BW76" s="2101"/>
      <c r="BX76" s="2101"/>
      <c r="BY76" s="2101"/>
      <c r="BZ76" s="2101"/>
      <c r="CA76" s="34"/>
      <c r="CC76" s="33"/>
      <c r="CD76" s="1461" t="e" cm="1">
        <f t="array" aca="1" ref="CD76" ca="1">_xlfn.LET( _xlpm.CheckBlank, SUM(PL!$AD76:$BN76) = 0, IF(_xlpm.CheckBlank, "", SUM(_xlfn._xlws.FILTER(PL!$AD76:$BN76,(YEAR(PL!$AD$12:$BN$12)=PL!CD$12)*(array_timeline&lt;=PL!CD$11)))))</f>
        <v>#NAME?</v>
      </c>
      <c r="CE76" s="1461" t="e" cm="1">
        <f t="array" aca="1" ref="CE76" ca="1">_xlfn.LET( _xlpm.CheckBlank, SUM(PL!$AD76:$BN76) = 0, IF(_xlpm.CheckBlank, "", SUM(_xlfn._xlws.FILTER(PL!$AD76:$BN76,(YEAR(PL!$AD$12:$BN$12)=PL!CE$12)*(array_timeline&lt;=PL!CE$11)))))</f>
        <v>#NAME?</v>
      </c>
      <c r="CF76" s="88"/>
      <c r="CG76" s="1461" t="e" cm="1">
        <f t="array" aca="1" ref="CG76" ca="1">_xlfn.LET( _xlpm.CheckBlank, SUM(PL!$AD76:$BN76) = 0,IF(_xlpm.CheckBlank, "", SUM(_xlfn._xlws.FILTER(PL!$AD76:$BN76,(YEAR(PL!$AD$12:$BN$12)=PL!CG$12)*(array_timeline&lt;=PL!CG$11)))))</f>
        <v>#NAME?</v>
      </c>
      <c r="CH76" s="1461" t="e" cm="1">
        <f t="array" aca="1" ref="CH76" ca="1">_xlfn.LET( _xlpm.CheckBlank, SUM(PL!$AD76:$BN76) = 0, IF(_xlpm.CheckBlank, "", SUM(_xlfn._xlws.FILTER(PL!$AD76:$BN76,(YEAR(PL!$AD$12:$BN$12)=PL!CH$12)*(array_timeline&lt;=PL!CH$11)))))</f>
        <v>#NAME?</v>
      </c>
      <c r="CI76" s="88"/>
      <c r="CJ76" s="1461" cm="1">
        <f t="array" ref="CJ76">_xlfn.LET( _xlpm.CheckBlank, SUM(PL!$AD76:$BN76) = 0, IF(_xlpm.CheckBlank, "", SUM(_xlfn.TAKE(_xlfn.DROP(PL!$AD76:$BN76, ,-DATEDIFF(PL!CJ$11, val_asOfDate,"M")),1,-12))))</f>
        <v>12</v>
      </c>
      <c r="CK76" s="1461" cm="1">
        <f t="array" ref="CK76">_xlfn.LET( _xlpm.CheckBlank, SUM(PL!$AD76:$BN76) = 0, IF(_xlpm.CheckBlank, "", SUM(_xlfn.TAKE(_xlfn.DROP(PL!$AD76:$BN76, ,-DATEDIFF(PL!CK$11, val_asOfDate,"M")),1,-12))))</f>
        <v>12</v>
      </c>
      <c r="CL76" s="88"/>
      <c r="CM76" s="1168" t="e">
        <f t="shared" ref="CM76:CN97" ca="1" si="21">CM20</f>
        <v>#NAME?</v>
      </c>
      <c r="CN76" s="1168" t="e">
        <f t="shared" ca="1" si="21"/>
        <v>#NAME?</v>
      </c>
      <c r="CO76" s="1169"/>
      <c r="CP76" s="1168" t="e">
        <f t="shared" ref="CP76:CQ97" ca="1" si="22">CP20</f>
        <v>#NAME?</v>
      </c>
      <c r="CQ76" s="1168" t="e">
        <f t="shared" ca="1" si="22"/>
        <v>#NAME?</v>
      </c>
      <c r="CR76" s="41"/>
    </row>
    <row r="77" spans="1:96" ht="21" customHeight="1" outlineLevel="1">
      <c r="A77" s="1322"/>
      <c r="B77" s="577" t="s">
        <v>638</v>
      </c>
      <c r="C77" s="2125" t="s">
        <v>1529</v>
      </c>
      <c r="D77" s="577"/>
      <c r="E77" s="577" t="e" cm="1">
        <f t="array" aca="1" ref="E77" ca="1">_xlfn.LET(
   _xlpm.Attr,  $C77,
   _xlpm.Lookback, $E$16,
   _xlpm.QueryDate, EOMONTH(val_asOfDate,_xlpm.Lookback),
   _xlpm.ReadField, _xldudf_CX_GET(CX_ENTITY,fx_attrConverter($C77),_xlpm.QueryDate),
   _xlpm.AttrBlank, _xlpm.Attr="", _xlpm.Result,
   IF(_xlpm.AttrBlank,val_blankRefText,fx_attrConverter(_xlpm.ReadField,0)),
IF(_xlpm.Result = "Error", "", _xlpm.Result )
)</f>
        <v>#NAME?</v>
      </c>
      <c r="F77" s="577" t="str">
        <f t="shared" si="17"/>
        <v>Cost of Sales</v>
      </c>
      <c r="G77" s="577" t="s">
        <v>1598</v>
      </c>
      <c r="H77" s="578">
        <v>0</v>
      </c>
      <c r="I77" s="578">
        <v>1</v>
      </c>
      <c r="J77" s="578"/>
      <c r="K77" s="578"/>
      <c r="L77" s="579" t="b">
        <v>1</v>
      </c>
      <c r="N77" s="158"/>
      <c r="O77" s="101"/>
      <c r="P77" s="52"/>
      <c r="Q77" s="101"/>
      <c r="R77" s="126"/>
      <c r="S77" s="101"/>
      <c r="T77" s="101"/>
      <c r="U77" s="39"/>
      <c r="W77" s="554" t="str">
        <f t="shared" si="18"/>
        <v>Budget</v>
      </c>
      <c r="X77" s="884">
        <v>-1</v>
      </c>
      <c r="Y77" s="1134" t="e">
        <f t="shared" ca="1" si="19"/>
        <v>#NAME?</v>
      </c>
      <c r="Z77" s="198" cm="1">
        <f t="array" ref="Z77">_xlfn.SWITCH(
    TRUE,
ISBLANK(_PL!$L77),"",
    _PL!$L77=TRUE, 1,
    _PL!$L77=FALSE,-1,
    _PL!$L77=-1,0,
"n/a"
)</f>
        <v>1</v>
      </c>
      <c r="AA77" s="200"/>
      <c r="AB77" s="1134" t="str">
        <f t="shared" si="20"/>
        <v>Cost of Sales</v>
      </c>
      <c r="AC77" s="125" t="e" cm="1" vm="5">
        <f t="array" ref="AC77">_xlfn.LET(
_xlpm.Def, IF(_xlfn.XMATCH(AB77,tbl_acctDef[Term],0)&gt;0, fx_getIcon("find"), ""),
_xlpm.Adj, IF(_xlfn.XMATCH(AB77, tbl_adjExample[Items],0)&gt;0, fx_getIcon("find"), ""),
IFERROR(IFBLANK(_xlpm.Def,_xlpm.Adj),"")
)</f>
        <v>#VALUE!</v>
      </c>
      <c r="AD77" s="1985" t="e" cm="1">
        <f t="array" aca="1" ref="AD77" ca="1">_xlfn.LET(
_xlpm.val,IF($F77 = "",val_blankRefText,  _xldudf_CX_GET(CX_ENTITY,$F77,AD$11,AD$14,,(AD$75))),
_xlpm.Res, IF(OR(_xlpm.val="",_xlpm.val="Error"),"",_xlpm.val),
_xlpm.Res
)</f>
        <v>#NAME?</v>
      </c>
      <c r="AE77" s="1985" t="e" cm="1">
        <f t="array" aca="1" ref="AE77" ca="1">_xlfn.LET(
_xlpm.val,IF($F77 = "",val_blankRefText,  _xldudf_CX_GET(CX_ENTITY,$F77,AE$11,AE$14,,(AE$75))),
_xlpm.Res, IF(OR(_xlpm.val="",_xlpm.val="Error"),"",_xlpm.val),
_xlpm.Res
)</f>
        <v>#NAME?</v>
      </c>
      <c r="AF77" s="1985" t="e" cm="1">
        <f t="array" aca="1" ref="AF77" ca="1">_xlfn.LET(
_xlpm.val,IF($F77 = "",val_blankRefText,  _xldudf_CX_GET(CX_ENTITY,$F77,AF$11,AF$14,,(AF$75))),
_xlpm.Res, IF(OR(_xlpm.val="",_xlpm.val="Error"),"",_xlpm.val),
_xlpm.Res
)</f>
        <v>#NAME?</v>
      </c>
      <c r="AG77" s="1985" t="e" cm="1">
        <f t="array" aca="1" ref="AG77" ca="1">_xlfn.LET(
_xlpm.val,IF($F77 = "",val_blankRefText,  _xldudf_CX_GET(CX_ENTITY,$F77,AG$11,AG$14,,(AG$75))),
_xlpm.Res, IF(OR(_xlpm.val="",_xlpm.val="Error"),"",_xlpm.val),
_xlpm.Res
)</f>
        <v>#NAME?</v>
      </c>
      <c r="AH77" s="1985" t="e" cm="1">
        <f t="array" aca="1" ref="AH77" ca="1">_xlfn.LET(
_xlpm.val,IF($F77 = "",val_blankRefText,  _xldudf_CX_GET(CX_ENTITY,$F77,AH$11,AH$14,,(AH$75))),
_xlpm.Res, IF(OR(_xlpm.val="",_xlpm.val="Error"),"",_xlpm.val),
_xlpm.Res
)</f>
        <v>#NAME?</v>
      </c>
      <c r="AI77" s="1985" t="e" cm="1">
        <f t="array" aca="1" ref="AI77" ca="1">_xlfn.LET(
_xlpm.val,IF($F77 = "",val_blankRefText,  _xldudf_CX_GET(CX_ENTITY,$F77,AI$11,AI$14,,(AI$75))),
_xlpm.Res, IF(OR(_xlpm.val="",_xlpm.val="Error"),"",_xlpm.val),
_xlpm.Res
)</f>
        <v>#NAME?</v>
      </c>
      <c r="AJ77" s="1985" t="e" cm="1">
        <f t="array" aca="1" ref="AJ77" ca="1">_xlfn.LET(
_xlpm.val,IF($F77 = "",val_blankRefText,  _xldudf_CX_GET(CX_ENTITY,$F77,AJ$11,AJ$14,,(AJ$75))),
_xlpm.Res, IF(OR(_xlpm.val="",_xlpm.val="Error"),"",_xlpm.val),
_xlpm.Res
)</f>
        <v>#NAME?</v>
      </c>
      <c r="AK77" s="1985" t="e" cm="1">
        <f t="array" aca="1" ref="AK77" ca="1">_xlfn.LET(
_xlpm.val,IF($F77 = "",val_blankRefText,  _xldudf_CX_GET(CX_ENTITY,$F77,AK$11,AK$14,,(AK$75))),
_xlpm.Res, IF(OR(_xlpm.val="",_xlpm.val="Error"),"",_xlpm.val),
_xlpm.Res
)</f>
        <v>#NAME?</v>
      </c>
      <c r="AL77" s="1985" t="e" cm="1">
        <f t="array" aca="1" ref="AL77" ca="1">_xlfn.LET(
_xlpm.val,IF($F77 = "",val_blankRefText,  _xldudf_CX_GET(CX_ENTITY,$F77,AL$11,AL$14,,(AL$75))),
_xlpm.Res, IF(OR(_xlpm.val="",_xlpm.val="Error"),"",_xlpm.val),
_xlpm.Res
)</f>
        <v>#NAME?</v>
      </c>
      <c r="AM77" s="1985" t="e" cm="1">
        <f t="array" aca="1" ref="AM77" ca="1">_xlfn.LET(
_xlpm.val,IF($F77 = "",val_blankRefText,  _xldudf_CX_GET(CX_ENTITY,$F77,AM$11,AM$14,,(AM$75))),
_xlpm.Res, IF(OR(_xlpm.val="",_xlpm.val="Error"),"",_xlpm.val),
_xlpm.Res
)</f>
        <v>#NAME?</v>
      </c>
      <c r="AN77" s="1985" t="e" cm="1">
        <f t="array" aca="1" ref="AN77" ca="1">_xlfn.LET(
_xlpm.val,IF($F77 = "",val_blankRefText,  _xldudf_CX_GET(CX_ENTITY,$F77,AN$11,AN$14,,(AN$75))),
_xlpm.Res, IF(OR(_xlpm.val="",_xlpm.val="Error"),"",_xlpm.val),
_xlpm.Res
)</f>
        <v>#NAME?</v>
      </c>
      <c r="AO77" s="1985" t="e" cm="1">
        <f t="array" aca="1" ref="AO77" ca="1">_xlfn.LET(
_xlpm.val,IF($F77 = "",val_blankRefText,  _xldudf_CX_GET(CX_ENTITY,$F77,AO$11,AO$14,,(AO$75))),
_xlpm.Res, IF(OR(_xlpm.val="",_xlpm.val="Error"),"",_xlpm.val),
_xlpm.Res
)</f>
        <v>#NAME?</v>
      </c>
      <c r="AP77" s="1985" t="e" cm="1">
        <f t="array" aca="1" ref="AP77" ca="1">_xlfn.LET(
_xlpm.val,IF($F77 = "",val_blankRefText,  _xldudf_CX_GET(CX_ENTITY,$F77,AP$11,AP$14,,(AP$75))),
_xlpm.Res, IF(OR(_xlpm.val="",_xlpm.val="Error"),"",_xlpm.val),
_xlpm.Res
)</f>
        <v>#NAME?</v>
      </c>
      <c r="AQ77" s="1985" t="e" cm="1">
        <f t="array" aca="1" ref="AQ77" ca="1">_xlfn.LET(
_xlpm.val,IF($F77 = "",val_blankRefText,  _xldudf_CX_GET(CX_ENTITY,$F77,AQ$11,AQ$14,,(AQ$75))),
_xlpm.Res, IF(OR(_xlpm.val="",_xlpm.val="Error"),"",_xlpm.val),
_xlpm.Res
)</f>
        <v>#NAME?</v>
      </c>
      <c r="AR77" s="1985" t="e" cm="1">
        <f t="array" aca="1" ref="AR77" ca="1">_xlfn.LET(
_xlpm.val,IF($F77 = "",val_blankRefText,  _xldudf_CX_GET(CX_ENTITY,$F77,AR$11,AR$14,,(AR$75))),
_xlpm.Res, IF(OR(_xlpm.val="",_xlpm.val="Error"),"",_xlpm.val),
_xlpm.Res
)</f>
        <v>#NAME?</v>
      </c>
      <c r="AS77" s="1985" t="e" cm="1">
        <f t="array" aca="1" ref="AS77" ca="1">_xlfn.LET(
_xlpm.val,IF($F77 = "",val_blankRefText,  _xldudf_CX_GET(CX_ENTITY,$F77,AS$11,AS$14,,(AS$75))),
_xlpm.Res, IF(OR(_xlpm.val="",_xlpm.val="Error"),"",_xlpm.val),
_xlpm.Res
)</f>
        <v>#NAME?</v>
      </c>
      <c r="AT77" s="1985" t="e" cm="1">
        <f t="array" aca="1" ref="AT77" ca="1">_xlfn.LET(
_xlpm.val,IF($F77 = "",val_blankRefText,  _xldudf_CX_GET(CX_ENTITY,$F77,AT$11,AT$14,,(AT$75))),
_xlpm.Res, IF(OR(_xlpm.val="",_xlpm.val="Error"),"",_xlpm.val),
_xlpm.Res
)</f>
        <v>#NAME?</v>
      </c>
      <c r="AU77" s="1985" t="e" cm="1">
        <f t="array" aca="1" ref="AU77" ca="1">_xlfn.LET(
_xlpm.val,IF($F77 = "",val_blankRefText,  _xldudf_CX_GET(CX_ENTITY,$F77,AU$11,AU$14,,(AU$75))),
_xlpm.Res, IF(OR(_xlpm.val="",_xlpm.val="Error"),"",_xlpm.val),
_xlpm.Res
)</f>
        <v>#NAME?</v>
      </c>
      <c r="AV77" s="1985" t="e" cm="1">
        <f t="array" aca="1" ref="AV77" ca="1">_xlfn.LET(
_xlpm.val,IF($F77 = "",val_blankRefText,  _xldudf_CX_GET(CX_ENTITY,$F77,AV$11,AV$14,,(AV$75))),
_xlpm.Res, IF(OR(_xlpm.val="",_xlpm.val="Error"),"",_xlpm.val),
_xlpm.Res
)</f>
        <v>#NAME?</v>
      </c>
      <c r="AW77" s="1985" t="e" cm="1">
        <f t="array" aca="1" ref="AW77" ca="1">_xlfn.LET(
_xlpm.val,IF($F77 = "",val_blankRefText,  _xldudf_CX_GET(CX_ENTITY,$F77,AW$11,AW$14,,(AW$75))),
_xlpm.Res, IF(OR(_xlpm.val="",_xlpm.val="Error"),"",_xlpm.val),
_xlpm.Res
)</f>
        <v>#NAME?</v>
      </c>
      <c r="AX77" s="1985" t="e" cm="1">
        <f t="array" aca="1" ref="AX77" ca="1">_xlfn.LET(
_xlpm.val,IF($F77 = "",val_blankRefText,  _xldudf_CX_GET(CX_ENTITY,$F77,AX$11,AX$14,,(AX$75))),
_xlpm.Res, IF(OR(_xlpm.val="",_xlpm.val="Error"),"",_xlpm.val),
_xlpm.Res
)</f>
        <v>#NAME?</v>
      </c>
      <c r="AY77" s="1985" t="e" cm="1">
        <f t="array" aca="1" ref="AY77" ca="1">_xlfn.LET(
_xlpm.val,IF($F77 = "",val_blankRefText,  _xldudf_CX_GET(CX_ENTITY,$F77,AY$11,AY$14,,(AY$75))),
_xlpm.Res, IF(OR(_xlpm.val="",_xlpm.val="Error"),"",_xlpm.val),
_xlpm.Res
)</f>
        <v>#NAME?</v>
      </c>
      <c r="AZ77" s="1985" t="e" cm="1">
        <f t="array" aca="1" ref="AZ77" ca="1">_xlfn.LET(
_xlpm.val,IF($F77 = "",val_blankRefText,  _xldudf_CX_GET(CX_ENTITY,$F77,AZ$11,AZ$14,,(AZ$75))),
_xlpm.Res, IF(OR(_xlpm.val="",_xlpm.val="Error"),"",_xlpm.val),
_xlpm.Res
)</f>
        <v>#NAME?</v>
      </c>
      <c r="BA77" s="1985" t="e" cm="1">
        <f t="array" aca="1" ref="BA77" ca="1">_xlfn.LET(
_xlpm.val,IF($F77 = "",val_blankRefText,  _xldudf_CX_GET(CX_ENTITY,$F77,BA$11,BA$14,,(BA$75))),
_xlpm.Res, IF(OR(_xlpm.val="",_xlpm.val="Error"),"",_xlpm.val),
_xlpm.Res
)</f>
        <v>#NAME?</v>
      </c>
      <c r="BB77" s="1985" t="e" cm="1">
        <f t="array" aca="1" ref="BB77" ca="1">_xlfn.LET(
_xlpm.val,IF($F77 = "",val_blankRefText,  _xldudf_CX_GET(CX_ENTITY,$F77,BB$11,BB$14,,(BB$75))),
_xlpm.Res, IF(OR(_xlpm.val="",_xlpm.val="Error"),"",_xlpm.val),
_xlpm.Res
)</f>
        <v>#NAME?</v>
      </c>
      <c r="BC77" s="1985" t="e" cm="1">
        <f t="array" aca="1" ref="BC77" ca="1">_xlfn.LET(
_xlpm.val,IF($F77 = "",val_blankRefText,  _xldudf_CX_GET(CX_ENTITY,$F77,BC$11,BC$14,,(BC$75))),
_xlpm.Res, IF(OR(_xlpm.val="",_xlpm.val="Error"),"",_xlpm.val),
_xlpm.Res
)</f>
        <v>#NAME?</v>
      </c>
      <c r="BD77" s="1985" t="e" cm="1">
        <f t="array" aca="1" ref="BD77" ca="1">_xlfn.LET(
_xlpm.val,IF($F77 = "",val_blankRefText,  _xldudf_CX_GET(CX_ENTITY,$F77,BD$11,BD$14,,(BD$75))),
_xlpm.Res, IF(OR(_xlpm.val="",_xlpm.val="Error"),"",_xlpm.val),
_xlpm.Res
)</f>
        <v>#NAME?</v>
      </c>
      <c r="BE77" s="1985" t="e" cm="1">
        <f t="array" aca="1" ref="BE77" ca="1">_xlfn.LET(
_xlpm.val,IF($F77 = "",val_blankRefText,  _xldudf_CX_GET(CX_ENTITY,$F77,BE$11,BE$14,,(BE$75))),
_xlpm.Res, IF(OR(_xlpm.val="",_xlpm.val="Error"),"",_xlpm.val),
_xlpm.Res
)</f>
        <v>#NAME?</v>
      </c>
      <c r="BF77" s="1985" t="e" cm="1">
        <f t="array" aca="1" ref="BF77" ca="1">_xlfn.LET(
_xlpm.val,IF($F77 = "",val_blankRefText,  _xldudf_CX_GET(CX_ENTITY,$F77,BF$11,BF$14,,(BF$75))),
_xlpm.Res, IF(OR(_xlpm.val="",_xlpm.val="Error"),"",_xlpm.val),
_xlpm.Res
)</f>
        <v>#NAME?</v>
      </c>
      <c r="BG77" s="1985" t="e" cm="1">
        <f t="array" aca="1" ref="BG77" ca="1">_xlfn.LET(
_xlpm.val,IF($F77 = "",val_blankRefText,  _xldudf_CX_GET(CX_ENTITY,$F77,BG$11,BG$14,,(BG$75))),
_xlpm.Res, IF(OR(_xlpm.val="",_xlpm.val="Error"),"",_xlpm.val),
_xlpm.Res
)</f>
        <v>#NAME?</v>
      </c>
      <c r="BH77" s="1985" t="e" cm="1">
        <f t="array" aca="1" ref="BH77" ca="1">_xlfn.LET(
_xlpm.val,IF($F77 = "",val_blankRefText,  _xldudf_CX_GET(CX_ENTITY,$F77,BH$11,BH$14,,(BH$75))),
_xlpm.Res, IF(OR(_xlpm.val="",_xlpm.val="Error"),"",_xlpm.val),
_xlpm.Res
)</f>
        <v>#NAME?</v>
      </c>
      <c r="BI77" s="1985" t="e" cm="1">
        <f t="array" aca="1" ref="BI77" ca="1">_xlfn.LET(
_xlpm.val,IF($F77 = "",val_blankRefText,  _xldudf_CX_GET(CX_ENTITY,$F77,BI$11,BI$14,,(BI$75))),
_xlpm.Res, IF(OR(_xlpm.val="",_xlpm.val="Error"),"",_xlpm.val),
_xlpm.Res
)</f>
        <v>#NAME?</v>
      </c>
      <c r="BJ77" s="1985" t="e" cm="1">
        <f t="array" aca="1" ref="BJ77" ca="1">_xlfn.LET(
_xlpm.val,IF($F77 = "",val_blankRefText,  _xldudf_CX_GET(CX_ENTITY,$F77,BJ$11,BJ$14,,(BJ$75))),
_xlpm.Res, IF(OR(_xlpm.val="",_xlpm.val="Error"),"",_xlpm.val),
_xlpm.Res
)</f>
        <v>#NAME?</v>
      </c>
      <c r="BK77" s="1985" t="e" cm="1">
        <f t="array" aca="1" ref="BK77" ca="1">_xlfn.LET(
_xlpm.val,IF($F77 = "",val_blankRefText,  _xldudf_CX_GET(CX_ENTITY,$F77,BK$11,BK$14,,(BK$75))),
_xlpm.Res, IF(OR(_xlpm.val="",_xlpm.val="Error"),"",_xlpm.val),
_xlpm.Res
)</f>
        <v>#NAME?</v>
      </c>
      <c r="BL77" s="1985" t="e" cm="1">
        <f t="array" aca="1" ref="BL77" ca="1">_xlfn.LET(
_xlpm.val,IF($F77 = "",val_blankRefText,  _xldudf_CX_GET(CX_ENTITY,$F77,BL$11,BL$14,,(BL$75))),
_xlpm.Res, IF(OR(_xlpm.val="",_xlpm.val="Error"),"",_xlpm.val),
_xlpm.Res
)</f>
        <v>#NAME?</v>
      </c>
      <c r="BM77" s="1985" t="e" cm="1">
        <f t="array" aca="1" ref="BM77" ca="1">_xlfn.LET(
_xlpm.val,IF($F77 = "",val_blankRefText,  _xldudf_CX_GET(CX_ENTITY,$F77,BM$11,BM$14,,(BM$75))),
_xlpm.Res, IF(OR(_xlpm.val="",_xlpm.val="Error"),"",_xlpm.val),
_xlpm.Res
)</f>
        <v>#NAME?</v>
      </c>
      <c r="BN77" s="1985" t="e" cm="1">
        <f t="array" aca="1" ref="BN77" ca="1">_xlfn.LET(
_xlpm.val,IF($F77 = "",val_blankRefText,  _xldudf_CX_GET(CX_ENTITY,$F77,BN$11,BN$14,,(BN$75))),
_xlpm.Res, IF(OR(_xlpm.val="",_xlpm.val="Error"),"",_xlpm.val),
_xlpm.Res
)</f>
        <v>#NAME?</v>
      </c>
      <c r="BO77" s="2101"/>
      <c r="BP77" s="2101"/>
      <c r="BQ77" s="2101"/>
      <c r="BR77" s="2101"/>
      <c r="BS77" s="2101"/>
      <c r="BT77" s="2101"/>
      <c r="BU77" s="2101"/>
      <c r="BV77" s="2101"/>
      <c r="BW77" s="2101"/>
      <c r="BX77" s="2101"/>
      <c r="BY77" s="2101"/>
      <c r="BZ77" s="2101"/>
      <c r="CA77" s="34"/>
      <c r="CC77" s="33"/>
      <c r="CD77" s="1461" t="e" cm="1">
        <f t="array" aca="1" ref="CD77" ca="1">_xlfn.LET( _xlpm.CheckBlank, SUM(PL!$AD77:$BN77) = 0, IF(_xlpm.CheckBlank, "", SUM(_xlfn._xlws.FILTER(PL!$AD77:$BN77,(YEAR(PL!$AD$12:$BN$12)=PL!CD$12)*(array_timeline&lt;=PL!CD$11)))))</f>
        <v>#NAME?</v>
      </c>
      <c r="CE77" s="1461" t="e" cm="1">
        <f t="array" aca="1" ref="CE77" ca="1">_xlfn.LET( _xlpm.CheckBlank, SUM(PL!$AD77:$BN77) = 0, IF(_xlpm.CheckBlank, "", SUM(_xlfn._xlws.FILTER(PL!$AD77:$BN77,(YEAR(PL!$AD$12:$BN$12)=PL!CE$12)*(array_timeline&lt;=PL!CE$11)))))</f>
        <v>#NAME?</v>
      </c>
      <c r="CF77" s="88"/>
      <c r="CG77" s="1461" t="e" cm="1">
        <f t="array" aca="1" ref="CG77" ca="1">_xlfn.LET( _xlpm.CheckBlank, SUM(PL!$AD77:$BN77) = 0,IF(_xlpm.CheckBlank, "", SUM(_xlfn._xlws.FILTER(PL!$AD77:$BN77,(YEAR(PL!$AD$12:$BN$12)=PL!CG$12)*(array_timeline&lt;=PL!CG$11)))))</f>
        <v>#NAME?</v>
      </c>
      <c r="CH77" s="1461" t="e" cm="1">
        <f t="array" aca="1" ref="CH77" ca="1">_xlfn.LET( _xlpm.CheckBlank, SUM(PL!$AD77:$BN77) = 0, IF(_xlpm.CheckBlank, "", SUM(_xlfn._xlws.FILTER(PL!$AD77:$BN77,(YEAR(PL!$AD$12:$BN$12)=PL!CH$12)*(array_timeline&lt;=PL!CH$11)))))</f>
        <v>#NAME?</v>
      </c>
      <c r="CI77" s="88"/>
      <c r="CJ77" s="1461" cm="1">
        <f t="array" ref="CJ77">_xlfn.LET( _xlpm.CheckBlank, SUM(PL!$AD77:$BN77) = 0, IF(_xlpm.CheckBlank, "", SUM(_xlfn.TAKE(_xlfn.DROP(PL!$AD77:$BN77, ,-DATEDIFF(PL!CJ$11, val_asOfDate,"M")),1,-12))))</f>
        <v>12</v>
      </c>
      <c r="CK77" s="1461" cm="1">
        <f t="array" ref="CK77">_xlfn.LET( _xlpm.CheckBlank, SUM(PL!$AD77:$BN77) = 0, IF(_xlpm.CheckBlank, "", SUM(_xlfn.TAKE(_xlfn.DROP(PL!$AD77:$BN77, ,-DATEDIFF(PL!CK$11, val_asOfDate,"M")),1,-12))))</f>
        <v>12</v>
      </c>
      <c r="CL77" s="88"/>
      <c r="CM77" s="1168" t="e">
        <f t="shared" ca="1" si="21"/>
        <v>#NAME?</v>
      </c>
      <c r="CN77" s="1168" t="e">
        <f t="shared" ca="1" si="21"/>
        <v>#NAME?</v>
      </c>
      <c r="CO77" s="1169"/>
      <c r="CP77" s="1168" t="e">
        <f t="shared" ca="1" si="22"/>
        <v>#NAME?</v>
      </c>
      <c r="CQ77" s="1168" t="e">
        <f t="shared" ca="1" si="22"/>
        <v>#NAME?</v>
      </c>
      <c r="CR77" s="34"/>
    </row>
    <row r="78" spans="1:96" ht="21" customHeight="1" outlineLevel="1">
      <c r="A78" s="1322"/>
      <c r="B78" s="577" t="s">
        <v>641</v>
      </c>
      <c r="C78" s="2125" t="s">
        <v>1530</v>
      </c>
      <c r="D78" s="577"/>
      <c r="E78" s="577" t="e" cm="1">
        <f t="array" aca="1" ref="E78" ca="1">_xlfn.LET(
   _xlpm.Attr,  $C78,
   _xlpm.Lookback, $E$16,
   _xlpm.QueryDate, EOMONTH(val_asOfDate,_xlpm.Lookback),
   _xlpm.ReadField, _xldudf_CX_GET(CX_ENTITY,fx_attrConverter($C78),_xlpm.QueryDate),
   _xlpm.AttrBlank, _xlpm.Attr="", _xlpm.Result,
   IF(_xlpm.AttrBlank,val_blankRefText,fx_attrConverter(_xlpm.ReadField,0)),
IF(_xlpm.Result = "Error", "", _xlpm.Result )
)</f>
        <v>#NAME?</v>
      </c>
      <c r="F78" s="577" t="str">
        <f t="shared" si="17"/>
        <v>Gross Profit</v>
      </c>
      <c r="G78" s="577" t="s">
        <v>1598</v>
      </c>
      <c r="H78" s="578">
        <v>2</v>
      </c>
      <c r="I78" s="578">
        <v>1</v>
      </c>
      <c r="J78" s="578"/>
      <c r="K78" s="578"/>
      <c r="L78" s="578">
        <v>-1</v>
      </c>
      <c r="N78" s="158"/>
      <c r="O78" s="101"/>
      <c r="P78" s="52"/>
      <c r="Q78" s="101"/>
      <c r="R78" s="126"/>
      <c r="S78" s="101"/>
      <c r="T78" s="101"/>
      <c r="U78" s="39"/>
      <c r="W78" s="91" t="str">
        <f t="shared" si="18"/>
        <v>Budget</v>
      </c>
      <c r="X78" s="892">
        <v>0</v>
      </c>
      <c r="Y78" s="1134" t="e">
        <f t="shared" ca="1" si="19"/>
        <v>#NAME?</v>
      </c>
      <c r="Z78" s="198" cm="1">
        <f t="array" ref="Z78">_xlfn.SWITCH(
    TRUE,
ISBLANK(_PL!$L78),"",
    _PL!$L78=TRUE, 1,
    _PL!$L78=FALSE,-1,
    _PL!$L78=-1,0,
"n/a"
)</f>
        <v>0</v>
      </c>
      <c r="AA78" s="200"/>
      <c r="AB78" s="1134" t="str">
        <f t="shared" si="20"/>
        <v>Gross Profit</v>
      </c>
      <c r="AC78" s="125" t="e" cm="1" vm="5">
        <f t="array" ref="AC78">_xlfn.LET(
_xlpm.Def, IF(_xlfn.XMATCH(AB78,tbl_acctDef[Term],0)&gt;0, fx_getIcon("find"), ""),
_xlpm.Adj, IF(_xlfn.XMATCH(AB78, tbl_adjExample[Items],0)&gt;0, fx_getIcon("find"), ""),
IFERROR(IFBLANK(_xlpm.Def,_xlpm.Adj),"")
)</f>
        <v>#VALUE!</v>
      </c>
      <c r="AD78" s="1985" t="e" cm="1">
        <f t="array" aca="1" ref="AD78" ca="1">_xlfn.LET(
_xlpm.val,IF($F78 = "",val_blankRefText,  _xldudf_CX_GET(CX_ENTITY,$F78,AD$11,AD$14,,(AD$75))),
_xlpm.Res, IF(OR(_xlpm.val="",_xlpm.val="Error"),"",_xlpm.val),
_xlpm.Res
)</f>
        <v>#NAME?</v>
      </c>
      <c r="AE78" s="1985" t="e" cm="1">
        <f t="array" aca="1" ref="AE78" ca="1">_xlfn.LET(
_xlpm.val,IF($F78 = "",val_blankRefText,  _xldudf_CX_GET(CX_ENTITY,$F78,AE$11,AE$14,,(AE$75))),
_xlpm.Res, IF(OR(_xlpm.val="",_xlpm.val="Error"),"",_xlpm.val),
_xlpm.Res
)</f>
        <v>#NAME?</v>
      </c>
      <c r="AF78" s="1985" t="e" cm="1">
        <f t="array" aca="1" ref="AF78" ca="1">_xlfn.LET(
_xlpm.val,IF($F78 = "",val_blankRefText,  _xldudf_CX_GET(CX_ENTITY,$F78,AF$11,AF$14,,(AF$75))),
_xlpm.Res, IF(OR(_xlpm.val="",_xlpm.val="Error"),"",_xlpm.val),
_xlpm.Res
)</f>
        <v>#NAME?</v>
      </c>
      <c r="AG78" s="1985" t="e" cm="1">
        <f t="array" aca="1" ref="AG78" ca="1">_xlfn.LET(
_xlpm.val,IF($F78 = "",val_blankRefText,  _xldudf_CX_GET(CX_ENTITY,$F78,AG$11,AG$14,,(AG$75))),
_xlpm.Res, IF(OR(_xlpm.val="",_xlpm.val="Error"),"",_xlpm.val),
_xlpm.Res
)</f>
        <v>#NAME?</v>
      </c>
      <c r="AH78" s="1985" t="e" cm="1">
        <f t="array" aca="1" ref="AH78" ca="1">_xlfn.LET(
_xlpm.val,IF($F78 = "",val_blankRefText,  _xldudf_CX_GET(CX_ENTITY,$F78,AH$11,AH$14,,(AH$75))),
_xlpm.Res, IF(OR(_xlpm.val="",_xlpm.val="Error"),"",_xlpm.val),
_xlpm.Res
)</f>
        <v>#NAME?</v>
      </c>
      <c r="AI78" s="1985" t="e" cm="1">
        <f t="array" aca="1" ref="AI78" ca="1">_xlfn.LET(
_xlpm.val,IF($F78 = "",val_blankRefText,  _xldudf_CX_GET(CX_ENTITY,$F78,AI$11,AI$14,,(AI$75))),
_xlpm.Res, IF(OR(_xlpm.val="",_xlpm.val="Error"),"",_xlpm.val),
_xlpm.Res
)</f>
        <v>#NAME?</v>
      </c>
      <c r="AJ78" s="1985" t="e" cm="1">
        <f t="array" aca="1" ref="AJ78" ca="1">_xlfn.LET(
_xlpm.val,IF($F78 = "",val_blankRefText,  _xldudf_CX_GET(CX_ENTITY,$F78,AJ$11,AJ$14,,(AJ$75))),
_xlpm.Res, IF(OR(_xlpm.val="",_xlpm.val="Error"),"",_xlpm.val),
_xlpm.Res
)</f>
        <v>#NAME?</v>
      </c>
      <c r="AK78" s="1985" t="e" cm="1">
        <f t="array" aca="1" ref="AK78" ca="1">_xlfn.LET(
_xlpm.val,IF($F78 = "",val_blankRefText,  _xldudf_CX_GET(CX_ENTITY,$F78,AK$11,AK$14,,(AK$75))),
_xlpm.Res, IF(OR(_xlpm.val="",_xlpm.val="Error"),"",_xlpm.val),
_xlpm.Res
)</f>
        <v>#NAME?</v>
      </c>
      <c r="AL78" s="1985" t="e" cm="1">
        <f t="array" aca="1" ref="AL78" ca="1">_xlfn.LET(
_xlpm.val,IF($F78 = "",val_blankRefText,  _xldudf_CX_GET(CX_ENTITY,$F78,AL$11,AL$14,,(AL$75))),
_xlpm.Res, IF(OR(_xlpm.val="",_xlpm.val="Error"),"",_xlpm.val),
_xlpm.Res
)</f>
        <v>#NAME?</v>
      </c>
      <c r="AM78" s="1985" t="e" cm="1">
        <f t="array" aca="1" ref="AM78" ca="1">_xlfn.LET(
_xlpm.val,IF($F78 = "",val_blankRefText,  _xldudf_CX_GET(CX_ENTITY,$F78,AM$11,AM$14,,(AM$75))),
_xlpm.Res, IF(OR(_xlpm.val="",_xlpm.val="Error"),"",_xlpm.val),
_xlpm.Res
)</f>
        <v>#NAME?</v>
      </c>
      <c r="AN78" s="1985" t="e" cm="1">
        <f t="array" aca="1" ref="AN78" ca="1">_xlfn.LET(
_xlpm.val,IF($F78 = "",val_blankRefText,  _xldudf_CX_GET(CX_ENTITY,$F78,AN$11,AN$14,,(AN$75))),
_xlpm.Res, IF(OR(_xlpm.val="",_xlpm.val="Error"),"",_xlpm.val),
_xlpm.Res
)</f>
        <v>#NAME?</v>
      </c>
      <c r="AO78" s="1985" t="e" cm="1">
        <f t="array" aca="1" ref="AO78" ca="1">_xlfn.LET(
_xlpm.val,IF($F78 = "",val_blankRefText,  _xldudf_CX_GET(CX_ENTITY,$F78,AO$11,AO$14,,(AO$75))),
_xlpm.Res, IF(OR(_xlpm.val="",_xlpm.val="Error"),"",_xlpm.val),
_xlpm.Res
)</f>
        <v>#NAME?</v>
      </c>
      <c r="AP78" s="1985" t="e" cm="1">
        <f t="array" aca="1" ref="AP78" ca="1">_xlfn.LET(
_xlpm.val,IF($F78 = "",val_blankRefText,  _xldudf_CX_GET(CX_ENTITY,$F78,AP$11,AP$14,,(AP$75))),
_xlpm.Res, IF(OR(_xlpm.val="",_xlpm.val="Error"),"",_xlpm.val),
_xlpm.Res
)</f>
        <v>#NAME?</v>
      </c>
      <c r="AQ78" s="1985" t="e" cm="1">
        <f t="array" aca="1" ref="AQ78" ca="1">_xlfn.LET(
_xlpm.val,IF($F78 = "",val_blankRefText,  _xldudf_CX_GET(CX_ENTITY,$F78,AQ$11,AQ$14,,(AQ$75))),
_xlpm.Res, IF(OR(_xlpm.val="",_xlpm.val="Error"),"",_xlpm.val),
_xlpm.Res
)</f>
        <v>#NAME?</v>
      </c>
      <c r="AR78" s="1985" t="e" cm="1">
        <f t="array" aca="1" ref="AR78" ca="1">_xlfn.LET(
_xlpm.val,IF($F78 = "",val_blankRefText,  _xldudf_CX_GET(CX_ENTITY,$F78,AR$11,AR$14,,(AR$75))),
_xlpm.Res, IF(OR(_xlpm.val="",_xlpm.val="Error"),"",_xlpm.val),
_xlpm.Res
)</f>
        <v>#NAME?</v>
      </c>
      <c r="AS78" s="1985" t="e" cm="1">
        <f t="array" aca="1" ref="AS78" ca="1">_xlfn.LET(
_xlpm.val,IF($F78 = "",val_blankRefText,  _xldudf_CX_GET(CX_ENTITY,$F78,AS$11,AS$14,,(AS$75))),
_xlpm.Res, IF(OR(_xlpm.val="",_xlpm.val="Error"),"",_xlpm.val),
_xlpm.Res
)</f>
        <v>#NAME?</v>
      </c>
      <c r="AT78" s="1985" t="e" cm="1">
        <f t="array" aca="1" ref="AT78" ca="1">_xlfn.LET(
_xlpm.val,IF($F78 = "",val_blankRefText,  _xldudf_CX_GET(CX_ENTITY,$F78,AT$11,AT$14,,(AT$75))),
_xlpm.Res, IF(OR(_xlpm.val="",_xlpm.val="Error"),"",_xlpm.val),
_xlpm.Res
)</f>
        <v>#NAME?</v>
      </c>
      <c r="AU78" s="1985" t="e" cm="1">
        <f t="array" aca="1" ref="AU78" ca="1">_xlfn.LET(
_xlpm.val,IF($F78 = "",val_blankRefText,  _xldudf_CX_GET(CX_ENTITY,$F78,AU$11,AU$14,,(AU$75))),
_xlpm.Res, IF(OR(_xlpm.val="",_xlpm.val="Error"),"",_xlpm.val),
_xlpm.Res
)</f>
        <v>#NAME?</v>
      </c>
      <c r="AV78" s="1985" t="e" cm="1">
        <f t="array" aca="1" ref="AV78" ca="1">_xlfn.LET(
_xlpm.val,IF($F78 = "",val_blankRefText,  _xldudf_CX_GET(CX_ENTITY,$F78,AV$11,AV$14,,(AV$75))),
_xlpm.Res, IF(OR(_xlpm.val="",_xlpm.val="Error"),"",_xlpm.val),
_xlpm.Res
)</f>
        <v>#NAME?</v>
      </c>
      <c r="AW78" s="1985" t="e" cm="1">
        <f t="array" aca="1" ref="AW78" ca="1">_xlfn.LET(
_xlpm.val,IF($F78 = "",val_blankRefText,  _xldudf_CX_GET(CX_ENTITY,$F78,AW$11,AW$14,,(AW$75))),
_xlpm.Res, IF(OR(_xlpm.val="",_xlpm.val="Error"),"",_xlpm.val),
_xlpm.Res
)</f>
        <v>#NAME?</v>
      </c>
      <c r="AX78" s="1985" t="e" cm="1">
        <f t="array" aca="1" ref="AX78" ca="1">_xlfn.LET(
_xlpm.val,IF($F78 = "",val_blankRefText,  _xldudf_CX_GET(CX_ENTITY,$F78,AX$11,AX$14,,(AX$75))),
_xlpm.Res, IF(OR(_xlpm.val="",_xlpm.val="Error"),"",_xlpm.val),
_xlpm.Res
)</f>
        <v>#NAME?</v>
      </c>
      <c r="AY78" s="1985" t="e" cm="1">
        <f t="array" aca="1" ref="AY78" ca="1">_xlfn.LET(
_xlpm.val,IF($F78 = "",val_blankRefText,  _xldudf_CX_GET(CX_ENTITY,$F78,AY$11,AY$14,,(AY$75))),
_xlpm.Res, IF(OR(_xlpm.val="",_xlpm.val="Error"),"",_xlpm.val),
_xlpm.Res
)</f>
        <v>#NAME?</v>
      </c>
      <c r="AZ78" s="1985" t="e" cm="1">
        <f t="array" aca="1" ref="AZ78" ca="1">_xlfn.LET(
_xlpm.val,IF($F78 = "",val_blankRefText,  _xldudf_CX_GET(CX_ENTITY,$F78,AZ$11,AZ$14,,(AZ$75))),
_xlpm.Res, IF(OR(_xlpm.val="",_xlpm.val="Error"),"",_xlpm.val),
_xlpm.Res
)</f>
        <v>#NAME?</v>
      </c>
      <c r="BA78" s="1985" t="e" cm="1">
        <f t="array" aca="1" ref="BA78" ca="1">_xlfn.LET(
_xlpm.val,IF($F78 = "",val_blankRefText,  _xldudf_CX_GET(CX_ENTITY,$F78,BA$11,BA$14,,(BA$75))),
_xlpm.Res, IF(OR(_xlpm.val="",_xlpm.val="Error"),"",_xlpm.val),
_xlpm.Res
)</f>
        <v>#NAME?</v>
      </c>
      <c r="BB78" s="1985" t="e" cm="1">
        <f t="array" aca="1" ref="BB78" ca="1">_xlfn.LET(
_xlpm.val,IF($F78 = "",val_blankRefText,  _xldudf_CX_GET(CX_ENTITY,$F78,BB$11,BB$14,,(BB$75))),
_xlpm.Res, IF(OR(_xlpm.val="",_xlpm.val="Error"),"",_xlpm.val),
_xlpm.Res
)</f>
        <v>#NAME?</v>
      </c>
      <c r="BC78" s="1985" t="e" cm="1">
        <f t="array" aca="1" ref="BC78" ca="1">_xlfn.LET(
_xlpm.val,IF($F78 = "",val_blankRefText,  _xldudf_CX_GET(CX_ENTITY,$F78,BC$11,BC$14,,(BC$75))),
_xlpm.Res, IF(OR(_xlpm.val="",_xlpm.val="Error"),"",_xlpm.val),
_xlpm.Res
)</f>
        <v>#NAME?</v>
      </c>
      <c r="BD78" s="1985" t="e" cm="1">
        <f t="array" aca="1" ref="BD78" ca="1">_xlfn.LET(
_xlpm.val,IF($F78 = "",val_blankRefText,  _xldudf_CX_GET(CX_ENTITY,$F78,BD$11,BD$14,,(BD$75))),
_xlpm.Res, IF(OR(_xlpm.val="",_xlpm.val="Error"),"",_xlpm.val),
_xlpm.Res
)</f>
        <v>#NAME?</v>
      </c>
      <c r="BE78" s="1985" t="e" cm="1">
        <f t="array" aca="1" ref="BE78" ca="1">_xlfn.LET(
_xlpm.val,IF($F78 = "",val_blankRefText,  _xldudf_CX_GET(CX_ENTITY,$F78,BE$11,BE$14,,(BE$75))),
_xlpm.Res, IF(OR(_xlpm.val="",_xlpm.val="Error"),"",_xlpm.val),
_xlpm.Res
)</f>
        <v>#NAME?</v>
      </c>
      <c r="BF78" s="1985" t="e" cm="1">
        <f t="array" aca="1" ref="BF78" ca="1">_xlfn.LET(
_xlpm.val,IF($F78 = "",val_blankRefText,  _xldudf_CX_GET(CX_ENTITY,$F78,BF$11,BF$14,,(BF$75))),
_xlpm.Res, IF(OR(_xlpm.val="",_xlpm.val="Error"),"",_xlpm.val),
_xlpm.Res
)</f>
        <v>#NAME?</v>
      </c>
      <c r="BG78" s="1985" t="e" cm="1">
        <f t="array" aca="1" ref="BG78" ca="1">_xlfn.LET(
_xlpm.val,IF($F78 = "",val_blankRefText,  _xldudf_CX_GET(CX_ENTITY,$F78,BG$11,BG$14,,(BG$75))),
_xlpm.Res, IF(OR(_xlpm.val="",_xlpm.val="Error"),"",_xlpm.val),
_xlpm.Res
)</f>
        <v>#NAME?</v>
      </c>
      <c r="BH78" s="1985" t="e" cm="1">
        <f t="array" aca="1" ref="BH78" ca="1">_xlfn.LET(
_xlpm.val,IF($F78 = "",val_blankRefText,  _xldudf_CX_GET(CX_ENTITY,$F78,BH$11,BH$14,,(BH$75))),
_xlpm.Res, IF(OR(_xlpm.val="",_xlpm.val="Error"),"",_xlpm.val),
_xlpm.Res
)</f>
        <v>#NAME?</v>
      </c>
      <c r="BI78" s="1985" t="e" cm="1">
        <f t="array" aca="1" ref="BI78" ca="1">_xlfn.LET(
_xlpm.val,IF($F78 = "",val_blankRefText,  _xldudf_CX_GET(CX_ENTITY,$F78,BI$11,BI$14,,(BI$75))),
_xlpm.Res, IF(OR(_xlpm.val="",_xlpm.val="Error"),"",_xlpm.val),
_xlpm.Res
)</f>
        <v>#NAME?</v>
      </c>
      <c r="BJ78" s="1985" t="e" cm="1">
        <f t="array" aca="1" ref="BJ78" ca="1">_xlfn.LET(
_xlpm.val,IF($F78 = "",val_blankRefText,  _xldudf_CX_GET(CX_ENTITY,$F78,BJ$11,BJ$14,,(BJ$75))),
_xlpm.Res, IF(OR(_xlpm.val="",_xlpm.val="Error"),"",_xlpm.val),
_xlpm.Res
)</f>
        <v>#NAME?</v>
      </c>
      <c r="BK78" s="1985" t="e" cm="1">
        <f t="array" aca="1" ref="BK78" ca="1">_xlfn.LET(
_xlpm.val,IF($F78 = "",val_blankRefText,  _xldudf_CX_GET(CX_ENTITY,$F78,BK$11,BK$14,,(BK$75))),
_xlpm.Res, IF(OR(_xlpm.val="",_xlpm.val="Error"),"",_xlpm.val),
_xlpm.Res
)</f>
        <v>#NAME?</v>
      </c>
      <c r="BL78" s="1985" t="e" cm="1">
        <f t="array" aca="1" ref="BL78" ca="1">_xlfn.LET(
_xlpm.val,IF($F78 = "",val_blankRefText,  _xldudf_CX_GET(CX_ENTITY,$F78,BL$11,BL$14,,(BL$75))),
_xlpm.Res, IF(OR(_xlpm.val="",_xlpm.val="Error"),"",_xlpm.val),
_xlpm.Res
)</f>
        <v>#NAME?</v>
      </c>
      <c r="BM78" s="1985" t="e" cm="1">
        <f t="array" aca="1" ref="BM78" ca="1">_xlfn.LET(
_xlpm.val,IF($F78 = "",val_blankRefText,  _xldudf_CX_GET(CX_ENTITY,$F78,BM$11,BM$14,,(BM$75))),
_xlpm.Res, IF(OR(_xlpm.val="",_xlpm.val="Error"),"",_xlpm.val),
_xlpm.Res
)</f>
        <v>#NAME?</v>
      </c>
      <c r="BN78" s="1985" t="e" cm="1">
        <f t="array" aca="1" ref="BN78" ca="1">_xlfn.LET(
_xlpm.val,IF($F78 = "",val_blankRefText,  _xldudf_CX_GET(CX_ENTITY,$F78,BN$11,BN$14,,(BN$75))),
_xlpm.Res, IF(OR(_xlpm.val="",_xlpm.val="Error"),"",_xlpm.val),
_xlpm.Res
)</f>
        <v>#NAME?</v>
      </c>
      <c r="BO78" s="2101"/>
      <c r="BP78" s="2101"/>
      <c r="BQ78" s="2101"/>
      <c r="BR78" s="2101"/>
      <c r="BS78" s="2101"/>
      <c r="BT78" s="2101"/>
      <c r="BU78" s="2101"/>
      <c r="BV78" s="2101"/>
      <c r="BW78" s="2101"/>
      <c r="BX78" s="2101"/>
      <c r="BY78" s="2101"/>
      <c r="BZ78" s="2101"/>
      <c r="CA78" s="34"/>
      <c r="CC78" s="33"/>
      <c r="CD78" s="1461" t="e" cm="1">
        <f t="array" aca="1" ref="CD78" ca="1">_xlfn.LET( _xlpm.CheckBlank, SUM(PL!$AD78:$BN78) = 0, IF(_xlpm.CheckBlank, "", SUM(_xlfn._xlws.FILTER(PL!$AD78:$BN78,(YEAR(PL!$AD$12:$BN$12)=PL!CD$12)*(array_timeline&lt;=PL!CD$11)))))</f>
        <v>#NAME?</v>
      </c>
      <c r="CE78" s="1461" t="e" cm="1">
        <f t="array" aca="1" ref="CE78" ca="1">_xlfn.LET( _xlpm.CheckBlank, SUM(PL!$AD78:$BN78) = 0, IF(_xlpm.CheckBlank, "", SUM(_xlfn._xlws.FILTER(PL!$AD78:$BN78,(YEAR(PL!$AD$12:$BN$12)=PL!CE$12)*(array_timeline&lt;=PL!CE$11)))))</f>
        <v>#NAME?</v>
      </c>
      <c r="CF78" s="88"/>
      <c r="CG78" s="1461" t="e" cm="1">
        <f t="array" aca="1" ref="CG78" ca="1">_xlfn.LET( _xlpm.CheckBlank, SUM(PL!$AD78:$BN78) = 0,IF(_xlpm.CheckBlank, "", SUM(_xlfn._xlws.FILTER(PL!$AD78:$BN78,(YEAR(PL!$AD$12:$BN$12)=PL!CG$12)*(array_timeline&lt;=PL!CG$11)))))</f>
        <v>#NAME?</v>
      </c>
      <c r="CH78" s="1461" t="e" cm="1">
        <f t="array" aca="1" ref="CH78" ca="1">_xlfn.LET( _xlpm.CheckBlank, SUM(PL!$AD78:$BN78) = 0, IF(_xlpm.CheckBlank, "", SUM(_xlfn._xlws.FILTER(PL!$AD78:$BN78,(YEAR(PL!$AD$12:$BN$12)=PL!CH$12)*(array_timeline&lt;=PL!CH$11)))))</f>
        <v>#NAME?</v>
      </c>
      <c r="CI78" s="88"/>
      <c r="CJ78" s="1461" cm="1">
        <f t="array" ref="CJ78">_xlfn.LET( _xlpm.CheckBlank, SUM(PL!$AD78:$BN78) = 0, IF(_xlpm.CheckBlank, "", SUM(_xlfn.TAKE(_xlfn.DROP(PL!$AD78:$BN78, ,-DATEDIFF(PL!CJ$11, val_asOfDate,"M")),1,-12))))</f>
        <v>24</v>
      </c>
      <c r="CK78" s="1461" cm="1">
        <f t="array" ref="CK78">_xlfn.LET( _xlpm.CheckBlank, SUM(PL!$AD78:$BN78) = 0, IF(_xlpm.CheckBlank, "", SUM(_xlfn.TAKE(_xlfn.DROP(PL!$AD78:$BN78, ,-DATEDIFF(PL!CK$11, val_asOfDate,"M")),1,-12))))</f>
        <v>24</v>
      </c>
      <c r="CL78" s="88"/>
      <c r="CM78" s="1168" t="e">
        <f t="shared" ca="1" si="21"/>
        <v>#NAME?</v>
      </c>
      <c r="CN78" s="1168" t="e">
        <f t="shared" ca="1" si="21"/>
        <v>#NAME?</v>
      </c>
      <c r="CO78" s="1169"/>
      <c r="CP78" s="1168" t="e">
        <f t="shared" ca="1" si="22"/>
        <v>#NAME?</v>
      </c>
      <c r="CQ78" s="1168" t="e">
        <f t="shared" ca="1" si="22"/>
        <v>#NAME?</v>
      </c>
      <c r="CR78" s="34"/>
    </row>
    <row r="79" spans="1:96" ht="21" customHeight="1" outlineLevel="1">
      <c r="A79" s="1322"/>
      <c r="B79" s="577" t="s">
        <v>1531</v>
      </c>
      <c r="C79" s="2125" t="s">
        <v>1532</v>
      </c>
      <c r="D79" s="577"/>
      <c r="E79" s="577" t="e" cm="1">
        <f t="array" aca="1" ref="E79" ca="1">_xlfn.LET(
   _xlpm.Attr,  $C79,
   _xlpm.Lookback, $E$16,
   _xlpm.QueryDate, EOMONTH(val_asOfDate,_xlpm.Lookback),
   _xlpm.ReadField, _xldudf_CX_GET(CX_ENTITY,fx_attrConverter($C79),_xlpm.QueryDate),
   _xlpm.AttrBlank, _xlpm.Attr="", _xlpm.Result,
   IF(_xlpm.AttrBlank,val_blankRefText,fx_attrConverter(_xlpm.ReadField,0)),
IF(_xlpm.Result = "Error", "", _xlpm.Result )
)</f>
        <v>#NAME?</v>
      </c>
      <c r="F79" s="577" t="str">
        <f t="shared" si="17"/>
        <v>Gross Margin %</v>
      </c>
      <c r="G79" s="577" t="s">
        <v>1598</v>
      </c>
      <c r="H79" s="578">
        <v>2</v>
      </c>
      <c r="I79" s="578">
        <v>2</v>
      </c>
      <c r="J79" s="578"/>
      <c r="K79" s="578"/>
      <c r="L79" s="578">
        <v>-1</v>
      </c>
      <c r="N79" s="1245"/>
      <c r="O79" s="126"/>
      <c r="P79" s="1246"/>
      <c r="Q79" s="126"/>
      <c r="R79" s="126"/>
      <c r="S79" s="126"/>
      <c r="T79" s="126"/>
      <c r="U79" s="197"/>
      <c r="V79" s="37"/>
      <c r="W79" s="91" t="str">
        <f t="shared" si="18"/>
        <v>Budget</v>
      </c>
      <c r="X79" s="884"/>
      <c r="Y79" s="1134" t="e">
        <f t="shared" ca="1" si="19"/>
        <v>#NAME?</v>
      </c>
      <c r="Z79" s="198" cm="1">
        <f t="array" ref="Z79">_xlfn.SWITCH(
    TRUE,
ISBLANK(_PL!$L79),"",
    _PL!$L79=TRUE, 1,
    _PL!$L79=FALSE,-1,
    _PL!$L79=-1,0,
"n/a"
)</f>
        <v>0</v>
      </c>
      <c r="AA79" s="200"/>
      <c r="AB79" s="1134" t="str">
        <f t="shared" si="20"/>
        <v>Gross Margin %</v>
      </c>
      <c r="AC79" s="125" t="str" cm="1">
        <f t="array" ref="AC79">_xlfn.LET(
_xlpm.Def, IF(_xlfn.XMATCH(AB79,tbl_acctDef[Term],0)&gt;0, fx_getIcon("find"), ""),
_xlpm.Adj, IF(_xlfn.XMATCH(AB79, tbl_adjExample[Items],0)&gt;0, fx_getIcon("find"), ""),
IFERROR(IFBLANK(_xlpm.Def,_xlpm.Adj),"")
)</f>
        <v/>
      </c>
      <c r="AD79" s="1210" t="e">
        <f t="shared" ref="AD79" ca="1" si="23">IF(N(AD76)&lt;&gt;0, N(AD78)/N(AD76), "n/a")</f>
        <v>#NAME?</v>
      </c>
      <c r="AE79" s="1210" t="e">
        <f t="shared" ref="AE79:BN79" ca="1" si="24">IF(N(AE76)&lt;&gt;0, N(AE78)/N(AE76), "n/a")</f>
        <v>#NAME?</v>
      </c>
      <c r="AF79" s="1210" t="e">
        <f t="shared" ca="1" si="24"/>
        <v>#NAME?</v>
      </c>
      <c r="AG79" s="1210" t="e">
        <f t="shared" ca="1" si="24"/>
        <v>#NAME?</v>
      </c>
      <c r="AH79" s="1210" t="e">
        <f t="shared" ca="1" si="24"/>
        <v>#NAME?</v>
      </c>
      <c r="AI79" s="1210" t="e">
        <f t="shared" ca="1" si="24"/>
        <v>#NAME?</v>
      </c>
      <c r="AJ79" s="1210" t="e">
        <f t="shared" ca="1" si="24"/>
        <v>#NAME?</v>
      </c>
      <c r="AK79" s="1210" t="e">
        <f t="shared" ca="1" si="24"/>
        <v>#NAME?</v>
      </c>
      <c r="AL79" s="1210" t="e">
        <f t="shared" ca="1" si="24"/>
        <v>#NAME?</v>
      </c>
      <c r="AM79" s="1210" t="e">
        <f t="shared" ca="1" si="24"/>
        <v>#NAME?</v>
      </c>
      <c r="AN79" s="1210" t="e">
        <f t="shared" ca="1" si="24"/>
        <v>#NAME?</v>
      </c>
      <c r="AO79" s="1210" t="e">
        <f t="shared" ca="1" si="24"/>
        <v>#NAME?</v>
      </c>
      <c r="AP79" s="1210" t="e">
        <f t="shared" ca="1" si="24"/>
        <v>#NAME?</v>
      </c>
      <c r="AQ79" s="1210" t="e">
        <f t="shared" ca="1" si="24"/>
        <v>#NAME?</v>
      </c>
      <c r="AR79" s="1210" t="e">
        <f t="shared" ca="1" si="24"/>
        <v>#NAME?</v>
      </c>
      <c r="AS79" s="1210" t="e">
        <f t="shared" ca="1" si="24"/>
        <v>#NAME?</v>
      </c>
      <c r="AT79" s="1210" t="e">
        <f t="shared" ca="1" si="24"/>
        <v>#NAME?</v>
      </c>
      <c r="AU79" s="1210" t="e">
        <f t="shared" ca="1" si="24"/>
        <v>#NAME?</v>
      </c>
      <c r="AV79" s="1210" t="e">
        <f t="shared" ca="1" si="24"/>
        <v>#NAME?</v>
      </c>
      <c r="AW79" s="1210" t="e">
        <f t="shared" ca="1" si="24"/>
        <v>#NAME?</v>
      </c>
      <c r="AX79" s="1210" t="e">
        <f t="shared" ca="1" si="24"/>
        <v>#NAME?</v>
      </c>
      <c r="AY79" s="1210" t="e">
        <f t="shared" ca="1" si="24"/>
        <v>#NAME?</v>
      </c>
      <c r="AZ79" s="1210" t="e">
        <f t="shared" ca="1" si="24"/>
        <v>#NAME?</v>
      </c>
      <c r="BA79" s="1210" t="e">
        <f t="shared" ca="1" si="24"/>
        <v>#NAME?</v>
      </c>
      <c r="BB79" s="1210" t="e">
        <f t="shared" ca="1" si="24"/>
        <v>#NAME?</v>
      </c>
      <c r="BC79" s="1210" t="e">
        <f t="shared" ca="1" si="24"/>
        <v>#NAME?</v>
      </c>
      <c r="BD79" s="1210" t="e">
        <f t="shared" ca="1" si="24"/>
        <v>#NAME?</v>
      </c>
      <c r="BE79" s="1210" t="e">
        <f t="shared" ca="1" si="24"/>
        <v>#NAME?</v>
      </c>
      <c r="BF79" s="1210" t="e">
        <f t="shared" ca="1" si="24"/>
        <v>#NAME?</v>
      </c>
      <c r="BG79" s="1210" t="e">
        <f t="shared" ca="1" si="24"/>
        <v>#NAME?</v>
      </c>
      <c r="BH79" s="1210" t="e">
        <f t="shared" ca="1" si="24"/>
        <v>#NAME?</v>
      </c>
      <c r="BI79" s="1210" t="e">
        <f t="shared" ca="1" si="24"/>
        <v>#NAME?</v>
      </c>
      <c r="BJ79" s="1210" t="e">
        <f t="shared" ca="1" si="24"/>
        <v>#NAME?</v>
      </c>
      <c r="BK79" s="1210" t="e">
        <f t="shared" ca="1" si="24"/>
        <v>#NAME?</v>
      </c>
      <c r="BL79" s="1210" t="e">
        <f t="shared" ca="1" si="24"/>
        <v>#NAME?</v>
      </c>
      <c r="BM79" s="1210" t="e">
        <f t="shared" ca="1" si="24"/>
        <v>#NAME?</v>
      </c>
      <c r="BN79" s="1210" t="e">
        <f t="shared" ca="1" si="24"/>
        <v>#NAME?</v>
      </c>
      <c r="BO79" s="2096"/>
      <c r="BP79" s="2096"/>
      <c r="BQ79" s="2096"/>
      <c r="BR79" s="2096"/>
      <c r="BS79" s="2096"/>
      <c r="BT79" s="2096"/>
      <c r="BU79" s="2096"/>
      <c r="BV79" s="2096"/>
      <c r="BW79" s="2096"/>
      <c r="BX79" s="2114"/>
      <c r="BY79" s="2114"/>
      <c r="BZ79" s="2114"/>
      <c r="CA79" s="200"/>
      <c r="CB79" s="37"/>
      <c r="CC79" s="198"/>
      <c r="CD79" s="1820" t="e">
        <f ca="1">IF(N(CD76)&lt;&gt;0, N(CD78)/N(CD76), "n/a")</f>
        <v>#NAME?</v>
      </c>
      <c r="CE79" s="1820" t="e">
        <f ca="1">IF(N(CE76)&lt;&gt;0, N(CE78)/N(CE76), "n/a")</f>
        <v>#NAME?</v>
      </c>
      <c r="CF79" s="88"/>
      <c r="CG79" s="1820" t="e">
        <f t="shared" ref="CG79:CK79" ca="1" si="25">IF(N(CG76)&lt;&gt;0, N(CG78)/N(CG76), "n/a")</f>
        <v>#NAME?</v>
      </c>
      <c r="CH79" s="1820" t="e">
        <f t="shared" ca="1" si="25"/>
        <v>#NAME?</v>
      </c>
      <c r="CI79" s="128"/>
      <c r="CJ79" s="1820">
        <f t="shared" si="25"/>
        <v>2</v>
      </c>
      <c r="CK79" s="1820">
        <f t="shared" si="25"/>
        <v>2</v>
      </c>
      <c r="CL79" s="128"/>
      <c r="CM79" s="1168" t="e">
        <f t="shared" ca="1" si="21"/>
        <v>#NAME?</v>
      </c>
      <c r="CN79" s="1168" t="e">
        <f t="shared" ca="1" si="21"/>
        <v>#NAME?</v>
      </c>
      <c r="CO79" s="1169" t="str">
        <f t="shared" ref="CO79" si="26">IF(N(CO76)&lt;&gt;0, N(CO78)/N(CO76), "n/a")</f>
        <v>n/a</v>
      </c>
      <c r="CP79" s="1168" t="e">
        <f t="shared" ca="1" si="22"/>
        <v>#NAME?</v>
      </c>
      <c r="CQ79" s="1168" t="e">
        <f t="shared" ca="1" si="22"/>
        <v>#NAME?</v>
      </c>
      <c r="CR79" s="200"/>
    </row>
    <row r="80" spans="1:96" ht="21" customHeight="1" outlineLevel="1">
      <c r="A80" s="1322"/>
      <c r="B80" s="577" t="s">
        <v>1533</v>
      </c>
      <c r="C80" s="2125" t="s">
        <v>1534</v>
      </c>
      <c r="D80" s="577"/>
      <c r="E80" s="577" t="e" cm="1">
        <f t="array" aca="1" ref="E80" ca="1">_xlfn.LET(
   _xlpm.Attr,  $C80,
   _xlpm.Lookback, $E$16,
   _xlpm.QueryDate, EOMONTH(val_asOfDate,_xlpm.Lookback),
   _xlpm.ReadField, _xldudf_CX_GET(CX_ENTITY,fx_attrConverter($C80),_xlpm.QueryDate),
   _xlpm.AttrBlank, _xlpm.Attr="", _xlpm.Result,
   IF(_xlpm.AttrBlank,val_blankRefText,fx_attrConverter(_xlpm.ReadField,0)),
IF(_xlpm.Result = "Error", "", _xlpm.Result )
)</f>
        <v>#NAME?</v>
      </c>
      <c r="F80" s="577" t="str">
        <f t="shared" si="17"/>
        <v>Operating Costs</v>
      </c>
      <c r="G80" s="577" t="s">
        <v>1598</v>
      </c>
      <c r="H80" s="578">
        <v>0</v>
      </c>
      <c r="I80" s="578">
        <v>1</v>
      </c>
      <c r="J80" s="578"/>
      <c r="K80" s="578"/>
      <c r="L80" s="579" t="b">
        <v>1</v>
      </c>
      <c r="N80" s="158"/>
      <c r="O80" s="101"/>
      <c r="P80" s="52"/>
      <c r="Q80" s="101"/>
      <c r="R80" s="126"/>
      <c r="S80" s="101"/>
      <c r="T80" s="101"/>
      <c r="U80" s="39"/>
      <c r="W80" s="91" t="str">
        <f t="shared" si="18"/>
        <v>Budget</v>
      </c>
      <c r="X80" s="884">
        <v>-1</v>
      </c>
      <c r="Y80" s="1134" t="e">
        <f t="shared" ca="1" si="19"/>
        <v>#NAME?</v>
      </c>
      <c r="Z80" s="198" cm="1">
        <f t="array" ref="Z80">_xlfn.SWITCH(
    TRUE,
ISBLANK(_PL!$L80),"",
    _PL!$L80=TRUE, 1,
    _PL!$L80=FALSE,-1,
    _PL!$L80=-1,0,
"n/a"
)</f>
        <v>1</v>
      </c>
      <c r="AA80" s="200"/>
      <c r="AB80" s="1134" t="str">
        <f t="shared" si="20"/>
        <v>Operating Costs</v>
      </c>
      <c r="AC80" s="125" t="str" cm="1">
        <f t="array" ref="AC80">_xlfn.LET(
_xlpm.Def, IF(_xlfn.XMATCH(AB80,tbl_acctDef[Term],0)&gt;0, fx_getIcon("find"), ""),
_xlpm.Adj, IF(_xlfn.XMATCH(AB80, tbl_adjExample[Items],0)&gt;0, fx_getIcon("find"), ""),
IFERROR(IFBLANK(_xlpm.Def,_xlpm.Adj),"")
)</f>
        <v/>
      </c>
      <c r="AD80" s="1985" t="e" cm="1">
        <f t="array" aca="1" ref="AD80" ca="1">_xlfn.LET(
_xlpm.val,IF($F80 = "",val_blankRefText,  _xldudf_CX_GET(CX_ENTITY,$F80,AD$11,AD$14,,(AD$75))),
_xlpm.Res, IF(OR(_xlpm.val="",_xlpm.val="Error"),"",_xlpm.val),
_xlpm.Res
)</f>
        <v>#NAME?</v>
      </c>
      <c r="AE80" s="1985" t="e" cm="1">
        <f t="array" aca="1" ref="AE80" ca="1">_xlfn.LET(
_xlpm.val,IF($F80 = "",val_blankRefText,  _xldudf_CX_GET(CX_ENTITY,$F80,AE$11,AE$14,,(AE$75))),
_xlpm.Res, IF(OR(_xlpm.val="",_xlpm.val="Error"),"",_xlpm.val),
_xlpm.Res
)</f>
        <v>#NAME?</v>
      </c>
      <c r="AF80" s="1985" t="e" cm="1">
        <f t="array" aca="1" ref="AF80" ca="1">_xlfn.LET(
_xlpm.val,IF($F80 = "",val_blankRefText,  _xldudf_CX_GET(CX_ENTITY,$F80,AF$11,AF$14,,(AF$75))),
_xlpm.Res, IF(OR(_xlpm.val="",_xlpm.val="Error"),"",_xlpm.val),
_xlpm.Res
)</f>
        <v>#NAME?</v>
      </c>
      <c r="AG80" s="1985" t="e" cm="1">
        <f t="array" aca="1" ref="AG80" ca="1">_xlfn.LET(
_xlpm.val,IF($F80 = "",val_blankRefText,  _xldudf_CX_GET(CX_ENTITY,$F80,AG$11,AG$14,,(AG$75))),
_xlpm.Res, IF(OR(_xlpm.val="",_xlpm.val="Error"),"",_xlpm.val),
_xlpm.Res
)</f>
        <v>#NAME?</v>
      </c>
      <c r="AH80" s="1985" t="e" cm="1">
        <f t="array" aca="1" ref="AH80" ca="1">_xlfn.LET(
_xlpm.val,IF($F80 = "",val_blankRefText,  _xldudf_CX_GET(CX_ENTITY,$F80,AH$11,AH$14,,(AH$75))),
_xlpm.Res, IF(OR(_xlpm.val="",_xlpm.val="Error"),"",_xlpm.val),
_xlpm.Res
)</f>
        <v>#NAME?</v>
      </c>
      <c r="AI80" s="1985" t="e" cm="1">
        <f t="array" aca="1" ref="AI80" ca="1">_xlfn.LET(
_xlpm.val,IF($F80 = "",val_blankRefText,  _xldudf_CX_GET(CX_ENTITY,$F80,AI$11,AI$14,,(AI$75))),
_xlpm.Res, IF(OR(_xlpm.val="",_xlpm.val="Error"),"",_xlpm.val),
_xlpm.Res
)</f>
        <v>#NAME?</v>
      </c>
      <c r="AJ80" s="1985" t="e" cm="1">
        <f t="array" aca="1" ref="AJ80" ca="1">_xlfn.LET(
_xlpm.val,IF($F80 = "",val_blankRefText,  _xldudf_CX_GET(CX_ENTITY,$F80,AJ$11,AJ$14,,(AJ$75))),
_xlpm.Res, IF(OR(_xlpm.val="",_xlpm.val="Error"),"",_xlpm.val),
_xlpm.Res
)</f>
        <v>#NAME?</v>
      </c>
      <c r="AK80" s="1985" t="e" cm="1">
        <f t="array" aca="1" ref="AK80" ca="1">_xlfn.LET(
_xlpm.val,IF($F80 = "",val_blankRefText,  _xldudf_CX_GET(CX_ENTITY,$F80,AK$11,AK$14,,(AK$75))),
_xlpm.Res, IF(OR(_xlpm.val="",_xlpm.val="Error"),"",_xlpm.val),
_xlpm.Res
)</f>
        <v>#NAME?</v>
      </c>
      <c r="AL80" s="1985" t="e" cm="1">
        <f t="array" aca="1" ref="AL80" ca="1">_xlfn.LET(
_xlpm.val,IF($F80 = "",val_blankRefText,  _xldudf_CX_GET(CX_ENTITY,$F80,AL$11,AL$14,,(AL$75))),
_xlpm.Res, IF(OR(_xlpm.val="",_xlpm.val="Error"),"",_xlpm.val),
_xlpm.Res
)</f>
        <v>#NAME?</v>
      </c>
      <c r="AM80" s="1985" t="e" cm="1">
        <f t="array" aca="1" ref="AM80" ca="1">_xlfn.LET(
_xlpm.val,IF($F80 = "",val_blankRefText,  _xldudf_CX_GET(CX_ENTITY,$F80,AM$11,AM$14,,(AM$75))),
_xlpm.Res, IF(OR(_xlpm.val="",_xlpm.val="Error"),"",_xlpm.val),
_xlpm.Res
)</f>
        <v>#NAME?</v>
      </c>
      <c r="AN80" s="1985" t="e" cm="1">
        <f t="array" aca="1" ref="AN80" ca="1">_xlfn.LET(
_xlpm.val,IF($F80 = "",val_blankRefText,  _xldudf_CX_GET(CX_ENTITY,$F80,AN$11,AN$14,,(AN$75))),
_xlpm.Res, IF(OR(_xlpm.val="",_xlpm.val="Error"),"",_xlpm.val),
_xlpm.Res
)</f>
        <v>#NAME?</v>
      </c>
      <c r="AO80" s="1985" t="e" cm="1">
        <f t="array" aca="1" ref="AO80" ca="1">_xlfn.LET(
_xlpm.val,IF($F80 = "",val_blankRefText,  _xldudf_CX_GET(CX_ENTITY,$F80,AO$11,AO$14,,(AO$75))),
_xlpm.Res, IF(OR(_xlpm.val="",_xlpm.val="Error"),"",_xlpm.val),
_xlpm.Res
)</f>
        <v>#NAME?</v>
      </c>
      <c r="AP80" s="1985" t="e" cm="1">
        <f t="array" aca="1" ref="AP80" ca="1">_xlfn.LET(
_xlpm.val,IF($F80 = "",val_blankRefText,  _xldudf_CX_GET(CX_ENTITY,$F80,AP$11,AP$14,,(AP$75))),
_xlpm.Res, IF(OR(_xlpm.val="",_xlpm.val="Error"),"",_xlpm.val),
_xlpm.Res
)</f>
        <v>#NAME?</v>
      </c>
      <c r="AQ80" s="1985" t="e" cm="1">
        <f t="array" aca="1" ref="AQ80" ca="1">_xlfn.LET(
_xlpm.val,IF($F80 = "",val_blankRefText,  _xldudf_CX_GET(CX_ENTITY,$F80,AQ$11,AQ$14,,(AQ$75))),
_xlpm.Res, IF(OR(_xlpm.val="",_xlpm.val="Error"),"",_xlpm.val),
_xlpm.Res
)</f>
        <v>#NAME?</v>
      </c>
      <c r="AR80" s="1985" t="e" cm="1">
        <f t="array" aca="1" ref="AR80" ca="1">_xlfn.LET(
_xlpm.val,IF($F80 = "",val_blankRefText,  _xldudf_CX_GET(CX_ENTITY,$F80,AR$11,AR$14,,(AR$75))),
_xlpm.Res, IF(OR(_xlpm.val="",_xlpm.val="Error"),"",_xlpm.val),
_xlpm.Res
)</f>
        <v>#NAME?</v>
      </c>
      <c r="AS80" s="1985" t="e" cm="1">
        <f t="array" aca="1" ref="AS80" ca="1">_xlfn.LET(
_xlpm.val,IF($F80 = "",val_blankRefText,  _xldudf_CX_GET(CX_ENTITY,$F80,AS$11,AS$14,,(AS$75))),
_xlpm.Res, IF(OR(_xlpm.val="",_xlpm.val="Error"),"",_xlpm.val),
_xlpm.Res
)</f>
        <v>#NAME?</v>
      </c>
      <c r="AT80" s="1985" t="e" cm="1">
        <f t="array" aca="1" ref="AT80" ca="1">_xlfn.LET(
_xlpm.val,IF($F80 = "",val_blankRefText,  _xldudf_CX_GET(CX_ENTITY,$F80,AT$11,AT$14,,(AT$75))),
_xlpm.Res, IF(OR(_xlpm.val="",_xlpm.val="Error"),"",_xlpm.val),
_xlpm.Res
)</f>
        <v>#NAME?</v>
      </c>
      <c r="AU80" s="1985" t="e" cm="1">
        <f t="array" aca="1" ref="AU80" ca="1">_xlfn.LET(
_xlpm.val,IF($F80 = "",val_blankRefText,  _xldudf_CX_GET(CX_ENTITY,$F80,AU$11,AU$14,,(AU$75))),
_xlpm.Res, IF(OR(_xlpm.val="",_xlpm.val="Error"),"",_xlpm.val),
_xlpm.Res
)</f>
        <v>#NAME?</v>
      </c>
      <c r="AV80" s="1985" t="e" cm="1">
        <f t="array" aca="1" ref="AV80" ca="1">_xlfn.LET(
_xlpm.val,IF($F80 = "",val_blankRefText,  _xldudf_CX_GET(CX_ENTITY,$F80,AV$11,AV$14,,(AV$75))),
_xlpm.Res, IF(OR(_xlpm.val="",_xlpm.val="Error"),"",_xlpm.val),
_xlpm.Res
)</f>
        <v>#NAME?</v>
      </c>
      <c r="AW80" s="1985" t="e" cm="1">
        <f t="array" aca="1" ref="AW80" ca="1">_xlfn.LET(
_xlpm.val,IF($F80 = "",val_blankRefText,  _xldudf_CX_GET(CX_ENTITY,$F80,AW$11,AW$14,,(AW$75))),
_xlpm.Res, IF(OR(_xlpm.val="",_xlpm.val="Error"),"",_xlpm.val),
_xlpm.Res
)</f>
        <v>#NAME?</v>
      </c>
      <c r="AX80" s="1985" t="e" cm="1">
        <f t="array" aca="1" ref="AX80" ca="1">_xlfn.LET(
_xlpm.val,IF($F80 = "",val_blankRefText,  _xldudf_CX_GET(CX_ENTITY,$F80,AX$11,AX$14,,(AX$75))),
_xlpm.Res, IF(OR(_xlpm.val="",_xlpm.val="Error"),"",_xlpm.val),
_xlpm.Res
)</f>
        <v>#NAME?</v>
      </c>
      <c r="AY80" s="1985" t="e" cm="1">
        <f t="array" aca="1" ref="AY80" ca="1">_xlfn.LET(
_xlpm.val,IF($F80 = "",val_blankRefText,  _xldudf_CX_GET(CX_ENTITY,$F80,AY$11,AY$14,,(AY$75))),
_xlpm.Res, IF(OR(_xlpm.val="",_xlpm.val="Error"),"",_xlpm.val),
_xlpm.Res
)</f>
        <v>#NAME?</v>
      </c>
      <c r="AZ80" s="1985" t="e" cm="1">
        <f t="array" aca="1" ref="AZ80" ca="1">_xlfn.LET(
_xlpm.val,IF($F80 = "",val_blankRefText,  _xldudf_CX_GET(CX_ENTITY,$F80,AZ$11,AZ$14,,(AZ$75))),
_xlpm.Res, IF(OR(_xlpm.val="",_xlpm.val="Error"),"",_xlpm.val),
_xlpm.Res
)</f>
        <v>#NAME?</v>
      </c>
      <c r="BA80" s="1985" t="e" cm="1">
        <f t="array" aca="1" ref="BA80" ca="1">_xlfn.LET(
_xlpm.val,IF($F80 = "",val_blankRefText,  _xldudf_CX_GET(CX_ENTITY,$F80,BA$11,BA$14,,(BA$75))),
_xlpm.Res, IF(OR(_xlpm.val="",_xlpm.val="Error"),"",_xlpm.val),
_xlpm.Res
)</f>
        <v>#NAME?</v>
      </c>
      <c r="BB80" s="1985" t="e" cm="1">
        <f t="array" aca="1" ref="BB80" ca="1">_xlfn.LET(
_xlpm.val,IF($F80 = "",val_blankRefText,  _xldudf_CX_GET(CX_ENTITY,$F80,BB$11,BB$14,,(BB$75))),
_xlpm.Res, IF(OR(_xlpm.val="",_xlpm.val="Error"),"",_xlpm.val),
_xlpm.Res
)</f>
        <v>#NAME?</v>
      </c>
      <c r="BC80" s="1985" t="e" cm="1">
        <f t="array" aca="1" ref="BC80" ca="1">_xlfn.LET(
_xlpm.val,IF($F80 = "",val_blankRefText,  _xldudf_CX_GET(CX_ENTITY,$F80,BC$11,BC$14,,(BC$75))),
_xlpm.Res, IF(OR(_xlpm.val="",_xlpm.val="Error"),"",_xlpm.val),
_xlpm.Res
)</f>
        <v>#NAME?</v>
      </c>
      <c r="BD80" s="1985" t="e" cm="1">
        <f t="array" aca="1" ref="BD80" ca="1">_xlfn.LET(
_xlpm.val,IF($F80 = "",val_blankRefText,  _xldudf_CX_GET(CX_ENTITY,$F80,BD$11,BD$14,,(BD$75))),
_xlpm.Res, IF(OR(_xlpm.val="",_xlpm.val="Error"),"",_xlpm.val),
_xlpm.Res
)</f>
        <v>#NAME?</v>
      </c>
      <c r="BE80" s="1985" t="e" cm="1">
        <f t="array" aca="1" ref="BE80" ca="1">_xlfn.LET(
_xlpm.val,IF($F80 = "",val_blankRefText,  _xldudf_CX_GET(CX_ENTITY,$F80,BE$11,BE$14,,(BE$75))),
_xlpm.Res, IF(OR(_xlpm.val="",_xlpm.val="Error"),"",_xlpm.val),
_xlpm.Res
)</f>
        <v>#NAME?</v>
      </c>
      <c r="BF80" s="1985" t="e" cm="1">
        <f t="array" aca="1" ref="BF80" ca="1">_xlfn.LET(
_xlpm.val,IF($F80 = "",val_blankRefText,  _xldudf_CX_GET(CX_ENTITY,$F80,BF$11,BF$14,,(BF$75))),
_xlpm.Res, IF(OR(_xlpm.val="",_xlpm.val="Error"),"",_xlpm.val),
_xlpm.Res
)</f>
        <v>#NAME?</v>
      </c>
      <c r="BG80" s="1985" t="e" cm="1">
        <f t="array" aca="1" ref="BG80" ca="1">_xlfn.LET(
_xlpm.val,IF($F80 = "",val_blankRefText,  _xldudf_CX_GET(CX_ENTITY,$F80,BG$11,BG$14,,(BG$75))),
_xlpm.Res, IF(OR(_xlpm.val="",_xlpm.val="Error"),"",_xlpm.val),
_xlpm.Res
)</f>
        <v>#NAME?</v>
      </c>
      <c r="BH80" s="1985" t="e" cm="1">
        <f t="array" aca="1" ref="BH80" ca="1">_xlfn.LET(
_xlpm.val,IF($F80 = "",val_blankRefText,  _xldudf_CX_GET(CX_ENTITY,$F80,BH$11,BH$14,,(BH$75))),
_xlpm.Res, IF(OR(_xlpm.val="",_xlpm.val="Error"),"",_xlpm.val),
_xlpm.Res
)</f>
        <v>#NAME?</v>
      </c>
      <c r="BI80" s="1985" t="e" cm="1">
        <f t="array" aca="1" ref="BI80" ca="1">_xlfn.LET(
_xlpm.val,IF($F80 = "",val_blankRefText,  _xldudf_CX_GET(CX_ENTITY,$F80,BI$11,BI$14,,(BI$75))),
_xlpm.Res, IF(OR(_xlpm.val="",_xlpm.val="Error"),"",_xlpm.val),
_xlpm.Res
)</f>
        <v>#NAME?</v>
      </c>
      <c r="BJ80" s="1985" t="e" cm="1">
        <f t="array" aca="1" ref="BJ80" ca="1">_xlfn.LET(
_xlpm.val,IF($F80 = "",val_blankRefText,  _xldudf_CX_GET(CX_ENTITY,$F80,BJ$11,BJ$14,,(BJ$75))),
_xlpm.Res, IF(OR(_xlpm.val="",_xlpm.val="Error"),"",_xlpm.val),
_xlpm.Res
)</f>
        <v>#NAME?</v>
      </c>
      <c r="BK80" s="1985" t="e" cm="1">
        <f t="array" aca="1" ref="BK80" ca="1">_xlfn.LET(
_xlpm.val,IF($F80 = "",val_blankRefText,  _xldudf_CX_GET(CX_ENTITY,$F80,BK$11,BK$14,,(BK$75))),
_xlpm.Res, IF(OR(_xlpm.val="",_xlpm.val="Error"),"",_xlpm.val),
_xlpm.Res
)</f>
        <v>#NAME?</v>
      </c>
      <c r="BL80" s="1985" t="e" cm="1">
        <f t="array" aca="1" ref="BL80" ca="1">_xlfn.LET(
_xlpm.val,IF($F80 = "",val_blankRefText,  _xldudf_CX_GET(CX_ENTITY,$F80,BL$11,BL$14,,(BL$75))),
_xlpm.Res, IF(OR(_xlpm.val="",_xlpm.val="Error"),"",_xlpm.val),
_xlpm.Res
)</f>
        <v>#NAME?</v>
      </c>
      <c r="BM80" s="1985" t="e" cm="1">
        <f t="array" aca="1" ref="BM80" ca="1">_xlfn.LET(
_xlpm.val,IF($F80 = "",val_blankRefText,  _xldudf_CX_GET(CX_ENTITY,$F80,BM$11,BM$14,,(BM$75))),
_xlpm.Res, IF(OR(_xlpm.val="",_xlpm.val="Error"),"",_xlpm.val),
_xlpm.Res
)</f>
        <v>#NAME?</v>
      </c>
      <c r="BN80" s="1985" t="e" cm="1">
        <f t="array" aca="1" ref="BN80" ca="1">_xlfn.LET(
_xlpm.val,IF($F80 = "",val_blankRefText,  _xldudf_CX_GET(CX_ENTITY,$F80,BN$11,BN$14,,(BN$75))),
_xlpm.Res, IF(OR(_xlpm.val="",_xlpm.val="Error"),"",_xlpm.val),
_xlpm.Res
)</f>
        <v>#NAME?</v>
      </c>
      <c r="BO80" s="2101"/>
      <c r="BP80" s="2101"/>
      <c r="BQ80" s="2101"/>
      <c r="BR80" s="2101"/>
      <c r="BS80" s="2101"/>
      <c r="BT80" s="2101"/>
      <c r="BU80" s="2101"/>
      <c r="BV80" s="2101"/>
      <c r="BW80" s="2101"/>
      <c r="BX80" s="2101"/>
      <c r="BY80" s="2101"/>
      <c r="BZ80" s="2101"/>
      <c r="CA80" s="34"/>
      <c r="CC80" s="33"/>
      <c r="CD80" s="1461" t="e" cm="1">
        <f t="array" aca="1" ref="CD80" ca="1">_xlfn.LET( _xlpm.CheckBlank, SUM(PL!$AD80:$BN80) = 0, IF(_xlpm.CheckBlank, "", SUM(_xlfn._xlws.FILTER(PL!$AD80:$BN80,(YEAR(PL!$AD$12:$BN$12)=PL!CD$12)*(array_timeline&lt;=PL!CD$11)))))</f>
        <v>#NAME?</v>
      </c>
      <c r="CE80" s="1461" t="e" cm="1">
        <f t="array" aca="1" ref="CE80" ca="1">_xlfn.LET( _xlpm.CheckBlank, SUM(PL!$AD80:$BN80) = 0, IF(_xlpm.CheckBlank, "", SUM(_xlfn._xlws.FILTER(PL!$AD80:$BN80,(YEAR(PL!$AD$12:$BN$12)=PL!CE$12)*(array_timeline&lt;=PL!CE$11)))))</f>
        <v>#NAME?</v>
      </c>
      <c r="CF80" s="88"/>
      <c r="CG80" s="1461" t="e" cm="1">
        <f t="array" aca="1" ref="CG80" ca="1">_xlfn.LET( _xlpm.CheckBlank, SUM(PL!$AD80:$BN80) = 0,IF(_xlpm.CheckBlank, "", SUM(_xlfn._xlws.FILTER(PL!$AD80:$BN80,(YEAR(PL!$AD$12:$BN$12)=PL!CG$12)*(array_timeline&lt;=PL!CG$11)))))</f>
        <v>#NAME?</v>
      </c>
      <c r="CH80" s="1461" t="e" cm="1">
        <f t="array" aca="1" ref="CH80" ca="1">_xlfn.LET( _xlpm.CheckBlank, SUM(PL!$AD80:$BN80) = 0, IF(_xlpm.CheckBlank, "", SUM(_xlfn._xlws.FILTER(PL!$AD80:$BN80,(YEAR(PL!$AD$12:$BN$12)=PL!CH$12)*(array_timeline&lt;=PL!CH$11)))))</f>
        <v>#NAME?</v>
      </c>
      <c r="CI80" s="88"/>
      <c r="CJ80" s="1461" cm="1">
        <f t="array" ref="CJ80">_xlfn.LET( _xlpm.CheckBlank, SUM(PL!$AD80:$BN80) = 0, IF(_xlpm.CheckBlank, "", SUM(_xlfn.TAKE(_xlfn.DROP(PL!$AD80:$BN80, ,-DATEDIFF(PL!CJ$11, val_asOfDate,"M")),1,-12))))</f>
        <v>12</v>
      </c>
      <c r="CK80" s="1461" cm="1">
        <f t="array" ref="CK80">_xlfn.LET( _xlpm.CheckBlank, SUM(PL!$AD80:$BN80) = 0, IF(_xlpm.CheckBlank, "", SUM(_xlfn.TAKE(_xlfn.DROP(PL!$AD80:$BN80, ,-DATEDIFF(PL!CK$11, val_asOfDate,"M")),1,-12))))</f>
        <v>12</v>
      </c>
      <c r="CL80" s="88"/>
      <c r="CM80" s="1168" t="e">
        <f t="shared" ca="1" si="21"/>
        <v>#NAME?</v>
      </c>
      <c r="CN80" s="1168" t="e">
        <f t="shared" ca="1" si="21"/>
        <v>#NAME?</v>
      </c>
      <c r="CO80" s="1169"/>
      <c r="CP80" s="1168" t="e">
        <f t="shared" ca="1" si="22"/>
        <v>#NAME?</v>
      </c>
      <c r="CQ80" s="1168" t="e">
        <f t="shared" ca="1" si="22"/>
        <v>#NAME?</v>
      </c>
      <c r="CR80" s="34"/>
    </row>
    <row r="81" spans="1:96" ht="21" customHeight="1" outlineLevel="1">
      <c r="A81" s="1322"/>
      <c r="B81" s="577" t="s">
        <v>208</v>
      </c>
      <c r="C81" s="2125" t="s">
        <v>1535</v>
      </c>
      <c r="D81" s="577"/>
      <c r="E81" s="577" t="e" cm="1">
        <f t="array" aca="1" ref="E81" ca="1">_xlfn.LET(
   _xlpm.Attr,  $C81,
   _xlpm.Lookback, $E$16,
   _xlpm.QueryDate, EOMONTH(val_asOfDate,_xlpm.Lookback),
   _xlpm.ReadField, _xldudf_CX_GET(CX_ENTITY,fx_attrConverter($C81),_xlpm.QueryDate),
   _xlpm.AttrBlank, _xlpm.Attr="", _xlpm.Result,
   IF(_xlpm.AttrBlank,val_blankRefText,fx_attrConverter(_xlpm.ReadField,0)),
IF(_xlpm.Result = "Error", "", _xlpm.Result )
)</f>
        <v>#NAME?</v>
      </c>
      <c r="F81" s="577" t="str">
        <f t="shared" si="17"/>
        <v>Reported EBITDA</v>
      </c>
      <c r="G81" s="577" t="s">
        <v>1598</v>
      </c>
      <c r="H81" s="578">
        <v>2</v>
      </c>
      <c r="I81" s="578">
        <v>1</v>
      </c>
      <c r="J81" s="578"/>
      <c r="K81" s="578"/>
      <c r="L81" s="578">
        <v>-1</v>
      </c>
      <c r="N81" s="158"/>
      <c r="O81" s="101"/>
      <c r="P81" s="52"/>
      <c r="Q81" s="101"/>
      <c r="R81" s="126"/>
      <c r="S81" s="101"/>
      <c r="T81" s="101"/>
      <c r="U81" s="39"/>
      <c r="W81" s="91" t="str">
        <f t="shared" si="18"/>
        <v>Budget</v>
      </c>
      <c r="X81" s="884">
        <v>0</v>
      </c>
      <c r="Y81" s="1134" t="e">
        <f t="shared" ca="1" si="19"/>
        <v>#NAME?</v>
      </c>
      <c r="Z81" s="198" cm="1">
        <f t="array" ref="Z81">_xlfn.SWITCH(
    TRUE,
ISBLANK(_PL!$L81),"",
    _PL!$L81=TRUE, 1,
    _PL!$L81=FALSE,-1,
    _PL!$L81=-1,0,
"n/a"
)</f>
        <v>0</v>
      </c>
      <c r="AA81" s="200"/>
      <c r="AB81" s="1134" t="str">
        <f t="shared" si="20"/>
        <v>Reported EBITDA</v>
      </c>
      <c r="AC81" s="125" t="e" cm="1" vm="5">
        <f t="array" ref="AC81">_xlfn.LET(
_xlpm.Def, IF(_xlfn.XMATCH(AB81,tbl_acctDef[Term],0)&gt;0, fx_getIcon("find"), ""),
_xlpm.Adj, IF(_xlfn.XMATCH(AB81, tbl_adjExample[Items],0)&gt;0, fx_getIcon("find"), ""),
IFERROR(IFBLANK(_xlpm.Def,_xlpm.Adj),"")
)</f>
        <v>#VALUE!</v>
      </c>
      <c r="AD81" s="1985" t="e" cm="1">
        <f t="array" aca="1" ref="AD81" ca="1">_xlfn.LET(
_xlpm.val,IF($F81 = "",val_blankRefText,  _xldudf_CX_GET(CX_ENTITY,$F81,AD$11,AD$14,,(AD$75))),
_xlpm.Res, IF(OR(_xlpm.val="",_xlpm.val="Error"),"",_xlpm.val),
_xlpm.Res
)</f>
        <v>#NAME?</v>
      </c>
      <c r="AE81" s="1985" t="e" cm="1">
        <f t="array" aca="1" ref="AE81" ca="1">_xlfn.LET(
_xlpm.val,IF($F81 = "",val_blankRefText,  _xldudf_CX_GET(CX_ENTITY,$F81,AE$11,AE$14,,(AE$75))),
_xlpm.Res, IF(OR(_xlpm.val="",_xlpm.val="Error"),"",_xlpm.val),
_xlpm.Res
)</f>
        <v>#NAME?</v>
      </c>
      <c r="AF81" s="1985" t="e" cm="1">
        <f t="array" aca="1" ref="AF81" ca="1">_xlfn.LET(
_xlpm.val,IF($F81 = "",val_blankRefText,  _xldudf_CX_GET(CX_ENTITY,$F81,AF$11,AF$14,,(AF$75))),
_xlpm.Res, IF(OR(_xlpm.val="",_xlpm.val="Error"),"",_xlpm.val),
_xlpm.Res
)</f>
        <v>#NAME?</v>
      </c>
      <c r="AG81" s="1985" t="e" cm="1">
        <f t="array" aca="1" ref="AG81" ca="1">_xlfn.LET(
_xlpm.val,IF($F81 = "",val_blankRefText,  _xldudf_CX_GET(CX_ENTITY,$F81,AG$11,AG$14,,(AG$75))),
_xlpm.Res, IF(OR(_xlpm.val="",_xlpm.val="Error"),"",_xlpm.val),
_xlpm.Res
)</f>
        <v>#NAME?</v>
      </c>
      <c r="AH81" s="1985" t="e" cm="1">
        <f t="array" aca="1" ref="AH81" ca="1">_xlfn.LET(
_xlpm.val,IF($F81 = "",val_blankRefText,  _xldudf_CX_GET(CX_ENTITY,$F81,AH$11,AH$14,,(AH$75))),
_xlpm.Res, IF(OR(_xlpm.val="",_xlpm.val="Error"),"",_xlpm.val),
_xlpm.Res
)</f>
        <v>#NAME?</v>
      </c>
      <c r="AI81" s="1985" t="e" cm="1">
        <f t="array" aca="1" ref="AI81" ca="1">_xlfn.LET(
_xlpm.val,IF($F81 = "",val_blankRefText,  _xldudf_CX_GET(CX_ENTITY,$F81,AI$11,AI$14,,(AI$75))),
_xlpm.Res, IF(OR(_xlpm.val="",_xlpm.val="Error"),"",_xlpm.val),
_xlpm.Res
)</f>
        <v>#NAME?</v>
      </c>
      <c r="AJ81" s="1985" t="e" cm="1">
        <f t="array" aca="1" ref="AJ81" ca="1">_xlfn.LET(
_xlpm.val,IF($F81 = "",val_blankRefText,  _xldudf_CX_GET(CX_ENTITY,$F81,AJ$11,AJ$14,,(AJ$75))),
_xlpm.Res, IF(OR(_xlpm.val="",_xlpm.val="Error"),"",_xlpm.val),
_xlpm.Res
)</f>
        <v>#NAME?</v>
      </c>
      <c r="AK81" s="1985" t="e" cm="1">
        <f t="array" aca="1" ref="AK81" ca="1">_xlfn.LET(
_xlpm.val,IF($F81 = "",val_blankRefText,  _xldudf_CX_GET(CX_ENTITY,$F81,AK$11,AK$14,,(AK$75))),
_xlpm.Res, IF(OR(_xlpm.val="",_xlpm.val="Error"),"",_xlpm.val),
_xlpm.Res
)</f>
        <v>#NAME?</v>
      </c>
      <c r="AL81" s="1985" t="e" cm="1">
        <f t="array" aca="1" ref="AL81" ca="1">_xlfn.LET(
_xlpm.val,IF($F81 = "",val_blankRefText,  _xldudf_CX_GET(CX_ENTITY,$F81,AL$11,AL$14,,(AL$75))),
_xlpm.Res, IF(OR(_xlpm.val="",_xlpm.val="Error"),"",_xlpm.val),
_xlpm.Res
)</f>
        <v>#NAME?</v>
      </c>
      <c r="AM81" s="1985" t="e" cm="1">
        <f t="array" aca="1" ref="AM81" ca="1">_xlfn.LET(
_xlpm.val,IF($F81 = "",val_blankRefText,  _xldudf_CX_GET(CX_ENTITY,$F81,AM$11,AM$14,,(AM$75))),
_xlpm.Res, IF(OR(_xlpm.val="",_xlpm.val="Error"),"",_xlpm.val),
_xlpm.Res
)</f>
        <v>#NAME?</v>
      </c>
      <c r="AN81" s="1985" t="e" cm="1">
        <f t="array" aca="1" ref="AN81" ca="1">_xlfn.LET(
_xlpm.val,IF($F81 = "",val_blankRefText,  _xldudf_CX_GET(CX_ENTITY,$F81,AN$11,AN$14,,(AN$75))),
_xlpm.Res, IF(OR(_xlpm.val="",_xlpm.val="Error"),"",_xlpm.val),
_xlpm.Res
)</f>
        <v>#NAME?</v>
      </c>
      <c r="AO81" s="1985" t="e" cm="1">
        <f t="array" aca="1" ref="AO81" ca="1">_xlfn.LET(
_xlpm.val,IF($F81 = "",val_blankRefText,  _xldudf_CX_GET(CX_ENTITY,$F81,AO$11,AO$14,,(AO$75))),
_xlpm.Res, IF(OR(_xlpm.val="",_xlpm.val="Error"),"",_xlpm.val),
_xlpm.Res
)</f>
        <v>#NAME?</v>
      </c>
      <c r="AP81" s="1985" t="e" cm="1">
        <f t="array" aca="1" ref="AP81" ca="1">_xlfn.LET(
_xlpm.val,IF($F81 = "",val_blankRefText,  _xldudf_CX_GET(CX_ENTITY,$F81,AP$11,AP$14,,(AP$75))),
_xlpm.Res, IF(OR(_xlpm.val="",_xlpm.val="Error"),"",_xlpm.val),
_xlpm.Res
)</f>
        <v>#NAME?</v>
      </c>
      <c r="AQ81" s="1985" t="e" cm="1">
        <f t="array" aca="1" ref="AQ81" ca="1">_xlfn.LET(
_xlpm.val,IF($F81 = "",val_blankRefText,  _xldudf_CX_GET(CX_ENTITY,$F81,AQ$11,AQ$14,,(AQ$75))),
_xlpm.Res, IF(OR(_xlpm.val="",_xlpm.val="Error"),"",_xlpm.val),
_xlpm.Res
)</f>
        <v>#NAME?</v>
      </c>
      <c r="AR81" s="1985" t="e" cm="1">
        <f t="array" aca="1" ref="AR81" ca="1">_xlfn.LET(
_xlpm.val,IF($F81 = "",val_blankRefText,  _xldudf_CX_GET(CX_ENTITY,$F81,AR$11,AR$14,,(AR$75))),
_xlpm.Res, IF(OR(_xlpm.val="",_xlpm.val="Error"),"",_xlpm.val),
_xlpm.Res
)</f>
        <v>#NAME?</v>
      </c>
      <c r="AS81" s="1985" t="e" cm="1">
        <f t="array" aca="1" ref="AS81" ca="1">_xlfn.LET(
_xlpm.val,IF($F81 = "",val_blankRefText,  _xldudf_CX_GET(CX_ENTITY,$F81,AS$11,AS$14,,(AS$75))),
_xlpm.Res, IF(OR(_xlpm.val="",_xlpm.val="Error"),"",_xlpm.val),
_xlpm.Res
)</f>
        <v>#NAME?</v>
      </c>
      <c r="AT81" s="1985" t="e" cm="1">
        <f t="array" aca="1" ref="AT81" ca="1">_xlfn.LET(
_xlpm.val,IF($F81 = "",val_blankRefText,  _xldudf_CX_GET(CX_ENTITY,$F81,AT$11,AT$14,,(AT$75))),
_xlpm.Res, IF(OR(_xlpm.val="",_xlpm.val="Error"),"",_xlpm.val),
_xlpm.Res
)</f>
        <v>#NAME?</v>
      </c>
      <c r="AU81" s="1985" t="e" cm="1">
        <f t="array" aca="1" ref="AU81" ca="1">_xlfn.LET(
_xlpm.val,IF($F81 = "",val_blankRefText,  _xldudf_CX_GET(CX_ENTITY,$F81,AU$11,AU$14,,(AU$75))),
_xlpm.Res, IF(OR(_xlpm.val="",_xlpm.val="Error"),"",_xlpm.val),
_xlpm.Res
)</f>
        <v>#NAME?</v>
      </c>
      <c r="AV81" s="1985" t="e" cm="1">
        <f t="array" aca="1" ref="AV81" ca="1">_xlfn.LET(
_xlpm.val,IF($F81 = "",val_blankRefText,  _xldudf_CX_GET(CX_ENTITY,$F81,AV$11,AV$14,,(AV$75))),
_xlpm.Res, IF(OR(_xlpm.val="",_xlpm.val="Error"),"",_xlpm.val),
_xlpm.Res
)</f>
        <v>#NAME?</v>
      </c>
      <c r="AW81" s="1985" t="e" cm="1">
        <f t="array" aca="1" ref="AW81" ca="1">_xlfn.LET(
_xlpm.val,IF($F81 = "",val_blankRefText,  _xldudf_CX_GET(CX_ENTITY,$F81,AW$11,AW$14,,(AW$75))),
_xlpm.Res, IF(OR(_xlpm.val="",_xlpm.val="Error"),"",_xlpm.val),
_xlpm.Res
)</f>
        <v>#NAME?</v>
      </c>
      <c r="AX81" s="1985" t="e" cm="1">
        <f t="array" aca="1" ref="AX81" ca="1">_xlfn.LET(
_xlpm.val,IF($F81 = "",val_blankRefText,  _xldudf_CX_GET(CX_ENTITY,$F81,AX$11,AX$14,,(AX$75))),
_xlpm.Res, IF(OR(_xlpm.val="",_xlpm.val="Error"),"",_xlpm.val),
_xlpm.Res
)</f>
        <v>#NAME?</v>
      </c>
      <c r="AY81" s="1985" t="e" cm="1">
        <f t="array" aca="1" ref="AY81" ca="1">_xlfn.LET(
_xlpm.val,IF($F81 = "",val_blankRefText,  _xldudf_CX_GET(CX_ENTITY,$F81,AY$11,AY$14,,(AY$75))),
_xlpm.Res, IF(OR(_xlpm.val="",_xlpm.val="Error"),"",_xlpm.val),
_xlpm.Res
)</f>
        <v>#NAME?</v>
      </c>
      <c r="AZ81" s="1985" t="e" cm="1">
        <f t="array" aca="1" ref="AZ81" ca="1">_xlfn.LET(
_xlpm.val,IF($F81 = "",val_blankRefText,  _xldudf_CX_GET(CX_ENTITY,$F81,AZ$11,AZ$14,,(AZ$75))),
_xlpm.Res, IF(OR(_xlpm.val="",_xlpm.val="Error"),"",_xlpm.val),
_xlpm.Res
)</f>
        <v>#NAME?</v>
      </c>
      <c r="BA81" s="1985" t="e" cm="1">
        <f t="array" aca="1" ref="BA81" ca="1">_xlfn.LET(
_xlpm.val,IF($F81 = "",val_blankRefText,  _xldudf_CX_GET(CX_ENTITY,$F81,BA$11,BA$14,,(BA$75))),
_xlpm.Res, IF(OR(_xlpm.val="",_xlpm.val="Error"),"",_xlpm.val),
_xlpm.Res
)</f>
        <v>#NAME?</v>
      </c>
      <c r="BB81" s="1985" t="e" cm="1">
        <f t="array" aca="1" ref="BB81" ca="1">_xlfn.LET(
_xlpm.val,IF($F81 = "",val_blankRefText,  _xldudf_CX_GET(CX_ENTITY,$F81,BB$11,BB$14,,(BB$75))),
_xlpm.Res, IF(OR(_xlpm.val="",_xlpm.val="Error"),"",_xlpm.val),
_xlpm.Res
)</f>
        <v>#NAME?</v>
      </c>
      <c r="BC81" s="1985" t="e" cm="1">
        <f t="array" aca="1" ref="BC81" ca="1">_xlfn.LET(
_xlpm.val,IF($F81 = "",val_blankRefText,  _xldudf_CX_GET(CX_ENTITY,$F81,BC$11,BC$14,,(BC$75))),
_xlpm.Res, IF(OR(_xlpm.val="",_xlpm.val="Error"),"",_xlpm.val),
_xlpm.Res
)</f>
        <v>#NAME?</v>
      </c>
      <c r="BD81" s="1985" t="e" cm="1">
        <f t="array" aca="1" ref="BD81" ca="1">_xlfn.LET(
_xlpm.val,IF($F81 = "",val_blankRefText,  _xldudf_CX_GET(CX_ENTITY,$F81,BD$11,BD$14,,(BD$75))),
_xlpm.Res, IF(OR(_xlpm.val="",_xlpm.val="Error"),"",_xlpm.val),
_xlpm.Res
)</f>
        <v>#NAME?</v>
      </c>
      <c r="BE81" s="1985" t="e" cm="1">
        <f t="array" aca="1" ref="BE81" ca="1">_xlfn.LET(
_xlpm.val,IF($F81 = "",val_blankRefText,  _xldudf_CX_GET(CX_ENTITY,$F81,BE$11,BE$14,,(BE$75))),
_xlpm.Res, IF(OR(_xlpm.val="",_xlpm.val="Error"),"",_xlpm.val),
_xlpm.Res
)</f>
        <v>#NAME?</v>
      </c>
      <c r="BF81" s="1985" t="e" cm="1">
        <f t="array" aca="1" ref="BF81" ca="1">_xlfn.LET(
_xlpm.val,IF($F81 = "",val_blankRefText,  _xldudf_CX_GET(CX_ENTITY,$F81,BF$11,BF$14,,(BF$75))),
_xlpm.Res, IF(OR(_xlpm.val="",_xlpm.val="Error"),"",_xlpm.val),
_xlpm.Res
)</f>
        <v>#NAME?</v>
      </c>
      <c r="BG81" s="1985" t="e" cm="1">
        <f t="array" aca="1" ref="BG81" ca="1">_xlfn.LET(
_xlpm.val,IF($F81 = "",val_blankRefText,  _xldudf_CX_GET(CX_ENTITY,$F81,BG$11,BG$14,,(BG$75))),
_xlpm.Res, IF(OR(_xlpm.val="",_xlpm.val="Error"),"",_xlpm.val),
_xlpm.Res
)</f>
        <v>#NAME?</v>
      </c>
      <c r="BH81" s="1985" t="e" cm="1">
        <f t="array" aca="1" ref="BH81" ca="1">_xlfn.LET(
_xlpm.val,IF($F81 = "",val_blankRefText,  _xldudf_CX_GET(CX_ENTITY,$F81,BH$11,BH$14,,(BH$75))),
_xlpm.Res, IF(OR(_xlpm.val="",_xlpm.val="Error"),"",_xlpm.val),
_xlpm.Res
)</f>
        <v>#NAME?</v>
      </c>
      <c r="BI81" s="1985" t="e" cm="1">
        <f t="array" aca="1" ref="BI81" ca="1">_xlfn.LET(
_xlpm.val,IF($F81 = "",val_blankRefText,  _xldudf_CX_GET(CX_ENTITY,$F81,BI$11,BI$14,,(BI$75))),
_xlpm.Res, IF(OR(_xlpm.val="",_xlpm.val="Error"),"",_xlpm.val),
_xlpm.Res
)</f>
        <v>#NAME?</v>
      </c>
      <c r="BJ81" s="1985" t="e" cm="1">
        <f t="array" aca="1" ref="BJ81" ca="1">_xlfn.LET(
_xlpm.val,IF($F81 = "",val_blankRefText,  _xldudf_CX_GET(CX_ENTITY,$F81,BJ$11,BJ$14,,(BJ$75))),
_xlpm.Res, IF(OR(_xlpm.val="",_xlpm.val="Error"),"",_xlpm.val),
_xlpm.Res
)</f>
        <v>#NAME?</v>
      </c>
      <c r="BK81" s="1985" t="e" cm="1">
        <f t="array" aca="1" ref="BK81" ca="1">_xlfn.LET(
_xlpm.val,IF($F81 = "",val_blankRefText,  _xldudf_CX_GET(CX_ENTITY,$F81,BK$11,BK$14,,(BK$75))),
_xlpm.Res, IF(OR(_xlpm.val="",_xlpm.val="Error"),"",_xlpm.val),
_xlpm.Res
)</f>
        <v>#NAME?</v>
      </c>
      <c r="BL81" s="1985" t="e" cm="1">
        <f t="array" aca="1" ref="BL81" ca="1">_xlfn.LET(
_xlpm.val,IF($F81 = "",val_blankRefText,  _xldudf_CX_GET(CX_ENTITY,$F81,BL$11,BL$14,,(BL$75))),
_xlpm.Res, IF(OR(_xlpm.val="",_xlpm.val="Error"),"",_xlpm.val),
_xlpm.Res
)</f>
        <v>#NAME?</v>
      </c>
      <c r="BM81" s="1985" t="e" cm="1">
        <f t="array" aca="1" ref="BM81" ca="1">_xlfn.LET(
_xlpm.val,IF($F81 = "",val_blankRefText,  _xldudf_CX_GET(CX_ENTITY,$F81,BM$11,BM$14,,(BM$75))),
_xlpm.Res, IF(OR(_xlpm.val="",_xlpm.val="Error"),"",_xlpm.val),
_xlpm.Res
)</f>
        <v>#NAME?</v>
      </c>
      <c r="BN81" s="1985" t="e" cm="1">
        <f t="array" aca="1" ref="BN81" ca="1">_xlfn.LET(
_xlpm.val,IF($F81 = "",val_blankRefText,  _xldudf_CX_GET(CX_ENTITY,$F81,BN$11,BN$14,,(BN$75))),
_xlpm.Res, IF(OR(_xlpm.val="",_xlpm.val="Error"),"",_xlpm.val),
_xlpm.Res
)</f>
        <v>#NAME?</v>
      </c>
      <c r="BO81" s="2101"/>
      <c r="BP81" s="2101"/>
      <c r="BQ81" s="2101"/>
      <c r="BR81" s="2101"/>
      <c r="BS81" s="2101"/>
      <c r="BT81" s="2101"/>
      <c r="BU81" s="2101"/>
      <c r="BV81" s="2101"/>
      <c r="BW81" s="2101"/>
      <c r="BX81" s="2101"/>
      <c r="BY81" s="2101"/>
      <c r="BZ81" s="2101"/>
      <c r="CA81" s="34"/>
      <c r="CC81" s="33"/>
      <c r="CD81" s="1461" t="e" cm="1">
        <f t="array" aca="1" ref="CD81" ca="1">_xlfn.LET( _xlpm.CheckBlank, SUM(PL!$AD81:$BN81) = 0, IF(_xlpm.CheckBlank, "", SUM(_xlfn._xlws.FILTER(PL!$AD81:$BN81,(YEAR(PL!$AD$12:$BN$12)=PL!CD$12)*(array_timeline&lt;=PL!CD$11)))))</f>
        <v>#NAME?</v>
      </c>
      <c r="CE81" s="1461" t="e" cm="1">
        <f t="array" aca="1" ref="CE81" ca="1">_xlfn.LET( _xlpm.CheckBlank, SUM(PL!$AD81:$BN81) = 0, IF(_xlpm.CheckBlank, "", SUM(_xlfn._xlws.FILTER(PL!$AD81:$BN81,(YEAR(PL!$AD$12:$BN$12)=PL!CE$12)*(array_timeline&lt;=PL!CE$11)))))</f>
        <v>#NAME?</v>
      </c>
      <c r="CF81" s="88"/>
      <c r="CG81" s="1461" t="e" cm="1">
        <f t="array" aca="1" ref="CG81" ca="1">_xlfn.LET( _xlpm.CheckBlank, SUM(PL!$AD81:$BN81) = 0,IF(_xlpm.CheckBlank, "", SUM(_xlfn._xlws.FILTER(PL!$AD81:$BN81,(YEAR(PL!$AD$12:$BN$12)=PL!CG$12)*(array_timeline&lt;=PL!CG$11)))))</f>
        <v>#NAME?</v>
      </c>
      <c r="CH81" s="1461" t="e" cm="1">
        <f t="array" aca="1" ref="CH81" ca="1">_xlfn.LET( _xlpm.CheckBlank, SUM(PL!$AD81:$BN81) = 0, IF(_xlpm.CheckBlank, "", SUM(_xlfn._xlws.FILTER(PL!$AD81:$BN81,(YEAR(PL!$AD$12:$BN$12)=PL!CH$12)*(array_timeline&lt;=PL!CH$11)))))</f>
        <v>#NAME?</v>
      </c>
      <c r="CI81" s="88"/>
      <c r="CJ81" s="1461" cm="1">
        <f t="array" ref="CJ81">_xlfn.LET( _xlpm.CheckBlank, SUM(PL!$AD81:$BN81) = 0, IF(_xlpm.CheckBlank, "", SUM(_xlfn.TAKE(_xlfn.DROP(PL!$AD81:$BN81, ,-DATEDIFF(PL!CJ$11, val_asOfDate,"M")),1,-12))))</f>
        <v>36</v>
      </c>
      <c r="CK81" s="1461" cm="1">
        <f t="array" ref="CK81">_xlfn.LET( _xlpm.CheckBlank, SUM(PL!$AD81:$BN81) = 0, IF(_xlpm.CheckBlank, "", SUM(_xlfn.TAKE(_xlfn.DROP(PL!$AD81:$BN81, ,-DATEDIFF(PL!CK$11, val_asOfDate,"M")),1,-12))))</f>
        <v>36</v>
      </c>
      <c r="CL81" s="88"/>
      <c r="CM81" s="1168" t="e">
        <f t="shared" ca="1" si="21"/>
        <v>#NAME?</v>
      </c>
      <c r="CN81" s="1168" t="e">
        <f t="shared" ca="1" si="21"/>
        <v>#NAME?</v>
      </c>
      <c r="CO81" s="1169"/>
      <c r="CP81" s="1168" t="e">
        <f t="shared" ca="1" si="22"/>
        <v>#NAME?</v>
      </c>
      <c r="CQ81" s="1168" t="e">
        <f t="shared" ca="1" si="22"/>
        <v>#NAME?</v>
      </c>
      <c r="CR81" s="34"/>
    </row>
    <row r="82" spans="1:96" ht="21" customHeight="1">
      <c r="A82" s="1322"/>
      <c r="B82" s="2126"/>
      <c r="C82" s="577" t="s">
        <v>1536</v>
      </c>
      <c r="D82" s="32"/>
      <c r="E82" s="577" t="e" cm="1">
        <f t="array" aca="1" ref="E82" ca="1">_xlfn.LET(
   _xlpm.Attr,  $C82,
   _xlpm.Lookback, $E$16,
   _xlpm.QueryDate, EOMONTH(val_asOfDate,_xlpm.Lookback),
   _xlpm.ReadField, _xldudf_CX_GET(CX_ENTITY,fx_attrConverter($C82),_xlpm.QueryDate),
   _xlpm.AttrBlank, _xlpm.Attr="", _xlpm.Result,
   IF(_xlpm.AttrBlank,val_blankRefText,fx_attrConverter(_xlpm.ReadField,0)),
IF(_xlpm.Result = "Error", "", _xlpm.Result )
)</f>
        <v>#NAME?</v>
      </c>
      <c r="F82" s="577" t="e">
        <f t="shared" ref="F82:F87" ca="1" si="27">IF(
    $B82 &lt;&gt;"",$B82,
    $E82
  )</f>
        <v>#NAME?</v>
      </c>
      <c r="G82" s="577" t="s">
        <v>1598</v>
      </c>
      <c r="H82" s="572">
        <v>0</v>
      </c>
      <c r="I82" s="578">
        <v>1</v>
      </c>
      <c r="J82" s="32"/>
      <c r="K82" s="32"/>
      <c r="L82" s="579" t="b">
        <v>0</v>
      </c>
      <c r="N82" s="158"/>
      <c r="O82" s="101"/>
      <c r="P82" s="52"/>
      <c r="Q82" s="101"/>
      <c r="R82" s="126"/>
      <c r="S82" s="101"/>
      <c r="T82" s="101"/>
      <c r="U82" s="39"/>
      <c r="W82" s="91" t="str">
        <f t="shared" si="18"/>
        <v>Budget</v>
      </c>
      <c r="X82" s="884" t="s">
        <v>62</v>
      </c>
      <c r="Y82" s="1134" t="e">
        <f t="shared" ca="1" si="19"/>
        <v>#NAME?</v>
      </c>
      <c r="Z82" s="198" cm="1">
        <f t="array" ref="Z82">_xlfn.SWITCH(
    TRUE,
ISBLANK(_PL!$L82),"",
    _PL!$L82=TRUE, 1,
    _PL!$L82=FALSE,-1,
    _PL!$L82=-1,0,
"n/a"
)</f>
        <v>-1</v>
      </c>
      <c r="AA82" s="200"/>
      <c r="AB82" s="1134" t="e">
        <f t="shared" ca="1" si="20"/>
        <v>#NAME?</v>
      </c>
      <c r="AC82" s="125" t="str" cm="1">
        <f t="array" aca="1" ref="AC82" ca="1">_xlfn.LET(
_xlpm.Def, IF(_xlfn.XMATCH(AB82,tbl_acctDef[Term],0)&gt;0, fx_getIcon("find"), ""),
_xlpm.Adj, IF(_xlfn.XMATCH(AB82, tbl_adjExample[Items],0)&gt;0, fx_getIcon("find"), ""),
IFERROR(IFBLANK(_xlpm.Def,_xlpm.Adj),"")
)</f>
        <v/>
      </c>
      <c r="AD82" s="1985" t="e" cm="1">
        <f t="array" aca="1" ref="AD82" ca="1">_xlfn.LET(
_xlpm.val,IF($F82 = "",val_blankRefText,  _xldudf_CX_GET(CX_ENTITY,$F82,AD$11,AD$14,,(AD$75))),
_xlpm.Res, IF(OR(_xlpm.val="",_xlpm.val="Error"),"",_xlpm.val),
_xlpm.Res
)</f>
        <v>#NAME?</v>
      </c>
      <c r="AE82" s="1985" t="e" cm="1">
        <f t="array" aca="1" ref="AE82" ca="1">_xlfn.LET(
_xlpm.val,IF($F82 = "",val_blankRefText,  _xldudf_CX_GET(CX_ENTITY,$F82,AE$11,AE$14,,(AE$75))),
_xlpm.Res, IF(OR(_xlpm.val="",_xlpm.val="Error"),"",_xlpm.val),
_xlpm.Res
)</f>
        <v>#NAME?</v>
      </c>
      <c r="AF82" s="1985" t="e" cm="1">
        <f t="array" aca="1" ref="AF82" ca="1">_xlfn.LET(
_xlpm.val,IF($F82 = "",val_blankRefText,  _xldudf_CX_GET(CX_ENTITY,$F82,AF$11,AF$14,,(AF$75))),
_xlpm.Res, IF(OR(_xlpm.val="",_xlpm.val="Error"),"",_xlpm.val),
_xlpm.Res
)</f>
        <v>#NAME?</v>
      </c>
      <c r="AG82" s="1985" t="e" cm="1">
        <f t="array" aca="1" ref="AG82" ca="1">_xlfn.LET(
_xlpm.val,IF($F82 = "",val_blankRefText,  _xldudf_CX_GET(CX_ENTITY,$F82,AG$11,AG$14,,(AG$75))),
_xlpm.Res, IF(OR(_xlpm.val="",_xlpm.val="Error"),"",_xlpm.val),
_xlpm.Res
)</f>
        <v>#NAME?</v>
      </c>
      <c r="AH82" s="1985" t="e" cm="1">
        <f t="array" aca="1" ref="AH82" ca="1">_xlfn.LET(
_xlpm.val,IF($F82 = "",val_blankRefText,  _xldudf_CX_GET(CX_ENTITY,$F82,AH$11,AH$14,,(AH$75))),
_xlpm.Res, IF(OR(_xlpm.val="",_xlpm.val="Error"),"",_xlpm.val),
_xlpm.Res
)</f>
        <v>#NAME?</v>
      </c>
      <c r="AI82" s="1985" t="e" cm="1">
        <f t="array" aca="1" ref="AI82" ca="1">_xlfn.LET(
_xlpm.val,IF($F82 = "",val_blankRefText,  _xldudf_CX_GET(CX_ENTITY,$F82,AI$11,AI$14,,(AI$75))),
_xlpm.Res, IF(OR(_xlpm.val="",_xlpm.val="Error"),"",_xlpm.val),
_xlpm.Res
)</f>
        <v>#NAME?</v>
      </c>
      <c r="AJ82" s="1985" t="e" cm="1">
        <f t="array" aca="1" ref="AJ82" ca="1">_xlfn.LET(
_xlpm.val,IF($F82 = "",val_blankRefText,  _xldudf_CX_GET(CX_ENTITY,$F82,AJ$11,AJ$14,,(AJ$75))),
_xlpm.Res, IF(OR(_xlpm.val="",_xlpm.val="Error"),"",_xlpm.val),
_xlpm.Res
)</f>
        <v>#NAME?</v>
      </c>
      <c r="AK82" s="1985" t="e" cm="1">
        <f t="array" aca="1" ref="AK82" ca="1">_xlfn.LET(
_xlpm.val,IF($F82 = "",val_blankRefText,  _xldudf_CX_GET(CX_ENTITY,$F82,AK$11,AK$14,,(AK$75))),
_xlpm.Res, IF(OR(_xlpm.val="",_xlpm.val="Error"),"",_xlpm.val),
_xlpm.Res
)</f>
        <v>#NAME?</v>
      </c>
      <c r="AL82" s="1985" t="e" cm="1">
        <f t="array" aca="1" ref="AL82" ca="1">_xlfn.LET(
_xlpm.val,IF($F82 = "",val_blankRefText,  _xldudf_CX_GET(CX_ENTITY,$F82,AL$11,AL$14,,(AL$75))),
_xlpm.Res, IF(OR(_xlpm.val="",_xlpm.val="Error"),"",_xlpm.val),
_xlpm.Res
)</f>
        <v>#NAME?</v>
      </c>
      <c r="AM82" s="1985" t="e" cm="1">
        <f t="array" aca="1" ref="AM82" ca="1">_xlfn.LET(
_xlpm.val,IF($F82 = "",val_blankRefText,  _xldudf_CX_GET(CX_ENTITY,$F82,AM$11,AM$14,,(AM$75))),
_xlpm.Res, IF(OR(_xlpm.val="",_xlpm.val="Error"),"",_xlpm.val),
_xlpm.Res
)</f>
        <v>#NAME?</v>
      </c>
      <c r="AN82" s="1985" t="e" cm="1">
        <f t="array" aca="1" ref="AN82" ca="1">_xlfn.LET(
_xlpm.val,IF($F82 = "",val_blankRefText,  _xldudf_CX_GET(CX_ENTITY,$F82,AN$11,AN$14,,(AN$75))),
_xlpm.Res, IF(OR(_xlpm.val="",_xlpm.val="Error"),"",_xlpm.val),
_xlpm.Res
)</f>
        <v>#NAME?</v>
      </c>
      <c r="AO82" s="1985" t="e" cm="1">
        <f t="array" aca="1" ref="AO82" ca="1">_xlfn.LET(
_xlpm.val,IF($F82 = "",val_blankRefText,  _xldudf_CX_GET(CX_ENTITY,$F82,AO$11,AO$14,,(AO$75))),
_xlpm.Res, IF(OR(_xlpm.val="",_xlpm.val="Error"),"",_xlpm.val),
_xlpm.Res
)</f>
        <v>#NAME?</v>
      </c>
      <c r="AP82" s="1985" t="e" cm="1">
        <f t="array" aca="1" ref="AP82" ca="1">_xlfn.LET(
_xlpm.val,IF($F82 = "",val_blankRefText,  _xldudf_CX_GET(CX_ENTITY,$F82,AP$11,AP$14,,(AP$75))),
_xlpm.Res, IF(OR(_xlpm.val="",_xlpm.val="Error"),"",_xlpm.val),
_xlpm.Res
)</f>
        <v>#NAME?</v>
      </c>
      <c r="AQ82" s="1985" t="e" cm="1">
        <f t="array" aca="1" ref="AQ82" ca="1">_xlfn.LET(
_xlpm.val,IF($F82 = "",val_blankRefText,  _xldudf_CX_GET(CX_ENTITY,$F82,AQ$11,AQ$14,,(AQ$75))),
_xlpm.Res, IF(OR(_xlpm.val="",_xlpm.val="Error"),"",_xlpm.val),
_xlpm.Res
)</f>
        <v>#NAME?</v>
      </c>
      <c r="AR82" s="1985" t="e" cm="1">
        <f t="array" aca="1" ref="AR82" ca="1">_xlfn.LET(
_xlpm.val,IF($F82 = "",val_blankRefText,  _xldudf_CX_GET(CX_ENTITY,$F82,AR$11,AR$14,,(AR$75))),
_xlpm.Res, IF(OR(_xlpm.val="",_xlpm.val="Error"),"",_xlpm.val),
_xlpm.Res
)</f>
        <v>#NAME?</v>
      </c>
      <c r="AS82" s="1985" t="e" cm="1">
        <f t="array" aca="1" ref="AS82" ca="1">_xlfn.LET(
_xlpm.val,IF($F82 = "",val_blankRefText,  _xldudf_CX_GET(CX_ENTITY,$F82,AS$11,AS$14,,(AS$75))),
_xlpm.Res, IF(OR(_xlpm.val="",_xlpm.val="Error"),"",_xlpm.val),
_xlpm.Res
)</f>
        <v>#NAME?</v>
      </c>
      <c r="AT82" s="1985" t="e" cm="1">
        <f t="array" aca="1" ref="AT82" ca="1">_xlfn.LET(
_xlpm.val,IF($F82 = "",val_blankRefText,  _xldudf_CX_GET(CX_ENTITY,$F82,AT$11,AT$14,,(AT$75))),
_xlpm.Res, IF(OR(_xlpm.val="",_xlpm.val="Error"),"",_xlpm.val),
_xlpm.Res
)</f>
        <v>#NAME?</v>
      </c>
      <c r="AU82" s="1985" t="e" cm="1">
        <f t="array" aca="1" ref="AU82" ca="1">_xlfn.LET(
_xlpm.val,IF($F82 = "",val_blankRefText,  _xldudf_CX_GET(CX_ENTITY,$F82,AU$11,AU$14,,(AU$75))),
_xlpm.Res, IF(OR(_xlpm.val="",_xlpm.val="Error"),"",_xlpm.val),
_xlpm.Res
)</f>
        <v>#NAME?</v>
      </c>
      <c r="AV82" s="1985" t="e" cm="1">
        <f t="array" aca="1" ref="AV82" ca="1">_xlfn.LET(
_xlpm.val,IF($F82 = "",val_blankRefText,  _xldudf_CX_GET(CX_ENTITY,$F82,AV$11,AV$14,,(AV$75))),
_xlpm.Res, IF(OR(_xlpm.val="",_xlpm.val="Error"),"",_xlpm.val),
_xlpm.Res
)</f>
        <v>#NAME?</v>
      </c>
      <c r="AW82" s="1985" t="e" cm="1">
        <f t="array" aca="1" ref="AW82" ca="1">_xlfn.LET(
_xlpm.val,IF($F82 = "",val_blankRefText,  _xldudf_CX_GET(CX_ENTITY,$F82,AW$11,AW$14,,(AW$75))),
_xlpm.Res, IF(OR(_xlpm.val="",_xlpm.val="Error"),"",_xlpm.val),
_xlpm.Res
)</f>
        <v>#NAME?</v>
      </c>
      <c r="AX82" s="1985" t="e" cm="1">
        <f t="array" aca="1" ref="AX82" ca="1">_xlfn.LET(
_xlpm.val,IF($F82 = "",val_blankRefText,  _xldudf_CX_GET(CX_ENTITY,$F82,AX$11,AX$14,,(AX$75))),
_xlpm.Res, IF(OR(_xlpm.val="",_xlpm.val="Error"),"",_xlpm.val),
_xlpm.Res
)</f>
        <v>#NAME?</v>
      </c>
      <c r="AY82" s="1985" t="e" cm="1">
        <f t="array" aca="1" ref="AY82" ca="1">_xlfn.LET(
_xlpm.val,IF($F82 = "",val_blankRefText,  _xldudf_CX_GET(CX_ENTITY,$F82,AY$11,AY$14,,(AY$75))),
_xlpm.Res, IF(OR(_xlpm.val="",_xlpm.val="Error"),"",_xlpm.val),
_xlpm.Res
)</f>
        <v>#NAME?</v>
      </c>
      <c r="AZ82" s="1985" t="e" cm="1">
        <f t="array" aca="1" ref="AZ82" ca="1">_xlfn.LET(
_xlpm.val,IF($F82 = "",val_blankRefText,  _xldudf_CX_GET(CX_ENTITY,$F82,AZ$11,AZ$14,,(AZ$75))),
_xlpm.Res, IF(OR(_xlpm.val="",_xlpm.val="Error"),"",_xlpm.val),
_xlpm.Res
)</f>
        <v>#NAME?</v>
      </c>
      <c r="BA82" s="1985" t="e" cm="1">
        <f t="array" aca="1" ref="BA82" ca="1">_xlfn.LET(
_xlpm.val,IF($F82 = "",val_blankRefText,  _xldudf_CX_GET(CX_ENTITY,$F82,BA$11,BA$14,,(BA$75))),
_xlpm.Res, IF(OR(_xlpm.val="",_xlpm.val="Error"),"",_xlpm.val),
_xlpm.Res
)</f>
        <v>#NAME?</v>
      </c>
      <c r="BB82" s="1985" t="e" cm="1">
        <f t="array" aca="1" ref="BB82" ca="1">_xlfn.LET(
_xlpm.val,IF($F82 = "",val_blankRefText,  _xldudf_CX_GET(CX_ENTITY,$F82,BB$11,BB$14,,(BB$75))),
_xlpm.Res, IF(OR(_xlpm.val="",_xlpm.val="Error"),"",_xlpm.val),
_xlpm.Res
)</f>
        <v>#NAME?</v>
      </c>
      <c r="BC82" s="1985" t="e" cm="1">
        <f t="array" aca="1" ref="BC82" ca="1">_xlfn.LET(
_xlpm.val,IF($F82 = "",val_blankRefText,  _xldudf_CX_GET(CX_ENTITY,$F82,BC$11,BC$14,,(BC$75))),
_xlpm.Res, IF(OR(_xlpm.val="",_xlpm.val="Error"),"",_xlpm.val),
_xlpm.Res
)</f>
        <v>#NAME?</v>
      </c>
      <c r="BD82" s="1985" t="e" cm="1">
        <f t="array" aca="1" ref="BD82" ca="1">_xlfn.LET(
_xlpm.val,IF($F82 = "",val_blankRefText,  _xldudf_CX_GET(CX_ENTITY,$F82,BD$11,BD$14,,(BD$75))),
_xlpm.Res, IF(OR(_xlpm.val="",_xlpm.val="Error"),"",_xlpm.val),
_xlpm.Res
)</f>
        <v>#NAME?</v>
      </c>
      <c r="BE82" s="1985" t="e" cm="1">
        <f t="array" aca="1" ref="BE82" ca="1">_xlfn.LET(
_xlpm.val,IF($F82 = "",val_blankRefText,  _xldudf_CX_GET(CX_ENTITY,$F82,BE$11,BE$14,,(BE$75))),
_xlpm.Res, IF(OR(_xlpm.val="",_xlpm.val="Error"),"",_xlpm.val),
_xlpm.Res
)</f>
        <v>#NAME?</v>
      </c>
      <c r="BF82" s="1985" t="e" cm="1">
        <f t="array" aca="1" ref="BF82" ca="1">_xlfn.LET(
_xlpm.val,IF($F82 = "",val_blankRefText,  _xldudf_CX_GET(CX_ENTITY,$F82,BF$11,BF$14,,(BF$75))),
_xlpm.Res, IF(OR(_xlpm.val="",_xlpm.val="Error"),"",_xlpm.val),
_xlpm.Res
)</f>
        <v>#NAME?</v>
      </c>
      <c r="BG82" s="1985" t="e" cm="1">
        <f t="array" aca="1" ref="BG82" ca="1">_xlfn.LET(
_xlpm.val,IF($F82 = "",val_blankRefText,  _xldudf_CX_GET(CX_ENTITY,$F82,BG$11,BG$14,,(BG$75))),
_xlpm.Res, IF(OR(_xlpm.val="",_xlpm.val="Error"),"",_xlpm.val),
_xlpm.Res
)</f>
        <v>#NAME?</v>
      </c>
      <c r="BH82" s="1985" t="e" cm="1">
        <f t="array" aca="1" ref="BH82" ca="1">_xlfn.LET(
_xlpm.val,IF($F82 = "",val_blankRefText,  _xldudf_CX_GET(CX_ENTITY,$F82,BH$11,BH$14,,(BH$75))),
_xlpm.Res, IF(OR(_xlpm.val="",_xlpm.val="Error"),"",_xlpm.val),
_xlpm.Res
)</f>
        <v>#NAME?</v>
      </c>
      <c r="BI82" s="1985" t="e" cm="1">
        <f t="array" aca="1" ref="BI82" ca="1">_xlfn.LET(
_xlpm.val,IF($F82 = "",val_blankRefText,  _xldudf_CX_GET(CX_ENTITY,$F82,BI$11,BI$14,,(BI$75))),
_xlpm.Res, IF(OR(_xlpm.val="",_xlpm.val="Error"),"",_xlpm.val),
_xlpm.Res
)</f>
        <v>#NAME?</v>
      </c>
      <c r="BJ82" s="1985" t="e" cm="1">
        <f t="array" aca="1" ref="BJ82" ca="1">_xlfn.LET(
_xlpm.val,IF($F82 = "",val_blankRefText,  _xldudf_CX_GET(CX_ENTITY,$F82,BJ$11,BJ$14,,(BJ$75))),
_xlpm.Res, IF(OR(_xlpm.val="",_xlpm.val="Error"),"",_xlpm.val),
_xlpm.Res
)</f>
        <v>#NAME?</v>
      </c>
      <c r="BK82" s="1985" t="e" cm="1">
        <f t="array" aca="1" ref="BK82" ca="1">_xlfn.LET(
_xlpm.val,IF($F82 = "",val_blankRefText,  _xldudf_CX_GET(CX_ENTITY,$F82,BK$11,BK$14,,(BK$75))),
_xlpm.Res, IF(OR(_xlpm.val="",_xlpm.val="Error"),"",_xlpm.val),
_xlpm.Res
)</f>
        <v>#NAME?</v>
      </c>
      <c r="BL82" s="1985" t="e" cm="1">
        <f t="array" aca="1" ref="BL82" ca="1">_xlfn.LET(
_xlpm.val,IF($F82 = "",val_blankRefText,  _xldudf_CX_GET(CX_ENTITY,$F82,BL$11,BL$14,,(BL$75))),
_xlpm.Res, IF(OR(_xlpm.val="",_xlpm.val="Error"),"",_xlpm.val),
_xlpm.Res
)</f>
        <v>#NAME?</v>
      </c>
      <c r="BM82" s="1985" t="e" cm="1">
        <f t="array" aca="1" ref="BM82" ca="1">_xlfn.LET(
_xlpm.val,IF($F82 = "",val_blankRefText,  _xldudf_CX_GET(CX_ENTITY,$F82,BM$11,BM$14,,(BM$75))),
_xlpm.Res, IF(OR(_xlpm.val="",_xlpm.val="Error"),"",_xlpm.val),
_xlpm.Res
)</f>
        <v>#NAME?</v>
      </c>
      <c r="BN82" s="1985" t="e" cm="1">
        <f t="array" aca="1" ref="BN82" ca="1">_xlfn.LET(
_xlpm.val,IF($F82 = "",val_blankRefText,  _xldudf_CX_GET(CX_ENTITY,$F82,BN$11,BN$14,,(BN$75))),
_xlpm.Res, IF(OR(_xlpm.val="",_xlpm.val="Error"),"",_xlpm.val),
_xlpm.Res
)</f>
        <v>#NAME?</v>
      </c>
      <c r="BO82" s="2101"/>
      <c r="BP82" s="2101"/>
      <c r="BQ82" s="2101"/>
      <c r="BR82" s="2101"/>
      <c r="BS82" s="2101"/>
      <c r="BT82" s="2101"/>
      <c r="BU82" s="2101"/>
      <c r="BV82" s="2101"/>
      <c r="BW82" s="2101"/>
      <c r="BX82" s="2101"/>
      <c r="BY82" s="2101"/>
      <c r="BZ82" s="2101"/>
      <c r="CA82" s="34"/>
      <c r="CC82" s="33"/>
      <c r="CD82" s="1461" t="e" cm="1">
        <f t="array" aca="1" ref="CD82" ca="1">_xlfn.LET( _xlpm.CheckBlank, SUM(PL!$AD82:$BN82) = 0, IF(_xlpm.CheckBlank, "", SUM(_xlfn._xlws.FILTER(PL!$AD82:$BN82,(YEAR(PL!$AD$12:$BN$12)=PL!CD$12)*(array_timeline&lt;=PL!CD$11)))))</f>
        <v>#NAME?</v>
      </c>
      <c r="CE82" s="1461" t="e" cm="1">
        <f t="array" aca="1" ref="CE82" ca="1">_xlfn.LET( _xlpm.CheckBlank, SUM(PL!$AD82:$BN82) = 0, IF(_xlpm.CheckBlank, "", SUM(_xlfn._xlws.FILTER(PL!$AD82:$BN82,(YEAR(PL!$AD$12:$BN$12)=PL!CE$12)*(array_timeline&lt;=PL!CE$11)))))</f>
        <v>#NAME?</v>
      </c>
      <c r="CF82" s="88"/>
      <c r="CG82" s="1461" t="e" cm="1">
        <f t="array" aca="1" ref="CG82" ca="1">_xlfn.LET( _xlpm.CheckBlank, SUM(PL!$AD82:$BN82) = 0,IF(_xlpm.CheckBlank, "", SUM(_xlfn._xlws.FILTER(PL!$AD82:$BN82,(YEAR(PL!$AD$12:$BN$12)=PL!CG$12)*(array_timeline&lt;=PL!CG$11)))))</f>
        <v>#NAME?</v>
      </c>
      <c r="CH82" s="1461" t="e" cm="1">
        <f t="array" aca="1" ref="CH82" ca="1">_xlfn.LET( _xlpm.CheckBlank, SUM(PL!$AD82:$BN82) = 0, IF(_xlpm.CheckBlank, "", SUM(_xlfn._xlws.FILTER(PL!$AD82:$BN82,(YEAR(PL!$AD$12:$BN$12)=PL!CH$12)*(array_timeline&lt;=PL!CH$11)))))</f>
        <v>#NAME?</v>
      </c>
      <c r="CI82" s="88"/>
      <c r="CJ82" s="1461" cm="1">
        <f t="array" ref="CJ82">_xlfn.LET( _xlpm.CheckBlank, SUM(PL!$AD82:$BN82) = 0, IF(_xlpm.CheckBlank, "", SUM(_xlfn.TAKE(_xlfn.DROP(PL!$AD82:$BN82, ,-DATEDIFF(PL!CJ$11, val_asOfDate,"M")),1,-12))))</f>
        <v>12</v>
      </c>
      <c r="CK82" s="1461" cm="1">
        <f t="array" ref="CK82">_xlfn.LET( _xlpm.CheckBlank, SUM(PL!$AD82:$BN82) = 0, IF(_xlpm.CheckBlank, "", SUM(_xlfn.TAKE(_xlfn.DROP(PL!$AD82:$BN82, ,-DATEDIFF(PL!CK$11, val_asOfDate,"M")),1,-12))))</f>
        <v>12</v>
      </c>
      <c r="CL82" s="88"/>
      <c r="CM82" s="1168" t="e">
        <f t="shared" ca="1" si="21"/>
        <v>#NAME?</v>
      </c>
      <c r="CN82" s="1168" t="e">
        <f t="shared" ca="1" si="21"/>
        <v>#NAME?</v>
      </c>
      <c r="CO82" s="1169"/>
      <c r="CP82" s="1168" t="e">
        <f t="shared" ca="1" si="22"/>
        <v>#NAME?</v>
      </c>
      <c r="CQ82" s="1168" t="e">
        <f t="shared" ca="1" si="22"/>
        <v>#NAME?</v>
      </c>
      <c r="CR82" s="34"/>
    </row>
    <row r="83" spans="1:96" ht="21" customHeight="1" outlineLevel="1">
      <c r="A83" s="1322"/>
      <c r="B83" s="2126"/>
      <c r="C83" s="577" t="s">
        <v>1537</v>
      </c>
      <c r="D83" s="32"/>
      <c r="E83" s="577" t="e" cm="1">
        <f t="array" aca="1" ref="E83" ca="1">_xlfn.LET(
   _xlpm.Attr,  $C83,
   _xlpm.Lookback, $E$16,
   _xlpm.QueryDate, EOMONTH(val_asOfDate,_xlpm.Lookback),
   _xlpm.ReadField, _xldudf_CX_GET(CX_ENTITY,fx_attrConverter($C83),_xlpm.QueryDate),
   _xlpm.AttrBlank, _xlpm.Attr="", _xlpm.Result,
   IF(_xlpm.AttrBlank,val_blankRefText,fx_attrConverter(_xlpm.ReadField,0)),
IF(_xlpm.Result = "Error", "", _xlpm.Result )
)</f>
        <v>#NAME?</v>
      </c>
      <c r="F83" s="577" t="e">
        <f t="shared" ca="1" si="27"/>
        <v>#NAME?</v>
      </c>
      <c r="G83" s="577" t="s">
        <v>1598</v>
      </c>
      <c r="H83" s="572">
        <v>0</v>
      </c>
      <c r="I83" s="578">
        <v>1</v>
      </c>
      <c r="J83" s="32"/>
      <c r="K83" s="32"/>
      <c r="L83" s="579" t="b">
        <v>0</v>
      </c>
      <c r="N83" s="158"/>
      <c r="O83" s="101"/>
      <c r="P83" s="52"/>
      <c r="Q83" s="101"/>
      <c r="R83" s="101"/>
      <c r="S83" s="101"/>
      <c r="T83" s="101"/>
      <c r="U83" s="39"/>
      <c r="W83" s="91" t="str">
        <f t="shared" si="18"/>
        <v>Budget</v>
      </c>
      <c r="X83" s="884" t="s">
        <v>62</v>
      </c>
      <c r="Y83" s="1134" t="e">
        <f t="shared" ca="1" si="19"/>
        <v>#NAME?</v>
      </c>
      <c r="Z83" s="198" cm="1">
        <f t="array" ref="Z83">_xlfn.SWITCH(
    TRUE,
ISBLANK(_PL!$L83),"",
    _PL!$L83=TRUE, 1,
    _PL!$L83=FALSE,-1,
    _PL!$L83=-1,0,
"n/a"
)</f>
        <v>-1</v>
      </c>
      <c r="AA83" s="200"/>
      <c r="AB83" s="1134" t="e">
        <f t="shared" ca="1" si="20"/>
        <v>#NAME?</v>
      </c>
      <c r="AC83" s="125" t="str" cm="1">
        <f t="array" aca="1" ref="AC83" ca="1">_xlfn.LET(
_xlpm.Def, IF(_xlfn.XMATCH(AB83,tbl_acctDef[Term],0)&gt;0, fx_getIcon("find"), ""),
_xlpm.Adj, IF(_xlfn.XMATCH(AB83, tbl_adjExample[Items],0)&gt;0, fx_getIcon("find"), ""),
IFERROR(IFBLANK(_xlpm.Def,_xlpm.Adj),"")
)</f>
        <v/>
      </c>
      <c r="AD83" s="1985" t="e" cm="1">
        <f t="array" aca="1" ref="AD83" ca="1">_xlfn.LET(
_xlpm.val,IF($F83 = "",val_blankRefText,  _xldudf_CX_GET(CX_ENTITY,$F83,AD$11,AD$14,,(AD$75))),
_xlpm.Res, IF(OR(_xlpm.val="",_xlpm.val="Error"),"",_xlpm.val),
_xlpm.Res
)</f>
        <v>#NAME?</v>
      </c>
      <c r="AE83" s="1985" t="e" cm="1">
        <f t="array" aca="1" ref="AE83" ca="1">_xlfn.LET(
_xlpm.val,IF($F83 = "",val_blankRefText,  _xldudf_CX_GET(CX_ENTITY,$F83,AE$11,AE$14,,(AE$75))),
_xlpm.Res, IF(OR(_xlpm.val="",_xlpm.val="Error"),"",_xlpm.val),
_xlpm.Res
)</f>
        <v>#NAME?</v>
      </c>
      <c r="AF83" s="1985" t="e" cm="1">
        <f t="array" aca="1" ref="AF83" ca="1">_xlfn.LET(
_xlpm.val,IF($F83 = "",val_blankRefText,  _xldudf_CX_GET(CX_ENTITY,$F83,AF$11,AF$14,,(AF$75))),
_xlpm.Res, IF(OR(_xlpm.val="",_xlpm.val="Error"),"",_xlpm.val),
_xlpm.Res
)</f>
        <v>#NAME?</v>
      </c>
      <c r="AG83" s="1985" t="e" cm="1">
        <f t="array" aca="1" ref="AG83" ca="1">_xlfn.LET(
_xlpm.val,IF($F83 = "",val_blankRefText,  _xldudf_CX_GET(CX_ENTITY,$F83,AG$11,AG$14,,(AG$75))),
_xlpm.Res, IF(OR(_xlpm.val="",_xlpm.val="Error"),"",_xlpm.val),
_xlpm.Res
)</f>
        <v>#NAME?</v>
      </c>
      <c r="AH83" s="1985" t="e" cm="1">
        <f t="array" aca="1" ref="AH83" ca="1">_xlfn.LET(
_xlpm.val,IF($F83 = "",val_blankRefText,  _xldudf_CX_GET(CX_ENTITY,$F83,AH$11,AH$14,,(AH$75))),
_xlpm.Res, IF(OR(_xlpm.val="",_xlpm.val="Error"),"",_xlpm.val),
_xlpm.Res
)</f>
        <v>#NAME?</v>
      </c>
      <c r="AI83" s="1985" t="e" cm="1">
        <f t="array" aca="1" ref="AI83" ca="1">_xlfn.LET(
_xlpm.val,IF($F83 = "",val_blankRefText,  _xldudf_CX_GET(CX_ENTITY,$F83,AI$11,AI$14,,(AI$75))),
_xlpm.Res, IF(OR(_xlpm.val="",_xlpm.val="Error"),"",_xlpm.val),
_xlpm.Res
)</f>
        <v>#NAME?</v>
      </c>
      <c r="AJ83" s="1985" t="e" cm="1">
        <f t="array" aca="1" ref="AJ83" ca="1">_xlfn.LET(
_xlpm.val,IF($F83 = "",val_blankRefText,  _xldudf_CX_GET(CX_ENTITY,$F83,AJ$11,AJ$14,,(AJ$75))),
_xlpm.Res, IF(OR(_xlpm.val="",_xlpm.val="Error"),"",_xlpm.val),
_xlpm.Res
)</f>
        <v>#NAME?</v>
      </c>
      <c r="AK83" s="1985" t="e" cm="1">
        <f t="array" aca="1" ref="AK83" ca="1">_xlfn.LET(
_xlpm.val,IF($F83 = "",val_blankRefText,  _xldudf_CX_GET(CX_ENTITY,$F83,AK$11,AK$14,,(AK$75))),
_xlpm.Res, IF(OR(_xlpm.val="",_xlpm.val="Error"),"",_xlpm.val),
_xlpm.Res
)</f>
        <v>#NAME?</v>
      </c>
      <c r="AL83" s="1985" t="e" cm="1">
        <f t="array" aca="1" ref="AL83" ca="1">_xlfn.LET(
_xlpm.val,IF($F83 = "",val_blankRefText,  _xldudf_CX_GET(CX_ENTITY,$F83,AL$11,AL$14,,(AL$75))),
_xlpm.Res, IF(OR(_xlpm.val="",_xlpm.val="Error"),"",_xlpm.val),
_xlpm.Res
)</f>
        <v>#NAME?</v>
      </c>
      <c r="AM83" s="1985" t="e" cm="1">
        <f t="array" aca="1" ref="AM83" ca="1">_xlfn.LET(
_xlpm.val,IF($F83 = "",val_blankRefText,  _xldudf_CX_GET(CX_ENTITY,$F83,AM$11,AM$14,,(AM$75))),
_xlpm.Res, IF(OR(_xlpm.val="",_xlpm.val="Error"),"",_xlpm.val),
_xlpm.Res
)</f>
        <v>#NAME?</v>
      </c>
      <c r="AN83" s="1985" t="e" cm="1">
        <f t="array" aca="1" ref="AN83" ca="1">_xlfn.LET(
_xlpm.val,IF($F83 = "",val_blankRefText,  _xldudf_CX_GET(CX_ENTITY,$F83,AN$11,AN$14,,(AN$75))),
_xlpm.Res, IF(OR(_xlpm.val="",_xlpm.val="Error"),"",_xlpm.val),
_xlpm.Res
)</f>
        <v>#NAME?</v>
      </c>
      <c r="AO83" s="1985" t="e" cm="1">
        <f t="array" aca="1" ref="AO83" ca="1">_xlfn.LET(
_xlpm.val,IF($F83 = "",val_blankRefText,  _xldudf_CX_GET(CX_ENTITY,$F83,AO$11,AO$14,,(AO$75))),
_xlpm.Res, IF(OR(_xlpm.val="",_xlpm.val="Error"),"",_xlpm.val),
_xlpm.Res
)</f>
        <v>#NAME?</v>
      </c>
      <c r="AP83" s="1985" t="e" cm="1">
        <f t="array" aca="1" ref="AP83" ca="1">_xlfn.LET(
_xlpm.val,IF($F83 = "",val_blankRefText,  _xldudf_CX_GET(CX_ENTITY,$F83,AP$11,AP$14,,(AP$75))),
_xlpm.Res, IF(OR(_xlpm.val="",_xlpm.val="Error"),"",_xlpm.val),
_xlpm.Res
)</f>
        <v>#NAME?</v>
      </c>
      <c r="AQ83" s="1985" t="e" cm="1">
        <f t="array" aca="1" ref="AQ83" ca="1">_xlfn.LET(
_xlpm.val,IF($F83 = "",val_blankRefText,  _xldudf_CX_GET(CX_ENTITY,$F83,AQ$11,AQ$14,,(AQ$75))),
_xlpm.Res, IF(OR(_xlpm.val="",_xlpm.val="Error"),"",_xlpm.val),
_xlpm.Res
)</f>
        <v>#NAME?</v>
      </c>
      <c r="AR83" s="1985" t="e" cm="1">
        <f t="array" aca="1" ref="AR83" ca="1">_xlfn.LET(
_xlpm.val,IF($F83 = "",val_blankRefText,  _xldudf_CX_GET(CX_ENTITY,$F83,AR$11,AR$14,,(AR$75))),
_xlpm.Res, IF(OR(_xlpm.val="",_xlpm.val="Error"),"",_xlpm.val),
_xlpm.Res
)</f>
        <v>#NAME?</v>
      </c>
      <c r="AS83" s="1985" t="e" cm="1">
        <f t="array" aca="1" ref="AS83" ca="1">_xlfn.LET(
_xlpm.val,IF($F83 = "",val_blankRefText,  _xldudf_CX_GET(CX_ENTITY,$F83,AS$11,AS$14,,(AS$75))),
_xlpm.Res, IF(OR(_xlpm.val="",_xlpm.val="Error"),"",_xlpm.val),
_xlpm.Res
)</f>
        <v>#NAME?</v>
      </c>
      <c r="AT83" s="1985" t="e" cm="1">
        <f t="array" aca="1" ref="AT83" ca="1">_xlfn.LET(
_xlpm.val,IF($F83 = "",val_blankRefText,  _xldudf_CX_GET(CX_ENTITY,$F83,AT$11,AT$14,,(AT$75))),
_xlpm.Res, IF(OR(_xlpm.val="",_xlpm.val="Error"),"",_xlpm.val),
_xlpm.Res
)</f>
        <v>#NAME?</v>
      </c>
      <c r="AU83" s="1985" t="e" cm="1">
        <f t="array" aca="1" ref="AU83" ca="1">_xlfn.LET(
_xlpm.val,IF($F83 = "",val_blankRefText,  _xldudf_CX_GET(CX_ENTITY,$F83,AU$11,AU$14,,(AU$75))),
_xlpm.Res, IF(OR(_xlpm.val="",_xlpm.val="Error"),"",_xlpm.val),
_xlpm.Res
)</f>
        <v>#NAME?</v>
      </c>
      <c r="AV83" s="1985" t="e" cm="1">
        <f t="array" aca="1" ref="AV83" ca="1">_xlfn.LET(
_xlpm.val,IF($F83 = "",val_blankRefText,  _xldudf_CX_GET(CX_ENTITY,$F83,AV$11,AV$14,,(AV$75))),
_xlpm.Res, IF(OR(_xlpm.val="",_xlpm.val="Error"),"",_xlpm.val),
_xlpm.Res
)</f>
        <v>#NAME?</v>
      </c>
      <c r="AW83" s="1985" t="e" cm="1">
        <f t="array" aca="1" ref="AW83" ca="1">_xlfn.LET(
_xlpm.val,IF($F83 = "",val_blankRefText,  _xldudf_CX_GET(CX_ENTITY,$F83,AW$11,AW$14,,(AW$75))),
_xlpm.Res, IF(OR(_xlpm.val="",_xlpm.val="Error"),"",_xlpm.val),
_xlpm.Res
)</f>
        <v>#NAME?</v>
      </c>
      <c r="AX83" s="1985" t="e" cm="1">
        <f t="array" aca="1" ref="AX83" ca="1">_xlfn.LET(
_xlpm.val,IF($F83 = "",val_blankRefText,  _xldudf_CX_GET(CX_ENTITY,$F83,AX$11,AX$14,,(AX$75))),
_xlpm.Res, IF(OR(_xlpm.val="",_xlpm.val="Error"),"",_xlpm.val),
_xlpm.Res
)</f>
        <v>#NAME?</v>
      </c>
      <c r="AY83" s="1985" t="e" cm="1">
        <f t="array" aca="1" ref="AY83" ca="1">_xlfn.LET(
_xlpm.val,IF($F83 = "",val_blankRefText,  _xldudf_CX_GET(CX_ENTITY,$F83,AY$11,AY$14,,(AY$75))),
_xlpm.Res, IF(OR(_xlpm.val="",_xlpm.val="Error"),"",_xlpm.val),
_xlpm.Res
)</f>
        <v>#NAME?</v>
      </c>
      <c r="AZ83" s="1985" t="e" cm="1">
        <f t="array" aca="1" ref="AZ83" ca="1">_xlfn.LET(
_xlpm.val,IF($F83 = "",val_blankRefText,  _xldudf_CX_GET(CX_ENTITY,$F83,AZ$11,AZ$14,,(AZ$75))),
_xlpm.Res, IF(OR(_xlpm.val="",_xlpm.val="Error"),"",_xlpm.val),
_xlpm.Res
)</f>
        <v>#NAME?</v>
      </c>
      <c r="BA83" s="1985" t="e" cm="1">
        <f t="array" aca="1" ref="BA83" ca="1">_xlfn.LET(
_xlpm.val,IF($F83 = "",val_blankRefText,  _xldudf_CX_GET(CX_ENTITY,$F83,BA$11,BA$14,,(BA$75))),
_xlpm.Res, IF(OR(_xlpm.val="",_xlpm.val="Error"),"",_xlpm.val),
_xlpm.Res
)</f>
        <v>#NAME?</v>
      </c>
      <c r="BB83" s="1985" t="e" cm="1">
        <f t="array" aca="1" ref="BB83" ca="1">_xlfn.LET(
_xlpm.val,IF($F83 = "",val_blankRefText,  _xldudf_CX_GET(CX_ENTITY,$F83,BB$11,BB$14,,(BB$75))),
_xlpm.Res, IF(OR(_xlpm.val="",_xlpm.val="Error"),"",_xlpm.val),
_xlpm.Res
)</f>
        <v>#NAME?</v>
      </c>
      <c r="BC83" s="1985" t="e" cm="1">
        <f t="array" aca="1" ref="BC83" ca="1">_xlfn.LET(
_xlpm.val,IF($F83 = "",val_blankRefText,  _xldudf_CX_GET(CX_ENTITY,$F83,BC$11,BC$14,,(BC$75))),
_xlpm.Res, IF(OR(_xlpm.val="",_xlpm.val="Error"),"",_xlpm.val),
_xlpm.Res
)</f>
        <v>#NAME?</v>
      </c>
      <c r="BD83" s="1985" t="e" cm="1">
        <f t="array" aca="1" ref="BD83" ca="1">_xlfn.LET(
_xlpm.val,IF($F83 = "",val_blankRefText,  _xldudf_CX_GET(CX_ENTITY,$F83,BD$11,BD$14,,(BD$75))),
_xlpm.Res, IF(OR(_xlpm.val="",_xlpm.val="Error"),"",_xlpm.val),
_xlpm.Res
)</f>
        <v>#NAME?</v>
      </c>
      <c r="BE83" s="1985" t="e" cm="1">
        <f t="array" aca="1" ref="BE83" ca="1">_xlfn.LET(
_xlpm.val,IF($F83 = "",val_blankRefText,  _xldudf_CX_GET(CX_ENTITY,$F83,BE$11,BE$14,,(BE$75))),
_xlpm.Res, IF(OR(_xlpm.val="",_xlpm.val="Error"),"",_xlpm.val),
_xlpm.Res
)</f>
        <v>#NAME?</v>
      </c>
      <c r="BF83" s="1985" t="e" cm="1">
        <f t="array" aca="1" ref="BF83" ca="1">_xlfn.LET(
_xlpm.val,IF($F83 = "",val_blankRefText,  _xldudf_CX_GET(CX_ENTITY,$F83,BF$11,BF$14,,(BF$75))),
_xlpm.Res, IF(OR(_xlpm.val="",_xlpm.val="Error"),"",_xlpm.val),
_xlpm.Res
)</f>
        <v>#NAME?</v>
      </c>
      <c r="BG83" s="1985" t="e" cm="1">
        <f t="array" aca="1" ref="BG83" ca="1">_xlfn.LET(
_xlpm.val,IF($F83 = "",val_blankRefText,  _xldudf_CX_GET(CX_ENTITY,$F83,BG$11,BG$14,,(BG$75))),
_xlpm.Res, IF(OR(_xlpm.val="",_xlpm.val="Error"),"",_xlpm.val),
_xlpm.Res
)</f>
        <v>#NAME?</v>
      </c>
      <c r="BH83" s="1985" t="e" cm="1">
        <f t="array" aca="1" ref="BH83" ca="1">_xlfn.LET(
_xlpm.val,IF($F83 = "",val_blankRefText,  _xldudf_CX_GET(CX_ENTITY,$F83,BH$11,BH$14,,(BH$75))),
_xlpm.Res, IF(OR(_xlpm.val="",_xlpm.val="Error"),"",_xlpm.val),
_xlpm.Res
)</f>
        <v>#NAME?</v>
      </c>
      <c r="BI83" s="1985" t="e" cm="1">
        <f t="array" aca="1" ref="BI83" ca="1">_xlfn.LET(
_xlpm.val,IF($F83 = "",val_blankRefText,  _xldudf_CX_GET(CX_ENTITY,$F83,BI$11,BI$14,,(BI$75))),
_xlpm.Res, IF(OR(_xlpm.val="",_xlpm.val="Error"),"",_xlpm.val),
_xlpm.Res
)</f>
        <v>#NAME?</v>
      </c>
      <c r="BJ83" s="1985" t="e" cm="1">
        <f t="array" aca="1" ref="BJ83" ca="1">_xlfn.LET(
_xlpm.val,IF($F83 = "",val_blankRefText,  _xldudf_CX_GET(CX_ENTITY,$F83,BJ$11,BJ$14,,(BJ$75))),
_xlpm.Res, IF(OR(_xlpm.val="",_xlpm.val="Error"),"",_xlpm.val),
_xlpm.Res
)</f>
        <v>#NAME?</v>
      </c>
      <c r="BK83" s="1985" t="e" cm="1">
        <f t="array" aca="1" ref="BK83" ca="1">_xlfn.LET(
_xlpm.val,IF($F83 = "",val_blankRefText,  _xldudf_CX_GET(CX_ENTITY,$F83,BK$11,BK$14,,(BK$75))),
_xlpm.Res, IF(OR(_xlpm.val="",_xlpm.val="Error"),"",_xlpm.val),
_xlpm.Res
)</f>
        <v>#NAME?</v>
      </c>
      <c r="BL83" s="1985" t="e" cm="1">
        <f t="array" aca="1" ref="BL83" ca="1">_xlfn.LET(
_xlpm.val,IF($F83 = "",val_blankRefText,  _xldudf_CX_GET(CX_ENTITY,$F83,BL$11,BL$14,,(BL$75))),
_xlpm.Res, IF(OR(_xlpm.val="",_xlpm.val="Error"),"",_xlpm.val),
_xlpm.Res
)</f>
        <v>#NAME?</v>
      </c>
      <c r="BM83" s="1985" t="e" cm="1">
        <f t="array" aca="1" ref="BM83" ca="1">_xlfn.LET(
_xlpm.val,IF($F83 = "",val_blankRefText,  _xldudf_CX_GET(CX_ENTITY,$F83,BM$11,BM$14,,(BM$75))),
_xlpm.Res, IF(OR(_xlpm.val="",_xlpm.val="Error"),"",_xlpm.val),
_xlpm.Res
)</f>
        <v>#NAME?</v>
      </c>
      <c r="BN83" s="1985" t="e" cm="1">
        <f t="array" aca="1" ref="BN83" ca="1">_xlfn.LET(
_xlpm.val,IF($F83 = "",val_blankRefText,  _xldudf_CX_GET(CX_ENTITY,$F83,BN$11,BN$14,,(BN$75))),
_xlpm.Res, IF(OR(_xlpm.val="",_xlpm.val="Error"),"",_xlpm.val),
_xlpm.Res
)</f>
        <v>#NAME?</v>
      </c>
      <c r="BO83" s="2101"/>
      <c r="BP83" s="2101"/>
      <c r="BQ83" s="2101"/>
      <c r="BR83" s="2101"/>
      <c r="BS83" s="2101"/>
      <c r="BT83" s="2101"/>
      <c r="BU83" s="2101"/>
      <c r="BV83" s="2101"/>
      <c r="BW83" s="2101"/>
      <c r="BX83" s="2101"/>
      <c r="BY83" s="2101"/>
      <c r="BZ83" s="2101"/>
      <c r="CA83" s="34"/>
      <c r="CC83" s="33"/>
      <c r="CD83" s="1461" t="e" cm="1">
        <f t="array" aca="1" ref="CD83" ca="1">_xlfn.LET( _xlpm.CheckBlank, SUM(PL!$AD83:$BN83) = 0, IF(_xlpm.CheckBlank, "", SUM(_xlfn._xlws.FILTER(PL!$AD83:$BN83,(YEAR(PL!$AD$12:$BN$12)=PL!CD$12)*(array_timeline&lt;=PL!CD$11)))))</f>
        <v>#NAME?</v>
      </c>
      <c r="CE83" s="1461" t="e" cm="1">
        <f t="array" aca="1" ref="CE83" ca="1">_xlfn.LET( _xlpm.CheckBlank, SUM(PL!$AD83:$BN83) = 0, IF(_xlpm.CheckBlank, "", SUM(_xlfn._xlws.FILTER(PL!$AD83:$BN83,(YEAR(PL!$AD$12:$BN$12)=PL!CE$12)*(array_timeline&lt;=PL!CE$11)))))</f>
        <v>#NAME?</v>
      </c>
      <c r="CF83" s="88"/>
      <c r="CG83" s="1461" t="e" cm="1">
        <f t="array" aca="1" ref="CG83" ca="1">_xlfn.LET( _xlpm.CheckBlank, SUM(PL!$AD83:$BN83) = 0,IF(_xlpm.CheckBlank, "", SUM(_xlfn._xlws.FILTER(PL!$AD83:$BN83,(YEAR(PL!$AD$12:$BN$12)=PL!CG$12)*(array_timeline&lt;=PL!CG$11)))))</f>
        <v>#NAME?</v>
      </c>
      <c r="CH83" s="1461" t="e" cm="1">
        <f t="array" aca="1" ref="CH83" ca="1">_xlfn.LET( _xlpm.CheckBlank, SUM(PL!$AD83:$BN83) = 0, IF(_xlpm.CheckBlank, "", SUM(_xlfn._xlws.FILTER(PL!$AD83:$BN83,(YEAR(PL!$AD$12:$BN$12)=PL!CH$12)*(array_timeline&lt;=PL!CH$11)))))</f>
        <v>#NAME?</v>
      </c>
      <c r="CI83" s="88"/>
      <c r="CJ83" s="1461" cm="1">
        <f t="array" ref="CJ83">_xlfn.LET( _xlpm.CheckBlank, SUM(PL!$AD83:$BN83) = 0, IF(_xlpm.CheckBlank, "", SUM(_xlfn.TAKE(_xlfn.DROP(PL!$AD83:$BN83, ,-DATEDIFF(PL!CJ$11, val_asOfDate,"M")),1,-12))))</f>
        <v>12</v>
      </c>
      <c r="CK83" s="1461" cm="1">
        <f t="array" ref="CK83">_xlfn.LET( _xlpm.CheckBlank, SUM(PL!$AD83:$BN83) = 0, IF(_xlpm.CheckBlank, "", SUM(_xlfn.TAKE(_xlfn.DROP(PL!$AD83:$BN83, ,-DATEDIFF(PL!CK$11, val_asOfDate,"M")),1,-12))))</f>
        <v>12</v>
      </c>
      <c r="CL83" s="88"/>
      <c r="CM83" s="1168" t="e">
        <f t="shared" ca="1" si="21"/>
        <v>#NAME?</v>
      </c>
      <c r="CN83" s="1168" t="e">
        <f t="shared" ca="1" si="21"/>
        <v>#NAME?</v>
      </c>
      <c r="CO83" s="1169"/>
      <c r="CP83" s="1168" t="e">
        <f t="shared" ca="1" si="22"/>
        <v>#NAME?</v>
      </c>
      <c r="CQ83" s="1168" t="e">
        <f t="shared" ca="1" si="22"/>
        <v>#NAME?</v>
      </c>
      <c r="CR83" s="34"/>
    </row>
    <row r="84" spans="1:96" ht="21" customHeight="1" outlineLevel="1">
      <c r="A84" s="1322"/>
      <c r="B84" s="2126"/>
      <c r="C84" s="577" t="s">
        <v>1538</v>
      </c>
      <c r="D84" s="574"/>
      <c r="E84" s="577" t="e" cm="1">
        <f t="array" aca="1" ref="E84" ca="1">_xlfn.LET(
   _xlpm.Attr,  $C84,
   _xlpm.Lookback, $E$16,
   _xlpm.QueryDate, EOMONTH(val_asOfDate,_xlpm.Lookback),
   _xlpm.ReadField, _xldudf_CX_GET(CX_ENTITY,fx_attrConverter($C84),_xlpm.QueryDate),
   _xlpm.AttrBlank, _xlpm.Attr="", _xlpm.Result,
   IF(_xlpm.AttrBlank,val_blankRefText,fx_attrConverter(_xlpm.ReadField,0)),
IF(_xlpm.Result = "Error", "", _xlpm.Result )
)</f>
        <v>#NAME?</v>
      </c>
      <c r="F84" s="577" t="e">
        <f t="shared" ca="1" si="27"/>
        <v>#NAME?</v>
      </c>
      <c r="G84" s="577" t="s">
        <v>1598</v>
      </c>
      <c r="H84" s="585">
        <v>0</v>
      </c>
      <c r="I84" s="401">
        <v>1</v>
      </c>
      <c r="J84" s="586"/>
      <c r="K84" s="586"/>
      <c r="L84" s="579" t="b">
        <v>0</v>
      </c>
      <c r="N84" s="158"/>
      <c r="O84" s="101"/>
      <c r="P84" s="52"/>
      <c r="Q84" s="101"/>
      <c r="R84" s="101"/>
      <c r="S84" s="101"/>
      <c r="T84" s="101"/>
      <c r="U84" s="39"/>
      <c r="W84" s="91" t="str">
        <f t="shared" si="18"/>
        <v>Budget</v>
      </c>
      <c r="X84" s="884" t="s">
        <v>62</v>
      </c>
      <c r="Y84" s="1134" t="e">
        <f t="shared" ca="1" si="19"/>
        <v>#NAME?</v>
      </c>
      <c r="Z84" s="198" cm="1">
        <f t="array" ref="Z84">_xlfn.SWITCH(
    TRUE,
ISBLANK(_PL!$L84),"",
    _PL!$L84=TRUE, 1,
    _PL!$L84=FALSE,-1,
    _PL!$L84=-1,0,
"n/a"
)</f>
        <v>-1</v>
      </c>
      <c r="AA84" s="200"/>
      <c r="AB84" s="1134" t="e">
        <f t="shared" ca="1" si="20"/>
        <v>#NAME?</v>
      </c>
      <c r="AC84" s="125" t="str" cm="1">
        <f t="array" aca="1" ref="AC84" ca="1">_xlfn.LET(
_xlpm.Def, IF(_xlfn.XMATCH(AB84,tbl_acctDef[Term],0)&gt;0, fx_getIcon("find"), ""),
_xlpm.Adj, IF(_xlfn.XMATCH(AB84, tbl_adjExample[Items],0)&gt;0, fx_getIcon("find"), ""),
IFERROR(IFBLANK(_xlpm.Def,_xlpm.Adj),"")
)</f>
        <v/>
      </c>
      <c r="AD84" s="1985" t="e" cm="1">
        <f t="array" aca="1" ref="AD84" ca="1">_xlfn.LET(
_xlpm.val,IF($F84 = "",val_blankRefText,  _xldudf_CX_GET(CX_ENTITY,$F84,AD$11,AD$14,,(AD$75))),
_xlpm.Res, IF(OR(_xlpm.val="",_xlpm.val="Error"),"",_xlpm.val),
_xlpm.Res
)</f>
        <v>#NAME?</v>
      </c>
      <c r="AE84" s="1985" t="e" cm="1">
        <f t="array" aca="1" ref="AE84" ca="1">_xlfn.LET(
_xlpm.val,IF($F84 = "",val_blankRefText,  _xldudf_CX_GET(CX_ENTITY,$F84,AE$11,AE$14,,(AE$75))),
_xlpm.Res, IF(OR(_xlpm.val="",_xlpm.val="Error"),"",_xlpm.val),
_xlpm.Res
)</f>
        <v>#NAME?</v>
      </c>
      <c r="AF84" s="1985" t="e" cm="1">
        <f t="array" aca="1" ref="AF84" ca="1">_xlfn.LET(
_xlpm.val,IF($F84 = "",val_blankRefText,  _xldudf_CX_GET(CX_ENTITY,$F84,AF$11,AF$14,,(AF$75))),
_xlpm.Res, IF(OR(_xlpm.val="",_xlpm.val="Error"),"",_xlpm.val),
_xlpm.Res
)</f>
        <v>#NAME?</v>
      </c>
      <c r="AG84" s="1985" t="e" cm="1">
        <f t="array" aca="1" ref="AG84" ca="1">_xlfn.LET(
_xlpm.val,IF($F84 = "",val_blankRefText,  _xldudf_CX_GET(CX_ENTITY,$F84,AG$11,AG$14,,(AG$75))),
_xlpm.Res, IF(OR(_xlpm.val="",_xlpm.val="Error"),"",_xlpm.val),
_xlpm.Res
)</f>
        <v>#NAME?</v>
      </c>
      <c r="AH84" s="1985" t="e" cm="1">
        <f t="array" aca="1" ref="AH84" ca="1">_xlfn.LET(
_xlpm.val,IF($F84 = "",val_blankRefText,  _xldudf_CX_GET(CX_ENTITY,$F84,AH$11,AH$14,,(AH$75))),
_xlpm.Res, IF(OR(_xlpm.val="",_xlpm.val="Error"),"",_xlpm.val),
_xlpm.Res
)</f>
        <v>#NAME?</v>
      </c>
      <c r="AI84" s="1985" t="e" cm="1">
        <f t="array" aca="1" ref="AI84" ca="1">_xlfn.LET(
_xlpm.val,IF($F84 = "",val_blankRefText,  _xldudf_CX_GET(CX_ENTITY,$F84,AI$11,AI$14,,(AI$75))),
_xlpm.Res, IF(OR(_xlpm.val="",_xlpm.val="Error"),"",_xlpm.val),
_xlpm.Res
)</f>
        <v>#NAME?</v>
      </c>
      <c r="AJ84" s="1985" t="e" cm="1">
        <f t="array" aca="1" ref="AJ84" ca="1">_xlfn.LET(
_xlpm.val,IF($F84 = "",val_blankRefText,  _xldudf_CX_GET(CX_ENTITY,$F84,AJ$11,AJ$14,,(AJ$75))),
_xlpm.Res, IF(OR(_xlpm.val="",_xlpm.val="Error"),"",_xlpm.val),
_xlpm.Res
)</f>
        <v>#NAME?</v>
      </c>
      <c r="AK84" s="1985" t="e" cm="1">
        <f t="array" aca="1" ref="AK84" ca="1">_xlfn.LET(
_xlpm.val,IF($F84 = "",val_blankRefText,  _xldudf_CX_GET(CX_ENTITY,$F84,AK$11,AK$14,,(AK$75))),
_xlpm.Res, IF(OR(_xlpm.val="",_xlpm.val="Error"),"",_xlpm.val),
_xlpm.Res
)</f>
        <v>#NAME?</v>
      </c>
      <c r="AL84" s="1985" t="e" cm="1">
        <f t="array" aca="1" ref="AL84" ca="1">_xlfn.LET(
_xlpm.val,IF($F84 = "",val_blankRefText,  _xldudf_CX_GET(CX_ENTITY,$F84,AL$11,AL$14,,(AL$75))),
_xlpm.Res, IF(OR(_xlpm.val="",_xlpm.val="Error"),"",_xlpm.val),
_xlpm.Res
)</f>
        <v>#NAME?</v>
      </c>
      <c r="AM84" s="1985" t="e" cm="1">
        <f t="array" aca="1" ref="AM84" ca="1">_xlfn.LET(
_xlpm.val,IF($F84 = "",val_blankRefText,  _xldudf_CX_GET(CX_ENTITY,$F84,AM$11,AM$14,,(AM$75))),
_xlpm.Res, IF(OR(_xlpm.val="",_xlpm.val="Error"),"",_xlpm.val),
_xlpm.Res
)</f>
        <v>#NAME?</v>
      </c>
      <c r="AN84" s="1985" t="e" cm="1">
        <f t="array" aca="1" ref="AN84" ca="1">_xlfn.LET(
_xlpm.val,IF($F84 = "",val_blankRefText,  _xldudf_CX_GET(CX_ENTITY,$F84,AN$11,AN$14,,(AN$75))),
_xlpm.Res, IF(OR(_xlpm.val="",_xlpm.val="Error"),"",_xlpm.val),
_xlpm.Res
)</f>
        <v>#NAME?</v>
      </c>
      <c r="AO84" s="1985" t="e" cm="1">
        <f t="array" aca="1" ref="AO84" ca="1">_xlfn.LET(
_xlpm.val,IF($F84 = "",val_blankRefText,  _xldudf_CX_GET(CX_ENTITY,$F84,AO$11,AO$14,,(AO$75))),
_xlpm.Res, IF(OR(_xlpm.val="",_xlpm.val="Error"),"",_xlpm.val),
_xlpm.Res
)</f>
        <v>#NAME?</v>
      </c>
      <c r="AP84" s="1985" t="e" cm="1">
        <f t="array" aca="1" ref="AP84" ca="1">_xlfn.LET(
_xlpm.val,IF($F84 = "",val_blankRefText,  _xldudf_CX_GET(CX_ENTITY,$F84,AP$11,AP$14,,(AP$75))),
_xlpm.Res, IF(OR(_xlpm.val="",_xlpm.val="Error"),"",_xlpm.val),
_xlpm.Res
)</f>
        <v>#NAME?</v>
      </c>
      <c r="AQ84" s="1985" t="e" cm="1">
        <f t="array" aca="1" ref="AQ84" ca="1">_xlfn.LET(
_xlpm.val,IF($F84 = "",val_blankRefText,  _xldudf_CX_GET(CX_ENTITY,$F84,AQ$11,AQ$14,,(AQ$75))),
_xlpm.Res, IF(OR(_xlpm.val="",_xlpm.val="Error"),"",_xlpm.val),
_xlpm.Res
)</f>
        <v>#NAME?</v>
      </c>
      <c r="AR84" s="1985" t="e" cm="1">
        <f t="array" aca="1" ref="AR84" ca="1">_xlfn.LET(
_xlpm.val,IF($F84 = "",val_blankRefText,  _xldudf_CX_GET(CX_ENTITY,$F84,AR$11,AR$14,,(AR$75))),
_xlpm.Res, IF(OR(_xlpm.val="",_xlpm.val="Error"),"",_xlpm.val),
_xlpm.Res
)</f>
        <v>#NAME?</v>
      </c>
      <c r="AS84" s="1985" t="e" cm="1">
        <f t="array" aca="1" ref="AS84" ca="1">_xlfn.LET(
_xlpm.val,IF($F84 = "",val_blankRefText,  _xldudf_CX_GET(CX_ENTITY,$F84,AS$11,AS$14,,(AS$75))),
_xlpm.Res, IF(OR(_xlpm.val="",_xlpm.val="Error"),"",_xlpm.val),
_xlpm.Res
)</f>
        <v>#NAME?</v>
      </c>
      <c r="AT84" s="1985" t="e" cm="1">
        <f t="array" aca="1" ref="AT84" ca="1">_xlfn.LET(
_xlpm.val,IF($F84 = "",val_blankRefText,  _xldudf_CX_GET(CX_ENTITY,$F84,AT$11,AT$14,,(AT$75))),
_xlpm.Res, IF(OR(_xlpm.val="",_xlpm.val="Error"),"",_xlpm.val),
_xlpm.Res
)</f>
        <v>#NAME?</v>
      </c>
      <c r="AU84" s="1985" t="e" cm="1">
        <f t="array" aca="1" ref="AU84" ca="1">_xlfn.LET(
_xlpm.val,IF($F84 = "",val_blankRefText,  _xldudf_CX_GET(CX_ENTITY,$F84,AU$11,AU$14,,(AU$75))),
_xlpm.Res, IF(OR(_xlpm.val="",_xlpm.val="Error"),"",_xlpm.val),
_xlpm.Res
)</f>
        <v>#NAME?</v>
      </c>
      <c r="AV84" s="1985" t="e" cm="1">
        <f t="array" aca="1" ref="AV84" ca="1">_xlfn.LET(
_xlpm.val,IF($F84 = "",val_blankRefText,  _xldudf_CX_GET(CX_ENTITY,$F84,AV$11,AV$14,,(AV$75))),
_xlpm.Res, IF(OR(_xlpm.val="",_xlpm.val="Error"),"",_xlpm.val),
_xlpm.Res
)</f>
        <v>#NAME?</v>
      </c>
      <c r="AW84" s="1985" t="e" cm="1">
        <f t="array" aca="1" ref="AW84" ca="1">_xlfn.LET(
_xlpm.val,IF($F84 = "",val_blankRefText,  _xldudf_CX_GET(CX_ENTITY,$F84,AW$11,AW$14,,(AW$75))),
_xlpm.Res, IF(OR(_xlpm.val="",_xlpm.val="Error"),"",_xlpm.val),
_xlpm.Res
)</f>
        <v>#NAME?</v>
      </c>
      <c r="AX84" s="1985" t="e" cm="1">
        <f t="array" aca="1" ref="AX84" ca="1">_xlfn.LET(
_xlpm.val,IF($F84 = "",val_blankRefText,  _xldudf_CX_GET(CX_ENTITY,$F84,AX$11,AX$14,,(AX$75))),
_xlpm.Res, IF(OR(_xlpm.val="",_xlpm.val="Error"),"",_xlpm.val),
_xlpm.Res
)</f>
        <v>#NAME?</v>
      </c>
      <c r="AY84" s="1985" t="e" cm="1">
        <f t="array" aca="1" ref="AY84" ca="1">_xlfn.LET(
_xlpm.val,IF($F84 = "",val_blankRefText,  _xldudf_CX_GET(CX_ENTITY,$F84,AY$11,AY$14,,(AY$75))),
_xlpm.Res, IF(OR(_xlpm.val="",_xlpm.val="Error"),"",_xlpm.val),
_xlpm.Res
)</f>
        <v>#NAME?</v>
      </c>
      <c r="AZ84" s="1985" t="e" cm="1">
        <f t="array" aca="1" ref="AZ84" ca="1">_xlfn.LET(
_xlpm.val,IF($F84 = "",val_blankRefText,  _xldudf_CX_GET(CX_ENTITY,$F84,AZ$11,AZ$14,,(AZ$75))),
_xlpm.Res, IF(OR(_xlpm.val="",_xlpm.val="Error"),"",_xlpm.val),
_xlpm.Res
)</f>
        <v>#NAME?</v>
      </c>
      <c r="BA84" s="1985" t="e" cm="1">
        <f t="array" aca="1" ref="BA84" ca="1">_xlfn.LET(
_xlpm.val,IF($F84 = "",val_blankRefText,  _xldudf_CX_GET(CX_ENTITY,$F84,BA$11,BA$14,,(BA$75))),
_xlpm.Res, IF(OR(_xlpm.val="",_xlpm.val="Error"),"",_xlpm.val),
_xlpm.Res
)</f>
        <v>#NAME?</v>
      </c>
      <c r="BB84" s="1985" t="e" cm="1">
        <f t="array" aca="1" ref="BB84" ca="1">_xlfn.LET(
_xlpm.val,IF($F84 = "",val_blankRefText,  _xldudf_CX_GET(CX_ENTITY,$F84,BB$11,BB$14,,(BB$75))),
_xlpm.Res, IF(OR(_xlpm.val="",_xlpm.val="Error"),"",_xlpm.val),
_xlpm.Res
)</f>
        <v>#NAME?</v>
      </c>
      <c r="BC84" s="1985" t="e" cm="1">
        <f t="array" aca="1" ref="BC84" ca="1">_xlfn.LET(
_xlpm.val,IF($F84 = "",val_blankRefText,  _xldudf_CX_GET(CX_ENTITY,$F84,BC$11,BC$14,,(BC$75))),
_xlpm.Res, IF(OR(_xlpm.val="",_xlpm.val="Error"),"",_xlpm.val),
_xlpm.Res
)</f>
        <v>#NAME?</v>
      </c>
      <c r="BD84" s="1985" t="e" cm="1">
        <f t="array" aca="1" ref="BD84" ca="1">_xlfn.LET(
_xlpm.val,IF($F84 = "",val_blankRefText,  _xldudf_CX_GET(CX_ENTITY,$F84,BD$11,BD$14,,(BD$75))),
_xlpm.Res, IF(OR(_xlpm.val="",_xlpm.val="Error"),"",_xlpm.val),
_xlpm.Res
)</f>
        <v>#NAME?</v>
      </c>
      <c r="BE84" s="1985" t="e" cm="1">
        <f t="array" aca="1" ref="BE84" ca="1">_xlfn.LET(
_xlpm.val,IF($F84 = "",val_blankRefText,  _xldudf_CX_GET(CX_ENTITY,$F84,BE$11,BE$14,,(BE$75))),
_xlpm.Res, IF(OR(_xlpm.val="",_xlpm.val="Error"),"",_xlpm.val),
_xlpm.Res
)</f>
        <v>#NAME?</v>
      </c>
      <c r="BF84" s="1985" t="e" cm="1">
        <f t="array" aca="1" ref="BF84" ca="1">_xlfn.LET(
_xlpm.val,IF($F84 = "",val_blankRefText,  _xldudf_CX_GET(CX_ENTITY,$F84,BF$11,BF$14,,(BF$75))),
_xlpm.Res, IF(OR(_xlpm.val="",_xlpm.val="Error"),"",_xlpm.val),
_xlpm.Res
)</f>
        <v>#NAME?</v>
      </c>
      <c r="BG84" s="1985" t="e" cm="1">
        <f t="array" aca="1" ref="BG84" ca="1">_xlfn.LET(
_xlpm.val,IF($F84 = "",val_blankRefText,  _xldudf_CX_GET(CX_ENTITY,$F84,BG$11,BG$14,,(BG$75))),
_xlpm.Res, IF(OR(_xlpm.val="",_xlpm.val="Error"),"",_xlpm.val),
_xlpm.Res
)</f>
        <v>#NAME?</v>
      </c>
      <c r="BH84" s="1985" t="e" cm="1">
        <f t="array" aca="1" ref="BH84" ca="1">_xlfn.LET(
_xlpm.val,IF($F84 = "",val_blankRefText,  _xldudf_CX_GET(CX_ENTITY,$F84,BH$11,BH$14,,(BH$75))),
_xlpm.Res, IF(OR(_xlpm.val="",_xlpm.val="Error"),"",_xlpm.val),
_xlpm.Res
)</f>
        <v>#NAME?</v>
      </c>
      <c r="BI84" s="1985" t="e" cm="1">
        <f t="array" aca="1" ref="BI84" ca="1">_xlfn.LET(
_xlpm.val,IF($F84 = "",val_blankRefText,  _xldudf_CX_GET(CX_ENTITY,$F84,BI$11,BI$14,,(BI$75))),
_xlpm.Res, IF(OR(_xlpm.val="",_xlpm.val="Error"),"",_xlpm.val),
_xlpm.Res
)</f>
        <v>#NAME?</v>
      </c>
      <c r="BJ84" s="1985" t="e" cm="1">
        <f t="array" aca="1" ref="BJ84" ca="1">_xlfn.LET(
_xlpm.val,IF($F84 = "",val_blankRefText,  _xldudf_CX_GET(CX_ENTITY,$F84,BJ$11,BJ$14,,(BJ$75))),
_xlpm.Res, IF(OR(_xlpm.val="",_xlpm.val="Error"),"",_xlpm.val),
_xlpm.Res
)</f>
        <v>#NAME?</v>
      </c>
      <c r="BK84" s="1985" t="e" cm="1">
        <f t="array" aca="1" ref="BK84" ca="1">_xlfn.LET(
_xlpm.val,IF($F84 = "",val_blankRefText,  _xldudf_CX_GET(CX_ENTITY,$F84,BK$11,BK$14,,(BK$75))),
_xlpm.Res, IF(OR(_xlpm.val="",_xlpm.val="Error"),"",_xlpm.val),
_xlpm.Res
)</f>
        <v>#NAME?</v>
      </c>
      <c r="BL84" s="1985" t="e" cm="1">
        <f t="array" aca="1" ref="BL84" ca="1">_xlfn.LET(
_xlpm.val,IF($F84 = "",val_blankRefText,  _xldudf_CX_GET(CX_ENTITY,$F84,BL$11,BL$14,,(BL$75))),
_xlpm.Res, IF(OR(_xlpm.val="",_xlpm.val="Error"),"",_xlpm.val),
_xlpm.Res
)</f>
        <v>#NAME?</v>
      </c>
      <c r="BM84" s="1985" t="e" cm="1">
        <f t="array" aca="1" ref="BM84" ca="1">_xlfn.LET(
_xlpm.val,IF($F84 = "",val_blankRefText,  _xldudf_CX_GET(CX_ENTITY,$F84,BM$11,BM$14,,(BM$75))),
_xlpm.Res, IF(OR(_xlpm.val="",_xlpm.val="Error"),"",_xlpm.val),
_xlpm.Res
)</f>
        <v>#NAME?</v>
      </c>
      <c r="BN84" s="1985" t="e" cm="1">
        <f t="array" aca="1" ref="BN84" ca="1">_xlfn.LET(
_xlpm.val,IF($F84 = "",val_blankRefText,  _xldudf_CX_GET(CX_ENTITY,$F84,BN$11,BN$14,,(BN$75))),
_xlpm.Res, IF(OR(_xlpm.val="",_xlpm.val="Error"),"",_xlpm.val),
_xlpm.Res
)</f>
        <v>#NAME?</v>
      </c>
      <c r="BO84" s="2101"/>
      <c r="BP84" s="2101"/>
      <c r="BQ84" s="2101"/>
      <c r="BR84" s="2101"/>
      <c r="BS84" s="2101"/>
      <c r="BT84" s="2101"/>
      <c r="BU84" s="2101"/>
      <c r="BV84" s="2101"/>
      <c r="BW84" s="2101"/>
      <c r="BX84" s="2101"/>
      <c r="BY84" s="2101"/>
      <c r="BZ84" s="2101"/>
      <c r="CA84" s="34"/>
      <c r="CC84" s="33"/>
      <c r="CD84" s="1461" t="e" cm="1">
        <f t="array" aca="1" ref="CD84" ca="1">_xlfn.LET( _xlpm.CheckBlank, SUM(PL!$AD84:$BN84) = 0, IF(_xlpm.CheckBlank, "", SUM(_xlfn._xlws.FILTER(PL!$AD84:$BN84,(YEAR(PL!$AD$12:$BN$12)=PL!CD$12)*(array_timeline&lt;=PL!CD$11)))))</f>
        <v>#NAME?</v>
      </c>
      <c r="CE84" s="1461" t="e" cm="1">
        <f t="array" aca="1" ref="CE84" ca="1">_xlfn.LET( _xlpm.CheckBlank, SUM(PL!$AD84:$BN84) = 0, IF(_xlpm.CheckBlank, "", SUM(_xlfn._xlws.FILTER(PL!$AD84:$BN84,(YEAR(PL!$AD$12:$BN$12)=PL!CE$12)*(array_timeline&lt;=PL!CE$11)))))</f>
        <v>#NAME?</v>
      </c>
      <c r="CF84" s="88"/>
      <c r="CG84" s="1461" t="e" cm="1">
        <f t="array" aca="1" ref="CG84" ca="1">_xlfn.LET( _xlpm.CheckBlank, SUM(PL!$AD84:$BN84) = 0,IF(_xlpm.CheckBlank, "", SUM(_xlfn._xlws.FILTER(PL!$AD84:$BN84,(YEAR(PL!$AD$12:$BN$12)=PL!CG$12)*(array_timeline&lt;=PL!CG$11)))))</f>
        <v>#NAME?</v>
      </c>
      <c r="CH84" s="1461" t="e" cm="1">
        <f t="array" aca="1" ref="CH84" ca="1">_xlfn.LET( _xlpm.CheckBlank, SUM(PL!$AD84:$BN84) = 0, IF(_xlpm.CheckBlank, "", SUM(_xlfn._xlws.FILTER(PL!$AD84:$BN84,(YEAR(PL!$AD$12:$BN$12)=PL!CH$12)*(array_timeline&lt;=PL!CH$11)))))</f>
        <v>#NAME?</v>
      </c>
      <c r="CI84" s="88"/>
      <c r="CJ84" s="1461" cm="1">
        <f t="array" ref="CJ84">_xlfn.LET( _xlpm.CheckBlank, SUM(PL!$AD84:$BN84) = 0, IF(_xlpm.CheckBlank, "", SUM(_xlfn.TAKE(_xlfn.DROP(PL!$AD84:$BN84, ,-DATEDIFF(PL!CJ$11, val_asOfDate,"M")),1,-12))))</f>
        <v>12</v>
      </c>
      <c r="CK84" s="1461" cm="1">
        <f t="array" ref="CK84">_xlfn.LET( _xlpm.CheckBlank, SUM(PL!$AD84:$BN84) = 0, IF(_xlpm.CheckBlank, "", SUM(_xlfn.TAKE(_xlfn.DROP(PL!$AD84:$BN84, ,-DATEDIFF(PL!CK$11, val_asOfDate,"M")),1,-12))))</f>
        <v>12</v>
      </c>
      <c r="CL84" s="88"/>
      <c r="CM84" s="1168" t="e">
        <f t="shared" ca="1" si="21"/>
        <v>#NAME?</v>
      </c>
      <c r="CN84" s="1168" t="e">
        <f t="shared" ca="1" si="21"/>
        <v>#NAME?</v>
      </c>
      <c r="CO84" s="1169"/>
      <c r="CP84" s="1168" t="e">
        <f t="shared" ca="1" si="22"/>
        <v>#NAME?</v>
      </c>
      <c r="CQ84" s="1168" t="e">
        <f t="shared" ca="1" si="22"/>
        <v>#NAME?</v>
      </c>
      <c r="CR84" s="34"/>
    </row>
    <row r="85" spans="1:96" ht="21" customHeight="1" outlineLevel="1">
      <c r="A85" s="1322"/>
      <c r="B85" s="2126"/>
      <c r="C85" s="577" t="s">
        <v>1539</v>
      </c>
      <c r="D85" s="577"/>
      <c r="E85" s="577" t="e" cm="1">
        <f t="array" aca="1" ref="E85" ca="1">_xlfn.LET(
   _xlpm.Attr,  $C85,
   _xlpm.Lookback, $E$16,
   _xlpm.QueryDate, EOMONTH(val_asOfDate,_xlpm.Lookback),
   _xlpm.ReadField, _xldudf_CX_GET(CX_ENTITY,fx_attrConverter($C85),_xlpm.QueryDate),
   _xlpm.AttrBlank, _xlpm.Attr="", _xlpm.Result,
   IF(_xlpm.AttrBlank,val_blankRefText,fx_attrConverter(_xlpm.ReadField,0)),
IF(_xlpm.Result = "Error", "", _xlpm.Result )
)</f>
        <v>#NAME?</v>
      </c>
      <c r="F85" s="577" t="e">
        <f t="shared" ca="1" si="27"/>
        <v>#NAME?</v>
      </c>
      <c r="G85" s="577" t="s">
        <v>1598</v>
      </c>
      <c r="H85" s="578">
        <v>0</v>
      </c>
      <c r="I85" s="578">
        <v>1</v>
      </c>
      <c r="J85" s="578"/>
      <c r="K85" s="578"/>
      <c r="L85" s="579" t="b">
        <v>0</v>
      </c>
      <c r="N85" s="158"/>
      <c r="O85" s="101"/>
      <c r="P85" s="52"/>
      <c r="Q85" s="101"/>
      <c r="R85" s="101"/>
      <c r="S85" s="101"/>
      <c r="T85" s="101"/>
      <c r="U85" s="39"/>
      <c r="W85" s="91" t="str">
        <f t="shared" si="18"/>
        <v>Budget</v>
      </c>
      <c r="X85" s="884" t="s">
        <v>62</v>
      </c>
      <c r="Y85" s="1134" t="e">
        <f t="shared" ca="1" si="19"/>
        <v>#NAME?</v>
      </c>
      <c r="Z85" s="198" cm="1">
        <f t="array" ref="Z85">_xlfn.SWITCH(
    TRUE,
ISBLANK(_PL!$L85),"",
    _PL!$L85=TRUE, 1,
    _PL!$L85=FALSE,-1,
    _PL!$L85=-1,0,
"n/a"
)</f>
        <v>-1</v>
      </c>
      <c r="AA85" s="200"/>
      <c r="AB85" s="1134" t="e">
        <f t="shared" ca="1" si="20"/>
        <v>#NAME?</v>
      </c>
      <c r="AC85" s="125" t="str" cm="1">
        <f t="array" aca="1" ref="AC85" ca="1">_xlfn.LET(
_xlpm.Def, IF(_xlfn.XMATCH(AB85,tbl_acctDef[Term],0)&gt;0, fx_getIcon("find"), ""),
_xlpm.Adj, IF(_xlfn.XMATCH(AB85, tbl_adjExample[Items],0)&gt;0, fx_getIcon("find"), ""),
IFERROR(IFBLANK(_xlpm.Def,_xlpm.Adj),"")
)</f>
        <v/>
      </c>
      <c r="AD85" s="1985" t="e" cm="1">
        <f t="array" aca="1" ref="AD85" ca="1">_xlfn.LET(
_xlpm.val,IF($F85 = "",val_blankRefText,  _xldudf_CX_GET(CX_ENTITY,$F85,AD$11,AD$14,,(AD$75))),
_xlpm.Res, IF(OR(_xlpm.val="",_xlpm.val="Error"),"",_xlpm.val),
_xlpm.Res
)</f>
        <v>#NAME?</v>
      </c>
      <c r="AE85" s="1985" t="e" cm="1">
        <f t="array" aca="1" ref="AE85" ca="1">_xlfn.LET(
_xlpm.val,IF($F85 = "",val_blankRefText,  _xldudf_CX_GET(CX_ENTITY,$F85,AE$11,AE$14,,(AE$75))),
_xlpm.Res, IF(OR(_xlpm.val="",_xlpm.val="Error"),"",_xlpm.val),
_xlpm.Res
)</f>
        <v>#NAME?</v>
      </c>
      <c r="AF85" s="1985" t="e" cm="1">
        <f t="array" aca="1" ref="AF85" ca="1">_xlfn.LET(
_xlpm.val,IF($F85 = "",val_blankRefText,  _xldudf_CX_GET(CX_ENTITY,$F85,AF$11,AF$14,,(AF$75))),
_xlpm.Res, IF(OR(_xlpm.val="",_xlpm.val="Error"),"",_xlpm.val),
_xlpm.Res
)</f>
        <v>#NAME?</v>
      </c>
      <c r="AG85" s="1985" t="e" cm="1">
        <f t="array" aca="1" ref="AG85" ca="1">_xlfn.LET(
_xlpm.val,IF($F85 = "",val_blankRefText,  _xldudf_CX_GET(CX_ENTITY,$F85,AG$11,AG$14,,(AG$75))),
_xlpm.Res, IF(OR(_xlpm.val="",_xlpm.val="Error"),"",_xlpm.val),
_xlpm.Res
)</f>
        <v>#NAME?</v>
      </c>
      <c r="AH85" s="1985" t="e" cm="1">
        <f t="array" aca="1" ref="AH85" ca="1">_xlfn.LET(
_xlpm.val,IF($F85 = "",val_blankRefText,  _xldudf_CX_GET(CX_ENTITY,$F85,AH$11,AH$14,,(AH$75))),
_xlpm.Res, IF(OR(_xlpm.val="",_xlpm.val="Error"),"",_xlpm.val),
_xlpm.Res
)</f>
        <v>#NAME?</v>
      </c>
      <c r="AI85" s="1985" t="e" cm="1">
        <f t="array" aca="1" ref="AI85" ca="1">_xlfn.LET(
_xlpm.val,IF($F85 = "",val_blankRefText,  _xldudf_CX_GET(CX_ENTITY,$F85,AI$11,AI$14,,(AI$75))),
_xlpm.Res, IF(OR(_xlpm.val="",_xlpm.val="Error"),"",_xlpm.val),
_xlpm.Res
)</f>
        <v>#NAME?</v>
      </c>
      <c r="AJ85" s="1985" t="e" cm="1">
        <f t="array" aca="1" ref="AJ85" ca="1">_xlfn.LET(
_xlpm.val,IF($F85 = "",val_blankRefText,  _xldudf_CX_GET(CX_ENTITY,$F85,AJ$11,AJ$14,,(AJ$75))),
_xlpm.Res, IF(OR(_xlpm.val="",_xlpm.val="Error"),"",_xlpm.val),
_xlpm.Res
)</f>
        <v>#NAME?</v>
      </c>
      <c r="AK85" s="1985" t="e" cm="1">
        <f t="array" aca="1" ref="AK85" ca="1">_xlfn.LET(
_xlpm.val,IF($F85 = "",val_blankRefText,  _xldudf_CX_GET(CX_ENTITY,$F85,AK$11,AK$14,,(AK$75))),
_xlpm.Res, IF(OR(_xlpm.val="",_xlpm.val="Error"),"",_xlpm.val),
_xlpm.Res
)</f>
        <v>#NAME?</v>
      </c>
      <c r="AL85" s="1985" t="e" cm="1">
        <f t="array" aca="1" ref="AL85" ca="1">_xlfn.LET(
_xlpm.val,IF($F85 = "",val_blankRefText,  _xldudf_CX_GET(CX_ENTITY,$F85,AL$11,AL$14,,(AL$75))),
_xlpm.Res, IF(OR(_xlpm.val="",_xlpm.val="Error"),"",_xlpm.val),
_xlpm.Res
)</f>
        <v>#NAME?</v>
      </c>
      <c r="AM85" s="1985" t="e" cm="1">
        <f t="array" aca="1" ref="AM85" ca="1">_xlfn.LET(
_xlpm.val,IF($F85 = "",val_blankRefText,  _xldudf_CX_GET(CX_ENTITY,$F85,AM$11,AM$14,,(AM$75))),
_xlpm.Res, IF(OR(_xlpm.val="",_xlpm.val="Error"),"",_xlpm.val),
_xlpm.Res
)</f>
        <v>#NAME?</v>
      </c>
      <c r="AN85" s="1985" t="e" cm="1">
        <f t="array" aca="1" ref="AN85" ca="1">_xlfn.LET(
_xlpm.val,IF($F85 = "",val_blankRefText,  _xldudf_CX_GET(CX_ENTITY,$F85,AN$11,AN$14,,(AN$75))),
_xlpm.Res, IF(OR(_xlpm.val="",_xlpm.val="Error"),"",_xlpm.val),
_xlpm.Res
)</f>
        <v>#NAME?</v>
      </c>
      <c r="AO85" s="1985" t="e" cm="1">
        <f t="array" aca="1" ref="AO85" ca="1">_xlfn.LET(
_xlpm.val,IF($F85 = "",val_blankRefText,  _xldudf_CX_GET(CX_ENTITY,$F85,AO$11,AO$14,,(AO$75))),
_xlpm.Res, IF(OR(_xlpm.val="",_xlpm.val="Error"),"",_xlpm.val),
_xlpm.Res
)</f>
        <v>#NAME?</v>
      </c>
      <c r="AP85" s="1985" t="e" cm="1">
        <f t="array" aca="1" ref="AP85" ca="1">_xlfn.LET(
_xlpm.val,IF($F85 = "",val_blankRefText,  _xldudf_CX_GET(CX_ENTITY,$F85,AP$11,AP$14,,(AP$75))),
_xlpm.Res, IF(OR(_xlpm.val="",_xlpm.val="Error"),"",_xlpm.val),
_xlpm.Res
)</f>
        <v>#NAME?</v>
      </c>
      <c r="AQ85" s="1985" t="e" cm="1">
        <f t="array" aca="1" ref="AQ85" ca="1">_xlfn.LET(
_xlpm.val,IF($F85 = "",val_blankRefText,  _xldudf_CX_GET(CX_ENTITY,$F85,AQ$11,AQ$14,,(AQ$75))),
_xlpm.Res, IF(OR(_xlpm.val="",_xlpm.val="Error"),"",_xlpm.val),
_xlpm.Res
)</f>
        <v>#NAME?</v>
      </c>
      <c r="AR85" s="1985" t="e" cm="1">
        <f t="array" aca="1" ref="AR85" ca="1">_xlfn.LET(
_xlpm.val,IF($F85 = "",val_blankRefText,  _xldudf_CX_GET(CX_ENTITY,$F85,AR$11,AR$14,,(AR$75))),
_xlpm.Res, IF(OR(_xlpm.val="",_xlpm.val="Error"),"",_xlpm.val),
_xlpm.Res
)</f>
        <v>#NAME?</v>
      </c>
      <c r="AS85" s="1985" t="e" cm="1">
        <f t="array" aca="1" ref="AS85" ca="1">_xlfn.LET(
_xlpm.val,IF($F85 = "",val_blankRefText,  _xldudf_CX_GET(CX_ENTITY,$F85,AS$11,AS$14,,(AS$75))),
_xlpm.Res, IF(OR(_xlpm.val="",_xlpm.val="Error"),"",_xlpm.val),
_xlpm.Res
)</f>
        <v>#NAME?</v>
      </c>
      <c r="AT85" s="1985" t="e" cm="1">
        <f t="array" aca="1" ref="AT85" ca="1">_xlfn.LET(
_xlpm.val,IF($F85 = "",val_blankRefText,  _xldudf_CX_GET(CX_ENTITY,$F85,AT$11,AT$14,,(AT$75))),
_xlpm.Res, IF(OR(_xlpm.val="",_xlpm.val="Error"),"",_xlpm.val),
_xlpm.Res
)</f>
        <v>#NAME?</v>
      </c>
      <c r="AU85" s="1985" t="e" cm="1">
        <f t="array" aca="1" ref="AU85" ca="1">_xlfn.LET(
_xlpm.val,IF($F85 = "",val_blankRefText,  _xldudf_CX_GET(CX_ENTITY,$F85,AU$11,AU$14,,(AU$75))),
_xlpm.Res, IF(OR(_xlpm.val="",_xlpm.val="Error"),"",_xlpm.val),
_xlpm.Res
)</f>
        <v>#NAME?</v>
      </c>
      <c r="AV85" s="1985" t="e" cm="1">
        <f t="array" aca="1" ref="AV85" ca="1">_xlfn.LET(
_xlpm.val,IF($F85 = "",val_blankRefText,  _xldudf_CX_GET(CX_ENTITY,$F85,AV$11,AV$14,,(AV$75))),
_xlpm.Res, IF(OR(_xlpm.val="",_xlpm.val="Error"),"",_xlpm.val),
_xlpm.Res
)</f>
        <v>#NAME?</v>
      </c>
      <c r="AW85" s="1985" t="e" cm="1">
        <f t="array" aca="1" ref="AW85" ca="1">_xlfn.LET(
_xlpm.val,IF($F85 = "",val_blankRefText,  _xldudf_CX_GET(CX_ENTITY,$F85,AW$11,AW$14,,(AW$75))),
_xlpm.Res, IF(OR(_xlpm.val="",_xlpm.val="Error"),"",_xlpm.val),
_xlpm.Res
)</f>
        <v>#NAME?</v>
      </c>
      <c r="AX85" s="1985" t="e" cm="1">
        <f t="array" aca="1" ref="AX85" ca="1">_xlfn.LET(
_xlpm.val,IF($F85 = "",val_blankRefText,  _xldudf_CX_GET(CX_ENTITY,$F85,AX$11,AX$14,,(AX$75))),
_xlpm.Res, IF(OR(_xlpm.val="",_xlpm.val="Error"),"",_xlpm.val),
_xlpm.Res
)</f>
        <v>#NAME?</v>
      </c>
      <c r="AY85" s="1985" t="e" cm="1">
        <f t="array" aca="1" ref="AY85" ca="1">_xlfn.LET(
_xlpm.val,IF($F85 = "",val_blankRefText,  _xldudf_CX_GET(CX_ENTITY,$F85,AY$11,AY$14,,(AY$75))),
_xlpm.Res, IF(OR(_xlpm.val="",_xlpm.val="Error"),"",_xlpm.val),
_xlpm.Res
)</f>
        <v>#NAME?</v>
      </c>
      <c r="AZ85" s="1985" t="e" cm="1">
        <f t="array" aca="1" ref="AZ85" ca="1">_xlfn.LET(
_xlpm.val,IF($F85 = "",val_blankRefText,  _xldudf_CX_GET(CX_ENTITY,$F85,AZ$11,AZ$14,,(AZ$75))),
_xlpm.Res, IF(OR(_xlpm.val="",_xlpm.val="Error"),"",_xlpm.val),
_xlpm.Res
)</f>
        <v>#NAME?</v>
      </c>
      <c r="BA85" s="1985" t="e" cm="1">
        <f t="array" aca="1" ref="BA85" ca="1">_xlfn.LET(
_xlpm.val,IF($F85 = "",val_blankRefText,  _xldudf_CX_GET(CX_ENTITY,$F85,BA$11,BA$14,,(BA$75))),
_xlpm.Res, IF(OR(_xlpm.val="",_xlpm.val="Error"),"",_xlpm.val),
_xlpm.Res
)</f>
        <v>#NAME?</v>
      </c>
      <c r="BB85" s="1985" t="e" cm="1">
        <f t="array" aca="1" ref="BB85" ca="1">_xlfn.LET(
_xlpm.val,IF($F85 = "",val_blankRefText,  _xldudf_CX_GET(CX_ENTITY,$F85,BB$11,BB$14,,(BB$75))),
_xlpm.Res, IF(OR(_xlpm.val="",_xlpm.val="Error"),"",_xlpm.val),
_xlpm.Res
)</f>
        <v>#NAME?</v>
      </c>
      <c r="BC85" s="1985" t="e" cm="1">
        <f t="array" aca="1" ref="BC85" ca="1">_xlfn.LET(
_xlpm.val,IF($F85 = "",val_blankRefText,  _xldudf_CX_GET(CX_ENTITY,$F85,BC$11,BC$14,,(BC$75))),
_xlpm.Res, IF(OR(_xlpm.val="",_xlpm.val="Error"),"",_xlpm.val),
_xlpm.Res
)</f>
        <v>#NAME?</v>
      </c>
      <c r="BD85" s="1985" t="e" cm="1">
        <f t="array" aca="1" ref="BD85" ca="1">_xlfn.LET(
_xlpm.val,IF($F85 = "",val_blankRefText,  _xldudf_CX_GET(CX_ENTITY,$F85,BD$11,BD$14,,(BD$75))),
_xlpm.Res, IF(OR(_xlpm.val="",_xlpm.val="Error"),"",_xlpm.val),
_xlpm.Res
)</f>
        <v>#NAME?</v>
      </c>
      <c r="BE85" s="1985" t="e" cm="1">
        <f t="array" aca="1" ref="BE85" ca="1">_xlfn.LET(
_xlpm.val,IF($F85 = "",val_blankRefText,  _xldudf_CX_GET(CX_ENTITY,$F85,BE$11,BE$14,,(BE$75))),
_xlpm.Res, IF(OR(_xlpm.val="",_xlpm.val="Error"),"",_xlpm.val),
_xlpm.Res
)</f>
        <v>#NAME?</v>
      </c>
      <c r="BF85" s="1985" t="e" cm="1">
        <f t="array" aca="1" ref="BF85" ca="1">_xlfn.LET(
_xlpm.val,IF($F85 = "",val_blankRefText,  _xldudf_CX_GET(CX_ENTITY,$F85,BF$11,BF$14,,(BF$75))),
_xlpm.Res, IF(OR(_xlpm.val="",_xlpm.val="Error"),"",_xlpm.val),
_xlpm.Res
)</f>
        <v>#NAME?</v>
      </c>
      <c r="BG85" s="1985" t="e" cm="1">
        <f t="array" aca="1" ref="BG85" ca="1">_xlfn.LET(
_xlpm.val,IF($F85 = "",val_blankRefText,  _xldudf_CX_GET(CX_ENTITY,$F85,BG$11,BG$14,,(BG$75))),
_xlpm.Res, IF(OR(_xlpm.val="",_xlpm.val="Error"),"",_xlpm.val),
_xlpm.Res
)</f>
        <v>#NAME?</v>
      </c>
      <c r="BH85" s="1985" t="e" cm="1">
        <f t="array" aca="1" ref="BH85" ca="1">_xlfn.LET(
_xlpm.val,IF($F85 = "",val_blankRefText,  _xldudf_CX_GET(CX_ENTITY,$F85,BH$11,BH$14,,(BH$75))),
_xlpm.Res, IF(OR(_xlpm.val="",_xlpm.val="Error"),"",_xlpm.val),
_xlpm.Res
)</f>
        <v>#NAME?</v>
      </c>
      <c r="BI85" s="1985" t="e" cm="1">
        <f t="array" aca="1" ref="BI85" ca="1">_xlfn.LET(
_xlpm.val,IF($F85 = "",val_blankRefText,  _xldudf_CX_GET(CX_ENTITY,$F85,BI$11,BI$14,,(BI$75))),
_xlpm.Res, IF(OR(_xlpm.val="",_xlpm.val="Error"),"",_xlpm.val),
_xlpm.Res
)</f>
        <v>#NAME?</v>
      </c>
      <c r="BJ85" s="1985" t="e" cm="1">
        <f t="array" aca="1" ref="BJ85" ca="1">_xlfn.LET(
_xlpm.val,IF($F85 = "",val_blankRefText,  _xldudf_CX_GET(CX_ENTITY,$F85,BJ$11,BJ$14,,(BJ$75))),
_xlpm.Res, IF(OR(_xlpm.val="",_xlpm.val="Error"),"",_xlpm.val),
_xlpm.Res
)</f>
        <v>#NAME?</v>
      </c>
      <c r="BK85" s="1985" t="e" cm="1">
        <f t="array" aca="1" ref="BK85" ca="1">_xlfn.LET(
_xlpm.val,IF($F85 = "",val_blankRefText,  _xldudf_CX_GET(CX_ENTITY,$F85,BK$11,BK$14,,(BK$75))),
_xlpm.Res, IF(OR(_xlpm.val="",_xlpm.val="Error"),"",_xlpm.val),
_xlpm.Res
)</f>
        <v>#NAME?</v>
      </c>
      <c r="BL85" s="1985" t="e" cm="1">
        <f t="array" aca="1" ref="BL85" ca="1">_xlfn.LET(
_xlpm.val,IF($F85 = "",val_blankRefText,  _xldudf_CX_GET(CX_ENTITY,$F85,BL$11,BL$14,,(BL$75))),
_xlpm.Res, IF(OR(_xlpm.val="",_xlpm.val="Error"),"",_xlpm.val),
_xlpm.Res
)</f>
        <v>#NAME?</v>
      </c>
      <c r="BM85" s="1985" t="e" cm="1">
        <f t="array" aca="1" ref="BM85" ca="1">_xlfn.LET(
_xlpm.val,IF($F85 = "",val_blankRefText,  _xldudf_CX_GET(CX_ENTITY,$F85,BM$11,BM$14,,(BM$75))),
_xlpm.Res, IF(OR(_xlpm.val="",_xlpm.val="Error"),"",_xlpm.val),
_xlpm.Res
)</f>
        <v>#NAME?</v>
      </c>
      <c r="BN85" s="1985" t="e" cm="1">
        <f t="array" aca="1" ref="BN85" ca="1">_xlfn.LET(
_xlpm.val,IF($F85 = "",val_blankRefText,  _xldudf_CX_GET(CX_ENTITY,$F85,BN$11,BN$14,,(BN$75))),
_xlpm.Res, IF(OR(_xlpm.val="",_xlpm.val="Error"),"",_xlpm.val),
_xlpm.Res
)</f>
        <v>#NAME?</v>
      </c>
      <c r="BO85" s="2101"/>
      <c r="BP85" s="2101"/>
      <c r="BQ85" s="2101"/>
      <c r="BR85" s="2101"/>
      <c r="BS85" s="2101"/>
      <c r="BT85" s="2101"/>
      <c r="BU85" s="2101"/>
      <c r="BV85" s="2101"/>
      <c r="BW85" s="2101"/>
      <c r="BX85" s="2101"/>
      <c r="BY85" s="2101"/>
      <c r="BZ85" s="2101"/>
      <c r="CA85" s="34"/>
      <c r="CC85" s="33"/>
      <c r="CD85" s="1461" t="e" cm="1">
        <f t="array" aca="1" ref="CD85" ca="1">_xlfn.LET( _xlpm.CheckBlank, SUM(PL!$AD85:$BN85) = 0, IF(_xlpm.CheckBlank, "", SUM(_xlfn._xlws.FILTER(PL!$AD85:$BN85,(YEAR(PL!$AD$12:$BN$12)=PL!CD$12)*(array_timeline&lt;=PL!CD$11)))))</f>
        <v>#NAME?</v>
      </c>
      <c r="CE85" s="1461" t="e" cm="1">
        <f t="array" aca="1" ref="CE85" ca="1">_xlfn.LET( _xlpm.CheckBlank, SUM(PL!$AD85:$BN85) = 0, IF(_xlpm.CheckBlank, "", SUM(_xlfn._xlws.FILTER(PL!$AD85:$BN85,(YEAR(PL!$AD$12:$BN$12)=PL!CE$12)*(array_timeline&lt;=PL!CE$11)))))</f>
        <v>#NAME?</v>
      </c>
      <c r="CF85" s="88"/>
      <c r="CG85" s="1461" t="e" cm="1">
        <f t="array" aca="1" ref="CG85" ca="1">_xlfn.LET( _xlpm.CheckBlank, SUM(PL!$AD85:$BN85) = 0,IF(_xlpm.CheckBlank, "", SUM(_xlfn._xlws.FILTER(PL!$AD85:$BN85,(YEAR(PL!$AD$12:$BN$12)=PL!CG$12)*(array_timeline&lt;=PL!CG$11)))))</f>
        <v>#NAME?</v>
      </c>
      <c r="CH85" s="1461" t="e" cm="1">
        <f t="array" aca="1" ref="CH85" ca="1">_xlfn.LET( _xlpm.CheckBlank, SUM(PL!$AD85:$BN85) = 0, IF(_xlpm.CheckBlank, "", SUM(_xlfn._xlws.FILTER(PL!$AD85:$BN85,(YEAR(PL!$AD$12:$BN$12)=PL!CH$12)*(array_timeline&lt;=PL!CH$11)))))</f>
        <v>#NAME?</v>
      </c>
      <c r="CI85" s="88"/>
      <c r="CJ85" s="1461" cm="1">
        <f t="array" ref="CJ85">_xlfn.LET( _xlpm.CheckBlank, SUM(PL!$AD85:$BN85) = 0, IF(_xlpm.CheckBlank, "", SUM(_xlfn.TAKE(_xlfn.DROP(PL!$AD85:$BN85, ,-DATEDIFF(PL!CJ$11, val_asOfDate,"M")),1,-12))))</f>
        <v>12</v>
      </c>
      <c r="CK85" s="1461" cm="1">
        <f t="array" ref="CK85">_xlfn.LET( _xlpm.CheckBlank, SUM(PL!$AD85:$BN85) = 0, IF(_xlpm.CheckBlank, "", SUM(_xlfn.TAKE(_xlfn.DROP(PL!$AD85:$BN85, ,-DATEDIFF(PL!CK$11, val_asOfDate,"M")),1,-12))))</f>
        <v>12</v>
      </c>
      <c r="CL85" s="88"/>
      <c r="CM85" s="1168" t="e">
        <f t="shared" ca="1" si="21"/>
        <v>#NAME?</v>
      </c>
      <c r="CN85" s="1168" t="e">
        <f t="shared" ca="1" si="21"/>
        <v>#NAME?</v>
      </c>
      <c r="CO85" s="1169"/>
      <c r="CP85" s="1168" t="e">
        <f t="shared" ca="1" si="22"/>
        <v>#NAME?</v>
      </c>
      <c r="CQ85" s="1168" t="e">
        <f t="shared" ca="1" si="22"/>
        <v>#NAME?</v>
      </c>
      <c r="CR85" s="34"/>
    </row>
    <row r="86" spans="1:96" ht="21" customHeight="1" outlineLevel="1">
      <c r="A86" s="1322"/>
      <c r="B86" s="2126"/>
      <c r="C86" s="577" t="s">
        <v>1540</v>
      </c>
      <c r="D86" s="577"/>
      <c r="E86" s="577" t="e" cm="1">
        <f t="array" aca="1" ref="E86" ca="1">_xlfn.LET(
   _xlpm.Attr,  $C86,
   _xlpm.Lookback, $E$16,
   _xlpm.QueryDate, EOMONTH(val_asOfDate,_xlpm.Lookback),
   _xlpm.ReadField, _xldudf_CX_GET(CX_ENTITY,fx_attrConverter($C86),_xlpm.QueryDate),
   _xlpm.AttrBlank, _xlpm.Attr="", _xlpm.Result,
   IF(_xlpm.AttrBlank,val_blankRefText,fx_attrConverter(_xlpm.ReadField,0)),
IF(_xlpm.Result = "Error", "", _xlpm.Result )
)</f>
        <v>#NAME?</v>
      </c>
      <c r="F86" s="577" t="e">
        <f t="shared" ca="1" si="27"/>
        <v>#NAME?</v>
      </c>
      <c r="G86" s="577" t="s">
        <v>1598</v>
      </c>
      <c r="H86" s="578">
        <v>0</v>
      </c>
      <c r="I86" s="578">
        <v>1</v>
      </c>
      <c r="J86" s="578"/>
      <c r="K86" s="578"/>
      <c r="L86" s="579" t="b">
        <v>0</v>
      </c>
      <c r="N86" s="158"/>
      <c r="O86" s="101"/>
      <c r="P86" s="52"/>
      <c r="Q86" s="101"/>
      <c r="R86" s="126"/>
      <c r="S86" s="101"/>
      <c r="T86" s="101"/>
      <c r="U86" s="39"/>
      <c r="W86" s="91" t="str">
        <f t="shared" si="18"/>
        <v>Budget</v>
      </c>
      <c r="X86" s="884" t="s">
        <v>62</v>
      </c>
      <c r="Y86" s="1134" t="e">
        <f t="shared" ca="1" si="19"/>
        <v>#NAME?</v>
      </c>
      <c r="Z86" s="198" cm="1">
        <f t="array" ref="Z86">_xlfn.SWITCH(
    TRUE,
ISBLANK(_PL!$L86),"",
    _PL!$L86=TRUE, 1,
    _PL!$L86=FALSE,-1,
    _PL!$L86=-1,0,
"n/a"
)</f>
        <v>-1</v>
      </c>
      <c r="AA86" s="200"/>
      <c r="AB86" s="1134" t="e">
        <f t="shared" ca="1" si="20"/>
        <v>#NAME?</v>
      </c>
      <c r="AC86" s="125" t="str" cm="1">
        <f t="array" aca="1" ref="AC86" ca="1">_xlfn.LET(
_xlpm.Def, IF(_xlfn.XMATCH(AB86,tbl_acctDef[Term],0)&gt;0, fx_getIcon("find"), ""),
_xlpm.Adj, IF(_xlfn.XMATCH(AB86, tbl_adjExample[Items],0)&gt;0, fx_getIcon("find"), ""),
IFERROR(IFBLANK(_xlpm.Def,_xlpm.Adj),"")
)</f>
        <v/>
      </c>
      <c r="AD86" s="1985" t="e" cm="1">
        <f t="array" aca="1" ref="AD86" ca="1">_xlfn.LET(
_xlpm.val,IF($F86 = "",val_blankRefText,  _xldudf_CX_GET(CX_ENTITY,$F86,AD$11,AD$14,,(AD$75))),
_xlpm.Res, IF(OR(_xlpm.val="",_xlpm.val="Error"),"",_xlpm.val),
_xlpm.Res
)</f>
        <v>#NAME?</v>
      </c>
      <c r="AE86" s="1985" t="e" cm="1">
        <f t="array" aca="1" ref="AE86" ca="1">_xlfn.LET(
_xlpm.val,IF($F86 = "",val_blankRefText,  _xldudf_CX_GET(CX_ENTITY,$F86,AE$11,AE$14,,(AE$75))),
_xlpm.Res, IF(OR(_xlpm.val="",_xlpm.val="Error"),"",_xlpm.val),
_xlpm.Res
)</f>
        <v>#NAME?</v>
      </c>
      <c r="AF86" s="1985" t="e" cm="1">
        <f t="array" aca="1" ref="AF86" ca="1">_xlfn.LET(
_xlpm.val,IF($F86 = "",val_blankRefText,  _xldudf_CX_GET(CX_ENTITY,$F86,AF$11,AF$14,,(AF$75))),
_xlpm.Res, IF(OR(_xlpm.val="",_xlpm.val="Error"),"",_xlpm.val),
_xlpm.Res
)</f>
        <v>#NAME?</v>
      </c>
      <c r="AG86" s="1985" t="e" cm="1">
        <f t="array" aca="1" ref="AG86" ca="1">_xlfn.LET(
_xlpm.val,IF($F86 = "",val_blankRefText,  _xldudf_CX_GET(CX_ENTITY,$F86,AG$11,AG$14,,(AG$75))),
_xlpm.Res, IF(OR(_xlpm.val="",_xlpm.val="Error"),"",_xlpm.val),
_xlpm.Res
)</f>
        <v>#NAME?</v>
      </c>
      <c r="AH86" s="1985" t="e" cm="1">
        <f t="array" aca="1" ref="AH86" ca="1">_xlfn.LET(
_xlpm.val,IF($F86 = "",val_blankRefText,  _xldudf_CX_GET(CX_ENTITY,$F86,AH$11,AH$14,,(AH$75))),
_xlpm.Res, IF(OR(_xlpm.val="",_xlpm.val="Error"),"",_xlpm.val),
_xlpm.Res
)</f>
        <v>#NAME?</v>
      </c>
      <c r="AI86" s="1985" t="e" cm="1">
        <f t="array" aca="1" ref="AI86" ca="1">_xlfn.LET(
_xlpm.val,IF($F86 = "",val_blankRefText,  _xldudf_CX_GET(CX_ENTITY,$F86,AI$11,AI$14,,(AI$75))),
_xlpm.Res, IF(OR(_xlpm.val="",_xlpm.val="Error"),"",_xlpm.val),
_xlpm.Res
)</f>
        <v>#NAME?</v>
      </c>
      <c r="AJ86" s="1985" t="e" cm="1">
        <f t="array" aca="1" ref="AJ86" ca="1">_xlfn.LET(
_xlpm.val,IF($F86 = "",val_blankRefText,  _xldudf_CX_GET(CX_ENTITY,$F86,AJ$11,AJ$14,,(AJ$75))),
_xlpm.Res, IF(OR(_xlpm.val="",_xlpm.val="Error"),"",_xlpm.val),
_xlpm.Res
)</f>
        <v>#NAME?</v>
      </c>
      <c r="AK86" s="1985" t="e" cm="1">
        <f t="array" aca="1" ref="AK86" ca="1">_xlfn.LET(
_xlpm.val,IF($F86 = "",val_blankRefText,  _xldudf_CX_GET(CX_ENTITY,$F86,AK$11,AK$14,,(AK$75))),
_xlpm.Res, IF(OR(_xlpm.val="",_xlpm.val="Error"),"",_xlpm.val),
_xlpm.Res
)</f>
        <v>#NAME?</v>
      </c>
      <c r="AL86" s="1985" t="e" cm="1">
        <f t="array" aca="1" ref="AL86" ca="1">_xlfn.LET(
_xlpm.val,IF($F86 = "",val_blankRefText,  _xldudf_CX_GET(CX_ENTITY,$F86,AL$11,AL$14,,(AL$75))),
_xlpm.Res, IF(OR(_xlpm.val="",_xlpm.val="Error"),"",_xlpm.val),
_xlpm.Res
)</f>
        <v>#NAME?</v>
      </c>
      <c r="AM86" s="1985" t="e" cm="1">
        <f t="array" aca="1" ref="AM86" ca="1">_xlfn.LET(
_xlpm.val,IF($F86 = "",val_blankRefText,  _xldudf_CX_GET(CX_ENTITY,$F86,AM$11,AM$14,,(AM$75))),
_xlpm.Res, IF(OR(_xlpm.val="",_xlpm.val="Error"),"",_xlpm.val),
_xlpm.Res
)</f>
        <v>#NAME?</v>
      </c>
      <c r="AN86" s="1985" t="e" cm="1">
        <f t="array" aca="1" ref="AN86" ca="1">_xlfn.LET(
_xlpm.val,IF($F86 = "",val_blankRefText,  _xldudf_CX_GET(CX_ENTITY,$F86,AN$11,AN$14,,(AN$75))),
_xlpm.Res, IF(OR(_xlpm.val="",_xlpm.val="Error"),"",_xlpm.val),
_xlpm.Res
)</f>
        <v>#NAME?</v>
      </c>
      <c r="AO86" s="1985" t="e" cm="1">
        <f t="array" aca="1" ref="AO86" ca="1">_xlfn.LET(
_xlpm.val,IF($F86 = "",val_blankRefText,  _xldudf_CX_GET(CX_ENTITY,$F86,AO$11,AO$14,,(AO$75))),
_xlpm.Res, IF(OR(_xlpm.val="",_xlpm.val="Error"),"",_xlpm.val),
_xlpm.Res
)</f>
        <v>#NAME?</v>
      </c>
      <c r="AP86" s="1985" t="e" cm="1">
        <f t="array" aca="1" ref="AP86" ca="1">_xlfn.LET(
_xlpm.val,IF($F86 = "",val_blankRefText,  _xldudf_CX_GET(CX_ENTITY,$F86,AP$11,AP$14,,(AP$75))),
_xlpm.Res, IF(OR(_xlpm.val="",_xlpm.val="Error"),"",_xlpm.val),
_xlpm.Res
)</f>
        <v>#NAME?</v>
      </c>
      <c r="AQ86" s="1985" t="e" cm="1">
        <f t="array" aca="1" ref="AQ86" ca="1">_xlfn.LET(
_xlpm.val,IF($F86 = "",val_blankRefText,  _xldudf_CX_GET(CX_ENTITY,$F86,AQ$11,AQ$14,,(AQ$75))),
_xlpm.Res, IF(OR(_xlpm.val="",_xlpm.val="Error"),"",_xlpm.val),
_xlpm.Res
)</f>
        <v>#NAME?</v>
      </c>
      <c r="AR86" s="1985" t="e" cm="1">
        <f t="array" aca="1" ref="AR86" ca="1">_xlfn.LET(
_xlpm.val,IF($F86 = "",val_blankRefText,  _xldudf_CX_GET(CX_ENTITY,$F86,AR$11,AR$14,,(AR$75))),
_xlpm.Res, IF(OR(_xlpm.val="",_xlpm.val="Error"),"",_xlpm.val),
_xlpm.Res
)</f>
        <v>#NAME?</v>
      </c>
      <c r="AS86" s="1985" t="e" cm="1">
        <f t="array" aca="1" ref="AS86" ca="1">_xlfn.LET(
_xlpm.val,IF($F86 = "",val_blankRefText,  _xldudf_CX_GET(CX_ENTITY,$F86,AS$11,AS$14,,(AS$75))),
_xlpm.Res, IF(OR(_xlpm.val="",_xlpm.val="Error"),"",_xlpm.val),
_xlpm.Res
)</f>
        <v>#NAME?</v>
      </c>
      <c r="AT86" s="1985" t="e" cm="1">
        <f t="array" aca="1" ref="AT86" ca="1">_xlfn.LET(
_xlpm.val,IF($F86 = "",val_blankRefText,  _xldudf_CX_GET(CX_ENTITY,$F86,AT$11,AT$14,,(AT$75))),
_xlpm.Res, IF(OR(_xlpm.val="",_xlpm.val="Error"),"",_xlpm.val),
_xlpm.Res
)</f>
        <v>#NAME?</v>
      </c>
      <c r="AU86" s="1985" t="e" cm="1">
        <f t="array" aca="1" ref="AU86" ca="1">_xlfn.LET(
_xlpm.val,IF($F86 = "",val_blankRefText,  _xldudf_CX_GET(CX_ENTITY,$F86,AU$11,AU$14,,(AU$75))),
_xlpm.Res, IF(OR(_xlpm.val="",_xlpm.val="Error"),"",_xlpm.val),
_xlpm.Res
)</f>
        <v>#NAME?</v>
      </c>
      <c r="AV86" s="1985" t="e" cm="1">
        <f t="array" aca="1" ref="AV86" ca="1">_xlfn.LET(
_xlpm.val,IF($F86 = "",val_blankRefText,  _xldudf_CX_GET(CX_ENTITY,$F86,AV$11,AV$14,,(AV$75))),
_xlpm.Res, IF(OR(_xlpm.val="",_xlpm.val="Error"),"",_xlpm.val),
_xlpm.Res
)</f>
        <v>#NAME?</v>
      </c>
      <c r="AW86" s="1985" t="e" cm="1">
        <f t="array" aca="1" ref="AW86" ca="1">_xlfn.LET(
_xlpm.val,IF($F86 = "",val_blankRefText,  _xldudf_CX_GET(CX_ENTITY,$F86,AW$11,AW$14,,(AW$75))),
_xlpm.Res, IF(OR(_xlpm.val="",_xlpm.val="Error"),"",_xlpm.val),
_xlpm.Res
)</f>
        <v>#NAME?</v>
      </c>
      <c r="AX86" s="1985" t="e" cm="1">
        <f t="array" aca="1" ref="AX86" ca="1">_xlfn.LET(
_xlpm.val,IF($F86 = "",val_blankRefText,  _xldudf_CX_GET(CX_ENTITY,$F86,AX$11,AX$14,,(AX$75))),
_xlpm.Res, IF(OR(_xlpm.val="",_xlpm.val="Error"),"",_xlpm.val),
_xlpm.Res
)</f>
        <v>#NAME?</v>
      </c>
      <c r="AY86" s="1985" t="e" cm="1">
        <f t="array" aca="1" ref="AY86" ca="1">_xlfn.LET(
_xlpm.val,IF($F86 = "",val_blankRefText,  _xldudf_CX_GET(CX_ENTITY,$F86,AY$11,AY$14,,(AY$75))),
_xlpm.Res, IF(OR(_xlpm.val="",_xlpm.val="Error"),"",_xlpm.val),
_xlpm.Res
)</f>
        <v>#NAME?</v>
      </c>
      <c r="AZ86" s="1985" t="e" cm="1">
        <f t="array" aca="1" ref="AZ86" ca="1">_xlfn.LET(
_xlpm.val,IF($F86 = "",val_blankRefText,  _xldudf_CX_GET(CX_ENTITY,$F86,AZ$11,AZ$14,,(AZ$75))),
_xlpm.Res, IF(OR(_xlpm.val="",_xlpm.val="Error"),"",_xlpm.val),
_xlpm.Res
)</f>
        <v>#NAME?</v>
      </c>
      <c r="BA86" s="1985" t="e" cm="1">
        <f t="array" aca="1" ref="BA86" ca="1">_xlfn.LET(
_xlpm.val,IF($F86 = "",val_blankRefText,  _xldudf_CX_GET(CX_ENTITY,$F86,BA$11,BA$14,,(BA$75))),
_xlpm.Res, IF(OR(_xlpm.val="",_xlpm.val="Error"),"",_xlpm.val),
_xlpm.Res
)</f>
        <v>#NAME?</v>
      </c>
      <c r="BB86" s="1985" t="e" cm="1">
        <f t="array" aca="1" ref="BB86" ca="1">_xlfn.LET(
_xlpm.val,IF($F86 = "",val_blankRefText,  _xldudf_CX_GET(CX_ENTITY,$F86,BB$11,BB$14,,(BB$75))),
_xlpm.Res, IF(OR(_xlpm.val="",_xlpm.val="Error"),"",_xlpm.val),
_xlpm.Res
)</f>
        <v>#NAME?</v>
      </c>
      <c r="BC86" s="1985" t="e" cm="1">
        <f t="array" aca="1" ref="BC86" ca="1">_xlfn.LET(
_xlpm.val,IF($F86 = "",val_blankRefText,  _xldudf_CX_GET(CX_ENTITY,$F86,BC$11,BC$14,,(BC$75))),
_xlpm.Res, IF(OR(_xlpm.val="",_xlpm.val="Error"),"",_xlpm.val),
_xlpm.Res
)</f>
        <v>#NAME?</v>
      </c>
      <c r="BD86" s="1985" t="e" cm="1">
        <f t="array" aca="1" ref="BD86" ca="1">_xlfn.LET(
_xlpm.val,IF($F86 = "",val_blankRefText,  _xldudf_CX_GET(CX_ENTITY,$F86,BD$11,BD$14,,(BD$75))),
_xlpm.Res, IF(OR(_xlpm.val="",_xlpm.val="Error"),"",_xlpm.val),
_xlpm.Res
)</f>
        <v>#NAME?</v>
      </c>
      <c r="BE86" s="1985" t="e" cm="1">
        <f t="array" aca="1" ref="BE86" ca="1">_xlfn.LET(
_xlpm.val,IF($F86 = "",val_blankRefText,  _xldudf_CX_GET(CX_ENTITY,$F86,BE$11,BE$14,,(BE$75))),
_xlpm.Res, IF(OR(_xlpm.val="",_xlpm.val="Error"),"",_xlpm.val),
_xlpm.Res
)</f>
        <v>#NAME?</v>
      </c>
      <c r="BF86" s="1985" t="e" cm="1">
        <f t="array" aca="1" ref="BF86" ca="1">_xlfn.LET(
_xlpm.val,IF($F86 = "",val_blankRefText,  _xldudf_CX_GET(CX_ENTITY,$F86,BF$11,BF$14,,(BF$75))),
_xlpm.Res, IF(OR(_xlpm.val="",_xlpm.val="Error"),"",_xlpm.val),
_xlpm.Res
)</f>
        <v>#NAME?</v>
      </c>
      <c r="BG86" s="1985" t="e" cm="1">
        <f t="array" aca="1" ref="BG86" ca="1">_xlfn.LET(
_xlpm.val,IF($F86 = "",val_blankRefText,  _xldudf_CX_GET(CX_ENTITY,$F86,BG$11,BG$14,,(BG$75))),
_xlpm.Res, IF(OR(_xlpm.val="",_xlpm.val="Error"),"",_xlpm.val),
_xlpm.Res
)</f>
        <v>#NAME?</v>
      </c>
      <c r="BH86" s="1985" t="e" cm="1">
        <f t="array" aca="1" ref="BH86" ca="1">_xlfn.LET(
_xlpm.val,IF($F86 = "",val_blankRefText,  _xldudf_CX_GET(CX_ENTITY,$F86,BH$11,BH$14,,(BH$75))),
_xlpm.Res, IF(OR(_xlpm.val="",_xlpm.val="Error"),"",_xlpm.val),
_xlpm.Res
)</f>
        <v>#NAME?</v>
      </c>
      <c r="BI86" s="1985" t="e" cm="1">
        <f t="array" aca="1" ref="BI86" ca="1">_xlfn.LET(
_xlpm.val,IF($F86 = "",val_blankRefText,  _xldudf_CX_GET(CX_ENTITY,$F86,BI$11,BI$14,,(BI$75))),
_xlpm.Res, IF(OR(_xlpm.val="",_xlpm.val="Error"),"",_xlpm.val),
_xlpm.Res
)</f>
        <v>#NAME?</v>
      </c>
      <c r="BJ86" s="1985" t="e" cm="1">
        <f t="array" aca="1" ref="BJ86" ca="1">_xlfn.LET(
_xlpm.val,IF($F86 = "",val_blankRefText,  _xldudf_CX_GET(CX_ENTITY,$F86,BJ$11,BJ$14,,(BJ$75))),
_xlpm.Res, IF(OR(_xlpm.val="",_xlpm.val="Error"),"",_xlpm.val),
_xlpm.Res
)</f>
        <v>#NAME?</v>
      </c>
      <c r="BK86" s="1985" t="e" cm="1">
        <f t="array" aca="1" ref="BK86" ca="1">_xlfn.LET(
_xlpm.val,IF($F86 = "",val_blankRefText,  _xldudf_CX_GET(CX_ENTITY,$F86,BK$11,BK$14,,(BK$75))),
_xlpm.Res, IF(OR(_xlpm.val="",_xlpm.val="Error"),"",_xlpm.val),
_xlpm.Res
)</f>
        <v>#NAME?</v>
      </c>
      <c r="BL86" s="1985" t="e" cm="1">
        <f t="array" aca="1" ref="BL86" ca="1">_xlfn.LET(
_xlpm.val,IF($F86 = "",val_blankRefText,  _xldudf_CX_GET(CX_ENTITY,$F86,BL$11,BL$14,,(BL$75))),
_xlpm.Res, IF(OR(_xlpm.val="",_xlpm.val="Error"),"",_xlpm.val),
_xlpm.Res
)</f>
        <v>#NAME?</v>
      </c>
      <c r="BM86" s="1985" t="e" cm="1">
        <f t="array" aca="1" ref="BM86" ca="1">_xlfn.LET(
_xlpm.val,IF($F86 = "",val_blankRefText,  _xldudf_CX_GET(CX_ENTITY,$F86,BM$11,BM$14,,(BM$75))),
_xlpm.Res, IF(OR(_xlpm.val="",_xlpm.val="Error"),"",_xlpm.val),
_xlpm.Res
)</f>
        <v>#NAME?</v>
      </c>
      <c r="BN86" s="1985" t="e" cm="1">
        <f t="array" aca="1" ref="BN86" ca="1">_xlfn.LET(
_xlpm.val,IF($F86 = "",val_blankRefText,  _xldudf_CX_GET(CX_ENTITY,$F86,BN$11,BN$14,,(BN$75))),
_xlpm.Res, IF(OR(_xlpm.val="",_xlpm.val="Error"),"",_xlpm.val),
_xlpm.Res
)</f>
        <v>#NAME?</v>
      </c>
      <c r="BO86" s="2101"/>
      <c r="BP86" s="2101"/>
      <c r="BQ86" s="2101"/>
      <c r="BR86" s="2101"/>
      <c r="BS86" s="2101"/>
      <c r="BT86" s="2101"/>
      <c r="BU86" s="2101"/>
      <c r="BV86" s="2101"/>
      <c r="BW86" s="2101"/>
      <c r="BX86" s="2101"/>
      <c r="BY86" s="2101"/>
      <c r="BZ86" s="2101"/>
      <c r="CA86" s="34"/>
      <c r="CC86" s="33"/>
      <c r="CD86" s="1461" t="e" cm="1">
        <f t="array" aca="1" ref="CD86" ca="1">_xlfn.LET( _xlpm.CheckBlank, SUM(PL!$AD86:$BN86) = 0, IF(_xlpm.CheckBlank, "", SUM(_xlfn._xlws.FILTER(PL!$AD86:$BN86,(YEAR(PL!$AD$12:$BN$12)=PL!CD$12)*(array_timeline&lt;=PL!CD$11)))))</f>
        <v>#NAME?</v>
      </c>
      <c r="CE86" s="1461" t="e" cm="1">
        <f t="array" aca="1" ref="CE86" ca="1">_xlfn.LET( _xlpm.CheckBlank, SUM(PL!$AD86:$BN86) = 0, IF(_xlpm.CheckBlank, "", SUM(_xlfn._xlws.FILTER(PL!$AD86:$BN86,(YEAR(PL!$AD$12:$BN$12)=PL!CE$12)*(array_timeline&lt;=PL!CE$11)))))</f>
        <v>#NAME?</v>
      </c>
      <c r="CF86" s="88"/>
      <c r="CG86" s="1461" t="e" cm="1">
        <f t="array" aca="1" ref="CG86" ca="1">_xlfn.LET( _xlpm.CheckBlank, SUM(PL!$AD86:$BN86) = 0,IF(_xlpm.CheckBlank, "", SUM(_xlfn._xlws.FILTER(PL!$AD86:$BN86,(YEAR(PL!$AD$12:$BN$12)=PL!CG$12)*(array_timeline&lt;=PL!CG$11)))))</f>
        <v>#NAME?</v>
      </c>
      <c r="CH86" s="1461" t="e" cm="1">
        <f t="array" aca="1" ref="CH86" ca="1">_xlfn.LET( _xlpm.CheckBlank, SUM(PL!$AD86:$BN86) = 0, IF(_xlpm.CheckBlank, "", SUM(_xlfn._xlws.FILTER(PL!$AD86:$BN86,(YEAR(PL!$AD$12:$BN$12)=PL!CH$12)*(array_timeline&lt;=PL!CH$11)))))</f>
        <v>#NAME?</v>
      </c>
      <c r="CI86" s="88"/>
      <c r="CJ86" s="1461" cm="1">
        <f t="array" ref="CJ86">_xlfn.LET( _xlpm.CheckBlank, SUM(PL!$AD86:$BN86) = 0, IF(_xlpm.CheckBlank, "", SUM(_xlfn.TAKE(_xlfn.DROP(PL!$AD86:$BN86, ,-DATEDIFF(PL!CJ$11, val_asOfDate,"M")),1,-12))))</f>
        <v>12</v>
      </c>
      <c r="CK86" s="1461" cm="1">
        <f t="array" ref="CK86">_xlfn.LET( _xlpm.CheckBlank, SUM(PL!$AD86:$BN86) = 0, IF(_xlpm.CheckBlank, "", SUM(_xlfn.TAKE(_xlfn.DROP(PL!$AD86:$BN86, ,-DATEDIFF(PL!CK$11, val_asOfDate,"M")),1,-12))))</f>
        <v>12</v>
      </c>
      <c r="CL86" s="88"/>
      <c r="CM86" s="1168" t="e">
        <f t="shared" ca="1" si="21"/>
        <v>#NAME?</v>
      </c>
      <c r="CN86" s="1168" t="e">
        <f t="shared" ca="1" si="21"/>
        <v>#NAME?</v>
      </c>
      <c r="CO86" s="1169"/>
      <c r="CP86" s="1168" t="e">
        <f t="shared" ca="1" si="22"/>
        <v>#NAME?</v>
      </c>
      <c r="CQ86" s="1168" t="e">
        <f t="shared" ca="1" si="22"/>
        <v>#NAME?</v>
      </c>
      <c r="CR86" s="34"/>
    </row>
    <row r="87" spans="1:96" ht="21" customHeight="1" outlineLevel="1">
      <c r="A87" s="1322"/>
      <c r="B87" s="2126"/>
      <c r="C87" s="577" t="s">
        <v>1541</v>
      </c>
      <c r="D87" s="577"/>
      <c r="E87" s="577" t="e" cm="1">
        <f t="array" aca="1" ref="E87" ca="1">_xlfn.LET(
   _xlpm.Attr,  $C87,
   _xlpm.Lookback, $E$16,
   _xlpm.QueryDate, EOMONTH(val_asOfDate,_xlpm.Lookback),
   _xlpm.ReadField, _xldudf_CX_GET(CX_ENTITY,fx_attrConverter($C87),_xlpm.QueryDate),
   _xlpm.AttrBlank, _xlpm.Attr="", _xlpm.Result,
   IF(_xlpm.AttrBlank,val_blankRefText,fx_attrConverter(_xlpm.ReadField,0)),
IF(_xlpm.Result = "Error", "", _xlpm.Result )
)</f>
        <v>#NAME?</v>
      </c>
      <c r="F87" s="577" t="e">
        <f t="shared" ca="1" si="27"/>
        <v>#NAME?</v>
      </c>
      <c r="G87" s="577" t="s">
        <v>1598</v>
      </c>
      <c r="H87" s="578">
        <v>0</v>
      </c>
      <c r="I87" s="578">
        <v>1</v>
      </c>
      <c r="J87" s="578"/>
      <c r="K87" s="578"/>
      <c r="L87" s="579" t="b">
        <v>0</v>
      </c>
      <c r="N87" s="158"/>
      <c r="O87" s="101"/>
      <c r="P87" s="52"/>
      <c r="Q87" s="101"/>
      <c r="R87" s="126"/>
      <c r="S87" s="101"/>
      <c r="T87" s="101"/>
      <c r="U87" s="39"/>
      <c r="W87" s="91" t="str">
        <f t="shared" si="18"/>
        <v>Budget</v>
      </c>
      <c r="X87" s="884" t="s">
        <v>62</v>
      </c>
      <c r="Y87" s="1134" t="e">
        <f t="shared" ca="1" si="19"/>
        <v>#NAME?</v>
      </c>
      <c r="Z87" s="198" cm="1">
        <f t="array" ref="Z87">_xlfn.SWITCH(
    TRUE,
ISBLANK(_PL!$L87),"",
    _PL!$L87=TRUE, 1,
    _PL!$L87=FALSE,-1,
    _PL!$L87=-1,0,
"n/a"
)</f>
        <v>-1</v>
      </c>
      <c r="AA87" s="200"/>
      <c r="AB87" s="1134" t="e">
        <f t="shared" ca="1" si="20"/>
        <v>#NAME?</v>
      </c>
      <c r="AC87" s="125" t="str" cm="1">
        <f t="array" aca="1" ref="AC87" ca="1">_xlfn.LET(
_xlpm.Def, IF(_xlfn.XMATCH(AB87,tbl_acctDef[Term],0)&gt;0, fx_getIcon("find"), ""),
_xlpm.Adj, IF(_xlfn.XMATCH(AB87, tbl_adjExample[Items],0)&gt;0, fx_getIcon("find"), ""),
IFERROR(IFBLANK(_xlpm.Def,_xlpm.Adj),"")
)</f>
        <v/>
      </c>
      <c r="AD87" s="1985" t="e" cm="1">
        <f t="array" aca="1" ref="AD87" ca="1">_xlfn.LET(
_xlpm.val,IF($F87 = "",val_blankRefText,  _xldudf_CX_GET(CX_ENTITY,$F87,AD$11,AD$14,,(AD$75))),
_xlpm.Res, IF(OR(_xlpm.val="",_xlpm.val="Error"),"",_xlpm.val),
_xlpm.Res
)</f>
        <v>#NAME?</v>
      </c>
      <c r="AE87" s="1985" t="e" cm="1">
        <f t="array" aca="1" ref="AE87" ca="1">_xlfn.LET(
_xlpm.val,IF($F87 = "",val_blankRefText,  _xldudf_CX_GET(CX_ENTITY,$F87,AE$11,AE$14,,(AE$75))),
_xlpm.Res, IF(OR(_xlpm.val="",_xlpm.val="Error"),"",_xlpm.val),
_xlpm.Res
)</f>
        <v>#NAME?</v>
      </c>
      <c r="AF87" s="1985" t="e" cm="1">
        <f t="array" aca="1" ref="AF87" ca="1">_xlfn.LET(
_xlpm.val,IF($F87 = "",val_blankRefText,  _xldudf_CX_GET(CX_ENTITY,$F87,AF$11,AF$14,,(AF$75))),
_xlpm.Res, IF(OR(_xlpm.val="",_xlpm.val="Error"),"",_xlpm.val),
_xlpm.Res
)</f>
        <v>#NAME?</v>
      </c>
      <c r="AG87" s="1985" t="e" cm="1">
        <f t="array" aca="1" ref="AG87" ca="1">_xlfn.LET(
_xlpm.val,IF($F87 = "",val_blankRefText,  _xldudf_CX_GET(CX_ENTITY,$F87,AG$11,AG$14,,(AG$75))),
_xlpm.Res, IF(OR(_xlpm.val="",_xlpm.val="Error"),"",_xlpm.val),
_xlpm.Res
)</f>
        <v>#NAME?</v>
      </c>
      <c r="AH87" s="1985" t="e" cm="1">
        <f t="array" aca="1" ref="AH87" ca="1">_xlfn.LET(
_xlpm.val,IF($F87 = "",val_blankRefText,  _xldudf_CX_GET(CX_ENTITY,$F87,AH$11,AH$14,,(AH$75))),
_xlpm.Res, IF(OR(_xlpm.val="",_xlpm.val="Error"),"",_xlpm.val),
_xlpm.Res
)</f>
        <v>#NAME?</v>
      </c>
      <c r="AI87" s="1985" t="e" cm="1">
        <f t="array" aca="1" ref="AI87" ca="1">_xlfn.LET(
_xlpm.val,IF($F87 = "",val_blankRefText,  _xldudf_CX_GET(CX_ENTITY,$F87,AI$11,AI$14,,(AI$75))),
_xlpm.Res, IF(OR(_xlpm.val="",_xlpm.val="Error"),"",_xlpm.val),
_xlpm.Res
)</f>
        <v>#NAME?</v>
      </c>
      <c r="AJ87" s="1985" t="e" cm="1">
        <f t="array" aca="1" ref="AJ87" ca="1">_xlfn.LET(
_xlpm.val,IF($F87 = "",val_blankRefText,  _xldudf_CX_GET(CX_ENTITY,$F87,AJ$11,AJ$14,,(AJ$75))),
_xlpm.Res, IF(OR(_xlpm.val="",_xlpm.val="Error"),"",_xlpm.val),
_xlpm.Res
)</f>
        <v>#NAME?</v>
      </c>
      <c r="AK87" s="1985" t="e" cm="1">
        <f t="array" aca="1" ref="AK87" ca="1">_xlfn.LET(
_xlpm.val,IF($F87 = "",val_blankRefText,  _xldudf_CX_GET(CX_ENTITY,$F87,AK$11,AK$14,,(AK$75))),
_xlpm.Res, IF(OR(_xlpm.val="",_xlpm.val="Error"),"",_xlpm.val),
_xlpm.Res
)</f>
        <v>#NAME?</v>
      </c>
      <c r="AL87" s="1985" t="e" cm="1">
        <f t="array" aca="1" ref="AL87" ca="1">_xlfn.LET(
_xlpm.val,IF($F87 = "",val_blankRefText,  _xldudf_CX_GET(CX_ENTITY,$F87,AL$11,AL$14,,(AL$75))),
_xlpm.Res, IF(OR(_xlpm.val="",_xlpm.val="Error"),"",_xlpm.val),
_xlpm.Res
)</f>
        <v>#NAME?</v>
      </c>
      <c r="AM87" s="1985" t="e" cm="1">
        <f t="array" aca="1" ref="AM87" ca="1">_xlfn.LET(
_xlpm.val,IF($F87 = "",val_blankRefText,  _xldudf_CX_GET(CX_ENTITY,$F87,AM$11,AM$14,,(AM$75))),
_xlpm.Res, IF(OR(_xlpm.val="",_xlpm.val="Error"),"",_xlpm.val),
_xlpm.Res
)</f>
        <v>#NAME?</v>
      </c>
      <c r="AN87" s="1985" t="e" cm="1">
        <f t="array" aca="1" ref="AN87" ca="1">_xlfn.LET(
_xlpm.val,IF($F87 = "",val_blankRefText,  _xldudf_CX_GET(CX_ENTITY,$F87,AN$11,AN$14,,(AN$75))),
_xlpm.Res, IF(OR(_xlpm.val="",_xlpm.val="Error"),"",_xlpm.val),
_xlpm.Res
)</f>
        <v>#NAME?</v>
      </c>
      <c r="AO87" s="1985" t="e" cm="1">
        <f t="array" aca="1" ref="AO87" ca="1">_xlfn.LET(
_xlpm.val,IF($F87 = "",val_blankRefText,  _xldudf_CX_GET(CX_ENTITY,$F87,AO$11,AO$14,,(AO$75))),
_xlpm.Res, IF(OR(_xlpm.val="",_xlpm.val="Error"),"",_xlpm.val),
_xlpm.Res
)</f>
        <v>#NAME?</v>
      </c>
      <c r="AP87" s="1985" t="e" cm="1">
        <f t="array" aca="1" ref="AP87" ca="1">_xlfn.LET(
_xlpm.val,IF($F87 = "",val_blankRefText,  _xldudf_CX_GET(CX_ENTITY,$F87,AP$11,AP$14,,(AP$75))),
_xlpm.Res, IF(OR(_xlpm.val="",_xlpm.val="Error"),"",_xlpm.val),
_xlpm.Res
)</f>
        <v>#NAME?</v>
      </c>
      <c r="AQ87" s="1985" t="e" cm="1">
        <f t="array" aca="1" ref="AQ87" ca="1">_xlfn.LET(
_xlpm.val,IF($F87 = "",val_blankRefText,  _xldudf_CX_GET(CX_ENTITY,$F87,AQ$11,AQ$14,,(AQ$75))),
_xlpm.Res, IF(OR(_xlpm.val="",_xlpm.val="Error"),"",_xlpm.val),
_xlpm.Res
)</f>
        <v>#NAME?</v>
      </c>
      <c r="AR87" s="1985" t="e" cm="1">
        <f t="array" aca="1" ref="AR87" ca="1">_xlfn.LET(
_xlpm.val,IF($F87 = "",val_blankRefText,  _xldudf_CX_GET(CX_ENTITY,$F87,AR$11,AR$14,,(AR$75))),
_xlpm.Res, IF(OR(_xlpm.val="",_xlpm.val="Error"),"",_xlpm.val),
_xlpm.Res
)</f>
        <v>#NAME?</v>
      </c>
      <c r="AS87" s="1985" t="e" cm="1">
        <f t="array" aca="1" ref="AS87" ca="1">_xlfn.LET(
_xlpm.val,IF($F87 = "",val_blankRefText,  _xldudf_CX_GET(CX_ENTITY,$F87,AS$11,AS$14,,(AS$75))),
_xlpm.Res, IF(OR(_xlpm.val="",_xlpm.val="Error"),"",_xlpm.val),
_xlpm.Res
)</f>
        <v>#NAME?</v>
      </c>
      <c r="AT87" s="1985" t="e" cm="1">
        <f t="array" aca="1" ref="AT87" ca="1">_xlfn.LET(
_xlpm.val,IF($F87 = "",val_blankRefText,  _xldudf_CX_GET(CX_ENTITY,$F87,AT$11,AT$14,,(AT$75))),
_xlpm.Res, IF(OR(_xlpm.val="",_xlpm.val="Error"),"",_xlpm.val),
_xlpm.Res
)</f>
        <v>#NAME?</v>
      </c>
      <c r="AU87" s="1985" t="e" cm="1">
        <f t="array" aca="1" ref="AU87" ca="1">_xlfn.LET(
_xlpm.val,IF($F87 = "",val_blankRefText,  _xldudf_CX_GET(CX_ENTITY,$F87,AU$11,AU$14,,(AU$75))),
_xlpm.Res, IF(OR(_xlpm.val="",_xlpm.val="Error"),"",_xlpm.val),
_xlpm.Res
)</f>
        <v>#NAME?</v>
      </c>
      <c r="AV87" s="1985" t="e" cm="1">
        <f t="array" aca="1" ref="AV87" ca="1">_xlfn.LET(
_xlpm.val,IF($F87 = "",val_blankRefText,  _xldudf_CX_GET(CX_ENTITY,$F87,AV$11,AV$14,,(AV$75))),
_xlpm.Res, IF(OR(_xlpm.val="",_xlpm.val="Error"),"",_xlpm.val),
_xlpm.Res
)</f>
        <v>#NAME?</v>
      </c>
      <c r="AW87" s="1985" t="e" cm="1">
        <f t="array" aca="1" ref="AW87" ca="1">_xlfn.LET(
_xlpm.val,IF($F87 = "",val_blankRefText,  _xldudf_CX_GET(CX_ENTITY,$F87,AW$11,AW$14,,(AW$75))),
_xlpm.Res, IF(OR(_xlpm.val="",_xlpm.val="Error"),"",_xlpm.val),
_xlpm.Res
)</f>
        <v>#NAME?</v>
      </c>
      <c r="AX87" s="1985" t="e" cm="1">
        <f t="array" aca="1" ref="AX87" ca="1">_xlfn.LET(
_xlpm.val,IF($F87 = "",val_blankRefText,  _xldudf_CX_GET(CX_ENTITY,$F87,AX$11,AX$14,,(AX$75))),
_xlpm.Res, IF(OR(_xlpm.val="",_xlpm.val="Error"),"",_xlpm.val),
_xlpm.Res
)</f>
        <v>#NAME?</v>
      </c>
      <c r="AY87" s="1985" t="e" cm="1">
        <f t="array" aca="1" ref="AY87" ca="1">_xlfn.LET(
_xlpm.val,IF($F87 = "",val_blankRefText,  _xldudf_CX_GET(CX_ENTITY,$F87,AY$11,AY$14,,(AY$75))),
_xlpm.Res, IF(OR(_xlpm.val="",_xlpm.val="Error"),"",_xlpm.val),
_xlpm.Res
)</f>
        <v>#NAME?</v>
      </c>
      <c r="AZ87" s="1985" t="e" cm="1">
        <f t="array" aca="1" ref="AZ87" ca="1">_xlfn.LET(
_xlpm.val,IF($F87 = "",val_blankRefText,  _xldudf_CX_GET(CX_ENTITY,$F87,AZ$11,AZ$14,,(AZ$75))),
_xlpm.Res, IF(OR(_xlpm.val="",_xlpm.val="Error"),"",_xlpm.val),
_xlpm.Res
)</f>
        <v>#NAME?</v>
      </c>
      <c r="BA87" s="1985" t="e" cm="1">
        <f t="array" aca="1" ref="BA87" ca="1">_xlfn.LET(
_xlpm.val,IF($F87 = "",val_blankRefText,  _xldudf_CX_GET(CX_ENTITY,$F87,BA$11,BA$14,,(BA$75))),
_xlpm.Res, IF(OR(_xlpm.val="",_xlpm.val="Error"),"",_xlpm.val),
_xlpm.Res
)</f>
        <v>#NAME?</v>
      </c>
      <c r="BB87" s="1985" t="e" cm="1">
        <f t="array" aca="1" ref="BB87" ca="1">_xlfn.LET(
_xlpm.val,IF($F87 = "",val_blankRefText,  _xldudf_CX_GET(CX_ENTITY,$F87,BB$11,BB$14,,(BB$75))),
_xlpm.Res, IF(OR(_xlpm.val="",_xlpm.val="Error"),"",_xlpm.val),
_xlpm.Res
)</f>
        <v>#NAME?</v>
      </c>
      <c r="BC87" s="1985" t="e" cm="1">
        <f t="array" aca="1" ref="BC87" ca="1">_xlfn.LET(
_xlpm.val,IF($F87 = "",val_blankRefText,  _xldudf_CX_GET(CX_ENTITY,$F87,BC$11,BC$14,,(BC$75))),
_xlpm.Res, IF(OR(_xlpm.val="",_xlpm.val="Error"),"",_xlpm.val),
_xlpm.Res
)</f>
        <v>#NAME?</v>
      </c>
      <c r="BD87" s="1985" t="e" cm="1">
        <f t="array" aca="1" ref="BD87" ca="1">_xlfn.LET(
_xlpm.val,IF($F87 = "",val_blankRefText,  _xldudf_CX_GET(CX_ENTITY,$F87,BD$11,BD$14,,(BD$75))),
_xlpm.Res, IF(OR(_xlpm.val="",_xlpm.val="Error"),"",_xlpm.val),
_xlpm.Res
)</f>
        <v>#NAME?</v>
      </c>
      <c r="BE87" s="1985" t="e" cm="1">
        <f t="array" aca="1" ref="BE87" ca="1">_xlfn.LET(
_xlpm.val,IF($F87 = "",val_blankRefText,  _xldudf_CX_GET(CX_ENTITY,$F87,BE$11,BE$14,,(BE$75))),
_xlpm.Res, IF(OR(_xlpm.val="",_xlpm.val="Error"),"",_xlpm.val),
_xlpm.Res
)</f>
        <v>#NAME?</v>
      </c>
      <c r="BF87" s="1985" t="e" cm="1">
        <f t="array" aca="1" ref="BF87" ca="1">_xlfn.LET(
_xlpm.val,IF($F87 = "",val_blankRefText,  _xldudf_CX_GET(CX_ENTITY,$F87,BF$11,BF$14,,(BF$75))),
_xlpm.Res, IF(OR(_xlpm.val="",_xlpm.val="Error"),"",_xlpm.val),
_xlpm.Res
)</f>
        <v>#NAME?</v>
      </c>
      <c r="BG87" s="1985" t="e" cm="1">
        <f t="array" aca="1" ref="BG87" ca="1">_xlfn.LET(
_xlpm.val,IF($F87 = "",val_blankRefText,  _xldudf_CX_GET(CX_ENTITY,$F87,BG$11,BG$14,,(BG$75))),
_xlpm.Res, IF(OR(_xlpm.val="",_xlpm.val="Error"),"",_xlpm.val),
_xlpm.Res
)</f>
        <v>#NAME?</v>
      </c>
      <c r="BH87" s="1985" t="e" cm="1">
        <f t="array" aca="1" ref="BH87" ca="1">_xlfn.LET(
_xlpm.val,IF($F87 = "",val_blankRefText,  _xldudf_CX_GET(CX_ENTITY,$F87,BH$11,BH$14,,(BH$75))),
_xlpm.Res, IF(OR(_xlpm.val="",_xlpm.val="Error"),"",_xlpm.val),
_xlpm.Res
)</f>
        <v>#NAME?</v>
      </c>
      <c r="BI87" s="1985" t="e" cm="1">
        <f t="array" aca="1" ref="BI87" ca="1">_xlfn.LET(
_xlpm.val,IF($F87 = "",val_blankRefText,  _xldudf_CX_GET(CX_ENTITY,$F87,BI$11,BI$14,,(BI$75))),
_xlpm.Res, IF(OR(_xlpm.val="",_xlpm.val="Error"),"",_xlpm.val),
_xlpm.Res
)</f>
        <v>#NAME?</v>
      </c>
      <c r="BJ87" s="1985" t="e" cm="1">
        <f t="array" aca="1" ref="BJ87" ca="1">_xlfn.LET(
_xlpm.val,IF($F87 = "",val_blankRefText,  _xldudf_CX_GET(CX_ENTITY,$F87,BJ$11,BJ$14,,(BJ$75))),
_xlpm.Res, IF(OR(_xlpm.val="",_xlpm.val="Error"),"",_xlpm.val),
_xlpm.Res
)</f>
        <v>#NAME?</v>
      </c>
      <c r="BK87" s="1985" t="e" cm="1">
        <f t="array" aca="1" ref="BK87" ca="1">_xlfn.LET(
_xlpm.val,IF($F87 = "",val_blankRefText,  _xldudf_CX_GET(CX_ENTITY,$F87,BK$11,BK$14,,(BK$75))),
_xlpm.Res, IF(OR(_xlpm.val="",_xlpm.val="Error"),"",_xlpm.val),
_xlpm.Res
)</f>
        <v>#NAME?</v>
      </c>
      <c r="BL87" s="1985" t="e" cm="1">
        <f t="array" aca="1" ref="BL87" ca="1">_xlfn.LET(
_xlpm.val,IF($F87 = "",val_blankRefText,  _xldudf_CX_GET(CX_ENTITY,$F87,BL$11,BL$14,,(BL$75))),
_xlpm.Res, IF(OR(_xlpm.val="",_xlpm.val="Error"),"",_xlpm.val),
_xlpm.Res
)</f>
        <v>#NAME?</v>
      </c>
      <c r="BM87" s="1985" t="e" cm="1">
        <f t="array" aca="1" ref="BM87" ca="1">_xlfn.LET(
_xlpm.val,IF($F87 = "",val_blankRefText,  _xldudf_CX_GET(CX_ENTITY,$F87,BM$11,BM$14,,(BM$75))),
_xlpm.Res, IF(OR(_xlpm.val="",_xlpm.val="Error"),"",_xlpm.val),
_xlpm.Res
)</f>
        <v>#NAME?</v>
      </c>
      <c r="BN87" s="1985" t="e" cm="1">
        <f t="array" aca="1" ref="BN87" ca="1">_xlfn.LET(
_xlpm.val,IF($F87 = "",val_blankRefText,  _xldudf_CX_GET(CX_ENTITY,$F87,BN$11,BN$14,,(BN$75))),
_xlpm.Res, IF(OR(_xlpm.val="",_xlpm.val="Error"),"",_xlpm.val),
_xlpm.Res
)</f>
        <v>#NAME?</v>
      </c>
      <c r="BO87" s="2101"/>
      <c r="BP87" s="2101"/>
      <c r="BQ87" s="2101"/>
      <c r="BR87" s="2101"/>
      <c r="BS87" s="2101"/>
      <c r="BT87" s="2101"/>
      <c r="BU87" s="2101"/>
      <c r="BV87" s="2101"/>
      <c r="BW87" s="2101"/>
      <c r="BX87" s="2101"/>
      <c r="BY87" s="2101"/>
      <c r="BZ87" s="2101"/>
      <c r="CA87" s="34"/>
      <c r="CC87" s="33"/>
      <c r="CD87" s="1461" t="e" cm="1">
        <f t="array" aca="1" ref="CD87" ca="1">_xlfn.LET( _xlpm.CheckBlank, SUM(PL!$AD87:$BN87) = 0, IF(_xlpm.CheckBlank, "", SUM(_xlfn._xlws.FILTER(PL!$AD87:$BN87,(YEAR(PL!$AD$12:$BN$12)=PL!CD$12)*(array_timeline&lt;=PL!CD$11)))))</f>
        <v>#NAME?</v>
      </c>
      <c r="CE87" s="1461" t="e" cm="1">
        <f t="array" aca="1" ref="CE87" ca="1">_xlfn.LET( _xlpm.CheckBlank, SUM(PL!$AD87:$BN87) = 0, IF(_xlpm.CheckBlank, "", SUM(_xlfn._xlws.FILTER(PL!$AD87:$BN87,(YEAR(PL!$AD$12:$BN$12)=PL!CE$12)*(array_timeline&lt;=PL!CE$11)))))</f>
        <v>#NAME?</v>
      </c>
      <c r="CF87" s="88"/>
      <c r="CG87" s="1461" t="e" cm="1">
        <f t="array" aca="1" ref="CG87" ca="1">_xlfn.LET( _xlpm.CheckBlank, SUM(PL!$AD87:$BN87) = 0,IF(_xlpm.CheckBlank, "", SUM(_xlfn._xlws.FILTER(PL!$AD87:$BN87,(YEAR(PL!$AD$12:$BN$12)=PL!CG$12)*(array_timeline&lt;=PL!CG$11)))))</f>
        <v>#NAME?</v>
      </c>
      <c r="CH87" s="1461" t="e" cm="1">
        <f t="array" aca="1" ref="CH87" ca="1">_xlfn.LET( _xlpm.CheckBlank, SUM(PL!$AD87:$BN87) = 0, IF(_xlpm.CheckBlank, "", SUM(_xlfn._xlws.FILTER(PL!$AD87:$BN87,(YEAR(PL!$AD$12:$BN$12)=PL!CH$12)*(array_timeline&lt;=PL!CH$11)))))</f>
        <v>#NAME?</v>
      </c>
      <c r="CI87" s="88"/>
      <c r="CJ87" s="1461" cm="1">
        <f t="array" ref="CJ87">_xlfn.LET( _xlpm.CheckBlank, SUM(PL!$AD87:$BN87) = 0, IF(_xlpm.CheckBlank, "", SUM(_xlfn.TAKE(_xlfn.DROP(PL!$AD87:$BN87, ,-DATEDIFF(PL!CJ$11, val_asOfDate,"M")),1,-12))))</f>
        <v>12</v>
      </c>
      <c r="CK87" s="1461" cm="1">
        <f t="array" ref="CK87">_xlfn.LET( _xlpm.CheckBlank, SUM(PL!$AD87:$BN87) = 0, IF(_xlpm.CheckBlank, "", SUM(_xlfn.TAKE(_xlfn.DROP(PL!$AD87:$BN87, ,-DATEDIFF(PL!CK$11, val_asOfDate,"M")),1,-12))))</f>
        <v>12</v>
      </c>
      <c r="CL87" s="88"/>
      <c r="CM87" s="1168" t="e">
        <f t="shared" ca="1" si="21"/>
        <v>#NAME?</v>
      </c>
      <c r="CN87" s="1168" t="e">
        <f t="shared" ca="1" si="21"/>
        <v>#NAME?</v>
      </c>
      <c r="CO87" s="1169"/>
      <c r="CP87" s="1168" t="e">
        <f t="shared" ca="1" si="22"/>
        <v>#NAME?</v>
      </c>
      <c r="CQ87" s="1168" t="e">
        <f t="shared" ca="1" si="22"/>
        <v>#NAME?</v>
      </c>
      <c r="CR87" s="34"/>
    </row>
    <row r="88" spans="1:96" ht="21" customHeight="1" outlineLevel="1">
      <c r="A88" s="1322"/>
      <c r="B88" s="577" t="s">
        <v>200</v>
      </c>
      <c r="C88" s="2125" t="s">
        <v>1542</v>
      </c>
      <c r="D88" s="577"/>
      <c r="E88" s="577" t="e" cm="1">
        <f t="array" aca="1" ref="E88" ca="1">_xlfn.LET(
   _xlpm.Attr,  $C88,
   _xlpm.Lookback, $E$16,
   _xlpm.QueryDate, EOMONTH(val_asOfDate,_xlpm.Lookback),
   _xlpm.ReadField, _xldudf_CX_GET(CX_ENTITY,fx_attrConverter($C88),_xlpm.QueryDate),
   _xlpm.AttrBlank, _xlpm.Attr="", _xlpm.Result,
   IF(_xlpm.AttrBlank,val_blankRefText,fx_attrConverter(_xlpm.ReadField,0)),
IF(_xlpm.Result = "Error", "", _xlpm.Result )
)</f>
        <v>#NAME?</v>
      </c>
      <c r="F88" s="577" t="str">
        <f t="shared" si="17"/>
        <v>Adjusted EBITDA</v>
      </c>
      <c r="G88" s="577" t="s">
        <v>1598</v>
      </c>
      <c r="H88" s="578">
        <v>2</v>
      </c>
      <c r="I88" s="578">
        <v>1</v>
      </c>
      <c r="J88" s="578"/>
      <c r="K88" s="578"/>
      <c r="L88" s="578">
        <v>-1</v>
      </c>
      <c r="N88" s="158"/>
      <c r="O88" s="101"/>
      <c r="P88" s="52"/>
      <c r="Q88" s="101"/>
      <c r="R88" s="126"/>
      <c r="S88" s="101"/>
      <c r="T88" s="101"/>
      <c r="U88" s="39"/>
      <c r="W88" s="91" t="str">
        <f t="shared" si="18"/>
        <v>Budget</v>
      </c>
      <c r="X88" s="884">
        <v>0</v>
      </c>
      <c r="Y88" s="1134" t="e">
        <f t="shared" ca="1" si="19"/>
        <v>#NAME?</v>
      </c>
      <c r="Z88" s="198" cm="1">
        <f t="array" ref="Z88">_xlfn.SWITCH(
    TRUE,
ISBLANK(_PL!$L88),"",
    _PL!$L88=TRUE, 1,
    _PL!$L88=FALSE,-1,
    _PL!$L88=-1,0,
"n/a"
)</f>
        <v>0</v>
      </c>
      <c r="AA88" s="200"/>
      <c r="AB88" s="1134" t="str">
        <f t="shared" si="20"/>
        <v>Adjusted EBITDA</v>
      </c>
      <c r="AC88" s="125" t="e" cm="1" vm="5">
        <f t="array" ref="AC88">_xlfn.LET(
_xlpm.Def, IF(_xlfn.XMATCH(AB88,tbl_acctDef[Term],0)&gt;0, fx_getIcon("find"), ""),
_xlpm.Adj, IF(_xlfn.XMATCH(AB88, tbl_adjExample[Items],0)&gt;0, fx_getIcon("find"), ""),
IFERROR(IFBLANK(_xlpm.Def,_xlpm.Adj),"")
)</f>
        <v>#VALUE!</v>
      </c>
      <c r="AD88" s="1985" t="e" cm="1">
        <f t="array" aca="1" ref="AD88" ca="1">_xlfn.LET(
_xlpm.val,IF($F88 = "",val_blankRefText,  _xldudf_CX_GET(CX_ENTITY,$F88,AD$11,AD$14,,(AD$75))),
_xlpm.Res, IF(OR(_xlpm.val="",_xlpm.val="Error"),"",_xlpm.val),
_xlpm.Res
)</f>
        <v>#NAME?</v>
      </c>
      <c r="AE88" s="1985" t="e" cm="1">
        <f t="array" aca="1" ref="AE88" ca="1">_xlfn.LET(
_xlpm.val,IF($F88 = "",val_blankRefText,  _xldudf_CX_GET(CX_ENTITY,$F88,AE$11,AE$14,,(AE$75))),
_xlpm.Res, IF(OR(_xlpm.val="",_xlpm.val="Error"),"",_xlpm.val),
_xlpm.Res
)</f>
        <v>#NAME?</v>
      </c>
      <c r="AF88" s="1985" t="e" cm="1">
        <f t="array" aca="1" ref="AF88" ca="1">_xlfn.LET(
_xlpm.val,IF($F88 = "",val_blankRefText,  _xldudf_CX_GET(CX_ENTITY,$F88,AF$11,AF$14,,(AF$75))),
_xlpm.Res, IF(OR(_xlpm.val="",_xlpm.val="Error"),"",_xlpm.val),
_xlpm.Res
)</f>
        <v>#NAME?</v>
      </c>
      <c r="AG88" s="1985" t="e" cm="1">
        <f t="array" aca="1" ref="AG88" ca="1">_xlfn.LET(
_xlpm.val,IF($F88 = "",val_blankRefText,  _xldudf_CX_GET(CX_ENTITY,$F88,AG$11,AG$14,,(AG$75))),
_xlpm.Res, IF(OR(_xlpm.val="",_xlpm.val="Error"),"",_xlpm.val),
_xlpm.Res
)</f>
        <v>#NAME?</v>
      </c>
      <c r="AH88" s="1985" t="e" cm="1">
        <f t="array" aca="1" ref="AH88" ca="1">_xlfn.LET(
_xlpm.val,IF($F88 = "",val_blankRefText,  _xldudf_CX_GET(CX_ENTITY,$F88,AH$11,AH$14,,(AH$75))),
_xlpm.Res, IF(OR(_xlpm.val="",_xlpm.val="Error"),"",_xlpm.val),
_xlpm.Res
)</f>
        <v>#NAME?</v>
      </c>
      <c r="AI88" s="1985" t="e" cm="1">
        <f t="array" aca="1" ref="AI88" ca="1">_xlfn.LET(
_xlpm.val,IF($F88 = "",val_blankRefText,  _xldudf_CX_GET(CX_ENTITY,$F88,AI$11,AI$14,,(AI$75))),
_xlpm.Res, IF(OR(_xlpm.val="",_xlpm.val="Error"),"",_xlpm.val),
_xlpm.Res
)</f>
        <v>#NAME?</v>
      </c>
      <c r="AJ88" s="1985" t="e" cm="1">
        <f t="array" aca="1" ref="AJ88" ca="1">_xlfn.LET(
_xlpm.val,IF($F88 = "",val_blankRefText,  _xldudf_CX_GET(CX_ENTITY,$F88,AJ$11,AJ$14,,(AJ$75))),
_xlpm.Res, IF(OR(_xlpm.val="",_xlpm.val="Error"),"",_xlpm.val),
_xlpm.Res
)</f>
        <v>#NAME?</v>
      </c>
      <c r="AK88" s="1985" t="e" cm="1">
        <f t="array" aca="1" ref="AK88" ca="1">_xlfn.LET(
_xlpm.val,IF($F88 = "",val_blankRefText,  _xldudf_CX_GET(CX_ENTITY,$F88,AK$11,AK$14,,(AK$75))),
_xlpm.Res, IF(OR(_xlpm.val="",_xlpm.val="Error"),"",_xlpm.val),
_xlpm.Res
)</f>
        <v>#NAME?</v>
      </c>
      <c r="AL88" s="1985" t="e" cm="1">
        <f t="array" aca="1" ref="AL88" ca="1">_xlfn.LET(
_xlpm.val,IF($F88 = "",val_blankRefText,  _xldudf_CX_GET(CX_ENTITY,$F88,AL$11,AL$14,,(AL$75))),
_xlpm.Res, IF(OR(_xlpm.val="",_xlpm.val="Error"),"",_xlpm.val),
_xlpm.Res
)</f>
        <v>#NAME?</v>
      </c>
      <c r="AM88" s="1985" t="e" cm="1">
        <f t="array" aca="1" ref="AM88" ca="1">_xlfn.LET(
_xlpm.val,IF($F88 = "",val_blankRefText,  _xldudf_CX_GET(CX_ENTITY,$F88,AM$11,AM$14,,(AM$75))),
_xlpm.Res, IF(OR(_xlpm.val="",_xlpm.val="Error"),"",_xlpm.val),
_xlpm.Res
)</f>
        <v>#NAME?</v>
      </c>
      <c r="AN88" s="1985" t="e" cm="1">
        <f t="array" aca="1" ref="AN88" ca="1">_xlfn.LET(
_xlpm.val,IF($F88 = "",val_blankRefText,  _xldudf_CX_GET(CX_ENTITY,$F88,AN$11,AN$14,,(AN$75))),
_xlpm.Res, IF(OR(_xlpm.val="",_xlpm.val="Error"),"",_xlpm.val),
_xlpm.Res
)</f>
        <v>#NAME?</v>
      </c>
      <c r="AO88" s="1985" t="e" cm="1">
        <f t="array" aca="1" ref="AO88" ca="1">_xlfn.LET(
_xlpm.val,IF($F88 = "",val_blankRefText,  _xldudf_CX_GET(CX_ENTITY,$F88,AO$11,AO$14,,(AO$75))),
_xlpm.Res, IF(OR(_xlpm.val="",_xlpm.val="Error"),"",_xlpm.val),
_xlpm.Res
)</f>
        <v>#NAME?</v>
      </c>
      <c r="AP88" s="1985" t="e" cm="1">
        <f t="array" aca="1" ref="AP88" ca="1">_xlfn.LET(
_xlpm.val,IF($F88 = "",val_blankRefText,  _xldudf_CX_GET(CX_ENTITY,$F88,AP$11,AP$14,,(AP$75))),
_xlpm.Res, IF(OR(_xlpm.val="",_xlpm.val="Error"),"",_xlpm.val),
_xlpm.Res
)</f>
        <v>#NAME?</v>
      </c>
      <c r="AQ88" s="1985" t="e" cm="1">
        <f t="array" aca="1" ref="AQ88" ca="1">_xlfn.LET(
_xlpm.val,IF($F88 = "",val_blankRefText,  _xldudf_CX_GET(CX_ENTITY,$F88,AQ$11,AQ$14,,(AQ$75))),
_xlpm.Res, IF(OR(_xlpm.val="",_xlpm.val="Error"),"",_xlpm.val),
_xlpm.Res
)</f>
        <v>#NAME?</v>
      </c>
      <c r="AR88" s="1985" t="e" cm="1">
        <f t="array" aca="1" ref="AR88" ca="1">_xlfn.LET(
_xlpm.val,IF($F88 = "",val_blankRefText,  _xldudf_CX_GET(CX_ENTITY,$F88,AR$11,AR$14,,(AR$75))),
_xlpm.Res, IF(OR(_xlpm.val="",_xlpm.val="Error"),"",_xlpm.val),
_xlpm.Res
)</f>
        <v>#NAME?</v>
      </c>
      <c r="AS88" s="1985" t="e" cm="1">
        <f t="array" aca="1" ref="AS88" ca="1">_xlfn.LET(
_xlpm.val,IF($F88 = "",val_blankRefText,  _xldudf_CX_GET(CX_ENTITY,$F88,AS$11,AS$14,,(AS$75))),
_xlpm.Res, IF(OR(_xlpm.val="",_xlpm.val="Error"),"",_xlpm.val),
_xlpm.Res
)</f>
        <v>#NAME?</v>
      </c>
      <c r="AT88" s="1985" t="e" cm="1">
        <f t="array" aca="1" ref="AT88" ca="1">_xlfn.LET(
_xlpm.val,IF($F88 = "",val_blankRefText,  _xldudf_CX_GET(CX_ENTITY,$F88,AT$11,AT$14,,(AT$75))),
_xlpm.Res, IF(OR(_xlpm.val="",_xlpm.val="Error"),"",_xlpm.val),
_xlpm.Res
)</f>
        <v>#NAME?</v>
      </c>
      <c r="AU88" s="1985" t="e" cm="1">
        <f t="array" aca="1" ref="AU88" ca="1">_xlfn.LET(
_xlpm.val,IF($F88 = "",val_blankRefText,  _xldudf_CX_GET(CX_ENTITY,$F88,AU$11,AU$14,,(AU$75))),
_xlpm.Res, IF(OR(_xlpm.val="",_xlpm.val="Error"),"",_xlpm.val),
_xlpm.Res
)</f>
        <v>#NAME?</v>
      </c>
      <c r="AV88" s="1985" t="e" cm="1">
        <f t="array" aca="1" ref="AV88" ca="1">_xlfn.LET(
_xlpm.val,IF($F88 = "",val_blankRefText,  _xldudf_CX_GET(CX_ENTITY,$F88,AV$11,AV$14,,(AV$75))),
_xlpm.Res, IF(OR(_xlpm.val="",_xlpm.val="Error"),"",_xlpm.val),
_xlpm.Res
)</f>
        <v>#NAME?</v>
      </c>
      <c r="AW88" s="1985" t="e" cm="1">
        <f t="array" aca="1" ref="AW88" ca="1">_xlfn.LET(
_xlpm.val,IF($F88 = "",val_blankRefText,  _xldudf_CX_GET(CX_ENTITY,$F88,AW$11,AW$14,,(AW$75))),
_xlpm.Res, IF(OR(_xlpm.val="",_xlpm.val="Error"),"",_xlpm.val),
_xlpm.Res
)</f>
        <v>#NAME?</v>
      </c>
      <c r="AX88" s="1985" t="e" cm="1">
        <f t="array" aca="1" ref="AX88" ca="1">_xlfn.LET(
_xlpm.val,IF($F88 = "",val_blankRefText,  _xldudf_CX_GET(CX_ENTITY,$F88,AX$11,AX$14,,(AX$75))),
_xlpm.Res, IF(OR(_xlpm.val="",_xlpm.val="Error"),"",_xlpm.val),
_xlpm.Res
)</f>
        <v>#NAME?</v>
      </c>
      <c r="AY88" s="1985" t="e" cm="1">
        <f t="array" aca="1" ref="AY88" ca="1">_xlfn.LET(
_xlpm.val,IF($F88 = "",val_blankRefText,  _xldudf_CX_GET(CX_ENTITY,$F88,AY$11,AY$14,,(AY$75))),
_xlpm.Res, IF(OR(_xlpm.val="",_xlpm.val="Error"),"",_xlpm.val),
_xlpm.Res
)</f>
        <v>#NAME?</v>
      </c>
      <c r="AZ88" s="1985" t="e" cm="1">
        <f t="array" aca="1" ref="AZ88" ca="1">_xlfn.LET(
_xlpm.val,IF($F88 = "",val_blankRefText,  _xldudf_CX_GET(CX_ENTITY,$F88,AZ$11,AZ$14,,(AZ$75))),
_xlpm.Res, IF(OR(_xlpm.val="",_xlpm.val="Error"),"",_xlpm.val),
_xlpm.Res
)</f>
        <v>#NAME?</v>
      </c>
      <c r="BA88" s="1985" t="e" cm="1">
        <f t="array" aca="1" ref="BA88" ca="1">_xlfn.LET(
_xlpm.val,IF($F88 = "",val_blankRefText,  _xldudf_CX_GET(CX_ENTITY,$F88,BA$11,BA$14,,(BA$75))),
_xlpm.Res, IF(OR(_xlpm.val="",_xlpm.val="Error"),"",_xlpm.val),
_xlpm.Res
)</f>
        <v>#NAME?</v>
      </c>
      <c r="BB88" s="1985" t="e" cm="1">
        <f t="array" aca="1" ref="BB88" ca="1">_xlfn.LET(
_xlpm.val,IF($F88 = "",val_blankRefText,  _xldudf_CX_GET(CX_ENTITY,$F88,BB$11,BB$14,,(BB$75))),
_xlpm.Res, IF(OR(_xlpm.val="",_xlpm.val="Error"),"",_xlpm.val),
_xlpm.Res
)</f>
        <v>#NAME?</v>
      </c>
      <c r="BC88" s="1985" t="e" cm="1">
        <f t="array" aca="1" ref="BC88" ca="1">_xlfn.LET(
_xlpm.val,IF($F88 = "",val_blankRefText,  _xldudf_CX_GET(CX_ENTITY,$F88,BC$11,BC$14,,(BC$75))),
_xlpm.Res, IF(OR(_xlpm.val="",_xlpm.val="Error"),"",_xlpm.val),
_xlpm.Res
)</f>
        <v>#NAME?</v>
      </c>
      <c r="BD88" s="1985" t="e" cm="1">
        <f t="array" aca="1" ref="BD88" ca="1">_xlfn.LET(
_xlpm.val,IF($F88 = "",val_blankRefText,  _xldudf_CX_GET(CX_ENTITY,$F88,BD$11,BD$14,,(BD$75))),
_xlpm.Res, IF(OR(_xlpm.val="",_xlpm.val="Error"),"",_xlpm.val),
_xlpm.Res
)</f>
        <v>#NAME?</v>
      </c>
      <c r="BE88" s="1985" t="e" cm="1">
        <f t="array" aca="1" ref="BE88" ca="1">_xlfn.LET(
_xlpm.val,IF($F88 = "",val_blankRefText,  _xldudf_CX_GET(CX_ENTITY,$F88,BE$11,BE$14,,(BE$75))),
_xlpm.Res, IF(OR(_xlpm.val="",_xlpm.val="Error"),"",_xlpm.val),
_xlpm.Res
)</f>
        <v>#NAME?</v>
      </c>
      <c r="BF88" s="1985" t="e" cm="1">
        <f t="array" aca="1" ref="BF88" ca="1">_xlfn.LET(
_xlpm.val,IF($F88 = "",val_blankRefText,  _xldudf_CX_GET(CX_ENTITY,$F88,BF$11,BF$14,,(BF$75))),
_xlpm.Res, IF(OR(_xlpm.val="",_xlpm.val="Error"),"",_xlpm.val),
_xlpm.Res
)</f>
        <v>#NAME?</v>
      </c>
      <c r="BG88" s="1985" t="e" cm="1">
        <f t="array" aca="1" ref="BG88" ca="1">_xlfn.LET(
_xlpm.val,IF($F88 = "",val_blankRefText,  _xldudf_CX_GET(CX_ENTITY,$F88,BG$11,BG$14,,(BG$75))),
_xlpm.Res, IF(OR(_xlpm.val="",_xlpm.val="Error"),"",_xlpm.val),
_xlpm.Res
)</f>
        <v>#NAME?</v>
      </c>
      <c r="BH88" s="1985" t="e" cm="1">
        <f t="array" aca="1" ref="BH88" ca="1">_xlfn.LET(
_xlpm.val,IF($F88 = "",val_blankRefText,  _xldudf_CX_GET(CX_ENTITY,$F88,BH$11,BH$14,,(BH$75))),
_xlpm.Res, IF(OR(_xlpm.val="",_xlpm.val="Error"),"",_xlpm.val),
_xlpm.Res
)</f>
        <v>#NAME?</v>
      </c>
      <c r="BI88" s="1985" t="e" cm="1">
        <f t="array" aca="1" ref="BI88" ca="1">_xlfn.LET(
_xlpm.val,IF($F88 = "",val_blankRefText,  _xldudf_CX_GET(CX_ENTITY,$F88,BI$11,BI$14,,(BI$75))),
_xlpm.Res, IF(OR(_xlpm.val="",_xlpm.val="Error"),"",_xlpm.val),
_xlpm.Res
)</f>
        <v>#NAME?</v>
      </c>
      <c r="BJ88" s="1985" t="e" cm="1">
        <f t="array" aca="1" ref="BJ88" ca="1">_xlfn.LET(
_xlpm.val,IF($F88 = "",val_blankRefText,  _xldudf_CX_GET(CX_ENTITY,$F88,BJ$11,BJ$14,,(BJ$75))),
_xlpm.Res, IF(OR(_xlpm.val="",_xlpm.val="Error"),"",_xlpm.val),
_xlpm.Res
)</f>
        <v>#NAME?</v>
      </c>
      <c r="BK88" s="1985" t="e" cm="1">
        <f t="array" aca="1" ref="BK88" ca="1">_xlfn.LET(
_xlpm.val,IF($F88 = "",val_blankRefText,  _xldudf_CX_GET(CX_ENTITY,$F88,BK$11,BK$14,,(BK$75))),
_xlpm.Res, IF(OR(_xlpm.val="",_xlpm.val="Error"),"",_xlpm.val),
_xlpm.Res
)</f>
        <v>#NAME?</v>
      </c>
      <c r="BL88" s="1985" t="e" cm="1">
        <f t="array" aca="1" ref="BL88" ca="1">_xlfn.LET(
_xlpm.val,IF($F88 = "",val_blankRefText,  _xldudf_CX_GET(CX_ENTITY,$F88,BL$11,BL$14,,(BL$75))),
_xlpm.Res, IF(OR(_xlpm.val="",_xlpm.val="Error"),"",_xlpm.val),
_xlpm.Res
)</f>
        <v>#NAME?</v>
      </c>
      <c r="BM88" s="1985" t="e" cm="1">
        <f t="array" aca="1" ref="BM88" ca="1">_xlfn.LET(
_xlpm.val,IF($F88 = "",val_blankRefText,  _xldudf_CX_GET(CX_ENTITY,$F88,BM$11,BM$14,,(BM$75))),
_xlpm.Res, IF(OR(_xlpm.val="",_xlpm.val="Error"),"",_xlpm.val),
_xlpm.Res
)</f>
        <v>#NAME?</v>
      </c>
      <c r="BN88" s="1985" t="e" cm="1">
        <f t="array" aca="1" ref="BN88" ca="1">_xlfn.LET(
_xlpm.val,IF($F88 = "",val_blankRefText,  _xldudf_CX_GET(CX_ENTITY,$F88,BN$11,BN$14,,(BN$75))),
_xlpm.Res, IF(OR(_xlpm.val="",_xlpm.val="Error"),"",_xlpm.val),
_xlpm.Res
)</f>
        <v>#NAME?</v>
      </c>
      <c r="BO88" s="2101"/>
      <c r="BP88" s="2101"/>
      <c r="BQ88" s="2101"/>
      <c r="BR88" s="2101"/>
      <c r="BS88" s="2101"/>
      <c r="BT88" s="2101"/>
      <c r="BU88" s="2101"/>
      <c r="BV88" s="2101"/>
      <c r="BW88" s="2101"/>
      <c r="BX88" s="2101"/>
      <c r="BY88" s="2101"/>
      <c r="BZ88" s="2101"/>
      <c r="CA88" s="34"/>
      <c r="CC88" s="33"/>
      <c r="CD88" s="1461" t="e" cm="1">
        <f t="array" aca="1" ref="CD88" ca="1">_xlfn.LET( _xlpm.CheckBlank, SUM(PL!$AD88:$BN88) = 0, IF(_xlpm.CheckBlank, "", SUM(_xlfn._xlws.FILTER(PL!$AD88:$BN88,(YEAR(PL!$AD$12:$BN$12)=PL!CD$12)*(array_timeline&lt;=PL!CD$11)))))</f>
        <v>#NAME?</v>
      </c>
      <c r="CE88" s="1461" t="e" cm="1">
        <f t="array" aca="1" ref="CE88" ca="1">_xlfn.LET( _xlpm.CheckBlank, SUM(PL!$AD88:$BN88) = 0, IF(_xlpm.CheckBlank, "", SUM(_xlfn._xlws.FILTER(PL!$AD88:$BN88,(YEAR(PL!$AD$12:$BN$12)=PL!CE$12)*(array_timeline&lt;=PL!CE$11)))))</f>
        <v>#NAME?</v>
      </c>
      <c r="CF88" s="88"/>
      <c r="CG88" s="1461" t="e" cm="1">
        <f t="array" aca="1" ref="CG88" ca="1">_xlfn.LET( _xlpm.CheckBlank, SUM(PL!$AD88:$BN88) = 0,IF(_xlpm.CheckBlank, "", SUM(_xlfn._xlws.FILTER(PL!$AD88:$BN88,(YEAR(PL!$AD$12:$BN$12)=PL!CG$12)*(array_timeline&lt;=PL!CG$11)))))</f>
        <v>#NAME?</v>
      </c>
      <c r="CH88" s="1461" t="e" cm="1">
        <f t="array" aca="1" ref="CH88" ca="1">_xlfn.LET( _xlpm.CheckBlank, SUM(PL!$AD88:$BN88) = 0, IF(_xlpm.CheckBlank, "", SUM(_xlfn._xlws.FILTER(PL!$AD88:$BN88,(YEAR(PL!$AD$12:$BN$12)=PL!CH$12)*(array_timeline&lt;=PL!CH$11)))))</f>
        <v>#NAME?</v>
      </c>
      <c r="CI88" s="88"/>
      <c r="CJ88" s="1461" cm="1">
        <f t="array" ref="CJ88">_xlfn.LET( _xlpm.CheckBlank, SUM(PL!$AD88:$BN88) = 0, IF(_xlpm.CheckBlank, "", SUM(_xlfn.TAKE(_xlfn.DROP(PL!$AD88:$BN88, ,-DATEDIFF(PL!CJ$11, val_asOfDate,"M")),1,-12))))</f>
        <v>108</v>
      </c>
      <c r="CK88" s="1461" cm="1">
        <f t="array" ref="CK88">_xlfn.LET( _xlpm.CheckBlank, SUM(PL!$AD88:$BN88) = 0, IF(_xlpm.CheckBlank, "", SUM(_xlfn.TAKE(_xlfn.DROP(PL!$AD88:$BN88, ,-DATEDIFF(PL!CK$11, val_asOfDate,"M")),1,-12))))</f>
        <v>108</v>
      </c>
      <c r="CL88" s="88"/>
      <c r="CM88" s="1168" t="e">
        <f t="shared" ca="1" si="21"/>
        <v>#NAME?</v>
      </c>
      <c r="CN88" s="1168" t="e">
        <f t="shared" ca="1" si="21"/>
        <v>#NAME?</v>
      </c>
      <c r="CO88" s="1169"/>
      <c r="CP88" s="1168" t="e">
        <f t="shared" ca="1" si="22"/>
        <v>#NAME?</v>
      </c>
      <c r="CQ88" s="1168" t="e">
        <f t="shared" ca="1" si="22"/>
        <v>#NAME?</v>
      </c>
      <c r="CR88" s="34"/>
    </row>
    <row r="89" spans="1:96" ht="21" customHeight="1" outlineLevel="1">
      <c r="A89" s="1322"/>
      <c r="B89" s="577" t="s">
        <v>651</v>
      </c>
      <c r="C89" s="2125" t="s">
        <v>1543</v>
      </c>
      <c r="D89" s="577"/>
      <c r="E89" s="577" t="e" cm="1">
        <f t="array" aca="1" ref="E89" ca="1">_xlfn.LET(
   _xlpm.Attr,  $C89,
   _xlpm.Lookback, $E$16,
   _xlpm.QueryDate, EOMONTH(val_asOfDate,_xlpm.Lookback),
   _xlpm.ReadField, _xldudf_CX_GET(CX_ENTITY,fx_attrConverter($C89),_xlpm.QueryDate),
   _xlpm.AttrBlank, _xlpm.Attr="", _xlpm.Result,
   IF(_xlpm.AttrBlank,val_blankRefText,fx_attrConverter(_xlpm.ReadField,0)),
IF(_xlpm.Result = "Error", "", _xlpm.Result )
)</f>
        <v>#NAME?</v>
      </c>
      <c r="F89" s="577" t="str">
        <f t="shared" si="17"/>
        <v>Depreciation</v>
      </c>
      <c r="G89" s="577" t="s">
        <v>1598</v>
      </c>
      <c r="H89" s="578">
        <v>0</v>
      </c>
      <c r="I89" s="578">
        <v>1</v>
      </c>
      <c r="J89" s="578"/>
      <c r="K89" s="578"/>
      <c r="L89" s="579" t="b">
        <v>1</v>
      </c>
      <c r="N89" s="158"/>
      <c r="O89" s="101"/>
      <c r="P89" s="52"/>
      <c r="Q89" s="101"/>
      <c r="R89" s="126"/>
      <c r="S89" s="101"/>
      <c r="T89" s="101"/>
      <c r="U89" s="39"/>
      <c r="W89" s="91" t="str">
        <f t="shared" si="18"/>
        <v>Budget</v>
      </c>
      <c r="X89" s="884">
        <v>-1</v>
      </c>
      <c r="Y89" s="1134" t="e">
        <f t="shared" ca="1" si="19"/>
        <v>#NAME?</v>
      </c>
      <c r="Z89" s="198" cm="1">
        <f t="array" ref="Z89">_xlfn.SWITCH(
    TRUE,
ISBLANK(_PL!$L89),"",
    _PL!$L89=TRUE, 1,
    _PL!$L89=FALSE,-1,
    _PL!$L89=-1,0,
"n/a"
)</f>
        <v>1</v>
      </c>
      <c r="AA89" s="200"/>
      <c r="AB89" s="1134" t="str">
        <f t="shared" si="20"/>
        <v>Depreciation</v>
      </c>
      <c r="AC89" s="125" t="e" cm="1" vm="5">
        <f t="array" ref="AC89">_xlfn.LET(
_xlpm.Def, IF(_xlfn.XMATCH(AB89,tbl_acctDef[Term],0)&gt;0, fx_getIcon("find"), ""),
_xlpm.Adj, IF(_xlfn.XMATCH(AB89, tbl_adjExample[Items],0)&gt;0, fx_getIcon("find"), ""),
IFERROR(IFBLANK(_xlpm.Def,_xlpm.Adj),"")
)</f>
        <v>#VALUE!</v>
      </c>
      <c r="AD89" s="1985" t="e" cm="1">
        <f t="array" aca="1" ref="AD89" ca="1">_xlfn.LET(
_xlpm.val,IF($F89 = "",val_blankRefText,  _xldudf_CX_GET(CX_ENTITY,$F89,AD$11,AD$14,,(AD$75))),
_xlpm.Res, IF(OR(_xlpm.val="",_xlpm.val="Error"),"",_xlpm.val),
_xlpm.Res
)</f>
        <v>#NAME?</v>
      </c>
      <c r="AE89" s="1985" t="e" cm="1">
        <f t="array" aca="1" ref="AE89" ca="1">_xlfn.LET(
_xlpm.val,IF($F89 = "",val_blankRefText,  _xldudf_CX_GET(CX_ENTITY,$F89,AE$11,AE$14,,(AE$75))),
_xlpm.Res, IF(OR(_xlpm.val="",_xlpm.val="Error"),"",_xlpm.val),
_xlpm.Res
)</f>
        <v>#NAME?</v>
      </c>
      <c r="AF89" s="1985" t="e" cm="1">
        <f t="array" aca="1" ref="AF89" ca="1">_xlfn.LET(
_xlpm.val,IF($F89 = "",val_blankRefText,  _xldudf_CX_GET(CX_ENTITY,$F89,AF$11,AF$14,,(AF$75))),
_xlpm.Res, IF(OR(_xlpm.val="",_xlpm.val="Error"),"",_xlpm.val),
_xlpm.Res
)</f>
        <v>#NAME?</v>
      </c>
      <c r="AG89" s="1985" t="e" cm="1">
        <f t="array" aca="1" ref="AG89" ca="1">_xlfn.LET(
_xlpm.val,IF($F89 = "",val_blankRefText,  _xldudf_CX_GET(CX_ENTITY,$F89,AG$11,AG$14,,(AG$75))),
_xlpm.Res, IF(OR(_xlpm.val="",_xlpm.val="Error"),"",_xlpm.val),
_xlpm.Res
)</f>
        <v>#NAME?</v>
      </c>
      <c r="AH89" s="1985" t="e" cm="1">
        <f t="array" aca="1" ref="AH89" ca="1">_xlfn.LET(
_xlpm.val,IF($F89 = "",val_blankRefText,  _xldudf_CX_GET(CX_ENTITY,$F89,AH$11,AH$14,,(AH$75))),
_xlpm.Res, IF(OR(_xlpm.val="",_xlpm.val="Error"),"",_xlpm.val),
_xlpm.Res
)</f>
        <v>#NAME?</v>
      </c>
      <c r="AI89" s="1985" t="e" cm="1">
        <f t="array" aca="1" ref="AI89" ca="1">_xlfn.LET(
_xlpm.val,IF($F89 = "",val_blankRefText,  _xldudf_CX_GET(CX_ENTITY,$F89,AI$11,AI$14,,(AI$75))),
_xlpm.Res, IF(OR(_xlpm.val="",_xlpm.val="Error"),"",_xlpm.val),
_xlpm.Res
)</f>
        <v>#NAME?</v>
      </c>
      <c r="AJ89" s="1985" t="e" cm="1">
        <f t="array" aca="1" ref="AJ89" ca="1">_xlfn.LET(
_xlpm.val,IF($F89 = "",val_blankRefText,  _xldudf_CX_GET(CX_ENTITY,$F89,AJ$11,AJ$14,,(AJ$75))),
_xlpm.Res, IF(OR(_xlpm.val="",_xlpm.val="Error"),"",_xlpm.val),
_xlpm.Res
)</f>
        <v>#NAME?</v>
      </c>
      <c r="AK89" s="1985" t="e" cm="1">
        <f t="array" aca="1" ref="AK89" ca="1">_xlfn.LET(
_xlpm.val,IF($F89 = "",val_blankRefText,  _xldudf_CX_GET(CX_ENTITY,$F89,AK$11,AK$14,,(AK$75))),
_xlpm.Res, IF(OR(_xlpm.val="",_xlpm.val="Error"),"",_xlpm.val),
_xlpm.Res
)</f>
        <v>#NAME?</v>
      </c>
      <c r="AL89" s="1985" t="e" cm="1">
        <f t="array" aca="1" ref="AL89" ca="1">_xlfn.LET(
_xlpm.val,IF($F89 = "",val_blankRefText,  _xldudf_CX_GET(CX_ENTITY,$F89,AL$11,AL$14,,(AL$75))),
_xlpm.Res, IF(OR(_xlpm.val="",_xlpm.val="Error"),"",_xlpm.val),
_xlpm.Res
)</f>
        <v>#NAME?</v>
      </c>
      <c r="AM89" s="1985" t="e" cm="1">
        <f t="array" aca="1" ref="AM89" ca="1">_xlfn.LET(
_xlpm.val,IF($F89 = "",val_blankRefText,  _xldudf_CX_GET(CX_ENTITY,$F89,AM$11,AM$14,,(AM$75))),
_xlpm.Res, IF(OR(_xlpm.val="",_xlpm.val="Error"),"",_xlpm.val),
_xlpm.Res
)</f>
        <v>#NAME?</v>
      </c>
      <c r="AN89" s="1985" t="e" cm="1">
        <f t="array" aca="1" ref="AN89" ca="1">_xlfn.LET(
_xlpm.val,IF($F89 = "",val_blankRefText,  _xldudf_CX_GET(CX_ENTITY,$F89,AN$11,AN$14,,(AN$75))),
_xlpm.Res, IF(OR(_xlpm.val="",_xlpm.val="Error"),"",_xlpm.val),
_xlpm.Res
)</f>
        <v>#NAME?</v>
      </c>
      <c r="AO89" s="1985" t="e" cm="1">
        <f t="array" aca="1" ref="AO89" ca="1">_xlfn.LET(
_xlpm.val,IF($F89 = "",val_blankRefText,  _xldudf_CX_GET(CX_ENTITY,$F89,AO$11,AO$14,,(AO$75))),
_xlpm.Res, IF(OR(_xlpm.val="",_xlpm.val="Error"),"",_xlpm.val),
_xlpm.Res
)</f>
        <v>#NAME?</v>
      </c>
      <c r="AP89" s="1985" t="e" cm="1">
        <f t="array" aca="1" ref="AP89" ca="1">_xlfn.LET(
_xlpm.val,IF($F89 = "",val_blankRefText,  _xldudf_CX_GET(CX_ENTITY,$F89,AP$11,AP$14,,(AP$75))),
_xlpm.Res, IF(OR(_xlpm.val="",_xlpm.val="Error"),"",_xlpm.val),
_xlpm.Res
)</f>
        <v>#NAME?</v>
      </c>
      <c r="AQ89" s="1985" t="e" cm="1">
        <f t="array" aca="1" ref="AQ89" ca="1">_xlfn.LET(
_xlpm.val,IF($F89 = "",val_blankRefText,  _xldudf_CX_GET(CX_ENTITY,$F89,AQ$11,AQ$14,,(AQ$75))),
_xlpm.Res, IF(OR(_xlpm.val="",_xlpm.val="Error"),"",_xlpm.val),
_xlpm.Res
)</f>
        <v>#NAME?</v>
      </c>
      <c r="AR89" s="1985" t="e" cm="1">
        <f t="array" aca="1" ref="AR89" ca="1">_xlfn.LET(
_xlpm.val,IF($F89 = "",val_blankRefText,  _xldudf_CX_GET(CX_ENTITY,$F89,AR$11,AR$14,,(AR$75))),
_xlpm.Res, IF(OR(_xlpm.val="",_xlpm.val="Error"),"",_xlpm.val),
_xlpm.Res
)</f>
        <v>#NAME?</v>
      </c>
      <c r="AS89" s="1985" t="e" cm="1">
        <f t="array" aca="1" ref="AS89" ca="1">_xlfn.LET(
_xlpm.val,IF($F89 = "",val_blankRefText,  _xldudf_CX_GET(CX_ENTITY,$F89,AS$11,AS$14,,(AS$75))),
_xlpm.Res, IF(OR(_xlpm.val="",_xlpm.val="Error"),"",_xlpm.val),
_xlpm.Res
)</f>
        <v>#NAME?</v>
      </c>
      <c r="AT89" s="1985" t="e" cm="1">
        <f t="array" aca="1" ref="AT89" ca="1">_xlfn.LET(
_xlpm.val,IF($F89 = "",val_blankRefText,  _xldudf_CX_GET(CX_ENTITY,$F89,AT$11,AT$14,,(AT$75))),
_xlpm.Res, IF(OR(_xlpm.val="",_xlpm.val="Error"),"",_xlpm.val),
_xlpm.Res
)</f>
        <v>#NAME?</v>
      </c>
      <c r="AU89" s="1985" t="e" cm="1">
        <f t="array" aca="1" ref="AU89" ca="1">_xlfn.LET(
_xlpm.val,IF($F89 = "",val_blankRefText,  _xldudf_CX_GET(CX_ENTITY,$F89,AU$11,AU$14,,(AU$75))),
_xlpm.Res, IF(OR(_xlpm.val="",_xlpm.val="Error"),"",_xlpm.val),
_xlpm.Res
)</f>
        <v>#NAME?</v>
      </c>
      <c r="AV89" s="1985" t="e" cm="1">
        <f t="array" aca="1" ref="AV89" ca="1">_xlfn.LET(
_xlpm.val,IF($F89 = "",val_blankRefText,  _xldudf_CX_GET(CX_ENTITY,$F89,AV$11,AV$14,,(AV$75))),
_xlpm.Res, IF(OR(_xlpm.val="",_xlpm.val="Error"),"",_xlpm.val),
_xlpm.Res
)</f>
        <v>#NAME?</v>
      </c>
      <c r="AW89" s="1985" t="e" cm="1">
        <f t="array" aca="1" ref="AW89" ca="1">_xlfn.LET(
_xlpm.val,IF($F89 = "",val_blankRefText,  _xldudf_CX_GET(CX_ENTITY,$F89,AW$11,AW$14,,(AW$75))),
_xlpm.Res, IF(OR(_xlpm.val="",_xlpm.val="Error"),"",_xlpm.val),
_xlpm.Res
)</f>
        <v>#NAME?</v>
      </c>
      <c r="AX89" s="1985" t="e" cm="1">
        <f t="array" aca="1" ref="AX89" ca="1">_xlfn.LET(
_xlpm.val,IF($F89 = "",val_blankRefText,  _xldudf_CX_GET(CX_ENTITY,$F89,AX$11,AX$14,,(AX$75))),
_xlpm.Res, IF(OR(_xlpm.val="",_xlpm.val="Error"),"",_xlpm.val),
_xlpm.Res
)</f>
        <v>#NAME?</v>
      </c>
      <c r="AY89" s="1985" t="e" cm="1">
        <f t="array" aca="1" ref="AY89" ca="1">_xlfn.LET(
_xlpm.val,IF($F89 = "",val_blankRefText,  _xldudf_CX_GET(CX_ENTITY,$F89,AY$11,AY$14,,(AY$75))),
_xlpm.Res, IF(OR(_xlpm.val="",_xlpm.val="Error"),"",_xlpm.val),
_xlpm.Res
)</f>
        <v>#NAME?</v>
      </c>
      <c r="AZ89" s="1985" t="e" cm="1">
        <f t="array" aca="1" ref="AZ89" ca="1">_xlfn.LET(
_xlpm.val,IF($F89 = "",val_blankRefText,  _xldudf_CX_GET(CX_ENTITY,$F89,AZ$11,AZ$14,,(AZ$75))),
_xlpm.Res, IF(OR(_xlpm.val="",_xlpm.val="Error"),"",_xlpm.val),
_xlpm.Res
)</f>
        <v>#NAME?</v>
      </c>
      <c r="BA89" s="1985" t="e" cm="1">
        <f t="array" aca="1" ref="BA89" ca="1">_xlfn.LET(
_xlpm.val,IF($F89 = "",val_blankRefText,  _xldudf_CX_GET(CX_ENTITY,$F89,BA$11,BA$14,,(BA$75))),
_xlpm.Res, IF(OR(_xlpm.val="",_xlpm.val="Error"),"",_xlpm.val),
_xlpm.Res
)</f>
        <v>#NAME?</v>
      </c>
      <c r="BB89" s="1985" t="e" cm="1">
        <f t="array" aca="1" ref="BB89" ca="1">_xlfn.LET(
_xlpm.val,IF($F89 = "",val_blankRefText,  _xldudf_CX_GET(CX_ENTITY,$F89,BB$11,BB$14,,(BB$75))),
_xlpm.Res, IF(OR(_xlpm.val="",_xlpm.val="Error"),"",_xlpm.val),
_xlpm.Res
)</f>
        <v>#NAME?</v>
      </c>
      <c r="BC89" s="1985" t="e" cm="1">
        <f t="array" aca="1" ref="BC89" ca="1">_xlfn.LET(
_xlpm.val,IF($F89 = "",val_blankRefText,  _xldudf_CX_GET(CX_ENTITY,$F89,BC$11,BC$14,,(BC$75))),
_xlpm.Res, IF(OR(_xlpm.val="",_xlpm.val="Error"),"",_xlpm.val),
_xlpm.Res
)</f>
        <v>#NAME?</v>
      </c>
      <c r="BD89" s="1985" t="e" cm="1">
        <f t="array" aca="1" ref="BD89" ca="1">_xlfn.LET(
_xlpm.val,IF($F89 = "",val_blankRefText,  _xldudf_CX_GET(CX_ENTITY,$F89,BD$11,BD$14,,(BD$75))),
_xlpm.Res, IF(OR(_xlpm.val="",_xlpm.val="Error"),"",_xlpm.val),
_xlpm.Res
)</f>
        <v>#NAME?</v>
      </c>
      <c r="BE89" s="1985" t="e" cm="1">
        <f t="array" aca="1" ref="BE89" ca="1">_xlfn.LET(
_xlpm.val,IF($F89 = "",val_blankRefText,  _xldudf_CX_GET(CX_ENTITY,$F89,BE$11,BE$14,,(BE$75))),
_xlpm.Res, IF(OR(_xlpm.val="",_xlpm.val="Error"),"",_xlpm.val),
_xlpm.Res
)</f>
        <v>#NAME?</v>
      </c>
      <c r="BF89" s="1985" t="e" cm="1">
        <f t="array" aca="1" ref="BF89" ca="1">_xlfn.LET(
_xlpm.val,IF($F89 = "",val_blankRefText,  _xldudf_CX_GET(CX_ENTITY,$F89,BF$11,BF$14,,(BF$75))),
_xlpm.Res, IF(OR(_xlpm.val="",_xlpm.val="Error"),"",_xlpm.val),
_xlpm.Res
)</f>
        <v>#NAME?</v>
      </c>
      <c r="BG89" s="1985" t="e" cm="1">
        <f t="array" aca="1" ref="BG89" ca="1">_xlfn.LET(
_xlpm.val,IF($F89 = "",val_blankRefText,  _xldudf_CX_GET(CX_ENTITY,$F89,BG$11,BG$14,,(BG$75))),
_xlpm.Res, IF(OR(_xlpm.val="",_xlpm.val="Error"),"",_xlpm.val),
_xlpm.Res
)</f>
        <v>#NAME?</v>
      </c>
      <c r="BH89" s="1985" t="e" cm="1">
        <f t="array" aca="1" ref="BH89" ca="1">_xlfn.LET(
_xlpm.val,IF($F89 = "",val_blankRefText,  _xldudf_CX_GET(CX_ENTITY,$F89,BH$11,BH$14,,(BH$75))),
_xlpm.Res, IF(OR(_xlpm.val="",_xlpm.val="Error"),"",_xlpm.val),
_xlpm.Res
)</f>
        <v>#NAME?</v>
      </c>
      <c r="BI89" s="1985" t="e" cm="1">
        <f t="array" aca="1" ref="BI89" ca="1">_xlfn.LET(
_xlpm.val,IF($F89 = "",val_blankRefText,  _xldudf_CX_GET(CX_ENTITY,$F89,BI$11,BI$14,,(BI$75))),
_xlpm.Res, IF(OR(_xlpm.val="",_xlpm.val="Error"),"",_xlpm.val),
_xlpm.Res
)</f>
        <v>#NAME?</v>
      </c>
      <c r="BJ89" s="1985" t="e" cm="1">
        <f t="array" aca="1" ref="BJ89" ca="1">_xlfn.LET(
_xlpm.val,IF($F89 = "",val_blankRefText,  _xldudf_CX_GET(CX_ENTITY,$F89,BJ$11,BJ$14,,(BJ$75))),
_xlpm.Res, IF(OR(_xlpm.val="",_xlpm.val="Error"),"",_xlpm.val),
_xlpm.Res
)</f>
        <v>#NAME?</v>
      </c>
      <c r="BK89" s="1985" t="e" cm="1">
        <f t="array" aca="1" ref="BK89" ca="1">_xlfn.LET(
_xlpm.val,IF($F89 = "",val_blankRefText,  _xldudf_CX_GET(CX_ENTITY,$F89,BK$11,BK$14,,(BK$75))),
_xlpm.Res, IF(OR(_xlpm.val="",_xlpm.val="Error"),"",_xlpm.val),
_xlpm.Res
)</f>
        <v>#NAME?</v>
      </c>
      <c r="BL89" s="1985" t="e" cm="1">
        <f t="array" aca="1" ref="BL89" ca="1">_xlfn.LET(
_xlpm.val,IF($F89 = "",val_blankRefText,  _xldudf_CX_GET(CX_ENTITY,$F89,BL$11,BL$14,,(BL$75))),
_xlpm.Res, IF(OR(_xlpm.val="",_xlpm.val="Error"),"",_xlpm.val),
_xlpm.Res
)</f>
        <v>#NAME?</v>
      </c>
      <c r="BM89" s="1985" t="e" cm="1">
        <f t="array" aca="1" ref="BM89" ca="1">_xlfn.LET(
_xlpm.val,IF($F89 = "",val_blankRefText,  _xldudf_CX_GET(CX_ENTITY,$F89,BM$11,BM$14,,(BM$75))),
_xlpm.Res, IF(OR(_xlpm.val="",_xlpm.val="Error"),"",_xlpm.val),
_xlpm.Res
)</f>
        <v>#NAME?</v>
      </c>
      <c r="BN89" s="1985" t="e" cm="1">
        <f t="array" aca="1" ref="BN89" ca="1">_xlfn.LET(
_xlpm.val,IF($F89 = "",val_blankRefText,  _xldudf_CX_GET(CX_ENTITY,$F89,BN$11,BN$14,,(BN$75))),
_xlpm.Res, IF(OR(_xlpm.val="",_xlpm.val="Error"),"",_xlpm.val),
_xlpm.Res
)</f>
        <v>#NAME?</v>
      </c>
      <c r="BO89" s="2101"/>
      <c r="BP89" s="2101"/>
      <c r="BQ89" s="2101"/>
      <c r="BR89" s="2101"/>
      <c r="BS89" s="2101"/>
      <c r="BT89" s="2101"/>
      <c r="BU89" s="2101"/>
      <c r="BV89" s="2101"/>
      <c r="BW89" s="2101"/>
      <c r="BX89" s="2101"/>
      <c r="BY89" s="2101"/>
      <c r="BZ89" s="2101"/>
      <c r="CA89" s="34"/>
      <c r="CC89" s="33"/>
      <c r="CD89" s="1461" t="e" cm="1">
        <f t="array" aca="1" ref="CD89" ca="1">_xlfn.LET( _xlpm.CheckBlank, SUM(PL!$AD89:$BN89) = 0, IF(_xlpm.CheckBlank, "", SUM(_xlfn._xlws.FILTER(PL!$AD89:$BN89,(YEAR(PL!$AD$12:$BN$12)=PL!CD$12)*(array_timeline&lt;=PL!CD$11)))))</f>
        <v>#NAME?</v>
      </c>
      <c r="CE89" s="1461" t="e" cm="1">
        <f t="array" aca="1" ref="CE89" ca="1">_xlfn.LET( _xlpm.CheckBlank, SUM(PL!$AD89:$BN89) = 0, IF(_xlpm.CheckBlank, "", SUM(_xlfn._xlws.FILTER(PL!$AD89:$BN89,(YEAR(PL!$AD$12:$BN$12)=PL!CE$12)*(array_timeline&lt;=PL!CE$11)))))</f>
        <v>#NAME?</v>
      </c>
      <c r="CF89" s="88"/>
      <c r="CG89" s="1461" t="e" cm="1">
        <f t="array" aca="1" ref="CG89" ca="1">_xlfn.LET( _xlpm.CheckBlank, SUM(PL!$AD89:$BN89) = 0,IF(_xlpm.CheckBlank, "", SUM(_xlfn._xlws.FILTER(PL!$AD89:$BN89,(YEAR(PL!$AD$12:$BN$12)=PL!CG$12)*(array_timeline&lt;=PL!CG$11)))))</f>
        <v>#NAME?</v>
      </c>
      <c r="CH89" s="1461" t="e" cm="1">
        <f t="array" aca="1" ref="CH89" ca="1">_xlfn.LET( _xlpm.CheckBlank, SUM(PL!$AD89:$BN89) = 0, IF(_xlpm.CheckBlank, "", SUM(_xlfn._xlws.FILTER(PL!$AD89:$BN89,(YEAR(PL!$AD$12:$BN$12)=PL!CH$12)*(array_timeline&lt;=PL!CH$11)))))</f>
        <v>#NAME?</v>
      </c>
      <c r="CI89" s="88"/>
      <c r="CJ89" s="1461" cm="1">
        <f t="array" ref="CJ89">_xlfn.LET( _xlpm.CheckBlank, SUM(PL!$AD89:$BN89) = 0, IF(_xlpm.CheckBlank, "", SUM(_xlfn.TAKE(_xlfn.DROP(PL!$AD89:$BN89, ,-DATEDIFF(PL!CJ$11, val_asOfDate,"M")),1,-12))))</f>
        <v>12</v>
      </c>
      <c r="CK89" s="1461" cm="1">
        <f t="array" ref="CK89">_xlfn.LET( _xlpm.CheckBlank, SUM(PL!$AD89:$BN89) = 0, IF(_xlpm.CheckBlank, "", SUM(_xlfn.TAKE(_xlfn.DROP(PL!$AD89:$BN89, ,-DATEDIFF(PL!CK$11, val_asOfDate,"M")),1,-12))))</f>
        <v>12</v>
      </c>
      <c r="CL89" s="88"/>
      <c r="CM89" s="1168" t="e">
        <f t="shared" ca="1" si="21"/>
        <v>#NAME?</v>
      </c>
      <c r="CN89" s="1168" t="e">
        <f t="shared" ca="1" si="21"/>
        <v>#NAME?</v>
      </c>
      <c r="CO89" s="1169"/>
      <c r="CP89" s="1168" t="e">
        <f t="shared" ca="1" si="22"/>
        <v>#NAME?</v>
      </c>
      <c r="CQ89" s="1168" t="e">
        <f t="shared" ca="1" si="22"/>
        <v>#NAME?</v>
      </c>
      <c r="CR89" s="34"/>
    </row>
    <row r="90" spans="1:96" ht="21" customHeight="1" outlineLevel="1">
      <c r="A90" s="1322"/>
      <c r="B90" s="577" t="s">
        <v>1544</v>
      </c>
      <c r="C90" s="2125" t="s">
        <v>1545</v>
      </c>
      <c r="D90" s="577"/>
      <c r="E90" s="577" t="e" cm="1">
        <f t="array" aca="1" ref="E90" ca="1">_xlfn.LET(
   _xlpm.Attr,  $C90,
   _xlpm.Lookback, $E$16,
   _xlpm.QueryDate, EOMONTH(val_asOfDate,_xlpm.Lookback),
   _xlpm.ReadField, _xldudf_CX_GET(CX_ENTITY,fx_attrConverter($C90),_xlpm.QueryDate),
   _xlpm.AttrBlank, _xlpm.Attr="", _xlpm.Result,
   IF(_xlpm.AttrBlank,val_blankRefText,fx_attrConverter(_xlpm.ReadField,0)),
IF(_xlpm.Result = "Error", "", _xlpm.Result )
)</f>
        <v>#NAME?</v>
      </c>
      <c r="F90" s="577" t="str">
        <f t="shared" si="17"/>
        <v>Reported EBITA</v>
      </c>
      <c r="G90" s="577" t="s">
        <v>1598</v>
      </c>
      <c r="H90" s="578">
        <v>2</v>
      </c>
      <c r="I90" s="578">
        <v>1</v>
      </c>
      <c r="J90" s="578"/>
      <c r="K90" s="578"/>
      <c r="L90" s="578">
        <v>-1</v>
      </c>
      <c r="N90" s="158"/>
      <c r="O90" s="101"/>
      <c r="P90" s="52"/>
      <c r="Q90" s="101"/>
      <c r="R90" s="126"/>
      <c r="S90" s="101"/>
      <c r="T90" s="101"/>
      <c r="U90" s="39"/>
      <c r="W90" s="91" t="str">
        <f t="shared" si="18"/>
        <v>Budget</v>
      </c>
      <c r="X90" s="884">
        <v>0</v>
      </c>
      <c r="Y90" s="1134" t="e">
        <f t="shared" ca="1" si="19"/>
        <v>#NAME?</v>
      </c>
      <c r="Z90" s="198" cm="1">
        <f t="array" ref="Z90">_xlfn.SWITCH(
    TRUE,
ISBLANK(_PL!$L90),"",
    _PL!$L90=TRUE, 1,
    _PL!$L90=FALSE,-1,
    _PL!$L90=-1,0,
"n/a"
)</f>
        <v>0</v>
      </c>
      <c r="AA90" s="200"/>
      <c r="AB90" s="1134" t="str">
        <f t="shared" si="20"/>
        <v>Reported EBITA</v>
      </c>
      <c r="AC90" s="125" t="str" cm="1">
        <f t="array" ref="AC90">_xlfn.LET(
_xlpm.Def, IF(_xlfn.XMATCH(AB90,tbl_acctDef[Term],0)&gt;0, fx_getIcon("find"), ""),
_xlpm.Adj, IF(_xlfn.XMATCH(AB90, tbl_adjExample[Items],0)&gt;0, fx_getIcon("find"), ""),
IFERROR(IFBLANK(_xlpm.Def,_xlpm.Adj),"")
)</f>
        <v/>
      </c>
      <c r="AD90" s="1985" t="e" cm="1">
        <f t="array" aca="1" ref="AD90" ca="1">_xlfn.LET(
_xlpm.val,IF($F90 = "",val_blankRefText,  _xldudf_CX_GET(CX_ENTITY,$F90,AD$11,AD$14,,(AD$75))),
_xlpm.Res, IF(OR(_xlpm.val="",_xlpm.val="Error"),"",_xlpm.val),
_xlpm.Res
)</f>
        <v>#NAME?</v>
      </c>
      <c r="AE90" s="1985" t="e" cm="1">
        <f t="array" aca="1" ref="AE90" ca="1">_xlfn.LET(
_xlpm.val,IF($F90 = "",val_blankRefText,  _xldudf_CX_GET(CX_ENTITY,$F90,AE$11,AE$14,,(AE$75))),
_xlpm.Res, IF(OR(_xlpm.val="",_xlpm.val="Error"),"",_xlpm.val),
_xlpm.Res
)</f>
        <v>#NAME?</v>
      </c>
      <c r="AF90" s="1985" t="e" cm="1">
        <f t="array" aca="1" ref="AF90" ca="1">_xlfn.LET(
_xlpm.val,IF($F90 = "",val_blankRefText,  _xldudf_CX_GET(CX_ENTITY,$F90,AF$11,AF$14,,(AF$75))),
_xlpm.Res, IF(OR(_xlpm.val="",_xlpm.val="Error"),"",_xlpm.val),
_xlpm.Res
)</f>
        <v>#NAME?</v>
      </c>
      <c r="AG90" s="1985" t="e" cm="1">
        <f t="array" aca="1" ref="AG90" ca="1">_xlfn.LET(
_xlpm.val,IF($F90 = "",val_blankRefText,  _xldudf_CX_GET(CX_ENTITY,$F90,AG$11,AG$14,,(AG$75))),
_xlpm.Res, IF(OR(_xlpm.val="",_xlpm.val="Error"),"",_xlpm.val),
_xlpm.Res
)</f>
        <v>#NAME?</v>
      </c>
      <c r="AH90" s="1985" t="e" cm="1">
        <f t="array" aca="1" ref="AH90" ca="1">_xlfn.LET(
_xlpm.val,IF($F90 = "",val_blankRefText,  _xldudf_CX_GET(CX_ENTITY,$F90,AH$11,AH$14,,(AH$75))),
_xlpm.Res, IF(OR(_xlpm.val="",_xlpm.val="Error"),"",_xlpm.val),
_xlpm.Res
)</f>
        <v>#NAME?</v>
      </c>
      <c r="AI90" s="1985" t="e" cm="1">
        <f t="array" aca="1" ref="AI90" ca="1">_xlfn.LET(
_xlpm.val,IF($F90 = "",val_blankRefText,  _xldudf_CX_GET(CX_ENTITY,$F90,AI$11,AI$14,,(AI$75))),
_xlpm.Res, IF(OR(_xlpm.val="",_xlpm.val="Error"),"",_xlpm.val),
_xlpm.Res
)</f>
        <v>#NAME?</v>
      </c>
      <c r="AJ90" s="1985" t="e" cm="1">
        <f t="array" aca="1" ref="AJ90" ca="1">_xlfn.LET(
_xlpm.val,IF($F90 = "",val_blankRefText,  _xldudf_CX_GET(CX_ENTITY,$F90,AJ$11,AJ$14,,(AJ$75))),
_xlpm.Res, IF(OR(_xlpm.val="",_xlpm.val="Error"),"",_xlpm.val),
_xlpm.Res
)</f>
        <v>#NAME?</v>
      </c>
      <c r="AK90" s="1985" t="e" cm="1">
        <f t="array" aca="1" ref="AK90" ca="1">_xlfn.LET(
_xlpm.val,IF($F90 = "",val_blankRefText,  _xldudf_CX_GET(CX_ENTITY,$F90,AK$11,AK$14,,(AK$75))),
_xlpm.Res, IF(OR(_xlpm.val="",_xlpm.val="Error"),"",_xlpm.val),
_xlpm.Res
)</f>
        <v>#NAME?</v>
      </c>
      <c r="AL90" s="1985" t="e" cm="1">
        <f t="array" aca="1" ref="AL90" ca="1">_xlfn.LET(
_xlpm.val,IF($F90 = "",val_blankRefText,  _xldudf_CX_GET(CX_ENTITY,$F90,AL$11,AL$14,,(AL$75))),
_xlpm.Res, IF(OR(_xlpm.val="",_xlpm.val="Error"),"",_xlpm.val),
_xlpm.Res
)</f>
        <v>#NAME?</v>
      </c>
      <c r="AM90" s="1985" t="e" cm="1">
        <f t="array" aca="1" ref="AM90" ca="1">_xlfn.LET(
_xlpm.val,IF($F90 = "",val_blankRefText,  _xldudf_CX_GET(CX_ENTITY,$F90,AM$11,AM$14,,(AM$75))),
_xlpm.Res, IF(OR(_xlpm.val="",_xlpm.val="Error"),"",_xlpm.val),
_xlpm.Res
)</f>
        <v>#NAME?</v>
      </c>
      <c r="AN90" s="1985" t="e" cm="1">
        <f t="array" aca="1" ref="AN90" ca="1">_xlfn.LET(
_xlpm.val,IF($F90 = "",val_blankRefText,  _xldudf_CX_GET(CX_ENTITY,$F90,AN$11,AN$14,,(AN$75))),
_xlpm.Res, IF(OR(_xlpm.val="",_xlpm.val="Error"),"",_xlpm.val),
_xlpm.Res
)</f>
        <v>#NAME?</v>
      </c>
      <c r="AO90" s="1985" t="e" cm="1">
        <f t="array" aca="1" ref="AO90" ca="1">_xlfn.LET(
_xlpm.val,IF($F90 = "",val_blankRefText,  _xldudf_CX_GET(CX_ENTITY,$F90,AO$11,AO$14,,(AO$75))),
_xlpm.Res, IF(OR(_xlpm.val="",_xlpm.val="Error"),"",_xlpm.val),
_xlpm.Res
)</f>
        <v>#NAME?</v>
      </c>
      <c r="AP90" s="1985" t="e" cm="1">
        <f t="array" aca="1" ref="AP90" ca="1">_xlfn.LET(
_xlpm.val,IF($F90 = "",val_blankRefText,  _xldudf_CX_GET(CX_ENTITY,$F90,AP$11,AP$14,,(AP$75))),
_xlpm.Res, IF(OR(_xlpm.val="",_xlpm.val="Error"),"",_xlpm.val),
_xlpm.Res
)</f>
        <v>#NAME?</v>
      </c>
      <c r="AQ90" s="1985" t="e" cm="1">
        <f t="array" aca="1" ref="AQ90" ca="1">_xlfn.LET(
_xlpm.val,IF($F90 = "",val_blankRefText,  _xldudf_CX_GET(CX_ENTITY,$F90,AQ$11,AQ$14,,(AQ$75))),
_xlpm.Res, IF(OR(_xlpm.val="",_xlpm.val="Error"),"",_xlpm.val),
_xlpm.Res
)</f>
        <v>#NAME?</v>
      </c>
      <c r="AR90" s="1985" t="e" cm="1">
        <f t="array" aca="1" ref="AR90" ca="1">_xlfn.LET(
_xlpm.val,IF($F90 = "",val_blankRefText,  _xldudf_CX_GET(CX_ENTITY,$F90,AR$11,AR$14,,(AR$75))),
_xlpm.Res, IF(OR(_xlpm.val="",_xlpm.val="Error"),"",_xlpm.val),
_xlpm.Res
)</f>
        <v>#NAME?</v>
      </c>
      <c r="AS90" s="1985" t="e" cm="1">
        <f t="array" aca="1" ref="AS90" ca="1">_xlfn.LET(
_xlpm.val,IF($F90 = "",val_blankRefText,  _xldudf_CX_GET(CX_ENTITY,$F90,AS$11,AS$14,,(AS$75))),
_xlpm.Res, IF(OR(_xlpm.val="",_xlpm.val="Error"),"",_xlpm.val),
_xlpm.Res
)</f>
        <v>#NAME?</v>
      </c>
      <c r="AT90" s="1985" t="e" cm="1">
        <f t="array" aca="1" ref="AT90" ca="1">_xlfn.LET(
_xlpm.val,IF($F90 = "",val_blankRefText,  _xldudf_CX_GET(CX_ENTITY,$F90,AT$11,AT$14,,(AT$75))),
_xlpm.Res, IF(OR(_xlpm.val="",_xlpm.val="Error"),"",_xlpm.val),
_xlpm.Res
)</f>
        <v>#NAME?</v>
      </c>
      <c r="AU90" s="1985" t="e" cm="1">
        <f t="array" aca="1" ref="AU90" ca="1">_xlfn.LET(
_xlpm.val,IF($F90 = "",val_blankRefText,  _xldudf_CX_GET(CX_ENTITY,$F90,AU$11,AU$14,,(AU$75))),
_xlpm.Res, IF(OR(_xlpm.val="",_xlpm.val="Error"),"",_xlpm.val),
_xlpm.Res
)</f>
        <v>#NAME?</v>
      </c>
      <c r="AV90" s="1985" t="e" cm="1">
        <f t="array" aca="1" ref="AV90" ca="1">_xlfn.LET(
_xlpm.val,IF($F90 = "",val_blankRefText,  _xldudf_CX_GET(CX_ENTITY,$F90,AV$11,AV$14,,(AV$75))),
_xlpm.Res, IF(OR(_xlpm.val="",_xlpm.val="Error"),"",_xlpm.val),
_xlpm.Res
)</f>
        <v>#NAME?</v>
      </c>
      <c r="AW90" s="1985" t="e" cm="1">
        <f t="array" aca="1" ref="AW90" ca="1">_xlfn.LET(
_xlpm.val,IF($F90 = "",val_blankRefText,  _xldudf_CX_GET(CX_ENTITY,$F90,AW$11,AW$14,,(AW$75))),
_xlpm.Res, IF(OR(_xlpm.val="",_xlpm.val="Error"),"",_xlpm.val),
_xlpm.Res
)</f>
        <v>#NAME?</v>
      </c>
      <c r="AX90" s="1985" t="e" cm="1">
        <f t="array" aca="1" ref="AX90" ca="1">_xlfn.LET(
_xlpm.val,IF($F90 = "",val_blankRefText,  _xldudf_CX_GET(CX_ENTITY,$F90,AX$11,AX$14,,(AX$75))),
_xlpm.Res, IF(OR(_xlpm.val="",_xlpm.val="Error"),"",_xlpm.val),
_xlpm.Res
)</f>
        <v>#NAME?</v>
      </c>
      <c r="AY90" s="1985" t="e" cm="1">
        <f t="array" aca="1" ref="AY90" ca="1">_xlfn.LET(
_xlpm.val,IF($F90 = "",val_blankRefText,  _xldudf_CX_GET(CX_ENTITY,$F90,AY$11,AY$14,,(AY$75))),
_xlpm.Res, IF(OR(_xlpm.val="",_xlpm.val="Error"),"",_xlpm.val),
_xlpm.Res
)</f>
        <v>#NAME?</v>
      </c>
      <c r="AZ90" s="1985" t="e" cm="1">
        <f t="array" aca="1" ref="AZ90" ca="1">_xlfn.LET(
_xlpm.val,IF($F90 = "",val_blankRefText,  _xldudf_CX_GET(CX_ENTITY,$F90,AZ$11,AZ$14,,(AZ$75))),
_xlpm.Res, IF(OR(_xlpm.val="",_xlpm.val="Error"),"",_xlpm.val),
_xlpm.Res
)</f>
        <v>#NAME?</v>
      </c>
      <c r="BA90" s="1985" t="e" cm="1">
        <f t="array" aca="1" ref="BA90" ca="1">_xlfn.LET(
_xlpm.val,IF($F90 = "",val_blankRefText,  _xldudf_CX_GET(CX_ENTITY,$F90,BA$11,BA$14,,(BA$75))),
_xlpm.Res, IF(OR(_xlpm.val="",_xlpm.val="Error"),"",_xlpm.val),
_xlpm.Res
)</f>
        <v>#NAME?</v>
      </c>
      <c r="BB90" s="1985" t="e" cm="1">
        <f t="array" aca="1" ref="BB90" ca="1">_xlfn.LET(
_xlpm.val,IF($F90 = "",val_blankRefText,  _xldudf_CX_GET(CX_ENTITY,$F90,BB$11,BB$14,,(BB$75))),
_xlpm.Res, IF(OR(_xlpm.val="",_xlpm.val="Error"),"",_xlpm.val),
_xlpm.Res
)</f>
        <v>#NAME?</v>
      </c>
      <c r="BC90" s="1985" t="e" cm="1">
        <f t="array" aca="1" ref="BC90" ca="1">_xlfn.LET(
_xlpm.val,IF($F90 = "",val_blankRefText,  _xldudf_CX_GET(CX_ENTITY,$F90,BC$11,BC$14,,(BC$75))),
_xlpm.Res, IF(OR(_xlpm.val="",_xlpm.val="Error"),"",_xlpm.val),
_xlpm.Res
)</f>
        <v>#NAME?</v>
      </c>
      <c r="BD90" s="1985" t="e" cm="1">
        <f t="array" aca="1" ref="BD90" ca="1">_xlfn.LET(
_xlpm.val,IF($F90 = "",val_blankRefText,  _xldudf_CX_GET(CX_ENTITY,$F90,BD$11,BD$14,,(BD$75))),
_xlpm.Res, IF(OR(_xlpm.val="",_xlpm.val="Error"),"",_xlpm.val),
_xlpm.Res
)</f>
        <v>#NAME?</v>
      </c>
      <c r="BE90" s="1985" t="e" cm="1">
        <f t="array" aca="1" ref="BE90" ca="1">_xlfn.LET(
_xlpm.val,IF($F90 = "",val_blankRefText,  _xldudf_CX_GET(CX_ENTITY,$F90,BE$11,BE$14,,(BE$75))),
_xlpm.Res, IF(OR(_xlpm.val="",_xlpm.val="Error"),"",_xlpm.val),
_xlpm.Res
)</f>
        <v>#NAME?</v>
      </c>
      <c r="BF90" s="1985" t="e" cm="1">
        <f t="array" aca="1" ref="BF90" ca="1">_xlfn.LET(
_xlpm.val,IF($F90 = "",val_blankRefText,  _xldudf_CX_GET(CX_ENTITY,$F90,BF$11,BF$14,,(BF$75))),
_xlpm.Res, IF(OR(_xlpm.val="",_xlpm.val="Error"),"",_xlpm.val),
_xlpm.Res
)</f>
        <v>#NAME?</v>
      </c>
      <c r="BG90" s="1985" t="e" cm="1">
        <f t="array" aca="1" ref="BG90" ca="1">_xlfn.LET(
_xlpm.val,IF($F90 = "",val_blankRefText,  _xldudf_CX_GET(CX_ENTITY,$F90,BG$11,BG$14,,(BG$75))),
_xlpm.Res, IF(OR(_xlpm.val="",_xlpm.val="Error"),"",_xlpm.val),
_xlpm.Res
)</f>
        <v>#NAME?</v>
      </c>
      <c r="BH90" s="1985" t="e" cm="1">
        <f t="array" aca="1" ref="BH90" ca="1">_xlfn.LET(
_xlpm.val,IF($F90 = "",val_blankRefText,  _xldudf_CX_GET(CX_ENTITY,$F90,BH$11,BH$14,,(BH$75))),
_xlpm.Res, IF(OR(_xlpm.val="",_xlpm.val="Error"),"",_xlpm.val),
_xlpm.Res
)</f>
        <v>#NAME?</v>
      </c>
      <c r="BI90" s="1985" t="e" cm="1">
        <f t="array" aca="1" ref="BI90" ca="1">_xlfn.LET(
_xlpm.val,IF($F90 = "",val_blankRefText,  _xldudf_CX_GET(CX_ENTITY,$F90,BI$11,BI$14,,(BI$75))),
_xlpm.Res, IF(OR(_xlpm.val="",_xlpm.val="Error"),"",_xlpm.val),
_xlpm.Res
)</f>
        <v>#NAME?</v>
      </c>
      <c r="BJ90" s="1985" t="e" cm="1">
        <f t="array" aca="1" ref="BJ90" ca="1">_xlfn.LET(
_xlpm.val,IF($F90 = "",val_blankRefText,  _xldudf_CX_GET(CX_ENTITY,$F90,BJ$11,BJ$14,,(BJ$75))),
_xlpm.Res, IF(OR(_xlpm.val="",_xlpm.val="Error"),"",_xlpm.val),
_xlpm.Res
)</f>
        <v>#NAME?</v>
      </c>
      <c r="BK90" s="1985" t="e" cm="1">
        <f t="array" aca="1" ref="BK90" ca="1">_xlfn.LET(
_xlpm.val,IF($F90 = "",val_blankRefText,  _xldudf_CX_GET(CX_ENTITY,$F90,BK$11,BK$14,,(BK$75))),
_xlpm.Res, IF(OR(_xlpm.val="",_xlpm.val="Error"),"",_xlpm.val),
_xlpm.Res
)</f>
        <v>#NAME?</v>
      </c>
      <c r="BL90" s="1985" t="e" cm="1">
        <f t="array" aca="1" ref="BL90" ca="1">_xlfn.LET(
_xlpm.val,IF($F90 = "",val_blankRefText,  _xldudf_CX_GET(CX_ENTITY,$F90,BL$11,BL$14,,(BL$75))),
_xlpm.Res, IF(OR(_xlpm.val="",_xlpm.val="Error"),"",_xlpm.val),
_xlpm.Res
)</f>
        <v>#NAME?</v>
      </c>
      <c r="BM90" s="1985" t="e" cm="1">
        <f t="array" aca="1" ref="BM90" ca="1">_xlfn.LET(
_xlpm.val,IF($F90 = "",val_blankRefText,  _xldudf_CX_GET(CX_ENTITY,$F90,BM$11,BM$14,,(BM$75))),
_xlpm.Res, IF(OR(_xlpm.val="",_xlpm.val="Error"),"",_xlpm.val),
_xlpm.Res
)</f>
        <v>#NAME?</v>
      </c>
      <c r="BN90" s="1985" t="e" cm="1">
        <f t="array" aca="1" ref="BN90" ca="1">_xlfn.LET(
_xlpm.val,IF($F90 = "",val_blankRefText,  _xldudf_CX_GET(CX_ENTITY,$F90,BN$11,BN$14,,(BN$75))),
_xlpm.Res, IF(OR(_xlpm.val="",_xlpm.val="Error"),"",_xlpm.val),
_xlpm.Res
)</f>
        <v>#NAME?</v>
      </c>
      <c r="BO90" s="2101"/>
      <c r="BP90" s="2101"/>
      <c r="BQ90" s="2101"/>
      <c r="BR90" s="2101"/>
      <c r="BS90" s="2101"/>
      <c r="BT90" s="2101"/>
      <c r="BU90" s="2101"/>
      <c r="BV90" s="2101"/>
      <c r="BW90" s="2101"/>
      <c r="BX90" s="2101"/>
      <c r="BY90" s="2101"/>
      <c r="BZ90" s="2101"/>
      <c r="CA90" s="34"/>
      <c r="CC90" s="33"/>
      <c r="CD90" s="1461" t="e" cm="1">
        <f t="array" aca="1" ref="CD90" ca="1">_xlfn.LET( _xlpm.CheckBlank, SUM(PL!$AD90:$BN90) = 0, IF(_xlpm.CheckBlank, "", SUM(_xlfn._xlws.FILTER(PL!$AD90:$BN90,(YEAR(PL!$AD$12:$BN$12)=PL!CD$12)*(array_timeline&lt;=PL!CD$11)))))</f>
        <v>#NAME?</v>
      </c>
      <c r="CE90" s="1461" t="e" cm="1">
        <f t="array" aca="1" ref="CE90" ca="1">_xlfn.LET( _xlpm.CheckBlank, SUM(PL!$AD90:$BN90) = 0, IF(_xlpm.CheckBlank, "", SUM(_xlfn._xlws.FILTER(PL!$AD90:$BN90,(YEAR(PL!$AD$12:$BN$12)=PL!CE$12)*(array_timeline&lt;=PL!CE$11)))))</f>
        <v>#NAME?</v>
      </c>
      <c r="CF90" s="88"/>
      <c r="CG90" s="1461" t="e" cm="1">
        <f t="array" aca="1" ref="CG90" ca="1">_xlfn.LET( _xlpm.CheckBlank, SUM(PL!$AD90:$BN90) = 0,IF(_xlpm.CheckBlank, "", SUM(_xlfn._xlws.FILTER(PL!$AD90:$BN90,(YEAR(PL!$AD$12:$BN$12)=PL!CG$12)*(array_timeline&lt;=PL!CG$11)))))</f>
        <v>#NAME?</v>
      </c>
      <c r="CH90" s="1461" t="e" cm="1">
        <f t="array" aca="1" ref="CH90" ca="1">_xlfn.LET( _xlpm.CheckBlank, SUM(PL!$AD90:$BN90) = 0, IF(_xlpm.CheckBlank, "", SUM(_xlfn._xlws.FILTER(PL!$AD90:$BN90,(YEAR(PL!$AD$12:$BN$12)=PL!CH$12)*(array_timeline&lt;=PL!CH$11)))))</f>
        <v>#NAME?</v>
      </c>
      <c r="CI90" s="88"/>
      <c r="CJ90" s="1461" cm="1">
        <f t="array" ref="CJ90">_xlfn.LET( _xlpm.CheckBlank, SUM(PL!$AD90:$BN90) = 0, IF(_xlpm.CheckBlank, "", SUM(_xlfn.TAKE(_xlfn.DROP(PL!$AD90:$BN90, ,-DATEDIFF(PL!CJ$11, val_asOfDate,"M")),1,-12))))</f>
        <v>48</v>
      </c>
      <c r="CK90" s="1461" cm="1">
        <f t="array" ref="CK90">_xlfn.LET( _xlpm.CheckBlank, SUM(PL!$AD90:$BN90) = 0, IF(_xlpm.CheckBlank, "", SUM(_xlfn.TAKE(_xlfn.DROP(PL!$AD90:$BN90, ,-DATEDIFF(PL!CK$11, val_asOfDate,"M")),1,-12))))</f>
        <v>48</v>
      </c>
      <c r="CL90" s="88"/>
      <c r="CM90" s="1168" t="e">
        <f t="shared" ca="1" si="21"/>
        <v>#NAME?</v>
      </c>
      <c r="CN90" s="1168" t="e">
        <f t="shared" ca="1" si="21"/>
        <v>#NAME?</v>
      </c>
      <c r="CO90" s="1169"/>
      <c r="CP90" s="1168" t="e">
        <f t="shared" ca="1" si="22"/>
        <v>#NAME?</v>
      </c>
      <c r="CQ90" s="1168" t="e">
        <f t="shared" ca="1" si="22"/>
        <v>#NAME?</v>
      </c>
      <c r="CR90" s="34"/>
    </row>
    <row r="91" spans="1:96" ht="21" customHeight="1" outlineLevel="1">
      <c r="A91" s="1322"/>
      <c r="B91" s="577" t="s">
        <v>657</v>
      </c>
      <c r="C91" s="2125" t="s">
        <v>1546</v>
      </c>
      <c r="D91" s="577"/>
      <c r="E91" s="577" t="e" cm="1">
        <f t="array" aca="1" ref="E91" ca="1">_xlfn.LET(
   _xlpm.Attr,  $C91,
   _xlpm.Lookback, $E$16,
   _xlpm.QueryDate, EOMONTH(val_asOfDate,_xlpm.Lookback),
   _xlpm.ReadField, _xldudf_CX_GET(CX_ENTITY,fx_attrConverter($C91),_xlpm.QueryDate),
   _xlpm.AttrBlank, _xlpm.Attr="", _xlpm.Result,
   IF(_xlpm.AttrBlank,val_blankRefText,fx_attrConverter(_xlpm.ReadField,0)),
IF(_xlpm.Result = "Error", "", _xlpm.Result )
)</f>
        <v>#NAME?</v>
      </c>
      <c r="F91" s="577" t="str">
        <f t="shared" si="17"/>
        <v>Amortization</v>
      </c>
      <c r="G91" s="577" t="s">
        <v>1598</v>
      </c>
      <c r="H91" s="578">
        <v>0</v>
      </c>
      <c r="I91" s="578">
        <v>1</v>
      </c>
      <c r="J91" s="578"/>
      <c r="K91" s="578"/>
      <c r="L91" s="579" t="b">
        <v>1</v>
      </c>
      <c r="N91" s="158"/>
      <c r="O91" s="101"/>
      <c r="P91" s="52"/>
      <c r="Q91" s="101"/>
      <c r="R91" s="126"/>
      <c r="S91" s="101"/>
      <c r="T91" s="101"/>
      <c r="U91" s="39"/>
      <c r="W91" s="91" t="str">
        <f t="shared" si="18"/>
        <v>Budget</v>
      </c>
      <c r="X91" s="884">
        <v>-1</v>
      </c>
      <c r="Y91" s="1134" t="e">
        <f t="shared" ca="1" si="19"/>
        <v>#NAME?</v>
      </c>
      <c r="Z91" s="198" cm="1">
        <f t="array" ref="Z91">_xlfn.SWITCH(
    TRUE,
ISBLANK(_PL!$L91),"",
    _PL!$L91=TRUE, 1,
    _PL!$L91=FALSE,-1,
    _PL!$L91=-1,0,
"n/a"
)</f>
        <v>1</v>
      </c>
      <c r="AA91" s="200"/>
      <c r="AB91" s="1134" t="str">
        <f t="shared" si="20"/>
        <v>Amortization</v>
      </c>
      <c r="AC91" s="125" t="e" cm="1" vm="5">
        <f t="array" ref="AC91">_xlfn.LET(
_xlpm.Def, IF(_xlfn.XMATCH(AB91,tbl_acctDef[Term],0)&gt;0, fx_getIcon("find"), ""),
_xlpm.Adj, IF(_xlfn.XMATCH(AB91, tbl_adjExample[Items],0)&gt;0, fx_getIcon("find"), ""),
IFERROR(IFBLANK(_xlpm.Def,_xlpm.Adj),"")
)</f>
        <v>#VALUE!</v>
      </c>
      <c r="AD91" s="1985" t="e" cm="1">
        <f t="array" aca="1" ref="AD91" ca="1">_xlfn.LET(
_xlpm.val,IF($F91 = "",val_blankRefText,  _xldudf_CX_GET(CX_ENTITY,$F91,AD$11,AD$14,,(AD$75))),
_xlpm.Res, IF(OR(_xlpm.val="",_xlpm.val="Error"),"",_xlpm.val),
_xlpm.Res
)</f>
        <v>#NAME?</v>
      </c>
      <c r="AE91" s="1985" t="e" cm="1">
        <f t="array" aca="1" ref="AE91" ca="1">_xlfn.LET(
_xlpm.val,IF($F91 = "",val_blankRefText,  _xldudf_CX_GET(CX_ENTITY,$F91,AE$11,AE$14,,(AE$75))),
_xlpm.Res, IF(OR(_xlpm.val="",_xlpm.val="Error"),"",_xlpm.val),
_xlpm.Res
)</f>
        <v>#NAME?</v>
      </c>
      <c r="AF91" s="1985" t="e" cm="1">
        <f t="array" aca="1" ref="AF91" ca="1">_xlfn.LET(
_xlpm.val,IF($F91 = "",val_blankRefText,  _xldudf_CX_GET(CX_ENTITY,$F91,AF$11,AF$14,,(AF$75))),
_xlpm.Res, IF(OR(_xlpm.val="",_xlpm.val="Error"),"",_xlpm.val),
_xlpm.Res
)</f>
        <v>#NAME?</v>
      </c>
      <c r="AG91" s="1985" t="e" cm="1">
        <f t="array" aca="1" ref="AG91" ca="1">_xlfn.LET(
_xlpm.val,IF($F91 = "",val_blankRefText,  _xldudf_CX_GET(CX_ENTITY,$F91,AG$11,AG$14,,(AG$75))),
_xlpm.Res, IF(OR(_xlpm.val="",_xlpm.val="Error"),"",_xlpm.val),
_xlpm.Res
)</f>
        <v>#NAME?</v>
      </c>
      <c r="AH91" s="1985" t="e" cm="1">
        <f t="array" aca="1" ref="AH91" ca="1">_xlfn.LET(
_xlpm.val,IF($F91 = "",val_blankRefText,  _xldudf_CX_GET(CX_ENTITY,$F91,AH$11,AH$14,,(AH$75))),
_xlpm.Res, IF(OR(_xlpm.val="",_xlpm.val="Error"),"",_xlpm.val),
_xlpm.Res
)</f>
        <v>#NAME?</v>
      </c>
      <c r="AI91" s="1985" t="e" cm="1">
        <f t="array" aca="1" ref="AI91" ca="1">_xlfn.LET(
_xlpm.val,IF($F91 = "",val_blankRefText,  _xldudf_CX_GET(CX_ENTITY,$F91,AI$11,AI$14,,(AI$75))),
_xlpm.Res, IF(OR(_xlpm.val="",_xlpm.val="Error"),"",_xlpm.val),
_xlpm.Res
)</f>
        <v>#NAME?</v>
      </c>
      <c r="AJ91" s="1985" t="e" cm="1">
        <f t="array" aca="1" ref="AJ91" ca="1">_xlfn.LET(
_xlpm.val,IF($F91 = "",val_blankRefText,  _xldudf_CX_GET(CX_ENTITY,$F91,AJ$11,AJ$14,,(AJ$75))),
_xlpm.Res, IF(OR(_xlpm.val="",_xlpm.val="Error"),"",_xlpm.val),
_xlpm.Res
)</f>
        <v>#NAME?</v>
      </c>
      <c r="AK91" s="1985" t="e" cm="1">
        <f t="array" aca="1" ref="AK91" ca="1">_xlfn.LET(
_xlpm.val,IF($F91 = "",val_blankRefText,  _xldudf_CX_GET(CX_ENTITY,$F91,AK$11,AK$14,,(AK$75))),
_xlpm.Res, IF(OR(_xlpm.val="",_xlpm.val="Error"),"",_xlpm.val),
_xlpm.Res
)</f>
        <v>#NAME?</v>
      </c>
      <c r="AL91" s="1985" t="e" cm="1">
        <f t="array" aca="1" ref="AL91" ca="1">_xlfn.LET(
_xlpm.val,IF($F91 = "",val_blankRefText,  _xldudf_CX_GET(CX_ENTITY,$F91,AL$11,AL$14,,(AL$75))),
_xlpm.Res, IF(OR(_xlpm.val="",_xlpm.val="Error"),"",_xlpm.val),
_xlpm.Res
)</f>
        <v>#NAME?</v>
      </c>
      <c r="AM91" s="1985" t="e" cm="1">
        <f t="array" aca="1" ref="AM91" ca="1">_xlfn.LET(
_xlpm.val,IF($F91 = "",val_blankRefText,  _xldudf_CX_GET(CX_ENTITY,$F91,AM$11,AM$14,,(AM$75))),
_xlpm.Res, IF(OR(_xlpm.val="",_xlpm.val="Error"),"",_xlpm.val),
_xlpm.Res
)</f>
        <v>#NAME?</v>
      </c>
      <c r="AN91" s="1985" t="e" cm="1">
        <f t="array" aca="1" ref="AN91" ca="1">_xlfn.LET(
_xlpm.val,IF($F91 = "",val_blankRefText,  _xldudf_CX_GET(CX_ENTITY,$F91,AN$11,AN$14,,(AN$75))),
_xlpm.Res, IF(OR(_xlpm.val="",_xlpm.val="Error"),"",_xlpm.val),
_xlpm.Res
)</f>
        <v>#NAME?</v>
      </c>
      <c r="AO91" s="1985" t="e" cm="1">
        <f t="array" aca="1" ref="AO91" ca="1">_xlfn.LET(
_xlpm.val,IF($F91 = "",val_blankRefText,  _xldudf_CX_GET(CX_ENTITY,$F91,AO$11,AO$14,,(AO$75))),
_xlpm.Res, IF(OR(_xlpm.val="",_xlpm.val="Error"),"",_xlpm.val),
_xlpm.Res
)</f>
        <v>#NAME?</v>
      </c>
      <c r="AP91" s="1985" t="e" cm="1">
        <f t="array" aca="1" ref="AP91" ca="1">_xlfn.LET(
_xlpm.val,IF($F91 = "",val_blankRefText,  _xldudf_CX_GET(CX_ENTITY,$F91,AP$11,AP$14,,(AP$75))),
_xlpm.Res, IF(OR(_xlpm.val="",_xlpm.val="Error"),"",_xlpm.val),
_xlpm.Res
)</f>
        <v>#NAME?</v>
      </c>
      <c r="AQ91" s="1985" t="e" cm="1">
        <f t="array" aca="1" ref="AQ91" ca="1">_xlfn.LET(
_xlpm.val,IF($F91 = "",val_blankRefText,  _xldudf_CX_GET(CX_ENTITY,$F91,AQ$11,AQ$14,,(AQ$75))),
_xlpm.Res, IF(OR(_xlpm.val="",_xlpm.val="Error"),"",_xlpm.val),
_xlpm.Res
)</f>
        <v>#NAME?</v>
      </c>
      <c r="AR91" s="1985" t="e" cm="1">
        <f t="array" aca="1" ref="AR91" ca="1">_xlfn.LET(
_xlpm.val,IF($F91 = "",val_blankRefText,  _xldudf_CX_GET(CX_ENTITY,$F91,AR$11,AR$14,,(AR$75))),
_xlpm.Res, IF(OR(_xlpm.val="",_xlpm.val="Error"),"",_xlpm.val),
_xlpm.Res
)</f>
        <v>#NAME?</v>
      </c>
      <c r="AS91" s="1985" t="e" cm="1">
        <f t="array" aca="1" ref="AS91" ca="1">_xlfn.LET(
_xlpm.val,IF($F91 = "",val_blankRefText,  _xldudf_CX_GET(CX_ENTITY,$F91,AS$11,AS$14,,(AS$75))),
_xlpm.Res, IF(OR(_xlpm.val="",_xlpm.val="Error"),"",_xlpm.val),
_xlpm.Res
)</f>
        <v>#NAME?</v>
      </c>
      <c r="AT91" s="1985" t="e" cm="1">
        <f t="array" aca="1" ref="AT91" ca="1">_xlfn.LET(
_xlpm.val,IF($F91 = "",val_blankRefText,  _xldudf_CX_GET(CX_ENTITY,$F91,AT$11,AT$14,,(AT$75))),
_xlpm.Res, IF(OR(_xlpm.val="",_xlpm.val="Error"),"",_xlpm.val),
_xlpm.Res
)</f>
        <v>#NAME?</v>
      </c>
      <c r="AU91" s="1985" t="e" cm="1">
        <f t="array" aca="1" ref="AU91" ca="1">_xlfn.LET(
_xlpm.val,IF($F91 = "",val_blankRefText,  _xldudf_CX_GET(CX_ENTITY,$F91,AU$11,AU$14,,(AU$75))),
_xlpm.Res, IF(OR(_xlpm.val="",_xlpm.val="Error"),"",_xlpm.val),
_xlpm.Res
)</f>
        <v>#NAME?</v>
      </c>
      <c r="AV91" s="1985" t="e" cm="1">
        <f t="array" aca="1" ref="AV91" ca="1">_xlfn.LET(
_xlpm.val,IF($F91 = "",val_blankRefText,  _xldudf_CX_GET(CX_ENTITY,$F91,AV$11,AV$14,,(AV$75))),
_xlpm.Res, IF(OR(_xlpm.val="",_xlpm.val="Error"),"",_xlpm.val),
_xlpm.Res
)</f>
        <v>#NAME?</v>
      </c>
      <c r="AW91" s="1985" t="e" cm="1">
        <f t="array" aca="1" ref="AW91" ca="1">_xlfn.LET(
_xlpm.val,IF($F91 = "",val_blankRefText,  _xldudf_CX_GET(CX_ENTITY,$F91,AW$11,AW$14,,(AW$75))),
_xlpm.Res, IF(OR(_xlpm.val="",_xlpm.val="Error"),"",_xlpm.val),
_xlpm.Res
)</f>
        <v>#NAME?</v>
      </c>
      <c r="AX91" s="1985" t="e" cm="1">
        <f t="array" aca="1" ref="AX91" ca="1">_xlfn.LET(
_xlpm.val,IF($F91 = "",val_blankRefText,  _xldudf_CX_GET(CX_ENTITY,$F91,AX$11,AX$14,,(AX$75))),
_xlpm.Res, IF(OR(_xlpm.val="",_xlpm.val="Error"),"",_xlpm.val),
_xlpm.Res
)</f>
        <v>#NAME?</v>
      </c>
      <c r="AY91" s="1985" t="e" cm="1">
        <f t="array" aca="1" ref="AY91" ca="1">_xlfn.LET(
_xlpm.val,IF($F91 = "",val_blankRefText,  _xldudf_CX_GET(CX_ENTITY,$F91,AY$11,AY$14,,(AY$75))),
_xlpm.Res, IF(OR(_xlpm.val="",_xlpm.val="Error"),"",_xlpm.val),
_xlpm.Res
)</f>
        <v>#NAME?</v>
      </c>
      <c r="AZ91" s="1985" t="e" cm="1">
        <f t="array" aca="1" ref="AZ91" ca="1">_xlfn.LET(
_xlpm.val,IF($F91 = "",val_blankRefText,  _xldudf_CX_GET(CX_ENTITY,$F91,AZ$11,AZ$14,,(AZ$75))),
_xlpm.Res, IF(OR(_xlpm.val="",_xlpm.val="Error"),"",_xlpm.val),
_xlpm.Res
)</f>
        <v>#NAME?</v>
      </c>
      <c r="BA91" s="1985" t="e" cm="1">
        <f t="array" aca="1" ref="BA91" ca="1">_xlfn.LET(
_xlpm.val,IF($F91 = "",val_blankRefText,  _xldudf_CX_GET(CX_ENTITY,$F91,BA$11,BA$14,,(BA$75))),
_xlpm.Res, IF(OR(_xlpm.val="",_xlpm.val="Error"),"",_xlpm.val),
_xlpm.Res
)</f>
        <v>#NAME?</v>
      </c>
      <c r="BB91" s="1985" t="e" cm="1">
        <f t="array" aca="1" ref="BB91" ca="1">_xlfn.LET(
_xlpm.val,IF($F91 = "",val_blankRefText,  _xldudf_CX_GET(CX_ENTITY,$F91,BB$11,BB$14,,(BB$75))),
_xlpm.Res, IF(OR(_xlpm.val="",_xlpm.val="Error"),"",_xlpm.val),
_xlpm.Res
)</f>
        <v>#NAME?</v>
      </c>
      <c r="BC91" s="1985" t="e" cm="1">
        <f t="array" aca="1" ref="BC91" ca="1">_xlfn.LET(
_xlpm.val,IF($F91 = "",val_blankRefText,  _xldudf_CX_GET(CX_ENTITY,$F91,BC$11,BC$14,,(BC$75))),
_xlpm.Res, IF(OR(_xlpm.val="",_xlpm.val="Error"),"",_xlpm.val),
_xlpm.Res
)</f>
        <v>#NAME?</v>
      </c>
      <c r="BD91" s="1985" t="e" cm="1">
        <f t="array" aca="1" ref="BD91" ca="1">_xlfn.LET(
_xlpm.val,IF($F91 = "",val_blankRefText,  _xldudf_CX_GET(CX_ENTITY,$F91,BD$11,BD$14,,(BD$75))),
_xlpm.Res, IF(OR(_xlpm.val="",_xlpm.val="Error"),"",_xlpm.val),
_xlpm.Res
)</f>
        <v>#NAME?</v>
      </c>
      <c r="BE91" s="1985" t="e" cm="1">
        <f t="array" aca="1" ref="BE91" ca="1">_xlfn.LET(
_xlpm.val,IF($F91 = "",val_blankRefText,  _xldudf_CX_GET(CX_ENTITY,$F91,BE$11,BE$14,,(BE$75))),
_xlpm.Res, IF(OR(_xlpm.val="",_xlpm.val="Error"),"",_xlpm.val),
_xlpm.Res
)</f>
        <v>#NAME?</v>
      </c>
      <c r="BF91" s="1985" t="e" cm="1">
        <f t="array" aca="1" ref="BF91" ca="1">_xlfn.LET(
_xlpm.val,IF($F91 = "",val_blankRefText,  _xldudf_CX_GET(CX_ENTITY,$F91,BF$11,BF$14,,(BF$75))),
_xlpm.Res, IF(OR(_xlpm.val="",_xlpm.val="Error"),"",_xlpm.val),
_xlpm.Res
)</f>
        <v>#NAME?</v>
      </c>
      <c r="BG91" s="1985" t="e" cm="1">
        <f t="array" aca="1" ref="BG91" ca="1">_xlfn.LET(
_xlpm.val,IF($F91 = "",val_blankRefText,  _xldudf_CX_GET(CX_ENTITY,$F91,BG$11,BG$14,,(BG$75))),
_xlpm.Res, IF(OR(_xlpm.val="",_xlpm.val="Error"),"",_xlpm.val),
_xlpm.Res
)</f>
        <v>#NAME?</v>
      </c>
      <c r="BH91" s="1985" t="e" cm="1">
        <f t="array" aca="1" ref="BH91" ca="1">_xlfn.LET(
_xlpm.val,IF($F91 = "",val_blankRefText,  _xldudf_CX_GET(CX_ENTITY,$F91,BH$11,BH$14,,(BH$75))),
_xlpm.Res, IF(OR(_xlpm.val="",_xlpm.val="Error"),"",_xlpm.val),
_xlpm.Res
)</f>
        <v>#NAME?</v>
      </c>
      <c r="BI91" s="1985" t="e" cm="1">
        <f t="array" aca="1" ref="BI91" ca="1">_xlfn.LET(
_xlpm.val,IF($F91 = "",val_blankRefText,  _xldudf_CX_GET(CX_ENTITY,$F91,BI$11,BI$14,,(BI$75))),
_xlpm.Res, IF(OR(_xlpm.val="",_xlpm.val="Error"),"",_xlpm.val),
_xlpm.Res
)</f>
        <v>#NAME?</v>
      </c>
      <c r="BJ91" s="1985" t="e" cm="1">
        <f t="array" aca="1" ref="BJ91" ca="1">_xlfn.LET(
_xlpm.val,IF($F91 = "",val_blankRefText,  _xldudf_CX_GET(CX_ENTITY,$F91,BJ$11,BJ$14,,(BJ$75))),
_xlpm.Res, IF(OR(_xlpm.val="",_xlpm.val="Error"),"",_xlpm.val),
_xlpm.Res
)</f>
        <v>#NAME?</v>
      </c>
      <c r="BK91" s="1985" t="e" cm="1">
        <f t="array" aca="1" ref="BK91" ca="1">_xlfn.LET(
_xlpm.val,IF($F91 = "",val_blankRefText,  _xldudf_CX_GET(CX_ENTITY,$F91,BK$11,BK$14,,(BK$75))),
_xlpm.Res, IF(OR(_xlpm.val="",_xlpm.val="Error"),"",_xlpm.val),
_xlpm.Res
)</f>
        <v>#NAME?</v>
      </c>
      <c r="BL91" s="1985" t="e" cm="1">
        <f t="array" aca="1" ref="BL91" ca="1">_xlfn.LET(
_xlpm.val,IF($F91 = "",val_blankRefText,  _xldudf_CX_GET(CX_ENTITY,$F91,BL$11,BL$14,,(BL$75))),
_xlpm.Res, IF(OR(_xlpm.val="",_xlpm.val="Error"),"",_xlpm.val),
_xlpm.Res
)</f>
        <v>#NAME?</v>
      </c>
      <c r="BM91" s="1985" t="e" cm="1">
        <f t="array" aca="1" ref="BM91" ca="1">_xlfn.LET(
_xlpm.val,IF($F91 = "",val_blankRefText,  _xldudf_CX_GET(CX_ENTITY,$F91,BM$11,BM$14,,(BM$75))),
_xlpm.Res, IF(OR(_xlpm.val="",_xlpm.val="Error"),"",_xlpm.val),
_xlpm.Res
)</f>
        <v>#NAME?</v>
      </c>
      <c r="BN91" s="1985" t="e" cm="1">
        <f t="array" aca="1" ref="BN91" ca="1">_xlfn.LET(
_xlpm.val,IF($F91 = "",val_blankRefText,  _xldudf_CX_GET(CX_ENTITY,$F91,BN$11,BN$14,,(BN$75))),
_xlpm.Res, IF(OR(_xlpm.val="",_xlpm.val="Error"),"",_xlpm.val),
_xlpm.Res
)</f>
        <v>#NAME?</v>
      </c>
      <c r="BO91" s="2101"/>
      <c r="BP91" s="2101"/>
      <c r="BQ91" s="2101"/>
      <c r="BR91" s="2101"/>
      <c r="BS91" s="2101"/>
      <c r="BT91" s="2101"/>
      <c r="BU91" s="2101"/>
      <c r="BV91" s="2101"/>
      <c r="BW91" s="2101"/>
      <c r="BX91" s="2101"/>
      <c r="BY91" s="2101"/>
      <c r="BZ91" s="2101"/>
      <c r="CA91" s="34"/>
      <c r="CC91" s="33"/>
      <c r="CD91" s="1461" t="e" cm="1">
        <f t="array" aca="1" ref="CD91" ca="1">_xlfn.LET( _xlpm.CheckBlank, SUM(PL!$AD91:$BN91) = 0, IF(_xlpm.CheckBlank, "", SUM(_xlfn._xlws.FILTER(PL!$AD91:$BN91,(YEAR(PL!$AD$12:$BN$12)=PL!CD$12)*(array_timeline&lt;=PL!CD$11)))))</f>
        <v>#NAME?</v>
      </c>
      <c r="CE91" s="1461" t="e" cm="1">
        <f t="array" aca="1" ref="CE91" ca="1">_xlfn.LET( _xlpm.CheckBlank, SUM(PL!$AD91:$BN91) = 0, IF(_xlpm.CheckBlank, "", SUM(_xlfn._xlws.FILTER(PL!$AD91:$BN91,(YEAR(PL!$AD$12:$BN$12)=PL!CE$12)*(array_timeline&lt;=PL!CE$11)))))</f>
        <v>#NAME?</v>
      </c>
      <c r="CF91" s="88"/>
      <c r="CG91" s="1461" t="e" cm="1">
        <f t="array" aca="1" ref="CG91" ca="1">_xlfn.LET( _xlpm.CheckBlank, SUM(PL!$AD91:$BN91) = 0,IF(_xlpm.CheckBlank, "", SUM(_xlfn._xlws.FILTER(PL!$AD91:$BN91,(YEAR(PL!$AD$12:$BN$12)=PL!CG$12)*(array_timeline&lt;=PL!CG$11)))))</f>
        <v>#NAME?</v>
      </c>
      <c r="CH91" s="1461" t="e" cm="1">
        <f t="array" aca="1" ref="CH91" ca="1">_xlfn.LET( _xlpm.CheckBlank, SUM(PL!$AD91:$BN91) = 0, IF(_xlpm.CheckBlank, "", SUM(_xlfn._xlws.FILTER(PL!$AD91:$BN91,(YEAR(PL!$AD$12:$BN$12)=PL!CH$12)*(array_timeline&lt;=PL!CH$11)))))</f>
        <v>#NAME?</v>
      </c>
      <c r="CI91" s="88"/>
      <c r="CJ91" s="1461" cm="1">
        <f t="array" ref="CJ91">_xlfn.LET( _xlpm.CheckBlank, SUM(PL!$AD91:$BN91) = 0, IF(_xlpm.CheckBlank, "", SUM(_xlfn.TAKE(_xlfn.DROP(PL!$AD91:$BN91, ,-DATEDIFF(PL!CJ$11, val_asOfDate,"M")),1,-12))))</f>
        <v>12</v>
      </c>
      <c r="CK91" s="1461" cm="1">
        <f t="array" ref="CK91">_xlfn.LET( _xlpm.CheckBlank, SUM(PL!$AD91:$BN91) = 0, IF(_xlpm.CheckBlank, "", SUM(_xlfn.TAKE(_xlfn.DROP(PL!$AD91:$BN91, ,-DATEDIFF(PL!CK$11, val_asOfDate,"M")),1,-12))))</f>
        <v>12</v>
      </c>
      <c r="CL91" s="88"/>
      <c r="CM91" s="1168" t="e">
        <f t="shared" ca="1" si="21"/>
        <v>#NAME?</v>
      </c>
      <c r="CN91" s="1168" t="e">
        <f t="shared" ca="1" si="21"/>
        <v>#NAME?</v>
      </c>
      <c r="CO91" s="1169"/>
      <c r="CP91" s="1168" t="e">
        <f t="shared" ca="1" si="22"/>
        <v>#NAME?</v>
      </c>
      <c r="CQ91" s="1168" t="e">
        <f t="shared" ca="1" si="22"/>
        <v>#NAME?</v>
      </c>
      <c r="CR91" s="34"/>
    </row>
    <row r="92" spans="1:96" ht="21" customHeight="1" outlineLevel="1">
      <c r="A92" s="1322"/>
      <c r="B92" s="577" t="s">
        <v>209</v>
      </c>
      <c r="C92" s="2125" t="s">
        <v>1547</v>
      </c>
      <c r="D92" s="577"/>
      <c r="E92" s="577" t="e" cm="1">
        <f t="array" aca="1" ref="E92" ca="1">_xlfn.LET(
   _xlpm.Attr,  $C92,
   _xlpm.Lookback, $E$16,
   _xlpm.QueryDate, EOMONTH(val_asOfDate,_xlpm.Lookback),
   _xlpm.ReadField, _xldudf_CX_GET(CX_ENTITY,fx_attrConverter($C92),_xlpm.QueryDate),
   _xlpm.AttrBlank, _xlpm.Attr="", _xlpm.Result,
   IF(_xlpm.AttrBlank,val_blankRefText,fx_attrConverter(_xlpm.ReadField,0)),
IF(_xlpm.Result = "Error", "", _xlpm.Result )
)</f>
        <v>#NAME?</v>
      </c>
      <c r="F92" s="577" t="str">
        <f t="shared" si="17"/>
        <v>Reported EBIT</v>
      </c>
      <c r="G92" s="577" t="s">
        <v>1598</v>
      </c>
      <c r="H92" s="578">
        <v>2</v>
      </c>
      <c r="I92" s="578">
        <v>1</v>
      </c>
      <c r="J92" s="578"/>
      <c r="K92" s="578"/>
      <c r="L92" s="578">
        <v>-1</v>
      </c>
      <c r="N92" s="158"/>
      <c r="O92" s="101"/>
      <c r="P92" s="52"/>
      <c r="Q92" s="101"/>
      <c r="R92" s="126"/>
      <c r="S92" s="101"/>
      <c r="T92" s="101"/>
      <c r="U92" s="39"/>
      <c r="W92" s="91" t="str">
        <f t="shared" si="18"/>
        <v>Budget</v>
      </c>
      <c r="X92" s="884">
        <v>0</v>
      </c>
      <c r="Y92" s="1134" t="e">
        <f t="shared" ca="1" si="19"/>
        <v>#NAME?</v>
      </c>
      <c r="Z92" s="198" cm="1">
        <f t="array" ref="Z92">_xlfn.SWITCH(
    TRUE,
ISBLANK(_PL!$L92),"",
    _PL!$L92=TRUE, 1,
    _PL!$L92=FALSE,-1,
    _PL!$L92=-1,0,
"n/a"
)</f>
        <v>0</v>
      </c>
      <c r="AA92" s="200"/>
      <c r="AB92" s="1134" t="str">
        <f t="shared" si="20"/>
        <v>Reported EBIT</v>
      </c>
      <c r="AC92" s="125" t="str" cm="1">
        <f t="array" ref="AC92">_xlfn.LET(
_xlpm.Def, IF(_xlfn.XMATCH(AB92,tbl_acctDef[Term],0)&gt;0, fx_getIcon("find"), ""),
_xlpm.Adj, IF(_xlfn.XMATCH(AB92, tbl_adjExample[Items],0)&gt;0, fx_getIcon("find"), ""),
IFERROR(IFBLANK(_xlpm.Def,_xlpm.Adj),"")
)</f>
        <v/>
      </c>
      <c r="AD92" s="1985" t="e" cm="1">
        <f t="array" aca="1" ref="AD92" ca="1">_xlfn.LET(
_xlpm.val,IF($F92 = "",val_blankRefText,  _xldudf_CX_GET(CX_ENTITY,$F92,AD$11,AD$14,,(AD$75))),
_xlpm.Res, IF(OR(_xlpm.val="",_xlpm.val="Error"),"",_xlpm.val),
_xlpm.Res
)</f>
        <v>#NAME?</v>
      </c>
      <c r="AE92" s="1985" t="e" cm="1">
        <f t="array" aca="1" ref="AE92" ca="1">_xlfn.LET(
_xlpm.val,IF($F92 = "",val_blankRefText,  _xldudf_CX_GET(CX_ENTITY,$F92,AE$11,AE$14,,(AE$75))),
_xlpm.Res, IF(OR(_xlpm.val="",_xlpm.val="Error"),"",_xlpm.val),
_xlpm.Res
)</f>
        <v>#NAME?</v>
      </c>
      <c r="AF92" s="1985" t="e" cm="1">
        <f t="array" aca="1" ref="AF92" ca="1">_xlfn.LET(
_xlpm.val,IF($F92 = "",val_blankRefText,  _xldudf_CX_GET(CX_ENTITY,$F92,AF$11,AF$14,,(AF$75))),
_xlpm.Res, IF(OR(_xlpm.val="",_xlpm.val="Error"),"",_xlpm.val),
_xlpm.Res
)</f>
        <v>#NAME?</v>
      </c>
      <c r="AG92" s="1985" t="e" cm="1">
        <f t="array" aca="1" ref="AG92" ca="1">_xlfn.LET(
_xlpm.val,IF($F92 = "",val_blankRefText,  _xldudf_CX_GET(CX_ENTITY,$F92,AG$11,AG$14,,(AG$75))),
_xlpm.Res, IF(OR(_xlpm.val="",_xlpm.val="Error"),"",_xlpm.val),
_xlpm.Res
)</f>
        <v>#NAME?</v>
      </c>
      <c r="AH92" s="1985" t="e" cm="1">
        <f t="array" aca="1" ref="AH92" ca="1">_xlfn.LET(
_xlpm.val,IF($F92 = "",val_blankRefText,  _xldudf_CX_GET(CX_ENTITY,$F92,AH$11,AH$14,,(AH$75))),
_xlpm.Res, IF(OR(_xlpm.val="",_xlpm.val="Error"),"",_xlpm.val),
_xlpm.Res
)</f>
        <v>#NAME?</v>
      </c>
      <c r="AI92" s="1985" t="e" cm="1">
        <f t="array" aca="1" ref="AI92" ca="1">_xlfn.LET(
_xlpm.val,IF($F92 = "",val_blankRefText,  _xldudf_CX_GET(CX_ENTITY,$F92,AI$11,AI$14,,(AI$75))),
_xlpm.Res, IF(OR(_xlpm.val="",_xlpm.val="Error"),"",_xlpm.val),
_xlpm.Res
)</f>
        <v>#NAME?</v>
      </c>
      <c r="AJ92" s="1985" t="e" cm="1">
        <f t="array" aca="1" ref="AJ92" ca="1">_xlfn.LET(
_xlpm.val,IF($F92 = "",val_blankRefText,  _xldudf_CX_GET(CX_ENTITY,$F92,AJ$11,AJ$14,,(AJ$75))),
_xlpm.Res, IF(OR(_xlpm.val="",_xlpm.val="Error"),"",_xlpm.val),
_xlpm.Res
)</f>
        <v>#NAME?</v>
      </c>
      <c r="AK92" s="1985" t="e" cm="1">
        <f t="array" aca="1" ref="AK92" ca="1">_xlfn.LET(
_xlpm.val,IF($F92 = "",val_blankRefText,  _xldudf_CX_GET(CX_ENTITY,$F92,AK$11,AK$14,,(AK$75))),
_xlpm.Res, IF(OR(_xlpm.val="",_xlpm.val="Error"),"",_xlpm.val),
_xlpm.Res
)</f>
        <v>#NAME?</v>
      </c>
      <c r="AL92" s="1985" t="e" cm="1">
        <f t="array" aca="1" ref="AL92" ca="1">_xlfn.LET(
_xlpm.val,IF($F92 = "",val_blankRefText,  _xldudf_CX_GET(CX_ENTITY,$F92,AL$11,AL$14,,(AL$75))),
_xlpm.Res, IF(OR(_xlpm.val="",_xlpm.val="Error"),"",_xlpm.val),
_xlpm.Res
)</f>
        <v>#NAME?</v>
      </c>
      <c r="AM92" s="1985" t="e" cm="1">
        <f t="array" aca="1" ref="AM92" ca="1">_xlfn.LET(
_xlpm.val,IF($F92 = "",val_blankRefText,  _xldudf_CX_GET(CX_ENTITY,$F92,AM$11,AM$14,,(AM$75))),
_xlpm.Res, IF(OR(_xlpm.val="",_xlpm.val="Error"),"",_xlpm.val),
_xlpm.Res
)</f>
        <v>#NAME?</v>
      </c>
      <c r="AN92" s="1985" t="e" cm="1">
        <f t="array" aca="1" ref="AN92" ca="1">_xlfn.LET(
_xlpm.val,IF($F92 = "",val_blankRefText,  _xldudf_CX_GET(CX_ENTITY,$F92,AN$11,AN$14,,(AN$75))),
_xlpm.Res, IF(OR(_xlpm.val="",_xlpm.val="Error"),"",_xlpm.val),
_xlpm.Res
)</f>
        <v>#NAME?</v>
      </c>
      <c r="AO92" s="1985" t="e" cm="1">
        <f t="array" aca="1" ref="AO92" ca="1">_xlfn.LET(
_xlpm.val,IF($F92 = "",val_blankRefText,  _xldudf_CX_GET(CX_ENTITY,$F92,AO$11,AO$14,,(AO$75))),
_xlpm.Res, IF(OR(_xlpm.val="",_xlpm.val="Error"),"",_xlpm.val),
_xlpm.Res
)</f>
        <v>#NAME?</v>
      </c>
      <c r="AP92" s="1985" t="e" cm="1">
        <f t="array" aca="1" ref="AP92" ca="1">_xlfn.LET(
_xlpm.val,IF($F92 = "",val_blankRefText,  _xldudf_CX_GET(CX_ENTITY,$F92,AP$11,AP$14,,(AP$75))),
_xlpm.Res, IF(OR(_xlpm.val="",_xlpm.val="Error"),"",_xlpm.val),
_xlpm.Res
)</f>
        <v>#NAME?</v>
      </c>
      <c r="AQ92" s="1985" t="e" cm="1">
        <f t="array" aca="1" ref="AQ92" ca="1">_xlfn.LET(
_xlpm.val,IF($F92 = "",val_blankRefText,  _xldudf_CX_GET(CX_ENTITY,$F92,AQ$11,AQ$14,,(AQ$75))),
_xlpm.Res, IF(OR(_xlpm.val="",_xlpm.val="Error"),"",_xlpm.val),
_xlpm.Res
)</f>
        <v>#NAME?</v>
      </c>
      <c r="AR92" s="1985" t="e" cm="1">
        <f t="array" aca="1" ref="AR92" ca="1">_xlfn.LET(
_xlpm.val,IF($F92 = "",val_blankRefText,  _xldudf_CX_GET(CX_ENTITY,$F92,AR$11,AR$14,,(AR$75))),
_xlpm.Res, IF(OR(_xlpm.val="",_xlpm.val="Error"),"",_xlpm.val),
_xlpm.Res
)</f>
        <v>#NAME?</v>
      </c>
      <c r="AS92" s="1985" t="e" cm="1">
        <f t="array" aca="1" ref="AS92" ca="1">_xlfn.LET(
_xlpm.val,IF($F92 = "",val_blankRefText,  _xldudf_CX_GET(CX_ENTITY,$F92,AS$11,AS$14,,(AS$75))),
_xlpm.Res, IF(OR(_xlpm.val="",_xlpm.val="Error"),"",_xlpm.val),
_xlpm.Res
)</f>
        <v>#NAME?</v>
      </c>
      <c r="AT92" s="1985" t="e" cm="1">
        <f t="array" aca="1" ref="AT92" ca="1">_xlfn.LET(
_xlpm.val,IF($F92 = "",val_blankRefText,  _xldudf_CX_GET(CX_ENTITY,$F92,AT$11,AT$14,,(AT$75))),
_xlpm.Res, IF(OR(_xlpm.val="",_xlpm.val="Error"),"",_xlpm.val),
_xlpm.Res
)</f>
        <v>#NAME?</v>
      </c>
      <c r="AU92" s="1985" t="e" cm="1">
        <f t="array" aca="1" ref="AU92" ca="1">_xlfn.LET(
_xlpm.val,IF($F92 = "",val_blankRefText,  _xldudf_CX_GET(CX_ENTITY,$F92,AU$11,AU$14,,(AU$75))),
_xlpm.Res, IF(OR(_xlpm.val="",_xlpm.val="Error"),"",_xlpm.val),
_xlpm.Res
)</f>
        <v>#NAME?</v>
      </c>
      <c r="AV92" s="1985" t="e" cm="1">
        <f t="array" aca="1" ref="AV92" ca="1">_xlfn.LET(
_xlpm.val,IF($F92 = "",val_blankRefText,  _xldudf_CX_GET(CX_ENTITY,$F92,AV$11,AV$14,,(AV$75))),
_xlpm.Res, IF(OR(_xlpm.val="",_xlpm.val="Error"),"",_xlpm.val),
_xlpm.Res
)</f>
        <v>#NAME?</v>
      </c>
      <c r="AW92" s="1985" t="e" cm="1">
        <f t="array" aca="1" ref="AW92" ca="1">_xlfn.LET(
_xlpm.val,IF($F92 = "",val_blankRefText,  _xldudf_CX_GET(CX_ENTITY,$F92,AW$11,AW$14,,(AW$75))),
_xlpm.Res, IF(OR(_xlpm.val="",_xlpm.val="Error"),"",_xlpm.val),
_xlpm.Res
)</f>
        <v>#NAME?</v>
      </c>
      <c r="AX92" s="1985" t="e" cm="1">
        <f t="array" aca="1" ref="AX92" ca="1">_xlfn.LET(
_xlpm.val,IF($F92 = "",val_blankRefText,  _xldudf_CX_GET(CX_ENTITY,$F92,AX$11,AX$14,,(AX$75))),
_xlpm.Res, IF(OR(_xlpm.val="",_xlpm.val="Error"),"",_xlpm.val),
_xlpm.Res
)</f>
        <v>#NAME?</v>
      </c>
      <c r="AY92" s="1985" t="e" cm="1">
        <f t="array" aca="1" ref="AY92" ca="1">_xlfn.LET(
_xlpm.val,IF($F92 = "",val_blankRefText,  _xldudf_CX_GET(CX_ENTITY,$F92,AY$11,AY$14,,(AY$75))),
_xlpm.Res, IF(OR(_xlpm.val="",_xlpm.val="Error"),"",_xlpm.val),
_xlpm.Res
)</f>
        <v>#NAME?</v>
      </c>
      <c r="AZ92" s="1985" t="e" cm="1">
        <f t="array" aca="1" ref="AZ92" ca="1">_xlfn.LET(
_xlpm.val,IF($F92 = "",val_blankRefText,  _xldudf_CX_GET(CX_ENTITY,$F92,AZ$11,AZ$14,,(AZ$75))),
_xlpm.Res, IF(OR(_xlpm.val="",_xlpm.val="Error"),"",_xlpm.val),
_xlpm.Res
)</f>
        <v>#NAME?</v>
      </c>
      <c r="BA92" s="1985" t="e" cm="1">
        <f t="array" aca="1" ref="BA92" ca="1">_xlfn.LET(
_xlpm.val,IF($F92 = "",val_blankRefText,  _xldudf_CX_GET(CX_ENTITY,$F92,BA$11,BA$14,,(BA$75))),
_xlpm.Res, IF(OR(_xlpm.val="",_xlpm.val="Error"),"",_xlpm.val),
_xlpm.Res
)</f>
        <v>#NAME?</v>
      </c>
      <c r="BB92" s="1985" t="e" cm="1">
        <f t="array" aca="1" ref="BB92" ca="1">_xlfn.LET(
_xlpm.val,IF($F92 = "",val_blankRefText,  _xldudf_CX_GET(CX_ENTITY,$F92,BB$11,BB$14,,(BB$75))),
_xlpm.Res, IF(OR(_xlpm.val="",_xlpm.val="Error"),"",_xlpm.val),
_xlpm.Res
)</f>
        <v>#NAME?</v>
      </c>
      <c r="BC92" s="1985" t="e" cm="1">
        <f t="array" aca="1" ref="BC92" ca="1">_xlfn.LET(
_xlpm.val,IF($F92 = "",val_blankRefText,  _xldudf_CX_GET(CX_ENTITY,$F92,BC$11,BC$14,,(BC$75))),
_xlpm.Res, IF(OR(_xlpm.val="",_xlpm.val="Error"),"",_xlpm.val),
_xlpm.Res
)</f>
        <v>#NAME?</v>
      </c>
      <c r="BD92" s="1985" t="e" cm="1">
        <f t="array" aca="1" ref="BD92" ca="1">_xlfn.LET(
_xlpm.val,IF($F92 = "",val_blankRefText,  _xldudf_CX_GET(CX_ENTITY,$F92,BD$11,BD$14,,(BD$75))),
_xlpm.Res, IF(OR(_xlpm.val="",_xlpm.val="Error"),"",_xlpm.val),
_xlpm.Res
)</f>
        <v>#NAME?</v>
      </c>
      <c r="BE92" s="1985" t="e" cm="1">
        <f t="array" aca="1" ref="BE92" ca="1">_xlfn.LET(
_xlpm.val,IF($F92 = "",val_blankRefText,  _xldudf_CX_GET(CX_ENTITY,$F92,BE$11,BE$14,,(BE$75))),
_xlpm.Res, IF(OR(_xlpm.val="",_xlpm.val="Error"),"",_xlpm.val),
_xlpm.Res
)</f>
        <v>#NAME?</v>
      </c>
      <c r="BF92" s="1985" t="e" cm="1">
        <f t="array" aca="1" ref="BF92" ca="1">_xlfn.LET(
_xlpm.val,IF($F92 = "",val_blankRefText,  _xldudf_CX_GET(CX_ENTITY,$F92,BF$11,BF$14,,(BF$75))),
_xlpm.Res, IF(OR(_xlpm.val="",_xlpm.val="Error"),"",_xlpm.val),
_xlpm.Res
)</f>
        <v>#NAME?</v>
      </c>
      <c r="BG92" s="1985" t="e" cm="1">
        <f t="array" aca="1" ref="BG92" ca="1">_xlfn.LET(
_xlpm.val,IF($F92 = "",val_blankRefText,  _xldudf_CX_GET(CX_ENTITY,$F92,BG$11,BG$14,,(BG$75))),
_xlpm.Res, IF(OR(_xlpm.val="",_xlpm.val="Error"),"",_xlpm.val),
_xlpm.Res
)</f>
        <v>#NAME?</v>
      </c>
      <c r="BH92" s="1985" t="e" cm="1">
        <f t="array" aca="1" ref="BH92" ca="1">_xlfn.LET(
_xlpm.val,IF($F92 = "",val_blankRefText,  _xldudf_CX_GET(CX_ENTITY,$F92,BH$11,BH$14,,(BH$75))),
_xlpm.Res, IF(OR(_xlpm.val="",_xlpm.val="Error"),"",_xlpm.val),
_xlpm.Res
)</f>
        <v>#NAME?</v>
      </c>
      <c r="BI92" s="1985" t="e" cm="1">
        <f t="array" aca="1" ref="BI92" ca="1">_xlfn.LET(
_xlpm.val,IF($F92 = "",val_blankRefText,  _xldudf_CX_GET(CX_ENTITY,$F92,BI$11,BI$14,,(BI$75))),
_xlpm.Res, IF(OR(_xlpm.val="",_xlpm.val="Error"),"",_xlpm.val),
_xlpm.Res
)</f>
        <v>#NAME?</v>
      </c>
      <c r="BJ92" s="1985" t="e" cm="1">
        <f t="array" aca="1" ref="BJ92" ca="1">_xlfn.LET(
_xlpm.val,IF($F92 = "",val_blankRefText,  _xldudf_CX_GET(CX_ENTITY,$F92,BJ$11,BJ$14,,(BJ$75))),
_xlpm.Res, IF(OR(_xlpm.val="",_xlpm.val="Error"),"",_xlpm.val),
_xlpm.Res
)</f>
        <v>#NAME?</v>
      </c>
      <c r="BK92" s="1985" t="e" cm="1">
        <f t="array" aca="1" ref="BK92" ca="1">_xlfn.LET(
_xlpm.val,IF($F92 = "",val_blankRefText,  _xldudf_CX_GET(CX_ENTITY,$F92,BK$11,BK$14,,(BK$75))),
_xlpm.Res, IF(OR(_xlpm.val="",_xlpm.val="Error"),"",_xlpm.val),
_xlpm.Res
)</f>
        <v>#NAME?</v>
      </c>
      <c r="BL92" s="1985" t="e" cm="1">
        <f t="array" aca="1" ref="BL92" ca="1">_xlfn.LET(
_xlpm.val,IF($F92 = "",val_blankRefText,  _xldudf_CX_GET(CX_ENTITY,$F92,BL$11,BL$14,,(BL$75))),
_xlpm.Res, IF(OR(_xlpm.val="",_xlpm.val="Error"),"",_xlpm.val),
_xlpm.Res
)</f>
        <v>#NAME?</v>
      </c>
      <c r="BM92" s="1985" t="e" cm="1">
        <f t="array" aca="1" ref="BM92" ca="1">_xlfn.LET(
_xlpm.val,IF($F92 = "",val_blankRefText,  _xldudf_CX_GET(CX_ENTITY,$F92,BM$11,BM$14,,(BM$75))),
_xlpm.Res, IF(OR(_xlpm.val="",_xlpm.val="Error"),"",_xlpm.val),
_xlpm.Res
)</f>
        <v>#NAME?</v>
      </c>
      <c r="BN92" s="1985" t="e" cm="1">
        <f t="array" aca="1" ref="BN92" ca="1">_xlfn.LET(
_xlpm.val,IF($F92 = "",val_blankRefText,  _xldudf_CX_GET(CX_ENTITY,$F92,BN$11,BN$14,,(BN$75))),
_xlpm.Res, IF(OR(_xlpm.val="",_xlpm.val="Error"),"",_xlpm.val),
_xlpm.Res
)</f>
        <v>#NAME?</v>
      </c>
      <c r="BO92" s="2101"/>
      <c r="BP92" s="2101"/>
      <c r="BQ92" s="2101"/>
      <c r="BR92" s="2101"/>
      <c r="BS92" s="2101"/>
      <c r="BT92" s="2101"/>
      <c r="BU92" s="2101"/>
      <c r="BV92" s="2101"/>
      <c r="BW92" s="2101"/>
      <c r="BX92" s="2101"/>
      <c r="BY92" s="2101"/>
      <c r="BZ92" s="2101"/>
      <c r="CA92" s="34"/>
      <c r="CC92" s="33"/>
      <c r="CD92" s="1461" t="e" cm="1">
        <f t="array" aca="1" ref="CD92" ca="1">_xlfn.LET( _xlpm.CheckBlank, SUM(PL!$AD92:$BN92) = 0, IF(_xlpm.CheckBlank, "", SUM(_xlfn._xlws.FILTER(PL!$AD92:$BN92,(YEAR(PL!$AD$12:$BN$12)=PL!CD$12)*(array_timeline&lt;=PL!CD$11)))))</f>
        <v>#NAME?</v>
      </c>
      <c r="CE92" s="1461" t="e" cm="1">
        <f t="array" aca="1" ref="CE92" ca="1">_xlfn.LET( _xlpm.CheckBlank, SUM(PL!$AD92:$BN92) = 0, IF(_xlpm.CheckBlank, "", SUM(_xlfn._xlws.FILTER(PL!$AD92:$BN92,(YEAR(PL!$AD$12:$BN$12)=PL!CE$12)*(array_timeline&lt;=PL!CE$11)))))</f>
        <v>#NAME?</v>
      </c>
      <c r="CF92" s="88"/>
      <c r="CG92" s="1461" t="e" cm="1">
        <f t="array" aca="1" ref="CG92" ca="1">_xlfn.LET( _xlpm.CheckBlank, SUM(PL!$AD92:$BN92) = 0,IF(_xlpm.CheckBlank, "", SUM(_xlfn._xlws.FILTER(PL!$AD92:$BN92,(YEAR(PL!$AD$12:$BN$12)=PL!CG$12)*(array_timeline&lt;=PL!CG$11)))))</f>
        <v>#NAME?</v>
      </c>
      <c r="CH92" s="1461" t="e" cm="1">
        <f t="array" aca="1" ref="CH92" ca="1">_xlfn.LET( _xlpm.CheckBlank, SUM(PL!$AD92:$BN92) = 0, IF(_xlpm.CheckBlank, "", SUM(_xlfn._xlws.FILTER(PL!$AD92:$BN92,(YEAR(PL!$AD$12:$BN$12)=PL!CH$12)*(array_timeline&lt;=PL!CH$11)))))</f>
        <v>#NAME?</v>
      </c>
      <c r="CI92" s="88"/>
      <c r="CJ92" s="1461" cm="1">
        <f t="array" ref="CJ92">_xlfn.LET( _xlpm.CheckBlank, SUM(PL!$AD92:$BN92) = 0, IF(_xlpm.CheckBlank, "", SUM(_xlfn.TAKE(_xlfn.DROP(PL!$AD92:$BN92, ,-DATEDIFF(PL!CJ$11, val_asOfDate,"M")),1,-12))))</f>
        <v>60</v>
      </c>
      <c r="CK92" s="1461" cm="1">
        <f t="array" ref="CK92">_xlfn.LET( _xlpm.CheckBlank, SUM(PL!$AD92:$BN92) = 0, IF(_xlpm.CheckBlank, "", SUM(_xlfn.TAKE(_xlfn.DROP(PL!$AD92:$BN92, ,-DATEDIFF(PL!CK$11, val_asOfDate,"M")),1,-12))))</f>
        <v>60</v>
      </c>
      <c r="CL92" s="88"/>
      <c r="CM92" s="1168" t="e">
        <f t="shared" ca="1" si="21"/>
        <v>#NAME?</v>
      </c>
      <c r="CN92" s="1168" t="e">
        <f t="shared" ca="1" si="21"/>
        <v>#NAME?</v>
      </c>
      <c r="CO92" s="1169"/>
      <c r="CP92" s="1168" t="e">
        <f t="shared" ca="1" si="22"/>
        <v>#NAME?</v>
      </c>
      <c r="CQ92" s="1168" t="e">
        <f t="shared" ca="1" si="22"/>
        <v>#NAME?</v>
      </c>
      <c r="CR92" s="34"/>
    </row>
    <row r="93" spans="1:96" ht="21" customHeight="1" outlineLevel="2">
      <c r="A93" s="1322"/>
      <c r="B93" s="577" t="s">
        <v>1548</v>
      </c>
      <c r="C93" s="2125" t="s">
        <v>1549</v>
      </c>
      <c r="D93" s="577"/>
      <c r="E93" s="577" t="e" cm="1">
        <f t="array" aca="1" ref="E93" ca="1">_xlfn.LET(
   _xlpm.Attr,  $C93,
   _xlpm.Lookback, $E$16,
   _xlpm.QueryDate, EOMONTH(val_asOfDate,_xlpm.Lookback),
   _xlpm.ReadField, _xldudf_CX_GET(CX_ENTITY,fx_attrConverter($C93),_xlpm.QueryDate),
   _xlpm.AttrBlank, _xlpm.Attr="", _xlpm.Result,
   IF(_xlpm.AttrBlank,val_blankRefText,fx_attrConverter(_xlpm.ReadField,0)),
IF(_xlpm.Result = "Error", "", _xlpm.Result )
)</f>
        <v>#NAME?</v>
      </c>
      <c r="F93" s="577" t="str">
        <f t="shared" si="17"/>
        <v>Interest Expense</v>
      </c>
      <c r="G93" s="577" t="s">
        <v>1598</v>
      </c>
      <c r="H93" s="578">
        <v>0</v>
      </c>
      <c r="I93" s="578">
        <v>1</v>
      </c>
      <c r="J93" s="578"/>
      <c r="K93" s="578"/>
      <c r="L93" s="579" t="b">
        <v>1</v>
      </c>
      <c r="N93" s="158"/>
      <c r="O93" s="101"/>
      <c r="P93" s="52"/>
      <c r="Q93" s="101"/>
      <c r="R93" s="101"/>
      <c r="S93" s="101"/>
      <c r="T93" s="101"/>
      <c r="U93" s="39"/>
      <c r="W93" s="91" t="str">
        <f t="shared" si="18"/>
        <v>Budget</v>
      </c>
      <c r="X93" s="884">
        <v>-1</v>
      </c>
      <c r="Y93" s="1134" t="e">
        <f t="shared" ca="1" si="19"/>
        <v>#NAME?</v>
      </c>
      <c r="Z93" s="198" cm="1">
        <f t="array" ref="Z93">_xlfn.SWITCH(
    TRUE,
ISBLANK(_PL!$L93),"",
    _PL!$L93=TRUE, 1,
    _PL!$L93=FALSE,-1,
    _PL!$L93=-1,0,
"n/a"
)</f>
        <v>1</v>
      </c>
      <c r="AA93" s="200"/>
      <c r="AB93" s="1134" t="str">
        <f t="shared" si="20"/>
        <v>Interest Expense</v>
      </c>
      <c r="AC93" s="125" t="str" cm="1">
        <f t="array" ref="AC93">_xlfn.LET(
_xlpm.Def, IF(_xlfn.XMATCH(AB93,tbl_acctDef[Term],0)&gt;0, fx_getIcon("find"), ""),
_xlpm.Adj, IF(_xlfn.XMATCH(AB93, tbl_adjExample[Items],0)&gt;0, fx_getIcon("find"), ""),
IFERROR(IFBLANK(_xlpm.Def,_xlpm.Adj),"")
)</f>
        <v/>
      </c>
      <c r="AD93" s="1985" t="e" cm="1">
        <f t="array" aca="1" ref="AD93" ca="1">_xlfn.LET(
_xlpm.val,IF($F93 = "",val_blankRefText,  _xldudf_CX_GET(CX_ENTITY,$F93,AD$11,AD$14,,(AD$75))),
_xlpm.Res, IF(OR(_xlpm.val="",_xlpm.val="Error"),"",_xlpm.val),
_xlpm.Res
)</f>
        <v>#NAME?</v>
      </c>
      <c r="AE93" s="1985" t="e" cm="1">
        <f t="array" aca="1" ref="AE93" ca="1">_xlfn.LET(
_xlpm.val,IF($F93 = "",val_blankRefText,  _xldudf_CX_GET(CX_ENTITY,$F93,AE$11,AE$14,,(AE$75))),
_xlpm.Res, IF(OR(_xlpm.val="",_xlpm.val="Error"),"",_xlpm.val),
_xlpm.Res
)</f>
        <v>#NAME?</v>
      </c>
      <c r="AF93" s="1985" t="e" cm="1">
        <f t="array" aca="1" ref="AF93" ca="1">_xlfn.LET(
_xlpm.val,IF($F93 = "",val_blankRefText,  _xldudf_CX_GET(CX_ENTITY,$F93,AF$11,AF$14,,(AF$75))),
_xlpm.Res, IF(OR(_xlpm.val="",_xlpm.val="Error"),"",_xlpm.val),
_xlpm.Res
)</f>
        <v>#NAME?</v>
      </c>
      <c r="AG93" s="1985" t="e" cm="1">
        <f t="array" aca="1" ref="AG93" ca="1">_xlfn.LET(
_xlpm.val,IF($F93 = "",val_blankRefText,  _xldudf_CX_GET(CX_ENTITY,$F93,AG$11,AG$14,,(AG$75))),
_xlpm.Res, IF(OR(_xlpm.val="",_xlpm.val="Error"),"",_xlpm.val),
_xlpm.Res
)</f>
        <v>#NAME?</v>
      </c>
      <c r="AH93" s="1985" t="e" cm="1">
        <f t="array" aca="1" ref="AH93" ca="1">_xlfn.LET(
_xlpm.val,IF($F93 = "",val_blankRefText,  _xldudf_CX_GET(CX_ENTITY,$F93,AH$11,AH$14,,(AH$75))),
_xlpm.Res, IF(OR(_xlpm.val="",_xlpm.val="Error"),"",_xlpm.val),
_xlpm.Res
)</f>
        <v>#NAME?</v>
      </c>
      <c r="AI93" s="1985" t="e" cm="1">
        <f t="array" aca="1" ref="AI93" ca="1">_xlfn.LET(
_xlpm.val,IF($F93 = "",val_blankRefText,  _xldudf_CX_GET(CX_ENTITY,$F93,AI$11,AI$14,,(AI$75))),
_xlpm.Res, IF(OR(_xlpm.val="",_xlpm.val="Error"),"",_xlpm.val),
_xlpm.Res
)</f>
        <v>#NAME?</v>
      </c>
      <c r="AJ93" s="1985" t="e" cm="1">
        <f t="array" aca="1" ref="AJ93" ca="1">_xlfn.LET(
_xlpm.val,IF($F93 = "",val_blankRefText,  _xldudf_CX_GET(CX_ENTITY,$F93,AJ$11,AJ$14,,(AJ$75))),
_xlpm.Res, IF(OR(_xlpm.val="",_xlpm.val="Error"),"",_xlpm.val),
_xlpm.Res
)</f>
        <v>#NAME?</v>
      </c>
      <c r="AK93" s="1985" t="e" cm="1">
        <f t="array" aca="1" ref="AK93" ca="1">_xlfn.LET(
_xlpm.val,IF($F93 = "",val_blankRefText,  _xldudf_CX_GET(CX_ENTITY,$F93,AK$11,AK$14,,(AK$75))),
_xlpm.Res, IF(OR(_xlpm.val="",_xlpm.val="Error"),"",_xlpm.val),
_xlpm.Res
)</f>
        <v>#NAME?</v>
      </c>
      <c r="AL93" s="1985" t="e" cm="1">
        <f t="array" aca="1" ref="AL93" ca="1">_xlfn.LET(
_xlpm.val,IF($F93 = "",val_blankRefText,  _xldudf_CX_GET(CX_ENTITY,$F93,AL$11,AL$14,,(AL$75))),
_xlpm.Res, IF(OR(_xlpm.val="",_xlpm.val="Error"),"",_xlpm.val),
_xlpm.Res
)</f>
        <v>#NAME?</v>
      </c>
      <c r="AM93" s="1985" t="e" cm="1">
        <f t="array" aca="1" ref="AM93" ca="1">_xlfn.LET(
_xlpm.val,IF($F93 = "",val_blankRefText,  _xldudf_CX_GET(CX_ENTITY,$F93,AM$11,AM$14,,(AM$75))),
_xlpm.Res, IF(OR(_xlpm.val="",_xlpm.val="Error"),"",_xlpm.val),
_xlpm.Res
)</f>
        <v>#NAME?</v>
      </c>
      <c r="AN93" s="1985" t="e" cm="1">
        <f t="array" aca="1" ref="AN93" ca="1">_xlfn.LET(
_xlpm.val,IF($F93 = "",val_blankRefText,  _xldudf_CX_GET(CX_ENTITY,$F93,AN$11,AN$14,,(AN$75))),
_xlpm.Res, IF(OR(_xlpm.val="",_xlpm.val="Error"),"",_xlpm.val),
_xlpm.Res
)</f>
        <v>#NAME?</v>
      </c>
      <c r="AO93" s="1985" t="e" cm="1">
        <f t="array" aca="1" ref="AO93" ca="1">_xlfn.LET(
_xlpm.val,IF($F93 = "",val_blankRefText,  _xldudf_CX_GET(CX_ENTITY,$F93,AO$11,AO$14,,(AO$75))),
_xlpm.Res, IF(OR(_xlpm.val="",_xlpm.val="Error"),"",_xlpm.val),
_xlpm.Res
)</f>
        <v>#NAME?</v>
      </c>
      <c r="AP93" s="1985" t="e" cm="1">
        <f t="array" aca="1" ref="AP93" ca="1">_xlfn.LET(
_xlpm.val,IF($F93 = "",val_blankRefText,  _xldudf_CX_GET(CX_ENTITY,$F93,AP$11,AP$14,,(AP$75))),
_xlpm.Res, IF(OR(_xlpm.val="",_xlpm.val="Error"),"",_xlpm.val),
_xlpm.Res
)</f>
        <v>#NAME?</v>
      </c>
      <c r="AQ93" s="1985" t="e" cm="1">
        <f t="array" aca="1" ref="AQ93" ca="1">_xlfn.LET(
_xlpm.val,IF($F93 = "",val_blankRefText,  _xldudf_CX_GET(CX_ENTITY,$F93,AQ$11,AQ$14,,(AQ$75))),
_xlpm.Res, IF(OR(_xlpm.val="",_xlpm.val="Error"),"",_xlpm.val),
_xlpm.Res
)</f>
        <v>#NAME?</v>
      </c>
      <c r="AR93" s="1985" t="e" cm="1">
        <f t="array" aca="1" ref="AR93" ca="1">_xlfn.LET(
_xlpm.val,IF($F93 = "",val_blankRefText,  _xldudf_CX_GET(CX_ENTITY,$F93,AR$11,AR$14,,(AR$75))),
_xlpm.Res, IF(OR(_xlpm.val="",_xlpm.val="Error"),"",_xlpm.val),
_xlpm.Res
)</f>
        <v>#NAME?</v>
      </c>
      <c r="AS93" s="1985" t="e" cm="1">
        <f t="array" aca="1" ref="AS93" ca="1">_xlfn.LET(
_xlpm.val,IF($F93 = "",val_blankRefText,  _xldudf_CX_GET(CX_ENTITY,$F93,AS$11,AS$14,,(AS$75))),
_xlpm.Res, IF(OR(_xlpm.val="",_xlpm.val="Error"),"",_xlpm.val),
_xlpm.Res
)</f>
        <v>#NAME?</v>
      </c>
      <c r="AT93" s="1985" t="e" cm="1">
        <f t="array" aca="1" ref="AT93" ca="1">_xlfn.LET(
_xlpm.val,IF($F93 = "",val_blankRefText,  _xldudf_CX_GET(CX_ENTITY,$F93,AT$11,AT$14,,(AT$75))),
_xlpm.Res, IF(OR(_xlpm.val="",_xlpm.val="Error"),"",_xlpm.val),
_xlpm.Res
)</f>
        <v>#NAME?</v>
      </c>
      <c r="AU93" s="1985" t="e" cm="1">
        <f t="array" aca="1" ref="AU93" ca="1">_xlfn.LET(
_xlpm.val,IF($F93 = "",val_blankRefText,  _xldudf_CX_GET(CX_ENTITY,$F93,AU$11,AU$14,,(AU$75))),
_xlpm.Res, IF(OR(_xlpm.val="",_xlpm.val="Error"),"",_xlpm.val),
_xlpm.Res
)</f>
        <v>#NAME?</v>
      </c>
      <c r="AV93" s="1985" t="e" cm="1">
        <f t="array" aca="1" ref="AV93" ca="1">_xlfn.LET(
_xlpm.val,IF($F93 = "",val_blankRefText,  _xldudf_CX_GET(CX_ENTITY,$F93,AV$11,AV$14,,(AV$75))),
_xlpm.Res, IF(OR(_xlpm.val="",_xlpm.val="Error"),"",_xlpm.val),
_xlpm.Res
)</f>
        <v>#NAME?</v>
      </c>
      <c r="AW93" s="1985" t="e" cm="1">
        <f t="array" aca="1" ref="AW93" ca="1">_xlfn.LET(
_xlpm.val,IF($F93 = "",val_blankRefText,  _xldudf_CX_GET(CX_ENTITY,$F93,AW$11,AW$14,,(AW$75))),
_xlpm.Res, IF(OR(_xlpm.val="",_xlpm.val="Error"),"",_xlpm.val),
_xlpm.Res
)</f>
        <v>#NAME?</v>
      </c>
      <c r="AX93" s="1985" t="e" cm="1">
        <f t="array" aca="1" ref="AX93" ca="1">_xlfn.LET(
_xlpm.val,IF($F93 = "",val_blankRefText,  _xldudf_CX_GET(CX_ENTITY,$F93,AX$11,AX$14,,(AX$75))),
_xlpm.Res, IF(OR(_xlpm.val="",_xlpm.val="Error"),"",_xlpm.val),
_xlpm.Res
)</f>
        <v>#NAME?</v>
      </c>
      <c r="AY93" s="1985" t="e" cm="1">
        <f t="array" aca="1" ref="AY93" ca="1">_xlfn.LET(
_xlpm.val,IF($F93 = "",val_blankRefText,  _xldudf_CX_GET(CX_ENTITY,$F93,AY$11,AY$14,,(AY$75))),
_xlpm.Res, IF(OR(_xlpm.val="",_xlpm.val="Error"),"",_xlpm.val),
_xlpm.Res
)</f>
        <v>#NAME?</v>
      </c>
      <c r="AZ93" s="1985" t="e" cm="1">
        <f t="array" aca="1" ref="AZ93" ca="1">_xlfn.LET(
_xlpm.val,IF($F93 = "",val_blankRefText,  _xldudf_CX_GET(CX_ENTITY,$F93,AZ$11,AZ$14,,(AZ$75))),
_xlpm.Res, IF(OR(_xlpm.val="",_xlpm.val="Error"),"",_xlpm.val),
_xlpm.Res
)</f>
        <v>#NAME?</v>
      </c>
      <c r="BA93" s="1985" t="e" cm="1">
        <f t="array" aca="1" ref="BA93" ca="1">_xlfn.LET(
_xlpm.val,IF($F93 = "",val_blankRefText,  _xldudf_CX_GET(CX_ENTITY,$F93,BA$11,BA$14,,(BA$75))),
_xlpm.Res, IF(OR(_xlpm.val="",_xlpm.val="Error"),"",_xlpm.val),
_xlpm.Res
)</f>
        <v>#NAME?</v>
      </c>
      <c r="BB93" s="1985" t="e" cm="1">
        <f t="array" aca="1" ref="BB93" ca="1">_xlfn.LET(
_xlpm.val,IF($F93 = "",val_blankRefText,  _xldudf_CX_GET(CX_ENTITY,$F93,BB$11,BB$14,,(BB$75))),
_xlpm.Res, IF(OR(_xlpm.val="",_xlpm.val="Error"),"",_xlpm.val),
_xlpm.Res
)</f>
        <v>#NAME?</v>
      </c>
      <c r="BC93" s="1985" t="e" cm="1">
        <f t="array" aca="1" ref="BC93" ca="1">_xlfn.LET(
_xlpm.val,IF($F93 = "",val_blankRefText,  _xldudf_CX_GET(CX_ENTITY,$F93,BC$11,BC$14,,(BC$75))),
_xlpm.Res, IF(OR(_xlpm.val="",_xlpm.val="Error"),"",_xlpm.val),
_xlpm.Res
)</f>
        <v>#NAME?</v>
      </c>
      <c r="BD93" s="1985" t="e" cm="1">
        <f t="array" aca="1" ref="BD93" ca="1">_xlfn.LET(
_xlpm.val,IF($F93 = "",val_blankRefText,  _xldudf_CX_GET(CX_ENTITY,$F93,BD$11,BD$14,,(BD$75))),
_xlpm.Res, IF(OR(_xlpm.val="",_xlpm.val="Error"),"",_xlpm.val),
_xlpm.Res
)</f>
        <v>#NAME?</v>
      </c>
      <c r="BE93" s="1985" t="e" cm="1">
        <f t="array" aca="1" ref="BE93" ca="1">_xlfn.LET(
_xlpm.val,IF($F93 = "",val_blankRefText,  _xldudf_CX_GET(CX_ENTITY,$F93,BE$11,BE$14,,(BE$75))),
_xlpm.Res, IF(OR(_xlpm.val="",_xlpm.val="Error"),"",_xlpm.val),
_xlpm.Res
)</f>
        <v>#NAME?</v>
      </c>
      <c r="BF93" s="1985" t="e" cm="1">
        <f t="array" aca="1" ref="BF93" ca="1">_xlfn.LET(
_xlpm.val,IF($F93 = "",val_blankRefText,  _xldudf_CX_GET(CX_ENTITY,$F93,BF$11,BF$14,,(BF$75))),
_xlpm.Res, IF(OR(_xlpm.val="",_xlpm.val="Error"),"",_xlpm.val),
_xlpm.Res
)</f>
        <v>#NAME?</v>
      </c>
      <c r="BG93" s="1985" t="e" cm="1">
        <f t="array" aca="1" ref="BG93" ca="1">_xlfn.LET(
_xlpm.val,IF($F93 = "",val_blankRefText,  _xldudf_CX_GET(CX_ENTITY,$F93,BG$11,BG$14,,(BG$75))),
_xlpm.Res, IF(OR(_xlpm.val="",_xlpm.val="Error"),"",_xlpm.val),
_xlpm.Res
)</f>
        <v>#NAME?</v>
      </c>
      <c r="BH93" s="1985" t="e" cm="1">
        <f t="array" aca="1" ref="BH93" ca="1">_xlfn.LET(
_xlpm.val,IF($F93 = "",val_blankRefText,  _xldudf_CX_GET(CX_ENTITY,$F93,BH$11,BH$14,,(BH$75))),
_xlpm.Res, IF(OR(_xlpm.val="",_xlpm.val="Error"),"",_xlpm.val),
_xlpm.Res
)</f>
        <v>#NAME?</v>
      </c>
      <c r="BI93" s="1985" t="e" cm="1">
        <f t="array" aca="1" ref="BI93" ca="1">_xlfn.LET(
_xlpm.val,IF($F93 = "",val_blankRefText,  _xldudf_CX_GET(CX_ENTITY,$F93,BI$11,BI$14,,(BI$75))),
_xlpm.Res, IF(OR(_xlpm.val="",_xlpm.val="Error"),"",_xlpm.val),
_xlpm.Res
)</f>
        <v>#NAME?</v>
      </c>
      <c r="BJ93" s="1985" t="e" cm="1">
        <f t="array" aca="1" ref="BJ93" ca="1">_xlfn.LET(
_xlpm.val,IF($F93 = "",val_blankRefText,  _xldudf_CX_GET(CX_ENTITY,$F93,BJ$11,BJ$14,,(BJ$75))),
_xlpm.Res, IF(OR(_xlpm.val="",_xlpm.val="Error"),"",_xlpm.val),
_xlpm.Res
)</f>
        <v>#NAME?</v>
      </c>
      <c r="BK93" s="1985" t="e" cm="1">
        <f t="array" aca="1" ref="BK93" ca="1">_xlfn.LET(
_xlpm.val,IF($F93 = "",val_blankRefText,  _xldudf_CX_GET(CX_ENTITY,$F93,BK$11,BK$14,,(BK$75))),
_xlpm.Res, IF(OR(_xlpm.val="",_xlpm.val="Error"),"",_xlpm.val),
_xlpm.Res
)</f>
        <v>#NAME?</v>
      </c>
      <c r="BL93" s="1985" t="e" cm="1">
        <f t="array" aca="1" ref="BL93" ca="1">_xlfn.LET(
_xlpm.val,IF($F93 = "",val_blankRefText,  _xldudf_CX_GET(CX_ENTITY,$F93,BL$11,BL$14,,(BL$75))),
_xlpm.Res, IF(OR(_xlpm.val="",_xlpm.val="Error"),"",_xlpm.val),
_xlpm.Res
)</f>
        <v>#NAME?</v>
      </c>
      <c r="BM93" s="1985" t="e" cm="1">
        <f t="array" aca="1" ref="BM93" ca="1">_xlfn.LET(
_xlpm.val,IF($F93 = "",val_blankRefText,  _xldudf_CX_GET(CX_ENTITY,$F93,BM$11,BM$14,,(BM$75))),
_xlpm.Res, IF(OR(_xlpm.val="",_xlpm.val="Error"),"",_xlpm.val),
_xlpm.Res
)</f>
        <v>#NAME?</v>
      </c>
      <c r="BN93" s="1985" t="e" cm="1">
        <f t="array" aca="1" ref="BN93" ca="1">_xlfn.LET(
_xlpm.val,IF($F93 = "",val_blankRefText,  _xldudf_CX_GET(CX_ENTITY,$F93,BN$11,BN$14,,(BN$75))),
_xlpm.Res, IF(OR(_xlpm.val="",_xlpm.val="Error"),"",_xlpm.val),
_xlpm.Res
)</f>
        <v>#NAME?</v>
      </c>
      <c r="BO93" s="2101"/>
      <c r="BP93" s="2101"/>
      <c r="BQ93" s="2101"/>
      <c r="BR93" s="2101"/>
      <c r="BS93" s="2101"/>
      <c r="BT93" s="2101"/>
      <c r="BU93" s="2101"/>
      <c r="BV93" s="2101"/>
      <c r="BW93" s="2101"/>
      <c r="BX93" s="2101"/>
      <c r="BY93" s="2101"/>
      <c r="BZ93" s="2101"/>
      <c r="CA93" s="34"/>
      <c r="CC93" s="33"/>
      <c r="CD93" s="1461" t="e" cm="1">
        <f t="array" aca="1" ref="CD93" ca="1">_xlfn.LET( _xlpm.CheckBlank, SUM(PL!$AD93:$BN93) = 0, IF(_xlpm.CheckBlank, "", SUM(_xlfn._xlws.FILTER(PL!$AD93:$BN93,(YEAR(PL!$AD$12:$BN$12)=PL!CD$12)*(array_timeline&lt;=PL!CD$11)))))</f>
        <v>#NAME?</v>
      </c>
      <c r="CE93" s="1461" t="e" cm="1">
        <f t="array" aca="1" ref="CE93" ca="1">_xlfn.LET( _xlpm.CheckBlank, SUM(PL!$AD93:$BN93) = 0, IF(_xlpm.CheckBlank, "", SUM(_xlfn._xlws.FILTER(PL!$AD93:$BN93,(YEAR(PL!$AD$12:$BN$12)=PL!CE$12)*(array_timeline&lt;=PL!CE$11)))))</f>
        <v>#NAME?</v>
      </c>
      <c r="CF93" s="88"/>
      <c r="CG93" s="1461" t="e" cm="1">
        <f t="array" aca="1" ref="CG93" ca="1">_xlfn.LET( _xlpm.CheckBlank, SUM(PL!$AD93:$BN93) = 0,IF(_xlpm.CheckBlank, "", SUM(_xlfn._xlws.FILTER(PL!$AD93:$BN93,(YEAR(PL!$AD$12:$BN$12)=PL!CG$12)*(array_timeline&lt;=PL!CG$11)))))</f>
        <v>#NAME?</v>
      </c>
      <c r="CH93" s="1461" t="e" cm="1">
        <f t="array" aca="1" ref="CH93" ca="1">_xlfn.LET( _xlpm.CheckBlank, SUM(PL!$AD93:$BN93) = 0, IF(_xlpm.CheckBlank, "", SUM(_xlfn._xlws.FILTER(PL!$AD93:$BN93,(YEAR(PL!$AD$12:$BN$12)=PL!CH$12)*(array_timeline&lt;=PL!CH$11)))))</f>
        <v>#NAME?</v>
      </c>
      <c r="CI93" s="88"/>
      <c r="CJ93" s="1461" cm="1">
        <f t="array" ref="CJ93">_xlfn.LET( _xlpm.CheckBlank, SUM(PL!$AD93:$BN93) = 0, IF(_xlpm.CheckBlank, "", SUM(_xlfn.TAKE(_xlfn.DROP(PL!$AD93:$BN93, ,-DATEDIFF(PL!CJ$11, val_asOfDate,"M")),1,-12))))</f>
        <v>12</v>
      </c>
      <c r="CK93" s="1461" cm="1">
        <f t="array" ref="CK93">_xlfn.LET( _xlpm.CheckBlank, SUM(PL!$AD93:$BN93) = 0, IF(_xlpm.CheckBlank, "", SUM(_xlfn.TAKE(_xlfn.DROP(PL!$AD93:$BN93, ,-DATEDIFF(PL!CK$11, val_asOfDate,"M")),1,-12))))</f>
        <v>12</v>
      </c>
      <c r="CL93" s="88"/>
      <c r="CM93" s="1168" t="e">
        <f t="shared" ca="1" si="21"/>
        <v>#NAME?</v>
      </c>
      <c r="CN93" s="1168" t="e">
        <f t="shared" ca="1" si="21"/>
        <v>#NAME?</v>
      </c>
      <c r="CO93" s="1169"/>
      <c r="CP93" s="1168" t="e">
        <f t="shared" ca="1" si="22"/>
        <v>#NAME?</v>
      </c>
      <c r="CQ93" s="1168" t="e">
        <f t="shared" ca="1" si="22"/>
        <v>#NAME?</v>
      </c>
      <c r="CR93" s="34"/>
    </row>
    <row r="94" spans="1:96" ht="21" customHeight="1" outlineLevel="2">
      <c r="A94" s="1322"/>
      <c r="B94" s="577" t="s">
        <v>1550</v>
      </c>
      <c r="C94" s="2125" t="s">
        <v>1551</v>
      </c>
      <c r="D94" s="577"/>
      <c r="E94" s="577" t="e" cm="1">
        <f t="array" aca="1" ref="E94" ca="1">_xlfn.LET(
   _xlpm.Attr,  $C94,
   _xlpm.Lookback, $E$16,
   _xlpm.QueryDate, EOMONTH(val_asOfDate,_xlpm.Lookback),
   _xlpm.ReadField, _xldudf_CX_GET(CX_ENTITY,fx_attrConverter($C94),_xlpm.QueryDate),
   _xlpm.AttrBlank, _xlpm.Attr="", _xlpm.Result,
   IF(_xlpm.AttrBlank,val_blankRefText,fx_attrConverter(_xlpm.ReadField,0)),
IF(_xlpm.Result = "Error", "", _xlpm.Result )
)</f>
        <v>#NAME?</v>
      </c>
      <c r="F94" s="577" t="str">
        <f t="shared" si="17"/>
        <v>Other Items</v>
      </c>
      <c r="G94" s="577" t="s">
        <v>1598</v>
      </c>
      <c r="H94" s="578">
        <v>0</v>
      </c>
      <c r="I94" s="578">
        <v>1</v>
      </c>
      <c r="J94" s="578"/>
      <c r="K94" s="578"/>
      <c r="L94" s="579" t="b">
        <v>1</v>
      </c>
      <c r="N94" s="158"/>
      <c r="O94" s="101"/>
      <c r="P94" s="52"/>
      <c r="Q94" s="101"/>
      <c r="R94" s="101"/>
      <c r="S94" s="101"/>
      <c r="T94" s="101"/>
      <c r="U94" s="39"/>
      <c r="W94" s="91" t="str">
        <f t="shared" si="18"/>
        <v>Budget</v>
      </c>
      <c r="X94" s="884" t="s">
        <v>62</v>
      </c>
      <c r="Y94" s="1134" t="e">
        <f t="shared" ca="1" si="19"/>
        <v>#NAME?</v>
      </c>
      <c r="Z94" s="198" cm="1">
        <f t="array" ref="Z94">_xlfn.SWITCH(
    TRUE,
ISBLANK(_PL!$L94),"",
    _PL!$L94=TRUE, 1,
    _PL!$L94=FALSE,-1,
    _PL!$L94=-1,0,
"n/a"
)</f>
        <v>1</v>
      </c>
      <c r="AA94" s="200"/>
      <c r="AB94" s="1134" t="str">
        <f t="shared" si="20"/>
        <v>Other Items</v>
      </c>
      <c r="AC94" s="125" t="str" cm="1">
        <f t="array" ref="AC94">_xlfn.LET(
_xlpm.Def, IF(_xlfn.XMATCH(AB94,tbl_acctDef[Term],0)&gt;0, fx_getIcon("find"), ""),
_xlpm.Adj, IF(_xlfn.XMATCH(AB94, tbl_adjExample[Items],0)&gt;0, fx_getIcon("find"), ""),
IFERROR(IFBLANK(_xlpm.Def,_xlpm.Adj),"")
)</f>
        <v/>
      </c>
      <c r="AD94" s="1985" t="e" cm="1">
        <f t="array" aca="1" ref="AD94" ca="1">_xlfn.LET(
_xlpm.val,IF($F94 = "",val_blankRefText,  _xldudf_CX_GET(CX_ENTITY,$F94,AD$11,AD$14,,(AD$75))),
_xlpm.Res, IF(OR(_xlpm.val="",_xlpm.val="Error"),"",_xlpm.val),
_xlpm.Res
)</f>
        <v>#NAME?</v>
      </c>
      <c r="AE94" s="1985" t="e" cm="1">
        <f t="array" aca="1" ref="AE94" ca="1">_xlfn.LET(
_xlpm.val,IF($F94 = "",val_blankRefText,  _xldudf_CX_GET(CX_ENTITY,$F94,AE$11,AE$14,,(AE$75))),
_xlpm.Res, IF(OR(_xlpm.val="",_xlpm.val="Error"),"",_xlpm.val),
_xlpm.Res
)</f>
        <v>#NAME?</v>
      </c>
      <c r="AF94" s="1985" t="e" cm="1">
        <f t="array" aca="1" ref="AF94" ca="1">_xlfn.LET(
_xlpm.val,IF($F94 = "",val_blankRefText,  _xldudf_CX_GET(CX_ENTITY,$F94,AF$11,AF$14,,(AF$75))),
_xlpm.Res, IF(OR(_xlpm.val="",_xlpm.val="Error"),"",_xlpm.val),
_xlpm.Res
)</f>
        <v>#NAME?</v>
      </c>
      <c r="AG94" s="1985" t="e" cm="1">
        <f t="array" aca="1" ref="AG94" ca="1">_xlfn.LET(
_xlpm.val,IF($F94 = "",val_blankRefText,  _xldudf_CX_GET(CX_ENTITY,$F94,AG$11,AG$14,,(AG$75))),
_xlpm.Res, IF(OR(_xlpm.val="",_xlpm.val="Error"),"",_xlpm.val),
_xlpm.Res
)</f>
        <v>#NAME?</v>
      </c>
      <c r="AH94" s="1985" t="e" cm="1">
        <f t="array" aca="1" ref="AH94" ca="1">_xlfn.LET(
_xlpm.val,IF($F94 = "",val_blankRefText,  _xldudf_CX_GET(CX_ENTITY,$F94,AH$11,AH$14,,(AH$75))),
_xlpm.Res, IF(OR(_xlpm.val="",_xlpm.val="Error"),"",_xlpm.val),
_xlpm.Res
)</f>
        <v>#NAME?</v>
      </c>
      <c r="AI94" s="1985" t="e" cm="1">
        <f t="array" aca="1" ref="AI94" ca="1">_xlfn.LET(
_xlpm.val,IF($F94 = "",val_blankRefText,  _xldudf_CX_GET(CX_ENTITY,$F94,AI$11,AI$14,,(AI$75))),
_xlpm.Res, IF(OR(_xlpm.val="",_xlpm.val="Error"),"",_xlpm.val),
_xlpm.Res
)</f>
        <v>#NAME?</v>
      </c>
      <c r="AJ94" s="1985" t="e" cm="1">
        <f t="array" aca="1" ref="AJ94" ca="1">_xlfn.LET(
_xlpm.val,IF($F94 = "",val_blankRefText,  _xldudf_CX_GET(CX_ENTITY,$F94,AJ$11,AJ$14,,(AJ$75))),
_xlpm.Res, IF(OR(_xlpm.val="",_xlpm.val="Error"),"",_xlpm.val),
_xlpm.Res
)</f>
        <v>#NAME?</v>
      </c>
      <c r="AK94" s="1985" t="e" cm="1">
        <f t="array" aca="1" ref="AK94" ca="1">_xlfn.LET(
_xlpm.val,IF($F94 = "",val_blankRefText,  _xldudf_CX_GET(CX_ENTITY,$F94,AK$11,AK$14,,(AK$75))),
_xlpm.Res, IF(OR(_xlpm.val="",_xlpm.val="Error"),"",_xlpm.val),
_xlpm.Res
)</f>
        <v>#NAME?</v>
      </c>
      <c r="AL94" s="1985" t="e" cm="1">
        <f t="array" aca="1" ref="AL94" ca="1">_xlfn.LET(
_xlpm.val,IF($F94 = "",val_blankRefText,  _xldudf_CX_GET(CX_ENTITY,$F94,AL$11,AL$14,,(AL$75))),
_xlpm.Res, IF(OR(_xlpm.val="",_xlpm.val="Error"),"",_xlpm.val),
_xlpm.Res
)</f>
        <v>#NAME?</v>
      </c>
      <c r="AM94" s="1985" t="e" cm="1">
        <f t="array" aca="1" ref="AM94" ca="1">_xlfn.LET(
_xlpm.val,IF($F94 = "",val_blankRefText,  _xldudf_CX_GET(CX_ENTITY,$F94,AM$11,AM$14,,(AM$75))),
_xlpm.Res, IF(OR(_xlpm.val="",_xlpm.val="Error"),"",_xlpm.val),
_xlpm.Res
)</f>
        <v>#NAME?</v>
      </c>
      <c r="AN94" s="1985" t="e" cm="1">
        <f t="array" aca="1" ref="AN94" ca="1">_xlfn.LET(
_xlpm.val,IF($F94 = "",val_blankRefText,  _xldudf_CX_GET(CX_ENTITY,$F94,AN$11,AN$14,,(AN$75))),
_xlpm.Res, IF(OR(_xlpm.val="",_xlpm.val="Error"),"",_xlpm.val),
_xlpm.Res
)</f>
        <v>#NAME?</v>
      </c>
      <c r="AO94" s="1985" t="e" cm="1">
        <f t="array" aca="1" ref="AO94" ca="1">_xlfn.LET(
_xlpm.val,IF($F94 = "",val_blankRefText,  _xldudf_CX_GET(CX_ENTITY,$F94,AO$11,AO$14,,(AO$75))),
_xlpm.Res, IF(OR(_xlpm.val="",_xlpm.val="Error"),"",_xlpm.val),
_xlpm.Res
)</f>
        <v>#NAME?</v>
      </c>
      <c r="AP94" s="1985" t="e" cm="1">
        <f t="array" aca="1" ref="AP94" ca="1">_xlfn.LET(
_xlpm.val,IF($F94 = "",val_blankRefText,  _xldudf_CX_GET(CX_ENTITY,$F94,AP$11,AP$14,,(AP$75))),
_xlpm.Res, IF(OR(_xlpm.val="",_xlpm.val="Error"),"",_xlpm.val),
_xlpm.Res
)</f>
        <v>#NAME?</v>
      </c>
      <c r="AQ94" s="1985" t="e" cm="1">
        <f t="array" aca="1" ref="AQ94" ca="1">_xlfn.LET(
_xlpm.val,IF($F94 = "",val_blankRefText,  _xldudf_CX_GET(CX_ENTITY,$F94,AQ$11,AQ$14,,(AQ$75))),
_xlpm.Res, IF(OR(_xlpm.val="",_xlpm.val="Error"),"",_xlpm.val),
_xlpm.Res
)</f>
        <v>#NAME?</v>
      </c>
      <c r="AR94" s="1985" t="e" cm="1">
        <f t="array" aca="1" ref="AR94" ca="1">_xlfn.LET(
_xlpm.val,IF($F94 = "",val_blankRefText,  _xldudf_CX_GET(CX_ENTITY,$F94,AR$11,AR$14,,(AR$75))),
_xlpm.Res, IF(OR(_xlpm.val="",_xlpm.val="Error"),"",_xlpm.val),
_xlpm.Res
)</f>
        <v>#NAME?</v>
      </c>
      <c r="AS94" s="1985" t="e" cm="1">
        <f t="array" aca="1" ref="AS94" ca="1">_xlfn.LET(
_xlpm.val,IF($F94 = "",val_blankRefText,  _xldudf_CX_GET(CX_ENTITY,$F94,AS$11,AS$14,,(AS$75))),
_xlpm.Res, IF(OR(_xlpm.val="",_xlpm.val="Error"),"",_xlpm.val),
_xlpm.Res
)</f>
        <v>#NAME?</v>
      </c>
      <c r="AT94" s="1985" t="e" cm="1">
        <f t="array" aca="1" ref="AT94" ca="1">_xlfn.LET(
_xlpm.val,IF($F94 = "",val_blankRefText,  _xldudf_CX_GET(CX_ENTITY,$F94,AT$11,AT$14,,(AT$75))),
_xlpm.Res, IF(OR(_xlpm.val="",_xlpm.val="Error"),"",_xlpm.val),
_xlpm.Res
)</f>
        <v>#NAME?</v>
      </c>
      <c r="AU94" s="1985" t="e" cm="1">
        <f t="array" aca="1" ref="AU94" ca="1">_xlfn.LET(
_xlpm.val,IF($F94 = "",val_blankRefText,  _xldudf_CX_GET(CX_ENTITY,$F94,AU$11,AU$14,,(AU$75))),
_xlpm.Res, IF(OR(_xlpm.val="",_xlpm.val="Error"),"",_xlpm.val),
_xlpm.Res
)</f>
        <v>#NAME?</v>
      </c>
      <c r="AV94" s="1985" t="e" cm="1">
        <f t="array" aca="1" ref="AV94" ca="1">_xlfn.LET(
_xlpm.val,IF($F94 = "",val_blankRefText,  _xldudf_CX_GET(CX_ENTITY,$F94,AV$11,AV$14,,(AV$75))),
_xlpm.Res, IF(OR(_xlpm.val="",_xlpm.val="Error"),"",_xlpm.val),
_xlpm.Res
)</f>
        <v>#NAME?</v>
      </c>
      <c r="AW94" s="1985" t="e" cm="1">
        <f t="array" aca="1" ref="AW94" ca="1">_xlfn.LET(
_xlpm.val,IF($F94 = "",val_blankRefText,  _xldudf_CX_GET(CX_ENTITY,$F94,AW$11,AW$14,,(AW$75))),
_xlpm.Res, IF(OR(_xlpm.val="",_xlpm.val="Error"),"",_xlpm.val),
_xlpm.Res
)</f>
        <v>#NAME?</v>
      </c>
      <c r="AX94" s="1985" t="e" cm="1">
        <f t="array" aca="1" ref="AX94" ca="1">_xlfn.LET(
_xlpm.val,IF($F94 = "",val_blankRefText,  _xldudf_CX_GET(CX_ENTITY,$F94,AX$11,AX$14,,(AX$75))),
_xlpm.Res, IF(OR(_xlpm.val="",_xlpm.val="Error"),"",_xlpm.val),
_xlpm.Res
)</f>
        <v>#NAME?</v>
      </c>
      <c r="AY94" s="1985" t="e" cm="1">
        <f t="array" aca="1" ref="AY94" ca="1">_xlfn.LET(
_xlpm.val,IF($F94 = "",val_blankRefText,  _xldudf_CX_GET(CX_ENTITY,$F94,AY$11,AY$14,,(AY$75))),
_xlpm.Res, IF(OR(_xlpm.val="",_xlpm.val="Error"),"",_xlpm.val),
_xlpm.Res
)</f>
        <v>#NAME?</v>
      </c>
      <c r="AZ94" s="1985" t="e" cm="1">
        <f t="array" aca="1" ref="AZ94" ca="1">_xlfn.LET(
_xlpm.val,IF($F94 = "",val_blankRefText,  _xldudf_CX_GET(CX_ENTITY,$F94,AZ$11,AZ$14,,(AZ$75))),
_xlpm.Res, IF(OR(_xlpm.val="",_xlpm.val="Error"),"",_xlpm.val),
_xlpm.Res
)</f>
        <v>#NAME?</v>
      </c>
      <c r="BA94" s="1985" t="e" cm="1">
        <f t="array" aca="1" ref="BA94" ca="1">_xlfn.LET(
_xlpm.val,IF($F94 = "",val_blankRefText,  _xldudf_CX_GET(CX_ENTITY,$F94,BA$11,BA$14,,(BA$75))),
_xlpm.Res, IF(OR(_xlpm.val="",_xlpm.val="Error"),"",_xlpm.val),
_xlpm.Res
)</f>
        <v>#NAME?</v>
      </c>
      <c r="BB94" s="1985" t="e" cm="1">
        <f t="array" aca="1" ref="BB94" ca="1">_xlfn.LET(
_xlpm.val,IF($F94 = "",val_blankRefText,  _xldudf_CX_GET(CX_ENTITY,$F94,BB$11,BB$14,,(BB$75))),
_xlpm.Res, IF(OR(_xlpm.val="",_xlpm.val="Error"),"",_xlpm.val),
_xlpm.Res
)</f>
        <v>#NAME?</v>
      </c>
      <c r="BC94" s="1985" t="e" cm="1">
        <f t="array" aca="1" ref="BC94" ca="1">_xlfn.LET(
_xlpm.val,IF($F94 = "",val_blankRefText,  _xldudf_CX_GET(CX_ENTITY,$F94,BC$11,BC$14,,(BC$75))),
_xlpm.Res, IF(OR(_xlpm.val="",_xlpm.val="Error"),"",_xlpm.val),
_xlpm.Res
)</f>
        <v>#NAME?</v>
      </c>
      <c r="BD94" s="1985" t="e" cm="1">
        <f t="array" aca="1" ref="BD94" ca="1">_xlfn.LET(
_xlpm.val,IF($F94 = "",val_blankRefText,  _xldudf_CX_GET(CX_ENTITY,$F94,BD$11,BD$14,,(BD$75))),
_xlpm.Res, IF(OR(_xlpm.val="",_xlpm.val="Error"),"",_xlpm.val),
_xlpm.Res
)</f>
        <v>#NAME?</v>
      </c>
      <c r="BE94" s="1985" t="e" cm="1">
        <f t="array" aca="1" ref="BE94" ca="1">_xlfn.LET(
_xlpm.val,IF($F94 = "",val_blankRefText,  _xldudf_CX_GET(CX_ENTITY,$F94,BE$11,BE$14,,(BE$75))),
_xlpm.Res, IF(OR(_xlpm.val="",_xlpm.val="Error"),"",_xlpm.val),
_xlpm.Res
)</f>
        <v>#NAME?</v>
      </c>
      <c r="BF94" s="1985" t="e" cm="1">
        <f t="array" aca="1" ref="BF94" ca="1">_xlfn.LET(
_xlpm.val,IF($F94 = "",val_blankRefText,  _xldudf_CX_GET(CX_ENTITY,$F94,BF$11,BF$14,,(BF$75))),
_xlpm.Res, IF(OR(_xlpm.val="",_xlpm.val="Error"),"",_xlpm.val),
_xlpm.Res
)</f>
        <v>#NAME?</v>
      </c>
      <c r="BG94" s="1985" t="e" cm="1">
        <f t="array" aca="1" ref="BG94" ca="1">_xlfn.LET(
_xlpm.val,IF($F94 = "",val_blankRefText,  _xldudf_CX_GET(CX_ENTITY,$F94,BG$11,BG$14,,(BG$75))),
_xlpm.Res, IF(OR(_xlpm.val="",_xlpm.val="Error"),"",_xlpm.val),
_xlpm.Res
)</f>
        <v>#NAME?</v>
      </c>
      <c r="BH94" s="1985" t="e" cm="1">
        <f t="array" aca="1" ref="BH94" ca="1">_xlfn.LET(
_xlpm.val,IF($F94 = "",val_blankRefText,  _xldudf_CX_GET(CX_ENTITY,$F94,BH$11,BH$14,,(BH$75))),
_xlpm.Res, IF(OR(_xlpm.val="",_xlpm.val="Error"),"",_xlpm.val),
_xlpm.Res
)</f>
        <v>#NAME?</v>
      </c>
      <c r="BI94" s="1985" t="e" cm="1">
        <f t="array" aca="1" ref="BI94" ca="1">_xlfn.LET(
_xlpm.val,IF($F94 = "",val_blankRefText,  _xldudf_CX_GET(CX_ENTITY,$F94,BI$11,BI$14,,(BI$75))),
_xlpm.Res, IF(OR(_xlpm.val="",_xlpm.val="Error"),"",_xlpm.val),
_xlpm.Res
)</f>
        <v>#NAME?</v>
      </c>
      <c r="BJ94" s="1985" t="e" cm="1">
        <f t="array" aca="1" ref="BJ94" ca="1">_xlfn.LET(
_xlpm.val,IF($F94 = "",val_blankRefText,  _xldudf_CX_GET(CX_ENTITY,$F94,BJ$11,BJ$14,,(BJ$75))),
_xlpm.Res, IF(OR(_xlpm.val="",_xlpm.val="Error"),"",_xlpm.val),
_xlpm.Res
)</f>
        <v>#NAME?</v>
      </c>
      <c r="BK94" s="1985" t="e" cm="1">
        <f t="array" aca="1" ref="BK94" ca="1">_xlfn.LET(
_xlpm.val,IF($F94 = "",val_blankRefText,  _xldudf_CX_GET(CX_ENTITY,$F94,BK$11,BK$14,,(BK$75))),
_xlpm.Res, IF(OR(_xlpm.val="",_xlpm.val="Error"),"",_xlpm.val),
_xlpm.Res
)</f>
        <v>#NAME?</v>
      </c>
      <c r="BL94" s="1985" t="e" cm="1">
        <f t="array" aca="1" ref="BL94" ca="1">_xlfn.LET(
_xlpm.val,IF($F94 = "",val_blankRefText,  _xldudf_CX_GET(CX_ENTITY,$F94,BL$11,BL$14,,(BL$75))),
_xlpm.Res, IF(OR(_xlpm.val="",_xlpm.val="Error"),"",_xlpm.val),
_xlpm.Res
)</f>
        <v>#NAME?</v>
      </c>
      <c r="BM94" s="1985" t="e" cm="1">
        <f t="array" aca="1" ref="BM94" ca="1">_xlfn.LET(
_xlpm.val,IF($F94 = "",val_blankRefText,  _xldudf_CX_GET(CX_ENTITY,$F94,BM$11,BM$14,,(BM$75))),
_xlpm.Res, IF(OR(_xlpm.val="",_xlpm.val="Error"),"",_xlpm.val),
_xlpm.Res
)</f>
        <v>#NAME?</v>
      </c>
      <c r="BN94" s="1985" t="e" cm="1">
        <f t="array" aca="1" ref="BN94" ca="1">_xlfn.LET(
_xlpm.val,IF($F94 = "",val_blankRefText,  _xldudf_CX_GET(CX_ENTITY,$F94,BN$11,BN$14,,(BN$75))),
_xlpm.Res, IF(OR(_xlpm.val="",_xlpm.val="Error"),"",_xlpm.val),
_xlpm.Res
)</f>
        <v>#NAME?</v>
      </c>
      <c r="BO94" s="2101"/>
      <c r="BP94" s="2101"/>
      <c r="BQ94" s="2101"/>
      <c r="BR94" s="2101"/>
      <c r="BS94" s="2101"/>
      <c r="BT94" s="2101"/>
      <c r="BU94" s="2101"/>
      <c r="BV94" s="2101"/>
      <c r="BW94" s="2101"/>
      <c r="BX94" s="2101"/>
      <c r="BY94" s="2101"/>
      <c r="BZ94" s="2101"/>
      <c r="CA94" s="34"/>
      <c r="CC94" s="33"/>
      <c r="CD94" s="1461" t="e" cm="1">
        <f t="array" aca="1" ref="CD94" ca="1">_xlfn.LET( _xlpm.CheckBlank, SUM(PL!$AD94:$BN94) = 0, IF(_xlpm.CheckBlank, "", SUM(_xlfn._xlws.FILTER(PL!$AD94:$BN94,(YEAR(PL!$AD$12:$BN$12)=PL!CD$12)*(array_timeline&lt;=PL!CD$11)))))</f>
        <v>#NAME?</v>
      </c>
      <c r="CE94" s="1461" t="e" cm="1">
        <f t="array" aca="1" ref="CE94" ca="1">_xlfn.LET( _xlpm.CheckBlank, SUM(PL!$AD94:$BN94) = 0, IF(_xlpm.CheckBlank, "", SUM(_xlfn._xlws.FILTER(PL!$AD94:$BN94,(YEAR(PL!$AD$12:$BN$12)=PL!CE$12)*(array_timeline&lt;=PL!CE$11)))))</f>
        <v>#NAME?</v>
      </c>
      <c r="CF94" s="88"/>
      <c r="CG94" s="1461" t="e" cm="1">
        <f t="array" aca="1" ref="CG94" ca="1">_xlfn.LET( _xlpm.CheckBlank, SUM(PL!$AD94:$BN94) = 0,IF(_xlpm.CheckBlank, "", SUM(_xlfn._xlws.FILTER(PL!$AD94:$BN94,(YEAR(PL!$AD$12:$BN$12)=PL!CG$12)*(array_timeline&lt;=PL!CG$11)))))</f>
        <v>#NAME?</v>
      </c>
      <c r="CH94" s="1461" t="e" cm="1">
        <f t="array" aca="1" ref="CH94" ca="1">_xlfn.LET( _xlpm.CheckBlank, SUM(PL!$AD94:$BN94) = 0, IF(_xlpm.CheckBlank, "", SUM(_xlfn._xlws.FILTER(PL!$AD94:$BN94,(YEAR(PL!$AD$12:$BN$12)=PL!CH$12)*(array_timeline&lt;=PL!CH$11)))))</f>
        <v>#NAME?</v>
      </c>
      <c r="CI94" s="88"/>
      <c r="CJ94" s="1461" cm="1">
        <f t="array" ref="CJ94">_xlfn.LET( _xlpm.CheckBlank, SUM(PL!$AD94:$BN94) = 0, IF(_xlpm.CheckBlank, "", SUM(_xlfn.TAKE(_xlfn.DROP(PL!$AD94:$BN94, ,-DATEDIFF(PL!CJ$11, val_asOfDate,"M")),1,-12))))</f>
        <v>12</v>
      </c>
      <c r="CK94" s="1461" cm="1">
        <f t="array" ref="CK94">_xlfn.LET( _xlpm.CheckBlank, SUM(PL!$AD94:$BN94) = 0, IF(_xlpm.CheckBlank, "", SUM(_xlfn.TAKE(_xlfn.DROP(PL!$AD94:$BN94, ,-DATEDIFF(PL!CK$11, val_asOfDate,"M")),1,-12))))</f>
        <v>12</v>
      </c>
      <c r="CL94" s="88"/>
      <c r="CM94" s="1168" t="e">
        <f t="shared" ca="1" si="21"/>
        <v>#NAME?</v>
      </c>
      <c r="CN94" s="1168" t="e">
        <f t="shared" ca="1" si="21"/>
        <v>#NAME?</v>
      </c>
      <c r="CO94" s="1169"/>
      <c r="CP94" s="1168" t="e">
        <f t="shared" ca="1" si="22"/>
        <v>#NAME?</v>
      </c>
      <c r="CQ94" s="1168" t="e">
        <f t="shared" ca="1" si="22"/>
        <v>#NAME?</v>
      </c>
      <c r="CR94" s="34"/>
    </row>
    <row r="95" spans="1:96" ht="21" customHeight="1" outlineLevel="2">
      <c r="A95" s="1322"/>
      <c r="B95" s="577" t="s">
        <v>1552</v>
      </c>
      <c r="C95" s="2125" t="s">
        <v>1553</v>
      </c>
      <c r="D95" s="577"/>
      <c r="E95" s="577" t="e" cm="1">
        <f t="array" aca="1" ref="E95" ca="1">_xlfn.LET(
   _xlpm.Attr,  $C95,
   _xlpm.Lookback, $E$16,
   _xlpm.QueryDate, EOMONTH(val_asOfDate,_xlpm.Lookback),
   _xlpm.ReadField, _xldudf_CX_GET(CX_ENTITY,fx_attrConverter($C95),_xlpm.QueryDate),
   _xlpm.AttrBlank, _xlpm.Attr="", _xlpm.Result,
   IF(_xlpm.AttrBlank,val_blankRefText,fx_attrConverter(_xlpm.ReadField,0)),
IF(_xlpm.Result = "Error", "", _xlpm.Result )
)</f>
        <v>#NAME?</v>
      </c>
      <c r="F95" s="577" t="str">
        <f t="shared" si="17"/>
        <v>Reported PBT</v>
      </c>
      <c r="G95" s="577" t="s">
        <v>1598</v>
      </c>
      <c r="H95" s="578">
        <v>2</v>
      </c>
      <c r="I95" s="578">
        <v>1</v>
      </c>
      <c r="J95" s="578"/>
      <c r="K95" s="578"/>
      <c r="L95" s="578">
        <v>-1</v>
      </c>
      <c r="N95" s="158"/>
      <c r="O95" s="101"/>
      <c r="P95" s="52"/>
      <c r="Q95" s="101"/>
      <c r="R95" s="101"/>
      <c r="S95" s="101"/>
      <c r="T95" s="101"/>
      <c r="U95" s="39"/>
      <c r="W95" s="91" t="str">
        <f t="shared" si="18"/>
        <v>Budget</v>
      </c>
      <c r="X95" s="884">
        <v>0</v>
      </c>
      <c r="Y95" s="1134" t="e">
        <f t="shared" ca="1" si="19"/>
        <v>#NAME?</v>
      </c>
      <c r="Z95" s="198" cm="1">
        <f t="array" ref="Z95">_xlfn.SWITCH(
    TRUE,
ISBLANK(_PL!$L95),"",
    _PL!$L95=TRUE, 1,
    _PL!$L95=FALSE,-1,
    _PL!$L95=-1,0,
"n/a"
)</f>
        <v>0</v>
      </c>
      <c r="AA95" s="200"/>
      <c r="AB95" s="1134" t="str">
        <f t="shared" si="20"/>
        <v>Reported PBT</v>
      </c>
      <c r="AC95" s="125" t="str" cm="1">
        <f t="array" ref="AC95">_xlfn.LET(
_xlpm.Def, IF(_xlfn.XMATCH(AB95,tbl_acctDef[Term],0)&gt;0, fx_getIcon("find"), ""),
_xlpm.Adj, IF(_xlfn.XMATCH(AB95, tbl_adjExample[Items],0)&gt;0, fx_getIcon("find"), ""),
IFERROR(IFBLANK(_xlpm.Def,_xlpm.Adj),"")
)</f>
        <v/>
      </c>
      <c r="AD95" s="1985" t="e" cm="1">
        <f t="array" aca="1" ref="AD95" ca="1">_xlfn.LET(
_xlpm.val,IF($F95 = "",val_blankRefText,  _xldudf_CX_GET(CX_ENTITY,$F95,AD$11,AD$14,,(AD$75))),
_xlpm.Res, IF(OR(_xlpm.val="",_xlpm.val="Error"),"",_xlpm.val),
_xlpm.Res
)</f>
        <v>#NAME?</v>
      </c>
      <c r="AE95" s="1985" t="e" cm="1">
        <f t="array" aca="1" ref="AE95" ca="1">_xlfn.LET(
_xlpm.val,IF($F95 = "",val_blankRefText,  _xldudf_CX_GET(CX_ENTITY,$F95,AE$11,AE$14,,(AE$75))),
_xlpm.Res, IF(OR(_xlpm.val="",_xlpm.val="Error"),"",_xlpm.val),
_xlpm.Res
)</f>
        <v>#NAME?</v>
      </c>
      <c r="AF95" s="1985" t="e" cm="1">
        <f t="array" aca="1" ref="AF95" ca="1">_xlfn.LET(
_xlpm.val,IF($F95 = "",val_blankRefText,  _xldudf_CX_GET(CX_ENTITY,$F95,AF$11,AF$14,,(AF$75))),
_xlpm.Res, IF(OR(_xlpm.val="",_xlpm.val="Error"),"",_xlpm.val),
_xlpm.Res
)</f>
        <v>#NAME?</v>
      </c>
      <c r="AG95" s="1985" t="e" cm="1">
        <f t="array" aca="1" ref="AG95" ca="1">_xlfn.LET(
_xlpm.val,IF($F95 = "",val_blankRefText,  _xldudf_CX_GET(CX_ENTITY,$F95,AG$11,AG$14,,(AG$75))),
_xlpm.Res, IF(OR(_xlpm.val="",_xlpm.val="Error"),"",_xlpm.val),
_xlpm.Res
)</f>
        <v>#NAME?</v>
      </c>
      <c r="AH95" s="1985" t="e" cm="1">
        <f t="array" aca="1" ref="AH95" ca="1">_xlfn.LET(
_xlpm.val,IF($F95 = "",val_blankRefText,  _xldudf_CX_GET(CX_ENTITY,$F95,AH$11,AH$14,,(AH$75))),
_xlpm.Res, IF(OR(_xlpm.val="",_xlpm.val="Error"),"",_xlpm.val),
_xlpm.Res
)</f>
        <v>#NAME?</v>
      </c>
      <c r="AI95" s="1985" t="e" cm="1">
        <f t="array" aca="1" ref="AI95" ca="1">_xlfn.LET(
_xlpm.val,IF($F95 = "",val_blankRefText,  _xldudf_CX_GET(CX_ENTITY,$F95,AI$11,AI$14,,(AI$75))),
_xlpm.Res, IF(OR(_xlpm.val="",_xlpm.val="Error"),"",_xlpm.val),
_xlpm.Res
)</f>
        <v>#NAME?</v>
      </c>
      <c r="AJ95" s="1985" t="e" cm="1">
        <f t="array" aca="1" ref="AJ95" ca="1">_xlfn.LET(
_xlpm.val,IF($F95 = "",val_blankRefText,  _xldudf_CX_GET(CX_ENTITY,$F95,AJ$11,AJ$14,,(AJ$75))),
_xlpm.Res, IF(OR(_xlpm.val="",_xlpm.val="Error"),"",_xlpm.val),
_xlpm.Res
)</f>
        <v>#NAME?</v>
      </c>
      <c r="AK95" s="1985" t="e" cm="1">
        <f t="array" aca="1" ref="AK95" ca="1">_xlfn.LET(
_xlpm.val,IF($F95 = "",val_blankRefText,  _xldudf_CX_GET(CX_ENTITY,$F95,AK$11,AK$14,,(AK$75))),
_xlpm.Res, IF(OR(_xlpm.val="",_xlpm.val="Error"),"",_xlpm.val),
_xlpm.Res
)</f>
        <v>#NAME?</v>
      </c>
      <c r="AL95" s="1985" t="e" cm="1">
        <f t="array" aca="1" ref="AL95" ca="1">_xlfn.LET(
_xlpm.val,IF($F95 = "",val_blankRefText,  _xldudf_CX_GET(CX_ENTITY,$F95,AL$11,AL$14,,(AL$75))),
_xlpm.Res, IF(OR(_xlpm.val="",_xlpm.val="Error"),"",_xlpm.val),
_xlpm.Res
)</f>
        <v>#NAME?</v>
      </c>
      <c r="AM95" s="1985" t="e" cm="1">
        <f t="array" aca="1" ref="AM95" ca="1">_xlfn.LET(
_xlpm.val,IF($F95 = "",val_blankRefText,  _xldudf_CX_GET(CX_ENTITY,$F95,AM$11,AM$14,,(AM$75))),
_xlpm.Res, IF(OR(_xlpm.val="",_xlpm.val="Error"),"",_xlpm.val),
_xlpm.Res
)</f>
        <v>#NAME?</v>
      </c>
      <c r="AN95" s="1985" t="e" cm="1">
        <f t="array" aca="1" ref="AN95" ca="1">_xlfn.LET(
_xlpm.val,IF($F95 = "",val_blankRefText,  _xldudf_CX_GET(CX_ENTITY,$F95,AN$11,AN$14,,(AN$75))),
_xlpm.Res, IF(OR(_xlpm.val="",_xlpm.val="Error"),"",_xlpm.val),
_xlpm.Res
)</f>
        <v>#NAME?</v>
      </c>
      <c r="AO95" s="1985" t="e" cm="1">
        <f t="array" aca="1" ref="AO95" ca="1">_xlfn.LET(
_xlpm.val,IF($F95 = "",val_blankRefText,  _xldudf_CX_GET(CX_ENTITY,$F95,AO$11,AO$14,,(AO$75))),
_xlpm.Res, IF(OR(_xlpm.val="",_xlpm.val="Error"),"",_xlpm.val),
_xlpm.Res
)</f>
        <v>#NAME?</v>
      </c>
      <c r="AP95" s="1985" t="e" cm="1">
        <f t="array" aca="1" ref="AP95" ca="1">_xlfn.LET(
_xlpm.val,IF($F95 = "",val_blankRefText,  _xldudf_CX_GET(CX_ENTITY,$F95,AP$11,AP$14,,(AP$75))),
_xlpm.Res, IF(OR(_xlpm.val="",_xlpm.val="Error"),"",_xlpm.val),
_xlpm.Res
)</f>
        <v>#NAME?</v>
      </c>
      <c r="AQ95" s="1985" t="e" cm="1">
        <f t="array" aca="1" ref="AQ95" ca="1">_xlfn.LET(
_xlpm.val,IF($F95 = "",val_blankRefText,  _xldudf_CX_GET(CX_ENTITY,$F95,AQ$11,AQ$14,,(AQ$75))),
_xlpm.Res, IF(OR(_xlpm.val="",_xlpm.val="Error"),"",_xlpm.val),
_xlpm.Res
)</f>
        <v>#NAME?</v>
      </c>
      <c r="AR95" s="1985" t="e" cm="1">
        <f t="array" aca="1" ref="AR95" ca="1">_xlfn.LET(
_xlpm.val,IF($F95 = "",val_blankRefText,  _xldudf_CX_GET(CX_ENTITY,$F95,AR$11,AR$14,,(AR$75))),
_xlpm.Res, IF(OR(_xlpm.val="",_xlpm.val="Error"),"",_xlpm.val),
_xlpm.Res
)</f>
        <v>#NAME?</v>
      </c>
      <c r="AS95" s="1985" t="e" cm="1">
        <f t="array" aca="1" ref="AS95" ca="1">_xlfn.LET(
_xlpm.val,IF($F95 = "",val_blankRefText,  _xldudf_CX_GET(CX_ENTITY,$F95,AS$11,AS$14,,(AS$75))),
_xlpm.Res, IF(OR(_xlpm.val="",_xlpm.val="Error"),"",_xlpm.val),
_xlpm.Res
)</f>
        <v>#NAME?</v>
      </c>
      <c r="AT95" s="1985" t="e" cm="1">
        <f t="array" aca="1" ref="AT95" ca="1">_xlfn.LET(
_xlpm.val,IF($F95 = "",val_blankRefText,  _xldudf_CX_GET(CX_ENTITY,$F95,AT$11,AT$14,,(AT$75))),
_xlpm.Res, IF(OR(_xlpm.val="",_xlpm.val="Error"),"",_xlpm.val),
_xlpm.Res
)</f>
        <v>#NAME?</v>
      </c>
      <c r="AU95" s="1985" t="e" cm="1">
        <f t="array" aca="1" ref="AU95" ca="1">_xlfn.LET(
_xlpm.val,IF($F95 = "",val_blankRefText,  _xldudf_CX_GET(CX_ENTITY,$F95,AU$11,AU$14,,(AU$75))),
_xlpm.Res, IF(OR(_xlpm.val="",_xlpm.val="Error"),"",_xlpm.val),
_xlpm.Res
)</f>
        <v>#NAME?</v>
      </c>
      <c r="AV95" s="1985" t="e" cm="1">
        <f t="array" aca="1" ref="AV95" ca="1">_xlfn.LET(
_xlpm.val,IF($F95 = "",val_blankRefText,  _xldudf_CX_GET(CX_ENTITY,$F95,AV$11,AV$14,,(AV$75))),
_xlpm.Res, IF(OR(_xlpm.val="",_xlpm.val="Error"),"",_xlpm.val),
_xlpm.Res
)</f>
        <v>#NAME?</v>
      </c>
      <c r="AW95" s="1985" t="e" cm="1">
        <f t="array" aca="1" ref="AW95" ca="1">_xlfn.LET(
_xlpm.val,IF($F95 = "",val_blankRefText,  _xldudf_CX_GET(CX_ENTITY,$F95,AW$11,AW$14,,(AW$75))),
_xlpm.Res, IF(OR(_xlpm.val="",_xlpm.val="Error"),"",_xlpm.val),
_xlpm.Res
)</f>
        <v>#NAME?</v>
      </c>
      <c r="AX95" s="1985" t="e" cm="1">
        <f t="array" aca="1" ref="AX95" ca="1">_xlfn.LET(
_xlpm.val,IF($F95 = "",val_blankRefText,  _xldudf_CX_GET(CX_ENTITY,$F95,AX$11,AX$14,,(AX$75))),
_xlpm.Res, IF(OR(_xlpm.val="",_xlpm.val="Error"),"",_xlpm.val),
_xlpm.Res
)</f>
        <v>#NAME?</v>
      </c>
      <c r="AY95" s="1985" t="e" cm="1">
        <f t="array" aca="1" ref="AY95" ca="1">_xlfn.LET(
_xlpm.val,IF($F95 = "",val_blankRefText,  _xldudf_CX_GET(CX_ENTITY,$F95,AY$11,AY$14,,(AY$75))),
_xlpm.Res, IF(OR(_xlpm.val="",_xlpm.val="Error"),"",_xlpm.val),
_xlpm.Res
)</f>
        <v>#NAME?</v>
      </c>
      <c r="AZ95" s="1985" t="e" cm="1">
        <f t="array" aca="1" ref="AZ95" ca="1">_xlfn.LET(
_xlpm.val,IF($F95 = "",val_blankRefText,  _xldudf_CX_GET(CX_ENTITY,$F95,AZ$11,AZ$14,,(AZ$75))),
_xlpm.Res, IF(OR(_xlpm.val="",_xlpm.val="Error"),"",_xlpm.val),
_xlpm.Res
)</f>
        <v>#NAME?</v>
      </c>
      <c r="BA95" s="1985" t="e" cm="1">
        <f t="array" aca="1" ref="BA95" ca="1">_xlfn.LET(
_xlpm.val,IF($F95 = "",val_blankRefText,  _xldudf_CX_GET(CX_ENTITY,$F95,BA$11,BA$14,,(BA$75))),
_xlpm.Res, IF(OR(_xlpm.val="",_xlpm.val="Error"),"",_xlpm.val),
_xlpm.Res
)</f>
        <v>#NAME?</v>
      </c>
      <c r="BB95" s="1985" t="e" cm="1">
        <f t="array" aca="1" ref="BB95" ca="1">_xlfn.LET(
_xlpm.val,IF($F95 = "",val_blankRefText,  _xldudf_CX_GET(CX_ENTITY,$F95,BB$11,BB$14,,(BB$75))),
_xlpm.Res, IF(OR(_xlpm.val="",_xlpm.val="Error"),"",_xlpm.val),
_xlpm.Res
)</f>
        <v>#NAME?</v>
      </c>
      <c r="BC95" s="1985" t="e" cm="1">
        <f t="array" aca="1" ref="BC95" ca="1">_xlfn.LET(
_xlpm.val,IF($F95 = "",val_blankRefText,  _xldudf_CX_GET(CX_ENTITY,$F95,BC$11,BC$14,,(BC$75))),
_xlpm.Res, IF(OR(_xlpm.val="",_xlpm.val="Error"),"",_xlpm.val),
_xlpm.Res
)</f>
        <v>#NAME?</v>
      </c>
      <c r="BD95" s="1985" t="e" cm="1">
        <f t="array" aca="1" ref="BD95" ca="1">_xlfn.LET(
_xlpm.val,IF($F95 = "",val_blankRefText,  _xldudf_CX_GET(CX_ENTITY,$F95,BD$11,BD$14,,(BD$75))),
_xlpm.Res, IF(OR(_xlpm.val="",_xlpm.val="Error"),"",_xlpm.val),
_xlpm.Res
)</f>
        <v>#NAME?</v>
      </c>
      <c r="BE95" s="1985" t="e" cm="1">
        <f t="array" aca="1" ref="BE95" ca="1">_xlfn.LET(
_xlpm.val,IF($F95 = "",val_blankRefText,  _xldudf_CX_GET(CX_ENTITY,$F95,BE$11,BE$14,,(BE$75))),
_xlpm.Res, IF(OR(_xlpm.val="",_xlpm.val="Error"),"",_xlpm.val),
_xlpm.Res
)</f>
        <v>#NAME?</v>
      </c>
      <c r="BF95" s="1985" t="e" cm="1">
        <f t="array" aca="1" ref="BF95" ca="1">_xlfn.LET(
_xlpm.val,IF($F95 = "",val_blankRefText,  _xldudf_CX_GET(CX_ENTITY,$F95,BF$11,BF$14,,(BF$75))),
_xlpm.Res, IF(OR(_xlpm.val="",_xlpm.val="Error"),"",_xlpm.val),
_xlpm.Res
)</f>
        <v>#NAME?</v>
      </c>
      <c r="BG95" s="1985" t="e" cm="1">
        <f t="array" aca="1" ref="BG95" ca="1">_xlfn.LET(
_xlpm.val,IF($F95 = "",val_blankRefText,  _xldudf_CX_GET(CX_ENTITY,$F95,BG$11,BG$14,,(BG$75))),
_xlpm.Res, IF(OR(_xlpm.val="",_xlpm.val="Error"),"",_xlpm.val),
_xlpm.Res
)</f>
        <v>#NAME?</v>
      </c>
      <c r="BH95" s="1985" t="e" cm="1">
        <f t="array" aca="1" ref="BH95" ca="1">_xlfn.LET(
_xlpm.val,IF($F95 = "",val_blankRefText,  _xldudf_CX_GET(CX_ENTITY,$F95,BH$11,BH$14,,(BH$75))),
_xlpm.Res, IF(OR(_xlpm.val="",_xlpm.val="Error"),"",_xlpm.val),
_xlpm.Res
)</f>
        <v>#NAME?</v>
      </c>
      <c r="BI95" s="1985" t="e" cm="1">
        <f t="array" aca="1" ref="BI95" ca="1">_xlfn.LET(
_xlpm.val,IF($F95 = "",val_blankRefText,  _xldudf_CX_GET(CX_ENTITY,$F95,BI$11,BI$14,,(BI$75))),
_xlpm.Res, IF(OR(_xlpm.val="",_xlpm.val="Error"),"",_xlpm.val),
_xlpm.Res
)</f>
        <v>#NAME?</v>
      </c>
      <c r="BJ95" s="1985" t="e" cm="1">
        <f t="array" aca="1" ref="BJ95" ca="1">_xlfn.LET(
_xlpm.val,IF($F95 = "",val_blankRefText,  _xldudf_CX_GET(CX_ENTITY,$F95,BJ$11,BJ$14,,(BJ$75))),
_xlpm.Res, IF(OR(_xlpm.val="",_xlpm.val="Error"),"",_xlpm.val),
_xlpm.Res
)</f>
        <v>#NAME?</v>
      </c>
      <c r="BK95" s="1985" t="e" cm="1">
        <f t="array" aca="1" ref="BK95" ca="1">_xlfn.LET(
_xlpm.val,IF($F95 = "",val_blankRefText,  _xldudf_CX_GET(CX_ENTITY,$F95,BK$11,BK$14,,(BK$75))),
_xlpm.Res, IF(OR(_xlpm.val="",_xlpm.val="Error"),"",_xlpm.val),
_xlpm.Res
)</f>
        <v>#NAME?</v>
      </c>
      <c r="BL95" s="1985" t="e" cm="1">
        <f t="array" aca="1" ref="BL95" ca="1">_xlfn.LET(
_xlpm.val,IF($F95 = "",val_blankRefText,  _xldudf_CX_GET(CX_ENTITY,$F95,BL$11,BL$14,,(BL$75))),
_xlpm.Res, IF(OR(_xlpm.val="",_xlpm.val="Error"),"",_xlpm.val),
_xlpm.Res
)</f>
        <v>#NAME?</v>
      </c>
      <c r="BM95" s="1985" t="e" cm="1">
        <f t="array" aca="1" ref="BM95" ca="1">_xlfn.LET(
_xlpm.val,IF($F95 = "",val_blankRefText,  _xldudf_CX_GET(CX_ENTITY,$F95,BM$11,BM$14,,(BM$75))),
_xlpm.Res, IF(OR(_xlpm.val="",_xlpm.val="Error"),"",_xlpm.val),
_xlpm.Res
)</f>
        <v>#NAME?</v>
      </c>
      <c r="BN95" s="1985" t="e" cm="1">
        <f t="array" aca="1" ref="BN95" ca="1">_xlfn.LET(
_xlpm.val,IF($F95 = "",val_blankRefText,  _xldudf_CX_GET(CX_ENTITY,$F95,BN$11,BN$14,,(BN$75))),
_xlpm.Res, IF(OR(_xlpm.val="",_xlpm.val="Error"),"",_xlpm.val),
_xlpm.Res
)</f>
        <v>#NAME?</v>
      </c>
      <c r="BO95" s="2101"/>
      <c r="BP95" s="2101"/>
      <c r="BQ95" s="2101"/>
      <c r="BR95" s="2101"/>
      <c r="BS95" s="2101"/>
      <c r="BT95" s="2101"/>
      <c r="BU95" s="2101"/>
      <c r="BV95" s="2101"/>
      <c r="BW95" s="2101"/>
      <c r="BX95" s="2101"/>
      <c r="BY95" s="2101"/>
      <c r="BZ95" s="2101"/>
      <c r="CA95" s="34"/>
      <c r="CC95" s="33"/>
      <c r="CD95" s="1461" t="e" cm="1">
        <f t="array" aca="1" ref="CD95" ca="1">_xlfn.LET( _xlpm.CheckBlank, SUM(PL!$AD95:$BN95) = 0, IF(_xlpm.CheckBlank, "", SUM(_xlfn._xlws.FILTER(PL!$AD95:$BN95,(YEAR(PL!$AD$12:$BN$12)=PL!CD$12)*(array_timeline&lt;=PL!CD$11)))))</f>
        <v>#NAME?</v>
      </c>
      <c r="CE95" s="1461" t="e" cm="1">
        <f t="array" aca="1" ref="CE95" ca="1">_xlfn.LET( _xlpm.CheckBlank, SUM(PL!$AD95:$BN95) = 0, IF(_xlpm.CheckBlank, "", SUM(_xlfn._xlws.FILTER(PL!$AD95:$BN95,(YEAR(PL!$AD$12:$BN$12)=PL!CE$12)*(array_timeline&lt;=PL!CE$11)))))</f>
        <v>#NAME?</v>
      </c>
      <c r="CF95" s="88"/>
      <c r="CG95" s="1461" t="e" cm="1">
        <f t="array" aca="1" ref="CG95" ca="1">_xlfn.LET( _xlpm.CheckBlank, SUM(PL!$AD95:$BN95) = 0,IF(_xlpm.CheckBlank, "", SUM(_xlfn._xlws.FILTER(PL!$AD95:$BN95,(YEAR(PL!$AD$12:$BN$12)=PL!CG$12)*(array_timeline&lt;=PL!CG$11)))))</f>
        <v>#NAME?</v>
      </c>
      <c r="CH95" s="1461" t="e" cm="1">
        <f t="array" aca="1" ref="CH95" ca="1">_xlfn.LET( _xlpm.CheckBlank, SUM(PL!$AD95:$BN95) = 0, IF(_xlpm.CheckBlank, "", SUM(_xlfn._xlws.FILTER(PL!$AD95:$BN95,(YEAR(PL!$AD$12:$BN$12)=PL!CH$12)*(array_timeline&lt;=PL!CH$11)))))</f>
        <v>#NAME?</v>
      </c>
      <c r="CI95" s="88"/>
      <c r="CJ95" s="1461" cm="1">
        <f t="array" ref="CJ95">_xlfn.LET( _xlpm.CheckBlank, SUM(PL!$AD95:$BN95) = 0, IF(_xlpm.CheckBlank, "", SUM(_xlfn.TAKE(_xlfn.DROP(PL!$AD95:$BN95, ,-DATEDIFF(PL!CJ$11, val_asOfDate,"M")),1,-12))))</f>
        <v>84</v>
      </c>
      <c r="CK95" s="1461" cm="1">
        <f t="array" ref="CK95">_xlfn.LET( _xlpm.CheckBlank, SUM(PL!$AD95:$BN95) = 0, IF(_xlpm.CheckBlank, "", SUM(_xlfn.TAKE(_xlfn.DROP(PL!$AD95:$BN95, ,-DATEDIFF(PL!CK$11, val_asOfDate,"M")),1,-12))))</f>
        <v>84</v>
      </c>
      <c r="CL95" s="88"/>
      <c r="CM95" s="1168" t="e">
        <f t="shared" ca="1" si="21"/>
        <v>#NAME?</v>
      </c>
      <c r="CN95" s="1168" t="e">
        <f t="shared" ca="1" si="21"/>
        <v>#NAME?</v>
      </c>
      <c r="CO95" s="1169"/>
      <c r="CP95" s="1168" t="e">
        <f t="shared" ca="1" si="22"/>
        <v>#NAME?</v>
      </c>
      <c r="CQ95" s="1168" t="e">
        <f t="shared" ca="1" si="22"/>
        <v>#NAME?</v>
      </c>
      <c r="CR95" s="34"/>
    </row>
    <row r="96" spans="1:96" ht="21" customHeight="1" outlineLevel="2">
      <c r="A96" s="1322"/>
      <c r="B96" s="577" t="s">
        <v>578</v>
      </c>
      <c r="C96" s="2125" t="s">
        <v>1554</v>
      </c>
      <c r="D96" s="577"/>
      <c r="E96" s="577" t="e" cm="1">
        <f t="array" aca="1" ref="E96" ca="1">_xlfn.LET(
   _xlpm.Attr,  $C96,
   _xlpm.Lookback, $E$16,
   _xlpm.QueryDate, EOMONTH(val_asOfDate,_xlpm.Lookback),
   _xlpm.ReadField, _xldudf_CX_GET(CX_ENTITY,fx_attrConverter($C96),_xlpm.QueryDate),
   _xlpm.AttrBlank, _xlpm.Attr="", _xlpm.Result,
   IF(_xlpm.AttrBlank,val_blankRefText,fx_attrConverter(_xlpm.ReadField,0)),
IF(_xlpm.Result = "Error", "", _xlpm.Result )
)</f>
        <v>#NAME?</v>
      </c>
      <c r="F96" s="577" t="str">
        <f t="shared" si="17"/>
        <v>Tax</v>
      </c>
      <c r="G96" s="577" t="s">
        <v>1598</v>
      </c>
      <c r="H96" s="578">
        <v>0</v>
      </c>
      <c r="I96" s="578">
        <v>1</v>
      </c>
      <c r="J96" s="578"/>
      <c r="K96" s="578"/>
      <c r="L96" s="579" t="b">
        <v>1</v>
      </c>
      <c r="N96" s="158"/>
      <c r="O96" s="101"/>
      <c r="P96" s="52"/>
      <c r="Q96" s="101"/>
      <c r="R96" s="101"/>
      <c r="S96" s="101"/>
      <c r="T96" s="101"/>
      <c r="U96" s="39"/>
      <c r="W96" s="91" t="str">
        <f t="shared" si="18"/>
        <v>Budget</v>
      </c>
      <c r="X96" s="884">
        <v>-1</v>
      </c>
      <c r="Y96" s="1134" t="e">
        <f t="shared" ca="1" si="19"/>
        <v>#NAME?</v>
      </c>
      <c r="Z96" s="198" cm="1">
        <f t="array" ref="Z96">_xlfn.SWITCH(
    TRUE,
ISBLANK(_PL!$L96),"",
    _PL!$L96=TRUE, 1,
    _PL!$L96=FALSE,-1,
    _PL!$L96=-1,0,
"n/a"
)</f>
        <v>1</v>
      </c>
      <c r="AA96" s="200"/>
      <c r="AB96" s="1134" t="str">
        <f t="shared" si="20"/>
        <v>Tax</v>
      </c>
      <c r="AC96" s="125" t="str" cm="1">
        <f t="array" ref="AC96">_xlfn.LET(
_xlpm.Def, IF(_xlfn.XMATCH(AB96,tbl_acctDef[Term],0)&gt;0, fx_getIcon("find"), ""),
_xlpm.Adj, IF(_xlfn.XMATCH(AB96, tbl_adjExample[Items],0)&gt;0, fx_getIcon("find"), ""),
IFERROR(IFBLANK(_xlpm.Def,_xlpm.Adj),"")
)</f>
        <v/>
      </c>
      <c r="AD96" s="1985" t="e" cm="1">
        <f t="array" aca="1" ref="AD96" ca="1">_xlfn.LET(
_xlpm.val,IF($F96 = "",val_blankRefText,  _xldudf_CX_GET(CX_ENTITY,$F96,AD$11,AD$14,,(AD$75))),
_xlpm.Res, IF(OR(_xlpm.val="",_xlpm.val="Error"),"",_xlpm.val),
_xlpm.Res
)</f>
        <v>#NAME?</v>
      </c>
      <c r="AE96" s="1985" t="e" cm="1">
        <f t="array" aca="1" ref="AE96" ca="1">_xlfn.LET(
_xlpm.val,IF($F96 = "",val_blankRefText,  _xldudf_CX_GET(CX_ENTITY,$F96,AE$11,AE$14,,(AE$75))),
_xlpm.Res, IF(OR(_xlpm.val="",_xlpm.val="Error"),"",_xlpm.val),
_xlpm.Res
)</f>
        <v>#NAME?</v>
      </c>
      <c r="AF96" s="1985" t="e" cm="1">
        <f t="array" aca="1" ref="AF96" ca="1">_xlfn.LET(
_xlpm.val,IF($F96 = "",val_blankRefText,  _xldudf_CX_GET(CX_ENTITY,$F96,AF$11,AF$14,,(AF$75))),
_xlpm.Res, IF(OR(_xlpm.val="",_xlpm.val="Error"),"",_xlpm.val),
_xlpm.Res
)</f>
        <v>#NAME?</v>
      </c>
      <c r="AG96" s="1985" t="e" cm="1">
        <f t="array" aca="1" ref="AG96" ca="1">_xlfn.LET(
_xlpm.val,IF($F96 = "",val_blankRefText,  _xldudf_CX_GET(CX_ENTITY,$F96,AG$11,AG$14,,(AG$75))),
_xlpm.Res, IF(OR(_xlpm.val="",_xlpm.val="Error"),"",_xlpm.val),
_xlpm.Res
)</f>
        <v>#NAME?</v>
      </c>
      <c r="AH96" s="1985" t="e" cm="1">
        <f t="array" aca="1" ref="AH96" ca="1">_xlfn.LET(
_xlpm.val,IF($F96 = "",val_blankRefText,  _xldudf_CX_GET(CX_ENTITY,$F96,AH$11,AH$14,,(AH$75))),
_xlpm.Res, IF(OR(_xlpm.val="",_xlpm.val="Error"),"",_xlpm.val),
_xlpm.Res
)</f>
        <v>#NAME?</v>
      </c>
      <c r="AI96" s="1985" t="e" cm="1">
        <f t="array" aca="1" ref="AI96" ca="1">_xlfn.LET(
_xlpm.val,IF($F96 = "",val_blankRefText,  _xldudf_CX_GET(CX_ENTITY,$F96,AI$11,AI$14,,(AI$75))),
_xlpm.Res, IF(OR(_xlpm.val="",_xlpm.val="Error"),"",_xlpm.val),
_xlpm.Res
)</f>
        <v>#NAME?</v>
      </c>
      <c r="AJ96" s="1985" t="e" cm="1">
        <f t="array" aca="1" ref="AJ96" ca="1">_xlfn.LET(
_xlpm.val,IF($F96 = "",val_blankRefText,  _xldudf_CX_GET(CX_ENTITY,$F96,AJ$11,AJ$14,,(AJ$75))),
_xlpm.Res, IF(OR(_xlpm.val="",_xlpm.val="Error"),"",_xlpm.val),
_xlpm.Res
)</f>
        <v>#NAME?</v>
      </c>
      <c r="AK96" s="1985" t="e" cm="1">
        <f t="array" aca="1" ref="AK96" ca="1">_xlfn.LET(
_xlpm.val,IF($F96 = "",val_blankRefText,  _xldudf_CX_GET(CX_ENTITY,$F96,AK$11,AK$14,,(AK$75))),
_xlpm.Res, IF(OR(_xlpm.val="",_xlpm.val="Error"),"",_xlpm.val),
_xlpm.Res
)</f>
        <v>#NAME?</v>
      </c>
      <c r="AL96" s="1985" t="e" cm="1">
        <f t="array" aca="1" ref="AL96" ca="1">_xlfn.LET(
_xlpm.val,IF($F96 = "",val_blankRefText,  _xldudf_CX_GET(CX_ENTITY,$F96,AL$11,AL$14,,(AL$75))),
_xlpm.Res, IF(OR(_xlpm.val="",_xlpm.val="Error"),"",_xlpm.val),
_xlpm.Res
)</f>
        <v>#NAME?</v>
      </c>
      <c r="AM96" s="1985" t="e" cm="1">
        <f t="array" aca="1" ref="AM96" ca="1">_xlfn.LET(
_xlpm.val,IF($F96 = "",val_blankRefText,  _xldudf_CX_GET(CX_ENTITY,$F96,AM$11,AM$14,,(AM$75))),
_xlpm.Res, IF(OR(_xlpm.val="",_xlpm.val="Error"),"",_xlpm.val),
_xlpm.Res
)</f>
        <v>#NAME?</v>
      </c>
      <c r="AN96" s="1985" t="e" cm="1">
        <f t="array" aca="1" ref="AN96" ca="1">_xlfn.LET(
_xlpm.val,IF($F96 = "",val_blankRefText,  _xldudf_CX_GET(CX_ENTITY,$F96,AN$11,AN$14,,(AN$75))),
_xlpm.Res, IF(OR(_xlpm.val="",_xlpm.val="Error"),"",_xlpm.val),
_xlpm.Res
)</f>
        <v>#NAME?</v>
      </c>
      <c r="AO96" s="1985" t="e" cm="1">
        <f t="array" aca="1" ref="AO96" ca="1">_xlfn.LET(
_xlpm.val,IF($F96 = "",val_blankRefText,  _xldudf_CX_GET(CX_ENTITY,$F96,AO$11,AO$14,,(AO$75))),
_xlpm.Res, IF(OR(_xlpm.val="",_xlpm.val="Error"),"",_xlpm.val),
_xlpm.Res
)</f>
        <v>#NAME?</v>
      </c>
      <c r="AP96" s="1985" t="e" cm="1">
        <f t="array" aca="1" ref="AP96" ca="1">_xlfn.LET(
_xlpm.val,IF($F96 = "",val_blankRefText,  _xldudf_CX_GET(CX_ENTITY,$F96,AP$11,AP$14,,(AP$75))),
_xlpm.Res, IF(OR(_xlpm.val="",_xlpm.val="Error"),"",_xlpm.val),
_xlpm.Res
)</f>
        <v>#NAME?</v>
      </c>
      <c r="AQ96" s="1985" t="e" cm="1">
        <f t="array" aca="1" ref="AQ96" ca="1">_xlfn.LET(
_xlpm.val,IF($F96 = "",val_blankRefText,  _xldudf_CX_GET(CX_ENTITY,$F96,AQ$11,AQ$14,,(AQ$75))),
_xlpm.Res, IF(OR(_xlpm.val="",_xlpm.val="Error"),"",_xlpm.val),
_xlpm.Res
)</f>
        <v>#NAME?</v>
      </c>
      <c r="AR96" s="1985" t="e" cm="1">
        <f t="array" aca="1" ref="AR96" ca="1">_xlfn.LET(
_xlpm.val,IF($F96 = "",val_blankRefText,  _xldudf_CX_GET(CX_ENTITY,$F96,AR$11,AR$14,,(AR$75))),
_xlpm.Res, IF(OR(_xlpm.val="",_xlpm.val="Error"),"",_xlpm.val),
_xlpm.Res
)</f>
        <v>#NAME?</v>
      </c>
      <c r="AS96" s="1985" t="e" cm="1">
        <f t="array" aca="1" ref="AS96" ca="1">_xlfn.LET(
_xlpm.val,IF($F96 = "",val_blankRefText,  _xldudf_CX_GET(CX_ENTITY,$F96,AS$11,AS$14,,(AS$75))),
_xlpm.Res, IF(OR(_xlpm.val="",_xlpm.val="Error"),"",_xlpm.val),
_xlpm.Res
)</f>
        <v>#NAME?</v>
      </c>
      <c r="AT96" s="1985" t="e" cm="1">
        <f t="array" aca="1" ref="AT96" ca="1">_xlfn.LET(
_xlpm.val,IF($F96 = "",val_blankRefText,  _xldudf_CX_GET(CX_ENTITY,$F96,AT$11,AT$14,,(AT$75))),
_xlpm.Res, IF(OR(_xlpm.val="",_xlpm.val="Error"),"",_xlpm.val),
_xlpm.Res
)</f>
        <v>#NAME?</v>
      </c>
      <c r="AU96" s="1985" t="e" cm="1">
        <f t="array" aca="1" ref="AU96" ca="1">_xlfn.LET(
_xlpm.val,IF($F96 = "",val_blankRefText,  _xldudf_CX_GET(CX_ENTITY,$F96,AU$11,AU$14,,(AU$75))),
_xlpm.Res, IF(OR(_xlpm.val="",_xlpm.val="Error"),"",_xlpm.val),
_xlpm.Res
)</f>
        <v>#NAME?</v>
      </c>
      <c r="AV96" s="1985" t="e" cm="1">
        <f t="array" aca="1" ref="AV96" ca="1">_xlfn.LET(
_xlpm.val,IF($F96 = "",val_blankRefText,  _xldudf_CX_GET(CX_ENTITY,$F96,AV$11,AV$14,,(AV$75))),
_xlpm.Res, IF(OR(_xlpm.val="",_xlpm.val="Error"),"",_xlpm.val),
_xlpm.Res
)</f>
        <v>#NAME?</v>
      </c>
      <c r="AW96" s="1985" t="e" cm="1">
        <f t="array" aca="1" ref="AW96" ca="1">_xlfn.LET(
_xlpm.val,IF($F96 = "",val_blankRefText,  _xldudf_CX_GET(CX_ENTITY,$F96,AW$11,AW$14,,(AW$75))),
_xlpm.Res, IF(OR(_xlpm.val="",_xlpm.val="Error"),"",_xlpm.val),
_xlpm.Res
)</f>
        <v>#NAME?</v>
      </c>
      <c r="AX96" s="1985" t="e" cm="1">
        <f t="array" aca="1" ref="AX96" ca="1">_xlfn.LET(
_xlpm.val,IF($F96 = "",val_blankRefText,  _xldudf_CX_GET(CX_ENTITY,$F96,AX$11,AX$14,,(AX$75))),
_xlpm.Res, IF(OR(_xlpm.val="",_xlpm.val="Error"),"",_xlpm.val),
_xlpm.Res
)</f>
        <v>#NAME?</v>
      </c>
      <c r="AY96" s="1985" t="e" cm="1">
        <f t="array" aca="1" ref="AY96" ca="1">_xlfn.LET(
_xlpm.val,IF($F96 = "",val_blankRefText,  _xldudf_CX_GET(CX_ENTITY,$F96,AY$11,AY$14,,(AY$75))),
_xlpm.Res, IF(OR(_xlpm.val="",_xlpm.val="Error"),"",_xlpm.val),
_xlpm.Res
)</f>
        <v>#NAME?</v>
      </c>
      <c r="AZ96" s="1985" t="e" cm="1">
        <f t="array" aca="1" ref="AZ96" ca="1">_xlfn.LET(
_xlpm.val,IF($F96 = "",val_blankRefText,  _xldudf_CX_GET(CX_ENTITY,$F96,AZ$11,AZ$14,,(AZ$75))),
_xlpm.Res, IF(OR(_xlpm.val="",_xlpm.val="Error"),"",_xlpm.val),
_xlpm.Res
)</f>
        <v>#NAME?</v>
      </c>
      <c r="BA96" s="1985" t="e" cm="1">
        <f t="array" aca="1" ref="BA96" ca="1">_xlfn.LET(
_xlpm.val,IF($F96 = "",val_blankRefText,  _xldudf_CX_GET(CX_ENTITY,$F96,BA$11,BA$14,,(BA$75))),
_xlpm.Res, IF(OR(_xlpm.val="",_xlpm.val="Error"),"",_xlpm.val),
_xlpm.Res
)</f>
        <v>#NAME?</v>
      </c>
      <c r="BB96" s="1985" t="e" cm="1">
        <f t="array" aca="1" ref="BB96" ca="1">_xlfn.LET(
_xlpm.val,IF($F96 = "",val_blankRefText,  _xldudf_CX_GET(CX_ENTITY,$F96,BB$11,BB$14,,(BB$75))),
_xlpm.Res, IF(OR(_xlpm.val="",_xlpm.val="Error"),"",_xlpm.val),
_xlpm.Res
)</f>
        <v>#NAME?</v>
      </c>
      <c r="BC96" s="1985" t="e" cm="1">
        <f t="array" aca="1" ref="BC96" ca="1">_xlfn.LET(
_xlpm.val,IF($F96 = "",val_blankRefText,  _xldudf_CX_GET(CX_ENTITY,$F96,BC$11,BC$14,,(BC$75))),
_xlpm.Res, IF(OR(_xlpm.val="",_xlpm.val="Error"),"",_xlpm.val),
_xlpm.Res
)</f>
        <v>#NAME?</v>
      </c>
      <c r="BD96" s="1985" t="e" cm="1">
        <f t="array" aca="1" ref="BD96" ca="1">_xlfn.LET(
_xlpm.val,IF($F96 = "",val_blankRefText,  _xldudf_CX_GET(CX_ENTITY,$F96,BD$11,BD$14,,(BD$75))),
_xlpm.Res, IF(OR(_xlpm.val="",_xlpm.val="Error"),"",_xlpm.val),
_xlpm.Res
)</f>
        <v>#NAME?</v>
      </c>
      <c r="BE96" s="1985" t="e" cm="1">
        <f t="array" aca="1" ref="BE96" ca="1">_xlfn.LET(
_xlpm.val,IF($F96 = "",val_blankRefText,  _xldudf_CX_GET(CX_ENTITY,$F96,BE$11,BE$14,,(BE$75))),
_xlpm.Res, IF(OR(_xlpm.val="",_xlpm.val="Error"),"",_xlpm.val),
_xlpm.Res
)</f>
        <v>#NAME?</v>
      </c>
      <c r="BF96" s="1985" t="e" cm="1">
        <f t="array" aca="1" ref="BF96" ca="1">_xlfn.LET(
_xlpm.val,IF($F96 = "",val_blankRefText,  _xldudf_CX_GET(CX_ENTITY,$F96,BF$11,BF$14,,(BF$75))),
_xlpm.Res, IF(OR(_xlpm.val="",_xlpm.val="Error"),"",_xlpm.val),
_xlpm.Res
)</f>
        <v>#NAME?</v>
      </c>
      <c r="BG96" s="1985" t="e" cm="1">
        <f t="array" aca="1" ref="BG96" ca="1">_xlfn.LET(
_xlpm.val,IF($F96 = "",val_blankRefText,  _xldudf_CX_GET(CX_ENTITY,$F96,BG$11,BG$14,,(BG$75))),
_xlpm.Res, IF(OR(_xlpm.val="",_xlpm.val="Error"),"",_xlpm.val),
_xlpm.Res
)</f>
        <v>#NAME?</v>
      </c>
      <c r="BH96" s="1985" t="e" cm="1">
        <f t="array" aca="1" ref="BH96" ca="1">_xlfn.LET(
_xlpm.val,IF($F96 = "",val_blankRefText,  _xldudf_CX_GET(CX_ENTITY,$F96,BH$11,BH$14,,(BH$75))),
_xlpm.Res, IF(OR(_xlpm.val="",_xlpm.val="Error"),"",_xlpm.val),
_xlpm.Res
)</f>
        <v>#NAME?</v>
      </c>
      <c r="BI96" s="1985" t="e" cm="1">
        <f t="array" aca="1" ref="BI96" ca="1">_xlfn.LET(
_xlpm.val,IF($F96 = "",val_blankRefText,  _xldudf_CX_GET(CX_ENTITY,$F96,BI$11,BI$14,,(BI$75))),
_xlpm.Res, IF(OR(_xlpm.val="",_xlpm.val="Error"),"",_xlpm.val),
_xlpm.Res
)</f>
        <v>#NAME?</v>
      </c>
      <c r="BJ96" s="1985" t="e" cm="1">
        <f t="array" aca="1" ref="BJ96" ca="1">_xlfn.LET(
_xlpm.val,IF($F96 = "",val_blankRefText,  _xldudf_CX_GET(CX_ENTITY,$F96,BJ$11,BJ$14,,(BJ$75))),
_xlpm.Res, IF(OR(_xlpm.val="",_xlpm.val="Error"),"",_xlpm.val),
_xlpm.Res
)</f>
        <v>#NAME?</v>
      </c>
      <c r="BK96" s="1985" t="e" cm="1">
        <f t="array" aca="1" ref="BK96" ca="1">_xlfn.LET(
_xlpm.val,IF($F96 = "",val_blankRefText,  _xldudf_CX_GET(CX_ENTITY,$F96,BK$11,BK$14,,(BK$75))),
_xlpm.Res, IF(OR(_xlpm.val="",_xlpm.val="Error"),"",_xlpm.val),
_xlpm.Res
)</f>
        <v>#NAME?</v>
      </c>
      <c r="BL96" s="1985" t="e" cm="1">
        <f t="array" aca="1" ref="BL96" ca="1">_xlfn.LET(
_xlpm.val,IF($F96 = "",val_blankRefText,  _xldudf_CX_GET(CX_ENTITY,$F96,BL$11,BL$14,,(BL$75))),
_xlpm.Res, IF(OR(_xlpm.val="",_xlpm.val="Error"),"",_xlpm.val),
_xlpm.Res
)</f>
        <v>#NAME?</v>
      </c>
      <c r="BM96" s="1985" t="e" cm="1">
        <f t="array" aca="1" ref="BM96" ca="1">_xlfn.LET(
_xlpm.val,IF($F96 = "",val_blankRefText,  _xldudf_CX_GET(CX_ENTITY,$F96,BM$11,BM$14,,(BM$75))),
_xlpm.Res, IF(OR(_xlpm.val="",_xlpm.val="Error"),"",_xlpm.val),
_xlpm.Res
)</f>
        <v>#NAME?</v>
      </c>
      <c r="BN96" s="1985" t="e" cm="1">
        <f t="array" aca="1" ref="BN96" ca="1">_xlfn.LET(
_xlpm.val,IF($F96 = "",val_blankRefText,  _xldudf_CX_GET(CX_ENTITY,$F96,BN$11,BN$14,,(BN$75))),
_xlpm.Res, IF(OR(_xlpm.val="",_xlpm.val="Error"),"",_xlpm.val),
_xlpm.Res
)</f>
        <v>#NAME?</v>
      </c>
      <c r="BO96" s="2101"/>
      <c r="BP96" s="2101"/>
      <c r="BQ96" s="2101"/>
      <c r="BR96" s="2101"/>
      <c r="BS96" s="2101"/>
      <c r="BT96" s="2101"/>
      <c r="BU96" s="2101"/>
      <c r="BV96" s="2101"/>
      <c r="BW96" s="2101"/>
      <c r="BX96" s="2101"/>
      <c r="BY96" s="2101"/>
      <c r="BZ96" s="2101"/>
      <c r="CA96" s="34"/>
      <c r="CC96" s="33"/>
      <c r="CD96" s="1461" t="e" cm="1">
        <f t="array" aca="1" ref="CD96" ca="1">_xlfn.LET( _xlpm.CheckBlank, SUM(PL!$AD96:$BN96) = 0, IF(_xlpm.CheckBlank, "", SUM(_xlfn._xlws.FILTER(PL!$AD96:$BN96,(YEAR(PL!$AD$12:$BN$12)=PL!CD$12)*(array_timeline&lt;=PL!CD$11)))))</f>
        <v>#NAME?</v>
      </c>
      <c r="CE96" s="1461" t="e" cm="1">
        <f t="array" aca="1" ref="CE96" ca="1">_xlfn.LET( _xlpm.CheckBlank, SUM(PL!$AD96:$BN96) = 0, IF(_xlpm.CheckBlank, "", SUM(_xlfn._xlws.FILTER(PL!$AD96:$BN96,(YEAR(PL!$AD$12:$BN$12)=PL!CE$12)*(array_timeline&lt;=PL!CE$11)))))</f>
        <v>#NAME?</v>
      </c>
      <c r="CF96" s="88"/>
      <c r="CG96" s="1461" t="e" cm="1">
        <f t="array" aca="1" ref="CG96" ca="1">_xlfn.LET( _xlpm.CheckBlank, SUM(PL!$AD96:$BN96) = 0,IF(_xlpm.CheckBlank, "", SUM(_xlfn._xlws.FILTER(PL!$AD96:$BN96,(YEAR(PL!$AD$12:$BN$12)=PL!CG$12)*(array_timeline&lt;=PL!CG$11)))))</f>
        <v>#NAME?</v>
      </c>
      <c r="CH96" s="1461" t="e" cm="1">
        <f t="array" aca="1" ref="CH96" ca="1">_xlfn.LET( _xlpm.CheckBlank, SUM(PL!$AD96:$BN96) = 0, IF(_xlpm.CheckBlank, "", SUM(_xlfn._xlws.FILTER(PL!$AD96:$BN96,(YEAR(PL!$AD$12:$BN$12)=PL!CH$12)*(array_timeline&lt;=PL!CH$11)))))</f>
        <v>#NAME?</v>
      </c>
      <c r="CI96" s="88"/>
      <c r="CJ96" s="1461" cm="1">
        <f t="array" ref="CJ96">_xlfn.LET( _xlpm.CheckBlank, SUM(PL!$AD96:$BN96) = 0, IF(_xlpm.CheckBlank, "", SUM(_xlfn.TAKE(_xlfn.DROP(PL!$AD96:$BN96, ,-DATEDIFF(PL!CJ$11, val_asOfDate,"M")),1,-12))))</f>
        <v>12</v>
      </c>
      <c r="CK96" s="1461" cm="1">
        <f t="array" ref="CK96">_xlfn.LET( _xlpm.CheckBlank, SUM(PL!$AD96:$BN96) = 0, IF(_xlpm.CheckBlank, "", SUM(_xlfn.TAKE(_xlfn.DROP(PL!$AD96:$BN96, ,-DATEDIFF(PL!CK$11, val_asOfDate,"M")),1,-12))))</f>
        <v>12</v>
      </c>
      <c r="CL96" s="88"/>
      <c r="CM96" s="1168" t="e">
        <f t="shared" ca="1" si="21"/>
        <v>#NAME?</v>
      </c>
      <c r="CN96" s="1168" t="e">
        <f t="shared" ca="1" si="21"/>
        <v>#NAME?</v>
      </c>
      <c r="CO96" s="1169"/>
      <c r="CP96" s="1168" t="e">
        <f t="shared" ca="1" si="22"/>
        <v>#NAME?</v>
      </c>
      <c r="CQ96" s="1168" t="e">
        <f t="shared" ca="1" si="22"/>
        <v>#NAME?</v>
      </c>
      <c r="CR96" s="34"/>
    </row>
    <row r="97" spans="1:96" ht="21" customHeight="1" outlineLevel="1">
      <c r="A97" s="1322"/>
      <c r="B97" s="575" t="s">
        <v>1555</v>
      </c>
      <c r="C97" s="2129" t="s">
        <v>1556</v>
      </c>
      <c r="D97" s="575"/>
      <c r="E97" s="575" t="e" cm="1">
        <f t="array" aca="1" ref="E97" ca="1">_xlfn.LET(
   _xlpm.Attr,  $C97,
   _xlpm.Lookback, $E$16,
   _xlpm.QueryDate, EOMONTH(val_asOfDate,_xlpm.Lookback),
   _xlpm.ReadField, _xldudf_CX_GET(CX_ENTITY,fx_attrConverter($C97),_xlpm.QueryDate),
   _xlpm.AttrBlank, _xlpm.Attr="", _xlpm.Result,
   IF(_xlpm.AttrBlank,val_blankRefText,fx_attrConverter(_xlpm.ReadField,0)),
IF(_xlpm.Result = "Error", "", _xlpm.Result )
)</f>
        <v>#NAME?</v>
      </c>
      <c r="F97" s="575" t="str">
        <f t="shared" si="17"/>
        <v>Net Profit</v>
      </c>
      <c r="G97" s="577" t="s">
        <v>1598</v>
      </c>
      <c r="H97" s="576">
        <v>2</v>
      </c>
      <c r="I97" s="576">
        <v>1</v>
      </c>
      <c r="J97" s="576"/>
      <c r="K97" s="576"/>
      <c r="L97" s="576">
        <v>-1</v>
      </c>
      <c r="N97" s="158"/>
      <c r="O97" s="101"/>
      <c r="P97" s="52"/>
      <c r="Q97" s="101"/>
      <c r="R97" s="101"/>
      <c r="S97" s="101"/>
      <c r="T97" s="101"/>
      <c r="U97" s="39"/>
      <c r="W97" s="268" t="str">
        <f t="shared" si="18"/>
        <v>Budget</v>
      </c>
      <c r="X97" s="893">
        <v>0</v>
      </c>
      <c r="Y97" s="879" t="e">
        <f t="shared" ca="1" si="19"/>
        <v>#NAME?</v>
      </c>
      <c r="Z97" s="538" cm="1">
        <f t="array" ref="Z97">_xlfn.SWITCH(
    TRUE,
ISBLANK(_PL!$L97),"",
    _PL!$L97=TRUE, 1,
    _PL!$L97=FALSE,-1,
    _PL!$L97=-1,0,
"n/a"
)</f>
        <v>0</v>
      </c>
      <c r="AA97" s="787"/>
      <c r="AB97" s="1335" t="str">
        <f t="shared" si="20"/>
        <v>Net Profit</v>
      </c>
      <c r="AC97" s="1163" t="str" cm="1">
        <f t="array" ref="AC97">_xlfn.LET(
_xlpm.Def, IF(_xlfn.XMATCH(AB97,tbl_acctDef[Term],0)&gt;0, fx_getIcon("find"), ""),
_xlpm.Adj, IF(_xlfn.XMATCH(AB97, tbl_adjExample[Items],0)&gt;0, fx_getIcon("find"), ""),
IFERROR(IFBLANK(_xlpm.Def,_xlpm.Adj),"")
)</f>
        <v/>
      </c>
      <c r="AD97" s="1985" t="e" cm="1">
        <f t="array" aca="1" ref="AD97" ca="1">_xlfn.LET(
_xlpm.val,IF($F97 = "",val_blankRefText,  _xldudf_CX_GET(CX_ENTITY,$F97,AD$11,AD$14,,(AD$75))),
_xlpm.Res, IF(OR(_xlpm.val="",_xlpm.val="Error"),"",_xlpm.val),
_xlpm.Res
)</f>
        <v>#NAME?</v>
      </c>
      <c r="AE97" s="1985" t="e" cm="1">
        <f t="array" aca="1" ref="AE97" ca="1">_xlfn.LET(
_xlpm.val,IF($F97 = "",val_blankRefText,  _xldudf_CX_GET(CX_ENTITY,$F97,AE$11,AE$14,,(AE$75))),
_xlpm.Res, IF(OR(_xlpm.val="",_xlpm.val="Error"),"",_xlpm.val),
_xlpm.Res
)</f>
        <v>#NAME?</v>
      </c>
      <c r="AF97" s="1985" t="e" cm="1">
        <f t="array" aca="1" ref="AF97" ca="1">_xlfn.LET(
_xlpm.val,IF($F97 = "",val_blankRefText,  _xldudf_CX_GET(CX_ENTITY,$F97,AF$11,AF$14,,(AF$75))),
_xlpm.Res, IF(OR(_xlpm.val="",_xlpm.val="Error"),"",_xlpm.val),
_xlpm.Res
)</f>
        <v>#NAME?</v>
      </c>
      <c r="AG97" s="1985" t="e" cm="1">
        <f t="array" aca="1" ref="AG97" ca="1">_xlfn.LET(
_xlpm.val,IF($F97 = "",val_blankRefText,  _xldudf_CX_GET(CX_ENTITY,$F97,AG$11,AG$14,,(AG$75))),
_xlpm.Res, IF(OR(_xlpm.val="",_xlpm.val="Error"),"",_xlpm.val),
_xlpm.Res
)</f>
        <v>#NAME?</v>
      </c>
      <c r="AH97" s="1985" t="e" cm="1">
        <f t="array" aca="1" ref="AH97" ca="1">_xlfn.LET(
_xlpm.val,IF($F97 = "",val_blankRefText,  _xldudf_CX_GET(CX_ENTITY,$F97,AH$11,AH$14,,(AH$75))),
_xlpm.Res, IF(OR(_xlpm.val="",_xlpm.val="Error"),"",_xlpm.val),
_xlpm.Res
)</f>
        <v>#NAME?</v>
      </c>
      <c r="AI97" s="1985" t="e" cm="1">
        <f t="array" aca="1" ref="AI97" ca="1">_xlfn.LET(
_xlpm.val,IF($F97 = "",val_blankRefText,  _xldudf_CX_GET(CX_ENTITY,$F97,AI$11,AI$14,,(AI$75))),
_xlpm.Res, IF(OR(_xlpm.val="",_xlpm.val="Error"),"",_xlpm.val),
_xlpm.Res
)</f>
        <v>#NAME?</v>
      </c>
      <c r="AJ97" s="1985" t="e" cm="1">
        <f t="array" aca="1" ref="AJ97" ca="1">_xlfn.LET(
_xlpm.val,IF($F97 = "",val_blankRefText,  _xldudf_CX_GET(CX_ENTITY,$F97,AJ$11,AJ$14,,(AJ$75))),
_xlpm.Res, IF(OR(_xlpm.val="",_xlpm.val="Error"),"",_xlpm.val),
_xlpm.Res
)</f>
        <v>#NAME?</v>
      </c>
      <c r="AK97" s="1985" t="e" cm="1">
        <f t="array" aca="1" ref="AK97" ca="1">_xlfn.LET(
_xlpm.val,IF($F97 = "",val_blankRefText,  _xldudf_CX_GET(CX_ENTITY,$F97,AK$11,AK$14,,(AK$75))),
_xlpm.Res, IF(OR(_xlpm.val="",_xlpm.val="Error"),"",_xlpm.val),
_xlpm.Res
)</f>
        <v>#NAME?</v>
      </c>
      <c r="AL97" s="1985" t="e" cm="1">
        <f t="array" aca="1" ref="AL97" ca="1">_xlfn.LET(
_xlpm.val,IF($F97 = "",val_blankRefText,  _xldudf_CX_GET(CX_ENTITY,$F97,AL$11,AL$14,,(AL$75))),
_xlpm.Res, IF(OR(_xlpm.val="",_xlpm.val="Error"),"",_xlpm.val),
_xlpm.Res
)</f>
        <v>#NAME?</v>
      </c>
      <c r="AM97" s="1985" t="e" cm="1">
        <f t="array" aca="1" ref="AM97" ca="1">_xlfn.LET(
_xlpm.val,IF($F97 = "",val_blankRefText,  _xldudf_CX_GET(CX_ENTITY,$F97,AM$11,AM$14,,(AM$75))),
_xlpm.Res, IF(OR(_xlpm.val="",_xlpm.val="Error"),"",_xlpm.val),
_xlpm.Res
)</f>
        <v>#NAME?</v>
      </c>
      <c r="AN97" s="1985" t="e" cm="1">
        <f t="array" aca="1" ref="AN97" ca="1">_xlfn.LET(
_xlpm.val,IF($F97 = "",val_blankRefText,  _xldudf_CX_GET(CX_ENTITY,$F97,AN$11,AN$14,,(AN$75))),
_xlpm.Res, IF(OR(_xlpm.val="",_xlpm.val="Error"),"",_xlpm.val),
_xlpm.Res
)</f>
        <v>#NAME?</v>
      </c>
      <c r="AO97" s="1985" t="e" cm="1">
        <f t="array" aca="1" ref="AO97" ca="1">_xlfn.LET(
_xlpm.val,IF($F97 = "",val_blankRefText,  _xldudf_CX_GET(CX_ENTITY,$F97,AO$11,AO$14,,(AO$75))),
_xlpm.Res, IF(OR(_xlpm.val="",_xlpm.val="Error"),"",_xlpm.val),
_xlpm.Res
)</f>
        <v>#NAME?</v>
      </c>
      <c r="AP97" s="1985" t="e" cm="1">
        <f t="array" aca="1" ref="AP97" ca="1">_xlfn.LET(
_xlpm.val,IF($F97 = "",val_blankRefText,  _xldudf_CX_GET(CX_ENTITY,$F97,AP$11,AP$14,,(AP$75))),
_xlpm.Res, IF(OR(_xlpm.val="",_xlpm.val="Error"),"",_xlpm.val),
_xlpm.Res
)</f>
        <v>#NAME?</v>
      </c>
      <c r="AQ97" s="1985" t="e" cm="1">
        <f t="array" aca="1" ref="AQ97" ca="1">_xlfn.LET(
_xlpm.val,IF($F97 = "",val_blankRefText,  _xldudf_CX_GET(CX_ENTITY,$F97,AQ$11,AQ$14,,(AQ$75))),
_xlpm.Res, IF(OR(_xlpm.val="",_xlpm.val="Error"),"",_xlpm.val),
_xlpm.Res
)</f>
        <v>#NAME?</v>
      </c>
      <c r="AR97" s="1985" t="e" cm="1">
        <f t="array" aca="1" ref="AR97" ca="1">_xlfn.LET(
_xlpm.val,IF($F97 = "",val_blankRefText,  _xldudf_CX_GET(CX_ENTITY,$F97,AR$11,AR$14,,(AR$75))),
_xlpm.Res, IF(OR(_xlpm.val="",_xlpm.val="Error"),"",_xlpm.val),
_xlpm.Res
)</f>
        <v>#NAME?</v>
      </c>
      <c r="AS97" s="1985" t="e" cm="1">
        <f t="array" aca="1" ref="AS97" ca="1">_xlfn.LET(
_xlpm.val,IF($F97 = "",val_blankRefText,  _xldudf_CX_GET(CX_ENTITY,$F97,AS$11,AS$14,,(AS$75))),
_xlpm.Res, IF(OR(_xlpm.val="",_xlpm.val="Error"),"",_xlpm.val),
_xlpm.Res
)</f>
        <v>#NAME?</v>
      </c>
      <c r="AT97" s="1985" t="e" cm="1">
        <f t="array" aca="1" ref="AT97" ca="1">_xlfn.LET(
_xlpm.val,IF($F97 = "",val_blankRefText,  _xldudf_CX_GET(CX_ENTITY,$F97,AT$11,AT$14,,(AT$75))),
_xlpm.Res, IF(OR(_xlpm.val="",_xlpm.val="Error"),"",_xlpm.val),
_xlpm.Res
)</f>
        <v>#NAME?</v>
      </c>
      <c r="AU97" s="1985" t="e" cm="1">
        <f t="array" aca="1" ref="AU97" ca="1">_xlfn.LET(
_xlpm.val,IF($F97 = "",val_blankRefText,  _xldudf_CX_GET(CX_ENTITY,$F97,AU$11,AU$14,,(AU$75))),
_xlpm.Res, IF(OR(_xlpm.val="",_xlpm.val="Error"),"",_xlpm.val),
_xlpm.Res
)</f>
        <v>#NAME?</v>
      </c>
      <c r="AV97" s="1985" t="e" cm="1">
        <f t="array" aca="1" ref="AV97" ca="1">_xlfn.LET(
_xlpm.val,IF($F97 = "",val_blankRefText,  _xldudf_CX_GET(CX_ENTITY,$F97,AV$11,AV$14,,(AV$75))),
_xlpm.Res, IF(OR(_xlpm.val="",_xlpm.val="Error"),"",_xlpm.val),
_xlpm.Res
)</f>
        <v>#NAME?</v>
      </c>
      <c r="AW97" s="1985" t="e" cm="1">
        <f t="array" aca="1" ref="AW97" ca="1">_xlfn.LET(
_xlpm.val,IF($F97 = "",val_blankRefText,  _xldudf_CX_GET(CX_ENTITY,$F97,AW$11,AW$14,,(AW$75))),
_xlpm.Res, IF(OR(_xlpm.val="",_xlpm.val="Error"),"",_xlpm.val),
_xlpm.Res
)</f>
        <v>#NAME?</v>
      </c>
      <c r="AX97" s="1985" t="e" cm="1">
        <f t="array" aca="1" ref="AX97" ca="1">_xlfn.LET(
_xlpm.val,IF($F97 = "",val_blankRefText,  _xldudf_CX_GET(CX_ENTITY,$F97,AX$11,AX$14,,(AX$75))),
_xlpm.Res, IF(OR(_xlpm.val="",_xlpm.val="Error"),"",_xlpm.val),
_xlpm.Res
)</f>
        <v>#NAME?</v>
      </c>
      <c r="AY97" s="1985" t="e" cm="1">
        <f t="array" aca="1" ref="AY97" ca="1">_xlfn.LET(
_xlpm.val,IF($F97 = "",val_blankRefText,  _xldudf_CX_GET(CX_ENTITY,$F97,AY$11,AY$14,,(AY$75))),
_xlpm.Res, IF(OR(_xlpm.val="",_xlpm.val="Error"),"",_xlpm.val),
_xlpm.Res
)</f>
        <v>#NAME?</v>
      </c>
      <c r="AZ97" s="1985" t="e" cm="1">
        <f t="array" aca="1" ref="AZ97" ca="1">_xlfn.LET(
_xlpm.val,IF($F97 = "",val_blankRefText,  _xldudf_CX_GET(CX_ENTITY,$F97,AZ$11,AZ$14,,(AZ$75))),
_xlpm.Res, IF(OR(_xlpm.val="",_xlpm.val="Error"),"",_xlpm.val),
_xlpm.Res
)</f>
        <v>#NAME?</v>
      </c>
      <c r="BA97" s="1985" t="e" cm="1">
        <f t="array" aca="1" ref="BA97" ca="1">_xlfn.LET(
_xlpm.val,IF($F97 = "",val_blankRefText,  _xldudf_CX_GET(CX_ENTITY,$F97,BA$11,BA$14,,(BA$75))),
_xlpm.Res, IF(OR(_xlpm.val="",_xlpm.val="Error"),"",_xlpm.val),
_xlpm.Res
)</f>
        <v>#NAME?</v>
      </c>
      <c r="BB97" s="1985" t="e" cm="1">
        <f t="array" aca="1" ref="BB97" ca="1">_xlfn.LET(
_xlpm.val,IF($F97 = "",val_blankRefText,  _xldudf_CX_GET(CX_ENTITY,$F97,BB$11,BB$14,,(BB$75))),
_xlpm.Res, IF(OR(_xlpm.val="",_xlpm.val="Error"),"",_xlpm.val),
_xlpm.Res
)</f>
        <v>#NAME?</v>
      </c>
      <c r="BC97" s="1985" t="e" cm="1">
        <f t="array" aca="1" ref="BC97" ca="1">_xlfn.LET(
_xlpm.val,IF($F97 = "",val_blankRefText,  _xldudf_CX_GET(CX_ENTITY,$F97,BC$11,BC$14,,(BC$75))),
_xlpm.Res, IF(OR(_xlpm.val="",_xlpm.val="Error"),"",_xlpm.val),
_xlpm.Res
)</f>
        <v>#NAME?</v>
      </c>
      <c r="BD97" s="1985" t="e" cm="1">
        <f t="array" aca="1" ref="BD97" ca="1">_xlfn.LET(
_xlpm.val,IF($F97 = "",val_blankRefText,  _xldudf_CX_GET(CX_ENTITY,$F97,BD$11,BD$14,,(BD$75))),
_xlpm.Res, IF(OR(_xlpm.val="",_xlpm.val="Error"),"",_xlpm.val),
_xlpm.Res
)</f>
        <v>#NAME?</v>
      </c>
      <c r="BE97" s="1985" t="e" cm="1">
        <f t="array" aca="1" ref="BE97" ca="1">_xlfn.LET(
_xlpm.val,IF($F97 = "",val_blankRefText,  _xldudf_CX_GET(CX_ENTITY,$F97,BE$11,BE$14,,(BE$75))),
_xlpm.Res, IF(OR(_xlpm.val="",_xlpm.val="Error"),"",_xlpm.val),
_xlpm.Res
)</f>
        <v>#NAME?</v>
      </c>
      <c r="BF97" s="1985" t="e" cm="1">
        <f t="array" aca="1" ref="BF97" ca="1">_xlfn.LET(
_xlpm.val,IF($F97 = "",val_blankRefText,  _xldudf_CX_GET(CX_ENTITY,$F97,BF$11,BF$14,,(BF$75))),
_xlpm.Res, IF(OR(_xlpm.val="",_xlpm.val="Error"),"",_xlpm.val),
_xlpm.Res
)</f>
        <v>#NAME?</v>
      </c>
      <c r="BG97" s="1985" t="e" cm="1">
        <f t="array" aca="1" ref="BG97" ca="1">_xlfn.LET(
_xlpm.val,IF($F97 = "",val_blankRefText,  _xldudf_CX_GET(CX_ENTITY,$F97,BG$11,BG$14,,(BG$75))),
_xlpm.Res, IF(OR(_xlpm.val="",_xlpm.val="Error"),"",_xlpm.val),
_xlpm.Res
)</f>
        <v>#NAME?</v>
      </c>
      <c r="BH97" s="1985" t="e" cm="1">
        <f t="array" aca="1" ref="BH97" ca="1">_xlfn.LET(
_xlpm.val,IF($F97 = "",val_blankRefText,  _xldudf_CX_GET(CX_ENTITY,$F97,BH$11,BH$14,,(BH$75))),
_xlpm.Res, IF(OR(_xlpm.val="",_xlpm.val="Error"),"",_xlpm.val),
_xlpm.Res
)</f>
        <v>#NAME?</v>
      </c>
      <c r="BI97" s="1985" t="e" cm="1">
        <f t="array" aca="1" ref="BI97" ca="1">_xlfn.LET(
_xlpm.val,IF($F97 = "",val_blankRefText,  _xldudf_CX_GET(CX_ENTITY,$F97,BI$11,BI$14,,(BI$75))),
_xlpm.Res, IF(OR(_xlpm.val="",_xlpm.val="Error"),"",_xlpm.val),
_xlpm.Res
)</f>
        <v>#NAME?</v>
      </c>
      <c r="BJ97" s="1985" t="e" cm="1">
        <f t="array" aca="1" ref="BJ97" ca="1">_xlfn.LET(
_xlpm.val,IF($F97 = "",val_blankRefText,  _xldudf_CX_GET(CX_ENTITY,$F97,BJ$11,BJ$14,,(BJ$75))),
_xlpm.Res, IF(OR(_xlpm.val="",_xlpm.val="Error"),"",_xlpm.val),
_xlpm.Res
)</f>
        <v>#NAME?</v>
      </c>
      <c r="BK97" s="1985" t="e" cm="1">
        <f t="array" aca="1" ref="BK97" ca="1">_xlfn.LET(
_xlpm.val,IF($F97 = "",val_blankRefText,  _xldudf_CX_GET(CX_ENTITY,$F97,BK$11,BK$14,,(BK$75))),
_xlpm.Res, IF(OR(_xlpm.val="",_xlpm.val="Error"),"",_xlpm.val),
_xlpm.Res
)</f>
        <v>#NAME?</v>
      </c>
      <c r="BL97" s="1985" t="e" cm="1">
        <f t="array" aca="1" ref="BL97" ca="1">_xlfn.LET(
_xlpm.val,IF($F97 = "",val_blankRefText,  _xldudf_CX_GET(CX_ENTITY,$F97,BL$11,BL$14,,(BL$75))),
_xlpm.Res, IF(OR(_xlpm.val="",_xlpm.val="Error"),"",_xlpm.val),
_xlpm.Res
)</f>
        <v>#NAME?</v>
      </c>
      <c r="BM97" s="1985" t="e" cm="1">
        <f t="array" aca="1" ref="BM97" ca="1">_xlfn.LET(
_xlpm.val,IF($F97 = "",val_blankRefText,  _xldudf_CX_GET(CX_ENTITY,$F97,BM$11,BM$14,,(BM$75))),
_xlpm.Res, IF(OR(_xlpm.val="",_xlpm.val="Error"),"",_xlpm.val),
_xlpm.Res
)</f>
        <v>#NAME?</v>
      </c>
      <c r="BN97" s="1985" t="e" cm="1">
        <f t="array" aca="1" ref="BN97" ca="1">_xlfn.LET(
_xlpm.val,IF($F97 = "",val_blankRefText,  _xldudf_CX_GET(CX_ENTITY,$F97,BN$11,BN$14,,(BN$75))),
_xlpm.Res, IF(OR(_xlpm.val="",_xlpm.val="Error"),"",_xlpm.val),
_xlpm.Res
)</f>
        <v>#NAME?</v>
      </c>
      <c r="BO97" s="2101"/>
      <c r="BP97" s="2101"/>
      <c r="BQ97" s="2101"/>
      <c r="BR97" s="2101"/>
      <c r="BS97" s="2101"/>
      <c r="BT97" s="2101"/>
      <c r="BU97" s="2101"/>
      <c r="BV97" s="2101"/>
      <c r="BW97" s="2101"/>
      <c r="BX97" s="2101"/>
      <c r="BY97" s="2101"/>
      <c r="BZ97" s="2101"/>
      <c r="CA97" s="34"/>
      <c r="CC97" s="33"/>
      <c r="CD97" s="1461" t="e" cm="1">
        <f t="array" aca="1" ref="CD97" ca="1">_xlfn.LET( _xlpm.CheckBlank, SUM(PL!$AD97:$BN97) = 0, IF(_xlpm.CheckBlank, "", SUM(_xlfn._xlws.FILTER(PL!$AD97:$BN97,(YEAR(PL!$AD$12:$BN$12)=PL!CD$12)*(array_timeline&lt;=PL!CD$11)))))</f>
        <v>#NAME?</v>
      </c>
      <c r="CE97" s="1461" t="e" cm="1">
        <f t="array" aca="1" ref="CE97" ca="1">_xlfn.LET( _xlpm.CheckBlank, SUM(PL!$AD97:$BN97) = 0, IF(_xlpm.CheckBlank, "", SUM(_xlfn._xlws.FILTER(PL!$AD97:$BN97,(YEAR(PL!$AD$12:$BN$12)=PL!CE$12)*(array_timeline&lt;=PL!CE$11)))))</f>
        <v>#NAME?</v>
      </c>
      <c r="CF97" s="88"/>
      <c r="CG97" s="1461" t="e" cm="1">
        <f t="array" aca="1" ref="CG97" ca="1">_xlfn.LET( _xlpm.CheckBlank, SUM(PL!$AD97:$BN97) = 0,IF(_xlpm.CheckBlank, "", SUM(_xlfn._xlws.FILTER(PL!$AD97:$BN97,(YEAR(PL!$AD$12:$BN$12)=PL!CG$12)*(array_timeline&lt;=PL!CG$11)))))</f>
        <v>#NAME?</v>
      </c>
      <c r="CH97" s="1461" t="e" cm="1">
        <f t="array" aca="1" ref="CH97" ca="1">_xlfn.LET( _xlpm.CheckBlank, SUM(PL!$AD97:$BN97) = 0, IF(_xlpm.CheckBlank, "", SUM(_xlfn._xlws.FILTER(PL!$AD97:$BN97,(YEAR(PL!$AD$12:$BN$12)=PL!CH$12)*(array_timeline&lt;=PL!CH$11)))))</f>
        <v>#NAME?</v>
      </c>
      <c r="CI97" s="88"/>
      <c r="CJ97" s="1461" cm="1">
        <f t="array" ref="CJ97">_xlfn.LET( _xlpm.CheckBlank, SUM(PL!$AD97:$BN97) = 0, IF(_xlpm.CheckBlank, "", SUM(_xlfn.TAKE(_xlfn.DROP(PL!$AD97:$BN97, ,-DATEDIFF(PL!CJ$11, val_asOfDate,"M")),1,-12))))</f>
        <v>96</v>
      </c>
      <c r="CK97" s="1461" cm="1">
        <f t="array" ref="CK97">_xlfn.LET( _xlpm.CheckBlank, SUM(PL!$AD97:$BN97) = 0, IF(_xlpm.CheckBlank, "", SUM(_xlfn.TAKE(_xlfn.DROP(PL!$AD97:$BN97, ,-DATEDIFF(PL!CK$11, val_asOfDate,"M")),1,-12))))</f>
        <v>96</v>
      </c>
      <c r="CL97" s="88"/>
      <c r="CM97" s="1168" t="e">
        <f t="shared" ca="1" si="21"/>
        <v>#NAME?</v>
      </c>
      <c r="CN97" s="1168" t="e">
        <f t="shared" ca="1" si="21"/>
        <v>#NAME?</v>
      </c>
      <c r="CO97" s="1169"/>
      <c r="CP97" s="1168" t="e">
        <f t="shared" ca="1" si="22"/>
        <v>#NAME?</v>
      </c>
      <c r="CQ97" s="1168" t="e">
        <f t="shared" ca="1" si="22"/>
        <v>#NAME?</v>
      </c>
      <c r="CR97" s="34"/>
    </row>
    <row r="98" spans="1:96" outlineLevel="1">
      <c r="A98" s="1322"/>
      <c r="B98" s="577"/>
      <c r="C98" s="577"/>
      <c r="D98" s="577"/>
      <c r="E98" s="577"/>
      <c r="F98" s="577"/>
      <c r="G98" s="577"/>
      <c r="H98" s="578"/>
      <c r="I98" s="578"/>
      <c r="J98" s="578"/>
      <c r="K98" s="578"/>
      <c r="L98" s="578"/>
      <c r="N98" s="158"/>
      <c r="O98" s="101"/>
      <c r="P98" s="52"/>
      <c r="Q98" s="101"/>
      <c r="R98" s="126"/>
      <c r="S98" s="101"/>
      <c r="T98" s="101"/>
      <c r="U98" s="39"/>
      <c r="W98" s="198"/>
      <c r="X98" s="887"/>
      <c r="Y98" s="88"/>
      <c r="Z98" s="543"/>
      <c r="AA98" s="97"/>
      <c r="AB98" s="97"/>
      <c r="AC98" s="128" t="str" cm="1">
        <f t="array" ref="AC98">_xlfn.LET(
_xlpm.Def, IF(_xlfn.XMATCH(AB98,tbl_acctDef[Term],0)&gt;0, fx_getIcon("find"), ""),
_xlpm.Adj, IF(_xlfn.XMATCH(AB98, tbl_adjExample[Items],0)&gt;0, fx_getIcon("find"), ""),
IFERROR(IFBLANK(_xlpm.Def,_xlpm.Adj),"")
)</f>
        <v/>
      </c>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34"/>
      <c r="CC98" s="176"/>
      <c r="CD98" s="177"/>
      <c r="CE98" s="177"/>
      <c r="CF98" s="178"/>
      <c r="CG98" s="177"/>
      <c r="CH98" s="177"/>
      <c r="CI98" s="88"/>
      <c r="CJ98" s="274"/>
      <c r="CK98" s="274"/>
      <c r="CL98" s="88"/>
      <c r="CM98" s="88"/>
      <c r="CN98" s="88"/>
      <c r="CO98" s="88"/>
      <c r="CP98" s="88"/>
      <c r="CQ98" s="88"/>
      <c r="CR98" s="34"/>
    </row>
    <row r="99" spans="1:96" ht="17.25" customHeight="1" outlineLevel="1">
      <c r="A99" s="1322"/>
      <c r="B99" s="574"/>
      <c r="C99" s="574"/>
      <c r="D99" s="574"/>
      <c r="E99" s="1331"/>
      <c r="F99" s="574"/>
      <c r="G99" s="853"/>
      <c r="H99" s="401"/>
      <c r="I99" s="401"/>
      <c r="J99" s="401"/>
      <c r="K99" s="401"/>
      <c r="L99" s="401"/>
      <c r="N99" s="158"/>
      <c r="O99" s="2"/>
      <c r="P99" s="52"/>
      <c r="Q99" s="2"/>
      <c r="R99" s="539"/>
      <c r="S99" s="2"/>
      <c r="T99" s="2"/>
      <c r="U99" s="39"/>
      <c r="W99" s="3156" t="s">
        <v>94</v>
      </c>
      <c r="X99" s="1255"/>
      <c r="Y99" s="1257" t="s">
        <v>104</v>
      </c>
      <c r="Z99" s="556"/>
      <c r="AA99" s="817"/>
      <c r="AB99" s="1630"/>
      <c r="AC99" s="553"/>
      <c r="AD99" s="859"/>
      <c r="AE99" s="859"/>
      <c r="AF99" s="859"/>
      <c r="AG99" s="859"/>
      <c r="AH99" s="859"/>
      <c r="AI99" s="859"/>
      <c r="AJ99" s="859"/>
      <c r="AK99" s="859"/>
      <c r="AL99" s="859"/>
      <c r="AM99" s="859"/>
      <c r="AN99" s="859"/>
      <c r="AO99" s="859"/>
      <c r="AP99" s="859"/>
      <c r="AQ99" s="859"/>
      <c r="AR99" s="859"/>
      <c r="AS99" s="859"/>
      <c r="AT99" s="859"/>
      <c r="AU99" s="859"/>
      <c r="AV99" s="859"/>
      <c r="AW99" s="859"/>
      <c r="AX99" s="859"/>
      <c r="AY99" s="859"/>
      <c r="AZ99" s="859"/>
      <c r="BA99" s="859"/>
      <c r="BB99" s="859"/>
      <c r="BC99" s="859"/>
      <c r="BD99" s="859"/>
      <c r="BE99" s="859"/>
      <c r="BF99" s="859"/>
      <c r="BG99" s="859"/>
      <c r="BH99" s="859"/>
      <c r="BI99" s="859"/>
      <c r="BJ99" s="859"/>
      <c r="BK99" s="859"/>
      <c r="BL99" s="859"/>
      <c r="BM99" s="859"/>
      <c r="BN99" s="1215"/>
      <c r="BO99" s="1804"/>
      <c r="BP99" s="1804"/>
      <c r="BQ99" s="1804"/>
      <c r="BR99" s="1804"/>
      <c r="BS99" s="1804"/>
      <c r="BT99" s="1804"/>
      <c r="BU99" s="1804"/>
      <c r="BV99" s="1804"/>
      <c r="BW99" s="1804"/>
      <c r="BX99" s="1804"/>
      <c r="BY99" s="1804"/>
      <c r="BZ99" s="1804"/>
      <c r="CA99" s="34"/>
      <c r="CC99" s="33"/>
      <c r="CD99" s="1738"/>
      <c r="CE99" s="699"/>
      <c r="CF99" s="3"/>
      <c r="CG99" s="1738"/>
      <c r="CH99" s="1740"/>
      <c r="CI99" s="3"/>
      <c r="CJ99" s="1511"/>
      <c r="CK99" s="1215"/>
      <c r="CL99" s="3"/>
      <c r="CM99" s="1511"/>
      <c r="CN99" s="1215"/>
      <c r="CO99" s="3"/>
      <c r="CP99" s="1511"/>
      <c r="CQ99" s="1215"/>
      <c r="CR99" s="34"/>
    </row>
    <row r="100" spans="1:96" ht="17.25" customHeight="1" outlineLevel="1">
      <c r="A100" s="1322"/>
      <c r="B100" s="575"/>
      <c r="C100" s="575"/>
      <c r="D100" s="575"/>
      <c r="E100" s="1332"/>
      <c r="F100" s="575"/>
      <c r="G100" s="853"/>
      <c r="H100" s="576"/>
      <c r="I100" s="576"/>
      <c r="J100" s="576"/>
      <c r="K100" s="576"/>
      <c r="L100" s="576"/>
      <c r="N100" s="1278"/>
      <c r="O100" s="1279"/>
      <c r="P100" s="1280"/>
      <c r="Q100" s="1279"/>
      <c r="R100" s="1279"/>
      <c r="S100" s="1279"/>
      <c r="T100" s="1279"/>
      <c r="U100" s="1281"/>
      <c r="V100" s="880"/>
      <c r="W100" s="3157"/>
      <c r="X100" s="1256"/>
      <c r="Y100" s="1282"/>
      <c r="Z100" s="1283"/>
      <c r="AA100" s="1284"/>
      <c r="AB100" s="1631"/>
      <c r="AC100" s="1217"/>
      <c r="AD100" s="1285"/>
      <c r="AE100" s="1286"/>
      <c r="AF100" s="1286"/>
      <c r="AG100" s="1286"/>
      <c r="AH100" s="1286"/>
      <c r="AI100" s="1286"/>
      <c r="AJ100" s="1286"/>
      <c r="AK100" s="1286"/>
      <c r="AL100" s="1286"/>
      <c r="AM100" s="1286"/>
      <c r="AN100" s="1286"/>
      <c r="AO100" s="1286"/>
      <c r="AP100" s="1286"/>
      <c r="AQ100" s="1286"/>
      <c r="AR100" s="1286"/>
      <c r="AS100" s="1286"/>
      <c r="AT100" s="1286"/>
      <c r="AU100" s="1286"/>
      <c r="AV100" s="1286"/>
      <c r="AW100" s="1286"/>
      <c r="AX100" s="1286"/>
      <c r="AY100" s="1286"/>
      <c r="AZ100" s="1286"/>
      <c r="BA100" s="1286"/>
      <c r="BB100" s="1286"/>
      <c r="BC100" s="1286"/>
      <c r="BD100" s="1286"/>
      <c r="BE100" s="1286"/>
      <c r="BF100" s="1286"/>
      <c r="BG100" s="1286"/>
      <c r="BH100" s="1286"/>
      <c r="BI100" s="1286"/>
      <c r="BJ100" s="1286"/>
      <c r="BK100" s="1286"/>
      <c r="BL100" s="1286"/>
      <c r="BM100" s="1286"/>
      <c r="BN100" s="1287"/>
      <c r="BO100" s="2102"/>
      <c r="BP100" s="2102"/>
      <c r="BQ100" s="2102"/>
      <c r="BR100" s="2102"/>
      <c r="BS100" s="2102"/>
      <c r="BT100" s="2102"/>
      <c r="BU100" s="2102"/>
      <c r="BV100" s="2102"/>
      <c r="BW100" s="2102"/>
      <c r="BX100" s="2102"/>
      <c r="BY100" s="2102"/>
      <c r="BZ100" s="2102"/>
      <c r="CA100" s="1220"/>
      <c r="CB100" s="880"/>
      <c r="CC100" s="1288"/>
      <c r="CD100" s="1739"/>
      <c r="CE100" s="1287"/>
      <c r="CF100" s="1289"/>
      <c r="CG100" s="1739"/>
      <c r="CH100" s="1741"/>
      <c r="CI100" s="1289"/>
      <c r="CJ100" s="1658"/>
      <c r="CK100" s="1659"/>
      <c r="CL100" s="1289"/>
      <c r="CM100" s="1654"/>
      <c r="CN100" s="1287"/>
      <c r="CO100" s="1289"/>
      <c r="CP100" s="1654"/>
      <c r="CQ100" s="1287"/>
      <c r="CR100" s="1220"/>
    </row>
    <row r="101" spans="1:96" ht="21" customHeight="1" outlineLevel="1">
      <c r="A101" s="1322"/>
      <c r="B101" s="574" t="s">
        <v>821</v>
      </c>
      <c r="C101" s="2125" t="s">
        <v>1557</v>
      </c>
      <c r="D101" s="574"/>
      <c r="E101" s="1615" t="e" cm="1">
        <f t="array" aca="1" ref="E101" ca="1">_xlfn.LET(
   _xlpm.Attr,  $C101,
   _xlpm.Lookback, $E$16,
   _xlpm.QueryDate, EOMONTH(val_asOfDate,_xlpm.Lookback),
   _xlpm.ReadField, _xldudf_CX_GET(CX_ENTITY,fx_attrConverter($C101),_xlpm.QueryDate),
   _xlpm.AttrBlank, _xlpm.Attr="", _xlpm.Result,
   IF(_xlpm.AttrBlank,val_blankRefText,fx_attrConverter(_xlpm.ReadField,0)),
IF(_xlpm.Result = "Error", "", _xlpm.Result )
)</f>
        <v>#NAME?</v>
      </c>
      <c r="F101" s="577" t="str">
        <f t="shared" ref="F101:F110" si="28">IF(
    $B101 &lt;&gt;"",$B101,
    $E101
  )</f>
        <v>Annual Recurring Revenue (Rolling 12 months)</v>
      </c>
      <c r="G101" s="577" t="s">
        <v>1599</v>
      </c>
      <c r="H101" s="401">
        <v>1</v>
      </c>
      <c r="I101" s="401">
        <v>1</v>
      </c>
      <c r="J101" s="401"/>
      <c r="K101" s="401"/>
      <c r="L101" s="581" t="b">
        <v>0</v>
      </c>
      <c r="N101" s="158"/>
      <c r="O101" s="101"/>
      <c r="P101" s="52"/>
      <c r="Q101" s="101"/>
      <c r="R101" s="126"/>
      <c r="S101" s="101"/>
      <c r="T101" s="101"/>
      <c r="U101" s="39"/>
      <c r="W101" s="91" t="str">
        <f>_PL!$W$72</f>
        <v>Budget</v>
      </c>
      <c r="X101" s="2370" t="e" cm="1">
        <f t="array" aca="1" ref="X101" ca="1">_xlfn.LET(
_xlpm.toPass,$E101="",_xlpm.hasParts,ISNUMBER(SEARCH("|",$E101)),
_xlpm.Part1,INDEX(_xlfn.TEXTSPLIT($E101,"|",,FALSE,1),1),
_xlpm.Part1Num,IFERROR(_xlfn.NUMBERVALUE(_xlpm.Part1),_xlpm.Part1),_xlfn.SWITCH(
TRUE,_xlpm.toPass,"",_xlpm.hasParts,_xlpm.Part1Num,
$E101
))</f>
        <v>#NAME?</v>
      </c>
      <c r="Y101" s="590" t="e" cm="1">
        <f t="array" aca="1" ref="Y101" ca="1">_xlfn.LET(_xlpm.PackedString, E101, IF(_xlpm.PackedString="", "", IF( ISNUMBER( SEARCH("|", _xlpm.PackedString)), INDEX(_xlfn.TEXTSPLIT(_xlpm.PackedString,"|", ,FALSE),2),_xlpm.PackedString)))</f>
        <v>#NAME?</v>
      </c>
      <c r="Z101" s="198" t="e">
        <f t="shared" ref="Z101:Z110" ca="1" si="29">IF(Y101="", "", 0)</f>
        <v>#NAME?</v>
      </c>
      <c r="AA101" s="200"/>
      <c r="AB101" s="709" t="e" cm="1">
        <f t="array" aca="1" ref="AB101" ca="1">_xlfn.LET(_xlpm.PackedString, E101, IF(_xlpm.PackedString="", "", IF( ISNUMBER( SEARCH("|", _xlpm.PackedString)), INDEX(_xlfn.TEXTSPLIT(_xlpm.PackedString,"|", ,FALSE),3),_xlpm.PackedString)))</f>
        <v>#NAME?</v>
      </c>
      <c r="AC101" s="124" t="str" cm="1">
        <f t="array" aca="1" ref="AC101" ca="1">_xlfn.LET(
_xlpm.Def, IF(_xlfn.XMATCH(AB101,tbl_acctDef[Term],0)&gt;0, fx_getIcon("find"), ""),
_xlpm.Adj, IF(_xlfn.XMATCH(AB101, tbl_adjExample[Items],0)&gt;0, fx_getIcon("find"), ""),
IFERROR(IFBLANK(_xlpm.Def,_xlpm.Adj),"")
)</f>
        <v/>
      </c>
      <c r="AD101" s="1986" t="e" cm="1">
        <f t="array" aca="1" ref="AD101" ca="1">_xlfn.LET(
_xlpm.val,IF($F101 = "",val_blankRefText,  _xldudf_CX_GET(CX_ENTITY,$F101,AD$11,AD$14,,(AD$75))),
_xlpm.Res, IF(OR(_xlpm.val="",_xlpm.val="Error"),"",_xlpm.val),
_xlpm.Res
)</f>
        <v>#NAME?</v>
      </c>
      <c r="AE101" s="1986" t="e" cm="1">
        <f t="array" aca="1" ref="AE101" ca="1">_xlfn.LET(
_xlpm.val,IF($F101 = "",val_blankRefText,  _xldudf_CX_GET(CX_ENTITY,$F101,AE$11,AE$14,,(AE$75))),
_xlpm.Res, IF(OR(_xlpm.val="",_xlpm.val="Error"),"",_xlpm.val),
_xlpm.Res
)</f>
        <v>#NAME?</v>
      </c>
      <c r="AF101" s="1986" t="e" cm="1">
        <f t="array" aca="1" ref="AF101" ca="1">_xlfn.LET(
_xlpm.val,IF($F101 = "",val_blankRefText,  _xldudf_CX_GET(CX_ENTITY,$F101,AF$11,AF$14,,(AF$75))),
_xlpm.Res, IF(OR(_xlpm.val="",_xlpm.val="Error"),"",_xlpm.val),
_xlpm.Res
)</f>
        <v>#NAME?</v>
      </c>
      <c r="AG101" s="1986" t="e" cm="1">
        <f t="array" aca="1" ref="AG101" ca="1">_xlfn.LET(
_xlpm.val,IF($F101 = "",val_blankRefText,  _xldudf_CX_GET(CX_ENTITY,$F101,AG$11,AG$14,,(AG$75))),
_xlpm.Res, IF(OR(_xlpm.val="",_xlpm.val="Error"),"",_xlpm.val),
_xlpm.Res
)</f>
        <v>#NAME?</v>
      </c>
      <c r="AH101" s="1986" t="e" cm="1">
        <f t="array" aca="1" ref="AH101" ca="1">_xlfn.LET(
_xlpm.val,IF($F101 = "",val_blankRefText,  _xldudf_CX_GET(CX_ENTITY,$F101,AH$11,AH$14,,(AH$75))),
_xlpm.Res, IF(OR(_xlpm.val="",_xlpm.val="Error"),"",_xlpm.val),
_xlpm.Res
)</f>
        <v>#NAME?</v>
      </c>
      <c r="AI101" s="1986" t="e" cm="1">
        <f t="array" aca="1" ref="AI101" ca="1">_xlfn.LET(
_xlpm.val,IF($F101 = "",val_blankRefText,  _xldudf_CX_GET(CX_ENTITY,$F101,AI$11,AI$14,,(AI$75))),
_xlpm.Res, IF(OR(_xlpm.val="",_xlpm.val="Error"),"",_xlpm.val),
_xlpm.Res
)</f>
        <v>#NAME?</v>
      </c>
      <c r="AJ101" s="1986" t="e" cm="1">
        <f t="array" aca="1" ref="AJ101" ca="1">_xlfn.LET(
_xlpm.val,IF($F101 = "",val_blankRefText,  _xldudf_CX_GET(CX_ENTITY,$F101,AJ$11,AJ$14,,(AJ$75))),
_xlpm.Res, IF(OR(_xlpm.val="",_xlpm.val="Error"),"",_xlpm.val),
_xlpm.Res
)</f>
        <v>#NAME?</v>
      </c>
      <c r="AK101" s="1986" t="e" cm="1">
        <f t="array" aca="1" ref="AK101" ca="1">_xlfn.LET(
_xlpm.val,IF($F101 = "",val_blankRefText,  _xldudf_CX_GET(CX_ENTITY,$F101,AK$11,AK$14,,(AK$75))),
_xlpm.Res, IF(OR(_xlpm.val="",_xlpm.val="Error"),"",_xlpm.val),
_xlpm.Res
)</f>
        <v>#NAME?</v>
      </c>
      <c r="AL101" s="1986" t="e" cm="1">
        <f t="array" aca="1" ref="AL101" ca="1">_xlfn.LET(
_xlpm.val,IF($F101 = "",val_blankRefText,  _xldudf_CX_GET(CX_ENTITY,$F101,AL$11,AL$14,,(AL$75))),
_xlpm.Res, IF(OR(_xlpm.val="",_xlpm.val="Error"),"",_xlpm.val),
_xlpm.Res
)</f>
        <v>#NAME?</v>
      </c>
      <c r="AM101" s="1986" t="e" cm="1">
        <f t="array" aca="1" ref="AM101" ca="1">_xlfn.LET(
_xlpm.val,IF($F101 = "",val_blankRefText,  _xldudf_CX_GET(CX_ENTITY,$F101,AM$11,AM$14,,(AM$75))),
_xlpm.Res, IF(OR(_xlpm.val="",_xlpm.val="Error"),"",_xlpm.val),
_xlpm.Res
)</f>
        <v>#NAME?</v>
      </c>
      <c r="AN101" s="1986" t="e" cm="1">
        <f t="array" aca="1" ref="AN101" ca="1">_xlfn.LET(
_xlpm.val,IF($F101 = "",val_blankRefText,  _xldudf_CX_GET(CX_ENTITY,$F101,AN$11,AN$14,,(AN$75))),
_xlpm.Res, IF(OR(_xlpm.val="",_xlpm.val="Error"),"",_xlpm.val),
_xlpm.Res
)</f>
        <v>#NAME?</v>
      </c>
      <c r="AO101" s="1986" t="e" cm="1">
        <f t="array" aca="1" ref="AO101" ca="1">_xlfn.LET(
_xlpm.val,IF($F101 = "",val_blankRefText,  _xldudf_CX_GET(CX_ENTITY,$F101,AO$11,AO$14,,(AO$75))),
_xlpm.Res, IF(OR(_xlpm.val="",_xlpm.val="Error"),"",_xlpm.val),
_xlpm.Res
)</f>
        <v>#NAME?</v>
      </c>
      <c r="AP101" s="1986" t="e" cm="1">
        <f t="array" aca="1" ref="AP101" ca="1">_xlfn.LET(
_xlpm.val,IF($F101 = "",val_blankRefText,  _xldudf_CX_GET(CX_ENTITY,$F101,AP$11,AP$14,,(AP$75))),
_xlpm.Res, IF(OR(_xlpm.val="",_xlpm.val="Error"),"",_xlpm.val),
_xlpm.Res
)</f>
        <v>#NAME?</v>
      </c>
      <c r="AQ101" s="1986" t="e" cm="1">
        <f t="array" aca="1" ref="AQ101" ca="1">_xlfn.LET(
_xlpm.val,IF($F101 = "",val_blankRefText,  _xldudf_CX_GET(CX_ENTITY,$F101,AQ$11,AQ$14,,(AQ$75))),
_xlpm.Res, IF(OR(_xlpm.val="",_xlpm.val="Error"),"",_xlpm.val),
_xlpm.Res
)</f>
        <v>#NAME?</v>
      </c>
      <c r="AR101" s="1986" t="e" cm="1">
        <f t="array" aca="1" ref="AR101" ca="1">_xlfn.LET(
_xlpm.val,IF($F101 = "",val_blankRefText,  _xldudf_CX_GET(CX_ENTITY,$F101,AR$11,AR$14,,(AR$75))),
_xlpm.Res, IF(OR(_xlpm.val="",_xlpm.val="Error"),"",_xlpm.val),
_xlpm.Res
)</f>
        <v>#NAME?</v>
      </c>
      <c r="AS101" s="1986" t="e" cm="1">
        <f t="array" aca="1" ref="AS101" ca="1">_xlfn.LET(
_xlpm.val,IF($F101 = "",val_blankRefText,  _xldudf_CX_GET(CX_ENTITY,$F101,AS$11,AS$14,,(AS$75))),
_xlpm.Res, IF(OR(_xlpm.val="",_xlpm.val="Error"),"",_xlpm.val),
_xlpm.Res
)</f>
        <v>#NAME?</v>
      </c>
      <c r="AT101" s="1986" t="e" cm="1">
        <f t="array" aca="1" ref="AT101" ca="1">_xlfn.LET(
_xlpm.val,IF($F101 = "",val_blankRefText,  _xldudf_CX_GET(CX_ENTITY,$F101,AT$11,AT$14,,(AT$75))),
_xlpm.Res, IF(OR(_xlpm.val="",_xlpm.val="Error"),"",_xlpm.val),
_xlpm.Res
)</f>
        <v>#NAME?</v>
      </c>
      <c r="AU101" s="1986" t="e" cm="1">
        <f t="array" aca="1" ref="AU101" ca="1">_xlfn.LET(
_xlpm.val,IF($F101 = "",val_blankRefText,  _xldudf_CX_GET(CX_ENTITY,$F101,AU$11,AU$14,,(AU$75))),
_xlpm.Res, IF(OR(_xlpm.val="",_xlpm.val="Error"),"",_xlpm.val),
_xlpm.Res
)</f>
        <v>#NAME?</v>
      </c>
      <c r="AV101" s="1986" t="e" cm="1">
        <f t="array" aca="1" ref="AV101" ca="1">_xlfn.LET(
_xlpm.val,IF($F101 = "",val_blankRefText,  _xldudf_CX_GET(CX_ENTITY,$F101,AV$11,AV$14,,(AV$75))),
_xlpm.Res, IF(OR(_xlpm.val="",_xlpm.val="Error"),"",_xlpm.val),
_xlpm.Res
)</f>
        <v>#NAME?</v>
      </c>
      <c r="AW101" s="1986" t="e" cm="1">
        <f t="array" aca="1" ref="AW101" ca="1">_xlfn.LET(
_xlpm.val,IF($F101 = "",val_blankRefText,  _xldudf_CX_GET(CX_ENTITY,$F101,AW$11,AW$14,,(AW$75))),
_xlpm.Res, IF(OR(_xlpm.val="",_xlpm.val="Error"),"",_xlpm.val),
_xlpm.Res
)</f>
        <v>#NAME?</v>
      </c>
      <c r="AX101" s="1986" t="e" cm="1">
        <f t="array" aca="1" ref="AX101" ca="1">_xlfn.LET(
_xlpm.val,IF($F101 = "",val_blankRefText,  _xldudf_CX_GET(CX_ENTITY,$F101,AX$11,AX$14,,(AX$75))),
_xlpm.Res, IF(OR(_xlpm.val="",_xlpm.val="Error"),"",_xlpm.val),
_xlpm.Res
)</f>
        <v>#NAME?</v>
      </c>
      <c r="AY101" s="1986" t="e" cm="1">
        <f t="array" aca="1" ref="AY101" ca="1">_xlfn.LET(
_xlpm.val,IF($F101 = "",val_blankRefText,  _xldudf_CX_GET(CX_ENTITY,$F101,AY$11,AY$14,,(AY$75))),
_xlpm.Res, IF(OR(_xlpm.val="",_xlpm.val="Error"),"",_xlpm.val),
_xlpm.Res
)</f>
        <v>#NAME?</v>
      </c>
      <c r="AZ101" s="1986" t="e" cm="1">
        <f t="array" aca="1" ref="AZ101" ca="1">_xlfn.LET(
_xlpm.val,IF($F101 = "",val_blankRefText,  _xldudf_CX_GET(CX_ENTITY,$F101,AZ$11,AZ$14,,(AZ$75))),
_xlpm.Res, IF(OR(_xlpm.val="",_xlpm.val="Error"),"",_xlpm.val),
_xlpm.Res
)</f>
        <v>#NAME?</v>
      </c>
      <c r="BA101" s="1986" t="e" cm="1">
        <f t="array" aca="1" ref="BA101" ca="1">_xlfn.LET(
_xlpm.val,IF($F101 = "",val_blankRefText,  _xldudf_CX_GET(CX_ENTITY,$F101,BA$11,BA$14,,(BA$75))),
_xlpm.Res, IF(OR(_xlpm.val="",_xlpm.val="Error"),"",_xlpm.val),
_xlpm.Res
)</f>
        <v>#NAME?</v>
      </c>
      <c r="BB101" s="1986" t="e" cm="1">
        <f t="array" aca="1" ref="BB101" ca="1">_xlfn.LET(
_xlpm.val,IF($F101 = "",val_blankRefText,  _xldudf_CX_GET(CX_ENTITY,$F101,BB$11,BB$14,,(BB$75))),
_xlpm.Res, IF(OR(_xlpm.val="",_xlpm.val="Error"),"",_xlpm.val),
_xlpm.Res
)</f>
        <v>#NAME?</v>
      </c>
      <c r="BC101" s="1986" t="e" cm="1">
        <f t="array" aca="1" ref="BC101" ca="1">_xlfn.LET(
_xlpm.val,IF($F101 = "",val_blankRefText,  _xldudf_CX_GET(CX_ENTITY,$F101,BC$11,BC$14,,(BC$75))),
_xlpm.Res, IF(OR(_xlpm.val="",_xlpm.val="Error"),"",_xlpm.val),
_xlpm.Res
)</f>
        <v>#NAME?</v>
      </c>
      <c r="BD101" s="1986" t="e" cm="1">
        <f t="array" aca="1" ref="BD101" ca="1">_xlfn.LET(
_xlpm.val,IF($F101 = "",val_blankRefText,  _xldudf_CX_GET(CX_ENTITY,$F101,BD$11,BD$14,,(BD$75))),
_xlpm.Res, IF(OR(_xlpm.val="",_xlpm.val="Error"),"",_xlpm.val),
_xlpm.Res
)</f>
        <v>#NAME?</v>
      </c>
      <c r="BE101" s="1986" t="e" cm="1">
        <f t="array" aca="1" ref="BE101" ca="1">_xlfn.LET(
_xlpm.val,IF($F101 = "",val_blankRefText,  _xldudf_CX_GET(CX_ENTITY,$F101,BE$11,BE$14,,(BE$75))),
_xlpm.Res, IF(OR(_xlpm.val="",_xlpm.val="Error"),"",_xlpm.val),
_xlpm.Res
)</f>
        <v>#NAME?</v>
      </c>
      <c r="BF101" s="1986" t="e" cm="1">
        <f t="array" aca="1" ref="BF101" ca="1">_xlfn.LET(
_xlpm.val,IF($F101 = "",val_blankRefText,  _xldudf_CX_GET(CX_ENTITY,$F101,BF$11,BF$14,,(BF$75))),
_xlpm.Res, IF(OR(_xlpm.val="",_xlpm.val="Error"),"",_xlpm.val),
_xlpm.Res
)</f>
        <v>#NAME?</v>
      </c>
      <c r="BG101" s="1986" t="e" cm="1">
        <f t="array" aca="1" ref="BG101" ca="1">_xlfn.LET(
_xlpm.val,IF($F101 = "",val_blankRefText,  _xldudf_CX_GET(CX_ENTITY,$F101,BG$11,BG$14,,(BG$75))),
_xlpm.Res, IF(OR(_xlpm.val="",_xlpm.val="Error"),"",_xlpm.val),
_xlpm.Res
)</f>
        <v>#NAME?</v>
      </c>
      <c r="BH101" s="1986" t="e" cm="1">
        <f t="array" aca="1" ref="BH101" ca="1">_xlfn.LET(
_xlpm.val,IF($F101 = "",val_blankRefText,  _xldudf_CX_GET(CX_ENTITY,$F101,BH$11,BH$14,,(BH$75))),
_xlpm.Res, IF(OR(_xlpm.val="",_xlpm.val="Error"),"",_xlpm.val),
_xlpm.Res
)</f>
        <v>#NAME?</v>
      </c>
      <c r="BI101" s="1986" t="e" cm="1">
        <f t="array" aca="1" ref="BI101" ca="1">_xlfn.LET(
_xlpm.val,IF($F101 = "",val_blankRefText,  _xldudf_CX_GET(CX_ENTITY,$F101,BI$11,BI$14,,(BI$75))),
_xlpm.Res, IF(OR(_xlpm.val="",_xlpm.val="Error"),"",_xlpm.val),
_xlpm.Res
)</f>
        <v>#NAME?</v>
      </c>
      <c r="BJ101" s="1986" t="e" cm="1">
        <f t="array" aca="1" ref="BJ101" ca="1">_xlfn.LET(
_xlpm.val,IF($F101 = "",val_blankRefText,  _xldudf_CX_GET(CX_ENTITY,$F101,BJ$11,BJ$14,,(BJ$75))),
_xlpm.Res, IF(OR(_xlpm.val="",_xlpm.val="Error"),"",_xlpm.val),
_xlpm.Res
)</f>
        <v>#NAME?</v>
      </c>
      <c r="BK101" s="1986" t="e" cm="1">
        <f t="array" aca="1" ref="BK101" ca="1">_xlfn.LET(
_xlpm.val,IF($F101 = "",val_blankRefText,  _xldudf_CX_GET(CX_ENTITY,$F101,BK$11,BK$14,,(BK$75))),
_xlpm.Res, IF(OR(_xlpm.val="",_xlpm.val="Error"),"",_xlpm.val),
_xlpm.Res
)</f>
        <v>#NAME?</v>
      </c>
      <c r="BL101" s="1986" t="e" cm="1">
        <f t="array" aca="1" ref="BL101" ca="1">_xlfn.LET(
_xlpm.val,IF($F101 = "",val_blankRefText,  _xldudf_CX_GET(CX_ENTITY,$F101,BL$11,BL$14,,(BL$75))),
_xlpm.Res, IF(OR(_xlpm.val="",_xlpm.val="Error"),"",_xlpm.val),
_xlpm.Res
)</f>
        <v>#NAME?</v>
      </c>
      <c r="BM101" s="1986" t="e" cm="1">
        <f t="array" aca="1" ref="BM101" ca="1">_xlfn.LET(
_xlpm.val,IF($F101 = "",val_blankRefText,  _xldudf_CX_GET(CX_ENTITY,$F101,BM$11,BM$14,,(BM$75))),
_xlpm.Res, IF(OR(_xlpm.val="",_xlpm.val="Error"),"",_xlpm.val),
_xlpm.Res
)</f>
        <v>#NAME?</v>
      </c>
      <c r="BN101" s="1986" t="e" cm="1">
        <f t="array" aca="1" ref="BN101" ca="1">_xlfn.LET(
_xlpm.val,IF($F101 = "",val_blankRefText,  _xldudf_CX_GET(CX_ENTITY,$F101,BN$11,BN$14,,(BN$75))),
_xlpm.Res, IF(OR(_xlpm.val="",_xlpm.val="Error"),"",_xlpm.val),
_xlpm.Res
)</f>
        <v>#NAME?</v>
      </c>
      <c r="BO101" s="2103"/>
      <c r="BP101" s="2103"/>
      <c r="BQ101" s="2103"/>
      <c r="BR101" s="2103"/>
      <c r="BS101" s="2103"/>
      <c r="BT101" s="2103"/>
      <c r="BU101" s="2103"/>
      <c r="BV101" s="2103"/>
      <c r="BW101" s="2103"/>
      <c r="BX101" s="2103"/>
      <c r="BY101" s="2103"/>
      <c r="BZ101" s="2103"/>
      <c r="CA101" s="34"/>
      <c r="CC101" s="33"/>
      <c r="CD101" s="559" t="e">
        <f ca="1">_xlfn.XLOOKUP(CD$74,array_timeline,PL!$AD101:$BN101,"")</f>
        <v>#NAME?</v>
      </c>
      <c r="CE101" s="559" t="e">
        <f ca="1">_xlfn.XLOOKUP(CE$74,array_timeline,PL!$AD$101:$BN$101,"")</f>
        <v>#NAME?</v>
      </c>
      <c r="CF101" s="3"/>
      <c r="CG101" s="1461"/>
      <c r="CH101" s="1461"/>
      <c r="CI101" s="3"/>
      <c r="CJ101" s="1461">
        <f>_xlfn.XLOOKUP(CJ$74,array_timeline,PL!$AD101:$BN101,"")</f>
        <v>1</v>
      </c>
      <c r="CK101" s="1461">
        <f>_xlfn.XLOOKUP(CK$74,array_timeline,PL!$AD$101:$BN$101,"")</f>
        <v>1</v>
      </c>
      <c r="CL101" s="3"/>
      <c r="CM101" s="1655"/>
      <c r="CN101" s="1656"/>
      <c r="CO101" s="3"/>
      <c r="CP101" s="1655"/>
      <c r="CQ101" s="1656"/>
      <c r="CR101" s="34"/>
    </row>
    <row r="102" spans="1:96" ht="21" customHeight="1" outlineLevel="2">
      <c r="A102" s="1322"/>
      <c r="B102" s="2128" t="s">
        <v>1559</v>
      </c>
      <c r="C102" s="2125" t="s">
        <v>1560</v>
      </c>
      <c r="D102" s="577"/>
      <c r="E102" s="1615" t="e" cm="1">
        <f t="array" aca="1" ref="E102" ca="1">_xlfn.LET(
   _xlpm.Attr,  $C102,
   _xlpm.Lookback, $E$16,
   _xlpm.QueryDate, EOMONTH(val_asOfDate,_xlpm.Lookback),
   _xlpm.ReadField, _xldudf_CX_GET(CX_ENTITY,fx_attrConverter($C102),_xlpm.QueryDate),
   _xlpm.AttrBlank, _xlpm.Attr="", _xlpm.Result,
   IF(_xlpm.AttrBlank,val_blankRefText,fx_attrConverter(_xlpm.ReadField,0)),
IF(_xlpm.Result = "Error", "", _xlpm.Result )
)</f>
        <v>#NAME?</v>
      </c>
      <c r="F102" s="577" t="str">
        <f t="shared" si="28"/>
        <v>Custom Metric Amount 1</v>
      </c>
      <c r="G102" s="577" t="s">
        <v>1599</v>
      </c>
      <c r="H102" s="401">
        <v>1</v>
      </c>
      <c r="I102" s="401">
        <v>1</v>
      </c>
      <c r="J102" s="401"/>
      <c r="K102" s="401"/>
      <c r="L102" s="581" t="b">
        <v>0</v>
      </c>
      <c r="N102" s="158"/>
      <c r="O102" s="101"/>
      <c r="P102" s="52"/>
      <c r="Q102" s="101"/>
      <c r="R102" s="126"/>
      <c r="S102" s="101"/>
      <c r="T102" s="101"/>
      <c r="U102" s="39"/>
      <c r="W102" s="91" t="str">
        <f>_PL!$W$72</f>
        <v>Budget</v>
      </c>
      <c r="X102" s="2370" t="e" cm="1">
        <f t="array" aca="1" ref="X102" ca="1">_xlfn.LET(
_xlpm.toPass,$E102="",_xlpm.hasParts,ISNUMBER(SEARCH("|",$E102)),
_xlpm.Part1,INDEX(_xlfn.TEXTSPLIT($E102,"|",,FALSE,1),1),
_xlpm.Part1Num,IFERROR(_xlfn.NUMBERVALUE(_xlpm.Part1),_xlpm.Part1),_xlfn.SWITCH(
TRUE,_xlpm.toPass,"",_xlpm.hasParts,_xlpm.Part1Num,
$E102
))</f>
        <v>#NAME?</v>
      </c>
      <c r="Y102" s="590" t="e" cm="1">
        <f t="array" aca="1" ref="Y102" ca="1">_xlfn.LET(_xlpm.PackedString, E102, IF(_xlpm.PackedString="", "", IF( ISNUMBER( SEARCH("|", _xlpm.PackedString)), INDEX(_xlfn.TEXTSPLIT(_xlpm.PackedString,"|", ,FALSE),2),_xlpm.PackedString)))</f>
        <v>#NAME?</v>
      </c>
      <c r="Z102" s="198" t="e">
        <f t="shared" ca="1" si="29"/>
        <v>#NAME?</v>
      </c>
      <c r="AA102" s="200"/>
      <c r="AB102" s="709" t="e" cm="1">
        <f t="array" aca="1" ref="AB102" ca="1">_xlfn.LET(_xlpm.PackedString, E102, IF(_xlpm.PackedString="", "", IF( ISNUMBER( SEARCH("|", _xlpm.PackedString)), INDEX(_xlfn.TEXTSPLIT(_xlpm.PackedString,"|", ,FALSE),3),_xlpm.PackedString)))</f>
        <v>#NAME?</v>
      </c>
      <c r="AC102" s="124" t="str" cm="1">
        <f t="array" aca="1" ref="AC102" ca="1">_xlfn.LET(
_xlpm.Def, IF(_xlfn.XMATCH(AB102,tbl_acctDef[Term],0)&gt;0, fx_getIcon("find"), ""),
_xlpm.Adj, IF(_xlfn.XMATCH(AB102, tbl_adjExample[Items],0)&gt;0, fx_getIcon("find"), ""),
IFERROR(IFBLANK(_xlpm.Def,_xlpm.Adj),"")
)</f>
        <v/>
      </c>
      <c r="AD102" s="1986" t="e" cm="1">
        <f t="array" aca="1" ref="AD102" ca="1">_xlfn.LET(
_xlpm.val,IF($F102 = "",val_blankRefText,  _xldudf_CX_GET(CX_ENTITY,$F102,AD$11,AD$14,,(AD$75))),
_xlpm.Res, IF(OR(_xlpm.val="",_xlpm.val="Error"),"",_xlpm.val),
_xlpm.Res
)</f>
        <v>#NAME?</v>
      </c>
      <c r="AE102" s="1986" t="e" cm="1">
        <f t="array" aca="1" ref="AE102" ca="1">_xlfn.LET(
_xlpm.val,IF($F102 = "",val_blankRefText,  _xldudf_CX_GET(CX_ENTITY,$F102,AE$11,AE$14,,(AE$75))),
_xlpm.Res, IF(OR(_xlpm.val="",_xlpm.val="Error"),"",_xlpm.val),
_xlpm.Res
)</f>
        <v>#NAME?</v>
      </c>
      <c r="AF102" s="1986" t="e" cm="1">
        <f t="array" aca="1" ref="AF102" ca="1">_xlfn.LET(
_xlpm.val,IF($F102 = "",val_blankRefText,  _xldudf_CX_GET(CX_ENTITY,$F102,AF$11,AF$14,,(AF$75))),
_xlpm.Res, IF(OR(_xlpm.val="",_xlpm.val="Error"),"",_xlpm.val),
_xlpm.Res
)</f>
        <v>#NAME?</v>
      </c>
      <c r="AG102" s="1986" t="e" cm="1">
        <f t="array" aca="1" ref="AG102" ca="1">_xlfn.LET(
_xlpm.val,IF($F102 = "",val_blankRefText,  _xldudf_CX_GET(CX_ENTITY,$F102,AG$11,AG$14,,(AG$75))),
_xlpm.Res, IF(OR(_xlpm.val="",_xlpm.val="Error"),"",_xlpm.val),
_xlpm.Res
)</f>
        <v>#NAME?</v>
      </c>
      <c r="AH102" s="1986" t="e" cm="1">
        <f t="array" aca="1" ref="AH102" ca="1">_xlfn.LET(
_xlpm.val,IF($F102 = "",val_blankRefText,  _xldudf_CX_GET(CX_ENTITY,$F102,AH$11,AH$14,,(AH$75))),
_xlpm.Res, IF(OR(_xlpm.val="",_xlpm.val="Error"),"",_xlpm.val),
_xlpm.Res
)</f>
        <v>#NAME?</v>
      </c>
      <c r="AI102" s="1986" t="e" cm="1">
        <f t="array" aca="1" ref="AI102" ca="1">_xlfn.LET(
_xlpm.val,IF($F102 = "",val_blankRefText,  _xldudf_CX_GET(CX_ENTITY,$F102,AI$11,AI$14,,(AI$75))),
_xlpm.Res, IF(OR(_xlpm.val="",_xlpm.val="Error"),"",_xlpm.val),
_xlpm.Res
)</f>
        <v>#NAME?</v>
      </c>
      <c r="AJ102" s="1986" t="e" cm="1">
        <f t="array" aca="1" ref="AJ102" ca="1">_xlfn.LET(
_xlpm.val,IF($F102 = "",val_blankRefText,  _xldudf_CX_GET(CX_ENTITY,$F102,AJ$11,AJ$14,,(AJ$75))),
_xlpm.Res, IF(OR(_xlpm.val="",_xlpm.val="Error"),"",_xlpm.val),
_xlpm.Res
)</f>
        <v>#NAME?</v>
      </c>
      <c r="AK102" s="1986" t="e" cm="1">
        <f t="array" aca="1" ref="AK102" ca="1">_xlfn.LET(
_xlpm.val,IF($F102 = "",val_blankRefText,  _xldudf_CX_GET(CX_ENTITY,$F102,AK$11,AK$14,,(AK$75))),
_xlpm.Res, IF(OR(_xlpm.val="",_xlpm.val="Error"),"",_xlpm.val),
_xlpm.Res
)</f>
        <v>#NAME?</v>
      </c>
      <c r="AL102" s="1986" t="e" cm="1">
        <f t="array" aca="1" ref="AL102" ca="1">_xlfn.LET(
_xlpm.val,IF($F102 = "",val_blankRefText,  _xldudf_CX_GET(CX_ENTITY,$F102,AL$11,AL$14,,(AL$75))),
_xlpm.Res, IF(OR(_xlpm.val="",_xlpm.val="Error"),"",_xlpm.val),
_xlpm.Res
)</f>
        <v>#NAME?</v>
      </c>
      <c r="AM102" s="1986" t="e" cm="1">
        <f t="array" aca="1" ref="AM102" ca="1">_xlfn.LET(
_xlpm.val,IF($F102 = "",val_blankRefText,  _xldudf_CX_GET(CX_ENTITY,$F102,AM$11,AM$14,,(AM$75))),
_xlpm.Res, IF(OR(_xlpm.val="",_xlpm.val="Error"),"",_xlpm.val),
_xlpm.Res
)</f>
        <v>#NAME?</v>
      </c>
      <c r="AN102" s="1986" t="e" cm="1">
        <f t="array" aca="1" ref="AN102" ca="1">_xlfn.LET(
_xlpm.val,IF($F102 = "",val_blankRefText,  _xldudf_CX_GET(CX_ENTITY,$F102,AN$11,AN$14,,(AN$75))),
_xlpm.Res, IF(OR(_xlpm.val="",_xlpm.val="Error"),"",_xlpm.val),
_xlpm.Res
)</f>
        <v>#NAME?</v>
      </c>
      <c r="AO102" s="1986" t="e" cm="1">
        <f t="array" aca="1" ref="AO102" ca="1">_xlfn.LET(
_xlpm.val,IF($F102 = "",val_blankRefText,  _xldudf_CX_GET(CX_ENTITY,$F102,AO$11,AO$14,,(AO$75))),
_xlpm.Res, IF(OR(_xlpm.val="",_xlpm.val="Error"),"",_xlpm.val),
_xlpm.Res
)</f>
        <v>#NAME?</v>
      </c>
      <c r="AP102" s="1986" t="e" cm="1">
        <f t="array" aca="1" ref="AP102" ca="1">_xlfn.LET(
_xlpm.val,IF($F102 = "",val_blankRefText,  _xldudf_CX_GET(CX_ENTITY,$F102,AP$11,AP$14,,(AP$75))),
_xlpm.Res, IF(OR(_xlpm.val="",_xlpm.val="Error"),"",_xlpm.val),
_xlpm.Res
)</f>
        <v>#NAME?</v>
      </c>
      <c r="AQ102" s="1986" t="e" cm="1">
        <f t="array" aca="1" ref="AQ102" ca="1">_xlfn.LET(
_xlpm.val,IF($F102 = "",val_blankRefText,  _xldudf_CX_GET(CX_ENTITY,$F102,AQ$11,AQ$14,,(AQ$75))),
_xlpm.Res, IF(OR(_xlpm.val="",_xlpm.val="Error"),"",_xlpm.val),
_xlpm.Res
)</f>
        <v>#NAME?</v>
      </c>
      <c r="AR102" s="1986" t="e" cm="1">
        <f t="array" aca="1" ref="AR102" ca="1">_xlfn.LET(
_xlpm.val,IF($F102 = "",val_blankRefText,  _xldudf_CX_GET(CX_ENTITY,$F102,AR$11,AR$14,,(AR$75))),
_xlpm.Res, IF(OR(_xlpm.val="",_xlpm.val="Error"),"",_xlpm.val),
_xlpm.Res
)</f>
        <v>#NAME?</v>
      </c>
      <c r="AS102" s="1986" t="e" cm="1">
        <f t="array" aca="1" ref="AS102" ca="1">_xlfn.LET(
_xlpm.val,IF($F102 = "",val_blankRefText,  _xldudf_CX_GET(CX_ENTITY,$F102,AS$11,AS$14,,(AS$75))),
_xlpm.Res, IF(OR(_xlpm.val="",_xlpm.val="Error"),"",_xlpm.val),
_xlpm.Res
)</f>
        <v>#NAME?</v>
      </c>
      <c r="AT102" s="1986" t="e" cm="1">
        <f t="array" aca="1" ref="AT102" ca="1">_xlfn.LET(
_xlpm.val,IF($F102 = "",val_blankRefText,  _xldudf_CX_GET(CX_ENTITY,$F102,AT$11,AT$14,,(AT$75))),
_xlpm.Res, IF(OR(_xlpm.val="",_xlpm.val="Error"),"",_xlpm.val),
_xlpm.Res
)</f>
        <v>#NAME?</v>
      </c>
      <c r="AU102" s="1986" t="e" cm="1">
        <f t="array" aca="1" ref="AU102" ca="1">_xlfn.LET(
_xlpm.val,IF($F102 = "",val_blankRefText,  _xldudf_CX_GET(CX_ENTITY,$F102,AU$11,AU$14,,(AU$75))),
_xlpm.Res, IF(OR(_xlpm.val="",_xlpm.val="Error"),"",_xlpm.val),
_xlpm.Res
)</f>
        <v>#NAME?</v>
      </c>
      <c r="AV102" s="1986" t="e" cm="1">
        <f t="array" aca="1" ref="AV102" ca="1">_xlfn.LET(
_xlpm.val,IF($F102 = "",val_blankRefText,  _xldudf_CX_GET(CX_ENTITY,$F102,AV$11,AV$14,,(AV$75))),
_xlpm.Res, IF(OR(_xlpm.val="",_xlpm.val="Error"),"",_xlpm.val),
_xlpm.Res
)</f>
        <v>#NAME?</v>
      </c>
      <c r="AW102" s="1986" t="e" cm="1">
        <f t="array" aca="1" ref="AW102" ca="1">_xlfn.LET(
_xlpm.val,IF($F102 = "",val_blankRefText,  _xldudf_CX_GET(CX_ENTITY,$F102,AW$11,AW$14,,(AW$75))),
_xlpm.Res, IF(OR(_xlpm.val="",_xlpm.val="Error"),"",_xlpm.val),
_xlpm.Res
)</f>
        <v>#NAME?</v>
      </c>
      <c r="AX102" s="1986" t="e" cm="1">
        <f t="array" aca="1" ref="AX102" ca="1">_xlfn.LET(
_xlpm.val,IF($F102 = "",val_blankRefText,  _xldudf_CX_GET(CX_ENTITY,$F102,AX$11,AX$14,,(AX$75))),
_xlpm.Res, IF(OR(_xlpm.val="",_xlpm.val="Error"),"",_xlpm.val),
_xlpm.Res
)</f>
        <v>#NAME?</v>
      </c>
      <c r="AY102" s="1986" t="e" cm="1">
        <f t="array" aca="1" ref="AY102" ca="1">_xlfn.LET(
_xlpm.val,IF($F102 = "",val_blankRefText,  _xldudf_CX_GET(CX_ENTITY,$F102,AY$11,AY$14,,(AY$75))),
_xlpm.Res, IF(OR(_xlpm.val="",_xlpm.val="Error"),"",_xlpm.val),
_xlpm.Res
)</f>
        <v>#NAME?</v>
      </c>
      <c r="AZ102" s="1986" t="e" cm="1">
        <f t="array" aca="1" ref="AZ102" ca="1">_xlfn.LET(
_xlpm.val,IF($F102 = "",val_blankRefText,  _xldudf_CX_GET(CX_ENTITY,$F102,AZ$11,AZ$14,,(AZ$75))),
_xlpm.Res, IF(OR(_xlpm.val="",_xlpm.val="Error"),"",_xlpm.val),
_xlpm.Res
)</f>
        <v>#NAME?</v>
      </c>
      <c r="BA102" s="1986" t="e" cm="1">
        <f t="array" aca="1" ref="BA102" ca="1">_xlfn.LET(
_xlpm.val,IF($F102 = "",val_blankRefText,  _xldudf_CX_GET(CX_ENTITY,$F102,BA$11,BA$14,,(BA$75))),
_xlpm.Res, IF(OR(_xlpm.val="",_xlpm.val="Error"),"",_xlpm.val),
_xlpm.Res
)</f>
        <v>#NAME?</v>
      </c>
      <c r="BB102" s="1986" t="e" cm="1">
        <f t="array" aca="1" ref="BB102" ca="1">_xlfn.LET(
_xlpm.val,IF($F102 = "",val_blankRefText,  _xldudf_CX_GET(CX_ENTITY,$F102,BB$11,BB$14,,(BB$75))),
_xlpm.Res, IF(OR(_xlpm.val="",_xlpm.val="Error"),"",_xlpm.val),
_xlpm.Res
)</f>
        <v>#NAME?</v>
      </c>
      <c r="BC102" s="1986" t="e" cm="1">
        <f t="array" aca="1" ref="BC102" ca="1">_xlfn.LET(
_xlpm.val,IF($F102 = "",val_blankRefText,  _xldudf_CX_GET(CX_ENTITY,$F102,BC$11,BC$14,,(BC$75))),
_xlpm.Res, IF(OR(_xlpm.val="",_xlpm.val="Error"),"",_xlpm.val),
_xlpm.Res
)</f>
        <v>#NAME?</v>
      </c>
      <c r="BD102" s="1986" t="e" cm="1">
        <f t="array" aca="1" ref="BD102" ca="1">_xlfn.LET(
_xlpm.val,IF($F102 = "",val_blankRefText,  _xldudf_CX_GET(CX_ENTITY,$F102,BD$11,BD$14,,(BD$75))),
_xlpm.Res, IF(OR(_xlpm.val="",_xlpm.val="Error"),"",_xlpm.val),
_xlpm.Res
)</f>
        <v>#NAME?</v>
      </c>
      <c r="BE102" s="1986" t="e" cm="1">
        <f t="array" aca="1" ref="BE102" ca="1">_xlfn.LET(
_xlpm.val,IF($F102 = "",val_blankRefText,  _xldudf_CX_GET(CX_ENTITY,$F102,BE$11,BE$14,,(BE$75))),
_xlpm.Res, IF(OR(_xlpm.val="",_xlpm.val="Error"),"",_xlpm.val),
_xlpm.Res
)</f>
        <v>#NAME?</v>
      </c>
      <c r="BF102" s="1986" t="e" cm="1">
        <f t="array" aca="1" ref="BF102" ca="1">_xlfn.LET(
_xlpm.val,IF($F102 = "",val_blankRefText,  _xldudf_CX_GET(CX_ENTITY,$F102,BF$11,BF$14,,(BF$75))),
_xlpm.Res, IF(OR(_xlpm.val="",_xlpm.val="Error"),"",_xlpm.val),
_xlpm.Res
)</f>
        <v>#NAME?</v>
      </c>
      <c r="BG102" s="1986" t="e" cm="1">
        <f t="array" aca="1" ref="BG102" ca="1">_xlfn.LET(
_xlpm.val,IF($F102 = "",val_blankRefText,  _xldudf_CX_GET(CX_ENTITY,$F102,BG$11,BG$14,,(BG$75))),
_xlpm.Res, IF(OR(_xlpm.val="",_xlpm.val="Error"),"",_xlpm.val),
_xlpm.Res
)</f>
        <v>#NAME?</v>
      </c>
      <c r="BH102" s="1986" t="e" cm="1">
        <f t="array" aca="1" ref="BH102" ca="1">_xlfn.LET(
_xlpm.val,IF($F102 = "",val_blankRefText,  _xldudf_CX_GET(CX_ENTITY,$F102,BH$11,BH$14,,(BH$75))),
_xlpm.Res, IF(OR(_xlpm.val="",_xlpm.val="Error"),"",_xlpm.val),
_xlpm.Res
)</f>
        <v>#NAME?</v>
      </c>
      <c r="BI102" s="1986" t="e" cm="1">
        <f t="array" aca="1" ref="BI102" ca="1">_xlfn.LET(
_xlpm.val,IF($F102 = "",val_blankRefText,  _xldudf_CX_GET(CX_ENTITY,$F102,BI$11,BI$14,,(BI$75))),
_xlpm.Res, IF(OR(_xlpm.val="",_xlpm.val="Error"),"",_xlpm.val),
_xlpm.Res
)</f>
        <v>#NAME?</v>
      </c>
      <c r="BJ102" s="1986" t="e" cm="1">
        <f t="array" aca="1" ref="BJ102" ca="1">_xlfn.LET(
_xlpm.val,IF($F102 = "",val_blankRefText,  _xldudf_CX_GET(CX_ENTITY,$F102,BJ$11,BJ$14,,(BJ$75))),
_xlpm.Res, IF(OR(_xlpm.val="",_xlpm.val="Error"),"",_xlpm.val),
_xlpm.Res
)</f>
        <v>#NAME?</v>
      </c>
      <c r="BK102" s="1986" t="e" cm="1">
        <f t="array" aca="1" ref="BK102" ca="1">_xlfn.LET(
_xlpm.val,IF($F102 = "",val_blankRefText,  _xldudf_CX_GET(CX_ENTITY,$F102,BK$11,BK$14,,(BK$75))),
_xlpm.Res, IF(OR(_xlpm.val="",_xlpm.val="Error"),"",_xlpm.val),
_xlpm.Res
)</f>
        <v>#NAME?</v>
      </c>
      <c r="BL102" s="1986" t="e" cm="1">
        <f t="array" aca="1" ref="BL102" ca="1">_xlfn.LET(
_xlpm.val,IF($F102 = "",val_blankRefText,  _xldudf_CX_GET(CX_ENTITY,$F102,BL$11,BL$14,,(BL$75))),
_xlpm.Res, IF(OR(_xlpm.val="",_xlpm.val="Error"),"",_xlpm.val),
_xlpm.Res
)</f>
        <v>#NAME?</v>
      </c>
      <c r="BM102" s="1986" t="e" cm="1">
        <f t="array" aca="1" ref="BM102" ca="1">_xlfn.LET(
_xlpm.val,IF($F102 = "",val_blankRefText,  _xldudf_CX_GET(CX_ENTITY,$F102,BM$11,BM$14,,(BM$75))),
_xlpm.Res, IF(OR(_xlpm.val="",_xlpm.val="Error"),"",_xlpm.val),
_xlpm.Res
)</f>
        <v>#NAME?</v>
      </c>
      <c r="BN102" s="1986" t="e" cm="1">
        <f t="array" aca="1" ref="BN102" ca="1">_xlfn.LET(
_xlpm.val,IF($F102 = "",val_blankRefText,  _xldudf_CX_GET(CX_ENTITY,$F102,BN$11,BN$14,,(BN$75))),
_xlpm.Res, IF(OR(_xlpm.val="",_xlpm.val="Error"),"",_xlpm.val),
_xlpm.Res
)</f>
        <v>#NAME?</v>
      </c>
      <c r="BO102" s="2104"/>
      <c r="BP102" s="2104"/>
      <c r="BQ102" s="2104"/>
      <c r="BR102" s="2104"/>
      <c r="BS102" s="2104"/>
      <c r="BT102" s="2104"/>
      <c r="BU102" s="2104"/>
      <c r="BV102" s="2104"/>
      <c r="BW102" s="2104"/>
      <c r="BX102" s="2104"/>
      <c r="BY102" s="2104"/>
      <c r="BZ102" s="2104"/>
      <c r="CA102" s="34"/>
      <c r="CC102" s="33"/>
      <c r="CD102" s="1461" t="e" cm="1">
        <f t="array" aca="1" ref="CD102" ca="1">_xlfn.LET( _xlpm.CheckBlank, SUM(PL!$AD102:$BN102) = 0, IF(_xlpm.CheckBlank, "", SUM(_xlfn._xlws.FILTER(PL!$AD102:$BN102,(YEAR(PL!$AD$12:$BN$12)=PL!CD$12)*(array_timeline&lt;=PL!CD$11)))))</f>
        <v>#NAME?</v>
      </c>
      <c r="CE102" s="1461" t="e" cm="1">
        <f t="array" aca="1" ref="CE102" ca="1">_xlfn.LET( _xlpm.CheckBlank, SUM(PL!$AD102:$BN102) = 0, IF(_xlpm.CheckBlank, "", SUM(_xlfn._xlws.FILTER(PL!$AD102:$BN102,(YEAR(PL!$AD$12:$BN$12)=PL!CE$12)*(array_timeline&lt;=PL!CE$11)))))</f>
        <v>#NAME?</v>
      </c>
      <c r="CF102" s="88"/>
      <c r="CG102" s="1461" t="e" cm="1">
        <f t="array" aca="1" ref="CG102" ca="1">_xlfn.LET( _xlpm.CheckBlank, SUM(PL!$AD102:$BN102) = 0,IF(_xlpm.CheckBlank, "", SUM(_xlfn._xlws.FILTER(PL!$AD102:$BN102,(YEAR(PL!$AD$12:$BN$12)=PL!CG$12)*(array_timeline&lt;=PL!CG$11)))))</f>
        <v>#NAME?</v>
      </c>
      <c r="CH102" s="1461" t="e" cm="1">
        <f t="array" aca="1" ref="CH102" ca="1">_xlfn.LET( _xlpm.CheckBlank, SUM(PL!$AD102:$BN102) = 0, IF(_xlpm.CheckBlank, "", SUM(_xlfn._xlws.FILTER(PL!$AD102:$BN102,(YEAR(PL!$AD$12:$BN$12)=PL!CH$12)*(array_timeline&lt;=PL!CH$11)))))</f>
        <v>#NAME?</v>
      </c>
      <c r="CI102" s="88"/>
      <c r="CJ102" s="1461" cm="1">
        <f t="array" ref="CJ102">_xlfn.LET( _xlpm.CheckBlank, SUM(PL!$AD102:$BN102) = 0, IF(_xlpm.CheckBlank, "", SUM(_xlfn.TAKE(_xlfn.DROP(PL!$AD102:$BN102, ,-DATEDIFF(PL!CJ$11, val_asOfDate,"M")),1,-12))))</f>
        <v>12</v>
      </c>
      <c r="CK102" s="1461" cm="1">
        <f t="array" ref="CK102">_xlfn.LET( _xlpm.CheckBlank, SUM(PL!$AD102:$BN102) = 0, IF(_xlpm.CheckBlank, "", SUM(_xlfn.TAKE(_xlfn.DROP(PL!$AD102:$BN102, ,-DATEDIFF(PL!CK$11, val_asOfDate,"M")),1,-12))))</f>
        <v>12</v>
      </c>
      <c r="CL102" s="3"/>
      <c r="CM102" s="840"/>
      <c r="CN102" s="840"/>
      <c r="CO102" s="3"/>
      <c r="CP102" s="840"/>
      <c r="CQ102" s="840"/>
      <c r="CR102" s="34"/>
    </row>
    <row r="103" spans="1:96" ht="21" customHeight="1" outlineLevel="2">
      <c r="A103" s="1322"/>
      <c r="B103" s="2128" t="s">
        <v>1561</v>
      </c>
      <c r="C103" s="2125" t="s">
        <v>1562</v>
      </c>
      <c r="D103" s="577"/>
      <c r="E103" s="1615" t="e" cm="1">
        <f t="array" aca="1" ref="E103" ca="1">_xlfn.LET(
   _xlpm.Attr,  $C103,
   _xlpm.Lookback, $E$16,
   _xlpm.QueryDate, EOMONTH(val_asOfDate,_xlpm.Lookback),
   _xlpm.ReadField, _xldudf_CX_GET(CX_ENTITY,fx_attrConverter($C103),_xlpm.QueryDate),
   _xlpm.AttrBlank, _xlpm.Attr="", _xlpm.Result,
   IF(_xlpm.AttrBlank,val_blankRefText,fx_attrConverter(_xlpm.ReadField,0)),
IF(_xlpm.Result = "Error", "", _xlpm.Result )
)</f>
        <v>#NAME?</v>
      </c>
      <c r="F103" s="577" t="str">
        <f t="shared" si="28"/>
        <v>Custom Metric Amount 2</v>
      </c>
      <c r="G103" s="577" t="s">
        <v>1599</v>
      </c>
      <c r="H103" s="401">
        <v>1</v>
      </c>
      <c r="I103" s="401">
        <v>1</v>
      </c>
      <c r="J103" s="401"/>
      <c r="K103" s="401"/>
      <c r="L103" s="581" t="b">
        <v>0</v>
      </c>
      <c r="N103" s="158"/>
      <c r="O103" s="101"/>
      <c r="P103" s="52"/>
      <c r="Q103" s="101"/>
      <c r="R103" s="126"/>
      <c r="S103" s="101"/>
      <c r="T103" s="101"/>
      <c r="U103" s="39"/>
      <c r="W103" s="91" t="str">
        <f>_PL!$W$72</f>
        <v>Budget</v>
      </c>
      <c r="X103" s="2370" t="e" cm="1">
        <f t="array" aca="1" ref="X103" ca="1">_xlfn.LET(
_xlpm.toPass,$E103="",_xlpm.hasParts,ISNUMBER(SEARCH("|",$E103)),
_xlpm.Part1,INDEX(_xlfn.TEXTSPLIT($E103,"|",,FALSE,1),1),
_xlpm.Part1Num,IFERROR(_xlfn.NUMBERVALUE(_xlpm.Part1),_xlpm.Part1),_xlfn.SWITCH(
TRUE,_xlpm.toPass,"",_xlpm.hasParts,_xlpm.Part1Num,
$E103
))</f>
        <v>#NAME?</v>
      </c>
      <c r="Y103" s="590" t="e" cm="1">
        <f t="array" aca="1" ref="Y103" ca="1">_xlfn.LET(_xlpm.PackedString, E103, IF(_xlpm.PackedString="", "", IF( ISNUMBER( SEARCH("|", _xlpm.PackedString)), INDEX(_xlfn.TEXTSPLIT(_xlpm.PackedString,"|", ,FALSE),2),_xlpm.PackedString)))</f>
        <v>#NAME?</v>
      </c>
      <c r="Z103" s="198" t="e">
        <f t="shared" ca="1" si="29"/>
        <v>#NAME?</v>
      </c>
      <c r="AA103" s="200"/>
      <c r="AB103" s="709" t="e" cm="1">
        <f t="array" aca="1" ref="AB103" ca="1">_xlfn.LET(_xlpm.PackedString, E103, IF(_xlpm.PackedString="", "", IF( ISNUMBER( SEARCH("|", _xlpm.PackedString)), INDEX(_xlfn.TEXTSPLIT(_xlpm.PackedString,"|", ,FALSE),3),_xlpm.PackedString)))</f>
        <v>#NAME?</v>
      </c>
      <c r="AC103" s="124" t="str" cm="1">
        <f t="array" aca="1" ref="AC103" ca="1">_xlfn.LET(
_xlpm.Def, IF(_xlfn.XMATCH(AB103,tbl_acctDef[Term],0)&gt;0, fx_getIcon("find"), ""),
_xlpm.Adj, IF(_xlfn.XMATCH(AB103, tbl_adjExample[Items],0)&gt;0, fx_getIcon("find"), ""),
IFERROR(IFBLANK(_xlpm.Def,_xlpm.Adj),"")
)</f>
        <v/>
      </c>
      <c r="AD103" s="1986" t="e" cm="1">
        <f t="array" aca="1" ref="AD103" ca="1">_xlfn.LET(
_xlpm.val,IF($F103 = "",val_blankRefText,  _xldudf_CX_GET(CX_ENTITY,$F103,AD$11,AD$14,,(AD$75))),
_xlpm.Res, IF(OR(_xlpm.val="",_xlpm.val="Error"),"",_xlpm.val),
_xlpm.Res
)</f>
        <v>#NAME?</v>
      </c>
      <c r="AE103" s="1986" t="e" cm="1">
        <f t="array" aca="1" ref="AE103" ca="1">_xlfn.LET(
_xlpm.val,IF($F103 = "",val_blankRefText,  _xldudf_CX_GET(CX_ENTITY,$F103,AE$11,AE$14,,(AE$75))),
_xlpm.Res, IF(OR(_xlpm.val="",_xlpm.val="Error"),"",_xlpm.val),
_xlpm.Res
)</f>
        <v>#NAME?</v>
      </c>
      <c r="AF103" s="1986" t="e" cm="1">
        <f t="array" aca="1" ref="AF103" ca="1">_xlfn.LET(
_xlpm.val,IF($F103 = "",val_blankRefText,  _xldudf_CX_GET(CX_ENTITY,$F103,AF$11,AF$14,,(AF$75))),
_xlpm.Res, IF(OR(_xlpm.val="",_xlpm.val="Error"),"",_xlpm.val),
_xlpm.Res
)</f>
        <v>#NAME?</v>
      </c>
      <c r="AG103" s="1986" t="e" cm="1">
        <f t="array" aca="1" ref="AG103" ca="1">_xlfn.LET(
_xlpm.val,IF($F103 = "",val_blankRefText,  _xldudf_CX_GET(CX_ENTITY,$F103,AG$11,AG$14,,(AG$75))),
_xlpm.Res, IF(OR(_xlpm.val="",_xlpm.val="Error"),"",_xlpm.val),
_xlpm.Res
)</f>
        <v>#NAME?</v>
      </c>
      <c r="AH103" s="1986" t="e" cm="1">
        <f t="array" aca="1" ref="AH103" ca="1">_xlfn.LET(
_xlpm.val,IF($F103 = "",val_blankRefText,  _xldudf_CX_GET(CX_ENTITY,$F103,AH$11,AH$14,,(AH$75))),
_xlpm.Res, IF(OR(_xlpm.val="",_xlpm.val="Error"),"",_xlpm.val),
_xlpm.Res
)</f>
        <v>#NAME?</v>
      </c>
      <c r="AI103" s="1986" t="e" cm="1">
        <f t="array" aca="1" ref="AI103" ca="1">_xlfn.LET(
_xlpm.val,IF($F103 = "",val_blankRefText,  _xldudf_CX_GET(CX_ENTITY,$F103,AI$11,AI$14,,(AI$75))),
_xlpm.Res, IF(OR(_xlpm.val="",_xlpm.val="Error"),"",_xlpm.val),
_xlpm.Res
)</f>
        <v>#NAME?</v>
      </c>
      <c r="AJ103" s="1986" t="e" cm="1">
        <f t="array" aca="1" ref="AJ103" ca="1">_xlfn.LET(
_xlpm.val,IF($F103 = "",val_blankRefText,  _xldudf_CX_GET(CX_ENTITY,$F103,AJ$11,AJ$14,,(AJ$75))),
_xlpm.Res, IF(OR(_xlpm.val="",_xlpm.val="Error"),"",_xlpm.val),
_xlpm.Res
)</f>
        <v>#NAME?</v>
      </c>
      <c r="AK103" s="1986" t="e" cm="1">
        <f t="array" aca="1" ref="AK103" ca="1">_xlfn.LET(
_xlpm.val,IF($F103 = "",val_blankRefText,  _xldudf_CX_GET(CX_ENTITY,$F103,AK$11,AK$14,,(AK$75))),
_xlpm.Res, IF(OR(_xlpm.val="",_xlpm.val="Error"),"",_xlpm.val),
_xlpm.Res
)</f>
        <v>#NAME?</v>
      </c>
      <c r="AL103" s="1986" t="e" cm="1">
        <f t="array" aca="1" ref="AL103" ca="1">_xlfn.LET(
_xlpm.val,IF($F103 = "",val_blankRefText,  _xldudf_CX_GET(CX_ENTITY,$F103,AL$11,AL$14,,(AL$75))),
_xlpm.Res, IF(OR(_xlpm.val="",_xlpm.val="Error"),"",_xlpm.val),
_xlpm.Res
)</f>
        <v>#NAME?</v>
      </c>
      <c r="AM103" s="1986" t="e" cm="1">
        <f t="array" aca="1" ref="AM103" ca="1">_xlfn.LET(
_xlpm.val,IF($F103 = "",val_blankRefText,  _xldudf_CX_GET(CX_ENTITY,$F103,AM$11,AM$14,,(AM$75))),
_xlpm.Res, IF(OR(_xlpm.val="",_xlpm.val="Error"),"",_xlpm.val),
_xlpm.Res
)</f>
        <v>#NAME?</v>
      </c>
      <c r="AN103" s="1986" t="e" cm="1">
        <f t="array" aca="1" ref="AN103" ca="1">_xlfn.LET(
_xlpm.val,IF($F103 = "",val_blankRefText,  _xldudf_CX_GET(CX_ENTITY,$F103,AN$11,AN$14,,(AN$75))),
_xlpm.Res, IF(OR(_xlpm.val="",_xlpm.val="Error"),"",_xlpm.val),
_xlpm.Res
)</f>
        <v>#NAME?</v>
      </c>
      <c r="AO103" s="1986" t="e" cm="1">
        <f t="array" aca="1" ref="AO103" ca="1">_xlfn.LET(
_xlpm.val,IF($F103 = "",val_blankRefText,  _xldudf_CX_GET(CX_ENTITY,$F103,AO$11,AO$14,,(AO$75))),
_xlpm.Res, IF(OR(_xlpm.val="",_xlpm.val="Error"),"",_xlpm.val),
_xlpm.Res
)</f>
        <v>#NAME?</v>
      </c>
      <c r="AP103" s="1986" t="e" cm="1">
        <f t="array" aca="1" ref="AP103" ca="1">_xlfn.LET(
_xlpm.val,IF($F103 = "",val_blankRefText,  _xldudf_CX_GET(CX_ENTITY,$F103,AP$11,AP$14,,(AP$75))),
_xlpm.Res, IF(OR(_xlpm.val="",_xlpm.val="Error"),"",_xlpm.val),
_xlpm.Res
)</f>
        <v>#NAME?</v>
      </c>
      <c r="AQ103" s="1986" t="e" cm="1">
        <f t="array" aca="1" ref="AQ103" ca="1">_xlfn.LET(
_xlpm.val,IF($F103 = "",val_blankRefText,  _xldudf_CX_GET(CX_ENTITY,$F103,AQ$11,AQ$14,,(AQ$75))),
_xlpm.Res, IF(OR(_xlpm.val="",_xlpm.val="Error"),"",_xlpm.val),
_xlpm.Res
)</f>
        <v>#NAME?</v>
      </c>
      <c r="AR103" s="1986" t="e" cm="1">
        <f t="array" aca="1" ref="AR103" ca="1">_xlfn.LET(
_xlpm.val,IF($F103 = "",val_blankRefText,  _xldudf_CX_GET(CX_ENTITY,$F103,AR$11,AR$14,,(AR$75))),
_xlpm.Res, IF(OR(_xlpm.val="",_xlpm.val="Error"),"",_xlpm.val),
_xlpm.Res
)</f>
        <v>#NAME?</v>
      </c>
      <c r="AS103" s="1986" t="e" cm="1">
        <f t="array" aca="1" ref="AS103" ca="1">_xlfn.LET(
_xlpm.val,IF($F103 = "",val_blankRefText,  _xldudf_CX_GET(CX_ENTITY,$F103,AS$11,AS$14,,(AS$75))),
_xlpm.Res, IF(OR(_xlpm.val="",_xlpm.val="Error"),"",_xlpm.val),
_xlpm.Res
)</f>
        <v>#NAME?</v>
      </c>
      <c r="AT103" s="1986" t="e" cm="1">
        <f t="array" aca="1" ref="AT103" ca="1">_xlfn.LET(
_xlpm.val,IF($F103 = "",val_blankRefText,  _xldudf_CX_GET(CX_ENTITY,$F103,AT$11,AT$14,,(AT$75))),
_xlpm.Res, IF(OR(_xlpm.val="",_xlpm.val="Error"),"",_xlpm.val),
_xlpm.Res
)</f>
        <v>#NAME?</v>
      </c>
      <c r="AU103" s="1986" t="e" cm="1">
        <f t="array" aca="1" ref="AU103" ca="1">_xlfn.LET(
_xlpm.val,IF($F103 = "",val_blankRefText,  _xldudf_CX_GET(CX_ENTITY,$F103,AU$11,AU$14,,(AU$75))),
_xlpm.Res, IF(OR(_xlpm.val="",_xlpm.val="Error"),"",_xlpm.val),
_xlpm.Res
)</f>
        <v>#NAME?</v>
      </c>
      <c r="AV103" s="1986" t="e" cm="1">
        <f t="array" aca="1" ref="AV103" ca="1">_xlfn.LET(
_xlpm.val,IF($F103 = "",val_blankRefText,  _xldudf_CX_GET(CX_ENTITY,$F103,AV$11,AV$14,,(AV$75))),
_xlpm.Res, IF(OR(_xlpm.val="",_xlpm.val="Error"),"",_xlpm.val),
_xlpm.Res
)</f>
        <v>#NAME?</v>
      </c>
      <c r="AW103" s="1986" t="e" cm="1">
        <f t="array" aca="1" ref="AW103" ca="1">_xlfn.LET(
_xlpm.val,IF($F103 = "",val_blankRefText,  _xldudf_CX_GET(CX_ENTITY,$F103,AW$11,AW$14,,(AW$75))),
_xlpm.Res, IF(OR(_xlpm.val="",_xlpm.val="Error"),"",_xlpm.val),
_xlpm.Res
)</f>
        <v>#NAME?</v>
      </c>
      <c r="AX103" s="1986" t="e" cm="1">
        <f t="array" aca="1" ref="AX103" ca="1">_xlfn.LET(
_xlpm.val,IF($F103 = "",val_blankRefText,  _xldudf_CX_GET(CX_ENTITY,$F103,AX$11,AX$14,,(AX$75))),
_xlpm.Res, IF(OR(_xlpm.val="",_xlpm.val="Error"),"",_xlpm.val),
_xlpm.Res
)</f>
        <v>#NAME?</v>
      </c>
      <c r="AY103" s="1986" t="e" cm="1">
        <f t="array" aca="1" ref="AY103" ca="1">_xlfn.LET(
_xlpm.val,IF($F103 = "",val_blankRefText,  _xldudf_CX_GET(CX_ENTITY,$F103,AY$11,AY$14,,(AY$75))),
_xlpm.Res, IF(OR(_xlpm.val="",_xlpm.val="Error"),"",_xlpm.val),
_xlpm.Res
)</f>
        <v>#NAME?</v>
      </c>
      <c r="AZ103" s="1986" t="e" cm="1">
        <f t="array" aca="1" ref="AZ103" ca="1">_xlfn.LET(
_xlpm.val,IF($F103 = "",val_blankRefText,  _xldudf_CX_GET(CX_ENTITY,$F103,AZ$11,AZ$14,,(AZ$75))),
_xlpm.Res, IF(OR(_xlpm.val="",_xlpm.val="Error"),"",_xlpm.val),
_xlpm.Res
)</f>
        <v>#NAME?</v>
      </c>
      <c r="BA103" s="1986" t="e" cm="1">
        <f t="array" aca="1" ref="BA103" ca="1">_xlfn.LET(
_xlpm.val,IF($F103 = "",val_blankRefText,  _xldudf_CX_GET(CX_ENTITY,$F103,BA$11,BA$14,,(BA$75))),
_xlpm.Res, IF(OR(_xlpm.val="",_xlpm.val="Error"),"",_xlpm.val),
_xlpm.Res
)</f>
        <v>#NAME?</v>
      </c>
      <c r="BB103" s="1986" t="e" cm="1">
        <f t="array" aca="1" ref="BB103" ca="1">_xlfn.LET(
_xlpm.val,IF($F103 = "",val_blankRefText,  _xldudf_CX_GET(CX_ENTITY,$F103,BB$11,BB$14,,(BB$75))),
_xlpm.Res, IF(OR(_xlpm.val="",_xlpm.val="Error"),"",_xlpm.val),
_xlpm.Res
)</f>
        <v>#NAME?</v>
      </c>
      <c r="BC103" s="1986" t="e" cm="1">
        <f t="array" aca="1" ref="BC103" ca="1">_xlfn.LET(
_xlpm.val,IF($F103 = "",val_blankRefText,  _xldudf_CX_GET(CX_ENTITY,$F103,BC$11,BC$14,,(BC$75))),
_xlpm.Res, IF(OR(_xlpm.val="",_xlpm.val="Error"),"",_xlpm.val),
_xlpm.Res
)</f>
        <v>#NAME?</v>
      </c>
      <c r="BD103" s="1986" t="e" cm="1">
        <f t="array" aca="1" ref="BD103" ca="1">_xlfn.LET(
_xlpm.val,IF($F103 = "",val_blankRefText,  _xldudf_CX_GET(CX_ENTITY,$F103,BD$11,BD$14,,(BD$75))),
_xlpm.Res, IF(OR(_xlpm.val="",_xlpm.val="Error"),"",_xlpm.val),
_xlpm.Res
)</f>
        <v>#NAME?</v>
      </c>
      <c r="BE103" s="1986" t="e" cm="1">
        <f t="array" aca="1" ref="BE103" ca="1">_xlfn.LET(
_xlpm.val,IF($F103 = "",val_blankRefText,  _xldudf_CX_GET(CX_ENTITY,$F103,BE$11,BE$14,,(BE$75))),
_xlpm.Res, IF(OR(_xlpm.val="",_xlpm.val="Error"),"",_xlpm.val),
_xlpm.Res
)</f>
        <v>#NAME?</v>
      </c>
      <c r="BF103" s="1986" t="e" cm="1">
        <f t="array" aca="1" ref="BF103" ca="1">_xlfn.LET(
_xlpm.val,IF($F103 = "",val_blankRefText,  _xldudf_CX_GET(CX_ENTITY,$F103,BF$11,BF$14,,(BF$75))),
_xlpm.Res, IF(OR(_xlpm.val="",_xlpm.val="Error"),"",_xlpm.val),
_xlpm.Res
)</f>
        <v>#NAME?</v>
      </c>
      <c r="BG103" s="1986" t="e" cm="1">
        <f t="array" aca="1" ref="BG103" ca="1">_xlfn.LET(
_xlpm.val,IF($F103 = "",val_blankRefText,  _xldudf_CX_GET(CX_ENTITY,$F103,BG$11,BG$14,,(BG$75))),
_xlpm.Res, IF(OR(_xlpm.val="",_xlpm.val="Error"),"",_xlpm.val),
_xlpm.Res
)</f>
        <v>#NAME?</v>
      </c>
      <c r="BH103" s="1986" t="e" cm="1">
        <f t="array" aca="1" ref="BH103" ca="1">_xlfn.LET(
_xlpm.val,IF($F103 = "",val_blankRefText,  _xldudf_CX_GET(CX_ENTITY,$F103,BH$11,BH$14,,(BH$75))),
_xlpm.Res, IF(OR(_xlpm.val="",_xlpm.val="Error"),"",_xlpm.val),
_xlpm.Res
)</f>
        <v>#NAME?</v>
      </c>
      <c r="BI103" s="1986" t="e" cm="1">
        <f t="array" aca="1" ref="BI103" ca="1">_xlfn.LET(
_xlpm.val,IF($F103 = "",val_blankRefText,  _xldudf_CX_GET(CX_ENTITY,$F103,BI$11,BI$14,,(BI$75))),
_xlpm.Res, IF(OR(_xlpm.val="",_xlpm.val="Error"),"",_xlpm.val),
_xlpm.Res
)</f>
        <v>#NAME?</v>
      </c>
      <c r="BJ103" s="1986" t="e" cm="1">
        <f t="array" aca="1" ref="BJ103" ca="1">_xlfn.LET(
_xlpm.val,IF($F103 = "",val_blankRefText,  _xldudf_CX_GET(CX_ENTITY,$F103,BJ$11,BJ$14,,(BJ$75))),
_xlpm.Res, IF(OR(_xlpm.val="",_xlpm.val="Error"),"",_xlpm.val),
_xlpm.Res
)</f>
        <v>#NAME?</v>
      </c>
      <c r="BK103" s="1986" t="e" cm="1">
        <f t="array" aca="1" ref="BK103" ca="1">_xlfn.LET(
_xlpm.val,IF($F103 = "",val_blankRefText,  _xldudf_CX_GET(CX_ENTITY,$F103,BK$11,BK$14,,(BK$75))),
_xlpm.Res, IF(OR(_xlpm.val="",_xlpm.val="Error"),"",_xlpm.val),
_xlpm.Res
)</f>
        <v>#NAME?</v>
      </c>
      <c r="BL103" s="1986" t="e" cm="1">
        <f t="array" aca="1" ref="BL103" ca="1">_xlfn.LET(
_xlpm.val,IF($F103 = "",val_blankRefText,  _xldudf_CX_GET(CX_ENTITY,$F103,BL$11,BL$14,,(BL$75))),
_xlpm.Res, IF(OR(_xlpm.val="",_xlpm.val="Error"),"",_xlpm.val),
_xlpm.Res
)</f>
        <v>#NAME?</v>
      </c>
      <c r="BM103" s="1986" t="e" cm="1">
        <f t="array" aca="1" ref="BM103" ca="1">_xlfn.LET(
_xlpm.val,IF($F103 = "",val_blankRefText,  _xldudf_CX_GET(CX_ENTITY,$F103,BM$11,BM$14,,(BM$75))),
_xlpm.Res, IF(OR(_xlpm.val="",_xlpm.val="Error"),"",_xlpm.val),
_xlpm.Res
)</f>
        <v>#NAME?</v>
      </c>
      <c r="BN103" s="1986" t="e" cm="1">
        <f t="array" aca="1" ref="BN103" ca="1">_xlfn.LET(
_xlpm.val,IF($F103 = "",val_blankRefText,  _xldudf_CX_GET(CX_ENTITY,$F103,BN$11,BN$14,,(BN$75))),
_xlpm.Res, IF(OR(_xlpm.val="",_xlpm.val="Error"),"",_xlpm.val),
_xlpm.Res
)</f>
        <v>#NAME?</v>
      </c>
      <c r="BO103" s="2104" t="e" cm="1">
        <f t="array" aca="1" ref="BO103" ca="1">_xlfn.LET(
_xlpm.val,IF($F103 = "",val_blankRefText,  _xldudf_CX_GET(CX_ENTITY,fx_attrConverter($F103),BO$11,BO$14,,(BO$75))),
_xlpm.Res, IF(OR(_xlpm.val="",_xlpm.val="Error"),"",_xlpm.val),
_xlpm.Res
)</f>
        <v>#NAME?</v>
      </c>
      <c r="BP103" s="2104" t="e" cm="1">
        <f t="array" aca="1" ref="BP103" ca="1">_xlfn.LET(
_xlpm.val,IF($F103 = "",val_blankRefText,  _xldudf_CX_GET(CX_ENTITY,fx_attrConverter($F103),BP$11,BP$14,,(BP$75))),
_xlpm.Res, IF(OR(_xlpm.val="",_xlpm.val="Error"),"",_xlpm.val),
_xlpm.Res
)</f>
        <v>#NAME?</v>
      </c>
      <c r="BQ103" s="2104" t="e" cm="1">
        <f t="array" aca="1" ref="BQ103" ca="1">_xlfn.LET(
_xlpm.val,IF($F103 = "",val_blankRefText,  _xldudf_CX_GET(CX_ENTITY,fx_attrConverter($F103),BQ$11,BQ$14,,(BQ$75))),
_xlpm.Res, IF(OR(_xlpm.val="",_xlpm.val="Error"),"",_xlpm.val),
_xlpm.Res
)</f>
        <v>#NAME?</v>
      </c>
      <c r="BR103" s="2104" t="e" cm="1">
        <f t="array" aca="1" ref="BR103" ca="1">_xlfn.LET(
_xlpm.val,IF($F103 = "",val_blankRefText,  _xldudf_CX_GET(CX_ENTITY,fx_attrConverter($F103),BR$11,BR$14,,(BR$75))),
_xlpm.Res, IF(OR(_xlpm.val="",_xlpm.val="Error"),"",_xlpm.val),
_xlpm.Res
)</f>
        <v>#NAME?</v>
      </c>
      <c r="BS103" s="2104" t="e" cm="1">
        <f t="array" aca="1" ref="BS103" ca="1">_xlfn.LET(
_xlpm.val,IF($F103 = "",val_blankRefText,  _xldudf_CX_GET(CX_ENTITY,fx_attrConverter($F103),BS$11,BS$14,,(BS$75))),
_xlpm.Res, IF(OR(_xlpm.val="",_xlpm.val="Error"),"",_xlpm.val),
_xlpm.Res
)</f>
        <v>#NAME?</v>
      </c>
      <c r="BT103" s="2104" t="e" cm="1">
        <f t="array" aca="1" ref="BT103" ca="1">_xlfn.LET(
_xlpm.val,IF($F103 = "",val_blankRefText,  _xldudf_CX_GET(CX_ENTITY,fx_attrConverter($F103),BT$11,BT$14,,(BT$75))),
_xlpm.Res, IF(OR(_xlpm.val="",_xlpm.val="Error"),"",_xlpm.val),
_xlpm.Res
)</f>
        <v>#NAME?</v>
      </c>
      <c r="BU103" s="2104" t="e" cm="1">
        <f t="array" aca="1" ref="BU103" ca="1">_xlfn.LET(
_xlpm.val,IF($F103 = "",val_blankRefText,  _xldudf_CX_GET(CX_ENTITY,fx_attrConverter($F103),BU$11,BU$14,,(BU$75))),
_xlpm.Res, IF(OR(_xlpm.val="",_xlpm.val="Error"),"",_xlpm.val),
_xlpm.Res
)</f>
        <v>#NAME?</v>
      </c>
      <c r="BV103" s="2104" t="e" cm="1">
        <f t="array" aca="1" ref="BV103" ca="1">_xlfn.LET(
_xlpm.val,IF($F103 = "",val_blankRefText,  _xldudf_CX_GET(CX_ENTITY,fx_attrConverter($F103),BV$11,BV$14,,(BV$75))),
_xlpm.Res, IF(OR(_xlpm.val="",_xlpm.val="Error"),"",_xlpm.val),
_xlpm.Res
)</f>
        <v>#NAME?</v>
      </c>
      <c r="BW103" s="2104" t="e" cm="1">
        <f t="array" aca="1" ref="BW103" ca="1">_xlfn.LET(
_xlpm.val,IF($F103 = "",val_blankRefText,  _xldudf_CX_GET(CX_ENTITY,fx_attrConverter($F103),BW$11,BW$14,,(BW$75))),
_xlpm.Res, IF(OR(_xlpm.val="",_xlpm.val="Error"),"",_xlpm.val),
_xlpm.Res
)</f>
        <v>#NAME?</v>
      </c>
      <c r="BX103" s="2104" t="e" cm="1">
        <f t="array" aca="1" ref="BX103" ca="1">_xlfn.LET(
_xlpm.val,IF($F103 = "",val_blankRefText,  _xldudf_CX_GET(CX_ENTITY,fx_attrConverter($F103),BX$11,BX$14,,(BX$75))),
_xlpm.Res, IF(OR(_xlpm.val="",_xlpm.val="Error"),"",_xlpm.val),
_xlpm.Res
)</f>
        <v>#NAME?</v>
      </c>
      <c r="BY103" s="2104" t="e" cm="1">
        <f t="array" aca="1" ref="BY103" ca="1">_xlfn.LET(
_xlpm.val,IF($F103 = "",val_blankRefText,  _xldudf_CX_GET(CX_ENTITY,fx_attrConverter($F103),BY$11,BY$14,,(BY$75))),
_xlpm.Res, IF(OR(_xlpm.val="",_xlpm.val="Error"),"",_xlpm.val),
_xlpm.Res
)</f>
        <v>#NAME?</v>
      </c>
      <c r="BZ103" s="2104" t="e" cm="1">
        <f t="array" aca="1" ref="BZ103" ca="1">_xlfn.LET(
_xlpm.val,IF($F103 = "",val_blankRefText,  _xldudf_CX_GET(CX_ENTITY,fx_attrConverter($F103),BZ$11,BZ$14,,(BZ$75))),
_xlpm.Res, IF(OR(_xlpm.val="",_xlpm.val="Error"),"",_xlpm.val),
_xlpm.Res
)</f>
        <v>#NAME?</v>
      </c>
      <c r="CA103" s="34" t="e" cm="1">
        <f t="array" aca="1" ref="CA103" ca="1">_xlfn.LET(
_xlpm.val,IF($F103 = "",val_blankRefText,  _xldudf_CX_GET(CX_ENTITY,fx_attrConverter($F103),CA$11,CA$14,,(CA$75))),
_xlpm.Res, IF(OR(_xlpm.val="",_xlpm.val="Error"),"",_xlpm.val),
_xlpm.Res
)</f>
        <v>#NAME?</v>
      </c>
      <c r="CC103" s="33"/>
      <c r="CD103" s="1461" t="e" cm="1">
        <f t="array" aca="1" ref="CD103" ca="1">_xlfn.LET( _xlpm.CheckBlank, SUM(PL!$AD103:$BN103) = 0, IF(_xlpm.CheckBlank, "", SUM(_xlfn._xlws.FILTER(PL!$AD103:$BN103,(YEAR(PL!$AD$12:$BN$12)=PL!CD$12)*(array_timeline&lt;=PL!CD$11)))))</f>
        <v>#NAME?</v>
      </c>
      <c r="CE103" s="1461" t="e" cm="1">
        <f t="array" aca="1" ref="CE103" ca="1">_xlfn.LET( _xlpm.CheckBlank, SUM(PL!$AD103:$BN103) = 0, IF(_xlpm.CheckBlank, "", SUM(_xlfn._xlws.FILTER(PL!$AD103:$BN103,(YEAR(PL!$AD$12:$BN$12)=PL!CE$12)*(array_timeline&lt;=PL!CE$11)))))</f>
        <v>#NAME?</v>
      </c>
      <c r="CF103" s="88"/>
      <c r="CG103" s="1461" t="e" cm="1">
        <f t="array" aca="1" ref="CG103" ca="1">_xlfn.LET( _xlpm.CheckBlank, SUM(PL!$AD103:$BN103) = 0,IF(_xlpm.CheckBlank, "", SUM(_xlfn._xlws.FILTER(PL!$AD103:$BN103,(YEAR(PL!$AD$12:$BN$12)=PL!CG$12)*(array_timeline&lt;=PL!CG$11)))))</f>
        <v>#NAME?</v>
      </c>
      <c r="CH103" s="1461" t="e" cm="1">
        <f t="array" aca="1" ref="CH103" ca="1">_xlfn.LET( _xlpm.CheckBlank, SUM(PL!$AD103:$BN103) = 0, IF(_xlpm.CheckBlank, "", SUM(_xlfn._xlws.FILTER(PL!$AD103:$BN103,(YEAR(PL!$AD$12:$BN$12)=PL!CH$12)*(array_timeline&lt;=PL!CH$11)))))</f>
        <v>#NAME?</v>
      </c>
      <c r="CI103" s="88"/>
      <c r="CJ103" s="1461" cm="1">
        <f t="array" ref="CJ103">_xlfn.LET( _xlpm.CheckBlank, SUM(PL!$AD103:$BN103) = 0, IF(_xlpm.CheckBlank, "", SUM(_xlfn.TAKE(_xlfn.DROP(PL!$AD103:$BN103, ,-DATEDIFF(PL!CJ$11, val_asOfDate,"M")),1,-12))))</f>
        <v>12</v>
      </c>
      <c r="CK103" s="1461" cm="1">
        <f t="array" ref="CK103">_xlfn.LET( _xlpm.CheckBlank, SUM(PL!$AD103:$BN103) = 0, IF(_xlpm.CheckBlank, "", SUM(_xlfn.TAKE(_xlfn.DROP(PL!$AD103:$BN103, ,-DATEDIFF(PL!CK$11, val_asOfDate,"M")),1,-12))))</f>
        <v>12</v>
      </c>
      <c r="CL103" s="3"/>
      <c r="CM103" s="763"/>
      <c r="CN103" s="763"/>
      <c r="CO103" s="3"/>
      <c r="CP103" s="763"/>
      <c r="CQ103" s="763"/>
      <c r="CR103" s="34"/>
    </row>
    <row r="104" spans="1:96" ht="21" customHeight="1" outlineLevel="2">
      <c r="A104" s="1322"/>
      <c r="B104" s="2128" t="s">
        <v>1563</v>
      </c>
      <c r="C104" s="2125" t="s">
        <v>1564</v>
      </c>
      <c r="D104" s="577"/>
      <c r="E104" s="1615" t="e" cm="1">
        <f t="array" aca="1" ref="E104" ca="1">_xlfn.LET(
   _xlpm.Attr,  $C104,
   _xlpm.Lookback, $E$16,
   _xlpm.QueryDate, EOMONTH(val_asOfDate,_xlpm.Lookback),
   _xlpm.ReadField, _xldudf_CX_GET(CX_ENTITY,fx_attrConverter($C104),_xlpm.QueryDate),
   _xlpm.AttrBlank, _xlpm.Attr="", _xlpm.Result,
   IF(_xlpm.AttrBlank,val_blankRefText,fx_attrConverter(_xlpm.ReadField,0)),
IF(_xlpm.Result = "Error", "", _xlpm.Result )
)</f>
        <v>#NAME?</v>
      </c>
      <c r="F104" s="577" t="str">
        <f t="shared" si="28"/>
        <v>Custom Metric Amount 3</v>
      </c>
      <c r="G104" s="577" t="s">
        <v>1599</v>
      </c>
      <c r="H104" s="401">
        <v>1</v>
      </c>
      <c r="I104" s="401">
        <v>1</v>
      </c>
      <c r="J104" s="401"/>
      <c r="K104" s="401"/>
      <c r="L104" s="581" t="b">
        <v>0</v>
      </c>
      <c r="N104" s="158"/>
      <c r="O104" s="101"/>
      <c r="P104" s="52"/>
      <c r="Q104" s="101"/>
      <c r="R104" s="126"/>
      <c r="S104" s="101"/>
      <c r="T104" s="101"/>
      <c r="U104" s="39"/>
      <c r="W104" s="91" t="str">
        <f>_PL!$W$72</f>
        <v>Budget</v>
      </c>
      <c r="X104" s="2370" t="e" cm="1">
        <f t="array" aca="1" ref="X104" ca="1">_xlfn.LET(
_xlpm.toPass,$E104="",_xlpm.hasParts,ISNUMBER(SEARCH("|",$E104)),
_xlpm.Part1,INDEX(_xlfn.TEXTSPLIT($E104,"|",,FALSE,1),1),
_xlpm.Part1Num,IFERROR(_xlfn.NUMBERVALUE(_xlpm.Part1),_xlpm.Part1),_xlfn.SWITCH(
TRUE,_xlpm.toPass,"",_xlpm.hasParts,_xlpm.Part1Num,
$E104
))</f>
        <v>#NAME?</v>
      </c>
      <c r="Y104" s="590" t="e" cm="1">
        <f t="array" aca="1" ref="Y104" ca="1">_xlfn.LET(_xlpm.PackedString, E104, IF(_xlpm.PackedString="", "", IF( ISNUMBER( SEARCH("|", _xlpm.PackedString)), INDEX(_xlfn.TEXTSPLIT(_xlpm.PackedString,"|", ,FALSE),2),_xlpm.PackedString)))</f>
        <v>#NAME?</v>
      </c>
      <c r="Z104" s="198" t="e">
        <f t="shared" ca="1" si="29"/>
        <v>#NAME?</v>
      </c>
      <c r="AA104" s="200"/>
      <c r="AB104" s="709" t="e" cm="1">
        <f t="array" aca="1" ref="AB104" ca="1">_xlfn.LET(_xlpm.PackedString, E104, IF(_xlpm.PackedString="", "", IF( ISNUMBER( SEARCH("|", _xlpm.PackedString)), INDEX(_xlfn.TEXTSPLIT(_xlpm.PackedString,"|", ,FALSE),3),_xlpm.PackedString)))</f>
        <v>#NAME?</v>
      </c>
      <c r="AC104" s="124" t="str" cm="1">
        <f t="array" aca="1" ref="AC104" ca="1">_xlfn.LET(
_xlpm.Def, IF(_xlfn.XMATCH(AB104,tbl_acctDef[Term],0)&gt;0, fx_getIcon("find"), ""),
_xlpm.Adj, IF(_xlfn.XMATCH(AB104, tbl_adjExample[Items],0)&gt;0, fx_getIcon("find"), ""),
IFERROR(IFBLANK(_xlpm.Def,_xlpm.Adj),"")
)</f>
        <v/>
      </c>
      <c r="AD104" s="1986" t="e" cm="1">
        <f t="array" aca="1" ref="AD104" ca="1">_xlfn.LET(
_xlpm.val,IF($F104 = "",val_blankRefText,  _xldudf_CX_GET(CX_ENTITY,$F104,AD$11,AD$14,,(AD$75))),
_xlpm.Res, IF(OR(_xlpm.val="",_xlpm.val="Error"),"",_xlpm.val),
_xlpm.Res
)</f>
        <v>#NAME?</v>
      </c>
      <c r="AE104" s="1986" t="e" cm="1">
        <f t="array" aca="1" ref="AE104" ca="1">_xlfn.LET(
_xlpm.val,IF($F104 = "",val_blankRefText,  _xldudf_CX_GET(CX_ENTITY,$F104,AE$11,AE$14,,(AE$75))),
_xlpm.Res, IF(OR(_xlpm.val="",_xlpm.val="Error"),"",_xlpm.val),
_xlpm.Res
)</f>
        <v>#NAME?</v>
      </c>
      <c r="AF104" s="1986" t="e" cm="1">
        <f t="array" aca="1" ref="AF104" ca="1">_xlfn.LET(
_xlpm.val,IF($F104 = "",val_blankRefText,  _xldudf_CX_GET(CX_ENTITY,$F104,AF$11,AF$14,,(AF$75))),
_xlpm.Res, IF(OR(_xlpm.val="",_xlpm.val="Error"),"",_xlpm.val),
_xlpm.Res
)</f>
        <v>#NAME?</v>
      </c>
      <c r="AG104" s="1986" t="e" cm="1">
        <f t="array" aca="1" ref="AG104" ca="1">_xlfn.LET(
_xlpm.val,IF($F104 = "",val_blankRefText,  _xldudf_CX_GET(CX_ENTITY,$F104,AG$11,AG$14,,(AG$75))),
_xlpm.Res, IF(OR(_xlpm.val="",_xlpm.val="Error"),"",_xlpm.val),
_xlpm.Res
)</f>
        <v>#NAME?</v>
      </c>
      <c r="AH104" s="1986" t="e" cm="1">
        <f t="array" aca="1" ref="AH104" ca="1">_xlfn.LET(
_xlpm.val,IF($F104 = "",val_blankRefText,  _xldudf_CX_GET(CX_ENTITY,$F104,AH$11,AH$14,,(AH$75))),
_xlpm.Res, IF(OR(_xlpm.val="",_xlpm.val="Error"),"",_xlpm.val),
_xlpm.Res
)</f>
        <v>#NAME?</v>
      </c>
      <c r="AI104" s="1986" t="e" cm="1">
        <f t="array" aca="1" ref="AI104" ca="1">_xlfn.LET(
_xlpm.val,IF($F104 = "",val_blankRefText,  _xldudf_CX_GET(CX_ENTITY,$F104,AI$11,AI$14,,(AI$75))),
_xlpm.Res, IF(OR(_xlpm.val="",_xlpm.val="Error"),"",_xlpm.val),
_xlpm.Res
)</f>
        <v>#NAME?</v>
      </c>
      <c r="AJ104" s="1986" t="e" cm="1">
        <f t="array" aca="1" ref="AJ104" ca="1">_xlfn.LET(
_xlpm.val,IF($F104 = "",val_blankRefText,  _xldudf_CX_GET(CX_ENTITY,$F104,AJ$11,AJ$14,,(AJ$75))),
_xlpm.Res, IF(OR(_xlpm.val="",_xlpm.val="Error"),"",_xlpm.val),
_xlpm.Res
)</f>
        <v>#NAME?</v>
      </c>
      <c r="AK104" s="1986" t="e" cm="1">
        <f t="array" aca="1" ref="AK104" ca="1">_xlfn.LET(
_xlpm.val,IF($F104 = "",val_blankRefText,  _xldudf_CX_GET(CX_ENTITY,$F104,AK$11,AK$14,,(AK$75))),
_xlpm.Res, IF(OR(_xlpm.val="",_xlpm.val="Error"),"",_xlpm.val),
_xlpm.Res
)</f>
        <v>#NAME?</v>
      </c>
      <c r="AL104" s="1986" t="e" cm="1">
        <f t="array" aca="1" ref="AL104" ca="1">_xlfn.LET(
_xlpm.val,IF($F104 = "",val_blankRefText,  _xldudf_CX_GET(CX_ENTITY,$F104,AL$11,AL$14,,(AL$75))),
_xlpm.Res, IF(OR(_xlpm.val="",_xlpm.val="Error"),"",_xlpm.val),
_xlpm.Res
)</f>
        <v>#NAME?</v>
      </c>
      <c r="AM104" s="1986" t="e" cm="1">
        <f t="array" aca="1" ref="AM104" ca="1">_xlfn.LET(
_xlpm.val,IF($F104 = "",val_blankRefText,  _xldudf_CX_GET(CX_ENTITY,$F104,AM$11,AM$14,,(AM$75))),
_xlpm.Res, IF(OR(_xlpm.val="",_xlpm.val="Error"),"",_xlpm.val),
_xlpm.Res
)</f>
        <v>#NAME?</v>
      </c>
      <c r="AN104" s="1986" t="e" cm="1">
        <f t="array" aca="1" ref="AN104" ca="1">_xlfn.LET(
_xlpm.val,IF($F104 = "",val_blankRefText,  _xldudf_CX_GET(CX_ENTITY,$F104,AN$11,AN$14,,(AN$75))),
_xlpm.Res, IF(OR(_xlpm.val="",_xlpm.val="Error"),"",_xlpm.val),
_xlpm.Res
)</f>
        <v>#NAME?</v>
      </c>
      <c r="AO104" s="1986" t="e" cm="1">
        <f t="array" aca="1" ref="AO104" ca="1">_xlfn.LET(
_xlpm.val,IF($F104 = "",val_blankRefText,  _xldudf_CX_GET(CX_ENTITY,$F104,AO$11,AO$14,,(AO$75))),
_xlpm.Res, IF(OR(_xlpm.val="",_xlpm.val="Error"),"",_xlpm.val),
_xlpm.Res
)</f>
        <v>#NAME?</v>
      </c>
      <c r="AP104" s="1986" t="e" cm="1">
        <f t="array" aca="1" ref="AP104" ca="1">_xlfn.LET(
_xlpm.val,IF($F104 = "",val_blankRefText,  _xldudf_CX_GET(CX_ENTITY,$F104,AP$11,AP$14,,(AP$75))),
_xlpm.Res, IF(OR(_xlpm.val="",_xlpm.val="Error"),"",_xlpm.val),
_xlpm.Res
)</f>
        <v>#NAME?</v>
      </c>
      <c r="AQ104" s="1986" t="e" cm="1">
        <f t="array" aca="1" ref="AQ104" ca="1">_xlfn.LET(
_xlpm.val,IF($F104 = "",val_blankRefText,  _xldudf_CX_GET(CX_ENTITY,$F104,AQ$11,AQ$14,,(AQ$75))),
_xlpm.Res, IF(OR(_xlpm.val="",_xlpm.val="Error"),"",_xlpm.val),
_xlpm.Res
)</f>
        <v>#NAME?</v>
      </c>
      <c r="AR104" s="1986" t="e" cm="1">
        <f t="array" aca="1" ref="AR104" ca="1">_xlfn.LET(
_xlpm.val,IF($F104 = "",val_blankRefText,  _xldudf_CX_GET(CX_ENTITY,$F104,AR$11,AR$14,,(AR$75))),
_xlpm.Res, IF(OR(_xlpm.val="",_xlpm.val="Error"),"",_xlpm.val),
_xlpm.Res
)</f>
        <v>#NAME?</v>
      </c>
      <c r="AS104" s="1986" t="e" cm="1">
        <f t="array" aca="1" ref="AS104" ca="1">_xlfn.LET(
_xlpm.val,IF($F104 = "",val_blankRefText,  _xldudf_CX_GET(CX_ENTITY,$F104,AS$11,AS$14,,(AS$75))),
_xlpm.Res, IF(OR(_xlpm.val="",_xlpm.val="Error"),"",_xlpm.val),
_xlpm.Res
)</f>
        <v>#NAME?</v>
      </c>
      <c r="AT104" s="1986" t="e" cm="1">
        <f t="array" aca="1" ref="AT104" ca="1">_xlfn.LET(
_xlpm.val,IF($F104 = "",val_blankRefText,  _xldudf_CX_GET(CX_ENTITY,$F104,AT$11,AT$14,,(AT$75))),
_xlpm.Res, IF(OR(_xlpm.val="",_xlpm.val="Error"),"",_xlpm.val),
_xlpm.Res
)</f>
        <v>#NAME?</v>
      </c>
      <c r="AU104" s="1986" t="e" cm="1">
        <f t="array" aca="1" ref="AU104" ca="1">_xlfn.LET(
_xlpm.val,IF($F104 = "",val_blankRefText,  _xldudf_CX_GET(CX_ENTITY,$F104,AU$11,AU$14,,(AU$75))),
_xlpm.Res, IF(OR(_xlpm.val="",_xlpm.val="Error"),"",_xlpm.val),
_xlpm.Res
)</f>
        <v>#NAME?</v>
      </c>
      <c r="AV104" s="1986" t="e" cm="1">
        <f t="array" aca="1" ref="AV104" ca="1">_xlfn.LET(
_xlpm.val,IF($F104 = "",val_blankRefText,  _xldudf_CX_GET(CX_ENTITY,$F104,AV$11,AV$14,,(AV$75))),
_xlpm.Res, IF(OR(_xlpm.val="",_xlpm.val="Error"),"",_xlpm.val),
_xlpm.Res
)</f>
        <v>#NAME?</v>
      </c>
      <c r="AW104" s="1986" t="e" cm="1">
        <f t="array" aca="1" ref="AW104" ca="1">_xlfn.LET(
_xlpm.val,IF($F104 = "",val_blankRefText,  _xldudf_CX_GET(CX_ENTITY,$F104,AW$11,AW$14,,(AW$75))),
_xlpm.Res, IF(OR(_xlpm.val="",_xlpm.val="Error"),"",_xlpm.val),
_xlpm.Res
)</f>
        <v>#NAME?</v>
      </c>
      <c r="AX104" s="1986" t="e" cm="1">
        <f t="array" aca="1" ref="AX104" ca="1">_xlfn.LET(
_xlpm.val,IF($F104 = "",val_blankRefText,  _xldudf_CX_GET(CX_ENTITY,$F104,AX$11,AX$14,,(AX$75))),
_xlpm.Res, IF(OR(_xlpm.val="",_xlpm.val="Error"),"",_xlpm.val),
_xlpm.Res
)</f>
        <v>#NAME?</v>
      </c>
      <c r="AY104" s="1986" t="e" cm="1">
        <f t="array" aca="1" ref="AY104" ca="1">_xlfn.LET(
_xlpm.val,IF($F104 = "",val_blankRefText,  _xldudf_CX_GET(CX_ENTITY,$F104,AY$11,AY$14,,(AY$75))),
_xlpm.Res, IF(OR(_xlpm.val="",_xlpm.val="Error"),"",_xlpm.val),
_xlpm.Res
)</f>
        <v>#NAME?</v>
      </c>
      <c r="AZ104" s="1986" t="e" cm="1">
        <f t="array" aca="1" ref="AZ104" ca="1">_xlfn.LET(
_xlpm.val,IF($F104 = "",val_blankRefText,  _xldudf_CX_GET(CX_ENTITY,$F104,AZ$11,AZ$14,,(AZ$75))),
_xlpm.Res, IF(OR(_xlpm.val="",_xlpm.val="Error"),"",_xlpm.val),
_xlpm.Res
)</f>
        <v>#NAME?</v>
      </c>
      <c r="BA104" s="1986" t="e" cm="1">
        <f t="array" aca="1" ref="BA104" ca="1">_xlfn.LET(
_xlpm.val,IF($F104 = "",val_blankRefText,  _xldudf_CX_GET(CX_ENTITY,$F104,BA$11,BA$14,,(BA$75))),
_xlpm.Res, IF(OR(_xlpm.val="",_xlpm.val="Error"),"",_xlpm.val),
_xlpm.Res
)</f>
        <v>#NAME?</v>
      </c>
      <c r="BB104" s="1986" t="e" cm="1">
        <f t="array" aca="1" ref="BB104" ca="1">_xlfn.LET(
_xlpm.val,IF($F104 = "",val_blankRefText,  _xldudf_CX_GET(CX_ENTITY,$F104,BB$11,BB$14,,(BB$75))),
_xlpm.Res, IF(OR(_xlpm.val="",_xlpm.val="Error"),"",_xlpm.val),
_xlpm.Res
)</f>
        <v>#NAME?</v>
      </c>
      <c r="BC104" s="1986" t="e" cm="1">
        <f t="array" aca="1" ref="BC104" ca="1">_xlfn.LET(
_xlpm.val,IF($F104 = "",val_blankRefText,  _xldudf_CX_GET(CX_ENTITY,$F104,BC$11,BC$14,,(BC$75))),
_xlpm.Res, IF(OR(_xlpm.val="",_xlpm.val="Error"),"",_xlpm.val),
_xlpm.Res
)</f>
        <v>#NAME?</v>
      </c>
      <c r="BD104" s="1986" t="e" cm="1">
        <f t="array" aca="1" ref="BD104" ca="1">_xlfn.LET(
_xlpm.val,IF($F104 = "",val_blankRefText,  _xldudf_CX_GET(CX_ENTITY,$F104,BD$11,BD$14,,(BD$75))),
_xlpm.Res, IF(OR(_xlpm.val="",_xlpm.val="Error"),"",_xlpm.val),
_xlpm.Res
)</f>
        <v>#NAME?</v>
      </c>
      <c r="BE104" s="1986" t="e" cm="1">
        <f t="array" aca="1" ref="BE104" ca="1">_xlfn.LET(
_xlpm.val,IF($F104 = "",val_blankRefText,  _xldudf_CX_GET(CX_ENTITY,$F104,BE$11,BE$14,,(BE$75))),
_xlpm.Res, IF(OR(_xlpm.val="",_xlpm.val="Error"),"",_xlpm.val),
_xlpm.Res
)</f>
        <v>#NAME?</v>
      </c>
      <c r="BF104" s="1986" t="e" cm="1">
        <f t="array" aca="1" ref="BF104" ca="1">_xlfn.LET(
_xlpm.val,IF($F104 = "",val_blankRefText,  _xldudf_CX_GET(CX_ENTITY,$F104,BF$11,BF$14,,(BF$75))),
_xlpm.Res, IF(OR(_xlpm.val="",_xlpm.val="Error"),"",_xlpm.val),
_xlpm.Res
)</f>
        <v>#NAME?</v>
      </c>
      <c r="BG104" s="1986" t="e" cm="1">
        <f t="array" aca="1" ref="BG104" ca="1">_xlfn.LET(
_xlpm.val,IF($F104 = "",val_blankRefText,  _xldudf_CX_GET(CX_ENTITY,$F104,BG$11,BG$14,,(BG$75))),
_xlpm.Res, IF(OR(_xlpm.val="",_xlpm.val="Error"),"",_xlpm.val),
_xlpm.Res
)</f>
        <v>#NAME?</v>
      </c>
      <c r="BH104" s="1986" t="e" cm="1">
        <f t="array" aca="1" ref="BH104" ca="1">_xlfn.LET(
_xlpm.val,IF($F104 = "",val_blankRefText,  _xldudf_CX_GET(CX_ENTITY,$F104,BH$11,BH$14,,(BH$75))),
_xlpm.Res, IF(OR(_xlpm.val="",_xlpm.val="Error"),"",_xlpm.val),
_xlpm.Res
)</f>
        <v>#NAME?</v>
      </c>
      <c r="BI104" s="1986" t="e" cm="1">
        <f t="array" aca="1" ref="BI104" ca="1">_xlfn.LET(
_xlpm.val,IF($F104 = "",val_blankRefText,  _xldudf_CX_GET(CX_ENTITY,$F104,BI$11,BI$14,,(BI$75))),
_xlpm.Res, IF(OR(_xlpm.val="",_xlpm.val="Error"),"",_xlpm.val),
_xlpm.Res
)</f>
        <v>#NAME?</v>
      </c>
      <c r="BJ104" s="1986" t="e" cm="1">
        <f t="array" aca="1" ref="BJ104" ca="1">_xlfn.LET(
_xlpm.val,IF($F104 = "",val_blankRefText,  _xldudf_CX_GET(CX_ENTITY,$F104,BJ$11,BJ$14,,(BJ$75))),
_xlpm.Res, IF(OR(_xlpm.val="",_xlpm.val="Error"),"",_xlpm.val),
_xlpm.Res
)</f>
        <v>#NAME?</v>
      </c>
      <c r="BK104" s="1986" t="e" cm="1">
        <f t="array" aca="1" ref="BK104" ca="1">_xlfn.LET(
_xlpm.val,IF($F104 = "",val_blankRefText,  _xldudf_CX_GET(CX_ENTITY,$F104,BK$11,BK$14,,(BK$75))),
_xlpm.Res, IF(OR(_xlpm.val="",_xlpm.val="Error"),"",_xlpm.val),
_xlpm.Res
)</f>
        <v>#NAME?</v>
      </c>
      <c r="BL104" s="1986" t="e" cm="1">
        <f t="array" aca="1" ref="BL104" ca="1">_xlfn.LET(
_xlpm.val,IF($F104 = "",val_blankRefText,  _xldudf_CX_GET(CX_ENTITY,$F104,BL$11,BL$14,,(BL$75))),
_xlpm.Res, IF(OR(_xlpm.val="",_xlpm.val="Error"),"",_xlpm.val),
_xlpm.Res
)</f>
        <v>#NAME?</v>
      </c>
      <c r="BM104" s="1986" t="e" cm="1">
        <f t="array" aca="1" ref="BM104" ca="1">_xlfn.LET(
_xlpm.val,IF($F104 = "",val_blankRefText,  _xldudf_CX_GET(CX_ENTITY,$F104,BM$11,BM$14,,(BM$75))),
_xlpm.Res, IF(OR(_xlpm.val="",_xlpm.val="Error"),"",_xlpm.val),
_xlpm.Res
)</f>
        <v>#NAME?</v>
      </c>
      <c r="BN104" s="1986" t="e" cm="1">
        <f t="array" aca="1" ref="BN104" ca="1">_xlfn.LET(
_xlpm.val,IF($F104 = "",val_blankRefText,  _xldudf_CX_GET(CX_ENTITY,$F104,BN$11,BN$14,,(BN$75))),
_xlpm.Res, IF(OR(_xlpm.val="",_xlpm.val="Error"),"",_xlpm.val),
_xlpm.Res
)</f>
        <v>#NAME?</v>
      </c>
      <c r="BO104" s="2104" t="e" cm="1">
        <f t="array" aca="1" ref="BO104" ca="1">_xlfn.LET(
_xlpm.val,IF($F104 = "",val_blankRefText,  _xldudf_CX_GET(CX_ENTITY,fx_attrConverter($F104),BO$11,BO$14,,(BO$75))),
_xlpm.Res, IF(OR(_xlpm.val="",_xlpm.val="Error"),"",_xlpm.val),
_xlpm.Res
)</f>
        <v>#NAME?</v>
      </c>
      <c r="BP104" s="2104" t="e" cm="1">
        <f t="array" aca="1" ref="BP104" ca="1">_xlfn.LET(
_xlpm.val,IF($F104 = "",val_blankRefText,  _xldudf_CX_GET(CX_ENTITY,fx_attrConverter($F104),BP$11,BP$14,,(BP$75))),
_xlpm.Res, IF(OR(_xlpm.val="",_xlpm.val="Error"),"",_xlpm.val),
_xlpm.Res
)</f>
        <v>#NAME?</v>
      </c>
      <c r="BQ104" s="2104" t="e" cm="1">
        <f t="array" aca="1" ref="BQ104" ca="1">_xlfn.LET(
_xlpm.val,IF($F104 = "",val_blankRefText,  _xldudf_CX_GET(CX_ENTITY,fx_attrConverter($F104),BQ$11,BQ$14,,(BQ$75))),
_xlpm.Res, IF(OR(_xlpm.val="",_xlpm.val="Error"),"",_xlpm.val),
_xlpm.Res
)</f>
        <v>#NAME?</v>
      </c>
      <c r="BR104" s="2104" t="e" cm="1">
        <f t="array" aca="1" ref="BR104" ca="1">_xlfn.LET(
_xlpm.val,IF($F104 = "",val_blankRefText,  _xldudf_CX_GET(CX_ENTITY,fx_attrConverter($F104),BR$11,BR$14,,(BR$75))),
_xlpm.Res, IF(OR(_xlpm.val="",_xlpm.val="Error"),"",_xlpm.val),
_xlpm.Res
)</f>
        <v>#NAME?</v>
      </c>
      <c r="BS104" s="2104" t="e" cm="1">
        <f t="array" aca="1" ref="BS104" ca="1">_xlfn.LET(
_xlpm.val,IF($F104 = "",val_blankRefText,  _xldudf_CX_GET(CX_ENTITY,fx_attrConverter($F104),BS$11,BS$14,,(BS$75))),
_xlpm.Res, IF(OR(_xlpm.val="",_xlpm.val="Error"),"",_xlpm.val),
_xlpm.Res
)</f>
        <v>#NAME?</v>
      </c>
      <c r="BT104" s="2104" t="e" cm="1">
        <f t="array" aca="1" ref="BT104" ca="1">_xlfn.LET(
_xlpm.val,IF($F104 = "",val_blankRefText,  _xldudf_CX_GET(CX_ENTITY,fx_attrConverter($F104),BT$11,BT$14,,(BT$75))),
_xlpm.Res, IF(OR(_xlpm.val="",_xlpm.val="Error"),"",_xlpm.val),
_xlpm.Res
)</f>
        <v>#NAME?</v>
      </c>
      <c r="BU104" s="2104" t="e" cm="1">
        <f t="array" aca="1" ref="BU104" ca="1">_xlfn.LET(
_xlpm.val,IF($F104 = "",val_blankRefText,  _xldudf_CX_GET(CX_ENTITY,fx_attrConverter($F104),BU$11,BU$14,,(BU$75))),
_xlpm.Res, IF(OR(_xlpm.val="",_xlpm.val="Error"),"",_xlpm.val),
_xlpm.Res
)</f>
        <v>#NAME?</v>
      </c>
      <c r="BV104" s="2104" t="e" cm="1">
        <f t="array" aca="1" ref="BV104" ca="1">_xlfn.LET(
_xlpm.val,IF($F104 = "",val_blankRefText,  _xldudf_CX_GET(CX_ENTITY,fx_attrConverter($F104),BV$11,BV$14,,(BV$75))),
_xlpm.Res, IF(OR(_xlpm.val="",_xlpm.val="Error"),"",_xlpm.val),
_xlpm.Res
)</f>
        <v>#NAME?</v>
      </c>
      <c r="BW104" s="2104" t="e" cm="1">
        <f t="array" aca="1" ref="BW104" ca="1">_xlfn.LET(
_xlpm.val,IF($F104 = "",val_blankRefText,  _xldudf_CX_GET(CX_ENTITY,fx_attrConverter($F104),BW$11,BW$14,,(BW$75))),
_xlpm.Res, IF(OR(_xlpm.val="",_xlpm.val="Error"),"",_xlpm.val),
_xlpm.Res
)</f>
        <v>#NAME?</v>
      </c>
      <c r="BX104" s="2104" t="e" cm="1">
        <f t="array" aca="1" ref="BX104" ca="1">_xlfn.LET(
_xlpm.val,IF($F104 = "",val_blankRefText,  _xldudf_CX_GET(CX_ENTITY,fx_attrConverter($F104),BX$11,BX$14,,(BX$75))),
_xlpm.Res, IF(OR(_xlpm.val="",_xlpm.val="Error"),"",_xlpm.val),
_xlpm.Res
)</f>
        <v>#NAME?</v>
      </c>
      <c r="BY104" s="2104" t="e" cm="1">
        <f t="array" aca="1" ref="BY104" ca="1">_xlfn.LET(
_xlpm.val,IF($F104 = "",val_blankRefText,  _xldudf_CX_GET(CX_ENTITY,fx_attrConverter($F104),BY$11,BY$14,,(BY$75))),
_xlpm.Res, IF(OR(_xlpm.val="",_xlpm.val="Error"),"",_xlpm.val),
_xlpm.Res
)</f>
        <v>#NAME?</v>
      </c>
      <c r="BZ104" s="2104" t="e" cm="1">
        <f t="array" aca="1" ref="BZ104" ca="1">_xlfn.LET(
_xlpm.val,IF($F104 = "",val_blankRefText,  _xldudf_CX_GET(CX_ENTITY,fx_attrConverter($F104),BZ$11,BZ$14,,(BZ$75))),
_xlpm.Res, IF(OR(_xlpm.val="",_xlpm.val="Error"),"",_xlpm.val),
_xlpm.Res
)</f>
        <v>#NAME?</v>
      </c>
      <c r="CA104" s="34" t="e" cm="1">
        <f t="array" aca="1" ref="CA104" ca="1">_xlfn.LET(
_xlpm.val,IF($F104 = "",val_blankRefText,  _xldudf_CX_GET(CX_ENTITY,fx_attrConverter($F104),CA$11,CA$14,,(CA$75))),
_xlpm.Res, IF(OR(_xlpm.val="",_xlpm.val="Error"),"",_xlpm.val),
_xlpm.Res
)</f>
        <v>#NAME?</v>
      </c>
      <c r="CC104" s="33"/>
      <c r="CD104" s="1461" t="e" cm="1">
        <f t="array" aca="1" ref="CD104" ca="1">_xlfn.LET( _xlpm.CheckBlank, SUM(PL!$AD104:$BN104) = 0, IF(_xlpm.CheckBlank, "", SUM(_xlfn._xlws.FILTER(PL!$AD104:$BN104,(YEAR(PL!$AD$12:$BN$12)=PL!CD$12)*(array_timeline&lt;=PL!CD$11)))))</f>
        <v>#NAME?</v>
      </c>
      <c r="CE104" s="1461" t="e" cm="1">
        <f t="array" aca="1" ref="CE104" ca="1">_xlfn.LET( _xlpm.CheckBlank, SUM(PL!$AD104:$BN104) = 0, IF(_xlpm.CheckBlank, "", SUM(_xlfn._xlws.FILTER(PL!$AD104:$BN104,(YEAR(PL!$AD$12:$BN$12)=PL!CE$12)*(array_timeline&lt;=PL!CE$11)))))</f>
        <v>#NAME?</v>
      </c>
      <c r="CF104" s="88"/>
      <c r="CG104" s="1461" t="e" cm="1">
        <f t="array" aca="1" ref="CG104" ca="1">_xlfn.LET( _xlpm.CheckBlank, SUM(PL!$AD104:$BN104) = 0,IF(_xlpm.CheckBlank, "", SUM(_xlfn._xlws.FILTER(PL!$AD104:$BN104,(YEAR(PL!$AD$12:$BN$12)=PL!CG$12)*(array_timeline&lt;=PL!CG$11)))))</f>
        <v>#NAME?</v>
      </c>
      <c r="CH104" s="1461" t="e" cm="1">
        <f t="array" aca="1" ref="CH104" ca="1">_xlfn.LET( _xlpm.CheckBlank, SUM(PL!$AD104:$BN104) = 0, IF(_xlpm.CheckBlank, "", SUM(_xlfn._xlws.FILTER(PL!$AD104:$BN104,(YEAR(PL!$AD$12:$BN$12)=PL!CH$12)*(array_timeline&lt;=PL!CH$11)))))</f>
        <v>#NAME?</v>
      </c>
      <c r="CI104" s="88"/>
      <c r="CJ104" s="1461" cm="1">
        <f t="array" ref="CJ104">_xlfn.LET( _xlpm.CheckBlank, SUM(PL!$AD104:$BN104) = 0, IF(_xlpm.CheckBlank, "", SUM(_xlfn.TAKE(_xlfn.DROP(PL!$AD104:$BN104, ,-DATEDIFF(PL!CJ$11, val_asOfDate,"M")),1,-12))))</f>
        <v>12</v>
      </c>
      <c r="CK104" s="1461" cm="1">
        <f t="array" ref="CK104">_xlfn.LET( _xlpm.CheckBlank, SUM(PL!$AD104:$BN104) = 0, IF(_xlpm.CheckBlank, "", SUM(_xlfn.TAKE(_xlfn.DROP(PL!$AD104:$BN104, ,-DATEDIFF(PL!CK$11, val_asOfDate,"M")),1,-12))))</f>
        <v>12</v>
      </c>
      <c r="CL104" s="3"/>
      <c r="CM104" s="763"/>
      <c r="CN104" s="763"/>
      <c r="CO104" s="3"/>
      <c r="CP104" s="763"/>
      <c r="CQ104" s="763"/>
      <c r="CR104" s="34"/>
    </row>
    <row r="105" spans="1:96" ht="21" customHeight="1" outlineLevel="2">
      <c r="A105" s="1322"/>
      <c r="B105" s="2128" t="s">
        <v>1565</v>
      </c>
      <c r="C105" s="2125" t="s">
        <v>1566</v>
      </c>
      <c r="D105" s="577"/>
      <c r="E105" s="1615" t="e" cm="1">
        <f t="array" aca="1" ref="E105" ca="1">_xlfn.LET(
   _xlpm.Attr,  $C105,
   _xlpm.Lookback, $E$16,
   _xlpm.QueryDate, EOMONTH(val_asOfDate,_xlpm.Lookback),
   _xlpm.ReadField, _xldudf_CX_GET(CX_ENTITY,fx_attrConverter($C105),_xlpm.QueryDate),
   _xlpm.AttrBlank, _xlpm.Attr="", _xlpm.Result,
   IF(_xlpm.AttrBlank,val_blankRefText,fx_attrConverter(_xlpm.ReadField,0)),
IF(_xlpm.Result = "Error", "", _xlpm.Result )
)</f>
        <v>#NAME?</v>
      </c>
      <c r="F105" s="577" t="str">
        <f t="shared" si="28"/>
        <v>Custom Metric Amount 4</v>
      </c>
      <c r="G105" s="577" t="s">
        <v>1599</v>
      </c>
      <c r="H105" s="401">
        <v>1</v>
      </c>
      <c r="I105" s="401">
        <v>1</v>
      </c>
      <c r="J105" s="401"/>
      <c r="K105" s="401"/>
      <c r="L105" s="581" t="b">
        <v>0</v>
      </c>
      <c r="N105" s="158"/>
      <c r="O105" s="101"/>
      <c r="P105" s="52"/>
      <c r="Q105" s="101"/>
      <c r="R105" s="126"/>
      <c r="S105" s="101"/>
      <c r="T105" s="101"/>
      <c r="U105" s="39"/>
      <c r="W105" s="91" t="str">
        <f>_PL!$W$72</f>
        <v>Budget</v>
      </c>
      <c r="X105" s="2370" t="e" cm="1">
        <f t="array" aca="1" ref="X105" ca="1">_xlfn.LET(
_xlpm.toPass,$E105="",_xlpm.hasParts,ISNUMBER(SEARCH("|",$E105)),
_xlpm.Part1,INDEX(_xlfn.TEXTSPLIT($E105,"|",,FALSE,1),1),
_xlpm.Part1Num,IFERROR(_xlfn.NUMBERVALUE(_xlpm.Part1),_xlpm.Part1),_xlfn.SWITCH(
TRUE,_xlpm.toPass,"",_xlpm.hasParts,_xlpm.Part1Num,
$E105
))</f>
        <v>#NAME?</v>
      </c>
      <c r="Y105" s="590" t="e" cm="1">
        <f t="array" aca="1" ref="Y105" ca="1">_xlfn.LET(_xlpm.PackedString, E105, IF(_xlpm.PackedString="", "", IF( ISNUMBER( SEARCH("|", _xlpm.PackedString)), INDEX(_xlfn.TEXTSPLIT(_xlpm.PackedString,"|", ,FALSE),2),_xlpm.PackedString)))</f>
        <v>#NAME?</v>
      </c>
      <c r="Z105" s="198" t="e">
        <f t="shared" ca="1" si="29"/>
        <v>#NAME?</v>
      </c>
      <c r="AA105" s="200"/>
      <c r="AB105" s="709" t="e" cm="1">
        <f t="array" aca="1" ref="AB105" ca="1">_xlfn.LET(_xlpm.PackedString, E105, IF(_xlpm.PackedString="", "", IF( ISNUMBER( SEARCH("|", _xlpm.PackedString)), INDEX(_xlfn.TEXTSPLIT(_xlpm.PackedString,"|", ,FALSE),3),_xlpm.PackedString)))</f>
        <v>#NAME?</v>
      </c>
      <c r="AC105" s="124" t="str" cm="1">
        <f t="array" aca="1" ref="AC105" ca="1">_xlfn.LET(
_xlpm.Def, IF(_xlfn.XMATCH(AB105,tbl_acctDef[Term],0)&gt;0, fx_getIcon("find"), ""),
_xlpm.Adj, IF(_xlfn.XMATCH(AB105, tbl_adjExample[Items],0)&gt;0, fx_getIcon("find"), ""),
IFERROR(IFBLANK(_xlpm.Def,_xlpm.Adj),"")
)</f>
        <v/>
      </c>
      <c r="AD105" s="1986" t="e" cm="1">
        <f t="array" aca="1" ref="AD105" ca="1">_xlfn.LET(
_xlpm.val,IF($F105 = "",val_blankRefText,  _xldudf_CX_GET(CX_ENTITY,$F105,AD$11,AD$14,,(AD$75))),
_xlpm.Res, IF(OR(_xlpm.val="",_xlpm.val="Error"),"",_xlpm.val),
_xlpm.Res
)</f>
        <v>#NAME?</v>
      </c>
      <c r="AE105" s="1986" t="e" cm="1">
        <f t="array" aca="1" ref="AE105" ca="1">_xlfn.LET(
_xlpm.val,IF($F105 = "",val_blankRefText,  _xldudf_CX_GET(CX_ENTITY,$F105,AE$11,AE$14,,(AE$75))),
_xlpm.Res, IF(OR(_xlpm.val="",_xlpm.val="Error"),"",_xlpm.val),
_xlpm.Res
)</f>
        <v>#NAME?</v>
      </c>
      <c r="AF105" s="1986" t="e" cm="1">
        <f t="array" aca="1" ref="AF105" ca="1">_xlfn.LET(
_xlpm.val,IF($F105 = "",val_blankRefText,  _xldudf_CX_GET(CX_ENTITY,$F105,AF$11,AF$14,,(AF$75))),
_xlpm.Res, IF(OR(_xlpm.val="",_xlpm.val="Error"),"",_xlpm.val),
_xlpm.Res
)</f>
        <v>#NAME?</v>
      </c>
      <c r="AG105" s="1986" t="e" cm="1">
        <f t="array" aca="1" ref="AG105" ca="1">_xlfn.LET(
_xlpm.val,IF($F105 = "",val_blankRefText,  _xldudf_CX_GET(CX_ENTITY,$F105,AG$11,AG$14,,(AG$75))),
_xlpm.Res, IF(OR(_xlpm.val="",_xlpm.val="Error"),"",_xlpm.val),
_xlpm.Res
)</f>
        <v>#NAME?</v>
      </c>
      <c r="AH105" s="1986" t="e" cm="1">
        <f t="array" aca="1" ref="AH105" ca="1">_xlfn.LET(
_xlpm.val,IF($F105 = "",val_blankRefText,  _xldudf_CX_GET(CX_ENTITY,$F105,AH$11,AH$14,,(AH$75))),
_xlpm.Res, IF(OR(_xlpm.val="",_xlpm.val="Error"),"",_xlpm.val),
_xlpm.Res
)</f>
        <v>#NAME?</v>
      </c>
      <c r="AI105" s="1986" t="e" cm="1">
        <f t="array" aca="1" ref="AI105" ca="1">_xlfn.LET(
_xlpm.val,IF($F105 = "",val_blankRefText,  _xldudf_CX_GET(CX_ENTITY,$F105,AI$11,AI$14,,(AI$75))),
_xlpm.Res, IF(OR(_xlpm.val="",_xlpm.val="Error"),"",_xlpm.val),
_xlpm.Res
)</f>
        <v>#NAME?</v>
      </c>
      <c r="AJ105" s="1986" t="e" cm="1">
        <f t="array" aca="1" ref="AJ105" ca="1">_xlfn.LET(
_xlpm.val,IF($F105 = "",val_blankRefText,  _xldudf_CX_GET(CX_ENTITY,$F105,AJ$11,AJ$14,,(AJ$75))),
_xlpm.Res, IF(OR(_xlpm.val="",_xlpm.val="Error"),"",_xlpm.val),
_xlpm.Res
)</f>
        <v>#NAME?</v>
      </c>
      <c r="AK105" s="1986" t="e" cm="1">
        <f t="array" aca="1" ref="AK105" ca="1">_xlfn.LET(
_xlpm.val,IF($F105 = "",val_blankRefText,  _xldudf_CX_GET(CX_ENTITY,$F105,AK$11,AK$14,,(AK$75))),
_xlpm.Res, IF(OR(_xlpm.val="",_xlpm.val="Error"),"",_xlpm.val),
_xlpm.Res
)</f>
        <v>#NAME?</v>
      </c>
      <c r="AL105" s="1986" t="e" cm="1">
        <f t="array" aca="1" ref="AL105" ca="1">_xlfn.LET(
_xlpm.val,IF($F105 = "",val_blankRefText,  _xldudf_CX_GET(CX_ENTITY,$F105,AL$11,AL$14,,(AL$75))),
_xlpm.Res, IF(OR(_xlpm.val="",_xlpm.val="Error"),"",_xlpm.val),
_xlpm.Res
)</f>
        <v>#NAME?</v>
      </c>
      <c r="AM105" s="1986" t="e" cm="1">
        <f t="array" aca="1" ref="AM105" ca="1">_xlfn.LET(
_xlpm.val,IF($F105 = "",val_blankRefText,  _xldudf_CX_GET(CX_ENTITY,$F105,AM$11,AM$14,,(AM$75))),
_xlpm.Res, IF(OR(_xlpm.val="",_xlpm.val="Error"),"",_xlpm.val),
_xlpm.Res
)</f>
        <v>#NAME?</v>
      </c>
      <c r="AN105" s="1986" t="e" cm="1">
        <f t="array" aca="1" ref="AN105" ca="1">_xlfn.LET(
_xlpm.val,IF($F105 = "",val_blankRefText,  _xldudf_CX_GET(CX_ENTITY,$F105,AN$11,AN$14,,(AN$75))),
_xlpm.Res, IF(OR(_xlpm.val="",_xlpm.val="Error"),"",_xlpm.val),
_xlpm.Res
)</f>
        <v>#NAME?</v>
      </c>
      <c r="AO105" s="1986" t="e" cm="1">
        <f t="array" aca="1" ref="AO105" ca="1">_xlfn.LET(
_xlpm.val,IF($F105 = "",val_blankRefText,  _xldudf_CX_GET(CX_ENTITY,$F105,AO$11,AO$14,,(AO$75))),
_xlpm.Res, IF(OR(_xlpm.val="",_xlpm.val="Error"),"",_xlpm.val),
_xlpm.Res
)</f>
        <v>#NAME?</v>
      </c>
      <c r="AP105" s="1986" t="e" cm="1">
        <f t="array" aca="1" ref="AP105" ca="1">_xlfn.LET(
_xlpm.val,IF($F105 = "",val_blankRefText,  _xldudf_CX_GET(CX_ENTITY,$F105,AP$11,AP$14,,(AP$75))),
_xlpm.Res, IF(OR(_xlpm.val="",_xlpm.val="Error"),"",_xlpm.val),
_xlpm.Res
)</f>
        <v>#NAME?</v>
      </c>
      <c r="AQ105" s="1986" t="e" cm="1">
        <f t="array" aca="1" ref="AQ105" ca="1">_xlfn.LET(
_xlpm.val,IF($F105 = "",val_blankRefText,  _xldudf_CX_GET(CX_ENTITY,$F105,AQ$11,AQ$14,,(AQ$75))),
_xlpm.Res, IF(OR(_xlpm.val="",_xlpm.val="Error"),"",_xlpm.val),
_xlpm.Res
)</f>
        <v>#NAME?</v>
      </c>
      <c r="AR105" s="1986" t="e" cm="1">
        <f t="array" aca="1" ref="AR105" ca="1">_xlfn.LET(
_xlpm.val,IF($F105 = "",val_blankRefText,  _xldudf_CX_GET(CX_ENTITY,$F105,AR$11,AR$14,,(AR$75))),
_xlpm.Res, IF(OR(_xlpm.val="",_xlpm.val="Error"),"",_xlpm.val),
_xlpm.Res
)</f>
        <v>#NAME?</v>
      </c>
      <c r="AS105" s="1986" t="e" cm="1">
        <f t="array" aca="1" ref="AS105" ca="1">_xlfn.LET(
_xlpm.val,IF($F105 = "",val_blankRefText,  _xldudf_CX_GET(CX_ENTITY,$F105,AS$11,AS$14,,(AS$75))),
_xlpm.Res, IF(OR(_xlpm.val="",_xlpm.val="Error"),"",_xlpm.val),
_xlpm.Res
)</f>
        <v>#NAME?</v>
      </c>
      <c r="AT105" s="1986" t="e" cm="1">
        <f t="array" aca="1" ref="AT105" ca="1">_xlfn.LET(
_xlpm.val,IF($F105 = "",val_blankRefText,  _xldudf_CX_GET(CX_ENTITY,$F105,AT$11,AT$14,,(AT$75))),
_xlpm.Res, IF(OR(_xlpm.val="",_xlpm.val="Error"),"",_xlpm.val),
_xlpm.Res
)</f>
        <v>#NAME?</v>
      </c>
      <c r="AU105" s="1986" t="e" cm="1">
        <f t="array" aca="1" ref="AU105" ca="1">_xlfn.LET(
_xlpm.val,IF($F105 = "",val_blankRefText,  _xldudf_CX_GET(CX_ENTITY,$F105,AU$11,AU$14,,(AU$75))),
_xlpm.Res, IF(OR(_xlpm.val="",_xlpm.val="Error"),"",_xlpm.val),
_xlpm.Res
)</f>
        <v>#NAME?</v>
      </c>
      <c r="AV105" s="1986" t="e" cm="1">
        <f t="array" aca="1" ref="AV105" ca="1">_xlfn.LET(
_xlpm.val,IF($F105 = "",val_blankRefText,  _xldudf_CX_GET(CX_ENTITY,$F105,AV$11,AV$14,,(AV$75))),
_xlpm.Res, IF(OR(_xlpm.val="",_xlpm.val="Error"),"",_xlpm.val),
_xlpm.Res
)</f>
        <v>#NAME?</v>
      </c>
      <c r="AW105" s="1986" t="e" cm="1">
        <f t="array" aca="1" ref="AW105" ca="1">_xlfn.LET(
_xlpm.val,IF($F105 = "",val_blankRefText,  _xldudf_CX_GET(CX_ENTITY,$F105,AW$11,AW$14,,(AW$75))),
_xlpm.Res, IF(OR(_xlpm.val="",_xlpm.val="Error"),"",_xlpm.val),
_xlpm.Res
)</f>
        <v>#NAME?</v>
      </c>
      <c r="AX105" s="1986" t="e" cm="1">
        <f t="array" aca="1" ref="AX105" ca="1">_xlfn.LET(
_xlpm.val,IF($F105 = "",val_blankRefText,  _xldudf_CX_GET(CX_ENTITY,$F105,AX$11,AX$14,,(AX$75))),
_xlpm.Res, IF(OR(_xlpm.val="",_xlpm.val="Error"),"",_xlpm.val),
_xlpm.Res
)</f>
        <v>#NAME?</v>
      </c>
      <c r="AY105" s="1986" t="e" cm="1">
        <f t="array" aca="1" ref="AY105" ca="1">_xlfn.LET(
_xlpm.val,IF($F105 = "",val_blankRefText,  _xldudf_CX_GET(CX_ENTITY,$F105,AY$11,AY$14,,(AY$75))),
_xlpm.Res, IF(OR(_xlpm.val="",_xlpm.val="Error"),"",_xlpm.val),
_xlpm.Res
)</f>
        <v>#NAME?</v>
      </c>
      <c r="AZ105" s="1986" t="e" cm="1">
        <f t="array" aca="1" ref="AZ105" ca="1">_xlfn.LET(
_xlpm.val,IF($F105 = "",val_blankRefText,  _xldudf_CX_GET(CX_ENTITY,$F105,AZ$11,AZ$14,,(AZ$75))),
_xlpm.Res, IF(OR(_xlpm.val="",_xlpm.val="Error"),"",_xlpm.val),
_xlpm.Res
)</f>
        <v>#NAME?</v>
      </c>
      <c r="BA105" s="1986" t="e" cm="1">
        <f t="array" aca="1" ref="BA105" ca="1">_xlfn.LET(
_xlpm.val,IF($F105 = "",val_blankRefText,  _xldudf_CX_GET(CX_ENTITY,$F105,BA$11,BA$14,,(BA$75))),
_xlpm.Res, IF(OR(_xlpm.val="",_xlpm.val="Error"),"",_xlpm.val),
_xlpm.Res
)</f>
        <v>#NAME?</v>
      </c>
      <c r="BB105" s="1986" t="e" cm="1">
        <f t="array" aca="1" ref="BB105" ca="1">_xlfn.LET(
_xlpm.val,IF($F105 = "",val_blankRefText,  _xldudf_CX_GET(CX_ENTITY,$F105,BB$11,BB$14,,(BB$75))),
_xlpm.Res, IF(OR(_xlpm.val="",_xlpm.val="Error"),"",_xlpm.val),
_xlpm.Res
)</f>
        <v>#NAME?</v>
      </c>
      <c r="BC105" s="1986" t="e" cm="1">
        <f t="array" aca="1" ref="BC105" ca="1">_xlfn.LET(
_xlpm.val,IF($F105 = "",val_blankRefText,  _xldudf_CX_GET(CX_ENTITY,$F105,BC$11,BC$14,,(BC$75))),
_xlpm.Res, IF(OR(_xlpm.val="",_xlpm.val="Error"),"",_xlpm.val),
_xlpm.Res
)</f>
        <v>#NAME?</v>
      </c>
      <c r="BD105" s="1986" t="e" cm="1">
        <f t="array" aca="1" ref="BD105" ca="1">_xlfn.LET(
_xlpm.val,IF($F105 = "",val_blankRefText,  _xldudf_CX_GET(CX_ENTITY,$F105,BD$11,BD$14,,(BD$75))),
_xlpm.Res, IF(OR(_xlpm.val="",_xlpm.val="Error"),"",_xlpm.val),
_xlpm.Res
)</f>
        <v>#NAME?</v>
      </c>
      <c r="BE105" s="1986" t="e" cm="1">
        <f t="array" aca="1" ref="BE105" ca="1">_xlfn.LET(
_xlpm.val,IF($F105 = "",val_blankRefText,  _xldudf_CX_GET(CX_ENTITY,$F105,BE$11,BE$14,,(BE$75))),
_xlpm.Res, IF(OR(_xlpm.val="",_xlpm.val="Error"),"",_xlpm.val),
_xlpm.Res
)</f>
        <v>#NAME?</v>
      </c>
      <c r="BF105" s="1986" t="e" cm="1">
        <f t="array" aca="1" ref="BF105" ca="1">_xlfn.LET(
_xlpm.val,IF($F105 = "",val_blankRefText,  _xldudf_CX_GET(CX_ENTITY,$F105,BF$11,BF$14,,(BF$75))),
_xlpm.Res, IF(OR(_xlpm.val="",_xlpm.val="Error"),"",_xlpm.val),
_xlpm.Res
)</f>
        <v>#NAME?</v>
      </c>
      <c r="BG105" s="1986" t="e" cm="1">
        <f t="array" aca="1" ref="BG105" ca="1">_xlfn.LET(
_xlpm.val,IF($F105 = "",val_blankRefText,  _xldudf_CX_GET(CX_ENTITY,$F105,BG$11,BG$14,,(BG$75))),
_xlpm.Res, IF(OR(_xlpm.val="",_xlpm.val="Error"),"",_xlpm.val),
_xlpm.Res
)</f>
        <v>#NAME?</v>
      </c>
      <c r="BH105" s="1986" t="e" cm="1">
        <f t="array" aca="1" ref="BH105" ca="1">_xlfn.LET(
_xlpm.val,IF($F105 = "",val_blankRefText,  _xldudf_CX_GET(CX_ENTITY,$F105,BH$11,BH$14,,(BH$75))),
_xlpm.Res, IF(OR(_xlpm.val="",_xlpm.val="Error"),"",_xlpm.val),
_xlpm.Res
)</f>
        <v>#NAME?</v>
      </c>
      <c r="BI105" s="1986" t="e" cm="1">
        <f t="array" aca="1" ref="BI105" ca="1">_xlfn.LET(
_xlpm.val,IF($F105 = "",val_blankRefText,  _xldudf_CX_GET(CX_ENTITY,$F105,BI$11,BI$14,,(BI$75))),
_xlpm.Res, IF(OR(_xlpm.val="",_xlpm.val="Error"),"",_xlpm.val),
_xlpm.Res
)</f>
        <v>#NAME?</v>
      </c>
      <c r="BJ105" s="1986" t="e" cm="1">
        <f t="array" aca="1" ref="BJ105" ca="1">_xlfn.LET(
_xlpm.val,IF($F105 = "",val_blankRefText,  _xldudf_CX_GET(CX_ENTITY,$F105,BJ$11,BJ$14,,(BJ$75))),
_xlpm.Res, IF(OR(_xlpm.val="",_xlpm.val="Error"),"",_xlpm.val),
_xlpm.Res
)</f>
        <v>#NAME?</v>
      </c>
      <c r="BK105" s="1986" t="e" cm="1">
        <f t="array" aca="1" ref="BK105" ca="1">_xlfn.LET(
_xlpm.val,IF($F105 = "",val_blankRefText,  _xldudf_CX_GET(CX_ENTITY,$F105,BK$11,BK$14,,(BK$75))),
_xlpm.Res, IF(OR(_xlpm.val="",_xlpm.val="Error"),"",_xlpm.val),
_xlpm.Res
)</f>
        <v>#NAME?</v>
      </c>
      <c r="BL105" s="1986" t="e" cm="1">
        <f t="array" aca="1" ref="BL105" ca="1">_xlfn.LET(
_xlpm.val,IF($F105 = "",val_blankRefText,  _xldudf_CX_GET(CX_ENTITY,$F105,BL$11,BL$14,,(BL$75))),
_xlpm.Res, IF(OR(_xlpm.val="",_xlpm.val="Error"),"",_xlpm.val),
_xlpm.Res
)</f>
        <v>#NAME?</v>
      </c>
      <c r="BM105" s="1986" t="e" cm="1">
        <f t="array" aca="1" ref="BM105" ca="1">_xlfn.LET(
_xlpm.val,IF($F105 = "",val_blankRefText,  _xldudf_CX_GET(CX_ENTITY,$F105,BM$11,BM$14,,(BM$75))),
_xlpm.Res, IF(OR(_xlpm.val="",_xlpm.val="Error"),"",_xlpm.val),
_xlpm.Res
)</f>
        <v>#NAME?</v>
      </c>
      <c r="BN105" s="1986" t="e" cm="1">
        <f t="array" aca="1" ref="BN105" ca="1">_xlfn.LET(
_xlpm.val,IF($F105 = "",val_blankRefText,  _xldudf_CX_GET(CX_ENTITY,$F105,BN$11,BN$14,,(BN$75))),
_xlpm.Res, IF(OR(_xlpm.val="",_xlpm.val="Error"),"",_xlpm.val),
_xlpm.Res
)</f>
        <v>#NAME?</v>
      </c>
      <c r="BO105" s="2104" t="e" cm="1">
        <f t="array" aca="1" ref="BO105" ca="1">_xlfn.LET(
_xlpm.val,IF($F105 = "",val_blankRefText,  _xldudf_CX_GET(CX_ENTITY,fx_attrConverter($F105),BO$11,BO$14,,(BO$75))),
_xlpm.Res, IF(OR(_xlpm.val="",_xlpm.val="Error"),"",_xlpm.val),
_xlpm.Res
)</f>
        <v>#NAME?</v>
      </c>
      <c r="BP105" s="2104" t="e" cm="1">
        <f t="array" aca="1" ref="BP105" ca="1">_xlfn.LET(
_xlpm.val,IF($F105 = "",val_blankRefText,  _xldudf_CX_GET(CX_ENTITY,fx_attrConverter($F105),BP$11,BP$14,,(BP$75))),
_xlpm.Res, IF(OR(_xlpm.val="",_xlpm.val="Error"),"",_xlpm.val),
_xlpm.Res
)</f>
        <v>#NAME?</v>
      </c>
      <c r="BQ105" s="2104" t="e" cm="1">
        <f t="array" aca="1" ref="BQ105" ca="1">_xlfn.LET(
_xlpm.val,IF($F105 = "",val_blankRefText,  _xldudf_CX_GET(CX_ENTITY,fx_attrConverter($F105),BQ$11,BQ$14,,(BQ$75))),
_xlpm.Res, IF(OR(_xlpm.val="",_xlpm.val="Error"),"",_xlpm.val),
_xlpm.Res
)</f>
        <v>#NAME?</v>
      </c>
      <c r="BR105" s="2104" t="e" cm="1">
        <f t="array" aca="1" ref="BR105" ca="1">_xlfn.LET(
_xlpm.val,IF($F105 = "",val_blankRefText,  _xldudf_CX_GET(CX_ENTITY,fx_attrConverter($F105),BR$11,BR$14,,(BR$75))),
_xlpm.Res, IF(OR(_xlpm.val="",_xlpm.val="Error"),"",_xlpm.val),
_xlpm.Res
)</f>
        <v>#NAME?</v>
      </c>
      <c r="BS105" s="2104" t="e" cm="1">
        <f t="array" aca="1" ref="BS105" ca="1">_xlfn.LET(
_xlpm.val,IF($F105 = "",val_blankRefText,  _xldudf_CX_GET(CX_ENTITY,fx_attrConverter($F105),BS$11,BS$14,,(BS$75))),
_xlpm.Res, IF(OR(_xlpm.val="",_xlpm.val="Error"),"",_xlpm.val),
_xlpm.Res
)</f>
        <v>#NAME?</v>
      </c>
      <c r="BT105" s="2104" t="e" cm="1">
        <f t="array" aca="1" ref="BT105" ca="1">_xlfn.LET(
_xlpm.val,IF($F105 = "",val_blankRefText,  _xldudf_CX_GET(CX_ENTITY,fx_attrConverter($F105),BT$11,BT$14,,(BT$75))),
_xlpm.Res, IF(OR(_xlpm.val="",_xlpm.val="Error"),"",_xlpm.val),
_xlpm.Res
)</f>
        <v>#NAME?</v>
      </c>
      <c r="BU105" s="2104" t="e" cm="1">
        <f t="array" aca="1" ref="BU105" ca="1">_xlfn.LET(
_xlpm.val,IF($F105 = "",val_blankRefText,  _xldudf_CX_GET(CX_ENTITY,fx_attrConverter($F105),BU$11,BU$14,,(BU$75))),
_xlpm.Res, IF(OR(_xlpm.val="",_xlpm.val="Error"),"",_xlpm.val),
_xlpm.Res
)</f>
        <v>#NAME?</v>
      </c>
      <c r="BV105" s="2104" t="e" cm="1">
        <f t="array" aca="1" ref="BV105" ca="1">_xlfn.LET(
_xlpm.val,IF($F105 = "",val_blankRefText,  _xldudf_CX_GET(CX_ENTITY,fx_attrConverter($F105),BV$11,BV$14,,(BV$75))),
_xlpm.Res, IF(OR(_xlpm.val="",_xlpm.val="Error"),"",_xlpm.val),
_xlpm.Res
)</f>
        <v>#NAME?</v>
      </c>
      <c r="BW105" s="2104" t="e" cm="1">
        <f t="array" aca="1" ref="BW105" ca="1">_xlfn.LET(
_xlpm.val,IF($F105 = "",val_blankRefText,  _xldudf_CX_GET(CX_ENTITY,fx_attrConverter($F105),BW$11,BW$14,,(BW$75))),
_xlpm.Res, IF(OR(_xlpm.val="",_xlpm.val="Error"),"",_xlpm.val),
_xlpm.Res
)</f>
        <v>#NAME?</v>
      </c>
      <c r="BX105" s="2104" t="e" cm="1">
        <f t="array" aca="1" ref="BX105" ca="1">_xlfn.LET(
_xlpm.val,IF($F105 = "",val_blankRefText,  _xldudf_CX_GET(CX_ENTITY,fx_attrConverter($F105),BX$11,BX$14,,(BX$75))),
_xlpm.Res, IF(OR(_xlpm.val="",_xlpm.val="Error"),"",_xlpm.val),
_xlpm.Res
)</f>
        <v>#NAME?</v>
      </c>
      <c r="BY105" s="2104" t="e" cm="1">
        <f t="array" aca="1" ref="BY105" ca="1">_xlfn.LET(
_xlpm.val,IF($F105 = "",val_blankRefText,  _xldudf_CX_GET(CX_ENTITY,fx_attrConverter($F105),BY$11,BY$14,,(BY$75))),
_xlpm.Res, IF(OR(_xlpm.val="",_xlpm.val="Error"),"",_xlpm.val),
_xlpm.Res
)</f>
        <v>#NAME?</v>
      </c>
      <c r="BZ105" s="2104" t="e" cm="1">
        <f t="array" aca="1" ref="BZ105" ca="1">_xlfn.LET(
_xlpm.val,IF($F105 = "",val_blankRefText,  _xldudf_CX_GET(CX_ENTITY,fx_attrConverter($F105),BZ$11,BZ$14,,(BZ$75))),
_xlpm.Res, IF(OR(_xlpm.val="",_xlpm.val="Error"),"",_xlpm.val),
_xlpm.Res
)</f>
        <v>#NAME?</v>
      </c>
      <c r="CA105" s="34" t="e" cm="1">
        <f t="array" aca="1" ref="CA105" ca="1">_xlfn.LET(
_xlpm.val,IF($F105 = "",val_blankRefText,  _xldudf_CX_GET(CX_ENTITY,fx_attrConverter($F105),CA$11,CA$14,,(CA$75))),
_xlpm.Res, IF(OR(_xlpm.val="",_xlpm.val="Error"),"",_xlpm.val),
_xlpm.Res
)</f>
        <v>#NAME?</v>
      </c>
      <c r="CC105" s="33"/>
      <c r="CD105" s="1461" t="e" cm="1">
        <f t="array" aca="1" ref="CD105" ca="1">_xlfn.LET( _xlpm.CheckBlank, SUM(PL!$AD105:$BN105) = 0, IF(_xlpm.CheckBlank, "", SUM(_xlfn._xlws.FILTER(PL!$AD105:$BN105,(YEAR(PL!$AD$12:$BN$12)=PL!CD$12)*(array_timeline&lt;=PL!CD$11)))))</f>
        <v>#NAME?</v>
      </c>
      <c r="CE105" s="1461" t="e" cm="1">
        <f t="array" aca="1" ref="CE105" ca="1">_xlfn.LET( _xlpm.CheckBlank, SUM(PL!$AD105:$BN105) = 0, IF(_xlpm.CheckBlank, "", SUM(_xlfn._xlws.FILTER(PL!$AD105:$BN105,(YEAR(PL!$AD$12:$BN$12)=PL!CE$12)*(array_timeline&lt;=PL!CE$11)))))</f>
        <v>#NAME?</v>
      </c>
      <c r="CF105" s="88"/>
      <c r="CG105" s="1461" t="e" cm="1">
        <f t="array" aca="1" ref="CG105" ca="1">_xlfn.LET( _xlpm.CheckBlank, SUM(PL!$AD105:$BN105) = 0,IF(_xlpm.CheckBlank, "", SUM(_xlfn._xlws.FILTER(PL!$AD105:$BN105,(YEAR(PL!$AD$12:$BN$12)=PL!CG$12)*(array_timeline&lt;=PL!CG$11)))))</f>
        <v>#NAME?</v>
      </c>
      <c r="CH105" s="1461" t="e" cm="1">
        <f t="array" aca="1" ref="CH105" ca="1">_xlfn.LET( _xlpm.CheckBlank, SUM(PL!$AD105:$BN105) = 0, IF(_xlpm.CheckBlank, "", SUM(_xlfn._xlws.FILTER(PL!$AD105:$BN105,(YEAR(PL!$AD$12:$BN$12)=PL!CH$12)*(array_timeline&lt;=PL!CH$11)))))</f>
        <v>#NAME?</v>
      </c>
      <c r="CI105" s="88"/>
      <c r="CJ105" s="1461" cm="1">
        <f t="array" ref="CJ105">_xlfn.LET( _xlpm.CheckBlank, SUM(PL!$AD105:$BN105) = 0, IF(_xlpm.CheckBlank, "", SUM(_xlfn.TAKE(_xlfn.DROP(PL!$AD105:$BN105, ,-DATEDIFF(PL!CJ$11, val_asOfDate,"M")),1,-12))))</f>
        <v>12</v>
      </c>
      <c r="CK105" s="1461" cm="1">
        <f t="array" ref="CK105">_xlfn.LET( _xlpm.CheckBlank, SUM(PL!$AD105:$BN105) = 0, IF(_xlpm.CheckBlank, "", SUM(_xlfn.TAKE(_xlfn.DROP(PL!$AD105:$BN105, ,-DATEDIFF(PL!CK$11, val_asOfDate,"M")),1,-12))))</f>
        <v>12</v>
      </c>
      <c r="CL105" s="3"/>
      <c r="CM105" s="763"/>
      <c r="CN105" s="763"/>
      <c r="CO105" s="3"/>
      <c r="CP105" s="763"/>
      <c r="CQ105" s="763"/>
      <c r="CR105" s="34"/>
    </row>
    <row r="106" spans="1:96" ht="21" customHeight="1" outlineLevel="2">
      <c r="A106" s="1322"/>
      <c r="B106" s="2128" t="s">
        <v>1567</v>
      </c>
      <c r="C106" s="2125" t="s">
        <v>1568</v>
      </c>
      <c r="D106" s="577"/>
      <c r="E106" s="1615" t="e" cm="1">
        <f t="array" aca="1" ref="E106" ca="1">_xlfn.LET(
   _xlpm.Attr,  $C106,
   _xlpm.Lookback, $E$16,
   _xlpm.QueryDate, EOMONTH(val_asOfDate,_xlpm.Lookback),
   _xlpm.ReadField, _xldudf_CX_GET(CX_ENTITY,fx_attrConverter($C106),_xlpm.QueryDate),
   _xlpm.AttrBlank, _xlpm.Attr="", _xlpm.Result,
   IF(_xlpm.AttrBlank,val_blankRefText,fx_attrConverter(_xlpm.ReadField,0)),
IF(_xlpm.Result = "Error", "", _xlpm.Result )
)</f>
        <v>#NAME?</v>
      </c>
      <c r="F106" s="577" t="str">
        <f t="shared" si="28"/>
        <v>Custom Metric Amount 5</v>
      </c>
      <c r="G106" s="577" t="s">
        <v>1599</v>
      </c>
      <c r="H106" s="401"/>
      <c r="I106" s="401"/>
      <c r="J106" s="401"/>
      <c r="K106" s="401"/>
      <c r="L106" s="581" t="b">
        <v>0</v>
      </c>
      <c r="N106" s="158"/>
      <c r="O106" s="101"/>
      <c r="P106" s="52"/>
      <c r="Q106" s="101"/>
      <c r="R106" s="126"/>
      <c r="S106" s="101"/>
      <c r="T106" s="101"/>
      <c r="U106" s="39"/>
      <c r="W106" s="91" t="str">
        <f>_PL!$W$72</f>
        <v>Budget</v>
      </c>
      <c r="X106" s="2370" t="e" cm="1">
        <f t="array" aca="1" ref="X106" ca="1">_xlfn.LET(
_xlpm.toPass,$E106="",_xlpm.hasParts,ISNUMBER(SEARCH("|",$E106)),
_xlpm.Part1,INDEX(_xlfn.TEXTSPLIT($E106,"|",,FALSE,1),1),
_xlpm.Part1Num,IFERROR(_xlfn.NUMBERVALUE(_xlpm.Part1),_xlpm.Part1),_xlfn.SWITCH(
TRUE,_xlpm.toPass,"",_xlpm.hasParts,_xlpm.Part1Num,
$E106
))</f>
        <v>#NAME?</v>
      </c>
      <c r="Y106" s="590" t="e" cm="1">
        <f t="array" aca="1" ref="Y106" ca="1">_xlfn.LET(_xlpm.PackedString, E106, IF(_xlpm.PackedString="", "", IF( ISNUMBER( SEARCH("|", _xlpm.PackedString)), INDEX(_xlfn.TEXTSPLIT(_xlpm.PackedString,"|", ,FALSE),2),_xlpm.PackedString)))</f>
        <v>#NAME?</v>
      </c>
      <c r="Z106" s="198" t="e">
        <f t="shared" ca="1" si="29"/>
        <v>#NAME?</v>
      </c>
      <c r="AA106" s="200"/>
      <c r="AB106" s="709" t="e" cm="1">
        <f t="array" aca="1" ref="AB106" ca="1">_xlfn.LET(_xlpm.PackedString, E106, IF(_xlpm.PackedString="", "", IF( ISNUMBER( SEARCH("|", _xlpm.PackedString)), INDEX(_xlfn.TEXTSPLIT(_xlpm.PackedString,"|", ,FALSE),3),_xlpm.PackedString)))</f>
        <v>#NAME?</v>
      </c>
      <c r="AC106" s="124"/>
      <c r="AD106" s="1986" t="e" cm="1">
        <f t="array" aca="1" ref="AD106" ca="1">_xlfn.LET(
_xlpm.val,IF($F106 = "",val_blankRefText,  _xldudf_CX_GET(CX_ENTITY,$F106,AD$11,AD$14,,(AD$75))),
_xlpm.Res, IF(OR(_xlpm.val="",_xlpm.val="Error"),"",_xlpm.val),
_xlpm.Res
)</f>
        <v>#NAME?</v>
      </c>
      <c r="AE106" s="1986" t="e" cm="1">
        <f t="array" aca="1" ref="AE106" ca="1">_xlfn.LET(
_xlpm.val,IF($F106 = "",val_blankRefText,  _xldudf_CX_GET(CX_ENTITY,$F106,AE$11,AE$14,,(AE$75))),
_xlpm.Res, IF(OR(_xlpm.val="",_xlpm.val="Error"),"",_xlpm.val),
_xlpm.Res
)</f>
        <v>#NAME?</v>
      </c>
      <c r="AF106" s="1986" t="e" cm="1">
        <f t="array" aca="1" ref="AF106" ca="1">_xlfn.LET(
_xlpm.val,IF($F106 = "",val_blankRefText,  _xldudf_CX_GET(CX_ENTITY,$F106,AF$11,AF$14,,(AF$75))),
_xlpm.Res, IF(OR(_xlpm.val="",_xlpm.val="Error"),"",_xlpm.val),
_xlpm.Res
)</f>
        <v>#NAME?</v>
      </c>
      <c r="AG106" s="1986" t="e" cm="1">
        <f t="array" aca="1" ref="AG106" ca="1">_xlfn.LET(
_xlpm.val,IF($F106 = "",val_blankRefText,  _xldudf_CX_GET(CX_ENTITY,$F106,AG$11,AG$14,,(AG$75))),
_xlpm.Res, IF(OR(_xlpm.val="",_xlpm.val="Error"),"",_xlpm.val),
_xlpm.Res
)</f>
        <v>#NAME?</v>
      </c>
      <c r="AH106" s="1986" t="e" cm="1">
        <f t="array" aca="1" ref="AH106" ca="1">_xlfn.LET(
_xlpm.val,IF($F106 = "",val_blankRefText,  _xldudf_CX_GET(CX_ENTITY,$F106,AH$11,AH$14,,(AH$75))),
_xlpm.Res, IF(OR(_xlpm.val="",_xlpm.val="Error"),"",_xlpm.val),
_xlpm.Res
)</f>
        <v>#NAME?</v>
      </c>
      <c r="AI106" s="1986" t="e" cm="1">
        <f t="array" aca="1" ref="AI106" ca="1">_xlfn.LET(
_xlpm.val,IF($F106 = "",val_blankRefText,  _xldudf_CX_GET(CX_ENTITY,$F106,AI$11,AI$14,,(AI$75))),
_xlpm.Res, IF(OR(_xlpm.val="",_xlpm.val="Error"),"",_xlpm.val),
_xlpm.Res
)</f>
        <v>#NAME?</v>
      </c>
      <c r="AJ106" s="1986" t="e" cm="1">
        <f t="array" aca="1" ref="AJ106" ca="1">_xlfn.LET(
_xlpm.val,IF($F106 = "",val_blankRefText,  _xldudf_CX_GET(CX_ENTITY,$F106,AJ$11,AJ$14,,(AJ$75))),
_xlpm.Res, IF(OR(_xlpm.val="",_xlpm.val="Error"),"",_xlpm.val),
_xlpm.Res
)</f>
        <v>#NAME?</v>
      </c>
      <c r="AK106" s="1986" t="e" cm="1">
        <f t="array" aca="1" ref="AK106" ca="1">_xlfn.LET(
_xlpm.val,IF($F106 = "",val_blankRefText,  _xldudf_CX_GET(CX_ENTITY,$F106,AK$11,AK$14,,(AK$75))),
_xlpm.Res, IF(OR(_xlpm.val="",_xlpm.val="Error"),"",_xlpm.val),
_xlpm.Res
)</f>
        <v>#NAME?</v>
      </c>
      <c r="AL106" s="1986" t="e" cm="1">
        <f t="array" aca="1" ref="AL106" ca="1">_xlfn.LET(
_xlpm.val,IF($F106 = "",val_blankRefText,  _xldudf_CX_GET(CX_ENTITY,$F106,AL$11,AL$14,,(AL$75))),
_xlpm.Res, IF(OR(_xlpm.val="",_xlpm.val="Error"),"",_xlpm.val),
_xlpm.Res
)</f>
        <v>#NAME?</v>
      </c>
      <c r="AM106" s="1986" t="e" cm="1">
        <f t="array" aca="1" ref="AM106" ca="1">_xlfn.LET(
_xlpm.val,IF($F106 = "",val_blankRefText,  _xldudf_CX_GET(CX_ENTITY,$F106,AM$11,AM$14,,(AM$75))),
_xlpm.Res, IF(OR(_xlpm.val="",_xlpm.val="Error"),"",_xlpm.val),
_xlpm.Res
)</f>
        <v>#NAME?</v>
      </c>
      <c r="AN106" s="1986" t="e" cm="1">
        <f t="array" aca="1" ref="AN106" ca="1">_xlfn.LET(
_xlpm.val,IF($F106 = "",val_blankRefText,  _xldudf_CX_GET(CX_ENTITY,$F106,AN$11,AN$14,,(AN$75))),
_xlpm.Res, IF(OR(_xlpm.val="",_xlpm.val="Error"),"",_xlpm.val),
_xlpm.Res
)</f>
        <v>#NAME?</v>
      </c>
      <c r="AO106" s="1986" t="e" cm="1">
        <f t="array" aca="1" ref="AO106" ca="1">_xlfn.LET(
_xlpm.val,IF($F106 = "",val_blankRefText,  _xldudf_CX_GET(CX_ENTITY,$F106,AO$11,AO$14,,(AO$75))),
_xlpm.Res, IF(OR(_xlpm.val="",_xlpm.val="Error"),"",_xlpm.val),
_xlpm.Res
)</f>
        <v>#NAME?</v>
      </c>
      <c r="AP106" s="1986" t="e" cm="1">
        <f t="array" aca="1" ref="AP106" ca="1">_xlfn.LET(
_xlpm.val,IF($F106 = "",val_blankRefText,  _xldudf_CX_GET(CX_ENTITY,$F106,AP$11,AP$14,,(AP$75))),
_xlpm.Res, IF(OR(_xlpm.val="",_xlpm.val="Error"),"",_xlpm.val),
_xlpm.Res
)</f>
        <v>#NAME?</v>
      </c>
      <c r="AQ106" s="1986" t="e" cm="1">
        <f t="array" aca="1" ref="AQ106" ca="1">_xlfn.LET(
_xlpm.val,IF($F106 = "",val_blankRefText,  _xldudf_CX_GET(CX_ENTITY,$F106,AQ$11,AQ$14,,(AQ$75))),
_xlpm.Res, IF(OR(_xlpm.val="",_xlpm.val="Error"),"",_xlpm.val),
_xlpm.Res
)</f>
        <v>#NAME?</v>
      </c>
      <c r="AR106" s="1986" t="e" cm="1">
        <f t="array" aca="1" ref="AR106" ca="1">_xlfn.LET(
_xlpm.val,IF($F106 = "",val_blankRefText,  _xldudf_CX_GET(CX_ENTITY,$F106,AR$11,AR$14,,(AR$75))),
_xlpm.Res, IF(OR(_xlpm.val="",_xlpm.val="Error"),"",_xlpm.val),
_xlpm.Res
)</f>
        <v>#NAME?</v>
      </c>
      <c r="AS106" s="1986" t="e" cm="1">
        <f t="array" aca="1" ref="AS106" ca="1">_xlfn.LET(
_xlpm.val,IF($F106 = "",val_blankRefText,  _xldudf_CX_GET(CX_ENTITY,$F106,AS$11,AS$14,,(AS$75))),
_xlpm.Res, IF(OR(_xlpm.val="",_xlpm.val="Error"),"",_xlpm.val),
_xlpm.Res
)</f>
        <v>#NAME?</v>
      </c>
      <c r="AT106" s="1986" t="e" cm="1">
        <f t="array" aca="1" ref="AT106" ca="1">_xlfn.LET(
_xlpm.val,IF($F106 = "",val_blankRefText,  _xldudf_CX_GET(CX_ENTITY,$F106,AT$11,AT$14,,(AT$75))),
_xlpm.Res, IF(OR(_xlpm.val="",_xlpm.val="Error"),"",_xlpm.val),
_xlpm.Res
)</f>
        <v>#NAME?</v>
      </c>
      <c r="AU106" s="1986" t="e" cm="1">
        <f t="array" aca="1" ref="AU106" ca="1">_xlfn.LET(
_xlpm.val,IF($F106 = "",val_blankRefText,  _xldudf_CX_GET(CX_ENTITY,$F106,AU$11,AU$14,,(AU$75))),
_xlpm.Res, IF(OR(_xlpm.val="",_xlpm.val="Error"),"",_xlpm.val),
_xlpm.Res
)</f>
        <v>#NAME?</v>
      </c>
      <c r="AV106" s="1986" t="e" cm="1">
        <f t="array" aca="1" ref="AV106" ca="1">_xlfn.LET(
_xlpm.val,IF($F106 = "",val_blankRefText,  _xldudf_CX_GET(CX_ENTITY,$F106,AV$11,AV$14,,(AV$75))),
_xlpm.Res, IF(OR(_xlpm.val="",_xlpm.val="Error"),"",_xlpm.val),
_xlpm.Res
)</f>
        <v>#NAME?</v>
      </c>
      <c r="AW106" s="1986" t="e" cm="1">
        <f t="array" aca="1" ref="AW106" ca="1">_xlfn.LET(
_xlpm.val,IF($F106 = "",val_blankRefText,  _xldudf_CX_GET(CX_ENTITY,$F106,AW$11,AW$14,,(AW$75))),
_xlpm.Res, IF(OR(_xlpm.val="",_xlpm.val="Error"),"",_xlpm.val),
_xlpm.Res
)</f>
        <v>#NAME?</v>
      </c>
      <c r="AX106" s="1986" t="e" cm="1">
        <f t="array" aca="1" ref="AX106" ca="1">_xlfn.LET(
_xlpm.val,IF($F106 = "",val_blankRefText,  _xldudf_CX_GET(CX_ENTITY,$F106,AX$11,AX$14,,(AX$75))),
_xlpm.Res, IF(OR(_xlpm.val="",_xlpm.val="Error"),"",_xlpm.val),
_xlpm.Res
)</f>
        <v>#NAME?</v>
      </c>
      <c r="AY106" s="1986" t="e" cm="1">
        <f t="array" aca="1" ref="AY106" ca="1">_xlfn.LET(
_xlpm.val,IF($F106 = "",val_blankRefText,  _xldudf_CX_GET(CX_ENTITY,$F106,AY$11,AY$14,,(AY$75))),
_xlpm.Res, IF(OR(_xlpm.val="",_xlpm.val="Error"),"",_xlpm.val),
_xlpm.Res
)</f>
        <v>#NAME?</v>
      </c>
      <c r="AZ106" s="1986" t="e" cm="1">
        <f t="array" aca="1" ref="AZ106" ca="1">_xlfn.LET(
_xlpm.val,IF($F106 = "",val_blankRefText,  _xldudf_CX_GET(CX_ENTITY,$F106,AZ$11,AZ$14,,(AZ$75))),
_xlpm.Res, IF(OR(_xlpm.val="",_xlpm.val="Error"),"",_xlpm.val),
_xlpm.Res
)</f>
        <v>#NAME?</v>
      </c>
      <c r="BA106" s="1986" t="e" cm="1">
        <f t="array" aca="1" ref="BA106" ca="1">_xlfn.LET(
_xlpm.val,IF($F106 = "",val_blankRefText,  _xldudf_CX_GET(CX_ENTITY,$F106,BA$11,BA$14,,(BA$75))),
_xlpm.Res, IF(OR(_xlpm.val="",_xlpm.val="Error"),"",_xlpm.val),
_xlpm.Res
)</f>
        <v>#NAME?</v>
      </c>
      <c r="BB106" s="1986" t="e" cm="1">
        <f t="array" aca="1" ref="BB106" ca="1">_xlfn.LET(
_xlpm.val,IF($F106 = "",val_blankRefText,  _xldudf_CX_GET(CX_ENTITY,$F106,BB$11,BB$14,,(BB$75))),
_xlpm.Res, IF(OR(_xlpm.val="",_xlpm.val="Error"),"",_xlpm.val),
_xlpm.Res
)</f>
        <v>#NAME?</v>
      </c>
      <c r="BC106" s="1986" t="e" cm="1">
        <f t="array" aca="1" ref="BC106" ca="1">_xlfn.LET(
_xlpm.val,IF($F106 = "",val_blankRefText,  _xldudf_CX_GET(CX_ENTITY,$F106,BC$11,BC$14,,(BC$75))),
_xlpm.Res, IF(OR(_xlpm.val="",_xlpm.val="Error"),"",_xlpm.val),
_xlpm.Res
)</f>
        <v>#NAME?</v>
      </c>
      <c r="BD106" s="1986" t="e" cm="1">
        <f t="array" aca="1" ref="BD106" ca="1">_xlfn.LET(
_xlpm.val,IF($F106 = "",val_blankRefText,  _xldudf_CX_GET(CX_ENTITY,$F106,BD$11,BD$14,,(BD$75))),
_xlpm.Res, IF(OR(_xlpm.val="",_xlpm.val="Error"),"",_xlpm.val),
_xlpm.Res
)</f>
        <v>#NAME?</v>
      </c>
      <c r="BE106" s="1986" t="e" cm="1">
        <f t="array" aca="1" ref="BE106" ca="1">_xlfn.LET(
_xlpm.val,IF($F106 = "",val_blankRefText,  _xldudf_CX_GET(CX_ENTITY,$F106,BE$11,BE$14,,(BE$75))),
_xlpm.Res, IF(OR(_xlpm.val="",_xlpm.val="Error"),"",_xlpm.val),
_xlpm.Res
)</f>
        <v>#NAME?</v>
      </c>
      <c r="BF106" s="1986" t="e" cm="1">
        <f t="array" aca="1" ref="BF106" ca="1">_xlfn.LET(
_xlpm.val,IF($F106 = "",val_blankRefText,  _xldudf_CX_GET(CX_ENTITY,$F106,BF$11,BF$14,,(BF$75))),
_xlpm.Res, IF(OR(_xlpm.val="",_xlpm.val="Error"),"",_xlpm.val),
_xlpm.Res
)</f>
        <v>#NAME?</v>
      </c>
      <c r="BG106" s="1986" t="e" cm="1">
        <f t="array" aca="1" ref="BG106" ca="1">_xlfn.LET(
_xlpm.val,IF($F106 = "",val_blankRefText,  _xldudf_CX_GET(CX_ENTITY,$F106,BG$11,BG$14,,(BG$75))),
_xlpm.Res, IF(OR(_xlpm.val="",_xlpm.val="Error"),"",_xlpm.val),
_xlpm.Res
)</f>
        <v>#NAME?</v>
      </c>
      <c r="BH106" s="1986" t="e" cm="1">
        <f t="array" aca="1" ref="BH106" ca="1">_xlfn.LET(
_xlpm.val,IF($F106 = "",val_blankRefText,  _xldudf_CX_GET(CX_ENTITY,$F106,BH$11,BH$14,,(BH$75))),
_xlpm.Res, IF(OR(_xlpm.val="",_xlpm.val="Error"),"",_xlpm.val),
_xlpm.Res
)</f>
        <v>#NAME?</v>
      </c>
      <c r="BI106" s="1986" t="e" cm="1">
        <f t="array" aca="1" ref="BI106" ca="1">_xlfn.LET(
_xlpm.val,IF($F106 = "",val_blankRefText,  _xldudf_CX_GET(CX_ENTITY,$F106,BI$11,BI$14,,(BI$75))),
_xlpm.Res, IF(OR(_xlpm.val="",_xlpm.val="Error"),"",_xlpm.val),
_xlpm.Res
)</f>
        <v>#NAME?</v>
      </c>
      <c r="BJ106" s="1986" t="e" cm="1">
        <f t="array" aca="1" ref="BJ106" ca="1">_xlfn.LET(
_xlpm.val,IF($F106 = "",val_blankRefText,  _xldudf_CX_GET(CX_ENTITY,$F106,BJ$11,BJ$14,,(BJ$75))),
_xlpm.Res, IF(OR(_xlpm.val="",_xlpm.val="Error"),"",_xlpm.val),
_xlpm.Res
)</f>
        <v>#NAME?</v>
      </c>
      <c r="BK106" s="1986" t="e" cm="1">
        <f t="array" aca="1" ref="BK106" ca="1">_xlfn.LET(
_xlpm.val,IF($F106 = "",val_blankRefText,  _xldudf_CX_GET(CX_ENTITY,$F106,BK$11,BK$14,,(BK$75))),
_xlpm.Res, IF(OR(_xlpm.val="",_xlpm.val="Error"),"",_xlpm.val),
_xlpm.Res
)</f>
        <v>#NAME?</v>
      </c>
      <c r="BL106" s="1986" t="e" cm="1">
        <f t="array" aca="1" ref="BL106" ca="1">_xlfn.LET(
_xlpm.val,IF($F106 = "",val_blankRefText,  _xldudf_CX_GET(CX_ENTITY,$F106,BL$11,BL$14,,(BL$75))),
_xlpm.Res, IF(OR(_xlpm.val="",_xlpm.val="Error"),"",_xlpm.val),
_xlpm.Res
)</f>
        <v>#NAME?</v>
      </c>
      <c r="BM106" s="1986" t="e" cm="1">
        <f t="array" aca="1" ref="BM106" ca="1">_xlfn.LET(
_xlpm.val,IF($F106 = "",val_blankRefText,  _xldudf_CX_GET(CX_ENTITY,$F106,BM$11,BM$14,,(BM$75))),
_xlpm.Res, IF(OR(_xlpm.val="",_xlpm.val="Error"),"",_xlpm.val),
_xlpm.Res
)</f>
        <v>#NAME?</v>
      </c>
      <c r="BN106" s="1986" t="e" cm="1">
        <f t="array" aca="1" ref="BN106" ca="1">_xlfn.LET(
_xlpm.val,IF($F106 = "",val_blankRefText,  _xldudf_CX_GET(CX_ENTITY,$F106,BN$11,BN$14,,(BN$75))),
_xlpm.Res, IF(OR(_xlpm.val="",_xlpm.val="Error"),"",_xlpm.val),
_xlpm.Res
)</f>
        <v>#NAME?</v>
      </c>
      <c r="BO106" s="2104"/>
      <c r="BP106" s="2104"/>
      <c r="BQ106" s="2104"/>
      <c r="BR106" s="2104"/>
      <c r="BS106" s="2104"/>
      <c r="BT106" s="2104"/>
      <c r="BU106" s="2104"/>
      <c r="BV106" s="2104"/>
      <c r="BW106" s="2104"/>
      <c r="BX106" s="2104"/>
      <c r="BY106" s="2104"/>
      <c r="BZ106" s="2104"/>
      <c r="CA106" s="34"/>
      <c r="CC106" s="33"/>
      <c r="CD106" s="763"/>
      <c r="CE106" s="763"/>
      <c r="CF106" s="3"/>
      <c r="CG106" s="763"/>
      <c r="CH106" s="763"/>
      <c r="CI106" s="3"/>
      <c r="CJ106" s="763"/>
      <c r="CK106" s="763"/>
      <c r="CL106" s="3"/>
      <c r="CM106" s="763"/>
      <c r="CN106" s="763"/>
      <c r="CO106" s="3"/>
      <c r="CP106" s="763"/>
      <c r="CQ106" s="763"/>
      <c r="CR106" s="34"/>
    </row>
    <row r="107" spans="1:96" ht="21" customHeight="1" outlineLevel="2">
      <c r="A107" s="1322"/>
      <c r="B107" s="2128" t="s">
        <v>1569</v>
      </c>
      <c r="C107" s="2125" t="s">
        <v>1570</v>
      </c>
      <c r="D107" s="577"/>
      <c r="E107" s="1615" t="e" cm="1">
        <f t="array" aca="1" ref="E107" ca="1">_xlfn.LET(
   _xlpm.Attr,  $C107,
   _xlpm.Lookback, $E$16,
   _xlpm.QueryDate, EOMONTH(val_asOfDate,_xlpm.Lookback),
   _xlpm.ReadField, _xldudf_CX_GET(CX_ENTITY,fx_attrConverter($C107),_xlpm.QueryDate),
   _xlpm.AttrBlank, _xlpm.Attr="", _xlpm.Result,
   IF(_xlpm.AttrBlank,val_blankRefText,fx_attrConverter(_xlpm.ReadField,0)),
IF(_xlpm.Result = "Error", "", _xlpm.Result )
)</f>
        <v>#NAME?</v>
      </c>
      <c r="F107" s="577" t="str">
        <f t="shared" si="28"/>
        <v>Custom Metric Amount 6</v>
      </c>
      <c r="G107" s="577" t="s">
        <v>1599</v>
      </c>
      <c r="H107" s="401"/>
      <c r="I107" s="401"/>
      <c r="J107" s="401"/>
      <c r="K107" s="401"/>
      <c r="L107" s="581" t="b">
        <v>0</v>
      </c>
      <c r="N107" s="158"/>
      <c r="O107" s="101"/>
      <c r="P107" s="52"/>
      <c r="Q107" s="101"/>
      <c r="R107" s="126"/>
      <c r="S107" s="101"/>
      <c r="T107" s="101"/>
      <c r="U107" s="39"/>
      <c r="W107" s="91" t="str">
        <f>_PL!$W$72</f>
        <v>Budget</v>
      </c>
      <c r="X107" s="2370" t="e" cm="1">
        <f t="array" aca="1" ref="X107" ca="1">_xlfn.LET(
_xlpm.toPass,$E107="",_xlpm.hasParts,ISNUMBER(SEARCH("|",$E107)),
_xlpm.Part1,INDEX(_xlfn.TEXTSPLIT($E107,"|",,FALSE,1),1),
_xlpm.Part1Num,IFERROR(_xlfn.NUMBERVALUE(_xlpm.Part1),_xlpm.Part1),_xlfn.SWITCH(
TRUE,_xlpm.toPass,"",_xlpm.hasParts,_xlpm.Part1Num,
$E107
))</f>
        <v>#NAME?</v>
      </c>
      <c r="Y107" s="590" t="e" cm="1">
        <f t="array" aca="1" ref="Y107" ca="1">_xlfn.LET(_xlpm.PackedString, E107, IF(_xlpm.PackedString="", "", IF( ISNUMBER( SEARCH("|", _xlpm.PackedString)), INDEX(_xlfn.TEXTSPLIT(_xlpm.PackedString,"|", ,FALSE),2),_xlpm.PackedString)))</f>
        <v>#NAME?</v>
      </c>
      <c r="Z107" s="198" t="e">
        <f t="shared" ca="1" si="29"/>
        <v>#NAME?</v>
      </c>
      <c r="AA107" s="200"/>
      <c r="AB107" s="709" t="e" cm="1">
        <f t="array" aca="1" ref="AB107" ca="1">_xlfn.LET(_xlpm.PackedString, E107, IF(_xlpm.PackedString="", "", IF( ISNUMBER( SEARCH("|", _xlpm.PackedString)), INDEX(_xlfn.TEXTSPLIT(_xlpm.PackedString,"|", ,FALSE),3),_xlpm.PackedString)))</f>
        <v>#NAME?</v>
      </c>
      <c r="AC107" s="124"/>
      <c r="AD107" s="1986" t="e" cm="1">
        <f t="array" aca="1" ref="AD107" ca="1">_xlfn.LET(
_xlpm.val,IF($F107 = "",val_blankRefText,  _xldudf_CX_GET(CX_ENTITY,$F107,AD$11,AD$14,,(AD$75))),
_xlpm.Res, IF(OR(_xlpm.val="",_xlpm.val="Error"),"",_xlpm.val),
_xlpm.Res
)</f>
        <v>#NAME?</v>
      </c>
      <c r="AE107" s="1986" t="e" cm="1">
        <f t="array" aca="1" ref="AE107" ca="1">_xlfn.LET(
_xlpm.val,IF($F107 = "",val_blankRefText,  _xldudf_CX_GET(CX_ENTITY,$F107,AE$11,AE$14,,(AE$75))),
_xlpm.Res, IF(OR(_xlpm.val="",_xlpm.val="Error"),"",_xlpm.val),
_xlpm.Res
)</f>
        <v>#NAME?</v>
      </c>
      <c r="AF107" s="1986" t="e" cm="1">
        <f t="array" aca="1" ref="AF107" ca="1">_xlfn.LET(
_xlpm.val,IF($F107 = "",val_blankRefText,  _xldudf_CX_GET(CX_ENTITY,$F107,AF$11,AF$14,,(AF$75))),
_xlpm.Res, IF(OR(_xlpm.val="",_xlpm.val="Error"),"",_xlpm.val),
_xlpm.Res
)</f>
        <v>#NAME?</v>
      </c>
      <c r="AG107" s="1986" t="e" cm="1">
        <f t="array" aca="1" ref="AG107" ca="1">_xlfn.LET(
_xlpm.val,IF($F107 = "",val_blankRefText,  _xldudf_CX_GET(CX_ENTITY,$F107,AG$11,AG$14,,(AG$75))),
_xlpm.Res, IF(OR(_xlpm.val="",_xlpm.val="Error"),"",_xlpm.val),
_xlpm.Res
)</f>
        <v>#NAME?</v>
      </c>
      <c r="AH107" s="1986" t="e" cm="1">
        <f t="array" aca="1" ref="AH107" ca="1">_xlfn.LET(
_xlpm.val,IF($F107 = "",val_blankRefText,  _xldudf_CX_GET(CX_ENTITY,$F107,AH$11,AH$14,,(AH$75))),
_xlpm.Res, IF(OR(_xlpm.val="",_xlpm.val="Error"),"",_xlpm.val),
_xlpm.Res
)</f>
        <v>#NAME?</v>
      </c>
      <c r="AI107" s="1986" t="e" cm="1">
        <f t="array" aca="1" ref="AI107" ca="1">_xlfn.LET(
_xlpm.val,IF($F107 = "",val_blankRefText,  _xldudf_CX_GET(CX_ENTITY,$F107,AI$11,AI$14,,(AI$75))),
_xlpm.Res, IF(OR(_xlpm.val="",_xlpm.val="Error"),"",_xlpm.val),
_xlpm.Res
)</f>
        <v>#NAME?</v>
      </c>
      <c r="AJ107" s="1986" t="e" cm="1">
        <f t="array" aca="1" ref="AJ107" ca="1">_xlfn.LET(
_xlpm.val,IF($F107 = "",val_blankRefText,  _xldudf_CX_GET(CX_ENTITY,$F107,AJ$11,AJ$14,,(AJ$75))),
_xlpm.Res, IF(OR(_xlpm.val="",_xlpm.val="Error"),"",_xlpm.val),
_xlpm.Res
)</f>
        <v>#NAME?</v>
      </c>
      <c r="AK107" s="1986" t="e" cm="1">
        <f t="array" aca="1" ref="AK107" ca="1">_xlfn.LET(
_xlpm.val,IF($F107 = "",val_blankRefText,  _xldudf_CX_GET(CX_ENTITY,$F107,AK$11,AK$14,,(AK$75))),
_xlpm.Res, IF(OR(_xlpm.val="",_xlpm.val="Error"),"",_xlpm.val),
_xlpm.Res
)</f>
        <v>#NAME?</v>
      </c>
      <c r="AL107" s="1986" t="e" cm="1">
        <f t="array" aca="1" ref="AL107" ca="1">_xlfn.LET(
_xlpm.val,IF($F107 = "",val_blankRefText,  _xldudf_CX_GET(CX_ENTITY,$F107,AL$11,AL$14,,(AL$75))),
_xlpm.Res, IF(OR(_xlpm.val="",_xlpm.val="Error"),"",_xlpm.val),
_xlpm.Res
)</f>
        <v>#NAME?</v>
      </c>
      <c r="AM107" s="1986" t="e" cm="1">
        <f t="array" aca="1" ref="AM107" ca="1">_xlfn.LET(
_xlpm.val,IF($F107 = "",val_blankRefText,  _xldudf_CX_GET(CX_ENTITY,$F107,AM$11,AM$14,,(AM$75))),
_xlpm.Res, IF(OR(_xlpm.val="",_xlpm.val="Error"),"",_xlpm.val),
_xlpm.Res
)</f>
        <v>#NAME?</v>
      </c>
      <c r="AN107" s="1986" t="e" cm="1">
        <f t="array" aca="1" ref="AN107" ca="1">_xlfn.LET(
_xlpm.val,IF($F107 = "",val_blankRefText,  _xldudf_CX_GET(CX_ENTITY,$F107,AN$11,AN$14,,(AN$75))),
_xlpm.Res, IF(OR(_xlpm.val="",_xlpm.val="Error"),"",_xlpm.val),
_xlpm.Res
)</f>
        <v>#NAME?</v>
      </c>
      <c r="AO107" s="1986" t="e" cm="1">
        <f t="array" aca="1" ref="AO107" ca="1">_xlfn.LET(
_xlpm.val,IF($F107 = "",val_blankRefText,  _xldudf_CX_GET(CX_ENTITY,$F107,AO$11,AO$14,,(AO$75))),
_xlpm.Res, IF(OR(_xlpm.val="",_xlpm.val="Error"),"",_xlpm.val),
_xlpm.Res
)</f>
        <v>#NAME?</v>
      </c>
      <c r="AP107" s="1986" t="e" cm="1">
        <f t="array" aca="1" ref="AP107" ca="1">_xlfn.LET(
_xlpm.val,IF($F107 = "",val_blankRefText,  _xldudf_CX_GET(CX_ENTITY,$F107,AP$11,AP$14,,(AP$75))),
_xlpm.Res, IF(OR(_xlpm.val="",_xlpm.val="Error"),"",_xlpm.val),
_xlpm.Res
)</f>
        <v>#NAME?</v>
      </c>
      <c r="AQ107" s="1986" t="e" cm="1">
        <f t="array" aca="1" ref="AQ107" ca="1">_xlfn.LET(
_xlpm.val,IF($F107 = "",val_blankRefText,  _xldudf_CX_GET(CX_ENTITY,$F107,AQ$11,AQ$14,,(AQ$75))),
_xlpm.Res, IF(OR(_xlpm.val="",_xlpm.val="Error"),"",_xlpm.val),
_xlpm.Res
)</f>
        <v>#NAME?</v>
      </c>
      <c r="AR107" s="1986" t="e" cm="1">
        <f t="array" aca="1" ref="AR107" ca="1">_xlfn.LET(
_xlpm.val,IF($F107 = "",val_blankRefText,  _xldudf_CX_GET(CX_ENTITY,$F107,AR$11,AR$14,,(AR$75))),
_xlpm.Res, IF(OR(_xlpm.val="",_xlpm.val="Error"),"",_xlpm.val),
_xlpm.Res
)</f>
        <v>#NAME?</v>
      </c>
      <c r="AS107" s="1986" t="e" cm="1">
        <f t="array" aca="1" ref="AS107" ca="1">_xlfn.LET(
_xlpm.val,IF($F107 = "",val_blankRefText,  _xldudf_CX_GET(CX_ENTITY,$F107,AS$11,AS$14,,(AS$75))),
_xlpm.Res, IF(OR(_xlpm.val="",_xlpm.val="Error"),"",_xlpm.val),
_xlpm.Res
)</f>
        <v>#NAME?</v>
      </c>
      <c r="AT107" s="1986" t="e" cm="1">
        <f t="array" aca="1" ref="AT107" ca="1">_xlfn.LET(
_xlpm.val,IF($F107 = "",val_blankRefText,  _xldudf_CX_GET(CX_ENTITY,$F107,AT$11,AT$14,,(AT$75))),
_xlpm.Res, IF(OR(_xlpm.val="",_xlpm.val="Error"),"",_xlpm.val),
_xlpm.Res
)</f>
        <v>#NAME?</v>
      </c>
      <c r="AU107" s="1986" t="e" cm="1">
        <f t="array" aca="1" ref="AU107" ca="1">_xlfn.LET(
_xlpm.val,IF($F107 = "",val_blankRefText,  _xldudf_CX_GET(CX_ENTITY,$F107,AU$11,AU$14,,(AU$75))),
_xlpm.Res, IF(OR(_xlpm.val="",_xlpm.val="Error"),"",_xlpm.val),
_xlpm.Res
)</f>
        <v>#NAME?</v>
      </c>
      <c r="AV107" s="1986" t="e" cm="1">
        <f t="array" aca="1" ref="AV107" ca="1">_xlfn.LET(
_xlpm.val,IF($F107 = "",val_blankRefText,  _xldudf_CX_GET(CX_ENTITY,$F107,AV$11,AV$14,,(AV$75))),
_xlpm.Res, IF(OR(_xlpm.val="",_xlpm.val="Error"),"",_xlpm.val),
_xlpm.Res
)</f>
        <v>#NAME?</v>
      </c>
      <c r="AW107" s="1986" t="e" cm="1">
        <f t="array" aca="1" ref="AW107" ca="1">_xlfn.LET(
_xlpm.val,IF($F107 = "",val_blankRefText,  _xldudf_CX_GET(CX_ENTITY,$F107,AW$11,AW$14,,(AW$75))),
_xlpm.Res, IF(OR(_xlpm.val="",_xlpm.val="Error"),"",_xlpm.val),
_xlpm.Res
)</f>
        <v>#NAME?</v>
      </c>
      <c r="AX107" s="1986" t="e" cm="1">
        <f t="array" aca="1" ref="AX107" ca="1">_xlfn.LET(
_xlpm.val,IF($F107 = "",val_blankRefText,  _xldudf_CX_GET(CX_ENTITY,$F107,AX$11,AX$14,,(AX$75))),
_xlpm.Res, IF(OR(_xlpm.val="",_xlpm.val="Error"),"",_xlpm.val),
_xlpm.Res
)</f>
        <v>#NAME?</v>
      </c>
      <c r="AY107" s="1986" t="e" cm="1">
        <f t="array" aca="1" ref="AY107" ca="1">_xlfn.LET(
_xlpm.val,IF($F107 = "",val_blankRefText,  _xldudf_CX_GET(CX_ENTITY,$F107,AY$11,AY$14,,(AY$75))),
_xlpm.Res, IF(OR(_xlpm.val="",_xlpm.val="Error"),"",_xlpm.val),
_xlpm.Res
)</f>
        <v>#NAME?</v>
      </c>
      <c r="AZ107" s="1986" t="e" cm="1">
        <f t="array" aca="1" ref="AZ107" ca="1">_xlfn.LET(
_xlpm.val,IF($F107 = "",val_blankRefText,  _xldudf_CX_GET(CX_ENTITY,$F107,AZ$11,AZ$14,,(AZ$75))),
_xlpm.Res, IF(OR(_xlpm.val="",_xlpm.val="Error"),"",_xlpm.val),
_xlpm.Res
)</f>
        <v>#NAME?</v>
      </c>
      <c r="BA107" s="1986" t="e" cm="1">
        <f t="array" aca="1" ref="BA107" ca="1">_xlfn.LET(
_xlpm.val,IF($F107 = "",val_blankRefText,  _xldudf_CX_GET(CX_ENTITY,$F107,BA$11,BA$14,,(BA$75))),
_xlpm.Res, IF(OR(_xlpm.val="",_xlpm.val="Error"),"",_xlpm.val),
_xlpm.Res
)</f>
        <v>#NAME?</v>
      </c>
      <c r="BB107" s="1986" t="e" cm="1">
        <f t="array" aca="1" ref="BB107" ca="1">_xlfn.LET(
_xlpm.val,IF($F107 = "",val_blankRefText,  _xldudf_CX_GET(CX_ENTITY,$F107,BB$11,BB$14,,(BB$75))),
_xlpm.Res, IF(OR(_xlpm.val="",_xlpm.val="Error"),"",_xlpm.val),
_xlpm.Res
)</f>
        <v>#NAME?</v>
      </c>
      <c r="BC107" s="1986" t="e" cm="1">
        <f t="array" aca="1" ref="BC107" ca="1">_xlfn.LET(
_xlpm.val,IF($F107 = "",val_blankRefText,  _xldudf_CX_GET(CX_ENTITY,$F107,BC$11,BC$14,,(BC$75))),
_xlpm.Res, IF(OR(_xlpm.val="",_xlpm.val="Error"),"",_xlpm.val),
_xlpm.Res
)</f>
        <v>#NAME?</v>
      </c>
      <c r="BD107" s="1986" t="e" cm="1">
        <f t="array" aca="1" ref="BD107" ca="1">_xlfn.LET(
_xlpm.val,IF($F107 = "",val_blankRefText,  _xldudf_CX_GET(CX_ENTITY,$F107,BD$11,BD$14,,(BD$75))),
_xlpm.Res, IF(OR(_xlpm.val="",_xlpm.val="Error"),"",_xlpm.val),
_xlpm.Res
)</f>
        <v>#NAME?</v>
      </c>
      <c r="BE107" s="1986" t="e" cm="1">
        <f t="array" aca="1" ref="BE107" ca="1">_xlfn.LET(
_xlpm.val,IF($F107 = "",val_blankRefText,  _xldudf_CX_GET(CX_ENTITY,$F107,BE$11,BE$14,,(BE$75))),
_xlpm.Res, IF(OR(_xlpm.val="",_xlpm.val="Error"),"",_xlpm.val),
_xlpm.Res
)</f>
        <v>#NAME?</v>
      </c>
      <c r="BF107" s="1986" t="e" cm="1">
        <f t="array" aca="1" ref="BF107" ca="1">_xlfn.LET(
_xlpm.val,IF($F107 = "",val_blankRefText,  _xldudf_CX_GET(CX_ENTITY,$F107,BF$11,BF$14,,(BF$75))),
_xlpm.Res, IF(OR(_xlpm.val="",_xlpm.val="Error"),"",_xlpm.val),
_xlpm.Res
)</f>
        <v>#NAME?</v>
      </c>
      <c r="BG107" s="1986" t="e" cm="1">
        <f t="array" aca="1" ref="BG107" ca="1">_xlfn.LET(
_xlpm.val,IF($F107 = "",val_blankRefText,  _xldudf_CX_GET(CX_ENTITY,$F107,BG$11,BG$14,,(BG$75))),
_xlpm.Res, IF(OR(_xlpm.val="",_xlpm.val="Error"),"",_xlpm.val),
_xlpm.Res
)</f>
        <v>#NAME?</v>
      </c>
      <c r="BH107" s="1986" t="e" cm="1">
        <f t="array" aca="1" ref="BH107" ca="1">_xlfn.LET(
_xlpm.val,IF($F107 = "",val_blankRefText,  _xldudf_CX_GET(CX_ENTITY,$F107,BH$11,BH$14,,(BH$75))),
_xlpm.Res, IF(OR(_xlpm.val="",_xlpm.val="Error"),"",_xlpm.val),
_xlpm.Res
)</f>
        <v>#NAME?</v>
      </c>
      <c r="BI107" s="1986" t="e" cm="1">
        <f t="array" aca="1" ref="BI107" ca="1">_xlfn.LET(
_xlpm.val,IF($F107 = "",val_blankRefText,  _xldudf_CX_GET(CX_ENTITY,$F107,BI$11,BI$14,,(BI$75))),
_xlpm.Res, IF(OR(_xlpm.val="",_xlpm.val="Error"),"",_xlpm.val),
_xlpm.Res
)</f>
        <v>#NAME?</v>
      </c>
      <c r="BJ107" s="1986" t="e" cm="1">
        <f t="array" aca="1" ref="BJ107" ca="1">_xlfn.LET(
_xlpm.val,IF($F107 = "",val_blankRefText,  _xldudf_CX_GET(CX_ENTITY,$F107,BJ$11,BJ$14,,(BJ$75))),
_xlpm.Res, IF(OR(_xlpm.val="",_xlpm.val="Error"),"",_xlpm.val),
_xlpm.Res
)</f>
        <v>#NAME?</v>
      </c>
      <c r="BK107" s="1986" t="e" cm="1">
        <f t="array" aca="1" ref="BK107" ca="1">_xlfn.LET(
_xlpm.val,IF($F107 = "",val_blankRefText,  _xldudf_CX_GET(CX_ENTITY,$F107,BK$11,BK$14,,(BK$75))),
_xlpm.Res, IF(OR(_xlpm.val="",_xlpm.val="Error"),"",_xlpm.val),
_xlpm.Res
)</f>
        <v>#NAME?</v>
      </c>
      <c r="BL107" s="1986" t="e" cm="1">
        <f t="array" aca="1" ref="BL107" ca="1">_xlfn.LET(
_xlpm.val,IF($F107 = "",val_blankRefText,  _xldudf_CX_GET(CX_ENTITY,$F107,BL$11,BL$14,,(BL$75))),
_xlpm.Res, IF(OR(_xlpm.val="",_xlpm.val="Error"),"",_xlpm.val),
_xlpm.Res
)</f>
        <v>#NAME?</v>
      </c>
      <c r="BM107" s="1986" t="e" cm="1">
        <f t="array" aca="1" ref="BM107" ca="1">_xlfn.LET(
_xlpm.val,IF($F107 = "",val_blankRefText,  _xldudf_CX_GET(CX_ENTITY,$F107,BM$11,BM$14,,(BM$75))),
_xlpm.Res, IF(OR(_xlpm.val="",_xlpm.val="Error"),"",_xlpm.val),
_xlpm.Res
)</f>
        <v>#NAME?</v>
      </c>
      <c r="BN107" s="1986" t="e" cm="1">
        <f t="array" aca="1" ref="BN107" ca="1">_xlfn.LET(
_xlpm.val,IF($F107 = "",val_blankRefText,  _xldudf_CX_GET(CX_ENTITY,$F107,BN$11,BN$14,,(BN$75))),
_xlpm.Res, IF(OR(_xlpm.val="",_xlpm.val="Error"),"",_xlpm.val),
_xlpm.Res
)</f>
        <v>#NAME?</v>
      </c>
      <c r="BO107" s="2104"/>
      <c r="BP107" s="2104"/>
      <c r="BQ107" s="2104"/>
      <c r="BR107" s="2104"/>
      <c r="BS107" s="2104"/>
      <c r="BT107" s="2104"/>
      <c r="BU107" s="2104"/>
      <c r="BV107" s="2104"/>
      <c r="BW107" s="2104"/>
      <c r="BX107" s="2104"/>
      <c r="BY107" s="2104"/>
      <c r="BZ107" s="2104"/>
      <c r="CA107" s="34"/>
      <c r="CC107" s="33"/>
      <c r="CD107" s="763"/>
      <c r="CE107" s="763"/>
      <c r="CF107" s="3"/>
      <c r="CG107" s="763"/>
      <c r="CH107" s="763"/>
      <c r="CI107" s="3"/>
      <c r="CJ107" s="763"/>
      <c r="CK107" s="763"/>
      <c r="CL107" s="3"/>
      <c r="CM107" s="763"/>
      <c r="CN107" s="763"/>
      <c r="CO107" s="3"/>
      <c r="CP107" s="763"/>
      <c r="CQ107" s="763"/>
      <c r="CR107" s="34"/>
    </row>
    <row r="108" spans="1:96" ht="21" customHeight="1" outlineLevel="2">
      <c r="A108" s="1322"/>
      <c r="B108" s="2128" t="s">
        <v>1571</v>
      </c>
      <c r="C108" s="2125" t="s">
        <v>1572</v>
      </c>
      <c r="D108" s="577"/>
      <c r="E108" s="1615" t="e" cm="1">
        <f t="array" aca="1" ref="E108" ca="1">_xlfn.LET(
   _xlpm.Attr,  $C108,
   _xlpm.Lookback, $E$16,
   _xlpm.QueryDate, EOMONTH(val_asOfDate,_xlpm.Lookback),
   _xlpm.ReadField, _xldudf_CX_GET(CX_ENTITY,fx_attrConverter($C108),_xlpm.QueryDate),
   _xlpm.AttrBlank, _xlpm.Attr="", _xlpm.Result,
   IF(_xlpm.AttrBlank,val_blankRefText,fx_attrConverter(_xlpm.ReadField,0)),
IF(_xlpm.Result = "Error", "", _xlpm.Result )
)</f>
        <v>#NAME?</v>
      </c>
      <c r="F108" s="577" t="str">
        <f t="shared" si="28"/>
        <v>Custom Metric Amount 7</v>
      </c>
      <c r="G108" s="577" t="s">
        <v>1599</v>
      </c>
      <c r="H108" s="401"/>
      <c r="I108" s="401"/>
      <c r="J108" s="401"/>
      <c r="K108" s="401"/>
      <c r="L108" s="581" t="b">
        <v>0</v>
      </c>
      <c r="N108" s="158"/>
      <c r="O108" s="101"/>
      <c r="P108" s="52"/>
      <c r="Q108" s="101"/>
      <c r="R108" s="126"/>
      <c r="S108" s="101"/>
      <c r="T108" s="101"/>
      <c r="U108" s="39"/>
      <c r="W108" s="91" t="str">
        <f>_PL!$W$72</f>
        <v>Budget</v>
      </c>
      <c r="X108" s="2370" t="e" cm="1">
        <f t="array" aca="1" ref="X108" ca="1">_xlfn.LET(
_xlpm.toPass,$E108="",_xlpm.hasParts,ISNUMBER(SEARCH("|",$E108)),
_xlpm.Part1,INDEX(_xlfn.TEXTSPLIT($E108,"|",,FALSE,1),1),
_xlpm.Part1Num,IFERROR(_xlfn.NUMBERVALUE(_xlpm.Part1),_xlpm.Part1),_xlfn.SWITCH(
TRUE,_xlpm.toPass,"",_xlpm.hasParts,_xlpm.Part1Num,
$E108
))</f>
        <v>#NAME?</v>
      </c>
      <c r="Y108" s="590" t="e" cm="1">
        <f t="array" aca="1" ref="Y108" ca="1">_xlfn.LET(_xlpm.PackedString, E108, IF(_xlpm.PackedString="", "", IF( ISNUMBER( SEARCH("|", _xlpm.PackedString)), INDEX(_xlfn.TEXTSPLIT(_xlpm.PackedString,"|", ,FALSE),2),_xlpm.PackedString)))</f>
        <v>#NAME?</v>
      </c>
      <c r="Z108" s="198" t="e">
        <f t="shared" ca="1" si="29"/>
        <v>#NAME?</v>
      </c>
      <c r="AA108" s="200"/>
      <c r="AB108" s="709" t="e" cm="1">
        <f t="array" aca="1" ref="AB108" ca="1">_xlfn.LET(_xlpm.PackedString, E108, IF(_xlpm.PackedString="", "", IF( ISNUMBER( SEARCH("|", _xlpm.PackedString)), INDEX(_xlfn.TEXTSPLIT(_xlpm.PackedString,"|", ,FALSE),3),_xlpm.PackedString)))</f>
        <v>#NAME?</v>
      </c>
      <c r="AC108" s="124"/>
      <c r="AD108" s="1986" t="e" cm="1">
        <f t="array" aca="1" ref="AD108" ca="1">_xlfn.LET(
_xlpm.val,IF($F108 = "",val_blankRefText,  _xldudf_CX_GET(CX_ENTITY,$F108,AD$11,AD$14,,(AD$75))),
_xlpm.Res, IF(OR(_xlpm.val="",_xlpm.val="Error"),"",_xlpm.val),
_xlpm.Res
)</f>
        <v>#NAME?</v>
      </c>
      <c r="AE108" s="1986" t="e" cm="1">
        <f t="array" aca="1" ref="AE108" ca="1">_xlfn.LET(
_xlpm.val,IF($F108 = "",val_blankRefText,  _xldudf_CX_GET(CX_ENTITY,$F108,AE$11,AE$14,,(AE$75))),
_xlpm.Res, IF(OR(_xlpm.val="",_xlpm.val="Error"),"",_xlpm.val),
_xlpm.Res
)</f>
        <v>#NAME?</v>
      </c>
      <c r="AF108" s="1986" t="e" cm="1">
        <f t="array" aca="1" ref="AF108" ca="1">_xlfn.LET(
_xlpm.val,IF($F108 = "",val_blankRefText,  _xldudf_CX_GET(CX_ENTITY,$F108,AF$11,AF$14,,(AF$75))),
_xlpm.Res, IF(OR(_xlpm.val="",_xlpm.val="Error"),"",_xlpm.val),
_xlpm.Res
)</f>
        <v>#NAME?</v>
      </c>
      <c r="AG108" s="1986" t="e" cm="1">
        <f t="array" aca="1" ref="AG108" ca="1">_xlfn.LET(
_xlpm.val,IF($F108 = "",val_blankRefText,  _xldudf_CX_GET(CX_ENTITY,$F108,AG$11,AG$14,,(AG$75))),
_xlpm.Res, IF(OR(_xlpm.val="",_xlpm.val="Error"),"",_xlpm.val),
_xlpm.Res
)</f>
        <v>#NAME?</v>
      </c>
      <c r="AH108" s="1986" t="e" cm="1">
        <f t="array" aca="1" ref="AH108" ca="1">_xlfn.LET(
_xlpm.val,IF($F108 = "",val_blankRefText,  _xldudf_CX_GET(CX_ENTITY,$F108,AH$11,AH$14,,(AH$75))),
_xlpm.Res, IF(OR(_xlpm.val="",_xlpm.val="Error"),"",_xlpm.val),
_xlpm.Res
)</f>
        <v>#NAME?</v>
      </c>
      <c r="AI108" s="1986" t="e" cm="1">
        <f t="array" aca="1" ref="AI108" ca="1">_xlfn.LET(
_xlpm.val,IF($F108 = "",val_blankRefText,  _xldudf_CX_GET(CX_ENTITY,$F108,AI$11,AI$14,,(AI$75))),
_xlpm.Res, IF(OR(_xlpm.val="",_xlpm.val="Error"),"",_xlpm.val),
_xlpm.Res
)</f>
        <v>#NAME?</v>
      </c>
      <c r="AJ108" s="1986" t="e" cm="1">
        <f t="array" aca="1" ref="AJ108" ca="1">_xlfn.LET(
_xlpm.val,IF($F108 = "",val_blankRefText,  _xldudf_CX_GET(CX_ENTITY,$F108,AJ$11,AJ$14,,(AJ$75))),
_xlpm.Res, IF(OR(_xlpm.val="",_xlpm.val="Error"),"",_xlpm.val),
_xlpm.Res
)</f>
        <v>#NAME?</v>
      </c>
      <c r="AK108" s="1986" t="e" cm="1">
        <f t="array" aca="1" ref="AK108" ca="1">_xlfn.LET(
_xlpm.val,IF($F108 = "",val_blankRefText,  _xldudf_CX_GET(CX_ENTITY,$F108,AK$11,AK$14,,(AK$75))),
_xlpm.Res, IF(OR(_xlpm.val="",_xlpm.val="Error"),"",_xlpm.val),
_xlpm.Res
)</f>
        <v>#NAME?</v>
      </c>
      <c r="AL108" s="1986" t="e" cm="1">
        <f t="array" aca="1" ref="AL108" ca="1">_xlfn.LET(
_xlpm.val,IF($F108 = "",val_blankRefText,  _xldudf_CX_GET(CX_ENTITY,$F108,AL$11,AL$14,,(AL$75))),
_xlpm.Res, IF(OR(_xlpm.val="",_xlpm.val="Error"),"",_xlpm.val),
_xlpm.Res
)</f>
        <v>#NAME?</v>
      </c>
      <c r="AM108" s="1986" t="e" cm="1">
        <f t="array" aca="1" ref="AM108" ca="1">_xlfn.LET(
_xlpm.val,IF($F108 = "",val_blankRefText,  _xldudf_CX_GET(CX_ENTITY,$F108,AM$11,AM$14,,(AM$75))),
_xlpm.Res, IF(OR(_xlpm.val="",_xlpm.val="Error"),"",_xlpm.val),
_xlpm.Res
)</f>
        <v>#NAME?</v>
      </c>
      <c r="AN108" s="1986" t="e" cm="1">
        <f t="array" aca="1" ref="AN108" ca="1">_xlfn.LET(
_xlpm.val,IF($F108 = "",val_blankRefText,  _xldudf_CX_GET(CX_ENTITY,$F108,AN$11,AN$14,,(AN$75))),
_xlpm.Res, IF(OR(_xlpm.val="",_xlpm.val="Error"),"",_xlpm.val),
_xlpm.Res
)</f>
        <v>#NAME?</v>
      </c>
      <c r="AO108" s="1986" t="e" cm="1">
        <f t="array" aca="1" ref="AO108" ca="1">_xlfn.LET(
_xlpm.val,IF($F108 = "",val_blankRefText,  _xldudf_CX_GET(CX_ENTITY,$F108,AO$11,AO$14,,(AO$75))),
_xlpm.Res, IF(OR(_xlpm.val="",_xlpm.val="Error"),"",_xlpm.val),
_xlpm.Res
)</f>
        <v>#NAME?</v>
      </c>
      <c r="AP108" s="1986" t="e" cm="1">
        <f t="array" aca="1" ref="AP108" ca="1">_xlfn.LET(
_xlpm.val,IF($F108 = "",val_blankRefText,  _xldudf_CX_GET(CX_ENTITY,$F108,AP$11,AP$14,,(AP$75))),
_xlpm.Res, IF(OR(_xlpm.val="",_xlpm.val="Error"),"",_xlpm.val),
_xlpm.Res
)</f>
        <v>#NAME?</v>
      </c>
      <c r="AQ108" s="1986" t="e" cm="1">
        <f t="array" aca="1" ref="AQ108" ca="1">_xlfn.LET(
_xlpm.val,IF($F108 = "",val_blankRefText,  _xldudf_CX_GET(CX_ENTITY,$F108,AQ$11,AQ$14,,(AQ$75))),
_xlpm.Res, IF(OR(_xlpm.val="",_xlpm.val="Error"),"",_xlpm.val),
_xlpm.Res
)</f>
        <v>#NAME?</v>
      </c>
      <c r="AR108" s="1986" t="e" cm="1">
        <f t="array" aca="1" ref="AR108" ca="1">_xlfn.LET(
_xlpm.val,IF($F108 = "",val_blankRefText,  _xldudf_CX_GET(CX_ENTITY,$F108,AR$11,AR$14,,(AR$75))),
_xlpm.Res, IF(OR(_xlpm.val="",_xlpm.val="Error"),"",_xlpm.val),
_xlpm.Res
)</f>
        <v>#NAME?</v>
      </c>
      <c r="AS108" s="1986" t="e" cm="1">
        <f t="array" aca="1" ref="AS108" ca="1">_xlfn.LET(
_xlpm.val,IF($F108 = "",val_blankRefText,  _xldudf_CX_GET(CX_ENTITY,$F108,AS$11,AS$14,,(AS$75))),
_xlpm.Res, IF(OR(_xlpm.val="",_xlpm.val="Error"),"",_xlpm.val),
_xlpm.Res
)</f>
        <v>#NAME?</v>
      </c>
      <c r="AT108" s="1986" t="e" cm="1">
        <f t="array" aca="1" ref="AT108" ca="1">_xlfn.LET(
_xlpm.val,IF($F108 = "",val_blankRefText,  _xldudf_CX_GET(CX_ENTITY,$F108,AT$11,AT$14,,(AT$75))),
_xlpm.Res, IF(OR(_xlpm.val="",_xlpm.val="Error"),"",_xlpm.val),
_xlpm.Res
)</f>
        <v>#NAME?</v>
      </c>
      <c r="AU108" s="1986" t="e" cm="1">
        <f t="array" aca="1" ref="AU108" ca="1">_xlfn.LET(
_xlpm.val,IF($F108 = "",val_blankRefText,  _xldudf_CX_GET(CX_ENTITY,$F108,AU$11,AU$14,,(AU$75))),
_xlpm.Res, IF(OR(_xlpm.val="",_xlpm.val="Error"),"",_xlpm.val),
_xlpm.Res
)</f>
        <v>#NAME?</v>
      </c>
      <c r="AV108" s="1986" t="e" cm="1">
        <f t="array" aca="1" ref="AV108" ca="1">_xlfn.LET(
_xlpm.val,IF($F108 = "",val_blankRefText,  _xldudf_CX_GET(CX_ENTITY,$F108,AV$11,AV$14,,(AV$75))),
_xlpm.Res, IF(OR(_xlpm.val="",_xlpm.val="Error"),"",_xlpm.val),
_xlpm.Res
)</f>
        <v>#NAME?</v>
      </c>
      <c r="AW108" s="1986" t="e" cm="1">
        <f t="array" aca="1" ref="AW108" ca="1">_xlfn.LET(
_xlpm.val,IF($F108 = "",val_blankRefText,  _xldudf_CX_GET(CX_ENTITY,$F108,AW$11,AW$14,,(AW$75))),
_xlpm.Res, IF(OR(_xlpm.val="",_xlpm.val="Error"),"",_xlpm.val),
_xlpm.Res
)</f>
        <v>#NAME?</v>
      </c>
      <c r="AX108" s="1986" t="e" cm="1">
        <f t="array" aca="1" ref="AX108" ca="1">_xlfn.LET(
_xlpm.val,IF($F108 = "",val_blankRefText,  _xldudf_CX_GET(CX_ENTITY,$F108,AX$11,AX$14,,(AX$75))),
_xlpm.Res, IF(OR(_xlpm.val="",_xlpm.val="Error"),"",_xlpm.val),
_xlpm.Res
)</f>
        <v>#NAME?</v>
      </c>
      <c r="AY108" s="1986" t="e" cm="1">
        <f t="array" aca="1" ref="AY108" ca="1">_xlfn.LET(
_xlpm.val,IF($F108 = "",val_blankRefText,  _xldudf_CX_GET(CX_ENTITY,$F108,AY$11,AY$14,,(AY$75))),
_xlpm.Res, IF(OR(_xlpm.val="",_xlpm.val="Error"),"",_xlpm.val),
_xlpm.Res
)</f>
        <v>#NAME?</v>
      </c>
      <c r="AZ108" s="1986" t="e" cm="1">
        <f t="array" aca="1" ref="AZ108" ca="1">_xlfn.LET(
_xlpm.val,IF($F108 = "",val_blankRefText,  _xldudf_CX_GET(CX_ENTITY,$F108,AZ$11,AZ$14,,(AZ$75))),
_xlpm.Res, IF(OR(_xlpm.val="",_xlpm.val="Error"),"",_xlpm.val),
_xlpm.Res
)</f>
        <v>#NAME?</v>
      </c>
      <c r="BA108" s="1986" t="e" cm="1">
        <f t="array" aca="1" ref="BA108" ca="1">_xlfn.LET(
_xlpm.val,IF($F108 = "",val_blankRefText,  _xldudf_CX_GET(CX_ENTITY,$F108,BA$11,BA$14,,(BA$75))),
_xlpm.Res, IF(OR(_xlpm.val="",_xlpm.val="Error"),"",_xlpm.val),
_xlpm.Res
)</f>
        <v>#NAME?</v>
      </c>
      <c r="BB108" s="1986" t="e" cm="1">
        <f t="array" aca="1" ref="BB108" ca="1">_xlfn.LET(
_xlpm.val,IF($F108 = "",val_blankRefText,  _xldudf_CX_GET(CX_ENTITY,$F108,BB$11,BB$14,,(BB$75))),
_xlpm.Res, IF(OR(_xlpm.val="",_xlpm.val="Error"),"",_xlpm.val),
_xlpm.Res
)</f>
        <v>#NAME?</v>
      </c>
      <c r="BC108" s="1986" t="e" cm="1">
        <f t="array" aca="1" ref="BC108" ca="1">_xlfn.LET(
_xlpm.val,IF($F108 = "",val_blankRefText,  _xldudf_CX_GET(CX_ENTITY,$F108,BC$11,BC$14,,(BC$75))),
_xlpm.Res, IF(OR(_xlpm.val="",_xlpm.val="Error"),"",_xlpm.val),
_xlpm.Res
)</f>
        <v>#NAME?</v>
      </c>
      <c r="BD108" s="1986" t="e" cm="1">
        <f t="array" aca="1" ref="BD108" ca="1">_xlfn.LET(
_xlpm.val,IF($F108 = "",val_blankRefText,  _xldudf_CX_GET(CX_ENTITY,$F108,BD$11,BD$14,,(BD$75))),
_xlpm.Res, IF(OR(_xlpm.val="",_xlpm.val="Error"),"",_xlpm.val),
_xlpm.Res
)</f>
        <v>#NAME?</v>
      </c>
      <c r="BE108" s="1986" t="e" cm="1">
        <f t="array" aca="1" ref="BE108" ca="1">_xlfn.LET(
_xlpm.val,IF($F108 = "",val_blankRefText,  _xldudf_CX_GET(CX_ENTITY,$F108,BE$11,BE$14,,(BE$75))),
_xlpm.Res, IF(OR(_xlpm.val="",_xlpm.val="Error"),"",_xlpm.val),
_xlpm.Res
)</f>
        <v>#NAME?</v>
      </c>
      <c r="BF108" s="1986" t="e" cm="1">
        <f t="array" aca="1" ref="BF108" ca="1">_xlfn.LET(
_xlpm.val,IF($F108 = "",val_blankRefText,  _xldudf_CX_GET(CX_ENTITY,$F108,BF$11,BF$14,,(BF$75))),
_xlpm.Res, IF(OR(_xlpm.val="",_xlpm.val="Error"),"",_xlpm.val),
_xlpm.Res
)</f>
        <v>#NAME?</v>
      </c>
      <c r="BG108" s="1986" t="e" cm="1">
        <f t="array" aca="1" ref="BG108" ca="1">_xlfn.LET(
_xlpm.val,IF($F108 = "",val_blankRefText,  _xldudf_CX_GET(CX_ENTITY,$F108,BG$11,BG$14,,(BG$75))),
_xlpm.Res, IF(OR(_xlpm.val="",_xlpm.val="Error"),"",_xlpm.val),
_xlpm.Res
)</f>
        <v>#NAME?</v>
      </c>
      <c r="BH108" s="1986" t="e" cm="1">
        <f t="array" aca="1" ref="BH108" ca="1">_xlfn.LET(
_xlpm.val,IF($F108 = "",val_blankRefText,  _xldudf_CX_GET(CX_ENTITY,$F108,BH$11,BH$14,,(BH$75))),
_xlpm.Res, IF(OR(_xlpm.val="",_xlpm.val="Error"),"",_xlpm.val),
_xlpm.Res
)</f>
        <v>#NAME?</v>
      </c>
      <c r="BI108" s="1986" t="e" cm="1">
        <f t="array" aca="1" ref="BI108" ca="1">_xlfn.LET(
_xlpm.val,IF($F108 = "",val_blankRefText,  _xldudf_CX_GET(CX_ENTITY,$F108,BI$11,BI$14,,(BI$75))),
_xlpm.Res, IF(OR(_xlpm.val="",_xlpm.val="Error"),"",_xlpm.val),
_xlpm.Res
)</f>
        <v>#NAME?</v>
      </c>
      <c r="BJ108" s="1986" t="e" cm="1">
        <f t="array" aca="1" ref="BJ108" ca="1">_xlfn.LET(
_xlpm.val,IF($F108 = "",val_blankRefText,  _xldudf_CX_GET(CX_ENTITY,$F108,BJ$11,BJ$14,,(BJ$75))),
_xlpm.Res, IF(OR(_xlpm.val="",_xlpm.val="Error"),"",_xlpm.val),
_xlpm.Res
)</f>
        <v>#NAME?</v>
      </c>
      <c r="BK108" s="1986" t="e" cm="1">
        <f t="array" aca="1" ref="BK108" ca="1">_xlfn.LET(
_xlpm.val,IF($F108 = "",val_blankRefText,  _xldudf_CX_GET(CX_ENTITY,$F108,BK$11,BK$14,,(BK$75))),
_xlpm.Res, IF(OR(_xlpm.val="",_xlpm.val="Error"),"",_xlpm.val),
_xlpm.Res
)</f>
        <v>#NAME?</v>
      </c>
      <c r="BL108" s="1986" t="e" cm="1">
        <f t="array" aca="1" ref="BL108" ca="1">_xlfn.LET(
_xlpm.val,IF($F108 = "",val_blankRefText,  _xldudf_CX_GET(CX_ENTITY,$F108,BL$11,BL$14,,(BL$75))),
_xlpm.Res, IF(OR(_xlpm.val="",_xlpm.val="Error"),"",_xlpm.val),
_xlpm.Res
)</f>
        <v>#NAME?</v>
      </c>
      <c r="BM108" s="1986" t="e" cm="1">
        <f t="array" aca="1" ref="BM108" ca="1">_xlfn.LET(
_xlpm.val,IF($F108 = "",val_blankRefText,  _xldudf_CX_GET(CX_ENTITY,$F108,BM$11,BM$14,,(BM$75))),
_xlpm.Res, IF(OR(_xlpm.val="",_xlpm.val="Error"),"",_xlpm.val),
_xlpm.Res
)</f>
        <v>#NAME?</v>
      </c>
      <c r="BN108" s="1986" t="e" cm="1">
        <f t="array" aca="1" ref="BN108" ca="1">_xlfn.LET(
_xlpm.val,IF($F108 = "",val_blankRefText,  _xldudf_CX_GET(CX_ENTITY,$F108,BN$11,BN$14,,(BN$75))),
_xlpm.Res, IF(OR(_xlpm.val="",_xlpm.val="Error"),"",_xlpm.val),
_xlpm.Res
)</f>
        <v>#NAME?</v>
      </c>
      <c r="BO108" s="2104"/>
      <c r="BP108" s="2104"/>
      <c r="BQ108" s="2104"/>
      <c r="BR108" s="2104"/>
      <c r="BS108" s="2104"/>
      <c r="BT108" s="2104"/>
      <c r="BU108" s="2104"/>
      <c r="BV108" s="2104"/>
      <c r="BW108" s="2104"/>
      <c r="BX108" s="2104"/>
      <c r="BY108" s="2104"/>
      <c r="BZ108" s="2104"/>
      <c r="CA108" s="34"/>
      <c r="CC108" s="33"/>
      <c r="CD108" s="763"/>
      <c r="CE108" s="763"/>
      <c r="CF108" s="3"/>
      <c r="CG108" s="763"/>
      <c r="CH108" s="763"/>
      <c r="CI108" s="3"/>
      <c r="CJ108" s="763"/>
      <c r="CK108" s="763"/>
      <c r="CL108" s="3"/>
      <c r="CM108" s="763"/>
      <c r="CN108" s="763"/>
      <c r="CO108" s="3"/>
      <c r="CP108" s="763"/>
      <c r="CQ108" s="763"/>
      <c r="CR108" s="34"/>
    </row>
    <row r="109" spans="1:96" ht="21" customHeight="1" outlineLevel="2">
      <c r="A109" s="1322"/>
      <c r="B109" s="2128" t="s">
        <v>1573</v>
      </c>
      <c r="C109" s="2125" t="s">
        <v>1574</v>
      </c>
      <c r="D109" s="577"/>
      <c r="E109" s="1615" t="e" cm="1">
        <f t="array" aca="1" ref="E109" ca="1">_xlfn.LET(
   _xlpm.Attr,  $C109,
   _xlpm.Lookback, $E$16,
   _xlpm.QueryDate, EOMONTH(val_asOfDate,_xlpm.Lookback),
   _xlpm.ReadField, _xldudf_CX_GET(CX_ENTITY,fx_attrConverter($C109),_xlpm.QueryDate),
   _xlpm.AttrBlank, _xlpm.Attr="", _xlpm.Result,
   IF(_xlpm.AttrBlank,val_blankRefText,fx_attrConverter(_xlpm.ReadField,0)),
IF(_xlpm.Result = "Error", "", _xlpm.Result )
)</f>
        <v>#NAME?</v>
      </c>
      <c r="F109" s="574" t="str">
        <f t="shared" si="28"/>
        <v>Custom Metric Amount 8</v>
      </c>
      <c r="G109" s="574" t="s">
        <v>1599</v>
      </c>
      <c r="H109" s="401"/>
      <c r="I109" s="401"/>
      <c r="J109" s="401"/>
      <c r="K109" s="401"/>
      <c r="L109" s="581" t="b">
        <v>0</v>
      </c>
      <c r="N109" s="158"/>
      <c r="O109" s="101"/>
      <c r="P109" s="52"/>
      <c r="Q109" s="101"/>
      <c r="R109" s="126"/>
      <c r="S109" s="101"/>
      <c r="T109" s="101"/>
      <c r="U109" s="39"/>
      <c r="W109" s="91" t="str">
        <f>_PL!$W$72</f>
        <v>Budget</v>
      </c>
      <c r="X109" s="2370" t="e" cm="1">
        <f t="array" aca="1" ref="X109" ca="1">_xlfn.LET(
_xlpm.toPass,$E109="",_xlpm.hasParts,ISNUMBER(SEARCH("|",$E109)),
_xlpm.Part1,INDEX(_xlfn.TEXTSPLIT($E109,"|",,FALSE,1),1),
_xlpm.Part1Num,IFERROR(_xlfn.NUMBERVALUE(_xlpm.Part1),_xlpm.Part1),_xlfn.SWITCH(
TRUE,_xlpm.toPass,"",_xlpm.hasParts,_xlpm.Part1Num,
$E109
))</f>
        <v>#NAME?</v>
      </c>
      <c r="Y109" s="590" t="e" cm="1">
        <f t="array" aca="1" ref="Y109" ca="1">_xlfn.LET(_xlpm.PackedString, E109, IF(_xlpm.PackedString="", "", IF( ISNUMBER( SEARCH("|", _xlpm.PackedString)), INDEX(_xlfn.TEXTSPLIT(_xlpm.PackedString,"|", ,FALSE),2),_xlpm.PackedString)))</f>
        <v>#NAME?</v>
      </c>
      <c r="Z109" s="198" t="e">
        <f t="shared" ca="1" si="29"/>
        <v>#NAME?</v>
      </c>
      <c r="AA109" s="200"/>
      <c r="AB109" s="709" t="e" cm="1">
        <f t="array" aca="1" ref="AB109" ca="1">_xlfn.LET(_xlpm.PackedString, E109, IF(_xlpm.PackedString="", "", IF( ISNUMBER( SEARCH("|", _xlpm.PackedString)), INDEX(_xlfn.TEXTSPLIT(_xlpm.PackedString,"|", ,FALSE),3),_xlpm.PackedString)))</f>
        <v>#NAME?</v>
      </c>
      <c r="AC109" s="124"/>
      <c r="AD109" s="1986" t="e" cm="1">
        <f t="array" aca="1" ref="AD109" ca="1">_xlfn.LET(
_xlpm.val,IF($F109 = "",val_blankRefText,  _xldudf_CX_GET(CX_ENTITY,$F109,AD$11,AD$14,,(AD$75))),
_xlpm.Res, IF(OR(_xlpm.val="",_xlpm.val="Error"),"",_xlpm.val),
_xlpm.Res
)</f>
        <v>#NAME?</v>
      </c>
      <c r="AE109" s="1986" t="e" cm="1">
        <f t="array" aca="1" ref="AE109" ca="1">_xlfn.LET(
_xlpm.val,IF($F109 = "",val_blankRefText,  _xldudf_CX_GET(CX_ENTITY,$F109,AE$11,AE$14,,(AE$75))),
_xlpm.Res, IF(OR(_xlpm.val="",_xlpm.val="Error"),"",_xlpm.val),
_xlpm.Res
)</f>
        <v>#NAME?</v>
      </c>
      <c r="AF109" s="1986" t="e" cm="1">
        <f t="array" aca="1" ref="AF109" ca="1">_xlfn.LET(
_xlpm.val,IF($F109 = "",val_blankRefText,  _xldudf_CX_GET(CX_ENTITY,$F109,AF$11,AF$14,,(AF$75))),
_xlpm.Res, IF(OR(_xlpm.val="",_xlpm.val="Error"),"",_xlpm.val),
_xlpm.Res
)</f>
        <v>#NAME?</v>
      </c>
      <c r="AG109" s="1986" t="e" cm="1">
        <f t="array" aca="1" ref="AG109" ca="1">_xlfn.LET(
_xlpm.val,IF($F109 = "",val_blankRefText,  _xldudf_CX_GET(CX_ENTITY,$F109,AG$11,AG$14,,(AG$75))),
_xlpm.Res, IF(OR(_xlpm.val="",_xlpm.val="Error"),"",_xlpm.val),
_xlpm.Res
)</f>
        <v>#NAME?</v>
      </c>
      <c r="AH109" s="1986" t="e" cm="1">
        <f t="array" aca="1" ref="AH109" ca="1">_xlfn.LET(
_xlpm.val,IF($F109 = "",val_blankRefText,  _xldudf_CX_GET(CX_ENTITY,$F109,AH$11,AH$14,,(AH$75))),
_xlpm.Res, IF(OR(_xlpm.val="",_xlpm.val="Error"),"",_xlpm.val),
_xlpm.Res
)</f>
        <v>#NAME?</v>
      </c>
      <c r="AI109" s="1986" t="e" cm="1">
        <f t="array" aca="1" ref="AI109" ca="1">_xlfn.LET(
_xlpm.val,IF($F109 = "",val_blankRefText,  _xldudf_CX_GET(CX_ENTITY,$F109,AI$11,AI$14,,(AI$75))),
_xlpm.Res, IF(OR(_xlpm.val="",_xlpm.val="Error"),"",_xlpm.val),
_xlpm.Res
)</f>
        <v>#NAME?</v>
      </c>
      <c r="AJ109" s="1986" t="e" cm="1">
        <f t="array" aca="1" ref="AJ109" ca="1">_xlfn.LET(
_xlpm.val,IF($F109 = "",val_blankRefText,  _xldudf_CX_GET(CX_ENTITY,$F109,AJ$11,AJ$14,,(AJ$75))),
_xlpm.Res, IF(OR(_xlpm.val="",_xlpm.val="Error"),"",_xlpm.val),
_xlpm.Res
)</f>
        <v>#NAME?</v>
      </c>
      <c r="AK109" s="1986" t="e" cm="1">
        <f t="array" aca="1" ref="AK109" ca="1">_xlfn.LET(
_xlpm.val,IF($F109 = "",val_blankRefText,  _xldudf_CX_GET(CX_ENTITY,$F109,AK$11,AK$14,,(AK$75))),
_xlpm.Res, IF(OR(_xlpm.val="",_xlpm.val="Error"),"",_xlpm.val),
_xlpm.Res
)</f>
        <v>#NAME?</v>
      </c>
      <c r="AL109" s="1986" t="e" cm="1">
        <f t="array" aca="1" ref="AL109" ca="1">_xlfn.LET(
_xlpm.val,IF($F109 = "",val_blankRefText,  _xldudf_CX_GET(CX_ENTITY,$F109,AL$11,AL$14,,(AL$75))),
_xlpm.Res, IF(OR(_xlpm.val="",_xlpm.val="Error"),"",_xlpm.val),
_xlpm.Res
)</f>
        <v>#NAME?</v>
      </c>
      <c r="AM109" s="1986" t="e" cm="1">
        <f t="array" aca="1" ref="AM109" ca="1">_xlfn.LET(
_xlpm.val,IF($F109 = "",val_blankRefText,  _xldudf_CX_GET(CX_ENTITY,$F109,AM$11,AM$14,,(AM$75))),
_xlpm.Res, IF(OR(_xlpm.val="",_xlpm.val="Error"),"",_xlpm.val),
_xlpm.Res
)</f>
        <v>#NAME?</v>
      </c>
      <c r="AN109" s="1986" t="e" cm="1">
        <f t="array" aca="1" ref="AN109" ca="1">_xlfn.LET(
_xlpm.val,IF($F109 = "",val_blankRefText,  _xldudf_CX_GET(CX_ENTITY,$F109,AN$11,AN$14,,(AN$75))),
_xlpm.Res, IF(OR(_xlpm.val="",_xlpm.val="Error"),"",_xlpm.val),
_xlpm.Res
)</f>
        <v>#NAME?</v>
      </c>
      <c r="AO109" s="1986" t="e" cm="1">
        <f t="array" aca="1" ref="AO109" ca="1">_xlfn.LET(
_xlpm.val,IF($F109 = "",val_blankRefText,  _xldudf_CX_GET(CX_ENTITY,$F109,AO$11,AO$14,,(AO$75))),
_xlpm.Res, IF(OR(_xlpm.val="",_xlpm.val="Error"),"",_xlpm.val),
_xlpm.Res
)</f>
        <v>#NAME?</v>
      </c>
      <c r="AP109" s="1986" t="e" cm="1">
        <f t="array" aca="1" ref="AP109" ca="1">_xlfn.LET(
_xlpm.val,IF($F109 = "",val_blankRefText,  _xldudf_CX_GET(CX_ENTITY,$F109,AP$11,AP$14,,(AP$75))),
_xlpm.Res, IF(OR(_xlpm.val="",_xlpm.val="Error"),"",_xlpm.val),
_xlpm.Res
)</f>
        <v>#NAME?</v>
      </c>
      <c r="AQ109" s="1986" t="e" cm="1">
        <f t="array" aca="1" ref="AQ109" ca="1">_xlfn.LET(
_xlpm.val,IF($F109 = "",val_blankRefText,  _xldudf_CX_GET(CX_ENTITY,$F109,AQ$11,AQ$14,,(AQ$75))),
_xlpm.Res, IF(OR(_xlpm.val="",_xlpm.val="Error"),"",_xlpm.val),
_xlpm.Res
)</f>
        <v>#NAME?</v>
      </c>
      <c r="AR109" s="1986" t="e" cm="1">
        <f t="array" aca="1" ref="AR109" ca="1">_xlfn.LET(
_xlpm.val,IF($F109 = "",val_blankRefText,  _xldudf_CX_GET(CX_ENTITY,$F109,AR$11,AR$14,,(AR$75))),
_xlpm.Res, IF(OR(_xlpm.val="",_xlpm.val="Error"),"",_xlpm.val),
_xlpm.Res
)</f>
        <v>#NAME?</v>
      </c>
      <c r="AS109" s="1986" t="e" cm="1">
        <f t="array" aca="1" ref="AS109" ca="1">_xlfn.LET(
_xlpm.val,IF($F109 = "",val_blankRefText,  _xldudf_CX_GET(CX_ENTITY,$F109,AS$11,AS$14,,(AS$75))),
_xlpm.Res, IF(OR(_xlpm.val="",_xlpm.val="Error"),"",_xlpm.val),
_xlpm.Res
)</f>
        <v>#NAME?</v>
      </c>
      <c r="AT109" s="1986" t="e" cm="1">
        <f t="array" aca="1" ref="AT109" ca="1">_xlfn.LET(
_xlpm.val,IF($F109 = "",val_blankRefText,  _xldudf_CX_GET(CX_ENTITY,$F109,AT$11,AT$14,,(AT$75))),
_xlpm.Res, IF(OR(_xlpm.val="",_xlpm.val="Error"),"",_xlpm.val),
_xlpm.Res
)</f>
        <v>#NAME?</v>
      </c>
      <c r="AU109" s="1986" t="e" cm="1">
        <f t="array" aca="1" ref="AU109" ca="1">_xlfn.LET(
_xlpm.val,IF($F109 = "",val_blankRefText,  _xldudf_CX_GET(CX_ENTITY,$F109,AU$11,AU$14,,(AU$75))),
_xlpm.Res, IF(OR(_xlpm.val="",_xlpm.val="Error"),"",_xlpm.val),
_xlpm.Res
)</f>
        <v>#NAME?</v>
      </c>
      <c r="AV109" s="1986" t="e" cm="1">
        <f t="array" aca="1" ref="AV109" ca="1">_xlfn.LET(
_xlpm.val,IF($F109 = "",val_blankRefText,  _xldudf_CX_GET(CX_ENTITY,$F109,AV$11,AV$14,,(AV$75))),
_xlpm.Res, IF(OR(_xlpm.val="",_xlpm.val="Error"),"",_xlpm.val),
_xlpm.Res
)</f>
        <v>#NAME?</v>
      </c>
      <c r="AW109" s="1986" t="e" cm="1">
        <f t="array" aca="1" ref="AW109" ca="1">_xlfn.LET(
_xlpm.val,IF($F109 = "",val_blankRefText,  _xldudf_CX_GET(CX_ENTITY,$F109,AW$11,AW$14,,(AW$75))),
_xlpm.Res, IF(OR(_xlpm.val="",_xlpm.val="Error"),"",_xlpm.val),
_xlpm.Res
)</f>
        <v>#NAME?</v>
      </c>
      <c r="AX109" s="1986" t="e" cm="1">
        <f t="array" aca="1" ref="AX109" ca="1">_xlfn.LET(
_xlpm.val,IF($F109 = "",val_blankRefText,  _xldudf_CX_GET(CX_ENTITY,$F109,AX$11,AX$14,,(AX$75))),
_xlpm.Res, IF(OR(_xlpm.val="",_xlpm.val="Error"),"",_xlpm.val),
_xlpm.Res
)</f>
        <v>#NAME?</v>
      </c>
      <c r="AY109" s="1986" t="e" cm="1">
        <f t="array" aca="1" ref="AY109" ca="1">_xlfn.LET(
_xlpm.val,IF($F109 = "",val_blankRefText,  _xldudf_CX_GET(CX_ENTITY,$F109,AY$11,AY$14,,(AY$75))),
_xlpm.Res, IF(OR(_xlpm.val="",_xlpm.val="Error"),"",_xlpm.val),
_xlpm.Res
)</f>
        <v>#NAME?</v>
      </c>
      <c r="AZ109" s="1986" t="e" cm="1">
        <f t="array" aca="1" ref="AZ109" ca="1">_xlfn.LET(
_xlpm.val,IF($F109 = "",val_blankRefText,  _xldudf_CX_GET(CX_ENTITY,$F109,AZ$11,AZ$14,,(AZ$75))),
_xlpm.Res, IF(OR(_xlpm.val="",_xlpm.val="Error"),"",_xlpm.val),
_xlpm.Res
)</f>
        <v>#NAME?</v>
      </c>
      <c r="BA109" s="1986" t="e" cm="1">
        <f t="array" aca="1" ref="BA109" ca="1">_xlfn.LET(
_xlpm.val,IF($F109 = "",val_blankRefText,  _xldudf_CX_GET(CX_ENTITY,$F109,BA$11,BA$14,,(BA$75))),
_xlpm.Res, IF(OR(_xlpm.val="",_xlpm.val="Error"),"",_xlpm.val),
_xlpm.Res
)</f>
        <v>#NAME?</v>
      </c>
      <c r="BB109" s="1986" t="e" cm="1">
        <f t="array" aca="1" ref="BB109" ca="1">_xlfn.LET(
_xlpm.val,IF($F109 = "",val_blankRefText,  _xldudf_CX_GET(CX_ENTITY,$F109,BB$11,BB$14,,(BB$75))),
_xlpm.Res, IF(OR(_xlpm.val="",_xlpm.val="Error"),"",_xlpm.val),
_xlpm.Res
)</f>
        <v>#NAME?</v>
      </c>
      <c r="BC109" s="1986" t="e" cm="1">
        <f t="array" aca="1" ref="BC109" ca="1">_xlfn.LET(
_xlpm.val,IF($F109 = "",val_blankRefText,  _xldudf_CX_GET(CX_ENTITY,$F109,BC$11,BC$14,,(BC$75))),
_xlpm.Res, IF(OR(_xlpm.val="",_xlpm.val="Error"),"",_xlpm.val),
_xlpm.Res
)</f>
        <v>#NAME?</v>
      </c>
      <c r="BD109" s="1986" t="e" cm="1">
        <f t="array" aca="1" ref="BD109" ca="1">_xlfn.LET(
_xlpm.val,IF($F109 = "",val_blankRefText,  _xldudf_CX_GET(CX_ENTITY,$F109,BD$11,BD$14,,(BD$75))),
_xlpm.Res, IF(OR(_xlpm.val="",_xlpm.val="Error"),"",_xlpm.val),
_xlpm.Res
)</f>
        <v>#NAME?</v>
      </c>
      <c r="BE109" s="1986" t="e" cm="1">
        <f t="array" aca="1" ref="BE109" ca="1">_xlfn.LET(
_xlpm.val,IF($F109 = "",val_blankRefText,  _xldudf_CX_GET(CX_ENTITY,$F109,BE$11,BE$14,,(BE$75))),
_xlpm.Res, IF(OR(_xlpm.val="",_xlpm.val="Error"),"",_xlpm.val),
_xlpm.Res
)</f>
        <v>#NAME?</v>
      </c>
      <c r="BF109" s="1986" t="e" cm="1">
        <f t="array" aca="1" ref="BF109" ca="1">_xlfn.LET(
_xlpm.val,IF($F109 = "",val_blankRefText,  _xldudf_CX_GET(CX_ENTITY,$F109,BF$11,BF$14,,(BF$75))),
_xlpm.Res, IF(OR(_xlpm.val="",_xlpm.val="Error"),"",_xlpm.val),
_xlpm.Res
)</f>
        <v>#NAME?</v>
      </c>
      <c r="BG109" s="1986" t="e" cm="1">
        <f t="array" aca="1" ref="BG109" ca="1">_xlfn.LET(
_xlpm.val,IF($F109 = "",val_blankRefText,  _xldudf_CX_GET(CX_ENTITY,$F109,BG$11,BG$14,,(BG$75))),
_xlpm.Res, IF(OR(_xlpm.val="",_xlpm.val="Error"),"",_xlpm.val),
_xlpm.Res
)</f>
        <v>#NAME?</v>
      </c>
      <c r="BH109" s="1986" t="e" cm="1">
        <f t="array" aca="1" ref="BH109" ca="1">_xlfn.LET(
_xlpm.val,IF($F109 = "",val_blankRefText,  _xldudf_CX_GET(CX_ENTITY,$F109,BH$11,BH$14,,(BH$75))),
_xlpm.Res, IF(OR(_xlpm.val="",_xlpm.val="Error"),"",_xlpm.val),
_xlpm.Res
)</f>
        <v>#NAME?</v>
      </c>
      <c r="BI109" s="1986" t="e" cm="1">
        <f t="array" aca="1" ref="BI109" ca="1">_xlfn.LET(
_xlpm.val,IF($F109 = "",val_blankRefText,  _xldudf_CX_GET(CX_ENTITY,$F109,BI$11,BI$14,,(BI$75))),
_xlpm.Res, IF(OR(_xlpm.val="",_xlpm.val="Error"),"",_xlpm.val),
_xlpm.Res
)</f>
        <v>#NAME?</v>
      </c>
      <c r="BJ109" s="1986" t="e" cm="1">
        <f t="array" aca="1" ref="BJ109" ca="1">_xlfn.LET(
_xlpm.val,IF($F109 = "",val_blankRefText,  _xldudf_CX_GET(CX_ENTITY,$F109,BJ$11,BJ$14,,(BJ$75))),
_xlpm.Res, IF(OR(_xlpm.val="",_xlpm.val="Error"),"",_xlpm.val),
_xlpm.Res
)</f>
        <v>#NAME?</v>
      </c>
      <c r="BK109" s="1986" t="e" cm="1">
        <f t="array" aca="1" ref="BK109" ca="1">_xlfn.LET(
_xlpm.val,IF($F109 = "",val_blankRefText,  _xldudf_CX_GET(CX_ENTITY,$F109,BK$11,BK$14,,(BK$75))),
_xlpm.Res, IF(OR(_xlpm.val="",_xlpm.val="Error"),"",_xlpm.val),
_xlpm.Res
)</f>
        <v>#NAME?</v>
      </c>
      <c r="BL109" s="1986" t="e" cm="1">
        <f t="array" aca="1" ref="BL109" ca="1">_xlfn.LET(
_xlpm.val,IF($F109 = "",val_blankRefText,  _xldudf_CX_GET(CX_ENTITY,$F109,BL$11,BL$14,,(BL$75))),
_xlpm.Res, IF(OR(_xlpm.val="",_xlpm.val="Error"),"",_xlpm.val),
_xlpm.Res
)</f>
        <v>#NAME?</v>
      </c>
      <c r="BM109" s="1986" t="e" cm="1">
        <f t="array" aca="1" ref="BM109" ca="1">_xlfn.LET(
_xlpm.val,IF($F109 = "",val_blankRefText,  _xldudf_CX_GET(CX_ENTITY,$F109,BM$11,BM$14,,(BM$75))),
_xlpm.Res, IF(OR(_xlpm.val="",_xlpm.val="Error"),"",_xlpm.val),
_xlpm.Res
)</f>
        <v>#NAME?</v>
      </c>
      <c r="BN109" s="1986" t="e" cm="1">
        <f t="array" aca="1" ref="BN109" ca="1">_xlfn.LET(
_xlpm.val,IF($F109 = "",val_blankRefText,  _xldudf_CX_GET(CX_ENTITY,$F109,BN$11,BN$14,,(BN$75))),
_xlpm.Res, IF(OR(_xlpm.val="",_xlpm.val="Error"),"",_xlpm.val),
_xlpm.Res
)</f>
        <v>#NAME?</v>
      </c>
      <c r="BO109" s="2104"/>
      <c r="BP109" s="2104"/>
      <c r="BQ109" s="2104"/>
      <c r="BR109" s="2104"/>
      <c r="BS109" s="2104"/>
      <c r="BT109" s="2104"/>
      <c r="BU109" s="2104"/>
      <c r="BV109" s="2104"/>
      <c r="BW109" s="2104"/>
      <c r="BX109" s="2104"/>
      <c r="BY109" s="2104"/>
      <c r="BZ109" s="2104"/>
      <c r="CA109" s="34"/>
      <c r="CC109" s="33"/>
      <c r="CD109" s="763"/>
      <c r="CE109" s="763"/>
      <c r="CF109" s="3"/>
      <c r="CG109" s="763"/>
      <c r="CH109" s="763"/>
      <c r="CI109" s="3"/>
      <c r="CJ109" s="763"/>
      <c r="CK109" s="763"/>
      <c r="CL109" s="3"/>
      <c r="CM109" s="763"/>
      <c r="CN109" s="763"/>
      <c r="CO109" s="3"/>
      <c r="CP109" s="763"/>
      <c r="CQ109" s="763"/>
      <c r="CR109" s="34"/>
    </row>
    <row r="110" spans="1:96" ht="21" customHeight="1" outlineLevel="2">
      <c r="A110" s="1322"/>
      <c r="B110" s="2130" t="s">
        <v>1575</v>
      </c>
      <c r="C110" s="2129" t="s">
        <v>1576</v>
      </c>
      <c r="D110" s="575"/>
      <c r="E110" s="1615" t="e" cm="1">
        <f t="array" aca="1" ref="E110" ca="1">_xlfn.LET(
   _xlpm.Attr,  $C110,
   _xlpm.Lookback, $E$16,
   _xlpm.QueryDate, EOMONTH(val_asOfDate,_xlpm.Lookback),
   _xlpm.ReadField, _xldudf_CX_GET(CX_ENTITY,fx_attrConverter($C110),_xlpm.QueryDate),
   _xlpm.AttrBlank, _xlpm.Attr="", _xlpm.Result,
   IF(_xlpm.AttrBlank,val_blankRefText,fx_attrConverter(_xlpm.ReadField,0)),
IF(_xlpm.Result = "Error", "", _xlpm.Result )
)</f>
        <v>#NAME?</v>
      </c>
      <c r="F110" s="575" t="str">
        <f t="shared" si="28"/>
        <v>Custom Metric Amount 9</v>
      </c>
      <c r="G110" s="575" t="s">
        <v>1599</v>
      </c>
      <c r="H110" s="576">
        <v>1</v>
      </c>
      <c r="I110" s="576">
        <v>1</v>
      </c>
      <c r="J110" s="576"/>
      <c r="K110" s="576"/>
      <c r="L110" s="581" t="b">
        <v>0</v>
      </c>
      <c r="N110" s="158"/>
      <c r="O110" s="101"/>
      <c r="P110" s="52"/>
      <c r="Q110" s="101"/>
      <c r="R110" s="126"/>
      <c r="S110" s="101"/>
      <c r="T110" s="101"/>
      <c r="U110" s="39"/>
      <c r="W110" s="91" t="str">
        <f>_PL!$W$72</f>
        <v>Budget</v>
      </c>
      <c r="X110" s="2370" t="e" cm="1">
        <f t="array" aca="1" ref="X110" ca="1">_xlfn.LET(
_xlpm.toPass,$E110="",_xlpm.hasParts,ISNUMBER(SEARCH("|",$E110)),
_xlpm.Part1,INDEX(_xlfn.TEXTSPLIT($E110,"|",,FALSE,1),1),
_xlpm.Part1Num,IFERROR(_xlfn.NUMBERVALUE(_xlpm.Part1),_xlpm.Part1),_xlfn.SWITCH(
TRUE,_xlpm.toPass,"",_xlpm.hasParts,_xlpm.Part1Num,
$E110
))</f>
        <v>#NAME?</v>
      </c>
      <c r="Y110" s="590" t="e" cm="1">
        <f t="array" aca="1" ref="Y110" ca="1">_xlfn.LET(_xlpm.PackedString, E110, IF(_xlpm.PackedString="", "", IF( ISNUMBER( SEARCH("|", _xlpm.PackedString)), INDEX(_xlfn.TEXTSPLIT(_xlpm.PackedString,"|", ,FALSE),2),_xlpm.PackedString)))</f>
        <v>#NAME?</v>
      </c>
      <c r="Z110" s="198" t="e">
        <f t="shared" ca="1" si="29"/>
        <v>#NAME?</v>
      </c>
      <c r="AA110" s="787"/>
      <c r="AB110" s="709" t="e" cm="1">
        <f t="array" aca="1" ref="AB110" ca="1">_xlfn.LET(_xlpm.PackedString, E110, IF(_xlpm.PackedString="", "", IF( ISNUMBER( SEARCH("|", _xlpm.PackedString)), INDEX(_xlfn.TEXTSPLIT(_xlpm.PackedString,"|", ,FALSE),3),_xlpm.PackedString)))</f>
        <v>#NAME?</v>
      </c>
      <c r="AC110" s="124" t="str" cm="1">
        <f t="array" aca="1" ref="AC110" ca="1">_xlfn.LET(
_xlpm.Def, IF(_xlfn.XMATCH(AB110,tbl_acctDef[Term],0)&gt;0, fx_getIcon("find"), ""),
_xlpm.Adj, IF(_xlfn.XMATCH(AB110, tbl_adjExample[Items],0)&gt;0, fx_getIcon("find"), ""),
IFERROR(IFBLANK(_xlpm.Def,_xlpm.Adj),"")
)</f>
        <v/>
      </c>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c r="BH110" s="763"/>
      <c r="BI110" s="763"/>
      <c r="BJ110" s="763"/>
      <c r="BK110" s="763"/>
      <c r="BL110" s="763"/>
      <c r="BM110" s="763"/>
      <c r="BN110" s="763"/>
      <c r="BO110" s="2104"/>
      <c r="BP110" s="2104"/>
      <c r="BQ110" s="2104"/>
      <c r="BR110" s="2104"/>
      <c r="BS110" s="2104"/>
      <c r="BT110" s="2104"/>
      <c r="BU110" s="2104"/>
      <c r="BV110" s="2104"/>
      <c r="BW110" s="2104"/>
      <c r="BX110" s="2104"/>
      <c r="BY110" s="2104"/>
      <c r="BZ110" s="2104"/>
      <c r="CA110" s="34"/>
      <c r="CC110" s="33"/>
      <c r="CD110" s="763"/>
      <c r="CE110" s="763"/>
      <c r="CF110" s="3"/>
      <c r="CG110" s="763"/>
      <c r="CH110" s="763"/>
      <c r="CI110" s="3"/>
      <c r="CJ110" s="763"/>
      <c r="CK110" s="763"/>
      <c r="CL110" s="3"/>
      <c r="CM110" s="763"/>
      <c r="CN110" s="763"/>
      <c r="CO110" s="3"/>
      <c r="CP110" s="763"/>
      <c r="CQ110" s="763"/>
      <c r="CR110" s="34"/>
    </row>
    <row r="111" spans="1:96" outlineLevel="1">
      <c r="A111" s="1322"/>
      <c r="B111" s="577"/>
      <c r="C111" s="577"/>
      <c r="D111" s="577"/>
      <c r="E111" s="577"/>
      <c r="F111" s="577"/>
      <c r="G111" s="577"/>
      <c r="H111" s="578"/>
      <c r="I111" s="578"/>
      <c r="J111" s="578"/>
      <c r="K111" s="578"/>
      <c r="L111" s="578"/>
      <c r="N111" s="158"/>
      <c r="O111" s="101"/>
      <c r="P111" s="52"/>
      <c r="Q111" s="101"/>
      <c r="R111" s="126"/>
      <c r="S111" s="101"/>
      <c r="T111" s="101"/>
      <c r="U111" s="39"/>
      <c r="W111" s="198"/>
      <c r="X111" s="887"/>
      <c r="Y111" s="88"/>
      <c r="Z111" s="543"/>
      <c r="AA111" s="97"/>
      <c r="AB111" s="97"/>
      <c r="AC111" s="128"/>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34"/>
      <c r="CC111" s="176"/>
      <c r="CD111" s="177"/>
      <c r="CE111" s="177"/>
      <c r="CF111" s="178"/>
      <c r="CG111" s="177"/>
      <c r="CH111" s="177"/>
      <c r="CI111" s="88"/>
      <c r="CJ111" s="274"/>
      <c r="CK111" s="274"/>
      <c r="CL111" s="88"/>
      <c r="CM111" s="274"/>
      <c r="CN111" s="171"/>
      <c r="CO111" s="88"/>
      <c r="CP111" s="274"/>
      <c r="CQ111" s="171"/>
      <c r="CR111" s="34"/>
    </row>
    <row r="112" spans="1:96" ht="32.25" customHeight="1" outlineLevel="1">
      <c r="A112" s="1322"/>
      <c r="B112" s="575"/>
      <c r="C112" s="575"/>
      <c r="D112" s="575"/>
      <c r="E112" s="575"/>
      <c r="F112" s="575"/>
      <c r="G112" s="2338"/>
      <c r="H112" s="576"/>
      <c r="I112" s="576"/>
      <c r="J112" s="576"/>
      <c r="K112" s="576"/>
      <c r="L112" s="576"/>
      <c r="N112" s="158"/>
      <c r="O112" s="2"/>
      <c r="P112" s="52"/>
      <c r="Q112" s="2"/>
      <c r="R112" s="539"/>
      <c r="S112" s="2"/>
      <c r="T112" s="2"/>
      <c r="U112" s="39"/>
      <c r="W112" s="565" t="s">
        <v>94</v>
      </c>
      <c r="X112" s="886"/>
      <c r="Y112" s="757" t="s">
        <v>105</v>
      </c>
      <c r="Z112" s="556"/>
      <c r="AA112" s="550"/>
      <c r="AB112" s="558"/>
      <c r="AC112" s="125"/>
      <c r="AD112" s="562"/>
      <c r="AE112" s="562"/>
      <c r="AF112" s="562"/>
      <c r="AG112" s="562"/>
      <c r="AH112" s="562"/>
      <c r="AI112" s="562"/>
      <c r="AJ112" s="562"/>
      <c r="AK112" s="562"/>
      <c r="AL112" s="562"/>
      <c r="AM112" s="562"/>
      <c r="AN112" s="562"/>
      <c r="AO112" s="562"/>
      <c r="AP112" s="562"/>
      <c r="AQ112" s="562"/>
      <c r="AR112" s="562"/>
      <c r="AS112" s="562"/>
      <c r="AT112" s="562"/>
      <c r="AU112" s="562"/>
      <c r="AV112" s="562"/>
      <c r="AW112" s="562"/>
      <c r="AX112" s="562"/>
      <c r="AY112" s="562"/>
      <c r="AZ112" s="562"/>
      <c r="BA112" s="562"/>
      <c r="BB112" s="562"/>
      <c r="BC112" s="562"/>
      <c r="BD112" s="562"/>
      <c r="BE112" s="562"/>
      <c r="BF112" s="562"/>
      <c r="BG112" s="562"/>
      <c r="BH112" s="562"/>
      <c r="BI112" s="562"/>
      <c r="BJ112" s="562"/>
      <c r="BK112" s="562"/>
      <c r="BL112" s="562"/>
      <c r="BM112" s="562"/>
      <c r="BN112" s="552"/>
      <c r="BO112" s="1844"/>
      <c r="BP112" s="1844"/>
      <c r="BQ112" s="1844"/>
      <c r="BR112" s="1844"/>
      <c r="BS112" s="1844"/>
      <c r="BT112" s="1844"/>
      <c r="BU112" s="1844"/>
      <c r="BV112" s="1844"/>
      <c r="BW112" s="1844"/>
      <c r="BX112" s="1844"/>
      <c r="BY112" s="1844"/>
      <c r="BZ112" s="1844"/>
      <c r="CA112" s="34"/>
      <c r="CC112" s="33"/>
      <c r="CD112" s="700"/>
      <c r="CE112" s="701"/>
      <c r="CF112" s="3"/>
      <c r="CG112" s="700"/>
      <c r="CH112" s="701"/>
      <c r="CI112" s="3"/>
      <c r="CJ112" s="700"/>
      <c r="CK112" s="701"/>
      <c r="CL112" s="3"/>
      <c r="CM112" s="700"/>
      <c r="CN112" s="701"/>
      <c r="CO112" s="3"/>
      <c r="CP112" s="700"/>
      <c r="CQ112" s="701"/>
      <c r="CR112" s="34"/>
    </row>
    <row r="113" spans="1:96" ht="21" customHeight="1" outlineLevel="1">
      <c r="A113" s="1322"/>
      <c r="B113" s="577" t="s">
        <v>1577</v>
      </c>
      <c r="C113" s="2131" t="s">
        <v>1578</v>
      </c>
      <c r="D113" s="577"/>
      <c r="E113" s="1615" t="e" cm="1">
        <f t="array" aca="1" ref="E113" ca="1">_xlfn.LET(
   _xlpm.Attr,  $C113,
   _xlpm.Lookback, $E$16,
   _xlpm.QueryDate, EOMONTH(val_asOfDate,_xlpm.Lookback),
   _xlpm.ReadField, _xldudf_CX_GET(CX_ENTITY,fx_attrConverter($C113),_xlpm.QueryDate),
   _xlpm.AttrBlank, _xlpm.Attr="", _xlpm.Result,
   IF(_xlpm.AttrBlank,val_blankRefText,fx_attrConverter(_xlpm.ReadField,0)),
IF(_xlpm.Result = "Error", "", _xlpm.Result )
)</f>
        <v>#NAME?</v>
      </c>
      <c r="F113" s="577" t="str">
        <f t="shared" ref="F113:F122" si="30">IF(
    $B113 &lt;&gt;"",$B113,
    $E113
  )</f>
        <v>Custom Metric Amount 1 [Calculated]</v>
      </c>
      <c r="G113" s="577" t="s">
        <v>1600</v>
      </c>
      <c r="H113" s="401">
        <v>1</v>
      </c>
      <c r="I113" s="401">
        <v>1</v>
      </c>
      <c r="J113" s="401"/>
      <c r="K113" s="401"/>
      <c r="L113" s="401">
        <v>-1</v>
      </c>
      <c r="N113" s="158"/>
      <c r="O113" s="101"/>
      <c r="P113" s="52"/>
      <c r="Q113" s="101"/>
      <c r="R113" s="126"/>
      <c r="S113" s="101"/>
      <c r="T113" s="101"/>
      <c r="U113" s="39"/>
      <c r="W113" s="269" t="str">
        <f>_PL!$W$72</f>
        <v>Budget</v>
      </c>
      <c r="X113" s="2370" t="e" cm="1">
        <f t="array" aca="1" ref="X113" ca="1">_xlfn.LET(
_xlpm.toPass,$E113="",_xlpm.hasParts,ISNUMBER(SEARCH("|",$E113)),
_xlpm.Part1,INDEX(_xlfn.TEXTSPLIT($E113,"|",,FALSE,1),1),
_xlpm.Part1Num,IFERROR(_xlfn.NUMBERVALUE(_xlpm.Part1),_xlpm.Part1),_xlfn.SWITCH(
TRUE,_xlpm.toPass,"",_xlpm.hasParts,_xlpm.Part1Num,
$E113
))</f>
        <v>#NAME?</v>
      </c>
      <c r="Y113" s="590" t="e" cm="1">
        <f t="array" aca="1" ref="Y113" ca="1">_xlfn.LET(_xlpm.PackedString, E113, IF(_xlpm.PackedString="", "", IF( ISNUMBER( SEARCH("|", _xlpm.PackedString)), INDEX(_xlfn.TEXTSPLIT(_xlpm.PackedString,"|", ,FALSE),2),_xlpm.PackedString)))</f>
        <v>#NAME?</v>
      </c>
      <c r="Z113" s="198" t="e">
        <f t="shared" ref="Z113:Z122" ca="1" si="31">IF(Y113="", "", 0)</f>
        <v>#NAME?</v>
      </c>
      <c r="AA113" s="877"/>
      <c r="AB113" s="709" t="e" cm="1">
        <f t="array" aca="1" ref="AB113" ca="1">_xlfn.LET(_xlpm.PackedString, E113, IF(_xlpm.PackedString="", "", IF( ISNUMBER( SEARCH("|", _xlpm.PackedString)), INDEX(_xlfn.TEXTSPLIT(_xlpm.PackedString,"|", ,FALSE),3),_xlpm.PackedString)))</f>
        <v>#NAME?</v>
      </c>
      <c r="AC113" s="275" t="str" cm="1">
        <f t="array" aca="1" ref="AC113" ca="1">_xlfn.LET(
_xlpm.Def, IF(_xlfn.XMATCH(AB113,tbl_acctDef[Term],0)&gt;0, fx_getIcon("find"), ""),
_xlpm.Adj, IF(_xlfn.XMATCH(AB113, tbl_adjExample[Items],0)&gt;0, fx_getIcon("find"), ""),
IFERROR(IFBLANK(_xlpm.Def,_xlpm.Adj),"")
)</f>
        <v/>
      </c>
      <c r="AD113" s="1985" t="e" cm="1">
        <f t="array" aca="1" ref="AD113" ca="1">_xlfn.LET(
_xlpm.val,IF($F113 = "",val_blankRefText,  _xldudf_CX_GET(CX_ENTITY,$F113,AD$11,AD$14,,(AD$75))),
_xlpm.Res, IF(OR(_xlpm.val="",_xlpm.val="Error"),"",_xlpm.val),
_xlpm.Res
)</f>
        <v>#NAME?</v>
      </c>
      <c r="AE113" s="1985" t="e" cm="1">
        <f t="array" aca="1" ref="AE113" ca="1">_xlfn.LET(
_xlpm.val,IF($F113 = "",val_blankRefText,  _xldudf_CX_GET(CX_ENTITY,$F113,AE$11,AE$14,,(AE$75))),
_xlpm.Res, IF(OR(_xlpm.val="",_xlpm.val="Error"),"",_xlpm.val),
_xlpm.Res
)</f>
        <v>#NAME?</v>
      </c>
      <c r="AF113" s="1985" t="e" cm="1">
        <f t="array" aca="1" ref="AF113" ca="1">_xlfn.LET(
_xlpm.val,IF($F113 = "",val_blankRefText,  _xldudf_CX_GET(CX_ENTITY,$F113,AF$11,AF$14,,(AF$75))),
_xlpm.Res, IF(OR(_xlpm.val="",_xlpm.val="Error"),"",_xlpm.val),
_xlpm.Res
)</f>
        <v>#NAME?</v>
      </c>
      <c r="AG113" s="1985" t="e" cm="1">
        <f t="array" aca="1" ref="AG113" ca="1">_xlfn.LET(
_xlpm.val,IF($F113 = "",val_blankRefText,  _xldudf_CX_GET(CX_ENTITY,$F113,AG$11,AG$14,,(AG$75))),
_xlpm.Res, IF(OR(_xlpm.val="",_xlpm.val="Error"),"",_xlpm.val),
_xlpm.Res
)</f>
        <v>#NAME?</v>
      </c>
      <c r="AH113" s="1985" t="e" cm="1">
        <f t="array" aca="1" ref="AH113" ca="1">_xlfn.LET(
_xlpm.val,IF($F113 = "",val_blankRefText,  _xldudf_CX_GET(CX_ENTITY,$F113,AH$11,AH$14,,(AH$75))),
_xlpm.Res, IF(OR(_xlpm.val="",_xlpm.val="Error"),"",_xlpm.val),
_xlpm.Res
)</f>
        <v>#NAME?</v>
      </c>
      <c r="AI113" s="1985" t="e" cm="1">
        <f t="array" aca="1" ref="AI113" ca="1">_xlfn.LET(
_xlpm.val,IF($F113 = "",val_blankRefText,  _xldudf_CX_GET(CX_ENTITY,$F113,AI$11,AI$14,,(AI$75))),
_xlpm.Res, IF(OR(_xlpm.val="",_xlpm.val="Error"),"",_xlpm.val),
_xlpm.Res
)</f>
        <v>#NAME?</v>
      </c>
      <c r="AJ113" s="1985" t="e" cm="1">
        <f t="array" aca="1" ref="AJ113" ca="1">_xlfn.LET(
_xlpm.val,IF($F113 = "",val_blankRefText,  _xldudf_CX_GET(CX_ENTITY,$F113,AJ$11,AJ$14,,(AJ$75))),
_xlpm.Res, IF(OR(_xlpm.val="",_xlpm.val="Error"),"",_xlpm.val),
_xlpm.Res
)</f>
        <v>#NAME?</v>
      </c>
      <c r="AK113" s="1985" t="e" cm="1">
        <f t="array" aca="1" ref="AK113" ca="1">_xlfn.LET(
_xlpm.val,IF($F113 = "",val_blankRefText,  _xldudf_CX_GET(CX_ENTITY,$F113,AK$11,AK$14,,(AK$75))),
_xlpm.Res, IF(OR(_xlpm.val="",_xlpm.val="Error"),"",_xlpm.val),
_xlpm.Res
)</f>
        <v>#NAME?</v>
      </c>
      <c r="AL113" s="1985" t="e" cm="1">
        <f t="array" aca="1" ref="AL113" ca="1">_xlfn.LET(
_xlpm.val,IF($F113 = "",val_blankRefText,  _xldudf_CX_GET(CX_ENTITY,$F113,AL$11,AL$14,,(AL$75))),
_xlpm.Res, IF(OR(_xlpm.val="",_xlpm.val="Error"),"",_xlpm.val),
_xlpm.Res
)</f>
        <v>#NAME?</v>
      </c>
      <c r="AM113" s="1985" t="e" cm="1">
        <f t="array" aca="1" ref="AM113" ca="1">_xlfn.LET(
_xlpm.val,IF($F113 = "",val_blankRefText,  _xldudf_CX_GET(CX_ENTITY,$F113,AM$11,AM$14,,(AM$75))),
_xlpm.Res, IF(OR(_xlpm.val="",_xlpm.val="Error"),"",_xlpm.val),
_xlpm.Res
)</f>
        <v>#NAME?</v>
      </c>
      <c r="AN113" s="1985" t="e" cm="1">
        <f t="array" aca="1" ref="AN113" ca="1">_xlfn.LET(
_xlpm.val,IF($F113 = "",val_blankRefText,  _xldudf_CX_GET(CX_ENTITY,$F113,AN$11,AN$14,,(AN$75))),
_xlpm.Res, IF(OR(_xlpm.val="",_xlpm.val="Error"),"",_xlpm.val),
_xlpm.Res
)</f>
        <v>#NAME?</v>
      </c>
      <c r="AO113" s="1985" t="e" cm="1">
        <f t="array" aca="1" ref="AO113" ca="1">_xlfn.LET(
_xlpm.val,IF($F113 = "",val_blankRefText,  _xldudf_CX_GET(CX_ENTITY,$F113,AO$11,AO$14,,(AO$75))),
_xlpm.Res, IF(OR(_xlpm.val="",_xlpm.val="Error"),"",_xlpm.val),
_xlpm.Res
)</f>
        <v>#NAME?</v>
      </c>
      <c r="AP113" s="1985" t="e" cm="1">
        <f t="array" aca="1" ref="AP113" ca="1">_xlfn.LET(
_xlpm.val,IF($F113 = "",val_blankRefText,  _xldudf_CX_GET(CX_ENTITY,$F113,AP$11,AP$14,,(AP$75))),
_xlpm.Res, IF(OR(_xlpm.val="",_xlpm.val="Error"),"",_xlpm.val),
_xlpm.Res
)</f>
        <v>#NAME?</v>
      </c>
      <c r="AQ113" s="1985" t="e" cm="1">
        <f t="array" aca="1" ref="AQ113" ca="1">_xlfn.LET(
_xlpm.val,IF($F113 = "",val_blankRefText,  _xldudf_CX_GET(CX_ENTITY,$F113,AQ$11,AQ$14,,(AQ$75))),
_xlpm.Res, IF(OR(_xlpm.val="",_xlpm.val="Error"),"",_xlpm.val),
_xlpm.Res
)</f>
        <v>#NAME?</v>
      </c>
      <c r="AR113" s="1985" t="e" cm="1">
        <f t="array" aca="1" ref="AR113" ca="1">_xlfn.LET(
_xlpm.val,IF($F113 = "",val_blankRefText,  _xldudf_CX_GET(CX_ENTITY,$F113,AR$11,AR$14,,(AR$75))),
_xlpm.Res, IF(OR(_xlpm.val="",_xlpm.val="Error"),"",_xlpm.val),
_xlpm.Res
)</f>
        <v>#NAME?</v>
      </c>
      <c r="AS113" s="1985" t="e" cm="1">
        <f t="array" aca="1" ref="AS113" ca="1">_xlfn.LET(
_xlpm.val,IF($F113 = "",val_blankRefText,  _xldudf_CX_GET(CX_ENTITY,$F113,AS$11,AS$14,,(AS$75))),
_xlpm.Res, IF(OR(_xlpm.val="",_xlpm.val="Error"),"",_xlpm.val),
_xlpm.Res
)</f>
        <v>#NAME?</v>
      </c>
      <c r="AT113" s="1985" t="e" cm="1">
        <f t="array" aca="1" ref="AT113" ca="1">_xlfn.LET(
_xlpm.val,IF($F113 = "",val_blankRefText,  _xldudf_CX_GET(CX_ENTITY,$F113,AT$11,AT$14,,(AT$75))),
_xlpm.Res, IF(OR(_xlpm.val="",_xlpm.val="Error"),"",_xlpm.val),
_xlpm.Res
)</f>
        <v>#NAME?</v>
      </c>
      <c r="AU113" s="1985" t="e" cm="1">
        <f t="array" aca="1" ref="AU113" ca="1">_xlfn.LET(
_xlpm.val,IF($F113 = "",val_blankRefText,  _xldudf_CX_GET(CX_ENTITY,$F113,AU$11,AU$14,,(AU$75))),
_xlpm.Res, IF(OR(_xlpm.val="",_xlpm.val="Error"),"",_xlpm.val),
_xlpm.Res
)</f>
        <v>#NAME?</v>
      </c>
      <c r="AV113" s="1985" t="e" cm="1">
        <f t="array" aca="1" ref="AV113" ca="1">_xlfn.LET(
_xlpm.val,IF($F113 = "",val_blankRefText,  _xldudf_CX_GET(CX_ENTITY,$F113,AV$11,AV$14,,(AV$75))),
_xlpm.Res, IF(OR(_xlpm.val="",_xlpm.val="Error"),"",_xlpm.val),
_xlpm.Res
)</f>
        <v>#NAME?</v>
      </c>
      <c r="AW113" s="1985" t="e" cm="1">
        <f t="array" aca="1" ref="AW113" ca="1">_xlfn.LET(
_xlpm.val,IF($F113 = "",val_blankRefText,  _xldudf_CX_GET(CX_ENTITY,$F113,AW$11,AW$14,,(AW$75))),
_xlpm.Res, IF(OR(_xlpm.val="",_xlpm.val="Error"),"",_xlpm.val),
_xlpm.Res
)</f>
        <v>#NAME?</v>
      </c>
      <c r="AX113" s="1985" t="e" cm="1">
        <f t="array" aca="1" ref="AX113" ca="1">_xlfn.LET(
_xlpm.val,IF($F113 = "",val_blankRefText,  _xldudf_CX_GET(CX_ENTITY,$F113,AX$11,AX$14,,(AX$75))),
_xlpm.Res, IF(OR(_xlpm.val="",_xlpm.val="Error"),"",_xlpm.val),
_xlpm.Res
)</f>
        <v>#NAME?</v>
      </c>
      <c r="AY113" s="1985" t="e" cm="1">
        <f t="array" aca="1" ref="AY113" ca="1">_xlfn.LET(
_xlpm.val,IF($F113 = "",val_blankRefText,  _xldudf_CX_GET(CX_ENTITY,$F113,AY$11,AY$14,,(AY$75))),
_xlpm.Res, IF(OR(_xlpm.val="",_xlpm.val="Error"),"",_xlpm.val),
_xlpm.Res
)</f>
        <v>#NAME?</v>
      </c>
      <c r="AZ113" s="1985" t="e" cm="1">
        <f t="array" aca="1" ref="AZ113" ca="1">_xlfn.LET(
_xlpm.val,IF($F113 = "",val_blankRefText,  _xldudf_CX_GET(CX_ENTITY,$F113,AZ$11,AZ$14,,(AZ$75))),
_xlpm.Res, IF(OR(_xlpm.val="",_xlpm.val="Error"),"",_xlpm.val),
_xlpm.Res
)</f>
        <v>#NAME?</v>
      </c>
      <c r="BA113" s="1985" t="e" cm="1">
        <f t="array" aca="1" ref="BA113" ca="1">_xlfn.LET(
_xlpm.val,IF($F113 = "",val_blankRefText,  _xldudf_CX_GET(CX_ENTITY,$F113,BA$11,BA$14,,(BA$75))),
_xlpm.Res, IF(OR(_xlpm.val="",_xlpm.val="Error"),"",_xlpm.val),
_xlpm.Res
)</f>
        <v>#NAME?</v>
      </c>
      <c r="BB113" s="1985" t="e" cm="1">
        <f t="array" aca="1" ref="BB113" ca="1">_xlfn.LET(
_xlpm.val,IF($F113 = "",val_blankRefText,  _xldudf_CX_GET(CX_ENTITY,$F113,BB$11,BB$14,,(BB$75))),
_xlpm.Res, IF(OR(_xlpm.val="",_xlpm.val="Error"),"",_xlpm.val),
_xlpm.Res
)</f>
        <v>#NAME?</v>
      </c>
      <c r="BC113" s="1985" t="e" cm="1">
        <f t="array" aca="1" ref="BC113" ca="1">_xlfn.LET(
_xlpm.val,IF($F113 = "",val_blankRefText,  _xldudf_CX_GET(CX_ENTITY,$F113,BC$11,BC$14,,(BC$75))),
_xlpm.Res, IF(OR(_xlpm.val="",_xlpm.val="Error"),"",_xlpm.val),
_xlpm.Res
)</f>
        <v>#NAME?</v>
      </c>
      <c r="BD113" s="1985" t="e" cm="1">
        <f t="array" aca="1" ref="BD113" ca="1">_xlfn.LET(
_xlpm.val,IF($F113 = "",val_blankRefText,  _xldudf_CX_GET(CX_ENTITY,$F113,BD$11,BD$14,,(BD$75))),
_xlpm.Res, IF(OR(_xlpm.val="",_xlpm.val="Error"),"",_xlpm.val),
_xlpm.Res
)</f>
        <v>#NAME?</v>
      </c>
      <c r="BE113" s="1985" t="e" cm="1">
        <f t="array" aca="1" ref="BE113" ca="1">_xlfn.LET(
_xlpm.val,IF($F113 = "",val_blankRefText,  _xldudf_CX_GET(CX_ENTITY,$F113,BE$11,BE$14,,(BE$75))),
_xlpm.Res, IF(OR(_xlpm.val="",_xlpm.val="Error"),"",_xlpm.val),
_xlpm.Res
)</f>
        <v>#NAME?</v>
      </c>
      <c r="BF113" s="1985" t="e" cm="1">
        <f t="array" aca="1" ref="BF113" ca="1">_xlfn.LET(
_xlpm.val,IF($F113 = "",val_blankRefText,  _xldudf_CX_GET(CX_ENTITY,$F113,BF$11,BF$14,,(BF$75))),
_xlpm.Res, IF(OR(_xlpm.val="",_xlpm.val="Error"),"",_xlpm.val),
_xlpm.Res
)</f>
        <v>#NAME?</v>
      </c>
      <c r="BG113" s="1985" t="e" cm="1">
        <f t="array" aca="1" ref="BG113" ca="1">_xlfn.LET(
_xlpm.val,IF($F113 = "",val_blankRefText,  _xldudf_CX_GET(CX_ENTITY,$F113,BG$11,BG$14,,(BG$75))),
_xlpm.Res, IF(OR(_xlpm.val="",_xlpm.val="Error"),"",_xlpm.val),
_xlpm.Res
)</f>
        <v>#NAME?</v>
      </c>
      <c r="BH113" s="1985" t="e" cm="1">
        <f t="array" aca="1" ref="BH113" ca="1">_xlfn.LET(
_xlpm.val,IF($F113 = "",val_blankRefText,  _xldudf_CX_GET(CX_ENTITY,$F113,BH$11,BH$14,,(BH$75))),
_xlpm.Res, IF(OR(_xlpm.val="",_xlpm.val="Error"),"",_xlpm.val),
_xlpm.Res
)</f>
        <v>#NAME?</v>
      </c>
      <c r="BI113" s="1985" t="e" cm="1">
        <f t="array" aca="1" ref="BI113" ca="1">_xlfn.LET(
_xlpm.val,IF($F113 = "",val_blankRefText,  _xldudf_CX_GET(CX_ENTITY,$F113,BI$11,BI$14,,(BI$75))),
_xlpm.Res, IF(OR(_xlpm.val="",_xlpm.val="Error"),"",_xlpm.val),
_xlpm.Res
)</f>
        <v>#NAME?</v>
      </c>
      <c r="BJ113" s="1985" t="e" cm="1">
        <f t="array" aca="1" ref="BJ113" ca="1">_xlfn.LET(
_xlpm.val,IF($F113 = "",val_blankRefText,  _xldudf_CX_GET(CX_ENTITY,$F113,BJ$11,BJ$14,,(BJ$75))),
_xlpm.Res, IF(OR(_xlpm.val="",_xlpm.val="Error"),"",_xlpm.val),
_xlpm.Res
)</f>
        <v>#NAME?</v>
      </c>
      <c r="BK113" s="1985" t="e" cm="1">
        <f t="array" aca="1" ref="BK113" ca="1">_xlfn.LET(
_xlpm.val,IF($F113 = "",val_blankRefText,  _xldudf_CX_GET(CX_ENTITY,$F113,BK$11,BK$14,,(BK$75))),
_xlpm.Res, IF(OR(_xlpm.val="",_xlpm.val="Error"),"",_xlpm.val),
_xlpm.Res
)</f>
        <v>#NAME?</v>
      </c>
      <c r="BL113" s="1985" t="e" cm="1">
        <f t="array" aca="1" ref="BL113" ca="1">_xlfn.LET(
_xlpm.val,IF($F113 = "",val_blankRefText,  _xldudf_CX_GET(CX_ENTITY,$F113,BL$11,BL$14,,(BL$75))),
_xlpm.Res, IF(OR(_xlpm.val="",_xlpm.val="Error"),"",_xlpm.val),
_xlpm.Res
)</f>
        <v>#NAME?</v>
      </c>
      <c r="BM113" s="1985" t="e" cm="1">
        <f t="array" aca="1" ref="BM113" ca="1">_xlfn.LET(
_xlpm.val,IF($F113 = "",val_blankRefText,  _xldudf_CX_GET(CX_ENTITY,$F113,BM$11,BM$14,,(BM$75))),
_xlpm.Res, IF(OR(_xlpm.val="",_xlpm.val="Error"),"",_xlpm.val),
_xlpm.Res
)</f>
        <v>#NAME?</v>
      </c>
      <c r="BN113" s="1985" t="e" cm="1">
        <f t="array" aca="1" ref="BN113" ca="1">_xlfn.LET(
_xlpm.val,IF($F113 = "",val_blankRefText,  _xldudf_CX_GET(CX_ENTITY,$F113,BN$11,BN$14,,(BN$75))),
_xlpm.Res, IF(OR(_xlpm.val="",_xlpm.val="Error"),"",_xlpm.val),
_xlpm.Res
)</f>
        <v>#NAME?</v>
      </c>
      <c r="BO113" s="2101"/>
      <c r="BP113" s="2101"/>
      <c r="BQ113" s="2101"/>
      <c r="BR113" s="2101"/>
      <c r="BS113" s="2101"/>
      <c r="BT113" s="2101"/>
      <c r="BU113" s="2101"/>
      <c r="BV113" s="2101"/>
      <c r="BW113" s="2101"/>
      <c r="BX113" s="2101"/>
      <c r="BY113" s="2101"/>
      <c r="BZ113" s="2101"/>
      <c r="CA113" s="34"/>
      <c r="CC113" s="33"/>
      <c r="CD113" s="1461"/>
      <c r="CE113" s="1461"/>
      <c r="CF113" s="1662"/>
      <c r="CG113" s="1461"/>
      <c r="CH113" s="1461"/>
      <c r="CI113" s="1662"/>
      <c r="CJ113" s="1461" t="str" cm="1">
        <f t="array" aca="1" ref="CJ113" ca="1">_xlfn.LET( _xlpm.CheckBlank, SUM(PL!$AD113:$BN113) = 0, IF(_xlpm.CheckBlank, "", SUM(_xlfn.TAKE(_xlfn.DROP(PL!$AD113:$BN113, ,-DATEDIFF(PL!CJ$11, val_asOfDate,"M")),1,-12))))</f>
        <v/>
      </c>
      <c r="CK113" s="1461" t="str" cm="1">
        <f t="array" aca="1" ref="CK113" ca="1">_xlfn.LET( _xlpm.CheckBlank, SUM(PL!$AD113:$BN113) = 0, IF(_xlpm.CheckBlank, "", SUM(_xlfn.TAKE(_xlfn.DROP(PL!$AD113:$BN113, ,-DATEDIFF(PL!CK$11, val_asOfDate,"M")),1,-12))))</f>
        <v/>
      </c>
      <c r="CL113" s="1662"/>
      <c r="CM113" s="1661" t="e">
        <f ca="1">CM57</f>
        <v>#NAME?</v>
      </c>
      <c r="CN113" s="1661" t="e">
        <f ca="1">CN57</f>
        <v>#NAME?</v>
      </c>
      <c r="CO113" s="1662"/>
      <c r="CP113" s="1661" t="e">
        <f ca="1">CP57</f>
        <v>#NAME?</v>
      </c>
      <c r="CQ113" s="1661" t="e">
        <f ca="1">CQ57</f>
        <v>#NAME?</v>
      </c>
      <c r="CR113" s="34"/>
    </row>
    <row r="114" spans="1:96" ht="21" customHeight="1" outlineLevel="1">
      <c r="A114" s="1322"/>
      <c r="B114" s="574" t="s">
        <v>1580</v>
      </c>
      <c r="C114" s="2125" t="s">
        <v>1581</v>
      </c>
      <c r="D114" s="577"/>
      <c r="E114" s="1615" t="e" cm="1">
        <f t="array" aca="1" ref="E114" ca="1">_xlfn.LET(
   _xlpm.Attr,  $C114,
   _xlpm.Lookback, $E$16,
   _xlpm.QueryDate, EOMONTH(val_asOfDate,_xlpm.Lookback),
   _xlpm.ReadField, _xldudf_CX_GET(CX_ENTITY,fx_attrConverter($C114),_xlpm.QueryDate),
   _xlpm.AttrBlank, _xlpm.Attr="", _xlpm.Result,
   IF(_xlpm.AttrBlank,val_blankRefText,fx_attrConverter(_xlpm.ReadField,0)),
IF(_xlpm.Result = "Error", "", _xlpm.Result )
)</f>
        <v>#NAME?</v>
      </c>
      <c r="F114" s="577" t="str">
        <f t="shared" si="30"/>
        <v>Custom Metric Amount 2 [Calculated]</v>
      </c>
      <c r="G114" s="577" t="s">
        <v>1600</v>
      </c>
      <c r="H114" s="401">
        <v>1</v>
      </c>
      <c r="I114" s="401">
        <v>1</v>
      </c>
      <c r="J114" s="401"/>
      <c r="K114" s="401"/>
      <c r="L114" s="401">
        <v>-1</v>
      </c>
      <c r="N114" s="158"/>
      <c r="O114" s="101"/>
      <c r="P114" s="52"/>
      <c r="Q114" s="101"/>
      <c r="R114" s="126"/>
      <c r="S114" s="101"/>
      <c r="T114" s="101"/>
      <c r="U114" s="39"/>
      <c r="W114" s="91" t="str">
        <f>_PL!$W$72</f>
        <v>Budget</v>
      </c>
      <c r="X114" s="2370" t="e" cm="1">
        <f t="array" aca="1" ref="X114" ca="1">_xlfn.LET(
_xlpm.toPass,$E114="",_xlpm.hasParts,ISNUMBER(SEARCH("|",$E114)),
_xlpm.Part1,INDEX(_xlfn.TEXTSPLIT($E114,"|",,FALSE,1),1),
_xlpm.Part1Num,IFERROR(_xlfn.NUMBERVALUE(_xlpm.Part1),_xlpm.Part1),_xlfn.SWITCH(
TRUE,_xlpm.toPass,"",_xlpm.hasParts,_xlpm.Part1Num,
$E114
))</f>
        <v>#NAME?</v>
      </c>
      <c r="Y114" s="590" t="e" cm="1">
        <f t="array" aca="1" ref="Y114" ca="1">_xlfn.LET(_xlpm.PackedString, E114, IF(_xlpm.PackedString="", "", IF( ISNUMBER( SEARCH("|", _xlpm.PackedString)), INDEX(_xlfn.TEXTSPLIT(_xlpm.PackedString,"|", ,FALSE),2),_xlpm.PackedString)))</f>
        <v>#NAME?</v>
      </c>
      <c r="Z114" s="198" t="e">
        <f t="shared" ca="1" si="31"/>
        <v>#NAME?</v>
      </c>
      <c r="AA114" s="200"/>
      <c r="AB114" s="709" t="e" cm="1">
        <f t="array" aca="1" ref="AB114" ca="1">_xlfn.LET(_xlpm.PackedString, E114, IF(_xlpm.PackedString="", "", IF( ISNUMBER( SEARCH("|", _xlpm.PackedString)), INDEX(_xlfn.TEXTSPLIT(_xlpm.PackedString,"|", ,FALSE),3),_xlpm.PackedString)))</f>
        <v>#NAME?</v>
      </c>
      <c r="AC114" s="275" t="str" cm="1">
        <f t="array" aca="1" ref="AC114" ca="1">_xlfn.LET(
_xlpm.Def, IF(_xlfn.XMATCH(AB114,tbl_acctDef[Term],0)&gt;0, fx_getIcon("find"), ""),
_xlpm.Adj, IF(_xlfn.XMATCH(AB114, tbl_adjExample[Items],0)&gt;0, fx_getIcon("find"), ""),
IFERROR(IFBLANK(_xlpm.Def,_xlpm.Adj),"")
)</f>
        <v/>
      </c>
      <c r="AD114" s="1985" t="e" cm="1">
        <f t="array" aca="1" ref="AD114" ca="1">_xlfn.LET(
_xlpm.val,IF($F114 = "",val_blankRefText,  _xldudf_CX_GET(CX_ENTITY,$F114,AD$11,AD$14,,(AD$75))),
_xlpm.Res, IF(OR(_xlpm.val="",_xlpm.val="Error"),"",_xlpm.val),
_xlpm.Res
)</f>
        <v>#NAME?</v>
      </c>
      <c r="AE114" s="1985" t="e" cm="1">
        <f t="array" aca="1" ref="AE114" ca="1">_xlfn.LET(
_xlpm.val,IF($F114 = "",val_blankRefText,  _xldudf_CX_GET(CX_ENTITY,$F114,AE$11,AE$14,,(AE$75))),
_xlpm.Res, IF(OR(_xlpm.val="",_xlpm.val="Error"),"",_xlpm.val),
_xlpm.Res
)</f>
        <v>#NAME?</v>
      </c>
      <c r="AF114" s="1985" t="e" cm="1">
        <f t="array" aca="1" ref="AF114" ca="1">_xlfn.LET(
_xlpm.val,IF($F114 = "",val_blankRefText,  _xldudf_CX_GET(CX_ENTITY,$F114,AF$11,AF$14,,(AF$75))),
_xlpm.Res, IF(OR(_xlpm.val="",_xlpm.val="Error"),"",_xlpm.val),
_xlpm.Res
)</f>
        <v>#NAME?</v>
      </c>
      <c r="AG114" s="1985" t="e" cm="1">
        <f t="array" aca="1" ref="AG114" ca="1">_xlfn.LET(
_xlpm.val,IF($F114 = "",val_blankRefText,  _xldudf_CX_GET(CX_ENTITY,$F114,AG$11,AG$14,,(AG$75))),
_xlpm.Res, IF(OR(_xlpm.val="",_xlpm.val="Error"),"",_xlpm.val),
_xlpm.Res
)</f>
        <v>#NAME?</v>
      </c>
      <c r="AH114" s="1985" t="e" cm="1">
        <f t="array" aca="1" ref="AH114" ca="1">_xlfn.LET(
_xlpm.val,IF($F114 = "",val_blankRefText,  _xldudf_CX_GET(CX_ENTITY,$F114,AH$11,AH$14,,(AH$75))),
_xlpm.Res, IF(OR(_xlpm.val="",_xlpm.val="Error"),"",_xlpm.val),
_xlpm.Res
)</f>
        <v>#NAME?</v>
      </c>
      <c r="AI114" s="1985" t="e" cm="1">
        <f t="array" aca="1" ref="AI114" ca="1">_xlfn.LET(
_xlpm.val,IF($F114 = "",val_blankRefText,  _xldudf_CX_GET(CX_ENTITY,$F114,AI$11,AI$14,,(AI$75))),
_xlpm.Res, IF(OR(_xlpm.val="",_xlpm.val="Error"),"",_xlpm.val),
_xlpm.Res
)</f>
        <v>#NAME?</v>
      </c>
      <c r="AJ114" s="1985" t="e" cm="1">
        <f t="array" aca="1" ref="AJ114" ca="1">_xlfn.LET(
_xlpm.val,IF($F114 = "",val_blankRefText,  _xldudf_CX_GET(CX_ENTITY,$F114,AJ$11,AJ$14,,(AJ$75))),
_xlpm.Res, IF(OR(_xlpm.val="",_xlpm.val="Error"),"",_xlpm.val),
_xlpm.Res
)</f>
        <v>#NAME?</v>
      </c>
      <c r="AK114" s="1985" t="e" cm="1">
        <f t="array" aca="1" ref="AK114" ca="1">_xlfn.LET(
_xlpm.val,IF($F114 = "",val_blankRefText,  _xldudf_CX_GET(CX_ENTITY,$F114,AK$11,AK$14,,(AK$75))),
_xlpm.Res, IF(OR(_xlpm.val="",_xlpm.val="Error"),"",_xlpm.val),
_xlpm.Res
)</f>
        <v>#NAME?</v>
      </c>
      <c r="AL114" s="1985" t="e" cm="1">
        <f t="array" aca="1" ref="AL114" ca="1">_xlfn.LET(
_xlpm.val,IF($F114 = "",val_blankRefText,  _xldudf_CX_GET(CX_ENTITY,$F114,AL$11,AL$14,,(AL$75))),
_xlpm.Res, IF(OR(_xlpm.val="",_xlpm.val="Error"),"",_xlpm.val),
_xlpm.Res
)</f>
        <v>#NAME?</v>
      </c>
      <c r="AM114" s="1985" t="e" cm="1">
        <f t="array" aca="1" ref="AM114" ca="1">_xlfn.LET(
_xlpm.val,IF($F114 = "",val_blankRefText,  _xldudf_CX_GET(CX_ENTITY,$F114,AM$11,AM$14,,(AM$75))),
_xlpm.Res, IF(OR(_xlpm.val="",_xlpm.val="Error"),"",_xlpm.val),
_xlpm.Res
)</f>
        <v>#NAME?</v>
      </c>
      <c r="AN114" s="1985" t="e" cm="1">
        <f t="array" aca="1" ref="AN114" ca="1">_xlfn.LET(
_xlpm.val,IF($F114 = "",val_blankRefText,  _xldudf_CX_GET(CX_ENTITY,$F114,AN$11,AN$14,,(AN$75))),
_xlpm.Res, IF(OR(_xlpm.val="",_xlpm.val="Error"),"",_xlpm.val),
_xlpm.Res
)</f>
        <v>#NAME?</v>
      </c>
      <c r="AO114" s="1985" t="e" cm="1">
        <f t="array" aca="1" ref="AO114" ca="1">_xlfn.LET(
_xlpm.val,IF($F114 = "",val_blankRefText,  _xldudf_CX_GET(CX_ENTITY,$F114,AO$11,AO$14,,(AO$75))),
_xlpm.Res, IF(OR(_xlpm.val="",_xlpm.val="Error"),"",_xlpm.val),
_xlpm.Res
)</f>
        <v>#NAME?</v>
      </c>
      <c r="AP114" s="1985" t="e" cm="1">
        <f t="array" aca="1" ref="AP114" ca="1">_xlfn.LET(
_xlpm.val,IF($F114 = "",val_blankRefText,  _xldudf_CX_GET(CX_ENTITY,$F114,AP$11,AP$14,,(AP$75))),
_xlpm.Res, IF(OR(_xlpm.val="",_xlpm.val="Error"),"",_xlpm.val),
_xlpm.Res
)</f>
        <v>#NAME?</v>
      </c>
      <c r="AQ114" s="1985" t="e" cm="1">
        <f t="array" aca="1" ref="AQ114" ca="1">_xlfn.LET(
_xlpm.val,IF($F114 = "",val_blankRefText,  _xldudf_CX_GET(CX_ENTITY,$F114,AQ$11,AQ$14,,(AQ$75))),
_xlpm.Res, IF(OR(_xlpm.val="",_xlpm.val="Error"),"",_xlpm.val),
_xlpm.Res
)</f>
        <v>#NAME?</v>
      </c>
      <c r="AR114" s="1985" t="e" cm="1">
        <f t="array" aca="1" ref="AR114" ca="1">_xlfn.LET(
_xlpm.val,IF($F114 = "",val_blankRefText,  _xldudf_CX_GET(CX_ENTITY,$F114,AR$11,AR$14,,(AR$75))),
_xlpm.Res, IF(OR(_xlpm.val="",_xlpm.val="Error"),"",_xlpm.val),
_xlpm.Res
)</f>
        <v>#NAME?</v>
      </c>
      <c r="AS114" s="1985" t="e" cm="1">
        <f t="array" aca="1" ref="AS114" ca="1">_xlfn.LET(
_xlpm.val,IF($F114 = "",val_blankRefText,  _xldudf_CX_GET(CX_ENTITY,$F114,AS$11,AS$14,,(AS$75))),
_xlpm.Res, IF(OR(_xlpm.val="",_xlpm.val="Error"),"",_xlpm.val),
_xlpm.Res
)</f>
        <v>#NAME?</v>
      </c>
      <c r="AT114" s="1985" t="e" cm="1">
        <f t="array" aca="1" ref="AT114" ca="1">_xlfn.LET(
_xlpm.val,IF($F114 = "",val_blankRefText,  _xldudf_CX_GET(CX_ENTITY,$F114,AT$11,AT$14,,(AT$75))),
_xlpm.Res, IF(OR(_xlpm.val="",_xlpm.val="Error"),"",_xlpm.val),
_xlpm.Res
)</f>
        <v>#NAME?</v>
      </c>
      <c r="AU114" s="1985" t="e" cm="1">
        <f t="array" aca="1" ref="AU114" ca="1">_xlfn.LET(
_xlpm.val,IF($F114 = "",val_blankRefText,  _xldudf_CX_GET(CX_ENTITY,$F114,AU$11,AU$14,,(AU$75))),
_xlpm.Res, IF(OR(_xlpm.val="",_xlpm.val="Error"),"",_xlpm.val),
_xlpm.Res
)</f>
        <v>#NAME?</v>
      </c>
      <c r="AV114" s="1985" t="e" cm="1">
        <f t="array" aca="1" ref="AV114" ca="1">_xlfn.LET(
_xlpm.val,IF($F114 = "",val_blankRefText,  _xldudf_CX_GET(CX_ENTITY,$F114,AV$11,AV$14,,(AV$75))),
_xlpm.Res, IF(OR(_xlpm.val="",_xlpm.val="Error"),"",_xlpm.val),
_xlpm.Res
)</f>
        <v>#NAME?</v>
      </c>
      <c r="AW114" s="1985" t="e" cm="1">
        <f t="array" aca="1" ref="AW114" ca="1">_xlfn.LET(
_xlpm.val,IF($F114 = "",val_blankRefText,  _xldudf_CX_GET(CX_ENTITY,$F114,AW$11,AW$14,,(AW$75))),
_xlpm.Res, IF(OR(_xlpm.val="",_xlpm.val="Error"),"",_xlpm.val),
_xlpm.Res
)</f>
        <v>#NAME?</v>
      </c>
      <c r="AX114" s="1985" t="e" cm="1">
        <f t="array" aca="1" ref="AX114" ca="1">_xlfn.LET(
_xlpm.val,IF($F114 = "",val_blankRefText,  _xldudf_CX_GET(CX_ENTITY,$F114,AX$11,AX$14,,(AX$75))),
_xlpm.Res, IF(OR(_xlpm.val="",_xlpm.val="Error"),"",_xlpm.val),
_xlpm.Res
)</f>
        <v>#NAME?</v>
      </c>
      <c r="AY114" s="1985" t="e" cm="1">
        <f t="array" aca="1" ref="AY114" ca="1">_xlfn.LET(
_xlpm.val,IF($F114 = "",val_blankRefText,  _xldudf_CX_GET(CX_ENTITY,$F114,AY$11,AY$14,,(AY$75))),
_xlpm.Res, IF(OR(_xlpm.val="",_xlpm.val="Error"),"",_xlpm.val),
_xlpm.Res
)</f>
        <v>#NAME?</v>
      </c>
      <c r="AZ114" s="1985" t="e" cm="1">
        <f t="array" aca="1" ref="AZ114" ca="1">_xlfn.LET(
_xlpm.val,IF($F114 = "",val_blankRefText,  _xldudf_CX_GET(CX_ENTITY,$F114,AZ$11,AZ$14,,(AZ$75))),
_xlpm.Res, IF(OR(_xlpm.val="",_xlpm.val="Error"),"",_xlpm.val),
_xlpm.Res
)</f>
        <v>#NAME?</v>
      </c>
      <c r="BA114" s="1985" t="e" cm="1">
        <f t="array" aca="1" ref="BA114" ca="1">_xlfn.LET(
_xlpm.val,IF($F114 = "",val_blankRefText,  _xldudf_CX_GET(CX_ENTITY,$F114,BA$11,BA$14,,(BA$75))),
_xlpm.Res, IF(OR(_xlpm.val="",_xlpm.val="Error"),"",_xlpm.val),
_xlpm.Res
)</f>
        <v>#NAME?</v>
      </c>
      <c r="BB114" s="1985" t="e" cm="1">
        <f t="array" aca="1" ref="BB114" ca="1">_xlfn.LET(
_xlpm.val,IF($F114 = "",val_blankRefText,  _xldudf_CX_GET(CX_ENTITY,$F114,BB$11,BB$14,,(BB$75))),
_xlpm.Res, IF(OR(_xlpm.val="",_xlpm.val="Error"),"",_xlpm.val),
_xlpm.Res
)</f>
        <v>#NAME?</v>
      </c>
      <c r="BC114" s="1985" t="e" cm="1">
        <f t="array" aca="1" ref="BC114" ca="1">_xlfn.LET(
_xlpm.val,IF($F114 = "",val_blankRefText,  _xldudf_CX_GET(CX_ENTITY,$F114,BC$11,BC$14,,(BC$75))),
_xlpm.Res, IF(OR(_xlpm.val="",_xlpm.val="Error"),"",_xlpm.val),
_xlpm.Res
)</f>
        <v>#NAME?</v>
      </c>
      <c r="BD114" s="1985" t="e" cm="1">
        <f t="array" aca="1" ref="BD114" ca="1">_xlfn.LET(
_xlpm.val,IF($F114 = "",val_blankRefText,  _xldudf_CX_GET(CX_ENTITY,$F114,BD$11,BD$14,,(BD$75))),
_xlpm.Res, IF(OR(_xlpm.val="",_xlpm.val="Error"),"",_xlpm.val),
_xlpm.Res
)</f>
        <v>#NAME?</v>
      </c>
      <c r="BE114" s="1985" t="e" cm="1">
        <f t="array" aca="1" ref="BE114" ca="1">_xlfn.LET(
_xlpm.val,IF($F114 = "",val_blankRefText,  _xldudf_CX_GET(CX_ENTITY,$F114,BE$11,BE$14,,(BE$75))),
_xlpm.Res, IF(OR(_xlpm.val="",_xlpm.val="Error"),"",_xlpm.val),
_xlpm.Res
)</f>
        <v>#NAME?</v>
      </c>
      <c r="BF114" s="1985" t="e" cm="1">
        <f t="array" aca="1" ref="BF114" ca="1">_xlfn.LET(
_xlpm.val,IF($F114 = "",val_blankRefText,  _xldudf_CX_GET(CX_ENTITY,$F114,BF$11,BF$14,,(BF$75))),
_xlpm.Res, IF(OR(_xlpm.val="",_xlpm.val="Error"),"",_xlpm.val),
_xlpm.Res
)</f>
        <v>#NAME?</v>
      </c>
      <c r="BG114" s="1985" t="e" cm="1">
        <f t="array" aca="1" ref="BG114" ca="1">_xlfn.LET(
_xlpm.val,IF($F114 = "",val_blankRefText,  _xldudf_CX_GET(CX_ENTITY,$F114,BG$11,BG$14,,(BG$75))),
_xlpm.Res, IF(OR(_xlpm.val="",_xlpm.val="Error"),"",_xlpm.val),
_xlpm.Res
)</f>
        <v>#NAME?</v>
      </c>
      <c r="BH114" s="1985" t="e" cm="1">
        <f t="array" aca="1" ref="BH114" ca="1">_xlfn.LET(
_xlpm.val,IF($F114 = "",val_blankRefText,  _xldudf_CX_GET(CX_ENTITY,$F114,BH$11,BH$14,,(BH$75))),
_xlpm.Res, IF(OR(_xlpm.val="",_xlpm.val="Error"),"",_xlpm.val),
_xlpm.Res
)</f>
        <v>#NAME?</v>
      </c>
      <c r="BI114" s="1985" t="e" cm="1">
        <f t="array" aca="1" ref="BI114" ca="1">_xlfn.LET(
_xlpm.val,IF($F114 = "",val_blankRefText,  _xldudf_CX_GET(CX_ENTITY,$F114,BI$11,BI$14,,(BI$75))),
_xlpm.Res, IF(OR(_xlpm.val="",_xlpm.val="Error"),"",_xlpm.val),
_xlpm.Res
)</f>
        <v>#NAME?</v>
      </c>
      <c r="BJ114" s="1985" t="e" cm="1">
        <f t="array" aca="1" ref="BJ114" ca="1">_xlfn.LET(
_xlpm.val,IF($F114 = "",val_blankRefText,  _xldudf_CX_GET(CX_ENTITY,$F114,BJ$11,BJ$14,,(BJ$75))),
_xlpm.Res, IF(OR(_xlpm.val="",_xlpm.val="Error"),"",_xlpm.val),
_xlpm.Res
)</f>
        <v>#NAME?</v>
      </c>
      <c r="BK114" s="1985" t="e" cm="1">
        <f t="array" aca="1" ref="BK114" ca="1">_xlfn.LET(
_xlpm.val,IF($F114 = "",val_blankRefText,  _xldudf_CX_GET(CX_ENTITY,$F114,BK$11,BK$14,,(BK$75))),
_xlpm.Res, IF(OR(_xlpm.val="",_xlpm.val="Error"),"",_xlpm.val),
_xlpm.Res
)</f>
        <v>#NAME?</v>
      </c>
      <c r="BL114" s="1985" t="e" cm="1">
        <f t="array" aca="1" ref="BL114" ca="1">_xlfn.LET(
_xlpm.val,IF($F114 = "",val_blankRefText,  _xldudf_CX_GET(CX_ENTITY,$F114,BL$11,BL$14,,(BL$75))),
_xlpm.Res, IF(OR(_xlpm.val="",_xlpm.val="Error"),"",_xlpm.val),
_xlpm.Res
)</f>
        <v>#NAME?</v>
      </c>
      <c r="BM114" s="1985" t="e" cm="1">
        <f t="array" aca="1" ref="BM114" ca="1">_xlfn.LET(
_xlpm.val,IF($F114 = "",val_blankRefText,  _xldudf_CX_GET(CX_ENTITY,$F114,BM$11,BM$14,,(BM$75))),
_xlpm.Res, IF(OR(_xlpm.val="",_xlpm.val="Error"),"",_xlpm.val),
_xlpm.Res
)</f>
        <v>#NAME?</v>
      </c>
      <c r="BN114" s="1985" t="e" cm="1">
        <f t="array" aca="1" ref="BN114" ca="1">_xlfn.LET(
_xlpm.val,IF($F114 = "",val_blankRefText,  _xldudf_CX_GET(CX_ENTITY,$F114,BN$11,BN$14,,(BN$75))),
_xlpm.Res, IF(OR(_xlpm.val="",_xlpm.val="Error"),"",_xlpm.val),
_xlpm.Res
)</f>
        <v>#NAME?</v>
      </c>
      <c r="BO114" s="2101"/>
      <c r="BP114" s="2101"/>
      <c r="BQ114" s="2101"/>
      <c r="BR114" s="2101"/>
      <c r="BS114" s="2101"/>
      <c r="BT114" s="2101"/>
      <c r="BU114" s="2101"/>
      <c r="BV114" s="2101"/>
      <c r="BW114" s="2101"/>
      <c r="BX114" s="2101"/>
      <c r="BY114" s="2101"/>
      <c r="BZ114" s="2101"/>
      <c r="CA114" s="34"/>
      <c r="CC114" s="33"/>
      <c r="CD114" s="1772" t="str" cm="1">
        <f t="array" ref="CD114">_xlfn.LET( _xlpm.CheckBlank, SUM(PL!$AD114:'PL'!$BN114) = 0, IF(_xlpm.CheckBlank, "", SUM(_xlfn._xlws.FILTER(PL!$AD114:$BN114,(YEAR(PL!$AD$12:$BN$12)=PL!CD$12)*(array_timeline&lt;=PL!CD$11)))))</f>
        <v/>
      </c>
      <c r="CE114" s="1772" t="str" cm="1">
        <f t="array" ref="CE114">_xlfn.LET( _xlpm.CheckBlank, SUM(PL!$AD114:'PL'!$BN114) = 0, IF(_xlpm.CheckBlank, "", SUM(_xlfn._xlws.FILTER(PL!$AD114:$BN114,(YEAR(PL!$AD$12:$BN$12)=PL!CE$12)*(array_timeline&lt;=PL!CE$11)))))</f>
        <v/>
      </c>
      <c r="CF114" s="3"/>
      <c r="CG114" s="1461" t="str" cm="1">
        <f t="array" ref="CG114">_xlfn.LET( _xlpm.CheckBlank, SUM(PL!$AD114:$BN114) =0, IF(_xlpm.CheckBlank, "", SUM(_xlfn._xlws.FILTER(PL!$AD114:$BN114,(YEAR(PL!$AD$12:$BN$12)=PL!CG$12)*(array_timeline&lt;=PL!CG$11)))))</f>
        <v/>
      </c>
      <c r="CH114" s="1461" t="str" cm="1">
        <f t="array" ref="CH114">_xlfn.LET( _xlpm.CheckBlank, SUM(PL!$AD114:$BN114) =0, IF(_xlpm.CheckBlank, "", SUM(_xlfn._xlws.FILTER(PL!$AD114:$BN114,(YEAR(PL!$AD$12:$BN$12)=PL!CH$12)*(array_timeline&lt;=PL!CH$11)))))</f>
        <v/>
      </c>
      <c r="CI114" s="3"/>
      <c r="CJ114" s="1461" t="str" cm="1">
        <f t="array" ref="CJ114">_xlfn.LET( _xlpm.CheckBlank, SUM(PL!$AD114:$BN114) = 0, IF(_xlpm.CheckBlank, "", SUM(_xlfn.TAKE(_xlfn.DROP(PL!$AD114:$BN114, ,-DATEDIFF(PL!CJ$11, val_asOfDate,"M")),1,-12))))</f>
        <v/>
      </c>
      <c r="CK114" s="1461" t="str" cm="1">
        <f t="array" ref="CK114">_xlfn.LET( _xlpm.CheckBlank, SUM(PL!$AD114:$BN114) = 0, IF(_xlpm.CheckBlank, "", SUM(_xlfn.TAKE(_xlfn.DROP(PL!$AD114:$BN114, ,-DATEDIFF(PL!CK$11, val_asOfDate,"M")),1,-12))))</f>
        <v/>
      </c>
      <c r="CL114" s="3"/>
      <c r="CM114" s="1661" t="e">
        <f ca="1">CM58</f>
        <v>#NAME?</v>
      </c>
      <c r="CN114" s="1661" t="e">
        <f ca="1">CN58</f>
        <v>#NAME?</v>
      </c>
      <c r="CO114" s="3"/>
      <c r="CP114" s="1661" t="e">
        <f ca="1">CP58</f>
        <v>#NAME?</v>
      </c>
      <c r="CQ114" s="1661" t="e">
        <f ca="1">CQ58</f>
        <v>#NAME?</v>
      </c>
      <c r="CR114" s="34"/>
    </row>
    <row r="115" spans="1:96" ht="21" customHeight="1" outlineLevel="1">
      <c r="A115" s="1322"/>
      <c r="B115" s="574" t="s">
        <v>1582</v>
      </c>
      <c r="C115" s="2131" t="s">
        <v>1583</v>
      </c>
      <c r="D115" s="577"/>
      <c r="E115" s="1615" t="e" cm="1">
        <f t="array" aca="1" ref="E115" ca="1">_xlfn.LET(
   _xlpm.Attr,  $C115,
   _xlpm.Lookback, $E$16,
   _xlpm.QueryDate, EOMONTH(val_asOfDate,_xlpm.Lookback),
   _xlpm.ReadField, _xldudf_CX_GET(CX_ENTITY,fx_attrConverter($C115),_xlpm.QueryDate),
   _xlpm.AttrBlank, _xlpm.Attr="", _xlpm.Result,
   IF(_xlpm.AttrBlank,val_blankRefText,fx_attrConverter(_xlpm.ReadField,0)),
IF(_xlpm.Result = "Error", "", _xlpm.Result )
)</f>
        <v>#NAME?</v>
      </c>
      <c r="F115" s="577" t="str">
        <f t="shared" si="30"/>
        <v>Custom Metric Amount 3 [Calculated]</v>
      </c>
      <c r="G115" s="577" t="s">
        <v>1600</v>
      </c>
      <c r="H115" s="401">
        <v>1</v>
      </c>
      <c r="I115" s="401">
        <v>1</v>
      </c>
      <c r="J115" s="401"/>
      <c r="K115" s="401"/>
      <c r="L115" s="581" t="b">
        <v>0</v>
      </c>
      <c r="N115" s="158"/>
      <c r="O115" s="101"/>
      <c r="P115" s="52"/>
      <c r="Q115" s="101"/>
      <c r="R115" s="126"/>
      <c r="S115" s="101"/>
      <c r="T115" s="101"/>
      <c r="U115" s="39"/>
      <c r="W115" s="91" t="str">
        <f>_PL!$W$72</f>
        <v>Budget</v>
      </c>
      <c r="X115" s="2370" t="e" cm="1">
        <f t="array" aca="1" ref="X115" ca="1">_xlfn.LET(
_xlpm.toPass,$E115="",_xlpm.hasParts,ISNUMBER(SEARCH("|",$E115)),
_xlpm.Part1,INDEX(_xlfn.TEXTSPLIT($E115,"|",,FALSE,1),1),
_xlpm.Part1Num,IFERROR(_xlfn.NUMBERVALUE(_xlpm.Part1),_xlpm.Part1),_xlfn.SWITCH(
TRUE,_xlpm.toPass,"",_xlpm.hasParts,_xlpm.Part1Num,
$E115
))</f>
        <v>#NAME?</v>
      </c>
      <c r="Y115" s="590" t="e" cm="1">
        <f t="array" aca="1" ref="Y115" ca="1">_xlfn.LET(_xlpm.PackedString, E115, IF(_xlpm.PackedString="", "", IF( ISNUMBER( SEARCH("|", _xlpm.PackedString)), INDEX(_xlfn.TEXTSPLIT(_xlpm.PackedString,"|", ,FALSE),2),_xlpm.PackedString)))</f>
        <v>#NAME?</v>
      </c>
      <c r="Z115" s="198" t="e">
        <f t="shared" ca="1" si="31"/>
        <v>#NAME?</v>
      </c>
      <c r="AA115" s="200"/>
      <c r="AB115" s="709" t="e" cm="1">
        <f t="array" aca="1" ref="AB115" ca="1">_xlfn.LET(_xlpm.PackedString, E115, IF(_xlpm.PackedString="", "", IF( ISNUMBER( SEARCH("|", _xlpm.PackedString)), INDEX(_xlfn.TEXTSPLIT(_xlpm.PackedString,"|", ,FALSE),3),_xlpm.PackedString)))</f>
        <v>#NAME?</v>
      </c>
      <c r="AC115" s="275" t="str" cm="1">
        <f t="array" aca="1" ref="AC115" ca="1">_xlfn.LET(
_xlpm.Def, IF(_xlfn.XMATCH(AB115,tbl_acctDef[Term],0)&gt;0, fx_getIcon("find"), ""),
_xlpm.Adj, IF(_xlfn.XMATCH(AB115, tbl_adjExample[Items],0)&gt;0, fx_getIcon("find"), ""),
IFERROR(IFBLANK(_xlpm.Def,_xlpm.Adj),"")
)</f>
        <v/>
      </c>
      <c r="AD115" s="1985" t="e" cm="1">
        <f t="array" aca="1" ref="AD115" ca="1">_xlfn.LET(
_xlpm.val,IF($F115 = "",val_blankRefText,  _xldudf_CX_GET(CX_ENTITY,$F115,AD$11,AD$14,,(AD$75))),
_xlpm.Res, IF(OR(_xlpm.val="",_xlpm.val="Error"),"",_xlpm.val),
_xlpm.Res
)</f>
        <v>#NAME?</v>
      </c>
      <c r="AE115" s="1985" t="e" cm="1">
        <f t="array" aca="1" ref="AE115" ca="1">_xlfn.LET(
_xlpm.val,IF($F115 = "",val_blankRefText,  _xldudf_CX_GET(CX_ENTITY,$F115,AE$11,AE$14,,(AE$75))),
_xlpm.Res, IF(OR(_xlpm.val="",_xlpm.val="Error"),"",_xlpm.val),
_xlpm.Res
)</f>
        <v>#NAME?</v>
      </c>
      <c r="AF115" s="1985" t="e" cm="1">
        <f t="array" aca="1" ref="AF115" ca="1">_xlfn.LET(
_xlpm.val,IF($F115 = "",val_blankRefText,  _xldudf_CX_GET(CX_ENTITY,$F115,AF$11,AF$14,,(AF$75))),
_xlpm.Res, IF(OR(_xlpm.val="",_xlpm.val="Error"),"",_xlpm.val),
_xlpm.Res
)</f>
        <v>#NAME?</v>
      </c>
      <c r="AG115" s="1985" t="e" cm="1">
        <f t="array" aca="1" ref="AG115" ca="1">_xlfn.LET(
_xlpm.val,IF($F115 = "",val_blankRefText,  _xldudf_CX_GET(CX_ENTITY,$F115,AG$11,AG$14,,(AG$75))),
_xlpm.Res, IF(OR(_xlpm.val="",_xlpm.val="Error"),"",_xlpm.val),
_xlpm.Res
)</f>
        <v>#NAME?</v>
      </c>
      <c r="AH115" s="1985" t="e" cm="1">
        <f t="array" aca="1" ref="AH115" ca="1">_xlfn.LET(
_xlpm.val,IF($F115 = "",val_blankRefText,  _xldudf_CX_GET(CX_ENTITY,$F115,AH$11,AH$14,,(AH$75))),
_xlpm.Res, IF(OR(_xlpm.val="",_xlpm.val="Error"),"",_xlpm.val),
_xlpm.Res
)</f>
        <v>#NAME?</v>
      </c>
      <c r="AI115" s="1985" t="e" cm="1">
        <f t="array" aca="1" ref="AI115" ca="1">_xlfn.LET(
_xlpm.val,IF($F115 = "",val_blankRefText,  _xldudf_CX_GET(CX_ENTITY,$F115,AI$11,AI$14,,(AI$75))),
_xlpm.Res, IF(OR(_xlpm.val="",_xlpm.val="Error"),"",_xlpm.val),
_xlpm.Res
)</f>
        <v>#NAME?</v>
      </c>
      <c r="AJ115" s="1985" t="e" cm="1">
        <f t="array" aca="1" ref="AJ115" ca="1">_xlfn.LET(
_xlpm.val,IF($F115 = "",val_blankRefText,  _xldudf_CX_GET(CX_ENTITY,$F115,AJ$11,AJ$14,,(AJ$75))),
_xlpm.Res, IF(OR(_xlpm.val="",_xlpm.val="Error"),"",_xlpm.val),
_xlpm.Res
)</f>
        <v>#NAME?</v>
      </c>
      <c r="AK115" s="1985" t="e" cm="1">
        <f t="array" aca="1" ref="AK115" ca="1">_xlfn.LET(
_xlpm.val,IF($F115 = "",val_blankRefText,  _xldudf_CX_GET(CX_ENTITY,$F115,AK$11,AK$14,,(AK$75))),
_xlpm.Res, IF(OR(_xlpm.val="",_xlpm.val="Error"),"",_xlpm.val),
_xlpm.Res
)</f>
        <v>#NAME?</v>
      </c>
      <c r="AL115" s="1985" t="e" cm="1">
        <f t="array" aca="1" ref="AL115" ca="1">_xlfn.LET(
_xlpm.val,IF($F115 = "",val_blankRefText,  _xldudf_CX_GET(CX_ENTITY,$F115,AL$11,AL$14,,(AL$75))),
_xlpm.Res, IF(OR(_xlpm.val="",_xlpm.val="Error"),"",_xlpm.val),
_xlpm.Res
)</f>
        <v>#NAME?</v>
      </c>
      <c r="AM115" s="1985" t="e" cm="1">
        <f t="array" aca="1" ref="AM115" ca="1">_xlfn.LET(
_xlpm.val,IF($F115 = "",val_blankRefText,  _xldudf_CX_GET(CX_ENTITY,$F115,AM$11,AM$14,,(AM$75))),
_xlpm.Res, IF(OR(_xlpm.val="",_xlpm.val="Error"),"",_xlpm.val),
_xlpm.Res
)</f>
        <v>#NAME?</v>
      </c>
      <c r="AN115" s="1985" t="e" cm="1">
        <f t="array" aca="1" ref="AN115" ca="1">_xlfn.LET(
_xlpm.val,IF($F115 = "",val_blankRefText,  _xldudf_CX_GET(CX_ENTITY,$F115,AN$11,AN$14,,(AN$75))),
_xlpm.Res, IF(OR(_xlpm.val="",_xlpm.val="Error"),"",_xlpm.val),
_xlpm.Res
)</f>
        <v>#NAME?</v>
      </c>
      <c r="AO115" s="1985" t="e" cm="1">
        <f t="array" aca="1" ref="AO115" ca="1">_xlfn.LET(
_xlpm.val,IF($F115 = "",val_blankRefText,  _xldudf_CX_GET(CX_ENTITY,$F115,AO$11,AO$14,,(AO$75))),
_xlpm.Res, IF(OR(_xlpm.val="",_xlpm.val="Error"),"",_xlpm.val),
_xlpm.Res
)</f>
        <v>#NAME?</v>
      </c>
      <c r="AP115" s="1985" t="e" cm="1">
        <f t="array" aca="1" ref="AP115" ca="1">_xlfn.LET(
_xlpm.val,IF($F115 = "",val_blankRefText,  _xldudf_CX_GET(CX_ENTITY,$F115,AP$11,AP$14,,(AP$75))),
_xlpm.Res, IF(OR(_xlpm.val="",_xlpm.val="Error"),"",_xlpm.val),
_xlpm.Res
)</f>
        <v>#NAME?</v>
      </c>
      <c r="AQ115" s="1985" t="e" cm="1">
        <f t="array" aca="1" ref="AQ115" ca="1">_xlfn.LET(
_xlpm.val,IF($F115 = "",val_blankRefText,  _xldudf_CX_GET(CX_ENTITY,$F115,AQ$11,AQ$14,,(AQ$75))),
_xlpm.Res, IF(OR(_xlpm.val="",_xlpm.val="Error"),"",_xlpm.val),
_xlpm.Res
)</f>
        <v>#NAME?</v>
      </c>
      <c r="AR115" s="1985" t="e" cm="1">
        <f t="array" aca="1" ref="AR115" ca="1">_xlfn.LET(
_xlpm.val,IF($F115 = "",val_blankRefText,  _xldudf_CX_GET(CX_ENTITY,$F115,AR$11,AR$14,,(AR$75))),
_xlpm.Res, IF(OR(_xlpm.val="",_xlpm.val="Error"),"",_xlpm.val),
_xlpm.Res
)</f>
        <v>#NAME?</v>
      </c>
      <c r="AS115" s="1985" t="e" cm="1">
        <f t="array" aca="1" ref="AS115" ca="1">_xlfn.LET(
_xlpm.val,IF($F115 = "",val_blankRefText,  _xldudf_CX_GET(CX_ENTITY,$F115,AS$11,AS$14,,(AS$75))),
_xlpm.Res, IF(OR(_xlpm.val="",_xlpm.val="Error"),"",_xlpm.val),
_xlpm.Res
)</f>
        <v>#NAME?</v>
      </c>
      <c r="AT115" s="1985" t="e" cm="1">
        <f t="array" aca="1" ref="AT115" ca="1">_xlfn.LET(
_xlpm.val,IF($F115 = "",val_blankRefText,  _xldudf_CX_GET(CX_ENTITY,$F115,AT$11,AT$14,,(AT$75))),
_xlpm.Res, IF(OR(_xlpm.val="",_xlpm.val="Error"),"",_xlpm.val),
_xlpm.Res
)</f>
        <v>#NAME?</v>
      </c>
      <c r="AU115" s="1985" t="e" cm="1">
        <f t="array" aca="1" ref="AU115" ca="1">_xlfn.LET(
_xlpm.val,IF($F115 = "",val_blankRefText,  _xldudf_CX_GET(CX_ENTITY,$F115,AU$11,AU$14,,(AU$75))),
_xlpm.Res, IF(OR(_xlpm.val="",_xlpm.val="Error"),"",_xlpm.val),
_xlpm.Res
)</f>
        <v>#NAME?</v>
      </c>
      <c r="AV115" s="1985" t="e" cm="1">
        <f t="array" aca="1" ref="AV115" ca="1">_xlfn.LET(
_xlpm.val,IF($F115 = "",val_blankRefText,  _xldudf_CX_GET(CX_ENTITY,$F115,AV$11,AV$14,,(AV$75))),
_xlpm.Res, IF(OR(_xlpm.val="",_xlpm.val="Error"),"",_xlpm.val),
_xlpm.Res
)</f>
        <v>#NAME?</v>
      </c>
      <c r="AW115" s="1985" t="e" cm="1">
        <f t="array" aca="1" ref="AW115" ca="1">_xlfn.LET(
_xlpm.val,IF($F115 = "",val_blankRefText,  _xldudf_CX_GET(CX_ENTITY,$F115,AW$11,AW$14,,(AW$75))),
_xlpm.Res, IF(OR(_xlpm.val="",_xlpm.val="Error"),"",_xlpm.val),
_xlpm.Res
)</f>
        <v>#NAME?</v>
      </c>
      <c r="AX115" s="1985" t="e" cm="1">
        <f t="array" aca="1" ref="AX115" ca="1">_xlfn.LET(
_xlpm.val,IF($F115 = "",val_blankRefText,  _xldudf_CX_GET(CX_ENTITY,$F115,AX$11,AX$14,,(AX$75))),
_xlpm.Res, IF(OR(_xlpm.val="",_xlpm.val="Error"),"",_xlpm.val),
_xlpm.Res
)</f>
        <v>#NAME?</v>
      </c>
      <c r="AY115" s="1985" t="e" cm="1">
        <f t="array" aca="1" ref="AY115" ca="1">_xlfn.LET(
_xlpm.val,IF($F115 = "",val_blankRefText,  _xldudf_CX_GET(CX_ENTITY,$F115,AY$11,AY$14,,(AY$75))),
_xlpm.Res, IF(OR(_xlpm.val="",_xlpm.val="Error"),"",_xlpm.val),
_xlpm.Res
)</f>
        <v>#NAME?</v>
      </c>
      <c r="AZ115" s="1985" t="e" cm="1">
        <f t="array" aca="1" ref="AZ115" ca="1">_xlfn.LET(
_xlpm.val,IF($F115 = "",val_blankRefText,  _xldudf_CX_GET(CX_ENTITY,$F115,AZ$11,AZ$14,,(AZ$75))),
_xlpm.Res, IF(OR(_xlpm.val="",_xlpm.val="Error"),"",_xlpm.val),
_xlpm.Res
)</f>
        <v>#NAME?</v>
      </c>
      <c r="BA115" s="1985" t="e" cm="1">
        <f t="array" aca="1" ref="BA115" ca="1">_xlfn.LET(
_xlpm.val,IF($F115 = "",val_blankRefText,  _xldudf_CX_GET(CX_ENTITY,$F115,BA$11,BA$14,,(BA$75))),
_xlpm.Res, IF(OR(_xlpm.val="",_xlpm.val="Error"),"",_xlpm.val),
_xlpm.Res
)</f>
        <v>#NAME?</v>
      </c>
      <c r="BB115" s="1985" t="e" cm="1">
        <f t="array" aca="1" ref="BB115" ca="1">_xlfn.LET(
_xlpm.val,IF($F115 = "",val_blankRefText,  _xldudf_CX_GET(CX_ENTITY,$F115,BB$11,BB$14,,(BB$75))),
_xlpm.Res, IF(OR(_xlpm.val="",_xlpm.val="Error"),"",_xlpm.val),
_xlpm.Res
)</f>
        <v>#NAME?</v>
      </c>
      <c r="BC115" s="1985" t="e" cm="1">
        <f t="array" aca="1" ref="BC115" ca="1">_xlfn.LET(
_xlpm.val,IF($F115 = "",val_blankRefText,  _xldudf_CX_GET(CX_ENTITY,$F115,BC$11,BC$14,,(BC$75))),
_xlpm.Res, IF(OR(_xlpm.val="",_xlpm.val="Error"),"",_xlpm.val),
_xlpm.Res
)</f>
        <v>#NAME?</v>
      </c>
      <c r="BD115" s="1985" t="e" cm="1">
        <f t="array" aca="1" ref="BD115" ca="1">_xlfn.LET(
_xlpm.val,IF($F115 = "",val_blankRefText,  _xldudf_CX_GET(CX_ENTITY,$F115,BD$11,BD$14,,(BD$75))),
_xlpm.Res, IF(OR(_xlpm.val="",_xlpm.val="Error"),"",_xlpm.val),
_xlpm.Res
)</f>
        <v>#NAME?</v>
      </c>
      <c r="BE115" s="1985" t="e" cm="1">
        <f t="array" aca="1" ref="BE115" ca="1">_xlfn.LET(
_xlpm.val,IF($F115 = "",val_blankRefText,  _xldudf_CX_GET(CX_ENTITY,$F115,BE$11,BE$14,,(BE$75))),
_xlpm.Res, IF(OR(_xlpm.val="",_xlpm.val="Error"),"",_xlpm.val),
_xlpm.Res
)</f>
        <v>#NAME?</v>
      </c>
      <c r="BF115" s="1985" t="e" cm="1">
        <f t="array" aca="1" ref="BF115" ca="1">_xlfn.LET(
_xlpm.val,IF($F115 = "",val_blankRefText,  _xldudf_CX_GET(CX_ENTITY,$F115,BF$11,BF$14,,(BF$75))),
_xlpm.Res, IF(OR(_xlpm.val="",_xlpm.val="Error"),"",_xlpm.val),
_xlpm.Res
)</f>
        <v>#NAME?</v>
      </c>
      <c r="BG115" s="1985" t="e" cm="1">
        <f t="array" aca="1" ref="BG115" ca="1">_xlfn.LET(
_xlpm.val,IF($F115 = "",val_blankRefText,  _xldudf_CX_GET(CX_ENTITY,$F115,BG$11,BG$14,,(BG$75))),
_xlpm.Res, IF(OR(_xlpm.val="",_xlpm.val="Error"),"",_xlpm.val),
_xlpm.Res
)</f>
        <v>#NAME?</v>
      </c>
      <c r="BH115" s="1985" t="e" cm="1">
        <f t="array" aca="1" ref="BH115" ca="1">_xlfn.LET(
_xlpm.val,IF($F115 = "",val_blankRefText,  _xldudf_CX_GET(CX_ENTITY,$F115,BH$11,BH$14,,(BH$75))),
_xlpm.Res, IF(OR(_xlpm.val="",_xlpm.val="Error"),"",_xlpm.val),
_xlpm.Res
)</f>
        <v>#NAME?</v>
      </c>
      <c r="BI115" s="1985" t="e" cm="1">
        <f t="array" aca="1" ref="BI115" ca="1">_xlfn.LET(
_xlpm.val,IF($F115 = "",val_blankRefText,  _xldudf_CX_GET(CX_ENTITY,$F115,BI$11,BI$14,,(BI$75))),
_xlpm.Res, IF(OR(_xlpm.val="",_xlpm.val="Error"),"",_xlpm.val),
_xlpm.Res
)</f>
        <v>#NAME?</v>
      </c>
      <c r="BJ115" s="1985" t="e" cm="1">
        <f t="array" aca="1" ref="BJ115" ca="1">_xlfn.LET(
_xlpm.val,IF($F115 = "",val_blankRefText,  _xldudf_CX_GET(CX_ENTITY,$F115,BJ$11,BJ$14,,(BJ$75))),
_xlpm.Res, IF(OR(_xlpm.val="",_xlpm.val="Error"),"",_xlpm.val),
_xlpm.Res
)</f>
        <v>#NAME?</v>
      </c>
      <c r="BK115" s="1985" t="e" cm="1">
        <f t="array" aca="1" ref="BK115" ca="1">_xlfn.LET(
_xlpm.val,IF($F115 = "",val_blankRefText,  _xldudf_CX_GET(CX_ENTITY,$F115,BK$11,BK$14,,(BK$75))),
_xlpm.Res, IF(OR(_xlpm.val="",_xlpm.val="Error"),"",_xlpm.val),
_xlpm.Res
)</f>
        <v>#NAME?</v>
      </c>
      <c r="BL115" s="1985" t="e" cm="1">
        <f t="array" aca="1" ref="BL115" ca="1">_xlfn.LET(
_xlpm.val,IF($F115 = "",val_blankRefText,  _xldudf_CX_GET(CX_ENTITY,$F115,BL$11,BL$14,,(BL$75))),
_xlpm.Res, IF(OR(_xlpm.val="",_xlpm.val="Error"),"",_xlpm.val),
_xlpm.Res
)</f>
        <v>#NAME?</v>
      </c>
      <c r="BM115" s="1985" t="e" cm="1">
        <f t="array" aca="1" ref="BM115" ca="1">_xlfn.LET(
_xlpm.val,IF($F115 = "",val_blankRefText,  _xldudf_CX_GET(CX_ENTITY,$F115,BM$11,BM$14,,(BM$75))),
_xlpm.Res, IF(OR(_xlpm.val="",_xlpm.val="Error"),"",_xlpm.val),
_xlpm.Res
)</f>
        <v>#NAME?</v>
      </c>
      <c r="BN115" s="1985" t="e" cm="1">
        <f t="array" aca="1" ref="BN115" ca="1">_xlfn.LET(
_xlpm.val,IF($F115 = "",val_blankRefText,  _xldudf_CX_GET(CX_ENTITY,$F115,BN$11,BN$14,,(BN$75))),
_xlpm.Res, IF(OR(_xlpm.val="",_xlpm.val="Error"),"",_xlpm.val),
_xlpm.Res
)</f>
        <v>#NAME?</v>
      </c>
      <c r="BO115" s="2104"/>
      <c r="BP115" s="2104"/>
      <c r="BQ115" s="2104"/>
      <c r="BR115" s="2104"/>
      <c r="BS115" s="2104"/>
      <c r="BT115" s="2104"/>
      <c r="BU115" s="2104"/>
      <c r="BV115" s="2104"/>
      <c r="BW115" s="2104"/>
      <c r="BX115" s="2104"/>
      <c r="BY115" s="2104"/>
      <c r="BZ115" s="2104"/>
      <c r="CA115" s="34"/>
      <c r="CC115" s="33"/>
      <c r="CD115" s="763"/>
      <c r="CE115" s="763"/>
      <c r="CF115" s="3"/>
      <c r="CG115" s="763"/>
      <c r="CH115" s="763"/>
      <c r="CI115" s="3"/>
      <c r="CJ115" s="763"/>
      <c r="CK115" s="763"/>
      <c r="CL115" s="3"/>
      <c r="CM115" s="763"/>
      <c r="CN115" s="763"/>
      <c r="CO115" s="3"/>
      <c r="CP115" s="763"/>
      <c r="CQ115" s="763"/>
      <c r="CR115" s="34"/>
    </row>
    <row r="116" spans="1:96" ht="21" customHeight="1" outlineLevel="2">
      <c r="A116" s="1322"/>
      <c r="B116" s="574" t="s">
        <v>1584</v>
      </c>
      <c r="C116" s="2131" t="s">
        <v>1585</v>
      </c>
      <c r="D116" s="577"/>
      <c r="E116" s="1615" t="e" cm="1">
        <f t="array" aca="1" ref="E116" ca="1">_xlfn.LET(
   _xlpm.Attr,  $C116,
   _xlpm.Lookback, $E$16,
   _xlpm.QueryDate, EOMONTH(val_asOfDate,_xlpm.Lookback),
   _xlpm.ReadField, _xldudf_CX_GET(CX_ENTITY,fx_attrConverter($C116),_xlpm.QueryDate),
   _xlpm.AttrBlank, _xlpm.Attr="", _xlpm.Result,
   IF(_xlpm.AttrBlank,val_blankRefText,fx_attrConverter(_xlpm.ReadField,0)),
IF(_xlpm.Result = "Error", "", _xlpm.Result )
)</f>
        <v>#NAME?</v>
      </c>
      <c r="F116" s="577" t="str">
        <f t="shared" si="30"/>
        <v>Custom Metric Amount 4 [Calculated]</v>
      </c>
      <c r="G116" s="577" t="s">
        <v>1600</v>
      </c>
      <c r="H116" s="401">
        <v>1</v>
      </c>
      <c r="I116" s="401">
        <v>1</v>
      </c>
      <c r="J116" s="401"/>
      <c r="K116" s="401"/>
      <c r="L116" s="581" t="b">
        <v>0</v>
      </c>
      <c r="N116" s="158"/>
      <c r="O116" s="101"/>
      <c r="P116" s="52"/>
      <c r="Q116" s="101"/>
      <c r="R116" s="126"/>
      <c r="S116" s="101"/>
      <c r="T116" s="101"/>
      <c r="U116" s="39"/>
      <c r="W116" s="91" t="str">
        <f>_PL!$W$72</f>
        <v>Budget</v>
      </c>
      <c r="X116" s="2370" t="e" cm="1">
        <f t="array" aca="1" ref="X116" ca="1">_xlfn.LET(
_xlpm.toPass,$E116="",_xlpm.hasParts,ISNUMBER(SEARCH("|",$E116)),
_xlpm.Part1,INDEX(_xlfn.TEXTSPLIT($E116,"|",,FALSE,1),1),
_xlpm.Part1Num,IFERROR(_xlfn.NUMBERVALUE(_xlpm.Part1),_xlpm.Part1),_xlfn.SWITCH(
TRUE,_xlpm.toPass,"",_xlpm.hasParts,_xlpm.Part1Num,
$E116
))</f>
        <v>#NAME?</v>
      </c>
      <c r="Y116" s="590" t="e" cm="1">
        <f t="array" aca="1" ref="Y116" ca="1">_xlfn.LET(_xlpm.PackedString, E116, IF(_xlpm.PackedString="", "", IF( ISNUMBER( SEARCH("|", _xlpm.PackedString)), INDEX(_xlfn.TEXTSPLIT(_xlpm.PackedString,"|", ,FALSE),2),_xlpm.PackedString)))</f>
        <v>#NAME?</v>
      </c>
      <c r="Z116" s="198" t="e">
        <f t="shared" ca="1" si="31"/>
        <v>#NAME?</v>
      </c>
      <c r="AA116" s="200"/>
      <c r="AB116" s="709" t="e" cm="1">
        <f t="array" aca="1" ref="AB116" ca="1">_xlfn.LET(_xlpm.PackedString, E116, IF(_xlpm.PackedString="", "", IF( ISNUMBER( SEARCH("|", _xlpm.PackedString)), INDEX(_xlfn.TEXTSPLIT(_xlpm.PackedString,"|", ,FALSE),3),_xlpm.PackedString)))</f>
        <v>#NAME?</v>
      </c>
      <c r="AC116" s="275" t="str" cm="1">
        <f t="array" aca="1" ref="AC116" ca="1">_xlfn.LET(
_xlpm.Def, IF(_xlfn.XMATCH(AB116,tbl_acctDef[Term],0)&gt;0, fx_getIcon("find"), ""),
_xlpm.Adj, IF(_xlfn.XMATCH(AB116, tbl_adjExample[Items],0)&gt;0, fx_getIcon("find"), ""),
IFERROR(IFBLANK(_xlpm.Def,_xlpm.Adj),"")
)</f>
        <v/>
      </c>
      <c r="AD116" s="1985" t="e" cm="1">
        <f t="array" aca="1" ref="AD116" ca="1">_xlfn.LET(
_xlpm.val,IF($F116 = "",val_blankRefText,  _xldudf_CX_GET(CX_ENTITY,$F116,AD$11,AD$14,,(AD$75))),
_xlpm.Res, IF(OR(_xlpm.val="",_xlpm.val="Error"),"",_xlpm.val),
_xlpm.Res
)</f>
        <v>#NAME?</v>
      </c>
      <c r="AE116" s="1985" t="e" cm="1">
        <f t="array" aca="1" ref="AE116" ca="1">_xlfn.LET(
_xlpm.val,IF($F116 = "",val_blankRefText,  _xldudf_CX_GET(CX_ENTITY,$F116,AE$11,AE$14,,(AE$75))),
_xlpm.Res, IF(OR(_xlpm.val="",_xlpm.val="Error"),"",_xlpm.val),
_xlpm.Res
)</f>
        <v>#NAME?</v>
      </c>
      <c r="AF116" s="1985" t="e" cm="1">
        <f t="array" aca="1" ref="AF116" ca="1">_xlfn.LET(
_xlpm.val,IF($F116 = "",val_blankRefText,  _xldudf_CX_GET(CX_ENTITY,$F116,AF$11,AF$14,,(AF$75))),
_xlpm.Res, IF(OR(_xlpm.val="",_xlpm.val="Error"),"",_xlpm.val),
_xlpm.Res
)</f>
        <v>#NAME?</v>
      </c>
      <c r="AG116" s="1985" t="e" cm="1">
        <f t="array" aca="1" ref="AG116" ca="1">_xlfn.LET(
_xlpm.val,IF($F116 = "",val_blankRefText,  _xldudf_CX_GET(CX_ENTITY,$F116,AG$11,AG$14,,(AG$75))),
_xlpm.Res, IF(OR(_xlpm.val="",_xlpm.val="Error"),"",_xlpm.val),
_xlpm.Res
)</f>
        <v>#NAME?</v>
      </c>
      <c r="AH116" s="1985" t="e" cm="1">
        <f t="array" aca="1" ref="AH116" ca="1">_xlfn.LET(
_xlpm.val,IF($F116 = "",val_blankRefText,  _xldudf_CX_GET(CX_ENTITY,$F116,AH$11,AH$14,,(AH$75))),
_xlpm.Res, IF(OR(_xlpm.val="",_xlpm.val="Error"),"",_xlpm.val),
_xlpm.Res
)</f>
        <v>#NAME?</v>
      </c>
      <c r="AI116" s="1985" t="e" cm="1">
        <f t="array" aca="1" ref="AI116" ca="1">_xlfn.LET(
_xlpm.val,IF($F116 = "",val_blankRefText,  _xldudf_CX_GET(CX_ENTITY,$F116,AI$11,AI$14,,(AI$75))),
_xlpm.Res, IF(OR(_xlpm.val="",_xlpm.val="Error"),"",_xlpm.val),
_xlpm.Res
)</f>
        <v>#NAME?</v>
      </c>
      <c r="AJ116" s="1985" t="e" cm="1">
        <f t="array" aca="1" ref="AJ116" ca="1">_xlfn.LET(
_xlpm.val,IF($F116 = "",val_blankRefText,  _xldudf_CX_GET(CX_ENTITY,$F116,AJ$11,AJ$14,,(AJ$75))),
_xlpm.Res, IF(OR(_xlpm.val="",_xlpm.val="Error"),"",_xlpm.val),
_xlpm.Res
)</f>
        <v>#NAME?</v>
      </c>
      <c r="AK116" s="1985" t="e" cm="1">
        <f t="array" aca="1" ref="AK116" ca="1">_xlfn.LET(
_xlpm.val,IF($F116 = "",val_blankRefText,  _xldudf_CX_GET(CX_ENTITY,$F116,AK$11,AK$14,,(AK$75))),
_xlpm.Res, IF(OR(_xlpm.val="",_xlpm.val="Error"),"",_xlpm.val),
_xlpm.Res
)</f>
        <v>#NAME?</v>
      </c>
      <c r="AL116" s="1985" t="e" cm="1">
        <f t="array" aca="1" ref="AL116" ca="1">_xlfn.LET(
_xlpm.val,IF($F116 = "",val_blankRefText,  _xldudf_CX_GET(CX_ENTITY,$F116,AL$11,AL$14,,(AL$75))),
_xlpm.Res, IF(OR(_xlpm.val="",_xlpm.val="Error"),"",_xlpm.val),
_xlpm.Res
)</f>
        <v>#NAME?</v>
      </c>
      <c r="AM116" s="1985" t="e" cm="1">
        <f t="array" aca="1" ref="AM116" ca="1">_xlfn.LET(
_xlpm.val,IF($F116 = "",val_blankRefText,  _xldudf_CX_GET(CX_ENTITY,$F116,AM$11,AM$14,,(AM$75))),
_xlpm.Res, IF(OR(_xlpm.val="",_xlpm.val="Error"),"",_xlpm.val),
_xlpm.Res
)</f>
        <v>#NAME?</v>
      </c>
      <c r="AN116" s="1985" t="e" cm="1">
        <f t="array" aca="1" ref="AN116" ca="1">_xlfn.LET(
_xlpm.val,IF($F116 = "",val_blankRefText,  _xldudf_CX_GET(CX_ENTITY,$F116,AN$11,AN$14,,(AN$75))),
_xlpm.Res, IF(OR(_xlpm.val="",_xlpm.val="Error"),"",_xlpm.val),
_xlpm.Res
)</f>
        <v>#NAME?</v>
      </c>
      <c r="AO116" s="1985" t="e" cm="1">
        <f t="array" aca="1" ref="AO116" ca="1">_xlfn.LET(
_xlpm.val,IF($F116 = "",val_blankRefText,  _xldudf_CX_GET(CX_ENTITY,$F116,AO$11,AO$14,,(AO$75))),
_xlpm.Res, IF(OR(_xlpm.val="",_xlpm.val="Error"),"",_xlpm.val),
_xlpm.Res
)</f>
        <v>#NAME?</v>
      </c>
      <c r="AP116" s="1985" t="e" cm="1">
        <f t="array" aca="1" ref="AP116" ca="1">_xlfn.LET(
_xlpm.val,IF($F116 = "",val_blankRefText,  _xldudf_CX_GET(CX_ENTITY,$F116,AP$11,AP$14,,(AP$75))),
_xlpm.Res, IF(OR(_xlpm.val="",_xlpm.val="Error"),"",_xlpm.val),
_xlpm.Res
)</f>
        <v>#NAME?</v>
      </c>
      <c r="AQ116" s="1985" t="e" cm="1">
        <f t="array" aca="1" ref="AQ116" ca="1">_xlfn.LET(
_xlpm.val,IF($F116 = "",val_blankRefText,  _xldudf_CX_GET(CX_ENTITY,$F116,AQ$11,AQ$14,,(AQ$75))),
_xlpm.Res, IF(OR(_xlpm.val="",_xlpm.val="Error"),"",_xlpm.val),
_xlpm.Res
)</f>
        <v>#NAME?</v>
      </c>
      <c r="AR116" s="1985" t="e" cm="1">
        <f t="array" aca="1" ref="AR116" ca="1">_xlfn.LET(
_xlpm.val,IF($F116 = "",val_blankRefText,  _xldudf_CX_GET(CX_ENTITY,$F116,AR$11,AR$14,,(AR$75))),
_xlpm.Res, IF(OR(_xlpm.val="",_xlpm.val="Error"),"",_xlpm.val),
_xlpm.Res
)</f>
        <v>#NAME?</v>
      </c>
      <c r="AS116" s="1985" t="e" cm="1">
        <f t="array" aca="1" ref="AS116" ca="1">_xlfn.LET(
_xlpm.val,IF($F116 = "",val_blankRefText,  _xldudf_CX_GET(CX_ENTITY,$F116,AS$11,AS$14,,(AS$75))),
_xlpm.Res, IF(OR(_xlpm.val="",_xlpm.val="Error"),"",_xlpm.val),
_xlpm.Res
)</f>
        <v>#NAME?</v>
      </c>
      <c r="AT116" s="1985" t="e" cm="1">
        <f t="array" aca="1" ref="AT116" ca="1">_xlfn.LET(
_xlpm.val,IF($F116 = "",val_blankRefText,  _xldudf_CX_GET(CX_ENTITY,$F116,AT$11,AT$14,,(AT$75))),
_xlpm.Res, IF(OR(_xlpm.val="",_xlpm.val="Error"),"",_xlpm.val),
_xlpm.Res
)</f>
        <v>#NAME?</v>
      </c>
      <c r="AU116" s="1985" t="e" cm="1">
        <f t="array" aca="1" ref="AU116" ca="1">_xlfn.LET(
_xlpm.val,IF($F116 = "",val_blankRefText,  _xldudf_CX_GET(CX_ENTITY,$F116,AU$11,AU$14,,(AU$75))),
_xlpm.Res, IF(OR(_xlpm.val="",_xlpm.val="Error"),"",_xlpm.val),
_xlpm.Res
)</f>
        <v>#NAME?</v>
      </c>
      <c r="AV116" s="1985" t="e" cm="1">
        <f t="array" aca="1" ref="AV116" ca="1">_xlfn.LET(
_xlpm.val,IF($F116 = "",val_blankRefText,  _xldudf_CX_GET(CX_ENTITY,$F116,AV$11,AV$14,,(AV$75))),
_xlpm.Res, IF(OR(_xlpm.val="",_xlpm.val="Error"),"",_xlpm.val),
_xlpm.Res
)</f>
        <v>#NAME?</v>
      </c>
      <c r="AW116" s="1985" t="e" cm="1">
        <f t="array" aca="1" ref="AW116" ca="1">_xlfn.LET(
_xlpm.val,IF($F116 = "",val_blankRefText,  _xldudf_CX_GET(CX_ENTITY,$F116,AW$11,AW$14,,(AW$75))),
_xlpm.Res, IF(OR(_xlpm.val="",_xlpm.val="Error"),"",_xlpm.val),
_xlpm.Res
)</f>
        <v>#NAME?</v>
      </c>
      <c r="AX116" s="1985" t="e" cm="1">
        <f t="array" aca="1" ref="AX116" ca="1">_xlfn.LET(
_xlpm.val,IF($F116 = "",val_blankRefText,  _xldudf_CX_GET(CX_ENTITY,$F116,AX$11,AX$14,,(AX$75))),
_xlpm.Res, IF(OR(_xlpm.val="",_xlpm.val="Error"),"",_xlpm.val),
_xlpm.Res
)</f>
        <v>#NAME?</v>
      </c>
      <c r="AY116" s="1985" t="e" cm="1">
        <f t="array" aca="1" ref="AY116" ca="1">_xlfn.LET(
_xlpm.val,IF($F116 = "",val_blankRefText,  _xldudf_CX_GET(CX_ENTITY,$F116,AY$11,AY$14,,(AY$75))),
_xlpm.Res, IF(OR(_xlpm.val="",_xlpm.val="Error"),"",_xlpm.val),
_xlpm.Res
)</f>
        <v>#NAME?</v>
      </c>
      <c r="AZ116" s="1985" t="e" cm="1">
        <f t="array" aca="1" ref="AZ116" ca="1">_xlfn.LET(
_xlpm.val,IF($F116 = "",val_blankRefText,  _xldudf_CX_GET(CX_ENTITY,$F116,AZ$11,AZ$14,,(AZ$75))),
_xlpm.Res, IF(OR(_xlpm.val="",_xlpm.val="Error"),"",_xlpm.val),
_xlpm.Res
)</f>
        <v>#NAME?</v>
      </c>
      <c r="BA116" s="1985" t="e" cm="1">
        <f t="array" aca="1" ref="BA116" ca="1">_xlfn.LET(
_xlpm.val,IF($F116 = "",val_blankRefText,  _xldudf_CX_GET(CX_ENTITY,$F116,BA$11,BA$14,,(BA$75))),
_xlpm.Res, IF(OR(_xlpm.val="",_xlpm.val="Error"),"",_xlpm.val),
_xlpm.Res
)</f>
        <v>#NAME?</v>
      </c>
      <c r="BB116" s="1985" t="e" cm="1">
        <f t="array" aca="1" ref="BB116" ca="1">_xlfn.LET(
_xlpm.val,IF($F116 = "",val_blankRefText,  _xldudf_CX_GET(CX_ENTITY,$F116,BB$11,BB$14,,(BB$75))),
_xlpm.Res, IF(OR(_xlpm.val="",_xlpm.val="Error"),"",_xlpm.val),
_xlpm.Res
)</f>
        <v>#NAME?</v>
      </c>
      <c r="BC116" s="1985" t="e" cm="1">
        <f t="array" aca="1" ref="BC116" ca="1">_xlfn.LET(
_xlpm.val,IF($F116 = "",val_blankRefText,  _xldudf_CX_GET(CX_ENTITY,$F116,BC$11,BC$14,,(BC$75))),
_xlpm.Res, IF(OR(_xlpm.val="",_xlpm.val="Error"),"",_xlpm.val),
_xlpm.Res
)</f>
        <v>#NAME?</v>
      </c>
      <c r="BD116" s="1985" t="e" cm="1">
        <f t="array" aca="1" ref="BD116" ca="1">_xlfn.LET(
_xlpm.val,IF($F116 = "",val_blankRefText,  _xldudf_CX_GET(CX_ENTITY,$F116,BD$11,BD$14,,(BD$75))),
_xlpm.Res, IF(OR(_xlpm.val="",_xlpm.val="Error"),"",_xlpm.val),
_xlpm.Res
)</f>
        <v>#NAME?</v>
      </c>
      <c r="BE116" s="1985" t="e" cm="1">
        <f t="array" aca="1" ref="BE116" ca="1">_xlfn.LET(
_xlpm.val,IF($F116 = "",val_blankRefText,  _xldudf_CX_GET(CX_ENTITY,$F116,BE$11,BE$14,,(BE$75))),
_xlpm.Res, IF(OR(_xlpm.val="",_xlpm.val="Error"),"",_xlpm.val),
_xlpm.Res
)</f>
        <v>#NAME?</v>
      </c>
      <c r="BF116" s="1985" t="e" cm="1">
        <f t="array" aca="1" ref="BF116" ca="1">_xlfn.LET(
_xlpm.val,IF($F116 = "",val_blankRefText,  _xldudf_CX_GET(CX_ENTITY,$F116,BF$11,BF$14,,(BF$75))),
_xlpm.Res, IF(OR(_xlpm.val="",_xlpm.val="Error"),"",_xlpm.val),
_xlpm.Res
)</f>
        <v>#NAME?</v>
      </c>
      <c r="BG116" s="1985" t="e" cm="1">
        <f t="array" aca="1" ref="BG116" ca="1">_xlfn.LET(
_xlpm.val,IF($F116 = "",val_blankRefText,  _xldudf_CX_GET(CX_ENTITY,$F116,BG$11,BG$14,,(BG$75))),
_xlpm.Res, IF(OR(_xlpm.val="",_xlpm.val="Error"),"",_xlpm.val),
_xlpm.Res
)</f>
        <v>#NAME?</v>
      </c>
      <c r="BH116" s="1985" t="e" cm="1">
        <f t="array" aca="1" ref="BH116" ca="1">_xlfn.LET(
_xlpm.val,IF($F116 = "",val_blankRefText,  _xldudf_CX_GET(CX_ENTITY,$F116,BH$11,BH$14,,(BH$75))),
_xlpm.Res, IF(OR(_xlpm.val="",_xlpm.val="Error"),"",_xlpm.val),
_xlpm.Res
)</f>
        <v>#NAME?</v>
      </c>
      <c r="BI116" s="1985" t="e" cm="1">
        <f t="array" aca="1" ref="BI116" ca="1">_xlfn.LET(
_xlpm.val,IF($F116 = "",val_blankRefText,  _xldudf_CX_GET(CX_ENTITY,$F116,BI$11,BI$14,,(BI$75))),
_xlpm.Res, IF(OR(_xlpm.val="",_xlpm.val="Error"),"",_xlpm.val),
_xlpm.Res
)</f>
        <v>#NAME?</v>
      </c>
      <c r="BJ116" s="1985" t="e" cm="1">
        <f t="array" aca="1" ref="BJ116" ca="1">_xlfn.LET(
_xlpm.val,IF($F116 = "",val_blankRefText,  _xldudf_CX_GET(CX_ENTITY,$F116,BJ$11,BJ$14,,(BJ$75))),
_xlpm.Res, IF(OR(_xlpm.val="",_xlpm.val="Error"),"",_xlpm.val),
_xlpm.Res
)</f>
        <v>#NAME?</v>
      </c>
      <c r="BK116" s="1985" t="e" cm="1">
        <f t="array" aca="1" ref="BK116" ca="1">_xlfn.LET(
_xlpm.val,IF($F116 = "",val_blankRefText,  _xldudf_CX_GET(CX_ENTITY,$F116,BK$11,BK$14,,(BK$75))),
_xlpm.Res, IF(OR(_xlpm.val="",_xlpm.val="Error"),"",_xlpm.val),
_xlpm.Res
)</f>
        <v>#NAME?</v>
      </c>
      <c r="BL116" s="1985" t="e" cm="1">
        <f t="array" aca="1" ref="BL116" ca="1">_xlfn.LET(
_xlpm.val,IF($F116 = "",val_blankRefText,  _xldudf_CX_GET(CX_ENTITY,$F116,BL$11,BL$14,,(BL$75))),
_xlpm.Res, IF(OR(_xlpm.val="",_xlpm.val="Error"),"",_xlpm.val),
_xlpm.Res
)</f>
        <v>#NAME?</v>
      </c>
      <c r="BM116" s="1985" t="e" cm="1">
        <f t="array" aca="1" ref="BM116" ca="1">_xlfn.LET(
_xlpm.val,IF($F116 = "",val_blankRefText,  _xldudf_CX_GET(CX_ENTITY,$F116,BM$11,BM$14,,(BM$75))),
_xlpm.Res, IF(OR(_xlpm.val="",_xlpm.val="Error"),"",_xlpm.val),
_xlpm.Res
)</f>
        <v>#NAME?</v>
      </c>
      <c r="BN116" s="1985" t="e" cm="1">
        <f t="array" aca="1" ref="BN116" ca="1">_xlfn.LET(
_xlpm.val,IF($F116 = "",val_blankRefText,  _xldudf_CX_GET(CX_ENTITY,$F116,BN$11,BN$14,,(BN$75))),
_xlpm.Res, IF(OR(_xlpm.val="",_xlpm.val="Error"),"",_xlpm.val),
_xlpm.Res
)</f>
        <v>#NAME?</v>
      </c>
      <c r="BO116" s="2104"/>
      <c r="BP116" s="2104"/>
      <c r="BQ116" s="2104"/>
      <c r="BR116" s="2104"/>
      <c r="BS116" s="2104"/>
      <c r="BT116" s="2104"/>
      <c r="BU116" s="2104"/>
      <c r="BV116" s="2104"/>
      <c r="BW116" s="2104"/>
      <c r="BX116" s="2104"/>
      <c r="BY116" s="2104"/>
      <c r="BZ116" s="2104"/>
      <c r="CA116" s="34"/>
      <c r="CC116" s="33"/>
      <c r="CD116" s="763"/>
      <c r="CE116" s="763"/>
      <c r="CF116" s="3"/>
      <c r="CG116" s="763"/>
      <c r="CH116" s="763"/>
      <c r="CI116" s="3"/>
      <c r="CJ116" s="763"/>
      <c r="CK116" s="763"/>
      <c r="CL116" s="3"/>
      <c r="CM116" s="763"/>
      <c r="CN116" s="763"/>
      <c r="CO116" s="3"/>
      <c r="CP116" s="763"/>
      <c r="CQ116" s="763"/>
      <c r="CR116" s="34"/>
    </row>
    <row r="117" spans="1:96" ht="21" customHeight="1" outlineLevel="2">
      <c r="A117" s="1322"/>
      <c r="B117" s="574" t="s">
        <v>1586</v>
      </c>
      <c r="C117" s="2131" t="s">
        <v>1587</v>
      </c>
      <c r="D117" s="574"/>
      <c r="E117" s="1615" t="e" cm="1">
        <f t="array" aca="1" ref="E117" ca="1">_xlfn.LET(
   _xlpm.Attr,  $C117,
   _xlpm.Lookback, $E$16,
   _xlpm.QueryDate, EOMONTH(val_asOfDate,_xlpm.Lookback),
   _xlpm.ReadField, _xldudf_CX_GET(CX_ENTITY,fx_attrConverter($C117),_xlpm.QueryDate),
   _xlpm.AttrBlank, _xlpm.Attr="", _xlpm.Result,
   IF(_xlpm.AttrBlank,val_blankRefText,fx_attrConverter(_xlpm.ReadField,0)),
IF(_xlpm.Result = "Error", "", _xlpm.Result )
)</f>
        <v>#NAME?</v>
      </c>
      <c r="F117" s="574" t="str">
        <f t="shared" si="30"/>
        <v>Custom Metric Amount 5 [Calculated]</v>
      </c>
      <c r="G117" s="574" t="s">
        <v>1600</v>
      </c>
      <c r="H117" s="401">
        <v>1</v>
      </c>
      <c r="I117" s="401">
        <v>1</v>
      </c>
      <c r="J117" s="401"/>
      <c r="K117" s="401"/>
      <c r="L117" s="581" t="b">
        <v>0</v>
      </c>
      <c r="N117" s="158"/>
      <c r="O117" s="101"/>
      <c r="P117" s="52"/>
      <c r="Q117" s="101"/>
      <c r="R117" s="126"/>
      <c r="S117" s="101"/>
      <c r="T117" s="101"/>
      <c r="U117" s="39"/>
      <c r="W117" s="91" t="str">
        <f>_PL!$W$72</f>
        <v>Budget</v>
      </c>
      <c r="X117" s="2370" t="e" cm="1">
        <f t="array" aca="1" ref="X117" ca="1">_xlfn.LET(
_xlpm.toPass,$E117="",_xlpm.hasParts,ISNUMBER(SEARCH("|",$E117)),
_xlpm.Part1,INDEX(_xlfn.TEXTSPLIT($E117,"|",,FALSE,1),1),
_xlpm.Part1Num,IFERROR(_xlfn.NUMBERVALUE(_xlpm.Part1),_xlpm.Part1),_xlfn.SWITCH(
TRUE,_xlpm.toPass,"",_xlpm.hasParts,_xlpm.Part1Num,
$E117
))</f>
        <v>#NAME?</v>
      </c>
      <c r="Y117" s="590" t="e" cm="1">
        <f t="array" aca="1" ref="Y117" ca="1">_xlfn.LET(_xlpm.PackedString, E117, IF(_xlpm.PackedString="", "", IF( ISNUMBER( SEARCH("|", _xlpm.PackedString)), INDEX(_xlfn.TEXTSPLIT(_xlpm.PackedString,"|", ,FALSE),2),_xlpm.PackedString)))</f>
        <v>#NAME?</v>
      </c>
      <c r="Z117" s="198" t="e">
        <f t="shared" ca="1" si="31"/>
        <v>#NAME?</v>
      </c>
      <c r="AA117" s="200"/>
      <c r="AB117" s="709" t="e" cm="1">
        <f t="array" aca="1" ref="AB117" ca="1">_xlfn.LET(_xlpm.PackedString, E117, IF(_xlpm.PackedString="", "", IF( ISNUMBER( SEARCH("|", _xlpm.PackedString)), INDEX(_xlfn.TEXTSPLIT(_xlpm.PackedString,"|", ,FALSE),3),_xlpm.PackedString)))</f>
        <v>#NAME?</v>
      </c>
      <c r="AC117" s="275" t="str" cm="1">
        <f t="array" aca="1" ref="AC117" ca="1">_xlfn.LET(
_xlpm.Def, IF(_xlfn.XMATCH(AB117,tbl_acctDef[Term],0)&gt;0, fx_getIcon("find"), ""),
_xlpm.Adj, IF(_xlfn.XMATCH(AB117, tbl_adjExample[Items],0)&gt;0, fx_getIcon("find"), ""),
IFERROR(IFBLANK(_xlpm.Def,_xlpm.Adj),"")
)</f>
        <v/>
      </c>
      <c r="AD117" s="1985" t="e" cm="1">
        <f t="array" aca="1" ref="AD117" ca="1">_xlfn.LET(
_xlpm.val,IF($F117 = "",val_blankRefText,  _xldudf_CX_GET(CX_ENTITY,$F117,AD$11,AD$14,,(AD$75))),
_xlpm.Res, IF(OR(_xlpm.val="",_xlpm.val="Error"),"",_xlpm.val),
_xlpm.Res
)</f>
        <v>#NAME?</v>
      </c>
      <c r="AE117" s="1985" t="e" cm="1">
        <f t="array" aca="1" ref="AE117" ca="1">_xlfn.LET(
_xlpm.val,IF($F117 = "",val_blankRefText,  _xldudf_CX_GET(CX_ENTITY,$F117,AE$11,AE$14,,(AE$75))),
_xlpm.Res, IF(OR(_xlpm.val="",_xlpm.val="Error"),"",_xlpm.val),
_xlpm.Res
)</f>
        <v>#NAME?</v>
      </c>
      <c r="AF117" s="1985" t="e" cm="1">
        <f t="array" aca="1" ref="AF117" ca="1">_xlfn.LET(
_xlpm.val,IF($F117 = "",val_blankRefText,  _xldudf_CX_GET(CX_ENTITY,$F117,AF$11,AF$14,,(AF$75))),
_xlpm.Res, IF(OR(_xlpm.val="",_xlpm.val="Error"),"",_xlpm.val),
_xlpm.Res
)</f>
        <v>#NAME?</v>
      </c>
      <c r="AG117" s="1985" t="e" cm="1">
        <f t="array" aca="1" ref="AG117" ca="1">_xlfn.LET(
_xlpm.val,IF($F117 = "",val_blankRefText,  _xldudf_CX_GET(CX_ENTITY,$F117,AG$11,AG$14,,(AG$75))),
_xlpm.Res, IF(OR(_xlpm.val="",_xlpm.val="Error"),"",_xlpm.val),
_xlpm.Res
)</f>
        <v>#NAME?</v>
      </c>
      <c r="AH117" s="1985" t="e" cm="1">
        <f t="array" aca="1" ref="AH117" ca="1">_xlfn.LET(
_xlpm.val,IF($F117 = "",val_blankRefText,  _xldudf_CX_GET(CX_ENTITY,$F117,AH$11,AH$14,,(AH$75))),
_xlpm.Res, IF(OR(_xlpm.val="",_xlpm.val="Error"),"",_xlpm.val),
_xlpm.Res
)</f>
        <v>#NAME?</v>
      </c>
      <c r="AI117" s="1985" t="e" cm="1">
        <f t="array" aca="1" ref="AI117" ca="1">_xlfn.LET(
_xlpm.val,IF($F117 = "",val_blankRefText,  _xldudf_CX_GET(CX_ENTITY,$F117,AI$11,AI$14,,(AI$75))),
_xlpm.Res, IF(OR(_xlpm.val="",_xlpm.val="Error"),"",_xlpm.val),
_xlpm.Res
)</f>
        <v>#NAME?</v>
      </c>
      <c r="AJ117" s="1985" t="e" cm="1">
        <f t="array" aca="1" ref="AJ117" ca="1">_xlfn.LET(
_xlpm.val,IF($F117 = "",val_blankRefText,  _xldudf_CX_GET(CX_ENTITY,$F117,AJ$11,AJ$14,,(AJ$75))),
_xlpm.Res, IF(OR(_xlpm.val="",_xlpm.val="Error"),"",_xlpm.val),
_xlpm.Res
)</f>
        <v>#NAME?</v>
      </c>
      <c r="AK117" s="1985" t="e" cm="1">
        <f t="array" aca="1" ref="AK117" ca="1">_xlfn.LET(
_xlpm.val,IF($F117 = "",val_blankRefText,  _xldudf_CX_GET(CX_ENTITY,$F117,AK$11,AK$14,,(AK$75))),
_xlpm.Res, IF(OR(_xlpm.val="",_xlpm.val="Error"),"",_xlpm.val),
_xlpm.Res
)</f>
        <v>#NAME?</v>
      </c>
      <c r="AL117" s="1985" t="e" cm="1">
        <f t="array" aca="1" ref="AL117" ca="1">_xlfn.LET(
_xlpm.val,IF($F117 = "",val_blankRefText,  _xldudf_CX_GET(CX_ENTITY,$F117,AL$11,AL$14,,(AL$75))),
_xlpm.Res, IF(OR(_xlpm.val="",_xlpm.val="Error"),"",_xlpm.val),
_xlpm.Res
)</f>
        <v>#NAME?</v>
      </c>
      <c r="AM117" s="1985" t="e" cm="1">
        <f t="array" aca="1" ref="AM117" ca="1">_xlfn.LET(
_xlpm.val,IF($F117 = "",val_blankRefText,  _xldudf_CX_GET(CX_ENTITY,$F117,AM$11,AM$14,,(AM$75))),
_xlpm.Res, IF(OR(_xlpm.val="",_xlpm.val="Error"),"",_xlpm.val),
_xlpm.Res
)</f>
        <v>#NAME?</v>
      </c>
      <c r="AN117" s="1985" t="e" cm="1">
        <f t="array" aca="1" ref="AN117" ca="1">_xlfn.LET(
_xlpm.val,IF($F117 = "",val_blankRefText,  _xldudf_CX_GET(CX_ENTITY,$F117,AN$11,AN$14,,(AN$75))),
_xlpm.Res, IF(OR(_xlpm.val="",_xlpm.val="Error"),"",_xlpm.val),
_xlpm.Res
)</f>
        <v>#NAME?</v>
      </c>
      <c r="AO117" s="1985" t="e" cm="1">
        <f t="array" aca="1" ref="AO117" ca="1">_xlfn.LET(
_xlpm.val,IF($F117 = "",val_blankRefText,  _xldudf_CX_GET(CX_ENTITY,$F117,AO$11,AO$14,,(AO$75))),
_xlpm.Res, IF(OR(_xlpm.val="",_xlpm.val="Error"),"",_xlpm.val),
_xlpm.Res
)</f>
        <v>#NAME?</v>
      </c>
      <c r="AP117" s="1985" t="e" cm="1">
        <f t="array" aca="1" ref="AP117" ca="1">_xlfn.LET(
_xlpm.val,IF($F117 = "",val_blankRefText,  _xldudf_CX_GET(CX_ENTITY,$F117,AP$11,AP$14,,(AP$75))),
_xlpm.Res, IF(OR(_xlpm.val="",_xlpm.val="Error"),"",_xlpm.val),
_xlpm.Res
)</f>
        <v>#NAME?</v>
      </c>
      <c r="AQ117" s="1985" t="e" cm="1">
        <f t="array" aca="1" ref="AQ117" ca="1">_xlfn.LET(
_xlpm.val,IF($F117 = "",val_blankRefText,  _xldudf_CX_GET(CX_ENTITY,$F117,AQ$11,AQ$14,,(AQ$75))),
_xlpm.Res, IF(OR(_xlpm.val="",_xlpm.val="Error"),"",_xlpm.val),
_xlpm.Res
)</f>
        <v>#NAME?</v>
      </c>
      <c r="AR117" s="1985" t="e" cm="1">
        <f t="array" aca="1" ref="AR117" ca="1">_xlfn.LET(
_xlpm.val,IF($F117 = "",val_blankRefText,  _xldudf_CX_GET(CX_ENTITY,$F117,AR$11,AR$14,,(AR$75))),
_xlpm.Res, IF(OR(_xlpm.val="",_xlpm.val="Error"),"",_xlpm.val),
_xlpm.Res
)</f>
        <v>#NAME?</v>
      </c>
      <c r="AS117" s="1985" t="e" cm="1">
        <f t="array" aca="1" ref="AS117" ca="1">_xlfn.LET(
_xlpm.val,IF($F117 = "",val_blankRefText,  _xldudf_CX_GET(CX_ENTITY,$F117,AS$11,AS$14,,(AS$75))),
_xlpm.Res, IF(OR(_xlpm.val="",_xlpm.val="Error"),"",_xlpm.val),
_xlpm.Res
)</f>
        <v>#NAME?</v>
      </c>
      <c r="AT117" s="1985" t="e" cm="1">
        <f t="array" aca="1" ref="AT117" ca="1">_xlfn.LET(
_xlpm.val,IF($F117 = "",val_blankRefText,  _xldudf_CX_GET(CX_ENTITY,$F117,AT$11,AT$14,,(AT$75))),
_xlpm.Res, IF(OR(_xlpm.val="",_xlpm.val="Error"),"",_xlpm.val),
_xlpm.Res
)</f>
        <v>#NAME?</v>
      </c>
      <c r="AU117" s="1985" t="e" cm="1">
        <f t="array" aca="1" ref="AU117" ca="1">_xlfn.LET(
_xlpm.val,IF($F117 = "",val_blankRefText,  _xldudf_CX_GET(CX_ENTITY,$F117,AU$11,AU$14,,(AU$75))),
_xlpm.Res, IF(OR(_xlpm.val="",_xlpm.val="Error"),"",_xlpm.val),
_xlpm.Res
)</f>
        <v>#NAME?</v>
      </c>
      <c r="AV117" s="1985" t="e" cm="1">
        <f t="array" aca="1" ref="AV117" ca="1">_xlfn.LET(
_xlpm.val,IF($F117 = "",val_blankRefText,  _xldudf_CX_GET(CX_ENTITY,$F117,AV$11,AV$14,,(AV$75))),
_xlpm.Res, IF(OR(_xlpm.val="",_xlpm.val="Error"),"",_xlpm.val),
_xlpm.Res
)</f>
        <v>#NAME?</v>
      </c>
      <c r="AW117" s="1985" t="e" cm="1">
        <f t="array" aca="1" ref="AW117" ca="1">_xlfn.LET(
_xlpm.val,IF($F117 = "",val_blankRefText,  _xldudf_CX_GET(CX_ENTITY,$F117,AW$11,AW$14,,(AW$75))),
_xlpm.Res, IF(OR(_xlpm.val="",_xlpm.val="Error"),"",_xlpm.val),
_xlpm.Res
)</f>
        <v>#NAME?</v>
      </c>
      <c r="AX117" s="1985" t="e" cm="1">
        <f t="array" aca="1" ref="AX117" ca="1">_xlfn.LET(
_xlpm.val,IF($F117 = "",val_blankRefText,  _xldudf_CX_GET(CX_ENTITY,$F117,AX$11,AX$14,,(AX$75))),
_xlpm.Res, IF(OR(_xlpm.val="",_xlpm.val="Error"),"",_xlpm.val),
_xlpm.Res
)</f>
        <v>#NAME?</v>
      </c>
      <c r="AY117" s="1985" t="e" cm="1">
        <f t="array" aca="1" ref="AY117" ca="1">_xlfn.LET(
_xlpm.val,IF($F117 = "",val_blankRefText,  _xldudf_CX_GET(CX_ENTITY,$F117,AY$11,AY$14,,(AY$75))),
_xlpm.Res, IF(OR(_xlpm.val="",_xlpm.val="Error"),"",_xlpm.val),
_xlpm.Res
)</f>
        <v>#NAME?</v>
      </c>
      <c r="AZ117" s="1985" t="e" cm="1">
        <f t="array" aca="1" ref="AZ117" ca="1">_xlfn.LET(
_xlpm.val,IF($F117 = "",val_blankRefText,  _xldudf_CX_GET(CX_ENTITY,$F117,AZ$11,AZ$14,,(AZ$75))),
_xlpm.Res, IF(OR(_xlpm.val="",_xlpm.val="Error"),"",_xlpm.val),
_xlpm.Res
)</f>
        <v>#NAME?</v>
      </c>
      <c r="BA117" s="1985" t="e" cm="1">
        <f t="array" aca="1" ref="BA117" ca="1">_xlfn.LET(
_xlpm.val,IF($F117 = "",val_blankRefText,  _xldudf_CX_GET(CX_ENTITY,$F117,BA$11,BA$14,,(BA$75))),
_xlpm.Res, IF(OR(_xlpm.val="",_xlpm.val="Error"),"",_xlpm.val),
_xlpm.Res
)</f>
        <v>#NAME?</v>
      </c>
      <c r="BB117" s="1985" t="e" cm="1">
        <f t="array" aca="1" ref="BB117" ca="1">_xlfn.LET(
_xlpm.val,IF($F117 = "",val_blankRefText,  _xldudf_CX_GET(CX_ENTITY,$F117,BB$11,BB$14,,(BB$75))),
_xlpm.Res, IF(OR(_xlpm.val="",_xlpm.val="Error"),"",_xlpm.val),
_xlpm.Res
)</f>
        <v>#NAME?</v>
      </c>
      <c r="BC117" s="1985" t="e" cm="1">
        <f t="array" aca="1" ref="BC117" ca="1">_xlfn.LET(
_xlpm.val,IF($F117 = "",val_blankRefText,  _xldudf_CX_GET(CX_ENTITY,$F117,BC$11,BC$14,,(BC$75))),
_xlpm.Res, IF(OR(_xlpm.val="",_xlpm.val="Error"),"",_xlpm.val),
_xlpm.Res
)</f>
        <v>#NAME?</v>
      </c>
      <c r="BD117" s="1985" t="e" cm="1">
        <f t="array" aca="1" ref="BD117" ca="1">_xlfn.LET(
_xlpm.val,IF($F117 = "",val_blankRefText,  _xldudf_CX_GET(CX_ENTITY,$F117,BD$11,BD$14,,(BD$75))),
_xlpm.Res, IF(OR(_xlpm.val="",_xlpm.val="Error"),"",_xlpm.val),
_xlpm.Res
)</f>
        <v>#NAME?</v>
      </c>
      <c r="BE117" s="1985" t="e" cm="1">
        <f t="array" aca="1" ref="BE117" ca="1">_xlfn.LET(
_xlpm.val,IF($F117 = "",val_blankRefText,  _xldudf_CX_GET(CX_ENTITY,$F117,BE$11,BE$14,,(BE$75))),
_xlpm.Res, IF(OR(_xlpm.val="",_xlpm.val="Error"),"",_xlpm.val),
_xlpm.Res
)</f>
        <v>#NAME?</v>
      </c>
      <c r="BF117" s="1985" t="e" cm="1">
        <f t="array" aca="1" ref="BF117" ca="1">_xlfn.LET(
_xlpm.val,IF($F117 = "",val_blankRefText,  _xldudf_CX_GET(CX_ENTITY,$F117,BF$11,BF$14,,(BF$75))),
_xlpm.Res, IF(OR(_xlpm.val="",_xlpm.val="Error"),"",_xlpm.val),
_xlpm.Res
)</f>
        <v>#NAME?</v>
      </c>
      <c r="BG117" s="1985" t="e" cm="1">
        <f t="array" aca="1" ref="BG117" ca="1">_xlfn.LET(
_xlpm.val,IF($F117 = "",val_blankRefText,  _xldudf_CX_GET(CX_ENTITY,$F117,BG$11,BG$14,,(BG$75))),
_xlpm.Res, IF(OR(_xlpm.val="",_xlpm.val="Error"),"",_xlpm.val),
_xlpm.Res
)</f>
        <v>#NAME?</v>
      </c>
      <c r="BH117" s="1985" t="e" cm="1">
        <f t="array" aca="1" ref="BH117" ca="1">_xlfn.LET(
_xlpm.val,IF($F117 = "",val_blankRefText,  _xldudf_CX_GET(CX_ENTITY,$F117,BH$11,BH$14,,(BH$75))),
_xlpm.Res, IF(OR(_xlpm.val="",_xlpm.val="Error"),"",_xlpm.val),
_xlpm.Res
)</f>
        <v>#NAME?</v>
      </c>
      <c r="BI117" s="1985" t="e" cm="1">
        <f t="array" aca="1" ref="BI117" ca="1">_xlfn.LET(
_xlpm.val,IF($F117 = "",val_blankRefText,  _xldudf_CX_GET(CX_ENTITY,$F117,BI$11,BI$14,,(BI$75))),
_xlpm.Res, IF(OR(_xlpm.val="",_xlpm.val="Error"),"",_xlpm.val),
_xlpm.Res
)</f>
        <v>#NAME?</v>
      </c>
      <c r="BJ117" s="1985" t="e" cm="1">
        <f t="array" aca="1" ref="BJ117" ca="1">_xlfn.LET(
_xlpm.val,IF($F117 = "",val_blankRefText,  _xldudf_CX_GET(CX_ENTITY,$F117,BJ$11,BJ$14,,(BJ$75))),
_xlpm.Res, IF(OR(_xlpm.val="",_xlpm.val="Error"),"",_xlpm.val),
_xlpm.Res
)</f>
        <v>#NAME?</v>
      </c>
      <c r="BK117" s="1985" t="e" cm="1">
        <f t="array" aca="1" ref="BK117" ca="1">_xlfn.LET(
_xlpm.val,IF($F117 = "",val_blankRefText,  _xldudf_CX_GET(CX_ENTITY,$F117,BK$11,BK$14,,(BK$75))),
_xlpm.Res, IF(OR(_xlpm.val="",_xlpm.val="Error"),"",_xlpm.val),
_xlpm.Res
)</f>
        <v>#NAME?</v>
      </c>
      <c r="BL117" s="1985" t="e" cm="1">
        <f t="array" aca="1" ref="BL117" ca="1">_xlfn.LET(
_xlpm.val,IF($F117 = "",val_blankRefText,  _xldudf_CX_GET(CX_ENTITY,$F117,BL$11,BL$14,,(BL$75))),
_xlpm.Res, IF(OR(_xlpm.val="",_xlpm.val="Error"),"",_xlpm.val),
_xlpm.Res
)</f>
        <v>#NAME?</v>
      </c>
      <c r="BM117" s="1985" t="e" cm="1">
        <f t="array" aca="1" ref="BM117" ca="1">_xlfn.LET(
_xlpm.val,IF($F117 = "",val_blankRefText,  _xldudf_CX_GET(CX_ENTITY,$F117,BM$11,BM$14,,(BM$75))),
_xlpm.Res, IF(OR(_xlpm.val="",_xlpm.val="Error"),"",_xlpm.val),
_xlpm.Res
)</f>
        <v>#NAME?</v>
      </c>
      <c r="BN117" s="1985" t="e" cm="1">
        <f t="array" aca="1" ref="BN117" ca="1">_xlfn.LET(
_xlpm.val,IF($F117 = "",val_blankRefText,  _xldudf_CX_GET(CX_ENTITY,$F117,BN$11,BN$14,,(BN$75))),
_xlpm.Res, IF(OR(_xlpm.val="",_xlpm.val="Error"),"",_xlpm.val),
_xlpm.Res
)</f>
        <v>#NAME?</v>
      </c>
      <c r="BO117" s="2104"/>
      <c r="BP117" s="2104"/>
      <c r="BQ117" s="2104"/>
      <c r="BR117" s="2104"/>
      <c r="BS117" s="2104"/>
      <c r="BT117" s="2104"/>
      <c r="BU117" s="2104"/>
      <c r="BV117" s="2104"/>
      <c r="BW117" s="2104"/>
      <c r="BX117" s="2104"/>
      <c r="BY117" s="2104"/>
      <c r="BZ117" s="2104"/>
      <c r="CA117" s="34"/>
      <c r="CC117" s="33"/>
      <c r="CD117" s="763"/>
      <c r="CE117" s="763"/>
      <c r="CF117" s="3"/>
      <c r="CG117" s="763"/>
      <c r="CH117" s="763"/>
      <c r="CI117" s="3"/>
      <c r="CJ117" s="763"/>
      <c r="CK117" s="763"/>
      <c r="CL117" s="3"/>
      <c r="CM117" s="763"/>
      <c r="CN117" s="763"/>
      <c r="CO117" s="3"/>
      <c r="CP117" s="763"/>
      <c r="CQ117" s="763"/>
      <c r="CR117" s="34"/>
    </row>
    <row r="118" spans="1:96" ht="21" customHeight="1" outlineLevel="2">
      <c r="A118" s="1322"/>
      <c r="B118" s="574" t="s">
        <v>1588</v>
      </c>
      <c r="C118" s="2131" t="s">
        <v>1589</v>
      </c>
      <c r="D118" s="574"/>
      <c r="E118" s="1615" t="e" cm="1">
        <f t="array" aca="1" ref="E118" ca="1">_xlfn.LET(
   _xlpm.Attr,  $C118,
   _xlpm.Lookback, $E$16,
   _xlpm.QueryDate, EOMONTH(val_asOfDate,_xlpm.Lookback),
   _xlpm.ReadField, _xldudf_CX_GET(CX_ENTITY,fx_attrConverter($C118),_xlpm.QueryDate),
   _xlpm.AttrBlank, _xlpm.Attr="", _xlpm.Result,
   IF(_xlpm.AttrBlank,val_blankRefText,fx_attrConverter(_xlpm.ReadField,0)),
IF(_xlpm.Result = "Error", "", _xlpm.Result )
)</f>
        <v>#NAME?</v>
      </c>
      <c r="F118" s="574" t="str">
        <f t="shared" si="30"/>
        <v>Custom Metric Amount 6 [Calculated]</v>
      </c>
      <c r="G118" s="574" t="s">
        <v>1600</v>
      </c>
      <c r="H118" s="401">
        <v>1</v>
      </c>
      <c r="I118" s="401">
        <v>1</v>
      </c>
      <c r="J118" s="401"/>
      <c r="K118" s="401"/>
      <c r="L118" s="581" t="b">
        <v>0</v>
      </c>
      <c r="N118" s="158"/>
      <c r="O118" s="101"/>
      <c r="P118" s="52"/>
      <c r="Q118" s="101"/>
      <c r="R118" s="126"/>
      <c r="S118" s="101"/>
      <c r="T118" s="101"/>
      <c r="U118" s="39"/>
      <c r="W118" s="268" t="str">
        <f>_PL!$W$72</f>
        <v>Budget</v>
      </c>
      <c r="X118" s="2370" t="e" cm="1">
        <f t="array" aca="1" ref="X118" ca="1">_xlfn.LET(
_xlpm.toPass,$E118="",_xlpm.hasParts,ISNUMBER(SEARCH("|",$E118)),
_xlpm.Part1,INDEX(_xlfn.TEXTSPLIT($E118,"|",,FALSE,1),1),
_xlpm.Part1Num,IFERROR(_xlfn.NUMBERVALUE(_xlpm.Part1),_xlpm.Part1),_xlfn.SWITCH(
TRUE,_xlpm.toPass,"",_xlpm.hasParts,_xlpm.Part1Num,
$E118
))</f>
        <v>#NAME?</v>
      </c>
      <c r="Y118" s="590" t="e" cm="1">
        <f t="array" aca="1" ref="Y118" ca="1">_xlfn.LET(_xlpm.PackedString, E118, IF(_xlpm.PackedString="", "", IF( ISNUMBER( SEARCH("|", _xlpm.PackedString)), INDEX(_xlfn.TEXTSPLIT(_xlpm.PackedString,"|", ,FALSE),2),_xlpm.PackedString)))</f>
        <v>#NAME?</v>
      </c>
      <c r="Z118" s="198" t="e">
        <f t="shared" ca="1" si="31"/>
        <v>#NAME?</v>
      </c>
      <c r="AA118" s="787"/>
      <c r="AB118" s="709" t="e" cm="1">
        <f t="array" aca="1" ref="AB118" ca="1">_xlfn.LET(_xlpm.PackedString, E118, IF(_xlpm.PackedString="", "", IF( ISNUMBER( SEARCH("|", _xlpm.PackedString)), INDEX(_xlfn.TEXTSPLIT(_xlpm.PackedString,"|", ,FALSE),3),_xlpm.PackedString)))</f>
        <v>#NAME?</v>
      </c>
      <c r="AC118" s="275" t="str" cm="1">
        <f t="array" aca="1" ref="AC118" ca="1">_xlfn.LET(
_xlpm.Def, IF(_xlfn.XMATCH(AB118,tbl_acctDef[Term],0)&gt;0, fx_getIcon("find"), ""),
_xlpm.Adj, IF(_xlfn.XMATCH(AB118, tbl_adjExample[Items],0)&gt;0, fx_getIcon("find"), ""),
IFERROR(IFBLANK(_xlpm.Def,_xlpm.Adj),"")
)</f>
        <v/>
      </c>
      <c r="AD118" s="1985" t="e" cm="1">
        <f t="array" aca="1" ref="AD118" ca="1">_xlfn.LET(
_xlpm.val,IF($F118 = "",val_blankRefText,  _xldudf_CX_GET(CX_ENTITY,$F118,AD$11,AD$14,,(AD$75))),
_xlpm.Res, IF(OR(_xlpm.val="",_xlpm.val="Error"),"",_xlpm.val),
_xlpm.Res
)</f>
        <v>#NAME?</v>
      </c>
      <c r="AE118" s="1985" t="e" cm="1">
        <f t="array" aca="1" ref="AE118" ca="1">_xlfn.LET(
_xlpm.val,IF($F118 = "",val_blankRefText,  _xldudf_CX_GET(CX_ENTITY,$F118,AE$11,AE$14,,(AE$75))),
_xlpm.Res, IF(OR(_xlpm.val="",_xlpm.val="Error"),"",_xlpm.val),
_xlpm.Res
)</f>
        <v>#NAME?</v>
      </c>
      <c r="AF118" s="1985" t="e" cm="1">
        <f t="array" aca="1" ref="AF118" ca="1">_xlfn.LET(
_xlpm.val,IF($F118 = "",val_blankRefText,  _xldudf_CX_GET(CX_ENTITY,$F118,AF$11,AF$14,,(AF$75))),
_xlpm.Res, IF(OR(_xlpm.val="",_xlpm.val="Error"),"",_xlpm.val),
_xlpm.Res
)</f>
        <v>#NAME?</v>
      </c>
      <c r="AG118" s="1985" t="e" cm="1">
        <f t="array" aca="1" ref="AG118" ca="1">_xlfn.LET(
_xlpm.val,IF($F118 = "",val_blankRefText,  _xldudf_CX_GET(CX_ENTITY,$F118,AG$11,AG$14,,(AG$75))),
_xlpm.Res, IF(OR(_xlpm.val="",_xlpm.val="Error"),"",_xlpm.val),
_xlpm.Res
)</f>
        <v>#NAME?</v>
      </c>
      <c r="AH118" s="1985" t="e" cm="1">
        <f t="array" aca="1" ref="AH118" ca="1">_xlfn.LET(
_xlpm.val,IF($F118 = "",val_blankRefText,  _xldudf_CX_GET(CX_ENTITY,$F118,AH$11,AH$14,,(AH$75))),
_xlpm.Res, IF(OR(_xlpm.val="",_xlpm.val="Error"),"",_xlpm.val),
_xlpm.Res
)</f>
        <v>#NAME?</v>
      </c>
      <c r="AI118" s="1985" t="e" cm="1">
        <f t="array" aca="1" ref="AI118" ca="1">_xlfn.LET(
_xlpm.val,IF($F118 = "",val_blankRefText,  _xldudf_CX_GET(CX_ENTITY,$F118,AI$11,AI$14,,(AI$75))),
_xlpm.Res, IF(OR(_xlpm.val="",_xlpm.val="Error"),"",_xlpm.val),
_xlpm.Res
)</f>
        <v>#NAME?</v>
      </c>
      <c r="AJ118" s="1985" t="e" cm="1">
        <f t="array" aca="1" ref="AJ118" ca="1">_xlfn.LET(
_xlpm.val,IF($F118 = "",val_blankRefText,  _xldudf_CX_GET(CX_ENTITY,$F118,AJ$11,AJ$14,,(AJ$75))),
_xlpm.Res, IF(OR(_xlpm.val="",_xlpm.val="Error"),"",_xlpm.val),
_xlpm.Res
)</f>
        <v>#NAME?</v>
      </c>
      <c r="AK118" s="1985" t="e" cm="1">
        <f t="array" aca="1" ref="AK118" ca="1">_xlfn.LET(
_xlpm.val,IF($F118 = "",val_blankRefText,  _xldudf_CX_GET(CX_ENTITY,$F118,AK$11,AK$14,,(AK$75))),
_xlpm.Res, IF(OR(_xlpm.val="",_xlpm.val="Error"),"",_xlpm.val),
_xlpm.Res
)</f>
        <v>#NAME?</v>
      </c>
      <c r="AL118" s="1985" t="e" cm="1">
        <f t="array" aca="1" ref="AL118" ca="1">_xlfn.LET(
_xlpm.val,IF($F118 = "",val_blankRefText,  _xldudf_CX_GET(CX_ENTITY,$F118,AL$11,AL$14,,(AL$75))),
_xlpm.Res, IF(OR(_xlpm.val="",_xlpm.val="Error"),"",_xlpm.val),
_xlpm.Res
)</f>
        <v>#NAME?</v>
      </c>
      <c r="AM118" s="1985" t="e" cm="1">
        <f t="array" aca="1" ref="AM118" ca="1">_xlfn.LET(
_xlpm.val,IF($F118 = "",val_blankRefText,  _xldudf_CX_GET(CX_ENTITY,$F118,AM$11,AM$14,,(AM$75))),
_xlpm.Res, IF(OR(_xlpm.val="",_xlpm.val="Error"),"",_xlpm.val),
_xlpm.Res
)</f>
        <v>#NAME?</v>
      </c>
      <c r="AN118" s="1985" t="e" cm="1">
        <f t="array" aca="1" ref="AN118" ca="1">_xlfn.LET(
_xlpm.val,IF($F118 = "",val_blankRefText,  _xldudf_CX_GET(CX_ENTITY,$F118,AN$11,AN$14,,(AN$75))),
_xlpm.Res, IF(OR(_xlpm.val="",_xlpm.val="Error"),"",_xlpm.val),
_xlpm.Res
)</f>
        <v>#NAME?</v>
      </c>
      <c r="AO118" s="1985" t="e" cm="1">
        <f t="array" aca="1" ref="AO118" ca="1">_xlfn.LET(
_xlpm.val,IF($F118 = "",val_blankRefText,  _xldudf_CX_GET(CX_ENTITY,$F118,AO$11,AO$14,,(AO$75))),
_xlpm.Res, IF(OR(_xlpm.val="",_xlpm.val="Error"),"",_xlpm.val),
_xlpm.Res
)</f>
        <v>#NAME?</v>
      </c>
      <c r="AP118" s="1985" t="e" cm="1">
        <f t="array" aca="1" ref="AP118" ca="1">_xlfn.LET(
_xlpm.val,IF($F118 = "",val_blankRefText,  _xldudf_CX_GET(CX_ENTITY,$F118,AP$11,AP$14,,(AP$75))),
_xlpm.Res, IF(OR(_xlpm.val="",_xlpm.val="Error"),"",_xlpm.val),
_xlpm.Res
)</f>
        <v>#NAME?</v>
      </c>
      <c r="AQ118" s="1985" t="e" cm="1">
        <f t="array" aca="1" ref="AQ118" ca="1">_xlfn.LET(
_xlpm.val,IF($F118 = "",val_blankRefText,  _xldudf_CX_GET(CX_ENTITY,$F118,AQ$11,AQ$14,,(AQ$75))),
_xlpm.Res, IF(OR(_xlpm.val="",_xlpm.val="Error"),"",_xlpm.val),
_xlpm.Res
)</f>
        <v>#NAME?</v>
      </c>
      <c r="AR118" s="1985" t="e" cm="1">
        <f t="array" aca="1" ref="AR118" ca="1">_xlfn.LET(
_xlpm.val,IF($F118 = "",val_blankRefText,  _xldudf_CX_GET(CX_ENTITY,$F118,AR$11,AR$14,,(AR$75))),
_xlpm.Res, IF(OR(_xlpm.val="",_xlpm.val="Error"),"",_xlpm.val),
_xlpm.Res
)</f>
        <v>#NAME?</v>
      </c>
      <c r="AS118" s="1985" t="e" cm="1">
        <f t="array" aca="1" ref="AS118" ca="1">_xlfn.LET(
_xlpm.val,IF($F118 = "",val_blankRefText,  _xldudf_CX_GET(CX_ENTITY,$F118,AS$11,AS$14,,(AS$75))),
_xlpm.Res, IF(OR(_xlpm.val="",_xlpm.val="Error"),"",_xlpm.val),
_xlpm.Res
)</f>
        <v>#NAME?</v>
      </c>
      <c r="AT118" s="1985" t="e" cm="1">
        <f t="array" aca="1" ref="AT118" ca="1">_xlfn.LET(
_xlpm.val,IF($F118 = "",val_blankRefText,  _xldudf_CX_GET(CX_ENTITY,$F118,AT$11,AT$14,,(AT$75))),
_xlpm.Res, IF(OR(_xlpm.val="",_xlpm.val="Error"),"",_xlpm.val),
_xlpm.Res
)</f>
        <v>#NAME?</v>
      </c>
      <c r="AU118" s="1985" t="e" cm="1">
        <f t="array" aca="1" ref="AU118" ca="1">_xlfn.LET(
_xlpm.val,IF($F118 = "",val_blankRefText,  _xldudf_CX_GET(CX_ENTITY,$F118,AU$11,AU$14,,(AU$75))),
_xlpm.Res, IF(OR(_xlpm.val="",_xlpm.val="Error"),"",_xlpm.val),
_xlpm.Res
)</f>
        <v>#NAME?</v>
      </c>
      <c r="AV118" s="1985" t="e" cm="1">
        <f t="array" aca="1" ref="AV118" ca="1">_xlfn.LET(
_xlpm.val,IF($F118 = "",val_blankRefText,  _xldudf_CX_GET(CX_ENTITY,$F118,AV$11,AV$14,,(AV$75))),
_xlpm.Res, IF(OR(_xlpm.val="",_xlpm.val="Error"),"",_xlpm.val),
_xlpm.Res
)</f>
        <v>#NAME?</v>
      </c>
      <c r="AW118" s="1985" t="e" cm="1">
        <f t="array" aca="1" ref="AW118" ca="1">_xlfn.LET(
_xlpm.val,IF($F118 = "",val_blankRefText,  _xldudf_CX_GET(CX_ENTITY,$F118,AW$11,AW$14,,(AW$75))),
_xlpm.Res, IF(OR(_xlpm.val="",_xlpm.val="Error"),"",_xlpm.val),
_xlpm.Res
)</f>
        <v>#NAME?</v>
      </c>
      <c r="AX118" s="1985" t="e" cm="1">
        <f t="array" aca="1" ref="AX118" ca="1">_xlfn.LET(
_xlpm.val,IF($F118 = "",val_blankRefText,  _xldudf_CX_GET(CX_ENTITY,$F118,AX$11,AX$14,,(AX$75))),
_xlpm.Res, IF(OR(_xlpm.val="",_xlpm.val="Error"),"",_xlpm.val),
_xlpm.Res
)</f>
        <v>#NAME?</v>
      </c>
      <c r="AY118" s="1985" t="e" cm="1">
        <f t="array" aca="1" ref="AY118" ca="1">_xlfn.LET(
_xlpm.val,IF($F118 = "",val_blankRefText,  _xldudf_CX_GET(CX_ENTITY,$F118,AY$11,AY$14,,(AY$75))),
_xlpm.Res, IF(OR(_xlpm.val="",_xlpm.val="Error"),"",_xlpm.val),
_xlpm.Res
)</f>
        <v>#NAME?</v>
      </c>
      <c r="AZ118" s="1985" t="e" cm="1">
        <f t="array" aca="1" ref="AZ118" ca="1">_xlfn.LET(
_xlpm.val,IF($F118 = "",val_blankRefText,  _xldudf_CX_GET(CX_ENTITY,$F118,AZ$11,AZ$14,,(AZ$75))),
_xlpm.Res, IF(OR(_xlpm.val="",_xlpm.val="Error"),"",_xlpm.val),
_xlpm.Res
)</f>
        <v>#NAME?</v>
      </c>
      <c r="BA118" s="1985" t="e" cm="1">
        <f t="array" aca="1" ref="BA118" ca="1">_xlfn.LET(
_xlpm.val,IF($F118 = "",val_blankRefText,  _xldudf_CX_GET(CX_ENTITY,$F118,BA$11,BA$14,,(BA$75))),
_xlpm.Res, IF(OR(_xlpm.val="",_xlpm.val="Error"),"",_xlpm.val),
_xlpm.Res
)</f>
        <v>#NAME?</v>
      </c>
      <c r="BB118" s="1985" t="e" cm="1">
        <f t="array" aca="1" ref="BB118" ca="1">_xlfn.LET(
_xlpm.val,IF($F118 = "",val_blankRefText,  _xldudf_CX_GET(CX_ENTITY,$F118,BB$11,BB$14,,(BB$75))),
_xlpm.Res, IF(OR(_xlpm.val="",_xlpm.val="Error"),"",_xlpm.val),
_xlpm.Res
)</f>
        <v>#NAME?</v>
      </c>
      <c r="BC118" s="1985" t="e" cm="1">
        <f t="array" aca="1" ref="BC118" ca="1">_xlfn.LET(
_xlpm.val,IF($F118 = "",val_blankRefText,  _xldudf_CX_GET(CX_ENTITY,$F118,BC$11,BC$14,,(BC$75))),
_xlpm.Res, IF(OR(_xlpm.val="",_xlpm.val="Error"),"",_xlpm.val),
_xlpm.Res
)</f>
        <v>#NAME?</v>
      </c>
      <c r="BD118" s="1985" t="e" cm="1">
        <f t="array" aca="1" ref="BD118" ca="1">_xlfn.LET(
_xlpm.val,IF($F118 = "",val_blankRefText,  _xldudf_CX_GET(CX_ENTITY,$F118,BD$11,BD$14,,(BD$75))),
_xlpm.Res, IF(OR(_xlpm.val="",_xlpm.val="Error"),"",_xlpm.val),
_xlpm.Res
)</f>
        <v>#NAME?</v>
      </c>
      <c r="BE118" s="1985" t="e" cm="1">
        <f t="array" aca="1" ref="BE118" ca="1">_xlfn.LET(
_xlpm.val,IF($F118 = "",val_blankRefText,  _xldudf_CX_GET(CX_ENTITY,$F118,BE$11,BE$14,,(BE$75))),
_xlpm.Res, IF(OR(_xlpm.val="",_xlpm.val="Error"),"",_xlpm.val),
_xlpm.Res
)</f>
        <v>#NAME?</v>
      </c>
      <c r="BF118" s="1985" t="e" cm="1">
        <f t="array" aca="1" ref="BF118" ca="1">_xlfn.LET(
_xlpm.val,IF($F118 = "",val_blankRefText,  _xldudf_CX_GET(CX_ENTITY,$F118,BF$11,BF$14,,(BF$75))),
_xlpm.Res, IF(OR(_xlpm.val="",_xlpm.val="Error"),"",_xlpm.val),
_xlpm.Res
)</f>
        <v>#NAME?</v>
      </c>
      <c r="BG118" s="1985" t="e" cm="1">
        <f t="array" aca="1" ref="BG118" ca="1">_xlfn.LET(
_xlpm.val,IF($F118 = "",val_blankRefText,  _xldudf_CX_GET(CX_ENTITY,$F118,BG$11,BG$14,,(BG$75))),
_xlpm.Res, IF(OR(_xlpm.val="",_xlpm.val="Error"),"",_xlpm.val),
_xlpm.Res
)</f>
        <v>#NAME?</v>
      </c>
      <c r="BH118" s="1985" t="e" cm="1">
        <f t="array" aca="1" ref="BH118" ca="1">_xlfn.LET(
_xlpm.val,IF($F118 = "",val_blankRefText,  _xldudf_CX_GET(CX_ENTITY,$F118,BH$11,BH$14,,(BH$75))),
_xlpm.Res, IF(OR(_xlpm.val="",_xlpm.val="Error"),"",_xlpm.val),
_xlpm.Res
)</f>
        <v>#NAME?</v>
      </c>
      <c r="BI118" s="1985" t="e" cm="1">
        <f t="array" aca="1" ref="BI118" ca="1">_xlfn.LET(
_xlpm.val,IF($F118 = "",val_blankRefText,  _xldudf_CX_GET(CX_ENTITY,$F118,BI$11,BI$14,,(BI$75))),
_xlpm.Res, IF(OR(_xlpm.val="",_xlpm.val="Error"),"",_xlpm.val),
_xlpm.Res
)</f>
        <v>#NAME?</v>
      </c>
      <c r="BJ118" s="1985" t="e" cm="1">
        <f t="array" aca="1" ref="BJ118" ca="1">_xlfn.LET(
_xlpm.val,IF($F118 = "",val_blankRefText,  _xldudf_CX_GET(CX_ENTITY,$F118,BJ$11,BJ$14,,(BJ$75))),
_xlpm.Res, IF(OR(_xlpm.val="",_xlpm.val="Error"),"",_xlpm.val),
_xlpm.Res
)</f>
        <v>#NAME?</v>
      </c>
      <c r="BK118" s="1985" t="e" cm="1">
        <f t="array" aca="1" ref="BK118" ca="1">_xlfn.LET(
_xlpm.val,IF($F118 = "",val_blankRefText,  _xldudf_CX_GET(CX_ENTITY,$F118,BK$11,BK$14,,(BK$75))),
_xlpm.Res, IF(OR(_xlpm.val="",_xlpm.val="Error"),"",_xlpm.val),
_xlpm.Res
)</f>
        <v>#NAME?</v>
      </c>
      <c r="BL118" s="1985" t="e" cm="1">
        <f t="array" aca="1" ref="BL118" ca="1">_xlfn.LET(
_xlpm.val,IF($F118 = "",val_blankRefText,  _xldudf_CX_GET(CX_ENTITY,$F118,BL$11,BL$14,,(BL$75))),
_xlpm.Res, IF(OR(_xlpm.val="",_xlpm.val="Error"),"",_xlpm.val),
_xlpm.Res
)</f>
        <v>#NAME?</v>
      </c>
      <c r="BM118" s="1985" t="e" cm="1">
        <f t="array" aca="1" ref="BM118" ca="1">_xlfn.LET(
_xlpm.val,IF($F118 = "",val_blankRefText,  _xldudf_CX_GET(CX_ENTITY,$F118,BM$11,BM$14,,(BM$75))),
_xlpm.Res, IF(OR(_xlpm.val="",_xlpm.val="Error"),"",_xlpm.val),
_xlpm.Res
)</f>
        <v>#NAME?</v>
      </c>
      <c r="BN118" s="1985" t="e" cm="1">
        <f t="array" aca="1" ref="BN118" ca="1">_xlfn.LET(
_xlpm.val,IF($F118 = "",val_blankRefText,  _xldudf_CX_GET(CX_ENTITY,$F118,BN$11,BN$14,,(BN$75))),
_xlpm.Res, IF(OR(_xlpm.val="",_xlpm.val="Error"),"",_xlpm.val),
_xlpm.Res
)</f>
        <v>#NAME?</v>
      </c>
      <c r="BO118" s="2104"/>
      <c r="BP118" s="2104"/>
      <c r="BQ118" s="2104"/>
      <c r="BR118" s="2104"/>
      <c r="BS118" s="2104"/>
      <c r="BT118" s="2104"/>
      <c r="BU118" s="2104"/>
      <c r="BV118" s="2104"/>
      <c r="BW118" s="2104"/>
      <c r="BX118" s="2104"/>
      <c r="BY118" s="2104"/>
      <c r="BZ118" s="2104"/>
      <c r="CA118" s="34"/>
      <c r="CC118" s="33"/>
      <c r="CD118" s="763"/>
      <c r="CE118" s="763"/>
      <c r="CF118" s="3"/>
      <c r="CG118" s="763"/>
      <c r="CH118" s="763"/>
      <c r="CI118" s="3"/>
      <c r="CJ118" s="763"/>
      <c r="CK118" s="763"/>
      <c r="CL118" s="3"/>
      <c r="CM118" s="763"/>
      <c r="CN118" s="763"/>
      <c r="CO118" s="3"/>
      <c r="CP118" s="763"/>
      <c r="CQ118" s="763"/>
      <c r="CR118" s="34"/>
    </row>
    <row r="119" spans="1:96" ht="21" customHeight="1" outlineLevel="1">
      <c r="A119" s="1322"/>
      <c r="B119" s="574" t="s">
        <v>1590</v>
      </c>
      <c r="C119" s="2131" t="s">
        <v>1591</v>
      </c>
      <c r="D119" s="574"/>
      <c r="E119" s="1615" t="e" cm="1">
        <f t="array" aca="1" ref="E119" ca="1">_xlfn.LET(
   _xlpm.Attr,  $C119,
   _xlpm.Lookback, $E$16,
   _xlpm.QueryDate, EOMONTH(val_asOfDate,_xlpm.Lookback),
   _xlpm.ReadField, _xldudf_CX_GET(CX_ENTITY,fx_attrConverter($C119),_xlpm.QueryDate),
   _xlpm.AttrBlank, _xlpm.Attr="", _xlpm.Result,
   IF(_xlpm.AttrBlank,val_blankRefText,fx_attrConverter(_xlpm.ReadField,0)),
IF(_xlpm.Result = "Error", "", _xlpm.Result )
)</f>
        <v>#NAME?</v>
      </c>
      <c r="F119" s="574" t="str">
        <f t="shared" si="30"/>
        <v>Custom Metric Amount 7 [Calculated]</v>
      </c>
      <c r="G119" s="574" t="s">
        <v>1600</v>
      </c>
      <c r="H119" s="401">
        <v>1</v>
      </c>
      <c r="I119" s="401">
        <v>1</v>
      </c>
      <c r="J119" s="401"/>
      <c r="K119" s="401"/>
      <c r="L119" s="581" t="b">
        <v>0</v>
      </c>
      <c r="N119" s="158"/>
      <c r="O119" s="101"/>
      <c r="P119" s="52"/>
      <c r="Q119" s="101"/>
      <c r="R119" s="126"/>
      <c r="S119" s="101"/>
      <c r="T119" s="101"/>
      <c r="U119" s="39"/>
      <c r="W119" s="91" t="str">
        <f>_PL!$W$72</f>
        <v>Budget</v>
      </c>
      <c r="X119" s="2370" t="e" cm="1">
        <f t="array" aca="1" ref="X119" ca="1">_xlfn.LET(
_xlpm.toPass,$E119="",_xlpm.hasParts,ISNUMBER(SEARCH("|",$E119)),
_xlpm.Part1,INDEX(_xlfn.TEXTSPLIT($E119,"|",,FALSE,1),1),
_xlpm.Part1Num,IFERROR(_xlfn.NUMBERVALUE(_xlpm.Part1),_xlpm.Part1),_xlfn.SWITCH(
TRUE,_xlpm.toPass,"",_xlpm.hasParts,_xlpm.Part1Num,
$E119
))</f>
        <v>#NAME?</v>
      </c>
      <c r="Y119" s="590" t="e" cm="1">
        <f t="array" aca="1" ref="Y119" ca="1">_xlfn.LET(_xlpm.PackedString, E119, IF(_xlpm.PackedString="", "", IF( ISNUMBER( SEARCH("|", _xlpm.PackedString)), INDEX(_xlfn.TEXTSPLIT(_xlpm.PackedString,"|", ,FALSE),2),_xlpm.PackedString)))</f>
        <v>#NAME?</v>
      </c>
      <c r="Z119" s="198" t="e">
        <f t="shared" ca="1" si="31"/>
        <v>#NAME?</v>
      </c>
      <c r="AA119" s="200"/>
      <c r="AB119" s="709" t="e" cm="1">
        <f t="array" aca="1" ref="AB119" ca="1">_xlfn.LET(_xlpm.PackedString, E119, IF(_xlpm.PackedString="", "", IF( ISNUMBER( SEARCH("|", _xlpm.PackedString)), INDEX(_xlfn.TEXTSPLIT(_xlpm.PackedString,"|", ,FALSE),3),_xlpm.PackedString)))</f>
        <v>#NAME?</v>
      </c>
      <c r="AC119" s="275" t="str" cm="1">
        <f t="array" aca="1" ref="AC119" ca="1">_xlfn.LET(
_xlpm.Def, IF(_xlfn.XMATCH(AB119,tbl_acctDef[Term],0)&gt;0, fx_getIcon("find"), ""),
_xlpm.Adj, IF(_xlfn.XMATCH(AB119, tbl_adjExample[Items],0)&gt;0, fx_getIcon("find"), ""),
IFERROR(IFBLANK(_xlpm.Def,_xlpm.Adj),"")
)</f>
        <v/>
      </c>
      <c r="AD119" s="1985" t="e" cm="1">
        <f t="array" aca="1" ref="AD119" ca="1">_xlfn.LET(
_xlpm.val,IF($F119 = "",val_blankRefText,  _xldudf_CX_GET(CX_ENTITY,$F119,AD$11,AD$14,,(AD$75))),
_xlpm.Res, IF(OR(_xlpm.val="",_xlpm.val="Error"),"",_xlpm.val),
_xlpm.Res
)</f>
        <v>#NAME?</v>
      </c>
      <c r="AE119" s="1985" t="e" cm="1">
        <f t="array" aca="1" ref="AE119" ca="1">_xlfn.LET(
_xlpm.val,IF($F119 = "",val_blankRefText,  _xldudf_CX_GET(CX_ENTITY,$F119,AE$11,AE$14,,(AE$75))),
_xlpm.Res, IF(OR(_xlpm.val="",_xlpm.val="Error"),"",_xlpm.val),
_xlpm.Res
)</f>
        <v>#NAME?</v>
      </c>
      <c r="AF119" s="1985" t="e" cm="1">
        <f t="array" aca="1" ref="AF119" ca="1">_xlfn.LET(
_xlpm.val,IF($F119 = "",val_blankRefText,  _xldudf_CX_GET(CX_ENTITY,$F119,AF$11,AF$14,,(AF$75))),
_xlpm.Res, IF(OR(_xlpm.val="",_xlpm.val="Error"),"",_xlpm.val),
_xlpm.Res
)</f>
        <v>#NAME?</v>
      </c>
      <c r="AG119" s="1985" t="e" cm="1">
        <f t="array" aca="1" ref="AG119" ca="1">_xlfn.LET(
_xlpm.val,IF($F119 = "",val_blankRefText,  _xldudf_CX_GET(CX_ENTITY,$F119,AG$11,AG$14,,(AG$75))),
_xlpm.Res, IF(OR(_xlpm.val="",_xlpm.val="Error"),"",_xlpm.val),
_xlpm.Res
)</f>
        <v>#NAME?</v>
      </c>
      <c r="AH119" s="1985" t="e" cm="1">
        <f t="array" aca="1" ref="AH119" ca="1">_xlfn.LET(
_xlpm.val,IF($F119 = "",val_blankRefText,  _xldudf_CX_GET(CX_ENTITY,$F119,AH$11,AH$14,,(AH$75))),
_xlpm.Res, IF(OR(_xlpm.val="",_xlpm.val="Error"),"",_xlpm.val),
_xlpm.Res
)</f>
        <v>#NAME?</v>
      </c>
      <c r="AI119" s="1985" t="e" cm="1">
        <f t="array" aca="1" ref="AI119" ca="1">_xlfn.LET(
_xlpm.val,IF($F119 = "",val_blankRefText,  _xldudf_CX_GET(CX_ENTITY,$F119,AI$11,AI$14,,(AI$75))),
_xlpm.Res, IF(OR(_xlpm.val="",_xlpm.val="Error"),"",_xlpm.val),
_xlpm.Res
)</f>
        <v>#NAME?</v>
      </c>
      <c r="AJ119" s="1985" t="e" cm="1">
        <f t="array" aca="1" ref="AJ119" ca="1">_xlfn.LET(
_xlpm.val,IF($F119 = "",val_blankRefText,  _xldudf_CX_GET(CX_ENTITY,$F119,AJ$11,AJ$14,,(AJ$75))),
_xlpm.Res, IF(OR(_xlpm.val="",_xlpm.val="Error"),"",_xlpm.val),
_xlpm.Res
)</f>
        <v>#NAME?</v>
      </c>
      <c r="AK119" s="1985" t="e" cm="1">
        <f t="array" aca="1" ref="AK119" ca="1">_xlfn.LET(
_xlpm.val,IF($F119 = "",val_blankRefText,  _xldudf_CX_GET(CX_ENTITY,$F119,AK$11,AK$14,,(AK$75))),
_xlpm.Res, IF(OR(_xlpm.val="",_xlpm.val="Error"),"",_xlpm.val),
_xlpm.Res
)</f>
        <v>#NAME?</v>
      </c>
      <c r="AL119" s="1985" t="e" cm="1">
        <f t="array" aca="1" ref="AL119" ca="1">_xlfn.LET(
_xlpm.val,IF($F119 = "",val_blankRefText,  _xldudf_CX_GET(CX_ENTITY,$F119,AL$11,AL$14,,(AL$75))),
_xlpm.Res, IF(OR(_xlpm.val="",_xlpm.val="Error"),"",_xlpm.val),
_xlpm.Res
)</f>
        <v>#NAME?</v>
      </c>
      <c r="AM119" s="1985" t="e" cm="1">
        <f t="array" aca="1" ref="AM119" ca="1">_xlfn.LET(
_xlpm.val,IF($F119 = "",val_blankRefText,  _xldudf_CX_GET(CX_ENTITY,$F119,AM$11,AM$14,,(AM$75))),
_xlpm.Res, IF(OR(_xlpm.val="",_xlpm.val="Error"),"",_xlpm.val),
_xlpm.Res
)</f>
        <v>#NAME?</v>
      </c>
      <c r="AN119" s="1985" t="e" cm="1">
        <f t="array" aca="1" ref="AN119" ca="1">_xlfn.LET(
_xlpm.val,IF($F119 = "",val_blankRefText,  _xldudf_CX_GET(CX_ENTITY,$F119,AN$11,AN$14,,(AN$75))),
_xlpm.Res, IF(OR(_xlpm.val="",_xlpm.val="Error"),"",_xlpm.val),
_xlpm.Res
)</f>
        <v>#NAME?</v>
      </c>
      <c r="AO119" s="1985" t="e" cm="1">
        <f t="array" aca="1" ref="AO119" ca="1">_xlfn.LET(
_xlpm.val,IF($F119 = "",val_blankRefText,  _xldudf_CX_GET(CX_ENTITY,$F119,AO$11,AO$14,,(AO$75))),
_xlpm.Res, IF(OR(_xlpm.val="",_xlpm.val="Error"),"",_xlpm.val),
_xlpm.Res
)</f>
        <v>#NAME?</v>
      </c>
      <c r="AP119" s="1985" t="e" cm="1">
        <f t="array" aca="1" ref="AP119" ca="1">_xlfn.LET(
_xlpm.val,IF($F119 = "",val_blankRefText,  _xldudf_CX_GET(CX_ENTITY,$F119,AP$11,AP$14,,(AP$75))),
_xlpm.Res, IF(OR(_xlpm.val="",_xlpm.val="Error"),"",_xlpm.val),
_xlpm.Res
)</f>
        <v>#NAME?</v>
      </c>
      <c r="AQ119" s="1985" t="e" cm="1">
        <f t="array" aca="1" ref="AQ119" ca="1">_xlfn.LET(
_xlpm.val,IF($F119 = "",val_blankRefText,  _xldudf_CX_GET(CX_ENTITY,$F119,AQ$11,AQ$14,,(AQ$75))),
_xlpm.Res, IF(OR(_xlpm.val="",_xlpm.val="Error"),"",_xlpm.val),
_xlpm.Res
)</f>
        <v>#NAME?</v>
      </c>
      <c r="AR119" s="1985" t="e" cm="1">
        <f t="array" aca="1" ref="AR119" ca="1">_xlfn.LET(
_xlpm.val,IF($F119 = "",val_blankRefText,  _xldudf_CX_GET(CX_ENTITY,$F119,AR$11,AR$14,,(AR$75))),
_xlpm.Res, IF(OR(_xlpm.val="",_xlpm.val="Error"),"",_xlpm.val),
_xlpm.Res
)</f>
        <v>#NAME?</v>
      </c>
      <c r="AS119" s="1985" t="e" cm="1">
        <f t="array" aca="1" ref="AS119" ca="1">_xlfn.LET(
_xlpm.val,IF($F119 = "",val_blankRefText,  _xldudf_CX_GET(CX_ENTITY,$F119,AS$11,AS$14,,(AS$75))),
_xlpm.Res, IF(OR(_xlpm.val="",_xlpm.val="Error"),"",_xlpm.val),
_xlpm.Res
)</f>
        <v>#NAME?</v>
      </c>
      <c r="AT119" s="1985" t="e" cm="1">
        <f t="array" aca="1" ref="AT119" ca="1">_xlfn.LET(
_xlpm.val,IF($F119 = "",val_blankRefText,  _xldudf_CX_GET(CX_ENTITY,$F119,AT$11,AT$14,,(AT$75))),
_xlpm.Res, IF(OR(_xlpm.val="",_xlpm.val="Error"),"",_xlpm.val),
_xlpm.Res
)</f>
        <v>#NAME?</v>
      </c>
      <c r="AU119" s="1985" t="e" cm="1">
        <f t="array" aca="1" ref="AU119" ca="1">_xlfn.LET(
_xlpm.val,IF($F119 = "",val_blankRefText,  _xldudf_CX_GET(CX_ENTITY,$F119,AU$11,AU$14,,(AU$75))),
_xlpm.Res, IF(OR(_xlpm.val="",_xlpm.val="Error"),"",_xlpm.val),
_xlpm.Res
)</f>
        <v>#NAME?</v>
      </c>
      <c r="AV119" s="1985" t="e" cm="1">
        <f t="array" aca="1" ref="AV119" ca="1">_xlfn.LET(
_xlpm.val,IF($F119 = "",val_blankRefText,  _xldudf_CX_GET(CX_ENTITY,$F119,AV$11,AV$14,,(AV$75))),
_xlpm.Res, IF(OR(_xlpm.val="",_xlpm.val="Error"),"",_xlpm.val),
_xlpm.Res
)</f>
        <v>#NAME?</v>
      </c>
      <c r="AW119" s="1985" t="e" cm="1">
        <f t="array" aca="1" ref="AW119" ca="1">_xlfn.LET(
_xlpm.val,IF($F119 = "",val_blankRefText,  _xldudf_CX_GET(CX_ENTITY,$F119,AW$11,AW$14,,(AW$75))),
_xlpm.Res, IF(OR(_xlpm.val="",_xlpm.val="Error"),"",_xlpm.val),
_xlpm.Res
)</f>
        <v>#NAME?</v>
      </c>
      <c r="AX119" s="1985" t="e" cm="1">
        <f t="array" aca="1" ref="AX119" ca="1">_xlfn.LET(
_xlpm.val,IF($F119 = "",val_blankRefText,  _xldudf_CX_GET(CX_ENTITY,$F119,AX$11,AX$14,,(AX$75))),
_xlpm.Res, IF(OR(_xlpm.val="",_xlpm.val="Error"),"",_xlpm.val),
_xlpm.Res
)</f>
        <v>#NAME?</v>
      </c>
      <c r="AY119" s="1985" t="e" cm="1">
        <f t="array" aca="1" ref="AY119" ca="1">_xlfn.LET(
_xlpm.val,IF($F119 = "",val_blankRefText,  _xldudf_CX_GET(CX_ENTITY,$F119,AY$11,AY$14,,(AY$75))),
_xlpm.Res, IF(OR(_xlpm.val="",_xlpm.val="Error"),"",_xlpm.val),
_xlpm.Res
)</f>
        <v>#NAME?</v>
      </c>
      <c r="AZ119" s="1985" t="e" cm="1">
        <f t="array" aca="1" ref="AZ119" ca="1">_xlfn.LET(
_xlpm.val,IF($F119 = "",val_blankRefText,  _xldudf_CX_GET(CX_ENTITY,$F119,AZ$11,AZ$14,,(AZ$75))),
_xlpm.Res, IF(OR(_xlpm.val="",_xlpm.val="Error"),"",_xlpm.val),
_xlpm.Res
)</f>
        <v>#NAME?</v>
      </c>
      <c r="BA119" s="1985" t="e" cm="1">
        <f t="array" aca="1" ref="BA119" ca="1">_xlfn.LET(
_xlpm.val,IF($F119 = "",val_blankRefText,  _xldudf_CX_GET(CX_ENTITY,$F119,BA$11,BA$14,,(BA$75))),
_xlpm.Res, IF(OR(_xlpm.val="",_xlpm.val="Error"),"",_xlpm.val),
_xlpm.Res
)</f>
        <v>#NAME?</v>
      </c>
      <c r="BB119" s="1985" t="e" cm="1">
        <f t="array" aca="1" ref="BB119" ca="1">_xlfn.LET(
_xlpm.val,IF($F119 = "",val_blankRefText,  _xldudf_CX_GET(CX_ENTITY,$F119,BB$11,BB$14,,(BB$75))),
_xlpm.Res, IF(OR(_xlpm.val="",_xlpm.val="Error"),"",_xlpm.val),
_xlpm.Res
)</f>
        <v>#NAME?</v>
      </c>
      <c r="BC119" s="1985" t="e" cm="1">
        <f t="array" aca="1" ref="BC119" ca="1">_xlfn.LET(
_xlpm.val,IF($F119 = "",val_blankRefText,  _xldudf_CX_GET(CX_ENTITY,$F119,BC$11,BC$14,,(BC$75))),
_xlpm.Res, IF(OR(_xlpm.val="",_xlpm.val="Error"),"",_xlpm.val),
_xlpm.Res
)</f>
        <v>#NAME?</v>
      </c>
      <c r="BD119" s="1985" t="e" cm="1">
        <f t="array" aca="1" ref="BD119" ca="1">_xlfn.LET(
_xlpm.val,IF($F119 = "",val_blankRefText,  _xldudf_CX_GET(CX_ENTITY,$F119,BD$11,BD$14,,(BD$75))),
_xlpm.Res, IF(OR(_xlpm.val="",_xlpm.val="Error"),"",_xlpm.val),
_xlpm.Res
)</f>
        <v>#NAME?</v>
      </c>
      <c r="BE119" s="1985" t="e" cm="1">
        <f t="array" aca="1" ref="BE119" ca="1">_xlfn.LET(
_xlpm.val,IF($F119 = "",val_blankRefText,  _xldudf_CX_GET(CX_ENTITY,$F119,BE$11,BE$14,,(BE$75))),
_xlpm.Res, IF(OR(_xlpm.val="",_xlpm.val="Error"),"",_xlpm.val),
_xlpm.Res
)</f>
        <v>#NAME?</v>
      </c>
      <c r="BF119" s="1985" t="e" cm="1">
        <f t="array" aca="1" ref="BF119" ca="1">_xlfn.LET(
_xlpm.val,IF($F119 = "",val_blankRefText,  _xldudf_CX_GET(CX_ENTITY,$F119,BF$11,BF$14,,(BF$75))),
_xlpm.Res, IF(OR(_xlpm.val="",_xlpm.val="Error"),"",_xlpm.val),
_xlpm.Res
)</f>
        <v>#NAME?</v>
      </c>
      <c r="BG119" s="1985" t="e" cm="1">
        <f t="array" aca="1" ref="BG119" ca="1">_xlfn.LET(
_xlpm.val,IF($F119 = "",val_blankRefText,  _xldudf_CX_GET(CX_ENTITY,$F119,BG$11,BG$14,,(BG$75))),
_xlpm.Res, IF(OR(_xlpm.val="",_xlpm.val="Error"),"",_xlpm.val),
_xlpm.Res
)</f>
        <v>#NAME?</v>
      </c>
      <c r="BH119" s="1985" t="e" cm="1">
        <f t="array" aca="1" ref="BH119" ca="1">_xlfn.LET(
_xlpm.val,IF($F119 = "",val_blankRefText,  _xldudf_CX_GET(CX_ENTITY,$F119,BH$11,BH$14,,(BH$75))),
_xlpm.Res, IF(OR(_xlpm.val="",_xlpm.val="Error"),"",_xlpm.val),
_xlpm.Res
)</f>
        <v>#NAME?</v>
      </c>
      <c r="BI119" s="1985" t="e" cm="1">
        <f t="array" aca="1" ref="BI119" ca="1">_xlfn.LET(
_xlpm.val,IF($F119 = "",val_blankRefText,  _xldudf_CX_GET(CX_ENTITY,$F119,BI$11,BI$14,,(BI$75))),
_xlpm.Res, IF(OR(_xlpm.val="",_xlpm.val="Error"),"",_xlpm.val),
_xlpm.Res
)</f>
        <v>#NAME?</v>
      </c>
      <c r="BJ119" s="1985" t="e" cm="1">
        <f t="array" aca="1" ref="BJ119" ca="1">_xlfn.LET(
_xlpm.val,IF($F119 = "",val_blankRefText,  _xldudf_CX_GET(CX_ENTITY,$F119,BJ$11,BJ$14,,(BJ$75))),
_xlpm.Res, IF(OR(_xlpm.val="",_xlpm.val="Error"),"",_xlpm.val),
_xlpm.Res
)</f>
        <v>#NAME?</v>
      </c>
      <c r="BK119" s="1985" t="e" cm="1">
        <f t="array" aca="1" ref="BK119" ca="1">_xlfn.LET(
_xlpm.val,IF($F119 = "",val_blankRefText,  _xldudf_CX_GET(CX_ENTITY,$F119,BK$11,BK$14,,(BK$75))),
_xlpm.Res, IF(OR(_xlpm.val="",_xlpm.val="Error"),"",_xlpm.val),
_xlpm.Res
)</f>
        <v>#NAME?</v>
      </c>
      <c r="BL119" s="1985" t="e" cm="1">
        <f t="array" aca="1" ref="BL119" ca="1">_xlfn.LET(
_xlpm.val,IF($F119 = "",val_blankRefText,  _xldudf_CX_GET(CX_ENTITY,$F119,BL$11,BL$14,,(BL$75))),
_xlpm.Res, IF(OR(_xlpm.val="",_xlpm.val="Error"),"",_xlpm.val),
_xlpm.Res
)</f>
        <v>#NAME?</v>
      </c>
      <c r="BM119" s="1985" t="e" cm="1">
        <f t="array" aca="1" ref="BM119" ca="1">_xlfn.LET(
_xlpm.val,IF($F119 = "",val_blankRefText,  _xldudf_CX_GET(CX_ENTITY,$F119,BM$11,BM$14,,(BM$75))),
_xlpm.Res, IF(OR(_xlpm.val="",_xlpm.val="Error"),"",_xlpm.val),
_xlpm.Res
)</f>
        <v>#NAME?</v>
      </c>
      <c r="BN119" s="1985" t="e" cm="1">
        <f t="array" aca="1" ref="BN119" ca="1">_xlfn.LET(
_xlpm.val,IF($F119 = "",val_blankRefText,  _xldudf_CX_GET(CX_ENTITY,$F119,BN$11,BN$14,,(BN$75))),
_xlpm.Res, IF(OR(_xlpm.val="",_xlpm.val="Error"),"",_xlpm.val),
_xlpm.Res
)</f>
        <v>#NAME?</v>
      </c>
      <c r="BO119" s="2104"/>
      <c r="BP119" s="2104"/>
      <c r="BQ119" s="2104"/>
      <c r="BR119" s="2104"/>
      <c r="BS119" s="2104"/>
      <c r="BT119" s="2104"/>
      <c r="BU119" s="2104"/>
      <c r="BV119" s="2104"/>
      <c r="BW119" s="2104"/>
      <c r="BX119" s="2104"/>
      <c r="BY119" s="2104"/>
      <c r="BZ119" s="2104"/>
      <c r="CA119" s="34"/>
      <c r="CC119" s="33"/>
      <c r="CD119" s="763"/>
      <c r="CE119" s="763"/>
      <c r="CF119" s="3"/>
      <c r="CG119" s="763"/>
      <c r="CH119" s="763"/>
      <c r="CI119" s="3"/>
      <c r="CJ119" s="763"/>
      <c r="CK119" s="763"/>
      <c r="CL119" s="3"/>
      <c r="CM119" s="763"/>
      <c r="CN119" s="763"/>
      <c r="CO119" s="3"/>
      <c r="CP119" s="763"/>
      <c r="CQ119" s="763"/>
      <c r="CR119" s="34"/>
    </row>
    <row r="120" spans="1:96" ht="21" customHeight="1" outlineLevel="2">
      <c r="A120" s="1322"/>
      <c r="B120" s="574" t="s">
        <v>1592</v>
      </c>
      <c r="C120" s="2131" t="s">
        <v>1593</v>
      </c>
      <c r="D120" s="577"/>
      <c r="E120" s="1615" t="e" cm="1">
        <f t="array" aca="1" ref="E120" ca="1">_xlfn.LET(
   _xlpm.Attr,  $C120,
   _xlpm.Lookback, $E$16,
   _xlpm.QueryDate, EOMONTH(val_asOfDate,_xlpm.Lookback),
   _xlpm.ReadField, _xldudf_CX_GET(CX_ENTITY,fx_attrConverter($C120),_xlpm.QueryDate),
   _xlpm.AttrBlank, _xlpm.Attr="", _xlpm.Result,
   IF(_xlpm.AttrBlank,val_blankRefText,fx_attrConverter(_xlpm.ReadField,0)),
IF(_xlpm.Result = "Error", "", _xlpm.Result )
)</f>
        <v>#NAME?</v>
      </c>
      <c r="F120" s="577" t="str">
        <f t="shared" si="30"/>
        <v>Custom Metric Amount 8 [Calculated]</v>
      </c>
      <c r="G120" s="577" t="s">
        <v>1600</v>
      </c>
      <c r="H120" s="401">
        <v>1</v>
      </c>
      <c r="I120" s="401">
        <v>1</v>
      </c>
      <c r="J120" s="401"/>
      <c r="K120" s="401"/>
      <c r="L120" s="581" t="b">
        <v>0</v>
      </c>
      <c r="N120" s="158"/>
      <c r="O120" s="101"/>
      <c r="P120" s="52"/>
      <c r="Q120" s="101"/>
      <c r="R120" s="126"/>
      <c r="S120" s="101"/>
      <c r="T120" s="101"/>
      <c r="U120" s="39"/>
      <c r="W120" s="91" t="str">
        <f>_PL!$W$72</f>
        <v>Budget</v>
      </c>
      <c r="X120" s="2370" t="e" cm="1">
        <f t="array" aca="1" ref="X120" ca="1">_xlfn.LET(
_xlpm.toPass,$E120="",_xlpm.hasParts,ISNUMBER(SEARCH("|",$E120)),
_xlpm.Part1,INDEX(_xlfn.TEXTSPLIT($E120,"|",,FALSE,1),1),
_xlpm.Part1Num,IFERROR(_xlfn.NUMBERVALUE(_xlpm.Part1),_xlpm.Part1),_xlfn.SWITCH(
TRUE,_xlpm.toPass,"",_xlpm.hasParts,_xlpm.Part1Num,
$E120
))</f>
        <v>#NAME?</v>
      </c>
      <c r="Y120" s="590" t="e" cm="1">
        <f t="array" aca="1" ref="Y120" ca="1">_xlfn.LET(_xlpm.PackedString, E120, IF(_xlpm.PackedString="", "", IF( ISNUMBER( SEARCH("|", _xlpm.PackedString)), INDEX(_xlfn.TEXTSPLIT(_xlpm.PackedString,"|", ,FALSE),2),_xlpm.PackedString)))</f>
        <v>#NAME?</v>
      </c>
      <c r="Z120" s="198" t="e">
        <f t="shared" ca="1" si="31"/>
        <v>#NAME?</v>
      </c>
      <c r="AA120" s="200"/>
      <c r="AB120" s="709" t="e" cm="1">
        <f t="array" aca="1" ref="AB120" ca="1">_xlfn.LET(_xlpm.PackedString, E120, IF(_xlpm.PackedString="", "", IF( ISNUMBER( SEARCH("|", _xlpm.PackedString)), INDEX(_xlfn.TEXTSPLIT(_xlpm.PackedString,"|", ,FALSE),3),_xlpm.PackedString)))</f>
        <v>#NAME?</v>
      </c>
      <c r="AC120" s="275" t="str" cm="1">
        <f t="array" aca="1" ref="AC120" ca="1">_xlfn.LET(
_xlpm.Def, IF(_xlfn.XMATCH(AB120,tbl_acctDef[Term],0)&gt;0, fx_getIcon("find"), ""),
_xlpm.Adj, IF(_xlfn.XMATCH(AB120, tbl_adjExample[Items],0)&gt;0, fx_getIcon("find"), ""),
IFERROR(IFBLANK(_xlpm.Def,_xlpm.Adj),"")
)</f>
        <v/>
      </c>
      <c r="AD120" s="1985" t="e" cm="1">
        <f t="array" aca="1" ref="AD120" ca="1">_xlfn.LET(
_xlpm.val,IF($F120 = "",val_blankRefText,  _xldudf_CX_GET(CX_ENTITY,$F120,AD$11,AD$14,,(AD$75))),
_xlpm.Res, IF(OR(_xlpm.val="",_xlpm.val="Error"),"",_xlpm.val),
_xlpm.Res
)</f>
        <v>#NAME?</v>
      </c>
      <c r="AE120" s="1985" t="e" cm="1">
        <f t="array" aca="1" ref="AE120" ca="1">_xlfn.LET(
_xlpm.val,IF($F120 = "",val_blankRefText,  _xldudf_CX_GET(CX_ENTITY,$F120,AE$11,AE$14,,(AE$75))),
_xlpm.Res, IF(OR(_xlpm.val="",_xlpm.val="Error"),"",_xlpm.val),
_xlpm.Res
)</f>
        <v>#NAME?</v>
      </c>
      <c r="AF120" s="1985" t="e" cm="1">
        <f t="array" aca="1" ref="AF120" ca="1">_xlfn.LET(
_xlpm.val,IF($F120 = "",val_blankRefText,  _xldudf_CX_GET(CX_ENTITY,$F120,AF$11,AF$14,,(AF$75))),
_xlpm.Res, IF(OR(_xlpm.val="",_xlpm.val="Error"),"",_xlpm.val),
_xlpm.Res
)</f>
        <v>#NAME?</v>
      </c>
      <c r="AG120" s="1985" t="e" cm="1">
        <f t="array" aca="1" ref="AG120" ca="1">_xlfn.LET(
_xlpm.val,IF($F120 = "",val_blankRefText,  _xldudf_CX_GET(CX_ENTITY,$F120,AG$11,AG$14,,(AG$75))),
_xlpm.Res, IF(OR(_xlpm.val="",_xlpm.val="Error"),"",_xlpm.val),
_xlpm.Res
)</f>
        <v>#NAME?</v>
      </c>
      <c r="AH120" s="1985" t="e" cm="1">
        <f t="array" aca="1" ref="AH120" ca="1">_xlfn.LET(
_xlpm.val,IF($F120 = "",val_blankRefText,  _xldudf_CX_GET(CX_ENTITY,$F120,AH$11,AH$14,,(AH$75))),
_xlpm.Res, IF(OR(_xlpm.val="",_xlpm.val="Error"),"",_xlpm.val),
_xlpm.Res
)</f>
        <v>#NAME?</v>
      </c>
      <c r="AI120" s="1985" t="e" cm="1">
        <f t="array" aca="1" ref="AI120" ca="1">_xlfn.LET(
_xlpm.val,IF($F120 = "",val_blankRefText,  _xldudf_CX_GET(CX_ENTITY,$F120,AI$11,AI$14,,(AI$75))),
_xlpm.Res, IF(OR(_xlpm.val="",_xlpm.val="Error"),"",_xlpm.val),
_xlpm.Res
)</f>
        <v>#NAME?</v>
      </c>
      <c r="AJ120" s="1985" t="e" cm="1">
        <f t="array" aca="1" ref="AJ120" ca="1">_xlfn.LET(
_xlpm.val,IF($F120 = "",val_blankRefText,  _xldudf_CX_GET(CX_ENTITY,$F120,AJ$11,AJ$14,,(AJ$75))),
_xlpm.Res, IF(OR(_xlpm.val="",_xlpm.val="Error"),"",_xlpm.val),
_xlpm.Res
)</f>
        <v>#NAME?</v>
      </c>
      <c r="AK120" s="1985" t="e" cm="1">
        <f t="array" aca="1" ref="AK120" ca="1">_xlfn.LET(
_xlpm.val,IF($F120 = "",val_blankRefText,  _xldudf_CX_GET(CX_ENTITY,$F120,AK$11,AK$14,,(AK$75))),
_xlpm.Res, IF(OR(_xlpm.val="",_xlpm.val="Error"),"",_xlpm.val),
_xlpm.Res
)</f>
        <v>#NAME?</v>
      </c>
      <c r="AL120" s="1985" t="e" cm="1">
        <f t="array" aca="1" ref="AL120" ca="1">_xlfn.LET(
_xlpm.val,IF($F120 = "",val_blankRefText,  _xldudf_CX_GET(CX_ENTITY,$F120,AL$11,AL$14,,(AL$75))),
_xlpm.Res, IF(OR(_xlpm.val="",_xlpm.val="Error"),"",_xlpm.val),
_xlpm.Res
)</f>
        <v>#NAME?</v>
      </c>
      <c r="AM120" s="1985" t="e" cm="1">
        <f t="array" aca="1" ref="AM120" ca="1">_xlfn.LET(
_xlpm.val,IF($F120 = "",val_blankRefText,  _xldudf_CX_GET(CX_ENTITY,$F120,AM$11,AM$14,,(AM$75))),
_xlpm.Res, IF(OR(_xlpm.val="",_xlpm.val="Error"),"",_xlpm.val),
_xlpm.Res
)</f>
        <v>#NAME?</v>
      </c>
      <c r="AN120" s="1985" t="e" cm="1">
        <f t="array" aca="1" ref="AN120" ca="1">_xlfn.LET(
_xlpm.val,IF($F120 = "",val_blankRefText,  _xldudf_CX_GET(CX_ENTITY,$F120,AN$11,AN$14,,(AN$75))),
_xlpm.Res, IF(OR(_xlpm.val="",_xlpm.val="Error"),"",_xlpm.val),
_xlpm.Res
)</f>
        <v>#NAME?</v>
      </c>
      <c r="AO120" s="1985" t="e" cm="1">
        <f t="array" aca="1" ref="AO120" ca="1">_xlfn.LET(
_xlpm.val,IF($F120 = "",val_blankRefText,  _xldudf_CX_GET(CX_ENTITY,$F120,AO$11,AO$14,,(AO$75))),
_xlpm.Res, IF(OR(_xlpm.val="",_xlpm.val="Error"),"",_xlpm.val),
_xlpm.Res
)</f>
        <v>#NAME?</v>
      </c>
      <c r="AP120" s="1985" t="e" cm="1">
        <f t="array" aca="1" ref="AP120" ca="1">_xlfn.LET(
_xlpm.val,IF($F120 = "",val_blankRefText,  _xldudf_CX_GET(CX_ENTITY,$F120,AP$11,AP$14,,(AP$75))),
_xlpm.Res, IF(OR(_xlpm.val="",_xlpm.val="Error"),"",_xlpm.val),
_xlpm.Res
)</f>
        <v>#NAME?</v>
      </c>
      <c r="AQ120" s="1985" t="e" cm="1">
        <f t="array" aca="1" ref="AQ120" ca="1">_xlfn.LET(
_xlpm.val,IF($F120 = "",val_blankRefText,  _xldudf_CX_GET(CX_ENTITY,$F120,AQ$11,AQ$14,,(AQ$75))),
_xlpm.Res, IF(OR(_xlpm.val="",_xlpm.val="Error"),"",_xlpm.val),
_xlpm.Res
)</f>
        <v>#NAME?</v>
      </c>
      <c r="AR120" s="1985" t="e" cm="1">
        <f t="array" aca="1" ref="AR120" ca="1">_xlfn.LET(
_xlpm.val,IF($F120 = "",val_blankRefText,  _xldudf_CX_GET(CX_ENTITY,$F120,AR$11,AR$14,,(AR$75))),
_xlpm.Res, IF(OR(_xlpm.val="",_xlpm.val="Error"),"",_xlpm.val),
_xlpm.Res
)</f>
        <v>#NAME?</v>
      </c>
      <c r="AS120" s="1985" t="e" cm="1">
        <f t="array" aca="1" ref="AS120" ca="1">_xlfn.LET(
_xlpm.val,IF($F120 = "",val_blankRefText,  _xldudf_CX_GET(CX_ENTITY,$F120,AS$11,AS$14,,(AS$75))),
_xlpm.Res, IF(OR(_xlpm.val="",_xlpm.val="Error"),"",_xlpm.val),
_xlpm.Res
)</f>
        <v>#NAME?</v>
      </c>
      <c r="AT120" s="1985" t="e" cm="1">
        <f t="array" aca="1" ref="AT120" ca="1">_xlfn.LET(
_xlpm.val,IF($F120 = "",val_blankRefText,  _xldudf_CX_GET(CX_ENTITY,$F120,AT$11,AT$14,,(AT$75))),
_xlpm.Res, IF(OR(_xlpm.val="",_xlpm.val="Error"),"",_xlpm.val),
_xlpm.Res
)</f>
        <v>#NAME?</v>
      </c>
      <c r="AU120" s="1985" t="e" cm="1">
        <f t="array" aca="1" ref="AU120" ca="1">_xlfn.LET(
_xlpm.val,IF($F120 = "",val_blankRefText,  _xldudf_CX_GET(CX_ENTITY,$F120,AU$11,AU$14,,(AU$75))),
_xlpm.Res, IF(OR(_xlpm.val="",_xlpm.val="Error"),"",_xlpm.val),
_xlpm.Res
)</f>
        <v>#NAME?</v>
      </c>
      <c r="AV120" s="1985" t="e" cm="1">
        <f t="array" aca="1" ref="AV120" ca="1">_xlfn.LET(
_xlpm.val,IF($F120 = "",val_blankRefText,  _xldudf_CX_GET(CX_ENTITY,$F120,AV$11,AV$14,,(AV$75))),
_xlpm.Res, IF(OR(_xlpm.val="",_xlpm.val="Error"),"",_xlpm.val),
_xlpm.Res
)</f>
        <v>#NAME?</v>
      </c>
      <c r="AW120" s="1985" t="e" cm="1">
        <f t="array" aca="1" ref="AW120" ca="1">_xlfn.LET(
_xlpm.val,IF($F120 = "",val_blankRefText,  _xldudf_CX_GET(CX_ENTITY,$F120,AW$11,AW$14,,(AW$75))),
_xlpm.Res, IF(OR(_xlpm.val="",_xlpm.val="Error"),"",_xlpm.val),
_xlpm.Res
)</f>
        <v>#NAME?</v>
      </c>
      <c r="AX120" s="1985" t="e" cm="1">
        <f t="array" aca="1" ref="AX120" ca="1">_xlfn.LET(
_xlpm.val,IF($F120 = "",val_blankRefText,  _xldudf_CX_GET(CX_ENTITY,$F120,AX$11,AX$14,,(AX$75))),
_xlpm.Res, IF(OR(_xlpm.val="",_xlpm.val="Error"),"",_xlpm.val),
_xlpm.Res
)</f>
        <v>#NAME?</v>
      </c>
      <c r="AY120" s="1985" t="e" cm="1">
        <f t="array" aca="1" ref="AY120" ca="1">_xlfn.LET(
_xlpm.val,IF($F120 = "",val_blankRefText,  _xldudf_CX_GET(CX_ENTITY,$F120,AY$11,AY$14,,(AY$75))),
_xlpm.Res, IF(OR(_xlpm.val="",_xlpm.val="Error"),"",_xlpm.val),
_xlpm.Res
)</f>
        <v>#NAME?</v>
      </c>
      <c r="AZ120" s="1985" t="e" cm="1">
        <f t="array" aca="1" ref="AZ120" ca="1">_xlfn.LET(
_xlpm.val,IF($F120 = "",val_blankRefText,  _xldudf_CX_GET(CX_ENTITY,$F120,AZ$11,AZ$14,,(AZ$75))),
_xlpm.Res, IF(OR(_xlpm.val="",_xlpm.val="Error"),"",_xlpm.val),
_xlpm.Res
)</f>
        <v>#NAME?</v>
      </c>
      <c r="BA120" s="1985" t="e" cm="1">
        <f t="array" aca="1" ref="BA120" ca="1">_xlfn.LET(
_xlpm.val,IF($F120 = "",val_blankRefText,  _xldudf_CX_GET(CX_ENTITY,$F120,BA$11,BA$14,,(BA$75))),
_xlpm.Res, IF(OR(_xlpm.val="",_xlpm.val="Error"),"",_xlpm.val),
_xlpm.Res
)</f>
        <v>#NAME?</v>
      </c>
      <c r="BB120" s="1985" t="e" cm="1">
        <f t="array" aca="1" ref="BB120" ca="1">_xlfn.LET(
_xlpm.val,IF($F120 = "",val_blankRefText,  _xldudf_CX_GET(CX_ENTITY,$F120,BB$11,BB$14,,(BB$75))),
_xlpm.Res, IF(OR(_xlpm.val="",_xlpm.val="Error"),"",_xlpm.val),
_xlpm.Res
)</f>
        <v>#NAME?</v>
      </c>
      <c r="BC120" s="1985" t="e" cm="1">
        <f t="array" aca="1" ref="BC120" ca="1">_xlfn.LET(
_xlpm.val,IF($F120 = "",val_blankRefText,  _xldudf_CX_GET(CX_ENTITY,$F120,BC$11,BC$14,,(BC$75))),
_xlpm.Res, IF(OR(_xlpm.val="",_xlpm.val="Error"),"",_xlpm.val),
_xlpm.Res
)</f>
        <v>#NAME?</v>
      </c>
      <c r="BD120" s="1985" t="e" cm="1">
        <f t="array" aca="1" ref="BD120" ca="1">_xlfn.LET(
_xlpm.val,IF($F120 = "",val_blankRefText,  _xldudf_CX_GET(CX_ENTITY,$F120,BD$11,BD$14,,(BD$75))),
_xlpm.Res, IF(OR(_xlpm.val="",_xlpm.val="Error"),"",_xlpm.val),
_xlpm.Res
)</f>
        <v>#NAME?</v>
      </c>
      <c r="BE120" s="1985" t="e" cm="1">
        <f t="array" aca="1" ref="BE120" ca="1">_xlfn.LET(
_xlpm.val,IF($F120 = "",val_blankRefText,  _xldudf_CX_GET(CX_ENTITY,$F120,BE$11,BE$14,,(BE$75))),
_xlpm.Res, IF(OR(_xlpm.val="",_xlpm.val="Error"),"",_xlpm.val),
_xlpm.Res
)</f>
        <v>#NAME?</v>
      </c>
      <c r="BF120" s="1985" t="e" cm="1">
        <f t="array" aca="1" ref="BF120" ca="1">_xlfn.LET(
_xlpm.val,IF($F120 = "",val_blankRefText,  _xldudf_CX_GET(CX_ENTITY,$F120,BF$11,BF$14,,(BF$75))),
_xlpm.Res, IF(OR(_xlpm.val="",_xlpm.val="Error"),"",_xlpm.val),
_xlpm.Res
)</f>
        <v>#NAME?</v>
      </c>
      <c r="BG120" s="1985" t="e" cm="1">
        <f t="array" aca="1" ref="BG120" ca="1">_xlfn.LET(
_xlpm.val,IF($F120 = "",val_blankRefText,  _xldudf_CX_GET(CX_ENTITY,$F120,BG$11,BG$14,,(BG$75))),
_xlpm.Res, IF(OR(_xlpm.val="",_xlpm.val="Error"),"",_xlpm.val),
_xlpm.Res
)</f>
        <v>#NAME?</v>
      </c>
      <c r="BH120" s="1985" t="e" cm="1">
        <f t="array" aca="1" ref="BH120" ca="1">_xlfn.LET(
_xlpm.val,IF($F120 = "",val_blankRefText,  _xldudf_CX_GET(CX_ENTITY,$F120,BH$11,BH$14,,(BH$75))),
_xlpm.Res, IF(OR(_xlpm.val="",_xlpm.val="Error"),"",_xlpm.val),
_xlpm.Res
)</f>
        <v>#NAME?</v>
      </c>
      <c r="BI120" s="1985" t="e" cm="1">
        <f t="array" aca="1" ref="BI120" ca="1">_xlfn.LET(
_xlpm.val,IF($F120 = "",val_blankRefText,  _xldudf_CX_GET(CX_ENTITY,$F120,BI$11,BI$14,,(BI$75))),
_xlpm.Res, IF(OR(_xlpm.val="",_xlpm.val="Error"),"",_xlpm.val),
_xlpm.Res
)</f>
        <v>#NAME?</v>
      </c>
      <c r="BJ120" s="1985" t="e" cm="1">
        <f t="array" aca="1" ref="BJ120" ca="1">_xlfn.LET(
_xlpm.val,IF($F120 = "",val_blankRefText,  _xldudf_CX_GET(CX_ENTITY,$F120,BJ$11,BJ$14,,(BJ$75))),
_xlpm.Res, IF(OR(_xlpm.val="",_xlpm.val="Error"),"",_xlpm.val),
_xlpm.Res
)</f>
        <v>#NAME?</v>
      </c>
      <c r="BK120" s="1985" t="e" cm="1">
        <f t="array" aca="1" ref="BK120" ca="1">_xlfn.LET(
_xlpm.val,IF($F120 = "",val_blankRefText,  _xldudf_CX_GET(CX_ENTITY,$F120,BK$11,BK$14,,(BK$75))),
_xlpm.Res, IF(OR(_xlpm.val="",_xlpm.val="Error"),"",_xlpm.val),
_xlpm.Res
)</f>
        <v>#NAME?</v>
      </c>
      <c r="BL120" s="1985" t="e" cm="1">
        <f t="array" aca="1" ref="BL120" ca="1">_xlfn.LET(
_xlpm.val,IF($F120 = "",val_blankRefText,  _xldudf_CX_GET(CX_ENTITY,$F120,BL$11,BL$14,,(BL$75))),
_xlpm.Res, IF(OR(_xlpm.val="",_xlpm.val="Error"),"",_xlpm.val),
_xlpm.Res
)</f>
        <v>#NAME?</v>
      </c>
      <c r="BM120" s="1985" t="e" cm="1">
        <f t="array" aca="1" ref="BM120" ca="1">_xlfn.LET(
_xlpm.val,IF($F120 = "",val_blankRefText,  _xldudf_CX_GET(CX_ENTITY,$F120,BM$11,BM$14,,(BM$75))),
_xlpm.Res, IF(OR(_xlpm.val="",_xlpm.val="Error"),"",_xlpm.val),
_xlpm.Res
)</f>
        <v>#NAME?</v>
      </c>
      <c r="BN120" s="1985" t="e" cm="1">
        <f t="array" aca="1" ref="BN120" ca="1">_xlfn.LET(
_xlpm.val,IF($F120 = "",val_blankRefText,  _xldudf_CX_GET(CX_ENTITY,$F120,BN$11,BN$14,,(BN$75))),
_xlpm.Res, IF(OR(_xlpm.val="",_xlpm.val="Error"),"",_xlpm.val),
_xlpm.Res
)</f>
        <v>#NAME?</v>
      </c>
      <c r="BO120" s="2104"/>
      <c r="BP120" s="2104"/>
      <c r="BQ120" s="2104"/>
      <c r="BR120" s="2104"/>
      <c r="BS120" s="2104"/>
      <c r="BT120" s="2104"/>
      <c r="BU120" s="2104"/>
      <c r="BV120" s="2104"/>
      <c r="BW120" s="2104"/>
      <c r="BX120" s="2104"/>
      <c r="BY120" s="2104"/>
      <c r="BZ120" s="2104"/>
      <c r="CA120" s="34"/>
      <c r="CC120" s="33"/>
      <c r="CD120" s="763"/>
      <c r="CE120" s="763"/>
      <c r="CF120" s="3"/>
      <c r="CG120" s="763"/>
      <c r="CH120" s="763"/>
      <c r="CI120" s="3"/>
      <c r="CJ120" s="763"/>
      <c r="CK120" s="763"/>
      <c r="CL120" s="3"/>
      <c r="CM120" s="763"/>
      <c r="CN120" s="763"/>
      <c r="CO120" s="3"/>
      <c r="CP120" s="763"/>
      <c r="CQ120" s="763"/>
      <c r="CR120" s="34"/>
    </row>
    <row r="121" spans="1:96" ht="21" customHeight="1" outlineLevel="2">
      <c r="A121" s="1322"/>
      <c r="B121" s="574" t="s">
        <v>1594</v>
      </c>
      <c r="C121" s="2131" t="s">
        <v>1595</v>
      </c>
      <c r="D121" s="574"/>
      <c r="E121" s="1615" t="e" cm="1">
        <f t="array" aca="1" ref="E121" ca="1">_xlfn.LET(
   _xlpm.Attr,  $C121,
   _xlpm.Lookback, $E$16,
   _xlpm.QueryDate, EOMONTH(val_asOfDate,_xlpm.Lookback),
   _xlpm.ReadField, _xldudf_CX_GET(CX_ENTITY,fx_attrConverter($C121),_xlpm.QueryDate),
   _xlpm.AttrBlank, _xlpm.Attr="", _xlpm.Result,
   IF(_xlpm.AttrBlank,val_blankRefText,fx_attrConverter(_xlpm.ReadField,0)),
IF(_xlpm.Result = "Error", "", _xlpm.Result )
)</f>
        <v>#NAME?</v>
      </c>
      <c r="F121" s="577" t="str">
        <f t="shared" si="30"/>
        <v>Custom Metric Amount 9 [Calculated]</v>
      </c>
      <c r="G121" s="577" t="s">
        <v>1600</v>
      </c>
      <c r="H121" s="401">
        <v>1</v>
      </c>
      <c r="I121" s="401">
        <v>1</v>
      </c>
      <c r="J121" s="401"/>
      <c r="K121" s="401"/>
      <c r="L121" s="581" t="b">
        <v>0</v>
      </c>
      <c r="N121" s="158"/>
      <c r="O121" s="101"/>
      <c r="P121" s="52"/>
      <c r="Q121" s="101"/>
      <c r="R121" s="126"/>
      <c r="S121" s="101"/>
      <c r="T121" s="101"/>
      <c r="U121" s="39"/>
      <c r="W121" s="91" t="str">
        <f>_PL!$W$72</f>
        <v>Budget</v>
      </c>
      <c r="X121" s="2370" t="e" cm="1">
        <f t="array" aca="1" ref="X121" ca="1">_xlfn.LET(
_xlpm.toPass,$E121="",_xlpm.hasParts,ISNUMBER(SEARCH("|",$E121)),
_xlpm.Part1,INDEX(_xlfn.TEXTSPLIT($E121,"|",,FALSE,1),1),
_xlpm.Part1Num,IFERROR(_xlfn.NUMBERVALUE(_xlpm.Part1),_xlpm.Part1),_xlfn.SWITCH(
TRUE,_xlpm.toPass,"",_xlpm.hasParts,_xlpm.Part1Num,
$E121
))</f>
        <v>#NAME?</v>
      </c>
      <c r="Y121" s="590" t="e" cm="1">
        <f t="array" aca="1" ref="Y121" ca="1">_xlfn.LET(_xlpm.PackedString, E121, IF(_xlpm.PackedString="", "", IF( ISNUMBER( SEARCH("|", _xlpm.PackedString)), INDEX(_xlfn.TEXTSPLIT(_xlpm.PackedString,"|", ,FALSE),2),_xlpm.PackedString)))</f>
        <v>#NAME?</v>
      </c>
      <c r="Z121" s="198" t="e">
        <f t="shared" ca="1" si="31"/>
        <v>#NAME?</v>
      </c>
      <c r="AA121" s="200"/>
      <c r="AB121" s="709" t="e" cm="1">
        <f t="array" aca="1" ref="AB121" ca="1">_xlfn.LET(_xlpm.PackedString, E121, IF(_xlpm.PackedString="", "", IF( ISNUMBER( SEARCH("|", _xlpm.PackedString)), INDEX(_xlfn.TEXTSPLIT(_xlpm.PackedString,"|", ,FALSE),3),_xlpm.PackedString)))</f>
        <v>#NAME?</v>
      </c>
      <c r="AC121" s="275" t="str" cm="1">
        <f t="array" aca="1" ref="AC121" ca="1">_xlfn.LET(
_xlpm.Def, IF(_xlfn.XMATCH(AB121,tbl_acctDef[Term],0)&gt;0, fx_getIcon("find"), ""),
_xlpm.Adj, IF(_xlfn.XMATCH(AB121, tbl_adjExample[Items],0)&gt;0, fx_getIcon("find"), ""),
IFERROR(IFBLANK(_xlpm.Def,_xlpm.Adj),"")
)</f>
        <v/>
      </c>
      <c r="AD121" s="1985" t="e" cm="1">
        <f t="array" aca="1" ref="AD121" ca="1">_xlfn.LET(
_xlpm.val,IF($F121 = "",val_blankRefText,  _xldudf_CX_GET(CX_ENTITY,$F121,AD$11,AD$14,,(AD$75))),
_xlpm.Res, IF(OR(_xlpm.val="",_xlpm.val="Error"),"",_xlpm.val),
_xlpm.Res
)</f>
        <v>#NAME?</v>
      </c>
      <c r="AE121" s="1985" t="e" cm="1">
        <f t="array" aca="1" ref="AE121" ca="1">_xlfn.LET(
_xlpm.val,IF($F121 = "",val_blankRefText,  _xldudf_CX_GET(CX_ENTITY,$F121,AE$11,AE$14,,(AE$75))),
_xlpm.Res, IF(OR(_xlpm.val="",_xlpm.val="Error"),"",_xlpm.val),
_xlpm.Res
)</f>
        <v>#NAME?</v>
      </c>
      <c r="AF121" s="1985" t="e" cm="1">
        <f t="array" aca="1" ref="AF121" ca="1">_xlfn.LET(
_xlpm.val,IF($F121 = "",val_blankRefText,  _xldudf_CX_GET(CX_ENTITY,$F121,AF$11,AF$14,,(AF$75))),
_xlpm.Res, IF(OR(_xlpm.val="",_xlpm.val="Error"),"",_xlpm.val),
_xlpm.Res
)</f>
        <v>#NAME?</v>
      </c>
      <c r="AG121" s="1985" t="e" cm="1">
        <f t="array" aca="1" ref="AG121" ca="1">_xlfn.LET(
_xlpm.val,IF($F121 = "",val_blankRefText,  _xldudf_CX_GET(CX_ENTITY,$F121,AG$11,AG$14,,(AG$75))),
_xlpm.Res, IF(OR(_xlpm.val="",_xlpm.val="Error"),"",_xlpm.val),
_xlpm.Res
)</f>
        <v>#NAME?</v>
      </c>
      <c r="AH121" s="1985" t="e" cm="1">
        <f t="array" aca="1" ref="AH121" ca="1">_xlfn.LET(
_xlpm.val,IF($F121 = "",val_blankRefText,  _xldudf_CX_GET(CX_ENTITY,$F121,AH$11,AH$14,,(AH$75))),
_xlpm.Res, IF(OR(_xlpm.val="",_xlpm.val="Error"),"",_xlpm.val),
_xlpm.Res
)</f>
        <v>#NAME?</v>
      </c>
      <c r="AI121" s="1985" t="e" cm="1">
        <f t="array" aca="1" ref="AI121" ca="1">_xlfn.LET(
_xlpm.val,IF($F121 = "",val_blankRefText,  _xldudf_CX_GET(CX_ENTITY,$F121,AI$11,AI$14,,(AI$75))),
_xlpm.Res, IF(OR(_xlpm.val="",_xlpm.val="Error"),"",_xlpm.val),
_xlpm.Res
)</f>
        <v>#NAME?</v>
      </c>
      <c r="AJ121" s="1985" t="e" cm="1">
        <f t="array" aca="1" ref="AJ121" ca="1">_xlfn.LET(
_xlpm.val,IF($F121 = "",val_blankRefText,  _xldudf_CX_GET(CX_ENTITY,$F121,AJ$11,AJ$14,,(AJ$75))),
_xlpm.Res, IF(OR(_xlpm.val="",_xlpm.val="Error"),"",_xlpm.val),
_xlpm.Res
)</f>
        <v>#NAME?</v>
      </c>
      <c r="AK121" s="1985" t="e" cm="1">
        <f t="array" aca="1" ref="AK121" ca="1">_xlfn.LET(
_xlpm.val,IF($F121 = "",val_blankRefText,  _xldudf_CX_GET(CX_ENTITY,$F121,AK$11,AK$14,,(AK$75))),
_xlpm.Res, IF(OR(_xlpm.val="",_xlpm.val="Error"),"",_xlpm.val),
_xlpm.Res
)</f>
        <v>#NAME?</v>
      </c>
      <c r="AL121" s="1985" t="e" cm="1">
        <f t="array" aca="1" ref="AL121" ca="1">_xlfn.LET(
_xlpm.val,IF($F121 = "",val_blankRefText,  _xldudf_CX_GET(CX_ENTITY,$F121,AL$11,AL$14,,(AL$75))),
_xlpm.Res, IF(OR(_xlpm.val="",_xlpm.val="Error"),"",_xlpm.val),
_xlpm.Res
)</f>
        <v>#NAME?</v>
      </c>
      <c r="AM121" s="1985" t="e" cm="1">
        <f t="array" aca="1" ref="AM121" ca="1">_xlfn.LET(
_xlpm.val,IF($F121 = "",val_blankRefText,  _xldudf_CX_GET(CX_ENTITY,$F121,AM$11,AM$14,,(AM$75))),
_xlpm.Res, IF(OR(_xlpm.val="",_xlpm.val="Error"),"",_xlpm.val),
_xlpm.Res
)</f>
        <v>#NAME?</v>
      </c>
      <c r="AN121" s="1985" t="e" cm="1">
        <f t="array" aca="1" ref="AN121" ca="1">_xlfn.LET(
_xlpm.val,IF($F121 = "",val_blankRefText,  _xldudf_CX_GET(CX_ENTITY,$F121,AN$11,AN$14,,(AN$75))),
_xlpm.Res, IF(OR(_xlpm.val="",_xlpm.val="Error"),"",_xlpm.val),
_xlpm.Res
)</f>
        <v>#NAME?</v>
      </c>
      <c r="AO121" s="1985" t="e" cm="1">
        <f t="array" aca="1" ref="AO121" ca="1">_xlfn.LET(
_xlpm.val,IF($F121 = "",val_blankRefText,  _xldudf_CX_GET(CX_ENTITY,$F121,AO$11,AO$14,,(AO$75))),
_xlpm.Res, IF(OR(_xlpm.val="",_xlpm.val="Error"),"",_xlpm.val),
_xlpm.Res
)</f>
        <v>#NAME?</v>
      </c>
      <c r="AP121" s="1985" t="e" cm="1">
        <f t="array" aca="1" ref="AP121" ca="1">_xlfn.LET(
_xlpm.val,IF($F121 = "",val_blankRefText,  _xldudf_CX_GET(CX_ENTITY,$F121,AP$11,AP$14,,(AP$75))),
_xlpm.Res, IF(OR(_xlpm.val="",_xlpm.val="Error"),"",_xlpm.val),
_xlpm.Res
)</f>
        <v>#NAME?</v>
      </c>
      <c r="AQ121" s="1985" t="e" cm="1">
        <f t="array" aca="1" ref="AQ121" ca="1">_xlfn.LET(
_xlpm.val,IF($F121 = "",val_blankRefText,  _xldudf_CX_GET(CX_ENTITY,$F121,AQ$11,AQ$14,,(AQ$75))),
_xlpm.Res, IF(OR(_xlpm.val="",_xlpm.val="Error"),"",_xlpm.val),
_xlpm.Res
)</f>
        <v>#NAME?</v>
      </c>
      <c r="AR121" s="1985" t="e" cm="1">
        <f t="array" aca="1" ref="AR121" ca="1">_xlfn.LET(
_xlpm.val,IF($F121 = "",val_blankRefText,  _xldudf_CX_GET(CX_ENTITY,$F121,AR$11,AR$14,,(AR$75))),
_xlpm.Res, IF(OR(_xlpm.val="",_xlpm.val="Error"),"",_xlpm.val),
_xlpm.Res
)</f>
        <v>#NAME?</v>
      </c>
      <c r="AS121" s="1985" t="e" cm="1">
        <f t="array" aca="1" ref="AS121" ca="1">_xlfn.LET(
_xlpm.val,IF($F121 = "",val_blankRefText,  _xldudf_CX_GET(CX_ENTITY,$F121,AS$11,AS$14,,(AS$75))),
_xlpm.Res, IF(OR(_xlpm.val="",_xlpm.val="Error"),"",_xlpm.val),
_xlpm.Res
)</f>
        <v>#NAME?</v>
      </c>
      <c r="AT121" s="1985" t="e" cm="1">
        <f t="array" aca="1" ref="AT121" ca="1">_xlfn.LET(
_xlpm.val,IF($F121 = "",val_blankRefText,  _xldudf_CX_GET(CX_ENTITY,$F121,AT$11,AT$14,,(AT$75))),
_xlpm.Res, IF(OR(_xlpm.val="",_xlpm.val="Error"),"",_xlpm.val),
_xlpm.Res
)</f>
        <v>#NAME?</v>
      </c>
      <c r="AU121" s="1985" t="e" cm="1">
        <f t="array" aca="1" ref="AU121" ca="1">_xlfn.LET(
_xlpm.val,IF($F121 = "",val_blankRefText,  _xldudf_CX_GET(CX_ENTITY,$F121,AU$11,AU$14,,(AU$75))),
_xlpm.Res, IF(OR(_xlpm.val="",_xlpm.val="Error"),"",_xlpm.val),
_xlpm.Res
)</f>
        <v>#NAME?</v>
      </c>
      <c r="AV121" s="1985" t="e" cm="1">
        <f t="array" aca="1" ref="AV121" ca="1">_xlfn.LET(
_xlpm.val,IF($F121 = "",val_blankRefText,  _xldudf_CX_GET(CX_ENTITY,$F121,AV$11,AV$14,,(AV$75))),
_xlpm.Res, IF(OR(_xlpm.val="",_xlpm.val="Error"),"",_xlpm.val),
_xlpm.Res
)</f>
        <v>#NAME?</v>
      </c>
      <c r="AW121" s="1985" t="e" cm="1">
        <f t="array" aca="1" ref="AW121" ca="1">_xlfn.LET(
_xlpm.val,IF($F121 = "",val_blankRefText,  _xldudf_CX_GET(CX_ENTITY,$F121,AW$11,AW$14,,(AW$75))),
_xlpm.Res, IF(OR(_xlpm.val="",_xlpm.val="Error"),"",_xlpm.val),
_xlpm.Res
)</f>
        <v>#NAME?</v>
      </c>
      <c r="AX121" s="1985" t="e" cm="1">
        <f t="array" aca="1" ref="AX121" ca="1">_xlfn.LET(
_xlpm.val,IF($F121 = "",val_blankRefText,  _xldudf_CX_GET(CX_ENTITY,$F121,AX$11,AX$14,,(AX$75))),
_xlpm.Res, IF(OR(_xlpm.val="",_xlpm.val="Error"),"",_xlpm.val),
_xlpm.Res
)</f>
        <v>#NAME?</v>
      </c>
      <c r="AY121" s="1985" t="e" cm="1">
        <f t="array" aca="1" ref="AY121" ca="1">_xlfn.LET(
_xlpm.val,IF($F121 = "",val_blankRefText,  _xldudf_CX_GET(CX_ENTITY,$F121,AY$11,AY$14,,(AY$75))),
_xlpm.Res, IF(OR(_xlpm.val="",_xlpm.val="Error"),"",_xlpm.val),
_xlpm.Res
)</f>
        <v>#NAME?</v>
      </c>
      <c r="AZ121" s="1985" t="e" cm="1">
        <f t="array" aca="1" ref="AZ121" ca="1">_xlfn.LET(
_xlpm.val,IF($F121 = "",val_blankRefText,  _xldudf_CX_GET(CX_ENTITY,$F121,AZ$11,AZ$14,,(AZ$75))),
_xlpm.Res, IF(OR(_xlpm.val="",_xlpm.val="Error"),"",_xlpm.val),
_xlpm.Res
)</f>
        <v>#NAME?</v>
      </c>
      <c r="BA121" s="1985" t="e" cm="1">
        <f t="array" aca="1" ref="BA121" ca="1">_xlfn.LET(
_xlpm.val,IF($F121 = "",val_blankRefText,  _xldudf_CX_GET(CX_ENTITY,$F121,BA$11,BA$14,,(BA$75))),
_xlpm.Res, IF(OR(_xlpm.val="",_xlpm.val="Error"),"",_xlpm.val),
_xlpm.Res
)</f>
        <v>#NAME?</v>
      </c>
      <c r="BB121" s="1985" t="e" cm="1">
        <f t="array" aca="1" ref="BB121" ca="1">_xlfn.LET(
_xlpm.val,IF($F121 = "",val_blankRefText,  _xldudf_CX_GET(CX_ENTITY,$F121,BB$11,BB$14,,(BB$75))),
_xlpm.Res, IF(OR(_xlpm.val="",_xlpm.val="Error"),"",_xlpm.val),
_xlpm.Res
)</f>
        <v>#NAME?</v>
      </c>
      <c r="BC121" s="1985" t="e" cm="1">
        <f t="array" aca="1" ref="BC121" ca="1">_xlfn.LET(
_xlpm.val,IF($F121 = "",val_blankRefText,  _xldudf_CX_GET(CX_ENTITY,$F121,BC$11,BC$14,,(BC$75))),
_xlpm.Res, IF(OR(_xlpm.val="",_xlpm.val="Error"),"",_xlpm.val),
_xlpm.Res
)</f>
        <v>#NAME?</v>
      </c>
      <c r="BD121" s="1985" t="e" cm="1">
        <f t="array" aca="1" ref="BD121" ca="1">_xlfn.LET(
_xlpm.val,IF($F121 = "",val_blankRefText,  _xldudf_CX_GET(CX_ENTITY,$F121,BD$11,BD$14,,(BD$75))),
_xlpm.Res, IF(OR(_xlpm.val="",_xlpm.val="Error"),"",_xlpm.val),
_xlpm.Res
)</f>
        <v>#NAME?</v>
      </c>
      <c r="BE121" s="1985" t="e" cm="1">
        <f t="array" aca="1" ref="BE121" ca="1">_xlfn.LET(
_xlpm.val,IF($F121 = "",val_blankRefText,  _xldudf_CX_GET(CX_ENTITY,$F121,BE$11,BE$14,,(BE$75))),
_xlpm.Res, IF(OR(_xlpm.val="",_xlpm.val="Error"),"",_xlpm.val),
_xlpm.Res
)</f>
        <v>#NAME?</v>
      </c>
      <c r="BF121" s="1985" t="e" cm="1">
        <f t="array" aca="1" ref="BF121" ca="1">_xlfn.LET(
_xlpm.val,IF($F121 = "",val_blankRefText,  _xldudf_CX_GET(CX_ENTITY,$F121,BF$11,BF$14,,(BF$75))),
_xlpm.Res, IF(OR(_xlpm.val="",_xlpm.val="Error"),"",_xlpm.val),
_xlpm.Res
)</f>
        <v>#NAME?</v>
      </c>
      <c r="BG121" s="1985" t="e" cm="1">
        <f t="array" aca="1" ref="BG121" ca="1">_xlfn.LET(
_xlpm.val,IF($F121 = "",val_blankRefText,  _xldudf_CX_GET(CX_ENTITY,$F121,BG$11,BG$14,,(BG$75))),
_xlpm.Res, IF(OR(_xlpm.val="",_xlpm.val="Error"),"",_xlpm.val),
_xlpm.Res
)</f>
        <v>#NAME?</v>
      </c>
      <c r="BH121" s="1985" t="e" cm="1">
        <f t="array" aca="1" ref="BH121" ca="1">_xlfn.LET(
_xlpm.val,IF($F121 = "",val_blankRefText,  _xldudf_CX_GET(CX_ENTITY,$F121,BH$11,BH$14,,(BH$75))),
_xlpm.Res, IF(OR(_xlpm.val="",_xlpm.val="Error"),"",_xlpm.val),
_xlpm.Res
)</f>
        <v>#NAME?</v>
      </c>
      <c r="BI121" s="1985" t="e" cm="1">
        <f t="array" aca="1" ref="BI121" ca="1">_xlfn.LET(
_xlpm.val,IF($F121 = "",val_blankRefText,  _xldudf_CX_GET(CX_ENTITY,$F121,BI$11,BI$14,,(BI$75))),
_xlpm.Res, IF(OR(_xlpm.val="",_xlpm.val="Error"),"",_xlpm.val),
_xlpm.Res
)</f>
        <v>#NAME?</v>
      </c>
      <c r="BJ121" s="1985" t="e" cm="1">
        <f t="array" aca="1" ref="BJ121" ca="1">_xlfn.LET(
_xlpm.val,IF($F121 = "",val_blankRefText,  _xldudf_CX_GET(CX_ENTITY,$F121,BJ$11,BJ$14,,(BJ$75))),
_xlpm.Res, IF(OR(_xlpm.val="",_xlpm.val="Error"),"",_xlpm.val),
_xlpm.Res
)</f>
        <v>#NAME?</v>
      </c>
      <c r="BK121" s="1985" t="e" cm="1">
        <f t="array" aca="1" ref="BK121" ca="1">_xlfn.LET(
_xlpm.val,IF($F121 = "",val_blankRefText,  _xldudf_CX_GET(CX_ENTITY,$F121,BK$11,BK$14,,(BK$75))),
_xlpm.Res, IF(OR(_xlpm.val="",_xlpm.val="Error"),"",_xlpm.val),
_xlpm.Res
)</f>
        <v>#NAME?</v>
      </c>
      <c r="BL121" s="1985" t="e" cm="1">
        <f t="array" aca="1" ref="BL121" ca="1">_xlfn.LET(
_xlpm.val,IF($F121 = "",val_blankRefText,  _xldudf_CX_GET(CX_ENTITY,$F121,BL$11,BL$14,,(BL$75))),
_xlpm.Res, IF(OR(_xlpm.val="",_xlpm.val="Error"),"",_xlpm.val),
_xlpm.Res
)</f>
        <v>#NAME?</v>
      </c>
      <c r="BM121" s="1985" t="e" cm="1">
        <f t="array" aca="1" ref="BM121" ca="1">_xlfn.LET(
_xlpm.val,IF($F121 = "",val_blankRefText,  _xldudf_CX_GET(CX_ENTITY,$F121,BM$11,BM$14,,(BM$75))),
_xlpm.Res, IF(OR(_xlpm.val="",_xlpm.val="Error"),"",_xlpm.val),
_xlpm.Res
)</f>
        <v>#NAME?</v>
      </c>
      <c r="BN121" s="1985" t="e" cm="1">
        <f t="array" aca="1" ref="BN121" ca="1">_xlfn.LET(
_xlpm.val,IF($F121 = "",val_blankRefText,  _xldudf_CX_GET(CX_ENTITY,$F121,BN$11,BN$14,,(BN$75))),
_xlpm.Res, IF(OR(_xlpm.val="",_xlpm.val="Error"),"",_xlpm.val),
_xlpm.Res
)</f>
        <v>#NAME?</v>
      </c>
      <c r="BO121" s="2104"/>
      <c r="BP121" s="2104"/>
      <c r="BQ121" s="2104"/>
      <c r="BR121" s="2104"/>
      <c r="BS121" s="2104"/>
      <c r="BT121" s="2104"/>
      <c r="BU121" s="2104"/>
      <c r="BV121" s="2104"/>
      <c r="BW121" s="2104"/>
      <c r="BX121" s="2104"/>
      <c r="BY121" s="2104"/>
      <c r="BZ121" s="2104"/>
      <c r="CA121" s="34"/>
      <c r="CC121" s="33"/>
      <c r="CD121" s="763"/>
      <c r="CE121" s="763"/>
      <c r="CF121" s="3"/>
      <c r="CG121" s="763"/>
      <c r="CH121" s="763"/>
      <c r="CI121" s="3"/>
      <c r="CJ121" s="763"/>
      <c r="CK121" s="763"/>
      <c r="CL121" s="3"/>
      <c r="CM121" s="763"/>
      <c r="CN121" s="763"/>
      <c r="CO121" s="3"/>
      <c r="CP121" s="763"/>
      <c r="CQ121" s="763"/>
      <c r="CR121" s="34"/>
    </row>
    <row r="122" spans="1:96" ht="21" customHeight="1" outlineLevel="2">
      <c r="A122" s="1322"/>
      <c r="B122" s="575" t="s">
        <v>1596</v>
      </c>
      <c r="C122" s="2129" t="s">
        <v>1597</v>
      </c>
      <c r="D122" s="575"/>
      <c r="E122" s="1615" t="e" cm="1">
        <f t="array" aca="1" ref="E122" ca="1">_xlfn.LET(
   _xlpm.Attr,  $C122,
   _xlpm.Lookback, $E$16,
   _xlpm.QueryDate, EOMONTH(val_asOfDate,_xlpm.Lookback),
   _xlpm.ReadField, _xldudf_CX_GET(CX_ENTITY,fx_attrConverter($C122),_xlpm.QueryDate),
   _xlpm.AttrBlank, _xlpm.Attr="", _xlpm.Result,
   IF(_xlpm.AttrBlank,val_blankRefText,fx_attrConverter(_xlpm.ReadField,0)),
IF(_xlpm.Result = "Error", "", _xlpm.Result )
)</f>
        <v>#NAME?</v>
      </c>
      <c r="F122" s="575" t="str">
        <f t="shared" si="30"/>
        <v>Custom Metric Amount 10 [Calculated]</v>
      </c>
      <c r="G122" s="575" t="s">
        <v>1600</v>
      </c>
      <c r="H122" s="576">
        <v>1</v>
      </c>
      <c r="I122" s="576">
        <v>1</v>
      </c>
      <c r="J122" s="576"/>
      <c r="K122" s="576"/>
      <c r="L122" s="2339" t="b">
        <v>0</v>
      </c>
      <c r="N122" s="158"/>
      <c r="O122" s="101"/>
      <c r="P122" s="52"/>
      <c r="Q122" s="101"/>
      <c r="R122" s="126"/>
      <c r="S122" s="101"/>
      <c r="T122" s="101"/>
      <c r="U122" s="39"/>
      <c r="W122" s="268" t="str">
        <f>_PL!$W$72</f>
        <v>Budget</v>
      </c>
      <c r="X122" s="2370" t="e" cm="1">
        <f t="array" aca="1" ref="X122" ca="1">_xlfn.LET(
_xlpm.toPass,$E122="",_xlpm.hasParts,ISNUMBER(SEARCH("|",$E122)),
_xlpm.Part1,INDEX(_xlfn.TEXTSPLIT($E122,"|",,FALSE,1),1),
_xlpm.Part1Num,IFERROR(_xlfn.NUMBERVALUE(_xlpm.Part1),_xlpm.Part1),_xlfn.SWITCH(
TRUE,_xlpm.toPass,"",_xlpm.hasParts,_xlpm.Part1Num,
$E122
))</f>
        <v>#NAME?</v>
      </c>
      <c r="Y122" s="590" t="e" cm="1">
        <f t="array" aca="1" ref="Y122" ca="1">_xlfn.LET(_xlpm.PackedString, E122, IF(_xlpm.PackedString="", "", IF( ISNUMBER( SEARCH("|", _xlpm.PackedString)), INDEX(_xlfn.TEXTSPLIT(_xlpm.PackedString,"|", ,FALSE),2),_xlpm.PackedString)))</f>
        <v>#NAME?</v>
      </c>
      <c r="Z122" s="198" t="e">
        <f t="shared" ca="1" si="31"/>
        <v>#NAME?</v>
      </c>
      <c r="AA122" s="787"/>
      <c r="AB122" s="709" t="e" cm="1">
        <f t="array" aca="1" ref="AB122" ca="1">_xlfn.LET(_xlpm.PackedString, E122, IF(_xlpm.PackedString="", "", IF( ISNUMBER( SEARCH("|", _xlpm.PackedString)), INDEX(_xlfn.TEXTSPLIT(_xlpm.PackedString,"|", ,FALSE),3),_xlpm.PackedString)))</f>
        <v>#NAME?</v>
      </c>
      <c r="AC122" s="275" t="str" cm="1">
        <f t="array" aca="1" ref="AC122" ca="1">_xlfn.LET(
_xlpm.Def, IF(_xlfn.XMATCH(AB122,tbl_acctDef[Term],0)&gt;0, fx_getIcon("find"), ""),
_xlpm.Adj, IF(_xlfn.XMATCH(AB122, tbl_adjExample[Items],0)&gt;0, fx_getIcon("find"), ""),
IFERROR(IFBLANK(_xlpm.Def,_xlpm.Adj),"")
)</f>
        <v/>
      </c>
      <c r="AD122" s="1985" t="e" cm="1">
        <f t="array" aca="1" ref="AD122" ca="1">_xlfn.LET(
_xlpm.val,IF($F122 = "",val_blankRefText,  _xldudf_CX_GET(CX_ENTITY,$F122,AD$11,AD$14,,(AD$75))),
_xlpm.Res, IF(OR(_xlpm.val="",_xlpm.val="Error"),"",_xlpm.val),
_xlpm.Res
)</f>
        <v>#NAME?</v>
      </c>
      <c r="AE122" s="1985" t="e" cm="1">
        <f t="array" aca="1" ref="AE122" ca="1">_xlfn.LET(
_xlpm.val,IF($F122 = "",val_blankRefText,  _xldudf_CX_GET(CX_ENTITY,$F122,AE$11,AE$14,,(AE$75))),
_xlpm.Res, IF(OR(_xlpm.val="",_xlpm.val="Error"),"",_xlpm.val),
_xlpm.Res
)</f>
        <v>#NAME?</v>
      </c>
      <c r="AF122" s="1985" t="e" cm="1">
        <f t="array" aca="1" ref="AF122" ca="1">_xlfn.LET(
_xlpm.val,IF($F122 = "",val_blankRefText,  _xldudf_CX_GET(CX_ENTITY,$F122,AF$11,AF$14,,(AF$75))),
_xlpm.Res, IF(OR(_xlpm.val="",_xlpm.val="Error"),"",_xlpm.val),
_xlpm.Res
)</f>
        <v>#NAME?</v>
      </c>
      <c r="AG122" s="1985" t="e" cm="1">
        <f t="array" aca="1" ref="AG122" ca="1">_xlfn.LET(
_xlpm.val,IF($F122 = "",val_blankRefText,  _xldudf_CX_GET(CX_ENTITY,$F122,AG$11,AG$14,,(AG$75))),
_xlpm.Res, IF(OR(_xlpm.val="",_xlpm.val="Error"),"",_xlpm.val),
_xlpm.Res
)</f>
        <v>#NAME?</v>
      </c>
      <c r="AH122" s="1985" t="e" cm="1">
        <f t="array" aca="1" ref="AH122" ca="1">_xlfn.LET(
_xlpm.val,IF($F122 = "",val_blankRefText,  _xldudf_CX_GET(CX_ENTITY,$F122,AH$11,AH$14,,(AH$75))),
_xlpm.Res, IF(OR(_xlpm.val="",_xlpm.val="Error"),"",_xlpm.val),
_xlpm.Res
)</f>
        <v>#NAME?</v>
      </c>
      <c r="AI122" s="1985" t="e" cm="1">
        <f t="array" aca="1" ref="AI122" ca="1">_xlfn.LET(
_xlpm.val,IF($F122 = "",val_blankRefText,  _xldudf_CX_GET(CX_ENTITY,$F122,AI$11,AI$14,,(AI$75))),
_xlpm.Res, IF(OR(_xlpm.val="",_xlpm.val="Error"),"",_xlpm.val),
_xlpm.Res
)</f>
        <v>#NAME?</v>
      </c>
      <c r="AJ122" s="1985" t="e" cm="1">
        <f t="array" aca="1" ref="AJ122" ca="1">_xlfn.LET(
_xlpm.val,IF($F122 = "",val_blankRefText,  _xldudf_CX_GET(CX_ENTITY,$F122,AJ$11,AJ$14,,(AJ$75))),
_xlpm.Res, IF(OR(_xlpm.val="",_xlpm.val="Error"),"",_xlpm.val),
_xlpm.Res
)</f>
        <v>#NAME?</v>
      </c>
      <c r="AK122" s="1985" t="e" cm="1">
        <f t="array" aca="1" ref="AK122" ca="1">_xlfn.LET(
_xlpm.val,IF($F122 = "",val_blankRefText,  _xldudf_CX_GET(CX_ENTITY,$F122,AK$11,AK$14,,(AK$75))),
_xlpm.Res, IF(OR(_xlpm.val="",_xlpm.val="Error"),"",_xlpm.val),
_xlpm.Res
)</f>
        <v>#NAME?</v>
      </c>
      <c r="AL122" s="1985" t="e" cm="1">
        <f t="array" aca="1" ref="AL122" ca="1">_xlfn.LET(
_xlpm.val,IF($F122 = "",val_blankRefText,  _xldudf_CX_GET(CX_ENTITY,$F122,AL$11,AL$14,,(AL$75))),
_xlpm.Res, IF(OR(_xlpm.val="",_xlpm.val="Error"),"",_xlpm.val),
_xlpm.Res
)</f>
        <v>#NAME?</v>
      </c>
      <c r="AM122" s="1985" t="e" cm="1">
        <f t="array" aca="1" ref="AM122" ca="1">_xlfn.LET(
_xlpm.val,IF($F122 = "",val_blankRefText,  _xldudf_CX_GET(CX_ENTITY,$F122,AM$11,AM$14,,(AM$75))),
_xlpm.Res, IF(OR(_xlpm.val="",_xlpm.val="Error"),"",_xlpm.val),
_xlpm.Res
)</f>
        <v>#NAME?</v>
      </c>
      <c r="AN122" s="1985" t="e" cm="1">
        <f t="array" aca="1" ref="AN122" ca="1">_xlfn.LET(
_xlpm.val,IF($F122 = "",val_blankRefText,  _xldudf_CX_GET(CX_ENTITY,$F122,AN$11,AN$14,,(AN$75))),
_xlpm.Res, IF(OR(_xlpm.val="",_xlpm.val="Error"),"",_xlpm.val),
_xlpm.Res
)</f>
        <v>#NAME?</v>
      </c>
      <c r="AO122" s="1985" t="e" cm="1">
        <f t="array" aca="1" ref="AO122" ca="1">_xlfn.LET(
_xlpm.val,IF($F122 = "",val_blankRefText,  _xldudf_CX_GET(CX_ENTITY,$F122,AO$11,AO$14,,(AO$75))),
_xlpm.Res, IF(OR(_xlpm.val="",_xlpm.val="Error"),"",_xlpm.val),
_xlpm.Res
)</f>
        <v>#NAME?</v>
      </c>
      <c r="AP122" s="1985" t="e" cm="1">
        <f t="array" aca="1" ref="AP122" ca="1">_xlfn.LET(
_xlpm.val,IF($F122 = "",val_blankRefText,  _xldudf_CX_GET(CX_ENTITY,$F122,AP$11,AP$14,,(AP$75))),
_xlpm.Res, IF(OR(_xlpm.val="",_xlpm.val="Error"),"",_xlpm.val),
_xlpm.Res
)</f>
        <v>#NAME?</v>
      </c>
      <c r="AQ122" s="1985" t="e" cm="1">
        <f t="array" aca="1" ref="AQ122" ca="1">_xlfn.LET(
_xlpm.val,IF($F122 = "",val_blankRefText,  _xldudf_CX_GET(CX_ENTITY,$F122,AQ$11,AQ$14,,(AQ$75))),
_xlpm.Res, IF(OR(_xlpm.val="",_xlpm.val="Error"),"",_xlpm.val),
_xlpm.Res
)</f>
        <v>#NAME?</v>
      </c>
      <c r="AR122" s="1985" t="e" cm="1">
        <f t="array" aca="1" ref="AR122" ca="1">_xlfn.LET(
_xlpm.val,IF($F122 = "",val_blankRefText,  _xldudf_CX_GET(CX_ENTITY,$F122,AR$11,AR$14,,(AR$75))),
_xlpm.Res, IF(OR(_xlpm.val="",_xlpm.val="Error"),"",_xlpm.val),
_xlpm.Res
)</f>
        <v>#NAME?</v>
      </c>
      <c r="AS122" s="1985" t="e" cm="1">
        <f t="array" aca="1" ref="AS122" ca="1">_xlfn.LET(
_xlpm.val,IF($F122 = "",val_blankRefText,  _xldudf_CX_GET(CX_ENTITY,$F122,AS$11,AS$14,,(AS$75))),
_xlpm.Res, IF(OR(_xlpm.val="",_xlpm.val="Error"),"",_xlpm.val),
_xlpm.Res
)</f>
        <v>#NAME?</v>
      </c>
      <c r="AT122" s="1985" t="e" cm="1">
        <f t="array" aca="1" ref="AT122" ca="1">_xlfn.LET(
_xlpm.val,IF($F122 = "",val_blankRefText,  _xldudf_CX_GET(CX_ENTITY,$F122,AT$11,AT$14,,(AT$75))),
_xlpm.Res, IF(OR(_xlpm.val="",_xlpm.val="Error"),"",_xlpm.val),
_xlpm.Res
)</f>
        <v>#NAME?</v>
      </c>
      <c r="AU122" s="1985" t="e" cm="1">
        <f t="array" aca="1" ref="AU122" ca="1">_xlfn.LET(
_xlpm.val,IF($F122 = "",val_blankRefText,  _xldudf_CX_GET(CX_ENTITY,$F122,AU$11,AU$14,,(AU$75))),
_xlpm.Res, IF(OR(_xlpm.val="",_xlpm.val="Error"),"",_xlpm.val),
_xlpm.Res
)</f>
        <v>#NAME?</v>
      </c>
      <c r="AV122" s="1985" t="e" cm="1">
        <f t="array" aca="1" ref="AV122" ca="1">_xlfn.LET(
_xlpm.val,IF($F122 = "",val_blankRefText,  _xldudf_CX_GET(CX_ENTITY,$F122,AV$11,AV$14,,(AV$75))),
_xlpm.Res, IF(OR(_xlpm.val="",_xlpm.val="Error"),"",_xlpm.val),
_xlpm.Res
)</f>
        <v>#NAME?</v>
      </c>
      <c r="AW122" s="1985" t="e" cm="1">
        <f t="array" aca="1" ref="AW122" ca="1">_xlfn.LET(
_xlpm.val,IF($F122 = "",val_blankRefText,  _xldudf_CX_GET(CX_ENTITY,$F122,AW$11,AW$14,,(AW$75))),
_xlpm.Res, IF(OR(_xlpm.val="",_xlpm.val="Error"),"",_xlpm.val),
_xlpm.Res
)</f>
        <v>#NAME?</v>
      </c>
      <c r="AX122" s="1985" t="e" cm="1">
        <f t="array" aca="1" ref="AX122" ca="1">_xlfn.LET(
_xlpm.val,IF($F122 = "",val_blankRefText,  _xldudf_CX_GET(CX_ENTITY,$F122,AX$11,AX$14,,(AX$75))),
_xlpm.Res, IF(OR(_xlpm.val="",_xlpm.val="Error"),"",_xlpm.val),
_xlpm.Res
)</f>
        <v>#NAME?</v>
      </c>
      <c r="AY122" s="1985" t="e" cm="1">
        <f t="array" aca="1" ref="AY122" ca="1">_xlfn.LET(
_xlpm.val,IF($F122 = "",val_blankRefText,  _xldudf_CX_GET(CX_ENTITY,$F122,AY$11,AY$14,,(AY$75))),
_xlpm.Res, IF(OR(_xlpm.val="",_xlpm.val="Error"),"",_xlpm.val),
_xlpm.Res
)</f>
        <v>#NAME?</v>
      </c>
      <c r="AZ122" s="1985" t="e" cm="1">
        <f t="array" aca="1" ref="AZ122" ca="1">_xlfn.LET(
_xlpm.val,IF($F122 = "",val_blankRefText,  _xldudf_CX_GET(CX_ENTITY,$F122,AZ$11,AZ$14,,(AZ$75))),
_xlpm.Res, IF(OR(_xlpm.val="",_xlpm.val="Error"),"",_xlpm.val),
_xlpm.Res
)</f>
        <v>#NAME?</v>
      </c>
      <c r="BA122" s="1985" t="e" cm="1">
        <f t="array" aca="1" ref="BA122" ca="1">_xlfn.LET(
_xlpm.val,IF($F122 = "",val_blankRefText,  _xldudf_CX_GET(CX_ENTITY,$F122,BA$11,BA$14,,(BA$75))),
_xlpm.Res, IF(OR(_xlpm.val="",_xlpm.val="Error"),"",_xlpm.val),
_xlpm.Res
)</f>
        <v>#NAME?</v>
      </c>
      <c r="BB122" s="1985" t="e" cm="1">
        <f t="array" aca="1" ref="BB122" ca="1">_xlfn.LET(
_xlpm.val,IF($F122 = "",val_blankRefText,  _xldudf_CX_GET(CX_ENTITY,$F122,BB$11,BB$14,,(BB$75))),
_xlpm.Res, IF(OR(_xlpm.val="",_xlpm.val="Error"),"",_xlpm.val),
_xlpm.Res
)</f>
        <v>#NAME?</v>
      </c>
      <c r="BC122" s="1985" t="e" cm="1">
        <f t="array" aca="1" ref="BC122" ca="1">_xlfn.LET(
_xlpm.val,IF($F122 = "",val_blankRefText,  _xldudf_CX_GET(CX_ENTITY,$F122,BC$11,BC$14,,(BC$75))),
_xlpm.Res, IF(OR(_xlpm.val="",_xlpm.val="Error"),"",_xlpm.val),
_xlpm.Res
)</f>
        <v>#NAME?</v>
      </c>
      <c r="BD122" s="1985" t="e" cm="1">
        <f t="array" aca="1" ref="BD122" ca="1">_xlfn.LET(
_xlpm.val,IF($F122 = "",val_blankRefText,  _xldudf_CX_GET(CX_ENTITY,$F122,BD$11,BD$14,,(BD$75))),
_xlpm.Res, IF(OR(_xlpm.val="",_xlpm.val="Error"),"",_xlpm.val),
_xlpm.Res
)</f>
        <v>#NAME?</v>
      </c>
      <c r="BE122" s="1985" t="e" cm="1">
        <f t="array" aca="1" ref="BE122" ca="1">_xlfn.LET(
_xlpm.val,IF($F122 = "",val_blankRefText,  _xldudf_CX_GET(CX_ENTITY,$F122,BE$11,BE$14,,(BE$75))),
_xlpm.Res, IF(OR(_xlpm.val="",_xlpm.val="Error"),"",_xlpm.val),
_xlpm.Res
)</f>
        <v>#NAME?</v>
      </c>
      <c r="BF122" s="1985" t="e" cm="1">
        <f t="array" aca="1" ref="BF122" ca="1">_xlfn.LET(
_xlpm.val,IF($F122 = "",val_blankRefText,  _xldudf_CX_GET(CX_ENTITY,$F122,BF$11,BF$14,,(BF$75))),
_xlpm.Res, IF(OR(_xlpm.val="",_xlpm.val="Error"),"",_xlpm.val),
_xlpm.Res
)</f>
        <v>#NAME?</v>
      </c>
      <c r="BG122" s="1985" t="e" cm="1">
        <f t="array" aca="1" ref="BG122" ca="1">_xlfn.LET(
_xlpm.val,IF($F122 = "",val_blankRefText,  _xldudf_CX_GET(CX_ENTITY,$F122,BG$11,BG$14,,(BG$75))),
_xlpm.Res, IF(OR(_xlpm.val="",_xlpm.val="Error"),"",_xlpm.val),
_xlpm.Res
)</f>
        <v>#NAME?</v>
      </c>
      <c r="BH122" s="1985" t="e" cm="1">
        <f t="array" aca="1" ref="BH122" ca="1">_xlfn.LET(
_xlpm.val,IF($F122 = "",val_blankRefText,  _xldudf_CX_GET(CX_ENTITY,$F122,BH$11,BH$14,,(BH$75))),
_xlpm.Res, IF(OR(_xlpm.val="",_xlpm.val="Error"),"",_xlpm.val),
_xlpm.Res
)</f>
        <v>#NAME?</v>
      </c>
      <c r="BI122" s="1985" t="e" cm="1">
        <f t="array" aca="1" ref="BI122" ca="1">_xlfn.LET(
_xlpm.val,IF($F122 = "",val_blankRefText,  _xldudf_CX_GET(CX_ENTITY,$F122,BI$11,BI$14,,(BI$75))),
_xlpm.Res, IF(OR(_xlpm.val="",_xlpm.val="Error"),"",_xlpm.val),
_xlpm.Res
)</f>
        <v>#NAME?</v>
      </c>
      <c r="BJ122" s="1985" t="e" cm="1">
        <f t="array" aca="1" ref="BJ122" ca="1">_xlfn.LET(
_xlpm.val,IF($F122 = "",val_blankRefText,  _xldudf_CX_GET(CX_ENTITY,$F122,BJ$11,BJ$14,,(BJ$75))),
_xlpm.Res, IF(OR(_xlpm.val="",_xlpm.val="Error"),"",_xlpm.val),
_xlpm.Res
)</f>
        <v>#NAME?</v>
      </c>
      <c r="BK122" s="1985" t="e" cm="1">
        <f t="array" aca="1" ref="BK122" ca="1">_xlfn.LET(
_xlpm.val,IF($F122 = "",val_blankRefText,  _xldudf_CX_GET(CX_ENTITY,$F122,BK$11,BK$14,,(BK$75))),
_xlpm.Res, IF(OR(_xlpm.val="",_xlpm.val="Error"),"",_xlpm.val),
_xlpm.Res
)</f>
        <v>#NAME?</v>
      </c>
      <c r="BL122" s="1985" t="e" cm="1">
        <f t="array" aca="1" ref="BL122" ca="1">_xlfn.LET(
_xlpm.val,IF($F122 = "",val_blankRefText,  _xldudf_CX_GET(CX_ENTITY,$F122,BL$11,BL$14,,(BL$75))),
_xlpm.Res, IF(OR(_xlpm.val="",_xlpm.val="Error"),"",_xlpm.val),
_xlpm.Res
)</f>
        <v>#NAME?</v>
      </c>
      <c r="BM122" s="1985" t="e" cm="1">
        <f t="array" aca="1" ref="BM122" ca="1">_xlfn.LET(
_xlpm.val,IF($F122 = "",val_blankRefText,  _xldudf_CX_GET(CX_ENTITY,$F122,BM$11,BM$14,,(BM$75))),
_xlpm.Res, IF(OR(_xlpm.val="",_xlpm.val="Error"),"",_xlpm.val),
_xlpm.Res
)</f>
        <v>#NAME?</v>
      </c>
      <c r="BN122" s="1985" t="e" cm="1">
        <f t="array" aca="1" ref="BN122" ca="1">_xlfn.LET(
_xlpm.val,IF($F122 = "",val_blankRefText,  _xldudf_CX_GET(CX_ENTITY,$F122,BN$11,BN$14,,(BN$75))),
_xlpm.Res, IF(OR(_xlpm.val="",_xlpm.val="Error"),"",_xlpm.val),
_xlpm.Res
)</f>
        <v>#NAME?</v>
      </c>
      <c r="BO122" s="2104"/>
      <c r="BP122" s="2104"/>
      <c r="BQ122" s="2104"/>
      <c r="BR122" s="2104"/>
      <c r="BS122" s="2104"/>
      <c r="BT122" s="2104"/>
      <c r="BU122" s="2104"/>
      <c r="BV122" s="2104"/>
      <c r="BW122" s="2104"/>
      <c r="BX122" s="2104"/>
      <c r="BY122" s="2104"/>
      <c r="BZ122" s="2104"/>
      <c r="CA122" s="34"/>
      <c r="CC122" s="33"/>
      <c r="CD122" s="763"/>
      <c r="CE122" s="763"/>
      <c r="CF122" s="3"/>
      <c r="CG122" s="763"/>
      <c r="CH122" s="763"/>
      <c r="CI122" s="3"/>
      <c r="CJ122" s="763"/>
      <c r="CK122" s="763"/>
      <c r="CL122" s="3"/>
      <c r="CM122" s="763"/>
      <c r="CN122" s="763"/>
      <c r="CO122" s="3"/>
      <c r="CP122" s="763"/>
      <c r="CQ122" s="763"/>
      <c r="CR122" s="34"/>
    </row>
    <row r="123" spans="1:96" outlineLevel="1">
      <c r="A123" s="1322"/>
      <c r="B123" s="577"/>
      <c r="C123" s="577"/>
      <c r="D123" s="577"/>
      <c r="E123" s="573"/>
      <c r="F123" s="577"/>
      <c r="G123" s="577"/>
      <c r="H123" s="578"/>
      <c r="I123" s="578"/>
      <c r="J123" s="578"/>
      <c r="K123" s="578"/>
      <c r="L123" s="578"/>
      <c r="N123" s="158"/>
      <c r="O123" s="101"/>
      <c r="P123" s="89"/>
      <c r="Q123" s="89"/>
      <c r="R123" s="101"/>
      <c r="S123" s="101"/>
      <c r="T123" s="101"/>
      <c r="U123" s="39"/>
      <c r="W123" s="198"/>
      <c r="X123" s="887"/>
      <c r="Y123" s="88"/>
      <c r="Z123" s="198"/>
      <c r="AA123" s="97"/>
      <c r="AB123" s="97"/>
      <c r="AC123" s="128"/>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34"/>
      <c r="CC123" s="176"/>
      <c r="CD123" s="177"/>
      <c r="CE123" s="177"/>
      <c r="CF123" s="178"/>
      <c r="CG123" s="177"/>
      <c r="CH123" s="177"/>
      <c r="CI123" s="88"/>
      <c r="CJ123" s="274"/>
      <c r="CK123" s="274"/>
      <c r="CL123" s="88"/>
      <c r="CM123" s="274"/>
      <c r="CN123" s="171"/>
      <c r="CO123" s="88"/>
      <c r="CP123" s="274"/>
      <c r="CQ123" s="171"/>
      <c r="CR123" s="34"/>
    </row>
    <row r="124" spans="1:96">
      <c r="A124" s="1322"/>
      <c r="B124" s="577"/>
      <c r="C124" s="577"/>
      <c r="D124" s="577"/>
      <c r="E124" s="577"/>
      <c r="F124" s="577"/>
      <c r="G124" s="577"/>
      <c r="H124" s="578"/>
      <c r="I124" s="578"/>
      <c r="J124" s="578"/>
      <c r="K124" s="578"/>
      <c r="L124" s="578"/>
      <c r="N124" s="158"/>
      <c r="O124" s="101"/>
      <c r="P124" s="137"/>
      <c r="Q124" s="137"/>
      <c r="R124" s="140"/>
      <c r="S124" s="101"/>
      <c r="T124" s="101"/>
      <c r="U124" s="39"/>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row>
    <row r="125" spans="1:96" ht="32.5">
      <c r="A125" s="1322"/>
      <c r="B125" s="577"/>
      <c r="C125" s="577"/>
      <c r="D125" s="577"/>
      <c r="E125" s="577"/>
      <c r="F125" s="577"/>
      <c r="G125" s="577"/>
      <c r="H125" s="578"/>
      <c r="I125" s="578"/>
      <c r="J125" s="578"/>
      <c r="K125" s="578"/>
      <c r="L125" s="578"/>
      <c r="N125" s="158"/>
      <c r="O125" s="101"/>
      <c r="P125" s="137"/>
      <c r="Q125" s="137"/>
      <c r="R125" s="140"/>
      <c r="S125" s="101"/>
      <c r="T125" s="101"/>
      <c r="U125" s="39"/>
      <c r="W125" s="198"/>
      <c r="X125" s="887"/>
      <c r="Y125" s="23"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row>
    <row r="126" spans="1:96" ht="17.5">
      <c r="A126" s="1322"/>
      <c r="B126" s="577"/>
      <c r="C126" s="577"/>
      <c r="D126" s="577"/>
      <c r="E126" s="577"/>
      <c r="F126" s="577"/>
      <c r="G126" s="577"/>
      <c r="H126" s="578"/>
      <c r="I126" s="578"/>
      <c r="J126" s="578"/>
      <c r="K126" s="578"/>
      <c r="L126" s="578"/>
      <c r="N126" s="158"/>
      <c r="O126" s="101"/>
      <c r="P126" s="89"/>
      <c r="Q126" s="89"/>
      <c r="R126" s="89"/>
      <c r="S126" s="2"/>
      <c r="T126" s="2"/>
      <c r="U126" s="39"/>
      <c r="W126" s="198"/>
      <c r="X126" s="887"/>
      <c r="Y126" s="864"/>
      <c r="Z126" s="788"/>
      <c r="AA126" s="97"/>
      <c r="AB126" s="97"/>
      <c r="AC126" s="128"/>
      <c r="AD126" s="8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row>
    <row r="127" spans="1:96" ht="32.5">
      <c r="A127" s="1322"/>
      <c r="B127" s="577"/>
      <c r="C127" s="577"/>
      <c r="D127" s="577"/>
      <c r="E127" s="577"/>
      <c r="F127" s="577"/>
      <c r="G127" s="577"/>
      <c r="H127" s="578"/>
      <c r="I127" s="578"/>
      <c r="J127" s="578"/>
      <c r="K127" s="578"/>
      <c r="L127" s="578"/>
      <c r="N127" s="158"/>
      <c r="O127" s="101"/>
      <c r="P127" s="52"/>
      <c r="Q127" s="2"/>
      <c r="R127" s="140"/>
      <c r="S127" s="101"/>
      <c r="T127" s="101"/>
      <c r="U127" s="39"/>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row>
    <row r="128" spans="1:96" ht="18">
      <c r="A128" s="1322"/>
      <c r="B128" s="577"/>
      <c r="C128" s="574"/>
      <c r="D128" s="577"/>
      <c r="E128" s="577"/>
      <c r="F128" s="577"/>
      <c r="G128" s="3158" t="s">
        <v>108</v>
      </c>
      <c r="H128" s="510"/>
      <c r="I128" s="510"/>
      <c r="J128" s="30"/>
      <c r="K128" s="30"/>
      <c r="L128" s="30"/>
      <c r="N128" s="158"/>
      <c r="O128" s="101"/>
      <c r="P128" s="52"/>
      <c r="Q128" s="2"/>
      <c r="R128" s="140"/>
      <c r="S128" s="101"/>
      <c r="T128" s="101"/>
      <c r="U128" s="39"/>
      <c r="W128" s="3045" t="str" cm="1">
        <f t="array" ref="W128">fx_scenarioConverter("Actual")</f>
        <v>Actual</v>
      </c>
      <c r="X128" s="1247"/>
      <c r="Y128" s="3040" t="str">
        <f>IF(F128&lt;&gt;"", F128, PL!Y128)</f>
        <v>Top Line Organic Growth</v>
      </c>
      <c r="Z128" s="1248" t="s">
        <v>82</v>
      </c>
      <c r="AA128" s="1249"/>
      <c r="AB128" s="1630"/>
      <c r="AC128" s="1273"/>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c r="BB128" s="859"/>
      <c r="BC128" s="859"/>
      <c r="BD128" s="859"/>
      <c r="BE128" s="859"/>
      <c r="BF128" s="859"/>
      <c r="BG128" s="859"/>
      <c r="BH128" s="859"/>
      <c r="BI128" s="859"/>
      <c r="BJ128" s="859"/>
      <c r="BK128" s="859"/>
      <c r="BL128" s="859"/>
      <c r="BM128" s="859"/>
      <c r="BN128" s="859"/>
      <c r="BO128" s="542"/>
      <c r="BP128" s="542"/>
      <c r="BQ128" s="542"/>
      <c r="BR128" s="542"/>
      <c r="BS128" s="542"/>
      <c r="BT128" s="542"/>
      <c r="BU128" s="542"/>
      <c r="BV128" s="542"/>
      <c r="BW128" s="542"/>
      <c r="BX128" s="542"/>
      <c r="BY128" s="542"/>
      <c r="BZ128" s="542"/>
      <c r="CA128" s="34"/>
      <c r="CC128" s="33"/>
      <c r="CD128" s="1343" t="e" cm="1">
        <f t="array" aca="1" ref="CD128" ca="1">YEAR(val_currentFYE)-2</f>
        <v>#NAME?</v>
      </c>
      <c r="CE128" s="1344" t="e" cm="1">
        <f t="array" aca="1" ref="CE128" ca="1">YEAR(val_currentFYE)-1</f>
        <v>#NAME?</v>
      </c>
      <c r="CF128" s="88"/>
      <c r="CG128" s="1350" t="e" cm="1">
        <f t="array" aca="1" ref="CG128" ca="1">YEAR(val_currentFYE)</f>
        <v>#NAME?</v>
      </c>
      <c r="CH128" s="1351" t="e" cm="1">
        <f t="array" aca="1" ref="CH128" ca="1">YEAR(val_currentFYE)</f>
        <v>#NAME?</v>
      </c>
      <c r="CI128" s="170"/>
      <c r="CJ128" s="208" t="s">
        <v>54</v>
      </c>
      <c r="CK128" s="209" t="s">
        <v>54</v>
      </c>
      <c r="CL128" s="88"/>
      <c r="CM128" s="1664" t="e" cm="1">
        <f t="array" aca="1" ref="CM128" ca="1">YEAR(val_currentFYE)</f>
        <v>#NAME?</v>
      </c>
      <c r="CN128" s="1665" t="e" cm="1">
        <f t="array" aca="1" ref="CN128" ca="1">YEAR(val_currentFYE)</f>
        <v>#NAME?</v>
      </c>
      <c r="CO128" s="88"/>
      <c r="CP128" s="1664" t="e" cm="1">
        <f t="array" aca="1" ref="CP128" ca="1">YEAR(val_currentFYE)</f>
        <v>#NAME?</v>
      </c>
      <c r="CQ128" s="1665" t="e" cm="1">
        <f t="array" aca="1" ref="CQ128" ca="1">YEAR(val_currentFYE)</f>
        <v>#NAME?</v>
      </c>
      <c r="CR128" s="34"/>
    </row>
    <row r="129" spans="1:96" ht="18">
      <c r="A129" s="1322"/>
      <c r="B129" s="577"/>
      <c r="C129" s="574"/>
      <c r="D129" s="577"/>
      <c r="E129" s="577"/>
      <c r="F129" s="577"/>
      <c r="G129" s="3158"/>
      <c r="H129" s="510"/>
      <c r="I129" s="510"/>
      <c r="J129" s="30"/>
      <c r="K129" s="30"/>
      <c r="L129" s="30"/>
      <c r="N129" s="158"/>
      <c r="O129" s="101"/>
      <c r="P129" s="52"/>
      <c r="Q129" s="2"/>
      <c r="R129" s="140"/>
      <c r="S129" s="101"/>
      <c r="T129" s="101"/>
      <c r="U129" s="39"/>
      <c r="W129" s="3046"/>
      <c r="X129" s="1250"/>
      <c r="Y129" s="3041"/>
      <c r="Z129" s="1251"/>
      <c r="AA129" s="1252"/>
      <c r="AB129" s="1631"/>
      <c r="AC129" s="1162"/>
      <c r="AD129" s="1253"/>
      <c r="AE129" s="1253"/>
      <c r="AF129" s="1253"/>
      <c r="AG129" s="1253"/>
      <c r="AH129" s="1253"/>
      <c r="AI129" s="1253"/>
      <c r="AJ129" s="1253"/>
      <c r="AK129" s="1253"/>
      <c r="AL129" s="1253"/>
      <c r="AM129" s="1253"/>
      <c r="AN129" s="1253"/>
      <c r="AO129" s="1253"/>
      <c r="AP129" s="1253"/>
      <c r="AQ129" s="1253"/>
      <c r="AR129" s="1253"/>
      <c r="AS129" s="1253"/>
      <c r="AT129" s="1253"/>
      <c r="AU129" s="1253"/>
      <c r="AV129" s="1253"/>
      <c r="AW129" s="1253"/>
      <c r="AX129" s="1253"/>
      <c r="AY129" s="1253"/>
      <c r="AZ129" s="1253"/>
      <c r="BA129" s="1253"/>
      <c r="BB129" s="1253"/>
      <c r="BC129" s="1253"/>
      <c r="BD129" s="1253"/>
      <c r="BE129" s="1253"/>
      <c r="BF129" s="1253"/>
      <c r="BG129" s="1253"/>
      <c r="BH129" s="1253"/>
      <c r="BI129" s="1253"/>
      <c r="BJ129" s="1253"/>
      <c r="BK129" s="1253"/>
      <c r="BL129" s="1253"/>
      <c r="BM129" s="1253"/>
      <c r="BN129" s="1253"/>
      <c r="BO129" s="2099"/>
      <c r="BP129" s="2099"/>
      <c r="BQ129" s="2099"/>
      <c r="BR129" s="2099"/>
      <c r="BS129" s="2099"/>
      <c r="BT129" s="2099"/>
      <c r="BU129" s="2099"/>
      <c r="BV129" s="2099"/>
      <c r="BW129" s="2099"/>
      <c r="BX129" s="2099"/>
      <c r="BY129" s="2099"/>
      <c r="BZ129" s="2099"/>
      <c r="CA129" s="34"/>
      <c r="CC129" s="33"/>
      <c r="CD129" s="1341"/>
      <c r="CE129" s="1342"/>
      <c r="CF129" s="88"/>
      <c r="CG129" s="1350"/>
      <c r="CH129" s="1351"/>
      <c r="CI129" s="170"/>
      <c r="CJ129" s="1348"/>
      <c r="CK129" s="1349"/>
      <c r="CL129" s="88"/>
      <c r="CM129" s="1666"/>
      <c r="CN129" s="1667"/>
      <c r="CO129" s="869"/>
      <c r="CP129" s="1666"/>
      <c r="CQ129" s="1667"/>
      <c r="CR129" s="34"/>
    </row>
    <row r="130" spans="1:96" ht="30.75" customHeight="1" outlineLevel="1">
      <c r="A130" s="1322"/>
      <c r="B130" s="583"/>
      <c r="C130" s="583"/>
      <c r="D130" s="583"/>
      <c r="E130" s="583"/>
      <c r="F130" s="577"/>
      <c r="G130" s="583"/>
      <c r="H130" s="1333"/>
      <c r="I130" s="1333">
        <v>3</v>
      </c>
      <c r="J130" s="572"/>
      <c r="K130" s="572"/>
      <c r="L130" s="572"/>
      <c r="N130" s="158"/>
      <c r="O130" s="101"/>
      <c r="P130" s="52"/>
      <c r="Q130" s="2"/>
      <c r="R130" s="140"/>
      <c r="S130" s="101"/>
      <c r="T130" s="101"/>
      <c r="U130" s="39"/>
      <c r="W130" s="161"/>
      <c r="X130" s="887"/>
      <c r="Y130" s="155"/>
      <c r="Z130" s="789"/>
      <c r="AA130" s="163"/>
      <c r="AB130" s="273"/>
      <c r="AC130" s="1164"/>
      <c r="AD130" s="977" cm="1">
        <f t="array" ref="AD130:BN130">EOMONTH(val_asOfDate,_xlfn.SEQUENCE(1,37,-36,1))</f>
        <v>44926</v>
      </c>
      <c r="AE130" s="977">
        <v>44957</v>
      </c>
      <c r="AF130" s="977">
        <v>44985</v>
      </c>
      <c r="AG130" s="977">
        <v>45016</v>
      </c>
      <c r="AH130" s="977">
        <v>45046</v>
      </c>
      <c r="AI130" s="977">
        <v>45077</v>
      </c>
      <c r="AJ130" s="977">
        <v>45107</v>
      </c>
      <c r="AK130" s="977">
        <v>45138</v>
      </c>
      <c r="AL130" s="977">
        <v>45169</v>
      </c>
      <c r="AM130" s="977">
        <v>45199</v>
      </c>
      <c r="AN130" s="977">
        <v>45230</v>
      </c>
      <c r="AO130" s="977">
        <v>45260</v>
      </c>
      <c r="AP130" s="977">
        <v>45291</v>
      </c>
      <c r="AQ130" s="977">
        <v>45322</v>
      </c>
      <c r="AR130" s="977">
        <v>45351</v>
      </c>
      <c r="AS130" s="977">
        <v>45382</v>
      </c>
      <c r="AT130" s="977">
        <v>45412</v>
      </c>
      <c r="AU130" s="977">
        <v>45443</v>
      </c>
      <c r="AV130" s="977">
        <v>45473</v>
      </c>
      <c r="AW130" s="977">
        <v>45504</v>
      </c>
      <c r="AX130" s="977">
        <v>45535</v>
      </c>
      <c r="AY130" s="977">
        <v>45565</v>
      </c>
      <c r="AZ130" s="977">
        <v>45596</v>
      </c>
      <c r="BA130" s="977">
        <v>45626</v>
      </c>
      <c r="BB130" s="977">
        <v>45657</v>
      </c>
      <c r="BC130" s="977">
        <v>45688</v>
      </c>
      <c r="BD130" s="977">
        <v>45716</v>
      </c>
      <c r="BE130" s="977">
        <v>45747</v>
      </c>
      <c r="BF130" s="977">
        <v>45777</v>
      </c>
      <c r="BG130" s="977">
        <v>45808</v>
      </c>
      <c r="BH130" s="977">
        <v>45838</v>
      </c>
      <c r="BI130" s="977">
        <v>45869</v>
      </c>
      <c r="BJ130" s="977">
        <v>45900</v>
      </c>
      <c r="BK130" s="977">
        <v>45930</v>
      </c>
      <c r="BL130" s="977">
        <v>45961</v>
      </c>
      <c r="BM130" s="977">
        <v>45991</v>
      </c>
      <c r="BN130" s="978">
        <v>46022</v>
      </c>
      <c r="BO130" s="2090"/>
      <c r="BP130" s="2090"/>
      <c r="BQ130" s="2090"/>
      <c r="BR130" s="2090"/>
      <c r="BS130" s="2090"/>
      <c r="BT130" s="2090"/>
      <c r="BU130" s="2090"/>
      <c r="BV130" s="2090"/>
      <c r="BW130" s="2090"/>
      <c r="BX130" s="2090"/>
      <c r="BY130" s="2090"/>
      <c r="BZ130" s="2090"/>
      <c r="CA130" s="34"/>
      <c r="CC130" s="183"/>
      <c r="CD130" s="1716" t="e" cm="1">
        <f t="array" aca="1" ref="CD130" ca="1">EOMONTH(val_currentFYE,-24)</f>
        <v>#NAME?</v>
      </c>
      <c r="CE130" s="1717" t="e" cm="1">
        <f t="array" aca="1" ref="CE130" ca="1">EOMONTH(val_currentFYE,-12)</f>
        <v>#NAME?</v>
      </c>
      <c r="CF130" s="277"/>
      <c r="CG130" s="1715">
        <f>EOMONTH(val_asOfDate,-1)</f>
        <v>45991</v>
      </c>
      <c r="CH130" s="1715">
        <f>EOMONTH(val_asOfDate,0)</f>
        <v>46022</v>
      </c>
      <c r="CI130" s="276"/>
      <c r="CJ130" s="1709">
        <f>EOMONTH(val_asOfDate,-1)</f>
        <v>45991</v>
      </c>
      <c r="CK130" s="1710">
        <f>EOMONTH(val_asOfDate,0)</f>
        <v>46022</v>
      </c>
      <c r="CL130" s="88"/>
      <c r="CM130" s="1718" t="e" cm="1">
        <f t="array" aca="1" ref="CM130" ca="1">val_currentFYE</f>
        <v>#NAME?</v>
      </c>
      <c r="CN130" s="1719" t="e" cm="1">
        <f t="array" aca="1" ref="CN130" ca="1">val_currentFYE</f>
        <v>#NAME?</v>
      </c>
      <c r="CO130" s="88"/>
      <c r="CP130" s="1728" t="e" cm="1">
        <f t="array" aca="1" ref="CP130" ca="1">EOMONTH(val_currentFYE,12)</f>
        <v>#NAME?</v>
      </c>
      <c r="CQ130" s="1728" t="e" cm="1">
        <f t="array" aca="1" ref="CQ130" ca="1">EOMONTH(val_currentFYE,12)</f>
        <v>#NAME?</v>
      </c>
      <c r="CR130" s="34"/>
    </row>
    <row r="131" spans="1:96" ht="30.75" customHeight="1" outlineLevel="1">
      <c r="A131" s="1322"/>
      <c r="B131" s="1328"/>
      <c r="C131" s="1328"/>
      <c r="D131" s="1328"/>
      <c r="E131" s="1328"/>
      <c r="F131" s="1329"/>
      <c r="G131" s="1328"/>
      <c r="H131" s="588"/>
      <c r="I131" s="588"/>
      <c r="J131" s="1334"/>
      <c r="K131" s="1334"/>
      <c r="L131" s="1334"/>
      <c r="N131" s="158"/>
      <c r="O131" s="101"/>
      <c r="P131" s="52"/>
      <c r="Q131" s="2"/>
      <c r="R131" s="140"/>
      <c r="S131" s="101"/>
      <c r="T131" s="101"/>
      <c r="U131" s="39"/>
      <c r="W131" s="751" t="s">
        <v>94</v>
      </c>
      <c r="X131" s="896"/>
      <c r="Y131" s="764" t="s">
        <v>111</v>
      </c>
      <c r="Z131" s="790"/>
      <c r="AA131" s="193"/>
      <c r="AB131" s="193"/>
      <c r="AC131" s="125"/>
      <c r="AD131" s="2622" t="str">
        <f>$W$128</f>
        <v>Actual</v>
      </c>
      <c r="AE131" s="2622" t="str">
        <f t="shared" ref="AE131:BN131" si="32">$W$128</f>
        <v>Actual</v>
      </c>
      <c r="AF131" s="2622" t="str">
        <f t="shared" si="32"/>
        <v>Actual</v>
      </c>
      <c r="AG131" s="2622" t="str">
        <f t="shared" si="32"/>
        <v>Actual</v>
      </c>
      <c r="AH131" s="2622" t="str">
        <f t="shared" si="32"/>
        <v>Actual</v>
      </c>
      <c r="AI131" s="2622" t="str">
        <f t="shared" si="32"/>
        <v>Actual</v>
      </c>
      <c r="AJ131" s="2622" t="str">
        <f t="shared" si="32"/>
        <v>Actual</v>
      </c>
      <c r="AK131" s="2622" t="str">
        <f t="shared" si="32"/>
        <v>Actual</v>
      </c>
      <c r="AL131" s="2622" t="str">
        <f t="shared" si="32"/>
        <v>Actual</v>
      </c>
      <c r="AM131" s="2622" t="str">
        <f t="shared" si="32"/>
        <v>Actual</v>
      </c>
      <c r="AN131" s="2622" t="str">
        <f t="shared" si="32"/>
        <v>Actual</v>
      </c>
      <c r="AO131" s="2622" t="str">
        <f t="shared" si="32"/>
        <v>Actual</v>
      </c>
      <c r="AP131" s="2622" t="str">
        <f t="shared" si="32"/>
        <v>Actual</v>
      </c>
      <c r="AQ131" s="2622" t="str">
        <f t="shared" si="32"/>
        <v>Actual</v>
      </c>
      <c r="AR131" s="2622" t="str">
        <f t="shared" si="32"/>
        <v>Actual</v>
      </c>
      <c r="AS131" s="2622" t="str">
        <f t="shared" si="32"/>
        <v>Actual</v>
      </c>
      <c r="AT131" s="2622" t="str">
        <f t="shared" si="32"/>
        <v>Actual</v>
      </c>
      <c r="AU131" s="2622" t="str">
        <f t="shared" si="32"/>
        <v>Actual</v>
      </c>
      <c r="AV131" s="2622" t="str">
        <f t="shared" si="32"/>
        <v>Actual</v>
      </c>
      <c r="AW131" s="2622" t="str">
        <f t="shared" si="32"/>
        <v>Actual</v>
      </c>
      <c r="AX131" s="2622" t="str">
        <f t="shared" si="32"/>
        <v>Actual</v>
      </c>
      <c r="AY131" s="2622" t="str">
        <f t="shared" si="32"/>
        <v>Actual</v>
      </c>
      <c r="AZ131" s="2622" t="str">
        <f t="shared" si="32"/>
        <v>Actual</v>
      </c>
      <c r="BA131" s="2622" t="str">
        <f t="shared" si="32"/>
        <v>Actual</v>
      </c>
      <c r="BB131" s="2622" t="str">
        <f t="shared" si="32"/>
        <v>Actual</v>
      </c>
      <c r="BC131" s="2622" t="str">
        <f t="shared" si="32"/>
        <v>Actual</v>
      </c>
      <c r="BD131" s="2622" t="str">
        <f t="shared" si="32"/>
        <v>Actual</v>
      </c>
      <c r="BE131" s="2622" t="str">
        <f t="shared" si="32"/>
        <v>Actual</v>
      </c>
      <c r="BF131" s="2622" t="str">
        <f t="shared" si="32"/>
        <v>Actual</v>
      </c>
      <c r="BG131" s="2622" t="str">
        <f t="shared" si="32"/>
        <v>Actual</v>
      </c>
      <c r="BH131" s="2622" t="str">
        <f t="shared" si="32"/>
        <v>Actual</v>
      </c>
      <c r="BI131" s="2622" t="str">
        <f t="shared" si="32"/>
        <v>Actual</v>
      </c>
      <c r="BJ131" s="2622" t="str">
        <f t="shared" si="32"/>
        <v>Actual</v>
      </c>
      <c r="BK131" s="2622" t="str">
        <f t="shared" si="32"/>
        <v>Actual</v>
      </c>
      <c r="BL131" s="2622" t="str">
        <f t="shared" si="32"/>
        <v>Actual</v>
      </c>
      <c r="BM131" s="2622" t="str">
        <f t="shared" si="32"/>
        <v>Actual</v>
      </c>
      <c r="BN131" s="2622" t="str">
        <f t="shared" si="32"/>
        <v>Actual</v>
      </c>
      <c r="BO131" s="2070"/>
      <c r="BP131" s="2070"/>
      <c r="BQ131" s="2070"/>
      <c r="BR131" s="2070"/>
      <c r="BS131" s="2070"/>
      <c r="BT131" s="2070"/>
      <c r="BU131" s="2070"/>
      <c r="BV131" s="2070"/>
      <c r="BW131" s="2070"/>
      <c r="BX131" s="2070"/>
      <c r="BY131" s="2070"/>
      <c r="BZ131" s="2070"/>
      <c r="CA131" s="34"/>
      <c r="CC131" s="58"/>
      <c r="CD131" s="2622" t="str">
        <f>$W$128</f>
        <v>Actual</v>
      </c>
      <c r="CE131" s="2622" t="str">
        <f>$W$128</f>
        <v>Actual</v>
      </c>
      <c r="CF131" s="278"/>
      <c r="CG131" s="2622" t="str">
        <f>$W$128</f>
        <v>Actual</v>
      </c>
      <c r="CH131" s="2622" t="str">
        <f>$W$128</f>
        <v>Actual</v>
      </c>
      <c r="CI131" s="278"/>
      <c r="CJ131" s="2622" t="str">
        <f>$W$128</f>
        <v>Actual</v>
      </c>
      <c r="CK131" s="2622" t="str">
        <f>$W$128</f>
        <v>Actual</v>
      </c>
      <c r="CL131" s="88"/>
      <c r="CM131" s="1819" t="str">
        <f>$CM$19</f>
        <v>Original Budget</v>
      </c>
      <c r="CN131" s="1819" t="str">
        <f>$CN$19</f>
        <v>LE</v>
      </c>
      <c r="CO131" s="1205"/>
      <c r="CP131" s="1819" t="str">
        <f>$CP$19</f>
        <v>Original Budget</v>
      </c>
      <c r="CQ131" s="1819" t="str">
        <f>$CQ$19</f>
        <v>LE</v>
      </c>
      <c r="CR131" s="34"/>
    </row>
    <row r="132" spans="1:96" ht="21" customHeight="1" outlineLevel="1">
      <c r="A132" s="1322"/>
      <c r="B132" s="577"/>
      <c r="C132" s="577" t="s">
        <v>1601</v>
      </c>
      <c r="D132" s="577"/>
      <c r="E132" s="577" t="e" cm="1">
        <f t="array" aca="1" ref="E132" ca="1">IFBLANK( _xldudf_CX_GET(CX_ENTITY, fx_attrConverter(C132), val_asOfDate), PL!D132)</f>
        <v>#NAME?</v>
      </c>
      <c r="F132" s="577" t="e">
        <f t="shared" ref="F132:F137" ca="1" si="33">IF(
    $B132 &lt;&gt;"",$B132,
    $E132
  )</f>
        <v>#NAME?</v>
      </c>
      <c r="G132" s="577" t="s">
        <v>108</v>
      </c>
      <c r="H132" s="510">
        <v>2</v>
      </c>
      <c r="I132" s="510">
        <v>1</v>
      </c>
      <c r="J132" s="30"/>
      <c r="K132" s="30"/>
      <c r="L132" s="578">
        <v>-1</v>
      </c>
      <c r="N132" s="158"/>
      <c r="O132" s="101"/>
      <c r="P132" s="52"/>
      <c r="Q132" s="2"/>
      <c r="R132" s="101"/>
      <c r="S132" s="101"/>
      <c r="T132" s="101"/>
      <c r="U132" s="39"/>
      <c r="W132" s="91" t="s">
        <v>103</v>
      </c>
      <c r="X132" s="1007" t="e" cm="1" vm="4">
        <f t="array" ref="X132">fx_getIcon("select")</f>
        <v>#VALUE!</v>
      </c>
      <c r="Y132" s="1127" t="e" cm="1">
        <f t="array" aca="1" ref="Y132" ca="1">IFBLANK( _xldudf_CX_GET(CX_ENTITY, fx_attrConverter(C132), val_asOfDate), PL!D132)</f>
        <v>#NAME?</v>
      </c>
      <c r="Z132" s="878"/>
      <c r="AA132" s="903"/>
      <c r="AB132" s="1135" t="s">
        <v>1099</v>
      </c>
      <c r="AC132" s="128" t="str" cm="1">
        <f t="array" ref="AC132">_xlfn.LET(
_xlpm.Def, IF(_xlfn.XMATCH(AB132,tbl_acctDef[Term],0)&gt;0, fx_getIcon("find"), ""),
_xlpm.Adj, IF(_xlfn.XMATCH(AB132, tbl_adjExample[Items],0)&gt;0, fx_getIcon("find"), ""),
IFERROR(IFBLANK(_xlpm.Def,_xlpm.Adj),"")
)</f>
        <v/>
      </c>
      <c r="AD132" s="571" t="str" cm="1">
        <f t="array" aca="1" ref="AD132" ca="1">_xlfn.LET(
  _xlpm.findRow, _xlfn.XMATCH($W132&amp;$Y132, $W$20:$W$118&amp;$AB$20:$AB$118,0),
  _xlpm.Choose, _xlfn.CHOOSEROWS($AD$20:$BN$118, _xlpm.findRow),
  _xlpm.result, IF(ISERROR(_xlpm.findRow), "", _xlpm.Choose),
  _xlpm.result
)</f>
        <v/>
      </c>
      <c r="AE132" s="760"/>
      <c r="AF132" s="760"/>
      <c r="AG132" s="760"/>
      <c r="AH132" s="760"/>
      <c r="AI132" s="760"/>
      <c r="AJ132" s="760"/>
      <c r="AK132" s="760"/>
      <c r="AL132" s="760"/>
      <c r="AM132" s="760"/>
      <c r="AN132" s="760"/>
      <c r="AO132" s="760"/>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2105"/>
      <c r="BP132" s="2105"/>
      <c r="BQ132" s="2105"/>
      <c r="BR132" s="2105"/>
      <c r="BS132" s="2105"/>
      <c r="BT132" s="2105"/>
      <c r="BU132" s="2105"/>
      <c r="BV132" s="2105"/>
      <c r="BW132" s="2105"/>
      <c r="BX132" s="2105"/>
      <c r="BY132" s="2105"/>
      <c r="BZ132" s="2105"/>
      <c r="CA132" s="34"/>
      <c r="CC132" s="50"/>
      <c r="CD132" s="1461" t="e" cm="1">
        <f t="array" aca="1" ref="CD132" ca="1">_xlfn.LET( _xlpm.CheckBlank, SUM(PL!$AD132:$BN132) = 0, IF(_xlpm.CheckBlank, "", SUM(_xlfn._xlws.FILTER(PL!$AD132:$BN132,(YEAR(PL!$AD$12:$BN$12)=PL!CD$12)*(array_timeline&lt;=PL!CD$11)))))</f>
        <v>#NAME?</v>
      </c>
      <c r="CE132" s="1461" t="e" cm="1">
        <f t="array" aca="1" ref="CE132" ca="1">_xlfn.LET( _xlpm.CheckBlank, SUM(PL!$AD132:$BN132) = 0, IF(_xlpm.CheckBlank, "", SUM(_xlfn._xlws.FILTER(PL!$AD132:$BN132,(YEAR(PL!$AD$12:$BN$12)=PL!CE$12)*(array_timeline&lt;=PL!CE$11)))))</f>
        <v>#NAME?</v>
      </c>
      <c r="CF132" s="88"/>
      <c r="CG132" s="1461" t="e" cm="1">
        <f t="array" aca="1" ref="CG132" ca="1">_xlfn.LET( _xlpm.CheckBlank, SUM(PL!$AD132:$BN132) = 0, IF(_xlpm.CheckBlank, "", SUM(_xlfn._xlws.FILTER(PL!$AD132:$BN132,(YEAR(PL!$AD$12:$BN$12)=PL!CG$12)*(array_timeline&lt;=PL!CG$11)))))</f>
        <v>#NAME?</v>
      </c>
      <c r="CH132" s="1461" t="e" cm="1">
        <f t="array" aca="1" ref="CH132" ca="1">_xlfn.LET( _xlpm.CheckBlank, SUM(PL!$AD132:$BN132) = 0, IF(_xlpm.CheckBlank, "", SUM(_xlfn._xlws.FILTER(PL!$AD132:$BN132,(YEAR(PL!$AD$12:$BN$12)=PL!CH$12)*(array_timeline&lt;=PL!CH$11)))))</f>
        <v>#NAME?</v>
      </c>
      <c r="CI132" s="88"/>
      <c r="CJ132" s="1461" cm="1">
        <f t="array" ref="CJ132">_xlfn.LET( _xlpm.CheckBlank, SUM(PL!$AD132:$BN132) = 0, IF(_xlpm.CheckBlank, "", SUM(_xlfn.TAKE(_xlfn.DROP(PL!$AD132:$BN132, ,-DATEDIFF(PL!CJ$11, val_asOfDate,"M")),1,-12))))</f>
        <v>12</v>
      </c>
      <c r="CK132" s="1461" cm="1">
        <f t="array" ref="CK132">_xlfn.LET( _xlpm.CheckBlank, SUM(PL!$AD132:$BN132) = 0, IF(_xlpm.CheckBlank, "", SUM(_xlfn.TAKE(_xlfn.DROP(PL!$AD132:$BN132, ,-DATEDIFF(PL!CK$11, val_asOfDate,"M")),1,-12))))</f>
        <v>12</v>
      </c>
      <c r="CL132" s="1204"/>
      <c r="CM132" s="1142" t="str" cm="1">
        <f t="array" aca="1" ref="CM132" ca="1">_xlfn.LET(
  _xlpm.findRow, _xlfn.XMATCH($W132&amp;$Y132, $W$20:$W$118&amp;$AB$20:$AB$118,0),
  _xlpm.Choose, _xlfn.CHOOSEROWS($CM$20:$CN$118, _xlpm.findRow),
  _xlpm.result, IF(ISERROR(_xlpm.findRow), "", _xlpm.Choose),
  _xlpm.result
)</f>
        <v/>
      </c>
      <c r="CN132" s="1142"/>
      <c r="CO132" s="88"/>
      <c r="CP132" s="1142" t="str" cm="1">
        <f t="array" aca="1" ref="CP132" ca="1">_xlfn.LET(
  _xlpm.findRow, _xlfn.XMATCH($W132&amp;$Y132, $W$20:$W$118&amp;$AB$20:$AB$118,0),
  _xlpm.Choose, _xlfn.CHOOSEROWS($CP$20:$CQ$118, _xlpm.findRow),
  _xlpm.result, IF(ISERROR(_xlpm.findRow), "", _xlpm.Choose),
  _xlpm.result
)</f>
        <v/>
      </c>
      <c r="CQ132" s="1142"/>
      <c r="CR132" s="34"/>
    </row>
    <row r="133" spans="1:96" ht="21" customHeight="1" outlineLevel="1">
      <c r="A133" s="1322"/>
      <c r="B133" s="577" t="s">
        <v>1602</v>
      </c>
      <c r="C133" s="577"/>
      <c r="D133" s="577"/>
      <c r="E133" s="577" t="str" cm="1">
        <f t="array" aca="1" ref="E133" ca="1">_xlfn.LET(
   _xlpm.Attr,  $C133,
   _xlpm.Lookback, $E$16,
   _xlpm.QueryDate, EOMONTH(val_asOfDate,_xlpm.Lookback),
   _xlpm.ReadField, _xldudf_CX_GET(CX_ENTITY,fx_attrConverter($C133),_xlpm.QueryDate),
   _xlpm.AttrBlank, _xlpm.Attr="", _xlpm.Result,
   IF(_xlpm.AttrBlank,val_blankRefText,fx_attrConverter(_xlpm.ReadField,0)),
IF(_xlpm.Result = "Error", "", _xlpm.Result )
)</f>
        <v/>
      </c>
      <c r="F133" s="577" t="str">
        <f t="shared" si="33"/>
        <v>o/w Inorganic Revenue</v>
      </c>
      <c r="G133" s="577" t="s">
        <v>108</v>
      </c>
      <c r="H133" s="584">
        <v>1</v>
      </c>
      <c r="I133" s="584">
        <v>1</v>
      </c>
      <c r="J133" s="30"/>
      <c r="K133" s="30"/>
      <c r="L133" s="579" t="b">
        <v>1</v>
      </c>
      <c r="N133" s="158"/>
      <c r="O133" s="101"/>
      <c r="P133" s="52"/>
      <c r="Q133" s="2"/>
      <c r="R133" s="101"/>
      <c r="S133" s="101"/>
      <c r="T133" s="101"/>
      <c r="U133" s="39"/>
      <c r="W133" s="91" t="s">
        <v>103</v>
      </c>
      <c r="X133" s="894">
        <v>1</v>
      </c>
      <c r="Y133" s="509" t="s">
        <v>614</v>
      </c>
      <c r="Z133" s="198" cm="1">
        <f t="array" ref="Z133">_xlfn.SWITCH(
    TRUE,
ISBLANK(_PL!$L133),"",
    _PL!$L133=TRUE, 1,
    _PL!$L133=FALSE,-1,
    _PL!$L133=-1,0,
"n/a"
)</f>
        <v>1</v>
      </c>
      <c r="AA133" s="97"/>
      <c r="AB133" s="301" t="s">
        <v>614</v>
      </c>
      <c r="AC133" s="877" t="e" cm="1" vm="5">
        <f t="array" ref="AC133">_xlfn.LET(
_xlpm.Def, IF(_xlfn.XMATCH(AB133,tbl_acctDef[Term],0)&gt;0, fx_getIcon("find"), ""),
_xlpm.Adj, IF(_xlfn.XMATCH(AB133, tbl_adjExample[Items],0)&gt;0, fx_getIcon("find"), ""),
IFERROR(IFBLANK(_xlpm.Def,_xlpm.Adj),"")
)</f>
        <v>#VALUE!</v>
      </c>
      <c r="AD133" s="1986" t="e" cm="1">
        <f t="array" aca="1" ref="AD133" ca="1">_xlfn.LET(
_xlpm.val,IF($F133 = "",val_blankRefText,  _xldudf_CX_GET(CX_ENTITY,$F133,AD$11,AD$14,,(AD$131))),
_xlpm.Res, IF(OR(_xlpm.val="",_xlpm.val="Error"),"",_xlpm.val),
_xlpm.Res
)</f>
        <v>#NAME?</v>
      </c>
      <c r="AE133" s="1986" t="e" cm="1">
        <f t="array" aca="1" ref="AE133" ca="1">_xlfn.LET(
_xlpm.val,IF($F133 = "",val_blankRefText,  _xldudf_CX_GET(CX_ENTITY,$F133,AE$11,AE$14,,(AE$131))),
_xlpm.Res, IF(OR(_xlpm.val="",_xlpm.val="Error"),"",_xlpm.val),
_xlpm.Res
)</f>
        <v>#NAME?</v>
      </c>
      <c r="AF133" s="1986" t="e" cm="1">
        <f t="array" aca="1" ref="AF133" ca="1">_xlfn.LET(
_xlpm.val,IF($F133 = "",val_blankRefText,  _xldudf_CX_GET(CX_ENTITY,$F133,AF$11,AF$14,,(AF$131))),
_xlpm.Res, IF(OR(_xlpm.val="",_xlpm.val="Error"),"",_xlpm.val),
_xlpm.Res
)</f>
        <v>#NAME?</v>
      </c>
      <c r="AG133" s="1986" t="e" cm="1">
        <f t="array" aca="1" ref="AG133" ca="1">_xlfn.LET(
_xlpm.val,IF($F133 = "",val_blankRefText,  _xldudf_CX_GET(CX_ENTITY,$F133,AG$11,AG$14,,(AG$131))),
_xlpm.Res, IF(OR(_xlpm.val="",_xlpm.val="Error"),"",_xlpm.val),
_xlpm.Res
)</f>
        <v>#NAME?</v>
      </c>
      <c r="AH133" s="1986" t="e" cm="1">
        <f t="array" aca="1" ref="AH133" ca="1">_xlfn.LET(
_xlpm.val,IF($F133 = "",val_blankRefText,  _xldudf_CX_GET(CX_ENTITY,$F133,AH$11,AH$14,,(AH$131))),
_xlpm.Res, IF(OR(_xlpm.val="",_xlpm.val="Error"),"",_xlpm.val),
_xlpm.Res
)</f>
        <v>#NAME?</v>
      </c>
      <c r="AI133" s="1986" t="e" cm="1">
        <f t="array" aca="1" ref="AI133" ca="1">_xlfn.LET(
_xlpm.val,IF($F133 = "",val_blankRefText,  _xldudf_CX_GET(CX_ENTITY,$F133,AI$11,AI$14,,(AI$131))),
_xlpm.Res, IF(OR(_xlpm.val="",_xlpm.val="Error"),"",_xlpm.val),
_xlpm.Res
)</f>
        <v>#NAME?</v>
      </c>
      <c r="AJ133" s="1986" t="e" cm="1">
        <f t="array" aca="1" ref="AJ133" ca="1">_xlfn.LET(
_xlpm.val,IF($F133 = "",val_blankRefText,  _xldudf_CX_GET(CX_ENTITY,$F133,AJ$11,AJ$14,,(AJ$131))),
_xlpm.Res, IF(OR(_xlpm.val="",_xlpm.val="Error"),"",_xlpm.val),
_xlpm.Res
)</f>
        <v>#NAME?</v>
      </c>
      <c r="AK133" s="1986" t="e" cm="1">
        <f t="array" aca="1" ref="AK133" ca="1">_xlfn.LET(
_xlpm.val,IF($F133 = "",val_blankRefText,  _xldudf_CX_GET(CX_ENTITY,$F133,AK$11,AK$14,,(AK$131))),
_xlpm.Res, IF(OR(_xlpm.val="",_xlpm.val="Error"),"",_xlpm.val),
_xlpm.Res
)</f>
        <v>#NAME?</v>
      </c>
      <c r="AL133" s="1986" t="e" cm="1">
        <f t="array" aca="1" ref="AL133" ca="1">_xlfn.LET(
_xlpm.val,IF($F133 = "",val_blankRefText,  _xldudf_CX_GET(CX_ENTITY,$F133,AL$11,AL$14,,(AL$131))),
_xlpm.Res, IF(OR(_xlpm.val="",_xlpm.val="Error"),"",_xlpm.val),
_xlpm.Res
)</f>
        <v>#NAME?</v>
      </c>
      <c r="AM133" s="1986" t="e" cm="1">
        <f t="array" aca="1" ref="AM133" ca="1">_xlfn.LET(
_xlpm.val,IF($F133 = "",val_blankRefText,  _xldudf_CX_GET(CX_ENTITY,$F133,AM$11,AM$14,,(AM$131))),
_xlpm.Res, IF(OR(_xlpm.val="",_xlpm.val="Error"),"",_xlpm.val),
_xlpm.Res
)</f>
        <v>#NAME?</v>
      </c>
      <c r="AN133" s="1986" t="e" cm="1">
        <f t="array" aca="1" ref="AN133" ca="1">_xlfn.LET(
_xlpm.val,IF($F133 = "",val_blankRefText,  _xldudf_CX_GET(CX_ENTITY,$F133,AN$11,AN$14,,(AN$131))),
_xlpm.Res, IF(OR(_xlpm.val="",_xlpm.val="Error"),"",_xlpm.val),
_xlpm.Res
)</f>
        <v>#NAME?</v>
      </c>
      <c r="AO133" s="1986" t="e" cm="1">
        <f t="array" aca="1" ref="AO133" ca="1">_xlfn.LET(
_xlpm.val,IF($F133 = "",val_blankRefText,  _xldudf_CX_GET(CX_ENTITY,$F133,AO$11,AO$14,,(AO$131))),
_xlpm.Res, IF(OR(_xlpm.val="",_xlpm.val="Error"),"",_xlpm.val),
_xlpm.Res
)</f>
        <v>#NAME?</v>
      </c>
      <c r="AP133" s="1986" t="e" cm="1">
        <f t="array" aca="1" ref="AP133" ca="1">_xlfn.LET(
_xlpm.val,IF($F133 = "",val_blankRefText,  _xldudf_CX_GET(CX_ENTITY,$F133,AP$11,AP$14,,(AP$131))),
_xlpm.Res, IF(OR(_xlpm.val="",_xlpm.val="Error"),"",_xlpm.val),
_xlpm.Res
)</f>
        <v>#NAME?</v>
      </c>
      <c r="AQ133" s="1986" t="e" cm="1">
        <f t="array" aca="1" ref="AQ133" ca="1">_xlfn.LET(
_xlpm.val,IF($F133 = "",val_blankRefText,  _xldudf_CX_GET(CX_ENTITY,$F133,AQ$11,AQ$14,,(AQ$131))),
_xlpm.Res, IF(OR(_xlpm.val="",_xlpm.val="Error"),"",_xlpm.val),
_xlpm.Res
)</f>
        <v>#NAME?</v>
      </c>
      <c r="AR133" s="1986" t="e" cm="1">
        <f t="array" aca="1" ref="AR133" ca="1">_xlfn.LET(
_xlpm.val,IF($F133 = "",val_blankRefText,  _xldudf_CX_GET(CX_ENTITY,$F133,AR$11,AR$14,,(AR$131))),
_xlpm.Res, IF(OR(_xlpm.val="",_xlpm.val="Error"),"",_xlpm.val),
_xlpm.Res
)</f>
        <v>#NAME?</v>
      </c>
      <c r="AS133" s="1986" t="e" cm="1">
        <f t="array" aca="1" ref="AS133" ca="1">_xlfn.LET(
_xlpm.val,IF($F133 = "",val_blankRefText,  _xldudf_CX_GET(CX_ENTITY,$F133,AS$11,AS$14,,(AS$131))),
_xlpm.Res, IF(OR(_xlpm.val="",_xlpm.val="Error"),"",_xlpm.val),
_xlpm.Res
)</f>
        <v>#NAME?</v>
      </c>
      <c r="AT133" s="1986" t="e" cm="1">
        <f t="array" aca="1" ref="AT133" ca="1">_xlfn.LET(
_xlpm.val,IF($F133 = "",val_blankRefText,  _xldudf_CX_GET(CX_ENTITY,$F133,AT$11,AT$14,,(AT$131))),
_xlpm.Res, IF(OR(_xlpm.val="",_xlpm.val="Error"),"",_xlpm.val),
_xlpm.Res
)</f>
        <v>#NAME?</v>
      </c>
      <c r="AU133" s="1986" t="e" cm="1">
        <f t="array" aca="1" ref="AU133" ca="1">_xlfn.LET(
_xlpm.val,IF($F133 = "",val_blankRefText,  _xldudf_CX_GET(CX_ENTITY,$F133,AU$11,AU$14,,(AU$131))),
_xlpm.Res, IF(OR(_xlpm.val="",_xlpm.val="Error"),"",_xlpm.val),
_xlpm.Res
)</f>
        <v>#NAME?</v>
      </c>
      <c r="AV133" s="1986" t="e" cm="1">
        <f t="array" aca="1" ref="AV133" ca="1">_xlfn.LET(
_xlpm.val,IF($F133 = "",val_blankRefText,  _xldudf_CX_GET(CX_ENTITY,$F133,AV$11,AV$14,,(AV$131))),
_xlpm.Res, IF(OR(_xlpm.val="",_xlpm.val="Error"),"",_xlpm.val),
_xlpm.Res
)</f>
        <v>#NAME?</v>
      </c>
      <c r="AW133" s="1986" t="e" cm="1">
        <f t="array" aca="1" ref="AW133" ca="1">_xlfn.LET(
_xlpm.val,IF($F133 = "",val_blankRefText,  _xldudf_CX_GET(CX_ENTITY,$F133,AW$11,AW$14,,(AW$131))),
_xlpm.Res, IF(OR(_xlpm.val="",_xlpm.val="Error"),"",_xlpm.val),
_xlpm.Res
)</f>
        <v>#NAME?</v>
      </c>
      <c r="AX133" s="1986" t="e" cm="1">
        <f t="array" aca="1" ref="AX133" ca="1">_xlfn.LET(
_xlpm.val,IF($F133 = "",val_blankRefText,  _xldudf_CX_GET(CX_ENTITY,$F133,AX$11,AX$14,,(AX$131))),
_xlpm.Res, IF(OR(_xlpm.val="",_xlpm.val="Error"),"",_xlpm.val),
_xlpm.Res
)</f>
        <v>#NAME?</v>
      </c>
      <c r="AY133" s="1986" t="e" cm="1">
        <f t="array" aca="1" ref="AY133" ca="1">_xlfn.LET(
_xlpm.val,IF($F133 = "",val_blankRefText,  _xldudf_CX_GET(CX_ENTITY,$F133,AY$11,AY$14,,(AY$131))),
_xlpm.Res, IF(OR(_xlpm.val="",_xlpm.val="Error"),"",_xlpm.val),
_xlpm.Res
)</f>
        <v>#NAME?</v>
      </c>
      <c r="AZ133" s="1986" t="e" cm="1">
        <f t="array" aca="1" ref="AZ133" ca="1">_xlfn.LET(
_xlpm.val,IF($F133 = "",val_blankRefText,  _xldudf_CX_GET(CX_ENTITY,$F133,AZ$11,AZ$14,,(AZ$131))),
_xlpm.Res, IF(OR(_xlpm.val="",_xlpm.val="Error"),"",_xlpm.val),
_xlpm.Res
)</f>
        <v>#NAME?</v>
      </c>
      <c r="BA133" s="1986" t="e" cm="1">
        <f t="array" aca="1" ref="BA133" ca="1">_xlfn.LET(
_xlpm.val,IF($F133 = "",val_blankRefText,  _xldudf_CX_GET(CX_ENTITY,$F133,BA$11,BA$14,,(BA$131))),
_xlpm.Res, IF(OR(_xlpm.val="",_xlpm.val="Error"),"",_xlpm.val),
_xlpm.Res
)</f>
        <v>#NAME?</v>
      </c>
      <c r="BB133" s="1986" t="e" cm="1">
        <f t="array" aca="1" ref="BB133" ca="1">_xlfn.LET(
_xlpm.val,IF($F133 = "",val_blankRefText,  _xldudf_CX_GET(CX_ENTITY,$F133,BB$11,BB$14,,(BB$131))),
_xlpm.Res, IF(OR(_xlpm.val="",_xlpm.val="Error"),"",_xlpm.val),
_xlpm.Res
)</f>
        <v>#NAME?</v>
      </c>
      <c r="BC133" s="1986" t="e" cm="1">
        <f t="array" aca="1" ref="BC133" ca="1">_xlfn.LET(
_xlpm.val,IF($F133 = "",val_blankRefText,  _xldudf_CX_GET(CX_ENTITY,$F133,BC$11,BC$14,,(BC$131))),
_xlpm.Res, IF(OR(_xlpm.val="",_xlpm.val="Error"),"",_xlpm.val),
_xlpm.Res
)</f>
        <v>#NAME?</v>
      </c>
      <c r="BD133" s="1986" t="e" cm="1">
        <f t="array" aca="1" ref="BD133" ca="1">_xlfn.LET(
_xlpm.val,IF($F133 = "",val_blankRefText,  _xldudf_CX_GET(CX_ENTITY,$F133,BD$11,BD$14,,(BD$131))),
_xlpm.Res, IF(OR(_xlpm.val="",_xlpm.val="Error"),"",_xlpm.val),
_xlpm.Res
)</f>
        <v>#NAME?</v>
      </c>
      <c r="BE133" s="1986" t="e" cm="1">
        <f t="array" aca="1" ref="BE133" ca="1">_xlfn.LET(
_xlpm.val,IF($F133 = "",val_blankRefText,  _xldudf_CX_GET(CX_ENTITY,$F133,BE$11,BE$14,,(BE$131))),
_xlpm.Res, IF(OR(_xlpm.val="",_xlpm.val="Error"),"",_xlpm.val),
_xlpm.Res
)</f>
        <v>#NAME?</v>
      </c>
      <c r="BF133" s="1986" t="e" cm="1">
        <f t="array" aca="1" ref="BF133" ca="1">_xlfn.LET(
_xlpm.val,IF($F133 = "",val_blankRefText,  _xldudf_CX_GET(CX_ENTITY,$F133,BF$11,BF$14,,(BF$131))),
_xlpm.Res, IF(OR(_xlpm.val="",_xlpm.val="Error"),"",_xlpm.val),
_xlpm.Res
)</f>
        <v>#NAME?</v>
      </c>
      <c r="BG133" s="1986" t="e" cm="1">
        <f t="array" aca="1" ref="BG133" ca="1">_xlfn.LET(
_xlpm.val,IF($F133 = "",val_blankRefText,  _xldudf_CX_GET(CX_ENTITY,$F133,BG$11,BG$14,,(BG$131))),
_xlpm.Res, IF(OR(_xlpm.val="",_xlpm.val="Error"),"",_xlpm.val),
_xlpm.Res
)</f>
        <v>#NAME?</v>
      </c>
      <c r="BH133" s="1986" t="e" cm="1">
        <f t="array" aca="1" ref="BH133" ca="1">_xlfn.LET(
_xlpm.val,IF($F133 = "",val_blankRefText,  _xldudf_CX_GET(CX_ENTITY,$F133,BH$11,BH$14,,(BH$131))),
_xlpm.Res, IF(OR(_xlpm.val="",_xlpm.val="Error"),"",_xlpm.val),
_xlpm.Res
)</f>
        <v>#NAME?</v>
      </c>
      <c r="BI133" s="1986" t="e" cm="1">
        <f t="array" aca="1" ref="BI133" ca="1">_xlfn.LET(
_xlpm.val,IF($F133 = "",val_blankRefText,  _xldudf_CX_GET(CX_ENTITY,$F133,BI$11,BI$14,,(BI$131))),
_xlpm.Res, IF(OR(_xlpm.val="",_xlpm.val="Error"),"",_xlpm.val),
_xlpm.Res
)</f>
        <v>#NAME?</v>
      </c>
      <c r="BJ133" s="1986" t="e" cm="1">
        <f t="array" aca="1" ref="BJ133" ca="1">_xlfn.LET(
_xlpm.val,IF($F133 = "",val_blankRefText,  _xldudf_CX_GET(CX_ENTITY,$F133,BJ$11,BJ$14,,(BJ$131))),
_xlpm.Res, IF(OR(_xlpm.val="",_xlpm.val="Error"),"",_xlpm.val),
_xlpm.Res
)</f>
        <v>#NAME?</v>
      </c>
      <c r="BK133" s="1986" t="e" cm="1">
        <f t="array" aca="1" ref="BK133" ca="1">_xlfn.LET(
_xlpm.val,IF($F133 = "",val_blankRefText,  _xldudf_CX_GET(CX_ENTITY,$F133,BK$11,BK$14,,(BK$131))),
_xlpm.Res, IF(OR(_xlpm.val="",_xlpm.val="Error"),"",_xlpm.val),
_xlpm.Res
)</f>
        <v>#NAME?</v>
      </c>
      <c r="BL133" s="1986" t="e" cm="1">
        <f t="array" aca="1" ref="BL133" ca="1">_xlfn.LET(
_xlpm.val,IF($F133 = "",val_blankRefText,  _xldudf_CX_GET(CX_ENTITY,$F133,BL$11,BL$14,,(BL$131))),
_xlpm.Res, IF(OR(_xlpm.val="",_xlpm.val="Error"),"",_xlpm.val),
_xlpm.Res
)</f>
        <v>#NAME?</v>
      </c>
      <c r="BM133" s="1986" t="e" cm="1">
        <f t="array" aca="1" ref="BM133" ca="1">_xlfn.LET(
_xlpm.val,IF($F133 = "",val_blankRefText,  _xldudf_CX_GET(CX_ENTITY,$F133,BM$11,BM$14,,(BM$131))),
_xlpm.Res, IF(OR(_xlpm.val="",_xlpm.val="Error"),"",_xlpm.val),
_xlpm.Res
)</f>
        <v>#NAME?</v>
      </c>
      <c r="BN133" s="1986" t="e" cm="1">
        <f t="array" aca="1" ref="BN133" ca="1">_xlfn.LET(
_xlpm.val,IF($F133 = "",val_blankRefText,  _xldudf_CX_GET(CX_ENTITY,$F133,BN$11,BN$14,,(BN$131))),
_xlpm.Res, IF(OR(_xlpm.val="",_xlpm.val="Error"),"",_xlpm.val),
_xlpm.Res
)</f>
        <v>#NAME?</v>
      </c>
      <c r="BO133" s="2103"/>
      <c r="BP133" s="2103"/>
      <c r="BQ133" s="2103"/>
      <c r="BR133" s="2103"/>
      <c r="BS133" s="2103"/>
      <c r="BT133" s="2103"/>
      <c r="BU133" s="2103"/>
      <c r="BV133" s="2103"/>
      <c r="BW133" s="2103"/>
      <c r="BX133" s="2103"/>
      <c r="BY133" s="2103"/>
      <c r="BZ133" s="2103"/>
      <c r="CA133" s="34"/>
      <c r="CC133" s="50"/>
      <c r="CD133" s="1461" t="e" cm="1">
        <f t="array" aca="1" ref="CD133" ca="1">_xlfn.LET( _xlpm.CheckBlank, SUM(PL!$AD133:$BN133) = 0, IF(_xlpm.CheckBlank, "", SUM(_xlfn._xlws.FILTER(PL!$AD133:$BN133,(YEAR(PL!$AD$12:$BN$12)=PL!CD$12)*(array_timeline&lt;=PL!CD$11)))))</f>
        <v>#NAME?</v>
      </c>
      <c r="CE133" s="1461" t="e" cm="1">
        <f t="array" aca="1" ref="CE133" ca="1">_xlfn.LET( _xlpm.CheckBlank, SUM(PL!$AD133:$BN133) = 0, IF(_xlpm.CheckBlank, "", SUM(_xlfn._xlws.FILTER(PL!$AD133:$BN133,(YEAR(PL!$AD$12:$BN$12)=PL!CE$12)*(array_timeline&lt;=PL!CE$11)))))</f>
        <v>#NAME?</v>
      </c>
      <c r="CF133" s="88"/>
      <c r="CG133" s="1461" t="e" cm="1">
        <f t="array" aca="1" ref="CG133" ca="1">_xlfn.LET( _xlpm.CheckBlank, SUM(PL!$AD133:$BN133) = 0, IF(_xlpm.CheckBlank, "", SUM(_xlfn._xlws.FILTER(PL!$AD133:$BN133,(YEAR(PL!$AD$12:$BN$12)=PL!CG$12)*(array_timeline&lt;=PL!CG$11)))))</f>
        <v>#NAME?</v>
      </c>
      <c r="CH133" s="1461" t="e" cm="1">
        <f t="array" aca="1" ref="CH133" ca="1">_xlfn.LET( _xlpm.CheckBlank, SUM(PL!$AD133:$BN133) = 0, IF(_xlpm.CheckBlank, "", SUM(_xlfn._xlws.FILTER(PL!$AD133:$BN133,(YEAR(PL!$AD$12:$BN$12)=PL!CH$12)*(array_timeline&lt;=PL!CH$11)))))</f>
        <v>#NAME?</v>
      </c>
      <c r="CI133" s="88"/>
      <c r="CJ133" s="1461" cm="1">
        <f t="array" ref="CJ133">_xlfn.LET( _xlpm.CheckBlank, SUM(PL!$AD133:$BN133) = 0, IF(_xlpm.CheckBlank, "", SUM(_xlfn.TAKE(_xlfn.DROP(PL!$AD133:$BN133, ,-DATEDIFF(PL!CJ$11, val_asOfDate,"M")),1,-12))))</f>
        <v>12</v>
      </c>
      <c r="CK133" s="1461" cm="1">
        <f t="array" ref="CK133">_xlfn.LET( _xlpm.CheckBlank, SUM(PL!$AD133:$BN133) = 0, IF(_xlpm.CheckBlank, "", SUM(_xlfn.TAKE(_xlfn.DROP(PL!$AD133:$BN133, ,-DATEDIFF(PL!CK$11, val_asOfDate,"M")),1,-12))))</f>
        <v>12</v>
      </c>
      <c r="CL133" s="88"/>
      <c r="CM133" s="1986" t="e" cm="1">
        <f t="array" aca="1" ref="CM133" ca="1">_xlfn.LET(
_xlpm.val,IF($F133 = "",val_blankRefText,  _xldudf_CX_GET(CX_ENTITY,$F133,CM$11,CM$14,,(CM$131))),
_xlpm.Res, IF(OR(_xlpm.val="",_xlpm.val="Error"),"",_xlpm.val),
_xlpm.Res
)</f>
        <v>#NAME?</v>
      </c>
      <c r="CN133" s="1986" t="e" cm="1">
        <f t="array" aca="1" ref="CN133" ca="1">_xlfn.LET(
_xlpm.val,IF($F133 = "",val_blankRefText,  _xldudf_CX_GET(CX_ENTITY,$F133,CN$11,CN$14,,(CN$131))),
_xlpm.Res, IF(OR(_xlpm.val="",_xlpm.val="Error"),"",_xlpm.val),
_xlpm.Res
)</f>
        <v>#NAME?</v>
      </c>
      <c r="CO133" s="1169"/>
      <c r="CP133" s="1986" t="e" cm="1">
        <f t="array" aca="1" ref="CP133" ca="1">_xlfn.LET(
_xlpm.val,IF($F133 = "",val_blankRefText,  _xldudf_CX_GET(CX_ENTITY,$F133,CP$11,CP$14,,(CP$131))),
_xlpm.Res, IF(OR(_xlpm.val="",_xlpm.val="Error"),"",_xlpm.val),
_xlpm.Res
)</f>
        <v>#NAME?</v>
      </c>
      <c r="CQ133" s="1986" t="e" cm="1">
        <f t="array" aca="1" ref="CQ133" ca="1">_xlfn.LET(
_xlpm.val,IF($F133 = "",val_blankRefText,  _xldudf_CX_GET(CX_ENTITY,$F133,CQ$11,CQ$14,,(CQ$131))),
_xlpm.Res, IF(OR(_xlpm.val="",_xlpm.val="Error"),"",_xlpm.val),
_xlpm.Res
)</f>
        <v>#NAME?</v>
      </c>
      <c r="CR133" s="34"/>
    </row>
    <row r="134" spans="1:96" ht="21" customHeight="1" outlineLevel="1">
      <c r="A134" s="1322"/>
      <c r="B134" s="577" t="s">
        <v>1603</v>
      </c>
      <c r="C134" s="577"/>
      <c r="D134" s="577"/>
      <c r="E134" s="577" t="str" cm="1">
        <f t="array" aca="1" ref="E134" ca="1">_xlfn.LET(
   _xlpm.Attr,  $C134,
   _xlpm.Lookback, $E$16,
   _xlpm.QueryDate, EOMONTH(val_asOfDate,_xlpm.Lookback),
   _xlpm.ReadField, _xldudf_CX_GET(CX_ENTITY,fx_attrConverter($C134),_xlpm.QueryDate),
   _xlpm.AttrBlank, _xlpm.Attr="", _xlpm.Result,
   IF(_xlpm.AttrBlank,val_blankRefText,fx_attrConverter(_xlpm.ReadField,0)),
IF(_xlpm.Result = "Error", "", _xlpm.Result )
)</f>
        <v/>
      </c>
      <c r="F134" s="577" t="str">
        <f t="shared" si="33"/>
        <v>o/w Organic Revenue</v>
      </c>
      <c r="G134" s="577" t="s">
        <v>108</v>
      </c>
      <c r="H134" s="584">
        <v>1</v>
      </c>
      <c r="I134" s="584">
        <v>1</v>
      </c>
      <c r="J134" s="30"/>
      <c r="K134" s="30"/>
      <c r="L134" s="579" t="b">
        <v>1</v>
      </c>
      <c r="N134" s="158"/>
      <c r="O134" s="101"/>
      <c r="P134" s="52"/>
      <c r="Q134" s="2"/>
      <c r="R134" s="101"/>
      <c r="S134" s="101"/>
      <c r="T134" s="101"/>
      <c r="U134" s="39"/>
      <c r="W134" s="91" t="s">
        <v>103</v>
      </c>
      <c r="X134" s="894">
        <v>1</v>
      </c>
      <c r="Y134" s="509" t="s">
        <v>617</v>
      </c>
      <c r="Z134" s="198" cm="1">
        <f t="array" ref="Z134">_xlfn.SWITCH(
    TRUE,
ISBLANK(_PL!$L134),"",
    _PL!$L134=TRUE, 1,
    _PL!$L134=FALSE,-1,
    _PL!$L134=-1,0,
"n/a"
)</f>
        <v>1</v>
      </c>
      <c r="AA134" s="97"/>
      <c r="AB134" s="33" t="s">
        <v>617</v>
      </c>
      <c r="AC134" s="200" t="e" cm="1" vm="5">
        <f t="array" ref="AC134">_xlfn.LET(
_xlpm.Def, IF(_xlfn.XMATCH(AB134,tbl_acctDef[Term],0)&gt;0, fx_getIcon("find"), ""),
_xlpm.Adj, IF(_xlfn.XMATCH(AB134, tbl_adjExample[Items],0)&gt;0, fx_getIcon("find"), ""),
IFERROR(IFBLANK(_xlpm.Def,_xlpm.Adj),"")
)</f>
        <v>#VALUE!</v>
      </c>
      <c r="AD134" s="1986" t="e" cm="1">
        <f t="array" aca="1" ref="AD134" ca="1">_xlfn.LET(
_xlpm.val,IF($F134 = "",val_blankRefText,  _xldudf_CX_GET(CX_ENTITY,$F134,AD$11,AD$14,,(AD$131))),
_xlpm.Res, IF(OR(_xlpm.val="",_xlpm.val="Error"),"",_xlpm.val),
_xlpm.Res
)</f>
        <v>#NAME?</v>
      </c>
      <c r="AE134" s="1986" t="e" cm="1">
        <f t="array" aca="1" ref="AE134" ca="1">_xlfn.LET(
_xlpm.val,IF($F134 = "",val_blankRefText,  _xldudf_CX_GET(CX_ENTITY,$F134,AE$11,AE$14,,(AE$131))),
_xlpm.Res, IF(OR(_xlpm.val="",_xlpm.val="Error"),"",_xlpm.val),
_xlpm.Res
)</f>
        <v>#NAME?</v>
      </c>
      <c r="AF134" s="1986" t="e" cm="1">
        <f t="array" aca="1" ref="AF134" ca="1">_xlfn.LET(
_xlpm.val,IF($F134 = "",val_blankRefText,  _xldudf_CX_GET(CX_ENTITY,$F134,AF$11,AF$14,,(AF$131))),
_xlpm.Res, IF(OR(_xlpm.val="",_xlpm.val="Error"),"",_xlpm.val),
_xlpm.Res
)</f>
        <v>#NAME?</v>
      </c>
      <c r="AG134" s="1986" t="e" cm="1">
        <f t="array" aca="1" ref="AG134" ca="1">_xlfn.LET(
_xlpm.val,IF($F134 = "",val_blankRefText,  _xldudf_CX_GET(CX_ENTITY,$F134,AG$11,AG$14,,(AG$131))),
_xlpm.Res, IF(OR(_xlpm.val="",_xlpm.val="Error"),"",_xlpm.val),
_xlpm.Res
)</f>
        <v>#NAME?</v>
      </c>
      <c r="AH134" s="1986" t="e" cm="1">
        <f t="array" aca="1" ref="AH134" ca="1">_xlfn.LET(
_xlpm.val,IF($F134 = "",val_blankRefText,  _xldudf_CX_GET(CX_ENTITY,$F134,AH$11,AH$14,,(AH$131))),
_xlpm.Res, IF(OR(_xlpm.val="",_xlpm.val="Error"),"",_xlpm.val),
_xlpm.Res
)</f>
        <v>#NAME?</v>
      </c>
      <c r="AI134" s="1986" t="e" cm="1">
        <f t="array" aca="1" ref="AI134" ca="1">_xlfn.LET(
_xlpm.val,IF($F134 = "",val_blankRefText,  _xldudf_CX_GET(CX_ENTITY,$F134,AI$11,AI$14,,(AI$131))),
_xlpm.Res, IF(OR(_xlpm.val="",_xlpm.val="Error"),"",_xlpm.val),
_xlpm.Res
)</f>
        <v>#NAME?</v>
      </c>
      <c r="AJ134" s="1986" t="e" cm="1">
        <f t="array" aca="1" ref="AJ134" ca="1">_xlfn.LET(
_xlpm.val,IF($F134 = "",val_blankRefText,  _xldudf_CX_GET(CX_ENTITY,$F134,AJ$11,AJ$14,,(AJ$131))),
_xlpm.Res, IF(OR(_xlpm.val="",_xlpm.val="Error"),"",_xlpm.val),
_xlpm.Res
)</f>
        <v>#NAME?</v>
      </c>
      <c r="AK134" s="1986" t="e" cm="1">
        <f t="array" aca="1" ref="AK134" ca="1">_xlfn.LET(
_xlpm.val,IF($F134 = "",val_blankRefText,  _xldudf_CX_GET(CX_ENTITY,$F134,AK$11,AK$14,,(AK$131))),
_xlpm.Res, IF(OR(_xlpm.val="",_xlpm.val="Error"),"",_xlpm.val),
_xlpm.Res
)</f>
        <v>#NAME?</v>
      </c>
      <c r="AL134" s="1986" t="e" cm="1">
        <f t="array" aca="1" ref="AL134" ca="1">_xlfn.LET(
_xlpm.val,IF($F134 = "",val_blankRefText,  _xldudf_CX_GET(CX_ENTITY,$F134,AL$11,AL$14,,(AL$131))),
_xlpm.Res, IF(OR(_xlpm.val="",_xlpm.val="Error"),"",_xlpm.val),
_xlpm.Res
)</f>
        <v>#NAME?</v>
      </c>
      <c r="AM134" s="1986" t="e" cm="1">
        <f t="array" aca="1" ref="AM134" ca="1">_xlfn.LET(
_xlpm.val,IF($F134 = "",val_blankRefText,  _xldudf_CX_GET(CX_ENTITY,$F134,AM$11,AM$14,,(AM$131))),
_xlpm.Res, IF(OR(_xlpm.val="",_xlpm.val="Error"),"",_xlpm.val),
_xlpm.Res
)</f>
        <v>#NAME?</v>
      </c>
      <c r="AN134" s="1986" t="e" cm="1">
        <f t="array" aca="1" ref="AN134" ca="1">_xlfn.LET(
_xlpm.val,IF($F134 = "",val_blankRefText,  _xldudf_CX_GET(CX_ENTITY,$F134,AN$11,AN$14,,(AN$131))),
_xlpm.Res, IF(OR(_xlpm.val="",_xlpm.val="Error"),"",_xlpm.val),
_xlpm.Res
)</f>
        <v>#NAME?</v>
      </c>
      <c r="AO134" s="1986" t="e" cm="1">
        <f t="array" aca="1" ref="AO134" ca="1">_xlfn.LET(
_xlpm.val,IF($F134 = "",val_blankRefText,  _xldudf_CX_GET(CX_ENTITY,$F134,AO$11,AO$14,,(AO$131))),
_xlpm.Res, IF(OR(_xlpm.val="",_xlpm.val="Error"),"",_xlpm.val),
_xlpm.Res
)</f>
        <v>#NAME?</v>
      </c>
      <c r="AP134" s="1986" t="e" cm="1">
        <f t="array" aca="1" ref="AP134" ca="1">_xlfn.LET(
_xlpm.val,IF($F134 = "",val_blankRefText,  _xldudf_CX_GET(CX_ENTITY,$F134,AP$11,AP$14,,(AP$131))),
_xlpm.Res, IF(OR(_xlpm.val="",_xlpm.val="Error"),"",_xlpm.val),
_xlpm.Res
)</f>
        <v>#NAME?</v>
      </c>
      <c r="AQ134" s="1986" t="e" cm="1">
        <f t="array" aca="1" ref="AQ134" ca="1">_xlfn.LET(
_xlpm.val,IF($F134 = "",val_blankRefText,  _xldudf_CX_GET(CX_ENTITY,$F134,AQ$11,AQ$14,,(AQ$131))),
_xlpm.Res, IF(OR(_xlpm.val="",_xlpm.val="Error"),"",_xlpm.val),
_xlpm.Res
)</f>
        <v>#NAME?</v>
      </c>
      <c r="AR134" s="1986" t="e" cm="1">
        <f t="array" aca="1" ref="AR134" ca="1">_xlfn.LET(
_xlpm.val,IF($F134 = "",val_blankRefText,  _xldudf_CX_GET(CX_ENTITY,$F134,AR$11,AR$14,,(AR$131))),
_xlpm.Res, IF(OR(_xlpm.val="",_xlpm.val="Error"),"",_xlpm.val),
_xlpm.Res
)</f>
        <v>#NAME?</v>
      </c>
      <c r="AS134" s="1986" t="e" cm="1">
        <f t="array" aca="1" ref="AS134" ca="1">_xlfn.LET(
_xlpm.val,IF($F134 = "",val_blankRefText,  _xldudf_CX_GET(CX_ENTITY,$F134,AS$11,AS$14,,(AS$131))),
_xlpm.Res, IF(OR(_xlpm.val="",_xlpm.val="Error"),"",_xlpm.val),
_xlpm.Res
)</f>
        <v>#NAME?</v>
      </c>
      <c r="AT134" s="1986" t="e" cm="1">
        <f t="array" aca="1" ref="AT134" ca="1">_xlfn.LET(
_xlpm.val,IF($F134 = "",val_blankRefText,  _xldudf_CX_GET(CX_ENTITY,$F134,AT$11,AT$14,,(AT$131))),
_xlpm.Res, IF(OR(_xlpm.val="",_xlpm.val="Error"),"",_xlpm.val),
_xlpm.Res
)</f>
        <v>#NAME?</v>
      </c>
      <c r="AU134" s="1986" t="e" cm="1">
        <f t="array" aca="1" ref="AU134" ca="1">_xlfn.LET(
_xlpm.val,IF($F134 = "",val_blankRefText,  _xldudf_CX_GET(CX_ENTITY,$F134,AU$11,AU$14,,(AU$131))),
_xlpm.Res, IF(OR(_xlpm.val="",_xlpm.val="Error"),"",_xlpm.val),
_xlpm.Res
)</f>
        <v>#NAME?</v>
      </c>
      <c r="AV134" s="1986" t="e" cm="1">
        <f t="array" aca="1" ref="AV134" ca="1">_xlfn.LET(
_xlpm.val,IF($F134 = "",val_blankRefText,  _xldudf_CX_GET(CX_ENTITY,$F134,AV$11,AV$14,,(AV$131))),
_xlpm.Res, IF(OR(_xlpm.val="",_xlpm.val="Error"),"",_xlpm.val),
_xlpm.Res
)</f>
        <v>#NAME?</v>
      </c>
      <c r="AW134" s="1986" t="e" cm="1">
        <f t="array" aca="1" ref="AW134" ca="1">_xlfn.LET(
_xlpm.val,IF($F134 = "",val_blankRefText,  _xldudf_CX_GET(CX_ENTITY,$F134,AW$11,AW$14,,(AW$131))),
_xlpm.Res, IF(OR(_xlpm.val="",_xlpm.val="Error"),"",_xlpm.val),
_xlpm.Res
)</f>
        <v>#NAME?</v>
      </c>
      <c r="AX134" s="1986" t="e" cm="1">
        <f t="array" aca="1" ref="AX134" ca="1">_xlfn.LET(
_xlpm.val,IF($F134 = "",val_blankRefText,  _xldudf_CX_GET(CX_ENTITY,$F134,AX$11,AX$14,,(AX$131))),
_xlpm.Res, IF(OR(_xlpm.val="",_xlpm.val="Error"),"",_xlpm.val),
_xlpm.Res
)</f>
        <v>#NAME?</v>
      </c>
      <c r="AY134" s="1986" t="e" cm="1">
        <f t="array" aca="1" ref="AY134" ca="1">_xlfn.LET(
_xlpm.val,IF($F134 = "",val_blankRefText,  _xldudf_CX_GET(CX_ENTITY,$F134,AY$11,AY$14,,(AY$131))),
_xlpm.Res, IF(OR(_xlpm.val="",_xlpm.val="Error"),"",_xlpm.val),
_xlpm.Res
)</f>
        <v>#NAME?</v>
      </c>
      <c r="AZ134" s="1986" t="e" cm="1">
        <f t="array" aca="1" ref="AZ134" ca="1">_xlfn.LET(
_xlpm.val,IF($F134 = "",val_blankRefText,  _xldudf_CX_GET(CX_ENTITY,$F134,AZ$11,AZ$14,,(AZ$131))),
_xlpm.Res, IF(OR(_xlpm.val="",_xlpm.val="Error"),"",_xlpm.val),
_xlpm.Res
)</f>
        <v>#NAME?</v>
      </c>
      <c r="BA134" s="1986" t="e" cm="1">
        <f t="array" aca="1" ref="BA134" ca="1">_xlfn.LET(
_xlpm.val,IF($F134 = "",val_blankRefText,  _xldudf_CX_GET(CX_ENTITY,$F134,BA$11,BA$14,,(BA$131))),
_xlpm.Res, IF(OR(_xlpm.val="",_xlpm.val="Error"),"",_xlpm.val),
_xlpm.Res
)</f>
        <v>#NAME?</v>
      </c>
      <c r="BB134" s="1986" t="e" cm="1">
        <f t="array" aca="1" ref="BB134" ca="1">_xlfn.LET(
_xlpm.val,IF($F134 = "",val_blankRefText,  _xldudf_CX_GET(CX_ENTITY,$F134,BB$11,BB$14,,(BB$131))),
_xlpm.Res, IF(OR(_xlpm.val="",_xlpm.val="Error"),"",_xlpm.val),
_xlpm.Res
)</f>
        <v>#NAME?</v>
      </c>
      <c r="BC134" s="1986" t="e" cm="1">
        <f t="array" aca="1" ref="BC134" ca="1">_xlfn.LET(
_xlpm.val,IF($F134 = "",val_blankRefText,  _xldudf_CX_GET(CX_ENTITY,$F134,BC$11,BC$14,,(BC$131))),
_xlpm.Res, IF(OR(_xlpm.val="",_xlpm.val="Error"),"",_xlpm.val),
_xlpm.Res
)</f>
        <v>#NAME?</v>
      </c>
      <c r="BD134" s="1986" t="e" cm="1">
        <f t="array" aca="1" ref="BD134" ca="1">_xlfn.LET(
_xlpm.val,IF($F134 = "",val_blankRefText,  _xldudf_CX_GET(CX_ENTITY,$F134,BD$11,BD$14,,(BD$131))),
_xlpm.Res, IF(OR(_xlpm.val="",_xlpm.val="Error"),"",_xlpm.val),
_xlpm.Res
)</f>
        <v>#NAME?</v>
      </c>
      <c r="BE134" s="1986" t="e" cm="1">
        <f t="array" aca="1" ref="BE134" ca="1">_xlfn.LET(
_xlpm.val,IF($F134 = "",val_blankRefText,  _xldudf_CX_GET(CX_ENTITY,$F134,BE$11,BE$14,,(BE$131))),
_xlpm.Res, IF(OR(_xlpm.val="",_xlpm.val="Error"),"",_xlpm.val),
_xlpm.Res
)</f>
        <v>#NAME?</v>
      </c>
      <c r="BF134" s="1986" t="e" cm="1">
        <f t="array" aca="1" ref="BF134" ca="1">_xlfn.LET(
_xlpm.val,IF($F134 = "",val_blankRefText,  _xldudf_CX_GET(CX_ENTITY,$F134,BF$11,BF$14,,(BF$131))),
_xlpm.Res, IF(OR(_xlpm.val="",_xlpm.val="Error"),"",_xlpm.val),
_xlpm.Res
)</f>
        <v>#NAME?</v>
      </c>
      <c r="BG134" s="1986" t="e" cm="1">
        <f t="array" aca="1" ref="BG134" ca="1">_xlfn.LET(
_xlpm.val,IF($F134 = "",val_blankRefText,  _xldudf_CX_GET(CX_ENTITY,$F134,BG$11,BG$14,,(BG$131))),
_xlpm.Res, IF(OR(_xlpm.val="",_xlpm.val="Error"),"",_xlpm.val),
_xlpm.Res
)</f>
        <v>#NAME?</v>
      </c>
      <c r="BH134" s="1986" t="e" cm="1">
        <f t="array" aca="1" ref="BH134" ca="1">_xlfn.LET(
_xlpm.val,IF($F134 = "",val_blankRefText,  _xldudf_CX_GET(CX_ENTITY,$F134,BH$11,BH$14,,(BH$131))),
_xlpm.Res, IF(OR(_xlpm.val="",_xlpm.val="Error"),"",_xlpm.val),
_xlpm.Res
)</f>
        <v>#NAME?</v>
      </c>
      <c r="BI134" s="1986" t="e" cm="1">
        <f t="array" aca="1" ref="BI134" ca="1">_xlfn.LET(
_xlpm.val,IF($F134 = "",val_blankRefText,  _xldudf_CX_GET(CX_ENTITY,$F134,BI$11,BI$14,,(BI$131))),
_xlpm.Res, IF(OR(_xlpm.val="",_xlpm.val="Error"),"",_xlpm.val),
_xlpm.Res
)</f>
        <v>#NAME?</v>
      </c>
      <c r="BJ134" s="1986" t="e" cm="1">
        <f t="array" aca="1" ref="BJ134" ca="1">_xlfn.LET(
_xlpm.val,IF($F134 = "",val_blankRefText,  _xldudf_CX_GET(CX_ENTITY,$F134,BJ$11,BJ$14,,(BJ$131))),
_xlpm.Res, IF(OR(_xlpm.val="",_xlpm.val="Error"),"",_xlpm.val),
_xlpm.Res
)</f>
        <v>#NAME?</v>
      </c>
      <c r="BK134" s="1986" t="e" cm="1">
        <f t="array" aca="1" ref="BK134" ca="1">_xlfn.LET(
_xlpm.val,IF($F134 = "",val_blankRefText,  _xldudf_CX_GET(CX_ENTITY,$F134,BK$11,BK$14,,(BK$131))),
_xlpm.Res, IF(OR(_xlpm.val="",_xlpm.val="Error"),"",_xlpm.val),
_xlpm.Res
)</f>
        <v>#NAME?</v>
      </c>
      <c r="BL134" s="1986" t="e" cm="1">
        <f t="array" aca="1" ref="BL134" ca="1">_xlfn.LET(
_xlpm.val,IF($F134 = "",val_blankRefText,  _xldudf_CX_GET(CX_ENTITY,$F134,BL$11,BL$14,,(BL$131))),
_xlpm.Res, IF(OR(_xlpm.val="",_xlpm.val="Error"),"",_xlpm.val),
_xlpm.Res
)</f>
        <v>#NAME?</v>
      </c>
      <c r="BM134" s="1986" t="e" cm="1">
        <f t="array" aca="1" ref="BM134" ca="1">_xlfn.LET(
_xlpm.val,IF($F134 = "",val_blankRefText,  _xldudf_CX_GET(CX_ENTITY,$F134,BM$11,BM$14,,(BM$131))),
_xlpm.Res, IF(OR(_xlpm.val="",_xlpm.val="Error"),"",_xlpm.val),
_xlpm.Res
)</f>
        <v>#NAME?</v>
      </c>
      <c r="BN134" s="1986" t="e" cm="1">
        <f t="array" aca="1" ref="BN134" ca="1">_xlfn.LET(
_xlpm.val,IF($F134 = "",val_blankRefText,  _xldudf_CX_GET(CX_ENTITY,$F134,BN$11,BN$14,,(BN$131))),
_xlpm.Res, IF(OR(_xlpm.val="",_xlpm.val="Error"),"",_xlpm.val),
_xlpm.Res
)</f>
        <v>#NAME?</v>
      </c>
      <c r="BO134" s="2103"/>
      <c r="BP134" s="2103"/>
      <c r="BQ134" s="2103"/>
      <c r="BR134" s="2103"/>
      <c r="BS134" s="2103"/>
      <c r="BT134" s="2103"/>
      <c r="BU134" s="2103"/>
      <c r="BV134" s="2103"/>
      <c r="BW134" s="2103"/>
      <c r="BX134" s="2103"/>
      <c r="BY134" s="2103"/>
      <c r="BZ134" s="2103"/>
      <c r="CA134" s="34"/>
      <c r="CC134" s="50"/>
      <c r="CD134" s="1461" t="e" cm="1">
        <f t="array" aca="1" ref="CD134" ca="1">_xlfn.LET( _xlpm.CheckBlank, SUM(PL!$AD134:$BN134) = 0, IF(_xlpm.CheckBlank, "", SUM(_xlfn._xlws.FILTER(PL!$AD134:$BN134,(YEAR(PL!$AD$12:$BN$12)=PL!CD$12)*(array_timeline&lt;=PL!CD$11)))))</f>
        <v>#NAME?</v>
      </c>
      <c r="CE134" s="1461" t="e" cm="1">
        <f t="array" aca="1" ref="CE134" ca="1">_xlfn.LET( _xlpm.CheckBlank, SUM(PL!$AD134:$BN134) = 0, IF(_xlpm.CheckBlank, "", SUM(_xlfn._xlws.FILTER(PL!$AD134:$BN134,(YEAR(PL!$AD$12:$BN$12)=PL!CE$12)*(array_timeline&lt;=PL!CE$11)))))</f>
        <v>#NAME?</v>
      </c>
      <c r="CF134" s="88"/>
      <c r="CG134" s="1461" t="e" cm="1">
        <f t="array" aca="1" ref="CG134" ca="1">_xlfn.LET( _xlpm.CheckBlank, SUM(PL!$AD134:$BN134) = 0, IF(_xlpm.CheckBlank, "", SUM(_xlfn._xlws.FILTER(PL!$AD134:$BN134,(YEAR(PL!$AD$12:$BN$12)=PL!CG$12)*(array_timeline&lt;=PL!CG$11)))))</f>
        <v>#NAME?</v>
      </c>
      <c r="CH134" s="1461" t="e" cm="1">
        <f t="array" aca="1" ref="CH134" ca="1">_xlfn.LET( _xlpm.CheckBlank, SUM(PL!$AD134:$BN134) = 0, IF(_xlpm.CheckBlank, "", SUM(_xlfn._xlws.FILTER(PL!$AD134:$BN134,(YEAR(PL!$AD$12:$BN$12)=PL!CH$12)*(array_timeline&lt;=PL!CH$11)))))</f>
        <v>#NAME?</v>
      </c>
      <c r="CI134" s="88"/>
      <c r="CJ134" s="1461" cm="1">
        <f t="array" ref="CJ134">_xlfn.LET( _xlpm.CheckBlank, SUM(PL!$AD134:$BN134) = 0, IF(_xlpm.CheckBlank, "", SUM(_xlfn.TAKE(_xlfn.DROP(PL!$AD134:$BN134, ,-DATEDIFF(PL!CJ$11, val_asOfDate,"M")),1,-12))))</f>
        <v>12</v>
      </c>
      <c r="CK134" s="1461" cm="1">
        <f t="array" ref="CK134">_xlfn.LET( _xlpm.CheckBlank, SUM(PL!$AD134:$BN134) = 0, IF(_xlpm.CheckBlank, "", SUM(_xlfn.TAKE(_xlfn.DROP(PL!$AD134:$BN134, ,-DATEDIFF(PL!CK$11, val_asOfDate,"M")),1,-12))))</f>
        <v>12</v>
      </c>
      <c r="CL134" s="88"/>
      <c r="CM134" s="1986" t="e" cm="1">
        <f t="array" aca="1" ref="CM134" ca="1">_xlfn.LET(
_xlpm.val,IF($F134 = "",val_blankRefText,  _xldudf_CX_GET(CX_ENTITY,$F134,CM$11,CM$14,,(CM$131))),
_xlpm.Res, IF(OR(_xlpm.val="",_xlpm.val="Error"),"",_xlpm.val),
_xlpm.Res
)</f>
        <v>#NAME?</v>
      </c>
      <c r="CN134" s="1986" t="e" cm="1">
        <f t="array" aca="1" ref="CN134" ca="1">_xlfn.LET(
_xlpm.val,IF($F134 = "",val_blankRefText,  _xldudf_CX_GET(CX_ENTITY,$F134,CN$11,CN$14,,(CN$131))),
_xlpm.Res, IF(OR(_xlpm.val="",_xlpm.val="Error"),"",_xlpm.val),
_xlpm.Res
)</f>
        <v>#NAME?</v>
      </c>
      <c r="CO134" s="1169"/>
      <c r="CP134" s="1986" t="e" cm="1">
        <f t="array" aca="1" ref="CP134" ca="1">_xlfn.LET(
_xlpm.val,IF($F134 = "",val_blankRefText,  _xldudf_CX_GET(CX_ENTITY,$F134,CP$11,CP$14,,(CP$131))),
_xlpm.Res, IF(OR(_xlpm.val="",_xlpm.val="Error"),"",_xlpm.val),
_xlpm.Res
)</f>
        <v>#NAME?</v>
      </c>
      <c r="CQ134" s="1986" t="e" cm="1">
        <f t="array" aca="1" ref="CQ134" ca="1">_xlfn.LET(
_xlpm.val,IF($F134 = "",val_blankRefText,  _xldudf_CX_GET(CX_ENTITY,$F134,CQ$11,CQ$14,,(CQ$131))),
_xlpm.Res, IF(OR(_xlpm.val="",_xlpm.val="Error"),"",_xlpm.val),
_xlpm.Res
)</f>
        <v>#NAME?</v>
      </c>
      <c r="CR134" s="34"/>
    </row>
    <row r="135" spans="1:96" ht="21" customHeight="1" outlineLevel="1">
      <c r="A135" s="1322"/>
      <c r="B135" s="577" t="s">
        <v>1604</v>
      </c>
      <c r="C135" s="574"/>
      <c r="D135" s="577"/>
      <c r="E135" s="577" t="str" cm="1">
        <f t="array" aca="1" ref="E135" ca="1">_xlfn.LET(
   _xlpm.Attr,  $C135,
   _xlpm.Lookback, $E$16,
   _xlpm.QueryDate, EOMONTH(val_asOfDate,_xlpm.Lookback),
   _xlpm.ReadField, _xldudf_CX_GET(CX_ENTITY,fx_attrConverter($C135),_xlpm.QueryDate),
   _xlpm.AttrBlank, _xlpm.Attr="", _xlpm.Result,
   IF(_xlpm.AttrBlank,val_blankRefText,fx_attrConverter(_xlpm.ReadField,0)),
IF(_xlpm.Result = "Error", "", _xlpm.Result )
)</f>
        <v/>
      </c>
      <c r="F135" s="577" t="str">
        <f t="shared" si="33"/>
        <v>o/w Organic Volume Growth</v>
      </c>
      <c r="G135" s="577" t="s">
        <v>108</v>
      </c>
      <c r="H135" s="584"/>
      <c r="I135" s="584">
        <v>2</v>
      </c>
      <c r="J135" s="30"/>
      <c r="K135" s="30"/>
      <c r="L135" s="579" t="b">
        <v>1</v>
      </c>
      <c r="N135" s="158"/>
      <c r="O135" s="101"/>
      <c r="P135" s="52"/>
      <c r="Q135" s="2"/>
      <c r="R135" s="101"/>
      <c r="S135" s="101"/>
      <c r="T135" s="101"/>
      <c r="U135" s="39"/>
      <c r="W135" s="91" t="s">
        <v>103</v>
      </c>
      <c r="X135" s="894"/>
      <c r="Y135" s="509" t="s">
        <v>624</v>
      </c>
      <c r="Z135" s="198" cm="1">
        <f t="array" ref="Z135">_xlfn.SWITCH(
    TRUE,
ISBLANK(_PL!$L135),"",
    _PL!$L135=TRUE, 1,
    _PL!$L135=FALSE,-1,
    _PL!$L135=-1,0,
"n/a"
)</f>
        <v>1</v>
      </c>
      <c r="AA135" s="97"/>
      <c r="AB135" s="33" t="s">
        <v>624</v>
      </c>
      <c r="AC135" s="200" t="e" cm="1" vm="5">
        <f t="array" ref="AC135">_xlfn.LET(
_xlpm.Def, IF(_xlfn.XMATCH(AB135,tbl_acctDef[Term],0)&gt;0, fx_getIcon("find"), ""),
_xlpm.Adj, IF(_xlfn.XMATCH(AB135, tbl_adjExample[Items],0)&gt;0, fx_getIcon("find"), ""),
IFERROR(IFBLANK(_xlpm.Def,_xlpm.Adj),"")
)</f>
        <v>#VALUE!</v>
      </c>
      <c r="AD135" s="1986" t="e" cm="1">
        <f t="array" aca="1" ref="AD135" ca="1">_xlfn.LET(
_xlpm.val,IF($F135 = "",val_blankRefText,  _xldudf_CX_GET(CX_ENTITY,$F135,AD$11,AD$14,,(AD$131))),
_xlpm.Res, IF(OR(_xlpm.val="",_xlpm.val="Error"),"",_xlpm.val),
_xlpm.Res
)</f>
        <v>#NAME?</v>
      </c>
      <c r="AE135" s="1986" t="e" cm="1">
        <f t="array" aca="1" ref="AE135" ca="1">_xlfn.LET(
_xlpm.val,IF($F135 = "",val_blankRefText,  _xldudf_CX_GET(CX_ENTITY,$F135,AE$11,AE$14,,(AE$131))),
_xlpm.Res, IF(OR(_xlpm.val="",_xlpm.val="Error"),"",_xlpm.val),
_xlpm.Res
)</f>
        <v>#NAME?</v>
      </c>
      <c r="AF135" s="1986" t="e" cm="1">
        <f t="array" aca="1" ref="AF135" ca="1">_xlfn.LET(
_xlpm.val,IF($F135 = "",val_blankRefText,  _xldudf_CX_GET(CX_ENTITY,$F135,AF$11,AF$14,,(AF$131))),
_xlpm.Res, IF(OR(_xlpm.val="",_xlpm.val="Error"),"",_xlpm.val),
_xlpm.Res
)</f>
        <v>#NAME?</v>
      </c>
      <c r="AG135" s="1986" t="e" cm="1">
        <f t="array" aca="1" ref="AG135" ca="1">_xlfn.LET(
_xlpm.val,IF($F135 = "",val_blankRefText,  _xldudf_CX_GET(CX_ENTITY,$F135,AG$11,AG$14,,(AG$131))),
_xlpm.Res, IF(OR(_xlpm.val="",_xlpm.val="Error"),"",_xlpm.val),
_xlpm.Res
)</f>
        <v>#NAME?</v>
      </c>
      <c r="AH135" s="1986" t="e" cm="1">
        <f t="array" aca="1" ref="AH135" ca="1">_xlfn.LET(
_xlpm.val,IF($F135 = "",val_blankRefText,  _xldudf_CX_GET(CX_ENTITY,$F135,AH$11,AH$14,,(AH$131))),
_xlpm.Res, IF(OR(_xlpm.val="",_xlpm.val="Error"),"",_xlpm.val),
_xlpm.Res
)</f>
        <v>#NAME?</v>
      </c>
      <c r="AI135" s="1986" t="e" cm="1">
        <f t="array" aca="1" ref="AI135" ca="1">_xlfn.LET(
_xlpm.val,IF($F135 = "",val_blankRefText,  _xldudf_CX_GET(CX_ENTITY,$F135,AI$11,AI$14,,(AI$131))),
_xlpm.Res, IF(OR(_xlpm.val="",_xlpm.val="Error"),"",_xlpm.val),
_xlpm.Res
)</f>
        <v>#NAME?</v>
      </c>
      <c r="AJ135" s="1986" t="e" cm="1">
        <f t="array" aca="1" ref="AJ135" ca="1">_xlfn.LET(
_xlpm.val,IF($F135 = "",val_blankRefText,  _xldudf_CX_GET(CX_ENTITY,$F135,AJ$11,AJ$14,,(AJ$131))),
_xlpm.Res, IF(OR(_xlpm.val="",_xlpm.val="Error"),"",_xlpm.val),
_xlpm.Res
)</f>
        <v>#NAME?</v>
      </c>
      <c r="AK135" s="1986" t="e" cm="1">
        <f t="array" aca="1" ref="AK135" ca="1">_xlfn.LET(
_xlpm.val,IF($F135 = "",val_blankRefText,  _xldudf_CX_GET(CX_ENTITY,$F135,AK$11,AK$14,,(AK$131))),
_xlpm.Res, IF(OR(_xlpm.val="",_xlpm.val="Error"),"",_xlpm.val),
_xlpm.Res
)</f>
        <v>#NAME?</v>
      </c>
      <c r="AL135" s="1986" t="e" cm="1">
        <f t="array" aca="1" ref="AL135" ca="1">_xlfn.LET(
_xlpm.val,IF($F135 = "",val_blankRefText,  _xldudf_CX_GET(CX_ENTITY,$F135,AL$11,AL$14,,(AL$131))),
_xlpm.Res, IF(OR(_xlpm.val="",_xlpm.val="Error"),"",_xlpm.val),
_xlpm.Res
)</f>
        <v>#NAME?</v>
      </c>
      <c r="AM135" s="1986" t="e" cm="1">
        <f t="array" aca="1" ref="AM135" ca="1">_xlfn.LET(
_xlpm.val,IF($F135 = "",val_blankRefText,  _xldudf_CX_GET(CX_ENTITY,$F135,AM$11,AM$14,,(AM$131))),
_xlpm.Res, IF(OR(_xlpm.val="",_xlpm.val="Error"),"",_xlpm.val),
_xlpm.Res
)</f>
        <v>#NAME?</v>
      </c>
      <c r="AN135" s="1986" t="e" cm="1">
        <f t="array" aca="1" ref="AN135" ca="1">_xlfn.LET(
_xlpm.val,IF($F135 = "",val_blankRefText,  _xldudf_CX_GET(CX_ENTITY,$F135,AN$11,AN$14,,(AN$131))),
_xlpm.Res, IF(OR(_xlpm.val="",_xlpm.val="Error"),"",_xlpm.val),
_xlpm.Res
)</f>
        <v>#NAME?</v>
      </c>
      <c r="AO135" s="1986" t="e" cm="1">
        <f t="array" aca="1" ref="AO135" ca="1">_xlfn.LET(
_xlpm.val,IF($F135 = "",val_blankRefText,  _xldudf_CX_GET(CX_ENTITY,$F135,AO$11,AO$14,,(AO$131))),
_xlpm.Res, IF(OR(_xlpm.val="",_xlpm.val="Error"),"",_xlpm.val),
_xlpm.Res
)</f>
        <v>#NAME?</v>
      </c>
      <c r="AP135" s="1986" t="e" cm="1">
        <f t="array" aca="1" ref="AP135" ca="1">_xlfn.LET(
_xlpm.val,IF($F135 = "",val_blankRefText,  _xldudf_CX_GET(CX_ENTITY,$F135,AP$11,AP$14,,(AP$131))),
_xlpm.Res, IF(OR(_xlpm.val="",_xlpm.val="Error"),"",_xlpm.val),
_xlpm.Res
)</f>
        <v>#NAME?</v>
      </c>
      <c r="AQ135" s="1986" t="e" cm="1">
        <f t="array" aca="1" ref="AQ135" ca="1">_xlfn.LET(
_xlpm.val,IF($F135 = "",val_blankRefText,  _xldudf_CX_GET(CX_ENTITY,$F135,AQ$11,AQ$14,,(AQ$131))),
_xlpm.Res, IF(OR(_xlpm.val="",_xlpm.val="Error"),"",_xlpm.val),
_xlpm.Res
)</f>
        <v>#NAME?</v>
      </c>
      <c r="AR135" s="1986" t="e" cm="1">
        <f t="array" aca="1" ref="AR135" ca="1">_xlfn.LET(
_xlpm.val,IF($F135 = "",val_blankRefText,  _xldudf_CX_GET(CX_ENTITY,$F135,AR$11,AR$14,,(AR$131))),
_xlpm.Res, IF(OR(_xlpm.val="",_xlpm.val="Error"),"",_xlpm.val),
_xlpm.Res
)</f>
        <v>#NAME?</v>
      </c>
      <c r="AS135" s="1986" t="e" cm="1">
        <f t="array" aca="1" ref="AS135" ca="1">_xlfn.LET(
_xlpm.val,IF($F135 = "",val_blankRefText,  _xldudf_CX_GET(CX_ENTITY,$F135,AS$11,AS$14,,(AS$131))),
_xlpm.Res, IF(OR(_xlpm.val="",_xlpm.val="Error"),"",_xlpm.val),
_xlpm.Res
)</f>
        <v>#NAME?</v>
      </c>
      <c r="AT135" s="1986" t="e" cm="1">
        <f t="array" aca="1" ref="AT135" ca="1">_xlfn.LET(
_xlpm.val,IF($F135 = "",val_blankRefText,  _xldudf_CX_GET(CX_ENTITY,$F135,AT$11,AT$14,,(AT$131))),
_xlpm.Res, IF(OR(_xlpm.val="",_xlpm.val="Error"),"",_xlpm.val),
_xlpm.Res
)</f>
        <v>#NAME?</v>
      </c>
      <c r="AU135" s="1986" t="e" cm="1">
        <f t="array" aca="1" ref="AU135" ca="1">_xlfn.LET(
_xlpm.val,IF($F135 = "",val_blankRefText,  _xldudf_CX_GET(CX_ENTITY,$F135,AU$11,AU$14,,(AU$131))),
_xlpm.Res, IF(OR(_xlpm.val="",_xlpm.val="Error"),"",_xlpm.val),
_xlpm.Res
)</f>
        <v>#NAME?</v>
      </c>
      <c r="AV135" s="1986" t="e" cm="1">
        <f t="array" aca="1" ref="AV135" ca="1">_xlfn.LET(
_xlpm.val,IF($F135 = "",val_blankRefText,  _xldudf_CX_GET(CX_ENTITY,$F135,AV$11,AV$14,,(AV$131))),
_xlpm.Res, IF(OR(_xlpm.val="",_xlpm.val="Error"),"",_xlpm.val),
_xlpm.Res
)</f>
        <v>#NAME?</v>
      </c>
      <c r="AW135" s="1986" t="e" cm="1">
        <f t="array" aca="1" ref="AW135" ca="1">_xlfn.LET(
_xlpm.val,IF($F135 = "",val_blankRefText,  _xldudf_CX_GET(CX_ENTITY,$F135,AW$11,AW$14,,(AW$131))),
_xlpm.Res, IF(OR(_xlpm.val="",_xlpm.val="Error"),"",_xlpm.val),
_xlpm.Res
)</f>
        <v>#NAME?</v>
      </c>
      <c r="AX135" s="1986" t="e" cm="1">
        <f t="array" aca="1" ref="AX135" ca="1">_xlfn.LET(
_xlpm.val,IF($F135 = "",val_blankRefText,  _xldudf_CX_GET(CX_ENTITY,$F135,AX$11,AX$14,,(AX$131))),
_xlpm.Res, IF(OR(_xlpm.val="",_xlpm.val="Error"),"",_xlpm.val),
_xlpm.Res
)</f>
        <v>#NAME?</v>
      </c>
      <c r="AY135" s="1986" t="e" cm="1">
        <f t="array" aca="1" ref="AY135" ca="1">_xlfn.LET(
_xlpm.val,IF($F135 = "",val_blankRefText,  _xldudf_CX_GET(CX_ENTITY,$F135,AY$11,AY$14,,(AY$131))),
_xlpm.Res, IF(OR(_xlpm.val="",_xlpm.val="Error"),"",_xlpm.val),
_xlpm.Res
)</f>
        <v>#NAME?</v>
      </c>
      <c r="AZ135" s="1986" t="e" cm="1">
        <f t="array" aca="1" ref="AZ135" ca="1">_xlfn.LET(
_xlpm.val,IF($F135 = "",val_blankRefText,  _xldudf_CX_GET(CX_ENTITY,$F135,AZ$11,AZ$14,,(AZ$131))),
_xlpm.Res, IF(OR(_xlpm.val="",_xlpm.val="Error"),"",_xlpm.val),
_xlpm.Res
)</f>
        <v>#NAME?</v>
      </c>
      <c r="BA135" s="1986" t="e" cm="1">
        <f t="array" aca="1" ref="BA135" ca="1">_xlfn.LET(
_xlpm.val,IF($F135 = "",val_blankRefText,  _xldudf_CX_GET(CX_ENTITY,$F135,BA$11,BA$14,,(BA$131))),
_xlpm.Res, IF(OR(_xlpm.val="",_xlpm.val="Error"),"",_xlpm.val),
_xlpm.Res
)</f>
        <v>#NAME?</v>
      </c>
      <c r="BB135" s="1986" t="e" cm="1">
        <f t="array" aca="1" ref="BB135" ca="1">_xlfn.LET(
_xlpm.val,IF($F135 = "",val_blankRefText,  _xldudf_CX_GET(CX_ENTITY,$F135,BB$11,BB$14,,(BB$131))),
_xlpm.Res, IF(OR(_xlpm.val="",_xlpm.val="Error"),"",_xlpm.val),
_xlpm.Res
)</f>
        <v>#NAME?</v>
      </c>
      <c r="BC135" s="1986" t="e" cm="1">
        <f t="array" aca="1" ref="BC135" ca="1">_xlfn.LET(
_xlpm.val,IF($F135 = "",val_blankRefText,  _xldudf_CX_GET(CX_ENTITY,$F135,BC$11,BC$14,,(BC$131))),
_xlpm.Res, IF(OR(_xlpm.val="",_xlpm.val="Error"),"",_xlpm.val),
_xlpm.Res
)</f>
        <v>#NAME?</v>
      </c>
      <c r="BD135" s="1986" t="e" cm="1">
        <f t="array" aca="1" ref="BD135" ca="1">_xlfn.LET(
_xlpm.val,IF($F135 = "",val_blankRefText,  _xldudf_CX_GET(CX_ENTITY,$F135,BD$11,BD$14,,(BD$131))),
_xlpm.Res, IF(OR(_xlpm.val="",_xlpm.val="Error"),"",_xlpm.val),
_xlpm.Res
)</f>
        <v>#NAME?</v>
      </c>
      <c r="BE135" s="1986" t="e" cm="1">
        <f t="array" aca="1" ref="BE135" ca="1">_xlfn.LET(
_xlpm.val,IF($F135 = "",val_blankRefText,  _xldudf_CX_GET(CX_ENTITY,$F135,BE$11,BE$14,,(BE$131))),
_xlpm.Res, IF(OR(_xlpm.val="",_xlpm.val="Error"),"",_xlpm.val),
_xlpm.Res
)</f>
        <v>#NAME?</v>
      </c>
      <c r="BF135" s="1986" t="e" cm="1">
        <f t="array" aca="1" ref="BF135" ca="1">_xlfn.LET(
_xlpm.val,IF($F135 = "",val_blankRefText,  _xldudf_CX_GET(CX_ENTITY,$F135,BF$11,BF$14,,(BF$131))),
_xlpm.Res, IF(OR(_xlpm.val="",_xlpm.val="Error"),"",_xlpm.val),
_xlpm.Res
)</f>
        <v>#NAME?</v>
      </c>
      <c r="BG135" s="1986" t="e" cm="1">
        <f t="array" aca="1" ref="BG135" ca="1">_xlfn.LET(
_xlpm.val,IF($F135 = "",val_blankRefText,  _xldudf_CX_GET(CX_ENTITY,$F135,BG$11,BG$14,,(BG$131))),
_xlpm.Res, IF(OR(_xlpm.val="",_xlpm.val="Error"),"",_xlpm.val),
_xlpm.Res
)</f>
        <v>#NAME?</v>
      </c>
      <c r="BH135" s="1986" t="e" cm="1">
        <f t="array" aca="1" ref="BH135" ca="1">_xlfn.LET(
_xlpm.val,IF($F135 = "",val_blankRefText,  _xldudf_CX_GET(CX_ENTITY,$F135,BH$11,BH$14,,(BH$131))),
_xlpm.Res, IF(OR(_xlpm.val="",_xlpm.val="Error"),"",_xlpm.val),
_xlpm.Res
)</f>
        <v>#NAME?</v>
      </c>
      <c r="BI135" s="1986" t="e" cm="1">
        <f t="array" aca="1" ref="BI135" ca="1">_xlfn.LET(
_xlpm.val,IF($F135 = "",val_blankRefText,  _xldudf_CX_GET(CX_ENTITY,$F135,BI$11,BI$14,,(BI$131))),
_xlpm.Res, IF(OR(_xlpm.val="",_xlpm.val="Error"),"",_xlpm.val),
_xlpm.Res
)</f>
        <v>#NAME?</v>
      </c>
      <c r="BJ135" s="1986" t="e" cm="1">
        <f t="array" aca="1" ref="BJ135" ca="1">_xlfn.LET(
_xlpm.val,IF($F135 = "",val_blankRefText,  _xldudf_CX_GET(CX_ENTITY,$F135,BJ$11,BJ$14,,(BJ$131))),
_xlpm.Res, IF(OR(_xlpm.val="",_xlpm.val="Error"),"",_xlpm.val),
_xlpm.Res
)</f>
        <v>#NAME?</v>
      </c>
      <c r="BK135" s="1986" t="e" cm="1">
        <f t="array" aca="1" ref="BK135" ca="1">_xlfn.LET(
_xlpm.val,IF($F135 = "",val_blankRefText,  _xldudf_CX_GET(CX_ENTITY,$F135,BK$11,BK$14,,(BK$131))),
_xlpm.Res, IF(OR(_xlpm.val="",_xlpm.val="Error"),"",_xlpm.val),
_xlpm.Res
)</f>
        <v>#NAME?</v>
      </c>
      <c r="BL135" s="1986" t="e" cm="1">
        <f t="array" aca="1" ref="BL135" ca="1">_xlfn.LET(
_xlpm.val,IF($F135 = "",val_blankRefText,  _xldudf_CX_GET(CX_ENTITY,$F135,BL$11,BL$14,,(BL$131))),
_xlpm.Res, IF(OR(_xlpm.val="",_xlpm.val="Error"),"",_xlpm.val),
_xlpm.Res
)</f>
        <v>#NAME?</v>
      </c>
      <c r="BM135" s="1986" t="e" cm="1">
        <f t="array" aca="1" ref="BM135" ca="1">_xlfn.LET(
_xlpm.val,IF($F135 = "",val_blankRefText,  _xldudf_CX_GET(CX_ENTITY,$F135,BM$11,BM$14,,(BM$131))),
_xlpm.Res, IF(OR(_xlpm.val="",_xlpm.val="Error"),"",_xlpm.val),
_xlpm.Res
)</f>
        <v>#NAME?</v>
      </c>
      <c r="BN135" s="1986" t="e" cm="1">
        <f t="array" aca="1" ref="BN135" ca="1">_xlfn.LET(
_xlpm.val,IF($F135 = "",val_blankRefText,  _xldudf_CX_GET(CX_ENTITY,$F135,BN$11,BN$14,,(BN$131))),
_xlpm.Res, IF(OR(_xlpm.val="",_xlpm.val="Error"),"",_xlpm.val),
_xlpm.Res
)</f>
        <v>#NAME?</v>
      </c>
      <c r="BO135" s="2103"/>
      <c r="BP135" s="2103"/>
      <c r="BQ135" s="2103"/>
      <c r="BR135" s="2103"/>
      <c r="BS135" s="2103"/>
      <c r="BT135" s="2103"/>
      <c r="BU135" s="2103"/>
      <c r="BV135" s="2103"/>
      <c r="BW135" s="2103"/>
      <c r="BX135" s="2103"/>
      <c r="BY135" s="2103"/>
      <c r="BZ135" s="2103"/>
      <c r="CA135" s="34"/>
      <c r="CC135" s="50"/>
      <c r="CD135" s="1461" t="e" cm="1">
        <f t="array" aca="1" ref="CD135" ca="1">_xlfn.LET( _xlpm.CheckBlank, SUM(PL!$AD135:$BN135) = 0, IF(_xlpm.CheckBlank, "", SUM(_xlfn._xlws.FILTER(PL!$AD135:$BN135,(YEAR(PL!$AD$12:$BN$12)=PL!CD$12)*(array_timeline&lt;=PL!CD$11)))))</f>
        <v>#NAME?</v>
      </c>
      <c r="CE135" s="1461" t="e" cm="1">
        <f t="array" aca="1" ref="CE135" ca="1">_xlfn.LET( _xlpm.CheckBlank, SUM(PL!$AD135:$BN135) = 0, IF(_xlpm.CheckBlank, "", SUM(_xlfn._xlws.FILTER(PL!$AD135:$BN135,(YEAR(PL!$AD$12:$BN$12)=PL!CE$12)*(array_timeline&lt;=PL!CE$11)))))</f>
        <v>#NAME?</v>
      </c>
      <c r="CF135" s="1169"/>
      <c r="CG135" s="1461" t="e" cm="1">
        <f t="array" aca="1" ref="CG135" ca="1">_xlfn.LET( _xlpm.CheckBlank, SUM(PL!$AD135:$BN135) = 0, IF(_xlpm.CheckBlank, "", SUM(_xlfn._xlws.FILTER(PL!$AD135:$BN135,(YEAR(PL!$AD$12:$BN$12)=PL!CG$12)*(array_timeline&lt;=PL!CG$11)))))</f>
        <v>#NAME?</v>
      </c>
      <c r="CH135" s="1461" t="e" cm="1">
        <f t="array" aca="1" ref="CH135" ca="1">_xlfn.LET( _xlpm.CheckBlank, SUM(PL!$AD135:$BN135) = 0, IF(_xlpm.CheckBlank, "", SUM(_xlfn._xlws.FILTER(PL!$AD135:$BN135,(YEAR(PL!$AD$12:$BN$12)=PL!CH$12)*(array_timeline&lt;=PL!CH$11)))))</f>
        <v>#NAME?</v>
      </c>
      <c r="CI135" s="1170"/>
      <c r="CJ135" s="1461" cm="1">
        <f t="array" ref="CJ135">_xlfn.LET( _xlpm.CheckBlank, SUM(PL!$AD135:$BN135) = 0, IF(_xlpm.CheckBlank, "", SUM(_xlfn.TAKE(_xlfn.DROP(PL!$AD135:$BN135, ,-DATEDIFF(PL!CJ$11, val_asOfDate,"M")),1,-12))))</f>
        <v>12</v>
      </c>
      <c r="CK135" s="1461" cm="1">
        <f t="array" ref="CK135">_xlfn.LET( _xlpm.CheckBlank, SUM(PL!$AD135:$BN135) = 0, IF(_xlpm.CheckBlank, "", SUM(_xlfn.TAKE(_xlfn.DROP(PL!$AD135:$BN135, ,-DATEDIFF(PL!CK$11, val_asOfDate,"M")),1,-12))))</f>
        <v>12</v>
      </c>
      <c r="CL135" s="292"/>
      <c r="CM135" s="1986" t="e" cm="1">
        <f t="array" aca="1" ref="CM135" ca="1">_xlfn.LET(
_xlpm.val,IF($F135 = "",val_blankRefText,  _xldudf_CX_GET(CX_ENTITY,$F135,CM$11,CM$14,,(CM$131))),
_xlpm.Res, IF(OR(_xlpm.val="",_xlpm.val="Error"),"",_xlpm.val),
_xlpm.Res
)</f>
        <v>#NAME?</v>
      </c>
      <c r="CN135" s="1986" t="e" cm="1">
        <f t="array" aca="1" ref="CN135" ca="1">_xlfn.LET(
_xlpm.val,IF($F135 = "",val_blankRefText,  _xldudf_CX_GET(CX_ENTITY,$F135,CN$11,CN$14,,(CN$131))),
_xlpm.Res, IF(OR(_xlpm.val="",_xlpm.val="Error"),"",_xlpm.val),
_xlpm.Res
)</f>
        <v>#NAME?</v>
      </c>
      <c r="CO135" s="1169"/>
      <c r="CP135" s="1986" t="e" cm="1">
        <f t="array" aca="1" ref="CP135" ca="1">_xlfn.LET(
_xlpm.val,IF($F135 = "",val_blankRefText,  _xldudf_CX_GET(CX_ENTITY,$F135,CP$11,CP$14,,(CP$131))),
_xlpm.Res, IF(OR(_xlpm.val="",_xlpm.val="Error"),"",_xlpm.val),
_xlpm.Res
)</f>
        <v>#NAME?</v>
      </c>
      <c r="CQ135" s="1986" t="e" cm="1">
        <f t="array" aca="1" ref="CQ135" ca="1">_xlfn.LET(
_xlpm.val,IF($F135 = "",val_blankRefText,  _xldudf_CX_GET(CX_ENTITY,$F135,CQ$11,CQ$14,,(CQ$131))),
_xlpm.Res, IF(OR(_xlpm.val="",_xlpm.val="Error"),"",_xlpm.val),
_xlpm.Res
)</f>
        <v>#NAME?</v>
      </c>
      <c r="CR135" s="34"/>
    </row>
    <row r="136" spans="1:96" ht="21" customHeight="1" outlineLevel="1">
      <c r="A136" s="1322"/>
      <c r="B136" s="577" t="s">
        <v>1605</v>
      </c>
      <c r="C136" s="577"/>
      <c r="D136" s="577"/>
      <c r="E136" s="577" t="str" cm="1">
        <f t="array" aca="1" ref="E136" ca="1">_xlfn.LET(
   _xlpm.Attr,  $C136,
   _xlpm.Lookback, $E$16,
   _xlpm.QueryDate, EOMONTH(val_asOfDate,_xlpm.Lookback),
   _xlpm.ReadField, _xldudf_CX_GET(CX_ENTITY,fx_attrConverter($C136),_xlpm.QueryDate),
   _xlpm.AttrBlank, _xlpm.Attr="", _xlpm.Result,
   IF(_xlpm.AttrBlank,val_blankRefText,fx_attrConverter(_xlpm.ReadField,0)),
IF(_xlpm.Result = "Error", "", _xlpm.Result )
)</f>
        <v/>
      </c>
      <c r="F136" s="577" t="str">
        <f t="shared" si="33"/>
        <v>o/w Organic Volume Growth - YTD</v>
      </c>
      <c r="G136" s="577" t="s">
        <v>108</v>
      </c>
      <c r="H136" s="578"/>
      <c r="I136" s="578">
        <v>2</v>
      </c>
      <c r="J136" s="578"/>
      <c r="K136" s="578"/>
      <c r="L136" s="579" t="b">
        <v>1</v>
      </c>
      <c r="N136" s="158"/>
      <c r="O136" s="101"/>
      <c r="P136" s="52"/>
      <c r="Q136" s="2"/>
      <c r="R136" s="101"/>
      <c r="S136" s="101"/>
      <c r="T136" s="101"/>
      <c r="U136" s="39"/>
      <c r="W136" s="91" t="s">
        <v>103</v>
      </c>
      <c r="X136" s="894"/>
      <c r="Y136" s="509" t="s">
        <v>630</v>
      </c>
      <c r="Z136" s="198" cm="1">
        <f t="array" ref="Z136">_xlfn.SWITCH(
    TRUE,
ISBLANK(_PL!$L136),"",
    _PL!$L136=TRUE, 1,
    _PL!$L136=FALSE,-1,
    _PL!$L136=-1,0,
"n/a"
)</f>
        <v>1</v>
      </c>
      <c r="AA136" s="97"/>
      <c r="AB136" s="33" t="s">
        <v>630</v>
      </c>
      <c r="AC136" s="787" t="e" cm="1" vm="5">
        <f t="array" ref="AC136">_xlfn.LET(
_xlpm.Def, IF(_xlfn.XMATCH(AB136,tbl_acctDef[Term],0)&gt;0, fx_getIcon("find"), ""),
_xlpm.Adj, IF(_xlfn.XMATCH(AB136, tbl_adjExample[Items],0)&gt;0, fx_getIcon("find"), ""),
IFERROR(IFBLANK(_xlpm.Def,_xlpm.Adj),"")
)</f>
        <v>#VALUE!</v>
      </c>
      <c r="AD136" s="1986" t="e" cm="1">
        <f t="array" aca="1" ref="AD136" ca="1">_xlfn.LET(
_xlpm.val,IF($F136 = "",val_blankRefText,  _xldudf_CX_GET(CX_ENTITY,$F136,AD$11,AD$14,,(AD$131))),
_xlpm.Res, IF(OR(_xlpm.val="",_xlpm.val="Error"),"",_xlpm.val),
_xlpm.Res
)</f>
        <v>#NAME?</v>
      </c>
      <c r="AE136" s="1986" t="e" cm="1">
        <f t="array" aca="1" ref="AE136" ca="1">_xlfn.LET(
_xlpm.val,IF($F136 = "",val_blankRefText,  _xldudf_CX_GET(CX_ENTITY,$F136,AE$11,AE$14,,(AE$131))),
_xlpm.Res, IF(OR(_xlpm.val="",_xlpm.val="Error"),"",_xlpm.val),
_xlpm.Res
)</f>
        <v>#NAME?</v>
      </c>
      <c r="AF136" s="1986" t="e" cm="1">
        <f t="array" aca="1" ref="AF136" ca="1">_xlfn.LET(
_xlpm.val,IF($F136 = "",val_blankRefText,  _xldudf_CX_GET(CX_ENTITY,$F136,AF$11,AF$14,,(AF$131))),
_xlpm.Res, IF(OR(_xlpm.val="",_xlpm.val="Error"),"",_xlpm.val),
_xlpm.Res
)</f>
        <v>#NAME?</v>
      </c>
      <c r="AG136" s="1986" t="e" cm="1">
        <f t="array" aca="1" ref="AG136" ca="1">_xlfn.LET(
_xlpm.val,IF($F136 = "",val_blankRefText,  _xldudf_CX_GET(CX_ENTITY,$F136,AG$11,AG$14,,(AG$131))),
_xlpm.Res, IF(OR(_xlpm.val="",_xlpm.val="Error"),"",_xlpm.val),
_xlpm.Res
)</f>
        <v>#NAME?</v>
      </c>
      <c r="AH136" s="1986" t="e" cm="1">
        <f t="array" aca="1" ref="AH136" ca="1">_xlfn.LET(
_xlpm.val,IF($F136 = "",val_blankRefText,  _xldudf_CX_GET(CX_ENTITY,$F136,AH$11,AH$14,,(AH$131))),
_xlpm.Res, IF(OR(_xlpm.val="",_xlpm.val="Error"),"",_xlpm.val),
_xlpm.Res
)</f>
        <v>#NAME?</v>
      </c>
      <c r="AI136" s="1986" t="e" cm="1">
        <f t="array" aca="1" ref="AI136" ca="1">_xlfn.LET(
_xlpm.val,IF($F136 = "",val_blankRefText,  _xldudf_CX_GET(CX_ENTITY,$F136,AI$11,AI$14,,(AI$131))),
_xlpm.Res, IF(OR(_xlpm.val="",_xlpm.val="Error"),"",_xlpm.val),
_xlpm.Res
)</f>
        <v>#NAME?</v>
      </c>
      <c r="AJ136" s="1986" t="e" cm="1">
        <f t="array" aca="1" ref="AJ136" ca="1">_xlfn.LET(
_xlpm.val,IF($F136 = "",val_blankRefText,  _xldudf_CX_GET(CX_ENTITY,$F136,AJ$11,AJ$14,,(AJ$131))),
_xlpm.Res, IF(OR(_xlpm.val="",_xlpm.val="Error"),"",_xlpm.val),
_xlpm.Res
)</f>
        <v>#NAME?</v>
      </c>
      <c r="AK136" s="1986" t="e" cm="1">
        <f t="array" aca="1" ref="AK136" ca="1">_xlfn.LET(
_xlpm.val,IF($F136 = "",val_blankRefText,  _xldudf_CX_GET(CX_ENTITY,$F136,AK$11,AK$14,,(AK$131))),
_xlpm.Res, IF(OR(_xlpm.val="",_xlpm.val="Error"),"",_xlpm.val),
_xlpm.Res
)</f>
        <v>#NAME?</v>
      </c>
      <c r="AL136" s="1986" t="e" cm="1">
        <f t="array" aca="1" ref="AL136" ca="1">_xlfn.LET(
_xlpm.val,IF($F136 = "",val_blankRefText,  _xldudf_CX_GET(CX_ENTITY,$F136,AL$11,AL$14,,(AL$131))),
_xlpm.Res, IF(OR(_xlpm.val="",_xlpm.val="Error"),"",_xlpm.val),
_xlpm.Res
)</f>
        <v>#NAME?</v>
      </c>
      <c r="AM136" s="1986" t="e" cm="1">
        <f t="array" aca="1" ref="AM136" ca="1">_xlfn.LET(
_xlpm.val,IF($F136 = "",val_blankRefText,  _xldudf_CX_GET(CX_ENTITY,$F136,AM$11,AM$14,,(AM$131))),
_xlpm.Res, IF(OR(_xlpm.val="",_xlpm.val="Error"),"",_xlpm.val),
_xlpm.Res
)</f>
        <v>#NAME?</v>
      </c>
      <c r="AN136" s="1986" t="e" cm="1">
        <f t="array" aca="1" ref="AN136" ca="1">_xlfn.LET(
_xlpm.val,IF($F136 = "",val_blankRefText,  _xldudf_CX_GET(CX_ENTITY,$F136,AN$11,AN$14,,(AN$131))),
_xlpm.Res, IF(OR(_xlpm.val="",_xlpm.val="Error"),"",_xlpm.val),
_xlpm.Res
)</f>
        <v>#NAME?</v>
      </c>
      <c r="AO136" s="1986" t="e" cm="1">
        <f t="array" aca="1" ref="AO136" ca="1">_xlfn.LET(
_xlpm.val,IF($F136 = "",val_blankRefText,  _xldudf_CX_GET(CX_ENTITY,$F136,AO$11,AO$14,,(AO$131))),
_xlpm.Res, IF(OR(_xlpm.val="",_xlpm.val="Error"),"",_xlpm.val),
_xlpm.Res
)</f>
        <v>#NAME?</v>
      </c>
      <c r="AP136" s="1986" t="e" cm="1">
        <f t="array" aca="1" ref="AP136" ca="1">_xlfn.LET(
_xlpm.val,IF($F136 = "",val_blankRefText,  _xldudf_CX_GET(CX_ENTITY,$F136,AP$11,AP$14,,(AP$131))),
_xlpm.Res, IF(OR(_xlpm.val="",_xlpm.val="Error"),"",_xlpm.val),
_xlpm.Res
)</f>
        <v>#NAME?</v>
      </c>
      <c r="AQ136" s="1986" t="e" cm="1">
        <f t="array" aca="1" ref="AQ136" ca="1">_xlfn.LET(
_xlpm.val,IF($F136 = "",val_blankRefText,  _xldudf_CX_GET(CX_ENTITY,$F136,AQ$11,AQ$14,,(AQ$131))),
_xlpm.Res, IF(OR(_xlpm.val="",_xlpm.val="Error"),"",_xlpm.val),
_xlpm.Res
)</f>
        <v>#NAME?</v>
      </c>
      <c r="AR136" s="1986" t="e" cm="1">
        <f t="array" aca="1" ref="AR136" ca="1">_xlfn.LET(
_xlpm.val,IF($F136 = "",val_blankRefText,  _xldudf_CX_GET(CX_ENTITY,$F136,AR$11,AR$14,,(AR$131))),
_xlpm.Res, IF(OR(_xlpm.val="",_xlpm.val="Error"),"",_xlpm.val),
_xlpm.Res
)</f>
        <v>#NAME?</v>
      </c>
      <c r="AS136" s="1986" t="e" cm="1">
        <f t="array" aca="1" ref="AS136" ca="1">_xlfn.LET(
_xlpm.val,IF($F136 = "",val_blankRefText,  _xldudf_CX_GET(CX_ENTITY,$F136,AS$11,AS$14,,(AS$131))),
_xlpm.Res, IF(OR(_xlpm.val="",_xlpm.val="Error"),"",_xlpm.val),
_xlpm.Res
)</f>
        <v>#NAME?</v>
      </c>
      <c r="AT136" s="1986" t="e" cm="1">
        <f t="array" aca="1" ref="AT136" ca="1">_xlfn.LET(
_xlpm.val,IF($F136 = "",val_blankRefText,  _xldudf_CX_GET(CX_ENTITY,$F136,AT$11,AT$14,,(AT$131))),
_xlpm.Res, IF(OR(_xlpm.val="",_xlpm.val="Error"),"",_xlpm.val),
_xlpm.Res
)</f>
        <v>#NAME?</v>
      </c>
      <c r="AU136" s="1986" t="e" cm="1">
        <f t="array" aca="1" ref="AU136" ca="1">_xlfn.LET(
_xlpm.val,IF($F136 = "",val_blankRefText,  _xldudf_CX_GET(CX_ENTITY,$F136,AU$11,AU$14,,(AU$131))),
_xlpm.Res, IF(OR(_xlpm.val="",_xlpm.val="Error"),"",_xlpm.val),
_xlpm.Res
)</f>
        <v>#NAME?</v>
      </c>
      <c r="AV136" s="1986" t="e" cm="1">
        <f t="array" aca="1" ref="AV136" ca="1">_xlfn.LET(
_xlpm.val,IF($F136 = "",val_blankRefText,  _xldudf_CX_GET(CX_ENTITY,$F136,AV$11,AV$14,,(AV$131))),
_xlpm.Res, IF(OR(_xlpm.val="",_xlpm.val="Error"),"",_xlpm.val),
_xlpm.Res
)</f>
        <v>#NAME?</v>
      </c>
      <c r="AW136" s="1986" t="e" cm="1">
        <f t="array" aca="1" ref="AW136" ca="1">_xlfn.LET(
_xlpm.val,IF($F136 = "",val_blankRefText,  _xldudf_CX_GET(CX_ENTITY,$F136,AW$11,AW$14,,(AW$131))),
_xlpm.Res, IF(OR(_xlpm.val="",_xlpm.val="Error"),"",_xlpm.val),
_xlpm.Res
)</f>
        <v>#NAME?</v>
      </c>
      <c r="AX136" s="1986" t="e" cm="1">
        <f t="array" aca="1" ref="AX136" ca="1">_xlfn.LET(
_xlpm.val,IF($F136 = "",val_blankRefText,  _xldudf_CX_GET(CX_ENTITY,$F136,AX$11,AX$14,,(AX$131))),
_xlpm.Res, IF(OR(_xlpm.val="",_xlpm.val="Error"),"",_xlpm.val),
_xlpm.Res
)</f>
        <v>#NAME?</v>
      </c>
      <c r="AY136" s="1986" t="e" cm="1">
        <f t="array" aca="1" ref="AY136" ca="1">_xlfn.LET(
_xlpm.val,IF($F136 = "",val_blankRefText,  _xldudf_CX_GET(CX_ENTITY,$F136,AY$11,AY$14,,(AY$131))),
_xlpm.Res, IF(OR(_xlpm.val="",_xlpm.val="Error"),"",_xlpm.val),
_xlpm.Res
)</f>
        <v>#NAME?</v>
      </c>
      <c r="AZ136" s="1986" t="e" cm="1">
        <f t="array" aca="1" ref="AZ136" ca="1">_xlfn.LET(
_xlpm.val,IF($F136 = "",val_blankRefText,  _xldudf_CX_GET(CX_ENTITY,$F136,AZ$11,AZ$14,,(AZ$131))),
_xlpm.Res, IF(OR(_xlpm.val="",_xlpm.val="Error"),"",_xlpm.val),
_xlpm.Res
)</f>
        <v>#NAME?</v>
      </c>
      <c r="BA136" s="1986" t="e" cm="1">
        <f t="array" aca="1" ref="BA136" ca="1">_xlfn.LET(
_xlpm.val,IF($F136 = "",val_blankRefText,  _xldudf_CX_GET(CX_ENTITY,$F136,BA$11,BA$14,,(BA$131))),
_xlpm.Res, IF(OR(_xlpm.val="",_xlpm.val="Error"),"",_xlpm.val),
_xlpm.Res
)</f>
        <v>#NAME?</v>
      </c>
      <c r="BB136" s="1986" t="e" cm="1">
        <f t="array" aca="1" ref="BB136" ca="1">_xlfn.LET(
_xlpm.val,IF($F136 = "",val_blankRefText,  _xldudf_CX_GET(CX_ENTITY,$F136,BB$11,BB$14,,(BB$131))),
_xlpm.Res, IF(OR(_xlpm.val="",_xlpm.val="Error"),"",_xlpm.val),
_xlpm.Res
)</f>
        <v>#NAME?</v>
      </c>
      <c r="BC136" s="1986" t="e" cm="1">
        <f t="array" aca="1" ref="BC136" ca="1">_xlfn.LET(
_xlpm.val,IF($F136 = "",val_blankRefText,  _xldudf_CX_GET(CX_ENTITY,$F136,BC$11,BC$14,,(BC$131))),
_xlpm.Res, IF(OR(_xlpm.val="",_xlpm.val="Error"),"",_xlpm.val),
_xlpm.Res
)</f>
        <v>#NAME?</v>
      </c>
      <c r="BD136" s="1986" t="e" cm="1">
        <f t="array" aca="1" ref="BD136" ca="1">_xlfn.LET(
_xlpm.val,IF($F136 = "",val_blankRefText,  _xldudf_CX_GET(CX_ENTITY,$F136,BD$11,BD$14,,(BD$131))),
_xlpm.Res, IF(OR(_xlpm.val="",_xlpm.val="Error"),"",_xlpm.val),
_xlpm.Res
)</f>
        <v>#NAME?</v>
      </c>
      <c r="BE136" s="1986" t="e" cm="1">
        <f t="array" aca="1" ref="BE136" ca="1">_xlfn.LET(
_xlpm.val,IF($F136 = "",val_blankRefText,  _xldudf_CX_GET(CX_ENTITY,$F136,BE$11,BE$14,,(BE$131))),
_xlpm.Res, IF(OR(_xlpm.val="",_xlpm.val="Error"),"",_xlpm.val),
_xlpm.Res
)</f>
        <v>#NAME?</v>
      </c>
      <c r="BF136" s="1986" t="e" cm="1">
        <f t="array" aca="1" ref="BF136" ca="1">_xlfn.LET(
_xlpm.val,IF($F136 = "",val_blankRefText,  _xldudf_CX_GET(CX_ENTITY,$F136,BF$11,BF$14,,(BF$131))),
_xlpm.Res, IF(OR(_xlpm.val="",_xlpm.val="Error"),"",_xlpm.val),
_xlpm.Res
)</f>
        <v>#NAME?</v>
      </c>
      <c r="BG136" s="1986" t="e" cm="1">
        <f t="array" aca="1" ref="BG136" ca="1">_xlfn.LET(
_xlpm.val,IF($F136 = "",val_blankRefText,  _xldudf_CX_GET(CX_ENTITY,$F136,BG$11,BG$14,,(BG$131))),
_xlpm.Res, IF(OR(_xlpm.val="",_xlpm.val="Error"),"",_xlpm.val),
_xlpm.Res
)</f>
        <v>#NAME?</v>
      </c>
      <c r="BH136" s="1986" t="e" cm="1">
        <f t="array" aca="1" ref="BH136" ca="1">_xlfn.LET(
_xlpm.val,IF($F136 = "",val_blankRefText,  _xldudf_CX_GET(CX_ENTITY,$F136,BH$11,BH$14,,(BH$131))),
_xlpm.Res, IF(OR(_xlpm.val="",_xlpm.val="Error"),"",_xlpm.val),
_xlpm.Res
)</f>
        <v>#NAME?</v>
      </c>
      <c r="BI136" s="1986" t="e" cm="1">
        <f t="array" aca="1" ref="BI136" ca="1">_xlfn.LET(
_xlpm.val,IF($F136 = "",val_blankRefText,  _xldudf_CX_GET(CX_ENTITY,$F136,BI$11,BI$14,,(BI$131))),
_xlpm.Res, IF(OR(_xlpm.val="",_xlpm.val="Error"),"",_xlpm.val),
_xlpm.Res
)</f>
        <v>#NAME?</v>
      </c>
      <c r="BJ136" s="1986" t="e" cm="1">
        <f t="array" aca="1" ref="BJ136" ca="1">_xlfn.LET(
_xlpm.val,IF($F136 = "",val_blankRefText,  _xldudf_CX_GET(CX_ENTITY,$F136,BJ$11,BJ$14,,(BJ$131))),
_xlpm.Res, IF(OR(_xlpm.val="",_xlpm.val="Error"),"",_xlpm.val),
_xlpm.Res
)</f>
        <v>#NAME?</v>
      </c>
      <c r="BK136" s="1986" t="e" cm="1">
        <f t="array" aca="1" ref="BK136" ca="1">_xlfn.LET(
_xlpm.val,IF($F136 = "",val_blankRefText,  _xldudf_CX_GET(CX_ENTITY,$F136,BK$11,BK$14,,(BK$131))),
_xlpm.Res, IF(OR(_xlpm.val="",_xlpm.val="Error"),"",_xlpm.val),
_xlpm.Res
)</f>
        <v>#NAME?</v>
      </c>
      <c r="BL136" s="1986" t="e" cm="1">
        <f t="array" aca="1" ref="BL136" ca="1">_xlfn.LET(
_xlpm.val,IF($F136 = "",val_blankRefText,  _xldudf_CX_GET(CX_ENTITY,$F136,BL$11,BL$14,,(BL$131))),
_xlpm.Res, IF(OR(_xlpm.val="",_xlpm.val="Error"),"",_xlpm.val),
_xlpm.Res
)</f>
        <v>#NAME?</v>
      </c>
      <c r="BM136" s="1986" t="e" cm="1">
        <f t="array" aca="1" ref="BM136" ca="1">_xlfn.LET(
_xlpm.val,IF($F136 = "",val_blankRefText,  _xldudf_CX_GET(CX_ENTITY,$F136,BM$11,BM$14,,(BM$131))),
_xlpm.Res, IF(OR(_xlpm.val="",_xlpm.val="Error"),"",_xlpm.val),
_xlpm.Res
)</f>
        <v>#NAME?</v>
      </c>
      <c r="BN136" s="1986" t="e" cm="1">
        <f t="array" aca="1" ref="BN136" ca="1">_xlfn.LET(
_xlpm.val,IF($F136 = "",val_blankRefText,  _xldudf_CX_GET(CX_ENTITY,$F136,BN$11,BN$14,,(BN$131))),
_xlpm.Res, IF(OR(_xlpm.val="",_xlpm.val="Error"),"",_xlpm.val),
_xlpm.Res
)</f>
        <v>#NAME?</v>
      </c>
      <c r="BO136" s="2103"/>
      <c r="BP136" s="2103"/>
      <c r="BQ136" s="2103"/>
      <c r="BR136" s="2103"/>
      <c r="BS136" s="2103"/>
      <c r="BT136" s="2103"/>
      <c r="BU136" s="2103"/>
      <c r="BV136" s="2103"/>
      <c r="BW136" s="2103"/>
      <c r="BX136" s="2103"/>
      <c r="BY136" s="2103"/>
      <c r="BZ136" s="2103"/>
      <c r="CA136" s="34"/>
      <c r="CC136" s="50"/>
      <c r="CD136" s="1461" t="e" cm="1">
        <f t="array" aca="1" ref="CD136" ca="1">_xlfn.LET( _xlpm.CheckBlank, SUM(PL!$AD136:$BN136) = 0, IF(_xlpm.CheckBlank, "", SUM(_xlfn._xlws.FILTER(PL!$AD136:$BN136,(YEAR(PL!$AD$12:$BN$12)=PL!CD$12)*(array_timeline&lt;=PL!CD$11)))))</f>
        <v>#NAME?</v>
      </c>
      <c r="CE136" s="1461" t="e" cm="1">
        <f t="array" aca="1" ref="CE136" ca="1">_xlfn.LET( _xlpm.CheckBlank, SUM(PL!$AD136:$BN136) = 0, IF(_xlpm.CheckBlank, "", SUM(_xlfn._xlws.FILTER(PL!$AD136:$BN136,(YEAR(PL!$AD$12:$BN$12)=PL!CE$12)*(array_timeline&lt;=PL!CE$11)))))</f>
        <v>#NAME?</v>
      </c>
      <c r="CF136" s="1169"/>
      <c r="CG136" s="1461" t="e" cm="1">
        <f t="array" aca="1" ref="CG136" ca="1">_xlfn.LET( _xlpm.CheckBlank, SUM(PL!$AD136:$BN136) = 0, IF(_xlpm.CheckBlank, "", SUM(_xlfn._xlws.FILTER(PL!$AD136:$BN136,(YEAR(PL!$AD$12:$BN$12)=PL!CG$12)*(array_timeline&lt;=PL!CG$11)))))</f>
        <v>#NAME?</v>
      </c>
      <c r="CH136" s="1461" t="e" cm="1">
        <f t="array" aca="1" ref="CH136" ca="1">_xlfn.LET( _xlpm.CheckBlank, SUM(PL!$AD136:$BN136) = 0, IF(_xlpm.CheckBlank, "", SUM(_xlfn._xlws.FILTER(PL!$AD136:$BN136,(YEAR(PL!$AD$12:$BN$12)=PL!CH$12)*(array_timeline&lt;=PL!CH$11)))))</f>
        <v>#NAME?</v>
      </c>
      <c r="CI136" s="1170"/>
      <c r="CJ136" s="1461" cm="1">
        <f t="array" ref="CJ136">_xlfn.LET( _xlpm.CheckBlank, SUM(PL!$AD136:$BN136) = 0, IF(_xlpm.CheckBlank, "", SUM(_xlfn.TAKE(_xlfn.DROP(PL!$AD136:$BN136, ,-DATEDIFF(PL!CJ$11, val_asOfDate,"M")),1,-12))))</f>
        <v>12</v>
      </c>
      <c r="CK136" s="1461" cm="1">
        <f t="array" ref="CK136">_xlfn.LET( _xlpm.CheckBlank, SUM(PL!$AD136:$BN136) = 0, IF(_xlpm.CheckBlank, "", SUM(_xlfn.TAKE(_xlfn.DROP(PL!$AD136:$BN136, ,-DATEDIFF(PL!CK$11, val_asOfDate,"M")),1,-12))))</f>
        <v>12</v>
      </c>
      <c r="CL136" s="88"/>
      <c r="CM136" s="1986" t="e" cm="1">
        <f t="array" aca="1" ref="CM136" ca="1">_xlfn.LET(
_xlpm.val,IF($F136 = "",val_blankRefText,  _xldudf_CX_GET(CX_ENTITY,$F136,CM$11,CM$14,,(CM$131))),
_xlpm.Res, IF(OR(_xlpm.val="",_xlpm.val="Error"),"",_xlpm.val),
_xlpm.Res
)</f>
        <v>#NAME?</v>
      </c>
      <c r="CN136" s="1986" t="e" cm="1">
        <f t="array" aca="1" ref="CN136" ca="1">_xlfn.LET(
_xlpm.val,IF($F136 = "",val_blankRefText,  _xldudf_CX_GET(CX_ENTITY,$F136,CN$11,CN$14,,(CN$131))),
_xlpm.Res, IF(OR(_xlpm.val="",_xlpm.val="Error"),"",_xlpm.val),
_xlpm.Res
)</f>
        <v>#NAME?</v>
      </c>
      <c r="CO136" s="1169"/>
      <c r="CP136" s="1986" t="e" cm="1">
        <f t="array" aca="1" ref="CP136" ca="1">_xlfn.LET(
_xlpm.val,IF($F136 = "",val_blankRefText,  _xldudf_CX_GET(CX_ENTITY,$F136,CP$11,CP$14,,(CP$131))),
_xlpm.Res, IF(OR(_xlpm.val="",_xlpm.val="Error"),"",_xlpm.val),
_xlpm.Res
)</f>
        <v>#NAME?</v>
      </c>
      <c r="CQ136" s="1986" t="e" cm="1">
        <f t="array" aca="1" ref="CQ136" ca="1">_xlfn.LET(
_xlpm.val,IF($F136 = "",val_blankRefText,  _xldudf_CX_GET(CX_ENTITY,$F136,CQ$11,CQ$14,,(CQ$131))),
_xlpm.Res, IF(OR(_xlpm.val="",_xlpm.val="Error"),"",_xlpm.val),
_xlpm.Res
)</f>
        <v>#NAME?</v>
      </c>
      <c r="CR136" s="34"/>
    </row>
    <row r="137" spans="1:96" ht="21" customHeight="1" outlineLevel="1">
      <c r="A137" s="1322"/>
      <c r="B137" s="1328" t="s">
        <v>114</v>
      </c>
      <c r="C137" s="1328"/>
      <c r="D137" s="1328"/>
      <c r="E137" s="1328"/>
      <c r="F137" s="577" t="str">
        <f t="shared" si="33"/>
        <v>o/w Organic Volume Growth - LTM</v>
      </c>
      <c r="G137" s="577" t="s">
        <v>108</v>
      </c>
      <c r="H137" s="578"/>
      <c r="I137" s="578">
        <v>2</v>
      </c>
      <c r="J137" s="578"/>
      <c r="K137" s="578"/>
      <c r="L137" s="579" t="b">
        <v>1</v>
      </c>
      <c r="N137" s="158"/>
      <c r="O137" s="101"/>
      <c r="P137" s="52"/>
      <c r="Q137" s="2"/>
      <c r="R137" s="101"/>
      <c r="S137" s="101"/>
      <c r="T137" s="101"/>
      <c r="U137" s="39"/>
      <c r="W137" s="91" t="s">
        <v>103</v>
      </c>
      <c r="X137" s="894"/>
      <c r="Y137" s="509" t="s">
        <v>1606</v>
      </c>
      <c r="Z137" s="198" cm="1">
        <f t="array" ref="Z137">_xlfn.SWITCH(
    TRUE,
ISBLANK(_PL!$L137),"",
    _PL!$L137=TRUE, 1,
    _PL!$L137=FALSE,-1,
    _PL!$L137=-1,0,
"n/a"
)</f>
        <v>1</v>
      </c>
      <c r="AA137" s="97"/>
      <c r="AB137" s="33" t="s">
        <v>1606</v>
      </c>
      <c r="AC137" s="787" t="str" cm="1">
        <f t="array" ref="AC137">_xlfn.LET(
_xlpm.Def, IF(_xlfn.XMATCH(AB137,tbl_acctDef[Term],0)&gt;0, fx_getIcon("find"), ""),
_xlpm.Adj, IF(_xlfn.XMATCH(AB137, tbl_adjExample[Items],0)&gt;0, fx_getIcon("find"), ""),
IFERROR(IFBLANK(_xlpm.Def,_xlpm.Adj),"")
)</f>
        <v/>
      </c>
      <c r="AD137" s="1986" t="e" cm="1">
        <f t="array" aca="1" ref="AD137" ca="1">_xlfn.LET(
_xlpm.val,IF($F137 = "",val_blankRefText,  _xldudf_CX_GET(CX_ENTITY,$F137,AD$11,AD$14,,(AD$131))),
_xlpm.Res, IF(OR(_xlpm.val="",_xlpm.val="Error"),"",_xlpm.val),
_xlpm.Res
)</f>
        <v>#NAME?</v>
      </c>
      <c r="AE137" s="1986" t="e" cm="1">
        <f t="array" aca="1" ref="AE137" ca="1">_xlfn.LET(
_xlpm.val,IF($F137 = "",val_blankRefText,  _xldudf_CX_GET(CX_ENTITY,$F137,AE$11,AE$14,,(AE$131))),
_xlpm.Res, IF(OR(_xlpm.val="",_xlpm.val="Error"),"",_xlpm.val),
_xlpm.Res
)</f>
        <v>#NAME?</v>
      </c>
      <c r="AF137" s="1986" t="e" cm="1">
        <f t="array" aca="1" ref="AF137" ca="1">_xlfn.LET(
_xlpm.val,IF($F137 = "",val_blankRefText,  _xldudf_CX_GET(CX_ENTITY,$F137,AF$11,AF$14,,(AF$131))),
_xlpm.Res, IF(OR(_xlpm.val="",_xlpm.val="Error"),"",_xlpm.val),
_xlpm.Res
)</f>
        <v>#NAME?</v>
      </c>
      <c r="AG137" s="1986" t="e" cm="1">
        <f t="array" aca="1" ref="AG137" ca="1">_xlfn.LET(
_xlpm.val,IF($F137 = "",val_blankRefText,  _xldudf_CX_GET(CX_ENTITY,$F137,AG$11,AG$14,,(AG$131))),
_xlpm.Res, IF(OR(_xlpm.val="",_xlpm.val="Error"),"",_xlpm.val),
_xlpm.Res
)</f>
        <v>#NAME?</v>
      </c>
      <c r="AH137" s="1986" t="e" cm="1">
        <f t="array" aca="1" ref="AH137" ca="1">_xlfn.LET(
_xlpm.val,IF($F137 = "",val_blankRefText,  _xldudf_CX_GET(CX_ENTITY,$F137,AH$11,AH$14,,(AH$131))),
_xlpm.Res, IF(OR(_xlpm.val="",_xlpm.val="Error"),"",_xlpm.val),
_xlpm.Res
)</f>
        <v>#NAME?</v>
      </c>
      <c r="AI137" s="1986" t="e" cm="1">
        <f t="array" aca="1" ref="AI137" ca="1">_xlfn.LET(
_xlpm.val,IF($F137 = "",val_blankRefText,  _xldudf_CX_GET(CX_ENTITY,$F137,AI$11,AI$14,,(AI$131))),
_xlpm.Res, IF(OR(_xlpm.val="",_xlpm.val="Error"),"",_xlpm.val),
_xlpm.Res
)</f>
        <v>#NAME?</v>
      </c>
      <c r="AJ137" s="1986" t="e" cm="1">
        <f t="array" aca="1" ref="AJ137" ca="1">_xlfn.LET(
_xlpm.val,IF($F137 = "",val_blankRefText,  _xldudf_CX_GET(CX_ENTITY,$F137,AJ$11,AJ$14,,(AJ$131))),
_xlpm.Res, IF(OR(_xlpm.val="",_xlpm.val="Error"),"",_xlpm.val),
_xlpm.Res
)</f>
        <v>#NAME?</v>
      </c>
      <c r="AK137" s="1986" t="e" cm="1">
        <f t="array" aca="1" ref="AK137" ca="1">_xlfn.LET(
_xlpm.val,IF($F137 = "",val_blankRefText,  _xldudf_CX_GET(CX_ENTITY,$F137,AK$11,AK$14,,(AK$131))),
_xlpm.Res, IF(OR(_xlpm.val="",_xlpm.val="Error"),"",_xlpm.val),
_xlpm.Res
)</f>
        <v>#NAME?</v>
      </c>
      <c r="AL137" s="1986" t="e" cm="1">
        <f t="array" aca="1" ref="AL137" ca="1">_xlfn.LET(
_xlpm.val,IF($F137 = "",val_blankRefText,  _xldudf_CX_GET(CX_ENTITY,$F137,AL$11,AL$14,,(AL$131))),
_xlpm.Res, IF(OR(_xlpm.val="",_xlpm.val="Error"),"",_xlpm.val),
_xlpm.Res
)</f>
        <v>#NAME?</v>
      </c>
      <c r="AM137" s="1986" t="e" cm="1">
        <f t="array" aca="1" ref="AM137" ca="1">_xlfn.LET(
_xlpm.val,IF($F137 = "",val_blankRefText,  _xldudf_CX_GET(CX_ENTITY,$F137,AM$11,AM$14,,(AM$131))),
_xlpm.Res, IF(OR(_xlpm.val="",_xlpm.val="Error"),"",_xlpm.val),
_xlpm.Res
)</f>
        <v>#NAME?</v>
      </c>
      <c r="AN137" s="1986" t="e" cm="1">
        <f t="array" aca="1" ref="AN137" ca="1">_xlfn.LET(
_xlpm.val,IF($F137 = "",val_blankRefText,  _xldudf_CX_GET(CX_ENTITY,$F137,AN$11,AN$14,,(AN$131))),
_xlpm.Res, IF(OR(_xlpm.val="",_xlpm.val="Error"),"",_xlpm.val),
_xlpm.Res
)</f>
        <v>#NAME?</v>
      </c>
      <c r="AO137" s="1986" t="e" cm="1">
        <f t="array" aca="1" ref="AO137" ca="1">_xlfn.LET(
_xlpm.val,IF($F137 = "",val_blankRefText,  _xldudf_CX_GET(CX_ENTITY,$F137,AO$11,AO$14,,(AO$131))),
_xlpm.Res, IF(OR(_xlpm.val="",_xlpm.val="Error"),"",_xlpm.val),
_xlpm.Res
)</f>
        <v>#NAME?</v>
      </c>
      <c r="AP137" s="1986" t="e" cm="1">
        <f t="array" aca="1" ref="AP137" ca="1">_xlfn.LET(
_xlpm.val,IF($F137 = "",val_blankRefText,  _xldudf_CX_GET(CX_ENTITY,$F137,AP$11,AP$14,,(AP$131))),
_xlpm.Res, IF(OR(_xlpm.val="",_xlpm.val="Error"),"",_xlpm.val),
_xlpm.Res
)</f>
        <v>#NAME?</v>
      </c>
      <c r="AQ137" s="1986" t="e" cm="1">
        <f t="array" aca="1" ref="AQ137" ca="1">_xlfn.LET(
_xlpm.val,IF($F137 = "",val_blankRefText,  _xldudf_CX_GET(CX_ENTITY,$F137,AQ$11,AQ$14,,(AQ$131))),
_xlpm.Res, IF(OR(_xlpm.val="",_xlpm.val="Error"),"",_xlpm.val),
_xlpm.Res
)</f>
        <v>#NAME?</v>
      </c>
      <c r="AR137" s="1986" t="e" cm="1">
        <f t="array" aca="1" ref="AR137" ca="1">_xlfn.LET(
_xlpm.val,IF($F137 = "",val_blankRefText,  _xldudf_CX_GET(CX_ENTITY,$F137,AR$11,AR$14,,(AR$131))),
_xlpm.Res, IF(OR(_xlpm.val="",_xlpm.val="Error"),"",_xlpm.val),
_xlpm.Res
)</f>
        <v>#NAME?</v>
      </c>
      <c r="AS137" s="1986" t="e" cm="1">
        <f t="array" aca="1" ref="AS137" ca="1">_xlfn.LET(
_xlpm.val,IF($F137 = "",val_blankRefText,  _xldudf_CX_GET(CX_ENTITY,$F137,AS$11,AS$14,,(AS$131))),
_xlpm.Res, IF(OR(_xlpm.val="",_xlpm.val="Error"),"",_xlpm.val),
_xlpm.Res
)</f>
        <v>#NAME?</v>
      </c>
      <c r="AT137" s="1986" t="e" cm="1">
        <f t="array" aca="1" ref="AT137" ca="1">_xlfn.LET(
_xlpm.val,IF($F137 = "",val_blankRefText,  _xldudf_CX_GET(CX_ENTITY,$F137,AT$11,AT$14,,(AT$131))),
_xlpm.Res, IF(OR(_xlpm.val="",_xlpm.val="Error"),"",_xlpm.val),
_xlpm.Res
)</f>
        <v>#NAME?</v>
      </c>
      <c r="AU137" s="1986" t="e" cm="1">
        <f t="array" aca="1" ref="AU137" ca="1">_xlfn.LET(
_xlpm.val,IF($F137 = "",val_blankRefText,  _xldudf_CX_GET(CX_ENTITY,$F137,AU$11,AU$14,,(AU$131))),
_xlpm.Res, IF(OR(_xlpm.val="",_xlpm.val="Error"),"",_xlpm.val),
_xlpm.Res
)</f>
        <v>#NAME?</v>
      </c>
      <c r="AV137" s="1986" t="e" cm="1">
        <f t="array" aca="1" ref="AV137" ca="1">_xlfn.LET(
_xlpm.val,IF($F137 = "",val_blankRefText,  _xldudf_CX_GET(CX_ENTITY,$F137,AV$11,AV$14,,(AV$131))),
_xlpm.Res, IF(OR(_xlpm.val="",_xlpm.val="Error"),"",_xlpm.val),
_xlpm.Res
)</f>
        <v>#NAME?</v>
      </c>
      <c r="AW137" s="1986" t="e" cm="1">
        <f t="array" aca="1" ref="AW137" ca="1">_xlfn.LET(
_xlpm.val,IF($F137 = "",val_blankRefText,  _xldudf_CX_GET(CX_ENTITY,$F137,AW$11,AW$14,,(AW$131))),
_xlpm.Res, IF(OR(_xlpm.val="",_xlpm.val="Error"),"",_xlpm.val),
_xlpm.Res
)</f>
        <v>#NAME?</v>
      </c>
      <c r="AX137" s="1986" t="e" cm="1">
        <f t="array" aca="1" ref="AX137" ca="1">_xlfn.LET(
_xlpm.val,IF($F137 = "",val_blankRefText,  _xldudf_CX_GET(CX_ENTITY,$F137,AX$11,AX$14,,(AX$131))),
_xlpm.Res, IF(OR(_xlpm.val="",_xlpm.val="Error"),"",_xlpm.val),
_xlpm.Res
)</f>
        <v>#NAME?</v>
      </c>
      <c r="AY137" s="1986" t="e" cm="1">
        <f t="array" aca="1" ref="AY137" ca="1">_xlfn.LET(
_xlpm.val,IF($F137 = "",val_blankRefText,  _xldudf_CX_GET(CX_ENTITY,$F137,AY$11,AY$14,,(AY$131))),
_xlpm.Res, IF(OR(_xlpm.val="",_xlpm.val="Error"),"",_xlpm.val),
_xlpm.Res
)</f>
        <v>#NAME?</v>
      </c>
      <c r="AZ137" s="1986" t="e" cm="1">
        <f t="array" aca="1" ref="AZ137" ca="1">_xlfn.LET(
_xlpm.val,IF($F137 = "",val_blankRefText,  _xldudf_CX_GET(CX_ENTITY,$F137,AZ$11,AZ$14,,(AZ$131))),
_xlpm.Res, IF(OR(_xlpm.val="",_xlpm.val="Error"),"",_xlpm.val),
_xlpm.Res
)</f>
        <v>#NAME?</v>
      </c>
      <c r="BA137" s="1986" t="e" cm="1">
        <f t="array" aca="1" ref="BA137" ca="1">_xlfn.LET(
_xlpm.val,IF($F137 = "",val_blankRefText,  _xldudf_CX_GET(CX_ENTITY,$F137,BA$11,BA$14,,(BA$131))),
_xlpm.Res, IF(OR(_xlpm.val="",_xlpm.val="Error"),"",_xlpm.val),
_xlpm.Res
)</f>
        <v>#NAME?</v>
      </c>
      <c r="BB137" s="1986" t="e" cm="1">
        <f t="array" aca="1" ref="BB137" ca="1">_xlfn.LET(
_xlpm.val,IF($F137 = "",val_blankRefText,  _xldudf_CX_GET(CX_ENTITY,$F137,BB$11,BB$14,,(BB$131))),
_xlpm.Res, IF(OR(_xlpm.val="",_xlpm.val="Error"),"",_xlpm.val),
_xlpm.Res
)</f>
        <v>#NAME?</v>
      </c>
      <c r="BC137" s="1986" t="e" cm="1">
        <f t="array" aca="1" ref="BC137" ca="1">_xlfn.LET(
_xlpm.val,IF($F137 = "",val_blankRefText,  _xldudf_CX_GET(CX_ENTITY,$F137,BC$11,BC$14,,(BC$131))),
_xlpm.Res, IF(OR(_xlpm.val="",_xlpm.val="Error"),"",_xlpm.val),
_xlpm.Res
)</f>
        <v>#NAME?</v>
      </c>
      <c r="BD137" s="1986" t="e" cm="1">
        <f t="array" aca="1" ref="BD137" ca="1">_xlfn.LET(
_xlpm.val,IF($F137 = "",val_blankRefText,  _xldudf_CX_GET(CX_ENTITY,$F137,BD$11,BD$14,,(BD$131))),
_xlpm.Res, IF(OR(_xlpm.val="",_xlpm.val="Error"),"",_xlpm.val),
_xlpm.Res
)</f>
        <v>#NAME?</v>
      </c>
      <c r="BE137" s="1986" t="e" cm="1">
        <f t="array" aca="1" ref="BE137" ca="1">_xlfn.LET(
_xlpm.val,IF($F137 = "",val_blankRefText,  _xldudf_CX_GET(CX_ENTITY,$F137,BE$11,BE$14,,(BE$131))),
_xlpm.Res, IF(OR(_xlpm.val="",_xlpm.val="Error"),"",_xlpm.val),
_xlpm.Res
)</f>
        <v>#NAME?</v>
      </c>
      <c r="BF137" s="1986" t="e" cm="1">
        <f t="array" aca="1" ref="BF137" ca="1">_xlfn.LET(
_xlpm.val,IF($F137 = "",val_blankRefText,  _xldudf_CX_GET(CX_ENTITY,$F137,BF$11,BF$14,,(BF$131))),
_xlpm.Res, IF(OR(_xlpm.val="",_xlpm.val="Error"),"",_xlpm.val),
_xlpm.Res
)</f>
        <v>#NAME?</v>
      </c>
      <c r="BG137" s="1986" t="e" cm="1">
        <f t="array" aca="1" ref="BG137" ca="1">_xlfn.LET(
_xlpm.val,IF($F137 = "",val_blankRefText,  _xldudf_CX_GET(CX_ENTITY,$F137,BG$11,BG$14,,(BG$131))),
_xlpm.Res, IF(OR(_xlpm.val="",_xlpm.val="Error"),"",_xlpm.val),
_xlpm.Res
)</f>
        <v>#NAME?</v>
      </c>
      <c r="BH137" s="1986" t="e" cm="1">
        <f t="array" aca="1" ref="BH137" ca="1">_xlfn.LET(
_xlpm.val,IF($F137 = "",val_blankRefText,  _xldudf_CX_GET(CX_ENTITY,$F137,BH$11,BH$14,,(BH$131))),
_xlpm.Res, IF(OR(_xlpm.val="",_xlpm.val="Error"),"",_xlpm.val),
_xlpm.Res
)</f>
        <v>#NAME?</v>
      </c>
      <c r="BI137" s="1986" t="e" cm="1">
        <f t="array" aca="1" ref="BI137" ca="1">_xlfn.LET(
_xlpm.val,IF($F137 = "",val_blankRefText,  _xldudf_CX_GET(CX_ENTITY,$F137,BI$11,BI$14,,(BI$131))),
_xlpm.Res, IF(OR(_xlpm.val="",_xlpm.val="Error"),"",_xlpm.val),
_xlpm.Res
)</f>
        <v>#NAME?</v>
      </c>
      <c r="BJ137" s="1986" t="e" cm="1">
        <f t="array" aca="1" ref="BJ137" ca="1">_xlfn.LET(
_xlpm.val,IF($F137 = "",val_blankRefText,  _xldudf_CX_GET(CX_ENTITY,$F137,BJ$11,BJ$14,,(BJ$131))),
_xlpm.Res, IF(OR(_xlpm.val="",_xlpm.val="Error"),"",_xlpm.val),
_xlpm.Res
)</f>
        <v>#NAME?</v>
      </c>
      <c r="BK137" s="1986" t="e" cm="1">
        <f t="array" aca="1" ref="BK137" ca="1">_xlfn.LET(
_xlpm.val,IF($F137 = "",val_blankRefText,  _xldudf_CX_GET(CX_ENTITY,$F137,BK$11,BK$14,,(BK$131))),
_xlpm.Res, IF(OR(_xlpm.val="",_xlpm.val="Error"),"",_xlpm.val),
_xlpm.Res
)</f>
        <v>#NAME?</v>
      </c>
      <c r="BL137" s="1986" t="e" cm="1">
        <f t="array" aca="1" ref="BL137" ca="1">_xlfn.LET(
_xlpm.val,IF($F137 = "",val_blankRefText,  _xldudf_CX_GET(CX_ENTITY,$F137,BL$11,BL$14,,(BL$131))),
_xlpm.Res, IF(OR(_xlpm.val="",_xlpm.val="Error"),"",_xlpm.val),
_xlpm.Res
)</f>
        <v>#NAME?</v>
      </c>
      <c r="BM137" s="1986" t="e" cm="1">
        <f t="array" aca="1" ref="BM137" ca="1">_xlfn.LET(
_xlpm.val,IF($F137 = "",val_blankRefText,  _xldudf_CX_GET(CX_ENTITY,$F137,BM$11,BM$14,,(BM$131))),
_xlpm.Res, IF(OR(_xlpm.val="",_xlpm.val="Error"),"",_xlpm.val),
_xlpm.Res
)</f>
        <v>#NAME?</v>
      </c>
      <c r="BN137" s="1986" t="e" cm="1">
        <f t="array" aca="1" ref="BN137" ca="1">_xlfn.LET(
_xlpm.val,IF($F137 = "",val_blankRefText,  _xldudf_CX_GET(CX_ENTITY,$F137,BN$11,BN$14,,(BN$131))),
_xlpm.Res, IF(OR(_xlpm.val="",_xlpm.val="Error"),"",_xlpm.val),
_xlpm.Res
)</f>
        <v>#NAME?</v>
      </c>
      <c r="BO137" s="2103"/>
      <c r="BP137" s="2103"/>
      <c r="BQ137" s="2103"/>
      <c r="BR137" s="2103"/>
      <c r="BS137" s="2103"/>
      <c r="BT137" s="2103"/>
      <c r="BU137" s="2103"/>
      <c r="BV137" s="2103"/>
      <c r="BW137" s="2103"/>
      <c r="BX137" s="2103"/>
      <c r="BY137" s="2103"/>
      <c r="BZ137" s="2103"/>
      <c r="CA137" s="34"/>
      <c r="CC137" s="50"/>
      <c r="CD137" s="1461" t="e" cm="1">
        <f t="array" aca="1" ref="CD137" ca="1">_xlfn.LET( _xlpm.CheckBlank, SUM(PL!$AD137:$BN137) = 0, IF(_xlpm.CheckBlank, "", SUM(_xlfn._xlws.FILTER(PL!$AD137:$BN137,(YEAR(PL!$AD$12:$BN$12)=PL!CD$12)*(array_timeline&lt;=PL!CD$11)))))</f>
        <v>#NAME?</v>
      </c>
      <c r="CE137" s="1461" t="e" cm="1">
        <f t="array" aca="1" ref="CE137" ca="1">_xlfn.LET( _xlpm.CheckBlank, SUM(PL!$AD137:$BN137) = 0, IF(_xlpm.CheckBlank, "", SUM(_xlfn._xlws.FILTER(PL!$AD137:$BN137,(YEAR(PL!$AD$12:$BN$12)=PL!CE$12)*(array_timeline&lt;=PL!CE$11)))))</f>
        <v>#NAME?</v>
      </c>
      <c r="CF137" s="1169"/>
      <c r="CG137" s="1461" t="e" cm="1">
        <f t="array" aca="1" ref="CG137" ca="1">_xlfn.LET( _xlpm.CheckBlank, SUM(PL!$AD137:$BN137) = 0, IF(_xlpm.CheckBlank, "", SUM(_xlfn._xlws.FILTER(PL!$AD137:$BN137,(YEAR(PL!$AD$12:$BN$12)=PL!CG$12)*(array_timeline&lt;=PL!CG$11)))))</f>
        <v>#NAME?</v>
      </c>
      <c r="CH137" s="1461" t="e" cm="1">
        <f t="array" aca="1" ref="CH137" ca="1">_xlfn.LET( _xlpm.CheckBlank, SUM(PL!$AD137:$BN137) = 0, IF(_xlpm.CheckBlank, "", SUM(_xlfn._xlws.FILTER(PL!$AD137:$BN137,(YEAR(PL!$AD$12:$BN$12)=PL!CH$12)*(array_timeline&lt;=PL!CH$11)))))</f>
        <v>#NAME?</v>
      </c>
      <c r="CI137" s="1170"/>
      <c r="CJ137" s="1461" cm="1">
        <f t="array" ref="CJ137">_xlfn.LET( _xlpm.CheckBlank, SUM(PL!$AD137:$BN137) = 0, IF(_xlpm.CheckBlank, "", SUM(_xlfn.TAKE(_xlfn.DROP(PL!$AD137:$BN137, ,-DATEDIFF(PL!CJ$11, val_asOfDate,"M")),1,-12))))</f>
        <v>12</v>
      </c>
      <c r="CK137" s="1461" cm="1">
        <f t="array" ref="CK137">_xlfn.LET( _xlpm.CheckBlank, SUM(PL!$AD137:$BN137) = 0, IF(_xlpm.CheckBlank, "", SUM(_xlfn.TAKE(_xlfn.DROP(PL!$AD137:$BN137, ,-DATEDIFF(PL!CK$11, val_asOfDate,"M")),1,-12))))</f>
        <v>12</v>
      </c>
      <c r="CL137" s="88"/>
      <c r="CM137" s="1986" t="e" cm="1">
        <f t="array" aca="1" ref="CM137" ca="1">_xlfn.LET(
_xlpm.val,IF($F137 = "",val_blankRefText,  _xldudf_CX_GET(CX_ENTITY,$F137,CM$11,CM$14,,(CM$131))),
_xlpm.Res, IF(OR(_xlpm.val="",_xlpm.val="Error"),"",_xlpm.val),
_xlpm.Res
)</f>
        <v>#NAME?</v>
      </c>
      <c r="CN137" s="1986" t="e" cm="1">
        <f t="array" aca="1" ref="CN137" ca="1">_xlfn.LET(
_xlpm.val,IF($F137 = "",val_blankRefText,  _xldudf_CX_GET(CX_ENTITY,$F137,CN$11,CN$14,,(CN$131))),
_xlpm.Res, IF(OR(_xlpm.val="",_xlpm.val="Error"),"",_xlpm.val),
_xlpm.Res
)</f>
        <v>#NAME?</v>
      </c>
      <c r="CO137" s="1169"/>
      <c r="CP137" s="1986" t="e" cm="1">
        <f t="array" aca="1" ref="CP137" ca="1">_xlfn.LET(
_xlpm.val,IF($F137 = "",val_blankRefText,  _xldudf_CX_GET(CX_ENTITY,$F137,CP$11,CP$14,,(CP$131))),
_xlpm.Res, IF(OR(_xlpm.val="",_xlpm.val="Error"),"",_xlpm.val),
_xlpm.Res
)</f>
        <v>#NAME?</v>
      </c>
      <c r="CQ137" s="1986" t="e" cm="1">
        <f t="array" aca="1" ref="CQ137" ca="1">_xlfn.LET(
_xlpm.val,IF($F137 = "",val_blankRefText,  _xldudf_CX_GET(CX_ENTITY,$F137,CQ$11,CQ$14,,(CQ$131))),
_xlpm.Res, IF(OR(_xlpm.val="",_xlpm.val="Error"),"",_xlpm.val),
_xlpm.Res
)</f>
        <v>#NAME?</v>
      </c>
      <c r="CR137" s="34"/>
    </row>
    <row r="138" spans="1:96" ht="21" customHeight="1" outlineLevel="1">
      <c r="A138" s="1322"/>
      <c r="B138" s="577"/>
      <c r="C138" s="577"/>
      <c r="D138" s="577"/>
      <c r="E138" s="577"/>
      <c r="F138" s="2284"/>
      <c r="G138" s="2284"/>
      <c r="H138" s="2284"/>
      <c r="I138" s="2284"/>
      <c r="J138" s="2284"/>
      <c r="K138" s="2284"/>
      <c r="L138" s="2284"/>
      <c r="N138" s="158"/>
      <c r="O138" s="101"/>
      <c r="P138" s="52"/>
      <c r="Q138" s="2"/>
      <c r="R138" s="101"/>
      <c r="S138" s="101"/>
      <c r="T138" s="101"/>
      <c r="U138" s="39"/>
      <c r="W138" s="268" t="s">
        <v>103</v>
      </c>
      <c r="X138" s="895">
        <v>0</v>
      </c>
      <c r="Y138" s="270" t="s">
        <v>167</v>
      </c>
      <c r="Z138" s="538"/>
      <c r="AA138" s="904"/>
      <c r="AB138" s="1136" t="s">
        <v>167</v>
      </c>
      <c r="AC138" s="124" t="str" cm="1">
        <f t="array" ref="AC138">_xlfn.LET(
_xlpm.Def, IF(_xlfn.XMATCH(AB138,tbl_acctDef[Term],0)&gt;0, fx_getIcon("find"), ""),
_xlpm.Adj, IF(_xlfn.XMATCH(AB138, tbl_adjExample[Items],0)&gt;0, fx_getIcon("find"), ""),
IFERROR(IFBLANK(_xlpm.Def,_xlpm.Adj),"")
)</f>
        <v/>
      </c>
      <c r="AD138" s="758" t="e">
        <f t="shared" ref="AD138" ca="1" si="34">SUM(AD133:AD134)</f>
        <v>#NAME?</v>
      </c>
      <c r="AE138" s="758" t="e">
        <f t="shared" ref="AE138:BN138" ca="1" si="35">SUM(AE133:AE134)</f>
        <v>#NAME?</v>
      </c>
      <c r="AF138" s="758" t="e">
        <f t="shared" ca="1" si="35"/>
        <v>#NAME?</v>
      </c>
      <c r="AG138" s="758" t="e">
        <f t="shared" ca="1" si="35"/>
        <v>#NAME?</v>
      </c>
      <c r="AH138" s="758" t="e">
        <f t="shared" ca="1" si="35"/>
        <v>#NAME?</v>
      </c>
      <c r="AI138" s="758" t="e">
        <f t="shared" ca="1" si="35"/>
        <v>#NAME?</v>
      </c>
      <c r="AJ138" s="758" t="e">
        <f t="shared" ca="1" si="35"/>
        <v>#NAME?</v>
      </c>
      <c r="AK138" s="758" t="e">
        <f t="shared" ca="1" si="35"/>
        <v>#NAME?</v>
      </c>
      <c r="AL138" s="758" t="e">
        <f t="shared" ca="1" si="35"/>
        <v>#NAME?</v>
      </c>
      <c r="AM138" s="758" t="e">
        <f t="shared" ca="1" si="35"/>
        <v>#NAME?</v>
      </c>
      <c r="AN138" s="758" t="e">
        <f t="shared" ca="1" si="35"/>
        <v>#NAME?</v>
      </c>
      <c r="AO138" s="758" t="e">
        <f t="shared" ca="1" si="35"/>
        <v>#NAME?</v>
      </c>
      <c r="AP138" s="758" t="e">
        <f t="shared" ca="1" si="35"/>
        <v>#NAME?</v>
      </c>
      <c r="AQ138" s="758" t="e">
        <f t="shared" ca="1" si="35"/>
        <v>#NAME?</v>
      </c>
      <c r="AR138" s="758" t="e">
        <f t="shared" ca="1" si="35"/>
        <v>#NAME?</v>
      </c>
      <c r="AS138" s="758" t="e">
        <f t="shared" ca="1" si="35"/>
        <v>#NAME?</v>
      </c>
      <c r="AT138" s="758" t="e">
        <f t="shared" ca="1" si="35"/>
        <v>#NAME?</v>
      </c>
      <c r="AU138" s="758" t="e">
        <f t="shared" ca="1" si="35"/>
        <v>#NAME?</v>
      </c>
      <c r="AV138" s="758" t="e">
        <f t="shared" ca="1" si="35"/>
        <v>#NAME?</v>
      </c>
      <c r="AW138" s="758" t="e">
        <f t="shared" ca="1" si="35"/>
        <v>#NAME?</v>
      </c>
      <c r="AX138" s="758" t="e">
        <f t="shared" ca="1" si="35"/>
        <v>#NAME?</v>
      </c>
      <c r="AY138" s="758" t="e">
        <f t="shared" ca="1" si="35"/>
        <v>#NAME?</v>
      </c>
      <c r="AZ138" s="758" t="e">
        <f t="shared" ca="1" si="35"/>
        <v>#NAME?</v>
      </c>
      <c r="BA138" s="758" t="e">
        <f t="shared" ca="1" si="35"/>
        <v>#NAME?</v>
      </c>
      <c r="BB138" s="758" t="e">
        <f t="shared" ca="1" si="35"/>
        <v>#NAME?</v>
      </c>
      <c r="BC138" s="758" t="e">
        <f t="shared" ca="1" si="35"/>
        <v>#NAME?</v>
      </c>
      <c r="BD138" s="758" t="e">
        <f t="shared" ca="1" si="35"/>
        <v>#NAME?</v>
      </c>
      <c r="BE138" s="758" t="e">
        <f t="shared" ca="1" si="35"/>
        <v>#NAME?</v>
      </c>
      <c r="BF138" s="758" t="e">
        <f t="shared" ca="1" si="35"/>
        <v>#NAME?</v>
      </c>
      <c r="BG138" s="758" t="e">
        <f t="shared" ca="1" si="35"/>
        <v>#NAME?</v>
      </c>
      <c r="BH138" s="758" t="e">
        <f t="shared" ca="1" si="35"/>
        <v>#NAME?</v>
      </c>
      <c r="BI138" s="758" t="e">
        <f t="shared" ca="1" si="35"/>
        <v>#NAME?</v>
      </c>
      <c r="BJ138" s="758" t="e">
        <f t="shared" ca="1" si="35"/>
        <v>#NAME?</v>
      </c>
      <c r="BK138" s="758" t="e">
        <f t="shared" ca="1" si="35"/>
        <v>#NAME?</v>
      </c>
      <c r="BL138" s="758" t="e">
        <f t="shared" ca="1" si="35"/>
        <v>#NAME?</v>
      </c>
      <c r="BM138" s="758" t="e">
        <f t="shared" ca="1" si="35"/>
        <v>#NAME?</v>
      </c>
      <c r="BN138" s="759" t="e">
        <f t="shared" ca="1" si="35"/>
        <v>#NAME?</v>
      </c>
      <c r="BO138" s="2106"/>
      <c r="BP138" s="2106"/>
      <c r="BQ138" s="2106"/>
      <c r="BR138" s="2106"/>
      <c r="BS138" s="2106"/>
      <c r="BT138" s="2106"/>
      <c r="BU138" s="2106"/>
      <c r="BV138" s="2106"/>
      <c r="BW138" s="2106"/>
      <c r="BX138" s="2106"/>
      <c r="BY138" s="2106"/>
      <c r="BZ138" s="2106"/>
      <c r="CA138" s="34"/>
      <c r="CC138" s="50"/>
      <c r="CD138" s="1461" t="e" cm="1">
        <f t="array" aca="1" ref="CD138" ca="1">_xlfn.LET( _xlpm.CheckBlank, SUM(PL!$AD138:$BN138) = 0, IF(_xlpm.CheckBlank, "", SUM(_xlfn._xlws.FILTER(PL!$AD138:$BN138,(YEAR(PL!$AD$12:$BN$12)=PL!CD$12)*(array_timeline&lt;=PL!CD$11)))))</f>
        <v>#NAME?</v>
      </c>
      <c r="CE138" s="1461" t="e" cm="1">
        <f t="array" aca="1" ref="CE138" ca="1">_xlfn.LET( _xlpm.CheckBlank, SUM(PL!$AD138:$BN138) = 0, IF(_xlpm.CheckBlank, "", SUM(_xlfn._xlws.FILTER(PL!$AD138:$BN138,(YEAR(PL!$AD$12:$BN$12)=PL!CE$12)*(array_timeline&lt;=PL!CE$11)))))</f>
        <v>#NAME?</v>
      </c>
      <c r="CF138" s="88"/>
      <c r="CG138" s="1461" t="e" cm="1">
        <f t="array" aca="1" ref="CG138" ca="1">_xlfn.LET( _xlpm.CheckBlank, SUM(PL!$AD138:$BN138) = 0, IF(_xlpm.CheckBlank, "", SUM(_xlfn._xlws.FILTER(PL!$AD138:$BN138,(YEAR(PL!$AD$12:$BN$12)=PL!CG$12)*(array_timeline&lt;=PL!CG$11)))))</f>
        <v>#NAME?</v>
      </c>
      <c r="CH138" s="1461" t="e" cm="1">
        <f t="array" aca="1" ref="CH138" ca="1">_xlfn.LET( _xlpm.CheckBlank, SUM(PL!$AD138:$BN138) = 0, IF(_xlpm.CheckBlank, "", SUM(_xlfn._xlws.FILTER(PL!$AD138:$BN138,(YEAR(PL!$AD$12:$BN$12)=PL!CH$12)*(array_timeline&lt;=PL!CH$11)))))</f>
        <v>#NAME?</v>
      </c>
      <c r="CI138" s="88"/>
      <c r="CJ138" s="1461" cm="1">
        <f t="array" ref="CJ138">_xlfn.LET( _xlpm.CheckBlank, SUM(PL!$AD138:$BN138) = 0, IF(_xlpm.CheckBlank, "", SUM(_xlfn.TAKE(_xlfn.DROP(PL!$AD138:$BN138, ,-DATEDIFF(PL!CJ$11, val_asOfDate,"M")),1,-12))))</f>
        <v>12</v>
      </c>
      <c r="CK138" s="1461" cm="1">
        <f t="array" ref="CK138">_xlfn.LET( _xlpm.CheckBlank, SUM(PL!$AD138:$BN138) = 0, IF(_xlpm.CheckBlank, "", SUM(_xlfn.TAKE(_xlfn.DROP(PL!$AD138:$BN138, ,-DATEDIFF(PL!CK$11, val_asOfDate,"M")),1,-12))))</f>
        <v>12</v>
      </c>
      <c r="CL138" s="1204"/>
      <c r="CM138" s="1986" t="str" cm="1">
        <f t="array" ref="CM138">_xlfn.LET(
_xlpm.val,IF($F138 = "",val_blankRefText,  _xldudf_CX_GET(CX_ENTITY,$F138,CM$11,CM$14,,(CM$131))),
_xlpm.Res, IF(OR(_xlpm.val="",_xlpm.val="Error"),"",_xlpm.val),
_xlpm.Res
)</f>
        <v/>
      </c>
      <c r="CN138" s="1986" t="str" cm="1">
        <f t="array" ref="CN138">_xlfn.LET(
_xlpm.val,IF($F138 = "",val_blankRefText,  _xldudf_CX_GET(CX_ENTITY,$F138,CN$11,CN$14,,(CN$131))),
_xlpm.Res, IF(OR(_xlpm.val="",_xlpm.val="Error"),"",_xlpm.val),
_xlpm.Res
)</f>
        <v/>
      </c>
      <c r="CO138" s="1204"/>
      <c r="CP138" s="1986" t="str" cm="1">
        <f t="array" ref="CP138">_xlfn.LET(
_xlpm.val,IF($F138 = "",val_blankRefText,  _xldudf_CX_GET(CX_ENTITY,$F138,CP$11,CP$14,,(CP$131))),
_xlpm.Res, IF(OR(_xlpm.val="",_xlpm.val="Error"),"",_xlpm.val),
_xlpm.Res
)</f>
        <v/>
      </c>
      <c r="CQ138" s="1986" t="str" cm="1">
        <f t="array" ref="CQ138">_xlfn.LET(
_xlpm.val,IF($F138 = "",val_blankRefText,  _xldudf_CX_GET(CX_ENTITY,$F138,CQ$11,CQ$14,,(CQ$131))),
_xlpm.Res, IF(OR(_xlpm.val="",_xlpm.val="Error"),"",_xlpm.val),
_xlpm.Res
)</f>
        <v/>
      </c>
      <c r="CR138" s="34"/>
    </row>
    <row r="139" spans="1:96" ht="32.5" outlineLevel="1">
      <c r="A139" s="1322"/>
      <c r="B139" s="577"/>
      <c r="C139" s="577"/>
      <c r="D139" s="577"/>
      <c r="E139" s="577"/>
      <c r="F139" s="577"/>
      <c r="G139" s="577"/>
      <c r="H139" s="578"/>
      <c r="I139" s="578"/>
      <c r="J139" s="578"/>
      <c r="K139" s="578"/>
      <c r="L139" s="578"/>
      <c r="N139" s="158"/>
      <c r="O139" s="101"/>
      <c r="P139" s="52"/>
      <c r="Q139" s="2"/>
      <c r="R139" s="101"/>
      <c r="S139" s="101"/>
      <c r="T139" s="101"/>
      <c r="U139" s="39"/>
      <c r="W139" s="283"/>
      <c r="X139" s="887"/>
      <c r="Y139" s="24"/>
      <c r="Z139" s="865"/>
      <c r="AA139" s="97"/>
      <c r="AB139" s="885"/>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c r="BR139" s="128"/>
      <c r="BS139" s="128"/>
      <c r="BT139" s="128"/>
      <c r="BU139" s="128"/>
      <c r="BV139" s="128"/>
      <c r="BW139" s="128"/>
      <c r="BX139" s="128"/>
      <c r="BY139" s="128"/>
      <c r="BZ139" s="128"/>
      <c r="CA139" s="34"/>
      <c r="CC139" s="50"/>
      <c r="CD139" s="294"/>
      <c r="CE139" s="294"/>
      <c r="CF139" s="294"/>
      <c r="CG139" s="294"/>
      <c r="CH139" s="294"/>
      <c r="CI139" s="293"/>
      <c r="CJ139" s="295"/>
      <c r="CK139" s="295"/>
      <c r="CL139" s="88"/>
      <c r="CM139" s="88"/>
      <c r="CN139" s="88"/>
      <c r="CO139" s="88"/>
      <c r="CP139" s="88"/>
      <c r="CQ139" s="88"/>
      <c r="CR139" s="34"/>
    </row>
    <row r="140" spans="1:96" outlineLevel="2">
      <c r="A140" s="1322"/>
      <c r="B140" s="577"/>
      <c r="C140" s="577"/>
      <c r="D140" s="577"/>
      <c r="E140" s="577"/>
      <c r="F140" s="577"/>
      <c r="G140" s="577"/>
      <c r="H140" s="578"/>
      <c r="I140" s="578"/>
      <c r="J140" s="578"/>
      <c r="K140" s="578"/>
      <c r="L140" s="578"/>
      <c r="N140" s="158"/>
      <c r="O140" s="101"/>
      <c r="P140" s="52"/>
      <c r="Q140" s="101"/>
      <c r="R140" s="101"/>
      <c r="S140" s="101"/>
      <c r="T140" s="101"/>
      <c r="U140" s="39"/>
      <c r="W140" s="91"/>
      <c r="X140" s="898"/>
      <c r="Y140" s="127"/>
      <c r="Z140" s="791"/>
      <c r="AA140" s="127"/>
      <c r="AB140" s="127"/>
      <c r="AC140" s="127"/>
      <c r="AD140" s="127"/>
      <c r="AE140" s="127"/>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34"/>
      <c r="CC140" s="50"/>
      <c r="CD140" s="294"/>
      <c r="CE140" s="294"/>
      <c r="CF140" s="294"/>
      <c r="CG140" s="294"/>
      <c r="CH140" s="294"/>
      <c r="CI140" s="293"/>
      <c r="CJ140" s="295"/>
      <c r="CK140" s="295"/>
      <c r="CL140" s="88"/>
      <c r="CM140" s="88"/>
      <c r="CN140" s="88"/>
      <c r="CO140" s="88"/>
      <c r="CP140" s="88"/>
      <c r="CQ140" s="88"/>
      <c r="CR140" s="34"/>
    </row>
    <row r="141" spans="1:96" ht="32.5">
      <c r="A141" s="1322"/>
      <c r="B141" s="577"/>
      <c r="C141" s="577"/>
      <c r="D141" s="577"/>
      <c r="E141" s="577"/>
      <c r="F141" s="577"/>
      <c r="G141" s="577"/>
      <c r="H141" s="578"/>
      <c r="I141" s="578"/>
      <c r="J141" s="578"/>
      <c r="K141" s="578"/>
      <c r="L141" s="578"/>
      <c r="N141" s="158"/>
      <c r="O141" s="101"/>
      <c r="P141" s="52"/>
      <c r="Q141" s="101"/>
      <c r="R141" s="101"/>
      <c r="S141" s="101"/>
      <c r="T141" s="101"/>
      <c r="U141" s="39"/>
      <c r="W141" s="91"/>
      <c r="X141" s="887"/>
      <c r="Y141" s="23"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row>
    <row r="142" spans="1:96" ht="32.5">
      <c r="A142" s="1322"/>
      <c r="B142" s="577"/>
      <c r="C142" s="577"/>
      <c r="D142" s="577"/>
      <c r="E142" s="577"/>
      <c r="F142" s="577"/>
      <c r="G142" s="577"/>
      <c r="H142" s="578"/>
      <c r="I142" s="578"/>
      <c r="J142" s="578"/>
      <c r="K142" s="578"/>
      <c r="L142" s="578"/>
      <c r="N142" s="158"/>
      <c r="O142" s="101"/>
      <c r="P142" s="101"/>
      <c r="Q142" s="101"/>
      <c r="R142" s="101"/>
      <c r="S142" s="101"/>
      <c r="T142" s="101"/>
      <c r="U142" s="39"/>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row>
    <row r="143" spans="1:96" ht="18">
      <c r="A143" s="1322"/>
      <c r="B143" s="577"/>
      <c r="C143" s="577"/>
      <c r="D143" s="577"/>
      <c r="E143" s="577"/>
      <c r="F143" s="577"/>
      <c r="G143" s="577"/>
      <c r="H143" s="510"/>
      <c r="I143" s="510"/>
      <c r="J143" s="30"/>
      <c r="K143" s="30"/>
      <c r="L143" s="30"/>
      <c r="N143" s="158"/>
      <c r="O143" s="101"/>
      <c r="P143" s="1688"/>
      <c r="Q143" s="1688"/>
      <c r="R143" s="101"/>
      <c r="S143" s="291"/>
      <c r="T143" s="291"/>
      <c r="U143" s="39"/>
      <c r="W143" s="3045" t="str" cm="1">
        <f t="array" ref="W143">fx_scenarioConverter("Actual")</f>
        <v>Actual</v>
      </c>
      <c r="X143" s="1247"/>
      <c r="Y143" s="3040" t="s">
        <v>117</v>
      </c>
      <c r="Z143" s="1248" t="s">
        <v>82</v>
      </c>
      <c r="AA143" s="1249"/>
      <c r="AB143" s="1630"/>
      <c r="AC143" s="1273"/>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859"/>
      <c r="BE143" s="859"/>
      <c r="BF143" s="859"/>
      <c r="BG143" s="859"/>
      <c r="BH143" s="859"/>
      <c r="BI143" s="859"/>
      <c r="BJ143" s="859"/>
      <c r="BK143" s="859"/>
      <c r="BL143" s="859"/>
      <c r="BM143" s="859"/>
      <c r="BN143" s="859"/>
      <c r="BO143" s="542"/>
      <c r="BP143" s="542"/>
      <c r="BQ143" s="542"/>
      <c r="BR143" s="542"/>
      <c r="BS143" s="542"/>
      <c r="BT143" s="542"/>
      <c r="BU143" s="542"/>
      <c r="BV143" s="542"/>
      <c r="BW143" s="542"/>
      <c r="BX143" s="542"/>
      <c r="BY143" s="542"/>
      <c r="BZ143" s="542"/>
      <c r="CA143" s="34"/>
      <c r="CC143" s="33"/>
      <c r="CD143" s="1343" t="e" cm="1">
        <f t="array" aca="1" ref="CD143" ca="1">YEAR(val_currentFYE)-2</f>
        <v>#NAME?</v>
      </c>
      <c r="CE143" s="1344" t="e" cm="1">
        <f t="array" aca="1" ref="CE143" ca="1">YEAR(val_currentFYE)-1</f>
        <v>#NAME?</v>
      </c>
      <c r="CF143" s="88"/>
      <c r="CG143" s="1350" t="e" cm="1">
        <f t="array" aca="1" ref="CG143" ca="1">YEAR(val_currentFYE)</f>
        <v>#NAME?</v>
      </c>
      <c r="CH143" s="1351" t="e" cm="1">
        <f t="array" aca="1" ref="CH143" ca="1">YEAR(val_currentFYE)</f>
        <v>#NAME?</v>
      </c>
      <c r="CI143" s="170"/>
      <c r="CJ143" s="208" t="s">
        <v>54</v>
      </c>
      <c r="CK143" s="209" t="s">
        <v>54</v>
      </c>
      <c r="CL143" s="88"/>
      <c r="CM143" s="1664" t="e" cm="1">
        <f t="array" aca="1" ref="CM143" ca="1">YEAR(val_currentFYE)</f>
        <v>#NAME?</v>
      </c>
      <c r="CN143" s="1665" t="e" cm="1">
        <f t="array" aca="1" ref="CN143" ca="1">YEAR(val_currentFYE)</f>
        <v>#NAME?</v>
      </c>
      <c r="CO143" s="88"/>
      <c r="CP143" s="1664" t="e" cm="1">
        <f t="array" aca="1" ref="CP143" ca="1">YEAR(val_currentFYE)</f>
        <v>#NAME?</v>
      </c>
      <c r="CQ143" s="1665" t="e" cm="1">
        <f t="array" aca="1" ref="CQ143" ca="1">YEAR(val_currentFYE)</f>
        <v>#NAME?</v>
      </c>
      <c r="CR143" s="34"/>
    </row>
    <row r="144" spans="1:96" ht="18">
      <c r="A144" s="1322"/>
      <c r="B144" s="577"/>
      <c r="C144" s="577"/>
      <c r="D144" s="577"/>
      <c r="E144" s="577"/>
      <c r="F144" s="577"/>
      <c r="G144" s="577"/>
      <c r="H144" s="510"/>
      <c r="I144" s="510"/>
      <c r="J144" s="30"/>
      <c r="K144" s="30"/>
      <c r="L144" s="30"/>
      <c r="N144" s="158"/>
      <c r="O144" s="101"/>
      <c r="P144" s="1688"/>
      <c r="Q144" s="1688"/>
      <c r="R144" s="101"/>
      <c r="S144" s="289"/>
      <c r="T144" s="289"/>
      <c r="U144" s="39"/>
      <c r="W144" s="3046"/>
      <c r="X144" s="1250"/>
      <c r="Y144" s="3041"/>
      <c r="Z144" s="1251"/>
      <c r="AA144" s="1252"/>
      <c r="AB144" s="1861"/>
      <c r="AC144" s="1162"/>
      <c r="AD144" s="1253"/>
      <c r="AE144" s="1253"/>
      <c r="AF144" s="1253"/>
      <c r="AG144" s="1253"/>
      <c r="AH144" s="1253"/>
      <c r="AI144" s="1253"/>
      <c r="AJ144" s="1253"/>
      <c r="AK144" s="1253"/>
      <c r="AL144" s="1253"/>
      <c r="AM144" s="1253"/>
      <c r="AN144" s="1253"/>
      <c r="AO144" s="1253"/>
      <c r="AP144" s="1253"/>
      <c r="AQ144" s="1253"/>
      <c r="AR144" s="1253"/>
      <c r="AS144" s="1253"/>
      <c r="AT144" s="1253"/>
      <c r="AU144" s="1253"/>
      <c r="AV144" s="1253"/>
      <c r="AW144" s="1253"/>
      <c r="AX144" s="1253"/>
      <c r="AY144" s="1253"/>
      <c r="AZ144" s="1253"/>
      <c r="BA144" s="1253"/>
      <c r="BB144" s="1253"/>
      <c r="BC144" s="1253"/>
      <c r="BD144" s="1253"/>
      <c r="BE144" s="1253"/>
      <c r="BF144" s="1253"/>
      <c r="BG144" s="1253"/>
      <c r="BH144" s="1253"/>
      <c r="BI144" s="1253"/>
      <c r="BJ144" s="1253"/>
      <c r="BK144" s="1253"/>
      <c r="BL144" s="1253"/>
      <c r="BM144" s="1253"/>
      <c r="BN144" s="1253"/>
      <c r="BO144" s="2099"/>
      <c r="BP144" s="2099"/>
      <c r="BQ144" s="2099"/>
      <c r="BR144" s="2099"/>
      <c r="BS144" s="2099"/>
      <c r="BT144" s="2099"/>
      <c r="BU144" s="2099"/>
      <c r="BV144" s="2099"/>
      <c r="BW144" s="2099"/>
      <c r="BX144" s="2099"/>
      <c r="BY144" s="2099"/>
      <c r="BZ144" s="2099"/>
      <c r="CA144" s="34"/>
      <c r="CC144" s="33"/>
      <c r="CD144" s="1341"/>
      <c r="CE144" s="1342"/>
      <c r="CF144" s="88"/>
      <c r="CG144" s="1350"/>
      <c r="CH144" s="1351"/>
      <c r="CI144" s="170"/>
      <c r="CJ144" s="1348"/>
      <c r="CK144" s="1349"/>
      <c r="CL144" s="88"/>
      <c r="CM144" s="1666"/>
      <c r="CN144" s="1667"/>
      <c r="CO144" s="869"/>
      <c r="CP144" s="1666"/>
      <c r="CQ144" s="1667"/>
      <c r="CR144" s="34"/>
    </row>
    <row r="145" spans="1:96" ht="30.75" customHeight="1" outlineLevel="1">
      <c r="A145" s="1322"/>
      <c r="B145" s="583"/>
      <c r="C145" s="583"/>
      <c r="D145" s="583"/>
      <c r="E145" s="583"/>
      <c r="F145" s="577"/>
      <c r="G145" s="577" t="s">
        <v>868</v>
      </c>
      <c r="H145" s="1333"/>
      <c r="I145" s="1333">
        <v>3</v>
      </c>
      <c r="J145" s="572"/>
      <c r="K145" s="572"/>
      <c r="L145" s="572"/>
      <c r="N145" s="158"/>
      <c r="O145" s="101"/>
      <c r="P145" s="101"/>
      <c r="Q145" s="101"/>
      <c r="R145" s="101"/>
      <c r="S145" s="101"/>
      <c r="T145" s="101"/>
      <c r="U145" s="39"/>
      <c r="W145" s="161"/>
      <c r="X145" s="887"/>
      <c r="Y145" s="186"/>
      <c r="Z145" s="789"/>
      <c r="AA145" s="163"/>
      <c r="AB145" s="162"/>
      <c r="AC145" s="1164"/>
      <c r="AD145" s="977" cm="1">
        <f t="array" ref="AD145:BN145">EOMONTH(val_asOfDate,_xlfn.SEQUENCE(1,37,-36,1))</f>
        <v>44926</v>
      </c>
      <c r="AE145" s="977">
        <v>44957</v>
      </c>
      <c r="AF145" s="977">
        <v>44985</v>
      </c>
      <c r="AG145" s="977">
        <v>45016</v>
      </c>
      <c r="AH145" s="977">
        <v>45046</v>
      </c>
      <c r="AI145" s="977">
        <v>45077</v>
      </c>
      <c r="AJ145" s="977">
        <v>45107</v>
      </c>
      <c r="AK145" s="977">
        <v>45138</v>
      </c>
      <c r="AL145" s="977">
        <v>45169</v>
      </c>
      <c r="AM145" s="977">
        <v>45199</v>
      </c>
      <c r="AN145" s="977">
        <v>45230</v>
      </c>
      <c r="AO145" s="977">
        <v>45260</v>
      </c>
      <c r="AP145" s="977">
        <v>45291</v>
      </c>
      <c r="AQ145" s="977">
        <v>45322</v>
      </c>
      <c r="AR145" s="977">
        <v>45351</v>
      </c>
      <c r="AS145" s="977">
        <v>45382</v>
      </c>
      <c r="AT145" s="977">
        <v>45412</v>
      </c>
      <c r="AU145" s="977">
        <v>45443</v>
      </c>
      <c r="AV145" s="977">
        <v>45473</v>
      </c>
      <c r="AW145" s="977">
        <v>45504</v>
      </c>
      <c r="AX145" s="977">
        <v>45535</v>
      </c>
      <c r="AY145" s="977">
        <v>45565</v>
      </c>
      <c r="AZ145" s="977">
        <v>45596</v>
      </c>
      <c r="BA145" s="977">
        <v>45626</v>
      </c>
      <c r="BB145" s="977">
        <v>45657</v>
      </c>
      <c r="BC145" s="977">
        <v>45688</v>
      </c>
      <c r="BD145" s="977">
        <v>45716</v>
      </c>
      <c r="BE145" s="977">
        <v>45747</v>
      </c>
      <c r="BF145" s="977">
        <v>45777</v>
      </c>
      <c r="BG145" s="977">
        <v>45808</v>
      </c>
      <c r="BH145" s="977">
        <v>45838</v>
      </c>
      <c r="BI145" s="977">
        <v>45869</v>
      </c>
      <c r="BJ145" s="977">
        <v>45900</v>
      </c>
      <c r="BK145" s="977">
        <v>45930</v>
      </c>
      <c r="BL145" s="977">
        <v>45961</v>
      </c>
      <c r="BM145" s="977">
        <v>45991</v>
      </c>
      <c r="BN145" s="978">
        <v>46022</v>
      </c>
      <c r="BO145" s="2090"/>
      <c r="BP145" s="2090"/>
      <c r="BQ145" s="2090"/>
      <c r="BR145" s="2090"/>
      <c r="BS145" s="2090"/>
      <c r="BT145" s="2090"/>
      <c r="BU145" s="2090"/>
      <c r="BV145" s="2090"/>
      <c r="BW145" s="2090"/>
      <c r="BX145" s="2090"/>
      <c r="BY145" s="2090"/>
      <c r="BZ145" s="2090"/>
      <c r="CA145" s="34"/>
      <c r="CC145" s="183"/>
      <c r="CD145" s="1716" t="e" cm="1">
        <f t="array" aca="1" ref="CD145" ca="1">EOMONTH(val_currentFYE,-24)</f>
        <v>#NAME?</v>
      </c>
      <c r="CE145" s="1717" t="e" cm="1">
        <f t="array" aca="1" ref="CE145" ca="1">EOMONTH(val_currentFYE,-12)</f>
        <v>#NAME?</v>
      </c>
      <c r="CF145" s="277"/>
      <c r="CG145" s="1715">
        <f>EOMONTH(val_asOfDate,-1)</f>
        <v>45991</v>
      </c>
      <c r="CH145" s="1715">
        <f>EOMONTH(val_asOfDate,0)</f>
        <v>46022</v>
      </c>
      <c r="CI145" s="276"/>
      <c r="CJ145" s="1709">
        <f>EOMONTH(val_asOfDate,-1)</f>
        <v>45991</v>
      </c>
      <c r="CK145" s="1710">
        <f>EOMONTH(val_asOfDate,0)</f>
        <v>46022</v>
      </c>
      <c r="CL145" s="88"/>
      <c r="CM145" s="1718" t="e" cm="1">
        <f t="array" aca="1" ref="CM145" ca="1">val_currentFYE</f>
        <v>#NAME?</v>
      </c>
      <c r="CN145" s="1719" t="e" cm="1">
        <f t="array" aca="1" ref="CN145" ca="1">val_currentFYE</f>
        <v>#NAME?</v>
      </c>
      <c r="CO145" s="88"/>
      <c r="CP145" s="1728" t="e" cm="1">
        <f t="array" aca="1" ref="CP145" ca="1">EOMONTH(val_currentFYE,12)</f>
        <v>#NAME?</v>
      </c>
      <c r="CQ145" s="1728" t="e" cm="1">
        <f t="array" aca="1" ref="CQ145" ca="1">EOMONTH(val_currentFYE,12)</f>
        <v>#NAME?</v>
      </c>
      <c r="CR145" s="34"/>
    </row>
    <row r="146" spans="1:96" ht="30.75" customHeight="1" outlineLevel="1">
      <c r="A146" s="1322"/>
      <c r="B146" s="1328"/>
      <c r="C146" s="1328"/>
      <c r="D146" s="1328"/>
      <c r="E146" s="1328"/>
      <c r="F146" s="1329"/>
      <c r="G146" s="1328"/>
      <c r="H146" s="588"/>
      <c r="I146" s="588"/>
      <c r="J146" s="1334"/>
      <c r="K146" s="1334"/>
      <c r="L146" s="589"/>
      <c r="N146" s="158"/>
      <c r="O146" s="101"/>
      <c r="P146" s="52"/>
      <c r="Q146" s="101"/>
      <c r="R146" s="101"/>
      <c r="S146" s="101"/>
      <c r="T146" s="101"/>
      <c r="U146" s="39"/>
      <c r="W146" s="751" t="s">
        <v>94</v>
      </c>
      <c r="X146" s="899"/>
      <c r="Y146" s="912" t="s">
        <v>118</v>
      </c>
      <c r="Z146" s="790"/>
      <c r="AA146" s="193"/>
      <c r="AB146" s="193"/>
      <c r="AC146" s="125"/>
      <c r="AD146" s="2622" t="str">
        <f>$W$143</f>
        <v>Actual</v>
      </c>
      <c r="AE146" s="2622" t="str">
        <f t="shared" ref="AE146:BN146" si="36">$W$143</f>
        <v>Actual</v>
      </c>
      <c r="AF146" s="2622" t="str">
        <f t="shared" si="36"/>
        <v>Actual</v>
      </c>
      <c r="AG146" s="2622" t="str">
        <f t="shared" si="36"/>
        <v>Actual</v>
      </c>
      <c r="AH146" s="2622" t="str">
        <f t="shared" si="36"/>
        <v>Actual</v>
      </c>
      <c r="AI146" s="2622" t="str">
        <f t="shared" si="36"/>
        <v>Actual</v>
      </c>
      <c r="AJ146" s="2622" t="str">
        <f t="shared" si="36"/>
        <v>Actual</v>
      </c>
      <c r="AK146" s="2622" t="str">
        <f t="shared" si="36"/>
        <v>Actual</v>
      </c>
      <c r="AL146" s="2622" t="str">
        <f t="shared" si="36"/>
        <v>Actual</v>
      </c>
      <c r="AM146" s="2622" t="str">
        <f t="shared" si="36"/>
        <v>Actual</v>
      </c>
      <c r="AN146" s="2622" t="str">
        <f t="shared" si="36"/>
        <v>Actual</v>
      </c>
      <c r="AO146" s="2622" t="str">
        <f t="shared" si="36"/>
        <v>Actual</v>
      </c>
      <c r="AP146" s="2622" t="str">
        <f t="shared" si="36"/>
        <v>Actual</v>
      </c>
      <c r="AQ146" s="2622" t="str">
        <f t="shared" si="36"/>
        <v>Actual</v>
      </c>
      <c r="AR146" s="2622" t="str">
        <f t="shared" si="36"/>
        <v>Actual</v>
      </c>
      <c r="AS146" s="2622" t="str">
        <f t="shared" si="36"/>
        <v>Actual</v>
      </c>
      <c r="AT146" s="2622" t="str">
        <f t="shared" si="36"/>
        <v>Actual</v>
      </c>
      <c r="AU146" s="2622" t="str">
        <f t="shared" si="36"/>
        <v>Actual</v>
      </c>
      <c r="AV146" s="2622" t="str">
        <f t="shared" si="36"/>
        <v>Actual</v>
      </c>
      <c r="AW146" s="2622" t="str">
        <f t="shared" si="36"/>
        <v>Actual</v>
      </c>
      <c r="AX146" s="2622" t="str">
        <f t="shared" si="36"/>
        <v>Actual</v>
      </c>
      <c r="AY146" s="2622" t="str">
        <f t="shared" si="36"/>
        <v>Actual</v>
      </c>
      <c r="AZ146" s="2622" t="str">
        <f t="shared" si="36"/>
        <v>Actual</v>
      </c>
      <c r="BA146" s="2622" t="str">
        <f t="shared" si="36"/>
        <v>Actual</v>
      </c>
      <c r="BB146" s="2622" t="str">
        <f t="shared" si="36"/>
        <v>Actual</v>
      </c>
      <c r="BC146" s="2622" t="str">
        <f t="shared" si="36"/>
        <v>Actual</v>
      </c>
      <c r="BD146" s="2622" t="str">
        <f t="shared" si="36"/>
        <v>Actual</v>
      </c>
      <c r="BE146" s="2622" t="str">
        <f t="shared" si="36"/>
        <v>Actual</v>
      </c>
      <c r="BF146" s="2622" t="str">
        <f t="shared" si="36"/>
        <v>Actual</v>
      </c>
      <c r="BG146" s="2622" t="str">
        <f t="shared" si="36"/>
        <v>Actual</v>
      </c>
      <c r="BH146" s="2622" t="str">
        <f t="shared" si="36"/>
        <v>Actual</v>
      </c>
      <c r="BI146" s="2622" t="str">
        <f t="shared" si="36"/>
        <v>Actual</v>
      </c>
      <c r="BJ146" s="2622" t="str">
        <f t="shared" si="36"/>
        <v>Actual</v>
      </c>
      <c r="BK146" s="2622" t="str">
        <f t="shared" si="36"/>
        <v>Actual</v>
      </c>
      <c r="BL146" s="2622" t="str">
        <f t="shared" si="36"/>
        <v>Actual</v>
      </c>
      <c r="BM146" s="2622" t="str">
        <f t="shared" si="36"/>
        <v>Actual</v>
      </c>
      <c r="BN146" s="2622" t="str">
        <f t="shared" si="36"/>
        <v>Actual</v>
      </c>
      <c r="BO146" s="2070"/>
      <c r="BP146" s="2070"/>
      <c r="BQ146" s="2070"/>
      <c r="BR146" s="2070"/>
      <c r="BS146" s="2070"/>
      <c r="BT146" s="2070"/>
      <c r="BU146" s="2070"/>
      <c r="BV146" s="2070"/>
      <c r="BW146" s="2070"/>
      <c r="BX146" s="2070"/>
      <c r="BY146" s="2070"/>
      <c r="BZ146" s="2070"/>
      <c r="CA146" s="34"/>
      <c r="CC146" s="58"/>
      <c r="CD146" s="2622" t="str">
        <f t="shared" ref="CD146:CE146" si="37">$W$143</f>
        <v>Actual</v>
      </c>
      <c r="CE146" s="2622" t="str">
        <f t="shared" si="37"/>
        <v>Actual</v>
      </c>
      <c r="CF146" s="278"/>
      <c r="CG146" s="2622" t="str">
        <f t="shared" ref="CG146:CH146" si="38">$W$143</f>
        <v>Actual</v>
      </c>
      <c r="CH146" s="2622" t="str">
        <f t="shared" si="38"/>
        <v>Actual</v>
      </c>
      <c r="CI146" s="278"/>
      <c r="CJ146" s="2622" t="str">
        <f t="shared" ref="CJ146:CK146" si="39">$W$143</f>
        <v>Actual</v>
      </c>
      <c r="CK146" s="2622" t="str">
        <f t="shared" si="39"/>
        <v>Actual</v>
      </c>
      <c r="CL146" s="88"/>
      <c r="CM146" s="1819" t="str">
        <f>$CM$19</f>
        <v>Original Budget</v>
      </c>
      <c r="CN146" s="1819" t="str">
        <f>$CN$19</f>
        <v>LE</v>
      </c>
      <c r="CO146" s="1205"/>
      <c r="CP146" s="1819" t="str">
        <f>$CP$19</f>
        <v>Original Budget</v>
      </c>
      <c r="CQ146" s="1819" t="str">
        <f>$CQ$19</f>
        <v>LE</v>
      </c>
      <c r="CR146" s="34"/>
    </row>
    <row r="147" spans="1:96" ht="21" customHeight="1" outlineLevel="1">
      <c r="A147" s="1322"/>
      <c r="B147" s="577" t="s">
        <v>119</v>
      </c>
      <c r="C147" s="577" t="s">
        <v>1607</v>
      </c>
      <c r="D147" s="577"/>
      <c r="E147" s="577" t="e" cm="1">
        <f t="array" aca="1" ref="E147" ca="1">IFBLANK( _xldudf_CX_GET(CX_ENTITY, fx_attrConverter(C147), val_asOfDate), PL!D147)</f>
        <v>#NAME?</v>
      </c>
      <c r="F147" s="577" t="str">
        <f>IF(
    $B147 &lt;&gt;"",$B147,
    $E147
  )</f>
        <v>Revenue Top Line Amount</v>
      </c>
      <c r="G147" s="577" t="s">
        <v>1608</v>
      </c>
      <c r="H147" s="510">
        <v>2</v>
      </c>
      <c r="I147" s="510">
        <v>1</v>
      </c>
      <c r="J147" s="30"/>
      <c r="K147" s="30"/>
      <c r="L147" s="578"/>
      <c r="N147" s="158"/>
      <c r="O147" s="101"/>
      <c r="P147" s="52"/>
      <c r="Q147" s="101"/>
      <c r="R147" s="101"/>
      <c r="S147" s="101"/>
      <c r="T147" s="101"/>
      <c r="U147" s="39"/>
      <c r="W147" s="269" t="str">
        <f>W143</f>
        <v>Actual</v>
      </c>
      <c r="X147" s="815" t="e" cm="1" vm="4">
        <f t="array" ref="X147">fx_getIcon("select")</f>
        <v>#VALUE!</v>
      </c>
      <c r="Y147" s="1127" t="e" cm="1">
        <f t="array" aca="1" ref="Y147" ca="1">IFBLANK( _xldudf_CX_GET(CX_ENTITY, fx_attrConverter(C147), val_asOfDate),"Please select your Top Line Metric")</f>
        <v>#NAME?</v>
      </c>
      <c r="Z147" s="878"/>
      <c r="AA147" s="877"/>
      <c r="AB147" s="1161" t="str" cm="1">
        <f t="array" aca="1" ref="AB147" ca="1">IFERROR(_xlfn.XLOOKUP($Y147,$Y20:$Y$41,$AB$20:$AB$41),"")</f>
        <v/>
      </c>
      <c r="AC147" s="1163" t="str" cm="1">
        <f t="array" aca="1" ref="AC147" ca="1">_xlfn.LET(
_xlpm.Def, IF(_xlfn.XMATCH(AB147,tbl_acctDef[Term],0)&gt;0, fx_getIcon("find"), ""),
_xlpm.Adj, IF(_xlfn.XMATCH(AB147, tbl_adjExample[Items],0)&gt;0, fx_getIcon("find"), ""),
IFERROR(IFBLANK(_xlpm.Def,_xlpm.Adj),"")
)</f>
        <v/>
      </c>
      <c r="AD147" s="1132" t="e" cm="1">
        <f t="array" aca="1" ref="AD147" ca="1">_xlfn.LET(
_xlpm.val,IF($F147 = "",val_blankRefText,  _xldudf_CX_GET(CX_ENTITY,$F147,AD$11,AD$14,,(AD$146))),
_xlpm.Res, IF(OR(_xlpm.val="",_xlpm.val="Error"),"",_xlpm.val),
_xlpm.Res
)</f>
        <v>#NAME?</v>
      </c>
      <c r="AE147" s="1132" t="e" cm="1">
        <f t="array" aca="1" ref="AE147" ca="1">_xlfn.LET(
_xlpm.val,IF($F147 = "",val_blankRefText,  _xldudf_CX_GET(CX_ENTITY,$F147,AE$11,AE$14,,(AE$146))),
_xlpm.Res, IF(OR(_xlpm.val="",_xlpm.val="Error"),"",_xlpm.val),
_xlpm.Res
)</f>
        <v>#NAME?</v>
      </c>
      <c r="AF147" s="910" t="e" cm="1">
        <f t="array" aca="1" ref="AF147" ca="1">_xlfn.LET(
_xlpm.val,IF($F147 = "",val_blankRefText,  _xldudf_CX_GET(CX_ENTITY,$F147,AF$11,AF$14,,(AF$146))),
_xlpm.Res, IF(OR(_xlpm.val="",_xlpm.val="Error"),"",_xlpm.val),
_xlpm.Res
)</f>
        <v>#NAME?</v>
      </c>
      <c r="AG147" s="910" t="e" cm="1">
        <f t="array" aca="1" ref="AG147" ca="1">_xlfn.LET(
_xlpm.val,IF($F147 = "",val_blankRefText,  _xldudf_CX_GET(CX_ENTITY,$F147,AG$11,AG$14,,(AG$146))),
_xlpm.Res, IF(OR(_xlpm.val="",_xlpm.val="Error"),"",_xlpm.val),
_xlpm.Res
)</f>
        <v>#NAME?</v>
      </c>
      <c r="AH147" s="910" t="e" cm="1">
        <f t="array" aca="1" ref="AH147" ca="1">_xlfn.LET(
_xlpm.val,IF($F147 = "",val_blankRefText,  _xldudf_CX_GET(CX_ENTITY,$F147,AH$11,AH$14,,(AH$146))),
_xlpm.Res, IF(OR(_xlpm.val="",_xlpm.val="Error"),"",_xlpm.val),
_xlpm.Res
)</f>
        <v>#NAME?</v>
      </c>
      <c r="AI147" s="910" t="e" cm="1">
        <f t="array" aca="1" ref="AI147" ca="1">_xlfn.LET(
_xlpm.val,IF($F147 = "",val_blankRefText,  _xldudf_CX_GET(CX_ENTITY,$F147,AI$11,AI$14,,(AI$146))),
_xlpm.Res, IF(OR(_xlpm.val="",_xlpm.val="Error"),"",_xlpm.val),
_xlpm.Res
)</f>
        <v>#NAME?</v>
      </c>
      <c r="AJ147" s="910" t="e" cm="1">
        <f t="array" aca="1" ref="AJ147" ca="1">_xlfn.LET(
_xlpm.val,IF($F147 = "",val_blankRefText,  _xldudf_CX_GET(CX_ENTITY,$F147,AJ$11,AJ$14,,(AJ$146))),
_xlpm.Res, IF(OR(_xlpm.val="",_xlpm.val="Error"),"",_xlpm.val),
_xlpm.Res
)</f>
        <v>#NAME?</v>
      </c>
      <c r="AK147" s="910" t="e" cm="1">
        <f t="array" aca="1" ref="AK147" ca="1">_xlfn.LET(
_xlpm.val,IF($F147 = "",val_blankRefText,  _xldudf_CX_GET(CX_ENTITY,$F147,AK$11,AK$14,,(AK$146))),
_xlpm.Res, IF(OR(_xlpm.val="",_xlpm.val="Error"),"",_xlpm.val),
_xlpm.Res
)</f>
        <v>#NAME?</v>
      </c>
      <c r="AL147" s="910" t="e" cm="1">
        <f t="array" aca="1" ref="AL147" ca="1">_xlfn.LET(
_xlpm.val,IF($F147 = "",val_blankRefText,  _xldudf_CX_GET(CX_ENTITY,$F147,AL$11,AL$14,,(AL$146))),
_xlpm.Res, IF(OR(_xlpm.val="",_xlpm.val="Error"),"",_xlpm.val),
_xlpm.Res
)</f>
        <v>#NAME?</v>
      </c>
      <c r="AM147" s="910" t="e" cm="1">
        <f t="array" aca="1" ref="AM147" ca="1">_xlfn.LET(
_xlpm.val,IF($F147 = "",val_blankRefText,  _xldudf_CX_GET(CX_ENTITY,$F147,AM$11,AM$14,,(AM$146))),
_xlpm.Res, IF(OR(_xlpm.val="",_xlpm.val="Error"),"",_xlpm.val),
_xlpm.Res
)</f>
        <v>#NAME?</v>
      </c>
      <c r="AN147" s="910" t="e" cm="1">
        <f t="array" aca="1" ref="AN147" ca="1">_xlfn.LET(
_xlpm.val,IF($F147 = "",val_blankRefText,  _xldudf_CX_GET(CX_ENTITY,$F147,AN$11,AN$14,,(AN$146))),
_xlpm.Res, IF(OR(_xlpm.val="",_xlpm.val="Error"),"",_xlpm.val),
_xlpm.Res
)</f>
        <v>#NAME?</v>
      </c>
      <c r="AO147" s="910" t="e" cm="1">
        <f t="array" aca="1" ref="AO147" ca="1">_xlfn.LET(
_xlpm.val,IF($F147 = "",val_blankRefText,  _xldudf_CX_GET(CX_ENTITY,$F147,AO$11,AO$14,,(AO$146))),
_xlpm.Res, IF(OR(_xlpm.val="",_xlpm.val="Error"),"",_xlpm.val),
_xlpm.Res
)</f>
        <v>#NAME?</v>
      </c>
      <c r="AP147" s="910" t="e" cm="1">
        <f t="array" aca="1" ref="AP147" ca="1">_xlfn.LET(
_xlpm.val,IF($F147 = "",val_blankRefText,  _xldudf_CX_GET(CX_ENTITY,$F147,AP$11,AP$14,,(AP$146))),
_xlpm.Res, IF(OR(_xlpm.val="",_xlpm.val="Error"),"",_xlpm.val),
_xlpm.Res
)</f>
        <v>#NAME?</v>
      </c>
      <c r="AQ147" s="910" t="e" cm="1">
        <f t="array" aca="1" ref="AQ147" ca="1">_xlfn.LET(
_xlpm.val,IF($F147 = "",val_blankRefText,  _xldudf_CX_GET(CX_ENTITY,$F147,AQ$11,AQ$14,,(AQ$146))),
_xlpm.Res, IF(OR(_xlpm.val="",_xlpm.val="Error"),"",_xlpm.val),
_xlpm.Res
)</f>
        <v>#NAME?</v>
      </c>
      <c r="AR147" s="910" t="e" cm="1">
        <f t="array" aca="1" ref="AR147" ca="1">_xlfn.LET(
_xlpm.val,IF($F147 = "",val_blankRefText,  _xldudf_CX_GET(CX_ENTITY,$F147,AR$11,AR$14,,(AR$146))),
_xlpm.Res, IF(OR(_xlpm.val="",_xlpm.val="Error"),"",_xlpm.val),
_xlpm.Res
)</f>
        <v>#NAME?</v>
      </c>
      <c r="AS147" s="910" t="e" cm="1">
        <f t="array" aca="1" ref="AS147" ca="1">_xlfn.LET(
_xlpm.val,IF($F147 = "",val_blankRefText,  _xldudf_CX_GET(CX_ENTITY,$F147,AS$11,AS$14,,(AS$146))),
_xlpm.Res, IF(OR(_xlpm.val="",_xlpm.val="Error"),"",_xlpm.val),
_xlpm.Res
)</f>
        <v>#NAME?</v>
      </c>
      <c r="AT147" s="910" t="e" cm="1">
        <f t="array" aca="1" ref="AT147" ca="1">_xlfn.LET(
_xlpm.val,IF($F147 = "",val_blankRefText,  _xldudf_CX_GET(CX_ENTITY,$F147,AT$11,AT$14,,(AT$146))),
_xlpm.Res, IF(OR(_xlpm.val="",_xlpm.val="Error"),"",_xlpm.val),
_xlpm.Res
)</f>
        <v>#NAME?</v>
      </c>
      <c r="AU147" s="910" t="e" cm="1">
        <f t="array" aca="1" ref="AU147" ca="1">_xlfn.LET(
_xlpm.val,IF($F147 = "",val_blankRefText,  _xldudf_CX_GET(CX_ENTITY,$F147,AU$11,AU$14,,(AU$146))),
_xlpm.Res, IF(OR(_xlpm.val="",_xlpm.val="Error"),"",_xlpm.val),
_xlpm.Res
)</f>
        <v>#NAME?</v>
      </c>
      <c r="AV147" s="910" t="e" cm="1">
        <f t="array" aca="1" ref="AV147" ca="1">_xlfn.LET(
_xlpm.val,IF($F147 = "",val_blankRefText,  _xldudf_CX_GET(CX_ENTITY,$F147,AV$11,AV$14,,(AV$146))),
_xlpm.Res, IF(OR(_xlpm.val="",_xlpm.val="Error"),"",_xlpm.val),
_xlpm.Res
)</f>
        <v>#NAME?</v>
      </c>
      <c r="AW147" s="910" t="e" cm="1">
        <f t="array" aca="1" ref="AW147" ca="1">_xlfn.LET(
_xlpm.val,IF($F147 = "",val_blankRefText,  _xldudf_CX_GET(CX_ENTITY,$F147,AW$11,AW$14,,(AW$146))),
_xlpm.Res, IF(OR(_xlpm.val="",_xlpm.val="Error"),"",_xlpm.val),
_xlpm.Res
)</f>
        <v>#NAME?</v>
      </c>
      <c r="AX147" s="910" t="e" cm="1">
        <f t="array" aca="1" ref="AX147" ca="1">_xlfn.LET(
_xlpm.val,IF($F147 = "",val_blankRefText,  _xldudf_CX_GET(CX_ENTITY,$F147,AX$11,AX$14,,(AX$146))),
_xlpm.Res, IF(OR(_xlpm.val="",_xlpm.val="Error"),"",_xlpm.val),
_xlpm.Res
)</f>
        <v>#NAME?</v>
      </c>
      <c r="AY147" s="910" t="e" cm="1">
        <f t="array" aca="1" ref="AY147" ca="1">_xlfn.LET(
_xlpm.val,IF($F147 = "",val_blankRefText,  _xldudf_CX_GET(CX_ENTITY,$F147,AY$11,AY$14,,(AY$146))),
_xlpm.Res, IF(OR(_xlpm.val="",_xlpm.val="Error"),"",_xlpm.val),
_xlpm.Res
)</f>
        <v>#NAME?</v>
      </c>
      <c r="AZ147" s="910" t="e" cm="1">
        <f t="array" aca="1" ref="AZ147" ca="1">_xlfn.LET(
_xlpm.val,IF($F147 = "",val_blankRefText,  _xldudf_CX_GET(CX_ENTITY,$F147,AZ$11,AZ$14,,(AZ$146))),
_xlpm.Res, IF(OR(_xlpm.val="",_xlpm.val="Error"),"",_xlpm.val),
_xlpm.Res
)</f>
        <v>#NAME?</v>
      </c>
      <c r="BA147" s="910" t="e" cm="1">
        <f t="array" aca="1" ref="BA147" ca="1">_xlfn.LET(
_xlpm.val,IF($F147 = "",val_blankRefText,  _xldudf_CX_GET(CX_ENTITY,$F147,BA$11,BA$14,,(BA$146))),
_xlpm.Res, IF(OR(_xlpm.val="",_xlpm.val="Error"),"",_xlpm.val),
_xlpm.Res
)</f>
        <v>#NAME?</v>
      </c>
      <c r="BB147" s="910" t="e" cm="1">
        <f t="array" aca="1" ref="BB147" ca="1">_xlfn.LET(
_xlpm.val,IF($F147 = "",val_blankRefText,  _xldudf_CX_GET(CX_ENTITY,$F147,BB$11,BB$14,,(BB$146))),
_xlpm.Res, IF(OR(_xlpm.val="",_xlpm.val="Error"),"",_xlpm.val),
_xlpm.Res
)</f>
        <v>#NAME?</v>
      </c>
      <c r="BC147" s="910" t="e" cm="1">
        <f t="array" aca="1" ref="BC147" ca="1">_xlfn.LET(
_xlpm.val,IF($F147 = "",val_blankRefText,  _xldudf_CX_GET(CX_ENTITY,$F147,BC$11,BC$14,,(BC$146))),
_xlpm.Res, IF(OR(_xlpm.val="",_xlpm.val="Error"),"",_xlpm.val),
_xlpm.Res
)</f>
        <v>#NAME?</v>
      </c>
      <c r="BD147" s="910" t="e" cm="1">
        <f t="array" aca="1" ref="BD147" ca="1">_xlfn.LET(
_xlpm.val,IF($F147 = "",val_blankRefText,  _xldudf_CX_GET(CX_ENTITY,$F147,BD$11,BD$14,,(BD$146))),
_xlpm.Res, IF(OR(_xlpm.val="",_xlpm.val="Error"),"",_xlpm.val),
_xlpm.Res
)</f>
        <v>#NAME?</v>
      </c>
      <c r="BE147" s="910" t="e" cm="1">
        <f t="array" aca="1" ref="BE147" ca="1">_xlfn.LET(
_xlpm.val,IF($F147 = "",val_blankRefText,  _xldudf_CX_GET(CX_ENTITY,$F147,BE$11,BE$14,,(BE$146))),
_xlpm.Res, IF(OR(_xlpm.val="",_xlpm.val="Error"),"",_xlpm.val),
_xlpm.Res
)</f>
        <v>#NAME?</v>
      </c>
      <c r="BF147" s="910" t="e" cm="1">
        <f t="array" aca="1" ref="BF147" ca="1">_xlfn.LET(
_xlpm.val,IF($F147 = "",val_blankRefText,  _xldudf_CX_GET(CX_ENTITY,$F147,BF$11,BF$14,,(BF$146))),
_xlpm.Res, IF(OR(_xlpm.val="",_xlpm.val="Error"),"",_xlpm.val),
_xlpm.Res
)</f>
        <v>#NAME?</v>
      </c>
      <c r="BG147" s="910" t="e" cm="1">
        <f t="array" aca="1" ref="BG147" ca="1">_xlfn.LET(
_xlpm.val,IF($F147 = "",val_blankRefText,  _xldudf_CX_GET(CX_ENTITY,$F147,BG$11,BG$14,,(BG$146))),
_xlpm.Res, IF(OR(_xlpm.val="",_xlpm.val="Error"),"",_xlpm.val),
_xlpm.Res
)</f>
        <v>#NAME?</v>
      </c>
      <c r="BH147" s="910" t="e" cm="1">
        <f t="array" aca="1" ref="BH147" ca="1">_xlfn.LET(
_xlpm.val,IF($F147 = "",val_blankRefText,  _xldudf_CX_GET(CX_ENTITY,$F147,BH$11,BH$14,,(BH$146))),
_xlpm.Res, IF(OR(_xlpm.val="",_xlpm.val="Error"),"",_xlpm.val),
_xlpm.Res
)</f>
        <v>#NAME?</v>
      </c>
      <c r="BI147" s="910" t="e" cm="1">
        <f t="array" aca="1" ref="BI147" ca="1">_xlfn.LET(
_xlpm.val,IF($F147 = "",val_blankRefText,  _xldudf_CX_GET(CX_ENTITY,$F147,BI$11,BI$14,,(BI$146))),
_xlpm.Res, IF(OR(_xlpm.val="",_xlpm.val="Error"),"",_xlpm.val),
_xlpm.Res
)</f>
        <v>#NAME?</v>
      </c>
      <c r="BJ147" s="910" t="e" cm="1">
        <f t="array" aca="1" ref="BJ147" ca="1">_xlfn.LET(
_xlpm.val,IF($F147 = "",val_blankRefText,  _xldudf_CX_GET(CX_ENTITY,$F147,BJ$11,BJ$14,,(BJ$146))),
_xlpm.Res, IF(OR(_xlpm.val="",_xlpm.val="Error"),"",_xlpm.val),
_xlpm.Res
)</f>
        <v>#NAME?</v>
      </c>
      <c r="BK147" s="910" t="e" cm="1">
        <f t="array" aca="1" ref="BK147" ca="1">_xlfn.LET(
_xlpm.val,IF($F147 = "",val_blankRefText,  _xldudf_CX_GET(CX_ENTITY,$F147,BK$11,BK$14,,(BK$146))),
_xlpm.Res, IF(OR(_xlpm.val="",_xlpm.val="Error"),"",_xlpm.val),
_xlpm.Res
)</f>
        <v>#NAME?</v>
      </c>
      <c r="BL147" s="910" t="e" cm="1">
        <f t="array" aca="1" ref="BL147" ca="1">_xlfn.LET(
_xlpm.val,IF($F147 = "",val_blankRefText,  _xldudf_CX_GET(CX_ENTITY,$F147,BL$11,BL$14,,(BL$146))),
_xlpm.Res, IF(OR(_xlpm.val="",_xlpm.val="Error"),"",_xlpm.val),
_xlpm.Res
)</f>
        <v>#NAME?</v>
      </c>
      <c r="BM147" s="910" t="e" cm="1">
        <f t="array" aca="1" ref="BM147" ca="1">_xlfn.LET(
_xlpm.val,IF($F147 = "",val_blankRefText,  _xldudf_CX_GET(CX_ENTITY,$F147,BM$11,BM$14,,(BM$146))),
_xlpm.Res, IF(OR(_xlpm.val="",_xlpm.val="Error"),"",_xlpm.val),
_xlpm.Res
)</f>
        <v>#NAME?</v>
      </c>
      <c r="BN147" s="910" t="e" cm="1">
        <f t="array" aca="1" ref="BN147" ca="1">_xlfn.LET(
_xlpm.val,IF($F147 = "",val_blankRefText,  _xldudf_CX_GET(CX_ENTITY,$F147,BN$11,BN$14,,(BN$146))),
_xlpm.Res, IF(OR(_xlpm.val="",_xlpm.val="Error"),"",_xlpm.val),
_xlpm.Res
)</f>
        <v>#NAME?</v>
      </c>
      <c r="BO147" s="2107"/>
      <c r="BP147" s="2107"/>
      <c r="BQ147" s="2107"/>
      <c r="BR147" s="2107"/>
      <c r="BS147" s="2107"/>
      <c r="BT147" s="2107"/>
      <c r="BU147" s="2107"/>
      <c r="BV147" s="2107"/>
      <c r="BW147" s="2107"/>
      <c r="BX147" s="2107"/>
      <c r="BY147" s="2107"/>
      <c r="BZ147" s="2107"/>
      <c r="CA147" s="34"/>
      <c r="CC147" s="33"/>
      <c r="CD147" s="1461" t="e" cm="1">
        <f t="array" aca="1" ref="CD147" ca="1">_xlfn.LET( _xlpm.CheckBlank, SUM(PL!$AD147:$BN147) = 0, IF(_xlpm.CheckBlank, "", SUM(_xlfn._xlws.FILTER(PL!$AD147:$BN147,(YEAR(PL!$AD$12:$BN$12)=PL!CD$12)*(array_timeline&lt;=PL!CD$11)))))</f>
        <v>#NAME?</v>
      </c>
      <c r="CE147" s="1461" t="e" cm="1">
        <f t="array" aca="1" ref="CE147" ca="1">_xlfn.LET( _xlpm.CheckBlank, SUM(PL!$AD147:$BN147) = 0, IF(_xlpm.CheckBlank, "", SUM(_xlfn._xlws.FILTER(PL!$AD147:$BN147,(YEAR(PL!$AD$12:$BN$12)=PL!CE$12)*(array_timeline&lt;=PL!CE$11)))))</f>
        <v>#NAME?</v>
      </c>
      <c r="CF147" s="88"/>
      <c r="CG147" s="1461" t="e" cm="1">
        <f t="array" aca="1" ref="CG147" ca="1">_xlfn.LET( _xlpm.CheckBlank, SUM(PL!$AD147:$BN147) = 0, IF(_xlpm.CheckBlank, "", SUM(_xlfn._xlws.FILTER(PL!$AD147:$BN147,(YEAR(PL!$AD$12:$BN$12)=PL!CG$12)*(array_timeline&lt;=PL!CG$11)))))</f>
        <v>#NAME?</v>
      </c>
      <c r="CH147" s="1461" t="e" cm="1">
        <f t="array" aca="1" ref="CH147" ca="1">_xlfn.LET( _xlpm.CheckBlank, SUM(PL!$AD147:$BN147) = 0, IF(_xlpm.CheckBlank, "", SUM(_xlfn._xlws.FILTER(PL!$AD147:$BN147,(YEAR(PL!$AD$12:$BN$12)=PL!CH$12)*(array_timeline&lt;=PL!CH$11)))))</f>
        <v>#NAME?</v>
      </c>
      <c r="CI147" s="88"/>
      <c r="CJ147" s="1461" cm="1">
        <f t="array" ref="CJ147">_xlfn.LET( _xlpm.CheckBlank, SUM(PL!$AD147:$BN147) = 0, IF(_xlpm.CheckBlank, "", SUM(_xlfn.TAKE(_xlfn.DROP(PL!$AD147:$BN147, ,-DATEDIFF(PL!CJ$11, val_asOfDate,"M")),1,-12))))</f>
        <v>12</v>
      </c>
      <c r="CK147" s="1461" cm="1">
        <f t="array" ref="CK147">_xlfn.LET( _xlpm.CheckBlank, SUM(PL!$AD147:$BN147) = 0, IF(_xlpm.CheckBlank, "", SUM(_xlfn.TAKE(_xlfn.DROP(PL!$AD147:$BN147, ,-DATEDIFF(PL!CK$11, val_asOfDate,"M")),1,-12))))</f>
        <v>12</v>
      </c>
      <c r="CL147" s="88"/>
      <c r="CM147" s="1142" t="str" cm="1">
        <f t="array" aca="1" ref="CM147" ca="1">_xlfn.LET(
  _xlpm.findRow, _xlfn.XMATCH($W147&amp;$Y147, $W$20:$W$118&amp;$AB$20:$AB$118,0),
  _xlpm.Choose, _xlfn.CHOOSEROWS($CM$20:$CN$118, _xlpm.findRow),
  _xlpm.result, IF(ISERROR(_xlpm.findRow), "", _xlpm.Choose),
  _xlpm.result
)</f>
        <v/>
      </c>
      <c r="CN147" s="1142"/>
      <c r="CO147" s="88"/>
      <c r="CP147" s="1142" t="str" cm="1">
        <f t="array" aca="1" ref="CP147" ca="1">_xlfn.LET(
  _xlpm.findRow, _xlfn.XMATCH($W147&amp;$Y147, $W$20:$W$118&amp;$AB$20:$AB$118,0),
  _xlpm.Choose, _xlfn.CHOOSEROWS($CP$20:$CQ$118, _xlpm.findRow),
  _xlpm.result, IF(ISERROR(_xlpm.findRow), "", _xlpm.Choose),
  _xlpm.result
)</f>
        <v/>
      </c>
      <c r="CQ147" s="1142"/>
      <c r="CR147" s="34"/>
    </row>
    <row r="148" spans="1:96" ht="45.75" customHeight="1" outlineLevel="1">
      <c r="A148" s="1322"/>
      <c r="B148" s="2128" t="s">
        <v>1015</v>
      </c>
      <c r="C148" s="2128"/>
      <c r="D148" s="1322"/>
      <c r="E148" s="577" t="str" cm="1">
        <f t="array" aca="1" ref="E148" ca="1">_xlfn.LET(
   _xlpm.Attr,  $C148,
   _xlpm.Lookback, $E$16,
   _xlpm.QueryDate, EOMONTH(val_asOfDate,_xlpm.Lookback),
   _xlpm.ReadField, _xldudf_CX_GET(CX_ENTITY,fx_attrConverter($C148),_xlpm.QueryDate),
   _xlpm.AttrBlank, _xlpm.Attr="", _xlpm.Result,
   IF(_xlpm.AttrBlank,val_blankRefText,fx_attrConverter(_xlpm.ReadField,0)),
IF(_xlpm.Result = "Error", "", _xlpm.Result )
)</f>
        <v/>
      </c>
      <c r="F148" s="577" t="str">
        <f t="shared" ref="F148:F154" si="40">IF(
    $B148 &lt;&gt;"",$B148,
    $E148
  )</f>
        <v>Excluding pending (not closed) deals (Annual Only) (Topline)</v>
      </c>
      <c r="G148" s="577" t="s">
        <v>1608</v>
      </c>
      <c r="H148" s="510">
        <v>1</v>
      </c>
      <c r="I148" s="510">
        <v>1</v>
      </c>
      <c r="J148" s="30"/>
      <c r="K148" s="30"/>
      <c r="L148" s="579" t="b">
        <v>1</v>
      </c>
      <c r="N148" s="158"/>
      <c r="O148" s="101"/>
      <c r="P148" s="52"/>
      <c r="Q148" s="101"/>
      <c r="R148" s="101"/>
      <c r="S148" s="101"/>
      <c r="T148" s="101"/>
      <c r="U148" s="39"/>
      <c r="W148" s="1518" t="str">
        <f>W147</f>
        <v>Actual</v>
      </c>
      <c r="X148" s="815">
        <v>-1</v>
      </c>
      <c r="Y148" s="1521" t="s">
        <v>120</v>
      </c>
      <c r="Z148" s="198" cm="1">
        <f t="array" ref="Z148">_xlfn.SWITCH(
    TRUE,
ISBLANK(_PL!$L148),"",
    _PL!$L148=TRUE, 1,
    _PL!$L148=FALSE,-1,
    _PL!$L148=-1,0,
"n/a"
)</f>
        <v>1</v>
      </c>
      <c r="AA148" s="905"/>
      <c r="AB148" s="88"/>
      <c r="AC148" s="914" t="str" cm="1">
        <f t="array" ref="AC148">_xlfn.LET(
_xlpm.Def, IF(_xlfn.XMATCH(AB148,tbl_acctDef[Term],0)&gt;0, fx_getIcon("find"), ""),
_xlpm.Adj, IF(_xlfn.XMATCH(AB148, tbl_adjExample[Items],0)&gt;0, fx_getIcon("find"), ""),
IFERROR(IFBLANK(_xlpm.Def,_xlpm.Adj),"")
)</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99"/>
      <c r="CD148" s="793"/>
      <c r="CE148" s="793"/>
      <c r="CF148" s="88"/>
      <c r="CG148" s="793"/>
      <c r="CH148" s="793"/>
      <c r="CI148" s="88"/>
      <c r="CJ148" s="793"/>
      <c r="CK148" s="793"/>
      <c r="CL148" s="88"/>
      <c r="CM148" s="1986" t="e" cm="1">
        <f t="array" aca="1" ref="CM148" ca="1">_xlfn.LET(
_xlpm.val,IF($F148 = "",val_blankRefText,  _xldudf_CX_GET(CX_ENTITY,$F148,CM$11,CM$14,,(CM$146))),
_xlpm.Res, IF(OR(_xlpm.val="",_xlpm.val="Error"),"",_xlpm.val),
_xlpm.Res
)</f>
        <v>#NAME?</v>
      </c>
      <c r="CN148" s="1986" t="e" cm="1">
        <f t="array" aca="1" ref="CN148" ca="1">_xlfn.LET(
_xlpm.val,IF($F148 = "",val_blankRefText,  _xldudf_CX_GET(CX_ENTITY,$F148,CN$11,CN$14,,(CN$146))),
_xlpm.Res, IF(OR(_xlpm.val="",_xlpm.val="Error"),"",_xlpm.val),
_xlpm.Res
)</f>
        <v>#NAME?</v>
      </c>
      <c r="CO148" s="1169"/>
      <c r="CP148" s="1986" t="e" cm="1">
        <f t="array" aca="1" ref="CP148" ca="1">_xlfn.LET(
_xlpm.val,IF($F148 = "",val_blankRefText,  _xldudf_CX_GET(CX_ENTITY,$F148,CP$11,CP$14,,(CP$146))),
_xlpm.Res, IF(OR(_xlpm.val="",_xlpm.val="Error"),"",_xlpm.val),
_xlpm.Res
)</f>
        <v>#NAME?</v>
      </c>
      <c r="CQ148" s="1986" t="e" cm="1">
        <f t="array" aca="1" ref="CQ148" ca="1">_xlfn.LET(
_xlpm.val,IF($F148 = "",val_blankRefText,  _xldudf_CX_GET(CX_ENTITY,$F148,CQ$11,CQ$14,,(CQ$146))),
_xlpm.Res, IF(OR(_xlpm.val="",_xlpm.val="Error"),"",_xlpm.val),
_xlpm.Res
)</f>
        <v>#NAME?</v>
      </c>
      <c r="CR148" s="34"/>
    </row>
    <row r="149" spans="1:96" ht="45.75" customHeight="1" outlineLevel="1">
      <c r="A149" s="1322"/>
      <c r="B149" s="2128" t="s">
        <v>1018</v>
      </c>
      <c r="C149" s="2128"/>
      <c r="D149" s="1322"/>
      <c r="E149" s="577" t="str" cm="1">
        <f t="array" aca="1" ref="E149" ca="1">_xlfn.LET(
   _xlpm.Attr,  $C149,
   _xlpm.Lookback, $E$16,
   _xlpm.QueryDate, EOMONTH(val_asOfDate,_xlpm.Lookback),
   _xlpm.ReadField, _xldudf_CX_GET(CX_ENTITY,fx_attrConverter($C149),_xlpm.QueryDate),
   _xlpm.AttrBlank, _xlpm.Attr="", _xlpm.Result,
   IF(_xlpm.AttrBlank,val_blankRefText,fx_attrConverter(_xlpm.ReadField,0)),
IF(_xlpm.Result = "Error", "", _xlpm.Result )
)</f>
        <v/>
      </c>
      <c r="F149" s="577" t="str">
        <f t="shared" si="40"/>
        <v>Including closed (not budgeted) deals (Annual Only) (Topline)</v>
      </c>
      <c r="G149" s="577" t="s">
        <v>1608</v>
      </c>
      <c r="H149" s="510">
        <v>1</v>
      </c>
      <c r="I149" s="510">
        <v>1</v>
      </c>
      <c r="J149" s="30"/>
      <c r="K149" s="30"/>
      <c r="L149" s="579" t="b">
        <v>1</v>
      </c>
      <c r="N149" s="158"/>
      <c r="O149" s="101"/>
      <c r="P149" s="52"/>
      <c r="Q149" s="101"/>
      <c r="R149" s="101"/>
      <c r="S149" s="101"/>
      <c r="T149" s="101"/>
      <c r="U149" s="39"/>
      <c r="W149" s="1518" t="str">
        <f>W147</f>
        <v>Actual</v>
      </c>
      <c r="X149" s="815">
        <v>1</v>
      </c>
      <c r="Y149" s="1519" t="s">
        <v>121</v>
      </c>
      <c r="Z149" s="198" cm="1">
        <f t="array" ref="Z149">_xlfn.SWITCH(
    TRUE,
ISBLANK(_PL!$L149),"",
    _PL!$L149=TRUE, 1,
    _PL!$L149=FALSE,-1,
    _PL!$L149=-1,0,
"n/a"
)</f>
        <v>1</v>
      </c>
      <c r="AA149" s="905"/>
      <c r="AB149" s="3154"/>
      <c r="AC149" s="914" t="str" cm="1">
        <f t="array" ref="AC149">_xlfn.LET(
_xlpm.Def, IF(_xlfn.XMATCH(AB149,tbl_acctDef[Term],0)&gt;0, fx_getIcon("find"), ""),
_xlpm.Adj, IF(_xlfn.XMATCH(AB149, tbl_adjExample[Items],0)&gt;0, fx_getIcon("find"), ""),
IFERROR(IFBLANK(_xlpm.Def,_xlpm.Adj),"")
)</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99"/>
      <c r="CD149" s="793"/>
      <c r="CE149" s="793"/>
      <c r="CF149" s="88"/>
      <c r="CG149" s="793"/>
      <c r="CH149" s="793"/>
      <c r="CI149" s="88"/>
      <c r="CJ149" s="793"/>
      <c r="CK149" s="793"/>
      <c r="CL149" s="88"/>
      <c r="CM149" s="1986" t="e" cm="1">
        <f t="array" aca="1" ref="CM149" ca="1">_xlfn.LET(
_xlpm.val,IF($F149 = "",val_blankRefText,  _xldudf_CX_GET(CX_ENTITY,$F149,CM$11,CM$14,,(CM$146))),
_xlpm.Res, IF(OR(_xlpm.val="",_xlpm.val="Error"),"",_xlpm.val),
_xlpm.Res
)</f>
        <v>#NAME?</v>
      </c>
      <c r="CN149" s="1986" t="e" cm="1">
        <f t="array" aca="1" ref="CN149" ca="1">_xlfn.LET(
_xlpm.val,IF($F149 = "",val_blankRefText,  _xldudf_CX_GET(CX_ENTITY,$F149,CN$11,CN$14,,(CN$146))),
_xlpm.Res, IF(OR(_xlpm.val="",_xlpm.val="Error"),"",_xlpm.val),
_xlpm.Res
)</f>
        <v>#NAME?</v>
      </c>
      <c r="CO149" s="1169"/>
      <c r="CP149" s="1986" t="e" cm="1">
        <f t="array" aca="1" ref="CP149" ca="1">_xlfn.LET(
_xlpm.val,IF($F149 = "",val_blankRefText,  _xldudf_CX_GET(CX_ENTITY,$F149,CP$11,CP$14,,(CP$146))),
_xlpm.Res, IF(OR(_xlpm.val="",_xlpm.val="Error"),"",_xlpm.val),
_xlpm.Res
)</f>
        <v>#NAME?</v>
      </c>
      <c r="CQ149" s="1986" t="e" cm="1">
        <f t="array" aca="1" ref="CQ149" ca="1">_xlfn.LET(
_xlpm.val,IF($F149 = "",val_blankRefText,  _xldudf_CX_GET(CX_ENTITY,$F149,CQ$11,CQ$14,,(CQ$146))),
_xlpm.Res, IF(OR(_xlpm.val="",_xlpm.val="Error"),"",_xlpm.val),
_xlpm.Res
)</f>
        <v>#NAME?</v>
      </c>
      <c r="CR149" s="34"/>
    </row>
    <row r="150" spans="1:96" ht="21" customHeight="1" outlineLevel="1">
      <c r="A150" s="1322"/>
      <c r="B150" s="2128" t="s">
        <v>122</v>
      </c>
      <c r="C150" s="2128" t="s">
        <v>1609</v>
      </c>
      <c r="D150" s="1322"/>
      <c r="E150" s="577" t="e" cm="1">
        <f t="array" aca="1" ref="E150" ca="1">_xlfn.LET(
   _xlpm.Attr,  $C150,
   _xlpm.Lookback, $E$16,
   _xlpm.QueryDate, EOMONTH(val_asOfDate,_xlpm.Lookback),
   _xlpm.ReadField, _xldudf_CX_GET(CX_ENTITY,fx_attrConverter($C150),_xlpm.QueryDate),
   _xlpm.AttrBlank, _xlpm.Attr="", _xlpm.Result,
   IF(_xlpm.AttrBlank,val_blankRefText,fx_attrConverter(_xlpm.ReadField,0)),
IF(_xlpm.Result = "Error", "", _xlpm.Result )
)</f>
        <v>#NAME?</v>
      </c>
      <c r="F150" s="577" t="str">
        <f t="shared" si="40"/>
        <v>Lfl Revenue Adjustment - Amount 3</v>
      </c>
      <c r="G150" s="577" t="s">
        <v>1608</v>
      </c>
      <c r="H150" s="510">
        <v>1</v>
      </c>
      <c r="I150" s="510">
        <v>1</v>
      </c>
      <c r="J150" s="30"/>
      <c r="K150" s="30"/>
      <c r="L150" s="579" t="b">
        <v>0</v>
      </c>
      <c r="N150" s="158"/>
      <c r="O150" s="101"/>
      <c r="P150" s="52"/>
      <c r="Q150" s="101"/>
      <c r="R150" s="140"/>
      <c r="S150" s="101"/>
      <c r="T150" s="101"/>
      <c r="U150" s="39"/>
      <c r="W150" s="91" t="str">
        <f>W147</f>
        <v>Actual</v>
      </c>
      <c r="X150" s="815" t="s">
        <v>62</v>
      </c>
      <c r="Y150" s="1555" t="e">
        <f ca="1">IF(E150="","Please select or type in or leave as blank",E150)</f>
        <v>#NAME?</v>
      </c>
      <c r="Z150" s="198" cm="1">
        <f t="array" ref="Z150">_xlfn.SWITCH(
    TRUE,
ISBLANK(_PL!$L150),"",
    _PL!$L150=TRUE, 1,
    _PL!$L150=FALSE,-1,
    _PL!$L150=-1,0,
"n/a"
)</f>
        <v>-1</v>
      </c>
      <c r="AA150" s="905"/>
      <c r="AB150" s="3154"/>
      <c r="AC150" s="914" t="str" cm="1">
        <f t="array" ref="AC150">_xlfn.LET(
_xlpm.Def, IF(_xlfn.XMATCH(AB150,tbl_acctDef[Term],0)&gt;0, fx_getIcon("find"), ""),
_xlpm.Adj, IF(_xlfn.XMATCH(AB150, tbl_adjExample[Items],0)&gt;0, fx_getIcon("find"), ""),
IFERROR(IFBLANK(_xlpm.Def,_xlpm.Adj),"")
)</f>
        <v/>
      </c>
      <c r="AD150" s="1986" t="e" cm="1">
        <f t="array" aca="1" ref="AD150" ca="1">_xlfn.LET(
_xlpm.val,IF($F150 = "",val_blankRefText,  _xldudf_CX_GET(CX_ENTITY,$F150,AD$11,AD$14,,(AD$146))),
_xlpm.Res, IF(OR(_xlpm.val="",_xlpm.val="Error"),"",_xlpm.val),
_xlpm.Res
)</f>
        <v>#NAME?</v>
      </c>
      <c r="AE150" s="1986" t="e" cm="1">
        <f t="array" aca="1" ref="AE150" ca="1">_xlfn.LET(
_xlpm.val,IF($F150 = "",val_blankRefText,  _xldudf_CX_GET(CX_ENTITY,$F150,AE$11,AE$14,,(AE$146))),
_xlpm.Res, IF(OR(_xlpm.val="",_xlpm.val="Error"),"",_xlpm.val),
_xlpm.Res
)</f>
        <v>#NAME?</v>
      </c>
      <c r="AF150" s="1986" t="e" cm="1">
        <f t="array" aca="1" ref="AF150" ca="1">_xlfn.LET(
_xlpm.val,IF($F150 = "",val_blankRefText,  _xldudf_CX_GET(CX_ENTITY,$F150,AF$11,AF$14,,(AF$146))),
_xlpm.Res, IF(OR(_xlpm.val="",_xlpm.val="Error"),"",_xlpm.val),
_xlpm.Res
)</f>
        <v>#NAME?</v>
      </c>
      <c r="AG150" s="1986" t="e" cm="1">
        <f t="array" aca="1" ref="AG150" ca="1">_xlfn.LET(
_xlpm.val,IF($F150 = "",val_blankRefText,  _xldudf_CX_GET(CX_ENTITY,$F150,AG$11,AG$14,,(AG$146))),
_xlpm.Res, IF(OR(_xlpm.val="",_xlpm.val="Error"),"",_xlpm.val),
_xlpm.Res
)</f>
        <v>#NAME?</v>
      </c>
      <c r="AH150" s="1986" t="e" cm="1">
        <f t="array" aca="1" ref="AH150" ca="1">_xlfn.LET(
_xlpm.val,IF($F150 = "",val_blankRefText,  _xldudf_CX_GET(CX_ENTITY,$F150,AH$11,AH$14,,(AH$146))),
_xlpm.Res, IF(OR(_xlpm.val="",_xlpm.val="Error"),"",_xlpm.val),
_xlpm.Res
)</f>
        <v>#NAME?</v>
      </c>
      <c r="AI150" s="1986" t="e" cm="1">
        <f t="array" aca="1" ref="AI150" ca="1">_xlfn.LET(
_xlpm.val,IF($F150 = "",val_blankRefText,  _xldudf_CX_GET(CX_ENTITY,$F150,AI$11,AI$14,,(AI$146))),
_xlpm.Res, IF(OR(_xlpm.val="",_xlpm.val="Error"),"",_xlpm.val),
_xlpm.Res
)</f>
        <v>#NAME?</v>
      </c>
      <c r="AJ150" s="1986" t="e" cm="1">
        <f t="array" aca="1" ref="AJ150" ca="1">_xlfn.LET(
_xlpm.val,IF($F150 = "",val_blankRefText,  _xldudf_CX_GET(CX_ENTITY,$F150,AJ$11,AJ$14,,(AJ$146))),
_xlpm.Res, IF(OR(_xlpm.val="",_xlpm.val="Error"),"",_xlpm.val),
_xlpm.Res
)</f>
        <v>#NAME?</v>
      </c>
      <c r="AK150" s="1986" t="e" cm="1">
        <f t="array" aca="1" ref="AK150" ca="1">_xlfn.LET(
_xlpm.val,IF($F150 = "",val_blankRefText,  _xldudf_CX_GET(CX_ENTITY,$F150,AK$11,AK$14,,(AK$146))),
_xlpm.Res, IF(OR(_xlpm.val="",_xlpm.val="Error"),"",_xlpm.val),
_xlpm.Res
)</f>
        <v>#NAME?</v>
      </c>
      <c r="AL150" s="1986" t="e" cm="1">
        <f t="array" aca="1" ref="AL150" ca="1">_xlfn.LET(
_xlpm.val,IF($F150 = "",val_blankRefText,  _xldudf_CX_GET(CX_ENTITY,$F150,AL$11,AL$14,,(AL$146))),
_xlpm.Res, IF(OR(_xlpm.val="",_xlpm.val="Error"),"",_xlpm.val),
_xlpm.Res
)</f>
        <v>#NAME?</v>
      </c>
      <c r="AM150" s="1986" t="e" cm="1">
        <f t="array" aca="1" ref="AM150" ca="1">_xlfn.LET(
_xlpm.val,IF($F150 = "",val_blankRefText,  _xldudf_CX_GET(CX_ENTITY,$F150,AM$11,AM$14,,(AM$146))),
_xlpm.Res, IF(OR(_xlpm.val="",_xlpm.val="Error"),"",_xlpm.val),
_xlpm.Res
)</f>
        <v>#NAME?</v>
      </c>
      <c r="AN150" s="1986" t="e" cm="1">
        <f t="array" aca="1" ref="AN150" ca="1">_xlfn.LET(
_xlpm.val,IF($F150 = "",val_blankRefText,  _xldudf_CX_GET(CX_ENTITY,$F150,AN$11,AN$14,,(AN$146))),
_xlpm.Res, IF(OR(_xlpm.val="",_xlpm.val="Error"),"",_xlpm.val),
_xlpm.Res
)</f>
        <v>#NAME?</v>
      </c>
      <c r="AO150" s="1986" t="e" cm="1">
        <f t="array" aca="1" ref="AO150" ca="1">_xlfn.LET(
_xlpm.val,IF($F150 = "",val_blankRefText,  _xldudf_CX_GET(CX_ENTITY,$F150,AO$11,AO$14,,(AO$146))),
_xlpm.Res, IF(OR(_xlpm.val="",_xlpm.val="Error"),"",_xlpm.val),
_xlpm.Res
)</f>
        <v>#NAME?</v>
      </c>
      <c r="AP150" s="1986" t="e" cm="1">
        <f t="array" aca="1" ref="AP150" ca="1">_xlfn.LET(
_xlpm.val,IF($F150 = "",val_blankRefText,  _xldudf_CX_GET(CX_ENTITY,$F150,AP$11,AP$14,,(AP$146))),
_xlpm.Res, IF(OR(_xlpm.val="",_xlpm.val="Error"),"",_xlpm.val),
_xlpm.Res
)</f>
        <v>#NAME?</v>
      </c>
      <c r="AQ150" s="1986" t="e" cm="1">
        <f t="array" aca="1" ref="AQ150" ca="1">_xlfn.LET(
_xlpm.val,IF($F150 = "",val_blankRefText,  _xldudf_CX_GET(CX_ENTITY,$F150,AQ$11,AQ$14,,(AQ$146))),
_xlpm.Res, IF(OR(_xlpm.val="",_xlpm.val="Error"),"",_xlpm.val),
_xlpm.Res
)</f>
        <v>#NAME?</v>
      </c>
      <c r="AR150" s="1986" t="e" cm="1">
        <f t="array" aca="1" ref="AR150" ca="1">_xlfn.LET(
_xlpm.val,IF($F150 = "",val_blankRefText,  _xldudf_CX_GET(CX_ENTITY,$F150,AR$11,AR$14,,(AR$146))),
_xlpm.Res, IF(OR(_xlpm.val="",_xlpm.val="Error"),"",_xlpm.val),
_xlpm.Res
)</f>
        <v>#NAME?</v>
      </c>
      <c r="AS150" s="1986" t="e" cm="1">
        <f t="array" aca="1" ref="AS150" ca="1">_xlfn.LET(
_xlpm.val,IF($F150 = "",val_blankRefText,  _xldudf_CX_GET(CX_ENTITY,$F150,AS$11,AS$14,,(AS$146))),
_xlpm.Res, IF(OR(_xlpm.val="",_xlpm.val="Error"),"",_xlpm.val),
_xlpm.Res
)</f>
        <v>#NAME?</v>
      </c>
      <c r="AT150" s="1986" t="e" cm="1">
        <f t="array" aca="1" ref="AT150" ca="1">_xlfn.LET(
_xlpm.val,IF($F150 = "",val_blankRefText,  _xldudf_CX_GET(CX_ENTITY,$F150,AT$11,AT$14,,(AT$146))),
_xlpm.Res, IF(OR(_xlpm.val="",_xlpm.val="Error"),"",_xlpm.val),
_xlpm.Res
)</f>
        <v>#NAME?</v>
      </c>
      <c r="AU150" s="1986" t="e" cm="1">
        <f t="array" aca="1" ref="AU150" ca="1">_xlfn.LET(
_xlpm.val,IF($F150 = "",val_blankRefText,  _xldudf_CX_GET(CX_ENTITY,$F150,AU$11,AU$14,,(AU$146))),
_xlpm.Res, IF(OR(_xlpm.val="",_xlpm.val="Error"),"",_xlpm.val),
_xlpm.Res
)</f>
        <v>#NAME?</v>
      </c>
      <c r="AV150" s="1986" t="e" cm="1">
        <f t="array" aca="1" ref="AV150" ca="1">_xlfn.LET(
_xlpm.val,IF($F150 = "",val_blankRefText,  _xldudf_CX_GET(CX_ENTITY,$F150,AV$11,AV$14,,(AV$146))),
_xlpm.Res, IF(OR(_xlpm.val="",_xlpm.val="Error"),"",_xlpm.val),
_xlpm.Res
)</f>
        <v>#NAME?</v>
      </c>
      <c r="AW150" s="1986" t="e" cm="1">
        <f t="array" aca="1" ref="AW150" ca="1">_xlfn.LET(
_xlpm.val,IF($F150 = "",val_blankRefText,  _xldudf_CX_GET(CX_ENTITY,$F150,AW$11,AW$14,,(AW$146))),
_xlpm.Res, IF(OR(_xlpm.val="",_xlpm.val="Error"),"",_xlpm.val),
_xlpm.Res
)</f>
        <v>#NAME?</v>
      </c>
      <c r="AX150" s="1986" t="e" cm="1">
        <f t="array" aca="1" ref="AX150" ca="1">_xlfn.LET(
_xlpm.val,IF($F150 = "",val_blankRefText,  _xldudf_CX_GET(CX_ENTITY,$F150,AX$11,AX$14,,(AX$146))),
_xlpm.Res, IF(OR(_xlpm.val="",_xlpm.val="Error"),"",_xlpm.val),
_xlpm.Res
)</f>
        <v>#NAME?</v>
      </c>
      <c r="AY150" s="1986" t="e" cm="1">
        <f t="array" aca="1" ref="AY150" ca="1">_xlfn.LET(
_xlpm.val,IF($F150 = "",val_blankRefText,  _xldudf_CX_GET(CX_ENTITY,$F150,AY$11,AY$14,,(AY$146))),
_xlpm.Res, IF(OR(_xlpm.val="",_xlpm.val="Error"),"",_xlpm.val),
_xlpm.Res
)</f>
        <v>#NAME?</v>
      </c>
      <c r="AZ150" s="1986" t="e" cm="1">
        <f t="array" aca="1" ref="AZ150" ca="1">_xlfn.LET(
_xlpm.val,IF($F150 = "",val_blankRefText,  _xldudf_CX_GET(CX_ENTITY,$F150,AZ$11,AZ$14,,(AZ$146))),
_xlpm.Res, IF(OR(_xlpm.val="",_xlpm.val="Error"),"",_xlpm.val),
_xlpm.Res
)</f>
        <v>#NAME?</v>
      </c>
      <c r="BA150" s="1986" t="e" cm="1">
        <f t="array" aca="1" ref="BA150" ca="1">_xlfn.LET(
_xlpm.val,IF($F150 = "",val_blankRefText,  _xldudf_CX_GET(CX_ENTITY,$F150,BA$11,BA$14,,(BA$146))),
_xlpm.Res, IF(OR(_xlpm.val="",_xlpm.val="Error"),"",_xlpm.val),
_xlpm.Res
)</f>
        <v>#NAME?</v>
      </c>
      <c r="BB150" s="1986" t="e" cm="1">
        <f t="array" aca="1" ref="BB150" ca="1">_xlfn.LET(
_xlpm.val,IF($F150 = "",val_blankRefText,  _xldudf_CX_GET(CX_ENTITY,$F150,BB$11,BB$14,,(BB$146))),
_xlpm.Res, IF(OR(_xlpm.val="",_xlpm.val="Error"),"",_xlpm.val),
_xlpm.Res
)</f>
        <v>#NAME?</v>
      </c>
      <c r="BC150" s="1986" t="e" cm="1">
        <f t="array" aca="1" ref="BC150" ca="1">_xlfn.LET(
_xlpm.val,IF($F150 = "",val_blankRefText,  _xldudf_CX_GET(CX_ENTITY,$F150,BC$11,BC$14,,(BC$146))),
_xlpm.Res, IF(OR(_xlpm.val="",_xlpm.val="Error"),"",_xlpm.val),
_xlpm.Res
)</f>
        <v>#NAME?</v>
      </c>
      <c r="BD150" s="1986" t="e" cm="1">
        <f t="array" aca="1" ref="BD150" ca="1">_xlfn.LET(
_xlpm.val,IF($F150 = "",val_blankRefText,  _xldudf_CX_GET(CX_ENTITY,$F150,BD$11,BD$14,,(BD$146))),
_xlpm.Res, IF(OR(_xlpm.val="",_xlpm.val="Error"),"",_xlpm.val),
_xlpm.Res
)</f>
        <v>#NAME?</v>
      </c>
      <c r="BE150" s="1986" t="e" cm="1">
        <f t="array" aca="1" ref="BE150" ca="1">_xlfn.LET(
_xlpm.val,IF($F150 = "",val_blankRefText,  _xldudf_CX_GET(CX_ENTITY,$F150,BE$11,BE$14,,(BE$146))),
_xlpm.Res, IF(OR(_xlpm.val="",_xlpm.val="Error"),"",_xlpm.val),
_xlpm.Res
)</f>
        <v>#NAME?</v>
      </c>
      <c r="BF150" s="1986" t="e" cm="1">
        <f t="array" aca="1" ref="BF150" ca="1">_xlfn.LET(
_xlpm.val,IF($F150 = "",val_blankRefText,  _xldudf_CX_GET(CX_ENTITY,$F150,BF$11,BF$14,,(BF$146))),
_xlpm.Res, IF(OR(_xlpm.val="",_xlpm.val="Error"),"",_xlpm.val),
_xlpm.Res
)</f>
        <v>#NAME?</v>
      </c>
      <c r="BG150" s="1986" t="e" cm="1">
        <f t="array" aca="1" ref="BG150" ca="1">_xlfn.LET(
_xlpm.val,IF($F150 = "",val_blankRefText,  _xldudf_CX_GET(CX_ENTITY,$F150,BG$11,BG$14,,(BG$146))),
_xlpm.Res, IF(OR(_xlpm.val="",_xlpm.val="Error"),"",_xlpm.val),
_xlpm.Res
)</f>
        <v>#NAME?</v>
      </c>
      <c r="BH150" s="1986" t="e" cm="1">
        <f t="array" aca="1" ref="BH150" ca="1">_xlfn.LET(
_xlpm.val,IF($F150 = "",val_blankRefText,  _xldudf_CX_GET(CX_ENTITY,$F150,BH$11,BH$14,,(BH$146))),
_xlpm.Res, IF(OR(_xlpm.val="",_xlpm.val="Error"),"",_xlpm.val),
_xlpm.Res
)</f>
        <v>#NAME?</v>
      </c>
      <c r="BI150" s="1986" t="e" cm="1">
        <f t="array" aca="1" ref="BI150" ca="1">_xlfn.LET(
_xlpm.val,IF($F150 = "",val_blankRefText,  _xldudf_CX_GET(CX_ENTITY,$F150,BI$11,BI$14,,(BI$146))),
_xlpm.Res, IF(OR(_xlpm.val="",_xlpm.val="Error"),"",_xlpm.val),
_xlpm.Res
)</f>
        <v>#NAME?</v>
      </c>
      <c r="BJ150" s="1986" t="e" cm="1">
        <f t="array" aca="1" ref="BJ150" ca="1">_xlfn.LET(
_xlpm.val,IF($F150 = "",val_blankRefText,  _xldudf_CX_GET(CX_ENTITY,$F150,BJ$11,BJ$14,,(BJ$146))),
_xlpm.Res, IF(OR(_xlpm.val="",_xlpm.val="Error"),"",_xlpm.val),
_xlpm.Res
)</f>
        <v>#NAME?</v>
      </c>
      <c r="BK150" s="1986" t="e" cm="1">
        <f t="array" aca="1" ref="BK150" ca="1">_xlfn.LET(
_xlpm.val,IF($F150 = "",val_blankRefText,  _xldudf_CX_GET(CX_ENTITY,$F150,BK$11,BK$14,,(BK$146))),
_xlpm.Res, IF(OR(_xlpm.val="",_xlpm.val="Error"),"",_xlpm.val),
_xlpm.Res
)</f>
        <v>#NAME?</v>
      </c>
      <c r="BL150" s="1986" t="e" cm="1">
        <f t="array" aca="1" ref="BL150" ca="1">_xlfn.LET(
_xlpm.val,IF($F150 = "",val_blankRefText,  _xldudf_CX_GET(CX_ENTITY,$F150,BL$11,BL$14,,(BL$146))),
_xlpm.Res, IF(OR(_xlpm.val="",_xlpm.val="Error"),"",_xlpm.val),
_xlpm.Res
)</f>
        <v>#NAME?</v>
      </c>
      <c r="BM150" s="1986" t="e" cm="1">
        <f t="array" aca="1" ref="BM150" ca="1">_xlfn.LET(
_xlpm.val,IF($F150 = "",val_blankRefText,  _xldudf_CX_GET(CX_ENTITY,$F150,BM$11,BM$14,,(BM$146))),
_xlpm.Res, IF(OR(_xlpm.val="",_xlpm.val="Error"),"",_xlpm.val),
_xlpm.Res
)</f>
        <v>#NAME?</v>
      </c>
      <c r="BN150" s="1986" t="e" cm="1">
        <f t="array" aca="1" ref="BN150" ca="1">_xlfn.LET(
_xlpm.val,IF($F150 = "",val_blankRefText,  _xldudf_CX_GET(CX_ENTITY,$F150,BN$11,BN$14,,(BN$146))),
_xlpm.Res, IF(OR(_xlpm.val="",_xlpm.val="Error"),"",_xlpm.val),
_xlpm.Res
)</f>
        <v>#NAME?</v>
      </c>
      <c r="BO150" s="2103"/>
      <c r="BP150" s="2103"/>
      <c r="BQ150" s="2103"/>
      <c r="BR150" s="2103"/>
      <c r="BS150" s="2103"/>
      <c r="BT150" s="2103"/>
      <c r="BU150" s="2103"/>
      <c r="BV150" s="2103"/>
      <c r="BW150" s="2103"/>
      <c r="BX150" s="2103"/>
      <c r="BY150" s="2103"/>
      <c r="BZ150" s="2103"/>
      <c r="CA150" s="34"/>
      <c r="CC150" s="50"/>
      <c r="CD150" s="1461" t="e" cm="1">
        <f t="array" aca="1" ref="CD150" ca="1">_xlfn.LET( _xlpm.CheckBlank, SUM(PL!$AD150:$BN150) = 0, IF(_xlpm.CheckBlank, "", SUM(_xlfn._xlws.FILTER(PL!$AD150:$BN150,(YEAR(PL!$AD$12:$BN$12)=PL!CD$12)*(array_timeline&lt;=PL!CD$11)))))</f>
        <v>#NAME?</v>
      </c>
      <c r="CE150" s="1461" t="e" cm="1">
        <f t="array" aca="1" ref="CE150" ca="1">_xlfn.LET( _xlpm.CheckBlank, SUM(PL!$AD150:$BN150) = 0, IF(_xlpm.CheckBlank, "", SUM(_xlfn._xlws.FILTER(PL!$AD150:$BN150,(YEAR(PL!$AD$12:$BN$12)=PL!CE$12)*(array_timeline&lt;=PL!CE$11)))))</f>
        <v>#NAME?</v>
      </c>
      <c r="CF150" s="88"/>
      <c r="CG150" s="1461" t="e" cm="1">
        <f t="array" aca="1" ref="CG150" ca="1">_xlfn.LET( _xlpm.CheckBlank, SUM(PL!$AD150:$BN150) = 0, IF(_xlpm.CheckBlank, "", SUM(_xlfn._xlws.FILTER(PL!$AD150:$BN150,(YEAR(PL!$AD$12:$BN$12)=PL!CG$12)*(array_timeline&lt;=PL!CG$11)))))</f>
        <v>#NAME?</v>
      </c>
      <c r="CH150" s="1461" t="e" cm="1">
        <f t="array" aca="1" ref="CH150" ca="1">_xlfn.LET( _xlpm.CheckBlank, SUM(PL!$AD150:$BN150) = 0, IF(_xlpm.CheckBlank, "", SUM(_xlfn._xlws.FILTER(PL!$AD150:$BN150,(YEAR(PL!$AD$12:$BN$12)=PL!CH$12)*(array_timeline&lt;=PL!CH$11)))))</f>
        <v>#NAME?</v>
      </c>
      <c r="CI150" s="88"/>
      <c r="CJ150" s="1461" cm="1">
        <f t="array" ref="CJ150">_xlfn.LET( _xlpm.CheckBlank, SUM(PL!$AD150:$BN150) = 0, IF(_xlpm.CheckBlank, "", SUM(_xlfn.TAKE(_xlfn.DROP(PL!$AD150:$BN150, ,-DATEDIFF(PL!CJ$11, val_asOfDate,"M")),1,-12))))</f>
        <v>12</v>
      </c>
      <c r="CK150" s="1461" cm="1">
        <f t="array" ref="CK150">_xlfn.LET( _xlpm.CheckBlank, SUM(PL!$AD150:$BN150) = 0, IF(_xlpm.CheckBlank, "", SUM(_xlfn.TAKE(_xlfn.DROP(PL!$AD150:$BN150, ,-DATEDIFF(PL!CK$11, val_asOfDate,"M")),1,-12))))</f>
        <v>12</v>
      </c>
      <c r="CL150" s="88"/>
      <c r="CM150" s="1986" t="e" cm="1">
        <f t="array" aca="1" ref="CM150" ca="1">_xlfn.LET(
_xlpm.val,IF($F150 = "",val_blankRefText,  _xldudf_CX_GET(CX_ENTITY,$F150,CM$11,CM$14,,(CM$146))),
_xlpm.Res, IF(OR(_xlpm.val="",_xlpm.val="Error"),"",_xlpm.val),
_xlpm.Res
)</f>
        <v>#NAME?</v>
      </c>
      <c r="CN150" s="1986" t="e" cm="1">
        <f t="array" aca="1" ref="CN150" ca="1">_xlfn.LET(
_xlpm.val,IF($F150 = "",val_blankRefText,  _xldudf_CX_GET(CX_ENTITY,$F150,CN$11,CN$14,,(CN$146))),
_xlpm.Res, IF(OR(_xlpm.val="",_xlpm.val="Error"),"",_xlpm.val),
_xlpm.Res
)</f>
        <v>#NAME?</v>
      </c>
      <c r="CO150" s="1169"/>
      <c r="CP150" s="1986" t="e" cm="1">
        <f t="array" aca="1" ref="CP150" ca="1">_xlfn.LET(
_xlpm.val,IF($F150 = "",val_blankRefText,  _xldudf_CX_GET(CX_ENTITY,$F150,CP$11,CP$14,,(CP$146))),
_xlpm.Res, IF(OR(_xlpm.val="",_xlpm.val="Error"),"",_xlpm.val),
_xlpm.Res
)</f>
        <v>#NAME?</v>
      </c>
      <c r="CQ150" s="1986" t="e" cm="1">
        <f t="array" aca="1" ref="CQ150" ca="1">_xlfn.LET(
_xlpm.val,IF($F150 = "",val_blankRefText,  _xldudf_CX_GET(CX_ENTITY,$F150,CQ$11,CQ$14,,(CQ$146))),
_xlpm.Res, IF(OR(_xlpm.val="",_xlpm.val="Error"),"",_xlpm.val),
_xlpm.Res
)</f>
        <v>#NAME?</v>
      </c>
      <c r="CR150" s="34"/>
    </row>
    <row r="151" spans="1:96" ht="21" customHeight="1" outlineLevel="1">
      <c r="A151" s="1322"/>
      <c r="B151" s="2128" t="s">
        <v>124</v>
      </c>
      <c r="C151" s="2128" t="s">
        <v>1610</v>
      </c>
      <c r="D151" s="1322"/>
      <c r="E151" s="577" t="e" cm="1">
        <f t="array" aca="1" ref="E151" ca="1">_xlfn.LET(
   _xlpm.Attr,  $C151,
   _xlpm.Lookback, $E$16,
   _xlpm.QueryDate, EOMONTH(val_asOfDate,_xlpm.Lookback),
   _xlpm.ReadField, _xldudf_CX_GET(CX_ENTITY,fx_attrConverter($C151),_xlpm.QueryDate),
   _xlpm.AttrBlank, _xlpm.Attr="", _xlpm.Result,
   IF(_xlpm.AttrBlank,val_blankRefText,fx_attrConverter(_xlpm.ReadField,0)),
IF(_xlpm.Result = "Error", "", _xlpm.Result )
)</f>
        <v>#NAME?</v>
      </c>
      <c r="F151" s="577" t="str">
        <f t="shared" si="40"/>
        <v>Lfl Revenue Adjustment - Amount 4</v>
      </c>
      <c r="G151" s="577" t="s">
        <v>1608</v>
      </c>
      <c r="H151" s="510">
        <v>1</v>
      </c>
      <c r="I151" s="510">
        <v>1</v>
      </c>
      <c r="J151" s="30"/>
      <c r="K151" s="30"/>
      <c r="L151" s="579" t="b">
        <v>0</v>
      </c>
      <c r="N151" s="158"/>
      <c r="O151" s="101"/>
      <c r="P151" s="52"/>
      <c r="Q151" s="101"/>
      <c r="R151" s="101"/>
      <c r="S151" s="101"/>
      <c r="T151" s="101"/>
      <c r="U151" s="39"/>
      <c r="W151" s="91" t="str">
        <f>W147</f>
        <v>Actual</v>
      </c>
      <c r="X151" s="815" t="s">
        <v>62</v>
      </c>
      <c r="Y151" s="1555" t="e">
        <f t="shared" ref="Y151:Y153" ca="1" si="41">IF(E151="","Please select or type in or leave as blank",E151)</f>
        <v>#NAME?</v>
      </c>
      <c r="Z151" s="198" cm="1">
        <f t="array" ref="Z151">_xlfn.SWITCH(
    TRUE,
ISBLANK(_PL!$L151),"",
    _PL!$L151=TRUE, 1,
    _PL!$L151=FALSE,-1,
    _PL!$L151=-1,0,
"n/a"
)</f>
        <v>-1</v>
      </c>
      <c r="AA151" s="905"/>
      <c r="AB151" s="1131"/>
      <c r="AC151" s="914" t="str" cm="1">
        <f t="array" ref="AC151">_xlfn.LET(
_xlpm.Def, IF(_xlfn.XMATCH(AB151,tbl_acctDef[Term],0)&gt;0, fx_getIcon("find"), ""),
_xlpm.Adj, IF(_xlfn.XMATCH(AB151, tbl_adjExample[Items],0)&gt;0, fx_getIcon("find"), ""),
IFERROR(IFBLANK(_xlpm.Def,_xlpm.Adj),"")
)</f>
        <v/>
      </c>
      <c r="AD151" s="1986" t="e" cm="1">
        <f t="array" aca="1" ref="AD151" ca="1">_xlfn.LET(
_xlpm.val,IF($F151 = "",val_blankRefText,  _xldudf_CX_GET(CX_ENTITY,$F151,AD$11,AD$14,,(AD$146))),
_xlpm.Res, IF(OR(_xlpm.val="",_xlpm.val="Error"),"",_xlpm.val),
_xlpm.Res
)</f>
        <v>#NAME?</v>
      </c>
      <c r="AE151" s="1986" t="e" cm="1">
        <f t="array" aca="1" ref="AE151" ca="1">_xlfn.LET(
_xlpm.val,IF($F151 = "",val_blankRefText,  _xldudf_CX_GET(CX_ENTITY,$F151,AE$11,AE$14,,(AE$146))),
_xlpm.Res, IF(OR(_xlpm.val="",_xlpm.val="Error"),"",_xlpm.val),
_xlpm.Res
)</f>
        <v>#NAME?</v>
      </c>
      <c r="AF151" s="1986" t="e" cm="1">
        <f t="array" aca="1" ref="AF151" ca="1">_xlfn.LET(
_xlpm.val,IF($F151 = "",val_blankRefText,  _xldudf_CX_GET(CX_ENTITY,$F151,AF$11,AF$14,,(AF$146))),
_xlpm.Res, IF(OR(_xlpm.val="",_xlpm.val="Error"),"",_xlpm.val),
_xlpm.Res
)</f>
        <v>#NAME?</v>
      </c>
      <c r="AG151" s="1986" t="e" cm="1">
        <f t="array" aca="1" ref="AG151" ca="1">_xlfn.LET(
_xlpm.val,IF($F151 = "",val_blankRefText,  _xldudf_CX_GET(CX_ENTITY,$F151,AG$11,AG$14,,(AG$146))),
_xlpm.Res, IF(OR(_xlpm.val="",_xlpm.val="Error"),"",_xlpm.val),
_xlpm.Res
)</f>
        <v>#NAME?</v>
      </c>
      <c r="AH151" s="1986" t="e" cm="1">
        <f t="array" aca="1" ref="AH151" ca="1">_xlfn.LET(
_xlpm.val,IF($F151 = "",val_blankRefText,  _xldudf_CX_GET(CX_ENTITY,$F151,AH$11,AH$14,,(AH$146))),
_xlpm.Res, IF(OR(_xlpm.val="",_xlpm.val="Error"),"",_xlpm.val),
_xlpm.Res
)</f>
        <v>#NAME?</v>
      </c>
      <c r="AI151" s="1986" t="e" cm="1">
        <f t="array" aca="1" ref="AI151" ca="1">_xlfn.LET(
_xlpm.val,IF($F151 = "",val_blankRefText,  _xldudf_CX_GET(CX_ENTITY,$F151,AI$11,AI$14,,(AI$146))),
_xlpm.Res, IF(OR(_xlpm.val="",_xlpm.val="Error"),"",_xlpm.val),
_xlpm.Res
)</f>
        <v>#NAME?</v>
      </c>
      <c r="AJ151" s="1986" t="e" cm="1">
        <f t="array" aca="1" ref="AJ151" ca="1">_xlfn.LET(
_xlpm.val,IF($F151 = "",val_blankRefText,  _xldudf_CX_GET(CX_ENTITY,$F151,AJ$11,AJ$14,,(AJ$146))),
_xlpm.Res, IF(OR(_xlpm.val="",_xlpm.val="Error"),"",_xlpm.val),
_xlpm.Res
)</f>
        <v>#NAME?</v>
      </c>
      <c r="AK151" s="1986" t="e" cm="1">
        <f t="array" aca="1" ref="AK151" ca="1">_xlfn.LET(
_xlpm.val,IF($F151 = "",val_blankRefText,  _xldudf_CX_GET(CX_ENTITY,$F151,AK$11,AK$14,,(AK$146))),
_xlpm.Res, IF(OR(_xlpm.val="",_xlpm.val="Error"),"",_xlpm.val),
_xlpm.Res
)</f>
        <v>#NAME?</v>
      </c>
      <c r="AL151" s="1986" t="e" cm="1">
        <f t="array" aca="1" ref="AL151" ca="1">_xlfn.LET(
_xlpm.val,IF($F151 = "",val_blankRefText,  _xldudf_CX_GET(CX_ENTITY,$F151,AL$11,AL$14,,(AL$146))),
_xlpm.Res, IF(OR(_xlpm.val="",_xlpm.val="Error"),"",_xlpm.val),
_xlpm.Res
)</f>
        <v>#NAME?</v>
      </c>
      <c r="AM151" s="1986" t="e" cm="1">
        <f t="array" aca="1" ref="AM151" ca="1">_xlfn.LET(
_xlpm.val,IF($F151 = "",val_blankRefText,  _xldudf_CX_GET(CX_ENTITY,$F151,AM$11,AM$14,,(AM$146))),
_xlpm.Res, IF(OR(_xlpm.val="",_xlpm.val="Error"),"",_xlpm.val),
_xlpm.Res
)</f>
        <v>#NAME?</v>
      </c>
      <c r="AN151" s="1986" t="e" cm="1">
        <f t="array" aca="1" ref="AN151" ca="1">_xlfn.LET(
_xlpm.val,IF($F151 = "",val_blankRefText,  _xldudf_CX_GET(CX_ENTITY,$F151,AN$11,AN$14,,(AN$146))),
_xlpm.Res, IF(OR(_xlpm.val="",_xlpm.val="Error"),"",_xlpm.val),
_xlpm.Res
)</f>
        <v>#NAME?</v>
      </c>
      <c r="AO151" s="1986" t="e" cm="1">
        <f t="array" aca="1" ref="AO151" ca="1">_xlfn.LET(
_xlpm.val,IF($F151 = "",val_blankRefText,  _xldudf_CX_GET(CX_ENTITY,$F151,AO$11,AO$14,,(AO$146))),
_xlpm.Res, IF(OR(_xlpm.val="",_xlpm.val="Error"),"",_xlpm.val),
_xlpm.Res
)</f>
        <v>#NAME?</v>
      </c>
      <c r="AP151" s="1986" t="e" cm="1">
        <f t="array" aca="1" ref="AP151" ca="1">_xlfn.LET(
_xlpm.val,IF($F151 = "",val_blankRefText,  _xldudf_CX_GET(CX_ENTITY,$F151,AP$11,AP$14,,(AP$146))),
_xlpm.Res, IF(OR(_xlpm.val="",_xlpm.val="Error"),"",_xlpm.val),
_xlpm.Res
)</f>
        <v>#NAME?</v>
      </c>
      <c r="AQ151" s="1986" t="e" cm="1">
        <f t="array" aca="1" ref="AQ151" ca="1">_xlfn.LET(
_xlpm.val,IF($F151 = "",val_blankRefText,  _xldudf_CX_GET(CX_ENTITY,$F151,AQ$11,AQ$14,,(AQ$146))),
_xlpm.Res, IF(OR(_xlpm.val="",_xlpm.val="Error"),"",_xlpm.val),
_xlpm.Res
)</f>
        <v>#NAME?</v>
      </c>
      <c r="AR151" s="1986" t="e" cm="1">
        <f t="array" aca="1" ref="AR151" ca="1">_xlfn.LET(
_xlpm.val,IF($F151 = "",val_blankRefText,  _xldudf_CX_GET(CX_ENTITY,$F151,AR$11,AR$14,,(AR$146))),
_xlpm.Res, IF(OR(_xlpm.val="",_xlpm.val="Error"),"",_xlpm.val),
_xlpm.Res
)</f>
        <v>#NAME?</v>
      </c>
      <c r="AS151" s="1986" t="e" cm="1">
        <f t="array" aca="1" ref="AS151" ca="1">_xlfn.LET(
_xlpm.val,IF($F151 = "",val_blankRefText,  _xldudf_CX_GET(CX_ENTITY,$F151,AS$11,AS$14,,(AS$146))),
_xlpm.Res, IF(OR(_xlpm.val="",_xlpm.val="Error"),"",_xlpm.val),
_xlpm.Res
)</f>
        <v>#NAME?</v>
      </c>
      <c r="AT151" s="1986" t="e" cm="1">
        <f t="array" aca="1" ref="AT151" ca="1">_xlfn.LET(
_xlpm.val,IF($F151 = "",val_blankRefText,  _xldudf_CX_GET(CX_ENTITY,$F151,AT$11,AT$14,,(AT$146))),
_xlpm.Res, IF(OR(_xlpm.val="",_xlpm.val="Error"),"",_xlpm.val),
_xlpm.Res
)</f>
        <v>#NAME?</v>
      </c>
      <c r="AU151" s="1986" t="e" cm="1">
        <f t="array" aca="1" ref="AU151" ca="1">_xlfn.LET(
_xlpm.val,IF($F151 = "",val_blankRefText,  _xldudf_CX_GET(CX_ENTITY,$F151,AU$11,AU$14,,(AU$146))),
_xlpm.Res, IF(OR(_xlpm.val="",_xlpm.val="Error"),"",_xlpm.val),
_xlpm.Res
)</f>
        <v>#NAME?</v>
      </c>
      <c r="AV151" s="1986" t="e" cm="1">
        <f t="array" aca="1" ref="AV151" ca="1">_xlfn.LET(
_xlpm.val,IF($F151 = "",val_blankRefText,  _xldudf_CX_GET(CX_ENTITY,$F151,AV$11,AV$14,,(AV$146))),
_xlpm.Res, IF(OR(_xlpm.val="",_xlpm.val="Error"),"",_xlpm.val),
_xlpm.Res
)</f>
        <v>#NAME?</v>
      </c>
      <c r="AW151" s="1986" t="e" cm="1">
        <f t="array" aca="1" ref="AW151" ca="1">_xlfn.LET(
_xlpm.val,IF($F151 = "",val_blankRefText,  _xldudf_CX_GET(CX_ENTITY,$F151,AW$11,AW$14,,(AW$146))),
_xlpm.Res, IF(OR(_xlpm.val="",_xlpm.val="Error"),"",_xlpm.val),
_xlpm.Res
)</f>
        <v>#NAME?</v>
      </c>
      <c r="AX151" s="1986" t="e" cm="1">
        <f t="array" aca="1" ref="AX151" ca="1">_xlfn.LET(
_xlpm.val,IF($F151 = "",val_blankRefText,  _xldudf_CX_GET(CX_ENTITY,$F151,AX$11,AX$14,,(AX$146))),
_xlpm.Res, IF(OR(_xlpm.val="",_xlpm.val="Error"),"",_xlpm.val),
_xlpm.Res
)</f>
        <v>#NAME?</v>
      </c>
      <c r="AY151" s="1986" t="e" cm="1">
        <f t="array" aca="1" ref="AY151" ca="1">_xlfn.LET(
_xlpm.val,IF($F151 = "",val_blankRefText,  _xldudf_CX_GET(CX_ENTITY,$F151,AY$11,AY$14,,(AY$146))),
_xlpm.Res, IF(OR(_xlpm.val="",_xlpm.val="Error"),"",_xlpm.val),
_xlpm.Res
)</f>
        <v>#NAME?</v>
      </c>
      <c r="AZ151" s="1986" t="e" cm="1">
        <f t="array" aca="1" ref="AZ151" ca="1">_xlfn.LET(
_xlpm.val,IF($F151 = "",val_blankRefText,  _xldudf_CX_GET(CX_ENTITY,$F151,AZ$11,AZ$14,,(AZ$146))),
_xlpm.Res, IF(OR(_xlpm.val="",_xlpm.val="Error"),"",_xlpm.val),
_xlpm.Res
)</f>
        <v>#NAME?</v>
      </c>
      <c r="BA151" s="1986" t="e" cm="1">
        <f t="array" aca="1" ref="BA151" ca="1">_xlfn.LET(
_xlpm.val,IF($F151 = "",val_blankRefText,  _xldudf_CX_GET(CX_ENTITY,$F151,BA$11,BA$14,,(BA$146))),
_xlpm.Res, IF(OR(_xlpm.val="",_xlpm.val="Error"),"",_xlpm.val),
_xlpm.Res
)</f>
        <v>#NAME?</v>
      </c>
      <c r="BB151" s="1986" t="e" cm="1">
        <f t="array" aca="1" ref="BB151" ca="1">_xlfn.LET(
_xlpm.val,IF($F151 = "",val_blankRefText,  _xldudf_CX_GET(CX_ENTITY,$F151,BB$11,BB$14,,(BB$146))),
_xlpm.Res, IF(OR(_xlpm.val="",_xlpm.val="Error"),"",_xlpm.val),
_xlpm.Res
)</f>
        <v>#NAME?</v>
      </c>
      <c r="BC151" s="1986" t="e" cm="1">
        <f t="array" aca="1" ref="BC151" ca="1">_xlfn.LET(
_xlpm.val,IF($F151 = "",val_blankRefText,  _xldudf_CX_GET(CX_ENTITY,$F151,BC$11,BC$14,,(BC$146))),
_xlpm.Res, IF(OR(_xlpm.val="",_xlpm.val="Error"),"",_xlpm.val),
_xlpm.Res
)</f>
        <v>#NAME?</v>
      </c>
      <c r="BD151" s="1986" t="e" cm="1">
        <f t="array" aca="1" ref="BD151" ca="1">_xlfn.LET(
_xlpm.val,IF($F151 = "",val_blankRefText,  _xldudf_CX_GET(CX_ENTITY,$F151,BD$11,BD$14,,(BD$146))),
_xlpm.Res, IF(OR(_xlpm.val="",_xlpm.val="Error"),"",_xlpm.val),
_xlpm.Res
)</f>
        <v>#NAME?</v>
      </c>
      <c r="BE151" s="1986" t="e" cm="1">
        <f t="array" aca="1" ref="BE151" ca="1">_xlfn.LET(
_xlpm.val,IF($F151 = "",val_blankRefText,  _xldudf_CX_GET(CX_ENTITY,$F151,BE$11,BE$14,,(BE$146))),
_xlpm.Res, IF(OR(_xlpm.val="",_xlpm.val="Error"),"",_xlpm.val),
_xlpm.Res
)</f>
        <v>#NAME?</v>
      </c>
      <c r="BF151" s="1986" t="e" cm="1">
        <f t="array" aca="1" ref="BF151" ca="1">_xlfn.LET(
_xlpm.val,IF($F151 = "",val_blankRefText,  _xldudf_CX_GET(CX_ENTITY,$F151,BF$11,BF$14,,(BF$146))),
_xlpm.Res, IF(OR(_xlpm.val="",_xlpm.val="Error"),"",_xlpm.val),
_xlpm.Res
)</f>
        <v>#NAME?</v>
      </c>
      <c r="BG151" s="1986" t="e" cm="1">
        <f t="array" aca="1" ref="BG151" ca="1">_xlfn.LET(
_xlpm.val,IF($F151 = "",val_blankRefText,  _xldudf_CX_GET(CX_ENTITY,$F151,BG$11,BG$14,,(BG$146))),
_xlpm.Res, IF(OR(_xlpm.val="",_xlpm.val="Error"),"",_xlpm.val),
_xlpm.Res
)</f>
        <v>#NAME?</v>
      </c>
      <c r="BH151" s="1986" t="e" cm="1">
        <f t="array" aca="1" ref="BH151" ca="1">_xlfn.LET(
_xlpm.val,IF($F151 = "",val_blankRefText,  _xldudf_CX_GET(CX_ENTITY,$F151,BH$11,BH$14,,(BH$146))),
_xlpm.Res, IF(OR(_xlpm.val="",_xlpm.val="Error"),"",_xlpm.val),
_xlpm.Res
)</f>
        <v>#NAME?</v>
      </c>
      <c r="BI151" s="1986" t="e" cm="1">
        <f t="array" aca="1" ref="BI151" ca="1">_xlfn.LET(
_xlpm.val,IF($F151 = "",val_blankRefText,  _xldudf_CX_GET(CX_ENTITY,$F151,BI$11,BI$14,,(BI$146))),
_xlpm.Res, IF(OR(_xlpm.val="",_xlpm.val="Error"),"",_xlpm.val),
_xlpm.Res
)</f>
        <v>#NAME?</v>
      </c>
      <c r="BJ151" s="1986" t="e" cm="1">
        <f t="array" aca="1" ref="BJ151" ca="1">_xlfn.LET(
_xlpm.val,IF($F151 = "",val_blankRefText,  _xldudf_CX_GET(CX_ENTITY,$F151,BJ$11,BJ$14,,(BJ$146))),
_xlpm.Res, IF(OR(_xlpm.val="",_xlpm.val="Error"),"",_xlpm.val),
_xlpm.Res
)</f>
        <v>#NAME?</v>
      </c>
      <c r="BK151" s="1986" t="e" cm="1">
        <f t="array" aca="1" ref="BK151" ca="1">_xlfn.LET(
_xlpm.val,IF($F151 = "",val_blankRefText,  _xldudf_CX_GET(CX_ENTITY,$F151,BK$11,BK$14,,(BK$146))),
_xlpm.Res, IF(OR(_xlpm.val="",_xlpm.val="Error"),"",_xlpm.val),
_xlpm.Res
)</f>
        <v>#NAME?</v>
      </c>
      <c r="BL151" s="1986" t="e" cm="1">
        <f t="array" aca="1" ref="BL151" ca="1">_xlfn.LET(
_xlpm.val,IF($F151 = "",val_blankRefText,  _xldudf_CX_GET(CX_ENTITY,$F151,BL$11,BL$14,,(BL$146))),
_xlpm.Res, IF(OR(_xlpm.val="",_xlpm.val="Error"),"",_xlpm.val),
_xlpm.Res
)</f>
        <v>#NAME?</v>
      </c>
      <c r="BM151" s="1986" t="e" cm="1">
        <f t="array" aca="1" ref="BM151" ca="1">_xlfn.LET(
_xlpm.val,IF($F151 = "",val_blankRefText,  _xldudf_CX_GET(CX_ENTITY,$F151,BM$11,BM$14,,(BM$146))),
_xlpm.Res, IF(OR(_xlpm.val="",_xlpm.val="Error"),"",_xlpm.val),
_xlpm.Res
)</f>
        <v>#NAME?</v>
      </c>
      <c r="BN151" s="1986" t="e" cm="1">
        <f t="array" aca="1" ref="BN151" ca="1">_xlfn.LET(
_xlpm.val,IF($F151 = "",val_blankRefText,  _xldudf_CX_GET(CX_ENTITY,$F151,BN$11,BN$14,,(BN$146))),
_xlpm.Res, IF(OR(_xlpm.val="",_xlpm.val="Error"),"",_xlpm.val),
_xlpm.Res
)</f>
        <v>#NAME?</v>
      </c>
      <c r="BO151" s="2103"/>
      <c r="BP151" s="2103"/>
      <c r="BQ151" s="2103"/>
      <c r="BR151" s="2103"/>
      <c r="BS151" s="2103"/>
      <c r="BT151" s="2103"/>
      <c r="BU151" s="2103"/>
      <c r="BV151" s="2103"/>
      <c r="BW151" s="2103"/>
      <c r="BX151" s="2103"/>
      <c r="BY151" s="2103"/>
      <c r="BZ151" s="2103"/>
      <c r="CA151" s="34"/>
      <c r="CC151" s="50"/>
      <c r="CD151" s="1461" t="e" cm="1">
        <f t="array" aca="1" ref="CD151" ca="1">_xlfn.LET( _xlpm.CheckBlank, SUM(PL!$AD151:$BN151) = 0, IF(_xlpm.CheckBlank, "", SUM(_xlfn._xlws.FILTER(PL!$AD151:$BN151,(YEAR(PL!$AD$12:$BN$12)=PL!CD$12)*(array_timeline&lt;=PL!CD$11)))))</f>
        <v>#NAME?</v>
      </c>
      <c r="CE151" s="1461" t="e" cm="1">
        <f t="array" aca="1" ref="CE151" ca="1">_xlfn.LET( _xlpm.CheckBlank, SUM(PL!$AD151:$BN151) = 0, IF(_xlpm.CheckBlank, "", SUM(_xlfn._xlws.FILTER(PL!$AD151:$BN151,(YEAR(PL!$AD$12:$BN$12)=PL!CE$12)*(array_timeline&lt;=PL!CE$11)))))</f>
        <v>#NAME?</v>
      </c>
      <c r="CF151" s="88"/>
      <c r="CG151" s="1461" t="e" cm="1">
        <f t="array" aca="1" ref="CG151" ca="1">_xlfn.LET( _xlpm.CheckBlank, SUM(PL!$AD151:$BN151) = 0, IF(_xlpm.CheckBlank, "", SUM(_xlfn._xlws.FILTER(PL!$AD151:$BN151,(YEAR(PL!$AD$12:$BN$12)=PL!CG$12)*(array_timeline&lt;=PL!CG$11)))))</f>
        <v>#NAME?</v>
      </c>
      <c r="CH151" s="1461" t="e" cm="1">
        <f t="array" aca="1" ref="CH151" ca="1">_xlfn.LET( _xlpm.CheckBlank, SUM(PL!$AD151:$BN151) = 0, IF(_xlpm.CheckBlank, "", SUM(_xlfn._xlws.FILTER(PL!$AD151:$BN151,(YEAR(PL!$AD$12:$BN$12)=PL!CH$12)*(array_timeline&lt;=PL!CH$11)))))</f>
        <v>#NAME?</v>
      </c>
      <c r="CI151" s="88"/>
      <c r="CJ151" s="1461" cm="1">
        <f t="array" ref="CJ151">_xlfn.LET( _xlpm.CheckBlank, SUM(PL!$AD151:$BN151) = 0, IF(_xlpm.CheckBlank, "", SUM(_xlfn.TAKE(_xlfn.DROP(PL!$AD151:$BN151, ,-DATEDIFF(PL!CJ$11, val_asOfDate,"M")),1,-12))))</f>
        <v>12</v>
      </c>
      <c r="CK151" s="1461" cm="1">
        <f t="array" ref="CK151">_xlfn.LET( _xlpm.CheckBlank, SUM(PL!$AD151:$BN151) = 0, IF(_xlpm.CheckBlank, "", SUM(_xlfn.TAKE(_xlfn.DROP(PL!$AD151:$BN151, ,-DATEDIFF(PL!CK$11, val_asOfDate,"M")),1,-12))))</f>
        <v>12</v>
      </c>
      <c r="CL151" s="88"/>
      <c r="CM151" s="1986" t="e" cm="1">
        <f t="array" aca="1" ref="CM151" ca="1">_xlfn.LET(
_xlpm.val,IF($F151 = "",val_blankRefText,  _xldudf_CX_GET(CX_ENTITY,$F151,CM$11,CM$14,,(CM$146))),
_xlpm.Res, IF(OR(_xlpm.val="",_xlpm.val="Error"),"",_xlpm.val),
_xlpm.Res
)</f>
        <v>#NAME?</v>
      </c>
      <c r="CN151" s="1986" t="e" cm="1">
        <f t="array" aca="1" ref="CN151" ca="1">_xlfn.LET(
_xlpm.val,IF($F151 = "",val_blankRefText,  _xldudf_CX_GET(CX_ENTITY,$F151,CN$11,CN$14,,(CN$146))),
_xlpm.Res, IF(OR(_xlpm.val="",_xlpm.val="Error"),"",_xlpm.val),
_xlpm.Res
)</f>
        <v>#NAME?</v>
      </c>
      <c r="CO151" s="1169"/>
      <c r="CP151" s="1986" t="e" cm="1">
        <f t="array" aca="1" ref="CP151" ca="1">_xlfn.LET(
_xlpm.val,IF($F151 = "",val_blankRefText,  _xldudf_CX_GET(CX_ENTITY,$F151,CP$11,CP$14,,(CP$146))),
_xlpm.Res, IF(OR(_xlpm.val="",_xlpm.val="Error"),"",_xlpm.val),
_xlpm.Res
)</f>
        <v>#NAME?</v>
      </c>
      <c r="CQ151" s="1986" t="e" cm="1">
        <f t="array" aca="1" ref="CQ151" ca="1">_xlfn.LET(
_xlpm.val,IF($F151 = "",val_blankRefText,  _xldudf_CX_GET(CX_ENTITY,$F151,CQ$11,CQ$14,,(CQ$146))),
_xlpm.Res, IF(OR(_xlpm.val="",_xlpm.val="Error"),"",_xlpm.val),
_xlpm.Res
)</f>
        <v>#NAME?</v>
      </c>
      <c r="CR151" s="34"/>
    </row>
    <row r="152" spans="1:96" ht="21" customHeight="1" outlineLevel="1">
      <c r="A152" s="1322"/>
      <c r="B152" s="2128" t="s">
        <v>126</v>
      </c>
      <c r="C152" s="2128" t="s">
        <v>1611</v>
      </c>
      <c r="D152" s="1322"/>
      <c r="E152" s="577" t="e" cm="1">
        <f t="array" aca="1" ref="E152" ca="1">_xlfn.LET(
   _xlpm.Attr,  $C152,
   _xlpm.Lookback, $E$16,
   _xlpm.QueryDate, EOMONTH(val_asOfDate,_xlpm.Lookback),
   _xlpm.ReadField, _xldudf_CX_GET(CX_ENTITY,fx_attrConverter($C152),_xlpm.QueryDate),
   _xlpm.AttrBlank, _xlpm.Attr="", _xlpm.Result,
   IF(_xlpm.AttrBlank,val_blankRefText,fx_attrConverter(_xlpm.ReadField,0)),
IF(_xlpm.Result = "Error", "", _xlpm.Result )
)</f>
        <v>#NAME?</v>
      </c>
      <c r="F152" s="577" t="str">
        <f t="shared" si="40"/>
        <v>Lfl Revenue Adjustment - Amount 5</v>
      </c>
      <c r="G152" s="577" t="s">
        <v>1608</v>
      </c>
      <c r="H152" s="510">
        <v>1</v>
      </c>
      <c r="I152" s="510">
        <v>1</v>
      </c>
      <c r="J152" s="30"/>
      <c r="K152" s="30"/>
      <c r="L152" s="579" t="b">
        <v>0</v>
      </c>
      <c r="N152" s="158"/>
      <c r="O152" s="101"/>
      <c r="P152" s="52"/>
      <c r="Q152" s="101"/>
      <c r="R152" s="101"/>
      <c r="S152" s="101"/>
      <c r="T152" s="101"/>
      <c r="U152" s="39"/>
      <c r="W152" s="91" t="str">
        <f>W148</f>
        <v>Actual</v>
      </c>
      <c r="X152" s="815" t="s">
        <v>62</v>
      </c>
      <c r="Y152" s="1555" t="e">
        <f t="shared" ca="1" si="41"/>
        <v>#NAME?</v>
      </c>
      <c r="Z152" s="198" cm="1">
        <f t="array" ref="Z152">_xlfn.SWITCH(
    TRUE,
ISBLANK(_PL!$L152),"",
    _PL!$L152=TRUE, 1,
    _PL!$L152=FALSE,-1,
    _PL!$L152=-1,0,
"n/a"
)</f>
        <v>-1</v>
      </c>
      <c r="AA152" s="905"/>
      <c r="AB152" s="1139"/>
      <c r="AC152" s="914" t="str" cm="1">
        <f t="array" ref="AC152">_xlfn.LET(
_xlpm.Def, IF(_xlfn.XMATCH(AB152,tbl_acctDef[Term],0)&gt;0, fx_getIcon("find"), ""),
_xlpm.Adj, IF(_xlfn.XMATCH(AB152, tbl_adjExample[Items],0)&gt;0, fx_getIcon("find"), ""),
IFERROR(IFBLANK(_xlpm.Def,_xlpm.Adj),"")
)</f>
        <v/>
      </c>
      <c r="AD152" s="1986" t="e" cm="1">
        <f t="array" aca="1" ref="AD152" ca="1">_xlfn.LET(
_xlpm.val,IF($F152 = "",val_blankRefText,  _xldudf_CX_GET(CX_ENTITY,$F152,AD$11,AD$14,,(AD$146))),
_xlpm.Res, IF(OR(_xlpm.val="",_xlpm.val="Error"),"",_xlpm.val),
_xlpm.Res
)</f>
        <v>#NAME?</v>
      </c>
      <c r="AE152" s="1986" t="e" cm="1">
        <f t="array" aca="1" ref="AE152" ca="1">_xlfn.LET(
_xlpm.val,IF($F152 = "",val_blankRefText,  _xldudf_CX_GET(CX_ENTITY,$F152,AE$11,AE$14,,(AE$146))),
_xlpm.Res, IF(OR(_xlpm.val="",_xlpm.val="Error"),"",_xlpm.val),
_xlpm.Res
)</f>
        <v>#NAME?</v>
      </c>
      <c r="AF152" s="1986" t="e" cm="1">
        <f t="array" aca="1" ref="AF152" ca="1">_xlfn.LET(
_xlpm.val,IF($F152 = "",val_blankRefText,  _xldudf_CX_GET(CX_ENTITY,$F152,AF$11,AF$14,,(AF$146))),
_xlpm.Res, IF(OR(_xlpm.val="",_xlpm.val="Error"),"",_xlpm.val),
_xlpm.Res
)</f>
        <v>#NAME?</v>
      </c>
      <c r="AG152" s="1986" t="e" cm="1">
        <f t="array" aca="1" ref="AG152" ca="1">_xlfn.LET(
_xlpm.val,IF($F152 = "",val_blankRefText,  _xldudf_CX_GET(CX_ENTITY,$F152,AG$11,AG$14,,(AG$146))),
_xlpm.Res, IF(OR(_xlpm.val="",_xlpm.val="Error"),"",_xlpm.val),
_xlpm.Res
)</f>
        <v>#NAME?</v>
      </c>
      <c r="AH152" s="1986" t="e" cm="1">
        <f t="array" aca="1" ref="AH152" ca="1">_xlfn.LET(
_xlpm.val,IF($F152 = "",val_blankRefText,  _xldudf_CX_GET(CX_ENTITY,$F152,AH$11,AH$14,,(AH$146))),
_xlpm.Res, IF(OR(_xlpm.val="",_xlpm.val="Error"),"",_xlpm.val),
_xlpm.Res
)</f>
        <v>#NAME?</v>
      </c>
      <c r="AI152" s="1986" t="e" cm="1">
        <f t="array" aca="1" ref="AI152" ca="1">_xlfn.LET(
_xlpm.val,IF($F152 = "",val_blankRefText,  _xldudf_CX_GET(CX_ENTITY,$F152,AI$11,AI$14,,(AI$146))),
_xlpm.Res, IF(OR(_xlpm.val="",_xlpm.val="Error"),"",_xlpm.val),
_xlpm.Res
)</f>
        <v>#NAME?</v>
      </c>
      <c r="AJ152" s="1986" t="e" cm="1">
        <f t="array" aca="1" ref="AJ152" ca="1">_xlfn.LET(
_xlpm.val,IF($F152 = "",val_blankRefText,  _xldudf_CX_GET(CX_ENTITY,$F152,AJ$11,AJ$14,,(AJ$146))),
_xlpm.Res, IF(OR(_xlpm.val="",_xlpm.val="Error"),"",_xlpm.val),
_xlpm.Res
)</f>
        <v>#NAME?</v>
      </c>
      <c r="AK152" s="1986" t="e" cm="1">
        <f t="array" aca="1" ref="AK152" ca="1">_xlfn.LET(
_xlpm.val,IF($F152 = "",val_blankRefText,  _xldudf_CX_GET(CX_ENTITY,$F152,AK$11,AK$14,,(AK$146))),
_xlpm.Res, IF(OR(_xlpm.val="",_xlpm.val="Error"),"",_xlpm.val),
_xlpm.Res
)</f>
        <v>#NAME?</v>
      </c>
      <c r="AL152" s="1986" t="e" cm="1">
        <f t="array" aca="1" ref="AL152" ca="1">_xlfn.LET(
_xlpm.val,IF($F152 = "",val_blankRefText,  _xldudf_CX_GET(CX_ENTITY,$F152,AL$11,AL$14,,(AL$146))),
_xlpm.Res, IF(OR(_xlpm.val="",_xlpm.val="Error"),"",_xlpm.val),
_xlpm.Res
)</f>
        <v>#NAME?</v>
      </c>
      <c r="AM152" s="1986" t="e" cm="1">
        <f t="array" aca="1" ref="AM152" ca="1">_xlfn.LET(
_xlpm.val,IF($F152 = "",val_blankRefText,  _xldudf_CX_GET(CX_ENTITY,$F152,AM$11,AM$14,,(AM$146))),
_xlpm.Res, IF(OR(_xlpm.val="",_xlpm.val="Error"),"",_xlpm.val),
_xlpm.Res
)</f>
        <v>#NAME?</v>
      </c>
      <c r="AN152" s="1986" t="e" cm="1">
        <f t="array" aca="1" ref="AN152" ca="1">_xlfn.LET(
_xlpm.val,IF($F152 = "",val_blankRefText,  _xldudf_CX_GET(CX_ENTITY,$F152,AN$11,AN$14,,(AN$146))),
_xlpm.Res, IF(OR(_xlpm.val="",_xlpm.val="Error"),"",_xlpm.val),
_xlpm.Res
)</f>
        <v>#NAME?</v>
      </c>
      <c r="AO152" s="1986" t="e" cm="1">
        <f t="array" aca="1" ref="AO152" ca="1">_xlfn.LET(
_xlpm.val,IF($F152 = "",val_blankRefText,  _xldudf_CX_GET(CX_ENTITY,$F152,AO$11,AO$14,,(AO$146))),
_xlpm.Res, IF(OR(_xlpm.val="",_xlpm.val="Error"),"",_xlpm.val),
_xlpm.Res
)</f>
        <v>#NAME?</v>
      </c>
      <c r="AP152" s="1986" t="e" cm="1">
        <f t="array" aca="1" ref="AP152" ca="1">_xlfn.LET(
_xlpm.val,IF($F152 = "",val_blankRefText,  _xldudf_CX_GET(CX_ENTITY,$F152,AP$11,AP$14,,(AP$146))),
_xlpm.Res, IF(OR(_xlpm.val="",_xlpm.val="Error"),"",_xlpm.val),
_xlpm.Res
)</f>
        <v>#NAME?</v>
      </c>
      <c r="AQ152" s="1986" t="e" cm="1">
        <f t="array" aca="1" ref="AQ152" ca="1">_xlfn.LET(
_xlpm.val,IF($F152 = "",val_blankRefText,  _xldudf_CX_GET(CX_ENTITY,$F152,AQ$11,AQ$14,,(AQ$146))),
_xlpm.Res, IF(OR(_xlpm.val="",_xlpm.val="Error"),"",_xlpm.val),
_xlpm.Res
)</f>
        <v>#NAME?</v>
      </c>
      <c r="AR152" s="1986" t="e" cm="1">
        <f t="array" aca="1" ref="AR152" ca="1">_xlfn.LET(
_xlpm.val,IF($F152 = "",val_blankRefText,  _xldudf_CX_GET(CX_ENTITY,$F152,AR$11,AR$14,,(AR$146))),
_xlpm.Res, IF(OR(_xlpm.val="",_xlpm.val="Error"),"",_xlpm.val),
_xlpm.Res
)</f>
        <v>#NAME?</v>
      </c>
      <c r="AS152" s="1986" t="e" cm="1">
        <f t="array" aca="1" ref="AS152" ca="1">_xlfn.LET(
_xlpm.val,IF($F152 = "",val_blankRefText,  _xldudf_CX_GET(CX_ENTITY,$F152,AS$11,AS$14,,(AS$146))),
_xlpm.Res, IF(OR(_xlpm.val="",_xlpm.val="Error"),"",_xlpm.val),
_xlpm.Res
)</f>
        <v>#NAME?</v>
      </c>
      <c r="AT152" s="1986" t="e" cm="1">
        <f t="array" aca="1" ref="AT152" ca="1">_xlfn.LET(
_xlpm.val,IF($F152 = "",val_blankRefText,  _xldudf_CX_GET(CX_ENTITY,$F152,AT$11,AT$14,,(AT$146))),
_xlpm.Res, IF(OR(_xlpm.val="",_xlpm.val="Error"),"",_xlpm.val),
_xlpm.Res
)</f>
        <v>#NAME?</v>
      </c>
      <c r="AU152" s="1986" t="e" cm="1">
        <f t="array" aca="1" ref="AU152" ca="1">_xlfn.LET(
_xlpm.val,IF($F152 = "",val_blankRefText,  _xldudf_CX_GET(CX_ENTITY,$F152,AU$11,AU$14,,(AU$146))),
_xlpm.Res, IF(OR(_xlpm.val="",_xlpm.val="Error"),"",_xlpm.val),
_xlpm.Res
)</f>
        <v>#NAME?</v>
      </c>
      <c r="AV152" s="1986" t="e" cm="1">
        <f t="array" aca="1" ref="AV152" ca="1">_xlfn.LET(
_xlpm.val,IF($F152 = "",val_blankRefText,  _xldudf_CX_GET(CX_ENTITY,$F152,AV$11,AV$14,,(AV$146))),
_xlpm.Res, IF(OR(_xlpm.val="",_xlpm.val="Error"),"",_xlpm.val),
_xlpm.Res
)</f>
        <v>#NAME?</v>
      </c>
      <c r="AW152" s="1986" t="e" cm="1">
        <f t="array" aca="1" ref="AW152" ca="1">_xlfn.LET(
_xlpm.val,IF($F152 = "",val_blankRefText,  _xldudf_CX_GET(CX_ENTITY,$F152,AW$11,AW$14,,(AW$146))),
_xlpm.Res, IF(OR(_xlpm.val="",_xlpm.val="Error"),"",_xlpm.val),
_xlpm.Res
)</f>
        <v>#NAME?</v>
      </c>
      <c r="AX152" s="1986" t="e" cm="1">
        <f t="array" aca="1" ref="AX152" ca="1">_xlfn.LET(
_xlpm.val,IF($F152 = "",val_blankRefText,  _xldudf_CX_GET(CX_ENTITY,$F152,AX$11,AX$14,,(AX$146))),
_xlpm.Res, IF(OR(_xlpm.val="",_xlpm.val="Error"),"",_xlpm.val),
_xlpm.Res
)</f>
        <v>#NAME?</v>
      </c>
      <c r="AY152" s="1986" t="e" cm="1">
        <f t="array" aca="1" ref="AY152" ca="1">_xlfn.LET(
_xlpm.val,IF($F152 = "",val_blankRefText,  _xldudf_CX_GET(CX_ENTITY,$F152,AY$11,AY$14,,(AY$146))),
_xlpm.Res, IF(OR(_xlpm.val="",_xlpm.val="Error"),"",_xlpm.val),
_xlpm.Res
)</f>
        <v>#NAME?</v>
      </c>
      <c r="AZ152" s="1986" t="e" cm="1">
        <f t="array" aca="1" ref="AZ152" ca="1">_xlfn.LET(
_xlpm.val,IF($F152 = "",val_blankRefText,  _xldudf_CX_GET(CX_ENTITY,$F152,AZ$11,AZ$14,,(AZ$146))),
_xlpm.Res, IF(OR(_xlpm.val="",_xlpm.val="Error"),"",_xlpm.val),
_xlpm.Res
)</f>
        <v>#NAME?</v>
      </c>
      <c r="BA152" s="1986" t="e" cm="1">
        <f t="array" aca="1" ref="BA152" ca="1">_xlfn.LET(
_xlpm.val,IF($F152 = "",val_blankRefText,  _xldudf_CX_GET(CX_ENTITY,$F152,BA$11,BA$14,,(BA$146))),
_xlpm.Res, IF(OR(_xlpm.val="",_xlpm.val="Error"),"",_xlpm.val),
_xlpm.Res
)</f>
        <v>#NAME?</v>
      </c>
      <c r="BB152" s="1986" t="e" cm="1">
        <f t="array" aca="1" ref="BB152" ca="1">_xlfn.LET(
_xlpm.val,IF($F152 = "",val_blankRefText,  _xldudf_CX_GET(CX_ENTITY,$F152,BB$11,BB$14,,(BB$146))),
_xlpm.Res, IF(OR(_xlpm.val="",_xlpm.val="Error"),"",_xlpm.val),
_xlpm.Res
)</f>
        <v>#NAME?</v>
      </c>
      <c r="BC152" s="1986" t="e" cm="1">
        <f t="array" aca="1" ref="BC152" ca="1">_xlfn.LET(
_xlpm.val,IF($F152 = "",val_blankRefText,  _xldudf_CX_GET(CX_ENTITY,$F152,BC$11,BC$14,,(BC$146))),
_xlpm.Res, IF(OR(_xlpm.val="",_xlpm.val="Error"),"",_xlpm.val),
_xlpm.Res
)</f>
        <v>#NAME?</v>
      </c>
      <c r="BD152" s="1986" t="e" cm="1">
        <f t="array" aca="1" ref="BD152" ca="1">_xlfn.LET(
_xlpm.val,IF($F152 = "",val_blankRefText,  _xldudf_CX_GET(CX_ENTITY,$F152,BD$11,BD$14,,(BD$146))),
_xlpm.Res, IF(OR(_xlpm.val="",_xlpm.val="Error"),"",_xlpm.val),
_xlpm.Res
)</f>
        <v>#NAME?</v>
      </c>
      <c r="BE152" s="1986" t="e" cm="1">
        <f t="array" aca="1" ref="BE152" ca="1">_xlfn.LET(
_xlpm.val,IF($F152 = "",val_blankRefText,  _xldudf_CX_GET(CX_ENTITY,$F152,BE$11,BE$14,,(BE$146))),
_xlpm.Res, IF(OR(_xlpm.val="",_xlpm.val="Error"),"",_xlpm.val),
_xlpm.Res
)</f>
        <v>#NAME?</v>
      </c>
      <c r="BF152" s="1986" t="e" cm="1">
        <f t="array" aca="1" ref="BF152" ca="1">_xlfn.LET(
_xlpm.val,IF($F152 = "",val_blankRefText,  _xldudf_CX_GET(CX_ENTITY,$F152,BF$11,BF$14,,(BF$146))),
_xlpm.Res, IF(OR(_xlpm.val="",_xlpm.val="Error"),"",_xlpm.val),
_xlpm.Res
)</f>
        <v>#NAME?</v>
      </c>
      <c r="BG152" s="1986" t="e" cm="1">
        <f t="array" aca="1" ref="BG152" ca="1">_xlfn.LET(
_xlpm.val,IF($F152 = "",val_blankRefText,  _xldudf_CX_GET(CX_ENTITY,$F152,BG$11,BG$14,,(BG$146))),
_xlpm.Res, IF(OR(_xlpm.val="",_xlpm.val="Error"),"",_xlpm.val),
_xlpm.Res
)</f>
        <v>#NAME?</v>
      </c>
      <c r="BH152" s="1986" t="e" cm="1">
        <f t="array" aca="1" ref="BH152" ca="1">_xlfn.LET(
_xlpm.val,IF($F152 = "",val_blankRefText,  _xldudf_CX_GET(CX_ENTITY,$F152,BH$11,BH$14,,(BH$146))),
_xlpm.Res, IF(OR(_xlpm.val="",_xlpm.val="Error"),"",_xlpm.val),
_xlpm.Res
)</f>
        <v>#NAME?</v>
      </c>
      <c r="BI152" s="1986" t="e" cm="1">
        <f t="array" aca="1" ref="BI152" ca="1">_xlfn.LET(
_xlpm.val,IF($F152 = "",val_blankRefText,  _xldudf_CX_GET(CX_ENTITY,$F152,BI$11,BI$14,,(BI$146))),
_xlpm.Res, IF(OR(_xlpm.val="",_xlpm.val="Error"),"",_xlpm.val),
_xlpm.Res
)</f>
        <v>#NAME?</v>
      </c>
      <c r="BJ152" s="1986" t="e" cm="1">
        <f t="array" aca="1" ref="BJ152" ca="1">_xlfn.LET(
_xlpm.val,IF($F152 = "",val_blankRefText,  _xldudf_CX_GET(CX_ENTITY,$F152,BJ$11,BJ$14,,(BJ$146))),
_xlpm.Res, IF(OR(_xlpm.val="",_xlpm.val="Error"),"",_xlpm.val),
_xlpm.Res
)</f>
        <v>#NAME?</v>
      </c>
      <c r="BK152" s="1986" t="e" cm="1">
        <f t="array" aca="1" ref="BK152" ca="1">_xlfn.LET(
_xlpm.val,IF($F152 = "",val_blankRefText,  _xldudf_CX_GET(CX_ENTITY,$F152,BK$11,BK$14,,(BK$146))),
_xlpm.Res, IF(OR(_xlpm.val="",_xlpm.val="Error"),"",_xlpm.val),
_xlpm.Res
)</f>
        <v>#NAME?</v>
      </c>
      <c r="BL152" s="1986" t="e" cm="1">
        <f t="array" aca="1" ref="BL152" ca="1">_xlfn.LET(
_xlpm.val,IF($F152 = "",val_blankRefText,  _xldudf_CX_GET(CX_ENTITY,$F152,BL$11,BL$14,,(BL$146))),
_xlpm.Res, IF(OR(_xlpm.val="",_xlpm.val="Error"),"",_xlpm.val),
_xlpm.Res
)</f>
        <v>#NAME?</v>
      </c>
      <c r="BM152" s="1986" t="e" cm="1">
        <f t="array" aca="1" ref="BM152" ca="1">_xlfn.LET(
_xlpm.val,IF($F152 = "",val_blankRefText,  _xldudf_CX_GET(CX_ENTITY,$F152,BM$11,BM$14,,(BM$146))),
_xlpm.Res, IF(OR(_xlpm.val="",_xlpm.val="Error"),"",_xlpm.val),
_xlpm.Res
)</f>
        <v>#NAME?</v>
      </c>
      <c r="BN152" s="1986" t="e" cm="1">
        <f t="array" aca="1" ref="BN152" ca="1">_xlfn.LET(
_xlpm.val,IF($F152 = "",val_blankRefText,  _xldudf_CX_GET(CX_ENTITY,$F152,BN$11,BN$14,,(BN$146))),
_xlpm.Res, IF(OR(_xlpm.val="",_xlpm.val="Error"),"",_xlpm.val),
_xlpm.Res
)</f>
        <v>#NAME?</v>
      </c>
      <c r="BO152" s="2103"/>
      <c r="BP152" s="2103"/>
      <c r="BQ152" s="2103"/>
      <c r="BR152" s="2103"/>
      <c r="BS152" s="2103"/>
      <c r="BT152" s="2103"/>
      <c r="BU152" s="2103"/>
      <c r="BV152" s="2103"/>
      <c r="BW152" s="2103"/>
      <c r="BX152" s="2103"/>
      <c r="BY152" s="2103"/>
      <c r="BZ152" s="2103"/>
      <c r="CA152" s="34"/>
      <c r="CC152" s="50"/>
      <c r="CD152" s="1461" t="e" cm="1">
        <f t="array" aca="1" ref="CD152" ca="1">_xlfn.LET( _xlpm.CheckBlank, SUM(PL!$AD152:$BN152) = 0, IF(_xlpm.CheckBlank, "", SUM(_xlfn._xlws.FILTER(PL!$AD152:$BN152,(YEAR(PL!$AD$12:$BN$12)=PL!CD$12)*(array_timeline&lt;=PL!CD$11)))))</f>
        <v>#NAME?</v>
      </c>
      <c r="CE152" s="1461" t="e" cm="1">
        <f t="array" aca="1" ref="CE152" ca="1">_xlfn.LET( _xlpm.CheckBlank, SUM(PL!$AD152:$BN152) = 0, IF(_xlpm.CheckBlank, "", SUM(_xlfn._xlws.FILTER(PL!$AD152:$BN152,(YEAR(PL!$AD$12:$BN$12)=PL!CE$12)*(array_timeline&lt;=PL!CE$11)))))</f>
        <v>#NAME?</v>
      </c>
      <c r="CF152" s="88"/>
      <c r="CG152" s="1461" t="e" cm="1">
        <f t="array" aca="1" ref="CG152" ca="1">_xlfn.LET( _xlpm.CheckBlank, SUM(PL!$AD152:$BN152) = 0, IF(_xlpm.CheckBlank, "", SUM(_xlfn._xlws.FILTER(PL!$AD152:$BN152,(YEAR(PL!$AD$12:$BN$12)=PL!CG$12)*(array_timeline&lt;=PL!CG$11)))))</f>
        <v>#NAME?</v>
      </c>
      <c r="CH152" s="1461" t="e" cm="1">
        <f t="array" aca="1" ref="CH152" ca="1">_xlfn.LET( _xlpm.CheckBlank, SUM(PL!$AD152:$BN152) = 0, IF(_xlpm.CheckBlank, "", SUM(_xlfn._xlws.FILTER(PL!$AD152:$BN152,(YEAR(PL!$AD$12:$BN$12)=PL!CH$12)*(array_timeline&lt;=PL!CH$11)))))</f>
        <v>#NAME?</v>
      </c>
      <c r="CI152" s="88"/>
      <c r="CJ152" s="1461" cm="1">
        <f t="array" ref="CJ152">_xlfn.LET( _xlpm.CheckBlank, SUM(PL!$AD152:$BN152) = 0, IF(_xlpm.CheckBlank, "", SUM(_xlfn.TAKE(_xlfn.DROP(PL!$AD152:$BN152, ,-DATEDIFF(PL!CJ$11, val_asOfDate,"M")),1,-12))))</f>
        <v>12</v>
      </c>
      <c r="CK152" s="1461" cm="1">
        <f t="array" ref="CK152">_xlfn.LET( _xlpm.CheckBlank, SUM(PL!$AD152:$BN152) = 0, IF(_xlpm.CheckBlank, "", SUM(_xlfn.TAKE(_xlfn.DROP(PL!$AD152:$BN152, ,-DATEDIFF(PL!CK$11, val_asOfDate,"M")),1,-12))))</f>
        <v>12</v>
      </c>
      <c r="CL152" s="88"/>
      <c r="CM152" s="1986" t="e" cm="1">
        <f t="array" aca="1" ref="CM152" ca="1">_xlfn.LET(
_xlpm.val,IF($F152 = "",val_blankRefText,  _xldudf_CX_GET(CX_ENTITY,$F152,CM$11,CM$14,,(CM$146))),
_xlpm.Res, IF(OR(_xlpm.val="",_xlpm.val="Error"),"",_xlpm.val),
_xlpm.Res
)</f>
        <v>#NAME?</v>
      </c>
      <c r="CN152" s="1986" t="e" cm="1">
        <f t="array" aca="1" ref="CN152" ca="1">_xlfn.LET(
_xlpm.val,IF($F152 = "",val_blankRefText,  _xldudf_CX_GET(CX_ENTITY,$F152,CN$11,CN$14,,(CN$146))),
_xlpm.Res, IF(OR(_xlpm.val="",_xlpm.val="Error"),"",_xlpm.val),
_xlpm.Res
)</f>
        <v>#NAME?</v>
      </c>
      <c r="CO152" s="1169"/>
      <c r="CP152" s="1986" t="e" cm="1">
        <f t="array" aca="1" ref="CP152" ca="1">_xlfn.LET(
_xlpm.val,IF($F152 = "",val_blankRefText,  _xldudf_CX_GET(CX_ENTITY,$F152,CP$11,CP$14,,(CP$146))),
_xlpm.Res, IF(OR(_xlpm.val="",_xlpm.val="Error"),"",_xlpm.val),
_xlpm.Res
)</f>
        <v>#NAME?</v>
      </c>
      <c r="CQ152" s="1986" t="e" cm="1">
        <f t="array" aca="1" ref="CQ152" ca="1">_xlfn.LET(
_xlpm.val,IF($F152 = "",val_blankRefText,  _xldudf_CX_GET(CX_ENTITY,$F152,CQ$11,CQ$14,,(CQ$146))),
_xlpm.Res, IF(OR(_xlpm.val="",_xlpm.val="Error"),"",_xlpm.val),
_xlpm.Res
)</f>
        <v>#NAME?</v>
      </c>
      <c r="CR152" s="34"/>
    </row>
    <row r="153" spans="1:96" ht="21" customHeight="1" outlineLevel="1">
      <c r="A153" s="1322"/>
      <c r="B153" s="2128" t="s">
        <v>127</v>
      </c>
      <c r="C153" s="2128" t="s">
        <v>1612</v>
      </c>
      <c r="D153" s="580"/>
      <c r="E153" s="577" t="e" cm="1">
        <f t="array" aca="1" ref="E153" ca="1">_xlfn.LET(
   _xlpm.Attr,  $C153,
   _xlpm.Lookback, $E$16,
   _xlpm.QueryDate, EOMONTH(val_asOfDate,_xlpm.Lookback),
   _xlpm.ReadField, _xldudf_CX_GET(CX_ENTITY,fx_attrConverter($C153),_xlpm.QueryDate),
   _xlpm.AttrBlank, _xlpm.Attr="", _xlpm.Result,
   IF(_xlpm.AttrBlank,val_blankRefText,fx_attrConverter(_xlpm.ReadField,0)),
IF(_xlpm.Result = "Error", "", _xlpm.Result )
)</f>
        <v>#NAME?</v>
      </c>
      <c r="F153" s="577" t="str">
        <f t="shared" si="40"/>
        <v>Lfl Revenue Adjustment - Amount 6</v>
      </c>
      <c r="G153" s="577" t="s">
        <v>1608</v>
      </c>
      <c r="H153" s="510">
        <v>1</v>
      </c>
      <c r="I153" s="585">
        <v>1</v>
      </c>
      <c r="J153" s="586"/>
      <c r="K153" s="586"/>
      <c r="L153" s="579" t="b">
        <v>0</v>
      </c>
      <c r="N153" s="158"/>
      <c r="O153" s="101"/>
      <c r="P153" s="52"/>
      <c r="Q153" s="101"/>
      <c r="R153" s="101"/>
      <c r="S153" s="101"/>
      <c r="T153" s="101"/>
      <c r="U153" s="39"/>
      <c r="W153" s="91" t="str">
        <f>W149</f>
        <v>Actual</v>
      </c>
      <c r="X153" s="815" t="s">
        <v>62</v>
      </c>
      <c r="Y153" s="1555" t="e">
        <f t="shared" ca="1" si="41"/>
        <v>#NAME?</v>
      </c>
      <c r="Z153" s="198" cm="1">
        <f t="array" ref="Z153">_xlfn.SWITCH(
    TRUE,
ISBLANK(_PL!$L153),"",
    _PL!$L153=TRUE, 1,
    _PL!$L153=FALSE,-1,
    _PL!$L153=-1,0,
"n/a"
)</f>
        <v>-1</v>
      </c>
      <c r="AA153" s="905"/>
      <c r="AB153" s="13"/>
      <c r="AC153" s="1138" t="str" cm="1">
        <f t="array" ref="AC153">_xlfn.LET(
_xlpm.Def, IF(_xlfn.XMATCH(AB153,tbl_acctDef[Term],0)&gt;0, fx_getIcon("find"), ""),
_xlpm.Adj, IF(_xlfn.XMATCH(AB153, tbl_adjExample[Items],0)&gt;0, fx_getIcon("find"), ""),
IFERROR(IFBLANK(_xlpm.Def,_xlpm.Adj),"")
)</f>
        <v/>
      </c>
      <c r="AD153" s="1986" t="e" cm="1">
        <f t="array" aca="1" ref="AD153" ca="1">_xlfn.LET(
_xlpm.val,IF($F153 = "",val_blankRefText,  _xldudf_CX_GET(CX_ENTITY,$F153,AD$11,AD$14,,(AD$146))),
_xlpm.Res, IF(OR(_xlpm.val="",_xlpm.val="Error"),"",_xlpm.val),
_xlpm.Res
)</f>
        <v>#NAME?</v>
      </c>
      <c r="AE153" s="1986" t="e" cm="1">
        <f t="array" aca="1" ref="AE153" ca="1">_xlfn.LET(
_xlpm.val,IF($F153 = "",val_blankRefText,  _xldudf_CX_GET(CX_ENTITY,$F153,AE$11,AE$14,,(AE$146))),
_xlpm.Res, IF(OR(_xlpm.val="",_xlpm.val="Error"),"",_xlpm.val),
_xlpm.Res
)</f>
        <v>#NAME?</v>
      </c>
      <c r="AF153" s="1986" t="e" cm="1">
        <f t="array" aca="1" ref="AF153" ca="1">_xlfn.LET(
_xlpm.val,IF($F153 = "",val_blankRefText,  _xldudf_CX_GET(CX_ENTITY,$F153,AF$11,AF$14,,(AF$146))),
_xlpm.Res, IF(OR(_xlpm.val="",_xlpm.val="Error"),"",_xlpm.val),
_xlpm.Res
)</f>
        <v>#NAME?</v>
      </c>
      <c r="AG153" s="1986" t="e" cm="1">
        <f t="array" aca="1" ref="AG153" ca="1">_xlfn.LET(
_xlpm.val,IF($F153 = "",val_blankRefText,  _xldudf_CX_GET(CX_ENTITY,$F153,AG$11,AG$14,,(AG$146))),
_xlpm.Res, IF(OR(_xlpm.val="",_xlpm.val="Error"),"",_xlpm.val),
_xlpm.Res
)</f>
        <v>#NAME?</v>
      </c>
      <c r="AH153" s="1986" t="e" cm="1">
        <f t="array" aca="1" ref="AH153" ca="1">_xlfn.LET(
_xlpm.val,IF($F153 = "",val_blankRefText,  _xldudf_CX_GET(CX_ENTITY,$F153,AH$11,AH$14,,(AH$146))),
_xlpm.Res, IF(OR(_xlpm.val="",_xlpm.val="Error"),"",_xlpm.val),
_xlpm.Res
)</f>
        <v>#NAME?</v>
      </c>
      <c r="AI153" s="1986" t="e" cm="1">
        <f t="array" aca="1" ref="AI153" ca="1">_xlfn.LET(
_xlpm.val,IF($F153 = "",val_blankRefText,  _xldudf_CX_GET(CX_ENTITY,$F153,AI$11,AI$14,,(AI$146))),
_xlpm.Res, IF(OR(_xlpm.val="",_xlpm.val="Error"),"",_xlpm.val),
_xlpm.Res
)</f>
        <v>#NAME?</v>
      </c>
      <c r="AJ153" s="1986" t="e" cm="1">
        <f t="array" aca="1" ref="AJ153" ca="1">_xlfn.LET(
_xlpm.val,IF($F153 = "",val_blankRefText,  _xldudf_CX_GET(CX_ENTITY,$F153,AJ$11,AJ$14,,(AJ$146))),
_xlpm.Res, IF(OR(_xlpm.val="",_xlpm.val="Error"),"",_xlpm.val),
_xlpm.Res
)</f>
        <v>#NAME?</v>
      </c>
      <c r="AK153" s="1986" t="e" cm="1">
        <f t="array" aca="1" ref="AK153" ca="1">_xlfn.LET(
_xlpm.val,IF($F153 = "",val_blankRefText,  _xldudf_CX_GET(CX_ENTITY,$F153,AK$11,AK$14,,(AK$146))),
_xlpm.Res, IF(OR(_xlpm.val="",_xlpm.val="Error"),"",_xlpm.val),
_xlpm.Res
)</f>
        <v>#NAME?</v>
      </c>
      <c r="AL153" s="1986" t="e" cm="1">
        <f t="array" aca="1" ref="AL153" ca="1">_xlfn.LET(
_xlpm.val,IF($F153 = "",val_blankRefText,  _xldudf_CX_GET(CX_ENTITY,$F153,AL$11,AL$14,,(AL$146))),
_xlpm.Res, IF(OR(_xlpm.val="",_xlpm.val="Error"),"",_xlpm.val),
_xlpm.Res
)</f>
        <v>#NAME?</v>
      </c>
      <c r="AM153" s="1986" t="e" cm="1">
        <f t="array" aca="1" ref="AM153" ca="1">_xlfn.LET(
_xlpm.val,IF($F153 = "",val_blankRefText,  _xldudf_CX_GET(CX_ENTITY,$F153,AM$11,AM$14,,(AM$146))),
_xlpm.Res, IF(OR(_xlpm.val="",_xlpm.val="Error"),"",_xlpm.val),
_xlpm.Res
)</f>
        <v>#NAME?</v>
      </c>
      <c r="AN153" s="1986" t="e" cm="1">
        <f t="array" aca="1" ref="AN153" ca="1">_xlfn.LET(
_xlpm.val,IF($F153 = "",val_blankRefText,  _xldudf_CX_GET(CX_ENTITY,$F153,AN$11,AN$14,,(AN$146))),
_xlpm.Res, IF(OR(_xlpm.val="",_xlpm.val="Error"),"",_xlpm.val),
_xlpm.Res
)</f>
        <v>#NAME?</v>
      </c>
      <c r="AO153" s="1986" t="e" cm="1">
        <f t="array" aca="1" ref="AO153" ca="1">_xlfn.LET(
_xlpm.val,IF($F153 = "",val_blankRefText,  _xldudf_CX_GET(CX_ENTITY,$F153,AO$11,AO$14,,(AO$146))),
_xlpm.Res, IF(OR(_xlpm.val="",_xlpm.val="Error"),"",_xlpm.val),
_xlpm.Res
)</f>
        <v>#NAME?</v>
      </c>
      <c r="AP153" s="1986" t="e" cm="1">
        <f t="array" aca="1" ref="AP153" ca="1">_xlfn.LET(
_xlpm.val,IF($F153 = "",val_blankRefText,  _xldudf_CX_GET(CX_ENTITY,$F153,AP$11,AP$14,,(AP$146))),
_xlpm.Res, IF(OR(_xlpm.val="",_xlpm.val="Error"),"",_xlpm.val),
_xlpm.Res
)</f>
        <v>#NAME?</v>
      </c>
      <c r="AQ153" s="1986" t="e" cm="1">
        <f t="array" aca="1" ref="AQ153" ca="1">_xlfn.LET(
_xlpm.val,IF($F153 = "",val_blankRefText,  _xldudf_CX_GET(CX_ENTITY,$F153,AQ$11,AQ$14,,(AQ$146))),
_xlpm.Res, IF(OR(_xlpm.val="",_xlpm.val="Error"),"",_xlpm.val),
_xlpm.Res
)</f>
        <v>#NAME?</v>
      </c>
      <c r="AR153" s="1986" t="e" cm="1">
        <f t="array" aca="1" ref="AR153" ca="1">_xlfn.LET(
_xlpm.val,IF($F153 = "",val_blankRefText,  _xldudf_CX_GET(CX_ENTITY,$F153,AR$11,AR$14,,(AR$146))),
_xlpm.Res, IF(OR(_xlpm.val="",_xlpm.val="Error"),"",_xlpm.val),
_xlpm.Res
)</f>
        <v>#NAME?</v>
      </c>
      <c r="AS153" s="1986" t="e" cm="1">
        <f t="array" aca="1" ref="AS153" ca="1">_xlfn.LET(
_xlpm.val,IF($F153 = "",val_blankRefText,  _xldudf_CX_GET(CX_ENTITY,$F153,AS$11,AS$14,,(AS$146))),
_xlpm.Res, IF(OR(_xlpm.val="",_xlpm.val="Error"),"",_xlpm.val),
_xlpm.Res
)</f>
        <v>#NAME?</v>
      </c>
      <c r="AT153" s="1986" t="e" cm="1">
        <f t="array" aca="1" ref="AT153" ca="1">_xlfn.LET(
_xlpm.val,IF($F153 = "",val_blankRefText,  _xldudf_CX_GET(CX_ENTITY,$F153,AT$11,AT$14,,(AT$146))),
_xlpm.Res, IF(OR(_xlpm.val="",_xlpm.val="Error"),"",_xlpm.val),
_xlpm.Res
)</f>
        <v>#NAME?</v>
      </c>
      <c r="AU153" s="1986" t="e" cm="1">
        <f t="array" aca="1" ref="AU153" ca="1">_xlfn.LET(
_xlpm.val,IF($F153 = "",val_blankRefText,  _xldudf_CX_GET(CX_ENTITY,$F153,AU$11,AU$14,,(AU$146))),
_xlpm.Res, IF(OR(_xlpm.val="",_xlpm.val="Error"),"",_xlpm.val),
_xlpm.Res
)</f>
        <v>#NAME?</v>
      </c>
      <c r="AV153" s="1986" t="e" cm="1">
        <f t="array" aca="1" ref="AV153" ca="1">_xlfn.LET(
_xlpm.val,IF($F153 = "",val_blankRefText,  _xldudf_CX_GET(CX_ENTITY,$F153,AV$11,AV$14,,(AV$146))),
_xlpm.Res, IF(OR(_xlpm.val="",_xlpm.val="Error"),"",_xlpm.val),
_xlpm.Res
)</f>
        <v>#NAME?</v>
      </c>
      <c r="AW153" s="1986" t="e" cm="1">
        <f t="array" aca="1" ref="AW153" ca="1">_xlfn.LET(
_xlpm.val,IF($F153 = "",val_blankRefText,  _xldudf_CX_GET(CX_ENTITY,$F153,AW$11,AW$14,,(AW$146))),
_xlpm.Res, IF(OR(_xlpm.val="",_xlpm.val="Error"),"",_xlpm.val),
_xlpm.Res
)</f>
        <v>#NAME?</v>
      </c>
      <c r="AX153" s="1986" t="e" cm="1">
        <f t="array" aca="1" ref="AX153" ca="1">_xlfn.LET(
_xlpm.val,IF($F153 = "",val_blankRefText,  _xldudf_CX_GET(CX_ENTITY,$F153,AX$11,AX$14,,(AX$146))),
_xlpm.Res, IF(OR(_xlpm.val="",_xlpm.val="Error"),"",_xlpm.val),
_xlpm.Res
)</f>
        <v>#NAME?</v>
      </c>
      <c r="AY153" s="1986" t="e" cm="1">
        <f t="array" aca="1" ref="AY153" ca="1">_xlfn.LET(
_xlpm.val,IF($F153 = "",val_blankRefText,  _xldudf_CX_GET(CX_ENTITY,$F153,AY$11,AY$14,,(AY$146))),
_xlpm.Res, IF(OR(_xlpm.val="",_xlpm.val="Error"),"",_xlpm.val),
_xlpm.Res
)</f>
        <v>#NAME?</v>
      </c>
      <c r="AZ153" s="1986" t="e" cm="1">
        <f t="array" aca="1" ref="AZ153" ca="1">_xlfn.LET(
_xlpm.val,IF($F153 = "",val_blankRefText,  _xldudf_CX_GET(CX_ENTITY,$F153,AZ$11,AZ$14,,(AZ$146))),
_xlpm.Res, IF(OR(_xlpm.val="",_xlpm.val="Error"),"",_xlpm.val),
_xlpm.Res
)</f>
        <v>#NAME?</v>
      </c>
      <c r="BA153" s="1986" t="e" cm="1">
        <f t="array" aca="1" ref="BA153" ca="1">_xlfn.LET(
_xlpm.val,IF($F153 = "",val_blankRefText,  _xldudf_CX_GET(CX_ENTITY,$F153,BA$11,BA$14,,(BA$146))),
_xlpm.Res, IF(OR(_xlpm.val="",_xlpm.val="Error"),"",_xlpm.val),
_xlpm.Res
)</f>
        <v>#NAME?</v>
      </c>
      <c r="BB153" s="1986" t="e" cm="1">
        <f t="array" aca="1" ref="BB153" ca="1">_xlfn.LET(
_xlpm.val,IF($F153 = "",val_blankRefText,  _xldudf_CX_GET(CX_ENTITY,$F153,BB$11,BB$14,,(BB$146))),
_xlpm.Res, IF(OR(_xlpm.val="",_xlpm.val="Error"),"",_xlpm.val),
_xlpm.Res
)</f>
        <v>#NAME?</v>
      </c>
      <c r="BC153" s="1986" t="e" cm="1">
        <f t="array" aca="1" ref="BC153" ca="1">_xlfn.LET(
_xlpm.val,IF($F153 = "",val_blankRefText,  _xldudf_CX_GET(CX_ENTITY,$F153,BC$11,BC$14,,(BC$146))),
_xlpm.Res, IF(OR(_xlpm.val="",_xlpm.val="Error"),"",_xlpm.val),
_xlpm.Res
)</f>
        <v>#NAME?</v>
      </c>
      <c r="BD153" s="1986" t="e" cm="1">
        <f t="array" aca="1" ref="BD153" ca="1">_xlfn.LET(
_xlpm.val,IF($F153 = "",val_blankRefText,  _xldudf_CX_GET(CX_ENTITY,$F153,BD$11,BD$14,,(BD$146))),
_xlpm.Res, IF(OR(_xlpm.val="",_xlpm.val="Error"),"",_xlpm.val),
_xlpm.Res
)</f>
        <v>#NAME?</v>
      </c>
      <c r="BE153" s="1986" t="e" cm="1">
        <f t="array" aca="1" ref="BE153" ca="1">_xlfn.LET(
_xlpm.val,IF($F153 = "",val_blankRefText,  _xldudf_CX_GET(CX_ENTITY,$F153,BE$11,BE$14,,(BE$146))),
_xlpm.Res, IF(OR(_xlpm.val="",_xlpm.val="Error"),"",_xlpm.val),
_xlpm.Res
)</f>
        <v>#NAME?</v>
      </c>
      <c r="BF153" s="1986" t="e" cm="1">
        <f t="array" aca="1" ref="BF153" ca="1">_xlfn.LET(
_xlpm.val,IF($F153 = "",val_blankRefText,  _xldudf_CX_GET(CX_ENTITY,$F153,BF$11,BF$14,,(BF$146))),
_xlpm.Res, IF(OR(_xlpm.val="",_xlpm.val="Error"),"",_xlpm.val),
_xlpm.Res
)</f>
        <v>#NAME?</v>
      </c>
      <c r="BG153" s="1986" t="e" cm="1">
        <f t="array" aca="1" ref="BG153" ca="1">_xlfn.LET(
_xlpm.val,IF($F153 = "",val_blankRefText,  _xldudf_CX_GET(CX_ENTITY,$F153,BG$11,BG$14,,(BG$146))),
_xlpm.Res, IF(OR(_xlpm.val="",_xlpm.val="Error"),"",_xlpm.val),
_xlpm.Res
)</f>
        <v>#NAME?</v>
      </c>
      <c r="BH153" s="1986" t="e" cm="1">
        <f t="array" aca="1" ref="BH153" ca="1">_xlfn.LET(
_xlpm.val,IF($F153 = "",val_blankRefText,  _xldudf_CX_GET(CX_ENTITY,$F153,BH$11,BH$14,,(BH$146))),
_xlpm.Res, IF(OR(_xlpm.val="",_xlpm.val="Error"),"",_xlpm.val),
_xlpm.Res
)</f>
        <v>#NAME?</v>
      </c>
      <c r="BI153" s="1986" t="e" cm="1">
        <f t="array" aca="1" ref="BI153" ca="1">_xlfn.LET(
_xlpm.val,IF($F153 = "",val_blankRefText,  _xldudf_CX_GET(CX_ENTITY,$F153,BI$11,BI$14,,(BI$146))),
_xlpm.Res, IF(OR(_xlpm.val="",_xlpm.val="Error"),"",_xlpm.val),
_xlpm.Res
)</f>
        <v>#NAME?</v>
      </c>
      <c r="BJ153" s="1986" t="e" cm="1">
        <f t="array" aca="1" ref="BJ153" ca="1">_xlfn.LET(
_xlpm.val,IF($F153 = "",val_blankRefText,  _xldudf_CX_GET(CX_ENTITY,$F153,BJ$11,BJ$14,,(BJ$146))),
_xlpm.Res, IF(OR(_xlpm.val="",_xlpm.val="Error"),"",_xlpm.val),
_xlpm.Res
)</f>
        <v>#NAME?</v>
      </c>
      <c r="BK153" s="1986" t="e" cm="1">
        <f t="array" aca="1" ref="BK153" ca="1">_xlfn.LET(
_xlpm.val,IF($F153 = "",val_blankRefText,  _xldudf_CX_GET(CX_ENTITY,$F153,BK$11,BK$14,,(BK$146))),
_xlpm.Res, IF(OR(_xlpm.val="",_xlpm.val="Error"),"",_xlpm.val),
_xlpm.Res
)</f>
        <v>#NAME?</v>
      </c>
      <c r="BL153" s="1986" t="e" cm="1">
        <f t="array" aca="1" ref="BL153" ca="1">_xlfn.LET(
_xlpm.val,IF($F153 = "",val_blankRefText,  _xldudf_CX_GET(CX_ENTITY,$F153,BL$11,BL$14,,(BL$146))),
_xlpm.Res, IF(OR(_xlpm.val="",_xlpm.val="Error"),"",_xlpm.val),
_xlpm.Res
)</f>
        <v>#NAME?</v>
      </c>
      <c r="BM153" s="1986" t="e" cm="1">
        <f t="array" aca="1" ref="BM153" ca="1">_xlfn.LET(
_xlpm.val,IF($F153 = "",val_blankRefText,  _xldudf_CX_GET(CX_ENTITY,$F153,BM$11,BM$14,,(BM$146))),
_xlpm.Res, IF(OR(_xlpm.val="",_xlpm.val="Error"),"",_xlpm.val),
_xlpm.Res
)</f>
        <v>#NAME?</v>
      </c>
      <c r="BN153" s="1986" t="e" cm="1">
        <f t="array" aca="1" ref="BN153" ca="1">_xlfn.LET(
_xlpm.val,IF($F153 = "",val_blankRefText,  _xldudf_CX_GET(CX_ENTITY,$F153,BN$11,BN$14,,(BN$146))),
_xlpm.Res, IF(OR(_xlpm.val="",_xlpm.val="Error"),"",_xlpm.val),
_xlpm.Res
)</f>
        <v>#NAME?</v>
      </c>
      <c r="BO153" s="2103"/>
      <c r="BP153" s="2103"/>
      <c r="BQ153" s="2103"/>
      <c r="BR153" s="2103"/>
      <c r="BS153" s="2103"/>
      <c r="BT153" s="2103"/>
      <c r="BU153" s="2103"/>
      <c r="BV153" s="2103"/>
      <c r="BW153" s="2103"/>
      <c r="BX153" s="2103"/>
      <c r="BY153" s="2103"/>
      <c r="BZ153" s="2103"/>
      <c r="CA153" s="34"/>
      <c r="CC153" s="50"/>
      <c r="CD153" s="1461" t="e" cm="1">
        <f t="array" aca="1" ref="CD153" ca="1">_xlfn.LET( _xlpm.CheckBlank, SUM(PL!$AD153:$BN153) = 0, IF(_xlpm.CheckBlank, "", SUM(_xlfn._xlws.FILTER(PL!$AD153:$BN153,(YEAR(PL!$AD$12:$BN$12)=PL!CD$12)*(array_timeline&lt;=PL!CD$11)))))</f>
        <v>#NAME?</v>
      </c>
      <c r="CE153" s="1461" t="e" cm="1">
        <f t="array" aca="1" ref="CE153" ca="1">_xlfn.LET( _xlpm.CheckBlank, SUM(PL!$AD153:$BN153) = 0, IF(_xlpm.CheckBlank, "", SUM(_xlfn._xlws.FILTER(PL!$AD153:$BN153,(YEAR(PL!$AD$12:$BN$12)=PL!CE$12)*(array_timeline&lt;=PL!CE$11)))))</f>
        <v>#NAME?</v>
      </c>
      <c r="CF153" s="88"/>
      <c r="CG153" s="1461" t="e" cm="1">
        <f t="array" aca="1" ref="CG153" ca="1">_xlfn.LET( _xlpm.CheckBlank, SUM(PL!$AD153:$BN153) = 0, IF(_xlpm.CheckBlank, "", SUM(_xlfn._xlws.FILTER(PL!$AD153:$BN153,(YEAR(PL!$AD$12:$BN$12)=PL!CG$12)*(array_timeline&lt;=PL!CG$11)))))</f>
        <v>#NAME?</v>
      </c>
      <c r="CH153" s="1461" t="e" cm="1">
        <f t="array" aca="1" ref="CH153" ca="1">_xlfn.LET( _xlpm.CheckBlank, SUM(PL!$AD153:$BN153) = 0, IF(_xlpm.CheckBlank, "", SUM(_xlfn._xlws.FILTER(PL!$AD153:$BN153,(YEAR(PL!$AD$12:$BN$12)=PL!CH$12)*(array_timeline&lt;=PL!CH$11)))))</f>
        <v>#NAME?</v>
      </c>
      <c r="CI153" s="88"/>
      <c r="CJ153" s="1461" cm="1">
        <f t="array" ref="CJ153">_xlfn.LET( _xlpm.CheckBlank, SUM(PL!$AD153:$BN153) = 0, IF(_xlpm.CheckBlank, "", SUM(_xlfn.TAKE(_xlfn.DROP(PL!$AD153:$BN153, ,-DATEDIFF(PL!CJ$11, val_asOfDate,"M")),1,-12))))</f>
        <v>12</v>
      </c>
      <c r="CK153" s="1461" cm="1">
        <f t="array" ref="CK153">_xlfn.LET( _xlpm.CheckBlank, SUM(PL!$AD153:$BN153) = 0, IF(_xlpm.CheckBlank, "", SUM(_xlfn.TAKE(_xlfn.DROP(PL!$AD153:$BN153, ,-DATEDIFF(PL!CK$11, val_asOfDate,"M")),1,-12))))</f>
        <v>12</v>
      </c>
      <c r="CL153" s="88"/>
      <c r="CM153" s="1986" t="e" cm="1">
        <f t="array" aca="1" ref="CM153" ca="1">_xlfn.LET(
_xlpm.val,IF($F153 = "",val_blankRefText,  _xldudf_CX_GET(CX_ENTITY,$F153,CM$11,CM$14,,(CM$146))),
_xlpm.Res, IF(OR(_xlpm.val="",_xlpm.val="Error"),"",_xlpm.val),
_xlpm.Res
)</f>
        <v>#NAME?</v>
      </c>
      <c r="CN153" s="1986" t="e" cm="1">
        <f t="array" aca="1" ref="CN153" ca="1">_xlfn.LET(
_xlpm.val,IF($F153 = "",val_blankRefText,  _xldudf_CX_GET(CX_ENTITY,$F153,CN$11,CN$14,,(CN$146))),
_xlpm.Res, IF(OR(_xlpm.val="",_xlpm.val="Error"),"",_xlpm.val),
_xlpm.Res
)</f>
        <v>#NAME?</v>
      </c>
      <c r="CO153" s="1169"/>
      <c r="CP153" s="1986" t="e" cm="1">
        <f t="array" aca="1" ref="CP153" ca="1">_xlfn.LET(
_xlpm.val,IF($F153 = "",val_blankRefText,  _xldudf_CX_GET(CX_ENTITY,$F153,CP$11,CP$14,,(CP$146))),
_xlpm.Res, IF(OR(_xlpm.val="",_xlpm.val="Error"),"",_xlpm.val),
_xlpm.Res
)</f>
        <v>#NAME?</v>
      </c>
      <c r="CQ153" s="1986" t="e" cm="1">
        <f t="array" aca="1" ref="CQ153" ca="1">_xlfn.LET(
_xlpm.val,IF($F153 = "",val_blankRefText,  _xldudf_CX_GET(CX_ENTITY,$F153,CQ$11,CQ$14,,(CQ$146))),
_xlpm.Res, IF(OR(_xlpm.val="",_xlpm.val="Error"),"",_xlpm.val),
_xlpm.Res
)</f>
        <v>#NAME?</v>
      </c>
      <c r="CR153" s="34"/>
    </row>
    <row r="154" spans="1:96" ht="21" customHeight="1" outlineLevel="1">
      <c r="A154" s="1322"/>
      <c r="B154" s="1328" t="s">
        <v>128</v>
      </c>
      <c r="C154" s="1328" t="s">
        <v>1613</v>
      </c>
      <c r="D154" s="1328"/>
      <c r="E154" s="1328"/>
      <c r="F154" s="1328" t="str">
        <f t="shared" si="40"/>
        <v>Lfl Revenue Amount</v>
      </c>
      <c r="G154" s="1328" t="s">
        <v>1608</v>
      </c>
      <c r="H154" s="588">
        <v>2</v>
      </c>
      <c r="I154" s="588">
        <v>1</v>
      </c>
      <c r="J154" s="1334"/>
      <c r="K154" s="1334"/>
      <c r="L154" s="589">
        <v>-1</v>
      </c>
      <c r="N154" s="158"/>
      <c r="O154" s="101"/>
      <c r="P154" s="52"/>
      <c r="Q154" s="101"/>
      <c r="R154" s="101"/>
      <c r="S154" s="101"/>
      <c r="T154" s="101"/>
      <c r="U154" s="39"/>
      <c r="W154" s="268" t="str">
        <f>W147</f>
        <v>Actual</v>
      </c>
      <c r="X154" s="815">
        <v>0</v>
      </c>
      <c r="Y154" s="1127" t="e" cm="1">
        <f t="array" aca="1" ref="Y154" ca="1">IFBLANK( _xldudf_CX_GET(CX_ENTITY, fx_attrConverter(C154), val_asOfDate),"Please name your Like-for-Like Revenue")</f>
        <v>#NAME?</v>
      </c>
      <c r="Z154" s="538" cm="1">
        <f t="array" ref="Z154">_xlfn.SWITCH(
    TRUE,
ISBLANK(_PL!$L154),"",
    _PL!$L154=TRUE, 1,
    _PL!$L154=FALSE,-1,
    _PL!$L154=-1,0,
"n/a"
)</f>
        <v>0</v>
      </c>
      <c r="AA154" s="787"/>
      <c r="AB154" s="1161" t="s">
        <v>130</v>
      </c>
      <c r="AC154" s="1163" t="str" cm="1">
        <f t="array" ref="AC154">_xlfn.LET(
_xlpm.Def, IF(_xlfn.XMATCH(AB154,tbl_acctDef[Term],0)&gt;0, fx_getIcon("find"), ""),
_xlpm.Adj, IF(_xlfn.XMATCH(AB154, tbl_adjExample[Items],0)&gt;0, fx_getIcon("find"), ""),
IFERROR(IFBLANK(_xlpm.Def,_xlpm.Adj),"")
)</f>
        <v/>
      </c>
      <c r="AD154" s="1132" t="e" cm="1">
        <f t="array" aca="1" ref="AD154" ca="1">_xlfn.LET(
_xlpm.val,IF($F154 = "",val_blankRefText,  _xldudf_CX_GET(CX_ENTITY,fx_attrConverter($F154),AD$11,AD$14,,(AD$146))),
_xlpm.Res, IF(OR(_xlpm.val="",_xlpm.val="Error"),"",_xlpm.val),
_xlpm.Res
)</f>
        <v>#NAME?</v>
      </c>
      <c r="AE154" s="1132" t="e" cm="1">
        <f t="array" aca="1" ref="AE154" ca="1">_xlfn.LET(
_xlpm.val,IF($F154 = "",val_blankRefText,  _xldudf_CX_GET(CX_ENTITY,fx_attrConverter($F154),AE$11,AE$14,,(AE$146))),
_xlpm.Res, IF(OR(_xlpm.val="",_xlpm.val="Error"),"",_xlpm.val),
_xlpm.Res
)</f>
        <v>#NAME?</v>
      </c>
      <c r="AF154" s="910" t="e" cm="1">
        <f t="array" aca="1" ref="AF154" ca="1">_xlfn.LET(
_xlpm.val,IF($F154 = "",val_blankRefText,  _xldudf_CX_GET(CX_ENTITY,fx_attrConverter($F154),AF$11,AF$14,,(AF$146))),
_xlpm.Res, IF(OR(_xlpm.val="",_xlpm.val="Error"),"",_xlpm.val),
_xlpm.Res
)</f>
        <v>#NAME?</v>
      </c>
      <c r="AG154" s="910" t="e" cm="1">
        <f t="array" aca="1" ref="AG154" ca="1">_xlfn.LET(
_xlpm.val,IF($F154 = "",val_blankRefText,  _xldudf_CX_GET(CX_ENTITY,fx_attrConverter($F154),AG$11,AG$14,,(AG$146))),
_xlpm.Res, IF(OR(_xlpm.val="",_xlpm.val="Error"),"",_xlpm.val),
_xlpm.Res
)</f>
        <v>#NAME?</v>
      </c>
      <c r="AH154" s="910" t="e" cm="1">
        <f t="array" aca="1" ref="AH154" ca="1">_xlfn.LET(
_xlpm.val,IF($F154 = "",val_blankRefText,  _xldudf_CX_GET(CX_ENTITY,fx_attrConverter($F154),AH$11,AH$14,,(AH$146))),
_xlpm.Res, IF(OR(_xlpm.val="",_xlpm.val="Error"),"",_xlpm.val),
_xlpm.Res
)</f>
        <v>#NAME?</v>
      </c>
      <c r="AI154" s="910" t="e" cm="1">
        <f t="array" aca="1" ref="AI154" ca="1">_xlfn.LET(
_xlpm.val,IF($F154 = "",val_blankRefText,  _xldudf_CX_GET(CX_ENTITY,fx_attrConverter($F154),AI$11,AI$14,,(AI$146))),
_xlpm.Res, IF(OR(_xlpm.val="",_xlpm.val="Error"),"",_xlpm.val),
_xlpm.Res
)</f>
        <v>#NAME?</v>
      </c>
      <c r="AJ154" s="910" t="e" cm="1">
        <f t="array" aca="1" ref="AJ154" ca="1">_xlfn.LET(
_xlpm.val,IF($F154 = "",val_blankRefText,  _xldudf_CX_GET(CX_ENTITY,fx_attrConverter($F154),AJ$11,AJ$14,,(AJ$146))),
_xlpm.Res, IF(OR(_xlpm.val="",_xlpm.val="Error"),"",_xlpm.val),
_xlpm.Res
)</f>
        <v>#NAME?</v>
      </c>
      <c r="AK154" s="910" t="e" cm="1">
        <f t="array" aca="1" ref="AK154" ca="1">_xlfn.LET(
_xlpm.val,IF($F154 = "",val_blankRefText,  _xldudf_CX_GET(CX_ENTITY,fx_attrConverter($F154),AK$11,AK$14,,(AK$146))),
_xlpm.Res, IF(OR(_xlpm.val="",_xlpm.val="Error"),"",_xlpm.val),
_xlpm.Res
)</f>
        <v>#NAME?</v>
      </c>
      <c r="AL154" s="910" t="e" cm="1">
        <f t="array" aca="1" ref="AL154" ca="1">_xlfn.LET(
_xlpm.val,IF($F154 = "",val_blankRefText,  _xldudf_CX_GET(CX_ENTITY,fx_attrConverter($F154),AL$11,AL$14,,(AL$146))),
_xlpm.Res, IF(OR(_xlpm.val="",_xlpm.val="Error"),"",_xlpm.val),
_xlpm.Res
)</f>
        <v>#NAME?</v>
      </c>
      <c r="AM154" s="910" t="e" cm="1">
        <f t="array" aca="1" ref="AM154" ca="1">_xlfn.LET(
_xlpm.val,IF($F154 = "",val_blankRefText,  _xldudf_CX_GET(CX_ENTITY,fx_attrConverter($F154),AM$11,AM$14,,(AM$146))),
_xlpm.Res, IF(OR(_xlpm.val="",_xlpm.val="Error"),"",_xlpm.val),
_xlpm.Res
)</f>
        <v>#NAME?</v>
      </c>
      <c r="AN154" s="910" t="e" cm="1">
        <f t="array" aca="1" ref="AN154" ca="1">_xlfn.LET(
_xlpm.val,IF($F154 = "",val_blankRefText,  _xldudf_CX_GET(CX_ENTITY,fx_attrConverter($F154),AN$11,AN$14,,(AN$146))),
_xlpm.Res, IF(OR(_xlpm.val="",_xlpm.val="Error"),"",_xlpm.val),
_xlpm.Res
)</f>
        <v>#NAME?</v>
      </c>
      <c r="AO154" s="910" t="e" cm="1">
        <f t="array" aca="1" ref="AO154" ca="1">_xlfn.LET(
_xlpm.val,IF($F154 = "",val_blankRefText,  _xldudf_CX_GET(CX_ENTITY,fx_attrConverter($F154),AO$11,AO$14,,(AO$146))),
_xlpm.Res, IF(OR(_xlpm.val="",_xlpm.val="Error"),"",_xlpm.val),
_xlpm.Res
)</f>
        <v>#NAME?</v>
      </c>
      <c r="AP154" s="910" t="e" cm="1">
        <f t="array" aca="1" ref="AP154" ca="1">_xlfn.LET(
_xlpm.val,IF($F154 = "",val_blankRefText,  _xldudf_CX_GET(CX_ENTITY,fx_attrConverter($F154),AP$11,AP$14,,(AP$146))),
_xlpm.Res, IF(OR(_xlpm.val="",_xlpm.val="Error"),"",_xlpm.val),
_xlpm.Res
)</f>
        <v>#NAME?</v>
      </c>
      <c r="AQ154" s="910" t="e" cm="1">
        <f t="array" aca="1" ref="AQ154" ca="1">_xlfn.LET(
_xlpm.val,IF($F154 = "",val_blankRefText,  _xldudf_CX_GET(CX_ENTITY,fx_attrConverter($F154),AQ$11,AQ$14,,(AQ$146))),
_xlpm.Res, IF(OR(_xlpm.val="",_xlpm.val="Error"),"",_xlpm.val),
_xlpm.Res
)</f>
        <v>#NAME?</v>
      </c>
      <c r="AR154" s="910" t="e" cm="1">
        <f t="array" aca="1" ref="AR154" ca="1">_xlfn.LET(
_xlpm.val,IF($F154 = "",val_blankRefText,  _xldudf_CX_GET(CX_ENTITY,fx_attrConverter($F154),AR$11,AR$14,,(AR$146))),
_xlpm.Res, IF(OR(_xlpm.val="",_xlpm.val="Error"),"",_xlpm.val),
_xlpm.Res
)</f>
        <v>#NAME?</v>
      </c>
      <c r="AS154" s="910" t="e" cm="1">
        <f t="array" aca="1" ref="AS154" ca="1">_xlfn.LET(
_xlpm.val,IF($F154 = "",val_blankRefText,  _xldudf_CX_GET(CX_ENTITY,fx_attrConverter($F154),AS$11,AS$14,,(AS$146))),
_xlpm.Res, IF(OR(_xlpm.val="",_xlpm.val="Error"),"",_xlpm.val),
_xlpm.Res
)</f>
        <v>#NAME?</v>
      </c>
      <c r="AT154" s="910" t="e" cm="1">
        <f t="array" aca="1" ref="AT154" ca="1">_xlfn.LET(
_xlpm.val,IF($F154 = "",val_blankRefText,  _xldudf_CX_GET(CX_ENTITY,fx_attrConverter($F154),AT$11,AT$14,,(AT$146))),
_xlpm.Res, IF(OR(_xlpm.val="",_xlpm.val="Error"),"",_xlpm.val),
_xlpm.Res
)</f>
        <v>#NAME?</v>
      </c>
      <c r="AU154" s="910" t="e" cm="1">
        <f t="array" aca="1" ref="AU154" ca="1">_xlfn.LET(
_xlpm.val,IF($F154 = "",val_blankRefText,  _xldudf_CX_GET(CX_ENTITY,fx_attrConverter($F154),AU$11,AU$14,,(AU$146))),
_xlpm.Res, IF(OR(_xlpm.val="",_xlpm.val="Error"),"",_xlpm.val),
_xlpm.Res
)</f>
        <v>#NAME?</v>
      </c>
      <c r="AV154" s="910" t="e" cm="1">
        <f t="array" aca="1" ref="AV154" ca="1">_xlfn.LET(
_xlpm.val,IF($F154 = "",val_blankRefText,  _xldudf_CX_GET(CX_ENTITY,fx_attrConverter($F154),AV$11,AV$14,,(AV$146))),
_xlpm.Res, IF(OR(_xlpm.val="",_xlpm.val="Error"),"",_xlpm.val),
_xlpm.Res
)</f>
        <v>#NAME?</v>
      </c>
      <c r="AW154" s="910" t="e" cm="1">
        <f t="array" aca="1" ref="AW154" ca="1">_xlfn.LET(
_xlpm.val,IF($F154 = "",val_blankRefText,  _xldudf_CX_GET(CX_ENTITY,fx_attrConverter($F154),AW$11,AW$14,,(AW$146))),
_xlpm.Res, IF(OR(_xlpm.val="",_xlpm.val="Error"),"",_xlpm.val),
_xlpm.Res
)</f>
        <v>#NAME?</v>
      </c>
      <c r="AX154" s="910" t="e" cm="1">
        <f t="array" aca="1" ref="AX154" ca="1">_xlfn.LET(
_xlpm.val,IF($F154 = "",val_blankRefText,  _xldudf_CX_GET(CX_ENTITY,fx_attrConverter($F154),AX$11,AX$14,,(AX$146))),
_xlpm.Res, IF(OR(_xlpm.val="",_xlpm.val="Error"),"",_xlpm.val),
_xlpm.Res
)</f>
        <v>#NAME?</v>
      </c>
      <c r="AY154" s="910" t="e" cm="1">
        <f t="array" aca="1" ref="AY154" ca="1">_xlfn.LET(
_xlpm.val,IF($F154 = "",val_blankRefText,  _xldudf_CX_GET(CX_ENTITY,fx_attrConverter($F154),AY$11,AY$14,,(AY$146))),
_xlpm.Res, IF(OR(_xlpm.val="",_xlpm.val="Error"),"",_xlpm.val),
_xlpm.Res
)</f>
        <v>#NAME?</v>
      </c>
      <c r="AZ154" s="910" t="e" cm="1">
        <f t="array" aca="1" ref="AZ154" ca="1">_xlfn.LET(
_xlpm.val,IF($F154 = "",val_blankRefText,  _xldudf_CX_GET(CX_ENTITY,fx_attrConverter($F154),AZ$11,AZ$14,,(AZ$146))),
_xlpm.Res, IF(OR(_xlpm.val="",_xlpm.val="Error"),"",_xlpm.val),
_xlpm.Res
)</f>
        <v>#NAME?</v>
      </c>
      <c r="BA154" s="910" t="e" cm="1">
        <f t="array" aca="1" ref="BA154" ca="1">_xlfn.LET(
_xlpm.val,IF($F154 = "",val_blankRefText,  _xldudf_CX_GET(CX_ENTITY,fx_attrConverter($F154),BA$11,BA$14,,(BA$146))),
_xlpm.Res, IF(OR(_xlpm.val="",_xlpm.val="Error"),"",_xlpm.val),
_xlpm.Res
)</f>
        <v>#NAME?</v>
      </c>
      <c r="BB154" s="910" t="e" cm="1">
        <f t="array" aca="1" ref="BB154" ca="1">_xlfn.LET(
_xlpm.val,IF($F154 = "",val_blankRefText,  _xldudf_CX_GET(CX_ENTITY,fx_attrConverter($F154),BB$11,BB$14,,(BB$146))),
_xlpm.Res, IF(OR(_xlpm.val="",_xlpm.val="Error"),"",_xlpm.val),
_xlpm.Res
)</f>
        <v>#NAME?</v>
      </c>
      <c r="BC154" s="910" t="e" cm="1">
        <f t="array" aca="1" ref="BC154" ca="1">_xlfn.LET(
_xlpm.val,IF($F154 = "",val_blankRefText,  _xldudf_CX_GET(CX_ENTITY,fx_attrConverter($F154),BC$11,BC$14,,(BC$146))),
_xlpm.Res, IF(OR(_xlpm.val="",_xlpm.val="Error"),"",_xlpm.val),
_xlpm.Res
)</f>
        <v>#NAME?</v>
      </c>
      <c r="BD154" s="910" t="e" cm="1">
        <f t="array" aca="1" ref="BD154" ca="1">_xlfn.LET(
_xlpm.val,IF($F154 = "",val_blankRefText,  _xldudf_CX_GET(CX_ENTITY,fx_attrConverter($F154),BD$11,BD$14,,(BD$146))),
_xlpm.Res, IF(OR(_xlpm.val="",_xlpm.val="Error"),"",_xlpm.val),
_xlpm.Res
)</f>
        <v>#NAME?</v>
      </c>
      <c r="BE154" s="910" t="e" cm="1">
        <f t="array" aca="1" ref="BE154" ca="1">_xlfn.LET(
_xlpm.val,IF($F154 = "",val_blankRefText,  _xldudf_CX_GET(CX_ENTITY,fx_attrConverter($F154),BE$11,BE$14,,(BE$146))),
_xlpm.Res, IF(OR(_xlpm.val="",_xlpm.val="Error"),"",_xlpm.val),
_xlpm.Res
)</f>
        <v>#NAME?</v>
      </c>
      <c r="BF154" s="910" t="e" cm="1">
        <f t="array" aca="1" ref="BF154" ca="1">_xlfn.LET(
_xlpm.val,IF($F154 = "",val_blankRefText,  _xldudf_CX_GET(CX_ENTITY,fx_attrConverter($F154),BF$11,BF$14,,(BF$146))),
_xlpm.Res, IF(OR(_xlpm.val="",_xlpm.val="Error"),"",_xlpm.val),
_xlpm.Res
)</f>
        <v>#NAME?</v>
      </c>
      <c r="BG154" s="910" t="e" cm="1">
        <f t="array" aca="1" ref="BG154" ca="1">_xlfn.LET(
_xlpm.val,IF($F154 = "",val_blankRefText,  _xldudf_CX_GET(CX_ENTITY,fx_attrConverter($F154),BG$11,BG$14,,(BG$146))),
_xlpm.Res, IF(OR(_xlpm.val="",_xlpm.val="Error"),"",_xlpm.val),
_xlpm.Res
)</f>
        <v>#NAME?</v>
      </c>
      <c r="BH154" s="910" t="e" cm="1">
        <f t="array" aca="1" ref="BH154" ca="1">_xlfn.LET(
_xlpm.val,IF($F154 = "",val_blankRefText,  _xldudf_CX_GET(CX_ENTITY,fx_attrConverter($F154),BH$11,BH$14,,(BH$146))),
_xlpm.Res, IF(OR(_xlpm.val="",_xlpm.val="Error"),"",_xlpm.val),
_xlpm.Res
)</f>
        <v>#NAME?</v>
      </c>
      <c r="BI154" s="910" t="e" cm="1">
        <f t="array" aca="1" ref="BI154" ca="1">_xlfn.LET(
_xlpm.val,IF($F154 = "",val_blankRefText,  _xldudf_CX_GET(CX_ENTITY,fx_attrConverter($F154),BI$11,BI$14,,(BI$146))),
_xlpm.Res, IF(OR(_xlpm.val="",_xlpm.val="Error"),"",_xlpm.val),
_xlpm.Res
)</f>
        <v>#NAME?</v>
      </c>
      <c r="BJ154" s="910" t="e" cm="1">
        <f t="array" aca="1" ref="BJ154" ca="1">_xlfn.LET(
_xlpm.val,IF($F154 = "",val_blankRefText,  _xldudf_CX_GET(CX_ENTITY,fx_attrConverter($F154),BJ$11,BJ$14,,(BJ$146))),
_xlpm.Res, IF(OR(_xlpm.val="",_xlpm.val="Error"),"",_xlpm.val),
_xlpm.Res
)</f>
        <v>#NAME?</v>
      </c>
      <c r="BK154" s="910" t="e" cm="1">
        <f t="array" aca="1" ref="BK154" ca="1">_xlfn.LET(
_xlpm.val,IF($F154 = "",val_blankRefText,  _xldudf_CX_GET(CX_ENTITY,fx_attrConverter($F154),BK$11,BK$14,,(BK$146))),
_xlpm.Res, IF(OR(_xlpm.val="",_xlpm.val="Error"),"",_xlpm.val),
_xlpm.Res
)</f>
        <v>#NAME?</v>
      </c>
      <c r="BL154" s="910" t="e" cm="1">
        <f t="array" aca="1" ref="BL154" ca="1">_xlfn.LET(
_xlpm.val,IF($F154 = "",val_blankRefText,  _xldudf_CX_GET(CX_ENTITY,fx_attrConverter($F154),BL$11,BL$14,,(BL$146))),
_xlpm.Res, IF(OR(_xlpm.val="",_xlpm.val="Error"),"",_xlpm.val),
_xlpm.Res
)</f>
        <v>#NAME?</v>
      </c>
      <c r="BM154" s="910" t="e" cm="1">
        <f t="array" aca="1" ref="BM154" ca="1">_xlfn.LET(
_xlpm.val,IF($F154 = "",val_blankRefText,  _xldudf_CX_GET(CX_ENTITY,fx_attrConverter($F154),BM$11,BM$14,,(BM$146))),
_xlpm.Res, IF(OR(_xlpm.val="",_xlpm.val="Error"),"",_xlpm.val),
_xlpm.Res
)</f>
        <v>#NAME?</v>
      </c>
      <c r="BN154" s="910" t="e" cm="1">
        <f t="array" aca="1" ref="BN154" ca="1">_xlfn.LET(
_xlpm.val,IF($F154 = "",val_blankRefText,  _xldudf_CX_GET(CX_ENTITY,fx_attrConverter($F154),BN$11,BN$14,,(BN$146))),
_xlpm.Res, IF(OR(_xlpm.val="",_xlpm.val="Error"),"",_xlpm.val),
_xlpm.Res
)</f>
        <v>#NAME?</v>
      </c>
      <c r="BO154" s="2107"/>
      <c r="BP154" s="2107"/>
      <c r="BQ154" s="2107"/>
      <c r="BR154" s="2107"/>
      <c r="BS154" s="2107"/>
      <c r="BT154" s="2107"/>
      <c r="BU154" s="2107"/>
      <c r="BV154" s="2107"/>
      <c r="BW154" s="2107"/>
      <c r="BX154" s="2107"/>
      <c r="BY154" s="2107"/>
      <c r="BZ154" s="2107"/>
      <c r="CA154" s="34"/>
      <c r="CC154" s="33"/>
      <c r="CD154" s="1461" t="str" cm="1">
        <f t="array" aca="1" ref="CD154:CE154" ca="1">IF(ISNUMBER(CD147:CE147),_xlfn.BYCOL(_xlfn.VSTACK(CD147:CE147, CD148:CE153), _xleta.SUM),"")</f>
        <v/>
      </c>
      <c r="CE154" s="1461" t="str">
        <f ca="1"/>
        <v/>
      </c>
      <c r="CF154" s="88"/>
      <c r="CG154" s="1461" t="str" cm="1">
        <f t="array" aca="1" ref="CG154:CH154" ca="1">IF(ISNUMBER(CG147:CH147),_xlfn.BYCOL(_xlfn.VSTACK(CG147:CH147, CG148:CH153), _xleta.SUM),"")</f>
        <v/>
      </c>
      <c r="CH154" s="1461" t="str">
        <f ca="1"/>
        <v/>
      </c>
      <c r="CI154" s="88"/>
      <c r="CJ154" s="1461" cm="1">
        <f t="array" ref="CJ154:CK154">IF(ISNUMBER(CJ147:CK147),_xlfn.BYCOL(_xlfn.VSTACK(CJ147:CK147, CJ148:CK153), _xleta.SUM),"")</f>
        <v>60</v>
      </c>
      <c r="CK154" s="1461">
        <v>60</v>
      </c>
      <c r="CL154" s="88"/>
      <c r="CM154" s="1201" t="str" cm="1">
        <f t="array" aca="1" ref="CM154:CN154" ca="1">IF(ISNUMBER(CM147:CN147),_xlfn.BYCOL(_xlfn.VSTACK(CM147:CN147, CM148:CN153), _xleta.SUM),"")</f>
        <v/>
      </c>
      <c r="CN154" s="1202" t="str">
        <f ca="1"/>
        <v/>
      </c>
      <c r="CO154" s="88"/>
      <c r="CP154" s="1201" t="str" cm="1">
        <f t="array" aca="1" ref="CP154:CQ154" ca="1">IF(ISNUMBER(CP147:CQ147),_xlfn.BYCOL(_xlfn.VSTACK(CP147:CQ147, CP148:CQ153), _xleta.SUM),"")</f>
        <v/>
      </c>
      <c r="CQ154" s="1202" t="str">
        <f ca="1"/>
        <v/>
      </c>
      <c r="CR154" s="34"/>
    </row>
    <row r="155" spans="1:96" outlineLevel="1">
      <c r="A155" s="1322"/>
      <c r="B155" s="577"/>
      <c r="C155" s="577"/>
      <c r="D155" s="574"/>
      <c r="E155" s="574"/>
      <c r="F155" s="577"/>
      <c r="G155" s="577"/>
      <c r="H155" s="578"/>
      <c r="I155" s="578"/>
      <c r="J155" s="578"/>
      <c r="K155" s="578"/>
      <c r="L155" s="578"/>
      <c r="N155" s="158"/>
      <c r="O155" s="101"/>
      <c r="P155" s="52"/>
      <c r="Q155" s="101"/>
      <c r="R155" s="101"/>
      <c r="S155" s="101"/>
      <c r="T155" s="101"/>
      <c r="U155" s="39"/>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50"/>
      <c r="CD155" s="182"/>
      <c r="CE155" s="182"/>
      <c r="CF155" s="182"/>
      <c r="CG155" s="182"/>
      <c r="CH155" s="182"/>
      <c r="CI155" s="88"/>
      <c r="CJ155" s="172"/>
      <c r="CK155" s="172"/>
      <c r="CL155" s="88"/>
      <c r="CM155" s="88"/>
      <c r="CN155" s="88"/>
      <c r="CO155" s="88"/>
      <c r="CP155" s="88"/>
      <c r="CQ155" s="88"/>
      <c r="CR155" s="34"/>
    </row>
    <row r="156" spans="1:96" ht="22.5" outlineLevel="1">
      <c r="A156" s="1322"/>
      <c r="B156" s="577"/>
      <c r="C156" s="577"/>
      <c r="D156" s="574"/>
      <c r="E156" s="574"/>
      <c r="F156" s="574"/>
      <c r="G156" s="577"/>
      <c r="H156" s="510"/>
      <c r="I156" s="510"/>
      <c r="J156" s="30"/>
      <c r="K156" s="30"/>
      <c r="L156" s="30"/>
      <c r="N156" s="158"/>
      <c r="O156" s="101"/>
      <c r="P156" s="52"/>
      <c r="Q156" s="101"/>
      <c r="R156" s="101"/>
      <c r="S156" s="101"/>
      <c r="T156" s="101"/>
      <c r="U156" s="39"/>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50"/>
      <c r="CD156" s="3018" t="s">
        <v>41</v>
      </c>
      <c r="CE156" s="3019"/>
      <c r="CF156" s="1472"/>
      <c r="CG156" s="3026" t="s">
        <v>109</v>
      </c>
      <c r="CH156" s="3027"/>
      <c r="CI156" s="1473"/>
      <c r="CJ156" s="3022" t="s">
        <v>43</v>
      </c>
      <c r="CK156" s="3023"/>
      <c r="CL156" s="1473"/>
      <c r="CM156" s="3015" t="s">
        <v>44</v>
      </c>
      <c r="CN156" s="3016"/>
      <c r="CO156" s="1470"/>
      <c r="CP156" s="3015" t="s">
        <v>45</v>
      </c>
      <c r="CQ156" s="3016"/>
      <c r="CR156" s="34"/>
    </row>
    <row r="157" spans="1:96" ht="18">
      <c r="A157" s="1322"/>
      <c r="B157" s="577"/>
      <c r="C157" s="577"/>
      <c r="D157" s="574"/>
      <c r="E157" s="574"/>
      <c r="F157" s="574"/>
      <c r="G157" s="577"/>
      <c r="H157" s="578"/>
      <c r="I157" s="578"/>
      <c r="J157" s="578"/>
      <c r="K157" s="578"/>
      <c r="L157" s="578"/>
      <c r="N157" s="158"/>
      <c r="O157" s="101"/>
      <c r="P157" s="52"/>
      <c r="Q157" s="2"/>
      <c r="R157" s="101"/>
      <c r="S157" s="2"/>
      <c r="T157" s="2"/>
      <c r="U157" s="39"/>
      <c r="W157" s="3045" t="str" cm="1">
        <f t="array" ref="W157">fx_scenarioConverter("Actual")</f>
        <v>Actual</v>
      </c>
      <c r="X157" s="1247"/>
      <c r="Y157" s="3040" t="s">
        <v>1614</v>
      </c>
      <c r="Z157" s="1248" t="s">
        <v>82</v>
      </c>
      <c r="AA157" s="1249"/>
      <c r="AB157" s="1630"/>
      <c r="AC157" s="1273"/>
      <c r="AD157" s="859"/>
      <c r="AE157" s="859"/>
      <c r="AF157" s="859"/>
      <c r="AG157" s="859"/>
      <c r="AH157" s="859"/>
      <c r="AI157" s="859"/>
      <c r="AJ157" s="859"/>
      <c r="AK157" s="859"/>
      <c r="AL157" s="859"/>
      <c r="AM157" s="859"/>
      <c r="AN157" s="859"/>
      <c r="AO157" s="859"/>
      <c r="AP157" s="859"/>
      <c r="AQ157" s="859"/>
      <c r="AR157" s="859"/>
      <c r="AS157" s="859"/>
      <c r="AT157" s="859"/>
      <c r="AU157" s="859"/>
      <c r="AV157" s="859"/>
      <c r="AW157" s="859"/>
      <c r="AX157" s="859"/>
      <c r="AY157" s="859"/>
      <c r="AZ157" s="859"/>
      <c r="BA157" s="859"/>
      <c r="BB157" s="859"/>
      <c r="BC157" s="859"/>
      <c r="BD157" s="859"/>
      <c r="BE157" s="859"/>
      <c r="BF157" s="859"/>
      <c r="BG157" s="859"/>
      <c r="BH157" s="859"/>
      <c r="BI157" s="859"/>
      <c r="BJ157" s="859"/>
      <c r="BK157" s="859"/>
      <c r="BL157" s="859"/>
      <c r="BM157" s="859"/>
      <c r="BN157" s="859"/>
      <c r="BO157" s="542"/>
      <c r="BP157" s="542"/>
      <c r="BQ157" s="542"/>
      <c r="BR157" s="542"/>
      <c r="BS157" s="542"/>
      <c r="BT157" s="542"/>
      <c r="BU157" s="542"/>
      <c r="BV157" s="542"/>
      <c r="BW157" s="542"/>
      <c r="BX157" s="542"/>
      <c r="BY157" s="542"/>
      <c r="BZ157" s="542"/>
      <c r="CA157" s="34"/>
      <c r="CC157" s="33"/>
      <c r="CD157" s="1343" t="e" cm="1">
        <f t="array" aca="1" ref="CD157" ca="1">YEAR(val_currentFYE)-2</f>
        <v>#NAME?</v>
      </c>
      <c r="CE157" s="1344" t="e" cm="1">
        <f t="array" aca="1" ref="CE157" ca="1">YEAR(val_currentFYE)-1</f>
        <v>#NAME?</v>
      </c>
      <c r="CF157" s="88"/>
      <c r="CG157" s="1350" t="e" cm="1">
        <f t="array" aca="1" ref="CG157" ca="1">YEAR(val_currentFYE)</f>
        <v>#NAME?</v>
      </c>
      <c r="CH157" s="1351" t="e" cm="1">
        <f t="array" aca="1" ref="CH157" ca="1">YEAR(val_currentFYE)</f>
        <v>#NAME?</v>
      </c>
      <c r="CI157" s="170"/>
      <c r="CJ157" s="208" t="s">
        <v>54</v>
      </c>
      <c r="CK157" s="209" t="s">
        <v>54</v>
      </c>
      <c r="CL157" s="88"/>
      <c r="CM157" s="1664" t="e" cm="1">
        <f t="array" aca="1" ref="CM157" ca="1">YEAR(val_currentFYE)</f>
        <v>#NAME?</v>
      </c>
      <c r="CN157" s="1665" t="e" cm="1">
        <f t="array" aca="1" ref="CN157" ca="1">YEAR(val_currentFYE)</f>
        <v>#NAME?</v>
      </c>
      <c r="CO157" s="88"/>
      <c r="CP157" s="1664" t="e" cm="1">
        <f t="array" aca="1" ref="CP157" ca="1">YEAR(val_currentFYE)</f>
        <v>#NAME?</v>
      </c>
      <c r="CQ157" s="1665" t="e" cm="1">
        <f t="array" aca="1" ref="CQ157" ca="1">YEAR(val_currentFYE)</f>
        <v>#NAME?</v>
      </c>
      <c r="CR157" s="34"/>
    </row>
    <row r="158" spans="1:96" ht="18">
      <c r="A158" s="1322"/>
      <c r="B158" s="577"/>
      <c r="C158" s="577"/>
      <c r="D158" s="577"/>
      <c r="E158" s="577"/>
      <c r="F158" s="577"/>
      <c r="G158" s="577"/>
      <c r="H158" s="578"/>
      <c r="I158" s="578"/>
      <c r="J158" s="578"/>
      <c r="K158" s="578"/>
      <c r="L158" s="578"/>
      <c r="N158" s="158"/>
      <c r="O158" s="101"/>
      <c r="P158" s="52"/>
      <c r="Q158" s="2"/>
      <c r="R158" s="101"/>
      <c r="S158" s="2"/>
      <c r="T158" s="2"/>
      <c r="U158" s="39"/>
      <c r="W158" s="3046"/>
      <c r="X158" s="1250"/>
      <c r="Y158" s="3041"/>
      <c r="Z158" s="1251"/>
      <c r="AA158" s="1252"/>
      <c r="AB158" s="1631"/>
      <c r="AC158" s="1162"/>
      <c r="AD158" s="1253"/>
      <c r="AE158" s="1253"/>
      <c r="AF158" s="1253"/>
      <c r="AG158" s="1253"/>
      <c r="AH158" s="1253"/>
      <c r="AI158" s="1253"/>
      <c r="AJ158" s="1253"/>
      <c r="AK158" s="1253"/>
      <c r="AL158" s="1253"/>
      <c r="AM158" s="1253"/>
      <c r="AN158" s="1253"/>
      <c r="AO158" s="1253"/>
      <c r="AP158" s="1253"/>
      <c r="AQ158" s="1253"/>
      <c r="AR158" s="1253"/>
      <c r="AS158" s="1253"/>
      <c r="AT158" s="1253"/>
      <c r="AU158" s="1253"/>
      <c r="AV158" s="1253"/>
      <c r="AW158" s="1253"/>
      <c r="AX158" s="1253"/>
      <c r="AY158" s="1253"/>
      <c r="AZ158" s="1253"/>
      <c r="BA158" s="1253"/>
      <c r="BB158" s="1253"/>
      <c r="BC158" s="1253"/>
      <c r="BD158" s="1253"/>
      <c r="BE158" s="1253"/>
      <c r="BF158" s="1253"/>
      <c r="BG158" s="1253"/>
      <c r="BH158" s="1253"/>
      <c r="BI158" s="1253"/>
      <c r="BJ158" s="1253"/>
      <c r="BK158" s="1253"/>
      <c r="BL158" s="1253"/>
      <c r="BM158" s="1253"/>
      <c r="BN158" s="1253"/>
      <c r="BO158" s="2099"/>
      <c r="BP158" s="2099"/>
      <c r="BQ158" s="2099"/>
      <c r="BR158" s="2099"/>
      <c r="BS158" s="2099"/>
      <c r="BT158" s="2099"/>
      <c r="BU158" s="2099"/>
      <c r="BV158" s="2099"/>
      <c r="BW158" s="2099"/>
      <c r="BX158" s="2099"/>
      <c r="BY158" s="2099"/>
      <c r="BZ158" s="2099"/>
      <c r="CA158" s="34"/>
      <c r="CC158" s="33"/>
      <c r="CD158" s="1341"/>
      <c r="CE158" s="1342"/>
      <c r="CF158" s="88"/>
      <c r="CG158" s="1350"/>
      <c r="CH158" s="1351"/>
      <c r="CI158" s="170"/>
      <c r="CJ158" s="1348"/>
      <c r="CK158" s="1349"/>
      <c r="CL158" s="88"/>
      <c r="CM158" s="1666"/>
      <c r="CN158" s="1667"/>
      <c r="CO158" s="88"/>
      <c r="CP158" s="1666"/>
      <c r="CQ158" s="1667"/>
      <c r="CR158" s="34"/>
    </row>
    <row r="159" spans="1:96" ht="30.75" customHeight="1" outlineLevel="1">
      <c r="A159" s="1322"/>
      <c r="B159" s="583"/>
      <c r="C159" s="583"/>
      <c r="D159" s="583"/>
      <c r="E159" s="583"/>
      <c r="F159" s="577"/>
      <c r="G159" s="577" t="s">
        <v>1615</v>
      </c>
      <c r="H159" s="1333"/>
      <c r="I159" s="1333">
        <v>3</v>
      </c>
      <c r="J159" s="572"/>
      <c r="K159" s="572"/>
      <c r="L159" s="572"/>
      <c r="N159" s="158"/>
      <c r="O159" s="101"/>
      <c r="P159" s="52"/>
      <c r="Q159" s="101"/>
      <c r="R159" s="101"/>
      <c r="S159" s="101"/>
      <c r="T159" s="101"/>
      <c r="U159" s="39"/>
      <c r="W159" s="161"/>
      <c r="X159" s="887"/>
      <c r="Y159" s="186"/>
      <c r="Z159" s="789"/>
      <c r="AA159" s="1629"/>
      <c r="AB159" s="162"/>
      <c r="AC159" s="195"/>
      <c r="AD159" s="977" cm="1">
        <f t="array" ref="AD159:BN159">EOMONTH(val_asOfDate,_xlfn.SEQUENCE(1,37,-36,1))</f>
        <v>44926</v>
      </c>
      <c r="AE159" s="977">
        <v>44957</v>
      </c>
      <c r="AF159" s="977">
        <v>44985</v>
      </c>
      <c r="AG159" s="977">
        <v>45016</v>
      </c>
      <c r="AH159" s="977">
        <v>45046</v>
      </c>
      <c r="AI159" s="977">
        <v>45077</v>
      </c>
      <c r="AJ159" s="977">
        <v>45107</v>
      </c>
      <c r="AK159" s="977">
        <v>45138</v>
      </c>
      <c r="AL159" s="977">
        <v>45169</v>
      </c>
      <c r="AM159" s="977">
        <v>45199</v>
      </c>
      <c r="AN159" s="977">
        <v>45230</v>
      </c>
      <c r="AO159" s="977">
        <v>45260</v>
      </c>
      <c r="AP159" s="977">
        <v>45291</v>
      </c>
      <c r="AQ159" s="977">
        <v>45322</v>
      </c>
      <c r="AR159" s="977">
        <v>45351</v>
      </c>
      <c r="AS159" s="977">
        <v>45382</v>
      </c>
      <c r="AT159" s="977">
        <v>45412</v>
      </c>
      <c r="AU159" s="977">
        <v>45443</v>
      </c>
      <c r="AV159" s="977">
        <v>45473</v>
      </c>
      <c r="AW159" s="977">
        <v>45504</v>
      </c>
      <c r="AX159" s="977">
        <v>45535</v>
      </c>
      <c r="AY159" s="977">
        <v>45565</v>
      </c>
      <c r="AZ159" s="977">
        <v>45596</v>
      </c>
      <c r="BA159" s="977">
        <v>45626</v>
      </c>
      <c r="BB159" s="977">
        <v>45657</v>
      </c>
      <c r="BC159" s="977">
        <v>45688</v>
      </c>
      <c r="BD159" s="977">
        <v>45716</v>
      </c>
      <c r="BE159" s="977">
        <v>45747</v>
      </c>
      <c r="BF159" s="977">
        <v>45777</v>
      </c>
      <c r="BG159" s="977">
        <v>45808</v>
      </c>
      <c r="BH159" s="977">
        <v>45838</v>
      </c>
      <c r="BI159" s="977">
        <v>45869</v>
      </c>
      <c r="BJ159" s="977">
        <v>45900</v>
      </c>
      <c r="BK159" s="977">
        <v>45930</v>
      </c>
      <c r="BL159" s="977">
        <v>45961</v>
      </c>
      <c r="BM159" s="977">
        <v>45991</v>
      </c>
      <c r="BN159" s="978">
        <v>46022</v>
      </c>
      <c r="BO159" s="2090"/>
      <c r="BP159" s="2090"/>
      <c r="BQ159" s="2090"/>
      <c r="BR159" s="2090"/>
      <c r="BS159" s="2090"/>
      <c r="BT159" s="2090"/>
      <c r="BU159" s="2090"/>
      <c r="BV159" s="2090"/>
      <c r="BW159" s="2090"/>
      <c r="BX159" s="2090"/>
      <c r="BY159" s="2090"/>
      <c r="BZ159" s="2090"/>
      <c r="CA159" s="34"/>
      <c r="CC159" s="298"/>
      <c r="CD159" s="1716" t="e" cm="1">
        <f t="array" aca="1" ref="CD159" ca="1">EOMONTH(val_currentFYE,-24)</f>
        <v>#NAME?</v>
      </c>
      <c r="CE159" s="1717" t="e" cm="1">
        <f t="array" aca="1" ref="CE159" ca="1">EOMONTH(val_currentFYE,-12)</f>
        <v>#NAME?</v>
      </c>
      <c r="CF159" s="277"/>
      <c r="CG159" s="1715">
        <f>EOMONTH(val_asOfDate,-1)</f>
        <v>45991</v>
      </c>
      <c r="CH159" s="1715">
        <f>EOMONTH(val_asOfDate,0)</f>
        <v>46022</v>
      </c>
      <c r="CI159" s="276"/>
      <c r="CJ159" s="1709">
        <f>EOMONTH(val_asOfDate,-1)</f>
        <v>45991</v>
      </c>
      <c r="CK159" s="1710">
        <f>EOMONTH(val_asOfDate,0)</f>
        <v>46022</v>
      </c>
      <c r="CL159" s="88"/>
      <c r="CM159" s="1718" t="e" cm="1">
        <f t="array" aca="1" ref="CM159" ca="1">val_currentFYE</f>
        <v>#NAME?</v>
      </c>
      <c r="CN159" s="1719" t="e" cm="1">
        <f t="array" aca="1" ref="CN159" ca="1">val_currentFYE</f>
        <v>#NAME?</v>
      </c>
      <c r="CO159" s="88"/>
      <c r="CP159" s="1728" t="e" cm="1">
        <f t="array" aca="1" ref="CP159" ca="1">EOMONTH(val_currentFYE,12)</f>
        <v>#NAME?</v>
      </c>
      <c r="CQ159" s="1728" t="e" cm="1">
        <f t="array" aca="1" ref="CQ159" ca="1">EOMONTH(val_currentFYE,12)</f>
        <v>#NAME?</v>
      </c>
      <c r="CR159" s="34"/>
    </row>
    <row r="160" spans="1:96" ht="30.75" customHeight="1" outlineLevel="1">
      <c r="A160" s="1322"/>
      <c r="B160" s="1328"/>
      <c r="C160" s="1328"/>
      <c r="D160" s="1328"/>
      <c r="E160" s="1328"/>
      <c r="F160" s="1329"/>
      <c r="G160" s="1328"/>
      <c r="H160" s="588"/>
      <c r="I160" s="588"/>
      <c r="J160" s="1334"/>
      <c r="K160" s="1334"/>
      <c r="L160" s="1334"/>
      <c r="N160" s="158"/>
      <c r="O160" s="101"/>
      <c r="P160" s="52"/>
      <c r="Q160" s="101"/>
      <c r="R160" s="101"/>
      <c r="S160" s="101"/>
      <c r="T160" s="101"/>
      <c r="U160" s="39"/>
      <c r="W160" s="751" t="s">
        <v>94</v>
      </c>
      <c r="X160" s="896"/>
      <c r="Y160" s="762" t="s">
        <v>118</v>
      </c>
      <c r="Z160" s="790"/>
      <c r="AA160" s="193"/>
      <c r="AB160" s="193"/>
      <c r="AC160" s="125"/>
      <c r="AD160" s="2622" t="str">
        <f>$W$157</f>
        <v>Actual</v>
      </c>
      <c r="AE160" s="2622" t="str">
        <f t="shared" ref="AE160:BN160" si="42">$W$157</f>
        <v>Actual</v>
      </c>
      <c r="AF160" s="2622" t="str">
        <f t="shared" si="42"/>
        <v>Actual</v>
      </c>
      <c r="AG160" s="2622" t="str">
        <f t="shared" si="42"/>
        <v>Actual</v>
      </c>
      <c r="AH160" s="2622" t="str">
        <f t="shared" si="42"/>
        <v>Actual</v>
      </c>
      <c r="AI160" s="2622" t="str">
        <f t="shared" si="42"/>
        <v>Actual</v>
      </c>
      <c r="AJ160" s="2622" t="str">
        <f t="shared" si="42"/>
        <v>Actual</v>
      </c>
      <c r="AK160" s="2622" t="str">
        <f t="shared" si="42"/>
        <v>Actual</v>
      </c>
      <c r="AL160" s="2622" t="str">
        <f t="shared" si="42"/>
        <v>Actual</v>
      </c>
      <c r="AM160" s="2622" t="str">
        <f t="shared" si="42"/>
        <v>Actual</v>
      </c>
      <c r="AN160" s="2622" t="str">
        <f t="shared" si="42"/>
        <v>Actual</v>
      </c>
      <c r="AO160" s="2622" t="str">
        <f t="shared" si="42"/>
        <v>Actual</v>
      </c>
      <c r="AP160" s="2622" t="str">
        <f t="shared" si="42"/>
        <v>Actual</v>
      </c>
      <c r="AQ160" s="2622" t="str">
        <f t="shared" si="42"/>
        <v>Actual</v>
      </c>
      <c r="AR160" s="2622" t="str">
        <f t="shared" si="42"/>
        <v>Actual</v>
      </c>
      <c r="AS160" s="2622" t="str">
        <f t="shared" si="42"/>
        <v>Actual</v>
      </c>
      <c r="AT160" s="2622" t="str">
        <f t="shared" si="42"/>
        <v>Actual</v>
      </c>
      <c r="AU160" s="2622" t="str">
        <f t="shared" si="42"/>
        <v>Actual</v>
      </c>
      <c r="AV160" s="2622" t="str">
        <f t="shared" si="42"/>
        <v>Actual</v>
      </c>
      <c r="AW160" s="2622" t="str">
        <f t="shared" si="42"/>
        <v>Actual</v>
      </c>
      <c r="AX160" s="2622" t="str">
        <f t="shared" si="42"/>
        <v>Actual</v>
      </c>
      <c r="AY160" s="2622" t="str">
        <f t="shared" si="42"/>
        <v>Actual</v>
      </c>
      <c r="AZ160" s="2622" t="str">
        <f t="shared" si="42"/>
        <v>Actual</v>
      </c>
      <c r="BA160" s="2622" t="str">
        <f t="shared" si="42"/>
        <v>Actual</v>
      </c>
      <c r="BB160" s="2622" t="str">
        <f t="shared" si="42"/>
        <v>Actual</v>
      </c>
      <c r="BC160" s="2622" t="str">
        <f t="shared" si="42"/>
        <v>Actual</v>
      </c>
      <c r="BD160" s="2622" t="str">
        <f t="shared" si="42"/>
        <v>Actual</v>
      </c>
      <c r="BE160" s="2622" t="str">
        <f t="shared" si="42"/>
        <v>Actual</v>
      </c>
      <c r="BF160" s="2622" t="str">
        <f t="shared" si="42"/>
        <v>Actual</v>
      </c>
      <c r="BG160" s="2622" t="str">
        <f t="shared" si="42"/>
        <v>Actual</v>
      </c>
      <c r="BH160" s="2622" t="str">
        <f t="shared" si="42"/>
        <v>Actual</v>
      </c>
      <c r="BI160" s="2622" t="str">
        <f t="shared" si="42"/>
        <v>Actual</v>
      </c>
      <c r="BJ160" s="2622" t="str">
        <f t="shared" si="42"/>
        <v>Actual</v>
      </c>
      <c r="BK160" s="2622" t="str">
        <f t="shared" si="42"/>
        <v>Actual</v>
      </c>
      <c r="BL160" s="2622" t="str">
        <f t="shared" si="42"/>
        <v>Actual</v>
      </c>
      <c r="BM160" s="2622" t="str">
        <f t="shared" si="42"/>
        <v>Actual</v>
      </c>
      <c r="BN160" s="2622" t="str">
        <f t="shared" si="42"/>
        <v>Actual</v>
      </c>
      <c r="BO160" s="2070"/>
      <c r="BP160" s="2070"/>
      <c r="BQ160" s="2070"/>
      <c r="BR160" s="2070"/>
      <c r="BS160" s="2070"/>
      <c r="BT160" s="2070"/>
      <c r="BU160" s="2070"/>
      <c r="BV160" s="2070"/>
      <c r="BW160" s="2070"/>
      <c r="BX160" s="2070"/>
      <c r="BY160" s="2070"/>
      <c r="BZ160" s="2070"/>
      <c r="CA160" s="34"/>
      <c r="CC160" s="58"/>
      <c r="CD160" s="167" t="str">
        <f t="shared" ref="CD160:CE160" si="43">$W$157</f>
        <v>Actual</v>
      </c>
      <c r="CE160" s="167" t="str">
        <f t="shared" si="43"/>
        <v>Actual</v>
      </c>
      <c r="CF160" s="278"/>
      <c r="CG160" s="167" t="str">
        <f t="shared" ref="CG160:CH160" si="44">$W$157</f>
        <v>Actual</v>
      </c>
      <c r="CH160" s="167" t="str">
        <f t="shared" si="44"/>
        <v>Actual</v>
      </c>
      <c r="CI160" s="278"/>
      <c r="CJ160" s="167" t="str">
        <f t="shared" ref="CJ160:CK160" si="45">$W$157</f>
        <v>Actual</v>
      </c>
      <c r="CK160" s="167" t="str">
        <f t="shared" si="45"/>
        <v>Actual</v>
      </c>
      <c r="CL160" s="88"/>
      <c r="CM160" s="1819" t="str">
        <f>$CM$19</f>
        <v>Original Budget</v>
      </c>
      <c r="CN160" s="1819" t="str">
        <f>$CN$19</f>
        <v>LE</v>
      </c>
      <c r="CO160" s="1205"/>
      <c r="CP160" s="1819" t="str">
        <f>$CP$19</f>
        <v>Original Budget</v>
      </c>
      <c r="CQ160" s="1819" t="str">
        <f>$CQ$19</f>
        <v>LE</v>
      </c>
      <c r="CR160" s="34"/>
    </row>
    <row r="161" spans="1:96" ht="21" customHeight="1" outlineLevel="1">
      <c r="A161" s="1322"/>
      <c r="B161" s="577" t="s">
        <v>132</v>
      </c>
      <c r="C161" s="577" t="s">
        <v>1616</v>
      </c>
      <c r="D161" s="577"/>
      <c r="E161" s="577" t="e" cm="1">
        <f t="array" aca="1" ref="E161" ca="1">IFBLANK( _xldudf_CX_GET(CX_ENTITY, fx_attrConverter(C161), val_asOfDate), PL!D161)</f>
        <v>#NAME?</v>
      </c>
      <c r="F161" s="577" t="str">
        <f>IF(
    $B161 &lt;&gt;"",$B161,
    $E161
  )</f>
        <v>Earning Metric Amount</v>
      </c>
      <c r="G161" s="1328" t="s">
        <v>1615</v>
      </c>
      <c r="H161" s="510">
        <v>2</v>
      </c>
      <c r="I161" s="510">
        <v>1</v>
      </c>
      <c r="J161" s="30"/>
      <c r="K161" s="30"/>
      <c r="L161" s="578"/>
      <c r="N161" s="158"/>
      <c r="O161" s="101"/>
      <c r="P161" s="52"/>
      <c r="Q161" s="101"/>
      <c r="R161" s="101"/>
      <c r="S161" s="101"/>
      <c r="T161" s="101"/>
      <c r="U161" s="39"/>
      <c r="W161" s="91" t="str">
        <f>W157</f>
        <v>Actual</v>
      </c>
      <c r="X161" s="900" t="e" cm="1" vm="4">
        <f t="array" ref="X161">fx_getIcon("select")</f>
        <v>#VALUE!</v>
      </c>
      <c r="Y161" s="1127" t="e" cm="1">
        <f t="array" aca="1" ref="Y161" ca="1">IFBLANK( _xldudf_CX_GET(CX_ENTITY, fx_attrConverter(C161), val_asOfDate),"Please select your Earning Metric")</f>
        <v>#NAME?</v>
      </c>
      <c r="Z161" s="878"/>
      <c r="AA161" s="877"/>
      <c r="AB161" s="1133" t="str" cm="1">
        <f t="array" aca="1" ref="AB161" ca="1">IFERROR(_xlfn.XLOOKUP($Y161,$Y33:$Y$41,$AB$20:$AB$41),"")</f>
        <v/>
      </c>
      <c r="AC161" s="1163" t="str" cm="1">
        <f t="array" aca="1" ref="AC161" ca="1">_xlfn.LET(
_xlpm.Def, IF(_xlfn.XMATCH(AB161,tbl_acctDef[Term],0)&gt;0, fx_getIcon("find"), ""),
_xlpm.Adj, IF(_xlfn.XMATCH(AB161, tbl_adjExample[Items],0)&gt;0, fx_getIcon("find"), ""),
IFERROR(IFBLANK(_xlpm.Def,_xlpm.Adj),"")
)</f>
        <v/>
      </c>
      <c r="AD161" s="1132" t="e" cm="1">
        <f t="array" aca="1" ref="AD161" ca="1">_xlfn.LET(
_xlpm.val,IF($F161 = "",val_blankRefText,  _xldudf_CX_GET(CX_ENTITY,$F161,AD$11,AD$14,,(AD$146))),
_xlpm.Res, IF(OR(_xlpm.val="",_xlpm.val="Error"),"",_xlpm.val),
_xlpm.Res
)</f>
        <v>#NAME?</v>
      </c>
      <c r="AE161" s="1132" t="e" cm="1">
        <f t="array" aca="1" ref="AE161" ca="1">_xlfn.LET(
_xlpm.val,IF($F161 = "",val_blankRefText,  _xldudf_CX_GET(CX_ENTITY,$F161,AE$11,AE$14,,(AE$146))),
_xlpm.Res, IF(OR(_xlpm.val="",_xlpm.val="Error"),"",_xlpm.val),
_xlpm.Res
)</f>
        <v>#NAME?</v>
      </c>
      <c r="AF161" s="910" t="e" cm="1">
        <f t="array" aca="1" ref="AF161" ca="1">_xlfn.LET(
_xlpm.val,IF($F161 = "",val_blankRefText,  _xldudf_CX_GET(CX_ENTITY,$F161,AF$11,AF$14,,(AF$146))),
_xlpm.Res, IF(OR(_xlpm.val="",_xlpm.val="Error"),"",_xlpm.val),
_xlpm.Res
)</f>
        <v>#NAME?</v>
      </c>
      <c r="AG161" s="910" t="e" cm="1">
        <f t="array" aca="1" ref="AG161" ca="1">_xlfn.LET(
_xlpm.val,IF($F161 = "",val_blankRefText,  _xldudf_CX_GET(CX_ENTITY,$F161,AG$11,AG$14,,(AG$146))),
_xlpm.Res, IF(OR(_xlpm.val="",_xlpm.val="Error"),"",_xlpm.val),
_xlpm.Res
)</f>
        <v>#NAME?</v>
      </c>
      <c r="AH161" s="910" t="e" cm="1">
        <f t="array" aca="1" ref="AH161" ca="1">_xlfn.LET(
_xlpm.val,IF($F161 = "",val_blankRefText,  _xldudf_CX_GET(CX_ENTITY,$F161,AH$11,AH$14,,(AH$146))),
_xlpm.Res, IF(OR(_xlpm.val="",_xlpm.val="Error"),"",_xlpm.val),
_xlpm.Res
)</f>
        <v>#NAME?</v>
      </c>
      <c r="AI161" s="910" t="e" cm="1">
        <f t="array" aca="1" ref="AI161" ca="1">_xlfn.LET(
_xlpm.val,IF($F161 = "",val_blankRefText,  _xldudf_CX_GET(CX_ENTITY,$F161,AI$11,AI$14,,(AI$146))),
_xlpm.Res, IF(OR(_xlpm.val="",_xlpm.val="Error"),"",_xlpm.val),
_xlpm.Res
)</f>
        <v>#NAME?</v>
      </c>
      <c r="AJ161" s="910" t="e" cm="1">
        <f t="array" aca="1" ref="AJ161" ca="1">_xlfn.LET(
_xlpm.val,IF($F161 = "",val_blankRefText,  _xldudf_CX_GET(CX_ENTITY,$F161,AJ$11,AJ$14,,(AJ$146))),
_xlpm.Res, IF(OR(_xlpm.val="",_xlpm.val="Error"),"",_xlpm.val),
_xlpm.Res
)</f>
        <v>#NAME?</v>
      </c>
      <c r="AK161" s="910" t="e" cm="1">
        <f t="array" aca="1" ref="AK161" ca="1">_xlfn.LET(
_xlpm.val,IF($F161 = "",val_blankRefText,  _xldudf_CX_GET(CX_ENTITY,$F161,AK$11,AK$14,,(AK$146))),
_xlpm.Res, IF(OR(_xlpm.val="",_xlpm.val="Error"),"",_xlpm.val),
_xlpm.Res
)</f>
        <v>#NAME?</v>
      </c>
      <c r="AL161" s="910" t="e" cm="1">
        <f t="array" aca="1" ref="AL161" ca="1">_xlfn.LET(
_xlpm.val,IF($F161 = "",val_blankRefText,  _xldudf_CX_GET(CX_ENTITY,$F161,AL$11,AL$14,,(AL$146))),
_xlpm.Res, IF(OR(_xlpm.val="",_xlpm.val="Error"),"",_xlpm.val),
_xlpm.Res
)</f>
        <v>#NAME?</v>
      </c>
      <c r="AM161" s="910" t="e" cm="1">
        <f t="array" aca="1" ref="AM161" ca="1">_xlfn.LET(
_xlpm.val,IF($F161 = "",val_blankRefText,  _xldudf_CX_GET(CX_ENTITY,$F161,AM$11,AM$14,,(AM$146))),
_xlpm.Res, IF(OR(_xlpm.val="",_xlpm.val="Error"),"",_xlpm.val),
_xlpm.Res
)</f>
        <v>#NAME?</v>
      </c>
      <c r="AN161" s="910" t="e" cm="1">
        <f t="array" aca="1" ref="AN161" ca="1">_xlfn.LET(
_xlpm.val,IF($F161 = "",val_blankRefText,  _xldudf_CX_GET(CX_ENTITY,$F161,AN$11,AN$14,,(AN$146))),
_xlpm.Res, IF(OR(_xlpm.val="",_xlpm.val="Error"),"",_xlpm.val),
_xlpm.Res
)</f>
        <v>#NAME?</v>
      </c>
      <c r="AO161" s="910" t="e" cm="1">
        <f t="array" aca="1" ref="AO161" ca="1">_xlfn.LET(
_xlpm.val,IF($F161 = "",val_blankRefText,  _xldudf_CX_GET(CX_ENTITY,$F161,AO$11,AO$14,,(AO$146))),
_xlpm.Res, IF(OR(_xlpm.val="",_xlpm.val="Error"),"",_xlpm.val),
_xlpm.Res
)</f>
        <v>#NAME?</v>
      </c>
      <c r="AP161" s="910" t="e" cm="1">
        <f t="array" aca="1" ref="AP161" ca="1">_xlfn.LET(
_xlpm.val,IF($F161 = "",val_blankRefText,  _xldudf_CX_GET(CX_ENTITY,$F161,AP$11,AP$14,,(AP$146))),
_xlpm.Res, IF(OR(_xlpm.val="",_xlpm.val="Error"),"",_xlpm.val),
_xlpm.Res
)</f>
        <v>#NAME?</v>
      </c>
      <c r="AQ161" s="910" t="e" cm="1">
        <f t="array" aca="1" ref="AQ161" ca="1">_xlfn.LET(
_xlpm.val,IF($F161 = "",val_blankRefText,  _xldudf_CX_GET(CX_ENTITY,$F161,AQ$11,AQ$14,,(AQ$146))),
_xlpm.Res, IF(OR(_xlpm.val="",_xlpm.val="Error"),"",_xlpm.val),
_xlpm.Res
)</f>
        <v>#NAME?</v>
      </c>
      <c r="AR161" s="910" t="e" cm="1">
        <f t="array" aca="1" ref="AR161" ca="1">_xlfn.LET(
_xlpm.val,IF($F161 = "",val_blankRefText,  _xldudf_CX_GET(CX_ENTITY,$F161,AR$11,AR$14,,(AR$146))),
_xlpm.Res, IF(OR(_xlpm.val="",_xlpm.val="Error"),"",_xlpm.val),
_xlpm.Res
)</f>
        <v>#NAME?</v>
      </c>
      <c r="AS161" s="910" t="e" cm="1">
        <f t="array" aca="1" ref="AS161" ca="1">_xlfn.LET(
_xlpm.val,IF($F161 = "",val_blankRefText,  _xldudf_CX_GET(CX_ENTITY,$F161,AS$11,AS$14,,(AS$146))),
_xlpm.Res, IF(OR(_xlpm.val="",_xlpm.val="Error"),"",_xlpm.val),
_xlpm.Res
)</f>
        <v>#NAME?</v>
      </c>
      <c r="AT161" s="910" t="e" cm="1">
        <f t="array" aca="1" ref="AT161" ca="1">_xlfn.LET(
_xlpm.val,IF($F161 = "",val_blankRefText,  _xldudf_CX_GET(CX_ENTITY,$F161,AT$11,AT$14,,(AT$146))),
_xlpm.Res, IF(OR(_xlpm.val="",_xlpm.val="Error"),"",_xlpm.val),
_xlpm.Res
)</f>
        <v>#NAME?</v>
      </c>
      <c r="AU161" s="910" t="e" cm="1">
        <f t="array" aca="1" ref="AU161" ca="1">_xlfn.LET(
_xlpm.val,IF($F161 = "",val_blankRefText,  _xldudf_CX_GET(CX_ENTITY,$F161,AU$11,AU$14,,(AU$146))),
_xlpm.Res, IF(OR(_xlpm.val="",_xlpm.val="Error"),"",_xlpm.val),
_xlpm.Res
)</f>
        <v>#NAME?</v>
      </c>
      <c r="AV161" s="910" t="e" cm="1">
        <f t="array" aca="1" ref="AV161" ca="1">_xlfn.LET(
_xlpm.val,IF($F161 = "",val_blankRefText,  _xldudf_CX_GET(CX_ENTITY,$F161,AV$11,AV$14,,(AV$146))),
_xlpm.Res, IF(OR(_xlpm.val="",_xlpm.val="Error"),"",_xlpm.val),
_xlpm.Res
)</f>
        <v>#NAME?</v>
      </c>
      <c r="AW161" s="910" t="e" cm="1">
        <f t="array" aca="1" ref="AW161" ca="1">_xlfn.LET(
_xlpm.val,IF($F161 = "",val_blankRefText,  _xldudf_CX_GET(CX_ENTITY,$F161,AW$11,AW$14,,(AW$146))),
_xlpm.Res, IF(OR(_xlpm.val="",_xlpm.val="Error"),"",_xlpm.val),
_xlpm.Res
)</f>
        <v>#NAME?</v>
      </c>
      <c r="AX161" s="910" t="e" cm="1">
        <f t="array" aca="1" ref="AX161" ca="1">_xlfn.LET(
_xlpm.val,IF($F161 = "",val_blankRefText,  _xldudf_CX_GET(CX_ENTITY,$F161,AX$11,AX$14,,(AX$146))),
_xlpm.Res, IF(OR(_xlpm.val="",_xlpm.val="Error"),"",_xlpm.val),
_xlpm.Res
)</f>
        <v>#NAME?</v>
      </c>
      <c r="AY161" s="910" t="e" cm="1">
        <f t="array" aca="1" ref="AY161" ca="1">_xlfn.LET(
_xlpm.val,IF($F161 = "",val_blankRefText,  _xldudf_CX_GET(CX_ENTITY,$F161,AY$11,AY$14,,(AY$146))),
_xlpm.Res, IF(OR(_xlpm.val="",_xlpm.val="Error"),"",_xlpm.val),
_xlpm.Res
)</f>
        <v>#NAME?</v>
      </c>
      <c r="AZ161" s="910" t="e" cm="1">
        <f t="array" aca="1" ref="AZ161" ca="1">_xlfn.LET(
_xlpm.val,IF($F161 = "",val_blankRefText,  _xldudf_CX_GET(CX_ENTITY,$F161,AZ$11,AZ$14,,(AZ$146))),
_xlpm.Res, IF(OR(_xlpm.val="",_xlpm.val="Error"),"",_xlpm.val),
_xlpm.Res
)</f>
        <v>#NAME?</v>
      </c>
      <c r="BA161" s="910" t="e" cm="1">
        <f t="array" aca="1" ref="BA161" ca="1">_xlfn.LET(
_xlpm.val,IF($F161 = "",val_blankRefText,  _xldudf_CX_GET(CX_ENTITY,$F161,BA$11,BA$14,,(BA$146))),
_xlpm.Res, IF(OR(_xlpm.val="",_xlpm.val="Error"),"",_xlpm.val),
_xlpm.Res
)</f>
        <v>#NAME?</v>
      </c>
      <c r="BB161" s="910" t="e" cm="1">
        <f t="array" aca="1" ref="BB161" ca="1">_xlfn.LET(
_xlpm.val,IF($F161 = "",val_blankRefText,  _xldudf_CX_GET(CX_ENTITY,$F161,BB$11,BB$14,,(BB$146))),
_xlpm.Res, IF(OR(_xlpm.val="",_xlpm.val="Error"),"",_xlpm.val),
_xlpm.Res
)</f>
        <v>#NAME?</v>
      </c>
      <c r="BC161" s="910" t="e" cm="1">
        <f t="array" aca="1" ref="BC161" ca="1">_xlfn.LET(
_xlpm.val,IF($F161 = "",val_blankRefText,  _xldudf_CX_GET(CX_ENTITY,$F161,BC$11,BC$14,,(BC$146))),
_xlpm.Res, IF(OR(_xlpm.val="",_xlpm.val="Error"),"",_xlpm.val),
_xlpm.Res
)</f>
        <v>#NAME?</v>
      </c>
      <c r="BD161" s="910" t="e" cm="1">
        <f t="array" aca="1" ref="BD161" ca="1">_xlfn.LET(
_xlpm.val,IF($F161 = "",val_blankRefText,  _xldudf_CX_GET(CX_ENTITY,$F161,BD$11,BD$14,,(BD$146))),
_xlpm.Res, IF(OR(_xlpm.val="",_xlpm.val="Error"),"",_xlpm.val),
_xlpm.Res
)</f>
        <v>#NAME?</v>
      </c>
      <c r="BE161" s="910" t="e" cm="1">
        <f t="array" aca="1" ref="BE161" ca="1">_xlfn.LET(
_xlpm.val,IF($F161 = "",val_blankRefText,  _xldudf_CX_GET(CX_ENTITY,$F161,BE$11,BE$14,,(BE$146))),
_xlpm.Res, IF(OR(_xlpm.val="",_xlpm.val="Error"),"",_xlpm.val),
_xlpm.Res
)</f>
        <v>#NAME?</v>
      </c>
      <c r="BF161" s="910" t="e" cm="1">
        <f t="array" aca="1" ref="BF161" ca="1">_xlfn.LET(
_xlpm.val,IF($F161 = "",val_blankRefText,  _xldudf_CX_GET(CX_ENTITY,$F161,BF$11,BF$14,,(BF$146))),
_xlpm.Res, IF(OR(_xlpm.val="",_xlpm.val="Error"),"",_xlpm.val),
_xlpm.Res
)</f>
        <v>#NAME?</v>
      </c>
      <c r="BG161" s="910" t="e" cm="1">
        <f t="array" aca="1" ref="BG161" ca="1">_xlfn.LET(
_xlpm.val,IF($F161 = "",val_blankRefText,  _xldudf_CX_GET(CX_ENTITY,$F161,BG$11,BG$14,,(BG$146))),
_xlpm.Res, IF(OR(_xlpm.val="",_xlpm.val="Error"),"",_xlpm.val),
_xlpm.Res
)</f>
        <v>#NAME?</v>
      </c>
      <c r="BH161" s="910" t="e" cm="1">
        <f t="array" aca="1" ref="BH161" ca="1">_xlfn.LET(
_xlpm.val,IF($F161 = "",val_blankRefText,  _xldudf_CX_GET(CX_ENTITY,$F161,BH$11,BH$14,,(BH$146))),
_xlpm.Res, IF(OR(_xlpm.val="",_xlpm.val="Error"),"",_xlpm.val),
_xlpm.Res
)</f>
        <v>#NAME?</v>
      </c>
      <c r="BI161" s="910" t="e" cm="1">
        <f t="array" aca="1" ref="BI161" ca="1">_xlfn.LET(
_xlpm.val,IF($F161 = "",val_blankRefText,  _xldudf_CX_GET(CX_ENTITY,$F161,BI$11,BI$14,,(BI$146))),
_xlpm.Res, IF(OR(_xlpm.val="",_xlpm.val="Error"),"",_xlpm.val),
_xlpm.Res
)</f>
        <v>#NAME?</v>
      </c>
      <c r="BJ161" s="910" t="e" cm="1">
        <f t="array" aca="1" ref="BJ161" ca="1">_xlfn.LET(
_xlpm.val,IF($F161 = "",val_blankRefText,  _xldudf_CX_GET(CX_ENTITY,$F161,BJ$11,BJ$14,,(BJ$146))),
_xlpm.Res, IF(OR(_xlpm.val="",_xlpm.val="Error"),"",_xlpm.val),
_xlpm.Res
)</f>
        <v>#NAME?</v>
      </c>
      <c r="BK161" s="910" t="e" cm="1">
        <f t="array" aca="1" ref="BK161" ca="1">_xlfn.LET(
_xlpm.val,IF($F161 = "",val_blankRefText,  _xldudf_CX_GET(CX_ENTITY,$F161,BK$11,BK$14,,(BK$146))),
_xlpm.Res, IF(OR(_xlpm.val="",_xlpm.val="Error"),"",_xlpm.val),
_xlpm.Res
)</f>
        <v>#NAME?</v>
      </c>
      <c r="BL161" s="910" t="e" cm="1">
        <f t="array" aca="1" ref="BL161" ca="1">_xlfn.LET(
_xlpm.val,IF($F161 = "",val_blankRefText,  _xldudf_CX_GET(CX_ENTITY,$F161,BL$11,BL$14,,(BL$146))),
_xlpm.Res, IF(OR(_xlpm.val="",_xlpm.val="Error"),"",_xlpm.val),
_xlpm.Res
)</f>
        <v>#NAME?</v>
      </c>
      <c r="BM161" s="910" t="e" cm="1">
        <f t="array" aca="1" ref="BM161" ca="1">_xlfn.LET(
_xlpm.val,IF($F161 = "",val_blankRefText,  _xldudf_CX_GET(CX_ENTITY,$F161,BM$11,BM$14,,(BM$146))),
_xlpm.Res, IF(OR(_xlpm.val="",_xlpm.val="Error"),"",_xlpm.val),
_xlpm.Res
)</f>
        <v>#NAME?</v>
      </c>
      <c r="BN161" s="910" t="e" cm="1">
        <f t="array" aca="1" ref="BN161" ca="1">_xlfn.LET(
_xlpm.val,IF($F161 = "",val_blankRefText,  _xldudf_CX_GET(CX_ENTITY,$F161,BN$11,BN$14,,(BN$146))),
_xlpm.Res, IF(OR(_xlpm.val="",_xlpm.val="Error"),"",_xlpm.val),
_xlpm.Res
)</f>
        <v>#NAME?</v>
      </c>
      <c r="BO161" s="2107"/>
      <c r="BP161" s="2107"/>
      <c r="BQ161" s="2107"/>
      <c r="BR161" s="2107"/>
      <c r="BS161" s="2107"/>
      <c r="BT161" s="2107"/>
      <c r="BU161" s="2107"/>
      <c r="BV161" s="2107"/>
      <c r="BW161" s="2107"/>
      <c r="BX161" s="2107"/>
      <c r="BY161" s="2107"/>
      <c r="BZ161" s="2107"/>
      <c r="CA161" s="34"/>
      <c r="CC161" s="33"/>
      <c r="CD161" s="1461" t="e" cm="1">
        <f t="array" aca="1" ref="CD161" ca="1">_xlfn.LET( _xlpm.CheckBlank, SUM(PL!$AD161:$BN161) = 0, IF(_xlpm.CheckBlank, "", SUM(_xlfn._xlws.FILTER(PL!$AD161:$BN161,(YEAR(PL!$AD$12:$BN$12)=PL!CD$12)*(array_timeline&lt;=PL!CD$11)))))</f>
        <v>#NAME?</v>
      </c>
      <c r="CE161" s="1461" t="e" cm="1">
        <f t="array" aca="1" ref="CE161" ca="1">_xlfn.LET( _xlpm.CheckBlank, SUM(PL!$AD161:$BN161) = 0, IF(_xlpm.CheckBlank, "", SUM(_xlfn._xlws.FILTER(PL!$AD161:$BN161,(YEAR(PL!$AD$12:$BN$12)=PL!CE$12)*(array_timeline&lt;=PL!CE$11)))))</f>
        <v>#NAME?</v>
      </c>
      <c r="CF161" s="88"/>
      <c r="CG161" s="1461" t="e" cm="1">
        <f t="array" aca="1" ref="CG161" ca="1">_xlfn.LET( _xlpm.CheckBlank, SUM(PL!$AD161:$BN161) = 0, IF(_xlpm.CheckBlank, "", SUM(_xlfn._xlws.FILTER(PL!$AD161:$BN161,(YEAR(PL!$AD$12:$BN$12)=PL!CG$12)*(array_timeline&lt;=PL!CG$11)))))</f>
        <v>#NAME?</v>
      </c>
      <c r="CH161" s="1461" t="e" cm="1">
        <f t="array" aca="1" ref="CH161" ca="1">_xlfn.LET( _xlpm.CheckBlank, SUM(PL!$AD161:$BN161) = 0, IF(_xlpm.CheckBlank, "", SUM(_xlfn._xlws.FILTER(PL!$AD161:$BN161,(YEAR(PL!$AD$12:$BN$12)=PL!CH$12)*(array_timeline&lt;=PL!CH$11)))))</f>
        <v>#NAME?</v>
      </c>
      <c r="CI161" s="88"/>
      <c r="CJ161" s="1461" cm="1">
        <f t="array" ref="CJ161">_xlfn.LET( _xlpm.CheckBlank, SUM(PL!$AD161:$BN161) = 0, IF(_xlpm.CheckBlank, "", SUM(_xlfn.TAKE(_xlfn.DROP(PL!$AD161:$BN161, ,-DATEDIFF(PL!CJ$11, val_asOfDate,"M")),1,-12))))</f>
        <v>12</v>
      </c>
      <c r="CK161" s="1461" cm="1">
        <f t="array" ref="CK161">_xlfn.LET( _xlpm.CheckBlank, SUM(PL!$AD161:$BN161) = 0, IF(_xlpm.CheckBlank, "", SUM(_xlfn.TAKE(_xlfn.DROP(PL!$AD161:$BN161, ,-DATEDIFF(PL!CK$11, val_asOfDate,"M")),1,-12))))</f>
        <v>12</v>
      </c>
      <c r="CL161" s="88"/>
      <c r="CM161" s="1194" t="str" cm="1">
        <f t="array" aca="1" ref="CM161" ca="1">_xlfn.LET(
  _xlpm.findRow, _xlfn.XMATCH($W161&amp;$Y161, $W$20:$W$118&amp;$AB$20:$AB$118,0),
  _xlpm.Choose, _xlfn.CHOOSEROWS($CM$20:$CN$118, _xlpm.findRow),
  _xlpm.result, IF(ISERROR(_xlpm.findRow), "", _xlpm.Choose),
  _xlpm.result
)</f>
        <v/>
      </c>
      <c r="CN161" s="1203"/>
      <c r="CO161" s="88"/>
      <c r="CP161" s="1194" t="str" cm="1">
        <f t="array" aca="1" ref="CP161" ca="1">_xlfn.LET(
  _xlpm.findRow, _xlfn.XMATCH($W161&amp;$Y161, $W$20:$W$118&amp;$AB$20:$AB$118,0),
  _xlpm.Choose, _xlfn.CHOOSEROWS($CP$20:$CQ$118, _xlpm.findRow),
  _xlpm.result, IF(ISERROR(_xlpm.findRow), "", _xlpm.Choose),
  _xlpm.result
)</f>
        <v/>
      </c>
      <c r="CQ161" s="1203"/>
      <c r="CR161" s="34"/>
    </row>
    <row r="162" spans="1:96" ht="45.75" customHeight="1" outlineLevel="1">
      <c r="A162" s="1322"/>
      <c r="B162" s="2128" t="s">
        <v>1016</v>
      </c>
      <c r="C162" s="577"/>
      <c r="D162" s="577"/>
      <c r="E162" s="577" t="str" cm="1">
        <f t="array" aca="1" ref="E162" ca="1">_xlfn.LET(
   _xlpm.Attr,  $C162,
   _xlpm.Lookback, $E$16,
   _xlpm.QueryDate, EOMONTH(val_asOfDate,_xlpm.Lookback),
   _xlpm.ReadField, _xldudf_CX_GET(CX_ENTITY,fx_attrConverter($C162),_xlpm.QueryDate),
   _xlpm.AttrBlank, _xlpm.Attr="", _xlpm.Result,
   IF(_xlpm.AttrBlank,val_blankRefText,fx_attrConverter(_xlpm.ReadField,0)),
IF(_xlpm.Result = "Error", "", _xlpm.Result )
)</f>
        <v/>
      </c>
      <c r="F162" s="577" t="str">
        <f t="shared" ref="F162:F168" si="46">IF(
    $B162 &lt;&gt;"",$B162,
    $E162
  )</f>
        <v>Excluding pending (not closed) deals (Annual Only) (Earning)</v>
      </c>
      <c r="G162" s="577" t="s">
        <v>1615</v>
      </c>
      <c r="H162" s="510">
        <v>0</v>
      </c>
      <c r="I162" s="510">
        <v>1</v>
      </c>
      <c r="J162" s="30"/>
      <c r="K162" s="30"/>
      <c r="L162" s="579" t="b">
        <v>1</v>
      </c>
      <c r="N162" s="158"/>
      <c r="O162" s="101"/>
      <c r="P162" s="52"/>
      <c r="Q162" s="101"/>
      <c r="R162" s="101"/>
      <c r="S162" s="101"/>
      <c r="T162" s="101"/>
      <c r="U162" s="39"/>
      <c r="W162" s="1518" t="str">
        <f>W161</f>
        <v>Actual</v>
      </c>
      <c r="X162" s="913">
        <v>-1</v>
      </c>
      <c r="Y162" s="1521" t="s">
        <v>120</v>
      </c>
      <c r="Z162" s="198" cm="1">
        <f t="array" ref="Z162">_xlfn.SWITCH(
    TRUE,
ISBLANK(_PL!$L162),"",
    _PL!$L162=TRUE, 1,
    _PL!$L162=FALSE,-1,
    _PL!$L162=-1,0,
"n/a"
)</f>
        <v>1</v>
      </c>
      <c r="AA162" s="905"/>
      <c r="AB162" s="1128"/>
      <c r="AC162" s="914" t="str" cm="1">
        <f t="array" ref="AC162">_xlfn.LET(
_xlpm.Def, IF(_xlfn.XMATCH(AB162,tbl_acctDef[Term],0)&gt;0, fx_getIcon("find"), ""),
_xlpm.Adj, IF(_xlfn.XMATCH(AB162, tbl_adjExample[Items],0)&gt;0, fx_getIcon("find"), ""),
IFERROR(IFBLANK(_xlpm.Def,_xlpm.Adj),"")
)</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99"/>
      <c r="CD162" s="793"/>
      <c r="CE162" s="793"/>
      <c r="CF162" s="88"/>
      <c r="CG162" s="793"/>
      <c r="CH162" s="793"/>
      <c r="CI162" s="88"/>
      <c r="CJ162" s="793"/>
      <c r="CK162" s="793"/>
      <c r="CL162" s="88"/>
      <c r="CM162" s="1986" t="e" cm="1">
        <f t="array" aca="1" ref="CM162" ca="1">_xlfn.LET(
_xlpm.val,IF($F162 = "",val_blankRefText,  _xldudf_CX_GET(CX_ENTITY,$F162,CM$11,CM$14,,(CM$160))),
_xlpm.Res, IF(OR(_xlpm.val="",_xlpm.val="Error"),"",_xlpm.val),
_xlpm.Res
)</f>
        <v>#NAME?</v>
      </c>
      <c r="CN162" s="1986" t="e" cm="1">
        <f t="array" aca="1" ref="CN162" ca="1">_xlfn.LET(
_xlpm.val,IF($F162 = "",val_blankRefText,  _xldudf_CX_GET(CX_ENTITY,$F162,CN$11,CN$14,,(CN$160))),
_xlpm.Res, IF(OR(_xlpm.val="",_xlpm.val="Error"),"",_xlpm.val),
_xlpm.Res
)</f>
        <v>#NAME?</v>
      </c>
      <c r="CO162" s="1169"/>
      <c r="CP162" s="1986" t="e" cm="1">
        <f t="array" aca="1" ref="CP162" ca="1">_xlfn.LET(
_xlpm.val,IF($F162 = "",val_blankRefText,  _xldudf_CX_GET(CX_ENTITY,$F162,CP$11,CP$14,,(CP$160))),
_xlpm.Res, IF(OR(_xlpm.val="",_xlpm.val="Error"),"",_xlpm.val),
_xlpm.Res
)</f>
        <v>#NAME?</v>
      </c>
      <c r="CQ162" s="1986" t="e" cm="1">
        <f t="array" aca="1" ref="CQ162" ca="1">_xlfn.LET(
_xlpm.val,IF($F162 = "",val_blankRefText,  _xldudf_CX_GET(CX_ENTITY,$F162,CQ$11,CQ$14,,(CQ$160))),
_xlpm.Res, IF(OR(_xlpm.val="",_xlpm.val="Error"),"",_xlpm.val),
_xlpm.Res
)</f>
        <v>#NAME?</v>
      </c>
      <c r="CR162" s="34"/>
    </row>
    <row r="163" spans="1:96" ht="45.75" customHeight="1" outlineLevel="1">
      <c r="A163" s="1322"/>
      <c r="B163" s="2128" t="s">
        <v>1019</v>
      </c>
      <c r="C163" s="577"/>
      <c r="D163" s="577"/>
      <c r="E163" s="577" t="str" cm="1">
        <f t="array" aca="1" ref="E163" ca="1">_xlfn.LET(
   _xlpm.Attr,  $C163,
   _xlpm.Lookback, $E$16,
   _xlpm.QueryDate, EOMONTH(val_asOfDate,_xlpm.Lookback),
   _xlpm.ReadField, _xldudf_CX_GET(CX_ENTITY,fx_attrConverter($C163),_xlpm.QueryDate),
   _xlpm.AttrBlank, _xlpm.Attr="", _xlpm.Result,
   IF(_xlpm.AttrBlank,val_blankRefText,fx_attrConverter(_xlpm.ReadField,0)),
IF(_xlpm.Result = "Error", "", _xlpm.Result )
)</f>
        <v/>
      </c>
      <c r="F163" s="577" t="str">
        <f t="shared" si="46"/>
        <v>Including closed (not budgeted) deals (Annual Only) (Earning)</v>
      </c>
      <c r="G163" s="577" t="s">
        <v>1615</v>
      </c>
      <c r="H163" s="510">
        <v>0</v>
      </c>
      <c r="I163" s="510">
        <v>1</v>
      </c>
      <c r="J163" s="30"/>
      <c r="K163" s="30"/>
      <c r="L163" s="579" t="b">
        <v>1</v>
      </c>
      <c r="N163" s="158"/>
      <c r="O163" s="101"/>
      <c r="P163" s="52"/>
      <c r="Q163" s="101"/>
      <c r="R163" s="101"/>
      <c r="S163" s="101"/>
      <c r="T163" s="101"/>
      <c r="U163" s="39"/>
      <c r="W163" s="1518" t="str">
        <f>W161</f>
        <v>Actual</v>
      </c>
      <c r="X163" s="913">
        <v>1</v>
      </c>
      <c r="Y163" s="1519" t="s">
        <v>121</v>
      </c>
      <c r="Z163" s="198" cm="1">
        <f t="array" ref="Z163">_xlfn.SWITCH(
    TRUE,
ISBLANK(_PL!$L163),"",
    _PL!$L163=TRUE, 1,
    _PL!$L163=FALSE,-1,
    _PL!$L163=-1,0,
"n/a"
)</f>
        <v>1</v>
      </c>
      <c r="AA163" s="905"/>
      <c r="AB163" s="3017"/>
      <c r="AC163" s="914" t="str" cm="1">
        <f t="array" ref="AC163">_xlfn.LET(
_xlpm.Def, IF(_xlfn.XMATCH(AB163,tbl_acctDef[Term],0)&gt;0, fx_getIcon("find"), ""),
_xlpm.Adj, IF(_xlfn.XMATCH(AB163, tbl_adjExample[Items],0)&gt;0, fx_getIcon("find"), ""),
IFERROR(IFBLANK(_xlpm.Def,_xlpm.Adj),"")
)</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99"/>
      <c r="CD163" s="793"/>
      <c r="CE163" s="793"/>
      <c r="CF163" s="88"/>
      <c r="CG163" s="793"/>
      <c r="CH163" s="793"/>
      <c r="CI163" s="88"/>
      <c r="CJ163" s="793"/>
      <c r="CK163" s="793"/>
      <c r="CL163" s="88"/>
      <c r="CM163" s="1986" t="e" cm="1">
        <f t="array" aca="1" ref="CM163" ca="1">_xlfn.LET(
_xlpm.val,IF($F163 = "",val_blankRefText,  _xldudf_CX_GET(CX_ENTITY,$F163,CM$11,CM$14,,(CM$160))),
_xlpm.Res, IF(OR(_xlpm.val="",_xlpm.val="Error"),"",_xlpm.val),
_xlpm.Res
)</f>
        <v>#NAME?</v>
      </c>
      <c r="CN163" s="1986" t="e" cm="1">
        <f t="array" aca="1" ref="CN163" ca="1">_xlfn.LET(
_xlpm.val,IF($F163 = "",val_blankRefText,  _xldudf_CX_GET(CX_ENTITY,$F163,CN$11,CN$14,,(CN$160))),
_xlpm.Res, IF(OR(_xlpm.val="",_xlpm.val="Error"),"",_xlpm.val),
_xlpm.Res
)</f>
        <v>#NAME?</v>
      </c>
      <c r="CO163" s="1169"/>
      <c r="CP163" s="1986" t="e" cm="1">
        <f t="array" aca="1" ref="CP163" ca="1">_xlfn.LET(
_xlpm.val,IF($F163 = "",val_blankRefText,  _xldudf_CX_GET(CX_ENTITY,$F163,CP$11,CP$14,,(CP$160))),
_xlpm.Res, IF(OR(_xlpm.val="",_xlpm.val="Error"),"",_xlpm.val),
_xlpm.Res
)</f>
        <v>#NAME?</v>
      </c>
      <c r="CQ163" s="1986" t="e" cm="1">
        <f t="array" aca="1" ref="CQ163" ca="1">_xlfn.LET(
_xlpm.val,IF($F163 = "",val_blankRefText,  _xldudf_CX_GET(CX_ENTITY,$F163,CQ$11,CQ$14,,(CQ$160))),
_xlpm.Res, IF(OR(_xlpm.val="",_xlpm.val="Error"),"",_xlpm.val),
_xlpm.Res
)</f>
        <v>#NAME?</v>
      </c>
      <c r="CR163" s="34"/>
    </row>
    <row r="164" spans="1:96" ht="21" customHeight="1" outlineLevel="1">
      <c r="A164" s="1322"/>
      <c r="B164" s="577" t="s">
        <v>136</v>
      </c>
      <c r="C164" s="577" t="s">
        <v>1617</v>
      </c>
      <c r="D164" s="577"/>
      <c r="E164" s="577" t="e" cm="1">
        <f t="array" aca="1" ref="E164" ca="1">_xlfn.LET(
   _xlpm.Attr,  $C164,
   _xlpm.Lookback, $E$16,
   _xlpm.QueryDate, EOMONTH(val_asOfDate,_xlpm.Lookback),
   _xlpm.ReadField, _xldudf_CX_GET(CX_ENTITY,fx_attrConverter($C164),_xlpm.QueryDate),
   _xlpm.AttrBlank, _xlpm.Attr="", _xlpm.Result,
   IF(_xlpm.AttrBlank,val_blankRefText,fx_attrConverter(_xlpm.ReadField,0)),
IF(_xlpm.Result = "Error", "", _xlpm.Result )
)</f>
        <v>#NAME?</v>
      </c>
      <c r="F164" s="577" t="str">
        <f t="shared" si="46"/>
        <v>Earning Metric Adjustment Type II - Amount 3</v>
      </c>
      <c r="G164" s="577" t="s">
        <v>1615</v>
      </c>
      <c r="H164" s="510">
        <v>0</v>
      </c>
      <c r="I164" s="510">
        <v>1</v>
      </c>
      <c r="J164" s="30"/>
      <c r="K164" s="30"/>
      <c r="L164" s="579" t="b">
        <v>0</v>
      </c>
      <c r="N164" s="158"/>
      <c r="O164" s="101"/>
      <c r="P164" s="52"/>
      <c r="Q164" s="101"/>
      <c r="R164" s="101"/>
      <c r="S164" s="101"/>
      <c r="T164" s="101"/>
      <c r="U164" s="39"/>
      <c r="W164" s="91" t="str">
        <f>W161</f>
        <v>Actual</v>
      </c>
      <c r="X164" s="884" t="s">
        <v>62</v>
      </c>
      <c r="Y164" s="1555" t="e">
        <f t="shared" ref="Y164:Y167" ca="1" si="47">IF(E164="","Please select or type in or leave as blank",E164)</f>
        <v>#NAME?</v>
      </c>
      <c r="Z164" s="198" cm="1">
        <f t="array" ref="Z164">_xlfn.SWITCH(
    TRUE,
ISBLANK(_PL!$L164),"",
    _PL!$L164=TRUE, 1,
    _PL!$L164=FALSE,-1,
    _PL!$L164=-1,0,
"n/a"
)</f>
        <v>-1</v>
      </c>
      <c r="AA164" s="905"/>
      <c r="AB164" s="3017"/>
      <c r="AC164" s="914" t="str" cm="1">
        <f t="array" ref="AC164">_xlfn.LET(
_xlpm.Def, IF(_xlfn.XMATCH(AB164,tbl_acctDef[Term],0)&gt;0, fx_getIcon("find"), ""),
_xlpm.Adj, IF(_xlfn.XMATCH(AB164, tbl_adjExample[Items],0)&gt;0, fx_getIcon("find"), ""),
IFERROR(IFBLANK(_xlpm.Def,_xlpm.Adj),"")
)</f>
        <v/>
      </c>
      <c r="AD164" s="1986" t="e" cm="1">
        <f t="array" aca="1" ref="AD164" ca="1">_xlfn.LET(
_xlpm.val,IF($F164 = "",val_blankRefText,  _xldudf_CX_GET(CX_ENTITY,$F164,AD$11,AD$14,,(AD$146))),
_xlpm.Res, IF(OR(_xlpm.val="",_xlpm.val="Error"),"",_xlpm.val),
_xlpm.Res
)</f>
        <v>#NAME?</v>
      </c>
      <c r="AE164" s="1986" t="e" cm="1">
        <f t="array" aca="1" ref="AE164" ca="1">_xlfn.LET(
_xlpm.val,IF($F164 = "",val_blankRefText,  _xldudf_CX_GET(CX_ENTITY,$F164,AE$11,AE$14,,(AE$146))),
_xlpm.Res, IF(OR(_xlpm.val="",_xlpm.val="Error"),"",_xlpm.val),
_xlpm.Res
)</f>
        <v>#NAME?</v>
      </c>
      <c r="AF164" s="1986" t="e" cm="1">
        <f t="array" aca="1" ref="AF164" ca="1">_xlfn.LET(
_xlpm.val,IF($F164 = "",val_blankRefText,  _xldudf_CX_GET(CX_ENTITY,$F164,AF$11,AF$14,,(AF$146))),
_xlpm.Res, IF(OR(_xlpm.val="",_xlpm.val="Error"),"",_xlpm.val),
_xlpm.Res
)</f>
        <v>#NAME?</v>
      </c>
      <c r="AG164" s="1986" t="e" cm="1">
        <f t="array" aca="1" ref="AG164" ca="1">_xlfn.LET(
_xlpm.val,IF($F164 = "",val_blankRefText,  _xldudf_CX_GET(CX_ENTITY,$F164,AG$11,AG$14,,(AG$146))),
_xlpm.Res, IF(OR(_xlpm.val="",_xlpm.val="Error"),"",_xlpm.val),
_xlpm.Res
)</f>
        <v>#NAME?</v>
      </c>
      <c r="AH164" s="1986" t="e" cm="1">
        <f t="array" aca="1" ref="AH164" ca="1">_xlfn.LET(
_xlpm.val,IF($F164 = "",val_blankRefText,  _xldudf_CX_GET(CX_ENTITY,$F164,AH$11,AH$14,,(AH$146))),
_xlpm.Res, IF(OR(_xlpm.val="",_xlpm.val="Error"),"",_xlpm.val),
_xlpm.Res
)</f>
        <v>#NAME?</v>
      </c>
      <c r="AI164" s="1986" t="e" cm="1">
        <f t="array" aca="1" ref="AI164" ca="1">_xlfn.LET(
_xlpm.val,IF($F164 = "",val_blankRefText,  _xldudf_CX_GET(CX_ENTITY,$F164,AI$11,AI$14,,(AI$146))),
_xlpm.Res, IF(OR(_xlpm.val="",_xlpm.val="Error"),"",_xlpm.val),
_xlpm.Res
)</f>
        <v>#NAME?</v>
      </c>
      <c r="AJ164" s="1986" t="e" cm="1">
        <f t="array" aca="1" ref="AJ164" ca="1">_xlfn.LET(
_xlpm.val,IF($F164 = "",val_blankRefText,  _xldudf_CX_GET(CX_ENTITY,$F164,AJ$11,AJ$14,,(AJ$146))),
_xlpm.Res, IF(OR(_xlpm.val="",_xlpm.val="Error"),"",_xlpm.val),
_xlpm.Res
)</f>
        <v>#NAME?</v>
      </c>
      <c r="AK164" s="1986" t="e" cm="1">
        <f t="array" aca="1" ref="AK164" ca="1">_xlfn.LET(
_xlpm.val,IF($F164 = "",val_blankRefText,  _xldudf_CX_GET(CX_ENTITY,$F164,AK$11,AK$14,,(AK$146))),
_xlpm.Res, IF(OR(_xlpm.val="",_xlpm.val="Error"),"",_xlpm.val),
_xlpm.Res
)</f>
        <v>#NAME?</v>
      </c>
      <c r="AL164" s="1986" t="e" cm="1">
        <f t="array" aca="1" ref="AL164" ca="1">_xlfn.LET(
_xlpm.val,IF($F164 = "",val_blankRefText,  _xldudf_CX_GET(CX_ENTITY,$F164,AL$11,AL$14,,(AL$146))),
_xlpm.Res, IF(OR(_xlpm.val="",_xlpm.val="Error"),"",_xlpm.val),
_xlpm.Res
)</f>
        <v>#NAME?</v>
      </c>
      <c r="AM164" s="1986" t="e" cm="1">
        <f t="array" aca="1" ref="AM164" ca="1">_xlfn.LET(
_xlpm.val,IF($F164 = "",val_blankRefText,  _xldudf_CX_GET(CX_ENTITY,$F164,AM$11,AM$14,,(AM$146))),
_xlpm.Res, IF(OR(_xlpm.val="",_xlpm.val="Error"),"",_xlpm.val),
_xlpm.Res
)</f>
        <v>#NAME?</v>
      </c>
      <c r="AN164" s="1986" t="e" cm="1">
        <f t="array" aca="1" ref="AN164" ca="1">_xlfn.LET(
_xlpm.val,IF($F164 = "",val_blankRefText,  _xldudf_CX_GET(CX_ENTITY,$F164,AN$11,AN$14,,(AN$146))),
_xlpm.Res, IF(OR(_xlpm.val="",_xlpm.val="Error"),"",_xlpm.val),
_xlpm.Res
)</f>
        <v>#NAME?</v>
      </c>
      <c r="AO164" s="1986" t="e" cm="1">
        <f t="array" aca="1" ref="AO164" ca="1">_xlfn.LET(
_xlpm.val,IF($F164 = "",val_blankRefText,  _xldudf_CX_GET(CX_ENTITY,$F164,AO$11,AO$14,,(AO$146))),
_xlpm.Res, IF(OR(_xlpm.val="",_xlpm.val="Error"),"",_xlpm.val),
_xlpm.Res
)</f>
        <v>#NAME?</v>
      </c>
      <c r="AP164" s="1986" t="e" cm="1">
        <f t="array" aca="1" ref="AP164" ca="1">_xlfn.LET(
_xlpm.val,IF($F164 = "",val_blankRefText,  _xldudf_CX_GET(CX_ENTITY,$F164,AP$11,AP$14,,(AP$146))),
_xlpm.Res, IF(OR(_xlpm.val="",_xlpm.val="Error"),"",_xlpm.val),
_xlpm.Res
)</f>
        <v>#NAME?</v>
      </c>
      <c r="AQ164" s="1986" t="e" cm="1">
        <f t="array" aca="1" ref="AQ164" ca="1">_xlfn.LET(
_xlpm.val,IF($F164 = "",val_blankRefText,  _xldudf_CX_GET(CX_ENTITY,$F164,AQ$11,AQ$14,,(AQ$146))),
_xlpm.Res, IF(OR(_xlpm.val="",_xlpm.val="Error"),"",_xlpm.val),
_xlpm.Res
)</f>
        <v>#NAME?</v>
      </c>
      <c r="AR164" s="1986" t="e" cm="1">
        <f t="array" aca="1" ref="AR164" ca="1">_xlfn.LET(
_xlpm.val,IF($F164 = "",val_blankRefText,  _xldudf_CX_GET(CX_ENTITY,$F164,AR$11,AR$14,,(AR$146))),
_xlpm.Res, IF(OR(_xlpm.val="",_xlpm.val="Error"),"",_xlpm.val),
_xlpm.Res
)</f>
        <v>#NAME?</v>
      </c>
      <c r="AS164" s="1986" t="e" cm="1">
        <f t="array" aca="1" ref="AS164" ca="1">_xlfn.LET(
_xlpm.val,IF($F164 = "",val_blankRefText,  _xldudf_CX_GET(CX_ENTITY,$F164,AS$11,AS$14,,(AS$146))),
_xlpm.Res, IF(OR(_xlpm.val="",_xlpm.val="Error"),"",_xlpm.val),
_xlpm.Res
)</f>
        <v>#NAME?</v>
      </c>
      <c r="AT164" s="1986" t="e" cm="1">
        <f t="array" aca="1" ref="AT164" ca="1">_xlfn.LET(
_xlpm.val,IF($F164 = "",val_blankRefText,  _xldudf_CX_GET(CX_ENTITY,$F164,AT$11,AT$14,,(AT$146))),
_xlpm.Res, IF(OR(_xlpm.val="",_xlpm.val="Error"),"",_xlpm.val),
_xlpm.Res
)</f>
        <v>#NAME?</v>
      </c>
      <c r="AU164" s="1986" t="e" cm="1">
        <f t="array" aca="1" ref="AU164" ca="1">_xlfn.LET(
_xlpm.val,IF($F164 = "",val_blankRefText,  _xldudf_CX_GET(CX_ENTITY,$F164,AU$11,AU$14,,(AU$146))),
_xlpm.Res, IF(OR(_xlpm.val="",_xlpm.val="Error"),"",_xlpm.val),
_xlpm.Res
)</f>
        <v>#NAME?</v>
      </c>
      <c r="AV164" s="1986" t="e" cm="1">
        <f t="array" aca="1" ref="AV164" ca="1">_xlfn.LET(
_xlpm.val,IF($F164 = "",val_blankRefText,  _xldudf_CX_GET(CX_ENTITY,$F164,AV$11,AV$14,,(AV$146))),
_xlpm.Res, IF(OR(_xlpm.val="",_xlpm.val="Error"),"",_xlpm.val),
_xlpm.Res
)</f>
        <v>#NAME?</v>
      </c>
      <c r="AW164" s="1986" t="e" cm="1">
        <f t="array" aca="1" ref="AW164" ca="1">_xlfn.LET(
_xlpm.val,IF($F164 = "",val_blankRefText,  _xldudf_CX_GET(CX_ENTITY,$F164,AW$11,AW$14,,(AW$146))),
_xlpm.Res, IF(OR(_xlpm.val="",_xlpm.val="Error"),"",_xlpm.val),
_xlpm.Res
)</f>
        <v>#NAME?</v>
      </c>
      <c r="AX164" s="1986" t="e" cm="1">
        <f t="array" aca="1" ref="AX164" ca="1">_xlfn.LET(
_xlpm.val,IF($F164 = "",val_blankRefText,  _xldudf_CX_GET(CX_ENTITY,$F164,AX$11,AX$14,,(AX$146))),
_xlpm.Res, IF(OR(_xlpm.val="",_xlpm.val="Error"),"",_xlpm.val),
_xlpm.Res
)</f>
        <v>#NAME?</v>
      </c>
      <c r="AY164" s="1986" t="e" cm="1">
        <f t="array" aca="1" ref="AY164" ca="1">_xlfn.LET(
_xlpm.val,IF($F164 = "",val_blankRefText,  _xldudf_CX_GET(CX_ENTITY,$F164,AY$11,AY$14,,(AY$146))),
_xlpm.Res, IF(OR(_xlpm.val="",_xlpm.val="Error"),"",_xlpm.val),
_xlpm.Res
)</f>
        <v>#NAME?</v>
      </c>
      <c r="AZ164" s="1986" t="e" cm="1">
        <f t="array" aca="1" ref="AZ164" ca="1">_xlfn.LET(
_xlpm.val,IF($F164 = "",val_blankRefText,  _xldudf_CX_GET(CX_ENTITY,$F164,AZ$11,AZ$14,,(AZ$146))),
_xlpm.Res, IF(OR(_xlpm.val="",_xlpm.val="Error"),"",_xlpm.val),
_xlpm.Res
)</f>
        <v>#NAME?</v>
      </c>
      <c r="BA164" s="1986" t="e" cm="1">
        <f t="array" aca="1" ref="BA164" ca="1">_xlfn.LET(
_xlpm.val,IF($F164 = "",val_blankRefText,  _xldudf_CX_GET(CX_ENTITY,$F164,BA$11,BA$14,,(BA$146))),
_xlpm.Res, IF(OR(_xlpm.val="",_xlpm.val="Error"),"",_xlpm.val),
_xlpm.Res
)</f>
        <v>#NAME?</v>
      </c>
      <c r="BB164" s="1986" t="e" cm="1">
        <f t="array" aca="1" ref="BB164" ca="1">_xlfn.LET(
_xlpm.val,IF($F164 = "",val_blankRefText,  _xldudf_CX_GET(CX_ENTITY,$F164,BB$11,BB$14,,(BB$146))),
_xlpm.Res, IF(OR(_xlpm.val="",_xlpm.val="Error"),"",_xlpm.val),
_xlpm.Res
)</f>
        <v>#NAME?</v>
      </c>
      <c r="BC164" s="1986" t="e" cm="1">
        <f t="array" aca="1" ref="BC164" ca="1">_xlfn.LET(
_xlpm.val,IF($F164 = "",val_blankRefText,  _xldudf_CX_GET(CX_ENTITY,$F164,BC$11,BC$14,,(BC$146))),
_xlpm.Res, IF(OR(_xlpm.val="",_xlpm.val="Error"),"",_xlpm.val),
_xlpm.Res
)</f>
        <v>#NAME?</v>
      </c>
      <c r="BD164" s="1986" t="e" cm="1">
        <f t="array" aca="1" ref="BD164" ca="1">_xlfn.LET(
_xlpm.val,IF($F164 = "",val_blankRefText,  _xldudf_CX_GET(CX_ENTITY,$F164,BD$11,BD$14,,(BD$146))),
_xlpm.Res, IF(OR(_xlpm.val="",_xlpm.val="Error"),"",_xlpm.val),
_xlpm.Res
)</f>
        <v>#NAME?</v>
      </c>
      <c r="BE164" s="1986" t="e" cm="1">
        <f t="array" aca="1" ref="BE164" ca="1">_xlfn.LET(
_xlpm.val,IF($F164 = "",val_blankRefText,  _xldudf_CX_GET(CX_ENTITY,$F164,BE$11,BE$14,,(BE$146))),
_xlpm.Res, IF(OR(_xlpm.val="",_xlpm.val="Error"),"",_xlpm.val),
_xlpm.Res
)</f>
        <v>#NAME?</v>
      </c>
      <c r="BF164" s="1986" t="e" cm="1">
        <f t="array" aca="1" ref="BF164" ca="1">_xlfn.LET(
_xlpm.val,IF($F164 = "",val_blankRefText,  _xldudf_CX_GET(CX_ENTITY,$F164,BF$11,BF$14,,(BF$146))),
_xlpm.Res, IF(OR(_xlpm.val="",_xlpm.val="Error"),"",_xlpm.val),
_xlpm.Res
)</f>
        <v>#NAME?</v>
      </c>
      <c r="BG164" s="1986" t="e" cm="1">
        <f t="array" aca="1" ref="BG164" ca="1">_xlfn.LET(
_xlpm.val,IF($F164 = "",val_blankRefText,  _xldudf_CX_GET(CX_ENTITY,$F164,BG$11,BG$14,,(BG$146))),
_xlpm.Res, IF(OR(_xlpm.val="",_xlpm.val="Error"),"",_xlpm.val),
_xlpm.Res
)</f>
        <v>#NAME?</v>
      </c>
      <c r="BH164" s="1986" t="e" cm="1">
        <f t="array" aca="1" ref="BH164" ca="1">_xlfn.LET(
_xlpm.val,IF($F164 = "",val_blankRefText,  _xldudf_CX_GET(CX_ENTITY,$F164,BH$11,BH$14,,(BH$146))),
_xlpm.Res, IF(OR(_xlpm.val="",_xlpm.val="Error"),"",_xlpm.val),
_xlpm.Res
)</f>
        <v>#NAME?</v>
      </c>
      <c r="BI164" s="1986" t="e" cm="1">
        <f t="array" aca="1" ref="BI164" ca="1">_xlfn.LET(
_xlpm.val,IF($F164 = "",val_blankRefText,  _xldudf_CX_GET(CX_ENTITY,$F164,BI$11,BI$14,,(BI$146))),
_xlpm.Res, IF(OR(_xlpm.val="",_xlpm.val="Error"),"",_xlpm.val),
_xlpm.Res
)</f>
        <v>#NAME?</v>
      </c>
      <c r="BJ164" s="1986" t="e" cm="1">
        <f t="array" aca="1" ref="BJ164" ca="1">_xlfn.LET(
_xlpm.val,IF($F164 = "",val_blankRefText,  _xldudf_CX_GET(CX_ENTITY,$F164,BJ$11,BJ$14,,(BJ$146))),
_xlpm.Res, IF(OR(_xlpm.val="",_xlpm.val="Error"),"",_xlpm.val),
_xlpm.Res
)</f>
        <v>#NAME?</v>
      </c>
      <c r="BK164" s="1986" t="e" cm="1">
        <f t="array" aca="1" ref="BK164" ca="1">_xlfn.LET(
_xlpm.val,IF($F164 = "",val_blankRefText,  _xldudf_CX_GET(CX_ENTITY,$F164,BK$11,BK$14,,(BK$146))),
_xlpm.Res, IF(OR(_xlpm.val="",_xlpm.val="Error"),"",_xlpm.val),
_xlpm.Res
)</f>
        <v>#NAME?</v>
      </c>
      <c r="BL164" s="1986" t="e" cm="1">
        <f t="array" aca="1" ref="BL164" ca="1">_xlfn.LET(
_xlpm.val,IF($F164 = "",val_blankRefText,  _xldudf_CX_GET(CX_ENTITY,$F164,BL$11,BL$14,,(BL$146))),
_xlpm.Res, IF(OR(_xlpm.val="",_xlpm.val="Error"),"",_xlpm.val),
_xlpm.Res
)</f>
        <v>#NAME?</v>
      </c>
      <c r="BM164" s="1986" t="e" cm="1">
        <f t="array" aca="1" ref="BM164" ca="1">_xlfn.LET(
_xlpm.val,IF($F164 = "",val_blankRefText,  _xldudf_CX_GET(CX_ENTITY,$F164,BM$11,BM$14,,(BM$146))),
_xlpm.Res, IF(OR(_xlpm.val="",_xlpm.val="Error"),"",_xlpm.val),
_xlpm.Res
)</f>
        <v>#NAME?</v>
      </c>
      <c r="BN164" s="1986" t="e" cm="1">
        <f t="array" aca="1" ref="BN164" ca="1">_xlfn.LET(
_xlpm.val,IF($F164 = "",val_blankRefText,  _xldudf_CX_GET(CX_ENTITY,$F164,BN$11,BN$14,,(BN$146))),
_xlpm.Res, IF(OR(_xlpm.val="",_xlpm.val="Error"),"",_xlpm.val),
_xlpm.Res
)</f>
        <v>#NAME?</v>
      </c>
      <c r="BO164" s="2103"/>
      <c r="BP164" s="2103"/>
      <c r="BQ164" s="2103"/>
      <c r="BR164" s="2103"/>
      <c r="BS164" s="2103"/>
      <c r="BT164" s="2103"/>
      <c r="BU164" s="2103"/>
      <c r="BV164" s="2103"/>
      <c r="BW164" s="2103"/>
      <c r="BX164" s="2103"/>
      <c r="BY164" s="2103"/>
      <c r="BZ164" s="2103"/>
      <c r="CA164" s="34"/>
      <c r="CC164" s="299"/>
      <c r="CD164" s="1461" t="e" cm="1">
        <f t="array" aca="1" ref="CD164" ca="1">_xlfn.LET( _xlpm.CheckBlank, SUM(PL!$AD164:$BN164) = 0, IF(_xlpm.CheckBlank, "", SUM(_xlfn._xlws.FILTER(PL!$AD164:$BN164,(YEAR(PL!$AD$12:$BN$12)=PL!CD$12)*(array_timeline&lt;=PL!CD$11)))))</f>
        <v>#NAME?</v>
      </c>
      <c r="CE164" s="1461" t="e" cm="1">
        <f t="array" aca="1" ref="CE164" ca="1">_xlfn.LET( _xlpm.CheckBlank, SUM(PL!$AD164:$BN164) = 0, IF(_xlpm.CheckBlank, "", SUM(_xlfn._xlws.FILTER(PL!$AD164:$BN164,(YEAR(PL!$AD$12:$BN$12)=PL!CE$12)*(array_timeline&lt;=PL!CE$11)))))</f>
        <v>#NAME?</v>
      </c>
      <c r="CF164" s="88"/>
      <c r="CG164" s="1461" t="e" cm="1">
        <f t="array" aca="1" ref="CG164" ca="1">_xlfn.LET( _xlpm.CheckBlank, SUM(PL!$AD164:$BN164) = 0, IF(_xlpm.CheckBlank, "", SUM(_xlfn._xlws.FILTER(PL!$AD164:$BN164,(YEAR(PL!$AD$12:$BN$12)=PL!CG$12)*(array_timeline&lt;=PL!CG$11)))))</f>
        <v>#NAME?</v>
      </c>
      <c r="CH164" s="1461" t="e" cm="1">
        <f t="array" aca="1" ref="CH164" ca="1">_xlfn.LET( _xlpm.CheckBlank, SUM(PL!$AD164:$BN164) = 0, IF(_xlpm.CheckBlank, "", SUM(_xlfn._xlws.FILTER(PL!$AD164:$BN164,(YEAR(PL!$AD$12:$BN$12)=PL!CH$12)*(array_timeline&lt;=PL!CH$11)))))</f>
        <v>#NAME?</v>
      </c>
      <c r="CI164" s="88"/>
      <c r="CJ164" s="1461" cm="1">
        <f t="array" ref="CJ164">_xlfn.LET( _xlpm.CheckBlank, SUM(PL!$AD164:$BN164) = 0, IF(_xlpm.CheckBlank, "", SUM(_xlfn.TAKE(_xlfn.DROP(PL!$AD164:$BN164, ,-DATEDIFF(PL!CJ$11, val_asOfDate,"M")),1,-12))))</f>
        <v>12</v>
      </c>
      <c r="CK164" s="1461" cm="1">
        <f t="array" ref="CK164">_xlfn.LET( _xlpm.CheckBlank, SUM(PL!$AD164:$BN164) = 0, IF(_xlpm.CheckBlank, "", SUM(_xlfn.TAKE(_xlfn.DROP(PL!$AD164:$BN164, ,-DATEDIFF(PL!CK$11, val_asOfDate,"M")),1,-12))))</f>
        <v>12</v>
      </c>
      <c r="CL164" s="88"/>
      <c r="CM164" s="1986" t="e" cm="1">
        <f t="array" aca="1" ref="CM164" ca="1">_xlfn.LET(
_xlpm.val,IF($F164 = "",val_blankRefText,  _xldudf_CX_GET(CX_ENTITY,$F164,CM$11,CM$14,,(CM$160))),
_xlpm.Res, IF(OR(_xlpm.val="",_xlpm.val="Error"),"",_xlpm.val),
_xlpm.Res
)</f>
        <v>#NAME?</v>
      </c>
      <c r="CN164" s="1986" t="e" cm="1">
        <f t="array" aca="1" ref="CN164" ca="1">_xlfn.LET(
_xlpm.val,IF($F164 = "",val_blankRefText,  _xldudf_CX_GET(CX_ENTITY,$F164,CN$11,CN$14,,(CN$160))),
_xlpm.Res, IF(OR(_xlpm.val="",_xlpm.val="Error"),"",_xlpm.val),
_xlpm.Res
)</f>
        <v>#NAME?</v>
      </c>
      <c r="CO164" s="1169"/>
      <c r="CP164" s="1986" t="e" cm="1">
        <f t="array" aca="1" ref="CP164" ca="1">_xlfn.LET(
_xlpm.val,IF($F164 = "",val_blankRefText,  _xldudf_CX_GET(CX_ENTITY,$F164,CP$11,CP$14,,(CP$160))),
_xlpm.Res, IF(OR(_xlpm.val="",_xlpm.val="Error"),"",_xlpm.val),
_xlpm.Res
)</f>
        <v>#NAME?</v>
      </c>
      <c r="CQ164" s="1986" t="e" cm="1">
        <f t="array" aca="1" ref="CQ164" ca="1">_xlfn.LET(
_xlpm.val,IF($F164 = "",val_blankRefText,  _xldudf_CX_GET(CX_ENTITY,$F164,CQ$11,CQ$14,,(CQ$160))),
_xlpm.Res, IF(OR(_xlpm.val="",_xlpm.val="Error"),"",_xlpm.val),
_xlpm.Res
)</f>
        <v>#NAME?</v>
      </c>
      <c r="CR164" s="34"/>
    </row>
    <row r="165" spans="1:96" ht="21" customHeight="1" outlineLevel="1">
      <c r="A165" s="1322"/>
      <c r="B165" s="577" t="s">
        <v>137</v>
      </c>
      <c r="C165" s="577" t="s">
        <v>1618</v>
      </c>
      <c r="D165" s="577"/>
      <c r="E165" s="577" t="e" cm="1">
        <f t="array" aca="1" ref="E165" ca="1">_xlfn.LET(
   _xlpm.Attr,  $C165,
   _xlpm.Lookback, $E$16,
   _xlpm.QueryDate, EOMONTH(val_asOfDate,_xlpm.Lookback),
   _xlpm.ReadField, _xldudf_CX_GET(CX_ENTITY,fx_attrConverter($C165),_xlpm.QueryDate),
   _xlpm.AttrBlank, _xlpm.Attr="", _xlpm.Result,
   IF(_xlpm.AttrBlank,val_blankRefText,fx_attrConverter(_xlpm.ReadField,0)),
IF(_xlpm.Result = "Error", "", _xlpm.Result )
)</f>
        <v>#NAME?</v>
      </c>
      <c r="F165" s="577" t="str">
        <f t="shared" si="46"/>
        <v>Earning Metric Adjustment Type II - Amount 4</v>
      </c>
      <c r="G165" s="577" t="s">
        <v>1615</v>
      </c>
      <c r="H165" s="510">
        <v>0</v>
      </c>
      <c r="I165" s="510">
        <v>1</v>
      </c>
      <c r="J165" s="30"/>
      <c r="K165" s="30"/>
      <c r="L165" s="579" t="b">
        <v>0</v>
      </c>
      <c r="N165" s="158"/>
      <c r="O165" s="101"/>
      <c r="P165" s="52"/>
      <c r="Q165" s="101"/>
      <c r="R165" s="101"/>
      <c r="S165" s="101"/>
      <c r="T165" s="101"/>
      <c r="U165" s="39"/>
      <c r="W165" s="91" t="str">
        <f>W161</f>
        <v>Actual</v>
      </c>
      <c r="X165" s="884" t="s">
        <v>62</v>
      </c>
      <c r="Y165" s="1555" t="e">
        <f t="shared" ca="1" si="47"/>
        <v>#NAME?</v>
      </c>
      <c r="Z165" s="198" cm="1">
        <f t="array" ref="Z165">_xlfn.SWITCH(
    TRUE,
ISBLANK(_PL!$L165),"",
    _PL!$L165=TRUE, 1,
    _PL!$L165=FALSE,-1,
    _PL!$L165=-1,0,
"n/a"
)</f>
        <v>-1</v>
      </c>
      <c r="AA165" s="905"/>
      <c r="AB165" s="1131"/>
      <c r="AC165" s="914" t="str" cm="1">
        <f t="array" ref="AC165">_xlfn.LET(
_xlpm.Def, IF(_xlfn.XMATCH(AB165,tbl_acctDef[Term],0)&gt;0, fx_getIcon("find"), ""),
_xlpm.Adj, IF(_xlfn.XMATCH(AB165, tbl_adjExample[Items],0)&gt;0, fx_getIcon("find"), ""),
IFERROR(IFBLANK(_xlpm.Def,_xlpm.Adj),"")
)</f>
        <v/>
      </c>
      <c r="AD165" s="1986" t="e" cm="1">
        <f t="array" aca="1" ref="AD165" ca="1">_xlfn.LET(
_xlpm.val,IF($F165 = "",val_blankRefText,  _xldudf_CX_GET(CX_ENTITY,$F165,AD$11,AD$14,,(AD$146))),
_xlpm.Res, IF(OR(_xlpm.val="",_xlpm.val="Error"),"",_xlpm.val),
_xlpm.Res
)</f>
        <v>#NAME?</v>
      </c>
      <c r="AE165" s="1986" t="e" cm="1">
        <f t="array" aca="1" ref="AE165" ca="1">_xlfn.LET(
_xlpm.val,IF($F165 = "",val_blankRefText,  _xldudf_CX_GET(CX_ENTITY,$F165,AE$11,AE$14,,(AE$146))),
_xlpm.Res, IF(OR(_xlpm.val="",_xlpm.val="Error"),"",_xlpm.val),
_xlpm.Res
)</f>
        <v>#NAME?</v>
      </c>
      <c r="AF165" s="1986" t="e" cm="1">
        <f t="array" aca="1" ref="AF165" ca="1">_xlfn.LET(
_xlpm.val,IF($F165 = "",val_blankRefText,  _xldudf_CX_GET(CX_ENTITY,$F165,AF$11,AF$14,,(AF$146))),
_xlpm.Res, IF(OR(_xlpm.val="",_xlpm.val="Error"),"",_xlpm.val),
_xlpm.Res
)</f>
        <v>#NAME?</v>
      </c>
      <c r="AG165" s="1986" t="e" cm="1">
        <f t="array" aca="1" ref="AG165" ca="1">_xlfn.LET(
_xlpm.val,IF($F165 = "",val_blankRefText,  _xldudf_CX_GET(CX_ENTITY,$F165,AG$11,AG$14,,(AG$146))),
_xlpm.Res, IF(OR(_xlpm.val="",_xlpm.val="Error"),"",_xlpm.val),
_xlpm.Res
)</f>
        <v>#NAME?</v>
      </c>
      <c r="AH165" s="1986" t="e" cm="1">
        <f t="array" aca="1" ref="AH165" ca="1">_xlfn.LET(
_xlpm.val,IF($F165 = "",val_blankRefText,  _xldudf_CX_GET(CX_ENTITY,$F165,AH$11,AH$14,,(AH$146))),
_xlpm.Res, IF(OR(_xlpm.val="",_xlpm.val="Error"),"",_xlpm.val),
_xlpm.Res
)</f>
        <v>#NAME?</v>
      </c>
      <c r="AI165" s="1986" t="e" cm="1">
        <f t="array" aca="1" ref="AI165" ca="1">_xlfn.LET(
_xlpm.val,IF($F165 = "",val_blankRefText,  _xldudf_CX_GET(CX_ENTITY,$F165,AI$11,AI$14,,(AI$146))),
_xlpm.Res, IF(OR(_xlpm.val="",_xlpm.val="Error"),"",_xlpm.val),
_xlpm.Res
)</f>
        <v>#NAME?</v>
      </c>
      <c r="AJ165" s="1986" t="e" cm="1">
        <f t="array" aca="1" ref="AJ165" ca="1">_xlfn.LET(
_xlpm.val,IF($F165 = "",val_blankRefText,  _xldudf_CX_GET(CX_ENTITY,$F165,AJ$11,AJ$14,,(AJ$146))),
_xlpm.Res, IF(OR(_xlpm.val="",_xlpm.val="Error"),"",_xlpm.val),
_xlpm.Res
)</f>
        <v>#NAME?</v>
      </c>
      <c r="AK165" s="1986" t="e" cm="1">
        <f t="array" aca="1" ref="AK165" ca="1">_xlfn.LET(
_xlpm.val,IF($F165 = "",val_blankRefText,  _xldudf_CX_GET(CX_ENTITY,$F165,AK$11,AK$14,,(AK$146))),
_xlpm.Res, IF(OR(_xlpm.val="",_xlpm.val="Error"),"",_xlpm.val),
_xlpm.Res
)</f>
        <v>#NAME?</v>
      </c>
      <c r="AL165" s="1986" t="e" cm="1">
        <f t="array" aca="1" ref="AL165" ca="1">_xlfn.LET(
_xlpm.val,IF($F165 = "",val_blankRefText,  _xldudf_CX_GET(CX_ENTITY,$F165,AL$11,AL$14,,(AL$146))),
_xlpm.Res, IF(OR(_xlpm.val="",_xlpm.val="Error"),"",_xlpm.val),
_xlpm.Res
)</f>
        <v>#NAME?</v>
      </c>
      <c r="AM165" s="1986" t="e" cm="1">
        <f t="array" aca="1" ref="AM165" ca="1">_xlfn.LET(
_xlpm.val,IF($F165 = "",val_blankRefText,  _xldudf_CX_GET(CX_ENTITY,$F165,AM$11,AM$14,,(AM$146))),
_xlpm.Res, IF(OR(_xlpm.val="",_xlpm.val="Error"),"",_xlpm.val),
_xlpm.Res
)</f>
        <v>#NAME?</v>
      </c>
      <c r="AN165" s="1986" t="e" cm="1">
        <f t="array" aca="1" ref="AN165" ca="1">_xlfn.LET(
_xlpm.val,IF($F165 = "",val_blankRefText,  _xldudf_CX_GET(CX_ENTITY,$F165,AN$11,AN$14,,(AN$146))),
_xlpm.Res, IF(OR(_xlpm.val="",_xlpm.val="Error"),"",_xlpm.val),
_xlpm.Res
)</f>
        <v>#NAME?</v>
      </c>
      <c r="AO165" s="1986" t="e" cm="1">
        <f t="array" aca="1" ref="AO165" ca="1">_xlfn.LET(
_xlpm.val,IF($F165 = "",val_blankRefText,  _xldudf_CX_GET(CX_ENTITY,$F165,AO$11,AO$14,,(AO$146))),
_xlpm.Res, IF(OR(_xlpm.val="",_xlpm.val="Error"),"",_xlpm.val),
_xlpm.Res
)</f>
        <v>#NAME?</v>
      </c>
      <c r="AP165" s="1986" t="e" cm="1">
        <f t="array" aca="1" ref="AP165" ca="1">_xlfn.LET(
_xlpm.val,IF($F165 = "",val_blankRefText,  _xldudf_CX_GET(CX_ENTITY,$F165,AP$11,AP$14,,(AP$146))),
_xlpm.Res, IF(OR(_xlpm.val="",_xlpm.val="Error"),"",_xlpm.val),
_xlpm.Res
)</f>
        <v>#NAME?</v>
      </c>
      <c r="AQ165" s="1986" t="e" cm="1">
        <f t="array" aca="1" ref="AQ165" ca="1">_xlfn.LET(
_xlpm.val,IF($F165 = "",val_blankRefText,  _xldudf_CX_GET(CX_ENTITY,$F165,AQ$11,AQ$14,,(AQ$146))),
_xlpm.Res, IF(OR(_xlpm.val="",_xlpm.val="Error"),"",_xlpm.val),
_xlpm.Res
)</f>
        <v>#NAME?</v>
      </c>
      <c r="AR165" s="1986" t="e" cm="1">
        <f t="array" aca="1" ref="AR165" ca="1">_xlfn.LET(
_xlpm.val,IF($F165 = "",val_blankRefText,  _xldudf_CX_GET(CX_ENTITY,$F165,AR$11,AR$14,,(AR$146))),
_xlpm.Res, IF(OR(_xlpm.val="",_xlpm.val="Error"),"",_xlpm.val),
_xlpm.Res
)</f>
        <v>#NAME?</v>
      </c>
      <c r="AS165" s="1986" t="e" cm="1">
        <f t="array" aca="1" ref="AS165" ca="1">_xlfn.LET(
_xlpm.val,IF($F165 = "",val_blankRefText,  _xldudf_CX_GET(CX_ENTITY,$F165,AS$11,AS$14,,(AS$146))),
_xlpm.Res, IF(OR(_xlpm.val="",_xlpm.val="Error"),"",_xlpm.val),
_xlpm.Res
)</f>
        <v>#NAME?</v>
      </c>
      <c r="AT165" s="1986" t="e" cm="1">
        <f t="array" aca="1" ref="AT165" ca="1">_xlfn.LET(
_xlpm.val,IF($F165 = "",val_blankRefText,  _xldudf_CX_GET(CX_ENTITY,$F165,AT$11,AT$14,,(AT$146))),
_xlpm.Res, IF(OR(_xlpm.val="",_xlpm.val="Error"),"",_xlpm.val),
_xlpm.Res
)</f>
        <v>#NAME?</v>
      </c>
      <c r="AU165" s="1986" t="e" cm="1">
        <f t="array" aca="1" ref="AU165" ca="1">_xlfn.LET(
_xlpm.val,IF($F165 = "",val_blankRefText,  _xldudf_CX_GET(CX_ENTITY,$F165,AU$11,AU$14,,(AU$146))),
_xlpm.Res, IF(OR(_xlpm.val="",_xlpm.val="Error"),"",_xlpm.val),
_xlpm.Res
)</f>
        <v>#NAME?</v>
      </c>
      <c r="AV165" s="1986" t="e" cm="1">
        <f t="array" aca="1" ref="AV165" ca="1">_xlfn.LET(
_xlpm.val,IF($F165 = "",val_blankRefText,  _xldudf_CX_GET(CX_ENTITY,$F165,AV$11,AV$14,,(AV$146))),
_xlpm.Res, IF(OR(_xlpm.val="",_xlpm.val="Error"),"",_xlpm.val),
_xlpm.Res
)</f>
        <v>#NAME?</v>
      </c>
      <c r="AW165" s="1986" t="e" cm="1">
        <f t="array" aca="1" ref="AW165" ca="1">_xlfn.LET(
_xlpm.val,IF($F165 = "",val_blankRefText,  _xldudf_CX_GET(CX_ENTITY,$F165,AW$11,AW$14,,(AW$146))),
_xlpm.Res, IF(OR(_xlpm.val="",_xlpm.val="Error"),"",_xlpm.val),
_xlpm.Res
)</f>
        <v>#NAME?</v>
      </c>
      <c r="AX165" s="1986" t="e" cm="1">
        <f t="array" aca="1" ref="AX165" ca="1">_xlfn.LET(
_xlpm.val,IF($F165 = "",val_blankRefText,  _xldudf_CX_GET(CX_ENTITY,$F165,AX$11,AX$14,,(AX$146))),
_xlpm.Res, IF(OR(_xlpm.val="",_xlpm.val="Error"),"",_xlpm.val),
_xlpm.Res
)</f>
        <v>#NAME?</v>
      </c>
      <c r="AY165" s="1986" t="e" cm="1">
        <f t="array" aca="1" ref="AY165" ca="1">_xlfn.LET(
_xlpm.val,IF($F165 = "",val_blankRefText,  _xldudf_CX_GET(CX_ENTITY,$F165,AY$11,AY$14,,(AY$146))),
_xlpm.Res, IF(OR(_xlpm.val="",_xlpm.val="Error"),"",_xlpm.val),
_xlpm.Res
)</f>
        <v>#NAME?</v>
      </c>
      <c r="AZ165" s="1986" t="e" cm="1">
        <f t="array" aca="1" ref="AZ165" ca="1">_xlfn.LET(
_xlpm.val,IF($F165 = "",val_blankRefText,  _xldudf_CX_GET(CX_ENTITY,$F165,AZ$11,AZ$14,,(AZ$146))),
_xlpm.Res, IF(OR(_xlpm.val="",_xlpm.val="Error"),"",_xlpm.val),
_xlpm.Res
)</f>
        <v>#NAME?</v>
      </c>
      <c r="BA165" s="1986" t="e" cm="1">
        <f t="array" aca="1" ref="BA165" ca="1">_xlfn.LET(
_xlpm.val,IF($F165 = "",val_blankRefText,  _xldudf_CX_GET(CX_ENTITY,$F165,BA$11,BA$14,,(BA$146))),
_xlpm.Res, IF(OR(_xlpm.val="",_xlpm.val="Error"),"",_xlpm.val),
_xlpm.Res
)</f>
        <v>#NAME?</v>
      </c>
      <c r="BB165" s="1986" t="e" cm="1">
        <f t="array" aca="1" ref="BB165" ca="1">_xlfn.LET(
_xlpm.val,IF($F165 = "",val_blankRefText,  _xldudf_CX_GET(CX_ENTITY,$F165,BB$11,BB$14,,(BB$146))),
_xlpm.Res, IF(OR(_xlpm.val="",_xlpm.val="Error"),"",_xlpm.val),
_xlpm.Res
)</f>
        <v>#NAME?</v>
      </c>
      <c r="BC165" s="1986" t="e" cm="1">
        <f t="array" aca="1" ref="BC165" ca="1">_xlfn.LET(
_xlpm.val,IF($F165 = "",val_blankRefText,  _xldudf_CX_GET(CX_ENTITY,$F165,BC$11,BC$14,,(BC$146))),
_xlpm.Res, IF(OR(_xlpm.val="",_xlpm.val="Error"),"",_xlpm.val),
_xlpm.Res
)</f>
        <v>#NAME?</v>
      </c>
      <c r="BD165" s="1986" t="e" cm="1">
        <f t="array" aca="1" ref="BD165" ca="1">_xlfn.LET(
_xlpm.val,IF($F165 = "",val_blankRefText,  _xldudf_CX_GET(CX_ENTITY,$F165,BD$11,BD$14,,(BD$146))),
_xlpm.Res, IF(OR(_xlpm.val="",_xlpm.val="Error"),"",_xlpm.val),
_xlpm.Res
)</f>
        <v>#NAME?</v>
      </c>
      <c r="BE165" s="1986" t="e" cm="1">
        <f t="array" aca="1" ref="BE165" ca="1">_xlfn.LET(
_xlpm.val,IF($F165 = "",val_blankRefText,  _xldudf_CX_GET(CX_ENTITY,$F165,BE$11,BE$14,,(BE$146))),
_xlpm.Res, IF(OR(_xlpm.val="",_xlpm.val="Error"),"",_xlpm.val),
_xlpm.Res
)</f>
        <v>#NAME?</v>
      </c>
      <c r="BF165" s="1986" t="e" cm="1">
        <f t="array" aca="1" ref="BF165" ca="1">_xlfn.LET(
_xlpm.val,IF($F165 = "",val_blankRefText,  _xldudf_CX_GET(CX_ENTITY,$F165,BF$11,BF$14,,(BF$146))),
_xlpm.Res, IF(OR(_xlpm.val="",_xlpm.val="Error"),"",_xlpm.val),
_xlpm.Res
)</f>
        <v>#NAME?</v>
      </c>
      <c r="BG165" s="1986" t="e" cm="1">
        <f t="array" aca="1" ref="BG165" ca="1">_xlfn.LET(
_xlpm.val,IF($F165 = "",val_blankRefText,  _xldudf_CX_GET(CX_ENTITY,$F165,BG$11,BG$14,,(BG$146))),
_xlpm.Res, IF(OR(_xlpm.val="",_xlpm.val="Error"),"",_xlpm.val),
_xlpm.Res
)</f>
        <v>#NAME?</v>
      </c>
      <c r="BH165" s="1986" t="e" cm="1">
        <f t="array" aca="1" ref="BH165" ca="1">_xlfn.LET(
_xlpm.val,IF($F165 = "",val_blankRefText,  _xldudf_CX_GET(CX_ENTITY,$F165,BH$11,BH$14,,(BH$146))),
_xlpm.Res, IF(OR(_xlpm.val="",_xlpm.val="Error"),"",_xlpm.val),
_xlpm.Res
)</f>
        <v>#NAME?</v>
      </c>
      <c r="BI165" s="1986" t="e" cm="1">
        <f t="array" aca="1" ref="BI165" ca="1">_xlfn.LET(
_xlpm.val,IF($F165 = "",val_blankRefText,  _xldudf_CX_GET(CX_ENTITY,$F165,BI$11,BI$14,,(BI$146))),
_xlpm.Res, IF(OR(_xlpm.val="",_xlpm.val="Error"),"",_xlpm.val),
_xlpm.Res
)</f>
        <v>#NAME?</v>
      </c>
      <c r="BJ165" s="1986" t="e" cm="1">
        <f t="array" aca="1" ref="BJ165" ca="1">_xlfn.LET(
_xlpm.val,IF($F165 = "",val_blankRefText,  _xldudf_CX_GET(CX_ENTITY,$F165,BJ$11,BJ$14,,(BJ$146))),
_xlpm.Res, IF(OR(_xlpm.val="",_xlpm.val="Error"),"",_xlpm.val),
_xlpm.Res
)</f>
        <v>#NAME?</v>
      </c>
      <c r="BK165" s="1986" t="e" cm="1">
        <f t="array" aca="1" ref="BK165" ca="1">_xlfn.LET(
_xlpm.val,IF($F165 = "",val_blankRefText,  _xldudf_CX_GET(CX_ENTITY,$F165,BK$11,BK$14,,(BK$146))),
_xlpm.Res, IF(OR(_xlpm.val="",_xlpm.val="Error"),"",_xlpm.val),
_xlpm.Res
)</f>
        <v>#NAME?</v>
      </c>
      <c r="BL165" s="1986" t="e" cm="1">
        <f t="array" aca="1" ref="BL165" ca="1">_xlfn.LET(
_xlpm.val,IF($F165 = "",val_blankRefText,  _xldudf_CX_GET(CX_ENTITY,$F165,BL$11,BL$14,,(BL$146))),
_xlpm.Res, IF(OR(_xlpm.val="",_xlpm.val="Error"),"",_xlpm.val),
_xlpm.Res
)</f>
        <v>#NAME?</v>
      </c>
      <c r="BM165" s="1986" t="e" cm="1">
        <f t="array" aca="1" ref="BM165" ca="1">_xlfn.LET(
_xlpm.val,IF($F165 = "",val_blankRefText,  _xldudf_CX_GET(CX_ENTITY,$F165,BM$11,BM$14,,(BM$146))),
_xlpm.Res, IF(OR(_xlpm.val="",_xlpm.val="Error"),"",_xlpm.val),
_xlpm.Res
)</f>
        <v>#NAME?</v>
      </c>
      <c r="BN165" s="1986" t="e" cm="1">
        <f t="array" aca="1" ref="BN165" ca="1">_xlfn.LET(
_xlpm.val,IF($F165 = "",val_blankRefText,  _xldudf_CX_GET(CX_ENTITY,$F165,BN$11,BN$14,,(BN$146))),
_xlpm.Res, IF(OR(_xlpm.val="",_xlpm.val="Error"),"",_xlpm.val),
_xlpm.Res
)</f>
        <v>#NAME?</v>
      </c>
      <c r="BO165" s="2103"/>
      <c r="BP165" s="2103"/>
      <c r="BQ165" s="2103"/>
      <c r="BR165" s="2103"/>
      <c r="BS165" s="2103"/>
      <c r="BT165" s="2103"/>
      <c r="BU165" s="2103"/>
      <c r="BV165" s="2103"/>
      <c r="BW165" s="2103"/>
      <c r="BX165" s="2103"/>
      <c r="BY165" s="2103"/>
      <c r="BZ165" s="2103"/>
      <c r="CA165" s="34"/>
      <c r="CC165" s="299"/>
      <c r="CD165" s="1461" t="e" cm="1">
        <f t="array" aca="1" ref="CD165" ca="1">_xlfn.LET( _xlpm.CheckBlank, SUM(PL!$AD165:$BN165) = 0, IF(_xlpm.CheckBlank, "", SUM(_xlfn._xlws.FILTER(PL!$AD165:$BN165,(YEAR(PL!$AD$12:$BN$12)=PL!CD$12)*(array_timeline&lt;=PL!CD$11)))))</f>
        <v>#NAME?</v>
      </c>
      <c r="CE165" s="1461" t="e" cm="1">
        <f t="array" aca="1" ref="CE165" ca="1">_xlfn.LET( _xlpm.CheckBlank, SUM(PL!$AD165:$BN165) = 0, IF(_xlpm.CheckBlank, "", SUM(_xlfn._xlws.FILTER(PL!$AD165:$BN165,(YEAR(PL!$AD$12:$BN$12)=PL!CE$12)*(array_timeline&lt;=PL!CE$11)))))</f>
        <v>#NAME?</v>
      </c>
      <c r="CF165" s="88"/>
      <c r="CG165" s="1461" t="e" cm="1">
        <f t="array" aca="1" ref="CG165" ca="1">_xlfn.LET( _xlpm.CheckBlank, SUM(PL!$AD165:$BN165) = 0, IF(_xlpm.CheckBlank, "", SUM(_xlfn._xlws.FILTER(PL!$AD165:$BN165,(YEAR(PL!$AD$12:$BN$12)=PL!CG$12)*(array_timeline&lt;=PL!CG$11)))))</f>
        <v>#NAME?</v>
      </c>
      <c r="CH165" s="1461" t="e" cm="1">
        <f t="array" aca="1" ref="CH165" ca="1">_xlfn.LET( _xlpm.CheckBlank, SUM(PL!$AD165:$BN165) = 0, IF(_xlpm.CheckBlank, "", SUM(_xlfn._xlws.FILTER(PL!$AD165:$BN165,(YEAR(PL!$AD$12:$BN$12)=PL!CH$12)*(array_timeline&lt;=PL!CH$11)))))</f>
        <v>#NAME?</v>
      </c>
      <c r="CI165" s="88"/>
      <c r="CJ165" s="1461" cm="1">
        <f t="array" ref="CJ165">_xlfn.LET( _xlpm.CheckBlank, SUM(PL!$AD165:$BN165) = 0, IF(_xlpm.CheckBlank, "", SUM(_xlfn.TAKE(_xlfn.DROP(PL!$AD165:$BN165, ,-DATEDIFF(PL!CJ$11, val_asOfDate,"M")),1,-12))))</f>
        <v>12</v>
      </c>
      <c r="CK165" s="1461" cm="1">
        <f t="array" ref="CK165">_xlfn.LET( _xlpm.CheckBlank, SUM(PL!$AD165:$BN165) = 0, IF(_xlpm.CheckBlank, "", SUM(_xlfn.TAKE(_xlfn.DROP(PL!$AD165:$BN165, ,-DATEDIFF(PL!CK$11, val_asOfDate,"M")),1,-12))))</f>
        <v>12</v>
      </c>
      <c r="CL165" s="88"/>
      <c r="CM165" s="1986" t="e" cm="1">
        <f t="array" aca="1" ref="CM165" ca="1">_xlfn.LET(
_xlpm.val,IF($F165 = "",val_blankRefText,  _xldudf_CX_GET(CX_ENTITY,$F165,CM$11,CM$14,,(CM$160))),
_xlpm.Res, IF(OR(_xlpm.val="",_xlpm.val="Error"),"",_xlpm.val),
_xlpm.Res
)</f>
        <v>#NAME?</v>
      </c>
      <c r="CN165" s="1986" t="e" cm="1">
        <f t="array" aca="1" ref="CN165" ca="1">_xlfn.LET(
_xlpm.val,IF($F165 = "",val_blankRefText,  _xldudf_CX_GET(CX_ENTITY,$F165,CN$11,CN$14,,(CN$160))),
_xlpm.Res, IF(OR(_xlpm.val="",_xlpm.val="Error"),"",_xlpm.val),
_xlpm.Res
)</f>
        <v>#NAME?</v>
      </c>
      <c r="CO165" s="1169"/>
      <c r="CP165" s="1986" t="e" cm="1">
        <f t="array" aca="1" ref="CP165" ca="1">_xlfn.LET(
_xlpm.val,IF($F165 = "",val_blankRefText,  _xldudf_CX_GET(CX_ENTITY,$F165,CP$11,CP$14,,(CP$160))),
_xlpm.Res, IF(OR(_xlpm.val="",_xlpm.val="Error"),"",_xlpm.val),
_xlpm.Res
)</f>
        <v>#NAME?</v>
      </c>
      <c r="CQ165" s="1986" t="e" cm="1">
        <f t="array" aca="1" ref="CQ165" ca="1">_xlfn.LET(
_xlpm.val,IF($F165 = "",val_blankRefText,  _xldudf_CX_GET(CX_ENTITY,$F165,CQ$11,CQ$14,,(CQ$160))),
_xlpm.Res, IF(OR(_xlpm.val="",_xlpm.val="Error"),"",_xlpm.val),
_xlpm.Res
)</f>
        <v>#NAME?</v>
      </c>
      <c r="CR165" s="34"/>
    </row>
    <row r="166" spans="1:96" ht="21" customHeight="1" outlineLevel="1">
      <c r="A166" s="1322"/>
      <c r="B166" s="577" t="s">
        <v>138</v>
      </c>
      <c r="C166" s="577" t="s">
        <v>1619</v>
      </c>
      <c r="D166" s="577"/>
      <c r="E166" s="577" t="e" cm="1">
        <f t="array" aca="1" ref="E166" ca="1">_xlfn.LET(
   _xlpm.Attr,  $C166,
   _xlpm.Lookback, $E$16,
   _xlpm.QueryDate, EOMONTH(val_asOfDate,_xlpm.Lookback),
   _xlpm.ReadField, _xldudf_CX_GET(CX_ENTITY,fx_attrConverter($C166),_xlpm.QueryDate),
   _xlpm.AttrBlank, _xlpm.Attr="", _xlpm.Result,
   IF(_xlpm.AttrBlank,val_blankRefText,fx_attrConverter(_xlpm.ReadField,0)),
IF(_xlpm.Result = "Error", "", _xlpm.Result )
)</f>
        <v>#NAME?</v>
      </c>
      <c r="F166" s="577" t="str">
        <f t="shared" si="46"/>
        <v>Earning Metric Adjustment Type II - Amount 5</v>
      </c>
      <c r="G166" s="577" t="s">
        <v>1615</v>
      </c>
      <c r="H166" s="510">
        <v>0</v>
      </c>
      <c r="I166" s="510">
        <v>1</v>
      </c>
      <c r="J166" s="30"/>
      <c r="K166" s="30"/>
      <c r="L166" s="579" t="b">
        <v>0</v>
      </c>
      <c r="N166" s="158"/>
      <c r="O166" s="101"/>
      <c r="P166" s="52"/>
      <c r="Q166" s="101"/>
      <c r="R166" s="101"/>
      <c r="S166" s="101"/>
      <c r="T166" s="101"/>
      <c r="U166" s="39"/>
      <c r="W166" s="91" t="str">
        <f>W162</f>
        <v>Actual</v>
      </c>
      <c r="X166" s="884" t="s">
        <v>62</v>
      </c>
      <c r="Y166" s="1555" t="e">
        <f t="shared" ca="1" si="47"/>
        <v>#NAME?</v>
      </c>
      <c r="Z166" s="198" cm="1">
        <f t="array" ref="Z166">_xlfn.SWITCH(
    TRUE,
ISBLANK(_PL!$L166),"",
    _PL!$L166=TRUE, 1,
    _PL!$L166=FALSE,-1,
    _PL!$L166=-1,0,
"n/a"
)</f>
        <v>-1</v>
      </c>
      <c r="AA166" s="905"/>
      <c r="AB166" s="1128"/>
      <c r="AC166" s="914" t="str" cm="1">
        <f t="array" ref="AC166">_xlfn.LET(
_xlpm.Def, IF(_xlfn.XMATCH(AB166,tbl_acctDef[Term],0)&gt;0, fx_getIcon("find"), ""),
_xlpm.Adj, IF(_xlfn.XMATCH(AB166, tbl_adjExample[Items],0)&gt;0, fx_getIcon("find"), ""),
IFERROR(IFBLANK(_xlpm.Def,_xlpm.Adj),"")
)</f>
        <v/>
      </c>
      <c r="AD166" s="1986" t="e" cm="1">
        <f t="array" aca="1" ref="AD166" ca="1">_xlfn.LET(
_xlpm.val,IF($F166 = "",val_blankRefText,  _xldudf_CX_GET(CX_ENTITY,$F166,AD$11,AD$14,,(AD$146))),
_xlpm.Res, IF(OR(_xlpm.val="",_xlpm.val="Error"),"",_xlpm.val),
_xlpm.Res
)</f>
        <v>#NAME?</v>
      </c>
      <c r="AE166" s="1986" t="e" cm="1">
        <f t="array" aca="1" ref="AE166" ca="1">_xlfn.LET(
_xlpm.val,IF($F166 = "",val_blankRefText,  _xldudf_CX_GET(CX_ENTITY,$F166,AE$11,AE$14,,(AE$146))),
_xlpm.Res, IF(OR(_xlpm.val="",_xlpm.val="Error"),"",_xlpm.val),
_xlpm.Res
)</f>
        <v>#NAME?</v>
      </c>
      <c r="AF166" s="1986" t="e" cm="1">
        <f t="array" aca="1" ref="AF166" ca="1">_xlfn.LET(
_xlpm.val,IF($F166 = "",val_blankRefText,  _xldudf_CX_GET(CX_ENTITY,$F166,AF$11,AF$14,,(AF$146))),
_xlpm.Res, IF(OR(_xlpm.val="",_xlpm.val="Error"),"",_xlpm.val),
_xlpm.Res
)</f>
        <v>#NAME?</v>
      </c>
      <c r="AG166" s="1986" t="e" cm="1">
        <f t="array" aca="1" ref="AG166" ca="1">_xlfn.LET(
_xlpm.val,IF($F166 = "",val_blankRefText,  _xldudf_CX_GET(CX_ENTITY,$F166,AG$11,AG$14,,(AG$146))),
_xlpm.Res, IF(OR(_xlpm.val="",_xlpm.val="Error"),"",_xlpm.val),
_xlpm.Res
)</f>
        <v>#NAME?</v>
      </c>
      <c r="AH166" s="1986" t="e" cm="1">
        <f t="array" aca="1" ref="AH166" ca="1">_xlfn.LET(
_xlpm.val,IF($F166 = "",val_blankRefText,  _xldudf_CX_GET(CX_ENTITY,$F166,AH$11,AH$14,,(AH$146))),
_xlpm.Res, IF(OR(_xlpm.val="",_xlpm.val="Error"),"",_xlpm.val),
_xlpm.Res
)</f>
        <v>#NAME?</v>
      </c>
      <c r="AI166" s="1986" t="e" cm="1">
        <f t="array" aca="1" ref="AI166" ca="1">_xlfn.LET(
_xlpm.val,IF($F166 = "",val_blankRefText,  _xldudf_CX_GET(CX_ENTITY,$F166,AI$11,AI$14,,(AI$146))),
_xlpm.Res, IF(OR(_xlpm.val="",_xlpm.val="Error"),"",_xlpm.val),
_xlpm.Res
)</f>
        <v>#NAME?</v>
      </c>
      <c r="AJ166" s="1986" t="e" cm="1">
        <f t="array" aca="1" ref="AJ166" ca="1">_xlfn.LET(
_xlpm.val,IF($F166 = "",val_blankRefText,  _xldudf_CX_GET(CX_ENTITY,$F166,AJ$11,AJ$14,,(AJ$146))),
_xlpm.Res, IF(OR(_xlpm.val="",_xlpm.val="Error"),"",_xlpm.val),
_xlpm.Res
)</f>
        <v>#NAME?</v>
      </c>
      <c r="AK166" s="1986" t="e" cm="1">
        <f t="array" aca="1" ref="AK166" ca="1">_xlfn.LET(
_xlpm.val,IF($F166 = "",val_blankRefText,  _xldudf_CX_GET(CX_ENTITY,$F166,AK$11,AK$14,,(AK$146))),
_xlpm.Res, IF(OR(_xlpm.val="",_xlpm.val="Error"),"",_xlpm.val),
_xlpm.Res
)</f>
        <v>#NAME?</v>
      </c>
      <c r="AL166" s="1986" t="e" cm="1">
        <f t="array" aca="1" ref="AL166" ca="1">_xlfn.LET(
_xlpm.val,IF($F166 = "",val_blankRefText,  _xldudf_CX_GET(CX_ENTITY,$F166,AL$11,AL$14,,(AL$146))),
_xlpm.Res, IF(OR(_xlpm.val="",_xlpm.val="Error"),"",_xlpm.val),
_xlpm.Res
)</f>
        <v>#NAME?</v>
      </c>
      <c r="AM166" s="1986" t="e" cm="1">
        <f t="array" aca="1" ref="AM166" ca="1">_xlfn.LET(
_xlpm.val,IF($F166 = "",val_blankRefText,  _xldudf_CX_GET(CX_ENTITY,$F166,AM$11,AM$14,,(AM$146))),
_xlpm.Res, IF(OR(_xlpm.val="",_xlpm.val="Error"),"",_xlpm.val),
_xlpm.Res
)</f>
        <v>#NAME?</v>
      </c>
      <c r="AN166" s="1986" t="e" cm="1">
        <f t="array" aca="1" ref="AN166" ca="1">_xlfn.LET(
_xlpm.val,IF($F166 = "",val_blankRefText,  _xldudf_CX_GET(CX_ENTITY,$F166,AN$11,AN$14,,(AN$146))),
_xlpm.Res, IF(OR(_xlpm.val="",_xlpm.val="Error"),"",_xlpm.val),
_xlpm.Res
)</f>
        <v>#NAME?</v>
      </c>
      <c r="AO166" s="1986" t="e" cm="1">
        <f t="array" aca="1" ref="AO166" ca="1">_xlfn.LET(
_xlpm.val,IF($F166 = "",val_blankRefText,  _xldudf_CX_GET(CX_ENTITY,$F166,AO$11,AO$14,,(AO$146))),
_xlpm.Res, IF(OR(_xlpm.val="",_xlpm.val="Error"),"",_xlpm.val),
_xlpm.Res
)</f>
        <v>#NAME?</v>
      </c>
      <c r="AP166" s="1986" t="e" cm="1">
        <f t="array" aca="1" ref="AP166" ca="1">_xlfn.LET(
_xlpm.val,IF($F166 = "",val_blankRefText,  _xldudf_CX_GET(CX_ENTITY,$F166,AP$11,AP$14,,(AP$146))),
_xlpm.Res, IF(OR(_xlpm.val="",_xlpm.val="Error"),"",_xlpm.val),
_xlpm.Res
)</f>
        <v>#NAME?</v>
      </c>
      <c r="AQ166" s="1986" t="e" cm="1">
        <f t="array" aca="1" ref="AQ166" ca="1">_xlfn.LET(
_xlpm.val,IF($F166 = "",val_blankRefText,  _xldudf_CX_GET(CX_ENTITY,$F166,AQ$11,AQ$14,,(AQ$146))),
_xlpm.Res, IF(OR(_xlpm.val="",_xlpm.val="Error"),"",_xlpm.val),
_xlpm.Res
)</f>
        <v>#NAME?</v>
      </c>
      <c r="AR166" s="1986" t="e" cm="1">
        <f t="array" aca="1" ref="AR166" ca="1">_xlfn.LET(
_xlpm.val,IF($F166 = "",val_blankRefText,  _xldudf_CX_GET(CX_ENTITY,$F166,AR$11,AR$14,,(AR$146))),
_xlpm.Res, IF(OR(_xlpm.val="",_xlpm.val="Error"),"",_xlpm.val),
_xlpm.Res
)</f>
        <v>#NAME?</v>
      </c>
      <c r="AS166" s="1986" t="e" cm="1">
        <f t="array" aca="1" ref="AS166" ca="1">_xlfn.LET(
_xlpm.val,IF($F166 = "",val_blankRefText,  _xldudf_CX_GET(CX_ENTITY,$F166,AS$11,AS$14,,(AS$146))),
_xlpm.Res, IF(OR(_xlpm.val="",_xlpm.val="Error"),"",_xlpm.val),
_xlpm.Res
)</f>
        <v>#NAME?</v>
      </c>
      <c r="AT166" s="1986" t="e" cm="1">
        <f t="array" aca="1" ref="AT166" ca="1">_xlfn.LET(
_xlpm.val,IF($F166 = "",val_blankRefText,  _xldudf_CX_GET(CX_ENTITY,$F166,AT$11,AT$14,,(AT$146))),
_xlpm.Res, IF(OR(_xlpm.val="",_xlpm.val="Error"),"",_xlpm.val),
_xlpm.Res
)</f>
        <v>#NAME?</v>
      </c>
      <c r="AU166" s="1986" t="e" cm="1">
        <f t="array" aca="1" ref="AU166" ca="1">_xlfn.LET(
_xlpm.val,IF($F166 = "",val_blankRefText,  _xldudf_CX_GET(CX_ENTITY,$F166,AU$11,AU$14,,(AU$146))),
_xlpm.Res, IF(OR(_xlpm.val="",_xlpm.val="Error"),"",_xlpm.val),
_xlpm.Res
)</f>
        <v>#NAME?</v>
      </c>
      <c r="AV166" s="1986" t="e" cm="1">
        <f t="array" aca="1" ref="AV166" ca="1">_xlfn.LET(
_xlpm.val,IF($F166 = "",val_blankRefText,  _xldudf_CX_GET(CX_ENTITY,$F166,AV$11,AV$14,,(AV$146))),
_xlpm.Res, IF(OR(_xlpm.val="",_xlpm.val="Error"),"",_xlpm.val),
_xlpm.Res
)</f>
        <v>#NAME?</v>
      </c>
      <c r="AW166" s="1986" t="e" cm="1">
        <f t="array" aca="1" ref="AW166" ca="1">_xlfn.LET(
_xlpm.val,IF($F166 = "",val_blankRefText,  _xldudf_CX_GET(CX_ENTITY,$F166,AW$11,AW$14,,(AW$146))),
_xlpm.Res, IF(OR(_xlpm.val="",_xlpm.val="Error"),"",_xlpm.val),
_xlpm.Res
)</f>
        <v>#NAME?</v>
      </c>
      <c r="AX166" s="1986" t="e" cm="1">
        <f t="array" aca="1" ref="AX166" ca="1">_xlfn.LET(
_xlpm.val,IF($F166 = "",val_blankRefText,  _xldudf_CX_GET(CX_ENTITY,$F166,AX$11,AX$14,,(AX$146))),
_xlpm.Res, IF(OR(_xlpm.val="",_xlpm.val="Error"),"",_xlpm.val),
_xlpm.Res
)</f>
        <v>#NAME?</v>
      </c>
      <c r="AY166" s="1986" t="e" cm="1">
        <f t="array" aca="1" ref="AY166" ca="1">_xlfn.LET(
_xlpm.val,IF($F166 = "",val_blankRefText,  _xldudf_CX_GET(CX_ENTITY,$F166,AY$11,AY$14,,(AY$146))),
_xlpm.Res, IF(OR(_xlpm.val="",_xlpm.val="Error"),"",_xlpm.val),
_xlpm.Res
)</f>
        <v>#NAME?</v>
      </c>
      <c r="AZ166" s="1986" t="e" cm="1">
        <f t="array" aca="1" ref="AZ166" ca="1">_xlfn.LET(
_xlpm.val,IF($F166 = "",val_blankRefText,  _xldudf_CX_GET(CX_ENTITY,$F166,AZ$11,AZ$14,,(AZ$146))),
_xlpm.Res, IF(OR(_xlpm.val="",_xlpm.val="Error"),"",_xlpm.val),
_xlpm.Res
)</f>
        <v>#NAME?</v>
      </c>
      <c r="BA166" s="1986" t="e" cm="1">
        <f t="array" aca="1" ref="BA166" ca="1">_xlfn.LET(
_xlpm.val,IF($F166 = "",val_blankRefText,  _xldudf_CX_GET(CX_ENTITY,$F166,BA$11,BA$14,,(BA$146))),
_xlpm.Res, IF(OR(_xlpm.val="",_xlpm.val="Error"),"",_xlpm.val),
_xlpm.Res
)</f>
        <v>#NAME?</v>
      </c>
      <c r="BB166" s="1986" t="e" cm="1">
        <f t="array" aca="1" ref="BB166" ca="1">_xlfn.LET(
_xlpm.val,IF($F166 = "",val_blankRefText,  _xldudf_CX_GET(CX_ENTITY,$F166,BB$11,BB$14,,(BB$146))),
_xlpm.Res, IF(OR(_xlpm.val="",_xlpm.val="Error"),"",_xlpm.val),
_xlpm.Res
)</f>
        <v>#NAME?</v>
      </c>
      <c r="BC166" s="1986" t="e" cm="1">
        <f t="array" aca="1" ref="BC166" ca="1">_xlfn.LET(
_xlpm.val,IF($F166 = "",val_blankRefText,  _xldudf_CX_GET(CX_ENTITY,$F166,BC$11,BC$14,,(BC$146))),
_xlpm.Res, IF(OR(_xlpm.val="",_xlpm.val="Error"),"",_xlpm.val),
_xlpm.Res
)</f>
        <v>#NAME?</v>
      </c>
      <c r="BD166" s="1986" t="e" cm="1">
        <f t="array" aca="1" ref="BD166" ca="1">_xlfn.LET(
_xlpm.val,IF($F166 = "",val_blankRefText,  _xldudf_CX_GET(CX_ENTITY,$F166,BD$11,BD$14,,(BD$146))),
_xlpm.Res, IF(OR(_xlpm.val="",_xlpm.val="Error"),"",_xlpm.val),
_xlpm.Res
)</f>
        <v>#NAME?</v>
      </c>
      <c r="BE166" s="1986" t="e" cm="1">
        <f t="array" aca="1" ref="BE166" ca="1">_xlfn.LET(
_xlpm.val,IF($F166 = "",val_blankRefText,  _xldudf_CX_GET(CX_ENTITY,$F166,BE$11,BE$14,,(BE$146))),
_xlpm.Res, IF(OR(_xlpm.val="",_xlpm.val="Error"),"",_xlpm.val),
_xlpm.Res
)</f>
        <v>#NAME?</v>
      </c>
      <c r="BF166" s="1986" t="e" cm="1">
        <f t="array" aca="1" ref="BF166" ca="1">_xlfn.LET(
_xlpm.val,IF($F166 = "",val_blankRefText,  _xldudf_CX_GET(CX_ENTITY,$F166,BF$11,BF$14,,(BF$146))),
_xlpm.Res, IF(OR(_xlpm.val="",_xlpm.val="Error"),"",_xlpm.val),
_xlpm.Res
)</f>
        <v>#NAME?</v>
      </c>
      <c r="BG166" s="1986" t="e" cm="1">
        <f t="array" aca="1" ref="BG166" ca="1">_xlfn.LET(
_xlpm.val,IF($F166 = "",val_blankRefText,  _xldudf_CX_GET(CX_ENTITY,$F166,BG$11,BG$14,,(BG$146))),
_xlpm.Res, IF(OR(_xlpm.val="",_xlpm.val="Error"),"",_xlpm.val),
_xlpm.Res
)</f>
        <v>#NAME?</v>
      </c>
      <c r="BH166" s="1986" t="e" cm="1">
        <f t="array" aca="1" ref="BH166" ca="1">_xlfn.LET(
_xlpm.val,IF($F166 = "",val_blankRefText,  _xldudf_CX_GET(CX_ENTITY,$F166,BH$11,BH$14,,(BH$146))),
_xlpm.Res, IF(OR(_xlpm.val="",_xlpm.val="Error"),"",_xlpm.val),
_xlpm.Res
)</f>
        <v>#NAME?</v>
      </c>
      <c r="BI166" s="1986" t="e" cm="1">
        <f t="array" aca="1" ref="BI166" ca="1">_xlfn.LET(
_xlpm.val,IF($F166 = "",val_blankRefText,  _xldudf_CX_GET(CX_ENTITY,$F166,BI$11,BI$14,,(BI$146))),
_xlpm.Res, IF(OR(_xlpm.val="",_xlpm.val="Error"),"",_xlpm.val),
_xlpm.Res
)</f>
        <v>#NAME?</v>
      </c>
      <c r="BJ166" s="1986" t="e" cm="1">
        <f t="array" aca="1" ref="BJ166" ca="1">_xlfn.LET(
_xlpm.val,IF($F166 = "",val_blankRefText,  _xldudf_CX_GET(CX_ENTITY,$F166,BJ$11,BJ$14,,(BJ$146))),
_xlpm.Res, IF(OR(_xlpm.val="",_xlpm.val="Error"),"",_xlpm.val),
_xlpm.Res
)</f>
        <v>#NAME?</v>
      </c>
      <c r="BK166" s="1986" t="e" cm="1">
        <f t="array" aca="1" ref="BK166" ca="1">_xlfn.LET(
_xlpm.val,IF($F166 = "",val_blankRefText,  _xldudf_CX_GET(CX_ENTITY,$F166,BK$11,BK$14,,(BK$146))),
_xlpm.Res, IF(OR(_xlpm.val="",_xlpm.val="Error"),"",_xlpm.val),
_xlpm.Res
)</f>
        <v>#NAME?</v>
      </c>
      <c r="BL166" s="1986" t="e" cm="1">
        <f t="array" aca="1" ref="BL166" ca="1">_xlfn.LET(
_xlpm.val,IF($F166 = "",val_blankRefText,  _xldudf_CX_GET(CX_ENTITY,$F166,BL$11,BL$14,,(BL$146))),
_xlpm.Res, IF(OR(_xlpm.val="",_xlpm.val="Error"),"",_xlpm.val),
_xlpm.Res
)</f>
        <v>#NAME?</v>
      </c>
      <c r="BM166" s="1986" t="e" cm="1">
        <f t="array" aca="1" ref="BM166" ca="1">_xlfn.LET(
_xlpm.val,IF($F166 = "",val_blankRefText,  _xldudf_CX_GET(CX_ENTITY,$F166,BM$11,BM$14,,(BM$146))),
_xlpm.Res, IF(OR(_xlpm.val="",_xlpm.val="Error"),"",_xlpm.val),
_xlpm.Res
)</f>
        <v>#NAME?</v>
      </c>
      <c r="BN166" s="1986" t="e" cm="1">
        <f t="array" aca="1" ref="BN166" ca="1">_xlfn.LET(
_xlpm.val,IF($F166 = "",val_blankRefText,  _xldudf_CX_GET(CX_ENTITY,$F166,BN$11,BN$14,,(BN$146))),
_xlpm.Res, IF(OR(_xlpm.val="",_xlpm.val="Error"),"",_xlpm.val),
_xlpm.Res
)</f>
        <v>#NAME?</v>
      </c>
      <c r="BO166" s="2103"/>
      <c r="BP166" s="2103"/>
      <c r="BQ166" s="2103"/>
      <c r="BR166" s="2103"/>
      <c r="BS166" s="2103"/>
      <c r="BT166" s="2103"/>
      <c r="BU166" s="2103"/>
      <c r="BV166" s="2103"/>
      <c r="BW166" s="2103"/>
      <c r="BX166" s="2103"/>
      <c r="BY166" s="2103"/>
      <c r="BZ166" s="2103"/>
      <c r="CA166" s="34"/>
      <c r="CC166" s="299"/>
      <c r="CD166" s="1461" t="e" cm="1">
        <f t="array" aca="1" ref="CD166" ca="1">_xlfn.LET( _xlpm.CheckBlank, SUM(PL!$AD166:$BN166) = 0, IF(_xlpm.CheckBlank, "", SUM(_xlfn._xlws.FILTER(PL!$AD166:$BN166,(YEAR(PL!$AD$12:$BN$12)=PL!CD$12)*(array_timeline&lt;=PL!CD$11)))))</f>
        <v>#NAME?</v>
      </c>
      <c r="CE166" s="1461" t="e" cm="1">
        <f t="array" aca="1" ref="CE166" ca="1">_xlfn.LET( _xlpm.CheckBlank, SUM(PL!$AD166:$BN166) = 0, IF(_xlpm.CheckBlank, "", SUM(_xlfn._xlws.FILTER(PL!$AD166:$BN166,(YEAR(PL!$AD$12:$BN$12)=PL!CE$12)*(array_timeline&lt;=PL!CE$11)))))</f>
        <v>#NAME?</v>
      </c>
      <c r="CF166" s="88"/>
      <c r="CG166" s="1461" t="e" cm="1">
        <f t="array" aca="1" ref="CG166" ca="1">_xlfn.LET( _xlpm.CheckBlank, SUM(PL!$AD166:$BN166) = 0, IF(_xlpm.CheckBlank, "", SUM(_xlfn._xlws.FILTER(PL!$AD166:$BN166,(YEAR(PL!$AD$12:$BN$12)=PL!CG$12)*(array_timeline&lt;=PL!CG$11)))))</f>
        <v>#NAME?</v>
      </c>
      <c r="CH166" s="1461" t="e" cm="1">
        <f t="array" aca="1" ref="CH166" ca="1">_xlfn.LET( _xlpm.CheckBlank, SUM(PL!$AD166:$BN166) = 0, IF(_xlpm.CheckBlank, "", SUM(_xlfn._xlws.FILTER(PL!$AD166:$BN166,(YEAR(PL!$AD$12:$BN$12)=PL!CH$12)*(array_timeline&lt;=PL!CH$11)))))</f>
        <v>#NAME?</v>
      </c>
      <c r="CI166" s="88"/>
      <c r="CJ166" s="1461" cm="1">
        <f t="array" ref="CJ166">_xlfn.LET( _xlpm.CheckBlank, SUM(PL!$AD166:$BN166) = 0, IF(_xlpm.CheckBlank, "", SUM(_xlfn.TAKE(_xlfn.DROP(PL!$AD166:$BN166, ,-DATEDIFF(PL!CJ$11, val_asOfDate,"M")),1,-12))))</f>
        <v>12</v>
      </c>
      <c r="CK166" s="1461" cm="1">
        <f t="array" ref="CK166">_xlfn.LET( _xlpm.CheckBlank, SUM(PL!$AD166:$BN166) = 0, IF(_xlpm.CheckBlank, "", SUM(_xlfn.TAKE(_xlfn.DROP(PL!$AD166:$BN166, ,-DATEDIFF(PL!CK$11, val_asOfDate,"M")),1,-12))))</f>
        <v>12</v>
      </c>
      <c r="CL166" s="88"/>
      <c r="CM166" s="1986" t="e" cm="1">
        <f t="array" aca="1" ref="CM166" ca="1">_xlfn.LET(
_xlpm.val,IF($F166 = "",val_blankRefText,  _xldudf_CX_GET(CX_ENTITY,$F166,CM$11,CM$14,,(CM$160))),
_xlpm.Res, IF(OR(_xlpm.val="",_xlpm.val="Error"),"",_xlpm.val),
_xlpm.Res
)</f>
        <v>#NAME?</v>
      </c>
      <c r="CN166" s="1986" t="e" cm="1">
        <f t="array" aca="1" ref="CN166" ca="1">_xlfn.LET(
_xlpm.val,IF($F166 = "",val_blankRefText,  _xldudf_CX_GET(CX_ENTITY,$F166,CN$11,CN$14,,(CN$160))),
_xlpm.Res, IF(OR(_xlpm.val="",_xlpm.val="Error"),"",_xlpm.val),
_xlpm.Res
)</f>
        <v>#NAME?</v>
      </c>
      <c r="CO166" s="1169"/>
      <c r="CP166" s="1986" t="e" cm="1">
        <f t="array" aca="1" ref="CP166" ca="1">_xlfn.LET(
_xlpm.val,IF($F166 = "",val_blankRefText,  _xldudf_CX_GET(CX_ENTITY,$F166,CP$11,CP$14,,(CP$160))),
_xlpm.Res, IF(OR(_xlpm.val="",_xlpm.val="Error"),"",_xlpm.val),
_xlpm.Res
)</f>
        <v>#NAME?</v>
      </c>
      <c r="CQ166" s="1986" t="e" cm="1">
        <f t="array" aca="1" ref="CQ166" ca="1">_xlfn.LET(
_xlpm.val,IF($F166 = "",val_blankRefText,  _xldudf_CX_GET(CX_ENTITY,$F166,CQ$11,CQ$14,,(CQ$160))),
_xlpm.Res, IF(OR(_xlpm.val="",_xlpm.val="Error"),"",_xlpm.val),
_xlpm.Res
)</f>
        <v>#NAME?</v>
      </c>
      <c r="CR166" s="34"/>
    </row>
    <row r="167" spans="1:96" ht="21" customHeight="1" outlineLevel="1">
      <c r="A167" s="1322"/>
      <c r="B167" s="577" t="s">
        <v>139</v>
      </c>
      <c r="C167" s="577" t="s">
        <v>1620</v>
      </c>
      <c r="D167" s="577"/>
      <c r="E167" s="577" t="e" cm="1">
        <f t="array" aca="1" ref="E167" ca="1">_xlfn.LET(
   _xlpm.Attr,  $C167,
   _xlpm.Lookback, $E$16,
   _xlpm.QueryDate, EOMONTH(val_asOfDate,_xlpm.Lookback),
   _xlpm.ReadField, _xldudf_CX_GET(CX_ENTITY,fx_attrConverter($C167),_xlpm.QueryDate),
   _xlpm.AttrBlank, _xlpm.Attr="", _xlpm.Result,
   IF(_xlpm.AttrBlank,val_blankRefText,fx_attrConverter(_xlpm.ReadField,0)),
IF(_xlpm.Result = "Error", "", _xlpm.Result )
)</f>
        <v>#NAME?</v>
      </c>
      <c r="F167" s="577" t="str">
        <f t="shared" si="46"/>
        <v>Earning Metric Adjustment Type II - Amount 6</v>
      </c>
      <c r="G167" s="577" t="s">
        <v>1615</v>
      </c>
      <c r="H167" s="510">
        <v>0</v>
      </c>
      <c r="I167" s="510">
        <v>1</v>
      </c>
      <c r="J167" s="30"/>
      <c r="K167" s="30"/>
      <c r="L167" s="579" t="b">
        <v>0</v>
      </c>
      <c r="N167" s="158"/>
      <c r="O167" s="101"/>
      <c r="P167" s="52"/>
      <c r="Q167" s="101"/>
      <c r="R167" s="101"/>
      <c r="S167" s="101"/>
      <c r="T167" s="101"/>
      <c r="U167" s="39"/>
      <c r="W167" s="91" t="str">
        <f>W163</f>
        <v>Actual</v>
      </c>
      <c r="X167" s="884" t="s">
        <v>62</v>
      </c>
      <c r="Y167" s="1555" t="e">
        <f t="shared" ca="1" si="47"/>
        <v>#NAME?</v>
      </c>
      <c r="Z167" s="198" cm="1">
        <f t="array" ref="Z167">_xlfn.SWITCH(
    TRUE,
ISBLANK(_PL!$L167),"",
    _PL!$L167=TRUE, 1,
    _PL!$L167=FALSE,-1,
    _PL!$L167=-1,0,
"n/a"
)</f>
        <v>-1</v>
      </c>
      <c r="AA167" s="905"/>
      <c r="AB167" s="1128"/>
      <c r="AC167" s="914" t="str" cm="1">
        <f t="array" ref="AC167">_xlfn.LET(
_xlpm.Def, IF(_xlfn.XMATCH(AB167,tbl_acctDef[Term],0)&gt;0, fx_getIcon("find"), ""),
_xlpm.Adj, IF(_xlfn.XMATCH(AB167, tbl_adjExample[Items],0)&gt;0, fx_getIcon("find"), ""),
IFERROR(IFBLANK(_xlpm.Def,_xlpm.Adj),"")
)</f>
        <v/>
      </c>
      <c r="AD167" s="1986" t="e" cm="1">
        <f t="array" aca="1" ref="AD167" ca="1">_xlfn.LET(
_xlpm.val,IF($F167 = "",val_blankRefText,  _xldudf_CX_GET(CX_ENTITY,$F167,AD$11,AD$14,,(AD$146))),
_xlpm.Res, IF(OR(_xlpm.val="",_xlpm.val="Error"),"",_xlpm.val),
_xlpm.Res
)</f>
        <v>#NAME?</v>
      </c>
      <c r="AE167" s="1986" t="e" cm="1">
        <f t="array" aca="1" ref="AE167" ca="1">_xlfn.LET(
_xlpm.val,IF($F167 = "",val_blankRefText,  _xldudf_CX_GET(CX_ENTITY,$F167,AE$11,AE$14,,(AE$146))),
_xlpm.Res, IF(OR(_xlpm.val="",_xlpm.val="Error"),"",_xlpm.val),
_xlpm.Res
)</f>
        <v>#NAME?</v>
      </c>
      <c r="AF167" s="1986" t="e" cm="1">
        <f t="array" aca="1" ref="AF167" ca="1">_xlfn.LET(
_xlpm.val,IF($F167 = "",val_blankRefText,  _xldudf_CX_GET(CX_ENTITY,$F167,AF$11,AF$14,,(AF$146))),
_xlpm.Res, IF(OR(_xlpm.val="",_xlpm.val="Error"),"",_xlpm.val),
_xlpm.Res
)</f>
        <v>#NAME?</v>
      </c>
      <c r="AG167" s="1986" t="e" cm="1">
        <f t="array" aca="1" ref="AG167" ca="1">_xlfn.LET(
_xlpm.val,IF($F167 = "",val_blankRefText,  _xldudf_CX_GET(CX_ENTITY,$F167,AG$11,AG$14,,(AG$146))),
_xlpm.Res, IF(OR(_xlpm.val="",_xlpm.val="Error"),"",_xlpm.val),
_xlpm.Res
)</f>
        <v>#NAME?</v>
      </c>
      <c r="AH167" s="1986" t="e" cm="1">
        <f t="array" aca="1" ref="AH167" ca="1">_xlfn.LET(
_xlpm.val,IF($F167 = "",val_blankRefText,  _xldudf_CX_GET(CX_ENTITY,$F167,AH$11,AH$14,,(AH$146))),
_xlpm.Res, IF(OR(_xlpm.val="",_xlpm.val="Error"),"",_xlpm.val),
_xlpm.Res
)</f>
        <v>#NAME?</v>
      </c>
      <c r="AI167" s="1986" t="e" cm="1">
        <f t="array" aca="1" ref="AI167" ca="1">_xlfn.LET(
_xlpm.val,IF($F167 = "",val_blankRefText,  _xldudf_CX_GET(CX_ENTITY,$F167,AI$11,AI$14,,(AI$146))),
_xlpm.Res, IF(OR(_xlpm.val="",_xlpm.val="Error"),"",_xlpm.val),
_xlpm.Res
)</f>
        <v>#NAME?</v>
      </c>
      <c r="AJ167" s="1986" t="e" cm="1">
        <f t="array" aca="1" ref="AJ167" ca="1">_xlfn.LET(
_xlpm.val,IF($F167 = "",val_blankRefText,  _xldudf_CX_GET(CX_ENTITY,$F167,AJ$11,AJ$14,,(AJ$146))),
_xlpm.Res, IF(OR(_xlpm.val="",_xlpm.val="Error"),"",_xlpm.val),
_xlpm.Res
)</f>
        <v>#NAME?</v>
      </c>
      <c r="AK167" s="1986" t="e" cm="1">
        <f t="array" aca="1" ref="AK167" ca="1">_xlfn.LET(
_xlpm.val,IF($F167 = "",val_blankRefText,  _xldudf_CX_GET(CX_ENTITY,$F167,AK$11,AK$14,,(AK$146))),
_xlpm.Res, IF(OR(_xlpm.val="",_xlpm.val="Error"),"",_xlpm.val),
_xlpm.Res
)</f>
        <v>#NAME?</v>
      </c>
      <c r="AL167" s="1986" t="e" cm="1">
        <f t="array" aca="1" ref="AL167" ca="1">_xlfn.LET(
_xlpm.val,IF($F167 = "",val_blankRefText,  _xldudf_CX_GET(CX_ENTITY,$F167,AL$11,AL$14,,(AL$146))),
_xlpm.Res, IF(OR(_xlpm.val="",_xlpm.val="Error"),"",_xlpm.val),
_xlpm.Res
)</f>
        <v>#NAME?</v>
      </c>
      <c r="AM167" s="1986" t="e" cm="1">
        <f t="array" aca="1" ref="AM167" ca="1">_xlfn.LET(
_xlpm.val,IF($F167 = "",val_blankRefText,  _xldudf_CX_GET(CX_ENTITY,$F167,AM$11,AM$14,,(AM$146))),
_xlpm.Res, IF(OR(_xlpm.val="",_xlpm.val="Error"),"",_xlpm.val),
_xlpm.Res
)</f>
        <v>#NAME?</v>
      </c>
      <c r="AN167" s="1986" t="e" cm="1">
        <f t="array" aca="1" ref="AN167" ca="1">_xlfn.LET(
_xlpm.val,IF($F167 = "",val_blankRefText,  _xldudf_CX_GET(CX_ENTITY,$F167,AN$11,AN$14,,(AN$146))),
_xlpm.Res, IF(OR(_xlpm.val="",_xlpm.val="Error"),"",_xlpm.val),
_xlpm.Res
)</f>
        <v>#NAME?</v>
      </c>
      <c r="AO167" s="1986" t="e" cm="1">
        <f t="array" aca="1" ref="AO167" ca="1">_xlfn.LET(
_xlpm.val,IF($F167 = "",val_blankRefText,  _xldudf_CX_GET(CX_ENTITY,$F167,AO$11,AO$14,,(AO$146))),
_xlpm.Res, IF(OR(_xlpm.val="",_xlpm.val="Error"),"",_xlpm.val),
_xlpm.Res
)</f>
        <v>#NAME?</v>
      </c>
      <c r="AP167" s="1986" t="e" cm="1">
        <f t="array" aca="1" ref="AP167" ca="1">_xlfn.LET(
_xlpm.val,IF($F167 = "",val_blankRefText,  _xldudf_CX_GET(CX_ENTITY,$F167,AP$11,AP$14,,(AP$146))),
_xlpm.Res, IF(OR(_xlpm.val="",_xlpm.val="Error"),"",_xlpm.val),
_xlpm.Res
)</f>
        <v>#NAME?</v>
      </c>
      <c r="AQ167" s="1986" t="e" cm="1">
        <f t="array" aca="1" ref="AQ167" ca="1">_xlfn.LET(
_xlpm.val,IF($F167 = "",val_blankRefText,  _xldudf_CX_GET(CX_ENTITY,$F167,AQ$11,AQ$14,,(AQ$146))),
_xlpm.Res, IF(OR(_xlpm.val="",_xlpm.val="Error"),"",_xlpm.val),
_xlpm.Res
)</f>
        <v>#NAME?</v>
      </c>
      <c r="AR167" s="1986" t="e" cm="1">
        <f t="array" aca="1" ref="AR167" ca="1">_xlfn.LET(
_xlpm.val,IF($F167 = "",val_blankRefText,  _xldudf_CX_GET(CX_ENTITY,$F167,AR$11,AR$14,,(AR$146))),
_xlpm.Res, IF(OR(_xlpm.val="",_xlpm.val="Error"),"",_xlpm.val),
_xlpm.Res
)</f>
        <v>#NAME?</v>
      </c>
      <c r="AS167" s="1986" t="e" cm="1">
        <f t="array" aca="1" ref="AS167" ca="1">_xlfn.LET(
_xlpm.val,IF($F167 = "",val_blankRefText,  _xldudf_CX_GET(CX_ENTITY,$F167,AS$11,AS$14,,(AS$146))),
_xlpm.Res, IF(OR(_xlpm.val="",_xlpm.val="Error"),"",_xlpm.val),
_xlpm.Res
)</f>
        <v>#NAME?</v>
      </c>
      <c r="AT167" s="1986" t="e" cm="1">
        <f t="array" aca="1" ref="AT167" ca="1">_xlfn.LET(
_xlpm.val,IF($F167 = "",val_blankRefText,  _xldudf_CX_GET(CX_ENTITY,$F167,AT$11,AT$14,,(AT$146))),
_xlpm.Res, IF(OR(_xlpm.val="",_xlpm.val="Error"),"",_xlpm.val),
_xlpm.Res
)</f>
        <v>#NAME?</v>
      </c>
      <c r="AU167" s="1986" t="e" cm="1">
        <f t="array" aca="1" ref="AU167" ca="1">_xlfn.LET(
_xlpm.val,IF($F167 = "",val_blankRefText,  _xldudf_CX_GET(CX_ENTITY,$F167,AU$11,AU$14,,(AU$146))),
_xlpm.Res, IF(OR(_xlpm.val="",_xlpm.val="Error"),"",_xlpm.val),
_xlpm.Res
)</f>
        <v>#NAME?</v>
      </c>
      <c r="AV167" s="1986" t="e" cm="1">
        <f t="array" aca="1" ref="AV167" ca="1">_xlfn.LET(
_xlpm.val,IF($F167 = "",val_blankRefText,  _xldudf_CX_GET(CX_ENTITY,$F167,AV$11,AV$14,,(AV$146))),
_xlpm.Res, IF(OR(_xlpm.val="",_xlpm.val="Error"),"",_xlpm.val),
_xlpm.Res
)</f>
        <v>#NAME?</v>
      </c>
      <c r="AW167" s="1986" t="e" cm="1">
        <f t="array" aca="1" ref="AW167" ca="1">_xlfn.LET(
_xlpm.val,IF($F167 = "",val_blankRefText,  _xldudf_CX_GET(CX_ENTITY,$F167,AW$11,AW$14,,(AW$146))),
_xlpm.Res, IF(OR(_xlpm.val="",_xlpm.val="Error"),"",_xlpm.val),
_xlpm.Res
)</f>
        <v>#NAME?</v>
      </c>
      <c r="AX167" s="1986" t="e" cm="1">
        <f t="array" aca="1" ref="AX167" ca="1">_xlfn.LET(
_xlpm.val,IF($F167 = "",val_blankRefText,  _xldudf_CX_GET(CX_ENTITY,$F167,AX$11,AX$14,,(AX$146))),
_xlpm.Res, IF(OR(_xlpm.val="",_xlpm.val="Error"),"",_xlpm.val),
_xlpm.Res
)</f>
        <v>#NAME?</v>
      </c>
      <c r="AY167" s="1986" t="e" cm="1">
        <f t="array" aca="1" ref="AY167" ca="1">_xlfn.LET(
_xlpm.val,IF($F167 = "",val_blankRefText,  _xldudf_CX_GET(CX_ENTITY,$F167,AY$11,AY$14,,(AY$146))),
_xlpm.Res, IF(OR(_xlpm.val="",_xlpm.val="Error"),"",_xlpm.val),
_xlpm.Res
)</f>
        <v>#NAME?</v>
      </c>
      <c r="AZ167" s="1986" t="e" cm="1">
        <f t="array" aca="1" ref="AZ167" ca="1">_xlfn.LET(
_xlpm.val,IF($F167 = "",val_blankRefText,  _xldudf_CX_GET(CX_ENTITY,$F167,AZ$11,AZ$14,,(AZ$146))),
_xlpm.Res, IF(OR(_xlpm.val="",_xlpm.val="Error"),"",_xlpm.val),
_xlpm.Res
)</f>
        <v>#NAME?</v>
      </c>
      <c r="BA167" s="1986" t="e" cm="1">
        <f t="array" aca="1" ref="BA167" ca="1">_xlfn.LET(
_xlpm.val,IF($F167 = "",val_blankRefText,  _xldudf_CX_GET(CX_ENTITY,$F167,BA$11,BA$14,,(BA$146))),
_xlpm.Res, IF(OR(_xlpm.val="",_xlpm.val="Error"),"",_xlpm.val),
_xlpm.Res
)</f>
        <v>#NAME?</v>
      </c>
      <c r="BB167" s="1986" t="e" cm="1">
        <f t="array" aca="1" ref="BB167" ca="1">_xlfn.LET(
_xlpm.val,IF($F167 = "",val_blankRefText,  _xldudf_CX_GET(CX_ENTITY,$F167,BB$11,BB$14,,(BB$146))),
_xlpm.Res, IF(OR(_xlpm.val="",_xlpm.val="Error"),"",_xlpm.val),
_xlpm.Res
)</f>
        <v>#NAME?</v>
      </c>
      <c r="BC167" s="1986" t="e" cm="1">
        <f t="array" aca="1" ref="BC167" ca="1">_xlfn.LET(
_xlpm.val,IF($F167 = "",val_blankRefText,  _xldudf_CX_GET(CX_ENTITY,$F167,BC$11,BC$14,,(BC$146))),
_xlpm.Res, IF(OR(_xlpm.val="",_xlpm.val="Error"),"",_xlpm.val),
_xlpm.Res
)</f>
        <v>#NAME?</v>
      </c>
      <c r="BD167" s="1986" t="e" cm="1">
        <f t="array" aca="1" ref="BD167" ca="1">_xlfn.LET(
_xlpm.val,IF($F167 = "",val_blankRefText,  _xldudf_CX_GET(CX_ENTITY,$F167,BD$11,BD$14,,(BD$146))),
_xlpm.Res, IF(OR(_xlpm.val="",_xlpm.val="Error"),"",_xlpm.val),
_xlpm.Res
)</f>
        <v>#NAME?</v>
      </c>
      <c r="BE167" s="1986" t="e" cm="1">
        <f t="array" aca="1" ref="BE167" ca="1">_xlfn.LET(
_xlpm.val,IF($F167 = "",val_blankRefText,  _xldudf_CX_GET(CX_ENTITY,$F167,BE$11,BE$14,,(BE$146))),
_xlpm.Res, IF(OR(_xlpm.val="",_xlpm.val="Error"),"",_xlpm.val),
_xlpm.Res
)</f>
        <v>#NAME?</v>
      </c>
      <c r="BF167" s="1986" t="e" cm="1">
        <f t="array" aca="1" ref="BF167" ca="1">_xlfn.LET(
_xlpm.val,IF($F167 = "",val_blankRefText,  _xldudf_CX_GET(CX_ENTITY,$F167,BF$11,BF$14,,(BF$146))),
_xlpm.Res, IF(OR(_xlpm.val="",_xlpm.val="Error"),"",_xlpm.val),
_xlpm.Res
)</f>
        <v>#NAME?</v>
      </c>
      <c r="BG167" s="1986" t="e" cm="1">
        <f t="array" aca="1" ref="BG167" ca="1">_xlfn.LET(
_xlpm.val,IF($F167 = "",val_blankRefText,  _xldudf_CX_GET(CX_ENTITY,$F167,BG$11,BG$14,,(BG$146))),
_xlpm.Res, IF(OR(_xlpm.val="",_xlpm.val="Error"),"",_xlpm.val),
_xlpm.Res
)</f>
        <v>#NAME?</v>
      </c>
      <c r="BH167" s="1986" t="e" cm="1">
        <f t="array" aca="1" ref="BH167" ca="1">_xlfn.LET(
_xlpm.val,IF($F167 = "",val_blankRefText,  _xldudf_CX_GET(CX_ENTITY,$F167,BH$11,BH$14,,(BH$146))),
_xlpm.Res, IF(OR(_xlpm.val="",_xlpm.val="Error"),"",_xlpm.val),
_xlpm.Res
)</f>
        <v>#NAME?</v>
      </c>
      <c r="BI167" s="1986" t="e" cm="1">
        <f t="array" aca="1" ref="BI167" ca="1">_xlfn.LET(
_xlpm.val,IF($F167 = "",val_blankRefText,  _xldudf_CX_GET(CX_ENTITY,$F167,BI$11,BI$14,,(BI$146))),
_xlpm.Res, IF(OR(_xlpm.val="",_xlpm.val="Error"),"",_xlpm.val),
_xlpm.Res
)</f>
        <v>#NAME?</v>
      </c>
      <c r="BJ167" s="1986" t="e" cm="1">
        <f t="array" aca="1" ref="BJ167" ca="1">_xlfn.LET(
_xlpm.val,IF($F167 = "",val_blankRefText,  _xldudf_CX_GET(CX_ENTITY,$F167,BJ$11,BJ$14,,(BJ$146))),
_xlpm.Res, IF(OR(_xlpm.val="",_xlpm.val="Error"),"",_xlpm.val),
_xlpm.Res
)</f>
        <v>#NAME?</v>
      </c>
      <c r="BK167" s="1986" t="e" cm="1">
        <f t="array" aca="1" ref="BK167" ca="1">_xlfn.LET(
_xlpm.val,IF($F167 = "",val_blankRefText,  _xldudf_CX_GET(CX_ENTITY,$F167,BK$11,BK$14,,(BK$146))),
_xlpm.Res, IF(OR(_xlpm.val="",_xlpm.val="Error"),"",_xlpm.val),
_xlpm.Res
)</f>
        <v>#NAME?</v>
      </c>
      <c r="BL167" s="1986" t="e" cm="1">
        <f t="array" aca="1" ref="BL167" ca="1">_xlfn.LET(
_xlpm.val,IF($F167 = "",val_blankRefText,  _xldudf_CX_GET(CX_ENTITY,$F167,BL$11,BL$14,,(BL$146))),
_xlpm.Res, IF(OR(_xlpm.val="",_xlpm.val="Error"),"",_xlpm.val),
_xlpm.Res
)</f>
        <v>#NAME?</v>
      </c>
      <c r="BM167" s="1986" t="e" cm="1">
        <f t="array" aca="1" ref="BM167" ca="1">_xlfn.LET(
_xlpm.val,IF($F167 = "",val_blankRefText,  _xldudf_CX_GET(CX_ENTITY,$F167,BM$11,BM$14,,(BM$146))),
_xlpm.Res, IF(OR(_xlpm.val="",_xlpm.val="Error"),"",_xlpm.val),
_xlpm.Res
)</f>
        <v>#NAME?</v>
      </c>
      <c r="BN167" s="1986" t="e" cm="1">
        <f t="array" aca="1" ref="BN167" ca="1">_xlfn.LET(
_xlpm.val,IF($F167 = "",val_blankRefText,  _xldudf_CX_GET(CX_ENTITY,$F167,BN$11,BN$14,,(BN$146))),
_xlpm.Res, IF(OR(_xlpm.val="",_xlpm.val="Error"),"",_xlpm.val),
_xlpm.Res
)</f>
        <v>#NAME?</v>
      </c>
      <c r="BO167" s="2103"/>
      <c r="BP167" s="2103"/>
      <c r="BQ167" s="2103"/>
      <c r="BR167" s="2103"/>
      <c r="BS167" s="2103"/>
      <c r="BT167" s="2103"/>
      <c r="BU167" s="2103"/>
      <c r="BV167" s="2103"/>
      <c r="BW167" s="2103"/>
      <c r="BX167" s="2103"/>
      <c r="BY167" s="2103"/>
      <c r="BZ167" s="2103"/>
      <c r="CA167" s="34"/>
      <c r="CC167" s="299"/>
      <c r="CD167" s="1461" t="e" cm="1">
        <f t="array" aca="1" ref="CD167" ca="1">_xlfn.LET( _xlpm.CheckBlank, SUM(PL!$AD167:$BN167) = 0, IF(_xlpm.CheckBlank, "", SUM(_xlfn._xlws.FILTER(PL!$AD167:$BN167,(YEAR(PL!$AD$12:$BN$12)=PL!CD$12)*(array_timeline&lt;=PL!CD$11)))))</f>
        <v>#NAME?</v>
      </c>
      <c r="CE167" s="1461" t="e" cm="1">
        <f t="array" aca="1" ref="CE167" ca="1">_xlfn.LET( _xlpm.CheckBlank, SUM(PL!$AD167:$BN167) = 0, IF(_xlpm.CheckBlank, "", SUM(_xlfn._xlws.FILTER(PL!$AD167:$BN167,(YEAR(PL!$AD$12:$BN$12)=PL!CE$12)*(array_timeline&lt;=PL!CE$11)))))</f>
        <v>#NAME?</v>
      </c>
      <c r="CF167" s="88"/>
      <c r="CG167" s="1461" t="e" cm="1">
        <f t="array" aca="1" ref="CG167" ca="1">_xlfn.LET( _xlpm.CheckBlank, SUM(PL!$AD167:$BN167) = 0, IF(_xlpm.CheckBlank, "", SUM(_xlfn._xlws.FILTER(PL!$AD167:$BN167,(YEAR(PL!$AD$12:$BN$12)=PL!CG$12)*(array_timeline&lt;=PL!CG$11)))))</f>
        <v>#NAME?</v>
      </c>
      <c r="CH167" s="1461" t="e" cm="1">
        <f t="array" aca="1" ref="CH167" ca="1">_xlfn.LET( _xlpm.CheckBlank, SUM(PL!$AD167:$BN167) = 0, IF(_xlpm.CheckBlank, "", SUM(_xlfn._xlws.FILTER(PL!$AD167:$BN167,(YEAR(PL!$AD$12:$BN$12)=PL!CH$12)*(array_timeline&lt;=PL!CH$11)))))</f>
        <v>#NAME?</v>
      </c>
      <c r="CI167" s="88"/>
      <c r="CJ167" s="1461" cm="1">
        <f t="array" ref="CJ167">_xlfn.LET( _xlpm.CheckBlank, SUM(PL!$AD167:$BN167) = 0, IF(_xlpm.CheckBlank, "", SUM(_xlfn.TAKE(_xlfn.DROP(PL!$AD167:$BN167, ,-DATEDIFF(PL!CJ$11, val_asOfDate,"M")),1,-12))))</f>
        <v>12</v>
      </c>
      <c r="CK167" s="1461" cm="1">
        <f t="array" ref="CK167">_xlfn.LET( _xlpm.CheckBlank, SUM(PL!$AD167:$BN167) = 0, IF(_xlpm.CheckBlank, "", SUM(_xlfn.TAKE(_xlfn.DROP(PL!$AD167:$BN167, ,-DATEDIFF(PL!CK$11, val_asOfDate,"M")),1,-12))))</f>
        <v>12</v>
      </c>
      <c r="CL167" s="88"/>
      <c r="CM167" s="1986" t="e" cm="1">
        <f t="array" aca="1" ref="CM167" ca="1">_xlfn.LET(
_xlpm.val,IF($F167 = "",val_blankRefText,  _xldudf_CX_GET(CX_ENTITY,$F167,CM$11,CM$14,,(CM$160))),
_xlpm.Res, IF(OR(_xlpm.val="",_xlpm.val="Error"),"",_xlpm.val),
_xlpm.Res
)</f>
        <v>#NAME?</v>
      </c>
      <c r="CN167" s="1986" t="e" cm="1">
        <f t="array" aca="1" ref="CN167" ca="1">_xlfn.LET(
_xlpm.val,IF($F167 = "",val_blankRefText,  _xldudf_CX_GET(CX_ENTITY,$F167,CN$11,CN$14,,(CN$160))),
_xlpm.Res, IF(OR(_xlpm.val="",_xlpm.val="Error"),"",_xlpm.val),
_xlpm.Res
)</f>
        <v>#NAME?</v>
      </c>
      <c r="CO167" s="1169"/>
      <c r="CP167" s="1986" t="e" cm="1">
        <f t="array" aca="1" ref="CP167" ca="1">_xlfn.LET(
_xlpm.val,IF($F167 = "",val_blankRefText,  _xldudf_CX_GET(CX_ENTITY,$F167,CP$11,CP$14,,(CP$160))),
_xlpm.Res, IF(OR(_xlpm.val="",_xlpm.val="Error"),"",_xlpm.val),
_xlpm.Res
)</f>
        <v>#NAME?</v>
      </c>
      <c r="CQ167" s="1986" t="e" cm="1">
        <f t="array" aca="1" ref="CQ167" ca="1">_xlfn.LET(
_xlpm.val,IF($F167 = "",val_blankRefText,  _xldudf_CX_GET(CX_ENTITY,$F167,CQ$11,CQ$14,,(CQ$160))),
_xlpm.Res, IF(OR(_xlpm.val="",_xlpm.val="Error"),"",_xlpm.val),
_xlpm.Res
)</f>
        <v>#NAME?</v>
      </c>
      <c r="CR167" s="34"/>
    </row>
    <row r="168" spans="1:96" ht="21" customHeight="1" outlineLevel="1">
      <c r="A168" s="1322"/>
      <c r="B168" s="1328" t="s">
        <v>140</v>
      </c>
      <c r="C168" s="1328" t="s">
        <v>1621</v>
      </c>
      <c r="D168" s="1328"/>
      <c r="E168" s="1328"/>
      <c r="F168" s="1328" t="str">
        <f t="shared" si="46"/>
        <v>Adjusted Earning Amount</v>
      </c>
      <c r="G168" s="1328" t="s">
        <v>1615</v>
      </c>
      <c r="H168" s="588">
        <v>2</v>
      </c>
      <c r="I168" s="588">
        <v>1</v>
      </c>
      <c r="J168" s="1334"/>
      <c r="K168" s="1334"/>
      <c r="L168" s="589">
        <v>-1</v>
      </c>
      <c r="N168" s="158"/>
      <c r="O168" s="101"/>
      <c r="P168" s="52"/>
      <c r="Q168" s="101"/>
      <c r="R168" s="101"/>
      <c r="S168" s="101"/>
      <c r="T168" s="101"/>
      <c r="U168" s="39"/>
      <c r="W168" s="268" t="str">
        <f>W161</f>
        <v>Actual</v>
      </c>
      <c r="X168" s="893">
        <v>0</v>
      </c>
      <c r="Y168" s="1127" t="e" cm="1">
        <f t="array" aca="1" ref="Y168" ca="1">IFBLANK( _xldudf_CX_GET(CX_ENTITY, fx_attrConverter(C168), val_asOfDate),"Please name your Like-for-like Earning Metric")</f>
        <v>#NAME?</v>
      </c>
      <c r="Z168" s="538" cm="1">
        <f t="array" ref="Z168">_xlfn.SWITCH(
    TRUE,
ISBLANK(_PL!$L168),"",
    _PL!$L168=TRUE, 1,
    _PL!$L168=FALSE,-1,
    _PL!$L168=-1,0,
"n/a"
)</f>
        <v>0</v>
      </c>
      <c r="AA168" s="787"/>
      <c r="AB168" s="1133" t="s">
        <v>950</v>
      </c>
      <c r="AC168" s="1163" t="str" cm="1">
        <f t="array" ref="AC168">_xlfn.LET(
_xlpm.Def, IF(_xlfn.XMATCH(AB168,tbl_acctDef[Term],0)&gt;0, fx_getIcon("find"), ""),
_xlpm.Adj, IF(_xlfn.XMATCH(AB168, tbl_adjExample[Items],0)&gt;0, fx_getIcon("find"), ""),
IFERROR(IFBLANK(_xlpm.Def,_xlpm.Adj),"")
)</f>
        <v/>
      </c>
      <c r="AD168" s="1132" t="e" cm="1">
        <f t="array" aca="1" ref="AD168" ca="1">_xlfn.LET(
_xlpm.val,IF($F168 = "",val_blankRefText,  _xldudf_CX_GET(CX_ENTITY,$F168,AD$11,AD$14,,(AD$146))),
_xlpm.Res, IF(OR(_xlpm.val="",_xlpm.val="Error"),"",_xlpm.val),
_xlpm.Res
)</f>
        <v>#NAME?</v>
      </c>
      <c r="AE168" s="1132" t="e" cm="1">
        <f t="array" aca="1" ref="AE168" ca="1">_xlfn.LET(
_xlpm.val,IF($F168 = "",val_blankRefText,  _xldudf_CX_GET(CX_ENTITY,$F168,AE$11,AE$14,,(AE$146))),
_xlpm.Res, IF(OR(_xlpm.val="",_xlpm.val="Error"),"",_xlpm.val),
_xlpm.Res
)</f>
        <v>#NAME?</v>
      </c>
      <c r="AF168" s="910" t="e" cm="1">
        <f t="array" aca="1" ref="AF168" ca="1">_xlfn.LET(
_xlpm.val,IF($F168 = "",val_blankRefText,  _xldudf_CX_GET(CX_ENTITY,$F168,AF$11,AF$14,,(AF$146))),
_xlpm.Res, IF(OR(_xlpm.val="",_xlpm.val="Error"),"",_xlpm.val),
_xlpm.Res
)</f>
        <v>#NAME?</v>
      </c>
      <c r="AG168" s="910" t="e" cm="1">
        <f t="array" aca="1" ref="AG168" ca="1">_xlfn.LET(
_xlpm.val,IF($F168 = "",val_blankRefText,  _xldudf_CX_GET(CX_ENTITY,$F168,AG$11,AG$14,,(AG$146))),
_xlpm.Res, IF(OR(_xlpm.val="",_xlpm.val="Error"),"",_xlpm.val),
_xlpm.Res
)</f>
        <v>#NAME?</v>
      </c>
      <c r="AH168" s="910" t="e" cm="1">
        <f t="array" aca="1" ref="AH168" ca="1">_xlfn.LET(
_xlpm.val,IF($F168 = "",val_blankRefText,  _xldudf_CX_GET(CX_ENTITY,$F168,AH$11,AH$14,,(AH$146))),
_xlpm.Res, IF(OR(_xlpm.val="",_xlpm.val="Error"),"",_xlpm.val),
_xlpm.Res
)</f>
        <v>#NAME?</v>
      </c>
      <c r="AI168" s="910" t="e" cm="1">
        <f t="array" aca="1" ref="AI168" ca="1">_xlfn.LET(
_xlpm.val,IF($F168 = "",val_blankRefText,  _xldudf_CX_GET(CX_ENTITY,$F168,AI$11,AI$14,,(AI$146))),
_xlpm.Res, IF(OR(_xlpm.val="",_xlpm.val="Error"),"",_xlpm.val),
_xlpm.Res
)</f>
        <v>#NAME?</v>
      </c>
      <c r="AJ168" s="910" t="e" cm="1">
        <f t="array" aca="1" ref="AJ168" ca="1">_xlfn.LET(
_xlpm.val,IF($F168 = "",val_blankRefText,  _xldudf_CX_GET(CX_ENTITY,$F168,AJ$11,AJ$14,,(AJ$146))),
_xlpm.Res, IF(OR(_xlpm.val="",_xlpm.val="Error"),"",_xlpm.val),
_xlpm.Res
)</f>
        <v>#NAME?</v>
      </c>
      <c r="AK168" s="910" t="e" cm="1">
        <f t="array" aca="1" ref="AK168" ca="1">_xlfn.LET(
_xlpm.val,IF($F168 = "",val_blankRefText,  _xldudf_CX_GET(CX_ENTITY,$F168,AK$11,AK$14,,(AK$146))),
_xlpm.Res, IF(OR(_xlpm.val="",_xlpm.val="Error"),"",_xlpm.val),
_xlpm.Res
)</f>
        <v>#NAME?</v>
      </c>
      <c r="AL168" s="910" t="e" cm="1">
        <f t="array" aca="1" ref="AL168" ca="1">_xlfn.LET(
_xlpm.val,IF($F168 = "",val_blankRefText,  _xldudf_CX_GET(CX_ENTITY,$F168,AL$11,AL$14,,(AL$146))),
_xlpm.Res, IF(OR(_xlpm.val="",_xlpm.val="Error"),"",_xlpm.val),
_xlpm.Res
)</f>
        <v>#NAME?</v>
      </c>
      <c r="AM168" s="910" t="e" cm="1">
        <f t="array" aca="1" ref="AM168" ca="1">_xlfn.LET(
_xlpm.val,IF($F168 = "",val_blankRefText,  _xldudf_CX_GET(CX_ENTITY,$F168,AM$11,AM$14,,(AM$146))),
_xlpm.Res, IF(OR(_xlpm.val="",_xlpm.val="Error"),"",_xlpm.val),
_xlpm.Res
)</f>
        <v>#NAME?</v>
      </c>
      <c r="AN168" s="910" t="e" cm="1">
        <f t="array" aca="1" ref="AN168" ca="1">_xlfn.LET(
_xlpm.val,IF($F168 = "",val_blankRefText,  _xldudf_CX_GET(CX_ENTITY,$F168,AN$11,AN$14,,(AN$146))),
_xlpm.Res, IF(OR(_xlpm.val="",_xlpm.val="Error"),"",_xlpm.val),
_xlpm.Res
)</f>
        <v>#NAME?</v>
      </c>
      <c r="AO168" s="910" t="e" cm="1">
        <f t="array" aca="1" ref="AO168" ca="1">_xlfn.LET(
_xlpm.val,IF($F168 = "",val_blankRefText,  _xldudf_CX_GET(CX_ENTITY,$F168,AO$11,AO$14,,(AO$146))),
_xlpm.Res, IF(OR(_xlpm.val="",_xlpm.val="Error"),"",_xlpm.val),
_xlpm.Res
)</f>
        <v>#NAME?</v>
      </c>
      <c r="AP168" s="910" t="e" cm="1">
        <f t="array" aca="1" ref="AP168" ca="1">_xlfn.LET(
_xlpm.val,IF($F168 = "",val_blankRefText,  _xldudf_CX_GET(CX_ENTITY,$F168,AP$11,AP$14,,(AP$146))),
_xlpm.Res, IF(OR(_xlpm.val="",_xlpm.val="Error"),"",_xlpm.val),
_xlpm.Res
)</f>
        <v>#NAME?</v>
      </c>
      <c r="AQ168" s="910" t="e" cm="1">
        <f t="array" aca="1" ref="AQ168" ca="1">_xlfn.LET(
_xlpm.val,IF($F168 = "",val_blankRefText,  _xldudf_CX_GET(CX_ENTITY,$F168,AQ$11,AQ$14,,(AQ$146))),
_xlpm.Res, IF(OR(_xlpm.val="",_xlpm.val="Error"),"",_xlpm.val),
_xlpm.Res
)</f>
        <v>#NAME?</v>
      </c>
      <c r="AR168" s="910" t="e" cm="1">
        <f t="array" aca="1" ref="AR168" ca="1">_xlfn.LET(
_xlpm.val,IF($F168 = "",val_blankRefText,  _xldudf_CX_GET(CX_ENTITY,$F168,AR$11,AR$14,,(AR$146))),
_xlpm.Res, IF(OR(_xlpm.val="",_xlpm.val="Error"),"",_xlpm.val),
_xlpm.Res
)</f>
        <v>#NAME?</v>
      </c>
      <c r="AS168" s="910" t="e" cm="1">
        <f t="array" aca="1" ref="AS168" ca="1">_xlfn.LET(
_xlpm.val,IF($F168 = "",val_blankRefText,  _xldudf_CX_GET(CX_ENTITY,$F168,AS$11,AS$14,,(AS$146))),
_xlpm.Res, IF(OR(_xlpm.val="",_xlpm.val="Error"),"",_xlpm.val),
_xlpm.Res
)</f>
        <v>#NAME?</v>
      </c>
      <c r="AT168" s="910" t="e" cm="1">
        <f t="array" aca="1" ref="AT168" ca="1">_xlfn.LET(
_xlpm.val,IF($F168 = "",val_blankRefText,  _xldudf_CX_GET(CX_ENTITY,$F168,AT$11,AT$14,,(AT$146))),
_xlpm.Res, IF(OR(_xlpm.val="",_xlpm.val="Error"),"",_xlpm.val),
_xlpm.Res
)</f>
        <v>#NAME?</v>
      </c>
      <c r="AU168" s="910" t="e" cm="1">
        <f t="array" aca="1" ref="AU168" ca="1">_xlfn.LET(
_xlpm.val,IF($F168 = "",val_blankRefText,  _xldudf_CX_GET(CX_ENTITY,$F168,AU$11,AU$14,,(AU$146))),
_xlpm.Res, IF(OR(_xlpm.val="",_xlpm.val="Error"),"",_xlpm.val),
_xlpm.Res
)</f>
        <v>#NAME?</v>
      </c>
      <c r="AV168" s="910" t="e" cm="1">
        <f t="array" aca="1" ref="AV168" ca="1">_xlfn.LET(
_xlpm.val,IF($F168 = "",val_blankRefText,  _xldudf_CX_GET(CX_ENTITY,$F168,AV$11,AV$14,,(AV$146))),
_xlpm.Res, IF(OR(_xlpm.val="",_xlpm.val="Error"),"",_xlpm.val),
_xlpm.Res
)</f>
        <v>#NAME?</v>
      </c>
      <c r="AW168" s="910" t="e" cm="1">
        <f t="array" aca="1" ref="AW168" ca="1">_xlfn.LET(
_xlpm.val,IF($F168 = "",val_blankRefText,  _xldudf_CX_GET(CX_ENTITY,$F168,AW$11,AW$14,,(AW$146))),
_xlpm.Res, IF(OR(_xlpm.val="",_xlpm.val="Error"),"",_xlpm.val),
_xlpm.Res
)</f>
        <v>#NAME?</v>
      </c>
      <c r="AX168" s="910" t="e" cm="1">
        <f t="array" aca="1" ref="AX168" ca="1">_xlfn.LET(
_xlpm.val,IF($F168 = "",val_blankRefText,  _xldudf_CX_GET(CX_ENTITY,$F168,AX$11,AX$14,,(AX$146))),
_xlpm.Res, IF(OR(_xlpm.val="",_xlpm.val="Error"),"",_xlpm.val),
_xlpm.Res
)</f>
        <v>#NAME?</v>
      </c>
      <c r="AY168" s="910" t="e" cm="1">
        <f t="array" aca="1" ref="AY168" ca="1">_xlfn.LET(
_xlpm.val,IF($F168 = "",val_blankRefText,  _xldudf_CX_GET(CX_ENTITY,$F168,AY$11,AY$14,,(AY$146))),
_xlpm.Res, IF(OR(_xlpm.val="",_xlpm.val="Error"),"",_xlpm.val),
_xlpm.Res
)</f>
        <v>#NAME?</v>
      </c>
      <c r="AZ168" s="910" t="e" cm="1">
        <f t="array" aca="1" ref="AZ168" ca="1">_xlfn.LET(
_xlpm.val,IF($F168 = "",val_blankRefText,  _xldudf_CX_GET(CX_ENTITY,$F168,AZ$11,AZ$14,,(AZ$146))),
_xlpm.Res, IF(OR(_xlpm.val="",_xlpm.val="Error"),"",_xlpm.val),
_xlpm.Res
)</f>
        <v>#NAME?</v>
      </c>
      <c r="BA168" s="910" t="e" cm="1">
        <f t="array" aca="1" ref="BA168" ca="1">_xlfn.LET(
_xlpm.val,IF($F168 = "",val_blankRefText,  _xldudf_CX_GET(CX_ENTITY,$F168,BA$11,BA$14,,(BA$146))),
_xlpm.Res, IF(OR(_xlpm.val="",_xlpm.val="Error"),"",_xlpm.val),
_xlpm.Res
)</f>
        <v>#NAME?</v>
      </c>
      <c r="BB168" s="910" t="e" cm="1">
        <f t="array" aca="1" ref="BB168" ca="1">_xlfn.LET(
_xlpm.val,IF($F168 = "",val_blankRefText,  _xldudf_CX_GET(CX_ENTITY,$F168,BB$11,BB$14,,(BB$146))),
_xlpm.Res, IF(OR(_xlpm.val="",_xlpm.val="Error"),"",_xlpm.val),
_xlpm.Res
)</f>
        <v>#NAME?</v>
      </c>
      <c r="BC168" s="910" t="e" cm="1">
        <f t="array" aca="1" ref="BC168" ca="1">_xlfn.LET(
_xlpm.val,IF($F168 = "",val_blankRefText,  _xldudf_CX_GET(CX_ENTITY,$F168,BC$11,BC$14,,(BC$146))),
_xlpm.Res, IF(OR(_xlpm.val="",_xlpm.val="Error"),"",_xlpm.val),
_xlpm.Res
)</f>
        <v>#NAME?</v>
      </c>
      <c r="BD168" s="910" t="e" cm="1">
        <f t="array" aca="1" ref="BD168" ca="1">_xlfn.LET(
_xlpm.val,IF($F168 = "",val_blankRefText,  _xldudf_CX_GET(CX_ENTITY,$F168,BD$11,BD$14,,(BD$146))),
_xlpm.Res, IF(OR(_xlpm.val="",_xlpm.val="Error"),"",_xlpm.val),
_xlpm.Res
)</f>
        <v>#NAME?</v>
      </c>
      <c r="BE168" s="910" t="e" cm="1">
        <f t="array" aca="1" ref="BE168" ca="1">_xlfn.LET(
_xlpm.val,IF($F168 = "",val_blankRefText,  _xldudf_CX_GET(CX_ENTITY,$F168,BE$11,BE$14,,(BE$146))),
_xlpm.Res, IF(OR(_xlpm.val="",_xlpm.val="Error"),"",_xlpm.val),
_xlpm.Res
)</f>
        <v>#NAME?</v>
      </c>
      <c r="BF168" s="910" t="e" cm="1">
        <f t="array" aca="1" ref="BF168" ca="1">_xlfn.LET(
_xlpm.val,IF($F168 = "",val_blankRefText,  _xldudf_CX_GET(CX_ENTITY,$F168,BF$11,BF$14,,(BF$146))),
_xlpm.Res, IF(OR(_xlpm.val="",_xlpm.val="Error"),"",_xlpm.val),
_xlpm.Res
)</f>
        <v>#NAME?</v>
      </c>
      <c r="BG168" s="910" t="e" cm="1">
        <f t="array" aca="1" ref="BG168" ca="1">_xlfn.LET(
_xlpm.val,IF($F168 = "",val_blankRefText,  _xldudf_CX_GET(CX_ENTITY,$F168,BG$11,BG$14,,(BG$146))),
_xlpm.Res, IF(OR(_xlpm.val="",_xlpm.val="Error"),"",_xlpm.val),
_xlpm.Res
)</f>
        <v>#NAME?</v>
      </c>
      <c r="BH168" s="910" t="e" cm="1">
        <f t="array" aca="1" ref="BH168" ca="1">_xlfn.LET(
_xlpm.val,IF($F168 = "",val_blankRefText,  _xldudf_CX_GET(CX_ENTITY,$F168,BH$11,BH$14,,(BH$146))),
_xlpm.Res, IF(OR(_xlpm.val="",_xlpm.val="Error"),"",_xlpm.val),
_xlpm.Res
)</f>
        <v>#NAME?</v>
      </c>
      <c r="BI168" s="910" t="e" cm="1">
        <f t="array" aca="1" ref="BI168" ca="1">_xlfn.LET(
_xlpm.val,IF($F168 = "",val_blankRefText,  _xldudf_CX_GET(CX_ENTITY,$F168,BI$11,BI$14,,(BI$146))),
_xlpm.Res, IF(OR(_xlpm.val="",_xlpm.val="Error"),"",_xlpm.val),
_xlpm.Res
)</f>
        <v>#NAME?</v>
      </c>
      <c r="BJ168" s="910" t="e" cm="1">
        <f t="array" aca="1" ref="BJ168" ca="1">_xlfn.LET(
_xlpm.val,IF($F168 = "",val_blankRefText,  _xldudf_CX_GET(CX_ENTITY,$F168,BJ$11,BJ$14,,(BJ$146))),
_xlpm.Res, IF(OR(_xlpm.val="",_xlpm.val="Error"),"",_xlpm.val),
_xlpm.Res
)</f>
        <v>#NAME?</v>
      </c>
      <c r="BK168" s="910" t="e" cm="1">
        <f t="array" aca="1" ref="BK168" ca="1">_xlfn.LET(
_xlpm.val,IF($F168 = "",val_blankRefText,  _xldudf_CX_GET(CX_ENTITY,$F168,BK$11,BK$14,,(BK$146))),
_xlpm.Res, IF(OR(_xlpm.val="",_xlpm.val="Error"),"",_xlpm.val),
_xlpm.Res
)</f>
        <v>#NAME?</v>
      </c>
      <c r="BL168" s="910" t="e" cm="1">
        <f t="array" aca="1" ref="BL168" ca="1">_xlfn.LET(
_xlpm.val,IF($F168 = "",val_blankRefText,  _xldudf_CX_GET(CX_ENTITY,$F168,BL$11,BL$14,,(BL$146))),
_xlpm.Res, IF(OR(_xlpm.val="",_xlpm.val="Error"),"",_xlpm.val),
_xlpm.Res
)</f>
        <v>#NAME?</v>
      </c>
      <c r="BM168" s="910" t="e" cm="1">
        <f t="array" aca="1" ref="BM168" ca="1">_xlfn.LET(
_xlpm.val,IF($F168 = "",val_blankRefText,  _xldudf_CX_GET(CX_ENTITY,$F168,BM$11,BM$14,,(BM$146))),
_xlpm.Res, IF(OR(_xlpm.val="",_xlpm.val="Error"),"",_xlpm.val),
_xlpm.Res
)</f>
        <v>#NAME?</v>
      </c>
      <c r="BN168" s="910" t="e" cm="1">
        <f t="array" aca="1" ref="BN168" ca="1">_xlfn.LET(
_xlpm.val,IF($F168 = "",val_blankRefText,  _xldudf_CX_GET(CX_ENTITY,$F168,BN$11,BN$14,,(BN$146))),
_xlpm.Res, IF(OR(_xlpm.val="",_xlpm.val="Error"),"",_xlpm.val),
_xlpm.Res
)</f>
        <v>#NAME?</v>
      </c>
      <c r="BO168" s="2107"/>
      <c r="BP168" s="2107"/>
      <c r="BQ168" s="2107"/>
      <c r="BR168" s="2107"/>
      <c r="BS168" s="2107"/>
      <c r="BT168" s="2107"/>
      <c r="BU168" s="2107"/>
      <c r="BV168" s="2107"/>
      <c r="BW168" s="2107"/>
      <c r="BX168" s="2107"/>
      <c r="BY168" s="2107"/>
      <c r="BZ168" s="2107"/>
      <c r="CA168" s="34"/>
      <c r="CC168" s="33"/>
      <c r="CD168" s="1461" t="str" cm="1">
        <f t="array" aca="1" ref="CD168:CE168" ca="1">IF(ISNUMBER(CD161:CE161),_xlfn.BYCOL(_xlfn.VSTACK(CD161:CE161, CD162:CE167), _xleta.SUM),"")</f>
        <v/>
      </c>
      <c r="CE168" s="1461" t="str">
        <f ca="1"/>
        <v/>
      </c>
      <c r="CF168" s="88"/>
      <c r="CG168" s="1461" t="str" cm="1">
        <f t="array" aca="1" ref="CG168:CH168" ca="1">IF(ISNUMBER(CG161:CH161),_xlfn.BYCOL(_xlfn.VSTACK(CG161:CH161, CG162:CH167), _xleta.SUM),"")</f>
        <v/>
      </c>
      <c r="CH168" s="1461" t="str">
        <f ca="1"/>
        <v/>
      </c>
      <c r="CI168" s="88"/>
      <c r="CJ168" s="1461" cm="1">
        <f t="array" ref="CJ168:CK168">IF(ISNUMBER(CJ161:CK161),_xlfn.BYCOL(_xlfn.VSTACK(CJ161:CK161, CJ162:CK167), _xleta.SUM),"")</f>
        <v>60</v>
      </c>
      <c r="CK168" s="1461">
        <v>60</v>
      </c>
      <c r="CL168" s="88"/>
      <c r="CM168" s="1201" t="str" cm="1">
        <f t="array" aca="1" ref="CM168:CN168" ca="1">IF(ISNUMBER(CM161:CN161),_xlfn.BYCOL(_xlfn.VSTACK(CM161:CN161, CM162:CN167), _xleta.SUM),"")</f>
        <v/>
      </c>
      <c r="CN168" s="1202" t="str">
        <f ca="1"/>
        <v/>
      </c>
      <c r="CO168" s="88"/>
      <c r="CP168" s="1201" t="str" cm="1">
        <f t="array" aca="1" ref="CP168:CQ168" ca="1">IF(ISNUMBER(CP161:CQ161),_xlfn.BYCOL(_xlfn.VSTACK(CP161:CQ161, CP162:CQ167), _xleta.SUM),"")</f>
        <v/>
      </c>
      <c r="CQ168" s="1202" t="str">
        <f ca="1"/>
        <v/>
      </c>
      <c r="CR168" s="34"/>
    </row>
    <row r="169" spans="1:96" ht="18" outlineLevel="2">
      <c r="A169" s="1322"/>
      <c r="B169" s="577"/>
      <c r="C169" s="577"/>
      <c r="D169" s="574"/>
      <c r="E169" s="574"/>
      <c r="F169" s="577"/>
      <c r="G169" s="577"/>
      <c r="H169" s="510"/>
      <c r="I169" s="510"/>
      <c r="J169" s="30"/>
      <c r="K169" s="30"/>
      <c r="L169" s="30"/>
      <c r="N169" s="158"/>
      <c r="O169" s="101"/>
      <c r="P169" s="52"/>
      <c r="Q169" s="101"/>
      <c r="R169" s="101"/>
      <c r="S169" s="101"/>
      <c r="T169" s="101"/>
      <c r="U169" s="39"/>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row>
    <row r="170" spans="1:96" ht="22.5" outlineLevel="1">
      <c r="A170" s="1322"/>
      <c r="B170" s="577"/>
      <c r="C170" s="577"/>
      <c r="D170" s="574"/>
      <c r="E170" s="574"/>
      <c r="F170" s="577"/>
      <c r="G170" s="577"/>
      <c r="H170" s="510"/>
      <c r="I170" s="510"/>
      <c r="J170" s="30"/>
      <c r="K170" s="30"/>
      <c r="L170" s="30"/>
      <c r="N170" s="158"/>
      <c r="O170" s="101"/>
      <c r="P170" s="52"/>
      <c r="Q170" s="101"/>
      <c r="R170" s="101"/>
      <c r="S170" s="101"/>
      <c r="T170" s="101"/>
      <c r="U170" s="39"/>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8" t="s">
        <v>41</v>
      </c>
      <c r="CE170" s="3019"/>
      <c r="CF170" s="1472"/>
      <c r="CG170" s="3020" t="s">
        <v>109</v>
      </c>
      <c r="CH170" s="3021"/>
      <c r="CI170" s="1473"/>
      <c r="CJ170" s="3022" t="s">
        <v>43</v>
      </c>
      <c r="CK170" s="3023"/>
      <c r="CL170" s="1473"/>
      <c r="CM170" s="3015" t="s">
        <v>44</v>
      </c>
      <c r="CN170" s="3016"/>
      <c r="CO170" s="1470"/>
      <c r="CP170" s="3015" t="s">
        <v>45</v>
      </c>
      <c r="CQ170" s="3016"/>
      <c r="CR170" s="34"/>
    </row>
    <row r="171" spans="1:96" ht="18" customHeight="1">
      <c r="A171" s="1322"/>
      <c r="B171" s="577"/>
      <c r="C171" s="577"/>
      <c r="D171" s="577"/>
      <c r="E171" s="577"/>
      <c r="F171" s="577"/>
      <c r="G171" s="577"/>
      <c r="H171" s="578"/>
      <c r="I171" s="578"/>
      <c r="J171" s="578"/>
      <c r="K171" s="578"/>
      <c r="L171" s="578"/>
      <c r="N171" s="158"/>
      <c r="O171" s="101"/>
      <c r="P171" s="52"/>
      <c r="Q171" s="2"/>
      <c r="R171" s="101"/>
      <c r="S171" s="2"/>
      <c r="T171" s="2"/>
      <c r="U171" s="39"/>
      <c r="W171" s="3045" t="str" cm="1">
        <f t="array" ref="W171">fx_scenarioConverter("Actual")</f>
        <v>Actual</v>
      </c>
      <c r="X171" s="1247"/>
      <c r="Y171" s="3040" t="s">
        <v>143</v>
      </c>
      <c r="Z171" s="1248" t="s">
        <v>82</v>
      </c>
      <c r="AA171" s="1249"/>
      <c r="AB171" s="1630"/>
      <c r="AC171" s="1273"/>
      <c r="AD171" s="859"/>
      <c r="AE171" s="859"/>
      <c r="AF171" s="859"/>
      <c r="AG171" s="859"/>
      <c r="AH171" s="859"/>
      <c r="AI171" s="859"/>
      <c r="AJ171" s="859"/>
      <c r="AK171" s="859"/>
      <c r="AL171" s="859"/>
      <c r="AM171" s="859"/>
      <c r="AN171" s="859"/>
      <c r="AO171" s="859"/>
      <c r="AP171" s="859"/>
      <c r="AQ171" s="859"/>
      <c r="AR171" s="859"/>
      <c r="AS171" s="859"/>
      <c r="AT171" s="859"/>
      <c r="AU171" s="859"/>
      <c r="AV171" s="859"/>
      <c r="AW171" s="859"/>
      <c r="AX171" s="859"/>
      <c r="AY171" s="859"/>
      <c r="AZ171" s="859"/>
      <c r="BA171" s="859"/>
      <c r="BB171" s="859"/>
      <c r="BC171" s="859"/>
      <c r="BD171" s="859"/>
      <c r="BE171" s="859"/>
      <c r="BF171" s="859"/>
      <c r="BG171" s="859"/>
      <c r="BH171" s="859"/>
      <c r="BI171" s="859"/>
      <c r="BJ171" s="859"/>
      <c r="BK171" s="859"/>
      <c r="BL171" s="859"/>
      <c r="BM171" s="859"/>
      <c r="BN171" s="859"/>
      <c r="BO171" s="542"/>
      <c r="BP171" s="542"/>
      <c r="BQ171" s="542"/>
      <c r="BR171" s="542"/>
      <c r="BS171" s="542"/>
      <c r="BT171" s="542"/>
      <c r="BU171" s="542"/>
      <c r="BV171" s="542"/>
      <c r="BW171" s="542"/>
      <c r="BX171" s="542"/>
      <c r="BY171" s="542"/>
      <c r="BZ171" s="542"/>
      <c r="CA171" s="34"/>
      <c r="CC171" s="33"/>
      <c r="CD171" s="1343" t="e" cm="1">
        <f t="array" aca="1" ref="CD171" ca="1">YEAR(val_currentFYE)-2</f>
        <v>#NAME?</v>
      </c>
      <c r="CE171" s="1344" t="e" cm="1">
        <f t="array" aca="1" ref="CE171" ca="1">YEAR(val_currentFYE)-1</f>
        <v>#NAME?</v>
      </c>
      <c r="CF171" s="88"/>
      <c r="CG171" s="1350" t="e" cm="1">
        <f t="array" aca="1" ref="CG171" ca="1">YEAR(val_currentFYE)</f>
        <v>#NAME?</v>
      </c>
      <c r="CH171" s="1351" t="e" cm="1">
        <f t="array" aca="1" ref="CH171" ca="1">YEAR(val_currentFYE)</f>
        <v>#NAME?</v>
      </c>
      <c r="CI171" s="170"/>
      <c r="CJ171" s="208" t="s">
        <v>54</v>
      </c>
      <c r="CK171" s="209" t="s">
        <v>54</v>
      </c>
      <c r="CL171" s="88"/>
      <c r="CM171" s="1664"/>
      <c r="CN171" s="1665"/>
      <c r="CO171" s="88"/>
      <c r="CP171" s="1664"/>
      <c r="CQ171" s="1665"/>
      <c r="CR171" s="34"/>
    </row>
    <row r="172" spans="1:96" ht="18" customHeight="1">
      <c r="A172" s="1322"/>
      <c r="B172" s="577"/>
      <c r="C172" s="577"/>
      <c r="D172" s="577"/>
      <c r="E172" s="577"/>
      <c r="F172" s="577"/>
      <c r="G172" s="577"/>
      <c r="H172" s="578"/>
      <c r="I172" s="578"/>
      <c r="J172" s="578"/>
      <c r="K172" s="578"/>
      <c r="L172" s="578"/>
      <c r="N172" s="158"/>
      <c r="O172" s="101"/>
      <c r="P172" s="52"/>
      <c r="Q172" s="2"/>
      <c r="R172" s="101"/>
      <c r="S172" s="2"/>
      <c r="T172" s="2"/>
      <c r="U172" s="39"/>
      <c r="W172" s="3046"/>
      <c r="X172" s="1250"/>
      <c r="Y172" s="3041"/>
      <c r="Z172" s="1251"/>
      <c r="AA172" s="1252"/>
      <c r="AB172" s="1631"/>
      <c r="AC172" s="1162"/>
      <c r="AD172" s="1253"/>
      <c r="AE172" s="1253"/>
      <c r="AF172" s="1253"/>
      <c r="AG172" s="1253"/>
      <c r="AH172" s="1253"/>
      <c r="AI172" s="1253"/>
      <c r="AJ172" s="1253"/>
      <c r="AK172" s="1253"/>
      <c r="AL172" s="1253"/>
      <c r="AM172" s="1253"/>
      <c r="AN172" s="1253"/>
      <c r="AO172" s="1253"/>
      <c r="AP172" s="1253"/>
      <c r="AQ172" s="1253"/>
      <c r="AR172" s="1253"/>
      <c r="AS172" s="1253"/>
      <c r="AT172" s="1253"/>
      <c r="AU172" s="1253"/>
      <c r="AV172" s="1253"/>
      <c r="AW172" s="1253"/>
      <c r="AX172" s="1253"/>
      <c r="AY172" s="1253"/>
      <c r="AZ172" s="1253"/>
      <c r="BA172" s="1253"/>
      <c r="BB172" s="1253"/>
      <c r="BC172" s="1253"/>
      <c r="BD172" s="1253"/>
      <c r="BE172" s="1253"/>
      <c r="BF172" s="1253"/>
      <c r="BG172" s="1253"/>
      <c r="BH172" s="1253"/>
      <c r="BI172" s="1253"/>
      <c r="BJ172" s="1253"/>
      <c r="BK172" s="1253"/>
      <c r="BL172" s="1253"/>
      <c r="BM172" s="1253"/>
      <c r="BN172" s="1253"/>
      <c r="BO172" s="2099"/>
      <c r="BP172" s="2099"/>
      <c r="BQ172" s="2099"/>
      <c r="BR172" s="2099"/>
      <c r="BS172" s="2099"/>
      <c r="BT172" s="2099"/>
      <c r="BU172" s="2099"/>
      <c r="BV172" s="2099"/>
      <c r="BW172" s="2099"/>
      <c r="BX172" s="2099"/>
      <c r="BY172" s="2099"/>
      <c r="BZ172" s="2099"/>
      <c r="CA172" s="34"/>
      <c r="CC172" s="33"/>
      <c r="CD172" s="1341"/>
      <c r="CE172" s="1342"/>
      <c r="CF172" s="88"/>
      <c r="CG172" s="1350"/>
      <c r="CH172" s="1351"/>
      <c r="CI172" s="170"/>
      <c r="CJ172" s="1348"/>
      <c r="CK172" s="1349"/>
      <c r="CL172" s="88"/>
      <c r="CM172" s="1666"/>
      <c r="CN172" s="1667"/>
      <c r="CO172" s="88"/>
      <c r="CP172" s="1666"/>
      <c r="CQ172" s="1667"/>
      <c r="CR172" s="34"/>
    </row>
    <row r="173" spans="1:96" ht="30.75" customHeight="1" outlineLevel="1">
      <c r="A173" s="1322"/>
      <c r="B173" s="583"/>
      <c r="C173" s="583"/>
      <c r="D173" s="583"/>
      <c r="E173" s="583"/>
      <c r="F173" s="577"/>
      <c r="G173" s="577" t="s">
        <v>1622</v>
      </c>
      <c r="H173" s="1333"/>
      <c r="I173" s="1333">
        <v>3</v>
      </c>
      <c r="J173" s="572"/>
      <c r="K173" s="572"/>
      <c r="L173" s="572"/>
      <c r="N173" s="158"/>
      <c r="O173" s="101"/>
      <c r="P173" s="52"/>
      <c r="Q173" s="101"/>
      <c r="R173" s="101"/>
      <c r="S173" s="101"/>
      <c r="T173" s="101"/>
      <c r="U173" s="39"/>
      <c r="W173" s="161"/>
      <c r="X173" s="887"/>
      <c r="Y173" s="186"/>
      <c r="Z173" s="789"/>
      <c r="AA173" s="1629"/>
      <c r="AB173" s="162"/>
      <c r="AC173" s="195"/>
      <c r="AD173" s="977" cm="1">
        <f t="array" ref="AD173:BN173">EOMONTH(val_asOfDate,_xlfn.SEQUENCE(1,37,-36,1))</f>
        <v>44926</v>
      </c>
      <c r="AE173" s="977">
        <v>44957</v>
      </c>
      <c r="AF173" s="977">
        <v>44985</v>
      </c>
      <c r="AG173" s="977">
        <v>45016</v>
      </c>
      <c r="AH173" s="977">
        <v>45046</v>
      </c>
      <c r="AI173" s="977">
        <v>45077</v>
      </c>
      <c r="AJ173" s="977">
        <v>45107</v>
      </c>
      <c r="AK173" s="977">
        <v>45138</v>
      </c>
      <c r="AL173" s="977">
        <v>45169</v>
      </c>
      <c r="AM173" s="977">
        <v>45199</v>
      </c>
      <c r="AN173" s="977">
        <v>45230</v>
      </c>
      <c r="AO173" s="977">
        <v>45260</v>
      </c>
      <c r="AP173" s="977">
        <v>45291</v>
      </c>
      <c r="AQ173" s="977">
        <v>45322</v>
      </c>
      <c r="AR173" s="977">
        <v>45351</v>
      </c>
      <c r="AS173" s="977">
        <v>45382</v>
      </c>
      <c r="AT173" s="977">
        <v>45412</v>
      </c>
      <c r="AU173" s="977">
        <v>45443</v>
      </c>
      <c r="AV173" s="977">
        <v>45473</v>
      </c>
      <c r="AW173" s="977">
        <v>45504</v>
      </c>
      <c r="AX173" s="977">
        <v>45535</v>
      </c>
      <c r="AY173" s="977">
        <v>45565</v>
      </c>
      <c r="AZ173" s="977">
        <v>45596</v>
      </c>
      <c r="BA173" s="977">
        <v>45626</v>
      </c>
      <c r="BB173" s="977">
        <v>45657</v>
      </c>
      <c r="BC173" s="977">
        <v>45688</v>
      </c>
      <c r="BD173" s="977">
        <v>45716</v>
      </c>
      <c r="BE173" s="977">
        <v>45747</v>
      </c>
      <c r="BF173" s="977">
        <v>45777</v>
      </c>
      <c r="BG173" s="977">
        <v>45808</v>
      </c>
      <c r="BH173" s="977">
        <v>45838</v>
      </c>
      <c r="BI173" s="977">
        <v>45869</v>
      </c>
      <c r="BJ173" s="977">
        <v>45900</v>
      </c>
      <c r="BK173" s="977">
        <v>45930</v>
      </c>
      <c r="BL173" s="977">
        <v>45961</v>
      </c>
      <c r="BM173" s="977">
        <v>45991</v>
      </c>
      <c r="BN173" s="978">
        <v>46022</v>
      </c>
      <c r="BO173" s="2090"/>
      <c r="BP173" s="2090"/>
      <c r="BQ173" s="2090"/>
      <c r="BR173" s="2090"/>
      <c r="BS173" s="2090"/>
      <c r="BT173" s="2090"/>
      <c r="BU173" s="2090"/>
      <c r="BV173" s="2090"/>
      <c r="BW173" s="2090"/>
      <c r="BX173" s="2090"/>
      <c r="BY173" s="2090"/>
      <c r="BZ173" s="2090"/>
      <c r="CA173" s="34"/>
      <c r="CC173" s="298"/>
      <c r="CD173" s="1716" t="e" cm="1">
        <f t="array" aca="1" ref="CD173" ca="1">EOMONTH(val_currentFYE,-24)</f>
        <v>#NAME?</v>
      </c>
      <c r="CE173" s="1717" t="e" cm="1">
        <f t="array" aca="1" ref="CE173" ca="1">EOMONTH(val_currentFYE,-12)</f>
        <v>#NAME?</v>
      </c>
      <c r="CF173" s="277"/>
      <c r="CG173" s="1715">
        <f>EOMONTH(val_asOfDate,-1)</f>
        <v>45991</v>
      </c>
      <c r="CH173" s="1715">
        <f>EOMONTH(val_asOfDate,0)</f>
        <v>46022</v>
      </c>
      <c r="CI173" s="276"/>
      <c r="CJ173" s="1709">
        <f>EOMONTH(val_asOfDate,-1)</f>
        <v>45991</v>
      </c>
      <c r="CK173" s="1710">
        <f>EOMONTH(val_asOfDate,0)</f>
        <v>46022</v>
      </c>
      <c r="CL173" s="88"/>
      <c r="CM173" s="1718" t="e" cm="1">
        <f t="array" aca="1" ref="CM173" ca="1">val_currentFYE</f>
        <v>#NAME?</v>
      </c>
      <c r="CN173" s="1719" t="e" cm="1">
        <f t="array" aca="1" ref="CN173" ca="1">val_currentFYE</f>
        <v>#NAME?</v>
      </c>
      <c r="CO173" s="88"/>
      <c r="CP173" s="1728" t="e" cm="1">
        <f t="array" aca="1" ref="CP173" ca="1">EOMONTH(val_currentFYE,12)</f>
        <v>#NAME?</v>
      </c>
      <c r="CQ173" s="1728" t="e" cm="1">
        <f t="array" aca="1" ref="CQ173" ca="1">EOMONTH(val_currentFYE,12)</f>
        <v>#NAME?</v>
      </c>
      <c r="CR173" s="34"/>
    </row>
    <row r="174" spans="1:96" ht="30.75" customHeight="1" outlineLevel="1">
      <c r="A174" s="1322"/>
      <c r="B174" s="1328"/>
      <c r="C174" s="1328"/>
      <c r="D174" s="1328"/>
      <c r="E174" s="1328"/>
      <c r="F174" s="1329"/>
      <c r="G174" s="1328"/>
      <c r="H174" s="588"/>
      <c r="I174" s="588"/>
      <c r="J174" s="1334"/>
      <c r="K174" s="1334"/>
      <c r="L174" s="1334"/>
      <c r="N174" s="158"/>
      <c r="O174" s="101"/>
      <c r="P174" s="52"/>
      <c r="Q174" s="101"/>
      <c r="R174" s="101"/>
      <c r="S174" s="101"/>
      <c r="T174" s="101"/>
      <c r="U174" s="39"/>
      <c r="W174" s="751" t="s">
        <v>94</v>
      </c>
      <c r="X174" s="896"/>
      <c r="Y174" s="762" t="s">
        <v>118</v>
      </c>
      <c r="Z174" s="790"/>
      <c r="AA174" s="193"/>
      <c r="AB174" s="193"/>
      <c r="AC174" s="125"/>
      <c r="AD174" s="2622" t="str">
        <f>$W$171</f>
        <v>Actual</v>
      </c>
      <c r="AE174" s="2622" t="str">
        <f t="shared" ref="AE174:BN174" si="48">$W$171</f>
        <v>Actual</v>
      </c>
      <c r="AF174" s="2622" t="str">
        <f t="shared" si="48"/>
        <v>Actual</v>
      </c>
      <c r="AG174" s="2622" t="str">
        <f t="shared" si="48"/>
        <v>Actual</v>
      </c>
      <c r="AH174" s="2622" t="str">
        <f t="shared" si="48"/>
        <v>Actual</v>
      </c>
      <c r="AI174" s="2622" t="str">
        <f t="shared" si="48"/>
        <v>Actual</v>
      </c>
      <c r="AJ174" s="2622" t="str">
        <f t="shared" si="48"/>
        <v>Actual</v>
      </c>
      <c r="AK174" s="2622" t="str">
        <f t="shared" si="48"/>
        <v>Actual</v>
      </c>
      <c r="AL174" s="2622" t="str">
        <f t="shared" si="48"/>
        <v>Actual</v>
      </c>
      <c r="AM174" s="2622" t="str">
        <f t="shared" si="48"/>
        <v>Actual</v>
      </c>
      <c r="AN174" s="2622" t="str">
        <f t="shared" si="48"/>
        <v>Actual</v>
      </c>
      <c r="AO174" s="2622" t="str">
        <f t="shared" si="48"/>
        <v>Actual</v>
      </c>
      <c r="AP174" s="2622" t="str">
        <f t="shared" si="48"/>
        <v>Actual</v>
      </c>
      <c r="AQ174" s="2622" t="str">
        <f t="shared" si="48"/>
        <v>Actual</v>
      </c>
      <c r="AR174" s="2622" t="str">
        <f t="shared" si="48"/>
        <v>Actual</v>
      </c>
      <c r="AS174" s="2622" t="str">
        <f t="shared" si="48"/>
        <v>Actual</v>
      </c>
      <c r="AT174" s="2622" t="str">
        <f t="shared" si="48"/>
        <v>Actual</v>
      </c>
      <c r="AU174" s="2622" t="str">
        <f t="shared" si="48"/>
        <v>Actual</v>
      </c>
      <c r="AV174" s="2622" t="str">
        <f t="shared" si="48"/>
        <v>Actual</v>
      </c>
      <c r="AW174" s="2622" t="str">
        <f t="shared" si="48"/>
        <v>Actual</v>
      </c>
      <c r="AX174" s="2622" t="str">
        <f t="shared" si="48"/>
        <v>Actual</v>
      </c>
      <c r="AY174" s="2622" t="str">
        <f t="shared" si="48"/>
        <v>Actual</v>
      </c>
      <c r="AZ174" s="2622" t="str">
        <f t="shared" si="48"/>
        <v>Actual</v>
      </c>
      <c r="BA174" s="2622" t="str">
        <f t="shared" si="48"/>
        <v>Actual</v>
      </c>
      <c r="BB174" s="2622" t="str">
        <f t="shared" si="48"/>
        <v>Actual</v>
      </c>
      <c r="BC174" s="2622" t="str">
        <f t="shared" si="48"/>
        <v>Actual</v>
      </c>
      <c r="BD174" s="2622" t="str">
        <f t="shared" si="48"/>
        <v>Actual</v>
      </c>
      <c r="BE174" s="2622" t="str">
        <f t="shared" si="48"/>
        <v>Actual</v>
      </c>
      <c r="BF174" s="2622" t="str">
        <f t="shared" si="48"/>
        <v>Actual</v>
      </c>
      <c r="BG174" s="2622" t="str">
        <f t="shared" si="48"/>
        <v>Actual</v>
      </c>
      <c r="BH174" s="2622" t="str">
        <f t="shared" si="48"/>
        <v>Actual</v>
      </c>
      <c r="BI174" s="2622" t="str">
        <f t="shared" si="48"/>
        <v>Actual</v>
      </c>
      <c r="BJ174" s="2622" t="str">
        <f t="shared" si="48"/>
        <v>Actual</v>
      </c>
      <c r="BK174" s="2622" t="str">
        <f t="shared" si="48"/>
        <v>Actual</v>
      </c>
      <c r="BL174" s="2622" t="str">
        <f t="shared" si="48"/>
        <v>Actual</v>
      </c>
      <c r="BM174" s="2622" t="str">
        <f t="shared" si="48"/>
        <v>Actual</v>
      </c>
      <c r="BN174" s="2622" t="str">
        <f t="shared" si="48"/>
        <v>Actual</v>
      </c>
      <c r="BO174" s="2070"/>
      <c r="BP174" s="2070"/>
      <c r="BQ174" s="2070"/>
      <c r="BR174" s="2070"/>
      <c r="BS174" s="2070"/>
      <c r="BT174" s="2070"/>
      <c r="BU174" s="2070"/>
      <c r="BV174" s="2070"/>
      <c r="BW174" s="2070"/>
      <c r="BX174" s="2070"/>
      <c r="BY174" s="2070"/>
      <c r="BZ174" s="2070"/>
      <c r="CA174" s="34"/>
      <c r="CC174" s="58"/>
      <c r="CD174" s="2622" t="str">
        <f t="shared" ref="CD174:CE174" si="49">$W$171</f>
        <v>Actual</v>
      </c>
      <c r="CE174" s="2622" t="str">
        <f t="shared" si="49"/>
        <v>Actual</v>
      </c>
      <c r="CF174" s="278"/>
      <c r="CG174" s="2622" t="str">
        <f t="shared" ref="CG174:CH174" si="50">$W$171</f>
        <v>Actual</v>
      </c>
      <c r="CH174" s="2622" t="str">
        <f t="shared" si="50"/>
        <v>Actual</v>
      </c>
      <c r="CI174" s="278"/>
      <c r="CJ174" s="2622" t="str">
        <f t="shared" ref="CJ174:CK174" si="51">$W$171</f>
        <v>Actual</v>
      </c>
      <c r="CK174" s="2622" t="str">
        <f t="shared" si="51"/>
        <v>Actual</v>
      </c>
      <c r="CL174" s="88"/>
      <c r="CM174" s="1819" t="str">
        <f>$CM$19</f>
        <v>Original Budget</v>
      </c>
      <c r="CN174" s="1819" t="str">
        <f>$CN$19</f>
        <v>LE</v>
      </c>
      <c r="CO174" s="1205"/>
      <c r="CP174" s="1819" t="str">
        <f>$CP$19</f>
        <v>Original Budget</v>
      </c>
      <c r="CQ174" s="1819" t="str">
        <f>$CQ$19</f>
        <v>LE</v>
      </c>
      <c r="CR174" s="34"/>
    </row>
    <row r="175" spans="1:96" ht="21" customHeight="1" outlineLevel="1">
      <c r="A175" s="1322"/>
      <c r="B175" s="577" t="s">
        <v>144</v>
      </c>
      <c r="C175" s="577" t="s">
        <v>1623</v>
      </c>
      <c r="D175" s="577"/>
      <c r="E175" s="577" t="e" cm="1">
        <f t="array" aca="1" ref="E175" ca="1">IFBLANK( _xldudf_CX_GET(CX_ENTITY, fx_attrConverter(C175), val_asOfDate), PL!D175)</f>
        <v>#NAME?</v>
      </c>
      <c r="F175" s="577" t="str">
        <f>IF(
    $B175 &lt;&gt;"",$B175,
    $E175
  )</f>
        <v>Valuation Metric Amount</v>
      </c>
      <c r="G175" s="577" t="s">
        <v>1622</v>
      </c>
      <c r="H175" s="510">
        <v>2</v>
      </c>
      <c r="I175" s="510">
        <v>1</v>
      </c>
      <c r="J175" s="30"/>
      <c r="K175" s="30"/>
      <c r="L175" s="578">
        <v>-1</v>
      </c>
      <c r="N175" s="158"/>
      <c r="O175" s="101"/>
      <c r="P175" s="52"/>
      <c r="Q175" s="101"/>
      <c r="R175" s="101"/>
      <c r="S175" s="101"/>
      <c r="T175" s="101"/>
      <c r="U175" s="39"/>
      <c r="W175" s="91" t="str">
        <f>W171</f>
        <v>Actual</v>
      </c>
      <c r="X175" s="900" t="e" cm="1" vm="4">
        <f t="array" ref="X175">fx_getIcon("select")</f>
        <v>#VALUE!</v>
      </c>
      <c r="Y175" s="1127" t="e" cm="1">
        <f t="array" aca="1" ref="Y175" ca="1">IFBLANK( _xldudf_CX_GET(CX_ENTITY, fx_attrConverter(C175), val_asOfDate),"Please select your Valuation Metric")</f>
        <v>#NAME?</v>
      </c>
      <c r="Z175" s="878"/>
      <c r="AA175" s="877"/>
      <c r="AB175" s="1133" t="str" cm="1">
        <f t="array" aca="1" ref="AB175" ca="1">IFERROR(_xlfn.XLOOKUP($Y175,$Y$41:$Y50,$AB$20:$AB$41),"")</f>
        <v/>
      </c>
      <c r="AC175" s="1163" t="str" cm="1">
        <f t="array" aca="1" ref="AC175" ca="1">_xlfn.LET(
_xlpm.Def, IF(_xlfn.XMATCH(AB175,tbl_acctDef[Term],0)&gt;0, fx_getIcon("find"), ""),
_xlpm.Adj, IF(_xlfn.XMATCH(AB175, tbl_adjExample[Items],0)&gt;0, fx_getIcon("find"), ""),
IFERROR(IFBLANK(_xlpm.Def,_xlpm.Adj),"")
)</f>
        <v/>
      </c>
      <c r="AD175" s="1132" t="e" cm="1">
        <f t="array" aca="1" ref="AD175" ca="1">_xlfn.LET(
_xlpm.val,IF($F175 = "",val_blankRefText,  _xldudf_CX_GET(CX_ENTITY,$F175,AD$11,AD$14,,(AD$146))),
_xlpm.Res, IF(OR(_xlpm.val="",_xlpm.val="Error"),"",_xlpm.val),
_xlpm.Res
)</f>
        <v>#NAME?</v>
      </c>
      <c r="AE175" s="1132" t="e" cm="1">
        <f t="array" aca="1" ref="AE175" ca="1">_xlfn.LET(
_xlpm.val,IF($F175 = "",val_blankRefText,  _xldudf_CX_GET(CX_ENTITY,$F175,AE$11,AE$14,,(AE$146))),
_xlpm.Res, IF(OR(_xlpm.val="",_xlpm.val="Error"),"",_xlpm.val),
_xlpm.Res
)</f>
        <v>#NAME?</v>
      </c>
      <c r="AF175" s="910" t="e" cm="1">
        <f t="array" aca="1" ref="AF175" ca="1">_xlfn.LET(
_xlpm.val,IF($F175 = "",val_blankRefText,  _xldudf_CX_GET(CX_ENTITY,$F175,AF$11,AF$14,,(AF$146))),
_xlpm.Res, IF(OR(_xlpm.val="",_xlpm.val="Error"),"",_xlpm.val),
_xlpm.Res
)</f>
        <v>#NAME?</v>
      </c>
      <c r="AG175" s="910" t="e" cm="1">
        <f t="array" aca="1" ref="AG175" ca="1">_xlfn.LET(
_xlpm.val,IF($F175 = "",val_blankRefText,  _xldudf_CX_GET(CX_ENTITY,$F175,AG$11,AG$14,,(AG$146))),
_xlpm.Res, IF(OR(_xlpm.val="",_xlpm.val="Error"),"",_xlpm.val),
_xlpm.Res
)</f>
        <v>#NAME?</v>
      </c>
      <c r="AH175" s="910" t="e" cm="1">
        <f t="array" aca="1" ref="AH175" ca="1">_xlfn.LET(
_xlpm.val,IF($F175 = "",val_blankRefText,  _xldudf_CX_GET(CX_ENTITY,$F175,AH$11,AH$14,,(AH$146))),
_xlpm.Res, IF(OR(_xlpm.val="",_xlpm.val="Error"),"",_xlpm.val),
_xlpm.Res
)</f>
        <v>#NAME?</v>
      </c>
      <c r="AI175" s="910" t="e" cm="1">
        <f t="array" aca="1" ref="AI175" ca="1">_xlfn.LET(
_xlpm.val,IF($F175 = "",val_blankRefText,  _xldudf_CX_GET(CX_ENTITY,$F175,AI$11,AI$14,,(AI$146))),
_xlpm.Res, IF(OR(_xlpm.val="",_xlpm.val="Error"),"",_xlpm.val),
_xlpm.Res
)</f>
        <v>#NAME?</v>
      </c>
      <c r="AJ175" s="910" t="e" cm="1">
        <f t="array" aca="1" ref="AJ175" ca="1">_xlfn.LET(
_xlpm.val,IF($F175 = "",val_blankRefText,  _xldudf_CX_GET(CX_ENTITY,$F175,AJ$11,AJ$14,,(AJ$146))),
_xlpm.Res, IF(OR(_xlpm.val="",_xlpm.val="Error"),"",_xlpm.val),
_xlpm.Res
)</f>
        <v>#NAME?</v>
      </c>
      <c r="AK175" s="910" t="e" cm="1">
        <f t="array" aca="1" ref="AK175" ca="1">_xlfn.LET(
_xlpm.val,IF($F175 = "",val_blankRefText,  _xldudf_CX_GET(CX_ENTITY,$F175,AK$11,AK$14,,(AK$146))),
_xlpm.Res, IF(OR(_xlpm.val="",_xlpm.val="Error"),"",_xlpm.val),
_xlpm.Res
)</f>
        <v>#NAME?</v>
      </c>
      <c r="AL175" s="910" t="e" cm="1">
        <f t="array" aca="1" ref="AL175" ca="1">_xlfn.LET(
_xlpm.val,IF($F175 = "",val_blankRefText,  _xldudf_CX_GET(CX_ENTITY,$F175,AL$11,AL$14,,(AL$146))),
_xlpm.Res, IF(OR(_xlpm.val="",_xlpm.val="Error"),"",_xlpm.val),
_xlpm.Res
)</f>
        <v>#NAME?</v>
      </c>
      <c r="AM175" s="910" t="e" cm="1">
        <f t="array" aca="1" ref="AM175" ca="1">_xlfn.LET(
_xlpm.val,IF($F175 = "",val_blankRefText,  _xldudf_CX_GET(CX_ENTITY,$F175,AM$11,AM$14,,(AM$146))),
_xlpm.Res, IF(OR(_xlpm.val="",_xlpm.val="Error"),"",_xlpm.val),
_xlpm.Res
)</f>
        <v>#NAME?</v>
      </c>
      <c r="AN175" s="910" t="e" cm="1">
        <f t="array" aca="1" ref="AN175" ca="1">_xlfn.LET(
_xlpm.val,IF($F175 = "",val_blankRefText,  _xldudf_CX_GET(CX_ENTITY,$F175,AN$11,AN$14,,(AN$146))),
_xlpm.Res, IF(OR(_xlpm.val="",_xlpm.val="Error"),"",_xlpm.val),
_xlpm.Res
)</f>
        <v>#NAME?</v>
      </c>
      <c r="AO175" s="910" t="e" cm="1">
        <f t="array" aca="1" ref="AO175" ca="1">_xlfn.LET(
_xlpm.val,IF($F175 = "",val_blankRefText,  _xldudf_CX_GET(CX_ENTITY,$F175,AO$11,AO$14,,(AO$146))),
_xlpm.Res, IF(OR(_xlpm.val="",_xlpm.val="Error"),"",_xlpm.val),
_xlpm.Res
)</f>
        <v>#NAME?</v>
      </c>
      <c r="AP175" s="910" t="e" cm="1">
        <f t="array" aca="1" ref="AP175" ca="1">_xlfn.LET(
_xlpm.val,IF($F175 = "",val_blankRefText,  _xldudf_CX_GET(CX_ENTITY,$F175,AP$11,AP$14,,(AP$146))),
_xlpm.Res, IF(OR(_xlpm.val="",_xlpm.val="Error"),"",_xlpm.val),
_xlpm.Res
)</f>
        <v>#NAME?</v>
      </c>
      <c r="AQ175" s="910" t="e" cm="1">
        <f t="array" aca="1" ref="AQ175" ca="1">_xlfn.LET(
_xlpm.val,IF($F175 = "",val_blankRefText,  _xldudf_CX_GET(CX_ENTITY,$F175,AQ$11,AQ$14,,(AQ$146))),
_xlpm.Res, IF(OR(_xlpm.val="",_xlpm.val="Error"),"",_xlpm.val),
_xlpm.Res
)</f>
        <v>#NAME?</v>
      </c>
      <c r="AR175" s="910" t="e" cm="1">
        <f t="array" aca="1" ref="AR175" ca="1">_xlfn.LET(
_xlpm.val,IF($F175 = "",val_blankRefText,  _xldudf_CX_GET(CX_ENTITY,$F175,AR$11,AR$14,,(AR$146))),
_xlpm.Res, IF(OR(_xlpm.val="",_xlpm.val="Error"),"",_xlpm.val),
_xlpm.Res
)</f>
        <v>#NAME?</v>
      </c>
      <c r="AS175" s="910" t="e" cm="1">
        <f t="array" aca="1" ref="AS175" ca="1">_xlfn.LET(
_xlpm.val,IF($F175 = "",val_blankRefText,  _xldudf_CX_GET(CX_ENTITY,$F175,AS$11,AS$14,,(AS$146))),
_xlpm.Res, IF(OR(_xlpm.val="",_xlpm.val="Error"),"",_xlpm.val),
_xlpm.Res
)</f>
        <v>#NAME?</v>
      </c>
      <c r="AT175" s="910" t="e" cm="1">
        <f t="array" aca="1" ref="AT175" ca="1">_xlfn.LET(
_xlpm.val,IF($F175 = "",val_blankRefText,  _xldudf_CX_GET(CX_ENTITY,$F175,AT$11,AT$14,,(AT$146))),
_xlpm.Res, IF(OR(_xlpm.val="",_xlpm.val="Error"),"",_xlpm.val),
_xlpm.Res
)</f>
        <v>#NAME?</v>
      </c>
      <c r="AU175" s="910" t="e" cm="1">
        <f t="array" aca="1" ref="AU175" ca="1">_xlfn.LET(
_xlpm.val,IF($F175 = "",val_blankRefText,  _xldudf_CX_GET(CX_ENTITY,$F175,AU$11,AU$14,,(AU$146))),
_xlpm.Res, IF(OR(_xlpm.val="",_xlpm.val="Error"),"",_xlpm.val),
_xlpm.Res
)</f>
        <v>#NAME?</v>
      </c>
      <c r="AV175" s="910" t="e" cm="1">
        <f t="array" aca="1" ref="AV175" ca="1">_xlfn.LET(
_xlpm.val,IF($F175 = "",val_blankRefText,  _xldudf_CX_GET(CX_ENTITY,$F175,AV$11,AV$14,,(AV$146))),
_xlpm.Res, IF(OR(_xlpm.val="",_xlpm.val="Error"),"",_xlpm.val),
_xlpm.Res
)</f>
        <v>#NAME?</v>
      </c>
      <c r="AW175" s="910" t="e" cm="1">
        <f t="array" aca="1" ref="AW175" ca="1">_xlfn.LET(
_xlpm.val,IF($F175 = "",val_blankRefText,  _xldudf_CX_GET(CX_ENTITY,$F175,AW$11,AW$14,,(AW$146))),
_xlpm.Res, IF(OR(_xlpm.val="",_xlpm.val="Error"),"",_xlpm.val),
_xlpm.Res
)</f>
        <v>#NAME?</v>
      </c>
      <c r="AX175" s="910" t="e" cm="1">
        <f t="array" aca="1" ref="AX175" ca="1">_xlfn.LET(
_xlpm.val,IF($F175 = "",val_blankRefText,  _xldudf_CX_GET(CX_ENTITY,$F175,AX$11,AX$14,,(AX$146))),
_xlpm.Res, IF(OR(_xlpm.val="",_xlpm.val="Error"),"",_xlpm.val),
_xlpm.Res
)</f>
        <v>#NAME?</v>
      </c>
      <c r="AY175" s="910" t="e" cm="1">
        <f t="array" aca="1" ref="AY175" ca="1">_xlfn.LET(
_xlpm.val,IF($F175 = "",val_blankRefText,  _xldudf_CX_GET(CX_ENTITY,$F175,AY$11,AY$14,,(AY$146))),
_xlpm.Res, IF(OR(_xlpm.val="",_xlpm.val="Error"),"",_xlpm.val),
_xlpm.Res
)</f>
        <v>#NAME?</v>
      </c>
      <c r="AZ175" s="910" t="e" cm="1">
        <f t="array" aca="1" ref="AZ175" ca="1">_xlfn.LET(
_xlpm.val,IF($F175 = "",val_blankRefText,  _xldudf_CX_GET(CX_ENTITY,$F175,AZ$11,AZ$14,,(AZ$146))),
_xlpm.Res, IF(OR(_xlpm.val="",_xlpm.val="Error"),"",_xlpm.val),
_xlpm.Res
)</f>
        <v>#NAME?</v>
      </c>
      <c r="BA175" s="910" t="e" cm="1">
        <f t="array" aca="1" ref="BA175" ca="1">_xlfn.LET(
_xlpm.val,IF($F175 = "",val_blankRefText,  _xldudf_CX_GET(CX_ENTITY,$F175,BA$11,BA$14,,(BA$146))),
_xlpm.Res, IF(OR(_xlpm.val="",_xlpm.val="Error"),"",_xlpm.val),
_xlpm.Res
)</f>
        <v>#NAME?</v>
      </c>
      <c r="BB175" s="910" t="e" cm="1">
        <f t="array" aca="1" ref="BB175" ca="1">_xlfn.LET(
_xlpm.val,IF($F175 = "",val_blankRefText,  _xldudf_CX_GET(CX_ENTITY,$F175,BB$11,BB$14,,(BB$146))),
_xlpm.Res, IF(OR(_xlpm.val="",_xlpm.val="Error"),"",_xlpm.val),
_xlpm.Res
)</f>
        <v>#NAME?</v>
      </c>
      <c r="BC175" s="910" t="e" cm="1">
        <f t="array" aca="1" ref="BC175" ca="1">_xlfn.LET(
_xlpm.val,IF($F175 = "",val_blankRefText,  _xldudf_CX_GET(CX_ENTITY,$F175,BC$11,BC$14,,(BC$146))),
_xlpm.Res, IF(OR(_xlpm.val="",_xlpm.val="Error"),"",_xlpm.val),
_xlpm.Res
)</f>
        <v>#NAME?</v>
      </c>
      <c r="BD175" s="910" t="e" cm="1">
        <f t="array" aca="1" ref="BD175" ca="1">_xlfn.LET(
_xlpm.val,IF($F175 = "",val_blankRefText,  _xldudf_CX_GET(CX_ENTITY,$F175,BD$11,BD$14,,(BD$146))),
_xlpm.Res, IF(OR(_xlpm.val="",_xlpm.val="Error"),"",_xlpm.val),
_xlpm.Res
)</f>
        <v>#NAME?</v>
      </c>
      <c r="BE175" s="910" t="e" cm="1">
        <f t="array" aca="1" ref="BE175" ca="1">_xlfn.LET(
_xlpm.val,IF($F175 = "",val_blankRefText,  _xldudf_CX_GET(CX_ENTITY,$F175,BE$11,BE$14,,(BE$146))),
_xlpm.Res, IF(OR(_xlpm.val="",_xlpm.val="Error"),"",_xlpm.val),
_xlpm.Res
)</f>
        <v>#NAME?</v>
      </c>
      <c r="BF175" s="910" t="e" cm="1">
        <f t="array" aca="1" ref="BF175" ca="1">_xlfn.LET(
_xlpm.val,IF($F175 = "",val_blankRefText,  _xldudf_CX_GET(CX_ENTITY,$F175,BF$11,BF$14,,(BF$146))),
_xlpm.Res, IF(OR(_xlpm.val="",_xlpm.val="Error"),"",_xlpm.val),
_xlpm.Res
)</f>
        <v>#NAME?</v>
      </c>
      <c r="BG175" s="910" t="e" cm="1">
        <f t="array" aca="1" ref="BG175" ca="1">_xlfn.LET(
_xlpm.val,IF($F175 = "",val_blankRefText,  _xldudf_CX_GET(CX_ENTITY,$F175,BG$11,BG$14,,(BG$146))),
_xlpm.Res, IF(OR(_xlpm.val="",_xlpm.val="Error"),"",_xlpm.val),
_xlpm.Res
)</f>
        <v>#NAME?</v>
      </c>
      <c r="BH175" s="910" t="e" cm="1">
        <f t="array" aca="1" ref="BH175" ca="1">_xlfn.LET(
_xlpm.val,IF($F175 = "",val_blankRefText,  _xldudf_CX_GET(CX_ENTITY,$F175,BH$11,BH$14,,(BH$146))),
_xlpm.Res, IF(OR(_xlpm.val="",_xlpm.val="Error"),"",_xlpm.val),
_xlpm.Res
)</f>
        <v>#NAME?</v>
      </c>
      <c r="BI175" s="910" t="e" cm="1">
        <f t="array" aca="1" ref="BI175" ca="1">_xlfn.LET(
_xlpm.val,IF($F175 = "",val_blankRefText,  _xldudf_CX_GET(CX_ENTITY,$F175,BI$11,BI$14,,(BI$146))),
_xlpm.Res, IF(OR(_xlpm.val="",_xlpm.val="Error"),"",_xlpm.val),
_xlpm.Res
)</f>
        <v>#NAME?</v>
      </c>
      <c r="BJ175" s="910" t="e" cm="1">
        <f t="array" aca="1" ref="BJ175" ca="1">_xlfn.LET(
_xlpm.val,IF($F175 = "",val_blankRefText,  _xldudf_CX_GET(CX_ENTITY,$F175,BJ$11,BJ$14,,(BJ$146))),
_xlpm.Res, IF(OR(_xlpm.val="",_xlpm.val="Error"),"",_xlpm.val),
_xlpm.Res
)</f>
        <v>#NAME?</v>
      </c>
      <c r="BK175" s="910" t="e" cm="1">
        <f t="array" aca="1" ref="BK175" ca="1">_xlfn.LET(
_xlpm.val,IF($F175 = "",val_blankRefText,  _xldudf_CX_GET(CX_ENTITY,$F175,BK$11,BK$14,,(BK$146))),
_xlpm.Res, IF(OR(_xlpm.val="",_xlpm.val="Error"),"",_xlpm.val),
_xlpm.Res
)</f>
        <v>#NAME?</v>
      </c>
      <c r="BL175" s="910" t="e" cm="1">
        <f t="array" aca="1" ref="BL175" ca="1">_xlfn.LET(
_xlpm.val,IF($F175 = "",val_blankRefText,  _xldudf_CX_GET(CX_ENTITY,$F175,BL$11,BL$14,,(BL$146))),
_xlpm.Res, IF(OR(_xlpm.val="",_xlpm.val="Error"),"",_xlpm.val),
_xlpm.Res
)</f>
        <v>#NAME?</v>
      </c>
      <c r="BM175" s="910" t="e" cm="1">
        <f t="array" aca="1" ref="BM175" ca="1">_xlfn.LET(
_xlpm.val,IF($F175 = "",val_blankRefText,  _xldudf_CX_GET(CX_ENTITY,$F175,BM$11,BM$14,,(BM$146))),
_xlpm.Res, IF(OR(_xlpm.val="",_xlpm.val="Error"),"",_xlpm.val),
_xlpm.Res
)</f>
        <v>#NAME?</v>
      </c>
      <c r="BN175" s="910" t="e" cm="1">
        <f t="array" aca="1" ref="BN175" ca="1">_xlfn.LET(
_xlpm.val,IF($F175 = "",val_blankRefText,  _xldudf_CX_GET(CX_ENTITY,$F175,BN$11,BN$14,,(BN$146))),
_xlpm.Res, IF(OR(_xlpm.val="",_xlpm.val="Error"),"",_xlpm.val),
_xlpm.Res
)</f>
        <v>#NAME?</v>
      </c>
      <c r="BO175" s="2107"/>
      <c r="BP175" s="2107"/>
      <c r="BQ175" s="2107"/>
      <c r="BR175" s="2107"/>
      <c r="BS175" s="2107"/>
      <c r="BT175" s="2107"/>
      <c r="BU175" s="2107"/>
      <c r="BV175" s="2107"/>
      <c r="BW175" s="2107"/>
      <c r="BX175" s="2107"/>
      <c r="BY175" s="2107"/>
      <c r="BZ175" s="2107"/>
      <c r="CA175" s="34"/>
      <c r="CC175" s="33"/>
      <c r="CD175" s="1461" t="e" cm="1">
        <f t="array" aca="1" ref="CD175" ca="1">_xlfn.LET( _xlpm.CheckBlank, SUM(PL!$AD175:$BN175) = 0, IF(_xlpm.CheckBlank, "", SUM(_xlfn._xlws.FILTER(PL!$AD175:$BN175,(YEAR(PL!$AD$12:$BN$12)=PL!CD$12)*(array_timeline&lt;=PL!CD$11)))))</f>
        <v>#NAME?</v>
      </c>
      <c r="CE175" s="1461" t="e" cm="1">
        <f t="array" aca="1" ref="CE175" ca="1">_xlfn.LET( _xlpm.CheckBlank, SUM(PL!$AD175:$BN175) = 0, IF(_xlpm.CheckBlank, "", SUM(_xlfn._xlws.FILTER(PL!$AD175:$BN175,(YEAR(PL!$AD$12:$BN$12)=PL!CE$12)*(array_timeline&lt;=PL!CE$11)))))</f>
        <v>#NAME?</v>
      </c>
      <c r="CF175" s="88"/>
      <c r="CG175" s="1461" t="e" cm="1">
        <f t="array" aca="1" ref="CG175" ca="1">_xlfn.LET( _xlpm.CheckBlank, SUM(PL!$AD175:$BN175) = 0, IF(_xlpm.CheckBlank, "", SUM(_xlfn._xlws.FILTER(PL!$AD175:$BN175,(YEAR(PL!$AD$12:$BN$12)=PL!CG$12)*(array_timeline&lt;=PL!CG$11)))))</f>
        <v>#NAME?</v>
      </c>
      <c r="CH175" s="1461" t="e" cm="1">
        <f t="array" aca="1" ref="CH175" ca="1">_xlfn.LET( _xlpm.CheckBlank, SUM(PL!$AD175:$BN175) = 0, IF(_xlpm.CheckBlank, "", SUM(_xlfn._xlws.FILTER(PL!$AD175:$BN175,(YEAR(PL!$AD$12:$BN$12)=PL!CH$12)*(array_timeline&lt;=PL!CH$11)))))</f>
        <v>#NAME?</v>
      </c>
      <c r="CI175" s="88"/>
      <c r="CJ175" s="1657" cm="1">
        <f t="array" ref="CJ175">_xlfn.LET( _xlpm.CheckBlank, SUM(PL!$AD175:$BN175) = 0, IF(_xlpm.CheckBlank, "", SUM(_xlfn.TAKE(_xlfn.DROP(PL!$AB175:$BN175, ,-DATEDIFF(PL!CJ$11, val_asOfDate,"M")),1,-12))))</f>
        <v>12</v>
      </c>
      <c r="CK175" s="1657" cm="1">
        <f t="array" ref="CK175">_xlfn.LET( _xlpm.CheckBlank, SUM(PL!$AD175:$BN175) = 0, IF(_xlpm.CheckBlank, "", SUM(_xlfn.TAKE(_xlfn.DROP(PL!$AB175:$BN175, ,-DATEDIFF(PL!CK$11, val_asOfDate,"M")),1,-12))))</f>
        <v>12</v>
      </c>
      <c r="CL175" s="88"/>
      <c r="CM175" s="1142" t="str" cm="1">
        <f t="array" aca="1" ref="CM175" ca="1">_xlfn.LET(
  _xlpm.findRow, _xlfn.XMATCH($W175&amp;$Y175, $W$20:$W$118&amp;$AB$20:$AB$118,0),
  _xlpm.Choose, _xlfn.CHOOSEROWS($CM$20:$CN$118, _xlpm.findRow),
  _xlpm.result, IF(ISERROR(_xlpm.findRow), "", _xlpm.Choose),
  _xlpm.result
)</f>
        <v/>
      </c>
      <c r="CN175" s="1142"/>
      <c r="CO175" s="88"/>
      <c r="CP175" s="1142" t="str" cm="1">
        <f t="array" aca="1" ref="CP175" ca="1">_xlfn.LET(
  _xlpm.findRow, _xlfn.XMATCH($W175&amp;$Y175, $W$20:$W$118&amp;$AB$20:$AB$118,0),
  _xlpm.Choose, _xlfn.CHOOSEROWS($CP$20:$CQ$118, _xlpm.findRow),
  _xlpm.result, IF(ISERROR(_xlpm.findRow), "", _xlpm.Choose),
  _xlpm.result
)</f>
        <v/>
      </c>
      <c r="CQ175" s="1142"/>
      <c r="CR175" s="34"/>
    </row>
    <row r="176" spans="1:96" ht="45.75" customHeight="1" outlineLevel="1">
      <c r="A176" s="1322"/>
      <c r="B176" s="2128" t="s">
        <v>1017</v>
      </c>
      <c r="C176" s="577"/>
      <c r="D176" s="577"/>
      <c r="E176" s="577" t="str" cm="1">
        <f t="array" aca="1" ref="E176" ca="1">_xlfn.LET(
   _xlpm.Attr,  $C176,
   _xlpm.Lookback, $E$16,
   _xlpm.QueryDate, EOMONTH(val_asOfDate,_xlpm.Lookback),
   _xlpm.ReadField, _xldudf_CX_GET(CX_ENTITY,fx_attrConverter($C176),_xlpm.QueryDate),
   _xlpm.AttrBlank, _xlpm.Attr="", _xlpm.Result,
   IF(_xlpm.AttrBlank,val_blankRefText,fx_attrConverter(_xlpm.ReadField,0)),
IF(_xlpm.Result = "Error", "", _xlpm.Result )
)</f>
        <v/>
      </c>
      <c r="F176" s="577" t="str">
        <f t="shared" ref="F176:F182" si="52">IF(
    $B176 &lt;&gt;"",$B176,
    $E176
  )</f>
        <v>Excluding pending (not closed) deals (Annual Only) (Valuation)</v>
      </c>
      <c r="G176" s="577" t="s">
        <v>1622</v>
      </c>
      <c r="H176" s="510">
        <v>0</v>
      </c>
      <c r="I176" s="510">
        <v>1</v>
      </c>
      <c r="J176" s="30"/>
      <c r="K176" s="30"/>
      <c r="L176" s="579" t="b">
        <v>1</v>
      </c>
      <c r="N176" s="158"/>
      <c r="O176" s="101"/>
      <c r="P176" s="52"/>
      <c r="Q176" s="101"/>
      <c r="R176" s="101"/>
      <c r="S176" s="101"/>
      <c r="T176" s="101"/>
      <c r="U176" s="39"/>
      <c r="W176" s="1518" t="str">
        <f>W175</f>
        <v>Actual</v>
      </c>
      <c r="X176" s="913">
        <v>-1</v>
      </c>
      <c r="Y176" s="1519" t="s">
        <v>120</v>
      </c>
      <c r="Z176" s="198" cm="1">
        <f t="array" ref="Z176">_xlfn.SWITCH(
    TRUE,
ISBLANK(_PL!$L176),"",
    _PL!$L176=TRUE, 1,
    _PL!$L176=FALSE,-1,
    _PL!$L176=-1,0,
"n/a"
)</f>
        <v>1</v>
      </c>
      <c r="AA176" s="905"/>
      <c r="AB176" s="1128"/>
      <c r="AC176" s="914" t="str" cm="1">
        <f t="array" ref="AC176">_xlfn.LET(
_xlpm.Def, IF(_xlfn.XMATCH(AB176,tbl_acctDef[Term],0)&gt;0, fx_getIcon("find"), ""),
_xlpm.Adj, IF(_xlfn.XMATCH(AB176, tbl_adjExample[Items],0)&gt;0, fx_getIcon("find"), ""),
IFERROR(IFBLANK(_xlpm.Def,_xlpm.Adj),"")
)</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99"/>
      <c r="CD176" s="793"/>
      <c r="CE176" s="793"/>
      <c r="CF176" s="88"/>
      <c r="CG176" s="793"/>
      <c r="CH176" s="793"/>
      <c r="CI176" s="88"/>
      <c r="CJ176" s="1663"/>
      <c r="CK176" s="1663"/>
      <c r="CL176" s="88"/>
      <c r="CM176" s="1986" t="e" cm="1">
        <f t="array" aca="1" ref="CM176" ca="1">_xlfn.LET(
_xlpm.val,IF($F176 = "",val_blankRefText,  _xldudf_CX_GET(CX_ENTITY,$F176,CM$11,CM$14,,(CM$174))),
_xlpm.Res, IF(OR(_xlpm.val="",_xlpm.val="Error"),"",_xlpm.val),
_xlpm.Res
)</f>
        <v>#NAME?</v>
      </c>
      <c r="CN176" s="1986" t="e" cm="1">
        <f t="array" aca="1" ref="CN176" ca="1">_xlfn.LET(
_xlpm.val,IF($F176 = "",val_blankRefText,  _xldudf_CX_GET(CX_ENTITY,$F176,CN$11,CN$14,,(CN$174))),
_xlpm.Res, IF(OR(_xlpm.val="",_xlpm.val="Error"),"",_xlpm.val),
_xlpm.Res
)</f>
        <v>#NAME?</v>
      </c>
      <c r="CO176" s="1169"/>
      <c r="CP176" s="1986" t="e" cm="1">
        <f t="array" aca="1" ref="CP176" ca="1">_xlfn.LET(
_xlpm.val,IF($F176 = "",val_blankRefText,  _xldudf_CX_GET(CX_ENTITY,$F176,CP$11,CP$14,,(CP$174))),
_xlpm.Res, IF(OR(_xlpm.val="",_xlpm.val="Error"),"",_xlpm.val),
_xlpm.Res
)</f>
        <v>#NAME?</v>
      </c>
      <c r="CQ176" s="1986" t="e" cm="1">
        <f t="array" aca="1" ref="CQ176" ca="1">_xlfn.LET(
_xlpm.val,IF($F176 = "",val_blankRefText,  _xldudf_CX_GET(CX_ENTITY,$F176,CQ$11,CQ$14,,(CQ$174))),
_xlpm.Res, IF(OR(_xlpm.val="",_xlpm.val="Error"),"",_xlpm.val),
_xlpm.Res
)</f>
        <v>#NAME?</v>
      </c>
      <c r="CR176" s="34"/>
    </row>
    <row r="177" spans="1:96" ht="45.75" customHeight="1" outlineLevel="1">
      <c r="A177" s="1322"/>
      <c r="B177" s="2128" t="s">
        <v>1020</v>
      </c>
      <c r="C177" s="577"/>
      <c r="D177" s="577"/>
      <c r="E177" s="577" t="str" cm="1">
        <f t="array" aca="1" ref="E177" ca="1">_xlfn.LET(
   _xlpm.Attr,  $C177,
   _xlpm.Lookback, $E$16,
   _xlpm.QueryDate, EOMONTH(val_asOfDate,_xlpm.Lookback),
   _xlpm.ReadField, _xldudf_CX_GET(CX_ENTITY,fx_attrConverter($C177),_xlpm.QueryDate),
   _xlpm.AttrBlank, _xlpm.Attr="", _xlpm.Result,
   IF(_xlpm.AttrBlank,val_blankRefText,fx_attrConverter(_xlpm.ReadField,0)),
IF(_xlpm.Result = "Error", "", _xlpm.Result )
)</f>
        <v/>
      </c>
      <c r="F177" s="577" t="str">
        <f t="shared" si="52"/>
        <v>Including closed (not budgeted) deals (Annual Only) (Valuation)</v>
      </c>
      <c r="G177" s="577" t="s">
        <v>1622</v>
      </c>
      <c r="H177" s="510">
        <v>0</v>
      </c>
      <c r="I177" s="510">
        <v>1</v>
      </c>
      <c r="J177" s="30"/>
      <c r="K177" s="30"/>
      <c r="L177" s="579" t="b">
        <v>1</v>
      </c>
      <c r="N177" s="158"/>
      <c r="O177" s="101"/>
      <c r="P177" s="52"/>
      <c r="Q177" s="101"/>
      <c r="R177" s="101"/>
      <c r="S177" s="101"/>
      <c r="T177" s="101"/>
      <c r="U177" s="39"/>
      <c r="W177" s="1518" t="str">
        <f>W175</f>
        <v>Actual</v>
      </c>
      <c r="X177" s="913">
        <v>1</v>
      </c>
      <c r="Y177" s="1519" t="s">
        <v>121</v>
      </c>
      <c r="Z177" s="198" cm="1">
        <f t="array" ref="Z177">_xlfn.SWITCH(
    TRUE,
ISBLANK(_PL!$L177),"",
    _PL!$L177=TRUE, 1,
    _PL!$L177=FALSE,-1,
    _PL!$L177=-1,0,
"n/a"
)</f>
        <v>1</v>
      </c>
      <c r="AA177" s="905"/>
      <c r="AB177" s="3017"/>
      <c r="AC177" s="914" t="str" cm="1">
        <f t="array" ref="AC177">_xlfn.LET(
_xlpm.Def, IF(_xlfn.XMATCH(AB177,tbl_acctDef[Term],0)&gt;0, fx_getIcon("find"), ""),
_xlpm.Adj, IF(_xlfn.XMATCH(AB177, tbl_adjExample[Items],0)&gt;0, fx_getIcon("find"), ""),
IFERROR(IFBLANK(_xlpm.Def,_xlpm.Adj),"")
)</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99"/>
      <c r="CD177" s="793"/>
      <c r="CE177" s="793"/>
      <c r="CF177" s="88"/>
      <c r="CG177" s="793"/>
      <c r="CH177" s="793"/>
      <c r="CI177" s="88"/>
      <c r="CJ177" s="1663"/>
      <c r="CK177" s="1663"/>
      <c r="CL177" s="88"/>
      <c r="CM177" s="1986" t="e" cm="1">
        <f t="array" aca="1" ref="CM177" ca="1">_xlfn.LET(
_xlpm.val,IF($F177 = "",val_blankRefText,  _xldudf_CX_GET(CX_ENTITY,$F177,CM$11,CM$14,,(CM$174))),
_xlpm.Res, IF(OR(_xlpm.val="",_xlpm.val="Error"),"",_xlpm.val),
_xlpm.Res
)</f>
        <v>#NAME?</v>
      </c>
      <c r="CN177" s="1986" t="e" cm="1">
        <f t="array" aca="1" ref="CN177" ca="1">_xlfn.LET(
_xlpm.val,IF($F177 = "",val_blankRefText,  _xldudf_CX_GET(CX_ENTITY,$F177,CN$11,CN$14,,(CN$174))),
_xlpm.Res, IF(OR(_xlpm.val="",_xlpm.val="Error"),"",_xlpm.val),
_xlpm.Res
)</f>
        <v>#NAME?</v>
      </c>
      <c r="CO177" s="1169"/>
      <c r="CP177" s="1986" t="e" cm="1">
        <f t="array" aca="1" ref="CP177" ca="1">_xlfn.LET(
_xlpm.val,IF($F177 = "",val_blankRefText,  _xldudf_CX_GET(CX_ENTITY,$F177,CP$11,CP$14,,(CP$174))),
_xlpm.Res, IF(OR(_xlpm.val="",_xlpm.val="Error"),"",_xlpm.val),
_xlpm.Res
)</f>
        <v>#NAME?</v>
      </c>
      <c r="CQ177" s="1986" t="e" cm="1">
        <f t="array" aca="1" ref="CQ177" ca="1">_xlfn.LET(
_xlpm.val,IF($F177 = "",val_blankRefText,  _xldudf_CX_GET(CX_ENTITY,$F177,CQ$11,CQ$14,,(CQ$174))),
_xlpm.Res, IF(OR(_xlpm.val="",_xlpm.val="Error"),"",_xlpm.val),
_xlpm.Res
)</f>
        <v>#NAME?</v>
      </c>
      <c r="CR177" s="34"/>
    </row>
    <row r="178" spans="1:96" ht="21" customHeight="1" outlineLevel="1">
      <c r="A178" s="1322"/>
      <c r="B178" s="577" t="s">
        <v>148</v>
      </c>
      <c r="C178" s="577" t="s">
        <v>1624</v>
      </c>
      <c r="D178" s="577"/>
      <c r="E178" s="577" t="e" cm="1">
        <f t="array" aca="1" ref="E178" ca="1">_xlfn.LET(
   _xlpm.Attr,  $C178,
   _xlpm.Lookback, $E$16,
   _xlpm.QueryDate, EOMONTH(val_asOfDate,_xlpm.Lookback),
   _xlpm.ReadField, _xldudf_CX_GET(CX_ENTITY,fx_attrConverter($C178),_xlpm.QueryDate),
   _xlpm.AttrBlank, _xlpm.Attr="", _xlpm.Result,
   IF(_xlpm.AttrBlank,val_blankRefText,fx_attrConverter(_xlpm.ReadField,0)),
IF(_xlpm.Result = "Error", "", _xlpm.Result )
)</f>
        <v>#NAME?</v>
      </c>
      <c r="F178" s="577" t="str">
        <f t="shared" si="52"/>
        <v>Valuation Metric Adjustment Type II - Amount 3</v>
      </c>
      <c r="G178" s="577" t="s">
        <v>1622</v>
      </c>
      <c r="H178" s="510">
        <v>0</v>
      </c>
      <c r="I178" s="510">
        <v>1</v>
      </c>
      <c r="J178" s="30"/>
      <c r="K178" s="30"/>
      <c r="L178" s="579" t="b">
        <v>0</v>
      </c>
      <c r="N178" s="158"/>
      <c r="O178" s="101"/>
      <c r="P178" s="52"/>
      <c r="Q178" s="101"/>
      <c r="R178" s="101"/>
      <c r="S178" s="101"/>
      <c r="T178" s="101"/>
      <c r="U178" s="39"/>
      <c r="W178" s="91" t="str">
        <f>W175</f>
        <v>Actual</v>
      </c>
      <c r="X178" s="884" t="s">
        <v>62</v>
      </c>
      <c r="Y178" s="1555" t="e">
        <f t="shared" ref="Y178:Y181" ca="1" si="53">IF(E178="","Please select or type in or leave as blank",E178)</f>
        <v>#NAME?</v>
      </c>
      <c r="Z178" s="198" cm="1">
        <f t="array" ref="Z178">_xlfn.SWITCH(
    TRUE,
ISBLANK(_PL!$L178),"",
    _PL!$L178=TRUE, 1,
    _PL!$L178=FALSE,-1,
    _PL!$L178=-1,0,
"n/a"
)</f>
        <v>-1</v>
      </c>
      <c r="AA178" s="905"/>
      <c r="AB178" s="3017"/>
      <c r="AC178" s="914" t="str" cm="1">
        <f t="array" ref="AC178">_xlfn.LET(
_xlpm.Def, IF(_xlfn.XMATCH(AB178,tbl_acctDef[Term],0)&gt;0, fx_getIcon("find"), ""),
_xlpm.Adj, IF(_xlfn.XMATCH(AB178, tbl_adjExample[Items],0)&gt;0, fx_getIcon("find"), ""),
IFERROR(IFBLANK(_xlpm.Def,_xlpm.Adj),"")
)</f>
        <v/>
      </c>
      <c r="AD178" s="1986" t="e" cm="1">
        <f t="array" aca="1" ref="AD178" ca="1">_xlfn.LET(
_xlpm.val,IF($F178 = "",val_blankRefText,  _xldudf_CX_GET(CX_ENTITY,$F178,AD$11,AD$14,,(AD$146))),
_xlpm.Res, IF(OR(_xlpm.val="",_xlpm.val="Error"),"",_xlpm.val),
_xlpm.Res
)</f>
        <v>#NAME?</v>
      </c>
      <c r="AE178" s="1986" t="e" cm="1">
        <f t="array" aca="1" ref="AE178" ca="1">_xlfn.LET(
_xlpm.val,IF($F178 = "",val_blankRefText,  _xldudf_CX_GET(CX_ENTITY,$F178,AE$11,AE$14,,(AE$146))),
_xlpm.Res, IF(OR(_xlpm.val="",_xlpm.val="Error"),"",_xlpm.val),
_xlpm.Res
)</f>
        <v>#NAME?</v>
      </c>
      <c r="AF178" s="1986" t="e" cm="1">
        <f t="array" aca="1" ref="AF178" ca="1">_xlfn.LET(
_xlpm.val,IF($F178 = "",val_blankRefText,  _xldudf_CX_GET(CX_ENTITY,$F178,AF$11,AF$14,,(AF$146))),
_xlpm.Res, IF(OR(_xlpm.val="",_xlpm.val="Error"),"",_xlpm.val),
_xlpm.Res
)</f>
        <v>#NAME?</v>
      </c>
      <c r="AG178" s="1986" t="e" cm="1">
        <f t="array" aca="1" ref="AG178" ca="1">_xlfn.LET(
_xlpm.val,IF($F178 = "",val_blankRefText,  _xldudf_CX_GET(CX_ENTITY,$F178,AG$11,AG$14,,(AG$146))),
_xlpm.Res, IF(OR(_xlpm.val="",_xlpm.val="Error"),"",_xlpm.val),
_xlpm.Res
)</f>
        <v>#NAME?</v>
      </c>
      <c r="AH178" s="1986" t="e" cm="1">
        <f t="array" aca="1" ref="AH178" ca="1">_xlfn.LET(
_xlpm.val,IF($F178 = "",val_blankRefText,  _xldudf_CX_GET(CX_ENTITY,$F178,AH$11,AH$14,,(AH$146))),
_xlpm.Res, IF(OR(_xlpm.val="",_xlpm.val="Error"),"",_xlpm.val),
_xlpm.Res
)</f>
        <v>#NAME?</v>
      </c>
      <c r="AI178" s="1986" t="e" cm="1">
        <f t="array" aca="1" ref="AI178" ca="1">_xlfn.LET(
_xlpm.val,IF($F178 = "",val_blankRefText,  _xldudf_CX_GET(CX_ENTITY,$F178,AI$11,AI$14,,(AI$146))),
_xlpm.Res, IF(OR(_xlpm.val="",_xlpm.val="Error"),"",_xlpm.val),
_xlpm.Res
)</f>
        <v>#NAME?</v>
      </c>
      <c r="AJ178" s="1986" t="e" cm="1">
        <f t="array" aca="1" ref="AJ178" ca="1">_xlfn.LET(
_xlpm.val,IF($F178 = "",val_blankRefText,  _xldudf_CX_GET(CX_ENTITY,$F178,AJ$11,AJ$14,,(AJ$146))),
_xlpm.Res, IF(OR(_xlpm.val="",_xlpm.val="Error"),"",_xlpm.val),
_xlpm.Res
)</f>
        <v>#NAME?</v>
      </c>
      <c r="AK178" s="1986" t="e" cm="1">
        <f t="array" aca="1" ref="AK178" ca="1">_xlfn.LET(
_xlpm.val,IF($F178 = "",val_blankRefText,  _xldudf_CX_GET(CX_ENTITY,$F178,AK$11,AK$14,,(AK$146))),
_xlpm.Res, IF(OR(_xlpm.val="",_xlpm.val="Error"),"",_xlpm.val),
_xlpm.Res
)</f>
        <v>#NAME?</v>
      </c>
      <c r="AL178" s="1986" t="e" cm="1">
        <f t="array" aca="1" ref="AL178" ca="1">_xlfn.LET(
_xlpm.val,IF($F178 = "",val_blankRefText,  _xldudf_CX_GET(CX_ENTITY,$F178,AL$11,AL$14,,(AL$146))),
_xlpm.Res, IF(OR(_xlpm.val="",_xlpm.val="Error"),"",_xlpm.val),
_xlpm.Res
)</f>
        <v>#NAME?</v>
      </c>
      <c r="AM178" s="1986" t="e" cm="1">
        <f t="array" aca="1" ref="AM178" ca="1">_xlfn.LET(
_xlpm.val,IF($F178 = "",val_blankRefText,  _xldudf_CX_GET(CX_ENTITY,$F178,AM$11,AM$14,,(AM$146))),
_xlpm.Res, IF(OR(_xlpm.val="",_xlpm.val="Error"),"",_xlpm.val),
_xlpm.Res
)</f>
        <v>#NAME?</v>
      </c>
      <c r="AN178" s="1986" t="e" cm="1">
        <f t="array" aca="1" ref="AN178" ca="1">_xlfn.LET(
_xlpm.val,IF($F178 = "",val_blankRefText,  _xldudf_CX_GET(CX_ENTITY,$F178,AN$11,AN$14,,(AN$146))),
_xlpm.Res, IF(OR(_xlpm.val="",_xlpm.val="Error"),"",_xlpm.val),
_xlpm.Res
)</f>
        <v>#NAME?</v>
      </c>
      <c r="AO178" s="1986" t="e" cm="1">
        <f t="array" aca="1" ref="AO178" ca="1">_xlfn.LET(
_xlpm.val,IF($F178 = "",val_blankRefText,  _xldudf_CX_GET(CX_ENTITY,$F178,AO$11,AO$14,,(AO$146))),
_xlpm.Res, IF(OR(_xlpm.val="",_xlpm.val="Error"),"",_xlpm.val),
_xlpm.Res
)</f>
        <v>#NAME?</v>
      </c>
      <c r="AP178" s="1986" t="e" cm="1">
        <f t="array" aca="1" ref="AP178" ca="1">_xlfn.LET(
_xlpm.val,IF($F178 = "",val_blankRefText,  _xldudf_CX_GET(CX_ENTITY,$F178,AP$11,AP$14,,(AP$146))),
_xlpm.Res, IF(OR(_xlpm.val="",_xlpm.val="Error"),"",_xlpm.val),
_xlpm.Res
)</f>
        <v>#NAME?</v>
      </c>
      <c r="AQ178" s="1986" t="e" cm="1">
        <f t="array" aca="1" ref="AQ178" ca="1">_xlfn.LET(
_xlpm.val,IF($F178 = "",val_blankRefText,  _xldudf_CX_GET(CX_ENTITY,$F178,AQ$11,AQ$14,,(AQ$146))),
_xlpm.Res, IF(OR(_xlpm.val="",_xlpm.val="Error"),"",_xlpm.val),
_xlpm.Res
)</f>
        <v>#NAME?</v>
      </c>
      <c r="AR178" s="1986" t="e" cm="1">
        <f t="array" aca="1" ref="AR178" ca="1">_xlfn.LET(
_xlpm.val,IF($F178 = "",val_blankRefText,  _xldudf_CX_GET(CX_ENTITY,$F178,AR$11,AR$14,,(AR$146))),
_xlpm.Res, IF(OR(_xlpm.val="",_xlpm.val="Error"),"",_xlpm.val),
_xlpm.Res
)</f>
        <v>#NAME?</v>
      </c>
      <c r="AS178" s="1986" t="e" cm="1">
        <f t="array" aca="1" ref="AS178" ca="1">_xlfn.LET(
_xlpm.val,IF($F178 = "",val_blankRefText,  _xldudf_CX_GET(CX_ENTITY,$F178,AS$11,AS$14,,(AS$146))),
_xlpm.Res, IF(OR(_xlpm.val="",_xlpm.val="Error"),"",_xlpm.val),
_xlpm.Res
)</f>
        <v>#NAME?</v>
      </c>
      <c r="AT178" s="1986" t="e" cm="1">
        <f t="array" aca="1" ref="AT178" ca="1">_xlfn.LET(
_xlpm.val,IF($F178 = "",val_blankRefText,  _xldudf_CX_GET(CX_ENTITY,$F178,AT$11,AT$14,,(AT$146))),
_xlpm.Res, IF(OR(_xlpm.val="",_xlpm.val="Error"),"",_xlpm.val),
_xlpm.Res
)</f>
        <v>#NAME?</v>
      </c>
      <c r="AU178" s="1986" t="e" cm="1">
        <f t="array" aca="1" ref="AU178" ca="1">_xlfn.LET(
_xlpm.val,IF($F178 = "",val_blankRefText,  _xldudf_CX_GET(CX_ENTITY,$F178,AU$11,AU$14,,(AU$146))),
_xlpm.Res, IF(OR(_xlpm.val="",_xlpm.val="Error"),"",_xlpm.val),
_xlpm.Res
)</f>
        <v>#NAME?</v>
      </c>
      <c r="AV178" s="1986" t="e" cm="1">
        <f t="array" aca="1" ref="AV178" ca="1">_xlfn.LET(
_xlpm.val,IF($F178 = "",val_blankRefText,  _xldudf_CX_GET(CX_ENTITY,$F178,AV$11,AV$14,,(AV$146))),
_xlpm.Res, IF(OR(_xlpm.val="",_xlpm.val="Error"),"",_xlpm.val),
_xlpm.Res
)</f>
        <v>#NAME?</v>
      </c>
      <c r="AW178" s="1986" t="e" cm="1">
        <f t="array" aca="1" ref="AW178" ca="1">_xlfn.LET(
_xlpm.val,IF($F178 = "",val_blankRefText,  _xldudf_CX_GET(CX_ENTITY,$F178,AW$11,AW$14,,(AW$146))),
_xlpm.Res, IF(OR(_xlpm.val="",_xlpm.val="Error"),"",_xlpm.val),
_xlpm.Res
)</f>
        <v>#NAME?</v>
      </c>
      <c r="AX178" s="1986" t="e" cm="1">
        <f t="array" aca="1" ref="AX178" ca="1">_xlfn.LET(
_xlpm.val,IF($F178 = "",val_blankRefText,  _xldudf_CX_GET(CX_ENTITY,$F178,AX$11,AX$14,,(AX$146))),
_xlpm.Res, IF(OR(_xlpm.val="",_xlpm.val="Error"),"",_xlpm.val),
_xlpm.Res
)</f>
        <v>#NAME?</v>
      </c>
      <c r="AY178" s="1986" t="e" cm="1">
        <f t="array" aca="1" ref="AY178" ca="1">_xlfn.LET(
_xlpm.val,IF($F178 = "",val_blankRefText,  _xldudf_CX_GET(CX_ENTITY,$F178,AY$11,AY$14,,(AY$146))),
_xlpm.Res, IF(OR(_xlpm.val="",_xlpm.val="Error"),"",_xlpm.val),
_xlpm.Res
)</f>
        <v>#NAME?</v>
      </c>
      <c r="AZ178" s="1986" t="e" cm="1">
        <f t="array" aca="1" ref="AZ178" ca="1">_xlfn.LET(
_xlpm.val,IF($F178 = "",val_blankRefText,  _xldudf_CX_GET(CX_ENTITY,$F178,AZ$11,AZ$14,,(AZ$146))),
_xlpm.Res, IF(OR(_xlpm.val="",_xlpm.val="Error"),"",_xlpm.val),
_xlpm.Res
)</f>
        <v>#NAME?</v>
      </c>
      <c r="BA178" s="1986" t="e" cm="1">
        <f t="array" aca="1" ref="BA178" ca="1">_xlfn.LET(
_xlpm.val,IF($F178 = "",val_blankRefText,  _xldudf_CX_GET(CX_ENTITY,$F178,BA$11,BA$14,,(BA$146))),
_xlpm.Res, IF(OR(_xlpm.val="",_xlpm.val="Error"),"",_xlpm.val),
_xlpm.Res
)</f>
        <v>#NAME?</v>
      </c>
      <c r="BB178" s="1986" t="e" cm="1">
        <f t="array" aca="1" ref="BB178" ca="1">_xlfn.LET(
_xlpm.val,IF($F178 = "",val_blankRefText,  _xldudf_CX_GET(CX_ENTITY,$F178,BB$11,BB$14,,(BB$146))),
_xlpm.Res, IF(OR(_xlpm.val="",_xlpm.val="Error"),"",_xlpm.val),
_xlpm.Res
)</f>
        <v>#NAME?</v>
      </c>
      <c r="BC178" s="1986" t="e" cm="1">
        <f t="array" aca="1" ref="BC178" ca="1">_xlfn.LET(
_xlpm.val,IF($F178 = "",val_blankRefText,  _xldudf_CX_GET(CX_ENTITY,$F178,BC$11,BC$14,,(BC$146))),
_xlpm.Res, IF(OR(_xlpm.val="",_xlpm.val="Error"),"",_xlpm.val),
_xlpm.Res
)</f>
        <v>#NAME?</v>
      </c>
      <c r="BD178" s="1986" t="e" cm="1">
        <f t="array" aca="1" ref="BD178" ca="1">_xlfn.LET(
_xlpm.val,IF($F178 = "",val_blankRefText,  _xldudf_CX_GET(CX_ENTITY,$F178,BD$11,BD$14,,(BD$146))),
_xlpm.Res, IF(OR(_xlpm.val="",_xlpm.val="Error"),"",_xlpm.val),
_xlpm.Res
)</f>
        <v>#NAME?</v>
      </c>
      <c r="BE178" s="1986" t="e" cm="1">
        <f t="array" aca="1" ref="BE178" ca="1">_xlfn.LET(
_xlpm.val,IF($F178 = "",val_blankRefText,  _xldudf_CX_GET(CX_ENTITY,$F178,BE$11,BE$14,,(BE$146))),
_xlpm.Res, IF(OR(_xlpm.val="",_xlpm.val="Error"),"",_xlpm.val),
_xlpm.Res
)</f>
        <v>#NAME?</v>
      </c>
      <c r="BF178" s="1986" t="e" cm="1">
        <f t="array" aca="1" ref="BF178" ca="1">_xlfn.LET(
_xlpm.val,IF($F178 = "",val_blankRefText,  _xldudf_CX_GET(CX_ENTITY,$F178,BF$11,BF$14,,(BF$146))),
_xlpm.Res, IF(OR(_xlpm.val="",_xlpm.val="Error"),"",_xlpm.val),
_xlpm.Res
)</f>
        <v>#NAME?</v>
      </c>
      <c r="BG178" s="1986" t="e" cm="1">
        <f t="array" aca="1" ref="BG178" ca="1">_xlfn.LET(
_xlpm.val,IF($F178 = "",val_blankRefText,  _xldudf_CX_GET(CX_ENTITY,$F178,BG$11,BG$14,,(BG$146))),
_xlpm.Res, IF(OR(_xlpm.val="",_xlpm.val="Error"),"",_xlpm.val),
_xlpm.Res
)</f>
        <v>#NAME?</v>
      </c>
      <c r="BH178" s="1986" t="e" cm="1">
        <f t="array" aca="1" ref="BH178" ca="1">_xlfn.LET(
_xlpm.val,IF($F178 = "",val_blankRefText,  _xldudf_CX_GET(CX_ENTITY,$F178,BH$11,BH$14,,(BH$146))),
_xlpm.Res, IF(OR(_xlpm.val="",_xlpm.val="Error"),"",_xlpm.val),
_xlpm.Res
)</f>
        <v>#NAME?</v>
      </c>
      <c r="BI178" s="1986" t="e" cm="1">
        <f t="array" aca="1" ref="BI178" ca="1">_xlfn.LET(
_xlpm.val,IF($F178 = "",val_blankRefText,  _xldudf_CX_GET(CX_ENTITY,$F178,BI$11,BI$14,,(BI$146))),
_xlpm.Res, IF(OR(_xlpm.val="",_xlpm.val="Error"),"",_xlpm.val),
_xlpm.Res
)</f>
        <v>#NAME?</v>
      </c>
      <c r="BJ178" s="1986" t="e" cm="1">
        <f t="array" aca="1" ref="BJ178" ca="1">_xlfn.LET(
_xlpm.val,IF($F178 = "",val_blankRefText,  _xldudf_CX_GET(CX_ENTITY,$F178,BJ$11,BJ$14,,(BJ$146))),
_xlpm.Res, IF(OR(_xlpm.val="",_xlpm.val="Error"),"",_xlpm.val),
_xlpm.Res
)</f>
        <v>#NAME?</v>
      </c>
      <c r="BK178" s="1986" t="e" cm="1">
        <f t="array" aca="1" ref="BK178" ca="1">_xlfn.LET(
_xlpm.val,IF($F178 = "",val_blankRefText,  _xldudf_CX_GET(CX_ENTITY,$F178,BK$11,BK$14,,(BK$146))),
_xlpm.Res, IF(OR(_xlpm.val="",_xlpm.val="Error"),"",_xlpm.val),
_xlpm.Res
)</f>
        <v>#NAME?</v>
      </c>
      <c r="BL178" s="1986" t="e" cm="1">
        <f t="array" aca="1" ref="BL178" ca="1">_xlfn.LET(
_xlpm.val,IF($F178 = "",val_blankRefText,  _xldudf_CX_GET(CX_ENTITY,$F178,BL$11,BL$14,,(BL$146))),
_xlpm.Res, IF(OR(_xlpm.val="",_xlpm.val="Error"),"",_xlpm.val),
_xlpm.Res
)</f>
        <v>#NAME?</v>
      </c>
      <c r="BM178" s="1986" t="e" cm="1">
        <f t="array" aca="1" ref="BM178" ca="1">_xlfn.LET(
_xlpm.val,IF($F178 = "",val_blankRefText,  _xldudf_CX_GET(CX_ENTITY,$F178,BM$11,BM$14,,(BM$146))),
_xlpm.Res, IF(OR(_xlpm.val="",_xlpm.val="Error"),"",_xlpm.val),
_xlpm.Res
)</f>
        <v>#NAME?</v>
      </c>
      <c r="BN178" s="1986" t="e" cm="1">
        <f t="array" aca="1" ref="BN178" ca="1">_xlfn.LET(
_xlpm.val,IF($F178 = "",val_blankRefText,  _xldudf_CX_GET(CX_ENTITY,$F178,BN$11,BN$14,,(BN$146))),
_xlpm.Res, IF(OR(_xlpm.val="",_xlpm.val="Error"),"",_xlpm.val),
_xlpm.Res
)</f>
        <v>#NAME?</v>
      </c>
      <c r="BO178" s="2103"/>
      <c r="BP178" s="2103"/>
      <c r="BQ178" s="2103"/>
      <c r="BR178" s="2103"/>
      <c r="BS178" s="2103"/>
      <c r="BT178" s="2103"/>
      <c r="BU178" s="2103"/>
      <c r="BV178" s="2103"/>
      <c r="BW178" s="2103"/>
      <c r="BX178" s="2103"/>
      <c r="BY178" s="2103"/>
      <c r="BZ178" s="2103"/>
      <c r="CA178" s="34"/>
      <c r="CC178" s="299"/>
      <c r="CD178" s="1461" t="e" cm="1">
        <f t="array" aca="1" ref="CD178" ca="1">_xlfn.LET( _xlpm.CheckBlank, SUM(PL!$AD178:$BN178) = 0, IF(_xlpm.CheckBlank, "", SUM(_xlfn._xlws.FILTER(PL!$AD178:$BN178,(YEAR(PL!$AD$12:$BN$12)=PL!CD$12)*(array_timeline&lt;=PL!CD$11)))))</f>
        <v>#NAME?</v>
      </c>
      <c r="CE178" s="1461" t="e" cm="1">
        <f t="array" aca="1" ref="CE178" ca="1">_xlfn.LET( _xlpm.CheckBlank, SUM(PL!$AD178:$BN178) = 0, IF(_xlpm.CheckBlank, "", SUM(_xlfn._xlws.FILTER(PL!$AD178:$BN178,(YEAR(PL!$AD$12:$BN$12)=PL!CE$12)*(array_timeline&lt;=PL!CE$11)))))</f>
        <v>#NAME?</v>
      </c>
      <c r="CF178" s="88"/>
      <c r="CG178" s="1461" t="e" cm="1">
        <f t="array" aca="1" ref="CG178" ca="1">_xlfn.LET( _xlpm.CheckBlank, SUM(PL!$AD178:$BN178) = 0, IF(_xlpm.CheckBlank, "", SUM(_xlfn._xlws.FILTER(PL!$AD178:$BN178,(YEAR(PL!$AD$12:$BN$12)=PL!CG$12)*(array_timeline&lt;=PL!CG$11)))))</f>
        <v>#NAME?</v>
      </c>
      <c r="CH178" s="1461" t="e" cm="1">
        <f t="array" aca="1" ref="CH178" ca="1">_xlfn.LET( _xlpm.CheckBlank, SUM(PL!$AD178:$BN178) = 0, IF(_xlpm.CheckBlank, "", SUM(_xlfn._xlws.FILTER(PL!$AD178:$BN178,(YEAR(PL!$AD$12:$BN$12)=PL!CH$12)*(array_timeline&lt;=PL!CH$11)))))</f>
        <v>#NAME?</v>
      </c>
      <c r="CI178" s="88"/>
      <c r="CJ178" s="1461" cm="1">
        <f t="array" ref="CJ178">_xlfn.LET( _xlpm.CheckBlank, SUM(PL!$AD178:$BN178) = 0, IF(_xlpm.CheckBlank, "", SUM(_xlfn.TAKE(_xlfn.DROP(PL!$AD178:$BN178, ,-DATEDIFF(PL!CJ$11, val_asOfDate,"M")),1,-12))))</f>
        <v>12</v>
      </c>
      <c r="CK178" s="1461" cm="1">
        <f t="array" ref="CK178">_xlfn.LET( _xlpm.CheckBlank, SUM(PL!$AD178:$BN178) = 0, IF(_xlpm.CheckBlank, "", SUM(_xlfn.TAKE(_xlfn.DROP(PL!$AD178:$BN178, ,-DATEDIFF(PL!CK$11, val_asOfDate,"M")),1,-12))))</f>
        <v>12</v>
      </c>
      <c r="CL178" s="88"/>
      <c r="CM178" s="1986" t="e" cm="1">
        <f t="array" aca="1" ref="CM178" ca="1">_xlfn.LET(
_xlpm.val,IF($F178 = "",val_blankRefText,  _xldudf_CX_GET(CX_ENTITY,$F178,CM$11,CM$14,,(CM$174))),
_xlpm.Res, IF(OR(_xlpm.val="",_xlpm.val="Error"),"",_xlpm.val),
_xlpm.Res
)</f>
        <v>#NAME?</v>
      </c>
      <c r="CN178" s="1986" t="e" cm="1">
        <f t="array" aca="1" ref="CN178" ca="1">_xlfn.LET(
_xlpm.val,IF($F178 = "",val_blankRefText,  _xldudf_CX_GET(CX_ENTITY,$F178,CN$11,CN$14,,(CN$174))),
_xlpm.Res, IF(OR(_xlpm.val="",_xlpm.val="Error"),"",_xlpm.val),
_xlpm.Res
)</f>
        <v>#NAME?</v>
      </c>
      <c r="CO178" s="1169"/>
      <c r="CP178" s="1986" t="e" cm="1">
        <f t="array" aca="1" ref="CP178" ca="1">_xlfn.LET(
_xlpm.val,IF($F178 = "",val_blankRefText,  _xldudf_CX_GET(CX_ENTITY,$F178,CP$11,CP$14,,(CP$174))),
_xlpm.Res, IF(OR(_xlpm.val="",_xlpm.val="Error"),"",_xlpm.val),
_xlpm.Res
)</f>
        <v>#NAME?</v>
      </c>
      <c r="CQ178" s="1986" t="e" cm="1">
        <f t="array" aca="1" ref="CQ178" ca="1">_xlfn.LET(
_xlpm.val,IF($F178 = "",val_blankRefText,  _xldudf_CX_GET(CX_ENTITY,$F178,CQ$11,CQ$14,,(CQ$174))),
_xlpm.Res, IF(OR(_xlpm.val="",_xlpm.val="Error"),"",_xlpm.val),
_xlpm.Res
)</f>
        <v>#NAME?</v>
      </c>
      <c r="CR178" s="34"/>
    </row>
    <row r="179" spans="1:96" ht="21" customHeight="1" outlineLevel="1">
      <c r="A179" s="1322"/>
      <c r="B179" s="577" t="s">
        <v>149</v>
      </c>
      <c r="C179" s="577" t="s">
        <v>1625</v>
      </c>
      <c r="D179" s="577"/>
      <c r="E179" s="577" t="e" cm="1">
        <f t="array" aca="1" ref="E179" ca="1">_xlfn.LET(
   _xlpm.Attr,  $C179,
   _xlpm.Lookback, $E$16,
   _xlpm.QueryDate, EOMONTH(val_asOfDate,_xlpm.Lookback),
   _xlpm.ReadField, _xldudf_CX_GET(CX_ENTITY,fx_attrConverter($C179),_xlpm.QueryDate),
   _xlpm.AttrBlank, _xlpm.Attr="", _xlpm.Result,
   IF(_xlpm.AttrBlank,val_blankRefText,fx_attrConverter(_xlpm.ReadField,0)),
IF(_xlpm.Result = "Error", "", _xlpm.Result )
)</f>
        <v>#NAME?</v>
      </c>
      <c r="F179" s="577" t="str">
        <f t="shared" si="52"/>
        <v>Valuation Metric Adjustment Type II - Amount 4</v>
      </c>
      <c r="G179" s="577" t="s">
        <v>1622</v>
      </c>
      <c r="H179" s="510">
        <v>0</v>
      </c>
      <c r="I179" s="510">
        <v>1</v>
      </c>
      <c r="J179" s="30"/>
      <c r="K179" s="30"/>
      <c r="L179" s="579" t="b">
        <v>0</v>
      </c>
      <c r="N179" s="158"/>
      <c r="O179" s="101"/>
      <c r="P179" s="52"/>
      <c r="Q179" s="101"/>
      <c r="R179" s="101"/>
      <c r="S179" s="101"/>
      <c r="T179" s="101"/>
      <c r="U179" s="39"/>
      <c r="W179" s="91" t="str">
        <f>W175</f>
        <v>Actual</v>
      </c>
      <c r="X179" s="884" t="s">
        <v>62</v>
      </c>
      <c r="Y179" s="1555" t="e">
        <f t="shared" ca="1" si="53"/>
        <v>#NAME?</v>
      </c>
      <c r="Z179" s="198" cm="1">
        <f t="array" ref="Z179">_xlfn.SWITCH(
    TRUE,
ISBLANK(_PL!$L179),"",
    _PL!$L179=TRUE, 1,
    _PL!$L179=FALSE,-1,
    _PL!$L179=-1,0,
"n/a"
)</f>
        <v>-1</v>
      </c>
      <c r="AA179" s="905"/>
      <c r="AB179" s="1131"/>
      <c r="AC179" s="914" t="str" cm="1">
        <f t="array" ref="AC179">_xlfn.LET(
_xlpm.Def, IF(_xlfn.XMATCH(AB179,tbl_acctDef[Term],0)&gt;0, fx_getIcon("find"), ""),
_xlpm.Adj, IF(_xlfn.XMATCH(AB179, tbl_adjExample[Items],0)&gt;0, fx_getIcon("find"), ""),
IFERROR(IFBLANK(_xlpm.Def,_xlpm.Adj),"")
)</f>
        <v/>
      </c>
      <c r="AD179" s="1986" t="e" cm="1">
        <f t="array" aca="1" ref="AD179" ca="1">_xlfn.LET(
_xlpm.val,IF($F179 = "",val_blankRefText,  _xldudf_CX_GET(CX_ENTITY,$F179,AD$11,AD$14,,(AD$146))),
_xlpm.Res, IF(OR(_xlpm.val="",_xlpm.val="Error"),"",_xlpm.val),
_xlpm.Res
)</f>
        <v>#NAME?</v>
      </c>
      <c r="AE179" s="1986" t="e" cm="1">
        <f t="array" aca="1" ref="AE179" ca="1">_xlfn.LET(
_xlpm.val,IF($F179 = "",val_blankRefText,  _xldudf_CX_GET(CX_ENTITY,$F179,AE$11,AE$14,,(AE$146))),
_xlpm.Res, IF(OR(_xlpm.val="",_xlpm.val="Error"),"",_xlpm.val),
_xlpm.Res
)</f>
        <v>#NAME?</v>
      </c>
      <c r="AF179" s="1986" t="e" cm="1">
        <f t="array" aca="1" ref="AF179" ca="1">_xlfn.LET(
_xlpm.val,IF($F179 = "",val_blankRefText,  _xldudf_CX_GET(CX_ENTITY,$F179,AF$11,AF$14,,(AF$146))),
_xlpm.Res, IF(OR(_xlpm.val="",_xlpm.val="Error"),"",_xlpm.val),
_xlpm.Res
)</f>
        <v>#NAME?</v>
      </c>
      <c r="AG179" s="1986" t="e" cm="1">
        <f t="array" aca="1" ref="AG179" ca="1">_xlfn.LET(
_xlpm.val,IF($F179 = "",val_blankRefText,  _xldudf_CX_GET(CX_ENTITY,$F179,AG$11,AG$14,,(AG$146))),
_xlpm.Res, IF(OR(_xlpm.val="",_xlpm.val="Error"),"",_xlpm.val),
_xlpm.Res
)</f>
        <v>#NAME?</v>
      </c>
      <c r="AH179" s="1986" t="e" cm="1">
        <f t="array" aca="1" ref="AH179" ca="1">_xlfn.LET(
_xlpm.val,IF($F179 = "",val_blankRefText,  _xldudf_CX_GET(CX_ENTITY,$F179,AH$11,AH$14,,(AH$146))),
_xlpm.Res, IF(OR(_xlpm.val="",_xlpm.val="Error"),"",_xlpm.val),
_xlpm.Res
)</f>
        <v>#NAME?</v>
      </c>
      <c r="AI179" s="1986" t="e" cm="1">
        <f t="array" aca="1" ref="AI179" ca="1">_xlfn.LET(
_xlpm.val,IF($F179 = "",val_blankRefText,  _xldudf_CX_GET(CX_ENTITY,$F179,AI$11,AI$14,,(AI$146))),
_xlpm.Res, IF(OR(_xlpm.val="",_xlpm.val="Error"),"",_xlpm.val),
_xlpm.Res
)</f>
        <v>#NAME?</v>
      </c>
      <c r="AJ179" s="1986" t="e" cm="1">
        <f t="array" aca="1" ref="AJ179" ca="1">_xlfn.LET(
_xlpm.val,IF($F179 = "",val_blankRefText,  _xldudf_CX_GET(CX_ENTITY,$F179,AJ$11,AJ$14,,(AJ$146))),
_xlpm.Res, IF(OR(_xlpm.val="",_xlpm.val="Error"),"",_xlpm.val),
_xlpm.Res
)</f>
        <v>#NAME?</v>
      </c>
      <c r="AK179" s="1986" t="e" cm="1">
        <f t="array" aca="1" ref="AK179" ca="1">_xlfn.LET(
_xlpm.val,IF($F179 = "",val_blankRefText,  _xldudf_CX_GET(CX_ENTITY,$F179,AK$11,AK$14,,(AK$146))),
_xlpm.Res, IF(OR(_xlpm.val="",_xlpm.val="Error"),"",_xlpm.val),
_xlpm.Res
)</f>
        <v>#NAME?</v>
      </c>
      <c r="AL179" s="1986" t="e" cm="1">
        <f t="array" aca="1" ref="AL179" ca="1">_xlfn.LET(
_xlpm.val,IF($F179 = "",val_blankRefText,  _xldudf_CX_GET(CX_ENTITY,$F179,AL$11,AL$14,,(AL$146))),
_xlpm.Res, IF(OR(_xlpm.val="",_xlpm.val="Error"),"",_xlpm.val),
_xlpm.Res
)</f>
        <v>#NAME?</v>
      </c>
      <c r="AM179" s="1986" t="e" cm="1">
        <f t="array" aca="1" ref="AM179" ca="1">_xlfn.LET(
_xlpm.val,IF($F179 = "",val_blankRefText,  _xldudf_CX_GET(CX_ENTITY,$F179,AM$11,AM$14,,(AM$146))),
_xlpm.Res, IF(OR(_xlpm.val="",_xlpm.val="Error"),"",_xlpm.val),
_xlpm.Res
)</f>
        <v>#NAME?</v>
      </c>
      <c r="AN179" s="1986" t="e" cm="1">
        <f t="array" aca="1" ref="AN179" ca="1">_xlfn.LET(
_xlpm.val,IF($F179 = "",val_blankRefText,  _xldudf_CX_GET(CX_ENTITY,$F179,AN$11,AN$14,,(AN$146))),
_xlpm.Res, IF(OR(_xlpm.val="",_xlpm.val="Error"),"",_xlpm.val),
_xlpm.Res
)</f>
        <v>#NAME?</v>
      </c>
      <c r="AO179" s="1986" t="e" cm="1">
        <f t="array" aca="1" ref="AO179" ca="1">_xlfn.LET(
_xlpm.val,IF($F179 = "",val_blankRefText,  _xldudf_CX_GET(CX_ENTITY,$F179,AO$11,AO$14,,(AO$146))),
_xlpm.Res, IF(OR(_xlpm.val="",_xlpm.val="Error"),"",_xlpm.val),
_xlpm.Res
)</f>
        <v>#NAME?</v>
      </c>
      <c r="AP179" s="1986" t="e" cm="1">
        <f t="array" aca="1" ref="AP179" ca="1">_xlfn.LET(
_xlpm.val,IF($F179 = "",val_blankRefText,  _xldudf_CX_GET(CX_ENTITY,$F179,AP$11,AP$14,,(AP$146))),
_xlpm.Res, IF(OR(_xlpm.val="",_xlpm.val="Error"),"",_xlpm.val),
_xlpm.Res
)</f>
        <v>#NAME?</v>
      </c>
      <c r="AQ179" s="1986" t="e" cm="1">
        <f t="array" aca="1" ref="AQ179" ca="1">_xlfn.LET(
_xlpm.val,IF($F179 = "",val_blankRefText,  _xldudf_CX_GET(CX_ENTITY,$F179,AQ$11,AQ$14,,(AQ$146))),
_xlpm.Res, IF(OR(_xlpm.val="",_xlpm.val="Error"),"",_xlpm.val),
_xlpm.Res
)</f>
        <v>#NAME?</v>
      </c>
      <c r="AR179" s="1986" t="e" cm="1">
        <f t="array" aca="1" ref="AR179" ca="1">_xlfn.LET(
_xlpm.val,IF($F179 = "",val_blankRefText,  _xldudf_CX_GET(CX_ENTITY,$F179,AR$11,AR$14,,(AR$146))),
_xlpm.Res, IF(OR(_xlpm.val="",_xlpm.val="Error"),"",_xlpm.val),
_xlpm.Res
)</f>
        <v>#NAME?</v>
      </c>
      <c r="AS179" s="1986" t="e" cm="1">
        <f t="array" aca="1" ref="AS179" ca="1">_xlfn.LET(
_xlpm.val,IF($F179 = "",val_blankRefText,  _xldudf_CX_GET(CX_ENTITY,$F179,AS$11,AS$14,,(AS$146))),
_xlpm.Res, IF(OR(_xlpm.val="",_xlpm.val="Error"),"",_xlpm.val),
_xlpm.Res
)</f>
        <v>#NAME?</v>
      </c>
      <c r="AT179" s="1986" t="e" cm="1">
        <f t="array" aca="1" ref="AT179" ca="1">_xlfn.LET(
_xlpm.val,IF($F179 = "",val_blankRefText,  _xldudf_CX_GET(CX_ENTITY,$F179,AT$11,AT$14,,(AT$146))),
_xlpm.Res, IF(OR(_xlpm.val="",_xlpm.val="Error"),"",_xlpm.val),
_xlpm.Res
)</f>
        <v>#NAME?</v>
      </c>
      <c r="AU179" s="1986" t="e" cm="1">
        <f t="array" aca="1" ref="AU179" ca="1">_xlfn.LET(
_xlpm.val,IF($F179 = "",val_blankRefText,  _xldudf_CX_GET(CX_ENTITY,$F179,AU$11,AU$14,,(AU$146))),
_xlpm.Res, IF(OR(_xlpm.val="",_xlpm.val="Error"),"",_xlpm.val),
_xlpm.Res
)</f>
        <v>#NAME?</v>
      </c>
      <c r="AV179" s="1986" t="e" cm="1">
        <f t="array" aca="1" ref="AV179" ca="1">_xlfn.LET(
_xlpm.val,IF($F179 = "",val_blankRefText,  _xldudf_CX_GET(CX_ENTITY,$F179,AV$11,AV$14,,(AV$146))),
_xlpm.Res, IF(OR(_xlpm.val="",_xlpm.val="Error"),"",_xlpm.val),
_xlpm.Res
)</f>
        <v>#NAME?</v>
      </c>
      <c r="AW179" s="1986" t="e" cm="1">
        <f t="array" aca="1" ref="AW179" ca="1">_xlfn.LET(
_xlpm.val,IF($F179 = "",val_blankRefText,  _xldudf_CX_GET(CX_ENTITY,$F179,AW$11,AW$14,,(AW$146))),
_xlpm.Res, IF(OR(_xlpm.val="",_xlpm.val="Error"),"",_xlpm.val),
_xlpm.Res
)</f>
        <v>#NAME?</v>
      </c>
      <c r="AX179" s="1986" t="e" cm="1">
        <f t="array" aca="1" ref="AX179" ca="1">_xlfn.LET(
_xlpm.val,IF($F179 = "",val_blankRefText,  _xldudf_CX_GET(CX_ENTITY,$F179,AX$11,AX$14,,(AX$146))),
_xlpm.Res, IF(OR(_xlpm.val="",_xlpm.val="Error"),"",_xlpm.val),
_xlpm.Res
)</f>
        <v>#NAME?</v>
      </c>
      <c r="AY179" s="1986" t="e" cm="1">
        <f t="array" aca="1" ref="AY179" ca="1">_xlfn.LET(
_xlpm.val,IF($F179 = "",val_blankRefText,  _xldudf_CX_GET(CX_ENTITY,$F179,AY$11,AY$14,,(AY$146))),
_xlpm.Res, IF(OR(_xlpm.val="",_xlpm.val="Error"),"",_xlpm.val),
_xlpm.Res
)</f>
        <v>#NAME?</v>
      </c>
      <c r="AZ179" s="1986" t="e" cm="1">
        <f t="array" aca="1" ref="AZ179" ca="1">_xlfn.LET(
_xlpm.val,IF($F179 = "",val_blankRefText,  _xldudf_CX_GET(CX_ENTITY,$F179,AZ$11,AZ$14,,(AZ$146))),
_xlpm.Res, IF(OR(_xlpm.val="",_xlpm.val="Error"),"",_xlpm.val),
_xlpm.Res
)</f>
        <v>#NAME?</v>
      </c>
      <c r="BA179" s="1986" t="e" cm="1">
        <f t="array" aca="1" ref="BA179" ca="1">_xlfn.LET(
_xlpm.val,IF($F179 = "",val_blankRefText,  _xldudf_CX_GET(CX_ENTITY,$F179,BA$11,BA$14,,(BA$146))),
_xlpm.Res, IF(OR(_xlpm.val="",_xlpm.val="Error"),"",_xlpm.val),
_xlpm.Res
)</f>
        <v>#NAME?</v>
      </c>
      <c r="BB179" s="1986" t="e" cm="1">
        <f t="array" aca="1" ref="BB179" ca="1">_xlfn.LET(
_xlpm.val,IF($F179 = "",val_blankRefText,  _xldudf_CX_GET(CX_ENTITY,$F179,BB$11,BB$14,,(BB$146))),
_xlpm.Res, IF(OR(_xlpm.val="",_xlpm.val="Error"),"",_xlpm.val),
_xlpm.Res
)</f>
        <v>#NAME?</v>
      </c>
      <c r="BC179" s="1986" t="e" cm="1">
        <f t="array" aca="1" ref="BC179" ca="1">_xlfn.LET(
_xlpm.val,IF($F179 = "",val_blankRefText,  _xldudf_CX_GET(CX_ENTITY,$F179,BC$11,BC$14,,(BC$146))),
_xlpm.Res, IF(OR(_xlpm.val="",_xlpm.val="Error"),"",_xlpm.val),
_xlpm.Res
)</f>
        <v>#NAME?</v>
      </c>
      <c r="BD179" s="1986" t="e" cm="1">
        <f t="array" aca="1" ref="BD179" ca="1">_xlfn.LET(
_xlpm.val,IF($F179 = "",val_blankRefText,  _xldudf_CX_GET(CX_ENTITY,$F179,BD$11,BD$14,,(BD$146))),
_xlpm.Res, IF(OR(_xlpm.val="",_xlpm.val="Error"),"",_xlpm.val),
_xlpm.Res
)</f>
        <v>#NAME?</v>
      </c>
      <c r="BE179" s="1986" t="e" cm="1">
        <f t="array" aca="1" ref="BE179" ca="1">_xlfn.LET(
_xlpm.val,IF($F179 = "",val_blankRefText,  _xldudf_CX_GET(CX_ENTITY,$F179,BE$11,BE$14,,(BE$146))),
_xlpm.Res, IF(OR(_xlpm.val="",_xlpm.val="Error"),"",_xlpm.val),
_xlpm.Res
)</f>
        <v>#NAME?</v>
      </c>
      <c r="BF179" s="1986" t="e" cm="1">
        <f t="array" aca="1" ref="BF179" ca="1">_xlfn.LET(
_xlpm.val,IF($F179 = "",val_blankRefText,  _xldudf_CX_GET(CX_ENTITY,$F179,BF$11,BF$14,,(BF$146))),
_xlpm.Res, IF(OR(_xlpm.val="",_xlpm.val="Error"),"",_xlpm.val),
_xlpm.Res
)</f>
        <v>#NAME?</v>
      </c>
      <c r="BG179" s="1986" t="e" cm="1">
        <f t="array" aca="1" ref="BG179" ca="1">_xlfn.LET(
_xlpm.val,IF($F179 = "",val_blankRefText,  _xldudf_CX_GET(CX_ENTITY,$F179,BG$11,BG$14,,(BG$146))),
_xlpm.Res, IF(OR(_xlpm.val="",_xlpm.val="Error"),"",_xlpm.val),
_xlpm.Res
)</f>
        <v>#NAME?</v>
      </c>
      <c r="BH179" s="1986" t="e" cm="1">
        <f t="array" aca="1" ref="BH179" ca="1">_xlfn.LET(
_xlpm.val,IF($F179 = "",val_blankRefText,  _xldudf_CX_GET(CX_ENTITY,$F179,BH$11,BH$14,,(BH$146))),
_xlpm.Res, IF(OR(_xlpm.val="",_xlpm.val="Error"),"",_xlpm.val),
_xlpm.Res
)</f>
        <v>#NAME?</v>
      </c>
      <c r="BI179" s="1986" t="e" cm="1">
        <f t="array" aca="1" ref="BI179" ca="1">_xlfn.LET(
_xlpm.val,IF($F179 = "",val_blankRefText,  _xldudf_CX_GET(CX_ENTITY,$F179,BI$11,BI$14,,(BI$146))),
_xlpm.Res, IF(OR(_xlpm.val="",_xlpm.val="Error"),"",_xlpm.val),
_xlpm.Res
)</f>
        <v>#NAME?</v>
      </c>
      <c r="BJ179" s="1986" t="e" cm="1">
        <f t="array" aca="1" ref="BJ179" ca="1">_xlfn.LET(
_xlpm.val,IF($F179 = "",val_blankRefText,  _xldudf_CX_GET(CX_ENTITY,$F179,BJ$11,BJ$14,,(BJ$146))),
_xlpm.Res, IF(OR(_xlpm.val="",_xlpm.val="Error"),"",_xlpm.val),
_xlpm.Res
)</f>
        <v>#NAME?</v>
      </c>
      <c r="BK179" s="1986" t="e" cm="1">
        <f t="array" aca="1" ref="BK179" ca="1">_xlfn.LET(
_xlpm.val,IF($F179 = "",val_blankRefText,  _xldudf_CX_GET(CX_ENTITY,$F179,BK$11,BK$14,,(BK$146))),
_xlpm.Res, IF(OR(_xlpm.val="",_xlpm.val="Error"),"",_xlpm.val),
_xlpm.Res
)</f>
        <v>#NAME?</v>
      </c>
      <c r="BL179" s="1986" t="e" cm="1">
        <f t="array" aca="1" ref="BL179" ca="1">_xlfn.LET(
_xlpm.val,IF($F179 = "",val_blankRefText,  _xldudf_CX_GET(CX_ENTITY,$F179,BL$11,BL$14,,(BL$146))),
_xlpm.Res, IF(OR(_xlpm.val="",_xlpm.val="Error"),"",_xlpm.val),
_xlpm.Res
)</f>
        <v>#NAME?</v>
      </c>
      <c r="BM179" s="1986" t="e" cm="1">
        <f t="array" aca="1" ref="BM179" ca="1">_xlfn.LET(
_xlpm.val,IF($F179 = "",val_blankRefText,  _xldudf_CX_GET(CX_ENTITY,$F179,BM$11,BM$14,,(BM$146))),
_xlpm.Res, IF(OR(_xlpm.val="",_xlpm.val="Error"),"",_xlpm.val),
_xlpm.Res
)</f>
        <v>#NAME?</v>
      </c>
      <c r="BN179" s="1986" t="e" cm="1">
        <f t="array" aca="1" ref="BN179" ca="1">_xlfn.LET(
_xlpm.val,IF($F179 = "",val_blankRefText,  _xldudf_CX_GET(CX_ENTITY,$F179,BN$11,BN$14,,(BN$146))),
_xlpm.Res, IF(OR(_xlpm.val="",_xlpm.val="Error"),"",_xlpm.val),
_xlpm.Res
)</f>
        <v>#NAME?</v>
      </c>
      <c r="BO179" s="2103"/>
      <c r="BP179" s="2103"/>
      <c r="BQ179" s="2103"/>
      <c r="BR179" s="2103"/>
      <c r="BS179" s="2103"/>
      <c r="BT179" s="2103"/>
      <c r="BU179" s="2103"/>
      <c r="BV179" s="2103"/>
      <c r="BW179" s="2103"/>
      <c r="BX179" s="2103"/>
      <c r="BY179" s="2103"/>
      <c r="BZ179" s="2103"/>
      <c r="CA179" s="34"/>
      <c r="CC179" s="299"/>
      <c r="CD179" s="1461" t="e" cm="1">
        <f t="array" aca="1" ref="CD179" ca="1">_xlfn.LET( _xlpm.CheckBlank, SUM(PL!$AD179:$BN179) = 0, IF(_xlpm.CheckBlank, "", SUM(_xlfn._xlws.FILTER(PL!$AD179:$BN179,(YEAR(PL!$AD$12:$BN$12)=PL!CD$12)*(array_timeline&lt;=PL!CD$11)))))</f>
        <v>#NAME?</v>
      </c>
      <c r="CE179" s="1461" t="e" cm="1">
        <f t="array" aca="1" ref="CE179" ca="1">_xlfn.LET( _xlpm.CheckBlank, SUM(PL!$AD179:$BN179) = 0, IF(_xlpm.CheckBlank, "", SUM(_xlfn._xlws.FILTER(PL!$AD179:$BN179,(YEAR(PL!$AD$12:$BN$12)=PL!CE$12)*(array_timeline&lt;=PL!CE$11)))))</f>
        <v>#NAME?</v>
      </c>
      <c r="CF179" s="88"/>
      <c r="CG179" s="1461" t="e" cm="1">
        <f t="array" aca="1" ref="CG179" ca="1">_xlfn.LET( _xlpm.CheckBlank, SUM(PL!$AD179:$BN179) = 0, IF(_xlpm.CheckBlank, "", SUM(_xlfn._xlws.FILTER(PL!$AD179:$BN179,(YEAR(PL!$AD$12:$BN$12)=PL!CG$12)*(array_timeline&lt;=PL!CG$11)))))</f>
        <v>#NAME?</v>
      </c>
      <c r="CH179" s="1461" t="e" cm="1">
        <f t="array" aca="1" ref="CH179" ca="1">_xlfn.LET( _xlpm.CheckBlank, SUM(PL!$AD179:$BN179) = 0, IF(_xlpm.CheckBlank, "", SUM(_xlfn._xlws.FILTER(PL!$AD179:$BN179,(YEAR(PL!$AD$12:$BN$12)=PL!CH$12)*(array_timeline&lt;=PL!CH$11)))))</f>
        <v>#NAME?</v>
      </c>
      <c r="CI179" s="88"/>
      <c r="CJ179" s="1461" cm="1">
        <f t="array" ref="CJ179">_xlfn.LET( _xlpm.CheckBlank, SUM(PL!$AD179:$BN179) = 0, IF(_xlpm.CheckBlank, "", SUM(_xlfn.TAKE(_xlfn.DROP(PL!$AD179:$BN179, ,-DATEDIFF(PL!CJ$11, val_asOfDate,"M")),1,-12))))</f>
        <v>12</v>
      </c>
      <c r="CK179" s="1461" cm="1">
        <f t="array" ref="CK179">_xlfn.LET( _xlpm.CheckBlank, SUM(PL!$AD179:$BN179) = 0, IF(_xlpm.CheckBlank, "", SUM(_xlfn.TAKE(_xlfn.DROP(PL!$AD179:$BN179, ,-DATEDIFF(PL!CK$11, val_asOfDate,"M")),1,-12))))</f>
        <v>12</v>
      </c>
      <c r="CL179" s="88"/>
      <c r="CM179" s="1986" t="e" cm="1">
        <f t="array" aca="1" ref="CM179" ca="1">_xlfn.LET(
_xlpm.val,IF($F179 = "",val_blankRefText,  _xldudf_CX_GET(CX_ENTITY,$F179,CM$11,CM$14,,(CM$174))),
_xlpm.Res, IF(OR(_xlpm.val="",_xlpm.val="Error"),"",_xlpm.val),
_xlpm.Res
)</f>
        <v>#NAME?</v>
      </c>
      <c r="CN179" s="1986" t="e" cm="1">
        <f t="array" aca="1" ref="CN179" ca="1">_xlfn.LET(
_xlpm.val,IF($F179 = "",val_blankRefText,  _xldudf_CX_GET(CX_ENTITY,$F179,CN$11,CN$14,,(CN$174))),
_xlpm.Res, IF(OR(_xlpm.val="",_xlpm.val="Error"),"",_xlpm.val),
_xlpm.Res
)</f>
        <v>#NAME?</v>
      </c>
      <c r="CO179" s="1169"/>
      <c r="CP179" s="1986" t="e" cm="1">
        <f t="array" aca="1" ref="CP179" ca="1">_xlfn.LET(
_xlpm.val,IF($F179 = "",val_blankRefText,  _xldudf_CX_GET(CX_ENTITY,$F179,CP$11,CP$14,,(CP$174))),
_xlpm.Res, IF(OR(_xlpm.val="",_xlpm.val="Error"),"",_xlpm.val),
_xlpm.Res
)</f>
        <v>#NAME?</v>
      </c>
      <c r="CQ179" s="1986" t="e" cm="1">
        <f t="array" aca="1" ref="CQ179" ca="1">_xlfn.LET(
_xlpm.val,IF($F179 = "",val_blankRefText,  _xldudf_CX_GET(CX_ENTITY,$F179,CQ$11,CQ$14,,(CQ$174))),
_xlpm.Res, IF(OR(_xlpm.val="",_xlpm.val="Error"),"",_xlpm.val),
_xlpm.Res
)</f>
        <v>#NAME?</v>
      </c>
      <c r="CR179" s="34"/>
    </row>
    <row r="180" spans="1:96" ht="21" customHeight="1" outlineLevel="1">
      <c r="A180" s="1322"/>
      <c r="B180" s="577" t="s">
        <v>150</v>
      </c>
      <c r="C180" s="577" t="s">
        <v>1626</v>
      </c>
      <c r="D180" s="577"/>
      <c r="E180" s="577" t="e" cm="1">
        <f t="array" aca="1" ref="E180" ca="1">_xlfn.LET(
   _xlpm.Attr,  $C180,
   _xlpm.Lookback, $E$16,
   _xlpm.QueryDate, EOMONTH(val_asOfDate,_xlpm.Lookback),
   _xlpm.ReadField, _xldudf_CX_GET(CX_ENTITY,fx_attrConverter($C180),_xlpm.QueryDate),
   _xlpm.AttrBlank, _xlpm.Attr="", _xlpm.Result,
   IF(_xlpm.AttrBlank,val_blankRefText,fx_attrConverter(_xlpm.ReadField,0)),
IF(_xlpm.Result = "Error", "", _xlpm.Result )
)</f>
        <v>#NAME?</v>
      </c>
      <c r="F180" s="577" t="str">
        <f t="shared" si="52"/>
        <v>Valuation Metric Adjustment Type II - Amount 5</v>
      </c>
      <c r="G180" s="577" t="s">
        <v>1622</v>
      </c>
      <c r="H180" s="510">
        <v>0</v>
      </c>
      <c r="I180" s="510">
        <v>1</v>
      </c>
      <c r="J180" s="30"/>
      <c r="K180" s="30"/>
      <c r="L180" s="579" t="b">
        <v>0</v>
      </c>
      <c r="N180" s="158"/>
      <c r="O180" s="101"/>
      <c r="P180" s="52"/>
      <c r="Q180" s="101"/>
      <c r="R180" s="101"/>
      <c r="S180" s="101"/>
      <c r="T180" s="101"/>
      <c r="U180" s="39"/>
      <c r="W180" s="91" t="str">
        <f>W176</f>
        <v>Actual</v>
      </c>
      <c r="X180" s="884" t="s">
        <v>62</v>
      </c>
      <c r="Y180" s="1555" t="e">
        <f t="shared" ca="1" si="53"/>
        <v>#NAME?</v>
      </c>
      <c r="Z180" s="198" cm="1">
        <f t="array" ref="Z180">_xlfn.SWITCH(
    TRUE,
ISBLANK(_PL!$L180),"",
    _PL!$L180=TRUE, 1,
    _PL!$L180=FALSE,-1,
    _PL!$L180=-1,0,
"n/a"
)</f>
        <v>-1</v>
      </c>
      <c r="AA180" s="905"/>
      <c r="AB180" s="1128"/>
      <c r="AC180" s="914" t="str" cm="1">
        <f t="array" ref="AC180">_xlfn.LET(
_xlpm.Def, IF(_xlfn.XMATCH(AB180,tbl_acctDef[Term],0)&gt;0, fx_getIcon("find"), ""),
_xlpm.Adj, IF(_xlfn.XMATCH(AB180, tbl_adjExample[Items],0)&gt;0, fx_getIcon("find"), ""),
IFERROR(IFBLANK(_xlpm.Def,_xlpm.Adj),"")
)</f>
        <v/>
      </c>
      <c r="AD180" s="1986" t="e" cm="1">
        <f t="array" aca="1" ref="AD180" ca="1">_xlfn.LET(
_xlpm.val,IF($F180 = "",val_blankRefText,  _xldudf_CX_GET(CX_ENTITY,$F180,AD$11,AD$14,,(AD$146))),
_xlpm.Res, IF(OR(_xlpm.val="",_xlpm.val="Error"),"",_xlpm.val),
_xlpm.Res
)</f>
        <v>#NAME?</v>
      </c>
      <c r="AE180" s="1986" t="e" cm="1">
        <f t="array" aca="1" ref="AE180" ca="1">_xlfn.LET(
_xlpm.val,IF($F180 = "",val_blankRefText,  _xldudf_CX_GET(CX_ENTITY,$F180,AE$11,AE$14,,(AE$146))),
_xlpm.Res, IF(OR(_xlpm.val="",_xlpm.val="Error"),"",_xlpm.val),
_xlpm.Res
)</f>
        <v>#NAME?</v>
      </c>
      <c r="AF180" s="1986" t="e" cm="1">
        <f t="array" aca="1" ref="AF180" ca="1">_xlfn.LET(
_xlpm.val,IF($F180 = "",val_blankRefText,  _xldudf_CX_GET(CX_ENTITY,$F180,AF$11,AF$14,,(AF$146))),
_xlpm.Res, IF(OR(_xlpm.val="",_xlpm.val="Error"),"",_xlpm.val),
_xlpm.Res
)</f>
        <v>#NAME?</v>
      </c>
      <c r="AG180" s="1986" t="e" cm="1">
        <f t="array" aca="1" ref="AG180" ca="1">_xlfn.LET(
_xlpm.val,IF($F180 = "",val_blankRefText,  _xldudf_CX_GET(CX_ENTITY,$F180,AG$11,AG$14,,(AG$146))),
_xlpm.Res, IF(OR(_xlpm.val="",_xlpm.val="Error"),"",_xlpm.val),
_xlpm.Res
)</f>
        <v>#NAME?</v>
      </c>
      <c r="AH180" s="1986" t="e" cm="1">
        <f t="array" aca="1" ref="AH180" ca="1">_xlfn.LET(
_xlpm.val,IF($F180 = "",val_blankRefText,  _xldudf_CX_GET(CX_ENTITY,$F180,AH$11,AH$14,,(AH$146))),
_xlpm.Res, IF(OR(_xlpm.val="",_xlpm.val="Error"),"",_xlpm.val),
_xlpm.Res
)</f>
        <v>#NAME?</v>
      </c>
      <c r="AI180" s="1986" t="e" cm="1">
        <f t="array" aca="1" ref="AI180" ca="1">_xlfn.LET(
_xlpm.val,IF($F180 = "",val_blankRefText,  _xldudf_CX_GET(CX_ENTITY,$F180,AI$11,AI$14,,(AI$146))),
_xlpm.Res, IF(OR(_xlpm.val="",_xlpm.val="Error"),"",_xlpm.val),
_xlpm.Res
)</f>
        <v>#NAME?</v>
      </c>
      <c r="AJ180" s="1986" t="e" cm="1">
        <f t="array" aca="1" ref="AJ180" ca="1">_xlfn.LET(
_xlpm.val,IF($F180 = "",val_blankRefText,  _xldudf_CX_GET(CX_ENTITY,$F180,AJ$11,AJ$14,,(AJ$146))),
_xlpm.Res, IF(OR(_xlpm.val="",_xlpm.val="Error"),"",_xlpm.val),
_xlpm.Res
)</f>
        <v>#NAME?</v>
      </c>
      <c r="AK180" s="1986" t="e" cm="1">
        <f t="array" aca="1" ref="AK180" ca="1">_xlfn.LET(
_xlpm.val,IF($F180 = "",val_blankRefText,  _xldudf_CX_GET(CX_ENTITY,$F180,AK$11,AK$14,,(AK$146))),
_xlpm.Res, IF(OR(_xlpm.val="",_xlpm.val="Error"),"",_xlpm.val),
_xlpm.Res
)</f>
        <v>#NAME?</v>
      </c>
      <c r="AL180" s="1986" t="e" cm="1">
        <f t="array" aca="1" ref="AL180" ca="1">_xlfn.LET(
_xlpm.val,IF($F180 = "",val_blankRefText,  _xldudf_CX_GET(CX_ENTITY,$F180,AL$11,AL$14,,(AL$146))),
_xlpm.Res, IF(OR(_xlpm.val="",_xlpm.val="Error"),"",_xlpm.val),
_xlpm.Res
)</f>
        <v>#NAME?</v>
      </c>
      <c r="AM180" s="1986" t="e" cm="1">
        <f t="array" aca="1" ref="AM180" ca="1">_xlfn.LET(
_xlpm.val,IF($F180 = "",val_blankRefText,  _xldudf_CX_GET(CX_ENTITY,$F180,AM$11,AM$14,,(AM$146))),
_xlpm.Res, IF(OR(_xlpm.val="",_xlpm.val="Error"),"",_xlpm.val),
_xlpm.Res
)</f>
        <v>#NAME?</v>
      </c>
      <c r="AN180" s="1986" t="e" cm="1">
        <f t="array" aca="1" ref="AN180" ca="1">_xlfn.LET(
_xlpm.val,IF($F180 = "",val_blankRefText,  _xldudf_CX_GET(CX_ENTITY,$F180,AN$11,AN$14,,(AN$146))),
_xlpm.Res, IF(OR(_xlpm.val="",_xlpm.val="Error"),"",_xlpm.val),
_xlpm.Res
)</f>
        <v>#NAME?</v>
      </c>
      <c r="AO180" s="1986" t="e" cm="1">
        <f t="array" aca="1" ref="AO180" ca="1">_xlfn.LET(
_xlpm.val,IF($F180 = "",val_blankRefText,  _xldudf_CX_GET(CX_ENTITY,$F180,AO$11,AO$14,,(AO$146))),
_xlpm.Res, IF(OR(_xlpm.val="",_xlpm.val="Error"),"",_xlpm.val),
_xlpm.Res
)</f>
        <v>#NAME?</v>
      </c>
      <c r="AP180" s="1986" t="e" cm="1">
        <f t="array" aca="1" ref="AP180" ca="1">_xlfn.LET(
_xlpm.val,IF($F180 = "",val_blankRefText,  _xldudf_CX_GET(CX_ENTITY,$F180,AP$11,AP$14,,(AP$146))),
_xlpm.Res, IF(OR(_xlpm.val="",_xlpm.val="Error"),"",_xlpm.val),
_xlpm.Res
)</f>
        <v>#NAME?</v>
      </c>
      <c r="AQ180" s="1986" t="e" cm="1">
        <f t="array" aca="1" ref="AQ180" ca="1">_xlfn.LET(
_xlpm.val,IF($F180 = "",val_blankRefText,  _xldudf_CX_GET(CX_ENTITY,$F180,AQ$11,AQ$14,,(AQ$146))),
_xlpm.Res, IF(OR(_xlpm.val="",_xlpm.val="Error"),"",_xlpm.val),
_xlpm.Res
)</f>
        <v>#NAME?</v>
      </c>
      <c r="AR180" s="1986" t="e" cm="1">
        <f t="array" aca="1" ref="AR180" ca="1">_xlfn.LET(
_xlpm.val,IF($F180 = "",val_blankRefText,  _xldudf_CX_GET(CX_ENTITY,$F180,AR$11,AR$14,,(AR$146))),
_xlpm.Res, IF(OR(_xlpm.val="",_xlpm.val="Error"),"",_xlpm.val),
_xlpm.Res
)</f>
        <v>#NAME?</v>
      </c>
      <c r="AS180" s="1986" t="e" cm="1">
        <f t="array" aca="1" ref="AS180" ca="1">_xlfn.LET(
_xlpm.val,IF($F180 = "",val_blankRefText,  _xldudf_CX_GET(CX_ENTITY,$F180,AS$11,AS$14,,(AS$146))),
_xlpm.Res, IF(OR(_xlpm.val="",_xlpm.val="Error"),"",_xlpm.val),
_xlpm.Res
)</f>
        <v>#NAME?</v>
      </c>
      <c r="AT180" s="1986" t="e" cm="1">
        <f t="array" aca="1" ref="AT180" ca="1">_xlfn.LET(
_xlpm.val,IF($F180 = "",val_blankRefText,  _xldudf_CX_GET(CX_ENTITY,$F180,AT$11,AT$14,,(AT$146))),
_xlpm.Res, IF(OR(_xlpm.val="",_xlpm.val="Error"),"",_xlpm.val),
_xlpm.Res
)</f>
        <v>#NAME?</v>
      </c>
      <c r="AU180" s="1986" t="e" cm="1">
        <f t="array" aca="1" ref="AU180" ca="1">_xlfn.LET(
_xlpm.val,IF($F180 = "",val_blankRefText,  _xldudf_CX_GET(CX_ENTITY,$F180,AU$11,AU$14,,(AU$146))),
_xlpm.Res, IF(OR(_xlpm.val="",_xlpm.val="Error"),"",_xlpm.val),
_xlpm.Res
)</f>
        <v>#NAME?</v>
      </c>
      <c r="AV180" s="1986" t="e" cm="1">
        <f t="array" aca="1" ref="AV180" ca="1">_xlfn.LET(
_xlpm.val,IF($F180 = "",val_blankRefText,  _xldudf_CX_GET(CX_ENTITY,$F180,AV$11,AV$14,,(AV$146))),
_xlpm.Res, IF(OR(_xlpm.val="",_xlpm.val="Error"),"",_xlpm.val),
_xlpm.Res
)</f>
        <v>#NAME?</v>
      </c>
      <c r="AW180" s="1986" t="e" cm="1">
        <f t="array" aca="1" ref="AW180" ca="1">_xlfn.LET(
_xlpm.val,IF($F180 = "",val_blankRefText,  _xldudf_CX_GET(CX_ENTITY,$F180,AW$11,AW$14,,(AW$146))),
_xlpm.Res, IF(OR(_xlpm.val="",_xlpm.val="Error"),"",_xlpm.val),
_xlpm.Res
)</f>
        <v>#NAME?</v>
      </c>
      <c r="AX180" s="1986" t="e" cm="1">
        <f t="array" aca="1" ref="AX180" ca="1">_xlfn.LET(
_xlpm.val,IF($F180 = "",val_blankRefText,  _xldudf_CX_GET(CX_ENTITY,$F180,AX$11,AX$14,,(AX$146))),
_xlpm.Res, IF(OR(_xlpm.val="",_xlpm.val="Error"),"",_xlpm.val),
_xlpm.Res
)</f>
        <v>#NAME?</v>
      </c>
      <c r="AY180" s="1986" t="e" cm="1">
        <f t="array" aca="1" ref="AY180" ca="1">_xlfn.LET(
_xlpm.val,IF($F180 = "",val_blankRefText,  _xldudf_CX_GET(CX_ENTITY,$F180,AY$11,AY$14,,(AY$146))),
_xlpm.Res, IF(OR(_xlpm.val="",_xlpm.val="Error"),"",_xlpm.val),
_xlpm.Res
)</f>
        <v>#NAME?</v>
      </c>
      <c r="AZ180" s="1986" t="e" cm="1">
        <f t="array" aca="1" ref="AZ180" ca="1">_xlfn.LET(
_xlpm.val,IF($F180 = "",val_blankRefText,  _xldudf_CX_GET(CX_ENTITY,$F180,AZ$11,AZ$14,,(AZ$146))),
_xlpm.Res, IF(OR(_xlpm.val="",_xlpm.val="Error"),"",_xlpm.val),
_xlpm.Res
)</f>
        <v>#NAME?</v>
      </c>
      <c r="BA180" s="1986" t="e" cm="1">
        <f t="array" aca="1" ref="BA180" ca="1">_xlfn.LET(
_xlpm.val,IF($F180 = "",val_blankRefText,  _xldudf_CX_GET(CX_ENTITY,$F180,BA$11,BA$14,,(BA$146))),
_xlpm.Res, IF(OR(_xlpm.val="",_xlpm.val="Error"),"",_xlpm.val),
_xlpm.Res
)</f>
        <v>#NAME?</v>
      </c>
      <c r="BB180" s="1986" t="e" cm="1">
        <f t="array" aca="1" ref="BB180" ca="1">_xlfn.LET(
_xlpm.val,IF($F180 = "",val_blankRefText,  _xldudf_CX_GET(CX_ENTITY,$F180,BB$11,BB$14,,(BB$146))),
_xlpm.Res, IF(OR(_xlpm.val="",_xlpm.val="Error"),"",_xlpm.val),
_xlpm.Res
)</f>
        <v>#NAME?</v>
      </c>
      <c r="BC180" s="1986" t="e" cm="1">
        <f t="array" aca="1" ref="BC180" ca="1">_xlfn.LET(
_xlpm.val,IF($F180 = "",val_blankRefText,  _xldudf_CX_GET(CX_ENTITY,$F180,BC$11,BC$14,,(BC$146))),
_xlpm.Res, IF(OR(_xlpm.val="",_xlpm.val="Error"),"",_xlpm.val),
_xlpm.Res
)</f>
        <v>#NAME?</v>
      </c>
      <c r="BD180" s="1986" t="e" cm="1">
        <f t="array" aca="1" ref="BD180" ca="1">_xlfn.LET(
_xlpm.val,IF($F180 = "",val_blankRefText,  _xldudf_CX_GET(CX_ENTITY,$F180,BD$11,BD$14,,(BD$146))),
_xlpm.Res, IF(OR(_xlpm.val="",_xlpm.val="Error"),"",_xlpm.val),
_xlpm.Res
)</f>
        <v>#NAME?</v>
      </c>
      <c r="BE180" s="1986" t="e" cm="1">
        <f t="array" aca="1" ref="BE180" ca="1">_xlfn.LET(
_xlpm.val,IF($F180 = "",val_blankRefText,  _xldudf_CX_GET(CX_ENTITY,$F180,BE$11,BE$14,,(BE$146))),
_xlpm.Res, IF(OR(_xlpm.val="",_xlpm.val="Error"),"",_xlpm.val),
_xlpm.Res
)</f>
        <v>#NAME?</v>
      </c>
      <c r="BF180" s="1986" t="e" cm="1">
        <f t="array" aca="1" ref="BF180" ca="1">_xlfn.LET(
_xlpm.val,IF($F180 = "",val_blankRefText,  _xldudf_CX_GET(CX_ENTITY,$F180,BF$11,BF$14,,(BF$146))),
_xlpm.Res, IF(OR(_xlpm.val="",_xlpm.val="Error"),"",_xlpm.val),
_xlpm.Res
)</f>
        <v>#NAME?</v>
      </c>
      <c r="BG180" s="1986" t="e" cm="1">
        <f t="array" aca="1" ref="BG180" ca="1">_xlfn.LET(
_xlpm.val,IF($F180 = "",val_blankRefText,  _xldudf_CX_GET(CX_ENTITY,$F180,BG$11,BG$14,,(BG$146))),
_xlpm.Res, IF(OR(_xlpm.val="",_xlpm.val="Error"),"",_xlpm.val),
_xlpm.Res
)</f>
        <v>#NAME?</v>
      </c>
      <c r="BH180" s="1986" t="e" cm="1">
        <f t="array" aca="1" ref="BH180" ca="1">_xlfn.LET(
_xlpm.val,IF($F180 = "",val_blankRefText,  _xldudf_CX_GET(CX_ENTITY,$F180,BH$11,BH$14,,(BH$146))),
_xlpm.Res, IF(OR(_xlpm.val="",_xlpm.val="Error"),"",_xlpm.val),
_xlpm.Res
)</f>
        <v>#NAME?</v>
      </c>
      <c r="BI180" s="1986" t="e" cm="1">
        <f t="array" aca="1" ref="BI180" ca="1">_xlfn.LET(
_xlpm.val,IF($F180 = "",val_blankRefText,  _xldudf_CX_GET(CX_ENTITY,$F180,BI$11,BI$14,,(BI$146))),
_xlpm.Res, IF(OR(_xlpm.val="",_xlpm.val="Error"),"",_xlpm.val),
_xlpm.Res
)</f>
        <v>#NAME?</v>
      </c>
      <c r="BJ180" s="1986" t="e" cm="1">
        <f t="array" aca="1" ref="BJ180" ca="1">_xlfn.LET(
_xlpm.val,IF($F180 = "",val_blankRefText,  _xldudf_CX_GET(CX_ENTITY,$F180,BJ$11,BJ$14,,(BJ$146))),
_xlpm.Res, IF(OR(_xlpm.val="",_xlpm.val="Error"),"",_xlpm.val),
_xlpm.Res
)</f>
        <v>#NAME?</v>
      </c>
      <c r="BK180" s="1986" t="e" cm="1">
        <f t="array" aca="1" ref="BK180" ca="1">_xlfn.LET(
_xlpm.val,IF($F180 = "",val_blankRefText,  _xldudf_CX_GET(CX_ENTITY,$F180,BK$11,BK$14,,(BK$146))),
_xlpm.Res, IF(OR(_xlpm.val="",_xlpm.val="Error"),"",_xlpm.val),
_xlpm.Res
)</f>
        <v>#NAME?</v>
      </c>
      <c r="BL180" s="1986" t="e" cm="1">
        <f t="array" aca="1" ref="BL180" ca="1">_xlfn.LET(
_xlpm.val,IF($F180 = "",val_blankRefText,  _xldudf_CX_GET(CX_ENTITY,$F180,BL$11,BL$14,,(BL$146))),
_xlpm.Res, IF(OR(_xlpm.val="",_xlpm.val="Error"),"",_xlpm.val),
_xlpm.Res
)</f>
        <v>#NAME?</v>
      </c>
      <c r="BM180" s="1986" t="e" cm="1">
        <f t="array" aca="1" ref="BM180" ca="1">_xlfn.LET(
_xlpm.val,IF($F180 = "",val_blankRefText,  _xldudf_CX_GET(CX_ENTITY,$F180,BM$11,BM$14,,(BM$146))),
_xlpm.Res, IF(OR(_xlpm.val="",_xlpm.val="Error"),"",_xlpm.val),
_xlpm.Res
)</f>
        <v>#NAME?</v>
      </c>
      <c r="BN180" s="1986" t="e" cm="1">
        <f t="array" aca="1" ref="BN180" ca="1">_xlfn.LET(
_xlpm.val,IF($F180 = "",val_blankRefText,  _xldudf_CX_GET(CX_ENTITY,$F180,BN$11,BN$14,,(BN$146))),
_xlpm.Res, IF(OR(_xlpm.val="",_xlpm.val="Error"),"",_xlpm.val),
_xlpm.Res
)</f>
        <v>#NAME?</v>
      </c>
      <c r="BO180" s="2103"/>
      <c r="BP180" s="2103"/>
      <c r="BQ180" s="2103"/>
      <c r="BR180" s="2103"/>
      <c r="BS180" s="2103"/>
      <c r="BT180" s="2103"/>
      <c r="BU180" s="2103"/>
      <c r="BV180" s="2103"/>
      <c r="BW180" s="2103"/>
      <c r="BX180" s="2103"/>
      <c r="BY180" s="2103"/>
      <c r="BZ180" s="2103"/>
      <c r="CA180" s="34"/>
      <c r="CC180" s="299"/>
      <c r="CD180" s="1461" t="e" cm="1">
        <f t="array" aca="1" ref="CD180" ca="1">_xlfn.LET( _xlpm.CheckBlank, SUM(PL!$AD180:$BN180) = 0, IF(_xlpm.CheckBlank, "", SUM(_xlfn._xlws.FILTER(PL!$AD180:$BN180,(YEAR(PL!$AD$12:$BN$12)=PL!CD$12)*(array_timeline&lt;=PL!CD$11)))))</f>
        <v>#NAME?</v>
      </c>
      <c r="CE180" s="1461" t="e" cm="1">
        <f t="array" aca="1" ref="CE180" ca="1">_xlfn.LET( _xlpm.CheckBlank, SUM(PL!$AD180:$BN180) = 0, IF(_xlpm.CheckBlank, "", SUM(_xlfn._xlws.FILTER(PL!$AD180:$BN180,(YEAR(PL!$AD$12:$BN$12)=PL!CE$12)*(array_timeline&lt;=PL!CE$11)))))</f>
        <v>#NAME?</v>
      </c>
      <c r="CF180" s="88"/>
      <c r="CG180" s="1461" t="e" cm="1">
        <f t="array" aca="1" ref="CG180" ca="1">_xlfn.LET( _xlpm.CheckBlank, SUM(PL!$AD180:$BN180) = 0, IF(_xlpm.CheckBlank, "", SUM(_xlfn._xlws.FILTER(PL!$AD180:$BN180,(YEAR(PL!$AD$12:$BN$12)=PL!CG$12)*(array_timeline&lt;=PL!CG$11)))))</f>
        <v>#NAME?</v>
      </c>
      <c r="CH180" s="1461" t="e" cm="1">
        <f t="array" aca="1" ref="CH180" ca="1">_xlfn.LET( _xlpm.CheckBlank, SUM(PL!$AD180:$BN180) = 0, IF(_xlpm.CheckBlank, "", SUM(_xlfn._xlws.FILTER(PL!$AD180:$BN180,(YEAR(PL!$AD$12:$BN$12)=PL!CH$12)*(array_timeline&lt;=PL!CH$11)))))</f>
        <v>#NAME?</v>
      </c>
      <c r="CI180" s="88"/>
      <c r="CJ180" s="1461" cm="1">
        <f t="array" ref="CJ180">_xlfn.LET( _xlpm.CheckBlank, SUM(PL!$AD180:$BN180) = 0, IF(_xlpm.CheckBlank, "", SUM(_xlfn.TAKE(_xlfn.DROP(PL!$AD180:$BN180, ,-DATEDIFF(PL!CJ$11, val_asOfDate,"M")),1,-12))))</f>
        <v>12</v>
      </c>
      <c r="CK180" s="1461" cm="1">
        <f t="array" ref="CK180">_xlfn.LET( _xlpm.CheckBlank, SUM(PL!$AD180:$BN180) = 0, IF(_xlpm.CheckBlank, "", SUM(_xlfn.TAKE(_xlfn.DROP(PL!$AD180:$BN180, ,-DATEDIFF(PL!CK$11, val_asOfDate,"M")),1,-12))))</f>
        <v>12</v>
      </c>
      <c r="CL180" s="88"/>
      <c r="CM180" s="1986" t="e" cm="1">
        <f t="array" aca="1" ref="CM180" ca="1">_xlfn.LET(
_xlpm.val,IF($F180 = "",val_blankRefText,  _xldudf_CX_GET(CX_ENTITY,$F180,CM$11,CM$14,,(CM$174))),
_xlpm.Res, IF(OR(_xlpm.val="",_xlpm.val="Error"),"",_xlpm.val),
_xlpm.Res
)</f>
        <v>#NAME?</v>
      </c>
      <c r="CN180" s="1986" t="e" cm="1">
        <f t="array" aca="1" ref="CN180" ca="1">_xlfn.LET(
_xlpm.val,IF($F180 = "",val_blankRefText,  _xldudf_CX_GET(CX_ENTITY,$F180,CN$11,CN$14,,(CN$174))),
_xlpm.Res, IF(OR(_xlpm.val="",_xlpm.val="Error"),"",_xlpm.val),
_xlpm.Res
)</f>
        <v>#NAME?</v>
      </c>
      <c r="CO180" s="1169"/>
      <c r="CP180" s="1986" t="e" cm="1">
        <f t="array" aca="1" ref="CP180" ca="1">_xlfn.LET(
_xlpm.val,IF($F180 = "",val_blankRefText,  _xldudf_CX_GET(CX_ENTITY,$F180,CP$11,CP$14,,(CP$174))),
_xlpm.Res, IF(OR(_xlpm.val="",_xlpm.val="Error"),"",_xlpm.val),
_xlpm.Res
)</f>
        <v>#NAME?</v>
      </c>
      <c r="CQ180" s="1986" t="e" cm="1">
        <f t="array" aca="1" ref="CQ180" ca="1">_xlfn.LET(
_xlpm.val,IF($F180 = "",val_blankRefText,  _xldudf_CX_GET(CX_ENTITY,$F180,CQ$11,CQ$14,,(CQ$174))),
_xlpm.Res, IF(OR(_xlpm.val="",_xlpm.val="Error"),"",_xlpm.val),
_xlpm.Res
)</f>
        <v>#NAME?</v>
      </c>
      <c r="CR180" s="34"/>
    </row>
    <row r="181" spans="1:96" ht="21" customHeight="1" outlineLevel="1">
      <c r="A181" s="1322"/>
      <c r="B181" s="577" t="s">
        <v>151</v>
      </c>
      <c r="C181" s="577" t="s">
        <v>1627</v>
      </c>
      <c r="D181" s="577"/>
      <c r="E181" s="577" t="e" cm="1">
        <f t="array" aca="1" ref="E181" ca="1">_xlfn.LET(
   _xlpm.Attr,  $C181,
   _xlpm.Lookback, $E$16,
   _xlpm.QueryDate, EOMONTH(val_asOfDate,_xlpm.Lookback),
   _xlpm.ReadField, _xldudf_CX_GET(CX_ENTITY,fx_attrConverter($C181),_xlpm.QueryDate),
   _xlpm.AttrBlank, _xlpm.Attr="", _xlpm.Result,
   IF(_xlpm.AttrBlank,val_blankRefText,fx_attrConverter(_xlpm.ReadField,0)),
IF(_xlpm.Result = "Error", "", _xlpm.Result )
)</f>
        <v>#NAME?</v>
      </c>
      <c r="F181" s="577" t="str">
        <f t="shared" si="52"/>
        <v>Valuation Metric Adjustment Type II - Amount 6</v>
      </c>
      <c r="G181" s="577" t="s">
        <v>1622</v>
      </c>
      <c r="H181" s="510">
        <v>0</v>
      </c>
      <c r="I181" s="510">
        <v>1</v>
      </c>
      <c r="J181" s="30"/>
      <c r="K181" s="30"/>
      <c r="L181" s="579" t="b">
        <v>0</v>
      </c>
      <c r="N181" s="158"/>
      <c r="O181" s="101"/>
      <c r="P181" s="52"/>
      <c r="Q181" s="101"/>
      <c r="R181" s="101"/>
      <c r="S181" s="101"/>
      <c r="T181" s="101"/>
      <c r="U181" s="39"/>
      <c r="W181" s="91" t="str">
        <f>W177</f>
        <v>Actual</v>
      </c>
      <c r="X181" s="884" t="s">
        <v>62</v>
      </c>
      <c r="Y181" s="1555" t="e">
        <f t="shared" ca="1" si="53"/>
        <v>#NAME?</v>
      </c>
      <c r="Z181" s="198" cm="1">
        <f t="array" ref="Z181">_xlfn.SWITCH(
    TRUE,
ISBLANK(_PL!$L181),"",
    _PL!$L181=TRUE, 1,
    _PL!$L181=FALSE,-1,
    _PL!$L181=-1,0,
"n/a"
)</f>
        <v>-1</v>
      </c>
      <c r="AA181" s="905"/>
      <c r="AB181" s="1128"/>
      <c r="AC181" s="914" t="str" cm="1">
        <f t="array" ref="AC181">_xlfn.LET(
_xlpm.Def, IF(_xlfn.XMATCH(AB181,tbl_acctDef[Term],0)&gt;0, fx_getIcon("find"), ""),
_xlpm.Adj, IF(_xlfn.XMATCH(AB181, tbl_adjExample[Items],0)&gt;0, fx_getIcon("find"), ""),
IFERROR(IFBLANK(_xlpm.Def,_xlpm.Adj),"")
)</f>
        <v/>
      </c>
      <c r="AD181" s="1986" t="e" cm="1">
        <f t="array" aca="1" ref="AD181" ca="1">_xlfn.LET(
_xlpm.val,IF($F181 = "",val_blankRefText,  _xldudf_CX_GET(CX_ENTITY,$F181,AD$11,AD$14,,(AD$146))),
_xlpm.Res, IF(OR(_xlpm.val="",_xlpm.val="Error"),"",_xlpm.val),
_xlpm.Res
)</f>
        <v>#NAME?</v>
      </c>
      <c r="AE181" s="1986" t="e" cm="1">
        <f t="array" aca="1" ref="AE181" ca="1">_xlfn.LET(
_xlpm.val,IF($F181 = "",val_blankRefText,  _xldudf_CX_GET(CX_ENTITY,$F181,AE$11,AE$14,,(AE$146))),
_xlpm.Res, IF(OR(_xlpm.val="",_xlpm.val="Error"),"",_xlpm.val),
_xlpm.Res
)</f>
        <v>#NAME?</v>
      </c>
      <c r="AF181" s="1986" t="e" cm="1">
        <f t="array" aca="1" ref="AF181" ca="1">_xlfn.LET(
_xlpm.val,IF($F181 = "",val_blankRefText,  _xldudf_CX_GET(CX_ENTITY,$F181,AF$11,AF$14,,(AF$146))),
_xlpm.Res, IF(OR(_xlpm.val="",_xlpm.val="Error"),"",_xlpm.val),
_xlpm.Res
)</f>
        <v>#NAME?</v>
      </c>
      <c r="AG181" s="1986" t="e" cm="1">
        <f t="array" aca="1" ref="AG181" ca="1">_xlfn.LET(
_xlpm.val,IF($F181 = "",val_blankRefText,  _xldudf_CX_GET(CX_ENTITY,$F181,AG$11,AG$14,,(AG$146))),
_xlpm.Res, IF(OR(_xlpm.val="",_xlpm.val="Error"),"",_xlpm.val),
_xlpm.Res
)</f>
        <v>#NAME?</v>
      </c>
      <c r="AH181" s="1986" t="e" cm="1">
        <f t="array" aca="1" ref="AH181" ca="1">_xlfn.LET(
_xlpm.val,IF($F181 = "",val_blankRefText,  _xldudf_CX_GET(CX_ENTITY,$F181,AH$11,AH$14,,(AH$146))),
_xlpm.Res, IF(OR(_xlpm.val="",_xlpm.val="Error"),"",_xlpm.val),
_xlpm.Res
)</f>
        <v>#NAME?</v>
      </c>
      <c r="AI181" s="1986" t="e" cm="1">
        <f t="array" aca="1" ref="AI181" ca="1">_xlfn.LET(
_xlpm.val,IF($F181 = "",val_blankRefText,  _xldudf_CX_GET(CX_ENTITY,$F181,AI$11,AI$14,,(AI$146))),
_xlpm.Res, IF(OR(_xlpm.val="",_xlpm.val="Error"),"",_xlpm.val),
_xlpm.Res
)</f>
        <v>#NAME?</v>
      </c>
      <c r="AJ181" s="1986" t="e" cm="1">
        <f t="array" aca="1" ref="AJ181" ca="1">_xlfn.LET(
_xlpm.val,IF($F181 = "",val_blankRefText,  _xldudf_CX_GET(CX_ENTITY,$F181,AJ$11,AJ$14,,(AJ$146))),
_xlpm.Res, IF(OR(_xlpm.val="",_xlpm.val="Error"),"",_xlpm.val),
_xlpm.Res
)</f>
        <v>#NAME?</v>
      </c>
      <c r="AK181" s="1986" t="e" cm="1">
        <f t="array" aca="1" ref="AK181" ca="1">_xlfn.LET(
_xlpm.val,IF($F181 = "",val_blankRefText,  _xldudf_CX_GET(CX_ENTITY,$F181,AK$11,AK$14,,(AK$146))),
_xlpm.Res, IF(OR(_xlpm.val="",_xlpm.val="Error"),"",_xlpm.val),
_xlpm.Res
)</f>
        <v>#NAME?</v>
      </c>
      <c r="AL181" s="1986" t="e" cm="1">
        <f t="array" aca="1" ref="AL181" ca="1">_xlfn.LET(
_xlpm.val,IF($F181 = "",val_blankRefText,  _xldudf_CX_GET(CX_ENTITY,$F181,AL$11,AL$14,,(AL$146))),
_xlpm.Res, IF(OR(_xlpm.val="",_xlpm.val="Error"),"",_xlpm.val),
_xlpm.Res
)</f>
        <v>#NAME?</v>
      </c>
      <c r="AM181" s="1986" t="e" cm="1">
        <f t="array" aca="1" ref="AM181" ca="1">_xlfn.LET(
_xlpm.val,IF($F181 = "",val_blankRefText,  _xldudf_CX_GET(CX_ENTITY,$F181,AM$11,AM$14,,(AM$146))),
_xlpm.Res, IF(OR(_xlpm.val="",_xlpm.val="Error"),"",_xlpm.val),
_xlpm.Res
)</f>
        <v>#NAME?</v>
      </c>
      <c r="AN181" s="1986" t="e" cm="1">
        <f t="array" aca="1" ref="AN181" ca="1">_xlfn.LET(
_xlpm.val,IF($F181 = "",val_blankRefText,  _xldudf_CX_GET(CX_ENTITY,$F181,AN$11,AN$14,,(AN$146))),
_xlpm.Res, IF(OR(_xlpm.val="",_xlpm.val="Error"),"",_xlpm.val),
_xlpm.Res
)</f>
        <v>#NAME?</v>
      </c>
      <c r="AO181" s="1986" t="e" cm="1">
        <f t="array" aca="1" ref="AO181" ca="1">_xlfn.LET(
_xlpm.val,IF($F181 = "",val_blankRefText,  _xldudf_CX_GET(CX_ENTITY,$F181,AO$11,AO$14,,(AO$146))),
_xlpm.Res, IF(OR(_xlpm.val="",_xlpm.val="Error"),"",_xlpm.val),
_xlpm.Res
)</f>
        <v>#NAME?</v>
      </c>
      <c r="AP181" s="1986" t="e" cm="1">
        <f t="array" aca="1" ref="AP181" ca="1">_xlfn.LET(
_xlpm.val,IF($F181 = "",val_blankRefText,  _xldudf_CX_GET(CX_ENTITY,$F181,AP$11,AP$14,,(AP$146))),
_xlpm.Res, IF(OR(_xlpm.val="",_xlpm.val="Error"),"",_xlpm.val),
_xlpm.Res
)</f>
        <v>#NAME?</v>
      </c>
      <c r="AQ181" s="1986" t="e" cm="1">
        <f t="array" aca="1" ref="AQ181" ca="1">_xlfn.LET(
_xlpm.val,IF($F181 = "",val_blankRefText,  _xldudf_CX_GET(CX_ENTITY,$F181,AQ$11,AQ$14,,(AQ$146))),
_xlpm.Res, IF(OR(_xlpm.val="",_xlpm.val="Error"),"",_xlpm.val),
_xlpm.Res
)</f>
        <v>#NAME?</v>
      </c>
      <c r="AR181" s="1986" t="e" cm="1">
        <f t="array" aca="1" ref="AR181" ca="1">_xlfn.LET(
_xlpm.val,IF($F181 = "",val_blankRefText,  _xldudf_CX_GET(CX_ENTITY,$F181,AR$11,AR$14,,(AR$146))),
_xlpm.Res, IF(OR(_xlpm.val="",_xlpm.val="Error"),"",_xlpm.val),
_xlpm.Res
)</f>
        <v>#NAME?</v>
      </c>
      <c r="AS181" s="1986" t="e" cm="1">
        <f t="array" aca="1" ref="AS181" ca="1">_xlfn.LET(
_xlpm.val,IF($F181 = "",val_blankRefText,  _xldudf_CX_GET(CX_ENTITY,$F181,AS$11,AS$14,,(AS$146))),
_xlpm.Res, IF(OR(_xlpm.val="",_xlpm.val="Error"),"",_xlpm.val),
_xlpm.Res
)</f>
        <v>#NAME?</v>
      </c>
      <c r="AT181" s="1986" t="e" cm="1">
        <f t="array" aca="1" ref="AT181" ca="1">_xlfn.LET(
_xlpm.val,IF($F181 = "",val_blankRefText,  _xldudf_CX_GET(CX_ENTITY,$F181,AT$11,AT$14,,(AT$146))),
_xlpm.Res, IF(OR(_xlpm.val="",_xlpm.val="Error"),"",_xlpm.val),
_xlpm.Res
)</f>
        <v>#NAME?</v>
      </c>
      <c r="AU181" s="1986" t="e" cm="1">
        <f t="array" aca="1" ref="AU181" ca="1">_xlfn.LET(
_xlpm.val,IF($F181 = "",val_blankRefText,  _xldudf_CX_GET(CX_ENTITY,$F181,AU$11,AU$14,,(AU$146))),
_xlpm.Res, IF(OR(_xlpm.val="",_xlpm.val="Error"),"",_xlpm.val),
_xlpm.Res
)</f>
        <v>#NAME?</v>
      </c>
      <c r="AV181" s="1986" t="e" cm="1">
        <f t="array" aca="1" ref="AV181" ca="1">_xlfn.LET(
_xlpm.val,IF($F181 = "",val_blankRefText,  _xldudf_CX_GET(CX_ENTITY,$F181,AV$11,AV$14,,(AV$146))),
_xlpm.Res, IF(OR(_xlpm.val="",_xlpm.val="Error"),"",_xlpm.val),
_xlpm.Res
)</f>
        <v>#NAME?</v>
      </c>
      <c r="AW181" s="1986" t="e" cm="1">
        <f t="array" aca="1" ref="AW181" ca="1">_xlfn.LET(
_xlpm.val,IF($F181 = "",val_blankRefText,  _xldudf_CX_GET(CX_ENTITY,$F181,AW$11,AW$14,,(AW$146))),
_xlpm.Res, IF(OR(_xlpm.val="",_xlpm.val="Error"),"",_xlpm.val),
_xlpm.Res
)</f>
        <v>#NAME?</v>
      </c>
      <c r="AX181" s="1986" t="e" cm="1">
        <f t="array" aca="1" ref="AX181" ca="1">_xlfn.LET(
_xlpm.val,IF($F181 = "",val_blankRefText,  _xldudf_CX_GET(CX_ENTITY,$F181,AX$11,AX$14,,(AX$146))),
_xlpm.Res, IF(OR(_xlpm.val="",_xlpm.val="Error"),"",_xlpm.val),
_xlpm.Res
)</f>
        <v>#NAME?</v>
      </c>
      <c r="AY181" s="1986" t="e" cm="1">
        <f t="array" aca="1" ref="AY181" ca="1">_xlfn.LET(
_xlpm.val,IF($F181 = "",val_blankRefText,  _xldudf_CX_GET(CX_ENTITY,$F181,AY$11,AY$14,,(AY$146))),
_xlpm.Res, IF(OR(_xlpm.val="",_xlpm.val="Error"),"",_xlpm.val),
_xlpm.Res
)</f>
        <v>#NAME?</v>
      </c>
      <c r="AZ181" s="1986" t="e" cm="1">
        <f t="array" aca="1" ref="AZ181" ca="1">_xlfn.LET(
_xlpm.val,IF($F181 = "",val_blankRefText,  _xldudf_CX_GET(CX_ENTITY,$F181,AZ$11,AZ$14,,(AZ$146))),
_xlpm.Res, IF(OR(_xlpm.val="",_xlpm.val="Error"),"",_xlpm.val),
_xlpm.Res
)</f>
        <v>#NAME?</v>
      </c>
      <c r="BA181" s="1986" t="e" cm="1">
        <f t="array" aca="1" ref="BA181" ca="1">_xlfn.LET(
_xlpm.val,IF($F181 = "",val_blankRefText,  _xldudf_CX_GET(CX_ENTITY,$F181,BA$11,BA$14,,(BA$146))),
_xlpm.Res, IF(OR(_xlpm.val="",_xlpm.val="Error"),"",_xlpm.val),
_xlpm.Res
)</f>
        <v>#NAME?</v>
      </c>
      <c r="BB181" s="1986" t="e" cm="1">
        <f t="array" aca="1" ref="BB181" ca="1">_xlfn.LET(
_xlpm.val,IF($F181 = "",val_blankRefText,  _xldudf_CX_GET(CX_ENTITY,$F181,BB$11,BB$14,,(BB$146))),
_xlpm.Res, IF(OR(_xlpm.val="",_xlpm.val="Error"),"",_xlpm.val),
_xlpm.Res
)</f>
        <v>#NAME?</v>
      </c>
      <c r="BC181" s="1986" t="e" cm="1">
        <f t="array" aca="1" ref="BC181" ca="1">_xlfn.LET(
_xlpm.val,IF($F181 = "",val_blankRefText,  _xldudf_CX_GET(CX_ENTITY,$F181,BC$11,BC$14,,(BC$146))),
_xlpm.Res, IF(OR(_xlpm.val="",_xlpm.val="Error"),"",_xlpm.val),
_xlpm.Res
)</f>
        <v>#NAME?</v>
      </c>
      <c r="BD181" s="1986" t="e" cm="1">
        <f t="array" aca="1" ref="BD181" ca="1">_xlfn.LET(
_xlpm.val,IF($F181 = "",val_blankRefText,  _xldudf_CX_GET(CX_ENTITY,$F181,BD$11,BD$14,,(BD$146))),
_xlpm.Res, IF(OR(_xlpm.val="",_xlpm.val="Error"),"",_xlpm.val),
_xlpm.Res
)</f>
        <v>#NAME?</v>
      </c>
      <c r="BE181" s="1986" t="e" cm="1">
        <f t="array" aca="1" ref="BE181" ca="1">_xlfn.LET(
_xlpm.val,IF($F181 = "",val_blankRefText,  _xldudf_CX_GET(CX_ENTITY,$F181,BE$11,BE$14,,(BE$146))),
_xlpm.Res, IF(OR(_xlpm.val="",_xlpm.val="Error"),"",_xlpm.val),
_xlpm.Res
)</f>
        <v>#NAME?</v>
      </c>
      <c r="BF181" s="1986" t="e" cm="1">
        <f t="array" aca="1" ref="BF181" ca="1">_xlfn.LET(
_xlpm.val,IF($F181 = "",val_blankRefText,  _xldudf_CX_GET(CX_ENTITY,$F181,BF$11,BF$14,,(BF$146))),
_xlpm.Res, IF(OR(_xlpm.val="",_xlpm.val="Error"),"",_xlpm.val),
_xlpm.Res
)</f>
        <v>#NAME?</v>
      </c>
      <c r="BG181" s="1986" t="e" cm="1">
        <f t="array" aca="1" ref="BG181" ca="1">_xlfn.LET(
_xlpm.val,IF($F181 = "",val_blankRefText,  _xldudf_CX_GET(CX_ENTITY,$F181,BG$11,BG$14,,(BG$146))),
_xlpm.Res, IF(OR(_xlpm.val="",_xlpm.val="Error"),"",_xlpm.val),
_xlpm.Res
)</f>
        <v>#NAME?</v>
      </c>
      <c r="BH181" s="1986" t="e" cm="1">
        <f t="array" aca="1" ref="BH181" ca="1">_xlfn.LET(
_xlpm.val,IF($F181 = "",val_blankRefText,  _xldudf_CX_GET(CX_ENTITY,$F181,BH$11,BH$14,,(BH$146))),
_xlpm.Res, IF(OR(_xlpm.val="",_xlpm.val="Error"),"",_xlpm.val),
_xlpm.Res
)</f>
        <v>#NAME?</v>
      </c>
      <c r="BI181" s="1986" t="e" cm="1">
        <f t="array" aca="1" ref="BI181" ca="1">_xlfn.LET(
_xlpm.val,IF($F181 = "",val_blankRefText,  _xldudf_CX_GET(CX_ENTITY,$F181,BI$11,BI$14,,(BI$146))),
_xlpm.Res, IF(OR(_xlpm.val="",_xlpm.val="Error"),"",_xlpm.val),
_xlpm.Res
)</f>
        <v>#NAME?</v>
      </c>
      <c r="BJ181" s="1986" t="e" cm="1">
        <f t="array" aca="1" ref="BJ181" ca="1">_xlfn.LET(
_xlpm.val,IF($F181 = "",val_blankRefText,  _xldudf_CX_GET(CX_ENTITY,$F181,BJ$11,BJ$14,,(BJ$146))),
_xlpm.Res, IF(OR(_xlpm.val="",_xlpm.val="Error"),"",_xlpm.val),
_xlpm.Res
)</f>
        <v>#NAME?</v>
      </c>
      <c r="BK181" s="1986" t="e" cm="1">
        <f t="array" aca="1" ref="BK181" ca="1">_xlfn.LET(
_xlpm.val,IF($F181 = "",val_blankRefText,  _xldudf_CX_GET(CX_ENTITY,$F181,BK$11,BK$14,,(BK$146))),
_xlpm.Res, IF(OR(_xlpm.val="",_xlpm.val="Error"),"",_xlpm.val),
_xlpm.Res
)</f>
        <v>#NAME?</v>
      </c>
      <c r="BL181" s="1986" t="e" cm="1">
        <f t="array" aca="1" ref="BL181" ca="1">_xlfn.LET(
_xlpm.val,IF($F181 = "",val_blankRefText,  _xldudf_CX_GET(CX_ENTITY,$F181,BL$11,BL$14,,(BL$146))),
_xlpm.Res, IF(OR(_xlpm.val="",_xlpm.val="Error"),"",_xlpm.val),
_xlpm.Res
)</f>
        <v>#NAME?</v>
      </c>
      <c r="BM181" s="1986" t="e" cm="1">
        <f t="array" aca="1" ref="BM181" ca="1">_xlfn.LET(
_xlpm.val,IF($F181 = "",val_blankRefText,  _xldudf_CX_GET(CX_ENTITY,$F181,BM$11,BM$14,,(BM$146))),
_xlpm.Res, IF(OR(_xlpm.val="",_xlpm.val="Error"),"",_xlpm.val),
_xlpm.Res
)</f>
        <v>#NAME?</v>
      </c>
      <c r="BN181" s="1986" t="e" cm="1">
        <f t="array" aca="1" ref="BN181" ca="1">_xlfn.LET(
_xlpm.val,IF($F181 = "",val_blankRefText,  _xldudf_CX_GET(CX_ENTITY,$F181,BN$11,BN$14,,(BN$146))),
_xlpm.Res, IF(OR(_xlpm.val="",_xlpm.val="Error"),"",_xlpm.val),
_xlpm.Res
)</f>
        <v>#NAME?</v>
      </c>
      <c r="BO181" s="2103"/>
      <c r="BP181" s="2103"/>
      <c r="BQ181" s="2103"/>
      <c r="BR181" s="2103"/>
      <c r="BS181" s="2103"/>
      <c r="BT181" s="2103"/>
      <c r="BU181" s="2103"/>
      <c r="BV181" s="2103"/>
      <c r="BW181" s="2103"/>
      <c r="BX181" s="2103"/>
      <c r="BY181" s="2103"/>
      <c r="BZ181" s="2103"/>
      <c r="CA181" s="34"/>
      <c r="CC181" s="299"/>
      <c r="CD181" s="1461" t="e" cm="1">
        <f t="array" aca="1" ref="CD181" ca="1">_xlfn.LET( _xlpm.CheckBlank, SUM(PL!$AD181:$BN181) = 0, IF(_xlpm.CheckBlank, "", SUM(_xlfn._xlws.FILTER(PL!$AD181:$BN181,(YEAR(PL!$AD$12:$BN$12)=PL!CD$12)*(array_timeline&lt;=PL!CD$11)))))</f>
        <v>#NAME?</v>
      </c>
      <c r="CE181" s="1461" t="e" cm="1">
        <f t="array" aca="1" ref="CE181" ca="1">_xlfn.LET( _xlpm.CheckBlank, SUM(PL!$AD181:$BN181) = 0, IF(_xlpm.CheckBlank, "", SUM(_xlfn._xlws.FILTER(PL!$AD181:$BN181,(YEAR(PL!$AD$12:$BN$12)=PL!CE$12)*(array_timeline&lt;=PL!CE$11)))))</f>
        <v>#NAME?</v>
      </c>
      <c r="CF181" s="88"/>
      <c r="CG181" s="1461" t="e" cm="1">
        <f t="array" aca="1" ref="CG181" ca="1">_xlfn.LET( _xlpm.CheckBlank, SUM(PL!$AD181:$BN181) = 0, IF(_xlpm.CheckBlank, "", SUM(_xlfn._xlws.FILTER(PL!$AD181:$BN181,(YEAR(PL!$AD$12:$BN$12)=PL!CG$12)*(array_timeline&lt;=PL!CG$11)))))</f>
        <v>#NAME?</v>
      </c>
      <c r="CH181" s="1461" t="e" cm="1">
        <f t="array" aca="1" ref="CH181" ca="1">_xlfn.LET( _xlpm.CheckBlank, SUM(PL!$AD181:$BN181) = 0, IF(_xlpm.CheckBlank, "", SUM(_xlfn._xlws.FILTER(PL!$AD181:$BN181,(YEAR(PL!$AD$12:$BN$12)=PL!CH$12)*(array_timeline&lt;=PL!CH$11)))))</f>
        <v>#NAME?</v>
      </c>
      <c r="CI181" s="88"/>
      <c r="CJ181" s="1461" cm="1">
        <f t="array" ref="CJ181">_xlfn.LET( _xlpm.CheckBlank, SUM(PL!$AD181:$BN181) = 0, IF(_xlpm.CheckBlank, "", SUM(_xlfn.TAKE(_xlfn.DROP(PL!$AD181:$BN181, ,-DATEDIFF(PL!CJ$11, val_asOfDate,"M")),1,-12))))</f>
        <v>12</v>
      </c>
      <c r="CK181" s="1461" cm="1">
        <f t="array" ref="CK181">_xlfn.LET( _xlpm.CheckBlank, SUM(PL!$AD181:$BN181) = 0, IF(_xlpm.CheckBlank, "", SUM(_xlfn.TAKE(_xlfn.DROP(PL!$AD181:$BN181, ,-DATEDIFF(PL!CK$11, val_asOfDate,"M")),1,-12))))</f>
        <v>12</v>
      </c>
      <c r="CL181" s="88"/>
      <c r="CM181" s="1986" t="e" cm="1">
        <f t="array" aca="1" ref="CM181" ca="1">_xlfn.LET(
_xlpm.val,IF($F181 = "",val_blankRefText,  _xldudf_CX_GET(CX_ENTITY,$F181,CM$11,CM$14,,(CM$174))),
_xlpm.Res, IF(OR(_xlpm.val="",_xlpm.val="Error"),"",_xlpm.val),
_xlpm.Res
)</f>
        <v>#NAME?</v>
      </c>
      <c r="CN181" s="1986" t="e" cm="1">
        <f t="array" aca="1" ref="CN181" ca="1">_xlfn.LET(
_xlpm.val,IF($F181 = "",val_blankRefText,  _xldudf_CX_GET(CX_ENTITY,$F181,CN$11,CN$14,,(CN$174))),
_xlpm.Res, IF(OR(_xlpm.val="",_xlpm.val="Error"),"",_xlpm.val),
_xlpm.Res
)</f>
        <v>#NAME?</v>
      </c>
      <c r="CO181" s="1169"/>
      <c r="CP181" s="1986" t="e" cm="1">
        <f t="array" aca="1" ref="CP181" ca="1">_xlfn.LET(
_xlpm.val,IF($F181 = "",val_blankRefText,  _xldudf_CX_GET(CX_ENTITY,$F181,CP$11,CP$14,,(CP$174))),
_xlpm.Res, IF(OR(_xlpm.val="",_xlpm.val="Error"),"",_xlpm.val),
_xlpm.Res
)</f>
        <v>#NAME?</v>
      </c>
      <c r="CQ181" s="1986" t="e" cm="1">
        <f t="array" aca="1" ref="CQ181" ca="1">_xlfn.LET(
_xlpm.val,IF($F181 = "",val_blankRefText,  _xldudf_CX_GET(CX_ENTITY,$F181,CQ$11,CQ$14,,(CQ$174))),
_xlpm.Res, IF(OR(_xlpm.val="",_xlpm.val="Error"),"",_xlpm.val),
_xlpm.Res
)</f>
        <v>#NAME?</v>
      </c>
      <c r="CR181" s="34"/>
    </row>
    <row r="182" spans="1:96" ht="21" customHeight="1" outlineLevel="1">
      <c r="A182" s="1322"/>
      <c r="B182" s="1328" t="s">
        <v>152</v>
      </c>
      <c r="C182" s="1328" t="s">
        <v>1628</v>
      </c>
      <c r="D182" s="1328"/>
      <c r="E182" s="1328"/>
      <c r="F182" s="1328" t="str">
        <f t="shared" si="52"/>
        <v>Adjusted Valuation Amount</v>
      </c>
      <c r="G182" s="1328" t="s">
        <v>1622</v>
      </c>
      <c r="H182" s="588">
        <v>2</v>
      </c>
      <c r="I182" s="588">
        <v>1</v>
      </c>
      <c r="J182" s="1334"/>
      <c r="K182" s="1334"/>
      <c r="L182" s="589">
        <v>-1</v>
      </c>
      <c r="N182" s="158"/>
      <c r="O182" s="101"/>
      <c r="P182" s="52"/>
      <c r="Q182" s="101"/>
      <c r="R182" s="101"/>
      <c r="S182" s="101"/>
      <c r="T182" s="101"/>
      <c r="U182" s="39"/>
      <c r="W182" s="268" t="str">
        <f>W175</f>
        <v>Actual</v>
      </c>
      <c r="X182" s="893">
        <v>0</v>
      </c>
      <c r="Y182" s="1127" t="e" cm="1">
        <f t="array" aca="1" ref="Y182" ca="1">IFBLANK( _xldudf_CX_GET(CX_ENTITY, fx_attrConverter(C182), val_asOfDate),"Please name your Like-for-like Valuation Metric")</f>
        <v>#NAME?</v>
      </c>
      <c r="Z182" s="538" cm="1">
        <f t="array" ref="Z182">_xlfn.SWITCH(
    TRUE,
ISBLANK(_PL!$L182),"",
    _PL!$L182=TRUE, 1,
    _PL!$L182=FALSE,-1,
    _PL!$L182=-1,0,
"n/a"
)</f>
        <v>0</v>
      </c>
      <c r="AA182" s="787"/>
      <c r="AB182" s="1133" t="s">
        <v>143</v>
      </c>
      <c r="AC182" s="1163" t="str" cm="1">
        <f t="array" ref="AC182">_xlfn.LET(
_xlpm.Def, IF(_xlfn.XMATCH(AB182,tbl_acctDef[Term],0)&gt;0, fx_getIcon("find"), ""),
_xlpm.Adj, IF(_xlfn.XMATCH(AB182, tbl_adjExample[Items],0)&gt;0, fx_getIcon("find"), ""),
IFERROR(IFBLANK(_xlpm.Def,_xlpm.Adj),"")
)</f>
        <v/>
      </c>
      <c r="AD182" s="1132" t="e" cm="1">
        <f t="array" aca="1" ref="AD182" ca="1">_xlfn.LET(
_xlpm.val,IF($F182 = "",val_blankRefText,  _xldudf_CX_GET(CX_ENTITY,$F182,AD$11,AD$14,,(AD$146))),
_xlpm.Res, IF(OR(_xlpm.val="",_xlpm.val="Error"),"",_xlpm.val),
_xlpm.Res
)</f>
        <v>#NAME?</v>
      </c>
      <c r="AE182" s="1132" t="e" cm="1">
        <f t="array" aca="1" ref="AE182" ca="1">_xlfn.LET(
_xlpm.val,IF($F182 = "",val_blankRefText,  _xldudf_CX_GET(CX_ENTITY,$F182,AE$11,AE$14,,(AE$146))),
_xlpm.Res, IF(OR(_xlpm.val="",_xlpm.val="Error"),"",_xlpm.val),
_xlpm.Res
)</f>
        <v>#NAME?</v>
      </c>
      <c r="AF182" s="910" t="e" cm="1">
        <f t="array" aca="1" ref="AF182" ca="1">_xlfn.LET(
_xlpm.val,IF($F182 = "",val_blankRefText,  _xldudf_CX_GET(CX_ENTITY,$F182,AF$11,AF$14,,(AF$146))),
_xlpm.Res, IF(OR(_xlpm.val="",_xlpm.val="Error"),"",_xlpm.val),
_xlpm.Res
)</f>
        <v>#NAME?</v>
      </c>
      <c r="AG182" s="910" t="e" cm="1">
        <f t="array" aca="1" ref="AG182" ca="1">_xlfn.LET(
_xlpm.val,IF($F182 = "",val_blankRefText,  _xldudf_CX_GET(CX_ENTITY,$F182,AG$11,AG$14,,(AG$146))),
_xlpm.Res, IF(OR(_xlpm.val="",_xlpm.val="Error"),"",_xlpm.val),
_xlpm.Res
)</f>
        <v>#NAME?</v>
      </c>
      <c r="AH182" s="910" t="e" cm="1">
        <f t="array" aca="1" ref="AH182" ca="1">_xlfn.LET(
_xlpm.val,IF($F182 = "",val_blankRefText,  _xldudf_CX_GET(CX_ENTITY,$F182,AH$11,AH$14,,(AH$146))),
_xlpm.Res, IF(OR(_xlpm.val="",_xlpm.val="Error"),"",_xlpm.val),
_xlpm.Res
)</f>
        <v>#NAME?</v>
      </c>
      <c r="AI182" s="910" t="e" cm="1">
        <f t="array" aca="1" ref="AI182" ca="1">_xlfn.LET(
_xlpm.val,IF($F182 = "",val_blankRefText,  _xldudf_CX_GET(CX_ENTITY,$F182,AI$11,AI$14,,(AI$146))),
_xlpm.Res, IF(OR(_xlpm.val="",_xlpm.val="Error"),"",_xlpm.val),
_xlpm.Res
)</f>
        <v>#NAME?</v>
      </c>
      <c r="AJ182" s="910" t="e" cm="1">
        <f t="array" aca="1" ref="AJ182" ca="1">_xlfn.LET(
_xlpm.val,IF($F182 = "",val_blankRefText,  _xldudf_CX_GET(CX_ENTITY,$F182,AJ$11,AJ$14,,(AJ$146))),
_xlpm.Res, IF(OR(_xlpm.val="",_xlpm.val="Error"),"",_xlpm.val),
_xlpm.Res
)</f>
        <v>#NAME?</v>
      </c>
      <c r="AK182" s="910" t="e" cm="1">
        <f t="array" aca="1" ref="AK182" ca="1">_xlfn.LET(
_xlpm.val,IF($F182 = "",val_blankRefText,  _xldudf_CX_GET(CX_ENTITY,$F182,AK$11,AK$14,,(AK$146))),
_xlpm.Res, IF(OR(_xlpm.val="",_xlpm.val="Error"),"",_xlpm.val),
_xlpm.Res
)</f>
        <v>#NAME?</v>
      </c>
      <c r="AL182" s="910" t="e" cm="1">
        <f t="array" aca="1" ref="AL182" ca="1">_xlfn.LET(
_xlpm.val,IF($F182 = "",val_blankRefText,  _xldudf_CX_GET(CX_ENTITY,$F182,AL$11,AL$14,,(AL$146))),
_xlpm.Res, IF(OR(_xlpm.val="",_xlpm.val="Error"),"",_xlpm.val),
_xlpm.Res
)</f>
        <v>#NAME?</v>
      </c>
      <c r="AM182" s="910" t="e" cm="1">
        <f t="array" aca="1" ref="AM182" ca="1">_xlfn.LET(
_xlpm.val,IF($F182 = "",val_blankRefText,  _xldudf_CX_GET(CX_ENTITY,$F182,AM$11,AM$14,,(AM$146))),
_xlpm.Res, IF(OR(_xlpm.val="",_xlpm.val="Error"),"",_xlpm.val),
_xlpm.Res
)</f>
        <v>#NAME?</v>
      </c>
      <c r="AN182" s="910" t="e" cm="1">
        <f t="array" aca="1" ref="AN182" ca="1">_xlfn.LET(
_xlpm.val,IF($F182 = "",val_blankRefText,  _xldudf_CX_GET(CX_ENTITY,$F182,AN$11,AN$14,,(AN$146))),
_xlpm.Res, IF(OR(_xlpm.val="",_xlpm.val="Error"),"",_xlpm.val),
_xlpm.Res
)</f>
        <v>#NAME?</v>
      </c>
      <c r="AO182" s="910" t="e" cm="1">
        <f t="array" aca="1" ref="AO182" ca="1">_xlfn.LET(
_xlpm.val,IF($F182 = "",val_blankRefText,  _xldudf_CX_GET(CX_ENTITY,$F182,AO$11,AO$14,,(AO$146))),
_xlpm.Res, IF(OR(_xlpm.val="",_xlpm.val="Error"),"",_xlpm.val),
_xlpm.Res
)</f>
        <v>#NAME?</v>
      </c>
      <c r="AP182" s="910" t="e" cm="1">
        <f t="array" aca="1" ref="AP182" ca="1">_xlfn.LET(
_xlpm.val,IF($F182 = "",val_blankRefText,  _xldudf_CX_GET(CX_ENTITY,$F182,AP$11,AP$14,,(AP$146))),
_xlpm.Res, IF(OR(_xlpm.val="",_xlpm.val="Error"),"",_xlpm.val),
_xlpm.Res
)</f>
        <v>#NAME?</v>
      </c>
      <c r="AQ182" s="910" t="e" cm="1">
        <f t="array" aca="1" ref="AQ182" ca="1">_xlfn.LET(
_xlpm.val,IF($F182 = "",val_blankRefText,  _xldudf_CX_GET(CX_ENTITY,$F182,AQ$11,AQ$14,,(AQ$146))),
_xlpm.Res, IF(OR(_xlpm.val="",_xlpm.val="Error"),"",_xlpm.val),
_xlpm.Res
)</f>
        <v>#NAME?</v>
      </c>
      <c r="AR182" s="910" t="e" cm="1">
        <f t="array" aca="1" ref="AR182" ca="1">_xlfn.LET(
_xlpm.val,IF($F182 = "",val_blankRefText,  _xldudf_CX_GET(CX_ENTITY,$F182,AR$11,AR$14,,(AR$146))),
_xlpm.Res, IF(OR(_xlpm.val="",_xlpm.val="Error"),"",_xlpm.val),
_xlpm.Res
)</f>
        <v>#NAME?</v>
      </c>
      <c r="AS182" s="910" t="e" cm="1">
        <f t="array" aca="1" ref="AS182" ca="1">_xlfn.LET(
_xlpm.val,IF($F182 = "",val_blankRefText,  _xldudf_CX_GET(CX_ENTITY,$F182,AS$11,AS$14,,(AS$146))),
_xlpm.Res, IF(OR(_xlpm.val="",_xlpm.val="Error"),"",_xlpm.val),
_xlpm.Res
)</f>
        <v>#NAME?</v>
      </c>
      <c r="AT182" s="910" t="e" cm="1">
        <f t="array" aca="1" ref="AT182" ca="1">_xlfn.LET(
_xlpm.val,IF($F182 = "",val_blankRefText,  _xldudf_CX_GET(CX_ENTITY,$F182,AT$11,AT$14,,(AT$146))),
_xlpm.Res, IF(OR(_xlpm.val="",_xlpm.val="Error"),"",_xlpm.val),
_xlpm.Res
)</f>
        <v>#NAME?</v>
      </c>
      <c r="AU182" s="910" t="e" cm="1">
        <f t="array" aca="1" ref="AU182" ca="1">_xlfn.LET(
_xlpm.val,IF($F182 = "",val_blankRefText,  _xldudf_CX_GET(CX_ENTITY,$F182,AU$11,AU$14,,(AU$146))),
_xlpm.Res, IF(OR(_xlpm.val="",_xlpm.val="Error"),"",_xlpm.val),
_xlpm.Res
)</f>
        <v>#NAME?</v>
      </c>
      <c r="AV182" s="910" t="e" cm="1">
        <f t="array" aca="1" ref="AV182" ca="1">_xlfn.LET(
_xlpm.val,IF($F182 = "",val_blankRefText,  _xldudf_CX_GET(CX_ENTITY,$F182,AV$11,AV$14,,(AV$146))),
_xlpm.Res, IF(OR(_xlpm.val="",_xlpm.val="Error"),"",_xlpm.val),
_xlpm.Res
)</f>
        <v>#NAME?</v>
      </c>
      <c r="AW182" s="910" t="e" cm="1">
        <f t="array" aca="1" ref="AW182" ca="1">_xlfn.LET(
_xlpm.val,IF($F182 = "",val_blankRefText,  _xldudf_CX_GET(CX_ENTITY,$F182,AW$11,AW$14,,(AW$146))),
_xlpm.Res, IF(OR(_xlpm.val="",_xlpm.val="Error"),"",_xlpm.val),
_xlpm.Res
)</f>
        <v>#NAME?</v>
      </c>
      <c r="AX182" s="910" t="e" cm="1">
        <f t="array" aca="1" ref="AX182" ca="1">_xlfn.LET(
_xlpm.val,IF($F182 = "",val_blankRefText,  _xldudf_CX_GET(CX_ENTITY,$F182,AX$11,AX$14,,(AX$146))),
_xlpm.Res, IF(OR(_xlpm.val="",_xlpm.val="Error"),"",_xlpm.val),
_xlpm.Res
)</f>
        <v>#NAME?</v>
      </c>
      <c r="AY182" s="910" t="e" cm="1">
        <f t="array" aca="1" ref="AY182" ca="1">_xlfn.LET(
_xlpm.val,IF($F182 = "",val_blankRefText,  _xldudf_CX_GET(CX_ENTITY,$F182,AY$11,AY$14,,(AY$146))),
_xlpm.Res, IF(OR(_xlpm.val="",_xlpm.val="Error"),"",_xlpm.val),
_xlpm.Res
)</f>
        <v>#NAME?</v>
      </c>
      <c r="AZ182" s="910" t="e" cm="1">
        <f t="array" aca="1" ref="AZ182" ca="1">_xlfn.LET(
_xlpm.val,IF($F182 = "",val_blankRefText,  _xldudf_CX_GET(CX_ENTITY,$F182,AZ$11,AZ$14,,(AZ$146))),
_xlpm.Res, IF(OR(_xlpm.val="",_xlpm.val="Error"),"",_xlpm.val),
_xlpm.Res
)</f>
        <v>#NAME?</v>
      </c>
      <c r="BA182" s="910" t="e" cm="1">
        <f t="array" aca="1" ref="BA182" ca="1">_xlfn.LET(
_xlpm.val,IF($F182 = "",val_blankRefText,  _xldudf_CX_GET(CX_ENTITY,$F182,BA$11,BA$14,,(BA$146))),
_xlpm.Res, IF(OR(_xlpm.val="",_xlpm.val="Error"),"",_xlpm.val),
_xlpm.Res
)</f>
        <v>#NAME?</v>
      </c>
      <c r="BB182" s="910" t="e" cm="1">
        <f t="array" aca="1" ref="BB182" ca="1">_xlfn.LET(
_xlpm.val,IF($F182 = "",val_blankRefText,  _xldudf_CX_GET(CX_ENTITY,$F182,BB$11,BB$14,,(BB$146))),
_xlpm.Res, IF(OR(_xlpm.val="",_xlpm.val="Error"),"",_xlpm.val),
_xlpm.Res
)</f>
        <v>#NAME?</v>
      </c>
      <c r="BC182" s="910" t="e" cm="1">
        <f t="array" aca="1" ref="BC182" ca="1">_xlfn.LET(
_xlpm.val,IF($F182 = "",val_blankRefText,  _xldudf_CX_GET(CX_ENTITY,$F182,BC$11,BC$14,,(BC$146))),
_xlpm.Res, IF(OR(_xlpm.val="",_xlpm.val="Error"),"",_xlpm.val),
_xlpm.Res
)</f>
        <v>#NAME?</v>
      </c>
      <c r="BD182" s="910" t="e" cm="1">
        <f t="array" aca="1" ref="BD182" ca="1">_xlfn.LET(
_xlpm.val,IF($F182 = "",val_blankRefText,  _xldudf_CX_GET(CX_ENTITY,$F182,BD$11,BD$14,,(BD$146))),
_xlpm.Res, IF(OR(_xlpm.val="",_xlpm.val="Error"),"",_xlpm.val),
_xlpm.Res
)</f>
        <v>#NAME?</v>
      </c>
      <c r="BE182" s="910" t="e" cm="1">
        <f t="array" aca="1" ref="BE182" ca="1">_xlfn.LET(
_xlpm.val,IF($F182 = "",val_blankRefText,  _xldudf_CX_GET(CX_ENTITY,$F182,BE$11,BE$14,,(BE$146))),
_xlpm.Res, IF(OR(_xlpm.val="",_xlpm.val="Error"),"",_xlpm.val),
_xlpm.Res
)</f>
        <v>#NAME?</v>
      </c>
      <c r="BF182" s="910" t="e" cm="1">
        <f t="array" aca="1" ref="BF182" ca="1">_xlfn.LET(
_xlpm.val,IF($F182 = "",val_blankRefText,  _xldudf_CX_GET(CX_ENTITY,$F182,BF$11,BF$14,,(BF$146))),
_xlpm.Res, IF(OR(_xlpm.val="",_xlpm.val="Error"),"",_xlpm.val),
_xlpm.Res
)</f>
        <v>#NAME?</v>
      </c>
      <c r="BG182" s="910" t="e" cm="1">
        <f t="array" aca="1" ref="BG182" ca="1">_xlfn.LET(
_xlpm.val,IF($F182 = "",val_blankRefText,  _xldudf_CX_GET(CX_ENTITY,$F182,BG$11,BG$14,,(BG$146))),
_xlpm.Res, IF(OR(_xlpm.val="",_xlpm.val="Error"),"",_xlpm.val),
_xlpm.Res
)</f>
        <v>#NAME?</v>
      </c>
      <c r="BH182" s="910" t="e" cm="1">
        <f t="array" aca="1" ref="BH182" ca="1">_xlfn.LET(
_xlpm.val,IF($F182 = "",val_blankRefText,  _xldudf_CX_GET(CX_ENTITY,$F182,BH$11,BH$14,,(BH$146))),
_xlpm.Res, IF(OR(_xlpm.val="",_xlpm.val="Error"),"",_xlpm.val),
_xlpm.Res
)</f>
        <v>#NAME?</v>
      </c>
      <c r="BI182" s="910" t="e" cm="1">
        <f t="array" aca="1" ref="BI182" ca="1">_xlfn.LET(
_xlpm.val,IF($F182 = "",val_blankRefText,  _xldudf_CX_GET(CX_ENTITY,$F182,BI$11,BI$14,,(BI$146))),
_xlpm.Res, IF(OR(_xlpm.val="",_xlpm.val="Error"),"",_xlpm.val),
_xlpm.Res
)</f>
        <v>#NAME?</v>
      </c>
      <c r="BJ182" s="910" t="e" cm="1">
        <f t="array" aca="1" ref="BJ182" ca="1">_xlfn.LET(
_xlpm.val,IF($F182 = "",val_blankRefText,  _xldudf_CX_GET(CX_ENTITY,$F182,BJ$11,BJ$14,,(BJ$146))),
_xlpm.Res, IF(OR(_xlpm.val="",_xlpm.val="Error"),"",_xlpm.val),
_xlpm.Res
)</f>
        <v>#NAME?</v>
      </c>
      <c r="BK182" s="910" t="e" cm="1">
        <f t="array" aca="1" ref="BK182" ca="1">_xlfn.LET(
_xlpm.val,IF($F182 = "",val_blankRefText,  _xldudf_CX_GET(CX_ENTITY,$F182,BK$11,BK$14,,(BK$146))),
_xlpm.Res, IF(OR(_xlpm.val="",_xlpm.val="Error"),"",_xlpm.val),
_xlpm.Res
)</f>
        <v>#NAME?</v>
      </c>
      <c r="BL182" s="910" t="e" cm="1">
        <f t="array" aca="1" ref="BL182" ca="1">_xlfn.LET(
_xlpm.val,IF($F182 = "",val_blankRefText,  _xldudf_CX_GET(CX_ENTITY,$F182,BL$11,BL$14,,(BL$146))),
_xlpm.Res, IF(OR(_xlpm.val="",_xlpm.val="Error"),"",_xlpm.val),
_xlpm.Res
)</f>
        <v>#NAME?</v>
      </c>
      <c r="BM182" s="910" t="e" cm="1">
        <f t="array" aca="1" ref="BM182" ca="1">_xlfn.LET(
_xlpm.val,IF($F182 = "",val_blankRefText,  _xldudf_CX_GET(CX_ENTITY,$F182,BM$11,BM$14,,(BM$146))),
_xlpm.Res, IF(OR(_xlpm.val="",_xlpm.val="Error"),"",_xlpm.val),
_xlpm.Res
)</f>
        <v>#NAME?</v>
      </c>
      <c r="BN182" s="910" t="e" cm="1">
        <f t="array" aca="1" ref="BN182" ca="1">_xlfn.LET(
_xlpm.val,IF($F182 = "",val_blankRefText,  _xldudf_CX_GET(CX_ENTITY,$F182,BN$11,BN$14,,(BN$146))),
_xlpm.Res, IF(OR(_xlpm.val="",_xlpm.val="Error"),"",_xlpm.val),
_xlpm.Res
)</f>
        <v>#NAME?</v>
      </c>
      <c r="BO182" s="2107"/>
      <c r="BP182" s="2107"/>
      <c r="BQ182" s="2107"/>
      <c r="BR182" s="2107"/>
      <c r="BS182" s="2107"/>
      <c r="BT182" s="2107"/>
      <c r="BU182" s="2107"/>
      <c r="BV182" s="2107"/>
      <c r="BW182" s="2107"/>
      <c r="BX182" s="2107"/>
      <c r="BY182" s="2107"/>
      <c r="BZ182" s="2107"/>
      <c r="CA182" s="34"/>
      <c r="CC182" s="33"/>
      <c r="CD182" s="1461" t="str" cm="1">
        <f t="array" aca="1" ref="CD182:CE182" ca="1">IF(ISNUMBER(CD175:CE175),_xlfn.BYCOL(_xlfn.VSTACK(CD175:CE175, CD176:CE181), _xleta.SUM),"")</f>
        <v/>
      </c>
      <c r="CE182" s="1461" t="str">
        <f ca="1"/>
        <v/>
      </c>
      <c r="CF182" s="88"/>
      <c r="CG182" s="1461" t="str" cm="1">
        <f t="array" aca="1" ref="CG182:CH182" ca="1">IF(ISNUMBER(CG175:CH175),_xlfn.BYCOL(_xlfn.VSTACK(CG175:CH175, CG176:CH181), _xleta.SUM),"")</f>
        <v/>
      </c>
      <c r="CH182" s="1461" t="str">
        <f ca="1"/>
        <v/>
      </c>
      <c r="CI182" s="88"/>
      <c r="CJ182" s="1461" cm="1">
        <f t="array" ref="CJ182:CK182">IF(ISNUMBER(CJ175:CK175),_xlfn.BYCOL(_xlfn.VSTACK(CJ175:CK175, CJ176:CK181), _xleta.SUM),"")</f>
        <v>60</v>
      </c>
      <c r="CK182" s="1461">
        <v>60</v>
      </c>
      <c r="CL182" s="88"/>
      <c r="CM182" s="1201" t="str" cm="1">
        <f t="array" aca="1" ref="CM182:CN182" ca="1">IF(ISNUMBER(CM175:CN175),_xlfn.BYCOL(_xlfn.VSTACK(CM175:CN175, CM176:CN181), _xleta.SUM),"")</f>
        <v/>
      </c>
      <c r="CN182" s="1202" t="str">
        <f ca="1"/>
        <v/>
      </c>
      <c r="CO182" s="88"/>
      <c r="CP182" s="1194" t="str" cm="1">
        <f t="array" aca="1" ref="CP182:CQ182" ca="1">IF(ISNUMBER(CP175:CQ175),_xlfn.BYCOL(_xlfn.VSTACK(CP175:CQ175, CP176:CQ181), _xleta.SUM),"")</f>
        <v/>
      </c>
      <c r="CQ182" s="1203" t="str">
        <f ca="1"/>
        <v/>
      </c>
      <c r="CR182" s="34"/>
    </row>
    <row r="183" spans="1:96" ht="18" outlineLevel="2">
      <c r="A183" s="1322"/>
      <c r="B183" s="577"/>
      <c r="C183" s="577"/>
      <c r="D183" s="574"/>
      <c r="E183" s="574"/>
      <c r="F183" s="577"/>
      <c r="G183" s="577"/>
      <c r="H183" s="510"/>
      <c r="I183" s="510"/>
      <c r="J183" s="30"/>
      <c r="K183" s="30"/>
      <c r="L183" s="30"/>
      <c r="N183" s="158"/>
      <c r="O183" s="101"/>
      <c r="P183" s="52"/>
      <c r="Q183" s="101"/>
      <c r="R183" s="101"/>
      <c r="S183" s="101"/>
      <c r="T183" s="101"/>
      <c r="U183" s="39"/>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row>
    <row r="184" spans="1:96" outlineLevel="1">
      <c r="A184" s="1322"/>
      <c r="B184" s="577"/>
      <c r="C184" s="577"/>
      <c r="D184" s="574"/>
      <c r="E184" s="574"/>
      <c r="F184" s="577"/>
      <c r="G184" s="577"/>
      <c r="H184" s="578"/>
      <c r="I184" s="578"/>
      <c r="J184" s="578"/>
      <c r="K184" s="578"/>
      <c r="L184" s="578"/>
      <c r="N184" s="158"/>
      <c r="O184" s="101"/>
      <c r="P184" s="52"/>
      <c r="Q184" s="101"/>
      <c r="R184" s="101"/>
      <c r="S184" s="101"/>
      <c r="T184" s="101"/>
      <c r="U184" s="39"/>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row>
    <row r="185" spans="1:96" ht="32.5">
      <c r="A185" s="1322"/>
      <c r="B185" s="577"/>
      <c r="C185" s="577"/>
      <c r="D185" s="574"/>
      <c r="E185" s="574"/>
      <c r="F185" s="577"/>
      <c r="G185" s="577"/>
      <c r="H185" s="578"/>
      <c r="I185" s="578"/>
      <c r="J185" s="578"/>
      <c r="K185" s="578"/>
      <c r="L185" s="578"/>
      <c r="N185" s="158"/>
      <c r="O185" s="101"/>
      <c r="P185" s="52"/>
      <c r="Q185" s="101"/>
      <c r="R185" s="101"/>
      <c r="S185" s="101"/>
      <c r="T185" s="101"/>
      <c r="U185" s="39"/>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row>
    <row r="186" spans="1:96" ht="32.5">
      <c r="A186" s="1322"/>
      <c r="B186" s="577"/>
      <c r="C186" s="577"/>
      <c r="D186" s="577"/>
      <c r="E186" s="577"/>
      <c r="F186" s="577"/>
      <c r="G186" s="577"/>
      <c r="H186" s="578"/>
      <c r="I186" s="578"/>
      <c r="J186" s="578"/>
      <c r="K186" s="578"/>
      <c r="L186" s="578"/>
      <c r="N186" s="158"/>
      <c r="O186" s="101"/>
      <c r="P186" s="101"/>
      <c r="Q186" s="101"/>
      <c r="R186" s="101"/>
      <c r="S186" s="101"/>
      <c r="T186" s="101"/>
      <c r="U186" s="39"/>
      <c r="W186" s="33"/>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8" t="s">
        <v>41</v>
      </c>
      <c r="CE186" s="3019"/>
      <c r="CF186" s="1472"/>
      <c r="CG186" s="3020" t="s">
        <v>109</v>
      </c>
      <c r="CH186" s="3021"/>
      <c r="CI186" s="1473"/>
      <c r="CJ186" s="3022" t="s">
        <v>43</v>
      </c>
      <c r="CK186" s="3023"/>
      <c r="CL186" s="1473"/>
      <c r="CM186" s="3015" t="s">
        <v>44</v>
      </c>
      <c r="CN186" s="3016"/>
      <c r="CO186" s="1470"/>
      <c r="CP186" s="3015" t="s">
        <v>45</v>
      </c>
      <c r="CQ186" s="3016"/>
      <c r="CR186" s="34"/>
    </row>
    <row r="187" spans="1:96" ht="18" customHeight="1">
      <c r="A187" s="1322"/>
      <c r="B187" s="583"/>
      <c r="C187" s="577" t="s">
        <v>1629</v>
      </c>
      <c r="D187" s="583"/>
      <c r="E187" s="577" t="e" cm="1">
        <f t="array" aca="1" ref="E187" ca="1">IFBLANK( _xldudf_CX_GET(CX_ENTITY, fx_attrConverter(C187), val_asOfDate), PL!D187)</f>
        <v>#NAME?</v>
      </c>
      <c r="F187" s="577"/>
      <c r="G187" s="3153" t="s">
        <v>154</v>
      </c>
      <c r="H187" s="572"/>
      <c r="I187" s="572"/>
      <c r="J187" s="572"/>
      <c r="K187" s="572"/>
      <c r="L187" s="578"/>
      <c r="N187" s="158"/>
      <c r="O187" s="101"/>
      <c r="P187" s="151"/>
      <c r="Q187" s="151"/>
      <c r="R187" s="101"/>
      <c r="S187" s="291"/>
      <c r="T187" s="291"/>
      <c r="U187" s="39"/>
      <c r="W187" s="3045" t="e" cm="1">
        <f t="array" aca="1" ref="W187" ca="1">fx_scenarioConverter(E188)</f>
        <v>#NAME?</v>
      </c>
      <c r="X187" s="1247"/>
      <c r="Y187" s="3040" t="e">
        <f ca="1">E187</f>
        <v>#NAME?</v>
      </c>
      <c r="Z187" s="1248" t="s">
        <v>82</v>
      </c>
      <c r="AA187" s="1249"/>
      <c r="AB187" s="1630"/>
      <c r="AC187" s="1273"/>
      <c r="AD187" s="859"/>
      <c r="AE187" s="859"/>
      <c r="AF187" s="859"/>
      <c r="AG187" s="859"/>
      <c r="AH187" s="859"/>
      <c r="AI187" s="859"/>
      <c r="AJ187" s="859"/>
      <c r="AK187" s="859"/>
      <c r="AL187" s="859"/>
      <c r="AM187" s="859"/>
      <c r="AN187" s="859"/>
      <c r="AO187" s="859"/>
      <c r="AP187" s="859"/>
      <c r="AQ187" s="859"/>
      <c r="AR187" s="859"/>
      <c r="AS187" s="859"/>
      <c r="AT187" s="859"/>
      <c r="AU187" s="859"/>
      <c r="AV187" s="859"/>
      <c r="AW187" s="859"/>
      <c r="AX187" s="859"/>
      <c r="AY187" s="859"/>
      <c r="AZ187" s="859"/>
      <c r="BA187" s="859"/>
      <c r="BB187" s="859"/>
      <c r="BC187" s="859"/>
      <c r="BD187" s="859"/>
      <c r="BE187" s="859"/>
      <c r="BF187" s="859"/>
      <c r="BG187" s="859"/>
      <c r="BH187" s="859"/>
      <c r="BI187" s="859"/>
      <c r="BJ187" s="859"/>
      <c r="BK187" s="859"/>
      <c r="BL187" s="859"/>
      <c r="BM187" s="859"/>
      <c r="BN187" s="859"/>
      <c r="BO187" s="542"/>
      <c r="BP187" s="542"/>
      <c r="BQ187" s="542"/>
      <c r="BR187" s="542"/>
      <c r="BS187" s="542"/>
      <c r="BT187" s="542"/>
      <c r="BU187" s="542"/>
      <c r="BV187" s="542"/>
      <c r="BW187" s="542"/>
      <c r="BX187" s="542"/>
      <c r="BY187" s="542"/>
      <c r="BZ187" s="542"/>
      <c r="CA187" s="34"/>
      <c r="CC187" s="33"/>
      <c r="CD187" s="1343" t="e" cm="1">
        <f t="array" aca="1" ref="CD187" ca="1">YEAR(val_currentFYE)-2</f>
        <v>#NAME?</v>
      </c>
      <c r="CE187" s="1344" t="e" cm="1">
        <f t="array" aca="1" ref="CE187" ca="1">YEAR(val_currentFYE)-1</f>
        <v>#NAME?</v>
      </c>
      <c r="CF187" s="88"/>
      <c r="CG187" s="1350" t="e" cm="1">
        <f t="array" aca="1" ref="CG187" ca="1">YEAR(val_currentFYE)</f>
        <v>#NAME?</v>
      </c>
      <c r="CH187" s="1351" t="e" cm="1">
        <f t="array" aca="1" ref="CH187" ca="1">YEAR(val_currentFYE)</f>
        <v>#NAME?</v>
      </c>
      <c r="CI187" s="170"/>
      <c r="CJ187" s="208" t="s">
        <v>54</v>
      </c>
      <c r="CK187" s="209" t="s">
        <v>54</v>
      </c>
      <c r="CL187" s="88"/>
      <c r="CM187" s="1664"/>
      <c r="CN187" s="1665"/>
      <c r="CO187" s="88"/>
      <c r="CP187" s="1664"/>
      <c r="CQ187" s="1665"/>
      <c r="CR187" s="34"/>
    </row>
    <row r="188" spans="1:96" ht="18" customHeight="1">
      <c r="A188" s="1322"/>
      <c r="B188" s="583"/>
      <c r="C188" s="577" t="s">
        <v>158</v>
      </c>
      <c r="D188" s="583"/>
      <c r="E188" s="577" t="e" cm="1">
        <f t="array" aca="1" ref="E188" ca="1">IFBLANK( _xldudf_CX_GET(CX_ENTITY, fx_attrConverter(C188), val_asOfDate), PL!D188)</f>
        <v>#NAME?</v>
      </c>
      <c r="F188" s="577"/>
      <c r="G188" s="3153"/>
      <c r="H188" s="572"/>
      <c r="I188" s="572"/>
      <c r="J188" s="572"/>
      <c r="K188" s="572"/>
      <c r="L188" s="578"/>
      <c r="N188" s="158"/>
      <c r="O188" s="101"/>
      <c r="P188" s="151"/>
      <c r="Q188" s="151"/>
      <c r="R188" s="101"/>
      <c r="S188" s="289"/>
      <c r="T188" s="289"/>
      <c r="U188" s="39"/>
      <c r="W188" s="3046"/>
      <c r="X188" s="1250"/>
      <c r="Y188" s="3041"/>
      <c r="Z188" s="1251"/>
      <c r="AA188" s="1252"/>
      <c r="AB188" s="1631"/>
      <c r="AC188" s="1162"/>
      <c r="AD188" s="1253"/>
      <c r="AE188" s="1253"/>
      <c r="AF188" s="1253"/>
      <c r="AG188" s="1253"/>
      <c r="AH188" s="1253"/>
      <c r="AI188" s="1253"/>
      <c r="AJ188" s="1253"/>
      <c r="AK188" s="1253"/>
      <c r="AL188" s="1253"/>
      <c r="AM188" s="1253"/>
      <c r="AN188" s="1253"/>
      <c r="AO188" s="1253"/>
      <c r="AP188" s="1253"/>
      <c r="AQ188" s="1253"/>
      <c r="AR188" s="1253"/>
      <c r="AS188" s="1253"/>
      <c r="AT188" s="1253"/>
      <c r="AU188" s="1253"/>
      <c r="AV188" s="1253"/>
      <c r="AW188" s="1253"/>
      <c r="AX188" s="1253"/>
      <c r="AY188" s="1253"/>
      <c r="AZ188" s="1253"/>
      <c r="BA188" s="1253"/>
      <c r="BB188" s="1253"/>
      <c r="BC188" s="1253"/>
      <c r="BD188" s="1253"/>
      <c r="BE188" s="1253"/>
      <c r="BF188" s="1253"/>
      <c r="BG188" s="1253"/>
      <c r="BH188" s="1253"/>
      <c r="BI188" s="1253"/>
      <c r="BJ188" s="1253"/>
      <c r="BK188" s="1253"/>
      <c r="BL188" s="1253"/>
      <c r="BM188" s="1253"/>
      <c r="BN188" s="1253"/>
      <c r="BO188" s="2099"/>
      <c r="BP188" s="2099"/>
      <c r="BQ188" s="2099"/>
      <c r="BR188" s="2099"/>
      <c r="BS188" s="2099"/>
      <c r="BT188" s="2099"/>
      <c r="BU188" s="2099"/>
      <c r="BV188" s="2099"/>
      <c r="BW188" s="2099"/>
      <c r="BX188" s="2099"/>
      <c r="BY188" s="2099"/>
      <c r="BZ188" s="2099"/>
      <c r="CA188" s="34"/>
      <c r="CC188" s="33"/>
      <c r="CD188" s="1341"/>
      <c r="CE188" s="1342"/>
      <c r="CF188" s="88"/>
      <c r="CG188" s="1350"/>
      <c r="CH188" s="1351"/>
      <c r="CI188" s="170"/>
      <c r="CJ188" s="1348"/>
      <c r="CK188" s="1349"/>
      <c r="CL188" s="88"/>
      <c r="CM188" s="1660"/>
      <c r="CN188" s="1660"/>
      <c r="CO188" s="88"/>
      <c r="CP188" s="1660"/>
      <c r="CQ188" s="1660"/>
      <c r="CR188" s="34"/>
    </row>
    <row r="189" spans="1:96" ht="30.75" customHeight="1" outlineLevel="1">
      <c r="A189" s="1322"/>
      <c r="B189" s="583"/>
      <c r="C189" s="583"/>
      <c r="D189" s="583"/>
      <c r="E189" s="583"/>
      <c r="F189" s="577"/>
      <c r="G189" s="577"/>
      <c r="H189" s="1333"/>
      <c r="I189" s="1333">
        <v>3</v>
      </c>
      <c r="J189" s="572"/>
      <c r="K189" s="572"/>
      <c r="L189" s="572"/>
      <c r="N189" s="158"/>
      <c r="O189" s="101"/>
      <c r="P189" s="101"/>
      <c r="Q189" s="101"/>
      <c r="R189" s="101"/>
      <c r="S189" s="101"/>
      <c r="T189" s="101"/>
      <c r="U189" s="39"/>
      <c r="W189" s="161"/>
      <c r="X189" s="887"/>
      <c r="Y189" s="1129"/>
      <c r="Z189" s="789"/>
      <c r="AA189" s="163"/>
      <c r="AB189" s="162" t="s">
        <v>47</v>
      </c>
      <c r="AC189" s="1164"/>
      <c r="AD189" s="977" cm="1">
        <f t="array" ref="AD189:BN189">EOMONTH(val_asOfDate,_xlfn.SEQUENCE(1,37,-36,1))</f>
        <v>44926</v>
      </c>
      <c r="AE189" s="977">
        <v>44957</v>
      </c>
      <c r="AF189" s="977">
        <v>44985</v>
      </c>
      <c r="AG189" s="977">
        <v>45016</v>
      </c>
      <c r="AH189" s="977">
        <v>45046</v>
      </c>
      <c r="AI189" s="977">
        <v>45077</v>
      </c>
      <c r="AJ189" s="977">
        <v>45107</v>
      </c>
      <c r="AK189" s="977">
        <v>45138</v>
      </c>
      <c r="AL189" s="977">
        <v>45169</v>
      </c>
      <c r="AM189" s="977">
        <v>45199</v>
      </c>
      <c r="AN189" s="977">
        <v>45230</v>
      </c>
      <c r="AO189" s="977">
        <v>45260</v>
      </c>
      <c r="AP189" s="977">
        <v>45291</v>
      </c>
      <c r="AQ189" s="977">
        <v>45322</v>
      </c>
      <c r="AR189" s="977">
        <v>45351</v>
      </c>
      <c r="AS189" s="977">
        <v>45382</v>
      </c>
      <c r="AT189" s="977">
        <v>45412</v>
      </c>
      <c r="AU189" s="977">
        <v>45443</v>
      </c>
      <c r="AV189" s="977">
        <v>45473</v>
      </c>
      <c r="AW189" s="977">
        <v>45504</v>
      </c>
      <c r="AX189" s="977">
        <v>45535</v>
      </c>
      <c r="AY189" s="977">
        <v>45565</v>
      </c>
      <c r="AZ189" s="977">
        <v>45596</v>
      </c>
      <c r="BA189" s="977">
        <v>45626</v>
      </c>
      <c r="BB189" s="977">
        <v>45657</v>
      </c>
      <c r="BC189" s="977">
        <v>45688</v>
      </c>
      <c r="BD189" s="977">
        <v>45716</v>
      </c>
      <c r="BE189" s="977">
        <v>45747</v>
      </c>
      <c r="BF189" s="977">
        <v>45777</v>
      </c>
      <c r="BG189" s="977">
        <v>45808</v>
      </c>
      <c r="BH189" s="977">
        <v>45838</v>
      </c>
      <c r="BI189" s="977">
        <v>45869</v>
      </c>
      <c r="BJ189" s="977">
        <v>45900</v>
      </c>
      <c r="BK189" s="977">
        <v>45930</v>
      </c>
      <c r="BL189" s="977">
        <v>45961</v>
      </c>
      <c r="BM189" s="977">
        <v>45991</v>
      </c>
      <c r="BN189" s="978">
        <v>46022</v>
      </c>
      <c r="BO189" s="2090"/>
      <c r="BP189" s="2090"/>
      <c r="BQ189" s="2090"/>
      <c r="BR189" s="2090"/>
      <c r="BS189" s="2090"/>
      <c r="BT189" s="2090"/>
      <c r="BU189" s="2090"/>
      <c r="BV189" s="2090"/>
      <c r="BW189" s="2090"/>
      <c r="BX189" s="2090"/>
      <c r="BY189" s="2090"/>
      <c r="BZ189" s="2090"/>
      <c r="CA189" s="34"/>
      <c r="CC189" s="183"/>
      <c r="CD189" s="1716" t="e" cm="1">
        <f t="array" aca="1" ref="CD189" ca="1">EOMONTH(val_currentFYE,-24)</f>
        <v>#NAME?</v>
      </c>
      <c r="CE189" s="1717" t="e" cm="1">
        <f t="array" aca="1" ref="CE189" ca="1">EOMONTH(val_currentFYE,-12)</f>
        <v>#NAME?</v>
      </c>
      <c r="CF189" s="277"/>
      <c r="CG189" s="1715">
        <f>EOMONTH(val_asOfDate,-1)</f>
        <v>45991</v>
      </c>
      <c r="CH189" s="1715">
        <f>EOMONTH(val_asOfDate,0)</f>
        <v>46022</v>
      </c>
      <c r="CI189" s="276"/>
      <c r="CJ189" s="1709">
        <f>EOMONTH(val_asOfDate,-1)</f>
        <v>45991</v>
      </c>
      <c r="CK189" s="1710">
        <f>EOMONTH(val_asOfDate,0)</f>
        <v>46022</v>
      </c>
      <c r="CL189" s="88"/>
      <c r="CM189" s="1718" t="e" cm="1">
        <f t="array" aca="1" ref="CM189" ca="1">val_currentFYE</f>
        <v>#NAME?</v>
      </c>
      <c r="CN189" s="1719" t="e" cm="1">
        <f t="array" aca="1" ref="CN189" ca="1">val_currentFYE</f>
        <v>#NAME?</v>
      </c>
      <c r="CO189" s="88"/>
      <c r="CP189" s="1728" t="e" cm="1">
        <f t="array" aca="1" ref="CP189" ca="1">EOMONTH(val_currentFYE,12)</f>
        <v>#NAME?</v>
      </c>
      <c r="CQ189" s="1728" t="e" cm="1">
        <f t="array" aca="1" ref="CQ189" ca="1">EOMONTH(val_currentFYE,12)</f>
        <v>#NAME?</v>
      </c>
      <c r="CR189" s="34"/>
    </row>
    <row r="190" spans="1:96" ht="30.75" customHeight="1" outlineLevel="1">
      <c r="A190" s="1322"/>
      <c r="B190" s="1328"/>
      <c r="C190" s="1328"/>
      <c r="D190" s="1328"/>
      <c r="E190" s="1328"/>
      <c r="F190" s="1329"/>
      <c r="G190" s="1328"/>
      <c r="H190" s="588"/>
      <c r="I190" s="588"/>
      <c r="J190" s="1334"/>
      <c r="K190" s="1334"/>
      <c r="L190" s="1334"/>
      <c r="N190" s="158"/>
      <c r="O190" s="101"/>
      <c r="P190" s="52"/>
      <c r="Q190" s="101"/>
      <c r="R190" s="101"/>
      <c r="S190" s="101"/>
      <c r="T190" s="101"/>
      <c r="U190" s="39"/>
      <c r="W190" s="272" t="s">
        <v>94</v>
      </c>
      <c r="X190" s="889"/>
      <c r="Y190" s="279" t="s">
        <v>159</v>
      </c>
      <c r="Z190" s="790"/>
      <c r="AA190" s="193"/>
      <c r="AB190" s="193"/>
      <c r="AC190" s="125"/>
      <c r="AD190" s="167" t="e">
        <f ca="1">$W$187</f>
        <v>#NAME?</v>
      </c>
      <c r="AE190" s="167" t="e">
        <f t="shared" ref="AE190:BN190" ca="1" si="54">$W$187</f>
        <v>#NAME?</v>
      </c>
      <c r="AF190" s="167" t="e">
        <f t="shared" ca="1" si="54"/>
        <v>#NAME?</v>
      </c>
      <c r="AG190" s="167" t="e">
        <f t="shared" ca="1" si="54"/>
        <v>#NAME?</v>
      </c>
      <c r="AH190" s="167" t="e">
        <f t="shared" ca="1" si="54"/>
        <v>#NAME?</v>
      </c>
      <c r="AI190" s="167" t="e">
        <f t="shared" ca="1" si="54"/>
        <v>#NAME?</v>
      </c>
      <c r="AJ190" s="167" t="e">
        <f t="shared" ca="1" si="54"/>
        <v>#NAME?</v>
      </c>
      <c r="AK190" s="167" t="e">
        <f t="shared" ca="1" si="54"/>
        <v>#NAME?</v>
      </c>
      <c r="AL190" s="167" t="e">
        <f t="shared" ca="1" si="54"/>
        <v>#NAME?</v>
      </c>
      <c r="AM190" s="167" t="e">
        <f t="shared" ca="1" si="54"/>
        <v>#NAME?</v>
      </c>
      <c r="AN190" s="167" t="e">
        <f t="shared" ca="1" si="54"/>
        <v>#NAME?</v>
      </c>
      <c r="AO190" s="167" t="e">
        <f t="shared" ca="1" si="54"/>
        <v>#NAME?</v>
      </c>
      <c r="AP190" s="167" t="e">
        <f t="shared" ca="1" si="54"/>
        <v>#NAME?</v>
      </c>
      <c r="AQ190" s="167" t="e">
        <f t="shared" ca="1" si="54"/>
        <v>#NAME?</v>
      </c>
      <c r="AR190" s="167" t="e">
        <f t="shared" ca="1" si="54"/>
        <v>#NAME?</v>
      </c>
      <c r="AS190" s="167" t="e">
        <f t="shared" ca="1" si="54"/>
        <v>#NAME?</v>
      </c>
      <c r="AT190" s="167" t="e">
        <f t="shared" ca="1" si="54"/>
        <v>#NAME?</v>
      </c>
      <c r="AU190" s="167" t="e">
        <f t="shared" ca="1" si="54"/>
        <v>#NAME?</v>
      </c>
      <c r="AV190" s="167" t="e">
        <f t="shared" ca="1" si="54"/>
        <v>#NAME?</v>
      </c>
      <c r="AW190" s="167" t="e">
        <f t="shared" ca="1" si="54"/>
        <v>#NAME?</v>
      </c>
      <c r="AX190" s="167" t="e">
        <f t="shared" ca="1" si="54"/>
        <v>#NAME?</v>
      </c>
      <c r="AY190" s="167" t="e">
        <f t="shared" ca="1" si="54"/>
        <v>#NAME?</v>
      </c>
      <c r="AZ190" s="167" t="e">
        <f t="shared" ca="1" si="54"/>
        <v>#NAME?</v>
      </c>
      <c r="BA190" s="167" t="e">
        <f t="shared" ca="1" si="54"/>
        <v>#NAME?</v>
      </c>
      <c r="BB190" s="167" t="e">
        <f t="shared" ca="1" si="54"/>
        <v>#NAME?</v>
      </c>
      <c r="BC190" s="167" t="e">
        <f t="shared" ca="1" si="54"/>
        <v>#NAME?</v>
      </c>
      <c r="BD190" s="167" t="e">
        <f t="shared" ca="1" si="54"/>
        <v>#NAME?</v>
      </c>
      <c r="BE190" s="167" t="e">
        <f t="shared" ca="1" si="54"/>
        <v>#NAME?</v>
      </c>
      <c r="BF190" s="167" t="e">
        <f t="shared" ca="1" si="54"/>
        <v>#NAME?</v>
      </c>
      <c r="BG190" s="167" t="e">
        <f t="shared" ca="1" si="54"/>
        <v>#NAME?</v>
      </c>
      <c r="BH190" s="167" t="e">
        <f t="shared" ca="1" si="54"/>
        <v>#NAME?</v>
      </c>
      <c r="BI190" s="167" t="e">
        <f t="shared" ca="1" si="54"/>
        <v>#NAME?</v>
      </c>
      <c r="BJ190" s="167" t="e">
        <f t="shared" ca="1" si="54"/>
        <v>#NAME?</v>
      </c>
      <c r="BK190" s="167" t="e">
        <f t="shared" ca="1" si="54"/>
        <v>#NAME?</v>
      </c>
      <c r="BL190" s="167" t="e">
        <f t="shared" ca="1" si="54"/>
        <v>#NAME?</v>
      </c>
      <c r="BM190" s="167" t="e">
        <f t="shared" ca="1" si="54"/>
        <v>#NAME?</v>
      </c>
      <c r="BN190" s="167" t="e">
        <f t="shared" ca="1" si="54"/>
        <v>#NAME?</v>
      </c>
      <c r="BO190" s="2070"/>
      <c r="BP190" s="2070"/>
      <c r="BQ190" s="2070"/>
      <c r="BR190" s="2070"/>
      <c r="BS190" s="2070"/>
      <c r="BT190" s="2070"/>
      <c r="BU190" s="2070"/>
      <c r="BV190" s="2070"/>
      <c r="BW190" s="2070"/>
      <c r="BX190" s="2070"/>
      <c r="BY190" s="2070"/>
      <c r="BZ190" s="2070"/>
      <c r="CA190" s="34"/>
      <c r="CC190" s="58"/>
      <c r="CD190" s="167" t="e">
        <f t="shared" ref="CD190:CK190" ca="1" si="55">$W$187</f>
        <v>#NAME?</v>
      </c>
      <c r="CE190" s="167" t="e">
        <f t="shared" ca="1" si="55"/>
        <v>#NAME?</v>
      </c>
      <c r="CF190" s="278"/>
      <c r="CG190" s="167" t="e">
        <f t="shared" ca="1" si="55"/>
        <v>#NAME?</v>
      </c>
      <c r="CH190" s="167" t="e">
        <f t="shared" ca="1" si="55"/>
        <v>#NAME?</v>
      </c>
      <c r="CI190" s="278"/>
      <c r="CJ190" s="167" t="e">
        <f t="shared" ca="1" si="55"/>
        <v>#NAME?</v>
      </c>
      <c r="CK190" s="167" t="e">
        <f t="shared" ca="1" si="55"/>
        <v>#NAME?</v>
      </c>
      <c r="CL190" s="88"/>
      <c r="CM190" s="1819" t="str">
        <f>$CM$19</f>
        <v>Original Budget</v>
      </c>
      <c r="CN190" s="1819" t="str">
        <f>$CN$19</f>
        <v>LE</v>
      </c>
      <c r="CO190" s="1205"/>
      <c r="CP190" s="1819" t="str">
        <f>$CP$19</f>
        <v>Original Budget</v>
      </c>
      <c r="CQ190" s="1819" t="str">
        <f>$CQ$19</f>
        <v>LE</v>
      </c>
      <c r="CR190" s="34"/>
    </row>
    <row r="191" spans="1:96" ht="21" customHeight="1" outlineLevel="1">
      <c r="A191" s="1322"/>
      <c r="B191" s="577"/>
      <c r="C191" s="577" t="s">
        <v>1630</v>
      </c>
      <c r="D191" s="577"/>
      <c r="E191" s="577" t="e" cm="1">
        <f t="array" aca="1" ref="E191" ca="1">IFBLANK( _xldudf_CX_GET(CX_ENTITY, fx_attrConverter(C191), val_asOfDate), PL!D191)</f>
        <v>#NAME?</v>
      </c>
      <c r="F191" s="577" t="e">
        <f ca="1">IF(
    $B191 &lt;&gt;"",$B191,
    $E191
  )</f>
        <v>#NAME?</v>
      </c>
      <c r="G191" s="577" t="s">
        <v>1631</v>
      </c>
      <c r="H191" s="510">
        <v>2</v>
      </c>
      <c r="I191" s="510">
        <v>1</v>
      </c>
      <c r="J191" s="30"/>
      <c r="K191" s="30"/>
      <c r="L191" s="578">
        <v>-1</v>
      </c>
      <c r="N191" s="158"/>
      <c r="O191" s="101"/>
      <c r="P191" s="52"/>
      <c r="Q191" s="101"/>
      <c r="R191" s="101"/>
      <c r="S191" s="101"/>
      <c r="T191" s="160"/>
      <c r="U191" s="39"/>
      <c r="W191" s="557" t="e">
        <f ca="1">W187</f>
        <v>#NAME?</v>
      </c>
      <c r="X191" s="900" t="e" cm="1" vm="4">
        <f t="array" ref="X191">fx_getIcon("select")</f>
        <v>#VALUE!</v>
      </c>
      <c r="Y191" s="1838" t="e" cm="1">
        <f t="array" aca="1" ref="Y191" ca="1">IFBLANK(_xldudf_CX_GET(CX_ENTITY,fx_attrConverter( C191 ), val_asOfDate),"Please select the metric for segmentation")</f>
        <v>#NAME?</v>
      </c>
      <c r="Z191" s="198" cm="1">
        <f t="array" ref="Z191">_xlfn.SWITCH(
    TRUE,
ISBLANK(_PL!$L191),"",
    _PL!$L191=TRUE, 1,
    _PL!$L191=FALSE,-1,
    _PL!$L191=-1,0,
"n/a"
)</f>
        <v>0</v>
      </c>
      <c r="AA191" s="877"/>
      <c r="AB191" s="1133" t="str" cm="1">
        <f t="array" aca="1" ref="AB191" ca="1">IFERROR(_xlfn.XLOOKUP($Y191,$Y$41:$Y52,$AB$20:$AB$41),"")</f>
        <v/>
      </c>
      <c r="AC191" s="1163" t="str" cm="1">
        <f t="array" aca="1" ref="AC191" ca="1">_xlfn.LET(
_xlpm.Def, IF(_xlfn.XMATCH(AB191,tbl_acctDef[Term],0)&gt;0, fx_getIcon("find"), ""),
_xlpm.Adj, IF(_xlfn.XMATCH(AB191, tbl_adjExample[Items],0)&gt;0, fx_getIcon("find"), ""),
IFERROR(IFBLANK(_xlpm.Def,_xlpm.Adj),"")
)</f>
        <v/>
      </c>
      <c r="AD191" s="1140" t="e" cm="1">
        <f t="array" aca="1" ref="AD191" ca="1">_xlfn.LET(
_xlpm.val,IF($F191 = "",val_blankRefText,  _xldudf_CX_GET(CX_ENTITY,$F191,AD$11,AD$14,,(AD$190))),
_xlpm.Res, IF(OR(_xlpm.val="",_xlpm.val="Error"),"",_xlpm.val),
_xlpm.Res
)</f>
        <v>#NAME?</v>
      </c>
      <c r="AE191" s="1132" t="e" cm="1">
        <f t="array" aca="1" ref="AE191" ca="1">_xlfn.LET(
_xlpm.val,IF($F191 = "",val_blankRefText,  _xldudf_CX_GET(CX_ENTITY,$F191,AE$11,AE$14,,(AE$190))),
_xlpm.Res, IF(OR(_xlpm.val="",_xlpm.val="Error"),"",_xlpm.val),
_xlpm.Res
)</f>
        <v>#NAME?</v>
      </c>
      <c r="AF191" s="910" t="e" cm="1">
        <f t="array" aca="1" ref="AF191" ca="1">_xlfn.LET(
_xlpm.val,IF($F191 = "",val_blankRefText,  _xldudf_CX_GET(CX_ENTITY,$F191,AF$11,AF$14,,(AF$190))),
_xlpm.Res, IF(OR(_xlpm.val="",_xlpm.val="Error"),"",_xlpm.val),
_xlpm.Res
)</f>
        <v>#NAME?</v>
      </c>
      <c r="AG191" s="910" t="e" cm="1">
        <f t="array" aca="1" ref="AG191" ca="1">_xlfn.LET(
_xlpm.val,IF($F191 = "",val_blankRefText,  _xldudf_CX_GET(CX_ENTITY,$F191,AG$11,AG$14,,(AG$190))),
_xlpm.Res, IF(OR(_xlpm.val="",_xlpm.val="Error"),"",_xlpm.val),
_xlpm.Res
)</f>
        <v>#NAME?</v>
      </c>
      <c r="AH191" s="910" t="e" cm="1">
        <f t="array" aca="1" ref="AH191" ca="1">_xlfn.LET(
_xlpm.val,IF($F191 = "",val_blankRefText,  _xldudf_CX_GET(CX_ENTITY,$F191,AH$11,AH$14,,(AH$190))),
_xlpm.Res, IF(OR(_xlpm.val="",_xlpm.val="Error"),"",_xlpm.val),
_xlpm.Res
)</f>
        <v>#NAME?</v>
      </c>
      <c r="AI191" s="910" t="e" cm="1">
        <f t="array" aca="1" ref="AI191" ca="1">_xlfn.LET(
_xlpm.val,IF($F191 = "",val_blankRefText,  _xldudf_CX_GET(CX_ENTITY,$F191,AI$11,AI$14,,(AI$190))),
_xlpm.Res, IF(OR(_xlpm.val="",_xlpm.val="Error"),"",_xlpm.val),
_xlpm.Res
)</f>
        <v>#NAME?</v>
      </c>
      <c r="AJ191" s="910" t="e" cm="1">
        <f t="array" aca="1" ref="AJ191" ca="1">_xlfn.LET(
_xlpm.val,IF($F191 = "",val_blankRefText,  _xldudf_CX_GET(CX_ENTITY,$F191,AJ$11,AJ$14,,(AJ$190))),
_xlpm.Res, IF(OR(_xlpm.val="",_xlpm.val="Error"),"",_xlpm.val),
_xlpm.Res
)</f>
        <v>#NAME?</v>
      </c>
      <c r="AK191" s="910" t="e" cm="1">
        <f t="array" aca="1" ref="AK191" ca="1">_xlfn.LET(
_xlpm.val,IF($F191 = "",val_blankRefText,  _xldudf_CX_GET(CX_ENTITY,$F191,AK$11,AK$14,,(AK$190))),
_xlpm.Res, IF(OR(_xlpm.val="",_xlpm.val="Error"),"",_xlpm.val),
_xlpm.Res
)</f>
        <v>#NAME?</v>
      </c>
      <c r="AL191" s="910" t="e" cm="1">
        <f t="array" aca="1" ref="AL191" ca="1">_xlfn.LET(
_xlpm.val,IF($F191 = "",val_blankRefText,  _xldudf_CX_GET(CX_ENTITY,$F191,AL$11,AL$14,,(AL$190))),
_xlpm.Res, IF(OR(_xlpm.val="",_xlpm.val="Error"),"",_xlpm.val),
_xlpm.Res
)</f>
        <v>#NAME?</v>
      </c>
      <c r="AM191" s="910" t="e" cm="1">
        <f t="array" aca="1" ref="AM191" ca="1">_xlfn.LET(
_xlpm.val,IF($F191 = "",val_blankRefText,  _xldudf_CX_GET(CX_ENTITY,$F191,AM$11,AM$14,,(AM$190))),
_xlpm.Res, IF(OR(_xlpm.val="",_xlpm.val="Error"),"",_xlpm.val),
_xlpm.Res
)</f>
        <v>#NAME?</v>
      </c>
      <c r="AN191" s="910" t="e" cm="1">
        <f t="array" aca="1" ref="AN191" ca="1">_xlfn.LET(
_xlpm.val,IF($F191 = "",val_blankRefText,  _xldudf_CX_GET(CX_ENTITY,$F191,AN$11,AN$14,,(AN$190))),
_xlpm.Res, IF(OR(_xlpm.val="",_xlpm.val="Error"),"",_xlpm.val),
_xlpm.Res
)</f>
        <v>#NAME?</v>
      </c>
      <c r="AO191" s="910" t="e" cm="1">
        <f t="array" aca="1" ref="AO191" ca="1">_xlfn.LET(
_xlpm.val,IF($F191 = "",val_blankRefText,  _xldudf_CX_GET(CX_ENTITY,$F191,AO$11,AO$14,,(AO$190))),
_xlpm.Res, IF(OR(_xlpm.val="",_xlpm.val="Error"),"",_xlpm.val),
_xlpm.Res
)</f>
        <v>#NAME?</v>
      </c>
      <c r="AP191" s="910" t="e" cm="1">
        <f t="array" aca="1" ref="AP191" ca="1">_xlfn.LET(
_xlpm.val,IF($F191 = "",val_blankRefText,  _xldudf_CX_GET(CX_ENTITY,$F191,AP$11,AP$14,,(AP$190))),
_xlpm.Res, IF(OR(_xlpm.val="",_xlpm.val="Error"),"",_xlpm.val),
_xlpm.Res
)</f>
        <v>#NAME?</v>
      </c>
      <c r="AQ191" s="910" t="e" cm="1">
        <f t="array" aca="1" ref="AQ191" ca="1">_xlfn.LET(
_xlpm.val,IF($F191 = "",val_blankRefText,  _xldudf_CX_GET(CX_ENTITY,$F191,AQ$11,AQ$14,,(AQ$190))),
_xlpm.Res, IF(OR(_xlpm.val="",_xlpm.val="Error"),"",_xlpm.val),
_xlpm.Res
)</f>
        <v>#NAME?</v>
      </c>
      <c r="AR191" s="910" t="e" cm="1">
        <f t="array" aca="1" ref="AR191" ca="1">_xlfn.LET(
_xlpm.val,IF($F191 = "",val_blankRefText,  _xldudf_CX_GET(CX_ENTITY,$F191,AR$11,AR$14,,(AR$190))),
_xlpm.Res, IF(OR(_xlpm.val="",_xlpm.val="Error"),"",_xlpm.val),
_xlpm.Res
)</f>
        <v>#NAME?</v>
      </c>
      <c r="AS191" s="910" t="e" cm="1">
        <f t="array" aca="1" ref="AS191" ca="1">_xlfn.LET(
_xlpm.val,IF($F191 = "",val_blankRefText,  _xldudf_CX_GET(CX_ENTITY,$F191,AS$11,AS$14,,(AS$190))),
_xlpm.Res, IF(OR(_xlpm.val="",_xlpm.val="Error"),"",_xlpm.val),
_xlpm.Res
)</f>
        <v>#NAME?</v>
      </c>
      <c r="AT191" s="910" t="e" cm="1">
        <f t="array" aca="1" ref="AT191" ca="1">_xlfn.LET(
_xlpm.val,IF($F191 = "",val_blankRefText,  _xldudf_CX_GET(CX_ENTITY,$F191,AT$11,AT$14,,(AT$190))),
_xlpm.Res, IF(OR(_xlpm.val="",_xlpm.val="Error"),"",_xlpm.val),
_xlpm.Res
)</f>
        <v>#NAME?</v>
      </c>
      <c r="AU191" s="910" t="e" cm="1">
        <f t="array" aca="1" ref="AU191" ca="1">_xlfn.LET(
_xlpm.val,IF($F191 = "",val_blankRefText,  _xldudf_CX_GET(CX_ENTITY,$F191,AU$11,AU$14,,(AU$190))),
_xlpm.Res, IF(OR(_xlpm.val="",_xlpm.val="Error"),"",_xlpm.val),
_xlpm.Res
)</f>
        <v>#NAME?</v>
      </c>
      <c r="AV191" s="910" t="e" cm="1">
        <f t="array" aca="1" ref="AV191" ca="1">_xlfn.LET(
_xlpm.val,IF($F191 = "",val_blankRefText,  _xldudf_CX_GET(CX_ENTITY,$F191,AV$11,AV$14,,(AV$190))),
_xlpm.Res, IF(OR(_xlpm.val="",_xlpm.val="Error"),"",_xlpm.val),
_xlpm.Res
)</f>
        <v>#NAME?</v>
      </c>
      <c r="AW191" s="910" t="e" cm="1">
        <f t="array" aca="1" ref="AW191" ca="1">_xlfn.LET(
_xlpm.val,IF($F191 = "",val_blankRefText,  _xldudf_CX_GET(CX_ENTITY,$F191,AW$11,AW$14,,(AW$190))),
_xlpm.Res, IF(OR(_xlpm.val="",_xlpm.val="Error"),"",_xlpm.val),
_xlpm.Res
)</f>
        <v>#NAME?</v>
      </c>
      <c r="AX191" s="910" t="e" cm="1">
        <f t="array" aca="1" ref="AX191" ca="1">_xlfn.LET(
_xlpm.val,IF($F191 = "",val_blankRefText,  _xldudf_CX_GET(CX_ENTITY,$F191,AX$11,AX$14,,(AX$190))),
_xlpm.Res, IF(OR(_xlpm.val="",_xlpm.val="Error"),"",_xlpm.val),
_xlpm.Res
)</f>
        <v>#NAME?</v>
      </c>
      <c r="AY191" s="910" t="e" cm="1">
        <f t="array" aca="1" ref="AY191" ca="1">_xlfn.LET(
_xlpm.val,IF($F191 = "",val_blankRefText,  _xldudf_CX_GET(CX_ENTITY,$F191,AY$11,AY$14,,(AY$190))),
_xlpm.Res, IF(OR(_xlpm.val="",_xlpm.val="Error"),"",_xlpm.val),
_xlpm.Res
)</f>
        <v>#NAME?</v>
      </c>
      <c r="AZ191" s="910" t="e" cm="1">
        <f t="array" aca="1" ref="AZ191" ca="1">_xlfn.LET(
_xlpm.val,IF($F191 = "",val_blankRefText,  _xldudf_CX_GET(CX_ENTITY,$F191,AZ$11,AZ$14,,(AZ$190))),
_xlpm.Res, IF(OR(_xlpm.val="",_xlpm.val="Error"),"",_xlpm.val),
_xlpm.Res
)</f>
        <v>#NAME?</v>
      </c>
      <c r="BA191" s="910" t="e" cm="1">
        <f t="array" aca="1" ref="BA191" ca="1">_xlfn.LET(
_xlpm.val,IF($F191 = "",val_blankRefText,  _xldudf_CX_GET(CX_ENTITY,$F191,BA$11,BA$14,,(BA$190))),
_xlpm.Res, IF(OR(_xlpm.val="",_xlpm.val="Error"),"",_xlpm.val),
_xlpm.Res
)</f>
        <v>#NAME?</v>
      </c>
      <c r="BB191" s="910" t="e" cm="1">
        <f t="array" aca="1" ref="BB191" ca="1">_xlfn.LET(
_xlpm.val,IF($F191 = "",val_blankRefText,  _xldudf_CX_GET(CX_ENTITY,$F191,BB$11,BB$14,,(BB$190))),
_xlpm.Res, IF(OR(_xlpm.val="",_xlpm.val="Error"),"",_xlpm.val),
_xlpm.Res
)</f>
        <v>#NAME?</v>
      </c>
      <c r="BC191" s="910" t="e" cm="1">
        <f t="array" aca="1" ref="BC191" ca="1">_xlfn.LET(
_xlpm.val,IF($F191 = "",val_blankRefText,  _xldudf_CX_GET(CX_ENTITY,$F191,BC$11,BC$14,,(BC$190))),
_xlpm.Res, IF(OR(_xlpm.val="",_xlpm.val="Error"),"",_xlpm.val),
_xlpm.Res
)</f>
        <v>#NAME?</v>
      </c>
      <c r="BD191" s="910" t="e" cm="1">
        <f t="array" aca="1" ref="BD191" ca="1">_xlfn.LET(
_xlpm.val,IF($F191 = "",val_blankRefText,  _xldudf_CX_GET(CX_ENTITY,$F191,BD$11,BD$14,,(BD$190))),
_xlpm.Res, IF(OR(_xlpm.val="",_xlpm.val="Error"),"",_xlpm.val),
_xlpm.Res
)</f>
        <v>#NAME?</v>
      </c>
      <c r="BE191" s="910" t="e" cm="1">
        <f t="array" aca="1" ref="BE191" ca="1">_xlfn.LET(
_xlpm.val,IF($F191 = "",val_blankRefText,  _xldudf_CX_GET(CX_ENTITY,$F191,BE$11,BE$14,,(BE$190))),
_xlpm.Res, IF(OR(_xlpm.val="",_xlpm.val="Error"),"",_xlpm.val),
_xlpm.Res
)</f>
        <v>#NAME?</v>
      </c>
      <c r="BF191" s="910" t="e" cm="1">
        <f t="array" aca="1" ref="BF191" ca="1">_xlfn.LET(
_xlpm.val,IF($F191 = "",val_blankRefText,  _xldudf_CX_GET(CX_ENTITY,$F191,BF$11,BF$14,,(BF$190))),
_xlpm.Res, IF(OR(_xlpm.val="",_xlpm.val="Error"),"",_xlpm.val),
_xlpm.Res
)</f>
        <v>#NAME?</v>
      </c>
      <c r="BG191" s="910" t="e" cm="1">
        <f t="array" aca="1" ref="BG191" ca="1">_xlfn.LET(
_xlpm.val,IF($F191 = "",val_blankRefText,  _xldudf_CX_GET(CX_ENTITY,$F191,BG$11,BG$14,,(BG$190))),
_xlpm.Res, IF(OR(_xlpm.val="",_xlpm.val="Error"),"",_xlpm.val),
_xlpm.Res
)</f>
        <v>#NAME?</v>
      </c>
      <c r="BH191" s="910" t="e" cm="1">
        <f t="array" aca="1" ref="BH191" ca="1">_xlfn.LET(
_xlpm.val,IF($F191 = "",val_blankRefText,  _xldudf_CX_GET(CX_ENTITY,$F191,BH$11,BH$14,,(BH$190))),
_xlpm.Res, IF(OR(_xlpm.val="",_xlpm.val="Error"),"",_xlpm.val),
_xlpm.Res
)</f>
        <v>#NAME?</v>
      </c>
      <c r="BI191" s="910" t="e" cm="1">
        <f t="array" aca="1" ref="BI191" ca="1">_xlfn.LET(
_xlpm.val,IF($F191 = "",val_blankRefText,  _xldudf_CX_GET(CX_ENTITY,$F191,BI$11,BI$14,,(BI$190))),
_xlpm.Res, IF(OR(_xlpm.val="",_xlpm.val="Error"),"",_xlpm.val),
_xlpm.Res
)</f>
        <v>#NAME?</v>
      </c>
      <c r="BJ191" s="910" t="e" cm="1">
        <f t="array" aca="1" ref="BJ191" ca="1">_xlfn.LET(
_xlpm.val,IF($F191 = "",val_blankRefText,  _xldudf_CX_GET(CX_ENTITY,$F191,BJ$11,BJ$14,,(BJ$190))),
_xlpm.Res, IF(OR(_xlpm.val="",_xlpm.val="Error"),"",_xlpm.val),
_xlpm.Res
)</f>
        <v>#NAME?</v>
      </c>
      <c r="BK191" s="910" t="e" cm="1">
        <f t="array" aca="1" ref="BK191" ca="1">_xlfn.LET(
_xlpm.val,IF($F191 = "",val_blankRefText,  _xldudf_CX_GET(CX_ENTITY,$F191,BK$11,BK$14,,(BK$190))),
_xlpm.Res, IF(OR(_xlpm.val="",_xlpm.val="Error"),"",_xlpm.val),
_xlpm.Res
)</f>
        <v>#NAME?</v>
      </c>
      <c r="BL191" s="910" t="e" cm="1">
        <f t="array" aca="1" ref="BL191" ca="1">_xlfn.LET(
_xlpm.val,IF($F191 = "",val_blankRefText,  _xldudf_CX_GET(CX_ENTITY,$F191,BL$11,BL$14,,(BL$190))),
_xlpm.Res, IF(OR(_xlpm.val="",_xlpm.val="Error"),"",_xlpm.val),
_xlpm.Res
)</f>
        <v>#NAME?</v>
      </c>
      <c r="BM191" s="910" t="e" cm="1">
        <f t="array" aca="1" ref="BM191" ca="1">_xlfn.LET(
_xlpm.val,IF($F191 = "",val_blankRefText,  _xldudf_CX_GET(CX_ENTITY,$F191,BM$11,BM$14,,(BM$190))),
_xlpm.Res, IF(OR(_xlpm.val="",_xlpm.val="Error"),"",_xlpm.val),
_xlpm.Res
)</f>
        <v>#NAME?</v>
      </c>
      <c r="BN191" s="910" t="e" cm="1">
        <f t="array" aca="1" ref="BN191" ca="1">_xlfn.LET(
_xlpm.val,IF($F191 = "",val_blankRefText,  _xldudf_CX_GET(CX_ENTITY,$F191,BN$11,BN$14,,(BN$190))),
_xlpm.Res, IF(OR(_xlpm.val="",_xlpm.val="Error"),"",_xlpm.val),
_xlpm.Res
)</f>
        <v>#NAME?</v>
      </c>
      <c r="BO191" s="2107"/>
      <c r="BP191" s="2107"/>
      <c r="BQ191" s="2107"/>
      <c r="BR191" s="2107"/>
      <c r="BS191" s="2107"/>
      <c r="BT191" s="2107"/>
      <c r="BU191" s="2107"/>
      <c r="BV191" s="2107"/>
      <c r="BW191" s="2107"/>
      <c r="BX191" s="2107"/>
      <c r="BY191" s="2107"/>
      <c r="BZ191" s="2107"/>
      <c r="CA191" s="34"/>
      <c r="CC191" s="33"/>
      <c r="CD191" s="1461" t="e" cm="1">
        <f t="array" aca="1" ref="CD191" ca="1">_xlfn.LET( _xlpm.CheckBlank, SUM(PL!$AD191:$BN191) = 0, IF(_xlpm.CheckBlank, "", SUM(_xlfn._xlws.FILTER(PL!$AD191:$BN191,(YEAR(PL!$AD$12:$BN$12)=PL!CD$12)*(array_timeline&lt;=PL!CD$11)))))</f>
        <v>#NAME?</v>
      </c>
      <c r="CE191" s="1461" t="e" cm="1">
        <f t="array" aca="1" ref="CE191" ca="1">_xlfn.LET( _xlpm.CheckBlank, SUM(PL!$AD191:$BN191) = 0, IF(_xlpm.CheckBlank, "", SUM(_xlfn._xlws.FILTER(PL!$AD191:$BN191,(YEAR(PL!$AD$12:$BN$12)=PL!CE$12)*(array_timeline&lt;=PL!CE$11)))))</f>
        <v>#NAME?</v>
      </c>
      <c r="CF191" s="88"/>
      <c r="CG191" s="1461" t="e" cm="1">
        <f t="array" aca="1" ref="CG191" ca="1">_xlfn.LET( _xlpm.CheckBlank, SUM(PL!$AD191:$BN191) = 0, IF(_xlpm.CheckBlank, "", SUM(_xlfn._xlws.FILTER(PL!$AD191:$BN191,(YEAR(PL!$AD$12:$BN$12)=PL!CG$12)*(array_timeline&lt;=PL!CG$11)))))</f>
        <v>#NAME?</v>
      </c>
      <c r="CH191" s="1461" t="e" cm="1">
        <f t="array" aca="1" ref="CH191" ca="1">_xlfn.LET( _xlpm.CheckBlank, SUM(PL!$AD191:$BN191) = 0, IF(_xlpm.CheckBlank, "", SUM(_xlfn._xlws.FILTER(PL!$AD191:$BN191,(YEAR(PL!$AD$12:$BN$12)=PL!CH$12)*(array_timeline&lt;=PL!CH$11)))))</f>
        <v>#NAME?</v>
      </c>
      <c r="CI191" s="88"/>
      <c r="CJ191" s="1461" t="e" cm="1">
        <f t="array" aca="1" ref="CJ191" ca="1">_xlfn.LET( _xlpm.CheckBlank, SUM(PL!$AD191:$BN191) = 0, IF(_xlpm.CheckBlank, "", SUM(_xlfn.TAKE(_xlfn.DROP(PL!$AD191:$BN191, ,-DATEDIFF(PL!CJ$11, val_asOfDate,"M")),1,-12))))</f>
        <v>#NAME?</v>
      </c>
      <c r="CK191" s="1461" t="e" cm="1">
        <f t="array" aca="1" ref="CK191" ca="1">_xlfn.LET( _xlpm.CheckBlank, SUM(PL!$AD191:$BN191) = 0, IF(_xlpm.CheckBlank, "", SUM(_xlfn.TAKE(_xlfn.DROP(PL!$AD191:$BN191, ,-DATEDIFF(PL!CK$11, val_asOfDate,"M")),1,-12))))</f>
        <v>#NAME?</v>
      </c>
      <c r="CL191" s="88"/>
      <c r="CM191" s="1142" t="str" cm="1">
        <f t="array" aca="1" ref="CM191" ca="1">_xlfn.LET(
  _xlpm.findRow, _xlfn.XMATCH($W191&amp;$Y191, $W$20:$W$118&amp;$AB$20:$AB$118,0),
  _xlpm.Choose, _xlfn.CHOOSEROWS($CM$20:$CN$118, _xlpm.findRow),
  _xlpm.result, IF(ISERROR(_xlpm.findRow), "", _xlpm.Choose),
  _xlpm.result
)</f>
        <v/>
      </c>
      <c r="CN191" s="1142"/>
      <c r="CO191" s="88"/>
      <c r="CP191" s="1142" t="str" cm="1">
        <f t="array" aca="1" ref="CP191" ca="1">_xlfn.LET(
  _xlpm.findRow, _xlfn.XMATCH($W191&amp;$Y191, $W$20:$W$118&amp;$AB$20:$AB$118,0),
  _xlpm.Choose, _xlfn.CHOOSEROWS($CP$20:$CQ$118, _xlpm.findRow),
  _xlpm.result, IF(ISERROR(_xlpm.findRow), "", _xlpm.Choose),
  _xlpm.result
)</f>
        <v/>
      </c>
      <c r="CQ191" s="1142"/>
      <c r="CR191" s="34"/>
    </row>
    <row r="192" spans="1:96" ht="21" customHeight="1" outlineLevel="1">
      <c r="A192" s="1322"/>
      <c r="B192" s="577" t="s">
        <v>161</v>
      </c>
      <c r="C192" s="577" t="s">
        <v>1632</v>
      </c>
      <c r="D192" s="577"/>
      <c r="E192" s="577" t="e" cm="1">
        <f t="array" aca="1" ref="E192" ca="1">_xlfn.LET(
   _xlpm.Attr,  $C192,
   _xlpm.Lookback, $E$16,
   _xlpm.QueryDate, EOMONTH(val_asOfDate,_xlpm.Lookback),
   _xlpm.ReadField, _xldudf_CX_GET(CX_ENTITY,fx_attrConverter($C192),_xlpm.QueryDate),
   _xlpm.AttrBlank, _xlpm.Attr="", _xlpm.Result,
   IF(_xlpm.AttrBlank,val_blankRefText,fx_attrConverter(_xlpm.ReadField,0)),
IF(_xlpm.Result = "Error", "", _xlpm.Result )
)</f>
        <v>#NAME?</v>
      </c>
      <c r="F192" s="577" t="str">
        <f t="shared" ref="F192:F198" si="56">IF(
    $B192 &lt;&gt;"",$B192,
    $E192
  )</f>
        <v>Segment I Breakdown - Amount 1</v>
      </c>
      <c r="G192" s="577" t="s">
        <v>1631</v>
      </c>
      <c r="H192" s="510">
        <v>0</v>
      </c>
      <c r="I192" s="510">
        <v>1</v>
      </c>
      <c r="J192" s="30"/>
      <c r="K192" s="30"/>
      <c r="L192" s="579" t="b">
        <v>0</v>
      </c>
      <c r="N192" s="158"/>
      <c r="O192" s="101"/>
      <c r="P192" s="52"/>
      <c r="Q192" s="101"/>
      <c r="R192" s="101"/>
      <c r="S192" s="101"/>
      <c r="T192" s="101"/>
      <c r="U192" s="39"/>
      <c r="W192" s="554" t="e">
        <f ca="1">W187</f>
        <v>#NAME?</v>
      </c>
      <c r="X192" s="884" t="s">
        <v>62</v>
      </c>
      <c r="Y192" s="1554" t="e" cm="1">
        <f t="array" aca="1" ref="Y192" ca="1">IF(
       $B192 = "",
       IFBLANK( $E192, "Please select or type in or leave as blank"),
       IFBLANK( $E192, $B192)
    )</f>
        <v>#NAME?</v>
      </c>
      <c r="Z192" s="198" cm="1">
        <f t="array" ref="Z192">_xlfn.SWITCH(
    TRUE,
ISBLANK(_PL!$L192),"",
    _PL!$L192=TRUE, 1,
    _PL!$L192=FALSE,-1,
    _PL!$L192=-1,0,
"n/a"
)</f>
        <v>-1</v>
      </c>
      <c r="AA192" s="905"/>
      <c r="AB192" s="591"/>
      <c r="AC192" s="914" t="str" cm="1">
        <f t="array" ref="AC192">_xlfn.LET(
_xlpm.Def, IF(_xlfn.XMATCH(AB192,tbl_acctDef[Term],0)&gt;0, fx_getIcon("find"), ""),
_xlpm.Adj, IF(_xlfn.XMATCH(AB192, tbl_adjExample[Items],0)&gt;0, fx_getIcon("find"), ""),
IFERROR(IFBLANK(_xlpm.Def,_xlpm.Adj),"")
)</f>
        <v/>
      </c>
      <c r="AD192" s="1986" t="e" cm="1">
        <f t="array" aca="1" ref="AD192" ca="1">_xlfn.LET(
_xlpm.val,IF($F192 = "",val_blankRefText,  _xldudf_CX_GET(CX_ENTITY,$F192,AD$11,AD$14,,(AD$190))),
_xlpm.Res, IF(OR(_xlpm.val="",_xlpm.val="Error"),"",_xlpm.val),
_xlpm.Res
)</f>
        <v>#NAME?</v>
      </c>
      <c r="AE192" s="1986" t="e" cm="1">
        <f t="array" aca="1" ref="AE192" ca="1">_xlfn.LET(
_xlpm.val,IF($F192 = "",val_blankRefText,  _xldudf_CX_GET(CX_ENTITY,$F192,AE$11,AE$14,,(AE$190))),
_xlpm.Res, IF(OR(_xlpm.val="",_xlpm.val="Error"),"",_xlpm.val),
_xlpm.Res
)</f>
        <v>#NAME?</v>
      </c>
      <c r="AF192" s="1986" t="e" cm="1">
        <f t="array" aca="1" ref="AF192" ca="1">_xlfn.LET(
_xlpm.val,IF($F192 = "",val_blankRefText,  _xldudf_CX_GET(CX_ENTITY,$F192,AF$11,AF$14,,(AF$190))),
_xlpm.Res, IF(OR(_xlpm.val="",_xlpm.val="Error"),"",_xlpm.val),
_xlpm.Res
)</f>
        <v>#NAME?</v>
      </c>
      <c r="AG192" s="1986" t="e" cm="1">
        <f t="array" aca="1" ref="AG192" ca="1">_xlfn.LET(
_xlpm.val,IF($F192 = "",val_blankRefText,  _xldudf_CX_GET(CX_ENTITY,$F192,AG$11,AG$14,,(AG$190))),
_xlpm.Res, IF(OR(_xlpm.val="",_xlpm.val="Error"),"",_xlpm.val),
_xlpm.Res
)</f>
        <v>#NAME?</v>
      </c>
      <c r="AH192" s="1986" t="e" cm="1">
        <f t="array" aca="1" ref="AH192" ca="1">_xlfn.LET(
_xlpm.val,IF($F192 = "",val_blankRefText,  _xldudf_CX_GET(CX_ENTITY,$F192,AH$11,AH$14,,(AH$190))),
_xlpm.Res, IF(OR(_xlpm.val="",_xlpm.val="Error"),"",_xlpm.val),
_xlpm.Res
)</f>
        <v>#NAME?</v>
      </c>
      <c r="AI192" s="1986" t="e" cm="1">
        <f t="array" aca="1" ref="AI192" ca="1">_xlfn.LET(
_xlpm.val,IF($F192 = "",val_blankRefText,  _xldudf_CX_GET(CX_ENTITY,$F192,AI$11,AI$14,,(AI$190))),
_xlpm.Res, IF(OR(_xlpm.val="",_xlpm.val="Error"),"",_xlpm.val),
_xlpm.Res
)</f>
        <v>#NAME?</v>
      </c>
      <c r="AJ192" s="1986" t="e" cm="1">
        <f t="array" aca="1" ref="AJ192" ca="1">_xlfn.LET(
_xlpm.val,IF($F192 = "",val_blankRefText,  _xldudf_CX_GET(CX_ENTITY,$F192,AJ$11,AJ$14,,(AJ$190))),
_xlpm.Res, IF(OR(_xlpm.val="",_xlpm.val="Error"),"",_xlpm.val),
_xlpm.Res
)</f>
        <v>#NAME?</v>
      </c>
      <c r="AK192" s="1986" t="e" cm="1">
        <f t="array" aca="1" ref="AK192" ca="1">_xlfn.LET(
_xlpm.val,IF($F192 = "",val_blankRefText,  _xldudf_CX_GET(CX_ENTITY,$F192,AK$11,AK$14,,(AK$190))),
_xlpm.Res, IF(OR(_xlpm.val="",_xlpm.val="Error"),"",_xlpm.val),
_xlpm.Res
)</f>
        <v>#NAME?</v>
      </c>
      <c r="AL192" s="1986" t="e" cm="1">
        <f t="array" aca="1" ref="AL192" ca="1">_xlfn.LET(
_xlpm.val,IF($F192 = "",val_blankRefText,  _xldudf_CX_GET(CX_ENTITY,$F192,AL$11,AL$14,,(AL$190))),
_xlpm.Res, IF(OR(_xlpm.val="",_xlpm.val="Error"),"",_xlpm.val),
_xlpm.Res
)</f>
        <v>#NAME?</v>
      </c>
      <c r="AM192" s="1986" t="e" cm="1">
        <f t="array" aca="1" ref="AM192" ca="1">_xlfn.LET(
_xlpm.val,IF($F192 = "",val_blankRefText,  _xldudf_CX_GET(CX_ENTITY,$F192,AM$11,AM$14,,(AM$190))),
_xlpm.Res, IF(OR(_xlpm.val="",_xlpm.val="Error"),"",_xlpm.val),
_xlpm.Res
)</f>
        <v>#NAME?</v>
      </c>
      <c r="AN192" s="1986" t="e" cm="1">
        <f t="array" aca="1" ref="AN192" ca="1">_xlfn.LET(
_xlpm.val,IF($F192 = "",val_blankRefText,  _xldudf_CX_GET(CX_ENTITY,$F192,AN$11,AN$14,,(AN$190))),
_xlpm.Res, IF(OR(_xlpm.val="",_xlpm.val="Error"),"",_xlpm.val),
_xlpm.Res
)</f>
        <v>#NAME?</v>
      </c>
      <c r="AO192" s="1986" t="e" cm="1">
        <f t="array" aca="1" ref="AO192" ca="1">_xlfn.LET(
_xlpm.val,IF($F192 = "",val_blankRefText,  _xldudf_CX_GET(CX_ENTITY,$F192,AO$11,AO$14,,(AO$190))),
_xlpm.Res, IF(OR(_xlpm.val="",_xlpm.val="Error"),"",_xlpm.val),
_xlpm.Res
)</f>
        <v>#NAME?</v>
      </c>
      <c r="AP192" s="1986" t="e" cm="1">
        <f t="array" aca="1" ref="AP192" ca="1">_xlfn.LET(
_xlpm.val,IF($F192 = "",val_blankRefText,  _xldudf_CX_GET(CX_ENTITY,$F192,AP$11,AP$14,,(AP$190))),
_xlpm.Res, IF(OR(_xlpm.val="",_xlpm.val="Error"),"",_xlpm.val),
_xlpm.Res
)</f>
        <v>#NAME?</v>
      </c>
      <c r="AQ192" s="1986" t="e" cm="1">
        <f t="array" aca="1" ref="AQ192" ca="1">_xlfn.LET(
_xlpm.val,IF($F192 = "",val_blankRefText,  _xldudf_CX_GET(CX_ENTITY,$F192,AQ$11,AQ$14,,(AQ$190))),
_xlpm.Res, IF(OR(_xlpm.val="",_xlpm.val="Error"),"",_xlpm.val),
_xlpm.Res
)</f>
        <v>#NAME?</v>
      </c>
      <c r="AR192" s="1986" t="e" cm="1">
        <f t="array" aca="1" ref="AR192" ca="1">_xlfn.LET(
_xlpm.val,IF($F192 = "",val_blankRefText,  _xldudf_CX_GET(CX_ENTITY,$F192,AR$11,AR$14,,(AR$190))),
_xlpm.Res, IF(OR(_xlpm.val="",_xlpm.val="Error"),"",_xlpm.val),
_xlpm.Res
)</f>
        <v>#NAME?</v>
      </c>
      <c r="AS192" s="1986" t="e" cm="1">
        <f t="array" aca="1" ref="AS192" ca="1">_xlfn.LET(
_xlpm.val,IF($F192 = "",val_blankRefText,  _xldudf_CX_GET(CX_ENTITY,$F192,AS$11,AS$14,,(AS$190))),
_xlpm.Res, IF(OR(_xlpm.val="",_xlpm.val="Error"),"",_xlpm.val),
_xlpm.Res
)</f>
        <v>#NAME?</v>
      </c>
      <c r="AT192" s="1986" t="e" cm="1">
        <f t="array" aca="1" ref="AT192" ca="1">_xlfn.LET(
_xlpm.val,IF($F192 = "",val_blankRefText,  _xldudf_CX_GET(CX_ENTITY,$F192,AT$11,AT$14,,(AT$190))),
_xlpm.Res, IF(OR(_xlpm.val="",_xlpm.val="Error"),"",_xlpm.val),
_xlpm.Res
)</f>
        <v>#NAME?</v>
      </c>
      <c r="AU192" s="1986" t="e" cm="1">
        <f t="array" aca="1" ref="AU192" ca="1">_xlfn.LET(
_xlpm.val,IF($F192 = "",val_blankRefText,  _xldudf_CX_GET(CX_ENTITY,$F192,AU$11,AU$14,,(AU$190))),
_xlpm.Res, IF(OR(_xlpm.val="",_xlpm.val="Error"),"",_xlpm.val),
_xlpm.Res
)</f>
        <v>#NAME?</v>
      </c>
      <c r="AV192" s="1986" t="e" cm="1">
        <f t="array" aca="1" ref="AV192" ca="1">_xlfn.LET(
_xlpm.val,IF($F192 = "",val_blankRefText,  _xldudf_CX_GET(CX_ENTITY,$F192,AV$11,AV$14,,(AV$190))),
_xlpm.Res, IF(OR(_xlpm.val="",_xlpm.val="Error"),"",_xlpm.val),
_xlpm.Res
)</f>
        <v>#NAME?</v>
      </c>
      <c r="AW192" s="1986" t="e" cm="1">
        <f t="array" aca="1" ref="AW192" ca="1">_xlfn.LET(
_xlpm.val,IF($F192 = "",val_blankRefText,  _xldudf_CX_GET(CX_ENTITY,$F192,AW$11,AW$14,,(AW$190))),
_xlpm.Res, IF(OR(_xlpm.val="",_xlpm.val="Error"),"",_xlpm.val),
_xlpm.Res
)</f>
        <v>#NAME?</v>
      </c>
      <c r="AX192" s="1986" t="e" cm="1">
        <f t="array" aca="1" ref="AX192" ca="1">_xlfn.LET(
_xlpm.val,IF($F192 = "",val_blankRefText,  _xldudf_CX_GET(CX_ENTITY,$F192,AX$11,AX$14,,(AX$190))),
_xlpm.Res, IF(OR(_xlpm.val="",_xlpm.val="Error"),"",_xlpm.val),
_xlpm.Res
)</f>
        <v>#NAME?</v>
      </c>
      <c r="AY192" s="1986" t="e" cm="1">
        <f t="array" aca="1" ref="AY192" ca="1">_xlfn.LET(
_xlpm.val,IF($F192 = "",val_blankRefText,  _xldudf_CX_GET(CX_ENTITY,$F192,AY$11,AY$14,,(AY$190))),
_xlpm.Res, IF(OR(_xlpm.val="",_xlpm.val="Error"),"",_xlpm.val),
_xlpm.Res
)</f>
        <v>#NAME?</v>
      </c>
      <c r="AZ192" s="1986" t="e" cm="1">
        <f t="array" aca="1" ref="AZ192" ca="1">_xlfn.LET(
_xlpm.val,IF($F192 = "",val_blankRefText,  _xldudf_CX_GET(CX_ENTITY,$F192,AZ$11,AZ$14,,(AZ$190))),
_xlpm.Res, IF(OR(_xlpm.val="",_xlpm.val="Error"),"",_xlpm.val),
_xlpm.Res
)</f>
        <v>#NAME?</v>
      </c>
      <c r="BA192" s="1986" t="e" cm="1">
        <f t="array" aca="1" ref="BA192" ca="1">_xlfn.LET(
_xlpm.val,IF($F192 = "",val_blankRefText,  _xldudf_CX_GET(CX_ENTITY,$F192,BA$11,BA$14,,(BA$190))),
_xlpm.Res, IF(OR(_xlpm.val="",_xlpm.val="Error"),"",_xlpm.val),
_xlpm.Res
)</f>
        <v>#NAME?</v>
      </c>
      <c r="BB192" s="1986" t="e" cm="1">
        <f t="array" aca="1" ref="BB192" ca="1">_xlfn.LET(
_xlpm.val,IF($F192 = "",val_blankRefText,  _xldudf_CX_GET(CX_ENTITY,$F192,BB$11,BB$14,,(BB$190))),
_xlpm.Res, IF(OR(_xlpm.val="",_xlpm.val="Error"),"",_xlpm.val),
_xlpm.Res
)</f>
        <v>#NAME?</v>
      </c>
      <c r="BC192" s="1986" t="e" cm="1">
        <f t="array" aca="1" ref="BC192" ca="1">_xlfn.LET(
_xlpm.val,IF($F192 = "",val_blankRefText,  _xldudf_CX_GET(CX_ENTITY,$F192,BC$11,BC$14,,(BC$190))),
_xlpm.Res, IF(OR(_xlpm.val="",_xlpm.val="Error"),"",_xlpm.val),
_xlpm.Res
)</f>
        <v>#NAME?</v>
      </c>
      <c r="BD192" s="1986" t="e" cm="1">
        <f t="array" aca="1" ref="BD192" ca="1">_xlfn.LET(
_xlpm.val,IF($F192 = "",val_blankRefText,  _xldudf_CX_GET(CX_ENTITY,$F192,BD$11,BD$14,,(BD$190))),
_xlpm.Res, IF(OR(_xlpm.val="",_xlpm.val="Error"),"",_xlpm.val),
_xlpm.Res
)</f>
        <v>#NAME?</v>
      </c>
      <c r="BE192" s="1986" t="e" cm="1">
        <f t="array" aca="1" ref="BE192" ca="1">_xlfn.LET(
_xlpm.val,IF($F192 = "",val_blankRefText,  _xldudf_CX_GET(CX_ENTITY,$F192,BE$11,BE$14,,(BE$190))),
_xlpm.Res, IF(OR(_xlpm.val="",_xlpm.val="Error"),"",_xlpm.val),
_xlpm.Res
)</f>
        <v>#NAME?</v>
      </c>
      <c r="BF192" s="1986" t="e" cm="1">
        <f t="array" aca="1" ref="BF192" ca="1">_xlfn.LET(
_xlpm.val,IF($F192 = "",val_blankRefText,  _xldudf_CX_GET(CX_ENTITY,$F192,BF$11,BF$14,,(BF$190))),
_xlpm.Res, IF(OR(_xlpm.val="",_xlpm.val="Error"),"",_xlpm.val),
_xlpm.Res
)</f>
        <v>#NAME?</v>
      </c>
      <c r="BG192" s="1986" t="e" cm="1">
        <f t="array" aca="1" ref="BG192" ca="1">_xlfn.LET(
_xlpm.val,IF($F192 = "",val_blankRefText,  _xldudf_CX_GET(CX_ENTITY,$F192,BG$11,BG$14,,(BG$190))),
_xlpm.Res, IF(OR(_xlpm.val="",_xlpm.val="Error"),"",_xlpm.val),
_xlpm.Res
)</f>
        <v>#NAME?</v>
      </c>
      <c r="BH192" s="1986" t="e" cm="1">
        <f t="array" aca="1" ref="BH192" ca="1">_xlfn.LET(
_xlpm.val,IF($F192 = "",val_blankRefText,  _xldudf_CX_GET(CX_ENTITY,$F192,BH$11,BH$14,,(BH$190))),
_xlpm.Res, IF(OR(_xlpm.val="",_xlpm.val="Error"),"",_xlpm.val),
_xlpm.Res
)</f>
        <v>#NAME?</v>
      </c>
      <c r="BI192" s="1986" t="e" cm="1">
        <f t="array" aca="1" ref="BI192" ca="1">_xlfn.LET(
_xlpm.val,IF($F192 = "",val_blankRefText,  _xldudf_CX_GET(CX_ENTITY,$F192,BI$11,BI$14,,(BI$190))),
_xlpm.Res, IF(OR(_xlpm.val="",_xlpm.val="Error"),"",_xlpm.val),
_xlpm.Res
)</f>
        <v>#NAME?</v>
      </c>
      <c r="BJ192" s="1986" t="e" cm="1">
        <f t="array" aca="1" ref="BJ192" ca="1">_xlfn.LET(
_xlpm.val,IF($F192 = "",val_blankRefText,  _xldudf_CX_GET(CX_ENTITY,$F192,BJ$11,BJ$14,,(BJ$190))),
_xlpm.Res, IF(OR(_xlpm.val="",_xlpm.val="Error"),"",_xlpm.val),
_xlpm.Res
)</f>
        <v>#NAME?</v>
      </c>
      <c r="BK192" s="1986" t="e" cm="1">
        <f t="array" aca="1" ref="BK192" ca="1">_xlfn.LET(
_xlpm.val,IF($F192 = "",val_blankRefText,  _xldudf_CX_GET(CX_ENTITY,$F192,BK$11,BK$14,,(BK$190))),
_xlpm.Res, IF(OR(_xlpm.val="",_xlpm.val="Error"),"",_xlpm.val),
_xlpm.Res
)</f>
        <v>#NAME?</v>
      </c>
      <c r="BL192" s="1986" t="e" cm="1">
        <f t="array" aca="1" ref="BL192" ca="1">_xlfn.LET(
_xlpm.val,IF($F192 = "",val_blankRefText,  _xldudf_CX_GET(CX_ENTITY,$F192,BL$11,BL$14,,(BL$190))),
_xlpm.Res, IF(OR(_xlpm.val="",_xlpm.val="Error"),"",_xlpm.val),
_xlpm.Res
)</f>
        <v>#NAME?</v>
      </c>
      <c r="BM192" s="1986" t="e" cm="1">
        <f t="array" aca="1" ref="BM192" ca="1">_xlfn.LET(
_xlpm.val,IF($F192 = "",val_blankRefText,  _xldudf_CX_GET(CX_ENTITY,$F192,BM$11,BM$14,,(BM$190))),
_xlpm.Res, IF(OR(_xlpm.val="",_xlpm.val="Error"),"",_xlpm.val),
_xlpm.Res
)</f>
        <v>#NAME?</v>
      </c>
      <c r="BN192" s="1986" t="e" cm="1">
        <f t="array" aca="1" ref="BN192" ca="1">_xlfn.LET(
_xlpm.val,IF($F192 = "",val_blankRefText,  _xldudf_CX_GET(CX_ENTITY,$F192,BN$11,BN$14,,(BN$190))),
_xlpm.Res, IF(OR(_xlpm.val="",_xlpm.val="Error"),"",_xlpm.val),
_xlpm.Res
)</f>
        <v>#NAME?</v>
      </c>
      <c r="BO192" s="2103"/>
      <c r="BP192" s="2103"/>
      <c r="BQ192" s="2103"/>
      <c r="BR192" s="2103"/>
      <c r="BS192" s="2103"/>
      <c r="BT192" s="2103"/>
      <c r="BU192" s="2103"/>
      <c r="BV192" s="2103"/>
      <c r="BW192" s="2103"/>
      <c r="BX192" s="2103"/>
      <c r="BY192" s="2103"/>
      <c r="BZ192" s="2103"/>
      <c r="CA192" s="34"/>
      <c r="CC192" s="58"/>
      <c r="CD192" s="1461" t="e" cm="1">
        <f t="array" aca="1" ref="CD192" ca="1">_xlfn.LET( _xlpm.CheckBlank, SUM(PL!$AD192:$BN192) = 0, IF(_xlpm.CheckBlank, "", SUM(_xlfn._xlws.FILTER(PL!$AD192:$BN192,(YEAR(PL!$AD$12:$BN$12)=PL!CD$12)*(array_timeline&lt;=PL!CD$11)))))</f>
        <v>#NAME?</v>
      </c>
      <c r="CE192" s="1461" t="e" cm="1">
        <f t="array" aca="1" ref="CE192" ca="1">_xlfn.LET( _xlpm.CheckBlank, SUM(PL!$AD192:$BN192) = 0, IF(_xlpm.CheckBlank, "", SUM(_xlfn._xlws.FILTER(PL!$AD192:$BN192,(YEAR(PL!$AD$12:$BN$12)=PL!CE$12)*(array_timeline&lt;=PL!CE$11)))))</f>
        <v>#NAME?</v>
      </c>
      <c r="CF192" s="88"/>
      <c r="CG192" s="1461" t="e" cm="1">
        <f t="array" aca="1" ref="CG192" ca="1">_xlfn.LET( _xlpm.CheckBlank, SUM(PL!$AD192:$BN192) = 0, IF(_xlpm.CheckBlank, "", SUM(_xlfn._xlws.FILTER(PL!$AD192:$BN192,(YEAR(PL!$AD$12:$BN$12)=PL!CG$12)*(array_timeline&lt;=PL!CG$11)))))</f>
        <v>#NAME?</v>
      </c>
      <c r="CH192" s="1461" t="e" cm="1">
        <f t="array" aca="1" ref="CH192" ca="1">_xlfn.LET( _xlpm.CheckBlank, SUM(PL!$AD192:$BN192) = 0, IF(_xlpm.CheckBlank, "", SUM(_xlfn._xlws.FILTER(PL!$AD192:$BN192,(YEAR(PL!$AD$12:$BN$12)=PL!CH$12)*(array_timeline&lt;=PL!CH$11)))))</f>
        <v>#NAME?</v>
      </c>
      <c r="CI192" s="88"/>
      <c r="CJ192" s="1461" cm="1">
        <f t="array" ref="CJ192">_xlfn.LET( _xlpm.CheckBlank, SUM(PL!$AD192:$BN192) = 0, IF(_xlpm.CheckBlank, "", SUM(_xlfn.TAKE(_xlfn.DROP(PL!$AD192:$BN192, ,-DATEDIFF(PL!CJ$11, val_asOfDate,"M")),1,-12))))</f>
        <v>12</v>
      </c>
      <c r="CK192" s="1461" cm="1">
        <f t="array" ref="CK192">_xlfn.LET( _xlpm.CheckBlank, SUM(PL!$AD192:$BN192) = 0, IF(_xlpm.CheckBlank, "", SUM(_xlfn.TAKE(_xlfn.DROP(PL!$AD192:$BN192, ,-DATEDIFF(PL!CK$11, val_asOfDate,"M")),1,-12))))</f>
        <v>12</v>
      </c>
      <c r="CL192" s="88"/>
      <c r="CM192" s="1986" t="e" cm="1">
        <f t="array" aca="1" ref="CM192" ca="1">_xlfn.LET(
_xlpm.val,IF($F192 = "",val_blankRefText,  _xldudf_CX_GET(CX_ENTITY,$F192,CM$11,CM$14,,(CM$190))),
_xlpm.Res, IF(OR(_xlpm.val="",_xlpm.val="Error"),"",_xlpm.val),
_xlpm.Res
)</f>
        <v>#NAME?</v>
      </c>
      <c r="CN192" s="1986" t="e" cm="1">
        <f t="array" aca="1" ref="CN192" ca="1">_xlfn.LET(
_xlpm.val,IF($F192 = "",val_blankRefText,  _xldudf_CX_GET(CX_ENTITY,$F192,CN$11,CN$14,,(CN$190))),
_xlpm.Res, IF(OR(_xlpm.val="",_xlpm.val="Error"),"",_xlpm.val),
_xlpm.Res
)</f>
        <v>#NAME?</v>
      </c>
      <c r="CO192" s="1169"/>
      <c r="CP192" s="1986" t="e" cm="1">
        <f t="array" aca="1" ref="CP192" ca="1">_xlfn.LET(
_xlpm.val,IF($F192 = "",val_blankRefText,  _xldudf_CX_GET(CX_ENTITY,$F192,CP$11,CP$14,,(CP$190))),
_xlpm.Res, IF(OR(_xlpm.val="",_xlpm.val="Error"),"",_xlpm.val),
_xlpm.Res
)</f>
        <v>#NAME?</v>
      </c>
      <c r="CQ192" s="1986" t="e" cm="1">
        <f t="array" aca="1" ref="CQ192" ca="1">_xlfn.LET(
_xlpm.val,IF($F192 = "",val_blankRefText,  _xldudf_CX_GET(CX_ENTITY,$F192,CQ$11,CQ$14,,(CQ$190))),
_xlpm.Res, IF(OR(_xlpm.val="",_xlpm.val="Error"),"",_xlpm.val),
_xlpm.Res
)</f>
        <v>#NAME?</v>
      </c>
      <c r="CR192" s="34"/>
    </row>
    <row r="193" spans="1:96" ht="21" customHeight="1" outlineLevel="1">
      <c r="A193" s="1322"/>
      <c r="B193" s="577" t="s">
        <v>162</v>
      </c>
      <c r="C193" s="577" t="s">
        <v>1633</v>
      </c>
      <c r="D193" s="577"/>
      <c r="E193" s="577" t="e" cm="1">
        <f t="array" aca="1" ref="E193" ca="1">_xlfn.LET(
   _xlpm.Attr,  $C193,
   _xlpm.Lookback, $E$16,
   _xlpm.QueryDate, EOMONTH(val_asOfDate,_xlpm.Lookback),
   _xlpm.ReadField, _xldudf_CX_GET(CX_ENTITY,fx_attrConverter($C193),_xlpm.QueryDate),
   _xlpm.AttrBlank, _xlpm.Attr="", _xlpm.Result,
   IF(_xlpm.AttrBlank,val_blankRefText,fx_attrConverter(_xlpm.ReadField,0)),
IF(_xlpm.Result = "Error", "", _xlpm.Result )
)</f>
        <v>#NAME?</v>
      </c>
      <c r="F193" s="577" t="str">
        <f t="shared" si="56"/>
        <v>Segment I Breakdown - Amount 2</v>
      </c>
      <c r="G193" s="577" t="s">
        <v>1631</v>
      </c>
      <c r="H193" s="510">
        <v>0</v>
      </c>
      <c r="I193" s="510">
        <v>1</v>
      </c>
      <c r="J193" s="30"/>
      <c r="K193" s="30"/>
      <c r="L193" s="579" t="b">
        <v>0</v>
      </c>
      <c r="N193" s="158"/>
      <c r="O193" s="101"/>
      <c r="P193" s="52"/>
      <c r="Q193" s="101"/>
      <c r="R193" s="101"/>
      <c r="S193" s="101"/>
      <c r="T193" s="101"/>
      <c r="U193" s="39"/>
      <c r="W193" s="554" t="e">
        <f ca="1">W187</f>
        <v>#NAME?</v>
      </c>
      <c r="X193" s="884" t="s">
        <v>62</v>
      </c>
      <c r="Y193" s="1554" t="e" cm="1">
        <f t="array" aca="1" ref="Y193" ca="1">IF(
       $B193 = "",
       IFBLANK( $E193, "Please select or type in or leave as blank"),
       IFBLANK( $E193, $B193)
    )</f>
        <v>#NAME?</v>
      </c>
      <c r="Z193" s="198" cm="1">
        <f t="array" ref="Z193">_xlfn.SWITCH(
    TRUE,
ISBLANK(_PL!$L193),"",
    _PL!$L193=TRUE, 1,
    _PL!$L193=FALSE,-1,
    _PL!$L193=-1,0,
"n/a"
)</f>
        <v>-1</v>
      </c>
      <c r="AA193" s="905"/>
      <c r="AB193" s="3017"/>
      <c r="AC193" s="914" t="str" cm="1">
        <f t="array" ref="AC193">_xlfn.LET(
_xlpm.Def, IF(_xlfn.XMATCH(AB193,tbl_acctDef[Term],0)&gt;0, fx_getIcon("find"), ""),
_xlpm.Adj, IF(_xlfn.XMATCH(AB193, tbl_adjExample[Items],0)&gt;0, fx_getIcon("find"), ""),
IFERROR(IFBLANK(_xlpm.Def,_xlpm.Adj),"")
)</f>
        <v/>
      </c>
      <c r="AD193" s="1986" t="e" cm="1">
        <f t="array" aca="1" ref="AD193" ca="1">_xlfn.LET(
_xlpm.val,IF($F193 = "",val_blankRefText,  _xldudf_CX_GET(CX_ENTITY,$F193,AD$11,AD$14,,(AD$190))),
_xlpm.Res, IF(OR(_xlpm.val="",_xlpm.val="Error"),"",_xlpm.val),
_xlpm.Res
)</f>
        <v>#NAME?</v>
      </c>
      <c r="AE193" s="1986" t="e" cm="1">
        <f t="array" aca="1" ref="AE193" ca="1">_xlfn.LET(
_xlpm.val,IF($F193 = "",val_blankRefText,  _xldudf_CX_GET(CX_ENTITY,$F193,AE$11,AE$14,,(AE$190))),
_xlpm.Res, IF(OR(_xlpm.val="",_xlpm.val="Error"),"",_xlpm.val),
_xlpm.Res
)</f>
        <v>#NAME?</v>
      </c>
      <c r="AF193" s="1986" t="e" cm="1">
        <f t="array" aca="1" ref="AF193" ca="1">_xlfn.LET(
_xlpm.val,IF($F193 = "",val_blankRefText,  _xldudf_CX_GET(CX_ENTITY,$F193,AF$11,AF$14,,(AF$190))),
_xlpm.Res, IF(OR(_xlpm.val="",_xlpm.val="Error"),"",_xlpm.val),
_xlpm.Res
)</f>
        <v>#NAME?</v>
      </c>
      <c r="AG193" s="1986" t="e" cm="1">
        <f t="array" aca="1" ref="AG193" ca="1">_xlfn.LET(
_xlpm.val,IF($F193 = "",val_blankRefText,  _xldudf_CX_GET(CX_ENTITY,$F193,AG$11,AG$14,,(AG$190))),
_xlpm.Res, IF(OR(_xlpm.val="",_xlpm.val="Error"),"",_xlpm.val),
_xlpm.Res
)</f>
        <v>#NAME?</v>
      </c>
      <c r="AH193" s="1986" t="e" cm="1">
        <f t="array" aca="1" ref="AH193" ca="1">_xlfn.LET(
_xlpm.val,IF($F193 = "",val_blankRefText,  _xldudf_CX_GET(CX_ENTITY,$F193,AH$11,AH$14,,(AH$190))),
_xlpm.Res, IF(OR(_xlpm.val="",_xlpm.val="Error"),"",_xlpm.val),
_xlpm.Res
)</f>
        <v>#NAME?</v>
      </c>
      <c r="AI193" s="1986" t="e" cm="1">
        <f t="array" aca="1" ref="AI193" ca="1">_xlfn.LET(
_xlpm.val,IF($F193 = "",val_blankRefText,  _xldudf_CX_GET(CX_ENTITY,$F193,AI$11,AI$14,,(AI$190))),
_xlpm.Res, IF(OR(_xlpm.val="",_xlpm.val="Error"),"",_xlpm.val),
_xlpm.Res
)</f>
        <v>#NAME?</v>
      </c>
      <c r="AJ193" s="1986" t="e" cm="1">
        <f t="array" aca="1" ref="AJ193" ca="1">_xlfn.LET(
_xlpm.val,IF($F193 = "",val_blankRefText,  _xldudf_CX_GET(CX_ENTITY,$F193,AJ$11,AJ$14,,(AJ$190))),
_xlpm.Res, IF(OR(_xlpm.val="",_xlpm.val="Error"),"",_xlpm.val),
_xlpm.Res
)</f>
        <v>#NAME?</v>
      </c>
      <c r="AK193" s="1986" t="e" cm="1">
        <f t="array" aca="1" ref="AK193" ca="1">_xlfn.LET(
_xlpm.val,IF($F193 = "",val_blankRefText,  _xldudf_CX_GET(CX_ENTITY,$F193,AK$11,AK$14,,(AK$190))),
_xlpm.Res, IF(OR(_xlpm.val="",_xlpm.val="Error"),"",_xlpm.val),
_xlpm.Res
)</f>
        <v>#NAME?</v>
      </c>
      <c r="AL193" s="1986" t="e" cm="1">
        <f t="array" aca="1" ref="AL193" ca="1">_xlfn.LET(
_xlpm.val,IF($F193 = "",val_blankRefText,  _xldudf_CX_GET(CX_ENTITY,$F193,AL$11,AL$14,,(AL$190))),
_xlpm.Res, IF(OR(_xlpm.val="",_xlpm.val="Error"),"",_xlpm.val),
_xlpm.Res
)</f>
        <v>#NAME?</v>
      </c>
      <c r="AM193" s="1986" t="e" cm="1">
        <f t="array" aca="1" ref="AM193" ca="1">_xlfn.LET(
_xlpm.val,IF($F193 = "",val_blankRefText,  _xldudf_CX_GET(CX_ENTITY,$F193,AM$11,AM$14,,(AM$190))),
_xlpm.Res, IF(OR(_xlpm.val="",_xlpm.val="Error"),"",_xlpm.val),
_xlpm.Res
)</f>
        <v>#NAME?</v>
      </c>
      <c r="AN193" s="1986" t="e" cm="1">
        <f t="array" aca="1" ref="AN193" ca="1">_xlfn.LET(
_xlpm.val,IF($F193 = "",val_blankRefText,  _xldudf_CX_GET(CX_ENTITY,$F193,AN$11,AN$14,,(AN$190))),
_xlpm.Res, IF(OR(_xlpm.val="",_xlpm.val="Error"),"",_xlpm.val),
_xlpm.Res
)</f>
        <v>#NAME?</v>
      </c>
      <c r="AO193" s="1986" t="e" cm="1">
        <f t="array" aca="1" ref="AO193" ca="1">_xlfn.LET(
_xlpm.val,IF($F193 = "",val_blankRefText,  _xldudf_CX_GET(CX_ENTITY,$F193,AO$11,AO$14,,(AO$190))),
_xlpm.Res, IF(OR(_xlpm.val="",_xlpm.val="Error"),"",_xlpm.val),
_xlpm.Res
)</f>
        <v>#NAME?</v>
      </c>
      <c r="AP193" s="1986" t="e" cm="1">
        <f t="array" aca="1" ref="AP193" ca="1">_xlfn.LET(
_xlpm.val,IF($F193 = "",val_blankRefText,  _xldudf_CX_GET(CX_ENTITY,$F193,AP$11,AP$14,,(AP$190))),
_xlpm.Res, IF(OR(_xlpm.val="",_xlpm.val="Error"),"",_xlpm.val),
_xlpm.Res
)</f>
        <v>#NAME?</v>
      </c>
      <c r="AQ193" s="1986" t="e" cm="1">
        <f t="array" aca="1" ref="AQ193" ca="1">_xlfn.LET(
_xlpm.val,IF($F193 = "",val_blankRefText,  _xldudf_CX_GET(CX_ENTITY,$F193,AQ$11,AQ$14,,(AQ$190))),
_xlpm.Res, IF(OR(_xlpm.val="",_xlpm.val="Error"),"",_xlpm.val),
_xlpm.Res
)</f>
        <v>#NAME?</v>
      </c>
      <c r="AR193" s="1986" t="e" cm="1">
        <f t="array" aca="1" ref="AR193" ca="1">_xlfn.LET(
_xlpm.val,IF($F193 = "",val_blankRefText,  _xldudf_CX_GET(CX_ENTITY,$F193,AR$11,AR$14,,(AR$190))),
_xlpm.Res, IF(OR(_xlpm.val="",_xlpm.val="Error"),"",_xlpm.val),
_xlpm.Res
)</f>
        <v>#NAME?</v>
      </c>
      <c r="AS193" s="1986" t="e" cm="1">
        <f t="array" aca="1" ref="AS193" ca="1">_xlfn.LET(
_xlpm.val,IF($F193 = "",val_blankRefText,  _xldudf_CX_GET(CX_ENTITY,$F193,AS$11,AS$14,,(AS$190))),
_xlpm.Res, IF(OR(_xlpm.val="",_xlpm.val="Error"),"",_xlpm.val),
_xlpm.Res
)</f>
        <v>#NAME?</v>
      </c>
      <c r="AT193" s="1986" t="e" cm="1">
        <f t="array" aca="1" ref="AT193" ca="1">_xlfn.LET(
_xlpm.val,IF($F193 = "",val_blankRefText,  _xldudf_CX_GET(CX_ENTITY,$F193,AT$11,AT$14,,(AT$190))),
_xlpm.Res, IF(OR(_xlpm.val="",_xlpm.val="Error"),"",_xlpm.val),
_xlpm.Res
)</f>
        <v>#NAME?</v>
      </c>
      <c r="AU193" s="1986" t="e" cm="1">
        <f t="array" aca="1" ref="AU193" ca="1">_xlfn.LET(
_xlpm.val,IF($F193 = "",val_blankRefText,  _xldudf_CX_GET(CX_ENTITY,$F193,AU$11,AU$14,,(AU$190))),
_xlpm.Res, IF(OR(_xlpm.val="",_xlpm.val="Error"),"",_xlpm.val),
_xlpm.Res
)</f>
        <v>#NAME?</v>
      </c>
      <c r="AV193" s="1986" t="e" cm="1">
        <f t="array" aca="1" ref="AV193" ca="1">_xlfn.LET(
_xlpm.val,IF($F193 = "",val_blankRefText,  _xldudf_CX_GET(CX_ENTITY,$F193,AV$11,AV$14,,(AV$190))),
_xlpm.Res, IF(OR(_xlpm.val="",_xlpm.val="Error"),"",_xlpm.val),
_xlpm.Res
)</f>
        <v>#NAME?</v>
      </c>
      <c r="AW193" s="1986" t="e" cm="1">
        <f t="array" aca="1" ref="AW193" ca="1">_xlfn.LET(
_xlpm.val,IF($F193 = "",val_blankRefText,  _xldudf_CX_GET(CX_ENTITY,$F193,AW$11,AW$14,,(AW$190))),
_xlpm.Res, IF(OR(_xlpm.val="",_xlpm.val="Error"),"",_xlpm.val),
_xlpm.Res
)</f>
        <v>#NAME?</v>
      </c>
      <c r="AX193" s="1986" t="e" cm="1">
        <f t="array" aca="1" ref="AX193" ca="1">_xlfn.LET(
_xlpm.val,IF($F193 = "",val_blankRefText,  _xldudf_CX_GET(CX_ENTITY,$F193,AX$11,AX$14,,(AX$190))),
_xlpm.Res, IF(OR(_xlpm.val="",_xlpm.val="Error"),"",_xlpm.val),
_xlpm.Res
)</f>
        <v>#NAME?</v>
      </c>
      <c r="AY193" s="1986" t="e" cm="1">
        <f t="array" aca="1" ref="AY193" ca="1">_xlfn.LET(
_xlpm.val,IF($F193 = "",val_blankRefText,  _xldudf_CX_GET(CX_ENTITY,$F193,AY$11,AY$14,,(AY$190))),
_xlpm.Res, IF(OR(_xlpm.val="",_xlpm.val="Error"),"",_xlpm.val),
_xlpm.Res
)</f>
        <v>#NAME?</v>
      </c>
      <c r="AZ193" s="1986" t="e" cm="1">
        <f t="array" aca="1" ref="AZ193" ca="1">_xlfn.LET(
_xlpm.val,IF($F193 = "",val_blankRefText,  _xldudf_CX_GET(CX_ENTITY,$F193,AZ$11,AZ$14,,(AZ$190))),
_xlpm.Res, IF(OR(_xlpm.val="",_xlpm.val="Error"),"",_xlpm.val),
_xlpm.Res
)</f>
        <v>#NAME?</v>
      </c>
      <c r="BA193" s="1986" t="e" cm="1">
        <f t="array" aca="1" ref="BA193" ca="1">_xlfn.LET(
_xlpm.val,IF($F193 = "",val_blankRefText,  _xldudf_CX_GET(CX_ENTITY,$F193,BA$11,BA$14,,(BA$190))),
_xlpm.Res, IF(OR(_xlpm.val="",_xlpm.val="Error"),"",_xlpm.val),
_xlpm.Res
)</f>
        <v>#NAME?</v>
      </c>
      <c r="BB193" s="1986" t="e" cm="1">
        <f t="array" aca="1" ref="BB193" ca="1">_xlfn.LET(
_xlpm.val,IF($F193 = "",val_blankRefText,  _xldudf_CX_GET(CX_ENTITY,$F193,BB$11,BB$14,,(BB$190))),
_xlpm.Res, IF(OR(_xlpm.val="",_xlpm.val="Error"),"",_xlpm.val),
_xlpm.Res
)</f>
        <v>#NAME?</v>
      </c>
      <c r="BC193" s="1986" t="e" cm="1">
        <f t="array" aca="1" ref="BC193" ca="1">_xlfn.LET(
_xlpm.val,IF($F193 = "",val_blankRefText,  _xldudf_CX_GET(CX_ENTITY,$F193,BC$11,BC$14,,(BC$190))),
_xlpm.Res, IF(OR(_xlpm.val="",_xlpm.val="Error"),"",_xlpm.val),
_xlpm.Res
)</f>
        <v>#NAME?</v>
      </c>
      <c r="BD193" s="1986" t="e" cm="1">
        <f t="array" aca="1" ref="BD193" ca="1">_xlfn.LET(
_xlpm.val,IF($F193 = "",val_blankRefText,  _xldudf_CX_GET(CX_ENTITY,$F193,BD$11,BD$14,,(BD$190))),
_xlpm.Res, IF(OR(_xlpm.val="",_xlpm.val="Error"),"",_xlpm.val),
_xlpm.Res
)</f>
        <v>#NAME?</v>
      </c>
      <c r="BE193" s="1986" t="e" cm="1">
        <f t="array" aca="1" ref="BE193" ca="1">_xlfn.LET(
_xlpm.val,IF($F193 = "",val_blankRefText,  _xldudf_CX_GET(CX_ENTITY,$F193,BE$11,BE$14,,(BE$190))),
_xlpm.Res, IF(OR(_xlpm.val="",_xlpm.val="Error"),"",_xlpm.val),
_xlpm.Res
)</f>
        <v>#NAME?</v>
      </c>
      <c r="BF193" s="1986" t="e" cm="1">
        <f t="array" aca="1" ref="BF193" ca="1">_xlfn.LET(
_xlpm.val,IF($F193 = "",val_blankRefText,  _xldudf_CX_GET(CX_ENTITY,$F193,BF$11,BF$14,,(BF$190))),
_xlpm.Res, IF(OR(_xlpm.val="",_xlpm.val="Error"),"",_xlpm.val),
_xlpm.Res
)</f>
        <v>#NAME?</v>
      </c>
      <c r="BG193" s="1986" t="e" cm="1">
        <f t="array" aca="1" ref="BG193" ca="1">_xlfn.LET(
_xlpm.val,IF($F193 = "",val_blankRefText,  _xldudf_CX_GET(CX_ENTITY,$F193,BG$11,BG$14,,(BG$190))),
_xlpm.Res, IF(OR(_xlpm.val="",_xlpm.val="Error"),"",_xlpm.val),
_xlpm.Res
)</f>
        <v>#NAME?</v>
      </c>
      <c r="BH193" s="1986" t="e" cm="1">
        <f t="array" aca="1" ref="BH193" ca="1">_xlfn.LET(
_xlpm.val,IF($F193 = "",val_blankRefText,  _xldudf_CX_GET(CX_ENTITY,$F193,BH$11,BH$14,,(BH$190))),
_xlpm.Res, IF(OR(_xlpm.val="",_xlpm.val="Error"),"",_xlpm.val),
_xlpm.Res
)</f>
        <v>#NAME?</v>
      </c>
      <c r="BI193" s="1986" t="e" cm="1">
        <f t="array" aca="1" ref="BI193" ca="1">_xlfn.LET(
_xlpm.val,IF($F193 = "",val_blankRefText,  _xldudf_CX_GET(CX_ENTITY,$F193,BI$11,BI$14,,(BI$190))),
_xlpm.Res, IF(OR(_xlpm.val="",_xlpm.val="Error"),"",_xlpm.val),
_xlpm.Res
)</f>
        <v>#NAME?</v>
      </c>
      <c r="BJ193" s="1986" t="e" cm="1">
        <f t="array" aca="1" ref="BJ193" ca="1">_xlfn.LET(
_xlpm.val,IF($F193 = "",val_blankRefText,  _xldudf_CX_GET(CX_ENTITY,$F193,BJ$11,BJ$14,,(BJ$190))),
_xlpm.Res, IF(OR(_xlpm.val="",_xlpm.val="Error"),"",_xlpm.val),
_xlpm.Res
)</f>
        <v>#NAME?</v>
      </c>
      <c r="BK193" s="1986" t="e" cm="1">
        <f t="array" aca="1" ref="BK193" ca="1">_xlfn.LET(
_xlpm.val,IF($F193 = "",val_blankRefText,  _xldudf_CX_GET(CX_ENTITY,$F193,BK$11,BK$14,,(BK$190))),
_xlpm.Res, IF(OR(_xlpm.val="",_xlpm.val="Error"),"",_xlpm.val),
_xlpm.Res
)</f>
        <v>#NAME?</v>
      </c>
      <c r="BL193" s="1986" t="e" cm="1">
        <f t="array" aca="1" ref="BL193" ca="1">_xlfn.LET(
_xlpm.val,IF($F193 = "",val_blankRefText,  _xldudf_CX_GET(CX_ENTITY,$F193,BL$11,BL$14,,(BL$190))),
_xlpm.Res, IF(OR(_xlpm.val="",_xlpm.val="Error"),"",_xlpm.val),
_xlpm.Res
)</f>
        <v>#NAME?</v>
      </c>
      <c r="BM193" s="1986" t="e" cm="1">
        <f t="array" aca="1" ref="BM193" ca="1">_xlfn.LET(
_xlpm.val,IF($F193 = "",val_blankRefText,  _xldudf_CX_GET(CX_ENTITY,$F193,BM$11,BM$14,,(BM$190))),
_xlpm.Res, IF(OR(_xlpm.val="",_xlpm.val="Error"),"",_xlpm.val),
_xlpm.Res
)</f>
        <v>#NAME?</v>
      </c>
      <c r="BN193" s="1986" t="e" cm="1">
        <f t="array" aca="1" ref="BN193" ca="1">_xlfn.LET(
_xlpm.val,IF($F193 = "",val_blankRefText,  _xldudf_CX_GET(CX_ENTITY,$F193,BN$11,BN$14,,(BN$190))),
_xlpm.Res, IF(OR(_xlpm.val="",_xlpm.val="Error"),"",_xlpm.val),
_xlpm.Res
)</f>
        <v>#NAME?</v>
      </c>
      <c r="BO193" s="2103"/>
      <c r="BP193" s="2103"/>
      <c r="BQ193" s="2103"/>
      <c r="BR193" s="2103"/>
      <c r="BS193" s="2103"/>
      <c r="BT193" s="2103"/>
      <c r="BU193" s="2103"/>
      <c r="BV193" s="2103"/>
      <c r="BW193" s="2103"/>
      <c r="BX193" s="2103"/>
      <c r="BY193" s="2103"/>
      <c r="BZ193" s="2103"/>
      <c r="CA193" s="34"/>
      <c r="CC193" s="58"/>
      <c r="CD193" s="1461" t="e" cm="1">
        <f t="array" aca="1" ref="CD193" ca="1">_xlfn.LET( _xlpm.CheckBlank, SUM(PL!$AD193:$BN193) = 0, IF(_xlpm.CheckBlank, "", SUM(_xlfn._xlws.FILTER(PL!$AD193:$BN193,(YEAR(PL!$AD$12:$BN$12)=PL!CD$12)*(array_timeline&lt;=PL!CD$11)))))</f>
        <v>#NAME?</v>
      </c>
      <c r="CE193" s="1461" t="e" cm="1">
        <f t="array" aca="1" ref="CE193" ca="1">_xlfn.LET( _xlpm.CheckBlank, SUM(PL!$AD193:$BN193) = 0, IF(_xlpm.CheckBlank, "", SUM(_xlfn._xlws.FILTER(PL!$AD193:$BN193,(YEAR(PL!$AD$12:$BN$12)=PL!CE$12)*(array_timeline&lt;=PL!CE$11)))))</f>
        <v>#NAME?</v>
      </c>
      <c r="CF193" s="88"/>
      <c r="CG193" s="1461" t="e" cm="1">
        <f t="array" aca="1" ref="CG193" ca="1">_xlfn.LET( _xlpm.CheckBlank, SUM(PL!$AD193:$BN193) = 0, IF(_xlpm.CheckBlank, "", SUM(_xlfn._xlws.FILTER(PL!$AD193:$BN193,(YEAR(PL!$AD$12:$BN$12)=PL!CG$12)*(array_timeline&lt;=PL!CG$11)))))</f>
        <v>#NAME?</v>
      </c>
      <c r="CH193" s="1461" t="e" cm="1">
        <f t="array" aca="1" ref="CH193" ca="1">_xlfn.LET( _xlpm.CheckBlank, SUM(PL!$AD193:$BN193) = 0, IF(_xlpm.CheckBlank, "", SUM(_xlfn._xlws.FILTER(PL!$AD193:$BN193,(YEAR(PL!$AD$12:$BN$12)=PL!CH$12)*(array_timeline&lt;=PL!CH$11)))))</f>
        <v>#NAME?</v>
      </c>
      <c r="CI193" s="88"/>
      <c r="CJ193" s="1461" cm="1">
        <f t="array" ref="CJ193">_xlfn.LET( _xlpm.CheckBlank, SUM(PL!$AD193:$BN193) = 0, IF(_xlpm.CheckBlank, "", SUM(_xlfn.TAKE(_xlfn.DROP(PL!$AD193:$BN193, ,-DATEDIFF(PL!CJ$11, val_asOfDate,"M")),1,-12))))</f>
        <v>12</v>
      </c>
      <c r="CK193" s="1461" cm="1">
        <f t="array" ref="CK193">_xlfn.LET( _xlpm.CheckBlank, SUM(PL!$AD193:$BN193) = 0, IF(_xlpm.CheckBlank, "", SUM(_xlfn.TAKE(_xlfn.DROP(PL!$AD193:$BN193, ,-DATEDIFF(PL!CK$11, val_asOfDate,"M")),1,-12))))</f>
        <v>12</v>
      </c>
      <c r="CL193" s="88"/>
      <c r="CM193" s="1986" t="e" cm="1">
        <f t="array" aca="1" ref="CM193" ca="1">_xlfn.LET(
_xlpm.val,IF($F193 = "",val_blankRefText,  _xldudf_CX_GET(CX_ENTITY,$F193,CM$11,CM$14,,(CM$190))),
_xlpm.Res, IF(OR(_xlpm.val="",_xlpm.val="Error"),"",_xlpm.val),
_xlpm.Res
)</f>
        <v>#NAME?</v>
      </c>
      <c r="CN193" s="1986" t="e" cm="1">
        <f t="array" aca="1" ref="CN193" ca="1">_xlfn.LET(
_xlpm.val,IF($F193 = "",val_blankRefText,  _xldudf_CX_GET(CX_ENTITY,$F193,CN$11,CN$14,,(CN$190))),
_xlpm.Res, IF(OR(_xlpm.val="",_xlpm.val="Error"),"",_xlpm.val),
_xlpm.Res
)</f>
        <v>#NAME?</v>
      </c>
      <c r="CO193" s="1169"/>
      <c r="CP193" s="1986" t="e" cm="1">
        <f t="array" aca="1" ref="CP193" ca="1">_xlfn.LET(
_xlpm.val,IF($F193 = "",val_blankRefText,  _xldudf_CX_GET(CX_ENTITY,$F193,CP$11,CP$14,,(CP$190))),
_xlpm.Res, IF(OR(_xlpm.val="",_xlpm.val="Error"),"",_xlpm.val),
_xlpm.Res
)</f>
        <v>#NAME?</v>
      </c>
      <c r="CQ193" s="1986" t="e" cm="1">
        <f t="array" aca="1" ref="CQ193" ca="1">_xlfn.LET(
_xlpm.val,IF($F193 = "",val_blankRefText,  _xldudf_CX_GET(CX_ENTITY,$F193,CQ$11,CQ$14,,(CQ$190))),
_xlpm.Res, IF(OR(_xlpm.val="",_xlpm.val="Error"),"",_xlpm.val),
_xlpm.Res
)</f>
        <v>#NAME?</v>
      </c>
      <c r="CR193" s="34"/>
    </row>
    <row r="194" spans="1:96" ht="21" customHeight="1" outlineLevel="1">
      <c r="A194" s="1322"/>
      <c r="B194" s="577" t="s">
        <v>163</v>
      </c>
      <c r="C194" s="577" t="s">
        <v>1634</v>
      </c>
      <c r="D194" s="577"/>
      <c r="E194" s="577" t="e" cm="1">
        <f t="array" aca="1" ref="E194" ca="1">_xlfn.LET(
   _xlpm.Attr,  $C194,
   _xlpm.Lookback, $E$16,
   _xlpm.QueryDate, EOMONTH(val_asOfDate,_xlpm.Lookback),
   _xlpm.ReadField, _xldudf_CX_GET(CX_ENTITY,fx_attrConverter($C194),_xlpm.QueryDate),
   _xlpm.AttrBlank, _xlpm.Attr="", _xlpm.Result,
   IF(_xlpm.AttrBlank,val_blankRefText,fx_attrConverter(_xlpm.ReadField,0)),
IF(_xlpm.Result = "Error", "", _xlpm.Result )
)</f>
        <v>#NAME?</v>
      </c>
      <c r="F194" s="577" t="str">
        <f t="shared" si="56"/>
        <v>Segment I Breakdown - Amount 3</v>
      </c>
      <c r="G194" s="577" t="s">
        <v>1631</v>
      </c>
      <c r="H194" s="510">
        <v>0</v>
      </c>
      <c r="I194" s="510">
        <v>1</v>
      </c>
      <c r="J194" s="30"/>
      <c r="K194" s="30"/>
      <c r="L194" s="579" t="b">
        <v>0</v>
      </c>
      <c r="N194" s="158"/>
      <c r="O194" s="101"/>
      <c r="P194" s="52"/>
      <c r="Q194" s="101"/>
      <c r="R194" s="101"/>
      <c r="S194" s="101"/>
      <c r="T194" s="101"/>
      <c r="U194" s="39"/>
      <c r="W194" s="554" t="e">
        <f ca="1">W187</f>
        <v>#NAME?</v>
      </c>
      <c r="X194" s="884" t="s">
        <v>62</v>
      </c>
      <c r="Y194" s="1554" t="e" cm="1">
        <f t="array" aca="1" ref="Y194" ca="1">IF(
       $B194 = "",
       IFBLANK( $E194, "Please select or type in or leave as blank"),
       IFBLANK( $E194, $B194)
    )</f>
        <v>#NAME?</v>
      </c>
      <c r="Z194" s="198" cm="1">
        <f t="array" ref="Z194">_xlfn.SWITCH(
    TRUE,
ISBLANK(_PL!$L194),"",
    _PL!$L194=TRUE, 1,
    _PL!$L194=FALSE,-1,
    _PL!$L194=-1,0,
"n/a"
)</f>
        <v>-1</v>
      </c>
      <c r="AA194" s="905"/>
      <c r="AB194" s="3017"/>
      <c r="AC194" s="914" t="str" cm="1">
        <f t="array" ref="AC194">_xlfn.LET(
_xlpm.Def, IF(_xlfn.XMATCH(AB194,tbl_acctDef[Term],0)&gt;0, fx_getIcon("find"), ""),
_xlpm.Adj, IF(_xlfn.XMATCH(AB194, tbl_adjExample[Items],0)&gt;0, fx_getIcon("find"), ""),
IFERROR(IFBLANK(_xlpm.Def,_xlpm.Adj),"")
)</f>
        <v/>
      </c>
      <c r="AD194" s="1986" t="e" cm="1">
        <f t="array" aca="1" ref="AD194" ca="1">_xlfn.LET(
_xlpm.val,IF($F194 = "",val_blankRefText,  _xldudf_CX_GET(CX_ENTITY,$F194,AD$11,AD$14,,(AD$190))),
_xlpm.Res, IF(OR(_xlpm.val="",_xlpm.val="Error"),"",_xlpm.val),
_xlpm.Res
)</f>
        <v>#NAME?</v>
      </c>
      <c r="AE194" s="1986" t="e" cm="1">
        <f t="array" aca="1" ref="AE194" ca="1">_xlfn.LET(
_xlpm.val,IF($F194 = "",val_blankRefText,  _xldudf_CX_GET(CX_ENTITY,$F194,AE$11,AE$14,,(AE$190))),
_xlpm.Res, IF(OR(_xlpm.val="",_xlpm.val="Error"),"",_xlpm.val),
_xlpm.Res
)</f>
        <v>#NAME?</v>
      </c>
      <c r="AF194" s="1986" t="e" cm="1">
        <f t="array" aca="1" ref="AF194" ca="1">_xlfn.LET(
_xlpm.val,IF($F194 = "",val_blankRefText,  _xldudf_CX_GET(CX_ENTITY,$F194,AF$11,AF$14,,(AF$190))),
_xlpm.Res, IF(OR(_xlpm.val="",_xlpm.val="Error"),"",_xlpm.val),
_xlpm.Res
)</f>
        <v>#NAME?</v>
      </c>
      <c r="AG194" s="1986" t="e" cm="1">
        <f t="array" aca="1" ref="AG194" ca="1">_xlfn.LET(
_xlpm.val,IF($F194 = "",val_blankRefText,  _xldudf_CX_GET(CX_ENTITY,$F194,AG$11,AG$14,,(AG$190))),
_xlpm.Res, IF(OR(_xlpm.val="",_xlpm.val="Error"),"",_xlpm.val),
_xlpm.Res
)</f>
        <v>#NAME?</v>
      </c>
      <c r="AH194" s="1986" t="e" cm="1">
        <f t="array" aca="1" ref="AH194" ca="1">_xlfn.LET(
_xlpm.val,IF($F194 = "",val_blankRefText,  _xldudf_CX_GET(CX_ENTITY,$F194,AH$11,AH$14,,(AH$190))),
_xlpm.Res, IF(OR(_xlpm.val="",_xlpm.val="Error"),"",_xlpm.val),
_xlpm.Res
)</f>
        <v>#NAME?</v>
      </c>
      <c r="AI194" s="1986" t="e" cm="1">
        <f t="array" aca="1" ref="AI194" ca="1">_xlfn.LET(
_xlpm.val,IF($F194 = "",val_blankRefText,  _xldudf_CX_GET(CX_ENTITY,$F194,AI$11,AI$14,,(AI$190))),
_xlpm.Res, IF(OR(_xlpm.val="",_xlpm.val="Error"),"",_xlpm.val),
_xlpm.Res
)</f>
        <v>#NAME?</v>
      </c>
      <c r="AJ194" s="1986" t="e" cm="1">
        <f t="array" aca="1" ref="AJ194" ca="1">_xlfn.LET(
_xlpm.val,IF($F194 = "",val_blankRefText,  _xldudf_CX_GET(CX_ENTITY,$F194,AJ$11,AJ$14,,(AJ$190))),
_xlpm.Res, IF(OR(_xlpm.val="",_xlpm.val="Error"),"",_xlpm.val),
_xlpm.Res
)</f>
        <v>#NAME?</v>
      </c>
      <c r="AK194" s="1986" t="e" cm="1">
        <f t="array" aca="1" ref="AK194" ca="1">_xlfn.LET(
_xlpm.val,IF($F194 = "",val_blankRefText,  _xldudf_CX_GET(CX_ENTITY,$F194,AK$11,AK$14,,(AK$190))),
_xlpm.Res, IF(OR(_xlpm.val="",_xlpm.val="Error"),"",_xlpm.val),
_xlpm.Res
)</f>
        <v>#NAME?</v>
      </c>
      <c r="AL194" s="1986" t="e" cm="1">
        <f t="array" aca="1" ref="AL194" ca="1">_xlfn.LET(
_xlpm.val,IF($F194 = "",val_blankRefText,  _xldudf_CX_GET(CX_ENTITY,$F194,AL$11,AL$14,,(AL$190))),
_xlpm.Res, IF(OR(_xlpm.val="",_xlpm.val="Error"),"",_xlpm.val),
_xlpm.Res
)</f>
        <v>#NAME?</v>
      </c>
      <c r="AM194" s="1986" t="e" cm="1">
        <f t="array" aca="1" ref="AM194" ca="1">_xlfn.LET(
_xlpm.val,IF($F194 = "",val_blankRefText,  _xldudf_CX_GET(CX_ENTITY,$F194,AM$11,AM$14,,(AM$190))),
_xlpm.Res, IF(OR(_xlpm.val="",_xlpm.val="Error"),"",_xlpm.val),
_xlpm.Res
)</f>
        <v>#NAME?</v>
      </c>
      <c r="AN194" s="1986" t="e" cm="1">
        <f t="array" aca="1" ref="AN194" ca="1">_xlfn.LET(
_xlpm.val,IF($F194 = "",val_blankRefText,  _xldudf_CX_GET(CX_ENTITY,$F194,AN$11,AN$14,,(AN$190))),
_xlpm.Res, IF(OR(_xlpm.val="",_xlpm.val="Error"),"",_xlpm.val),
_xlpm.Res
)</f>
        <v>#NAME?</v>
      </c>
      <c r="AO194" s="1986" t="e" cm="1">
        <f t="array" aca="1" ref="AO194" ca="1">_xlfn.LET(
_xlpm.val,IF($F194 = "",val_blankRefText,  _xldudf_CX_GET(CX_ENTITY,$F194,AO$11,AO$14,,(AO$190))),
_xlpm.Res, IF(OR(_xlpm.val="",_xlpm.val="Error"),"",_xlpm.val),
_xlpm.Res
)</f>
        <v>#NAME?</v>
      </c>
      <c r="AP194" s="1986" t="e" cm="1">
        <f t="array" aca="1" ref="AP194" ca="1">_xlfn.LET(
_xlpm.val,IF($F194 = "",val_blankRefText,  _xldudf_CX_GET(CX_ENTITY,$F194,AP$11,AP$14,,(AP$190))),
_xlpm.Res, IF(OR(_xlpm.val="",_xlpm.val="Error"),"",_xlpm.val),
_xlpm.Res
)</f>
        <v>#NAME?</v>
      </c>
      <c r="AQ194" s="1986" t="e" cm="1">
        <f t="array" aca="1" ref="AQ194" ca="1">_xlfn.LET(
_xlpm.val,IF($F194 = "",val_blankRefText,  _xldudf_CX_GET(CX_ENTITY,$F194,AQ$11,AQ$14,,(AQ$190))),
_xlpm.Res, IF(OR(_xlpm.val="",_xlpm.val="Error"),"",_xlpm.val),
_xlpm.Res
)</f>
        <v>#NAME?</v>
      </c>
      <c r="AR194" s="1986" t="e" cm="1">
        <f t="array" aca="1" ref="AR194" ca="1">_xlfn.LET(
_xlpm.val,IF($F194 = "",val_blankRefText,  _xldudf_CX_GET(CX_ENTITY,$F194,AR$11,AR$14,,(AR$190))),
_xlpm.Res, IF(OR(_xlpm.val="",_xlpm.val="Error"),"",_xlpm.val),
_xlpm.Res
)</f>
        <v>#NAME?</v>
      </c>
      <c r="AS194" s="1986" t="e" cm="1">
        <f t="array" aca="1" ref="AS194" ca="1">_xlfn.LET(
_xlpm.val,IF($F194 = "",val_blankRefText,  _xldudf_CX_GET(CX_ENTITY,$F194,AS$11,AS$14,,(AS$190))),
_xlpm.Res, IF(OR(_xlpm.val="",_xlpm.val="Error"),"",_xlpm.val),
_xlpm.Res
)</f>
        <v>#NAME?</v>
      </c>
      <c r="AT194" s="1986" t="e" cm="1">
        <f t="array" aca="1" ref="AT194" ca="1">_xlfn.LET(
_xlpm.val,IF($F194 = "",val_blankRefText,  _xldudf_CX_GET(CX_ENTITY,$F194,AT$11,AT$14,,(AT$190))),
_xlpm.Res, IF(OR(_xlpm.val="",_xlpm.val="Error"),"",_xlpm.val),
_xlpm.Res
)</f>
        <v>#NAME?</v>
      </c>
      <c r="AU194" s="1986" t="e" cm="1">
        <f t="array" aca="1" ref="AU194" ca="1">_xlfn.LET(
_xlpm.val,IF($F194 = "",val_blankRefText,  _xldudf_CX_GET(CX_ENTITY,$F194,AU$11,AU$14,,(AU$190))),
_xlpm.Res, IF(OR(_xlpm.val="",_xlpm.val="Error"),"",_xlpm.val),
_xlpm.Res
)</f>
        <v>#NAME?</v>
      </c>
      <c r="AV194" s="1986" t="e" cm="1">
        <f t="array" aca="1" ref="AV194" ca="1">_xlfn.LET(
_xlpm.val,IF($F194 = "",val_blankRefText,  _xldudf_CX_GET(CX_ENTITY,$F194,AV$11,AV$14,,(AV$190))),
_xlpm.Res, IF(OR(_xlpm.val="",_xlpm.val="Error"),"",_xlpm.val),
_xlpm.Res
)</f>
        <v>#NAME?</v>
      </c>
      <c r="AW194" s="1986" t="e" cm="1">
        <f t="array" aca="1" ref="AW194" ca="1">_xlfn.LET(
_xlpm.val,IF($F194 = "",val_blankRefText,  _xldudf_CX_GET(CX_ENTITY,$F194,AW$11,AW$14,,(AW$190))),
_xlpm.Res, IF(OR(_xlpm.val="",_xlpm.val="Error"),"",_xlpm.val),
_xlpm.Res
)</f>
        <v>#NAME?</v>
      </c>
      <c r="AX194" s="1986" t="e" cm="1">
        <f t="array" aca="1" ref="AX194" ca="1">_xlfn.LET(
_xlpm.val,IF($F194 = "",val_blankRefText,  _xldudf_CX_GET(CX_ENTITY,$F194,AX$11,AX$14,,(AX$190))),
_xlpm.Res, IF(OR(_xlpm.val="",_xlpm.val="Error"),"",_xlpm.val),
_xlpm.Res
)</f>
        <v>#NAME?</v>
      </c>
      <c r="AY194" s="1986" t="e" cm="1">
        <f t="array" aca="1" ref="AY194" ca="1">_xlfn.LET(
_xlpm.val,IF($F194 = "",val_blankRefText,  _xldudf_CX_GET(CX_ENTITY,$F194,AY$11,AY$14,,(AY$190))),
_xlpm.Res, IF(OR(_xlpm.val="",_xlpm.val="Error"),"",_xlpm.val),
_xlpm.Res
)</f>
        <v>#NAME?</v>
      </c>
      <c r="AZ194" s="1986" t="e" cm="1">
        <f t="array" aca="1" ref="AZ194" ca="1">_xlfn.LET(
_xlpm.val,IF($F194 = "",val_blankRefText,  _xldudf_CX_GET(CX_ENTITY,$F194,AZ$11,AZ$14,,(AZ$190))),
_xlpm.Res, IF(OR(_xlpm.val="",_xlpm.val="Error"),"",_xlpm.val),
_xlpm.Res
)</f>
        <v>#NAME?</v>
      </c>
      <c r="BA194" s="1986" t="e" cm="1">
        <f t="array" aca="1" ref="BA194" ca="1">_xlfn.LET(
_xlpm.val,IF($F194 = "",val_blankRefText,  _xldudf_CX_GET(CX_ENTITY,$F194,BA$11,BA$14,,(BA$190))),
_xlpm.Res, IF(OR(_xlpm.val="",_xlpm.val="Error"),"",_xlpm.val),
_xlpm.Res
)</f>
        <v>#NAME?</v>
      </c>
      <c r="BB194" s="1986" t="e" cm="1">
        <f t="array" aca="1" ref="BB194" ca="1">_xlfn.LET(
_xlpm.val,IF($F194 = "",val_blankRefText,  _xldudf_CX_GET(CX_ENTITY,$F194,BB$11,BB$14,,(BB$190))),
_xlpm.Res, IF(OR(_xlpm.val="",_xlpm.val="Error"),"",_xlpm.val),
_xlpm.Res
)</f>
        <v>#NAME?</v>
      </c>
      <c r="BC194" s="1986" t="e" cm="1">
        <f t="array" aca="1" ref="BC194" ca="1">_xlfn.LET(
_xlpm.val,IF($F194 = "",val_blankRefText,  _xldudf_CX_GET(CX_ENTITY,$F194,BC$11,BC$14,,(BC$190))),
_xlpm.Res, IF(OR(_xlpm.val="",_xlpm.val="Error"),"",_xlpm.val),
_xlpm.Res
)</f>
        <v>#NAME?</v>
      </c>
      <c r="BD194" s="1986" t="e" cm="1">
        <f t="array" aca="1" ref="BD194" ca="1">_xlfn.LET(
_xlpm.val,IF($F194 = "",val_blankRefText,  _xldudf_CX_GET(CX_ENTITY,$F194,BD$11,BD$14,,(BD$190))),
_xlpm.Res, IF(OR(_xlpm.val="",_xlpm.val="Error"),"",_xlpm.val),
_xlpm.Res
)</f>
        <v>#NAME?</v>
      </c>
      <c r="BE194" s="1986" t="e" cm="1">
        <f t="array" aca="1" ref="BE194" ca="1">_xlfn.LET(
_xlpm.val,IF($F194 = "",val_blankRefText,  _xldudf_CX_GET(CX_ENTITY,$F194,BE$11,BE$14,,(BE$190))),
_xlpm.Res, IF(OR(_xlpm.val="",_xlpm.val="Error"),"",_xlpm.val),
_xlpm.Res
)</f>
        <v>#NAME?</v>
      </c>
      <c r="BF194" s="1986" t="e" cm="1">
        <f t="array" aca="1" ref="BF194" ca="1">_xlfn.LET(
_xlpm.val,IF($F194 = "",val_blankRefText,  _xldudf_CX_GET(CX_ENTITY,$F194,BF$11,BF$14,,(BF$190))),
_xlpm.Res, IF(OR(_xlpm.val="",_xlpm.val="Error"),"",_xlpm.val),
_xlpm.Res
)</f>
        <v>#NAME?</v>
      </c>
      <c r="BG194" s="1986" t="e" cm="1">
        <f t="array" aca="1" ref="BG194" ca="1">_xlfn.LET(
_xlpm.val,IF($F194 = "",val_blankRefText,  _xldudf_CX_GET(CX_ENTITY,$F194,BG$11,BG$14,,(BG$190))),
_xlpm.Res, IF(OR(_xlpm.val="",_xlpm.val="Error"),"",_xlpm.val),
_xlpm.Res
)</f>
        <v>#NAME?</v>
      </c>
      <c r="BH194" s="1986" t="e" cm="1">
        <f t="array" aca="1" ref="BH194" ca="1">_xlfn.LET(
_xlpm.val,IF($F194 = "",val_blankRefText,  _xldudf_CX_GET(CX_ENTITY,$F194,BH$11,BH$14,,(BH$190))),
_xlpm.Res, IF(OR(_xlpm.val="",_xlpm.val="Error"),"",_xlpm.val),
_xlpm.Res
)</f>
        <v>#NAME?</v>
      </c>
      <c r="BI194" s="1986" t="e" cm="1">
        <f t="array" aca="1" ref="BI194" ca="1">_xlfn.LET(
_xlpm.val,IF($F194 = "",val_blankRefText,  _xldudf_CX_GET(CX_ENTITY,$F194,BI$11,BI$14,,(BI$190))),
_xlpm.Res, IF(OR(_xlpm.val="",_xlpm.val="Error"),"",_xlpm.val),
_xlpm.Res
)</f>
        <v>#NAME?</v>
      </c>
      <c r="BJ194" s="1986" t="e" cm="1">
        <f t="array" aca="1" ref="BJ194" ca="1">_xlfn.LET(
_xlpm.val,IF($F194 = "",val_blankRefText,  _xldudf_CX_GET(CX_ENTITY,$F194,BJ$11,BJ$14,,(BJ$190))),
_xlpm.Res, IF(OR(_xlpm.val="",_xlpm.val="Error"),"",_xlpm.val),
_xlpm.Res
)</f>
        <v>#NAME?</v>
      </c>
      <c r="BK194" s="1986" t="e" cm="1">
        <f t="array" aca="1" ref="BK194" ca="1">_xlfn.LET(
_xlpm.val,IF($F194 = "",val_blankRefText,  _xldudf_CX_GET(CX_ENTITY,$F194,BK$11,BK$14,,(BK$190))),
_xlpm.Res, IF(OR(_xlpm.val="",_xlpm.val="Error"),"",_xlpm.val),
_xlpm.Res
)</f>
        <v>#NAME?</v>
      </c>
      <c r="BL194" s="1986" t="e" cm="1">
        <f t="array" aca="1" ref="BL194" ca="1">_xlfn.LET(
_xlpm.val,IF($F194 = "",val_blankRefText,  _xldudf_CX_GET(CX_ENTITY,$F194,BL$11,BL$14,,(BL$190))),
_xlpm.Res, IF(OR(_xlpm.val="",_xlpm.val="Error"),"",_xlpm.val),
_xlpm.Res
)</f>
        <v>#NAME?</v>
      </c>
      <c r="BM194" s="1986" t="e" cm="1">
        <f t="array" aca="1" ref="BM194" ca="1">_xlfn.LET(
_xlpm.val,IF($F194 = "",val_blankRefText,  _xldudf_CX_GET(CX_ENTITY,$F194,BM$11,BM$14,,(BM$190))),
_xlpm.Res, IF(OR(_xlpm.val="",_xlpm.val="Error"),"",_xlpm.val),
_xlpm.Res
)</f>
        <v>#NAME?</v>
      </c>
      <c r="BN194" s="1986" t="e" cm="1">
        <f t="array" aca="1" ref="BN194" ca="1">_xlfn.LET(
_xlpm.val,IF($F194 = "",val_blankRefText,  _xldudf_CX_GET(CX_ENTITY,$F194,BN$11,BN$14,,(BN$190))),
_xlpm.Res, IF(OR(_xlpm.val="",_xlpm.val="Error"),"",_xlpm.val),
_xlpm.Res
)</f>
        <v>#NAME?</v>
      </c>
      <c r="BO194" s="2103"/>
      <c r="BP194" s="2103"/>
      <c r="BQ194" s="2103"/>
      <c r="BR194" s="2103"/>
      <c r="BS194" s="2103"/>
      <c r="BT194" s="2103"/>
      <c r="BU194" s="2103"/>
      <c r="BV194" s="2103"/>
      <c r="BW194" s="2103"/>
      <c r="BX194" s="2103"/>
      <c r="BY194" s="2103"/>
      <c r="BZ194" s="2103"/>
      <c r="CA194" s="34"/>
      <c r="CC194" s="58"/>
      <c r="CD194" s="1461" t="e" cm="1">
        <f t="array" aca="1" ref="CD194" ca="1">_xlfn.LET( _xlpm.CheckBlank, SUM(PL!$AD194:$BN194) = 0, IF(_xlpm.CheckBlank, "", SUM(_xlfn._xlws.FILTER(PL!$AD194:$BN194,(YEAR(PL!$AD$12:$BN$12)=PL!CD$12)*(array_timeline&lt;=PL!CD$11)))))</f>
        <v>#NAME?</v>
      </c>
      <c r="CE194" s="1461" t="e" cm="1">
        <f t="array" aca="1" ref="CE194" ca="1">_xlfn.LET( _xlpm.CheckBlank, SUM(PL!$AD194:$BN194) = 0, IF(_xlpm.CheckBlank, "", SUM(_xlfn._xlws.FILTER(PL!$AD194:$BN194,(YEAR(PL!$AD$12:$BN$12)=PL!CE$12)*(array_timeline&lt;=PL!CE$11)))))</f>
        <v>#NAME?</v>
      </c>
      <c r="CF194" s="88"/>
      <c r="CG194" s="1461" t="e" cm="1">
        <f t="array" aca="1" ref="CG194" ca="1">_xlfn.LET( _xlpm.CheckBlank, SUM(PL!$AD194:$BN194) = 0, IF(_xlpm.CheckBlank, "", SUM(_xlfn._xlws.FILTER(PL!$AD194:$BN194,(YEAR(PL!$AD$12:$BN$12)=PL!CG$12)*(array_timeline&lt;=PL!CG$11)))))</f>
        <v>#NAME?</v>
      </c>
      <c r="CH194" s="1461" t="e" cm="1">
        <f t="array" aca="1" ref="CH194" ca="1">_xlfn.LET( _xlpm.CheckBlank, SUM(PL!$AD194:$BN194) = 0, IF(_xlpm.CheckBlank, "", SUM(_xlfn._xlws.FILTER(PL!$AD194:$BN194,(YEAR(PL!$AD$12:$BN$12)=PL!CH$12)*(array_timeline&lt;=PL!CH$11)))))</f>
        <v>#NAME?</v>
      </c>
      <c r="CI194" s="88"/>
      <c r="CJ194" s="1461" cm="1">
        <f t="array" ref="CJ194">_xlfn.LET( _xlpm.CheckBlank, SUM(PL!$AD194:$BN194) = 0, IF(_xlpm.CheckBlank, "", SUM(_xlfn.TAKE(_xlfn.DROP(PL!$AD194:$BN194, ,-DATEDIFF(PL!CJ$11, val_asOfDate,"M")),1,-12))))</f>
        <v>12</v>
      </c>
      <c r="CK194" s="1461" cm="1">
        <f t="array" ref="CK194">_xlfn.LET( _xlpm.CheckBlank, SUM(PL!$AD194:$BN194) = 0, IF(_xlpm.CheckBlank, "", SUM(_xlfn.TAKE(_xlfn.DROP(PL!$AD194:$BN194, ,-DATEDIFF(PL!CK$11, val_asOfDate,"M")),1,-12))))</f>
        <v>12</v>
      </c>
      <c r="CL194" s="88"/>
      <c r="CM194" s="1986" t="e" cm="1">
        <f t="array" aca="1" ref="CM194" ca="1">_xlfn.LET(
_xlpm.val,IF($F194 = "",val_blankRefText,  _xldudf_CX_GET(CX_ENTITY,$F194,CM$11,CM$14,,(CM$190))),
_xlpm.Res, IF(OR(_xlpm.val="",_xlpm.val="Error"),"",_xlpm.val),
_xlpm.Res
)</f>
        <v>#NAME?</v>
      </c>
      <c r="CN194" s="1986" t="e" cm="1">
        <f t="array" aca="1" ref="CN194" ca="1">_xlfn.LET(
_xlpm.val,IF($F194 = "",val_blankRefText,  _xldudf_CX_GET(CX_ENTITY,$F194,CN$11,CN$14,,(CN$190))),
_xlpm.Res, IF(OR(_xlpm.val="",_xlpm.val="Error"),"",_xlpm.val),
_xlpm.Res
)</f>
        <v>#NAME?</v>
      </c>
      <c r="CO194" s="1169"/>
      <c r="CP194" s="1986" t="e" cm="1">
        <f t="array" aca="1" ref="CP194" ca="1">_xlfn.LET(
_xlpm.val,IF($F194 = "",val_blankRefText,  _xldudf_CX_GET(CX_ENTITY,$F194,CP$11,CP$14,,(CP$190))),
_xlpm.Res, IF(OR(_xlpm.val="",_xlpm.val="Error"),"",_xlpm.val),
_xlpm.Res
)</f>
        <v>#NAME?</v>
      </c>
      <c r="CQ194" s="1986" t="e" cm="1">
        <f t="array" aca="1" ref="CQ194" ca="1">_xlfn.LET(
_xlpm.val,IF($F194 = "",val_blankRefText,  _xldudf_CX_GET(CX_ENTITY,$F194,CQ$11,CQ$14,,(CQ$190))),
_xlpm.Res, IF(OR(_xlpm.val="",_xlpm.val="Error"),"",_xlpm.val),
_xlpm.Res
)</f>
        <v>#NAME?</v>
      </c>
      <c r="CR194" s="34"/>
    </row>
    <row r="195" spans="1:96" ht="21" customHeight="1" outlineLevel="1">
      <c r="A195" s="1322"/>
      <c r="B195" s="577" t="s">
        <v>164</v>
      </c>
      <c r="C195" s="577" t="s">
        <v>1635</v>
      </c>
      <c r="D195" s="577"/>
      <c r="E195" s="577" t="e" cm="1">
        <f t="array" aca="1" ref="E195" ca="1">_xlfn.LET(
   _xlpm.Attr,  $C195,
   _xlpm.Lookback, $E$16,
   _xlpm.QueryDate, EOMONTH(val_asOfDate,_xlpm.Lookback),
   _xlpm.ReadField, _xldudf_CX_GET(CX_ENTITY,fx_attrConverter($C195),_xlpm.QueryDate),
   _xlpm.AttrBlank, _xlpm.Attr="", _xlpm.Result,
   IF(_xlpm.AttrBlank,val_blankRefText,fx_attrConverter(_xlpm.ReadField,0)),
IF(_xlpm.Result = "Error", "", _xlpm.Result )
)</f>
        <v>#NAME?</v>
      </c>
      <c r="F195" s="577" t="str">
        <f t="shared" si="56"/>
        <v>Segment I Breakdown - Amount 4</v>
      </c>
      <c r="G195" s="577" t="s">
        <v>1631</v>
      </c>
      <c r="H195" s="510">
        <v>0</v>
      </c>
      <c r="I195" s="510">
        <v>1</v>
      </c>
      <c r="J195" s="30"/>
      <c r="K195" s="30"/>
      <c r="L195" s="579" t="b">
        <v>0</v>
      </c>
      <c r="N195" s="158"/>
      <c r="O195" s="101"/>
      <c r="P195" s="52"/>
      <c r="Q195" s="101"/>
      <c r="R195" s="101"/>
      <c r="S195" s="101"/>
      <c r="T195" s="101"/>
      <c r="U195" s="39"/>
      <c r="W195" s="554" t="e">
        <f ca="1">W187</f>
        <v>#NAME?</v>
      </c>
      <c r="X195" s="884" t="s">
        <v>62</v>
      </c>
      <c r="Y195" s="1554" t="e" cm="1">
        <f t="array" aca="1" ref="Y195" ca="1">IF(
       $B195 = "",
       IFBLANK( $E195, "Please select or type in or leave as blank"),
       IFBLANK( $E195, $B195)
    )</f>
        <v>#NAME?</v>
      </c>
      <c r="Z195" s="198" cm="1">
        <f t="array" ref="Z195">_xlfn.SWITCH(
    TRUE,
ISBLANK(_PL!$L195),"",
    _PL!$L195=TRUE, 1,
    _PL!$L195=FALSE,-1,
    _PL!$L195=-1,0,
"n/a"
)</f>
        <v>-1</v>
      </c>
      <c r="AA195" s="905"/>
      <c r="AB195" s="1130"/>
      <c r="AC195" s="914" t="str" cm="1">
        <f t="array" ref="AC195">_xlfn.LET(
_xlpm.Def, IF(_xlfn.XMATCH(AB195,tbl_acctDef[Term],0)&gt;0, fx_getIcon("find"), ""),
_xlpm.Adj, IF(_xlfn.XMATCH(AB195, tbl_adjExample[Items],0)&gt;0, fx_getIcon("find"), ""),
IFERROR(IFBLANK(_xlpm.Def,_xlpm.Adj),"")
)</f>
        <v/>
      </c>
      <c r="AD195" s="1986" t="e" cm="1">
        <f t="array" aca="1" ref="AD195" ca="1">_xlfn.LET(
_xlpm.val,IF($F195 = "",val_blankRefText,  _xldudf_CX_GET(CX_ENTITY,$F195,AD$11,AD$14,,(AD$190))),
_xlpm.Res, IF(OR(_xlpm.val="",_xlpm.val="Error"),"",_xlpm.val),
_xlpm.Res
)</f>
        <v>#NAME?</v>
      </c>
      <c r="AE195" s="1986" t="e" cm="1">
        <f t="array" aca="1" ref="AE195" ca="1">_xlfn.LET(
_xlpm.val,IF($F195 = "",val_blankRefText,  _xldudf_CX_GET(CX_ENTITY,$F195,AE$11,AE$14,,(AE$190))),
_xlpm.Res, IF(OR(_xlpm.val="",_xlpm.val="Error"),"",_xlpm.val),
_xlpm.Res
)</f>
        <v>#NAME?</v>
      </c>
      <c r="AF195" s="1986" t="e" cm="1">
        <f t="array" aca="1" ref="AF195" ca="1">_xlfn.LET(
_xlpm.val,IF($F195 = "",val_blankRefText,  _xldudf_CX_GET(CX_ENTITY,$F195,AF$11,AF$14,,(AF$190))),
_xlpm.Res, IF(OR(_xlpm.val="",_xlpm.val="Error"),"",_xlpm.val),
_xlpm.Res
)</f>
        <v>#NAME?</v>
      </c>
      <c r="AG195" s="1986" t="e" cm="1">
        <f t="array" aca="1" ref="AG195" ca="1">_xlfn.LET(
_xlpm.val,IF($F195 = "",val_blankRefText,  _xldudf_CX_GET(CX_ENTITY,$F195,AG$11,AG$14,,(AG$190))),
_xlpm.Res, IF(OR(_xlpm.val="",_xlpm.val="Error"),"",_xlpm.val),
_xlpm.Res
)</f>
        <v>#NAME?</v>
      </c>
      <c r="AH195" s="1986" t="e" cm="1">
        <f t="array" aca="1" ref="AH195" ca="1">_xlfn.LET(
_xlpm.val,IF($F195 = "",val_blankRefText,  _xldudf_CX_GET(CX_ENTITY,$F195,AH$11,AH$14,,(AH$190))),
_xlpm.Res, IF(OR(_xlpm.val="",_xlpm.val="Error"),"",_xlpm.val),
_xlpm.Res
)</f>
        <v>#NAME?</v>
      </c>
      <c r="AI195" s="1986" t="e" cm="1">
        <f t="array" aca="1" ref="AI195" ca="1">_xlfn.LET(
_xlpm.val,IF($F195 = "",val_blankRefText,  _xldudf_CX_GET(CX_ENTITY,$F195,AI$11,AI$14,,(AI$190))),
_xlpm.Res, IF(OR(_xlpm.val="",_xlpm.val="Error"),"",_xlpm.val),
_xlpm.Res
)</f>
        <v>#NAME?</v>
      </c>
      <c r="AJ195" s="1986" t="e" cm="1">
        <f t="array" aca="1" ref="AJ195" ca="1">_xlfn.LET(
_xlpm.val,IF($F195 = "",val_blankRefText,  _xldudf_CX_GET(CX_ENTITY,$F195,AJ$11,AJ$14,,(AJ$190))),
_xlpm.Res, IF(OR(_xlpm.val="",_xlpm.val="Error"),"",_xlpm.val),
_xlpm.Res
)</f>
        <v>#NAME?</v>
      </c>
      <c r="AK195" s="1986" t="e" cm="1">
        <f t="array" aca="1" ref="AK195" ca="1">_xlfn.LET(
_xlpm.val,IF($F195 = "",val_blankRefText,  _xldudf_CX_GET(CX_ENTITY,$F195,AK$11,AK$14,,(AK$190))),
_xlpm.Res, IF(OR(_xlpm.val="",_xlpm.val="Error"),"",_xlpm.val),
_xlpm.Res
)</f>
        <v>#NAME?</v>
      </c>
      <c r="AL195" s="1986" t="e" cm="1">
        <f t="array" aca="1" ref="AL195" ca="1">_xlfn.LET(
_xlpm.val,IF($F195 = "",val_blankRefText,  _xldudf_CX_GET(CX_ENTITY,$F195,AL$11,AL$14,,(AL$190))),
_xlpm.Res, IF(OR(_xlpm.val="",_xlpm.val="Error"),"",_xlpm.val),
_xlpm.Res
)</f>
        <v>#NAME?</v>
      </c>
      <c r="AM195" s="1986" t="e" cm="1">
        <f t="array" aca="1" ref="AM195" ca="1">_xlfn.LET(
_xlpm.val,IF($F195 = "",val_blankRefText,  _xldudf_CX_GET(CX_ENTITY,$F195,AM$11,AM$14,,(AM$190))),
_xlpm.Res, IF(OR(_xlpm.val="",_xlpm.val="Error"),"",_xlpm.val),
_xlpm.Res
)</f>
        <v>#NAME?</v>
      </c>
      <c r="AN195" s="1986" t="e" cm="1">
        <f t="array" aca="1" ref="AN195" ca="1">_xlfn.LET(
_xlpm.val,IF($F195 = "",val_blankRefText,  _xldudf_CX_GET(CX_ENTITY,$F195,AN$11,AN$14,,(AN$190))),
_xlpm.Res, IF(OR(_xlpm.val="",_xlpm.val="Error"),"",_xlpm.val),
_xlpm.Res
)</f>
        <v>#NAME?</v>
      </c>
      <c r="AO195" s="1986" t="e" cm="1">
        <f t="array" aca="1" ref="AO195" ca="1">_xlfn.LET(
_xlpm.val,IF($F195 = "",val_blankRefText,  _xldudf_CX_GET(CX_ENTITY,$F195,AO$11,AO$14,,(AO$190))),
_xlpm.Res, IF(OR(_xlpm.val="",_xlpm.val="Error"),"",_xlpm.val),
_xlpm.Res
)</f>
        <v>#NAME?</v>
      </c>
      <c r="AP195" s="1986" t="e" cm="1">
        <f t="array" aca="1" ref="AP195" ca="1">_xlfn.LET(
_xlpm.val,IF($F195 = "",val_blankRefText,  _xldudf_CX_GET(CX_ENTITY,$F195,AP$11,AP$14,,(AP$190))),
_xlpm.Res, IF(OR(_xlpm.val="",_xlpm.val="Error"),"",_xlpm.val),
_xlpm.Res
)</f>
        <v>#NAME?</v>
      </c>
      <c r="AQ195" s="1986" t="e" cm="1">
        <f t="array" aca="1" ref="AQ195" ca="1">_xlfn.LET(
_xlpm.val,IF($F195 = "",val_blankRefText,  _xldudf_CX_GET(CX_ENTITY,$F195,AQ$11,AQ$14,,(AQ$190))),
_xlpm.Res, IF(OR(_xlpm.val="",_xlpm.val="Error"),"",_xlpm.val),
_xlpm.Res
)</f>
        <v>#NAME?</v>
      </c>
      <c r="AR195" s="1986" t="e" cm="1">
        <f t="array" aca="1" ref="AR195" ca="1">_xlfn.LET(
_xlpm.val,IF($F195 = "",val_blankRefText,  _xldudf_CX_GET(CX_ENTITY,$F195,AR$11,AR$14,,(AR$190))),
_xlpm.Res, IF(OR(_xlpm.val="",_xlpm.val="Error"),"",_xlpm.val),
_xlpm.Res
)</f>
        <v>#NAME?</v>
      </c>
      <c r="AS195" s="1986" t="e" cm="1">
        <f t="array" aca="1" ref="AS195" ca="1">_xlfn.LET(
_xlpm.val,IF($F195 = "",val_blankRefText,  _xldudf_CX_GET(CX_ENTITY,$F195,AS$11,AS$14,,(AS$190))),
_xlpm.Res, IF(OR(_xlpm.val="",_xlpm.val="Error"),"",_xlpm.val),
_xlpm.Res
)</f>
        <v>#NAME?</v>
      </c>
      <c r="AT195" s="1986" t="e" cm="1">
        <f t="array" aca="1" ref="AT195" ca="1">_xlfn.LET(
_xlpm.val,IF($F195 = "",val_blankRefText,  _xldudf_CX_GET(CX_ENTITY,$F195,AT$11,AT$14,,(AT$190))),
_xlpm.Res, IF(OR(_xlpm.val="",_xlpm.val="Error"),"",_xlpm.val),
_xlpm.Res
)</f>
        <v>#NAME?</v>
      </c>
      <c r="AU195" s="1986" t="e" cm="1">
        <f t="array" aca="1" ref="AU195" ca="1">_xlfn.LET(
_xlpm.val,IF($F195 = "",val_blankRefText,  _xldudf_CX_GET(CX_ENTITY,$F195,AU$11,AU$14,,(AU$190))),
_xlpm.Res, IF(OR(_xlpm.val="",_xlpm.val="Error"),"",_xlpm.val),
_xlpm.Res
)</f>
        <v>#NAME?</v>
      </c>
      <c r="AV195" s="1986" t="e" cm="1">
        <f t="array" aca="1" ref="AV195" ca="1">_xlfn.LET(
_xlpm.val,IF($F195 = "",val_blankRefText,  _xldudf_CX_GET(CX_ENTITY,$F195,AV$11,AV$14,,(AV$190))),
_xlpm.Res, IF(OR(_xlpm.val="",_xlpm.val="Error"),"",_xlpm.val),
_xlpm.Res
)</f>
        <v>#NAME?</v>
      </c>
      <c r="AW195" s="1986" t="e" cm="1">
        <f t="array" aca="1" ref="AW195" ca="1">_xlfn.LET(
_xlpm.val,IF($F195 = "",val_blankRefText,  _xldudf_CX_GET(CX_ENTITY,$F195,AW$11,AW$14,,(AW$190))),
_xlpm.Res, IF(OR(_xlpm.val="",_xlpm.val="Error"),"",_xlpm.val),
_xlpm.Res
)</f>
        <v>#NAME?</v>
      </c>
      <c r="AX195" s="1986" t="e" cm="1">
        <f t="array" aca="1" ref="AX195" ca="1">_xlfn.LET(
_xlpm.val,IF($F195 = "",val_blankRefText,  _xldudf_CX_GET(CX_ENTITY,$F195,AX$11,AX$14,,(AX$190))),
_xlpm.Res, IF(OR(_xlpm.val="",_xlpm.val="Error"),"",_xlpm.val),
_xlpm.Res
)</f>
        <v>#NAME?</v>
      </c>
      <c r="AY195" s="1986" t="e" cm="1">
        <f t="array" aca="1" ref="AY195" ca="1">_xlfn.LET(
_xlpm.val,IF($F195 = "",val_blankRefText,  _xldudf_CX_GET(CX_ENTITY,$F195,AY$11,AY$14,,(AY$190))),
_xlpm.Res, IF(OR(_xlpm.val="",_xlpm.val="Error"),"",_xlpm.val),
_xlpm.Res
)</f>
        <v>#NAME?</v>
      </c>
      <c r="AZ195" s="1986" t="e" cm="1">
        <f t="array" aca="1" ref="AZ195" ca="1">_xlfn.LET(
_xlpm.val,IF($F195 = "",val_blankRefText,  _xldudf_CX_GET(CX_ENTITY,$F195,AZ$11,AZ$14,,(AZ$190))),
_xlpm.Res, IF(OR(_xlpm.val="",_xlpm.val="Error"),"",_xlpm.val),
_xlpm.Res
)</f>
        <v>#NAME?</v>
      </c>
      <c r="BA195" s="1986" t="e" cm="1">
        <f t="array" aca="1" ref="BA195" ca="1">_xlfn.LET(
_xlpm.val,IF($F195 = "",val_blankRefText,  _xldudf_CX_GET(CX_ENTITY,$F195,BA$11,BA$14,,(BA$190))),
_xlpm.Res, IF(OR(_xlpm.val="",_xlpm.val="Error"),"",_xlpm.val),
_xlpm.Res
)</f>
        <v>#NAME?</v>
      </c>
      <c r="BB195" s="1986" t="e" cm="1">
        <f t="array" aca="1" ref="BB195" ca="1">_xlfn.LET(
_xlpm.val,IF($F195 = "",val_blankRefText,  _xldudf_CX_GET(CX_ENTITY,$F195,BB$11,BB$14,,(BB$190))),
_xlpm.Res, IF(OR(_xlpm.val="",_xlpm.val="Error"),"",_xlpm.val),
_xlpm.Res
)</f>
        <v>#NAME?</v>
      </c>
      <c r="BC195" s="1986" t="e" cm="1">
        <f t="array" aca="1" ref="BC195" ca="1">_xlfn.LET(
_xlpm.val,IF($F195 = "",val_blankRefText,  _xldudf_CX_GET(CX_ENTITY,$F195,BC$11,BC$14,,(BC$190))),
_xlpm.Res, IF(OR(_xlpm.val="",_xlpm.val="Error"),"",_xlpm.val),
_xlpm.Res
)</f>
        <v>#NAME?</v>
      </c>
      <c r="BD195" s="1986" t="e" cm="1">
        <f t="array" aca="1" ref="BD195" ca="1">_xlfn.LET(
_xlpm.val,IF($F195 = "",val_blankRefText,  _xldudf_CX_GET(CX_ENTITY,$F195,BD$11,BD$14,,(BD$190))),
_xlpm.Res, IF(OR(_xlpm.val="",_xlpm.val="Error"),"",_xlpm.val),
_xlpm.Res
)</f>
        <v>#NAME?</v>
      </c>
      <c r="BE195" s="1986" t="e" cm="1">
        <f t="array" aca="1" ref="BE195" ca="1">_xlfn.LET(
_xlpm.val,IF($F195 = "",val_blankRefText,  _xldudf_CX_GET(CX_ENTITY,$F195,BE$11,BE$14,,(BE$190))),
_xlpm.Res, IF(OR(_xlpm.val="",_xlpm.val="Error"),"",_xlpm.val),
_xlpm.Res
)</f>
        <v>#NAME?</v>
      </c>
      <c r="BF195" s="1986" t="e" cm="1">
        <f t="array" aca="1" ref="BF195" ca="1">_xlfn.LET(
_xlpm.val,IF($F195 = "",val_blankRefText,  _xldudf_CX_GET(CX_ENTITY,$F195,BF$11,BF$14,,(BF$190))),
_xlpm.Res, IF(OR(_xlpm.val="",_xlpm.val="Error"),"",_xlpm.val),
_xlpm.Res
)</f>
        <v>#NAME?</v>
      </c>
      <c r="BG195" s="1986" t="e" cm="1">
        <f t="array" aca="1" ref="BG195" ca="1">_xlfn.LET(
_xlpm.val,IF($F195 = "",val_blankRefText,  _xldudf_CX_GET(CX_ENTITY,$F195,BG$11,BG$14,,(BG$190))),
_xlpm.Res, IF(OR(_xlpm.val="",_xlpm.val="Error"),"",_xlpm.val),
_xlpm.Res
)</f>
        <v>#NAME?</v>
      </c>
      <c r="BH195" s="1986" t="e" cm="1">
        <f t="array" aca="1" ref="BH195" ca="1">_xlfn.LET(
_xlpm.val,IF($F195 = "",val_blankRefText,  _xldudf_CX_GET(CX_ENTITY,$F195,BH$11,BH$14,,(BH$190))),
_xlpm.Res, IF(OR(_xlpm.val="",_xlpm.val="Error"),"",_xlpm.val),
_xlpm.Res
)</f>
        <v>#NAME?</v>
      </c>
      <c r="BI195" s="1986" t="e" cm="1">
        <f t="array" aca="1" ref="BI195" ca="1">_xlfn.LET(
_xlpm.val,IF($F195 = "",val_blankRefText,  _xldudf_CX_GET(CX_ENTITY,$F195,BI$11,BI$14,,(BI$190))),
_xlpm.Res, IF(OR(_xlpm.val="",_xlpm.val="Error"),"",_xlpm.val),
_xlpm.Res
)</f>
        <v>#NAME?</v>
      </c>
      <c r="BJ195" s="1986" t="e" cm="1">
        <f t="array" aca="1" ref="BJ195" ca="1">_xlfn.LET(
_xlpm.val,IF($F195 = "",val_blankRefText,  _xldudf_CX_GET(CX_ENTITY,$F195,BJ$11,BJ$14,,(BJ$190))),
_xlpm.Res, IF(OR(_xlpm.val="",_xlpm.val="Error"),"",_xlpm.val),
_xlpm.Res
)</f>
        <v>#NAME?</v>
      </c>
      <c r="BK195" s="1986" t="e" cm="1">
        <f t="array" aca="1" ref="BK195" ca="1">_xlfn.LET(
_xlpm.val,IF($F195 = "",val_blankRefText,  _xldudf_CX_GET(CX_ENTITY,$F195,BK$11,BK$14,,(BK$190))),
_xlpm.Res, IF(OR(_xlpm.val="",_xlpm.val="Error"),"",_xlpm.val),
_xlpm.Res
)</f>
        <v>#NAME?</v>
      </c>
      <c r="BL195" s="1986" t="e" cm="1">
        <f t="array" aca="1" ref="BL195" ca="1">_xlfn.LET(
_xlpm.val,IF($F195 = "",val_blankRefText,  _xldudf_CX_GET(CX_ENTITY,$F195,BL$11,BL$14,,(BL$190))),
_xlpm.Res, IF(OR(_xlpm.val="",_xlpm.val="Error"),"",_xlpm.val),
_xlpm.Res
)</f>
        <v>#NAME?</v>
      </c>
      <c r="BM195" s="1986" t="e" cm="1">
        <f t="array" aca="1" ref="BM195" ca="1">_xlfn.LET(
_xlpm.val,IF($F195 = "",val_blankRefText,  _xldudf_CX_GET(CX_ENTITY,$F195,BM$11,BM$14,,(BM$190))),
_xlpm.Res, IF(OR(_xlpm.val="",_xlpm.val="Error"),"",_xlpm.val),
_xlpm.Res
)</f>
        <v>#NAME?</v>
      </c>
      <c r="BN195" s="1986" t="e" cm="1">
        <f t="array" aca="1" ref="BN195" ca="1">_xlfn.LET(
_xlpm.val,IF($F195 = "",val_blankRefText,  _xldudf_CX_GET(CX_ENTITY,$F195,BN$11,BN$14,,(BN$190))),
_xlpm.Res, IF(OR(_xlpm.val="",_xlpm.val="Error"),"",_xlpm.val),
_xlpm.Res
)</f>
        <v>#NAME?</v>
      </c>
      <c r="BO195" s="2103"/>
      <c r="BP195" s="2103"/>
      <c r="BQ195" s="2103"/>
      <c r="BR195" s="2103"/>
      <c r="BS195" s="2103"/>
      <c r="BT195" s="2103"/>
      <c r="BU195" s="2103"/>
      <c r="BV195" s="2103"/>
      <c r="BW195" s="2103"/>
      <c r="BX195" s="2103"/>
      <c r="BY195" s="2103"/>
      <c r="BZ195" s="2103"/>
      <c r="CA195" s="34"/>
      <c r="CC195" s="58"/>
      <c r="CD195" s="1461" t="e" cm="1">
        <f t="array" aca="1" ref="CD195" ca="1">_xlfn.LET( _xlpm.CheckBlank, SUM(PL!$AD195:$BN195) = 0, IF(_xlpm.CheckBlank, "", SUM(_xlfn._xlws.FILTER(PL!$AD195:$BN195,(YEAR(PL!$AD$12:$BN$12)=PL!CD$12)*(array_timeline&lt;=PL!CD$11)))))</f>
        <v>#NAME?</v>
      </c>
      <c r="CE195" s="1461" t="e" cm="1">
        <f t="array" aca="1" ref="CE195" ca="1">_xlfn.LET( _xlpm.CheckBlank, SUM(PL!$AD195:$BN195) = 0, IF(_xlpm.CheckBlank, "", SUM(_xlfn._xlws.FILTER(PL!$AD195:$BN195,(YEAR(PL!$AD$12:$BN$12)=PL!CE$12)*(array_timeline&lt;=PL!CE$11)))))</f>
        <v>#NAME?</v>
      </c>
      <c r="CF195" s="88"/>
      <c r="CG195" s="1461" t="e" cm="1">
        <f t="array" aca="1" ref="CG195" ca="1">_xlfn.LET( _xlpm.CheckBlank, SUM(PL!$AD195:$BN195) = 0, IF(_xlpm.CheckBlank, "", SUM(_xlfn._xlws.FILTER(PL!$AD195:$BN195,(YEAR(PL!$AD$12:$BN$12)=PL!CG$12)*(array_timeline&lt;=PL!CG$11)))))</f>
        <v>#NAME?</v>
      </c>
      <c r="CH195" s="1461" t="e" cm="1">
        <f t="array" aca="1" ref="CH195" ca="1">_xlfn.LET( _xlpm.CheckBlank, SUM(PL!$AD195:$BN195) = 0, IF(_xlpm.CheckBlank, "", SUM(_xlfn._xlws.FILTER(PL!$AD195:$BN195,(YEAR(PL!$AD$12:$BN$12)=PL!CH$12)*(array_timeline&lt;=PL!CH$11)))))</f>
        <v>#NAME?</v>
      </c>
      <c r="CI195" s="88"/>
      <c r="CJ195" s="1461" cm="1">
        <f t="array" ref="CJ195">_xlfn.LET( _xlpm.CheckBlank, SUM(PL!$AD195:$BN195) = 0, IF(_xlpm.CheckBlank, "", SUM(_xlfn.TAKE(_xlfn.DROP(PL!$AD195:$BN195, ,-DATEDIFF(PL!CJ$11, val_asOfDate,"M")),1,-12))))</f>
        <v>12</v>
      </c>
      <c r="CK195" s="1461" cm="1">
        <f t="array" ref="CK195">_xlfn.LET( _xlpm.CheckBlank, SUM(PL!$AD195:$BN195) = 0, IF(_xlpm.CheckBlank, "", SUM(_xlfn.TAKE(_xlfn.DROP(PL!$AD195:$BN195, ,-DATEDIFF(PL!CK$11, val_asOfDate,"M")),1,-12))))</f>
        <v>12</v>
      </c>
      <c r="CL195" s="88"/>
      <c r="CM195" s="1986" t="e" cm="1">
        <f t="array" aca="1" ref="CM195" ca="1">_xlfn.LET(
_xlpm.val,IF($F195 = "",val_blankRefText,  _xldudf_CX_GET(CX_ENTITY,$F195,CM$11,CM$14,,(CM$190))),
_xlpm.Res, IF(OR(_xlpm.val="",_xlpm.val="Error"),"",_xlpm.val),
_xlpm.Res
)</f>
        <v>#NAME?</v>
      </c>
      <c r="CN195" s="1986" t="e" cm="1">
        <f t="array" aca="1" ref="CN195" ca="1">_xlfn.LET(
_xlpm.val,IF($F195 = "",val_blankRefText,  _xldudf_CX_GET(CX_ENTITY,$F195,CN$11,CN$14,,(CN$190))),
_xlpm.Res, IF(OR(_xlpm.val="",_xlpm.val="Error"),"",_xlpm.val),
_xlpm.Res
)</f>
        <v>#NAME?</v>
      </c>
      <c r="CO195" s="1169"/>
      <c r="CP195" s="1986" t="e" cm="1">
        <f t="array" aca="1" ref="CP195" ca="1">_xlfn.LET(
_xlpm.val,IF($F195 = "",val_blankRefText,  _xldudf_CX_GET(CX_ENTITY,$F195,CP$11,CP$14,,(CP$190))),
_xlpm.Res, IF(OR(_xlpm.val="",_xlpm.val="Error"),"",_xlpm.val),
_xlpm.Res
)</f>
        <v>#NAME?</v>
      </c>
      <c r="CQ195" s="1986" t="e" cm="1">
        <f t="array" aca="1" ref="CQ195" ca="1">_xlfn.LET(
_xlpm.val,IF($F195 = "",val_blankRefText,  _xldudf_CX_GET(CX_ENTITY,$F195,CQ$11,CQ$14,,(CQ$190))),
_xlpm.Res, IF(OR(_xlpm.val="",_xlpm.val="Error"),"",_xlpm.val),
_xlpm.Res
)</f>
        <v>#NAME?</v>
      </c>
      <c r="CR195" s="34"/>
    </row>
    <row r="196" spans="1:96" ht="21" customHeight="1" outlineLevel="1">
      <c r="A196" s="1322"/>
      <c r="B196" s="577" t="s">
        <v>165</v>
      </c>
      <c r="C196" s="577" t="s">
        <v>1636</v>
      </c>
      <c r="D196" s="577"/>
      <c r="E196" s="577" t="e" cm="1">
        <f t="array" aca="1" ref="E196" ca="1">_xlfn.LET(
   _xlpm.Attr,  $C196,
   _xlpm.Lookback, $E$16,
   _xlpm.QueryDate, EOMONTH(val_asOfDate,_xlpm.Lookback),
   _xlpm.ReadField, _xldudf_CX_GET(CX_ENTITY,fx_attrConverter($C196),_xlpm.QueryDate),
   _xlpm.AttrBlank, _xlpm.Attr="", _xlpm.Result,
   IF(_xlpm.AttrBlank,val_blankRefText,fx_attrConverter(_xlpm.ReadField,0)),
IF(_xlpm.Result = "Error", "", _xlpm.Result )
)</f>
        <v>#NAME?</v>
      </c>
      <c r="F196" s="577" t="str">
        <f t="shared" si="56"/>
        <v>Segment I Breakdown - Amount 5</v>
      </c>
      <c r="G196" s="577" t="s">
        <v>1631</v>
      </c>
      <c r="H196" s="510">
        <v>0</v>
      </c>
      <c r="I196" s="510">
        <v>1</v>
      </c>
      <c r="J196" s="30"/>
      <c r="K196" s="30"/>
      <c r="L196" s="579" t="b">
        <v>0</v>
      </c>
      <c r="N196" s="158"/>
      <c r="O196" s="101"/>
      <c r="P196" s="52"/>
      <c r="Q196" s="101"/>
      <c r="R196" s="101"/>
      <c r="S196" s="2"/>
      <c r="T196" s="153"/>
      <c r="U196" s="39"/>
      <c r="W196" s="554" t="e">
        <f ca="1">W187</f>
        <v>#NAME?</v>
      </c>
      <c r="X196" s="884" t="s">
        <v>62</v>
      </c>
      <c r="Y196" s="1554" t="e" cm="1">
        <f t="array" aca="1" ref="Y196" ca="1">IF(
       $B196 = "",
       IFBLANK( $E196, "Please select or type in or leave as blank"),
       IFBLANK( $E196, $B196)
    )</f>
        <v>#NAME?</v>
      </c>
      <c r="Z196" s="198" cm="1">
        <f t="array" ref="Z196">_xlfn.SWITCH(
    TRUE,
ISBLANK(_PL!$L196),"",
    _PL!$L196=TRUE, 1,
    _PL!$L196=FALSE,-1,
    _PL!$L196=-1,0,
"n/a"
)</f>
        <v>-1</v>
      </c>
      <c r="AA196" s="905"/>
      <c r="AB196" s="591"/>
      <c r="AC196" s="914" t="str" cm="1">
        <f t="array" ref="AC196">_xlfn.LET(
_xlpm.Def, IF(_xlfn.XMATCH(AB196,tbl_acctDef[Term],0)&gt;0, fx_getIcon("find"), ""),
_xlpm.Adj, IF(_xlfn.XMATCH(AB196, tbl_adjExample[Items],0)&gt;0, fx_getIcon("find"), ""),
IFERROR(IFBLANK(_xlpm.Def,_xlpm.Adj),"")
)</f>
        <v/>
      </c>
      <c r="AD196" s="1986" t="e" cm="1">
        <f t="array" aca="1" ref="AD196" ca="1">_xlfn.LET(
_xlpm.val,IF($F196 = "",val_blankRefText,  _xldudf_CX_GET(CX_ENTITY,$F196,AD$11,AD$14,,(AD$190))),
_xlpm.Res, IF(OR(_xlpm.val="",_xlpm.val="Error"),"",_xlpm.val),
_xlpm.Res
)</f>
        <v>#NAME?</v>
      </c>
      <c r="AE196" s="1986" t="e" cm="1">
        <f t="array" aca="1" ref="AE196" ca="1">_xlfn.LET(
_xlpm.val,IF($F196 = "",val_blankRefText,  _xldudf_CX_GET(CX_ENTITY,$F196,AE$11,AE$14,,(AE$190))),
_xlpm.Res, IF(OR(_xlpm.val="",_xlpm.val="Error"),"",_xlpm.val),
_xlpm.Res
)</f>
        <v>#NAME?</v>
      </c>
      <c r="AF196" s="1986" t="e" cm="1">
        <f t="array" aca="1" ref="AF196" ca="1">_xlfn.LET(
_xlpm.val,IF($F196 = "",val_blankRefText,  _xldudf_CX_GET(CX_ENTITY,$F196,AF$11,AF$14,,(AF$190))),
_xlpm.Res, IF(OR(_xlpm.val="",_xlpm.val="Error"),"",_xlpm.val),
_xlpm.Res
)</f>
        <v>#NAME?</v>
      </c>
      <c r="AG196" s="1986" t="e" cm="1">
        <f t="array" aca="1" ref="AG196" ca="1">_xlfn.LET(
_xlpm.val,IF($F196 = "",val_blankRefText,  _xldudf_CX_GET(CX_ENTITY,$F196,AG$11,AG$14,,(AG$190))),
_xlpm.Res, IF(OR(_xlpm.val="",_xlpm.val="Error"),"",_xlpm.val),
_xlpm.Res
)</f>
        <v>#NAME?</v>
      </c>
      <c r="AH196" s="1986" t="e" cm="1">
        <f t="array" aca="1" ref="AH196" ca="1">_xlfn.LET(
_xlpm.val,IF($F196 = "",val_blankRefText,  _xldudf_CX_GET(CX_ENTITY,$F196,AH$11,AH$14,,(AH$190))),
_xlpm.Res, IF(OR(_xlpm.val="",_xlpm.val="Error"),"",_xlpm.val),
_xlpm.Res
)</f>
        <v>#NAME?</v>
      </c>
      <c r="AI196" s="1986" t="e" cm="1">
        <f t="array" aca="1" ref="AI196" ca="1">_xlfn.LET(
_xlpm.val,IF($F196 = "",val_blankRefText,  _xldudf_CX_GET(CX_ENTITY,$F196,AI$11,AI$14,,(AI$190))),
_xlpm.Res, IF(OR(_xlpm.val="",_xlpm.val="Error"),"",_xlpm.val),
_xlpm.Res
)</f>
        <v>#NAME?</v>
      </c>
      <c r="AJ196" s="1986" t="e" cm="1">
        <f t="array" aca="1" ref="AJ196" ca="1">_xlfn.LET(
_xlpm.val,IF($F196 = "",val_blankRefText,  _xldudf_CX_GET(CX_ENTITY,$F196,AJ$11,AJ$14,,(AJ$190))),
_xlpm.Res, IF(OR(_xlpm.val="",_xlpm.val="Error"),"",_xlpm.val),
_xlpm.Res
)</f>
        <v>#NAME?</v>
      </c>
      <c r="AK196" s="1986" t="e" cm="1">
        <f t="array" aca="1" ref="AK196" ca="1">_xlfn.LET(
_xlpm.val,IF($F196 = "",val_blankRefText,  _xldudf_CX_GET(CX_ENTITY,$F196,AK$11,AK$14,,(AK$190))),
_xlpm.Res, IF(OR(_xlpm.val="",_xlpm.val="Error"),"",_xlpm.val),
_xlpm.Res
)</f>
        <v>#NAME?</v>
      </c>
      <c r="AL196" s="1986" t="e" cm="1">
        <f t="array" aca="1" ref="AL196" ca="1">_xlfn.LET(
_xlpm.val,IF($F196 = "",val_blankRefText,  _xldudf_CX_GET(CX_ENTITY,$F196,AL$11,AL$14,,(AL$190))),
_xlpm.Res, IF(OR(_xlpm.val="",_xlpm.val="Error"),"",_xlpm.val),
_xlpm.Res
)</f>
        <v>#NAME?</v>
      </c>
      <c r="AM196" s="1986" t="e" cm="1">
        <f t="array" aca="1" ref="AM196" ca="1">_xlfn.LET(
_xlpm.val,IF($F196 = "",val_blankRefText,  _xldudf_CX_GET(CX_ENTITY,$F196,AM$11,AM$14,,(AM$190))),
_xlpm.Res, IF(OR(_xlpm.val="",_xlpm.val="Error"),"",_xlpm.val),
_xlpm.Res
)</f>
        <v>#NAME?</v>
      </c>
      <c r="AN196" s="1986" t="e" cm="1">
        <f t="array" aca="1" ref="AN196" ca="1">_xlfn.LET(
_xlpm.val,IF($F196 = "",val_blankRefText,  _xldudf_CX_GET(CX_ENTITY,$F196,AN$11,AN$14,,(AN$190))),
_xlpm.Res, IF(OR(_xlpm.val="",_xlpm.val="Error"),"",_xlpm.val),
_xlpm.Res
)</f>
        <v>#NAME?</v>
      </c>
      <c r="AO196" s="1986" t="e" cm="1">
        <f t="array" aca="1" ref="AO196" ca="1">_xlfn.LET(
_xlpm.val,IF($F196 = "",val_blankRefText,  _xldudf_CX_GET(CX_ENTITY,$F196,AO$11,AO$14,,(AO$190))),
_xlpm.Res, IF(OR(_xlpm.val="",_xlpm.val="Error"),"",_xlpm.val),
_xlpm.Res
)</f>
        <v>#NAME?</v>
      </c>
      <c r="AP196" s="1986" t="e" cm="1">
        <f t="array" aca="1" ref="AP196" ca="1">_xlfn.LET(
_xlpm.val,IF($F196 = "",val_blankRefText,  _xldudf_CX_GET(CX_ENTITY,$F196,AP$11,AP$14,,(AP$190))),
_xlpm.Res, IF(OR(_xlpm.val="",_xlpm.val="Error"),"",_xlpm.val),
_xlpm.Res
)</f>
        <v>#NAME?</v>
      </c>
      <c r="AQ196" s="1986" t="e" cm="1">
        <f t="array" aca="1" ref="AQ196" ca="1">_xlfn.LET(
_xlpm.val,IF($F196 = "",val_blankRefText,  _xldudf_CX_GET(CX_ENTITY,$F196,AQ$11,AQ$14,,(AQ$190))),
_xlpm.Res, IF(OR(_xlpm.val="",_xlpm.val="Error"),"",_xlpm.val),
_xlpm.Res
)</f>
        <v>#NAME?</v>
      </c>
      <c r="AR196" s="1986" t="e" cm="1">
        <f t="array" aca="1" ref="AR196" ca="1">_xlfn.LET(
_xlpm.val,IF($F196 = "",val_blankRefText,  _xldudf_CX_GET(CX_ENTITY,$F196,AR$11,AR$14,,(AR$190))),
_xlpm.Res, IF(OR(_xlpm.val="",_xlpm.val="Error"),"",_xlpm.val),
_xlpm.Res
)</f>
        <v>#NAME?</v>
      </c>
      <c r="AS196" s="1986" t="e" cm="1">
        <f t="array" aca="1" ref="AS196" ca="1">_xlfn.LET(
_xlpm.val,IF($F196 = "",val_blankRefText,  _xldudf_CX_GET(CX_ENTITY,$F196,AS$11,AS$14,,(AS$190))),
_xlpm.Res, IF(OR(_xlpm.val="",_xlpm.val="Error"),"",_xlpm.val),
_xlpm.Res
)</f>
        <v>#NAME?</v>
      </c>
      <c r="AT196" s="1986" t="e" cm="1">
        <f t="array" aca="1" ref="AT196" ca="1">_xlfn.LET(
_xlpm.val,IF($F196 = "",val_blankRefText,  _xldudf_CX_GET(CX_ENTITY,$F196,AT$11,AT$14,,(AT$190))),
_xlpm.Res, IF(OR(_xlpm.val="",_xlpm.val="Error"),"",_xlpm.val),
_xlpm.Res
)</f>
        <v>#NAME?</v>
      </c>
      <c r="AU196" s="1986" t="e" cm="1">
        <f t="array" aca="1" ref="AU196" ca="1">_xlfn.LET(
_xlpm.val,IF($F196 = "",val_blankRefText,  _xldudf_CX_GET(CX_ENTITY,$F196,AU$11,AU$14,,(AU$190))),
_xlpm.Res, IF(OR(_xlpm.val="",_xlpm.val="Error"),"",_xlpm.val),
_xlpm.Res
)</f>
        <v>#NAME?</v>
      </c>
      <c r="AV196" s="1986" t="e" cm="1">
        <f t="array" aca="1" ref="AV196" ca="1">_xlfn.LET(
_xlpm.val,IF($F196 = "",val_blankRefText,  _xldudf_CX_GET(CX_ENTITY,$F196,AV$11,AV$14,,(AV$190))),
_xlpm.Res, IF(OR(_xlpm.val="",_xlpm.val="Error"),"",_xlpm.val),
_xlpm.Res
)</f>
        <v>#NAME?</v>
      </c>
      <c r="AW196" s="1986" t="e" cm="1">
        <f t="array" aca="1" ref="AW196" ca="1">_xlfn.LET(
_xlpm.val,IF($F196 = "",val_blankRefText,  _xldudf_CX_GET(CX_ENTITY,$F196,AW$11,AW$14,,(AW$190))),
_xlpm.Res, IF(OR(_xlpm.val="",_xlpm.val="Error"),"",_xlpm.val),
_xlpm.Res
)</f>
        <v>#NAME?</v>
      </c>
      <c r="AX196" s="1986" t="e" cm="1">
        <f t="array" aca="1" ref="AX196" ca="1">_xlfn.LET(
_xlpm.val,IF($F196 = "",val_blankRefText,  _xldudf_CX_GET(CX_ENTITY,$F196,AX$11,AX$14,,(AX$190))),
_xlpm.Res, IF(OR(_xlpm.val="",_xlpm.val="Error"),"",_xlpm.val),
_xlpm.Res
)</f>
        <v>#NAME?</v>
      </c>
      <c r="AY196" s="1986" t="e" cm="1">
        <f t="array" aca="1" ref="AY196" ca="1">_xlfn.LET(
_xlpm.val,IF($F196 = "",val_blankRefText,  _xldudf_CX_GET(CX_ENTITY,$F196,AY$11,AY$14,,(AY$190))),
_xlpm.Res, IF(OR(_xlpm.val="",_xlpm.val="Error"),"",_xlpm.val),
_xlpm.Res
)</f>
        <v>#NAME?</v>
      </c>
      <c r="AZ196" s="1986" t="e" cm="1">
        <f t="array" aca="1" ref="AZ196" ca="1">_xlfn.LET(
_xlpm.val,IF($F196 = "",val_blankRefText,  _xldudf_CX_GET(CX_ENTITY,$F196,AZ$11,AZ$14,,(AZ$190))),
_xlpm.Res, IF(OR(_xlpm.val="",_xlpm.val="Error"),"",_xlpm.val),
_xlpm.Res
)</f>
        <v>#NAME?</v>
      </c>
      <c r="BA196" s="1986" t="e" cm="1">
        <f t="array" aca="1" ref="BA196" ca="1">_xlfn.LET(
_xlpm.val,IF($F196 = "",val_blankRefText,  _xldudf_CX_GET(CX_ENTITY,$F196,BA$11,BA$14,,(BA$190))),
_xlpm.Res, IF(OR(_xlpm.val="",_xlpm.val="Error"),"",_xlpm.val),
_xlpm.Res
)</f>
        <v>#NAME?</v>
      </c>
      <c r="BB196" s="1986" t="e" cm="1">
        <f t="array" aca="1" ref="BB196" ca="1">_xlfn.LET(
_xlpm.val,IF($F196 = "",val_blankRefText,  _xldudf_CX_GET(CX_ENTITY,$F196,BB$11,BB$14,,(BB$190))),
_xlpm.Res, IF(OR(_xlpm.val="",_xlpm.val="Error"),"",_xlpm.val),
_xlpm.Res
)</f>
        <v>#NAME?</v>
      </c>
      <c r="BC196" s="1986" t="e" cm="1">
        <f t="array" aca="1" ref="BC196" ca="1">_xlfn.LET(
_xlpm.val,IF($F196 = "",val_blankRefText,  _xldudf_CX_GET(CX_ENTITY,$F196,BC$11,BC$14,,(BC$190))),
_xlpm.Res, IF(OR(_xlpm.val="",_xlpm.val="Error"),"",_xlpm.val),
_xlpm.Res
)</f>
        <v>#NAME?</v>
      </c>
      <c r="BD196" s="1986" t="e" cm="1">
        <f t="array" aca="1" ref="BD196" ca="1">_xlfn.LET(
_xlpm.val,IF($F196 = "",val_blankRefText,  _xldudf_CX_GET(CX_ENTITY,$F196,BD$11,BD$14,,(BD$190))),
_xlpm.Res, IF(OR(_xlpm.val="",_xlpm.val="Error"),"",_xlpm.val),
_xlpm.Res
)</f>
        <v>#NAME?</v>
      </c>
      <c r="BE196" s="1986" t="e" cm="1">
        <f t="array" aca="1" ref="BE196" ca="1">_xlfn.LET(
_xlpm.val,IF($F196 = "",val_blankRefText,  _xldudf_CX_GET(CX_ENTITY,$F196,BE$11,BE$14,,(BE$190))),
_xlpm.Res, IF(OR(_xlpm.val="",_xlpm.val="Error"),"",_xlpm.val),
_xlpm.Res
)</f>
        <v>#NAME?</v>
      </c>
      <c r="BF196" s="1986" t="e" cm="1">
        <f t="array" aca="1" ref="BF196" ca="1">_xlfn.LET(
_xlpm.val,IF($F196 = "",val_blankRefText,  _xldudf_CX_GET(CX_ENTITY,$F196,BF$11,BF$14,,(BF$190))),
_xlpm.Res, IF(OR(_xlpm.val="",_xlpm.val="Error"),"",_xlpm.val),
_xlpm.Res
)</f>
        <v>#NAME?</v>
      </c>
      <c r="BG196" s="1986" t="e" cm="1">
        <f t="array" aca="1" ref="BG196" ca="1">_xlfn.LET(
_xlpm.val,IF($F196 = "",val_blankRefText,  _xldudf_CX_GET(CX_ENTITY,$F196,BG$11,BG$14,,(BG$190))),
_xlpm.Res, IF(OR(_xlpm.val="",_xlpm.val="Error"),"",_xlpm.val),
_xlpm.Res
)</f>
        <v>#NAME?</v>
      </c>
      <c r="BH196" s="1986" t="e" cm="1">
        <f t="array" aca="1" ref="BH196" ca="1">_xlfn.LET(
_xlpm.val,IF($F196 = "",val_blankRefText,  _xldudf_CX_GET(CX_ENTITY,$F196,BH$11,BH$14,,(BH$190))),
_xlpm.Res, IF(OR(_xlpm.val="",_xlpm.val="Error"),"",_xlpm.val),
_xlpm.Res
)</f>
        <v>#NAME?</v>
      </c>
      <c r="BI196" s="1986" t="e" cm="1">
        <f t="array" aca="1" ref="BI196" ca="1">_xlfn.LET(
_xlpm.val,IF($F196 = "",val_blankRefText,  _xldudf_CX_GET(CX_ENTITY,$F196,BI$11,BI$14,,(BI$190))),
_xlpm.Res, IF(OR(_xlpm.val="",_xlpm.val="Error"),"",_xlpm.val),
_xlpm.Res
)</f>
        <v>#NAME?</v>
      </c>
      <c r="BJ196" s="1986" t="e" cm="1">
        <f t="array" aca="1" ref="BJ196" ca="1">_xlfn.LET(
_xlpm.val,IF($F196 = "",val_blankRefText,  _xldudf_CX_GET(CX_ENTITY,$F196,BJ$11,BJ$14,,(BJ$190))),
_xlpm.Res, IF(OR(_xlpm.val="",_xlpm.val="Error"),"",_xlpm.val),
_xlpm.Res
)</f>
        <v>#NAME?</v>
      </c>
      <c r="BK196" s="1986" t="e" cm="1">
        <f t="array" aca="1" ref="BK196" ca="1">_xlfn.LET(
_xlpm.val,IF($F196 = "",val_blankRefText,  _xldudf_CX_GET(CX_ENTITY,$F196,BK$11,BK$14,,(BK$190))),
_xlpm.Res, IF(OR(_xlpm.val="",_xlpm.val="Error"),"",_xlpm.val),
_xlpm.Res
)</f>
        <v>#NAME?</v>
      </c>
      <c r="BL196" s="1986" t="e" cm="1">
        <f t="array" aca="1" ref="BL196" ca="1">_xlfn.LET(
_xlpm.val,IF($F196 = "",val_blankRefText,  _xldudf_CX_GET(CX_ENTITY,$F196,BL$11,BL$14,,(BL$190))),
_xlpm.Res, IF(OR(_xlpm.val="",_xlpm.val="Error"),"",_xlpm.val),
_xlpm.Res
)</f>
        <v>#NAME?</v>
      </c>
      <c r="BM196" s="1986" t="e" cm="1">
        <f t="array" aca="1" ref="BM196" ca="1">_xlfn.LET(
_xlpm.val,IF($F196 = "",val_blankRefText,  _xldudf_CX_GET(CX_ENTITY,$F196,BM$11,BM$14,,(BM$190))),
_xlpm.Res, IF(OR(_xlpm.val="",_xlpm.val="Error"),"",_xlpm.val),
_xlpm.Res
)</f>
        <v>#NAME?</v>
      </c>
      <c r="BN196" s="1986" t="e" cm="1">
        <f t="array" aca="1" ref="BN196" ca="1">_xlfn.LET(
_xlpm.val,IF($F196 = "",val_blankRefText,  _xldudf_CX_GET(CX_ENTITY,$F196,BN$11,BN$14,,(BN$190))),
_xlpm.Res, IF(OR(_xlpm.val="",_xlpm.val="Error"),"",_xlpm.val),
_xlpm.Res
)</f>
        <v>#NAME?</v>
      </c>
      <c r="BO196" s="2103"/>
      <c r="BP196" s="2103"/>
      <c r="BQ196" s="2103"/>
      <c r="BR196" s="2103"/>
      <c r="BS196" s="2103"/>
      <c r="BT196" s="2103"/>
      <c r="BU196" s="2103"/>
      <c r="BV196" s="2103"/>
      <c r="BW196" s="2103"/>
      <c r="BX196" s="2103"/>
      <c r="BY196" s="2103"/>
      <c r="BZ196" s="2103"/>
      <c r="CA196" s="34"/>
      <c r="CC196" s="58"/>
      <c r="CD196" s="1461" t="e" cm="1">
        <f t="array" aca="1" ref="CD196" ca="1">_xlfn.LET( _xlpm.CheckBlank, SUM(PL!$AD196:$BN196) = 0, IF(_xlpm.CheckBlank, "", SUM(_xlfn._xlws.FILTER(PL!$AD196:$BN196,(YEAR(PL!$AD$12:$BN$12)=PL!CD$12)*(array_timeline&lt;=PL!CD$11)))))</f>
        <v>#NAME?</v>
      </c>
      <c r="CE196" s="1461" t="e" cm="1">
        <f t="array" aca="1" ref="CE196" ca="1">_xlfn.LET( _xlpm.CheckBlank, SUM(PL!$AD196:$BN196) = 0, IF(_xlpm.CheckBlank, "", SUM(_xlfn._xlws.FILTER(PL!$AD196:$BN196,(YEAR(PL!$AD$12:$BN$12)=PL!CE$12)*(array_timeline&lt;=PL!CE$11)))))</f>
        <v>#NAME?</v>
      </c>
      <c r="CF196" s="88"/>
      <c r="CG196" s="1461" t="e" cm="1">
        <f t="array" aca="1" ref="CG196" ca="1">_xlfn.LET( _xlpm.CheckBlank, SUM(PL!$AD196:$BN196) = 0, IF(_xlpm.CheckBlank, "", SUM(_xlfn._xlws.FILTER(PL!$AD196:$BN196,(YEAR(PL!$AD$12:$BN$12)=PL!CG$12)*(array_timeline&lt;=PL!CG$11)))))</f>
        <v>#NAME?</v>
      </c>
      <c r="CH196" s="1461" t="e" cm="1">
        <f t="array" aca="1" ref="CH196" ca="1">_xlfn.LET( _xlpm.CheckBlank, SUM(PL!$AD196:$BN196) = 0, IF(_xlpm.CheckBlank, "", SUM(_xlfn._xlws.FILTER(PL!$AD196:$BN196,(YEAR(PL!$AD$12:$BN$12)=PL!CH$12)*(array_timeline&lt;=PL!CH$11)))))</f>
        <v>#NAME?</v>
      </c>
      <c r="CI196" s="88"/>
      <c r="CJ196" s="1461" cm="1">
        <f t="array" ref="CJ196">_xlfn.LET( _xlpm.CheckBlank, SUM(PL!$AD196:$BN196) = 0, IF(_xlpm.CheckBlank, "", SUM(_xlfn.TAKE(_xlfn.DROP(PL!$AD196:$BN196, ,-DATEDIFF(PL!CJ$11, val_asOfDate,"M")),1,-12))))</f>
        <v>12</v>
      </c>
      <c r="CK196" s="1461" cm="1">
        <f t="array" ref="CK196">_xlfn.LET( _xlpm.CheckBlank, SUM(PL!$AD196:$BN196) = 0, IF(_xlpm.CheckBlank, "", SUM(_xlfn.TAKE(_xlfn.DROP(PL!$AD196:$BN196, ,-DATEDIFF(PL!CK$11, val_asOfDate,"M")),1,-12))))</f>
        <v>12</v>
      </c>
      <c r="CL196" s="88"/>
      <c r="CM196" s="1986" t="e" cm="1">
        <f t="array" aca="1" ref="CM196" ca="1">_xlfn.LET(
_xlpm.val,IF($F196 = "",val_blankRefText,  _xldudf_CX_GET(CX_ENTITY,$F196,CM$11,CM$14,,(CM$190))),
_xlpm.Res, IF(OR(_xlpm.val="",_xlpm.val="Error"),"",_xlpm.val),
_xlpm.Res
)</f>
        <v>#NAME?</v>
      </c>
      <c r="CN196" s="1986" t="e" cm="1">
        <f t="array" aca="1" ref="CN196" ca="1">_xlfn.LET(
_xlpm.val,IF($F196 = "",val_blankRefText,  _xldudf_CX_GET(CX_ENTITY,$F196,CN$11,CN$14,,(CN$190))),
_xlpm.Res, IF(OR(_xlpm.val="",_xlpm.val="Error"),"",_xlpm.val),
_xlpm.Res
)</f>
        <v>#NAME?</v>
      </c>
      <c r="CO196" s="1169"/>
      <c r="CP196" s="1986" t="e" cm="1">
        <f t="array" aca="1" ref="CP196" ca="1">_xlfn.LET(
_xlpm.val,IF($F196 = "",val_blankRefText,  _xldudf_CX_GET(CX_ENTITY,$F196,CP$11,CP$14,,(CP$190))),
_xlpm.Res, IF(OR(_xlpm.val="",_xlpm.val="Error"),"",_xlpm.val),
_xlpm.Res
)</f>
        <v>#NAME?</v>
      </c>
      <c r="CQ196" s="1986" t="e" cm="1">
        <f t="array" aca="1" ref="CQ196" ca="1">_xlfn.LET(
_xlpm.val,IF($F196 = "",val_blankRefText,  _xldudf_CX_GET(CX_ENTITY,$F196,CQ$11,CQ$14,,(CQ$190))),
_xlpm.Res, IF(OR(_xlpm.val="",_xlpm.val="Error"),"",_xlpm.val),
_xlpm.Res
)</f>
        <v>#NAME?</v>
      </c>
      <c r="CR196" s="34"/>
    </row>
    <row r="197" spans="1:96" ht="21" customHeight="1" outlineLevel="1">
      <c r="A197" s="1322"/>
      <c r="B197" s="577" t="s">
        <v>166</v>
      </c>
      <c r="C197" s="577" t="s">
        <v>1637</v>
      </c>
      <c r="D197" s="577"/>
      <c r="E197" s="577" t="e" cm="1">
        <f t="array" aca="1" ref="E197" ca="1">_xlfn.LET(
   _xlpm.Attr,  $C197,
   _xlpm.Lookback, $E$16,
   _xlpm.QueryDate, EOMONTH(val_asOfDate,_xlpm.Lookback),
   _xlpm.ReadField, _xldudf_CX_GET(CX_ENTITY,fx_attrConverter($C197),_xlpm.QueryDate),
   _xlpm.AttrBlank, _xlpm.Attr="", _xlpm.Result,
   IF(_xlpm.AttrBlank,val_blankRefText,fx_attrConverter(_xlpm.ReadField,0)),
IF(_xlpm.Result = "Error", "", _xlpm.Result )
)</f>
        <v>#NAME?</v>
      </c>
      <c r="F197" s="577" t="str">
        <f t="shared" si="56"/>
        <v>Segment I Breakdown - Amount 6</v>
      </c>
      <c r="G197" s="577" t="s">
        <v>1631</v>
      </c>
      <c r="H197" s="585">
        <v>0</v>
      </c>
      <c r="I197" s="585">
        <v>1</v>
      </c>
      <c r="J197" s="586"/>
      <c r="K197" s="586"/>
      <c r="L197" s="581" t="b">
        <v>0</v>
      </c>
      <c r="N197" s="158"/>
      <c r="O197" s="101"/>
      <c r="P197" s="52"/>
      <c r="Q197" s="101"/>
      <c r="R197" s="101"/>
      <c r="S197" s="2"/>
      <c r="T197" s="153"/>
      <c r="U197" s="39"/>
      <c r="W197" s="554" t="e">
        <f ca="1">W187</f>
        <v>#NAME?</v>
      </c>
      <c r="X197" s="884" t="s">
        <v>62</v>
      </c>
      <c r="Y197" s="1554" t="e" cm="1">
        <f t="array" aca="1" ref="Y197" ca="1">IF(
       $B197 = "",
       IFBLANK( $E197, "Please select or type in or leave as blank"),
       IFBLANK( $E197, $B197)
    )</f>
        <v>#NAME?</v>
      </c>
      <c r="Z197" s="198" cm="1">
        <f t="array" ref="Z197">_xlfn.SWITCH(
    TRUE,
ISBLANK(_PL!$L197),"",
    _PL!$L197=TRUE, 1,
    _PL!$L197=FALSE,-1,
    _PL!$L197=-1,0,
"n/a"
)</f>
        <v>-1</v>
      </c>
      <c r="AA197" s="905"/>
      <c r="AB197" s="591"/>
      <c r="AC197" s="914" t="str" cm="1">
        <f t="array" ref="AC197">_xlfn.LET(
_xlpm.Def, IF(_xlfn.XMATCH(AB197,tbl_acctDef[Term],0)&gt;0, fx_getIcon("find"), ""),
_xlpm.Adj, IF(_xlfn.XMATCH(AB197, tbl_adjExample[Items],0)&gt;0, fx_getIcon("find"), ""),
IFERROR(IFBLANK(_xlpm.Def,_xlpm.Adj),"")
)</f>
        <v/>
      </c>
      <c r="AD197" s="1986" t="e" cm="1">
        <f t="array" aca="1" ref="AD197" ca="1">_xlfn.LET(
_xlpm.val,IF($F197 = "",val_blankRefText,  _xldudf_CX_GET(CX_ENTITY,$F197,AD$11,AD$14,,(AD$190))),
_xlpm.Res, IF(OR(_xlpm.val="",_xlpm.val="Error"),"",_xlpm.val),
_xlpm.Res
)</f>
        <v>#NAME?</v>
      </c>
      <c r="AE197" s="1986" t="e" cm="1">
        <f t="array" aca="1" ref="AE197" ca="1">_xlfn.LET(
_xlpm.val,IF($F197 = "",val_blankRefText,  _xldudf_CX_GET(CX_ENTITY,$F197,AE$11,AE$14,,(AE$190))),
_xlpm.Res, IF(OR(_xlpm.val="",_xlpm.val="Error"),"",_xlpm.val),
_xlpm.Res
)</f>
        <v>#NAME?</v>
      </c>
      <c r="AF197" s="1986" t="e" cm="1">
        <f t="array" aca="1" ref="AF197" ca="1">_xlfn.LET(
_xlpm.val,IF($F197 = "",val_blankRefText,  _xldudf_CX_GET(CX_ENTITY,$F197,AF$11,AF$14,,(AF$190))),
_xlpm.Res, IF(OR(_xlpm.val="",_xlpm.val="Error"),"",_xlpm.val),
_xlpm.Res
)</f>
        <v>#NAME?</v>
      </c>
      <c r="AG197" s="1986" t="e" cm="1">
        <f t="array" aca="1" ref="AG197" ca="1">_xlfn.LET(
_xlpm.val,IF($F197 = "",val_blankRefText,  _xldudf_CX_GET(CX_ENTITY,$F197,AG$11,AG$14,,(AG$190))),
_xlpm.Res, IF(OR(_xlpm.val="",_xlpm.val="Error"),"",_xlpm.val),
_xlpm.Res
)</f>
        <v>#NAME?</v>
      </c>
      <c r="AH197" s="1986" t="e" cm="1">
        <f t="array" aca="1" ref="AH197" ca="1">_xlfn.LET(
_xlpm.val,IF($F197 = "",val_blankRefText,  _xldudf_CX_GET(CX_ENTITY,$F197,AH$11,AH$14,,(AH$190))),
_xlpm.Res, IF(OR(_xlpm.val="",_xlpm.val="Error"),"",_xlpm.val),
_xlpm.Res
)</f>
        <v>#NAME?</v>
      </c>
      <c r="AI197" s="1986" t="e" cm="1">
        <f t="array" aca="1" ref="AI197" ca="1">_xlfn.LET(
_xlpm.val,IF($F197 = "",val_blankRefText,  _xldudf_CX_GET(CX_ENTITY,$F197,AI$11,AI$14,,(AI$190))),
_xlpm.Res, IF(OR(_xlpm.val="",_xlpm.val="Error"),"",_xlpm.val),
_xlpm.Res
)</f>
        <v>#NAME?</v>
      </c>
      <c r="AJ197" s="1986" t="e" cm="1">
        <f t="array" aca="1" ref="AJ197" ca="1">_xlfn.LET(
_xlpm.val,IF($F197 = "",val_blankRefText,  _xldudf_CX_GET(CX_ENTITY,$F197,AJ$11,AJ$14,,(AJ$190))),
_xlpm.Res, IF(OR(_xlpm.val="",_xlpm.val="Error"),"",_xlpm.val),
_xlpm.Res
)</f>
        <v>#NAME?</v>
      </c>
      <c r="AK197" s="1986" t="e" cm="1">
        <f t="array" aca="1" ref="AK197" ca="1">_xlfn.LET(
_xlpm.val,IF($F197 = "",val_blankRefText,  _xldudf_CX_GET(CX_ENTITY,$F197,AK$11,AK$14,,(AK$190))),
_xlpm.Res, IF(OR(_xlpm.val="",_xlpm.val="Error"),"",_xlpm.val),
_xlpm.Res
)</f>
        <v>#NAME?</v>
      </c>
      <c r="AL197" s="1986" t="e" cm="1">
        <f t="array" aca="1" ref="AL197" ca="1">_xlfn.LET(
_xlpm.val,IF($F197 = "",val_blankRefText,  _xldudf_CX_GET(CX_ENTITY,$F197,AL$11,AL$14,,(AL$190))),
_xlpm.Res, IF(OR(_xlpm.val="",_xlpm.val="Error"),"",_xlpm.val),
_xlpm.Res
)</f>
        <v>#NAME?</v>
      </c>
      <c r="AM197" s="1986" t="e" cm="1">
        <f t="array" aca="1" ref="AM197" ca="1">_xlfn.LET(
_xlpm.val,IF($F197 = "",val_blankRefText,  _xldudf_CX_GET(CX_ENTITY,$F197,AM$11,AM$14,,(AM$190))),
_xlpm.Res, IF(OR(_xlpm.val="",_xlpm.val="Error"),"",_xlpm.val),
_xlpm.Res
)</f>
        <v>#NAME?</v>
      </c>
      <c r="AN197" s="1986" t="e" cm="1">
        <f t="array" aca="1" ref="AN197" ca="1">_xlfn.LET(
_xlpm.val,IF($F197 = "",val_blankRefText,  _xldudf_CX_GET(CX_ENTITY,$F197,AN$11,AN$14,,(AN$190))),
_xlpm.Res, IF(OR(_xlpm.val="",_xlpm.val="Error"),"",_xlpm.val),
_xlpm.Res
)</f>
        <v>#NAME?</v>
      </c>
      <c r="AO197" s="1986" t="e" cm="1">
        <f t="array" aca="1" ref="AO197" ca="1">_xlfn.LET(
_xlpm.val,IF($F197 = "",val_blankRefText,  _xldudf_CX_GET(CX_ENTITY,$F197,AO$11,AO$14,,(AO$190))),
_xlpm.Res, IF(OR(_xlpm.val="",_xlpm.val="Error"),"",_xlpm.val),
_xlpm.Res
)</f>
        <v>#NAME?</v>
      </c>
      <c r="AP197" s="1986" t="e" cm="1">
        <f t="array" aca="1" ref="AP197" ca="1">_xlfn.LET(
_xlpm.val,IF($F197 = "",val_blankRefText,  _xldudf_CX_GET(CX_ENTITY,$F197,AP$11,AP$14,,(AP$190))),
_xlpm.Res, IF(OR(_xlpm.val="",_xlpm.val="Error"),"",_xlpm.val),
_xlpm.Res
)</f>
        <v>#NAME?</v>
      </c>
      <c r="AQ197" s="1986" t="e" cm="1">
        <f t="array" aca="1" ref="AQ197" ca="1">_xlfn.LET(
_xlpm.val,IF($F197 = "",val_blankRefText,  _xldudf_CX_GET(CX_ENTITY,$F197,AQ$11,AQ$14,,(AQ$190))),
_xlpm.Res, IF(OR(_xlpm.val="",_xlpm.val="Error"),"",_xlpm.val),
_xlpm.Res
)</f>
        <v>#NAME?</v>
      </c>
      <c r="AR197" s="1986" t="e" cm="1">
        <f t="array" aca="1" ref="AR197" ca="1">_xlfn.LET(
_xlpm.val,IF($F197 = "",val_blankRefText,  _xldudf_CX_GET(CX_ENTITY,$F197,AR$11,AR$14,,(AR$190))),
_xlpm.Res, IF(OR(_xlpm.val="",_xlpm.val="Error"),"",_xlpm.val),
_xlpm.Res
)</f>
        <v>#NAME?</v>
      </c>
      <c r="AS197" s="1986" t="e" cm="1">
        <f t="array" aca="1" ref="AS197" ca="1">_xlfn.LET(
_xlpm.val,IF($F197 = "",val_blankRefText,  _xldudf_CX_GET(CX_ENTITY,$F197,AS$11,AS$14,,(AS$190))),
_xlpm.Res, IF(OR(_xlpm.val="",_xlpm.val="Error"),"",_xlpm.val),
_xlpm.Res
)</f>
        <v>#NAME?</v>
      </c>
      <c r="AT197" s="1986" t="e" cm="1">
        <f t="array" aca="1" ref="AT197" ca="1">_xlfn.LET(
_xlpm.val,IF($F197 = "",val_blankRefText,  _xldudf_CX_GET(CX_ENTITY,$F197,AT$11,AT$14,,(AT$190))),
_xlpm.Res, IF(OR(_xlpm.val="",_xlpm.val="Error"),"",_xlpm.val),
_xlpm.Res
)</f>
        <v>#NAME?</v>
      </c>
      <c r="AU197" s="1986" t="e" cm="1">
        <f t="array" aca="1" ref="AU197" ca="1">_xlfn.LET(
_xlpm.val,IF($F197 = "",val_blankRefText,  _xldudf_CX_GET(CX_ENTITY,$F197,AU$11,AU$14,,(AU$190))),
_xlpm.Res, IF(OR(_xlpm.val="",_xlpm.val="Error"),"",_xlpm.val),
_xlpm.Res
)</f>
        <v>#NAME?</v>
      </c>
      <c r="AV197" s="1986" t="e" cm="1">
        <f t="array" aca="1" ref="AV197" ca="1">_xlfn.LET(
_xlpm.val,IF($F197 = "",val_blankRefText,  _xldudf_CX_GET(CX_ENTITY,$F197,AV$11,AV$14,,(AV$190))),
_xlpm.Res, IF(OR(_xlpm.val="",_xlpm.val="Error"),"",_xlpm.val),
_xlpm.Res
)</f>
        <v>#NAME?</v>
      </c>
      <c r="AW197" s="1986" t="e" cm="1">
        <f t="array" aca="1" ref="AW197" ca="1">_xlfn.LET(
_xlpm.val,IF($F197 = "",val_blankRefText,  _xldudf_CX_GET(CX_ENTITY,$F197,AW$11,AW$14,,(AW$190))),
_xlpm.Res, IF(OR(_xlpm.val="",_xlpm.val="Error"),"",_xlpm.val),
_xlpm.Res
)</f>
        <v>#NAME?</v>
      </c>
      <c r="AX197" s="1986" t="e" cm="1">
        <f t="array" aca="1" ref="AX197" ca="1">_xlfn.LET(
_xlpm.val,IF($F197 = "",val_blankRefText,  _xldudf_CX_GET(CX_ENTITY,$F197,AX$11,AX$14,,(AX$190))),
_xlpm.Res, IF(OR(_xlpm.val="",_xlpm.val="Error"),"",_xlpm.val),
_xlpm.Res
)</f>
        <v>#NAME?</v>
      </c>
      <c r="AY197" s="1986" t="e" cm="1">
        <f t="array" aca="1" ref="AY197" ca="1">_xlfn.LET(
_xlpm.val,IF($F197 = "",val_blankRefText,  _xldudf_CX_GET(CX_ENTITY,$F197,AY$11,AY$14,,(AY$190))),
_xlpm.Res, IF(OR(_xlpm.val="",_xlpm.val="Error"),"",_xlpm.val),
_xlpm.Res
)</f>
        <v>#NAME?</v>
      </c>
      <c r="AZ197" s="1986" t="e" cm="1">
        <f t="array" aca="1" ref="AZ197" ca="1">_xlfn.LET(
_xlpm.val,IF($F197 = "",val_blankRefText,  _xldudf_CX_GET(CX_ENTITY,$F197,AZ$11,AZ$14,,(AZ$190))),
_xlpm.Res, IF(OR(_xlpm.val="",_xlpm.val="Error"),"",_xlpm.val),
_xlpm.Res
)</f>
        <v>#NAME?</v>
      </c>
      <c r="BA197" s="1986" t="e" cm="1">
        <f t="array" aca="1" ref="BA197" ca="1">_xlfn.LET(
_xlpm.val,IF($F197 = "",val_blankRefText,  _xldudf_CX_GET(CX_ENTITY,$F197,BA$11,BA$14,,(BA$190))),
_xlpm.Res, IF(OR(_xlpm.val="",_xlpm.val="Error"),"",_xlpm.val),
_xlpm.Res
)</f>
        <v>#NAME?</v>
      </c>
      <c r="BB197" s="1986" t="e" cm="1">
        <f t="array" aca="1" ref="BB197" ca="1">_xlfn.LET(
_xlpm.val,IF($F197 = "",val_blankRefText,  _xldudf_CX_GET(CX_ENTITY,$F197,BB$11,BB$14,,(BB$190))),
_xlpm.Res, IF(OR(_xlpm.val="",_xlpm.val="Error"),"",_xlpm.val),
_xlpm.Res
)</f>
        <v>#NAME?</v>
      </c>
      <c r="BC197" s="1986" t="e" cm="1">
        <f t="array" aca="1" ref="BC197" ca="1">_xlfn.LET(
_xlpm.val,IF($F197 = "",val_blankRefText,  _xldudf_CX_GET(CX_ENTITY,$F197,BC$11,BC$14,,(BC$190))),
_xlpm.Res, IF(OR(_xlpm.val="",_xlpm.val="Error"),"",_xlpm.val),
_xlpm.Res
)</f>
        <v>#NAME?</v>
      </c>
      <c r="BD197" s="1986" t="e" cm="1">
        <f t="array" aca="1" ref="BD197" ca="1">_xlfn.LET(
_xlpm.val,IF($F197 = "",val_blankRefText,  _xldudf_CX_GET(CX_ENTITY,$F197,BD$11,BD$14,,(BD$190))),
_xlpm.Res, IF(OR(_xlpm.val="",_xlpm.val="Error"),"",_xlpm.val),
_xlpm.Res
)</f>
        <v>#NAME?</v>
      </c>
      <c r="BE197" s="1986" t="e" cm="1">
        <f t="array" aca="1" ref="BE197" ca="1">_xlfn.LET(
_xlpm.val,IF($F197 = "",val_blankRefText,  _xldudf_CX_GET(CX_ENTITY,$F197,BE$11,BE$14,,(BE$190))),
_xlpm.Res, IF(OR(_xlpm.val="",_xlpm.val="Error"),"",_xlpm.val),
_xlpm.Res
)</f>
        <v>#NAME?</v>
      </c>
      <c r="BF197" s="1986" t="e" cm="1">
        <f t="array" aca="1" ref="BF197" ca="1">_xlfn.LET(
_xlpm.val,IF($F197 = "",val_blankRefText,  _xldudf_CX_GET(CX_ENTITY,$F197,BF$11,BF$14,,(BF$190))),
_xlpm.Res, IF(OR(_xlpm.val="",_xlpm.val="Error"),"",_xlpm.val),
_xlpm.Res
)</f>
        <v>#NAME?</v>
      </c>
      <c r="BG197" s="1986" t="e" cm="1">
        <f t="array" aca="1" ref="BG197" ca="1">_xlfn.LET(
_xlpm.val,IF($F197 = "",val_blankRefText,  _xldudf_CX_GET(CX_ENTITY,$F197,BG$11,BG$14,,(BG$190))),
_xlpm.Res, IF(OR(_xlpm.val="",_xlpm.val="Error"),"",_xlpm.val),
_xlpm.Res
)</f>
        <v>#NAME?</v>
      </c>
      <c r="BH197" s="1986" t="e" cm="1">
        <f t="array" aca="1" ref="BH197" ca="1">_xlfn.LET(
_xlpm.val,IF($F197 = "",val_blankRefText,  _xldudf_CX_GET(CX_ENTITY,$F197,BH$11,BH$14,,(BH$190))),
_xlpm.Res, IF(OR(_xlpm.val="",_xlpm.val="Error"),"",_xlpm.val),
_xlpm.Res
)</f>
        <v>#NAME?</v>
      </c>
      <c r="BI197" s="1986" t="e" cm="1">
        <f t="array" aca="1" ref="BI197" ca="1">_xlfn.LET(
_xlpm.val,IF($F197 = "",val_blankRefText,  _xldudf_CX_GET(CX_ENTITY,$F197,BI$11,BI$14,,(BI$190))),
_xlpm.Res, IF(OR(_xlpm.val="",_xlpm.val="Error"),"",_xlpm.val),
_xlpm.Res
)</f>
        <v>#NAME?</v>
      </c>
      <c r="BJ197" s="1986" t="e" cm="1">
        <f t="array" aca="1" ref="BJ197" ca="1">_xlfn.LET(
_xlpm.val,IF($F197 = "",val_blankRefText,  _xldudf_CX_GET(CX_ENTITY,$F197,BJ$11,BJ$14,,(BJ$190))),
_xlpm.Res, IF(OR(_xlpm.val="",_xlpm.val="Error"),"",_xlpm.val),
_xlpm.Res
)</f>
        <v>#NAME?</v>
      </c>
      <c r="BK197" s="1986" t="e" cm="1">
        <f t="array" aca="1" ref="BK197" ca="1">_xlfn.LET(
_xlpm.val,IF($F197 = "",val_blankRefText,  _xldudf_CX_GET(CX_ENTITY,$F197,BK$11,BK$14,,(BK$190))),
_xlpm.Res, IF(OR(_xlpm.val="",_xlpm.val="Error"),"",_xlpm.val),
_xlpm.Res
)</f>
        <v>#NAME?</v>
      </c>
      <c r="BL197" s="1986" t="e" cm="1">
        <f t="array" aca="1" ref="BL197" ca="1">_xlfn.LET(
_xlpm.val,IF($F197 = "",val_blankRefText,  _xldudf_CX_GET(CX_ENTITY,$F197,BL$11,BL$14,,(BL$190))),
_xlpm.Res, IF(OR(_xlpm.val="",_xlpm.val="Error"),"",_xlpm.val),
_xlpm.Res
)</f>
        <v>#NAME?</v>
      </c>
      <c r="BM197" s="1986" t="e" cm="1">
        <f t="array" aca="1" ref="BM197" ca="1">_xlfn.LET(
_xlpm.val,IF($F197 = "",val_blankRefText,  _xldudf_CX_GET(CX_ENTITY,$F197,BM$11,BM$14,,(BM$190))),
_xlpm.Res, IF(OR(_xlpm.val="",_xlpm.val="Error"),"",_xlpm.val),
_xlpm.Res
)</f>
        <v>#NAME?</v>
      </c>
      <c r="BN197" s="1986" t="e" cm="1">
        <f t="array" aca="1" ref="BN197" ca="1">_xlfn.LET(
_xlpm.val,IF($F197 = "",val_blankRefText,  _xldudf_CX_GET(CX_ENTITY,$F197,BN$11,BN$14,,(BN$190))),
_xlpm.Res, IF(OR(_xlpm.val="",_xlpm.val="Error"),"",_xlpm.val),
_xlpm.Res
)</f>
        <v>#NAME?</v>
      </c>
      <c r="BO197" s="2103"/>
      <c r="BP197" s="2103"/>
      <c r="BQ197" s="2103"/>
      <c r="BR197" s="2103"/>
      <c r="BS197" s="2103"/>
      <c r="BT197" s="2103"/>
      <c r="BU197" s="2103"/>
      <c r="BV197" s="2103"/>
      <c r="BW197" s="2103"/>
      <c r="BX197" s="2103"/>
      <c r="BY197" s="2103"/>
      <c r="BZ197" s="2103"/>
      <c r="CA197" s="34"/>
      <c r="CC197" s="58"/>
      <c r="CD197" s="1461" t="e" cm="1">
        <f t="array" aca="1" ref="CD197" ca="1">_xlfn.LET( _xlpm.CheckBlank, SUM(PL!$AD197:$BN197) = 0, IF(_xlpm.CheckBlank, "", SUM(_xlfn._xlws.FILTER(PL!$AD197:$BN197,(YEAR(PL!$AD$12:$BN$12)=PL!CD$12)*(array_timeline&lt;=PL!CD$11)))))</f>
        <v>#NAME?</v>
      </c>
      <c r="CE197" s="1461" t="e" cm="1">
        <f t="array" aca="1" ref="CE197" ca="1">_xlfn.LET( _xlpm.CheckBlank, SUM(PL!$AD197:$BN197) = 0, IF(_xlpm.CheckBlank, "", SUM(_xlfn._xlws.FILTER(PL!$AD197:$BN197,(YEAR(PL!$AD$12:$BN$12)=PL!CE$12)*(array_timeline&lt;=PL!CE$11)))))</f>
        <v>#NAME?</v>
      </c>
      <c r="CF197" s="88"/>
      <c r="CG197" s="1461" t="e" cm="1">
        <f t="array" aca="1" ref="CG197" ca="1">_xlfn.LET( _xlpm.CheckBlank, SUM(PL!$AD197:$BN197) = 0, IF(_xlpm.CheckBlank, "", SUM(_xlfn._xlws.FILTER(PL!$AD197:$BN197,(YEAR(PL!$AD$12:$BN$12)=PL!CG$12)*(array_timeline&lt;=PL!CG$11)))))</f>
        <v>#NAME?</v>
      </c>
      <c r="CH197" s="1461" t="e" cm="1">
        <f t="array" aca="1" ref="CH197" ca="1">_xlfn.LET( _xlpm.CheckBlank, SUM(PL!$AD197:$BN197) = 0, IF(_xlpm.CheckBlank, "", SUM(_xlfn._xlws.FILTER(PL!$AD197:$BN197,(YEAR(PL!$AD$12:$BN$12)=PL!CH$12)*(array_timeline&lt;=PL!CH$11)))))</f>
        <v>#NAME?</v>
      </c>
      <c r="CI197" s="88"/>
      <c r="CJ197" s="1461" cm="1">
        <f t="array" ref="CJ197">_xlfn.LET( _xlpm.CheckBlank, SUM(PL!$AD197:$BN197) = 0, IF(_xlpm.CheckBlank, "", SUM(_xlfn.TAKE(_xlfn.DROP(PL!$AD197:$BN197, ,-DATEDIFF(PL!CJ$11, val_asOfDate,"M")),1,-12))))</f>
        <v>12</v>
      </c>
      <c r="CK197" s="1461" cm="1">
        <f t="array" ref="CK197">_xlfn.LET( _xlpm.CheckBlank, SUM(PL!$AD197:$BN197) = 0, IF(_xlpm.CheckBlank, "", SUM(_xlfn.TAKE(_xlfn.DROP(PL!$AD197:$BN197, ,-DATEDIFF(PL!CK$11, val_asOfDate,"M")),1,-12))))</f>
        <v>12</v>
      </c>
      <c r="CL197" s="88"/>
      <c r="CM197" s="1986" t="e" cm="1">
        <f t="array" aca="1" ref="CM197" ca="1">_xlfn.LET(
_xlpm.val,IF($F197 = "",val_blankRefText,  _xldudf_CX_GET(CX_ENTITY,$F197,CM$11,CM$14,,(CM$190))),
_xlpm.Res, IF(OR(_xlpm.val="",_xlpm.val="Error"),"",_xlpm.val),
_xlpm.Res
)</f>
        <v>#NAME?</v>
      </c>
      <c r="CN197" s="1986" t="e" cm="1">
        <f t="array" aca="1" ref="CN197" ca="1">_xlfn.LET(
_xlpm.val,IF($F197 = "",val_blankRefText,  _xldudf_CX_GET(CX_ENTITY,$F197,CN$11,CN$14,,(CN$190))),
_xlpm.Res, IF(OR(_xlpm.val="",_xlpm.val="Error"),"",_xlpm.val),
_xlpm.Res
)</f>
        <v>#NAME?</v>
      </c>
      <c r="CO197" s="1169"/>
      <c r="CP197" s="1986" t="e" cm="1">
        <f t="array" aca="1" ref="CP197" ca="1">_xlfn.LET(
_xlpm.val,IF($F197 = "",val_blankRefText,  _xldudf_CX_GET(CX_ENTITY,$F197,CP$11,CP$14,,(CP$190))),
_xlpm.Res, IF(OR(_xlpm.val="",_xlpm.val="Error"),"",_xlpm.val),
_xlpm.Res
)</f>
        <v>#NAME?</v>
      </c>
      <c r="CQ197" s="1986" t="e" cm="1">
        <f t="array" aca="1" ref="CQ197" ca="1">_xlfn.LET(
_xlpm.val,IF($F197 = "",val_blankRefText,  _xldudf_CX_GET(CX_ENTITY,$F197,CQ$11,CQ$14,,(CQ$190))),
_xlpm.Res, IF(OR(_xlpm.val="",_xlpm.val="Error"),"",_xlpm.val),
_xlpm.Res
)</f>
        <v>#NAME?</v>
      </c>
      <c r="CR197" s="34"/>
    </row>
    <row r="198" spans="1:96" ht="21" customHeight="1" outlineLevel="1">
      <c r="A198" s="1322"/>
      <c r="B198" s="1328"/>
      <c r="C198" s="1328"/>
      <c r="D198" s="1328"/>
      <c r="E198" s="1328"/>
      <c r="F198" s="1328">
        <f t="shared" si="56"/>
        <v>0</v>
      </c>
      <c r="G198" s="1328" t="s">
        <v>1631</v>
      </c>
      <c r="H198" s="588">
        <v>2</v>
      </c>
      <c r="I198" s="588">
        <v>1</v>
      </c>
      <c r="J198" s="1334"/>
      <c r="K198" s="1334"/>
      <c r="L198" s="589">
        <v>-1</v>
      </c>
      <c r="N198" s="158"/>
      <c r="O198" s="101"/>
      <c r="P198" s="52"/>
      <c r="Q198" s="101"/>
      <c r="R198" s="101"/>
      <c r="S198" s="153"/>
      <c r="T198" s="153"/>
      <c r="U198" s="39"/>
      <c r="W198" s="555" t="e">
        <f ca="1">W187</f>
        <v>#NAME?</v>
      </c>
      <c r="X198" s="893">
        <v>0</v>
      </c>
      <c r="Y198" s="971" t="s">
        <v>167</v>
      </c>
      <c r="Z198" s="538" cm="1">
        <f t="array" ref="Z198">_xlfn.SWITCH(
    TRUE,
ISBLANK(_PL!$L198),"",
    _PL!$L198=TRUE, 1,
    _PL!$L198=FALSE,-1,
    _PL!$L198=-1,0,
"n/a"
)</f>
        <v>0</v>
      </c>
      <c r="AA198" s="787"/>
      <c r="AB198" s="1133" t="s">
        <v>1638</v>
      </c>
      <c r="AC198" s="1163" t="str" cm="1">
        <f t="array" ref="AC198">_xlfn.LET(
_xlpm.Def, IF(_xlfn.XMATCH(AB198,tbl_acctDef[Term],0)&gt;0, fx_getIcon("find"), ""),
_xlpm.Adj, IF(_xlfn.XMATCH(AB198, tbl_adjExample[Items],0)&gt;0, fx_getIcon("find"), ""),
IFERROR(IFBLANK(_xlpm.Def,_xlpm.Adj),"")
)</f>
        <v/>
      </c>
      <c r="AD198" s="1140" t="str" cm="1">
        <f t="array" aca="1" ref="AD198:BN198" ca="1">IFERROR(_xlfn.BYCOL(_xlfn.VSTACK(_xlfn.ANCHORARRAY(AD191), AD192:BN197), _xleta.SUM),"")</f>
        <v/>
      </c>
      <c r="AE198" s="1140" t="str">
        <f ca="1"/>
        <v/>
      </c>
      <c r="AF198" s="1140" t="str">
        <f ca="1"/>
        <v/>
      </c>
      <c r="AG198" s="1140" t="str">
        <f ca="1"/>
        <v/>
      </c>
      <c r="AH198" s="1140" t="str">
        <f ca="1"/>
        <v/>
      </c>
      <c r="AI198" s="1140" t="str">
        <f ca="1"/>
        <v/>
      </c>
      <c r="AJ198" s="1140" t="str">
        <f ca="1"/>
        <v/>
      </c>
      <c r="AK198" s="1140" t="str">
        <f ca="1"/>
        <v/>
      </c>
      <c r="AL198" s="1140" t="str">
        <f ca="1"/>
        <v/>
      </c>
      <c r="AM198" s="1140" t="str">
        <f ca="1"/>
        <v/>
      </c>
      <c r="AN198" s="1140" t="str">
        <f ca="1"/>
        <v/>
      </c>
      <c r="AO198" s="1140" t="str">
        <f ca="1"/>
        <v/>
      </c>
      <c r="AP198" s="1140" t="str">
        <f ca="1"/>
        <v/>
      </c>
      <c r="AQ198" s="1140" t="str">
        <f ca="1"/>
        <v/>
      </c>
      <c r="AR198" s="1140" t="str">
        <f ca="1"/>
        <v/>
      </c>
      <c r="AS198" s="1140" t="str">
        <f ca="1"/>
        <v/>
      </c>
      <c r="AT198" s="1140" t="str">
        <f ca="1"/>
        <v/>
      </c>
      <c r="AU198" s="1140" t="str">
        <f ca="1"/>
        <v/>
      </c>
      <c r="AV198" s="1140" t="str">
        <f ca="1"/>
        <v/>
      </c>
      <c r="AW198" s="1140" t="str">
        <f ca="1"/>
        <v/>
      </c>
      <c r="AX198" s="1140" t="str">
        <f ca="1"/>
        <v/>
      </c>
      <c r="AY198" s="1140" t="str">
        <f ca="1"/>
        <v/>
      </c>
      <c r="AZ198" s="1140" t="str">
        <f ca="1"/>
        <v/>
      </c>
      <c r="BA198" s="1140" t="str">
        <f ca="1"/>
        <v/>
      </c>
      <c r="BB198" s="1140" t="str">
        <f ca="1"/>
        <v/>
      </c>
      <c r="BC198" s="1140" t="str">
        <f ca="1"/>
        <v/>
      </c>
      <c r="BD198" s="1140" t="str">
        <f ca="1"/>
        <v/>
      </c>
      <c r="BE198" s="1140" t="str">
        <f ca="1"/>
        <v/>
      </c>
      <c r="BF198" s="1140" t="str">
        <f ca="1"/>
        <v/>
      </c>
      <c r="BG198" s="1140" t="str">
        <f ca="1"/>
        <v/>
      </c>
      <c r="BH198" s="1140" t="str">
        <f ca="1"/>
        <v/>
      </c>
      <c r="BI198" s="1140" t="str">
        <f ca="1"/>
        <v/>
      </c>
      <c r="BJ198" s="1140" t="str">
        <f ca="1"/>
        <v/>
      </c>
      <c r="BK198" s="1140" t="str">
        <f ca="1"/>
        <v/>
      </c>
      <c r="BL198" s="1140" t="str">
        <f ca="1"/>
        <v/>
      </c>
      <c r="BM198" s="1140" t="str">
        <f ca="1"/>
        <v/>
      </c>
      <c r="BN198" s="1140" t="str">
        <f ca="1"/>
        <v/>
      </c>
      <c r="BO198" s="2108"/>
      <c r="BP198" s="2108"/>
      <c r="BQ198" s="2108"/>
      <c r="BR198" s="2108"/>
      <c r="BS198" s="2108"/>
      <c r="BT198" s="2108"/>
      <c r="BU198" s="2108"/>
      <c r="BV198" s="2108"/>
      <c r="BW198" s="2108"/>
      <c r="BX198" s="2108"/>
      <c r="BY198" s="2108"/>
      <c r="BZ198" s="2108"/>
      <c r="CA198" s="34"/>
      <c r="CC198" s="33"/>
      <c r="CD198" s="1461" t="str">
        <f t="shared" ref="CD198:CE198" ca="1" si="57">IF(ISNUMBER(CD191), IF(ABS(SUM(CD192:CD197)-CD191)&lt;0.2,0,1),"")</f>
        <v/>
      </c>
      <c r="CE198" s="1461" t="str">
        <f t="shared" ca="1" si="57"/>
        <v/>
      </c>
      <c r="CF198" s="88"/>
      <c r="CG198" s="1461" t="str">
        <f t="shared" ref="CG198:CH198" ca="1" si="58">IF(ISNUMBER(CG191), IF(ABS(SUM(CG192:CG197)-CG191)&lt;0.2,0,1),"")</f>
        <v/>
      </c>
      <c r="CH198" s="1461" t="str">
        <f t="shared" ca="1" si="58"/>
        <v/>
      </c>
      <c r="CI198" s="88"/>
      <c r="CJ198" s="1461" t="str">
        <f ca="1">IF(ISNUMBER(CJ191), IF(ABS(SUM(CJ192:CJ197)-CJ191)&lt;0.2,0,1),"")</f>
        <v/>
      </c>
      <c r="CK198" s="1461" t="str">
        <f ca="1">IF(ISNUMBER(CK191), IF(ABS(SUM(CK192:CK197)-CK191)&lt;0.2,0,1),"")</f>
        <v/>
      </c>
      <c r="CL198" s="88"/>
      <c r="CM198" s="1142" t="str">
        <f ca="1">IF(ISNUMBER(CM191), IF(ABS(SUM(CM192:CM197)-CM191)&lt;0.2,0,1),"")</f>
        <v/>
      </c>
      <c r="CN198" s="1142" t="str">
        <f>IF(ISNUMBER(CN191), IF(ABS(SUM(CN192:CN197)-CN191)&lt;0.2,0,1),"")</f>
        <v/>
      </c>
      <c r="CO198" s="88"/>
      <c r="CP198" s="1142" t="str">
        <f ca="1">IF(ISNUMBER(CP191), IF(ABS(SUM(CP192:CP197)-CP191)&lt;0.2,0,1),"")</f>
        <v/>
      </c>
      <c r="CQ198" s="1142" t="str">
        <f>IF(ISNUMBER(CQ191), IF(ABS(SUM(CQ192:CQ197)-CQ191)&lt;0.2,0,1),"")</f>
        <v/>
      </c>
      <c r="CR198" s="34"/>
    </row>
    <row r="199" spans="1:96" outlineLevel="1">
      <c r="A199" s="1322"/>
      <c r="B199" s="577"/>
      <c r="C199" s="577"/>
      <c r="D199" s="574"/>
      <c r="E199" s="574"/>
      <c r="F199" s="577"/>
      <c r="G199" s="577"/>
      <c r="H199" s="578"/>
      <c r="I199" s="578"/>
      <c r="J199" s="578"/>
      <c r="K199" s="578"/>
      <c r="L199" s="578"/>
      <c r="N199" s="158"/>
      <c r="O199" s="101"/>
      <c r="P199" s="52"/>
      <c r="Q199" s="101"/>
      <c r="R199" s="101"/>
      <c r="S199" s="153"/>
      <c r="T199" s="153"/>
      <c r="U199" s="39"/>
      <c r="W199" s="91"/>
      <c r="X199" s="901"/>
      <c r="Y199" s="136"/>
      <c r="Z199" s="792"/>
      <c r="AA199" s="284"/>
      <c r="AB199" s="284"/>
      <c r="AC199" s="128"/>
      <c r="AD199" s="88" t="str">
        <f ca="1">IF(ISNUMBER(AD191),IF(
    ABS(AD191-AD198)&lt;1,  1, 0),"")</f>
        <v/>
      </c>
      <c r="AE199" s="88" t="str">
        <f t="shared" ref="AE199:BN199" ca="1" si="59">IF(ISNUMBER(AE147),IF(
    ABS(AE147-AE154)&lt;1,  1, 0),"")</f>
        <v/>
      </c>
      <c r="AF199" s="88" t="str">
        <f t="shared" ca="1" si="59"/>
        <v/>
      </c>
      <c r="AG199" s="88" t="str">
        <f t="shared" ca="1" si="59"/>
        <v/>
      </c>
      <c r="AH199" s="88" t="str">
        <f t="shared" ca="1" si="59"/>
        <v/>
      </c>
      <c r="AI199" s="88" t="str">
        <f t="shared" ca="1" si="59"/>
        <v/>
      </c>
      <c r="AJ199" s="88" t="str">
        <f t="shared" ca="1" si="59"/>
        <v/>
      </c>
      <c r="AK199" s="88" t="str">
        <f t="shared" ca="1" si="59"/>
        <v/>
      </c>
      <c r="AL199" s="88" t="str">
        <f t="shared" ca="1" si="59"/>
        <v/>
      </c>
      <c r="AM199" s="88" t="str">
        <f t="shared" ca="1" si="59"/>
        <v/>
      </c>
      <c r="AN199" s="88" t="str">
        <f t="shared" ca="1" si="59"/>
        <v/>
      </c>
      <c r="AO199" s="88" t="str">
        <f t="shared" ca="1" si="59"/>
        <v/>
      </c>
      <c r="AP199" s="88" t="str">
        <f t="shared" ca="1" si="59"/>
        <v/>
      </c>
      <c r="AQ199" s="88" t="str">
        <f t="shared" ca="1" si="59"/>
        <v/>
      </c>
      <c r="AR199" s="88" t="str">
        <f t="shared" ca="1" si="59"/>
        <v/>
      </c>
      <c r="AS199" s="88" t="str">
        <f t="shared" ca="1" si="59"/>
        <v/>
      </c>
      <c r="AT199" s="88" t="str">
        <f t="shared" ca="1" si="59"/>
        <v/>
      </c>
      <c r="AU199" s="783" t="str">
        <f t="shared" ca="1" si="59"/>
        <v/>
      </c>
      <c r="AV199" s="783" t="str">
        <f t="shared" ca="1" si="59"/>
        <v/>
      </c>
      <c r="AW199" s="783" t="str">
        <f t="shared" ca="1" si="59"/>
        <v/>
      </c>
      <c r="AX199" s="783" t="str">
        <f t="shared" ca="1" si="59"/>
        <v/>
      </c>
      <c r="AY199" s="783" t="str">
        <f t="shared" ca="1" si="59"/>
        <v/>
      </c>
      <c r="AZ199" s="783" t="str">
        <f t="shared" ca="1" si="59"/>
        <v/>
      </c>
      <c r="BA199" s="783" t="str">
        <f t="shared" ca="1" si="59"/>
        <v/>
      </c>
      <c r="BB199" s="783" t="str">
        <f t="shared" ca="1" si="59"/>
        <v/>
      </c>
      <c r="BC199" s="783" t="str">
        <f t="shared" ca="1" si="59"/>
        <v/>
      </c>
      <c r="BD199" s="783" t="str">
        <f t="shared" ca="1" si="59"/>
        <v/>
      </c>
      <c r="BE199" s="783" t="str">
        <f t="shared" ca="1" si="59"/>
        <v/>
      </c>
      <c r="BF199" s="783" t="str">
        <f t="shared" ca="1" si="59"/>
        <v/>
      </c>
      <c r="BG199" s="783" t="str">
        <f t="shared" ca="1" si="59"/>
        <v/>
      </c>
      <c r="BH199" s="783" t="str">
        <f t="shared" ca="1" si="59"/>
        <v/>
      </c>
      <c r="BI199" s="783" t="str">
        <f t="shared" ca="1" si="59"/>
        <v/>
      </c>
      <c r="BJ199" s="783" t="str">
        <f t="shared" ca="1" si="59"/>
        <v/>
      </c>
      <c r="BK199" s="783" t="str">
        <f t="shared" ca="1" si="59"/>
        <v/>
      </c>
      <c r="BL199" s="783" t="str">
        <f t="shared" ca="1" si="59"/>
        <v/>
      </c>
      <c r="BM199" s="783" t="str">
        <f t="shared" ca="1" si="59"/>
        <v/>
      </c>
      <c r="BN199" s="783" t="str">
        <f t="shared" ca="1" si="59"/>
        <v/>
      </c>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row>
    <row r="200" spans="1:96" ht="22.5" outlineLevel="1">
      <c r="A200" s="1322"/>
      <c r="B200" s="577"/>
      <c r="C200" s="577"/>
      <c r="D200" s="574"/>
      <c r="E200" s="574"/>
      <c r="F200" s="577"/>
      <c r="G200" s="577"/>
      <c r="H200" s="510"/>
      <c r="I200" s="510"/>
      <c r="J200" s="30"/>
      <c r="K200" s="30"/>
      <c r="L200" s="30"/>
      <c r="N200" s="158"/>
      <c r="O200" s="101"/>
      <c r="P200" s="52"/>
      <c r="Q200" s="101"/>
      <c r="R200" s="101"/>
      <c r="S200" s="153"/>
      <c r="T200" s="153"/>
      <c r="U200" s="39"/>
      <c r="W200" s="91"/>
      <c r="X200" s="898"/>
      <c r="Y200" s="127"/>
      <c r="Z200" s="791"/>
      <c r="AA200" s="127"/>
      <c r="AB200" s="127"/>
      <c r="AC200" s="127"/>
      <c r="AD200" s="127"/>
      <c r="AE200" s="127"/>
      <c r="AF200" s="127"/>
      <c r="AG200" s="127"/>
      <c r="AH200" s="127"/>
      <c r="AI200" s="127"/>
      <c r="AJ200" s="127"/>
      <c r="AK200" s="127"/>
      <c r="AL200" s="127"/>
      <c r="AM200" s="297"/>
      <c r="AN200" s="297"/>
      <c r="AO200" s="297"/>
      <c r="AP200" s="297"/>
      <c r="AQ200" s="297"/>
      <c r="AR200" s="297"/>
      <c r="AS200" s="297"/>
      <c r="AT200" s="297"/>
      <c r="AU200" s="297"/>
      <c r="AV200" s="297"/>
      <c r="AW200" s="297"/>
      <c r="AX200" s="297"/>
      <c r="AY200" s="297"/>
      <c r="AZ200" s="297"/>
      <c r="BA200" s="297"/>
      <c r="BB200" s="297"/>
      <c r="BC200" s="297"/>
      <c r="BD200" s="297"/>
      <c r="BE200" s="297"/>
      <c r="BF200" s="297"/>
      <c r="BG200" s="297"/>
      <c r="BH200" s="297"/>
      <c r="BI200" s="297"/>
      <c r="BJ200" s="297"/>
      <c r="BK200" s="297"/>
      <c r="BL200" s="297"/>
      <c r="BM200" s="297"/>
      <c r="BN200" s="297"/>
      <c r="BO200" s="297"/>
      <c r="BP200" s="297"/>
      <c r="BQ200" s="297"/>
      <c r="BR200" s="297"/>
      <c r="BS200" s="297"/>
      <c r="BT200" s="297"/>
      <c r="BU200" s="297"/>
      <c r="BV200" s="297"/>
      <c r="BW200" s="297"/>
      <c r="BX200" s="297"/>
      <c r="BY200" s="297"/>
      <c r="BZ200" s="297"/>
      <c r="CA200" s="34"/>
      <c r="CC200" s="58"/>
      <c r="CD200" s="3018" t="s">
        <v>41</v>
      </c>
      <c r="CE200" s="3019"/>
      <c r="CF200" s="1472"/>
      <c r="CG200" s="3020" t="s">
        <v>109</v>
      </c>
      <c r="CH200" s="3021"/>
      <c r="CI200" s="1473"/>
      <c r="CJ200" s="3022" t="s">
        <v>43</v>
      </c>
      <c r="CK200" s="3023"/>
      <c r="CL200" s="1473"/>
      <c r="CM200" s="3015" t="s">
        <v>44</v>
      </c>
      <c r="CN200" s="3016"/>
      <c r="CO200" s="1470"/>
      <c r="CP200" s="3015" t="s">
        <v>45</v>
      </c>
      <c r="CQ200" s="3016"/>
      <c r="CR200" s="34"/>
    </row>
    <row r="201" spans="1:96" ht="18" customHeight="1">
      <c r="A201" s="1322"/>
      <c r="B201" s="583"/>
      <c r="C201" s="577" t="s">
        <v>1639</v>
      </c>
      <c r="D201" s="583"/>
      <c r="E201" s="577" t="e" cm="1">
        <f t="array" aca="1" ref="E201" ca="1">IFBLANK( _xldudf_CX_GET(CX_ENTITY, fx_attrConverter(C201), val_asOfDate), PL!D201)</f>
        <v>#NAME?</v>
      </c>
      <c r="F201" s="577"/>
      <c r="G201" s="577"/>
      <c r="H201" s="572"/>
      <c r="I201" s="572"/>
      <c r="J201" s="572"/>
      <c r="K201" s="572"/>
      <c r="L201" s="578"/>
      <c r="N201" s="158"/>
      <c r="O201" s="101"/>
      <c r="P201" s="52"/>
      <c r="Q201" s="2"/>
      <c r="R201" s="101"/>
      <c r="S201" s="153"/>
      <c r="T201" s="153"/>
      <c r="U201" s="39"/>
      <c r="W201" s="3045" t="e" cm="1">
        <f t="array" aca="1" ref="W201" ca="1">fx_scenarioConverter(E202)</f>
        <v>#NAME?</v>
      </c>
      <c r="X201" s="1247"/>
      <c r="Y201" s="3040" t="e">
        <f ca="1">E201</f>
        <v>#NAME?</v>
      </c>
      <c r="Z201" s="1632" t="s">
        <v>157</v>
      </c>
      <c r="AA201" s="1249"/>
      <c r="AB201" s="1630"/>
      <c r="AC201" s="1273"/>
      <c r="AD201" s="859"/>
      <c r="AE201" s="859"/>
      <c r="AF201" s="859"/>
      <c r="AG201" s="859"/>
      <c r="AH201" s="859"/>
      <c r="AI201" s="859"/>
      <c r="AJ201" s="859"/>
      <c r="AK201" s="859"/>
      <c r="AL201" s="859"/>
      <c r="AM201" s="859"/>
      <c r="AN201" s="859"/>
      <c r="AO201" s="859"/>
      <c r="AP201" s="859"/>
      <c r="AQ201" s="859"/>
      <c r="AR201" s="859"/>
      <c r="AS201" s="859"/>
      <c r="AT201" s="859"/>
      <c r="AU201" s="859"/>
      <c r="AV201" s="859"/>
      <c r="AW201" s="859"/>
      <c r="AX201" s="859"/>
      <c r="AY201" s="859"/>
      <c r="AZ201" s="859"/>
      <c r="BA201" s="859"/>
      <c r="BB201" s="859"/>
      <c r="BC201" s="859"/>
      <c r="BD201" s="859"/>
      <c r="BE201" s="859"/>
      <c r="BF201" s="859"/>
      <c r="BG201" s="859"/>
      <c r="BH201" s="859"/>
      <c r="BI201" s="859"/>
      <c r="BJ201" s="859"/>
      <c r="BK201" s="859"/>
      <c r="BL201" s="859"/>
      <c r="BM201" s="859"/>
      <c r="BN201" s="859"/>
      <c r="BO201" s="542"/>
      <c r="BP201" s="542"/>
      <c r="BQ201" s="542"/>
      <c r="BR201" s="542"/>
      <c r="BS201" s="542"/>
      <c r="BT201" s="542"/>
      <c r="BU201" s="542"/>
      <c r="BV201" s="542"/>
      <c r="BW201" s="542"/>
      <c r="BX201" s="542"/>
      <c r="BY201" s="542"/>
      <c r="BZ201" s="542"/>
      <c r="CA201" s="34"/>
      <c r="CB201" s="108"/>
      <c r="CC201" s="58"/>
      <c r="CD201" s="1343" t="e" cm="1">
        <f t="array" aca="1" ref="CD201" ca="1">YEAR(val_currentFYE)-2</f>
        <v>#NAME?</v>
      </c>
      <c r="CE201" s="1344" t="e" cm="1">
        <f t="array" aca="1" ref="CE201" ca="1">YEAR(val_currentFYE)-1</f>
        <v>#NAME?</v>
      </c>
      <c r="CF201" s="128"/>
      <c r="CG201" s="205" t="e" cm="1">
        <f t="array" aca="1" ref="CG201" ca="1">YEAR(val_currentFYE)</f>
        <v>#NAME?</v>
      </c>
      <c r="CH201" s="206" t="e" cm="1">
        <f t="array" aca="1" ref="CH201" ca="1">YEAR(val_currentFYE)</f>
        <v>#NAME?</v>
      </c>
      <c r="CI201" s="207"/>
      <c r="CJ201" s="208" t="s">
        <v>54</v>
      </c>
      <c r="CK201" s="209" t="s">
        <v>54</v>
      </c>
      <c r="CL201" s="88"/>
      <c r="CM201" s="1200" t="e" cm="1">
        <f t="array" aca="1" ref="CM201" ca="1">YEAR(val_currentFYE)</f>
        <v>#NAME?</v>
      </c>
      <c r="CN201" s="1340" t="e" cm="1">
        <f t="array" aca="1" ref="CN201" ca="1">YEAR(val_currentFYE)</f>
        <v>#NAME?</v>
      </c>
      <c r="CO201" s="88"/>
      <c r="CP201" s="1200" t="e" cm="1">
        <f t="array" aca="1" ref="CP201" ca="1">YEAR(val_currentFYE)</f>
        <v>#NAME?</v>
      </c>
      <c r="CQ201" s="1340" t="e" cm="1">
        <f t="array" aca="1" ref="CQ201" ca="1">YEAR(val_currentFYE)</f>
        <v>#NAME?</v>
      </c>
      <c r="CR201" s="34"/>
    </row>
    <row r="202" spans="1:96" ht="18" customHeight="1">
      <c r="A202" s="1322"/>
      <c r="B202" s="583"/>
      <c r="C202" s="577" t="s">
        <v>170</v>
      </c>
      <c r="D202" s="583"/>
      <c r="E202" s="577" t="e" cm="1">
        <f t="array" aca="1" ref="E202" ca="1">IFBLANK( _xldudf_CX_GET(CX_ENTITY, fx_attrConverter(C202), val_asOfDate), PL!D202)</f>
        <v>#NAME?</v>
      </c>
      <c r="F202" s="577"/>
      <c r="G202" s="577"/>
      <c r="H202" s="572"/>
      <c r="I202" s="572"/>
      <c r="J202" s="572"/>
      <c r="K202" s="572"/>
      <c r="L202" s="578"/>
      <c r="N202" s="158"/>
      <c r="O202" s="101"/>
      <c r="P202" s="52"/>
      <c r="Q202" s="2"/>
      <c r="R202" s="101"/>
      <c r="S202" s="153"/>
      <c r="T202" s="153"/>
      <c r="U202" s="39"/>
      <c r="W202" s="3046"/>
      <c r="X202" s="1250"/>
      <c r="Y202" s="3041"/>
      <c r="Z202" s="1252"/>
      <c r="AA202" s="1252"/>
      <c r="AB202" s="1631"/>
      <c r="AC202" s="1162"/>
      <c r="AD202" s="1253"/>
      <c r="AE202" s="1253"/>
      <c r="AF202" s="1253"/>
      <c r="AG202" s="1253"/>
      <c r="AH202" s="1253"/>
      <c r="AI202" s="1253"/>
      <c r="AJ202" s="1253"/>
      <c r="AK202" s="1253"/>
      <c r="AL202" s="1253"/>
      <c r="AM202" s="1253"/>
      <c r="AN202" s="1253"/>
      <c r="AO202" s="1253"/>
      <c r="AP202" s="1253"/>
      <c r="AQ202" s="1253"/>
      <c r="AR202" s="1253"/>
      <c r="AS202" s="1253"/>
      <c r="AT202" s="1253"/>
      <c r="AU202" s="1253"/>
      <c r="AV202" s="1253"/>
      <c r="AW202" s="1253"/>
      <c r="AX202" s="1253"/>
      <c r="AY202" s="1253"/>
      <c r="AZ202" s="1253"/>
      <c r="BA202" s="1253"/>
      <c r="BB202" s="1253"/>
      <c r="BC202" s="1253"/>
      <c r="BD202" s="1253"/>
      <c r="BE202" s="1253"/>
      <c r="BF202" s="1253"/>
      <c r="BG202" s="1253"/>
      <c r="BH202" s="1253"/>
      <c r="BI202" s="1253"/>
      <c r="BJ202" s="1253"/>
      <c r="BK202" s="1253"/>
      <c r="BL202" s="1253"/>
      <c r="BM202" s="1253"/>
      <c r="BN202" s="1253"/>
      <c r="BO202" s="2099"/>
      <c r="BP202" s="2099"/>
      <c r="BQ202" s="2099"/>
      <c r="BR202" s="2099"/>
      <c r="BS202" s="2099"/>
      <c r="BT202" s="2099"/>
      <c r="BU202" s="2099"/>
      <c r="BV202" s="2099"/>
      <c r="BW202" s="2099"/>
      <c r="BX202" s="2099"/>
      <c r="BY202" s="2099"/>
      <c r="BZ202" s="2099"/>
      <c r="CA202" s="34"/>
      <c r="CC202" s="58"/>
      <c r="CD202" s="1343"/>
      <c r="CE202" s="1344"/>
      <c r="CF202" s="128"/>
      <c r="CG202" s="205"/>
      <c r="CH202" s="206"/>
      <c r="CI202" s="207"/>
      <c r="CJ202" s="208"/>
      <c r="CK202" s="209"/>
      <c r="CL202" s="88"/>
      <c r="CM202" s="1200"/>
      <c r="CN202" s="1340"/>
      <c r="CO202" s="88"/>
      <c r="CP202" s="1200"/>
      <c r="CQ202" s="1340"/>
      <c r="CR202" s="34"/>
    </row>
    <row r="203" spans="1:96" ht="30.75" customHeight="1" outlineLevel="1">
      <c r="A203" s="1322"/>
      <c r="B203" s="583"/>
      <c r="C203" s="583"/>
      <c r="D203" s="583"/>
      <c r="E203" s="577"/>
      <c r="F203" s="577"/>
      <c r="G203" s="577" t="s">
        <v>1640</v>
      </c>
      <c r="H203" s="1333"/>
      <c r="I203" s="1333">
        <v>3</v>
      </c>
      <c r="J203" s="572"/>
      <c r="K203" s="572"/>
      <c r="L203" s="572"/>
      <c r="N203" s="158"/>
      <c r="O203" s="101"/>
      <c r="P203" s="52"/>
      <c r="Q203" s="101"/>
      <c r="R203" s="101"/>
      <c r="S203" s="153"/>
      <c r="T203" s="153"/>
      <c r="U203" s="39"/>
      <c r="W203" s="161"/>
      <c r="X203" s="887"/>
      <c r="Y203" s="1129"/>
      <c r="Z203" s="789"/>
      <c r="AA203" s="163"/>
      <c r="AB203" s="162" t="s">
        <v>47</v>
      </c>
      <c r="AC203" s="1164"/>
      <c r="AD203" s="977" cm="1">
        <f t="array" ref="AD203:BN203">EOMONTH(val_asOfDate,_xlfn.SEQUENCE(1,37,-36,1))</f>
        <v>44926</v>
      </c>
      <c r="AE203" s="977">
        <v>44957</v>
      </c>
      <c r="AF203" s="977">
        <v>44985</v>
      </c>
      <c r="AG203" s="977">
        <v>45016</v>
      </c>
      <c r="AH203" s="977">
        <v>45046</v>
      </c>
      <c r="AI203" s="977">
        <v>45077</v>
      </c>
      <c r="AJ203" s="977">
        <v>45107</v>
      </c>
      <c r="AK203" s="977">
        <v>45138</v>
      </c>
      <c r="AL203" s="977">
        <v>45169</v>
      </c>
      <c r="AM203" s="977">
        <v>45199</v>
      </c>
      <c r="AN203" s="977">
        <v>45230</v>
      </c>
      <c r="AO203" s="977">
        <v>45260</v>
      </c>
      <c r="AP203" s="977">
        <v>45291</v>
      </c>
      <c r="AQ203" s="977">
        <v>45322</v>
      </c>
      <c r="AR203" s="977">
        <v>45351</v>
      </c>
      <c r="AS203" s="977">
        <v>45382</v>
      </c>
      <c r="AT203" s="977">
        <v>45412</v>
      </c>
      <c r="AU203" s="977">
        <v>45443</v>
      </c>
      <c r="AV203" s="977">
        <v>45473</v>
      </c>
      <c r="AW203" s="977">
        <v>45504</v>
      </c>
      <c r="AX203" s="977">
        <v>45535</v>
      </c>
      <c r="AY203" s="977">
        <v>45565</v>
      </c>
      <c r="AZ203" s="977">
        <v>45596</v>
      </c>
      <c r="BA203" s="977">
        <v>45626</v>
      </c>
      <c r="BB203" s="977">
        <v>45657</v>
      </c>
      <c r="BC203" s="977">
        <v>45688</v>
      </c>
      <c r="BD203" s="977">
        <v>45716</v>
      </c>
      <c r="BE203" s="977">
        <v>45747</v>
      </c>
      <c r="BF203" s="977">
        <v>45777</v>
      </c>
      <c r="BG203" s="977">
        <v>45808</v>
      </c>
      <c r="BH203" s="977">
        <v>45838</v>
      </c>
      <c r="BI203" s="977">
        <v>45869</v>
      </c>
      <c r="BJ203" s="977">
        <v>45900</v>
      </c>
      <c r="BK203" s="977">
        <v>45930</v>
      </c>
      <c r="BL203" s="977">
        <v>45961</v>
      </c>
      <c r="BM203" s="977">
        <v>45991</v>
      </c>
      <c r="BN203" s="978">
        <v>46022</v>
      </c>
      <c r="BO203" s="2090"/>
      <c r="BP203" s="2090"/>
      <c r="BQ203" s="2090"/>
      <c r="BR203" s="2090"/>
      <c r="BS203" s="2090"/>
      <c r="BT203" s="2090"/>
      <c r="BU203" s="2090"/>
      <c r="BV203" s="2090"/>
      <c r="BW203" s="2090"/>
      <c r="BX203" s="2090"/>
      <c r="BY203" s="2090"/>
      <c r="BZ203" s="2090"/>
      <c r="CA203" s="34"/>
      <c r="CC203" s="298"/>
      <c r="CD203" s="1716" t="e" cm="1">
        <f t="array" aca="1" ref="CD203" ca="1">EOMONTH(val_currentFYE,-24)</f>
        <v>#NAME?</v>
      </c>
      <c r="CE203" s="1717" t="e" cm="1">
        <f t="array" aca="1" ref="CE203" ca="1">EOMONTH(val_currentFYE,-12)</f>
        <v>#NAME?</v>
      </c>
      <c r="CF203" s="277"/>
      <c r="CG203" s="1715">
        <f>EOMONTH(val_asOfDate,-1)</f>
        <v>45991</v>
      </c>
      <c r="CH203" s="1715">
        <f>EOMONTH(val_asOfDate,0)</f>
        <v>46022</v>
      </c>
      <c r="CI203" s="276"/>
      <c r="CJ203" s="1709">
        <f>EOMONTH(val_asOfDate,-1)</f>
        <v>45991</v>
      </c>
      <c r="CK203" s="1710">
        <f>EOMONTH(val_asOfDate,0)</f>
        <v>46022</v>
      </c>
      <c r="CL203" s="88"/>
      <c r="CM203" s="1718" t="e" cm="1">
        <f t="array" aca="1" ref="CM203" ca="1">val_currentFYE</f>
        <v>#NAME?</v>
      </c>
      <c r="CN203" s="1719" t="e" cm="1">
        <f t="array" aca="1" ref="CN203" ca="1">val_currentFYE</f>
        <v>#NAME?</v>
      </c>
      <c r="CO203" s="88"/>
      <c r="CP203" s="1728" t="e" cm="1">
        <f t="array" aca="1" ref="CP203" ca="1">EOMONTH(val_currentFYE,12)</f>
        <v>#NAME?</v>
      </c>
      <c r="CQ203" s="1728" t="e" cm="1">
        <f t="array" aca="1" ref="CQ203" ca="1">EOMONTH(val_currentFYE,12)</f>
        <v>#NAME?</v>
      </c>
      <c r="CR203" s="34"/>
    </row>
    <row r="204" spans="1:96" ht="30.75" customHeight="1" outlineLevel="1">
      <c r="A204" s="1322"/>
      <c r="B204" s="1328"/>
      <c r="C204" s="1328"/>
      <c r="D204" s="1328"/>
      <c r="E204" s="1328"/>
      <c r="F204" s="575"/>
      <c r="G204" s="1328"/>
      <c r="H204" s="588"/>
      <c r="I204" s="588"/>
      <c r="J204" s="1334"/>
      <c r="K204" s="1334"/>
      <c r="L204" s="1334"/>
      <c r="N204" s="158"/>
      <c r="O204" s="101"/>
      <c r="P204" s="52"/>
      <c r="Q204" s="101"/>
      <c r="R204" s="101"/>
      <c r="S204" s="3008" t="e" vm="7">
        <v>#VALUE!</v>
      </c>
      <c r="T204" s="3008"/>
      <c r="U204" s="39"/>
      <c r="W204" s="272" t="s">
        <v>94</v>
      </c>
      <c r="X204" s="889"/>
      <c r="Y204" s="279" t="s">
        <v>159</v>
      </c>
      <c r="Z204" s="798"/>
      <c r="AA204" s="193"/>
      <c r="AB204" s="193"/>
      <c r="AC204" s="125"/>
      <c r="AD204" s="167" t="e">
        <f ca="1">$W$201</f>
        <v>#NAME?</v>
      </c>
      <c r="AE204" s="167" t="e">
        <f t="shared" ref="AE204:BN204" ca="1" si="60">$W$201</f>
        <v>#NAME?</v>
      </c>
      <c r="AF204" s="167" t="e">
        <f t="shared" ca="1" si="60"/>
        <v>#NAME?</v>
      </c>
      <c r="AG204" s="167" t="e">
        <f t="shared" ca="1" si="60"/>
        <v>#NAME?</v>
      </c>
      <c r="AH204" s="167" t="e">
        <f t="shared" ca="1" si="60"/>
        <v>#NAME?</v>
      </c>
      <c r="AI204" s="167" t="e">
        <f t="shared" ca="1" si="60"/>
        <v>#NAME?</v>
      </c>
      <c r="AJ204" s="167" t="e">
        <f t="shared" ca="1" si="60"/>
        <v>#NAME?</v>
      </c>
      <c r="AK204" s="167" t="e">
        <f t="shared" ca="1" si="60"/>
        <v>#NAME?</v>
      </c>
      <c r="AL204" s="167" t="e">
        <f t="shared" ca="1" si="60"/>
        <v>#NAME?</v>
      </c>
      <c r="AM204" s="167" t="e">
        <f t="shared" ca="1" si="60"/>
        <v>#NAME?</v>
      </c>
      <c r="AN204" s="167" t="e">
        <f t="shared" ca="1" si="60"/>
        <v>#NAME?</v>
      </c>
      <c r="AO204" s="167" t="e">
        <f t="shared" ca="1" si="60"/>
        <v>#NAME?</v>
      </c>
      <c r="AP204" s="167" t="e">
        <f t="shared" ca="1" si="60"/>
        <v>#NAME?</v>
      </c>
      <c r="AQ204" s="167" t="e">
        <f t="shared" ca="1" si="60"/>
        <v>#NAME?</v>
      </c>
      <c r="AR204" s="167" t="e">
        <f t="shared" ca="1" si="60"/>
        <v>#NAME?</v>
      </c>
      <c r="AS204" s="167" t="e">
        <f t="shared" ca="1" si="60"/>
        <v>#NAME?</v>
      </c>
      <c r="AT204" s="167" t="e">
        <f t="shared" ca="1" si="60"/>
        <v>#NAME?</v>
      </c>
      <c r="AU204" s="167" t="e">
        <f t="shared" ca="1" si="60"/>
        <v>#NAME?</v>
      </c>
      <c r="AV204" s="167" t="e">
        <f t="shared" ca="1" si="60"/>
        <v>#NAME?</v>
      </c>
      <c r="AW204" s="167" t="e">
        <f t="shared" ca="1" si="60"/>
        <v>#NAME?</v>
      </c>
      <c r="AX204" s="167" t="e">
        <f t="shared" ca="1" si="60"/>
        <v>#NAME?</v>
      </c>
      <c r="AY204" s="167" t="e">
        <f t="shared" ca="1" si="60"/>
        <v>#NAME?</v>
      </c>
      <c r="AZ204" s="167" t="e">
        <f t="shared" ca="1" si="60"/>
        <v>#NAME?</v>
      </c>
      <c r="BA204" s="167" t="e">
        <f t="shared" ca="1" si="60"/>
        <v>#NAME?</v>
      </c>
      <c r="BB204" s="167" t="e">
        <f t="shared" ca="1" si="60"/>
        <v>#NAME?</v>
      </c>
      <c r="BC204" s="167" t="e">
        <f t="shared" ca="1" si="60"/>
        <v>#NAME?</v>
      </c>
      <c r="BD204" s="167" t="e">
        <f t="shared" ca="1" si="60"/>
        <v>#NAME?</v>
      </c>
      <c r="BE204" s="167" t="e">
        <f t="shared" ca="1" si="60"/>
        <v>#NAME?</v>
      </c>
      <c r="BF204" s="167" t="e">
        <f t="shared" ca="1" si="60"/>
        <v>#NAME?</v>
      </c>
      <c r="BG204" s="167" t="e">
        <f t="shared" ca="1" si="60"/>
        <v>#NAME?</v>
      </c>
      <c r="BH204" s="167" t="e">
        <f t="shared" ca="1" si="60"/>
        <v>#NAME?</v>
      </c>
      <c r="BI204" s="167" t="e">
        <f t="shared" ca="1" si="60"/>
        <v>#NAME?</v>
      </c>
      <c r="BJ204" s="167" t="e">
        <f t="shared" ca="1" si="60"/>
        <v>#NAME?</v>
      </c>
      <c r="BK204" s="167" t="e">
        <f t="shared" ca="1" si="60"/>
        <v>#NAME?</v>
      </c>
      <c r="BL204" s="167" t="e">
        <f t="shared" ca="1" si="60"/>
        <v>#NAME?</v>
      </c>
      <c r="BM204" s="167" t="e">
        <f t="shared" ca="1" si="60"/>
        <v>#NAME?</v>
      </c>
      <c r="BN204" s="167" t="e">
        <f t="shared" ca="1" si="60"/>
        <v>#NAME?</v>
      </c>
      <c r="BO204" s="2070"/>
      <c r="BP204" s="2070"/>
      <c r="BQ204" s="2070"/>
      <c r="BR204" s="2070"/>
      <c r="BS204" s="2070"/>
      <c r="BT204" s="2070"/>
      <c r="BU204" s="2070"/>
      <c r="BV204" s="2070"/>
      <c r="BW204" s="2070"/>
      <c r="BX204" s="2070"/>
      <c r="BY204" s="2070"/>
      <c r="BZ204" s="2070"/>
      <c r="CA204" s="34"/>
      <c r="CC204" s="58"/>
      <c r="CD204" s="167" t="e">
        <f t="shared" ref="CD204:CK204" ca="1" si="61">$W$201</f>
        <v>#NAME?</v>
      </c>
      <c r="CE204" s="167" t="e">
        <f t="shared" ca="1" si="61"/>
        <v>#NAME?</v>
      </c>
      <c r="CF204" s="278"/>
      <c r="CG204" s="167" t="e">
        <f t="shared" ca="1" si="61"/>
        <v>#NAME?</v>
      </c>
      <c r="CH204" s="167" t="e">
        <f t="shared" ca="1" si="61"/>
        <v>#NAME?</v>
      </c>
      <c r="CI204" s="278"/>
      <c r="CJ204" s="167" t="e">
        <f t="shared" ca="1" si="61"/>
        <v>#NAME?</v>
      </c>
      <c r="CK204" s="167" t="e">
        <f t="shared" ca="1" si="61"/>
        <v>#NAME?</v>
      </c>
      <c r="CL204" s="88"/>
      <c r="CM204" s="1819" t="str">
        <f>$CM$19</f>
        <v>Original Budget</v>
      </c>
      <c r="CN204" s="1819" t="str">
        <f>$CN$19</f>
        <v>LE</v>
      </c>
      <c r="CO204" s="1205"/>
      <c r="CP204" s="1819" t="str">
        <f>$CP$19</f>
        <v>Original Budget</v>
      </c>
      <c r="CQ204" s="1819" t="str">
        <f>$CQ$19</f>
        <v>LE</v>
      </c>
      <c r="CR204" s="34"/>
    </row>
    <row r="205" spans="1:96" ht="21" customHeight="1" outlineLevel="1">
      <c r="A205" s="1322"/>
      <c r="B205" s="577"/>
      <c r="C205" s="577" t="s">
        <v>1641</v>
      </c>
      <c r="D205" s="577"/>
      <c r="E205" s="577" t="e" cm="1">
        <f t="array" aca="1" ref="E205" ca="1">_xlfn.LET(
   _xlpm.Attr,  $C205,
   _xlpm.Lookback, $E$16,
   _xlpm.QueryDate, EOMONTH(val_asOfDate,_xlpm.Lookback),
   _xlpm.ReadField, _xldudf_CX_GET(CX_ENTITY,fx_attrConverter($C205),_xlpm.QueryDate),
   _xlpm.AttrBlank, _xlpm.Attr="", _xlpm.Result,
   IF(_xlpm.AttrBlank,val_blankRefText,fx_attrConverter(_xlpm.ReadField,0)),
IF(_xlpm.Result = "Error", "", _xlpm.Result )
)</f>
        <v>#NAME?</v>
      </c>
      <c r="F205" s="577" t="e">
        <f ca="1">IF(
    $B205 &lt;&gt;"",$B205,
    $E205
  )</f>
        <v>#NAME?</v>
      </c>
      <c r="G205" s="577" t="s">
        <v>1640</v>
      </c>
      <c r="H205" s="510">
        <v>2</v>
      </c>
      <c r="I205" s="510">
        <v>1</v>
      </c>
      <c r="J205" s="30"/>
      <c r="K205" s="30"/>
      <c r="L205" s="578">
        <v>-1</v>
      </c>
      <c r="N205" s="158"/>
      <c r="O205" s="101"/>
      <c r="P205" s="52"/>
      <c r="Q205" s="101"/>
      <c r="R205" s="101"/>
      <c r="S205" s="3008"/>
      <c r="T205" s="3008"/>
      <c r="U205" s="39"/>
      <c r="W205" s="557" t="e">
        <f ca="1">W201</f>
        <v>#NAME?</v>
      </c>
      <c r="X205" s="897" t="e" cm="1" vm="4">
        <f t="array" ref="X205">fx_getIcon("select")</f>
        <v>#VALUE!</v>
      </c>
      <c r="Y205" s="1838" t="e" cm="1">
        <f t="array" aca="1" ref="Y205" ca="1">IFBLANK(_xldudf_CX_GET(CX_ENTITY,fx_attrConverter( C205 ), val_asOfDate),"Please select the metric for segmentation")</f>
        <v>#NAME?</v>
      </c>
      <c r="Z205" s="878"/>
      <c r="AA205" s="877"/>
      <c r="AB205" s="1133" t="str">
        <f ca="1">IFERROR(_xlfn.XLOOKUP($Y205,_PL!$Y$20:$Y$41,_PL!$AB$20:$AB$41),"")</f>
        <v/>
      </c>
      <c r="AC205" s="1163" t="str" cm="1">
        <f t="array" aca="1" ref="AC205" ca="1">_xlfn.LET(
_xlpm.Def, IF(_xlfn.XMATCH(AB205,tbl_acctDef[Term],0)&gt;0, fx_getIcon("find"), ""),
_xlpm.Adj, IF(_xlfn.XMATCH(AB205, tbl_adjExample[Items],0)&gt;0, fx_getIcon("find"), ""),
IFERROR(IFBLANK(_xlpm.Def,_xlpm.Adj),"")
)</f>
        <v/>
      </c>
      <c r="AD205" s="1140" t="e" cm="1">
        <f t="array" aca="1" ref="AD205" ca="1">_xlfn.LET(
_xlpm.val,IF($F205 = "",val_blankRefText,  _xldudf_CX_GET(CX_ENTITY,$F205,AD$11,AD$14,,(AD$204))),
_xlpm.Res, IF(OR(_xlpm.val="",_xlpm.val="Error"),"",_xlpm.val),
_xlpm.Res
)</f>
        <v>#NAME?</v>
      </c>
      <c r="AE205" s="1132" t="e" cm="1">
        <f t="array" aca="1" ref="AE205" ca="1">_xlfn.LET(
_xlpm.val,IF($F205 = "",val_blankRefText,  _xldudf_CX_GET(CX_ENTITY,$F205,AE$11,AE$14,,(AE$204))),
_xlpm.Res, IF(OR(_xlpm.val="",_xlpm.val="Error"),"",_xlpm.val),
_xlpm.Res
)</f>
        <v>#NAME?</v>
      </c>
      <c r="AF205" s="910" t="e" cm="1">
        <f t="array" aca="1" ref="AF205" ca="1">_xlfn.LET(
_xlpm.val,IF($F205 = "",val_blankRefText,  _xldudf_CX_GET(CX_ENTITY,$F205,AF$11,AF$14,,(AF$204))),
_xlpm.Res, IF(OR(_xlpm.val="",_xlpm.val="Error"),"",_xlpm.val),
_xlpm.Res
)</f>
        <v>#NAME?</v>
      </c>
      <c r="AG205" s="910" t="e" cm="1">
        <f t="array" aca="1" ref="AG205" ca="1">_xlfn.LET(
_xlpm.val,IF($F205 = "",val_blankRefText,  _xldudf_CX_GET(CX_ENTITY,$F205,AG$11,AG$14,,(AG$204))),
_xlpm.Res, IF(OR(_xlpm.val="",_xlpm.val="Error"),"",_xlpm.val),
_xlpm.Res
)</f>
        <v>#NAME?</v>
      </c>
      <c r="AH205" s="910" t="e" cm="1">
        <f t="array" aca="1" ref="AH205" ca="1">_xlfn.LET(
_xlpm.val,IF($F205 = "",val_blankRefText,  _xldudf_CX_GET(CX_ENTITY,$F205,AH$11,AH$14,,(AH$204))),
_xlpm.Res, IF(OR(_xlpm.val="",_xlpm.val="Error"),"",_xlpm.val),
_xlpm.Res
)</f>
        <v>#NAME?</v>
      </c>
      <c r="AI205" s="910" t="e" cm="1">
        <f t="array" aca="1" ref="AI205" ca="1">_xlfn.LET(
_xlpm.val,IF($F205 = "",val_blankRefText,  _xldudf_CX_GET(CX_ENTITY,$F205,AI$11,AI$14,,(AI$204))),
_xlpm.Res, IF(OR(_xlpm.val="",_xlpm.val="Error"),"",_xlpm.val),
_xlpm.Res
)</f>
        <v>#NAME?</v>
      </c>
      <c r="AJ205" s="910" t="e" cm="1">
        <f t="array" aca="1" ref="AJ205" ca="1">_xlfn.LET(
_xlpm.val,IF($F205 = "",val_blankRefText,  _xldudf_CX_GET(CX_ENTITY,$F205,AJ$11,AJ$14,,(AJ$204))),
_xlpm.Res, IF(OR(_xlpm.val="",_xlpm.val="Error"),"",_xlpm.val),
_xlpm.Res
)</f>
        <v>#NAME?</v>
      </c>
      <c r="AK205" s="910" t="e" cm="1">
        <f t="array" aca="1" ref="AK205" ca="1">_xlfn.LET(
_xlpm.val,IF($F205 = "",val_blankRefText,  _xldudf_CX_GET(CX_ENTITY,$F205,AK$11,AK$14,,(AK$204))),
_xlpm.Res, IF(OR(_xlpm.val="",_xlpm.val="Error"),"",_xlpm.val),
_xlpm.Res
)</f>
        <v>#NAME?</v>
      </c>
      <c r="AL205" s="910" t="e" cm="1">
        <f t="array" aca="1" ref="AL205" ca="1">_xlfn.LET(
_xlpm.val,IF($F205 = "",val_blankRefText,  _xldudf_CX_GET(CX_ENTITY,$F205,AL$11,AL$14,,(AL$204))),
_xlpm.Res, IF(OR(_xlpm.val="",_xlpm.val="Error"),"",_xlpm.val),
_xlpm.Res
)</f>
        <v>#NAME?</v>
      </c>
      <c r="AM205" s="910" t="e" cm="1">
        <f t="array" aca="1" ref="AM205" ca="1">_xlfn.LET(
_xlpm.val,IF($F205 = "",val_blankRefText,  _xldudf_CX_GET(CX_ENTITY,$F205,AM$11,AM$14,,(AM$204))),
_xlpm.Res, IF(OR(_xlpm.val="",_xlpm.val="Error"),"",_xlpm.val),
_xlpm.Res
)</f>
        <v>#NAME?</v>
      </c>
      <c r="AN205" s="910" t="e" cm="1">
        <f t="array" aca="1" ref="AN205" ca="1">_xlfn.LET(
_xlpm.val,IF($F205 = "",val_blankRefText,  _xldudf_CX_GET(CX_ENTITY,$F205,AN$11,AN$14,,(AN$204))),
_xlpm.Res, IF(OR(_xlpm.val="",_xlpm.val="Error"),"",_xlpm.val),
_xlpm.Res
)</f>
        <v>#NAME?</v>
      </c>
      <c r="AO205" s="910" t="e" cm="1">
        <f t="array" aca="1" ref="AO205" ca="1">_xlfn.LET(
_xlpm.val,IF($F205 = "",val_blankRefText,  _xldudf_CX_GET(CX_ENTITY,$F205,AO$11,AO$14,,(AO$204))),
_xlpm.Res, IF(OR(_xlpm.val="",_xlpm.val="Error"),"",_xlpm.val),
_xlpm.Res
)</f>
        <v>#NAME?</v>
      </c>
      <c r="AP205" s="910" t="e" cm="1">
        <f t="array" aca="1" ref="AP205" ca="1">_xlfn.LET(
_xlpm.val,IF($F205 = "",val_blankRefText,  _xldudf_CX_GET(CX_ENTITY,$F205,AP$11,AP$14,,(AP$204))),
_xlpm.Res, IF(OR(_xlpm.val="",_xlpm.val="Error"),"",_xlpm.val),
_xlpm.Res
)</f>
        <v>#NAME?</v>
      </c>
      <c r="AQ205" s="910" t="e" cm="1">
        <f t="array" aca="1" ref="AQ205" ca="1">_xlfn.LET(
_xlpm.val,IF($F205 = "",val_blankRefText,  _xldudf_CX_GET(CX_ENTITY,$F205,AQ$11,AQ$14,,(AQ$204))),
_xlpm.Res, IF(OR(_xlpm.val="",_xlpm.val="Error"),"",_xlpm.val),
_xlpm.Res
)</f>
        <v>#NAME?</v>
      </c>
      <c r="AR205" s="910" t="e" cm="1">
        <f t="array" aca="1" ref="AR205" ca="1">_xlfn.LET(
_xlpm.val,IF($F205 = "",val_blankRefText,  _xldudf_CX_GET(CX_ENTITY,$F205,AR$11,AR$14,,(AR$204))),
_xlpm.Res, IF(OR(_xlpm.val="",_xlpm.val="Error"),"",_xlpm.val),
_xlpm.Res
)</f>
        <v>#NAME?</v>
      </c>
      <c r="AS205" s="910" t="e" cm="1">
        <f t="array" aca="1" ref="AS205" ca="1">_xlfn.LET(
_xlpm.val,IF($F205 = "",val_blankRefText,  _xldudf_CX_GET(CX_ENTITY,$F205,AS$11,AS$14,,(AS$204))),
_xlpm.Res, IF(OR(_xlpm.val="",_xlpm.val="Error"),"",_xlpm.val),
_xlpm.Res
)</f>
        <v>#NAME?</v>
      </c>
      <c r="AT205" s="910" t="e" cm="1">
        <f t="array" aca="1" ref="AT205" ca="1">_xlfn.LET(
_xlpm.val,IF($F205 = "",val_blankRefText,  _xldudf_CX_GET(CX_ENTITY,$F205,AT$11,AT$14,,(AT$204))),
_xlpm.Res, IF(OR(_xlpm.val="",_xlpm.val="Error"),"",_xlpm.val),
_xlpm.Res
)</f>
        <v>#NAME?</v>
      </c>
      <c r="AU205" s="910" t="e" cm="1">
        <f t="array" aca="1" ref="AU205" ca="1">_xlfn.LET(
_xlpm.val,IF($F205 = "",val_blankRefText,  _xldudf_CX_GET(CX_ENTITY,$F205,AU$11,AU$14,,(AU$204))),
_xlpm.Res, IF(OR(_xlpm.val="",_xlpm.val="Error"),"",_xlpm.val),
_xlpm.Res
)</f>
        <v>#NAME?</v>
      </c>
      <c r="AV205" s="910" t="e" cm="1">
        <f t="array" aca="1" ref="AV205" ca="1">_xlfn.LET(
_xlpm.val,IF($F205 = "",val_blankRefText,  _xldudf_CX_GET(CX_ENTITY,$F205,AV$11,AV$14,,(AV$204))),
_xlpm.Res, IF(OR(_xlpm.val="",_xlpm.val="Error"),"",_xlpm.val),
_xlpm.Res
)</f>
        <v>#NAME?</v>
      </c>
      <c r="AW205" s="910" t="e" cm="1">
        <f t="array" aca="1" ref="AW205" ca="1">_xlfn.LET(
_xlpm.val,IF($F205 = "",val_blankRefText,  _xldudf_CX_GET(CX_ENTITY,$F205,AW$11,AW$14,,(AW$204))),
_xlpm.Res, IF(OR(_xlpm.val="",_xlpm.val="Error"),"",_xlpm.val),
_xlpm.Res
)</f>
        <v>#NAME?</v>
      </c>
      <c r="AX205" s="910" t="e" cm="1">
        <f t="array" aca="1" ref="AX205" ca="1">_xlfn.LET(
_xlpm.val,IF($F205 = "",val_blankRefText,  _xldudf_CX_GET(CX_ENTITY,$F205,AX$11,AX$14,,(AX$204))),
_xlpm.Res, IF(OR(_xlpm.val="",_xlpm.val="Error"),"",_xlpm.val),
_xlpm.Res
)</f>
        <v>#NAME?</v>
      </c>
      <c r="AY205" s="910" t="e" cm="1">
        <f t="array" aca="1" ref="AY205" ca="1">_xlfn.LET(
_xlpm.val,IF($F205 = "",val_blankRefText,  _xldudf_CX_GET(CX_ENTITY,$F205,AY$11,AY$14,,(AY$204))),
_xlpm.Res, IF(OR(_xlpm.val="",_xlpm.val="Error"),"",_xlpm.val),
_xlpm.Res
)</f>
        <v>#NAME?</v>
      </c>
      <c r="AZ205" s="910" t="e" cm="1">
        <f t="array" aca="1" ref="AZ205" ca="1">_xlfn.LET(
_xlpm.val,IF($F205 = "",val_blankRefText,  _xldudf_CX_GET(CX_ENTITY,$F205,AZ$11,AZ$14,,(AZ$204))),
_xlpm.Res, IF(OR(_xlpm.val="",_xlpm.val="Error"),"",_xlpm.val),
_xlpm.Res
)</f>
        <v>#NAME?</v>
      </c>
      <c r="BA205" s="910" t="e" cm="1">
        <f t="array" aca="1" ref="BA205" ca="1">_xlfn.LET(
_xlpm.val,IF($F205 = "",val_blankRefText,  _xldudf_CX_GET(CX_ENTITY,$F205,BA$11,BA$14,,(BA$204))),
_xlpm.Res, IF(OR(_xlpm.val="",_xlpm.val="Error"),"",_xlpm.val),
_xlpm.Res
)</f>
        <v>#NAME?</v>
      </c>
      <c r="BB205" s="910" t="e" cm="1">
        <f t="array" aca="1" ref="BB205" ca="1">_xlfn.LET(
_xlpm.val,IF($F205 = "",val_blankRefText,  _xldudf_CX_GET(CX_ENTITY,$F205,BB$11,BB$14,,(BB$204))),
_xlpm.Res, IF(OR(_xlpm.val="",_xlpm.val="Error"),"",_xlpm.val),
_xlpm.Res
)</f>
        <v>#NAME?</v>
      </c>
      <c r="BC205" s="910" t="e" cm="1">
        <f t="array" aca="1" ref="BC205" ca="1">_xlfn.LET(
_xlpm.val,IF($F205 = "",val_blankRefText,  _xldudf_CX_GET(CX_ENTITY,$F205,BC$11,BC$14,,(BC$204))),
_xlpm.Res, IF(OR(_xlpm.val="",_xlpm.val="Error"),"",_xlpm.val),
_xlpm.Res
)</f>
        <v>#NAME?</v>
      </c>
      <c r="BD205" s="910" t="e" cm="1">
        <f t="array" aca="1" ref="BD205" ca="1">_xlfn.LET(
_xlpm.val,IF($F205 = "",val_blankRefText,  _xldudf_CX_GET(CX_ENTITY,$F205,BD$11,BD$14,,(BD$204))),
_xlpm.Res, IF(OR(_xlpm.val="",_xlpm.val="Error"),"",_xlpm.val),
_xlpm.Res
)</f>
        <v>#NAME?</v>
      </c>
      <c r="BE205" s="910" t="e" cm="1">
        <f t="array" aca="1" ref="BE205" ca="1">_xlfn.LET(
_xlpm.val,IF($F205 = "",val_blankRefText,  _xldudf_CX_GET(CX_ENTITY,$F205,BE$11,BE$14,,(BE$204))),
_xlpm.Res, IF(OR(_xlpm.val="",_xlpm.val="Error"),"",_xlpm.val),
_xlpm.Res
)</f>
        <v>#NAME?</v>
      </c>
      <c r="BF205" s="910" t="e" cm="1">
        <f t="array" aca="1" ref="BF205" ca="1">_xlfn.LET(
_xlpm.val,IF($F205 = "",val_blankRefText,  _xldudf_CX_GET(CX_ENTITY,$F205,BF$11,BF$14,,(BF$204))),
_xlpm.Res, IF(OR(_xlpm.val="",_xlpm.val="Error"),"",_xlpm.val),
_xlpm.Res
)</f>
        <v>#NAME?</v>
      </c>
      <c r="BG205" s="910" t="e" cm="1">
        <f t="array" aca="1" ref="BG205" ca="1">_xlfn.LET(
_xlpm.val,IF($F205 = "",val_blankRefText,  _xldudf_CX_GET(CX_ENTITY,$F205,BG$11,BG$14,,(BG$204))),
_xlpm.Res, IF(OR(_xlpm.val="",_xlpm.val="Error"),"",_xlpm.val),
_xlpm.Res
)</f>
        <v>#NAME?</v>
      </c>
      <c r="BH205" s="910" t="e" cm="1">
        <f t="array" aca="1" ref="BH205" ca="1">_xlfn.LET(
_xlpm.val,IF($F205 = "",val_blankRefText,  _xldudf_CX_GET(CX_ENTITY,$F205,BH$11,BH$14,,(BH$204))),
_xlpm.Res, IF(OR(_xlpm.val="",_xlpm.val="Error"),"",_xlpm.val),
_xlpm.Res
)</f>
        <v>#NAME?</v>
      </c>
      <c r="BI205" s="910" t="e" cm="1">
        <f t="array" aca="1" ref="BI205" ca="1">_xlfn.LET(
_xlpm.val,IF($F205 = "",val_blankRefText,  _xldudf_CX_GET(CX_ENTITY,$F205,BI$11,BI$14,,(BI$204))),
_xlpm.Res, IF(OR(_xlpm.val="",_xlpm.val="Error"),"",_xlpm.val),
_xlpm.Res
)</f>
        <v>#NAME?</v>
      </c>
      <c r="BJ205" s="910" t="e" cm="1">
        <f t="array" aca="1" ref="BJ205" ca="1">_xlfn.LET(
_xlpm.val,IF($F205 = "",val_blankRefText,  _xldudf_CX_GET(CX_ENTITY,$F205,BJ$11,BJ$14,,(BJ$204))),
_xlpm.Res, IF(OR(_xlpm.val="",_xlpm.val="Error"),"",_xlpm.val),
_xlpm.Res
)</f>
        <v>#NAME?</v>
      </c>
      <c r="BK205" s="910" t="e" cm="1">
        <f t="array" aca="1" ref="BK205" ca="1">_xlfn.LET(
_xlpm.val,IF($F205 = "",val_blankRefText,  _xldudf_CX_GET(CX_ENTITY,$F205,BK$11,BK$14,,(BK$204))),
_xlpm.Res, IF(OR(_xlpm.val="",_xlpm.val="Error"),"",_xlpm.val),
_xlpm.Res
)</f>
        <v>#NAME?</v>
      </c>
      <c r="BL205" s="910" t="e" cm="1">
        <f t="array" aca="1" ref="BL205" ca="1">_xlfn.LET(
_xlpm.val,IF($F205 = "",val_blankRefText,  _xldudf_CX_GET(CX_ENTITY,$F205,BL$11,BL$14,,(BL$204))),
_xlpm.Res, IF(OR(_xlpm.val="",_xlpm.val="Error"),"",_xlpm.val),
_xlpm.Res
)</f>
        <v>#NAME?</v>
      </c>
      <c r="BM205" s="910" t="e" cm="1">
        <f t="array" aca="1" ref="BM205" ca="1">_xlfn.LET(
_xlpm.val,IF($F205 = "",val_blankRefText,  _xldudf_CX_GET(CX_ENTITY,$F205,BM$11,BM$14,,(BM$204))),
_xlpm.Res, IF(OR(_xlpm.val="",_xlpm.val="Error"),"",_xlpm.val),
_xlpm.Res
)</f>
        <v>#NAME?</v>
      </c>
      <c r="BN205" s="910" t="e" cm="1">
        <f t="array" aca="1" ref="BN205" ca="1">_xlfn.LET(
_xlpm.val,IF($F205 = "",val_blankRefText,  _xldudf_CX_GET(CX_ENTITY,$F205,BN$11,BN$14,,(BN$204))),
_xlpm.Res, IF(OR(_xlpm.val="",_xlpm.val="Error"),"",_xlpm.val),
_xlpm.Res
)</f>
        <v>#NAME?</v>
      </c>
      <c r="BO205" s="2107"/>
      <c r="BP205" s="2107"/>
      <c r="BQ205" s="2107"/>
      <c r="BR205" s="2107"/>
      <c r="BS205" s="2107"/>
      <c r="BT205" s="2107"/>
      <c r="BU205" s="2107"/>
      <c r="BV205" s="2107"/>
      <c r="BW205" s="2107"/>
      <c r="BX205" s="2107"/>
      <c r="BY205" s="2107"/>
      <c r="BZ205" s="2107"/>
      <c r="CA205" s="34"/>
      <c r="CC205" s="33"/>
      <c r="CD205" s="1461" t="e" cm="1">
        <f t="array" aca="1" ref="CD205" ca="1">_xlfn.LET( _xlpm.CheckBlank, SUM(PL!$AD205:$BN205) = 0, IF(_xlpm.CheckBlank, "", SUM(_xlfn._xlws.FILTER(PL!$AD205:$BN205,(YEAR(PL!$AD$12:$BN$12)=PL!CD$12)*(array_timeline&lt;=PL!CD$11)))))</f>
        <v>#NAME?</v>
      </c>
      <c r="CE205" s="1461" t="e" cm="1">
        <f t="array" aca="1" ref="CE205" ca="1">_xlfn.LET( _xlpm.CheckBlank, SUM(PL!$AD205:$BN205) = 0, IF(_xlpm.CheckBlank, "", SUM(_xlfn._xlws.FILTER(PL!$AD205:$BN205,(YEAR(PL!$AD$12:$BN$12)=PL!CE$12)*(array_timeline&lt;=PL!CE$11)))))</f>
        <v>#NAME?</v>
      </c>
      <c r="CF205" s="88"/>
      <c r="CG205" s="1461" t="e" cm="1">
        <f t="array" aca="1" ref="CG205" ca="1">_xlfn.LET( _xlpm.CheckBlank, SUM(PL!$AD205:$BN205) = 0, IF(_xlpm.CheckBlank, "", SUM(_xlfn._xlws.FILTER(PL!$AD205:$BN205,(YEAR(PL!$AD$12:$BN$12)=PL!CG$12)*(array_timeline&lt;=PL!CG$11)))))</f>
        <v>#NAME?</v>
      </c>
      <c r="CH205" s="1461" t="e" cm="1">
        <f t="array" aca="1" ref="CH205" ca="1">_xlfn.LET( _xlpm.CheckBlank, SUM(PL!$AD205:$BN205) = 0, IF(_xlpm.CheckBlank, "", SUM(_xlfn._xlws.FILTER(PL!$AD205:$BN205,(YEAR(PL!$AD$12:$BN$12)=PL!CH$12)*(array_timeline&lt;=PL!CH$11)))))</f>
        <v>#NAME?</v>
      </c>
      <c r="CI205" s="88"/>
      <c r="CJ205" s="1461" t="e" cm="1">
        <f t="array" aca="1" ref="CJ205" ca="1">_xlfn.LET( _xlpm.CheckBlank, SUM(PL!$AD205:$BN205) = 0, IF(_xlpm.CheckBlank, "", SUM(_xlfn.TAKE(_xlfn.DROP(PL!$AD205:$BN205, ,-DATEDIFF(PL!CJ$11, val_asOfDate,"M")),1,-12))))</f>
        <v>#NAME?</v>
      </c>
      <c r="CK205" s="1461" t="e" cm="1">
        <f t="array" aca="1" ref="CK205" ca="1">_xlfn.LET( _xlpm.CheckBlank, SUM(PL!$AD205:$BN205) = 0, IF(_xlpm.CheckBlank, "", SUM(_xlfn.TAKE(_xlfn.DROP(PL!$AD205:$BN205, ,-DATEDIFF(PL!CK$11, val_asOfDate,"M")),1,-12))))</f>
        <v>#NAME?</v>
      </c>
      <c r="CL205" s="88"/>
      <c r="CM205" s="1142" t="str" cm="1">
        <f t="array" aca="1" ref="CM205" ca="1">_xlfn.LET(
  _xlpm.findRow, _xlfn.XMATCH($W205&amp;$Y205, $W$20:$W$118&amp;$AB$20:$AB$118,0),
  _xlpm.Choose, _xlfn.CHOOSEROWS($CM$20:$CN$118, _xlpm.findRow),
  _xlpm.result, IF(ISERROR(_xlpm.findRow), "", _xlpm.Choose),
  _xlpm.result
)</f>
        <v/>
      </c>
      <c r="CN205" s="1142"/>
      <c r="CO205" s="88"/>
      <c r="CP205" s="1142" t="str" cm="1">
        <f t="array" aca="1" ref="CP205" ca="1">_xlfn.LET(
  _xlpm.findRow, _xlfn.XMATCH($W205&amp;$Y205, $W$20:$W$118&amp;$AB$20:$AB$118,0),
  _xlpm.Choose, _xlfn.CHOOSEROWS($CP$20:$CQ$118, _xlpm.findRow),
  _xlpm.result, IF(ISERROR(_xlpm.findRow), "", _xlpm.Choose),
  _xlpm.result
)</f>
        <v/>
      </c>
      <c r="CQ205" s="1142"/>
      <c r="CR205" s="34"/>
    </row>
    <row r="206" spans="1:96" ht="21" customHeight="1" outlineLevel="1">
      <c r="A206" s="1322"/>
      <c r="B206" s="577" t="s">
        <v>171</v>
      </c>
      <c r="C206" s="577" t="s">
        <v>1642</v>
      </c>
      <c r="D206" s="577"/>
      <c r="E206" s="577" t="e" cm="1">
        <f t="array" aca="1" ref="E206" ca="1">_xlfn.LET(
   _xlpm.Attr,  $C206,
   _xlpm.Lookback, $E$16,
   _xlpm.QueryDate, EOMONTH(val_asOfDate,_xlpm.Lookback),
   _xlpm.ReadField, _xldudf_CX_GET(CX_ENTITY,fx_attrConverter($C206),_xlpm.QueryDate),
   _xlpm.AttrBlank, _xlpm.Attr="", _xlpm.Result,
   IF(_xlpm.AttrBlank,val_blankRefText,fx_attrConverter(_xlpm.ReadField,0)),
IF(_xlpm.Result = "Error", "", _xlpm.Result )
)</f>
        <v>#NAME?</v>
      </c>
      <c r="F206" s="577" t="str">
        <f t="shared" ref="F206:F211" si="62">IF(
    $B206 &lt;&gt;"",$B206,
    $E206
  )</f>
        <v>Segment II Breakdown - Amount 1</v>
      </c>
      <c r="G206" s="577" t="s">
        <v>1640</v>
      </c>
      <c r="H206" s="510">
        <v>0</v>
      </c>
      <c r="I206" s="510">
        <v>1</v>
      </c>
      <c r="J206" s="30"/>
      <c r="K206" s="30"/>
      <c r="L206" s="579" t="b">
        <v>0</v>
      </c>
      <c r="N206" s="158"/>
      <c r="O206" s="101"/>
      <c r="P206" s="52"/>
      <c r="Q206" s="101"/>
      <c r="R206" s="101"/>
      <c r="S206" s="3008"/>
      <c r="T206" s="3008"/>
      <c r="U206" s="39"/>
      <c r="W206" s="554" t="e">
        <f ca="1">W201</f>
        <v>#NAME?</v>
      </c>
      <c r="X206" s="884" t="s">
        <v>62</v>
      </c>
      <c r="Y206" s="1553" t="e" cm="1">
        <f t="array" aca="1" ref="Y206" ca="1">IF(
       $B206 = "",
       IFBLANK( $E206, "Please select or type in or leave as blank"),
       IFBLANK( $E206, $B206)
    )</f>
        <v>#NAME?</v>
      </c>
      <c r="Z206" s="198" cm="1">
        <f t="array" ref="Z206">_xlfn.SWITCH(
    TRUE,
ISBLANK(_PL!$L206),"",
    _PL!$L206=TRUE, 1,
    _PL!$L206=FALSE,-1,
    _PL!$L206=-1,0,
"n/a"
)</f>
        <v>-1</v>
      </c>
      <c r="AA206" s="905"/>
      <c r="AB206" s="591"/>
      <c r="AC206" s="914" t="str" cm="1">
        <f t="array" ref="AC206">_xlfn.LET(
_xlpm.Def, IF(_xlfn.XMATCH(AB206,tbl_acctDef[Term],0)&gt;0, fx_getIcon("find"), ""),
_xlpm.Adj, IF(_xlfn.XMATCH(AB206, tbl_adjExample[Items],0)&gt;0, fx_getIcon("find"), ""),
IFERROR(IFBLANK(_xlpm.Def,_xlpm.Adj),"")
)</f>
        <v/>
      </c>
      <c r="AD206" s="1986" t="e" cm="1">
        <f t="array" aca="1" ref="AD206" ca="1">_xlfn.LET(
_xlpm.val,IF($F206 = "",val_blankRefText,  _xldudf_CX_GET(CX_ENTITY,$F206,AD$11,AD$14,,(AD$204))),
_xlpm.Res, IF(OR(_xlpm.val="",_xlpm.val="Error"),"",_xlpm.val),
_xlpm.Res
)</f>
        <v>#NAME?</v>
      </c>
      <c r="AE206" s="1986" t="e" cm="1">
        <f t="array" aca="1" ref="AE206" ca="1">_xlfn.LET(
_xlpm.val,IF($F206 = "",val_blankRefText,  _xldudf_CX_GET(CX_ENTITY,$F206,AE$11,AE$14,,(AE$204))),
_xlpm.Res, IF(OR(_xlpm.val="",_xlpm.val="Error"),"",_xlpm.val),
_xlpm.Res
)</f>
        <v>#NAME?</v>
      </c>
      <c r="AF206" s="1986" t="e" cm="1">
        <f t="array" aca="1" ref="AF206" ca="1">_xlfn.LET(
_xlpm.val,IF($F206 = "",val_blankRefText,  _xldudf_CX_GET(CX_ENTITY,$F206,AF$11,AF$14,,(AF$204))),
_xlpm.Res, IF(OR(_xlpm.val="",_xlpm.val="Error"),"",_xlpm.val),
_xlpm.Res
)</f>
        <v>#NAME?</v>
      </c>
      <c r="AG206" s="1986" t="e" cm="1">
        <f t="array" aca="1" ref="AG206" ca="1">_xlfn.LET(
_xlpm.val,IF($F206 = "",val_blankRefText,  _xldudf_CX_GET(CX_ENTITY,$F206,AG$11,AG$14,,(AG$204))),
_xlpm.Res, IF(OR(_xlpm.val="",_xlpm.val="Error"),"",_xlpm.val),
_xlpm.Res
)</f>
        <v>#NAME?</v>
      </c>
      <c r="AH206" s="1986" t="e" cm="1">
        <f t="array" aca="1" ref="AH206" ca="1">_xlfn.LET(
_xlpm.val,IF($F206 = "",val_blankRefText,  _xldudf_CX_GET(CX_ENTITY,$F206,AH$11,AH$14,,(AH$204))),
_xlpm.Res, IF(OR(_xlpm.val="",_xlpm.val="Error"),"",_xlpm.val),
_xlpm.Res
)</f>
        <v>#NAME?</v>
      </c>
      <c r="AI206" s="1986" t="e" cm="1">
        <f t="array" aca="1" ref="AI206" ca="1">_xlfn.LET(
_xlpm.val,IF($F206 = "",val_blankRefText,  _xldudf_CX_GET(CX_ENTITY,$F206,AI$11,AI$14,,(AI$204))),
_xlpm.Res, IF(OR(_xlpm.val="",_xlpm.val="Error"),"",_xlpm.val),
_xlpm.Res
)</f>
        <v>#NAME?</v>
      </c>
      <c r="AJ206" s="1986" t="e" cm="1">
        <f t="array" aca="1" ref="AJ206" ca="1">_xlfn.LET(
_xlpm.val,IF($F206 = "",val_blankRefText,  _xldudf_CX_GET(CX_ENTITY,$F206,AJ$11,AJ$14,,(AJ$204))),
_xlpm.Res, IF(OR(_xlpm.val="",_xlpm.val="Error"),"",_xlpm.val),
_xlpm.Res
)</f>
        <v>#NAME?</v>
      </c>
      <c r="AK206" s="1986" t="e" cm="1">
        <f t="array" aca="1" ref="AK206" ca="1">_xlfn.LET(
_xlpm.val,IF($F206 = "",val_blankRefText,  _xldudf_CX_GET(CX_ENTITY,$F206,AK$11,AK$14,,(AK$204))),
_xlpm.Res, IF(OR(_xlpm.val="",_xlpm.val="Error"),"",_xlpm.val),
_xlpm.Res
)</f>
        <v>#NAME?</v>
      </c>
      <c r="AL206" s="1986" t="e" cm="1">
        <f t="array" aca="1" ref="AL206" ca="1">_xlfn.LET(
_xlpm.val,IF($F206 = "",val_blankRefText,  _xldudf_CX_GET(CX_ENTITY,$F206,AL$11,AL$14,,(AL$204))),
_xlpm.Res, IF(OR(_xlpm.val="",_xlpm.val="Error"),"",_xlpm.val),
_xlpm.Res
)</f>
        <v>#NAME?</v>
      </c>
      <c r="AM206" s="1986" t="e" cm="1">
        <f t="array" aca="1" ref="AM206" ca="1">_xlfn.LET(
_xlpm.val,IF($F206 = "",val_blankRefText,  _xldudf_CX_GET(CX_ENTITY,$F206,AM$11,AM$14,,(AM$204))),
_xlpm.Res, IF(OR(_xlpm.val="",_xlpm.val="Error"),"",_xlpm.val),
_xlpm.Res
)</f>
        <v>#NAME?</v>
      </c>
      <c r="AN206" s="1986" t="e" cm="1">
        <f t="array" aca="1" ref="AN206" ca="1">_xlfn.LET(
_xlpm.val,IF($F206 = "",val_blankRefText,  _xldudf_CX_GET(CX_ENTITY,$F206,AN$11,AN$14,,(AN$204))),
_xlpm.Res, IF(OR(_xlpm.val="",_xlpm.val="Error"),"",_xlpm.val),
_xlpm.Res
)</f>
        <v>#NAME?</v>
      </c>
      <c r="AO206" s="1986" t="e" cm="1">
        <f t="array" aca="1" ref="AO206" ca="1">_xlfn.LET(
_xlpm.val,IF($F206 = "",val_blankRefText,  _xldudf_CX_GET(CX_ENTITY,$F206,AO$11,AO$14,,(AO$204))),
_xlpm.Res, IF(OR(_xlpm.val="",_xlpm.val="Error"),"",_xlpm.val),
_xlpm.Res
)</f>
        <v>#NAME?</v>
      </c>
      <c r="AP206" s="1986" t="e" cm="1">
        <f t="array" aca="1" ref="AP206" ca="1">_xlfn.LET(
_xlpm.val,IF($F206 = "",val_blankRefText,  _xldudf_CX_GET(CX_ENTITY,$F206,AP$11,AP$14,,(AP$204))),
_xlpm.Res, IF(OR(_xlpm.val="",_xlpm.val="Error"),"",_xlpm.val),
_xlpm.Res
)</f>
        <v>#NAME?</v>
      </c>
      <c r="AQ206" s="1986" t="e" cm="1">
        <f t="array" aca="1" ref="AQ206" ca="1">_xlfn.LET(
_xlpm.val,IF($F206 = "",val_blankRefText,  _xldudf_CX_GET(CX_ENTITY,$F206,AQ$11,AQ$14,,(AQ$204))),
_xlpm.Res, IF(OR(_xlpm.val="",_xlpm.val="Error"),"",_xlpm.val),
_xlpm.Res
)</f>
        <v>#NAME?</v>
      </c>
      <c r="AR206" s="1986" t="e" cm="1">
        <f t="array" aca="1" ref="AR206" ca="1">_xlfn.LET(
_xlpm.val,IF($F206 = "",val_blankRefText,  _xldudf_CX_GET(CX_ENTITY,$F206,AR$11,AR$14,,(AR$204))),
_xlpm.Res, IF(OR(_xlpm.val="",_xlpm.val="Error"),"",_xlpm.val),
_xlpm.Res
)</f>
        <v>#NAME?</v>
      </c>
      <c r="AS206" s="1986" t="e" cm="1">
        <f t="array" aca="1" ref="AS206" ca="1">_xlfn.LET(
_xlpm.val,IF($F206 = "",val_blankRefText,  _xldudf_CX_GET(CX_ENTITY,$F206,AS$11,AS$14,,(AS$204))),
_xlpm.Res, IF(OR(_xlpm.val="",_xlpm.val="Error"),"",_xlpm.val),
_xlpm.Res
)</f>
        <v>#NAME?</v>
      </c>
      <c r="AT206" s="1986" t="e" cm="1">
        <f t="array" aca="1" ref="AT206" ca="1">_xlfn.LET(
_xlpm.val,IF($F206 = "",val_blankRefText,  _xldudf_CX_GET(CX_ENTITY,$F206,AT$11,AT$14,,(AT$204))),
_xlpm.Res, IF(OR(_xlpm.val="",_xlpm.val="Error"),"",_xlpm.val),
_xlpm.Res
)</f>
        <v>#NAME?</v>
      </c>
      <c r="AU206" s="1986" t="e" cm="1">
        <f t="array" aca="1" ref="AU206" ca="1">_xlfn.LET(
_xlpm.val,IF($F206 = "",val_blankRefText,  _xldudf_CX_GET(CX_ENTITY,$F206,AU$11,AU$14,,(AU$204))),
_xlpm.Res, IF(OR(_xlpm.val="",_xlpm.val="Error"),"",_xlpm.val),
_xlpm.Res
)</f>
        <v>#NAME?</v>
      </c>
      <c r="AV206" s="1986" t="e" cm="1">
        <f t="array" aca="1" ref="AV206" ca="1">_xlfn.LET(
_xlpm.val,IF($F206 = "",val_blankRefText,  _xldudf_CX_GET(CX_ENTITY,$F206,AV$11,AV$14,,(AV$204))),
_xlpm.Res, IF(OR(_xlpm.val="",_xlpm.val="Error"),"",_xlpm.val),
_xlpm.Res
)</f>
        <v>#NAME?</v>
      </c>
      <c r="AW206" s="1986" t="e" cm="1">
        <f t="array" aca="1" ref="AW206" ca="1">_xlfn.LET(
_xlpm.val,IF($F206 = "",val_blankRefText,  _xldudf_CX_GET(CX_ENTITY,$F206,AW$11,AW$14,,(AW$204))),
_xlpm.Res, IF(OR(_xlpm.val="",_xlpm.val="Error"),"",_xlpm.val),
_xlpm.Res
)</f>
        <v>#NAME?</v>
      </c>
      <c r="AX206" s="1986" t="e" cm="1">
        <f t="array" aca="1" ref="AX206" ca="1">_xlfn.LET(
_xlpm.val,IF($F206 = "",val_blankRefText,  _xldudf_CX_GET(CX_ENTITY,$F206,AX$11,AX$14,,(AX$204))),
_xlpm.Res, IF(OR(_xlpm.val="",_xlpm.val="Error"),"",_xlpm.val),
_xlpm.Res
)</f>
        <v>#NAME?</v>
      </c>
      <c r="AY206" s="1986" t="e" cm="1">
        <f t="array" aca="1" ref="AY206" ca="1">_xlfn.LET(
_xlpm.val,IF($F206 = "",val_blankRefText,  _xldudf_CX_GET(CX_ENTITY,$F206,AY$11,AY$14,,(AY$204))),
_xlpm.Res, IF(OR(_xlpm.val="",_xlpm.val="Error"),"",_xlpm.val),
_xlpm.Res
)</f>
        <v>#NAME?</v>
      </c>
      <c r="AZ206" s="1986" t="e" cm="1">
        <f t="array" aca="1" ref="AZ206" ca="1">_xlfn.LET(
_xlpm.val,IF($F206 = "",val_blankRefText,  _xldudf_CX_GET(CX_ENTITY,$F206,AZ$11,AZ$14,,(AZ$204))),
_xlpm.Res, IF(OR(_xlpm.val="",_xlpm.val="Error"),"",_xlpm.val),
_xlpm.Res
)</f>
        <v>#NAME?</v>
      </c>
      <c r="BA206" s="1986" t="e" cm="1">
        <f t="array" aca="1" ref="BA206" ca="1">_xlfn.LET(
_xlpm.val,IF($F206 = "",val_blankRefText,  _xldudf_CX_GET(CX_ENTITY,$F206,BA$11,BA$14,,(BA$204))),
_xlpm.Res, IF(OR(_xlpm.val="",_xlpm.val="Error"),"",_xlpm.val),
_xlpm.Res
)</f>
        <v>#NAME?</v>
      </c>
      <c r="BB206" s="1986" t="e" cm="1">
        <f t="array" aca="1" ref="BB206" ca="1">_xlfn.LET(
_xlpm.val,IF($F206 = "",val_blankRefText,  _xldudf_CX_GET(CX_ENTITY,$F206,BB$11,BB$14,,(BB$204))),
_xlpm.Res, IF(OR(_xlpm.val="",_xlpm.val="Error"),"",_xlpm.val),
_xlpm.Res
)</f>
        <v>#NAME?</v>
      </c>
      <c r="BC206" s="1986" t="e" cm="1">
        <f t="array" aca="1" ref="BC206" ca="1">_xlfn.LET(
_xlpm.val,IF($F206 = "",val_blankRefText,  _xldudf_CX_GET(CX_ENTITY,$F206,BC$11,BC$14,,(BC$204))),
_xlpm.Res, IF(OR(_xlpm.val="",_xlpm.val="Error"),"",_xlpm.val),
_xlpm.Res
)</f>
        <v>#NAME?</v>
      </c>
      <c r="BD206" s="1986" t="e" cm="1">
        <f t="array" aca="1" ref="BD206" ca="1">_xlfn.LET(
_xlpm.val,IF($F206 = "",val_blankRefText,  _xldudf_CX_GET(CX_ENTITY,$F206,BD$11,BD$14,,(BD$204))),
_xlpm.Res, IF(OR(_xlpm.val="",_xlpm.val="Error"),"",_xlpm.val),
_xlpm.Res
)</f>
        <v>#NAME?</v>
      </c>
      <c r="BE206" s="1986" t="e" cm="1">
        <f t="array" aca="1" ref="BE206" ca="1">_xlfn.LET(
_xlpm.val,IF($F206 = "",val_blankRefText,  _xldudf_CX_GET(CX_ENTITY,$F206,BE$11,BE$14,,(BE$204))),
_xlpm.Res, IF(OR(_xlpm.val="",_xlpm.val="Error"),"",_xlpm.val),
_xlpm.Res
)</f>
        <v>#NAME?</v>
      </c>
      <c r="BF206" s="1986" t="e" cm="1">
        <f t="array" aca="1" ref="BF206" ca="1">_xlfn.LET(
_xlpm.val,IF($F206 = "",val_blankRefText,  _xldudf_CX_GET(CX_ENTITY,$F206,BF$11,BF$14,,(BF$204))),
_xlpm.Res, IF(OR(_xlpm.val="",_xlpm.val="Error"),"",_xlpm.val),
_xlpm.Res
)</f>
        <v>#NAME?</v>
      </c>
      <c r="BG206" s="1986" t="e" cm="1">
        <f t="array" aca="1" ref="BG206" ca="1">_xlfn.LET(
_xlpm.val,IF($F206 = "",val_blankRefText,  _xldudf_CX_GET(CX_ENTITY,$F206,BG$11,BG$14,,(BG$204))),
_xlpm.Res, IF(OR(_xlpm.val="",_xlpm.val="Error"),"",_xlpm.val),
_xlpm.Res
)</f>
        <v>#NAME?</v>
      </c>
      <c r="BH206" s="1986" t="e" cm="1">
        <f t="array" aca="1" ref="BH206" ca="1">_xlfn.LET(
_xlpm.val,IF($F206 = "",val_blankRefText,  _xldudf_CX_GET(CX_ENTITY,$F206,BH$11,BH$14,,(BH$204))),
_xlpm.Res, IF(OR(_xlpm.val="",_xlpm.val="Error"),"",_xlpm.val),
_xlpm.Res
)</f>
        <v>#NAME?</v>
      </c>
      <c r="BI206" s="1986" t="e" cm="1">
        <f t="array" aca="1" ref="BI206" ca="1">_xlfn.LET(
_xlpm.val,IF($F206 = "",val_blankRefText,  _xldudf_CX_GET(CX_ENTITY,$F206,BI$11,BI$14,,(BI$204))),
_xlpm.Res, IF(OR(_xlpm.val="",_xlpm.val="Error"),"",_xlpm.val),
_xlpm.Res
)</f>
        <v>#NAME?</v>
      </c>
      <c r="BJ206" s="1986" t="e" cm="1">
        <f t="array" aca="1" ref="BJ206" ca="1">_xlfn.LET(
_xlpm.val,IF($F206 = "",val_blankRefText,  _xldudf_CX_GET(CX_ENTITY,$F206,BJ$11,BJ$14,,(BJ$204))),
_xlpm.Res, IF(OR(_xlpm.val="",_xlpm.val="Error"),"",_xlpm.val),
_xlpm.Res
)</f>
        <v>#NAME?</v>
      </c>
      <c r="BK206" s="1986" t="e" cm="1">
        <f t="array" aca="1" ref="BK206" ca="1">_xlfn.LET(
_xlpm.val,IF($F206 = "",val_blankRefText,  _xldudf_CX_GET(CX_ENTITY,$F206,BK$11,BK$14,,(BK$204))),
_xlpm.Res, IF(OR(_xlpm.val="",_xlpm.val="Error"),"",_xlpm.val),
_xlpm.Res
)</f>
        <v>#NAME?</v>
      </c>
      <c r="BL206" s="1986" t="e" cm="1">
        <f t="array" aca="1" ref="BL206" ca="1">_xlfn.LET(
_xlpm.val,IF($F206 = "",val_blankRefText,  _xldudf_CX_GET(CX_ENTITY,$F206,BL$11,BL$14,,(BL$204))),
_xlpm.Res, IF(OR(_xlpm.val="",_xlpm.val="Error"),"",_xlpm.val),
_xlpm.Res
)</f>
        <v>#NAME?</v>
      </c>
      <c r="BM206" s="1986" t="e" cm="1">
        <f t="array" aca="1" ref="BM206" ca="1">_xlfn.LET(
_xlpm.val,IF($F206 = "",val_blankRefText,  _xldudf_CX_GET(CX_ENTITY,$F206,BM$11,BM$14,,(BM$204))),
_xlpm.Res, IF(OR(_xlpm.val="",_xlpm.val="Error"),"",_xlpm.val),
_xlpm.Res
)</f>
        <v>#NAME?</v>
      </c>
      <c r="BN206" s="1986" t="e" cm="1">
        <f t="array" aca="1" ref="BN206" ca="1">_xlfn.LET(
_xlpm.val,IF($F206 = "",val_blankRefText,  _xldudf_CX_GET(CX_ENTITY,$F206,BN$11,BN$14,,(BN$204))),
_xlpm.Res, IF(OR(_xlpm.val="",_xlpm.val="Error"),"",_xlpm.val),
_xlpm.Res
)</f>
        <v>#NAME?</v>
      </c>
      <c r="BO206" s="2103"/>
      <c r="BP206" s="2103"/>
      <c r="BQ206" s="2103"/>
      <c r="BR206" s="2103"/>
      <c r="BS206" s="2103"/>
      <c r="BT206" s="2103"/>
      <c r="BU206" s="2103"/>
      <c r="BV206" s="2103"/>
      <c r="BW206" s="2103"/>
      <c r="BX206" s="2103"/>
      <c r="BY206" s="2103"/>
      <c r="BZ206" s="2103"/>
      <c r="CA206" s="34"/>
      <c r="CC206" s="299"/>
      <c r="CD206" s="1461" t="e" cm="1">
        <f t="array" aca="1" ref="CD206" ca="1">_xlfn.LET( _xlpm.CheckBlank, SUM(PL!$AD206:$BN206) = 0, IF(_xlpm.CheckBlank, "", SUM(_xlfn._xlws.FILTER(PL!$AD206:$BN206,(YEAR(PL!$AD$12:$BN$12)=PL!CD$12)*(array_timeline&lt;=PL!CD$11)))))</f>
        <v>#NAME?</v>
      </c>
      <c r="CE206" s="1461" t="e" cm="1">
        <f t="array" aca="1" ref="CE206" ca="1">_xlfn.LET( _xlpm.CheckBlank, SUM(PL!$AD206:$BN206) = 0, IF(_xlpm.CheckBlank, "", SUM(_xlfn._xlws.FILTER(PL!$AD206:$BN206,(YEAR(PL!$AD$12:$BN$12)=PL!CE$12)*(array_timeline&lt;=PL!CE$11)))))</f>
        <v>#NAME?</v>
      </c>
      <c r="CF206" s="88"/>
      <c r="CG206" s="1461" t="e" cm="1">
        <f t="array" aca="1" ref="CG206" ca="1">_xlfn.LET( _xlpm.CheckBlank, SUM(PL!$AD206:$BN206) = 0, IF(_xlpm.CheckBlank, "", SUM(_xlfn._xlws.FILTER(PL!$AD206:$BN206,(YEAR(PL!$AD$12:$BN$12)=PL!CG$12)*(array_timeline&lt;=PL!CG$11)))))</f>
        <v>#NAME?</v>
      </c>
      <c r="CH206" s="1461" t="e" cm="1">
        <f t="array" aca="1" ref="CH206" ca="1">_xlfn.LET( _xlpm.CheckBlank, SUM(PL!$AD206:$BN206) = 0, IF(_xlpm.CheckBlank, "", SUM(_xlfn._xlws.FILTER(PL!$AD206:$BN206,(YEAR(PL!$AD$12:$BN$12)=PL!CH$12)*(array_timeline&lt;=PL!CH$11)))))</f>
        <v>#NAME?</v>
      </c>
      <c r="CI206" s="88"/>
      <c r="CJ206" s="1461" cm="1">
        <f t="array" ref="CJ206">_xlfn.LET( _xlpm.CheckBlank, SUM(PL!$AD206:$BN206) = 0, IF(_xlpm.CheckBlank, "", SUM(_xlfn.TAKE(_xlfn.DROP(PL!$AD206:$BN206, ,-DATEDIFF(PL!CJ$11, val_asOfDate,"M")),1,-12))))</f>
        <v>12</v>
      </c>
      <c r="CK206" s="1461" cm="1">
        <f t="array" ref="CK206">_xlfn.LET( _xlpm.CheckBlank, SUM(PL!$AD206:$BN206) = 0, IF(_xlpm.CheckBlank, "", SUM(_xlfn.TAKE(_xlfn.DROP(PL!$AD206:$BN206, ,-DATEDIFF(PL!CK$11, val_asOfDate,"M")),1,-12))))</f>
        <v>12</v>
      </c>
      <c r="CL206" s="88"/>
      <c r="CM206" s="1986" t="e" cm="1">
        <f t="array" aca="1" ref="CM206" ca="1">_xlfn.LET(
_xlpm.val,IF($F206 = "",val_blankRefText,  _xldudf_CX_GET(CX_ENTITY,$F206,CM$11,CM$14,,(CM$204))),
_xlpm.Res, IF(OR(_xlpm.val="",_xlpm.val="Error"),"",_xlpm.val),
_xlpm.Res
)</f>
        <v>#NAME?</v>
      </c>
      <c r="CN206" s="1986" t="e" cm="1">
        <f t="array" aca="1" ref="CN206" ca="1">_xlfn.LET(
_xlpm.val,IF($F206 = "",val_blankRefText,  _xldudf_CX_GET(CX_ENTITY,$F206,CN$11,CN$14,,(CN$204))),
_xlpm.Res, IF(OR(_xlpm.val="",_xlpm.val="Error"),"",_xlpm.val),
_xlpm.Res
)</f>
        <v>#NAME?</v>
      </c>
      <c r="CO206" s="1169"/>
      <c r="CP206" s="1986" t="e" cm="1">
        <f t="array" aca="1" ref="CP206" ca="1">_xlfn.LET(
_xlpm.val,IF($F206 = "",val_blankRefText,  _xldudf_CX_GET(CX_ENTITY,$F206,CP$11,CP$14,,(CP$204))),
_xlpm.Res, IF(OR(_xlpm.val="",_xlpm.val="Error"),"",_xlpm.val),
_xlpm.Res
)</f>
        <v>#NAME?</v>
      </c>
      <c r="CQ206" s="1986" t="e" cm="1">
        <f t="array" aca="1" ref="CQ206" ca="1">_xlfn.LET(
_xlpm.val,IF($F206 = "",val_blankRefText,  _xldudf_CX_GET(CX_ENTITY,$F206,CQ$11,CQ$14,,(CQ$204))),
_xlpm.Res, IF(OR(_xlpm.val="",_xlpm.val="Error"),"",_xlpm.val),
_xlpm.Res
)</f>
        <v>#NAME?</v>
      </c>
      <c r="CR206" s="34"/>
    </row>
    <row r="207" spans="1:96" ht="21" customHeight="1" outlineLevel="1">
      <c r="A207" s="1322"/>
      <c r="B207" s="577" t="s">
        <v>172</v>
      </c>
      <c r="C207" s="577" t="s">
        <v>1643</v>
      </c>
      <c r="D207" s="577"/>
      <c r="E207" s="577" t="e" cm="1">
        <f t="array" aca="1" ref="E207" ca="1">_xlfn.LET(
   _xlpm.Attr,  $C207,
   _xlpm.Lookback, $E$16,
   _xlpm.QueryDate, EOMONTH(val_asOfDate,_xlpm.Lookback),
   _xlpm.ReadField, _xldudf_CX_GET(CX_ENTITY,fx_attrConverter($C207),_xlpm.QueryDate),
   _xlpm.AttrBlank, _xlpm.Attr="", _xlpm.Result,
   IF(_xlpm.AttrBlank,val_blankRefText,fx_attrConverter(_xlpm.ReadField,0)),
IF(_xlpm.Result = "Error", "", _xlpm.Result )
)</f>
        <v>#NAME?</v>
      </c>
      <c r="F207" s="577" t="str">
        <f t="shared" si="62"/>
        <v>Segment II Breakdown - Amount 2</v>
      </c>
      <c r="G207" s="577" t="s">
        <v>1640</v>
      </c>
      <c r="H207" s="510">
        <v>0</v>
      </c>
      <c r="I207" s="510">
        <v>1</v>
      </c>
      <c r="J207" s="30"/>
      <c r="K207" s="30"/>
      <c r="L207" s="579" t="b">
        <v>0</v>
      </c>
      <c r="N207" s="158"/>
      <c r="O207" s="101"/>
      <c r="P207" s="52"/>
      <c r="Q207" s="101"/>
      <c r="R207" s="101"/>
      <c r="S207" s="3008"/>
      <c r="T207" s="3008"/>
      <c r="U207" s="39"/>
      <c r="W207" s="554" t="e">
        <f ca="1">W201</f>
        <v>#NAME?</v>
      </c>
      <c r="X207" s="884" t="s">
        <v>62</v>
      </c>
      <c r="Y207" s="1553" t="e" cm="1">
        <f t="array" aca="1" ref="Y207" ca="1">IF(
       $B207 = "",
       IFBLANK( $E207, "Please select or type in or leave as blank"),
       IFBLANK( $E207, $B207)
    )</f>
        <v>#NAME?</v>
      </c>
      <c r="Z207" s="198" cm="1">
        <f t="array" ref="Z207">_xlfn.SWITCH(
    TRUE,
ISBLANK(_PL!$L207),"",
    _PL!$L207=TRUE, 1,
    _PL!$L207=FALSE,-1,
    _PL!$L207=-1,0,
"n/a"
)</f>
        <v>-1</v>
      </c>
      <c r="AA207" s="905"/>
      <c r="AB207" s="3155"/>
      <c r="AC207" s="914" t="str" cm="1">
        <f t="array" ref="AC207">_xlfn.LET(
_xlpm.Def, IF(_xlfn.XMATCH(AB207,tbl_acctDef[Term],0)&gt;0, fx_getIcon("find"), ""),
_xlpm.Adj, IF(_xlfn.XMATCH(AB207, tbl_adjExample[Items],0)&gt;0, fx_getIcon("find"), ""),
IFERROR(IFBLANK(_xlpm.Def,_xlpm.Adj),"")
)</f>
        <v/>
      </c>
      <c r="AD207" s="1986" t="e" cm="1">
        <f t="array" aca="1" ref="AD207" ca="1">_xlfn.LET(
_xlpm.val,IF($F207 = "",val_blankRefText,  _xldudf_CX_GET(CX_ENTITY,$F207,AD$11,AD$14,,(AD$204))),
_xlpm.Res, IF(OR(_xlpm.val="",_xlpm.val="Error"),"",_xlpm.val),
_xlpm.Res
)</f>
        <v>#NAME?</v>
      </c>
      <c r="AE207" s="1986" t="e" cm="1">
        <f t="array" aca="1" ref="AE207" ca="1">_xlfn.LET(
_xlpm.val,IF($F207 = "",val_blankRefText,  _xldudf_CX_GET(CX_ENTITY,$F207,AE$11,AE$14,,(AE$204))),
_xlpm.Res, IF(OR(_xlpm.val="",_xlpm.val="Error"),"",_xlpm.val),
_xlpm.Res
)</f>
        <v>#NAME?</v>
      </c>
      <c r="AF207" s="1986" t="e" cm="1">
        <f t="array" aca="1" ref="AF207" ca="1">_xlfn.LET(
_xlpm.val,IF($F207 = "",val_blankRefText,  _xldudf_CX_GET(CX_ENTITY,$F207,AF$11,AF$14,,(AF$204))),
_xlpm.Res, IF(OR(_xlpm.val="",_xlpm.val="Error"),"",_xlpm.val),
_xlpm.Res
)</f>
        <v>#NAME?</v>
      </c>
      <c r="AG207" s="1986" t="e" cm="1">
        <f t="array" aca="1" ref="AG207" ca="1">_xlfn.LET(
_xlpm.val,IF($F207 = "",val_blankRefText,  _xldudf_CX_GET(CX_ENTITY,$F207,AG$11,AG$14,,(AG$204))),
_xlpm.Res, IF(OR(_xlpm.val="",_xlpm.val="Error"),"",_xlpm.val),
_xlpm.Res
)</f>
        <v>#NAME?</v>
      </c>
      <c r="AH207" s="1986" t="e" cm="1">
        <f t="array" aca="1" ref="AH207" ca="1">_xlfn.LET(
_xlpm.val,IF($F207 = "",val_blankRefText,  _xldudf_CX_GET(CX_ENTITY,$F207,AH$11,AH$14,,(AH$204))),
_xlpm.Res, IF(OR(_xlpm.val="",_xlpm.val="Error"),"",_xlpm.val),
_xlpm.Res
)</f>
        <v>#NAME?</v>
      </c>
      <c r="AI207" s="1986" t="e" cm="1">
        <f t="array" aca="1" ref="AI207" ca="1">_xlfn.LET(
_xlpm.val,IF($F207 = "",val_blankRefText,  _xldudf_CX_GET(CX_ENTITY,$F207,AI$11,AI$14,,(AI$204))),
_xlpm.Res, IF(OR(_xlpm.val="",_xlpm.val="Error"),"",_xlpm.val),
_xlpm.Res
)</f>
        <v>#NAME?</v>
      </c>
      <c r="AJ207" s="1986" t="e" cm="1">
        <f t="array" aca="1" ref="AJ207" ca="1">_xlfn.LET(
_xlpm.val,IF($F207 = "",val_blankRefText,  _xldudf_CX_GET(CX_ENTITY,$F207,AJ$11,AJ$14,,(AJ$204))),
_xlpm.Res, IF(OR(_xlpm.val="",_xlpm.val="Error"),"",_xlpm.val),
_xlpm.Res
)</f>
        <v>#NAME?</v>
      </c>
      <c r="AK207" s="1986" t="e" cm="1">
        <f t="array" aca="1" ref="AK207" ca="1">_xlfn.LET(
_xlpm.val,IF($F207 = "",val_blankRefText,  _xldudf_CX_GET(CX_ENTITY,$F207,AK$11,AK$14,,(AK$204))),
_xlpm.Res, IF(OR(_xlpm.val="",_xlpm.val="Error"),"",_xlpm.val),
_xlpm.Res
)</f>
        <v>#NAME?</v>
      </c>
      <c r="AL207" s="1986" t="e" cm="1">
        <f t="array" aca="1" ref="AL207" ca="1">_xlfn.LET(
_xlpm.val,IF($F207 = "",val_blankRefText,  _xldudf_CX_GET(CX_ENTITY,$F207,AL$11,AL$14,,(AL$204))),
_xlpm.Res, IF(OR(_xlpm.val="",_xlpm.val="Error"),"",_xlpm.val),
_xlpm.Res
)</f>
        <v>#NAME?</v>
      </c>
      <c r="AM207" s="1986" t="e" cm="1">
        <f t="array" aca="1" ref="AM207" ca="1">_xlfn.LET(
_xlpm.val,IF($F207 = "",val_blankRefText,  _xldudf_CX_GET(CX_ENTITY,$F207,AM$11,AM$14,,(AM$204))),
_xlpm.Res, IF(OR(_xlpm.val="",_xlpm.val="Error"),"",_xlpm.val),
_xlpm.Res
)</f>
        <v>#NAME?</v>
      </c>
      <c r="AN207" s="1986" t="e" cm="1">
        <f t="array" aca="1" ref="AN207" ca="1">_xlfn.LET(
_xlpm.val,IF($F207 = "",val_blankRefText,  _xldudf_CX_GET(CX_ENTITY,$F207,AN$11,AN$14,,(AN$204))),
_xlpm.Res, IF(OR(_xlpm.val="",_xlpm.val="Error"),"",_xlpm.val),
_xlpm.Res
)</f>
        <v>#NAME?</v>
      </c>
      <c r="AO207" s="1986" t="e" cm="1">
        <f t="array" aca="1" ref="AO207" ca="1">_xlfn.LET(
_xlpm.val,IF($F207 = "",val_blankRefText,  _xldudf_CX_GET(CX_ENTITY,$F207,AO$11,AO$14,,(AO$204))),
_xlpm.Res, IF(OR(_xlpm.val="",_xlpm.val="Error"),"",_xlpm.val),
_xlpm.Res
)</f>
        <v>#NAME?</v>
      </c>
      <c r="AP207" s="1986" t="e" cm="1">
        <f t="array" aca="1" ref="AP207" ca="1">_xlfn.LET(
_xlpm.val,IF($F207 = "",val_blankRefText,  _xldudf_CX_GET(CX_ENTITY,$F207,AP$11,AP$14,,(AP$204))),
_xlpm.Res, IF(OR(_xlpm.val="",_xlpm.val="Error"),"",_xlpm.val),
_xlpm.Res
)</f>
        <v>#NAME?</v>
      </c>
      <c r="AQ207" s="1986" t="e" cm="1">
        <f t="array" aca="1" ref="AQ207" ca="1">_xlfn.LET(
_xlpm.val,IF($F207 = "",val_blankRefText,  _xldudf_CX_GET(CX_ENTITY,$F207,AQ$11,AQ$14,,(AQ$204))),
_xlpm.Res, IF(OR(_xlpm.val="",_xlpm.val="Error"),"",_xlpm.val),
_xlpm.Res
)</f>
        <v>#NAME?</v>
      </c>
      <c r="AR207" s="1986" t="e" cm="1">
        <f t="array" aca="1" ref="AR207" ca="1">_xlfn.LET(
_xlpm.val,IF($F207 = "",val_blankRefText,  _xldudf_CX_GET(CX_ENTITY,$F207,AR$11,AR$14,,(AR$204))),
_xlpm.Res, IF(OR(_xlpm.val="",_xlpm.val="Error"),"",_xlpm.val),
_xlpm.Res
)</f>
        <v>#NAME?</v>
      </c>
      <c r="AS207" s="1986" t="e" cm="1">
        <f t="array" aca="1" ref="AS207" ca="1">_xlfn.LET(
_xlpm.val,IF($F207 = "",val_blankRefText,  _xldudf_CX_GET(CX_ENTITY,$F207,AS$11,AS$14,,(AS$204))),
_xlpm.Res, IF(OR(_xlpm.val="",_xlpm.val="Error"),"",_xlpm.val),
_xlpm.Res
)</f>
        <v>#NAME?</v>
      </c>
      <c r="AT207" s="1986" t="e" cm="1">
        <f t="array" aca="1" ref="AT207" ca="1">_xlfn.LET(
_xlpm.val,IF($F207 = "",val_blankRefText,  _xldudf_CX_GET(CX_ENTITY,$F207,AT$11,AT$14,,(AT$204))),
_xlpm.Res, IF(OR(_xlpm.val="",_xlpm.val="Error"),"",_xlpm.val),
_xlpm.Res
)</f>
        <v>#NAME?</v>
      </c>
      <c r="AU207" s="1986" t="e" cm="1">
        <f t="array" aca="1" ref="AU207" ca="1">_xlfn.LET(
_xlpm.val,IF($F207 = "",val_blankRefText,  _xldudf_CX_GET(CX_ENTITY,$F207,AU$11,AU$14,,(AU$204))),
_xlpm.Res, IF(OR(_xlpm.val="",_xlpm.val="Error"),"",_xlpm.val),
_xlpm.Res
)</f>
        <v>#NAME?</v>
      </c>
      <c r="AV207" s="1986" t="e" cm="1">
        <f t="array" aca="1" ref="AV207" ca="1">_xlfn.LET(
_xlpm.val,IF($F207 = "",val_blankRefText,  _xldudf_CX_GET(CX_ENTITY,$F207,AV$11,AV$14,,(AV$204))),
_xlpm.Res, IF(OR(_xlpm.val="",_xlpm.val="Error"),"",_xlpm.val),
_xlpm.Res
)</f>
        <v>#NAME?</v>
      </c>
      <c r="AW207" s="1986" t="e" cm="1">
        <f t="array" aca="1" ref="AW207" ca="1">_xlfn.LET(
_xlpm.val,IF($F207 = "",val_blankRefText,  _xldudf_CX_GET(CX_ENTITY,$F207,AW$11,AW$14,,(AW$204))),
_xlpm.Res, IF(OR(_xlpm.val="",_xlpm.val="Error"),"",_xlpm.val),
_xlpm.Res
)</f>
        <v>#NAME?</v>
      </c>
      <c r="AX207" s="1986" t="e" cm="1">
        <f t="array" aca="1" ref="AX207" ca="1">_xlfn.LET(
_xlpm.val,IF($F207 = "",val_blankRefText,  _xldudf_CX_GET(CX_ENTITY,$F207,AX$11,AX$14,,(AX$204))),
_xlpm.Res, IF(OR(_xlpm.val="",_xlpm.val="Error"),"",_xlpm.val),
_xlpm.Res
)</f>
        <v>#NAME?</v>
      </c>
      <c r="AY207" s="1986" t="e" cm="1">
        <f t="array" aca="1" ref="AY207" ca="1">_xlfn.LET(
_xlpm.val,IF($F207 = "",val_blankRefText,  _xldudf_CX_GET(CX_ENTITY,$F207,AY$11,AY$14,,(AY$204))),
_xlpm.Res, IF(OR(_xlpm.val="",_xlpm.val="Error"),"",_xlpm.val),
_xlpm.Res
)</f>
        <v>#NAME?</v>
      </c>
      <c r="AZ207" s="1986" t="e" cm="1">
        <f t="array" aca="1" ref="AZ207" ca="1">_xlfn.LET(
_xlpm.val,IF($F207 = "",val_blankRefText,  _xldudf_CX_GET(CX_ENTITY,$F207,AZ$11,AZ$14,,(AZ$204))),
_xlpm.Res, IF(OR(_xlpm.val="",_xlpm.val="Error"),"",_xlpm.val),
_xlpm.Res
)</f>
        <v>#NAME?</v>
      </c>
      <c r="BA207" s="1986" t="e" cm="1">
        <f t="array" aca="1" ref="BA207" ca="1">_xlfn.LET(
_xlpm.val,IF($F207 = "",val_blankRefText,  _xldudf_CX_GET(CX_ENTITY,$F207,BA$11,BA$14,,(BA$204))),
_xlpm.Res, IF(OR(_xlpm.val="",_xlpm.val="Error"),"",_xlpm.val),
_xlpm.Res
)</f>
        <v>#NAME?</v>
      </c>
      <c r="BB207" s="1986" t="e" cm="1">
        <f t="array" aca="1" ref="BB207" ca="1">_xlfn.LET(
_xlpm.val,IF($F207 = "",val_blankRefText,  _xldudf_CX_GET(CX_ENTITY,$F207,BB$11,BB$14,,(BB$204))),
_xlpm.Res, IF(OR(_xlpm.val="",_xlpm.val="Error"),"",_xlpm.val),
_xlpm.Res
)</f>
        <v>#NAME?</v>
      </c>
      <c r="BC207" s="1986" t="e" cm="1">
        <f t="array" aca="1" ref="BC207" ca="1">_xlfn.LET(
_xlpm.val,IF($F207 = "",val_blankRefText,  _xldudf_CX_GET(CX_ENTITY,$F207,BC$11,BC$14,,(BC$204))),
_xlpm.Res, IF(OR(_xlpm.val="",_xlpm.val="Error"),"",_xlpm.val),
_xlpm.Res
)</f>
        <v>#NAME?</v>
      </c>
      <c r="BD207" s="1986" t="e" cm="1">
        <f t="array" aca="1" ref="BD207" ca="1">_xlfn.LET(
_xlpm.val,IF($F207 = "",val_blankRefText,  _xldudf_CX_GET(CX_ENTITY,$F207,BD$11,BD$14,,(BD$204))),
_xlpm.Res, IF(OR(_xlpm.val="",_xlpm.val="Error"),"",_xlpm.val),
_xlpm.Res
)</f>
        <v>#NAME?</v>
      </c>
      <c r="BE207" s="1986" t="e" cm="1">
        <f t="array" aca="1" ref="BE207" ca="1">_xlfn.LET(
_xlpm.val,IF($F207 = "",val_blankRefText,  _xldudf_CX_GET(CX_ENTITY,$F207,BE$11,BE$14,,(BE$204))),
_xlpm.Res, IF(OR(_xlpm.val="",_xlpm.val="Error"),"",_xlpm.val),
_xlpm.Res
)</f>
        <v>#NAME?</v>
      </c>
      <c r="BF207" s="1986" t="e" cm="1">
        <f t="array" aca="1" ref="BF207" ca="1">_xlfn.LET(
_xlpm.val,IF($F207 = "",val_blankRefText,  _xldudf_CX_GET(CX_ENTITY,$F207,BF$11,BF$14,,(BF$204))),
_xlpm.Res, IF(OR(_xlpm.val="",_xlpm.val="Error"),"",_xlpm.val),
_xlpm.Res
)</f>
        <v>#NAME?</v>
      </c>
      <c r="BG207" s="1986" t="e" cm="1">
        <f t="array" aca="1" ref="BG207" ca="1">_xlfn.LET(
_xlpm.val,IF($F207 = "",val_blankRefText,  _xldudf_CX_GET(CX_ENTITY,$F207,BG$11,BG$14,,(BG$204))),
_xlpm.Res, IF(OR(_xlpm.val="",_xlpm.val="Error"),"",_xlpm.val),
_xlpm.Res
)</f>
        <v>#NAME?</v>
      </c>
      <c r="BH207" s="1986" t="e" cm="1">
        <f t="array" aca="1" ref="BH207" ca="1">_xlfn.LET(
_xlpm.val,IF($F207 = "",val_blankRefText,  _xldudf_CX_GET(CX_ENTITY,$F207,BH$11,BH$14,,(BH$204))),
_xlpm.Res, IF(OR(_xlpm.val="",_xlpm.val="Error"),"",_xlpm.val),
_xlpm.Res
)</f>
        <v>#NAME?</v>
      </c>
      <c r="BI207" s="1986" t="e" cm="1">
        <f t="array" aca="1" ref="BI207" ca="1">_xlfn.LET(
_xlpm.val,IF($F207 = "",val_blankRefText,  _xldudf_CX_GET(CX_ENTITY,$F207,BI$11,BI$14,,(BI$204))),
_xlpm.Res, IF(OR(_xlpm.val="",_xlpm.val="Error"),"",_xlpm.val),
_xlpm.Res
)</f>
        <v>#NAME?</v>
      </c>
      <c r="BJ207" s="1986" t="e" cm="1">
        <f t="array" aca="1" ref="BJ207" ca="1">_xlfn.LET(
_xlpm.val,IF($F207 = "",val_blankRefText,  _xldudf_CX_GET(CX_ENTITY,$F207,BJ$11,BJ$14,,(BJ$204))),
_xlpm.Res, IF(OR(_xlpm.val="",_xlpm.val="Error"),"",_xlpm.val),
_xlpm.Res
)</f>
        <v>#NAME?</v>
      </c>
      <c r="BK207" s="1986" t="e" cm="1">
        <f t="array" aca="1" ref="BK207" ca="1">_xlfn.LET(
_xlpm.val,IF($F207 = "",val_blankRefText,  _xldudf_CX_GET(CX_ENTITY,$F207,BK$11,BK$14,,(BK$204))),
_xlpm.Res, IF(OR(_xlpm.val="",_xlpm.val="Error"),"",_xlpm.val),
_xlpm.Res
)</f>
        <v>#NAME?</v>
      </c>
      <c r="BL207" s="1986" t="e" cm="1">
        <f t="array" aca="1" ref="BL207" ca="1">_xlfn.LET(
_xlpm.val,IF($F207 = "",val_blankRefText,  _xldudf_CX_GET(CX_ENTITY,$F207,BL$11,BL$14,,(BL$204))),
_xlpm.Res, IF(OR(_xlpm.val="",_xlpm.val="Error"),"",_xlpm.val),
_xlpm.Res
)</f>
        <v>#NAME?</v>
      </c>
      <c r="BM207" s="1986" t="e" cm="1">
        <f t="array" aca="1" ref="BM207" ca="1">_xlfn.LET(
_xlpm.val,IF($F207 = "",val_blankRefText,  _xldudf_CX_GET(CX_ENTITY,$F207,BM$11,BM$14,,(BM$204))),
_xlpm.Res, IF(OR(_xlpm.val="",_xlpm.val="Error"),"",_xlpm.val),
_xlpm.Res
)</f>
        <v>#NAME?</v>
      </c>
      <c r="BN207" s="1986" t="e" cm="1">
        <f t="array" aca="1" ref="BN207" ca="1">_xlfn.LET(
_xlpm.val,IF($F207 = "",val_blankRefText,  _xldudf_CX_GET(CX_ENTITY,$F207,BN$11,BN$14,,(BN$204))),
_xlpm.Res, IF(OR(_xlpm.val="",_xlpm.val="Error"),"",_xlpm.val),
_xlpm.Res
)</f>
        <v>#NAME?</v>
      </c>
      <c r="BO207" s="2103"/>
      <c r="BP207" s="2103"/>
      <c r="BQ207" s="2103"/>
      <c r="BR207" s="2103"/>
      <c r="BS207" s="2103"/>
      <c r="BT207" s="2103"/>
      <c r="BU207" s="2103"/>
      <c r="BV207" s="2103"/>
      <c r="BW207" s="2103"/>
      <c r="BX207" s="2103"/>
      <c r="BY207" s="2103"/>
      <c r="BZ207" s="2103"/>
      <c r="CA207" s="34"/>
      <c r="CC207" s="299"/>
      <c r="CD207" s="1461" t="e" cm="1">
        <f t="array" aca="1" ref="CD207" ca="1">_xlfn.LET( _xlpm.CheckBlank, SUM(PL!$AD207:$BN207) = 0, IF(_xlpm.CheckBlank, "", SUM(_xlfn._xlws.FILTER(PL!$AD207:$BN207,(YEAR(PL!$AD$12:$BN$12)=PL!CD$12)*(array_timeline&lt;=PL!CD$11)))))</f>
        <v>#NAME?</v>
      </c>
      <c r="CE207" s="1461" t="e" cm="1">
        <f t="array" aca="1" ref="CE207" ca="1">_xlfn.LET( _xlpm.CheckBlank, SUM(PL!$AD207:$BN207) = 0, IF(_xlpm.CheckBlank, "", SUM(_xlfn._xlws.FILTER(PL!$AD207:$BN207,(YEAR(PL!$AD$12:$BN$12)=PL!CE$12)*(array_timeline&lt;=PL!CE$11)))))</f>
        <v>#NAME?</v>
      </c>
      <c r="CF207" s="88"/>
      <c r="CG207" s="1461" t="e" cm="1">
        <f t="array" aca="1" ref="CG207" ca="1">_xlfn.LET( _xlpm.CheckBlank, SUM(PL!$AD207:$BN207) = 0, IF(_xlpm.CheckBlank, "", SUM(_xlfn._xlws.FILTER(PL!$AD207:$BN207,(YEAR(PL!$AD$12:$BN$12)=PL!CG$12)*(array_timeline&lt;=PL!CG$11)))))</f>
        <v>#NAME?</v>
      </c>
      <c r="CH207" s="1461" t="e" cm="1">
        <f t="array" aca="1" ref="CH207" ca="1">_xlfn.LET( _xlpm.CheckBlank, SUM(PL!$AD207:$BN207) = 0, IF(_xlpm.CheckBlank, "", SUM(_xlfn._xlws.FILTER(PL!$AD207:$BN207,(YEAR(PL!$AD$12:$BN$12)=PL!CH$12)*(array_timeline&lt;=PL!CH$11)))))</f>
        <v>#NAME?</v>
      </c>
      <c r="CI207" s="88"/>
      <c r="CJ207" s="1461" cm="1">
        <f t="array" ref="CJ207">_xlfn.LET( _xlpm.CheckBlank, SUM(PL!$AD207:$BN207) = 0, IF(_xlpm.CheckBlank, "", SUM(_xlfn.TAKE(_xlfn.DROP(PL!$AD207:$BN207, ,-DATEDIFF(PL!CJ$11, val_asOfDate,"M")),1,-12))))</f>
        <v>12</v>
      </c>
      <c r="CK207" s="1461" cm="1">
        <f t="array" ref="CK207">_xlfn.LET( _xlpm.CheckBlank, SUM(PL!$AD207:$BN207) = 0, IF(_xlpm.CheckBlank, "", SUM(_xlfn.TAKE(_xlfn.DROP(PL!$AD207:$BN207, ,-DATEDIFF(PL!CK$11, val_asOfDate,"M")),1,-12))))</f>
        <v>12</v>
      </c>
      <c r="CL207" s="88"/>
      <c r="CM207" s="1986" t="e" cm="1">
        <f t="array" aca="1" ref="CM207" ca="1">_xlfn.LET(
_xlpm.val,IF($F207 = "",val_blankRefText,  _xldudf_CX_GET(CX_ENTITY,$F207,CM$11,CM$14,,(CM$204))),
_xlpm.Res, IF(OR(_xlpm.val="",_xlpm.val="Error"),"",_xlpm.val),
_xlpm.Res
)</f>
        <v>#NAME?</v>
      </c>
      <c r="CN207" s="1986" t="e" cm="1">
        <f t="array" aca="1" ref="CN207" ca="1">_xlfn.LET(
_xlpm.val,IF($F207 = "",val_blankRefText,  _xldudf_CX_GET(CX_ENTITY,$F207,CN$11,CN$14,,(CN$204))),
_xlpm.Res, IF(OR(_xlpm.val="",_xlpm.val="Error"),"",_xlpm.val),
_xlpm.Res
)</f>
        <v>#NAME?</v>
      </c>
      <c r="CO207" s="1169"/>
      <c r="CP207" s="1986" t="e" cm="1">
        <f t="array" aca="1" ref="CP207" ca="1">_xlfn.LET(
_xlpm.val,IF($F207 = "",val_blankRefText,  _xldudf_CX_GET(CX_ENTITY,$F207,CP$11,CP$14,,(CP$204))),
_xlpm.Res, IF(OR(_xlpm.val="",_xlpm.val="Error"),"",_xlpm.val),
_xlpm.Res
)</f>
        <v>#NAME?</v>
      </c>
      <c r="CQ207" s="1986" t="e" cm="1">
        <f t="array" aca="1" ref="CQ207" ca="1">_xlfn.LET(
_xlpm.val,IF($F207 = "",val_blankRefText,  _xldudf_CX_GET(CX_ENTITY,$F207,CQ$11,CQ$14,,(CQ$204))),
_xlpm.Res, IF(OR(_xlpm.val="",_xlpm.val="Error"),"",_xlpm.val),
_xlpm.Res
)</f>
        <v>#NAME?</v>
      </c>
      <c r="CR207" s="34"/>
    </row>
    <row r="208" spans="1:96" ht="21" customHeight="1" outlineLevel="1">
      <c r="A208" s="1322"/>
      <c r="B208" s="577" t="s">
        <v>173</v>
      </c>
      <c r="C208" s="577" t="s">
        <v>1644</v>
      </c>
      <c r="D208" s="577"/>
      <c r="E208" s="577" t="e" cm="1">
        <f t="array" aca="1" ref="E208" ca="1">_xlfn.LET(
   _xlpm.Attr,  $C208,
   _xlpm.Lookback, $E$16,
   _xlpm.QueryDate, EOMONTH(val_asOfDate,_xlpm.Lookback),
   _xlpm.ReadField, _xldudf_CX_GET(CX_ENTITY,fx_attrConverter($C208),_xlpm.QueryDate),
   _xlpm.AttrBlank, _xlpm.Attr="", _xlpm.Result,
   IF(_xlpm.AttrBlank,val_blankRefText,fx_attrConverter(_xlpm.ReadField,0)),
IF(_xlpm.Result = "Error", "", _xlpm.Result )
)</f>
        <v>#NAME?</v>
      </c>
      <c r="F208" s="577" t="str">
        <f t="shared" si="62"/>
        <v>Segment II Breakdown - Amount 3</v>
      </c>
      <c r="G208" s="577" t="s">
        <v>1640</v>
      </c>
      <c r="H208" s="510">
        <v>0</v>
      </c>
      <c r="I208" s="510">
        <v>1</v>
      </c>
      <c r="J208" s="30"/>
      <c r="K208" s="30"/>
      <c r="L208" s="579" t="b">
        <v>0</v>
      </c>
      <c r="N208" s="158"/>
      <c r="O208" s="101"/>
      <c r="P208" s="52"/>
      <c r="Q208" s="101"/>
      <c r="R208" s="101"/>
      <c r="S208" s="3008"/>
      <c r="T208" s="3008"/>
      <c r="U208" s="39"/>
      <c r="W208" s="554" t="e">
        <f ca="1">W201</f>
        <v>#NAME?</v>
      </c>
      <c r="X208" s="884" t="s">
        <v>62</v>
      </c>
      <c r="Y208" s="1553" t="e" cm="1">
        <f t="array" aca="1" ref="Y208" ca="1">IF(
       $B208 = "",
       IFBLANK( $E208, "Please select or type in or leave as blank"),
       IFBLANK( $E208, $B208)
    )</f>
        <v>#NAME?</v>
      </c>
      <c r="Z208" s="198" cm="1">
        <f t="array" ref="Z208">_xlfn.SWITCH(
    TRUE,
ISBLANK(_PL!$L208),"",
    _PL!$L208=TRUE, 1,
    _PL!$L208=FALSE,-1,
    _PL!$L208=-1,0,
"n/a"
)</f>
        <v>-1</v>
      </c>
      <c r="AA208" s="905"/>
      <c r="AB208" s="3155"/>
      <c r="AC208" s="914" t="str" cm="1">
        <f t="array" ref="AC208">_xlfn.LET(
_xlpm.Def, IF(_xlfn.XMATCH(AB208,tbl_acctDef[Term],0)&gt;0, fx_getIcon("find"), ""),
_xlpm.Adj, IF(_xlfn.XMATCH(AB208, tbl_adjExample[Items],0)&gt;0, fx_getIcon("find"), ""),
IFERROR(IFBLANK(_xlpm.Def,_xlpm.Adj),"")
)</f>
        <v/>
      </c>
      <c r="AD208" s="1986" t="e" cm="1">
        <f t="array" aca="1" ref="AD208" ca="1">_xlfn.LET(
_xlpm.val,IF($F208 = "",val_blankRefText,  _xldudf_CX_GET(CX_ENTITY,$F208,AD$11,AD$14,,(AD$204))),
_xlpm.Res, IF(OR(_xlpm.val="",_xlpm.val="Error"),"",_xlpm.val),
_xlpm.Res
)</f>
        <v>#NAME?</v>
      </c>
      <c r="AE208" s="1986" t="e" cm="1">
        <f t="array" aca="1" ref="AE208" ca="1">_xlfn.LET(
_xlpm.val,IF($F208 = "",val_blankRefText,  _xldudf_CX_GET(CX_ENTITY,$F208,AE$11,AE$14,,(AE$204))),
_xlpm.Res, IF(OR(_xlpm.val="",_xlpm.val="Error"),"",_xlpm.val),
_xlpm.Res
)</f>
        <v>#NAME?</v>
      </c>
      <c r="AF208" s="1986" t="e" cm="1">
        <f t="array" aca="1" ref="AF208" ca="1">_xlfn.LET(
_xlpm.val,IF($F208 = "",val_blankRefText,  _xldudf_CX_GET(CX_ENTITY,$F208,AF$11,AF$14,,(AF$204))),
_xlpm.Res, IF(OR(_xlpm.val="",_xlpm.val="Error"),"",_xlpm.val),
_xlpm.Res
)</f>
        <v>#NAME?</v>
      </c>
      <c r="AG208" s="1986" t="e" cm="1">
        <f t="array" aca="1" ref="AG208" ca="1">_xlfn.LET(
_xlpm.val,IF($F208 = "",val_blankRefText,  _xldudf_CX_GET(CX_ENTITY,$F208,AG$11,AG$14,,(AG$204))),
_xlpm.Res, IF(OR(_xlpm.val="",_xlpm.val="Error"),"",_xlpm.val),
_xlpm.Res
)</f>
        <v>#NAME?</v>
      </c>
      <c r="AH208" s="1986" t="e" cm="1">
        <f t="array" aca="1" ref="AH208" ca="1">_xlfn.LET(
_xlpm.val,IF($F208 = "",val_blankRefText,  _xldudf_CX_GET(CX_ENTITY,$F208,AH$11,AH$14,,(AH$204))),
_xlpm.Res, IF(OR(_xlpm.val="",_xlpm.val="Error"),"",_xlpm.val),
_xlpm.Res
)</f>
        <v>#NAME?</v>
      </c>
      <c r="AI208" s="1986" t="e" cm="1">
        <f t="array" aca="1" ref="AI208" ca="1">_xlfn.LET(
_xlpm.val,IF($F208 = "",val_blankRefText,  _xldudf_CX_GET(CX_ENTITY,$F208,AI$11,AI$14,,(AI$204))),
_xlpm.Res, IF(OR(_xlpm.val="",_xlpm.val="Error"),"",_xlpm.val),
_xlpm.Res
)</f>
        <v>#NAME?</v>
      </c>
      <c r="AJ208" s="1986" t="e" cm="1">
        <f t="array" aca="1" ref="AJ208" ca="1">_xlfn.LET(
_xlpm.val,IF($F208 = "",val_blankRefText,  _xldudf_CX_GET(CX_ENTITY,$F208,AJ$11,AJ$14,,(AJ$204))),
_xlpm.Res, IF(OR(_xlpm.val="",_xlpm.val="Error"),"",_xlpm.val),
_xlpm.Res
)</f>
        <v>#NAME?</v>
      </c>
      <c r="AK208" s="1986" t="e" cm="1">
        <f t="array" aca="1" ref="AK208" ca="1">_xlfn.LET(
_xlpm.val,IF($F208 = "",val_blankRefText,  _xldudf_CX_GET(CX_ENTITY,$F208,AK$11,AK$14,,(AK$204))),
_xlpm.Res, IF(OR(_xlpm.val="",_xlpm.val="Error"),"",_xlpm.val),
_xlpm.Res
)</f>
        <v>#NAME?</v>
      </c>
      <c r="AL208" s="1986" t="e" cm="1">
        <f t="array" aca="1" ref="AL208" ca="1">_xlfn.LET(
_xlpm.val,IF($F208 = "",val_blankRefText,  _xldudf_CX_GET(CX_ENTITY,$F208,AL$11,AL$14,,(AL$204))),
_xlpm.Res, IF(OR(_xlpm.val="",_xlpm.val="Error"),"",_xlpm.val),
_xlpm.Res
)</f>
        <v>#NAME?</v>
      </c>
      <c r="AM208" s="1986" t="e" cm="1">
        <f t="array" aca="1" ref="AM208" ca="1">_xlfn.LET(
_xlpm.val,IF($F208 = "",val_blankRefText,  _xldudf_CX_GET(CX_ENTITY,$F208,AM$11,AM$14,,(AM$204))),
_xlpm.Res, IF(OR(_xlpm.val="",_xlpm.val="Error"),"",_xlpm.val),
_xlpm.Res
)</f>
        <v>#NAME?</v>
      </c>
      <c r="AN208" s="1986" t="e" cm="1">
        <f t="array" aca="1" ref="AN208" ca="1">_xlfn.LET(
_xlpm.val,IF($F208 = "",val_blankRefText,  _xldudf_CX_GET(CX_ENTITY,$F208,AN$11,AN$14,,(AN$204))),
_xlpm.Res, IF(OR(_xlpm.val="",_xlpm.val="Error"),"",_xlpm.val),
_xlpm.Res
)</f>
        <v>#NAME?</v>
      </c>
      <c r="AO208" s="1986" t="e" cm="1">
        <f t="array" aca="1" ref="AO208" ca="1">_xlfn.LET(
_xlpm.val,IF($F208 = "",val_blankRefText,  _xldudf_CX_GET(CX_ENTITY,$F208,AO$11,AO$14,,(AO$204))),
_xlpm.Res, IF(OR(_xlpm.val="",_xlpm.val="Error"),"",_xlpm.val),
_xlpm.Res
)</f>
        <v>#NAME?</v>
      </c>
      <c r="AP208" s="1986" t="e" cm="1">
        <f t="array" aca="1" ref="AP208" ca="1">_xlfn.LET(
_xlpm.val,IF($F208 = "",val_blankRefText,  _xldudf_CX_GET(CX_ENTITY,$F208,AP$11,AP$14,,(AP$204))),
_xlpm.Res, IF(OR(_xlpm.val="",_xlpm.val="Error"),"",_xlpm.val),
_xlpm.Res
)</f>
        <v>#NAME?</v>
      </c>
      <c r="AQ208" s="1986" t="e" cm="1">
        <f t="array" aca="1" ref="AQ208" ca="1">_xlfn.LET(
_xlpm.val,IF($F208 = "",val_blankRefText,  _xldudf_CX_GET(CX_ENTITY,$F208,AQ$11,AQ$14,,(AQ$204))),
_xlpm.Res, IF(OR(_xlpm.val="",_xlpm.val="Error"),"",_xlpm.val),
_xlpm.Res
)</f>
        <v>#NAME?</v>
      </c>
      <c r="AR208" s="1986" t="e" cm="1">
        <f t="array" aca="1" ref="AR208" ca="1">_xlfn.LET(
_xlpm.val,IF($F208 = "",val_blankRefText,  _xldudf_CX_GET(CX_ENTITY,$F208,AR$11,AR$14,,(AR$204))),
_xlpm.Res, IF(OR(_xlpm.val="",_xlpm.val="Error"),"",_xlpm.val),
_xlpm.Res
)</f>
        <v>#NAME?</v>
      </c>
      <c r="AS208" s="1986" t="e" cm="1">
        <f t="array" aca="1" ref="AS208" ca="1">_xlfn.LET(
_xlpm.val,IF($F208 = "",val_blankRefText,  _xldudf_CX_GET(CX_ENTITY,$F208,AS$11,AS$14,,(AS$204))),
_xlpm.Res, IF(OR(_xlpm.val="",_xlpm.val="Error"),"",_xlpm.val),
_xlpm.Res
)</f>
        <v>#NAME?</v>
      </c>
      <c r="AT208" s="1986" t="e" cm="1">
        <f t="array" aca="1" ref="AT208" ca="1">_xlfn.LET(
_xlpm.val,IF($F208 = "",val_blankRefText,  _xldudf_CX_GET(CX_ENTITY,$F208,AT$11,AT$14,,(AT$204))),
_xlpm.Res, IF(OR(_xlpm.val="",_xlpm.val="Error"),"",_xlpm.val),
_xlpm.Res
)</f>
        <v>#NAME?</v>
      </c>
      <c r="AU208" s="1986" t="e" cm="1">
        <f t="array" aca="1" ref="AU208" ca="1">_xlfn.LET(
_xlpm.val,IF($F208 = "",val_blankRefText,  _xldudf_CX_GET(CX_ENTITY,$F208,AU$11,AU$14,,(AU$204))),
_xlpm.Res, IF(OR(_xlpm.val="",_xlpm.val="Error"),"",_xlpm.val),
_xlpm.Res
)</f>
        <v>#NAME?</v>
      </c>
      <c r="AV208" s="1986" t="e" cm="1">
        <f t="array" aca="1" ref="AV208" ca="1">_xlfn.LET(
_xlpm.val,IF($F208 = "",val_blankRefText,  _xldudf_CX_GET(CX_ENTITY,$F208,AV$11,AV$14,,(AV$204))),
_xlpm.Res, IF(OR(_xlpm.val="",_xlpm.val="Error"),"",_xlpm.val),
_xlpm.Res
)</f>
        <v>#NAME?</v>
      </c>
      <c r="AW208" s="1986" t="e" cm="1">
        <f t="array" aca="1" ref="AW208" ca="1">_xlfn.LET(
_xlpm.val,IF($F208 = "",val_blankRefText,  _xldudf_CX_GET(CX_ENTITY,$F208,AW$11,AW$14,,(AW$204))),
_xlpm.Res, IF(OR(_xlpm.val="",_xlpm.val="Error"),"",_xlpm.val),
_xlpm.Res
)</f>
        <v>#NAME?</v>
      </c>
      <c r="AX208" s="1986" t="e" cm="1">
        <f t="array" aca="1" ref="AX208" ca="1">_xlfn.LET(
_xlpm.val,IF($F208 = "",val_blankRefText,  _xldudf_CX_GET(CX_ENTITY,$F208,AX$11,AX$14,,(AX$204))),
_xlpm.Res, IF(OR(_xlpm.val="",_xlpm.val="Error"),"",_xlpm.val),
_xlpm.Res
)</f>
        <v>#NAME?</v>
      </c>
      <c r="AY208" s="1986" t="e" cm="1">
        <f t="array" aca="1" ref="AY208" ca="1">_xlfn.LET(
_xlpm.val,IF($F208 = "",val_blankRefText,  _xldudf_CX_GET(CX_ENTITY,$F208,AY$11,AY$14,,(AY$204))),
_xlpm.Res, IF(OR(_xlpm.val="",_xlpm.val="Error"),"",_xlpm.val),
_xlpm.Res
)</f>
        <v>#NAME?</v>
      </c>
      <c r="AZ208" s="1986" t="e" cm="1">
        <f t="array" aca="1" ref="AZ208" ca="1">_xlfn.LET(
_xlpm.val,IF($F208 = "",val_blankRefText,  _xldudf_CX_GET(CX_ENTITY,$F208,AZ$11,AZ$14,,(AZ$204))),
_xlpm.Res, IF(OR(_xlpm.val="",_xlpm.val="Error"),"",_xlpm.val),
_xlpm.Res
)</f>
        <v>#NAME?</v>
      </c>
      <c r="BA208" s="1986" t="e" cm="1">
        <f t="array" aca="1" ref="BA208" ca="1">_xlfn.LET(
_xlpm.val,IF($F208 = "",val_blankRefText,  _xldudf_CX_GET(CX_ENTITY,$F208,BA$11,BA$14,,(BA$204))),
_xlpm.Res, IF(OR(_xlpm.val="",_xlpm.val="Error"),"",_xlpm.val),
_xlpm.Res
)</f>
        <v>#NAME?</v>
      </c>
      <c r="BB208" s="1986" t="e" cm="1">
        <f t="array" aca="1" ref="BB208" ca="1">_xlfn.LET(
_xlpm.val,IF($F208 = "",val_blankRefText,  _xldudf_CX_GET(CX_ENTITY,$F208,BB$11,BB$14,,(BB$204))),
_xlpm.Res, IF(OR(_xlpm.val="",_xlpm.val="Error"),"",_xlpm.val),
_xlpm.Res
)</f>
        <v>#NAME?</v>
      </c>
      <c r="BC208" s="1986" t="e" cm="1">
        <f t="array" aca="1" ref="BC208" ca="1">_xlfn.LET(
_xlpm.val,IF($F208 = "",val_blankRefText,  _xldudf_CX_GET(CX_ENTITY,$F208,BC$11,BC$14,,(BC$204))),
_xlpm.Res, IF(OR(_xlpm.val="",_xlpm.val="Error"),"",_xlpm.val),
_xlpm.Res
)</f>
        <v>#NAME?</v>
      </c>
      <c r="BD208" s="1986" t="e" cm="1">
        <f t="array" aca="1" ref="BD208" ca="1">_xlfn.LET(
_xlpm.val,IF($F208 = "",val_blankRefText,  _xldudf_CX_GET(CX_ENTITY,$F208,BD$11,BD$14,,(BD$204))),
_xlpm.Res, IF(OR(_xlpm.val="",_xlpm.val="Error"),"",_xlpm.val),
_xlpm.Res
)</f>
        <v>#NAME?</v>
      </c>
      <c r="BE208" s="1986" t="e" cm="1">
        <f t="array" aca="1" ref="BE208" ca="1">_xlfn.LET(
_xlpm.val,IF($F208 = "",val_blankRefText,  _xldudf_CX_GET(CX_ENTITY,$F208,BE$11,BE$14,,(BE$204))),
_xlpm.Res, IF(OR(_xlpm.val="",_xlpm.val="Error"),"",_xlpm.val),
_xlpm.Res
)</f>
        <v>#NAME?</v>
      </c>
      <c r="BF208" s="1986" t="e" cm="1">
        <f t="array" aca="1" ref="BF208" ca="1">_xlfn.LET(
_xlpm.val,IF($F208 = "",val_blankRefText,  _xldudf_CX_GET(CX_ENTITY,$F208,BF$11,BF$14,,(BF$204))),
_xlpm.Res, IF(OR(_xlpm.val="",_xlpm.val="Error"),"",_xlpm.val),
_xlpm.Res
)</f>
        <v>#NAME?</v>
      </c>
      <c r="BG208" s="1986" t="e" cm="1">
        <f t="array" aca="1" ref="BG208" ca="1">_xlfn.LET(
_xlpm.val,IF($F208 = "",val_blankRefText,  _xldudf_CX_GET(CX_ENTITY,$F208,BG$11,BG$14,,(BG$204))),
_xlpm.Res, IF(OR(_xlpm.val="",_xlpm.val="Error"),"",_xlpm.val),
_xlpm.Res
)</f>
        <v>#NAME?</v>
      </c>
      <c r="BH208" s="1986" t="e" cm="1">
        <f t="array" aca="1" ref="BH208" ca="1">_xlfn.LET(
_xlpm.val,IF($F208 = "",val_blankRefText,  _xldudf_CX_GET(CX_ENTITY,$F208,BH$11,BH$14,,(BH$204))),
_xlpm.Res, IF(OR(_xlpm.val="",_xlpm.val="Error"),"",_xlpm.val),
_xlpm.Res
)</f>
        <v>#NAME?</v>
      </c>
      <c r="BI208" s="1986" t="e" cm="1">
        <f t="array" aca="1" ref="BI208" ca="1">_xlfn.LET(
_xlpm.val,IF($F208 = "",val_blankRefText,  _xldudf_CX_GET(CX_ENTITY,$F208,BI$11,BI$14,,(BI$204))),
_xlpm.Res, IF(OR(_xlpm.val="",_xlpm.val="Error"),"",_xlpm.val),
_xlpm.Res
)</f>
        <v>#NAME?</v>
      </c>
      <c r="BJ208" s="1986" t="e" cm="1">
        <f t="array" aca="1" ref="BJ208" ca="1">_xlfn.LET(
_xlpm.val,IF($F208 = "",val_blankRefText,  _xldudf_CX_GET(CX_ENTITY,$F208,BJ$11,BJ$14,,(BJ$204))),
_xlpm.Res, IF(OR(_xlpm.val="",_xlpm.val="Error"),"",_xlpm.val),
_xlpm.Res
)</f>
        <v>#NAME?</v>
      </c>
      <c r="BK208" s="1986" t="e" cm="1">
        <f t="array" aca="1" ref="BK208" ca="1">_xlfn.LET(
_xlpm.val,IF($F208 = "",val_blankRefText,  _xldudf_CX_GET(CX_ENTITY,$F208,BK$11,BK$14,,(BK$204))),
_xlpm.Res, IF(OR(_xlpm.val="",_xlpm.val="Error"),"",_xlpm.val),
_xlpm.Res
)</f>
        <v>#NAME?</v>
      </c>
      <c r="BL208" s="1986" t="e" cm="1">
        <f t="array" aca="1" ref="BL208" ca="1">_xlfn.LET(
_xlpm.val,IF($F208 = "",val_blankRefText,  _xldudf_CX_GET(CX_ENTITY,$F208,BL$11,BL$14,,(BL$204))),
_xlpm.Res, IF(OR(_xlpm.val="",_xlpm.val="Error"),"",_xlpm.val),
_xlpm.Res
)</f>
        <v>#NAME?</v>
      </c>
      <c r="BM208" s="1986" t="e" cm="1">
        <f t="array" aca="1" ref="BM208" ca="1">_xlfn.LET(
_xlpm.val,IF($F208 = "",val_blankRefText,  _xldudf_CX_GET(CX_ENTITY,$F208,BM$11,BM$14,,(BM$204))),
_xlpm.Res, IF(OR(_xlpm.val="",_xlpm.val="Error"),"",_xlpm.val),
_xlpm.Res
)</f>
        <v>#NAME?</v>
      </c>
      <c r="BN208" s="1986" t="e" cm="1">
        <f t="array" aca="1" ref="BN208" ca="1">_xlfn.LET(
_xlpm.val,IF($F208 = "",val_blankRefText,  _xldudf_CX_GET(CX_ENTITY,$F208,BN$11,BN$14,,(BN$204))),
_xlpm.Res, IF(OR(_xlpm.val="",_xlpm.val="Error"),"",_xlpm.val),
_xlpm.Res
)</f>
        <v>#NAME?</v>
      </c>
      <c r="BO208" s="2103"/>
      <c r="BP208" s="2103"/>
      <c r="BQ208" s="2103"/>
      <c r="BR208" s="2103"/>
      <c r="BS208" s="2103"/>
      <c r="BT208" s="2103"/>
      <c r="BU208" s="2103"/>
      <c r="BV208" s="2103"/>
      <c r="BW208" s="2103"/>
      <c r="BX208" s="2103"/>
      <c r="BY208" s="2103"/>
      <c r="BZ208" s="2103"/>
      <c r="CA208" s="34"/>
      <c r="CC208" s="299"/>
      <c r="CD208" s="1461" t="e" cm="1">
        <f t="array" aca="1" ref="CD208" ca="1">_xlfn.LET( _xlpm.CheckBlank, SUM(PL!$AD208:$BN208) = 0, IF(_xlpm.CheckBlank, "", SUM(_xlfn._xlws.FILTER(PL!$AD208:$BN208,(YEAR(PL!$AD$12:$BN$12)=PL!CD$12)*(array_timeline&lt;=PL!CD$11)))))</f>
        <v>#NAME?</v>
      </c>
      <c r="CE208" s="1461" t="e" cm="1">
        <f t="array" aca="1" ref="CE208" ca="1">_xlfn.LET( _xlpm.CheckBlank, SUM(PL!$AD208:$BN208) = 0, IF(_xlpm.CheckBlank, "", SUM(_xlfn._xlws.FILTER(PL!$AD208:$BN208,(YEAR(PL!$AD$12:$BN$12)=PL!CE$12)*(array_timeline&lt;=PL!CE$11)))))</f>
        <v>#NAME?</v>
      </c>
      <c r="CF208" s="88"/>
      <c r="CG208" s="1461" t="e" cm="1">
        <f t="array" aca="1" ref="CG208" ca="1">_xlfn.LET( _xlpm.CheckBlank, SUM(PL!$AD208:$BN208) = 0, IF(_xlpm.CheckBlank, "", SUM(_xlfn._xlws.FILTER(PL!$AD208:$BN208,(YEAR(PL!$AD$12:$BN$12)=PL!CG$12)*(array_timeline&lt;=PL!CG$11)))))</f>
        <v>#NAME?</v>
      </c>
      <c r="CH208" s="1461" t="e" cm="1">
        <f t="array" aca="1" ref="CH208" ca="1">_xlfn.LET( _xlpm.CheckBlank, SUM(PL!$AD208:$BN208) = 0, IF(_xlpm.CheckBlank, "", SUM(_xlfn._xlws.FILTER(PL!$AD208:$BN208,(YEAR(PL!$AD$12:$BN$12)=PL!CH$12)*(array_timeline&lt;=PL!CH$11)))))</f>
        <v>#NAME?</v>
      </c>
      <c r="CI208" s="88"/>
      <c r="CJ208" s="1461" cm="1">
        <f t="array" ref="CJ208">_xlfn.LET( _xlpm.CheckBlank, SUM(PL!$AD208:$BN208) = 0, IF(_xlpm.CheckBlank, "", SUM(_xlfn.TAKE(_xlfn.DROP(PL!$AD208:$BN208, ,-DATEDIFF(PL!CJ$11, val_asOfDate,"M")),1,-12))))</f>
        <v>12</v>
      </c>
      <c r="CK208" s="1461" cm="1">
        <f t="array" ref="CK208">_xlfn.LET( _xlpm.CheckBlank, SUM(PL!$AD208:$BN208) = 0, IF(_xlpm.CheckBlank, "", SUM(_xlfn.TAKE(_xlfn.DROP(PL!$AD208:$BN208, ,-DATEDIFF(PL!CK$11, val_asOfDate,"M")),1,-12))))</f>
        <v>12</v>
      </c>
      <c r="CL208" s="88"/>
      <c r="CM208" s="1986" t="e" cm="1">
        <f t="array" aca="1" ref="CM208" ca="1">_xlfn.LET(
_xlpm.val,IF($F208 = "",val_blankRefText,  _xldudf_CX_GET(CX_ENTITY,$F208,CM$11,CM$14,,(CM$204))),
_xlpm.Res, IF(OR(_xlpm.val="",_xlpm.val="Error"),"",_xlpm.val),
_xlpm.Res
)</f>
        <v>#NAME?</v>
      </c>
      <c r="CN208" s="1986" t="e" cm="1">
        <f t="array" aca="1" ref="CN208" ca="1">_xlfn.LET(
_xlpm.val,IF($F208 = "",val_blankRefText,  _xldudf_CX_GET(CX_ENTITY,$F208,CN$11,CN$14,,(CN$204))),
_xlpm.Res, IF(OR(_xlpm.val="",_xlpm.val="Error"),"",_xlpm.val),
_xlpm.Res
)</f>
        <v>#NAME?</v>
      </c>
      <c r="CO208" s="1169"/>
      <c r="CP208" s="1986" t="e" cm="1">
        <f t="array" aca="1" ref="CP208" ca="1">_xlfn.LET(
_xlpm.val,IF($F208 = "",val_blankRefText,  _xldudf_CX_GET(CX_ENTITY,$F208,CP$11,CP$14,,(CP$204))),
_xlpm.Res, IF(OR(_xlpm.val="",_xlpm.val="Error"),"",_xlpm.val),
_xlpm.Res
)</f>
        <v>#NAME?</v>
      </c>
      <c r="CQ208" s="1986" t="e" cm="1">
        <f t="array" aca="1" ref="CQ208" ca="1">_xlfn.LET(
_xlpm.val,IF($F208 = "",val_blankRefText,  _xldudf_CX_GET(CX_ENTITY,$F208,CQ$11,CQ$14,,(CQ$204))),
_xlpm.Res, IF(OR(_xlpm.val="",_xlpm.val="Error"),"",_xlpm.val),
_xlpm.Res
)</f>
        <v>#NAME?</v>
      </c>
      <c r="CR208" s="34"/>
    </row>
    <row r="209" spans="1:96" ht="21" customHeight="1" outlineLevel="1">
      <c r="A209" s="1322"/>
      <c r="B209" s="577" t="s">
        <v>174</v>
      </c>
      <c r="C209" s="577" t="s">
        <v>1645</v>
      </c>
      <c r="D209" s="577"/>
      <c r="E209" s="577" t="e" cm="1">
        <f t="array" aca="1" ref="E209" ca="1">_xlfn.LET(
   _xlpm.Attr,  $C209,
   _xlpm.Lookback, $E$16,
   _xlpm.QueryDate, EOMONTH(val_asOfDate,_xlpm.Lookback),
   _xlpm.ReadField, _xldudf_CX_GET(CX_ENTITY,fx_attrConverter($C209),_xlpm.QueryDate),
   _xlpm.AttrBlank, _xlpm.Attr="", _xlpm.Result,
   IF(_xlpm.AttrBlank,val_blankRefText,fx_attrConverter(_xlpm.ReadField,0)),
IF(_xlpm.Result = "Error", "", _xlpm.Result )
)</f>
        <v>#NAME?</v>
      </c>
      <c r="F209" s="577" t="str">
        <f t="shared" si="62"/>
        <v>Segment II Breakdown - Amount 4</v>
      </c>
      <c r="G209" s="577" t="s">
        <v>1640</v>
      </c>
      <c r="H209" s="510">
        <v>0</v>
      </c>
      <c r="I209" s="510">
        <v>1</v>
      </c>
      <c r="J209" s="30"/>
      <c r="K209" s="30"/>
      <c r="L209" s="579" t="b">
        <v>0</v>
      </c>
      <c r="N209" s="158"/>
      <c r="O209" s="101"/>
      <c r="P209" s="52"/>
      <c r="Q209" s="101"/>
      <c r="R209" s="101"/>
      <c r="S209" s="3008"/>
      <c r="T209" s="3008"/>
      <c r="U209" s="39"/>
      <c r="W209" s="554" t="e">
        <f ca="1">W201</f>
        <v>#NAME?</v>
      </c>
      <c r="X209" s="884" t="s">
        <v>62</v>
      </c>
      <c r="Y209" s="1553" t="e" cm="1">
        <f t="array" aca="1" ref="Y209" ca="1">IF(
       $B209 = "",
       IFBLANK( $E209, "Please select or type in or leave as blank"),
       IFBLANK( $E209, $B209)
    )</f>
        <v>#NAME?</v>
      </c>
      <c r="Z209" s="198" cm="1">
        <f t="array" ref="Z209">_xlfn.SWITCH(
    TRUE,
ISBLANK(_PL!$L209),"",
    _PL!$L209=TRUE, 1,
    _PL!$L209=FALSE,-1,
    _PL!$L209=-1,0,
"n/a"
)</f>
        <v>-1</v>
      </c>
      <c r="AA209" s="905"/>
      <c r="AB209" s="1130"/>
      <c r="AC209" s="914" t="str" cm="1">
        <f t="array" ref="AC209">_xlfn.LET(
_xlpm.Def, IF(_xlfn.XMATCH(AB209,tbl_acctDef[Term],0)&gt;0, fx_getIcon("find"), ""),
_xlpm.Adj, IF(_xlfn.XMATCH(AB209, tbl_adjExample[Items],0)&gt;0, fx_getIcon("find"), ""),
IFERROR(IFBLANK(_xlpm.Def,_xlpm.Adj),"")
)</f>
        <v/>
      </c>
      <c r="AD209" s="1986" t="e" cm="1">
        <f t="array" aca="1" ref="AD209" ca="1">_xlfn.LET(
_xlpm.val,IF($F209 = "",val_blankRefText,  _xldudf_CX_GET(CX_ENTITY,$F209,AD$11,AD$14,,(AD$204))),
_xlpm.Res, IF(OR(_xlpm.val="",_xlpm.val="Error"),"",_xlpm.val),
_xlpm.Res
)</f>
        <v>#NAME?</v>
      </c>
      <c r="AE209" s="1986" t="e" cm="1">
        <f t="array" aca="1" ref="AE209" ca="1">_xlfn.LET(
_xlpm.val,IF($F209 = "",val_blankRefText,  _xldudf_CX_GET(CX_ENTITY,$F209,AE$11,AE$14,,(AE$204))),
_xlpm.Res, IF(OR(_xlpm.val="",_xlpm.val="Error"),"",_xlpm.val),
_xlpm.Res
)</f>
        <v>#NAME?</v>
      </c>
      <c r="AF209" s="1986" t="e" cm="1">
        <f t="array" aca="1" ref="AF209" ca="1">_xlfn.LET(
_xlpm.val,IF($F209 = "",val_blankRefText,  _xldudf_CX_GET(CX_ENTITY,$F209,AF$11,AF$14,,(AF$204))),
_xlpm.Res, IF(OR(_xlpm.val="",_xlpm.val="Error"),"",_xlpm.val),
_xlpm.Res
)</f>
        <v>#NAME?</v>
      </c>
      <c r="AG209" s="1986" t="e" cm="1">
        <f t="array" aca="1" ref="AG209" ca="1">_xlfn.LET(
_xlpm.val,IF($F209 = "",val_blankRefText,  _xldudf_CX_GET(CX_ENTITY,$F209,AG$11,AG$14,,(AG$204))),
_xlpm.Res, IF(OR(_xlpm.val="",_xlpm.val="Error"),"",_xlpm.val),
_xlpm.Res
)</f>
        <v>#NAME?</v>
      </c>
      <c r="AH209" s="1986" t="e" cm="1">
        <f t="array" aca="1" ref="AH209" ca="1">_xlfn.LET(
_xlpm.val,IF($F209 = "",val_blankRefText,  _xldudf_CX_GET(CX_ENTITY,$F209,AH$11,AH$14,,(AH$204))),
_xlpm.Res, IF(OR(_xlpm.val="",_xlpm.val="Error"),"",_xlpm.val),
_xlpm.Res
)</f>
        <v>#NAME?</v>
      </c>
      <c r="AI209" s="1986" t="e" cm="1">
        <f t="array" aca="1" ref="AI209" ca="1">_xlfn.LET(
_xlpm.val,IF($F209 = "",val_blankRefText,  _xldudf_CX_GET(CX_ENTITY,$F209,AI$11,AI$14,,(AI$204))),
_xlpm.Res, IF(OR(_xlpm.val="",_xlpm.val="Error"),"",_xlpm.val),
_xlpm.Res
)</f>
        <v>#NAME?</v>
      </c>
      <c r="AJ209" s="1986" t="e" cm="1">
        <f t="array" aca="1" ref="AJ209" ca="1">_xlfn.LET(
_xlpm.val,IF($F209 = "",val_blankRefText,  _xldudf_CX_GET(CX_ENTITY,$F209,AJ$11,AJ$14,,(AJ$204))),
_xlpm.Res, IF(OR(_xlpm.val="",_xlpm.val="Error"),"",_xlpm.val),
_xlpm.Res
)</f>
        <v>#NAME?</v>
      </c>
      <c r="AK209" s="1986" t="e" cm="1">
        <f t="array" aca="1" ref="AK209" ca="1">_xlfn.LET(
_xlpm.val,IF($F209 = "",val_blankRefText,  _xldudf_CX_GET(CX_ENTITY,$F209,AK$11,AK$14,,(AK$204))),
_xlpm.Res, IF(OR(_xlpm.val="",_xlpm.val="Error"),"",_xlpm.val),
_xlpm.Res
)</f>
        <v>#NAME?</v>
      </c>
      <c r="AL209" s="1986" t="e" cm="1">
        <f t="array" aca="1" ref="AL209" ca="1">_xlfn.LET(
_xlpm.val,IF($F209 = "",val_blankRefText,  _xldudf_CX_GET(CX_ENTITY,$F209,AL$11,AL$14,,(AL$204))),
_xlpm.Res, IF(OR(_xlpm.val="",_xlpm.val="Error"),"",_xlpm.val),
_xlpm.Res
)</f>
        <v>#NAME?</v>
      </c>
      <c r="AM209" s="1986" t="e" cm="1">
        <f t="array" aca="1" ref="AM209" ca="1">_xlfn.LET(
_xlpm.val,IF($F209 = "",val_blankRefText,  _xldudf_CX_GET(CX_ENTITY,$F209,AM$11,AM$14,,(AM$204))),
_xlpm.Res, IF(OR(_xlpm.val="",_xlpm.val="Error"),"",_xlpm.val),
_xlpm.Res
)</f>
        <v>#NAME?</v>
      </c>
      <c r="AN209" s="1986" t="e" cm="1">
        <f t="array" aca="1" ref="AN209" ca="1">_xlfn.LET(
_xlpm.val,IF($F209 = "",val_blankRefText,  _xldudf_CX_GET(CX_ENTITY,$F209,AN$11,AN$14,,(AN$204))),
_xlpm.Res, IF(OR(_xlpm.val="",_xlpm.val="Error"),"",_xlpm.val),
_xlpm.Res
)</f>
        <v>#NAME?</v>
      </c>
      <c r="AO209" s="1986" t="e" cm="1">
        <f t="array" aca="1" ref="AO209" ca="1">_xlfn.LET(
_xlpm.val,IF($F209 = "",val_blankRefText,  _xldudf_CX_GET(CX_ENTITY,$F209,AO$11,AO$14,,(AO$204))),
_xlpm.Res, IF(OR(_xlpm.val="",_xlpm.val="Error"),"",_xlpm.val),
_xlpm.Res
)</f>
        <v>#NAME?</v>
      </c>
      <c r="AP209" s="1986" t="e" cm="1">
        <f t="array" aca="1" ref="AP209" ca="1">_xlfn.LET(
_xlpm.val,IF($F209 = "",val_blankRefText,  _xldudf_CX_GET(CX_ENTITY,$F209,AP$11,AP$14,,(AP$204))),
_xlpm.Res, IF(OR(_xlpm.val="",_xlpm.val="Error"),"",_xlpm.val),
_xlpm.Res
)</f>
        <v>#NAME?</v>
      </c>
      <c r="AQ209" s="1986" t="e" cm="1">
        <f t="array" aca="1" ref="AQ209" ca="1">_xlfn.LET(
_xlpm.val,IF($F209 = "",val_blankRefText,  _xldudf_CX_GET(CX_ENTITY,$F209,AQ$11,AQ$14,,(AQ$204))),
_xlpm.Res, IF(OR(_xlpm.val="",_xlpm.val="Error"),"",_xlpm.val),
_xlpm.Res
)</f>
        <v>#NAME?</v>
      </c>
      <c r="AR209" s="1986" t="e" cm="1">
        <f t="array" aca="1" ref="AR209" ca="1">_xlfn.LET(
_xlpm.val,IF($F209 = "",val_blankRefText,  _xldudf_CX_GET(CX_ENTITY,$F209,AR$11,AR$14,,(AR$204))),
_xlpm.Res, IF(OR(_xlpm.val="",_xlpm.val="Error"),"",_xlpm.val),
_xlpm.Res
)</f>
        <v>#NAME?</v>
      </c>
      <c r="AS209" s="1986" t="e" cm="1">
        <f t="array" aca="1" ref="AS209" ca="1">_xlfn.LET(
_xlpm.val,IF($F209 = "",val_blankRefText,  _xldudf_CX_GET(CX_ENTITY,$F209,AS$11,AS$14,,(AS$204))),
_xlpm.Res, IF(OR(_xlpm.val="",_xlpm.val="Error"),"",_xlpm.val),
_xlpm.Res
)</f>
        <v>#NAME?</v>
      </c>
      <c r="AT209" s="1986" t="e" cm="1">
        <f t="array" aca="1" ref="AT209" ca="1">_xlfn.LET(
_xlpm.val,IF($F209 = "",val_blankRefText,  _xldudf_CX_GET(CX_ENTITY,$F209,AT$11,AT$14,,(AT$204))),
_xlpm.Res, IF(OR(_xlpm.val="",_xlpm.val="Error"),"",_xlpm.val),
_xlpm.Res
)</f>
        <v>#NAME?</v>
      </c>
      <c r="AU209" s="1986" t="e" cm="1">
        <f t="array" aca="1" ref="AU209" ca="1">_xlfn.LET(
_xlpm.val,IF($F209 = "",val_blankRefText,  _xldudf_CX_GET(CX_ENTITY,$F209,AU$11,AU$14,,(AU$204))),
_xlpm.Res, IF(OR(_xlpm.val="",_xlpm.val="Error"),"",_xlpm.val),
_xlpm.Res
)</f>
        <v>#NAME?</v>
      </c>
      <c r="AV209" s="1986" t="e" cm="1">
        <f t="array" aca="1" ref="AV209" ca="1">_xlfn.LET(
_xlpm.val,IF($F209 = "",val_blankRefText,  _xldudf_CX_GET(CX_ENTITY,$F209,AV$11,AV$14,,(AV$204))),
_xlpm.Res, IF(OR(_xlpm.val="",_xlpm.val="Error"),"",_xlpm.val),
_xlpm.Res
)</f>
        <v>#NAME?</v>
      </c>
      <c r="AW209" s="1986" t="e" cm="1">
        <f t="array" aca="1" ref="AW209" ca="1">_xlfn.LET(
_xlpm.val,IF($F209 = "",val_blankRefText,  _xldudf_CX_GET(CX_ENTITY,$F209,AW$11,AW$14,,(AW$204))),
_xlpm.Res, IF(OR(_xlpm.val="",_xlpm.val="Error"),"",_xlpm.val),
_xlpm.Res
)</f>
        <v>#NAME?</v>
      </c>
      <c r="AX209" s="1986" t="e" cm="1">
        <f t="array" aca="1" ref="AX209" ca="1">_xlfn.LET(
_xlpm.val,IF($F209 = "",val_blankRefText,  _xldudf_CX_GET(CX_ENTITY,$F209,AX$11,AX$14,,(AX$204))),
_xlpm.Res, IF(OR(_xlpm.val="",_xlpm.val="Error"),"",_xlpm.val),
_xlpm.Res
)</f>
        <v>#NAME?</v>
      </c>
      <c r="AY209" s="1986" t="e" cm="1">
        <f t="array" aca="1" ref="AY209" ca="1">_xlfn.LET(
_xlpm.val,IF($F209 = "",val_blankRefText,  _xldudf_CX_GET(CX_ENTITY,$F209,AY$11,AY$14,,(AY$204))),
_xlpm.Res, IF(OR(_xlpm.val="",_xlpm.val="Error"),"",_xlpm.val),
_xlpm.Res
)</f>
        <v>#NAME?</v>
      </c>
      <c r="AZ209" s="1986" t="e" cm="1">
        <f t="array" aca="1" ref="AZ209" ca="1">_xlfn.LET(
_xlpm.val,IF($F209 = "",val_blankRefText,  _xldudf_CX_GET(CX_ENTITY,$F209,AZ$11,AZ$14,,(AZ$204))),
_xlpm.Res, IF(OR(_xlpm.val="",_xlpm.val="Error"),"",_xlpm.val),
_xlpm.Res
)</f>
        <v>#NAME?</v>
      </c>
      <c r="BA209" s="1986" t="e" cm="1">
        <f t="array" aca="1" ref="BA209" ca="1">_xlfn.LET(
_xlpm.val,IF($F209 = "",val_blankRefText,  _xldudf_CX_GET(CX_ENTITY,$F209,BA$11,BA$14,,(BA$204))),
_xlpm.Res, IF(OR(_xlpm.val="",_xlpm.val="Error"),"",_xlpm.val),
_xlpm.Res
)</f>
        <v>#NAME?</v>
      </c>
      <c r="BB209" s="1986" t="e" cm="1">
        <f t="array" aca="1" ref="BB209" ca="1">_xlfn.LET(
_xlpm.val,IF($F209 = "",val_blankRefText,  _xldudf_CX_GET(CX_ENTITY,$F209,BB$11,BB$14,,(BB$204))),
_xlpm.Res, IF(OR(_xlpm.val="",_xlpm.val="Error"),"",_xlpm.val),
_xlpm.Res
)</f>
        <v>#NAME?</v>
      </c>
      <c r="BC209" s="1986" t="e" cm="1">
        <f t="array" aca="1" ref="BC209" ca="1">_xlfn.LET(
_xlpm.val,IF($F209 = "",val_blankRefText,  _xldudf_CX_GET(CX_ENTITY,$F209,BC$11,BC$14,,(BC$204))),
_xlpm.Res, IF(OR(_xlpm.val="",_xlpm.val="Error"),"",_xlpm.val),
_xlpm.Res
)</f>
        <v>#NAME?</v>
      </c>
      <c r="BD209" s="1986" t="e" cm="1">
        <f t="array" aca="1" ref="BD209" ca="1">_xlfn.LET(
_xlpm.val,IF($F209 = "",val_blankRefText,  _xldudf_CX_GET(CX_ENTITY,$F209,BD$11,BD$14,,(BD$204))),
_xlpm.Res, IF(OR(_xlpm.val="",_xlpm.val="Error"),"",_xlpm.val),
_xlpm.Res
)</f>
        <v>#NAME?</v>
      </c>
      <c r="BE209" s="1986" t="e" cm="1">
        <f t="array" aca="1" ref="BE209" ca="1">_xlfn.LET(
_xlpm.val,IF($F209 = "",val_blankRefText,  _xldudf_CX_GET(CX_ENTITY,$F209,BE$11,BE$14,,(BE$204))),
_xlpm.Res, IF(OR(_xlpm.val="",_xlpm.val="Error"),"",_xlpm.val),
_xlpm.Res
)</f>
        <v>#NAME?</v>
      </c>
      <c r="BF209" s="1986" t="e" cm="1">
        <f t="array" aca="1" ref="BF209" ca="1">_xlfn.LET(
_xlpm.val,IF($F209 = "",val_blankRefText,  _xldudf_CX_GET(CX_ENTITY,$F209,BF$11,BF$14,,(BF$204))),
_xlpm.Res, IF(OR(_xlpm.val="",_xlpm.val="Error"),"",_xlpm.val),
_xlpm.Res
)</f>
        <v>#NAME?</v>
      </c>
      <c r="BG209" s="1986" t="e" cm="1">
        <f t="array" aca="1" ref="BG209" ca="1">_xlfn.LET(
_xlpm.val,IF($F209 = "",val_blankRefText,  _xldudf_CX_GET(CX_ENTITY,$F209,BG$11,BG$14,,(BG$204))),
_xlpm.Res, IF(OR(_xlpm.val="",_xlpm.val="Error"),"",_xlpm.val),
_xlpm.Res
)</f>
        <v>#NAME?</v>
      </c>
      <c r="BH209" s="1986" t="e" cm="1">
        <f t="array" aca="1" ref="BH209" ca="1">_xlfn.LET(
_xlpm.val,IF($F209 = "",val_blankRefText,  _xldudf_CX_GET(CX_ENTITY,$F209,BH$11,BH$14,,(BH$204))),
_xlpm.Res, IF(OR(_xlpm.val="",_xlpm.val="Error"),"",_xlpm.val),
_xlpm.Res
)</f>
        <v>#NAME?</v>
      </c>
      <c r="BI209" s="1986" t="e" cm="1">
        <f t="array" aca="1" ref="BI209" ca="1">_xlfn.LET(
_xlpm.val,IF($F209 = "",val_blankRefText,  _xldudf_CX_GET(CX_ENTITY,$F209,BI$11,BI$14,,(BI$204))),
_xlpm.Res, IF(OR(_xlpm.val="",_xlpm.val="Error"),"",_xlpm.val),
_xlpm.Res
)</f>
        <v>#NAME?</v>
      </c>
      <c r="BJ209" s="1986" t="e" cm="1">
        <f t="array" aca="1" ref="BJ209" ca="1">_xlfn.LET(
_xlpm.val,IF($F209 = "",val_blankRefText,  _xldudf_CX_GET(CX_ENTITY,$F209,BJ$11,BJ$14,,(BJ$204))),
_xlpm.Res, IF(OR(_xlpm.val="",_xlpm.val="Error"),"",_xlpm.val),
_xlpm.Res
)</f>
        <v>#NAME?</v>
      </c>
      <c r="BK209" s="1986" t="e" cm="1">
        <f t="array" aca="1" ref="BK209" ca="1">_xlfn.LET(
_xlpm.val,IF($F209 = "",val_blankRefText,  _xldudf_CX_GET(CX_ENTITY,$F209,BK$11,BK$14,,(BK$204))),
_xlpm.Res, IF(OR(_xlpm.val="",_xlpm.val="Error"),"",_xlpm.val),
_xlpm.Res
)</f>
        <v>#NAME?</v>
      </c>
      <c r="BL209" s="1986" t="e" cm="1">
        <f t="array" aca="1" ref="BL209" ca="1">_xlfn.LET(
_xlpm.val,IF($F209 = "",val_blankRefText,  _xldudf_CX_GET(CX_ENTITY,$F209,BL$11,BL$14,,(BL$204))),
_xlpm.Res, IF(OR(_xlpm.val="",_xlpm.val="Error"),"",_xlpm.val),
_xlpm.Res
)</f>
        <v>#NAME?</v>
      </c>
      <c r="BM209" s="1986" t="e" cm="1">
        <f t="array" aca="1" ref="BM209" ca="1">_xlfn.LET(
_xlpm.val,IF($F209 = "",val_blankRefText,  _xldudf_CX_GET(CX_ENTITY,$F209,BM$11,BM$14,,(BM$204))),
_xlpm.Res, IF(OR(_xlpm.val="",_xlpm.val="Error"),"",_xlpm.val),
_xlpm.Res
)</f>
        <v>#NAME?</v>
      </c>
      <c r="BN209" s="1986" t="e" cm="1">
        <f t="array" aca="1" ref="BN209" ca="1">_xlfn.LET(
_xlpm.val,IF($F209 = "",val_blankRefText,  _xldudf_CX_GET(CX_ENTITY,$F209,BN$11,BN$14,,(BN$204))),
_xlpm.Res, IF(OR(_xlpm.val="",_xlpm.val="Error"),"",_xlpm.val),
_xlpm.Res
)</f>
        <v>#NAME?</v>
      </c>
      <c r="BO209" s="2103"/>
      <c r="BP209" s="2103"/>
      <c r="BQ209" s="2103"/>
      <c r="BR209" s="2103"/>
      <c r="BS209" s="2103"/>
      <c r="BT209" s="2103"/>
      <c r="BU209" s="2103"/>
      <c r="BV209" s="2103"/>
      <c r="BW209" s="2103"/>
      <c r="BX209" s="2103"/>
      <c r="BY209" s="2103"/>
      <c r="BZ209" s="2103"/>
      <c r="CA209" s="34"/>
      <c r="CC209" s="299"/>
      <c r="CD209" s="1461" t="e" cm="1">
        <f t="array" aca="1" ref="CD209" ca="1">_xlfn.LET( _xlpm.CheckBlank, SUM(PL!$AD209:$BN209) = 0, IF(_xlpm.CheckBlank, "", SUM(_xlfn._xlws.FILTER(PL!$AD209:$BN209,(YEAR(PL!$AD$12:$BN$12)=PL!CD$12)*(array_timeline&lt;=PL!CD$11)))))</f>
        <v>#NAME?</v>
      </c>
      <c r="CE209" s="1461" t="e" cm="1">
        <f t="array" aca="1" ref="CE209" ca="1">_xlfn.LET( _xlpm.CheckBlank, SUM(PL!$AD209:$BN209) = 0, IF(_xlpm.CheckBlank, "", SUM(_xlfn._xlws.FILTER(PL!$AD209:$BN209,(YEAR(PL!$AD$12:$BN$12)=PL!CE$12)*(array_timeline&lt;=PL!CE$11)))))</f>
        <v>#NAME?</v>
      </c>
      <c r="CF209" s="88"/>
      <c r="CG209" s="1461" t="e" cm="1">
        <f t="array" aca="1" ref="CG209" ca="1">_xlfn.LET( _xlpm.CheckBlank, SUM(PL!$AD209:$BN209) = 0, IF(_xlpm.CheckBlank, "", SUM(_xlfn._xlws.FILTER(PL!$AD209:$BN209,(YEAR(PL!$AD$12:$BN$12)=PL!CG$12)*(array_timeline&lt;=PL!CG$11)))))</f>
        <v>#NAME?</v>
      </c>
      <c r="CH209" s="1461" t="e" cm="1">
        <f t="array" aca="1" ref="CH209" ca="1">_xlfn.LET( _xlpm.CheckBlank, SUM(PL!$AD209:$BN209) = 0, IF(_xlpm.CheckBlank, "", SUM(_xlfn._xlws.FILTER(PL!$AD209:$BN209,(YEAR(PL!$AD$12:$BN$12)=PL!CH$12)*(array_timeline&lt;=PL!CH$11)))))</f>
        <v>#NAME?</v>
      </c>
      <c r="CI209" s="88"/>
      <c r="CJ209" s="1461" cm="1">
        <f t="array" ref="CJ209">_xlfn.LET( _xlpm.CheckBlank, SUM(PL!$AD209:$BN209) = 0, IF(_xlpm.CheckBlank, "", SUM(_xlfn.TAKE(_xlfn.DROP(PL!$AD209:$BN209, ,-DATEDIFF(PL!CJ$11, val_asOfDate,"M")),1,-12))))</f>
        <v>12</v>
      </c>
      <c r="CK209" s="1461" cm="1">
        <f t="array" ref="CK209">_xlfn.LET( _xlpm.CheckBlank, SUM(PL!$AD209:$BN209) = 0, IF(_xlpm.CheckBlank, "", SUM(_xlfn.TAKE(_xlfn.DROP(PL!$AD209:$BN209, ,-DATEDIFF(PL!CK$11, val_asOfDate,"M")),1,-12))))</f>
        <v>12</v>
      </c>
      <c r="CL209" s="88"/>
      <c r="CM209" s="1986" t="e" cm="1">
        <f t="array" aca="1" ref="CM209" ca="1">_xlfn.LET(
_xlpm.val,IF($F209 = "",val_blankRefText,  _xldudf_CX_GET(CX_ENTITY,$F209,CM$11,CM$14,,(CM$204))),
_xlpm.Res, IF(OR(_xlpm.val="",_xlpm.val="Error"),"",_xlpm.val),
_xlpm.Res
)</f>
        <v>#NAME?</v>
      </c>
      <c r="CN209" s="1986" t="e" cm="1">
        <f t="array" aca="1" ref="CN209" ca="1">_xlfn.LET(
_xlpm.val,IF($F209 = "",val_blankRefText,  _xldudf_CX_GET(CX_ENTITY,$F209,CN$11,CN$14,,(CN$204))),
_xlpm.Res, IF(OR(_xlpm.val="",_xlpm.val="Error"),"",_xlpm.val),
_xlpm.Res
)</f>
        <v>#NAME?</v>
      </c>
      <c r="CO209" s="1169"/>
      <c r="CP209" s="1986" t="e" cm="1">
        <f t="array" aca="1" ref="CP209" ca="1">_xlfn.LET(
_xlpm.val,IF($F209 = "",val_blankRefText,  _xldudf_CX_GET(CX_ENTITY,$F209,CP$11,CP$14,,(CP$204))),
_xlpm.Res, IF(OR(_xlpm.val="",_xlpm.val="Error"),"",_xlpm.val),
_xlpm.Res
)</f>
        <v>#NAME?</v>
      </c>
      <c r="CQ209" s="1986" t="e" cm="1">
        <f t="array" aca="1" ref="CQ209" ca="1">_xlfn.LET(
_xlpm.val,IF($F209 = "",val_blankRefText,  _xldudf_CX_GET(CX_ENTITY,$F209,CQ$11,CQ$14,,(CQ$204))),
_xlpm.Res, IF(OR(_xlpm.val="",_xlpm.val="Error"),"",_xlpm.val),
_xlpm.Res
)</f>
        <v>#NAME?</v>
      </c>
      <c r="CR209" s="34"/>
    </row>
    <row r="210" spans="1:96" ht="21" customHeight="1" outlineLevel="1">
      <c r="A210" s="1322"/>
      <c r="B210" s="577" t="s">
        <v>175</v>
      </c>
      <c r="C210" s="577" t="s">
        <v>1646</v>
      </c>
      <c r="D210" s="577"/>
      <c r="E210" s="577" t="e" cm="1">
        <f t="array" aca="1" ref="E210" ca="1">_xlfn.LET(
   _xlpm.Attr,  $C210,
   _xlpm.Lookback, $E$16,
   _xlpm.QueryDate, EOMONTH(val_asOfDate,_xlpm.Lookback),
   _xlpm.ReadField, _xldudf_CX_GET(CX_ENTITY,fx_attrConverter($C210),_xlpm.QueryDate),
   _xlpm.AttrBlank, _xlpm.Attr="", _xlpm.Result,
   IF(_xlpm.AttrBlank,val_blankRefText,fx_attrConverter(_xlpm.ReadField,0)),
IF(_xlpm.Result = "Error", "", _xlpm.Result )
)</f>
        <v>#NAME?</v>
      </c>
      <c r="F210" s="577" t="str">
        <f t="shared" si="62"/>
        <v>Segment II Breakdown - Amount 5</v>
      </c>
      <c r="G210" s="577" t="s">
        <v>1640</v>
      </c>
      <c r="H210" s="510">
        <v>0</v>
      </c>
      <c r="I210" s="510">
        <v>1</v>
      </c>
      <c r="J210" s="30"/>
      <c r="K210" s="30"/>
      <c r="L210" s="579" t="b">
        <v>0</v>
      </c>
      <c r="N210" s="158"/>
      <c r="O210" s="101"/>
      <c r="P210" s="52"/>
      <c r="Q210" s="101"/>
      <c r="R210" s="101"/>
      <c r="S210" s="3008"/>
      <c r="T210" s="3008"/>
      <c r="U210" s="39"/>
      <c r="W210" s="554" t="e">
        <f ca="1">W201</f>
        <v>#NAME?</v>
      </c>
      <c r="X210" s="884" t="s">
        <v>62</v>
      </c>
      <c r="Y210" s="1553" t="e" cm="1">
        <f t="array" aca="1" ref="Y210" ca="1">IF(
       $B210 = "",
       IFBLANK( $E210, "Please select or type in or leave as blank"),
       IFBLANK( $E210, $B210)
    )</f>
        <v>#NAME?</v>
      </c>
      <c r="Z210" s="198" cm="1">
        <f t="array" ref="Z210">_xlfn.SWITCH(
    TRUE,
ISBLANK(_PL!$L210),"",
    _PL!$L210=TRUE, 1,
    _PL!$L210=FALSE,-1,
    _PL!$L210=-1,0,
"n/a"
)</f>
        <v>-1</v>
      </c>
      <c r="AA210" s="905"/>
      <c r="AB210" s="591"/>
      <c r="AC210" s="914" t="str" cm="1">
        <f t="array" ref="AC210">_xlfn.LET(
_xlpm.Def, IF(_xlfn.XMATCH(AB210,tbl_acctDef[Term],0)&gt;0, fx_getIcon("find"), ""),
_xlpm.Adj, IF(_xlfn.XMATCH(AB210, tbl_adjExample[Items],0)&gt;0, fx_getIcon("find"), ""),
IFERROR(IFBLANK(_xlpm.Def,_xlpm.Adj),"")
)</f>
        <v/>
      </c>
      <c r="AD210" s="1986" t="e" cm="1">
        <f t="array" aca="1" ref="AD210" ca="1">_xlfn.LET(
_xlpm.val,IF($F210 = "",val_blankRefText,  _xldudf_CX_GET(CX_ENTITY,$F210,AD$11,AD$14,,(AD$204))),
_xlpm.Res, IF(OR(_xlpm.val="",_xlpm.val="Error"),"",_xlpm.val),
_xlpm.Res
)</f>
        <v>#NAME?</v>
      </c>
      <c r="AE210" s="1986" t="e" cm="1">
        <f t="array" aca="1" ref="AE210" ca="1">_xlfn.LET(
_xlpm.val,IF($F210 = "",val_blankRefText,  _xldudf_CX_GET(CX_ENTITY,$F210,AE$11,AE$14,,(AE$204))),
_xlpm.Res, IF(OR(_xlpm.val="",_xlpm.val="Error"),"",_xlpm.val),
_xlpm.Res
)</f>
        <v>#NAME?</v>
      </c>
      <c r="AF210" s="1986" t="e" cm="1">
        <f t="array" aca="1" ref="AF210" ca="1">_xlfn.LET(
_xlpm.val,IF($F210 = "",val_blankRefText,  _xldudf_CX_GET(CX_ENTITY,$F210,AF$11,AF$14,,(AF$204))),
_xlpm.Res, IF(OR(_xlpm.val="",_xlpm.val="Error"),"",_xlpm.val),
_xlpm.Res
)</f>
        <v>#NAME?</v>
      </c>
      <c r="AG210" s="1986" t="e" cm="1">
        <f t="array" aca="1" ref="AG210" ca="1">_xlfn.LET(
_xlpm.val,IF($F210 = "",val_blankRefText,  _xldudf_CX_GET(CX_ENTITY,$F210,AG$11,AG$14,,(AG$204))),
_xlpm.Res, IF(OR(_xlpm.val="",_xlpm.val="Error"),"",_xlpm.val),
_xlpm.Res
)</f>
        <v>#NAME?</v>
      </c>
      <c r="AH210" s="1986" t="e" cm="1">
        <f t="array" aca="1" ref="AH210" ca="1">_xlfn.LET(
_xlpm.val,IF($F210 = "",val_blankRefText,  _xldudf_CX_GET(CX_ENTITY,$F210,AH$11,AH$14,,(AH$204))),
_xlpm.Res, IF(OR(_xlpm.val="",_xlpm.val="Error"),"",_xlpm.val),
_xlpm.Res
)</f>
        <v>#NAME?</v>
      </c>
      <c r="AI210" s="1986" t="e" cm="1">
        <f t="array" aca="1" ref="AI210" ca="1">_xlfn.LET(
_xlpm.val,IF($F210 = "",val_blankRefText,  _xldudf_CX_GET(CX_ENTITY,$F210,AI$11,AI$14,,(AI$204))),
_xlpm.Res, IF(OR(_xlpm.val="",_xlpm.val="Error"),"",_xlpm.val),
_xlpm.Res
)</f>
        <v>#NAME?</v>
      </c>
      <c r="AJ210" s="1986" t="e" cm="1">
        <f t="array" aca="1" ref="AJ210" ca="1">_xlfn.LET(
_xlpm.val,IF($F210 = "",val_blankRefText,  _xldudf_CX_GET(CX_ENTITY,$F210,AJ$11,AJ$14,,(AJ$204))),
_xlpm.Res, IF(OR(_xlpm.val="",_xlpm.val="Error"),"",_xlpm.val),
_xlpm.Res
)</f>
        <v>#NAME?</v>
      </c>
      <c r="AK210" s="1986" t="e" cm="1">
        <f t="array" aca="1" ref="AK210" ca="1">_xlfn.LET(
_xlpm.val,IF($F210 = "",val_blankRefText,  _xldudf_CX_GET(CX_ENTITY,$F210,AK$11,AK$14,,(AK$204))),
_xlpm.Res, IF(OR(_xlpm.val="",_xlpm.val="Error"),"",_xlpm.val),
_xlpm.Res
)</f>
        <v>#NAME?</v>
      </c>
      <c r="AL210" s="1986" t="e" cm="1">
        <f t="array" aca="1" ref="AL210" ca="1">_xlfn.LET(
_xlpm.val,IF($F210 = "",val_blankRefText,  _xldudf_CX_GET(CX_ENTITY,$F210,AL$11,AL$14,,(AL$204))),
_xlpm.Res, IF(OR(_xlpm.val="",_xlpm.val="Error"),"",_xlpm.val),
_xlpm.Res
)</f>
        <v>#NAME?</v>
      </c>
      <c r="AM210" s="1986" t="e" cm="1">
        <f t="array" aca="1" ref="AM210" ca="1">_xlfn.LET(
_xlpm.val,IF($F210 = "",val_blankRefText,  _xldudf_CX_GET(CX_ENTITY,$F210,AM$11,AM$14,,(AM$204))),
_xlpm.Res, IF(OR(_xlpm.val="",_xlpm.val="Error"),"",_xlpm.val),
_xlpm.Res
)</f>
        <v>#NAME?</v>
      </c>
      <c r="AN210" s="1986" t="e" cm="1">
        <f t="array" aca="1" ref="AN210" ca="1">_xlfn.LET(
_xlpm.val,IF($F210 = "",val_blankRefText,  _xldudf_CX_GET(CX_ENTITY,$F210,AN$11,AN$14,,(AN$204))),
_xlpm.Res, IF(OR(_xlpm.val="",_xlpm.val="Error"),"",_xlpm.val),
_xlpm.Res
)</f>
        <v>#NAME?</v>
      </c>
      <c r="AO210" s="1986" t="e" cm="1">
        <f t="array" aca="1" ref="AO210" ca="1">_xlfn.LET(
_xlpm.val,IF($F210 = "",val_blankRefText,  _xldudf_CX_GET(CX_ENTITY,$F210,AO$11,AO$14,,(AO$204))),
_xlpm.Res, IF(OR(_xlpm.val="",_xlpm.val="Error"),"",_xlpm.val),
_xlpm.Res
)</f>
        <v>#NAME?</v>
      </c>
      <c r="AP210" s="1986" t="e" cm="1">
        <f t="array" aca="1" ref="AP210" ca="1">_xlfn.LET(
_xlpm.val,IF($F210 = "",val_blankRefText,  _xldudf_CX_GET(CX_ENTITY,$F210,AP$11,AP$14,,(AP$204))),
_xlpm.Res, IF(OR(_xlpm.val="",_xlpm.val="Error"),"",_xlpm.val),
_xlpm.Res
)</f>
        <v>#NAME?</v>
      </c>
      <c r="AQ210" s="1986" t="e" cm="1">
        <f t="array" aca="1" ref="AQ210" ca="1">_xlfn.LET(
_xlpm.val,IF($F210 = "",val_blankRefText,  _xldudf_CX_GET(CX_ENTITY,$F210,AQ$11,AQ$14,,(AQ$204))),
_xlpm.Res, IF(OR(_xlpm.val="",_xlpm.val="Error"),"",_xlpm.val),
_xlpm.Res
)</f>
        <v>#NAME?</v>
      </c>
      <c r="AR210" s="1986" t="e" cm="1">
        <f t="array" aca="1" ref="AR210" ca="1">_xlfn.LET(
_xlpm.val,IF($F210 = "",val_blankRefText,  _xldudf_CX_GET(CX_ENTITY,$F210,AR$11,AR$14,,(AR$204))),
_xlpm.Res, IF(OR(_xlpm.val="",_xlpm.val="Error"),"",_xlpm.val),
_xlpm.Res
)</f>
        <v>#NAME?</v>
      </c>
      <c r="AS210" s="1986" t="e" cm="1">
        <f t="array" aca="1" ref="AS210" ca="1">_xlfn.LET(
_xlpm.val,IF($F210 = "",val_blankRefText,  _xldudf_CX_GET(CX_ENTITY,$F210,AS$11,AS$14,,(AS$204))),
_xlpm.Res, IF(OR(_xlpm.val="",_xlpm.val="Error"),"",_xlpm.val),
_xlpm.Res
)</f>
        <v>#NAME?</v>
      </c>
      <c r="AT210" s="1986" t="e" cm="1">
        <f t="array" aca="1" ref="AT210" ca="1">_xlfn.LET(
_xlpm.val,IF($F210 = "",val_blankRefText,  _xldudf_CX_GET(CX_ENTITY,$F210,AT$11,AT$14,,(AT$204))),
_xlpm.Res, IF(OR(_xlpm.val="",_xlpm.val="Error"),"",_xlpm.val),
_xlpm.Res
)</f>
        <v>#NAME?</v>
      </c>
      <c r="AU210" s="1986" t="e" cm="1">
        <f t="array" aca="1" ref="AU210" ca="1">_xlfn.LET(
_xlpm.val,IF($F210 = "",val_blankRefText,  _xldudf_CX_GET(CX_ENTITY,$F210,AU$11,AU$14,,(AU$204))),
_xlpm.Res, IF(OR(_xlpm.val="",_xlpm.val="Error"),"",_xlpm.val),
_xlpm.Res
)</f>
        <v>#NAME?</v>
      </c>
      <c r="AV210" s="1986" t="e" cm="1">
        <f t="array" aca="1" ref="AV210" ca="1">_xlfn.LET(
_xlpm.val,IF($F210 = "",val_blankRefText,  _xldudf_CX_GET(CX_ENTITY,$F210,AV$11,AV$14,,(AV$204))),
_xlpm.Res, IF(OR(_xlpm.val="",_xlpm.val="Error"),"",_xlpm.val),
_xlpm.Res
)</f>
        <v>#NAME?</v>
      </c>
      <c r="AW210" s="1986" t="e" cm="1">
        <f t="array" aca="1" ref="AW210" ca="1">_xlfn.LET(
_xlpm.val,IF($F210 = "",val_blankRefText,  _xldudf_CX_GET(CX_ENTITY,$F210,AW$11,AW$14,,(AW$204))),
_xlpm.Res, IF(OR(_xlpm.val="",_xlpm.val="Error"),"",_xlpm.val),
_xlpm.Res
)</f>
        <v>#NAME?</v>
      </c>
      <c r="AX210" s="1986" t="e" cm="1">
        <f t="array" aca="1" ref="AX210" ca="1">_xlfn.LET(
_xlpm.val,IF($F210 = "",val_blankRefText,  _xldudf_CX_GET(CX_ENTITY,$F210,AX$11,AX$14,,(AX$204))),
_xlpm.Res, IF(OR(_xlpm.val="",_xlpm.val="Error"),"",_xlpm.val),
_xlpm.Res
)</f>
        <v>#NAME?</v>
      </c>
      <c r="AY210" s="1986" t="e" cm="1">
        <f t="array" aca="1" ref="AY210" ca="1">_xlfn.LET(
_xlpm.val,IF($F210 = "",val_blankRefText,  _xldudf_CX_GET(CX_ENTITY,$F210,AY$11,AY$14,,(AY$204))),
_xlpm.Res, IF(OR(_xlpm.val="",_xlpm.val="Error"),"",_xlpm.val),
_xlpm.Res
)</f>
        <v>#NAME?</v>
      </c>
      <c r="AZ210" s="1986" t="e" cm="1">
        <f t="array" aca="1" ref="AZ210" ca="1">_xlfn.LET(
_xlpm.val,IF($F210 = "",val_blankRefText,  _xldudf_CX_GET(CX_ENTITY,$F210,AZ$11,AZ$14,,(AZ$204))),
_xlpm.Res, IF(OR(_xlpm.val="",_xlpm.val="Error"),"",_xlpm.val),
_xlpm.Res
)</f>
        <v>#NAME?</v>
      </c>
      <c r="BA210" s="1986" t="e" cm="1">
        <f t="array" aca="1" ref="BA210" ca="1">_xlfn.LET(
_xlpm.val,IF($F210 = "",val_blankRefText,  _xldudf_CX_GET(CX_ENTITY,$F210,BA$11,BA$14,,(BA$204))),
_xlpm.Res, IF(OR(_xlpm.val="",_xlpm.val="Error"),"",_xlpm.val),
_xlpm.Res
)</f>
        <v>#NAME?</v>
      </c>
      <c r="BB210" s="1986" t="e" cm="1">
        <f t="array" aca="1" ref="BB210" ca="1">_xlfn.LET(
_xlpm.val,IF($F210 = "",val_blankRefText,  _xldudf_CX_GET(CX_ENTITY,$F210,BB$11,BB$14,,(BB$204))),
_xlpm.Res, IF(OR(_xlpm.val="",_xlpm.val="Error"),"",_xlpm.val),
_xlpm.Res
)</f>
        <v>#NAME?</v>
      </c>
      <c r="BC210" s="1986" t="e" cm="1">
        <f t="array" aca="1" ref="BC210" ca="1">_xlfn.LET(
_xlpm.val,IF($F210 = "",val_blankRefText,  _xldudf_CX_GET(CX_ENTITY,$F210,BC$11,BC$14,,(BC$204))),
_xlpm.Res, IF(OR(_xlpm.val="",_xlpm.val="Error"),"",_xlpm.val),
_xlpm.Res
)</f>
        <v>#NAME?</v>
      </c>
      <c r="BD210" s="1986" t="e" cm="1">
        <f t="array" aca="1" ref="BD210" ca="1">_xlfn.LET(
_xlpm.val,IF($F210 = "",val_blankRefText,  _xldudf_CX_GET(CX_ENTITY,$F210,BD$11,BD$14,,(BD$204))),
_xlpm.Res, IF(OR(_xlpm.val="",_xlpm.val="Error"),"",_xlpm.val),
_xlpm.Res
)</f>
        <v>#NAME?</v>
      </c>
      <c r="BE210" s="1986" t="e" cm="1">
        <f t="array" aca="1" ref="BE210" ca="1">_xlfn.LET(
_xlpm.val,IF($F210 = "",val_blankRefText,  _xldudf_CX_GET(CX_ENTITY,$F210,BE$11,BE$14,,(BE$204))),
_xlpm.Res, IF(OR(_xlpm.val="",_xlpm.val="Error"),"",_xlpm.val),
_xlpm.Res
)</f>
        <v>#NAME?</v>
      </c>
      <c r="BF210" s="1986" t="e" cm="1">
        <f t="array" aca="1" ref="BF210" ca="1">_xlfn.LET(
_xlpm.val,IF($F210 = "",val_blankRefText,  _xldudf_CX_GET(CX_ENTITY,$F210,BF$11,BF$14,,(BF$204))),
_xlpm.Res, IF(OR(_xlpm.val="",_xlpm.val="Error"),"",_xlpm.val),
_xlpm.Res
)</f>
        <v>#NAME?</v>
      </c>
      <c r="BG210" s="1986" t="e" cm="1">
        <f t="array" aca="1" ref="BG210" ca="1">_xlfn.LET(
_xlpm.val,IF($F210 = "",val_blankRefText,  _xldudf_CX_GET(CX_ENTITY,$F210,BG$11,BG$14,,(BG$204))),
_xlpm.Res, IF(OR(_xlpm.val="",_xlpm.val="Error"),"",_xlpm.val),
_xlpm.Res
)</f>
        <v>#NAME?</v>
      </c>
      <c r="BH210" s="1986" t="e" cm="1">
        <f t="array" aca="1" ref="BH210" ca="1">_xlfn.LET(
_xlpm.val,IF($F210 = "",val_blankRefText,  _xldudf_CX_GET(CX_ENTITY,$F210,BH$11,BH$14,,(BH$204))),
_xlpm.Res, IF(OR(_xlpm.val="",_xlpm.val="Error"),"",_xlpm.val),
_xlpm.Res
)</f>
        <v>#NAME?</v>
      </c>
      <c r="BI210" s="1986" t="e" cm="1">
        <f t="array" aca="1" ref="BI210" ca="1">_xlfn.LET(
_xlpm.val,IF($F210 = "",val_blankRefText,  _xldudf_CX_GET(CX_ENTITY,$F210,BI$11,BI$14,,(BI$204))),
_xlpm.Res, IF(OR(_xlpm.val="",_xlpm.val="Error"),"",_xlpm.val),
_xlpm.Res
)</f>
        <v>#NAME?</v>
      </c>
      <c r="BJ210" s="1986" t="e" cm="1">
        <f t="array" aca="1" ref="BJ210" ca="1">_xlfn.LET(
_xlpm.val,IF($F210 = "",val_blankRefText,  _xldudf_CX_GET(CX_ENTITY,$F210,BJ$11,BJ$14,,(BJ$204))),
_xlpm.Res, IF(OR(_xlpm.val="",_xlpm.val="Error"),"",_xlpm.val),
_xlpm.Res
)</f>
        <v>#NAME?</v>
      </c>
      <c r="BK210" s="1986" t="e" cm="1">
        <f t="array" aca="1" ref="BK210" ca="1">_xlfn.LET(
_xlpm.val,IF($F210 = "",val_blankRefText,  _xldudf_CX_GET(CX_ENTITY,$F210,BK$11,BK$14,,(BK$204))),
_xlpm.Res, IF(OR(_xlpm.val="",_xlpm.val="Error"),"",_xlpm.val),
_xlpm.Res
)</f>
        <v>#NAME?</v>
      </c>
      <c r="BL210" s="1986" t="e" cm="1">
        <f t="array" aca="1" ref="BL210" ca="1">_xlfn.LET(
_xlpm.val,IF($F210 = "",val_blankRefText,  _xldudf_CX_GET(CX_ENTITY,$F210,BL$11,BL$14,,(BL$204))),
_xlpm.Res, IF(OR(_xlpm.val="",_xlpm.val="Error"),"",_xlpm.val),
_xlpm.Res
)</f>
        <v>#NAME?</v>
      </c>
      <c r="BM210" s="1986" t="e" cm="1">
        <f t="array" aca="1" ref="BM210" ca="1">_xlfn.LET(
_xlpm.val,IF($F210 = "",val_blankRefText,  _xldudf_CX_GET(CX_ENTITY,$F210,BM$11,BM$14,,(BM$204))),
_xlpm.Res, IF(OR(_xlpm.val="",_xlpm.val="Error"),"",_xlpm.val),
_xlpm.Res
)</f>
        <v>#NAME?</v>
      </c>
      <c r="BN210" s="1986" t="e" cm="1">
        <f t="array" aca="1" ref="BN210" ca="1">_xlfn.LET(
_xlpm.val,IF($F210 = "",val_blankRefText,  _xldudf_CX_GET(CX_ENTITY,$F210,BN$11,BN$14,,(BN$204))),
_xlpm.Res, IF(OR(_xlpm.val="",_xlpm.val="Error"),"",_xlpm.val),
_xlpm.Res
)</f>
        <v>#NAME?</v>
      </c>
      <c r="BO210" s="2103"/>
      <c r="BP210" s="2103"/>
      <c r="BQ210" s="2103"/>
      <c r="BR210" s="2103"/>
      <c r="BS210" s="2103"/>
      <c r="BT210" s="2103"/>
      <c r="BU210" s="2103"/>
      <c r="BV210" s="2103"/>
      <c r="BW210" s="2103"/>
      <c r="BX210" s="2103"/>
      <c r="BY210" s="2103"/>
      <c r="BZ210" s="2103"/>
      <c r="CA210" s="34"/>
      <c r="CC210" s="299"/>
      <c r="CD210" s="1461" t="e" cm="1">
        <f t="array" aca="1" ref="CD210" ca="1">_xlfn.LET( _xlpm.CheckBlank, SUM(PL!$AD210:$BN210) = 0, IF(_xlpm.CheckBlank, "", SUM(_xlfn._xlws.FILTER(PL!$AD210:$BN210,(YEAR(PL!$AD$12:$BN$12)=PL!CD$12)*(array_timeline&lt;=PL!CD$11)))))</f>
        <v>#NAME?</v>
      </c>
      <c r="CE210" s="1461" t="e" cm="1">
        <f t="array" aca="1" ref="CE210" ca="1">_xlfn.LET( _xlpm.CheckBlank, SUM(PL!$AD210:$BN210) = 0, IF(_xlpm.CheckBlank, "", SUM(_xlfn._xlws.FILTER(PL!$AD210:$BN210,(YEAR(PL!$AD$12:$BN$12)=PL!CE$12)*(array_timeline&lt;=PL!CE$11)))))</f>
        <v>#NAME?</v>
      </c>
      <c r="CF210" s="88"/>
      <c r="CG210" s="1461" t="e" cm="1">
        <f t="array" aca="1" ref="CG210" ca="1">_xlfn.LET( _xlpm.CheckBlank, SUM(PL!$AD210:$BN210) = 0, IF(_xlpm.CheckBlank, "", SUM(_xlfn._xlws.FILTER(PL!$AD210:$BN210,(YEAR(PL!$AD$12:$BN$12)=PL!CG$12)*(array_timeline&lt;=PL!CG$11)))))</f>
        <v>#NAME?</v>
      </c>
      <c r="CH210" s="1461" t="e" cm="1">
        <f t="array" aca="1" ref="CH210" ca="1">_xlfn.LET( _xlpm.CheckBlank, SUM(PL!$AD210:$BN210) = 0, IF(_xlpm.CheckBlank, "", SUM(_xlfn._xlws.FILTER(PL!$AD210:$BN210,(YEAR(PL!$AD$12:$BN$12)=PL!CH$12)*(array_timeline&lt;=PL!CH$11)))))</f>
        <v>#NAME?</v>
      </c>
      <c r="CI210" s="88"/>
      <c r="CJ210" s="1461" cm="1">
        <f t="array" ref="CJ210">_xlfn.LET( _xlpm.CheckBlank, SUM(PL!$AD210:$BN210) = 0, IF(_xlpm.CheckBlank, "", SUM(_xlfn.TAKE(_xlfn.DROP(PL!$AD210:$BN210, ,-DATEDIFF(PL!CJ$11, val_asOfDate,"M")),1,-12))))</f>
        <v>12</v>
      </c>
      <c r="CK210" s="1461" cm="1">
        <f t="array" ref="CK210">_xlfn.LET( _xlpm.CheckBlank, SUM(PL!$AD210:$BN210) = 0, IF(_xlpm.CheckBlank, "", SUM(_xlfn.TAKE(_xlfn.DROP(PL!$AD210:$BN210, ,-DATEDIFF(PL!CK$11, val_asOfDate,"M")),1,-12))))</f>
        <v>12</v>
      </c>
      <c r="CL210" s="88"/>
      <c r="CM210" s="1986" t="e" cm="1">
        <f t="array" aca="1" ref="CM210" ca="1">_xlfn.LET(
_xlpm.val,IF($F210 = "",val_blankRefText,  _xldudf_CX_GET(CX_ENTITY,$F210,CM$11,CM$14,,(CM$204))),
_xlpm.Res, IF(OR(_xlpm.val="",_xlpm.val="Error"),"",_xlpm.val),
_xlpm.Res
)</f>
        <v>#NAME?</v>
      </c>
      <c r="CN210" s="1986" t="e" cm="1">
        <f t="array" aca="1" ref="CN210" ca="1">_xlfn.LET(
_xlpm.val,IF($F210 = "",val_blankRefText,  _xldudf_CX_GET(CX_ENTITY,$F210,CN$11,CN$14,,(CN$204))),
_xlpm.Res, IF(OR(_xlpm.val="",_xlpm.val="Error"),"",_xlpm.val),
_xlpm.Res
)</f>
        <v>#NAME?</v>
      </c>
      <c r="CO210" s="1169"/>
      <c r="CP210" s="1986" t="e" cm="1">
        <f t="array" aca="1" ref="CP210" ca="1">_xlfn.LET(
_xlpm.val,IF($F210 = "",val_blankRefText,  _xldudf_CX_GET(CX_ENTITY,$F210,CP$11,CP$14,,(CP$204))),
_xlpm.Res, IF(OR(_xlpm.val="",_xlpm.val="Error"),"",_xlpm.val),
_xlpm.Res
)</f>
        <v>#NAME?</v>
      </c>
      <c r="CQ210" s="1986" t="e" cm="1">
        <f t="array" aca="1" ref="CQ210" ca="1">_xlfn.LET(
_xlpm.val,IF($F210 = "",val_blankRefText,  _xldudf_CX_GET(CX_ENTITY,$F210,CQ$11,CQ$14,,(CQ$204))),
_xlpm.Res, IF(OR(_xlpm.val="",_xlpm.val="Error"),"",_xlpm.val),
_xlpm.Res
)</f>
        <v>#NAME?</v>
      </c>
      <c r="CR210" s="34"/>
    </row>
    <row r="211" spans="1:96" ht="21" customHeight="1" outlineLevel="1">
      <c r="A211" s="1322"/>
      <c r="B211" s="577" t="s">
        <v>176</v>
      </c>
      <c r="C211" s="577" t="s">
        <v>1647</v>
      </c>
      <c r="D211" s="577"/>
      <c r="E211" s="577" t="e" cm="1">
        <f t="array" aca="1" ref="E211" ca="1">_xlfn.LET(
   _xlpm.Attr,  $C211,
   _xlpm.Lookback, $E$16,
   _xlpm.QueryDate, EOMONTH(val_asOfDate,_xlpm.Lookback),
   _xlpm.ReadField, _xldudf_CX_GET(CX_ENTITY,fx_attrConverter($C211),_xlpm.QueryDate),
   _xlpm.AttrBlank, _xlpm.Attr="", _xlpm.Result,
   IF(_xlpm.AttrBlank,val_blankRefText,fx_attrConverter(_xlpm.ReadField,0)),
IF(_xlpm.Result = "Error", "", _xlpm.Result )
)</f>
        <v>#NAME?</v>
      </c>
      <c r="F211" s="577" t="str">
        <f t="shared" si="62"/>
        <v>Segment II Breakdown - Amount 6</v>
      </c>
      <c r="G211" s="577" t="s">
        <v>1640</v>
      </c>
      <c r="H211" s="585">
        <v>0</v>
      </c>
      <c r="I211" s="585">
        <v>1</v>
      </c>
      <c r="J211" s="586"/>
      <c r="K211" s="586"/>
      <c r="L211" s="581" t="b">
        <v>0</v>
      </c>
      <c r="N211" s="158"/>
      <c r="O211" s="101"/>
      <c r="P211" s="52"/>
      <c r="Q211" s="101"/>
      <c r="R211" s="101"/>
      <c r="S211" s="3008"/>
      <c r="T211" s="3008"/>
      <c r="U211" s="39"/>
      <c r="W211" s="554" t="e">
        <f ca="1">W201</f>
        <v>#NAME?</v>
      </c>
      <c r="X211" s="884" t="s">
        <v>62</v>
      </c>
      <c r="Y211" s="1553" t="e" cm="1">
        <f t="array" aca="1" ref="Y211" ca="1">IF(
       $B211 = "",
       IFBLANK( $E211, "Please select or type in or leave as blank"),
       IFBLANK( $E211, $B211)
    )</f>
        <v>#NAME?</v>
      </c>
      <c r="Z211" s="198" cm="1">
        <f t="array" ref="Z211">_xlfn.SWITCH(
    TRUE,
ISBLANK(_PL!$L211),"",
    _PL!$L211=TRUE, 1,
    _PL!$L211=FALSE,-1,
    _PL!$L211=-1,0,
"n/a"
)</f>
        <v>-1</v>
      </c>
      <c r="AA211" s="905"/>
      <c r="AB211" s="591"/>
      <c r="AC211" s="914" t="str" cm="1">
        <f t="array" ref="AC211">_xlfn.LET(
_xlpm.Def, IF(_xlfn.XMATCH(AB211,tbl_acctDef[Term],0)&gt;0, fx_getIcon("find"), ""),
_xlpm.Adj, IF(_xlfn.XMATCH(AB211, tbl_adjExample[Items],0)&gt;0, fx_getIcon("find"), ""),
IFERROR(IFBLANK(_xlpm.Def,_xlpm.Adj),"")
)</f>
        <v/>
      </c>
      <c r="AD211" s="1986" t="e" cm="1">
        <f t="array" aca="1" ref="AD211" ca="1">_xlfn.LET(
_xlpm.val,IF($F211 = "",val_blankRefText,  _xldudf_CX_GET(CX_ENTITY,$F211,AD$11,AD$14,,(AD$204))),
_xlpm.Res, IF(OR(_xlpm.val="",_xlpm.val="Error"),"",_xlpm.val),
_xlpm.Res
)</f>
        <v>#NAME?</v>
      </c>
      <c r="AE211" s="1986" t="e" cm="1">
        <f t="array" aca="1" ref="AE211" ca="1">_xlfn.LET(
_xlpm.val,IF($F211 = "",val_blankRefText,  _xldudf_CX_GET(CX_ENTITY,$F211,AE$11,AE$14,,(AE$204))),
_xlpm.Res, IF(OR(_xlpm.val="",_xlpm.val="Error"),"",_xlpm.val),
_xlpm.Res
)</f>
        <v>#NAME?</v>
      </c>
      <c r="AF211" s="1986" t="e" cm="1">
        <f t="array" aca="1" ref="AF211" ca="1">_xlfn.LET(
_xlpm.val,IF($F211 = "",val_blankRefText,  _xldudf_CX_GET(CX_ENTITY,$F211,AF$11,AF$14,,(AF$204))),
_xlpm.Res, IF(OR(_xlpm.val="",_xlpm.val="Error"),"",_xlpm.val),
_xlpm.Res
)</f>
        <v>#NAME?</v>
      </c>
      <c r="AG211" s="1986" t="e" cm="1">
        <f t="array" aca="1" ref="AG211" ca="1">_xlfn.LET(
_xlpm.val,IF($F211 = "",val_blankRefText,  _xldudf_CX_GET(CX_ENTITY,$F211,AG$11,AG$14,,(AG$204))),
_xlpm.Res, IF(OR(_xlpm.val="",_xlpm.val="Error"),"",_xlpm.val),
_xlpm.Res
)</f>
        <v>#NAME?</v>
      </c>
      <c r="AH211" s="1986" t="e" cm="1">
        <f t="array" aca="1" ref="AH211" ca="1">_xlfn.LET(
_xlpm.val,IF($F211 = "",val_blankRefText,  _xldudf_CX_GET(CX_ENTITY,$F211,AH$11,AH$14,,(AH$204))),
_xlpm.Res, IF(OR(_xlpm.val="",_xlpm.val="Error"),"",_xlpm.val),
_xlpm.Res
)</f>
        <v>#NAME?</v>
      </c>
      <c r="AI211" s="1986" t="e" cm="1">
        <f t="array" aca="1" ref="AI211" ca="1">_xlfn.LET(
_xlpm.val,IF($F211 = "",val_blankRefText,  _xldudf_CX_GET(CX_ENTITY,$F211,AI$11,AI$14,,(AI$204))),
_xlpm.Res, IF(OR(_xlpm.val="",_xlpm.val="Error"),"",_xlpm.val),
_xlpm.Res
)</f>
        <v>#NAME?</v>
      </c>
      <c r="AJ211" s="1986" t="e" cm="1">
        <f t="array" aca="1" ref="AJ211" ca="1">_xlfn.LET(
_xlpm.val,IF($F211 = "",val_blankRefText,  _xldudf_CX_GET(CX_ENTITY,$F211,AJ$11,AJ$14,,(AJ$204))),
_xlpm.Res, IF(OR(_xlpm.val="",_xlpm.val="Error"),"",_xlpm.val),
_xlpm.Res
)</f>
        <v>#NAME?</v>
      </c>
      <c r="AK211" s="1986" t="e" cm="1">
        <f t="array" aca="1" ref="AK211" ca="1">_xlfn.LET(
_xlpm.val,IF($F211 = "",val_blankRefText,  _xldudf_CX_GET(CX_ENTITY,$F211,AK$11,AK$14,,(AK$204))),
_xlpm.Res, IF(OR(_xlpm.val="",_xlpm.val="Error"),"",_xlpm.val),
_xlpm.Res
)</f>
        <v>#NAME?</v>
      </c>
      <c r="AL211" s="1986" t="e" cm="1">
        <f t="array" aca="1" ref="AL211" ca="1">_xlfn.LET(
_xlpm.val,IF($F211 = "",val_blankRefText,  _xldudf_CX_GET(CX_ENTITY,$F211,AL$11,AL$14,,(AL$204))),
_xlpm.Res, IF(OR(_xlpm.val="",_xlpm.val="Error"),"",_xlpm.val),
_xlpm.Res
)</f>
        <v>#NAME?</v>
      </c>
      <c r="AM211" s="1986" t="e" cm="1">
        <f t="array" aca="1" ref="AM211" ca="1">_xlfn.LET(
_xlpm.val,IF($F211 = "",val_blankRefText,  _xldudf_CX_GET(CX_ENTITY,$F211,AM$11,AM$14,,(AM$204))),
_xlpm.Res, IF(OR(_xlpm.val="",_xlpm.val="Error"),"",_xlpm.val),
_xlpm.Res
)</f>
        <v>#NAME?</v>
      </c>
      <c r="AN211" s="1986" t="e" cm="1">
        <f t="array" aca="1" ref="AN211" ca="1">_xlfn.LET(
_xlpm.val,IF($F211 = "",val_blankRefText,  _xldudf_CX_GET(CX_ENTITY,$F211,AN$11,AN$14,,(AN$204))),
_xlpm.Res, IF(OR(_xlpm.val="",_xlpm.val="Error"),"",_xlpm.val),
_xlpm.Res
)</f>
        <v>#NAME?</v>
      </c>
      <c r="AO211" s="1986" t="e" cm="1">
        <f t="array" aca="1" ref="AO211" ca="1">_xlfn.LET(
_xlpm.val,IF($F211 = "",val_blankRefText,  _xldudf_CX_GET(CX_ENTITY,$F211,AO$11,AO$14,,(AO$204))),
_xlpm.Res, IF(OR(_xlpm.val="",_xlpm.val="Error"),"",_xlpm.val),
_xlpm.Res
)</f>
        <v>#NAME?</v>
      </c>
      <c r="AP211" s="1986" t="e" cm="1">
        <f t="array" aca="1" ref="AP211" ca="1">_xlfn.LET(
_xlpm.val,IF($F211 = "",val_blankRefText,  _xldudf_CX_GET(CX_ENTITY,$F211,AP$11,AP$14,,(AP$204))),
_xlpm.Res, IF(OR(_xlpm.val="",_xlpm.val="Error"),"",_xlpm.val),
_xlpm.Res
)</f>
        <v>#NAME?</v>
      </c>
      <c r="AQ211" s="1986" t="e" cm="1">
        <f t="array" aca="1" ref="AQ211" ca="1">_xlfn.LET(
_xlpm.val,IF($F211 = "",val_blankRefText,  _xldudf_CX_GET(CX_ENTITY,$F211,AQ$11,AQ$14,,(AQ$204))),
_xlpm.Res, IF(OR(_xlpm.val="",_xlpm.val="Error"),"",_xlpm.val),
_xlpm.Res
)</f>
        <v>#NAME?</v>
      </c>
      <c r="AR211" s="1986" t="e" cm="1">
        <f t="array" aca="1" ref="AR211" ca="1">_xlfn.LET(
_xlpm.val,IF($F211 = "",val_blankRefText,  _xldudf_CX_GET(CX_ENTITY,$F211,AR$11,AR$14,,(AR$204))),
_xlpm.Res, IF(OR(_xlpm.val="",_xlpm.val="Error"),"",_xlpm.val),
_xlpm.Res
)</f>
        <v>#NAME?</v>
      </c>
      <c r="AS211" s="1986" t="e" cm="1">
        <f t="array" aca="1" ref="AS211" ca="1">_xlfn.LET(
_xlpm.val,IF($F211 = "",val_blankRefText,  _xldudf_CX_GET(CX_ENTITY,$F211,AS$11,AS$14,,(AS$204))),
_xlpm.Res, IF(OR(_xlpm.val="",_xlpm.val="Error"),"",_xlpm.val),
_xlpm.Res
)</f>
        <v>#NAME?</v>
      </c>
      <c r="AT211" s="1986" t="e" cm="1">
        <f t="array" aca="1" ref="AT211" ca="1">_xlfn.LET(
_xlpm.val,IF($F211 = "",val_blankRefText,  _xldudf_CX_GET(CX_ENTITY,$F211,AT$11,AT$14,,(AT$204))),
_xlpm.Res, IF(OR(_xlpm.val="",_xlpm.val="Error"),"",_xlpm.val),
_xlpm.Res
)</f>
        <v>#NAME?</v>
      </c>
      <c r="AU211" s="1986" t="e" cm="1">
        <f t="array" aca="1" ref="AU211" ca="1">_xlfn.LET(
_xlpm.val,IF($F211 = "",val_blankRefText,  _xldudf_CX_GET(CX_ENTITY,$F211,AU$11,AU$14,,(AU$204))),
_xlpm.Res, IF(OR(_xlpm.val="",_xlpm.val="Error"),"",_xlpm.val),
_xlpm.Res
)</f>
        <v>#NAME?</v>
      </c>
      <c r="AV211" s="1986" t="e" cm="1">
        <f t="array" aca="1" ref="AV211" ca="1">_xlfn.LET(
_xlpm.val,IF($F211 = "",val_blankRefText,  _xldudf_CX_GET(CX_ENTITY,$F211,AV$11,AV$14,,(AV$204))),
_xlpm.Res, IF(OR(_xlpm.val="",_xlpm.val="Error"),"",_xlpm.val),
_xlpm.Res
)</f>
        <v>#NAME?</v>
      </c>
      <c r="AW211" s="1986" t="e" cm="1">
        <f t="array" aca="1" ref="AW211" ca="1">_xlfn.LET(
_xlpm.val,IF($F211 = "",val_blankRefText,  _xldudf_CX_GET(CX_ENTITY,$F211,AW$11,AW$14,,(AW$204))),
_xlpm.Res, IF(OR(_xlpm.val="",_xlpm.val="Error"),"",_xlpm.val),
_xlpm.Res
)</f>
        <v>#NAME?</v>
      </c>
      <c r="AX211" s="1986" t="e" cm="1">
        <f t="array" aca="1" ref="AX211" ca="1">_xlfn.LET(
_xlpm.val,IF($F211 = "",val_blankRefText,  _xldudf_CX_GET(CX_ENTITY,$F211,AX$11,AX$14,,(AX$204))),
_xlpm.Res, IF(OR(_xlpm.val="",_xlpm.val="Error"),"",_xlpm.val),
_xlpm.Res
)</f>
        <v>#NAME?</v>
      </c>
      <c r="AY211" s="1986" t="e" cm="1">
        <f t="array" aca="1" ref="AY211" ca="1">_xlfn.LET(
_xlpm.val,IF($F211 = "",val_blankRefText,  _xldudf_CX_GET(CX_ENTITY,$F211,AY$11,AY$14,,(AY$204))),
_xlpm.Res, IF(OR(_xlpm.val="",_xlpm.val="Error"),"",_xlpm.val),
_xlpm.Res
)</f>
        <v>#NAME?</v>
      </c>
      <c r="AZ211" s="1986" t="e" cm="1">
        <f t="array" aca="1" ref="AZ211" ca="1">_xlfn.LET(
_xlpm.val,IF($F211 = "",val_blankRefText,  _xldudf_CX_GET(CX_ENTITY,$F211,AZ$11,AZ$14,,(AZ$204))),
_xlpm.Res, IF(OR(_xlpm.val="",_xlpm.val="Error"),"",_xlpm.val),
_xlpm.Res
)</f>
        <v>#NAME?</v>
      </c>
      <c r="BA211" s="1986" t="e" cm="1">
        <f t="array" aca="1" ref="BA211" ca="1">_xlfn.LET(
_xlpm.val,IF($F211 = "",val_blankRefText,  _xldudf_CX_GET(CX_ENTITY,$F211,BA$11,BA$14,,(BA$204))),
_xlpm.Res, IF(OR(_xlpm.val="",_xlpm.val="Error"),"",_xlpm.val),
_xlpm.Res
)</f>
        <v>#NAME?</v>
      </c>
      <c r="BB211" s="1986" t="e" cm="1">
        <f t="array" aca="1" ref="BB211" ca="1">_xlfn.LET(
_xlpm.val,IF($F211 = "",val_blankRefText,  _xldudf_CX_GET(CX_ENTITY,$F211,BB$11,BB$14,,(BB$204))),
_xlpm.Res, IF(OR(_xlpm.val="",_xlpm.val="Error"),"",_xlpm.val),
_xlpm.Res
)</f>
        <v>#NAME?</v>
      </c>
      <c r="BC211" s="1986" t="e" cm="1">
        <f t="array" aca="1" ref="BC211" ca="1">_xlfn.LET(
_xlpm.val,IF($F211 = "",val_blankRefText,  _xldudf_CX_GET(CX_ENTITY,$F211,BC$11,BC$14,,(BC$204))),
_xlpm.Res, IF(OR(_xlpm.val="",_xlpm.val="Error"),"",_xlpm.val),
_xlpm.Res
)</f>
        <v>#NAME?</v>
      </c>
      <c r="BD211" s="1986" t="e" cm="1">
        <f t="array" aca="1" ref="BD211" ca="1">_xlfn.LET(
_xlpm.val,IF($F211 = "",val_blankRefText,  _xldudf_CX_GET(CX_ENTITY,$F211,BD$11,BD$14,,(BD$204))),
_xlpm.Res, IF(OR(_xlpm.val="",_xlpm.val="Error"),"",_xlpm.val),
_xlpm.Res
)</f>
        <v>#NAME?</v>
      </c>
      <c r="BE211" s="1986" t="e" cm="1">
        <f t="array" aca="1" ref="BE211" ca="1">_xlfn.LET(
_xlpm.val,IF($F211 = "",val_blankRefText,  _xldudf_CX_GET(CX_ENTITY,$F211,BE$11,BE$14,,(BE$204))),
_xlpm.Res, IF(OR(_xlpm.val="",_xlpm.val="Error"),"",_xlpm.val),
_xlpm.Res
)</f>
        <v>#NAME?</v>
      </c>
      <c r="BF211" s="1986" t="e" cm="1">
        <f t="array" aca="1" ref="BF211" ca="1">_xlfn.LET(
_xlpm.val,IF($F211 = "",val_blankRefText,  _xldudf_CX_GET(CX_ENTITY,$F211,BF$11,BF$14,,(BF$204))),
_xlpm.Res, IF(OR(_xlpm.val="",_xlpm.val="Error"),"",_xlpm.val),
_xlpm.Res
)</f>
        <v>#NAME?</v>
      </c>
      <c r="BG211" s="1986" t="e" cm="1">
        <f t="array" aca="1" ref="BG211" ca="1">_xlfn.LET(
_xlpm.val,IF($F211 = "",val_blankRefText,  _xldudf_CX_GET(CX_ENTITY,$F211,BG$11,BG$14,,(BG$204))),
_xlpm.Res, IF(OR(_xlpm.val="",_xlpm.val="Error"),"",_xlpm.val),
_xlpm.Res
)</f>
        <v>#NAME?</v>
      </c>
      <c r="BH211" s="1986" t="e" cm="1">
        <f t="array" aca="1" ref="BH211" ca="1">_xlfn.LET(
_xlpm.val,IF($F211 = "",val_blankRefText,  _xldudf_CX_GET(CX_ENTITY,$F211,BH$11,BH$14,,(BH$204))),
_xlpm.Res, IF(OR(_xlpm.val="",_xlpm.val="Error"),"",_xlpm.val),
_xlpm.Res
)</f>
        <v>#NAME?</v>
      </c>
      <c r="BI211" s="1986" t="e" cm="1">
        <f t="array" aca="1" ref="BI211" ca="1">_xlfn.LET(
_xlpm.val,IF($F211 = "",val_blankRefText,  _xldudf_CX_GET(CX_ENTITY,$F211,BI$11,BI$14,,(BI$204))),
_xlpm.Res, IF(OR(_xlpm.val="",_xlpm.val="Error"),"",_xlpm.val),
_xlpm.Res
)</f>
        <v>#NAME?</v>
      </c>
      <c r="BJ211" s="1986" t="e" cm="1">
        <f t="array" aca="1" ref="BJ211" ca="1">_xlfn.LET(
_xlpm.val,IF($F211 = "",val_blankRefText,  _xldudf_CX_GET(CX_ENTITY,$F211,BJ$11,BJ$14,,(BJ$204))),
_xlpm.Res, IF(OR(_xlpm.val="",_xlpm.val="Error"),"",_xlpm.val),
_xlpm.Res
)</f>
        <v>#NAME?</v>
      </c>
      <c r="BK211" s="1986" t="e" cm="1">
        <f t="array" aca="1" ref="BK211" ca="1">_xlfn.LET(
_xlpm.val,IF($F211 = "",val_blankRefText,  _xldudf_CX_GET(CX_ENTITY,$F211,BK$11,BK$14,,(BK$204))),
_xlpm.Res, IF(OR(_xlpm.val="",_xlpm.val="Error"),"",_xlpm.val),
_xlpm.Res
)</f>
        <v>#NAME?</v>
      </c>
      <c r="BL211" s="1986" t="e" cm="1">
        <f t="array" aca="1" ref="BL211" ca="1">_xlfn.LET(
_xlpm.val,IF($F211 = "",val_blankRefText,  _xldudf_CX_GET(CX_ENTITY,$F211,BL$11,BL$14,,(BL$204))),
_xlpm.Res, IF(OR(_xlpm.val="",_xlpm.val="Error"),"",_xlpm.val),
_xlpm.Res
)</f>
        <v>#NAME?</v>
      </c>
      <c r="BM211" s="1986" t="e" cm="1">
        <f t="array" aca="1" ref="BM211" ca="1">_xlfn.LET(
_xlpm.val,IF($F211 = "",val_blankRefText,  _xldudf_CX_GET(CX_ENTITY,$F211,BM$11,BM$14,,(BM$204))),
_xlpm.Res, IF(OR(_xlpm.val="",_xlpm.val="Error"),"",_xlpm.val),
_xlpm.Res
)</f>
        <v>#NAME?</v>
      </c>
      <c r="BN211" s="1986" t="e" cm="1">
        <f t="array" aca="1" ref="BN211" ca="1">_xlfn.LET(
_xlpm.val,IF($F211 = "",val_blankRefText,  _xldudf_CX_GET(CX_ENTITY,$F211,BN$11,BN$14,,(BN$204))),
_xlpm.Res, IF(OR(_xlpm.val="",_xlpm.val="Error"),"",_xlpm.val),
_xlpm.Res
)</f>
        <v>#NAME?</v>
      </c>
      <c r="BO211" s="2103"/>
      <c r="BP211" s="2103"/>
      <c r="BQ211" s="2103"/>
      <c r="BR211" s="2103"/>
      <c r="BS211" s="2103"/>
      <c r="BT211" s="2103"/>
      <c r="BU211" s="2103"/>
      <c r="BV211" s="2103"/>
      <c r="BW211" s="2103"/>
      <c r="BX211" s="2103"/>
      <c r="BY211" s="2103"/>
      <c r="BZ211" s="2103"/>
      <c r="CA211" s="34"/>
      <c r="CC211" s="299"/>
      <c r="CD211" s="1461" t="e" cm="1">
        <f t="array" aca="1" ref="CD211" ca="1">_xlfn.LET( _xlpm.CheckBlank, SUM(PL!$AD211:$BN211) = 0, IF(_xlpm.CheckBlank, "", SUM(_xlfn._xlws.FILTER(PL!$AD211:$BN211,(YEAR(PL!$AD$12:$BN$12)=PL!CD$12)*(array_timeline&lt;=PL!CD$11)))))</f>
        <v>#NAME?</v>
      </c>
      <c r="CE211" s="1461" t="e" cm="1">
        <f t="array" aca="1" ref="CE211" ca="1">_xlfn.LET( _xlpm.CheckBlank, SUM(PL!$AD211:$BN211) = 0, IF(_xlpm.CheckBlank, "", SUM(_xlfn._xlws.FILTER(PL!$AD211:$BN211,(YEAR(PL!$AD$12:$BN$12)=PL!CE$12)*(array_timeline&lt;=PL!CE$11)))))</f>
        <v>#NAME?</v>
      </c>
      <c r="CF211" s="88"/>
      <c r="CG211" s="1461" t="e" cm="1">
        <f t="array" aca="1" ref="CG211" ca="1">_xlfn.LET( _xlpm.CheckBlank, SUM(PL!$AD211:$BN211) = 0, IF(_xlpm.CheckBlank, "", SUM(_xlfn._xlws.FILTER(PL!$AD211:$BN211,(YEAR(PL!$AD$12:$BN$12)=PL!CG$12)*(array_timeline&lt;=PL!CG$11)))))</f>
        <v>#NAME?</v>
      </c>
      <c r="CH211" s="1461" t="e" cm="1">
        <f t="array" aca="1" ref="CH211" ca="1">_xlfn.LET( _xlpm.CheckBlank, SUM(PL!$AD211:$BN211) = 0, IF(_xlpm.CheckBlank, "", SUM(_xlfn._xlws.FILTER(PL!$AD211:$BN211,(YEAR(PL!$AD$12:$BN$12)=PL!CH$12)*(array_timeline&lt;=PL!CH$11)))))</f>
        <v>#NAME?</v>
      </c>
      <c r="CI211" s="88"/>
      <c r="CJ211" s="1461" cm="1">
        <f t="array" ref="CJ211">_xlfn.LET( _xlpm.CheckBlank, SUM(PL!$AD211:$BN211) = 0, IF(_xlpm.CheckBlank, "", SUM(_xlfn.TAKE(_xlfn.DROP(PL!$AD211:$BN211, ,-DATEDIFF(PL!CJ$11, val_asOfDate,"M")),1,-12))))</f>
        <v>12</v>
      </c>
      <c r="CK211" s="1461" cm="1">
        <f t="array" ref="CK211">_xlfn.LET( _xlpm.CheckBlank, SUM(PL!$AD211:$BN211) = 0, IF(_xlpm.CheckBlank, "", SUM(_xlfn.TAKE(_xlfn.DROP(PL!$AD211:$BN211, ,-DATEDIFF(PL!CK$11, val_asOfDate,"M")),1,-12))))</f>
        <v>12</v>
      </c>
      <c r="CL211" s="88"/>
      <c r="CM211" s="1986" t="e" cm="1">
        <f t="array" aca="1" ref="CM211" ca="1">_xlfn.LET(
_xlpm.val,IF($F211 = "",val_blankRefText,  _xldudf_CX_GET(CX_ENTITY,$F211,CM$11,CM$14,,(CM$204))),
_xlpm.Res, IF(OR(_xlpm.val="",_xlpm.val="Error"),"",_xlpm.val),
_xlpm.Res
)</f>
        <v>#NAME?</v>
      </c>
      <c r="CN211" s="1986" t="e" cm="1">
        <f t="array" aca="1" ref="CN211" ca="1">_xlfn.LET(
_xlpm.val,IF($F211 = "",val_blankRefText,  _xldudf_CX_GET(CX_ENTITY,$F211,CN$11,CN$14,,(CN$204))),
_xlpm.Res, IF(OR(_xlpm.val="",_xlpm.val="Error"),"",_xlpm.val),
_xlpm.Res
)</f>
        <v>#NAME?</v>
      </c>
      <c r="CO211" s="1169"/>
      <c r="CP211" s="1986" t="e" cm="1">
        <f t="array" aca="1" ref="CP211" ca="1">_xlfn.LET(
_xlpm.val,IF($F211 = "",val_blankRefText,  _xldudf_CX_GET(CX_ENTITY,$F211,CP$11,CP$14,,(CP$204))),
_xlpm.Res, IF(OR(_xlpm.val="",_xlpm.val="Error"),"",_xlpm.val),
_xlpm.Res
)</f>
        <v>#NAME?</v>
      </c>
      <c r="CQ211" s="1986" t="e" cm="1">
        <f t="array" aca="1" ref="CQ211" ca="1">_xlfn.LET(
_xlpm.val,IF($F211 = "",val_blankRefText,  _xldudf_CX_GET(CX_ENTITY,$F211,CQ$11,CQ$14,,(CQ$204))),
_xlpm.Res, IF(OR(_xlpm.val="",_xlpm.val="Error"),"",_xlpm.val),
_xlpm.Res
)</f>
        <v>#NAME?</v>
      </c>
      <c r="CR211" s="34"/>
    </row>
    <row r="212" spans="1:96" ht="21" customHeight="1" outlineLevel="1">
      <c r="A212" s="1322"/>
      <c r="B212" s="1328"/>
      <c r="C212" s="1328"/>
      <c r="D212" s="1328"/>
      <c r="E212" s="1328"/>
      <c r="F212" s="1328"/>
      <c r="G212" s="1328" t="s">
        <v>1640</v>
      </c>
      <c r="H212" s="588">
        <v>2</v>
      </c>
      <c r="I212" s="588">
        <v>1</v>
      </c>
      <c r="J212" s="1334"/>
      <c r="K212" s="1334"/>
      <c r="L212" s="1336">
        <v>-1</v>
      </c>
      <c r="N212" s="158"/>
      <c r="O212" s="101"/>
      <c r="P212" s="52"/>
      <c r="Q212" s="101"/>
      <c r="R212" s="101"/>
      <c r="S212" s="3008"/>
      <c r="T212" s="3008"/>
      <c r="U212" s="39"/>
      <c r="W212" s="555" t="e">
        <f ca="1">W201</f>
        <v>#NAME?</v>
      </c>
      <c r="X212" s="893">
        <v>0</v>
      </c>
      <c r="Y212" s="971" t="s">
        <v>167</v>
      </c>
      <c r="Z212" s="538"/>
      <c r="AA212" s="787"/>
      <c r="AB212" s="1133" t="s">
        <v>1638</v>
      </c>
      <c r="AC212" s="1163" t="str" cm="1">
        <f t="array" ref="AC212">_xlfn.LET(
_xlpm.Def, IF(_xlfn.XMATCH(AB212,tbl_acctDef[Term],0)&gt;0, fx_getIcon("find"), ""),
_xlpm.Adj, IF(_xlfn.XMATCH(AB212, tbl_adjExample[Items],0)&gt;0, fx_getIcon("find"), ""),
IFERROR(IFBLANK(_xlpm.Def,_xlpm.Adj),"")
)</f>
        <v/>
      </c>
      <c r="AD212" s="1140" t="str" cm="1">
        <f t="array" aca="1" ref="AD212:BN212" ca="1">IFERROR(_xlfn.BYCOL(_xlfn.VSTACK(_xlfn.ANCHORARRAY(AD205), AD206:BN211), _xleta.SUM),"")</f>
        <v/>
      </c>
      <c r="AE212" s="1140" t="str">
        <f ca="1"/>
        <v/>
      </c>
      <c r="AF212" s="1171" t="str">
        <f ca="1"/>
        <v/>
      </c>
      <c r="AG212" s="1171" t="str">
        <f ca="1"/>
        <v/>
      </c>
      <c r="AH212" s="1171" t="str">
        <f ca="1"/>
        <v/>
      </c>
      <c r="AI212" s="1171" t="str">
        <f ca="1"/>
        <v/>
      </c>
      <c r="AJ212" s="1171" t="str">
        <f ca="1"/>
        <v/>
      </c>
      <c r="AK212" s="1171" t="str">
        <f ca="1"/>
        <v/>
      </c>
      <c r="AL212" s="1171" t="str">
        <f ca="1"/>
        <v/>
      </c>
      <c r="AM212" s="1171" t="str">
        <f ca="1"/>
        <v/>
      </c>
      <c r="AN212" s="1171" t="str">
        <f ca="1"/>
        <v/>
      </c>
      <c r="AO212" s="1171" t="str">
        <f ca="1"/>
        <v/>
      </c>
      <c r="AP212" s="1171" t="str">
        <f ca="1"/>
        <v/>
      </c>
      <c r="AQ212" s="1171" t="str">
        <f ca="1"/>
        <v/>
      </c>
      <c r="AR212" s="1171" t="str">
        <f ca="1"/>
        <v/>
      </c>
      <c r="AS212" s="1171" t="str">
        <f ca="1"/>
        <v/>
      </c>
      <c r="AT212" s="1171" t="str">
        <f ca="1"/>
        <v/>
      </c>
      <c r="AU212" s="1171" t="str">
        <f ca="1"/>
        <v/>
      </c>
      <c r="AV212" s="1171" t="str">
        <f ca="1"/>
        <v/>
      </c>
      <c r="AW212" s="1171" t="str">
        <f ca="1"/>
        <v/>
      </c>
      <c r="AX212" s="1171" t="str">
        <f ca="1"/>
        <v/>
      </c>
      <c r="AY212" s="1171" t="str">
        <f ca="1"/>
        <v/>
      </c>
      <c r="AZ212" s="1171" t="str">
        <f ca="1"/>
        <v/>
      </c>
      <c r="BA212" s="1171" t="str">
        <f ca="1"/>
        <v/>
      </c>
      <c r="BB212" s="1171" t="str">
        <f ca="1"/>
        <v/>
      </c>
      <c r="BC212" s="1171" t="str">
        <f ca="1"/>
        <v/>
      </c>
      <c r="BD212" s="1171" t="str">
        <f ca="1"/>
        <v/>
      </c>
      <c r="BE212" s="1171" t="str">
        <f ca="1"/>
        <v/>
      </c>
      <c r="BF212" s="1171" t="str">
        <f ca="1"/>
        <v/>
      </c>
      <c r="BG212" s="1171" t="str">
        <f ca="1"/>
        <v/>
      </c>
      <c r="BH212" s="1171" t="str">
        <f ca="1"/>
        <v/>
      </c>
      <c r="BI212" s="1171" t="str">
        <f ca="1"/>
        <v/>
      </c>
      <c r="BJ212" s="1171" t="str">
        <f ca="1"/>
        <v/>
      </c>
      <c r="BK212" s="1171" t="str">
        <f ca="1"/>
        <v/>
      </c>
      <c r="BL212" s="1171" t="str">
        <f ca="1"/>
        <v/>
      </c>
      <c r="BM212" s="1171" t="str">
        <f ca="1"/>
        <v/>
      </c>
      <c r="BN212" s="1171" t="str">
        <f ca="1"/>
        <v/>
      </c>
      <c r="BO212" s="2109"/>
      <c r="BP212" s="2109"/>
      <c r="BQ212" s="2109"/>
      <c r="BR212" s="2109"/>
      <c r="BS212" s="2109"/>
      <c r="BT212" s="2109"/>
      <c r="BU212" s="2109"/>
      <c r="BV212" s="2109"/>
      <c r="BW212" s="2109"/>
      <c r="BX212" s="2109"/>
      <c r="BY212" s="2109"/>
      <c r="BZ212" s="2109"/>
      <c r="CA212" s="34"/>
      <c r="CC212" s="33"/>
      <c r="CD212" s="1461" t="str">
        <f ca="1">IF(ISNUMBER(CD205), IF(ABS(SUM(CD206:CD211)-CD205)&lt;0.2,0,1),"")</f>
        <v/>
      </c>
      <c r="CE212" s="1461" t="str">
        <f ca="1">IF(ISNUMBER(CE205), IF(ABS(SUM(CE206:CE211)-CE205)&lt;0.2,0,1),"")</f>
        <v/>
      </c>
      <c r="CF212" s="88"/>
      <c r="CG212" s="1461" t="str">
        <f ca="1">IF(ISNUMBER(CG205), IF(ABS(SUM(CG206:CG211)-CG205)&lt;0.2,0,1),"")</f>
        <v/>
      </c>
      <c r="CH212" s="1461" t="str">
        <f ca="1">IF(ISNUMBER(CH205), IF(ABS(SUM(CH206:CH211)-CH205)&lt;0.2,0,1),"")</f>
        <v/>
      </c>
      <c r="CI212" s="88"/>
      <c r="CJ212" s="1461" t="str">
        <f ca="1">IF(ISNUMBER(CJ205), IF(ABS(SUM(CJ206:CJ211)-CJ205)&lt;0.2,0,1),"")</f>
        <v/>
      </c>
      <c r="CK212" s="1461" t="str">
        <f ca="1">IF(ISNUMBER(CK205), IF(ABS(SUM(CK206:CK211)-CK205)&lt;0.2,0,1),"")</f>
        <v/>
      </c>
      <c r="CL212" s="88"/>
      <c r="CM212" s="1142" t="str">
        <f ca="1">IF(ISNUMBER(CM205), IF(ABS(SUM(CM206:CM211)-CM205)&lt;0.2,0,1),"")</f>
        <v/>
      </c>
      <c r="CN212" s="1142" t="str">
        <f>IF(ISNUMBER(CN205), IF(ABS(SUM(CN206:CN211)-CN205)&lt;0.2,0,1),"")</f>
        <v/>
      </c>
      <c r="CO212" s="88"/>
      <c r="CP212" s="1142" t="str">
        <f ca="1">IF(ISNUMBER(CP205), IF(ABS(SUM(CP206:CP211)-CP205)&lt;0.2,0,1),"")</f>
        <v/>
      </c>
      <c r="CQ212" s="1142" t="str">
        <f>IF(ISNUMBER(CQ205), IF(ABS(SUM(CQ206:CQ211)-CQ205)&lt;0.2,0,1),"")</f>
        <v/>
      </c>
      <c r="CR212" s="34"/>
    </row>
    <row r="213" spans="1:96">
      <c r="A213" s="1322"/>
      <c r="B213" s="577"/>
      <c r="C213" s="577"/>
      <c r="D213" s="574"/>
      <c r="E213" s="574"/>
      <c r="F213" s="577"/>
      <c r="G213" s="577"/>
      <c r="H213" s="578"/>
      <c r="I213" s="578"/>
      <c r="J213" s="578"/>
      <c r="K213" s="578"/>
      <c r="L213" s="578"/>
      <c r="N213" s="158"/>
      <c r="O213" s="101"/>
      <c r="P213" s="52"/>
      <c r="Q213" s="101"/>
      <c r="R213" s="101"/>
      <c r="S213" s="3008"/>
      <c r="T213" s="3008"/>
      <c r="U213" s="39"/>
      <c r="W213" s="285"/>
      <c r="X213" s="901"/>
      <c r="Y213" s="136"/>
      <c r="Z213" s="792"/>
      <c r="AA213" s="97"/>
      <c r="AB213" s="284"/>
      <c r="AC213" s="128"/>
      <c r="AD213" s="88" t="str">
        <f ca="1">IF(ISNUMBER(AD205),IF(
    ABS(AD205-AD212)&lt;1,  1, 0),"")</f>
        <v/>
      </c>
      <c r="AE213" s="88" t="str">
        <f t="shared" ref="AE213:BC213" ca="1" si="63">IF(ISNUMBER(AE205),IF(
    ABS(AE205-AE212)&lt;1,  1, 0),"")</f>
        <v/>
      </c>
      <c r="AF213" s="88" t="str">
        <f t="shared" ca="1" si="63"/>
        <v/>
      </c>
      <c r="AG213" s="88" t="str">
        <f t="shared" ca="1" si="63"/>
        <v/>
      </c>
      <c r="AH213" s="88" t="str">
        <f t="shared" ca="1" si="63"/>
        <v/>
      </c>
      <c r="AI213" s="88" t="str">
        <f t="shared" ca="1" si="63"/>
        <v/>
      </c>
      <c r="AJ213" s="88" t="str">
        <f t="shared" ca="1" si="63"/>
        <v/>
      </c>
      <c r="AK213" s="88" t="str">
        <f t="shared" ca="1" si="63"/>
        <v/>
      </c>
      <c r="AL213" s="88" t="str">
        <f t="shared" ca="1" si="63"/>
        <v/>
      </c>
      <c r="AM213" s="88" t="str">
        <f t="shared" ca="1" si="63"/>
        <v/>
      </c>
      <c r="AN213" s="88" t="str">
        <f t="shared" ca="1" si="63"/>
        <v/>
      </c>
      <c r="AO213" s="88" t="str">
        <f t="shared" ca="1" si="63"/>
        <v/>
      </c>
      <c r="AP213" s="88" t="str">
        <f t="shared" ca="1" si="63"/>
        <v/>
      </c>
      <c r="AQ213" s="88" t="str">
        <f t="shared" ca="1" si="63"/>
        <v/>
      </c>
      <c r="AR213" s="88" t="str">
        <f t="shared" ca="1" si="63"/>
        <v/>
      </c>
      <c r="AS213" s="88" t="str">
        <f t="shared" ca="1" si="63"/>
        <v/>
      </c>
      <c r="AT213" s="88" t="str">
        <f t="shared" ca="1" si="63"/>
        <v/>
      </c>
      <c r="AU213" s="783" t="str">
        <f t="shared" ca="1" si="63"/>
        <v/>
      </c>
      <c r="AV213" s="783" t="str">
        <f t="shared" ca="1" si="63"/>
        <v/>
      </c>
      <c r="AW213" s="783" t="str">
        <f t="shared" ca="1" si="63"/>
        <v/>
      </c>
      <c r="AX213" s="783" t="str">
        <f t="shared" ca="1" si="63"/>
        <v/>
      </c>
      <c r="AY213" s="783" t="str">
        <f t="shared" ca="1" si="63"/>
        <v/>
      </c>
      <c r="AZ213" s="783" t="str">
        <f t="shared" ca="1" si="63"/>
        <v/>
      </c>
      <c r="BA213" s="783" t="str">
        <f t="shared" ca="1" si="63"/>
        <v/>
      </c>
      <c r="BB213" s="783" t="str">
        <f t="shared" ca="1" si="63"/>
        <v/>
      </c>
      <c r="BC213" s="783" t="str">
        <f t="shared" ca="1" si="63"/>
        <v/>
      </c>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row>
    <row r="214" spans="1:96">
      <c r="A214" s="1322"/>
      <c r="B214" s="577"/>
      <c r="C214" s="577"/>
      <c r="D214" s="574"/>
      <c r="E214" s="574"/>
      <c r="F214" s="577"/>
      <c r="G214" s="577"/>
      <c r="H214" s="578"/>
      <c r="I214" s="578"/>
      <c r="J214" s="578"/>
      <c r="K214" s="578"/>
      <c r="L214" s="578"/>
      <c r="N214" s="158"/>
      <c r="O214" s="101"/>
      <c r="P214" s="52"/>
      <c r="Q214" s="101"/>
      <c r="R214" s="101"/>
      <c r="S214" s="3008"/>
      <c r="T214" s="3008"/>
      <c r="U214" s="39"/>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row>
    <row r="215" spans="1:96" ht="22.5" outlineLevel="1">
      <c r="A215" s="1322"/>
      <c r="B215" s="577"/>
      <c r="C215" s="577"/>
      <c r="D215" s="574"/>
      <c r="E215" s="574"/>
      <c r="F215" s="577"/>
      <c r="G215" s="577"/>
      <c r="H215" s="510"/>
      <c r="I215" s="510"/>
      <c r="J215" s="30"/>
      <c r="K215" s="30"/>
      <c r="L215" s="30"/>
      <c r="N215" s="158"/>
      <c r="O215" s="101"/>
      <c r="P215" s="52"/>
      <c r="Q215" s="101"/>
      <c r="R215" s="101"/>
      <c r="S215" s="3008"/>
      <c r="T215" s="3008"/>
      <c r="U215" s="39"/>
      <c r="W215" s="794"/>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5" t="s">
        <v>44</v>
      </c>
      <c r="CN215" s="3016"/>
      <c r="CO215" s="1470"/>
      <c r="CP215" s="3015" t="s">
        <v>45</v>
      </c>
      <c r="CQ215" s="3016"/>
      <c r="CR215" s="34"/>
    </row>
    <row r="216" spans="1:96" ht="18" outlineLevel="1">
      <c r="A216" s="1322"/>
      <c r="B216" s="583"/>
      <c r="C216" s="577" t="s">
        <v>1648</v>
      </c>
      <c r="D216" s="583"/>
      <c r="E216" s="577" t="e" cm="1">
        <f t="array" aca="1" ref="E216" ca="1">IFBLANK( _xldudf_CX_GET(CX_ENTITY, fx_attrConverter(C216), val_asOfDate), PL!D216)</f>
        <v>#NAME?</v>
      </c>
      <c r="F216" s="577"/>
      <c r="G216" s="577"/>
      <c r="H216" s="510"/>
      <c r="I216" s="510"/>
      <c r="J216" s="572"/>
      <c r="K216" s="572"/>
      <c r="L216" s="578"/>
      <c r="N216" s="158"/>
      <c r="O216" s="101"/>
      <c r="P216" s="52"/>
      <c r="Q216" s="2"/>
      <c r="R216" s="101"/>
      <c r="S216" s="3008"/>
      <c r="T216" s="3008"/>
      <c r="U216" s="39"/>
      <c r="W216" s="3045" t="e" cm="1">
        <f t="array" aca="1" ref="W216" ca="1">fx_scenarioConverter(E217)</f>
        <v>#NAME?</v>
      </c>
      <c r="X216" s="1247"/>
      <c r="Y216" s="3040" t="e">
        <f ca="1">E216</f>
        <v>#NAME?</v>
      </c>
      <c r="Z216" s="1632" t="s">
        <v>157</v>
      </c>
      <c r="AA216" s="1633"/>
      <c r="AB216" s="1630"/>
      <c r="AC216" s="876"/>
      <c r="AD216" s="859"/>
      <c r="AE216" s="859"/>
      <c r="AF216" s="859"/>
      <c r="AG216" s="859"/>
      <c r="AH216" s="859"/>
      <c r="AI216" s="859"/>
      <c r="AJ216" s="859"/>
      <c r="AK216" s="859"/>
      <c r="AL216" s="859"/>
      <c r="AM216" s="859"/>
      <c r="AN216" s="859"/>
      <c r="AO216" s="859"/>
      <c r="AP216" s="859"/>
      <c r="AQ216" s="859"/>
      <c r="AR216" s="859"/>
      <c r="AS216" s="859"/>
      <c r="AT216" s="859"/>
      <c r="AU216" s="859"/>
      <c r="AV216" s="859"/>
      <c r="AW216" s="859"/>
      <c r="AX216" s="859"/>
      <c r="AY216" s="859"/>
      <c r="AZ216" s="859"/>
      <c r="BA216" s="859"/>
      <c r="BB216" s="859"/>
      <c r="BC216" s="859"/>
      <c r="BD216" s="859"/>
      <c r="BE216" s="859"/>
      <c r="BF216" s="859"/>
      <c r="BG216" s="859"/>
      <c r="BH216" s="859"/>
      <c r="BI216" s="859"/>
      <c r="BJ216" s="859"/>
      <c r="BK216" s="859"/>
      <c r="BL216" s="859"/>
      <c r="BM216" s="859"/>
      <c r="BN216" s="859"/>
      <c r="BO216" s="542"/>
      <c r="BP216" s="542"/>
      <c r="BQ216" s="542"/>
      <c r="BR216" s="542"/>
      <c r="BS216" s="542"/>
      <c r="BT216" s="542"/>
      <c r="BU216" s="542"/>
      <c r="BV216" s="542"/>
      <c r="BW216" s="542"/>
      <c r="BX216" s="542"/>
      <c r="BY216" s="542"/>
      <c r="BZ216" s="542"/>
      <c r="CA216" s="34"/>
      <c r="CC216" s="298"/>
      <c r="CD216" s="1343" t="e" cm="1">
        <f t="array" aca="1" ref="CD216" ca="1">YEAR(val_currentFYE)-2</f>
        <v>#NAME?</v>
      </c>
      <c r="CE216" s="1344" t="e" cm="1">
        <f t="array" aca="1" ref="CE216" ca="1">YEAR(val_currentFYE)-1</f>
        <v>#NAME?</v>
      </c>
      <c r="CF216" s="128"/>
      <c r="CG216" s="205" t="e" cm="1">
        <f t="array" aca="1" ref="CG216" ca="1">YEAR(val_currentFYE)</f>
        <v>#NAME?</v>
      </c>
      <c r="CH216" s="206" t="e" cm="1">
        <f t="array" aca="1" ref="CH216" ca="1">YEAR(val_currentFYE)</f>
        <v>#NAME?</v>
      </c>
      <c r="CI216" s="207"/>
      <c r="CJ216" s="208" t="s">
        <v>54</v>
      </c>
      <c r="CK216" s="209" t="s">
        <v>54</v>
      </c>
      <c r="CL216" s="88"/>
      <c r="CM216" s="1200" t="e" cm="1">
        <f t="array" aca="1" ref="CM216" ca="1">YEAR(val_currentFYE)</f>
        <v>#NAME?</v>
      </c>
      <c r="CN216" s="1340" t="e" cm="1">
        <f t="array" aca="1" ref="CN216" ca="1">YEAR(val_currentFYE)</f>
        <v>#NAME?</v>
      </c>
      <c r="CO216" s="88"/>
      <c r="CP216" s="1200" t="e" cm="1">
        <f t="array" aca="1" ref="CP216" ca="1">YEAR(val_currentFYE)</f>
        <v>#NAME?</v>
      </c>
      <c r="CQ216" s="1340" t="e" cm="1">
        <f t="array" aca="1" ref="CQ216" ca="1">YEAR(val_currentFYE)</f>
        <v>#NAME?</v>
      </c>
      <c r="CR216" s="34"/>
    </row>
    <row r="217" spans="1:96" ht="18" outlineLevel="1">
      <c r="A217" s="1322"/>
      <c r="B217" s="583"/>
      <c r="C217" s="577" t="s">
        <v>178</v>
      </c>
      <c r="D217" s="583"/>
      <c r="E217" s="577" t="e" cm="1">
        <f t="array" aca="1" ref="E217" ca="1">IFBLANK( _xldudf_CX_GET(CX_ENTITY, fx_attrConverter(C217), val_asOfDate), PL!D217)</f>
        <v>#NAME?</v>
      </c>
      <c r="F217" s="577"/>
      <c r="G217" s="577"/>
      <c r="H217" s="510"/>
      <c r="I217" s="510"/>
      <c r="J217" s="572"/>
      <c r="K217" s="572"/>
      <c r="L217" s="578"/>
      <c r="N217" s="158"/>
      <c r="O217" s="101"/>
      <c r="P217" s="52"/>
      <c r="Q217" s="2"/>
      <c r="R217" s="101"/>
      <c r="S217" s="3008"/>
      <c r="T217" s="3008"/>
      <c r="U217" s="39"/>
      <c r="W217" s="3046"/>
      <c r="X217" s="1250"/>
      <c r="Y217" s="3041"/>
      <c r="Z217" s="1636"/>
      <c r="AA217" s="1629"/>
      <c r="AB217" s="1631"/>
      <c r="AC217" s="1637"/>
      <c r="AD217" s="1253"/>
      <c r="AE217" s="1253"/>
      <c r="AF217" s="1253"/>
      <c r="AG217" s="1253"/>
      <c r="AH217" s="1253"/>
      <c r="AI217" s="1253"/>
      <c r="AJ217" s="1253"/>
      <c r="AK217" s="1253"/>
      <c r="AL217" s="1253"/>
      <c r="AM217" s="1253"/>
      <c r="AN217" s="1253"/>
      <c r="AO217" s="1253"/>
      <c r="AP217" s="1253"/>
      <c r="AQ217" s="1253"/>
      <c r="AR217" s="1253"/>
      <c r="AS217" s="1253"/>
      <c r="AT217" s="1253"/>
      <c r="AU217" s="1253"/>
      <c r="AV217" s="1253"/>
      <c r="AW217" s="1253"/>
      <c r="AX217" s="1253"/>
      <c r="AY217" s="1253"/>
      <c r="AZ217" s="1253"/>
      <c r="BA217" s="1253"/>
      <c r="BB217" s="1253"/>
      <c r="BC217" s="1253"/>
      <c r="BD217" s="1253"/>
      <c r="BE217" s="1253"/>
      <c r="BF217" s="1253"/>
      <c r="BG217" s="1253"/>
      <c r="BH217" s="1253"/>
      <c r="BI217" s="1253"/>
      <c r="BJ217" s="1253"/>
      <c r="BK217" s="1253"/>
      <c r="BL217" s="1253"/>
      <c r="BM217" s="1253"/>
      <c r="BN217" s="1253"/>
      <c r="BO217" s="2099"/>
      <c r="BP217" s="2099"/>
      <c r="BQ217" s="2099"/>
      <c r="BR217" s="2099"/>
      <c r="BS217" s="2099"/>
      <c r="BT217" s="2099"/>
      <c r="BU217" s="2099"/>
      <c r="BV217" s="2099"/>
      <c r="BW217" s="2099"/>
      <c r="BX217" s="2099"/>
      <c r="BY217" s="2099"/>
      <c r="BZ217" s="2099"/>
      <c r="CA217" s="34"/>
      <c r="CC217" s="298"/>
      <c r="CD217" s="1343"/>
      <c r="CE217" s="1344"/>
      <c r="CF217" s="128"/>
      <c r="CG217" s="205"/>
      <c r="CH217" s="206"/>
      <c r="CI217" s="207"/>
      <c r="CJ217" s="208"/>
      <c r="CK217" s="209"/>
      <c r="CL217" s="88"/>
      <c r="CM217" s="1705"/>
      <c r="CN217" s="1706"/>
      <c r="CO217" s="88"/>
      <c r="CP217" s="1705"/>
      <c r="CQ217" s="1706"/>
      <c r="CR217" s="34"/>
    </row>
    <row r="218" spans="1:96" ht="30.75" customHeight="1" outlineLevel="2">
      <c r="A218" s="1322"/>
      <c r="B218" s="583"/>
      <c r="C218" s="583"/>
      <c r="D218" s="583"/>
      <c r="E218" s="583"/>
      <c r="F218" s="577"/>
      <c r="G218" s="577" t="s">
        <v>1649</v>
      </c>
      <c r="H218" s="572"/>
      <c r="I218" s="572">
        <v>3</v>
      </c>
      <c r="J218" s="572"/>
      <c r="K218" s="572"/>
      <c r="L218" s="572"/>
      <c r="N218" s="158"/>
      <c r="O218" s="101"/>
      <c r="P218" s="52"/>
      <c r="Q218" s="101"/>
      <c r="R218" s="101"/>
      <c r="S218" s="3008"/>
      <c r="T218" s="3008"/>
      <c r="U218" s="39"/>
      <c r="W218" s="161"/>
      <c r="X218" s="887"/>
      <c r="Y218" s="1129"/>
      <c r="Z218" s="789"/>
      <c r="AA218" s="163"/>
      <c r="AB218" s="162" t="s">
        <v>47</v>
      </c>
      <c r="AC218" s="1164"/>
      <c r="AD218" s="1634" cm="1">
        <f t="array" ref="AD218:BN218">EOMONTH(val_asOfDate,_xlfn.SEQUENCE(1,37,-36,1))</f>
        <v>44926</v>
      </c>
      <c r="AE218" s="1634">
        <v>44957</v>
      </c>
      <c r="AF218" s="1634">
        <v>44985</v>
      </c>
      <c r="AG218" s="1634">
        <v>45016</v>
      </c>
      <c r="AH218" s="1634">
        <v>45046</v>
      </c>
      <c r="AI218" s="1634">
        <v>45077</v>
      </c>
      <c r="AJ218" s="1634">
        <v>45107</v>
      </c>
      <c r="AK218" s="1634">
        <v>45138</v>
      </c>
      <c r="AL218" s="1634">
        <v>45169</v>
      </c>
      <c r="AM218" s="1634">
        <v>45199</v>
      </c>
      <c r="AN218" s="1634">
        <v>45230</v>
      </c>
      <c r="AO218" s="1634">
        <v>45260</v>
      </c>
      <c r="AP218" s="1634">
        <v>45291</v>
      </c>
      <c r="AQ218" s="1634">
        <v>45322</v>
      </c>
      <c r="AR218" s="1634">
        <v>45351</v>
      </c>
      <c r="AS218" s="1634">
        <v>45382</v>
      </c>
      <c r="AT218" s="1634">
        <v>45412</v>
      </c>
      <c r="AU218" s="1634">
        <v>45443</v>
      </c>
      <c r="AV218" s="1634">
        <v>45473</v>
      </c>
      <c r="AW218" s="1634">
        <v>45504</v>
      </c>
      <c r="AX218" s="1634">
        <v>45535</v>
      </c>
      <c r="AY218" s="1634">
        <v>45565</v>
      </c>
      <c r="AZ218" s="1634">
        <v>45596</v>
      </c>
      <c r="BA218" s="1634">
        <v>45626</v>
      </c>
      <c r="BB218" s="1634">
        <v>45657</v>
      </c>
      <c r="BC218" s="1634">
        <v>45688</v>
      </c>
      <c r="BD218" s="1634">
        <v>45716</v>
      </c>
      <c r="BE218" s="1634">
        <v>45747</v>
      </c>
      <c r="BF218" s="1634">
        <v>45777</v>
      </c>
      <c r="BG218" s="1634">
        <v>45808</v>
      </c>
      <c r="BH218" s="1634">
        <v>45838</v>
      </c>
      <c r="BI218" s="1634">
        <v>45869</v>
      </c>
      <c r="BJ218" s="1634">
        <v>45900</v>
      </c>
      <c r="BK218" s="1634">
        <v>45930</v>
      </c>
      <c r="BL218" s="1634">
        <v>45961</v>
      </c>
      <c r="BM218" s="1634">
        <v>45991</v>
      </c>
      <c r="BN218" s="1635">
        <v>46022</v>
      </c>
      <c r="BO218" s="2090"/>
      <c r="BP218" s="2090"/>
      <c r="BQ218" s="2090"/>
      <c r="BR218" s="2090"/>
      <c r="BS218" s="2090"/>
      <c r="BT218" s="2090"/>
      <c r="BU218" s="2090"/>
      <c r="BV218" s="2090"/>
      <c r="BW218" s="2090"/>
      <c r="BX218" s="2090"/>
      <c r="BY218" s="2090"/>
      <c r="BZ218" s="2090"/>
      <c r="CA218" s="34"/>
      <c r="CC218" s="298"/>
      <c r="CD218" s="1716" t="e" cm="1">
        <f t="array" aca="1" ref="CD218" ca="1">EOMONTH(val_currentFYE,-24)</f>
        <v>#NAME?</v>
      </c>
      <c r="CE218" s="1717" t="e" cm="1">
        <f t="array" aca="1" ref="CE218" ca="1">EOMONTH(val_currentFYE,-12)</f>
        <v>#NAME?</v>
      </c>
      <c r="CF218" s="277"/>
      <c r="CG218" s="1715">
        <f>EOMONTH(val_asOfDate,-1)</f>
        <v>45991</v>
      </c>
      <c r="CH218" s="1715">
        <f>EOMONTH(val_asOfDate,0)</f>
        <v>46022</v>
      </c>
      <c r="CI218" s="276"/>
      <c r="CJ218" s="1709">
        <f>EOMONTH(val_asOfDate,-1)</f>
        <v>45991</v>
      </c>
      <c r="CK218" s="1710">
        <f>EOMONTH(val_asOfDate,0)</f>
        <v>46022</v>
      </c>
      <c r="CL218" s="88"/>
      <c r="CM218" s="1718" t="e" cm="1">
        <f t="array" aca="1" ref="CM218" ca="1">val_currentFYE</f>
        <v>#NAME?</v>
      </c>
      <c r="CN218" s="1719" t="e" cm="1">
        <f t="array" aca="1" ref="CN218" ca="1">val_currentFYE</f>
        <v>#NAME?</v>
      </c>
      <c r="CO218" s="88"/>
      <c r="CP218" s="1728" t="e" cm="1">
        <f t="array" aca="1" ref="CP218" ca="1">EOMONTH(val_currentFYE,12)</f>
        <v>#NAME?</v>
      </c>
      <c r="CQ218" s="1728" t="e" cm="1">
        <f t="array" aca="1" ref="CQ218" ca="1">EOMONTH(val_currentFYE,12)</f>
        <v>#NAME?</v>
      </c>
      <c r="CR218" s="34"/>
    </row>
    <row r="219" spans="1:96" ht="30.75" customHeight="1" outlineLevel="2">
      <c r="A219" s="1322"/>
      <c r="B219" s="1328"/>
      <c r="C219" s="1328"/>
      <c r="D219" s="1328"/>
      <c r="E219" s="1328"/>
      <c r="F219" s="575"/>
      <c r="G219" s="1328"/>
      <c r="H219" s="588"/>
      <c r="I219" s="588"/>
      <c r="J219" s="1334"/>
      <c r="K219" s="1334"/>
      <c r="L219" s="1334"/>
      <c r="N219" s="158"/>
      <c r="O219" s="101"/>
      <c r="P219" s="52"/>
      <c r="Q219" s="101"/>
      <c r="R219" s="101"/>
      <c r="S219" s="3008"/>
      <c r="T219" s="3008"/>
      <c r="U219" s="39"/>
      <c r="W219" s="272" t="s">
        <v>94</v>
      </c>
      <c r="X219" s="889"/>
      <c r="Y219" s="762" t="s">
        <v>159</v>
      </c>
      <c r="Z219" s="798"/>
      <c r="AA219" s="193"/>
      <c r="AB219" s="193"/>
      <c r="AC219" s="125"/>
      <c r="AD219" s="167" t="e">
        <f ca="1">$W$216</f>
        <v>#NAME?</v>
      </c>
      <c r="AE219" s="167" t="e">
        <f t="shared" ref="AE219:BN219" ca="1" si="64">$W$216</f>
        <v>#NAME?</v>
      </c>
      <c r="AF219" s="167" t="e">
        <f t="shared" ca="1" si="64"/>
        <v>#NAME?</v>
      </c>
      <c r="AG219" s="167" t="e">
        <f t="shared" ca="1" si="64"/>
        <v>#NAME?</v>
      </c>
      <c r="AH219" s="167" t="e">
        <f t="shared" ca="1" si="64"/>
        <v>#NAME?</v>
      </c>
      <c r="AI219" s="167" t="e">
        <f t="shared" ca="1" si="64"/>
        <v>#NAME?</v>
      </c>
      <c r="AJ219" s="167" t="e">
        <f t="shared" ca="1" si="64"/>
        <v>#NAME?</v>
      </c>
      <c r="AK219" s="167" t="e">
        <f t="shared" ca="1" si="64"/>
        <v>#NAME?</v>
      </c>
      <c r="AL219" s="167" t="e">
        <f t="shared" ca="1" si="64"/>
        <v>#NAME?</v>
      </c>
      <c r="AM219" s="167" t="e">
        <f t="shared" ca="1" si="64"/>
        <v>#NAME?</v>
      </c>
      <c r="AN219" s="167" t="e">
        <f t="shared" ca="1" si="64"/>
        <v>#NAME?</v>
      </c>
      <c r="AO219" s="167" t="e">
        <f t="shared" ca="1" si="64"/>
        <v>#NAME?</v>
      </c>
      <c r="AP219" s="167" t="e">
        <f t="shared" ca="1" si="64"/>
        <v>#NAME?</v>
      </c>
      <c r="AQ219" s="167" t="e">
        <f t="shared" ca="1" si="64"/>
        <v>#NAME?</v>
      </c>
      <c r="AR219" s="167" t="e">
        <f t="shared" ca="1" si="64"/>
        <v>#NAME?</v>
      </c>
      <c r="AS219" s="167" t="e">
        <f t="shared" ca="1" si="64"/>
        <v>#NAME?</v>
      </c>
      <c r="AT219" s="167" t="e">
        <f t="shared" ca="1" si="64"/>
        <v>#NAME?</v>
      </c>
      <c r="AU219" s="167" t="e">
        <f t="shared" ca="1" si="64"/>
        <v>#NAME?</v>
      </c>
      <c r="AV219" s="167" t="e">
        <f t="shared" ca="1" si="64"/>
        <v>#NAME?</v>
      </c>
      <c r="AW219" s="167" t="e">
        <f t="shared" ca="1" si="64"/>
        <v>#NAME?</v>
      </c>
      <c r="AX219" s="167" t="e">
        <f t="shared" ca="1" si="64"/>
        <v>#NAME?</v>
      </c>
      <c r="AY219" s="167" t="e">
        <f t="shared" ca="1" si="64"/>
        <v>#NAME?</v>
      </c>
      <c r="AZ219" s="167" t="e">
        <f t="shared" ca="1" si="64"/>
        <v>#NAME?</v>
      </c>
      <c r="BA219" s="167" t="e">
        <f t="shared" ca="1" si="64"/>
        <v>#NAME?</v>
      </c>
      <c r="BB219" s="167" t="e">
        <f t="shared" ca="1" si="64"/>
        <v>#NAME?</v>
      </c>
      <c r="BC219" s="167" t="e">
        <f t="shared" ca="1" si="64"/>
        <v>#NAME?</v>
      </c>
      <c r="BD219" s="167" t="e">
        <f t="shared" ca="1" si="64"/>
        <v>#NAME?</v>
      </c>
      <c r="BE219" s="167" t="e">
        <f t="shared" ca="1" si="64"/>
        <v>#NAME?</v>
      </c>
      <c r="BF219" s="167" t="e">
        <f t="shared" ca="1" si="64"/>
        <v>#NAME?</v>
      </c>
      <c r="BG219" s="167" t="e">
        <f t="shared" ca="1" si="64"/>
        <v>#NAME?</v>
      </c>
      <c r="BH219" s="167" t="e">
        <f t="shared" ca="1" si="64"/>
        <v>#NAME?</v>
      </c>
      <c r="BI219" s="167" t="e">
        <f t="shared" ca="1" si="64"/>
        <v>#NAME?</v>
      </c>
      <c r="BJ219" s="167" t="e">
        <f t="shared" ca="1" si="64"/>
        <v>#NAME?</v>
      </c>
      <c r="BK219" s="167" t="e">
        <f t="shared" ca="1" si="64"/>
        <v>#NAME?</v>
      </c>
      <c r="BL219" s="167" t="e">
        <f t="shared" ca="1" si="64"/>
        <v>#NAME?</v>
      </c>
      <c r="BM219" s="167" t="e">
        <f t="shared" ca="1" si="64"/>
        <v>#NAME?</v>
      </c>
      <c r="BN219" s="167" t="e">
        <f t="shared" ca="1" si="64"/>
        <v>#NAME?</v>
      </c>
      <c r="BO219" s="2070"/>
      <c r="BP219" s="2070"/>
      <c r="BQ219" s="2070"/>
      <c r="BR219" s="2070"/>
      <c r="BS219" s="2070"/>
      <c r="BT219" s="2070"/>
      <c r="BU219" s="2070"/>
      <c r="BV219" s="2070"/>
      <c r="BW219" s="2070"/>
      <c r="BX219" s="2070"/>
      <c r="BY219" s="2070"/>
      <c r="BZ219" s="2070"/>
      <c r="CA219" s="34"/>
      <c r="CC219" s="58"/>
      <c r="CD219" s="167" t="e">
        <f t="shared" ref="CD219:CK219" ca="1" si="65">$W$216</f>
        <v>#NAME?</v>
      </c>
      <c r="CE219" s="167" t="e">
        <f t="shared" ca="1" si="65"/>
        <v>#NAME?</v>
      </c>
      <c r="CF219" s="278"/>
      <c r="CG219" s="167" t="e">
        <f t="shared" ca="1" si="65"/>
        <v>#NAME?</v>
      </c>
      <c r="CH219" s="167" t="e">
        <f t="shared" ca="1" si="65"/>
        <v>#NAME?</v>
      </c>
      <c r="CI219" s="278"/>
      <c r="CJ219" s="167" t="e">
        <f t="shared" ca="1" si="65"/>
        <v>#NAME?</v>
      </c>
      <c r="CK219" s="167" t="e">
        <f t="shared" ca="1" si="65"/>
        <v>#NAME?</v>
      </c>
      <c r="CL219" s="88"/>
      <c r="CM219" s="1819" t="str">
        <f>$CM$19</f>
        <v>Original Budget</v>
      </c>
      <c r="CN219" s="1819" t="str">
        <f>$CN$19</f>
        <v>LE</v>
      </c>
      <c r="CO219" s="1205"/>
      <c r="CP219" s="1819" t="str">
        <f>$CP$19</f>
        <v>Original Budget</v>
      </c>
      <c r="CQ219" s="1819" t="str">
        <f>$CQ$19</f>
        <v>LE</v>
      </c>
      <c r="CR219" s="34"/>
    </row>
    <row r="220" spans="1:96" ht="21" customHeight="1" outlineLevel="2">
      <c r="A220" s="1322"/>
      <c r="B220" s="577"/>
      <c r="C220" s="577" t="s">
        <v>1650</v>
      </c>
      <c r="D220" s="577"/>
      <c r="E220" s="577" t="e" cm="1">
        <f t="array" aca="1" ref="E220" ca="1">_xlfn.LET(
   _xlpm.Attr,  $C220,
   _xlpm.Lookback, $E$16,
   _xlpm.QueryDate, EOMONTH(val_asOfDate,_xlpm.Lookback),
   _xlpm.ReadField, _xldudf_CX_GET(CX_ENTITY,fx_attrConverter($C220),_xlpm.QueryDate),
   _xlpm.AttrBlank, _xlpm.Attr="", _xlpm.Result,
   IF(_xlpm.AttrBlank,val_blankRefText,fx_attrConverter(_xlpm.ReadField,0)),
IF(_xlpm.Result = "Error", "", _xlpm.Result )
)</f>
        <v>#NAME?</v>
      </c>
      <c r="F220" s="577" t="e">
        <f ca="1">IF(
    $B220 &lt;&gt;"",$B220,
    $E220
  )</f>
        <v>#NAME?</v>
      </c>
      <c r="G220" s="1328" t="s">
        <v>1649</v>
      </c>
      <c r="H220" s="510">
        <v>2</v>
      </c>
      <c r="I220" s="510">
        <v>1</v>
      </c>
      <c r="J220" s="30"/>
      <c r="K220" s="30"/>
      <c r="L220" s="578">
        <v>-1</v>
      </c>
      <c r="N220" s="158"/>
      <c r="O220" s="101"/>
      <c r="P220" s="52"/>
      <c r="Q220" s="101"/>
      <c r="R220" s="101"/>
      <c r="S220" s="3008"/>
      <c r="T220" s="3008"/>
      <c r="U220" s="39"/>
      <c r="W220" s="91" t="e">
        <f ca="1">W216</f>
        <v>#NAME?</v>
      </c>
      <c r="X220" s="897" t="e" cm="1" vm="4">
        <f t="array" ref="X220">fx_getIcon("select")</f>
        <v>#VALUE!</v>
      </c>
      <c r="Y220" s="1838" t="e" cm="1">
        <f t="array" aca="1" ref="Y220" ca="1">IFBLANK(_xldudf_CX_GET(CX_ENTITY,fx_attrConverter( C220 ), val_asOfDate),"Please select the metric for segmentation")</f>
        <v>#NAME?</v>
      </c>
      <c r="Z220" s="878"/>
      <c r="AA220" s="877"/>
      <c r="AB220" s="1133" t="str">
        <f ca="1">IFERROR(_xlfn.XLOOKUP($Y220,_PL!$Y$20:$Y$41,_PL!$AB$20:$AB$41),"")</f>
        <v/>
      </c>
      <c r="AC220" s="1163" t="str" cm="1">
        <f t="array" aca="1" ref="AC220" ca="1">_xlfn.LET(
_xlpm.Def, IF(_xlfn.XMATCH(AB220,tbl_acctDef[Term],0)&gt;0, fx_getIcon("find"), ""),
_xlpm.Adj, IF(_xlfn.XMATCH(AB220, tbl_adjExample[Items],0)&gt;0, fx_getIcon("find"), ""),
IFERROR(IFBLANK(_xlpm.Def,_xlpm.Adj),"")
)</f>
        <v/>
      </c>
      <c r="AD220" s="1962" t="e" cm="1">
        <f t="array" aca="1" ref="AD220" ca="1">_xlfn.LET(
_xlpm.val,IF($F220 = "",val_blankRefText,  _xldudf_CX_GET(CX_ENTITY,$F220,AD$11,AD$14,,(AD$219))),
_xlpm.Res, IF(OR(_xlpm.val="",_xlpm.val="Error"),"",_xlpm.val),
_xlpm.Res
)</f>
        <v>#NAME?</v>
      </c>
      <c r="AE220" s="1993" t="e" cm="1">
        <f t="array" aca="1" ref="AE220" ca="1">_xlfn.LET(
_xlpm.val,IF($F220 = "",val_blankRefText,  _xldudf_CX_GET(CX_ENTITY,$F220,AE$11,AE$14,,(AE$219))),
_xlpm.Res, IF(OR(_xlpm.val="",_xlpm.val="Error"),"",_xlpm.val),
_xlpm.Res
)</f>
        <v>#NAME?</v>
      </c>
      <c r="AF220" s="1993" t="e" cm="1">
        <f t="array" aca="1" ref="AF220" ca="1">_xlfn.LET(
_xlpm.val,IF($F220 = "",val_blankRefText,  _xldudf_CX_GET(CX_ENTITY,$F220,AF$11,AF$14,,(AF$219))),
_xlpm.Res, IF(OR(_xlpm.val="",_xlpm.val="Error"),"",_xlpm.val),
_xlpm.Res
)</f>
        <v>#NAME?</v>
      </c>
      <c r="AG220" s="1993" t="e" cm="1">
        <f t="array" aca="1" ref="AG220" ca="1">_xlfn.LET(
_xlpm.val,IF($F220 = "",val_blankRefText,  _xldudf_CX_GET(CX_ENTITY,$F220,AG$11,AG$14,,(AG$219))),
_xlpm.Res, IF(OR(_xlpm.val="",_xlpm.val="Error"),"",_xlpm.val),
_xlpm.Res
)</f>
        <v>#NAME?</v>
      </c>
      <c r="AH220" s="1993" t="e" cm="1">
        <f t="array" aca="1" ref="AH220" ca="1">_xlfn.LET(
_xlpm.val,IF($F220 = "",val_blankRefText,  _xldudf_CX_GET(CX_ENTITY,$F220,AH$11,AH$14,,(AH$219))),
_xlpm.Res, IF(OR(_xlpm.val="",_xlpm.val="Error"),"",_xlpm.val),
_xlpm.Res
)</f>
        <v>#NAME?</v>
      </c>
      <c r="AI220" s="1993" t="e" cm="1">
        <f t="array" aca="1" ref="AI220" ca="1">_xlfn.LET(
_xlpm.val,IF($F220 = "",val_blankRefText,  _xldudf_CX_GET(CX_ENTITY,$F220,AI$11,AI$14,,(AI$219))),
_xlpm.Res, IF(OR(_xlpm.val="",_xlpm.val="Error"),"",_xlpm.val),
_xlpm.Res
)</f>
        <v>#NAME?</v>
      </c>
      <c r="AJ220" s="1993" t="e" cm="1">
        <f t="array" aca="1" ref="AJ220" ca="1">_xlfn.LET(
_xlpm.val,IF($F220 = "",val_blankRefText,  _xldudf_CX_GET(CX_ENTITY,$F220,AJ$11,AJ$14,,(AJ$219))),
_xlpm.Res, IF(OR(_xlpm.val="",_xlpm.val="Error"),"",_xlpm.val),
_xlpm.Res
)</f>
        <v>#NAME?</v>
      </c>
      <c r="AK220" s="1993" t="e" cm="1">
        <f t="array" aca="1" ref="AK220" ca="1">_xlfn.LET(
_xlpm.val,IF($F220 = "",val_blankRefText,  _xldudf_CX_GET(CX_ENTITY,$F220,AK$11,AK$14,,(AK$219))),
_xlpm.Res, IF(OR(_xlpm.val="",_xlpm.val="Error"),"",_xlpm.val),
_xlpm.Res
)</f>
        <v>#NAME?</v>
      </c>
      <c r="AL220" s="1993" t="e" cm="1">
        <f t="array" aca="1" ref="AL220" ca="1">_xlfn.LET(
_xlpm.val,IF($F220 = "",val_blankRefText,  _xldudf_CX_GET(CX_ENTITY,$F220,AL$11,AL$14,,(AL$219))),
_xlpm.Res, IF(OR(_xlpm.val="",_xlpm.val="Error"),"",_xlpm.val),
_xlpm.Res
)</f>
        <v>#NAME?</v>
      </c>
      <c r="AM220" s="1993" t="e" cm="1">
        <f t="array" aca="1" ref="AM220" ca="1">_xlfn.LET(
_xlpm.val,IF($F220 = "",val_blankRefText,  _xldudf_CX_GET(CX_ENTITY,$F220,AM$11,AM$14,,(AM$219))),
_xlpm.Res, IF(OR(_xlpm.val="",_xlpm.val="Error"),"",_xlpm.val),
_xlpm.Res
)</f>
        <v>#NAME?</v>
      </c>
      <c r="AN220" s="1993" t="e" cm="1">
        <f t="array" aca="1" ref="AN220" ca="1">_xlfn.LET(
_xlpm.val,IF($F220 = "",val_blankRefText,  _xldudf_CX_GET(CX_ENTITY,$F220,AN$11,AN$14,,(AN$219))),
_xlpm.Res, IF(OR(_xlpm.val="",_xlpm.val="Error"),"",_xlpm.val),
_xlpm.Res
)</f>
        <v>#NAME?</v>
      </c>
      <c r="AO220" s="1993" t="e" cm="1">
        <f t="array" aca="1" ref="AO220" ca="1">_xlfn.LET(
_xlpm.val,IF($F220 = "",val_blankRefText,  _xldudf_CX_GET(CX_ENTITY,$F220,AO$11,AO$14,,(AO$219))),
_xlpm.Res, IF(OR(_xlpm.val="",_xlpm.val="Error"),"",_xlpm.val),
_xlpm.Res
)</f>
        <v>#NAME?</v>
      </c>
      <c r="AP220" s="1993" t="e" cm="1">
        <f t="array" aca="1" ref="AP220" ca="1">_xlfn.LET(
_xlpm.val,IF($F220 = "",val_blankRefText,  _xldudf_CX_GET(CX_ENTITY,$F220,AP$11,AP$14,,(AP$219))),
_xlpm.Res, IF(OR(_xlpm.val="",_xlpm.val="Error"),"",_xlpm.val),
_xlpm.Res
)</f>
        <v>#NAME?</v>
      </c>
      <c r="AQ220" s="1993" t="e" cm="1">
        <f t="array" aca="1" ref="AQ220" ca="1">_xlfn.LET(
_xlpm.val,IF($F220 = "",val_blankRefText,  _xldudf_CX_GET(CX_ENTITY,$F220,AQ$11,AQ$14,,(AQ$219))),
_xlpm.Res, IF(OR(_xlpm.val="",_xlpm.val="Error"),"",_xlpm.val),
_xlpm.Res
)</f>
        <v>#NAME?</v>
      </c>
      <c r="AR220" s="1993" t="e" cm="1">
        <f t="array" aca="1" ref="AR220" ca="1">_xlfn.LET(
_xlpm.val,IF($F220 = "",val_blankRefText,  _xldudf_CX_GET(CX_ENTITY,$F220,AR$11,AR$14,,(AR$219))),
_xlpm.Res, IF(OR(_xlpm.val="",_xlpm.val="Error"),"",_xlpm.val),
_xlpm.Res
)</f>
        <v>#NAME?</v>
      </c>
      <c r="AS220" s="1993" t="e" cm="1">
        <f t="array" aca="1" ref="AS220" ca="1">_xlfn.LET(
_xlpm.val,IF($F220 = "",val_blankRefText,  _xldudf_CX_GET(CX_ENTITY,$F220,AS$11,AS$14,,(AS$219))),
_xlpm.Res, IF(OR(_xlpm.val="",_xlpm.val="Error"),"",_xlpm.val),
_xlpm.Res
)</f>
        <v>#NAME?</v>
      </c>
      <c r="AT220" s="1993" t="e" cm="1">
        <f t="array" aca="1" ref="AT220" ca="1">_xlfn.LET(
_xlpm.val,IF($F220 = "",val_blankRefText,  _xldudf_CX_GET(CX_ENTITY,$F220,AT$11,AT$14,,(AT$219))),
_xlpm.Res, IF(OR(_xlpm.val="",_xlpm.val="Error"),"",_xlpm.val),
_xlpm.Res
)</f>
        <v>#NAME?</v>
      </c>
      <c r="AU220" s="1993" t="e" cm="1">
        <f t="array" aca="1" ref="AU220" ca="1">_xlfn.LET(
_xlpm.val,IF($F220 = "",val_blankRefText,  _xldudf_CX_GET(CX_ENTITY,$F220,AU$11,AU$14,,(AU$219))),
_xlpm.Res, IF(OR(_xlpm.val="",_xlpm.val="Error"),"",_xlpm.val),
_xlpm.Res
)</f>
        <v>#NAME?</v>
      </c>
      <c r="AV220" s="1993" t="e" cm="1">
        <f t="array" aca="1" ref="AV220" ca="1">_xlfn.LET(
_xlpm.val,IF($F220 = "",val_blankRefText,  _xldudf_CX_GET(CX_ENTITY,$F220,AV$11,AV$14,,(AV$219))),
_xlpm.Res, IF(OR(_xlpm.val="",_xlpm.val="Error"),"",_xlpm.val),
_xlpm.Res
)</f>
        <v>#NAME?</v>
      </c>
      <c r="AW220" s="1993" t="e" cm="1">
        <f t="array" aca="1" ref="AW220" ca="1">_xlfn.LET(
_xlpm.val,IF($F220 = "",val_blankRefText,  _xldudf_CX_GET(CX_ENTITY,$F220,AW$11,AW$14,,(AW$219))),
_xlpm.Res, IF(OR(_xlpm.val="",_xlpm.val="Error"),"",_xlpm.val),
_xlpm.Res
)</f>
        <v>#NAME?</v>
      </c>
      <c r="AX220" s="1993" t="e" cm="1">
        <f t="array" aca="1" ref="AX220" ca="1">_xlfn.LET(
_xlpm.val,IF($F220 = "",val_blankRefText,  _xldudf_CX_GET(CX_ENTITY,$F220,AX$11,AX$14,,(AX$219))),
_xlpm.Res, IF(OR(_xlpm.val="",_xlpm.val="Error"),"",_xlpm.val),
_xlpm.Res
)</f>
        <v>#NAME?</v>
      </c>
      <c r="AY220" s="1993" t="e" cm="1">
        <f t="array" aca="1" ref="AY220" ca="1">_xlfn.LET(
_xlpm.val,IF($F220 = "",val_blankRefText,  _xldudf_CX_GET(CX_ENTITY,$F220,AY$11,AY$14,,(AY$219))),
_xlpm.Res, IF(OR(_xlpm.val="",_xlpm.val="Error"),"",_xlpm.val),
_xlpm.Res
)</f>
        <v>#NAME?</v>
      </c>
      <c r="AZ220" s="1993" t="e" cm="1">
        <f t="array" aca="1" ref="AZ220" ca="1">_xlfn.LET(
_xlpm.val,IF($F220 = "",val_blankRefText,  _xldudf_CX_GET(CX_ENTITY,$F220,AZ$11,AZ$14,,(AZ$219))),
_xlpm.Res, IF(OR(_xlpm.val="",_xlpm.val="Error"),"",_xlpm.val),
_xlpm.Res
)</f>
        <v>#NAME?</v>
      </c>
      <c r="BA220" s="1993" t="e" cm="1">
        <f t="array" aca="1" ref="BA220" ca="1">_xlfn.LET(
_xlpm.val,IF($F220 = "",val_blankRefText,  _xldudf_CX_GET(CX_ENTITY,$F220,BA$11,BA$14,,(BA$219))),
_xlpm.Res, IF(OR(_xlpm.val="",_xlpm.val="Error"),"",_xlpm.val),
_xlpm.Res
)</f>
        <v>#NAME?</v>
      </c>
      <c r="BB220" s="1993" t="e" cm="1">
        <f t="array" aca="1" ref="BB220" ca="1">_xlfn.LET(
_xlpm.val,IF($F220 = "",val_blankRefText,  _xldudf_CX_GET(CX_ENTITY,$F220,BB$11,BB$14,,(BB$219))),
_xlpm.Res, IF(OR(_xlpm.val="",_xlpm.val="Error"),"",_xlpm.val),
_xlpm.Res
)</f>
        <v>#NAME?</v>
      </c>
      <c r="BC220" s="1993" t="e" cm="1">
        <f t="array" aca="1" ref="BC220" ca="1">_xlfn.LET(
_xlpm.val,IF($F220 = "",val_blankRefText,  _xldudf_CX_GET(CX_ENTITY,$F220,BC$11,BC$14,,(BC$219))),
_xlpm.Res, IF(OR(_xlpm.val="",_xlpm.val="Error"),"",_xlpm.val),
_xlpm.Res
)</f>
        <v>#NAME?</v>
      </c>
      <c r="BD220" s="1993" t="e" cm="1">
        <f t="array" aca="1" ref="BD220" ca="1">_xlfn.LET(
_xlpm.val,IF($F220 = "",val_blankRefText,  _xldudf_CX_GET(CX_ENTITY,$F220,BD$11,BD$14,,(BD$219))),
_xlpm.Res, IF(OR(_xlpm.val="",_xlpm.val="Error"),"",_xlpm.val),
_xlpm.Res
)</f>
        <v>#NAME?</v>
      </c>
      <c r="BE220" s="1993" t="e" cm="1">
        <f t="array" aca="1" ref="BE220" ca="1">_xlfn.LET(
_xlpm.val,IF($F220 = "",val_blankRefText,  _xldudf_CX_GET(CX_ENTITY,$F220,BE$11,BE$14,,(BE$219))),
_xlpm.Res, IF(OR(_xlpm.val="",_xlpm.val="Error"),"",_xlpm.val),
_xlpm.Res
)</f>
        <v>#NAME?</v>
      </c>
      <c r="BF220" s="1993" t="e" cm="1">
        <f t="array" aca="1" ref="BF220" ca="1">_xlfn.LET(
_xlpm.val,IF($F220 = "",val_blankRefText,  _xldudf_CX_GET(CX_ENTITY,$F220,BF$11,BF$14,,(BF$219))),
_xlpm.Res, IF(OR(_xlpm.val="",_xlpm.val="Error"),"",_xlpm.val),
_xlpm.Res
)</f>
        <v>#NAME?</v>
      </c>
      <c r="BG220" s="1993" t="e" cm="1">
        <f t="array" aca="1" ref="BG220" ca="1">_xlfn.LET(
_xlpm.val,IF($F220 = "",val_blankRefText,  _xldudf_CX_GET(CX_ENTITY,$F220,BG$11,BG$14,,(BG$219))),
_xlpm.Res, IF(OR(_xlpm.val="",_xlpm.val="Error"),"",_xlpm.val),
_xlpm.Res
)</f>
        <v>#NAME?</v>
      </c>
      <c r="BH220" s="1993" t="e" cm="1">
        <f t="array" aca="1" ref="BH220" ca="1">_xlfn.LET(
_xlpm.val,IF($F220 = "",val_blankRefText,  _xldudf_CX_GET(CX_ENTITY,$F220,BH$11,BH$14,,(BH$219))),
_xlpm.Res, IF(OR(_xlpm.val="",_xlpm.val="Error"),"",_xlpm.val),
_xlpm.Res
)</f>
        <v>#NAME?</v>
      </c>
      <c r="BI220" s="1993" t="e" cm="1">
        <f t="array" aca="1" ref="BI220" ca="1">_xlfn.LET(
_xlpm.val,IF($F220 = "",val_blankRefText,  _xldudf_CX_GET(CX_ENTITY,$F220,BI$11,BI$14,,(BI$219))),
_xlpm.Res, IF(OR(_xlpm.val="",_xlpm.val="Error"),"",_xlpm.val),
_xlpm.Res
)</f>
        <v>#NAME?</v>
      </c>
      <c r="BJ220" s="1993" t="e" cm="1">
        <f t="array" aca="1" ref="BJ220" ca="1">_xlfn.LET(
_xlpm.val,IF($F220 = "",val_blankRefText,  _xldudf_CX_GET(CX_ENTITY,$F220,BJ$11,BJ$14,,(BJ$219))),
_xlpm.Res, IF(OR(_xlpm.val="",_xlpm.val="Error"),"",_xlpm.val),
_xlpm.Res
)</f>
        <v>#NAME?</v>
      </c>
      <c r="BK220" s="1993" t="e" cm="1">
        <f t="array" aca="1" ref="BK220" ca="1">_xlfn.LET(
_xlpm.val,IF($F220 = "",val_blankRefText,  _xldudf_CX_GET(CX_ENTITY,$F220,BK$11,BK$14,,(BK$219))),
_xlpm.Res, IF(OR(_xlpm.val="",_xlpm.val="Error"),"",_xlpm.val),
_xlpm.Res
)</f>
        <v>#NAME?</v>
      </c>
      <c r="BL220" s="1993" t="e" cm="1">
        <f t="array" aca="1" ref="BL220" ca="1">_xlfn.LET(
_xlpm.val,IF($F220 = "",val_blankRefText,  _xldudf_CX_GET(CX_ENTITY,$F220,BL$11,BL$14,,(BL$219))),
_xlpm.Res, IF(OR(_xlpm.val="",_xlpm.val="Error"),"",_xlpm.val),
_xlpm.Res
)</f>
        <v>#NAME?</v>
      </c>
      <c r="BM220" s="1993" t="e" cm="1">
        <f t="array" aca="1" ref="BM220" ca="1">_xlfn.LET(
_xlpm.val,IF($F220 = "",val_blankRefText,  _xldudf_CX_GET(CX_ENTITY,$F220,BM$11,BM$14,,(BM$219))),
_xlpm.Res, IF(OR(_xlpm.val="",_xlpm.val="Error"),"",_xlpm.val),
_xlpm.Res
)</f>
        <v>#NAME?</v>
      </c>
      <c r="BN220" s="1993" t="e" cm="1">
        <f t="array" aca="1" ref="BN220" ca="1">_xlfn.LET(
_xlpm.val,IF($F220 = "",val_blankRefText,  _xldudf_CX_GET(CX_ENTITY,$F220,BN$11,BN$14,,(BN$219))),
_xlpm.Res, IF(OR(_xlpm.val="",_xlpm.val="Error"),"",_xlpm.val),
_xlpm.Res
)</f>
        <v>#NAME?</v>
      </c>
      <c r="BO220" s="2110"/>
      <c r="BP220" s="2110"/>
      <c r="BQ220" s="2110"/>
      <c r="BR220" s="2110"/>
      <c r="BS220" s="2110"/>
      <c r="BT220" s="2110"/>
      <c r="BU220" s="2110"/>
      <c r="BV220" s="2110"/>
      <c r="BW220" s="2110"/>
      <c r="BX220" s="2110"/>
      <c r="BY220" s="2110"/>
      <c r="BZ220" s="2110"/>
      <c r="CA220" s="34"/>
      <c r="CC220" s="58"/>
      <c r="CD220" s="1461" t="e" cm="1">
        <f t="array" aca="1" ref="CD220" ca="1">_xlfn.LET( _xlpm.CheckBlank, SUM(PL!$AD220:$BN220) = 0, IF(_xlpm.CheckBlank, "", SUM(_xlfn._xlws.FILTER(PL!$AD220:$BN220,(YEAR(PL!$AD$12:$BN$12)=PL!CD$12)*(array_timeline&lt;=PL!CD$11)))))</f>
        <v>#NAME?</v>
      </c>
      <c r="CE220" s="1461" t="e" cm="1">
        <f t="array" aca="1" ref="CE220" ca="1">_xlfn.LET( _xlpm.CheckBlank, SUM(PL!$AD220:$BN220) = 0, IF(_xlpm.CheckBlank, "", SUM(_xlfn._xlws.FILTER(PL!$AD220:$BN220,(YEAR(PL!$AD$12:$BN$12)=PL!CE$12)*(array_timeline&lt;=PL!CE$11)))))</f>
        <v>#NAME?</v>
      </c>
      <c r="CF220" s="88"/>
      <c r="CG220" s="1461" t="e" cm="1">
        <f t="array" aca="1" ref="CG220" ca="1">_xlfn.LET( _xlpm.CheckBlank, SUM(PL!$AD220:$BN220) = 0, IF(_xlpm.CheckBlank, "", SUM(_xlfn._xlws.FILTER(PL!$AD220:$BN220,(YEAR(PL!$AD$12:$BN$12)=PL!CG$12)*(array_timeline&lt;=PL!CG$11)))))</f>
        <v>#NAME?</v>
      </c>
      <c r="CH220" s="1461" t="e" cm="1">
        <f t="array" aca="1" ref="CH220" ca="1">_xlfn.LET( _xlpm.CheckBlank, SUM(PL!$AD220:$BN220) = 0, IF(_xlpm.CheckBlank, "", SUM(_xlfn._xlws.FILTER(PL!$AD220:$BN220,(YEAR(PL!$AD$12:$BN$12)=PL!CH$12)*(array_timeline&lt;=PL!CH$11)))))</f>
        <v>#NAME?</v>
      </c>
      <c r="CI220" s="88"/>
      <c r="CJ220" s="1461" t="e" cm="1">
        <f t="array" aca="1" ref="CJ220" ca="1">_xlfn.LET( _xlpm.CheckBlank, SUM(PL!$AD220:$BN220) = 0, IF(_xlpm.CheckBlank, "", SUM(_xlfn.TAKE(_xlfn.DROP(PL!$AD220:$BN220, ,-DATEDIFF(PL!CJ$11, val_asOfDate,"M")),1,-12))))</f>
        <v>#NAME?</v>
      </c>
      <c r="CK220" s="1461" t="e" cm="1">
        <f t="array" aca="1" ref="CK220" ca="1">_xlfn.LET( _xlpm.CheckBlank, SUM(PL!$AD220:$BN220) = 0, IF(_xlpm.CheckBlank, "", SUM(_xlfn.TAKE(_xlfn.DROP(PL!$AD220:$BN220, ,-DATEDIFF(PL!CK$11, val_asOfDate,"M")),1,-12))))</f>
        <v>#NAME?</v>
      </c>
      <c r="CL220" s="88"/>
      <c r="CM220" s="1142" t="str" cm="1">
        <f t="array" aca="1" ref="CM220" ca="1">_xlfn.LET(
  _xlpm.findRow, _xlfn.XMATCH($W220&amp;$Y220, $W$20:$W$118&amp;$AB$20:$AB$118,0),
  _xlpm.Choose, _xlfn.CHOOSEROWS($CM$20:$CN$118, _xlpm.findRow),
  _xlpm.result, IF(ISERROR(_xlpm.findRow), "", _xlpm.Choose),
  _xlpm.result
)</f>
        <v/>
      </c>
      <c r="CN220" s="1142"/>
      <c r="CO220" s="88"/>
      <c r="CP220" s="1142" t="str" cm="1">
        <f t="array" aca="1" ref="CP220" ca="1">_xlfn.LET(
  _xlpm.findRow, _xlfn.XMATCH($W220&amp;$Y220, $W$20:$W$118&amp;$AB$20:$AB$118,0),
  _xlpm.Choose, _xlfn.CHOOSEROWS($CP$20:$CQ$118, _xlpm.findRow),
  _xlpm.result, IF(ISERROR(_xlpm.findRow), "", _xlpm.Choose),
  _xlpm.result
)</f>
        <v/>
      </c>
      <c r="CQ220" s="1142"/>
      <c r="CR220" s="34"/>
    </row>
    <row r="221" spans="1:96" ht="21" customHeight="1" outlineLevel="2">
      <c r="A221" s="1322"/>
      <c r="B221" s="577" t="s">
        <v>179</v>
      </c>
      <c r="C221" s="577" t="s">
        <v>1651</v>
      </c>
      <c r="D221" s="577"/>
      <c r="E221" s="577" t="e" cm="1">
        <f t="array" aca="1" ref="E221" ca="1">_xlfn.LET(
   _xlpm.Attr,  $C221,
   _xlpm.Lookback, $E$16,
   _xlpm.QueryDate, EOMONTH(val_asOfDate,_xlpm.Lookback),
   _xlpm.ReadField, _xldudf_CX_GET(CX_ENTITY,fx_attrConverter($C221),_xlpm.QueryDate),
   _xlpm.AttrBlank, _xlpm.Attr="", _xlpm.Result,
   IF(_xlpm.AttrBlank,val_blankRefText,fx_attrConverter(_xlpm.ReadField,0)),
IF(_xlpm.Result = "Error", "", _xlpm.Result )
)</f>
        <v>#NAME?</v>
      </c>
      <c r="F221" s="577" t="str">
        <f t="shared" ref="F221:F227" si="66">IF(
    $B221 &lt;&gt;"",$B221,
    $E221
  )</f>
        <v>Segment III Breakdown - Amount 1</v>
      </c>
      <c r="G221" s="577" t="s">
        <v>1649</v>
      </c>
      <c r="H221" s="510">
        <v>0</v>
      </c>
      <c r="I221" s="510">
        <v>1</v>
      </c>
      <c r="J221" s="30"/>
      <c r="K221" s="30"/>
      <c r="L221" s="579" t="b">
        <v>0</v>
      </c>
      <c r="N221" s="158"/>
      <c r="O221" s="101"/>
      <c r="P221" s="52"/>
      <c r="Q221" s="101"/>
      <c r="R221" s="101"/>
      <c r="S221" s="3008"/>
      <c r="T221" s="3008"/>
      <c r="U221" s="39"/>
      <c r="W221" s="91" t="e">
        <f ca="1">W220</f>
        <v>#NAME?</v>
      </c>
      <c r="X221" s="884" t="s">
        <v>62</v>
      </c>
      <c r="Y221" s="1553" t="e" cm="1">
        <f t="array" aca="1" ref="Y221" ca="1">IF(
       $B221 = "",
       IFBLANK( $E221, "Please select or type in or leave as blank"),
       IFBLANK( $E221, $B221)
    )</f>
        <v>#NAME?</v>
      </c>
      <c r="Z221" s="198" cm="1">
        <f t="array" ref="Z221">_xlfn.SWITCH(
    TRUE,
ISBLANK(_PL!$L221),"",
    _PL!$L221=TRUE, 1,
    _PL!$L221=FALSE,-1,
    _PL!$L221=-1,0,
"n/a"
)</f>
        <v>-1</v>
      </c>
      <c r="AA221" s="905"/>
      <c r="AB221" s="591"/>
      <c r="AC221" s="914" t="str" cm="1">
        <f t="array" ref="AC221">_xlfn.LET(
_xlpm.Def, IF(_xlfn.XMATCH(AB221,tbl_acctDef[Term],0)&gt;0, fx_getIcon("find"), ""),
_xlpm.Adj, IF(_xlfn.XMATCH(AB221, tbl_adjExample[Items],0)&gt;0, fx_getIcon("find"), ""),
IFERROR(IFBLANK(_xlpm.Def,_xlpm.Adj),"")
)</f>
        <v/>
      </c>
      <c r="AD221" s="1992" t="e" cm="1">
        <f t="array" aca="1" ref="AD221" ca="1">_xlfn.LET(
_xlpm.val,IF($F221 = "",val_blankRefText,  _xldudf_CX_GET(CX_ENTITY,$F221,AD$11,AD$14,,(AD$219))),
_xlpm.Res, IF(OR(_xlpm.val="",_xlpm.val="Error"),"",_xlpm.val),
_xlpm.Res
)</f>
        <v>#NAME?</v>
      </c>
      <c r="AE221" s="1992" t="e" cm="1">
        <f t="array" aca="1" ref="AE221" ca="1">_xlfn.LET(
_xlpm.val,IF($F221 = "",val_blankRefText,  _xldudf_CX_GET(CX_ENTITY,$F221,AE$11,AE$14,,(AE$219))),
_xlpm.Res, IF(OR(_xlpm.val="",_xlpm.val="Error"),"",_xlpm.val),
_xlpm.Res
)</f>
        <v>#NAME?</v>
      </c>
      <c r="AF221" s="1992" t="e" cm="1">
        <f t="array" aca="1" ref="AF221" ca="1">_xlfn.LET(
_xlpm.val,IF($F221 = "",val_blankRefText,  _xldudf_CX_GET(CX_ENTITY,$F221,AF$11,AF$14,,(AF$219))),
_xlpm.Res, IF(OR(_xlpm.val="",_xlpm.val="Error"),"",_xlpm.val),
_xlpm.Res
)</f>
        <v>#NAME?</v>
      </c>
      <c r="AG221" s="1992" t="e" cm="1">
        <f t="array" aca="1" ref="AG221" ca="1">_xlfn.LET(
_xlpm.val,IF($F221 = "",val_blankRefText,  _xldudf_CX_GET(CX_ENTITY,$F221,AG$11,AG$14,,(AG$219))),
_xlpm.Res, IF(OR(_xlpm.val="",_xlpm.val="Error"),"",_xlpm.val),
_xlpm.Res
)</f>
        <v>#NAME?</v>
      </c>
      <c r="AH221" s="1992" t="e" cm="1">
        <f t="array" aca="1" ref="AH221" ca="1">_xlfn.LET(
_xlpm.val,IF($F221 = "",val_blankRefText,  _xldudf_CX_GET(CX_ENTITY,$F221,AH$11,AH$14,,(AH$219))),
_xlpm.Res, IF(OR(_xlpm.val="",_xlpm.val="Error"),"",_xlpm.val),
_xlpm.Res
)</f>
        <v>#NAME?</v>
      </c>
      <c r="AI221" s="1992" t="e" cm="1">
        <f t="array" aca="1" ref="AI221" ca="1">_xlfn.LET(
_xlpm.val,IF($F221 = "",val_blankRefText,  _xldudf_CX_GET(CX_ENTITY,$F221,AI$11,AI$14,,(AI$219))),
_xlpm.Res, IF(OR(_xlpm.val="",_xlpm.val="Error"),"",_xlpm.val),
_xlpm.Res
)</f>
        <v>#NAME?</v>
      </c>
      <c r="AJ221" s="1992" t="e" cm="1">
        <f t="array" aca="1" ref="AJ221" ca="1">_xlfn.LET(
_xlpm.val,IF($F221 = "",val_blankRefText,  _xldudf_CX_GET(CX_ENTITY,$F221,AJ$11,AJ$14,,(AJ$219))),
_xlpm.Res, IF(OR(_xlpm.val="",_xlpm.val="Error"),"",_xlpm.val),
_xlpm.Res
)</f>
        <v>#NAME?</v>
      </c>
      <c r="AK221" s="1992" t="e" cm="1">
        <f t="array" aca="1" ref="AK221" ca="1">_xlfn.LET(
_xlpm.val,IF($F221 = "",val_blankRefText,  _xldudf_CX_GET(CX_ENTITY,$F221,AK$11,AK$14,,(AK$219))),
_xlpm.Res, IF(OR(_xlpm.val="",_xlpm.val="Error"),"",_xlpm.val),
_xlpm.Res
)</f>
        <v>#NAME?</v>
      </c>
      <c r="AL221" s="1992" t="e" cm="1">
        <f t="array" aca="1" ref="AL221" ca="1">_xlfn.LET(
_xlpm.val,IF($F221 = "",val_blankRefText,  _xldudf_CX_GET(CX_ENTITY,$F221,AL$11,AL$14,,(AL$219))),
_xlpm.Res, IF(OR(_xlpm.val="",_xlpm.val="Error"),"",_xlpm.val),
_xlpm.Res
)</f>
        <v>#NAME?</v>
      </c>
      <c r="AM221" s="1992" t="e" cm="1">
        <f t="array" aca="1" ref="AM221" ca="1">_xlfn.LET(
_xlpm.val,IF($F221 = "",val_blankRefText,  _xldudf_CX_GET(CX_ENTITY,$F221,AM$11,AM$14,,(AM$219))),
_xlpm.Res, IF(OR(_xlpm.val="",_xlpm.val="Error"),"",_xlpm.val),
_xlpm.Res
)</f>
        <v>#NAME?</v>
      </c>
      <c r="AN221" s="1992" t="e" cm="1">
        <f t="array" aca="1" ref="AN221" ca="1">_xlfn.LET(
_xlpm.val,IF($F221 = "",val_blankRefText,  _xldudf_CX_GET(CX_ENTITY,$F221,AN$11,AN$14,,(AN$219))),
_xlpm.Res, IF(OR(_xlpm.val="",_xlpm.val="Error"),"",_xlpm.val),
_xlpm.Res
)</f>
        <v>#NAME?</v>
      </c>
      <c r="AO221" s="1992" t="e" cm="1">
        <f t="array" aca="1" ref="AO221" ca="1">_xlfn.LET(
_xlpm.val,IF($F221 = "",val_blankRefText,  _xldudf_CX_GET(CX_ENTITY,$F221,AO$11,AO$14,,(AO$219))),
_xlpm.Res, IF(OR(_xlpm.val="",_xlpm.val="Error"),"",_xlpm.val),
_xlpm.Res
)</f>
        <v>#NAME?</v>
      </c>
      <c r="AP221" s="1992" t="e" cm="1">
        <f t="array" aca="1" ref="AP221" ca="1">_xlfn.LET(
_xlpm.val,IF($F221 = "",val_blankRefText,  _xldudf_CX_GET(CX_ENTITY,$F221,AP$11,AP$14,,(AP$219))),
_xlpm.Res, IF(OR(_xlpm.val="",_xlpm.val="Error"),"",_xlpm.val),
_xlpm.Res
)</f>
        <v>#NAME?</v>
      </c>
      <c r="AQ221" s="1992" t="e" cm="1">
        <f t="array" aca="1" ref="AQ221" ca="1">_xlfn.LET(
_xlpm.val,IF($F221 = "",val_blankRefText,  _xldudf_CX_GET(CX_ENTITY,$F221,AQ$11,AQ$14,,(AQ$219))),
_xlpm.Res, IF(OR(_xlpm.val="",_xlpm.val="Error"),"",_xlpm.val),
_xlpm.Res
)</f>
        <v>#NAME?</v>
      </c>
      <c r="AR221" s="1992" t="e" cm="1">
        <f t="array" aca="1" ref="AR221" ca="1">_xlfn.LET(
_xlpm.val,IF($F221 = "",val_blankRefText,  _xldudf_CX_GET(CX_ENTITY,$F221,AR$11,AR$14,,(AR$219))),
_xlpm.Res, IF(OR(_xlpm.val="",_xlpm.val="Error"),"",_xlpm.val),
_xlpm.Res
)</f>
        <v>#NAME?</v>
      </c>
      <c r="AS221" s="1992" t="e" cm="1">
        <f t="array" aca="1" ref="AS221" ca="1">_xlfn.LET(
_xlpm.val,IF($F221 = "",val_blankRefText,  _xldudf_CX_GET(CX_ENTITY,$F221,AS$11,AS$14,,(AS$219))),
_xlpm.Res, IF(OR(_xlpm.val="",_xlpm.val="Error"),"",_xlpm.val),
_xlpm.Res
)</f>
        <v>#NAME?</v>
      </c>
      <c r="AT221" s="1992" t="e" cm="1">
        <f t="array" aca="1" ref="AT221" ca="1">_xlfn.LET(
_xlpm.val,IF($F221 = "",val_blankRefText,  _xldudf_CX_GET(CX_ENTITY,$F221,AT$11,AT$14,,(AT$219))),
_xlpm.Res, IF(OR(_xlpm.val="",_xlpm.val="Error"),"",_xlpm.val),
_xlpm.Res
)</f>
        <v>#NAME?</v>
      </c>
      <c r="AU221" s="1992" t="e" cm="1">
        <f t="array" aca="1" ref="AU221" ca="1">_xlfn.LET(
_xlpm.val,IF($F221 = "",val_blankRefText,  _xldudf_CX_GET(CX_ENTITY,$F221,AU$11,AU$14,,(AU$219))),
_xlpm.Res, IF(OR(_xlpm.val="",_xlpm.val="Error"),"",_xlpm.val),
_xlpm.Res
)</f>
        <v>#NAME?</v>
      </c>
      <c r="AV221" s="1992" t="e" cm="1">
        <f t="array" aca="1" ref="AV221" ca="1">_xlfn.LET(
_xlpm.val,IF($F221 = "",val_blankRefText,  _xldudf_CX_GET(CX_ENTITY,$F221,AV$11,AV$14,,(AV$219))),
_xlpm.Res, IF(OR(_xlpm.val="",_xlpm.val="Error"),"",_xlpm.val),
_xlpm.Res
)</f>
        <v>#NAME?</v>
      </c>
      <c r="AW221" s="1992" t="e" cm="1">
        <f t="array" aca="1" ref="AW221" ca="1">_xlfn.LET(
_xlpm.val,IF($F221 = "",val_blankRefText,  _xldudf_CX_GET(CX_ENTITY,$F221,AW$11,AW$14,,(AW$219))),
_xlpm.Res, IF(OR(_xlpm.val="",_xlpm.val="Error"),"",_xlpm.val),
_xlpm.Res
)</f>
        <v>#NAME?</v>
      </c>
      <c r="AX221" s="1992" t="e" cm="1">
        <f t="array" aca="1" ref="AX221" ca="1">_xlfn.LET(
_xlpm.val,IF($F221 = "",val_blankRefText,  _xldudf_CX_GET(CX_ENTITY,$F221,AX$11,AX$14,,(AX$219))),
_xlpm.Res, IF(OR(_xlpm.val="",_xlpm.val="Error"),"",_xlpm.val),
_xlpm.Res
)</f>
        <v>#NAME?</v>
      </c>
      <c r="AY221" s="1992" t="e" cm="1">
        <f t="array" aca="1" ref="AY221" ca="1">_xlfn.LET(
_xlpm.val,IF($F221 = "",val_blankRefText,  _xldudf_CX_GET(CX_ENTITY,$F221,AY$11,AY$14,,(AY$219))),
_xlpm.Res, IF(OR(_xlpm.val="",_xlpm.val="Error"),"",_xlpm.val),
_xlpm.Res
)</f>
        <v>#NAME?</v>
      </c>
      <c r="AZ221" s="1992" t="e" cm="1">
        <f t="array" aca="1" ref="AZ221" ca="1">_xlfn.LET(
_xlpm.val,IF($F221 = "",val_blankRefText,  _xldudf_CX_GET(CX_ENTITY,$F221,AZ$11,AZ$14,,(AZ$219))),
_xlpm.Res, IF(OR(_xlpm.val="",_xlpm.val="Error"),"",_xlpm.val),
_xlpm.Res
)</f>
        <v>#NAME?</v>
      </c>
      <c r="BA221" s="1992" t="e" cm="1">
        <f t="array" aca="1" ref="BA221" ca="1">_xlfn.LET(
_xlpm.val,IF($F221 = "",val_blankRefText,  _xldudf_CX_GET(CX_ENTITY,$F221,BA$11,BA$14,,(BA$219))),
_xlpm.Res, IF(OR(_xlpm.val="",_xlpm.val="Error"),"",_xlpm.val),
_xlpm.Res
)</f>
        <v>#NAME?</v>
      </c>
      <c r="BB221" s="1992" t="e" cm="1">
        <f t="array" aca="1" ref="BB221" ca="1">_xlfn.LET(
_xlpm.val,IF($F221 = "",val_blankRefText,  _xldudf_CX_GET(CX_ENTITY,$F221,BB$11,BB$14,,(BB$219))),
_xlpm.Res, IF(OR(_xlpm.val="",_xlpm.val="Error"),"",_xlpm.val),
_xlpm.Res
)</f>
        <v>#NAME?</v>
      </c>
      <c r="BC221" s="1992" t="e" cm="1">
        <f t="array" aca="1" ref="BC221" ca="1">_xlfn.LET(
_xlpm.val,IF($F221 = "",val_blankRefText,  _xldudf_CX_GET(CX_ENTITY,$F221,BC$11,BC$14,,(BC$219))),
_xlpm.Res, IF(OR(_xlpm.val="",_xlpm.val="Error"),"",_xlpm.val),
_xlpm.Res
)</f>
        <v>#NAME?</v>
      </c>
      <c r="BD221" s="1992" t="e" cm="1">
        <f t="array" aca="1" ref="BD221" ca="1">_xlfn.LET(
_xlpm.val,IF($F221 = "",val_blankRefText,  _xldudf_CX_GET(CX_ENTITY,$F221,BD$11,BD$14,,(BD$219))),
_xlpm.Res, IF(OR(_xlpm.val="",_xlpm.val="Error"),"",_xlpm.val),
_xlpm.Res
)</f>
        <v>#NAME?</v>
      </c>
      <c r="BE221" s="1992" t="e" cm="1">
        <f t="array" aca="1" ref="BE221" ca="1">_xlfn.LET(
_xlpm.val,IF($F221 = "",val_blankRefText,  _xldudf_CX_GET(CX_ENTITY,$F221,BE$11,BE$14,,(BE$219))),
_xlpm.Res, IF(OR(_xlpm.val="",_xlpm.val="Error"),"",_xlpm.val),
_xlpm.Res
)</f>
        <v>#NAME?</v>
      </c>
      <c r="BF221" s="1992" t="e" cm="1">
        <f t="array" aca="1" ref="BF221" ca="1">_xlfn.LET(
_xlpm.val,IF($F221 = "",val_blankRefText,  _xldudf_CX_GET(CX_ENTITY,$F221,BF$11,BF$14,,(BF$219))),
_xlpm.Res, IF(OR(_xlpm.val="",_xlpm.val="Error"),"",_xlpm.val),
_xlpm.Res
)</f>
        <v>#NAME?</v>
      </c>
      <c r="BG221" s="1992" t="e" cm="1">
        <f t="array" aca="1" ref="BG221" ca="1">_xlfn.LET(
_xlpm.val,IF($F221 = "",val_blankRefText,  _xldudf_CX_GET(CX_ENTITY,$F221,BG$11,BG$14,,(BG$219))),
_xlpm.Res, IF(OR(_xlpm.val="",_xlpm.val="Error"),"",_xlpm.val),
_xlpm.Res
)</f>
        <v>#NAME?</v>
      </c>
      <c r="BH221" s="1992" t="e" cm="1">
        <f t="array" aca="1" ref="BH221" ca="1">_xlfn.LET(
_xlpm.val,IF($F221 = "",val_blankRefText,  _xldudf_CX_GET(CX_ENTITY,$F221,BH$11,BH$14,,(BH$219))),
_xlpm.Res, IF(OR(_xlpm.val="",_xlpm.val="Error"),"",_xlpm.val),
_xlpm.Res
)</f>
        <v>#NAME?</v>
      </c>
      <c r="BI221" s="1992" t="e" cm="1">
        <f t="array" aca="1" ref="BI221" ca="1">_xlfn.LET(
_xlpm.val,IF($F221 = "",val_blankRefText,  _xldudf_CX_GET(CX_ENTITY,$F221,BI$11,BI$14,,(BI$219))),
_xlpm.Res, IF(OR(_xlpm.val="",_xlpm.val="Error"),"",_xlpm.val),
_xlpm.Res
)</f>
        <v>#NAME?</v>
      </c>
      <c r="BJ221" s="1992" t="e" cm="1">
        <f t="array" aca="1" ref="BJ221" ca="1">_xlfn.LET(
_xlpm.val,IF($F221 = "",val_blankRefText,  _xldudf_CX_GET(CX_ENTITY,$F221,BJ$11,BJ$14,,(BJ$219))),
_xlpm.Res, IF(OR(_xlpm.val="",_xlpm.val="Error"),"",_xlpm.val),
_xlpm.Res
)</f>
        <v>#NAME?</v>
      </c>
      <c r="BK221" s="1992" t="e" cm="1">
        <f t="array" aca="1" ref="BK221" ca="1">_xlfn.LET(
_xlpm.val,IF($F221 = "",val_blankRefText,  _xldudf_CX_GET(CX_ENTITY,$F221,BK$11,BK$14,,(BK$219))),
_xlpm.Res, IF(OR(_xlpm.val="",_xlpm.val="Error"),"",_xlpm.val),
_xlpm.Res
)</f>
        <v>#NAME?</v>
      </c>
      <c r="BL221" s="1992" t="e" cm="1">
        <f t="array" aca="1" ref="BL221" ca="1">_xlfn.LET(
_xlpm.val,IF($F221 = "",val_blankRefText,  _xldudf_CX_GET(CX_ENTITY,$F221,BL$11,BL$14,,(BL$219))),
_xlpm.Res, IF(OR(_xlpm.val="",_xlpm.val="Error"),"",_xlpm.val),
_xlpm.Res
)</f>
        <v>#NAME?</v>
      </c>
      <c r="BM221" s="1992" t="e" cm="1">
        <f t="array" aca="1" ref="BM221" ca="1">_xlfn.LET(
_xlpm.val,IF($F221 = "",val_blankRefText,  _xldudf_CX_GET(CX_ENTITY,$F221,BM$11,BM$14,,(BM$219))),
_xlpm.Res, IF(OR(_xlpm.val="",_xlpm.val="Error"),"",_xlpm.val),
_xlpm.Res
)</f>
        <v>#NAME?</v>
      </c>
      <c r="BN221" s="1992" t="e" cm="1">
        <f t="array" aca="1" ref="BN221" ca="1">_xlfn.LET(
_xlpm.val,IF($F221 = "",val_blankRefText,  _xldudf_CX_GET(CX_ENTITY,$F221,BN$11,BN$14,,(BN$219))),
_xlpm.Res, IF(OR(_xlpm.val="",_xlpm.val="Error"),"",_xlpm.val),
_xlpm.Res
)</f>
        <v>#NAME?</v>
      </c>
      <c r="BO221" s="2103"/>
      <c r="BP221" s="2103"/>
      <c r="BQ221" s="2103"/>
      <c r="BR221" s="2103"/>
      <c r="BS221" s="2103"/>
      <c r="BT221" s="2103"/>
      <c r="BU221" s="2103"/>
      <c r="BV221" s="2103"/>
      <c r="BW221" s="2103"/>
      <c r="BX221" s="2103"/>
      <c r="BY221" s="2103"/>
      <c r="BZ221" s="2103"/>
      <c r="CA221" s="34"/>
      <c r="CC221" s="58"/>
      <c r="CD221" s="1461" t="e" cm="1">
        <f t="array" aca="1" ref="CD221" ca="1">_xlfn.LET( _xlpm.CheckBlank, SUM(PL!$AD221:$BN221) = 0, IF(_xlpm.CheckBlank, "", SUM(_xlfn._xlws.FILTER(PL!$AD221:$BN221,(YEAR(PL!$AD$12:$BN$12)=PL!CD$12)*(array_timeline&lt;=PL!CD$11)))))</f>
        <v>#NAME?</v>
      </c>
      <c r="CE221" s="1461" t="e" cm="1">
        <f t="array" aca="1" ref="CE221" ca="1">_xlfn.LET( _xlpm.CheckBlank, SUM(PL!$AD221:$BN221) = 0, IF(_xlpm.CheckBlank, "", SUM(_xlfn._xlws.FILTER(PL!$AD221:$BN221,(YEAR(PL!$AD$12:$BN$12)=PL!CE$12)*(array_timeline&lt;=PL!CE$11)))))</f>
        <v>#NAME?</v>
      </c>
      <c r="CF221" s="88"/>
      <c r="CG221" s="1461" t="e" cm="1">
        <f t="array" aca="1" ref="CG221" ca="1">_xlfn.LET( _xlpm.CheckBlank, SUM(PL!$AD221:$BN221) = 0, IF(_xlpm.CheckBlank, "", SUM(_xlfn._xlws.FILTER(PL!$AD221:$BN221,(YEAR(PL!$AD$12:$BN$12)=PL!CG$12)*(array_timeline&lt;=PL!CG$11)))))</f>
        <v>#NAME?</v>
      </c>
      <c r="CH221" s="1461" t="e" cm="1">
        <f t="array" aca="1" ref="CH221" ca="1">_xlfn.LET( _xlpm.CheckBlank, SUM(PL!$AD221:$BN221) = 0, IF(_xlpm.CheckBlank, "", SUM(_xlfn._xlws.FILTER(PL!$AD221:$BN221,(YEAR(PL!$AD$12:$BN$12)=PL!CH$12)*(array_timeline&lt;=PL!CH$11)))))</f>
        <v>#NAME?</v>
      </c>
      <c r="CI221" s="88"/>
      <c r="CJ221" s="1461" cm="1">
        <f t="array" ref="CJ221">_xlfn.LET( _xlpm.CheckBlank, SUM(PL!$AD221:$BN221) = 0, IF(_xlpm.CheckBlank, "", SUM(_xlfn.TAKE(_xlfn.DROP(PL!$AD221:$BN221, ,-DATEDIFF(PL!CJ$11, val_asOfDate,"M")),1,-12))))</f>
        <v>12</v>
      </c>
      <c r="CK221" s="1461" cm="1">
        <f t="array" ref="CK221">_xlfn.LET( _xlpm.CheckBlank, SUM(PL!$AD221:$BN221) = 0, IF(_xlpm.CheckBlank, "", SUM(_xlfn.TAKE(_xlfn.DROP(PL!$AD221:$BN221, ,-DATEDIFF(PL!CK$11, val_asOfDate,"M")),1,-12))))</f>
        <v>12</v>
      </c>
      <c r="CL221" s="88"/>
      <c r="CM221" s="1986" t="e" cm="1">
        <f t="array" aca="1" ref="CM221" ca="1">_xlfn.LET(
_xlpm.val,IF($F221 = "",val_blankRefText,  _xldudf_CX_GET(CX_ENTITY,$F221,CM$11,CM$14,,(CM$219))),
_xlpm.Res, IF(OR(_xlpm.val="",_xlpm.val="Error"),"",_xlpm.val),
_xlpm.Res
)</f>
        <v>#NAME?</v>
      </c>
      <c r="CN221" s="1986" t="e" cm="1">
        <f t="array" aca="1" ref="CN221" ca="1">_xlfn.LET(
_xlpm.val,IF($F221 = "",val_blankRefText,  _xldudf_CX_GET(CX_ENTITY,$F221,CN$11,CN$14,,(CN$219))),
_xlpm.Res, IF(OR(_xlpm.val="",_xlpm.val="Error"),"",_xlpm.val),
_xlpm.Res
)</f>
        <v>#NAME?</v>
      </c>
      <c r="CO221" s="1169"/>
      <c r="CP221" s="1986" t="e" cm="1">
        <f t="array" aca="1" ref="CP221" ca="1">_xlfn.LET(
_xlpm.val,IF($F221 = "",val_blankRefText,  _xldudf_CX_GET(CX_ENTITY,$F221,CP$11,CP$14,,(CP$219))),
_xlpm.Res, IF(OR(_xlpm.val="",_xlpm.val="Error"),"",_xlpm.val),
_xlpm.Res
)</f>
        <v>#NAME?</v>
      </c>
      <c r="CQ221" s="1986" t="e" cm="1">
        <f t="array" aca="1" ref="CQ221" ca="1">_xlfn.LET(
_xlpm.val,IF($F221 = "",val_blankRefText,  _xldudf_CX_GET(CX_ENTITY,$F221,CQ$11,CQ$14,,(CQ$219))),
_xlpm.Res, IF(OR(_xlpm.val="",_xlpm.val="Error"),"",_xlpm.val),
_xlpm.Res
)</f>
        <v>#NAME?</v>
      </c>
      <c r="CR221" s="34"/>
    </row>
    <row r="222" spans="1:96" ht="21" customHeight="1" outlineLevel="2">
      <c r="A222" s="1322"/>
      <c r="B222" s="577" t="s">
        <v>180</v>
      </c>
      <c r="C222" s="577" t="s">
        <v>1652</v>
      </c>
      <c r="D222" s="577"/>
      <c r="E222" s="577" t="e" cm="1">
        <f t="array" aca="1" ref="E222" ca="1">_xlfn.LET(
   _xlpm.Attr,  $C222,
   _xlpm.Lookback, $E$16,
   _xlpm.QueryDate, EOMONTH(val_asOfDate,_xlpm.Lookback),
   _xlpm.ReadField, _xldudf_CX_GET(CX_ENTITY,fx_attrConverter($C222),_xlpm.QueryDate),
   _xlpm.AttrBlank, _xlpm.Attr="", _xlpm.Result,
   IF(_xlpm.AttrBlank,val_blankRefText,fx_attrConverter(_xlpm.ReadField,0)),
IF(_xlpm.Result = "Error", "", _xlpm.Result )
)</f>
        <v>#NAME?</v>
      </c>
      <c r="F222" s="577" t="str">
        <f t="shared" si="66"/>
        <v>Segment III Breakdown - Amount 2</v>
      </c>
      <c r="G222" s="577" t="s">
        <v>1649</v>
      </c>
      <c r="H222" s="510">
        <v>0</v>
      </c>
      <c r="I222" s="510">
        <v>1</v>
      </c>
      <c r="J222" s="30"/>
      <c r="K222" s="30"/>
      <c r="L222" s="579" t="b">
        <v>0</v>
      </c>
      <c r="N222" s="158"/>
      <c r="O222" s="101"/>
      <c r="P222" s="52"/>
      <c r="Q222" s="101"/>
      <c r="R222" s="101"/>
      <c r="S222" s="3008"/>
      <c r="T222" s="3008"/>
      <c r="U222" s="39"/>
      <c r="W222" s="91" t="e">
        <f ca="1">W220</f>
        <v>#NAME?</v>
      </c>
      <c r="X222" s="884" t="s">
        <v>62</v>
      </c>
      <c r="Y222" s="1553" t="e" cm="1">
        <f t="array" aca="1" ref="Y222" ca="1">IF(
       $B222 = "",
       IFBLANK( $E222, "Please select or type in or leave as blank"),
       IFBLANK( $E222, $B222)
    )</f>
        <v>#NAME?</v>
      </c>
      <c r="Z222" s="198" cm="1">
        <f t="array" ref="Z222">_xlfn.SWITCH(
    TRUE,
ISBLANK(_PL!$L222),"",
    _PL!$L222=TRUE, 1,
    _PL!$L222=FALSE,-1,
    _PL!$L222=-1,0,
"n/a"
)</f>
        <v>-1</v>
      </c>
      <c r="AA222" s="905"/>
      <c r="AB222" s="3017"/>
      <c r="AC222" s="914" t="str" cm="1">
        <f t="array" ref="AC222">_xlfn.LET(
_xlpm.Def, IF(_xlfn.XMATCH(AB222,tbl_acctDef[Term],0)&gt;0, fx_getIcon("find"), ""),
_xlpm.Adj, IF(_xlfn.XMATCH(AB222, tbl_adjExample[Items],0)&gt;0, fx_getIcon("find"), ""),
IFERROR(IFBLANK(_xlpm.Def,_xlpm.Adj),"")
)</f>
        <v/>
      </c>
      <c r="AD222" s="1986" t="e" cm="1">
        <f t="array" aca="1" ref="AD222" ca="1">_xlfn.LET(
_xlpm.val,IF($F222 = "",val_blankRefText,  _xldudf_CX_GET(CX_ENTITY,$F222,AD$11,AD$14,,(AD$219))),
_xlpm.Res, IF(OR(_xlpm.val="",_xlpm.val="Error"),"",_xlpm.val),
_xlpm.Res
)</f>
        <v>#NAME?</v>
      </c>
      <c r="AE222" s="1986" t="e" cm="1">
        <f t="array" aca="1" ref="AE222" ca="1">_xlfn.LET(
_xlpm.val,IF($F222 = "",val_blankRefText,  _xldudf_CX_GET(CX_ENTITY,$F222,AE$11,AE$14,,(AE$219))),
_xlpm.Res, IF(OR(_xlpm.val="",_xlpm.val="Error"),"",_xlpm.val),
_xlpm.Res
)</f>
        <v>#NAME?</v>
      </c>
      <c r="AF222" s="1986" t="e" cm="1">
        <f t="array" aca="1" ref="AF222" ca="1">_xlfn.LET(
_xlpm.val,IF($F222 = "",val_blankRefText,  _xldudf_CX_GET(CX_ENTITY,$F222,AF$11,AF$14,,(AF$219))),
_xlpm.Res, IF(OR(_xlpm.val="",_xlpm.val="Error"),"",_xlpm.val),
_xlpm.Res
)</f>
        <v>#NAME?</v>
      </c>
      <c r="AG222" s="1986" t="e" cm="1">
        <f t="array" aca="1" ref="AG222" ca="1">_xlfn.LET(
_xlpm.val,IF($F222 = "",val_blankRefText,  _xldudf_CX_GET(CX_ENTITY,$F222,AG$11,AG$14,,(AG$219))),
_xlpm.Res, IF(OR(_xlpm.val="",_xlpm.val="Error"),"",_xlpm.val),
_xlpm.Res
)</f>
        <v>#NAME?</v>
      </c>
      <c r="AH222" s="1986" t="e" cm="1">
        <f t="array" aca="1" ref="AH222" ca="1">_xlfn.LET(
_xlpm.val,IF($F222 = "",val_blankRefText,  _xldudf_CX_GET(CX_ENTITY,$F222,AH$11,AH$14,,(AH$219))),
_xlpm.Res, IF(OR(_xlpm.val="",_xlpm.val="Error"),"",_xlpm.val),
_xlpm.Res
)</f>
        <v>#NAME?</v>
      </c>
      <c r="AI222" s="1986" t="e" cm="1">
        <f t="array" aca="1" ref="AI222" ca="1">_xlfn.LET(
_xlpm.val,IF($F222 = "",val_blankRefText,  _xldudf_CX_GET(CX_ENTITY,$F222,AI$11,AI$14,,(AI$219))),
_xlpm.Res, IF(OR(_xlpm.val="",_xlpm.val="Error"),"",_xlpm.val),
_xlpm.Res
)</f>
        <v>#NAME?</v>
      </c>
      <c r="AJ222" s="1986" t="e" cm="1">
        <f t="array" aca="1" ref="AJ222" ca="1">_xlfn.LET(
_xlpm.val,IF($F222 = "",val_blankRefText,  _xldudf_CX_GET(CX_ENTITY,$F222,AJ$11,AJ$14,,(AJ$219))),
_xlpm.Res, IF(OR(_xlpm.val="",_xlpm.val="Error"),"",_xlpm.val),
_xlpm.Res
)</f>
        <v>#NAME?</v>
      </c>
      <c r="AK222" s="1986" t="e" cm="1">
        <f t="array" aca="1" ref="AK222" ca="1">_xlfn.LET(
_xlpm.val,IF($F222 = "",val_blankRefText,  _xldudf_CX_GET(CX_ENTITY,$F222,AK$11,AK$14,,(AK$219))),
_xlpm.Res, IF(OR(_xlpm.val="",_xlpm.val="Error"),"",_xlpm.val),
_xlpm.Res
)</f>
        <v>#NAME?</v>
      </c>
      <c r="AL222" s="1986" t="e" cm="1">
        <f t="array" aca="1" ref="AL222" ca="1">_xlfn.LET(
_xlpm.val,IF($F222 = "",val_blankRefText,  _xldudf_CX_GET(CX_ENTITY,$F222,AL$11,AL$14,,(AL$219))),
_xlpm.Res, IF(OR(_xlpm.val="",_xlpm.val="Error"),"",_xlpm.val),
_xlpm.Res
)</f>
        <v>#NAME?</v>
      </c>
      <c r="AM222" s="1986" t="e" cm="1">
        <f t="array" aca="1" ref="AM222" ca="1">_xlfn.LET(
_xlpm.val,IF($F222 = "",val_blankRefText,  _xldudf_CX_GET(CX_ENTITY,$F222,AM$11,AM$14,,(AM$219))),
_xlpm.Res, IF(OR(_xlpm.val="",_xlpm.val="Error"),"",_xlpm.val),
_xlpm.Res
)</f>
        <v>#NAME?</v>
      </c>
      <c r="AN222" s="1986" t="e" cm="1">
        <f t="array" aca="1" ref="AN222" ca="1">_xlfn.LET(
_xlpm.val,IF($F222 = "",val_blankRefText,  _xldudf_CX_GET(CX_ENTITY,$F222,AN$11,AN$14,,(AN$219))),
_xlpm.Res, IF(OR(_xlpm.val="",_xlpm.val="Error"),"",_xlpm.val),
_xlpm.Res
)</f>
        <v>#NAME?</v>
      </c>
      <c r="AO222" s="1986" t="e" cm="1">
        <f t="array" aca="1" ref="AO222" ca="1">_xlfn.LET(
_xlpm.val,IF($F222 = "",val_blankRefText,  _xldudf_CX_GET(CX_ENTITY,$F222,AO$11,AO$14,,(AO$219))),
_xlpm.Res, IF(OR(_xlpm.val="",_xlpm.val="Error"),"",_xlpm.val),
_xlpm.Res
)</f>
        <v>#NAME?</v>
      </c>
      <c r="AP222" s="1986" t="e" cm="1">
        <f t="array" aca="1" ref="AP222" ca="1">_xlfn.LET(
_xlpm.val,IF($F222 = "",val_blankRefText,  _xldudf_CX_GET(CX_ENTITY,$F222,AP$11,AP$14,,(AP$219))),
_xlpm.Res, IF(OR(_xlpm.val="",_xlpm.val="Error"),"",_xlpm.val),
_xlpm.Res
)</f>
        <v>#NAME?</v>
      </c>
      <c r="AQ222" s="1986" t="e" cm="1">
        <f t="array" aca="1" ref="AQ222" ca="1">_xlfn.LET(
_xlpm.val,IF($F222 = "",val_blankRefText,  _xldudf_CX_GET(CX_ENTITY,$F222,AQ$11,AQ$14,,(AQ$219))),
_xlpm.Res, IF(OR(_xlpm.val="",_xlpm.val="Error"),"",_xlpm.val),
_xlpm.Res
)</f>
        <v>#NAME?</v>
      </c>
      <c r="AR222" s="1986" t="e" cm="1">
        <f t="array" aca="1" ref="AR222" ca="1">_xlfn.LET(
_xlpm.val,IF($F222 = "",val_blankRefText,  _xldudf_CX_GET(CX_ENTITY,$F222,AR$11,AR$14,,(AR$219))),
_xlpm.Res, IF(OR(_xlpm.val="",_xlpm.val="Error"),"",_xlpm.val),
_xlpm.Res
)</f>
        <v>#NAME?</v>
      </c>
      <c r="AS222" s="1986" t="e" cm="1">
        <f t="array" aca="1" ref="AS222" ca="1">_xlfn.LET(
_xlpm.val,IF($F222 = "",val_blankRefText,  _xldudf_CX_GET(CX_ENTITY,$F222,AS$11,AS$14,,(AS$219))),
_xlpm.Res, IF(OR(_xlpm.val="",_xlpm.val="Error"),"",_xlpm.val),
_xlpm.Res
)</f>
        <v>#NAME?</v>
      </c>
      <c r="AT222" s="1986" t="e" cm="1">
        <f t="array" aca="1" ref="AT222" ca="1">_xlfn.LET(
_xlpm.val,IF($F222 = "",val_blankRefText,  _xldudf_CX_GET(CX_ENTITY,$F222,AT$11,AT$14,,(AT$219))),
_xlpm.Res, IF(OR(_xlpm.val="",_xlpm.val="Error"),"",_xlpm.val),
_xlpm.Res
)</f>
        <v>#NAME?</v>
      </c>
      <c r="AU222" s="1986" t="e" cm="1">
        <f t="array" aca="1" ref="AU222" ca="1">_xlfn.LET(
_xlpm.val,IF($F222 = "",val_blankRefText,  _xldudf_CX_GET(CX_ENTITY,$F222,AU$11,AU$14,,(AU$219))),
_xlpm.Res, IF(OR(_xlpm.val="",_xlpm.val="Error"),"",_xlpm.val),
_xlpm.Res
)</f>
        <v>#NAME?</v>
      </c>
      <c r="AV222" s="1986" t="e" cm="1">
        <f t="array" aca="1" ref="AV222" ca="1">_xlfn.LET(
_xlpm.val,IF($F222 = "",val_blankRefText,  _xldudf_CX_GET(CX_ENTITY,$F222,AV$11,AV$14,,(AV$219))),
_xlpm.Res, IF(OR(_xlpm.val="",_xlpm.val="Error"),"",_xlpm.val),
_xlpm.Res
)</f>
        <v>#NAME?</v>
      </c>
      <c r="AW222" s="1986" t="e" cm="1">
        <f t="array" aca="1" ref="AW222" ca="1">_xlfn.LET(
_xlpm.val,IF($F222 = "",val_blankRefText,  _xldudf_CX_GET(CX_ENTITY,$F222,AW$11,AW$14,,(AW$219))),
_xlpm.Res, IF(OR(_xlpm.val="",_xlpm.val="Error"),"",_xlpm.val),
_xlpm.Res
)</f>
        <v>#NAME?</v>
      </c>
      <c r="AX222" s="1986" t="e" cm="1">
        <f t="array" aca="1" ref="AX222" ca="1">_xlfn.LET(
_xlpm.val,IF($F222 = "",val_blankRefText,  _xldudf_CX_GET(CX_ENTITY,$F222,AX$11,AX$14,,(AX$219))),
_xlpm.Res, IF(OR(_xlpm.val="",_xlpm.val="Error"),"",_xlpm.val),
_xlpm.Res
)</f>
        <v>#NAME?</v>
      </c>
      <c r="AY222" s="1986" t="e" cm="1">
        <f t="array" aca="1" ref="AY222" ca="1">_xlfn.LET(
_xlpm.val,IF($F222 = "",val_blankRefText,  _xldudf_CX_GET(CX_ENTITY,$F222,AY$11,AY$14,,(AY$219))),
_xlpm.Res, IF(OR(_xlpm.val="",_xlpm.val="Error"),"",_xlpm.val),
_xlpm.Res
)</f>
        <v>#NAME?</v>
      </c>
      <c r="AZ222" s="1986" t="e" cm="1">
        <f t="array" aca="1" ref="AZ222" ca="1">_xlfn.LET(
_xlpm.val,IF($F222 = "",val_blankRefText,  _xldudf_CX_GET(CX_ENTITY,$F222,AZ$11,AZ$14,,(AZ$219))),
_xlpm.Res, IF(OR(_xlpm.val="",_xlpm.val="Error"),"",_xlpm.val),
_xlpm.Res
)</f>
        <v>#NAME?</v>
      </c>
      <c r="BA222" s="1986" t="e" cm="1">
        <f t="array" aca="1" ref="BA222" ca="1">_xlfn.LET(
_xlpm.val,IF($F222 = "",val_blankRefText,  _xldudf_CX_GET(CX_ENTITY,$F222,BA$11,BA$14,,(BA$219))),
_xlpm.Res, IF(OR(_xlpm.val="",_xlpm.val="Error"),"",_xlpm.val),
_xlpm.Res
)</f>
        <v>#NAME?</v>
      </c>
      <c r="BB222" s="1986" t="e" cm="1">
        <f t="array" aca="1" ref="BB222" ca="1">_xlfn.LET(
_xlpm.val,IF($F222 = "",val_blankRefText,  _xldudf_CX_GET(CX_ENTITY,$F222,BB$11,BB$14,,(BB$219))),
_xlpm.Res, IF(OR(_xlpm.val="",_xlpm.val="Error"),"",_xlpm.val),
_xlpm.Res
)</f>
        <v>#NAME?</v>
      </c>
      <c r="BC222" s="1986" t="e" cm="1">
        <f t="array" aca="1" ref="BC222" ca="1">_xlfn.LET(
_xlpm.val,IF($F222 = "",val_blankRefText,  _xldudf_CX_GET(CX_ENTITY,$F222,BC$11,BC$14,,(BC$219))),
_xlpm.Res, IF(OR(_xlpm.val="",_xlpm.val="Error"),"",_xlpm.val),
_xlpm.Res
)</f>
        <v>#NAME?</v>
      </c>
      <c r="BD222" s="1986" t="e" cm="1">
        <f t="array" aca="1" ref="BD222" ca="1">_xlfn.LET(
_xlpm.val,IF($F222 = "",val_blankRefText,  _xldudf_CX_GET(CX_ENTITY,$F222,BD$11,BD$14,,(BD$219))),
_xlpm.Res, IF(OR(_xlpm.val="",_xlpm.val="Error"),"",_xlpm.val),
_xlpm.Res
)</f>
        <v>#NAME?</v>
      </c>
      <c r="BE222" s="1986" t="e" cm="1">
        <f t="array" aca="1" ref="BE222" ca="1">_xlfn.LET(
_xlpm.val,IF($F222 = "",val_blankRefText,  _xldudf_CX_GET(CX_ENTITY,$F222,BE$11,BE$14,,(BE$219))),
_xlpm.Res, IF(OR(_xlpm.val="",_xlpm.val="Error"),"",_xlpm.val),
_xlpm.Res
)</f>
        <v>#NAME?</v>
      </c>
      <c r="BF222" s="1986" t="e" cm="1">
        <f t="array" aca="1" ref="BF222" ca="1">_xlfn.LET(
_xlpm.val,IF($F222 = "",val_blankRefText,  _xldudf_CX_GET(CX_ENTITY,$F222,BF$11,BF$14,,(BF$219))),
_xlpm.Res, IF(OR(_xlpm.val="",_xlpm.val="Error"),"",_xlpm.val),
_xlpm.Res
)</f>
        <v>#NAME?</v>
      </c>
      <c r="BG222" s="1986" t="e" cm="1">
        <f t="array" aca="1" ref="BG222" ca="1">_xlfn.LET(
_xlpm.val,IF($F222 = "",val_blankRefText,  _xldudf_CX_GET(CX_ENTITY,$F222,BG$11,BG$14,,(BG$219))),
_xlpm.Res, IF(OR(_xlpm.val="",_xlpm.val="Error"),"",_xlpm.val),
_xlpm.Res
)</f>
        <v>#NAME?</v>
      </c>
      <c r="BH222" s="1986" t="e" cm="1">
        <f t="array" aca="1" ref="BH222" ca="1">_xlfn.LET(
_xlpm.val,IF($F222 = "",val_blankRefText,  _xldudf_CX_GET(CX_ENTITY,$F222,BH$11,BH$14,,(BH$219))),
_xlpm.Res, IF(OR(_xlpm.val="",_xlpm.val="Error"),"",_xlpm.val),
_xlpm.Res
)</f>
        <v>#NAME?</v>
      </c>
      <c r="BI222" s="1986" t="e" cm="1">
        <f t="array" aca="1" ref="BI222" ca="1">_xlfn.LET(
_xlpm.val,IF($F222 = "",val_blankRefText,  _xldudf_CX_GET(CX_ENTITY,$F222,BI$11,BI$14,,(BI$219))),
_xlpm.Res, IF(OR(_xlpm.val="",_xlpm.val="Error"),"",_xlpm.val),
_xlpm.Res
)</f>
        <v>#NAME?</v>
      </c>
      <c r="BJ222" s="1986" t="e" cm="1">
        <f t="array" aca="1" ref="BJ222" ca="1">_xlfn.LET(
_xlpm.val,IF($F222 = "",val_blankRefText,  _xldudf_CX_GET(CX_ENTITY,$F222,BJ$11,BJ$14,,(BJ$219))),
_xlpm.Res, IF(OR(_xlpm.val="",_xlpm.val="Error"),"",_xlpm.val),
_xlpm.Res
)</f>
        <v>#NAME?</v>
      </c>
      <c r="BK222" s="1986" t="e" cm="1">
        <f t="array" aca="1" ref="BK222" ca="1">_xlfn.LET(
_xlpm.val,IF($F222 = "",val_blankRefText,  _xldudf_CX_GET(CX_ENTITY,$F222,BK$11,BK$14,,(BK$219))),
_xlpm.Res, IF(OR(_xlpm.val="",_xlpm.val="Error"),"",_xlpm.val),
_xlpm.Res
)</f>
        <v>#NAME?</v>
      </c>
      <c r="BL222" s="1986" t="e" cm="1">
        <f t="array" aca="1" ref="BL222" ca="1">_xlfn.LET(
_xlpm.val,IF($F222 = "",val_blankRefText,  _xldudf_CX_GET(CX_ENTITY,$F222,BL$11,BL$14,,(BL$219))),
_xlpm.Res, IF(OR(_xlpm.val="",_xlpm.val="Error"),"",_xlpm.val),
_xlpm.Res
)</f>
        <v>#NAME?</v>
      </c>
      <c r="BM222" s="1986" t="e" cm="1">
        <f t="array" aca="1" ref="BM222" ca="1">_xlfn.LET(
_xlpm.val,IF($F222 = "",val_blankRefText,  _xldudf_CX_GET(CX_ENTITY,$F222,BM$11,BM$14,,(BM$219))),
_xlpm.Res, IF(OR(_xlpm.val="",_xlpm.val="Error"),"",_xlpm.val),
_xlpm.Res
)</f>
        <v>#NAME?</v>
      </c>
      <c r="BN222" s="1986" t="e" cm="1">
        <f t="array" aca="1" ref="BN222" ca="1">_xlfn.LET(
_xlpm.val,IF($F222 = "",val_blankRefText,  _xldudf_CX_GET(CX_ENTITY,$F222,BN$11,BN$14,,(BN$219))),
_xlpm.Res, IF(OR(_xlpm.val="",_xlpm.val="Error"),"",_xlpm.val),
_xlpm.Res
)</f>
        <v>#NAME?</v>
      </c>
      <c r="BO222" s="2103"/>
      <c r="BP222" s="2103"/>
      <c r="BQ222" s="2103"/>
      <c r="BR222" s="2103"/>
      <c r="BS222" s="2103"/>
      <c r="BT222" s="2103"/>
      <c r="BU222" s="2103"/>
      <c r="BV222" s="2103"/>
      <c r="BW222" s="2103"/>
      <c r="BX222" s="2103"/>
      <c r="BY222" s="2103"/>
      <c r="BZ222" s="2103"/>
      <c r="CA222" s="34"/>
      <c r="CC222" s="58"/>
      <c r="CD222" s="1461" t="e" cm="1">
        <f t="array" aca="1" ref="CD222" ca="1">_xlfn.LET( _xlpm.CheckBlank, SUM(PL!$AD222:$BN222) = 0, IF(_xlpm.CheckBlank, "", SUM(_xlfn._xlws.FILTER(PL!$AD222:$BN222,(YEAR(PL!$AD$12:$BN$12)=PL!CD$12)*(array_timeline&lt;=PL!CD$11)))))</f>
        <v>#NAME?</v>
      </c>
      <c r="CE222" s="1461" t="e" cm="1">
        <f t="array" aca="1" ref="CE222" ca="1">_xlfn.LET( _xlpm.CheckBlank, SUM(PL!$AD222:$BN222) = 0, IF(_xlpm.CheckBlank, "", SUM(_xlfn._xlws.FILTER(PL!$AD222:$BN222,(YEAR(PL!$AD$12:$BN$12)=PL!CE$12)*(array_timeline&lt;=PL!CE$11)))))</f>
        <v>#NAME?</v>
      </c>
      <c r="CF222" s="88"/>
      <c r="CG222" s="1461" t="e" cm="1">
        <f t="array" aca="1" ref="CG222" ca="1">_xlfn.LET( _xlpm.CheckBlank, SUM(PL!$AD222:$BN222) = 0, IF(_xlpm.CheckBlank, "", SUM(_xlfn._xlws.FILTER(PL!$AD222:$BN222,(YEAR(PL!$AD$12:$BN$12)=PL!CG$12)*(array_timeline&lt;=PL!CG$11)))))</f>
        <v>#NAME?</v>
      </c>
      <c r="CH222" s="1461" t="e" cm="1">
        <f t="array" aca="1" ref="CH222" ca="1">_xlfn.LET( _xlpm.CheckBlank, SUM(PL!$AD222:$BN222) = 0, IF(_xlpm.CheckBlank, "", SUM(_xlfn._xlws.FILTER(PL!$AD222:$BN222,(YEAR(PL!$AD$12:$BN$12)=PL!CH$12)*(array_timeline&lt;=PL!CH$11)))))</f>
        <v>#NAME?</v>
      </c>
      <c r="CI222" s="88"/>
      <c r="CJ222" s="1461" cm="1">
        <f t="array" ref="CJ222">_xlfn.LET( _xlpm.CheckBlank, SUM(PL!$AD222:$BN222) = 0, IF(_xlpm.CheckBlank, "", SUM(_xlfn.TAKE(_xlfn.DROP(PL!$AD222:$BN222, ,-DATEDIFF(PL!CJ$11, val_asOfDate,"M")),1,-12))))</f>
        <v>12</v>
      </c>
      <c r="CK222" s="1461" cm="1">
        <f t="array" ref="CK222">_xlfn.LET( _xlpm.CheckBlank, SUM(PL!$AD222:$BN222) = 0, IF(_xlpm.CheckBlank, "", SUM(_xlfn.TAKE(_xlfn.DROP(PL!$AD222:$BN222, ,-DATEDIFF(PL!CK$11, val_asOfDate,"M")),1,-12))))</f>
        <v>12</v>
      </c>
      <c r="CL222" s="88"/>
      <c r="CM222" s="1986" t="e" cm="1">
        <f t="array" aca="1" ref="CM222" ca="1">_xlfn.LET(
_xlpm.val,IF($F222 = "",val_blankRefText,  _xldudf_CX_GET(CX_ENTITY,$F222,CM$11,CM$14,,(CM$219))),
_xlpm.Res, IF(OR(_xlpm.val="",_xlpm.val="Error"),"",_xlpm.val),
_xlpm.Res
)</f>
        <v>#NAME?</v>
      </c>
      <c r="CN222" s="1986" t="e" cm="1">
        <f t="array" aca="1" ref="CN222" ca="1">_xlfn.LET(
_xlpm.val,IF($F222 = "",val_blankRefText,  _xldudf_CX_GET(CX_ENTITY,$F222,CN$11,CN$14,,(CN$219))),
_xlpm.Res, IF(OR(_xlpm.val="",_xlpm.val="Error"),"",_xlpm.val),
_xlpm.Res
)</f>
        <v>#NAME?</v>
      </c>
      <c r="CO222" s="1169"/>
      <c r="CP222" s="1986" t="e" cm="1">
        <f t="array" aca="1" ref="CP222" ca="1">_xlfn.LET(
_xlpm.val,IF($F222 = "",val_blankRefText,  _xldudf_CX_GET(CX_ENTITY,$F222,CP$11,CP$14,,(CP$219))),
_xlpm.Res, IF(OR(_xlpm.val="",_xlpm.val="Error"),"",_xlpm.val),
_xlpm.Res
)</f>
        <v>#NAME?</v>
      </c>
      <c r="CQ222" s="1986" t="e" cm="1">
        <f t="array" aca="1" ref="CQ222" ca="1">_xlfn.LET(
_xlpm.val,IF($F222 = "",val_blankRefText,  _xldudf_CX_GET(CX_ENTITY,$F222,CQ$11,CQ$14,,(CQ$219))),
_xlpm.Res, IF(OR(_xlpm.val="",_xlpm.val="Error"),"",_xlpm.val),
_xlpm.Res
)</f>
        <v>#NAME?</v>
      </c>
      <c r="CR222" s="34"/>
    </row>
    <row r="223" spans="1:96" ht="21" customHeight="1" outlineLevel="2">
      <c r="A223" s="1322"/>
      <c r="B223" s="577" t="s">
        <v>181</v>
      </c>
      <c r="C223" s="577" t="s">
        <v>1653</v>
      </c>
      <c r="D223" s="577"/>
      <c r="E223" s="577" t="e" cm="1">
        <f t="array" aca="1" ref="E223" ca="1">_xlfn.LET(
   _xlpm.Attr,  $C223,
   _xlpm.Lookback, $E$16,
   _xlpm.QueryDate, EOMONTH(val_asOfDate,_xlpm.Lookback),
   _xlpm.ReadField, _xldudf_CX_GET(CX_ENTITY,fx_attrConverter($C223),_xlpm.QueryDate),
   _xlpm.AttrBlank, _xlpm.Attr="", _xlpm.Result,
   IF(_xlpm.AttrBlank,val_blankRefText,fx_attrConverter(_xlpm.ReadField,0)),
IF(_xlpm.Result = "Error", "", _xlpm.Result )
)</f>
        <v>#NAME?</v>
      </c>
      <c r="F223" s="577" t="str">
        <f t="shared" si="66"/>
        <v>Segment III Breakdown - Amount 3</v>
      </c>
      <c r="G223" s="577" t="s">
        <v>1649</v>
      </c>
      <c r="H223" s="510">
        <v>0</v>
      </c>
      <c r="I223" s="510">
        <v>1</v>
      </c>
      <c r="J223" s="30"/>
      <c r="K223" s="30"/>
      <c r="L223" s="579" t="b">
        <v>0</v>
      </c>
      <c r="N223" s="158"/>
      <c r="O223" s="101"/>
      <c r="P223" s="52"/>
      <c r="Q223" s="101"/>
      <c r="R223" s="101"/>
      <c r="S223" s="3008"/>
      <c r="T223" s="3008"/>
      <c r="U223" s="39"/>
      <c r="W223" s="91" t="e">
        <f ca="1">W220</f>
        <v>#NAME?</v>
      </c>
      <c r="X223" s="884" t="s">
        <v>62</v>
      </c>
      <c r="Y223" s="1553" t="e" cm="1">
        <f t="array" aca="1" ref="Y223" ca="1">IF(
       $B223 = "",
       IFBLANK( $E223, "Please select or type in or leave as blank"),
       IFBLANK( $E223, $B223)
    )</f>
        <v>#NAME?</v>
      </c>
      <c r="Z223" s="198" cm="1">
        <f t="array" ref="Z223">_xlfn.SWITCH(
    TRUE,
ISBLANK(_PL!$L223),"",
    _PL!$L223=TRUE, 1,
    _PL!$L223=FALSE,-1,
    _PL!$L223=-1,0,
"n/a"
)</f>
        <v>-1</v>
      </c>
      <c r="AA223" s="905"/>
      <c r="AB223" s="3017"/>
      <c r="AC223" s="914" t="str" cm="1">
        <f t="array" ref="AC223">_xlfn.LET(
_xlpm.Def, IF(_xlfn.XMATCH(AB223,tbl_acctDef[Term],0)&gt;0, fx_getIcon("find"), ""),
_xlpm.Adj, IF(_xlfn.XMATCH(AB223, tbl_adjExample[Items],0)&gt;0, fx_getIcon("find"), ""),
IFERROR(IFBLANK(_xlpm.Def,_xlpm.Adj),"")
)</f>
        <v/>
      </c>
      <c r="AD223" s="1986" t="e" cm="1">
        <f t="array" aca="1" ref="AD223" ca="1">_xlfn.LET(
_xlpm.val,IF($F223 = "",val_blankRefText,  _xldudf_CX_GET(CX_ENTITY,$F223,AD$11,AD$14,,(AD$219))),
_xlpm.Res, IF(OR(_xlpm.val="",_xlpm.val="Error"),"",_xlpm.val),
_xlpm.Res
)</f>
        <v>#NAME?</v>
      </c>
      <c r="AE223" s="1986" t="e" cm="1">
        <f t="array" aca="1" ref="AE223" ca="1">_xlfn.LET(
_xlpm.val,IF($F223 = "",val_blankRefText,  _xldudf_CX_GET(CX_ENTITY,$F223,AE$11,AE$14,,(AE$219))),
_xlpm.Res, IF(OR(_xlpm.val="",_xlpm.val="Error"),"",_xlpm.val),
_xlpm.Res
)</f>
        <v>#NAME?</v>
      </c>
      <c r="AF223" s="1986" t="e" cm="1">
        <f t="array" aca="1" ref="AF223" ca="1">_xlfn.LET(
_xlpm.val,IF($F223 = "",val_blankRefText,  _xldudf_CX_GET(CX_ENTITY,$F223,AF$11,AF$14,,(AF$219))),
_xlpm.Res, IF(OR(_xlpm.val="",_xlpm.val="Error"),"",_xlpm.val),
_xlpm.Res
)</f>
        <v>#NAME?</v>
      </c>
      <c r="AG223" s="1986" t="e" cm="1">
        <f t="array" aca="1" ref="AG223" ca="1">_xlfn.LET(
_xlpm.val,IF($F223 = "",val_blankRefText,  _xldudf_CX_GET(CX_ENTITY,$F223,AG$11,AG$14,,(AG$219))),
_xlpm.Res, IF(OR(_xlpm.val="",_xlpm.val="Error"),"",_xlpm.val),
_xlpm.Res
)</f>
        <v>#NAME?</v>
      </c>
      <c r="AH223" s="1986" t="e" cm="1">
        <f t="array" aca="1" ref="AH223" ca="1">_xlfn.LET(
_xlpm.val,IF($F223 = "",val_blankRefText,  _xldudf_CX_GET(CX_ENTITY,$F223,AH$11,AH$14,,(AH$219))),
_xlpm.Res, IF(OR(_xlpm.val="",_xlpm.val="Error"),"",_xlpm.val),
_xlpm.Res
)</f>
        <v>#NAME?</v>
      </c>
      <c r="AI223" s="1986" t="e" cm="1">
        <f t="array" aca="1" ref="AI223" ca="1">_xlfn.LET(
_xlpm.val,IF($F223 = "",val_blankRefText,  _xldudf_CX_GET(CX_ENTITY,$F223,AI$11,AI$14,,(AI$219))),
_xlpm.Res, IF(OR(_xlpm.val="",_xlpm.val="Error"),"",_xlpm.val),
_xlpm.Res
)</f>
        <v>#NAME?</v>
      </c>
      <c r="AJ223" s="1986" t="e" cm="1">
        <f t="array" aca="1" ref="AJ223" ca="1">_xlfn.LET(
_xlpm.val,IF($F223 = "",val_blankRefText,  _xldudf_CX_GET(CX_ENTITY,$F223,AJ$11,AJ$14,,(AJ$219))),
_xlpm.Res, IF(OR(_xlpm.val="",_xlpm.val="Error"),"",_xlpm.val),
_xlpm.Res
)</f>
        <v>#NAME?</v>
      </c>
      <c r="AK223" s="1986" t="e" cm="1">
        <f t="array" aca="1" ref="AK223" ca="1">_xlfn.LET(
_xlpm.val,IF($F223 = "",val_blankRefText,  _xldudf_CX_GET(CX_ENTITY,$F223,AK$11,AK$14,,(AK$219))),
_xlpm.Res, IF(OR(_xlpm.val="",_xlpm.val="Error"),"",_xlpm.val),
_xlpm.Res
)</f>
        <v>#NAME?</v>
      </c>
      <c r="AL223" s="1986" t="e" cm="1">
        <f t="array" aca="1" ref="AL223" ca="1">_xlfn.LET(
_xlpm.val,IF($F223 = "",val_blankRefText,  _xldudf_CX_GET(CX_ENTITY,$F223,AL$11,AL$14,,(AL$219))),
_xlpm.Res, IF(OR(_xlpm.val="",_xlpm.val="Error"),"",_xlpm.val),
_xlpm.Res
)</f>
        <v>#NAME?</v>
      </c>
      <c r="AM223" s="1986" t="e" cm="1">
        <f t="array" aca="1" ref="AM223" ca="1">_xlfn.LET(
_xlpm.val,IF($F223 = "",val_blankRefText,  _xldudf_CX_GET(CX_ENTITY,$F223,AM$11,AM$14,,(AM$219))),
_xlpm.Res, IF(OR(_xlpm.val="",_xlpm.val="Error"),"",_xlpm.val),
_xlpm.Res
)</f>
        <v>#NAME?</v>
      </c>
      <c r="AN223" s="1986" t="e" cm="1">
        <f t="array" aca="1" ref="AN223" ca="1">_xlfn.LET(
_xlpm.val,IF($F223 = "",val_blankRefText,  _xldudf_CX_GET(CX_ENTITY,$F223,AN$11,AN$14,,(AN$219))),
_xlpm.Res, IF(OR(_xlpm.val="",_xlpm.val="Error"),"",_xlpm.val),
_xlpm.Res
)</f>
        <v>#NAME?</v>
      </c>
      <c r="AO223" s="1986" t="e" cm="1">
        <f t="array" aca="1" ref="AO223" ca="1">_xlfn.LET(
_xlpm.val,IF($F223 = "",val_blankRefText,  _xldudf_CX_GET(CX_ENTITY,$F223,AO$11,AO$14,,(AO$219))),
_xlpm.Res, IF(OR(_xlpm.val="",_xlpm.val="Error"),"",_xlpm.val),
_xlpm.Res
)</f>
        <v>#NAME?</v>
      </c>
      <c r="AP223" s="1986" t="e" cm="1">
        <f t="array" aca="1" ref="AP223" ca="1">_xlfn.LET(
_xlpm.val,IF($F223 = "",val_blankRefText,  _xldudf_CX_GET(CX_ENTITY,$F223,AP$11,AP$14,,(AP$219))),
_xlpm.Res, IF(OR(_xlpm.val="",_xlpm.val="Error"),"",_xlpm.val),
_xlpm.Res
)</f>
        <v>#NAME?</v>
      </c>
      <c r="AQ223" s="1986" t="e" cm="1">
        <f t="array" aca="1" ref="AQ223" ca="1">_xlfn.LET(
_xlpm.val,IF($F223 = "",val_blankRefText,  _xldudf_CX_GET(CX_ENTITY,$F223,AQ$11,AQ$14,,(AQ$219))),
_xlpm.Res, IF(OR(_xlpm.val="",_xlpm.val="Error"),"",_xlpm.val),
_xlpm.Res
)</f>
        <v>#NAME?</v>
      </c>
      <c r="AR223" s="1986" t="e" cm="1">
        <f t="array" aca="1" ref="AR223" ca="1">_xlfn.LET(
_xlpm.val,IF($F223 = "",val_blankRefText,  _xldudf_CX_GET(CX_ENTITY,$F223,AR$11,AR$14,,(AR$219))),
_xlpm.Res, IF(OR(_xlpm.val="",_xlpm.val="Error"),"",_xlpm.val),
_xlpm.Res
)</f>
        <v>#NAME?</v>
      </c>
      <c r="AS223" s="1986" t="e" cm="1">
        <f t="array" aca="1" ref="AS223" ca="1">_xlfn.LET(
_xlpm.val,IF($F223 = "",val_blankRefText,  _xldudf_CX_GET(CX_ENTITY,$F223,AS$11,AS$14,,(AS$219))),
_xlpm.Res, IF(OR(_xlpm.val="",_xlpm.val="Error"),"",_xlpm.val),
_xlpm.Res
)</f>
        <v>#NAME?</v>
      </c>
      <c r="AT223" s="1986" t="e" cm="1">
        <f t="array" aca="1" ref="AT223" ca="1">_xlfn.LET(
_xlpm.val,IF($F223 = "",val_blankRefText,  _xldudf_CX_GET(CX_ENTITY,$F223,AT$11,AT$14,,(AT$219))),
_xlpm.Res, IF(OR(_xlpm.val="",_xlpm.val="Error"),"",_xlpm.val),
_xlpm.Res
)</f>
        <v>#NAME?</v>
      </c>
      <c r="AU223" s="1986" t="e" cm="1">
        <f t="array" aca="1" ref="AU223" ca="1">_xlfn.LET(
_xlpm.val,IF($F223 = "",val_blankRefText,  _xldudf_CX_GET(CX_ENTITY,$F223,AU$11,AU$14,,(AU$219))),
_xlpm.Res, IF(OR(_xlpm.val="",_xlpm.val="Error"),"",_xlpm.val),
_xlpm.Res
)</f>
        <v>#NAME?</v>
      </c>
      <c r="AV223" s="1986" t="e" cm="1">
        <f t="array" aca="1" ref="AV223" ca="1">_xlfn.LET(
_xlpm.val,IF($F223 = "",val_blankRefText,  _xldudf_CX_GET(CX_ENTITY,$F223,AV$11,AV$14,,(AV$219))),
_xlpm.Res, IF(OR(_xlpm.val="",_xlpm.val="Error"),"",_xlpm.val),
_xlpm.Res
)</f>
        <v>#NAME?</v>
      </c>
      <c r="AW223" s="1986" t="e" cm="1">
        <f t="array" aca="1" ref="AW223" ca="1">_xlfn.LET(
_xlpm.val,IF($F223 = "",val_blankRefText,  _xldudf_CX_GET(CX_ENTITY,$F223,AW$11,AW$14,,(AW$219))),
_xlpm.Res, IF(OR(_xlpm.val="",_xlpm.val="Error"),"",_xlpm.val),
_xlpm.Res
)</f>
        <v>#NAME?</v>
      </c>
      <c r="AX223" s="1986" t="e" cm="1">
        <f t="array" aca="1" ref="AX223" ca="1">_xlfn.LET(
_xlpm.val,IF($F223 = "",val_blankRefText,  _xldudf_CX_GET(CX_ENTITY,$F223,AX$11,AX$14,,(AX$219))),
_xlpm.Res, IF(OR(_xlpm.val="",_xlpm.val="Error"),"",_xlpm.val),
_xlpm.Res
)</f>
        <v>#NAME?</v>
      </c>
      <c r="AY223" s="1986" t="e" cm="1">
        <f t="array" aca="1" ref="AY223" ca="1">_xlfn.LET(
_xlpm.val,IF($F223 = "",val_blankRefText,  _xldudf_CX_GET(CX_ENTITY,$F223,AY$11,AY$14,,(AY$219))),
_xlpm.Res, IF(OR(_xlpm.val="",_xlpm.val="Error"),"",_xlpm.val),
_xlpm.Res
)</f>
        <v>#NAME?</v>
      </c>
      <c r="AZ223" s="1986" t="e" cm="1">
        <f t="array" aca="1" ref="AZ223" ca="1">_xlfn.LET(
_xlpm.val,IF($F223 = "",val_blankRefText,  _xldudf_CX_GET(CX_ENTITY,$F223,AZ$11,AZ$14,,(AZ$219))),
_xlpm.Res, IF(OR(_xlpm.val="",_xlpm.val="Error"),"",_xlpm.val),
_xlpm.Res
)</f>
        <v>#NAME?</v>
      </c>
      <c r="BA223" s="1986" t="e" cm="1">
        <f t="array" aca="1" ref="BA223" ca="1">_xlfn.LET(
_xlpm.val,IF($F223 = "",val_blankRefText,  _xldudf_CX_GET(CX_ENTITY,$F223,BA$11,BA$14,,(BA$219))),
_xlpm.Res, IF(OR(_xlpm.val="",_xlpm.val="Error"),"",_xlpm.val),
_xlpm.Res
)</f>
        <v>#NAME?</v>
      </c>
      <c r="BB223" s="1986" t="e" cm="1">
        <f t="array" aca="1" ref="BB223" ca="1">_xlfn.LET(
_xlpm.val,IF($F223 = "",val_blankRefText,  _xldudf_CX_GET(CX_ENTITY,$F223,BB$11,BB$14,,(BB$219))),
_xlpm.Res, IF(OR(_xlpm.val="",_xlpm.val="Error"),"",_xlpm.val),
_xlpm.Res
)</f>
        <v>#NAME?</v>
      </c>
      <c r="BC223" s="1986" t="e" cm="1">
        <f t="array" aca="1" ref="BC223" ca="1">_xlfn.LET(
_xlpm.val,IF($F223 = "",val_blankRefText,  _xldudf_CX_GET(CX_ENTITY,$F223,BC$11,BC$14,,(BC$219))),
_xlpm.Res, IF(OR(_xlpm.val="",_xlpm.val="Error"),"",_xlpm.val),
_xlpm.Res
)</f>
        <v>#NAME?</v>
      </c>
      <c r="BD223" s="1986" t="e" cm="1">
        <f t="array" aca="1" ref="BD223" ca="1">_xlfn.LET(
_xlpm.val,IF($F223 = "",val_blankRefText,  _xldudf_CX_GET(CX_ENTITY,$F223,BD$11,BD$14,,(BD$219))),
_xlpm.Res, IF(OR(_xlpm.val="",_xlpm.val="Error"),"",_xlpm.val),
_xlpm.Res
)</f>
        <v>#NAME?</v>
      </c>
      <c r="BE223" s="1986" t="e" cm="1">
        <f t="array" aca="1" ref="BE223" ca="1">_xlfn.LET(
_xlpm.val,IF($F223 = "",val_blankRefText,  _xldudf_CX_GET(CX_ENTITY,$F223,BE$11,BE$14,,(BE$219))),
_xlpm.Res, IF(OR(_xlpm.val="",_xlpm.val="Error"),"",_xlpm.val),
_xlpm.Res
)</f>
        <v>#NAME?</v>
      </c>
      <c r="BF223" s="1986" t="e" cm="1">
        <f t="array" aca="1" ref="BF223" ca="1">_xlfn.LET(
_xlpm.val,IF($F223 = "",val_blankRefText,  _xldudf_CX_GET(CX_ENTITY,$F223,BF$11,BF$14,,(BF$219))),
_xlpm.Res, IF(OR(_xlpm.val="",_xlpm.val="Error"),"",_xlpm.val),
_xlpm.Res
)</f>
        <v>#NAME?</v>
      </c>
      <c r="BG223" s="1986" t="e" cm="1">
        <f t="array" aca="1" ref="BG223" ca="1">_xlfn.LET(
_xlpm.val,IF($F223 = "",val_blankRefText,  _xldudf_CX_GET(CX_ENTITY,$F223,BG$11,BG$14,,(BG$219))),
_xlpm.Res, IF(OR(_xlpm.val="",_xlpm.val="Error"),"",_xlpm.val),
_xlpm.Res
)</f>
        <v>#NAME?</v>
      </c>
      <c r="BH223" s="1986" t="e" cm="1">
        <f t="array" aca="1" ref="BH223" ca="1">_xlfn.LET(
_xlpm.val,IF($F223 = "",val_blankRefText,  _xldudf_CX_GET(CX_ENTITY,$F223,BH$11,BH$14,,(BH$219))),
_xlpm.Res, IF(OR(_xlpm.val="",_xlpm.val="Error"),"",_xlpm.val),
_xlpm.Res
)</f>
        <v>#NAME?</v>
      </c>
      <c r="BI223" s="1986" t="e" cm="1">
        <f t="array" aca="1" ref="BI223" ca="1">_xlfn.LET(
_xlpm.val,IF($F223 = "",val_blankRefText,  _xldudf_CX_GET(CX_ENTITY,$F223,BI$11,BI$14,,(BI$219))),
_xlpm.Res, IF(OR(_xlpm.val="",_xlpm.val="Error"),"",_xlpm.val),
_xlpm.Res
)</f>
        <v>#NAME?</v>
      </c>
      <c r="BJ223" s="1986" t="e" cm="1">
        <f t="array" aca="1" ref="BJ223" ca="1">_xlfn.LET(
_xlpm.val,IF($F223 = "",val_blankRefText,  _xldudf_CX_GET(CX_ENTITY,$F223,BJ$11,BJ$14,,(BJ$219))),
_xlpm.Res, IF(OR(_xlpm.val="",_xlpm.val="Error"),"",_xlpm.val),
_xlpm.Res
)</f>
        <v>#NAME?</v>
      </c>
      <c r="BK223" s="1986" t="e" cm="1">
        <f t="array" aca="1" ref="BK223" ca="1">_xlfn.LET(
_xlpm.val,IF($F223 = "",val_blankRefText,  _xldudf_CX_GET(CX_ENTITY,$F223,BK$11,BK$14,,(BK$219))),
_xlpm.Res, IF(OR(_xlpm.val="",_xlpm.val="Error"),"",_xlpm.val),
_xlpm.Res
)</f>
        <v>#NAME?</v>
      </c>
      <c r="BL223" s="1986" t="e" cm="1">
        <f t="array" aca="1" ref="BL223" ca="1">_xlfn.LET(
_xlpm.val,IF($F223 = "",val_blankRefText,  _xldudf_CX_GET(CX_ENTITY,$F223,BL$11,BL$14,,(BL$219))),
_xlpm.Res, IF(OR(_xlpm.val="",_xlpm.val="Error"),"",_xlpm.val),
_xlpm.Res
)</f>
        <v>#NAME?</v>
      </c>
      <c r="BM223" s="1986" t="e" cm="1">
        <f t="array" aca="1" ref="BM223" ca="1">_xlfn.LET(
_xlpm.val,IF($F223 = "",val_blankRefText,  _xldudf_CX_GET(CX_ENTITY,$F223,BM$11,BM$14,,(BM$219))),
_xlpm.Res, IF(OR(_xlpm.val="",_xlpm.val="Error"),"",_xlpm.val),
_xlpm.Res
)</f>
        <v>#NAME?</v>
      </c>
      <c r="BN223" s="1986" t="e" cm="1">
        <f t="array" aca="1" ref="BN223" ca="1">_xlfn.LET(
_xlpm.val,IF($F223 = "",val_blankRefText,  _xldudf_CX_GET(CX_ENTITY,$F223,BN$11,BN$14,,(BN$219))),
_xlpm.Res, IF(OR(_xlpm.val="",_xlpm.val="Error"),"",_xlpm.val),
_xlpm.Res
)</f>
        <v>#NAME?</v>
      </c>
      <c r="BO223" s="2103"/>
      <c r="BP223" s="2103"/>
      <c r="BQ223" s="2103"/>
      <c r="BR223" s="2103"/>
      <c r="BS223" s="2103"/>
      <c r="BT223" s="2103"/>
      <c r="BU223" s="2103"/>
      <c r="BV223" s="2103"/>
      <c r="BW223" s="2103"/>
      <c r="BX223" s="2103"/>
      <c r="BY223" s="2103"/>
      <c r="BZ223" s="2103"/>
      <c r="CA223" s="34"/>
      <c r="CC223" s="58"/>
      <c r="CD223" s="1461" t="e" cm="1">
        <f t="array" aca="1" ref="CD223" ca="1">_xlfn.LET( _xlpm.CheckBlank, SUM(PL!$AD223:$BN223) = 0, IF(_xlpm.CheckBlank, "", SUM(_xlfn._xlws.FILTER(PL!$AD223:$BN223,(YEAR(PL!$AD$12:$BN$12)=PL!CD$12)*(array_timeline&lt;=PL!CD$11)))))</f>
        <v>#NAME?</v>
      </c>
      <c r="CE223" s="1461" t="e" cm="1">
        <f t="array" aca="1" ref="CE223" ca="1">_xlfn.LET( _xlpm.CheckBlank, SUM(PL!$AD223:$BN223) = 0, IF(_xlpm.CheckBlank, "", SUM(_xlfn._xlws.FILTER(PL!$AD223:$BN223,(YEAR(PL!$AD$12:$BN$12)=PL!CE$12)*(array_timeline&lt;=PL!CE$11)))))</f>
        <v>#NAME?</v>
      </c>
      <c r="CF223" s="88"/>
      <c r="CG223" s="1461" t="e" cm="1">
        <f t="array" aca="1" ref="CG223" ca="1">_xlfn.LET( _xlpm.CheckBlank, SUM(PL!$AD223:$BN223) = 0, IF(_xlpm.CheckBlank, "", SUM(_xlfn._xlws.FILTER(PL!$AD223:$BN223,(YEAR(PL!$AD$12:$BN$12)=PL!CG$12)*(array_timeline&lt;=PL!CG$11)))))</f>
        <v>#NAME?</v>
      </c>
      <c r="CH223" s="1461" t="e" cm="1">
        <f t="array" aca="1" ref="CH223" ca="1">_xlfn.LET( _xlpm.CheckBlank, SUM(PL!$AD223:$BN223) = 0, IF(_xlpm.CheckBlank, "", SUM(_xlfn._xlws.FILTER(PL!$AD223:$BN223,(YEAR(PL!$AD$12:$BN$12)=PL!CH$12)*(array_timeline&lt;=PL!CH$11)))))</f>
        <v>#NAME?</v>
      </c>
      <c r="CI223" s="88"/>
      <c r="CJ223" s="1461" cm="1">
        <f t="array" ref="CJ223">_xlfn.LET( _xlpm.CheckBlank, SUM(PL!$AD223:$BN223) = 0, IF(_xlpm.CheckBlank, "", SUM(_xlfn.TAKE(_xlfn.DROP(PL!$AD223:$BN223, ,-DATEDIFF(PL!CJ$11, val_asOfDate,"M")),1,-12))))</f>
        <v>12</v>
      </c>
      <c r="CK223" s="1461" cm="1">
        <f t="array" ref="CK223">_xlfn.LET( _xlpm.CheckBlank, SUM(PL!$AD223:$BN223) = 0, IF(_xlpm.CheckBlank, "", SUM(_xlfn.TAKE(_xlfn.DROP(PL!$AD223:$BN223, ,-DATEDIFF(PL!CK$11, val_asOfDate,"M")),1,-12))))</f>
        <v>12</v>
      </c>
      <c r="CL223" s="88"/>
      <c r="CM223" s="1986" t="e" cm="1">
        <f t="array" aca="1" ref="CM223" ca="1">_xlfn.LET(
_xlpm.val,IF($F223 = "",val_blankRefText,  _xldudf_CX_GET(CX_ENTITY,$F223,CM$11,CM$14,,(CM$219))),
_xlpm.Res, IF(OR(_xlpm.val="",_xlpm.val="Error"),"",_xlpm.val),
_xlpm.Res
)</f>
        <v>#NAME?</v>
      </c>
      <c r="CN223" s="1986" t="e" cm="1">
        <f t="array" aca="1" ref="CN223" ca="1">_xlfn.LET(
_xlpm.val,IF($F223 = "",val_blankRefText,  _xldudf_CX_GET(CX_ENTITY,$F223,CN$11,CN$14,,(CN$219))),
_xlpm.Res, IF(OR(_xlpm.val="",_xlpm.val="Error"),"",_xlpm.val),
_xlpm.Res
)</f>
        <v>#NAME?</v>
      </c>
      <c r="CO223" s="1169"/>
      <c r="CP223" s="1986" t="e" cm="1">
        <f t="array" aca="1" ref="CP223" ca="1">_xlfn.LET(
_xlpm.val,IF($F223 = "",val_blankRefText,  _xldudf_CX_GET(CX_ENTITY,$F223,CP$11,CP$14,,(CP$219))),
_xlpm.Res, IF(OR(_xlpm.val="",_xlpm.val="Error"),"",_xlpm.val),
_xlpm.Res
)</f>
        <v>#NAME?</v>
      </c>
      <c r="CQ223" s="1986" t="e" cm="1">
        <f t="array" aca="1" ref="CQ223" ca="1">_xlfn.LET(
_xlpm.val,IF($F223 = "",val_blankRefText,  _xldudf_CX_GET(CX_ENTITY,$F223,CQ$11,CQ$14,,(CQ$219))),
_xlpm.Res, IF(OR(_xlpm.val="",_xlpm.val="Error"),"",_xlpm.val),
_xlpm.Res
)</f>
        <v>#NAME?</v>
      </c>
      <c r="CR223" s="34"/>
    </row>
    <row r="224" spans="1:96" ht="21" customHeight="1" outlineLevel="2">
      <c r="A224" s="1322"/>
      <c r="B224" s="577" t="s">
        <v>182</v>
      </c>
      <c r="C224" s="577" t="s">
        <v>1654</v>
      </c>
      <c r="D224" s="577"/>
      <c r="E224" s="577" t="e" cm="1">
        <f t="array" aca="1" ref="E224" ca="1">_xlfn.LET(
   _xlpm.Attr,  $C224,
   _xlpm.Lookback, $E$16,
   _xlpm.QueryDate, EOMONTH(val_asOfDate,_xlpm.Lookback),
   _xlpm.ReadField, _xldudf_CX_GET(CX_ENTITY,fx_attrConverter($C224),_xlpm.QueryDate),
   _xlpm.AttrBlank, _xlpm.Attr="", _xlpm.Result,
   IF(_xlpm.AttrBlank,val_blankRefText,fx_attrConverter(_xlpm.ReadField,0)),
IF(_xlpm.Result = "Error", "", _xlpm.Result )
)</f>
        <v>#NAME?</v>
      </c>
      <c r="F224" s="577" t="str">
        <f t="shared" si="66"/>
        <v>Segment III Breakdown - Amount 4</v>
      </c>
      <c r="G224" s="577" t="s">
        <v>1649</v>
      </c>
      <c r="H224" s="510">
        <v>0</v>
      </c>
      <c r="I224" s="510">
        <v>1</v>
      </c>
      <c r="J224" s="30"/>
      <c r="K224" s="30"/>
      <c r="L224" s="579" t="b">
        <v>0</v>
      </c>
      <c r="N224" s="158"/>
      <c r="O224" s="101"/>
      <c r="P224" s="52"/>
      <c r="Q224" s="101"/>
      <c r="R224" s="101"/>
      <c r="S224" s="3008"/>
      <c r="T224" s="3008"/>
      <c r="U224" s="39"/>
      <c r="W224" s="91" t="e">
        <f ca="1">W220</f>
        <v>#NAME?</v>
      </c>
      <c r="X224" s="884" t="s">
        <v>62</v>
      </c>
      <c r="Y224" s="1553" t="e" cm="1">
        <f t="array" aca="1" ref="Y224" ca="1">IF(
       $B224 = "",
       IFBLANK( $E224, "Please select or type in or leave as blank"),
       IFBLANK( $E224, $B224)
    )</f>
        <v>#NAME?</v>
      </c>
      <c r="Z224" s="198" cm="1">
        <f t="array" ref="Z224">_xlfn.SWITCH(
    TRUE,
ISBLANK(_PL!$L224),"",
    _PL!$L224=TRUE, 1,
    _PL!$L224=FALSE,-1,
    _PL!$L224=-1,0,
"n/a"
)</f>
        <v>-1</v>
      </c>
      <c r="AA224" s="905"/>
      <c r="AB224" s="1130"/>
      <c r="AC224" s="914" t="str" cm="1">
        <f t="array" ref="AC224">_xlfn.LET(
_xlpm.Def, IF(_xlfn.XMATCH(AB224,tbl_acctDef[Term],0)&gt;0, fx_getIcon("find"), ""),
_xlpm.Adj, IF(_xlfn.XMATCH(AB224, tbl_adjExample[Items],0)&gt;0, fx_getIcon("find"), ""),
IFERROR(IFBLANK(_xlpm.Def,_xlpm.Adj),"")
)</f>
        <v/>
      </c>
      <c r="AD224" s="1986" t="e" cm="1">
        <f t="array" aca="1" ref="AD224" ca="1">_xlfn.LET(
_xlpm.val,IF($F224 = "",val_blankRefText,  _xldudf_CX_GET(CX_ENTITY,$F224,AD$11,AD$14,,(AD$219))),
_xlpm.Res, IF(OR(_xlpm.val="",_xlpm.val="Error"),"",_xlpm.val),
_xlpm.Res
)</f>
        <v>#NAME?</v>
      </c>
      <c r="AE224" s="1986" t="e" cm="1">
        <f t="array" aca="1" ref="AE224" ca="1">_xlfn.LET(
_xlpm.val,IF($F224 = "",val_blankRefText,  _xldudf_CX_GET(CX_ENTITY,$F224,AE$11,AE$14,,(AE$219))),
_xlpm.Res, IF(OR(_xlpm.val="",_xlpm.val="Error"),"",_xlpm.val),
_xlpm.Res
)</f>
        <v>#NAME?</v>
      </c>
      <c r="AF224" s="1986" t="e" cm="1">
        <f t="array" aca="1" ref="AF224" ca="1">_xlfn.LET(
_xlpm.val,IF($F224 = "",val_blankRefText,  _xldudf_CX_GET(CX_ENTITY,$F224,AF$11,AF$14,,(AF$219))),
_xlpm.Res, IF(OR(_xlpm.val="",_xlpm.val="Error"),"",_xlpm.val),
_xlpm.Res
)</f>
        <v>#NAME?</v>
      </c>
      <c r="AG224" s="1986" t="e" cm="1">
        <f t="array" aca="1" ref="AG224" ca="1">_xlfn.LET(
_xlpm.val,IF($F224 = "",val_blankRefText,  _xldudf_CX_GET(CX_ENTITY,$F224,AG$11,AG$14,,(AG$219))),
_xlpm.Res, IF(OR(_xlpm.val="",_xlpm.val="Error"),"",_xlpm.val),
_xlpm.Res
)</f>
        <v>#NAME?</v>
      </c>
      <c r="AH224" s="1986" t="e" cm="1">
        <f t="array" aca="1" ref="AH224" ca="1">_xlfn.LET(
_xlpm.val,IF($F224 = "",val_blankRefText,  _xldudf_CX_GET(CX_ENTITY,$F224,AH$11,AH$14,,(AH$219))),
_xlpm.Res, IF(OR(_xlpm.val="",_xlpm.val="Error"),"",_xlpm.val),
_xlpm.Res
)</f>
        <v>#NAME?</v>
      </c>
      <c r="AI224" s="1986" t="e" cm="1">
        <f t="array" aca="1" ref="AI224" ca="1">_xlfn.LET(
_xlpm.val,IF($F224 = "",val_blankRefText,  _xldudf_CX_GET(CX_ENTITY,$F224,AI$11,AI$14,,(AI$219))),
_xlpm.Res, IF(OR(_xlpm.val="",_xlpm.val="Error"),"",_xlpm.val),
_xlpm.Res
)</f>
        <v>#NAME?</v>
      </c>
      <c r="AJ224" s="1986" t="e" cm="1">
        <f t="array" aca="1" ref="AJ224" ca="1">_xlfn.LET(
_xlpm.val,IF($F224 = "",val_blankRefText,  _xldudf_CX_GET(CX_ENTITY,$F224,AJ$11,AJ$14,,(AJ$219))),
_xlpm.Res, IF(OR(_xlpm.val="",_xlpm.val="Error"),"",_xlpm.val),
_xlpm.Res
)</f>
        <v>#NAME?</v>
      </c>
      <c r="AK224" s="1986" t="e" cm="1">
        <f t="array" aca="1" ref="AK224" ca="1">_xlfn.LET(
_xlpm.val,IF($F224 = "",val_blankRefText,  _xldudf_CX_GET(CX_ENTITY,$F224,AK$11,AK$14,,(AK$219))),
_xlpm.Res, IF(OR(_xlpm.val="",_xlpm.val="Error"),"",_xlpm.val),
_xlpm.Res
)</f>
        <v>#NAME?</v>
      </c>
      <c r="AL224" s="1986" t="e" cm="1">
        <f t="array" aca="1" ref="AL224" ca="1">_xlfn.LET(
_xlpm.val,IF($F224 = "",val_blankRefText,  _xldudf_CX_GET(CX_ENTITY,$F224,AL$11,AL$14,,(AL$219))),
_xlpm.Res, IF(OR(_xlpm.val="",_xlpm.val="Error"),"",_xlpm.val),
_xlpm.Res
)</f>
        <v>#NAME?</v>
      </c>
      <c r="AM224" s="1986" t="e" cm="1">
        <f t="array" aca="1" ref="AM224" ca="1">_xlfn.LET(
_xlpm.val,IF($F224 = "",val_blankRefText,  _xldudf_CX_GET(CX_ENTITY,$F224,AM$11,AM$14,,(AM$219))),
_xlpm.Res, IF(OR(_xlpm.val="",_xlpm.val="Error"),"",_xlpm.val),
_xlpm.Res
)</f>
        <v>#NAME?</v>
      </c>
      <c r="AN224" s="1986" t="e" cm="1">
        <f t="array" aca="1" ref="AN224" ca="1">_xlfn.LET(
_xlpm.val,IF($F224 = "",val_blankRefText,  _xldudf_CX_GET(CX_ENTITY,$F224,AN$11,AN$14,,(AN$219))),
_xlpm.Res, IF(OR(_xlpm.val="",_xlpm.val="Error"),"",_xlpm.val),
_xlpm.Res
)</f>
        <v>#NAME?</v>
      </c>
      <c r="AO224" s="1986" t="e" cm="1">
        <f t="array" aca="1" ref="AO224" ca="1">_xlfn.LET(
_xlpm.val,IF($F224 = "",val_blankRefText,  _xldudf_CX_GET(CX_ENTITY,$F224,AO$11,AO$14,,(AO$219))),
_xlpm.Res, IF(OR(_xlpm.val="",_xlpm.val="Error"),"",_xlpm.val),
_xlpm.Res
)</f>
        <v>#NAME?</v>
      </c>
      <c r="AP224" s="1986" t="e" cm="1">
        <f t="array" aca="1" ref="AP224" ca="1">_xlfn.LET(
_xlpm.val,IF($F224 = "",val_blankRefText,  _xldudf_CX_GET(CX_ENTITY,$F224,AP$11,AP$14,,(AP$219))),
_xlpm.Res, IF(OR(_xlpm.val="",_xlpm.val="Error"),"",_xlpm.val),
_xlpm.Res
)</f>
        <v>#NAME?</v>
      </c>
      <c r="AQ224" s="1986" t="e" cm="1">
        <f t="array" aca="1" ref="AQ224" ca="1">_xlfn.LET(
_xlpm.val,IF($F224 = "",val_blankRefText,  _xldudf_CX_GET(CX_ENTITY,$F224,AQ$11,AQ$14,,(AQ$219))),
_xlpm.Res, IF(OR(_xlpm.val="",_xlpm.val="Error"),"",_xlpm.val),
_xlpm.Res
)</f>
        <v>#NAME?</v>
      </c>
      <c r="AR224" s="1986" t="e" cm="1">
        <f t="array" aca="1" ref="AR224" ca="1">_xlfn.LET(
_xlpm.val,IF($F224 = "",val_blankRefText,  _xldudf_CX_GET(CX_ENTITY,$F224,AR$11,AR$14,,(AR$219))),
_xlpm.Res, IF(OR(_xlpm.val="",_xlpm.val="Error"),"",_xlpm.val),
_xlpm.Res
)</f>
        <v>#NAME?</v>
      </c>
      <c r="AS224" s="1986" t="e" cm="1">
        <f t="array" aca="1" ref="AS224" ca="1">_xlfn.LET(
_xlpm.val,IF($F224 = "",val_blankRefText,  _xldudf_CX_GET(CX_ENTITY,$F224,AS$11,AS$14,,(AS$219))),
_xlpm.Res, IF(OR(_xlpm.val="",_xlpm.val="Error"),"",_xlpm.val),
_xlpm.Res
)</f>
        <v>#NAME?</v>
      </c>
      <c r="AT224" s="1986" t="e" cm="1">
        <f t="array" aca="1" ref="AT224" ca="1">_xlfn.LET(
_xlpm.val,IF($F224 = "",val_blankRefText,  _xldudf_CX_GET(CX_ENTITY,$F224,AT$11,AT$14,,(AT$219))),
_xlpm.Res, IF(OR(_xlpm.val="",_xlpm.val="Error"),"",_xlpm.val),
_xlpm.Res
)</f>
        <v>#NAME?</v>
      </c>
      <c r="AU224" s="1986" t="e" cm="1">
        <f t="array" aca="1" ref="AU224" ca="1">_xlfn.LET(
_xlpm.val,IF($F224 = "",val_blankRefText,  _xldudf_CX_GET(CX_ENTITY,$F224,AU$11,AU$14,,(AU$219))),
_xlpm.Res, IF(OR(_xlpm.val="",_xlpm.val="Error"),"",_xlpm.val),
_xlpm.Res
)</f>
        <v>#NAME?</v>
      </c>
      <c r="AV224" s="1986" t="e" cm="1">
        <f t="array" aca="1" ref="AV224" ca="1">_xlfn.LET(
_xlpm.val,IF($F224 = "",val_blankRefText,  _xldudf_CX_GET(CX_ENTITY,$F224,AV$11,AV$14,,(AV$219))),
_xlpm.Res, IF(OR(_xlpm.val="",_xlpm.val="Error"),"",_xlpm.val),
_xlpm.Res
)</f>
        <v>#NAME?</v>
      </c>
      <c r="AW224" s="1986" t="e" cm="1">
        <f t="array" aca="1" ref="AW224" ca="1">_xlfn.LET(
_xlpm.val,IF($F224 = "",val_blankRefText,  _xldudf_CX_GET(CX_ENTITY,$F224,AW$11,AW$14,,(AW$219))),
_xlpm.Res, IF(OR(_xlpm.val="",_xlpm.val="Error"),"",_xlpm.val),
_xlpm.Res
)</f>
        <v>#NAME?</v>
      </c>
      <c r="AX224" s="1986" t="e" cm="1">
        <f t="array" aca="1" ref="AX224" ca="1">_xlfn.LET(
_xlpm.val,IF($F224 = "",val_blankRefText,  _xldudf_CX_GET(CX_ENTITY,$F224,AX$11,AX$14,,(AX$219))),
_xlpm.Res, IF(OR(_xlpm.val="",_xlpm.val="Error"),"",_xlpm.val),
_xlpm.Res
)</f>
        <v>#NAME?</v>
      </c>
      <c r="AY224" s="1986" t="e" cm="1">
        <f t="array" aca="1" ref="AY224" ca="1">_xlfn.LET(
_xlpm.val,IF($F224 = "",val_blankRefText,  _xldudf_CX_GET(CX_ENTITY,$F224,AY$11,AY$14,,(AY$219))),
_xlpm.Res, IF(OR(_xlpm.val="",_xlpm.val="Error"),"",_xlpm.val),
_xlpm.Res
)</f>
        <v>#NAME?</v>
      </c>
      <c r="AZ224" s="1986" t="e" cm="1">
        <f t="array" aca="1" ref="AZ224" ca="1">_xlfn.LET(
_xlpm.val,IF($F224 = "",val_blankRefText,  _xldudf_CX_GET(CX_ENTITY,$F224,AZ$11,AZ$14,,(AZ$219))),
_xlpm.Res, IF(OR(_xlpm.val="",_xlpm.val="Error"),"",_xlpm.val),
_xlpm.Res
)</f>
        <v>#NAME?</v>
      </c>
      <c r="BA224" s="1986" t="e" cm="1">
        <f t="array" aca="1" ref="BA224" ca="1">_xlfn.LET(
_xlpm.val,IF($F224 = "",val_blankRefText,  _xldudf_CX_GET(CX_ENTITY,$F224,BA$11,BA$14,,(BA$219))),
_xlpm.Res, IF(OR(_xlpm.val="",_xlpm.val="Error"),"",_xlpm.val),
_xlpm.Res
)</f>
        <v>#NAME?</v>
      </c>
      <c r="BB224" s="1986" t="e" cm="1">
        <f t="array" aca="1" ref="BB224" ca="1">_xlfn.LET(
_xlpm.val,IF($F224 = "",val_blankRefText,  _xldudf_CX_GET(CX_ENTITY,$F224,BB$11,BB$14,,(BB$219))),
_xlpm.Res, IF(OR(_xlpm.val="",_xlpm.val="Error"),"",_xlpm.val),
_xlpm.Res
)</f>
        <v>#NAME?</v>
      </c>
      <c r="BC224" s="1986" t="e" cm="1">
        <f t="array" aca="1" ref="BC224" ca="1">_xlfn.LET(
_xlpm.val,IF($F224 = "",val_blankRefText,  _xldudf_CX_GET(CX_ENTITY,$F224,BC$11,BC$14,,(BC$219))),
_xlpm.Res, IF(OR(_xlpm.val="",_xlpm.val="Error"),"",_xlpm.val),
_xlpm.Res
)</f>
        <v>#NAME?</v>
      </c>
      <c r="BD224" s="1986" t="e" cm="1">
        <f t="array" aca="1" ref="BD224" ca="1">_xlfn.LET(
_xlpm.val,IF($F224 = "",val_blankRefText,  _xldudf_CX_GET(CX_ENTITY,$F224,BD$11,BD$14,,(BD$219))),
_xlpm.Res, IF(OR(_xlpm.val="",_xlpm.val="Error"),"",_xlpm.val),
_xlpm.Res
)</f>
        <v>#NAME?</v>
      </c>
      <c r="BE224" s="1986" t="e" cm="1">
        <f t="array" aca="1" ref="BE224" ca="1">_xlfn.LET(
_xlpm.val,IF($F224 = "",val_blankRefText,  _xldudf_CX_GET(CX_ENTITY,$F224,BE$11,BE$14,,(BE$219))),
_xlpm.Res, IF(OR(_xlpm.val="",_xlpm.val="Error"),"",_xlpm.val),
_xlpm.Res
)</f>
        <v>#NAME?</v>
      </c>
      <c r="BF224" s="1986" t="e" cm="1">
        <f t="array" aca="1" ref="BF224" ca="1">_xlfn.LET(
_xlpm.val,IF($F224 = "",val_blankRefText,  _xldudf_CX_GET(CX_ENTITY,$F224,BF$11,BF$14,,(BF$219))),
_xlpm.Res, IF(OR(_xlpm.val="",_xlpm.val="Error"),"",_xlpm.val),
_xlpm.Res
)</f>
        <v>#NAME?</v>
      </c>
      <c r="BG224" s="1986" t="e" cm="1">
        <f t="array" aca="1" ref="BG224" ca="1">_xlfn.LET(
_xlpm.val,IF($F224 = "",val_blankRefText,  _xldudf_CX_GET(CX_ENTITY,$F224,BG$11,BG$14,,(BG$219))),
_xlpm.Res, IF(OR(_xlpm.val="",_xlpm.val="Error"),"",_xlpm.val),
_xlpm.Res
)</f>
        <v>#NAME?</v>
      </c>
      <c r="BH224" s="1986" t="e" cm="1">
        <f t="array" aca="1" ref="BH224" ca="1">_xlfn.LET(
_xlpm.val,IF($F224 = "",val_blankRefText,  _xldudf_CX_GET(CX_ENTITY,$F224,BH$11,BH$14,,(BH$219))),
_xlpm.Res, IF(OR(_xlpm.val="",_xlpm.val="Error"),"",_xlpm.val),
_xlpm.Res
)</f>
        <v>#NAME?</v>
      </c>
      <c r="BI224" s="1986" t="e" cm="1">
        <f t="array" aca="1" ref="BI224" ca="1">_xlfn.LET(
_xlpm.val,IF($F224 = "",val_blankRefText,  _xldudf_CX_GET(CX_ENTITY,$F224,BI$11,BI$14,,(BI$219))),
_xlpm.Res, IF(OR(_xlpm.val="",_xlpm.val="Error"),"",_xlpm.val),
_xlpm.Res
)</f>
        <v>#NAME?</v>
      </c>
      <c r="BJ224" s="1986" t="e" cm="1">
        <f t="array" aca="1" ref="BJ224" ca="1">_xlfn.LET(
_xlpm.val,IF($F224 = "",val_blankRefText,  _xldudf_CX_GET(CX_ENTITY,$F224,BJ$11,BJ$14,,(BJ$219))),
_xlpm.Res, IF(OR(_xlpm.val="",_xlpm.val="Error"),"",_xlpm.val),
_xlpm.Res
)</f>
        <v>#NAME?</v>
      </c>
      <c r="BK224" s="1986" t="e" cm="1">
        <f t="array" aca="1" ref="BK224" ca="1">_xlfn.LET(
_xlpm.val,IF($F224 = "",val_blankRefText,  _xldudf_CX_GET(CX_ENTITY,$F224,BK$11,BK$14,,(BK$219))),
_xlpm.Res, IF(OR(_xlpm.val="",_xlpm.val="Error"),"",_xlpm.val),
_xlpm.Res
)</f>
        <v>#NAME?</v>
      </c>
      <c r="BL224" s="1986" t="e" cm="1">
        <f t="array" aca="1" ref="BL224" ca="1">_xlfn.LET(
_xlpm.val,IF($F224 = "",val_blankRefText,  _xldudf_CX_GET(CX_ENTITY,$F224,BL$11,BL$14,,(BL$219))),
_xlpm.Res, IF(OR(_xlpm.val="",_xlpm.val="Error"),"",_xlpm.val),
_xlpm.Res
)</f>
        <v>#NAME?</v>
      </c>
      <c r="BM224" s="1986" t="e" cm="1">
        <f t="array" aca="1" ref="BM224" ca="1">_xlfn.LET(
_xlpm.val,IF($F224 = "",val_blankRefText,  _xldudf_CX_GET(CX_ENTITY,$F224,BM$11,BM$14,,(BM$219))),
_xlpm.Res, IF(OR(_xlpm.val="",_xlpm.val="Error"),"",_xlpm.val),
_xlpm.Res
)</f>
        <v>#NAME?</v>
      </c>
      <c r="BN224" s="1986" t="e" cm="1">
        <f t="array" aca="1" ref="BN224" ca="1">_xlfn.LET(
_xlpm.val,IF($F224 = "",val_blankRefText,  _xldudf_CX_GET(CX_ENTITY,$F224,BN$11,BN$14,,(BN$219))),
_xlpm.Res, IF(OR(_xlpm.val="",_xlpm.val="Error"),"",_xlpm.val),
_xlpm.Res
)</f>
        <v>#NAME?</v>
      </c>
      <c r="BO224" s="2103"/>
      <c r="BP224" s="2103"/>
      <c r="BQ224" s="2103"/>
      <c r="BR224" s="2103"/>
      <c r="BS224" s="2103"/>
      <c r="BT224" s="2103"/>
      <c r="BU224" s="2103"/>
      <c r="BV224" s="2103"/>
      <c r="BW224" s="2103"/>
      <c r="BX224" s="2103"/>
      <c r="BY224" s="2103"/>
      <c r="BZ224" s="2103"/>
      <c r="CA224" s="34"/>
      <c r="CC224" s="58"/>
      <c r="CD224" s="1461" t="e" cm="1">
        <f t="array" aca="1" ref="CD224" ca="1">_xlfn.LET( _xlpm.CheckBlank, SUM(PL!$AD224:$BN224) = 0, IF(_xlpm.CheckBlank, "", SUM(_xlfn._xlws.FILTER(PL!$AD224:$BN224,(YEAR(PL!$AD$12:$BN$12)=PL!CD$12)*(array_timeline&lt;=PL!CD$11)))))</f>
        <v>#NAME?</v>
      </c>
      <c r="CE224" s="1461" t="e" cm="1">
        <f t="array" aca="1" ref="CE224" ca="1">_xlfn.LET( _xlpm.CheckBlank, SUM(PL!$AD224:$BN224) = 0, IF(_xlpm.CheckBlank, "", SUM(_xlfn._xlws.FILTER(PL!$AD224:$BN224,(YEAR(PL!$AD$12:$BN$12)=PL!CE$12)*(array_timeline&lt;=PL!CE$11)))))</f>
        <v>#NAME?</v>
      </c>
      <c r="CF224" s="88"/>
      <c r="CG224" s="1461" t="e" cm="1">
        <f t="array" aca="1" ref="CG224" ca="1">_xlfn.LET( _xlpm.CheckBlank, SUM(PL!$AD224:$BN224) = 0, IF(_xlpm.CheckBlank, "", SUM(_xlfn._xlws.FILTER(PL!$AD224:$BN224,(YEAR(PL!$AD$12:$BN$12)=PL!CG$12)*(array_timeline&lt;=PL!CG$11)))))</f>
        <v>#NAME?</v>
      </c>
      <c r="CH224" s="1461" t="e" cm="1">
        <f t="array" aca="1" ref="CH224" ca="1">_xlfn.LET( _xlpm.CheckBlank, SUM(PL!$AD224:$BN224) = 0, IF(_xlpm.CheckBlank, "", SUM(_xlfn._xlws.FILTER(PL!$AD224:$BN224,(YEAR(PL!$AD$12:$BN$12)=PL!CH$12)*(array_timeline&lt;=PL!CH$11)))))</f>
        <v>#NAME?</v>
      </c>
      <c r="CI224" s="88"/>
      <c r="CJ224" s="1461" cm="1">
        <f t="array" ref="CJ224">_xlfn.LET( _xlpm.CheckBlank, SUM(PL!$AD224:$BN224) = 0, IF(_xlpm.CheckBlank, "", SUM(_xlfn.TAKE(_xlfn.DROP(PL!$AD224:$BN224, ,-DATEDIFF(PL!CJ$11, val_asOfDate,"M")),1,-12))))</f>
        <v>12</v>
      </c>
      <c r="CK224" s="1461" cm="1">
        <f t="array" ref="CK224">_xlfn.LET( _xlpm.CheckBlank, SUM(PL!$AD224:$BN224) = 0, IF(_xlpm.CheckBlank, "", SUM(_xlfn.TAKE(_xlfn.DROP(PL!$AD224:$BN224, ,-DATEDIFF(PL!CK$11, val_asOfDate,"M")),1,-12))))</f>
        <v>12</v>
      </c>
      <c r="CL224" s="88"/>
      <c r="CM224" s="1986" t="e" cm="1">
        <f t="array" aca="1" ref="CM224" ca="1">_xlfn.LET(
_xlpm.val,IF($F224 = "",val_blankRefText,  _xldudf_CX_GET(CX_ENTITY,$F224,CM$11,CM$14,,(CM$219))),
_xlpm.Res, IF(OR(_xlpm.val="",_xlpm.val="Error"),"",_xlpm.val),
_xlpm.Res
)</f>
        <v>#NAME?</v>
      </c>
      <c r="CN224" s="1986" t="e" cm="1">
        <f t="array" aca="1" ref="CN224" ca="1">_xlfn.LET(
_xlpm.val,IF($F224 = "",val_blankRefText,  _xldudf_CX_GET(CX_ENTITY,$F224,CN$11,CN$14,,(CN$219))),
_xlpm.Res, IF(OR(_xlpm.val="",_xlpm.val="Error"),"",_xlpm.val),
_xlpm.Res
)</f>
        <v>#NAME?</v>
      </c>
      <c r="CO224" s="1169"/>
      <c r="CP224" s="1986" t="e" cm="1">
        <f t="array" aca="1" ref="CP224" ca="1">_xlfn.LET(
_xlpm.val,IF($F224 = "",val_blankRefText,  _xldudf_CX_GET(CX_ENTITY,$F224,CP$11,CP$14,,(CP$219))),
_xlpm.Res, IF(OR(_xlpm.val="",_xlpm.val="Error"),"",_xlpm.val),
_xlpm.Res
)</f>
        <v>#NAME?</v>
      </c>
      <c r="CQ224" s="1986" t="e" cm="1">
        <f t="array" aca="1" ref="CQ224" ca="1">_xlfn.LET(
_xlpm.val,IF($F224 = "",val_blankRefText,  _xldudf_CX_GET(CX_ENTITY,$F224,CQ$11,CQ$14,,(CQ$219))),
_xlpm.Res, IF(OR(_xlpm.val="",_xlpm.val="Error"),"",_xlpm.val),
_xlpm.Res
)</f>
        <v>#NAME?</v>
      </c>
      <c r="CR224" s="34"/>
    </row>
    <row r="225" spans="1:96" ht="21" customHeight="1" outlineLevel="2">
      <c r="A225" s="1322"/>
      <c r="B225" s="577" t="s">
        <v>183</v>
      </c>
      <c r="C225" s="577" t="s">
        <v>1655</v>
      </c>
      <c r="D225" s="577"/>
      <c r="E225" s="577" t="e" cm="1">
        <f t="array" aca="1" ref="E225" ca="1">_xlfn.LET(
   _xlpm.Attr,  $C225,
   _xlpm.Lookback, $E$16,
   _xlpm.QueryDate, EOMONTH(val_asOfDate,_xlpm.Lookback),
   _xlpm.ReadField, _xldudf_CX_GET(CX_ENTITY,fx_attrConverter($C225),_xlpm.QueryDate),
   _xlpm.AttrBlank, _xlpm.Attr="", _xlpm.Result,
   IF(_xlpm.AttrBlank,val_blankRefText,fx_attrConverter(_xlpm.ReadField,0)),
IF(_xlpm.Result = "Error", "", _xlpm.Result )
)</f>
        <v>#NAME?</v>
      </c>
      <c r="F225" s="577" t="str">
        <f t="shared" si="66"/>
        <v>Segment III Breakdown - Amount 5</v>
      </c>
      <c r="G225" s="577" t="s">
        <v>1649</v>
      </c>
      <c r="H225" s="510">
        <v>0</v>
      </c>
      <c r="I225" s="510">
        <v>1</v>
      </c>
      <c r="J225" s="30"/>
      <c r="K225" s="30"/>
      <c r="L225" s="579" t="b">
        <v>0</v>
      </c>
      <c r="N225" s="158"/>
      <c r="O225" s="101"/>
      <c r="P225" s="52"/>
      <c r="Q225" s="101"/>
      <c r="R225" s="101"/>
      <c r="S225" s="3008"/>
      <c r="T225" s="3008"/>
      <c r="U225" s="39"/>
      <c r="W225" s="91" t="e">
        <f ca="1">W221</f>
        <v>#NAME?</v>
      </c>
      <c r="X225" s="884" t="s">
        <v>62</v>
      </c>
      <c r="Y225" s="1553" t="e" cm="1">
        <f t="array" aca="1" ref="Y225" ca="1">IF(
       $B225 = "",
       IFBLANK( $E225, "Please select or type in or leave as blank"),
       IFBLANK( $E225, $B225)
    )</f>
        <v>#NAME?</v>
      </c>
      <c r="Z225" s="198" cm="1">
        <f t="array" ref="Z225">_xlfn.SWITCH(
    TRUE,
ISBLANK(_PL!$L225),"",
    _PL!$L225=TRUE, 1,
    _PL!$L225=FALSE,-1,
    _PL!$L225=-1,0,
"n/a"
)</f>
        <v>-1</v>
      </c>
      <c r="AA225" s="905"/>
      <c r="AB225" s="591"/>
      <c r="AC225" s="914" t="str" cm="1">
        <f t="array" ref="AC225">_xlfn.LET(
_xlpm.Def, IF(_xlfn.XMATCH(AB225,tbl_acctDef[Term],0)&gt;0, fx_getIcon("find"), ""),
_xlpm.Adj, IF(_xlfn.XMATCH(AB225, tbl_adjExample[Items],0)&gt;0, fx_getIcon("find"), ""),
IFERROR(IFBLANK(_xlpm.Def,_xlpm.Adj),"")
)</f>
        <v/>
      </c>
      <c r="AD225" s="1986" t="e" cm="1">
        <f t="array" aca="1" ref="AD225" ca="1">_xlfn.LET(
_xlpm.val,IF($F225 = "",val_blankRefText,  _xldudf_CX_GET(CX_ENTITY,$F225,AD$11,AD$14,,(AD$219))),
_xlpm.Res, IF(OR(_xlpm.val="",_xlpm.val="Error"),"",_xlpm.val),
_xlpm.Res
)</f>
        <v>#NAME?</v>
      </c>
      <c r="AE225" s="1986" t="e" cm="1">
        <f t="array" aca="1" ref="AE225" ca="1">_xlfn.LET(
_xlpm.val,IF($F225 = "",val_blankRefText,  _xldudf_CX_GET(CX_ENTITY,$F225,AE$11,AE$14,,(AE$219))),
_xlpm.Res, IF(OR(_xlpm.val="",_xlpm.val="Error"),"",_xlpm.val),
_xlpm.Res
)</f>
        <v>#NAME?</v>
      </c>
      <c r="AF225" s="1986" t="e" cm="1">
        <f t="array" aca="1" ref="AF225" ca="1">_xlfn.LET(
_xlpm.val,IF($F225 = "",val_blankRefText,  _xldudf_CX_GET(CX_ENTITY,$F225,AF$11,AF$14,,(AF$219))),
_xlpm.Res, IF(OR(_xlpm.val="",_xlpm.val="Error"),"",_xlpm.val),
_xlpm.Res
)</f>
        <v>#NAME?</v>
      </c>
      <c r="AG225" s="1986" t="e" cm="1">
        <f t="array" aca="1" ref="AG225" ca="1">_xlfn.LET(
_xlpm.val,IF($F225 = "",val_blankRefText,  _xldudf_CX_GET(CX_ENTITY,$F225,AG$11,AG$14,,(AG$219))),
_xlpm.Res, IF(OR(_xlpm.val="",_xlpm.val="Error"),"",_xlpm.val),
_xlpm.Res
)</f>
        <v>#NAME?</v>
      </c>
      <c r="AH225" s="1986" t="e" cm="1">
        <f t="array" aca="1" ref="AH225" ca="1">_xlfn.LET(
_xlpm.val,IF($F225 = "",val_blankRefText,  _xldudf_CX_GET(CX_ENTITY,$F225,AH$11,AH$14,,(AH$219))),
_xlpm.Res, IF(OR(_xlpm.val="",_xlpm.val="Error"),"",_xlpm.val),
_xlpm.Res
)</f>
        <v>#NAME?</v>
      </c>
      <c r="AI225" s="1986" t="e" cm="1">
        <f t="array" aca="1" ref="AI225" ca="1">_xlfn.LET(
_xlpm.val,IF($F225 = "",val_blankRefText,  _xldudf_CX_GET(CX_ENTITY,$F225,AI$11,AI$14,,(AI$219))),
_xlpm.Res, IF(OR(_xlpm.val="",_xlpm.val="Error"),"",_xlpm.val),
_xlpm.Res
)</f>
        <v>#NAME?</v>
      </c>
      <c r="AJ225" s="1986" t="e" cm="1">
        <f t="array" aca="1" ref="AJ225" ca="1">_xlfn.LET(
_xlpm.val,IF($F225 = "",val_blankRefText,  _xldudf_CX_GET(CX_ENTITY,$F225,AJ$11,AJ$14,,(AJ$219))),
_xlpm.Res, IF(OR(_xlpm.val="",_xlpm.val="Error"),"",_xlpm.val),
_xlpm.Res
)</f>
        <v>#NAME?</v>
      </c>
      <c r="AK225" s="1986" t="e" cm="1">
        <f t="array" aca="1" ref="AK225" ca="1">_xlfn.LET(
_xlpm.val,IF($F225 = "",val_blankRefText,  _xldudf_CX_GET(CX_ENTITY,$F225,AK$11,AK$14,,(AK$219))),
_xlpm.Res, IF(OR(_xlpm.val="",_xlpm.val="Error"),"",_xlpm.val),
_xlpm.Res
)</f>
        <v>#NAME?</v>
      </c>
      <c r="AL225" s="1986" t="e" cm="1">
        <f t="array" aca="1" ref="AL225" ca="1">_xlfn.LET(
_xlpm.val,IF($F225 = "",val_blankRefText,  _xldudf_CX_GET(CX_ENTITY,$F225,AL$11,AL$14,,(AL$219))),
_xlpm.Res, IF(OR(_xlpm.val="",_xlpm.val="Error"),"",_xlpm.val),
_xlpm.Res
)</f>
        <v>#NAME?</v>
      </c>
      <c r="AM225" s="1986" t="e" cm="1">
        <f t="array" aca="1" ref="AM225" ca="1">_xlfn.LET(
_xlpm.val,IF($F225 = "",val_blankRefText,  _xldudf_CX_GET(CX_ENTITY,$F225,AM$11,AM$14,,(AM$219))),
_xlpm.Res, IF(OR(_xlpm.val="",_xlpm.val="Error"),"",_xlpm.val),
_xlpm.Res
)</f>
        <v>#NAME?</v>
      </c>
      <c r="AN225" s="1986" t="e" cm="1">
        <f t="array" aca="1" ref="AN225" ca="1">_xlfn.LET(
_xlpm.val,IF($F225 = "",val_blankRefText,  _xldudf_CX_GET(CX_ENTITY,$F225,AN$11,AN$14,,(AN$219))),
_xlpm.Res, IF(OR(_xlpm.val="",_xlpm.val="Error"),"",_xlpm.val),
_xlpm.Res
)</f>
        <v>#NAME?</v>
      </c>
      <c r="AO225" s="1986" t="e" cm="1">
        <f t="array" aca="1" ref="AO225" ca="1">_xlfn.LET(
_xlpm.val,IF($F225 = "",val_blankRefText,  _xldudf_CX_GET(CX_ENTITY,$F225,AO$11,AO$14,,(AO$219))),
_xlpm.Res, IF(OR(_xlpm.val="",_xlpm.val="Error"),"",_xlpm.val),
_xlpm.Res
)</f>
        <v>#NAME?</v>
      </c>
      <c r="AP225" s="1986" t="e" cm="1">
        <f t="array" aca="1" ref="AP225" ca="1">_xlfn.LET(
_xlpm.val,IF($F225 = "",val_blankRefText,  _xldudf_CX_GET(CX_ENTITY,$F225,AP$11,AP$14,,(AP$219))),
_xlpm.Res, IF(OR(_xlpm.val="",_xlpm.val="Error"),"",_xlpm.val),
_xlpm.Res
)</f>
        <v>#NAME?</v>
      </c>
      <c r="AQ225" s="1986" t="e" cm="1">
        <f t="array" aca="1" ref="AQ225" ca="1">_xlfn.LET(
_xlpm.val,IF($F225 = "",val_blankRefText,  _xldudf_CX_GET(CX_ENTITY,$F225,AQ$11,AQ$14,,(AQ$219))),
_xlpm.Res, IF(OR(_xlpm.val="",_xlpm.val="Error"),"",_xlpm.val),
_xlpm.Res
)</f>
        <v>#NAME?</v>
      </c>
      <c r="AR225" s="1986" t="e" cm="1">
        <f t="array" aca="1" ref="AR225" ca="1">_xlfn.LET(
_xlpm.val,IF($F225 = "",val_blankRefText,  _xldudf_CX_GET(CX_ENTITY,$F225,AR$11,AR$14,,(AR$219))),
_xlpm.Res, IF(OR(_xlpm.val="",_xlpm.val="Error"),"",_xlpm.val),
_xlpm.Res
)</f>
        <v>#NAME?</v>
      </c>
      <c r="AS225" s="1986" t="e" cm="1">
        <f t="array" aca="1" ref="AS225" ca="1">_xlfn.LET(
_xlpm.val,IF($F225 = "",val_blankRefText,  _xldudf_CX_GET(CX_ENTITY,$F225,AS$11,AS$14,,(AS$219))),
_xlpm.Res, IF(OR(_xlpm.val="",_xlpm.val="Error"),"",_xlpm.val),
_xlpm.Res
)</f>
        <v>#NAME?</v>
      </c>
      <c r="AT225" s="1986" t="e" cm="1">
        <f t="array" aca="1" ref="AT225" ca="1">_xlfn.LET(
_xlpm.val,IF($F225 = "",val_blankRefText,  _xldudf_CX_GET(CX_ENTITY,$F225,AT$11,AT$14,,(AT$219))),
_xlpm.Res, IF(OR(_xlpm.val="",_xlpm.val="Error"),"",_xlpm.val),
_xlpm.Res
)</f>
        <v>#NAME?</v>
      </c>
      <c r="AU225" s="1986" t="e" cm="1">
        <f t="array" aca="1" ref="AU225" ca="1">_xlfn.LET(
_xlpm.val,IF($F225 = "",val_blankRefText,  _xldudf_CX_GET(CX_ENTITY,$F225,AU$11,AU$14,,(AU$219))),
_xlpm.Res, IF(OR(_xlpm.val="",_xlpm.val="Error"),"",_xlpm.val),
_xlpm.Res
)</f>
        <v>#NAME?</v>
      </c>
      <c r="AV225" s="1986" t="e" cm="1">
        <f t="array" aca="1" ref="AV225" ca="1">_xlfn.LET(
_xlpm.val,IF($F225 = "",val_blankRefText,  _xldudf_CX_GET(CX_ENTITY,$F225,AV$11,AV$14,,(AV$219))),
_xlpm.Res, IF(OR(_xlpm.val="",_xlpm.val="Error"),"",_xlpm.val),
_xlpm.Res
)</f>
        <v>#NAME?</v>
      </c>
      <c r="AW225" s="1986" t="e" cm="1">
        <f t="array" aca="1" ref="AW225" ca="1">_xlfn.LET(
_xlpm.val,IF($F225 = "",val_blankRefText,  _xldudf_CX_GET(CX_ENTITY,$F225,AW$11,AW$14,,(AW$219))),
_xlpm.Res, IF(OR(_xlpm.val="",_xlpm.val="Error"),"",_xlpm.val),
_xlpm.Res
)</f>
        <v>#NAME?</v>
      </c>
      <c r="AX225" s="1986" t="e" cm="1">
        <f t="array" aca="1" ref="AX225" ca="1">_xlfn.LET(
_xlpm.val,IF($F225 = "",val_blankRefText,  _xldudf_CX_GET(CX_ENTITY,$F225,AX$11,AX$14,,(AX$219))),
_xlpm.Res, IF(OR(_xlpm.val="",_xlpm.val="Error"),"",_xlpm.val),
_xlpm.Res
)</f>
        <v>#NAME?</v>
      </c>
      <c r="AY225" s="1986" t="e" cm="1">
        <f t="array" aca="1" ref="AY225" ca="1">_xlfn.LET(
_xlpm.val,IF($F225 = "",val_blankRefText,  _xldudf_CX_GET(CX_ENTITY,$F225,AY$11,AY$14,,(AY$219))),
_xlpm.Res, IF(OR(_xlpm.val="",_xlpm.val="Error"),"",_xlpm.val),
_xlpm.Res
)</f>
        <v>#NAME?</v>
      </c>
      <c r="AZ225" s="1986" t="e" cm="1">
        <f t="array" aca="1" ref="AZ225" ca="1">_xlfn.LET(
_xlpm.val,IF($F225 = "",val_blankRefText,  _xldudf_CX_GET(CX_ENTITY,$F225,AZ$11,AZ$14,,(AZ$219))),
_xlpm.Res, IF(OR(_xlpm.val="",_xlpm.val="Error"),"",_xlpm.val),
_xlpm.Res
)</f>
        <v>#NAME?</v>
      </c>
      <c r="BA225" s="1986" t="e" cm="1">
        <f t="array" aca="1" ref="BA225" ca="1">_xlfn.LET(
_xlpm.val,IF($F225 = "",val_blankRefText,  _xldudf_CX_GET(CX_ENTITY,$F225,BA$11,BA$14,,(BA$219))),
_xlpm.Res, IF(OR(_xlpm.val="",_xlpm.val="Error"),"",_xlpm.val),
_xlpm.Res
)</f>
        <v>#NAME?</v>
      </c>
      <c r="BB225" s="1986" t="e" cm="1">
        <f t="array" aca="1" ref="BB225" ca="1">_xlfn.LET(
_xlpm.val,IF($F225 = "",val_blankRefText,  _xldudf_CX_GET(CX_ENTITY,$F225,BB$11,BB$14,,(BB$219))),
_xlpm.Res, IF(OR(_xlpm.val="",_xlpm.val="Error"),"",_xlpm.val),
_xlpm.Res
)</f>
        <v>#NAME?</v>
      </c>
      <c r="BC225" s="1986" t="e" cm="1">
        <f t="array" aca="1" ref="BC225" ca="1">_xlfn.LET(
_xlpm.val,IF($F225 = "",val_blankRefText,  _xldudf_CX_GET(CX_ENTITY,$F225,BC$11,BC$14,,(BC$219))),
_xlpm.Res, IF(OR(_xlpm.val="",_xlpm.val="Error"),"",_xlpm.val),
_xlpm.Res
)</f>
        <v>#NAME?</v>
      </c>
      <c r="BD225" s="1986" t="e" cm="1">
        <f t="array" aca="1" ref="BD225" ca="1">_xlfn.LET(
_xlpm.val,IF($F225 = "",val_blankRefText,  _xldudf_CX_GET(CX_ENTITY,$F225,BD$11,BD$14,,(BD$219))),
_xlpm.Res, IF(OR(_xlpm.val="",_xlpm.val="Error"),"",_xlpm.val),
_xlpm.Res
)</f>
        <v>#NAME?</v>
      </c>
      <c r="BE225" s="1986" t="e" cm="1">
        <f t="array" aca="1" ref="BE225" ca="1">_xlfn.LET(
_xlpm.val,IF($F225 = "",val_blankRefText,  _xldudf_CX_GET(CX_ENTITY,$F225,BE$11,BE$14,,(BE$219))),
_xlpm.Res, IF(OR(_xlpm.val="",_xlpm.val="Error"),"",_xlpm.val),
_xlpm.Res
)</f>
        <v>#NAME?</v>
      </c>
      <c r="BF225" s="1986" t="e" cm="1">
        <f t="array" aca="1" ref="BF225" ca="1">_xlfn.LET(
_xlpm.val,IF($F225 = "",val_blankRefText,  _xldudf_CX_GET(CX_ENTITY,$F225,BF$11,BF$14,,(BF$219))),
_xlpm.Res, IF(OR(_xlpm.val="",_xlpm.val="Error"),"",_xlpm.val),
_xlpm.Res
)</f>
        <v>#NAME?</v>
      </c>
      <c r="BG225" s="1986" t="e" cm="1">
        <f t="array" aca="1" ref="BG225" ca="1">_xlfn.LET(
_xlpm.val,IF($F225 = "",val_blankRefText,  _xldudf_CX_GET(CX_ENTITY,$F225,BG$11,BG$14,,(BG$219))),
_xlpm.Res, IF(OR(_xlpm.val="",_xlpm.val="Error"),"",_xlpm.val),
_xlpm.Res
)</f>
        <v>#NAME?</v>
      </c>
      <c r="BH225" s="1986" t="e" cm="1">
        <f t="array" aca="1" ref="BH225" ca="1">_xlfn.LET(
_xlpm.val,IF($F225 = "",val_blankRefText,  _xldudf_CX_GET(CX_ENTITY,$F225,BH$11,BH$14,,(BH$219))),
_xlpm.Res, IF(OR(_xlpm.val="",_xlpm.val="Error"),"",_xlpm.val),
_xlpm.Res
)</f>
        <v>#NAME?</v>
      </c>
      <c r="BI225" s="1986" t="e" cm="1">
        <f t="array" aca="1" ref="BI225" ca="1">_xlfn.LET(
_xlpm.val,IF($F225 = "",val_blankRefText,  _xldudf_CX_GET(CX_ENTITY,$F225,BI$11,BI$14,,(BI$219))),
_xlpm.Res, IF(OR(_xlpm.val="",_xlpm.val="Error"),"",_xlpm.val),
_xlpm.Res
)</f>
        <v>#NAME?</v>
      </c>
      <c r="BJ225" s="1986" t="e" cm="1">
        <f t="array" aca="1" ref="BJ225" ca="1">_xlfn.LET(
_xlpm.val,IF($F225 = "",val_blankRefText,  _xldudf_CX_GET(CX_ENTITY,$F225,BJ$11,BJ$14,,(BJ$219))),
_xlpm.Res, IF(OR(_xlpm.val="",_xlpm.val="Error"),"",_xlpm.val),
_xlpm.Res
)</f>
        <v>#NAME?</v>
      </c>
      <c r="BK225" s="1986" t="e" cm="1">
        <f t="array" aca="1" ref="BK225" ca="1">_xlfn.LET(
_xlpm.val,IF($F225 = "",val_blankRefText,  _xldudf_CX_GET(CX_ENTITY,$F225,BK$11,BK$14,,(BK$219))),
_xlpm.Res, IF(OR(_xlpm.val="",_xlpm.val="Error"),"",_xlpm.val),
_xlpm.Res
)</f>
        <v>#NAME?</v>
      </c>
      <c r="BL225" s="1986" t="e" cm="1">
        <f t="array" aca="1" ref="BL225" ca="1">_xlfn.LET(
_xlpm.val,IF($F225 = "",val_blankRefText,  _xldudf_CX_GET(CX_ENTITY,$F225,BL$11,BL$14,,(BL$219))),
_xlpm.Res, IF(OR(_xlpm.val="",_xlpm.val="Error"),"",_xlpm.val),
_xlpm.Res
)</f>
        <v>#NAME?</v>
      </c>
      <c r="BM225" s="1986" t="e" cm="1">
        <f t="array" aca="1" ref="BM225" ca="1">_xlfn.LET(
_xlpm.val,IF($F225 = "",val_blankRefText,  _xldudf_CX_GET(CX_ENTITY,$F225,BM$11,BM$14,,(BM$219))),
_xlpm.Res, IF(OR(_xlpm.val="",_xlpm.val="Error"),"",_xlpm.val),
_xlpm.Res
)</f>
        <v>#NAME?</v>
      </c>
      <c r="BN225" s="1986" t="e" cm="1">
        <f t="array" aca="1" ref="BN225" ca="1">_xlfn.LET(
_xlpm.val,IF($F225 = "",val_blankRefText,  _xldudf_CX_GET(CX_ENTITY,$F225,BN$11,BN$14,,(BN$219))),
_xlpm.Res, IF(OR(_xlpm.val="",_xlpm.val="Error"),"",_xlpm.val),
_xlpm.Res
)</f>
        <v>#NAME?</v>
      </c>
      <c r="BO225" s="2103"/>
      <c r="BP225" s="2103"/>
      <c r="BQ225" s="2103"/>
      <c r="BR225" s="2103"/>
      <c r="BS225" s="2103"/>
      <c r="BT225" s="2103"/>
      <c r="BU225" s="2103"/>
      <c r="BV225" s="2103"/>
      <c r="BW225" s="2103"/>
      <c r="BX225" s="2103"/>
      <c r="BY225" s="2103"/>
      <c r="BZ225" s="2103"/>
      <c r="CA225" s="34"/>
      <c r="CC225" s="58"/>
      <c r="CD225" s="1461" t="e" cm="1">
        <f t="array" aca="1" ref="CD225" ca="1">_xlfn.LET( _xlpm.CheckBlank, SUM(PL!$AD225:$BN225) = 0, IF(_xlpm.CheckBlank, "", SUM(_xlfn._xlws.FILTER(PL!$AD225:$BN225,(YEAR(PL!$AD$12:$BN$12)=PL!CD$12)*(array_timeline&lt;=PL!CD$11)))))</f>
        <v>#NAME?</v>
      </c>
      <c r="CE225" s="1461" t="e" cm="1">
        <f t="array" aca="1" ref="CE225" ca="1">_xlfn.LET( _xlpm.CheckBlank, SUM(PL!$AD225:$BN225) = 0, IF(_xlpm.CheckBlank, "", SUM(_xlfn._xlws.FILTER(PL!$AD225:$BN225,(YEAR(PL!$AD$12:$BN$12)=PL!CE$12)*(array_timeline&lt;=PL!CE$11)))))</f>
        <v>#NAME?</v>
      </c>
      <c r="CF225" s="88"/>
      <c r="CG225" s="1461" t="e" cm="1">
        <f t="array" aca="1" ref="CG225" ca="1">_xlfn.LET( _xlpm.CheckBlank, SUM(PL!$AD225:$BN225) = 0, IF(_xlpm.CheckBlank, "", SUM(_xlfn._xlws.FILTER(PL!$AD225:$BN225,(YEAR(PL!$AD$12:$BN$12)=PL!CG$12)*(array_timeline&lt;=PL!CG$11)))))</f>
        <v>#NAME?</v>
      </c>
      <c r="CH225" s="1461" t="e" cm="1">
        <f t="array" aca="1" ref="CH225" ca="1">_xlfn.LET( _xlpm.CheckBlank, SUM(PL!$AD225:$BN225) = 0, IF(_xlpm.CheckBlank, "", SUM(_xlfn._xlws.FILTER(PL!$AD225:$BN225,(YEAR(PL!$AD$12:$BN$12)=PL!CH$12)*(array_timeline&lt;=PL!CH$11)))))</f>
        <v>#NAME?</v>
      </c>
      <c r="CI225" s="88"/>
      <c r="CJ225" s="1461" cm="1">
        <f t="array" ref="CJ225">_xlfn.LET( _xlpm.CheckBlank, SUM(PL!$AD225:$BN225) = 0, IF(_xlpm.CheckBlank, "", SUM(_xlfn.TAKE(_xlfn.DROP(PL!$AD225:$BN225, ,-DATEDIFF(PL!CJ$11, val_asOfDate,"M")),1,-12))))</f>
        <v>12</v>
      </c>
      <c r="CK225" s="1461" cm="1">
        <f t="array" ref="CK225">_xlfn.LET( _xlpm.CheckBlank, SUM(PL!$AD225:$BN225) = 0, IF(_xlpm.CheckBlank, "", SUM(_xlfn.TAKE(_xlfn.DROP(PL!$AD225:$BN225, ,-DATEDIFF(PL!CK$11, val_asOfDate,"M")),1,-12))))</f>
        <v>12</v>
      </c>
      <c r="CL225" s="88"/>
      <c r="CM225" s="1986" t="e" cm="1">
        <f t="array" aca="1" ref="CM225" ca="1">_xlfn.LET(
_xlpm.val,IF($F225 = "",val_blankRefText,  _xldudf_CX_GET(CX_ENTITY,$F225,CM$11,CM$14,,(CM$219))),
_xlpm.Res, IF(OR(_xlpm.val="",_xlpm.val="Error"),"",_xlpm.val),
_xlpm.Res
)</f>
        <v>#NAME?</v>
      </c>
      <c r="CN225" s="1986" t="e" cm="1">
        <f t="array" aca="1" ref="CN225" ca="1">_xlfn.LET(
_xlpm.val,IF($F225 = "",val_blankRefText,  _xldudf_CX_GET(CX_ENTITY,$F225,CN$11,CN$14,,(CN$219))),
_xlpm.Res, IF(OR(_xlpm.val="",_xlpm.val="Error"),"",_xlpm.val),
_xlpm.Res
)</f>
        <v>#NAME?</v>
      </c>
      <c r="CO225" s="1169"/>
      <c r="CP225" s="1986" t="e" cm="1">
        <f t="array" aca="1" ref="CP225" ca="1">_xlfn.LET(
_xlpm.val,IF($F225 = "",val_blankRefText,  _xldudf_CX_GET(CX_ENTITY,$F225,CP$11,CP$14,,(CP$219))),
_xlpm.Res, IF(OR(_xlpm.val="",_xlpm.val="Error"),"",_xlpm.val),
_xlpm.Res
)</f>
        <v>#NAME?</v>
      </c>
      <c r="CQ225" s="1986" t="e" cm="1">
        <f t="array" aca="1" ref="CQ225" ca="1">_xlfn.LET(
_xlpm.val,IF($F225 = "",val_blankRefText,  _xldudf_CX_GET(CX_ENTITY,$F225,CQ$11,CQ$14,,(CQ$219))),
_xlpm.Res, IF(OR(_xlpm.val="",_xlpm.val="Error"),"",_xlpm.val),
_xlpm.Res
)</f>
        <v>#NAME?</v>
      </c>
      <c r="CR225" s="34"/>
    </row>
    <row r="226" spans="1:96" ht="21" customHeight="1" outlineLevel="2">
      <c r="A226" s="1322"/>
      <c r="B226" s="577" t="s">
        <v>184</v>
      </c>
      <c r="C226" s="577" t="s">
        <v>1656</v>
      </c>
      <c r="D226" s="577"/>
      <c r="E226" s="577" t="e" cm="1">
        <f t="array" aca="1" ref="E226" ca="1">_xlfn.LET(
   _xlpm.Attr,  $C226,
   _xlpm.Lookback, $E$16,
   _xlpm.QueryDate, EOMONTH(val_asOfDate,_xlpm.Lookback),
   _xlpm.ReadField, _xldudf_CX_GET(CX_ENTITY,fx_attrConverter($C226),_xlpm.QueryDate),
   _xlpm.AttrBlank, _xlpm.Attr="", _xlpm.Result,
   IF(_xlpm.AttrBlank,val_blankRefText,fx_attrConverter(_xlpm.ReadField,0)),
IF(_xlpm.Result = "Error", "", _xlpm.Result )
)</f>
        <v>#NAME?</v>
      </c>
      <c r="F226" s="577" t="str">
        <f t="shared" si="66"/>
        <v>Segment III Breakdown - Amount 6</v>
      </c>
      <c r="G226" s="577" t="s">
        <v>1649</v>
      </c>
      <c r="H226" s="585">
        <v>0</v>
      </c>
      <c r="I226" s="585">
        <v>1</v>
      </c>
      <c r="J226" s="586"/>
      <c r="K226" s="586"/>
      <c r="L226" s="579" t="b">
        <v>0</v>
      </c>
      <c r="N226" s="158"/>
      <c r="O226" s="101"/>
      <c r="P226" s="52"/>
      <c r="Q226" s="101"/>
      <c r="R226" s="101"/>
      <c r="S226" s="3008"/>
      <c r="T226" s="3008"/>
      <c r="U226" s="39"/>
      <c r="W226" s="91" t="e">
        <f ca="1">W222</f>
        <v>#NAME?</v>
      </c>
      <c r="X226" s="884" t="s">
        <v>62</v>
      </c>
      <c r="Y226" s="1553" t="e" cm="1">
        <f t="array" aca="1" ref="Y226" ca="1">IF(
       $B226 = "",
       IFBLANK( $E226, "Please select or type in or leave as blank"),
       IFBLANK( $E226, $B226)
    )</f>
        <v>#NAME?</v>
      </c>
      <c r="Z226" s="198" cm="1">
        <f t="array" ref="Z226">_xlfn.SWITCH(
    TRUE,
ISBLANK(_PL!$L226),"",
    _PL!$L226=TRUE, 1,
    _PL!$L226=FALSE,-1,
    _PL!$L226=-1,0,
"n/a"
)</f>
        <v>-1</v>
      </c>
      <c r="AA226" s="905"/>
      <c r="AB226" s="591"/>
      <c r="AC226" s="914" t="str" cm="1">
        <f t="array" ref="AC226">_xlfn.LET(
_xlpm.Def, IF(_xlfn.XMATCH(AB226,tbl_acctDef[Term],0)&gt;0, fx_getIcon("find"), ""),
_xlpm.Adj, IF(_xlfn.XMATCH(AB226, tbl_adjExample[Items],0)&gt;0, fx_getIcon("find"), ""),
IFERROR(IFBLANK(_xlpm.Def,_xlpm.Adj),"")
)</f>
        <v/>
      </c>
      <c r="AD226" s="1986" t="e" cm="1">
        <f t="array" aca="1" ref="AD226" ca="1">_xlfn.LET(
_xlpm.val,IF($F226 = "",val_blankRefText,  _xldudf_CX_GET(CX_ENTITY,$F226,AD$11,AD$14,,(AD$219))),
_xlpm.Res, IF(OR(_xlpm.val="",_xlpm.val="Error"),"",_xlpm.val),
_xlpm.Res
)</f>
        <v>#NAME?</v>
      </c>
      <c r="AE226" s="1986" t="e" cm="1">
        <f t="array" aca="1" ref="AE226" ca="1">_xlfn.LET(
_xlpm.val,IF($F226 = "",val_blankRefText,  _xldudf_CX_GET(CX_ENTITY,$F226,AE$11,AE$14,,(AE$219))),
_xlpm.Res, IF(OR(_xlpm.val="",_xlpm.val="Error"),"",_xlpm.val),
_xlpm.Res
)</f>
        <v>#NAME?</v>
      </c>
      <c r="AF226" s="1986" t="e" cm="1">
        <f t="array" aca="1" ref="AF226" ca="1">_xlfn.LET(
_xlpm.val,IF($F226 = "",val_blankRefText,  _xldudf_CX_GET(CX_ENTITY,$F226,AF$11,AF$14,,(AF$219))),
_xlpm.Res, IF(OR(_xlpm.val="",_xlpm.val="Error"),"",_xlpm.val),
_xlpm.Res
)</f>
        <v>#NAME?</v>
      </c>
      <c r="AG226" s="1986" t="e" cm="1">
        <f t="array" aca="1" ref="AG226" ca="1">_xlfn.LET(
_xlpm.val,IF($F226 = "",val_blankRefText,  _xldudf_CX_GET(CX_ENTITY,$F226,AG$11,AG$14,,(AG$219))),
_xlpm.Res, IF(OR(_xlpm.val="",_xlpm.val="Error"),"",_xlpm.val),
_xlpm.Res
)</f>
        <v>#NAME?</v>
      </c>
      <c r="AH226" s="1986" t="e" cm="1">
        <f t="array" aca="1" ref="AH226" ca="1">_xlfn.LET(
_xlpm.val,IF($F226 = "",val_blankRefText,  _xldudf_CX_GET(CX_ENTITY,$F226,AH$11,AH$14,,(AH$219))),
_xlpm.Res, IF(OR(_xlpm.val="",_xlpm.val="Error"),"",_xlpm.val),
_xlpm.Res
)</f>
        <v>#NAME?</v>
      </c>
      <c r="AI226" s="1986" t="e" cm="1">
        <f t="array" aca="1" ref="AI226" ca="1">_xlfn.LET(
_xlpm.val,IF($F226 = "",val_blankRefText,  _xldudf_CX_GET(CX_ENTITY,$F226,AI$11,AI$14,,(AI$219))),
_xlpm.Res, IF(OR(_xlpm.val="",_xlpm.val="Error"),"",_xlpm.val),
_xlpm.Res
)</f>
        <v>#NAME?</v>
      </c>
      <c r="AJ226" s="1986" t="e" cm="1">
        <f t="array" aca="1" ref="AJ226" ca="1">_xlfn.LET(
_xlpm.val,IF($F226 = "",val_blankRefText,  _xldudf_CX_GET(CX_ENTITY,$F226,AJ$11,AJ$14,,(AJ$219))),
_xlpm.Res, IF(OR(_xlpm.val="",_xlpm.val="Error"),"",_xlpm.val),
_xlpm.Res
)</f>
        <v>#NAME?</v>
      </c>
      <c r="AK226" s="1986" t="e" cm="1">
        <f t="array" aca="1" ref="AK226" ca="1">_xlfn.LET(
_xlpm.val,IF($F226 = "",val_blankRefText,  _xldudf_CX_GET(CX_ENTITY,$F226,AK$11,AK$14,,(AK$219))),
_xlpm.Res, IF(OR(_xlpm.val="",_xlpm.val="Error"),"",_xlpm.val),
_xlpm.Res
)</f>
        <v>#NAME?</v>
      </c>
      <c r="AL226" s="1986" t="e" cm="1">
        <f t="array" aca="1" ref="AL226" ca="1">_xlfn.LET(
_xlpm.val,IF($F226 = "",val_blankRefText,  _xldudf_CX_GET(CX_ENTITY,$F226,AL$11,AL$14,,(AL$219))),
_xlpm.Res, IF(OR(_xlpm.val="",_xlpm.val="Error"),"",_xlpm.val),
_xlpm.Res
)</f>
        <v>#NAME?</v>
      </c>
      <c r="AM226" s="1986" t="e" cm="1">
        <f t="array" aca="1" ref="AM226" ca="1">_xlfn.LET(
_xlpm.val,IF($F226 = "",val_blankRefText,  _xldudf_CX_GET(CX_ENTITY,$F226,AM$11,AM$14,,(AM$219))),
_xlpm.Res, IF(OR(_xlpm.val="",_xlpm.val="Error"),"",_xlpm.val),
_xlpm.Res
)</f>
        <v>#NAME?</v>
      </c>
      <c r="AN226" s="1986" t="e" cm="1">
        <f t="array" aca="1" ref="AN226" ca="1">_xlfn.LET(
_xlpm.val,IF($F226 = "",val_blankRefText,  _xldudf_CX_GET(CX_ENTITY,$F226,AN$11,AN$14,,(AN$219))),
_xlpm.Res, IF(OR(_xlpm.val="",_xlpm.val="Error"),"",_xlpm.val),
_xlpm.Res
)</f>
        <v>#NAME?</v>
      </c>
      <c r="AO226" s="1986" t="e" cm="1">
        <f t="array" aca="1" ref="AO226" ca="1">_xlfn.LET(
_xlpm.val,IF($F226 = "",val_blankRefText,  _xldudf_CX_GET(CX_ENTITY,$F226,AO$11,AO$14,,(AO$219))),
_xlpm.Res, IF(OR(_xlpm.val="",_xlpm.val="Error"),"",_xlpm.val),
_xlpm.Res
)</f>
        <v>#NAME?</v>
      </c>
      <c r="AP226" s="1986" t="e" cm="1">
        <f t="array" aca="1" ref="AP226" ca="1">_xlfn.LET(
_xlpm.val,IF($F226 = "",val_blankRefText,  _xldudf_CX_GET(CX_ENTITY,$F226,AP$11,AP$14,,(AP$219))),
_xlpm.Res, IF(OR(_xlpm.val="",_xlpm.val="Error"),"",_xlpm.val),
_xlpm.Res
)</f>
        <v>#NAME?</v>
      </c>
      <c r="AQ226" s="1986" t="e" cm="1">
        <f t="array" aca="1" ref="AQ226" ca="1">_xlfn.LET(
_xlpm.val,IF($F226 = "",val_blankRefText,  _xldudf_CX_GET(CX_ENTITY,$F226,AQ$11,AQ$14,,(AQ$219))),
_xlpm.Res, IF(OR(_xlpm.val="",_xlpm.val="Error"),"",_xlpm.val),
_xlpm.Res
)</f>
        <v>#NAME?</v>
      </c>
      <c r="AR226" s="1986" t="e" cm="1">
        <f t="array" aca="1" ref="AR226" ca="1">_xlfn.LET(
_xlpm.val,IF($F226 = "",val_blankRefText,  _xldudf_CX_GET(CX_ENTITY,$F226,AR$11,AR$14,,(AR$219))),
_xlpm.Res, IF(OR(_xlpm.val="",_xlpm.val="Error"),"",_xlpm.val),
_xlpm.Res
)</f>
        <v>#NAME?</v>
      </c>
      <c r="AS226" s="1986" t="e" cm="1">
        <f t="array" aca="1" ref="AS226" ca="1">_xlfn.LET(
_xlpm.val,IF($F226 = "",val_blankRefText,  _xldudf_CX_GET(CX_ENTITY,$F226,AS$11,AS$14,,(AS$219))),
_xlpm.Res, IF(OR(_xlpm.val="",_xlpm.val="Error"),"",_xlpm.val),
_xlpm.Res
)</f>
        <v>#NAME?</v>
      </c>
      <c r="AT226" s="1986" t="e" cm="1">
        <f t="array" aca="1" ref="AT226" ca="1">_xlfn.LET(
_xlpm.val,IF($F226 = "",val_blankRefText,  _xldudf_CX_GET(CX_ENTITY,$F226,AT$11,AT$14,,(AT$219))),
_xlpm.Res, IF(OR(_xlpm.val="",_xlpm.val="Error"),"",_xlpm.val),
_xlpm.Res
)</f>
        <v>#NAME?</v>
      </c>
      <c r="AU226" s="1986" t="e" cm="1">
        <f t="array" aca="1" ref="AU226" ca="1">_xlfn.LET(
_xlpm.val,IF($F226 = "",val_blankRefText,  _xldudf_CX_GET(CX_ENTITY,$F226,AU$11,AU$14,,(AU$219))),
_xlpm.Res, IF(OR(_xlpm.val="",_xlpm.val="Error"),"",_xlpm.val),
_xlpm.Res
)</f>
        <v>#NAME?</v>
      </c>
      <c r="AV226" s="1986" t="e" cm="1">
        <f t="array" aca="1" ref="AV226" ca="1">_xlfn.LET(
_xlpm.val,IF($F226 = "",val_blankRefText,  _xldudf_CX_GET(CX_ENTITY,$F226,AV$11,AV$14,,(AV$219))),
_xlpm.Res, IF(OR(_xlpm.val="",_xlpm.val="Error"),"",_xlpm.val),
_xlpm.Res
)</f>
        <v>#NAME?</v>
      </c>
      <c r="AW226" s="1986" t="e" cm="1">
        <f t="array" aca="1" ref="AW226" ca="1">_xlfn.LET(
_xlpm.val,IF($F226 = "",val_blankRefText,  _xldudf_CX_GET(CX_ENTITY,$F226,AW$11,AW$14,,(AW$219))),
_xlpm.Res, IF(OR(_xlpm.val="",_xlpm.val="Error"),"",_xlpm.val),
_xlpm.Res
)</f>
        <v>#NAME?</v>
      </c>
      <c r="AX226" s="1986" t="e" cm="1">
        <f t="array" aca="1" ref="AX226" ca="1">_xlfn.LET(
_xlpm.val,IF($F226 = "",val_blankRefText,  _xldudf_CX_GET(CX_ENTITY,$F226,AX$11,AX$14,,(AX$219))),
_xlpm.Res, IF(OR(_xlpm.val="",_xlpm.val="Error"),"",_xlpm.val),
_xlpm.Res
)</f>
        <v>#NAME?</v>
      </c>
      <c r="AY226" s="1986" t="e" cm="1">
        <f t="array" aca="1" ref="AY226" ca="1">_xlfn.LET(
_xlpm.val,IF($F226 = "",val_blankRefText,  _xldudf_CX_GET(CX_ENTITY,$F226,AY$11,AY$14,,(AY$219))),
_xlpm.Res, IF(OR(_xlpm.val="",_xlpm.val="Error"),"",_xlpm.val),
_xlpm.Res
)</f>
        <v>#NAME?</v>
      </c>
      <c r="AZ226" s="1986" t="e" cm="1">
        <f t="array" aca="1" ref="AZ226" ca="1">_xlfn.LET(
_xlpm.val,IF($F226 = "",val_blankRefText,  _xldudf_CX_GET(CX_ENTITY,$F226,AZ$11,AZ$14,,(AZ$219))),
_xlpm.Res, IF(OR(_xlpm.val="",_xlpm.val="Error"),"",_xlpm.val),
_xlpm.Res
)</f>
        <v>#NAME?</v>
      </c>
      <c r="BA226" s="1986" t="e" cm="1">
        <f t="array" aca="1" ref="BA226" ca="1">_xlfn.LET(
_xlpm.val,IF($F226 = "",val_blankRefText,  _xldudf_CX_GET(CX_ENTITY,$F226,BA$11,BA$14,,(BA$219))),
_xlpm.Res, IF(OR(_xlpm.val="",_xlpm.val="Error"),"",_xlpm.val),
_xlpm.Res
)</f>
        <v>#NAME?</v>
      </c>
      <c r="BB226" s="1986" t="e" cm="1">
        <f t="array" aca="1" ref="BB226" ca="1">_xlfn.LET(
_xlpm.val,IF($F226 = "",val_blankRefText,  _xldudf_CX_GET(CX_ENTITY,$F226,BB$11,BB$14,,(BB$219))),
_xlpm.Res, IF(OR(_xlpm.val="",_xlpm.val="Error"),"",_xlpm.val),
_xlpm.Res
)</f>
        <v>#NAME?</v>
      </c>
      <c r="BC226" s="1986" t="e" cm="1">
        <f t="array" aca="1" ref="BC226" ca="1">_xlfn.LET(
_xlpm.val,IF($F226 = "",val_blankRefText,  _xldudf_CX_GET(CX_ENTITY,$F226,BC$11,BC$14,,(BC$219))),
_xlpm.Res, IF(OR(_xlpm.val="",_xlpm.val="Error"),"",_xlpm.val),
_xlpm.Res
)</f>
        <v>#NAME?</v>
      </c>
      <c r="BD226" s="1986" t="e" cm="1">
        <f t="array" aca="1" ref="BD226" ca="1">_xlfn.LET(
_xlpm.val,IF($F226 = "",val_blankRefText,  _xldudf_CX_GET(CX_ENTITY,$F226,BD$11,BD$14,,(BD$219))),
_xlpm.Res, IF(OR(_xlpm.val="",_xlpm.val="Error"),"",_xlpm.val),
_xlpm.Res
)</f>
        <v>#NAME?</v>
      </c>
      <c r="BE226" s="1986" t="e" cm="1">
        <f t="array" aca="1" ref="BE226" ca="1">_xlfn.LET(
_xlpm.val,IF($F226 = "",val_blankRefText,  _xldudf_CX_GET(CX_ENTITY,$F226,BE$11,BE$14,,(BE$219))),
_xlpm.Res, IF(OR(_xlpm.val="",_xlpm.val="Error"),"",_xlpm.val),
_xlpm.Res
)</f>
        <v>#NAME?</v>
      </c>
      <c r="BF226" s="1986" t="e" cm="1">
        <f t="array" aca="1" ref="BF226" ca="1">_xlfn.LET(
_xlpm.val,IF($F226 = "",val_blankRefText,  _xldudf_CX_GET(CX_ENTITY,$F226,BF$11,BF$14,,(BF$219))),
_xlpm.Res, IF(OR(_xlpm.val="",_xlpm.val="Error"),"",_xlpm.val),
_xlpm.Res
)</f>
        <v>#NAME?</v>
      </c>
      <c r="BG226" s="1986" t="e" cm="1">
        <f t="array" aca="1" ref="BG226" ca="1">_xlfn.LET(
_xlpm.val,IF($F226 = "",val_blankRefText,  _xldudf_CX_GET(CX_ENTITY,$F226,BG$11,BG$14,,(BG$219))),
_xlpm.Res, IF(OR(_xlpm.val="",_xlpm.val="Error"),"",_xlpm.val),
_xlpm.Res
)</f>
        <v>#NAME?</v>
      </c>
      <c r="BH226" s="1986" t="e" cm="1">
        <f t="array" aca="1" ref="BH226" ca="1">_xlfn.LET(
_xlpm.val,IF($F226 = "",val_blankRefText,  _xldudf_CX_GET(CX_ENTITY,$F226,BH$11,BH$14,,(BH$219))),
_xlpm.Res, IF(OR(_xlpm.val="",_xlpm.val="Error"),"",_xlpm.val),
_xlpm.Res
)</f>
        <v>#NAME?</v>
      </c>
      <c r="BI226" s="1986" t="e" cm="1">
        <f t="array" aca="1" ref="BI226" ca="1">_xlfn.LET(
_xlpm.val,IF($F226 = "",val_blankRefText,  _xldudf_CX_GET(CX_ENTITY,$F226,BI$11,BI$14,,(BI$219))),
_xlpm.Res, IF(OR(_xlpm.val="",_xlpm.val="Error"),"",_xlpm.val),
_xlpm.Res
)</f>
        <v>#NAME?</v>
      </c>
      <c r="BJ226" s="1986" t="e" cm="1">
        <f t="array" aca="1" ref="BJ226" ca="1">_xlfn.LET(
_xlpm.val,IF($F226 = "",val_blankRefText,  _xldudf_CX_GET(CX_ENTITY,$F226,BJ$11,BJ$14,,(BJ$219))),
_xlpm.Res, IF(OR(_xlpm.val="",_xlpm.val="Error"),"",_xlpm.val),
_xlpm.Res
)</f>
        <v>#NAME?</v>
      </c>
      <c r="BK226" s="1986" t="e" cm="1">
        <f t="array" aca="1" ref="BK226" ca="1">_xlfn.LET(
_xlpm.val,IF($F226 = "",val_blankRefText,  _xldudf_CX_GET(CX_ENTITY,$F226,BK$11,BK$14,,(BK$219))),
_xlpm.Res, IF(OR(_xlpm.val="",_xlpm.val="Error"),"",_xlpm.val),
_xlpm.Res
)</f>
        <v>#NAME?</v>
      </c>
      <c r="BL226" s="1986" t="e" cm="1">
        <f t="array" aca="1" ref="BL226" ca="1">_xlfn.LET(
_xlpm.val,IF($F226 = "",val_blankRefText,  _xldudf_CX_GET(CX_ENTITY,$F226,BL$11,BL$14,,(BL$219))),
_xlpm.Res, IF(OR(_xlpm.val="",_xlpm.val="Error"),"",_xlpm.val),
_xlpm.Res
)</f>
        <v>#NAME?</v>
      </c>
      <c r="BM226" s="1986" t="e" cm="1">
        <f t="array" aca="1" ref="BM226" ca="1">_xlfn.LET(
_xlpm.val,IF($F226 = "",val_blankRefText,  _xldudf_CX_GET(CX_ENTITY,$F226,BM$11,BM$14,,(BM$219))),
_xlpm.Res, IF(OR(_xlpm.val="",_xlpm.val="Error"),"",_xlpm.val),
_xlpm.Res
)</f>
        <v>#NAME?</v>
      </c>
      <c r="BN226" s="1986" t="e" cm="1">
        <f t="array" aca="1" ref="BN226" ca="1">_xlfn.LET(
_xlpm.val,IF($F226 = "",val_blankRefText,  _xldudf_CX_GET(CX_ENTITY,$F226,BN$11,BN$14,,(BN$219))),
_xlpm.Res, IF(OR(_xlpm.val="",_xlpm.val="Error"),"",_xlpm.val),
_xlpm.Res
)</f>
        <v>#NAME?</v>
      </c>
      <c r="BO226" s="2103"/>
      <c r="BP226" s="2103"/>
      <c r="BQ226" s="2103"/>
      <c r="BR226" s="2103"/>
      <c r="BS226" s="2103"/>
      <c r="BT226" s="2103"/>
      <c r="BU226" s="2103"/>
      <c r="BV226" s="2103"/>
      <c r="BW226" s="2103"/>
      <c r="BX226" s="2103"/>
      <c r="BY226" s="2103"/>
      <c r="BZ226" s="2103"/>
      <c r="CA226" s="34"/>
      <c r="CC226" s="58"/>
      <c r="CD226" s="1461" t="e" cm="1">
        <f t="array" aca="1" ref="CD226" ca="1">_xlfn.LET( _xlpm.CheckBlank, SUM(PL!$AD226:$BN226) = 0, IF(_xlpm.CheckBlank, "", SUM(_xlfn._xlws.FILTER(PL!$AD226:$BN226,(YEAR(PL!$AD$12:$BN$12)=PL!CD$12)*(array_timeline&lt;=PL!CD$11)))))</f>
        <v>#NAME?</v>
      </c>
      <c r="CE226" s="1461" t="e" cm="1">
        <f t="array" aca="1" ref="CE226" ca="1">_xlfn.LET( _xlpm.CheckBlank, SUM(PL!$AD226:$BN226) = 0, IF(_xlpm.CheckBlank, "", SUM(_xlfn._xlws.FILTER(PL!$AD226:$BN226,(YEAR(PL!$AD$12:$BN$12)=PL!CE$12)*(array_timeline&lt;=PL!CE$11)))))</f>
        <v>#NAME?</v>
      </c>
      <c r="CF226" s="88"/>
      <c r="CG226" s="1461" t="e" cm="1">
        <f t="array" aca="1" ref="CG226" ca="1">_xlfn.LET( _xlpm.CheckBlank, SUM(PL!$AD226:$BN226) = 0, IF(_xlpm.CheckBlank, "", SUM(_xlfn._xlws.FILTER(PL!$AD226:$BN226,(YEAR(PL!$AD$12:$BN$12)=PL!CG$12)*(array_timeline&lt;=PL!CG$11)))))</f>
        <v>#NAME?</v>
      </c>
      <c r="CH226" s="1461" t="e" cm="1">
        <f t="array" aca="1" ref="CH226" ca="1">_xlfn.LET( _xlpm.CheckBlank, SUM(PL!$AD226:$BN226) = 0, IF(_xlpm.CheckBlank, "", SUM(_xlfn._xlws.FILTER(PL!$AD226:$BN226,(YEAR(PL!$AD$12:$BN$12)=PL!CH$12)*(array_timeline&lt;=PL!CH$11)))))</f>
        <v>#NAME?</v>
      </c>
      <c r="CI226" s="88"/>
      <c r="CJ226" s="1461" cm="1">
        <f t="array" ref="CJ226">_xlfn.LET( _xlpm.CheckBlank, SUM(PL!$AD226:$BN226) = 0, IF(_xlpm.CheckBlank, "", SUM(_xlfn.TAKE(_xlfn.DROP(PL!$AD226:$BN226, ,-DATEDIFF(PL!CJ$11, val_asOfDate,"M")),1,-12))))</f>
        <v>12</v>
      </c>
      <c r="CK226" s="1461" cm="1">
        <f t="array" ref="CK226">_xlfn.LET( _xlpm.CheckBlank, SUM(PL!$AD226:$BN226) = 0, IF(_xlpm.CheckBlank, "", SUM(_xlfn.TAKE(_xlfn.DROP(PL!$AD226:$BN226, ,-DATEDIFF(PL!CK$11, val_asOfDate,"M")),1,-12))))</f>
        <v>12</v>
      </c>
      <c r="CL226" s="88"/>
      <c r="CM226" s="1986" t="e" cm="1">
        <f t="array" aca="1" ref="CM226" ca="1">_xlfn.LET(
_xlpm.val,IF($F226 = "",val_blankRefText,  _xldudf_CX_GET(CX_ENTITY,$F226,CM$11,CM$14,,(CM$219))),
_xlpm.Res, IF(OR(_xlpm.val="",_xlpm.val="Error"),"",_xlpm.val),
_xlpm.Res
)</f>
        <v>#NAME?</v>
      </c>
      <c r="CN226" s="1986" t="e" cm="1">
        <f t="array" aca="1" ref="CN226" ca="1">_xlfn.LET(
_xlpm.val,IF($F226 = "",val_blankRefText,  _xldudf_CX_GET(CX_ENTITY,$F226,CN$11,CN$14,,(CN$219))),
_xlpm.Res, IF(OR(_xlpm.val="",_xlpm.val="Error"),"",_xlpm.val),
_xlpm.Res
)</f>
        <v>#NAME?</v>
      </c>
      <c r="CO226" s="1169"/>
      <c r="CP226" s="1986" t="e" cm="1">
        <f t="array" aca="1" ref="CP226" ca="1">_xlfn.LET(
_xlpm.val,IF($F226 = "",val_blankRefText,  _xldudf_CX_GET(CX_ENTITY,$F226,CP$11,CP$14,,(CP$219))),
_xlpm.Res, IF(OR(_xlpm.val="",_xlpm.val="Error"),"",_xlpm.val),
_xlpm.Res
)</f>
        <v>#NAME?</v>
      </c>
      <c r="CQ226" s="1986" t="e" cm="1">
        <f t="array" aca="1" ref="CQ226" ca="1">_xlfn.LET(
_xlpm.val,IF($F226 = "",val_blankRefText,  _xldudf_CX_GET(CX_ENTITY,$F226,CQ$11,CQ$14,,(CQ$219))),
_xlpm.Res, IF(OR(_xlpm.val="",_xlpm.val="Error"),"",_xlpm.val),
_xlpm.Res
)</f>
        <v>#NAME?</v>
      </c>
      <c r="CR226" s="34"/>
    </row>
    <row r="227" spans="1:96" ht="21" customHeight="1" outlineLevel="2">
      <c r="A227" s="1322"/>
      <c r="B227" s="1328"/>
      <c r="C227" s="1328"/>
      <c r="D227" s="1328"/>
      <c r="E227" s="1328"/>
      <c r="F227" s="1328">
        <f t="shared" si="66"/>
        <v>0</v>
      </c>
      <c r="G227" s="1328" t="s">
        <v>1649</v>
      </c>
      <c r="H227" s="588">
        <v>2</v>
      </c>
      <c r="I227" s="588">
        <v>1</v>
      </c>
      <c r="J227" s="1334"/>
      <c r="K227" s="1334"/>
      <c r="L227" s="1336">
        <v>-1</v>
      </c>
      <c r="N227" s="158"/>
      <c r="O227" s="101"/>
      <c r="P227" s="52"/>
      <c r="Q227" s="101"/>
      <c r="R227" s="101"/>
      <c r="S227" s="3008"/>
      <c r="T227" s="3008"/>
      <c r="U227" s="39"/>
      <c r="W227" s="268" t="e">
        <f ca="1">W220</f>
        <v>#NAME?</v>
      </c>
      <c r="X227" s="893">
        <v>0</v>
      </c>
      <c r="Y227" s="270" t="s">
        <v>167</v>
      </c>
      <c r="Z227" s="538"/>
      <c r="AA227" s="906"/>
      <c r="AB227" s="280" t="s">
        <v>1638</v>
      </c>
      <c r="AC227" s="1165" t="str" cm="1">
        <f t="array" ref="AC227">_xlfn.LET(
_xlpm.Def, IF(_xlfn.XMATCH(AB227,tbl_acctDef[Term],0)&gt;0, fx_getIcon("find"), ""),
_xlpm.Adj, IF(_xlfn.XMATCH(AB227, tbl_adjExample[Items],0)&gt;0, fx_getIcon("find"), ""),
IFERROR(IFBLANK(_xlpm.Def,_xlpm.Adj),"")
)</f>
        <v/>
      </c>
      <c r="AD227" s="1140" t="str" cm="1">
        <f t="array" aca="1" ref="AD227:BN227" ca="1">IFERROR(_xlfn.BYCOL(_xlfn.VSTACK(_xlfn.ANCHORARRAY(AD220), AD221:BN226), _xleta.SUM),"")</f>
        <v/>
      </c>
      <c r="AE227" s="1140" t="str">
        <f ca="1"/>
        <v/>
      </c>
      <c r="AF227" s="1171" t="str">
        <f ca="1"/>
        <v/>
      </c>
      <c r="AG227" s="1171" t="str">
        <f ca="1"/>
        <v/>
      </c>
      <c r="AH227" s="1171" t="str">
        <f ca="1"/>
        <v/>
      </c>
      <c r="AI227" s="1171" t="str">
        <f ca="1"/>
        <v/>
      </c>
      <c r="AJ227" s="1171" t="str">
        <f ca="1"/>
        <v/>
      </c>
      <c r="AK227" s="1171" t="str">
        <f ca="1"/>
        <v/>
      </c>
      <c r="AL227" s="1171" t="str">
        <f ca="1"/>
        <v/>
      </c>
      <c r="AM227" s="1171" t="str">
        <f ca="1"/>
        <v/>
      </c>
      <c r="AN227" s="1171" t="str">
        <f ca="1"/>
        <v/>
      </c>
      <c r="AO227" s="1171" t="str">
        <f ca="1"/>
        <v/>
      </c>
      <c r="AP227" s="1171" t="str">
        <f ca="1"/>
        <v/>
      </c>
      <c r="AQ227" s="1171" t="str">
        <f ca="1"/>
        <v/>
      </c>
      <c r="AR227" s="1171" t="str">
        <f ca="1"/>
        <v/>
      </c>
      <c r="AS227" s="1171" t="str">
        <f ca="1"/>
        <v/>
      </c>
      <c r="AT227" s="1171" t="str">
        <f ca="1"/>
        <v/>
      </c>
      <c r="AU227" s="1171" t="str">
        <f ca="1"/>
        <v/>
      </c>
      <c r="AV227" s="1171" t="str">
        <f ca="1"/>
        <v/>
      </c>
      <c r="AW227" s="1171" t="str">
        <f ca="1"/>
        <v/>
      </c>
      <c r="AX227" s="1171" t="str">
        <f ca="1"/>
        <v/>
      </c>
      <c r="AY227" s="1171" t="str">
        <f ca="1"/>
        <v/>
      </c>
      <c r="AZ227" s="1171" t="str">
        <f ca="1"/>
        <v/>
      </c>
      <c r="BA227" s="1171" t="str">
        <f ca="1"/>
        <v/>
      </c>
      <c r="BB227" s="1171" t="str">
        <f ca="1"/>
        <v/>
      </c>
      <c r="BC227" s="1171" t="str">
        <f ca="1"/>
        <v/>
      </c>
      <c r="BD227" s="1171" t="str">
        <f ca="1"/>
        <v/>
      </c>
      <c r="BE227" s="1171" t="str">
        <f ca="1"/>
        <v/>
      </c>
      <c r="BF227" s="1171" t="str">
        <f ca="1"/>
        <v/>
      </c>
      <c r="BG227" s="1171" t="str">
        <f ca="1"/>
        <v/>
      </c>
      <c r="BH227" s="1171" t="str">
        <f ca="1"/>
        <v/>
      </c>
      <c r="BI227" s="1171" t="str">
        <f ca="1"/>
        <v/>
      </c>
      <c r="BJ227" s="1171" t="str">
        <f ca="1"/>
        <v/>
      </c>
      <c r="BK227" s="1171" t="str">
        <f ca="1"/>
        <v/>
      </c>
      <c r="BL227" s="1171" t="str">
        <f ca="1"/>
        <v/>
      </c>
      <c r="BM227" s="1171" t="str">
        <f ca="1"/>
        <v/>
      </c>
      <c r="BN227" s="1171" t="str">
        <f ca="1"/>
        <v/>
      </c>
      <c r="BO227" s="2109"/>
      <c r="BP227" s="2109"/>
      <c r="BQ227" s="2109"/>
      <c r="BR227" s="2109"/>
      <c r="BS227" s="2109"/>
      <c r="BT227" s="2109"/>
      <c r="BU227" s="2109"/>
      <c r="BV227" s="2109"/>
      <c r="BW227" s="2109"/>
      <c r="BX227" s="2109"/>
      <c r="BY227" s="2109"/>
      <c r="BZ227" s="2109"/>
      <c r="CA227" s="34"/>
      <c r="CC227" s="58"/>
      <c r="CD227" s="1461" t="str">
        <f ca="1">IF(ISNUMBER(CD220), IF(ABS(SUM(CD221:CD226)-CD220)&lt;0.2,0,1),"")</f>
        <v/>
      </c>
      <c r="CE227" s="1461" t="str">
        <f ca="1">IF(ISNUMBER(CE220), IF(ABS(SUM(CE221:CE226)-CE220)&lt;0.2,0,1),"")</f>
        <v/>
      </c>
      <c r="CF227" s="88"/>
      <c r="CG227" s="1461" t="str">
        <f ca="1">IF(ISNUMBER(CG220), IF(ABS(SUM(CG221:CG226)-CG220)&lt;0.2,0,1),"")</f>
        <v/>
      </c>
      <c r="CH227" s="1461" t="str">
        <f ca="1">IF(ISNUMBER(CH220), IF(ABS(SUM(CH221:CH226)-CH220)&lt;0.2,0,1),"")</f>
        <v/>
      </c>
      <c r="CI227" s="88"/>
      <c r="CJ227" s="1461" t="str">
        <f ca="1">IF(ISNUMBER(CJ220), IF(ABS(SUM(CJ221:CJ226)-CJ220)&lt;0.2,0,1),"")</f>
        <v/>
      </c>
      <c r="CK227" s="1461" t="str">
        <f ca="1">IF(ISNUMBER(CK220), IF(ABS(SUM(CK221:CK226)-CK220)&lt;0.2,0,1),"")</f>
        <v/>
      </c>
      <c r="CL227" s="88"/>
      <c r="CM227" s="1142" t="str">
        <f ca="1">IF(ISNUMBER(CM220), IF(ABS(SUM(CM221:CM226)-CM220)&lt;0.2,0,1),"")</f>
        <v/>
      </c>
      <c r="CN227" s="1142" t="str">
        <f>IF(ISNUMBER(CN220), IF(ABS(SUM(CN221:CN226)-CN220)&lt;0.2,0,1),"")</f>
        <v/>
      </c>
      <c r="CO227" s="88"/>
      <c r="CP227" s="1142" t="str">
        <f ca="1">IF(ISNUMBER(CP220), IF(ABS(SUM(CP221:CP226)-CP220)&lt;0.2,0,1),"")</f>
        <v/>
      </c>
      <c r="CQ227" s="1142" t="str">
        <f>IF(ISNUMBER(CQ220), IF(ABS(SUM(CQ221:CQ226)-CQ220)&lt;0.2,0,1),"")</f>
        <v/>
      </c>
      <c r="CR227" s="34"/>
    </row>
    <row r="228" spans="1:96" outlineLevel="2">
      <c r="A228" s="1322"/>
      <c r="B228" s="577"/>
      <c r="C228" s="577"/>
      <c r="D228" s="574"/>
      <c r="E228" s="574"/>
      <c r="F228" s="577"/>
      <c r="G228" s="577"/>
      <c r="H228" s="578"/>
      <c r="I228" s="578"/>
      <c r="J228" s="578"/>
      <c r="K228" s="578"/>
      <c r="L228" s="578"/>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96" s="108" customFormat="1" outlineLevel="2">
      <c r="A229" s="1322"/>
      <c r="B229" s="577"/>
      <c r="C229" s="577"/>
      <c r="D229" s="574"/>
      <c r="E229" s="574"/>
      <c r="F229" s="577"/>
      <c r="G229" s="577"/>
      <c r="H229" s="578"/>
      <c r="I229" s="578"/>
      <c r="J229" s="578"/>
      <c r="K229" s="578"/>
      <c r="L229" s="578"/>
      <c r="M229"/>
      <c r="N229" s="158"/>
      <c r="O229" s="2"/>
      <c r="P229" s="52"/>
      <c r="Q229" s="2"/>
      <c r="R229" s="2"/>
      <c r="S229" s="2"/>
      <c r="T229" s="2"/>
      <c r="U229" s="39"/>
      <c r="V229"/>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row>
    <row r="230" spans="1:96" s="108" customFormat="1" outlineLevel="2">
      <c r="A230" s="1322"/>
      <c r="B230" s="577"/>
      <c r="C230" s="577"/>
      <c r="D230" s="574"/>
      <c r="E230" s="574"/>
      <c r="F230" s="577"/>
      <c r="G230" s="577"/>
      <c r="H230" s="578"/>
      <c r="I230" s="578"/>
      <c r="J230" s="578"/>
      <c r="K230" s="578"/>
      <c r="L230" s="578"/>
      <c r="M230"/>
      <c r="N230" s="158"/>
      <c r="O230" s="2"/>
      <c r="P230" s="52"/>
      <c r="Q230" s="2"/>
      <c r="R230" s="2"/>
      <c r="S230" s="2"/>
      <c r="T230" s="2"/>
      <c r="U230" s="39"/>
      <c r="V230"/>
      <c r="W230" s="2070"/>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88"/>
      <c r="CC230" s="2071"/>
      <c r="CD230" s="88"/>
      <c r="CE230" s="88"/>
      <c r="CF230" s="88"/>
      <c r="CG230" s="88"/>
      <c r="CH230" s="88"/>
      <c r="CI230" s="88"/>
      <c r="CJ230" s="88"/>
      <c r="CK230" s="88"/>
      <c r="CL230" s="88"/>
      <c r="CM230" s="88"/>
      <c r="CN230" s="88"/>
      <c r="CO230" s="88"/>
      <c r="CP230" s="88"/>
      <c r="CQ230" s="88"/>
      <c r="CR230" s="88"/>
    </row>
    <row r="231" spans="1:96" ht="18" outlineLevel="1">
      <c r="A231" s="1322"/>
      <c r="B231" s="583"/>
      <c r="C231" s="577" t="s">
        <v>1657</v>
      </c>
      <c r="D231" s="583"/>
      <c r="E231" s="577" t="e" cm="1">
        <f t="array" aca="1" ref="E231" ca="1">IFBLANK( _xldudf_CX_GET(CX_ENTITY, fx_attrConverter(C231), val_asOfDate), PL!D231)</f>
        <v>#NAME?</v>
      </c>
      <c r="F231" s="577"/>
      <c r="G231" s="577"/>
      <c r="H231" s="510"/>
      <c r="I231" s="510"/>
      <c r="J231" s="572"/>
      <c r="K231" s="572"/>
      <c r="L231" s="578"/>
      <c r="N231" s="158"/>
      <c r="O231" s="101"/>
      <c r="P231" s="52"/>
      <c r="Q231" s="2"/>
      <c r="R231" s="101"/>
      <c r="S231" s="2"/>
      <c r="T231" s="2"/>
      <c r="U231" s="39"/>
      <c r="W231" s="3045" t="e" cm="1">
        <f t="array" aca="1" ref="W231" ca="1">fx_scenarioConverter(E232)</f>
        <v>#NAME?</v>
      </c>
      <c r="X231" s="1247"/>
      <c r="Y231" s="3040" t="e">
        <f ca="1">E231</f>
        <v>#NAME?</v>
      </c>
      <c r="Z231" s="1632" t="s">
        <v>157</v>
      </c>
      <c r="AA231" s="1633"/>
      <c r="AB231" s="1630"/>
      <c r="AC231" s="876"/>
      <c r="AD231" s="859"/>
      <c r="AE231" s="859"/>
      <c r="AF231" s="859"/>
      <c r="AG231" s="859"/>
      <c r="AH231" s="859"/>
      <c r="AI231" s="859"/>
      <c r="AJ231" s="859"/>
      <c r="AK231" s="859"/>
      <c r="AL231" s="859"/>
      <c r="AM231" s="859"/>
      <c r="AN231" s="859"/>
      <c r="AO231" s="859"/>
      <c r="AP231" s="859"/>
      <c r="AQ231" s="859"/>
      <c r="AR231" s="859"/>
      <c r="AS231" s="859"/>
      <c r="AT231" s="859"/>
      <c r="AU231" s="859"/>
      <c r="AV231" s="859"/>
      <c r="AW231" s="859"/>
      <c r="AX231" s="859"/>
      <c r="AY231" s="859"/>
      <c r="AZ231" s="859"/>
      <c r="BA231" s="859"/>
      <c r="BB231" s="859"/>
      <c r="BC231" s="859"/>
      <c r="BD231" s="859"/>
      <c r="BE231" s="859"/>
      <c r="BF231" s="859"/>
      <c r="BG231" s="859"/>
      <c r="BH231" s="859"/>
      <c r="BI231" s="859"/>
      <c r="BJ231" s="859"/>
      <c r="BK231" s="859"/>
      <c r="BL231" s="859"/>
      <c r="BM231" s="859"/>
      <c r="BN231" s="859"/>
      <c r="BO231" s="542"/>
      <c r="BP231" s="542"/>
      <c r="BQ231" s="542"/>
      <c r="BR231" s="542"/>
      <c r="BS231" s="542"/>
      <c r="BT231" s="542"/>
      <c r="BU231" s="542"/>
      <c r="BV231" s="542"/>
      <c r="BW231" s="542"/>
      <c r="BX231" s="542"/>
      <c r="BY231" s="542"/>
      <c r="BZ231" s="542"/>
      <c r="CA231" s="34"/>
      <c r="CC231" s="298"/>
      <c r="CD231" s="1343" t="e" cm="1">
        <f t="array" aca="1" ref="CD231" ca="1">YEAR(val_currentFYE)-2</f>
        <v>#NAME?</v>
      </c>
      <c r="CE231" s="1344" t="e" cm="1">
        <f t="array" aca="1" ref="CE231" ca="1">YEAR(val_currentFYE)-1</f>
        <v>#NAME?</v>
      </c>
      <c r="CF231" s="128"/>
      <c r="CG231" s="205" t="e" cm="1">
        <f t="array" aca="1" ref="CG231" ca="1">YEAR(val_currentFYE)</f>
        <v>#NAME?</v>
      </c>
      <c r="CH231" s="206" t="e" cm="1">
        <f t="array" aca="1" ref="CH231" ca="1">YEAR(val_currentFYE)</f>
        <v>#NAME?</v>
      </c>
      <c r="CI231" s="207"/>
      <c r="CJ231" s="208" t="s">
        <v>54</v>
      </c>
      <c r="CK231" s="209" t="s">
        <v>54</v>
      </c>
      <c r="CL231" s="88"/>
      <c r="CM231" s="1200" t="e" cm="1">
        <f t="array" aca="1" ref="CM231" ca="1">YEAR(val_currentFYE)</f>
        <v>#NAME?</v>
      </c>
      <c r="CN231" s="1340" t="e" cm="1">
        <f t="array" aca="1" ref="CN231" ca="1">YEAR(val_currentFYE)</f>
        <v>#NAME?</v>
      </c>
      <c r="CO231" s="88"/>
      <c r="CP231" s="1200" t="e" cm="1">
        <f t="array" aca="1" ref="CP231" ca="1">YEAR(val_currentFYE)</f>
        <v>#NAME?</v>
      </c>
      <c r="CQ231" s="1340" t="e" cm="1">
        <f t="array" aca="1" ref="CQ231" ca="1">YEAR(val_currentFYE)</f>
        <v>#NAME?</v>
      </c>
      <c r="CR231" s="34"/>
    </row>
    <row r="232" spans="1:96" ht="18" outlineLevel="1">
      <c r="A232" s="1322"/>
      <c r="B232" s="583"/>
      <c r="C232" s="577" t="s">
        <v>186</v>
      </c>
      <c r="D232" s="583"/>
      <c r="E232" s="577" t="e" cm="1">
        <f t="array" aca="1" ref="E232" ca="1">IFBLANK( _xldudf_CX_GET(CX_ENTITY, fx_attrConverter(C232), val_asOfDate), PL!D232)</f>
        <v>#NAME?</v>
      </c>
      <c r="F232" s="577"/>
      <c r="G232" s="577"/>
      <c r="H232" s="510"/>
      <c r="I232" s="510"/>
      <c r="J232" s="572"/>
      <c r="K232" s="572"/>
      <c r="L232" s="578"/>
      <c r="N232" s="158"/>
      <c r="O232" s="101"/>
      <c r="P232" s="52"/>
      <c r="Q232" s="2"/>
      <c r="R232" s="101"/>
      <c r="S232" s="2"/>
      <c r="T232" s="2"/>
      <c r="U232" s="39"/>
      <c r="W232" s="3046"/>
      <c r="X232" s="1250"/>
      <c r="Y232" s="3041"/>
      <c r="Z232" s="1636"/>
      <c r="AA232" s="1629"/>
      <c r="AB232" s="1631"/>
      <c r="AC232" s="1637"/>
      <c r="AD232" s="1253"/>
      <c r="AE232" s="1253"/>
      <c r="AF232" s="1253"/>
      <c r="AG232" s="1253"/>
      <c r="AH232" s="1253"/>
      <c r="AI232" s="1253"/>
      <c r="AJ232" s="1253"/>
      <c r="AK232" s="1253"/>
      <c r="AL232" s="1253"/>
      <c r="AM232" s="1253"/>
      <c r="AN232" s="1253"/>
      <c r="AO232" s="1253"/>
      <c r="AP232" s="1253"/>
      <c r="AQ232" s="1253"/>
      <c r="AR232" s="1253"/>
      <c r="AS232" s="1253"/>
      <c r="AT232" s="1253"/>
      <c r="AU232" s="1253"/>
      <c r="AV232" s="1253"/>
      <c r="AW232" s="1253"/>
      <c r="AX232" s="1253"/>
      <c r="AY232" s="1253"/>
      <c r="AZ232" s="1253"/>
      <c r="BA232" s="1253"/>
      <c r="BB232" s="1253"/>
      <c r="BC232" s="1253"/>
      <c r="BD232" s="1253"/>
      <c r="BE232" s="1253"/>
      <c r="BF232" s="1253"/>
      <c r="BG232" s="1253"/>
      <c r="BH232" s="1253"/>
      <c r="BI232" s="1253"/>
      <c r="BJ232" s="1253"/>
      <c r="BK232" s="1253"/>
      <c r="BL232" s="1253"/>
      <c r="BM232" s="1253"/>
      <c r="BN232" s="1253"/>
      <c r="BO232" s="2099"/>
      <c r="BP232" s="2099"/>
      <c r="BQ232" s="2099"/>
      <c r="BR232" s="2099"/>
      <c r="BS232" s="2099"/>
      <c r="BT232" s="2099"/>
      <c r="BU232" s="2099"/>
      <c r="BV232" s="2099"/>
      <c r="BW232" s="2099"/>
      <c r="BX232" s="2099"/>
      <c r="BY232" s="2099"/>
      <c r="BZ232" s="2099"/>
      <c r="CA232" s="34"/>
      <c r="CC232" s="298"/>
      <c r="CD232" s="1343"/>
      <c r="CE232" s="1344"/>
      <c r="CF232" s="128"/>
      <c r="CG232" s="205"/>
      <c r="CH232" s="206"/>
      <c r="CI232" s="207"/>
      <c r="CJ232" s="208"/>
      <c r="CK232" s="209"/>
      <c r="CL232" s="88"/>
      <c r="CM232" s="1705"/>
      <c r="CN232" s="1706"/>
      <c r="CO232" s="88"/>
      <c r="CP232" s="1705"/>
      <c r="CQ232" s="1706"/>
      <c r="CR232" s="34"/>
    </row>
    <row r="233" spans="1:96" ht="30.75" customHeight="1" outlineLevel="2">
      <c r="A233" s="1322"/>
      <c r="B233" s="583"/>
      <c r="C233" s="583"/>
      <c r="D233" s="583"/>
      <c r="E233" s="583"/>
      <c r="F233" s="577"/>
      <c r="G233" s="577" t="s">
        <v>1658</v>
      </c>
      <c r="H233" s="572"/>
      <c r="I233" s="572">
        <v>3</v>
      </c>
      <c r="J233" s="572"/>
      <c r="K233" s="572"/>
      <c r="L233" s="572"/>
      <c r="N233" s="158"/>
      <c r="O233" s="101"/>
      <c r="P233" s="52"/>
      <c r="Q233" s="101"/>
      <c r="R233" s="101"/>
      <c r="S233" s="2"/>
      <c r="T233" s="2"/>
      <c r="U233" s="39"/>
      <c r="W233" s="161"/>
      <c r="X233" s="887"/>
      <c r="Y233" s="1129"/>
      <c r="Z233" s="789"/>
      <c r="AA233" s="163"/>
      <c r="AB233" s="162" t="s">
        <v>47</v>
      </c>
      <c r="AC233" s="1164"/>
      <c r="AD233" s="1634" cm="1">
        <f t="array" ref="AD233:BN233">EOMONTH(val_asOfDate,_xlfn.SEQUENCE(1,37,-36,1))</f>
        <v>44926</v>
      </c>
      <c r="AE233" s="1634">
        <v>44957</v>
      </c>
      <c r="AF233" s="1634">
        <v>44985</v>
      </c>
      <c r="AG233" s="1634">
        <v>45016</v>
      </c>
      <c r="AH233" s="1634">
        <v>45046</v>
      </c>
      <c r="AI233" s="1634">
        <v>45077</v>
      </c>
      <c r="AJ233" s="1634">
        <v>45107</v>
      </c>
      <c r="AK233" s="1634">
        <v>45138</v>
      </c>
      <c r="AL233" s="1634">
        <v>45169</v>
      </c>
      <c r="AM233" s="1634">
        <v>45199</v>
      </c>
      <c r="AN233" s="1634">
        <v>45230</v>
      </c>
      <c r="AO233" s="1634">
        <v>45260</v>
      </c>
      <c r="AP233" s="1634">
        <v>45291</v>
      </c>
      <c r="AQ233" s="1634">
        <v>45322</v>
      </c>
      <c r="AR233" s="1634">
        <v>45351</v>
      </c>
      <c r="AS233" s="1634">
        <v>45382</v>
      </c>
      <c r="AT233" s="1634">
        <v>45412</v>
      </c>
      <c r="AU233" s="1634">
        <v>45443</v>
      </c>
      <c r="AV233" s="1634">
        <v>45473</v>
      </c>
      <c r="AW233" s="1634">
        <v>45504</v>
      </c>
      <c r="AX233" s="1634">
        <v>45535</v>
      </c>
      <c r="AY233" s="1634">
        <v>45565</v>
      </c>
      <c r="AZ233" s="1634">
        <v>45596</v>
      </c>
      <c r="BA233" s="1634">
        <v>45626</v>
      </c>
      <c r="BB233" s="1634">
        <v>45657</v>
      </c>
      <c r="BC233" s="1634">
        <v>45688</v>
      </c>
      <c r="BD233" s="1634">
        <v>45716</v>
      </c>
      <c r="BE233" s="1634">
        <v>45747</v>
      </c>
      <c r="BF233" s="1634">
        <v>45777</v>
      </c>
      <c r="BG233" s="1634">
        <v>45808</v>
      </c>
      <c r="BH233" s="1634">
        <v>45838</v>
      </c>
      <c r="BI233" s="1634">
        <v>45869</v>
      </c>
      <c r="BJ233" s="1634">
        <v>45900</v>
      </c>
      <c r="BK233" s="1634">
        <v>45930</v>
      </c>
      <c r="BL233" s="1634">
        <v>45961</v>
      </c>
      <c r="BM233" s="1634">
        <v>45991</v>
      </c>
      <c r="BN233" s="1635">
        <v>46022</v>
      </c>
      <c r="BO233" s="2090"/>
      <c r="BP233" s="2090"/>
      <c r="BQ233" s="2090"/>
      <c r="BR233" s="2090"/>
      <c r="BS233" s="2090"/>
      <c r="BT233" s="2090"/>
      <c r="BU233" s="2090"/>
      <c r="BV233" s="2090"/>
      <c r="BW233" s="2090"/>
      <c r="BX233" s="2090"/>
      <c r="BY233" s="2090"/>
      <c r="BZ233" s="2090"/>
      <c r="CA233" s="34"/>
      <c r="CC233" s="298"/>
      <c r="CD233" s="1716" t="e" cm="1">
        <f t="array" aca="1" ref="CD233" ca="1">EOMONTH(val_currentFYE,-24)</f>
        <v>#NAME?</v>
      </c>
      <c r="CE233" s="1717" t="e" cm="1">
        <f t="array" aca="1" ref="CE233" ca="1">EOMONTH(val_currentFYE,-12)</f>
        <v>#NAME?</v>
      </c>
      <c r="CF233" s="277"/>
      <c r="CG233" s="1715">
        <f>EOMONTH(val_asOfDate,-1)</f>
        <v>45991</v>
      </c>
      <c r="CH233" s="1715">
        <f>EOMONTH(val_asOfDate,0)</f>
        <v>46022</v>
      </c>
      <c r="CI233" s="276"/>
      <c r="CJ233" s="1709">
        <f>EOMONTH(val_asOfDate,-1)</f>
        <v>45991</v>
      </c>
      <c r="CK233" s="1710">
        <f>EOMONTH(val_asOfDate,0)</f>
        <v>46022</v>
      </c>
      <c r="CL233" s="88"/>
      <c r="CM233" s="1718" t="e" cm="1">
        <f t="array" aca="1" ref="CM233" ca="1">val_currentFYE</f>
        <v>#NAME?</v>
      </c>
      <c r="CN233" s="1719" t="e" cm="1">
        <f t="array" aca="1" ref="CN233" ca="1">val_currentFYE</f>
        <v>#NAME?</v>
      </c>
      <c r="CO233" s="88"/>
      <c r="CP233" s="1728" t="e" cm="1">
        <f t="array" aca="1" ref="CP233" ca="1">EOMONTH(val_currentFYE,12)</f>
        <v>#NAME?</v>
      </c>
      <c r="CQ233" s="1728" t="e" cm="1">
        <f t="array" aca="1" ref="CQ233" ca="1">EOMONTH(val_currentFYE,12)</f>
        <v>#NAME?</v>
      </c>
      <c r="CR233" s="34"/>
    </row>
    <row r="234" spans="1:96" ht="30.75" customHeight="1" outlineLevel="2">
      <c r="A234" s="1322"/>
      <c r="B234" s="1328"/>
      <c r="C234" s="1328"/>
      <c r="D234" s="1328"/>
      <c r="E234" s="1328"/>
      <c r="F234" s="575"/>
      <c r="G234" s="1328"/>
      <c r="H234" s="588"/>
      <c r="I234" s="588"/>
      <c r="J234" s="1334"/>
      <c r="K234" s="1334"/>
      <c r="L234" s="1334"/>
      <c r="N234" s="158"/>
      <c r="O234" s="101"/>
      <c r="P234" s="52"/>
      <c r="Q234" s="101"/>
      <c r="R234" s="101"/>
      <c r="S234" s="2"/>
      <c r="T234" s="2"/>
      <c r="U234" s="39"/>
      <c r="W234" s="272" t="s">
        <v>94</v>
      </c>
      <c r="X234" s="889"/>
      <c r="Y234" s="762" t="s">
        <v>159</v>
      </c>
      <c r="Z234" s="798"/>
      <c r="AA234" s="193"/>
      <c r="AB234" s="193"/>
      <c r="AC234" s="125"/>
      <c r="AD234" s="167" t="e">
        <f ca="1">$W$231</f>
        <v>#NAME?</v>
      </c>
      <c r="AE234" s="167" t="e">
        <f t="shared" ref="AE234:BN234" ca="1" si="67">$W$231</f>
        <v>#NAME?</v>
      </c>
      <c r="AF234" s="167" t="e">
        <f t="shared" ca="1" si="67"/>
        <v>#NAME?</v>
      </c>
      <c r="AG234" s="167" t="e">
        <f t="shared" ca="1" si="67"/>
        <v>#NAME?</v>
      </c>
      <c r="AH234" s="167" t="e">
        <f t="shared" ca="1" si="67"/>
        <v>#NAME?</v>
      </c>
      <c r="AI234" s="167" t="e">
        <f t="shared" ca="1" si="67"/>
        <v>#NAME?</v>
      </c>
      <c r="AJ234" s="167" t="e">
        <f t="shared" ca="1" si="67"/>
        <v>#NAME?</v>
      </c>
      <c r="AK234" s="167" t="e">
        <f t="shared" ca="1" si="67"/>
        <v>#NAME?</v>
      </c>
      <c r="AL234" s="167" t="e">
        <f t="shared" ca="1" si="67"/>
        <v>#NAME?</v>
      </c>
      <c r="AM234" s="167" t="e">
        <f t="shared" ca="1" si="67"/>
        <v>#NAME?</v>
      </c>
      <c r="AN234" s="167" t="e">
        <f t="shared" ca="1" si="67"/>
        <v>#NAME?</v>
      </c>
      <c r="AO234" s="167" t="e">
        <f t="shared" ca="1" si="67"/>
        <v>#NAME?</v>
      </c>
      <c r="AP234" s="167" t="e">
        <f t="shared" ca="1" si="67"/>
        <v>#NAME?</v>
      </c>
      <c r="AQ234" s="167" t="e">
        <f t="shared" ca="1" si="67"/>
        <v>#NAME?</v>
      </c>
      <c r="AR234" s="167" t="e">
        <f t="shared" ca="1" si="67"/>
        <v>#NAME?</v>
      </c>
      <c r="AS234" s="167" t="e">
        <f t="shared" ca="1" si="67"/>
        <v>#NAME?</v>
      </c>
      <c r="AT234" s="167" t="e">
        <f t="shared" ca="1" si="67"/>
        <v>#NAME?</v>
      </c>
      <c r="AU234" s="167" t="e">
        <f t="shared" ca="1" si="67"/>
        <v>#NAME?</v>
      </c>
      <c r="AV234" s="167" t="e">
        <f t="shared" ca="1" si="67"/>
        <v>#NAME?</v>
      </c>
      <c r="AW234" s="167" t="e">
        <f t="shared" ca="1" si="67"/>
        <v>#NAME?</v>
      </c>
      <c r="AX234" s="167" t="e">
        <f t="shared" ca="1" si="67"/>
        <v>#NAME?</v>
      </c>
      <c r="AY234" s="167" t="e">
        <f t="shared" ca="1" si="67"/>
        <v>#NAME?</v>
      </c>
      <c r="AZ234" s="167" t="e">
        <f t="shared" ca="1" si="67"/>
        <v>#NAME?</v>
      </c>
      <c r="BA234" s="167" t="e">
        <f t="shared" ca="1" si="67"/>
        <v>#NAME?</v>
      </c>
      <c r="BB234" s="167" t="e">
        <f t="shared" ca="1" si="67"/>
        <v>#NAME?</v>
      </c>
      <c r="BC234" s="167" t="e">
        <f t="shared" ca="1" si="67"/>
        <v>#NAME?</v>
      </c>
      <c r="BD234" s="167" t="e">
        <f t="shared" ca="1" si="67"/>
        <v>#NAME?</v>
      </c>
      <c r="BE234" s="167" t="e">
        <f t="shared" ca="1" si="67"/>
        <v>#NAME?</v>
      </c>
      <c r="BF234" s="167" t="e">
        <f t="shared" ca="1" si="67"/>
        <v>#NAME?</v>
      </c>
      <c r="BG234" s="167" t="e">
        <f t="shared" ca="1" si="67"/>
        <v>#NAME?</v>
      </c>
      <c r="BH234" s="167" t="e">
        <f t="shared" ca="1" si="67"/>
        <v>#NAME?</v>
      </c>
      <c r="BI234" s="167" t="e">
        <f t="shared" ca="1" si="67"/>
        <v>#NAME?</v>
      </c>
      <c r="BJ234" s="167" t="e">
        <f t="shared" ca="1" si="67"/>
        <v>#NAME?</v>
      </c>
      <c r="BK234" s="167" t="e">
        <f t="shared" ca="1" si="67"/>
        <v>#NAME?</v>
      </c>
      <c r="BL234" s="167" t="e">
        <f t="shared" ca="1" si="67"/>
        <v>#NAME?</v>
      </c>
      <c r="BM234" s="167" t="e">
        <f t="shared" ca="1" si="67"/>
        <v>#NAME?</v>
      </c>
      <c r="BN234" s="167" t="e">
        <f t="shared" ca="1" si="67"/>
        <v>#NAME?</v>
      </c>
      <c r="BO234" s="2070"/>
      <c r="BP234" s="2070"/>
      <c r="BQ234" s="2070"/>
      <c r="BR234" s="2070"/>
      <c r="BS234" s="2070"/>
      <c r="BT234" s="2070"/>
      <c r="BU234" s="2070"/>
      <c r="BV234" s="2070"/>
      <c r="BW234" s="2070"/>
      <c r="BX234" s="2070"/>
      <c r="BY234" s="2070"/>
      <c r="BZ234" s="2070"/>
      <c r="CA234" s="34"/>
      <c r="CC234" s="58"/>
      <c r="CD234" s="167" t="e">
        <f t="shared" ref="CD234:CK234" ca="1" si="68">$W$231</f>
        <v>#NAME?</v>
      </c>
      <c r="CE234" s="167" t="e">
        <f t="shared" ca="1" si="68"/>
        <v>#NAME?</v>
      </c>
      <c r="CF234" s="278"/>
      <c r="CG234" s="167" t="e">
        <f t="shared" ca="1" si="68"/>
        <v>#NAME?</v>
      </c>
      <c r="CH234" s="167" t="e">
        <f t="shared" ca="1" si="68"/>
        <v>#NAME?</v>
      </c>
      <c r="CI234" s="278"/>
      <c r="CJ234" s="167" t="e">
        <f t="shared" ca="1" si="68"/>
        <v>#NAME?</v>
      </c>
      <c r="CK234" s="167" t="e">
        <f t="shared" ca="1" si="68"/>
        <v>#NAME?</v>
      </c>
      <c r="CL234" s="88"/>
      <c r="CM234" s="1819" t="str">
        <f>$CM$19</f>
        <v>Original Budget</v>
      </c>
      <c r="CN234" s="1819" t="str">
        <f>$CN$19</f>
        <v>LE</v>
      </c>
      <c r="CO234" s="1205"/>
      <c r="CP234" s="1819" t="str">
        <f>$CP$19</f>
        <v>Original Budget</v>
      </c>
      <c r="CQ234" s="1819" t="str">
        <f>$CQ$19</f>
        <v>LE</v>
      </c>
      <c r="CR234" s="34"/>
    </row>
    <row r="235" spans="1:96" ht="21" customHeight="1" outlineLevel="2">
      <c r="A235" s="1322"/>
      <c r="B235" s="577"/>
      <c r="C235" s="577" t="s">
        <v>1659</v>
      </c>
      <c r="D235" s="577"/>
      <c r="E235" s="577" t="e" cm="1">
        <f t="array" aca="1" ref="E235" ca="1">_xlfn.LET(
   _xlpm.Attr,  $C235,
   _xlpm.Lookback, $E$16,
   _xlpm.QueryDate, EOMONTH(val_asOfDate,_xlpm.Lookback),
   _xlpm.ReadField, _xldudf_CX_GET(CX_ENTITY,fx_attrConverter($C235),_xlpm.QueryDate),
   _xlpm.AttrBlank, _xlpm.Attr="", _xlpm.Result,
   IF(_xlpm.AttrBlank,val_blankRefText,fx_attrConverter(_xlpm.ReadField,0)),
IF(_xlpm.Result = "Error", "", _xlpm.Result )
)</f>
        <v>#NAME?</v>
      </c>
      <c r="F235" s="577" t="e">
        <f ca="1">IF(
    $B235 &lt;&gt;"",$B235,
    $E235
  )</f>
        <v>#NAME?</v>
      </c>
      <c r="G235" s="1328" t="s">
        <v>1658</v>
      </c>
      <c r="H235" s="510">
        <v>2</v>
      </c>
      <c r="I235" s="510">
        <v>1</v>
      </c>
      <c r="J235" s="30"/>
      <c r="K235" s="30"/>
      <c r="L235" s="578">
        <v>-1</v>
      </c>
      <c r="N235" s="158"/>
      <c r="O235" s="101"/>
      <c r="P235" s="52"/>
      <c r="Q235" s="101"/>
      <c r="R235" s="101"/>
      <c r="S235" s="2"/>
      <c r="T235" s="2"/>
      <c r="U235" s="39"/>
      <c r="W235" s="91" t="e">
        <f ca="1">W231</f>
        <v>#NAME?</v>
      </c>
      <c r="X235" s="897" t="e" cm="1" vm="4">
        <f t="array" ref="X235">fx_getIcon("select")</f>
        <v>#VALUE!</v>
      </c>
      <c r="Y235" s="1838" t="e" cm="1">
        <f t="array" aca="1" ref="Y235" ca="1">IFBLANK(_xldudf_CX_GET(CX_ENTITY,fx_attrConverter( C235 ), val_asOfDate),"Please select the metric for segmentation")</f>
        <v>#NAME?</v>
      </c>
      <c r="Z235" s="878"/>
      <c r="AA235" s="877"/>
      <c r="AB235" s="1133" t="str">
        <f ca="1">IFERROR(_xlfn.XLOOKUP($Y235,_PL!$Y$20:$Y$41,_PL!$AB$20:$AB$41),"")</f>
        <v/>
      </c>
      <c r="AC235" s="1163"/>
      <c r="AD235" s="1962" t="e" cm="1">
        <f t="array" aca="1" ref="AD235" ca="1">_xlfn.LET(
_xlpm.val,IF($F235 = "",val_blankRefText,  _xldudf_CX_GET(CX_ENTITY,$F235,AD$11,AD$14,,(AD$234))),
_xlpm.Res, IF(OR(_xlpm.val="",_xlpm.val="Error"),"",_xlpm.val),
_xlpm.Res
)</f>
        <v>#NAME?</v>
      </c>
      <c r="AE235" s="1993" t="e" cm="1">
        <f t="array" aca="1" ref="AE235" ca="1">_xlfn.LET(
_xlpm.val,IF($F235 = "",val_blankRefText,  _xldudf_CX_GET(CX_ENTITY,$F235,AE$11,AE$14,,(AE$234))),
_xlpm.Res, IF(OR(_xlpm.val="",_xlpm.val="Error"),"",_xlpm.val),
_xlpm.Res
)</f>
        <v>#NAME?</v>
      </c>
      <c r="AF235" s="1993" t="e" cm="1">
        <f t="array" aca="1" ref="AF235" ca="1">_xlfn.LET(
_xlpm.val,IF($F235 = "",val_blankRefText,  _xldudf_CX_GET(CX_ENTITY,$F235,AF$11,AF$14,,(AF$234))),
_xlpm.Res, IF(OR(_xlpm.val="",_xlpm.val="Error"),"",_xlpm.val),
_xlpm.Res
)</f>
        <v>#NAME?</v>
      </c>
      <c r="AG235" s="1993" t="e" cm="1">
        <f t="array" aca="1" ref="AG235" ca="1">_xlfn.LET(
_xlpm.val,IF($F235 = "",val_blankRefText,  _xldudf_CX_GET(CX_ENTITY,$F235,AG$11,AG$14,,(AG$234))),
_xlpm.Res, IF(OR(_xlpm.val="",_xlpm.val="Error"),"",_xlpm.val),
_xlpm.Res
)</f>
        <v>#NAME?</v>
      </c>
      <c r="AH235" s="1993" t="e" cm="1">
        <f t="array" aca="1" ref="AH235" ca="1">_xlfn.LET(
_xlpm.val,IF($F235 = "",val_blankRefText,  _xldudf_CX_GET(CX_ENTITY,$F235,AH$11,AH$14,,(AH$234))),
_xlpm.Res, IF(OR(_xlpm.val="",_xlpm.val="Error"),"",_xlpm.val),
_xlpm.Res
)</f>
        <v>#NAME?</v>
      </c>
      <c r="AI235" s="1993" t="e" cm="1">
        <f t="array" aca="1" ref="AI235" ca="1">_xlfn.LET(
_xlpm.val,IF($F235 = "",val_blankRefText,  _xldudf_CX_GET(CX_ENTITY,$F235,AI$11,AI$14,,(AI$234))),
_xlpm.Res, IF(OR(_xlpm.val="",_xlpm.val="Error"),"",_xlpm.val),
_xlpm.Res
)</f>
        <v>#NAME?</v>
      </c>
      <c r="AJ235" s="1993" t="e" cm="1">
        <f t="array" aca="1" ref="AJ235" ca="1">_xlfn.LET(
_xlpm.val,IF($F235 = "",val_blankRefText,  _xldudf_CX_GET(CX_ENTITY,$F235,AJ$11,AJ$14,,(AJ$234))),
_xlpm.Res, IF(OR(_xlpm.val="",_xlpm.val="Error"),"",_xlpm.val),
_xlpm.Res
)</f>
        <v>#NAME?</v>
      </c>
      <c r="AK235" s="1993" t="e" cm="1">
        <f t="array" aca="1" ref="AK235" ca="1">_xlfn.LET(
_xlpm.val,IF($F235 = "",val_blankRefText,  _xldudf_CX_GET(CX_ENTITY,$F235,AK$11,AK$14,,(AK$234))),
_xlpm.Res, IF(OR(_xlpm.val="",_xlpm.val="Error"),"",_xlpm.val),
_xlpm.Res
)</f>
        <v>#NAME?</v>
      </c>
      <c r="AL235" s="1993" t="e" cm="1">
        <f t="array" aca="1" ref="AL235" ca="1">_xlfn.LET(
_xlpm.val,IF($F235 = "",val_blankRefText,  _xldudf_CX_GET(CX_ENTITY,$F235,AL$11,AL$14,,(AL$234))),
_xlpm.Res, IF(OR(_xlpm.val="",_xlpm.val="Error"),"",_xlpm.val),
_xlpm.Res
)</f>
        <v>#NAME?</v>
      </c>
      <c r="AM235" s="1993" t="e" cm="1">
        <f t="array" aca="1" ref="AM235" ca="1">_xlfn.LET(
_xlpm.val,IF($F235 = "",val_blankRefText,  _xldudf_CX_GET(CX_ENTITY,$F235,AM$11,AM$14,,(AM$234))),
_xlpm.Res, IF(OR(_xlpm.val="",_xlpm.val="Error"),"",_xlpm.val),
_xlpm.Res
)</f>
        <v>#NAME?</v>
      </c>
      <c r="AN235" s="1993" t="e" cm="1">
        <f t="array" aca="1" ref="AN235" ca="1">_xlfn.LET(
_xlpm.val,IF($F235 = "",val_blankRefText,  _xldudf_CX_GET(CX_ENTITY,$F235,AN$11,AN$14,,(AN$234))),
_xlpm.Res, IF(OR(_xlpm.val="",_xlpm.val="Error"),"",_xlpm.val),
_xlpm.Res
)</f>
        <v>#NAME?</v>
      </c>
      <c r="AO235" s="1993" t="e" cm="1">
        <f t="array" aca="1" ref="AO235" ca="1">_xlfn.LET(
_xlpm.val,IF($F235 = "",val_blankRefText,  _xldudf_CX_GET(CX_ENTITY,$F235,AO$11,AO$14,,(AO$234))),
_xlpm.Res, IF(OR(_xlpm.val="",_xlpm.val="Error"),"",_xlpm.val),
_xlpm.Res
)</f>
        <v>#NAME?</v>
      </c>
      <c r="AP235" s="1993" t="e" cm="1">
        <f t="array" aca="1" ref="AP235" ca="1">_xlfn.LET(
_xlpm.val,IF($F235 = "",val_blankRefText,  _xldudf_CX_GET(CX_ENTITY,$F235,AP$11,AP$14,,(AP$234))),
_xlpm.Res, IF(OR(_xlpm.val="",_xlpm.val="Error"),"",_xlpm.val),
_xlpm.Res
)</f>
        <v>#NAME?</v>
      </c>
      <c r="AQ235" s="1993" t="e" cm="1">
        <f t="array" aca="1" ref="AQ235" ca="1">_xlfn.LET(
_xlpm.val,IF($F235 = "",val_blankRefText,  _xldudf_CX_GET(CX_ENTITY,$F235,AQ$11,AQ$14,,(AQ$234))),
_xlpm.Res, IF(OR(_xlpm.val="",_xlpm.val="Error"),"",_xlpm.val),
_xlpm.Res
)</f>
        <v>#NAME?</v>
      </c>
      <c r="AR235" s="1993" t="e" cm="1">
        <f t="array" aca="1" ref="AR235" ca="1">_xlfn.LET(
_xlpm.val,IF($F235 = "",val_blankRefText,  _xldudf_CX_GET(CX_ENTITY,$F235,AR$11,AR$14,,(AR$234))),
_xlpm.Res, IF(OR(_xlpm.val="",_xlpm.val="Error"),"",_xlpm.val),
_xlpm.Res
)</f>
        <v>#NAME?</v>
      </c>
      <c r="AS235" s="1993" t="e" cm="1">
        <f t="array" aca="1" ref="AS235" ca="1">_xlfn.LET(
_xlpm.val,IF($F235 = "",val_blankRefText,  _xldudf_CX_GET(CX_ENTITY,$F235,AS$11,AS$14,,(AS$234))),
_xlpm.Res, IF(OR(_xlpm.val="",_xlpm.val="Error"),"",_xlpm.val),
_xlpm.Res
)</f>
        <v>#NAME?</v>
      </c>
      <c r="AT235" s="1993" t="e" cm="1">
        <f t="array" aca="1" ref="AT235" ca="1">_xlfn.LET(
_xlpm.val,IF($F235 = "",val_blankRefText,  _xldudf_CX_GET(CX_ENTITY,$F235,AT$11,AT$14,,(AT$234))),
_xlpm.Res, IF(OR(_xlpm.val="",_xlpm.val="Error"),"",_xlpm.val),
_xlpm.Res
)</f>
        <v>#NAME?</v>
      </c>
      <c r="AU235" s="1993" t="e" cm="1">
        <f t="array" aca="1" ref="AU235" ca="1">_xlfn.LET(
_xlpm.val,IF($F235 = "",val_blankRefText,  _xldudf_CX_GET(CX_ENTITY,$F235,AU$11,AU$14,,(AU$234))),
_xlpm.Res, IF(OR(_xlpm.val="",_xlpm.val="Error"),"",_xlpm.val),
_xlpm.Res
)</f>
        <v>#NAME?</v>
      </c>
      <c r="AV235" s="1993" t="e" cm="1">
        <f t="array" aca="1" ref="AV235" ca="1">_xlfn.LET(
_xlpm.val,IF($F235 = "",val_blankRefText,  _xldudf_CX_GET(CX_ENTITY,$F235,AV$11,AV$14,,(AV$234))),
_xlpm.Res, IF(OR(_xlpm.val="",_xlpm.val="Error"),"",_xlpm.val),
_xlpm.Res
)</f>
        <v>#NAME?</v>
      </c>
      <c r="AW235" s="1993" t="e" cm="1">
        <f t="array" aca="1" ref="AW235" ca="1">_xlfn.LET(
_xlpm.val,IF($F235 = "",val_blankRefText,  _xldudf_CX_GET(CX_ENTITY,$F235,AW$11,AW$14,,(AW$234))),
_xlpm.Res, IF(OR(_xlpm.val="",_xlpm.val="Error"),"",_xlpm.val),
_xlpm.Res
)</f>
        <v>#NAME?</v>
      </c>
      <c r="AX235" s="1993" t="e" cm="1">
        <f t="array" aca="1" ref="AX235" ca="1">_xlfn.LET(
_xlpm.val,IF($F235 = "",val_blankRefText,  _xldudf_CX_GET(CX_ENTITY,$F235,AX$11,AX$14,,(AX$234))),
_xlpm.Res, IF(OR(_xlpm.val="",_xlpm.val="Error"),"",_xlpm.val),
_xlpm.Res
)</f>
        <v>#NAME?</v>
      </c>
      <c r="AY235" s="1993" t="e" cm="1">
        <f t="array" aca="1" ref="AY235" ca="1">_xlfn.LET(
_xlpm.val,IF($F235 = "",val_blankRefText,  _xldudf_CX_GET(CX_ENTITY,$F235,AY$11,AY$14,,(AY$234))),
_xlpm.Res, IF(OR(_xlpm.val="",_xlpm.val="Error"),"",_xlpm.val),
_xlpm.Res
)</f>
        <v>#NAME?</v>
      </c>
      <c r="AZ235" s="1993" t="e" cm="1">
        <f t="array" aca="1" ref="AZ235" ca="1">_xlfn.LET(
_xlpm.val,IF($F235 = "",val_blankRefText,  _xldudf_CX_GET(CX_ENTITY,$F235,AZ$11,AZ$14,,(AZ$234))),
_xlpm.Res, IF(OR(_xlpm.val="",_xlpm.val="Error"),"",_xlpm.val),
_xlpm.Res
)</f>
        <v>#NAME?</v>
      </c>
      <c r="BA235" s="1993" t="e" cm="1">
        <f t="array" aca="1" ref="BA235" ca="1">_xlfn.LET(
_xlpm.val,IF($F235 = "",val_blankRefText,  _xldudf_CX_GET(CX_ENTITY,$F235,BA$11,BA$14,,(BA$234))),
_xlpm.Res, IF(OR(_xlpm.val="",_xlpm.val="Error"),"",_xlpm.val),
_xlpm.Res
)</f>
        <v>#NAME?</v>
      </c>
      <c r="BB235" s="1993" t="e" cm="1">
        <f t="array" aca="1" ref="BB235" ca="1">_xlfn.LET(
_xlpm.val,IF($F235 = "",val_blankRefText,  _xldudf_CX_GET(CX_ENTITY,$F235,BB$11,BB$14,,(BB$234))),
_xlpm.Res, IF(OR(_xlpm.val="",_xlpm.val="Error"),"",_xlpm.val),
_xlpm.Res
)</f>
        <v>#NAME?</v>
      </c>
      <c r="BC235" s="1993" t="e" cm="1">
        <f t="array" aca="1" ref="BC235" ca="1">_xlfn.LET(
_xlpm.val,IF($F235 = "",val_blankRefText,  _xldudf_CX_GET(CX_ENTITY,$F235,BC$11,BC$14,,(BC$234))),
_xlpm.Res, IF(OR(_xlpm.val="",_xlpm.val="Error"),"",_xlpm.val),
_xlpm.Res
)</f>
        <v>#NAME?</v>
      </c>
      <c r="BD235" s="1993" t="e" cm="1">
        <f t="array" aca="1" ref="BD235" ca="1">_xlfn.LET(
_xlpm.val,IF($F235 = "",val_blankRefText,  _xldudf_CX_GET(CX_ENTITY,$F235,BD$11,BD$14,,(BD$234))),
_xlpm.Res, IF(OR(_xlpm.val="",_xlpm.val="Error"),"",_xlpm.val),
_xlpm.Res
)</f>
        <v>#NAME?</v>
      </c>
      <c r="BE235" s="1993" t="e" cm="1">
        <f t="array" aca="1" ref="BE235" ca="1">_xlfn.LET(
_xlpm.val,IF($F235 = "",val_blankRefText,  _xldudf_CX_GET(CX_ENTITY,$F235,BE$11,BE$14,,(BE$234))),
_xlpm.Res, IF(OR(_xlpm.val="",_xlpm.val="Error"),"",_xlpm.val),
_xlpm.Res
)</f>
        <v>#NAME?</v>
      </c>
      <c r="BF235" s="1993" t="e" cm="1">
        <f t="array" aca="1" ref="BF235" ca="1">_xlfn.LET(
_xlpm.val,IF($F235 = "",val_blankRefText,  _xldudf_CX_GET(CX_ENTITY,$F235,BF$11,BF$14,,(BF$234))),
_xlpm.Res, IF(OR(_xlpm.val="",_xlpm.val="Error"),"",_xlpm.val),
_xlpm.Res
)</f>
        <v>#NAME?</v>
      </c>
      <c r="BG235" s="1993" t="e" cm="1">
        <f t="array" aca="1" ref="BG235" ca="1">_xlfn.LET(
_xlpm.val,IF($F235 = "",val_blankRefText,  _xldudf_CX_GET(CX_ENTITY,$F235,BG$11,BG$14,,(BG$234))),
_xlpm.Res, IF(OR(_xlpm.val="",_xlpm.val="Error"),"",_xlpm.val),
_xlpm.Res
)</f>
        <v>#NAME?</v>
      </c>
      <c r="BH235" s="1993" t="e" cm="1">
        <f t="array" aca="1" ref="BH235" ca="1">_xlfn.LET(
_xlpm.val,IF($F235 = "",val_blankRefText,  _xldudf_CX_GET(CX_ENTITY,$F235,BH$11,BH$14,,(BH$234))),
_xlpm.Res, IF(OR(_xlpm.val="",_xlpm.val="Error"),"",_xlpm.val),
_xlpm.Res
)</f>
        <v>#NAME?</v>
      </c>
      <c r="BI235" s="1993" t="e" cm="1">
        <f t="array" aca="1" ref="BI235" ca="1">_xlfn.LET(
_xlpm.val,IF($F235 = "",val_blankRefText,  _xldudf_CX_GET(CX_ENTITY,$F235,BI$11,BI$14,,(BI$234))),
_xlpm.Res, IF(OR(_xlpm.val="",_xlpm.val="Error"),"",_xlpm.val),
_xlpm.Res
)</f>
        <v>#NAME?</v>
      </c>
      <c r="BJ235" s="1993" t="e" cm="1">
        <f t="array" aca="1" ref="BJ235" ca="1">_xlfn.LET(
_xlpm.val,IF($F235 = "",val_blankRefText,  _xldudf_CX_GET(CX_ENTITY,$F235,BJ$11,BJ$14,,(BJ$234))),
_xlpm.Res, IF(OR(_xlpm.val="",_xlpm.val="Error"),"",_xlpm.val),
_xlpm.Res
)</f>
        <v>#NAME?</v>
      </c>
      <c r="BK235" s="1993" t="e" cm="1">
        <f t="array" aca="1" ref="BK235" ca="1">_xlfn.LET(
_xlpm.val,IF($F235 = "",val_blankRefText,  _xldudf_CX_GET(CX_ENTITY,$F235,BK$11,BK$14,,(BK$234))),
_xlpm.Res, IF(OR(_xlpm.val="",_xlpm.val="Error"),"",_xlpm.val),
_xlpm.Res
)</f>
        <v>#NAME?</v>
      </c>
      <c r="BL235" s="1993" t="e" cm="1">
        <f t="array" aca="1" ref="BL235" ca="1">_xlfn.LET(
_xlpm.val,IF($F235 = "",val_blankRefText,  _xldudf_CX_GET(CX_ENTITY,$F235,BL$11,BL$14,,(BL$234))),
_xlpm.Res, IF(OR(_xlpm.val="",_xlpm.val="Error"),"",_xlpm.val),
_xlpm.Res
)</f>
        <v>#NAME?</v>
      </c>
      <c r="BM235" s="1993" t="e" cm="1">
        <f t="array" aca="1" ref="BM235" ca="1">_xlfn.LET(
_xlpm.val,IF($F235 = "",val_blankRefText,  _xldudf_CX_GET(CX_ENTITY,$F235,BM$11,BM$14,,(BM$234))),
_xlpm.Res, IF(OR(_xlpm.val="",_xlpm.val="Error"),"",_xlpm.val),
_xlpm.Res
)</f>
        <v>#NAME?</v>
      </c>
      <c r="BN235" s="1993" t="e" cm="1">
        <f t="array" aca="1" ref="BN235" ca="1">_xlfn.LET(
_xlpm.val,IF($F235 = "",val_blankRefText,  _xldudf_CX_GET(CX_ENTITY,$F235,BN$11,BN$14,,(BN$234))),
_xlpm.Res, IF(OR(_xlpm.val="",_xlpm.val="Error"),"",_xlpm.val),
_xlpm.Res
)</f>
        <v>#NAME?</v>
      </c>
      <c r="BO235" s="2110"/>
      <c r="BP235" s="2110"/>
      <c r="BQ235" s="2110"/>
      <c r="BR235" s="2110"/>
      <c r="BS235" s="2110"/>
      <c r="BT235" s="2110"/>
      <c r="BU235" s="2110"/>
      <c r="BV235" s="2110"/>
      <c r="BW235" s="2110"/>
      <c r="BX235" s="2110"/>
      <c r="BY235" s="2110"/>
      <c r="BZ235" s="2110"/>
      <c r="CA235" s="34"/>
      <c r="CC235" s="58"/>
      <c r="CD235" s="1461" t="e" cm="1">
        <f t="array" aca="1" ref="CD235" ca="1">_xlfn.LET( _xlpm.CheckBlank, SUM(PL!$AD235:$BN235) = 0, IF(_xlpm.CheckBlank, "", SUM(_xlfn._xlws.FILTER(PL!$AD235:$BN235,(YEAR(PL!$AD$12:$BN$12)=PL!CD$12)*(array_timeline&lt;=PL!CD$11)))))</f>
        <v>#NAME?</v>
      </c>
      <c r="CE235" s="1461" t="e" cm="1">
        <f t="array" aca="1" ref="CE235" ca="1">_xlfn.LET( _xlpm.CheckBlank, SUM(PL!$AD235:$BN235) = 0, IF(_xlpm.CheckBlank, "", SUM(_xlfn._xlws.FILTER(PL!$AD235:$BN235,(YEAR(PL!$AD$12:$BN$12)=PL!CE$12)*(array_timeline&lt;=PL!CE$11)))))</f>
        <v>#NAME?</v>
      </c>
      <c r="CF235" s="88"/>
      <c r="CG235" s="1461" t="e" cm="1">
        <f t="array" aca="1" ref="CG235" ca="1">_xlfn.LET( _xlpm.CheckBlank, SUM(PL!$AD235:$BN235) = 0, IF(_xlpm.CheckBlank, "", SUM(_xlfn._xlws.FILTER(PL!$AD235:$BN235,(YEAR(PL!$AD$12:$BN$12)=PL!CG$12)*(array_timeline&lt;=PL!CG$11)))))</f>
        <v>#NAME?</v>
      </c>
      <c r="CH235" s="1461" t="e" cm="1">
        <f t="array" aca="1" ref="CH235" ca="1">_xlfn.LET( _xlpm.CheckBlank, SUM(PL!$AD235:$BN235) = 0, IF(_xlpm.CheckBlank, "", SUM(_xlfn._xlws.FILTER(PL!$AD235:$BN235,(YEAR(PL!$AD$12:$BN$12)=PL!CH$12)*(array_timeline&lt;=PL!CH$11)))))</f>
        <v>#NAME?</v>
      </c>
      <c r="CI235" s="88"/>
      <c r="CJ235" s="1461" t="e" cm="1">
        <f t="array" aca="1" ref="CJ235" ca="1">_xlfn.LET( _xlpm.CheckBlank, SUM(PL!$AD235:$BN235) = 0, IF(_xlpm.CheckBlank, "", SUM(_xlfn.TAKE(_xlfn.DROP(PL!$AD235:$BN235, ,-DATEDIFF(PL!CJ$11, val_asOfDate,"M")),1,-12))))</f>
        <v>#NAME?</v>
      </c>
      <c r="CK235" s="1461" t="e" cm="1">
        <f t="array" aca="1" ref="CK235" ca="1">_xlfn.LET( _xlpm.CheckBlank, SUM(PL!$AD235:$BN235) = 0, IF(_xlpm.CheckBlank, "", SUM(_xlfn.TAKE(_xlfn.DROP(PL!$AD235:$BN235, ,-DATEDIFF(PL!CK$11, val_asOfDate,"M")),1,-12))))</f>
        <v>#NAME?</v>
      </c>
      <c r="CL235" s="88"/>
      <c r="CM235" s="1142" t="str" cm="1">
        <f t="array" aca="1" ref="CM235" ca="1">_xlfn.LET(
  _xlpm.findRow, _xlfn.XMATCH($W235&amp;$Y235, $W$20:$W$118&amp;$AB$20:$AB$118,0),
  _xlpm.Choose, _xlfn.CHOOSEROWS($CM$20:$CN$118, _xlpm.findRow),
  _xlpm.result, IF(ISERROR(_xlpm.findRow), "", _xlpm.Choose),
  _xlpm.result
)</f>
        <v/>
      </c>
      <c r="CN235" s="1142"/>
      <c r="CO235" s="88"/>
      <c r="CP235" s="1142" t="str" cm="1">
        <f t="array" aca="1" ref="CP235" ca="1">_xlfn.LET(
  _xlpm.findRow, _xlfn.XMATCH($W235&amp;$Y235, $W$20:$W$118&amp;$AB$20:$AB$118,0),
  _xlpm.Choose, _xlfn.CHOOSEROWS($CP$20:$CQ$118, _xlpm.findRow),
  _xlpm.result, IF(ISERROR(_xlpm.findRow), "", _xlpm.Choose),
  _xlpm.result
)</f>
        <v/>
      </c>
      <c r="CQ235" s="1142"/>
      <c r="CR235" s="34"/>
    </row>
    <row r="236" spans="1:96" ht="21" customHeight="1" outlineLevel="2">
      <c r="A236" s="1322"/>
      <c r="B236" s="577" t="s">
        <v>187</v>
      </c>
      <c r="C236" s="577" t="s">
        <v>1660</v>
      </c>
      <c r="D236" s="577"/>
      <c r="E236" s="577" t="e" cm="1">
        <f t="array" aca="1" ref="E236" ca="1">_xlfn.LET(
   _xlpm.Attr,  $C236,
   _xlpm.Lookback, $E$16,
   _xlpm.QueryDate, EOMONTH(val_asOfDate,_xlpm.Lookback),
   _xlpm.ReadField, _xldudf_CX_GET(CX_ENTITY,fx_attrConverter($C236),_xlpm.QueryDate),
   _xlpm.AttrBlank, _xlpm.Attr="", _xlpm.Result,
   IF(_xlpm.AttrBlank,val_blankRefText,fx_attrConverter(_xlpm.ReadField,0)),
IF(_xlpm.Result = "Error", "", _xlpm.Result )
)</f>
        <v>#NAME?</v>
      </c>
      <c r="F236" s="577" t="str">
        <f t="shared" ref="F236:F242" si="69">IF(
    $B236 &lt;&gt;"",$B236,
    $E236
  )</f>
        <v>Segment IV Breakdown - Amount 1</v>
      </c>
      <c r="G236" s="577" t="s">
        <v>1658</v>
      </c>
      <c r="H236" s="510">
        <v>0</v>
      </c>
      <c r="I236" s="510">
        <v>1</v>
      </c>
      <c r="J236" s="30"/>
      <c r="K236" s="30"/>
      <c r="L236" s="579" t="b">
        <v>0</v>
      </c>
      <c r="N236" s="158"/>
      <c r="O236" s="101"/>
      <c r="P236" s="52"/>
      <c r="Q236" s="101"/>
      <c r="R236" s="101"/>
      <c r="S236" s="2"/>
      <c r="T236" s="2"/>
      <c r="U236" s="39"/>
      <c r="W236" s="91" t="e">
        <f ca="1">W235</f>
        <v>#NAME?</v>
      </c>
      <c r="X236" s="884" t="s">
        <v>62</v>
      </c>
      <c r="Y236" s="1553" t="e" cm="1">
        <f t="array" aca="1" ref="Y236" ca="1">IF(
       $B236 = "",
       IFBLANK( $E236, "Please select or type in or leave as blank"),
       IFBLANK( $E236, $B236)
    )</f>
        <v>#NAME?</v>
      </c>
      <c r="Z236" s="198" cm="1">
        <f t="array" ref="Z236">_xlfn.SWITCH(
    TRUE,
ISBLANK(_PL!$L236),"",
    _PL!$L236=TRUE, 1,
    _PL!$L236=FALSE,-1,
    _PL!$L236=-1,0,
"n/a"
)</f>
        <v>-1</v>
      </c>
      <c r="AA236" s="905"/>
      <c r="AB236" s="591"/>
      <c r="AC236" s="914"/>
      <c r="AD236" s="1992" t="e" cm="1">
        <f t="array" aca="1" ref="AD236" ca="1">_xlfn.LET(
_xlpm.val,IF($F236 = "",val_blankRefText,  _xldudf_CX_GET(CX_ENTITY,$F236,AD$11,AD$14,,(AD$234))),
_xlpm.Res, IF(OR(_xlpm.val="",_xlpm.val="Error"),"",_xlpm.val),
_xlpm.Res
)</f>
        <v>#NAME?</v>
      </c>
      <c r="AE236" s="1992" t="e" cm="1">
        <f t="array" aca="1" ref="AE236" ca="1">_xlfn.LET(
_xlpm.val,IF($F236 = "",val_blankRefText,  _xldudf_CX_GET(CX_ENTITY,$F236,AE$11,AE$14,,(AE$234))),
_xlpm.Res, IF(OR(_xlpm.val="",_xlpm.val="Error"),"",_xlpm.val),
_xlpm.Res
)</f>
        <v>#NAME?</v>
      </c>
      <c r="AF236" s="1992" t="e" cm="1">
        <f t="array" aca="1" ref="AF236" ca="1">_xlfn.LET(
_xlpm.val,IF($F236 = "",val_blankRefText,  _xldudf_CX_GET(CX_ENTITY,$F236,AF$11,AF$14,,(AF$234))),
_xlpm.Res, IF(OR(_xlpm.val="",_xlpm.val="Error"),"",_xlpm.val),
_xlpm.Res
)</f>
        <v>#NAME?</v>
      </c>
      <c r="AG236" s="1992" t="e" cm="1">
        <f t="array" aca="1" ref="AG236" ca="1">_xlfn.LET(
_xlpm.val,IF($F236 = "",val_blankRefText,  _xldudf_CX_GET(CX_ENTITY,$F236,AG$11,AG$14,,(AG$234))),
_xlpm.Res, IF(OR(_xlpm.val="",_xlpm.val="Error"),"",_xlpm.val),
_xlpm.Res
)</f>
        <v>#NAME?</v>
      </c>
      <c r="AH236" s="1992" t="e" cm="1">
        <f t="array" aca="1" ref="AH236" ca="1">_xlfn.LET(
_xlpm.val,IF($F236 = "",val_blankRefText,  _xldudf_CX_GET(CX_ENTITY,$F236,AH$11,AH$14,,(AH$234))),
_xlpm.Res, IF(OR(_xlpm.val="",_xlpm.val="Error"),"",_xlpm.val),
_xlpm.Res
)</f>
        <v>#NAME?</v>
      </c>
      <c r="AI236" s="1992" t="e" cm="1">
        <f t="array" aca="1" ref="AI236" ca="1">_xlfn.LET(
_xlpm.val,IF($F236 = "",val_blankRefText,  _xldudf_CX_GET(CX_ENTITY,$F236,AI$11,AI$14,,(AI$234))),
_xlpm.Res, IF(OR(_xlpm.val="",_xlpm.val="Error"),"",_xlpm.val),
_xlpm.Res
)</f>
        <v>#NAME?</v>
      </c>
      <c r="AJ236" s="1992" t="e" cm="1">
        <f t="array" aca="1" ref="AJ236" ca="1">_xlfn.LET(
_xlpm.val,IF($F236 = "",val_blankRefText,  _xldudf_CX_GET(CX_ENTITY,$F236,AJ$11,AJ$14,,(AJ$234))),
_xlpm.Res, IF(OR(_xlpm.val="",_xlpm.val="Error"),"",_xlpm.val),
_xlpm.Res
)</f>
        <v>#NAME?</v>
      </c>
      <c r="AK236" s="1992" t="e" cm="1">
        <f t="array" aca="1" ref="AK236" ca="1">_xlfn.LET(
_xlpm.val,IF($F236 = "",val_blankRefText,  _xldudf_CX_GET(CX_ENTITY,$F236,AK$11,AK$14,,(AK$234))),
_xlpm.Res, IF(OR(_xlpm.val="",_xlpm.val="Error"),"",_xlpm.val),
_xlpm.Res
)</f>
        <v>#NAME?</v>
      </c>
      <c r="AL236" s="1992" t="e" cm="1">
        <f t="array" aca="1" ref="AL236" ca="1">_xlfn.LET(
_xlpm.val,IF($F236 = "",val_blankRefText,  _xldudf_CX_GET(CX_ENTITY,$F236,AL$11,AL$14,,(AL$234))),
_xlpm.Res, IF(OR(_xlpm.val="",_xlpm.val="Error"),"",_xlpm.val),
_xlpm.Res
)</f>
        <v>#NAME?</v>
      </c>
      <c r="AM236" s="1992" t="e" cm="1">
        <f t="array" aca="1" ref="AM236" ca="1">_xlfn.LET(
_xlpm.val,IF($F236 = "",val_blankRefText,  _xldudf_CX_GET(CX_ENTITY,$F236,AM$11,AM$14,,(AM$234))),
_xlpm.Res, IF(OR(_xlpm.val="",_xlpm.val="Error"),"",_xlpm.val),
_xlpm.Res
)</f>
        <v>#NAME?</v>
      </c>
      <c r="AN236" s="1992" t="e" cm="1">
        <f t="array" aca="1" ref="AN236" ca="1">_xlfn.LET(
_xlpm.val,IF($F236 = "",val_blankRefText,  _xldudf_CX_GET(CX_ENTITY,$F236,AN$11,AN$14,,(AN$234))),
_xlpm.Res, IF(OR(_xlpm.val="",_xlpm.val="Error"),"",_xlpm.val),
_xlpm.Res
)</f>
        <v>#NAME?</v>
      </c>
      <c r="AO236" s="1992" t="e" cm="1">
        <f t="array" aca="1" ref="AO236" ca="1">_xlfn.LET(
_xlpm.val,IF($F236 = "",val_blankRefText,  _xldudf_CX_GET(CX_ENTITY,$F236,AO$11,AO$14,,(AO$234))),
_xlpm.Res, IF(OR(_xlpm.val="",_xlpm.val="Error"),"",_xlpm.val),
_xlpm.Res
)</f>
        <v>#NAME?</v>
      </c>
      <c r="AP236" s="1992" t="e" cm="1">
        <f t="array" aca="1" ref="AP236" ca="1">_xlfn.LET(
_xlpm.val,IF($F236 = "",val_blankRefText,  _xldudf_CX_GET(CX_ENTITY,$F236,AP$11,AP$14,,(AP$234))),
_xlpm.Res, IF(OR(_xlpm.val="",_xlpm.val="Error"),"",_xlpm.val),
_xlpm.Res
)</f>
        <v>#NAME?</v>
      </c>
      <c r="AQ236" s="1992" t="e" cm="1">
        <f t="array" aca="1" ref="AQ236" ca="1">_xlfn.LET(
_xlpm.val,IF($F236 = "",val_blankRefText,  _xldudf_CX_GET(CX_ENTITY,$F236,AQ$11,AQ$14,,(AQ$234))),
_xlpm.Res, IF(OR(_xlpm.val="",_xlpm.val="Error"),"",_xlpm.val),
_xlpm.Res
)</f>
        <v>#NAME?</v>
      </c>
      <c r="AR236" s="1992" t="e" cm="1">
        <f t="array" aca="1" ref="AR236" ca="1">_xlfn.LET(
_xlpm.val,IF($F236 = "",val_blankRefText,  _xldudf_CX_GET(CX_ENTITY,$F236,AR$11,AR$14,,(AR$234))),
_xlpm.Res, IF(OR(_xlpm.val="",_xlpm.val="Error"),"",_xlpm.val),
_xlpm.Res
)</f>
        <v>#NAME?</v>
      </c>
      <c r="AS236" s="1992" t="e" cm="1">
        <f t="array" aca="1" ref="AS236" ca="1">_xlfn.LET(
_xlpm.val,IF($F236 = "",val_blankRefText,  _xldudf_CX_GET(CX_ENTITY,$F236,AS$11,AS$14,,(AS$234))),
_xlpm.Res, IF(OR(_xlpm.val="",_xlpm.val="Error"),"",_xlpm.val),
_xlpm.Res
)</f>
        <v>#NAME?</v>
      </c>
      <c r="AT236" s="1992" t="e" cm="1">
        <f t="array" aca="1" ref="AT236" ca="1">_xlfn.LET(
_xlpm.val,IF($F236 = "",val_blankRefText,  _xldudf_CX_GET(CX_ENTITY,$F236,AT$11,AT$14,,(AT$234))),
_xlpm.Res, IF(OR(_xlpm.val="",_xlpm.val="Error"),"",_xlpm.val),
_xlpm.Res
)</f>
        <v>#NAME?</v>
      </c>
      <c r="AU236" s="1992" t="e" cm="1">
        <f t="array" aca="1" ref="AU236" ca="1">_xlfn.LET(
_xlpm.val,IF($F236 = "",val_blankRefText,  _xldudf_CX_GET(CX_ENTITY,$F236,AU$11,AU$14,,(AU$234))),
_xlpm.Res, IF(OR(_xlpm.val="",_xlpm.val="Error"),"",_xlpm.val),
_xlpm.Res
)</f>
        <v>#NAME?</v>
      </c>
      <c r="AV236" s="1992" t="e" cm="1">
        <f t="array" aca="1" ref="AV236" ca="1">_xlfn.LET(
_xlpm.val,IF($F236 = "",val_blankRefText,  _xldudf_CX_GET(CX_ENTITY,$F236,AV$11,AV$14,,(AV$234))),
_xlpm.Res, IF(OR(_xlpm.val="",_xlpm.val="Error"),"",_xlpm.val),
_xlpm.Res
)</f>
        <v>#NAME?</v>
      </c>
      <c r="AW236" s="1992" t="e" cm="1">
        <f t="array" aca="1" ref="AW236" ca="1">_xlfn.LET(
_xlpm.val,IF($F236 = "",val_blankRefText,  _xldudf_CX_GET(CX_ENTITY,$F236,AW$11,AW$14,,(AW$234))),
_xlpm.Res, IF(OR(_xlpm.val="",_xlpm.val="Error"),"",_xlpm.val),
_xlpm.Res
)</f>
        <v>#NAME?</v>
      </c>
      <c r="AX236" s="1992" t="e" cm="1">
        <f t="array" aca="1" ref="AX236" ca="1">_xlfn.LET(
_xlpm.val,IF($F236 = "",val_blankRefText,  _xldudf_CX_GET(CX_ENTITY,$F236,AX$11,AX$14,,(AX$234))),
_xlpm.Res, IF(OR(_xlpm.val="",_xlpm.val="Error"),"",_xlpm.val),
_xlpm.Res
)</f>
        <v>#NAME?</v>
      </c>
      <c r="AY236" s="1992" t="e" cm="1">
        <f t="array" aca="1" ref="AY236" ca="1">_xlfn.LET(
_xlpm.val,IF($F236 = "",val_blankRefText,  _xldudf_CX_GET(CX_ENTITY,$F236,AY$11,AY$14,,(AY$234))),
_xlpm.Res, IF(OR(_xlpm.val="",_xlpm.val="Error"),"",_xlpm.val),
_xlpm.Res
)</f>
        <v>#NAME?</v>
      </c>
      <c r="AZ236" s="1992" t="e" cm="1">
        <f t="array" aca="1" ref="AZ236" ca="1">_xlfn.LET(
_xlpm.val,IF($F236 = "",val_blankRefText,  _xldudf_CX_GET(CX_ENTITY,$F236,AZ$11,AZ$14,,(AZ$234))),
_xlpm.Res, IF(OR(_xlpm.val="",_xlpm.val="Error"),"",_xlpm.val),
_xlpm.Res
)</f>
        <v>#NAME?</v>
      </c>
      <c r="BA236" s="1992" t="e" cm="1">
        <f t="array" aca="1" ref="BA236" ca="1">_xlfn.LET(
_xlpm.val,IF($F236 = "",val_blankRefText,  _xldudf_CX_GET(CX_ENTITY,$F236,BA$11,BA$14,,(BA$234))),
_xlpm.Res, IF(OR(_xlpm.val="",_xlpm.val="Error"),"",_xlpm.val),
_xlpm.Res
)</f>
        <v>#NAME?</v>
      </c>
      <c r="BB236" s="1992" t="e" cm="1">
        <f t="array" aca="1" ref="BB236" ca="1">_xlfn.LET(
_xlpm.val,IF($F236 = "",val_blankRefText,  _xldudf_CX_GET(CX_ENTITY,$F236,BB$11,BB$14,,(BB$234))),
_xlpm.Res, IF(OR(_xlpm.val="",_xlpm.val="Error"),"",_xlpm.val),
_xlpm.Res
)</f>
        <v>#NAME?</v>
      </c>
      <c r="BC236" s="1992" t="e" cm="1">
        <f t="array" aca="1" ref="BC236" ca="1">_xlfn.LET(
_xlpm.val,IF($F236 = "",val_blankRefText,  _xldudf_CX_GET(CX_ENTITY,$F236,BC$11,BC$14,,(BC$234))),
_xlpm.Res, IF(OR(_xlpm.val="",_xlpm.val="Error"),"",_xlpm.val),
_xlpm.Res
)</f>
        <v>#NAME?</v>
      </c>
      <c r="BD236" s="1992" t="e" cm="1">
        <f t="array" aca="1" ref="BD236" ca="1">_xlfn.LET(
_xlpm.val,IF($F236 = "",val_blankRefText,  _xldudf_CX_GET(CX_ENTITY,$F236,BD$11,BD$14,,(BD$234))),
_xlpm.Res, IF(OR(_xlpm.val="",_xlpm.val="Error"),"",_xlpm.val),
_xlpm.Res
)</f>
        <v>#NAME?</v>
      </c>
      <c r="BE236" s="1992" t="e" cm="1">
        <f t="array" aca="1" ref="BE236" ca="1">_xlfn.LET(
_xlpm.val,IF($F236 = "",val_blankRefText,  _xldudf_CX_GET(CX_ENTITY,$F236,BE$11,BE$14,,(BE$234))),
_xlpm.Res, IF(OR(_xlpm.val="",_xlpm.val="Error"),"",_xlpm.val),
_xlpm.Res
)</f>
        <v>#NAME?</v>
      </c>
      <c r="BF236" s="1992" t="e" cm="1">
        <f t="array" aca="1" ref="BF236" ca="1">_xlfn.LET(
_xlpm.val,IF($F236 = "",val_blankRefText,  _xldudf_CX_GET(CX_ENTITY,$F236,BF$11,BF$14,,(BF$234))),
_xlpm.Res, IF(OR(_xlpm.val="",_xlpm.val="Error"),"",_xlpm.val),
_xlpm.Res
)</f>
        <v>#NAME?</v>
      </c>
      <c r="BG236" s="1992" t="e" cm="1">
        <f t="array" aca="1" ref="BG236" ca="1">_xlfn.LET(
_xlpm.val,IF($F236 = "",val_blankRefText,  _xldudf_CX_GET(CX_ENTITY,$F236,BG$11,BG$14,,(BG$234))),
_xlpm.Res, IF(OR(_xlpm.val="",_xlpm.val="Error"),"",_xlpm.val),
_xlpm.Res
)</f>
        <v>#NAME?</v>
      </c>
      <c r="BH236" s="1992" t="e" cm="1">
        <f t="array" aca="1" ref="BH236" ca="1">_xlfn.LET(
_xlpm.val,IF($F236 = "",val_blankRefText,  _xldudf_CX_GET(CX_ENTITY,$F236,BH$11,BH$14,,(BH$234))),
_xlpm.Res, IF(OR(_xlpm.val="",_xlpm.val="Error"),"",_xlpm.val),
_xlpm.Res
)</f>
        <v>#NAME?</v>
      </c>
      <c r="BI236" s="1992" t="e" cm="1">
        <f t="array" aca="1" ref="BI236" ca="1">_xlfn.LET(
_xlpm.val,IF($F236 = "",val_blankRefText,  _xldudf_CX_GET(CX_ENTITY,$F236,BI$11,BI$14,,(BI$234))),
_xlpm.Res, IF(OR(_xlpm.val="",_xlpm.val="Error"),"",_xlpm.val),
_xlpm.Res
)</f>
        <v>#NAME?</v>
      </c>
      <c r="BJ236" s="1992" t="e" cm="1">
        <f t="array" aca="1" ref="BJ236" ca="1">_xlfn.LET(
_xlpm.val,IF($F236 = "",val_blankRefText,  _xldudf_CX_GET(CX_ENTITY,$F236,BJ$11,BJ$14,,(BJ$234))),
_xlpm.Res, IF(OR(_xlpm.val="",_xlpm.val="Error"),"",_xlpm.val),
_xlpm.Res
)</f>
        <v>#NAME?</v>
      </c>
      <c r="BK236" s="1992" t="e" cm="1">
        <f t="array" aca="1" ref="BK236" ca="1">_xlfn.LET(
_xlpm.val,IF($F236 = "",val_blankRefText,  _xldudf_CX_GET(CX_ENTITY,$F236,BK$11,BK$14,,(BK$234))),
_xlpm.Res, IF(OR(_xlpm.val="",_xlpm.val="Error"),"",_xlpm.val),
_xlpm.Res
)</f>
        <v>#NAME?</v>
      </c>
      <c r="BL236" s="1992" t="e" cm="1">
        <f t="array" aca="1" ref="BL236" ca="1">_xlfn.LET(
_xlpm.val,IF($F236 = "",val_blankRefText,  _xldudf_CX_GET(CX_ENTITY,$F236,BL$11,BL$14,,(BL$234))),
_xlpm.Res, IF(OR(_xlpm.val="",_xlpm.val="Error"),"",_xlpm.val),
_xlpm.Res
)</f>
        <v>#NAME?</v>
      </c>
      <c r="BM236" s="1992" t="e" cm="1">
        <f t="array" aca="1" ref="BM236" ca="1">_xlfn.LET(
_xlpm.val,IF($F236 = "",val_blankRefText,  _xldudf_CX_GET(CX_ENTITY,$F236,BM$11,BM$14,,(BM$234))),
_xlpm.Res, IF(OR(_xlpm.val="",_xlpm.val="Error"),"",_xlpm.val),
_xlpm.Res
)</f>
        <v>#NAME?</v>
      </c>
      <c r="BN236" s="1992" t="e" cm="1">
        <f t="array" aca="1" ref="BN236" ca="1">_xlfn.LET(
_xlpm.val,IF($F236 = "",val_blankRefText,  _xldudf_CX_GET(CX_ENTITY,$F236,BN$11,BN$14,,(BN$234))),
_xlpm.Res, IF(OR(_xlpm.val="",_xlpm.val="Error"),"",_xlpm.val),
_xlpm.Res
)</f>
        <v>#NAME?</v>
      </c>
      <c r="BO236" s="2103"/>
      <c r="BP236" s="2103"/>
      <c r="BQ236" s="2103"/>
      <c r="BR236" s="2103"/>
      <c r="BS236" s="2103"/>
      <c r="BT236" s="2103"/>
      <c r="BU236" s="2103"/>
      <c r="BV236" s="2103"/>
      <c r="BW236" s="2103"/>
      <c r="BX236" s="2103"/>
      <c r="BY236" s="2103"/>
      <c r="BZ236" s="2103"/>
      <c r="CA236" s="34"/>
      <c r="CC236" s="58"/>
      <c r="CD236" s="1461" t="e" cm="1">
        <f t="array" aca="1" ref="CD236" ca="1">_xlfn.LET( _xlpm.CheckBlank, SUM(PL!$AD236:$BN236) = 0, IF(_xlpm.CheckBlank, "", SUM(_xlfn._xlws.FILTER(PL!$AD236:$BN236,(YEAR(PL!$AD$12:$BN$12)=PL!CD$12)*(array_timeline&lt;=PL!CD$11)))))</f>
        <v>#NAME?</v>
      </c>
      <c r="CE236" s="1461" t="e" cm="1">
        <f t="array" aca="1" ref="CE236" ca="1">_xlfn.LET( _xlpm.CheckBlank, SUM(PL!$AD236:$BN236) = 0, IF(_xlpm.CheckBlank, "", SUM(_xlfn._xlws.FILTER(PL!$AD236:$BN236,(YEAR(PL!$AD$12:$BN$12)=PL!CE$12)*(array_timeline&lt;=PL!CE$11)))))</f>
        <v>#NAME?</v>
      </c>
      <c r="CF236" s="88"/>
      <c r="CG236" s="1461" t="e" cm="1">
        <f t="array" aca="1" ref="CG236" ca="1">_xlfn.LET( _xlpm.CheckBlank, SUM(PL!$AD236:$BN236) = 0, IF(_xlpm.CheckBlank, "", SUM(_xlfn._xlws.FILTER(PL!$AD236:$BN236,(YEAR(PL!$AD$12:$BN$12)=PL!CG$12)*(array_timeline&lt;=PL!CG$11)))))</f>
        <v>#NAME?</v>
      </c>
      <c r="CH236" s="1461" t="e" cm="1">
        <f t="array" aca="1" ref="CH236" ca="1">_xlfn.LET( _xlpm.CheckBlank, SUM(PL!$AD236:$BN236) = 0, IF(_xlpm.CheckBlank, "", SUM(_xlfn._xlws.FILTER(PL!$AD236:$BN236,(YEAR(PL!$AD$12:$BN$12)=PL!CH$12)*(array_timeline&lt;=PL!CH$11)))))</f>
        <v>#NAME?</v>
      </c>
      <c r="CI236" s="88"/>
      <c r="CJ236" s="1461" cm="1">
        <f t="array" ref="CJ236">_xlfn.LET( _xlpm.CheckBlank, SUM(PL!$AD236:$BN236) = 0, IF(_xlpm.CheckBlank, "", SUM(_xlfn.TAKE(_xlfn.DROP(PL!$AD236:$BN236, ,-DATEDIFF(PL!CJ$11, val_asOfDate,"M")),1,-12))))</f>
        <v>12</v>
      </c>
      <c r="CK236" s="1461" cm="1">
        <f t="array" ref="CK236">_xlfn.LET( _xlpm.CheckBlank, SUM(PL!$AD236:$BN236) = 0, IF(_xlpm.CheckBlank, "", SUM(_xlfn.TAKE(_xlfn.DROP(PL!$AD236:$BN236, ,-DATEDIFF(PL!CK$11, val_asOfDate,"M")),1,-12))))</f>
        <v>12</v>
      </c>
      <c r="CL236" s="88"/>
      <c r="CM236" s="1986" t="e" cm="1">
        <f t="array" aca="1" ref="CM236" ca="1">_xlfn.LET(
_xlpm.val,IF($F236 = "",val_blankRefText,  _xldudf_CX_GET(CX_ENTITY,$F236,CM$11,CM$14,,(CM$234))),
_xlpm.Res, IF(OR(_xlpm.val="",_xlpm.val="Error"),"",_xlpm.val),
_xlpm.Res
)</f>
        <v>#NAME?</v>
      </c>
      <c r="CN236" s="1986" t="e" cm="1">
        <f t="array" aca="1" ref="CN236" ca="1">_xlfn.LET(
_xlpm.val,IF($F236 = "",val_blankRefText,  _xldudf_CX_GET(CX_ENTITY,$F236,CN$11,CN$14,,(CN$234))),
_xlpm.Res, IF(OR(_xlpm.val="",_xlpm.val="Error"),"",_xlpm.val),
_xlpm.Res
)</f>
        <v>#NAME?</v>
      </c>
      <c r="CO236" s="1169"/>
      <c r="CP236" s="1986" t="e" cm="1">
        <f t="array" aca="1" ref="CP236" ca="1">_xlfn.LET(
_xlpm.val,IF($F236 = "",val_blankRefText,  _xldudf_CX_GET(CX_ENTITY,$F236,CP$11,CP$14,,(CP$234))),
_xlpm.Res, IF(OR(_xlpm.val="",_xlpm.val="Error"),"",_xlpm.val),
_xlpm.Res
)</f>
        <v>#NAME?</v>
      </c>
      <c r="CQ236" s="1986" t="e" cm="1">
        <f t="array" aca="1" ref="CQ236" ca="1">_xlfn.LET(
_xlpm.val,IF($F236 = "",val_blankRefText,  _xldudf_CX_GET(CX_ENTITY,$F236,CQ$11,CQ$14,,(CQ$234))),
_xlpm.Res, IF(OR(_xlpm.val="",_xlpm.val="Error"),"",_xlpm.val),
_xlpm.Res
)</f>
        <v>#NAME?</v>
      </c>
      <c r="CR236" s="34"/>
    </row>
    <row r="237" spans="1:96" ht="21" customHeight="1" outlineLevel="2">
      <c r="A237" s="1322"/>
      <c r="B237" s="577" t="s">
        <v>188</v>
      </c>
      <c r="C237" s="577" t="s">
        <v>1661</v>
      </c>
      <c r="D237" s="577"/>
      <c r="E237" s="577" t="e" cm="1">
        <f t="array" aca="1" ref="E237" ca="1">_xlfn.LET(
   _xlpm.Attr,  $C237,
   _xlpm.Lookback, $E$16,
   _xlpm.QueryDate, EOMONTH(val_asOfDate,_xlpm.Lookback),
   _xlpm.ReadField, _xldudf_CX_GET(CX_ENTITY,fx_attrConverter($C237),_xlpm.QueryDate),
   _xlpm.AttrBlank, _xlpm.Attr="", _xlpm.Result,
   IF(_xlpm.AttrBlank,val_blankRefText,fx_attrConverter(_xlpm.ReadField,0)),
IF(_xlpm.Result = "Error", "", _xlpm.Result )
)</f>
        <v>#NAME?</v>
      </c>
      <c r="F237" s="577" t="str">
        <f t="shared" si="69"/>
        <v>Segment IV Breakdown - Amount 2</v>
      </c>
      <c r="G237" s="577" t="s">
        <v>1658</v>
      </c>
      <c r="H237" s="510">
        <v>0</v>
      </c>
      <c r="I237" s="510">
        <v>1</v>
      </c>
      <c r="J237" s="30"/>
      <c r="K237" s="30"/>
      <c r="L237" s="579" t="b">
        <v>0</v>
      </c>
      <c r="N237" s="158"/>
      <c r="O237" s="101"/>
      <c r="P237" s="52"/>
      <c r="Q237" s="101"/>
      <c r="R237" s="101"/>
      <c r="S237" s="2"/>
      <c r="T237" s="2"/>
      <c r="U237" s="39"/>
      <c r="W237" s="91" t="e">
        <f ca="1">W235</f>
        <v>#NAME?</v>
      </c>
      <c r="X237" s="884" t="s">
        <v>62</v>
      </c>
      <c r="Y237" s="1553" t="e" cm="1">
        <f t="array" aca="1" ref="Y237" ca="1">IF(
       $B237 = "",
       IFBLANK( $E237, "Please select or type in or leave as blank"),
       IFBLANK( $E237, $B237)
    )</f>
        <v>#NAME?</v>
      </c>
      <c r="Z237" s="198" cm="1">
        <f t="array" ref="Z237">_xlfn.SWITCH(
    TRUE,
ISBLANK(_PL!$L237),"",
    _PL!$L237=TRUE, 1,
    _PL!$L237=FALSE,-1,
    _PL!$L237=-1,0,
"n/a"
)</f>
        <v>-1</v>
      </c>
      <c r="AA237" s="905"/>
      <c r="AB237" s="3017"/>
      <c r="AC237" s="914"/>
      <c r="AD237" s="1986" t="e" cm="1">
        <f t="array" aca="1" ref="AD237" ca="1">_xlfn.LET(
_xlpm.val,IF($F237 = "",val_blankRefText,  _xldudf_CX_GET(CX_ENTITY,$F237,AD$11,AD$14,,(AD$234))),
_xlpm.Res, IF(OR(_xlpm.val="",_xlpm.val="Error"),"",_xlpm.val),
_xlpm.Res
)</f>
        <v>#NAME?</v>
      </c>
      <c r="AE237" s="1986" t="e" cm="1">
        <f t="array" aca="1" ref="AE237" ca="1">_xlfn.LET(
_xlpm.val,IF($F237 = "",val_blankRefText,  _xldudf_CX_GET(CX_ENTITY,$F237,AE$11,AE$14,,(AE$234))),
_xlpm.Res, IF(OR(_xlpm.val="",_xlpm.val="Error"),"",_xlpm.val),
_xlpm.Res
)</f>
        <v>#NAME?</v>
      </c>
      <c r="AF237" s="1986" t="e" cm="1">
        <f t="array" aca="1" ref="AF237" ca="1">_xlfn.LET(
_xlpm.val,IF($F237 = "",val_blankRefText,  _xldudf_CX_GET(CX_ENTITY,$F237,AF$11,AF$14,,(AF$234))),
_xlpm.Res, IF(OR(_xlpm.val="",_xlpm.val="Error"),"",_xlpm.val),
_xlpm.Res
)</f>
        <v>#NAME?</v>
      </c>
      <c r="AG237" s="1986" t="e" cm="1">
        <f t="array" aca="1" ref="AG237" ca="1">_xlfn.LET(
_xlpm.val,IF($F237 = "",val_blankRefText,  _xldudf_CX_GET(CX_ENTITY,$F237,AG$11,AG$14,,(AG$234))),
_xlpm.Res, IF(OR(_xlpm.val="",_xlpm.val="Error"),"",_xlpm.val),
_xlpm.Res
)</f>
        <v>#NAME?</v>
      </c>
      <c r="AH237" s="1986" t="e" cm="1">
        <f t="array" aca="1" ref="AH237" ca="1">_xlfn.LET(
_xlpm.val,IF($F237 = "",val_blankRefText,  _xldudf_CX_GET(CX_ENTITY,$F237,AH$11,AH$14,,(AH$234))),
_xlpm.Res, IF(OR(_xlpm.val="",_xlpm.val="Error"),"",_xlpm.val),
_xlpm.Res
)</f>
        <v>#NAME?</v>
      </c>
      <c r="AI237" s="1986" t="e" cm="1">
        <f t="array" aca="1" ref="AI237" ca="1">_xlfn.LET(
_xlpm.val,IF($F237 = "",val_blankRefText,  _xldudf_CX_GET(CX_ENTITY,$F237,AI$11,AI$14,,(AI$234))),
_xlpm.Res, IF(OR(_xlpm.val="",_xlpm.val="Error"),"",_xlpm.val),
_xlpm.Res
)</f>
        <v>#NAME?</v>
      </c>
      <c r="AJ237" s="1986" t="e" cm="1">
        <f t="array" aca="1" ref="AJ237" ca="1">_xlfn.LET(
_xlpm.val,IF($F237 = "",val_blankRefText,  _xldudf_CX_GET(CX_ENTITY,$F237,AJ$11,AJ$14,,(AJ$234))),
_xlpm.Res, IF(OR(_xlpm.val="",_xlpm.val="Error"),"",_xlpm.val),
_xlpm.Res
)</f>
        <v>#NAME?</v>
      </c>
      <c r="AK237" s="1986" t="e" cm="1">
        <f t="array" aca="1" ref="AK237" ca="1">_xlfn.LET(
_xlpm.val,IF($F237 = "",val_blankRefText,  _xldudf_CX_GET(CX_ENTITY,$F237,AK$11,AK$14,,(AK$234))),
_xlpm.Res, IF(OR(_xlpm.val="",_xlpm.val="Error"),"",_xlpm.val),
_xlpm.Res
)</f>
        <v>#NAME?</v>
      </c>
      <c r="AL237" s="1986" t="e" cm="1">
        <f t="array" aca="1" ref="AL237" ca="1">_xlfn.LET(
_xlpm.val,IF($F237 = "",val_blankRefText,  _xldudf_CX_GET(CX_ENTITY,$F237,AL$11,AL$14,,(AL$234))),
_xlpm.Res, IF(OR(_xlpm.val="",_xlpm.val="Error"),"",_xlpm.val),
_xlpm.Res
)</f>
        <v>#NAME?</v>
      </c>
      <c r="AM237" s="1986" t="e" cm="1">
        <f t="array" aca="1" ref="AM237" ca="1">_xlfn.LET(
_xlpm.val,IF($F237 = "",val_blankRefText,  _xldudf_CX_GET(CX_ENTITY,$F237,AM$11,AM$14,,(AM$234))),
_xlpm.Res, IF(OR(_xlpm.val="",_xlpm.val="Error"),"",_xlpm.val),
_xlpm.Res
)</f>
        <v>#NAME?</v>
      </c>
      <c r="AN237" s="1986" t="e" cm="1">
        <f t="array" aca="1" ref="AN237" ca="1">_xlfn.LET(
_xlpm.val,IF($F237 = "",val_blankRefText,  _xldudf_CX_GET(CX_ENTITY,$F237,AN$11,AN$14,,(AN$234))),
_xlpm.Res, IF(OR(_xlpm.val="",_xlpm.val="Error"),"",_xlpm.val),
_xlpm.Res
)</f>
        <v>#NAME?</v>
      </c>
      <c r="AO237" s="1986" t="e" cm="1">
        <f t="array" aca="1" ref="AO237" ca="1">_xlfn.LET(
_xlpm.val,IF($F237 = "",val_blankRefText,  _xldudf_CX_GET(CX_ENTITY,$F237,AO$11,AO$14,,(AO$234))),
_xlpm.Res, IF(OR(_xlpm.val="",_xlpm.val="Error"),"",_xlpm.val),
_xlpm.Res
)</f>
        <v>#NAME?</v>
      </c>
      <c r="AP237" s="1986" t="e" cm="1">
        <f t="array" aca="1" ref="AP237" ca="1">_xlfn.LET(
_xlpm.val,IF($F237 = "",val_blankRefText,  _xldudf_CX_GET(CX_ENTITY,$F237,AP$11,AP$14,,(AP$234))),
_xlpm.Res, IF(OR(_xlpm.val="",_xlpm.val="Error"),"",_xlpm.val),
_xlpm.Res
)</f>
        <v>#NAME?</v>
      </c>
      <c r="AQ237" s="1986" t="e" cm="1">
        <f t="array" aca="1" ref="AQ237" ca="1">_xlfn.LET(
_xlpm.val,IF($F237 = "",val_blankRefText,  _xldudf_CX_GET(CX_ENTITY,$F237,AQ$11,AQ$14,,(AQ$234))),
_xlpm.Res, IF(OR(_xlpm.val="",_xlpm.val="Error"),"",_xlpm.val),
_xlpm.Res
)</f>
        <v>#NAME?</v>
      </c>
      <c r="AR237" s="1986" t="e" cm="1">
        <f t="array" aca="1" ref="AR237" ca="1">_xlfn.LET(
_xlpm.val,IF($F237 = "",val_blankRefText,  _xldudf_CX_GET(CX_ENTITY,$F237,AR$11,AR$14,,(AR$234))),
_xlpm.Res, IF(OR(_xlpm.val="",_xlpm.val="Error"),"",_xlpm.val),
_xlpm.Res
)</f>
        <v>#NAME?</v>
      </c>
      <c r="AS237" s="1986" t="e" cm="1">
        <f t="array" aca="1" ref="AS237" ca="1">_xlfn.LET(
_xlpm.val,IF($F237 = "",val_blankRefText,  _xldudf_CX_GET(CX_ENTITY,$F237,AS$11,AS$14,,(AS$234))),
_xlpm.Res, IF(OR(_xlpm.val="",_xlpm.val="Error"),"",_xlpm.val),
_xlpm.Res
)</f>
        <v>#NAME?</v>
      </c>
      <c r="AT237" s="1986" t="e" cm="1">
        <f t="array" aca="1" ref="AT237" ca="1">_xlfn.LET(
_xlpm.val,IF($F237 = "",val_blankRefText,  _xldudf_CX_GET(CX_ENTITY,$F237,AT$11,AT$14,,(AT$234))),
_xlpm.Res, IF(OR(_xlpm.val="",_xlpm.val="Error"),"",_xlpm.val),
_xlpm.Res
)</f>
        <v>#NAME?</v>
      </c>
      <c r="AU237" s="1986" t="e" cm="1">
        <f t="array" aca="1" ref="AU237" ca="1">_xlfn.LET(
_xlpm.val,IF($F237 = "",val_blankRefText,  _xldudf_CX_GET(CX_ENTITY,$F237,AU$11,AU$14,,(AU$234))),
_xlpm.Res, IF(OR(_xlpm.val="",_xlpm.val="Error"),"",_xlpm.val),
_xlpm.Res
)</f>
        <v>#NAME?</v>
      </c>
      <c r="AV237" s="1986" t="e" cm="1">
        <f t="array" aca="1" ref="AV237" ca="1">_xlfn.LET(
_xlpm.val,IF($F237 = "",val_blankRefText,  _xldudf_CX_GET(CX_ENTITY,$F237,AV$11,AV$14,,(AV$234))),
_xlpm.Res, IF(OR(_xlpm.val="",_xlpm.val="Error"),"",_xlpm.val),
_xlpm.Res
)</f>
        <v>#NAME?</v>
      </c>
      <c r="AW237" s="1986" t="e" cm="1">
        <f t="array" aca="1" ref="AW237" ca="1">_xlfn.LET(
_xlpm.val,IF($F237 = "",val_blankRefText,  _xldudf_CX_GET(CX_ENTITY,$F237,AW$11,AW$14,,(AW$234))),
_xlpm.Res, IF(OR(_xlpm.val="",_xlpm.val="Error"),"",_xlpm.val),
_xlpm.Res
)</f>
        <v>#NAME?</v>
      </c>
      <c r="AX237" s="1986" t="e" cm="1">
        <f t="array" aca="1" ref="AX237" ca="1">_xlfn.LET(
_xlpm.val,IF($F237 = "",val_blankRefText,  _xldudf_CX_GET(CX_ENTITY,$F237,AX$11,AX$14,,(AX$234))),
_xlpm.Res, IF(OR(_xlpm.val="",_xlpm.val="Error"),"",_xlpm.val),
_xlpm.Res
)</f>
        <v>#NAME?</v>
      </c>
      <c r="AY237" s="1986" t="e" cm="1">
        <f t="array" aca="1" ref="AY237" ca="1">_xlfn.LET(
_xlpm.val,IF($F237 = "",val_blankRefText,  _xldudf_CX_GET(CX_ENTITY,$F237,AY$11,AY$14,,(AY$234))),
_xlpm.Res, IF(OR(_xlpm.val="",_xlpm.val="Error"),"",_xlpm.val),
_xlpm.Res
)</f>
        <v>#NAME?</v>
      </c>
      <c r="AZ237" s="1986" t="e" cm="1">
        <f t="array" aca="1" ref="AZ237" ca="1">_xlfn.LET(
_xlpm.val,IF($F237 = "",val_blankRefText,  _xldudf_CX_GET(CX_ENTITY,$F237,AZ$11,AZ$14,,(AZ$234))),
_xlpm.Res, IF(OR(_xlpm.val="",_xlpm.val="Error"),"",_xlpm.val),
_xlpm.Res
)</f>
        <v>#NAME?</v>
      </c>
      <c r="BA237" s="1986" t="e" cm="1">
        <f t="array" aca="1" ref="BA237" ca="1">_xlfn.LET(
_xlpm.val,IF($F237 = "",val_blankRefText,  _xldudf_CX_GET(CX_ENTITY,$F237,BA$11,BA$14,,(BA$234))),
_xlpm.Res, IF(OR(_xlpm.val="",_xlpm.val="Error"),"",_xlpm.val),
_xlpm.Res
)</f>
        <v>#NAME?</v>
      </c>
      <c r="BB237" s="1986" t="e" cm="1">
        <f t="array" aca="1" ref="BB237" ca="1">_xlfn.LET(
_xlpm.val,IF($F237 = "",val_blankRefText,  _xldudf_CX_GET(CX_ENTITY,$F237,BB$11,BB$14,,(BB$234))),
_xlpm.Res, IF(OR(_xlpm.val="",_xlpm.val="Error"),"",_xlpm.val),
_xlpm.Res
)</f>
        <v>#NAME?</v>
      </c>
      <c r="BC237" s="1986" t="e" cm="1">
        <f t="array" aca="1" ref="BC237" ca="1">_xlfn.LET(
_xlpm.val,IF($F237 = "",val_blankRefText,  _xldudf_CX_GET(CX_ENTITY,$F237,BC$11,BC$14,,(BC$234))),
_xlpm.Res, IF(OR(_xlpm.val="",_xlpm.val="Error"),"",_xlpm.val),
_xlpm.Res
)</f>
        <v>#NAME?</v>
      </c>
      <c r="BD237" s="1986" t="e" cm="1">
        <f t="array" aca="1" ref="BD237" ca="1">_xlfn.LET(
_xlpm.val,IF($F237 = "",val_blankRefText,  _xldudf_CX_GET(CX_ENTITY,$F237,BD$11,BD$14,,(BD$234))),
_xlpm.Res, IF(OR(_xlpm.val="",_xlpm.val="Error"),"",_xlpm.val),
_xlpm.Res
)</f>
        <v>#NAME?</v>
      </c>
      <c r="BE237" s="1986" t="e" cm="1">
        <f t="array" aca="1" ref="BE237" ca="1">_xlfn.LET(
_xlpm.val,IF($F237 = "",val_blankRefText,  _xldudf_CX_GET(CX_ENTITY,$F237,BE$11,BE$14,,(BE$234))),
_xlpm.Res, IF(OR(_xlpm.val="",_xlpm.val="Error"),"",_xlpm.val),
_xlpm.Res
)</f>
        <v>#NAME?</v>
      </c>
      <c r="BF237" s="1986" t="e" cm="1">
        <f t="array" aca="1" ref="BF237" ca="1">_xlfn.LET(
_xlpm.val,IF($F237 = "",val_blankRefText,  _xldudf_CX_GET(CX_ENTITY,$F237,BF$11,BF$14,,(BF$234))),
_xlpm.Res, IF(OR(_xlpm.val="",_xlpm.val="Error"),"",_xlpm.val),
_xlpm.Res
)</f>
        <v>#NAME?</v>
      </c>
      <c r="BG237" s="1986" t="e" cm="1">
        <f t="array" aca="1" ref="BG237" ca="1">_xlfn.LET(
_xlpm.val,IF($F237 = "",val_blankRefText,  _xldudf_CX_GET(CX_ENTITY,$F237,BG$11,BG$14,,(BG$234))),
_xlpm.Res, IF(OR(_xlpm.val="",_xlpm.val="Error"),"",_xlpm.val),
_xlpm.Res
)</f>
        <v>#NAME?</v>
      </c>
      <c r="BH237" s="1986" t="e" cm="1">
        <f t="array" aca="1" ref="BH237" ca="1">_xlfn.LET(
_xlpm.val,IF($F237 = "",val_blankRefText,  _xldudf_CX_GET(CX_ENTITY,$F237,BH$11,BH$14,,(BH$234))),
_xlpm.Res, IF(OR(_xlpm.val="",_xlpm.val="Error"),"",_xlpm.val),
_xlpm.Res
)</f>
        <v>#NAME?</v>
      </c>
      <c r="BI237" s="1986" t="e" cm="1">
        <f t="array" aca="1" ref="BI237" ca="1">_xlfn.LET(
_xlpm.val,IF($F237 = "",val_blankRefText,  _xldudf_CX_GET(CX_ENTITY,$F237,BI$11,BI$14,,(BI$234))),
_xlpm.Res, IF(OR(_xlpm.val="",_xlpm.val="Error"),"",_xlpm.val),
_xlpm.Res
)</f>
        <v>#NAME?</v>
      </c>
      <c r="BJ237" s="1986" t="e" cm="1">
        <f t="array" aca="1" ref="BJ237" ca="1">_xlfn.LET(
_xlpm.val,IF($F237 = "",val_blankRefText,  _xldudf_CX_GET(CX_ENTITY,$F237,BJ$11,BJ$14,,(BJ$234))),
_xlpm.Res, IF(OR(_xlpm.val="",_xlpm.val="Error"),"",_xlpm.val),
_xlpm.Res
)</f>
        <v>#NAME?</v>
      </c>
      <c r="BK237" s="1986" t="e" cm="1">
        <f t="array" aca="1" ref="BK237" ca="1">_xlfn.LET(
_xlpm.val,IF($F237 = "",val_blankRefText,  _xldudf_CX_GET(CX_ENTITY,$F237,BK$11,BK$14,,(BK$234))),
_xlpm.Res, IF(OR(_xlpm.val="",_xlpm.val="Error"),"",_xlpm.val),
_xlpm.Res
)</f>
        <v>#NAME?</v>
      </c>
      <c r="BL237" s="1986" t="e" cm="1">
        <f t="array" aca="1" ref="BL237" ca="1">_xlfn.LET(
_xlpm.val,IF($F237 = "",val_blankRefText,  _xldudf_CX_GET(CX_ENTITY,$F237,BL$11,BL$14,,(BL$234))),
_xlpm.Res, IF(OR(_xlpm.val="",_xlpm.val="Error"),"",_xlpm.val),
_xlpm.Res
)</f>
        <v>#NAME?</v>
      </c>
      <c r="BM237" s="1986" t="e" cm="1">
        <f t="array" aca="1" ref="BM237" ca="1">_xlfn.LET(
_xlpm.val,IF($F237 = "",val_blankRefText,  _xldudf_CX_GET(CX_ENTITY,$F237,BM$11,BM$14,,(BM$234))),
_xlpm.Res, IF(OR(_xlpm.val="",_xlpm.val="Error"),"",_xlpm.val),
_xlpm.Res
)</f>
        <v>#NAME?</v>
      </c>
      <c r="BN237" s="1986" t="e" cm="1">
        <f t="array" aca="1" ref="BN237" ca="1">_xlfn.LET(
_xlpm.val,IF($F237 = "",val_blankRefText,  _xldudf_CX_GET(CX_ENTITY,$F237,BN$11,BN$14,,(BN$234))),
_xlpm.Res, IF(OR(_xlpm.val="",_xlpm.val="Error"),"",_xlpm.val),
_xlpm.Res
)</f>
        <v>#NAME?</v>
      </c>
      <c r="BO237" s="2103"/>
      <c r="BP237" s="2103"/>
      <c r="BQ237" s="2103"/>
      <c r="BR237" s="2103"/>
      <c r="BS237" s="2103"/>
      <c r="BT237" s="2103"/>
      <c r="BU237" s="2103"/>
      <c r="BV237" s="2103"/>
      <c r="BW237" s="2103"/>
      <c r="BX237" s="2103"/>
      <c r="BY237" s="2103"/>
      <c r="BZ237" s="2103"/>
      <c r="CA237" s="34"/>
      <c r="CC237" s="58"/>
      <c r="CD237" s="1461" t="e" cm="1">
        <f t="array" aca="1" ref="CD237" ca="1">_xlfn.LET( _xlpm.CheckBlank, SUM(PL!$AD237:$BN237) = 0, IF(_xlpm.CheckBlank, "", SUM(_xlfn._xlws.FILTER(PL!$AD237:$BN237,(YEAR(PL!$AD$12:$BN$12)=PL!CD$12)*(array_timeline&lt;=PL!CD$11)))))</f>
        <v>#NAME?</v>
      </c>
      <c r="CE237" s="1461" t="e" cm="1">
        <f t="array" aca="1" ref="CE237" ca="1">_xlfn.LET( _xlpm.CheckBlank, SUM(PL!$AD237:$BN237) = 0, IF(_xlpm.CheckBlank, "", SUM(_xlfn._xlws.FILTER(PL!$AD237:$BN237,(YEAR(PL!$AD$12:$BN$12)=PL!CE$12)*(array_timeline&lt;=PL!CE$11)))))</f>
        <v>#NAME?</v>
      </c>
      <c r="CF237" s="88"/>
      <c r="CG237" s="1461" t="e" cm="1">
        <f t="array" aca="1" ref="CG237" ca="1">_xlfn.LET( _xlpm.CheckBlank, SUM(PL!$AD237:$BN237) = 0, IF(_xlpm.CheckBlank, "", SUM(_xlfn._xlws.FILTER(PL!$AD237:$BN237,(YEAR(PL!$AD$12:$BN$12)=PL!CG$12)*(array_timeline&lt;=PL!CG$11)))))</f>
        <v>#NAME?</v>
      </c>
      <c r="CH237" s="1461" t="e" cm="1">
        <f t="array" aca="1" ref="CH237" ca="1">_xlfn.LET( _xlpm.CheckBlank, SUM(PL!$AD237:$BN237) = 0, IF(_xlpm.CheckBlank, "", SUM(_xlfn._xlws.FILTER(PL!$AD237:$BN237,(YEAR(PL!$AD$12:$BN$12)=PL!CH$12)*(array_timeline&lt;=PL!CH$11)))))</f>
        <v>#NAME?</v>
      </c>
      <c r="CI237" s="88"/>
      <c r="CJ237" s="1461" cm="1">
        <f t="array" ref="CJ237">_xlfn.LET( _xlpm.CheckBlank, SUM(PL!$AD237:$BN237) = 0, IF(_xlpm.CheckBlank, "", SUM(_xlfn.TAKE(_xlfn.DROP(PL!$AD237:$BN237, ,-DATEDIFF(PL!CJ$11, val_asOfDate,"M")),1,-12))))</f>
        <v>12</v>
      </c>
      <c r="CK237" s="1461" cm="1">
        <f t="array" ref="CK237">_xlfn.LET( _xlpm.CheckBlank, SUM(PL!$AD237:$BN237) = 0, IF(_xlpm.CheckBlank, "", SUM(_xlfn.TAKE(_xlfn.DROP(PL!$AD237:$BN237, ,-DATEDIFF(PL!CK$11, val_asOfDate,"M")),1,-12))))</f>
        <v>12</v>
      </c>
      <c r="CL237" s="88"/>
      <c r="CM237" s="1986" t="e" cm="1">
        <f t="array" aca="1" ref="CM237" ca="1">_xlfn.LET(
_xlpm.val,IF($F237 = "",val_blankRefText,  _xldudf_CX_GET(CX_ENTITY,$F237,CM$11,CM$14,,(CM$234))),
_xlpm.Res, IF(OR(_xlpm.val="",_xlpm.val="Error"),"",_xlpm.val),
_xlpm.Res
)</f>
        <v>#NAME?</v>
      </c>
      <c r="CN237" s="1986" t="e" cm="1">
        <f t="array" aca="1" ref="CN237" ca="1">_xlfn.LET(
_xlpm.val,IF($F237 = "",val_blankRefText,  _xldudf_CX_GET(CX_ENTITY,$F237,CN$11,CN$14,,(CN$234))),
_xlpm.Res, IF(OR(_xlpm.val="",_xlpm.val="Error"),"",_xlpm.val),
_xlpm.Res
)</f>
        <v>#NAME?</v>
      </c>
      <c r="CO237" s="1169"/>
      <c r="CP237" s="1986" t="e" cm="1">
        <f t="array" aca="1" ref="CP237" ca="1">_xlfn.LET(
_xlpm.val,IF($F237 = "",val_blankRefText,  _xldudf_CX_GET(CX_ENTITY,$F237,CP$11,CP$14,,(CP$234))),
_xlpm.Res, IF(OR(_xlpm.val="",_xlpm.val="Error"),"",_xlpm.val),
_xlpm.Res
)</f>
        <v>#NAME?</v>
      </c>
      <c r="CQ237" s="1986" t="e" cm="1">
        <f t="array" aca="1" ref="CQ237" ca="1">_xlfn.LET(
_xlpm.val,IF($F237 = "",val_blankRefText,  _xldudf_CX_GET(CX_ENTITY,$F237,CQ$11,CQ$14,,(CQ$234))),
_xlpm.Res, IF(OR(_xlpm.val="",_xlpm.val="Error"),"",_xlpm.val),
_xlpm.Res
)</f>
        <v>#NAME?</v>
      </c>
      <c r="CR237" s="34"/>
    </row>
    <row r="238" spans="1:96" ht="21" customHeight="1" outlineLevel="2">
      <c r="A238" s="1322"/>
      <c r="B238" s="577" t="s">
        <v>189</v>
      </c>
      <c r="C238" s="577" t="s">
        <v>1662</v>
      </c>
      <c r="D238" s="577"/>
      <c r="E238" s="577" t="e" cm="1">
        <f t="array" aca="1" ref="E238" ca="1">_xlfn.LET(
   _xlpm.Attr,  $C238,
   _xlpm.Lookback, $E$16,
   _xlpm.QueryDate, EOMONTH(val_asOfDate,_xlpm.Lookback),
   _xlpm.ReadField, _xldudf_CX_GET(CX_ENTITY,fx_attrConverter($C238),_xlpm.QueryDate),
   _xlpm.AttrBlank, _xlpm.Attr="", _xlpm.Result,
   IF(_xlpm.AttrBlank,val_blankRefText,fx_attrConverter(_xlpm.ReadField,0)),
IF(_xlpm.Result = "Error", "", _xlpm.Result )
)</f>
        <v>#NAME?</v>
      </c>
      <c r="F238" s="577" t="str">
        <f t="shared" si="69"/>
        <v>Segment IV Breakdown - Amount 3</v>
      </c>
      <c r="G238" s="577" t="s">
        <v>1658</v>
      </c>
      <c r="H238" s="510">
        <v>0</v>
      </c>
      <c r="I238" s="510">
        <v>1</v>
      </c>
      <c r="J238" s="30"/>
      <c r="K238" s="30"/>
      <c r="L238" s="579" t="b">
        <v>0</v>
      </c>
      <c r="N238" s="158"/>
      <c r="O238" s="101"/>
      <c r="P238" s="52"/>
      <c r="Q238" s="101"/>
      <c r="R238" s="101"/>
      <c r="S238" s="2"/>
      <c r="T238" s="2"/>
      <c r="U238" s="39"/>
      <c r="W238" s="91" t="e">
        <f ca="1">W235</f>
        <v>#NAME?</v>
      </c>
      <c r="X238" s="884" t="s">
        <v>62</v>
      </c>
      <c r="Y238" s="1553" t="e" cm="1">
        <f t="array" aca="1" ref="Y238" ca="1">IF(
       $B238 = "",
       IFBLANK( $E238, "Please select or type in or leave as blank"),
       IFBLANK( $E238, $B238)
    )</f>
        <v>#NAME?</v>
      </c>
      <c r="Z238" s="198" cm="1">
        <f t="array" ref="Z238">_xlfn.SWITCH(
    TRUE,
ISBLANK(_PL!$L238),"",
    _PL!$L238=TRUE, 1,
    _PL!$L238=FALSE,-1,
    _PL!$L238=-1,0,
"n/a"
)</f>
        <v>-1</v>
      </c>
      <c r="AA238" s="905"/>
      <c r="AB238" s="3017"/>
      <c r="AC238" s="914"/>
      <c r="AD238" s="1986" t="e" cm="1">
        <f t="array" aca="1" ref="AD238" ca="1">_xlfn.LET(
_xlpm.val,IF($F238 = "",val_blankRefText,  _xldudf_CX_GET(CX_ENTITY,$F238,AD$11,AD$14,,(AD$234))),
_xlpm.Res, IF(OR(_xlpm.val="",_xlpm.val="Error"),"",_xlpm.val),
_xlpm.Res
)</f>
        <v>#NAME?</v>
      </c>
      <c r="AE238" s="1986" t="e" cm="1">
        <f t="array" aca="1" ref="AE238" ca="1">_xlfn.LET(
_xlpm.val,IF($F238 = "",val_blankRefText,  _xldudf_CX_GET(CX_ENTITY,$F238,AE$11,AE$14,,(AE$234))),
_xlpm.Res, IF(OR(_xlpm.val="",_xlpm.val="Error"),"",_xlpm.val),
_xlpm.Res
)</f>
        <v>#NAME?</v>
      </c>
      <c r="AF238" s="1986" t="e" cm="1">
        <f t="array" aca="1" ref="AF238" ca="1">_xlfn.LET(
_xlpm.val,IF($F238 = "",val_blankRefText,  _xldudf_CX_GET(CX_ENTITY,$F238,AF$11,AF$14,,(AF$234))),
_xlpm.Res, IF(OR(_xlpm.val="",_xlpm.val="Error"),"",_xlpm.val),
_xlpm.Res
)</f>
        <v>#NAME?</v>
      </c>
      <c r="AG238" s="1986" t="e" cm="1">
        <f t="array" aca="1" ref="AG238" ca="1">_xlfn.LET(
_xlpm.val,IF($F238 = "",val_blankRefText,  _xldudf_CX_GET(CX_ENTITY,$F238,AG$11,AG$14,,(AG$234))),
_xlpm.Res, IF(OR(_xlpm.val="",_xlpm.val="Error"),"",_xlpm.val),
_xlpm.Res
)</f>
        <v>#NAME?</v>
      </c>
      <c r="AH238" s="1986" t="e" cm="1">
        <f t="array" aca="1" ref="AH238" ca="1">_xlfn.LET(
_xlpm.val,IF($F238 = "",val_blankRefText,  _xldudf_CX_GET(CX_ENTITY,$F238,AH$11,AH$14,,(AH$234))),
_xlpm.Res, IF(OR(_xlpm.val="",_xlpm.val="Error"),"",_xlpm.val),
_xlpm.Res
)</f>
        <v>#NAME?</v>
      </c>
      <c r="AI238" s="1986" t="e" cm="1">
        <f t="array" aca="1" ref="AI238" ca="1">_xlfn.LET(
_xlpm.val,IF($F238 = "",val_blankRefText,  _xldudf_CX_GET(CX_ENTITY,$F238,AI$11,AI$14,,(AI$234))),
_xlpm.Res, IF(OR(_xlpm.val="",_xlpm.val="Error"),"",_xlpm.val),
_xlpm.Res
)</f>
        <v>#NAME?</v>
      </c>
      <c r="AJ238" s="1986" t="e" cm="1">
        <f t="array" aca="1" ref="AJ238" ca="1">_xlfn.LET(
_xlpm.val,IF($F238 = "",val_blankRefText,  _xldudf_CX_GET(CX_ENTITY,$F238,AJ$11,AJ$14,,(AJ$234))),
_xlpm.Res, IF(OR(_xlpm.val="",_xlpm.val="Error"),"",_xlpm.val),
_xlpm.Res
)</f>
        <v>#NAME?</v>
      </c>
      <c r="AK238" s="1986" t="e" cm="1">
        <f t="array" aca="1" ref="AK238" ca="1">_xlfn.LET(
_xlpm.val,IF($F238 = "",val_blankRefText,  _xldudf_CX_GET(CX_ENTITY,$F238,AK$11,AK$14,,(AK$234))),
_xlpm.Res, IF(OR(_xlpm.val="",_xlpm.val="Error"),"",_xlpm.val),
_xlpm.Res
)</f>
        <v>#NAME?</v>
      </c>
      <c r="AL238" s="1986" t="e" cm="1">
        <f t="array" aca="1" ref="AL238" ca="1">_xlfn.LET(
_xlpm.val,IF($F238 = "",val_blankRefText,  _xldudf_CX_GET(CX_ENTITY,$F238,AL$11,AL$14,,(AL$234))),
_xlpm.Res, IF(OR(_xlpm.val="",_xlpm.val="Error"),"",_xlpm.val),
_xlpm.Res
)</f>
        <v>#NAME?</v>
      </c>
      <c r="AM238" s="1986" t="e" cm="1">
        <f t="array" aca="1" ref="AM238" ca="1">_xlfn.LET(
_xlpm.val,IF($F238 = "",val_blankRefText,  _xldudf_CX_GET(CX_ENTITY,$F238,AM$11,AM$14,,(AM$234))),
_xlpm.Res, IF(OR(_xlpm.val="",_xlpm.val="Error"),"",_xlpm.val),
_xlpm.Res
)</f>
        <v>#NAME?</v>
      </c>
      <c r="AN238" s="1986" t="e" cm="1">
        <f t="array" aca="1" ref="AN238" ca="1">_xlfn.LET(
_xlpm.val,IF($F238 = "",val_blankRefText,  _xldudf_CX_GET(CX_ENTITY,$F238,AN$11,AN$14,,(AN$234))),
_xlpm.Res, IF(OR(_xlpm.val="",_xlpm.val="Error"),"",_xlpm.val),
_xlpm.Res
)</f>
        <v>#NAME?</v>
      </c>
      <c r="AO238" s="1986" t="e" cm="1">
        <f t="array" aca="1" ref="AO238" ca="1">_xlfn.LET(
_xlpm.val,IF($F238 = "",val_blankRefText,  _xldudf_CX_GET(CX_ENTITY,$F238,AO$11,AO$14,,(AO$234))),
_xlpm.Res, IF(OR(_xlpm.val="",_xlpm.val="Error"),"",_xlpm.val),
_xlpm.Res
)</f>
        <v>#NAME?</v>
      </c>
      <c r="AP238" s="1986" t="e" cm="1">
        <f t="array" aca="1" ref="AP238" ca="1">_xlfn.LET(
_xlpm.val,IF($F238 = "",val_blankRefText,  _xldudf_CX_GET(CX_ENTITY,$F238,AP$11,AP$14,,(AP$234))),
_xlpm.Res, IF(OR(_xlpm.val="",_xlpm.val="Error"),"",_xlpm.val),
_xlpm.Res
)</f>
        <v>#NAME?</v>
      </c>
      <c r="AQ238" s="1986" t="e" cm="1">
        <f t="array" aca="1" ref="AQ238" ca="1">_xlfn.LET(
_xlpm.val,IF($F238 = "",val_blankRefText,  _xldudf_CX_GET(CX_ENTITY,$F238,AQ$11,AQ$14,,(AQ$234))),
_xlpm.Res, IF(OR(_xlpm.val="",_xlpm.val="Error"),"",_xlpm.val),
_xlpm.Res
)</f>
        <v>#NAME?</v>
      </c>
      <c r="AR238" s="1986" t="e" cm="1">
        <f t="array" aca="1" ref="AR238" ca="1">_xlfn.LET(
_xlpm.val,IF($F238 = "",val_blankRefText,  _xldudf_CX_GET(CX_ENTITY,$F238,AR$11,AR$14,,(AR$234))),
_xlpm.Res, IF(OR(_xlpm.val="",_xlpm.val="Error"),"",_xlpm.val),
_xlpm.Res
)</f>
        <v>#NAME?</v>
      </c>
      <c r="AS238" s="1986" t="e" cm="1">
        <f t="array" aca="1" ref="AS238" ca="1">_xlfn.LET(
_xlpm.val,IF($F238 = "",val_blankRefText,  _xldudf_CX_GET(CX_ENTITY,$F238,AS$11,AS$14,,(AS$234))),
_xlpm.Res, IF(OR(_xlpm.val="",_xlpm.val="Error"),"",_xlpm.val),
_xlpm.Res
)</f>
        <v>#NAME?</v>
      </c>
      <c r="AT238" s="1986" t="e" cm="1">
        <f t="array" aca="1" ref="AT238" ca="1">_xlfn.LET(
_xlpm.val,IF($F238 = "",val_blankRefText,  _xldudf_CX_GET(CX_ENTITY,$F238,AT$11,AT$14,,(AT$234))),
_xlpm.Res, IF(OR(_xlpm.val="",_xlpm.val="Error"),"",_xlpm.val),
_xlpm.Res
)</f>
        <v>#NAME?</v>
      </c>
      <c r="AU238" s="1986" t="e" cm="1">
        <f t="array" aca="1" ref="AU238" ca="1">_xlfn.LET(
_xlpm.val,IF($F238 = "",val_blankRefText,  _xldudf_CX_GET(CX_ENTITY,$F238,AU$11,AU$14,,(AU$234))),
_xlpm.Res, IF(OR(_xlpm.val="",_xlpm.val="Error"),"",_xlpm.val),
_xlpm.Res
)</f>
        <v>#NAME?</v>
      </c>
      <c r="AV238" s="1986" t="e" cm="1">
        <f t="array" aca="1" ref="AV238" ca="1">_xlfn.LET(
_xlpm.val,IF($F238 = "",val_blankRefText,  _xldudf_CX_GET(CX_ENTITY,$F238,AV$11,AV$14,,(AV$234))),
_xlpm.Res, IF(OR(_xlpm.val="",_xlpm.val="Error"),"",_xlpm.val),
_xlpm.Res
)</f>
        <v>#NAME?</v>
      </c>
      <c r="AW238" s="1986" t="e" cm="1">
        <f t="array" aca="1" ref="AW238" ca="1">_xlfn.LET(
_xlpm.val,IF($F238 = "",val_blankRefText,  _xldudf_CX_GET(CX_ENTITY,$F238,AW$11,AW$14,,(AW$234))),
_xlpm.Res, IF(OR(_xlpm.val="",_xlpm.val="Error"),"",_xlpm.val),
_xlpm.Res
)</f>
        <v>#NAME?</v>
      </c>
      <c r="AX238" s="1986" t="e" cm="1">
        <f t="array" aca="1" ref="AX238" ca="1">_xlfn.LET(
_xlpm.val,IF($F238 = "",val_blankRefText,  _xldudf_CX_GET(CX_ENTITY,$F238,AX$11,AX$14,,(AX$234))),
_xlpm.Res, IF(OR(_xlpm.val="",_xlpm.val="Error"),"",_xlpm.val),
_xlpm.Res
)</f>
        <v>#NAME?</v>
      </c>
      <c r="AY238" s="1986" t="e" cm="1">
        <f t="array" aca="1" ref="AY238" ca="1">_xlfn.LET(
_xlpm.val,IF($F238 = "",val_blankRefText,  _xldudf_CX_GET(CX_ENTITY,$F238,AY$11,AY$14,,(AY$234))),
_xlpm.Res, IF(OR(_xlpm.val="",_xlpm.val="Error"),"",_xlpm.val),
_xlpm.Res
)</f>
        <v>#NAME?</v>
      </c>
      <c r="AZ238" s="1986" t="e" cm="1">
        <f t="array" aca="1" ref="AZ238" ca="1">_xlfn.LET(
_xlpm.val,IF($F238 = "",val_blankRefText,  _xldudf_CX_GET(CX_ENTITY,$F238,AZ$11,AZ$14,,(AZ$234))),
_xlpm.Res, IF(OR(_xlpm.val="",_xlpm.val="Error"),"",_xlpm.val),
_xlpm.Res
)</f>
        <v>#NAME?</v>
      </c>
      <c r="BA238" s="1986" t="e" cm="1">
        <f t="array" aca="1" ref="BA238" ca="1">_xlfn.LET(
_xlpm.val,IF($F238 = "",val_blankRefText,  _xldudf_CX_GET(CX_ENTITY,$F238,BA$11,BA$14,,(BA$234))),
_xlpm.Res, IF(OR(_xlpm.val="",_xlpm.val="Error"),"",_xlpm.val),
_xlpm.Res
)</f>
        <v>#NAME?</v>
      </c>
      <c r="BB238" s="1986" t="e" cm="1">
        <f t="array" aca="1" ref="BB238" ca="1">_xlfn.LET(
_xlpm.val,IF($F238 = "",val_blankRefText,  _xldudf_CX_GET(CX_ENTITY,$F238,BB$11,BB$14,,(BB$234))),
_xlpm.Res, IF(OR(_xlpm.val="",_xlpm.val="Error"),"",_xlpm.val),
_xlpm.Res
)</f>
        <v>#NAME?</v>
      </c>
      <c r="BC238" s="1986" t="e" cm="1">
        <f t="array" aca="1" ref="BC238" ca="1">_xlfn.LET(
_xlpm.val,IF($F238 = "",val_blankRefText,  _xldudf_CX_GET(CX_ENTITY,$F238,BC$11,BC$14,,(BC$234))),
_xlpm.Res, IF(OR(_xlpm.val="",_xlpm.val="Error"),"",_xlpm.val),
_xlpm.Res
)</f>
        <v>#NAME?</v>
      </c>
      <c r="BD238" s="1986" t="e" cm="1">
        <f t="array" aca="1" ref="BD238" ca="1">_xlfn.LET(
_xlpm.val,IF($F238 = "",val_blankRefText,  _xldudf_CX_GET(CX_ENTITY,$F238,BD$11,BD$14,,(BD$234))),
_xlpm.Res, IF(OR(_xlpm.val="",_xlpm.val="Error"),"",_xlpm.val),
_xlpm.Res
)</f>
        <v>#NAME?</v>
      </c>
      <c r="BE238" s="1986" t="e" cm="1">
        <f t="array" aca="1" ref="BE238" ca="1">_xlfn.LET(
_xlpm.val,IF($F238 = "",val_blankRefText,  _xldudf_CX_GET(CX_ENTITY,$F238,BE$11,BE$14,,(BE$234))),
_xlpm.Res, IF(OR(_xlpm.val="",_xlpm.val="Error"),"",_xlpm.val),
_xlpm.Res
)</f>
        <v>#NAME?</v>
      </c>
      <c r="BF238" s="1986" t="e" cm="1">
        <f t="array" aca="1" ref="BF238" ca="1">_xlfn.LET(
_xlpm.val,IF($F238 = "",val_blankRefText,  _xldudf_CX_GET(CX_ENTITY,$F238,BF$11,BF$14,,(BF$234))),
_xlpm.Res, IF(OR(_xlpm.val="",_xlpm.val="Error"),"",_xlpm.val),
_xlpm.Res
)</f>
        <v>#NAME?</v>
      </c>
      <c r="BG238" s="1986" t="e" cm="1">
        <f t="array" aca="1" ref="BG238" ca="1">_xlfn.LET(
_xlpm.val,IF($F238 = "",val_blankRefText,  _xldudf_CX_GET(CX_ENTITY,$F238,BG$11,BG$14,,(BG$234))),
_xlpm.Res, IF(OR(_xlpm.val="",_xlpm.val="Error"),"",_xlpm.val),
_xlpm.Res
)</f>
        <v>#NAME?</v>
      </c>
      <c r="BH238" s="1986" t="e" cm="1">
        <f t="array" aca="1" ref="BH238" ca="1">_xlfn.LET(
_xlpm.val,IF($F238 = "",val_blankRefText,  _xldudf_CX_GET(CX_ENTITY,$F238,BH$11,BH$14,,(BH$234))),
_xlpm.Res, IF(OR(_xlpm.val="",_xlpm.val="Error"),"",_xlpm.val),
_xlpm.Res
)</f>
        <v>#NAME?</v>
      </c>
      <c r="BI238" s="1986" t="e" cm="1">
        <f t="array" aca="1" ref="BI238" ca="1">_xlfn.LET(
_xlpm.val,IF($F238 = "",val_blankRefText,  _xldudf_CX_GET(CX_ENTITY,$F238,BI$11,BI$14,,(BI$234))),
_xlpm.Res, IF(OR(_xlpm.val="",_xlpm.val="Error"),"",_xlpm.val),
_xlpm.Res
)</f>
        <v>#NAME?</v>
      </c>
      <c r="BJ238" s="1986" t="e" cm="1">
        <f t="array" aca="1" ref="BJ238" ca="1">_xlfn.LET(
_xlpm.val,IF($F238 = "",val_blankRefText,  _xldudf_CX_GET(CX_ENTITY,$F238,BJ$11,BJ$14,,(BJ$234))),
_xlpm.Res, IF(OR(_xlpm.val="",_xlpm.val="Error"),"",_xlpm.val),
_xlpm.Res
)</f>
        <v>#NAME?</v>
      </c>
      <c r="BK238" s="1986" t="e" cm="1">
        <f t="array" aca="1" ref="BK238" ca="1">_xlfn.LET(
_xlpm.val,IF($F238 = "",val_blankRefText,  _xldudf_CX_GET(CX_ENTITY,$F238,BK$11,BK$14,,(BK$234))),
_xlpm.Res, IF(OR(_xlpm.val="",_xlpm.val="Error"),"",_xlpm.val),
_xlpm.Res
)</f>
        <v>#NAME?</v>
      </c>
      <c r="BL238" s="1986" t="e" cm="1">
        <f t="array" aca="1" ref="BL238" ca="1">_xlfn.LET(
_xlpm.val,IF($F238 = "",val_blankRefText,  _xldudf_CX_GET(CX_ENTITY,$F238,BL$11,BL$14,,(BL$234))),
_xlpm.Res, IF(OR(_xlpm.val="",_xlpm.val="Error"),"",_xlpm.val),
_xlpm.Res
)</f>
        <v>#NAME?</v>
      </c>
      <c r="BM238" s="1986" t="e" cm="1">
        <f t="array" aca="1" ref="BM238" ca="1">_xlfn.LET(
_xlpm.val,IF($F238 = "",val_blankRefText,  _xldudf_CX_GET(CX_ENTITY,$F238,BM$11,BM$14,,(BM$234))),
_xlpm.Res, IF(OR(_xlpm.val="",_xlpm.val="Error"),"",_xlpm.val),
_xlpm.Res
)</f>
        <v>#NAME?</v>
      </c>
      <c r="BN238" s="1986" t="e" cm="1">
        <f t="array" aca="1" ref="BN238" ca="1">_xlfn.LET(
_xlpm.val,IF($F238 = "",val_blankRefText,  _xldudf_CX_GET(CX_ENTITY,$F238,BN$11,BN$14,,(BN$234))),
_xlpm.Res, IF(OR(_xlpm.val="",_xlpm.val="Error"),"",_xlpm.val),
_xlpm.Res
)</f>
        <v>#NAME?</v>
      </c>
      <c r="BO238" s="2103"/>
      <c r="BP238" s="2103"/>
      <c r="BQ238" s="2103"/>
      <c r="BR238" s="2103"/>
      <c r="BS238" s="2103"/>
      <c r="BT238" s="2103"/>
      <c r="BU238" s="2103"/>
      <c r="BV238" s="2103"/>
      <c r="BW238" s="2103"/>
      <c r="BX238" s="2103"/>
      <c r="BY238" s="2103"/>
      <c r="BZ238" s="2103"/>
      <c r="CA238" s="34"/>
      <c r="CC238" s="58"/>
      <c r="CD238" s="1461" t="e" cm="1">
        <f t="array" aca="1" ref="CD238" ca="1">_xlfn.LET( _xlpm.CheckBlank, SUM(PL!$AD238:$BN238) = 0, IF(_xlpm.CheckBlank, "", SUM(_xlfn._xlws.FILTER(PL!$AD238:$BN238,(YEAR(PL!$AD$12:$BN$12)=PL!CD$12)*(array_timeline&lt;=PL!CD$11)))))</f>
        <v>#NAME?</v>
      </c>
      <c r="CE238" s="1461" t="e" cm="1">
        <f t="array" aca="1" ref="CE238" ca="1">_xlfn.LET( _xlpm.CheckBlank, SUM(PL!$AD238:$BN238) = 0, IF(_xlpm.CheckBlank, "", SUM(_xlfn._xlws.FILTER(PL!$AD238:$BN238,(YEAR(PL!$AD$12:$BN$12)=PL!CE$12)*(array_timeline&lt;=PL!CE$11)))))</f>
        <v>#NAME?</v>
      </c>
      <c r="CF238" s="88"/>
      <c r="CG238" s="1461" t="e" cm="1">
        <f t="array" aca="1" ref="CG238" ca="1">_xlfn.LET( _xlpm.CheckBlank, SUM(PL!$AD238:$BN238) = 0, IF(_xlpm.CheckBlank, "", SUM(_xlfn._xlws.FILTER(PL!$AD238:$BN238,(YEAR(PL!$AD$12:$BN$12)=PL!CG$12)*(array_timeline&lt;=PL!CG$11)))))</f>
        <v>#NAME?</v>
      </c>
      <c r="CH238" s="1461" t="e" cm="1">
        <f t="array" aca="1" ref="CH238" ca="1">_xlfn.LET( _xlpm.CheckBlank, SUM(PL!$AD238:$BN238) = 0, IF(_xlpm.CheckBlank, "", SUM(_xlfn._xlws.FILTER(PL!$AD238:$BN238,(YEAR(PL!$AD$12:$BN$12)=PL!CH$12)*(array_timeline&lt;=PL!CH$11)))))</f>
        <v>#NAME?</v>
      </c>
      <c r="CI238" s="88"/>
      <c r="CJ238" s="1461" cm="1">
        <f t="array" ref="CJ238">_xlfn.LET( _xlpm.CheckBlank, SUM(PL!$AD238:$BN238) = 0, IF(_xlpm.CheckBlank, "", SUM(_xlfn.TAKE(_xlfn.DROP(PL!$AD238:$BN238, ,-DATEDIFF(PL!CJ$11, val_asOfDate,"M")),1,-12))))</f>
        <v>12</v>
      </c>
      <c r="CK238" s="1461" cm="1">
        <f t="array" ref="CK238">_xlfn.LET( _xlpm.CheckBlank, SUM(PL!$AD238:$BN238) = 0, IF(_xlpm.CheckBlank, "", SUM(_xlfn.TAKE(_xlfn.DROP(PL!$AD238:$BN238, ,-DATEDIFF(PL!CK$11, val_asOfDate,"M")),1,-12))))</f>
        <v>12</v>
      </c>
      <c r="CL238" s="88"/>
      <c r="CM238" s="1986" t="e" cm="1">
        <f t="array" aca="1" ref="CM238" ca="1">_xlfn.LET(
_xlpm.val,IF($F238 = "",val_blankRefText,  _xldudf_CX_GET(CX_ENTITY,$F238,CM$11,CM$14,,(CM$234))),
_xlpm.Res, IF(OR(_xlpm.val="",_xlpm.val="Error"),"",_xlpm.val),
_xlpm.Res
)</f>
        <v>#NAME?</v>
      </c>
      <c r="CN238" s="1986" t="e" cm="1">
        <f t="array" aca="1" ref="CN238" ca="1">_xlfn.LET(
_xlpm.val,IF($F238 = "",val_blankRefText,  _xldudf_CX_GET(CX_ENTITY,$F238,CN$11,CN$14,,(CN$234))),
_xlpm.Res, IF(OR(_xlpm.val="",_xlpm.val="Error"),"",_xlpm.val),
_xlpm.Res
)</f>
        <v>#NAME?</v>
      </c>
      <c r="CO238" s="1169"/>
      <c r="CP238" s="1986" t="e" cm="1">
        <f t="array" aca="1" ref="CP238" ca="1">_xlfn.LET(
_xlpm.val,IF($F238 = "",val_blankRefText,  _xldudf_CX_GET(CX_ENTITY,$F238,CP$11,CP$14,,(CP$234))),
_xlpm.Res, IF(OR(_xlpm.val="",_xlpm.val="Error"),"",_xlpm.val),
_xlpm.Res
)</f>
        <v>#NAME?</v>
      </c>
      <c r="CQ238" s="1986" t="e" cm="1">
        <f t="array" aca="1" ref="CQ238" ca="1">_xlfn.LET(
_xlpm.val,IF($F238 = "",val_blankRefText,  _xldudf_CX_GET(CX_ENTITY,$F238,CQ$11,CQ$14,,(CQ$234))),
_xlpm.Res, IF(OR(_xlpm.val="",_xlpm.val="Error"),"",_xlpm.val),
_xlpm.Res
)</f>
        <v>#NAME?</v>
      </c>
      <c r="CR238" s="34"/>
    </row>
    <row r="239" spans="1:96" ht="21" customHeight="1" outlineLevel="2">
      <c r="A239" s="1322"/>
      <c r="B239" s="577" t="s">
        <v>190</v>
      </c>
      <c r="C239" s="577" t="s">
        <v>1663</v>
      </c>
      <c r="D239" s="577"/>
      <c r="E239" s="577" t="e" cm="1">
        <f t="array" aca="1" ref="E239" ca="1">_xlfn.LET(
   _xlpm.Attr,  $C239,
   _xlpm.Lookback, $E$16,
   _xlpm.QueryDate, EOMONTH(val_asOfDate,_xlpm.Lookback),
   _xlpm.ReadField, _xldudf_CX_GET(CX_ENTITY,fx_attrConverter($C239),_xlpm.QueryDate),
   _xlpm.AttrBlank, _xlpm.Attr="", _xlpm.Result,
   IF(_xlpm.AttrBlank,val_blankRefText,fx_attrConverter(_xlpm.ReadField,0)),
IF(_xlpm.Result = "Error", "", _xlpm.Result )
)</f>
        <v>#NAME?</v>
      </c>
      <c r="F239" s="577" t="str">
        <f t="shared" si="69"/>
        <v>Segment IV Breakdown - Amount 4</v>
      </c>
      <c r="G239" s="577" t="s">
        <v>1658</v>
      </c>
      <c r="H239" s="510">
        <v>0</v>
      </c>
      <c r="I239" s="510">
        <v>1</v>
      </c>
      <c r="J239" s="30"/>
      <c r="K239" s="30"/>
      <c r="L239" s="579" t="b">
        <v>0</v>
      </c>
      <c r="N239" s="158"/>
      <c r="O239" s="101"/>
      <c r="P239" s="52"/>
      <c r="Q239" s="101"/>
      <c r="R239" s="101"/>
      <c r="S239" s="2"/>
      <c r="T239" s="2"/>
      <c r="U239" s="39"/>
      <c r="W239" s="91" t="e">
        <f ca="1">W235</f>
        <v>#NAME?</v>
      </c>
      <c r="X239" s="884" t="s">
        <v>62</v>
      </c>
      <c r="Y239" s="1553" t="e" cm="1">
        <f t="array" aca="1" ref="Y239" ca="1">IF(
       $B239 = "",
       IFBLANK( $E239, "Please select or type in or leave as blank"),
       IFBLANK( $E239, $B239)
    )</f>
        <v>#NAME?</v>
      </c>
      <c r="Z239" s="198" cm="1">
        <f t="array" ref="Z239">_xlfn.SWITCH(
    TRUE,
ISBLANK(_PL!$L239),"",
    _PL!$L239=TRUE, 1,
    _PL!$L239=FALSE,-1,
    _PL!$L239=-1,0,
"n/a"
)</f>
        <v>-1</v>
      </c>
      <c r="AA239" s="905"/>
      <c r="AB239" s="1130"/>
      <c r="AC239" s="914"/>
      <c r="AD239" s="1986" t="e" cm="1">
        <f t="array" aca="1" ref="AD239" ca="1">_xlfn.LET(
_xlpm.val,IF($F239 = "",val_blankRefText,  _xldudf_CX_GET(CX_ENTITY,$F239,AD$11,AD$14,,(AD$234))),
_xlpm.Res, IF(OR(_xlpm.val="",_xlpm.val="Error"),"",_xlpm.val),
_xlpm.Res
)</f>
        <v>#NAME?</v>
      </c>
      <c r="AE239" s="1986" t="e" cm="1">
        <f t="array" aca="1" ref="AE239" ca="1">_xlfn.LET(
_xlpm.val,IF($F239 = "",val_blankRefText,  _xldudf_CX_GET(CX_ENTITY,$F239,AE$11,AE$14,,(AE$234))),
_xlpm.Res, IF(OR(_xlpm.val="",_xlpm.val="Error"),"",_xlpm.val),
_xlpm.Res
)</f>
        <v>#NAME?</v>
      </c>
      <c r="AF239" s="1986" t="e" cm="1">
        <f t="array" aca="1" ref="AF239" ca="1">_xlfn.LET(
_xlpm.val,IF($F239 = "",val_blankRefText,  _xldudf_CX_GET(CX_ENTITY,$F239,AF$11,AF$14,,(AF$234))),
_xlpm.Res, IF(OR(_xlpm.val="",_xlpm.val="Error"),"",_xlpm.val),
_xlpm.Res
)</f>
        <v>#NAME?</v>
      </c>
      <c r="AG239" s="1986" t="e" cm="1">
        <f t="array" aca="1" ref="AG239" ca="1">_xlfn.LET(
_xlpm.val,IF($F239 = "",val_blankRefText,  _xldudf_CX_GET(CX_ENTITY,$F239,AG$11,AG$14,,(AG$234))),
_xlpm.Res, IF(OR(_xlpm.val="",_xlpm.val="Error"),"",_xlpm.val),
_xlpm.Res
)</f>
        <v>#NAME?</v>
      </c>
      <c r="AH239" s="1986" t="e" cm="1">
        <f t="array" aca="1" ref="AH239" ca="1">_xlfn.LET(
_xlpm.val,IF($F239 = "",val_blankRefText,  _xldudf_CX_GET(CX_ENTITY,$F239,AH$11,AH$14,,(AH$234))),
_xlpm.Res, IF(OR(_xlpm.val="",_xlpm.val="Error"),"",_xlpm.val),
_xlpm.Res
)</f>
        <v>#NAME?</v>
      </c>
      <c r="AI239" s="1986" t="e" cm="1">
        <f t="array" aca="1" ref="AI239" ca="1">_xlfn.LET(
_xlpm.val,IF($F239 = "",val_blankRefText,  _xldudf_CX_GET(CX_ENTITY,$F239,AI$11,AI$14,,(AI$234))),
_xlpm.Res, IF(OR(_xlpm.val="",_xlpm.val="Error"),"",_xlpm.val),
_xlpm.Res
)</f>
        <v>#NAME?</v>
      </c>
      <c r="AJ239" s="1986" t="e" cm="1">
        <f t="array" aca="1" ref="AJ239" ca="1">_xlfn.LET(
_xlpm.val,IF($F239 = "",val_blankRefText,  _xldudf_CX_GET(CX_ENTITY,$F239,AJ$11,AJ$14,,(AJ$234))),
_xlpm.Res, IF(OR(_xlpm.val="",_xlpm.val="Error"),"",_xlpm.val),
_xlpm.Res
)</f>
        <v>#NAME?</v>
      </c>
      <c r="AK239" s="1986" t="e" cm="1">
        <f t="array" aca="1" ref="AK239" ca="1">_xlfn.LET(
_xlpm.val,IF($F239 = "",val_blankRefText,  _xldudf_CX_GET(CX_ENTITY,$F239,AK$11,AK$14,,(AK$234))),
_xlpm.Res, IF(OR(_xlpm.val="",_xlpm.val="Error"),"",_xlpm.val),
_xlpm.Res
)</f>
        <v>#NAME?</v>
      </c>
      <c r="AL239" s="1986" t="e" cm="1">
        <f t="array" aca="1" ref="AL239" ca="1">_xlfn.LET(
_xlpm.val,IF($F239 = "",val_blankRefText,  _xldudf_CX_GET(CX_ENTITY,$F239,AL$11,AL$14,,(AL$234))),
_xlpm.Res, IF(OR(_xlpm.val="",_xlpm.val="Error"),"",_xlpm.val),
_xlpm.Res
)</f>
        <v>#NAME?</v>
      </c>
      <c r="AM239" s="1986" t="e" cm="1">
        <f t="array" aca="1" ref="AM239" ca="1">_xlfn.LET(
_xlpm.val,IF($F239 = "",val_blankRefText,  _xldudf_CX_GET(CX_ENTITY,$F239,AM$11,AM$14,,(AM$234))),
_xlpm.Res, IF(OR(_xlpm.val="",_xlpm.val="Error"),"",_xlpm.val),
_xlpm.Res
)</f>
        <v>#NAME?</v>
      </c>
      <c r="AN239" s="1986" t="e" cm="1">
        <f t="array" aca="1" ref="AN239" ca="1">_xlfn.LET(
_xlpm.val,IF($F239 = "",val_blankRefText,  _xldudf_CX_GET(CX_ENTITY,$F239,AN$11,AN$14,,(AN$234))),
_xlpm.Res, IF(OR(_xlpm.val="",_xlpm.val="Error"),"",_xlpm.val),
_xlpm.Res
)</f>
        <v>#NAME?</v>
      </c>
      <c r="AO239" s="1986" t="e" cm="1">
        <f t="array" aca="1" ref="AO239" ca="1">_xlfn.LET(
_xlpm.val,IF($F239 = "",val_blankRefText,  _xldudf_CX_GET(CX_ENTITY,$F239,AO$11,AO$14,,(AO$234))),
_xlpm.Res, IF(OR(_xlpm.val="",_xlpm.val="Error"),"",_xlpm.val),
_xlpm.Res
)</f>
        <v>#NAME?</v>
      </c>
      <c r="AP239" s="1986" t="e" cm="1">
        <f t="array" aca="1" ref="AP239" ca="1">_xlfn.LET(
_xlpm.val,IF($F239 = "",val_blankRefText,  _xldudf_CX_GET(CX_ENTITY,$F239,AP$11,AP$14,,(AP$234))),
_xlpm.Res, IF(OR(_xlpm.val="",_xlpm.val="Error"),"",_xlpm.val),
_xlpm.Res
)</f>
        <v>#NAME?</v>
      </c>
      <c r="AQ239" s="1986" t="e" cm="1">
        <f t="array" aca="1" ref="AQ239" ca="1">_xlfn.LET(
_xlpm.val,IF($F239 = "",val_blankRefText,  _xldudf_CX_GET(CX_ENTITY,$F239,AQ$11,AQ$14,,(AQ$234))),
_xlpm.Res, IF(OR(_xlpm.val="",_xlpm.val="Error"),"",_xlpm.val),
_xlpm.Res
)</f>
        <v>#NAME?</v>
      </c>
      <c r="AR239" s="1986" t="e" cm="1">
        <f t="array" aca="1" ref="AR239" ca="1">_xlfn.LET(
_xlpm.val,IF($F239 = "",val_blankRefText,  _xldudf_CX_GET(CX_ENTITY,$F239,AR$11,AR$14,,(AR$234))),
_xlpm.Res, IF(OR(_xlpm.val="",_xlpm.val="Error"),"",_xlpm.val),
_xlpm.Res
)</f>
        <v>#NAME?</v>
      </c>
      <c r="AS239" s="1986" t="e" cm="1">
        <f t="array" aca="1" ref="AS239" ca="1">_xlfn.LET(
_xlpm.val,IF($F239 = "",val_blankRefText,  _xldudf_CX_GET(CX_ENTITY,$F239,AS$11,AS$14,,(AS$234))),
_xlpm.Res, IF(OR(_xlpm.val="",_xlpm.val="Error"),"",_xlpm.val),
_xlpm.Res
)</f>
        <v>#NAME?</v>
      </c>
      <c r="AT239" s="1986" t="e" cm="1">
        <f t="array" aca="1" ref="AT239" ca="1">_xlfn.LET(
_xlpm.val,IF($F239 = "",val_blankRefText,  _xldudf_CX_GET(CX_ENTITY,$F239,AT$11,AT$14,,(AT$234))),
_xlpm.Res, IF(OR(_xlpm.val="",_xlpm.val="Error"),"",_xlpm.val),
_xlpm.Res
)</f>
        <v>#NAME?</v>
      </c>
      <c r="AU239" s="1986" t="e" cm="1">
        <f t="array" aca="1" ref="AU239" ca="1">_xlfn.LET(
_xlpm.val,IF($F239 = "",val_blankRefText,  _xldudf_CX_GET(CX_ENTITY,$F239,AU$11,AU$14,,(AU$234))),
_xlpm.Res, IF(OR(_xlpm.val="",_xlpm.val="Error"),"",_xlpm.val),
_xlpm.Res
)</f>
        <v>#NAME?</v>
      </c>
      <c r="AV239" s="1986" t="e" cm="1">
        <f t="array" aca="1" ref="AV239" ca="1">_xlfn.LET(
_xlpm.val,IF($F239 = "",val_blankRefText,  _xldudf_CX_GET(CX_ENTITY,$F239,AV$11,AV$14,,(AV$234))),
_xlpm.Res, IF(OR(_xlpm.val="",_xlpm.val="Error"),"",_xlpm.val),
_xlpm.Res
)</f>
        <v>#NAME?</v>
      </c>
      <c r="AW239" s="1986" t="e" cm="1">
        <f t="array" aca="1" ref="AW239" ca="1">_xlfn.LET(
_xlpm.val,IF($F239 = "",val_blankRefText,  _xldudf_CX_GET(CX_ENTITY,$F239,AW$11,AW$14,,(AW$234))),
_xlpm.Res, IF(OR(_xlpm.val="",_xlpm.val="Error"),"",_xlpm.val),
_xlpm.Res
)</f>
        <v>#NAME?</v>
      </c>
      <c r="AX239" s="1986" t="e" cm="1">
        <f t="array" aca="1" ref="AX239" ca="1">_xlfn.LET(
_xlpm.val,IF($F239 = "",val_blankRefText,  _xldudf_CX_GET(CX_ENTITY,$F239,AX$11,AX$14,,(AX$234))),
_xlpm.Res, IF(OR(_xlpm.val="",_xlpm.val="Error"),"",_xlpm.val),
_xlpm.Res
)</f>
        <v>#NAME?</v>
      </c>
      <c r="AY239" s="1986" t="e" cm="1">
        <f t="array" aca="1" ref="AY239" ca="1">_xlfn.LET(
_xlpm.val,IF($F239 = "",val_blankRefText,  _xldudf_CX_GET(CX_ENTITY,$F239,AY$11,AY$14,,(AY$234))),
_xlpm.Res, IF(OR(_xlpm.val="",_xlpm.val="Error"),"",_xlpm.val),
_xlpm.Res
)</f>
        <v>#NAME?</v>
      </c>
      <c r="AZ239" s="1986" t="e" cm="1">
        <f t="array" aca="1" ref="AZ239" ca="1">_xlfn.LET(
_xlpm.val,IF($F239 = "",val_blankRefText,  _xldudf_CX_GET(CX_ENTITY,$F239,AZ$11,AZ$14,,(AZ$234))),
_xlpm.Res, IF(OR(_xlpm.val="",_xlpm.val="Error"),"",_xlpm.val),
_xlpm.Res
)</f>
        <v>#NAME?</v>
      </c>
      <c r="BA239" s="1986" t="e" cm="1">
        <f t="array" aca="1" ref="BA239" ca="1">_xlfn.LET(
_xlpm.val,IF($F239 = "",val_blankRefText,  _xldudf_CX_GET(CX_ENTITY,$F239,BA$11,BA$14,,(BA$234))),
_xlpm.Res, IF(OR(_xlpm.val="",_xlpm.val="Error"),"",_xlpm.val),
_xlpm.Res
)</f>
        <v>#NAME?</v>
      </c>
      <c r="BB239" s="1986" t="e" cm="1">
        <f t="array" aca="1" ref="BB239" ca="1">_xlfn.LET(
_xlpm.val,IF($F239 = "",val_blankRefText,  _xldudf_CX_GET(CX_ENTITY,$F239,BB$11,BB$14,,(BB$234))),
_xlpm.Res, IF(OR(_xlpm.val="",_xlpm.val="Error"),"",_xlpm.val),
_xlpm.Res
)</f>
        <v>#NAME?</v>
      </c>
      <c r="BC239" s="1986" t="e" cm="1">
        <f t="array" aca="1" ref="BC239" ca="1">_xlfn.LET(
_xlpm.val,IF($F239 = "",val_blankRefText,  _xldudf_CX_GET(CX_ENTITY,$F239,BC$11,BC$14,,(BC$234))),
_xlpm.Res, IF(OR(_xlpm.val="",_xlpm.val="Error"),"",_xlpm.val),
_xlpm.Res
)</f>
        <v>#NAME?</v>
      </c>
      <c r="BD239" s="1986" t="e" cm="1">
        <f t="array" aca="1" ref="BD239" ca="1">_xlfn.LET(
_xlpm.val,IF($F239 = "",val_blankRefText,  _xldudf_CX_GET(CX_ENTITY,$F239,BD$11,BD$14,,(BD$234))),
_xlpm.Res, IF(OR(_xlpm.val="",_xlpm.val="Error"),"",_xlpm.val),
_xlpm.Res
)</f>
        <v>#NAME?</v>
      </c>
      <c r="BE239" s="1986" t="e" cm="1">
        <f t="array" aca="1" ref="BE239" ca="1">_xlfn.LET(
_xlpm.val,IF($F239 = "",val_blankRefText,  _xldudf_CX_GET(CX_ENTITY,$F239,BE$11,BE$14,,(BE$234))),
_xlpm.Res, IF(OR(_xlpm.val="",_xlpm.val="Error"),"",_xlpm.val),
_xlpm.Res
)</f>
        <v>#NAME?</v>
      </c>
      <c r="BF239" s="1986" t="e" cm="1">
        <f t="array" aca="1" ref="BF239" ca="1">_xlfn.LET(
_xlpm.val,IF($F239 = "",val_blankRefText,  _xldudf_CX_GET(CX_ENTITY,$F239,BF$11,BF$14,,(BF$234))),
_xlpm.Res, IF(OR(_xlpm.val="",_xlpm.val="Error"),"",_xlpm.val),
_xlpm.Res
)</f>
        <v>#NAME?</v>
      </c>
      <c r="BG239" s="1986" t="e" cm="1">
        <f t="array" aca="1" ref="BG239" ca="1">_xlfn.LET(
_xlpm.val,IF($F239 = "",val_blankRefText,  _xldudf_CX_GET(CX_ENTITY,$F239,BG$11,BG$14,,(BG$234))),
_xlpm.Res, IF(OR(_xlpm.val="",_xlpm.val="Error"),"",_xlpm.val),
_xlpm.Res
)</f>
        <v>#NAME?</v>
      </c>
      <c r="BH239" s="1986" t="e" cm="1">
        <f t="array" aca="1" ref="BH239" ca="1">_xlfn.LET(
_xlpm.val,IF($F239 = "",val_blankRefText,  _xldudf_CX_GET(CX_ENTITY,$F239,BH$11,BH$14,,(BH$234))),
_xlpm.Res, IF(OR(_xlpm.val="",_xlpm.val="Error"),"",_xlpm.val),
_xlpm.Res
)</f>
        <v>#NAME?</v>
      </c>
      <c r="BI239" s="1986" t="e" cm="1">
        <f t="array" aca="1" ref="BI239" ca="1">_xlfn.LET(
_xlpm.val,IF($F239 = "",val_blankRefText,  _xldudf_CX_GET(CX_ENTITY,$F239,BI$11,BI$14,,(BI$234))),
_xlpm.Res, IF(OR(_xlpm.val="",_xlpm.val="Error"),"",_xlpm.val),
_xlpm.Res
)</f>
        <v>#NAME?</v>
      </c>
      <c r="BJ239" s="1986" t="e" cm="1">
        <f t="array" aca="1" ref="BJ239" ca="1">_xlfn.LET(
_xlpm.val,IF($F239 = "",val_blankRefText,  _xldudf_CX_GET(CX_ENTITY,$F239,BJ$11,BJ$14,,(BJ$234))),
_xlpm.Res, IF(OR(_xlpm.val="",_xlpm.val="Error"),"",_xlpm.val),
_xlpm.Res
)</f>
        <v>#NAME?</v>
      </c>
      <c r="BK239" s="1986" t="e" cm="1">
        <f t="array" aca="1" ref="BK239" ca="1">_xlfn.LET(
_xlpm.val,IF($F239 = "",val_blankRefText,  _xldudf_CX_GET(CX_ENTITY,$F239,BK$11,BK$14,,(BK$234))),
_xlpm.Res, IF(OR(_xlpm.val="",_xlpm.val="Error"),"",_xlpm.val),
_xlpm.Res
)</f>
        <v>#NAME?</v>
      </c>
      <c r="BL239" s="1986" t="e" cm="1">
        <f t="array" aca="1" ref="BL239" ca="1">_xlfn.LET(
_xlpm.val,IF($F239 = "",val_blankRefText,  _xldudf_CX_GET(CX_ENTITY,$F239,BL$11,BL$14,,(BL$234))),
_xlpm.Res, IF(OR(_xlpm.val="",_xlpm.val="Error"),"",_xlpm.val),
_xlpm.Res
)</f>
        <v>#NAME?</v>
      </c>
      <c r="BM239" s="1986" t="e" cm="1">
        <f t="array" aca="1" ref="BM239" ca="1">_xlfn.LET(
_xlpm.val,IF($F239 = "",val_blankRefText,  _xldudf_CX_GET(CX_ENTITY,$F239,BM$11,BM$14,,(BM$234))),
_xlpm.Res, IF(OR(_xlpm.val="",_xlpm.val="Error"),"",_xlpm.val),
_xlpm.Res
)</f>
        <v>#NAME?</v>
      </c>
      <c r="BN239" s="1986" t="e" cm="1">
        <f t="array" aca="1" ref="BN239" ca="1">_xlfn.LET(
_xlpm.val,IF($F239 = "",val_blankRefText,  _xldudf_CX_GET(CX_ENTITY,$F239,BN$11,BN$14,,(BN$234))),
_xlpm.Res, IF(OR(_xlpm.val="",_xlpm.val="Error"),"",_xlpm.val),
_xlpm.Res
)</f>
        <v>#NAME?</v>
      </c>
      <c r="BO239" s="2103"/>
      <c r="BP239" s="2103"/>
      <c r="BQ239" s="2103"/>
      <c r="BR239" s="2103"/>
      <c r="BS239" s="2103"/>
      <c r="BT239" s="2103"/>
      <c r="BU239" s="2103"/>
      <c r="BV239" s="2103"/>
      <c r="BW239" s="2103"/>
      <c r="BX239" s="2103"/>
      <c r="BY239" s="2103"/>
      <c r="BZ239" s="2103"/>
      <c r="CA239" s="34"/>
      <c r="CC239" s="58"/>
      <c r="CD239" s="1461" t="e" cm="1">
        <f t="array" aca="1" ref="CD239" ca="1">_xlfn.LET( _xlpm.CheckBlank, SUM(PL!$AD239:$BN239) = 0, IF(_xlpm.CheckBlank, "", SUM(_xlfn._xlws.FILTER(PL!$AD239:$BN239,(YEAR(PL!$AD$12:$BN$12)=PL!CD$12)*(array_timeline&lt;=PL!CD$11)))))</f>
        <v>#NAME?</v>
      </c>
      <c r="CE239" s="1461" t="e" cm="1">
        <f t="array" aca="1" ref="CE239" ca="1">_xlfn.LET( _xlpm.CheckBlank, SUM(PL!$AD239:$BN239) = 0, IF(_xlpm.CheckBlank, "", SUM(_xlfn._xlws.FILTER(PL!$AD239:$BN239,(YEAR(PL!$AD$12:$BN$12)=PL!CE$12)*(array_timeline&lt;=PL!CE$11)))))</f>
        <v>#NAME?</v>
      </c>
      <c r="CF239" s="88"/>
      <c r="CG239" s="1461" t="e" cm="1">
        <f t="array" aca="1" ref="CG239" ca="1">_xlfn.LET( _xlpm.CheckBlank, SUM(PL!$AD239:$BN239) = 0, IF(_xlpm.CheckBlank, "", SUM(_xlfn._xlws.FILTER(PL!$AD239:$BN239,(YEAR(PL!$AD$12:$BN$12)=PL!CG$12)*(array_timeline&lt;=PL!CG$11)))))</f>
        <v>#NAME?</v>
      </c>
      <c r="CH239" s="1461" t="e" cm="1">
        <f t="array" aca="1" ref="CH239" ca="1">_xlfn.LET( _xlpm.CheckBlank, SUM(PL!$AD239:$BN239) = 0, IF(_xlpm.CheckBlank, "", SUM(_xlfn._xlws.FILTER(PL!$AD239:$BN239,(YEAR(PL!$AD$12:$BN$12)=PL!CH$12)*(array_timeline&lt;=PL!CH$11)))))</f>
        <v>#NAME?</v>
      </c>
      <c r="CI239" s="88"/>
      <c r="CJ239" s="1461" cm="1">
        <f t="array" ref="CJ239">_xlfn.LET( _xlpm.CheckBlank, SUM(PL!$AD239:$BN239) = 0, IF(_xlpm.CheckBlank, "", SUM(_xlfn.TAKE(_xlfn.DROP(PL!$AD239:$BN239, ,-DATEDIFF(PL!CJ$11, val_asOfDate,"M")),1,-12))))</f>
        <v>12</v>
      </c>
      <c r="CK239" s="1461" cm="1">
        <f t="array" ref="CK239">_xlfn.LET( _xlpm.CheckBlank, SUM(PL!$AD239:$BN239) = 0, IF(_xlpm.CheckBlank, "", SUM(_xlfn.TAKE(_xlfn.DROP(PL!$AD239:$BN239, ,-DATEDIFF(PL!CK$11, val_asOfDate,"M")),1,-12))))</f>
        <v>12</v>
      </c>
      <c r="CL239" s="88"/>
      <c r="CM239" s="1986" t="e" cm="1">
        <f t="array" aca="1" ref="CM239" ca="1">_xlfn.LET(
_xlpm.val,IF($F239 = "",val_blankRefText,  _xldudf_CX_GET(CX_ENTITY,$F239,CM$11,CM$14,,(CM$234))),
_xlpm.Res, IF(OR(_xlpm.val="",_xlpm.val="Error"),"",_xlpm.val),
_xlpm.Res
)</f>
        <v>#NAME?</v>
      </c>
      <c r="CN239" s="1986" t="e" cm="1">
        <f t="array" aca="1" ref="CN239" ca="1">_xlfn.LET(
_xlpm.val,IF($F239 = "",val_blankRefText,  _xldudf_CX_GET(CX_ENTITY,$F239,CN$11,CN$14,,(CN$234))),
_xlpm.Res, IF(OR(_xlpm.val="",_xlpm.val="Error"),"",_xlpm.val),
_xlpm.Res
)</f>
        <v>#NAME?</v>
      </c>
      <c r="CO239" s="1169"/>
      <c r="CP239" s="1986" t="e" cm="1">
        <f t="array" aca="1" ref="CP239" ca="1">_xlfn.LET(
_xlpm.val,IF($F239 = "",val_blankRefText,  _xldudf_CX_GET(CX_ENTITY,$F239,CP$11,CP$14,,(CP$234))),
_xlpm.Res, IF(OR(_xlpm.val="",_xlpm.val="Error"),"",_xlpm.val),
_xlpm.Res
)</f>
        <v>#NAME?</v>
      </c>
      <c r="CQ239" s="1986" t="e" cm="1">
        <f t="array" aca="1" ref="CQ239" ca="1">_xlfn.LET(
_xlpm.val,IF($F239 = "",val_blankRefText,  _xldudf_CX_GET(CX_ENTITY,$F239,CQ$11,CQ$14,,(CQ$234))),
_xlpm.Res, IF(OR(_xlpm.val="",_xlpm.val="Error"),"",_xlpm.val),
_xlpm.Res
)</f>
        <v>#NAME?</v>
      </c>
      <c r="CR239" s="34"/>
    </row>
    <row r="240" spans="1:96" ht="21" customHeight="1" outlineLevel="2">
      <c r="A240" s="1322"/>
      <c r="B240" s="577" t="s">
        <v>191</v>
      </c>
      <c r="C240" s="577" t="s">
        <v>1664</v>
      </c>
      <c r="D240" s="577"/>
      <c r="E240" s="577" t="e" cm="1">
        <f t="array" aca="1" ref="E240" ca="1">_xlfn.LET(
   _xlpm.Attr,  $C240,
   _xlpm.Lookback, $E$16,
   _xlpm.QueryDate, EOMONTH(val_asOfDate,_xlpm.Lookback),
   _xlpm.ReadField, _xldudf_CX_GET(CX_ENTITY,fx_attrConverter($C240),_xlpm.QueryDate),
   _xlpm.AttrBlank, _xlpm.Attr="", _xlpm.Result,
   IF(_xlpm.AttrBlank,val_blankRefText,fx_attrConverter(_xlpm.ReadField,0)),
IF(_xlpm.Result = "Error", "", _xlpm.Result )
)</f>
        <v>#NAME?</v>
      </c>
      <c r="F240" s="577" t="str">
        <f t="shared" si="69"/>
        <v>Segment IV Breakdown - Amount 5</v>
      </c>
      <c r="G240" s="577" t="s">
        <v>1658</v>
      </c>
      <c r="H240" s="510">
        <v>0</v>
      </c>
      <c r="I240" s="510">
        <v>1</v>
      </c>
      <c r="J240" s="30"/>
      <c r="K240" s="30"/>
      <c r="L240" s="579" t="b">
        <v>0</v>
      </c>
      <c r="N240" s="158"/>
      <c r="O240" s="101"/>
      <c r="P240" s="52"/>
      <c r="Q240" s="101"/>
      <c r="R240" s="101"/>
      <c r="S240" s="2"/>
      <c r="T240" s="2"/>
      <c r="U240" s="39"/>
      <c r="W240" s="91" t="e">
        <f ca="1">W236</f>
        <v>#NAME?</v>
      </c>
      <c r="X240" s="884" t="s">
        <v>62</v>
      </c>
      <c r="Y240" s="1553" t="e" cm="1">
        <f t="array" aca="1" ref="Y240" ca="1">IF(
       $B240 = "",
       IFBLANK( $E240, "Please select or type in or leave as blank"),
       IFBLANK( $E240, $B240)
    )</f>
        <v>#NAME?</v>
      </c>
      <c r="Z240" s="198" cm="1">
        <f t="array" ref="Z240">_xlfn.SWITCH(
    TRUE,
ISBLANK(_PL!$L240),"",
    _PL!$L240=TRUE, 1,
    _PL!$L240=FALSE,-1,
    _PL!$L240=-1,0,
"n/a"
)</f>
        <v>-1</v>
      </c>
      <c r="AA240" s="905"/>
      <c r="AB240" s="591"/>
      <c r="AC240" s="914"/>
      <c r="AD240" s="1986" t="e" cm="1">
        <f t="array" aca="1" ref="AD240" ca="1">_xlfn.LET(
_xlpm.val,IF($F240 = "",val_blankRefText,  _xldudf_CX_GET(CX_ENTITY,$F240,AD$11,AD$14,,(AD$234))),
_xlpm.Res, IF(OR(_xlpm.val="",_xlpm.val="Error"),"",_xlpm.val),
_xlpm.Res
)</f>
        <v>#NAME?</v>
      </c>
      <c r="AE240" s="1986" t="e" cm="1">
        <f t="array" aca="1" ref="AE240" ca="1">_xlfn.LET(
_xlpm.val,IF($F240 = "",val_blankRefText,  _xldudf_CX_GET(CX_ENTITY,$F240,AE$11,AE$14,,(AE$234))),
_xlpm.Res, IF(OR(_xlpm.val="",_xlpm.val="Error"),"",_xlpm.val),
_xlpm.Res
)</f>
        <v>#NAME?</v>
      </c>
      <c r="AF240" s="1986" t="e" cm="1">
        <f t="array" aca="1" ref="AF240" ca="1">_xlfn.LET(
_xlpm.val,IF($F240 = "",val_blankRefText,  _xldudf_CX_GET(CX_ENTITY,$F240,AF$11,AF$14,,(AF$234))),
_xlpm.Res, IF(OR(_xlpm.val="",_xlpm.val="Error"),"",_xlpm.val),
_xlpm.Res
)</f>
        <v>#NAME?</v>
      </c>
      <c r="AG240" s="1986" t="e" cm="1">
        <f t="array" aca="1" ref="AG240" ca="1">_xlfn.LET(
_xlpm.val,IF($F240 = "",val_blankRefText,  _xldudf_CX_GET(CX_ENTITY,$F240,AG$11,AG$14,,(AG$234))),
_xlpm.Res, IF(OR(_xlpm.val="",_xlpm.val="Error"),"",_xlpm.val),
_xlpm.Res
)</f>
        <v>#NAME?</v>
      </c>
      <c r="AH240" s="1986" t="e" cm="1">
        <f t="array" aca="1" ref="AH240" ca="1">_xlfn.LET(
_xlpm.val,IF($F240 = "",val_blankRefText,  _xldudf_CX_GET(CX_ENTITY,$F240,AH$11,AH$14,,(AH$234))),
_xlpm.Res, IF(OR(_xlpm.val="",_xlpm.val="Error"),"",_xlpm.val),
_xlpm.Res
)</f>
        <v>#NAME?</v>
      </c>
      <c r="AI240" s="1986" t="e" cm="1">
        <f t="array" aca="1" ref="AI240" ca="1">_xlfn.LET(
_xlpm.val,IF($F240 = "",val_blankRefText,  _xldudf_CX_GET(CX_ENTITY,$F240,AI$11,AI$14,,(AI$234))),
_xlpm.Res, IF(OR(_xlpm.val="",_xlpm.val="Error"),"",_xlpm.val),
_xlpm.Res
)</f>
        <v>#NAME?</v>
      </c>
      <c r="AJ240" s="1986" t="e" cm="1">
        <f t="array" aca="1" ref="AJ240" ca="1">_xlfn.LET(
_xlpm.val,IF($F240 = "",val_blankRefText,  _xldudf_CX_GET(CX_ENTITY,$F240,AJ$11,AJ$14,,(AJ$234))),
_xlpm.Res, IF(OR(_xlpm.val="",_xlpm.val="Error"),"",_xlpm.val),
_xlpm.Res
)</f>
        <v>#NAME?</v>
      </c>
      <c r="AK240" s="1986" t="e" cm="1">
        <f t="array" aca="1" ref="AK240" ca="1">_xlfn.LET(
_xlpm.val,IF($F240 = "",val_blankRefText,  _xldudf_CX_GET(CX_ENTITY,$F240,AK$11,AK$14,,(AK$234))),
_xlpm.Res, IF(OR(_xlpm.val="",_xlpm.val="Error"),"",_xlpm.val),
_xlpm.Res
)</f>
        <v>#NAME?</v>
      </c>
      <c r="AL240" s="1986" t="e" cm="1">
        <f t="array" aca="1" ref="AL240" ca="1">_xlfn.LET(
_xlpm.val,IF($F240 = "",val_blankRefText,  _xldudf_CX_GET(CX_ENTITY,$F240,AL$11,AL$14,,(AL$234))),
_xlpm.Res, IF(OR(_xlpm.val="",_xlpm.val="Error"),"",_xlpm.val),
_xlpm.Res
)</f>
        <v>#NAME?</v>
      </c>
      <c r="AM240" s="1986" t="e" cm="1">
        <f t="array" aca="1" ref="AM240" ca="1">_xlfn.LET(
_xlpm.val,IF($F240 = "",val_blankRefText,  _xldudf_CX_GET(CX_ENTITY,$F240,AM$11,AM$14,,(AM$234))),
_xlpm.Res, IF(OR(_xlpm.val="",_xlpm.val="Error"),"",_xlpm.val),
_xlpm.Res
)</f>
        <v>#NAME?</v>
      </c>
      <c r="AN240" s="1986" t="e" cm="1">
        <f t="array" aca="1" ref="AN240" ca="1">_xlfn.LET(
_xlpm.val,IF($F240 = "",val_blankRefText,  _xldudf_CX_GET(CX_ENTITY,$F240,AN$11,AN$14,,(AN$234))),
_xlpm.Res, IF(OR(_xlpm.val="",_xlpm.val="Error"),"",_xlpm.val),
_xlpm.Res
)</f>
        <v>#NAME?</v>
      </c>
      <c r="AO240" s="1986" t="e" cm="1">
        <f t="array" aca="1" ref="AO240" ca="1">_xlfn.LET(
_xlpm.val,IF($F240 = "",val_blankRefText,  _xldudf_CX_GET(CX_ENTITY,$F240,AO$11,AO$14,,(AO$234))),
_xlpm.Res, IF(OR(_xlpm.val="",_xlpm.val="Error"),"",_xlpm.val),
_xlpm.Res
)</f>
        <v>#NAME?</v>
      </c>
      <c r="AP240" s="1986" t="e" cm="1">
        <f t="array" aca="1" ref="AP240" ca="1">_xlfn.LET(
_xlpm.val,IF($F240 = "",val_blankRefText,  _xldudf_CX_GET(CX_ENTITY,$F240,AP$11,AP$14,,(AP$234))),
_xlpm.Res, IF(OR(_xlpm.val="",_xlpm.val="Error"),"",_xlpm.val),
_xlpm.Res
)</f>
        <v>#NAME?</v>
      </c>
      <c r="AQ240" s="1986" t="e" cm="1">
        <f t="array" aca="1" ref="AQ240" ca="1">_xlfn.LET(
_xlpm.val,IF($F240 = "",val_blankRefText,  _xldudf_CX_GET(CX_ENTITY,$F240,AQ$11,AQ$14,,(AQ$234))),
_xlpm.Res, IF(OR(_xlpm.val="",_xlpm.val="Error"),"",_xlpm.val),
_xlpm.Res
)</f>
        <v>#NAME?</v>
      </c>
      <c r="AR240" s="1986" t="e" cm="1">
        <f t="array" aca="1" ref="AR240" ca="1">_xlfn.LET(
_xlpm.val,IF($F240 = "",val_blankRefText,  _xldudf_CX_GET(CX_ENTITY,$F240,AR$11,AR$14,,(AR$234))),
_xlpm.Res, IF(OR(_xlpm.val="",_xlpm.val="Error"),"",_xlpm.val),
_xlpm.Res
)</f>
        <v>#NAME?</v>
      </c>
      <c r="AS240" s="1986" t="e" cm="1">
        <f t="array" aca="1" ref="AS240" ca="1">_xlfn.LET(
_xlpm.val,IF($F240 = "",val_blankRefText,  _xldudf_CX_GET(CX_ENTITY,$F240,AS$11,AS$14,,(AS$234))),
_xlpm.Res, IF(OR(_xlpm.val="",_xlpm.val="Error"),"",_xlpm.val),
_xlpm.Res
)</f>
        <v>#NAME?</v>
      </c>
      <c r="AT240" s="1986" t="e" cm="1">
        <f t="array" aca="1" ref="AT240" ca="1">_xlfn.LET(
_xlpm.val,IF($F240 = "",val_blankRefText,  _xldudf_CX_GET(CX_ENTITY,$F240,AT$11,AT$14,,(AT$234))),
_xlpm.Res, IF(OR(_xlpm.val="",_xlpm.val="Error"),"",_xlpm.val),
_xlpm.Res
)</f>
        <v>#NAME?</v>
      </c>
      <c r="AU240" s="1986" t="e" cm="1">
        <f t="array" aca="1" ref="AU240" ca="1">_xlfn.LET(
_xlpm.val,IF($F240 = "",val_blankRefText,  _xldudf_CX_GET(CX_ENTITY,$F240,AU$11,AU$14,,(AU$234))),
_xlpm.Res, IF(OR(_xlpm.val="",_xlpm.val="Error"),"",_xlpm.val),
_xlpm.Res
)</f>
        <v>#NAME?</v>
      </c>
      <c r="AV240" s="1986" t="e" cm="1">
        <f t="array" aca="1" ref="AV240" ca="1">_xlfn.LET(
_xlpm.val,IF($F240 = "",val_blankRefText,  _xldudf_CX_GET(CX_ENTITY,$F240,AV$11,AV$14,,(AV$234))),
_xlpm.Res, IF(OR(_xlpm.val="",_xlpm.val="Error"),"",_xlpm.val),
_xlpm.Res
)</f>
        <v>#NAME?</v>
      </c>
      <c r="AW240" s="1986" t="e" cm="1">
        <f t="array" aca="1" ref="AW240" ca="1">_xlfn.LET(
_xlpm.val,IF($F240 = "",val_blankRefText,  _xldudf_CX_GET(CX_ENTITY,$F240,AW$11,AW$14,,(AW$234))),
_xlpm.Res, IF(OR(_xlpm.val="",_xlpm.val="Error"),"",_xlpm.val),
_xlpm.Res
)</f>
        <v>#NAME?</v>
      </c>
      <c r="AX240" s="1986" t="e" cm="1">
        <f t="array" aca="1" ref="AX240" ca="1">_xlfn.LET(
_xlpm.val,IF($F240 = "",val_blankRefText,  _xldudf_CX_GET(CX_ENTITY,$F240,AX$11,AX$14,,(AX$234))),
_xlpm.Res, IF(OR(_xlpm.val="",_xlpm.val="Error"),"",_xlpm.val),
_xlpm.Res
)</f>
        <v>#NAME?</v>
      </c>
      <c r="AY240" s="1986" t="e" cm="1">
        <f t="array" aca="1" ref="AY240" ca="1">_xlfn.LET(
_xlpm.val,IF($F240 = "",val_blankRefText,  _xldudf_CX_GET(CX_ENTITY,$F240,AY$11,AY$14,,(AY$234))),
_xlpm.Res, IF(OR(_xlpm.val="",_xlpm.val="Error"),"",_xlpm.val),
_xlpm.Res
)</f>
        <v>#NAME?</v>
      </c>
      <c r="AZ240" s="1986" t="e" cm="1">
        <f t="array" aca="1" ref="AZ240" ca="1">_xlfn.LET(
_xlpm.val,IF($F240 = "",val_blankRefText,  _xldudf_CX_GET(CX_ENTITY,$F240,AZ$11,AZ$14,,(AZ$234))),
_xlpm.Res, IF(OR(_xlpm.val="",_xlpm.val="Error"),"",_xlpm.val),
_xlpm.Res
)</f>
        <v>#NAME?</v>
      </c>
      <c r="BA240" s="1986" t="e" cm="1">
        <f t="array" aca="1" ref="BA240" ca="1">_xlfn.LET(
_xlpm.val,IF($F240 = "",val_blankRefText,  _xldudf_CX_GET(CX_ENTITY,$F240,BA$11,BA$14,,(BA$234))),
_xlpm.Res, IF(OR(_xlpm.val="",_xlpm.val="Error"),"",_xlpm.val),
_xlpm.Res
)</f>
        <v>#NAME?</v>
      </c>
      <c r="BB240" s="1986" t="e" cm="1">
        <f t="array" aca="1" ref="BB240" ca="1">_xlfn.LET(
_xlpm.val,IF($F240 = "",val_blankRefText,  _xldudf_CX_GET(CX_ENTITY,$F240,BB$11,BB$14,,(BB$234))),
_xlpm.Res, IF(OR(_xlpm.val="",_xlpm.val="Error"),"",_xlpm.val),
_xlpm.Res
)</f>
        <v>#NAME?</v>
      </c>
      <c r="BC240" s="1986" t="e" cm="1">
        <f t="array" aca="1" ref="BC240" ca="1">_xlfn.LET(
_xlpm.val,IF($F240 = "",val_blankRefText,  _xldudf_CX_GET(CX_ENTITY,$F240,BC$11,BC$14,,(BC$234))),
_xlpm.Res, IF(OR(_xlpm.val="",_xlpm.val="Error"),"",_xlpm.val),
_xlpm.Res
)</f>
        <v>#NAME?</v>
      </c>
      <c r="BD240" s="1986" t="e" cm="1">
        <f t="array" aca="1" ref="BD240" ca="1">_xlfn.LET(
_xlpm.val,IF($F240 = "",val_blankRefText,  _xldudf_CX_GET(CX_ENTITY,$F240,BD$11,BD$14,,(BD$234))),
_xlpm.Res, IF(OR(_xlpm.val="",_xlpm.val="Error"),"",_xlpm.val),
_xlpm.Res
)</f>
        <v>#NAME?</v>
      </c>
      <c r="BE240" s="1986" t="e" cm="1">
        <f t="array" aca="1" ref="BE240" ca="1">_xlfn.LET(
_xlpm.val,IF($F240 = "",val_blankRefText,  _xldudf_CX_GET(CX_ENTITY,$F240,BE$11,BE$14,,(BE$234))),
_xlpm.Res, IF(OR(_xlpm.val="",_xlpm.val="Error"),"",_xlpm.val),
_xlpm.Res
)</f>
        <v>#NAME?</v>
      </c>
      <c r="BF240" s="1986" t="e" cm="1">
        <f t="array" aca="1" ref="BF240" ca="1">_xlfn.LET(
_xlpm.val,IF($F240 = "",val_blankRefText,  _xldudf_CX_GET(CX_ENTITY,$F240,BF$11,BF$14,,(BF$234))),
_xlpm.Res, IF(OR(_xlpm.val="",_xlpm.val="Error"),"",_xlpm.val),
_xlpm.Res
)</f>
        <v>#NAME?</v>
      </c>
      <c r="BG240" s="1986" t="e" cm="1">
        <f t="array" aca="1" ref="BG240" ca="1">_xlfn.LET(
_xlpm.val,IF($F240 = "",val_blankRefText,  _xldudf_CX_GET(CX_ENTITY,$F240,BG$11,BG$14,,(BG$234))),
_xlpm.Res, IF(OR(_xlpm.val="",_xlpm.val="Error"),"",_xlpm.val),
_xlpm.Res
)</f>
        <v>#NAME?</v>
      </c>
      <c r="BH240" s="1986" t="e" cm="1">
        <f t="array" aca="1" ref="BH240" ca="1">_xlfn.LET(
_xlpm.val,IF($F240 = "",val_blankRefText,  _xldudf_CX_GET(CX_ENTITY,$F240,BH$11,BH$14,,(BH$234))),
_xlpm.Res, IF(OR(_xlpm.val="",_xlpm.val="Error"),"",_xlpm.val),
_xlpm.Res
)</f>
        <v>#NAME?</v>
      </c>
      <c r="BI240" s="1986" t="e" cm="1">
        <f t="array" aca="1" ref="BI240" ca="1">_xlfn.LET(
_xlpm.val,IF($F240 = "",val_blankRefText,  _xldudf_CX_GET(CX_ENTITY,$F240,BI$11,BI$14,,(BI$234))),
_xlpm.Res, IF(OR(_xlpm.val="",_xlpm.val="Error"),"",_xlpm.val),
_xlpm.Res
)</f>
        <v>#NAME?</v>
      </c>
      <c r="BJ240" s="1986" t="e" cm="1">
        <f t="array" aca="1" ref="BJ240" ca="1">_xlfn.LET(
_xlpm.val,IF($F240 = "",val_blankRefText,  _xldudf_CX_GET(CX_ENTITY,$F240,BJ$11,BJ$14,,(BJ$234))),
_xlpm.Res, IF(OR(_xlpm.val="",_xlpm.val="Error"),"",_xlpm.val),
_xlpm.Res
)</f>
        <v>#NAME?</v>
      </c>
      <c r="BK240" s="1986" t="e" cm="1">
        <f t="array" aca="1" ref="BK240" ca="1">_xlfn.LET(
_xlpm.val,IF($F240 = "",val_blankRefText,  _xldudf_CX_GET(CX_ENTITY,$F240,BK$11,BK$14,,(BK$234))),
_xlpm.Res, IF(OR(_xlpm.val="",_xlpm.val="Error"),"",_xlpm.val),
_xlpm.Res
)</f>
        <v>#NAME?</v>
      </c>
      <c r="BL240" s="1986" t="e" cm="1">
        <f t="array" aca="1" ref="BL240" ca="1">_xlfn.LET(
_xlpm.val,IF($F240 = "",val_blankRefText,  _xldudf_CX_GET(CX_ENTITY,$F240,BL$11,BL$14,,(BL$234))),
_xlpm.Res, IF(OR(_xlpm.val="",_xlpm.val="Error"),"",_xlpm.val),
_xlpm.Res
)</f>
        <v>#NAME?</v>
      </c>
      <c r="BM240" s="1986" t="e" cm="1">
        <f t="array" aca="1" ref="BM240" ca="1">_xlfn.LET(
_xlpm.val,IF($F240 = "",val_blankRefText,  _xldudf_CX_GET(CX_ENTITY,$F240,BM$11,BM$14,,(BM$234))),
_xlpm.Res, IF(OR(_xlpm.val="",_xlpm.val="Error"),"",_xlpm.val),
_xlpm.Res
)</f>
        <v>#NAME?</v>
      </c>
      <c r="BN240" s="1986" t="e" cm="1">
        <f t="array" aca="1" ref="BN240" ca="1">_xlfn.LET(
_xlpm.val,IF($F240 = "",val_blankRefText,  _xldudf_CX_GET(CX_ENTITY,$F240,BN$11,BN$14,,(BN$234))),
_xlpm.Res, IF(OR(_xlpm.val="",_xlpm.val="Error"),"",_xlpm.val),
_xlpm.Res
)</f>
        <v>#NAME?</v>
      </c>
      <c r="BO240" s="2103"/>
      <c r="BP240" s="2103"/>
      <c r="BQ240" s="2103"/>
      <c r="BR240" s="2103"/>
      <c r="BS240" s="2103"/>
      <c r="BT240" s="2103"/>
      <c r="BU240" s="2103"/>
      <c r="BV240" s="2103"/>
      <c r="BW240" s="2103"/>
      <c r="BX240" s="2103"/>
      <c r="BY240" s="2103"/>
      <c r="BZ240" s="2103"/>
      <c r="CA240" s="34"/>
      <c r="CC240" s="58"/>
      <c r="CD240" s="1461" t="e" cm="1">
        <f t="array" aca="1" ref="CD240" ca="1">_xlfn.LET( _xlpm.CheckBlank, SUM(PL!$AD240:$BN240) = 0, IF(_xlpm.CheckBlank, "", SUM(_xlfn._xlws.FILTER(PL!$AD240:$BN240,(YEAR(PL!$AD$12:$BN$12)=PL!CD$12)*(array_timeline&lt;=PL!CD$11)))))</f>
        <v>#NAME?</v>
      </c>
      <c r="CE240" s="1461" t="e" cm="1">
        <f t="array" aca="1" ref="CE240" ca="1">_xlfn.LET( _xlpm.CheckBlank, SUM(PL!$AD240:$BN240) = 0, IF(_xlpm.CheckBlank, "", SUM(_xlfn._xlws.FILTER(PL!$AD240:$BN240,(YEAR(PL!$AD$12:$BN$12)=PL!CE$12)*(array_timeline&lt;=PL!CE$11)))))</f>
        <v>#NAME?</v>
      </c>
      <c r="CF240" s="88"/>
      <c r="CG240" s="1461" t="e" cm="1">
        <f t="array" aca="1" ref="CG240" ca="1">_xlfn.LET( _xlpm.CheckBlank, SUM(PL!$AD240:$BN240) = 0, IF(_xlpm.CheckBlank, "", SUM(_xlfn._xlws.FILTER(PL!$AD240:$BN240,(YEAR(PL!$AD$12:$BN$12)=PL!CG$12)*(array_timeline&lt;=PL!CG$11)))))</f>
        <v>#NAME?</v>
      </c>
      <c r="CH240" s="1461" t="e" cm="1">
        <f t="array" aca="1" ref="CH240" ca="1">_xlfn.LET( _xlpm.CheckBlank, SUM(PL!$AD240:$BN240) = 0, IF(_xlpm.CheckBlank, "", SUM(_xlfn._xlws.FILTER(PL!$AD240:$BN240,(YEAR(PL!$AD$12:$BN$12)=PL!CH$12)*(array_timeline&lt;=PL!CH$11)))))</f>
        <v>#NAME?</v>
      </c>
      <c r="CI240" s="88"/>
      <c r="CJ240" s="1461" cm="1">
        <f t="array" ref="CJ240">_xlfn.LET( _xlpm.CheckBlank, SUM(PL!$AD240:$BN240) = 0, IF(_xlpm.CheckBlank, "", SUM(_xlfn.TAKE(_xlfn.DROP(PL!$AD240:$BN240, ,-DATEDIFF(PL!CJ$11, val_asOfDate,"M")),1,-12))))</f>
        <v>12</v>
      </c>
      <c r="CK240" s="1461" cm="1">
        <f t="array" ref="CK240">_xlfn.LET( _xlpm.CheckBlank, SUM(PL!$AD240:$BN240) = 0, IF(_xlpm.CheckBlank, "", SUM(_xlfn.TAKE(_xlfn.DROP(PL!$AD240:$BN240, ,-DATEDIFF(PL!CK$11, val_asOfDate,"M")),1,-12))))</f>
        <v>12</v>
      </c>
      <c r="CL240" s="88"/>
      <c r="CM240" s="1986" t="e" cm="1">
        <f t="array" aca="1" ref="CM240" ca="1">_xlfn.LET(
_xlpm.val,IF($F240 = "",val_blankRefText,  _xldudf_CX_GET(CX_ENTITY,$F240,CM$11,CM$14,,(CM$234))),
_xlpm.Res, IF(OR(_xlpm.val="",_xlpm.val="Error"),"",_xlpm.val),
_xlpm.Res
)</f>
        <v>#NAME?</v>
      </c>
      <c r="CN240" s="1986" t="e" cm="1">
        <f t="array" aca="1" ref="CN240" ca="1">_xlfn.LET(
_xlpm.val,IF($F240 = "",val_blankRefText,  _xldudf_CX_GET(CX_ENTITY,$F240,CN$11,CN$14,,(CN$234))),
_xlpm.Res, IF(OR(_xlpm.val="",_xlpm.val="Error"),"",_xlpm.val),
_xlpm.Res
)</f>
        <v>#NAME?</v>
      </c>
      <c r="CO240" s="1169"/>
      <c r="CP240" s="1986" t="e" cm="1">
        <f t="array" aca="1" ref="CP240" ca="1">_xlfn.LET(
_xlpm.val,IF($F240 = "",val_blankRefText,  _xldudf_CX_GET(CX_ENTITY,$F240,CP$11,CP$14,,(CP$234))),
_xlpm.Res, IF(OR(_xlpm.val="",_xlpm.val="Error"),"",_xlpm.val),
_xlpm.Res
)</f>
        <v>#NAME?</v>
      </c>
      <c r="CQ240" s="1986" t="e" cm="1">
        <f t="array" aca="1" ref="CQ240" ca="1">_xlfn.LET(
_xlpm.val,IF($F240 = "",val_blankRefText,  _xldudf_CX_GET(CX_ENTITY,$F240,CQ$11,CQ$14,,(CQ$234))),
_xlpm.Res, IF(OR(_xlpm.val="",_xlpm.val="Error"),"",_xlpm.val),
_xlpm.Res
)</f>
        <v>#NAME?</v>
      </c>
      <c r="CR240" s="34"/>
    </row>
    <row r="241" spans="1:146" ht="21" customHeight="1" outlineLevel="2">
      <c r="A241" s="1322"/>
      <c r="B241" s="577" t="s">
        <v>192</v>
      </c>
      <c r="C241" s="577" t="s">
        <v>1665</v>
      </c>
      <c r="D241" s="577"/>
      <c r="E241" s="577" t="e" cm="1">
        <f t="array" aca="1" ref="E241" ca="1">_xlfn.LET(
   _xlpm.Attr,  $C241,
   _xlpm.Lookback, $E$16,
   _xlpm.QueryDate, EOMONTH(val_asOfDate,_xlpm.Lookback),
   _xlpm.ReadField, _xldudf_CX_GET(CX_ENTITY,fx_attrConverter($C241),_xlpm.QueryDate),
   _xlpm.AttrBlank, _xlpm.Attr="", _xlpm.Result,
   IF(_xlpm.AttrBlank,val_blankRefText,fx_attrConverter(_xlpm.ReadField,0)),
IF(_xlpm.Result = "Error", "", _xlpm.Result )
)</f>
        <v>#NAME?</v>
      </c>
      <c r="F241" s="577" t="str">
        <f t="shared" si="69"/>
        <v>Segment IV Breakdown - Amount 6</v>
      </c>
      <c r="G241" s="577" t="s">
        <v>1658</v>
      </c>
      <c r="H241" s="585">
        <v>0</v>
      </c>
      <c r="I241" s="585">
        <v>1</v>
      </c>
      <c r="J241" s="586"/>
      <c r="K241" s="586"/>
      <c r="L241" s="579" t="b">
        <v>0</v>
      </c>
      <c r="N241" s="158"/>
      <c r="O241" s="101"/>
      <c r="P241" s="52"/>
      <c r="Q241" s="101"/>
      <c r="R241" s="101"/>
      <c r="S241" s="2"/>
      <c r="T241" s="2"/>
      <c r="U241" s="39"/>
      <c r="W241" s="91" t="e">
        <f ca="1">W237</f>
        <v>#NAME?</v>
      </c>
      <c r="X241" s="884" t="s">
        <v>62</v>
      </c>
      <c r="Y241" s="1553" t="e" cm="1">
        <f t="array" aca="1" ref="Y241" ca="1">IF(
       $B241 = "",
       IFBLANK( $E241, "Please select or type in or leave as blank"),
       IFBLANK( $E241, $B241)
    )</f>
        <v>#NAME?</v>
      </c>
      <c r="Z241" s="198" cm="1">
        <f t="array" ref="Z241">_xlfn.SWITCH(
    TRUE,
ISBLANK(_PL!$L241),"",
    _PL!$L241=TRUE, 1,
    _PL!$L241=FALSE,-1,
    _PL!$L241=-1,0,
"n/a"
)</f>
        <v>-1</v>
      </c>
      <c r="AA241" s="905"/>
      <c r="AB241" s="591"/>
      <c r="AC241" s="914"/>
      <c r="AD241" s="1986" t="e" cm="1">
        <f t="array" aca="1" ref="AD241" ca="1">_xlfn.LET(
_xlpm.val,IF($F241 = "",val_blankRefText,  _xldudf_CX_GET(CX_ENTITY,$F241,AD$11,AD$14,,(AD$234))),
_xlpm.Res, IF(OR(_xlpm.val="",_xlpm.val="Error"),"",_xlpm.val),
_xlpm.Res
)</f>
        <v>#NAME?</v>
      </c>
      <c r="AE241" s="1986" t="e" cm="1">
        <f t="array" aca="1" ref="AE241" ca="1">_xlfn.LET(
_xlpm.val,IF($F241 = "",val_blankRefText,  _xldudf_CX_GET(CX_ENTITY,$F241,AE$11,AE$14,,(AE$234))),
_xlpm.Res, IF(OR(_xlpm.val="",_xlpm.val="Error"),"",_xlpm.val),
_xlpm.Res
)</f>
        <v>#NAME?</v>
      </c>
      <c r="AF241" s="1986" t="e" cm="1">
        <f t="array" aca="1" ref="AF241" ca="1">_xlfn.LET(
_xlpm.val,IF($F241 = "",val_blankRefText,  _xldudf_CX_GET(CX_ENTITY,$F241,AF$11,AF$14,,(AF$234))),
_xlpm.Res, IF(OR(_xlpm.val="",_xlpm.val="Error"),"",_xlpm.val),
_xlpm.Res
)</f>
        <v>#NAME?</v>
      </c>
      <c r="AG241" s="1986" t="e" cm="1">
        <f t="array" aca="1" ref="AG241" ca="1">_xlfn.LET(
_xlpm.val,IF($F241 = "",val_blankRefText,  _xldudf_CX_GET(CX_ENTITY,$F241,AG$11,AG$14,,(AG$234))),
_xlpm.Res, IF(OR(_xlpm.val="",_xlpm.val="Error"),"",_xlpm.val),
_xlpm.Res
)</f>
        <v>#NAME?</v>
      </c>
      <c r="AH241" s="1986" t="e" cm="1">
        <f t="array" aca="1" ref="AH241" ca="1">_xlfn.LET(
_xlpm.val,IF($F241 = "",val_blankRefText,  _xldudf_CX_GET(CX_ENTITY,$F241,AH$11,AH$14,,(AH$234))),
_xlpm.Res, IF(OR(_xlpm.val="",_xlpm.val="Error"),"",_xlpm.val),
_xlpm.Res
)</f>
        <v>#NAME?</v>
      </c>
      <c r="AI241" s="1986" t="e" cm="1">
        <f t="array" aca="1" ref="AI241" ca="1">_xlfn.LET(
_xlpm.val,IF($F241 = "",val_blankRefText,  _xldudf_CX_GET(CX_ENTITY,$F241,AI$11,AI$14,,(AI$234))),
_xlpm.Res, IF(OR(_xlpm.val="",_xlpm.val="Error"),"",_xlpm.val),
_xlpm.Res
)</f>
        <v>#NAME?</v>
      </c>
      <c r="AJ241" s="1986" t="e" cm="1">
        <f t="array" aca="1" ref="AJ241" ca="1">_xlfn.LET(
_xlpm.val,IF($F241 = "",val_blankRefText,  _xldudf_CX_GET(CX_ENTITY,$F241,AJ$11,AJ$14,,(AJ$234))),
_xlpm.Res, IF(OR(_xlpm.val="",_xlpm.val="Error"),"",_xlpm.val),
_xlpm.Res
)</f>
        <v>#NAME?</v>
      </c>
      <c r="AK241" s="1986" t="e" cm="1">
        <f t="array" aca="1" ref="AK241" ca="1">_xlfn.LET(
_xlpm.val,IF($F241 = "",val_blankRefText,  _xldudf_CX_GET(CX_ENTITY,$F241,AK$11,AK$14,,(AK$234))),
_xlpm.Res, IF(OR(_xlpm.val="",_xlpm.val="Error"),"",_xlpm.val),
_xlpm.Res
)</f>
        <v>#NAME?</v>
      </c>
      <c r="AL241" s="1986" t="e" cm="1">
        <f t="array" aca="1" ref="AL241" ca="1">_xlfn.LET(
_xlpm.val,IF($F241 = "",val_blankRefText,  _xldudf_CX_GET(CX_ENTITY,$F241,AL$11,AL$14,,(AL$234))),
_xlpm.Res, IF(OR(_xlpm.val="",_xlpm.val="Error"),"",_xlpm.val),
_xlpm.Res
)</f>
        <v>#NAME?</v>
      </c>
      <c r="AM241" s="1986" t="e" cm="1">
        <f t="array" aca="1" ref="AM241" ca="1">_xlfn.LET(
_xlpm.val,IF($F241 = "",val_blankRefText,  _xldudf_CX_GET(CX_ENTITY,$F241,AM$11,AM$14,,(AM$234))),
_xlpm.Res, IF(OR(_xlpm.val="",_xlpm.val="Error"),"",_xlpm.val),
_xlpm.Res
)</f>
        <v>#NAME?</v>
      </c>
      <c r="AN241" s="1986" t="e" cm="1">
        <f t="array" aca="1" ref="AN241" ca="1">_xlfn.LET(
_xlpm.val,IF($F241 = "",val_blankRefText,  _xldudf_CX_GET(CX_ENTITY,$F241,AN$11,AN$14,,(AN$234))),
_xlpm.Res, IF(OR(_xlpm.val="",_xlpm.val="Error"),"",_xlpm.val),
_xlpm.Res
)</f>
        <v>#NAME?</v>
      </c>
      <c r="AO241" s="1986" t="e" cm="1">
        <f t="array" aca="1" ref="AO241" ca="1">_xlfn.LET(
_xlpm.val,IF($F241 = "",val_blankRefText,  _xldudf_CX_GET(CX_ENTITY,$F241,AO$11,AO$14,,(AO$234))),
_xlpm.Res, IF(OR(_xlpm.val="",_xlpm.val="Error"),"",_xlpm.val),
_xlpm.Res
)</f>
        <v>#NAME?</v>
      </c>
      <c r="AP241" s="1986" t="e" cm="1">
        <f t="array" aca="1" ref="AP241" ca="1">_xlfn.LET(
_xlpm.val,IF($F241 = "",val_blankRefText,  _xldudf_CX_GET(CX_ENTITY,$F241,AP$11,AP$14,,(AP$234))),
_xlpm.Res, IF(OR(_xlpm.val="",_xlpm.val="Error"),"",_xlpm.val),
_xlpm.Res
)</f>
        <v>#NAME?</v>
      </c>
      <c r="AQ241" s="1986" t="e" cm="1">
        <f t="array" aca="1" ref="AQ241" ca="1">_xlfn.LET(
_xlpm.val,IF($F241 = "",val_blankRefText,  _xldudf_CX_GET(CX_ENTITY,$F241,AQ$11,AQ$14,,(AQ$234))),
_xlpm.Res, IF(OR(_xlpm.val="",_xlpm.val="Error"),"",_xlpm.val),
_xlpm.Res
)</f>
        <v>#NAME?</v>
      </c>
      <c r="AR241" s="1986" t="e" cm="1">
        <f t="array" aca="1" ref="AR241" ca="1">_xlfn.LET(
_xlpm.val,IF($F241 = "",val_blankRefText,  _xldudf_CX_GET(CX_ENTITY,$F241,AR$11,AR$14,,(AR$234))),
_xlpm.Res, IF(OR(_xlpm.val="",_xlpm.val="Error"),"",_xlpm.val),
_xlpm.Res
)</f>
        <v>#NAME?</v>
      </c>
      <c r="AS241" s="1986" t="e" cm="1">
        <f t="array" aca="1" ref="AS241" ca="1">_xlfn.LET(
_xlpm.val,IF($F241 = "",val_blankRefText,  _xldudf_CX_GET(CX_ENTITY,$F241,AS$11,AS$14,,(AS$234))),
_xlpm.Res, IF(OR(_xlpm.val="",_xlpm.val="Error"),"",_xlpm.val),
_xlpm.Res
)</f>
        <v>#NAME?</v>
      </c>
      <c r="AT241" s="1986" t="e" cm="1">
        <f t="array" aca="1" ref="AT241" ca="1">_xlfn.LET(
_xlpm.val,IF($F241 = "",val_blankRefText,  _xldudf_CX_GET(CX_ENTITY,$F241,AT$11,AT$14,,(AT$234))),
_xlpm.Res, IF(OR(_xlpm.val="",_xlpm.val="Error"),"",_xlpm.val),
_xlpm.Res
)</f>
        <v>#NAME?</v>
      </c>
      <c r="AU241" s="1986" t="e" cm="1">
        <f t="array" aca="1" ref="AU241" ca="1">_xlfn.LET(
_xlpm.val,IF($F241 = "",val_blankRefText,  _xldudf_CX_GET(CX_ENTITY,$F241,AU$11,AU$14,,(AU$234))),
_xlpm.Res, IF(OR(_xlpm.val="",_xlpm.val="Error"),"",_xlpm.val),
_xlpm.Res
)</f>
        <v>#NAME?</v>
      </c>
      <c r="AV241" s="1986" t="e" cm="1">
        <f t="array" aca="1" ref="AV241" ca="1">_xlfn.LET(
_xlpm.val,IF($F241 = "",val_blankRefText,  _xldudf_CX_GET(CX_ENTITY,$F241,AV$11,AV$14,,(AV$234))),
_xlpm.Res, IF(OR(_xlpm.val="",_xlpm.val="Error"),"",_xlpm.val),
_xlpm.Res
)</f>
        <v>#NAME?</v>
      </c>
      <c r="AW241" s="1986" t="e" cm="1">
        <f t="array" aca="1" ref="AW241" ca="1">_xlfn.LET(
_xlpm.val,IF($F241 = "",val_blankRefText,  _xldudf_CX_GET(CX_ENTITY,$F241,AW$11,AW$14,,(AW$234))),
_xlpm.Res, IF(OR(_xlpm.val="",_xlpm.val="Error"),"",_xlpm.val),
_xlpm.Res
)</f>
        <v>#NAME?</v>
      </c>
      <c r="AX241" s="1986" t="e" cm="1">
        <f t="array" aca="1" ref="AX241" ca="1">_xlfn.LET(
_xlpm.val,IF($F241 = "",val_blankRefText,  _xldudf_CX_GET(CX_ENTITY,$F241,AX$11,AX$14,,(AX$234))),
_xlpm.Res, IF(OR(_xlpm.val="",_xlpm.val="Error"),"",_xlpm.val),
_xlpm.Res
)</f>
        <v>#NAME?</v>
      </c>
      <c r="AY241" s="1986" t="e" cm="1">
        <f t="array" aca="1" ref="AY241" ca="1">_xlfn.LET(
_xlpm.val,IF($F241 = "",val_blankRefText,  _xldudf_CX_GET(CX_ENTITY,$F241,AY$11,AY$14,,(AY$234))),
_xlpm.Res, IF(OR(_xlpm.val="",_xlpm.val="Error"),"",_xlpm.val),
_xlpm.Res
)</f>
        <v>#NAME?</v>
      </c>
      <c r="AZ241" s="1986" t="e" cm="1">
        <f t="array" aca="1" ref="AZ241" ca="1">_xlfn.LET(
_xlpm.val,IF($F241 = "",val_blankRefText,  _xldudf_CX_GET(CX_ENTITY,$F241,AZ$11,AZ$14,,(AZ$234))),
_xlpm.Res, IF(OR(_xlpm.val="",_xlpm.val="Error"),"",_xlpm.val),
_xlpm.Res
)</f>
        <v>#NAME?</v>
      </c>
      <c r="BA241" s="1986" t="e" cm="1">
        <f t="array" aca="1" ref="BA241" ca="1">_xlfn.LET(
_xlpm.val,IF($F241 = "",val_blankRefText,  _xldudf_CX_GET(CX_ENTITY,$F241,BA$11,BA$14,,(BA$234))),
_xlpm.Res, IF(OR(_xlpm.val="",_xlpm.val="Error"),"",_xlpm.val),
_xlpm.Res
)</f>
        <v>#NAME?</v>
      </c>
      <c r="BB241" s="1986" t="e" cm="1">
        <f t="array" aca="1" ref="BB241" ca="1">_xlfn.LET(
_xlpm.val,IF($F241 = "",val_blankRefText,  _xldudf_CX_GET(CX_ENTITY,$F241,BB$11,BB$14,,(BB$234))),
_xlpm.Res, IF(OR(_xlpm.val="",_xlpm.val="Error"),"",_xlpm.val),
_xlpm.Res
)</f>
        <v>#NAME?</v>
      </c>
      <c r="BC241" s="1986" t="e" cm="1">
        <f t="array" aca="1" ref="BC241" ca="1">_xlfn.LET(
_xlpm.val,IF($F241 = "",val_blankRefText,  _xldudf_CX_GET(CX_ENTITY,$F241,BC$11,BC$14,,(BC$234))),
_xlpm.Res, IF(OR(_xlpm.val="",_xlpm.val="Error"),"",_xlpm.val),
_xlpm.Res
)</f>
        <v>#NAME?</v>
      </c>
      <c r="BD241" s="1986" t="e" cm="1">
        <f t="array" aca="1" ref="BD241" ca="1">_xlfn.LET(
_xlpm.val,IF($F241 = "",val_blankRefText,  _xldudf_CX_GET(CX_ENTITY,$F241,BD$11,BD$14,,(BD$234))),
_xlpm.Res, IF(OR(_xlpm.val="",_xlpm.val="Error"),"",_xlpm.val),
_xlpm.Res
)</f>
        <v>#NAME?</v>
      </c>
      <c r="BE241" s="1986" t="e" cm="1">
        <f t="array" aca="1" ref="BE241" ca="1">_xlfn.LET(
_xlpm.val,IF($F241 = "",val_blankRefText,  _xldudf_CX_GET(CX_ENTITY,$F241,BE$11,BE$14,,(BE$234))),
_xlpm.Res, IF(OR(_xlpm.val="",_xlpm.val="Error"),"",_xlpm.val),
_xlpm.Res
)</f>
        <v>#NAME?</v>
      </c>
      <c r="BF241" s="1986" t="e" cm="1">
        <f t="array" aca="1" ref="BF241" ca="1">_xlfn.LET(
_xlpm.val,IF($F241 = "",val_blankRefText,  _xldudf_CX_GET(CX_ENTITY,$F241,BF$11,BF$14,,(BF$234))),
_xlpm.Res, IF(OR(_xlpm.val="",_xlpm.val="Error"),"",_xlpm.val),
_xlpm.Res
)</f>
        <v>#NAME?</v>
      </c>
      <c r="BG241" s="1986" t="e" cm="1">
        <f t="array" aca="1" ref="BG241" ca="1">_xlfn.LET(
_xlpm.val,IF($F241 = "",val_blankRefText,  _xldudf_CX_GET(CX_ENTITY,$F241,BG$11,BG$14,,(BG$234))),
_xlpm.Res, IF(OR(_xlpm.val="",_xlpm.val="Error"),"",_xlpm.val),
_xlpm.Res
)</f>
        <v>#NAME?</v>
      </c>
      <c r="BH241" s="1986" t="e" cm="1">
        <f t="array" aca="1" ref="BH241" ca="1">_xlfn.LET(
_xlpm.val,IF($F241 = "",val_blankRefText,  _xldudf_CX_GET(CX_ENTITY,$F241,BH$11,BH$14,,(BH$234))),
_xlpm.Res, IF(OR(_xlpm.val="",_xlpm.val="Error"),"",_xlpm.val),
_xlpm.Res
)</f>
        <v>#NAME?</v>
      </c>
      <c r="BI241" s="1986" t="e" cm="1">
        <f t="array" aca="1" ref="BI241" ca="1">_xlfn.LET(
_xlpm.val,IF($F241 = "",val_blankRefText,  _xldudf_CX_GET(CX_ENTITY,$F241,BI$11,BI$14,,(BI$234))),
_xlpm.Res, IF(OR(_xlpm.val="",_xlpm.val="Error"),"",_xlpm.val),
_xlpm.Res
)</f>
        <v>#NAME?</v>
      </c>
      <c r="BJ241" s="1986" t="e" cm="1">
        <f t="array" aca="1" ref="BJ241" ca="1">_xlfn.LET(
_xlpm.val,IF($F241 = "",val_blankRefText,  _xldudf_CX_GET(CX_ENTITY,$F241,BJ$11,BJ$14,,(BJ$234))),
_xlpm.Res, IF(OR(_xlpm.val="",_xlpm.val="Error"),"",_xlpm.val),
_xlpm.Res
)</f>
        <v>#NAME?</v>
      </c>
      <c r="BK241" s="1986" t="e" cm="1">
        <f t="array" aca="1" ref="BK241" ca="1">_xlfn.LET(
_xlpm.val,IF($F241 = "",val_blankRefText,  _xldudf_CX_GET(CX_ENTITY,$F241,BK$11,BK$14,,(BK$234))),
_xlpm.Res, IF(OR(_xlpm.val="",_xlpm.val="Error"),"",_xlpm.val),
_xlpm.Res
)</f>
        <v>#NAME?</v>
      </c>
      <c r="BL241" s="1986" t="e" cm="1">
        <f t="array" aca="1" ref="BL241" ca="1">_xlfn.LET(
_xlpm.val,IF($F241 = "",val_blankRefText,  _xldudf_CX_GET(CX_ENTITY,$F241,BL$11,BL$14,,(BL$234))),
_xlpm.Res, IF(OR(_xlpm.val="",_xlpm.val="Error"),"",_xlpm.val),
_xlpm.Res
)</f>
        <v>#NAME?</v>
      </c>
      <c r="BM241" s="1986" t="e" cm="1">
        <f t="array" aca="1" ref="BM241" ca="1">_xlfn.LET(
_xlpm.val,IF($F241 = "",val_blankRefText,  _xldudf_CX_GET(CX_ENTITY,$F241,BM$11,BM$14,,(BM$234))),
_xlpm.Res, IF(OR(_xlpm.val="",_xlpm.val="Error"),"",_xlpm.val),
_xlpm.Res
)</f>
        <v>#NAME?</v>
      </c>
      <c r="BN241" s="1986" t="e" cm="1">
        <f t="array" aca="1" ref="BN241" ca="1">_xlfn.LET(
_xlpm.val,IF($F241 = "",val_blankRefText,  _xldudf_CX_GET(CX_ENTITY,$F241,BN$11,BN$14,,(BN$234))),
_xlpm.Res, IF(OR(_xlpm.val="",_xlpm.val="Error"),"",_xlpm.val),
_xlpm.Res
)</f>
        <v>#NAME?</v>
      </c>
      <c r="BO241" s="2103"/>
      <c r="BP241" s="2103"/>
      <c r="BQ241" s="2103"/>
      <c r="BR241" s="2103"/>
      <c r="BS241" s="2103"/>
      <c r="BT241" s="2103"/>
      <c r="BU241" s="2103"/>
      <c r="BV241" s="2103"/>
      <c r="BW241" s="2103"/>
      <c r="BX241" s="2103"/>
      <c r="BY241" s="2103"/>
      <c r="BZ241" s="2103"/>
      <c r="CA241" s="34"/>
      <c r="CC241" s="58"/>
      <c r="CD241" s="1461" t="e" cm="1">
        <f t="array" aca="1" ref="CD241" ca="1">_xlfn.LET( _xlpm.CheckBlank, SUM(PL!$AD241:$BN241) = 0, IF(_xlpm.CheckBlank, "", SUM(_xlfn._xlws.FILTER(PL!$AD241:$BN241,(YEAR(PL!$AD$12:$BN$12)=PL!CD$12)*(array_timeline&lt;=PL!CD$11)))))</f>
        <v>#NAME?</v>
      </c>
      <c r="CE241" s="1461" t="e" cm="1">
        <f t="array" aca="1" ref="CE241" ca="1">_xlfn.LET( _xlpm.CheckBlank, SUM(PL!$AD241:$BN241) = 0, IF(_xlpm.CheckBlank, "", SUM(_xlfn._xlws.FILTER(PL!$AD241:$BN241,(YEAR(PL!$AD$12:$BN$12)=PL!CE$12)*(array_timeline&lt;=PL!CE$11)))))</f>
        <v>#NAME?</v>
      </c>
      <c r="CF241" s="88"/>
      <c r="CG241" s="1461" t="e" cm="1">
        <f t="array" aca="1" ref="CG241" ca="1">_xlfn.LET( _xlpm.CheckBlank, SUM(PL!$AD241:$BN241) = 0, IF(_xlpm.CheckBlank, "", SUM(_xlfn._xlws.FILTER(PL!$AD241:$BN241,(YEAR(PL!$AD$12:$BN$12)=PL!CG$12)*(array_timeline&lt;=PL!CG$11)))))</f>
        <v>#NAME?</v>
      </c>
      <c r="CH241" s="1461" t="e" cm="1">
        <f t="array" aca="1" ref="CH241" ca="1">_xlfn.LET( _xlpm.CheckBlank, SUM(PL!$AD241:$BN241) = 0, IF(_xlpm.CheckBlank, "", SUM(_xlfn._xlws.FILTER(PL!$AD241:$BN241,(YEAR(PL!$AD$12:$BN$12)=PL!CH$12)*(array_timeline&lt;=PL!CH$11)))))</f>
        <v>#NAME?</v>
      </c>
      <c r="CI241" s="88"/>
      <c r="CJ241" s="1461" cm="1">
        <f t="array" ref="CJ241">_xlfn.LET( _xlpm.CheckBlank, SUM(PL!$AD241:$BN241) = 0, IF(_xlpm.CheckBlank, "", SUM(_xlfn.TAKE(_xlfn.DROP(PL!$AD241:$BN241, ,-DATEDIFF(PL!CJ$11, val_asOfDate,"M")),1,-12))))</f>
        <v>12</v>
      </c>
      <c r="CK241" s="1461" cm="1">
        <f t="array" ref="CK241">_xlfn.LET( _xlpm.CheckBlank, SUM(PL!$AD241:$BN241) = 0, IF(_xlpm.CheckBlank, "", SUM(_xlfn.TAKE(_xlfn.DROP(PL!$AD241:$BN241, ,-DATEDIFF(PL!CK$11, val_asOfDate,"M")),1,-12))))</f>
        <v>12</v>
      </c>
      <c r="CL241" s="88"/>
      <c r="CM241" s="1986" t="e" cm="1">
        <f t="array" aca="1" ref="CM241" ca="1">_xlfn.LET(
_xlpm.val,IF($F241 = "",val_blankRefText,  _xldudf_CX_GET(CX_ENTITY,$F241,CM$11,CM$14,,(CM$234))),
_xlpm.Res, IF(OR(_xlpm.val="",_xlpm.val="Error"),"",_xlpm.val),
_xlpm.Res
)</f>
        <v>#NAME?</v>
      </c>
      <c r="CN241" s="1986" t="e" cm="1">
        <f t="array" aca="1" ref="CN241" ca="1">_xlfn.LET(
_xlpm.val,IF($F241 = "",val_blankRefText,  _xldudf_CX_GET(CX_ENTITY,$F241,CN$11,CN$14,,(CN$234))),
_xlpm.Res, IF(OR(_xlpm.val="",_xlpm.val="Error"),"",_xlpm.val),
_xlpm.Res
)</f>
        <v>#NAME?</v>
      </c>
      <c r="CO241" s="1169"/>
      <c r="CP241" s="1986" t="e" cm="1">
        <f t="array" aca="1" ref="CP241" ca="1">_xlfn.LET(
_xlpm.val,IF($F241 = "",val_blankRefText,  _xldudf_CX_GET(CX_ENTITY,$F241,CP$11,CP$14,,(CP$234))),
_xlpm.Res, IF(OR(_xlpm.val="",_xlpm.val="Error"),"",_xlpm.val),
_xlpm.Res
)</f>
        <v>#NAME?</v>
      </c>
      <c r="CQ241" s="1986" t="e" cm="1">
        <f t="array" aca="1" ref="CQ241" ca="1">_xlfn.LET(
_xlpm.val,IF($F241 = "",val_blankRefText,  _xldudf_CX_GET(CX_ENTITY,$F241,CQ$11,CQ$14,,(CQ$234))),
_xlpm.Res, IF(OR(_xlpm.val="",_xlpm.val="Error"),"",_xlpm.val),
_xlpm.Res
)</f>
        <v>#NAME?</v>
      </c>
      <c r="CR241" s="34"/>
    </row>
    <row r="242" spans="1:146" ht="21" customHeight="1" outlineLevel="2">
      <c r="A242" s="1322"/>
      <c r="B242" s="1328"/>
      <c r="C242" s="1328"/>
      <c r="D242" s="1328"/>
      <c r="E242" s="1328"/>
      <c r="F242" s="1328">
        <f t="shared" si="69"/>
        <v>0</v>
      </c>
      <c r="G242" s="1328" t="s">
        <v>1658</v>
      </c>
      <c r="H242" s="588">
        <v>2</v>
      </c>
      <c r="I242" s="588">
        <v>1</v>
      </c>
      <c r="J242" s="1334"/>
      <c r="K242" s="1334"/>
      <c r="L242" s="1336">
        <v>-1</v>
      </c>
      <c r="N242" s="158"/>
      <c r="O242" s="101"/>
      <c r="P242" s="52"/>
      <c r="Q242" s="101"/>
      <c r="R242" s="101"/>
      <c r="S242" s="2"/>
      <c r="T242" s="2"/>
      <c r="U242" s="39"/>
      <c r="W242" s="268" t="e">
        <f ca="1">W235</f>
        <v>#NAME?</v>
      </c>
      <c r="X242" s="893">
        <v>0</v>
      </c>
      <c r="Y242" s="270" t="s">
        <v>167</v>
      </c>
      <c r="Z242" s="538"/>
      <c r="AA242" s="906"/>
      <c r="AB242" s="280" t="s">
        <v>1638</v>
      </c>
      <c r="AC242" s="1165"/>
      <c r="AD242" s="1140" t="str" cm="1">
        <f t="array" aca="1" ref="AD242:BN242" ca="1">IFERROR(_xlfn.BYCOL(_xlfn.VSTACK(_xlfn.ANCHORARRAY(AD235), AD236:BN241), _xleta.SUM),"")</f>
        <v/>
      </c>
      <c r="AE242" s="1140" t="str">
        <f ca="1"/>
        <v/>
      </c>
      <c r="AF242" s="1171" t="str">
        <f ca="1"/>
        <v/>
      </c>
      <c r="AG242" s="1171" t="str">
        <f ca="1"/>
        <v/>
      </c>
      <c r="AH242" s="1171" t="str">
        <f ca="1"/>
        <v/>
      </c>
      <c r="AI242" s="1171" t="str">
        <f ca="1"/>
        <v/>
      </c>
      <c r="AJ242" s="1171" t="str">
        <f ca="1"/>
        <v/>
      </c>
      <c r="AK242" s="1171" t="str">
        <f ca="1"/>
        <v/>
      </c>
      <c r="AL242" s="1171" t="str">
        <f ca="1"/>
        <v/>
      </c>
      <c r="AM242" s="1171" t="str">
        <f ca="1"/>
        <v/>
      </c>
      <c r="AN242" s="1171" t="str">
        <f ca="1"/>
        <v/>
      </c>
      <c r="AO242" s="1171" t="str">
        <f ca="1"/>
        <v/>
      </c>
      <c r="AP242" s="1171" t="str">
        <f ca="1"/>
        <v/>
      </c>
      <c r="AQ242" s="1171" t="str">
        <f ca="1"/>
        <v/>
      </c>
      <c r="AR242" s="1171" t="str">
        <f ca="1"/>
        <v/>
      </c>
      <c r="AS242" s="1171" t="str">
        <f ca="1"/>
        <v/>
      </c>
      <c r="AT242" s="1171" t="str">
        <f ca="1"/>
        <v/>
      </c>
      <c r="AU242" s="1171" t="str">
        <f ca="1"/>
        <v/>
      </c>
      <c r="AV242" s="1171" t="str">
        <f ca="1"/>
        <v/>
      </c>
      <c r="AW242" s="1171" t="str">
        <f ca="1"/>
        <v/>
      </c>
      <c r="AX242" s="1171" t="str">
        <f ca="1"/>
        <v/>
      </c>
      <c r="AY242" s="1171" t="str">
        <f ca="1"/>
        <v/>
      </c>
      <c r="AZ242" s="1171" t="str">
        <f ca="1"/>
        <v/>
      </c>
      <c r="BA242" s="1171" t="str">
        <f ca="1"/>
        <v/>
      </c>
      <c r="BB242" s="1171" t="str">
        <f ca="1"/>
        <v/>
      </c>
      <c r="BC242" s="1171" t="str">
        <f ca="1"/>
        <v/>
      </c>
      <c r="BD242" s="1171" t="str">
        <f ca="1"/>
        <v/>
      </c>
      <c r="BE242" s="1171" t="str">
        <f ca="1"/>
        <v/>
      </c>
      <c r="BF242" s="1171" t="str">
        <f ca="1"/>
        <v/>
      </c>
      <c r="BG242" s="1171" t="str">
        <f ca="1"/>
        <v/>
      </c>
      <c r="BH242" s="1171" t="str">
        <f ca="1"/>
        <v/>
      </c>
      <c r="BI242" s="1171" t="str">
        <f ca="1"/>
        <v/>
      </c>
      <c r="BJ242" s="1171" t="str">
        <f ca="1"/>
        <v/>
      </c>
      <c r="BK242" s="1171" t="str">
        <f ca="1"/>
        <v/>
      </c>
      <c r="BL242" s="1171" t="str">
        <f ca="1"/>
        <v/>
      </c>
      <c r="BM242" s="1171" t="str">
        <f ca="1"/>
        <v/>
      </c>
      <c r="BN242" s="1171" t="str">
        <f ca="1"/>
        <v/>
      </c>
      <c r="BO242" s="2109"/>
      <c r="BP242" s="2109"/>
      <c r="BQ242" s="2109"/>
      <c r="BR242" s="2109"/>
      <c r="BS242" s="2109"/>
      <c r="BT242" s="2109"/>
      <c r="BU242" s="2109"/>
      <c r="BV242" s="2109"/>
      <c r="BW242" s="2109"/>
      <c r="BX242" s="2109"/>
      <c r="BY242" s="2109"/>
      <c r="BZ242" s="2109"/>
      <c r="CA242" s="34"/>
      <c r="CC242" s="58"/>
      <c r="CD242" s="1461" t="str">
        <f ca="1">IF(ISNUMBER(CD235), IF(ABS(SUM(CD236:CD241)-CD235)&lt;0.2,0,1),"")</f>
        <v/>
      </c>
      <c r="CE242" s="1461" t="str">
        <f ca="1">IF(ISNUMBER(CE235), IF(ABS(SUM(CE236:CE241)-CE235)&lt;0.2,0,1),"")</f>
        <v/>
      </c>
      <c r="CF242" s="88"/>
      <c r="CG242" s="1461" t="str">
        <f ca="1">IF(ISNUMBER(CG235), IF(ABS(SUM(CG236:CG241)-CG235)&lt;0.2,0,1),"")</f>
        <v/>
      </c>
      <c r="CH242" s="1461" t="str">
        <f ca="1">IF(ISNUMBER(CH235), IF(ABS(SUM(CH236:CH241)-CH235)&lt;0.2,0,1),"")</f>
        <v/>
      </c>
      <c r="CI242" s="88"/>
      <c r="CJ242" s="1461" t="str">
        <f ca="1">IF(ISNUMBER(CJ235), IF(ABS(SUM(CJ236:CJ241)-CJ235)&lt;0.2,0,1),"")</f>
        <v/>
      </c>
      <c r="CK242" s="1461" t="str">
        <f ca="1">IF(ISNUMBER(CK235), IF(ABS(SUM(CK236:CK241)-CK235)&lt;0.2,0,1),"")</f>
        <v/>
      </c>
      <c r="CL242" s="88"/>
      <c r="CM242" s="1142" t="str">
        <f ca="1">IF(ISNUMBER(CM235), IF(ABS(SUM(CM236:CM241)-CM235)&lt;0.2,0,1),"")</f>
        <v/>
      </c>
      <c r="CN242" s="1142" t="str">
        <f>IF(ISNUMBER(CN235), IF(ABS(SUM(CN236:CN241)-CN235)&lt;0.2,0,1),"")</f>
        <v/>
      </c>
      <c r="CO242" s="88"/>
      <c r="CP242" s="1142" t="str">
        <f ca="1">IF(ISNUMBER(CP235), IF(ABS(SUM(CP236:CP241)-CP235)&lt;0.2,0,1),"")</f>
        <v/>
      </c>
      <c r="CQ242" s="1142" t="str">
        <f>IF(ISNUMBER(CQ235), IF(ABS(SUM(CQ236:CQ241)-CQ235)&lt;0.2,0,1),"")</f>
        <v/>
      </c>
      <c r="CR242" s="34"/>
    </row>
    <row r="243" spans="1:146" ht="21" customHeight="1" outlineLevel="1">
      <c r="A243" s="1627"/>
      <c r="B243" s="695"/>
      <c r="C243" s="695"/>
      <c r="D243" s="1548"/>
      <c r="E243" s="1902"/>
      <c r="F243" s="401"/>
      <c r="G243" s="401"/>
      <c r="H243" s="585"/>
      <c r="I243" s="585"/>
      <c r="J243" s="401"/>
      <c r="K243" s="578"/>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X243" s="115"/>
      <c r="CY243" s="1880"/>
      <c r="CZ243" s="1880"/>
      <c r="DA243" s="1880"/>
      <c r="DB243" s="1880"/>
      <c r="DC243" s="2121"/>
    </row>
    <row r="244" spans="1:146" ht="21" customHeight="1" outlineLevel="1">
      <c r="A244" s="1627"/>
      <c r="B244" s="695"/>
      <c r="C244" s="695"/>
      <c r="D244" s="1548"/>
      <c r="E244" s="1902"/>
      <c r="F244" s="401"/>
      <c r="G244" s="401"/>
      <c r="H244" s="585"/>
      <c r="I244" s="585"/>
      <c r="J244" s="401"/>
      <c r="K244" s="578"/>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X244" s="115"/>
      <c r="CY244" s="1880"/>
      <c r="CZ244" s="1880"/>
      <c r="DA244" s="1880"/>
      <c r="DB244" s="1880"/>
      <c r="DC244" s="2121"/>
    </row>
    <row r="245" spans="1:146" ht="25">
      <c r="A245" s="1625"/>
      <c r="B245" s="2083"/>
      <c r="C245" s="2083"/>
      <c r="D245" s="1548"/>
      <c r="E245" s="1244"/>
      <c r="F245" s="578"/>
      <c r="G245" s="578"/>
      <c r="H245" s="510"/>
      <c r="I245" s="510"/>
      <c r="J245" s="401"/>
      <c r="K245" s="578"/>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2311" t="s">
        <v>41</v>
      </c>
      <c r="CE245" s="2312"/>
      <c r="CF245" s="1472"/>
      <c r="CG245" s="2313" t="s">
        <v>109</v>
      </c>
      <c r="CH245" s="2314"/>
      <c r="CI245" s="1473"/>
      <c r="CJ245" s="2307" t="s">
        <v>43</v>
      </c>
      <c r="CK245" s="2308"/>
      <c r="CL245" s="1473"/>
      <c r="CM245" s="2309" t="s">
        <v>44</v>
      </c>
      <c r="CN245" s="2310"/>
      <c r="CO245" s="1470"/>
      <c r="CP245" s="2309" t="s">
        <v>45</v>
      </c>
      <c r="CQ245" s="2310"/>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6" s="108" customFormat="1" ht="18">
      <c r="A246" s="1628"/>
      <c r="B246" s="811"/>
      <c r="C246" s="811"/>
      <c r="D246" s="1548"/>
      <c r="E246" s="1903"/>
      <c r="F246" s="401"/>
      <c r="G246" s="401"/>
      <c r="H246" s="585"/>
      <c r="I246" s="585"/>
      <c r="J246" s="586"/>
      <c r="K246" s="401"/>
      <c r="L246"/>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aca="1" ref="CD246" ca="1">YEAR(val_currentFYE)-2</f>
        <v>#NAME?</v>
      </c>
      <c r="CE246" s="1344" t="e" cm="1">
        <f t="array" aca="1" ref="CE246" ca="1">YEAR(val_currentFYE)-1</f>
        <v>#NAME?</v>
      </c>
      <c r="CF246" s="128"/>
      <c r="CG246" s="205" t="e" cm="1">
        <f t="array" aca="1" ref="CG246" ca="1">YEAR(val_currentFYE)</f>
        <v>#NAME?</v>
      </c>
      <c r="CH246" s="206" t="e" cm="1">
        <f t="array" aca="1" ref="CH246" ca="1">YEAR(val_currentFYE)</f>
        <v>#NAME?</v>
      </c>
      <c r="CI246" s="207"/>
      <c r="CJ246" s="208" t="s">
        <v>54</v>
      </c>
      <c r="CK246" s="209" t="s">
        <v>54</v>
      </c>
      <c r="CL246" s="88"/>
      <c r="CM246" s="1200" t="e" cm="1">
        <f t="array" aca="1" ref="CM246" ca="1">YEAR(val_currentFYE)</f>
        <v>#NAME?</v>
      </c>
      <c r="CN246" s="1340" t="e" cm="1">
        <f t="array" aca="1" ref="CN246" ca="1">YEAR(val_currentFYE)</f>
        <v>#NAME?</v>
      </c>
      <c r="CO246" s="88"/>
      <c r="CP246" s="1200" t="e" cm="1">
        <f t="array" aca="1" ref="CP246" ca="1">YEAR(val_currentFYE)+1</f>
        <v>#NAME?</v>
      </c>
      <c r="CQ246" s="1340" t="e" cm="1">
        <f t="array" aca="1" ref="CQ246" ca="1">YEAR(val_currentFYE)+1</f>
        <v>#NAME?</v>
      </c>
      <c r="CR246" s="88"/>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6" s="108" customFormat="1" ht="18">
      <c r="A247" s="1628"/>
      <c r="B247" s="811"/>
      <c r="C247" s="811"/>
      <c r="D247" s="1548"/>
      <c r="E247" s="1903"/>
      <c r="F247" s="401"/>
      <c r="G247" s="401"/>
      <c r="H247" s="585"/>
      <c r="I247" s="585"/>
      <c r="J247" s="586"/>
      <c r="K247" s="401"/>
      <c r="L24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6" s="10" customFormat="1" ht="35.25" customHeight="1">
      <c r="A248" s="1624"/>
      <c r="B248" s="1929"/>
      <c r="C248" s="2342"/>
      <c r="D248" s="1548"/>
      <c r="E248" s="1899"/>
      <c r="F248" s="1898"/>
      <c r="G248" s="1896"/>
      <c r="H248" s="849"/>
      <c r="I248" s="849"/>
      <c r="J248" s="2343"/>
      <c r="K248" s="2343"/>
      <c r="L248"/>
      <c r="M248"/>
      <c r="N248" s="158"/>
      <c r="O248" s="2345"/>
      <c r="P248" s="2346"/>
      <c r="Q248" s="2346"/>
      <c r="R248" s="2346"/>
      <c r="S248" s="2347" t="s">
        <v>195</v>
      </c>
      <c r="T248" s="2347" t="s">
        <v>196</v>
      </c>
      <c r="U248" s="2348"/>
      <c r="V248" s="2344"/>
      <c r="W248" s="1930"/>
      <c r="X248" s="1931"/>
      <c r="Y248" s="1932"/>
      <c r="Z248" s="1931"/>
      <c r="AA248" s="1932"/>
      <c r="AB248" s="1933"/>
      <c r="AC248" s="976"/>
      <c r="AD248" s="1934" cm="1">
        <f t="array" ref="AD248:BN248">array_timeline</f>
        <v>44926</v>
      </c>
      <c r="AE248" s="1934">
        <v>44957</v>
      </c>
      <c r="AF248" s="1934">
        <v>44985</v>
      </c>
      <c r="AG248" s="1934">
        <v>45016</v>
      </c>
      <c r="AH248" s="1934">
        <v>45046</v>
      </c>
      <c r="AI248" s="1934">
        <v>45077</v>
      </c>
      <c r="AJ248" s="1934">
        <v>45107</v>
      </c>
      <c r="AK248" s="1934">
        <v>45138</v>
      </c>
      <c r="AL248" s="1934">
        <v>45169</v>
      </c>
      <c r="AM248" s="1934">
        <v>45199</v>
      </c>
      <c r="AN248" s="1934">
        <v>45230</v>
      </c>
      <c r="AO248" s="1934">
        <v>45260</v>
      </c>
      <c r="AP248" s="1934">
        <v>45291</v>
      </c>
      <c r="AQ248" s="1934">
        <v>45322</v>
      </c>
      <c r="AR248" s="1934">
        <v>45351</v>
      </c>
      <c r="AS248" s="1934">
        <v>45382</v>
      </c>
      <c r="AT248" s="1934">
        <v>45412</v>
      </c>
      <c r="AU248" s="1934">
        <v>45443</v>
      </c>
      <c r="AV248" s="1934">
        <v>45473</v>
      </c>
      <c r="AW248" s="1934">
        <v>45504</v>
      </c>
      <c r="AX248" s="1934">
        <v>45535</v>
      </c>
      <c r="AY248" s="1934">
        <v>45565</v>
      </c>
      <c r="AZ248" s="1934">
        <v>45596</v>
      </c>
      <c r="BA248" s="1934">
        <v>45626</v>
      </c>
      <c r="BB248" s="1934">
        <v>45657</v>
      </c>
      <c r="BC248" s="1934">
        <v>45688</v>
      </c>
      <c r="BD248" s="1934">
        <v>45716</v>
      </c>
      <c r="BE248" s="1934">
        <v>45747</v>
      </c>
      <c r="BF248" s="1934">
        <v>45777</v>
      </c>
      <c r="BG248" s="1934">
        <v>45808</v>
      </c>
      <c r="BH248" s="1934">
        <v>45838</v>
      </c>
      <c r="BI248" s="1934">
        <v>45869</v>
      </c>
      <c r="BJ248" s="1934">
        <v>45900</v>
      </c>
      <c r="BK248" s="1934">
        <v>45930</v>
      </c>
      <c r="BL248" s="1934">
        <v>45961</v>
      </c>
      <c r="BM248" s="1934">
        <v>45991</v>
      </c>
      <c r="BN248" s="1935">
        <v>46022</v>
      </c>
      <c r="BO248" s="2119"/>
      <c r="BP248" s="2119"/>
      <c r="BQ248" s="2119"/>
      <c r="BR248" s="2119"/>
      <c r="BS248" s="2119"/>
      <c r="BT248" s="2119"/>
      <c r="BU248" s="2119"/>
      <c r="BV248" s="2119"/>
      <c r="BW248" s="2119"/>
      <c r="BX248" s="2119"/>
      <c r="BY248" s="2119"/>
      <c r="BZ248" s="2119"/>
      <c r="CA248" s="1936"/>
      <c r="CB248" s="2344"/>
      <c r="CC248" s="2349"/>
      <c r="CD248" s="1937" t="e" cm="1">
        <f t="array" aca="1" ref="CD248" ca="1">EOMONTH(val_currentFYE,-24)</f>
        <v>#NAME?</v>
      </c>
      <c r="CE248" s="1938" t="e" cm="1">
        <f t="array" aca="1" ref="CE248" ca="1">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aca="1" ref="CM248" ca="1">val_currentFYE</f>
        <v>#NAME?</v>
      </c>
      <c r="CN248" s="1945" t="e" cm="1">
        <f t="array" aca="1" ref="CN248" ca="1">val_currentFYE</f>
        <v>#NAME?</v>
      </c>
      <c r="CO248" s="1470"/>
      <c r="CP248" s="1944" t="e" cm="1">
        <f t="array" aca="1" ref="CP248" ca="1">EOMONTH(val_currentFYE,12)</f>
        <v>#NAME?</v>
      </c>
      <c r="CQ248" s="1945" t="e" cm="1">
        <f t="array" aca="1" ref="CQ248" ca="1">EOMONTH(val_currentFYE,12)</f>
        <v>#NAME?</v>
      </c>
      <c r="CR248" s="2352"/>
      <c r="CS248" s="2344"/>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2344"/>
      <c r="EP248" s="2344"/>
    </row>
    <row r="249" spans="1:146" ht="21" customHeight="1">
      <c r="A249" s="1627"/>
      <c r="B249" s="2331"/>
      <c r="C249" s="2342"/>
      <c r="D249" s="1549"/>
      <c r="E249" s="2135"/>
      <c r="F249" s="401"/>
      <c r="G249" s="401"/>
      <c r="H249" s="585"/>
      <c r="I249" s="585"/>
      <c r="J249" s="401"/>
      <c r="K249" s="401"/>
      <c r="N249" s="158"/>
      <c r="O249" s="101"/>
      <c r="P249" s="52"/>
      <c r="Q249" s="101"/>
      <c r="R249" s="101"/>
      <c r="S249" s="18" t="str">
        <f>("Actual")</f>
        <v>Actual</v>
      </c>
      <c r="T249" s="18" t="str">
        <f>("Budget")</f>
        <v>Budget</v>
      </c>
      <c r="U249" s="39"/>
      <c r="V249" s="37"/>
      <c r="W249" s="2328" t="e" cm="1">
        <f t="array" aca="1" ref="W249" ca="1">UNPACK(C256)</f>
        <v>#NAME?</v>
      </c>
      <c r="X249" s="2137"/>
      <c r="Y249" s="2327"/>
      <c r="Z249" s="2337"/>
      <c r="AA249" s="2140"/>
      <c r="AB249" s="2141" t="s">
        <v>199</v>
      </c>
      <c r="AC249" s="2138"/>
      <c r="AD249" s="2138"/>
      <c r="AE249" s="2138"/>
      <c r="AF249" s="2138"/>
      <c r="AG249" s="2138"/>
      <c r="AH249" s="2138"/>
      <c r="AI249" s="2138"/>
      <c r="AJ249" s="2138"/>
      <c r="AK249" s="2138"/>
      <c r="AL249" s="2138"/>
      <c r="AM249" s="2138"/>
      <c r="AN249" s="2138"/>
      <c r="AO249" s="2138"/>
      <c r="AP249" s="2138"/>
      <c r="AQ249" s="2138"/>
      <c r="AR249" s="2138"/>
      <c r="AS249" s="2138"/>
      <c r="AT249" s="2138"/>
      <c r="AU249" s="2138"/>
      <c r="AV249" s="2138"/>
      <c r="AW249" s="2138"/>
      <c r="AX249" s="2138"/>
      <c r="AY249" s="2138"/>
      <c r="AZ249" s="2138"/>
      <c r="BA249" s="2138"/>
      <c r="BB249" s="2138"/>
      <c r="BC249" s="2138"/>
      <c r="BD249" s="2138"/>
      <c r="BE249" s="2138"/>
      <c r="BF249" s="2138"/>
      <c r="BG249" s="2138"/>
      <c r="BH249" s="2138"/>
      <c r="BI249" s="2138"/>
      <c r="BJ249" s="2138"/>
      <c r="BK249" s="2138"/>
      <c r="BL249" s="2138"/>
      <c r="BM249" s="2138"/>
      <c r="BN249" s="2138"/>
      <c r="BO249" s="1634"/>
      <c r="BP249" s="1634"/>
      <c r="BQ249" s="1634"/>
      <c r="BR249" s="1634"/>
      <c r="BS249" s="1634"/>
      <c r="BT249" s="1634"/>
      <c r="BU249" s="1634"/>
      <c r="BV249" s="1634"/>
      <c r="BW249" s="1634"/>
      <c r="BX249" s="1634"/>
      <c r="BY249" s="1634"/>
      <c r="BZ249" s="1634"/>
      <c r="CA249" s="34"/>
      <c r="CC249" s="58"/>
      <c r="CD249" s="1720">
        <f>($W246)</f>
        <v>0</v>
      </c>
      <c r="CE249" s="1721">
        <f>($W246)</f>
        <v>0</v>
      </c>
      <c r="CF249" s="128"/>
      <c r="CG249" s="1734">
        <f>($W246)</f>
        <v>0</v>
      </c>
      <c r="CH249" s="1735">
        <f>($W246)</f>
        <v>0</v>
      </c>
      <c r="CI249" s="207"/>
      <c r="CJ249" s="1724">
        <f>($W246)</f>
        <v>0</v>
      </c>
      <c r="CK249" s="1725">
        <f>($W246)</f>
        <v>0</v>
      </c>
      <c r="CL249" s="88"/>
      <c r="CM249" s="1819" t="str">
        <f>$CM$19</f>
        <v>Original Budget</v>
      </c>
      <c r="CN249" s="1819" t="str">
        <f>$CN$19</f>
        <v>LE</v>
      </c>
      <c r="CO249" s="1205"/>
      <c r="CP249" s="1819" t="str">
        <f>$CP$19</f>
        <v>Original Budget</v>
      </c>
      <c r="CQ249" s="1819" t="str">
        <f>$CQ$19</f>
        <v>LE</v>
      </c>
      <c r="CR249" s="34"/>
      <c r="CS249" s="2056"/>
    </row>
    <row r="250" spans="1:146" ht="21" customHeight="1">
      <c r="A250" s="1627"/>
      <c r="B250" s="2331"/>
      <c r="C250" s="2084"/>
      <c r="D250" s="1549"/>
      <c r="E250" s="1902"/>
      <c r="F250" s="401"/>
      <c r="G250" s="2335" t="s">
        <v>213</v>
      </c>
      <c r="H250" s="585">
        <v>0</v>
      </c>
      <c r="I250" s="585">
        <v>1</v>
      </c>
      <c r="J250" s="401"/>
      <c r="K250" s="401" t="str">
        <f t="shared" ref="K250:K251" si="70">IFERROR(IF(LEN(AB250)=0,"No",IF(LEN(J250)&gt;0,"Yes","No")),"")</f>
        <v>No</v>
      </c>
      <c r="N250" s="158"/>
      <c r="O250" s="101"/>
      <c r="P250" s="52"/>
      <c r="Q250" s="101"/>
      <c r="R250" s="101"/>
      <c r="S250" s="101" t="e" cm="1">
        <f t="array" aca="1" ref="S250:S260" ca="1">_xlfn.VSTACK(_xlfn.UNIQUE(_xlfn._xlws.FILTER(Y20:Y54,((B20:B54&lt;&gt;"")+(C20:C54&lt;&gt;""))*NOT(ISNUMBER(SEARCH("please",Y20:Y54))))),
_xlfn._xlws.FILTER(_xlfn.VSTACK(Y256,Y265,Y274,Y283,Y292,Y301,Y310,Y319,Y328,Y337),NOT(ISNUMBER(SEARCH("Please",_xlfn.VSTACK(Y256,Y265,Y274,Y283,Y292,Y301,Y310,Y319,Y328,Y337))))))</f>
        <v>#NAME?</v>
      </c>
      <c r="T250" s="2324" t="e" cm="1">
        <f t="array" aca="1" ref="T250" ca="1">_xlfn.UNIQUE(_xlfn._xlws.FILTER(Y76:Y106, ((B76:B106&lt;&gt;"")+(C76:C106&lt;&gt;"")) * NOT(ISNUMBER(SEARCH("please", Y76:Y106)))))</f>
        <v>#NAME?</v>
      </c>
      <c r="U250" s="39"/>
      <c r="V250" s="37"/>
      <c r="W250" s="2329"/>
      <c r="X250" s="2081"/>
      <c r="Y250" s="2366"/>
      <c r="Z250" s="198"/>
      <c r="AA250" s="2136"/>
      <c r="AB250" s="1134"/>
      <c r="AC250" s="125"/>
      <c r="AD250" s="2152" t="str" cm="1">
        <f t="array" aca="1" ref="AD250" ca="1">_xlfn.LET(
_xlpm.search_key, $W250&amp;$Y250,
_xlpm.Scenario, _xlfn.VSTACK( $W$20:$W$55&amp;$Y$20:$Y$55, $W$76:$W$110&amp;$Y$76:$Y$110),
_xlpm.Data,  _xlfn.VSTACK($AD$20:$BN$55, $AD$76:$BN$110),
IF(OR($Y250="",ISNUMBER(SEARCH("please",$Y250))),"", _xlfn.XLOOKUP(_xlpm.search_key, _xlpm.Scenario, _xlpm.Data, "▧",2))
)</f>
        <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153"/>
      <c r="BP250" s="2153"/>
      <c r="BQ250" s="2153"/>
      <c r="BR250" s="2153"/>
      <c r="BS250" s="2153"/>
      <c r="BT250" s="2153"/>
      <c r="BU250" s="2153"/>
      <c r="BV250" s="2153"/>
      <c r="BW250" s="2153"/>
      <c r="BX250" s="2153"/>
      <c r="BY250" s="2153"/>
      <c r="BZ250" s="2153"/>
      <c r="CA250" s="34"/>
      <c r="CC250" s="58"/>
      <c r="CD250" s="2154" t="str" cm="1">
        <f t="array" aca="1" ref="CD250" ca="1">_xlfn.LET(
_xlpm.search_key,$W250&amp;$Y250,
_xlpm.Scenario,_xlfn.VSTACK($W$20:$W$55&amp;$Y$20:$Y$55,$W$76:$W$110&amp;$Y$76:$Y$110),
_xlpm.Data,_xlfn.VSTACK(CD$20:CE$55,CD$76:CE$110),
IF(OR($Y250="",ISNUMBER(SEARCH("please",$Y250))),"", _xlfn.XLOOKUP(_xlpm.search_key,_xlpm.Scenario,_xlpm.Data,"▧")
))</f>
        <v/>
      </c>
      <c r="CE250" s="2154"/>
      <c r="CF250" s="88"/>
      <c r="CG250" s="2154" t="str" cm="1">
        <f t="array" aca="1" ref="CG250" ca="1">_xlfn.LET(
_xlpm.search_key,$W250&amp;$Y250,
_xlpm.Scenario,_xlfn.VSTACK($W$20:$W$55&amp;$Y$20:$Y$55,$W$76:$W$110&amp;$Y$76:$Y$110),
_xlpm.Data,_xlfn.VSTACK(CG$20:CH$55,CG$76:CH$110),
IF(OR($Y250="",ISNUMBER(SEARCH("please",$Y250))),"", _xlfn.XLOOKUP(_xlpm.search_key,_xlpm.Scenario,_xlpm.Data,"▧")
))</f>
        <v/>
      </c>
      <c r="CH250" s="2154"/>
      <c r="CI250" s="88"/>
      <c r="CJ250" s="2154" t="str" cm="1">
        <f t="array" ref="CJ250">_xlfn.LET(
_xlpm.search_key,$W250&amp;$Y250,
_xlpm.Scenario,_xlfn.VSTACK($W$20:$W$55&amp;$Y$20:$Y$55,$W$76:$W$110&amp;$Y$76:$Y$110),
_xlpm.Data,_xlfn.VSTACK(CJ$20:CK$55,CJ$76:CK$110),
IF(OR($Y250="",ISNUMBER(SEARCH("please",$Y250))),"", _xlfn.XLOOKUP(_xlpm.search_key,_xlpm.Scenario,_xlpm.Data,"▧")
))</f>
        <v/>
      </c>
      <c r="CK250" s="2154"/>
      <c r="CL250" s="88"/>
      <c r="CM250" s="2154" t="str" cm="1">
        <f t="array" aca="1" ref="CM250" ca="1">_xlfn.LET(
_xlpm.search_key,$W250&amp;$Y250,
_xlpm.Scenario,_xlfn.VSTACK($W$20:$W$55&amp;$Y$20:$Y$55,$W$76:$W$110&amp;$Y$76:$Y$110),
_xlpm.Data,_xlfn.VSTACK(CM$20:CN$55,CM$76:CN$110),
IF(OR($Y250="",ISNUMBER(SEARCH("please",$Y250))),"", _xlfn.XLOOKUP(_xlpm.search_key,_xlpm.Scenario,_xlpm.Data,"▧")
))</f>
        <v/>
      </c>
      <c r="CN250" s="2154"/>
      <c r="CO250" s="88"/>
      <c r="CP250" s="2154" t="str" cm="1">
        <f t="array" aca="1" ref="CP250" ca="1">_xlfn.LET(
_xlpm.search_key,$W250&amp;$Y250,
_xlpm.Scenario,_xlfn.VSTACK($W$20:$W$55&amp;$Y$20:$Y$55,$W$76:$W$110&amp;$Y$76:$Y$110),
_xlpm.Data,_xlfn.VSTACK(CP$20:CQ$55,CP$76:CQ$110),
IF(OR($Y250="",ISNUMBER(SEARCH("please",$Y250))),"", _xlfn.XLOOKUP(_xlpm.search_key,_xlpm.Scenario,_xlpm.Data,"▧")
))</f>
        <v/>
      </c>
      <c r="CQ250" s="2154"/>
      <c r="CR250" s="34"/>
      <c r="CS250" s="2056"/>
    </row>
    <row r="251" spans="1:146" ht="21" customHeight="1">
      <c r="A251" s="1627"/>
      <c r="B251" s="2331"/>
      <c r="C251" s="2084"/>
      <c r="D251" s="1549"/>
      <c r="E251" s="1902"/>
      <c r="F251" s="401"/>
      <c r="G251" s="1160" t="s">
        <v>214</v>
      </c>
      <c r="H251" s="585">
        <v>0</v>
      </c>
      <c r="I251" s="585">
        <v>1</v>
      </c>
      <c r="J251" s="401"/>
      <c r="K251" s="401" t="str">
        <f t="shared" si="70"/>
        <v>No</v>
      </c>
      <c r="N251" s="158"/>
      <c r="O251" s="101"/>
      <c r="P251" s="52"/>
      <c r="Q251" s="101"/>
      <c r="R251" s="101"/>
      <c r="S251" s="101">
        <f ca="1"/>
        <v>0</v>
      </c>
      <c r="T251" s="101"/>
      <c r="U251" s="39"/>
      <c r="V251" s="37"/>
      <c r="W251" s="2329"/>
      <c r="X251" s="2081"/>
      <c r="Y251" s="2367"/>
      <c r="Z251" s="198"/>
      <c r="AA251" s="2136"/>
      <c r="AB251" s="1134"/>
      <c r="AC251" s="125"/>
      <c r="AD251" s="2152" t="str" cm="1">
        <f t="array" aca="1" ref="AD251" ca="1">_xlfn.LET(
_xlpm.search_key, $W251&amp;$Y251,
_xlpm.Scenario, _xlfn.VSTACK( $W$20:$W$55&amp;$Y$20:$Y$55, $W$76:$W$110&amp;$Y$76:$Y$110),
_xlpm.Data,  _xlfn.VSTACK($AD$20:$BN$55, $AD$76:$BN$110),
IF(OR($Y251="",ISNUMBER(SEARCH("please",$Y251))),"", _xlfn.XLOOKUP(_xlpm.search_key, _xlpm.Scenario, _xlpm.Data, "▧",2))
)</f>
        <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153"/>
      <c r="BP251" s="2153"/>
      <c r="BQ251" s="2153"/>
      <c r="BR251" s="2153"/>
      <c r="BS251" s="2153"/>
      <c r="BT251" s="2153"/>
      <c r="BU251" s="2153"/>
      <c r="BV251" s="2153"/>
      <c r="BW251" s="2153"/>
      <c r="BX251" s="2153"/>
      <c r="BY251" s="2153"/>
      <c r="BZ251" s="2153"/>
      <c r="CA251" s="34"/>
      <c r="CC251" s="58"/>
      <c r="CD251" s="2154" t="str" cm="1">
        <f t="array" aca="1" ref="CD251" ca="1">_xlfn.LET(
_xlpm.search_key,$W251&amp;$Y251,
_xlpm.Scenario,_xlfn.VSTACK($W$20:$W$55&amp;$Y$20:$Y$55,$W$76:$W$110&amp;$Y$76:$Y$110),
_xlpm.Data,_xlfn.VSTACK(CD$20:CE$55,CD$76:CE$110),
IF(OR($Y251="",ISNUMBER(SEARCH("please",$Y251))),"", _xlfn.XLOOKUP(_xlpm.search_key,_xlpm.Scenario,_xlpm.Data,"▧")
))</f>
        <v/>
      </c>
      <c r="CE251" s="2154"/>
      <c r="CF251" s="88"/>
      <c r="CG251" s="2154" t="str" cm="1">
        <f t="array" aca="1" ref="CG251" ca="1">_xlfn.LET(
_xlpm.search_key,$W251&amp;$Y251,
_xlpm.Scenario,_xlfn.VSTACK($W$20:$W$55&amp;$Y$20:$Y$55,$W$76:$W$110&amp;$Y$76:$Y$110),
_xlpm.Data,_xlfn.VSTACK(CG$20:CH$55,CG$76:CH$110),
IF(OR($Y251="",ISNUMBER(SEARCH("please",$Y251))),"", _xlfn.XLOOKUP(_xlpm.search_key,_xlpm.Scenario,_xlpm.Data,"▧")
))</f>
        <v/>
      </c>
      <c r="CH251" s="2154"/>
      <c r="CI251" s="88"/>
      <c r="CJ251" s="2154" t="str" cm="1">
        <f t="array" ref="CJ251">_xlfn.LET(
_xlpm.search_key,$W251&amp;$Y251,
_xlpm.Scenario,_xlfn.VSTACK($W$20:$W$55&amp;$Y$20:$Y$55,$W$76:$W$110&amp;$Y$76:$Y$110),
_xlpm.Data,_xlfn.VSTACK(CJ$20:CK$55,CJ$76:CK$110),
IF(OR($Y251="",ISNUMBER(SEARCH("please",$Y251))),"", _xlfn.XLOOKUP(_xlpm.search_key,_xlpm.Scenario,_xlpm.Data,"▧")
))</f>
        <v/>
      </c>
      <c r="CK251" s="2154"/>
      <c r="CL251" s="88"/>
      <c r="CM251" s="2154" t="str" cm="1">
        <f t="array" aca="1" ref="CM251" ca="1">_xlfn.LET(
_xlpm.search_key,$W251&amp;$Y251,
_xlpm.Scenario,_xlfn.VSTACK($W$20:$W$55&amp;$Y$20:$Y$55,$W$76:$W$110&amp;$Y$76:$Y$110),
_xlpm.Data,_xlfn.VSTACK(CM$20:CN$55,CM$76:CN$110),
IF(OR($Y251="",ISNUMBER(SEARCH("please",$Y251))),"", _xlfn.XLOOKUP(_xlpm.search_key,_xlpm.Scenario,_xlpm.Data,"▧")
))</f>
        <v/>
      </c>
      <c r="CN251" s="2154"/>
      <c r="CO251" s="88"/>
      <c r="CP251" s="2154" t="str" cm="1">
        <f t="array" aca="1" ref="CP251" ca="1">_xlfn.LET(
_xlpm.search_key,$W251&amp;$Y251,
_xlpm.Scenario,_xlfn.VSTACK($W$20:$W$55&amp;$Y$20:$Y$55,$W$76:$W$110&amp;$Y$76:$Y$110),
_xlpm.Data,_xlfn.VSTACK(CP$20:CQ$55,CP$76:CQ$110),
IF(OR($Y251="",ISNUMBER(SEARCH("please",$Y251))),"", _xlfn.XLOOKUP(_xlpm.search_key,_xlpm.Scenario,_xlpm.Data,"▧")
))</f>
        <v/>
      </c>
      <c r="CQ251" s="2154"/>
      <c r="CR251" s="34"/>
      <c r="CS251" s="2056"/>
    </row>
    <row r="252" spans="1:146" ht="21" customHeight="1">
      <c r="A252" s="1627"/>
      <c r="B252" s="2331"/>
      <c r="C252" s="2084"/>
      <c r="D252" s="1549"/>
      <c r="E252" s="1902"/>
      <c r="F252" s="401"/>
      <c r="G252" s="401"/>
      <c r="H252" s="585"/>
      <c r="I252" s="585"/>
      <c r="J252" s="401"/>
      <c r="K252" s="401"/>
      <c r="N252" s="158"/>
      <c r="O252" s="101"/>
      <c r="P252" s="52"/>
      <c r="Q252" s="101"/>
      <c r="R252" s="101"/>
      <c r="S252" s="101">
        <f ca="1"/>
        <v>0</v>
      </c>
      <c r="T252" s="101"/>
      <c r="U252" s="39"/>
      <c r="V252" s="37"/>
      <c r="W252" s="2329"/>
      <c r="X252" s="2081"/>
      <c r="Y252" s="2367"/>
      <c r="Z252" s="198"/>
      <c r="AA252" s="2136"/>
      <c r="AB252" s="1134"/>
      <c r="AC252" s="125"/>
      <c r="AD252" s="2152" t="str" cm="1">
        <f t="array" aca="1" ref="AD252" ca="1">_xlfn.LET(
_xlpm.search_key, $W252&amp;$Y252,
_xlpm.Scenario, _xlfn.VSTACK( $W$20:$W$55&amp;$Y$20:$Y$55, $W$76:$W$110&amp;$Y$76:$Y$110),
_xlpm.Data,  _xlfn.VSTACK($AD$20:$BN$55, $AD$76:$BN$110),
IF(OR($Y252="",ISNUMBER(SEARCH("please",$Y252))),"", _xlfn.XLOOKUP(_xlpm.search_key, _xlpm.Scenario, _xlpm.Data, "▧",2))
)</f>
        <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153"/>
      <c r="BP252" s="2153"/>
      <c r="BQ252" s="2153"/>
      <c r="BR252" s="2153"/>
      <c r="BS252" s="2153"/>
      <c r="BT252" s="2153"/>
      <c r="BU252" s="2153"/>
      <c r="BV252" s="2153"/>
      <c r="BW252" s="2153"/>
      <c r="BX252" s="2153"/>
      <c r="BY252" s="2153"/>
      <c r="BZ252" s="2153"/>
      <c r="CA252" s="34"/>
      <c r="CC252" s="58"/>
      <c r="CD252" s="2154" t="str" cm="1">
        <f t="array" aca="1" ref="CD252" ca="1">_xlfn.LET(
_xlpm.search_key,$W252&amp;$Y252,
_xlpm.Scenario,_xlfn.VSTACK($W$20:$W$55&amp;$Y$20:$Y$55,$W$76:$W$110&amp;$Y$76:$Y$110),
_xlpm.Data,_xlfn.VSTACK(CD$20:CE$55,CD$76:CE$110),
IF(OR($Y252="",ISNUMBER(SEARCH("please",$Y252))),"", _xlfn.XLOOKUP(_xlpm.search_key,_xlpm.Scenario,_xlpm.Data,"▧")
))</f>
        <v/>
      </c>
      <c r="CE252" s="2154"/>
      <c r="CF252" s="88"/>
      <c r="CG252" s="2154" t="str" cm="1">
        <f t="array" aca="1" ref="CG252" ca="1">_xlfn.LET(
_xlpm.search_key,$W252&amp;$Y252,
_xlpm.Scenario,_xlfn.VSTACK($W$20:$W$55&amp;$Y$20:$Y$55,$W$76:$W$110&amp;$Y$76:$Y$110),
_xlpm.Data,_xlfn.VSTACK(CG$20:CH$55,CG$76:CH$110),
IF(OR($Y252="",ISNUMBER(SEARCH("please",$Y252))),"", _xlfn.XLOOKUP(_xlpm.search_key,_xlpm.Scenario,_xlpm.Data,"▧")
))</f>
        <v/>
      </c>
      <c r="CH252" s="2154"/>
      <c r="CI252" s="88"/>
      <c r="CJ252" s="2154" t="str" cm="1">
        <f t="array" ref="CJ252">_xlfn.LET(
_xlpm.search_key,$W252&amp;$Y252,
_xlpm.Scenario,_xlfn.VSTACK($W$20:$W$55&amp;$Y$20:$Y$55,$W$76:$W$110&amp;$Y$76:$Y$110),
_xlpm.Data,_xlfn.VSTACK(CJ$20:CK$55,CJ$76:CK$110),
IF(OR($Y252="",ISNUMBER(SEARCH("please",$Y252))),"", _xlfn.XLOOKUP(_xlpm.search_key,_xlpm.Scenario,_xlpm.Data,"▧")
))</f>
        <v/>
      </c>
      <c r="CK252" s="2154"/>
      <c r="CL252" s="88"/>
      <c r="CM252" s="2154" t="str" cm="1">
        <f t="array" aca="1" ref="CM252" ca="1">_xlfn.LET(
_xlpm.search_key,$W252&amp;$Y252,
_xlpm.Scenario,_xlfn.VSTACK($W$20:$W$55&amp;$Y$20:$Y$55,$W$76:$W$110&amp;$Y$76:$Y$110),
_xlpm.Data,_xlfn.VSTACK(CM$20:CN$55,CM$76:CN$110),
IF(OR($Y252="",ISNUMBER(SEARCH("please",$Y252))),"", _xlfn.XLOOKUP(_xlpm.search_key,_xlpm.Scenario,_xlpm.Data,"▧")
))</f>
        <v/>
      </c>
      <c r="CN252" s="2154"/>
      <c r="CO252" s="88"/>
      <c r="CP252" s="2154" t="str" cm="1">
        <f t="array" aca="1" ref="CP252" ca="1">_xlfn.LET(
_xlpm.search_key,$W252&amp;$Y252,
_xlpm.Scenario,_xlfn.VSTACK($W$20:$W$55&amp;$Y$20:$Y$55,$W$76:$W$110&amp;$Y$76:$Y$110),
_xlpm.Data,_xlfn.VSTACK(CP$20:CQ$55,CP$76:CQ$110),
IF(OR($Y252="",ISNUMBER(SEARCH("please",$Y252))),"", _xlfn.XLOOKUP(_xlpm.search_key,_xlpm.Scenario,_xlpm.Data,"▧")
))</f>
        <v/>
      </c>
      <c r="CQ252" s="2154"/>
      <c r="CR252" s="34"/>
      <c r="CS252" s="2056"/>
    </row>
    <row r="253" spans="1:146" ht="21" customHeight="1">
      <c r="A253" s="1627"/>
      <c r="B253" s="2331"/>
      <c r="C253" s="2084"/>
      <c r="D253" s="1549"/>
      <c r="E253" s="1902"/>
      <c r="F253" s="401"/>
      <c r="G253" s="401"/>
      <c r="H253" s="585"/>
      <c r="I253" s="585"/>
      <c r="J253" s="401"/>
      <c r="K253" s="401"/>
      <c r="N253" s="158"/>
      <c r="O253" s="101"/>
      <c r="P253" s="52"/>
      <c r="Q253" s="101"/>
      <c r="R253" s="101"/>
      <c r="S253" s="101">
        <f ca="1"/>
        <v>0</v>
      </c>
      <c r="T253" s="101"/>
      <c r="U253" s="39"/>
      <c r="V253" s="37"/>
      <c r="W253" s="2329"/>
      <c r="X253" s="2081"/>
      <c r="Y253" s="2367"/>
      <c r="Z253" s="198"/>
      <c r="AA253" s="2136"/>
      <c r="AB253" s="1134"/>
      <c r="AC253" s="125"/>
      <c r="AD253" s="2152" t="str" cm="1">
        <f t="array" aca="1" ref="AD253" ca="1">_xlfn.LET(
_xlpm.search_key, $W253&amp;$Y253,
_xlpm.Scenario, _xlfn.VSTACK( $W$20:$W$55&amp;$Y$20:$Y$55, $W$76:$W$110&amp;$Y$76:$Y$110),
_xlpm.Data,  _xlfn.VSTACK($AD$20:$BN$55, $AD$76:$BN$110),
IF(OR($Y253="",ISNUMBER(SEARCH("please",$Y253))),"", _xlfn.XLOOKUP(_xlpm.search_key, _xlpm.Scenario, _xlpm.Data, "▧",2))
)</f>
        <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153"/>
      <c r="BP253" s="2153"/>
      <c r="BQ253" s="2153"/>
      <c r="BR253" s="2153"/>
      <c r="BS253" s="2153"/>
      <c r="BT253" s="2153"/>
      <c r="BU253" s="2153"/>
      <c r="BV253" s="2153"/>
      <c r="BW253" s="2153"/>
      <c r="BX253" s="2153"/>
      <c r="BY253" s="2153"/>
      <c r="BZ253" s="2153"/>
      <c r="CA253" s="34"/>
      <c r="CC253" s="58"/>
      <c r="CD253" s="2154" t="str" cm="1">
        <f t="array" aca="1" ref="CD253" ca="1">_xlfn.LET(
_xlpm.search_key,$W253&amp;$Y253,
_xlpm.Scenario,_xlfn.VSTACK($W$20:$W$55&amp;$Y$20:$Y$55,$W$76:$W$110&amp;$Y$76:$Y$110),
_xlpm.Data,_xlfn.VSTACK(CD$20:CE$55,CD$76:CE$110),
IF(OR($Y253="",ISNUMBER(SEARCH("please",$Y253))),"", _xlfn.XLOOKUP(_xlpm.search_key,_xlpm.Scenario,_xlpm.Data,"▧")
))</f>
        <v/>
      </c>
      <c r="CE253" s="2154"/>
      <c r="CF253" s="88"/>
      <c r="CG253" s="2154" t="str" cm="1">
        <f t="array" aca="1" ref="CG253" ca="1">_xlfn.LET(
_xlpm.search_key,$W253&amp;$Y253,
_xlpm.Scenario,_xlfn.VSTACK($W$20:$W$55&amp;$Y$20:$Y$55,$W$76:$W$110&amp;$Y$76:$Y$110),
_xlpm.Data,_xlfn.VSTACK(CG$20:CH$55,CG$76:CH$110),
IF(OR($Y253="",ISNUMBER(SEARCH("please",$Y253))),"", _xlfn.XLOOKUP(_xlpm.search_key,_xlpm.Scenario,_xlpm.Data,"▧")
))</f>
        <v/>
      </c>
      <c r="CH253" s="2154"/>
      <c r="CI253" s="88"/>
      <c r="CJ253" s="2154" t="str" cm="1">
        <f t="array" ref="CJ253">_xlfn.LET(
_xlpm.search_key,$W253&amp;$Y253,
_xlpm.Scenario,_xlfn.VSTACK($W$20:$W$55&amp;$Y$20:$Y$55,$W$76:$W$110&amp;$Y$76:$Y$110),
_xlpm.Data,_xlfn.VSTACK(CJ$20:CK$55,CJ$76:CK$110),
IF(OR($Y253="",ISNUMBER(SEARCH("please",$Y253))),"", _xlfn.XLOOKUP(_xlpm.search_key,_xlpm.Scenario,_xlpm.Data,"▧")
))</f>
        <v/>
      </c>
      <c r="CK253" s="2154"/>
      <c r="CL253" s="88"/>
      <c r="CM253" s="2154" t="str" cm="1">
        <f t="array" aca="1" ref="CM253" ca="1">_xlfn.LET(
_xlpm.search_key,$W253&amp;$Y253,
_xlpm.Scenario,_xlfn.VSTACK($W$20:$W$55&amp;$Y$20:$Y$55,$W$76:$W$110&amp;$Y$76:$Y$110),
_xlpm.Data,_xlfn.VSTACK(CM$20:CN$55,CM$76:CN$110),
IF(OR($Y253="",ISNUMBER(SEARCH("please",$Y253))),"", _xlfn.XLOOKUP(_xlpm.search_key,_xlpm.Scenario,_xlpm.Data,"▧")
))</f>
        <v/>
      </c>
      <c r="CN253" s="2154"/>
      <c r="CO253" s="88"/>
      <c r="CP253" s="2154" t="str" cm="1">
        <f t="array" aca="1" ref="CP253" ca="1">_xlfn.LET(
_xlpm.search_key,$W253&amp;$Y253,
_xlpm.Scenario,_xlfn.VSTACK($W$20:$W$55&amp;$Y$20:$Y$55,$W$76:$W$110&amp;$Y$76:$Y$110),
_xlpm.Data,_xlfn.VSTACK(CP$20:CQ$55,CP$76:CQ$110),
IF(OR($Y253="",ISNUMBER(SEARCH("please",$Y253))),"", _xlfn.XLOOKUP(_xlpm.search_key,_xlpm.Scenario,_xlpm.Data,"▧")
))</f>
        <v/>
      </c>
      <c r="CQ253" s="2154"/>
      <c r="CR253" s="34"/>
      <c r="CS253" s="2056"/>
    </row>
    <row r="254" spans="1:146" ht="21" customHeight="1">
      <c r="A254" s="1627"/>
      <c r="B254" s="2331"/>
      <c r="C254" s="2084"/>
      <c r="D254" s="1549"/>
      <c r="E254" s="1902"/>
      <c r="F254" s="401"/>
      <c r="G254" s="401"/>
      <c r="H254" s="585"/>
      <c r="I254" s="585"/>
      <c r="J254" s="401"/>
      <c r="K254" s="401"/>
      <c r="N254" s="158"/>
      <c r="O254" s="101"/>
      <c r="P254" s="52"/>
      <c r="Q254" s="101"/>
      <c r="R254" s="101"/>
      <c r="S254" s="101">
        <f ca="1"/>
        <v>0</v>
      </c>
      <c r="T254" s="101"/>
      <c r="U254" s="39"/>
      <c r="V254" s="37"/>
      <c r="W254" s="2329"/>
      <c r="X254" s="2081"/>
      <c r="Y254" s="2367"/>
      <c r="Z254" s="198"/>
      <c r="AA254" s="2136"/>
      <c r="AB254" s="1134"/>
      <c r="AC254" s="125"/>
      <c r="AD254" s="2152" t="str" cm="1">
        <f t="array" aca="1" ref="AD254" ca="1">_xlfn.LET(
_xlpm.search_key, $W254&amp;$Y254,
_xlpm.Scenario, _xlfn.VSTACK( $W$20:$W$55&amp;$Y$20:$Y$55, $W$76:$W$110&amp;$Y$76:$Y$110),
_xlpm.Data,  _xlfn.VSTACK($AD$20:$BN$55, $AD$76:$BN$110),
IF(OR($Y254="",ISNUMBER(SEARCH("please",$Y254))),"", _xlfn.XLOOKUP(_xlpm.search_key, _xlpm.Scenario, _xlpm.Data, "▧",2))
)</f>
        <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153"/>
      <c r="BP254" s="2153"/>
      <c r="BQ254" s="2153"/>
      <c r="BR254" s="2153"/>
      <c r="BS254" s="2153"/>
      <c r="BT254" s="2153"/>
      <c r="BU254" s="2153"/>
      <c r="BV254" s="2153"/>
      <c r="BW254" s="2153"/>
      <c r="BX254" s="2153"/>
      <c r="BY254" s="2153"/>
      <c r="BZ254" s="2153"/>
      <c r="CA254" s="34"/>
      <c r="CC254" s="58"/>
      <c r="CD254" s="2154" t="str" cm="1">
        <f t="array" aca="1" ref="CD254" ca="1">_xlfn.LET(
_xlpm.search_key,$W254&amp;$Y254,
_xlpm.Scenario,_xlfn.VSTACK($W$20:$W$55&amp;$Y$20:$Y$55,$W$76:$W$110&amp;$Y$76:$Y$110),
_xlpm.Data,_xlfn.VSTACK(CD$20:CE$55,CD$76:CE$110),
IF(OR($Y254="",ISNUMBER(SEARCH("please",$Y254))),"", _xlfn.XLOOKUP(_xlpm.search_key,_xlpm.Scenario,_xlpm.Data,"▧")
))</f>
        <v/>
      </c>
      <c r="CE254" s="2154"/>
      <c r="CF254" s="88"/>
      <c r="CG254" s="2154" t="str" cm="1">
        <f t="array" aca="1" ref="CG254" ca="1">_xlfn.LET(
_xlpm.search_key,$W254&amp;$Y254,
_xlpm.Scenario,_xlfn.VSTACK($W$20:$W$55&amp;$Y$20:$Y$55,$W$76:$W$110&amp;$Y$76:$Y$110),
_xlpm.Data,_xlfn.VSTACK(CG$20:CH$55,CG$76:CH$110),
IF(OR($Y254="",ISNUMBER(SEARCH("please",$Y254))),"", _xlfn.XLOOKUP(_xlpm.search_key,_xlpm.Scenario,_xlpm.Data,"▧")
))</f>
        <v/>
      </c>
      <c r="CH254" s="2154"/>
      <c r="CI254" s="88"/>
      <c r="CJ254" s="2154" t="str" cm="1">
        <f t="array" ref="CJ254">_xlfn.LET(
_xlpm.search_key,$W254&amp;$Y254,
_xlpm.Scenario,_xlfn.VSTACK($W$20:$W$55&amp;$Y$20:$Y$55,$W$76:$W$110&amp;$Y$76:$Y$110),
_xlpm.Data,_xlfn.VSTACK(CJ$20:CK$55,CJ$76:CK$110),
IF(OR($Y254="",ISNUMBER(SEARCH("please",$Y254))),"", _xlfn.XLOOKUP(_xlpm.search_key,_xlpm.Scenario,_xlpm.Data,"▧")
))</f>
        <v/>
      </c>
      <c r="CK254" s="2154"/>
      <c r="CL254" s="88"/>
      <c r="CM254" s="2154" t="str" cm="1">
        <f t="array" aca="1" ref="CM254" ca="1">_xlfn.LET(
_xlpm.search_key,$W254&amp;$Y254,
_xlpm.Scenario,_xlfn.VSTACK($W$20:$W$55&amp;$Y$20:$Y$55,$W$76:$W$110&amp;$Y$76:$Y$110),
_xlpm.Data,_xlfn.VSTACK(CM$20:CN$55,CM$76:CN$110),
IF(OR($Y254="",ISNUMBER(SEARCH("please",$Y254))),"", _xlfn.XLOOKUP(_xlpm.search_key,_xlpm.Scenario,_xlpm.Data,"▧")
))</f>
        <v/>
      </c>
      <c r="CN254" s="2154"/>
      <c r="CO254" s="88"/>
      <c r="CP254" s="2154" t="str" cm="1">
        <f t="array" aca="1" ref="CP254" ca="1">_xlfn.LET(
_xlpm.search_key,$W254&amp;$Y254,
_xlpm.Scenario,_xlfn.VSTACK($W$20:$W$55&amp;$Y$20:$Y$55,$W$76:$W$110&amp;$Y$76:$Y$110),
_xlpm.Data,_xlfn.VSTACK(CP$20:CQ$55,CP$76:CQ$110),
IF(OR($Y254="",ISNUMBER(SEARCH("please",$Y254))),"", _xlfn.XLOOKUP(_xlpm.search_key,_xlpm.Scenario,_xlpm.Data,"▧")
))</f>
        <v/>
      </c>
      <c r="CQ254" s="2154"/>
      <c r="CR254" s="34"/>
      <c r="CS254" s="2056"/>
    </row>
    <row r="255" spans="1:146" ht="21" customHeight="1">
      <c r="A255" s="1627"/>
      <c r="B255" s="2331"/>
      <c r="C255" s="2084"/>
      <c r="D255" s="1549"/>
      <c r="E255" s="1902"/>
      <c r="F255" s="401"/>
      <c r="G255" s="401"/>
      <c r="H255" s="585"/>
      <c r="I255" s="585"/>
      <c r="J255" s="401"/>
      <c r="K255" s="401"/>
      <c r="N255" s="158"/>
      <c r="O255" s="101"/>
      <c r="P255" s="52"/>
      <c r="Q255" s="101"/>
      <c r="R255" s="101"/>
      <c r="S255" s="101">
        <f ca="1"/>
        <v>0</v>
      </c>
      <c r="T255" s="101"/>
      <c r="U255" s="39"/>
      <c r="V255" s="37"/>
      <c r="W255" s="2329"/>
      <c r="X255" s="2081"/>
      <c r="Y255" s="2367"/>
      <c r="Z255" s="198"/>
      <c r="AA255" s="2136"/>
      <c r="AB255" s="1134"/>
      <c r="AC255" s="125"/>
      <c r="AD255" s="2152" t="str" cm="1">
        <f t="array" aca="1" ref="AD255" ca="1">_xlfn.LET(
_xlpm.search_key, $W255&amp;$Y255,
_xlpm.Scenario, _xlfn.VSTACK( $W$20:$W$55&amp;$Y$20:$Y$55, $W$76:$W$110&amp;$Y$76:$Y$110),
_xlpm.Data,  _xlfn.VSTACK($AD$20:$BN$55, $AD$76:$BN$110),
IF(OR($Y255="",ISNUMBER(SEARCH("please",$Y255))),"", _xlfn.XLOOKUP(_xlpm.search_key, _xlpm.Scenario, _xlpm.Data, "▧",2))
)</f>
        <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153"/>
      <c r="BP255" s="2153"/>
      <c r="BQ255" s="2153"/>
      <c r="BR255" s="2153"/>
      <c r="BS255" s="2153"/>
      <c r="BT255" s="2153"/>
      <c r="BU255" s="2153"/>
      <c r="BV255" s="2153"/>
      <c r="BW255" s="2153"/>
      <c r="BX255" s="2153"/>
      <c r="BY255" s="2153"/>
      <c r="BZ255" s="2153"/>
      <c r="CA255" s="34"/>
      <c r="CC255" s="58"/>
      <c r="CD255" s="2154" t="str" cm="1">
        <f t="array" aca="1" ref="CD255" ca="1">_xlfn.LET(
_xlpm.search_key,$W255&amp;$Y255,
_xlpm.Scenario,_xlfn.VSTACK($W$20:$W$55&amp;$Y$20:$Y$55,$W$76:$W$110&amp;$Y$76:$Y$110),
_xlpm.Data,_xlfn.VSTACK(CD$20:CE$55,CD$76:CE$110),
IF(OR($Y255="",ISNUMBER(SEARCH("please",$Y255))),"", _xlfn.XLOOKUP(_xlpm.search_key,_xlpm.Scenario,_xlpm.Data,"▧")
))</f>
        <v/>
      </c>
      <c r="CE255" s="2154"/>
      <c r="CF255" s="88"/>
      <c r="CG255" s="2154" t="str" cm="1">
        <f t="array" aca="1" ref="CG255" ca="1">_xlfn.LET(
_xlpm.search_key,$W255&amp;$Y255,
_xlpm.Scenario,_xlfn.VSTACK($W$20:$W$55&amp;$Y$20:$Y$55,$W$76:$W$110&amp;$Y$76:$Y$110),
_xlpm.Data,_xlfn.VSTACK(CG$20:CH$55,CG$76:CH$110),
IF(OR($Y255="",ISNUMBER(SEARCH("please",$Y255))),"", _xlfn.XLOOKUP(_xlpm.search_key,_xlpm.Scenario,_xlpm.Data,"▧")
))</f>
        <v/>
      </c>
      <c r="CH255" s="2154"/>
      <c r="CI255" s="88"/>
      <c r="CJ255" s="2154" t="str" cm="1">
        <f t="array" ref="CJ255">_xlfn.LET(
_xlpm.search_key,$W255&amp;$Y255,
_xlpm.Scenario,_xlfn.VSTACK($W$20:$W$55&amp;$Y$20:$Y$55,$W$76:$W$110&amp;$Y$76:$Y$110),
_xlpm.Data,_xlfn.VSTACK(CJ$20:CK$55,CJ$76:CK$110),
IF(OR($Y255="",ISNUMBER(SEARCH("please",$Y255))),"", _xlfn.XLOOKUP(_xlpm.search_key,_xlpm.Scenario,_xlpm.Data,"▧")
))</f>
        <v/>
      </c>
      <c r="CK255" s="2154"/>
      <c r="CL255" s="88"/>
      <c r="CM255" s="2154" t="str" cm="1">
        <f t="array" aca="1" ref="CM255" ca="1">_xlfn.LET(
_xlpm.search_key,$W255&amp;$Y255,
_xlpm.Scenario,_xlfn.VSTACK($W$20:$W$55&amp;$Y$20:$Y$55,$W$76:$W$110&amp;$Y$76:$Y$110),
_xlpm.Data,_xlfn.VSTACK(CM$20:CN$55,CM$76:CN$110),
IF(OR($Y255="",ISNUMBER(SEARCH("please",$Y255))),"", _xlfn.XLOOKUP(_xlpm.search_key,_xlpm.Scenario,_xlpm.Data,"▧")
))</f>
        <v/>
      </c>
      <c r="CN255" s="2154"/>
      <c r="CO255" s="88"/>
      <c r="CP255" s="2154" t="str" cm="1">
        <f t="array" aca="1" ref="CP255" ca="1">_xlfn.LET(
_xlpm.search_key,$W255&amp;$Y255,
_xlpm.Scenario,_xlfn.VSTACK($W$20:$W$55&amp;$Y$20:$Y$55,$W$76:$W$110&amp;$Y$76:$Y$110),
_xlpm.Data,_xlfn.VSTACK(CP$20:CQ$55,CP$76:CQ$110),
IF(OR($Y255="",ISNUMBER(SEARCH("please",$Y255))),"", _xlfn.XLOOKUP(_xlpm.search_key,_xlpm.Scenario,_xlpm.Data,"▧")
))</f>
        <v/>
      </c>
      <c r="CQ255" s="2154"/>
      <c r="CR255" s="34"/>
      <c r="CS255" s="2056"/>
    </row>
    <row r="256" spans="1:146" ht="21" customHeight="1" outlineLevel="2">
      <c r="A256" s="1322"/>
      <c r="B256" s="577" t="s">
        <v>198</v>
      </c>
      <c r="C256" s="577" t="e" cm="1">
        <f t="array" aca="1" ref="C256" ca="1">IFBLANK(_xldudf_CX_GET(CX_ENTITY, B256, val_asOfDate), D256)</f>
        <v>#NAME?</v>
      </c>
      <c r="D256" s="577" t="s">
        <v>1847</v>
      </c>
      <c r="E256" s="577"/>
      <c r="F256" s="577"/>
      <c r="G256" s="1328" t="s">
        <v>215</v>
      </c>
      <c r="H256" s="510"/>
      <c r="I256" s="510"/>
      <c r="J256" s="30"/>
      <c r="K256" s="30"/>
      <c r="N256" s="158"/>
      <c r="O256" s="101"/>
      <c r="P256" s="52"/>
      <c r="Q256" s="101"/>
      <c r="R256" s="101"/>
      <c r="S256" s="2">
        <f ca="1"/>
        <v>0</v>
      </c>
      <c r="T256" s="2"/>
      <c r="U256" s="39"/>
      <c r="W256" s="2330"/>
      <c r="X256" s="2325"/>
      <c r="Y256" s="2326"/>
      <c r="Z256" s="878"/>
      <c r="AA256" s="877"/>
      <c r="AB256" s="1133"/>
      <c r="AC256" s="1163"/>
      <c r="AD256" s="1962">
        <f ca="1">SUMPRODUCT($X250:$X255, AD250:AD255)</f>
        <v>0</v>
      </c>
      <c r="AE256" s="1993">
        <f t="shared" ref="AE256:BN256" si="71">SUMPRODUCT($X250:$X255, AE250:AE255)</f>
        <v>0</v>
      </c>
      <c r="AF256" s="1993">
        <f t="shared" si="71"/>
        <v>0</v>
      </c>
      <c r="AG256" s="1993">
        <f t="shared" si="71"/>
        <v>0</v>
      </c>
      <c r="AH256" s="1993">
        <f t="shared" si="71"/>
        <v>0</v>
      </c>
      <c r="AI256" s="1993">
        <f t="shared" si="71"/>
        <v>0</v>
      </c>
      <c r="AJ256" s="1993">
        <f t="shared" si="71"/>
        <v>0</v>
      </c>
      <c r="AK256" s="1993">
        <f t="shared" si="71"/>
        <v>0</v>
      </c>
      <c r="AL256" s="1993">
        <f t="shared" si="71"/>
        <v>0</v>
      </c>
      <c r="AM256" s="1993">
        <f t="shared" si="71"/>
        <v>0</v>
      </c>
      <c r="AN256" s="1993">
        <f t="shared" si="71"/>
        <v>0</v>
      </c>
      <c r="AO256" s="1993">
        <f t="shared" si="71"/>
        <v>0</v>
      </c>
      <c r="AP256" s="1993">
        <f t="shared" si="71"/>
        <v>0</v>
      </c>
      <c r="AQ256" s="1993">
        <f t="shared" si="71"/>
        <v>0</v>
      </c>
      <c r="AR256" s="1993">
        <f t="shared" si="71"/>
        <v>0</v>
      </c>
      <c r="AS256" s="1993">
        <f t="shared" si="71"/>
        <v>0</v>
      </c>
      <c r="AT256" s="1993">
        <f t="shared" si="71"/>
        <v>0</v>
      </c>
      <c r="AU256" s="1993">
        <f t="shared" si="71"/>
        <v>0</v>
      </c>
      <c r="AV256" s="1993">
        <f t="shared" si="71"/>
        <v>0</v>
      </c>
      <c r="AW256" s="1993">
        <f t="shared" si="71"/>
        <v>0</v>
      </c>
      <c r="AX256" s="1993">
        <f t="shared" si="71"/>
        <v>0</v>
      </c>
      <c r="AY256" s="1993">
        <f t="shared" si="71"/>
        <v>0</v>
      </c>
      <c r="AZ256" s="1993">
        <f t="shared" si="71"/>
        <v>0</v>
      </c>
      <c r="BA256" s="1993">
        <f t="shared" si="71"/>
        <v>0</v>
      </c>
      <c r="BB256" s="1993">
        <f t="shared" si="71"/>
        <v>0</v>
      </c>
      <c r="BC256" s="1993">
        <f t="shared" si="71"/>
        <v>0</v>
      </c>
      <c r="BD256" s="1993">
        <f t="shared" si="71"/>
        <v>0</v>
      </c>
      <c r="BE256" s="1993">
        <f t="shared" si="71"/>
        <v>0</v>
      </c>
      <c r="BF256" s="1993">
        <f t="shared" si="71"/>
        <v>0</v>
      </c>
      <c r="BG256" s="1993">
        <f t="shared" si="71"/>
        <v>0</v>
      </c>
      <c r="BH256" s="1993">
        <f t="shared" si="71"/>
        <v>0</v>
      </c>
      <c r="BI256" s="1993">
        <f t="shared" si="71"/>
        <v>0</v>
      </c>
      <c r="BJ256" s="1993">
        <f t="shared" si="71"/>
        <v>0</v>
      </c>
      <c r="BK256" s="1993">
        <f t="shared" si="71"/>
        <v>0</v>
      </c>
      <c r="BL256" s="1993">
        <f t="shared" si="71"/>
        <v>0</v>
      </c>
      <c r="BM256" s="1993">
        <f t="shared" si="71"/>
        <v>0</v>
      </c>
      <c r="BN256" s="1993">
        <f t="shared" si="71"/>
        <v>0</v>
      </c>
      <c r="BO256" s="2110"/>
      <c r="BP256" s="2110"/>
      <c r="BQ256" s="2110"/>
      <c r="BR256" s="2110"/>
      <c r="BS256" s="2110"/>
      <c r="BT256" s="2110"/>
      <c r="BU256" s="2110"/>
      <c r="BV256" s="2110"/>
      <c r="BW256" s="2110"/>
      <c r="BX256" s="2110"/>
      <c r="BY256" s="2110"/>
      <c r="BZ256" s="2110"/>
      <c r="CA256" s="34"/>
      <c r="CC256" s="58"/>
      <c r="CD256" s="1461">
        <f ca="1">SUMPRODUCT($X250:$X255, CD250:CD255)</f>
        <v>0</v>
      </c>
      <c r="CE256" s="1461">
        <f t="shared" ref="CE256" si="72">SUMPRODUCT($X250:$X253, CE250:CE253)</f>
        <v>0</v>
      </c>
      <c r="CF256" s="88"/>
      <c r="CG256" s="1461">
        <f ca="1">SUMPRODUCT($X250:$X255, CG250:CG255)</f>
        <v>0</v>
      </c>
      <c r="CH256" s="1461">
        <f t="shared" ref="CH256" si="73">SUMPRODUCT($X250:$X253, CH250:CH253)</f>
        <v>0</v>
      </c>
      <c r="CI256" s="88"/>
      <c r="CJ256" s="1461">
        <f>SUMPRODUCT($X250:$X255, CJ250:CJ255)</f>
        <v>0</v>
      </c>
      <c r="CK256" s="1461">
        <f t="shared" ref="CK256" si="74">SUMPRODUCT($X250:$X253, CK250:CK253)</f>
        <v>0</v>
      </c>
      <c r="CL256" s="88"/>
      <c r="CM256" s="1142">
        <f ca="1">SUMPRODUCT($X250:$X255, CM250:CM255)</f>
        <v>0</v>
      </c>
      <c r="CN256" s="1142">
        <f t="shared" ref="CN256" si="75">SUMPRODUCT($X250:$X253, CN250:CN253)</f>
        <v>0</v>
      </c>
      <c r="CO256" s="88"/>
      <c r="CP256" s="1142">
        <f ca="1">SUMPRODUCT($X250:$X255, CP250:CP255)</f>
        <v>0</v>
      </c>
      <c r="CQ256" s="1142">
        <f t="shared" ref="CQ256" si="76">SUMPRODUCT($X250:$X253, CQ250:CQ253)</f>
        <v>0</v>
      </c>
      <c r="CR256" s="34"/>
    </row>
    <row r="257" spans="1:144" s="108" customFormat="1" ht="21" customHeight="1">
      <c r="A257" s="1628"/>
      <c r="B257" s="2331"/>
      <c r="C257" s="2084"/>
      <c r="D257" s="1549"/>
      <c r="E257" s="2135"/>
      <c r="F257" s="401"/>
      <c r="G257" s="401"/>
      <c r="H257" s="585"/>
      <c r="I257" s="585"/>
      <c r="J257" s="401"/>
      <c r="K257" s="401"/>
      <c r="L257"/>
      <c r="N257" s="2134"/>
      <c r="O257" s="101"/>
      <c r="P257" s="101"/>
      <c r="Q257" s="101"/>
      <c r="R257" s="101"/>
      <c r="S257" s="101">
        <f ca="1"/>
        <v>0</v>
      </c>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18"/>
      <c r="BP257" s="2318"/>
      <c r="BQ257" s="2318"/>
      <c r="BR257" s="2318"/>
      <c r="BS257" s="2318"/>
      <c r="BT257" s="2318"/>
      <c r="BU257" s="2318"/>
      <c r="BV257" s="2318"/>
      <c r="BW257" s="2318"/>
      <c r="BX257" s="2318"/>
      <c r="BY257" s="2318"/>
      <c r="BZ257" s="2318"/>
      <c r="CA257" s="88"/>
      <c r="CC257" s="383"/>
      <c r="CD257" s="2319"/>
      <c r="CE257" s="2319"/>
      <c r="CF257" s="88"/>
      <c r="CG257" s="2319"/>
      <c r="CH257" s="2319"/>
      <c r="CI257" s="88"/>
      <c r="CJ257" s="2319"/>
      <c r="CK257" s="2319"/>
      <c r="CL257" s="88"/>
      <c r="CM257" s="2320"/>
      <c r="CN257" s="2320"/>
      <c r="CO257" s="88"/>
      <c r="CP257" s="2320"/>
      <c r="CQ257" s="2320"/>
      <c r="CR257" s="88"/>
      <c r="CS257" s="2321"/>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44" ht="21" customHeight="1">
      <c r="A258" s="1627"/>
      <c r="B258" s="2331"/>
      <c r="C258" s="2084"/>
      <c r="D258" s="1549"/>
      <c r="E258" s="2135"/>
      <c r="F258" s="401"/>
      <c r="G258" s="401"/>
      <c r="H258" s="585"/>
      <c r="I258" s="585"/>
      <c r="J258" s="401"/>
      <c r="K258" s="401"/>
      <c r="N258" s="158"/>
      <c r="O258" s="101"/>
      <c r="P258" s="52"/>
      <c r="Q258" s="101"/>
      <c r="R258" s="101"/>
      <c r="S258" s="18">
        <f ca="1"/>
        <v>0</v>
      </c>
      <c r="T258" s="18"/>
      <c r="U258" s="39"/>
      <c r="V258" s="37"/>
      <c r="W258" s="2328" t="e" cm="1">
        <f t="array" aca="1" ref="W258" ca="1">UNPACK(C265)</f>
        <v>#NAME?</v>
      </c>
      <c r="X258" s="2137"/>
      <c r="Y258" s="2327"/>
      <c r="Z258" s="2139"/>
      <c r="AA258" s="2140"/>
      <c r="AB258" s="2141" t="s">
        <v>199</v>
      </c>
      <c r="AC258" s="2138"/>
      <c r="AD258" s="2138"/>
      <c r="AE258" s="2138"/>
      <c r="AF258" s="2138"/>
      <c r="AG258" s="2138"/>
      <c r="AH258" s="2138"/>
      <c r="AI258" s="2138"/>
      <c r="AJ258" s="2138"/>
      <c r="AK258" s="2138"/>
      <c r="AL258" s="2138"/>
      <c r="AM258" s="2138"/>
      <c r="AN258" s="2138"/>
      <c r="AO258" s="2138"/>
      <c r="AP258" s="2138"/>
      <c r="AQ258" s="2138"/>
      <c r="AR258" s="2138"/>
      <c r="AS258" s="2138"/>
      <c r="AT258" s="2138"/>
      <c r="AU258" s="2138"/>
      <c r="AV258" s="2138"/>
      <c r="AW258" s="2138"/>
      <c r="AX258" s="2138"/>
      <c r="AY258" s="2138"/>
      <c r="AZ258" s="2138"/>
      <c r="BA258" s="2138"/>
      <c r="BB258" s="2138"/>
      <c r="BC258" s="2138"/>
      <c r="BD258" s="2138"/>
      <c r="BE258" s="2138"/>
      <c r="BF258" s="2138"/>
      <c r="BG258" s="2138"/>
      <c r="BH258" s="2138"/>
      <c r="BI258" s="2138"/>
      <c r="BJ258" s="2138"/>
      <c r="BK258" s="2138"/>
      <c r="BL258" s="2138"/>
      <c r="BM258" s="2138"/>
      <c r="BN258" s="2138"/>
      <c r="BO258" s="1634"/>
      <c r="BP258" s="1634"/>
      <c r="BQ258" s="1634"/>
      <c r="BR258" s="1634"/>
      <c r="BS258" s="1634"/>
      <c r="BT258" s="1634"/>
      <c r="BU258" s="1634"/>
      <c r="BV258" s="1634"/>
      <c r="BW258" s="1634"/>
      <c r="BX258" s="1634"/>
      <c r="BY258" s="1634"/>
      <c r="BZ258" s="1634"/>
      <c r="CA258" s="34"/>
      <c r="CC258" s="58"/>
      <c r="CD258" s="1720">
        <f>($W253)</f>
        <v>0</v>
      </c>
      <c r="CE258" s="1721">
        <f>($W253)</f>
        <v>0</v>
      </c>
      <c r="CF258" s="128"/>
      <c r="CG258" s="1734">
        <f>($W253)</f>
        <v>0</v>
      </c>
      <c r="CH258" s="1735">
        <f>($W253)</f>
        <v>0</v>
      </c>
      <c r="CI258" s="207"/>
      <c r="CJ258" s="1724">
        <f>($W253)</f>
        <v>0</v>
      </c>
      <c r="CK258" s="1725">
        <f>($W253)</f>
        <v>0</v>
      </c>
      <c r="CL258" s="88"/>
      <c r="CM258" s="1198" t="str">
        <f>CM$19</f>
        <v>Original Budget</v>
      </c>
      <c r="CN258" s="1198" t="str">
        <f>CN$19</f>
        <v>LE</v>
      </c>
      <c r="CO258" s="88"/>
      <c r="CP258" s="1819" t="str">
        <f>$CP$19</f>
        <v>Original Budget</v>
      </c>
      <c r="CQ258" s="1819" t="str">
        <f>$CQ$19</f>
        <v>LE</v>
      </c>
      <c r="CR258" s="34"/>
      <c r="CS258" s="2056"/>
    </row>
    <row r="259" spans="1:144" ht="21" customHeight="1">
      <c r="A259" s="1627"/>
      <c r="B259" s="2331"/>
      <c r="C259" s="2084"/>
      <c r="D259" s="1549"/>
      <c r="E259" s="1902" cm="1">
        <f t="array" aca="1" ref="E259:G25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)($AD259:$CQ259, Z259)</f>
        <v>0</v>
      </c>
      <c r="F259" s="401">
        <f ca="1"/>
        <v>0</v>
      </c>
      <c r="G259" s="401" t="str">
        <f ca="1"/>
        <v>A</v>
      </c>
      <c r="H259" s="585">
        <v>0</v>
      </c>
      <c r="I259" s="585">
        <v>1</v>
      </c>
      <c r="J259" s="401"/>
      <c r="K259" s="401" t="str">
        <f t="shared" ref="K259:K260" si="77">IFERROR(IF(LEN(AB259)=0,"No",IF(LEN(J259)&gt;0,"Yes","No")),"")</f>
        <v>No</v>
      </c>
      <c r="N259" s="158"/>
      <c r="O259" s="101"/>
      <c r="P259" s="52"/>
      <c r="Q259" s="101"/>
      <c r="R259" s="101"/>
      <c r="S259" s="101">
        <f ca="1"/>
        <v>0</v>
      </c>
      <c r="T259" s="2324"/>
      <c r="U259" s="39"/>
      <c r="V259" s="37"/>
      <c r="W259" s="2329"/>
      <c r="X259" s="2081"/>
      <c r="Y259" s="2366"/>
      <c r="Z259" s="198"/>
      <c r="AA259" s="2136"/>
      <c r="AB259" s="1134"/>
      <c r="AC259" s="125"/>
      <c r="AD259" s="2152" t="str" cm="1">
        <f t="array" aca="1" ref="AD259" ca="1">_xlfn.LET(
_xlpm.search_key, $W259&amp;$Y259,
_xlpm.Scenario, _xlfn.VSTACK( $W$20:$W$55&amp;$Y$20:$Y$55, $W$76:$W$110&amp;$Y$76:$Y$110),
_xlpm.Data,  _xlfn.VSTACK($AD$20:$BN$55, $AD$76:$BN$110),
IF(OR($Y259="",ISNUMBER(SEARCH("please",$Y259))),"", _xlfn.XLOOKUP(_xlpm.search_key, _xlpm.Scenario, _xlpm.Data, "▧",2))
)</f>
        <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153"/>
      <c r="BP259" s="2153"/>
      <c r="BQ259" s="2153"/>
      <c r="BR259" s="2153"/>
      <c r="BS259" s="2153"/>
      <c r="BT259" s="2153"/>
      <c r="BU259" s="2153"/>
      <c r="BV259" s="2153"/>
      <c r="BW259" s="2153"/>
      <c r="BX259" s="2153"/>
      <c r="BY259" s="2153"/>
      <c r="BZ259" s="2153"/>
      <c r="CA259" s="34"/>
      <c r="CC259" s="58"/>
      <c r="CD259" s="2154" t="str" cm="1">
        <f t="array" aca="1" ref="CD259" ca="1">_xlfn.LET(
_xlpm.search_key,$W259&amp;$Y259,
_xlpm.Scenario,_xlfn.VSTACK($W$20:$W$55&amp;$Y$20:$Y$55,$W$76:$W$110&amp;$Y$76:$Y$110),
_xlpm.Data,_xlfn.VSTACK(CD$20:CE$55,CD$76:CE$110),
IF(OR($Y259="",ISNUMBER(SEARCH("please",$Y259))),"", _xlfn.XLOOKUP(_xlpm.search_key,_xlpm.Scenario,_xlpm.Data,"▧")
))</f>
        <v/>
      </c>
      <c r="CE259" s="2154"/>
      <c r="CF259" s="88"/>
      <c r="CG259" s="2154" t="str" cm="1">
        <f t="array" aca="1" ref="CG259" ca="1">_xlfn.LET(
_xlpm.search_key,$W259&amp;$Y259,
_xlpm.Scenario,_xlfn.VSTACK($W$20:$W$55&amp;$Y$20:$Y$55,$W$76:$W$110&amp;$Y$76:$Y$110),
_xlpm.Data,_xlfn.VSTACK(CG$20:CH$55,CG$76:CH$110),
IF(OR($Y259="",ISNUMBER(SEARCH("please",$Y259))),"", _xlfn.XLOOKUP(_xlpm.search_key,_xlpm.Scenario,_xlpm.Data,"▧")
))</f>
        <v/>
      </c>
      <c r="CH259" s="2154"/>
      <c r="CI259" s="88"/>
      <c r="CJ259" s="2154" t="str" cm="1">
        <f t="array" ref="CJ259">_xlfn.LET(
_xlpm.search_key,$W259&amp;$Y259,
_xlpm.Scenario,_xlfn.VSTACK($W$20:$W$55&amp;$Y$20:$Y$55,$W$76:$W$110&amp;$Y$76:$Y$110),
_xlpm.Data,_xlfn.VSTACK(CJ$20:CK$55,CJ$76:CK$110),
IF(OR($Y259="",ISNUMBER(SEARCH("please",$Y259))),"", _xlfn.XLOOKUP(_xlpm.search_key,_xlpm.Scenario,_xlpm.Data,"▧")
))</f>
        <v/>
      </c>
      <c r="CK259" s="2154"/>
      <c r="CL259" s="88"/>
      <c r="CM259" s="2154" t="str" cm="1">
        <f t="array" aca="1" ref="CM259" ca="1">_xlfn.LET(
_xlpm.search_key,$W259&amp;$Y259,
_xlpm.Scenario,_xlfn.VSTACK($W$20:$W$55&amp;$Y$20:$Y$55,$W$76:$W$110&amp;$Y$76:$Y$110),
_xlpm.Data,_xlfn.VSTACK(CM$20:CN$55,CM$76:CN$110),
IF(OR($Y259="",ISNUMBER(SEARCH("please",$Y259))),"", _xlfn.XLOOKUP(_xlpm.search_key,_xlpm.Scenario,_xlpm.Data,"▧")
))</f>
        <v/>
      </c>
      <c r="CN259" s="2154"/>
      <c r="CO259" s="88"/>
      <c r="CP259" s="2154" t="str" cm="1">
        <f t="array" aca="1" ref="CP259" ca="1">_xlfn.LET(
_xlpm.search_key,$W259&amp;$Y259,
_xlpm.Scenario,_xlfn.VSTACK($W$20:$W$55&amp;$Y$20:$Y$55,$W$76:$W$110&amp;$Y$76:$Y$110),
_xlpm.Data,_xlfn.VSTACK(CP$20:CQ$55,CP$76:CQ$110),
IF(OR($Y259="",ISNUMBER(SEARCH("please",$Y259))),"", _xlfn.XLOOKUP(_xlpm.search_key,_xlpm.Scenario,_xlpm.Data,"▧")
))</f>
        <v/>
      </c>
      <c r="CQ259" s="2154"/>
      <c r="CR259" s="34"/>
      <c r="CS259" s="2056"/>
    </row>
    <row r="260" spans="1:144" ht="21" customHeight="1">
      <c r="A260" s="1627"/>
      <c r="B260" s="2331"/>
      <c r="C260" s="2084"/>
      <c r="D260" s="1549"/>
      <c r="E260" s="1902" cm="1">
        <f t="array" aca="1" ref="E260:G26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)($AD260:$CQ260, Z260)</f>
        <v>0</v>
      </c>
      <c r="F260" s="401">
        <f ca="1"/>
        <v>0</v>
      </c>
      <c r="G260" s="401" t="str">
        <f ca="1"/>
        <v>A</v>
      </c>
      <c r="H260" s="585">
        <v>0</v>
      </c>
      <c r="I260" s="585">
        <v>1</v>
      </c>
      <c r="J260" s="401"/>
      <c r="K260" s="401" t="str">
        <f t="shared" si="77"/>
        <v>No</v>
      </c>
      <c r="N260" s="158"/>
      <c r="O260" s="101"/>
      <c r="P260" s="52"/>
      <c r="Q260" s="101"/>
      <c r="R260" s="101"/>
      <c r="S260" s="101">
        <f ca="1"/>
        <v>0</v>
      </c>
      <c r="T260" s="101"/>
      <c r="U260" s="39"/>
      <c r="V260" s="37"/>
      <c r="W260" s="2329"/>
      <c r="X260" s="2081"/>
      <c r="Y260" s="2367"/>
      <c r="Z260" s="198"/>
      <c r="AA260" s="2136"/>
      <c r="AB260" s="1134"/>
      <c r="AC260" s="125"/>
      <c r="AD260" s="2152" t="str" cm="1">
        <f t="array" aca="1" ref="AD260" ca="1">_xlfn.LET(
_xlpm.search_key, $W260&amp;$Y260,
_xlpm.Scenario, _xlfn.VSTACK( $W$20:$W$55&amp;$Y$20:$Y$55, $W$76:$W$110&amp;$Y$76:$Y$110),
_xlpm.Data,  _xlfn.VSTACK($AD$20:$BN$55, $AD$76:$BN$110),
IF(OR($Y260="",ISNUMBER(SEARCH("please",$Y260))),"", _xlfn.XLOOKUP(_xlpm.search_key, _xlpm.Scenario, _xlpm.Data, "▧",2))
)</f>
        <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153"/>
      <c r="BP260" s="2153"/>
      <c r="BQ260" s="2153"/>
      <c r="BR260" s="2153"/>
      <c r="BS260" s="2153"/>
      <c r="BT260" s="2153"/>
      <c r="BU260" s="2153"/>
      <c r="BV260" s="2153"/>
      <c r="BW260" s="2153"/>
      <c r="BX260" s="2153"/>
      <c r="BY260" s="2153"/>
      <c r="BZ260" s="2153"/>
      <c r="CA260" s="34"/>
      <c r="CC260" s="58"/>
      <c r="CD260" s="2154" t="str" cm="1">
        <f t="array" aca="1" ref="CD260" ca="1">_xlfn.LET(
_xlpm.search_key,$W260&amp;$Y260,
_xlpm.Scenario,_xlfn.VSTACK($W$20:$W$55&amp;$Y$20:$Y$55,$W$76:$W$110&amp;$Y$76:$Y$110),
_xlpm.Data,_xlfn.VSTACK(CD$20:CE$55,CD$76:CE$110),
IF(OR($Y260="",ISNUMBER(SEARCH("please",$Y260))),"", _xlfn.XLOOKUP(_xlpm.search_key,_xlpm.Scenario,_xlpm.Data,"▧")
))</f>
        <v/>
      </c>
      <c r="CE260" s="2154"/>
      <c r="CF260" s="88"/>
      <c r="CG260" s="2154" t="str" cm="1">
        <f t="array" aca="1" ref="CG260" ca="1">_xlfn.LET(
_xlpm.search_key,$W260&amp;$Y260,
_xlpm.Scenario,_xlfn.VSTACK($W$20:$W$55&amp;$Y$20:$Y$55,$W$76:$W$110&amp;$Y$76:$Y$110),
_xlpm.Data,_xlfn.VSTACK(CG$20:CH$55,CG$76:CH$110),
IF(OR($Y260="",ISNUMBER(SEARCH("please",$Y260))),"", _xlfn.XLOOKUP(_xlpm.search_key,_xlpm.Scenario,_xlpm.Data,"▧")
))</f>
        <v/>
      </c>
      <c r="CH260" s="2154"/>
      <c r="CI260" s="88"/>
      <c r="CJ260" s="2154" t="str" cm="1">
        <f t="array" ref="CJ260">_xlfn.LET(
_xlpm.search_key,$W260&amp;$Y260,
_xlpm.Scenario,_xlfn.VSTACK($W$20:$W$55&amp;$Y$20:$Y$55,$W$76:$W$110&amp;$Y$76:$Y$110),
_xlpm.Data,_xlfn.VSTACK(CJ$20:CK$55,CJ$76:CK$110),
IF(OR($Y260="",ISNUMBER(SEARCH("please",$Y260))),"", _xlfn.XLOOKUP(_xlpm.search_key,_xlpm.Scenario,_xlpm.Data,"▧")
))</f>
        <v/>
      </c>
      <c r="CK260" s="2154"/>
      <c r="CL260" s="88"/>
      <c r="CM260" s="2154" t="str" cm="1">
        <f t="array" aca="1" ref="CM260" ca="1">_xlfn.LET(
_xlpm.search_key,$W260&amp;$Y260,
_xlpm.Scenario,_xlfn.VSTACK($W$20:$W$55&amp;$Y$20:$Y$55,$W$76:$W$110&amp;$Y$76:$Y$110),
_xlpm.Data,_xlfn.VSTACK(CM$20:CN$55,CM$76:CN$110),
IF(OR($Y260="",ISNUMBER(SEARCH("please",$Y260))),"", _xlfn.XLOOKUP(_xlpm.search_key,_xlpm.Scenario,_xlpm.Data,"▧")
))</f>
        <v/>
      </c>
      <c r="CN260" s="2154"/>
      <c r="CO260" s="88"/>
      <c r="CP260" s="2154" t="str" cm="1">
        <f t="array" aca="1" ref="CP260" ca="1">_xlfn.LET(
_xlpm.search_key,$W260&amp;$Y260,
_xlpm.Scenario,_xlfn.VSTACK($W$20:$W$55&amp;$Y$20:$Y$55,$W$76:$W$110&amp;$Y$76:$Y$110),
_xlpm.Data,_xlfn.VSTACK(CP$20:CQ$55,CP$76:CQ$110),
IF(OR($Y260="",ISNUMBER(SEARCH("please",$Y260))),"", _xlfn.XLOOKUP(_xlpm.search_key,_xlpm.Scenario,_xlpm.Data,"▧")
))</f>
        <v/>
      </c>
      <c r="CQ260" s="2154"/>
      <c r="CR260" s="34"/>
      <c r="CS260" s="2056"/>
    </row>
    <row r="261" spans="1:144" ht="21" customHeight="1">
      <c r="A261" s="1627"/>
      <c r="B261" s="2331"/>
      <c r="C261" s="2084"/>
      <c r="D261" s="1549"/>
      <c r="E261" s="1902"/>
      <c r="F261" s="401"/>
      <c r="G261" s="401"/>
      <c r="H261" s="585"/>
      <c r="I261" s="585"/>
      <c r="J261" s="401"/>
      <c r="K261" s="401"/>
      <c r="N261" s="158"/>
      <c r="O261" s="101"/>
      <c r="P261" s="52"/>
      <c r="Q261" s="101"/>
      <c r="R261" s="101"/>
      <c r="S261" s="101"/>
      <c r="T261" s="101"/>
      <c r="U261" s="39"/>
      <c r="V261" s="37"/>
      <c r="W261" s="2329"/>
      <c r="X261" s="2081"/>
      <c r="Y261" s="2367"/>
      <c r="Z261" s="198"/>
      <c r="AA261" s="2136"/>
      <c r="AB261" s="1134"/>
      <c r="AC261" s="125"/>
      <c r="AD261" s="2152" t="str" cm="1">
        <f t="array" aca="1" ref="AD261" ca="1">_xlfn.LET(
_xlpm.search_key, $W261&amp;$Y261,
_xlpm.Scenario, _xlfn.VSTACK( $W$20:$W$55&amp;$Y$20:$Y$55, $W$76:$W$110&amp;$Y$76:$Y$110),
_xlpm.Data,  _xlfn.VSTACK($AD$20:$BN$55, $AD$76:$BN$110),
IF(OR($Y261="",ISNUMBER(SEARCH("please",$Y261))),"", _xlfn.XLOOKUP(_xlpm.search_key, _xlpm.Scenario, _xlpm.Data, "▧",2))
)</f>
        <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153"/>
      <c r="BP261" s="2153"/>
      <c r="BQ261" s="2153"/>
      <c r="BR261" s="2153"/>
      <c r="BS261" s="2153"/>
      <c r="BT261" s="2153"/>
      <c r="BU261" s="2153"/>
      <c r="BV261" s="2153"/>
      <c r="BW261" s="2153"/>
      <c r="BX261" s="2153"/>
      <c r="BY261" s="2153"/>
      <c r="BZ261" s="2153"/>
      <c r="CA261" s="34"/>
      <c r="CC261" s="58"/>
      <c r="CD261" s="2154" t="str" cm="1">
        <f t="array" aca="1" ref="CD261" ca="1">_xlfn.LET(
_xlpm.search_key,$W261&amp;$Y261,
_xlpm.Scenario,_xlfn.VSTACK($W$20:$W$55&amp;$Y$20:$Y$55,$W$76:$W$110&amp;$Y$76:$Y$110),
_xlpm.Data,_xlfn.VSTACK(CD$20:CE$55,CD$76:CE$110),
IF(OR($Y261="",ISNUMBER(SEARCH("please",$Y261))),"", _xlfn.XLOOKUP(_xlpm.search_key,_xlpm.Scenario,_xlpm.Data,"▧")
))</f>
        <v/>
      </c>
      <c r="CE261" s="2154"/>
      <c r="CF261" s="88"/>
      <c r="CG261" s="2154" t="str" cm="1">
        <f t="array" aca="1" ref="CG261" ca="1">_xlfn.LET(
_xlpm.search_key,$W261&amp;$Y261,
_xlpm.Scenario,_xlfn.VSTACK($W$20:$W$55&amp;$Y$20:$Y$55,$W$76:$W$110&amp;$Y$76:$Y$110),
_xlpm.Data,_xlfn.VSTACK(CG$20:CH$55,CG$76:CH$110),
IF(OR($Y261="",ISNUMBER(SEARCH("please",$Y261))),"", _xlfn.XLOOKUP(_xlpm.search_key,_xlpm.Scenario,_xlpm.Data,"▧")
))</f>
        <v/>
      </c>
      <c r="CH261" s="2154"/>
      <c r="CI261" s="88"/>
      <c r="CJ261" s="2154" t="str" cm="1">
        <f t="array" ref="CJ261">_xlfn.LET(
_xlpm.search_key,$W261&amp;$Y261,
_xlpm.Scenario,_xlfn.VSTACK($W$20:$W$55&amp;$Y$20:$Y$55,$W$76:$W$110&amp;$Y$76:$Y$110),
_xlpm.Data,_xlfn.VSTACK(CJ$20:CK$55,CJ$76:CK$110),
IF(OR($Y261="",ISNUMBER(SEARCH("please",$Y261))),"", _xlfn.XLOOKUP(_xlpm.search_key,_xlpm.Scenario,_xlpm.Data,"▧")
))</f>
        <v/>
      </c>
      <c r="CK261" s="2154"/>
      <c r="CL261" s="88"/>
      <c r="CM261" s="2154" t="str" cm="1">
        <f t="array" aca="1" ref="CM261" ca="1">_xlfn.LET(
_xlpm.search_key,$W261&amp;$Y261,
_xlpm.Scenario,_xlfn.VSTACK($W$20:$W$55&amp;$Y$20:$Y$55,$W$76:$W$110&amp;$Y$76:$Y$110),
_xlpm.Data,_xlfn.VSTACK(CM$20:CN$55,CM$76:CN$110),
IF(OR($Y261="",ISNUMBER(SEARCH("please",$Y261))),"", _xlfn.XLOOKUP(_xlpm.search_key,_xlpm.Scenario,_xlpm.Data,"▧")
))</f>
        <v/>
      </c>
      <c r="CN261" s="2154"/>
      <c r="CO261" s="88"/>
      <c r="CP261" s="2154" t="str" cm="1">
        <f t="array" aca="1" ref="CP261" ca="1">_xlfn.LET(
_xlpm.search_key,$W261&amp;$Y261,
_xlpm.Scenario,_xlfn.VSTACK($W$20:$W$55&amp;$Y$20:$Y$55,$W$76:$W$110&amp;$Y$76:$Y$110),
_xlpm.Data,_xlfn.VSTACK(CP$20:CQ$55,CP$76:CQ$110),
IF(OR($Y261="",ISNUMBER(SEARCH("please",$Y261))),"", _xlfn.XLOOKUP(_xlpm.search_key,_xlpm.Scenario,_xlpm.Data,"▧")
))</f>
        <v/>
      </c>
      <c r="CQ261" s="2154"/>
      <c r="CR261" s="34"/>
      <c r="CS261" s="2056"/>
    </row>
    <row r="262" spans="1:144" ht="21" customHeight="1">
      <c r="A262" s="1627"/>
      <c r="B262" s="2331"/>
      <c r="C262" s="2084"/>
      <c r="D262" s="1549"/>
      <c r="E262" s="1902"/>
      <c r="F262" s="401"/>
      <c r="G262" s="401"/>
      <c r="H262" s="585"/>
      <c r="I262" s="585"/>
      <c r="J262" s="401"/>
      <c r="K262" s="401"/>
      <c r="N262" s="158"/>
      <c r="O262" s="101"/>
      <c r="P262" s="52"/>
      <c r="Q262" s="101"/>
      <c r="R262" s="101"/>
      <c r="S262" s="101"/>
      <c r="T262" s="101"/>
      <c r="U262" s="39"/>
      <c r="V262" s="37"/>
      <c r="W262" s="2329"/>
      <c r="X262" s="2081"/>
      <c r="Y262" s="2367"/>
      <c r="Z262" s="198"/>
      <c r="AA262" s="2136"/>
      <c r="AB262" s="1134"/>
      <c r="AC262" s="125"/>
      <c r="AD262" s="2152" t="str" cm="1">
        <f t="array" aca="1" ref="AD262" ca="1">_xlfn.LET(
_xlpm.search_key, $W262&amp;$Y262,
_xlpm.Scenario, _xlfn.VSTACK( $W$20:$W$55&amp;$Y$20:$Y$55, $W$76:$W$110&amp;$Y$76:$Y$110),
_xlpm.Data,  _xlfn.VSTACK($AD$20:$BN$55, $AD$76:$BN$110),
IF(OR($Y262="",ISNUMBER(SEARCH("please",$Y262))),"", _xlfn.XLOOKUP(_xlpm.search_key, _xlpm.Scenario, _xlpm.Data, "▧",2))
)</f>
        <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153"/>
      <c r="BP262" s="2153"/>
      <c r="BQ262" s="2153"/>
      <c r="BR262" s="2153"/>
      <c r="BS262" s="2153"/>
      <c r="BT262" s="2153"/>
      <c r="BU262" s="2153"/>
      <c r="BV262" s="2153"/>
      <c r="BW262" s="2153"/>
      <c r="BX262" s="2153"/>
      <c r="BY262" s="2153"/>
      <c r="BZ262" s="2153"/>
      <c r="CA262" s="34"/>
      <c r="CC262" s="58"/>
      <c r="CD262" s="2154" t="str" cm="1">
        <f t="array" aca="1" ref="CD262" ca="1">_xlfn.LET(
_xlpm.search_key,$W262&amp;$Y262,
_xlpm.Scenario,_xlfn.VSTACK($W$20:$W$55&amp;$Y$20:$Y$55,$W$76:$W$110&amp;$Y$76:$Y$110),
_xlpm.Data,_xlfn.VSTACK(CD$20:CE$55,CD$76:CE$110),
IF(OR($Y262="",ISNUMBER(SEARCH("please",$Y262))),"", _xlfn.XLOOKUP(_xlpm.search_key,_xlpm.Scenario,_xlpm.Data,"▧")
))</f>
        <v/>
      </c>
      <c r="CE262" s="2154"/>
      <c r="CF262" s="88"/>
      <c r="CG262" s="2154" t="str" cm="1">
        <f t="array" aca="1" ref="CG262" ca="1">_xlfn.LET(
_xlpm.search_key,$W262&amp;$Y262,
_xlpm.Scenario,_xlfn.VSTACK($W$20:$W$55&amp;$Y$20:$Y$55,$W$76:$W$110&amp;$Y$76:$Y$110),
_xlpm.Data,_xlfn.VSTACK(CG$20:CH$55,CG$76:CH$110),
IF(OR($Y262="",ISNUMBER(SEARCH("please",$Y262))),"", _xlfn.XLOOKUP(_xlpm.search_key,_xlpm.Scenario,_xlpm.Data,"▧")
))</f>
        <v/>
      </c>
      <c r="CH262" s="2154"/>
      <c r="CI262" s="88"/>
      <c r="CJ262" s="2154" t="str" cm="1">
        <f t="array" ref="CJ262">_xlfn.LET(
_xlpm.search_key,$W262&amp;$Y262,
_xlpm.Scenario,_xlfn.VSTACK($W$20:$W$55&amp;$Y$20:$Y$55,$W$76:$W$110&amp;$Y$76:$Y$110),
_xlpm.Data,_xlfn.VSTACK(CJ$20:CK$55,CJ$76:CK$110),
IF(OR($Y262="",ISNUMBER(SEARCH("please",$Y262))),"", _xlfn.XLOOKUP(_xlpm.search_key,_xlpm.Scenario,_xlpm.Data,"▧")
))</f>
        <v/>
      </c>
      <c r="CK262" s="2154"/>
      <c r="CL262" s="88"/>
      <c r="CM262" s="2154" t="str" cm="1">
        <f t="array" aca="1" ref="CM262" ca="1">_xlfn.LET(
_xlpm.search_key,$W262&amp;$Y262,
_xlpm.Scenario,_xlfn.VSTACK($W$20:$W$55&amp;$Y$20:$Y$55,$W$76:$W$110&amp;$Y$76:$Y$110),
_xlpm.Data,_xlfn.VSTACK(CM$20:CN$55,CM$76:CN$110),
IF(OR($Y262="",ISNUMBER(SEARCH("please",$Y262))),"", _xlfn.XLOOKUP(_xlpm.search_key,_xlpm.Scenario,_xlpm.Data,"▧")
))</f>
        <v/>
      </c>
      <c r="CN262" s="2154"/>
      <c r="CO262" s="88"/>
      <c r="CP262" s="2154" t="str" cm="1">
        <f t="array" aca="1" ref="CP262" ca="1">_xlfn.LET(
_xlpm.search_key,$W262&amp;$Y262,
_xlpm.Scenario,_xlfn.VSTACK($W$20:$W$55&amp;$Y$20:$Y$55,$W$76:$W$110&amp;$Y$76:$Y$110),
_xlpm.Data,_xlfn.VSTACK(CP$20:CQ$55,CP$76:CQ$110),
IF(OR($Y262="",ISNUMBER(SEARCH("please",$Y262))),"", _xlfn.XLOOKUP(_xlpm.search_key,_xlpm.Scenario,_xlpm.Data,"▧")
))</f>
        <v/>
      </c>
      <c r="CQ262" s="2154"/>
      <c r="CR262" s="34"/>
      <c r="CS262" s="2056"/>
    </row>
    <row r="263" spans="1:144" ht="21" customHeight="1">
      <c r="A263" s="1627"/>
      <c r="B263" s="2331"/>
      <c r="C263" s="2084"/>
      <c r="D263" s="1549"/>
      <c r="E263" s="1902"/>
      <c r="F263" s="401"/>
      <c r="G263" s="401"/>
      <c r="H263" s="585"/>
      <c r="I263" s="585"/>
      <c r="J263" s="401"/>
      <c r="K263" s="401"/>
      <c r="N263" s="158"/>
      <c r="O263" s="101"/>
      <c r="P263" s="52"/>
      <c r="Q263" s="101"/>
      <c r="R263" s="101"/>
      <c r="S263" s="101"/>
      <c r="T263" s="101"/>
      <c r="U263" s="39"/>
      <c r="V263" s="37"/>
      <c r="W263" s="2329"/>
      <c r="X263" s="2081"/>
      <c r="Y263" s="2367"/>
      <c r="Z263" s="198"/>
      <c r="AA263" s="2136"/>
      <c r="AB263" s="1134"/>
      <c r="AC263" s="125"/>
      <c r="AD263" s="2152" t="str" cm="1">
        <f t="array" aca="1" ref="AD263" ca="1">_xlfn.LET(
_xlpm.search_key, $W263&amp;$Y263,
_xlpm.Scenario, _xlfn.VSTACK( $W$20:$W$55&amp;$Y$20:$Y$55, $W$76:$W$110&amp;$Y$76:$Y$110),
_xlpm.Data,  _xlfn.VSTACK($AD$20:$BN$55, $AD$76:$BN$110),
IF(OR($Y263="",ISNUMBER(SEARCH("please",$Y263))),"", _xlfn.XLOOKUP(_xlpm.search_key, _xlpm.Scenario, _xlpm.Data, "▧",2))
)</f>
        <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153"/>
      <c r="BP263" s="2153"/>
      <c r="BQ263" s="2153"/>
      <c r="BR263" s="2153"/>
      <c r="BS263" s="2153"/>
      <c r="BT263" s="2153"/>
      <c r="BU263" s="2153"/>
      <c r="BV263" s="2153"/>
      <c r="BW263" s="2153"/>
      <c r="BX263" s="2153"/>
      <c r="BY263" s="2153"/>
      <c r="BZ263" s="2153"/>
      <c r="CA263" s="34"/>
      <c r="CC263" s="58"/>
      <c r="CD263" s="2154" t="str" cm="1">
        <f t="array" aca="1" ref="CD263" ca="1">_xlfn.LET(
_xlpm.search_key,$W263&amp;$Y263,
_xlpm.Scenario,_xlfn.VSTACK($W$20:$W$55&amp;$Y$20:$Y$55,$W$76:$W$110&amp;$Y$76:$Y$110),
_xlpm.Data,_xlfn.VSTACK(CD$20:CE$55,CD$76:CE$110),
IF(OR($Y263="",ISNUMBER(SEARCH("please",$Y263))),"", _xlfn.XLOOKUP(_xlpm.search_key,_xlpm.Scenario,_xlpm.Data,"▧")
))</f>
        <v/>
      </c>
      <c r="CE263" s="2154"/>
      <c r="CF263" s="88"/>
      <c r="CG263" s="2154" t="str" cm="1">
        <f t="array" aca="1" ref="CG263" ca="1">_xlfn.LET(
_xlpm.search_key,$W263&amp;$Y263,
_xlpm.Scenario,_xlfn.VSTACK($W$20:$W$55&amp;$Y$20:$Y$55,$W$76:$W$110&amp;$Y$76:$Y$110),
_xlpm.Data,_xlfn.VSTACK(CG$20:CH$55,CG$76:CH$110),
IF(OR($Y263="",ISNUMBER(SEARCH("please",$Y263))),"", _xlfn.XLOOKUP(_xlpm.search_key,_xlpm.Scenario,_xlpm.Data,"▧")
))</f>
        <v/>
      </c>
      <c r="CH263" s="2154"/>
      <c r="CI263" s="88"/>
      <c r="CJ263" s="2154" t="str" cm="1">
        <f t="array" ref="CJ263">_xlfn.LET(
_xlpm.search_key,$W263&amp;$Y263,
_xlpm.Scenario,_xlfn.VSTACK($W$20:$W$55&amp;$Y$20:$Y$55,$W$76:$W$110&amp;$Y$76:$Y$110),
_xlpm.Data,_xlfn.VSTACK(CJ$20:CK$55,CJ$76:CK$110),
IF(OR($Y263="",ISNUMBER(SEARCH("please",$Y263))),"", _xlfn.XLOOKUP(_xlpm.search_key,_xlpm.Scenario,_xlpm.Data,"▧")
))</f>
        <v/>
      </c>
      <c r="CK263" s="2154"/>
      <c r="CL263" s="88"/>
      <c r="CM263" s="2154" t="str" cm="1">
        <f t="array" aca="1" ref="CM263" ca="1">_xlfn.LET(
_xlpm.search_key,$W263&amp;$Y263,
_xlpm.Scenario,_xlfn.VSTACK($W$20:$W$55&amp;$Y$20:$Y$55,$W$76:$W$110&amp;$Y$76:$Y$110),
_xlpm.Data,_xlfn.VSTACK(CM$20:CN$55,CM$76:CN$110),
IF(OR($Y263="",ISNUMBER(SEARCH("please",$Y263))),"", _xlfn.XLOOKUP(_xlpm.search_key,_xlpm.Scenario,_xlpm.Data,"▧")
))</f>
        <v/>
      </c>
      <c r="CN263" s="2154"/>
      <c r="CO263" s="88"/>
      <c r="CP263" s="2154" t="str" cm="1">
        <f t="array" aca="1" ref="CP263" ca="1">_xlfn.LET(
_xlpm.search_key,$W263&amp;$Y263,
_xlpm.Scenario,_xlfn.VSTACK($W$20:$W$55&amp;$Y$20:$Y$55,$W$76:$W$110&amp;$Y$76:$Y$110),
_xlpm.Data,_xlfn.VSTACK(CP$20:CQ$55,CP$76:CQ$110),
IF(OR($Y263="",ISNUMBER(SEARCH("please",$Y263))),"", _xlfn.XLOOKUP(_xlpm.search_key,_xlpm.Scenario,_xlpm.Data,"▧")
))</f>
        <v/>
      </c>
      <c r="CQ263" s="2154"/>
      <c r="CR263" s="34"/>
      <c r="CS263" s="2056"/>
    </row>
    <row r="264" spans="1:144" ht="21" customHeight="1">
      <c r="A264" s="1627"/>
      <c r="B264" s="2331"/>
      <c r="C264" s="2084"/>
      <c r="D264" s="1549"/>
      <c r="E264" s="1902"/>
      <c r="F264" s="401"/>
      <c r="G264" s="401"/>
      <c r="H264" s="585"/>
      <c r="I264" s="585"/>
      <c r="J264" s="401"/>
      <c r="K264" s="401"/>
      <c r="N264" s="158"/>
      <c r="O264" s="101"/>
      <c r="P264" s="52"/>
      <c r="Q264" s="101"/>
      <c r="R264" s="101"/>
      <c r="S264" s="101"/>
      <c r="T264" s="101"/>
      <c r="U264" s="39"/>
      <c r="V264" s="37"/>
      <c r="W264" s="2329"/>
      <c r="X264" s="2081"/>
      <c r="Y264" s="2367"/>
      <c r="Z264" s="198"/>
      <c r="AA264" s="2136"/>
      <c r="AB264" s="1134"/>
      <c r="AC264" s="125"/>
      <c r="AD264" s="2152" t="str" cm="1">
        <f t="array" aca="1" ref="AD264" ca="1">_xlfn.LET(
_xlpm.search_key, $W264&amp;$Y264,
_xlpm.Scenario, _xlfn.VSTACK( $W$20:$W$55&amp;$Y$20:$Y$55, $W$76:$W$110&amp;$Y$76:$Y$110),
_xlpm.Data,  _xlfn.VSTACK($AD$20:$BN$55, $AD$76:$BN$110),
IF(OR($Y264="",ISNUMBER(SEARCH("please",$Y264))),"", _xlfn.XLOOKUP(_xlpm.search_key, _xlpm.Scenario, _xlpm.Data, "▧",2))
)</f>
        <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153"/>
      <c r="BP264" s="2153"/>
      <c r="BQ264" s="2153"/>
      <c r="BR264" s="2153"/>
      <c r="BS264" s="2153"/>
      <c r="BT264" s="2153"/>
      <c r="BU264" s="2153"/>
      <c r="BV264" s="2153"/>
      <c r="BW264" s="2153"/>
      <c r="BX264" s="2153"/>
      <c r="BY264" s="2153"/>
      <c r="BZ264" s="2153"/>
      <c r="CA264" s="34"/>
      <c r="CC264" s="58"/>
      <c r="CD264" s="2154" t="str" cm="1">
        <f t="array" aca="1" ref="CD264" ca="1">_xlfn.LET(
_xlpm.search_key,$W264&amp;$Y264,
_xlpm.Scenario,_xlfn.VSTACK($W$20:$W$55&amp;$Y$20:$Y$55,$W$76:$W$110&amp;$Y$76:$Y$110),
_xlpm.Data,_xlfn.VSTACK(CD$20:CE$55,CD$76:CE$110),
IF(OR($Y264="",ISNUMBER(SEARCH("please",$Y264))),"", _xlfn.XLOOKUP(_xlpm.search_key,_xlpm.Scenario,_xlpm.Data,"▧")
))</f>
        <v/>
      </c>
      <c r="CE264" s="2154"/>
      <c r="CF264" s="88"/>
      <c r="CG264" s="2154" t="str" cm="1">
        <f t="array" aca="1" ref="CG264" ca="1">_xlfn.LET(
_xlpm.search_key,$W264&amp;$Y264,
_xlpm.Scenario,_xlfn.VSTACK($W$20:$W$55&amp;$Y$20:$Y$55,$W$76:$W$110&amp;$Y$76:$Y$110),
_xlpm.Data,_xlfn.VSTACK(CG$20:CH$55,CG$76:CH$110),
IF(OR($Y264="",ISNUMBER(SEARCH("please",$Y264))),"", _xlfn.XLOOKUP(_xlpm.search_key,_xlpm.Scenario,_xlpm.Data,"▧")
))</f>
        <v/>
      </c>
      <c r="CH264" s="2154"/>
      <c r="CI264" s="88"/>
      <c r="CJ264" s="2154" t="str" cm="1">
        <f t="array" ref="CJ264">_xlfn.LET(
_xlpm.search_key,$W264&amp;$Y264,
_xlpm.Scenario,_xlfn.VSTACK($W$20:$W$55&amp;$Y$20:$Y$55,$W$76:$W$110&amp;$Y$76:$Y$110),
_xlpm.Data,_xlfn.VSTACK(CJ$20:CK$55,CJ$76:CK$110),
IF(OR($Y264="",ISNUMBER(SEARCH("please",$Y264))),"", _xlfn.XLOOKUP(_xlpm.search_key,_xlpm.Scenario,_xlpm.Data,"▧")
))</f>
        <v/>
      </c>
      <c r="CK264" s="2154"/>
      <c r="CL264" s="88"/>
      <c r="CM264" s="2154" t="str" cm="1">
        <f t="array" aca="1" ref="CM264" ca="1">_xlfn.LET(
_xlpm.search_key,$W264&amp;$Y264,
_xlpm.Scenario,_xlfn.VSTACK($W$20:$W$55&amp;$Y$20:$Y$55,$W$76:$W$110&amp;$Y$76:$Y$110),
_xlpm.Data,_xlfn.VSTACK(CM$20:CN$55,CM$76:CN$110),
IF(OR($Y264="",ISNUMBER(SEARCH("please",$Y264))),"", _xlfn.XLOOKUP(_xlpm.search_key,_xlpm.Scenario,_xlpm.Data,"▧")
))</f>
        <v/>
      </c>
      <c r="CN264" s="2154"/>
      <c r="CO264" s="88"/>
      <c r="CP264" s="2154" t="str" cm="1">
        <f t="array" aca="1" ref="CP264" ca="1">_xlfn.LET(
_xlpm.search_key,$W264&amp;$Y264,
_xlpm.Scenario,_xlfn.VSTACK($W$20:$W$55&amp;$Y$20:$Y$55,$W$76:$W$110&amp;$Y$76:$Y$110),
_xlpm.Data,_xlfn.VSTACK(CP$20:CQ$55,CP$76:CQ$110),
IF(OR($Y264="",ISNUMBER(SEARCH("please",$Y264))),"", _xlfn.XLOOKUP(_xlpm.search_key,_xlpm.Scenario,_xlpm.Data,"▧")
))</f>
        <v/>
      </c>
      <c r="CQ264" s="2154"/>
      <c r="CR264" s="34"/>
      <c r="CS264" s="2056"/>
    </row>
    <row r="265" spans="1:144" ht="21" customHeight="1">
      <c r="A265" s="1627"/>
      <c r="B265" s="2331" t="s">
        <v>203</v>
      </c>
      <c r="C265" s="577" t="e" cm="1">
        <f t="array" aca="1" ref="C265" ca="1">IFBLANK(_xldudf_CX_GET(CX_ENTITY, B265, val_asOfDate), D265)</f>
        <v>#NAME?</v>
      </c>
      <c r="D265" s="1549" t="s">
        <v>1846</v>
      </c>
      <c r="E265" s="2135"/>
      <c r="F265" s="401"/>
      <c r="G265" s="401"/>
      <c r="H265" s="585"/>
      <c r="I265" s="585"/>
      <c r="J265" s="401"/>
      <c r="K265" s="401" t="s">
        <v>561</v>
      </c>
      <c r="N265" s="158"/>
      <c r="O265" s="101"/>
      <c r="P265" s="52"/>
      <c r="Q265" s="101"/>
      <c r="R265" s="101"/>
      <c r="S265" s="101"/>
      <c r="T265" s="101"/>
      <c r="U265" s="39"/>
      <c r="V265" s="37"/>
      <c r="W265" s="2330"/>
      <c r="X265" s="2325"/>
      <c r="Y265" s="2326"/>
      <c r="Z265" s="2322"/>
      <c r="AA265" s="2323"/>
      <c r="AB265" s="1134"/>
      <c r="AC265" s="125"/>
      <c r="AD265" s="2152">
        <f ca="1">SUMPRODUCT($X259:$X264, AD259:AD264)</f>
        <v>0</v>
      </c>
      <c r="AE265" s="2152">
        <f t="shared" ref="AE265:BN265" si="78">SUMPRODUCT($X259:$X264, AE259:AE264)</f>
        <v>0</v>
      </c>
      <c r="AF265" s="2152">
        <f t="shared" si="78"/>
        <v>0</v>
      </c>
      <c r="AG265" s="2152">
        <f t="shared" si="78"/>
        <v>0</v>
      </c>
      <c r="AH265" s="2152">
        <f t="shared" si="78"/>
        <v>0</v>
      </c>
      <c r="AI265" s="2152">
        <f t="shared" si="78"/>
        <v>0</v>
      </c>
      <c r="AJ265" s="2152">
        <f t="shared" si="78"/>
        <v>0</v>
      </c>
      <c r="AK265" s="2152">
        <f t="shared" si="78"/>
        <v>0</v>
      </c>
      <c r="AL265" s="2152">
        <f t="shared" si="78"/>
        <v>0</v>
      </c>
      <c r="AM265" s="2152">
        <f t="shared" si="78"/>
        <v>0</v>
      </c>
      <c r="AN265" s="2152">
        <f t="shared" si="78"/>
        <v>0</v>
      </c>
      <c r="AO265" s="2152">
        <f t="shared" si="78"/>
        <v>0</v>
      </c>
      <c r="AP265" s="2152">
        <f t="shared" si="78"/>
        <v>0</v>
      </c>
      <c r="AQ265" s="2152">
        <f t="shared" si="78"/>
        <v>0</v>
      </c>
      <c r="AR265" s="2152">
        <f t="shared" si="78"/>
        <v>0</v>
      </c>
      <c r="AS265" s="2152">
        <f t="shared" si="78"/>
        <v>0</v>
      </c>
      <c r="AT265" s="2152">
        <f t="shared" si="78"/>
        <v>0</v>
      </c>
      <c r="AU265" s="2152">
        <f t="shared" si="78"/>
        <v>0</v>
      </c>
      <c r="AV265" s="2152">
        <f t="shared" si="78"/>
        <v>0</v>
      </c>
      <c r="AW265" s="2152">
        <f t="shared" si="78"/>
        <v>0</v>
      </c>
      <c r="AX265" s="2152">
        <f t="shared" si="78"/>
        <v>0</v>
      </c>
      <c r="AY265" s="2152">
        <f t="shared" si="78"/>
        <v>0</v>
      </c>
      <c r="AZ265" s="2152">
        <f t="shared" si="78"/>
        <v>0</v>
      </c>
      <c r="BA265" s="2152">
        <f t="shared" si="78"/>
        <v>0</v>
      </c>
      <c r="BB265" s="2152">
        <f t="shared" si="78"/>
        <v>0</v>
      </c>
      <c r="BC265" s="2152">
        <f t="shared" si="78"/>
        <v>0</v>
      </c>
      <c r="BD265" s="2152">
        <f t="shared" si="78"/>
        <v>0</v>
      </c>
      <c r="BE265" s="2152">
        <f t="shared" si="78"/>
        <v>0</v>
      </c>
      <c r="BF265" s="2152">
        <f t="shared" si="78"/>
        <v>0</v>
      </c>
      <c r="BG265" s="2152">
        <f t="shared" si="78"/>
        <v>0</v>
      </c>
      <c r="BH265" s="2152">
        <f t="shared" si="78"/>
        <v>0</v>
      </c>
      <c r="BI265" s="2152">
        <f t="shared" si="78"/>
        <v>0</v>
      </c>
      <c r="BJ265" s="2152">
        <f t="shared" si="78"/>
        <v>0</v>
      </c>
      <c r="BK265" s="2152">
        <f t="shared" si="78"/>
        <v>0</v>
      </c>
      <c r="BL265" s="2152">
        <f t="shared" si="78"/>
        <v>0</v>
      </c>
      <c r="BM265" s="2152">
        <f t="shared" si="78"/>
        <v>0</v>
      </c>
      <c r="BN265" s="2152">
        <f t="shared" si="78"/>
        <v>0</v>
      </c>
      <c r="BO265" s="2153"/>
      <c r="BP265" s="2153"/>
      <c r="BQ265" s="2153"/>
      <c r="BR265" s="2153"/>
      <c r="BS265" s="2153"/>
      <c r="BT265" s="2153"/>
      <c r="BU265" s="2153"/>
      <c r="BV265" s="2153"/>
      <c r="BW265" s="2153"/>
      <c r="BX265" s="2153"/>
      <c r="BY265" s="2153"/>
      <c r="BZ265" s="2153"/>
      <c r="CA265" s="34"/>
      <c r="CC265" s="58"/>
      <c r="CD265" s="2152">
        <f ca="1">SUMPRODUCT($X259:$X264, CD259:CD264)</f>
        <v>0</v>
      </c>
      <c r="CE265" s="2152">
        <f t="shared" ref="CE265" si="79">SUMPRODUCT($X259:$X262, CE259:CE262)</f>
        <v>0</v>
      </c>
      <c r="CF265" s="88"/>
      <c r="CG265" s="2152">
        <f ca="1">SUMPRODUCT($X259:$X264, CG259:CG264)</f>
        <v>0</v>
      </c>
      <c r="CH265" s="2152">
        <f t="shared" ref="CH265" si="80">SUMPRODUCT($X259:$X262, CH259:CH262)</f>
        <v>0</v>
      </c>
      <c r="CI265" s="88"/>
      <c r="CJ265" s="2152">
        <f>SUMPRODUCT($X259:$X264, CJ259:CJ264)</f>
        <v>0</v>
      </c>
      <c r="CK265" s="2152">
        <f t="shared" ref="CK265" si="81">SUMPRODUCT($X259:$X262, CK259:CK262)</f>
        <v>0</v>
      </c>
      <c r="CL265" s="88"/>
      <c r="CM265" s="2152">
        <f ca="1">SUMPRODUCT($X259:$X264, CM259:CM264)</f>
        <v>0</v>
      </c>
      <c r="CN265" s="2152">
        <f t="shared" ref="CN265" si="82">SUMPRODUCT($X259:$X262, CN259:CN262)</f>
        <v>0</v>
      </c>
      <c r="CO265" s="88"/>
      <c r="CP265" s="2152">
        <f ca="1">SUMPRODUCT($X259:$X264, CP259:CP264)</f>
        <v>0</v>
      </c>
      <c r="CQ265" s="2152">
        <f t="shared" ref="CQ265" si="83">SUMPRODUCT($X259:$X262, CQ259:CQ262)</f>
        <v>0</v>
      </c>
      <c r="CR265" s="34"/>
      <c r="CS265" s="2056"/>
    </row>
    <row r="266" spans="1:144" s="108" customFormat="1" ht="21" customHeight="1">
      <c r="A266" s="1628"/>
      <c r="B266" s="2084"/>
      <c r="C266" s="2084"/>
      <c r="D266" s="1549"/>
      <c r="E266" s="2135"/>
      <c r="F266" s="401"/>
      <c r="G266" s="401"/>
      <c r="H266" s="585"/>
      <c r="I266" s="585"/>
      <c r="J266" s="401"/>
      <c r="K266" s="401"/>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18"/>
      <c r="BP266" s="2318"/>
      <c r="BQ266" s="2318"/>
      <c r="BR266" s="2318"/>
      <c r="BS266" s="2318"/>
      <c r="BT266" s="2318"/>
      <c r="BU266" s="2318"/>
      <c r="BV266" s="2318"/>
      <c r="BW266" s="2318"/>
      <c r="BX266" s="2318"/>
      <c r="BY266" s="2318"/>
      <c r="BZ266" s="2318"/>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44" ht="21" customHeight="1">
      <c r="A267" s="1627"/>
      <c r="B267" s="2084"/>
      <c r="C267" s="2084"/>
      <c r="D267" s="1549"/>
      <c r="E267" s="2135"/>
      <c r="F267" s="401"/>
      <c r="G267" s="401"/>
      <c r="H267" s="585"/>
      <c r="I267" s="585"/>
      <c r="J267" s="401"/>
      <c r="K267" s="401"/>
      <c r="N267" s="158"/>
      <c r="O267" s="101"/>
      <c r="P267" s="52"/>
      <c r="Q267" s="101"/>
      <c r="R267" s="101"/>
      <c r="S267" s="18"/>
      <c r="T267" s="18"/>
      <c r="U267" s="39"/>
      <c r="V267" s="37"/>
      <c r="W267" s="2328" t="e" cm="1">
        <f t="array" aca="1" ref="W267" ca="1">UNPACK(C274)</f>
        <v>#NAME?</v>
      </c>
      <c r="X267" s="2137"/>
      <c r="Y267" s="2327"/>
      <c r="Z267" s="2139"/>
      <c r="AA267" s="2140"/>
      <c r="AB267" s="2141" t="s">
        <v>199</v>
      </c>
      <c r="AC267" s="2138"/>
      <c r="AD267" s="2138"/>
      <c r="AE267" s="2138"/>
      <c r="AF267" s="2138"/>
      <c r="AG267" s="2138"/>
      <c r="AH267" s="2138"/>
      <c r="AI267" s="2138"/>
      <c r="AJ267" s="2138"/>
      <c r="AK267" s="2138"/>
      <c r="AL267" s="2138"/>
      <c r="AM267" s="2138"/>
      <c r="AN267" s="2138"/>
      <c r="AO267" s="2138"/>
      <c r="AP267" s="2138"/>
      <c r="AQ267" s="2138"/>
      <c r="AR267" s="2138"/>
      <c r="AS267" s="2138"/>
      <c r="AT267" s="2138"/>
      <c r="AU267" s="2138"/>
      <c r="AV267" s="2138"/>
      <c r="AW267" s="2138"/>
      <c r="AX267" s="2138"/>
      <c r="AY267" s="2138"/>
      <c r="AZ267" s="2138"/>
      <c r="BA267" s="2138"/>
      <c r="BB267" s="2138"/>
      <c r="BC267" s="2138"/>
      <c r="BD267" s="2138"/>
      <c r="BE267" s="2138"/>
      <c r="BF267" s="2138"/>
      <c r="BG267" s="2138"/>
      <c r="BH267" s="2138"/>
      <c r="BI267" s="2138"/>
      <c r="BJ267" s="2138"/>
      <c r="BK267" s="2138"/>
      <c r="BL267" s="2138"/>
      <c r="BM267" s="2138"/>
      <c r="BN267" s="2138"/>
      <c r="BO267" s="1634"/>
      <c r="BP267" s="1634"/>
      <c r="BQ267" s="1634"/>
      <c r="BR267" s="1634"/>
      <c r="BS267" s="1634"/>
      <c r="BT267" s="1634"/>
      <c r="BU267" s="1634"/>
      <c r="BV267" s="1634"/>
      <c r="BW267" s="1634"/>
      <c r="BX267" s="1634"/>
      <c r="BY267" s="1634"/>
      <c r="BZ267" s="1634"/>
      <c r="CA267" s="34"/>
      <c r="CC267" s="58"/>
      <c r="CD267" s="1720">
        <f>($W262)</f>
        <v>0</v>
      </c>
      <c r="CE267" s="1721">
        <f>($W262)</f>
        <v>0</v>
      </c>
      <c r="CF267" s="128"/>
      <c r="CG267" s="1734">
        <f>($W262)</f>
        <v>0</v>
      </c>
      <c r="CH267" s="1735">
        <f>($W262)</f>
        <v>0</v>
      </c>
      <c r="CI267" s="207"/>
      <c r="CJ267" s="1724">
        <f>($W262)</f>
        <v>0</v>
      </c>
      <c r="CK267" s="1725">
        <f>($W262)</f>
        <v>0</v>
      </c>
      <c r="CL267" s="88"/>
      <c r="CM267" s="1198" t="str">
        <f>CM$19</f>
        <v>Original Budget</v>
      </c>
      <c r="CN267" s="1198" t="str">
        <f>CN$19</f>
        <v>LE</v>
      </c>
      <c r="CO267" s="88"/>
      <c r="CP267" s="1819" t="str">
        <f>$CP$19</f>
        <v>Original Budget</v>
      </c>
      <c r="CQ267" s="1819" t="str">
        <f>$CQ$19</f>
        <v>LE</v>
      </c>
      <c r="CR267" s="34"/>
      <c r="CS267" s="2056"/>
    </row>
    <row r="268" spans="1:144" ht="21" customHeight="1">
      <c r="A268" s="1627"/>
      <c r="B268" s="2331"/>
      <c r="C268" s="2084"/>
      <c r="D268" s="1549"/>
      <c r="E268" s="1902"/>
      <c r="F268" s="401"/>
      <c r="G268" s="401"/>
      <c r="H268" s="585">
        <v>0</v>
      </c>
      <c r="I268" s="585">
        <v>1</v>
      </c>
      <c r="J268" s="401"/>
      <c r="K268" s="401" t="str">
        <f t="shared" ref="K268:K269" si="84">IFERROR(IF(LEN(AB268)=0,"No",IF(LEN(J268)&gt;0,"Yes","No")),"")</f>
        <v>No</v>
      </c>
      <c r="N268" s="158"/>
      <c r="O268" s="101"/>
      <c r="P268" s="52"/>
      <c r="Q268" s="101"/>
      <c r="R268" s="101"/>
      <c r="S268" s="101"/>
      <c r="T268" s="2324"/>
      <c r="U268" s="39"/>
      <c r="V268" s="37"/>
      <c r="W268" s="2329"/>
      <c r="X268" s="2081"/>
      <c r="Y268" s="2366"/>
      <c r="Z268" s="198"/>
      <c r="AA268" s="2136"/>
      <c r="AB268" s="1134"/>
      <c r="AC268" s="125"/>
      <c r="AD268" s="2152" t="str" cm="1">
        <f t="array" aca="1" ref="AD268" ca="1">_xlfn.LET(
_xlpm.search_key, $W268&amp;$Y268,
_xlpm.Scenario, _xlfn.VSTACK( $W$20:$W$55&amp;$Y$20:$Y$55, $W$76:$W$110&amp;$Y$76:$Y$110),
_xlpm.Data,  _xlfn.VSTACK($AD$20:$BN$55, $AD$76:$BN$110),
IF(OR($Y268="",ISNUMBER(SEARCH("please",$Y268))),"", _xlfn.XLOOKUP(_xlpm.search_key, _xlpm.Scenario, _xlpm.Data, "▧",2))
)</f>
        <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153"/>
      <c r="BP268" s="2153"/>
      <c r="BQ268" s="2153"/>
      <c r="BR268" s="2153"/>
      <c r="BS268" s="2153"/>
      <c r="BT268" s="2153"/>
      <c r="BU268" s="2153"/>
      <c r="BV268" s="2153"/>
      <c r="BW268" s="2153"/>
      <c r="BX268" s="2153"/>
      <c r="BY268" s="2153"/>
      <c r="BZ268" s="2153"/>
      <c r="CA268" s="34"/>
      <c r="CC268" s="58"/>
      <c r="CD268" s="2154" t="str" cm="1">
        <f t="array" aca="1" ref="CD268" ca="1">_xlfn.LET(
_xlpm.search_key,$W268&amp;$Y268,
_xlpm.Scenario,_xlfn.VSTACK($W$20:$W$55&amp;$Y$20:$Y$55,$W$76:$W$110&amp;$Y$76:$Y$110),
_xlpm.Data,_xlfn.VSTACK(CD$20:CE$55,CD$76:CE$110),
IF(OR($Y268="",ISNUMBER(SEARCH("please",$Y268))),"", _xlfn.XLOOKUP(_xlpm.search_key,_xlpm.Scenario,_xlpm.Data,"▧")
))</f>
        <v/>
      </c>
      <c r="CE268" s="2154"/>
      <c r="CF268" s="88"/>
      <c r="CG268" s="2154" t="str" cm="1">
        <f t="array" aca="1" ref="CG268" ca="1">_xlfn.LET(
_xlpm.search_key,$W268&amp;$Y268,
_xlpm.Scenario,_xlfn.VSTACK($W$20:$W$55&amp;$Y$20:$Y$55,$W$76:$W$110&amp;$Y$76:$Y$110),
_xlpm.Data,_xlfn.VSTACK(CG$20:CH$55,CG$76:CH$110),
IF(OR($Y268="",ISNUMBER(SEARCH("please",$Y268))),"", _xlfn.XLOOKUP(_xlpm.search_key,_xlpm.Scenario,_xlpm.Data,"▧")
))</f>
        <v/>
      </c>
      <c r="CH268" s="2154"/>
      <c r="CI268" s="88"/>
      <c r="CJ268" s="2154" t="str" cm="1">
        <f t="array" ref="CJ268">_xlfn.LET(
_xlpm.search_key,$W268&amp;$Y268,
_xlpm.Scenario,_xlfn.VSTACK($W$20:$W$55&amp;$Y$20:$Y$55,$W$76:$W$110&amp;$Y$76:$Y$110),
_xlpm.Data,_xlfn.VSTACK(CJ$20:CK$55,CJ$76:CK$110),
IF(OR($Y268="",ISNUMBER(SEARCH("please",$Y268))),"", _xlfn.XLOOKUP(_xlpm.search_key,_xlpm.Scenario,_xlpm.Data,"▧")
))</f>
        <v/>
      </c>
      <c r="CK268" s="2154"/>
      <c r="CL268" s="88"/>
      <c r="CM268" s="2154" t="str" cm="1">
        <f t="array" aca="1" ref="CM268" ca="1">_xlfn.LET(
_xlpm.search_key,$W268&amp;$Y268,
_xlpm.Scenario,_xlfn.VSTACK($W$20:$W$55&amp;$Y$20:$Y$55,$W$76:$W$110&amp;$Y$76:$Y$110),
_xlpm.Data,_xlfn.VSTACK(CM$20:CN$55,CM$76:CN$110),
IF(OR($Y268="",ISNUMBER(SEARCH("please",$Y268))),"", _xlfn.XLOOKUP(_xlpm.search_key,_xlpm.Scenario,_xlpm.Data,"▧")
))</f>
        <v/>
      </c>
      <c r="CN268" s="2154"/>
      <c r="CO268" s="88"/>
      <c r="CP268" s="2154" t="str" cm="1">
        <f t="array" aca="1" ref="CP268" ca="1">_xlfn.LET(
_xlpm.search_key,$W268&amp;$Y268,
_xlpm.Scenario,_xlfn.VSTACK($W$20:$W$55&amp;$Y$20:$Y$55,$W$76:$W$110&amp;$Y$76:$Y$110),
_xlpm.Data,_xlfn.VSTACK(CP$20:CQ$55,CP$76:CQ$110),
IF(OR($Y268="",ISNUMBER(SEARCH("please",$Y268))),"", _xlfn.XLOOKUP(_xlpm.search_key,_xlpm.Scenario,_xlpm.Data,"▧")
))</f>
        <v/>
      </c>
      <c r="CQ268" s="2154"/>
      <c r="CR268" s="34"/>
      <c r="CS268" s="2056"/>
    </row>
    <row r="269" spans="1:144" ht="21" customHeight="1">
      <c r="A269" s="1627"/>
      <c r="B269" s="2331"/>
      <c r="C269" s="2084"/>
      <c r="D269" s="1549"/>
      <c r="E269" s="1902"/>
      <c r="F269" s="401"/>
      <c r="G269" s="401"/>
      <c r="H269" s="585">
        <v>0</v>
      </c>
      <c r="I269" s="585">
        <v>1</v>
      </c>
      <c r="J269" s="401"/>
      <c r="K269" s="401" t="str">
        <f t="shared" si="84"/>
        <v>No</v>
      </c>
      <c r="N269" s="158"/>
      <c r="O269" s="101"/>
      <c r="P269" s="52"/>
      <c r="Q269" s="101"/>
      <c r="R269" s="101"/>
      <c r="S269" s="101"/>
      <c r="T269" s="101"/>
      <c r="U269" s="39"/>
      <c r="V269" s="37"/>
      <c r="W269" s="2329"/>
      <c r="X269" s="2081"/>
      <c r="Y269" s="2367"/>
      <c r="Z269" s="198"/>
      <c r="AA269" s="2136"/>
      <c r="AB269" s="1134"/>
      <c r="AC269" s="125"/>
      <c r="AD269" s="2152" t="str" cm="1">
        <f t="array" aca="1" ref="AD269" ca="1">_xlfn.LET(
_xlpm.search_key, $W269&amp;$Y269,
_xlpm.Scenario, _xlfn.VSTACK( $W$20:$W$55&amp;$Y$20:$Y$55, $W$76:$W$110&amp;$Y$76:$Y$110),
_xlpm.Data,  _xlfn.VSTACK($AD$20:$BN$55, $AD$76:$BN$110),
IF(OR($Y269="",ISNUMBER(SEARCH("please",$Y269))),"", _xlfn.XLOOKUP(_xlpm.search_key, _xlpm.Scenario, _xlpm.Data, "▧",2))
)</f>
        <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153"/>
      <c r="BP269" s="2153"/>
      <c r="BQ269" s="2153"/>
      <c r="BR269" s="2153"/>
      <c r="BS269" s="2153"/>
      <c r="BT269" s="2153"/>
      <c r="BU269" s="2153"/>
      <c r="BV269" s="2153"/>
      <c r="BW269" s="2153"/>
      <c r="BX269" s="2153"/>
      <c r="BY269" s="2153"/>
      <c r="BZ269" s="2153"/>
      <c r="CA269" s="34"/>
      <c r="CC269" s="58"/>
      <c r="CD269" s="2154" t="str" cm="1">
        <f t="array" aca="1" ref="CD269" ca="1">_xlfn.LET(
_xlpm.search_key,$W269&amp;$Y269,
_xlpm.Scenario,_xlfn.VSTACK($W$20:$W$55&amp;$Y$20:$Y$55,$W$76:$W$110&amp;$Y$76:$Y$110),
_xlpm.Data,_xlfn.VSTACK(CD$20:CE$55,CD$76:CE$110),
IF(OR($Y269="",ISNUMBER(SEARCH("please",$Y269))),"", _xlfn.XLOOKUP(_xlpm.search_key,_xlpm.Scenario,_xlpm.Data,"▧")
))</f>
        <v/>
      </c>
      <c r="CE269" s="2154"/>
      <c r="CF269" s="88"/>
      <c r="CG269" s="2154" t="str" cm="1">
        <f t="array" aca="1" ref="CG269" ca="1">_xlfn.LET(
_xlpm.search_key,$W269&amp;$Y269,
_xlpm.Scenario,_xlfn.VSTACK($W$20:$W$55&amp;$Y$20:$Y$55,$W$76:$W$110&amp;$Y$76:$Y$110),
_xlpm.Data,_xlfn.VSTACK(CG$20:CH$55,CG$76:CH$110),
IF(OR($Y269="",ISNUMBER(SEARCH("please",$Y269))),"", _xlfn.XLOOKUP(_xlpm.search_key,_xlpm.Scenario,_xlpm.Data,"▧")
))</f>
        <v/>
      </c>
      <c r="CH269" s="2154"/>
      <c r="CI269" s="88"/>
      <c r="CJ269" s="2154" t="str" cm="1">
        <f t="array" ref="CJ269">_xlfn.LET(
_xlpm.search_key,$W269&amp;$Y269,
_xlpm.Scenario,_xlfn.VSTACK($W$20:$W$55&amp;$Y$20:$Y$55,$W$76:$W$110&amp;$Y$76:$Y$110),
_xlpm.Data,_xlfn.VSTACK(CJ$20:CK$55,CJ$76:CK$110),
IF(OR($Y269="",ISNUMBER(SEARCH("please",$Y269))),"", _xlfn.XLOOKUP(_xlpm.search_key,_xlpm.Scenario,_xlpm.Data,"▧")
))</f>
        <v/>
      </c>
      <c r="CK269" s="2154"/>
      <c r="CL269" s="88"/>
      <c r="CM269" s="2154" t="str" cm="1">
        <f t="array" aca="1" ref="CM269" ca="1">_xlfn.LET(
_xlpm.search_key,$W269&amp;$Y269,
_xlpm.Scenario,_xlfn.VSTACK($W$20:$W$55&amp;$Y$20:$Y$55,$W$76:$W$110&amp;$Y$76:$Y$110),
_xlpm.Data,_xlfn.VSTACK(CM$20:CN$55,CM$76:CN$110),
IF(OR($Y269="",ISNUMBER(SEARCH("please",$Y269))),"", _xlfn.XLOOKUP(_xlpm.search_key,_xlpm.Scenario,_xlpm.Data,"▧")
))</f>
        <v/>
      </c>
      <c r="CN269" s="2154"/>
      <c r="CO269" s="88"/>
      <c r="CP269" s="2154" t="str" cm="1">
        <f t="array" aca="1" ref="CP269" ca="1">_xlfn.LET(
_xlpm.search_key,$W269&amp;$Y269,
_xlpm.Scenario,_xlfn.VSTACK($W$20:$W$55&amp;$Y$20:$Y$55,$W$76:$W$110&amp;$Y$76:$Y$110),
_xlpm.Data,_xlfn.VSTACK(CP$20:CQ$55,CP$76:CQ$110),
IF(OR($Y269="",ISNUMBER(SEARCH("please",$Y269))),"", _xlfn.XLOOKUP(_xlpm.search_key,_xlpm.Scenario,_xlpm.Data,"▧")
))</f>
        <v/>
      </c>
      <c r="CQ269" s="2154"/>
      <c r="CR269" s="34"/>
      <c r="CS269" s="2056"/>
    </row>
    <row r="270" spans="1:144" ht="21" customHeight="1">
      <c r="A270" s="1627"/>
      <c r="B270" s="2331"/>
      <c r="C270" s="2084"/>
      <c r="D270" s="1549"/>
      <c r="E270" s="1902"/>
      <c r="F270" s="401"/>
      <c r="G270" s="401"/>
      <c r="H270" s="585"/>
      <c r="I270" s="585"/>
      <c r="J270" s="401"/>
      <c r="K270" s="401"/>
      <c r="N270" s="158"/>
      <c r="O270" s="101"/>
      <c r="P270" s="52"/>
      <c r="Q270" s="101"/>
      <c r="R270" s="101"/>
      <c r="S270" s="101"/>
      <c r="T270" s="101"/>
      <c r="U270" s="39"/>
      <c r="V270" s="37"/>
      <c r="W270" s="2329"/>
      <c r="X270" s="2081"/>
      <c r="Y270" s="2367"/>
      <c r="Z270" s="198"/>
      <c r="AA270" s="2136"/>
      <c r="AB270" s="1134"/>
      <c r="AC270" s="125"/>
      <c r="AD270" s="2152" t="str" cm="1">
        <f t="array" aca="1" ref="AD270" ca="1">_xlfn.LET(
_xlpm.search_key, $W270&amp;$Y270,
_xlpm.Scenario, _xlfn.VSTACK( $W$20:$W$55&amp;$Y$20:$Y$55, $W$76:$W$110&amp;$Y$76:$Y$110),
_xlpm.Data,  _xlfn.VSTACK($AD$20:$BN$55, $AD$76:$BN$110),
IF(OR($Y270="",ISNUMBER(SEARCH("please",$Y270))),"", _xlfn.XLOOKUP(_xlpm.search_key, _xlpm.Scenario, _xlpm.Data, "▧",2))
)</f>
        <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153"/>
      <c r="BP270" s="2153"/>
      <c r="BQ270" s="2153"/>
      <c r="BR270" s="2153"/>
      <c r="BS270" s="2153"/>
      <c r="BT270" s="2153"/>
      <c r="BU270" s="2153"/>
      <c r="BV270" s="2153"/>
      <c r="BW270" s="2153"/>
      <c r="BX270" s="2153"/>
      <c r="BY270" s="2153"/>
      <c r="BZ270" s="2153"/>
      <c r="CA270" s="34"/>
      <c r="CC270" s="58"/>
      <c r="CD270" s="2154" t="str" cm="1">
        <f t="array" aca="1" ref="CD270" ca="1">_xlfn.LET(
_xlpm.search_key,$W270&amp;$Y270,
_xlpm.Scenario,_xlfn.VSTACK($W$20:$W$55&amp;$Y$20:$Y$55,$W$76:$W$110&amp;$Y$76:$Y$110),
_xlpm.Data,_xlfn.VSTACK(CD$20:CE$55,CD$76:CE$110),
IF(OR($Y270="",ISNUMBER(SEARCH("please",$Y270))),"", _xlfn.XLOOKUP(_xlpm.search_key,_xlpm.Scenario,_xlpm.Data,"▧")
))</f>
        <v/>
      </c>
      <c r="CE270" s="2154"/>
      <c r="CF270" s="88"/>
      <c r="CG270" s="2154" t="str" cm="1">
        <f t="array" aca="1" ref="CG270" ca="1">_xlfn.LET(
_xlpm.search_key,$W270&amp;$Y270,
_xlpm.Scenario,_xlfn.VSTACK($W$20:$W$55&amp;$Y$20:$Y$55,$W$76:$W$110&amp;$Y$76:$Y$110),
_xlpm.Data,_xlfn.VSTACK(CG$20:CH$55,CG$76:CH$110),
IF(OR($Y270="",ISNUMBER(SEARCH("please",$Y270))),"", _xlfn.XLOOKUP(_xlpm.search_key,_xlpm.Scenario,_xlpm.Data,"▧")
))</f>
        <v/>
      </c>
      <c r="CH270" s="2154"/>
      <c r="CI270" s="88"/>
      <c r="CJ270" s="2154" t="str" cm="1">
        <f t="array" ref="CJ270">_xlfn.LET(
_xlpm.search_key,$W270&amp;$Y270,
_xlpm.Scenario,_xlfn.VSTACK($W$20:$W$55&amp;$Y$20:$Y$55,$W$76:$W$110&amp;$Y$76:$Y$110),
_xlpm.Data,_xlfn.VSTACK(CJ$20:CK$55,CJ$76:CK$110),
IF(OR($Y270="",ISNUMBER(SEARCH("please",$Y270))),"", _xlfn.XLOOKUP(_xlpm.search_key,_xlpm.Scenario,_xlpm.Data,"▧")
))</f>
        <v/>
      </c>
      <c r="CK270" s="2154"/>
      <c r="CL270" s="88"/>
      <c r="CM270" s="2154" t="str" cm="1">
        <f t="array" aca="1" ref="CM270" ca="1">_xlfn.LET(
_xlpm.search_key,$W270&amp;$Y270,
_xlpm.Scenario,_xlfn.VSTACK($W$20:$W$55&amp;$Y$20:$Y$55,$W$76:$W$110&amp;$Y$76:$Y$110),
_xlpm.Data,_xlfn.VSTACK(CM$20:CN$55,CM$76:CN$110),
IF(OR($Y270="",ISNUMBER(SEARCH("please",$Y270))),"", _xlfn.XLOOKUP(_xlpm.search_key,_xlpm.Scenario,_xlpm.Data,"▧")
))</f>
        <v/>
      </c>
      <c r="CN270" s="2154"/>
      <c r="CO270" s="88"/>
      <c r="CP270" s="2154" t="str" cm="1">
        <f t="array" aca="1" ref="CP270" ca="1">_xlfn.LET(
_xlpm.search_key,$W270&amp;$Y270,
_xlpm.Scenario,_xlfn.VSTACK($W$20:$W$55&amp;$Y$20:$Y$55,$W$76:$W$110&amp;$Y$76:$Y$110),
_xlpm.Data,_xlfn.VSTACK(CP$20:CQ$55,CP$76:CQ$110),
IF(OR($Y270="",ISNUMBER(SEARCH("please",$Y270))),"", _xlfn.XLOOKUP(_xlpm.search_key,_xlpm.Scenario,_xlpm.Data,"▧")
))</f>
        <v/>
      </c>
      <c r="CQ270" s="2154"/>
      <c r="CR270" s="34"/>
      <c r="CS270" s="2056"/>
    </row>
    <row r="271" spans="1:144" ht="21" customHeight="1">
      <c r="A271" s="1627"/>
      <c r="B271" s="2331"/>
      <c r="C271" s="2084"/>
      <c r="D271" s="1549"/>
      <c r="E271" s="1902"/>
      <c r="F271" s="401"/>
      <c r="G271" s="401"/>
      <c r="H271" s="585"/>
      <c r="I271" s="585"/>
      <c r="J271" s="401"/>
      <c r="K271" s="401"/>
      <c r="N271" s="158"/>
      <c r="O271" s="101"/>
      <c r="P271" s="52"/>
      <c r="Q271" s="101"/>
      <c r="R271" s="101"/>
      <c r="S271" s="101"/>
      <c r="T271" s="101"/>
      <c r="U271" s="39"/>
      <c r="V271" s="37"/>
      <c r="W271" s="2329"/>
      <c r="X271" s="2081"/>
      <c r="Y271" s="2367"/>
      <c r="Z271" s="198"/>
      <c r="AA271" s="2136"/>
      <c r="AB271" s="1134"/>
      <c r="AC271" s="125"/>
      <c r="AD271" s="2152" t="str" cm="1">
        <f t="array" aca="1" ref="AD271" ca="1">_xlfn.LET(
_xlpm.search_key, $W271&amp;$Y271,
_xlpm.Scenario, _xlfn.VSTACK( $W$20:$W$55&amp;$Y$20:$Y$55, $W$76:$W$110&amp;$Y$76:$Y$110),
_xlpm.Data,  _xlfn.VSTACK($AD$20:$BN$55, $AD$76:$BN$110),
IF(OR($Y271="",ISNUMBER(SEARCH("please",$Y271))),"", _xlfn.XLOOKUP(_xlpm.search_key, _xlpm.Scenario, _xlpm.Data, "▧",2))
)</f>
        <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153"/>
      <c r="BP271" s="2153"/>
      <c r="BQ271" s="2153"/>
      <c r="BR271" s="2153"/>
      <c r="BS271" s="2153"/>
      <c r="BT271" s="2153"/>
      <c r="BU271" s="2153"/>
      <c r="BV271" s="2153"/>
      <c r="BW271" s="2153"/>
      <c r="BX271" s="2153"/>
      <c r="BY271" s="2153"/>
      <c r="BZ271" s="2153"/>
      <c r="CA271" s="34"/>
      <c r="CC271" s="58"/>
      <c r="CD271" s="2154" t="str" cm="1">
        <f t="array" aca="1" ref="CD271" ca="1">_xlfn.LET(
_xlpm.search_key,$W271&amp;$Y271,
_xlpm.Scenario,_xlfn.VSTACK($W$20:$W$55&amp;$Y$20:$Y$55,$W$76:$W$110&amp;$Y$76:$Y$110),
_xlpm.Data,_xlfn.VSTACK(CD$20:CE$55,CD$76:CE$110),
IF(OR($Y271="",ISNUMBER(SEARCH("please",$Y271))),"", _xlfn.XLOOKUP(_xlpm.search_key,_xlpm.Scenario,_xlpm.Data,"▧")
))</f>
        <v/>
      </c>
      <c r="CE271" s="2154"/>
      <c r="CF271" s="88"/>
      <c r="CG271" s="2154" t="str" cm="1">
        <f t="array" aca="1" ref="CG271" ca="1">_xlfn.LET(
_xlpm.search_key,$W271&amp;$Y271,
_xlpm.Scenario,_xlfn.VSTACK($W$20:$W$55&amp;$Y$20:$Y$55,$W$76:$W$110&amp;$Y$76:$Y$110),
_xlpm.Data,_xlfn.VSTACK(CG$20:CH$55,CG$76:CH$110),
IF(OR($Y271="",ISNUMBER(SEARCH("please",$Y271))),"", _xlfn.XLOOKUP(_xlpm.search_key,_xlpm.Scenario,_xlpm.Data,"▧")
))</f>
        <v/>
      </c>
      <c r="CH271" s="2154"/>
      <c r="CI271" s="88"/>
      <c r="CJ271" s="2154" t="str" cm="1">
        <f t="array" ref="CJ271">_xlfn.LET(
_xlpm.search_key,$W271&amp;$Y271,
_xlpm.Scenario,_xlfn.VSTACK($W$20:$W$55&amp;$Y$20:$Y$55,$W$76:$W$110&amp;$Y$76:$Y$110),
_xlpm.Data,_xlfn.VSTACK(CJ$20:CK$55,CJ$76:CK$110),
IF(OR($Y271="",ISNUMBER(SEARCH("please",$Y271))),"", _xlfn.XLOOKUP(_xlpm.search_key,_xlpm.Scenario,_xlpm.Data,"▧")
))</f>
        <v/>
      </c>
      <c r="CK271" s="2154"/>
      <c r="CL271" s="88"/>
      <c r="CM271" s="2154" t="str" cm="1">
        <f t="array" aca="1" ref="CM271" ca="1">_xlfn.LET(
_xlpm.search_key,$W271&amp;$Y271,
_xlpm.Scenario,_xlfn.VSTACK($W$20:$W$55&amp;$Y$20:$Y$55,$W$76:$W$110&amp;$Y$76:$Y$110),
_xlpm.Data,_xlfn.VSTACK(CM$20:CN$55,CM$76:CN$110),
IF(OR($Y271="",ISNUMBER(SEARCH("please",$Y271))),"", _xlfn.XLOOKUP(_xlpm.search_key,_xlpm.Scenario,_xlpm.Data,"▧")
))</f>
        <v/>
      </c>
      <c r="CN271" s="2154"/>
      <c r="CO271" s="88"/>
      <c r="CP271" s="2154" t="str" cm="1">
        <f t="array" aca="1" ref="CP271" ca="1">_xlfn.LET(
_xlpm.search_key,$W271&amp;$Y271,
_xlpm.Scenario,_xlfn.VSTACK($W$20:$W$55&amp;$Y$20:$Y$55,$W$76:$W$110&amp;$Y$76:$Y$110),
_xlpm.Data,_xlfn.VSTACK(CP$20:CQ$55,CP$76:CQ$110),
IF(OR($Y271="",ISNUMBER(SEARCH("please",$Y271))),"", _xlfn.XLOOKUP(_xlpm.search_key,_xlpm.Scenario,_xlpm.Data,"▧")
))</f>
        <v/>
      </c>
      <c r="CQ271" s="2154"/>
      <c r="CR271" s="34"/>
      <c r="CS271" s="2056"/>
    </row>
    <row r="272" spans="1:144" ht="21" customHeight="1">
      <c r="A272" s="1627"/>
      <c r="B272" s="2331"/>
      <c r="C272" s="2084"/>
      <c r="D272" s="1549"/>
      <c r="E272" s="1902"/>
      <c r="F272" s="401"/>
      <c r="G272" s="401"/>
      <c r="H272" s="585"/>
      <c r="I272" s="585"/>
      <c r="J272" s="401"/>
      <c r="K272" s="401"/>
      <c r="N272" s="158"/>
      <c r="O272" s="101"/>
      <c r="P272" s="52"/>
      <c r="Q272" s="101"/>
      <c r="R272" s="101"/>
      <c r="S272" s="101"/>
      <c r="T272" s="101"/>
      <c r="U272" s="39"/>
      <c r="V272" s="37"/>
      <c r="W272" s="2329"/>
      <c r="X272" s="2081"/>
      <c r="Y272" s="2367"/>
      <c r="Z272" s="198"/>
      <c r="AA272" s="2136"/>
      <c r="AB272" s="1134"/>
      <c r="AC272" s="125"/>
      <c r="AD272" s="2152" t="str" cm="1">
        <f t="array" aca="1" ref="AD272" ca="1">_xlfn.LET(
_xlpm.search_key, $W272&amp;$Y272,
_xlpm.Scenario, _xlfn.VSTACK( $W$20:$W$55&amp;$Y$20:$Y$55, $W$76:$W$110&amp;$Y$76:$Y$110),
_xlpm.Data,  _xlfn.VSTACK($AD$20:$BN$55, $AD$76:$BN$110),
IF(OR($Y272="",ISNUMBER(SEARCH("please",$Y272))),"", _xlfn.XLOOKUP(_xlpm.search_key, _xlpm.Scenario, _xlpm.Data, "▧",2))
)</f>
        <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153"/>
      <c r="BP272" s="2153"/>
      <c r="BQ272" s="2153"/>
      <c r="BR272" s="2153"/>
      <c r="BS272" s="2153"/>
      <c r="BT272" s="2153"/>
      <c r="BU272" s="2153"/>
      <c r="BV272" s="2153"/>
      <c r="BW272" s="2153"/>
      <c r="BX272" s="2153"/>
      <c r="BY272" s="2153"/>
      <c r="BZ272" s="2153"/>
      <c r="CA272" s="34"/>
      <c r="CC272" s="58"/>
      <c r="CD272" s="2154" t="str" cm="1">
        <f t="array" aca="1" ref="CD272" ca="1">_xlfn.LET(
_xlpm.search_key,$W272&amp;$Y272,
_xlpm.Scenario,_xlfn.VSTACK($W$20:$W$55&amp;$Y$20:$Y$55,$W$76:$W$110&amp;$Y$76:$Y$110),
_xlpm.Data,_xlfn.VSTACK(CD$20:CE$55,CD$76:CE$110),
IF(OR($Y272="",ISNUMBER(SEARCH("please",$Y272))),"", _xlfn.XLOOKUP(_xlpm.search_key,_xlpm.Scenario,_xlpm.Data,"▧")
))</f>
        <v/>
      </c>
      <c r="CE272" s="2154"/>
      <c r="CF272" s="88"/>
      <c r="CG272" s="2154" t="str" cm="1">
        <f t="array" aca="1" ref="CG272" ca="1">_xlfn.LET(
_xlpm.search_key,$W272&amp;$Y272,
_xlpm.Scenario,_xlfn.VSTACK($W$20:$W$55&amp;$Y$20:$Y$55,$W$76:$W$110&amp;$Y$76:$Y$110),
_xlpm.Data,_xlfn.VSTACK(CG$20:CH$55,CG$76:CH$110),
IF(OR($Y272="",ISNUMBER(SEARCH("please",$Y272))),"", _xlfn.XLOOKUP(_xlpm.search_key,_xlpm.Scenario,_xlpm.Data,"▧")
))</f>
        <v/>
      </c>
      <c r="CH272" s="2154"/>
      <c r="CI272" s="88"/>
      <c r="CJ272" s="2154" t="str" cm="1">
        <f t="array" ref="CJ272">_xlfn.LET(
_xlpm.search_key,$W272&amp;$Y272,
_xlpm.Scenario,_xlfn.VSTACK($W$20:$W$55&amp;$Y$20:$Y$55,$W$76:$W$110&amp;$Y$76:$Y$110),
_xlpm.Data,_xlfn.VSTACK(CJ$20:CK$55,CJ$76:CK$110),
IF(OR($Y272="",ISNUMBER(SEARCH("please",$Y272))),"", _xlfn.XLOOKUP(_xlpm.search_key,_xlpm.Scenario,_xlpm.Data,"▧")
))</f>
        <v/>
      </c>
      <c r="CK272" s="2154"/>
      <c r="CL272" s="88"/>
      <c r="CM272" s="2154" t="str" cm="1">
        <f t="array" aca="1" ref="CM272" ca="1">_xlfn.LET(
_xlpm.search_key,$W272&amp;$Y272,
_xlpm.Scenario,_xlfn.VSTACK($W$20:$W$55&amp;$Y$20:$Y$55,$W$76:$W$110&amp;$Y$76:$Y$110),
_xlpm.Data,_xlfn.VSTACK(CM$20:CN$55,CM$76:CN$110),
IF(OR($Y272="",ISNUMBER(SEARCH("please",$Y272))),"", _xlfn.XLOOKUP(_xlpm.search_key,_xlpm.Scenario,_xlpm.Data,"▧")
))</f>
        <v/>
      </c>
      <c r="CN272" s="2154"/>
      <c r="CO272" s="88"/>
      <c r="CP272" s="2154" t="str" cm="1">
        <f t="array" aca="1" ref="CP272" ca="1">_xlfn.LET(
_xlpm.search_key,$W272&amp;$Y272,
_xlpm.Scenario,_xlfn.VSTACK($W$20:$W$55&amp;$Y$20:$Y$55,$W$76:$W$110&amp;$Y$76:$Y$110),
_xlpm.Data,_xlfn.VSTACK(CP$20:CQ$55,CP$76:CQ$110),
IF(OR($Y272="",ISNUMBER(SEARCH("please",$Y272))),"", _xlfn.XLOOKUP(_xlpm.search_key,_xlpm.Scenario,_xlpm.Data,"▧")
))</f>
        <v/>
      </c>
      <c r="CQ272" s="2154"/>
      <c r="CR272" s="34"/>
      <c r="CS272" s="2056"/>
    </row>
    <row r="273" spans="1:144" ht="21" customHeight="1">
      <c r="A273" s="1627"/>
      <c r="B273" s="2331"/>
      <c r="C273" s="2084"/>
      <c r="D273" s="1549"/>
      <c r="E273" s="1902"/>
      <c r="F273" s="401"/>
      <c r="G273" s="401"/>
      <c r="H273" s="585"/>
      <c r="I273" s="585"/>
      <c r="J273" s="401"/>
      <c r="K273" s="401"/>
      <c r="N273" s="158"/>
      <c r="O273" s="101"/>
      <c r="P273" s="52"/>
      <c r="Q273" s="101"/>
      <c r="R273" s="101"/>
      <c r="S273" s="101"/>
      <c r="T273" s="101"/>
      <c r="U273" s="39"/>
      <c r="V273" s="37"/>
      <c r="W273" s="2329"/>
      <c r="X273" s="2081"/>
      <c r="Y273" s="2367"/>
      <c r="Z273" s="198"/>
      <c r="AA273" s="2136"/>
      <c r="AB273" s="1134"/>
      <c r="AC273" s="125"/>
      <c r="AD273" s="2152" t="str" cm="1">
        <f t="array" aca="1" ref="AD273" ca="1">_xlfn.LET(
_xlpm.search_key, $W273&amp;$Y273,
_xlpm.Scenario, _xlfn.VSTACK( $W$20:$W$55&amp;$Y$20:$Y$55, $W$76:$W$110&amp;$Y$76:$Y$110),
_xlpm.Data,  _xlfn.VSTACK($AD$20:$BN$55, $AD$76:$BN$110),
IF(OR($Y273="",ISNUMBER(SEARCH("please",$Y273))),"", _xlfn.XLOOKUP(_xlpm.search_key, _xlpm.Scenario, _xlpm.Data, "▧",2))
)</f>
        <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153"/>
      <c r="BP273" s="2153"/>
      <c r="BQ273" s="2153"/>
      <c r="BR273" s="2153"/>
      <c r="BS273" s="2153"/>
      <c r="BT273" s="2153"/>
      <c r="BU273" s="2153"/>
      <c r="BV273" s="2153"/>
      <c r="BW273" s="2153"/>
      <c r="BX273" s="2153"/>
      <c r="BY273" s="2153"/>
      <c r="BZ273" s="2153"/>
      <c r="CA273" s="34"/>
      <c r="CC273" s="58"/>
      <c r="CD273" s="2154" t="str" cm="1">
        <f t="array" aca="1" ref="CD273" ca="1">_xlfn.LET(
_xlpm.search_key,$W273&amp;$Y273,
_xlpm.Scenario,_xlfn.VSTACK($W$20:$W$55&amp;$Y$20:$Y$55,$W$76:$W$110&amp;$Y$76:$Y$110),
_xlpm.Data,_xlfn.VSTACK(CD$20:CE$55,CD$76:CE$110),
IF(OR($Y273="",ISNUMBER(SEARCH("please",$Y273))),"", _xlfn.XLOOKUP(_xlpm.search_key,_xlpm.Scenario,_xlpm.Data,"▧")
))</f>
        <v/>
      </c>
      <c r="CE273" s="2154"/>
      <c r="CF273" s="88"/>
      <c r="CG273" s="2154" t="str" cm="1">
        <f t="array" aca="1" ref="CG273" ca="1">_xlfn.LET(
_xlpm.search_key,$W273&amp;$Y273,
_xlpm.Scenario,_xlfn.VSTACK($W$20:$W$55&amp;$Y$20:$Y$55,$W$76:$W$110&amp;$Y$76:$Y$110),
_xlpm.Data,_xlfn.VSTACK(CG$20:CH$55,CG$76:CH$110),
IF(OR($Y273="",ISNUMBER(SEARCH("please",$Y273))),"", _xlfn.XLOOKUP(_xlpm.search_key,_xlpm.Scenario,_xlpm.Data,"▧")
))</f>
        <v/>
      </c>
      <c r="CH273" s="2154"/>
      <c r="CI273" s="88"/>
      <c r="CJ273" s="2154" t="str" cm="1">
        <f t="array" ref="CJ273">_xlfn.LET(
_xlpm.search_key,$W273&amp;$Y273,
_xlpm.Scenario,_xlfn.VSTACK($W$20:$W$55&amp;$Y$20:$Y$55,$W$76:$W$110&amp;$Y$76:$Y$110),
_xlpm.Data,_xlfn.VSTACK(CJ$20:CK$55,CJ$76:CK$110),
IF(OR($Y273="",ISNUMBER(SEARCH("please",$Y273))),"", _xlfn.XLOOKUP(_xlpm.search_key,_xlpm.Scenario,_xlpm.Data,"▧")
))</f>
        <v/>
      </c>
      <c r="CK273" s="2154"/>
      <c r="CL273" s="88"/>
      <c r="CM273" s="2154" t="str" cm="1">
        <f t="array" aca="1" ref="CM273" ca="1">_xlfn.LET(
_xlpm.search_key,$W273&amp;$Y273,
_xlpm.Scenario,_xlfn.VSTACK($W$20:$W$55&amp;$Y$20:$Y$55,$W$76:$W$110&amp;$Y$76:$Y$110),
_xlpm.Data,_xlfn.VSTACK(CM$20:CN$55,CM$76:CN$110),
IF(OR($Y273="",ISNUMBER(SEARCH("please",$Y273))),"", _xlfn.XLOOKUP(_xlpm.search_key,_xlpm.Scenario,_xlpm.Data,"▧")
))</f>
        <v/>
      </c>
      <c r="CN273" s="2154"/>
      <c r="CO273" s="88"/>
      <c r="CP273" s="2154" t="str" cm="1">
        <f t="array" aca="1" ref="CP273" ca="1">_xlfn.LET(
_xlpm.search_key,$W273&amp;$Y273,
_xlpm.Scenario,_xlfn.VSTACK($W$20:$W$55&amp;$Y$20:$Y$55,$W$76:$W$110&amp;$Y$76:$Y$110),
_xlpm.Data,_xlfn.VSTACK(CP$20:CQ$55,CP$76:CQ$110),
IF(OR($Y273="",ISNUMBER(SEARCH("please",$Y273))),"", _xlfn.XLOOKUP(_xlpm.search_key,_xlpm.Scenario,_xlpm.Data,"▧")
))</f>
        <v/>
      </c>
      <c r="CQ273" s="2154"/>
      <c r="CR273" s="34"/>
      <c r="CS273" s="2056"/>
    </row>
    <row r="274" spans="1:144" ht="21" customHeight="1">
      <c r="A274" s="1627"/>
      <c r="B274" s="2331" t="s">
        <v>204</v>
      </c>
      <c r="C274" s="577" t="e" cm="1">
        <f t="array" aca="1" ref="C274" ca="1">IFBLANK(_xldudf_CX_GET(CX_ENTITY, B274, val_asOfDate), D274)</f>
        <v>#NAME?</v>
      </c>
      <c r="D274" s="577" t="s">
        <v>1848</v>
      </c>
      <c r="E274" s="2135"/>
      <c r="F274" s="401"/>
      <c r="G274" s="401"/>
      <c r="H274" s="585"/>
      <c r="I274" s="585"/>
      <c r="J274" s="401"/>
      <c r="K274" s="401" t="s">
        <v>561</v>
      </c>
      <c r="N274" s="158"/>
      <c r="O274" s="101"/>
      <c r="P274" s="52"/>
      <c r="Q274" s="101"/>
      <c r="R274" s="101"/>
      <c r="S274" s="101"/>
      <c r="T274" s="101"/>
      <c r="U274" s="39"/>
      <c r="V274" s="37"/>
      <c r="W274" s="2330"/>
      <c r="X274" s="2325"/>
      <c r="Y274" s="2326"/>
      <c r="Z274" s="2322"/>
      <c r="AA274" s="2323"/>
      <c r="AB274" s="1134"/>
      <c r="AC274" s="125"/>
      <c r="AD274" s="2152">
        <f ca="1">SUMPRODUCT($X268:$X273, AD268:AD273)</f>
        <v>0</v>
      </c>
      <c r="AE274" s="2152">
        <f t="shared" ref="AE274:AG274" si="85">SUMPRODUCT($X268:$X273, AE268:AE273)</f>
        <v>0</v>
      </c>
      <c r="AF274" s="2152">
        <f t="shared" si="85"/>
        <v>0</v>
      </c>
      <c r="AG274" s="2152">
        <f t="shared" si="85"/>
        <v>0</v>
      </c>
      <c r="AH274" s="2152">
        <f t="shared" ref="AH274:BN274" si="86">SUMPRODUCT($X268:$X273, AH268:AH273)</f>
        <v>0</v>
      </c>
      <c r="AI274" s="2152">
        <f t="shared" si="86"/>
        <v>0</v>
      </c>
      <c r="AJ274" s="2152">
        <f t="shared" si="86"/>
        <v>0</v>
      </c>
      <c r="AK274" s="2152">
        <f t="shared" si="86"/>
        <v>0</v>
      </c>
      <c r="AL274" s="2152">
        <f t="shared" si="86"/>
        <v>0</v>
      </c>
      <c r="AM274" s="2152">
        <f t="shared" si="86"/>
        <v>0</v>
      </c>
      <c r="AN274" s="2152">
        <f t="shared" si="86"/>
        <v>0</v>
      </c>
      <c r="AO274" s="2152">
        <f t="shared" si="86"/>
        <v>0</v>
      </c>
      <c r="AP274" s="2152">
        <f t="shared" si="86"/>
        <v>0</v>
      </c>
      <c r="AQ274" s="2152">
        <f t="shared" si="86"/>
        <v>0</v>
      </c>
      <c r="AR274" s="2152">
        <f t="shared" si="86"/>
        <v>0</v>
      </c>
      <c r="AS274" s="2152">
        <f t="shared" si="86"/>
        <v>0</v>
      </c>
      <c r="AT274" s="2152">
        <f t="shared" si="86"/>
        <v>0</v>
      </c>
      <c r="AU274" s="2152">
        <f t="shared" si="86"/>
        <v>0</v>
      </c>
      <c r="AV274" s="2152">
        <f t="shared" si="86"/>
        <v>0</v>
      </c>
      <c r="AW274" s="2152">
        <f t="shared" si="86"/>
        <v>0</v>
      </c>
      <c r="AX274" s="2152">
        <f t="shared" si="86"/>
        <v>0</v>
      </c>
      <c r="AY274" s="2152">
        <f t="shared" si="86"/>
        <v>0</v>
      </c>
      <c r="AZ274" s="2152">
        <f t="shared" si="86"/>
        <v>0</v>
      </c>
      <c r="BA274" s="2152">
        <f t="shared" si="86"/>
        <v>0</v>
      </c>
      <c r="BB274" s="2152">
        <f t="shared" si="86"/>
        <v>0</v>
      </c>
      <c r="BC274" s="2152">
        <f t="shared" si="86"/>
        <v>0</v>
      </c>
      <c r="BD274" s="2152">
        <f t="shared" si="86"/>
        <v>0</v>
      </c>
      <c r="BE274" s="2152">
        <f t="shared" si="86"/>
        <v>0</v>
      </c>
      <c r="BF274" s="2152">
        <f t="shared" si="86"/>
        <v>0</v>
      </c>
      <c r="BG274" s="2152">
        <f t="shared" si="86"/>
        <v>0</v>
      </c>
      <c r="BH274" s="2152">
        <f t="shared" si="86"/>
        <v>0</v>
      </c>
      <c r="BI274" s="2152">
        <f t="shared" si="86"/>
        <v>0</v>
      </c>
      <c r="BJ274" s="2152">
        <f t="shared" si="86"/>
        <v>0</v>
      </c>
      <c r="BK274" s="2152">
        <f t="shared" si="86"/>
        <v>0</v>
      </c>
      <c r="BL274" s="2152">
        <f t="shared" si="86"/>
        <v>0</v>
      </c>
      <c r="BM274" s="2152">
        <f t="shared" si="86"/>
        <v>0</v>
      </c>
      <c r="BN274" s="2152">
        <f t="shared" si="86"/>
        <v>0</v>
      </c>
      <c r="BO274" s="2153"/>
      <c r="BP274" s="2153"/>
      <c r="BQ274" s="2153"/>
      <c r="BR274" s="2153"/>
      <c r="BS274" s="2153"/>
      <c r="BT274" s="2153"/>
      <c r="BU274" s="2153"/>
      <c r="BV274" s="2153"/>
      <c r="BW274" s="2153"/>
      <c r="BX274" s="2153"/>
      <c r="BY274" s="2153"/>
      <c r="BZ274" s="2153"/>
      <c r="CA274" s="34"/>
      <c r="CC274" s="58"/>
      <c r="CD274" s="2152">
        <f ca="1">SUMPRODUCT($X268:$X273, CD268:CD273)</f>
        <v>0</v>
      </c>
      <c r="CE274" s="2152">
        <f t="shared" ref="CE274" si="87">SUMPRODUCT($X268:$X271, CE268:CE271)</f>
        <v>0</v>
      </c>
      <c r="CF274" s="88"/>
      <c r="CG274" s="2152">
        <f ca="1">SUMPRODUCT($X268:$X273, CG268:CG273)</f>
        <v>0</v>
      </c>
      <c r="CH274" s="2152">
        <f t="shared" ref="CH274" si="88">SUMPRODUCT($X268:$X271, CH268:CH271)</f>
        <v>0</v>
      </c>
      <c r="CI274" s="88"/>
      <c r="CJ274" s="2152">
        <f>SUMPRODUCT($X268:$X273, CJ268:CJ273)</f>
        <v>0</v>
      </c>
      <c r="CK274" s="2152">
        <f t="shared" ref="CK274" si="89">SUMPRODUCT($X268:$X271, CK268:CK271)</f>
        <v>0</v>
      </c>
      <c r="CL274" s="88"/>
      <c r="CM274" s="2152">
        <f ca="1">SUMPRODUCT($X268:$X273, CM268:CM273)</f>
        <v>0</v>
      </c>
      <c r="CN274" s="2152">
        <f t="shared" ref="CN274" si="90">SUMPRODUCT($X268:$X271, CN268:CN271)</f>
        <v>0</v>
      </c>
      <c r="CO274" s="88"/>
      <c r="CP274" s="2152">
        <f ca="1">SUMPRODUCT($X268:$X273, CP268:CP273)</f>
        <v>0</v>
      </c>
      <c r="CQ274" s="2152">
        <f t="shared" ref="CQ274" si="91">SUMPRODUCT($X268:$X271, CQ268:CQ271)</f>
        <v>0</v>
      </c>
      <c r="CR274" s="34"/>
      <c r="CS274" s="2056"/>
    </row>
    <row r="275" spans="1:144" s="108" customFormat="1" ht="21" customHeight="1">
      <c r="A275" s="1628"/>
      <c r="B275" s="2084"/>
      <c r="C275" s="2084"/>
      <c r="D275" s="1549"/>
      <c r="E275" s="2135"/>
      <c r="F275" s="401"/>
      <c r="G275" s="401"/>
      <c r="H275" s="585"/>
      <c r="I275" s="585"/>
      <c r="J275" s="401"/>
      <c r="K275" s="401"/>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18"/>
      <c r="BP275" s="2318"/>
      <c r="BQ275" s="2318"/>
      <c r="BR275" s="2318"/>
      <c r="BS275" s="2318"/>
      <c r="BT275" s="2318"/>
      <c r="BU275" s="2318"/>
      <c r="BV275" s="2318"/>
      <c r="BW275" s="2318"/>
      <c r="BX275" s="2318"/>
      <c r="BY275" s="2318"/>
      <c r="BZ275" s="2318"/>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44" ht="21" customHeight="1">
      <c r="A276" s="1627"/>
      <c r="B276" s="2084"/>
      <c r="C276" s="2084"/>
      <c r="D276" s="1549"/>
      <c r="E276" s="2135"/>
      <c r="F276" s="401"/>
      <c r="G276" s="401"/>
      <c r="H276" s="585"/>
      <c r="I276" s="585"/>
      <c r="J276" s="401"/>
      <c r="K276" s="401"/>
      <c r="N276" s="158"/>
      <c r="O276" s="101"/>
      <c r="P276" s="52"/>
      <c r="Q276" s="101"/>
      <c r="R276" s="101"/>
      <c r="S276" s="18"/>
      <c r="T276" s="18"/>
      <c r="U276" s="39"/>
      <c r="V276" s="37"/>
      <c r="W276" s="2328" t="e" cm="1">
        <f t="array" aca="1" ref="W276" ca="1">UNPACK(C283)</f>
        <v>#NAME?</v>
      </c>
      <c r="X276" s="2137"/>
      <c r="Y276" s="2327"/>
      <c r="Z276" s="2139"/>
      <c r="AA276" s="2140"/>
      <c r="AB276" s="2141" t="s">
        <v>199</v>
      </c>
      <c r="AC276" s="2138"/>
      <c r="AD276" s="2138"/>
      <c r="AE276" s="2138"/>
      <c r="AF276" s="2138"/>
      <c r="AG276" s="2138"/>
      <c r="AH276" s="2138"/>
      <c r="AI276" s="2138"/>
      <c r="AJ276" s="2138"/>
      <c r="AK276" s="2138"/>
      <c r="AL276" s="2138"/>
      <c r="AM276" s="2138"/>
      <c r="AN276" s="2138"/>
      <c r="AO276" s="2138"/>
      <c r="AP276" s="2138"/>
      <c r="AQ276" s="2138"/>
      <c r="AR276" s="2138"/>
      <c r="AS276" s="2138"/>
      <c r="AT276" s="2138"/>
      <c r="AU276" s="2138"/>
      <c r="AV276" s="2138"/>
      <c r="AW276" s="2138"/>
      <c r="AX276" s="2138"/>
      <c r="AY276" s="2138"/>
      <c r="AZ276" s="2138"/>
      <c r="BA276" s="2138"/>
      <c r="BB276" s="2138"/>
      <c r="BC276" s="2138"/>
      <c r="BD276" s="2138"/>
      <c r="BE276" s="2138"/>
      <c r="BF276" s="2138"/>
      <c r="BG276" s="2138"/>
      <c r="BH276" s="2138"/>
      <c r="BI276" s="2138"/>
      <c r="BJ276" s="2138"/>
      <c r="BK276" s="2138"/>
      <c r="BL276" s="2138"/>
      <c r="BM276" s="2138"/>
      <c r="BN276" s="2138"/>
      <c r="BO276" s="1634"/>
      <c r="BP276" s="1634"/>
      <c r="BQ276" s="1634"/>
      <c r="BR276" s="1634"/>
      <c r="BS276" s="1634"/>
      <c r="BT276" s="1634"/>
      <c r="BU276" s="1634"/>
      <c r="BV276" s="1634"/>
      <c r="BW276" s="1634"/>
      <c r="BX276" s="1634"/>
      <c r="BY276" s="1634"/>
      <c r="BZ276" s="1634"/>
      <c r="CA276" s="34"/>
      <c r="CC276" s="58"/>
      <c r="CD276" s="1720">
        <f>($W271)</f>
        <v>0</v>
      </c>
      <c r="CE276" s="1721">
        <f>($W271)</f>
        <v>0</v>
      </c>
      <c r="CF276" s="128"/>
      <c r="CG276" s="1734">
        <f>($W271)</f>
        <v>0</v>
      </c>
      <c r="CH276" s="1735">
        <f>($W271)</f>
        <v>0</v>
      </c>
      <c r="CI276" s="207"/>
      <c r="CJ276" s="1724">
        <f>($W271)</f>
        <v>0</v>
      </c>
      <c r="CK276" s="1725">
        <f>($W271)</f>
        <v>0</v>
      </c>
      <c r="CL276" s="88"/>
      <c r="CM276" s="1198" t="str">
        <f>CM$19</f>
        <v>Original Budget</v>
      </c>
      <c r="CN276" s="1198" t="str">
        <f>CN$19</f>
        <v>LE</v>
      </c>
      <c r="CO276" s="88"/>
      <c r="CP276" s="1819" t="str">
        <f>$CP$19</f>
        <v>Original Budget</v>
      </c>
      <c r="CQ276" s="1819" t="str">
        <f>$CQ$19</f>
        <v>LE</v>
      </c>
      <c r="CR276" s="34"/>
      <c r="CS276" s="2056"/>
    </row>
    <row r="277" spans="1:144" ht="21" customHeight="1">
      <c r="A277" s="1627"/>
      <c r="B277" s="2331"/>
      <c r="C277" s="2084"/>
      <c r="D277" s="1549"/>
      <c r="E277" s="1902"/>
      <c r="F277" s="401"/>
      <c r="G277" s="401"/>
      <c r="H277" s="585">
        <v>0</v>
      </c>
      <c r="I277" s="585">
        <v>1</v>
      </c>
      <c r="J277" s="401"/>
      <c r="K277" s="401" t="str">
        <f t="shared" ref="K277:K278" si="92">IFERROR(IF(LEN(AB277)=0,"No",IF(LEN(J277)&gt;0,"Yes","No")),"")</f>
        <v>No</v>
      </c>
      <c r="N277" s="158"/>
      <c r="O277" s="101"/>
      <c r="P277" s="52"/>
      <c r="Q277" s="101"/>
      <c r="R277" s="101"/>
      <c r="S277" s="101"/>
      <c r="T277" s="2324"/>
      <c r="U277" s="39"/>
      <c r="V277" s="37"/>
      <c r="W277" s="2329"/>
      <c r="X277" s="2081"/>
      <c r="Y277" s="2366"/>
      <c r="Z277" s="198"/>
      <c r="AA277" s="2136"/>
      <c r="AB277" s="1134"/>
      <c r="AC277" s="125"/>
      <c r="AD277" s="2152" t="str" cm="1">
        <f t="array" aca="1" ref="AD277" ca="1">_xlfn.LET(
_xlpm.search_key, $W277&amp;$Y277,
_xlpm.Scenario, _xlfn.VSTACK( $W$20:$W$55&amp;$Y$20:$Y$55, $W$76:$W$110&amp;$Y$76:$Y$110),
_xlpm.Data,  _xlfn.VSTACK($AD$20:$BN$55, $AD$76:$BN$110),
IF(OR($Y277="",ISNUMBER(SEARCH("please",$Y277))),"", _xlfn.XLOOKUP(_xlpm.search_key, _xlpm.Scenario, _xlpm.Data, "▧",2))
)</f>
        <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153"/>
      <c r="BP277" s="2153"/>
      <c r="BQ277" s="2153"/>
      <c r="BR277" s="2153"/>
      <c r="BS277" s="2153"/>
      <c r="BT277" s="2153"/>
      <c r="BU277" s="2153"/>
      <c r="BV277" s="2153"/>
      <c r="BW277" s="2153"/>
      <c r="BX277" s="2153"/>
      <c r="BY277" s="2153"/>
      <c r="BZ277" s="2153"/>
      <c r="CA277" s="34"/>
      <c r="CC277" s="58"/>
      <c r="CD277" s="2154" t="str" cm="1">
        <f t="array" aca="1" ref="CD277" ca="1">_xlfn.LET(
_xlpm.search_key,$W277&amp;$Y277,
_xlpm.Scenario,_xlfn.VSTACK($W$20:$W$55&amp;$Y$20:$Y$55,$W$76:$W$110&amp;$Y$76:$Y$110),
_xlpm.Data,_xlfn.VSTACK(CD$20:CE$55,CD$76:CE$110),
IF(OR($Y277="",ISNUMBER(SEARCH("please",$Y277))),"", _xlfn.XLOOKUP(_xlpm.search_key,_xlpm.Scenario,_xlpm.Data,"▧")
))</f>
        <v/>
      </c>
      <c r="CE277" s="2154"/>
      <c r="CF277" s="88"/>
      <c r="CG277" s="2154" t="str" cm="1">
        <f t="array" aca="1" ref="CG277" ca="1">_xlfn.LET(
_xlpm.search_key,$W277&amp;$Y277,
_xlpm.Scenario,_xlfn.VSTACK($W$20:$W$55&amp;$Y$20:$Y$55,$W$76:$W$110&amp;$Y$76:$Y$110),
_xlpm.Data,_xlfn.VSTACK(CG$20:CH$55,CG$76:CH$110),
IF(OR($Y277="",ISNUMBER(SEARCH("please",$Y277))),"", _xlfn.XLOOKUP(_xlpm.search_key,_xlpm.Scenario,_xlpm.Data,"▧")
))</f>
        <v/>
      </c>
      <c r="CH277" s="2154"/>
      <c r="CI277" s="88"/>
      <c r="CJ277" s="2154" t="str" cm="1">
        <f t="array" ref="CJ277">_xlfn.LET(
_xlpm.search_key,$W277&amp;$Y277,
_xlpm.Scenario,_xlfn.VSTACK($W$20:$W$55&amp;$Y$20:$Y$55,$W$76:$W$110&amp;$Y$76:$Y$110),
_xlpm.Data,_xlfn.VSTACK(CJ$20:CK$55,CJ$76:CK$110),
IF(OR($Y277="",ISNUMBER(SEARCH("please",$Y277))),"", _xlfn.XLOOKUP(_xlpm.search_key,_xlpm.Scenario,_xlpm.Data,"▧")
))</f>
        <v/>
      </c>
      <c r="CK277" s="2154"/>
      <c r="CL277" s="88"/>
      <c r="CM277" s="2154" t="str" cm="1">
        <f t="array" aca="1" ref="CM277" ca="1">_xlfn.LET(
_xlpm.search_key,$W277&amp;$Y277,
_xlpm.Scenario,_xlfn.VSTACK($W$20:$W$55&amp;$Y$20:$Y$55,$W$76:$W$110&amp;$Y$76:$Y$110),
_xlpm.Data,_xlfn.VSTACK(CM$20:CN$55,CM$76:CN$110),
IF(OR($Y277="",ISNUMBER(SEARCH("please",$Y277))),"", _xlfn.XLOOKUP(_xlpm.search_key,_xlpm.Scenario,_xlpm.Data,"▧")
))</f>
        <v/>
      </c>
      <c r="CN277" s="2154"/>
      <c r="CO277" s="88"/>
      <c r="CP277" s="2154" t="str" cm="1">
        <f t="array" aca="1" ref="CP277" ca="1">_xlfn.LET(
_xlpm.search_key,$W277&amp;$Y277,
_xlpm.Scenario,_xlfn.VSTACK($W$20:$W$55&amp;$Y$20:$Y$55,$W$76:$W$110&amp;$Y$76:$Y$110),
_xlpm.Data,_xlfn.VSTACK(CP$20:CQ$55,CP$76:CQ$110),
IF(OR($Y277="",ISNUMBER(SEARCH("please",$Y277))),"", _xlfn.XLOOKUP(_xlpm.search_key,_xlpm.Scenario,_xlpm.Data,"▧")
))</f>
        <v/>
      </c>
      <c r="CQ277" s="2154"/>
      <c r="CR277" s="34"/>
      <c r="CS277" s="2056"/>
    </row>
    <row r="278" spans="1:144" ht="21" customHeight="1">
      <c r="A278" s="1627"/>
      <c r="B278" s="2331"/>
      <c r="C278" s="2084"/>
      <c r="D278" s="1549"/>
      <c r="E278" s="1902"/>
      <c r="F278" s="401"/>
      <c r="G278" s="401"/>
      <c r="H278" s="585">
        <v>0</v>
      </c>
      <c r="I278" s="585">
        <v>1</v>
      </c>
      <c r="J278" s="401"/>
      <c r="K278" s="401" t="str">
        <f t="shared" si="92"/>
        <v>No</v>
      </c>
      <c r="N278" s="158"/>
      <c r="O278" s="101"/>
      <c r="P278" s="52"/>
      <c r="Q278" s="101"/>
      <c r="R278" s="101"/>
      <c r="S278" s="101"/>
      <c r="T278" s="101"/>
      <c r="U278" s="39"/>
      <c r="V278" s="37"/>
      <c r="W278" s="2329"/>
      <c r="X278" s="2081"/>
      <c r="Y278" s="2367"/>
      <c r="Z278" s="198"/>
      <c r="AA278" s="2136"/>
      <c r="AB278" s="1134"/>
      <c r="AC278" s="125"/>
      <c r="AD278" s="2152" t="str" cm="1">
        <f t="array" aca="1" ref="AD278" ca="1">_xlfn.LET(
_xlpm.search_key, $W278&amp;$Y278,
_xlpm.Scenario, _xlfn.VSTACK( $W$20:$W$55&amp;$Y$20:$Y$55, $W$76:$W$110&amp;$Y$76:$Y$110),
_xlpm.Data,  _xlfn.VSTACK($AD$20:$BN$55, $AD$76:$BN$110),
IF(OR($Y278="",ISNUMBER(SEARCH("please",$Y278))),"", _xlfn.XLOOKUP(_xlpm.search_key, _xlpm.Scenario, _xlpm.Data, "▧",2))
)</f>
        <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153"/>
      <c r="BP278" s="2153"/>
      <c r="BQ278" s="2153"/>
      <c r="BR278" s="2153"/>
      <c r="BS278" s="2153"/>
      <c r="BT278" s="2153"/>
      <c r="BU278" s="2153"/>
      <c r="BV278" s="2153"/>
      <c r="BW278" s="2153"/>
      <c r="BX278" s="2153"/>
      <c r="BY278" s="2153"/>
      <c r="BZ278" s="2153"/>
      <c r="CA278" s="34"/>
      <c r="CC278" s="58"/>
      <c r="CD278" s="2154" t="str" cm="1">
        <f t="array" aca="1" ref="CD278" ca="1">_xlfn.LET(
_xlpm.search_key,$W278&amp;$Y278,
_xlpm.Scenario,_xlfn.VSTACK($W$20:$W$55&amp;$Y$20:$Y$55,$W$76:$W$110&amp;$Y$76:$Y$110),
_xlpm.Data,_xlfn.VSTACK(CD$20:CE$55,CD$76:CE$110),
IF(OR($Y278="",ISNUMBER(SEARCH("please",$Y278))),"", _xlfn.XLOOKUP(_xlpm.search_key,_xlpm.Scenario,_xlpm.Data,"▧")
))</f>
        <v/>
      </c>
      <c r="CE278" s="2154"/>
      <c r="CF278" s="88"/>
      <c r="CG278" s="2154" t="str" cm="1">
        <f t="array" aca="1" ref="CG278" ca="1">_xlfn.LET(
_xlpm.search_key,$W278&amp;$Y278,
_xlpm.Scenario,_xlfn.VSTACK($W$20:$W$55&amp;$Y$20:$Y$55,$W$76:$W$110&amp;$Y$76:$Y$110),
_xlpm.Data,_xlfn.VSTACK(CG$20:CH$55,CG$76:CH$110),
IF(OR($Y278="",ISNUMBER(SEARCH("please",$Y278))),"", _xlfn.XLOOKUP(_xlpm.search_key,_xlpm.Scenario,_xlpm.Data,"▧")
))</f>
        <v/>
      </c>
      <c r="CH278" s="2154"/>
      <c r="CI278" s="88"/>
      <c r="CJ278" s="2154" t="str" cm="1">
        <f t="array" ref="CJ278">_xlfn.LET(
_xlpm.search_key,$W278&amp;$Y278,
_xlpm.Scenario,_xlfn.VSTACK($W$20:$W$55&amp;$Y$20:$Y$55,$W$76:$W$110&amp;$Y$76:$Y$110),
_xlpm.Data,_xlfn.VSTACK(CJ$20:CK$55,CJ$76:CK$110),
IF(OR($Y278="",ISNUMBER(SEARCH("please",$Y278))),"", _xlfn.XLOOKUP(_xlpm.search_key,_xlpm.Scenario,_xlpm.Data,"▧")
))</f>
        <v/>
      </c>
      <c r="CK278" s="2154"/>
      <c r="CL278" s="88"/>
      <c r="CM278" s="2154" t="str" cm="1">
        <f t="array" aca="1" ref="CM278" ca="1">_xlfn.LET(
_xlpm.search_key,$W278&amp;$Y278,
_xlpm.Scenario,_xlfn.VSTACK($W$20:$W$55&amp;$Y$20:$Y$55,$W$76:$W$110&amp;$Y$76:$Y$110),
_xlpm.Data,_xlfn.VSTACK(CM$20:CN$55,CM$76:CN$110),
IF(OR($Y278="",ISNUMBER(SEARCH("please",$Y278))),"", _xlfn.XLOOKUP(_xlpm.search_key,_xlpm.Scenario,_xlpm.Data,"▧")
))</f>
        <v/>
      </c>
      <c r="CN278" s="2154"/>
      <c r="CO278" s="88"/>
      <c r="CP278" s="2154" t="str" cm="1">
        <f t="array" aca="1" ref="CP278" ca="1">_xlfn.LET(
_xlpm.search_key,$W278&amp;$Y278,
_xlpm.Scenario,_xlfn.VSTACK($W$20:$W$55&amp;$Y$20:$Y$55,$W$76:$W$110&amp;$Y$76:$Y$110),
_xlpm.Data,_xlfn.VSTACK(CP$20:CQ$55,CP$76:CQ$110),
IF(OR($Y278="",ISNUMBER(SEARCH("please",$Y278))),"", _xlfn.XLOOKUP(_xlpm.search_key,_xlpm.Scenario,_xlpm.Data,"▧")
))</f>
        <v/>
      </c>
      <c r="CQ278" s="2154"/>
      <c r="CR278" s="34"/>
      <c r="CS278" s="2056"/>
    </row>
    <row r="279" spans="1:144" ht="21" customHeight="1">
      <c r="A279" s="1627"/>
      <c r="B279" s="2331"/>
      <c r="C279" s="2084"/>
      <c r="D279" s="1549"/>
      <c r="E279" s="1902"/>
      <c r="F279" s="401"/>
      <c r="G279" s="401"/>
      <c r="H279" s="585"/>
      <c r="I279" s="585"/>
      <c r="J279" s="401"/>
      <c r="K279" s="401"/>
      <c r="N279" s="158"/>
      <c r="O279" s="101"/>
      <c r="P279" s="52"/>
      <c r="Q279" s="101"/>
      <c r="R279" s="101"/>
      <c r="S279" s="101"/>
      <c r="T279" s="101"/>
      <c r="U279" s="39"/>
      <c r="V279" s="37"/>
      <c r="W279" s="2329"/>
      <c r="X279" s="2081"/>
      <c r="Y279" s="2367"/>
      <c r="Z279" s="198"/>
      <c r="AA279" s="2136"/>
      <c r="AB279" s="1134"/>
      <c r="AC279" s="125"/>
      <c r="AD279" s="2152" t="str" cm="1">
        <f t="array" aca="1" ref="AD279" ca="1">_xlfn.LET(
_xlpm.search_key, $W279&amp;$Y279,
_xlpm.Scenario, _xlfn.VSTACK( $W$20:$W$55&amp;$Y$20:$Y$55, $W$76:$W$110&amp;$Y$76:$Y$110),
_xlpm.Data,  _xlfn.VSTACK($AD$20:$BN$55, $AD$76:$BN$110),
IF(OR($Y279="",ISNUMBER(SEARCH("please",$Y279))),"", _xlfn.XLOOKUP(_xlpm.search_key, _xlpm.Scenario, _xlpm.Data, "▧",2))
)</f>
        <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153"/>
      <c r="BP279" s="2153"/>
      <c r="BQ279" s="2153"/>
      <c r="BR279" s="2153"/>
      <c r="BS279" s="2153"/>
      <c r="BT279" s="2153"/>
      <c r="BU279" s="2153"/>
      <c r="BV279" s="2153"/>
      <c r="BW279" s="2153"/>
      <c r="BX279" s="2153"/>
      <c r="BY279" s="2153"/>
      <c r="BZ279" s="2153"/>
      <c r="CA279" s="34"/>
      <c r="CC279" s="58"/>
      <c r="CD279" s="2154" t="str" cm="1">
        <f t="array" aca="1" ref="CD279" ca="1">_xlfn.LET(
_xlpm.search_key,$W279&amp;$Y279,
_xlpm.Scenario,_xlfn.VSTACK($W$20:$W$55&amp;$Y$20:$Y$55,$W$76:$W$110&amp;$Y$76:$Y$110),
_xlpm.Data,_xlfn.VSTACK(CD$20:CE$55,CD$76:CE$110),
IF(OR($Y279="",ISNUMBER(SEARCH("please",$Y279))),"", _xlfn.XLOOKUP(_xlpm.search_key,_xlpm.Scenario,_xlpm.Data,"▧")
))</f>
        <v/>
      </c>
      <c r="CE279" s="2154"/>
      <c r="CF279" s="88"/>
      <c r="CG279" s="2154" t="str" cm="1">
        <f t="array" aca="1" ref="CG279" ca="1">_xlfn.LET(
_xlpm.search_key,$W279&amp;$Y279,
_xlpm.Scenario,_xlfn.VSTACK($W$20:$W$55&amp;$Y$20:$Y$55,$W$76:$W$110&amp;$Y$76:$Y$110),
_xlpm.Data,_xlfn.VSTACK(CG$20:CH$55,CG$76:CH$110),
IF(OR($Y279="",ISNUMBER(SEARCH("please",$Y279))),"", _xlfn.XLOOKUP(_xlpm.search_key,_xlpm.Scenario,_xlpm.Data,"▧")
))</f>
        <v/>
      </c>
      <c r="CH279" s="2154"/>
      <c r="CI279" s="88"/>
      <c r="CJ279" s="2154" t="str" cm="1">
        <f t="array" ref="CJ279">_xlfn.LET(
_xlpm.search_key,$W279&amp;$Y279,
_xlpm.Scenario,_xlfn.VSTACK($W$20:$W$55&amp;$Y$20:$Y$55,$W$76:$W$110&amp;$Y$76:$Y$110),
_xlpm.Data,_xlfn.VSTACK(CJ$20:CK$55,CJ$76:CK$110),
IF(OR($Y279="",ISNUMBER(SEARCH("please",$Y279))),"", _xlfn.XLOOKUP(_xlpm.search_key,_xlpm.Scenario,_xlpm.Data,"▧")
))</f>
        <v/>
      </c>
      <c r="CK279" s="2154"/>
      <c r="CL279" s="88"/>
      <c r="CM279" s="2154" t="str" cm="1">
        <f t="array" aca="1" ref="CM279" ca="1">_xlfn.LET(
_xlpm.search_key,$W279&amp;$Y279,
_xlpm.Scenario,_xlfn.VSTACK($W$20:$W$55&amp;$Y$20:$Y$55,$W$76:$W$110&amp;$Y$76:$Y$110),
_xlpm.Data,_xlfn.VSTACK(CM$20:CN$55,CM$76:CN$110),
IF(OR($Y279="",ISNUMBER(SEARCH("please",$Y279))),"", _xlfn.XLOOKUP(_xlpm.search_key,_xlpm.Scenario,_xlpm.Data,"▧")
))</f>
        <v/>
      </c>
      <c r="CN279" s="2154"/>
      <c r="CO279" s="88"/>
      <c r="CP279" s="2154" t="str" cm="1">
        <f t="array" aca="1" ref="CP279" ca="1">_xlfn.LET(
_xlpm.search_key,$W279&amp;$Y279,
_xlpm.Scenario,_xlfn.VSTACK($W$20:$W$55&amp;$Y$20:$Y$55,$W$76:$W$110&amp;$Y$76:$Y$110),
_xlpm.Data,_xlfn.VSTACK(CP$20:CQ$55,CP$76:CQ$110),
IF(OR($Y279="",ISNUMBER(SEARCH("please",$Y279))),"", _xlfn.XLOOKUP(_xlpm.search_key,_xlpm.Scenario,_xlpm.Data,"▧")
))</f>
        <v/>
      </c>
      <c r="CQ279" s="2154"/>
      <c r="CR279" s="34"/>
      <c r="CS279" s="2056"/>
    </row>
    <row r="280" spans="1:144" ht="21" customHeight="1">
      <c r="A280" s="1627"/>
      <c r="B280" s="2331"/>
      <c r="C280" s="2084"/>
      <c r="D280" s="1549"/>
      <c r="E280" s="1902"/>
      <c r="F280" s="401"/>
      <c r="G280" s="401"/>
      <c r="H280" s="585"/>
      <c r="I280" s="585"/>
      <c r="J280" s="401"/>
      <c r="K280" s="401"/>
      <c r="N280" s="158"/>
      <c r="O280" s="101"/>
      <c r="P280" s="52"/>
      <c r="Q280" s="101"/>
      <c r="R280" s="101"/>
      <c r="S280" s="101"/>
      <c r="T280" s="101"/>
      <c r="U280" s="39"/>
      <c r="V280" s="37"/>
      <c r="W280" s="2329"/>
      <c r="X280" s="2081"/>
      <c r="Y280" s="2367"/>
      <c r="Z280" s="198"/>
      <c r="AA280" s="2136"/>
      <c r="AB280" s="1134"/>
      <c r="AC280" s="125"/>
      <c r="AD280" s="2152" t="str" cm="1">
        <f t="array" aca="1" ref="AD280" ca="1">_xlfn.LET(
_xlpm.search_key, $W280&amp;$Y280,
_xlpm.Scenario, _xlfn.VSTACK( $W$20:$W$55&amp;$Y$20:$Y$55, $W$76:$W$110&amp;$Y$76:$Y$110),
_xlpm.Data,  _xlfn.VSTACK($AD$20:$BN$55, $AD$76:$BN$110),
IF(OR($Y280="",ISNUMBER(SEARCH("please",$Y280))),"", _xlfn.XLOOKUP(_xlpm.search_key, _xlpm.Scenario, _xlpm.Data, "▧",2))
)</f>
        <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153"/>
      <c r="BP280" s="2153"/>
      <c r="BQ280" s="2153"/>
      <c r="BR280" s="2153"/>
      <c r="BS280" s="2153"/>
      <c r="BT280" s="2153"/>
      <c r="BU280" s="2153"/>
      <c r="BV280" s="2153"/>
      <c r="BW280" s="2153"/>
      <c r="BX280" s="2153"/>
      <c r="BY280" s="2153"/>
      <c r="BZ280" s="2153"/>
      <c r="CA280" s="34"/>
      <c r="CC280" s="58"/>
      <c r="CD280" s="2154" t="str" cm="1">
        <f t="array" aca="1" ref="CD280" ca="1">_xlfn.LET(
_xlpm.search_key,$W280&amp;$Y280,
_xlpm.Scenario,_xlfn.VSTACK($W$20:$W$55&amp;$Y$20:$Y$55,$W$76:$W$110&amp;$Y$76:$Y$110),
_xlpm.Data,_xlfn.VSTACK(CD$20:CE$55,CD$76:CE$110),
IF(OR($Y280="",ISNUMBER(SEARCH("please",$Y280))),"", _xlfn.XLOOKUP(_xlpm.search_key,_xlpm.Scenario,_xlpm.Data,"▧")
))</f>
        <v/>
      </c>
      <c r="CE280" s="2154"/>
      <c r="CF280" s="88"/>
      <c r="CG280" s="2154" t="str" cm="1">
        <f t="array" aca="1" ref="CG280" ca="1">_xlfn.LET(
_xlpm.search_key,$W280&amp;$Y280,
_xlpm.Scenario,_xlfn.VSTACK($W$20:$W$55&amp;$Y$20:$Y$55,$W$76:$W$110&amp;$Y$76:$Y$110),
_xlpm.Data,_xlfn.VSTACK(CG$20:CH$55,CG$76:CH$110),
IF(OR($Y280="",ISNUMBER(SEARCH("please",$Y280))),"", _xlfn.XLOOKUP(_xlpm.search_key,_xlpm.Scenario,_xlpm.Data,"▧")
))</f>
        <v/>
      </c>
      <c r="CH280" s="2154"/>
      <c r="CI280" s="88"/>
      <c r="CJ280" s="2154" t="str" cm="1">
        <f t="array" ref="CJ280">_xlfn.LET(
_xlpm.search_key,$W280&amp;$Y280,
_xlpm.Scenario,_xlfn.VSTACK($W$20:$W$55&amp;$Y$20:$Y$55,$W$76:$W$110&amp;$Y$76:$Y$110),
_xlpm.Data,_xlfn.VSTACK(CJ$20:CK$55,CJ$76:CK$110),
IF(OR($Y280="",ISNUMBER(SEARCH("please",$Y280))),"", _xlfn.XLOOKUP(_xlpm.search_key,_xlpm.Scenario,_xlpm.Data,"▧")
))</f>
        <v/>
      </c>
      <c r="CK280" s="2154"/>
      <c r="CL280" s="88"/>
      <c r="CM280" s="2154" t="str" cm="1">
        <f t="array" aca="1" ref="CM280" ca="1">_xlfn.LET(
_xlpm.search_key,$W280&amp;$Y280,
_xlpm.Scenario,_xlfn.VSTACK($W$20:$W$55&amp;$Y$20:$Y$55,$W$76:$W$110&amp;$Y$76:$Y$110),
_xlpm.Data,_xlfn.VSTACK(CM$20:CN$55,CM$76:CN$110),
IF(OR($Y280="",ISNUMBER(SEARCH("please",$Y280))),"", _xlfn.XLOOKUP(_xlpm.search_key,_xlpm.Scenario,_xlpm.Data,"▧")
))</f>
        <v/>
      </c>
      <c r="CN280" s="2154"/>
      <c r="CO280" s="88"/>
      <c r="CP280" s="2154" t="str" cm="1">
        <f t="array" aca="1" ref="CP280" ca="1">_xlfn.LET(
_xlpm.search_key,$W280&amp;$Y280,
_xlpm.Scenario,_xlfn.VSTACK($W$20:$W$55&amp;$Y$20:$Y$55,$W$76:$W$110&amp;$Y$76:$Y$110),
_xlpm.Data,_xlfn.VSTACK(CP$20:CQ$55,CP$76:CQ$110),
IF(OR($Y280="",ISNUMBER(SEARCH("please",$Y280))),"", _xlfn.XLOOKUP(_xlpm.search_key,_xlpm.Scenario,_xlpm.Data,"▧")
))</f>
        <v/>
      </c>
      <c r="CQ280" s="2154"/>
      <c r="CR280" s="34"/>
      <c r="CS280" s="2056"/>
    </row>
    <row r="281" spans="1:144" ht="21" customHeight="1">
      <c r="A281" s="1627"/>
      <c r="B281" s="2331"/>
      <c r="C281" s="2084"/>
      <c r="D281" s="1549"/>
      <c r="E281" s="1902"/>
      <c r="F281" s="401"/>
      <c r="G281" s="401"/>
      <c r="H281" s="585"/>
      <c r="I281" s="585"/>
      <c r="J281" s="401"/>
      <c r="K281" s="401"/>
      <c r="N281" s="158"/>
      <c r="O281" s="101"/>
      <c r="P281" s="52"/>
      <c r="Q281" s="101"/>
      <c r="R281" s="101"/>
      <c r="S281" s="101"/>
      <c r="T281" s="101"/>
      <c r="U281" s="39"/>
      <c r="V281" s="37"/>
      <c r="W281" s="2329"/>
      <c r="X281" s="2081"/>
      <c r="Y281" s="2367"/>
      <c r="Z281" s="198"/>
      <c r="AA281" s="2136"/>
      <c r="AB281" s="1134"/>
      <c r="AC281" s="125"/>
      <c r="AD281" s="2152" t="str" cm="1">
        <f t="array" aca="1" ref="AD281" ca="1">_xlfn.LET(
_xlpm.search_key, $W281&amp;$Y281,
_xlpm.Scenario, _xlfn.VSTACK( $W$20:$W$55&amp;$Y$20:$Y$55, $W$76:$W$110&amp;$Y$76:$Y$110),
_xlpm.Data,  _xlfn.VSTACK($AD$20:$BN$55, $AD$76:$BN$110),
IF(OR($Y281="",ISNUMBER(SEARCH("please",$Y281))),"", _xlfn.XLOOKUP(_xlpm.search_key, _xlpm.Scenario, _xlpm.Data, "▧",2))
)</f>
        <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153"/>
      <c r="BP281" s="2153"/>
      <c r="BQ281" s="2153"/>
      <c r="BR281" s="2153"/>
      <c r="BS281" s="2153"/>
      <c r="BT281" s="2153"/>
      <c r="BU281" s="2153"/>
      <c r="BV281" s="2153"/>
      <c r="BW281" s="2153"/>
      <c r="BX281" s="2153"/>
      <c r="BY281" s="2153"/>
      <c r="BZ281" s="2153"/>
      <c r="CA281" s="34"/>
      <c r="CC281" s="58"/>
      <c r="CD281" s="2154" t="str" cm="1">
        <f t="array" aca="1" ref="CD281" ca="1">_xlfn.LET(
_xlpm.search_key,$W281&amp;$Y281,
_xlpm.Scenario,_xlfn.VSTACK($W$20:$W$55&amp;$Y$20:$Y$55,$W$76:$W$110&amp;$Y$76:$Y$110),
_xlpm.Data,_xlfn.VSTACK(CD$20:CE$55,CD$76:CE$110),
IF(OR($Y281="",ISNUMBER(SEARCH("please",$Y281))),"", _xlfn.XLOOKUP(_xlpm.search_key,_xlpm.Scenario,_xlpm.Data,"▧")
))</f>
        <v/>
      </c>
      <c r="CE281" s="2154"/>
      <c r="CF281" s="88"/>
      <c r="CG281" s="2154" t="str" cm="1">
        <f t="array" aca="1" ref="CG281" ca="1">_xlfn.LET(
_xlpm.search_key,$W281&amp;$Y281,
_xlpm.Scenario,_xlfn.VSTACK($W$20:$W$55&amp;$Y$20:$Y$55,$W$76:$W$110&amp;$Y$76:$Y$110),
_xlpm.Data,_xlfn.VSTACK(CG$20:CH$55,CG$76:CH$110),
IF(OR($Y281="",ISNUMBER(SEARCH("please",$Y281))),"", _xlfn.XLOOKUP(_xlpm.search_key,_xlpm.Scenario,_xlpm.Data,"▧")
))</f>
        <v/>
      </c>
      <c r="CH281" s="2154"/>
      <c r="CI281" s="88"/>
      <c r="CJ281" s="2154" t="str" cm="1">
        <f t="array" ref="CJ281">_xlfn.LET(
_xlpm.search_key,$W281&amp;$Y281,
_xlpm.Scenario,_xlfn.VSTACK($W$20:$W$55&amp;$Y$20:$Y$55,$W$76:$W$110&amp;$Y$76:$Y$110),
_xlpm.Data,_xlfn.VSTACK(CJ$20:CK$55,CJ$76:CK$110),
IF(OR($Y281="",ISNUMBER(SEARCH("please",$Y281))),"", _xlfn.XLOOKUP(_xlpm.search_key,_xlpm.Scenario,_xlpm.Data,"▧")
))</f>
        <v/>
      </c>
      <c r="CK281" s="2154"/>
      <c r="CL281" s="88"/>
      <c r="CM281" s="2154" t="str" cm="1">
        <f t="array" aca="1" ref="CM281" ca="1">_xlfn.LET(
_xlpm.search_key,$W281&amp;$Y281,
_xlpm.Scenario,_xlfn.VSTACK($W$20:$W$55&amp;$Y$20:$Y$55,$W$76:$W$110&amp;$Y$76:$Y$110),
_xlpm.Data,_xlfn.VSTACK(CM$20:CN$55,CM$76:CN$110),
IF(OR($Y281="",ISNUMBER(SEARCH("please",$Y281))),"", _xlfn.XLOOKUP(_xlpm.search_key,_xlpm.Scenario,_xlpm.Data,"▧")
))</f>
        <v/>
      </c>
      <c r="CN281" s="2154"/>
      <c r="CO281" s="88"/>
      <c r="CP281" s="2154" t="str" cm="1">
        <f t="array" aca="1" ref="CP281" ca="1">_xlfn.LET(
_xlpm.search_key,$W281&amp;$Y281,
_xlpm.Scenario,_xlfn.VSTACK($W$20:$W$55&amp;$Y$20:$Y$55,$W$76:$W$110&amp;$Y$76:$Y$110),
_xlpm.Data,_xlfn.VSTACK(CP$20:CQ$55,CP$76:CQ$110),
IF(OR($Y281="",ISNUMBER(SEARCH("please",$Y281))),"", _xlfn.XLOOKUP(_xlpm.search_key,_xlpm.Scenario,_xlpm.Data,"▧")
))</f>
        <v/>
      </c>
      <c r="CQ281" s="2154"/>
      <c r="CR281" s="34"/>
      <c r="CS281" s="2056"/>
    </row>
    <row r="282" spans="1:144" ht="21" customHeight="1">
      <c r="A282" s="1627"/>
      <c r="B282" s="2331"/>
      <c r="C282" s="2084"/>
      <c r="D282" s="1549"/>
      <c r="E282" s="1902"/>
      <c r="F282" s="401"/>
      <c r="G282" s="401"/>
      <c r="H282" s="585"/>
      <c r="I282" s="585"/>
      <c r="J282" s="401"/>
      <c r="K282" s="401"/>
      <c r="N282" s="158"/>
      <c r="O282" s="101"/>
      <c r="P282" s="52"/>
      <c r="Q282" s="101"/>
      <c r="R282" s="101"/>
      <c r="S282" s="101"/>
      <c r="T282" s="101"/>
      <c r="U282" s="39"/>
      <c r="V282" s="37"/>
      <c r="W282" s="2329"/>
      <c r="X282" s="2081"/>
      <c r="Y282" s="2367"/>
      <c r="Z282" s="198"/>
      <c r="AA282" s="2136"/>
      <c r="AB282" s="1134"/>
      <c r="AC282" s="125"/>
      <c r="AD282" s="2152" t="str" cm="1">
        <f t="array" aca="1" ref="AD282" ca="1">_xlfn.LET(
_xlpm.search_key, $W282&amp;$Y282,
_xlpm.Scenario, _xlfn.VSTACK( $W$20:$W$55&amp;$Y$20:$Y$55, $W$76:$W$110&amp;$Y$76:$Y$110),
_xlpm.Data,  _xlfn.VSTACK($AD$20:$BN$55, $AD$76:$BN$110),
IF(OR($Y282="",ISNUMBER(SEARCH("please",$Y282))),"", _xlfn.XLOOKUP(_xlpm.search_key, _xlpm.Scenario, _xlpm.Data, "▧",2))
)</f>
        <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153"/>
      <c r="BP282" s="2153"/>
      <c r="BQ282" s="2153"/>
      <c r="BR282" s="2153"/>
      <c r="BS282" s="2153"/>
      <c r="BT282" s="2153"/>
      <c r="BU282" s="2153"/>
      <c r="BV282" s="2153"/>
      <c r="BW282" s="2153"/>
      <c r="BX282" s="2153"/>
      <c r="BY282" s="2153"/>
      <c r="BZ282" s="2153"/>
      <c r="CA282" s="34"/>
      <c r="CC282" s="58"/>
      <c r="CD282" s="2154" t="str" cm="1">
        <f t="array" aca="1" ref="CD282" ca="1">_xlfn.LET(
_xlpm.search_key,$W282&amp;$Y282,
_xlpm.Scenario,_xlfn.VSTACK($W$20:$W$55&amp;$Y$20:$Y$55,$W$76:$W$110&amp;$Y$76:$Y$110),
_xlpm.Data,_xlfn.VSTACK(CD$20:CE$55,CD$76:CE$110),
IF(OR($Y282="",ISNUMBER(SEARCH("please",$Y282))),"", _xlfn.XLOOKUP(_xlpm.search_key,_xlpm.Scenario,_xlpm.Data,"▧")
))</f>
        <v/>
      </c>
      <c r="CE282" s="2154"/>
      <c r="CF282" s="88"/>
      <c r="CG282" s="2154" t="str" cm="1">
        <f t="array" aca="1" ref="CG282" ca="1">_xlfn.LET(
_xlpm.search_key,$W282&amp;$Y282,
_xlpm.Scenario,_xlfn.VSTACK($W$20:$W$55&amp;$Y$20:$Y$55,$W$76:$W$110&amp;$Y$76:$Y$110),
_xlpm.Data,_xlfn.VSTACK(CG$20:CH$55,CG$76:CH$110),
IF(OR($Y282="",ISNUMBER(SEARCH("please",$Y282))),"", _xlfn.XLOOKUP(_xlpm.search_key,_xlpm.Scenario,_xlpm.Data,"▧")
))</f>
        <v/>
      </c>
      <c r="CH282" s="2154"/>
      <c r="CI282" s="88"/>
      <c r="CJ282" s="2154" t="str" cm="1">
        <f t="array" ref="CJ282">_xlfn.LET(
_xlpm.search_key,$W282&amp;$Y282,
_xlpm.Scenario,_xlfn.VSTACK($W$20:$W$55&amp;$Y$20:$Y$55,$W$76:$W$110&amp;$Y$76:$Y$110),
_xlpm.Data,_xlfn.VSTACK(CJ$20:CK$55,CJ$76:CK$110),
IF(OR($Y282="",ISNUMBER(SEARCH("please",$Y282))),"", _xlfn.XLOOKUP(_xlpm.search_key,_xlpm.Scenario,_xlpm.Data,"▧")
))</f>
        <v/>
      </c>
      <c r="CK282" s="2154"/>
      <c r="CL282" s="88"/>
      <c r="CM282" s="2154" t="str" cm="1">
        <f t="array" aca="1" ref="CM282" ca="1">_xlfn.LET(
_xlpm.search_key,$W282&amp;$Y282,
_xlpm.Scenario,_xlfn.VSTACK($W$20:$W$55&amp;$Y$20:$Y$55,$W$76:$W$110&amp;$Y$76:$Y$110),
_xlpm.Data,_xlfn.VSTACK(CM$20:CN$55,CM$76:CN$110),
IF(OR($Y282="",ISNUMBER(SEARCH("please",$Y282))),"", _xlfn.XLOOKUP(_xlpm.search_key,_xlpm.Scenario,_xlpm.Data,"▧")
))</f>
        <v/>
      </c>
      <c r="CN282" s="2154"/>
      <c r="CO282" s="88"/>
      <c r="CP282" s="2154" t="str" cm="1">
        <f t="array" aca="1" ref="CP282" ca="1">_xlfn.LET(
_xlpm.search_key,$W282&amp;$Y282,
_xlpm.Scenario,_xlfn.VSTACK($W$20:$W$55&amp;$Y$20:$Y$55,$W$76:$W$110&amp;$Y$76:$Y$110),
_xlpm.Data,_xlfn.VSTACK(CP$20:CQ$55,CP$76:CQ$110),
IF(OR($Y282="",ISNUMBER(SEARCH("please",$Y282))),"", _xlfn.XLOOKUP(_xlpm.search_key,_xlpm.Scenario,_xlpm.Data,"▧")
))</f>
        <v/>
      </c>
      <c r="CQ282" s="2154"/>
      <c r="CR282" s="34"/>
      <c r="CS282" s="2056"/>
    </row>
    <row r="283" spans="1:144" ht="21" customHeight="1">
      <c r="A283" s="1627"/>
      <c r="B283" s="2331" t="s">
        <v>206</v>
      </c>
      <c r="C283" s="577" t="e" cm="1">
        <f t="array" aca="1" ref="C283" ca="1">IFBLANK(_xldudf_CX_GET(CX_ENTITY, B283, val_asOfDate), D283)</f>
        <v>#NAME?</v>
      </c>
      <c r="D283" s="1549" t="s">
        <v>1849</v>
      </c>
      <c r="E283" s="2135"/>
      <c r="F283" s="401"/>
      <c r="G283" s="401"/>
      <c r="H283" s="585"/>
      <c r="I283" s="585"/>
      <c r="J283" s="401"/>
      <c r="K283" s="401" t="s">
        <v>561</v>
      </c>
      <c r="N283" s="158"/>
      <c r="O283" s="101"/>
      <c r="P283" s="52"/>
      <c r="Q283" s="101"/>
      <c r="R283" s="101"/>
      <c r="S283" s="101"/>
      <c r="T283" s="101"/>
      <c r="U283" s="39"/>
      <c r="V283" s="37"/>
      <c r="W283" s="2330"/>
      <c r="X283" s="2325"/>
      <c r="Y283" s="2326"/>
      <c r="Z283" s="2322"/>
      <c r="AA283" s="2323"/>
      <c r="AC283" s="125"/>
      <c r="AD283" s="2152">
        <f ca="1">SUMPRODUCT($X277:$X282, AD277:AD282)</f>
        <v>0</v>
      </c>
      <c r="AE283" s="2152"/>
      <c r="AF283" s="2152"/>
      <c r="AG283" s="2152"/>
      <c r="AH283" s="2152"/>
      <c r="AI283" s="2152"/>
      <c r="AJ283" s="2152"/>
      <c r="AK283" s="2152"/>
      <c r="AL283" s="2152"/>
      <c r="AM283" s="2152"/>
      <c r="AN283" s="2152"/>
      <c r="AO283" s="2152"/>
      <c r="AP283" s="2152"/>
      <c r="AQ283" s="2152"/>
      <c r="AR283" s="2152"/>
      <c r="AS283" s="2152"/>
      <c r="AT283" s="2152"/>
      <c r="AU283" s="2152"/>
      <c r="AV283" s="2152"/>
      <c r="AW283" s="2152"/>
      <c r="AX283" s="2152"/>
      <c r="AY283" s="2152"/>
      <c r="AZ283" s="2152"/>
      <c r="BA283" s="2152"/>
      <c r="BB283" s="2152"/>
      <c r="BC283" s="2152"/>
      <c r="BD283" s="2152"/>
      <c r="BE283" s="2152"/>
      <c r="BF283" s="2152"/>
      <c r="BG283" s="2152"/>
      <c r="BH283" s="2152"/>
      <c r="BI283" s="2152"/>
      <c r="BJ283" s="2152"/>
      <c r="BK283" s="2152"/>
      <c r="BL283" s="2152"/>
      <c r="BM283" s="2152"/>
      <c r="BN283" s="2152"/>
      <c r="BO283" s="2153"/>
      <c r="BP283" s="2153"/>
      <c r="BQ283" s="2153"/>
      <c r="BR283" s="2153"/>
      <c r="BS283" s="2153"/>
      <c r="BT283" s="2153"/>
      <c r="BU283" s="2153"/>
      <c r="BV283" s="2153"/>
      <c r="BW283" s="2153"/>
      <c r="BX283" s="2153"/>
      <c r="BY283" s="2153"/>
      <c r="BZ283" s="2153"/>
      <c r="CA283" s="34"/>
      <c r="CC283" s="58"/>
      <c r="CD283" s="2152">
        <f ca="1">SUMPRODUCT($X277:$X282, CD277:CD282)</f>
        <v>0</v>
      </c>
      <c r="CE283" s="2152">
        <f t="shared" ref="CE283" si="93">SUMPRODUCT($X277:$X280, CE277:CE280)</f>
        <v>0</v>
      </c>
      <c r="CF283" s="88"/>
      <c r="CG283" s="2152">
        <f ca="1">SUMPRODUCT($X277:$X282, CG277:CG282)</f>
        <v>0</v>
      </c>
      <c r="CH283" s="2152">
        <f t="shared" ref="CH283" si="94">SUMPRODUCT($X277:$X280, CH277:CH280)</f>
        <v>0</v>
      </c>
      <c r="CI283" s="88"/>
      <c r="CJ283" s="2152">
        <f>SUMPRODUCT($X277:$X282, CJ277:CJ282)</f>
        <v>0</v>
      </c>
      <c r="CK283" s="2152">
        <f t="shared" ref="CK283" si="95">SUMPRODUCT($X277:$X280, CK277:CK280)</f>
        <v>0</v>
      </c>
      <c r="CL283" s="88"/>
      <c r="CM283" s="2152">
        <f ca="1">SUMPRODUCT($X277:$X282, CM277:CM282)</f>
        <v>0</v>
      </c>
      <c r="CN283" s="2152">
        <f t="shared" ref="CN283" si="96">SUMPRODUCT($X277:$X280, CN277:CN280)</f>
        <v>0</v>
      </c>
      <c r="CO283" s="88"/>
      <c r="CP283" s="2152">
        <f ca="1">SUMPRODUCT($X277:$X282, CP277:CP282)</f>
        <v>0</v>
      </c>
      <c r="CQ283" s="2152">
        <f t="shared" ref="CQ283" si="97">SUMPRODUCT($X277:$X280, CQ277:CQ280)</f>
        <v>0</v>
      </c>
      <c r="CR283" s="34"/>
      <c r="CS283" s="2056"/>
    </row>
    <row r="284" spans="1:144" s="108" customFormat="1" ht="21" customHeight="1">
      <c r="A284" s="1628"/>
      <c r="B284" s="2084"/>
      <c r="C284" s="2084"/>
      <c r="D284" s="1549"/>
      <c r="E284" s="2135"/>
      <c r="F284" s="401"/>
      <c r="G284" s="401"/>
      <c r="H284" s="585"/>
      <c r="I284" s="585"/>
      <c r="J284" s="401"/>
      <c r="K284" s="401"/>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18"/>
      <c r="BP284" s="2318"/>
      <c r="BQ284" s="2318"/>
      <c r="BR284" s="2318"/>
      <c r="BS284" s="2318"/>
      <c r="BT284" s="2318"/>
      <c r="BU284" s="2318"/>
      <c r="BV284" s="2318"/>
      <c r="BW284" s="2318"/>
      <c r="BX284" s="2318"/>
      <c r="BY284" s="2318"/>
      <c r="BZ284" s="2318"/>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44" ht="21" customHeight="1">
      <c r="A285" s="1627"/>
      <c r="B285" s="2084"/>
      <c r="C285" s="2084"/>
      <c r="D285" s="1549"/>
      <c r="E285" s="2135"/>
      <c r="F285" s="401"/>
      <c r="G285" s="401"/>
      <c r="H285" s="585"/>
      <c r="I285" s="585"/>
      <c r="J285" s="401"/>
      <c r="K285" s="401"/>
      <c r="N285" s="158"/>
      <c r="O285" s="101"/>
      <c r="P285" s="52"/>
      <c r="Q285" s="101"/>
      <c r="R285" s="101"/>
      <c r="S285" s="18"/>
      <c r="T285" s="18"/>
      <c r="U285" s="39"/>
      <c r="V285" s="37"/>
      <c r="W285" s="2328" t="e" cm="1">
        <f t="array" aca="1" ref="W285" ca="1">UNPACK(C292)</f>
        <v>#NAME?</v>
      </c>
      <c r="X285" s="2137"/>
      <c r="Y285" s="2327"/>
      <c r="Z285" s="2139"/>
      <c r="AA285" s="2140"/>
      <c r="AB285" s="2141" t="s">
        <v>199</v>
      </c>
      <c r="AC285" s="2138"/>
      <c r="AD285" s="2138"/>
      <c r="AE285" s="2138"/>
      <c r="AF285" s="2138"/>
      <c r="AG285" s="2138"/>
      <c r="AH285" s="2138"/>
      <c r="AI285" s="2138"/>
      <c r="AJ285" s="2138"/>
      <c r="AK285" s="2138"/>
      <c r="AL285" s="2138"/>
      <c r="AM285" s="2138"/>
      <c r="AN285" s="2138"/>
      <c r="AO285" s="2138"/>
      <c r="AP285" s="2138"/>
      <c r="AQ285" s="2138"/>
      <c r="AR285" s="2138"/>
      <c r="AS285" s="2138"/>
      <c r="AT285" s="2138"/>
      <c r="AU285" s="2138"/>
      <c r="AV285" s="2138"/>
      <c r="AW285" s="2138"/>
      <c r="AX285" s="2138"/>
      <c r="AY285" s="2138"/>
      <c r="AZ285" s="2138"/>
      <c r="BA285" s="2138"/>
      <c r="BB285" s="2138"/>
      <c r="BC285" s="2138"/>
      <c r="BD285" s="2138"/>
      <c r="BE285" s="2138"/>
      <c r="BF285" s="2138"/>
      <c r="BG285" s="2138"/>
      <c r="BH285" s="2138"/>
      <c r="BI285" s="2138"/>
      <c r="BJ285" s="2138"/>
      <c r="BK285" s="2138"/>
      <c r="BL285" s="2138"/>
      <c r="BM285" s="2138"/>
      <c r="BN285" s="2138"/>
      <c r="BO285" s="1634"/>
      <c r="BP285" s="1634"/>
      <c r="BQ285" s="1634"/>
      <c r="BR285" s="1634"/>
      <c r="BS285" s="1634"/>
      <c r="BT285" s="1634"/>
      <c r="BU285" s="1634"/>
      <c r="BV285" s="1634"/>
      <c r="BW285" s="1634"/>
      <c r="BX285" s="1634"/>
      <c r="BY285" s="1634"/>
      <c r="BZ285" s="1634"/>
      <c r="CA285" s="34"/>
      <c r="CC285" s="58"/>
      <c r="CD285" s="1720">
        <f>($W280)</f>
        <v>0</v>
      </c>
      <c r="CE285" s="1721">
        <f>($W280)</f>
        <v>0</v>
      </c>
      <c r="CF285" s="128"/>
      <c r="CG285" s="1734">
        <f>($W280)</f>
        <v>0</v>
      </c>
      <c r="CH285" s="1735">
        <f>($W280)</f>
        <v>0</v>
      </c>
      <c r="CI285" s="207"/>
      <c r="CJ285" s="1724">
        <f>($W280)</f>
        <v>0</v>
      </c>
      <c r="CK285" s="1725">
        <f>($W280)</f>
        <v>0</v>
      </c>
      <c r="CL285" s="88"/>
      <c r="CM285" s="1198" t="str">
        <f>CM$19</f>
        <v>Original Budget</v>
      </c>
      <c r="CN285" s="1198" t="str">
        <f>CN$19</f>
        <v>LE</v>
      </c>
      <c r="CO285" s="88"/>
      <c r="CP285" s="1819" t="str">
        <f>$CP$19</f>
        <v>Original Budget</v>
      </c>
      <c r="CQ285" s="1819" t="str">
        <f>$CQ$19</f>
        <v>LE</v>
      </c>
      <c r="CR285" s="34"/>
      <c r="CS285" s="2056"/>
    </row>
    <row r="286" spans="1:144" ht="21" customHeight="1">
      <c r="A286" s="1627"/>
      <c r="B286" s="2331"/>
      <c r="C286" s="2084"/>
      <c r="D286" s="1549"/>
      <c r="E286" s="1902"/>
      <c r="F286" s="401"/>
      <c r="G286" s="401"/>
      <c r="H286" s="585">
        <v>0</v>
      </c>
      <c r="I286" s="585">
        <v>1</v>
      </c>
      <c r="J286" s="401"/>
      <c r="K286" s="401" t="str">
        <f t="shared" ref="K286:K287" si="98">IFERROR(IF(LEN(AB286)=0,"No",IF(LEN(J286)&gt;0,"Yes","No")),"")</f>
        <v>No</v>
      </c>
      <c r="N286" s="158"/>
      <c r="O286" s="101"/>
      <c r="P286" s="52"/>
      <c r="Q286" s="101"/>
      <c r="R286" s="101"/>
      <c r="S286" s="101"/>
      <c r="T286" s="2324"/>
      <c r="U286" s="39"/>
      <c r="V286" s="37"/>
      <c r="W286" s="2329"/>
      <c r="X286" s="2081"/>
      <c r="Y286" s="2366"/>
      <c r="Z286" s="198"/>
      <c r="AA286" s="2136"/>
      <c r="AB286" s="1134"/>
      <c r="AC286" s="125"/>
      <c r="AD286" s="2152" t="str" cm="1">
        <f t="array" aca="1" ref="AD286" ca="1">_xlfn.LET(
_xlpm.search_key, $W286&amp;$Y286,
_xlpm.Scenario, _xlfn.VSTACK( $W$20:$W$55&amp;$Y$20:$Y$55, $W$76:$W$110&amp;$Y$76:$Y$110),
_xlpm.Data,  _xlfn.VSTACK($AD$20:$BN$55, $AD$76:$BN$110),
IF(OR($Y286="",ISNUMBER(SEARCH("please",$Y286))),"", _xlfn.XLOOKUP(_xlpm.search_key, _xlpm.Scenario, _xlpm.Data, "▧",2))
)</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153"/>
      <c r="BP286" s="2153"/>
      <c r="BQ286" s="2153"/>
      <c r="BR286" s="2153"/>
      <c r="BS286" s="2153"/>
      <c r="BT286" s="2153"/>
      <c r="BU286" s="2153"/>
      <c r="BV286" s="2153"/>
      <c r="BW286" s="2153"/>
      <c r="BX286" s="2153"/>
      <c r="BY286" s="2153"/>
      <c r="BZ286" s="2153"/>
      <c r="CA286" s="34"/>
      <c r="CC286" s="58"/>
      <c r="CD286" s="2154" t="str" cm="1">
        <f t="array" aca="1" ref="CD286" ca="1">_xlfn.LET(
_xlpm.search_key,$W286&amp;$Y286,
_xlpm.Scenario,_xlfn.VSTACK($W$20:$W$55&amp;$Y$20:$Y$55,$W$76:$W$110&amp;$Y$76:$Y$110),
_xlpm.Data,_xlfn.VSTACK(CD$20:CE$55,CD$76:CE$110),
IF(OR($Y286="",ISNUMBER(SEARCH("please",$Y286))),"", _xlfn.XLOOKUP(_xlpm.search_key,_xlpm.Scenario,_xlpm.Data,"▧")
))</f>
        <v/>
      </c>
      <c r="CE286" s="2154"/>
      <c r="CF286" s="88"/>
      <c r="CG286" s="2154" t="str" cm="1">
        <f t="array" aca="1" ref="CG286" ca="1">_xlfn.LET(
_xlpm.search_key,$W286&amp;$Y286,
_xlpm.Scenario,_xlfn.VSTACK($W$20:$W$55&amp;$Y$20:$Y$55,$W$76:$W$110&amp;$Y$76:$Y$110),
_xlpm.Data,_xlfn.VSTACK(CG$20:CH$55,CG$76:CH$110),
IF(OR($Y286="",ISNUMBER(SEARCH("please",$Y286))),"", _xlfn.XLOOKUP(_xlpm.search_key,_xlpm.Scenario,_xlpm.Data,"▧")
))</f>
        <v/>
      </c>
      <c r="CH286" s="2154"/>
      <c r="CI286" s="88"/>
      <c r="CJ286" s="2154" t="str" cm="1">
        <f t="array" ref="CJ286">_xlfn.LET(
_xlpm.search_key,$W286&amp;$Y286,
_xlpm.Scenario,_xlfn.VSTACK($W$20:$W$55&amp;$Y$20:$Y$55,$W$76:$W$110&amp;$Y$76:$Y$110),
_xlpm.Data,_xlfn.VSTACK(CJ$20:CK$55,CJ$76:CK$110),
IF(OR($Y286="",ISNUMBER(SEARCH("please",$Y286))),"", _xlfn.XLOOKUP(_xlpm.search_key,_xlpm.Scenario,_xlpm.Data,"▧")
))</f>
        <v/>
      </c>
      <c r="CK286" s="2154"/>
      <c r="CL286" s="88"/>
      <c r="CM286" s="2154" t="str" cm="1">
        <f t="array" aca="1" ref="CM286" ca="1">_xlfn.LET(
_xlpm.search_key,$W286&amp;$Y286,
_xlpm.Scenario,_xlfn.VSTACK($W$20:$W$55&amp;$Y$20:$Y$55,$W$76:$W$110&amp;$Y$76:$Y$110),
_xlpm.Data,_xlfn.VSTACK(CM$20:CN$55,CM$76:CN$110),
IF(OR($Y286="",ISNUMBER(SEARCH("please",$Y286))),"", _xlfn.XLOOKUP(_xlpm.search_key,_xlpm.Scenario,_xlpm.Data,"▧")
))</f>
        <v/>
      </c>
      <c r="CN286" s="2154"/>
      <c r="CO286" s="88"/>
      <c r="CP286" s="2154" t="str" cm="1">
        <f t="array" aca="1" ref="CP286" ca="1">_xlfn.LET(
_xlpm.search_key,$W286&amp;$Y286,
_xlpm.Scenario,_xlfn.VSTACK($W$20:$W$55&amp;$Y$20:$Y$55,$W$76:$W$110&amp;$Y$76:$Y$110),
_xlpm.Data,_xlfn.VSTACK(CP$20:CQ$55,CP$76:CQ$110),
IF(OR($Y286="",ISNUMBER(SEARCH("please",$Y286))),"", _xlfn.XLOOKUP(_xlpm.search_key,_xlpm.Scenario,_xlpm.Data,"▧")
))</f>
        <v/>
      </c>
      <c r="CQ286" s="2154"/>
      <c r="CR286" s="34"/>
      <c r="CS286" s="2056"/>
    </row>
    <row r="287" spans="1:144" ht="21" customHeight="1">
      <c r="A287" s="1627"/>
      <c r="B287" s="2331"/>
      <c r="C287" s="2084"/>
      <c r="D287" s="1549"/>
      <c r="E287" s="1902"/>
      <c r="F287" s="401"/>
      <c r="G287" s="401"/>
      <c r="H287" s="585">
        <v>0</v>
      </c>
      <c r="I287" s="585">
        <v>1</v>
      </c>
      <c r="J287" s="401"/>
      <c r="K287" s="401" t="str">
        <f t="shared" si="98"/>
        <v>No</v>
      </c>
      <c r="N287" s="158"/>
      <c r="O287" s="101"/>
      <c r="P287" s="52"/>
      <c r="Q287" s="101"/>
      <c r="R287" s="101"/>
      <c r="S287" s="101"/>
      <c r="T287" s="101"/>
      <c r="U287" s="39"/>
      <c r="V287" s="37"/>
      <c r="W287" s="2329"/>
      <c r="X287" s="2081"/>
      <c r="Y287" s="2367"/>
      <c r="Z287" s="198"/>
      <c r="AA287" s="2136"/>
      <c r="AB287" s="1134"/>
      <c r="AC287" s="125"/>
      <c r="AD287" s="2152" t="str" cm="1">
        <f t="array" aca="1" ref="AD287" ca="1">_xlfn.LET(
_xlpm.search_key, $W287&amp;$Y287,
_xlpm.Scenario, _xlfn.VSTACK( $W$20:$W$55&amp;$Y$20:$Y$55, $W$76:$W$110&amp;$Y$76:$Y$110),
_xlpm.Data,  _xlfn.VSTACK($AD$20:$BN$55, $AD$76:$BN$110),
IF(OR($Y287="",ISNUMBER(SEARCH("please",$Y287))),"", _xlfn.XLOOKUP(_xlpm.search_key, _xlpm.Scenario, _xlpm.Data, "▧",2))
)</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153"/>
      <c r="BP287" s="2153"/>
      <c r="BQ287" s="2153"/>
      <c r="BR287" s="2153"/>
      <c r="BS287" s="2153"/>
      <c r="BT287" s="2153"/>
      <c r="BU287" s="2153"/>
      <c r="BV287" s="2153"/>
      <c r="BW287" s="2153"/>
      <c r="BX287" s="2153"/>
      <c r="BY287" s="2153"/>
      <c r="BZ287" s="2153"/>
      <c r="CA287" s="34"/>
      <c r="CC287" s="58"/>
      <c r="CD287" s="2154" t="str" cm="1">
        <f t="array" aca="1" ref="CD287" ca="1">_xlfn.LET(
_xlpm.search_key,$W287&amp;$Y287,
_xlpm.Scenario,_xlfn.VSTACK($W$20:$W$55&amp;$Y$20:$Y$55,$W$76:$W$110&amp;$Y$76:$Y$110),
_xlpm.Data,_xlfn.VSTACK(CD$20:CE$55,CD$76:CE$110),
IF(OR($Y287="",ISNUMBER(SEARCH("please",$Y287))),"", _xlfn.XLOOKUP(_xlpm.search_key,_xlpm.Scenario,_xlpm.Data,"▧")
))</f>
        <v/>
      </c>
      <c r="CE287" s="2154"/>
      <c r="CF287" s="88"/>
      <c r="CG287" s="2154" t="str" cm="1">
        <f t="array" aca="1" ref="CG287" ca="1">_xlfn.LET(
_xlpm.search_key,$W287&amp;$Y287,
_xlpm.Scenario,_xlfn.VSTACK($W$20:$W$55&amp;$Y$20:$Y$55,$W$76:$W$110&amp;$Y$76:$Y$110),
_xlpm.Data,_xlfn.VSTACK(CG$20:CH$55,CG$76:CH$110),
IF(OR($Y287="",ISNUMBER(SEARCH("please",$Y287))),"", _xlfn.XLOOKUP(_xlpm.search_key,_xlpm.Scenario,_xlpm.Data,"▧")
))</f>
        <v/>
      </c>
      <c r="CH287" s="2154"/>
      <c r="CI287" s="88"/>
      <c r="CJ287" s="2154" t="str" cm="1">
        <f t="array" ref="CJ287">_xlfn.LET(
_xlpm.search_key,$W287&amp;$Y287,
_xlpm.Scenario,_xlfn.VSTACK($W$20:$W$55&amp;$Y$20:$Y$55,$W$76:$W$110&amp;$Y$76:$Y$110),
_xlpm.Data,_xlfn.VSTACK(CJ$20:CK$55,CJ$76:CK$110),
IF(OR($Y287="",ISNUMBER(SEARCH("please",$Y287))),"", _xlfn.XLOOKUP(_xlpm.search_key,_xlpm.Scenario,_xlpm.Data,"▧")
))</f>
        <v/>
      </c>
      <c r="CK287" s="2154"/>
      <c r="CL287" s="88"/>
      <c r="CM287" s="2154" t="str" cm="1">
        <f t="array" aca="1" ref="CM287" ca="1">_xlfn.LET(
_xlpm.search_key,$W287&amp;$Y287,
_xlpm.Scenario,_xlfn.VSTACK($W$20:$W$55&amp;$Y$20:$Y$55,$W$76:$W$110&amp;$Y$76:$Y$110),
_xlpm.Data,_xlfn.VSTACK(CM$20:CN$55,CM$76:CN$110),
IF(OR($Y287="",ISNUMBER(SEARCH("please",$Y287))),"", _xlfn.XLOOKUP(_xlpm.search_key,_xlpm.Scenario,_xlpm.Data,"▧")
))</f>
        <v/>
      </c>
      <c r="CN287" s="2154"/>
      <c r="CO287" s="88"/>
      <c r="CP287" s="2154" t="str" cm="1">
        <f t="array" aca="1" ref="CP287" ca="1">_xlfn.LET(
_xlpm.search_key,$W287&amp;$Y287,
_xlpm.Scenario,_xlfn.VSTACK($W$20:$W$55&amp;$Y$20:$Y$55,$W$76:$W$110&amp;$Y$76:$Y$110),
_xlpm.Data,_xlfn.VSTACK(CP$20:CQ$55,CP$76:CQ$110),
IF(OR($Y287="",ISNUMBER(SEARCH("please",$Y287))),"", _xlfn.XLOOKUP(_xlpm.search_key,_xlpm.Scenario,_xlpm.Data,"▧")
))</f>
        <v/>
      </c>
      <c r="CQ287" s="2154"/>
      <c r="CR287" s="34"/>
      <c r="CS287" s="2056"/>
    </row>
    <row r="288" spans="1:144" ht="21" customHeight="1">
      <c r="A288" s="1627"/>
      <c r="B288" s="2331"/>
      <c r="C288" s="2084"/>
      <c r="D288" s="1549"/>
      <c r="E288" s="1902"/>
      <c r="F288" s="401"/>
      <c r="G288" s="401"/>
      <c r="H288" s="585"/>
      <c r="I288" s="585"/>
      <c r="J288" s="401"/>
      <c r="K288" s="401"/>
      <c r="N288" s="158"/>
      <c r="O288" s="101"/>
      <c r="P288" s="52"/>
      <c r="Q288" s="101"/>
      <c r="R288" s="101"/>
      <c r="S288" s="101"/>
      <c r="T288" s="101"/>
      <c r="U288" s="39"/>
      <c r="V288" s="37"/>
      <c r="W288" s="2329"/>
      <c r="X288" s="2081"/>
      <c r="Y288" s="2367"/>
      <c r="Z288" s="198"/>
      <c r="AA288" s="2136"/>
      <c r="AB288" s="1134"/>
      <c r="AC288" s="125"/>
      <c r="AD288" s="2152" t="str" cm="1">
        <f t="array" aca="1" ref="AD288" ca="1">_xlfn.LET(
_xlpm.search_key, $W288&amp;$Y288,
_xlpm.Scenario, _xlfn.VSTACK( $W$20:$W$55&amp;$Y$20:$Y$55, $W$76:$W$110&amp;$Y$76:$Y$110),
_xlpm.Data,  _xlfn.VSTACK($AD$20:$BN$55, $AD$76:$BN$110),
IF(OR($Y288="",ISNUMBER(SEARCH("please",$Y288))),"", _xlfn.XLOOKUP(_xlpm.search_key, _xlpm.Scenario, _xlpm.Data, "▧",2))
)</f>
        <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153"/>
      <c r="BP288" s="2153"/>
      <c r="BQ288" s="2153"/>
      <c r="BR288" s="2153"/>
      <c r="BS288" s="2153"/>
      <c r="BT288" s="2153"/>
      <c r="BU288" s="2153"/>
      <c r="BV288" s="2153"/>
      <c r="BW288" s="2153"/>
      <c r="BX288" s="2153"/>
      <c r="BY288" s="2153"/>
      <c r="BZ288" s="2153"/>
      <c r="CA288" s="34"/>
      <c r="CC288" s="58"/>
      <c r="CD288" s="2154" t="str" cm="1">
        <f t="array" aca="1" ref="CD288" ca="1">_xlfn.LET(
_xlpm.search_key,$W288&amp;$Y288,
_xlpm.Scenario,_xlfn.VSTACK($W$20:$W$55&amp;$Y$20:$Y$55,$W$76:$W$110&amp;$Y$76:$Y$110),
_xlpm.Data,_xlfn.VSTACK(CD$20:CE$55,CD$76:CE$110),
IF(OR($Y288="",ISNUMBER(SEARCH("please",$Y288))),"", _xlfn.XLOOKUP(_xlpm.search_key,_xlpm.Scenario,_xlpm.Data,"▧")
))</f>
        <v/>
      </c>
      <c r="CE288" s="2154"/>
      <c r="CF288" s="88"/>
      <c r="CG288" s="2154" t="str" cm="1">
        <f t="array" aca="1" ref="CG288" ca="1">_xlfn.LET(
_xlpm.search_key,$W288&amp;$Y288,
_xlpm.Scenario,_xlfn.VSTACK($W$20:$W$55&amp;$Y$20:$Y$55,$W$76:$W$110&amp;$Y$76:$Y$110),
_xlpm.Data,_xlfn.VSTACK(CG$20:CH$55,CG$76:CH$110),
IF(OR($Y288="",ISNUMBER(SEARCH("please",$Y288))),"", _xlfn.XLOOKUP(_xlpm.search_key,_xlpm.Scenario,_xlpm.Data,"▧")
))</f>
        <v/>
      </c>
      <c r="CH288" s="2154"/>
      <c r="CI288" s="88"/>
      <c r="CJ288" s="2154" t="str" cm="1">
        <f t="array" ref="CJ288">_xlfn.LET(
_xlpm.search_key,$W288&amp;$Y288,
_xlpm.Scenario,_xlfn.VSTACK($W$20:$W$55&amp;$Y$20:$Y$55,$W$76:$W$110&amp;$Y$76:$Y$110),
_xlpm.Data,_xlfn.VSTACK(CJ$20:CK$55,CJ$76:CK$110),
IF(OR($Y288="",ISNUMBER(SEARCH("please",$Y288))),"", _xlfn.XLOOKUP(_xlpm.search_key,_xlpm.Scenario,_xlpm.Data,"▧")
))</f>
        <v/>
      </c>
      <c r="CK288" s="2154"/>
      <c r="CL288" s="88"/>
      <c r="CM288" s="2154" t="str" cm="1">
        <f t="array" aca="1" ref="CM288" ca="1">_xlfn.LET(
_xlpm.search_key,$W288&amp;$Y288,
_xlpm.Scenario,_xlfn.VSTACK($W$20:$W$55&amp;$Y$20:$Y$55,$W$76:$W$110&amp;$Y$76:$Y$110),
_xlpm.Data,_xlfn.VSTACK(CM$20:CN$55,CM$76:CN$110),
IF(OR($Y288="",ISNUMBER(SEARCH("please",$Y288))),"", _xlfn.XLOOKUP(_xlpm.search_key,_xlpm.Scenario,_xlpm.Data,"▧")
))</f>
        <v/>
      </c>
      <c r="CN288" s="2154"/>
      <c r="CO288" s="88"/>
      <c r="CP288" s="2154" t="str" cm="1">
        <f t="array" aca="1" ref="CP288" ca="1">_xlfn.LET(
_xlpm.search_key,$W288&amp;$Y288,
_xlpm.Scenario,_xlfn.VSTACK($W$20:$W$55&amp;$Y$20:$Y$55,$W$76:$W$110&amp;$Y$76:$Y$110),
_xlpm.Data,_xlfn.VSTACK(CP$20:CQ$55,CP$76:CQ$110),
IF(OR($Y288="",ISNUMBER(SEARCH("please",$Y288))),"", _xlfn.XLOOKUP(_xlpm.search_key,_xlpm.Scenario,_xlpm.Data,"▧")
))</f>
        <v/>
      </c>
      <c r="CQ288" s="2154"/>
      <c r="CR288" s="34"/>
      <c r="CS288" s="2056"/>
    </row>
    <row r="289" spans="1:144" ht="21" customHeight="1">
      <c r="A289" s="1627"/>
      <c r="B289" s="2331"/>
      <c r="C289" s="2084"/>
      <c r="D289" s="1549"/>
      <c r="E289" s="1902"/>
      <c r="F289" s="401"/>
      <c r="G289" s="401"/>
      <c r="H289" s="585"/>
      <c r="I289" s="585"/>
      <c r="J289" s="401"/>
      <c r="K289" s="401"/>
      <c r="N289" s="158"/>
      <c r="O289" s="101"/>
      <c r="P289" s="52"/>
      <c r="Q289" s="101"/>
      <c r="R289" s="101"/>
      <c r="S289" s="101"/>
      <c r="T289" s="101"/>
      <c r="U289" s="39"/>
      <c r="V289" s="37"/>
      <c r="W289" s="2329"/>
      <c r="X289" s="2081"/>
      <c r="Y289" s="2367"/>
      <c r="Z289" s="198"/>
      <c r="AA289" s="2136"/>
      <c r="AB289" s="1134"/>
      <c r="AC289" s="125"/>
      <c r="AD289" s="2152" t="str" cm="1">
        <f t="array" aca="1" ref="AD289" ca="1">_xlfn.LET(
_xlpm.search_key, $W289&amp;$Y289,
_xlpm.Scenario, _xlfn.VSTACK( $W$20:$W$55&amp;$Y$20:$Y$55, $W$76:$W$110&amp;$Y$76:$Y$110),
_xlpm.Data,  _xlfn.VSTACK($AD$20:$BN$55, $AD$76:$BN$110),
IF(OR($Y289="",ISNUMBER(SEARCH("please",$Y289))),"", _xlfn.XLOOKUP(_xlpm.search_key, _xlpm.Scenario, _xlpm.Data, "▧",2))
)</f>
        <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153"/>
      <c r="BP289" s="2153"/>
      <c r="BQ289" s="2153"/>
      <c r="BR289" s="2153"/>
      <c r="BS289" s="2153"/>
      <c r="BT289" s="2153"/>
      <c r="BU289" s="2153"/>
      <c r="BV289" s="2153"/>
      <c r="BW289" s="2153"/>
      <c r="BX289" s="2153"/>
      <c r="BY289" s="2153"/>
      <c r="BZ289" s="2153"/>
      <c r="CA289" s="34"/>
      <c r="CC289" s="58"/>
      <c r="CD289" s="2154" t="str" cm="1">
        <f t="array" aca="1" ref="CD289" ca="1">_xlfn.LET(
_xlpm.search_key,$W289&amp;$Y289,
_xlpm.Scenario,_xlfn.VSTACK($W$20:$W$55&amp;$Y$20:$Y$55,$W$76:$W$110&amp;$Y$76:$Y$110),
_xlpm.Data,_xlfn.VSTACK(CD$20:CE$55,CD$76:CE$110),
IF(OR($Y289="",ISNUMBER(SEARCH("please",$Y289))),"", _xlfn.XLOOKUP(_xlpm.search_key,_xlpm.Scenario,_xlpm.Data,"▧")
))</f>
        <v/>
      </c>
      <c r="CE289" s="2154"/>
      <c r="CF289" s="88"/>
      <c r="CG289" s="2154" t="str" cm="1">
        <f t="array" aca="1" ref="CG289" ca="1">_xlfn.LET(
_xlpm.search_key,$W289&amp;$Y289,
_xlpm.Scenario,_xlfn.VSTACK($W$20:$W$55&amp;$Y$20:$Y$55,$W$76:$W$110&amp;$Y$76:$Y$110),
_xlpm.Data,_xlfn.VSTACK(CG$20:CH$55,CG$76:CH$110),
IF(OR($Y289="",ISNUMBER(SEARCH("please",$Y289))),"", _xlfn.XLOOKUP(_xlpm.search_key,_xlpm.Scenario,_xlpm.Data,"▧")
))</f>
        <v/>
      </c>
      <c r="CH289" s="2154"/>
      <c r="CI289" s="88"/>
      <c r="CJ289" s="2154" t="str" cm="1">
        <f t="array" ref="CJ289">_xlfn.LET(
_xlpm.search_key,$W289&amp;$Y289,
_xlpm.Scenario,_xlfn.VSTACK($W$20:$W$55&amp;$Y$20:$Y$55,$W$76:$W$110&amp;$Y$76:$Y$110),
_xlpm.Data,_xlfn.VSTACK(CJ$20:CK$55,CJ$76:CK$110),
IF(OR($Y289="",ISNUMBER(SEARCH("please",$Y289))),"", _xlfn.XLOOKUP(_xlpm.search_key,_xlpm.Scenario,_xlpm.Data,"▧")
))</f>
        <v/>
      </c>
      <c r="CK289" s="2154"/>
      <c r="CL289" s="88"/>
      <c r="CM289" s="2154" t="str" cm="1">
        <f t="array" aca="1" ref="CM289" ca="1">_xlfn.LET(
_xlpm.search_key,$W289&amp;$Y289,
_xlpm.Scenario,_xlfn.VSTACK($W$20:$W$55&amp;$Y$20:$Y$55,$W$76:$W$110&amp;$Y$76:$Y$110),
_xlpm.Data,_xlfn.VSTACK(CM$20:CN$55,CM$76:CN$110),
IF(OR($Y289="",ISNUMBER(SEARCH("please",$Y289))),"", _xlfn.XLOOKUP(_xlpm.search_key,_xlpm.Scenario,_xlpm.Data,"▧")
))</f>
        <v/>
      </c>
      <c r="CN289" s="2154"/>
      <c r="CO289" s="88"/>
      <c r="CP289" s="2154" t="str" cm="1">
        <f t="array" aca="1" ref="CP289" ca="1">_xlfn.LET(
_xlpm.search_key,$W289&amp;$Y289,
_xlpm.Scenario,_xlfn.VSTACK($W$20:$W$55&amp;$Y$20:$Y$55,$W$76:$W$110&amp;$Y$76:$Y$110),
_xlpm.Data,_xlfn.VSTACK(CP$20:CQ$55,CP$76:CQ$110),
IF(OR($Y289="",ISNUMBER(SEARCH("please",$Y289))),"", _xlfn.XLOOKUP(_xlpm.search_key,_xlpm.Scenario,_xlpm.Data,"▧")
))</f>
        <v/>
      </c>
      <c r="CQ289" s="2154"/>
      <c r="CR289" s="34"/>
      <c r="CS289" s="2056"/>
    </row>
    <row r="290" spans="1:144" ht="21" customHeight="1">
      <c r="A290" s="1627"/>
      <c r="B290" s="2331"/>
      <c r="C290" s="2084"/>
      <c r="D290" s="1549"/>
      <c r="E290" s="1902"/>
      <c r="F290" s="401"/>
      <c r="G290" s="401"/>
      <c r="H290" s="585"/>
      <c r="I290" s="585"/>
      <c r="J290" s="401"/>
      <c r="K290" s="401"/>
      <c r="N290" s="158"/>
      <c r="O290" s="101"/>
      <c r="P290" s="52"/>
      <c r="Q290" s="101"/>
      <c r="R290" s="101"/>
      <c r="S290" s="101"/>
      <c r="T290" s="101"/>
      <c r="U290" s="39"/>
      <c r="V290" s="37"/>
      <c r="W290" s="2329"/>
      <c r="X290" s="2081"/>
      <c r="Y290" s="2367"/>
      <c r="Z290" s="198"/>
      <c r="AA290" s="2136"/>
      <c r="AB290" s="1134"/>
      <c r="AC290" s="125"/>
      <c r="AD290" s="2152" t="str" cm="1">
        <f t="array" aca="1" ref="AD290" ca="1">_xlfn.LET(
_xlpm.search_key, $W290&amp;$Y290,
_xlpm.Scenario, _xlfn.VSTACK( $W$20:$W$55&amp;$Y$20:$Y$55, $W$76:$W$110&amp;$Y$76:$Y$110),
_xlpm.Data,  _xlfn.VSTACK($AD$20:$BN$55, $AD$76:$BN$110),
IF(OR($Y290="",ISNUMBER(SEARCH("please",$Y290))),"", _xlfn.XLOOKUP(_xlpm.search_key, _xlpm.Scenario, _xlpm.Data, "▧",2))
)</f>
        <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153"/>
      <c r="BP290" s="2153"/>
      <c r="BQ290" s="2153"/>
      <c r="BR290" s="2153"/>
      <c r="BS290" s="2153"/>
      <c r="BT290" s="2153"/>
      <c r="BU290" s="2153"/>
      <c r="BV290" s="2153"/>
      <c r="BW290" s="2153"/>
      <c r="BX290" s="2153"/>
      <c r="BY290" s="2153"/>
      <c r="BZ290" s="2153"/>
      <c r="CA290" s="34"/>
      <c r="CC290" s="58"/>
      <c r="CD290" s="2154" t="str" cm="1">
        <f t="array" aca="1" ref="CD290" ca="1">_xlfn.LET(
_xlpm.search_key,$W290&amp;$Y290,
_xlpm.Scenario,_xlfn.VSTACK($W$20:$W$55&amp;$Y$20:$Y$55,$W$76:$W$110&amp;$Y$76:$Y$110),
_xlpm.Data,_xlfn.VSTACK(CD$20:CE$55,CD$76:CE$110),
IF(OR($Y290="",ISNUMBER(SEARCH("please",$Y290))),"", _xlfn.XLOOKUP(_xlpm.search_key,_xlpm.Scenario,_xlpm.Data,"▧")
))</f>
        <v/>
      </c>
      <c r="CE290" s="2154"/>
      <c r="CF290" s="88"/>
      <c r="CG290" s="2154" t="str" cm="1">
        <f t="array" aca="1" ref="CG290" ca="1">_xlfn.LET(
_xlpm.search_key,$W290&amp;$Y290,
_xlpm.Scenario,_xlfn.VSTACK($W$20:$W$55&amp;$Y$20:$Y$55,$W$76:$W$110&amp;$Y$76:$Y$110),
_xlpm.Data,_xlfn.VSTACK(CG$20:CH$55,CG$76:CH$110),
IF(OR($Y290="",ISNUMBER(SEARCH("please",$Y290))),"", _xlfn.XLOOKUP(_xlpm.search_key,_xlpm.Scenario,_xlpm.Data,"▧")
))</f>
        <v/>
      </c>
      <c r="CH290" s="2154"/>
      <c r="CI290" s="88"/>
      <c r="CJ290" s="2154" t="str" cm="1">
        <f t="array" ref="CJ290">_xlfn.LET(
_xlpm.search_key,$W290&amp;$Y290,
_xlpm.Scenario,_xlfn.VSTACK($W$20:$W$55&amp;$Y$20:$Y$55,$W$76:$W$110&amp;$Y$76:$Y$110),
_xlpm.Data,_xlfn.VSTACK(CJ$20:CK$55,CJ$76:CK$110),
IF(OR($Y290="",ISNUMBER(SEARCH("please",$Y290))),"", _xlfn.XLOOKUP(_xlpm.search_key,_xlpm.Scenario,_xlpm.Data,"▧")
))</f>
        <v/>
      </c>
      <c r="CK290" s="2154"/>
      <c r="CL290" s="88"/>
      <c r="CM290" s="2154" t="str" cm="1">
        <f t="array" aca="1" ref="CM290" ca="1">_xlfn.LET(
_xlpm.search_key,$W290&amp;$Y290,
_xlpm.Scenario,_xlfn.VSTACK($W$20:$W$55&amp;$Y$20:$Y$55,$W$76:$W$110&amp;$Y$76:$Y$110),
_xlpm.Data,_xlfn.VSTACK(CM$20:CN$55,CM$76:CN$110),
IF(OR($Y290="",ISNUMBER(SEARCH("please",$Y290))),"", _xlfn.XLOOKUP(_xlpm.search_key,_xlpm.Scenario,_xlpm.Data,"▧")
))</f>
        <v/>
      </c>
      <c r="CN290" s="2154"/>
      <c r="CO290" s="88"/>
      <c r="CP290" s="2154" t="str" cm="1">
        <f t="array" aca="1" ref="CP290" ca="1">_xlfn.LET(
_xlpm.search_key,$W290&amp;$Y290,
_xlpm.Scenario,_xlfn.VSTACK($W$20:$W$55&amp;$Y$20:$Y$55,$W$76:$W$110&amp;$Y$76:$Y$110),
_xlpm.Data,_xlfn.VSTACK(CP$20:CQ$55,CP$76:CQ$110),
IF(OR($Y290="",ISNUMBER(SEARCH("please",$Y290))),"", _xlfn.XLOOKUP(_xlpm.search_key,_xlpm.Scenario,_xlpm.Data,"▧")
))</f>
        <v/>
      </c>
      <c r="CQ290" s="2154"/>
      <c r="CR290" s="34"/>
      <c r="CS290" s="2056"/>
    </row>
    <row r="291" spans="1:144" ht="21" customHeight="1">
      <c r="A291" s="1627"/>
      <c r="B291" s="2331"/>
      <c r="C291" s="2084"/>
      <c r="D291" s="1549"/>
      <c r="E291" s="1902"/>
      <c r="F291" s="401"/>
      <c r="G291" s="401"/>
      <c r="H291" s="585"/>
      <c r="I291" s="585"/>
      <c r="J291" s="401"/>
      <c r="K291" s="401"/>
      <c r="N291" s="158"/>
      <c r="O291" s="101"/>
      <c r="P291" s="52"/>
      <c r="Q291" s="101"/>
      <c r="R291" s="101"/>
      <c r="S291" s="101"/>
      <c r="T291" s="101"/>
      <c r="U291" s="39"/>
      <c r="V291" s="37"/>
      <c r="W291" s="2329"/>
      <c r="X291" s="2081"/>
      <c r="Y291" s="2367"/>
      <c r="Z291" s="198"/>
      <c r="AA291" s="2136"/>
      <c r="AB291" s="1134"/>
      <c r="AC291" s="125"/>
      <c r="AD291" s="2152" t="str" cm="1">
        <f t="array" aca="1" ref="AD291" ca="1">_xlfn.LET(
_xlpm.search_key, $W291&amp;$Y291,
_xlpm.Scenario, _xlfn.VSTACK( $W$20:$W$55&amp;$Y$20:$Y$55, $W$76:$W$110&amp;$Y$76:$Y$110),
_xlpm.Data,  _xlfn.VSTACK($AD$20:$BN$55, $AD$76:$BN$110),
IF(OR($Y291="",ISNUMBER(SEARCH("please",$Y291))),"", _xlfn.XLOOKUP(_xlpm.search_key, _xlpm.Scenario, _xlpm.Data, "▧",2))
)</f>
        <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153"/>
      <c r="BP291" s="2153"/>
      <c r="BQ291" s="2153"/>
      <c r="BR291" s="2153"/>
      <c r="BS291" s="2153"/>
      <c r="BT291" s="2153"/>
      <c r="BU291" s="2153"/>
      <c r="BV291" s="2153"/>
      <c r="BW291" s="2153"/>
      <c r="BX291" s="2153"/>
      <c r="BY291" s="2153"/>
      <c r="BZ291" s="2153"/>
      <c r="CA291" s="34"/>
      <c r="CC291" s="58"/>
      <c r="CD291" s="2154" t="str" cm="1">
        <f t="array" aca="1" ref="CD291" ca="1">_xlfn.LET(
_xlpm.search_key,$W291&amp;$Y291,
_xlpm.Scenario,_xlfn.VSTACK($W$20:$W$55&amp;$Y$20:$Y$55,$W$76:$W$110&amp;$Y$76:$Y$110),
_xlpm.Data,_xlfn.VSTACK(CD$20:CE$55,CD$76:CE$110),
IF(OR($Y291="",ISNUMBER(SEARCH("please",$Y291))),"", _xlfn.XLOOKUP(_xlpm.search_key,_xlpm.Scenario,_xlpm.Data,"▧")
))</f>
        <v/>
      </c>
      <c r="CE291" s="2154"/>
      <c r="CF291" s="88"/>
      <c r="CG291" s="2154" t="str" cm="1">
        <f t="array" aca="1" ref="CG291" ca="1">_xlfn.LET(
_xlpm.search_key,$W291&amp;$Y291,
_xlpm.Scenario,_xlfn.VSTACK($W$20:$W$55&amp;$Y$20:$Y$55,$W$76:$W$110&amp;$Y$76:$Y$110),
_xlpm.Data,_xlfn.VSTACK(CG$20:CH$55,CG$76:CH$110),
IF(OR($Y291="",ISNUMBER(SEARCH("please",$Y291))),"", _xlfn.XLOOKUP(_xlpm.search_key,_xlpm.Scenario,_xlpm.Data,"▧")
))</f>
        <v/>
      </c>
      <c r="CH291" s="2154"/>
      <c r="CI291" s="88"/>
      <c r="CJ291" s="2154" t="str" cm="1">
        <f t="array" ref="CJ291">_xlfn.LET(
_xlpm.search_key,$W291&amp;$Y291,
_xlpm.Scenario,_xlfn.VSTACK($W$20:$W$55&amp;$Y$20:$Y$55,$W$76:$W$110&amp;$Y$76:$Y$110),
_xlpm.Data,_xlfn.VSTACK(CJ$20:CK$55,CJ$76:CK$110),
IF(OR($Y291="",ISNUMBER(SEARCH("please",$Y291))),"", _xlfn.XLOOKUP(_xlpm.search_key,_xlpm.Scenario,_xlpm.Data,"▧")
))</f>
        <v/>
      </c>
      <c r="CK291" s="2154"/>
      <c r="CL291" s="88"/>
      <c r="CM291" s="2154" t="str" cm="1">
        <f t="array" aca="1" ref="CM291" ca="1">_xlfn.LET(
_xlpm.search_key,$W291&amp;$Y291,
_xlpm.Scenario,_xlfn.VSTACK($W$20:$W$55&amp;$Y$20:$Y$55,$W$76:$W$110&amp;$Y$76:$Y$110),
_xlpm.Data,_xlfn.VSTACK(CM$20:CN$55,CM$76:CN$110),
IF(OR($Y291="",ISNUMBER(SEARCH("please",$Y291))),"", _xlfn.XLOOKUP(_xlpm.search_key,_xlpm.Scenario,_xlpm.Data,"▧")
))</f>
        <v/>
      </c>
      <c r="CN291" s="2154"/>
      <c r="CO291" s="88"/>
      <c r="CP291" s="2154" t="str" cm="1">
        <f t="array" aca="1" ref="CP291" ca="1">_xlfn.LET(
_xlpm.search_key,$W291&amp;$Y291,
_xlpm.Scenario,_xlfn.VSTACK($W$20:$W$55&amp;$Y$20:$Y$55,$W$76:$W$110&amp;$Y$76:$Y$110),
_xlpm.Data,_xlfn.VSTACK(CP$20:CQ$55,CP$76:CQ$110),
IF(OR($Y291="",ISNUMBER(SEARCH("please",$Y291))),"", _xlfn.XLOOKUP(_xlpm.search_key,_xlpm.Scenario,_xlpm.Data,"▧")
))</f>
        <v/>
      </c>
      <c r="CQ291" s="2154"/>
      <c r="CR291" s="34"/>
      <c r="CS291" s="2056"/>
    </row>
    <row r="292" spans="1:144" ht="21" customHeight="1">
      <c r="A292" s="1627"/>
      <c r="B292" s="2331" t="s">
        <v>207</v>
      </c>
      <c r="C292" s="577" t="e" cm="1">
        <f t="array" aca="1" ref="C292" ca="1">IFBLANK(_xldudf_CX_GET(CX_ENTITY, B292, val_asOfDate), D292)</f>
        <v>#NAME?</v>
      </c>
      <c r="D292" s="577" t="s">
        <v>1850</v>
      </c>
      <c r="E292" s="2135"/>
      <c r="F292" s="401"/>
      <c r="G292" s="401"/>
      <c r="H292" s="585"/>
      <c r="I292" s="585"/>
      <c r="J292" s="401"/>
      <c r="K292" s="401" t="s">
        <v>561</v>
      </c>
      <c r="N292" s="158"/>
      <c r="O292" s="101"/>
      <c r="P292" s="52"/>
      <c r="Q292" s="101"/>
      <c r="R292" s="101"/>
      <c r="S292" s="101"/>
      <c r="T292" s="101"/>
      <c r="U292" s="39"/>
      <c r="V292" s="37"/>
      <c r="W292" s="2330"/>
      <c r="X292" s="2325"/>
      <c r="Y292" s="2326"/>
      <c r="Z292" s="2322"/>
      <c r="AA292" s="2323"/>
      <c r="AB292" s="1134"/>
      <c r="AC292" s="125"/>
      <c r="AD292" s="2152">
        <f ca="1">SUMPRODUCT($X286:$X291, AD286:AD291)</f>
        <v>0</v>
      </c>
      <c r="AE292" s="2152">
        <f t="shared" ref="AE292:BN292" si="99">SUMPRODUCT($X286:$X291, AE286:AE291)</f>
        <v>0</v>
      </c>
      <c r="AF292" s="2152">
        <f t="shared" si="99"/>
        <v>0</v>
      </c>
      <c r="AG292" s="2152">
        <f t="shared" si="99"/>
        <v>0</v>
      </c>
      <c r="AH292" s="2152">
        <f t="shared" si="99"/>
        <v>0</v>
      </c>
      <c r="AI292" s="2152">
        <f t="shared" si="99"/>
        <v>0</v>
      </c>
      <c r="AJ292" s="2152">
        <f t="shared" si="99"/>
        <v>0</v>
      </c>
      <c r="AK292" s="2152">
        <f t="shared" si="99"/>
        <v>0</v>
      </c>
      <c r="AL292" s="2152">
        <f t="shared" si="99"/>
        <v>0</v>
      </c>
      <c r="AM292" s="2152">
        <f t="shared" si="99"/>
        <v>0</v>
      </c>
      <c r="AN292" s="2152">
        <f t="shared" si="99"/>
        <v>0</v>
      </c>
      <c r="AO292" s="2152">
        <f t="shared" si="99"/>
        <v>0</v>
      </c>
      <c r="AP292" s="2152">
        <f t="shared" si="99"/>
        <v>0</v>
      </c>
      <c r="AQ292" s="2152">
        <f t="shared" si="99"/>
        <v>0</v>
      </c>
      <c r="AR292" s="2152">
        <f t="shared" si="99"/>
        <v>0</v>
      </c>
      <c r="AS292" s="2152">
        <f t="shared" si="99"/>
        <v>0</v>
      </c>
      <c r="AT292" s="2152">
        <f t="shared" si="99"/>
        <v>0</v>
      </c>
      <c r="AU292" s="2152">
        <f t="shared" si="99"/>
        <v>0</v>
      </c>
      <c r="AV292" s="2152">
        <f t="shared" si="99"/>
        <v>0</v>
      </c>
      <c r="AW292" s="2152">
        <f t="shared" si="99"/>
        <v>0</v>
      </c>
      <c r="AX292" s="2152">
        <f t="shared" si="99"/>
        <v>0</v>
      </c>
      <c r="AY292" s="2152">
        <f t="shared" si="99"/>
        <v>0</v>
      </c>
      <c r="AZ292" s="2152">
        <f t="shared" si="99"/>
        <v>0</v>
      </c>
      <c r="BA292" s="2152">
        <f t="shared" si="99"/>
        <v>0</v>
      </c>
      <c r="BB292" s="2152">
        <f t="shared" si="99"/>
        <v>0</v>
      </c>
      <c r="BC292" s="2152">
        <f t="shared" si="99"/>
        <v>0</v>
      </c>
      <c r="BD292" s="2152">
        <f t="shared" si="99"/>
        <v>0</v>
      </c>
      <c r="BE292" s="2152">
        <f t="shared" si="99"/>
        <v>0</v>
      </c>
      <c r="BF292" s="2152">
        <f t="shared" si="99"/>
        <v>0</v>
      </c>
      <c r="BG292" s="2152">
        <f t="shared" si="99"/>
        <v>0</v>
      </c>
      <c r="BH292" s="2152">
        <f t="shared" si="99"/>
        <v>0</v>
      </c>
      <c r="BI292" s="2152">
        <f t="shared" si="99"/>
        <v>0</v>
      </c>
      <c r="BJ292" s="2152">
        <f t="shared" si="99"/>
        <v>0</v>
      </c>
      <c r="BK292" s="2152">
        <f t="shared" si="99"/>
        <v>0</v>
      </c>
      <c r="BL292" s="2152">
        <f t="shared" si="99"/>
        <v>0</v>
      </c>
      <c r="BM292" s="2152">
        <f t="shared" si="99"/>
        <v>0</v>
      </c>
      <c r="BN292" s="2152">
        <f t="shared" si="99"/>
        <v>0</v>
      </c>
      <c r="BO292" s="2153"/>
      <c r="BP292" s="2153"/>
      <c r="BQ292" s="2153"/>
      <c r="BR292" s="2153"/>
      <c r="BS292" s="2153"/>
      <c r="BT292" s="2153"/>
      <c r="BU292" s="2153"/>
      <c r="BV292" s="2153"/>
      <c r="BW292" s="2153"/>
      <c r="BX292" s="2153"/>
      <c r="BY292" s="2153"/>
      <c r="BZ292" s="2153"/>
      <c r="CA292" s="34"/>
      <c r="CC292" s="58"/>
      <c r="CD292" s="2152">
        <f ca="1">SUMPRODUCT($X286:$X291, CD286:CD291)</f>
        <v>0</v>
      </c>
      <c r="CE292" s="2152">
        <f t="shared" ref="CE292" si="100">SUMPRODUCT($X286:$X289, CE286:CE289)</f>
        <v>0</v>
      </c>
      <c r="CF292" s="88"/>
      <c r="CG292" s="2152">
        <f ca="1">SUMPRODUCT($X286:$X291, CG286:CG291)</f>
        <v>0</v>
      </c>
      <c r="CH292" s="2152">
        <f t="shared" ref="CH292" si="101">SUMPRODUCT($X286:$X289, CH286:CH289)</f>
        <v>0</v>
      </c>
      <c r="CI292" s="88"/>
      <c r="CJ292" s="2152">
        <f>SUMPRODUCT($X286:$X291, CJ286:CJ291)</f>
        <v>0</v>
      </c>
      <c r="CK292" s="2152">
        <f t="shared" ref="CK292" si="102">SUMPRODUCT($X286:$X289, CK286:CK289)</f>
        <v>0</v>
      </c>
      <c r="CL292" s="88"/>
      <c r="CM292" s="2152">
        <f ca="1">SUMPRODUCT($X286:$X291, CM286:CM291)</f>
        <v>0</v>
      </c>
      <c r="CN292" s="2152">
        <f t="shared" ref="CN292" si="103">SUMPRODUCT($X286:$X289, CN286:CN289)</f>
        <v>0</v>
      </c>
      <c r="CO292" s="88"/>
      <c r="CP292" s="2152">
        <f ca="1">SUMPRODUCT($X286:$X291, CP286:CP291)</f>
        <v>0</v>
      </c>
      <c r="CQ292" s="2152">
        <f t="shared" ref="CQ292" si="104">SUMPRODUCT($X286:$X289, CQ286:CQ289)</f>
        <v>0</v>
      </c>
      <c r="CR292" s="34"/>
      <c r="CS292" s="2056"/>
    </row>
    <row r="293" spans="1:144" s="108" customFormat="1" ht="21" customHeight="1">
      <c r="A293" s="1628"/>
      <c r="B293" s="2084"/>
      <c r="C293" s="2084"/>
      <c r="D293" s="1549"/>
      <c r="E293" s="2135"/>
      <c r="F293" s="401"/>
      <c r="G293" s="401"/>
      <c r="H293" s="585"/>
      <c r="I293" s="585"/>
      <c r="J293" s="401"/>
      <c r="K293" s="401"/>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18"/>
      <c r="BP293" s="2318"/>
      <c r="BQ293" s="2318"/>
      <c r="BR293" s="2318"/>
      <c r="BS293" s="2318"/>
      <c r="BT293" s="2318"/>
      <c r="BU293" s="2318"/>
      <c r="BV293" s="2318"/>
      <c r="BW293" s="2318"/>
      <c r="BX293" s="2318"/>
      <c r="BY293" s="2318"/>
      <c r="BZ293" s="2318"/>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44" ht="21" customHeight="1">
      <c r="A294" s="1627"/>
      <c r="B294" s="2084"/>
      <c r="C294" s="2084"/>
      <c r="D294" s="1549"/>
      <c r="E294" s="2135"/>
      <c r="F294" s="401"/>
      <c r="G294" s="401"/>
      <c r="H294" s="585"/>
      <c r="I294" s="585"/>
      <c r="J294" s="401"/>
      <c r="K294" s="401"/>
      <c r="N294" s="158"/>
      <c r="O294" s="101"/>
      <c r="P294" s="52"/>
      <c r="Q294" s="101"/>
      <c r="R294" s="101"/>
      <c r="S294" s="18"/>
      <c r="T294" s="18"/>
      <c r="U294" s="39"/>
      <c r="V294" s="37"/>
      <c r="W294" s="2328" t="e" cm="1">
        <f t="array" aca="1" ref="W294" ca="1">UNPACK(C301)</f>
        <v>#NAME?</v>
      </c>
      <c r="X294" s="2137"/>
      <c r="Y294" s="2327"/>
      <c r="Z294" s="2139"/>
      <c r="AA294" s="2140"/>
      <c r="AB294" s="2141" t="s">
        <v>199</v>
      </c>
      <c r="AC294" s="2138"/>
      <c r="AD294" s="2138"/>
      <c r="AE294" s="2138"/>
      <c r="AF294" s="2138"/>
      <c r="AG294" s="2138"/>
      <c r="AH294" s="2138"/>
      <c r="AI294" s="2138"/>
      <c r="AJ294" s="2138"/>
      <c r="AK294" s="2138"/>
      <c r="AL294" s="2138"/>
      <c r="AM294" s="2138"/>
      <c r="AN294" s="2138"/>
      <c r="AO294" s="2138"/>
      <c r="AP294" s="2138"/>
      <c r="AQ294" s="2138"/>
      <c r="AR294" s="2138"/>
      <c r="AS294" s="2138"/>
      <c r="AT294" s="2138"/>
      <c r="AU294" s="2138"/>
      <c r="AV294" s="2138"/>
      <c r="AW294" s="2138"/>
      <c r="AX294" s="2138"/>
      <c r="AY294" s="2138"/>
      <c r="AZ294" s="2138"/>
      <c r="BA294" s="2138"/>
      <c r="BB294" s="2138"/>
      <c r="BC294" s="2138"/>
      <c r="BD294" s="2138"/>
      <c r="BE294" s="2138"/>
      <c r="BF294" s="2138"/>
      <c r="BG294" s="2138"/>
      <c r="BH294" s="2138"/>
      <c r="BI294" s="2138"/>
      <c r="BJ294" s="2138"/>
      <c r="BK294" s="2138"/>
      <c r="BL294" s="2138"/>
      <c r="BM294" s="2138"/>
      <c r="BN294" s="2138"/>
      <c r="BO294" s="1634"/>
      <c r="BP294" s="1634"/>
      <c r="BQ294" s="1634"/>
      <c r="BR294" s="1634"/>
      <c r="BS294" s="1634"/>
      <c r="BT294" s="1634"/>
      <c r="BU294" s="1634"/>
      <c r="BV294" s="1634"/>
      <c r="BW294" s="1634"/>
      <c r="BX294" s="1634"/>
      <c r="BY294" s="1634"/>
      <c r="BZ294" s="1634"/>
      <c r="CA294" s="34"/>
      <c r="CC294" s="58"/>
      <c r="CD294" s="1720">
        <f>($W289)</f>
        <v>0</v>
      </c>
      <c r="CE294" s="1721">
        <f>($W289)</f>
        <v>0</v>
      </c>
      <c r="CF294" s="128"/>
      <c r="CG294" s="1734">
        <f>($W289)</f>
        <v>0</v>
      </c>
      <c r="CH294" s="1735">
        <f>($W289)</f>
        <v>0</v>
      </c>
      <c r="CI294" s="207"/>
      <c r="CJ294" s="1724">
        <f>($W289)</f>
        <v>0</v>
      </c>
      <c r="CK294" s="1725">
        <f>($W289)</f>
        <v>0</v>
      </c>
      <c r="CL294" s="88"/>
      <c r="CM294" s="1198" t="str">
        <f>CM$19</f>
        <v>Original Budget</v>
      </c>
      <c r="CN294" s="1198" t="str">
        <f>CN$19</f>
        <v>LE</v>
      </c>
      <c r="CO294" s="88"/>
      <c r="CP294" s="1819" t="str">
        <f>$CP$19</f>
        <v>Original Budget</v>
      </c>
      <c r="CQ294" s="1819" t="str">
        <f>$CQ$19</f>
        <v>LE</v>
      </c>
      <c r="CR294" s="34"/>
      <c r="CS294" s="2056"/>
    </row>
    <row r="295" spans="1:144" ht="21" customHeight="1">
      <c r="A295" s="1627"/>
      <c r="B295" s="2331"/>
      <c r="C295" s="2084"/>
      <c r="D295" s="1549"/>
      <c r="E295" s="1902"/>
      <c r="F295" s="401"/>
      <c r="G295" s="401"/>
      <c r="H295" s="585">
        <v>0</v>
      </c>
      <c r="I295" s="585">
        <v>1</v>
      </c>
      <c r="J295" s="401"/>
      <c r="K295" s="401" t="str">
        <f t="shared" ref="K295:K296" si="105">IFERROR(IF(LEN(AB295)=0,"No",IF(LEN(J295)&gt;0,"Yes","No")),"")</f>
        <v>No</v>
      </c>
      <c r="N295" s="158"/>
      <c r="O295" s="101"/>
      <c r="P295" s="52"/>
      <c r="Q295" s="101"/>
      <c r="R295" s="101"/>
      <c r="S295" s="101"/>
      <c r="T295" s="2324"/>
      <c r="U295" s="39"/>
      <c r="V295" s="37"/>
      <c r="W295" s="2329"/>
      <c r="X295" s="2081"/>
      <c r="Y295" s="2366"/>
      <c r="Z295" s="198"/>
      <c r="AA295" s="2136"/>
      <c r="AB295" s="1134"/>
      <c r="AC295" s="125"/>
      <c r="AD295" s="2152" t="str" cm="1">
        <f t="array" aca="1" ref="AD295" ca="1">_xlfn.LET(
_xlpm.search_key, $W295&amp;$Y295,
_xlpm.Scenario, _xlfn.VSTACK( $W$20:$W$55&amp;$Y$20:$Y$55, $W$76:$W$110&amp;$Y$76:$Y$110),
_xlpm.Data,  _xlfn.VSTACK($AD$20:$BN$55, $AD$76:$BN$110),
IF(OR($Y295="",ISNUMBER(SEARCH("please",$Y295))),"", _xlfn.XLOOKUP(_xlpm.search_key, _xlpm.Scenario, _xlpm.Data, "▧",2))
)</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153"/>
      <c r="BP295" s="2153"/>
      <c r="BQ295" s="2153"/>
      <c r="BR295" s="2153"/>
      <c r="BS295" s="2153"/>
      <c r="BT295" s="2153"/>
      <c r="BU295" s="2153"/>
      <c r="BV295" s="2153"/>
      <c r="BW295" s="2153"/>
      <c r="BX295" s="2153"/>
      <c r="BY295" s="2153"/>
      <c r="BZ295" s="2153"/>
      <c r="CA295" s="34"/>
      <c r="CC295" s="58"/>
      <c r="CD295" s="2154" t="str" cm="1">
        <f t="array" aca="1" ref="CD295" ca="1">_xlfn.LET(
_xlpm.search_key,$W295&amp;$Y295,
_xlpm.Scenario,_xlfn.VSTACK($W$20:$W$55&amp;$Y$20:$Y$55,$W$76:$W$110&amp;$Y$76:$Y$110),
_xlpm.Data,_xlfn.VSTACK(CD$20:CE$55,CD$76:CE$110),
IF(OR($Y295="",ISNUMBER(SEARCH("please",$Y295))),"", _xlfn.XLOOKUP(_xlpm.search_key,_xlpm.Scenario,_xlpm.Data,"▧")
))</f>
        <v/>
      </c>
      <c r="CE295" s="2154"/>
      <c r="CF295" s="88"/>
      <c r="CG295" s="2154" t="str" cm="1">
        <f t="array" aca="1" ref="CG295" ca="1">_xlfn.LET(
_xlpm.search_key,$W295&amp;$Y295,
_xlpm.Scenario,_xlfn.VSTACK($W$20:$W$55&amp;$Y$20:$Y$55,$W$76:$W$110&amp;$Y$76:$Y$110),
_xlpm.Data,_xlfn.VSTACK(CG$20:CH$55,CG$76:CH$110),
IF(OR($Y295="",ISNUMBER(SEARCH("please",$Y295))),"", _xlfn.XLOOKUP(_xlpm.search_key,_xlpm.Scenario,_xlpm.Data,"▧")
))</f>
        <v/>
      </c>
      <c r="CH295" s="2154"/>
      <c r="CI295" s="88"/>
      <c r="CJ295" s="2154" t="str" cm="1">
        <f t="array" ref="CJ295">_xlfn.LET(
_xlpm.search_key,$W295&amp;$Y295,
_xlpm.Scenario,_xlfn.VSTACK($W$20:$W$55&amp;$Y$20:$Y$55,$W$76:$W$110&amp;$Y$76:$Y$110),
_xlpm.Data,_xlfn.VSTACK(CJ$20:CK$55,CJ$76:CK$110),
IF(OR($Y295="",ISNUMBER(SEARCH("please",$Y295))),"", _xlfn.XLOOKUP(_xlpm.search_key,_xlpm.Scenario,_xlpm.Data,"▧")
))</f>
        <v/>
      </c>
      <c r="CK295" s="2154"/>
      <c r="CL295" s="88"/>
      <c r="CM295" s="2154" t="str" cm="1">
        <f t="array" aca="1" ref="CM295" ca="1">_xlfn.LET(
_xlpm.search_key,$W295&amp;$Y295,
_xlpm.Scenario,_xlfn.VSTACK($W$20:$W$55&amp;$Y$20:$Y$55,$W$76:$W$110&amp;$Y$76:$Y$110),
_xlpm.Data,_xlfn.VSTACK(CM$20:CN$55,CM$76:CN$110),
IF(OR($Y295="",ISNUMBER(SEARCH("please",$Y295))),"", _xlfn.XLOOKUP(_xlpm.search_key,_xlpm.Scenario,_xlpm.Data,"▧")
))</f>
        <v/>
      </c>
      <c r="CN295" s="2154"/>
      <c r="CO295" s="88"/>
      <c r="CP295" s="2154" t="str" cm="1">
        <f t="array" aca="1" ref="CP295" ca="1">_xlfn.LET(
_xlpm.search_key,$W295&amp;$Y295,
_xlpm.Scenario,_xlfn.VSTACK($W$20:$W$55&amp;$Y$20:$Y$55,$W$76:$W$110&amp;$Y$76:$Y$110),
_xlpm.Data,_xlfn.VSTACK(CP$20:CQ$55,CP$76:CQ$110),
IF(OR($Y295="",ISNUMBER(SEARCH("please",$Y295))),"", _xlfn.XLOOKUP(_xlpm.search_key,_xlpm.Scenario,_xlpm.Data,"▧")
))</f>
        <v/>
      </c>
      <c r="CQ295" s="2154"/>
      <c r="CR295" s="34"/>
      <c r="CS295" s="2056"/>
    </row>
    <row r="296" spans="1:144" ht="21" customHeight="1">
      <c r="A296" s="1627"/>
      <c r="B296" s="2331"/>
      <c r="C296" s="2084"/>
      <c r="D296" s="1549"/>
      <c r="E296" s="1902"/>
      <c r="F296" s="401"/>
      <c r="G296" s="401"/>
      <c r="H296" s="585">
        <v>0</v>
      </c>
      <c r="I296" s="585">
        <v>1</v>
      </c>
      <c r="J296" s="401"/>
      <c r="K296" s="401" t="str">
        <f t="shared" si="105"/>
        <v>No</v>
      </c>
      <c r="N296" s="158"/>
      <c r="O296" s="101"/>
      <c r="P296" s="52"/>
      <c r="Q296" s="101"/>
      <c r="R296" s="101"/>
      <c r="S296" s="101"/>
      <c r="T296" s="101"/>
      <c r="U296" s="39"/>
      <c r="V296" s="37"/>
      <c r="W296" s="2329"/>
      <c r="X296" s="2081"/>
      <c r="Y296" s="2367"/>
      <c r="Z296" s="198"/>
      <c r="AA296" s="2136"/>
      <c r="AB296" s="1134"/>
      <c r="AC296" s="125"/>
      <c r="AD296" s="2152" t="str" cm="1">
        <f t="array" aca="1" ref="AD296" ca="1">_xlfn.LET(
_xlpm.search_key, $W296&amp;$Y296,
_xlpm.Scenario, _xlfn.VSTACK( $W$20:$W$55&amp;$Y$20:$Y$55, $W$76:$W$110&amp;$Y$76:$Y$110),
_xlpm.Data,  _xlfn.VSTACK($AD$20:$BN$55, $AD$76:$BN$110),
IF(OR($Y296="",ISNUMBER(SEARCH("please",$Y296))),"", _xlfn.XLOOKUP(_xlpm.search_key, _xlpm.Scenario, _xlpm.Data, "▧",2))
)</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153"/>
      <c r="BP296" s="2153"/>
      <c r="BQ296" s="2153"/>
      <c r="BR296" s="2153"/>
      <c r="BS296" s="2153"/>
      <c r="BT296" s="2153"/>
      <c r="BU296" s="2153"/>
      <c r="BV296" s="2153"/>
      <c r="BW296" s="2153"/>
      <c r="BX296" s="2153"/>
      <c r="BY296" s="2153"/>
      <c r="BZ296" s="2153"/>
      <c r="CA296" s="34"/>
      <c r="CC296" s="58"/>
      <c r="CD296" s="2154" t="str" cm="1">
        <f t="array" aca="1" ref="CD296" ca="1">_xlfn.LET(
_xlpm.search_key,$W296&amp;$Y296,
_xlpm.Scenario,_xlfn.VSTACK($W$20:$W$55&amp;$Y$20:$Y$55,$W$76:$W$110&amp;$Y$76:$Y$110),
_xlpm.Data,_xlfn.VSTACK(CD$20:CE$55,CD$76:CE$110),
IF(OR($Y296="",ISNUMBER(SEARCH("please",$Y296))),"", _xlfn.XLOOKUP(_xlpm.search_key,_xlpm.Scenario,_xlpm.Data,"▧")
))</f>
        <v/>
      </c>
      <c r="CE296" s="2154"/>
      <c r="CF296" s="88"/>
      <c r="CG296" s="2154" t="str" cm="1">
        <f t="array" aca="1" ref="CG296" ca="1">_xlfn.LET(
_xlpm.search_key,$W296&amp;$Y296,
_xlpm.Scenario,_xlfn.VSTACK($W$20:$W$55&amp;$Y$20:$Y$55,$W$76:$W$110&amp;$Y$76:$Y$110),
_xlpm.Data,_xlfn.VSTACK(CG$20:CH$55,CG$76:CH$110),
IF(OR($Y296="",ISNUMBER(SEARCH("please",$Y296))),"", _xlfn.XLOOKUP(_xlpm.search_key,_xlpm.Scenario,_xlpm.Data,"▧")
))</f>
        <v/>
      </c>
      <c r="CH296" s="2154"/>
      <c r="CI296" s="88"/>
      <c r="CJ296" s="2154" t="str" cm="1">
        <f t="array" ref="CJ296">_xlfn.LET(
_xlpm.search_key,$W296&amp;$Y296,
_xlpm.Scenario,_xlfn.VSTACK($W$20:$W$55&amp;$Y$20:$Y$55,$W$76:$W$110&amp;$Y$76:$Y$110),
_xlpm.Data,_xlfn.VSTACK(CJ$20:CK$55,CJ$76:CK$110),
IF(OR($Y296="",ISNUMBER(SEARCH("please",$Y296))),"", _xlfn.XLOOKUP(_xlpm.search_key,_xlpm.Scenario,_xlpm.Data,"▧")
))</f>
        <v/>
      </c>
      <c r="CK296" s="2154"/>
      <c r="CL296" s="88"/>
      <c r="CM296" s="2154" t="str" cm="1">
        <f t="array" aca="1" ref="CM296" ca="1">_xlfn.LET(
_xlpm.search_key,$W296&amp;$Y296,
_xlpm.Scenario,_xlfn.VSTACK($W$20:$W$55&amp;$Y$20:$Y$55,$W$76:$W$110&amp;$Y$76:$Y$110),
_xlpm.Data,_xlfn.VSTACK(CM$20:CN$55,CM$76:CN$110),
IF(OR($Y296="",ISNUMBER(SEARCH("please",$Y296))),"", _xlfn.XLOOKUP(_xlpm.search_key,_xlpm.Scenario,_xlpm.Data,"▧")
))</f>
        <v/>
      </c>
      <c r="CN296" s="2154"/>
      <c r="CO296" s="88"/>
      <c r="CP296" s="2154" t="str" cm="1">
        <f t="array" aca="1" ref="CP296" ca="1">_xlfn.LET(
_xlpm.search_key,$W296&amp;$Y296,
_xlpm.Scenario,_xlfn.VSTACK($W$20:$W$55&amp;$Y$20:$Y$55,$W$76:$W$110&amp;$Y$76:$Y$110),
_xlpm.Data,_xlfn.VSTACK(CP$20:CQ$55,CP$76:CQ$110),
IF(OR($Y296="",ISNUMBER(SEARCH("please",$Y296))),"", _xlfn.XLOOKUP(_xlpm.search_key,_xlpm.Scenario,_xlpm.Data,"▧")
))</f>
        <v/>
      </c>
      <c r="CQ296" s="2154"/>
      <c r="CR296" s="34"/>
      <c r="CS296" s="2056"/>
    </row>
    <row r="297" spans="1:144" ht="21" customHeight="1">
      <c r="A297" s="1627"/>
      <c r="B297" s="2331"/>
      <c r="C297" s="2084"/>
      <c r="D297" s="1549"/>
      <c r="E297" s="1902"/>
      <c r="F297" s="401"/>
      <c r="G297" s="401"/>
      <c r="H297" s="585"/>
      <c r="I297" s="585"/>
      <c r="J297" s="401"/>
      <c r="K297" s="401"/>
      <c r="N297" s="158"/>
      <c r="O297" s="101"/>
      <c r="P297" s="52"/>
      <c r="Q297" s="101"/>
      <c r="R297" s="101"/>
      <c r="S297" s="101"/>
      <c r="T297" s="101"/>
      <c r="U297" s="39"/>
      <c r="V297" s="37"/>
      <c r="W297" s="2329"/>
      <c r="X297" s="2081"/>
      <c r="Y297" s="2367"/>
      <c r="Z297" s="198"/>
      <c r="AA297" s="2136"/>
      <c r="AB297" s="1134"/>
      <c r="AC297" s="125"/>
      <c r="AD297" s="2152" t="str" cm="1">
        <f t="array" aca="1" ref="AD297" ca="1">_xlfn.LET(
_xlpm.search_key, $W297&amp;$Y297,
_xlpm.Scenario, _xlfn.VSTACK( $W$20:$W$55&amp;$Y$20:$Y$55, $W$76:$W$110&amp;$Y$76:$Y$110),
_xlpm.Data,  _xlfn.VSTACK($AD$20:$BN$55, $AD$76:$BN$110),
IF(OR($Y297="",ISNUMBER(SEARCH("please",$Y297))),"", _xlfn.XLOOKUP(_xlpm.search_key, _xlpm.Scenario, _xlpm.Data, "▧",2))
)</f>
        <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153"/>
      <c r="BP297" s="2153"/>
      <c r="BQ297" s="2153"/>
      <c r="BR297" s="2153"/>
      <c r="BS297" s="2153"/>
      <c r="BT297" s="2153"/>
      <c r="BU297" s="2153"/>
      <c r="BV297" s="2153"/>
      <c r="BW297" s="2153"/>
      <c r="BX297" s="2153"/>
      <c r="BY297" s="2153"/>
      <c r="BZ297" s="2153"/>
      <c r="CA297" s="34"/>
      <c r="CC297" s="58"/>
      <c r="CD297" s="2154" t="str" cm="1">
        <f t="array" aca="1" ref="CD297" ca="1">_xlfn.LET(
_xlpm.search_key,$W297&amp;$Y297,
_xlpm.Scenario,_xlfn.VSTACK($W$20:$W$55&amp;$Y$20:$Y$55,$W$76:$W$110&amp;$Y$76:$Y$110),
_xlpm.Data,_xlfn.VSTACK(CD$20:CE$55,CD$76:CE$110),
IF(OR($Y297="",ISNUMBER(SEARCH("please",$Y297))),"", _xlfn.XLOOKUP(_xlpm.search_key,_xlpm.Scenario,_xlpm.Data,"▧")
))</f>
        <v/>
      </c>
      <c r="CE297" s="2154"/>
      <c r="CF297" s="88"/>
      <c r="CG297" s="2154" t="str" cm="1">
        <f t="array" aca="1" ref="CG297" ca="1">_xlfn.LET(
_xlpm.search_key,$W297&amp;$Y297,
_xlpm.Scenario,_xlfn.VSTACK($W$20:$W$55&amp;$Y$20:$Y$55,$W$76:$W$110&amp;$Y$76:$Y$110),
_xlpm.Data,_xlfn.VSTACK(CG$20:CH$55,CG$76:CH$110),
IF(OR($Y297="",ISNUMBER(SEARCH("please",$Y297))),"", _xlfn.XLOOKUP(_xlpm.search_key,_xlpm.Scenario,_xlpm.Data,"▧")
))</f>
        <v/>
      </c>
      <c r="CH297" s="2154"/>
      <c r="CI297" s="88"/>
      <c r="CJ297" s="2154" t="str" cm="1">
        <f t="array" ref="CJ297">_xlfn.LET(
_xlpm.search_key,$W297&amp;$Y297,
_xlpm.Scenario,_xlfn.VSTACK($W$20:$W$55&amp;$Y$20:$Y$55,$W$76:$W$110&amp;$Y$76:$Y$110),
_xlpm.Data,_xlfn.VSTACK(CJ$20:CK$55,CJ$76:CK$110),
IF(OR($Y297="",ISNUMBER(SEARCH("please",$Y297))),"", _xlfn.XLOOKUP(_xlpm.search_key,_xlpm.Scenario,_xlpm.Data,"▧")
))</f>
        <v/>
      </c>
      <c r="CK297" s="2154"/>
      <c r="CL297" s="88"/>
      <c r="CM297" s="2154" t="str" cm="1">
        <f t="array" aca="1" ref="CM297" ca="1">_xlfn.LET(
_xlpm.search_key,$W297&amp;$Y297,
_xlpm.Scenario,_xlfn.VSTACK($W$20:$W$55&amp;$Y$20:$Y$55,$W$76:$W$110&amp;$Y$76:$Y$110),
_xlpm.Data,_xlfn.VSTACK(CM$20:CN$55,CM$76:CN$110),
IF(OR($Y297="",ISNUMBER(SEARCH("please",$Y297))),"", _xlfn.XLOOKUP(_xlpm.search_key,_xlpm.Scenario,_xlpm.Data,"▧")
))</f>
        <v/>
      </c>
      <c r="CN297" s="2154"/>
      <c r="CO297" s="88"/>
      <c r="CP297" s="2154" t="str" cm="1">
        <f t="array" aca="1" ref="CP297" ca="1">_xlfn.LET(
_xlpm.search_key,$W297&amp;$Y297,
_xlpm.Scenario,_xlfn.VSTACK($W$20:$W$55&amp;$Y$20:$Y$55,$W$76:$W$110&amp;$Y$76:$Y$110),
_xlpm.Data,_xlfn.VSTACK(CP$20:CQ$55,CP$76:CQ$110),
IF(OR($Y297="",ISNUMBER(SEARCH("please",$Y297))),"", _xlfn.XLOOKUP(_xlpm.search_key,_xlpm.Scenario,_xlpm.Data,"▧")
))</f>
        <v/>
      </c>
      <c r="CQ297" s="2154"/>
      <c r="CR297" s="34"/>
      <c r="CS297" s="2056"/>
    </row>
    <row r="298" spans="1:144" ht="21" customHeight="1">
      <c r="A298" s="1627"/>
      <c r="B298" s="2331"/>
      <c r="C298" s="2084"/>
      <c r="D298" s="1549"/>
      <c r="E298" s="1902"/>
      <c r="F298" s="401"/>
      <c r="G298" s="401"/>
      <c r="H298" s="585"/>
      <c r="I298" s="585"/>
      <c r="J298" s="401"/>
      <c r="K298" s="401"/>
      <c r="N298" s="158"/>
      <c r="O298" s="101"/>
      <c r="P298" s="52"/>
      <c r="Q298" s="101"/>
      <c r="R298" s="101"/>
      <c r="S298" s="101"/>
      <c r="T298" s="101"/>
      <c r="U298" s="39"/>
      <c r="V298" s="37"/>
      <c r="W298" s="2329"/>
      <c r="X298" s="2081"/>
      <c r="Y298" s="2367"/>
      <c r="Z298" s="198"/>
      <c r="AA298" s="2136"/>
      <c r="AB298" s="1134"/>
      <c r="AC298" s="125"/>
      <c r="AD298" s="2152" t="str" cm="1">
        <f t="array" aca="1" ref="AD298" ca="1">_xlfn.LET(
_xlpm.search_key, $W298&amp;$Y298,
_xlpm.Scenario, _xlfn.VSTACK( $W$20:$W$55&amp;$Y$20:$Y$55, $W$76:$W$110&amp;$Y$76:$Y$110),
_xlpm.Data,  _xlfn.VSTACK($AD$20:$BN$55, $AD$76:$BN$110),
IF(OR($Y298="",ISNUMBER(SEARCH("please",$Y298))),"", _xlfn.XLOOKUP(_xlpm.search_key, _xlpm.Scenario, _xlpm.Data, "▧",2))
)</f>
        <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153"/>
      <c r="BP298" s="2153"/>
      <c r="BQ298" s="2153"/>
      <c r="BR298" s="2153"/>
      <c r="BS298" s="2153"/>
      <c r="BT298" s="2153"/>
      <c r="BU298" s="2153"/>
      <c r="BV298" s="2153"/>
      <c r="BW298" s="2153"/>
      <c r="BX298" s="2153"/>
      <c r="BY298" s="2153"/>
      <c r="BZ298" s="2153"/>
      <c r="CA298" s="34"/>
      <c r="CC298" s="58"/>
      <c r="CD298" s="2154" t="str" cm="1">
        <f t="array" aca="1" ref="CD298" ca="1">_xlfn.LET(
_xlpm.search_key,$W298&amp;$Y298,
_xlpm.Scenario,_xlfn.VSTACK($W$20:$W$55&amp;$Y$20:$Y$55,$W$76:$W$110&amp;$Y$76:$Y$110),
_xlpm.Data,_xlfn.VSTACK(CD$20:CE$55,CD$76:CE$110),
IF(OR($Y298="",ISNUMBER(SEARCH("please",$Y298))),"", _xlfn.XLOOKUP(_xlpm.search_key,_xlpm.Scenario,_xlpm.Data,"▧")
))</f>
        <v/>
      </c>
      <c r="CE298" s="2154"/>
      <c r="CF298" s="88"/>
      <c r="CG298" s="2154" t="str" cm="1">
        <f t="array" aca="1" ref="CG298" ca="1">_xlfn.LET(
_xlpm.search_key,$W298&amp;$Y298,
_xlpm.Scenario,_xlfn.VSTACK($W$20:$W$55&amp;$Y$20:$Y$55,$W$76:$W$110&amp;$Y$76:$Y$110),
_xlpm.Data,_xlfn.VSTACK(CG$20:CH$55,CG$76:CH$110),
IF(OR($Y298="",ISNUMBER(SEARCH("please",$Y298))),"", _xlfn.XLOOKUP(_xlpm.search_key,_xlpm.Scenario,_xlpm.Data,"▧")
))</f>
        <v/>
      </c>
      <c r="CH298" s="2154"/>
      <c r="CI298" s="88"/>
      <c r="CJ298" s="2154" t="str" cm="1">
        <f t="array" ref="CJ298">_xlfn.LET(
_xlpm.search_key,$W298&amp;$Y298,
_xlpm.Scenario,_xlfn.VSTACK($W$20:$W$55&amp;$Y$20:$Y$55,$W$76:$W$110&amp;$Y$76:$Y$110),
_xlpm.Data,_xlfn.VSTACK(CJ$20:CK$55,CJ$76:CK$110),
IF(OR($Y298="",ISNUMBER(SEARCH("please",$Y298))),"", _xlfn.XLOOKUP(_xlpm.search_key,_xlpm.Scenario,_xlpm.Data,"▧")
))</f>
        <v/>
      </c>
      <c r="CK298" s="2154"/>
      <c r="CL298" s="88"/>
      <c r="CM298" s="2154" t="str" cm="1">
        <f t="array" aca="1" ref="CM298" ca="1">_xlfn.LET(
_xlpm.search_key,$W298&amp;$Y298,
_xlpm.Scenario,_xlfn.VSTACK($W$20:$W$55&amp;$Y$20:$Y$55,$W$76:$W$110&amp;$Y$76:$Y$110),
_xlpm.Data,_xlfn.VSTACK(CM$20:CN$55,CM$76:CN$110),
IF(OR($Y298="",ISNUMBER(SEARCH("please",$Y298))),"", _xlfn.XLOOKUP(_xlpm.search_key,_xlpm.Scenario,_xlpm.Data,"▧")
))</f>
        <v/>
      </c>
      <c r="CN298" s="2154"/>
      <c r="CO298" s="88"/>
      <c r="CP298" s="2154" t="str" cm="1">
        <f t="array" aca="1" ref="CP298" ca="1">_xlfn.LET(
_xlpm.search_key,$W298&amp;$Y298,
_xlpm.Scenario,_xlfn.VSTACK($W$20:$W$55&amp;$Y$20:$Y$55,$W$76:$W$110&amp;$Y$76:$Y$110),
_xlpm.Data,_xlfn.VSTACK(CP$20:CQ$55,CP$76:CQ$110),
IF(OR($Y298="",ISNUMBER(SEARCH("please",$Y298))),"", _xlfn.XLOOKUP(_xlpm.search_key,_xlpm.Scenario,_xlpm.Data,"▧")
))</f>
        <v/>
      </c>
      <c r="CQ298" s="2154"/>
      <c r="CR298" s="34"/>
      <c r="CS298" s="2056"/>
    </row>
    <row r="299" spans="1:144" ht="21" customHeight="1">
      <c r="A299" s="1627"/>
      <c r="B299" s="2331"/>
      <c r="C299" s="2084"/>
      <c r="D299" s="1549"/>
      <c r="E299" s="1902"/>
      <c r="F299" s="401"/>
      <c r="G299" s="401"/>
      <c r="H299" s="585"/>
      <c r="I299" s="585"/>
      <c r="J299" s="401"/>
      <c r="K299" s="401"/>
      <c r="N299" s="158"/>
      <c r="O299" s="101"/>
      <c r="P299" s="52"/>
      <c r="Q299" s="101"/>
      <c r="R299" s="101"/>
      <c r="S299" s="101"/>
      <c r="T299" s="101"/>
      <c r="U299" s="39"/>
      <c r="V299" s="37"/>
      <c r="W299" s="2329"/>
      <c r="X299" s="2081"/>
      <c r="Y299" s="2367"/>
      <c r="Z299" s="198"/>
      <c r="AA299" s="2136"/>
      <c r="AB299" s="1134"/>
      <c r="AC299" s="125"/>
      <c r="AD299" s="2152" t="str" cm="1">
        <f t="array" aca="1" ref="AD299" ca="1">_xlfn.LET(
_xlpm.search_key, $W299&amp;$Y299,
_xlpm.Scenario, _xlfn.VSTACK( $W$20:$W$55&amp;$Y$20:$Y$55, $W$76:$W$110&amp;$Y$76:$Y$110),
_xlpm.Data,  _xlfn.VSTACK($AD$20:$BN$55, $AD$76:$BN$110),
IF(OR($Y299="",ISNUMBER(SEARCH("please",$Y299))),"", _xlfn.XLOOKUP(_xlpm.search_key, _xlpm.Scenario, _xlpm.Data, "▧",2))
)</f>
        <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153"/>
      <c r="BP299" s="2153"/>
      <c r="BQ299" s="2153"/>
      <c r="BR299" s="2153"/>
      <c r="BS299" s="2153"/>
      <c r="BT299" s="2153"/>
      <c r="BU299" s="2153"/>
      <c r="BV299" s="2153"/>
      <c r="BW299" s="2153"/>
      <c r="BX299" s="2153"/>
      <c r="BY299" s="2153"/>
      <c r="BZ299" s="2153"/>
      <c r="CA299" s="34"/>
      <c r="CC299" s="58"/>
      <c r="CD299" s="2154" t="str" cm="1">
        <f t="array" aca="1" ref="CD299" ca="1">_xlfn.LET(
_xlpm.search_key,$W299&amp;$Y299,
_xlpm.Scenario,_xlfn.VSTACK($W$20:$W$55&amp;$Y$20:$Y$55,$W$76:$W$110&amp;$Y$76:$Y$110),
_xlpm.Data,_xlfn.VSTACK(CD$20:CE$55,CD$76:CE$110),
IF(OR($Y299="",ISNUMBER(SEARCH("please",$Y299))),"", _xlfn.XLOOKUP(_xlpm.search_key,_xlpm.Scenario,_xlpm.Data,"▧")
))</f>
        <v/>
      </c>
      <c r="CE299" s="2154"/>
      <c r="CF299" s="88"/>
      <c r="CG299" s="2154" t="str" cm="1">
        <f t="array" aca="1" ref="CG299" ca="1">_xlfn.LET(
_xlpm.search_key,$W299&amp;$Y299,
_xlpm.Scenario,_xlfn.VSTACK($W$20:$W$55&amp;$Y$20:$Y$55,$W$76:$W$110&amp;$Y$76:$Y$110),
_xlpm.Data,_xlfn.VSTACK(CG$20:CH$55,CG$76:CH$110),
IF(OR($Y299="",ISNUMBER(SEARCH("please",$Y299))),"", _xlfn.XLOOKUP(_xlpm.search_key,_xlpm.Scenario,_xlpm.Data,"▧")
))</f>
        <v/>
      </c>
      <c r="CH299" s="2154"/>
      <c r="CI299" s="88"/>
      <c r="CJ299" s="2154" t="str" cm="1">
        <f t="array" ref="CJ299">_xlfn.LET(
_xlpm.search_key,$W299&amp;$Y299,
_xlpm.Scenario,_xlfn.VSTACK($W$20:$W$55&amp;$Y$20:$Y$55,$W$76:$W$110&amp;$Y$76:$Y$110),
_xlpm.Data,_xlfn.VSTACK(CJ$20:CK$55,CJ$76:CK$110),
IF(OR($Y299="",ISNUMBER(SEARCH("please",$Y299))),"", _xlfn.XLOOKUP(_xlpm.search_key,_xlpm.Scenario,_xlpm.Data,"▧")
))</f>
        <v/>
      </c>
      <c r="CK299" s="2154"/>
      <c r="CL299" s="88"/>
      <c r="CM299" s="2154" t="str" cm="1">
        <f t="array" aca="1" ref="CM299" ca="1">_xlfn.LET(
_xlpm.search_key,$W299&amp;$Y299,
_xlpm.Scenario,_xlfn.VSTACK($W$20:$W$55&amp;$Y$20:$Y$55,$W$76:$W$110&amp;$Y$76:$Y$110),
_xlpm.Data,_xlfn.VSTACK(CM$20:CN$55,CM$76:CN$110),
IF(OR($Y299="",ISNUMBER(SEARCH("please",$Y299))),"", _xlfn.XLOOKUP(_xlpm.search_key,_xlpm.Scenario,_xlpm.Data,"▧")
))</f>
        <v/>
      </c>
      <c r="CN299" s="2154"/>
      <c r="CO299" s="88"/>
      <c r="CP299" s="2154" t="str" cm="1">
        <f t="array" aca="1" ref="CP299" ca="1">_xlfn.LET(
_xlpm.search_key,$W299&amp;$Y299,
_xlpm.Scenario,_xlfn.VSTACK($W$20:$W$55&amp;$Y$20:$Y$55,$W$76:$W$110&amp;$Y$76:$Y$110),
_xlpm.Data,_xlfn.VSTACK(CP$20:CQ$55,CP$76:CQ$110),
IF(OR($Y299="",ISNUMBER(SEARCH("please",$Y299))),"", _xlfn.XLOOKUP(_xlpm.search_key,_xlpm.Scenario,_xlpm.Data,"▧")
))</f>
        <v/>
      </c>
      <c r="CQ299" s="2154"/>
      <c r="CR299" s="34"/>
      <c r="CS299" s="2056"/>
    </row>
    <row r="300" spans="1:144" ht="21" customHeight="1">
      <c r="A300" s="1627"/>
      <c r="B300" s="2331"/>
      <c r="C300" s="2084"/>
      <c r="D300" s="1549"/>
      <c r="E300" s="1902"/>
      <c r="F300" s="401"/>
      <c r="G300" s="401"/>
      <c r="H300" s="585"/>
      <c r="I300" s="585"/>
      <c r="J300" s="401"/>
      <c r="K300" s="401"/>
      <c r="N300" s="158"/>
      <c r="O300" s="101"/>
      <c r="P300" s="52"/>
      <c r="Q300" s="101"/>
      <c r="R300" s="101"/>
      <c r="S300" s="101"/>
      <c r="T300" s="101"/>
      <c r="U300" s="39"/>
      <c r="V300" s="37"/>
      <c r="W300" s="2329"/>
      <c r="X300" s="2081"/>
      <c r="Y300" s="2367"/>
      <c r="Z300" s="198"/>
      <c r="AA300" s="2136"/>
      <c r="AB300" s="1134"/>
      <c r="AC300" s="125"/>
      <c r="AD300" s="2152" t="str" cm="1">
        <f t="array" aca="1" ref="AD300" ca="1">_xlfn.LET(
_xlpm.search_key, $W300&amp;$Y300,
_xlpm.Scenario, _xlfn.VSTACK( $W$20:$W$55&amp;$Y$20:$Y$55, $W$76:$W$110&amp;$Y$76:$Y$110),
_xlpm.Data,  _xlfn.VSTACK($AD$20:$BN$55, $AD$76:$BN$110),
IF(OR($Y300="",ISNUMBER(SEARCH("please",$Y300))),"", _xlfn.XLOOKUP(_xlpm.search_key, _xlpm.Scenario, _xlpm.Data, "▧",2))
)</f>
        <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153"/>
      <c r="BP300" s="2153"/>
      <c r="BQ300" s="2153"/>
      <c r="BR300" s="2153"/>
      <c r="BS300" s="2153"/>
      <c r="BT300" s="2153"/>
      <c r="BU300" s="2153"/>
      <c r="BV300" s="2153"/>
      <c r="BW300" s="2153"/>
      <c r="BX300" s="2153"/>
      <c r="BY300" s="2153"/>
      <c r="BZ300" s="2153"/>
      <c r="CA300" s="34"/>
      <c r="CC300" s="58"/>
      <c r="CD300" s="2154" t="str" cm="1">
        <f t="array" aca="1" ref="CD300" ca="1">_xlfn.LET(
_xlpm.search_key,$W300&amp;$Y300,
_xlpm.Scenario,_xlfn.VSTACK($W$20:$W$55&amp;$Y$20:$Y$55,$W$76:$W$110&amp;$Y$76:$Y$110),
_xlpm.Data,_xlfn.VSTACK(CD$20:CE$55,CD$76:CE$110),
IF(OR($Y300="",ISNUMBER(SEARCH("please",$Y300))),"", _xlfn.XLOOKUP(_xlpm.search_key,_xlpm.Scenario,_xlpm.Data,"▧")
))</f>
        <v/>
      </c>
      <c r="CE300" s="2154"/>
      <c r="CF300" s="88"/>
      <c r="CG300" s="2154" t="str" cm="1">
        <f t="array" aca="1" ref="CG300" ca="1">_xlfn.LET(
_xlpm.search_key,$W300&amp;$Y300,
_xlpm.Scenario,_xlfn.VSTACK($W$20:$W$55&amp;$Y$20:$Y$55,$W$76:$W$110&amp;$Y$76:$Y$110),
_xlpm.Data,_xlfn.VSTACK(CG$20:CH$55,CG$76:CH$110),
IF(OR($Y300="",ISNUMBER(SEARCH("please",$Y300))),"", _xlfn.XLOOKUP(_xlpm.search_key,_xlpm.Scenario,_xlpm.Data,"▧")
))</f>
        <v/>
      </c>
      <c r="CH300" s="2154"/>
      <c r="CI300" s="88"/>
      <c r="CJ300" s="2154" t="str" cm="1">
        <f t="array" ref="CJ300">_xlfn.LET(
_xlpm.search_key,$W300&amp;$Y300,
_xlpm.Scenario,_xlfn.VSTACK($W$20:$W$55&amp;$Y$20:$Y$55,$W$76:$W$110&amp;$Y$76:$Y$110),
_xlpm.Data,_xlfn.VSTACK(CJ$20:CK$55,CJ$76:CK$110),
IF(OR($Y300="",ISNUMBER(SEARCH("please",$Y300))),"", _xlfn.XLOOKUP(_xlpm.search_key,_xlpm.Scenario,_xlpm.Data,"▧")
))</f>
        <v/>
      </c>
      <c r="CK300" s="2154"/>
      <c r="CL300" s="88"/>
      <c r="CM300" s="2154" t="str" cm="1">
        <f t="array" aca="1" ref="CM300" ca="1">_xlfn.LET(
_xlpm.search_key,$W300&amp;$Y300,
_xlpm.Scenario,_xlfn.VSTACK($W$20:$W$55&amp;$Y$20:$Y$55,$W$76:$W$110&amp;$Y$76:$Y$110),
_xlpm.Data,_xlfn.VSTACK(CM$20:CN$55,CM$76:CN$110),
IF(OR($Y300="",ISNUMBER(SEARCH("please",$Y300))),"", _xlfn.XLOOKUP(_xlpm.search_key,_xlpm.Scenario,_xlpm.Data,"▧")
))</f>
        <v/>
      </c>
      <c r="CN300" s="2154"/>
      <c r="CO300" s="88"/>
      <c r="CP300" s="2154" t="str" cm="1">
        <f t="array" aca="1" ref="CP300" ca="1">_xlfn.LET(
_xlpm.search_key,$W300&amp;$Y300,
_xlpm.Scenario,_xlfn.VSTACK($W$20:$W$55&amp;$Y$20:$Y$55,$W$76:$W$110&amp;$Y$76:$Y$110),
_xlpm.Data,_xlfn.VSTACK(CP$20:CQ$55,CP$76:CQ$110),
IF(OR($Y300="",ISNUMBER(SEARCH("please",$Y300))),"", _xlfn.XLOOKUP(_xlpm.search_key,_xlpm.Scenario,_xlpm.Data,"▧")
))</f>
        <v/>
      </c>
      <c r="CQ300" s="2154"/>
      <c r="CR300" s="34"/>
      <c r="CS300" s="2056"/>
    </row>
    <row r="301" spans="1:144" ht="21" customHeight="1">
      <c r="A301" s="1627"/>
      <c r="B301" s="2331" t="s">
        <v>211</v>
      </c>
      <c r="C301" s="577" t="e" cm="1">
        <f t="array" aca="1" ref="C301" ca="1">IFBLANK(_xldudf_CX_GET(CX_ENTITY, B301, val_asOfDate), D301)</f>
        <v>#NAME?</v>
      </c>
      <c r="D301" s="1549" t="s">
        <v>1851</v>
      </c>
      <c r="E301" s="2135"/>
      <c r="F301" s="401"/>
      <c r="G301" s="401"/>
      <c r="H301" s="585"/>
      <c r="I301" s="585"/>
      <c r="J301" s="401"/>
      <c r="K301" s="401" t="s">
        <v>561</v>
      </c>
      <c r="N301" s="158"/>
      <c r="O301" s="101"/>
      <c r="P301" s="52"/>
      <c r="Q301" s="101"/>
      <c r="R301" s="101"/>
      <c r="S301" s="101"/>
      <c r="T301" s="101"/>
      <c r="U301" s="39"/>
      <c r="V301" s="37"/>
      <c r="W301" s="2330"/>
      <c r="X301" s="2325"/>
      <c r="Y301" s="2326"/>
      <c r="Z301" s="2322"/>
      <c r="AA301" s="2323"/>
      <c r="AB301" s="1134"/>
      <c r="AC301" s="125"/>
      <c r="AD301" s="2152">
        <f ca="1">SUMPRODUCT($X295:$X300, AD295:AD300)</f>
        <v>0</v>
      </c>
      <c r="AE301" s="2152">
        <f t="shared" ref="AE301:BN301" si="106">SUMPRODUCT($X295:$X300, AE295:AE300)</f>
        <v>0</v>
      </c>
      <c r="AF301" s="2152">
        <f t="shared" si="106"/>
        <v>0</v>
      </c>
      <c r="AG301" s="2152">
        <f t="shared" si="106"/>
        <v>0</v>
      </c>
      <c r="AH301" s="2152">
        <f t="shared" si="106"/>
        <v>0</v>
      </c>
      <c r="AI301" s="2152">
        <f t="shared" si="106"/>
        <v>0</v>
      </c>
      <c r="AJ301" s="2152">
        <f t="shared" si="106"/>
        <v>0</v>
      </c>
      <c r="AK301" s="2152">
        <f t="shared" si="106"/>
        <v>0</v>
      </c>
      <c r="AL301" s="2152">
        <f t="shared" si="106"/>
        <v>0</v>
      </c>
      <c r="AM301" s="2152">
        <f t="shared" si="106"/>
        <v>0</v>
      </c>
      <c r="AN301" s="2152">
        <f t="shared" si="106"/>
        <v>0</v>
      </c>
      <c r="AO301" s="2152">
        <f t="shared" si="106"/>
        <v>0</v>
      </c>
      <c r="AP301" s="2152">
        <f t="shared" si="106"/>
        <v>0</v>
      </c>
      <c r="AQ301" s="2152">
        <f t="shared" si="106"/>
        <v>0</v>
      </c>
      <c r="AR301" s="2152">
        <f t="shared" si="106"/>
        <v>0</v>
      </c>
      <c r="AS301" s="2152">
        <f t="shared" si="106"/>
        <v>0</v>
      </c>
      <c r="AT301" s="2152">
        <f t="shared" si="106"/>
        <v>0</v>
      </c>
      <c r="AU301" s="2152">
        <f t="shared" si="106"/>
        <v>0</v>
      </c>
      <c r="AV301" s="2152">
        <f t="shared" si="106"/>
        <v>0</v>
      </c>
      <c r="AW301" s="2152">
        <f t="shared" si="106"/>
        <v>0</v>
      </c>
      <c r="AX301" s="2152">
        <f t="shared" si="106"/>
        <v>0</v>
      </c>
      <c r="AY301" s="2152">
        <f t="shared" si="106"/>
        <v>0</v>
      </c>
      <c r="AZ301" s="2152">
        <f t="shared" si="106"/>
        <v>0</v>
      </c>
      <c r="BA301" s="2152">
        <f t="shared" si="106"/>
        <v>0</v>
      </c>
      <c r="BB301" s="2152">
        <f t="shared" si="106"/>
        <v>0</v>
      </c>
      <c r="BC301" s="2152">
        <f t="shared" si="106"/>
        <v>0</v>
      </c>
      <c r="BD301" s="2152">
        <f t="shared" si="106"/>
        <v>0</v>
      </c>
      <c r="BE301" s="2152">
        <f t="shared" si="106"/>
        <v>0</v>
      </c>
      <c r="BF301" s="2152">
        <f t="shared" si="106"/>
        <v>0</v>
      </c>
      <c r="BG301" s="2152">
        <f t="shared" si="106"/>
        <v>0</v>
      </c>
      <c r="BH301" s="2152">
        <f t="shared" si="106"/>
        <v>0</v>
      </c>
      <c r="BI301" s="2152">
        <f t="shared" si="106"/>
        <v>0</v>
      </c>
      <c r="BJ301" s="2152">
        <f t="shared" si="106"/>
        <v>0</v>
      </c>
      <c r="BK301" s="2152">
        <f t="shared" si="106"/>
        <v>0</v>
      </c>
      <c r="BL301" s="2152">
        <f t="shared" si="106"/>
        <v>0</v>
      </c>
      <c r="BM301" s="2152">
        <f t="shared" si="106"/>
        <v>0</v>
      </c>
      <c r="BN301" s="2152">
        <f t="shared" si="106"/>
        <v>0</v>
      </c>
      <c r="BO301" s="2153"/>
      <c r="BP301" s="2153"/>
      <c r="BQ301" s="2153"/>
      <c r="BR301" s="2153"/>
      <c r="BS301" s="2153"/>
      <c r="BT301" s="2153"/>
      <c r="BU301" s="2153"/>
      <c r="BV301" s="2153"/>
      <c r="BW301" s="2153"/>
      <c r="BX301" s="2153"/>
      <c r="BY301" s="2153"/>
      <c r="BZ301" s="2153"/>
      <c r="CA301" s="34"/>
      <c r="CC301" s="58"/>
      <c r="CD301" s="2152">
        <f ca="1">SUMPRODUCT($X295:$X300, CD295:CD300)</f>
        <v>0</v>
      </c>
      <c r="CE301" s="2152">
        <f t="shared" ref="CE301" si="107">SUMPRODUCT($X295:$X298, CE295:CE298)</f>
        <v>0</v>
      </c>
      <c r="CF301" s="88"/>
      <c r="CG301" s="2152">
        <f ca="1">SUMPRODUCT($X295:$X300, CG295:CG300)</f>
        <v>0</v>
      </c>
      <c r="CH301" s="2152">
        <f t="shared" ref="CH301" si="108">SUMPRODUCT($X295:$X298, CH295:CH298)</f>
        <v>0</v>
      </c>
      <c r="CI301" s="88"/>
      <c r="CJ301" s="2152">
        <f>SUMPRODUCT($X295:$X300, CJ295:CJ300)</f>
        <v>0</v>
      </c>
      <c r="CK301" s="2152">
        <f t="shared" ref="CK301" si="109">SUMPRODUCT($X295:$X298, CK295:CK298)</f>
        <v>0</v>
      </c>
      <c r="CL301" s="88"/>
      <c r="CM301" s="2152">
        <f ca="1">SUMPRODUCT($X295:$X300, CM295:CM300)</f>
        <v>0</v>
      </c>
      <c r="CN301" s="2152">
        <f t="shared" ref="CN301" si="110">SUMPRODUCT($X295:$X298, CN295:CN298)</f>
        <v>0</v>
      </c>
      <c r="CO301" s="88"/>
      <c r="CP301" s="2152">
        <f ca="1">SUMPRODUCT($X295:$X300, CP295:CP300)</f>
        <v>0</v>
      </c>
      <c r="CQ301" s="2152">
        <f t="shared" ref="CQ301" si="111">SUMPRODUCT($X295:$X298, CQ295:CQ298)</f>
        <v>0</v>
      </c>
      <c r="CR301" s="34"/>
      <c r="CS301" s="2056"/>
    </row>
    <row r="302" spans="1:144" s="108" customFormat="1" ht="21" customHeight="1">
      <c r="A302" s="1628"/>
      <c r="B302" s="2084"/>
      <c r="C302" s="2084"/>
      <c r="D302" s="1549"/>
      <c r="E302" s="2135"/>
      <c r="F302" s="401"/>
      <c r="G302" s="401"/>
      <c r="H302" s="585"/>
      <c r="I302" s="585"/>
      <c r="J302" s="401"/>
      <c r="K302" s="401"/>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18"/>
      <c r="BP302" s="2318"/>
      <c r="BQ302" s="2318"/>
      <c r="BR302" s="2318"/>
      <c r="BS302" s="2318"/>
      <c r="BT302" s="2318"/>
      <c r="BU302" s="2318"/>
      <c r="BV302" s="2318"/>
      <c r="BW302" s="2318"/>
      <c r="BX302" s="2318"/>
      <c r="BY302" s="2318"/>
      <c r="BZ302" s="2318"/>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44" ht="21" customHeight="1" outlineLevel="1">
      <c r="A303" s="1627"/>
      <c r="B303" s="2084"/>
      <c r="C303" s="2084"/>
      <c r="D303" s="1549"/>
      <c r="E303" s="2135"/>
      <c r="F303" s="401"/>
      <c r="G303" s="401"/>
      <c r="H303" s="585"/>
      <c r="I303" s="585"/>
      <c r="J303" s="401"/>
      <c r="K303" s="401"/>
      <c r="N303" s="158"/>
      <c r="O303" s="101"/>
      <c r="P303" s="52"/>
      <c r="Q303" s="101"/>
      <c r="R303" s="101"/>
      <c r="S303" s="18"/>
      <c r="T303" s="18"/>
      <c r="U303" s="39"/>
      <c r="V303" s="37"/>
      <c r="W303" s="2328" t="e" cm="1">
        <f t="array" aca="1" ref="W303" ca="1">UNPACK(C310)</f>
        <v>#NAME?</v>
      </c>
      <c r="X303" s="2137"/>
      <c r="Y303" s="2327"/>
      <c r="Z303" s="2139"/>
      <c r="AA303" s="2140"/>
      <c r="AB303" s="2141" t="s">
        <v>199</v>
      </c>
      <c r="AC303" s="2138"/>
      <c r="AD303" s="2138"/>
      <c r="AE303" s="2138"/>
      <c r="AF303" s="2138"/>
      <c r="AG303" s="2138"/>
      <c r="AH303" s="2138"/>
      <c r="AI303" s="2138"/>
      <c r="AJ303" s="2138"/>
      <c r="AK303" s="2138"/>
      <c r="AL303" s="2138"/>
      <c r="AM303" s="2138"/>
      <c r="AN303" s="2138"/>
      <c r="AO303" s="2138"/>
      <c r="AP303" s="2138"/>
      <c r="AQ303" s="2138"/>
      <c r="AR303" s="2138"/>
      <c r="AS303" s="2138"/>
      <c r="AT303" s="2138"/>
      <c r="AU303" s="2138"/>
      <c r="AV303" s="2138"/>
      <c r="AW303" s="2138"/>
      <c r="AX303" s="2138"/>
      <c r="AY303" s="2138"/>
      <c r="AZ303" s="2138"/>
      <c r="BA303" s="2138"/>
      <c r="BB303" s="2138"/>
      <c r="BC303" s="2138"/>
      <c r="BD303" s="2138"/>
      <c r="BE303" s="2138"/>
      <c r="BF303" s="2138"/>
      <c r="BG303" s="2138"/>
      <c r="BH303" s="2138"/>
      <c r="BI303" s="2138"/>
      <c r="BJ303" s="2138"/>
      <c r="BK303" s="2138"/>
      <c r="BL303" s="2138"/>
      <c r="BM303" s="2138"/>
      <c r="BN303" s="2138"/>
      <c r="BO303" s="1634"/>
      <c r="BP303" s="1634"/>
      <c r="BQ303" s="1634"/>
      <c r="BR303" s="1634"/>
      <c r="BS303" s="1634"/>
      <c r="BT303" s="1634"/>
      <c r="BU303" s="1634"/>
      <c r="BV303" s="1634"/>
      <c r="BW303" s="1634"/>
      <c r="BX303" s="1634"/>
      <c r="BY303" s="1634"/>
      <c r="BZ303" s="1634"/>
      <c r="CA303" s="34"/>
      <c r="CC303" s="58"/>
      <c r="CD303" s="1720">
        <f>($W298)</f>
        <v>0</v>
      </c>
      <c r="CE303" s="1721">
        <f>($W298)</f>
        <v>0</v>
      </c>
      <c r="CF303" s="128"/>
      <c r="CG303" s="1734">
        <f>($W298)</f>
        <v>0</v>
      </c>
      <c r="CH303" s="1735">
        <f>($W298)</f>
        <v>0</v>
      </c>
      <c r="CI303" s="207"/>
      <c r="CJ303" s="1724">
        <f>($W298)</f>
        <v>0</v>
      </c>
      <c r="CK303" s="1725">
        <f>($W298)</f>
        <v>0</v>
      </c>
      <c r="CL303" s="88"/>
      <c r="CM303" s="1198" t="str">
        <f>CM$19</f>
        <v>Original Budget</v>
      </c>
      <c r="CN303" s="1198" t="str">
        <f>CN$19</f>
        <v>LE</v>
      </c>
      <c r="CO303" s="88"/>
      <c r="CP303" s="1819" t="str">
        <f>$CP$19</f>
        <v>Original Budget</v>
      </c>
      <c r="CQ303" s="1819" t="str">
        <f>$CQ$19</f>
        <v>LE</v>
      </c>
      <c r="CR303" s="34"/>
      <c r="CS303" s="2056"/>
    </row>
    <row r="304" spans="1:144" ht="21" customHeight="1">
      <c r="A304" s="1627"/>
      <c r="B304" s="2331"/>
      <c r="C304" s="2084"/>
      <c r="D304" s="1549"/>
      <c r="E304" s="1902" cm="1">
        <f t="array" aca="1" ref="E304:G3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)($AD304:$CQ304, Z304)</f>
        <v>0</v>
      </c>
      <c r="F304" s="401">
        <f ca="1"/>
        <v>0</v>
      </c>
      <c r="G304" s="401" t="str">
        <f ca="1"/>
        <v>A</v>
      </c>
      <c r="H304" s="585">
        <v>0</v>
      </c>
      <c r="I304" s="585">
        <v>1</v>
      </c>
      <c r="J304" s="401"/>
      <c r="K304" s="401" t="str">
        <f t="shared" ref="K304:K305" si="112">IFERROR(IF(LEN(AB304)=0,"No",IF(LEN(J304)&gt;0,"Yes","No")),"")</f>
        <v>No</v>
      </c>
      <c r="N304" s="158"/>
      <c r="O304" s="101"/>
      <c r="P304" s="52"/>
      <c r="Q304" s="101"/>
      <c r="R304" s="101"/>
      <c r="S304" s="101"/>
      <c r="T304" s="2324"/>
      <c r="U304" s="39"/>
      <c r="V304" s="37"/>
      <c r="W304" s="2329"/>
      <c r="X304" s="2081"/>
      <c r="Y304" s="2366"/>
      <c r="Z304" s="198"/>
      <c r="AA304" s="2136"/>
      <c r="AB304" s="1134"/>
      <c r="AC304" s="125"/>
      <c r="AD304" s="2152" t="str" cm="1">
        <f t="array" aca="1" ref="AD304" ca="1">_xlfn.LET(
_xlpm.search_key, $W304&amp;$Y304,
_xlpm.Scenario, _xlfn.VSTACK( $W$20:$W$55&amp;$Y$20:$Y$55, $W$76:$W$110&amp;$Y$76:$Y$110),
_xlpm.Data,  _xlfn.VSTACK($AD$20:$BN$55, $AD$76:$BN$110),
IF(OR($Y304="",ISNUMBER(SEARCH("please",$Y304))),"", _xlfn.XLOOKUP(_xlpm.search_key, _xlpm.Scenario, _xlpm.Data, "▧",2))
)</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153"/>
      <c r="BP304" s="2153"/>
      <c r="BQ304" s="2153"/>
      <c r="BR304" s="2153"/>
      <c r="BS304" s="2153"/>
      <c r="BT304" s="2153"/>
      <c r="BU304" s="2153"/>
      <c r="BV304" s="2153"/>
      <c r="BW304" s="2153"/>
      <c r="BX304" s="2153"/>
      <c r="BY304" s="2153"/>
      <c r="BZ304" s="2153"/>
      <c r="CA304" s="34"/>
      <c r="CC304" s="58"/>
      <c r="CD304" s="2154" t="str" cm="1">
        <f t="array" aca="1" ref="CD304" ca="1">_xlfn.LET(
_xlpm.search_key,$W304&amp;$Y304,
_xlpm.Scenario,_xlfn.VSTACK($W$20:$W$55&amp;$Y$20:$Y$55,$W$76:$W$110&amp;$Y$76:$Y$110),
_xlpm.Data,_xlfn.VSTACK(CD$20:CE$55,CD$76:CE$110),
IF(OR($Y304="",ISNUMBER(SEARCH("please",$Y304))),"", _xlfn.XLOOKUP(_xlpm.search_key,_xlpm.Scenario,_xlpm.Data,"▧")
))</f>
        <v/>
      </c>
      <c r="CE304" s="2154"/>
      <c r="CF304" s="88"/>
      <c r="CG304" s="2154" t="str" cm="1">
        <f t="array" aca="1" ref="CG304" ca="1">_xlfn.LET(
_xlpm.search_key,$W304&amp;$Y304,
_xlpm.Scenario,_xlfn.VSTACK($W$20:$W$55&amp;$Y$20:$Y$55,$W$76:$W$110&amp;$Y$76:$Y$110),
_xlpm.Data,_xlfn.VSTACK(CG$20:CH$55,CG$76:CH$110),
IF(OR($Y304="",ISNUMBER(SEARCH("please",$Y304))),"", _xlfn.XLOOKUP(_xlpm.search_key,_xlpm.Scenario,_xlpm.Data,"▧")
))</f>
        <v/>
      </c>
      <c r="CH304" s="2154"/>
      <c r="CI304" s="88"/>
      <c r="CJ304" s="2154" t="str" cm="1">
        <f t="array" ref="CJ304">_xlfn.LET(
_xlpm.search_key,$W304&amp;$Y304,
_xlpm.Scenario,_xlfn.VSTACK($W$20:$W$55&amp;$Y$20:$Y$55,$W$76:$W$110&amp;$Y$76:$Y$110),
_xlpm.Data,_xlfn.VSTACK(CJ$20:CK$55,CJ$76:CK$110),
IF(OR($Y304="",ISNUMBER(SEARCH("please",$Y304))),"", _xlfn.XLOOKUP(_xlpm.search_key,_xlpm.Scenario,_xlpm.Data,"▧")
))</f>
        <v/>
      </c>
      <c r="CK304" s="2154"/>
      <c r="CL304" s="88"/>
      <c r="CM304" s="2154" t="str" cm="1">
        <f t="array" aca="1" ref="CM304" ca="1">_xlfn.LET(
_xlpm.search_key,$W304&amp;$Y304,
_xlpm.Scenario,_xlfn.VSTACK($W$20:$W$55&amp;$Y$20:$Y$55,$W$76:$W$110&amp;$Y$76:$Y$110),
_xlpm.Data,_xlfn.VSTACK(CM$20:CN$55,CM$76:CN$110),
IF(OR($Y304="",ISNUMBER(SEARCH("please",$Y304))),"", _xlfn.XLOOKUP(_xlpm.search_key,_xlpm.Scenario,_xlpm.Data,"▧")
))</f>
        <v/>
      </c>
      <c r="CN304" s="2154"/>
      <c r="CO304" s="88"/>
      <c r="CP304" s="2154" t="str" cm="1">
        <f t="array" aca="1" ref="CP304" ca="1">_xlfn.LET(
_xlpm.search_key,$W304&amp;$Y304,
_xlpm.Scenario,_xlfn.VSTACK($W$20:$W$55&amp;$Y$20:$Y$55,$W$76:$W$110&amp;$Y$76:$Y$110),
_xlpm.Data,_xlfn.VSTACK(CP$20:CQ$55,CP$76:CQ$110),
IF(OR($Y304="",ISNUMBER(SEARCH("please",$Y304))),"", _xlfn.XLOOKUP(_xlpm.search_key,_xlpm.Scenario,_xlpm.Data,"▧")
))</f>
        <v/>
      </c>
      <c r="CQ304" s="2154"/>
      <c r="CR304" s="34"/>
      <c r="CS304" s="2056"/>
    </row>
    <row r="305" spans="1:144" ht="21" customHeight="1">
      <c r="A305" s="1627"/>
      <c r="B305" s="2331"/>
      <c r="C305" s="2084"/>
      <c r="D305" s="1549"/>
      <c r="E305" s="1902" cm="1">
        <f t="array" aca="1" ref="E305:G3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)($AD305:$CQ305, Z305)</f>
        <v>0</v>
      </c>
      <c r="F305" s="401">
        <f ca="1"/>
        <v>0</v>
      </c>
      <c r="G305" s="401" t="str">
        <f ca="1"/>
        <v>A</v>
      </c>
      <c r="H305" s="585">
        <v>0</v>
      </c>
      <c r="I305" s="585">
        <v>1</v>
      </c>
      <c r="J305" s="401"/>
      <c r="K305" s="401" t="str">
        <f t="shared" si="112"/>
        <v>No</v>
      </c>
      <c r="N305" s="158"/>
      <c r="O305" s="101"/>
      <c r="P305" s="52"/>
      <c r="Q305" s="101"/>
      <c r="R305" s="101"/>
      <c r="S305" s="101"/>
      <c r="T305" s="101"/>
      <c r="U305" s="39"/>
      <c r="V305" s="37"/>
      <c r="W305" s="2329"/>
      <c r="X305" s="2081"/>
      <c r="Y305" s="2367"/>
      <c r="Z305" s="198"/>
      <c r="AA305" s="2136"/>
      <c r="AB305" s="1134"/>
      <c r="AC305" s="125"/>
      <c r="AD305" s="2152" t="str" cm="1">
        <f t="array" aca="1" ref="AD305" ca="1">_xlfn.LET(
_xlpm.search_key, $W305&amp;$Y305,
_xlpm.Scenario, _xlfn.VSTACK( $W$20:$W$55&amp;$Y$20:$Y$55, $W$76:$W$110&amp;$Y$76:$Y$110),
_xlpm.Data,  _xlfn.VSTACK($AD$20:$BN$55, $AD$76:$BN$110),
IF(OR($Y305="",ISNUMBER(SEARCH("please",$Y305))),"", _xlfn.XLOOKUP(_xlpm.search_key, _xlpm.Scenario, _xlpm.Data, "▧",2))
)</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153"/>
      <c r="BP305" s="2153"/>
      <c r="BQ305" s="2153"/>
      <c r="BR305" s="2153"/>
      <c r="BS305" s="2153"/>
      <c r="BT305" s="2153"/>
      <c r="BU305" s="2153"/>
      <c r="BV305" s="2153"/>
      <c r="BW305" s="2153"/>
      <c r="BX305" s="2153"/>
      <c r="BY305" s="2153"/>
      <c r="BZ305" s="2153"/>
      <c r="CA305" s="34"/>
      <c r="CC305" s="58"/>
      <c r="CD305" s="2154" t="str" cm="1">
        <f t="array" aca="1" ref="CD305" ca="1">_xlfn.LET(
_xlpm.search_key,$W305&amp;$Y305,
_xlpm.Scenario,_xlfn.VSTACK($W$20:$W$55&amp;$Y$20:$Y$55,$W$76:$W$110&amp;$Y$76:$Y$110),
_xlpm.Data,_xlfn.VSTACK(CD$20:CE$55,CD$76:CE$110),
IF(OR($Y305="",ISNUMBER(SEARCH("please",$Y305))),"", _xlfn.XLOOKUP(_xlpm.search_key,_xlpm.Scenario,_xlpm.Data,"▧")
))</f>
        <v/>
      </c>
      <c r="CE305" s="2154"/>
      <c r="CF305" s="88"/>
      <c r="CG305" s="2154" t="str" cm="1">
        <f t="array" aca="1" ref="CG305" ca="1">_xlfn.LET(
_xlpm.search_key,$W305&amp;$Y305,
_xlpm.Scenario,_xlfn.VSTACK($W$20:$W$55&amp;$Y$20:$Y$55,$W$76:$W$110&amp;$Y$76:$Y$110),
_xlpm.Data,_xlfn.VSTACK(CG$20:CH$55,CG$76:CH$110),
IF(OR($Y305="",ISNUMBER(SEARCH("please",$Y305))),"", _xlfn.XLOOKUP(_xlpm.search_key,_xlpm.Scenario,_xlpm.Data,"▧")
))</f>
        <v/>
      </c>
      <c r="CH305" s="2154"/>
      <c r="CI305" s="88"/>
      <c r="CJ305" s="2154" t="str" cm="1">
        <f t="array" ref="CJ305">_xlfn.LET(
_xlpm.search_key,$W305&amp;$Y305,
_xlpm.Scenario,_xlfn.VSTACK($W$20:$W$55&amp;$Y$20:$Y$55,$W$76:$W$110&amp;$Y$76:$Y$110),
_xlpm.Data,_xlfn.VSTACK(CJ$20:CK$55,CJ$76:CK$110),
IF(OR($Y305="",ISNUMBER(SEARCH("please",$Y305))),"", _xlfn.XLOOKUP(_xlpm.search_key,_xlpm.Scenario,_xlpm.Data,"▧")
))</f>
        <v/>
      </c>
      <c r="CK305" s="2154"/>
      <c r="CL305" s="88"/>
      <c r="CM305" s="2154" t="str" cm="1">
        <f t="array" aca="1" ref="CM305" ca="1">_xlfn.LET(
_xlpm.search_key,$W305&amp;$Y305,
_xlpm.Scenario,_xlfn.VSTACK($W$20:$W$55&amp;$Y$20:$Y$55,$W$76:$W$110&amp;$Y$76:$Y$110),
_xlpm.Data,_xlfn.VSTACK(CM$20:CN$55,CM$76:CN$110),
IF(OR($Y305="",ISNUMBER(SEARCH("please",$Y305))),"", _xlfn.XLOOKUP(_xlpm.search_key,_xlpm.Scenario,_xlpm.Data,"▧")
))</f>
        <v/>
      </c>
      <c r="CN305" s="2154"/>
      <c r="CO305" s="88"/>
      <c r="CP305" s="2154" t="str" cm="1">
        <f t="array" aca="1" ref="CP305" ca="1">_xlfn.LET(
_xlpm.search_key,$W305&amp;$Y305,
_xlpm.Scenario,_xlfn.VSTACK($W$20:$W$55&amp;$Y$20:$Y$55,$W$76:$W$110&amp;$Y$76:$Y$110),
_xlpm.Data,_xlfn.VSTACK(CP$20:CQ$55,CP$76:CQ$110),
IF(OR($Y305="",ISNUMBER(SEARCH("please",$Y305))),"", _xlfn.XLOOKUP(_xlpm.search_key,_xlpm.Scenario,_xlpm.Data,"▧")
))</f>
        <v/>
      </c>
      <c r="CQ305" s="2154"/>
      <c r="CR305" s="34"/>
      <c r="CS305" s="2056"/>
    </row>
    <row r="306" spans="1:144" ht="21" customHeight="1">
      <c r="A306" s="1627"/>
      <c r="B306" s="2331"/>
      <c r="C306" s="2084"/>
      <c r="D306" s="1549"/>
      <c r="E306" s="1902"/>
      <c r="F306" s="401"/>
      <c r="G306" s="401"/>
      <c r="H306" s="585"/>
      <c r="I306" s="585"/>
      <c r="J306" s="401"/>
      <c r="K306" s="401"/>
      <c r="N306" s="158"/>
      <c r="O306" s="101"/>
      <c r="P306" s="52"/>
      <c r="Q306" s="101"/>
      <c r="R306" s="101"/>
      <c r="S306" s="101"/>
      <c r="T306" s="101"/>
      <c r="U306" s="39"/>
      <c r="V306" s="37"/>
      <c r="W306" s="2329"/>
      <c r="X306" s="2081"/>
      <c r="Y306" s="2367"/>
      <c r="Z306" s="198"/>
      <c r="AA306" s="2136"/>
      <c r="AB306" s="1134"/>
      <c r="AC306" s="125"/>
      <c r="AD306" s="2152" t="str" cm="1">
        <f t="array" aca="1" ref="AD306" ca="1">_xlfn.LET(
_xlpm.search_key, $W306&amp;$Y306,
_xlpm.Scenario, _xlfn.VSTACK( $W$20:$W$55&amp;$Y$20:$Y$55, $W$76:$W$110&amp;$Y$76:$Y$110),
_xlpm.Data,  _xlfn.VSTACK($AD$20:$BN$55, $AD$76:$BN$110),
IF(OR($Y306="",ISNUMBER(SEARCH("please",$Y306))),"", _xlfn.XLOOKUP(_xlpm.search_key, _xlpm.Scenario, _xlpm.Data, "▧",2))
)</f>
        <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153"/>
      <c r="BP306" s="2153"/>
      <c r="BQ306" s="2153"/>
      <c r="BR306" s="2153"/>
      <c r="BS306" s="2153"/>
      <c r="BT306" s="2153"/>
      <c r="BU306" s="2153"/>
      <c r="BV306" s="2153"/>
      <c r="BW306" s="2153"/>
      <c r="BX306" s="2153"/>
      <c r="BY306" s="2153"/>
      <c r="BZ306" s="2153"/>
      <c r="CA306" s="34"/>
      <c r="CC306" s="58"/>
      <c r="CD306" s="2154" t="str" cm="1">
        <f t="array" aca="1" ref="CD306" ca="1">_xlfn.LET(
_xlpm.search_key,$W306&amp;$Y306,
_xlpm.Scenario,_xlfn.VSTACK($W$20:$W$55&amp;$Y$20:$Y$55,$W$76:$W$110&amp;$Y$76:$Y$110),
_xlpm.Data,_xlfn.VSTACK(CD$20:CE$55,CD$76:CE$110),
IF(OR($Y306="",ISNUMBER(SEARCH("please",$Y306))),"", _xlfn.XLOOKUP(_xlpm.search_key,_xlpm.Scenario,_xlpm.Data,"▧")
))</f>
        <v/>
      </c>
      <c r="CE306" s="2154"/>
      <c r="CF306" s="88"/>
      <c r="CG306" s="2154" t="str" cm="1">
        <f t="array" aca="1" ref="CG306" ca="1">_xlfn.LET(
_xlpm.search_key,$W306&amp;$Y306,
_xlpm.Scenario,_xlfn.VSTACK($W$20:$W$55&amp;$Y$20:$Y$55,$W$76:$W$110&amp;$Y$76:$Y$110),
_xlpm.Data,_xlfn.VSTACK(CG$20:CH$55,CG$76:CH$110),
IF(OR($Y306="",ISNUMBER(SEARCH("please",$Y306))),"", _xlfn.XLOOKUP(_xlpm.search_key,_xlpm.Scenario,_xlpm.Data,"▧")
))</f>
        <v/>
      </c>
      <c r="CH306" s="2154"/>
      <c r="CI306" s="88"/>
      <c r="CJ306" s="2154" t="str" cm="1">
        <f t="array" ref="CJ306">_xlfn.LET(
_xlpm.search_key,$W306&amp;$Y306,
_xlpm.Scenario,_xlfn.VSTACK($W$20:$W$55&amp;$Y$20:$Y$55,$W$76:$W$110&amp;$Y$76:$Y$110),
_xlpm.Data,_xlfn.VSTACK(CJ$20:CK$55,CJ$76:CK$110),
IF(OR($Y306="",ISNUMBER(SEARCH("please",$Y306))),"", _xlfn.XLOOKUP(_xlpm.search_key,_xlpm.Scenario,_xlpm.Data,"▧")
))</f>
        <v/>
      </c>
      <c r="CK306" s="2154"/>
      <c r="CL306" s="88"/>
      <c r="CM306" s="2154" t="str" cm="1">
        <f t="array" aca="1" ref="CM306" ca="1">_xlfn.LET(
_xlpm.search_key,$W306&amp;$Y306,
_xlpm.Scenario,_xlfn.VSTACK($W$20:$W$55&amp;$Y$20:$Y$55,$W$76:$W$110&amp;$Y$76:$Y$110),
_xlpm.Data,_xlfn.VSTACK(CM$20:CN$55,CM$76:CN$110),
IF(OR($Y306="",ISNUMBER(SEARCH("please",$Y306))),"", _xlfn.XLOOKUP(_xlpm.search_key,_xlpm.Scenario,_xlpm.Data,"▧")
))</f>
        <v/>
      </c>
      <c r="CN306" s="2154"/>
      <c r="CO306" s="88"/>
      <c r="CP306" s="2154" t="str" cm="1">
        <f t="array" aca="1" ref="CP306" ca="1">_xlfn.LET(
_xlpm.search_key,$W306&amp;$Y306,
_xlpm.Scenario,_xlfn.VSTACK($W$20:$W$55&amp;$Y$20:$Y$55,$W$76:$W$110&amp;$Y$76:$Y$110),
_xlpm.Data,_xlfn.VSTACK(CP$20:CQ$55,CP$76:CQ$110),
IF(OR($Y306="",ISNUMBER(SEARCH("please",$Y306))),"", _xlfn.XLOOKUP(_xlpm.search_key,_xlpm.Scenario,_xlpm.Data,"▧")
))</f>
        <v/>
      </c>
      <c r="CQ306" s="2154"/>
      <c r="CR306" s="34"/>
      <c r="CS306" s="2056"/>
    </row>
    <row r="307" spans="1:144" ht="21" customHeight="1">
      <c r="A307" s="1627"/>
      <c r="B307" s="2331"/>
      <c r="C307" s="2084"/>
      <c r="D307" s="1549"/>
      <c r="E307" s="1902"/>
      <c r="F307" s="401"/>
      <c r="G307" s="401"/>
      <c r="H307" s="585"/>
      <c r="I307" s="585"/>
      <c r="J307" s="401"/>
      <c r="K307" s="401"/>
      <c r="N307" s="158"/>
      <c r="O307" s="101"/>
      <c r="P307" s="52"/>
      <c r="Q307" s="101"/>
      <c r="R307" s="101"/>
      <c r="S307" s="101"/>
      <c r="T307" s="101"/>
      <c r="U307" s="39"/>
      <c r="V307" s="37"/>
      <c r="W307" s="2329"/>
      <c r="X307" s="2081"/>
      <c r="Y307" s="2367"/>
      <c r="Z307" s="198"/>
      <c r="AA307" s="2136"/>
      <c r="AB307" s="1134"/>
      <c r="AC307" s="125"/>
      <c r="AD307" s="2152" t="str" cm="1">
        <f t="array" aca="1" ref="AD307" ca="1">_xlfn.LET(
_xlpm.search_key, $W307&amp;$Y307,
_xlpm.Scenario, _xlfn.VSTACK( $W$20:$W$55&amp;$Y$20:$Y$55, $W$76:$W$110&amp;$Y$76:$Y$110),
_xlpm.Data,  _xlfn.VSTACK($AD$20:$BN$55, $AD$76:$BN$110),
IF(OR($Y307="",ISNUMBER(SEARCH("please",$Y307))),"", _xlfn.XLOOKUP(_xlpm.search_key, _xlpm.Scenario, _xlpm.Data, "▧",2))
)</f>
        <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153"/>
      <c r="BP307" s="2153"/>
      <c r="BQ307" s="2153"/>
      <c r="BR307" s="2153"/>
      <c r="BS307" s="2153"/>
      <c r="BT307" s="2153"/>
      <c r="BU307" s="2153"/>
      <c r="BV307" s="2153"/>
      <c r="BW307" s="2153"/>
      <c r="BX307" s="2153"/>
      <c r="BY307" s="2153"/>
      <c r="BZ307" s="2153"/>
      <c r="CA307" s="34"/>
      <c r="CC307" s="58"/>
      <c r="CD307" s="2154" t="str" cm="1">
        <f t="array" aca="1" ref="CD307" ca="1">_xlfn.LET(
_xlpm.search_key,$W307&amp;$Y307,
_xlpm.Scenario,_xlfn.VSTACK($W$20:$W$55&amp;$Y$20:$Y$55,$W$76:$W$110&amp;$Y$76:$Y$110),
_xlpm.Data,_xlfn.VSTACK(CD$20:CE$55,CD$76:CE$110),
IF(OR($Y307="",ISNUMBER(SEARCH("please",$Y307))),"", _xlfn.XLOOKUP(_xlpm.search_key,_xlpm.Scenario,_xlpm.Data,"▧")
))</f>
        <v/>
      </c>
      <c r="CE307" s="2154"/>
      <c r="CF307" s="88"/>
      <c r="CG307" s="2154" t="str" cm="1">
        <f t="array" aca="1" ref="CG307" ca="1">_xlfn.LET(
_xlpm.search_key,$W307&amp;$Y307,
_xlpm.Scenario,_xlfn.VSTACK($W$20:$W$55&amp;$Y$20:$Y$55,$W$76:$W$110&amp;$Y$76:$Y$110),
_xlpm.Data,_xlfn.VSTACK(CG$20:CH$55,CG$76:CH$110),
IF(OR($Y307="",ISNUMBER(SEARCH("please",$Y307))),"", _xlfn.XLOOKUP(_xlpm.search_key,_xlpm.Scenario,_xlpm.Data,"▧")
))</f>
        <v/>
      </c>
      <c r="CH307" s="2154"/>
      <c r="CI307" s="88"/>
      <c r="CJ307" s="2154" t="str" cm="1">
        <f t="array" ref="CJ307">_xlfn.LET(
_xlpm.search_key,$W307&amp;$Y307,
_xlpm.Scenario,_xlfn.VSTACK($W$20:$W$55&amp;$Y$20:$Y$55,$W$76:$W$110&amp;$Y$76:$Y$110),
_xlpm.Data,_xlfn.VSTACK(CJ$20:CK$55,CJ$76:CK$110),
IF(OR($Y307="",ISNUMBER(SEARCH("please",$Y307))),"", _xlfn.XLOOKUP(_xlpm.search_key,_xlpm.Scenario,_xlpm.Data,"▧")
))</f>
        <v/>
      </c>
      <c r="CK307" s="2154"/>
      <c r="CL307" s="88"/>
      <c r="CM307" s="2154" t="str" cm="1">
        <f t="array" aca="1" ref="CM307" ca="1">_xlfn.LET(
_xlpm.search_key,$W307&amp;$Y307,
_xlpm.Scenario,_xlfn.VSTACK($W$20:$W$55&amp;$Y$20:$Y$55,$W$76:$W$110&amp;$Y$76:$Y$110),
_xlpm.Data,_xlfn.VSTACK(CM$20:CN$55,CM$76:CN$110),
IF(OR($Y307="",ISNUMBER(SEARCH("please",$Y307))),"", _xlfn.XLOOKUP(_xlpm.search_key,_xlpm.Scenario,_xlpm.Data,"▧")
))</f>
        <v/>
      </c>
      <c r="CN307" s="2154"/>
      <c r="CO307" s="88"/>
      <c r="CP307" s="2154" t="str" cm="1">
        <f t="array" aca="1" ref="CP307" ca="1">_xlfn.LET(
_xlpm.search_key,$W307&amp;$Y307,
_xlpm.Scenario,_xlfn.VSTACK($W$20:$W$55&amp;$Y$20:$Y$55,$W$76:$W$110&amp;$Y$76:$Y$110),
_xlpm.Data,_xlfn.VSTACK(CP$20:CQ$55,CP$76:CQ$110),
IF(OR($Y307="",ISNUMBER(SEARCH("please",$Y307))),"", _xlfn.XLOOKUP(_xlpm.search_key,_xlpm.Scenario,_xlpm.Data,"▧")
))</f>
        <v/>
      </c>
      <c r="CQ307" s="2154"/>
      <c r="CR307" s="34"/>
      <c r="CS307" s="2056"/>
    </row>
    <row r="308" spans="1:144" ht="21" customHeight="1">
      <c r="A308" s="1627"/>
      <c r="B308" s="2331"/>
      <c r="C308" s="2084"/>
      <c r="D308" s="1549"/>
      <c r="E308" s="1902"/>
      <c r="F308" s="401"/>
      <c r="G308" s="401"/>
      <c r="H308" s="585"/>
      <c r="I308" s="585"/>
      <c r="J308" s="401"/>
      <c r="K308" s="401"/>
      <c r="N308" s="158"/>
      <c r="O308" s="101"/>
      <c r="P308" s="52"/>
      <c r="Q308" s="101"/>
      <c r="R308" s="101"/>
      <c r="S308" s="101"/>
      <c r="T308" s="101"/>
      <c r="U308" s="39"/>
      <c r="V308" s="37"/>
      <c r="W308" s="2329"/>
      <c r="X308" s="2081"/>
      <c r="Y308" s="2367"/>
      <c r="Z308" s="198"/>
      <c r="AA308" s="2136"/>
      <c r="AB308" s="1134"/>
      <c r="AC308" s="125"/>
      <c r="AD308" s="2152" t="str" cm="1">
        <f t="array" aca="1" ref="AD308" ca="1">_xlfn.LET(
_xlpm.search_key, $W308&amp;$Y308,
_xlpm.Scenario, _xlfn.VSTACK( $W$20:$W$55&amp;$Y$20:$Y$55, $W$76:$W$110&amp;$Y$76:$Y$110),
_xlpm.Data,  _xlfn.VSTACK($AD$20:$BN$55, $AD$76:$BN$110),
IF(OR($Y308="",ISNUMBER(SEARCH("please",$Y308))),"", _xlfn.XLOOKUP(_xlpm.search_key, _xlpm.Scenario, _xlpm.Data, "▧",2))
)</f>
        <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153"/>
      <c r="BP308" s="2153"/>
      <c r="BQ308" s="2153"/>
      <c r="BR308" s="2153"/>
      <c r="BS308" s="2153"/>
      <c r="BT308" s="2153"/>
      <c r="BU308" s="2153"/>
      <c r="BV308" s="2153"/>
      <c r="BW308" s="2153"/>
      <c r="BX308" s="2153"/>
      <c r="BY308" s="2153"/>
      <c r="BZ308" s="2153"/>
      <c r="CA308" s="34"/>
      <c r="CC308" s="58"/>
      <c r="CD308" s="2154" t="str" cm="1">
        <f t="array" aca="1" ref="CD308" ca="1">_xlfn.LET(
_xlpm.search_key,$W308&amp;$Y308,
_xlpm.Scenario,_xlfn.VSTACK($W$20:$W$55&amp;$Y$20:$Y$55,$W$76:$W$110&amp;$Y$76:$Y$110),
_xlpm.Data,_xlfn.VSTACK(CD$20:CE$55,CD$76:CE$110),
IF(OR($Y308="",ISNUMBER(SEARCH("please",$Y308))),"", _xlfn.XLOOKUP(_xlpm.search_key,_xlpm.Scenario,_xlpm.Data,"▧")
))</f>
        <v/>
      </c>
      <c r="CE308" s="2154"/>
      <c r="CF308" s="88"/>
      <c r="CG308" s="2154" t="str" cm="1">
        <f t="array" aca="1" ref="CG308" ca="1">_xlfn.LET(
_xlpm.search_key,$W308&amp;$Y308,
_xlpm.Scenario,_xlfn.VSTACK($W$20:$W$55&amp;$Y$20:$Y$55,$W$76:$W$110&amp;$Y$76:$Y$110),
_xlpm.Data,_xlfn.VSTACK(CG$20:CH$55,CG$76:CH$110),
IF(OR($Y308="",ISNUMBER(SEARCH("please",$Y308))),"", _xlfn.XLOOKUP(_xlpm.search_key,_xlpm.Scenario,_xlpm.Data,"▧")
))</f>
        <v/>
      </c>
      <c r="CH308" s="2154"/>
      <c r="CI308" s="88"/>
      <c r="CJ308" s="2154" t="str" cm="1">
        <f t="array" ref="CJ308">_xlfn.LET(
_xlpm.search_key,$W308&amp;$Y308,
_xlpm.Scenario,_xlfn.VSTACK($W$20:$W$55&amp;$Y$20:$Y$55,$W$76:$W$110&amp;$Y$76:$Y$110),
_xlpm.Data,_xlfn.VSTACK(CJ$20:CK$55,CJ$76:CK$110),
IF(OR($Y308="",ISNUMBER(SEARCH("please",$Y308))),"", _xlfn.XLOOKUP(_xlpm.search_key,_xlpm.Scenario,_xlpm.Data,"▧")
))</f>
        <v/>
      </c>
      <c r="CK308" s="2154"/>
      <c r="CL308" s="88"/>
      <c r="CM308" s="2154" t="str" cm="1">
        <f t="array" aca="1" ref="CM308" ca="1">_xlfn.LET(
_xlpm.search_key,$W308&amp;$Y308,
_xlpm.Scenario,_xlfn.VSTACK($W$20:$W$55&amp;$Y$20:$Y$55,$W$76:$W$110&amp;$Y$76:$Y$110),
_xlpm.Data,_xlfn.VSTACK(CM$20:CN$55,CM$76:CN$110),
IF(OR($Y308="",ISNUMBER(SEARCH("please",$Y308))),"", _xlfn.XLOOKUP(_xlpm.search_key,_xlpm.Scenario,_xlpm.Data,"▧")
))</f>
        <v/>
      </c>
      <c r="CN308" s="2154"/>
      <c r="CO308" s="88"/>
      <c r="CP308" s="2154" t="str" cm="1">
        <f t="array" aca="1" ref="CP308" ca="1">_xlfn.LET(
_xlpm.search_key,$W308&amp;$Y308,
_xlpm.Scenario,_xlfn.VSTACK($W$20:$W$55&amp;$Y$20:$Y$55,$W$76:$W$110&amp;$Y$76:$Y$110),
_xlpm.Data,_xlfn.VSTACK(CP$20:CQ$55,CP$76:CQ$110),
IF(OR($Y308="",ISNUMBER(SEARCH("please",$Y308))),"", _xlfn.XLOOKUP(_xlpm.search_key,_xlpm.Scenario,_xlpm.Data,"▧")
))</f>
        <v/>
      </c>
      <c r="CQ308" s="2154"/>
      <c r="CR308" s="34"/>
      <c r="CS308" s="2056"/>
    </row>
    <row r="309" spans="1:144" ht="21" customHeight="1">
      <c r="A309" s="1627"/>
      <c r="B309" s="2331"/>
      <c r="C309" s="2084"/>
      <c r="D309" s="1549"/>
      <c r="E309" s="1902"/>
      <c r="F309" s="401"/>
      <c r="G309" s="401"/>
      <c r="H309" s="585"/>
      <c r="I309" s="585"/>
      <c r="J309" s="401"/>
      <c r="K309" s="401"/>
      <c r="N309" s="158"/>
      <c r="O309" s="101"/>
      <c r="P309" s="52"/>
      <c r="Q309" s="101"/>
      <c r="R309" s="101"/>
      <c r="S309" s="101"/>
      <c r="T309" s="101"/>
      <c r="U309" s="39"/>
      <c r="V309" s="37"/>
      <c r="W309" s="2329"/>
      <c r="X309" s="2081"/>
      <c r="Y309" s="2367"/>
      <c r="Z309" s="198"/>
      <c r="AA309" s="2136"/>
      <c r="AB309" s="1134"/>
      <c r="AC309" s="125"/>
      <c r="AD309" s="2152" t="str" cm="1">
        <f t="array" aca="1" ref="AD309" ca="1">_xlfn.LET(
_xlpm.search_key, $W309&amp;$Y309,
_xlpm.Scenario, _xlfn.VSTACK( $W$20:$W$55&amp;$Y$20:$Y$55, $W$76:$W$110&amp;$Y$76:$Y$110),
_xlpm.Data,  _xlfn.VSTACK($AD$20:$BN$55, $AD$76:$BN$110),
IF(OR($Y309="",ISNUMBER(SEARCH("please",$Y309))),"", _xlfn.XLOOKUP(_xlpm.search_key, _xlpm.Scenario, _xlpm.Data, "▧",2))
)</f>
        <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153"/>
      <c r="BP309" s="2153"/>
      <c r="BQ309" s="2153"/>
      <c r="BR309" s="2153"/>
      <c r="BS309" s="2153"/>
      <c r="BT309" s="2153"/>
      <c r="BU309" s="2153"/>
      <c r="BV309" s="2153"/>
      <c r="BW309" s="2153"/>
      <c r="BX309" s="2153"/>
      <c r="BY309" s="2153"/>
      <c r="BZ309" s="2153"/>
      <c r="CA309" s="34"/>
      <c r="CC309" s="58"/>
      <c r="CD309" s="2154" t="str" cm="1">
        <f t="array" aca="1" ref="CD309" ca="1">_xlfn.LET(
_xlpm.search_key,$W309&amp;$Y309,
_xlpm.Scenario,_xlfn.VSTACK($W$20:$W$55&amp;$Y$20:$Y$55,$W$76:$W$110&amp;$Y$76:$Y$110),
_xlpm.Data,_xlfn.VSTACK(CD$20:CE$55,CD$76:CE$110),
IF(OR($Y309="",ISNUMBER(SEARCH("please",$Y309))),"", _xlfn.XLOOKUP(_xlpm.search_key,_xlpm.Scenario,_xlpm.Data,"▧")
))</f>
        <v/>
      </c>
      <c r="CE309" s="2154"/>
      <c r="CF309" s="88"/>
      <c r="CG309" s="2154" t="str" cm="1">
        <f t="array" aca="1" ref="CG309" ca="1">_xlfn.LET(
_xlpm.search_key,$W309&amp;$Y309,
_xlpm.Scenario,_xlfn.VSTACK($W$20:$W$55&amp;$Y$20:$Y$55,$W$76:$W$110&amp;$Y$76:$Y$110),
_xlpm.Data,_xlfn.VSTACK(CG$20:CH$55,CG$76:CH$110),
IF(OR($Y309="",ISNUMBER(SEARCH("please",$Y309))),"", _xlfn.XLOOKUP(_xlpm.search_key,_xlpm.Scenario,_xlpm.Data,"▧")
))</f>
        <v/>
      </c>
      <c r="CH309" s="2154"/>
      <c r="CI309" s="88"/>
      <c r="CJ309" s="2154" t="str" cm="1">
        <f t="array" ref="CJ309">_xlfn.LET(
_xlpm.search_key,$W309&amp;$Y309,
_xlpm.Scenario,_xlfn.VSTACK($W$20:$W$55&amp;$Y$20:$Y$55,$W$76:$W$110&amp;$Y$76:$Y$110),
_xlpm.Data,_xlfn.VSTACK(CJ$20:CK$55,CJ$76:CK$110),
IF(OR($Y309="",ISNUMBER(SEARCH("please",$Y309))),"", _xlfn.XLOOKUP(_xlpm.search_key,_xlpm.Scenario,_xlpm.Data,"▧")
))</f>
        <v/>
      </c>
      <c r="CK309" s="2154"/>
      <c r="CL309" s="88"/>
      <c r="CM309" s="2154" t="str" cm="1">
        <f t="array" aca="1" ref="CM309" ca="1">_xlfn.LET(
_xlpm.search_key,$W309&amp;$Y309,
_xlpm.Scenario,_xlfn.VSTACK($W$20:$W$55&amp;$Y$20:$Y$55,$W$76:$W$110&amp;$Y$76:$Y$110),
_xlpm.Data,_xlfn.VSTACK(CM$20:CN$55,CM$76:CN$110),
IF(OR($Y309="",ISNUMBER(SEARCH("please",$Y309))),"", _xlfn.XLOOKUP(_xlpm.search_key,_xlpm.Scenario,_xlpm.Data,"▧")
))</f>
        <v/>
      </c>
      <c r="CN309" s="2154"/>
      <c r="CO309" s="88"/>
      <c r="CP309" s="2154" t="str" cm="1">
        <f t="array" aca="1" ref="CP309" ca="1">_xlfn.LET(
_xlpm.search_key,$W309&amp;$Y309,
_xlpm.Scenario,_xlfn.VSTACK($W$20:$W$55&amp;$Y$20:$Y$55,$W$76:$W$110&amp;$Y$76:$Y$110),
_xlpm.Data,_xlfn.VSTACK(CP$20:CQ$55,CP$76:CQ$110),
IF(OR($Y309="",ISNUMBER(SEARCH("please",$Y309))),"", _xlfn.XLOOKUP(_xlpm.search_key,_xlpm.Scenario,_xlpm.Data,"▧")
))</f>
        <v/>
      </c>
      <c r="CQ309" s="2154"/>
      <c r="CR309" s="34"/>
      <c r="CS309" s="2056"/>
    </row>
    <row r="310" spans="1:144" ht="21" customHeight="1">
      <c r="A310" s="1627"/>
      <c r="B310" s="2331" t="s">
        <v>212</v>
      </c>
      <c r="C310" s="577" t="e" cm="1">
        <f t="array" aca="1" ref="C310" ca="1">IFBLANK(_xldudf_CX_GET(CX_ENTITY, B310, val_asOfDate), D310)</f>
        <v>#NAME?</v>
      </c>
      <c r="D310" s="577" t="s">
        <v>1852</v>
      </c>
      <c r="E310" s="2135"/>
      <c r="F310" s="401"/>
      <c r="G310" s="401"/>
      <c r="H310" s="585"/>
      <c r="I310" s="585"/>
      <c r="J310" s="401"/>
      <c r="K310" s="401" t="s">
        <v>561</v>
      </c>
      <c r="N310" s="158"/>
      <c r="O310" s="101"/>
      <c r="P310" s="52"/>
      <c r="Q310" s="101"/>
      <c r="R310" s="101"/>
      <c r="S310" s="101"/>
      <c r="T310" s="101"/>
      <c r="U310" s="39"/>
      <c r="V310" s="37"/>
      <c r="W310" s="2330"/>
      <c r="X310" s="2325"/>
      <c r="Y310" s="2326"/>
      <c r="Z310" s="2322"/>
      <c r="AA310" s="2323"/>
      <c r="AB310" s="1134"/>
      <c r="AC310" s="125"/>
      <c r="AD310" s="2152">
        <f ca="1">SUMPRODUCT($X304:$X309, AD304:AD309)</f>
        <v>0</v>
      </c>
      <c r="AE310" s="2152">
        <f t="shared" ref="AE310:BN310" si="113">SUMPRODUCT($X304:$X309, AE304:AE309)</f>
        <v>0</v>
      </c>
      <c r="AF310" s="2152">
        <f t="shared" si="113"/>
        <v>0</v>
      </c>
      <c r="AG310" s="2152">
        <f t="shared" si="113"/>
        <v>0</v>
      </c>
      <c r="AH310" s="2152">
        <f t="shared" si="113"/>
        <v>0</v>
      </c>
      <c r="AI310" s="2152">
        <f t="shared" si="113"/>
        <v>0</v>
      </c>
      <c r="AJ310" s="2152">
        <f t="shared" si="113"/>
        <v>0</v>
      </c>
      <c r="AK310" s="2152">
        <f t="shared" si="113"/>
        <v>0</v>
      </c>
      <c r="AL310" s="2152">
        <f t="shared" si="113"/>
        <v>0</v>
      </c>
      <c r="AM310" s="2152">
        <f t="shared" si="113"/>
        <v>0</v>
      </c>
      <c r="AN310" s="2152">
        <f t="shared" si="113"/>
        <v>0</v>
      </c>
      <c r="AO310" s="2152">
        <f t="shared" si="113"/>
        <v>0</v>
      </c>
      <c r="AP310" s="2152">
        <f t="shared" si="113"/>
        <v>0</v>
      </c>
      <c r="AQ310" s="2152">
        <f t="shared" si="113"/>
        <v>0</v>
      </c>
      <c r="AR310" s="2152">
        <f t="shared" si="113"/>
        <v>0</v>
      </c>
      <c r="AS310" s="2152">
        <f t="shared" si="113"/>
        <v>0</v>
      </c>
      <c r="AT310" s="2152">
        <f t="shared" si="113"/>
        <v>0</v>
      </c>
      <c r="AU310" s="2152">
        <f t="shared" si="113"/>
        <v>0</v>
      </c>
      <c r="AV310" s="2152">
        <f t="shared" si="113"/>
        <v>0</v>
      </c>
      <c r="AW310" s="2152">
        <f t="shared" si="113"/>
        <v>0</v>
      </c>
      <c r="AX310" s="2152">
        <f t="shared" si="113"/>
        <v>0</v>
      </c>
      <c r="AY310" s="2152">
        <f t="shared" si="113"/>
        <v>0</v>
      </c>
      <c r="AZ310" s="2152">
        <f t="shared" si="113"/>
        <v>0</v>
      </c>
      <c r="BA310" s="2152">
        <f t="shared" si="113"/>
        <v>0</v>
      </c>
      <c r="BB310" s="2152">
        <f t="shared" si="113"/>
        <v>0</v>
      </c>
      <c r="BC310" s="2152">
        <f t="shared" si="113"/>
        <v>0</v>
      </c>
      <c r="BD310" s="2152">
        <f t="shared" si="113"/>
        <v>0</v>
      </c>
      <c r="BE310" s="2152">
        <f t="shared" si="113"/>
        <v>0</v>
      </c>
      <c r="BF310" s="2152">
        <f t="shared" si="113"/>
        <v>0</v>
      </c>
      <c r="BG310" s="2152">
        <f t="shared" si="113"/>
        <v>0</v>
      </c>
      <c r="BH310" s="2152">
        <f t="shared" si="113"/>
        <v>0</v>
      </c>
      <c r="BI310" s="2152">
        <f t="shared" si="113"/>
        <v>0</v>
      </c>
      <c r="BJ310" s="2152">
        <f t="shared" si="113"/>
        <v>0</v>
      </c>
      <c r="BK310" s="2152">
        <f t="shared" si="113"/>
        <v>0</v>
      </c>
      <c r="BL310" s="2152">
        <f t="shared" si="113"/>
        <v>0</v>
      </c>
      <c r="BM310" s="2152">
        <f t="shared" si="113"/>
        <v>0</v>
      </c>
      <c r="BN310" s="2152">
        <f t="shared" si="113"/>
        <v>0</v>
      </c>
      <c r="BO310" s="2153"/>
      <c r="BP310" s="2153"/>
      <c r="BQ310" s="2153"/>
      <c r="BR310" s="2153"/>
      <c r="BS310" s="2153"/>
      <c r="BT310" s="2153"/>
      <c r="BU310" s="2153"/>
      <c r="BV310" s="2153"/>
      <c r="BW310" s="2153"/>
      <c r="BX310" s="2153"/>
      <c r="BY310" s="2153"/>
      <c r="BZ310" s="2153"/>
      <c r="CA310" s="34"/>
      <c r="CC310" s="58"/>
      <c r="CD310" s="2152">
        <f ca="1">SUMPRODUCT($X304:$X309, CD304:CD309)</f>
        <v>0</v>
      </c>
      <c r="CE310" s="2152">
        <f t="shared" ref="CE310" si="114">SUMPRODUCT($X304:$X307, CE304:CE307)</f>
        <v>0</v>
      </c>
      <c r="CF310" s="88"/>
      <c r="CG310" s="2152">
        <f ca="1">SUMPRODUCT($X304:$X309, CG304:CG309)</f>
        <v>0</v>
      </c>
      <c r="CH310" s="2152">
        <f t="shared" ref="CH310" si="115">SUMPRODUCT($X304:$X307, CH304:CH307)</f>
        <v>0</v>
      </c>
      <c r="CI310" s="88"/>
      <c r="CJ310" s="2152">
        <f>SUMPRODUCT($X304:$X309, CJ304:CJ309)</f>
        <v>0</v>
      </c>
      <c r="CK310" s="2152">
        <f t="shared" ref="CK310" si="116">SUMPRODUCT($X304:$X307, CK304:CK307)</f>
        <v>0</v>
      </c>
      <c r="CL310" s="88"/>
      <c r="CM310" s="2152">
        <f ca="1">SUMPRODUCT($X304:$X309, CM304:CM309)</f>
        <v>0</v>
      </c>
      <c r="CN310" s="2152">
        <f t="shared" ref="CN310" si="117">SUMPRODUCT($X304:$X307, CN304:CN307)</f>
        <v>0</v>
      </c>
      <c r="CO310" s="88"/>
      <c r="CP310" s="2152">
        <f ca="1">SUMPRODUCT($X304:$X309, CP304:CP309)</f>
        <v>0</v>
      </c>
      <c r="CQ310" s="2152">
        <f t="shared" ref="CQ310" si="118">SUMPRODUCT($X304:$X307, CQ304:CQ307)</f>
        <v>0</v>
      </c>
      <c r="CR310" s="34"/>
      <c r="CS310" s="2056"/>
    </row>
    <row r="311" spans="1:144" s="108" customFormat="1" ht="21" customHeight="1">
      <c r="A311" s="1628"/>
      <c r="B311" s="2084"/>
      <c r="C311" s="2084"/>
      <c r="D311" s="1549"/>
      <c r="E311" s="2135"/>
      <c r="F311" s="401"/>
      <c r="G311" s="401"/>
      <c r="H311" s="585"/>
      <c r="I311" s="585"/>
      <c r="J311" s="401"/>
      <c r="K311" s="401"/>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18"/>
      <c r="BP311" s="2318"/>
      <c r="BQ311" s="2318"/>
      <c r="BR311" s="2318"/>
      <c r="BS311" s="2318"/>
      <c r="BT311" s="2318"/>
      <c r="BU311" s="2318"/>
      <c r="BV311" s="2318"/>
      <c r="BW311" s="2318"/>
      <c r="BX311" s="2318"/>
      <c r="BY311" s="2318"/>
      <c r="BZ311" s="2318"/>
      <c r="CA311" s="88"/>
      <c r="CC311" s="383"/>
      <c r="CD311" s="2319"/>
      <c r="CE311" s="2319"/>
      <c r="CF311" s="88"/>
      <c r="CG311" s="2319"/>
      <c r="CH311" s="2319"/>
      <c r="CI311" s="88"/>
      <c r="CJ311" s="2319"/>
      <c r="CK311" s="2319"/>
      <c r="CL311" s="88"/>
      <c r="CM311" s="2320"/>
      <c r="CN311" s="2320"/>
      <c r="CO311" s="88"/>
      <c r="CP311" s="2320"/>
      <c r="CQ311" s="2320"/>
      <c r="CR311" s="88"/>
      <c r="CS311" s="232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44" ht="21" customHeight="1">
      <c r="A312" s="1627"/>
      <c r="B312" s="2084"/>
      <c r="C312" s="2084"/>
      <c r="D312" s="1549"/>
      <c r="E312" s="2135"/>
      <c r="F312" s="401"/>
      <c r="G312" s="401"/>
      <c r="H312" s="585"/>
      <c r="I312" s="585"/>
      <c r="J312" s="401"/>
      <c r="K312" s="401"/>
      <c r="N312" s="158"/>
      <c r="O312" s="101"/>
      <c r="P312" s="52"/>
      <c r="Q312" s="101"/>
      <c r="R312" s="101"/>
      <c r="S312" s="18"/>
      <c r="T312" s="18"/>
      <c r="U312" s="39"/>
      <c r="V312" s="37"/>
      <c r="W312" s="2328" t="e" cm="1">
        <f t="array" aca="1" ref="W312" ca="1">UNPACK(C319)</f>
        <v>#NAME?</v>
      </c>
      <c r="X312" s="2137"/>
      <c r="Y312" s="2327"/>
      <c r="Z312" s="2139"/>
      <c r="AA312" s="2140"/>
      <c r="AB312" s="2141" t="s">
        <v>199</v>
      </c>
      <c r="AC312" s="2138"/>
      <c r="AD312" s="2138"/>
      <c r="AE312" s="2138"/>
      <c r="AF312" s="2138"/>
      <c r="AG312" s="2138"/>
      <c r="AH312" s="2138"/>
      <c r="AI312" s="2138"/>
      <c r="AJ312" s="2138"/>
      <c r="AK312" s="2138"/>
      <c r="AL312" s="2138"/>
      <c r="AM312" s="2138"/>
      <c r="AN312" s="2138"/>
      <c r="AO312" s="2138"/>
      <c r="AP312" s="2138"/>
      <c r="AQ312" s="2138"/>
      <c r="AR312" s="2138"/>
      <c r="AS312" s="2138"/>
      <c r="AT312" s="2138"/>
      <c r="AU312" s="2138"/>
      <c r="AV312" s="2138"/>
      <c r="AW312" s="2138"/>
      <c r="AX312" s="2138"/>
      <c r="AY312" s="2138"/>
      <c r="AZ312" s="2138"/>
      <c r="BA312" s="2138"/>
      <c r="BB312" s="2138"/>
      <c r="BC312" s="2138"/>
      <c r="BD312" s="2138"/>
      <c r="BE312" s="2138"/>
      <c r="BF312" s="2138"/>
      <c r="BG312" s="2138"/>
      <c r="BH312" s="2138"/>
      <c r="BI312" s="2138"/>
      <c r="BJ312" s="2138"/>
      <c r="BK312" s="2138"/>
      <c r="BL312" s="2138"/>
      <c r="BM312" s="2138"/>
      <c r="BN312" s="2138"/>
      <c r="BO312" s="1634"/>
      <c r="BP312" s="1634"/>
      <c r="BQ312" s="1634"/>
      <c r="BR312" s="1634"/>
      <c r="BS312" s="1634"/>
      <c r="BT312" s="1634"/>
      <c r="BU312" s="1634"/>
      <c r="BV312" s="1634"/>
      <c r="BW312" s="1634"/>
      <c r="BX312" s="1634"/>
      <c r="BY312" s="1634"/>
      <c r="BZ312" s="1634"/>
      <c r="CA312" s="34"/>
      <c r="CC312" s="58"/>
      <c r="CD312" s="1720">
        <f>($W307)</f>
        <v>0</v>
      </c>
      <c r="CE312" s="1721">
        <f>($W307)</f>
        <v>0</v>
      </c>
      <c r="CF312" s="128"/>
      <c r="CG312" s="1734">
        <f>($W307)</f>
        <v>0</v>
      </c>
      <c r="CH312" s="1735">
        <f>($W307)</f>
        <v>0</v>
      </c>
      <c r="CI312" s="207"/>
      <c r="CJ312" s="1724">
        <f>($W307)</f>
        <v>0</v>
      </c>
      <c r="CK312" s="1725">
        <f>($W307)</f>
        <v>0</v>
      </c>
      <c r="CL312" s="88"/>
      <c r="CM312" s="1198" t="str">
        <f>CM$19</f>
        <v>Original Budget</v>
      </c>
      <c r="CN312" s="1198" t="str">
        <f>CN$19</f>
        <v>LE</v>
      </c>
      <c r="CO312" s="88"/>
      <c r="CP312" s="1819" t="str">
        <f>$CP$19</f>
        <v>Original Budget</v>
      </c>
      <c r="CQ312" s="1819" t="str">
        <f>$CQ$19</f>
        <v>LE</v>
      </c>
      <c r="CR312" s="34"/>
      <c r="CS312" s="2056"/>
    </row>
    <row r="313" spans="1:144" ht="21" customHeight="1">
      <c r="A313" s="1627"/>
      <c r="B313" s="2331"/>
      <c r="C313" s="2084"/>
      <c r="D313" s="1549"/>
      <c r="E313" s="1902" cm="1">
        <f t="array" aca="1" ref="E313:G3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)($AD313:$CQ313, Z313)</f>
        <v>0</v>
      </c>
      <c r="F313" s="401">
        <f ca="1"/>
        <v>0</v>
      </c>
      <c r="G313" s="401" t="str">
        <f ca="1"/>
        <v>A</v>
      </c>
      <c r="H313" s="585">
        <v>0</v>
      </c>
      <c r="I313" s="585">
        <v>1</v>
      </c>
      <c r="J313" s="401"/>
      <c r="K313" s="401" t="str">
        <f t="shared" ref="K313:K314" si="119">IFERROR(IF(LEN(AB313)=0,"No",IF(LEN(J313)&gt;0,"Yes","No")),"")</f>
        <v>No</v>
      </c>
      <c r="N313" s="158"/>
      <c r="O313" s="101"/>
      <c r="P313" s="52"/>
      <c r="Q313" s="101"/>
      <c r="R313" s="101"/>
      <c r="S313" s="101"/>
      <c r="T313" s="2324"/>
      <c r="U313" s="39"/>
      <c r="V313" s="37"/>
      <c r="W313" s="2329"/>
      <c r="X313" s="2081"/>
      <c r="Y313" s="2366"/>
      <c r="Z313" s="198"/>
      <c r="AA313" s="2136"/>
      <c r="AB313" s="1134"/>
      <c r="AC313" s="125"/>
      <c r="AD313" s="2152" t="str" cm="1">
        <f t="array" aca="1" ref="AD313" ca="1">_xlfn.LET(
_xlpm.search_key, $W313&amp;$Y313,
_xlpm.Scenario, _xlfn.VSTACK( $W$20:$W$55&amp;$Y$20:$Y$55, $W$76:$W$110&amp;$Y$76:$Y$110),
_xlpm.Data,  _xlfn.VSTACK($AD$20:$BN$55, $AD$76:$BN$110),
IF(OR($Y313="",ISNUMBER(SEARCH("please",$Y313))),"", _xlfn.XLOOKUP(_xlpm.search_key, _xlpm.Scenario, _xlpm.Data, "▧",2))
)</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153"/>
      <c r="BP313" s="2153"/>
      <c r="BQ313" s="2153"/>
      <c r="BR313" s="2153"/>
      <c r="BS313" s="2153"/>
      <c r="BT313" s="2153"/>
      <c r="BU313" s="2153"/>
      <c r="BV313" s="2153"/>
      <c r="BW313" s="2153"/>
      <c r="BX313" s="2153"/>
      <c r="BY313" s="2153"/>
      <c r="BZ313" s="2153"/>
      <c r="CA313" s="34"/>
      <c r="CC313" s="58"/>
      <c r="CD313" s="2154" t="str" cm="1">
        <f t="array" aca="1" ref="CD313" ca="1">_xlfn.LET(
_xlpm.search_key,$W313&amp;$Y313,
_xlpm.Scenario,_xlfn.VSTACK($W$20:$W$55&amp;$Y$20:$Y$55,$W$76:$W$110&amp;$Y$76:$Y$110),
_xlpm.Data,_xlfn.VSTACK(CD$20:CE$55,CD$76:CE$110),
IF(OR($Y313="",ISNUMBER(SEARCH("please",$Y313))),"", _xlfn.XLOOKUP(_xlpm.search_key,_xlpm.Scenario,_xlpm.Data,"▧")
))</f>
        <v/>
      </c>
      <c r="CE313" s="2154"/>
      <c r="CF313" s="88"/>
      <c r="CG313" s="2154" t="str" cm="1">
        <f t="array" aca="1" ref="CG313" ca="1">_xlfn.LET(
_xlpm.search_key,$W313&amp;$Y313,
_xlpm.Scenario,_xlfn.VSTACK($W$20:$W$55&amp;$Y$20:$Y$55,$W$76:$W$110&amp;$Y$76:$Y$110),
_xlpm.Data,_xlfn.VSTACK(CG$20:CH$55,CG$76:CH$110),
IF(OR($Y313="",ISNUMBER(SEARCH("please",$Y313))),"", _xlfn.XLOOKUP(_xlpm.search_key,_xlpm.Scenario,_xlpm.Data,"▧")
))</f>
        <v/>
      </c>
      <c r="CH313" s="2154"/>
      <c r="CI313" s="88"/>
      <c r="CJ313" s="2154" t="str" cm="1">
        <f t="array" ref="CJ313">_xlfn.LET(
_xlpm.search_key,$W313&amp;$Y313,
_xlpm.Scenario,_xlfn.VSTACK($W$20:$W$55&amp;$Y$20:$Y$55,$W$76:$W$110&amp;$Y$76:$Y$110),
_xlpm.Data,_xlfn.VSTACK(CJ$20:CK$55,CJ$76:CK$110),
IF(OR($Y313="",ISNUMBER(SEARCH("please",$Y313))),"", _xlfn.XLOOKUP(_xlpm.search_key,_xlpm.Scenario,_xlpm.Data,"▧")
))</f>
        <v/>
      </c>
      <c r="CK313" s="2154"/>
      <c r="CL313" s="88"/>
      <c r="CM313" s="2154" t="str" cm="1">
        <f t="array" aca="1" ref="CM313" ca="1">_xlfn.LET(
_xlpm.search_key,$W313&amp;$Y313,
_xlpm.Scenario,_xlfn.VSTACK($W$20:$W$55&amp;$Y$20:$Y$55,$W$76:$W$110&amp;$Y$76:$Y$110),
_xlpm.Data,_xlfn.VSTACK(CM$20:CN$55,CM$76:CN$110),
IF(OR($Y313="",ISNUMBER(SEARCH("please",$Y313))),"", _xlfn.XLOOKUP(_xlpm.search_key,_xlpm.Scenario,_xlpm.Data,"▧")
))</f>
        <v/>
      </c>
      <c r="CN313" s="2154"/>
      <c r="CO313" s="88"/>
      <c r="CP313" s="2154" t="str" cm="1">
        <f t="array" aca="1" ref="CP313" ca="1">_xlfn.LET(
_xlpm.search_key,$W313&amp;$Y313,
_xlpm.Scenario,_xlfn.VSTACK($W$20:$W$55&amp;$Y$20:$Y$55,$W$76:$W$110&amp;$Y$76:$Y$110),
_xlpm.Data,_xlfn.VSTACK(CP$20:CQ$55,CP$76:CQ$110),
IF(OR($Y313="",ISNUMBER(SEARCH("please",$Y313))),"", _xlfn.XLOOKUP(_xlpm.search_key,_xlpm.Scenario,_xlpm.Data,"▧")
))</f>
        <v/>
      </c>
      <c r="CQ313" s="2154"/>
      <c r="CR313" s="34"/>
      <c r="CS313" s="2056"/>
    </row>
    <row r="314" spans="1:144" ht="21" customHeight="1">
      <c r="A314" s="1627"/>
      <c r="B314" s="2331"/>
      <c r="C314" s="2084"/>
      <c r="D314" s="1549"/>
      <c r="E314" s="1902" cm="1">
        <f t="array" aca="1" ref="E314:G3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)($AD314:$CQ314, Z314)</f>
        <v>0</v>
      </c>
      <c r="F314" s="401">
        <f ca="1"/>
        <v>0</v>
      </c>
      <c r="G314" s="401" t="str">
        <f ca="1"/>
        <v>A</v>
      </c>
      <c r="H314" s="585">
        <v>0</v>
      </c>
      <c r="I314" s="585">
        <v>1</v>
      </c>
      <c r="J314" s="401"/>
      <c r="K314" s="401" t="str">
        <f t="shared" si="119"/>
        <v>No</v>
      </c>
      <c r="N314" s="158"/>
      <c r="O314" s="101"/>
      <c r="P314" s="52"/>
      <c r="Q314" s="101"/>
      <c r="R314" s="101"/>
      <c r="S314" s="101"/>
      <c r="T314" s="101"/>
      <c r="U314" s="39"/>
      <c r="V314" s="37"/>
      <c r="W314" s="2329"/>
      <c r="X314" s="2081"/>
      <c r="Y314" s="2367"/>
      <c r="Z314" s="198"/>
      <c r="AA314" s="2136"/>
      <c r="AB314" s="1134"/>
      <c r="AC314" s="125"/>
      <c r="AD314" s="2152" t="str" cm="1">
        <f t="array" aca="1" ref="AD314" ca="1">_xlfn.LET(
_xlpm.search_key, $W314&amp;$Y314,
_xlpm.Scenario, _xlfn.VSTACK( $W$20:$W$55&amp;$Y$20:$Y$55, $W$76:$W$110&amp;$Y$76:$Y$110),
_xlpm.Data,  _xlfn.VSTACK($AD$20:$BN$55, $AD$76:$BN$110),
IF(OR($Y314="",ISNUMBER(SEARCH("please",$Y314))),"", _xlfn.XLOOKUP(_xlpm.search_key, _xlpm.Scenario, _xlpm.Data, "▧",2))
)</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153"/>
      <c r="BP314" s="2153"/>
      <c r="BQ314" s="2153"/>
      <c r="BR314" s="2153"/>
      <c r="BS314" s="2153"/>
      <c r="BT314" s="2153"/>
      <c r="BU314" s="2153"/>
      <c r="BV314" s="2153"/>
      <c r="BW314" s="2153"/>
      <c r="BX314" s="2153"/>
      <c r="BY314" s="2153"/>
      <c r="BZ314" s="2153"/>
      <c r="CA314" s="34"/>
      <c r="CC314" s="58"/>
      <c r="CD314" s="2154" t="str" cm="1">
        <f t="array" aca="1" ref="CD314" ca="1">_xlfn.LET(
_xlpm.search_key,$W314&amp;$Y314,
_xlpm.Scenario,_xlfn.VSTACK($W$20:$W$55&amp;$Y$20:$Y$55,$W$76:$W$110&amp;$Y$76:$Y$110),
_xlpm.Data,_xlfn.VSTACK(CD$20:CE$55,CD$76:CE$110),
IF(OR($Y314="",ISNUMBER(SEARCH("please",$Y314))),"", _xlfn.XLOOKUP(_xlpm.search_key,_xlpm.Scenario,_xlpm.Data,"▧")
))</f>
        <v/>
      </c>
      <c r="CE314" s="2154"/>
      <c r="CF314" s="88"/>
      <c r="CG314" s="2154" t="str" cm="1">
        <f t="array" aca="1" ref="CG314" ca="1">_xlfn.LET(
_xlpm.search_key,$W314&amp;$Y314,
_xlpm.Scenario,_xlfn.VSTACK($W$20:$W$55&amp;$Y$20:$Y$55,$W$76:$W$110&amp;$Y$76:$Y$110),
_xlpm.Data,_xlfn.VSTACK(CG$20:CH$55,CG$76:CH$110),
IF(OR($Y314="",ISNUMBER(SEARCH("please",$Y314))),"", _xlfn.XLOOKUP(_xlpm.search_key,_xlpm.Scenario,_xlpm.Data,"▧")
))</f>
        <v/>
      </c>
      <c r="CH314" s="2154"/>
      <c r="CI314" s="88"/>
      <c r="CJ314" s="2154" t="str" cm="1">
        <f t="array" ref="CJ314">_xlfn.LET(
_xlpm.search_key,$W314&amp;$Y314,
_xlpm.Scenario,_xlfn.VSTACK($W$20:$W$55&amp;$Y$20:$Y$55,$W$76:$W$110&amp;$Y$76:$Y$110),
_xlpm.Data,_xlfn.VSTACK(CJ$20:CK$55,CJ$76:CK$110),
IF(OR($Y314="",ISNUMBER(SEARCH("please",$Y314))),"", _xlfn.XLOOKUP(_xlpm.search_key,_xlpm.Scenario,_xlpm.Data,"▧")
))</f>
        <v/>
      </c>
      <c r="CK314" s="2154"/>
      <c r="CL314" s="88"/>
      <c r="CM314" s="2154" t="str" cm="1">
        <f t="array" aca="1" ref="CM314" ca="1">_xlfn.LET(
_xlpm.search_key,$W314&amp;$Y314,
_xlpm.Scenario,_xlfn.VSTACK($W$20:$W$55&amp;$Y$20:$Y$55,$W$76:$W$110&amp;$Y$76:$Y$110),
_xlpm.Data,_xlfn.VSTACK(CM$20:CN$55,CM$76:CN$110),
IF(OR($Y314="",ISNUMBER(SEARCH("please",$Y314))),"", _xlfn.XLOOKUP(_xlpm.search_key,_xlpm.Scenario,_xlpm.Data,"▧")
))</f>
        <v/>
      </c>
      <c r="CN314" s="2154"/>
      <c r="CO314" s="88"/>
      <c r="CP314" s="2154" t="str" cm="1">
        <f t="array" aca="1" ref="CP314" ca="1">_xlfn.LET(
_xlpm.search_key,$W314&amp;$Y314,
_xlpm.Scenario,_xlfn.VSTACK($W$20:$W$55&amp;$Y$20:$Y$55,$W$76:$W$110&amp;$Y$76:$Y$110),
_xlpm.Data,_xlfn.VSTACK(CP$20:CQ$55,CP$76:CQ$110),
IF(OR($Y314="",ISNUMBER(SEARCH("please",$Y314))),"", _xlfn.XLOOKUP(_xlpm.search_key,_xlpm.Scenario,_xlpm.Data,"▧")
))</f>
        <v/>
      </c>
      <c r="CQ314" s="2154"/>
      <c r="CR314" s="34"/>
      <c r="CS314" s="2056"/>
    </row>
    <row r="315" spans="1:144" ht="21" customHeight="1">
      <c r="A315" s="1627"/>
      <c r="B315" s="2331"/>
      <c r="C315" s="2084"/>
      <c r="D315" s="1549"/>
      <c r="E315" s="1902"/>
      <c r="F315" s="401"/>
      <c r="G315" s="401"/>
      <c r="H315" s="585"/>
      <c r="I315" s="585"/>
      <c r="J315" s="401"/>
      <c r="K315" s="401"/>
      <c r="N315" s="158"/>
      <c r="O315" s="101"/>
      <c r="P315" s="52"/>
      <c r="Q315" s="101"/>
      <c r="R315" s="101"/>
      <c r="S315" s="101"/>
      <c r="T315" s="101"/>
      <c r="U315" s="39"/>
      <c r="V315" s="37"/>
      <c r="W315" s="2329"/>
      <c r="X315" s="2081"/>
      <c r="Y315" s="2367"/>
      <c r="Z315" s="198"/>
      <c r="AA315" s="2136"/>
      <c r="AB315" s="1134"/>
      <c r="AC315" s="125"/>
      <c r="AD315" s="2152" t="str" cm="1">
        <f t="array" aca="1" ref="AD315" ca="1">_xlfn.LET(
_xlpm.search_key, $W315&amp;$Y315,
_xlpm.Scenario, _xlfn.VSTACK( $W$20:$W$55&amp;$Y$20:$Y$55, $W$76:$W$110&amp;$Y$76:$Y$110),
_xlpm.Data,  _xlfn.VSTACK($AD$20:$BN$55, $AD$76:$BN$110),
IF(OR($Y315="",ISNUMBER(SEARCH("please",$Y315))),"", _xlfn.XLOOKUP(_xlpm.search_key, _xlpm.Scenario, _xlpm.Data, "▧",2))
)</f>
        <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153"/>
      <c r="BP315" s="2153"/>
      <c r="BQ315" s="2153"/>
      <c r="BR315" s="2153"/>
      <c r="BS315" s="2153"/>
      <c r="BT315" s="2153"/>
      <c r="BU315" s="2153"/>
      <c r="BV315" s="2153"/>
      <c r="BW315" s="2153"/>
      <c r="BX315" s="2153"/>
      <c r="BY315" s="2153"/>
      <c r="BZ315" s="2153"/>
      <c r="CA315" s="34"/>
      <c r="CC315" s="58"/>
      <c r="CD315" s="2154" t="str" cm="1">
        <f t="array" aca="1" ref="CD315" ca="1">_xlfn.LET(
_xlpm.search_key,$W315&amp;$Y315,
_xlpm.Scenario,_xlfn.VSTACK($W$20:$W$55&amp;$Y$20:$Y$55,$W$76:$W$110&amp;$Y$76:$Y$110),
_xlpm.Data,_xlfn.VSTACK(CD$20:CE$55,CD$76:CE$110),
IF(OR($Y315="",ISNUMBER(SEARCH("please",$Y315))),"", _xlfn.XLOOKUP(_xlpm.search_key,_xlpm.Scenario,_xlpm.Data,"▧")
))</f>
        <v/>
      </c>
      <c r="CE315" s="2154"/>
      <c r="CF315" s="88"/>
      <c r="CG315" s="2154" t="str" cm="1">
        <f t="array" aca="1" ref="CG315" ca="1">_xlfn.LET(
_xlpm.search_key,$W315&amp;$Y315,
_xlpm.Scenario,_xlfn.VSTACK($W$20:$W$55&amp;$Y$20:$Y$55,$W$76:$W$110&amp;$Y$76:$Y$110),
_xlpm.Data,_xlfn.VSTACK(CG$20:CH$55,CG$76:CH$110),
IF(OR($Y315="",ISNUMBER(SEARCH("please",$Y315))),"", _xlfn.XLOOKUP(_xlpm.search_key,_xlpm.Scenario,_xlpm.Data,"▧")
))</f>
        <v/>
      </c>
      <c r="CH315" s="2154"/>
      <c r="CI315" s="88"/>
      <c r="CJ315" s="2154" t="str" cm="1">
        <f t="array" ref="CJ315">_xlfn.LET(
_xlpm.search_key,$W315&amp;$Y315,
_xlpm.Scenario,_xlfn.VSTACK($W$20:$W$55&amp;$Y$20:$Y$55,$W$76:$W$110&amp;$Y$76:$Y$110),
_xlpm.Data,_xlfn.VSTACK(CJ$20:CK$55,CJ$76:CK$110),
IF(OR($Y315="",ISNUMBER(SEARCH("please",$Y315))),"", _xlfn.XLOOKUP(_xlpm.search_key,_xlpm.Scenario,_xlpm.Data,"▧")
))</f>
        <v/>
      </c>
      <c r="CK315" s="2154"/>
      <c r="CL315" s="88"/>
      <c r="CM315" s="2154" t="str" cm="1">
        <f t="array" aca="1" ref="CM315" ca="1">_xlfn.LET(
_xlpm.search_key,$W315&amp;$Y315,
_xlpm.Scenario,_xlfn.VSTACK($W$20:$W$55&amp;$Y$20:$Y$55,$W$76:$W$110&amp;$Y$76:$Y$110),
_xlpm.Data,_xlfn.VSTACK(CM$20:CN$55,CM$76:CN$110),
IF(OR($Y315="",ISNUMBER(SEARCH("please",$Y315))),"", _xlfn.XLOOKUP(_xlpm.search_key,_xlpm.Scenario,_xlpm.Data,"▧")
))</f>
        <v/>
      </c>
      <c r="CN315" s="2154"/>
      <c r="CO315" s="88"/>
      <c r="CP315" s="2154" t="str" cm="1">
        <f t="array" aca="1" ref="CP315" ca="1">_xlfn.LET(
_xlpm.search_key,$W315&amp;$Y315,
_xlpm.Scenario,_xlfn.VSTACK($W$20:$W$55&amp;$Y$20:$Y$55,$W$76:$W$110&amp;$Y$76:$Y$110),
_xlpm.Data,_xlfn.VSTACK(CP$20:CQ$55,CP$76:CQ$110),
IF(OR($Y315="",ISNUMBER(SEARCH("please",$Y315))),"", _xlfn.XLOOKUP(_xlpm.search_key,_xlpm.Scenario,_xlpm.Data,"▧")
))</f>
        <v/>
      </c>
      <c r="CQ315" s="2154"/>
      <c r="CR315" s="34"/>
      <c r="CS315" s="2056"/>
    </row>
    <row r="316" spans="1:144" ht="21" customHeight="1">
      <c r="A316" s="1627"/>
      <c r="B316" s="2331"/>
      <c r="C316" s="2084"/>
      <c r="D316" s="1549"/>
      <c r="E316" s="1902"/>
      <c r="F316" s="401"/>
      <c r="G316" s="401"/>
      <c r="H316" s="585"/>
      <c r="I316" s="585"/>
      <c r="J316" s="401"/>
      <c r="K316" s="401"/>
      <c r="N316" s="158"/>
      <c r="O316" s="101"/>
      <c r="P316" s="52"/>
      <c r="Q316" s="101"/>
      <c r="R316" s="101"/>
      <c r="S316" s="101"/>
      <c r="T316" s="101"/>
      <c r="U316" s="39"/>
      <c r="V316" s="37"/>
      <c r="W316" s="2329"/>
      <c r="X316" s="2081"/>
      <c r="Y316" s="2367"/>
      <c r="Z316" s="198"/>
      <c r="AA316" s="2136"/>
      <c r="AB316" s="1134"/>
      <c r="AC316" s="125"/>
      <c r="AD316" s="2152" t="str" cm="1">
        <f t="array" aca="1" ref="AD316" ca="1">_xlfn.LET(
_xlpm.search_key, $W316&amp;$Y316,
_xlpm.Scenario, _xlfn.VSTACK( $W$20:$W$55&amp;$Y$20:$Y$55, $W$76:$W$110&amp;$Y$76:$Y$110),
_xlpm.Data,  _xlfn.VSTACK($AD$20:$BN$55, $AD$76:$BN$110),
IF(OR($Y316="",ISNUMBER(SEARCH("please",$Y316))),"", _xlfn.XLOOKUP(_xlpm.search_key, _xlpm.Scenario, _xlpm.Data, "▧",2))
)</f>
        <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153"/>
      <c r="BP316" s="2153"/>
      <c r="BQ316" s="2153"/>
      <c r="BR316" s="2153"/>
      <c r="BS316" s="2153"/>
      <c r="BT316" s="2153"/>
      <c r="BU316" s="2153"/>
      <c r="BV316" s="2153"/>
      <c r="BW316" s="2153"/>
      <c r="BX316" s="2153"/>
      <c r="BY316" s="2153"/>
      <c r="BZ316" s="2153"/>
      <c r="CA316" s="34"/>
      <c r="CC316" s="58"/>
      <c r="CD316" s="2154" t="str" cm="1">
        <f t="array" aca="1" ref="CD316" ca="1">_xlfn.LET(
_xlpm.search_key,$W316&amp;$Y316,
_xlpm.Scenario,_xlfn.VSTACK($W$20:$W$55&amp;$Y$20:$Y$55,$W$76:$W$110&amp;$Y$76:$Y$110),
_xlpm.Data,_xlfn.VSTACK(CD$20:CE$55,CD$76:CE$110),
IF(OR($Y316="",ISNUMBER(SEARCH("please",$Y316))),"", _xlfn.XLOOKUP(_xlpm.search_key,_xlpm.Scenario,_xlpm.Data,"▧")
))</f>
        <v/>
      </c>
      <c r="CE316" s="2154"/>
      <c r="CF316" s="88"/>
      <c r="CG316" s="2154" t="str" cm="1">
        <f t="array" aca="1" ref="CG316" ca="1">_xlfn.LET(
_xlpm.search_key,$W316&amp;$Y316,
_xlpm.Scenario,_xlfn.VSTACK($W$20:$W$55&amp;$Y$20:$Y$55,$W$76:$W$110&amp;$Y$76:$Y$110),
_xlpm.Data,_xlfn.VSTACK(CG$20:CH$55,CG$76:CH$110),
IF(OR($Y316="",ISNUMBER(SEARCH("please",$Y316))),"", _xlfn.XLOOKUP(_xlpm.search_key,_xlpm.Scenario,_xlpm.Data,"▧")
))</f>
        <v/>
      </c>
      <c r="CH316" s="2154"/>
      <c r="CI316" s="88"/>
      <c r="CJ316" s="2154" t="str" cm="1">
        <f t="array" ref="CJ316">_xlfn.LET(
_xlpm.search_key,$W316&amp;$Y316,
_xlpm.Scenario,_xlfn.VSTACK($W$20:$W$55&amp;$Y$20:$Y$55,$W$76:$W$110&amp;$Y$76:$Y$110),
_xlpm.Data,_xlfn.VSTACK(CJ$20:CK$55,CJ$76:CK$110),
IF(OR($Y316="",ISNUMBER(SEARCH("please",$Y316))),"", _xlfn.XLOOKUP(_xlpm.search_key,_xlpm.Scenario,_xlpm.Data,"▧")
))</f>
        <v/>
      </c>
      <c r="CK316" s="2154"/>
      <c r="CL316" s="88"/>
      <c r="CM316" s="2154" t="str" cm="1">
        <f t="array" aca="1" ref="CM316" ca="1">_xlfn.LET(
_xlpm.search_key,$W316&amp;$Y316,
_xlpm.Scenario,_xlfn.VSTACK($W$20:$W$55&amp;$Y$20:$Y$55,$W$76:$W$110&amp;$Y$76:$Y$110),
_xlpm.Data,_xlfn.VSTACK(CM$20:CN$55,CM$76:CN$110),
IF(OR($Y316="",ISNUMBER(SEARCH("please",$Y316))),"", _xlfn.XLOOKUP(_xlpm.search_key,_xlpm.Scenario,_xlpm.Data,"▧")
))</f>
        <v/>
      </c>
      <c r="CN316" s="2154"/>
      <c r="CO316" s="88"/>
      <c r="CP316" s="2154" t="str" cm="1">
        <f t="array" aca="1" ref="CP316" ca="1">_xlfn.LET(
_xlpm.search_key,$W316&amp;$Y316,
_xlpm.Scenario,_xlfn.VSTACK($W$20:$W$55&amp;$Y$20:$Y$55,$W$76:$W$110&amp;$Y$76:$Y$110),
_xlpm.Data,_xlfn.VSTACK(CP$20:CQ$55,CP$76:CQ$110),
IF(OR($Y316="",ISNUMBER(SEARCH("please",$Y316))),"", _xlfn.XLOOKUP(_xlpm.search_key,_xlpm.Scenario,_xlpm.Data,"▧")
))</f>
        <v/>
      </c>
      <c r="CQ316" s="2154"/>
      <c r="CR316" s="34"/>
      <c r="CS316" s="2056"/>
    </row>
    <row r="317" spans="1:144" ht="21" customHeight="1">
      <c r="A317" s="1627"/>
      <c r="B317" s="2331"/>
      <c r="C317" s="2084"/>
      <c r="D317" s="1549"/>
      <c r="E317" s="1902"/>
      <c r="F317" s="401"/>
      <c r="G317" s="401"/>
      <c r="H317" s="585"/>
      <c r="I317" s="585"/>
      <c r="J317" s="401"/>
      <c r="K317" s="401"/>
      <c r="N317" s="158"/>
      <c r="O317" s="101"/>
      <c r="P317" s="52"/>
      <c r="Q317" s="101"/>
      <c r="R317" s="101"/>
      <c r="S317" s="101"/>
      <c r="T317" s="101"/>
      <c r="U317" s="39"/>
      <c r="V317" s="37"/>
      <c r="W317" s="2329"/>
      <c r="X317" s="2081"/>
      <c r="Y317" s="2367"/>
      <c r="Z317" s="198"/>
      <c r="AA317" s="2136"/>
      <c r="AB317" s="1134"/>
      <c r="AC317" s="125"/>
      <c r="AD317" s="2152" t="str" cm="1">
        <f t="array" aca="1" ref="AD317" ca="1">_xlfn.LET(
_xlpm.search_key, $W317&amp;$Y317,
_xlpm.Scenario, _xlfn.VSTACK( $W$20:$W$55&amp;$Y$20:$Y$55, $W$76:$W$110&amp;$Y$76:$Y$110),
_xlpm.Data,  _xlfn.VSTACK($AD$20:$BN$55, $AD$76:$BN$110),
IF(OR($Y317="",ISNUMBER(SEARCH("please",$Y317))),"", _xlfn.XLOOKUP(_xlpm.search_key, _xlpm.Scenario, _xlpm.Data, "▧",2))
)</f>
        <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153"/>
      <c r="BP317" s="2153"/>
      <c r="BQ317" s="2153"/>
      <c r="BR317" s="2153"/>
      <c r="BS317" s="2153"/>
      <c r="BT317" s="2153"/>
      <c r="BU317" s="2153"/>
      <c r="BV317" s="2153"/>
      <c r="BW317" s="2153"/>
      <c r="BX317" s="2153"/>
      <c r="BY317" s="2153"/>
      <c r="BZ317" s="2153"/>
      <c r="CA317" s="34"/>
      <c r="CC317" s="58"/>
      <c r="CD317" s="2154" t="str" cm="1">
        <f t="array" aca="1" ref="CD317" ca="1">_xlfn.LET(
_xlpm.search_key,$W317&amp;$Y317,
_xlpm.Scenario,_xlfn.VSTACK($W$20:$W$55&amp;$Y$20:$Y$55,$W$76:$W$110&amp;$Y$76:$Y$110),
_xlpm.Data,_xlfn.VSTACK(CD$20:CE$55,CD$76:CE$110),
IF(OR($Y317="",ISNUMBER(SEARCH("please",$Y317))),"", _xlfn.XLOOKUP(_xlpm.search_key,_xlpm.Scenario,_xlpm.Data,"▧")
))</f>
        <v/>
      </c>
      <c r="CE317" s="2154"/>
      <c r="CF317" s="88"/>
      <c r="CG317" s="2154" t="str" cm="1">
        <f t="array" aca="1" ref="CG317" ca="1">_xlfn.LET(
_xlpm.search_key,$W317&amp;$Y317,
_xlpm.Scenario,_xlfn.VSTACK($W$20:$W$55&amp;$Y$20:$Y$55,$W$76:$W$110&amp;$Y$76:$Y$110),
_xlpm.Data,_xlfn.VSTACK(CG$20:CH$55,CG$76:CH$110),
IF(OR($Y317="",ISNUMBER(SEARCH("please",$Y317))),"", _xlfn.XLOOKUP(_xlpm.search_key,_xlpm.Scenario,_xlpm.Data,"▧")
))</f>
        <v/>
      </c>
      <c r="CH317" s="2154"/>
      <c r="CI317" s="88"/>
      <c r="CJ317" s="2154" t="str" cm="1">
        <f t="array" ref="CJ317">_xlfn.LET(
_xlpm.search_key,$W317&amp;$Y317,
_xlpm.Scenario,_xlfn.VSTACK($W$20:$W$55&amp;$Y$20:$Y$55,$W$76:$W$110&amp;$Y$76:$Y$110),
_xlpm.Data,_xlfn.VSTACK(CJ$20:CK$55,CJ$76:CK$110),
IF(OR($Y317="",ISNUMBER(SEARCH("please",$Y317))),"", _xlfn.XLOOKUP(_xlpm.search_key,_xlpm.Scenario,_xlpm.Data,"▧")
))</f>
        <v/>
      </c>
      <c r="CK317" s="2154"/>
      <c r="CL317" s="88"/>
      <c r="CM317" s="2154" t="str" cm="1">
        <f t="array" aca="1" ref="CM317" ca="1">_xlfn.LET(
_xlpm.search_key,$W317&amp;$Y317,
_xlpm.Scenario,_xlfn.VSTACK($W$20:$W$55&amp;$Y$20:$Y$55,$W$76:$W$110&amp;$Y$76:$Y$110),
_xlpm.Data,_xlfn.VSTACK(CM$20:CN$55,CM$76:CN$110),
IF(OR($Y317="",ISNUMBER(SEARCH("please",$Y317))),"", _xlfn.XLOOKUP(_xlpm.search_key,_xlpm.Scenario,_xlpm.Data,"▧")
))</f>
        <v/>
      </c>
      <c r="CN317" s="2154"/>
      <c r="CO317" s="88"/>
      <c r="CP317" s="2154" t="str" cm="1">
        <f t="array" aca="1" ref="CP317" ca="1">_xlfn.LET(
_xlpm.search_key,$W317&amp;$Y317,
_xlpm.Scenario,_xlfn.VSTACK($W$20:$W$55&amp;$Y$20:$Y$55,$W$76:$W$110&amp;$Y$76:$Y$110),
_xlpm.Data,_xlfn.VSTACK(CP$20:CQ$55,CP$76:CQ$110),
IF(OR($Y317="",ISNUMBER(SEARCH("please",$Y317))),"", _xlfn.XLOOKUP(_xlpm.search_key,_xlpm.Scenario,_xlpm.Data,"▧")
))</f>
        <v/>
      </c>
      <c r="CQ317" s="2154"/>
      <c r="CR317" s="34"/>
      <c r="CS317" s="2056"/>
    </row>
    <row r="318" spans="1:144" ht="21" customHeight="1">
      <c r="A318" s="1627"/>
      <c r="B318" s="2331"/>
      <c r="C318" s="2084"/>
      <c r="D318" s="1549"/>
      <c r="E318" s="1902"/>
      <c r="F318" s="401"/>
      <c r="G318" s="401"/>
      <c r="H318" s="585"/>
      <c r="I318" s="585"/>
      <c r="J318" s="401"/>
      <c r="K318" s="401"/>
      <c r="N318" s="158"/>
      <c r="O318" s="101"/>
      <c r="P318" s="52"/>
      <c r="Q318" s="101"/>
      <c r="R318" s="101"/>
      <c r="S318" s="101"/>
      <c r="T318" s="101"/>
      <c r="U318" s="39"/>
      <c r="V318" s="37"/>
      <c r="W318" s="2329"/>
      <c r="X318" s="2081"/>
      <c r="Y318" s="2367"/>
      <c r="Z318" s="198"/>
      <c r="AA318" s="2136"/>
      <c r="AB318" s="1134"/>
      <c r="AC318" s="125"/>
      <c r="AD318" s="2152" t="str" cm="1">
        <f t="array" aca="1" ref="AD318" ca="1">_xlfn.LET(
_xlpm.search_key, $W318&amp;$Y318,
_xlpm.Scenario, _xlfn.VSTACK( $W$20:$W$55&amp;$Y$20:$Y$55, $W$76:$W$110&amp;$Y$76:$Y$110),
_xlpm.Data,  _xlfn.VSTACK($AD$20:$BN$55, $AD$76:$BN$110),
IF(OR($Y318="",ISNUMBER(SEARCH("please",$Y318))),"", _xlfn.XLOOKUP(_xlpm.search_key, _xlpm.Scenario, _xlpm.Data, "▧",2))
)</f>
        <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153"/>
      <c r="BP318" s="2153"/>
      <c r="BQ318" s="2153"/>
      <c r="BR318" s="2153"/>
      <c r="BS318" s="2153"/>
      <c r="BT318" s="2153"/>
      <c r="BU318" s="2153"/>
      <c r="BV318" s="2153"/>
      <c r="BW318" s="2153"/>
      <c r="BX318" s="2153"/>
      <c r="BY318" s="2153"/>
      <c r="BZ318" s="2153"/>
      <c r="CA318" s="34"/>
      <c r="CC318" s="58"/>
      <c r="CD318" s="2154" t="str" cm="1">
        <f t="array" aca="1" ref="CD318" ca="1">_xlfn.LET(
_xlpm.search_key,$W318&amp;$Y318,
_xlpm.Scenario,_xlfn.VSTACK($W$20:$W$55&amp;$Y$20:$Y$55,$W$76:$W$110&amp;$Y$76:$Y$110),
_xlpm.Data,_xlfn.VSTACK(CD$20:CE$55,CD$76:CE$110),
IF(OR($Y318="",ISNUMBER(SEARCH("please",$Y318))),"", _xlfn.XLOOKUP(_xlpm.search_key,_xlpm.Scenario,_xlpm.Data,"▧")
))</f>
        <v/>
      </c>
      <c r="CE318" s="2154"/>
      <c r="CF318" s="88"/>
      <c r="CG318" s="2154" t="str" cm="1">
        <f t="array" aca="1" ref="CG318" ca="1">_xlfn.LET(
_xlpm.search_key,$W318&amp;$Y318,
_xlpm.Scenario,_xlfn.VSTACK($W$20:$W$55&amp;$Y$20:$Y$55,$W$76:$W$110&amp;$Y$76:$Y$110),
_xlpm.Data,_xlfn.VSTACK(CG$20:CH$55,CG$76:CH$110),
IF(OR($Y318="",ISNUMBER(SEARCH("please",$Y318))),"", _xlfn.XLOOKUP(_xlpm.search_key,_xlpm.Scenario,_xlpm.Data,"▧")
))</f>
        <v/>
      </c>
      <c r="CH318" s="2154"/>
      <c r="CI318" s="88"/>
      <c r="CJ318" s="2154" t="str" cm="1">
        <f t="array" ref="CJ318">_xlfn.LET(
_xlpm.search_key,$W318&amp;$Y318,
_xlpm.Scenario,_xlfn.VSTACK($W$20:$W$55&amp;$Y$20:$Y$55,$W$76:$W$110&amp;$Y$76:$Y$110),
_xlpm.Data,_xlfn.VSTACK(CJ$20:CK$55,CJ$76:CK$110),
IF(OR($Y318="",ISNUMBER(SEARCH("please",$Y318))),"", _xlfn.XLOOKUP(_xlpm.search_key,_xlpm.Scenario,_xlpm.Data,"▧")
))</f>
        <v/>
      </c>
      <c r="CK318" s="2154"/>
      <c r="CL318" s="88"/>
      <c r="CM318" s="2154" t="str" cm="1">
        <f t="array" aca="1" ref="CM318" ca="1">_xlfn.LET(
_xlpm.search_key,$W318&amp;$Y318,
_xlpm.Scenario,_xlfn.VSTACK($W$20:$W$55&amp;$Y$20:$Y$55,$W$76:$W$110&amp;$Y$76:$Y$110),
_xlpm.Data,_xlfn.VSTACK(CM$20:CN$55,CM$76:CN$110),
IF(OR($Y318="",ISNUMBER(SEARCH("please",$Y318))),"", _xlfn.XLOOKUP(_xlpm.search_key,_xlpm.Scenario,_xlpm.Data,"▧")
))</f>
        <v/>
      </c>
      <c r="CN318" s="2154"/>
      <c r="CO318" s="88"/>
      <c r="CP318" s="2154" t="str" cm="1">
        <f t="array" aca="1" ref="CP318" ca="1">_xlfn.LET(
_xlpm.search_key,$W318&amp;$Y318,
_xlpm.Scenario,_xlfn.VSTACK($W$20:$W$55&amp;$Y$20:$Y$55,$W$76:$W$110&amp;$Y$76:$Y$110),
_xlpm.Data,_xlfn.VSTACK(CP$20:CQ$55,CP$76:CQ$110),
IF(OR($Y318="",ISNUMBER(SEARCH("please",$Y318))),"", _xlfn.XLOOKUP(_xlpm.search_key,_xlpm.Scenario,_xlpm.Data,"▧")
))</f>
        <v/>
      </c>
      <c r="CQ318" s="2154"/>
      <c r="CR318" s="34"/>
      <c r="CS318" s="2056"/>
    </row>
    <row r="319" spans="1:144" ht="21" customHeight="1">
      <c r="A319" s="1627"/>
      <c r="B319" s="2331" t="s">
        <v>216</v>
      </c>
      <c r="C319" s="577" t="e" cm="1">
        <f t="array" aca="1" ref="C319" ca="1">IFBLANK(_xldudf_CX_GET(CX_ENTITY, B319, val_asOfDate), D319)</f>
        <v>#NAME?</v>
      </c>
      <c r="D319" s="1549" t="s">
        <v>1853</v>
      </c>
      <c r="E319" s="2135"/>
      <c r="F319" s="401"/>
      <c r="G319" s="401"/>
      <c r="H319" s="585"/>
      <c r="I319" s="585"/>
      <c r="J319" s="401"/>
      <c r="K319" s="401" t="s">
        <v>561</v>
      </c>
      <c r="N319" s="158"/>
      <c r="O319" s="101"/>
      <c r="P319" s="52"/>
      <c r="Q319" s="101"/>
      <c r="R319" s="101"/>
      <c r="S319" s="101"/>
      <c r="T319" s="101"/>
      <c r="U319" s="39"/>
      <c r="V319" s="37"/>
      <c r="W319" s="2330"/>
      <c r="X319" s="2325"/>
      <c r="Y319" s="2326"/>
      <c r="Z319" s="2322"/>
      <c r="AA319" s="2323"/>
      <c r="AB319" s="1134"/>
      <c r="AC319" s="125"/>
      <c r="AD319" s="2152">
        <f ca="1">SUMPRODUCT($X313:$X318, AD313:AD318)</f>
        <v>0</v>
      </c>
      <c r="AE319" s="2152">
        <f t="shared" ref="AE319:BN319" si="120">SUMPRODUCT($X313:$X318, AE313:AE318)</f>
        <v>0</v>
      </c>
      <c r="AF319" s="2152">
        <f t="shared" si="120"/>
        <v>0</v>
      </c>
      <c r="AG319" s="2152">
        <f t="shared" si="120"/>
        <v>0</v>
      </c>
      <c r="AH319" s="2152">
        <f t="shared" si="120"/>
        <v>0</v>
      </c>
      <c r="AI319" s="2152">
        <f t="shared" si="120"/>
        <v>0</v>
      </c>
      <c r="AJ319" s="2152">
        <f t="shared" si="120"/>
        <v>0</v>
      </c>
      <c r="AK319" s="2152">
        <f t="shared" si="120"/>
        <v>0</v>
      </c>
      <c r="AL319" s="2152">
        <f t="shared" si="120"/>
        <v>0</v>
      </c>
      <c r="AM319" s="2152">
        <f t="shared" si="120"/>
        <v>0</v>
      </c>
      <c r="AN319" s="2152">
        <f t="shared" si="120"/>
        <v>0</v>
      </c>
      <c r="AO319" s="2152">
        <f t="shared" si="120"/>
        <v>0</v>
      </c>
      <c r="AP319" s="2152">
        <f t="shared" si="120"/>
        <v>0</v>
      </c>
      <c r="AQ319" s="2152">
        <f t="shared" si="120"/>
        <v>0</v>
      </c>
      <c r="AR319" s="2152">
        <f t="shared" si="120"/>
        <v>0</v>
      </c>
      <c r="AS319" s="2152">
        <f t="shared" si="120"/>
        <v>0</v>
      </c>
      <c r="AT319" s="2152">
        <f t="shared" si="120"/>
        <v>0</v>
      </c>
      <c r="AU319" s="2152">
        <f t="shared" si="120"/>
        <v>0</v>
      </c>
      <c r="AV319" s="2152">
        <f t="shared" si="120"/>
        <v>0</v>
      </c>
      <c r="AW319" s="2152">
        <f t="shared" si="120"/>
        <v>0</v>
      </c>
      <c r="AX319" s="2152">
        <f t="shared" si="120"/>
        <v>0</v>
      </c>
      <c r="AY319" s="2152">
        <f t="shared" si="120"/>
        <v>0</v>
      </c>
      <c r="AZ319" s="2152">
        <f t="shared" si="120"/>
        <v>0</v>
      </c>
      <c r="BA319" s="2152">
        <f t="shared" si="120"/>
        <v>0</v>
      </c>
      <c r="BB319" s="2152">
        <f t="shared" si="120"/>
        <v>0</v>
      </c>
      <c r="BC319" s="2152">
        <f t="shared" si="120"/>
        <v>0</v>
      </c>
      <c r="BD319" s="2152">
        <f t="shared" si="120"/>
        <v>0</v>
      </c>
      <c r="BE319" s="2152">
        <f t="shared" si="120"/>
        <v>0</v>
      </c>
      <c r="BF319" s="2152">
        <f t="shared" si="120"/>
        <v>0</v>
      </c>
      <c r="BG319" s="2152">
        <f t="shared" si="120"/>
        <v>0</v>
      </c>
      <c r="BH319" s="2152">
        <f t="shared" si="120"/>
        <v>0</v>
      </c>
      <c r="BI319" s="2152">
        <f t="shared" si="120"/>
        <v>0</v>
      </c>
      <c r="BJ319" s="2152">
        <f t="shared" si="120"/>
        <v>0</v>
      </c>
      <c r="BK319" s="2152">
        <f t="shared" si="120"/>
        <v>0</v>
      </c>
      <c r="BL319" s="2152">
        <f t="shared" si="120"/>
        <v>0</v>
      </c>
      <c r="BM319" s="2152">
        <f t="shared" si="120"/>
        <v>0</v>
      </c>
      <c r="BN319" s="2152">
        <f t="shared" si="120"/>
        <v>0</v>
      </c>
      <c r="BO319" s="2153"/>
      <c r="BP319" s="2153"/>
      <c r="BQ319" s="2153"/>
      <c r="BR319" s="2153"/>
      <c r="BS319" s="2153"/>
      <c r="BT319" s="2153"/>
      <c r="BU319" s="2153"/>
      <c r="BV319" s="2153"/>
      <c r="BW319" s="2153"/>
      <c r="BX319" s="2153"/>
      <c r="BY319" s="2153"/>
      <c r="BZ319" s="2153"/>
      <c r="CA319" s="34"/>
      <c r="CC319" s="58"/>
      <c r="CD319" s="2152">
        <f ca="1">SUMPRODUCT($X313:$X318, CD313:CD318)</f>
        <v>0</v>
      </c>
      <c r="CE319" s="2152">
        <f t="shared" ref="CE319" si="121">SUMPRODUCT($X313:$X316, CE313:CE316)</f>
        <v>0</v>
      </c>
      <c r="CF319" s="88"/>
      <c r="CG319" s="2152">
        <f ca="1">SUMPRODUCT($X313:$X318, CG313:CG318)</f>
        <v>0</v>
      </c>
      <c r="CH319" s="2152">
        <f t="shared" ref="CH319" si="122">SUMPRODUCT($X313:$X316, CH313:CH316)</f>
        <v>0</v>
      </c>
      <c r="CI319" s="88"/>
      <c r="CJ319" s="2152">
        <f>SUMPRODUCT($X313:$X318, CJ313:CJ318)</f>
        <v>0</v>
      </c>
      <c r="CK319" s="2152">
        <f t="shared" ref="CK319" si="123">SUMPRODUCT($X313:$X316, CK313:CK316)</f>
        <v>0</v>
      </c>
      <c r="CL319" s="88"/>
      <c r="CM319" s="2152">
        <f ca="1">SUMPRODUCT($X313:$X318, CM313:CM318)</f>
        <v>0</v>
      </c>
      <c r="CN319" s="2152">
        <f t="shared" ref="CN319" si="124">SUMPRODUCT($X313:$X316, CN313:CN316)</f>
        <v>0</v>
      </c>
      <c r="CO319" s="88"/>
      <c r="CP319" s="2152">
        <f ca="1">SUMPRODUCT($X313:$X318, CP313:CP318)</f>
        <v>0</v>
      </c>
      <c r="CQ319" s="2152">
        <f t="shared" ref="CQ319" si="125">SUMPRODUCT($X313:$X316, CQ313:CQ316)</f>
        <v>0</v>
      </c>
      <c r="CR319" s="34"/>
      <c r="CS319" s="2056"/>
    </row>
    <row r="320" spans="1:144" s="108" customFormat="1" ht="21" customHeight="1">
      <c r="A320" s="1628"/>
      <c r="B320" s="2084"/>
      <c r="C320" s="2084"/>
      <c r="D320" s="1549"/>
      <c r="E320" s="2135"/>
      <c r="F320" s="401"/>
      <c r="G320" s="401"/>
      <c r="H320" s="585"/>
      <c r="I320" s="585"/>
      <c r="J320" s="401"/>
      <c r="K320" s="401"/>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18"/>
      <c r="BP320" s="2318"/>
      <c r="BQ320" s="2318"/>
      <c r="BR320" s="2318"/>
      <c r="BS320" s="2318"/>
      <c r="BT320" s="2318"/>
      <c r="BU320" s="2318"/>
      <c r="BV320" s="2318"/>
      <c r="BW320" s="2318"/>
      <c r="BX320" s="2318"/>
      <c r="BY320" s="2318"/>
      <c r="BZ320" s="2318"/>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44" ht="21" customHeight="1">
      <c r="A321" s="1627"/>
      <c r="B321" s="2084"/>
      <c r="C321" s="2084"/>
      <c r="D321" s="1549"/>
      <c r="E321" s="2135"/>
      <c r="F321" s="401"/>
      <c r="G321" s="401"/>
      <c r="H321" s="585"/>
      <c r="I321" s="585"/>
      <c r="J321" s="401"/>
      <c r="K321" s="401"/>
      <c r="N321" s="158"/>
      <c r="O321" s="101"/>
      <c r="P321" s="52"/>
      <c r="Q321" s="101"/>
      <c r="R321" s="101"/>
      <c r="S321" s="18"/>
      <c r="T321" s="18"/>
      <c r="U321" s="39"/>
      <c r="V321" s="37"/>
      <c r="W321" s="2328" t="e" cm="1">
        <f t="array" aca="1" ref="W321" ca="1">UNPACK(C328)</f>
        <v>#NAME?</v>
      </c>
      <c r="X321" s="2137"/>
      <c r="Y321" s="2327"/>
      <c r="Z321" s="2139"/>
      <c r="AA321" s="2140"/>
      <c r="AB321" s="2141" t="s">
        <v>199</v>
      </c>
      <c r="AC321" s="2138"/>
      <c r="AD321" s="2138"/>
      <c r="AE321" s="2138"/>
      <c r="AF321" s="2138"/>
      <c r="AG321" s="2138"/>
      <c r="AH321" s="2138"/>
      <c r="AI321" s="2138"/>
      <c r="AJ321" s="2138"/>
      <c r="AK321" s="2138"/>
      <c r="AL321" s="2138"/>
      <c r="AM321" s="2138"/>
      <c r="AN321" s="2138"/>
      <c r="AO321" s="2138"/>
      <c r="AP321" s="2138"/>
      <c r="AQ321" s="2138"/>
      <c r="AR321" s="2138"/>
      <c r="AS321" s="2138"/>
      <c r="AT321" s="2138"/>
      <c r="AU321" s="2138"/>
      <c r="AV321" s="2138"/>
      <c r="AW321" s="2138"/>
      <c r="AX321" s="2138"/>
      <c r="AY321" s="2138"/>
      <c r="AZ321" s="2138"/>
      <c r="BA321" s="2138"/>
      <c r="BB321" s="2138"/>
      <c r="BC321" s="2138"/>
      <c r="BD321" s="2138"/>
      <c r="BE321" s="2138"/>
      <c r="BF321" s="2138"/>
      <c r="BG321" s="2138"/>
      <c r="BH321" s="2138"/>
      <c r="BI321" s="2138"/>
      <c r="BJ321" s="2138"/>
      <c r="BK321" s="2138"/>
      <c r="BL321" s="2138"/>
      <c r="BM321" s="2138"/>
      <c r="BN321" s="2138"/>
      <c r="BO321" s="1634"/>
      <c r="BP321" s="1634"/>
      <c r="BQ321" s="1634"/>
      <c r="BR321" s="1634"/>
      <c r="BS321" s="1634"/>
      <c r="BT321" s="1634"/>
      <c r="BU321" s="1634"/>
      <c r="BV321" s="1634"/>
      <c r="BW321" s="1634"/>
      <c r="BX321" s="1634"/>
      <c r="BY321" s="1634"/>
      <c r="BZ321" s="1634"/>
      <c r="CA321" s="34"/>
      <c r="CC321" s="58"/>
      <c r="CD321" s="1720">
        <f>($W316)</f>
        <v>0</v>
      </c>
      <c r="CE321" s="1721">
        <f>($W316)</f>
        <v>0</v>
      </c>
      <c r="CF321" s="128"/>
      <c r="CG321" s="1734">
        <f>($W316)</f>
        <v>0</v>
      </c>
      <c r="CH321" s="1735">
        <f>($W316)</f>
        <v>0</v>
      </c>
      <c r="CI321" s="207"/>
      <c r="CJ321" s="1724">
        <f>($W316)</f>
        <v>0</v>
      </c>
      <c r="CK321" s="1725">
        <f>($W316)</f>
        <v>0</v>
      </c>
      <c r="CL321" s="88"/>
      <c r="CM321" s="1198" t="str">
        <f>CM$19</f>
        <v>Original Budget</v>
      </c>
      <c r="CN321" s="1198" t="str">
        <f>CN$19</f>
        <v>LE</v>
      </c>
      <c r="CO321" s="88"/>
      <c r="CP321" s="1819" t="str">
        <f>$CP$19</f>
        <v>Original Budget</v>
      </c>
      <c r="CQ321" s="1819" t="str">
        <f>$CQ$19</f>
        <v>LE</v>
      </c>
      <c r="CR321" s="34"/>
      <c r="CS321" s="2056"/>
    </row>
    <row r="322" spans="1:144" ht="21" customHeight="1">
      <c r="A322" s="1627"/>
      <c r="B322" s="2331"/>
      <c r="C322" s="2084"/>
      <c r="D322" s="1549"/>
      <c r="E322" s="1902" cm="1">
        <f t="array" aca="1" ref="E322:G3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)($AD322:$CQ322, Z322)</f>
        <v>0</v>
      </c>
      <c r="F322" s="401">
        <f ca="1"/>
        <v>0</v>
      </c>
      <c r="G322" s="401" t="str">
        <f ca="1"/>
        <v>A</v>
      </c>
      <c r="H322" s="585">
        <v>0</v>
      </c>
      <c r="I322" s="585">
        <v>1</v>
      </c>
      <c r="J322" s="401"/>
      <c r="K322" s="401" t="str">
        <f t="shared" ref="K322:K323" si="126">IFERROR(IF(LEN(AB322)=0,"No",IF(LEN(J322)&gt;0,"Yes","No")),"")</f>
        <v>No</v>
      </c>
      <c r="N322" s="158"/>
      <c r="O322" s="101"/>
      <c r="P322" s="52"/>
      <c r="Q322" s="101"/>
      <c r="R322" s="101"/>
      <c r="S322" s="101"/>
      <c r="T322" s="2324"/>
      <c r="U322" s="39"/>
      <c r="V322" s="37"/>
      <c r="W322" s="2329"/>
      <c r="X322" s="2081"/>
      <c r="Y322" s="2366"/>
      <c r="Z322" s="198"/>
      <c r="AA322" s="2136"/>
      <c r="AB322" s="1134"/>
      <c r="AC322" s="125"/>
      <c r="AD322" s="2152" t="str" cm="1">
        <f t="array" aca="1" ref="AD322" ca="1">_xlfn.LET(
_xlpm.search_key, $W322&amp;$Y322,
_xlpm.Scenario, _xlfn.VSTACK( $W$20:$W$55&amp;$Y$20:$Y$55, $W$76:$W$110&amp;$Y$76:$Y$110),
_xlpm.Data,  _xlfn.VSTACK($AD$20:$BN$55, $AD$76:$BN$110),
IF(OR($Y322="",ISNUMBER(SEARCH("please",$Y322))),"", _xlfn.XLOOKUP(_xlpm.search_key, _xlpm.Scenario, _xlpm.Data, "▧",2))
)</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153"/>
      <c r="BP322" s="2153"/>
      <c r="BQ322" s="2153"/>
      <c r="BR322" s="2153"/>
      <c r="BS322" s="2153"/>
      <c r="BT322" s="2153"/>
      <c r="BU322" s="2153"/>
      <c r="BV322" s="2153"/>
      <c r="BW322" s="2153"/>
      <c r="BX322" s="2153"/>
      <c r="BY322" s="2153"/>
      <c r="BZ322" s="2153"/>
      <c r="CA322" s="34"/>
      <c r="CC322" s="58"/>
      <c r="CD322" s="2154" t="str" cm="1">
        <f t="array" aca="1" ref="CD322" ca="1">_xlfn.LET(
_xlpm.search_key,$W322&amp;$Y322,
_xlpm.Scenario,_xlfn.VSTACK($W$20:$W$55&amp;$Y$20:$Y$55,$W$76:$W$110&amp;$Y$76:$Y$110),
_xlpm.Data,_xlfn.VSTACK(CD$20:CE$55,CD$76:CE$110),
IF(OR($Y322="",ISNUMBER(SEARCH("please",$Y322))),"", _xlfn.XLOOKUP(_xlpm.search_key,_xlpm.Scenario,_xlpm.Data,"▧")
))</f>
        <v/>
      </c>
      <c r="CE322" s="2154"/>
      <c r="CF322" s="88"/>
      <c r="CG322" s="2154" t="str" cm="1">
        <f t="array" aca="1" ref="CG322" ca="1">_xlfn.LET(
_xlpm.search_key,$W322&amp;$Y322,
_xlpm.Scenario,_xlfn.VSTACK($W$20:$W$55&amp;$Y$20:$Y$55,$W$76:$W$110&amp;$Y$76:$Y$110),
_xlpm.Data,_xlfn.VSTACK(CG$20:CH$55,CG$76:CH$110),
IF(OR($Y322="",ISNUMBER(SEARCH("please",$Y322))),"", _xlfn.XLOOKUP(_xlpm.search_key,_xlpm.Scenario,_xlpm.Data,"▧")
))</f>
        <v/>
      </c>
      <c r="CH322" s="2154"/>
      <c r="CI322" s="88"/>
      <c r="CJ322" s="2154" t="str" cm="1">
        <f t="array" ref="CJ322">_xlfn.LET(
_xlpm.search_key,$W322&amp;$Y322,
_xlpm.Scenario,_xlfn.VSTACK($W$20:$W$55&amp;$Y$20:$Y$55,$W$76:$W$110&amp;$Y$76:$Y$110),
_xlpm.Data,_xlfn.VSTACK(CJ$20:CK$55,CJ$76:CK$110),
IF(OR($Y322="",ISNUMBER(SEARCH("please",$Y322))),"", _xlfn.XLOOKUP(_xlpm.search_key,_xlpm.Scenario,_xlpm.Data,"▧")
))</f>
        <v/>
      </c>
      <c r="CK322" s="2154"/>
      <c r="CL322" s="88"/>
      <c r="CM322" s="2154" t="str" cm="1">
        <f t="array" aca="1" ref="CM322" ca="1">_xlfn.LET(
_xlpm.search_key,$W322&amp;$Y322,
_xlpm.Scenario,_xlfn.VSTACK($W$20:$W$55&amp;$Y$20:$Y$55,$W$76:$W$110&amp;$Y$76:$Y$110),
_xlpm.Data,_xlfn.VSTACK(CM$20:CN$55,CM$76:CN$110),
IF(OR($Y322="",ISNUMBER(SEARCH("please",$Y322))),"", _xlfn.XLOOKUP(_xlpm.search_key,_xlpm.Scenario,_xlpm.Data,"▧")
))</f>
        <v/>
      </c>
      <c r="CN322" s="2154"/>
      <c r="CO322" s="88"/>
      <c r="CP322" s="2154" t="str" cm="1">
        <f t="array" aca="1" ref="CP322" ca="1">_xlfn.LET(
_xlpm.search_key,$W322&amp;$Y322,
_xlpm.Scenario,_xlfn.VSTACK($W$20:$W$55&amp;$Y$20:$Y$55,$W$76:$W$110&amp;$Y$76:$Y$110),
_xlpm.Data,_xlfn.VSTACK(CP$20:CQ$55,CP$76:CQ$110),
IF(OR($Y322="",ISNUMBER(SEARCH("please",$Y322))),"", _xlfn.XLOOKUP(_xlpm.search_key,_xlpm.Scenario,_xlpm.Data,"▧")
))</f>
        <v/>
      </c>
      <c r="CQ322" s="2154"/>
      <c r="CR322" s="34"/>
      <c r="CS322" s="2056"/>
    </row>
    <row r="323" spans="1:144" ht="21" customHeight="1">
      <c r="A323" s="1627"/>
      <c r="B323" s="2331"/>
      <c r="C323" s="2084"/>
      <c r="D323" s="1549"/>
      <c r="E323" s="1902" cm="1">
        <f t="array" aca="1" ref="E323:G3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)($AD323:$CQ323, Z323)</f>
        <v>0</v>
      </c>
      <c r="F323" s="401">
        <f ca="1"/>
        <v>0</v>
      </c>
      <c r="G323" s="401" t="str">
        <f ca="1"/>
        <v>A</v>
      </c>
      <c r="H323" s="585">
        <v>0</v>
      </c>
      <c r="I323" s="585">
        <v>1</v>
      </c>
      <c r="J323" s="401"/>
      <c r="K323" s="401" t="str">
        <f t="shared" si="126"/>
        <v>No</v>
      </c>
      <c r="N323" s="158"/>
      <c r="O323" s="101"/>
      <c r="P323" s="52"/>
      <c r="Q323" s="101"/>
      <c r="R323" s="101"/>
      <c r="S323" s="101"/>
      <c r="T323" s="101"/>
      <c r="U323" s="39"/>
      <c r="V323" s="37"/>
      <c r="W323" s="2329"/>
      <c r="X323" s="2081"/>
      <c r="Y323" s="2367"/>
      <c r="Z323" s="198"/>
      <c r="AA323" s="2136"/>
      <c r="AB323" s="1134"/>
      <c r="AC323" s="125"/>
      <c r="AD323" s="2152" t="str" cm="1">
        <f t="array" aca="1" ref="AD323" ca="1">_xlfn.LET(
_xlpm.search_key, $W323&amp;$Y323,
_xlpm.Scenario, _xlfn.VSTACK( $W$20:$W$55&amp;$Y$20:$Y$55, $W$76:$W$110&amp;$Y$76:$Y$110),
_xlpm.Data,  _xlfn.VSTACK($AD$20:$BN$55, $AD$76:$BN$110),
IF(OR($Y323="",ISNUMBER(SEARCH("please",$Y323))),"", _xlfn.XLOOKUP(_xlpm.search_key, _xlpm.Scenario, _xlpm.Data, "▧",2))
)</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153"/>
      <c r="BP323" s="2153"/>
      <c r="BQ323" s="2153"/>
      <c r="BR323" s="2153"/>
      <c r="BS323" s="2153"/>
      <c r="BT323" s="2153"/>
      <c r="BU323" s="2153"/>
      <c r="BV323" s="2153"/>
      <c r="BW323" s="2153"/>
      <c r="BX323" s="2153"/>
      <c r="BY323" s="2153"/>
      <c r="BZ323" s="2153"/>
      <c r="CA323" s="34"/>
      <c r="CC323" s="58"/>
      <c r="CD323" s="2154" t="str" cm="1">
        <f t="array" aca="1" ref="CD323" ca="1">_xlfn.LET(
_xlpm.search_key,$W323&amp;$Y323,
_xlpm.Scenario,_xlfn.VSTACK($W$20:$W$55&amp;$Y$20:$Y$55,$W$76:$W$110&amp;$Y$76:$Y$110),
_xlpm.Data,_xlfn.VSTACK(CD$20:CE$55,CD$76:CE$110),
IF(OR($Y323="",ISNUMBER(SEARCH("please",$Y323))),"", _xlfn.XLOOKUP(_xlpm.search_key,_xlpm.Scenario,_xlpm.Data,"▧")
))</f>
        <v/>
      </c>
      <c r="CE323" s="2154"/>
      <c r="CF323" s="88"/>
      <c r="CG323" s="2154" t="str" cm="1">
        <f t="array" aca="1" ref="CG323" ca="1">_xlfn.LET(
_xlpm.search_key,$W323&amp;$Y323,
_xlpm.Scenario,_xlfn.VSTACK($W$20:$W$55&amp;$Y$20:$Y$55,$W$76:$W$110&amp;$Y$76:$Y$110),
_xlpm.Data,_xlfn.VSTACK(CG$20:CH$55,CG$76:CH$110),
IF(OR($Y323="",ISNUMBER(SEARCH("please",$Y323))),"", _xlfn.XLOOKUP(_xlpm.search_key,_xlpm.Scenario,_xlpm.Data,"▧")
))</f>
        <v/>
      </c>
      <c r="CH323" s="2154"/>
      <c r="CI323" s="88"/>
      <c r="CJ323" s="2154" t="str" cm="1">
        <f t="array" ref="CJ323">_xlfn.LET(
_xlpm.search_key,$W323&amp;$Y323,
_xlpm.Scenario,_xlfn.VSTACK($W$20:$W$55&amp;$Y$20:$Y$55,$W$76:$W$110&amp;$Y$76:$Y$110),
_xlpm.Data,_xlfn.VSTACK(CJ$20:CK$55,CJ$76:CK$110),
IF(OR($Y323="",ISNUMBER(SEARCH("please",$Y323))),"", _xlfn.XLOOKUP(_xlpm.search_key,_xlpm.Scenario,_xlpm.Data,"▧")
))</f>
        <v/>
      </c>
      <c r="CK323" s="2154"/>
      <c r="CL323" s="88"/>
      <c r="CM323" s="2154" t="str" cm="1">
        <f t="array" aca="1" ref="CM323" ca="1">_xlfn.LET(
_xlpm.search_key,$W323&amp;$Y323,
_xlpm.Scenario,_xlfn.VSTACK($W$20:$W$55&amp;$Y$20:$Y$55,$W$76:$W$110&amp;$Y$76:$Y$110),
_xlpm.Data,_xlfn.VSTACK(CM$20:CN$55,CM$76:CN$110),
IF(OR($Y323="",ISNUMBER(SEARCH("please",$Y323))),"", _xlfn.XLOOKUP(_xlpm.search_key,_xlpm.Scenario,_xlpm.Data,"▧")
))</f>
        <v/>
      </c>
      <c r="CN323" s="2154"/>
      <c r="CO323" s="88"/>
      <c r="CP323" s="2154" t="str" cm="1">
        <f t="array" aca="1" ref="CP323" ca="1">_xlfn.LET(
_xlpm.search_key,$W323&amp;$Y323,
_xlpm.Scenario,_xlfn.VSTACK($W$20:$W$55&amp;$Y$20:$Y$55,$W$76:$W$110&amp;$Y$76:$Y$110),
_xlpm.Data,_xlfn.VSTACK(CP$20:CQ$55,CP$76:CQ$110),
IF(OR($Y323="",ISNUMBER(SEARCH("please",$Y323))),"", _xlfn.XLOOKUP(_xlpm.search_key,_xlpm.Scenario,_xlpm.Data,"▧")
))</f>
        <v/>
      </c>
      <c r="CQ323" s="2154"/>
      <c r="CR323" s="34"/>
      <c r="CS323" s="2056"/>
    </row>
    <row r="324" spans="1:144" ht="21" customHeight="1">
      <c r="A324" s="1627"/>
      <c r="B324" s="2331"/>
      <c r="C324" s="2084"/>
      <c r="D324" s="1549"/>
      <c r="E324" s="1902"/>
      <c r="F324" s="401"/>
      <c r="G324" s="401"/>
      <c r="H324" s="585"/>
      <c r="I324" s="585"/>
      <c r="J324" s="401"/>
      <c r="K324" s="401"/>
      <c r="N324" s="158"/>
      <c r="O324" s="101"/>
      <c r="P324" s="52"/>
      <c r="Q324" s="101"/>
      <c r="R324" s="101"/>
      <c r="S324" s="101"/>
      <c r="T324" s="101"/>
      <c r="U324" s="39"/>
      <c r="V324" s="37"/>
      <c r="W324" s="2329"/>
      <c r="X324" s="2081"/>
      <c r="Y324" s="2367"/>
      <c r="Z324" s="198"/>
      <c r="AA324" s="2136"/>
      <c r="AB324" s="1134"/>
      <c r="AC324" s="125"/>
      <c r="AD324" s="2152" t="str" cm="1">
        <f t="array" aca="1" ref="AD324" ca="1">_xlfn.LET(
_xlpm.search_key, $W324&amp;$Y324,
_xlpm.Scenario, _xlfn.VSTACK( $W$20:$W$55&amp;$Y$20:$Y$55, $W$76:$W$110&amp;$Y$76:$Y$110),
_xlpm.Data,  _xlfn.VSTACK($AD$20:$BN$55, $AD$76:$BN$110),
IF(OR($Y324="",ISNUMBER(SEARCH("please",$Y324))),"", _xlfn.XLOOKUP(_xlpm.search_key, _xlpm.Scenario, _xlpm.Data, "▧",2))
)</f>
        <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153"/>
      <c r="BP324" s="2153"/>
      <c r="BQ324" s="2153"/>
      <c r="BR324" s="2153"/>
      <c r="BS324" s="2153"/>
      <c r="BT324" s="2153"/>
      <c r="BU324" s="2153"/>
      <c r="BV324" s="2153"/>
      <c r="BW324" s="2153"/>
      <c r="BX324" s="2153"/>
      <c r="BY324" s="2153"/>
      <c r="BZ324" s="2153"/>
      <c r="CA324" s="34"/>
      <c r="CC324" s="58"/>
      <c r="CD324" s="2154" t="str" cm="1">
        <f t="array" aca="1" ref="CD324" ca="1">_xlfn.LET(
_xlpm.search_key,$W324&amp;$Y324,
_xlpm.Scenario,_xlfn.VSTACK($W$20:$W$55&amp;$Y$20:$Y$55,$W$76:$W$110&amp;$Y$76:$Y$110),
_xlpm.Data,_xlfn.VSTACK(CD$20:CE$55,CD$76:CE$110),
IF(OR($Y324="",ISNUMBER(SEARCH("please",$Y324))),"", _xlfn.XLOOKUP(_xlpm.search_key,_xlpm.Scenario,_xlpm.Data,"▧")
))</f>
        <v/>
      </c>
      <c r="CE324" s="2154"/>
      <c r="CF324" s="88"/>
      <c r="CG324" s="2154" t="str" cm="1">
        <f t="array" aca="1" ref="CG324" ca="1">_xlfn.LET(
_xlpm.search_key,$W324&amp;$Y324,
_xlpm.Scenario,_xlfn.VSTACK($W$20:$W$55&amp;$Y$20:$Y$55,$W$76:$W$110&amp;$Y$76:$Y$110),
_xlpm.Data,_xlfn.VSTACK(CG$20:CH$55,CG$76:CH$110),
IF(OR($Y324="",ISNUMBER(SEARCH("please",$Y324))),"", _xlfn.XLOOKUP(_xlpm.search_key,_xlpm.Scenario,_xlpm.Data,"▧")
))</f>
        <v/>
      </c>
      <c r="CH324" s="2154"/>
      <c r="CI324" s="88"/>
      <c r="CJ324" s="2154" t="str" cm="1">
        <f t="array" ref="CJ324">_xlfn.LET(
_xlpm.search_key,$W324&amp;$Y324,
_xlpm.Scenario,_xlfn.VSTACK($W$20:$W$55&amp;$Y$20:$Y$55,$W$76:$W$110&amp;$Y$76:$Y$110),
_xlpm.Data,_xlfn.VSTACK(CJ$20:CK$55,CJ$76:CK$110),
IF(OR($Y324="",ISNUMBER(SEARCH("please",$Y324))),"", _xlfn.XLOOKUP(_xlpm.search_key,_xlpm.Scenario,_xlpm.Data,"▧")
))</f>
        <v/>
      </c>
      <c r="CK324" s="2154"/>
      <c r="CL324" s="88"/>
      <c r="CM324" s="2154" t="str" cm="1">
        <f t="array" aca="1" ref="CM324" ca="1">_xlfn.LET(
_xlpm.search_key,$W324&amp;$Y324,
_xlpm.Scenario,_xlfn.VSTACK($W$20:$W$55&amp;$Y$20:$Y$55,$W$76:$W$110&amp;$Y$76:$Y$110),
_xlpm.Data,_xlfn.VSTACK(CM$20:CN$55,CM$76:CN$110),
IF(OR($Y324="",ISNUMBER(SEARCH("please",$Y324))),"", _xlfn.XLOOKUP(_xlpm.search_key,_xlpm.Scenario,_xlpm.Data,"▧")
))</f>
        <v/>
      </c>
      <c r="CN324" s="2154"/>
      <c r="CO324" s="88"/>
      <c r="CP324" s="2154" t="str" cm="1">
        <f t="array" aca="1" ref="CP324" ca="1">_xlfn.LET(
_xlpm.search_key,$W324&amp;$Y324,
_xlpm.Scenario,_xlfn.VSTACK($W$20:$W$55&amp;$Y$20:$Y$55,$W$76:$W$110&amp;$Y$76:$Y$110),
_xlpm.Data,_xlfn.VSTACK(CP$20:CQ$55,CP$76:CQ$110),
IF(OR($Y324="",ISNUMBER(SEARCH("please",$Y324))),"", _xlfn.XLOOKUP(_xlpm.search_key,_xlpm.Scenario,_xlpm.Data,"▧")
))</f>
        <v/>
      </c>
      <c r="CQ324" s="2154"/>
      <c r="CR324" s="34"/>
      <c r="CS324" s="2056"/>
    </row>
    <row r="325" spans="1:144" ht="21" customHeight="1">
      <c r="A325" s="1627"/>
      <c r="B325" s="2331"/>
      <c r="C325" s="2084"/>
      <c r="D325" s="1549"/>
      <c r="E325" s="1902"/>
      <c r="F325" s="401"/>
      <c r="G325" s="401"/>
      <c r="H325" s="585"/>
      <c r="I325" s="585"/>
      <c r="J325" s="401"/>
      <c r="K325" s="401"/>
      <c r="N325" s="158"/>
      <c r="O325" s="101"/>
      <c r="P325" s="52"/>
      <c r="Q325" s="101"/>
      <c r="R325" s="101"/>
      <c r="S325" s="101"/>
      <c r="T325" s="101"/>
      <c r="U325" s="39"/>
      <c r="V325" s="37"/>
      <c r="W325" s="2329"/>
      <c r="X325" s="2081"/>
      <c r="Y325" s="2367"/>
      <c r="Z325" s="198"/>
      <c r="AA325" s="2136"/>
      <c r="AB325" s="1134"/>
      <c r="AC325" s="125"/>
      <c r="AD325" s="2152" t="str" cm="1">
        <f t="array" aca="1" ref="AD325" ca="1">_xlfn.LET(
_xlpm.search_key, $W325&amp;$Y325,
_xlpm.Scenario, _xlfn.VSTACK( $W$20:$W$55&amp;$Y$20:$Y$55, $W$76:$W$110&amp;$Y$76:$Y$110),
_xlpm.Data,  _xlfn.VSTACK($AD$20:$BN$55, $AD$76:$BN$110),
IF(OR($Y325="",ISNUMBER(SEARCH("please",$Y325))),"", _xlfn.XLOOKUP(_xlpm.search_key, _xlpm.Scenario, _xlpm.Data, "▧",2))
)</f>
        <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153"/>
      <c r="BP325" s="2153"/>
      <c r="BQ325" s="2153"/>
      <c r="BR325" s="2153"/>
      <c r="BS325" s="2153"/>
      <c r="BT325" s="2153"/>
      <c r="BU325" s="2153"/>
      <c r="BV325" s="2153"/>
      <c r="BW325" s="2153"/>
      <c r="BX325" s="2153"/>
      <c r="BY325" s="2153"/>
      <c r="BZ325" s="2153"/>
      <c r="CA325" s="34"/>
      <c r="CC325" s="58"/>
      <c r="CD325" s="2154" t="str" cm="1">
        <f t="array" aca="1" ref="CD325" ca="1">_xlfn.LET(
_xlpm.search_key,$W325&amp;$Y325,
_xlpm.Scenario,_xlfn.VSTACK($W$20:$W$55&amp;$Y$20:$Y$55,$W$76:$W$110&amp;$Y$76:$Y$110),
_xlpm.Data,_xlfn.VSTACK(CD$20:CE$55,CD$76:CE$110),
IF(OR($Y325="",ISNUMBER(SEARCH("please",$Y325))),"", _xlfn.XLOOKUP(_xlpm.search_key,_xlpm.Scenario,_xlpm.Data,"▧")
))</f>
        <v/>
      </c>
      <c r="CE325" s="2154"/>
      <c r="CF325" s="88"/>
      <c r="CG325" s="2154" t="str" cm="1">
        <f t="array" aca="1" ref="CG325" ca="1">_xlfn.LET(
_xlpm.search_key,$W325&amp;$Y325,
_xlpm.Scenario,_xlfn.VSTACK($W$20:$W$55&amp;$Y$20:$Y$55,$W$76:$W$110&amp;$Y$76:$Y$110),
_xlpm.Data,_xlfn.VSTACK(CG$20:CH$55,CG$76:CH$110),
IF(OR($Y325="",ISNUMBER(SEARCH("please",$Y325))),"", _xlfn.XLOOKUP(_xlpm.search_key,_xlpm.Scenario,_xlpm.Data,"▧")
))</f>
        <v/>
      </c>
      <c r="CH325" s="2154"/>
      <c r="CI325" s="88"/>
      <c r="CJ325" s="2154" t="str" cm="1">
        <f t="array" ref="CJ325">_xlfn.LET(
_xlpm.search_key,$W325&amp;$Y325,
_xlpm.Scenario,_xlfn.VSTACK($W$20:$W$55&amp;$Y$20:$Y$55,$W$76:$W$110&amp;$Y$76:$Y$110),
_xlpm.Data,_xlfn.VSTACK(CJ$20:CK$55,CJ$76:CK$110),
IF(OR($Y325="",ISNUMBER(SEARCH("please",$Y325))),"", _xlfn.XLOOKUP(_xlpm.search_key,_xlpm.Scenario,_xlpm.Data,"▧")
))</f>
        <v/>
      </c>
      <c r="CK325" s="2154"/>
      <c r="CL325" s="88"/>
      <c r="CM325" s="2154" t="str" cm="1">
        <f t="array" aca="1" ref="CM325" ca="1">_xlfn.LET(
_xlpm.search_key,$W325&amp;$Y325,
_xlpm.Scenario,_xlfn.VSTACK($W$20:$W$55&amp;$Y$20:$Y$55,$W$76:$W$110&amp;$Y$76:$Y$110),
_xlpm.Data,_xlfn.VSTACK(CM$20:CN$55,CM$76:CN$110),
IF(OR($Y325="",ISNUMBER(SEARCH("please",$Y325))),"", _xlfn.XLOOKUP(_xlpm.search_key,_xlpm.Scenario,_xlpm.Data,"▧")
))</f>
        <v/>
      </c>
      <c r="CN325" s="2154"/>
      <c r="CO325" s="88"/>
      <c r="CP325" s="2154" t="str" cm="1">
        <f t="array" aca="1" ref="CP325" ca="1">_xlfn.LET(
_xlpm.search_key,$W325&amp;$Y325,
_xlpm.Scenario,_xlfn.VSTACK($W$20:$W$55&amp;$Y$20:$Y$55,$W$76:$W$110&amp;$Y$76:$Y$110),
_xlpm.Data,_xlfn.VSTACK(CP$20:CQ$55,CP$76:CQ$110),
IF(OR($Y325="",ISNUMBER(SEARCH("please",$Y325))),"", _xlfn.XLOOKUP(_xlpm.search_key,_xlpm.Scenario,_xlpm.Data,"▧")
))</f>
        <v/>
      </c>
      <c r="CQ325" s="2154"/>
      <c r="CR325" s="34"/>
      <c r="CS325" s="2056"/>
    </row>
    <row r="326" spans="1:144" ht="21" customHeight="1">
      <c r="A326" s="1627"/>
      <c r="B326" s="2331"/>
      <c r="C326" s="2084"/>
      <c r="D326" s="1549"/>
      <c r="E326" s="1902"/>
      <c r="F326" s="401"/>
      <c r="G326" s="401"/>
      <c r="H326" s="585"/>
      <c r="I326" s="585"/>
      <c r="J326" s="401"/>
      <c r="K326" s="401"/>
      <c r="N326" s="158"/>
      <c r="O326" s="101"/>
      <c r="P326" s="52"/>
      <c r="Q326" s="101"/>
      <c r="R326" s="101"/>
      <c r="S326" s="101"/>
      <c r="T326" s="101"/>
      <c r="U326" s="39"/>
      <c r="V326" s="37"/>
      <c r="W326" s="2329"/>
      <c r="X326" s="2081"/>
      <c r="Y326" s="2367"/>
      <c r="Z326" s="198"/>
      <c r="AA326" s="2136"/>
      <c r="AB326" s="1134"/>
      <c r="AC326" s="125"/>
      <c r="AD326" s="2152" t="str" cm="1">
        <f t="array" aca="1" ref="AD326" ca="1">_xlfn.LET(
_xlpm.search_key, $W326&amp;$Y326,
_xlpm.Scenario, _xlfn.VSTACK( $W$20:$W$55&amp;$Y$20:$Y$55, $W$76:$W$110&amp;$Y$76:$Y$110),
_xlpm.Data,  _xlfn.VSTACK($AD$20:$BN$55, $AD$76:$BN$110),
IF(OR($Y326="",ISNUMBER(SEARCH("please",$Y326))),"", _xlfn.XLOOKUP(_xlpm.search_key, _xlpm.Scenario, _xlpm.Data, "▧",2))
)</f>
        <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153"/>
      <c r="BP326" s="2153"/>
      <c r="BQ326" s="2153"/>
      <c r="BR326" s="2153"/>
      <c r="BS326" s="2153"/>
      <c r="BT326" s="2153"/>
      <c r="BU326" s="2153"/>
      <c r="BV326" s="2153"/>
      <c r="BW326" s="2153"/>
      <c r="BX326" s="2153"/>
      <c r="BY326" s="2153"/>
      <c r="BZ326" s="2153"/>
      <c r="CA326" s="34"/>
      <c r="CC326" s="58"/>
      <c r="CD326" s="2154" t="str" cm="1">
        <f t="array" aca="1" ref="CD326" ca="1">_xlfn.LET(
_xlpm.search_key,$W326&amp;$Y326,
_xlpm.Scenario,_xlfn.VSTACK($W$20:$W$55&amp;$Y$20:$Y$55,$W$76:$W$110&amp;$Y$76:$Y$110),
_xlpm.Data,_xlfn.VSTACK(CD$20:CE$55,CD$76:CE$110),
IF(OR($Y326="",ISNUMBER(SEARCH("please",$Y326))),"", _xlfn.XLOOKUP(_xlpm.search_key,_xlpm.Scenario,_xlpm.Data,"▧")
))</f>
        <v/>
      </c>
      <c r="CE326" s="2154"/>
      <c r="CF326" s="88"/>
      <c r="CG326" s="2154" t="str" cm="1">
        <f t="array" aca="1" ref="CG326" ca="1">_xlfn.LET(
_xlpm.search_key,$W326&amp;$Y326,
_xlpm.Scenario,_xlfn.VSTACK($W$20:$W$55&amp;$Y$20:$Y$55,$W$76:$W$110&amp;$Y$76:$Y$110),
_xlpm.Data,_xlfn.VSTACK(CG$20:CH$55,CG$76:CH$110),
IF(OR($Y326="",ISNUMBER(SEARCH("please",$Y326))),"", _xlfn.XLOOKUP(_xlpm.search_key,_xlpm.Scenario,_xlpm.Data,"▧")
))</f>
        <v/>
      </c>
      <c r="CH326" s="2154"/>
      <c r="CI326" s="88"/>
      <c r="CJ326" s="2154" t="str" cm="1">
        <f t="array" ref="CJ326">_xlfn.LET(
_xlpm.search_key,$W326&amp;$Y326,
_xlpm.Scenario,_xlfn.VSTACK($W$20:$W$55&amp;$Y$20:$Y$55,$W$76:$W$110&amp;$Y$76:$Y$110),
_xlpm.Data,_xlfn.VSTACK(CJ$20:CK$55,CJ$76:CK$110),
IF(OR($Y326="",ISNUMBER(SEARCH("please",$Y326))),"", _xlfn.XLOOKUP(_xlpm.search_key,_xlpm.Scenario,_xlpm.Data,"▧")
))</f>
        <v/>
      </c>
      <c r="CK326" s="2154"/>
      <c r="CL326" s="88"/>
      <c r="CM326" s="2154" t="str" cm="1">
        <f t="array" aca="1" ref="CM326" ca="1">_xlfn.LET(
_xlpm.search_key,$W326&amp;$Y326,
_xlpm.Scenario,_xlfn.VSTACK($W$20:$W$55&amp;$Y$20:$Y$55,$W$76:$W$110&amp;$Y$76:$Y$110),
_xlpm.Data,_xlfn.VSTACK(CM$20:CN$55,CM$76:CN$110),
IF(OR($Y326="",ISNUMBER(SEARCH("please",$Y326))),"", _xlfn.XLOOKUP(_xlpm.search_key,_xlpm.Scenario,_xlpm.Data,"▧")
))</f>
        <v/>
      </c>
      <c r="CN326" s="2154"/>
      <c r="CO326" s="88"/>
      <c r="CP326" s="2154" t="str" cm="1">
        <f t="array" aca="1" ref="CP326" ca="1">_xlfn.LET(
_xlpm.search_key,$W326&amp;$Y326,
_xlpm.Scenario,_xlfn.VSTACK($W$20:$W$55&amp;$Y$20:$Y$55,$W$76:$W$110&amp;$Y$76:$Y$110),
_xlpm.Data,_xlfn.VSTACK(CP$20:CQ$55,CP$76:CQ$110),
IF(OR($Y326="",ISNUMBER(SEARCH("please",$Y326))),"", _xlfn.XLOOKUP(_xlpm.search_key,_xlpm.Scenario,_xlpm.Data,"▧")
))</f>
        <v/>
      </c>
      <c r="CQ326" s="2154"/>
      <c r="CR326" s="34"/>
      <c r="CS326" s="2056"/>
    </row>
    <row r="327" spans="1:144" ht="21" customHeight="1">
      <c r="A327" s="1627"/>
      <c r="B327" s="2331"/>
      <c r="C327" s="2084"/>
      <c r="D327" s="1549"/>
      <c r="E327" s="1902"/>
      <c r="F327" s="401"/>
      <c r="G327" s="401"/>
      <c r="H327" s="585"/>
      <c r="I327" s="585"/>
      <c r="J327" s="401"/>
      <c r="K327" s="401"/>
      <c r="N327" s="158"/>
      <c r="O327" s="101"/>
      <c r="P327" s="52"/>
      <c r="Q327" s="101"/>
      <c r="R327" s="101"/>
      <c r="S327" s="101"/>
      <c r="T327" s="101"/>
      <c r="U327" s="39"/>
      <c r="V327" s="37"/>
      <c r="W327" s="2329"/>
      <c r="X327" s="2081"/>
      <c r="Y327" s="2367"/>
      <c r="Z327" s="198"/>
      <c r="AA327" s="2136"/>
      <c r="AB327" s="1134"/>
      <c r="AC327" s="125"/>
      <c r="AD327" s="2152" t="str" cm="1">
        <f t="array" aca="1" ref="AD327" ca="1">_xlfn.LET(
_xlpm.search_key, $W327&amp;$Y327,
_xlpm.Scenario, _xlfn.VSTACK( $W$20:$W$55&amp;$Y$20:$Y$55, $W$76:$W$110&amp;$Y$76:$Y$110),
_xlpm.Data,  _xlfn.VSTACK($AD$20:$BN$55, $AD$76:$BN$110),
IF(OR($Y327="",ISNUMBER(SEARCH("please",$Y327))),"", _xlfn.XLOOKUP(_xlpm.search_key, _xlpm.Scenario, _xlpm.Data, "▧",2))
)</f>
        <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153"/>
      <c r="BP327" s="2153"/>
      <c r="BQ327" s="2153"/>
      <c r="BR327" s="2153"/>
      <c r="BS327" s="2153"/>
      <c r="BT327" s="2153"/>
      <c r="BU327" s="2153"/>
      <c r="BV327" s="2153"/>
      <c r="BW327" s="2153"/>
      <c r="BX327" s="2153"/>
      <c r="BY327" s="2153"/>
      <c r="BZ327" s="2153"/>
      <c r="CA327" s="34"/>
      <c r="CC327" s="58"/>
      <c r="CD327" s="2154" t="str" cm="1">
        <f t="array" aca="1" ref="CD327" ca="1">_xlfn.LET(
_xlpm.search_key,$W327&amp;$Y327,
_xlpm.Scenario,_xlfn.VSTACK($W$20:$W$55&amp;$Y$20:$Y$55,$W$76:$W$110&amp;$Y$76:$Y$110),
_xlpm.Data,_xlfn.VSTACK(CD$20:CE$55,CD$76:CE$110),
IF(OR($Y327="",ISNUMBER(SEARCH("please",$Y327))),"", _xlfn.XLOOKUP(_xlpm.search_key,_xlpm.Scenario,_xlpm.Data,"▧")
))</f>
        <v/>
      </c>
      <c r="CE327" s="2154"/>
      <c r="CF327" s="88"/>
      <c r="CG327" s="2154" t="str" cm="1">
        <f t="array" aca="1" ref="CG327" ca="1">_xlfn.LET(
_xlpm.search_key,$W327&amp;$Y327,
_xlpm.Scenario,_xlfn.VSTACK($W$20:$W$55&amp;$Y$20:$Y$55,$W$76:$W$110&amp;$Y$76:$Y$110),
_xlpm.Data,_xlfn.VSTACK(CG$20:CH$55,CG$76:CH$110),
IF(OR($Y327="",ISNUMBER(SEARCH("please",$Y327))),"", _xlfn.XLOOKUP(_xlpm.search_key,_xlpm.Scenario,_xlpm.Data,"▧")
))</f>
        <v/>
      </c>
      <c r="CH327" s="2154"/>
      <c r="CI327" s="88"/>
      <c r="CJ327" s="2154" t="str" cm="1">
        <f t="array" ref="CJ327">_xlfn.LET(
_xlpm.search_key,$W327&amp;$Y327,
_xlpm.Scenario,_xlfn.VSTACK($W$20:$W$55&amp;$Y$20:$Y$55,$W$76:$W$110&amp;$Y$76:$Y$110),
_xlpm.Data,_xlfn.VSTACK(CJ$20:CK$55,CJ$76:CK$110),
IF(OR($Y327="",ISNUMBER(SEARCH("please",$Y327))),"", _xlfn.XLOOKUP(_xlpm.search_key,_xlpm.Scenario,_xlpm.Data,"▧")
))</f>
        <v/>
      </c>
      <c r="CK327" s="2154"/>
      <c r="CL327" s="88"/>
      <c r="CM327" s="2154" t="str" cm="1">
        <f t="array" aca="1" ref="CM327" ca="1">_xlfn.LET(
_xlpm.search_key,$W327&amp;$Y327,
_xlpm.Scenario,_xlfn.VSTACK($W$20:$W$55&amp;$Y$20:$Y$55,$W$76:$W$110&amp;$Y$76:$Y$110),
_xlpm.Data,_xlfn.VSTACK(CM$20:CN$55,CM$76:CN$110),
IF(OR($Y327="",ISNUMBER(SEARCH("please",$Y327))),"", _xlfn.XLOOKUP(_xlpm.search_key,_xlpm.Scenario,_xlpm.Data,"▧")
))</f>
        <v/>
      </c>
      <c r="CN327" s="2154"/>
      <c r="CO327" s="88"/>
      <c r="CP327" s="2154" t="str" cm="1">
        <f t="array" aca="1" ref="CP327" ca="1">_xlfn.LET(
_xlpm.search_key,$W327&amp;$Y327,
_xlpm.Scenario,_xlfn.VSTACK($W$20:$W$55&amp;$Y$20:$Y$55,$W$76:$W$110&amp;$Y$76:$Y$110),
_xlpm.Data,_xlfn.VSTACK(CP$20:CQ$55,CP$76:CQ$110),
IF(OR($Y327="",ISNUMBER(SEARCH("please",$Y327))),"", _xlfn.XLOOKUP(_xlpm.search_key,_xlpm.Scenario,_xlpm.Data,"▧")
))</f>
        <v/>
      </c>
      <c r="CQ327" s="2154"/>
      <c r="CR327" s="34"/>
      <c r="CS327" s="2056"/>
    </row>
    <row r="328" spans="1:144" ht="21" customHeight="1">
      <c r="A328" s="1627"/>
      <c r="B328" s="2331" t="s">
        <v>217</v>
      </c>
      <c r="C328" s="577" t="e" cm="1">
        <f t="array" aca="1" ref="C328" ca="1">IFBLANK(_xldudf_CX_GET(CX_ENTITY, B328, val_asOfDate), D328)</f>
        <v>#NAME?</v>
      </c>
      <c r="D328" s="577" t="s">
        <v>1854</v>
      </c>
      <c r="E328" s="2135"/>
      <c r="F328" s="401"/>
      <c r="G328" s="401"/>
      <c r="H328" s="585"/>
      <c r="I328" s="585"/>
      <c r="J328" s="401"/>
      <c r="K328" s="401" t="s">
        <v>561</v>
      </c>
      <c r="N328" s="158"/>
      <c r="O328" s="101"/>
      <c r="P328" s="52"/>
      <c r="Q328" s="101"/>
      <c r="R328" s="101"/>
      <c r="S328" s="101"/>
      <c r="T328" s="101"/>
      <c r="U328" s="39"/>
      <c r="V328" s="37"/>
      <c r="W328" s="2330"/>
      <c r="X328" s="2325"/>
      <c r="Y328" s="2326"/>
      <c r="Z328" s="2322"/>
      <c r="AA328" s="2323"/>
      <c r="AB328" s="1134"/>
      <c r="AC328" s="125"/>
      <c r="AD328" s="2152">
        <f ca="1">SUMPRODUCT($X322:$X327, AD322:AD327)</f>
        <v>0</v>
      </c>
      <c r="AE328" s="2152">
        <f t="shared" ref="AE328:BN328" si="127">SUMPRODUCT($X322:$X327, AE322:AE327)</f>
        <v>0</v>
      </c>
      <c r="AF328" s="2152">
        <f t="shared" si="127"/>
        <v>0</v>
      </c>
      <c r="AG328" s="2152">
        <f t="shared" si="127"/>
        <v>0</v>
      </c>
      <c r="AH328" s="2152">
        <f t="shared" si="127"/>
        <v>0</v>
      </c>
      <c r="AI328" s="2152">
        <f t="shared" si="127"/>
        <v>0</v>
      </c>
      <c r="AJ328" s="2152">
        <f t="shared" si="127"/>
        <v>0</v>
      </c>
      <c r="AK328" s="2152">
        <f t="shared" si="127"/>
        <v>0</v>
      </c>
      <c r="AL328" s="2152">
        <f t="shared" si="127"/>
        <v>0</v>
      </c>
      <c r="AM328" s="2152">
        <f t="shared" si="127"/>
        <v>0</v>
      </c>
      <c r="AN328" s="2152">
        <f t="shared" si="127"/>
        <v>0</v>
      </c>
      <c r="AO328" s="2152">
        <f t="shared" si="127"/>
        <v>0</v>
      </c>
      <c r="AP328" s="2152">
        <f t="shared" si="127"/>
        <v>0</v>
      </c>
      <c r="AQ328" s="2152">
        <f t="shared" si="127"/>
        <v>0</v>
      </c>
      <c r="AR328" s="2152">
        <f t="shared" si="127"/>
        <v>0</v>
      </c>
      <c r="AS328" s="2152">
        <f t="shared" si="127"/>
        <v>0</v>
      </c>
      <c r="AT328" s="2152">
        <f t="shared" si="127"/>
        <v>0</v>
      </c>
      <c r="AU328" s="2152">
        <f t="shared" si="127"/>
        <v>0</v>
      </c>
      <c r="AV328" s="2152">
        <f t="shared" si="127"/>
        <v>0</v>
      </c>
      <c r="AW328" s="2152">
        <f t="shared" si="127"/>
        <v>0</v>
      </c>
      <c r="AX328" s="2152">
        <f t="shared" si="127"/>
        <v>0</v>
      </c>
      <c r="AY328" s="2152">
        <f t="shared" si="127"/>
        <v>0</v>
      </c>
      <c r="AZ328" s="2152">
        <f t="shared" si="127"/>
        <v>0</v>
      </c>
      <c r="BA328" s="2152">
        <f t="shared" si="127"/>
        <v>0</v>
      </c>
      <c r="BB328" s="2152">
        <f t="shared" si="127"/>
        <v>0</v>
      </c>
      <c r="BC328" s="2152">
        <f t="shared" si="127"/>
        <v>0</v>
      </c>
      <c r="BD328" s="2152">
        <f t="shared" si="127"/>
        <v>0</v>
      </c>
      <c r="BE328" s="2152">
        <f t="shared" si="127"/>
        <v>0</v>
      </c>
      <c r="BF328" s="2152">
        <f t="shared" si="127"/>
        <v>0</v>
      </c>
      <c r="BG328" s="2152">
        <f t="shared" si="127"/>
        <v>0</v>
      </c>
      <c r="BH328" s="2152">
        <f t="shared" si="127"/>
        <v>0</v>
      </c>
      <c r="BI328" s="2152">
        <f t="shared" si="127"/>
        <v>0</v>
      </c>
      <c r="BJ328" s="2152">
        <f t="shared" si="127"/>
        <v>0</v>
      </c>
      <c r="BK328" s="2152">
        <f t="shared" si="127"/>
        <v>0</v>
      </c>
      <c r="BL328" s="2152">
        <f t="shared" si="127"/>
        <v>0</v>
      </c>
      <c r="BM328" s="2152">
        <f t="shared" si="127"/>
        <v>0</v>
      </c>
      <c r="BN328" s="2152">
        <f t="shared" si="127"/>
        <v>0</v>
      </c>
      <c r="BO328" s="2153"/>
      <c r="BP328" s="2153"/>
      <c r="BQ328" s="2153"/>
      <c r="BR328" s="2153"/>
      <c r="BS328" s="2153"/>
      <c r="BT328" s="2153"/>
      <c r="BU328" s="2153"/>
      <c r="BV328" s="2153"/>
      <c r="BW328" s="2153"/>
      <c r="BX328" s="2153"/>
      <c r="BY328" s="2153"/>
      <c r="BZ328" s="2153"/>
      <c r="CA328" s="34"/>
      <c r="CC328" s="58"/>
      <c r="CD328" s="2152">
        <f ca="1">SUMPRODUCT($X322:$X327, CD322:CD327)</f>
        <v>0</v>
      </c>
      <c r="CE328" s="2152">
        <f t="shared" ref="CE328" si="128">SUMPRODUCT($X322:$X325, CE322:CE325)</f>
        <v>0</v>
      </c>
      <c r="CF328" s="88"/>
      <c r="CG328" s="2152">
        <f ca="1">SUMPRODUCT($X322:$X327, CG322:CG327)</f>
        <v>0</v>
      </c>
      <c r="CH328" s="2152">
        <f t="shared" ref="CH328" si="129">SUMPRODUCT($X322:$X325, CH322:CH325)</f>
        <v>0</v>
      </c>
      <c r="CI328" s="88"/>
      <c r="CJ328" s="2152">
        <f>SUMPRODUCT($X322:$X327, CJ322:CJ327)</f>
        <v>0</v>
      </c>
      <c r="CK328" s="2152">
        <f t="shared" ref="CK328" si="130">SUMPRODUCT($X322:$X325, CK322:CK325)</f>
        <v>0</v>
      </c>
      <c r="CL328" s="88"/>
      <c r="CM328" s="2152">
        <f ca="1">SUMPRODUCT($X322:$X327, CM322:CM327)</f>
        <v>0</v>
      </c>
      <c r="CN328" s="2152">
        <f t="shared" ref="CN328" si="131">SUMPRODUCT($X322:$X325, CN322:CN325)</f>
        <v>0</v>
      </c>
      <c r="CO328" s="88"/>
      <c r="CP328" s="2152">
        <f ca="1">SUMPRODUCT($X322:$X327, CP322:CP327)</f>
        <v>0</v>
      </c>
      <c r="CQ328" s="2152">
        <f t="shared" ref="CQ328" si="132">SUMPRODUCT($X322:$X325, CQ322:CQ325)</f>
        <v>0</v>
      </c>
      <c r="CR328" s="34"/>
      <c r="CS328" s="2056"/>
    </row>
    <row r="329" spans="1:144" s="108" customFormat="1" ht="21" customHeight="1">
      <c r="A329" s="1628"/>
      <c r="B329" s="2084"/>
      <c r="C329" s="2084"/>
      <c r="D329" s="1549"/>
      <c r="E329" s="2135"/>
      <c r="F329" s="401"/>
      <c r="G329" s="401"/>
      <c r="H329" s="585"/>
      <c r="I329" s="585"/>
      <c r="J329" s="401"/>
      <c r="K329" s="401"/>
      <c r="N329" s="2134"/>
      <c r="O329" s="101"/>
      <c r="P329" s="101"/>
      <c r="Q329" s="101"/>
      <c r="R329" s="101"/>
      <c r="S329" s="101"/>
      <c r="T329" s="101"/>
      <c r="U329" s="101"/>
      <c r="V329" s="822"/>
      <c r="W329" s="127"/>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18"/>
      <c r="BP329" s="2318"/>
      <c r="BQ329" s="2318"/>
      <c r="BR329" s="2318"/>
      <c r="BS329" s="2318"/>
      <c r="BT329" s="2318"/>
      <c r="BU329" s="2318"/>
      <c r="BV329" s="2318"/>
      <c r="BW329" s="2318"/>
      <c r="BX329" s="2318"/>
      <c r="BY329" s="2318"/>
      <c r="BZ329" s="2318"/>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44" ht="21" customHeight="1">
      <c r="A330" s="1627"/>
      <c r="B330" s="2084"/>
      <c r="C330" s="2084"/>
      <c r="D330" s="1549"/>
      <c r="E330" s="2135"/>
      <c r="F330" s="401"/>
      <c r="G330" s="401"/>
      <c r="H330" s="585"/>
      <c r="I330" s="585"/>
      <c r="J330" s="401"/>
      <c r="K330" s="401"/>
      <c r="N330" s="158"/>
      <c r="O330" s="101"/>
      <c r="P330" s="52"/>
      <c r="Q330" s="101"/>
      <c r="R330" s="101"/>
      <c r="S330" s="18"/>
      <c r="T330" s="18"/>
      <c r="U330" s="39"/>
      <c r="V330" s="37"/>
      <c r="W330" s="2328" t="e" cm="1">
        <f t="array" aca="1" ref="W330" ca="1">UNPACK(C337)</f>
        <v>#NAME?</v>
      </c>
      <c r="X330" s="2137"/>
      <c r="Y330" s="2327"/>
      <c r="Z330" s="2139"/>
      <c r="AA330" s="2140"/>
      <c r="AB330" s="2141" t="s">
        <v>199</v>
      </c>
      <c r="AC330" s="2138"/>
      <c r="AD330" s="2138"/>
      <c r="AE330" s="2138"/>
      <c r="AF330" s="2138"/>
      <c r="AG330" s="2138"/>
      <c r="AH330" s="2138"/>
      <c r="AI330" s="2138"/>
      <c r="AJ330" s="2138"/>
      <c r="AK330" s="2138"/>
      <c r="AL330" s="2138"/>
      <c r="AM330" s="2138"/>
      <c r="AN330" s="2138"/>
      <c r="AO330" s="2138"/>
      <c r="AP330" s="2138"/>
      <c r="AQ330" s="2138"/>
      <c r="AR330" s="2138"/>
      <c r="AS330" s="2138"/>
      <c r="AT330" s="2138"/>
      <c r="AU330" s="2138"/>
      <c r="AV330" s="2138"/>
      <c r="AW330" s="2138"/>
      <c r="AX330" s="2138"/>
      <c r="AY330" s="2138"/>
      <c r="AZ330" s="2138"/>
      <c r="BA330" s="2138"/>
      <c r="BB330" s="2138"/>
      <c r="BC330" s="2138"/>
      <c r="BD330" s="2138"/>
      <c r="BE330" s="2138"/>
      <c r="BF330" s="2138"/>
      <c r="BG330" s="2138"/>
      <c r="BH330" s="2138"/>
      <c r="BI330" s="2138"/>
      <c r="BJ330" s="2138"/>
      <c r="BK330" s="2138"/>
      <c r="BL330" s="2138"/>
      <c r="BM330" s="2138"/>
      <c r="BN330" s="2138"/>
      <c r="BO330" s="1634"/>
      <c r="BP330" s="1634"/>
      <c r="BQ330" s="1634"/>
      <c r="BR330" s="1634"/>
      <c r="BS330" s="1634"/>
      <c r="BT330" s="1634"/>
      <c r="BU330" s="1634"/>
      <c r="BV330" s="1634"/>
      <c r="BW330" s="1634"/>
      <c r="BX330" s="1634"/>
      <c r="BY330" s="1634"/>
      <c r="BZ330" s="1634"/>
      <c r="CA330" s="34"/>
      <c r="CC330" s="58"/>
      <c r="CD330" s="1720">
        <f>($W325)</f>
        <v>0</v>
      </c>
      <c r="CE330" s="1721">
        <f>($W325)</f>
        <v>0</v>
      </c>
      <c r="CF330" s="128"/>
      <c r="CG330" s="1734">
        <f>($W325)</f>
        <v>0</v>
      </c>
      <c r="CH330" s="1735">
        <f>($W325)</f>
        <v>0</v>
      </c>
      <c r="CI330" s="207"/>
      <c r="CJ330" s="1724">
        <f>($W325)</f>
        <v>0</v>
      </c>
      <c r="CK330" s="1725">
        <f>($W325)</f>
        <v>0</v>
      </c>
      <c r="CL330" s="88"/>
      <c r="CM330" s="1198" t="str">
        <f>CM$19</f>
        <v>Original Budget</v>
      </c>
      <c r="CN330" s="1198" t="str">
        <f>CN$19</f>
        <v>LE</v>
      </c>
      <c r="CO330" s="88"/>
      <c r="CP330" s="1819" t="str">
        <f>$CP$19</f>
        <v>Original Budget</v>
      </c>
      <c r="CQ330" s="1819" t="str">
        <f>$CQ$19</f>
        <v>LE</v>
      </c>
      <c r="CR330" s="34"/>
      <c r="CS330" s="2056"/>
    </row>
    <row r="331" spans="1:144" ht="21" customHeight="1">
      <c r="A331" s="1627"/>
      <c r="B331" s="2331"/>
      <c r="C331" s="2084"/>
      <c r="D331" s="1549"/>
      <c r="E331" s="1902" cm="1">
        <f t="array" aca="1" ref="E331:G3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)($AD331:$CQ331, Z331)</f>
        <v>0</v>
      </c>
      <c r="F331" s="401">
        <f ca="1"/>
        <v>0</v>
      </c>
      <c r="G331" s="401" t="str">
        <f ca="1"/>
        <v>A</v>
      </c>
      <c r="H331" s="585">
        <v>0</v>
      </c>
      <c r="I331" s="585">
        <v>1</v>
      </c>
      <c r="J331" s="401"/>
      <c r="K331" s="401" t="str">
        <f t="shared" ref="K331:K332" si="133">IFERROR(IF(LEN(AB331)=0,"No",IF(LEN(J331)&gt;0,"Yes","No")),"")</f>
        <v>No</v>
      </c>
      <c r="N331" s="158"/>
      <c r="O331" s="101"/>
      <c r="P331" s="52"/>
      <c r="Q331" s="101"/>
      <c r="R331" s="101"/>
      <c r="S331" s="101"/>
      <c r="T331" s="2324"/>
      <c r="U331" s="39"/>
      <c r="V331" s="37"/>
      <c r="W331" s="2329"/>
      <c r="X331" s="2081"/>
      <c r="Y331" s="2366"/>
      <c r="Z331" s="198"/>
      <c r="AA331" s="2136"/>
      <c r="AB331" s="1134"/>
      <c r="AC331" s="125"/>
      <c r="AD331" s="2152" t="str" cm="1">
        <f t="array" aca="1" ref="AD331" ca="1">_xlfn.LET(
_xlpm.search_key, $W331&amp;$Y331,
_xlpm.Scenario, _xlfn.VSTACK( $W$20:$W$55&amp;$Y$20:$Y$55, $W$76:$W$110&amp;$Y$76:$Y$110),
_xlpm.Data,  _xlfn.VSTACK($AD$20:$BN$55, $AD$76:$BN$110),
IF(OR($Y331="",ISNUMBER(SEARCH("please",$Y331))),"", _xlfn.XLOOKUP(_xlpm.search_key, _xlpm.Scenario, _xlpm.Data, "▧",2))
)</f>
        <v/>
      </c>
      <c r="AE331" s="2152" t="str" cm="1">
        <f t="array" aca="1" ref="AE331" ca="1">_xlfn.LET(
_xlpm.search_key, $W331&amp;$Y331,
_xlpm.Scenario, _xlfn.VSTACK( $W$20:$W$55&amp;$Y$20:$Y$55, $W$76:$W$110&amp;$Y$76:$Y$110),
_xlpm.Data,  _xlfn.VSTACK($AD$20:$BN$55, $AD$76:$BN$110),
IF(OR($Y331="",ISNUMBER(SEARCH("please",$Y331))),"", _xlfn.XLOOKUP(_xlpm.search_key, _xlpm.Scenario, _xlpm.Data, "▧"))
)</f>
        <v/>
      </c>
      <c r="AF331" s="2152" t="str" cm="1">
        <f t="array" aca="1" ref="AF331" ca="1">_xlfn.LET(
_xlpm.search_key, $W331&amp;$Y331,
_xlpm.Scenario, _xlfn.VSTACK( $W$20:$W$55&amp;$Y$20:$Y$55, $W$76:$W$110&amp;$Y$76:$Y$110),
_xlpm.Data,  _xlfn.VSTACK($AD$20:$BN$55, $AD$76:$BN$110),
IF(OR($Y331="",ISNUMBER(SEARCH("please",$Y331))),"", _xlfn.XLOOKUP(_xlpm.search_key, _xlpm.Scenario, _xlpm.Data, "▧"))
)</f>
        <v/>
      </c>
      <c r="AG331" s="2152" t="str" cm="1">
        <f t="array" aca="1" ref="AG331" ca="1">_xlfn.LET(
_xlpm.search_key, $W331&amp;$Y331,
_xlpm.Scenario, _xlfn.VSTACK( $W$20:$W$55&amp;$Y$20:$Y$55, $W$76:$W$110&amp;$Y$76:$Y$110),
_xlpm.Data,  _xlfn.VSTACK($AD$20:$BN$55, $AD$76:$BN$110),
IF(OR($Y331="",ISNUMBER(SEARCH("please",$Y331))),"", _xlfn.XLOOKUP(_xlpm.search_key, _xlpm.Scenario, _xlpm.Data, "▧"))
)</f>
        <v/>
      </c>
      <c r="AH331" s="2152" t="str" cm="1">
        <f t="array" aca="1" ref="AH331" ca="1">_xlfn.LET(
_xlpm.search_key, $W331&amp;$Y331,
_xlpm.Scenario, _xlfn.VSTACK( $W$20:$W$55&amp;$Y$20:$Y$55, $W$76:$W$110&amp;$Y$76:$Y$110),
_xlpm.Data,  _xlfn.VSTACK($AD$20:$BN$55, $AD$76:$BN$110),
IF(OR($Y331="",ISNUMBER(SEARCH("please",$Y331))),"", _xlfn.XLOOKUP(_xlpm.search_key, _xlpm.Scenario, _xlpm.Data, "▧"))
)</f>
        <v/>
      </c>
      <c r="AI331" s="2152" t="str" cm="1">
        <f t="array" aca="1" ref="AI331" ca="1">_xlfn.LET(
_xlpm.search_key, $W331&amp;$Y331,
_xlpm.Scenario, _xlfn.VSTACK( $W$20:$W$55&amp;$Y$20:$Y$55, $W$76:$W$110&amp;$Y$76:$Y$110),
_xlpm.Data,  _xlfn.VSTACK($AD$20:$BN$55, $AD$76:$BN$110),
IF(OR($Y331="",ISNUMBER(SEARCH("please",$Y331))),"", _xlfn.XLOOKUP(_xlpm.search_key, _xlpm.Scenario, _xlpm.Data, "▧"))
)</f>
        <v/>
      </c>
      <c r="AJ331" s="2152" t="str" cm="1">
        <f t="array" aca="1" ref="AJ331" ca="1">_xlfn.LET(
_xlpm.search_key, $W331&amp;$Y331,
_xlpm.Scenario, _xlfn.VSTACK( $W$20:$W$55&amp;$Y$20:$Y$55, $W$76:$W$110&amp;$Y$76:$Y$110),
_xlpm.Data,  _xlfn.VSTACK($AD$20:$BN$55, $AD$76:$BN$110),
IF(OR($Y331="",ISNUMBER(SEARCH("please",$Y331))),"", _xlfn.XLOOKUP(_xlpm.search_key, _xlpm.Scenario, _xlpm.Data, "▧"))
)</f>
        <v/>
      </c>
      <c r="AK331" s="2152" t="str" cm="1">
        <f t="array" aca="1" ref="AK331" ca="1">_xlfn.LET(
_xlpm.search_key, $W331&amp;$Y331,
_xlpm.Scenario, _xlfn.VSTACK( $W$20:$W$55&amp;$Y$20:$Y$55, $W$76:$W$110&amp;$Y$76:$Y$110),
_xlpm.Data,  _xlfn.VSTACK($AD$20:$BN$55, $AD$76:$BN$110),
IF(OR($Y331="",ISNUMBER(SEARCH("please",$Y331))),"", _xlfn.XLOOKUP(_xlpm.search_key, _xlpm.Scenario, _xlpm.Data, "▧"))
)</f>
        <v/>
      </c>
      <c r="AL331" s="2152" t="str" cm="1">
        <f t="array" aca="1" ref="AL331" ca="1">_xlfn.LET(
_xlpm.search_key, $W331&amp;$Y331,
_xlpm.Scenario, _xlfn.VSTACK( $W$20:$W$55&amp;$Y$20:$Y$55, $W$76:$W$110&amp;$Y$76:$Y$110),
_xlpm.Data,  _xlfn.VSTACK($AD$20:$BN$55, $AD$76:$BN$110),
IF(OR($Y331="",ISNUMBER(SEARCH("please",$Y331))),"", _xlfn.XLOOKUP(_xlpm.search_key, _xlpm.Scenario, _xlpm.Data, "▧"))
)</f>
        <v/>
      </c>
      <c r="AM331" s="2152" t="str" cm="1">
        <f t="array" aca="1" ref="AM331" ca="1">_xlfn.LET(
_xlpm.search_key, $W331&amp;$Y331,
_xlpm.Scenario, _xlfn.VSTACK( $W$20:$W$55&amp;$Y$20:$Y$55, $W$76:$W$110&amp;$Y$76:$Y$110),
_xlpm.Data,  _xlfn.VSTACK($AD$20:$BN$55, $AD$76:$BN$110),
IF(OR($Y331="",ISNUMBER(SEARCH("please",$Y331))),"", _xlfn.XLOOKUP(_xlpm.search_key, _xlpm.Scenario, _xlpm.Data, "▧"))
)</f>
        <v/>
      </c>
      <c r="AN331" s="2152" t="str" cm="1">
        <f t="array" aca="1" ref="AN331" ca="1">_xlfn.LET(
_xlpm.search_key, $W331&amp;$Y331,
_xlpm.Scenario, _xlfn.VSTACK( $W$20:$W$55&amp;$Y$20:$Y$55, $W$76:$W$110&amp;$Y$76:$Y$110),
_xlpm.Data,  _xlfn.VSTACK($AD$20:$BN$55, $AD$76:$BN$110),
IF(OR($Y331="",ISNUMBER(SEARCH("please",$Y331))),"", _xlfn.XLOOKUP(_xlpm.search_key, _xlpm.Scenario, _xlpm.Data, "▧"))
)</f>
        <v/>
      </c>
      <c r="AO331" s="2152" t="str" cm="1">
        <f t="array" aca="1" ref="AO331" ca="1">_xlfn.LET(
_xlpm.search_key, $W331&amp;$Y331,
_xlpm.Scenario, _xlfn.VSTACK( $W$20:$W$55&amp;$Y$20:$Y$55, $W$76:$W$110&amp;$Y$76:$Y$110),
_xlpm.Data,  _xlfn.VSTACK($AD$20:$BN$55, $AD$76:$BN$110),
IF(OR($Y331="",ISNUMBER(SEARCH("please",$Y331))),"", _xlfn.XLOOKUP(_xlpm.search_key, _xlpm.Scenario, _xlpm.Data, "▧"))
)</f>
        <v/>
      </c>
      <c r="AP331" s="2152" t="str" cm="1">
        <f t="array" aca="1" ref="AP331" ca="1">_xlfn.LET(
_xlpm.search_key, $W331&amp;$Y331,
_xlpm.Scenario, _xlfn.VSTACK( $W$20:$W$55&amp;$Y$20:$Y$55, $W$76:$W$110&amp;$Y$76:$Y$110),
_xlpm.Data,  _xlfn.VSTACK($AD$20:$BN$55, $AD$76:$BN$110),
IF(OR($Y331="",ISNUMBER(SEARCH("please",$Y331))),"", _xlfn.XLOOKUP(_xlpm.search_key, _xlpm.Scenario, _xlpm.Data, "▧"))
)</f>
        <v/>
      </c>
      <c r="AQ331" s="2152" t="str" cm="1">
        <f t="array" aca="1" ref="AQ331" ca="1">_xlfn.LET(
_xlpm.search_key, $W331&amp;$Y331,
_xlpm.Scenario, _xlfn.VSTACK( $W$20:$W$55&amp;$Y$20:$Y$55, $W$76:$W$110&amp;$Y$76:$Y$110),
_xlpm.Data,  _xlfn.VSTACK($AD$20:$BN$55, $AD$76:$BN$110),
IF(OR($Y331="",ISNUMBER(SEARCH("please",$Y331))),"", _xlfn.XLOOKUP(_xlpm.search_key, _xlpm.Scenario, _xlpm.Data, "▧"))
)</f>
        <v/>
      </c>
      <c r="AR331" s="2152" t="str" cm="1">
        <f t="array" aca="1" ref="AR331" ca="1">_xlfn.LET(
_xlpm.search_key, $W331&amp;$Y331,
_xlpm.Scenario, _xlfn.VSTACK( $W$20:$W$55&amp;$Y$20:$Y$55, $W$76:$W$110&amp;$Y$76:$Y$110),
_xlpm.Data,  _xlfn.VSTACK($AD$20:$BN$55, $AD$76:$BN$110),
IF(OR($Y331="",ISNUMBER(SEARCH("please",$Y331))),"", _xlfn.XLOOKUP(_xlpm.search_key, _xlpm.Scenario, _xlpm.Data, "▧"))
)</f>
        <v/>
      </c>
      <c r="AS331" s="2152" t="str" cm="1">
        <f t="array" aca="1" ref="AS331" ca="1">_xlfn.LET(
_xlpm.search_key, $W331&amp;$Y331,
_xlpm.Scenario, _xlfn.VSTACK( $W$20:$W$55&amp;$Y$20:$Y$55, $W$76:$W$110&amp;$Y$76:$Y$110),
_xlpm.Data,  _xlfn.VSTACK($AD$20:$BN$55, $AD$76:$BN$110),
IF(OR($Y331="",ISNUMBER(SEARCH("please",$Y331))),"", _xlfn.XLOOKUP(_xlpm.search_key, _xlpm.Scenario, _xlpm.Data, "▧"))
)</f>
        <v/>
      </c>
      <c r="AT331" s="2152" t="str" cm="1">
        <f t="array" aca="1" ref="AT331" ca="1">_xlfn.LET(
_xlpm.search_key, $W331&amp;$Y331,
_xlpm.Scenario, _xlfn.VSTACK( $W$20:$W$55&amp;$Y$20:$Y$55, $W$76:$W$110&amp;$Y$76:$Y$110),
_xlpm.Data,  _xlfn.VSTACK($AD$20:$BN$55, $AD$76:$BN$110),
IF(OR($Y331="",ISNUMBER(SEARCH("please",$Y331))),"", _xlfn.XLOOKUP(_xlpm.search_key, _xlpm.Scenario, _xlpm.Data, "▧"))
)</f>
        <v/>
      </c>
      <c r="AU331" s="2152" t="str" cm="1">
        <f t="array" aca="1" ref="AU331" ca="1">_xlfn.LET(
_xlpm.search_key, $W331&amp;$Y331,
_xlpm.Scenario, _xlfn.VSTACK( $W$20:$W$55&amp;$Y$20:$Y$55, $W$76:$W$110&amp;$Y$76:$Y$110),
_xlpm.Data,  _xlfn.VSTACK($AD$20:$BN$55, $AD$76:$BN$110),
IF(OR($Y331="",ISNUMBER(SEARCH("please",$Y331))),"", _xlfn.XLOOKUP(_xlpm.search_key, _xlpm.Scenario, _xlpm.Data, "▧"))
)</f>
        <v/>
      </c>
      <c r="AV331" s="2152" t="str" cm="1">
        <f t="array" aca="1" ref="AV331" ca="1">_xlfn.LET(
_xlpm.search_key, $W331&amp;$Y331,
_xlpm.Scenario, _xlfn.VSTACK( $W$20:$W$55&amp;$Y$20:$Y$55, $W$76:$W$110&amp;$Y$76:$Y$110),
_xlpm.Data,  _xlfn.VSTACK($AD$20:$BN$55, $AD$76:$BN$110),
IF(OR($Y331="",ISNUMBER(SEARCH("please",$Y331))),"", _xlfn.XLOOKUP(_xlpm.search_key, _xlpm.Scenario, _xlpm.Data, "▧"))
)</f>
        <v/>
      </c>
      <c r="AW331" s="2152" t="str" cm="1">
        <f t="array" aca="1" ref="AW331" ca="1">_xlfn.LET(
_xlpm.search_key, $W331&amp;$Y331,
_xlpm.Scenario, _xlfn.VSTACK( $W$20:$W$55&amp;$Y$20:$Y$55, $W$76:$W$110&amp;$Y$76:$Y$110),
_xlpm.Data,  _xlfn.VSTACK($AD$20:$BN$55, $AD$76:$BN$110),
IF(OR($Y331="",ISNUMBER(SEARCH("please",$Y331))),"", _xlfn.XLOOKUP(_xlpm.search_key, _xlpm.Scenario, _xlpm.Data, "▧"))
)</f>
        <v/>
      </c>
      <c r="AX331" s="2152" t="str" cm="1">
        <f t="array" aca="1" ref="AX331" ca="1">_xlfn.LET(
_xlpm.search_key, $W331&amp;$Y331,
_xlpm.Scenario, _xlfn.VSTACK( $W$20:$W$55&amp;$Y$20:$Y$55, $W$76:$W$110&amp;$Y$76:$Y$110),
_xlpm.Data,  _xlfn.VSTACK($AD$20:$BN$55, $AD$76:$BN$110),
IF(OR($Y331="",ISNUMBER(SEARCH("please",$Y331))),"", _xlfn.XLOOKUP(_xlpm.search_key, _xlpm.Scenario, _xlpm.Data, "▧"))
)</f>
        <v/>
      </c>
      <c r="AY331" s="2152" t="str" cm="1">
        <f t="array" aca="1" ref="AY331" ca="1">_xlfn.LET(
_xlpm.search_key, $W331&amp;$Y331,
_xlpm.Scenario, _xlfn.VSTACK( $W$20:$W$55&amp;$Y$20:$Y$55, $W$76:$W$110&amp;$Y$76:$Y$110),
_xlpm.Data,  _xlfn.VSTACK($AD$20:$BN$55, $AD$76:$BN$110),
IF(OR($Y331="",ISNUMBER(SEARCH("please",$Y331))),"", _xlfn.XLOOKUP(_xlpm.search_key, _xlpm.Scenario, _xlpm.Data, "▧"))
)</f>
        <v/>
      </c>
      <c r="AZ331" s="2152" t="str" cm="1">
        <f t="array" aca="1" ref="AZ331" ca="1">_xlfn.LET(
_xlpm.search_key, $W331&amp;$Y331,
_xlpm.Scenario, _xlfn.VSTACK( $W$20:$W$55&amp;$Y$20:$Y$55, $W$76:$W$110&amp;$Y$76:$Y$110),
_xlpm.Data,  _xlfn.VSTACK($AD$20:$BN$55, $AD$76:$BN$110),
IF(OR($Y331="",ISNUMBER(SEARCH("please",$Y331))),"", _xlfn.XLOOKUP(_xlpm.search_key, _xlpm.Scenario, _xlpm.Data, "▧"))
)</f>
        <v/>
      </c>
      <c r="BA331" s="2152" t="str" cm="1">
        <f t="array" aca="1" ref="BA331" ca="1">_xlfn.LET(
_xlpm.search_key, $W331&amp;$Y331,
_xlpm.Scenario, _xlfn.VSTACK( $W$20:$W$55&amp;$Y$20:$Y$55, $W$76:$W$110&amp;$Y$76:$Y$110),
_xlpm.Data,  _xlfn.VSTACK($AD$20:$BN$55, $AD$76:$BN$110),
IF(OR($Y331="",ISNUMBER(SEARCH("please",$Y331))),"", _xlfn.XLOOKUP(_xlpm.search_key, _xlpm.Scenario, _xlpm.Data, "▧"))
)</f>
        <v/>
      </c>
      <c r="BB331" s="2152" t="str" cm="1">
        <f t="array" aca="1" ref="BB331" ca="1">_xlfn.LET(
_xlpm.search_key, $W331&amp;$Y331,
_xlpm.Scenario, _xlfn.VSTACK( $W$20:$W$55&amp;$Y$20:$Y$55, $W$76:$W$110&amp;$Y$76:$Y$110),
_xlpm.Data,  _xlfn.VSTACK($AD$20:$BN$55, $AD$76:$BN$110),
IF(OR($Y331="",ISNUMBER(SEARCH("please",$Y331))),"", _xlfn.XLOOKUP(_xlpm.search_key, _xlpm.Scenario, _xlpm.Data, "▧"))
)</f>
        <v/>
      </c>
      <c r="BC331" s="2152" t="str" cm="1">
        <f t="array" aca="1" ref="BC331" ca="1">_xlfn.LET(
_xlpm.search_key, $W331&amp;$Y331,
_xlpm.Scenario, _xlfn.VSTACK( $W$20:$W$55&amp;$Y$20:$Y$55, $W$76:$W$110&amp;$Y$76:$Y$110),
_xlpm.Data,  _xlfn.VSTACK($AD$20:$BN$55, $AD$76:$BN$110),
IF(OR($Y331="",ISNUMBER(SEARCH("please",$Y331))),"", _xlfn.XLOOKUP(_xlpm.search_key, _xlpm.Scenario, _xlpm.Data, "▧"))
)</f>
        <v/>
      </c>
      <c r="BD331" s="2152" t="str" cm="1">
        <f t="array" aca="1" ref="BD331" ca="1">_xlfn.LET(
_xlpm.search_key, $W331&amp;$Y331,
_xlpm.Scenario, _xlfn.VSTACK( $W$20:$W$55&amp;$Y$20:$Y$55, $W$76:$W$110&amp;$Y$76:$Y$110),
_xlpm.Data,  _xlfn.VSTACK($AD$20:$BN$55, $AD$76:$BN$110),
IF(OR($Y331="",ISNUMBER(SEARCH("please",$Y331))),"", _xlfn.XLOOKUP(_xlpm.search_key, _xlpm.Scenario, _xlpm.Data, "▧"))
)</f>
        <v/>
      </c>
      <c r="BE331" s="2152" t="str" cm="1">
        <f t="array" aca="1" ref="BE331" ca="1">_xlfn.LET(
_xlpm.search_key, $W331&amp;$Y331,
_xlpm.Scenario, _xlfn.VSTACK( $W$20:$W$55&amp;$Y$20:$Y$55, $W$76:$W$110&amp;$Y$76:$Y$110),
_xlpm.Data,  _xlfn.VSTACK($AD$20:$BN$55, $AD$76:$BN$110),
IF(OR($Y331="",ISNUMBER(SEARCH("please",$Y331))),"", _xlfn.XLOOKUP(_xlpm.search_key, _xlpm.Scenario, _xlpm.Data, "▧"))
)</f>
        <v/>
      </c>
      <c r="BF331" s="2152" t="str" cm="1">
        <f t="array" aca="1" ref="BF331" ca="1">_xlfn.LET(
_xlpm.search_key, $W331&amp;$Y331,
_xlpm.Scenario, _xlfn.VSTACK( $W$20:$W$55&amp;$Y$20:$Y$55, $W$76:$W$110&amp;$Y$76:$Y$110),
_xlpm.Data,  _xlfn.VSTACK($AD$20:$BN$55, $AD$76:$BN$110),
IF(OR($Y331="",ISNUMBER(SEARCH("please",$Y331))),"", _xlfn.XLOOKUP(_xlpm.search_key, _xlpm.Scenario, _xlpm.Data, "▧"))
)</f>
        <v/>
      </c>
      <c r="BG331" s="2152" t="str" cm="1">
        <f t="array" aca="1" ref="BG331" ca="1">_xlfn.LET(
_xlpm.search_key, $W331&amp;$Y331,
_xlpm.Scenario, _xlfn.VSTACK( $W$20:$W$55&amp;$Y$20:$Y$55, $W$76:$W$110&amp;$Y$76:$Y$110),
_xlpm.Data,  _xlfn.VSTACK($AD$20:$BN$55, $AD$76:$BN$110),
IF(OR($Y331="",ISNUMBER(SEARCH("please",$Y331))),"", _xlfn.XLOOKUP(_xlpm.search_key, _xlpm.Scenario, _xlpm.Data, "▧"))
)</f>
        <v/>
      </c>
      <c r="BH331" s="2152" t="str" cm="1">
        <f t="array" aca="1" ref="BH331" ca="1">_xlfn.LET(
_xlpm.search_key, $W331&amp;$Y331,
_xlpm.Scenario, _xlfn.VSTACK( $W$20:$W$55&amp;$Y$20:$Y$55, $W$76:$W$110&amp;$Y$76:$Y$110),
_xlpm.Data,  _xlfn.VSTACK($AD$20:$BN$55, $AD$76:$BN$110),
IF(OR($Y331="",ISNUMBER(SEARCH("please",$Y331))),"", _xlfn.XLOOKUP(_xlpm.search_key, _xlpm.Scenario, _xlpm.Data, "▧"))
)</f>
        <v/>
      </c>
      <c r="BI331" s="2152" t="str" cm="1">
        <f t="array" aca="1" ref="BI331" ca="1">_xlfn.LET(
_xlpm.search_key, $W331&amp;$Y331,
_xlpm.Scenario, _xlfn.VSTACK( $W$20:$W$55&amp;$Y$20:$Y$55, $W$76:$W$110&amp;$Y$76:$Y$110),
_xlpm.Data,  _xlfn.VSTACK($AD$20:$BN$55, $AD$76:$BN$110),
IF(OR($Y331="",ISNUMBER(SEARCH("please",$Y331))),"", _xlfn.XLOOKUP(_xlpm.search_key, _xlpm.Scenario, _xlpm.Data, "▧"))
)</f>
        <v/>
      </c>
      <c r="BJ331" s="2152" t="str" cm="1">
        <f t="array" aca="1" ref="BJ331" ca="1">_xlfn.LET(
_xlpm.search_key, $W331&amp;$Y331,
_xlpm.Scenario, _xlfn.VSTACK( $W$20:$W$55&amp;$Y$20:$Y$55, $W$76:$W$110&amp;$Y$76:$Y$110),
_xlpm.Data,  _xlfn.VSTACK($AD$20:$BN$55, $AD$76:$BN$110),
IF(OR($Y331="",ISNUMBER(SEARCH("please",$Y331))),"", _xlfn.XLOOKUP(_xlpm.search_key, _xlpm.Scenario, _xlpm.Data, "▧"))
)</f>
        <v/>
      </c>
      <c r="BK331" s="2152" t="str" cm="1">
        <f t="array" aca="1" ref="BK331" ca="1">_xlfn.LET(
_xlpm.search_key, $W331&amp;$Y331,
_xlpm.Scenario, _xlfn.VSTACK( $W$20:$W$55&amp;$Y$20:$Y$55, $W$76:$W$110&amp;$Y$76:$Y$110),
_xlpm.Data,  _xlfn.VSTACK($AD$20:$BN$55, $AD$76:$BN$110),
IF(OR($Y331="",ISNUMBER(SEARCH("please",$Y331))),"", _xlfn.XLOOKUP(_xlpm.search_key, _xlpm.Scenario, _xlpm.Data, "▧"))
)</f>
        <v/>
      </c>
      <c r="BL331" s="2152" t="str" cm="1">
        <f t="array" aca="1" ref="BL331" ca="1">_xlfn.LET(
_xlpm.search_key, $W331&amp;$Y331,
_xlpm.Scenario, _xlfn.VSTACK( $W$20:$W$55&amp;$Y$20:$Y$55, $W$76:$W$110&amp;$Y$76:$Y$110),
_xlpm.Data,  _xlfn.VSTACK($AD$20:$BN$55, $AD$76:$BN$110),
IF(OR($Y331="",ISNUMBER(SEARCH("please",$Y331))),"", _xlfn.XLOOKUP(_xlpm.search_key, _xlpm.Scenario, _xlpm.Data, "▧"))
)</f>
        <v/>
      </c>
      <c r="BM331" s="2152" t="str" cm="1">
        <f t="array" aca="1" ref="BM331" ca="1">_xlfn.LET(
_xlpm.search_key, $W331&amp;$Y331,
_xlpm.Scenario, _xlfn.VSTACK( $W$20:$W$55&amp;$Y$20:$Y$55, $W$76:$W$110&amp;$Y$76:$Y$110),
_xlpm.Data,  _xlfn.VSTACK($AD$20:$BN$55, $AD$76:$BN$110),
IF(OR($Y331="",ISNUMBER(SEARCH("please",$Y331))),"", _xlfn.XLOOKUP(_xlpm.search_key, _xlpm.Scenario, _xlpm.Data, "▧"))
)</f>
        <v/>
      </c>
      <c r="BN331" s="2152" t="str" cm="1">
        <f t="array" aca="1" ref="BN331" ca="1">_xlfn.LET(
_xlpm.search_key, $W331&amp;$Y331,
_xlpm.Scenario, _xlfn.VSTACK( $W$20:$W$55&amp;$Y$20:$Y$55, $W$76:$W$110&amp;$Y$76:$Y$110),
_xlpm.Data,  _xlfn.VSTACK($AD$20:$BN$55, $AD$76:$BN$110),
IF(OR($Y331="",ISNUMBER(SEARCH("please",$Y331))),"", _xlfn.XLOOKUP(_xlpm.search_key, _xlpm.Scenario, _xlpm.Data, "▧"))
)</f>
        <v/>
      </c>
      <c r="BO331" s="2153"/>
      <c r="BP331" s="2153"/>
      <c r="BQ331" s="2153"/>
      <c r="BR331" s="2153"/>
      <c r="BS331" s="2153"/>
      <c r="BT331" s="2153"/>
      <c r="BU331" s="2153"/>
      <c r="BV331" s="2153"/>
      <c r="BW331" s="2153"/>
      <c r="BX331" s="2153"/>
      <c r="BY331" s="2153"/>
      <c r="BZ331" s="2153"/>
      <c r="CA331" s="34"/>
      <c r="CC331" s="58"/>
      <c r="CD331" s="2154" t="str" cm="1">
        <f t="array" aca="1" ref="CD331" ca="1">_xlfn.LET(
_xlpm.search_key,$W331&amp;$Y331,
_xlpm.Scenario,_xlfn.VSTACK($W$20:$W$55&amp;$Y$20:$Y$55,$W$76:$W$110&amp;$Y$76:$Y$110),
_xlpm.Data,_xlfn.VSTACK(CD$20:CE$55,CD$76:CE$110),
IF(OR($Y331="",ISNUMBER(SEARCH("please",$Y331))),"", _xlfn.XLOOKUP(_xlpm.search_key,_xlpm.Scenario,_xlpm.Data,"▧")
))</f>
        <v/>
      </c>
      <c r="CE331" s="2154"/>
      <c r="CF331" s="88"/>
      <c r="CG331" s="2154" t="str" cm="1">
        <f t="array" aca="1" ref="CG331" ca="1">_xlfn.LET(
_xlpm.search_key,$W331&amp;$Y331,
_xlpm.Scenario,_xlfn.VSTACK($W$20:$W$55&amp;$Y$20:$Y$55,$W$76:$W$110&amp;$Y$76:$Y$110),
_xlpm.Data,_xlfn.VSTACK(CG$20:CH$55,CG$76:CH$110),
IF(OR($Y331="",ISNUMBER(SEARCH("please",$Y331))),"", _xlfn.XLOOKUP(_xlpm.search_key,_xlpm.Scenario,_xlpm.Data,"▧")
))</f>
        <v/>
      </c>
      <c r="CH331" s="2154"/>
      <c r="CI331" s="88"/>
      <c r="CJ331" s="2154" t="str" cm="1">
        <f t="array" ref="CJ331">_xlfn.LET(
_xlpm.search_key,$W331&amp;$Y331,
_xlpm.Scenario,_xlfn.VSTACK($W$20:$W$55&amp;$Y$20:$Y$55,$W$76:$W$110&amp;$Y$76:$Y$110),
_xlpm.Data,_xlfn.VSTACK(CJ$20:CK$55,CJ$76:CK$110),
IF(OR($Y331="",ISNUMBER(SEARCH("please",$Y331))),"", _xlfn.XLOOKUP(_xlpm.search_key,_xlpm.Scenario,_xlpm.Data,"▧")
))</f>
        <v/>
      </c>
      <c r="CK331" s="2154"/>
      <c r="CL331" s="88"/>
      <c r="CM331" s="2154" t="str" cm="1">
        <f t="array" aca="1" ref="CM331" ca="1">_xlfn.LET(
_xlpm.search_key,$W331&amp;$Y331,
_xlpm.Scenario,_xlfn.VSTACK($W$20:$W$55&amp;$Y$20:$Y$55,$W$76:$W$110&amp;$Y$76:$Y$110),
_xlpm.Data,_xlfn.VSTACK(CM$20:CN$55,CM$76:CN$110),
IF(OR($Y331="",ISNUMBER(SEARCH("please",$Y331))),"", _xlfn.XLOOKUP(_xlpm.search_key,_xlpm.Scenario,_xlpm.Data,"▧")
))</f>
        <v/>
      </c>
      <c r="CN331" s="2154"/>
      <c r="CO331" s="88"/>
      <c r="CP331" s="2154" t="str" cm="1">
        <f t="array" aca="1" ref="CP331" ca="1">_xlfn.LET(
_xlpm.search_key,$W331&amp;$Y331,
_xlpm.Scenario,_xlfn.VSTACK($W$20:$W$55&amp;$Y$20:$Y$55,$W$76:$W$110&amp;$Y$76:$Y$110),
_xlpm.Data,_xlfn.VSTACK(CP$20:CQ$55,CP$76:CQ$110),
IF(OR($Y331="",ISNUMBER(SEARCH("please",$Y331))),"", _xlfn.XLOOKUP(_xlpm.search_key,_xlpm.Scenario,_xlpm.Data,"▧")
))</f>
        <v/>
      </c>
      <c r="CQ331" s="2154"/>
      <c r="CR331" s="34"/>
      <c r="CS331" s="2056"/>
    </row>
    <row r="332" spans="1:144" ht="21" customHeight="1">
      <c r="A332" s="1627"/>
      <c r="B332" s="2331"/>
      <c r="C332" s="2084"/>
      <c r="D332" s="1549"/>
      <c r="E332" s="1902" cm="1">
        <f t="array" aca="1" ref="E332:G3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)($AD332:$CQ332, Z332)</f>
        <v>0</v>
      </c>
      <c r="F332" s="401">
        <f ca="1"/>
        <v>0</v>
      </c>
      <c r="G332" s="401" t="str">
        <f ca="1"/>
        <v>A</v>
      </c>
      <c r="H332" s="585">
        <v>0</v>
      </c>
      <c r="I332" s="585">
        <v>1</v>
      </c>
      <c r="J332" s="401"/>
      <c r="K332" s="401" t="str">
        <f t="shared" si="133"/>
        <v>No</v>
      </c>
      <c r="N332" s="158"/>
      <c r="O332" s="101"/>
      <c r="P332" s="52"/>
      <c r="Q332" s="101"/>
      <c r="R332" s="101"/>
      <c r="S332" s="101"/>
      <c r="T332" s="101"/>
      <c r="U332" s="39"/>
      <c r="V332" s="37"/>
      <c r="W332" s="2329"/>
      <c r="X332" s="2081"/>
      <c r="Y332" s="2367"/>
      <c r="Z332" s="198"/>
      <c r="AA332" s="2136"/>
      <c r="AB332" s="1134"/>
      <c r="AC332" s="125"/>
      <c r="AD332" s="2152" t="str" cm="1">
        <f t="array" aca="1" ref="AD332" ca="1">_xlfn.LET(
_xlpm.search_key, $W332&amp;$Y332,
_xlpm.Scenario, _xlfn.VSTACK( $W$20:$W$55&amp;$Y$20:$Y$55, $W$76:$W$110&amp;$Y$76:$Y$110),
_xlpm.Data,  _xlfn.VSTACK($AD$20:$BN$55, $AD$76:$BN$110),
IF(OR($Y332="",ISNUMBER(SEARCH("please",$Y332))),"", _xlfn.XLOOKUP(_xlpm.search_key, _xlpm.Scenario, _xlpm.Data, "▧",2))
)</f>
        <v/>
      </c>
      <c r="AE332" s="2152" t="str" cm="1">
        <f t="array" aca="1" ref="AE332" ca="1">_xlfn.LET(
_xlpm.search_key, $W332&amp;$Y332,
_xlpm.Scenario, _xlfn.VSTACK( $W$20:$W$55&amp;$Y$20:$Y$55, $W$76:$W$110&amp;$Y$76:$Y$110),
_xlpm.Data,  _xlfn.VSTACK($AD$20:$BN$55, $AD$76:$BN$110),
IF(OR($Y332="",ISNUMBER(SEARCH("please",$Y332))),"", _xlfn.XLOOKUP(_xlpm.search_key, _xlpm.Scenario, _xlpm.Data, "▧"))
)</f>
        <v/>
      </c>
      <c r="AF332" s="2152" t="str" cm="1">
        <f t="array" aca="1" ref="AF332" ca="1">_xlfn.LET(
_xlpm.search_key, $W332&amp;$Y332,
_xlpm.Scenario, _xlfn.VSTACK( $W$20:$W$55&amp;$Y$20:$Y$55, $W$76:$W$110&amp;$Y$76:$Y$110),
_xlpm.Data,  _xlfn.VSTACK($AD$20:$BN$55, $AD$76:$BN$110),
IF(OR($Y332="",ISNUMBER(SEARCH("please",$Y332))),"", _xlfn.XLOOKUP(_xlpm.search_key, _xlpm.Scenario, _xlpm.Data, "▧"))
)</f>
        <v/>
      </c>
      <c r="AG332" s="2152" t="str" cm="1">
        <f t="array" aca="1" ref="AG332" ca="1">_xlfn.LET(
_xlpm.search_key, $W332&amp;$Y332,
_xlpm.Scenario, _xlfn.VSTACK( $W$20:$W$55&amp;$Y$20:$Y$55, $W$76:$W$110&amp;$Y$76:$Y$110),
_xlpm.Data,  _xlfn.VSTACK($AD$20:$BN$55, $AD$76:$BN$110),
IF(OR($Y332="",ISNUMBER(SEARCH("please",$Y332))),"", _xlfn.XLOOKUP(_xlpm.search_key, _xlpm.Scenario, _xlpm.Data, "▧"))
)</f>
        <v/>
      </c>
      <c r="AH332" s="2152" t="str" cm="1">
        <f t="array" aca="1" ref="AH332" ca="1">_xlfn.LET(
_xlpm.search_key, $W332&amp;$Y332,
_xlpm.Scenario, _xlfn.VSTACK( $W$20:$W$55&amp;$Y$20:$Y$55, $W$76:$W$110&amp;$Y$76:$Y$110),
_xlpm.Data,  _xlfn.VSTACK($AD$20:$BN$55, $AD$76:$BN$110),
IF(OR($Y332="",ISNUMBER(SEARCH("please",$Y332))),"", _xlfn.XLOOKUP(_xlpm.search_key, _xlpm.Scenario, _xlpm.Data, "▧"))
)</f>
        <v/>
      </c>
      <c r="AI332" s="2152" t="str" cm="1">
        <f t="array" aca="1" ref="AI332" ca="1">_xlfn.LET(
_xlpm.search_key, $W332&amp;$Y332,
_xlpm.Scenario, _xlfn.VSTACK( $W$20:$W$55&amp;$Y$20:$Y$55, $W$76:$W$110&amp;$Y$76:$Y$110),
_xlpm.Data,  _xlfn.VSTACK($AD$20:$BN$55, $AD$76:$BN$110),
IF(OR($Y332="",ISNUMBER(SEARCH("please",$Y332))),"", _xlfn.XLOOKUP(_xlpm.search_key, _xlpm.Scenario, _xlpm.Data, "▧"))
)</f>
        <v/>
      </c>
      <c r="AJ332" s="2152" t="str" cm="1">
        <f t="array" aca="1" ref="AJ332" ca="1">_xlfn.LET(
_xlpm.search_key, $W332&amp;$Y332,
_xlpm.Scenario, _xlfn.VSTACK( $W$20:$W$55&amp;$Y$20:$Y$55, $W$76:$W$110&amp;$Y$76:$Y$110),
_xlpm.Data,  _xlfn.VSTACK($AD$20:$BN$55, $AD$76:$BN$110),
IF(OR($Y332="",ISNUMBER(SEARCH("please",$Y332))),"", _xlfn.XLOOKUP(_xlpm.search_key, _xlpm.Scenario, _xlpm.Data, "▧"))
)</f>
        <v/>
      </c>
      <c r="AK332" s="2152" t="str" cm="1">
        <f t="array" aca="1" ref="AK332" ca="1">_xlfn.LET(
_xlpm.search_key, $W332&amp;$Y332,
_xlpm.Scenario, _xlfn.VSTACK( $W$20:$W$55&amp;$Y$20:$Y$55, $W$76:$W$110&amp;$Y$76:$Y$110),
_xlpm.Data,  _xlfn.VSTACK($AD$20:$BN$55, $AD$76:$BN$110),
IF(OR($Y332="",ISNUMBER(SEARCH("please",$Y332))),"", _xlfn.XLOOKUP(_xlpm.search_key, _xlpm.Scenario, _xlpm.Data, "▧"))
)</f>
        <v/>
      </c>
      <c r="AL332" s="2152" t="str" cm="1">
        <f t="array" aca="1" ref="AL332" ca="1">_xlfn.LET(
_xlpm.search_key, $W332&amp;$Y332,
_xlpm.Scenario, _xlfn.VSTACK( $W$20:$W$55&amp;$Y$20:$Y$55, $W$76:$W$110&amp;$Y$76:$Y$110),
_xlpm.Data,  _xlfn.VSTACK($AD$20:$BN$55, $AD$76:$BN$110),
IF(OR($Y332="",ISNUMBER(SEARCH("please",$Y332))),"", _xlfn.XLOOKUP(_xlpm.search_key, _xlpm.Scenario, _xlpm.Data, "▧"))
)</f>
        <v/>
      </c>
      <c r="AM332" s="2152" t="str" cm="1">
        <f t="array" aca="1" ref="AM332" ca="1">_xlfn.LET(
_xlpm.search_key, $W332&amp;$Y332,
_xlpm.Scenario, _xlfn.VSTACK( $W$20:$W$55&amp;$Y$20:$Y$55, $W$76:$W$110&amp;$Y$76:$Y$110),
_xlpm.Data,  _xlfn.VSTACK($AD$20:$BN$55, $AD$76:$BN$110),
IF(OR($Y332="",ISNUMBER(SEARCH("please",$Y332))),"", _xlfn.XLOOKUP(_xlpm.search_key, _xlpm.Scenario, _xlpm.Data, "▧"))
)</f>
        <v/>
      </c>
      <c r="AN332" s="2152" t="str" cm="1">
        <f t="array" aca="1" ref="AN332" ca="1">_xlfn.LET(
_xlpm.search_key, $W332&amp;$Y332,
_xlpm.Scenario, _xlfn.VSTACK( $W$20:$W$55&amp;$Y$20:$Y$55, $W$76:$W$110&amp;$Y$76:$Y$110),
_xlpm.Data,  _xlfn.VSTACK($AD$20:$BN$55, $AD$76:$BN$110),
IF(OR($Y332="",ISNUMBER(SEARCH("please",$Y332))),"", _xlfn.XLOOKUP(_xlpm.search_key, _xlpm.Scenario, _xlpm.Data, "▧"))
)</f>
        <v/>
      </c>
      <c r="AO332" s="2152" t="str" cm="1">
        <f t="array" aca="1" ref="AO332" ca="1">_xlfn.LET(
_xlpm.search_key, $W332&amp;$Y332,
_xlpm.Scenario, _xlfn.VSTACK( $W$20:$W$55&amp;$Y$20:$Y$55, $W$76:$W$110&amp;$Y$76:$Y$110),
_xlpm.Data,  _xlfn.VSTACK($AD$20:$BN$55, $AD$76:$BN$110),
IF(OR($Y332="",ISNUMBER(SEARCH("please",$Y332))),"", _xlfn.XLOOKUP(_xlpm.search_key, _xlpm.Scenario, _xlpm.Data, "▧"))
)</f>
        <v/>
      </c>
      <c r="AP332" s="2152" t="str" cm="1">
        <f t="array" aca="1" ref="AP332" ca="1">_xlfn.LET(
_xlpm.search_key, $W332&amp;$Y332,
_xlpm.Scenario, _xlfn.VSTACK( $W$20:$W$55&amp;$Y$20:$Y$55, $W$76:$W$110&amp;$Y$76:$Y$110),
_xlpm.Data,  _xlfn.VSTACK($AD$20:$BN$55, $AD$76:$BN$110),
IF(OR($Y332="",ISNUMBER(SEARCH("please",$Y332))),"", _xlfn.XLOOKUP(_xlpm.search_key, _xlpm.Scenario, _xlpm.Data, "▧"))
)</f>
        <v/>
      </c>
      <c r="AQ332" s="2152" t="str" cm="1">
        <f t="array" aca="1" ref="AQ332" ca="1">_xlfn.LET(
_xlpm.search_key, $W332&amp;$Y332,
_xlpm.Scenario, _xlfn.VSTACK( $W$20:$W$55&amp;$Y$20:$Y$55, $W$76:$W$110&amp;$Y$76:$Y$110),
_xlpm.Data,  _xlfn.VSTACK($AD$20:$BN$55, $AD$76:$BN$110),
IF(OR($Y332="",ISNUMBER(SEARCH("please",$Y332))),"", _xlfn.XLOOKUP(_xlpm.search_key, _xlpm.Scenario, _xlpm.Data, "▧"))
)</f>
        <v/>
      </c>
      <c r="AR332" s="2152" t="str" cm="1">
        <f t="array" aca="1" ref="AR332" ca="1">_xlfn.LET(
_xlpm.search_key, $W332&amp;$Y332,
_xlpm.Scenario, _xlfn.VSTACK( $W$20:$W$55&amp;$Y$20:$Y$55, $W$76:$W$110&amp;$Y$76:$Y$110),
_xlpm.Data,  _xlfn.VSTACK($AD$20:$BN$55, $AD$76:$BN$110),
IF(OR($Y332="",ISNUMBER(SEARCH("please",$Y332))),"", _xlfn.XLOOKUP(_xlpm.search_key, _xlpm.Scenario, _xlpm.Data, "▧"))
)</f>
        <v/>
      </c>
      <c r="AS332" s="2152" t="str" cm="1">
        <f t="array" aca="1" ref="AS332" ca="1">_xlfn.LET(
_xlpm.search_key, $W332&amp;$Y332,
_xlpm.Scenario, _xlfn.VSTACK( $W$20:$W$55&amp;$Y$20:$Y$55, $W$76:$W$110&amp;$Y$76:$Y$110),
_xlpm.Data,  _xlfn.VSTACK($AD$20:$BN$55, $AD$76:$BN$110),
IF(OR($Y332="",ISNUMBER(SEARCH("please",$Y332))),"", _xlfn.XLOOKUP(_xlpm.search_key, _xlpm.Scenario, _xlpm.Data, "▧"))
)</f>
        <v/>
      </c>
      <c r="AT332" s="2152" t="str" cm="1">
        <f t="array" aca="1" ref="AT332" ca="1">_xlfn.LET(
_xlpm.search_key, $W332&amp;$Y332,
_xlpm.Scenario, _xlfn.VSTACK( $W$20:$W$55&amp;$Y$20:$Y$55, $W$76:$W$110&amp;$Y$76:$Y$110),
_xlpm.Data,  _xlfn.VSTACK($AD$20:$BN$55, $AD$76:$BN$110),
IF(OR($Y332="",ISNUMBER(SEARCH("please",$Y332))),"", _xlfn.XLOOKUP(_xlpm.search_key, _xlpm.Scenario, _xlpm.Data, "▧"))
)</f>
        <v/>
      </c>
      <c r="AU332" s="2152" t="str" cm="1">
        <f t="array" aca="1" ref="AU332" ca="1">_xlfn.LET(
_xlpm.search_key, $W332&amp;$Y332,
_xlpm.Scenario, _xlfn.VSTACK( $W$20:$W$55&amp;$Y$20:$Y$55, $W$76:$W$110&amp;$Y$76:$Y$110),
_xlpm.Data,  _xlfn.VSTACK($AD$20:$BN$55, $AD$76:$BN$110),
IF(OR($Y332="",ISNUMBER(SEARCH("please",$Y332))),"", _xlfn.XLOOKUP(_xlpm.search_key, _xlpm.Scenario, _xlpm.Data, "▧"))
)</f>
        <v/>
      </c>
      <c r="AV332" s="2152" t="str" cm="1">
        <f t="array" aca="1" ref="AV332" ca="1">_xlfn.LET(
_xlpm.search_key, $W332&amp;$Y332,
_xlpm.Scenario, _xlfn.VSTACK( $W$20:$W$55&amp;$Y$20:$Y$55, $W$76:$W$110&amp;$Y$76:$Y$110),
_xlpm.Data,  _xlfn.VSTACK($AD$20:$BN$55, $AD$76:$BN$110),
IF(OR($Y332="",ISNUMBER(SEARCH("please",$Y332))),"", _xlfn.XLOOKUP(_xlpm.search_key, _xlpm.Scenario, _xlpm.Data, "▧"))
)</f>
        <v/>
      </c>
      <c r="AW332" s="2152" t="str" cm="1">
        <f t="array" aca="1" ref="AW332" ca="1">_xlfn.LET(
_xlpm.search_key, $W332&amp;$Y332,
_xlpm.Scenario, _xlfn.VSTACK( $W$20:$W$55&amp;$Y$20:$Y$55, $W$76:$W$110&amp;$Y$76:$Y$110),
_xlpm.Data,  _xlfn.VSTACK($AD$20:$BN$55, $AD$76:$BN$110),
IF(OR($Y332="",ISNUMBER(SEARCH("please",$Y332))),"", _xlfn.XLOOKUP(_xlpm.search_key, _xlpm.Scenario, _xlpm.Data, "▧"))
)</f>
        <v/>
      </c>
      <c r="AX332" s="2152" t="str" cm="1">
        <f t="array" aca="1" ref="AX332" ca="1">_xlfn.LET(
_xlpm.search_key, $W332&amp;$Y332,
_xlpm.Scenario, _xlfn.VSTACK( $W$20:$W$55&amp;$Y$20:$Y$55, $W$76:$W$110&amp;$Y$76:$Y$110),
_xlpm.Data,  _xlfn.VSTACK($AD$20:$BN$55, $AD$76:$BN$110),
IF(OR($Y332="",ISNUMBER(SEARCH("please",$Y332))),"", _xlfn.XLOOKUP(_xlpm.search_key, _xlpm.Scenario, _xlpm.Data, "▧"))
)</f>
        <v/>
      </c>
      <c r="AY332" s="2152" t="str" cm="1">
        <f t="array" aca="1" ref="AY332" ca="1">_xlfn.LET(
_xlpm.search_key, $W332&amp;$Y332,
_xlpm.Scenario, _xlfn.VSTACK( $W$20:$W$55&amp;$Y$20:$Y$55, $W$76:$W$110&amp;$Y$76:$Y$110),
_xlpm.Data,  _xlfn.VSTACK($AD$20:$BN$55, $AD$76:$BN$110),
IF(OR($Y332="",ISNUMBER(SEARCH("please",$Y332))),"", _xlfn.XLOOKUP(_xlpm.search_key, _xlpm.Scenario, _xlpm.Data, "▧"))
)</f>
        <v/>
      </c>
      <c r="AZ332" s="2152" t="str" cm="1">
        <f t="array" aca="1" ref="AZ332" ca="1">_xlfn.LET(
_xlpm.search_key, $W332&amp;$Y332,
_xlpm.Scenario, _xlfn.VSTACK( $W$20:$W$55&amp;$Y$20:$Y$55, $W$76:$W$110&amp;$Y$76:$Y$110),
_xlpm.Data,  _xlfn.VSTACK($AD$20:$BN$55, $AD$76:$BN$110),
IF(OR($Y332="",ISNUMBER(SEARCH("please",$Y332))),"", _xlfn.XLOOKUP(_xlpm.search_key, _xlpm.Scenario, _xlpm.Data, "▧"))
)</f>
        <v/>
      </c>
      <c r="BA332" s="2152" t="str" cm="1">
        <f t="array" aca="1" ref="BA332" ca="1">_xlfn.LET(
_xlpm.search_key, $W332&amp;$Y332,
_xlpm.Scenario, _xlfn.VSTACK( $W$20:$W$55&amp;$Y$20:$Y$55, $W$76:$W$110&amp;$Y$76:$Y$110),
_xlpm.Data,  _xlfn.VSTACK($AD$20:$BN$55, $AD$76:$BN$110),
IF(OR($Y332="",ISNUMBER(SEARCH("please",$Y332))),"", _xlfn.XLOOKUP(_xlpm.search_key, _xlpm.Scenario, _xlpm.Data, "▧"))
)</f>
        <v/>
      </c>
      <c r="BB332" s="2152" t="str" cm="1">
        <f t="array" aca="1" ref="BB332" ca="1">_xlfn.LET(
_xlpm.search_key, $W332&amp;$Y332,
_xlpm.Scenario, _xlfn.VSTACK( $W$20:$W$55&amp;$Y$20:$Y$55, $W$76:$W$110&amp;$Y$76:$Y$110),
_xlpm.Data,  _xlfn.VSTACK($AD$20:$BN$55, $AD$76:$BN$110),
IF(OR($Y332="",ISNUMBER(SEARCH("please",$Y332))),"", _xlfn.XLOOKUP(_xlpm.search_key, _xlpm.Scenario, _xlpm.Data, "▧"))
)</f>
        <v/>
      </c>
      <c r="BC332" s="2152" t="str" cm="1">
        <f t="array" aca="1" ref="BC332" ca="1">_xlfn.LET(
_xlpm.search_key, $W332&amp;$Y332,
_xlpm.Scenario, _xlfn.VSTACK( $W$20:$W$55&amp;$Y$20:$Y$55, $W$76:$W$110&amp;$Y$76:$Y$110),
_xlpm.Data,  _xlfn.VSTACK($AD$20:$BN$55, $AD$76:$BN$110),
IF(OR($Y332="",ISNUMBER(SEARCH("please",$Y332))),"", _xlfn.XLOOKUP(_xlpm.search_key, _xlpm.Scenario, _xlpm.Data, "▧"))
)</f>
        <v/>
      </c>
      <c r="BD332" s="2152" t="str" cm="1">
        <f t="array" aca="1" ref="BD332" ca="1">_xlfn.LET(
_xlpm.search_key, $W332&amp;$Y332,
_xlpm.Scenario, _xlfn.VSTACK( $W$20:$W$55&amp;$Y$20:$Y$55, $W$76:$W$110&amp;$Y$76:$Y$110),
_xlpm.Data,  _xlfn.VSTACK($AD$20:$BN$55, $AD$76:$BN$110),
IF(OR($Y332="",ISNUMBER(SEARCH("please",$Y332))),"", _xlfn.XLOOKUP(_xlpm.search_key, _xlpm.Scenario, _xlpm.Data, "▧"))
)</f>
        <v/>
      </c>
      <c r="BE332" s="2152" t="str" cm="1">
        <f t="array" aca="1" ref="BE332" ca="1">_xlfn.LET(
_xlpm.search_key, $W332&amp;$Y332,
_xlpm.Scenario, _xlfn.VSTACK( $W$20:$W$55&amp;$Y$20:$Y$55, $W$76:$W$110&amp;$Y$76:$Y$110),
_xlpm.Data,  _xlfn.VSTACK($AD$20:$BN$55, $AD$76:$BN$110),
IF(OR($Y332="",ISNUMBER(SEARCH("please",$Y332))),"", _xlfn.XLOOKUP(_xlpm.search_key, _xlpm.Scenario, _xlpm.Data, "▧"))
)</f>
        <v/>
      </c>
      <c r="BF332" s="2152" t="str" cm="1">
        <f t="array" aca="1" ref="BF332" ca="1">_xlfn.LET(
_xlpm.search_key, $W332&amp;$Y332,
_xlpm.Scenario, _xlfn.VSTACK( $W$20:$W$55&amp;$Y$20:$Y$55, $W$76:$W$110&amp;$Y$76:$Y$110),
_xlpm.Data,  _xlfn.VSTACK($AD$20:$BN$55, $AD$76:$BN$110),
IF(OR($Y332="",ISNUMBER(SEARCH("please",$Y332))),"", _xlfn.XLOOKUP(_xlpm.search_key, _xlpm.Scenario, _xlpm.Data, "▧"))
)</f>
        <v/>
      </c>
      <c r="BG332" s="2152" t="str" cm="1">
        <f t="array" aca="1" ref="BG332" ca="1">_xlfn.LET(
_xlpm.search_key, $W332&amp;$Y332,
_xlpm.Scenario, _xlfn.VSTACK( $W$20:$W$55&amp;$Y$20:$Y$55, $W$76:$W$110&amp;$Y$76:$Y$110),
_xlpm.Data,  _xlfn.VSTACK($AD$20:$BN$55, $AD$76:$BN$110),
IF(OR($Y332="",ISNUMBER(SEARCH("please",$Y332))),"", _xlfn.XLOOKUP(_xlpm.search_key, _xlpm.Scenario, _xlpm.Data, "▧"))
)</f>
        <v/>
      </c>
      <c r="BH332" s="2152" t="str" cm="1">
        <f t="array" aca="1" ref="BH332" ca="1">_xlfn.LET(
_xlpm.search_key, $W332&amp;$Y332,
_xlpm.Scenario, _xlfn.VSTACK( $W$20:$W$55&amp;$Y$20:$Y$55, $W$76:$W$110&amp;$Y$76:$Y$110),
_xlpm.Data,  _xlfn.VSTACK($AD$20:$BN$55, $AD$76:$BN$110),
IF(OR($Y332="",ISNUMBER(SEARCH("please",$Y332))),"", _xlfn.XLOOKUP(_xlpm.search_key, _xlpm.Scenario, _xlpm.Data, "▧"))
)</f>
        <v/>
      </c>
      <c r="BI332" s="2152" t="str" cm="1">
        <f t="array" aca="1" ref="BI332" ca="1">_xlfn.LET(
_xlpm.search_key, $W332&amp;$Y332,
_xlpm.Scenario, _xlfn.VSTACK( $W$20:$W$55&amp;$Y$20:$Y$55, $W$76:$W$110&amp;$Y$76:$Y$110),
_xlpm.Data,  _xlfn.VSTACK($AD$20:$BN$55, $AD$76:$BN$110),
IF(OR($Y332="",ISNUMBER(SEARCH("please",$Y332))),"", _xlfn.XLOOKUP(_xlpm.search_key, _xlpm.Scenario, _xlpm.Data, "▧"))
)</f>
        <v/>
      </c>
      <c r="BJ332" s="2152" t="str" cm="1">
        <f t="array" aca="1" ref="BJ332" ca="1">_xlfn.LET(
_xlpm.search_key, $W332&amp;$Y332,
_xlpm.Scenario, _xlfn.VSTACK( $W$20:$W$55&amp;$Y$20:$Y$55, $W$76:$W$110&amp;$Y$76:$Y$110),
_xlpm.Data,  _xlfn.VSTACK($AD$20:$BN$55, $AD$76:$BN$110),
IF(OR($Y332="",ISNUMBER(SEARCH("please",$Y332))),"", _xlfn.XLOOKUP(_xlpm.search_key, _xlpm.Scenario, _xlpm.Data, "▧"))
)</f>
        <v/>
      </c>
      <c r="BK332" s="2152" t="str" cm="1">
        <f t="array" aca="1" ref="BK332" ca="1">_xlfn.LET(
_xlpm.search_key, $W332&amp;$Y332,
_xlpm.Scenario, _xlfn.VSTACK( $W$20:$W$55&amp;$Y$20:$Y$55, $W$76:$W$110&amp;$Y$76:$Y$110),
_xlpm.Data,  _xlfn.VSTACK($AD$20:$BN$55, $AD$76:$BN$110),
IF(OR($Y332="",ISNUMBER(SEARCH("please",$Y332))),"", _xlfn.XLOOKUP(_xlpm.search_key, _xlpm.Scenario, _xlpm.Data, "▧"))
)</f>
        <v/>
      </c>
      <c r="BL332" s="2152" t="str" cm="1">
        <f t="array" aca="1" ref="BL332" ca="1">_xlfn.LET(
_xlpm.search_key, $W332&amp;$Y332,
_xlpm.Scenario, _xlfn.VSTACK( $W$20:$W$55&amp;$Y$20:$Y$55, $W$76:$W$110&amp;$Y$76:$Y$110),
_xlpm.Data,  _xlfn.VSTACK($AD$20:$BN$55, $AD$76:$BN$110),
IF(OR($Y332="",ISNUMBER(SEARCH("please",$Y332))),"", _xlfn.XLOOKUP(_xlpm.search_key, _xlpm.Scenario, _xlpm.Data, "▧"))
)</f>
        <v/>
      </c>
      <c r="BM332" s="2152" t="str" cm="1">
        <f t="array" aca="1" ref="BM332" ca="1">_xlfn.LET(
_xlpm.search_key, $W332&amp;$Y332,
_xlpm.Scenario, _xlfn.VSTACK( $W$20:$W$55&amp;$Y$20:$Y$55, $W$76:$W$110&amp;$Y$76:$Y$110),
_xlpm.Data,  _xlfn.VSTACK($AD$20:$BN$55, $AD$76:$BN$110),
IF(OR($Y332="",ISNUMBER(SEARCH("please",$Y332))),"", _xlfn.XLOOKUP(_xlpm.search_key, _xlpm.Scenario, _xlpm.Data, "▧"))
)</f>
        <v/>
      </c>
      <c r="BN332" s="2152" t="str" cm="1">
        <f t="array" aca="1" ref="BN332" ca="1">_xlfn.LET(
_xlpm.search_key, $W332&amp;$Y332,
_xlpm.Scenario, _xlfn.VSTACK( $W$20:$W$55&amp;$Y$20:$Y$55, $W$76:$W$110&amp;$Y$76:$Y$110),
_xlpm.Data,  _xlfn.VSTACK($AD$20:$BN$55, $AD$76:$BN$110),
IF(OR($Y332="",ISNUMBER(SEARCH("please",$Y332))),"", _xlfn.XLOOKUP(_xlpm.search_key, _xlpm.Scenario, _xlpm.Data, "▧"))
)</f>
        <v/>
      </c>
      <c r="BO332" s="2153"/>
      <c r="BP332" s="2153"/>
      <c r="BQ332" s="2153"/>
      <c r="BR332" s="2153"/>
      <c r="BS332" s="2153"/>
      <c r="BT332" s="2153"/>
      <c r="BU332" s="2153"/>
      <c r="BV332" s="2153"/>
      <c r="BW332" s="2153"/>
      <c r="BX332" s="2153"/>
      <c r="BY332" s="2153"/>
      <c r="BZ332" s="2153"/>
      <c r="CA332" s="34"/>
      <c r="CC332" s="58"/>
      <c r="CD332" s="2154" t="str" cm="1">
        <f t="array" aca="1" ref="CD332" ca="1">_xlfn.LET(
_xlpm.search_key,$W332&amp;$Y332,
_xlpm.Scenario,_xlfn.VSTACK($W$20:$W$55&amp;$Y$20:$Y$55,$W$76:$W$110&amp;$Y$76:$Y$110),
_xlpm.Data,_xlfn.VSTACK(CD$20:CE$55,CD$76:CE$110),
IF(OR($Y332="",ISNUMBER(SEARCH("please",$Y332))),"", _xlfn.XLOOKUP(_xlpm.search_key,_xlpm.Scenario,_xlpm.Data,"▧")
))</f>
        <v/>
      </c>
      <c r="CE332" s="2154"/>
      <c r="CF332" s="88"/>
      <c r="CG332" s="2154" t="str" cm="1">
        <f t="array" aca="1" ref="CG332" ca="1">_xlfn.LET(
_xlpm.search_key,$W332&amp;$Y332,
_xlpm.Scenario,_xlfn.VSTACK($W$20:$W$55&amp;$Y$20:$Y$55,$W$76:$W$110&amp;$Y$76:$Y$110),
_xlpm.Data,_xlfn.VSTACK(CG$20:CH$55,CG$76:CH$110),
IF(OR($Y332="",ISNUMBER(SEARCH("please",$Y332))),"", _xlfn.XLOOKUP(_xlpm.search_key,_xlpm.Scenario,_xlpm.Data,"▧")
))</f>
        <v/>
      </c>
      <c r="CH332" s="2154"/>
      <c r="CI332" s="88"/>
      <c r="CJ332" s="2154" t="str" cm="1">
        <f t="array" ref="CJ332">_xlfn.LET(
_xlpm.search_key,$W332&amp;$Y332,
_xlpm.Scenario,_xlfn.VSTACK($W$20:$W$55&amp;$Y$20:$Y$55,$W$76:$W$110&amp;$Y$76:$Y$110),
_xlpm.Data,_xlfn.VSTACK(CJ$20:CK$55,CJ$76:CK$110),
IF(OR($Y332="",ISNUMBER(SEARCH("please",$Y332))),"", _xlfn.XLOOKUP(_xlpm.search_key,_xlpm.Scenario,_xlpm.Data,"▧")
))</f>
        <v/>
      </c>
      <c r="CK332" s="2154"/>
      <c r="CL332" s="88"/>
      <c r="CM332" s="2154" t="str" cm="1">
        <f t="array" aca="1" ref="CM332" ca="1">_xlfn.LET(
_xlpm.search_key,$W332&amp;$Y332,
_xlpm.Scenario,_xlfn.VSTACK($W$20:$W$55&amp;$Y$20:$Y$55,$W$76:$W$110&amp;$Y$76:$Y$110),
_xlpm.Data,_xlfn.VSTACK(CM$20:CN$55,CM$76:CN$110),
IF(OR($Y332="",ISNUMBER(SEARCH("please",$Y332))),"", _xlfn.XLOOKUP(_xlpm.search_key,_xlpm.Scenario,_xlpm.Data,"▧")
))</f>
        <v/>
      </c>
      <c r="CN332" s="2154"/>
      <c r="CO332" s="88"/>
      <c r="CP332" s="2154" t="str" cm="1">
        <f t="array" aca="1" ref="CP332" ca="1">_xlfn.LET(
_xlpm.search_key,$W332&amp;$Y332,
_xlpm.Scenario,_xlfn.VSTACK($W$20:$W$55&amp;$Y$20:$Y$55,$W$76:$W$110&amp;$Y$76:$Y$110),
_xlpm.Data,_xlfn.VSTACK(CP$20:CQ$55,CP$76:CQ$110),
IF(OR($Y332="",ISNUMBER(SEARCH("please",$Y332))),"", _xlfn.XLOOKUP(_xlpm.search_key,_xlpm.Scenario,_xlpm.Data,"▧")
))</f>
        <v/>
      </c>
      <c r="CQ332" s="2154"/>
      <c r="CR332" s="34"/>
      <c r="CS332" s="2056"/>
    </row>
    <row r="333" spans="1:144" ht="21" customHeight="1">
      <c r="A333" s="1627"/>
      <c r="B333" s="2331"/>
      <c r="C333" s="2084"/>
      <c r="D333" s="1549"/>
      <c r="E333" s="1902"/>
      <c r="F333" s="401"/>
      <c r="G333" s="401"/>
      <c r="H333" s="585"/>
      <c r="I333" s="585"/>
      <c r="J333" s="401"/>
      <c r="K333" s="401"/>
      <c r="N333" s="158"/>
      <c r="O333" s="101"/>
      <c r="P333" s="52"/>
      <c r="Q333" s="101"/>
      <c r="R333" s="101"/>
      <c r="S333" s="101"/>
      <c r="T333" s="101"/>
      <c r="U333" s="39"/>
      <c r="V333" s="37"/>
      <c r="W333" s="2329"/>
      <c r="X333" s="2081"/>
      <c r="Y333" s="2367"/>
      <c r="Z333" s="198"/>
      <c r="AA333" s="2136"/>
      <c r="AB333" s="1134"/>
      <c r="AC333" s="125"/>
      <c r="AD333" s="2152" t="str" cm="1">
        <f t="array" aca="1" ref="AD333" ca="1">_xlfn.LET(
_xlpm.search_key, $W333&amp;$Y333,
_xlpm.Scenario, _xlfn.VSTACK( $W$20:$W$55&amp;$Y$20:$Y$55, $W$76:$W$110&amp;$Y$76:$Y$110),
_xlpm.Data,  _xlfn.VSTACK($AD$20:$BN$55, $AD$76:$BN$110),
IF(OR($Y333="",ISNUMBER(SEARCH("please",$Y333))),"", _xlfn.XLOOKUP(_xlpm.search_key, _xlpm.Scenario, _xlpm.Data, "▧",2))
)</f>
        <v/>
      </c>
      <c r="AE333" s="2152" t="str" cm="1">
        <f t="array" aca="1" ref="AE333" ca="1">_xlfn.LET(
_xlpm.search_key, $W333&amp;$Y333,
_xlpm.Scenario, _xlfn.VSTACK( $W$20:$W$55&amp;$Y$20:$Y$55, $W$76:$W$110&amp;$Y$76:$Y$110),
_xlpm.Data,  _xlfn.VSTACK($AD$20:$BN$55, $AD$76:$BN$110),
IF(OR($Y333="",ISNUMBER(SEARCH("please",$Y333))),"", _xlfn.XLOOKUP(_xlpm.search_key, _xlpm.Scenario, _xlpm.Data, "▧"))
)</f>
        <v/>
      </c>
      <c r="AF333" s="2152" t="str" cm="1">
        <f t="array" aca="1" ref="AF333" ca="1">_xlfn.LET(
_xlpm.search_key, $W333&amp;$Y333,
_xlpm.Scenario, _xlfn.VSTACK( $W$20:$W$55&amp;$Y$20:$Y$55, $W$76:$W$110&amp;$Y$76:$Y$110),
_xlpm.Data,  _xlfn.VSTACK($AD$20:$BN$55, $AD$76:$BN$110),
IF(OR($Y333="",ISNUMBER(SEARCH("please",$Y333))),"", _xlfn.XLOOKUP(_xlpm.search_key, _xlpm.Scenario, _xlpm.Data, "▧"))
)</f>
        <v/>
      </c>
      <c r="AG333" s="2152" t="str" cm="1">
        <f t="array" aca="1" ref="AG333" ca="1">_xlfn.LET(
_xlpm.search_key, $W333&amp;$Y333,
_xlpm.Scenario, _xlfn.VSTACK( $W$20:$W$55&amp;$Y$20:$Y$55, $W$76:$W$110&amp;$Y$76:$Y$110),
_xlpm.Data,  _xlfn.VSTACK($AD$20:$BN$55, $AD$76:$BN$110),
IF(OR($Y333="",ISNUMBER(SEARCH("please",$Y333))),"", _xlfn.XLOOKUP(_xlpm.search_key, _xlpm.Scenario, _xlpm.Data, "▧"))
)</f>
        <v/>
      </c>
      <c r="AH333" s="2152" t="str" cm="1">
        <f t="array" aca="1" ref="AH333" ca="1">_xlfn.LET(
_xlpm.search_key, $W333&amp;$Y333,
_xlpm.Scenario, _xlfn.VSTACK( $W$20:$W$55&amp;$Y$20:$Y$55, $W$76:$W$110&amp;$Y$76:$Y$110),
_xlpm.Data,  _xlfn.VSTACK($AD$20:$BN$55, $AD$76:$BN$110),
IF(OR($Y333="",ISNUMBER(SEARCH("please",$Y333))),"", _xlfn.XLOOKUP(_xlpm.search_key, _xlpm.Scenario, _xlpm.Data, "▧"))
)</f>
        <v/>
      </c>
      <c r="AI333" s="2152" t="str" cm="1">
        <f t="array" aca="1" ref="AI333" ca="1">_xlfn.LET(
_xlpm.search_key, $W333&amp;$Y333,
_xlpm.Scenario, _xlfn.VSTACK( $W$20:$W$55&amp;$Y$20:$Y$55, $W$76:$W$110&amp;$Y$76:$Y$110),
_xlpm.Data,  _xlfn.VSTACK($AD$20:$BN$55, $AD$76:$BN$110),
IF(OR($Y333="",ISNUMBER(SEARCH("please",$Y333))),"", _xlfn.XLOOKUP(_xlpm.search_key, _xlpm.Scenario, _xlpm.Data, "▧"))
)</f>
        <v/>
      </c>
      <c r="AJ333" s="2152" t="str" cm="1">
        <f t="array" aca="1" ref="AJ333" ca="1">_xlfn.LET(
_xlpm.search_key, $W333&amp;$Y333,
_xlpm.Scenario, _xlfn.VSTACK( $W$20:$W$55&amp;$Y$20:$Y$55, $W$76:$W$110&amp;$Y$76:$Y$110),
_xlpm.Data,  _xlfn.VSTACK($AD$20:$BN$55, $AD$76:$BN$110),
IF(OR($Y333="",ISNUMBER(SEARCH("please",$Y333))),"", _xlfn.XLOOKUP(_xlpm.search_key, _xlpm.Scenario, _xlpm.Data, "▧"))
)</f>
        <v/>
      </c>
      <c r="AK333" s="2152" t="str" cm="1">
        <f t="array" aca="1" ref="AK333" ca="1">_xlfn.LET(
_xlpm.search_key, $W333&amp;$Y333,
_xlpm.Scenario, _xlfn.VSTACK( $W$20:$W$55&amp;$Y$20:$Y$55, $W$76:$W$110&amp;$Y$76:$Y$110),
_xlpm.Data,  _xlfn.VSTACK($AD$20:$BN$55, $AD$76:$BN$110),
IF(OR($Y333="",ISNUMBER(SEARCH("please",$Y333))),"", _xlfn.XLOOKUP(_xlpm.search_key, _xlpm.Scenario, _xlpm.Data, "▧"))
)</f>
        <v/>
      </c>
      <c r="AL333" s="2152" t="str" cm="1">
        <f t="array" aca="1" ref="AL333" ca="1">_xlfn.LET(
_xlpm.search_key, $W333&amp;$Y333,
_xlpm.Scenario, _xlfn.VSTACK( $W$20:$W$55&amp;$Y$20:$Y$55, $W$76:$W$110&amp;$Y$76:$Y$110),
_xlpm.Data,  _xlfn.VSTACK($AD$20:$BN$55, $AD$76:$BN$110),
IF(OR($Y333="",ISNUMBER(SEARCH("please",$Y333))),"", _xlfn.XLOOKUP(_xlpm.search_key, _xlpm.Scenario, _xlpm.Data, "▧"))
)</f>
        <v/>
      </c>
      <c r="AM333" s="2152" t="str" cm="1">
        <f t="array" aca="1" ref="AM333" ca="1">_xlfn.LET(
_xlpm.search_key, $W333&amp;$Y333,
_xlpm.Scenario, _xlfn.VSTACK( $W$20:$W$55&amp;$Y$20:$Y$55, $W$76:$W$110&amp;$Y$76:$Y$110),
_xlpm.Data,  _xlfn.VSTACK($AD$20:$BN$55, $AD$76:$BN$110),
IF(OR($Y333="",ISNUMBER(SEARCH("please",$Y333))),"", _xlfn.XLOOKUP(_xlpm.search_key, _xlpm.Scenario, _xlpm.Data, "▧"))
)</f>
        <v/>
      </c>
      <c r="AN333" s="2152" t="str" cm="1">
        <f t="array" aca="1" ref="AN333" ca="1">_xlfn.LET(
_xlpm.search_key, $W333&amp;$Y333,
_xlpm.Scenario, _xlfn.VSTACK( $W$20:$W$55&amp;$Y$20:$Y$55, $W$76:$W$110&amp;$Y$76:$Y$110),
_xlpm.Data,  _xlfn.VSTACK($AD$20:$BN$55, $AD$76:$BN$110),
IF(OR($Y333="",ISNUMBER(SEARCH("please",$Y333))),"", _xlfn.XLOOKUP(_xlpm.search_key, _xlpm.Scenario, _xlpm.Data, "▧"))
)</f>
        <v/>
      </c>
      <c r="AO333" s="2152" t="str" cm="1">
        <f t="array" aca="1" ref="AO333" ca="1">_xlfn.LET(
_xlpm.search_key, $W333&amp;$Y333,
_xlpm.Scenario, _xlfn.VSTACK( $W$20:$W$55&amp;$Y$20:$Y$55, $W$76:$W$110&amp;$Y$76:$Y$110),
_xlpm.Data,  _xlfn.VSTACK($AD$20:$BN$55, $AD$76:$BN$110),
IF(OR($Y333="",ISNUMBER(SEARCH("please",$Y333))),"", _xlfn.XLOOKUP(_xlpm.search_key, _xlpm.Scenario, _xlpm.Data, "▧"))
)</f>
        <v/>
      </c>
      <c r="AP333" s="2152" t="str" cm="1">
        <f t="array" aca="1" ref="AP333" ca="1">_xlfn.LET(
_xlpm.search_key, $W333&amp;$Y333,
_xlpm.Scenario, _xlfn.VSTACK( $W$20:$W$55&amp;$Y$20:$Y$55, $W$76:$W$110&amp;$Y$76:$Y$110),
_xlpm.Data,  _xlfn.VSTACK($AD$20:$BN$55, $AD$76:$BN$110),
IF(OR($Y333="",ISNUMBER(SEARCH("please",$Y333))),"", _xlfn.XLOOKUP(_xlpm.search_key, _xlpm.Scenario, _xlpm.Data, "▧"))
)</f>
        <v/>
      </c>
      <c r="AQ333" s="2152" t="str" cm="1">
        <f t="array" aca="1" ref="AQ333" ca="1">_xlfn.LET(
_xlpm.search_key, $W333&amp;$Y333,
_xlpm.Scenario, _xlfn.VSTACK( $W$20:$W$55&amp;$Y$20:$Y$55, $W$76:$W$110&amp;$Y$76:$Y$110),
_xlpm.Data,  _xlfn.VSTACK($AD$20:$BN$55, $AD$76:$BN$110),
IF(OR($Y333="",ISNUMBER(SEARCH("please",$Y333))),"", _xlfn.XLOOKUP(_xlpm.search_key, _xlpm.Scenario, _xlpm.Data, "▧"))
)</f>
        <v/>
      </c>
      <c r="AR333" s="2152" t="str" cm="1">
        <f t="array" aca="1" ref="AR333" ca="1">_xlfn.LET(
_xlpm.search_key, $W333&amp;$Y333,
_xlpm.Scenario, _xlfn.VSTACK( $W$20:$W$55&amp;$Y$20:$Y$55, $W$76:$W$110&amp;$Y$76:$Y$110),
_xlpm.Data,  _xlfn.VSTACK($AD$20:$BN$55, $AD$76:$BN$110),
IF(OR($Y333="",ISNUMBER(SEARCH("please",$Y333))),"", _xlfn.XLOOKUP(_xlpm.search_key, _xlpm.Scenario, _xlpm.Data, "▧"))
)</f>
        <v/>
      </c>
      <c r="AS333" s="2152" t="str" cm="1">
        <f t="array" aca="1" ref="AS333" ca="1">_xlfn.LET(
_xlpm.search_key, $W333&amp;$Y333,
_xlpm.Scenario, _xlfn.VSTACK( $W$20:$W$55&amp;$Y$20:$Y$55, $W$76:$W$110&amp;$Y$76:$Y$110),
_xlpm.Data,  _xlfn.VSTACK($AD$20:$BN$55, $AD$76:$BN$110),
IF(OR($Y333="",ISNUMBER(SEARCH("please",$Y333))),"", _xlfn.XLOOKUP(_xlpm.search_key, _xlpm.Scenario, _xlpm.Data, "▧"))
)</f>
        <v/>
      </c>
      <c r="AT333" s="2152" t="str" cm="1">
        <f t="array" aca="1" ref="AT333" ca="1">_xlfn.LET(
_xlpm.search_key, $W333&amp;$Y333,
_xlpm.Scenario, _xlfn.VSTACK( $W$20:$W$55&amp;$Y$20:$Y$55, $W$76:$W$110&amp;$Y$76:$Y$110),
_xlpm.Data,  _xlfn.VSTACK($AD$20:$BN$55, $AD$76:$BN$110),
IF(OR($Y333="",ISNUMBER(SEARCH("please",$Y333))),"", _xlfn.XLOOKUP(_xlpm.search_key, _xlpm.Scenario, _xlpm.Data, "▧"))
)</f>
        <v/>
      </c>
      <c r="AU333" s="2152" t="str" cm="1">
        <f t="array" aca="1" ref="AU333" ca="1">_xlfn.LET(
_xlpm.search_key, $W333&amp;$Y333,
_xlpm.Scenario, _xlfn.VSTACK( $W$20:$W$55&amp;$Y$20:$Y$55, $W$76:$W$110&amp;$Y$76:$Y$110),
_xlpm.Data,  _xlfn.VSTACK($AD$20:$BN$55, $AD$76:$BN$110),
IF(OR($Y333="",ISNUMBER(SEARCH("please",$Y333))),"", _xlfn.XLOOKUP(_xlpm.search_key, _xlpm.Scenario, _xlpm.Data, "▧"))
)</f>
        <v/>
      </c>
      <c r="AV333" s="2152" t="str" cm="1">
        <f t="array" aca="1" ref="AV333" ca="1">_xlfn.LET(
_xlpm.search_key, $W333&amp;$Y333,
_xlpm.Scenario, _xlfn.VSTACK( $W$20:$W$55&amp;$Y$20:$Y$55, $W$76:$W$110&amp;$Y$76:$Y$110),
_xlpm.Data,  _xlfn.VSTACK($AD$20:$BN$55, $AD$76:$BN$110),
IF(OR($Y333="",ISNUMBER(SEARCH("please",$Y333))),"", _xlfn.XLOOKUP(_xlpm.search_key, _xlpm.Scenario, _xlpm.Data, "▧"))
)</f>
        <v/>
      </c>
      <c r="AW333" s="2152" t="str" cm="1">
        <f t="array" aca="1" ref="AW333" ca="1">_xlfn.LET(
_xlpm.search_key, $W333&amp;$Y333,
_xlpm.Scenario, _xlfn.VSTACK( $W$20:$W$55&amp;$Y$20:$Y$55, $W$76:$W$110&amp;$Y$76:$Y$110),
_xlpm.Data,  _xlfn.VSTACK($AD$20:$BN$55, $AD$76:$BN$110),
IF(OR($Y333="",ISNUMBER(SEARCH("please",$Y333))),"", _xlfn.XLOOKUP(_xlpm.search_key, _xlpm.Scenario, _xlpm.Data, "▧"))
)</f>
        <v/>
      </c>
      <c r="AX333" s="2152" t="str" cm="1">
        <f t="array" aca="1" ref="AX333" ca="1">_xlfn.LET(
_xlpm.search_key, $W333&amp;$Y333,
_xlpm.Scenario, _xlfn.VSTACK( $W$20:$W$55&amp;$Y$20:$Y$55, $W$76:$W$110&amp;$Y$76:$Y$110),
_xlpm.Data,  _xlfn.VSTACK($AD$20:$BN$55, $AD$76:$BN$110),
IF(OR($Y333="",ISNUMBER(SEARCH("please",$Y333))),"", _xlfn.XLOOKUP(_xlpm.search_key, _xlpm.Scenario, _xlpm.Data, "▧"))
)</f>
        <v/>
      </c>
      <c r="AY333" s="2152" t="str" cm="1">
        <f t="array" aca="1" ref="AY333" ca="1">_xlfn.LET(
_xlpm.search_key, $W333&amp;$Y333,
_xlpm.Scenario, _xlfn.VSTACK( $W$20:$W$55&amp;$Y$20:$Y$55, $W$76:$W$110&amp;$Y$76:$Y$110),
_xlpm.Data,  _xlfn.VSTACK($AD$20:$BN$55, $AD$76:$BN$110),
IF(OR($Y333="",ISNUMBER(SEARCH("please",$Y333))),"", _xlfn.XLOOKUP(_xlpm.search_key, _xlpm.Scenario, _xlpm.Data, "▧"))
)</f>
        <v/>
      </c>
      <c r="AZ333" s="2152" t="str" cm="1">
        <f t="array" aca="1" ref="AZ333" ca="1">_xlfn.LET(
_xlpm.search_key, $W333&amp;$Y333,
_xlpm.Scenario, _xlfn.VSTACK( $W$20:$W$55&amp;$Y$20:$Y$55, $W$76:$W$110&amp;$Y$76:$Y$110),
_xlpm.Data,  _xlfn.VSTACK($AD$20:$BN$55, $AD$76:$BN$110),
IF(OR($Y333="",ISNUMBER(SEARCH("please",$Y333))),"", _xlfn.XLOOKUP(_xlpm.search_key, _xlpm.Scenario, _xlpm.Data, "▧"))
)</f>
        <v/>
      </c>
      <c r="BA333" s="2152" t="str" cm="1">
        <f t="array" aca="1" ref="BA333" ca="1">_xlfn.LET(
_xlpm.search_key, $W333&amp;$Y333,
_xlpm.Scenario, _xlfn.VSTACK( $W$20:$W$55&amp;$Y$20:$Y$55, $W$76:$W$110&amp;$Y$76:$Y$110),
_xlpm.Data,  _xlfn.VSTACK($AD$20:$BN$55, $AD$76:$BN$110),
IF(OR($Y333="",ISNUMBER(SEARCH("please",$Y333))),"", _xlfn.XLOOKUP(_xlpm.search_key, _xlpm.Scenario, _xlpm.Data, "▧"))
)</f>
        <v/>
      </c>
      <c r="BB333" s="2152" t="str" cm="1">
        <f t="array" aca="1" ref="BB333" ca="1">_xlfn.LET(
_xlpm.search_key, $W333&amp;$Y333,
_xlpm.Scenario, _xlfn.VSTACK( $W$20:$W$55&amp;$Y$20:$Y$55, $W$76:$W$110&amp;$Y$76:$Y$110),
_xlpm.Data,  _xlfn.VSTACK($AD$20:$BN$55, $AD$76:$BN$110),
IF(OR($Y333="",ISNUMBER(SEARCH("please",$Y333))),"", _xlfn.XLOOKUP(_xlpm.search_key, _xlpm.Scenario, _xlpm.Data, "▧"))
)</f>
        <v/>
      </c>
      <c r="BC333" s="2152" t="str" cm="1">
        <f t="array" aca="1" ref="BC333" ca="1">_xlfn.LET(
_xlpm.search_key, $W333&amp;$Y333,
_xlpm.Scenario, _xlfn.VSTACK( $W$20:$W$55&amp;$Y$20:$Y$55, $W$76:$W$110&amp;$Y$76:$Y$110),
_xlpm.Data,  _xlfn.VSTACK($AD$20:$BN$55, $AD$76:$BN$110),
IF(OR($Y333="",ISNUMBER(SEARCH("please",$Y333))),"", _xlfn.XLOOKUP(_xlpm.search_key, _xlpm.Scenario, _xlpm.Data, "▧"))
)</f>
        <v/>
      </c>
      <c r="BD333" s="2152" t="str" cm="1">
        <f t="array" aca="1" ref="BD333" ca="1">_xlfn.LET(
_xlpm.search_key, $W333&amp;$Y333,
_xlpm.Scenario, _xlfn.VSTACK( $W$20:$W$55&amp;$Y$20:$Y$55, $W$76:$W$110&amp;$Y$76:$Y$110),
_xlpm.Data,  _xlfn.VSTACK($AD$20:$BN$55, $AD$76:$BN$110),
IF(OR($Y333="",ISNUMBER(SEARCH("please",$Y333))),"", _xlfn.XLOOKUP(_xlpm.search_key, _xlpm.Scenario, _xlpm.Data, "▧"))
)</f>
        <v/>
      </c>
      <c r="BE333" s="2152" t="str" cm="1">
        <f t="array" aca="1" ref="BE333" ca="1">_xlfn.LET(
_xlpm.search_key, $W333&amp;$Y333,
_xlpm.Scenario, _xlfn.VSTACK( $W$20:$W$55&amp;$Y$20:$Y$55, $W$76:$W$110&amp;$Y$76:$Y$110),
_xlpm.Data,  _xlfn.VSTACK($AD$20:$BN$55, $AD$76:$BN$110),
IF(OR($Y333="",ISNUMBER(SEARCH("please",$Y333))),"", _xlfn.XLOOKUP(_xlpm.search_key, _xlpm.Scenario, _xlpm.Data, "▧"))
)</f>
        <v/>
      </c>
      <c r="BF333" s="2152" t="str" cm="1">
        <f t="array" aca="1" ref="BF333" ca="1">_xlfn.LET(
_xlpm.search_key, $W333&amp;$Y333,
_xlpm.Scenario, _xlfn.VSTACK( $W$20:$W$55&amp;$Y$20:$Y$55, $W$76:$W$110&amp;$Y$76:$Y$110),
_xlpm.Data,  _xlfn.VSTACK($AD$20:$BN$55, $AD$76:$BN$110),
IF(OR($Y333="",ISNUMBER(SEARCH("please",$Y333))),"", _xlfn.XLOOKUP(_xlpm.search_key, _xlpm.Scenario, _xlpm.Data, "▧"))
)</f>
        <v/>
      </c>
      <c r="BG333" s="2152" t="str" cm="1">
        <f t="array" aca="1" ref="BG333" ca="1">_xlfn.LET(
_xlpm.search_key, $W333&amp;$Y333,
_xlpm.Scenario, _xlfn.VSTACK( $W$20:$W$55&amp;$Y$20:$Y$55, $W$76:$W$110&amp;$Y$76:$Y$110),
_xlpm.Data,  _xlfn.VSTACK($AD$20:$BN$55, $AD$76:$BN$110),
IF(OR($Y333="",ISNUMBER(SEARCH("please",$Y333))),"", _xlfn.XLOOKUP(_xlpm.search_key, _xlpm.Scenario, _xlpm.Data, "▧"))
)</f>
        <v/>
      </c>
      <c r="BH333" s="2152" t="str" cm="1">
        <f t="array" aca="1" ref="BH333" ca="1">_xlfn.LET(
_xlpm.search_key, $W333&amp;$Y333,
_xlpm.Scenario, _xlfn.VSTACK( $W$20:$W$55&amp;$Y$20:$Y$55, $W$76:$W$110&amp;$Y$76:$Y$110),
_xlpm.Data,  _xlfn.VSTACK($AD$20:$BN$55, $AD$76:$BN$110),
IF(OR($Y333="",ISNUMBER(SEARCH("please",$Y333))),"", _xlfn.XLOOKUP(_xlpm.search_key, _xlpm.Scenario, _xlpm.Data, "▧"))
)</f>
        <v/>
      </c>
      <c r="BI333" s="2152" t="str" cm="1">
        <f t="array" aca="1" ref="BI333" ca="1">_xlfn.LET(
_xlpm.search_key, $W333&amp;$Y333,
_xlpm.Scenario, _xlfn.VSTACK( $W$20:$W$55&amp;$Y$20:$Y$55, $W$76:$W$110&amp;$Y$76:$Y$110),
_xlpm.Data,  _xlfn.VSTACK($AD$20:$BN$55, $AD$76:$BN$110),
IF(OR($Y333="",ISNUMBER(SEARCH("please",$Y333))),"", _xlfn.XLOOKUP(_xlpm.search_key, _xlpm.Scenario, _xlpm.Data, "▧"))
)</f>
        <v/>
      </c>
      <c r="BJ333" s="2152" t="str" cm="1">
        <f t="array" aca="1" ref="BJ333" ca="1">_xlfn.LET(
_xlpm.search_key, $W333&amp;$Y333,
_xlpm.Scenario, _xlfn.VSTACK( $W$20:$W$55&amp;$Y$20:$Y$55, $W$76:$W$110&amp;$Y$76:$Y$110),
_xlpm.Data,  _xlfn.VSTACK($AD$20:$BN$55, $AD$76:$BN$110),
IF(OR($Y333="",ISNUMBER(SEARCH("please",$Y333))),"", _xlfn.XLOOKUP(_xlpm.search_key, _xlpm.Scenario, _xlpm.Data, "▧"))
)</f>
        <v/>
      </c>
      <c r="BK333" s="2152" t="str" cm="1">
        <f t="array" aca="1" ref="BK333" ca="1">_xlfn.LET(
_xlpm.search_key, $W333&amp;$Y333,
_xlpm.Scenario, _xlfn.VSTACK( $W$20:$W$55&amp;$Y$20:$Y$55, $W$76:$W$110&amp;$Y$76:$Y$110),
_xlpm.Data,  _xlfn.VSTACK($AD$20:$BN$55, $AD$76:$BN$110),
IF(OR($Y333="",ISNUMBER(SEARCH("please",$Y333))),"", _xlfn.XLOOKUP(_xlpm.search_key, _xlpm.Scenario, _xlpm.Data, "▧"))
)</f>
        <v/>
      </c>
      <c r="BL333" s="2152" t="str" cm="1">
        <f t="array" aca="1" ref="BL333" ca="1">_xlfn.LET(
_xlpm.search_key, $W333&amp;$Y333,
_xlpm.Scenario, _xlfn.VSTACK( $W$20:$W$55&amp;$Y$20:$Y$55, $W$76:$W$110&amp;$Y$76:$Y$110),
_xlpm.Data,  _xlfn.VSTACK($AD$20:$BN$55, $AD$76:$BN$110),
IF(OR($Y333="",ISNUMBER(SEARCH("please",$Y333))),"", _xlfn.XLOOKUP(_xlpm.search_key, _xlpm.Scenario, _xlpm.Data, "▧"))
)</f>
        <v/>
      </c>
      <c r="BM333" s="2152" t="str" cm="1">
        <f t="array" aca="1" ref="BM333" ca="1">_xlfn.LET(
_xlpm.search_key, $W333&amp;$Y333,
_xlpm.Scenario, _xlfn.VSTACK( $W$20:$W$55&amp;$Y$20:$Y$55, $W$76:$W$110&amp;$Y$76:$Y$110),
_xlpm.Data,  _xlfn.VSTACK($AD$20:$BN$55, $AD$76:$BN$110),
IF(OR($Y333="",ISNUMBER(SEARCH("please",$Y333))),"", _xlfn.XLOOKUP(_xlpm.search_key, _xlpm.Scenario, _xlpm.Data, "▧"))
)</f>
        <v/>
      </c>
      <c r="BN333" s="2152" t="str" cm="1">
        <f t="array" aca="1" ref="BN333" ca="1">_xlfn.LET(
_xlpm.search_key, $W333&amp;$Y333,
_xlpm.Scenario, _xlfn.VSTACK( $W$20:$W$55&amp;$Y$20:$Y$55, $W$76:$W$110&amp;$Y$76:$Y$110),
_xlpm.Data,  _xlfn.VSTACK($AD$20:$BN$55, $AD$76:$BN$110),
IF(OR($Y333="",ISNUMBER(SEARCH("please",$Y333))),"", _xlfn.XLOOKUP(_xlpm.search_key, _xlpm.Scenario, _xlpm.Data, "▧"))
)</f>
        <v/>
      </c>
      <c r="BO333" s="2153"/>
      <c r="BP333" s="2153"/>
      <c r="BQ333" s="2153"/>
      <c r="BR333" s="2153"/>
      <c r="BS333" s="2153"/>
      <c r="BT333" s="2153"/>
      <c r="BU333" s="2153"/>
      <c r="BV333" s="2153"/>
      <c r="BW333" s="2153"/>
      <c r="BX333" s="2153"/>
      <c r="BY333" s="2153"/>
      <c r="BZ333" s="2153"/>
      <c r="CA333" s="34"/>
      <c r="CC333" s="58"/>
      <c r="CD333" s="2154" t="str" cm="1">
        <f t="array" aca="1" ref="CD333" ca="1">_xlfn.LET(
_xlpm.search_key,$W333&amp;$Y333,
_xlpm.Scenario,_xlfn.VSTACK($W$20:$W$55&amp;$Y$20:$Y$55,$W$76:$W$110&amp;$Y$76:$Y$110),
_xlpm.Data,_xlfn.VSTACK(CD$20:CE$55,CD$76:CE$110),
IF(OR($Y333="",ISNUMBER(SEARCH("please",$Y333))),"", _xlfn.XLOOKUP(_xlpm.search_key,_xlpm.Scenario,_xlpm.Data,"▧")
))</f>
        <v/>
      </c>
      <c r="CE333" s="2154"/>
      <c r="CF333" s="88"/>
      <c r="CG333" s="2154" t="str" cm="1">
        <f t="array" aca="1" ref="CG333" ca="1">_xlfn.LET(
_xlpm.search_key,$W333&amp;$Y333,
_xlpm.Scenario,_xlfn.VSTACK($W$20:$W$55&amp;$Y$20:$Y$55,$W$76:$W$110&amp;$Y$76:$Y$110),
_xlpm.Data,_xlfn.VSTACK(CG$20:CH$55,CG$76:CH$110),
IF(OR($Y333="",ISNUMBER(SEARCH("please",$Y333))),"", _xlfn.XLOOKUP(_xlpm.search_key,_xlpm.Scenario,_xlpm.Data,"▧")
))</f>
        <v/>
      </c>
      <c r="CH333" s="2154"/>
      <c r="CI333" s="88"/>
      <c r="CJ333" s="2154" t="str" cm="1">
        <f t="array" ref="CJ333">_xlfn.LET(
_xlpm.search_key,$W333&amp;$Y333,
_xlpm.Scenario,_xlfn.VSTACK($W$20:$W$55&amp;$Y$20:$Y$55,$W$76:$W$110&amp;$Y$76:$Y$110),
_xlpm.Data,_xlfn.VSTACK(CJ$20:CK$55,CJ$76:CK$110),
IF(OR($Y333="",ISNUMBER(SEARCH("please",$Y333))),"", _xlfn.XLOOKUP(_xlpm.search_key,_xlpm.Scenario,_xlpm.Data,"▧")
))</f>
        <v/>
      </c>
      <c r="CK333" s="2154"/>
      <c r="CL333" s="88"/>
      <c r="CM333" s="2154" t="str" cm="1">
        <f t="array" aca="1" ref="CM333" ca="1">_xlfn.LET(
_xlpm.search_key,$W333&amp;$Y333,
_xlpm.Scenario,_xlfn.VSTACK($W$20:$W$55&amp;$Y$20:$Y$55,$W$76:$W$110&amp;$Y$76:$Y$110),
_xlpm.Data,_xlfn.VSTACK(CM$20:CN$55,CM$76:CN$110),
IF(OR($Y333="",ISNUMBER(SEARCH("please",$Y333))),"", _xlfn.XLOOKUP(_xlpm.search_key,_xlpm.Scenario,_xlpm.Data,"▧")
))</f>
        <v/>
      </c>
      <c r="CN333" s="2154"/>
      <c r="CO333" s="88"/>
      <c r="CP333" s="2154" t="str" cm="1">
        <f t="array" aca="1" ref="CP333" ca="1">_xlfn.LET(
_xlpm.search_key,$W333&amp;$Y333,
_xlpm.Scenario,_xlfn.VSTACK($W$20:$W$55&amp;$Y$20:$Y$55,$W$76:$W$110&amp;$Y$76:$Y$110),
_xlpm.Data,_xlfn.VSTACK(CP$20:CQ$55,CP$76:CQ$110),
IF(OR($Y333="",ISNUMBER(SEARCH("please",$Y333))),"", _xlfn.XLOOKUP(_xlpm.search_key,_xlpm.Scenario,_xlpm.Data,"▧")
))</f>
        <v/>
      </c>
      <c r="CQ333" s="2154"/>
      <c r="CR333" s="34"/>
      <c r="CS333" s="2056"/>
    </row>
    <row r="334" spans="1:144" ht="21" customHeight="1">
      <c r="A334" s="1627"/>
      <c r="B334" s="2331"/>
      <c r="C334" s="2084"/>
      <c r="D334" s="1549"/>
      <c r="E334" s="1902"/>
      <c r="F334" s="401"/>
      <c r="G334" s="401"/>
      <c r="H334" s="585"/>
      <c r="I334" s="585"/>
      <c r="J334" s="401"/>
      <c r="K334" s="401"/>
      <c r="N334" s="158"/>
      <c r="O334" s="101"/>
      <c r="P334" s="52"/>
      <c r="Q334" s="101"/>
      <c r="R334" s="101"/>
      <c r="S334" s="101"/>
      <c r="T334" s="101"/>
      <c r="U334" s="39"/>
      <c r="V334" s="37"/>
      <c r="W334" s="2329"/>
      <c r="X334" s="2081"/>
      <c r="Y334" s="2367"/>
      <c r="Z334" s="198"/>
      <c r="AA334" s="2136"/>
      <c r="AB334" s="1134"/>
      <c r="AC334" s="125"/>
      <c r="AD334" s="2152" t="str" cm="1">
        <f t="array" aca="1" ref="AD334" ca="1">_xlfn.LET(
_xlpm.search_key, $W334&amp;$Y334,
_xlpm.Scenario, _xlfn.VSTACK( $W$20:$W$55&amp;$Y$20:$Y$55, $W$76:$W$110&amp;$Y$76:$Y$110),
_xlpm.Data,  _xlfn.VSTACK($AD$20:$BN$55, $AD$76:$BN$110),
IF(OR($Y334="",ISNUMBER(SEARCH("please",$Y334))),"", _xlfn.XLOOKUP(_xlpm.search_key, _xlpm.Scenario, _xlpm.Data, "▧",2))
)</f>
        <v/>
      </c>
      <c r="AE334" s="2152" t="str" cm="1">
        <f t="array" aca="1" ref="AE334" ca="1">_xlfn.LET(
_xlpm.search_key, $W334&amp;$Y334,
_xlpm.Scenario, _xlfn.VSTACK( $W$20:$W$55&amp;$Y$20:$Y$55, $W$76:$W$110&amp;$Y$76:$Y$110),
_xlpm.Data,  _xlfn.VSTACK($AD$20:$BN$55, $AD$76:$BN$110),
IF(OR($Y334="",ISNUMBER(SEARCH("please",$Y334))),"", _xlfn.XLOOKUP(_xlpm.search_key, _xlpm.Scenario, _xlpm.Data, "▧"))
)</f>
        <v/>
      </c>
      <c r="AF334" s="2152" t="str" cm="1">
        <f t="array" aca="1" ref="AF334" ca="1">_xlfn.LET(
_xlpm.search_key, $W334&amp;$Y334,
_xlpm.Scenario, _xlfn.VSTACK( $W$20:$W$55&amp;$Y$20:$Y$55, $W$76:$W$110&amp;$Y$76:$Y$110),
_xlpm.Data,  _xlfn.VSTACK($AD$20:$BN$55, $AD$76:$BN$110),
IF(OR($Y334="",ISNUMBER(SEARCH("please",$Y334))),"", _xlfn.XLOOKUP(_xlpm.search_key, _xlpm.Scenario, _xlpm.Data, "▧"))
)</f>
        <v/>
      </c>
      <c r="AG334" s="2152" t="str" cm="1">
        <f t="array" aca="1" ref="AG334" ca="1">_xlfn.LET(
_xlpm.search_key, $W334&amp;$Y334,
_xlpm.Scenario, _xlfn.VSTACK( $W$20:$W$55&amp;$Y$20:$Y$55, $W$76:$W$110&amp;$Y$76:$Y$110),
_xlpm.Data,  _xlfn.VSTACK($AD$20:$BN$55, $AD$76:$BN$110),
IF(OR($Y334="",ISNUMBER(SEARCH("please",$Y334))),"", _xlfn.XLOOKUP(_xlpm.search_key, _xlpm.Scenario, _xlpm.Data, "▧"))
)</f>
        <v/>
      </c>
      <c r="AH334" s="2152" t="str" cm="1">
        <f t="array" aca="1" ref="AH334" ca="1">_xlfn.LET(
_xlpm.search_key, $W334&amp;$Y334,
_xlpm.Scenario, _xlfn.VSTACK( $W$20:$W$55&amp;$Y$20:$Y$55, $W$76:$W$110&amp;$Y$76:$Y$110),
_xlpm.Data,  _xlfn.VSTACK($AD$20:$BN$55, $AD$76:$BN$110),
IF(OR($Y334="",ISNUMBER(SEARCH("please",$Y334))),"", _xlfn.XLOOKUP(_xlpm.search_key, _xlpm.Scenario, _xlpm.Data, "▧"))
)</f>
        <v/>
      </c>
      <c r="AI334" s="2152" t="str" cm="1">
        <f t="array" aca="1" ref="AI334" ca="1">_xlfn.LET(
_xlpm.search_key, $W334&amp;$Y334,
_xlpm.Scenario, _xlfn.VSTACK( $W$20:$W$55&amp;$Y$20:$Y$55, $W$76:$W$110&amp;$Y$76:$Y$110),
_xlpm.Data,  _xlfn.VSTACK($AD$20:$BN$55, $AD$76:$BN$110),
IF(OR($Y334="",ISNUMBER(SEARCH("please",$Y334))),"", _xlfn.XLOOKUP(_xlpm.search_key, _xlpm.Scenario, _xlpm.Data, "▧"))
)</f>
        <v/>
      </c>
      <c r="AJ334" s="2152" t="str" cm="1">
        <f t="array" aca="1" ref="AJ334" ca="1">_xlfn.LET(
_xlpm.search_key, $W334&amp;$Y334,
_xlpm.Scenario, _xlfn.VSTACK( $W$20:$W$55&amp;$Y$20:$Y$55, $W$76:$W$110&amp;$Y$76:$Y$110),
_xlpm.Data,  _xlfn.VSTACK($AD$20:$BN$55, $AD$76:$BN$110),
IF(OR($Y334="",ISNUMBER(SEARCH("please",$Y334))),"", _xlfn.XLOOKUP(_xlpm.search_key, _xlpm.Scenario, _xlpm.Data, "▧"))
)</f>
        <v/>
      </c>
      <c r="AK334" s="2152" t="str" cm="1">
        <f t="array" aca="1" ref="AK334" ca="1">_xlfn.LET(
_xlpm.search_key, $W334&amp;$Y334,
_xlpm.Scenario, _xlfn.VSTACK( $W$20:$W$55&amp;$Y$20:$Y$55, $W$76:$W$110&amp;$Y$76:$Y$110),
_xlpm.Data,  _xlfn.VSTACK($AD$20:$BN$55, $AD$76:$BN$110),
IF(OR($Y334="",ISNUMBER(SEARCH("please",$Y334))),"", _xlfn.XLOOKUP(_xlpm.search_key, _xlpm.Scenario, _xlpm.Data, "▧"))
)</f>
        <v/>
      </c>
      <c r="AL334" s="2152" t="str" cm="1">
        <f t="array" aca="1" ref="AL334" ca="1">_xlfn.LET(
_xlpm.search_key, $W334&amp;$Y334,
_xlpm.Scenario, _xlfn.VSTACK( $W$20:$W$55&amp;$Y$20:$Y$55, $W$76:$W$110&amp;$Y$76:$Y$110),
_xlpm.Data,  _xlfn.VSTACK($AD$20:$BN$55, $AD$76:$BN$110),
IF(OR($Y334="",ISNUMBER(SEARCH("please",$Y334))),"", _xlfn.XLOOKUP(_xlpm.search_key, _xlpm.Scenario, _xlpm.Data, "▧"))
)</f>
        <v/>
      </c>
      <c r="AM334" s="2152" t="str" cm="1">
        <f t="array" aca="1" ref="AM334" ca="1">_xlfn.LET(
_xlpm.search_key, $W334&amp;$Y334,
_xlpm.Scenario, _xlfn.VSTACK( $W$20:$W$55&amp;$Y$20:$Y$55, $W$76:$W$110&amp;$Y$76:$Y$110),
_xlpm.Data,  _xlfn.VSTACK($AD$20:$BN$55, $AD$76:$BN$110),
IF(OR($Y334="",ISNUMBER(SEARCH("please",$Y334))),"", _xlfn.XLOOKUP(_xlpm.search_key, _xlpm.Scenario, _xlpm.Data, "▧"))
)</f>
        <v/>
      </c>
      <c r="AN334" s="2152" t="str" cm="1">
        <f t="array" aca="1" ref="AN334" ca="1">_xlfn.LET(
_xlpm.search_key, $W334&amp;$Y334,
_xlpm.Scenario, _xlfn.VSTACK( $W$20:$W$55&amp;$Y$20:$Y$55, $W$76:$W$110&amp;$Y$76:$Y$110),
_xlpm.Data,  _xlfn.VSTACK($AD$20:$BN$55, $AD$76:$BN$110),
IF(OR($Y334="",ISNUMBER(SEARCH("please",$Y334))),"", _xlfn.XLOOKUP(_xlpm.search_key, _xlpm.Scenario, _xlpm.Data, "▧"))
)</f>
        <v/>
      </c>
      <c r="AO334" s="2152" t="str" cm="1">
        <f t="array" aca="1" ref="AO334" ca="1">_xlfn.LET(
_xlpm.search_key, $W334&amp;$Y334,
_xlpm.Scenario, _xlfn.VSTACK( $W$20:$W$55&amp;$Y$20:$Y$55, $W$76:$W$110&amp;$Y$76:$Y$110),
_xlpm.Data,  _xlfn.VSTACK($AD$20:$BN$55, $AD$76:$BN$110),
IF(OR($Y334="",ISNUMBER(SEARCH("please",$Y334))),"", _xlfn.XLOOKUP(_xlpm.search_key, _xlpm.Scenario, _xlpm.Data, "▧"))
)</f>
        <v/>
      </c>
      <c r="AP334" s="2152" t="str" cm="1">
        <f t="array" aca="1" ref="AP334" ca="1">_xlfn.LET(
_xlpm.search_key, $W334&amp;$Y334,
_xlpm.Scenario, _xlfn.VSTACK( $W$20:$W$55&amp;$Y$20:$Y$55, $W$76:$W$110&amp;$Y$76:$Y$110),
_xlpm.Data,  _xlfn.VSTACK($AD$20:$BN$55, $AD$76:$BN$110),
IF(OR($Y334="",ISNUMBER(SEARCH("please",$Y334))),"", _xlfn.XLOOKUP(_xlpm.search_key, _xlpm.Scenario, _xlpm.Data, "▧"))
)</f>
        <v/>
      </c>
      <c r="AQ334" s="2152" t="str" cm="1">
        <f t="array" aca="1" ref="AQ334" ca="1">_xlfn.LET(
_xlpm.search_key, $W334&amp;$Y334,
_xlpm.Scenario, _xlfn.VSTACK( $W$20:$W$55&amp;$Y$20:$Y$55, $W$76:$W$110&amp;$Y$76:$Y$110),
_xlpm.Data,  _xlfn.VSTACK($AD$20:$BN$55, $AD$76:$BN$110),
IF(OR($Y334="",ISNUMBER(SEARCH("please",$Y334))),"", _xlfn.XLOOKUP(_xlpm.search_key, _xlpm.Scenario, _xlpm.Data, "▧"))
)</f>
        <v/>
      </c>
      <c r="AR334" s="2152" t="str" cm="1">
        <f t="array" aca="1" ref="AR334" ca="1">_xlfn.LET(
_xlpm.search_key, $W334&amp;$Y334,
_xlpm.Scenario, _xlfn.VSTACK( $W$20:$W$55&amp;$Y$20:$Y$55, $W$76:$W$110&amp;$Y$76:$Y$110),
_xlpm.Data,  _xlfn.VSTACK($AD$20:$BN$55, $AD$76:$BN$110),
IF(OR($Y334="",ISNUMBER(SEARCH("please",$Y334))),"", _xlfn.XLOOKUP(_xlpm.search_key, _xlpm.Scenario, _xlpm.Data, "▧"))
)</f>
        <v/>
      </c>
      <c r="AS334" s="2152" t="str" cm="1">
        <f t="array" aca="1" ref="AS334" ca="1">_xlfn.LET(
_xlpm.search_key, $W334&amp;$Y334,
_xlpm.Scenario, _xlfn.VSTACK( $W$20:$W$55&amp;$Y$20:$Y$55, $W$76:$W$110&amp;$Y$76:$Y$110),
_xlpm.Data,  _xlfn.VSTACK($AD$20:$BN$55, $AD$76:$BN$110),
IF(OR($Y334="",ISNUMBER(SEARCH("please",$Y334))),"", _xlfn.XLOOKUP(_xlpm.search_key, _xlpm.Scenario, _xlpm.Data, "▧"))
)</f>
        <v/>
      </c>
      <c r="AT334" s="2152" t="str" cm="1">
        <f t="array" aca="1" ref="AT334" ca="1">_xlfn.LET(
_xlpm.search_key, $W334&amp;$Y334,
_xlpm.Scenario, _xlfn.VSTACK( $W$20:$W$55&amp;$Y$20:$Y$55, $W$76:$W$110&amp;$Y$76:$Y$110),
_xlpm.Data,  _xlfn.VSTACK($AD$20:$BN$55, $AD$76:$BN$110),
IF(OR($Y334="",ISNUMBER(SEARCH("please",$Y334))),"", _xlfn.XLOOKUP(_xlpm.search_key, _xlpm.Scenario, _xlpm.Data, "▧"))
)</f>
        <v/>
      </c>
      <c r="AU334" s="2152" t="str" cm="1">
        <f t="array" aca="1" ref="AU334" ca="1">_xlfn.LET(
_xlpm.search_key, $W334&amp;$Y334,
_xlpm.Scenario, _xlfn.VSTACK( $W$20:$W$55&amp;$Y$20:$Y$55, $W$76:$W$110&amp;$Y$76:$Y$110),
_xlpm.Data,  _xlfn.VSTACK($AD$20:$BN$55, $AD$76:$BN$110),
IF(OR($Y334="",ISNUMBER(SEARCH("please",$Y334))),"", _xlfn.XLOOKUP(_xlpm.search_key, _xlpm.Scenario, _xlpm.Data, "▧"))
)</f>
        <v/>
      </c>
      <c r="AV334" s="2152" t="str" cm="1">
        <f t="array" aca="1" ref="AV334" ca="1">_xlfn.LET(
_xlpm.search_key, $W334&amp;$Y334,
_xlpm.Scenario, _xlfn.VSTACK( $W$20:$W$55&amp;$Y$20:$Y$55, $W$76:$W$110&amp;$Y$76:$Y$110),
_xlpm.Data,  _xlfn.VSTACK($AD$20:$BN$55, $AD$76:$BN$110),
IF(OR($Y334="",ISNUMBER(SEARCH("please",$Y334))),"", _xlfn.XLOOKUP(_xlpm.search_key, _xlpm.Scenario, _xlpm.Data, "▧"))
)</f>
        <v/>
      </c>
      <c r="AW334" s="2152" t="str" cm="1">
        <f t="array" aca="1" ref="AW334" ca="1">_xlfn.LET(
_xlpm.search_key, $W334&amp;$Y334,
_xlpm.Scenario, _xlfn.VSTACK( $W$20:$W$55&amp;$Y$20:$Y$55, $W$76:$W$110&amp;$Y$76:$Y$110),
_xlpm.Data,  _xlfn.VSTACK($AD$20:$BN$55, $AD$76:$BN$110),
IF(OR($Y334="",ISNUMBER(SEARCH("please",$Y334))),"", _xlfn.XLOOKUP(_xlpm.search_key, _xlpm.Scenario, _xlpm.Data, "▧"))
)</f>
        <v/>
      </c>
      <c r="AX334" s="2152" t="str" cm="1">
        <f t="array" aca="1" ref="AX334" ca="1">_xlfn.LET(
_xlpm.search_key, $W334&amp;$Y334,
_xlpm.Scenario, _xlfn.VSTACK( $W$20:$W$55&amp;$Y$20:$Y$55, $W$76:$W$110&amp;$Y$76:$Y$110),
_xlpm.Data,  _xlfn.VSTACK($AD$20:$BN$55, $AD$76:$BN$110),
IF(OR($Y334="",ISNUMBER(SEARCH("please",$Y334))),"", _xlfn.XLOOKUP(_xlpm.search_key, _xlpm.Scenario, _xlpm.Data, "▧"))
)</f>
        <v/>
      </c>
      <c r="AY334" s="2152" t="str" cm="1">
        <f t="array" aca="1" ref="AY334" ca="1">_xlfn.LET(
_xlpm.search_key, $W334&amp;$Y334,
_xlpm.Scenario, _xlfn.VSTACK( $W$20:$W$55&amp;$Y$20:$Y$55, $W$76:$W$110&amp;$Y$76:$Y$110),
_xlpm.Data,  _xlfn.VSTACK($AD$20:$BN$55, $AD$76:$BN$110),
IF(OR($Y334="",ISNUMBER(SEARCH("please",$Y334))),"", _xlfn.XLOOKUP(_xlpm.search_key, _xlpm.Scenario, _xlpm.Data, "▧"))
)</f>
        <v/>
      </c>
      <c r="AZ334" s="2152" t="str" cm="1">
        <f t="array" aca="1" ref="AZ334" ca="1">_xlfn.LET(
_xlpm.search_key, $W334&amp;$Y334,
_xlpm.Scenario, _xlfn.VSTACK( $W$20:$W$55&amp;$Y$20:$Y$55, $W$76:$W$110&amp;$Y$76:$Y$110),
_xlpm.Data,  _xlfn.VSTACK($AD$20:$BN$55, $AD$76:$BN$110),
IF(OR($Y334="",ISNUMBER(SEARCH("please",$Y334))),"", _xlfn.XLOOKUP(_xlpm.search_key, _xlpm.Scenario, _xlpm.Data, "▧"))
)</f>
        <v/>
      </c>
      <c r="BA334" s="2152" t="str" cm="1">
        <f t="array" aca="1" ref="BA334" ca="1">_xlfn.LET(
_xlpm.search_key, $W334&amp;$Y334,
_xlpm.Scenario, _xlfn.VSTACK( $W$20:$W$55&amp;$Y$20:$Y$55, $W$76:$W$110&amp;$Y$76:$Y$110),
_xlpm.Data,  _xlfn.VSTACK($AD$20:$BN$55, $AD$76:$BN$110),
IF(OR($Y334="",ISNUMBER(SEARCH("please",$Y334))),"", _xlfn.XLOOKUP(_xlpm.search_key, _xlpm.Scenario, _xlpm.Data, "▧"))
)</f>
        <v/>
      </c>
      <c r="BB334" s="2152" t="str" cm="1">
        <f t="array" aca="1" ref="BB334" ca="1">_xlfn.LET(
_xlpm.search_key, $W334&amp;$Y334,
_xlpm.Scenario, _xlfn.VSTACK( $W$20:$W$55&amp;$Y$20:$Y$55, $W$76:$W$110&amp;$Y$76:$Y$110),
_xlpm.Data,  _xlfn.VSTACK($AD$20:$BN$55, $AD$76:$BN$110),
IF(OR($Y334="",ISNUMBER(SEARCH("please",$Y334))),"", _xlfn.XLOOKUP(_xlpm.search_key, _xlpm.Scenario, _xlpm.Data, "▧"))
)</f>
        <v/>
      </c>
      <c r="BC334" s="2152" t="str" cm="1">
        <f t="array" aca="1" ref="BC334" ca="1">_xlfn.LET(
_xlpm.search_key, $W334&amp;$Y334,
_xlpm.Scenario, _xlfn.VSTACK( $W$20:$W$55&amp;$Y$20:$Y$55, $W$76:$W$110&amp;$Y$76:$Y$110),
_xlpm.Data,  _xlfn.VSTACK($AD$20:$BN$55, $AD$76:$BN$110),
IF(OR($Y334="",ISNUMBER(SEARCH("please",$Y334))),"", _xlfn.XLOOKUP(_xlpm.search_key, _xlpm.Scenario, _xlpm.Data, "▧"))
)</f>
        <v/>
      </c>
      <c r="BD334" s="2152" t="str" cm="1">
        <f t="array" aca="1" ref="BD334" ca="1">_xlfn.LET(
_xlpm.search_key, $W334&amp;$Y334,
_xlpm.Scenario, _xlfn.VSTACK( $W$20:$W$55&amp;$Y$20:$Y$55, $W$76:$W$110&amp;$Y$76:$Y$110),
_xlpm.Data,  _xlfn.VSTACK($AD$20:$BN$55, $AD$76:$BN$110),
IF(OR($Y334="",ISNUMBER(SEARCH("please",$Y334))),"", _xlfn.XLOOKUP(_xlpm.search_key, _xlpm.Scenario, _xlpm.Data, "▧"))
)</f>
        <v/>
      </c>
      <c r="BE334" s="2152" t="str" cm="1">
        <f t="array" aca="1" ref="BE334" ca="1">_xlfn.LET(
_xlpm.search_key, $W334&amp;$Y334,
_xlpm.Scenario, _xlfn.VSTACK( $W$20:$W$55&amp;$Y$20:$Y$55, $W$76:$W$110&amp;$Y$76:$Y$110),
_xlpm.Data,  _xlfn.VSTACK($AD$20:$BN$55, $AD$76:$BN$110),
IF(OR($Y334="",ISNUMBER(SEARCH("please",$Y334))),"", _xlfn.XLOOKUP(_xlpm.search_key, _xlpm.Scenario, _xlpm.Data, "▧"))
)</f>
        <v/>
      </c>
      <c r="BF334" s="2152" t="str" cm="1">
        <f t="array" aca="1" ref="BF334" ca="1">_xlfn.LET(
_xlpm.search_key, $W334&amp;$Y334,
_xlpm.Scenario, _xlfn.VSTACK( $W$20:$W$55&amp;$Y$20:$Y$55, $W$76:$W$110&amp;$Y$76:$Y$110),
_xlpm.Data,  _xlfn.VSTACK($AD$20:$BN$55, $AD$76:$BN$110),
IF(OR($Y334="",ISNUMBER(SEARCH("please",$Y334))),"", _xlfn.XLOOKUP(_xlpm.search_key, _xlpm.Scenario, _xlpm.Data, "▧"))
)</f>
        <v/>
      </c>
      <c r="BG334" s="2152" t="str" cm="1">
        <f t="array" aca="1" ref="BG334" ca="1">_xlfn.LET(
_xlpm.search_key, $W334&amp;$Y334,
_xlpm.Scenario, _xlfn.VSTACK( $W$20:$W$55&amp;$Y$20:$Y$55, $W$76:$W$110&amp;$Y$76:$Y$110),
_xlpm.Data,  _xlfn.VSTACK($AD$20:$BN$55, $AD$76:$BN$110),
IF(OR($Y334="",ISNUMBER(SEARCH("please",$Y334))),"", _xlfn.XLOOKUP(_xlpm.search_key, _xlpm.Scenario, _xlpm.Data, "▧"))
)</f>
        <v/>
      </c>
      <c r="BH334" s="2152" t="str" cm="1">
        <f t="array" aca="1" ref="BH334" ca="1">_xlfn.LET(
_xlpm.search_key, $W334&amp;$Y334,
_xlpm.Scenario, _xlfn.VSTACK( $W$20:$W$55&amp;$Y$20:$Y$55, $W$76:$W$110&amp;$Y$76:$Y$110),
_xlpm.Data,  _xlfn.VSTACK($AD$20:$BN$55, $AD$76:$BN$110),
IF(OR($Y334="",ISNUMBER(SEARCH("please",$Y334))),"", _xlfn.XLOOKUP(_xlpm.search_key, _xlpm.Scenario, _xlpm.Data, "▧"))
)</f>
        <v/>
      </c>
      <c r="BI334" s="2152" t="str" cm="1">
        <f t="array" aca="1" ref="BI334" ca="1">_xlfn.LET(
_xlpm.search_key, $W334&amp;$Y334,
_xlpm.Scenario, _xlfn.VSTACK( $W$20:$W$55&amp;$Y$20:$Y$55, $W$76:$W$110&amp;$Y$76:$Y$110),
_xlpm.Data,  _xlfn.VSTACK($AD$20:$BN$55, $AD$76:$BN$110),
IF(OR($Y334="",ISNUMBER(SEARCH("please",$Y334))),"", _xlfn.XLOOKUP(_xlpm.search_key, _xlpm.Scenario, _xlpm.Data, "▧"))
)</f>
        <v/>
      </c>
      <c r="BJ334" s="2152" t="str" cm="1">
        <f t="array" aca="1" ref="BJ334" ca="1">_xlfn.LET(
_xlpm.search_key, $W334&amp;$Y334,
_xlpm.Scenario, _xlfn.VSTACK( $W$20:$W$55&amp;$Y$20:$Y$55, $W$76:$W$110&amp;$Y$76:$Y$110),
_xlpm.Data,  _xlfn.VSTACK($AD$20:$BN$55, $AD$76:$BN$110),
IF(OR($Y334="",ISNUMBER(SEARCH("please",$Y334))),"", _xlfn.XLOOKUP(_xlpm.search_key, _xlpm.Scenario, _xlpm.Data, "▧"))
)</f>
        <v/>
      </c>
      <c r="BK334" s="2152" t="str" cm="1">
        <f t="array" aca="1" ref="BK334" ca="1">_xlfn.LET(
_xlpm.search_key, $W334&amp;$Y334,
_xlpm.Scenario, _xlfn.VSTACK( $W$20:$W$55&amp;$Y$20:$Y$55, $W$76:$W$110&amp;$Y$76:$Y$110),
_xlpm.Data,  _xlfn.VSTACK($AD$20:$BN$55, $AD$76:$BN$110),
IF(OR($Y334="",ISNUMBER(SEARCH("please",$Y334))),"", _xlfn.XLOOKUP(_xlpm.search_key, _xlpm.Scenario, _xlpm.Data, "▧"))
)</f>
        <v/>
      </c>
      <c r="BL334" s="2152" t="str" cm="1">
        <f t="array" aca="1" ref="BL334" ca="1">_xlfn.LET(
_xlpm.search_key, $W334&amp;$Y334,
_xlpm.Scenario, _xlfn.VSTACK( $W$20:$W$55&amp;$Y$20:$Y$55, $W$76:$W$110&amp;$Y$76:$Y$110),
_xlpm.Data,  _xlfn.VSTACK($AD$20:$BN$55, $AD$76:$BN$110),
IF(OR($Y334="",ISNUMBER(SEARCH("please",$Y334))),"", _xlfn.XLOOKUP(_xlpm.search_key, _xlpm.Scenario, _xlpm.Data, "▧"))
)</f>
        <v/>
      </c>
      <c r="BM334" s="2152" t="str" cm="1">
        <f t="array" aca="1" ref="BM334" ca="1">_xlfn.LET(
_xlpm.search_key, $W334&amp;$Y334,
_xlpm.Scenario, _xlfn.VSTACK( $W$20:$W$55&amp;$Y$20:$Y$55, $W$76:$W$110&amp;$Y$76:$Y$110),
_xlpm.Data,  _xlfn.VSTACK($AD$20:$BN$55, $AD$76:$BN$110),
IF(OR($Y334="",ISNUMBER(SEARCH("please",$Y334))),"", _xlfn.XLOOKUP(_xlpm.search_key, _xlpm.Scenario, _xlpm.Data, "▧"))
)</f>
        <v/>
      </c>
      <c r="BN334" s="2152" t="str" cm="1">
        <f t="array" aca="1" ref="BN334" ca="1">_xlfn.LET(
_xlpm.search_key, $W334&amp;$Y334,
_xlpm.Scenario, _xlfn.VSTACK( $W$20:$W$55&amp;$Y$20:$Y$55, $W$76:$W$110&amp;$Y$76:$Y$110),
_xlpm.Data,  _xlfn.VSTACK($AD$20:$BN$55, $AD$76:$BN$110),
IF(OR($Y334="",ISNUMBER(SEARCH("please",$Y334))),"", _xlfn.XLOOKUP(_xlpm.search_key, _xlpm.Scenario, _xlpm.Data, "▧"))
)</f>
        <v/>
      </c>
      <c r="BO334" s="2153"/>
      <c r="BP334" s="2153"/>
      <c r="BQ334" s="2153"/>
      <c r="BR334" s="2153"/>
      <c r="BS334" s="2153"/>
      <c r="BT334" s="2153"/>
      <c r="BU334" s="2153"/>
      <c r="BV334" s="2153"/>
      <c r="BW334" s="2153"/>
      <c r="BX334" s="2153"/>
      <c r="BY334" s="2153"/>
      <c r="BZ334" s="2153"/>
      <c r="CA334" s="34"/>
      <c r="CC334" s="58"/>
      <c r="CD334" s="2154" t="str" cm="1">
        <f t="array" aca="1" ref="CD334" ca="1">_xlfn.LET(
_xlpm.search_key,$W334&amp;$Y334,
_xlpm.Scenario,_xlfn.VSTACK($W$20:$W$55&amp;$Y$20:$Y$55,$W$76:$W$110&amp;$Y$76:$Y$110),
_xlpm.Data,_xlfn.VSTACK(CD$20:CE$55,CD$76:CE$110),
IF(OR($Y334="",ISNUMBER(SEARCH("please",$Y334))),"", _xlfn.XLOOKUP(_xlpm.search_key,_xlpm.Scenario,_xlpm.Data,"▧")
))</f>
        <v/>
      </c>
      <c r="CE334" s="2154"/>
      <c r="CF334" s="88"/>
      <c r="CG334" s="2154" t="str" cm="1">
        <f t="array" aca="1" ref="CG334" ca="1">_xlfn.LET(
_xlpm.search_key,$W334&amp;$Y334,
_xlpm.Scenario,_xlfn.VSTACK($W$20:$W$55&amp;$Y$20:$Y$55,$W$76:$W$110&amp;$Y$76:$Y$110),
_xlpm.Data,_xlfn.VSTACK(CG$20:CH$55,CG$76:CH$110),
IF(OR($Y334="",ISNUMBER(SEARCH("please",$Y334))),"", _xlfn.XLOOKUP(_xlpm.search_key,_xlpm.Scenario,_xlpm.Data,"▧")
))</f>
        <v/>
      </c>
      <c r="CH334" s="2154"/>
      <c r="CI334" s="88"/>
      <c r="CJ334" s="2154" t="str" cm="1">
        <f t="array" ref="CJ334">_xlfn.LET(
_xlpm.search_key,$W334&amp;$Y334,
_xlpm.Scenario,_xlfn.VSTACK($W$20:$W$55&amp;$Y$20:$Y$55,$W$76:$W$110&amp;$Y$76:$Y$110),
_xlpm.Data,_xlfn.VSTACK(CJ$20:CK$55,CJ$76:CK$110),
IF(OR($Y334="",ISNUMBER(SEARCH("please",$Y334))),"", _xlfn.XLOOKUP(_xlpm.search_key,_xlpm.Scenario,_xlpm.Data,"▧")
))</f>
        <v/>
      </c>
      <c r="CK334" s="2154"/>
      <c r="CL334" s="88"/>
      <c r="CM334" s="2154" t="str" cm="1">
        <f t="array" aca="1" ref="CM334" ca="1">_xlfn.LET(
_xlpm.search_key,$W334&amp;$Y334,
_xlpm.Scenario,_xlfn.VSTACK($W$20:$W$55&amp;$Y$20:$Y$55,$W$76:$W$110&amp;$Y$76:$Y$110),
_xlpm.Data,_xlfn.VSTACK(CM$20:CN$55,CM$76:CN$110),
IF(OR($Y334="",ISNUMBER(SEARCH("please",$Y334))),"", _xlfn.XLOOKUP(_xlpm.search_key,_xlpm.Scenario,_xlpm.Data,"▧")
))</f>
        <v/>
      </c>
      <c r="CN334" s="2154"/>
      <c r="CO334" s="88"/>
      <c r="CP334" s="2154" t="str" cm="1">
        <f t="array" aca="1" ref="CP334" ca="1">_xlfn.LET(
_xlpm.search_key,$W334&amp;$Y334,
_xlpm.Scenario,_xlfn.VSTACK($W$20:$W$55&amp;$Y$20:$Y$55,$W$76:$W$110&amp;$Y$76:$Y$110),
_xlpm.Data,_xlfn.VSTACK(CP$20:CQ$55,CP$76:CQ$110),
IF(OR($Y334="",ISNUMBER(SEARCH("please",$Y334))),"", _xlfn.XLOOKUP(_xlpm.search_key,_xlpm.Scenario,_xlpm.Data,"▧")
))</f>
        <v/>
      </c>
      <c r="CQ334" s="2154"/>
      <c r="CR334" s="34"/>
      <c r="CS334" s="2056"/>
    </row>
    <row r="335" spans="1:144" ht="21" customHeight="1">
      <c r="A335" s="1627"/>
      <c r="B335" s="2331"/>
      <c r="C335" s="2084"/>
      <c r="D335" s="1549"/>
      <c r="E335" s="1902"/>
      <c r="F335" s="401"/>
      <c r="G335" s="401"/>
      <c r="H335" s="585"/>
      <c r="I335" s="585"/>
      <c r="J335" s="401"/>
      <c r="K335" s="401"/>
      <c r="N335" s="158"/>
      <c r="O335" s="101"/>
      <c r="P335" s="52"/>
      <c r="Q335" s="101"/>
      <c r="R335" s="101"/>
      <c r="S335" s="101"/>
      <c r="T335" s="101"/>
      <c r="U335" s="39"/>
      <c r="V335" s="37"/>
      <c r="W335" s="2329"/>
      <c r="X335" s="2081"/>
      <c r="Y335" s="2367"/>
      <c r="Z335" s="198"/>
      <c r="AA335" s="2136"/>
      <c r="AB335" s="1134"/>
      <c r="AC335" s="125"/>
      <c r="AD335" s="2152" t="str" cm="1">
        <f t="array" aca="1" ref="AD335" ca="1">_xlfn.LET(
_xlpm.search_key, $W335&amp;$Y335,
_xlpm.Scenario, _xlfn.VSTACK( $W$20:$W$55&amp;$Y$20:$Y$55, $W$76:$W$110&amp;$Y$76:$Y$110),
_xlpm.Data,  _xlfn.VSTACK($AD$20:$BN$55, $AD$76:$BN$110),
IF(OR($Y335="",ISNUMBER(SEARCH("please",$Y335))),"", _xlfn.XLOOKUP(_xlpm.search_key, _xlpm.Scenario, _xlpm.Data, "▧",2))
)</f>
        <v/>
      </c>
      <c r="AE335" s="2152" t="str" cm="1">
        <f t="array" aca="1" ref="AE335" ca="1">_xlfn.LET(
_xlpm.search_key, $W335&amp;$Y335,
_xlpm.Scenario, _xlfn.VSTACK( $W$20:$W$55&amp;$Y$20:$Y$55, $W$76:$W$110&amp;$Y$76:$Y$110),
_xlpm.Data,  _xlfn.VSTACK($AD$20:$BN$55, $AD$76:$BN$110),
IF(OR($Y335="",ISNUMBER(SEARCH("please",$Y335))),"", _xlfn.XLOOKUP(_xlpm.search_key, _xlpm.Scenario, _xlpm.Data, "▧"))
)</f>
        <v/>
      </c>
      <c r="AF335" s="2152" t="str" cm="1">
        <f t="array" aca="1" ref="AF335" ca="1">_xlfn.LET(
_xlpm.search_key, $W335&amp;$Y335,
_xlpm.Scenario, _xlfn.VSTACK( $W$20:$W$55&amp;$Y$20:$Y$55, $W$76:$W$110&amp;$Y$76:$Y$110),
_xlpm.Data,  _xlfn.VSTACK($AD$20:$BN$55, $AD$76:$BN$110),
IF(OR($Y335="",ISNUMBER(SEARCH("please",$Y335))),"", _xlfn.XLOOKUP(_xlpm.search_key, _xlpm.Scenario, _xlpm.Data, "▧"))
)</f>
        <v/>
      </c>
      <c r="AG335" s="2152" t="str" cm="1">
        <f t="array" aca="1" ref="AG335" ca="1">_xlfn.LET(
_xlpm.search_key, $W335&amp;$Y335,
_xlpm.Scenario, _xlfn.VSTACK( $W$20:$W$55&amp;$Y$20:$Y$55, $W$76:$W$110&amp;$Y$76:$Y$110),
_xlpm.Data,  _xlfn.VSTACK($AD$20:$BN$55, $AD$76:$BN$110),
IF(OR($Y335="",ISNUMBER(SEARCH("please",$Y335))),"", _xlfn.XLOOKUP(_xlpm.search_key, _xlpm.Scenario, _xlpm.Data, "▧"))
)</f>
        <v/>
      </c>
      <c r="AH335" s="2152" t="str" cm="1">
        <f t="array" aca="1" ref="AH335" ca="1">_xlfn.LET(
_xlpm.search_key, $W335&amp;$Y335,
_xlpm.Scenario, _xlfn.VSTACK( $W$20:$W$55&amp;$Y$20:$Y$55, $W$76:$W$110&amp;$Y$76:$Y$110),
_xlpm.Data,  _xlfn.VSTACK($AD$20:$BN$55, $AD$76:$BN$110),
IF(OR($Y335="",ISNUMBER(SEARCH("please",$Y335))),"", _xlfn.XLOOKUP(_xlpm.search_key, _xlpm.Scenario, _xlpm.Data, "▧"))
)</f>
        <v/>
      </c>
      <c r="AI335" s="2152" t="str" cm="1">
        <f t="array" aca="1" ref="AI335" ca="1">_xlfn.LET(
_xlpm.search_key, $W335&amp;$Y335,
_xlpm.Scenario, _xlfn.VSTACK( $W$20:$W$55&amp;$Y$20:$Y$55, $W$76:$W$110&amp;$Y$76:$Y$110),
_xlpm.Data,  _xlfn.VSTACK($AD$20:$BN$55, $AD$76:$BN$110),
IF(OR($Y335="",ISNUMBER(SEARCH("please",$Y335))),"", _xlfn.XLOOKUP(_xlpm.search_key, _xlpm.Scenario, _xlpm.Data, "▧"))
)</f>
        <v/>
      </c>
      <c r="AJ335" s="2152" t="str" cm="1">
        <f t="array" aca="1" ref="AJ335" ca="1">_xlfn.LET(
_xlpm.search_key, $W335&amp;$Y335,
_xlpm.Scenario, _xlfn.VSTACK( $W$20:$W$55&amp;$Y$20:$Y$55, $W$76:$W$110&amp;$Y$76:$Y$110),
_xlpm.Data,  _xlfn.VSTACK($AD$20:$BN$55, $AD$76:$BN$110),
IF(OR($Y335="",ISNUMBER(SEARCH("please",$Y335))),"", _xlfn.XLOOKUP(_xlpm.search_key, _xlpm.Scenario, _xlpm.Data, "▧"))
)</f>
        <v/>
      </c>
      <c r="AK335" s="2152" t="str" cm="1">
        <f t="array" aca="1" ref="AK335" ca="1">_xlfn.LET(
_xlpm.search_key, $W335&amp;$Y335,
_xlpm.Scenario, _xlfn.VSTACK( $W$20:$W$55&amp;$Y$20:$Y$55, $W$76:$W$110&amp;$Y$76:$Y$110),
_xlpm.Data,  _xlfn.VSTACK($AD$20:$BN$55, $AD$76:$BN$110),
IF(OR($Y335="",ISNUMBER(SEARCH("please",$Y335))),"", _xlfn.XLOOKUP(_xlpm.search_key, _xlpm.Scenario, _xlpm.Data, "▧"))
)</f>
        <v/>
      </c>
      <c r="AL335" s="2152" t="str" cm="1">
        <f t="array" aca="1" ref="AL335" ca="1">_xlfn.LET(
_xlpm.search_key, $W335&amp;$Y335,
_xlpm.Scenario, _xlfn.VSTACK( $W$20:$W$55&amp;$Y$20:$Y$55, $W$76:$W$110&amp;$Y$76:$Y$110),
_xlpm.Data,  _xlfn.VSTACK($AD$20:$BN$55, $AD$76:$BN$110),
IF(OR($Y335="",ISNUMBER(SEARCH("please",$Y335))),"", _xlfn.XLOOKUP(_xlpm.search_key, _xlpm.Scenario, _xlpm.Data, "▧"))
)</f>
        <v/>
      </c>
      <c r="AM335" s="2152" t="str" cm="1">
        <f t="array" aca="1" ref="AM335" ca="1">_xlfn.LET(
_xlpm.search_key, $W335&amp;$Y335,
_xlpm.Scenario, _xlfn.VSTACK( $W$20:$W$55&amp;$Y$20:$Y$55, $W$76:$W$110&amp;$Y$76:$Y$110),
_xlpm.Data,  _xlfn.VSTACK($AD$20:$BN$55, $AD$76:$BN$110),
IF(OR($Y335="",ISNUMBER(SEARCH("please",$Y335))),"", _xlfn.XLOOKUP(_xlpm.search_key, _xlpm.Scenario, _xlpm.Data, "▧"))
)</f>
        <v/>
      </c>
      <c r="AN335" s="2152" t="str" cm="1">
        <f t="array" aca="1" ref="AN335" ca="1">_xlfn.LET(
_xlpm.search_key, $W335&amp;$Y335,
_xlpm.Scenario, _xlfn.VSTACK( $W$20:$W$55&amp;$Y$20:$Y$55, $W$76:$W$110&amp;$Y$76:$Y$110),
_xlpm.Data,  _xlfn.VSTACK($AD$20:$BN$55, $AD$76:$BN$110),
IF(OR($Y335="",ISNUMBER(SEARCH("please",$Y335))),"", _xlfn.XLOOKUP(_xlpm.search_key, _xlpm.Scenario, _xlpm.Data, "▧"))
)</f>
        <v/>
      </c>
      <c r="AO335" s="2152" t="str" cm="1">
        <f t="array" aca="1" ref="AO335" ca="1">_xlfn.LET(
_xlpm.search_key, $W335&amp;$Y335,
_xlpm.Scenario, _xlfn.VSTACK( $W$20:$W$55&amp;$Y$20:$Y$55, $W$76:$W$110&amp;$Y$76:$Y$110),
_xlpm.Data,  _xlfn.VSTACK($AD$20:$BN$55, $AD$76:$BN$110),
IF(OR($Y335="",ISNUMBER(SEARCH("please",$Y335))),"", _xlfn.XLOOKUP(_xlpm.search_key, _xlpm.Scenario, _xlpm.Data, "▧"))
)</f>
        <v/>
      </c>
      <c r="AP335" s="2152" t="str" cm="1">
        <f t="array" aca="1" ref="AP335" ca="1">_xlfn.LET(
_xlpm.search_key, $W335&amp;$Y335,
_xlpm.Scenario, _xlfn.VSTACK( $W$20:$W$55&amp;$Y$20:$Y$55, $W$76:$W$110&amp;$Y$76:$Y$110),
_xlpm.Data,  _xlfn.VSTACK($AD$20:$BN$55, $AD$76:$BN$110),
IF(OR($Y335="",ISNUMBER(SEARCH("please",$Y335))),"", _xlfn.XLOOKUP(_xlpm.search_key, _xlpm.Scenario, _xlpm.Data, "▧"))
)</f>
        <v/>
      </c>
      <c r="AQ335" s="2152" t="str" cm="1">
        <f t="array" aca="1" ref="AQ335" ca="1">_xlfn.LET(
_xlpm.search_key, $W335&amp;$Y335,
_xlpm.Scenario, _xlfn.VSTACK( $W$20:$W$55&amp;$Y$20:$Y$55, $W$76:$W$110&amp;$Y$76:$Y$110),
_xlpm.Data,  _xlfn.VSTACK($AD$20:$BN$55, $AD$76:$BN$110),
IF(OR($Y335="",ISNUMBER(SEARCH("please",$Y335))),"", _xlfn.XLOOKUP(_xlpm.search_key, _xlpm.Scenario, _xlpm.Data, "▧"))
)</f>
        <v/>
      </c>
      <c r="AR335" s="2152" t="str" cm="1">
        <f t="array" aca="1" ref="AR335" ca="1">_xlfn.LET(
_xlpm.search_key, $W335&amp;$Y335,
_xlpm.Scenario, _xlfn.VSTACK( $W$20:$W$55&amp;$Y$20:$Y$55, $W$76:$W$110&amp;$Y$76:$Y$110),
_xlpm.Data,  _xlfn.VSTACK($AD$20:$BN$55, $AD$76:$BN$110),
IF(OR($Y335="",ISNUMBER(SEARCH("please",$Y335))),"", _xlfn.XLOOKUP(_xlpm.search_key, _xlpm.Scenario, _xlpm.Data, "▧"))
)</f>
        <v/>
      </c>
      <c r="AS335" s="2152" t="str" cm="1">
        <f t="array" aca="1" ref="AS335" ca="1">_xlfn.LET(
_xlpm.search_key, $W335&amp;$Y335,
_xlpm.Scenario, _xlfn.VSTACK( $W$20:$W$55&amp;$Y$20:$Y$55, $W$76:$W$110&amp;$Y$76:$Y$110),
_xlpm.Data,  _xlfn.VSTACK($AD$20:$BN$55, $AD$76:$BN$110),
IF(OR($Y335="",ISNUMBER(SEARCH("please",$Y335))),"", _xlfn.XLOOKUP(_xlpm.search_key, _xlpm.Scenario, _xlpm.Data, "▧"))
)</f>
        <v/>
      </c>
      <c r="AT335" s="2152" t="str" cm="1">
        <f t="array" aca="1" ref="AT335" ca="1">_xlfn.LET(
_xlpm.search_key, $W335&amp;$Y335,
_xlpm.Scenario, _xlfn.VSTACK( $W$20:$W$55&amp;$Y$20:$Y$55, $W$76:$W$110&amp;$Y$76:$Y$110),
_xlpm.Data,  _xlfn.VSTACK($AD$20:$BN$55, $AD$76:$BN$110),
IF(OR($Y335="",ISNUMBER(SEARCH("please",$Y335))),"", _xlfn.XLOOKUP(_xlpm.search_key, _xlpm.Scenario, _xlpm.Data, "▧"))
)</f>
        <v/>
      </c>
      <c r="AU335" s="2152" t="str" cm="1">
        <f t="array" aca="1" ref="AU335" ca="1">_xlfn.LET(
_xlpm.search_key, $W335&amp;$Y335,
_xlpm.Scenario, _xlfn.VSTACK( $W$20:$W$55&amp;$Y$20:$Y$55, $W$76:$W$110&amp;$Y$76:$Y$110),
_xlpm.Data,  _xlfn.VSTACK($AD$20:$BN$55, $AD$76:$BN$110),
IF(OR($Y335="",ISNUMBER(SEARCH("please",$Y335))),"", _xlfn.XLOOKUP(_xlpm.search_key, _xlpm.Scenario, _xlpm.Data, "▧"))
)</f>
        <v/>
      </c>
      <c r="AV335" s="2152" t="str" cm="1">
        <f t="array" aca="1" ref="AV335" ca="1">_xlfn.LET(
_xlpm.search_key, $W335&amp;$Y335,
_xlpm.Scenario, _xlfn.VSTACK( $W$20:$W$55&amp;$Y$20:$Y$55, $W$76:$W$110&amp;$Y$76:$Y$110),
_xlpm.Data,  _xlfn.VSTACK($AD$20:$BN$55, $AD$76:$BN$110),
IF(OR($Y335="",ISNUMBER(SEARCH("please",$Y335))),"", _xlfn.XLOOKUP(_xlpm.search_key, _xlpm.Scenario, _xlpm.Data, "▧"))
)</f>
        <v/>
      </c>
      <c r="AW335" s="2152" t="str" cm="1">
        <f t="array" aca="1" ref="AW335" ca="1">_xlfn.LET(
_xlpm.search_key, $W335&amp;$Y335,
_xlpm.Scenario, _xlfn.VSTACK( $W$20:$W$55&amp;$Y$20:$Y$55, $W$76:$W$110&amp;$Y$76:$Y$110),
_xlpm.Data,  _xlfn.VSTACK($AD$20:$BN$55, $AD$76:$BN$110),
IF(OR($Y335="",ISNUMBER(SEARCH("please",$Y335))),"", _xlfn.XLOOKUP(_xlpm.search_key, _xlpm.Scenario, _xlpm.Data, "▧"))
)</f>
        <v/>
      </c>
      <c r="AX335" s="2152" t="str" cm="1">
        <f t="array" aca="1" ref="AX335" ca="1">_xlfn.LET(
_xlpm.search_key, $W335&amp;$Y335,
_xlpm.Scenario, _xlfn.VSTACK( $W$20:$W$55&amp;$Y$20:$Y$55, $W$76:$W$110&amp;$Y$76:$Y$110),
_xlpm.Data,  _xlfn.VSTACK($AD$20:$BN$55, $AD$76:$BN$110),
IF(OR($Y335="",ISNUMBER(SEARCH("please",$Y335))),"", _xlfn.XLOOKUP(_xlpm.search_key, _xlpm.Scenario, _xlpm.Data, "▧"))
)</f>
        <v/>
      </c>
      <c r="AY335" s="2152" t="str" cm="1">
        <f t="array" aca="1" ref="AY335" ca="1">_xlfn.LET(
_xlpm.search_key, $W335&amp;$Y335,
_xlpm.Scenario, _xlfn.VSTACK( $W$20:$W$55&amp;$Y$20:$Y$55, $W$76:$W$110&amp;$Y$76:$Y$110),
_xlpm.Data,  _xlfn.VSTACK($AD$20:$BN$55, $AD$76:$BN$110),
IF(OR($Y335="",ISNUMBER(SEARCH("please",$Y335))),"", _xlfn.XLOOKUP(_xlpm.search_key, _xlpm.Scenario, _xlpm.Data, "▧"))
)</f>
        <v/>
      </c>
      <c r="AZ335" s="2152" t="str" cm="1">
        <f t="array" aca="1" ref="AZ335" ca="1">_xlfn.LET(
_xlpm.search_key, $W335&amp;$Y335,
_xlpm.Scenario, _xlfn.VSTACK( $W$20:$W$55&amp;$Y$20:$Y$55, $W$76:$W$110&amp;$Y$76:$Y$110),
_xlpm.Data,  _xlfn.VSTACK($AD$20:$BN$55, $AD$76:$BN$110),
IF(OR($Y335="",ISNUMBER(SEARCH("please",$Y335))),"", _xlfn.XLOOKUP(_xlpm.search_key, _xlpm.Scenario, _xlpm.Data, "▧"))
)</f>
        <v/>
      </c>
      <c r="BA335" s="2152" t="str" cm="1">
        <f t="array" aca="1" ref="BA335" ca="1">_xlfn.LET(
_xlpm.search_key, $W335&amp;$Y335,
_xlpm.Scenario, _xlfn.VSTACK( $W$20:$W$55&amp;$Y$20:$Y$55, $W$76:$W$110&amp;$Y$76:$Y$110),
_xlpm.Data,  _xlfn.VSTACK($AD$20:$BN$55, $AD$76:$BN$110),
IF(OR($Y335="",ISNUMBER(SEARCH("please",$Y335))),"", _xlfn.XLOOKUP(_xlpm.search_key, _xlpm.Scenario, _xlpm.Data, "▧"))
)</f>
        <v/>
      </c>
      <c r="BB335" s="2152" t="str" cm="1">
        <f t="array" aca="1" ref="BB335" ca="1">_xlfn.LET(
_xlpm.search_key, $W335&amp;$Y335,
_xlpm.Scenario, _xlfn.VSTACK( $W$20:$W$55&amp;$Y$20:$Y$55, $W$76:$W$110&amp;$Y$76:$Y$110),
_xlpm.Data,  _xlfn.VSTACK($AD$20:$BN$55, $AD$76:$BN$110),
IF(OR($Y335="",ISNUMBER(SEARCH("please",$Y335))),"", _xlfn.XLOOKUP(_xlpm.search_key, _xlpm.Scenario, _xlpm.Data, "▧"))
)</f>
        <v/>
      </c>
      <c r="BC335" s="2152" t="str" cm="1">
        <f t="array" aca="1" ref="BC335" ca="1">_xlfn.LET(
_xlpm.search_key, $W335&amp;$Y335,
_xlpm.Scenario, _xlfn.VSTACK( $W$20:$W$55&amp;$Y$20:$Y$55, $W$76:$W$110&amp;$Y$76:$Y$110),
_xlpm.Data,  _xlfn.VSTACK($AD$20:$BN$55, $AD$76:$BN$110),
IF(OR($Y335="",ISNUMBER(SEARCH("please",$Y335))),"", _xlfn.XLOOKUP(_xlpm.search_key, _xlpm.Scenario, _xlpm.Data, "▧"))
)</f>
        <v/>
      </c>
      <c r="BD335" s="2152" t="str" cm="1">
        <f t="array" aca="1" ref="BD335" ca="1">_xlfn.LET(
_xlpm.search_key, $W335&amp;$Y335,
_xlpm.Scenario, _xlfn.VSTACK( $W$20:$W$55&amp;$Y$20:$Y$55, $W$76:$W$110&amp;$Y$76:$Y$110),
_xlpm.Data,  _xlfn.VSTACK($AD$20:$BN$55, $AD$76:$BN$110),
IF(OR($Y335="",ISNUMBER(SEARCH("please",$Y335))),"", _xlfn.XLOOKUP(_xlpm.search_key, _xlpm.Scenario, _xlpm.Data, "▧"))
)</f>
        <v/>
      </c>
      <c r="BE335" s="2152" t="str" cm="1">
        <f t="array" aca="1" ref="BE335" ca="1">_xlfn.LET(
_xlpm.search_key, $W335&amp;$Y335,
_xlpm.Scenario, _xlfn.VSTACK( $W$20:$W$55&amp;$Y$20:$Y$55, $W$76:$W$110&amp;$Y$76:$Y$110),
_xlpm.Data,  _xlfn.VSTACK($AD$20:$BN$55, $AD$76:$BN$110),
IF(OR($Y335="",ISNUMBER(SEARCH("please",$Y335))),"", _xlfn.XLOOKUP(_xlpm.search_key, _xlpm.Scenario, _xlpm.Data, "▧"))
)</f>
        <v/>
      </c>
      <c r="BF335" s="2152" t="str" cm="1">
        <f t="array" aca="1" ref="BF335" ca="1">_xlfn.LET(
_xlpm.search_key, $W335&amp;$Y335,
_xlpm.Scenario, _xlfn.VSTACK( $W$20:$W$55&amp;$Y$20:$Y$55, $W$76:$W$110&amp;$Y$76:$Y$110),
_xlpm.Data,  _xlfn.VSTACK($AD$20:$BN$55, $AD$76:$BN$110),
IF(OR($Y335="",ISNUMBER(SEARCH("please",$Y335))),"", _xlfn.XLOOKUP(_xlpm.search_key, _xlpm.Scenario, _xlpm.Data, "▧"))
)</f>
        <v/>
      </c>
      <c r="BG335" s="2152" t="str" cm="1">
        <f t="array" aca="1" ref="BG335" ca="1">_xlfn.LET(
_xlpm.search_key, $W335&amp;$Y335,
_xlpm.Scenario, _xlfn.VSTACK( $W$20:$W$55&amp;$Y$20:$Y$55, $W$76:$W$110&amp;$Y$76:$Y$110),
_xlpm.Data,  _xlfn.VSTACK($AD$20:$BN$55, $AD$76:$BN$110),
IF(OR($Y335="",ISNUMBER(SEARCH("please",$Y335))),"", _xlfn.XLOOKUP(_xlpm.search_key, _xlpm.Scenario, _xlpm.Data, "▧"))
)</f>
        <v/>
      </c>
      <c r="BH335" s="2152" t="str" cm="1">
        <f t="array" aca="1" ref="BH335" ca="1">_xlfn.LET(
_xlpm.search_key, $W335&amp;$Y335,
_xlpm.Scenario, _xlfn.VSTACK( $W$20:$W$55&amp;$Y$20:$Y$55, $W$76:$W$110&amp;$Y$76:$Y$110),
_xlpm.Data,  _xlfn.VSTACK($AD$20:$BN$55, $AD$76:$BN$110),
IF(OR($Y335="",ISNUMBER(SEARCH("please",$Y335))),"", _xlfn.XLOOKUP(_xlpm.search_key, _xlpm.Scenario, _xlpm.Data, "▧"))
)</f>
        <v/>
      </c>
      <c r="BI335" s="2152" t="str" cm="1">
        <f t="array" aca="1" ref="BI335" ca="1">_xlfn.LET(
_xlpm.search_key, $W335&amp;$Y335,
_xlpm.Scenario, _xlfn.VSTACK( $W$20:$W$55&amp;$Y$20:$Y$55, $W$76:$W$110&amp;$Y$76:$Y$110),
_xlpm.Data,  _xlfn.VSTACK($AD$20:$BN$55, $AD$76:$BN$110),
IF(OR($Y335="",ISNUMBER(SEARCH("please",$Y335))),"", _xlfn.XLOOKUP(_xlpm.search_key, _xlpm.Scenario, _xlpm.Data, "▧"))
)</f>
        <v/>
      </c>
      <c r="BJ335" s="2152" t="str" cm="1">
        <f t="array" aca="1" ref="BJ335" ca="1">_xlfn.LET(
_xlpm.search_key, $W335&amp;$Y335,
_xlpm.Scenario, _xlfn.VSTACK( $W$20:$W$55&amp;$Y$20:$Y$55, $W$76:$W$110&amp;$Y$76:$Y$110),
_xlpm.Data,  _xlfn.VSTACK($AD$20:$BN$55, $AD$76:$BN$110),
IF(OR($Y335="",ISNUMBER(SEARCH("please",$Y335))),"", _xlfn.XLOOKUP(_xlpm.search_key, _xlpm.Scenario, _xlpm.Data, "▧"))
)</f>
        <v/>
      </c>
      <c r="BK335" s="2152" t="str" cm="1">
        <f t="array" aca="1" ref="BK335" ca="1">_xlfn.LET(
_xlpm.search_key, $W335&amp;$Y335,
_xlpm.Scenario, _xlfn.VSTACK( $W$20:$W$55&amp;$Y$20:$Y$55, $W$76:$W$110&amp;$Y$76:$Y$110),
_xlpm.Data,  _xlfn.VSTACK($AD$20:$BN$55, $AD$76:$BN$110),
IF(OR($Y335="",ISNUMBER(SEARCH("please",$Y335))),"", _xlfn.XLOOKUP(_xlpm.search_key, _xlpm.Scenario, _xlpm.Data, "▧"))
)</f>
        <v/>
      </c>
      <c r="BL335" s="2152" t="str" cm="1">
        <f t="array" aca="1" ref="BL335" ca="1">_xlfn.LET(
_xlpm.search_key, $W335&amp;$Y335,
_xlpm.Scenario, _xlfn.VSTACK( $W$20:$W$55&amp;$Y$20:$Y$55, $W$76:$W$110&amp;$Y$76:$Y$110),
_xlpm.Data,  _xlfn.VSTACK($AD$20:$BN$55, $AD$76:$BN$110),
IF(OR($Y335="",ISNUMBER(SEARCH("please",$Y335))),"", _xlfn.XLOOKUP(_xlpm.search_key, _xlpm.Scenario, _xlpm.Data, "▧"))
)</f>
        <v/>
      </c>
      <c r="BM335" s="2152" t="str" cm="1">
        <f t="array" aca="1" ref="BM335" ca="1">_xlfn.LET(
_xlpm.search_key, $W335&amp;$Y335,
_xlpm.Scenario, _xlfn.VSTACK( $W$20:$W$55&amp;$Y$20:$Y$55, $W$76:$W$110&amp;$Y$76:$Y$110),
_xlpm.Data,  _xlfn.VSTACK($AD$20:$BN$55, $AD$76:$BN$110),
IF(OR($Y335="",ISNUMBER(SEARCH("please",$Y335))),"", _xlfn.XLOOKUP(_xlpm.search_key, _xlpm.Scenario, _xlpm.Data, "▧"))
)</f>
        <v/>
      </c>
      <c r="BN335" s="2152" t="str" cm="1">
        <f t="array" aca="1" ref="BN335" ca="1">_xlfn.LET(
_xlpm.search_key, $W335&amp;$Y335,
_xlpm.Scenario, _xlfn.VSTACK( $W$20:$W$55&amp;$Y$20:$Y$55, $W$76:$W$110&amp;$Y$76:$Y$110),
_xlpm.Data,  _xlfn.VSTACK($AD$20:$BN$55, $AD$76:$BN$110),
IF(OR($Y335="",ISNUMBER(SEARCH("please",$Y335))),"", _xlfn.XLOOKUP(_xlpm.search_key, _xlpm.Scenario, _xlpm.Data, "▧"))
)</f>
        <v/>
      </c>
      <c r="BO335" s="2153"/>
      <c r="BP335" s="2153"/>
      <c r="BQ335" s="2153"/>
      <c r="BR335" s="2153"/>
      <c r="BS335" s="2153"/>
      <c r="BT335" s="2153"/>
      <c r="BU335" s="2153"/>
      <c r="BV335" s="2153"/>
      <c r="BW335" s="2153"/>
      <c r="BX335" s="2153"/>
      <c r="BY335" s="2153"/>
      <c r="BZ335" s="2153"/>
      <c r="CA335" s="34"/>
      <c r="CC335" s="58"/>
      <c r="CD335" s="2154" t="str" cm="1">
        <f t="array" aca="1" ref="CD335" ca="1">_xlfn.LET(
_xlpm.search_key,$W335&amp;$Y335,
_xlpm.Scenario,_xlfn.VSTACK($W$20:$W$55&amp;$Y$20:$Y$55,$W$76:$W$110&amp;$Y$76:$Y$110),
_xlpm.Data,_xlfn.VSTACK(CD$20:CE$55,CD$76:CE$110),
IF(OR($Y335="",ISNUMBER(SEARCH("please",$Y335))),"", _xlfn.XLOOKUP(_xlpm.search_key,_xlpm.Scenario,_xlpm.Data,"▧")
))</f>
        <v/>
      </c>
      <c r="CE335" s="2154"/>
      <c r="CF335" s="88"/>
      <c r="CG335" s="2154" t="str" cm="1">
        <f t="array" aca="1" ref="CG335" ca="1">_xlfn.LET(
_xlpm.search_key,$W335&amp;$Y335,
_xlpm.Scenario,_xlfn.VSTACK($W$20:$W$55&amp;$Y$20:$Y$55,$W$76:$W$110&amp;$Y$76:$Y$110),
_xlpm.Data,_xlfn.VSTACK(CG$20:CH$55,CG$76:CH$110),
IF(OR($Y335="",ISNUMBER(SEARCH("please",$Y335))),"", _xlfn.XLOOKUP(_xlpm.search_key,_xlpm.Scenario,_xlpm.Data,"▧")
))</f>
        <v/>
      </c>
      <c r="CH335" s="2154"/>
      <c r="CI335" s="88"/>
      <c r="CJ335" s="2154" t="str" cm="1">
        <f t="array" ref="CJ335">_xlfn.LET(
_xlpm.search_key,$W335&amp;$Y335,
_xlpm.Scenario,_xlfn.VSTACK($W$20:$W$55&amp;$Y$20:$Y$55,$W$76:$W$110&amp;$Y$76:$Y$110),
_xlpm.Data,_xlfn.VSTACK(CJ$20:CK$55,CJ$76:CK$110),
IF(OR($Y335="",ISNUMBER(SEARCH("please",$Y335))),"", _xlfn.XLOOKUP(_xlpm.search_key,_xlpm.Scenario,_xlpm.Data,"▧")
))</f>
        <v/>
      </c>
      <c r="CK335" s="2154"/>
      <c r="CL335" s="88"/>
      <c r="CM335" s="2154" t="str" cm="1">
        <f t="array" aca="1" ref="CM335" ca="1">_xlfn.LET(
_xlpm.search_key,$W335&amp;$Y335,
_xlpm.Scenario,_xlfn.VSTACK($W$20:$W$55&amp;$Y$20:$Y$55,$W$76:$W$110&amp;$Y$76:$Y$110),
_xlpm.Data,_xlfn.VSTACK(CM$20:CN$55,CM$76:CN$110),
IF(OR($Y335="",ISNUMBER(SEARCH("please",$Y335))),"", _xlfn.XLOOKUP(_xlpm.search_key,_xlpm.Scenario,_xlpm.Data,"▧")
))</f>
        <v/>
      </c>
      <c r="CN335" s="2154"/>
      <c r="CO335" s="88"/>
      <c r="CP335" s="2154" t="str" cm="1">
        <f t="array" aca="1" ref="CP335" ca="1">_xlfn.LET(
_xlpm.search_key,$W335&amp;$Y335,
_xlpm.Scenario,_xlfn.VSTACK($W$20:$W$55&amp;$Y$20:$Y$55,$W$76:$W$110&amp;$Y$76:$Y$110),
_xlpm.Data,_xlfn.VSTACK(CP$20:CQ$55,CP$76:CQ$110),
IF(OR($Y335="",ISNUMBER(SEARCH("please",$Y335))),"", _xlfn.XLOOKUP(_xlpm.search_key,_xlpm.Scenario,_xlpm.Data,"▧")
))</f>
        <v/>
      </c>
      <c r="CQ335" s="2154"/>
      <c r="CR335" s="34"/>
      <c r="CS335" s="2056"/>
    </row>
    <row r="336" spans="1:144" ht="21" customHeight="1">
      <c r="A336" s="1627"/>
      <c r="B336" s="2331"/>
      <c r="C336" s="2084"/>
      <c r="D336" s="1549"/>
      <c r="E336" s="1902"/>
      <c r="F336" s="401"/>
      <c r="G336" s="401"/>
      <c r="H336" s="585"/>
      <c r="I336" s="585"/>
      <c r="J336" s="401"/>
      <c r="K336" s="401"/>
      <c r="N336" s="158"/>
      <c r="O336" s="101"/>
      <c r="P336" s="52"/>
      <c r="Q336" s="101"/>
      <c r="R336" s="101"/>
      <c r="S336" s="101"/>
      <c r="T336" s="101"/>
      <c r="U336" s="39"/>
      <c r="V336" s="37"/>
      <c r="W336" s="2329"/>
      <c r="X336" s="2081"/>
      <c r="Y336" s="2367"/>
      <c r="Z336" s="198"/>
      <c r="AA336" s="2136"/>
      <c r="AB336" s="1134"/>
      <c r="AC336" s="125"/>
      <c r="AD336" s="2152" t="str" cm="1">
        <f t="array" aca="1" ref="AD336" ca="1">_xlfn.LET(
_xlpm.search_key, $W336&amp;$Y336,
_xlpm.Scenario, _xlfn.VSTACK( $W$20:$W$55&amp;$Y$20:$Y$55, $W$76:$W$110&amp;$Y$76:$Y$110),
_xlpm.Data,  _xlfn.VSTACK($AD$20:$BN$55, $AD$76:$BN$110),
IF(OR($Y336="",ISNUMBER(SEARCH("please",$Y336))),"", _xlfn.XLOOKUP(_xlpm.search_key, _xlpm.Scenario, _xlpm.Data, "▧",2))
)</f>
        <v/>
      </c>
      <c r="AE336" s="2152" t="str" cm="1">
        <f t="array" aca="1" ref="AE336" ca="1">_xlfn.LET(
_xlpm.search_key, $W336&amp;$Y336,
_xlpm.Scenario, _xlfn.VSTACK( $W$20:$W$55&amp;$Y$20:$Y$55, $W$76:$W$110&amp;$Y$76:$Y$110),
_xlpm.Data,  _xlfn.VSTACK($AD$20:$BN$55, $AD$76:$BN$110),
IF(OR($Y336="",ISNUMBER(SEARCH("please",$Y336))),"", _xlfn.XLOOKUP(_xlpm.search_key, _xlpm.Scenario, _xlpm.Data, "▧"))
)</f>
        <v/>
      </c>
      <c r="AF336" s="2152" t="str" cm="1">
        <f t="array" aca="1" ref="AF336" ca="1">_xlfn.LET(
_xlpm.search_key, $W336&amp;$Y336,
_xlpm.Scenario, _xlfn.VSTACK( $W$20:$W$55&amp;$Y$20:$Y$55, $W$76:$W$110&amp;$Y$76:$Y$110),
_xlpm.Data,  _xlfn.VSTACK($AD$20:$BN$55, $AD$76:$BN$110),
IF(OR($Y336="",ISNUMBER(SEARCH("please",$Y336))),"", _xlfn.XLOOKUP(_xlpm.search_key, _xlpm.Scenario, _xlpm.Data, "▧"))
)</f>
        <v/>
      </c>
      <c r="AG336" s="2152" t="str" cm="1">
        <f t="array" aca="1" ref="AG336" ca="1">_xlfn.LET(
_xlpm.search_key, $W336&amp;$Y336,
_xlpm.Scenario, _xlfn.VSTACK( $W$20:$W$55&amp;$Y$20:$Y$55, $W$76:$W$110&amp;$Y$76:$Y$110),
_xlpm.Data,  _xlfn.VSTACK($AD$20:$BN$55, $AD$76:$BN$110),
IF(OR($Y336="",ISNUMBER(SEARCH("please",$Y336))),"", _xlfn.XLOOKUP(_xlpm.search_key, _xlpm.Scenario, _xlpm.Data, "▧"))
)</f>
        <v/>
      </c>
      <c r="AH336" s="2152" t="str" cm="1">
        <f t="array" aca="1" ref="AH336" ca="1">_xlfn.LET(
_xlpm.search_key, $W336&amp;$Y336,
_xlpm.Scenario, _xlfn.VSTACK( $W$20:$W$55&amp;$Y$20:$Y$55, $W$76:$W$110&amp;$Y$76:$Y$110),
_xlpm.Data,  _xlfn.VSTACK($AD$20:$BN$55, $AD$76:$BN$110),
IF(OR($Y336="",ISNUMBER(SEARCH("please",$Y336))),"", _xlfn.XLOOKUP(_xlpm.search_key, _xlpm.Scenario, _xlpm.Data, "▧"))
)</f>
        <v/>
      </c>
      <c r="AI336" s="2152" t="str" cm="1">
        <f t="array" aca="1" ref="AI336" ca="1">_xlfn.LET(
_xlpm.search_key, $W336&amp;$Y336,
_xlpm.Scenario, _xlfn.VSTACK( $W$20:$W$55&amp;$Y$20:$Y$55, $W$76:$W$110&amp;$Y$76:$Y$110),
_xlpm.Data,  _xlfn.VSTACK($AD$20:$BN$55, $AD$76:$BN$110),
IF(OR($Y336="",ISNUMBER(SEARCH("please",$Y336))),"", _xlfn.XLOOKUP(_xlpm.search_key, _xlpm.Scenario, _xlpm.Data, "▧"))
)</f>
        <v/>
      </c>
      <c r="AJ336" s="2152" t="str" cm="1">
        <f t="array" aca="1" ref="AJ336" ca="1">_xlfn.LET(
_xlpm.search_key, $W336&amp;$Y336,
_xlpm.Scenario, _xlfn.VSTACK( $W$20:$W$55&amp;$Y$20:$Y$55, $W$76:$W$110&amp;$Y$76:$Y$110),
_xlpm.Data,  _xlfn.VSTACK($AD$20:$BN$55, $AD$76:$BN$110),
IF(OR($Y336="",ISNUMBER(SEARCH("please",$Y336))),"", _xlfn.XLOOKUP(_xlpm.search_key, _xlpm.Scenario, _xlpm.Data, "▧"))
)</f>
        <v/>
      </c>
      <c r="AK336" s="2152" t="str" cm="1">
        <f t="array" aca="1" ref="AK336" ca="1">_xlfn.LET(
_xlpm.search_key, $W336&amp;$Y336,
_xlpm.Scenario, _xlfn.VSTACK( $W$20:$W$55&amp;$Y$20:$Y$55, $W$76:$W$110&amp;$Y$76:$Y$110),
_xlpm.Data,  _xlfn.VSTACK($AD$20:$BN$55, $AD$76:$BN$110),
IF(OR($Y336="",ISNUMBER(SEARCH("please",$Y336))),"", _xlfn.XLOOKUP(_xlpm.search_key, _xlpm.Scenario, _xlpm.Data, "▧"))
)</f>
        <v/>
      </c>
      <c r="AL336" s="2152" t="str" cm="1">
        <f t="array" aca="1" ref="AL336" ca="1">_xlfn.LET(
_xlpm.search_key, $W336&amp;$Y336,
_xlpm.Scenario, _xlfn.VSTACK( $W$20:$W$55&amp;$Y$20:$Y$55, $W$76:$W$110&amp;$Y$76:$Y$110),
_xlpm.Data,  _xlfn.VSTACK($AD$20:$BN$55, $AD$76:$BN$110),
IF(OR($Y336="",ISNUMBER(SEARCH("please",$Y336))),"", _xlfn.XLOOKUP(_xlpm.search_key, _xlpm.Scenario, _xlpm.Data, "▧"))
)</f>
        <v/>
      </c>
      <c r="AM336" s="2152" t="str" cm="1">
        <f t="array" aca="1" ref="AM336" ca="1">_xlfn.LET(
_xlpm.search_key, $W336&amp;$Y336,
_xlpm.Scenario, _xlfn.VSTACK( $W$20:$W$55&amp;$Y$20:$Y$55, $W$76:$W$110&amp;$Y$76:$Y$110),
_xlpm.Data,  _xlfn.VSTACK($AD$20:$BN$55, $AD$76:$BN$110),
IF(OR($Y336="",ISNUMBER(SEARCH("please",$Y336))),"", _xlfn.XLOOKUP(_xlpm.search_key, _xlpm.Scenario, _xlpm.Data, "▧"))
)</f>
        <v/>
      </c>
      <c r="AN336" s="2152" t="str" cm="1">
        <f t="array" aca="1" ref="AN336" ca="1">_xlfn.LET(
_xlpm.search_key, $W336&amp;$Y336,
_xlpm.Scenario, _xlfn.VSTACK( $W$20:$W$55&amp;$Y$20:$Y$55, $W$76:$W$110&amp;$Y$76:$Y$110),
_xlpm.Data,  _xlfn.VSTACK($AD$20:$BN$55, $AD$76:$BN$110),
IF(OR($Y336="",ISNUMBER(SEARCH("please",$Y336))),"", _xlfn.XLOOKUP(_xlpm.search_key, _xlpm.Scenario, _xlpm.Data, "▧"))
)</f>
        <v/>
      </c>
      <c r="AO336" s="2152" t="str" cm="1">
        <f t="array" aca="1" ref="AO336" ca="1">_xlfn.LET(
_xlpm.search_key, $W336&amp;$Y336,
_xlpm.Scenario, _xlfn.VSTACK( $W$20:$W$55&amp;$Y$20:$Y$55, $W$76:$W$110&amp;$Y$76:$Y$110),
_xlpm.Data,  _xlfn.VSTACK($AD$20:$BN$55, $AD$76:$BN$110),
IF(OR($Y336="",ISNUMBER(SEARCH("please",$Y336))),"", _xlfn.XLOOKUP(_xlpm.search_key, _xlpm.Scenario, _xlpm.Data, "▧"))
)</f>
        <v/>
      </c>
      <c r="AP336" s="2152" t="str" cm="1">
        <f t="array" aca="1" ref="AP336" ca="1">_xlfn.LET(
_xlpm.search_key, $W336&amp;$Y336,
_xlpm.Scenario, _xlfn.VSTACK( $W$20:$W$55&amp;$Y$20:$Y$55, $W$76:$W$110&amp;$Y$76:$Y$110),
_xlpm.Data,  _xlfn.VSTACK($AD$20:$BN$55, $AD$76:$BN$110),
IF(OR($Y336="",ISNUMBER(SEARCH("please",$Y336))),"", _xlfn.XLOOKUP(_xlpm.search_key, _xlpm.Scenario, _xlpm.Data, "▧"))
)</f>
        <v/>
      </c>
      <c r="AQ336" s="2152" t="str" cm="1">
        <f t="array" aca="1" ref="AQ336" ca="1">_xlfn.LET(
_xlpm.search_key, $W336&amp;$Y336,
_xlpm.Scenario, _xlfn.VSTACK( $W$20:$W$55&amp;$Y$20:$Y$55, $W$76:$W$110&amp;$Y$76:$Y$110),
_xlpm.Data,  _xlfn.VSTACK($AD$20:$BN$55, $AD$76:$BN$110),
IF(OR($Y336="",ISNUMBER(SEARCH("please",$Y336))),"", _xlfn.XLOOKUP(_xlpm.search_key, _xlpm.Scenario, _xlpm.Data, "▧"))
)</f>
        <v/>
      </c>
      <c r="AR336" s="2152" t="str" cm="1">
        <f t="array" aca="1" ref="AR336" ca="1">_xlfn.LET(
_xlpm.search_key, $W336&amp;$Y336,
_xlpm.Scenario, _xlfn.VSTACK( $W$20:$W$55&amp;$Y$20:$Y$55, $W$76:$W$110&amp;$Y$76:$Y$110),
_xlpm.Data,  _xlfn.VSTACK($AD$20:$BN$55, $AD$76:$BN$110),
IF(OR($Y336="",ISNUMBER(SEARCH("please",$Y336))),"", _xlfn.XLOOKUP(_xlpm.search_key, _xlpm.Scenario, _xlpm.Data, "▧"))
)</f>
        <v/>
      </c>
      <c r="AS336" s="2152" t="str" cm="1">
        <f t="array" aca="1" ref="AS336" ca="1">_xlfn.LET(
_xlpm.search_key, $W336&amp;$Y336,
_xlpm.Scenario, _xlfn.VSTACK( $W$20:$W$55&amp;$Y$20:$Y$55, $W$76:$W$110&amp;$Y$76:$Y$110),
_xlpm.Data,  _xlfn.VSTACK($AD$20:$BN$55, $AD$76:$BN$110),
IF(OR($Y336="",ISNUMBER(SEARCH("please",$Y336))),"", _xlfn.XLOOKUP(_xlpm.search_key, _xlpm.Scenario, _xlpm.Data, "▧"))
)</f>
        <v/>
      </c>
      <c r="AT336" s="2152" t="str" cm="1">
        <f t="array" aca="1" ref="AT336" ca="1">_xlfn.LET(
_xlpm.search_key, $W336&amp;$Y336,
_xlpm.Scenario, _xlfn.VSTACK( $W$20:$W$55&amp;$Y$20:$Y$55, $W$76:$W$110&amp;$Y$76:$Y$110),
_xlpm.Data,  _xlfn.VSTACK($AD$20:$BN$55, $AD$76:$BN$110),
IF(OR($Y336="",ISNUMBER(SEARCH("please",$Y336))),"", _xlfn.XLOOKUP(_xlpm.search_key, _xlpm.Scenario, _xlpm.Data, "▧"))
)</f>
        <v/>
      </c>
      <c r="AU336" s="2152" t="str" cm="1">
        <f t="array" aca="1" ref="AU336" ca="1">_xlfn.LET(
_xlpm.search_key, $W336&amp;$Y336,
_xlpm.Scenario, _xlfn.VSTACK( $W$20:$W$55&amp;$Y$20:$Y$55, $W$76:$W$110&amp;$Y$76:$Y$110),
_xlpm.Data,  _xlfn.VSTACK($AD$20:$BN$55, $AD$76:$BN$110),
IF(OR($Y336="",ISNUMBER(SEARCH("please",$Y336))),"", _xlfn.XLOOKUP(_xlpm.search_key, _xlpm.Scenario, _xlpm.Data, "▧"))
)</f>
        <v/>
      </c>
      <c r="AV336" s="2152" t="str" cm="1">
        <f t="array" aca="1" ref="AV336" ca="1">_xlfn.LET(
_xlpm.search_key, $W336&amp;$Y336,
_xlpm.Scenario, _xlfn.VSTACK( $W$20:$W$55&amp;$Y$20:$Y$55, $W$76:$W$110&amp;$Y$76:$Y$110),
_xlpm.Data,  _xlfn.VSTACK($AD$20:$BN$55, $AD$76:$BN$110),
IF(OR($Y336="",ISNUMBER(SEARCH("please",$Y336))),"", _xlfn.XLOOKUP(_xlpm.search_key, _xlpm.Scenario, _xlpm.Data, "▧"))
)</f>
        <v/>
      </c>
      <c r="AW336" s="2152" t="str" cm="1">
        <f t="array" aca="1" ref="AW336" ca="1">_xlfn.LET(
_xlpm.search_key, $W336&amp;$Y336,
_xlpm.Scenario, _xlfn.VSTACK( $W$20:$W$55&amp;$Y$20:$Y$55, $W$76:$W$110&amp;$Y$76:$Y$110),
_xlpm.Data,  _xlfn.VSTACK($AD$20:$BN$55, $AD$76:$BN$110),
IF(OR($Y336="",ISNUMBER(SEARCH("please",$Y336))),"", _xlfn.XLOOKUP(_xlpm.search_key, _xlpm.Scenario, _xlpm.Data, "▧"))
)</f>
        <v/>
      </c>
      <c r="AX336" s="2152" t="str" cm="1">
        <f t="array" aca="1" ref="AX336" ca="1">_xlfn.LET(
_xlpm.search_key, $W336&amp;$Y336,
_xlpm.Scenario, _xlfn.VSTACK( $W$20:$W$55&amp;$Y$20:$Y$55, $W$76:$W$110&amp;$Y$76:$Y$110),
_xlpm.Data,  _xlfn.VSTACK($AD$20:$BN$55, $AD$76:$BN$110),
IF(OR($Y336="",ISNUMBER(SEARCH("please",$Y336))),"", _xlfn.XLOOKUP(_xlpm.search_key, _xlpm.Scenario, _xlpm.Data, "▧"))
)</f>
        <v/>
      </c>
      <c r="AY336" s="2152" t="str" cm="1">
        <f t="array" aca="1" ref="AY336" ca="1">_xlfn.LET(
_xlpm.search_key, $W336&amp;$Y336,
_xlpm.Scenario, _xlfn.VSTACK( $W$20:$W$55&amp;$Y$20:$Y$55, $W$76:$W$110&amp;$Y$76:$Y$110),
_xlpm.Data,  _xlfn.VSTACK($AD$20:$BN$55, $AD$76:$BN$110),
IF(OR($Y336="",ISNUMBER(SEARCH("please",$Y336))),"", _xlfn.XLOOKUP(_xlpm.search_key, _xlpm.Scenario, _xlpm.Data, "▧"))
)</f>
        <v/>
      </c>
      <c r="AZ336" s="2152" t="str" cm="1">
        <f t="array" aca="1" ref="AZ336" ca="1">_xlfn.LET(
_xlpm.search_key, $W336&amp;$Y336,
_xlpm.Scenario, _xlfn.VSTACK( $W$20:$W$55&amp;$Y$20:$Y$55, $W$76:$W$110&amp;$Y$76:$Y$110),
_xlpm.Data,  _xlfn.VSTACK($AD$20:$BN$55, $AD$76:$BN$110),
IF(OR($Y336="",ISNUMBER(SEARCH("please",$Y336))),"", _xlfn.XLOOKUP(_xlpm.search_key, _xlpm.Scenario, _xlpm.Data, "▧"))
)</f>
        <v/>
      </c>
      <c r="BA336" s="2152" t="str" cm="1">
        <f t="array" aca="1" ref="BA336" ca="1">_xlfn.LET(
_xlpm.search_key, $W336&amp;$Y336,
_xlpm.Scenario, _xlfn.VSTACK( $W$20:$W$55&amp;$Y$20:$Y$55, $W$76:$W$110&amp;$Y$76:$Y$110),
_xlpm.Data,  _xlfn.VSTACK($AD$20:$BN$55, $AD$76:$BN$110),
IF(OR($Y336="",ISNUMBER(SEARCH("please",$Y336))),"", _xlfn.XLOOKUP(_xlpm.search_key, _xlpm.Scenario, _xlpm.Data, "▧"))
)</f>
        <v/>
      </c>
      <c r="BB336" s="2152" t="str" cm="1">
        <f t="array" aca="1" ref="BB336" ca="1">_xlfn.LET(
_xlpm.search_key, $W336&amp;$Y336,
_xlpm.Scenario, _xlfn.VSTACK( $W$20:$W$55&amp;$Y$20:$Y$55, $W$76:$W$110&amp;$Y$76:$Y$110),
_xlpm.Data,  _xlfn.VSTACK($AD$20:$BN$55, $AD$76:$BN$110),
IF(OR($Y336="",ISNUMBER(SEARCH("please",$Y336))),"", _xlfn.XLOOKUP(_xlpm.search_key, _xlpm.Scenario, _xlpm.Data, "▧"))
)</f>
        <v/>
      </c>
      <c r="BC336" s="2152" t="str" cm="1">
        <f t="array" aca="1" ref="BC336" ca="1">_xlfn.LET(
_xlpm.search_key, $W336&amp;$Y336,
_xlpm.Scenario, _xlfn.VSTACK( $W$20:$W$55&amp;$Y$20:$Y$55, $W$76:$W$110&amp;$Y$76:$Y$110),
_xlpm.Data,  _xlfn.VSTACK($AD$20:$BN$55, $AD$76:$BN$110),
IF(OR($Y336="",ISNUMBER(SEARCH("please",$Y336))),"", _xlfn.XLOOKUP(_xlpm.search_key, _xlpm.Scenario, _xlpm.Data, "▧"))
)</f>
        <v/>
      </c>
      <c r="BD336" s="2152" t="str" cm="1">
        <f t="array" aca="1" ref="BD336" ca="1">_xlfn.LET(
_xlpm.search_key, $W336&amp;$Y336,
_xlpm.Scenario, _xlfn.VSTACK( $W$20:$W$55&amp;$Y$20:$Y$55, $W$76:$W$110&amp;$Y$76:$Y$110),
_xlpm.Data,  _xlfn.VSTACK($AD$20:$BN$55, $AD$76:$BN$110),
IF(OR($Y336="",ISNUMBER(SEARCH("please",$Y336))),"", _xlfn.XLOOKUP(_xlpm.search_key, _xlpm.Scenario, _xlpm.Data, "▧"))
)</f>
        <v/>
      </c>
      <c r="BE336" s="2152" t="str" cm="1">
        <f t="array" aca="1" ref="BE336" ca="1">_xlfn.LET(
_xlpm.search_key, $W336&amp;$Y336,
_xlpm.Scenario, _xlfn.VSTACK( $W$20:$W$55&amp;$Y$20:$Y$55, $W$76:$W$110&amp;$Y$76:$Y$110),
_xlpm.Data,  _xlfn.VSTACK($AD$20:$BN$55, $AD$76:$BN$110),
IF(OR($Y336="",ISNUMBER(SEARCH("please",$Y336))),"", _xlfn.XLOOKUP(_xlpm.search_key, _xlpm.Scenario, _xlpm.Data, "▧"))
)</f>
        <v/>
      </c>
      <c r="BF336" s="2152" t="str" cm="1">
        <f t="array" aca="1" ref="BF336" ca="1">_xlfn.LET(
_xlpm.search_key, $W336&amp;$Y336,
_xlpm.Scenario, _xlfn.VSTACK( $W$20:$W$55&amp;$Y$20:$Y$55, $W$76:$W$110&amp;$Y$76:$Y$110),
_xlpm.Data,  _xlfn.VSTACK($AD$20:$BN$55, $AD$76:$BN$110),
IF(OR($Y336="",ISNUMBER(SEARCH("please",$Y336))),"", _xlfn.XLOOKUP(_xlpm.search_key, _xlpm.Scenario, _xlpm.Data, "▧"))
)</f>
        <v/>
      </c>
      <c r="BG336" s="2152" t="str" cm="1">
        <f t="array" aca="1" ref="BG336" ca="1">_xlfn.LET(
_xlpm.search_key, $W336&amp;$Y336,
_xlpm.Scenario, _xlfn.VSTACK( $W$20:$W$55&amp;$Y$20:$Y$55, $W$76:$W$110&amp;$Y$76:$Y$110),
_xlpm.Data,  _xlfn.VSTACK($AD$20:$BN$55, $AD$76:$BN$110),
IF(OR($Y336="",ISNUMBER(SEARCH("please",$Y336))),"", _xlfn.XLOOKUP(_xlpm.search_key, _xlpm.Scenario, _xlpm.Data, "▧"))
)</f>
        <v/>
      </c>
      <c r="BH336" s="2152" t="str" cm="1">
        <f t="array" aca="1" ref="BH336" ca="1">_xlfn.LET(
_xlpm.search_key, $W336&amp;$Y336,
_xlpm.Scenario, _xlfn.VSTACK( $W$20:$W$55&amp;$Y$20:$Y$55, $W$76:$W$110&amp;$Y$76:$Y$110),
_xlpm.Data,  _xlfn.VSTACK($AD$20:$BN$55, $AD$76:$BN$110),
IF(OR($Y336="",ISNUMBER(SEARCH("please",$Y336))),"", _xlfn.XLOOKUP(_xlpm.search_key, _xlpm.Scenario, _xlpm.Data, "▧"))
)</f>
        <v/>
      </c>
      <c r="BI336" s="2152" t="str" cm="1">
        <f t="array" aca="1" ref="BI336" ca="1">_xlfn.LET(
_xlpm.search_key, $W336&amp;$Y336,
_xlpm.Scenario, _xlfn.VSTACK( $W$20:$W$55&amp;$Y$20:$Y$55, $W$76:$W$110&amp;$Y$76:$Y$110),
_xlpm.Data,  _xlfn.VSTACK($AD$20:$BN$55, $AD$76:$BN$110),
IF(OR($Y336="",ISNUMBER(SEARCH("please",$Y336))),"", _xlfn.XLOOKUP(_xlpm.search_key, _xlpm.Scenario, _xlpm.Data, "▧"))
)</f>
        <v/>
      </c>
      <c r="BJ336" s="2152" t="str" cm="1">
        <f t="array" aca="1" ref="BJ336" ca="1">_xlfn.LET(
_xlpm.search_key, $W336&amp;$Y336,
_xlpm.Scenario, _xlfn.VSTACK( $W$20:$W$55&amp;$Y$20:$Y$55, $W$76:$W$110&amp;$Y$76:$Y$110),
_xlpm.Data,  _xlfn.VSTACK($AD$20:$BN$55, $AD$76:$BN$110),
IF(OR($Y336="",ISNUMBER(SEARCH("please",$Y336))),"", _xlfn.XLOOKUP(_xlpm.search_key, _xlpm.Scenario, _xlpm.Data, "▧"))
)</f>
        <v/>
      </c>
      <c r="BK336" s="2152" t="str" cm="1">
        <f t="array" aca="1" ref="BK336" ca="1">_xlfn.LET(
_xlpm.search_key, $W336&amp;$Y336,
_xlpm.Scenario, _xlfn.VSTACK( $W$20:$W$55&amp;$Y$20:$Y$55, $W$76:$W$110&amp;$Y$76:$Y$110),
_xlpm.Data,  _xlfn.VSTACK($AD$20:$BN$55, $AD$76:$BN$110),
IF(OR($Y336="",ISNUMBER(SEARCH("please",$Y336))),"", _xlfn.XLOOKUP(_xlpm.search_key, _xlpm.Scenario, _xlpm.Data, "▧"))
)</f>
        <v/>
      </c>
      <c r="BL336" s="2152" t="str" cm="1">
        <f t="array" aca="1" ref="BL336" ca="1">_xlfn.LET(
_xlpm.search_key, $W336&amp;$Y336,
_xlpm.Scenario, _xlfn.VSTACK( $W$20:$W$55&amp;$Y$20:$Y$55, $W$76:$W$110&amp;$Y$76:$Y$110),
_xlpm.Data,  _xlfn.VSTACK($AD$20:$BN$55, $AD$76:$BN$110),
IF(OR($Y336="",ISNUMBER(SEARCH("please",$Y336))),"", _xlfn.XLOOKUP(_xlpm.search_key, _xlpm.Scenario, _xlpm.Data, "▧"))
)</f>
        <v/>
      </c>
      <c r="BM336" s="2152" t="str" cm="1">
        <f t="array" aca="1" ref="BM336" ca="1">_xlfn.LET(
_xlpm.search_key, $W336&amp;$Y336,
_xlpm.Scenario, _xlfn.VSTACK( $W$20:$W$55&amp;$Y$20:$Y$55, $W$76:$W$110&amp;$Y$76:$Y$110),
_xlpm.Data,  _xlfn.VSTACK($AD$20:$BN$55, $AD$76:$BN$110),
IF(OR($Y336="",ISNUMBER(SEARCH("please",$Y336))),"", _xlfn.XLOOKUP(_xlpm.search_key, _xlpm.Scenario, _xlpm.Data, "▧"))
)</f>
        <v/>
      </c>
      <c r="BN336" s="2152" t="str" cm="1">
        <f t="array" aca="1" ref="BN336" ca="1">_xlfn.LET(
_xlpm.search_key, $W336&amp;$Y336,
_xlpm.Scenario, _xlfn.VSTACK( $W$20:$W$55&amp;$Y$20:$Y$55, $W$76:$W$110&amp;$Y$76:$Y$110),
_xlpm.Data,  _xlfn.VSTACK($AD$20:$BN$55, $AD$76:$BN$110),
IF(OR($Y336="",ISNUMBER(SEARCH("please",$Y336))),"", _xlfn.XLOOKUP(_xlpm.search_key, _xlpm.Scenario, _xlpm.Data, "▧"))
)</f>
        <v/>
      </c>
      <c r="BO336" s="2153"/>
      <c r="BP336" s="2153"/>
      <c r="BQ336" s="2153"/>
      <c r="BR336" s="2153"/>
      <c r="BS336" s="2153"/>
      <c r="BT336" s="2153"/>
      <c r="BU336" s="2153"/>
      <c r="BV336" s="2153"/>
      <c r="BW336" s="2153"/>
      <c r="BX336" s="2153"/>
      <c r="BY336" s="2153"/>
      <c r="BZ336" s="2153"/>
      <c r="CA336" s="34"/>
      <c r="CC336" s="58"/>
      <c r="CD336" s="2154" t="str" cm="1">
        <f t="array" aca="1" ref="CD336" ca="1">_xlfn.LET(
_xlpm.search_key,$W336&amp;$Y336,
_xlpm.Scenario,_xlfn.VSTACK($W$20:$W$55&amp;$Y$20:$Y$55,$W$76:$W$110&amp;$Y$76:$Y$110),
_xlpm.Data,_xlfn.VSTACK(CD$20:CE$55,CD$76:CE$110),
IF(OR($Y336="",ISNUMBER(SEARCH("please",$Y336))),"", _xlfn.XLOOKUP(_xlpm.search_key,_xlpm.Scenario,_xlpm.Data,"▧")
))</f>
        <v/>
      </c>
      <c r="CE336" s="2154"/>
      <c r="CF336" s="88"/>
      <c r="CG336" s="2154" t="str" cm="1">
        <f t="array" aca="1" ref="CG336" ca="1">_xlfn.LET(
_xlpm.search_key,$W336&amp;$Y336,
_xlpm.Scenario,_xlfn.VSTACK($W$20:$W$55&amp;$Y$20:$Y$55,$W$76:$W$110&amp;$Y$76:$Y$110),
_xlpm.Data,_xlfn.VSTACK(CG$20:CH$55,CG$76:CH$110),
IF(OR($Y336="",ISNUMBER(SEARCH("please",$Y336))),"", _xlfn.XLOOKUP(_xlpm.search_key,_xlpm.Scenario,_xlpm.Data,"▧")
))</f>
        <v/>
      </c>
      <c r="CH336" s="2154"/>
      <c r="CI336" s="88"/>
      <c r="CJ336" s="2154" t="str" cm="1">
        <f t="array" ref="CJ336">_xlfn.LET(
_xlpm.search_key,$W336&amp;$Y336,
_xlpm.Scenario,_xlfn.VSTACK($W$20:$W$55&amp;$Y$20:$Y$55,$W$76:$W$110&amp;$Y$76:$Y$110),
_xlpm.Data,_xlfn.VSTACK(CJ$20:CK$55,CJ$76:CK$110),
IF(OR($Y336="",ISNUMBER(SEARCH("please",$Y336))),"", _xlfn.XLOOKUP(_xlpm.search_key,_xlpm.Scenario,_xlpm.Data,"▧")
))</f>
        <v/>
      </c>
      <c r="CK336" s="2154"/>
      <c r="CL336" s="88"/>
      <c r="CM336" s="2154" t="str" cm="1">
        <f t="array" aca="1" ref="CM336" ca="1">_xlfn.LET(
_xlpm.search_key,$W336&amp;$Y336,
_xlpm.Scenario,_xlfn.VSTACK($W$20:$W$55&amp;$Y$20:$Y$55,$W$76:$W$110&amp;$Y$76:$Y$110),
_xlpm.Data,_xlfn.VSTACK(CM$20:CN$55,CM$76:CN$110),
IF(OR($Y336="",ISNUMBER(SEARCH("please",$Y336))),"", _xlfn.XLOOKUP(_xlpm.search_key,_xlpm.Scenario,_xlpm.Data,"▧")
))</f>
        <v/>
      </c>
      <c r="CN336" s="2154"/>
      <c r="CO336" s="88"/>
      <c r="CP336" s="2154" t="str" cm="1">
        <f t="array" aca="1" ref="CP336" ca="1">_xlfn.LET(
_xlpm.search_key,$W336&amp;$Y336,
_xlpm.Scenario,_xlfn.VSTACK($W$20:$W$55&amp;$Y$20:$Y$55,$W$76:$W$110&amp;$Y$76:$Y$110),
_xlpm.Data,_xlfn.VSTACK(CP$20:CQ$55,CP$76:CQ$110),
IF(OR($Y336="",ISNUMBER(SEARCH("please",$Y336))),"", _xlfn.XLOOKUP(_xlpm.search_key,_xlpm.Scenario,_xlpm.Data,"▧")
))</f>
        <v/>
      </c>
      <c r="CQ336" s="2154"/>
      <c r="CR336" s="34"/>
      <c r="CS336" s="2056"/>
    </row>
    <row r="337" spans="1:144" ht="21" customHeight="1">
      <c r="A337" s="1627"/>
      <c r="B337" s="2331" t="s">
        <v>218</v>
      </c>
      <c r="C337" s="577" t="e" cm="1">
        <f t="array" aca="1" ref="C337" ca="1">IFBLANK(_xldudf_CX_GET(CX_ENTITY, B337, val_asOfDate), D337)</f>
        <v>#NAME?</v>
      </c>
      <c r="D337" s="1549" t="s">
        <v>1855</v>
      </c>
      <c r="E337" s="2135"/>
      <c r="F337" s="401"/>
      <c r="G337" s="401"/>
      <c r="H337" s="585"/>
      <c r="I337" s="585"/>
      <c r="J337" s="401"/>
      <c r="K337" s="401" t="s">
        <v>561</v>
      </c>
      <c r="N337" s="158"/>
      <c r="O337" s="101"/>
      <c r="P337" s="52"/>
      <c r="Q337" s="101"/>
      <c r="R337" s="101"/>
      <c r="S337" s="101"/>
      <c r="T337" s="101"/>
      <c r="U337" s="39"/>
      <c r="V337" s="37"/>
      <c r="W337" s="2330"/>
      <c r="X337" s="2325"/>
      <c r="Y337" s="2326"/>
      <c r="Z337" s="2322"/>
      <c r="AA337" s="2323"/>
      <c r="AB337" s="1134"/>
      <c r="AC337" s="125"/>
      <c r="AD337" s="2152">
        <f ca="1">SUMPRODUCT($X331:$X336, AD331:AD336)</f>
        <v>0</v>
      </c>
      <c r="AE337" s="2152">
        <f ca="1">SUMPRODUCT($X331:$X336, AE331:AE336)</f>
        <v>0</v>
      </c>
      <c r="AF337" s="2152">
        <f t="shared" ref="AF337:BN337" ca="1" si="134">SUMPRODUCT($X331:$X336, AF331:AF336)</f>
        <v>0</v>
      </c>
      <c r="AG337" s="2152">
        <f t="shared" ca="1" si="134"/>
        <v>0</v>
      </c>
      <c r="AH337" s="2152">
        <f t="shared" ca="1" si="134"/>
        <v>0</v>
      </c>
      <c r="AI337" s="2152">
        <f t="shared" ca="1" si="134"/>
        <v>0</v>
      </c>
      <c r="AJ337" s="2152">
        <f t="shared" ca="1" si="134"/>
        <v>0</v>
      </c>
      <c r="AK337" s="2152">
        <f t="shared" ca="1" si="134"/>
        <v>0</v>
      </c>
      <c r="AL337" s="2152">
        <f t="shared" ca="1" si="134"/>
        <v>0</v>
      </c>
      <c r="AM337" s="2152">
        <f t="shared" ca="1" si="134"/>
        <v>0</v>
      </c>
      <c r="AN337" s="2152">
        <f t="shared" ca="1" si="134"/>
        <v>0</v>
      </c>
      <c r="AO337" s="2152">
        <f t="shared" ca="1" si="134"/>
        <v>0</v>
      </c>
      <c r="AP337" s="2152">
        <f t="shared" ca="1" si="134"/>
        <v>0</v>
      </c>
      <c r="AQ337" s="2152">
        <f t="shared" ca="1" si="134"/>
        <v>0</v>
      </c>
      <c r="AR337" s="2152">
        <f t="shared" ca="1" si="134"/>
        <v>0</v>
      </c>
      <c r="AS337" s="2152">
        <f t="shared" ca="1" si="134"/>
        <v>0</v>
      </c>
      <c r="AT337" s="2152">
        <f t="shared" ca="1" si="134"/>
        <v>0</v>
      </c>
      <c r="AU337" s="2152">
        <f t="shared" ca="1" si="134"/>
        <v>0</v>
      </c>
      <c r="AV337" s="2152">
        <f t="shared" ca="1" si="134"/>
        <v>0</v>
      </c>
      <c r="AW337" s="2152">
        <f t="shared" ca="1" si="134"/>
        <v>0</v>
      </c>
      <c r="AX337" s="2152">
        <f t="shared" ca="1" si="134"/>
        <v>0</v>
      </c>
      <c r="AY337" s="2152">
        <f t="shared" ca="1" si="134"/>
        <v>0</v>
      </c>
      <c r="AZ337" s="2152">
        <f t="shared" ca="1" si="134"/>
        <v>0</v>
      </c>
      <c r="BA337" s="2152">
        <f t="shared" ca="1" si="134"/>
        <v>0</v>
      </c>
      <c r="BB337" s="2152">
        <f t="shared" ca="1" si="134"/>
        <v>0</v>
      </c>
      <c r="BC337" s="2152">
        <f t="shared" ca="1" si="134"/>
        <v>0</v>
      </c>
      <c r="BD337" s="2152">
        <f t="shared" ca="1" si="134"/>
        <v>0</v>
      </c>
      <c r="BE337" s="2152">
        <f t="shared" ca="1" si="134"/>
        <v>0</v>
      </c>
      <c r="BF337" s="2152">
        <f t="shared" ca="1" si="134"/>
        <v>0</v>
      </c>
      <c r="BG337" s="2152">
        <f t="shared" ca="1" si="134"/>
        <v>0</v>
      </c>
      <c r="BH337" s="2152">
        <f t="shared" ca="1" si="134"/>
        <v>0</v>
      </c>
      <c r="BI337" s="2152">
        <f t="shared" ca="1" si="134"/>
        <v>0</v>
      </c>
      <c r="BJ337" s="2152">
        <f t="shared" ca="1" si="134"/>
        <v>0</v>
      </c>
      <c r="BK337" s="2152">
        <f t="shared" ca="1" si="134"/>
        <v>0</v>
      </c>
      <c r="BL337" s="2152">
        <f t="shared" ca="1" si="134"/>
        <v>0</v>
      </c>
      <c r="BM337" s="2152">
        <f t="shared" ca="1" si="134"/>
        <v>0</v>
      </c>
      <c r="BN337" s="2152">
        <f t="shared" ca="1" si="134"/>
        <v>0</v>
      </c>
      <c r="BO337" s="2153"/>
      <c r="BP337" s="2153"/>
      <c r="BQ337" s="2153"/>
      <c r="BR337" s="2153"/>
      <c r="BS337" s="2153"/>
      <c r="BT337" s="2153"/>
      <c r="BU337" s="2153"/>
      <c r="BV337" s="2153"/>
      <c r="BW337" s="2153"/>
      <c r="BX337" s="2153"/>
      <c r="BY337" s="2153"/>
      <c r="BZ337" s="2153"/>
      <c r="CA337" s="34"/>
      <c r="CC337" s="58"/>
      <c r="CD337" s="2152">
        <f ca="1">SUMPRODUCT($X331:$X336, CD331:CD336)</f>
        <v>0</v>
      </c>
      <c r="CE337" s="2152">
        <f t="shared" ref="CE337" si="135">SUMPRODUCT($X331:$X334, CE331:CE334)</f>
        <v>0</v>
      </c>
      <c r="CF337" s="88"/>
      <c r="CG337" s="2152">
        <f ca="1">SUMPRODUCT($X331:$X336, CG331:CG336)</f>
        <v>0</v>
      </c>
      <c r="CH337" s="2152">
        <f t="shared" ref="CH337" si="136">SUMPRODUCT($X331:$X334, CH331:CH334)</f>
        <v>0</v>
      </c>
      <c r="CI337" s="88"/>
      <c r="CJ337" s="2152">
        <f>SUMPRODUCT($X331:$X336, CJ331:CJ336)</f>
        <v>0</v>
      </c>
      <c r="CK337" s="2152">
        <f t="shared" ref="CK337" si="137">SUMPRODUCT($X331:$X334, CK331:CK334)</f>
        <v>0</v>
      </c>
      <c r="CL337" s="88"/>
      <c r="CM337" s="2152">
        <f ca="1">SUMPRODUCT($X331:$X336, CM331:CM336)</f>
        <v>0</v>
      </c>
      <c r="CN337" s="2152">
        <f t="shared" ref="CN337" si="138">SUMPRODUCT($X331:$X334, CN331:CN334)</f>
        <v>0</v>
      </c>
      <c r="CO337" s="88"/>
      <c r="CP337" s="2152">
        <f ca="1">SUMPRODUCT($X331:$X336, CP331:CP336)</f>
        <v>0</v>
      </c>
      <c r="CQ337" s="2152">
        <f t="shared" ref="CQ337" si="139">SUMPRODUCT($X331:$X334, CQ331:CQ334)</f>
        <v>0</v>
      </c>
      <c r="CR337" s="34"/>
      <c r="CS337" s="2056"/>
    </row>
    <row r="338" spans="1:144" s="108" customFormat="1" ht="21" customHeight="1">
      <c r="A338" s="1628"/>
      <c r="B338" s="2331"/>
      <c r="C338" s="2084"/>
      <c r="D338" s="1549"/>
      <c r="E338" s="2135"/>
      <c r="F338" s="401"/>
      <c r="G338" s="401"/>
      <c r="H338" s="585"/>
      <c r="I338" s="585"/>
      <c r="J338" s="401"/>
      <c r="K338" s="401"/>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18"/>
      <c r="BP338" s="2318"/>
      <c r="BQ338" s="2318"/>
      <c r="BR338" s="2318"/>
      <c r="BS338" s="2318"/>
      <c r="BT338" s="2318"/>
      <c r="BU338" s="2318"/>
      <c r="BV338" s="2318"/>
      <c r="BW338" s="2318"/>
      <c r="BX338" s="2318"/>
      <c r="BY338" s="2318"/>
      <c r="BZ338" s="2318"/>
      <c r="CA338" s="88"/>
      <c r="CC338" s="383"/>
      <c r="CD338" s="2319"/>
      <c r="CE338" s="2319"/>
      <c r="CF338" s="88"/>
      <c r="CG338" s="2319"/>
      <c r="CH338" s="2319"/>
      <c r="CI338" s="88"/>
      <c r="CJ338" s="2319"/>
      <c r="CK338" s="2319"/>
      <c r="CL338" s="88"/>
      <c r="CM338" s="2320"/>
      <c r="CN338" s="2320"/>
      <c r="CO338" s="88"/>
      <c r="CP338" s="2320"/>
      <c r="CQ338" s="2320"/>
      <c r="CR338" s="88"/>
      <c r="CS338" s="2321"/>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sheetData>
  <sheetProtection formatColumns="0" formatRows="0" autoFilter="0" pivotTables="0"/>
  <mergeCells count="87">
    <mergeCell ref="W231:W232"/>
    <mergeCell ref="Y231:Y232"/>
    <mergeCell ref="AB237:AB238"/>
    <mergeCell ref="Y171:Y172"/>
    <mergeCell ref="S204:T227"/>
    <mergeCell ref="W187:W188"/>
    <mergeCell ref="Y187:Y188"/>
    <mergeCell ref="W201:W202"/>
    <mergeCell ref="Y201:Y202"/>
    <mergeCell ref="W216:W217"/>
    <mergeCell ref="Y216:Y217"/>
    <mergeCell ref="W171:W172"/>
    <mergeCell ref="O4:Q4"/>
    <mergeCell ref="CP186:CQ186"/>
    <mergeCell ref="CP200:CQ200"/>
    <mergeCell ref="CP215:CQ215"/>
    <mergeCell ref="CM186:CN186"/>
    <mergeCell ref="CM200:CN200"/>
    <mergeCell ref="CM215:CN215"/>
    <mergeCell ref="CM170:CN170"/>
    <mergeCell ref="CP10:CQ10"/>
    <mergeCell ref="CP127:CQ127"/>
    <mergeCell ref="CP142:CQ142"/>
    <mergeCell ref="CP156:CQ156"/>
    <mergeCell ref="CP170:CQ170"/>
    <mergeCell ref="CM10:CN10"/>
    <mergeCell ref="CM156:CN156"/>
    <mergeCell ref="CM71:CN71"/>
    <mergeCell ref="CP71:CQ71"/>
    <mergeCell ref="C12:C14"/>
    <mergeCell ref="E12:E14"/>
    <mergeCell ref="J11:J15"/>
    <mergeCell ref="K11:K15"/>
    <mergeCell ref="F12:F14"/>
    <mergeCell ref="CD71:CE71"/>
    <mergeCell ref="CG71:CH71"/>
    <mergeCell ref="CJ71:CK71"/>
    <mergeCell ref="W17:W18"/>
    <mergeCell ref="Y17:Y18"/>
    <mergeCell ref="W43:W44"/>
    <mergeCell ref="X43:X44"/>
    <mergeCell ref="Y43:Y44"/>
    <mergeCell ref="CM127:CN127"/>
    <mergeCell ref="CD142:CE142"/>
    <mergeCell ref="CG142:CH142"/>
    <mergeCell ref="CJ142:CK142"/>
    <mergeCell ref="CM142:CN142"/>
    <mergeCell ref="CD127:CE127"/>
    <mergeCell ref="CG127:CH127"/>
    <mergeCell ref="CJ127:CK127"/>
    <mergeCell ref="CD200:CE200"/>
    <mergeCell ref="CG200:CH200"/>
    <mergeCell ref="CJ200:CK200"/>
    <mergeCell ref="CD215:CE215"/>
    <mergeCell ref="CG215:CH215"/>
    <mergeCell ref="CJ215:CK215"/>
    <mergeCell ref="CG186:CH186"/>
    <mergeCell ref="CJ186:CK186"/>
    <mergeCell ref="CD186:CE186"/>
    <mergeCell ref="Y4:Y5"/>
    <mergeCell ref="G128:G129"/>
    <mergeCell ref="CD156:CE156"/>
    <mergeCell ref="CG156:CH156"/>
    <mergeCell ref="CJ156:CK156"/>
    <mergeCell ref="CD170:CE170"/>
    <mergeCell ref="CG170:CH170"/>
    <mergeCell ref="CJ170:CK170"/>
    <mergeCell ref="S9:T10"/>
    <mergeCell ref="CD10:CE10"/>
    <mergeCell ref="CG10:CH10"/>
    <mergeCell ref="CJ10:CK10"/>
    <mergeCell ref="W72:W73"/>
    <mergeCell ref="G187:G188"/>
    <mergeCell ref="AB222:AB223"/>
    <mergeCell ref="Y72:Y73"/>
    <mergeCell ref="Y128:Y129"/>
    <mergeCell ref="Y143:Y144"/>
    <mergeCell ref="AB149:AB150"/>
    <mergeCell ref="AB163:AB164"/>
    <mergeCell ref="AB177:AB178"/>
    <mergeCell ref="AB193:AB194"/>
    <mergeCell ref="AB207:AB208"/>
    <mergeCell ref="W128:W129"/>
    <mergeCell ref="W143:W144"/>
    <mergeCell ref="W157:W158"/>
    <mergeCell ref="Y157:Y158"/>
    <mergeCell ref="W99:W100"/>
  </mergeCells>
  <phoneticPr fontId="45" type="noConversion"/>
  <conditionalFormatting sqref="A249:B249 D249:K249 F250:F251 H250:K251 A250:D255 F252:K255 A257:K258 A259:D264 D265:K265 A266:K267 A268:D273 A275:C282 D275:D283 A284:K285 A286:D291 A293:C300 D293:D301">
    <cfRule type="expression" dxfId="1595" priority="1832">
      <formula>$A249="L"</formula>
    </cfRule>
  </conditionalFormatting>
  <conditionalFormatting sqref="A265:B265">
    <cfRule type="expression" dxfId="1594" priority="191">
      <formula>$A265="L"</formula>
    </cfRule>
    <cfRule type="expression" dxfId="1593" priority="190">
      <formula>$A265="F"</formula>
    </cfRule>
  </conditionalFormatting>
  <conditionalFormatting sqref="A274:B274">
    <cfRule type="expression" dxfId="1592" priority="193">
      <formula>$A274="L"</formula>
    </cfRule>
    <cfRule type="expression" dxfId="1591" priority="192">
      <formula>$A274="F"</formula>
    </cfRule>
  </conditionalFormatting>
  <conditionalFormatting sqref="A283:B283">
    <cfRule type="expression" dxfId="1590" priority="195">
      <formula>$A283="L"</formula>
    </cfRule>
    <cfRule type="expression" dxfId="1589" priority="194">
      <formula>$A283="F"</formula>
    </cfRule>
  </conditionalFormatting>
  <conditionalFormatting sqref="A292:B292">
    <cfRule type="expression" dxfId="1588" priority="197">
      <formula>$A292="L"</formula>
    </cfRule>
    <cfRule type="expression" dxfId="1587" priority="196">
      <formula>$A292="F"</formula>
    </cfRule>
  </conditionalFormatting>
  <conditionalFormatting sqref="A301:B301">
    <cfRule type="expression" dxfId="1586" priority="199">
      <formula>$A301="L"</formula>
    </cfRule>
    <cfRule type="expression" dxfId="1585" priority="198">
      <formula>$A301="F"</formula>
    </cfRule>
  </conditionalFormatting>
  <conditionalFormatting sqref="A310:B310">
    <cfRule type="expression" dxfId="1584" priority="201">
      <formula>$A310="L"</formula>
    </cfRule>
    <cfRule type="expression" dxfId="1583" priority="200">
      <formula>$A310="F"</formula>
    </cfRule>
  </conditionalFormatting>
  <conditionalFormatting sqref="A319:B319">
    <cfRule type="expression" dxfId="1582" priority="203">
      <formula>$A319="L"</formula>
    </cfRule>
    <cfRule type="expression" dxfId="1581" priority="202">
      <formula>$A319="F"</formula>
    </cfRule>
  </conditionalFormatting>
  <conditionalFormatting sqref="A328:B328">
    <cfRule type="expression" dxfId="1580" priority="204">
      <formula>$A328="F"</formula>
    </cfRule>
    <cfRule type="expression" dxfId="1579" priority="205">
      <formula>$A328="L"</formula>
    </cfRule>
  </conditionalFormatting>
  <conditionalFormatting sqref="A337:B338">
    <cfRule type="expression" dxfId="1578" priority="161">
      <formula>$A337="F"</formula>
    </cfRule>
    <cfRule type="expression" dxfId="1577" priority="162">
      <formula>$A337="L"</formula>
    </cfRule>
  </conditionalFormatting>
  <conditionalFormatting sqref="A311:C318">
    <cfRule type="expression" dxfId="1576" priority="665">
      <formula>$A311="L"</formula>
    </cfRule>
    <cfRule type="expression" dxfId="1575" priority="664">
      <formula>$A311="F"</formula>
    </cfRule>
  </conditionalFormatting>
  <conditionalFormatting sqref="A329:C336 F331:K336 E337:K337">
    <cfRule type="expression" dxfId="1574" priority="367">
      <formula>$A329="L"</formula>
    </cfRule>
  </conditionalFormatting>
  <conditionalFormatting sqref="A243:D244 F243:K244">
    <cfRule type="expression" dxfId="1573" priority="2014">
      <formula>$A243="L"</formula>
    </cfRule>
    <cfRule type="expression" dxfId="1572" priority="2009">
      <formula>$A243="F"</formula>
    </cfRule>
  </conditionalFormatting>
  <conditionalFormatting sqref="A302:D309">
    <cfRule type="expression" dxfId="1571" priority="813">
      <formula>$A302="F"</formula>
    </cfRule>
  </conditionalFormatting>
  <conditionalFormatting sqref="A304:D309">
    <cfRule type="expression" dxfId="1570" priority="814">
      <formula>$A304="L"</formula>
    </cfRule>
  </conditionalFormatting>
  <conditionalFormatting sqref="A320:D327">
    <cfRule type="expression" dxfId="1569" priority="515">
      <formula>$A320="F"</formula>
    </cfRule>
  </conditionalFormatting>
  <conditionalFormatting sqref="A322:D327">
    <cfRule type="expression" dxfId="1568" priority="516">
      <formula>$A322="L"</formula>
    </cfRule>
  </conditionalFormatting>
  <conditionalFormatting sqref="A245:K245 A246:A247 K246:K247 D246:D248">
    <cfRule type="expression" dxfId="1567" priority="1838">
      <formula>$A245="L"</formula>
    </cfRule>
  </conditionalFormatting>
  <conditionalFormatting sqref="A245:K245 A246:A247 K246:K247">
    <cfRule type="expression" dxfId="1566" priority="1836">
      <formula>$A245="F"</formula>
    </cfRule>
  </conditionalFormatting>
  <conditionalFormatting sqref="A302:K303 A320:K321">
    <cfRule type="expression" dxfId="1565" priority="1716">
      <formula>$A302="L"</formula>
    </cfRule>
  </conditionalFormatting>
  <conditionalFormatting sqref="C188">
    <cfRule type="expression" dxfId="1564" priority="2174">
      <formula>$A188="F"</formula>
    </cfRule>
    <cfRule type="expression" dxfId="1563" priority="2175">
      <formula>$A188="L"</formula>
    </cfRule>
  </conditionalFormatting>
  <conditionalFormatting sqref="C202">
    <cfRule type="expression" dxfId="1562" priority="2172">
      <formula>$A202="F"</formula>
    </cfRule>
    <cfRule type="expression" dxfId="1561" priority="2173">
      <formula>$A202="L"</formula>
    </cfRule>
  </conditionalFormatting>
  <conditionalFormatting sqref="C217">
    <cfRule type="expression" dxfId="1560" priority="2170">
      <formula>$A217="F"</formula>
    </cfRule>
    <cfRule type="expression" dxfId="1559" priority="2171">
      <formula>$A217="L"</formula>
    </cfRule>
  </conditionalFormatting>
  <conditionalFormatting sqref="C232">
    <cfRule type="expression" dxfId="1558" priority="2018">
      <formula>$A232="L"</formula>
    </cfRule>
    <cfRule type="expression" dxfId="1557" priority="2017">
      <formula>$A232="F"</formula>
    </cfRule>
  </conditionalFormatting>
  <conditionalFormatting sqref="C338:D338">
    <cfRule type="expression" dxfId="1556" priority="1732">
      <formula>$A338="F"</formula>
    </cfRule>
  </conditionalFormatting>
  <conditionalFormatting sqref="C338:K338">
    <cfRule type="expression" dxfId="1555" priority="1733">
      <formula>$A338="L"</formula>
    </cfRule>
  </conditionalFormatting>
  <conditionalFormatting sqref="D246:D249 A249:B249 F249:K249 F250:F251 H250:K251 A250:D255 F252:K255 A257:D264 D265 A266:D273 A275:C282 D275:D283 A284:D291 A293:C300 D293:D301">
    <cfRule type="expression" dxfId="1554" priority="1831">
      <formula>$A246="F"</formula>
    </cfRule>
  </conditionalFormatting>
  <conditionalFormatting sqref="D311:D319">
    <cfRule type="expression" dxfId="1553" priority="4">
      <formula>$A311="L"</formula>
    </cfRule>
    <cfRule type="expression" dxfId="1552" priority="3">
      <formula>$A311="F"</formula>
    </cfRule>
  </conditionalFormatting>
  <conditionalFormatting sqref="D329:D337">
    <cfRule type="expression" dxfId="1551" priority="2">
      <formula>$A329="L"</formula>
    </cfRule>
    <cfRule type="expression" dxfId="1550" priority="1">
      <formula>$A329="F"</formula>
    </cfRule>
  </conditionalFormatting>
  <conditionalFormatting sqref="E243:E244">
    <cfRule type="expression" dxfId="1549" priority="1968">
      <formula>$A243="L"</formula>
    </cfRule>
    <cfRule type="expression" dxfId="1548" priority="1969">
      <formula>$A243="F"</formula>
    </cfRule>
  </conditionalFormatting>
  <conditionalFormatting sqref="E249:E255 E257:E338">
    <cfRule type="expression" dxfId="1547" priority="1825">
      <formula>$A249="F"</formula>
    </cfRule>
  </conditionalFormatting>
  <conditionalFormatting sqref="E250:E255">
    <cfRule type="expression" dxfId="1546" priority="1826">
      <formula>$A250="L"</formula>
    </cfRule>
  </conditionalFormatting>
  <conditionalFormatting sqref="E331:E336">
    <cfRule type="expression" dxfId="1545" priority="363">
      <formula>$A331="L"</formula>
    </cfRule>
  </conditionalFormatting>
  <conditionalFormatting sqref="E259:K264">
    <cfRule type="expression" dxfId="1544" priority="1535">
      <formula>$A259="L"</formula>
    </cfRule>
  </conditionalFormatting>
  <conditionalFormatting sqref="E268:K283">
    <cfRule type="expression" dxfId="1543" priority="1247">
      <formula>$A268="L"</formula>
    </cfRule>
  </conditionalFormatting>
  <conditionalFormatting sqref="E286:K301">
    <cfRule type="expression" dxfId="1542" priority="958">
      <formula>$A286="L"</formula>
    </cfRule>
  </conditionalFormatting>
  <conditionalFormatting sqref="E304:K319">
    <cfRule type="expression" dxfId="1541" priority="661">
      <formula>$A304="L"</formula>
    </cfRule>
  </conditionalFormatting>
  <conditionalFormatting sqref="E322:K330">
    <cfRule type="expression" dxfId="1540" priority="512">
      <formula>$A322="L"</formula>
    </cfRule>
  </conditionalFormatting>
  <conditionalFormatting sqref="F20:F49">
    <cfRule type="expression" dxfId="1539" priority="27891">
      <formula>fx_hasCX(F1048454)</formula>
    </cfRule>
  </conditionalFormatting>
  <conditionalFormatting sqref="F50:F53">
    <cfRule type="expression" dxfId="1538" priority="27946">
      <formula>fx_hasCX(F1048481)</formula>
    </cfRule>
  </conditionalFormatting>
  <conditionalFormatting sqref="F54:F66">
    <cfRule type="expression" dxfId="1537" priority="34146">
      <formula>fx_hasCX(F1048484)</formula>
    </cfRule>
  </conditionalFormatting>
  <conditionalFormatting sqref="F67:F110">
    <cfRule type="expression" dxfId="1536" priority="28334">
      <formula>fx_hasCX(F1048493)</formula>
    </cfRule>
  </conditionalFormatting>
  <conditionalFormatting sqref="F111:F122">
    <cfRule type="expression" dxfId="1535" priority="34537">
      <formula>fx_hasCX(F1048533)</formula>
    </cfRule>
  </conditionalFormatting>
  <conditionalFormatting sqref="F123:F136">
    <cfRule type="expression" dxfId="1534" priority="26008">
      <formula>fx_hasCX(F1048541)</formula>
    </cfRule>
  </conditionalFormatting>
  <conditionalFormatting sqref="F137">
    <cfRule type="expression" dxfId="1533" priority="26052">
      <formula>fx_hasCX(F1048554)</formula>
    </cfRule>
  </conditionalFormatting>
  <conditionalFormatting sqref="F139:F188">
    <cfRule type="expression" dxfId="1532" priority="14420">
      <formula>fx_hasCX(F1048550)</formula>
    </cfRule>
  </conditionalFormatting>
  <conditionalFormatting sqref="F189:F202">
    <cfRule type="expression" dxfId="1531" priority="14058">
      <formula>fx_hasCX(F3)</formula>
    </cfRule>
  </conditionalFormatting>
  <conditionalFormatting sqref="F203:F217">
    <cfRule type="expression" dxfId="1530" priority="13586">
      <formula>fx_hasCX(F2)</formula>
    </cfRule>
  </conditionalFormatting>
  <conditionalFormatting sqref="F218:F230 F233:F242">
    <cfRule type="expression" dxfId="1529" priority="13587">
      <formula>fx_hasCX(F2)</formula>
    </cfRule>
  </conditionalFormatting>
  <conditionalFormatting sqref="F231:F232">
    <cfRule type="expression" dxfId="1528" priority="2137">
      <formula>fx_hasCX(F17)</formula>
    </cfRule>
  </conditionalFormatting>
  <conditionalFormatting sqref="F256">
    <cfRule type="expression" dxfId="1527" priority="178">
      <formula>fx_hasCX(F40)</formula>
    </cfRule>
  </conditionalFormatting>
  <conditionalFormatting sqref="F257:K338 A329:C336">
    <cfRule type="expression" dxfId="1526" priority="366">
      <formula>$A257="F"</formula>
    </cfRule>
  </conditionalFormatting>
  <conditionalFormatting sqref="G250:G251 Z276:BZ281 Z282:AA283 AC282:BZ283">
    <cfRule type="expression" dxfId="1525" priority="207">
      <formula>AND($X250=0,ISNUMBER($X250))</formula>
    </cfRule>
  </conditionalFormatting>
  <conditionalFormatting sqref="W249:W338">
    <cfRule type="expression" dxfId="1524" priority="1835">
      <formula>IF($A$14, IF(CELL("protect", W249) = 0, TRUE, FALSE))</formula>
    </cfRule>
  </conditionalFormatting>
  <conditionalFormatting sqref="W45:Y54 W57:W59 X57:Y66 AA58:CL66 W60:X66">
    <cfRule type="expression" dxfId="1523" priority="2166">
      <formula>IF($A$14, IF(CELL("protect", W45) = 0, TRUE, FALSE))</formula>
    </cfRule>
  </conditionalFormatting>
  <conditionalFormatting sqref="W101:AB110">
    <cfRule type="expression" dxfId="1522" priority="133">
      <formula>IF($A$14, IF(CELL("protect", W101) = 0, TRUE, FALSE))</formula>
    </cfRule>
  </conditionalFormatting>
  <conditionalFormatting sqref="W113:AB122">
    <cfRule type="expression" dxfId="1521" priority="132">
      <formula>IF($A$14, IF(CELL("protect", W113) = 0, TRUE, FALSE))</formula>
    </cfRule>
  </conditionalFormatting>
  <conditionalFormatting sqref="W42:CQ44 Z45:AA45">
    <cfRule type="expression" dxfId="1520" priority="3055">
      <formula>IF($A$14, IF(CELL("protect", W42) = 0, TRUE, FALSE))</formula>
    </cfRule>
  </conditionalFormatting>
  <conditionalFormatting sqref="W55:CQ56 Z57:CL57 Z58 W67:CQ75">
    <cfRule type="expression" dxfId="1519" priority="2401">
      <formula>IF($A$14, IF(CELL("protect", W55) = 0, TRUE, FALSE))</formula>
    </cfRule>
  </conditionalFormatting>
  <conditionalFormatting sqref="W123:CQ227 CA20:CQ41 CM76:CQ97 AC101:CQ110 AC113:CQ122 W17:CQ19 W20:AC41 W76:AC76 AE76:CL76 W77:CL78 W79:AC79 CA79:CL79 W80:CL97 W98:CQ99 X100:CQ100 W111:CQ112">
    <cfRule type="expression" dxfId="1518" priority="3248">
      <formula>IF($A$14, IF(CELL("protect", W17) = 0, TRUE, FALSE))</formula>
    </cfRule>
  </conditionalFormatting>
  <conditionalFormatting sqref="W231:CQ234">
    <cfRule type="expression" dxfId="1517" priority="93">
      <formula>IF($A$14, IF(CELL("protect", W231) = 0, TRUE, FALSE))</formula>
    </cfRule>
  </conditionalFormatting>
  <conditionalFormatting sqref="W235:CQ242">
    <cfRule type="expression" dxfId="1516" priority="2102">
      <formula>IF($A$14, IF(CELL("protect", W235) = 0, TRUE, FALSE))</formula>
    </cfRule>
  </conditionalFormatting>
  <conditionalFormatting sqref="W245:CQ245">
    <cfRule type="expression" dxfId="1515" priority="1827">
      <formula>IF($A$14, IF(CELL("protect", W245) = 0, TRUE, FALSE))</formula>
    </cfRule>
  </conditionalFormatting>
  <conditionalFormatting sqref="X63">
    <cfRule type="expression" dxfId="1514" priority="1862">
      <formula>IF($A$14, IF(CELL("protect", X63) = 0, TRUE, FALSE))</formula>
    </cfRule>
  </conditionalFormatting>
  <conditionalFormatting sqref="X250:X257 X259:X266 X268:X275 X277:X284 X286:X293 X295:X302 X304:X311 X313:X320 X322:X329 X331:X338">
    <cfRule type="expression" dxfId="1513" priority="1849">
      <formula>INDEX($H$1:$H$399, ROW($X250)) = 2</formula>
    </cfRule>
    <cfRule type="expression" dxfId="1512" priority="1848">
      <formula>IF($A$14, IF(CELL("protect", X250) = 0, TRUE, FALSE))</formula>
    </cfRule>
  </conditionalFormatting>
  <conditionalFormatting sqref="X249:Y249">
    <cfRule type="expression" dxfId="1511" priority="144">
      <formula>AND($X249=0,ISNUMBER($X249))</formula>
    </cfRule>
  </conditionalFormatting>
  <conditionalFormatting sqref="X258:Y258">
    <cfRule type="expression" dxfId="1510" priority="146">
      <formula>AND($X258=0,ISNUMBER($X258))</formula>
    </cfRule>
  </conditionalFormatting>
  <conditionalFormatting sqref="X267:Y267">
    <cfRule type="expression" dxfId="1509" priority="148">
      <formula>AND($X267=0,ISNUMBER($X267))</formula>
    </cfRule>
  </conditionalFormatting>
  <conditionalFormatting sqref="X276:Y276">
    <cfRule type="expression" dxfId="1508" priority="150">
      <formula>AND($X276=0,ISNUMBER($X276))</formula>
    </cfRule>
  </conditionalFormatting>
  <conditionalFormatting sqref="X285:Y285">
    <cfRule type="expression" dxfId="1507" priority="152">
      <formula>AND($X285=0,ISNUMBER($X285))</formula>
    </cfRule>
  </conditionalFormatting>
  <conditionalFormatting sqref="X294:Y294">
    <cfRule type="expression" dxfId="1506" priority="154">
      <formula>AND($X294=0,ISNUMBER($X294))</formula>
    </cfRule>
  </conditionalFormatting>
  <conditionalFormatting sqref="X303:Y303">
    <cfRule type="expression" dxfId="1505" priority="156">
      <formula>AND($X303=0,ISNUMBER($X303))</formula>
    </cfRule>
  </conditionalFormatting>
  <conditionalFormatting sqref="X312:Y312">
    <cfRule type="expression" dxfId="1504" priority="158">
      <formula>AND($X312=0,ISNUMBER($X312))</formula>
    </cfRule>
  </conditionalFormatting>
  <conditionalFormatting sqref="X321:Y321">
    <cfRule type="expression" dxfId="1503" priority="160">
      <formula>AND($X321=0,ISNUMBER($X321))</formula>
    </cfRule>
  </conditionalFormatting>
  <conditionalFormatting sqref="X330:Y330">
    <cfRule type="expression" dxfId="1502" priority="1652">
      <formula>AND($X330=0,ISNUMBER($X330))</formula>
    </cfRule>
  </conditionalFormatting>
  <conditionalFormatting sqref="Y132">
    <cfRule type="expression" dxfId="1501" priority="3546">
      <formula>_xlfn.ISFORMULA(Y132)</formula>
    </cfRule>
  </conditionalFormatting>
  <conditionalFormatting sqref="Y147">
    <cfRule type="expression" dxfId="1500" priority="2418">
      <formula>_xlfn.ISFORMULA(Y147)</formula>
    </cfRule>
    <cfRule type="expression" dxfId="1499" priority="3507">
      <formula>_xlfn.ISFORMULA(Y147)</formula>
    </cfRule>
  </conditionalFormatting>
  <conditionalFormatting sqref="Y154">
    <cfRule type="expression" dxfId="1498" priority="3545">
      <formula>_xlfn.ISFORMULA(Y154)</formula>
    </cfRule>
    <cfRule type="expression" dxfId="1497" priority="2406">
      <formula>_xlfn.ISFORMULA(Y154)</formula>
    </cfRule>
  </conditionalFormatting>
  <conditionalFormatting sqref="Y161">
    <cfRule type="expression" dxfId="1496" priority="3509">
      <formula>_xlfn.ISFORMULA(Y161)</formula>
    </cfRule>
    <cfRule type="expression" dxfId="1495" priority="2417">
      <formula>_xlfn.ISFORMULA(Y161)</formula>
    </cfRule>
  </conditionalFormatting>
  <conditionalFormatting sqref="Y168">
    <cfRule type="expression" dxfId="1494" priority="2414">
      <formula>_xlfn.ISFORMULA(Y168)</formula>
    </cfRule>
    <cfRule type="expression" dxfId="1493" priority="3499">
      <formula>_xlfn.ISFORMULA(Y168)</formula>
    </cfRule>
  </conditionalFormatting>
  <conditionalFormatting sqref="Y175">
    <cfRule type="expression" dxfId="1492" priority="3508">
      <formula>_xlfn.ISFORMULA(Y175)</formula>
    </cfRule>
    <cfRule type="expression" dxfId="1491" priority="2411">
      <formula>_xlfn.ISFORMULA(Y175)</formula>
    </cfRule>
  </conditionalFormatting>
  <conditionalFormatting sqref="Y182">
    <cfRule type="expression" dxfId="1490" priority="3496">
      <formula>_xlfn.ISFORMULA(Y182)</formula>
    </cfRule>
    <cfRule type="expression" dxfId="1489" priority="2408">
      <formula>_xlfn.ISFORMULA(Y182)</formula>
    </cfRule>
  </conditionalFormatting>
  <conditionalFormatting sqref="Y191">
    <cfRule type="expression" dxfId="1488" priority="3495">
      <formula>_xlfn.ISFORMULA(Y191)</formula>
    </cfRule>
    <cfRule type="expression" dxfId="1487" priority="3084">
      <formula>_xlfn.ISFORMULA(Y191)</formula>
    </cfRule>
  </conditionalFormatting>
  <conditionalFormatting sqref="Y198">
    <cfRule type="expression" dxfId="1486" priority="3548">
      <formula>_xlfn.ISFORMULA(Y198)</formula>
    </cfRule>
  </conditionalFormatting>
  <conditionalFormatting sqref="Y205">
    <cfRule type="expression" dxfId="1485" priority="3505">
      <formula>_xlfn.ISFORMULA(Y205)</formula>
    </cfRule>
    <cfRule type="expression" dxfId="1484" priority="2141">
      <formula>_xlfn.ISFORMULA(Y205)</formula>
    </cfRule>
  </conditionalFormatting>
  <conditionalFormatting sqref="Y220">
    <cfRule type="expression" dxfId="1483" priority="2139">
      <formula>_xlfn.ISFORMULA(Y220)</formula>
    </cfRule>
    <cfRule type="expression" dxfId="1482" priority="3504">
      <formula>_xlfn.ISFORMULA(Y220)</formula>
    </cfRule>
  </conditionalFormatting>
  <conditionalFormatting sqref="Y235">
    <cfRule type="expression" dxfId="1481" priority="2016">
      <formula>_xlfn.ISFORMULA(Y235)</formula>
    </cfRule>
    <cfRule type="expression" dxfId="1480" priority="2126">
      <formula>_xlfn.ISFORMULA(Y235)</formula>
    </cfRule>
  </conditionalFormatting>
  <conditionalFormatting sqref="Y250:Y256">
    <cfRule type="expression" dxfId="1479" priority="143">
      <formula>AND($X250=0,ISNUMBER($X250))</formula>
    </cfRule>
  </conditionalFormatting>
  <conditionalFormatting sqref="Y259:Y265">
    <cfRule type="expression" dxfId="1478" priority="145">
      <formula>AND($X259=0,ISNUMBER($X259))</formula>
    </cfRule>
  </conditionalFormatting>
  <conditionalFormatting sqref="Y268:Y274">
    <cfRule type="expression" dxfId="1477" priority="147">
      <formula>AND($X268=0,ISNUMBER($X268))</formula>
    </cfRule>
  </conditionalFormatting>
  <conditionalFormatting sqref="Y277:Y283">
    <cfRule type="expression" dxfId="1476" priority="149">
      <formula>AND($X277=0,ISNUMBER($X277))</formula>
    </cfRule>
  </conditionalFormatting>
  <conditionalFormatting sqref="Y286:Y292">
    <cfRule type="expression" dxfId="1475" priority="151">
      <formula>AND($X286=0,ISNUMBER($X286))</formula>
    </cfRule>
  </conditionalFormatting>
  <conditionalFormatting sqref="Y295:Y301">
    <cfRule type="expression" dxfId="1474" priority="153">
      <formula>AND($X295=0,ISNUMBER($X295))</formula>
    </cfRule>
  </conditionalFormatting>
  <conditionalFormatting sqref="Y304:Y310">
    <cfRule type="expression" dxfId="1473" priority="155">
      <formula>AND($X304=0,ISNUMBER($X304))</formula>
    </cfRule>
  </conditionalFormatting>
  <conditionalFormatting sqref="Y313:Y319">
    <cfRule type="expression" dxfId="1472" priority="157">
      <formula>AND($X313=0,ISNUMBER($X313))</formula>
    </cfRule>
  </conditionalFormatting>
  <conditionalFormatting sqref="Y322:Y328">
    <cfRule type="expression" dxfId="1471" priority="159">
      <formula>AND($X322=0,ISNUMBER($X322))</formula>
    </cfRule>
  </conditionalFormatting>
  <conditionalFormatting sqref="Y331:AC336 Y337:BZ338">
    <cfRule type="expression" dxfId="1470" priority="362">
      <formula>AND($X331=0,ISNUMBER($X331))</formula>
    </cfRule>
  </conditionalFormatting>
  <conditionalFormatting sqref="Y302:BZ302">
    <cfRule type="expression" dxfId="1469" priority="1730">
      <formula>AND($X302=0,ISNUMBER($X302))</formula>
    </cfRule>
  </conditionalFormatting>
  <conditionalFormatting sqref="Z46:Z54">
    <cfRule type="expression" dxfId="1468" priority="2366">
      <formula>IF($A$14, IF(CELL("protect", Z46) = 0, TRUE, FALSE))</formula>
    </cfRule>
  </conditionalFormatting>
  <conditionalFormatting sqref="Z59:Z66">
    <cfRule type="expression" dxfId="1467" priority="1864">
      <formula>IF($A$14, IF(CELL("protect", Z59) = 0, TRUE, FALSE))</formula>
    </cfRule>
  </conditionalFormatting>
  <conditionalFormatting sqref="Z101:Z110">
    <cfRule type="expression" dxfId="1466" priority="124">
      <formula>IF($A$14, IF(CELL("protect", Z101) = 0, TRUE, FALSE))</formula>
    </cfRule>
  </conditionalFormatting>
  <conditionalFormatting sqref="Z113:Z123">
    <cfRule type="expression" dxfId="1465" priority="123">
      <formula>IF($A$14, IF(CELL("protect", Z113) = 0, TRUE, FALSE))</formula>
    </cfRule>
    <cfRule type="expression" dxfId="1464" priority="121">
      <formula>IF($A$14, IF(CELL("protect", Z113) = 0, TRUE, FALSE))</formula>
    </cfRule>
  </conditionalFormatting>
  <conditionalFormatting sqref="Z250:Z255">
    <cfRule type="expression" dxfId="1463" priority="1818">
      <formula>IF($A$14, IF(CELL("protect", Z250) = 0, TRUE, FALSE))</formula>
    </cfRule>
  </conditionalFormatting>
  <conditionalFormatting sqref="Z259:Z264">
    <cfRule type="expression" dxfId="1462" priority="1533">
      <formula>IF($A$14, IF(CELL("protect", Z259) = 0, TRUE, FALSE))</formula>
    </cfRule>
  </conditionalFormatting>
  <conditionalFormatting sqref="Z268:Z273">
    <cfRule type="expression" dxfId="1461" priority="1389">
      <formula>IF($A$14, IF(CELL("protect", Z268) = 0, TRUE, FALSE))</formula>
    </cfRule>
  </conditionalFormatting>
  <conditionalFormatting sqref="Z277:Z282">
    <cfRule type="expression" dxfId="1460" priority="1245">
      <formula>IF($A$14, IF(CELL("protect", Z277) = 0, TRUE, FALSE))</formula>
    </cfRule>
  </conditionalFormatting>
  <conditionalFormatting sqref="Z286:Z291">
    <cfRule type="expression" dxfId="1459" priority="1101">
      <formula>IF($A$14, IF(CELL("protect", Z286) = 0, TRUE, FALSE))</formula>
    </cfRule>
  </conditionalFormatting>
  <conditionalFormatting sqref="Z295:Z300">
    <cfRule type="expression" dxfId="1458" priority="956">
      <formula>IF($A$14, IF(CELL("protect", Z295) = 0, TRUE, FALSE))</formula>
    </cfRule>
  </conditionalFormatting>
  <conditionalFormatting sqref="Z304:Z309">
    <cfRule type="expression" dxfId="1457" priority="807">
      <formula>IF($A$14, IF(CELL("protect", Z304) = 0, TRUE, FALSE))</formula>
    </cfRule>
  </conditionalFormatting>
  <conditionalFormatting sqref="Z313:Z318">
    <cfRule type="expression" dxfId="1456" priority="658">
      <formula>IF($A$14, IF(CELL("protect", Z313) = 0, TRUE, FALSE))</formula>
    </cfRule>
  </conditionalFormatting>
  <conditionalFormatting sqref="Z322:Z327">
    <cfRule type="expression" dxfId="1455" priority="509">
      <formula>IF($A$14, IF(CELL("protect", Z322) = 0, TRUE, FALSE))</formula>
    </cfRule>
  </conditionalFormatting>
  <conditionalFormatting sqref="Z331:Z336">
    <cfRule type="expression" dxfId="1454" priority="360">
      <formula>IF($A$14, IF(CELL("protect", Z331) = 0, TRUE, FALSE))</formula>
    </cfRule>
  </conditionalFormatting>
  <conditionalFormatting sqref="Z250:AA255 Z257:AA257 Z259:AA266 Z268:AA275 Z277:AA284 Z286:AA293 Z295:AA301">
    <cfRule type="expression" dxfId="1453" priority="1830">
      <formula>IF($A$14, IF(CELL("protect", Z250) = 0, TRUE, FALSE))</formula>
    </cfRule>
  </conditionalFormatting>
  <conditionalFormatting sqref="Z302:AA302">
    <cfRule type="expression" dxfId="1452" priority="1731">
      <formula>IF($A$14, IF(CELL("protect", Z302) = 0, TRUE, FALSE))</formula>
    </cfRule>
  </conditionalFormatting>
  <conditionalFormatting sqref="Z304:AA311">
    <cfRule type="expression" dxfId="1451" priority="812">
      <formula>IF($A$14, IF(CELL("protect", Z304) = 0, TRUE, FALSE))</formula>
    </cfRule>
  </conditionalFormatting>
  <conditionalFormatting sqref="Z313:AA320">
    <cfRule type="expression" dxfId="1450" priority="663">
      <formula>IF($A$14, IF(CELL("protect", Z313) = 0, TRUE, FALSE))</formula>
    </cfRule>
  </conditionalFormatting>
  <conditionalFormatting sqref="Z322:AA329">
    <cfRule type="expression" dxfId="1449" priority="514">
      <formula>IF($A$14, IF(CELL("protect", Z322) = 0, TRUE, FALSE))</formula>
    </cfRule>
  </conditionalFormatting>
  <conditionalFormatting sqref="Z331:AA338">
    <cfRule type="expression" dxfId="1448" priority="365">
      <formula>IF($A$14, IF(CELL("protect", Z331) = 0, TRUE, FALSE))</formula>
    </cfRule>
  </conditionalFormatting>
  <conditionalFormatting sqref="Z304:AC309 Z310:BZ310 Y311:BZ311">
    <cfRule type="expression" dxfId="1447" priority="809">
      <formula>AND($X304=0,ISNUMBER($X304))</formula>
    </cfRule>
  </conditionalFormatting>
  <conditionalFormatting sqref="Z313:AC318 Z319:BZ319 Y320:BZ320">
    <cfRule type="expression" dxfId="1446" priority="660">
      <formula>AND($X313=0,ISNUMBER($X313))</formula>
    </cfRule>
  </conditionalFormatting>
  <conditionalFormatting sqref="Z322:AC327 Z328:BZ328 Y329:BZ329">
    <cfRule type="expression" dxfId="1445" priority="511">
      <formula>AND($X322=0,ISNUMBER($X322))</formula>
    </cfRule>
  </conditionalFormatting>
  <conditionalFormatting sqref="Z249:BZ249 CD245:CE248 CG245:CH248 CJ245:CK248 Z250:AA255 Z257:AA257 Z259:AA266 Z268:AA275 Z277:AA284 Z286:AA293 Z295:AA302 CG257:CH257 CJ257:CK257 CG266:CH266 CJ266:CK266 CG275:CH275 CJ275:CK275 CG284:CH284 CJ284:CK284 X245:BZ245 CJ338:CK338 CP250:CQ255 Z258:BZ258 Z267:BZ267 Z276:BZ276 Z285:BZ285 CG293:CH293 CJ293:CK293 Z294:BZ294 CG302:CH302 CJ302:CK302 CG338:CH338 CG311:CH311 CJ311:CK311 CG320:CH320 CJ320:CK320 Z303:BZ303 Z312:BZ312 Z321:BZ321 CG329:CH329 CJ329:CK329 Z330:BZ330 CG250:CH255 CJ250:CK255 CM250:CN255 CP259:CQ264 CG259:CH264 CJ259:CK264 CM259:CN264 CP268:CQ273 CG268:CH273 CJ268:CK273 CM268:CN273 CP277:CQ282 CG277:CH282 CJ277:CK282 CM277:CN282 CP286:CQ291 CG286:CH291 CJ286:CK291 CM286:CN291 CP295:CQ300 CG295:CH300 CJ295:CK300 CM295:CN300 Z304:AA311 CP304:CQ309 CG304:CH309 CJ304:CK309 CM304:CN309 Z313:AA320 CP313:CQ318 CG313:CH318 CJ313:CK318 CM313:CN318 Z322:AA329 CP322:CQ327 CG322:CH327 CJ322:CK327 CM322:CN327 Z331:AA338 CP331:CQ336 CG331:CH336 CJ331:CK336 CM331:CN336">
    <cfRule type="expression" dxfId="1444" priority="1854">
      <formula>INDEX($H$1:$H$399, ROW($X245)) = 2</formula>
    </cfRule>
  </conditionalFormatting>
  <conditionalFormatting sqref="Z249:BZ255 AD257:BZ258 Z258:AC258 Z267:BZ274 Z285:BZ292 Z294:BZ301 Z259:BZ265 Y257:AC257 Y266:BZ266 Y275:BZ275 Y284:BZ284 Y293:BZ293">
    <cfRule type="expression" dxfId="1443" priority="1824">
      <formula>AND($X249=0,ISNUMBER($X249))</formula>
    </cfRule>
  </conditionalFormatting>
  <conditionalFormatting sqref="Z256:BZ256 CD256:CE256 CG256:CH256 CJ256:CK256">
    <cfRule type="expression" dxfId="1442" priority="185">
      <formula>INDEX($H$1:$H$349, ROW($X256)) = 2</formula>
    </cfRule>
  </conditionalFormatting>
  <conditionalFormatting sqref="Z303:BZ303 Z312:BZ312 Z321:BZ321 Z330:BZ330">
    <cfRule type="expression" dxfId="1441" priority="1712">
      <formula>AND($X303=0,ISNUMBER($X303))</formula>
    </cfRule>
  </conditionalFormatting>
  <conditionalFormatting sqref="Z249:CL249 CD246:CQ247">
    <cfRule type="expression" dxfId="1440" priority="1833">
      <formula>IF($A$14, IF(CELL("protect", Z246) = 0, TRUE, FALSE))</formula>
    </cfRule>
  </conditionalFormatting>
  <conditionalFormatting sqref="Z258:CO258">
    <cfRule type="expression" dxfId="1439" priority="1791">
      <formula>IF($A$14, IF(CELL("protect", Z258) = 0, TRUE, FALSE))</formula>
    </cfRule>
  </conditionalFormatting>
  <conditionalFormatting sqref="Z267:CO267">
    <cfRule type="expression" dxfId="1438" priority="1784">
      <formula>IF($A$14, IF(CELL("protect", Z267) = 0, TRUE, FALSE))</formula>
    </cfRule>
  </conditionalFormatting>
  <conditionalFormatting sqref="Z276:CO276">
    <cfRule type="expression" dxfId="1437" priority="1768">
      <formula>IF($A$14, IF(CELL("protect", Z276) = 0, TRUE, FALSE))</formula>
    </cfRule>
  </conditionalFormatting>
  <conditionalFormatting sqref="Z285:CO285">
    <cfRule type="expression" dxfId="1436" priority="1752">
      <formula>IF($A$14, IF(CELL("protect", Z285) = 0, TRUE, FALSE))</formula>
    </cfRule>
  </conditionalFormatting>
  <conditionalFormatting sqref="Z294:CO294">
    <cfRule type="expression" dxfId="1435" priority="1735">
      <formula>IF($A$14, IF(CELL("protect", Z294) = 0, TRUE, FALSE))</formula>
    </cfRule>
  </conditionalFormatting>
  <conditionalFormatting sqref="Z303:CO303">
    <cfRule type="expression" dxfId="1434" priority="1705">
      <formula>IF($A$14, IF(CELL("protect", Z303) = 0, TRUE, FALSE))</formula>
    </cfRule>
  </conditionalFormatting>
  <conditionalFormatting sqref="Z312:CO312">
    <cfRule type="expression" dxfId="1433" priority="1689">
      <formula>IF($A$14, IF(CELL("protect", Z312) = 0, TRUE, FALSE))</formula>
    </cfRule>
  </conditionalFormatting>
  <conditionalFormatting sqref="Z321:CO321">
    <cfRule type="expression" dxfId="1432" priority="1673">
      <formula>IF($A$14, IF(CELL("protect", Z321) = 0, TRUE, FALSE))</formula>
    </cfRule>
  </conditionalFormatting>
  <conditionalFormatting sqref="Z330:CO330">
    <cfRule type="expression" dxfId="1431" priority="1656">
      <formula>IF($A$14, IF(CELL("protect", Z330) = 0, TRUE, FALSE))</formula>
    </cfRule>
  </conditionalFormatting>
  <conditionalFormatting sqref="Z256:CQ256">
    <cfRule type="expression" dxfId="1430" priority="173">
      <formula>IF($A$14, IF(CELL("protect", Z256) = 0, TRUE, FALSE))</formula>
    </cfRule>
  </conditionalFormatting>
  <conditionalFormatting sqref="AA46:AA54">
    <cfRule type="expression" dxfId="1429" priority="208">
      <formula>IF($A$14, IF(CELL("protect", AA46) = 0, TRUE, FALSE))</formula>
    </cfRule>
  </conditionalFormatting>
  <conditionalFormatting sqref="AB282">
    <cfRule type="expression" dxfId="1428" priority="34982">
      <formula>AND($X283=0,ISNUMBER($X283))</formula>
    </cfRule>
  </conditionalFormatting>
  <conditionalFormatting sqref="AB45:CQ54">
    <cfRule type="expression" dxfId="1427" priority="141">
      <formula>IF($A$14, IF(CELL("protect", AB45) = 0, TRUE, FALSE))</formula>
    </cfRule>
  </conditionalFormatting>
  <conditionalFormatting sqref="AD221:AD226 AD236:AD241">
    <cfRule type="expression" dxfId="1426" priority="34927">
      <formula>INDEX($H$1:$H$349, ROW($X206)) = 2</formula>
    </cfRule>
  </conditionalFormatting>
  <conditionalFormatting sqref="AD331:AD336">
    <cfRule type="expression" dxfId="1425" priority="163">
      <formula>AND($X331=0,ISNUMBER($X331))</formula>
    </cfRule>
  </conditionalFormatting>
  <conditionalFormatting sqref="AD102:BN109 AD113:BZ114 AD114:BN122 AD133:BZ137 AD150:BZ153 AD164:BZ167 AD178:BZ181 AD192:BZ197">
    <cfRule type="expression" dxfId="1424" priority="1880">
      <formula>_xlfn.SWITCH(     INDEX($X$1:$X$349, ROW(AD102)),     -1, SIGN(AD102) &gt; 0,      1, SIGN(AD102) &lt;0   )</formula>
    </cfRule>
    <cfRule type="expression" dxfId="1423" priority="1881">
      <formula>INDEX($H$1:$H$349, ROW(AD102)) = 2</formula>
    </cfRule>
    <cfRule type="expression" dxfId="1422" priority="1879">
      <formula>INDEX($I$1:$I$349, ROW(AD102)) = 1</formula>
    </cfRule>
    <cfRule type="expression" dxfId="1421" priority="1878">
      <formula>INDEX($I$1:$I$349, ROW(AD102)) = 2</formula>
    </cfRule>
  </conditionalFormatting>
  <conditionalFormatting sqref="AD114:BN122 AD102:BN109 AD113:BZ114 AD133:BZ137 AD150:BZ153 AD164:BZ167 AD178:BZ181 AD192:BZ197">
    <cfRule type="expression" dxfId="1420" priority="1877">
      <formula>INDEX($I$1:$I$349, ROW(AD102)) = 3</formula>
    </cfRule>
    <cfRule type="expression" dxfId="1419" priority="1876">
      <formula>IF($A$14, IF(CELL("protect", AD102) = 0, TRUE, FALSE))</formula>
    </cfRule>
  </conditionalFormatting>
  <conditionalFormatting sqref="AD119:BN119">
    <cfRule type="expression" dxfId="1418" priority="1856">
      <formula>IF($A$14, IF(CELL("protect", AD119) = 0, TRUE, FALSE))</formula>
    </cfRule>
    <cfRule type="expression" dxfId="1417" priority="1857">
      <formula>INDEX($I$1:$I$349, ROW(AD119)) = 3</formula>
    </cfRule>
    <cfRule type="expression" dxfId="1416" priority="1858">
      <formula>INDEX($I$1:$I$349, ROW(AD119)) = 2</formula>
    </cfRule>
    <cfRule type="expression" dxfId="1415" priority="1859">
      <formula>INDEX($I$1:$I$349, ROW(AD119)) = 1</formula>
    </cfRule>
    <cfRule type="expression" dxfId="1414" priority="1860">
      <formula>_xlfn.SWITCH(     INDEX($X$1:$X$349, ROW(AD119)),     -1, SIGN(AD119) &gt; 0,      1, SIGN(AD119) &lt;0   )</formula>
    </cfRule>
    <cfRule type="expression" dxfId="1413" priority="1861">
      <formula>INDEX($H$1:$H$349, ROW(AD119)) = 2</formula>
    </cfRule>
  </conditionalFormatting>
  <conditionalFormatting sqref="AD11:BZ11 AD74:BZ74 AD130:BZ130 AD145:BZ145 AD159:BZ159 AD173:BZ173 AD189:BZ189 AD203:BZ203 AD218:BZ218">
    <cfRule type="expression" dxfId="1412" priority="3530">
      <formula>AD$15=1</formula>
    </cfRule>
  </conditionalFormatting>
  <conditionalFormatting sqref="AD19:BZ227 CJ231:CN242 CP19:CQ227 CD10:CE11 CG10:CH11 CJ10:CN11 CP11:CQ11 CD19:CE227 CG19:CH227 CJ19:CN227 AD231:BZ242 CD231:CE242 CG231:CH242 CP231:CQ242">
    <cfRule type="expression" dxfId="1411" priority="22620">
      <formula>INDEX($I$1:$I$349, ROW(AD10)) = 3</formula>
    </cfRule>
  </conditionalFormatting>
  <conditionalFormatting sqref="AD20:BZ22 AD24:BZ41 AD206:BZ211 AD221:BZ226 AD236:BZ241 CM221:CN226 CM206:CN211 CP206:CQ211 CM236:CN241">
    <cfRule type="expression" dxfId="1410" priority="22763">
      <formula>_xlfn.SWITCH(     INDEX($X$1:$X$349, ROW(AD20)),     -1, SIGN(AD20) &gt; 0,      1, SIGN(AD20) &lt;0   )</formula>
    </cfRule>
  </conditionalFormatting>
  <conditionalFormatting sqref="AD20:BZ22 AD24:BZ41">
    <cfRule type="expression" dxfId="1409" priority="3072">
      <formula>IF($A$14, IF(CELL("protect", AD20) = 0, TRUE, FALSE))</formula>
    </cfRule>
  </conditionalFormatting>
  <conditionalFormatting sqref="AD23:BZ23 AD79:BZ79">
    <cfRule type="expression" dxfId="1408" priority="31231">
      <formula>IF($A$14, IF(CELL("protect", AD23) = 0, TRUE, FALSE))</formula>
    </cfRule>
    <cfRule type="expression" dxfId="1407" priority="31232">
      <formula>INDEX($H$1:$H$349, ROW($X23)) = 2</formula>
    </cfRule>
  </conditionalFormatting>
  <conditionalFormatting sqref="AD45:BZ54">
    <cfRule type="expression" dxfId="1406" priority="31235">
      <formula>INDEX($I$1:$I$349, ROW(AD45)) = 1</formula>
    </cfRule>
    <cfRule type="expression" dxfId="1405" priority="31236">
      <formula>_xlfn.SWITCH(     INDEX($X$1:$X$349, ROW(AD45)),     -1, SIGN(AD45) &gt; 0,      1, SIGN(AD45) &lt;0   )</formula>
    </cfRule>
    <cfRule type="expression" dxfId="1404" priority="31237">
      <formula>INDEX($H$1:$H$349, ROW(AD45)) = 2</formula>
    </cfRule>
  </conditionalFormatting>
  <conditionalFormatting sqref="AD57:BZ66">
    <cfRule type="expression" dxfId="1403" priority="22691">
      <formula>IF($A$14, IF(CELL("protect", AD57) = 0, TRUE, FALSE))</formula>
    </cfRule>
    <cfRule type="expression" dxfId="1402" priority="22699">
      <formula>_xlfn.SWITCH(     INDEX($X$1:$X$349, ROW(AD57)),     -1, SIGN(AD57) &gt; 0,      1, SIGN(AD57) &lt;0   )</formula>
    </cfRule>
    <cfRule type="expression" dxfId="1401" priority="22693">
      <formula>INDEX($I$1:$I$349, ROW(AD57)) = 1</formula>
    </cfRule>
    <cfRule type="expression" dxfId="1400" priority="22694">
      <formula>_xlfn.SWITCH(     INDEX($X$1:$X$349, ROW(AD57)),     -1, SIGN(AD57) &gt; 0,      1, SIGN(AD57) &lt;0   )</formula>
    </cfRule>
    <cfRule type="expression" dxfId="1399" priority="22695">
      <formula>INDEX($H$1:$H$349, ROW(AD57)) = 2</formula>
    </cfRule>
    <cfRule type="expression" dxfId="1398" priority="22696">
      <formula>IF($A$14, IF(CELL("protect", AD57) = 0, TRUE, FALSE))</formula>
    </cfRule>
    <cfRule type="expression" dxfId="1397" priority="22697">
      <formula>INDEX($I$1:$I$349, ROW(AD57)) = 2</formula>
    </cfRule>
    <cfRule type="expression" dxfId="1396" priority="22698">
      <formula>INDEX($I$1:$I$349, ROW(AD57)) = 1</formula>
    </cfRule>
    <cfRule type="expression" dxfId="1395" priority="22700">
      <formula>INDEX($H$1:$H$349, ROW(AD57)) = 2</formula>
    </cfRule>
  </conditionalFormatting>
  <conditionalFormatting sqref="AD76:BZ78 AD80:BZ97">
    <cfRule type="expression" dxfId="1394" priority="22704">
      <formula>INDEX($H$1:$H$349, ROW(AD76)) = 2</formula>
    </cfRule>
    <cfRule type="expression" dxfId="1393" priority="22702">
      <formula>INDEX($I$1:$I$349, ROW(AD76)) = 1</formula>
    </cfRule>
    <cfRule type="expression" dxfId="1392" priority="22701">
      <formula>IF($A$14, IF(CELL("protect", AD76) = 0, TRUE, FALSE))</formula>
    </cfRule>
    <cfRule type="expression" dxfId="1391" priority="22703">
      <formula>_xlfn.SWITCH(     INDEX($X$1:$X$349, ROW(AD76)),     -1, SIGN(AD76) &gt; 0,      1, SIGN(AD76) &lt;0   )</formula>
    </cfRule>
  </conditionalFormatting>
  <conditionalFormatting sqref="AD77:BZ227 AD231:BZ242 AE76:BZ76 AD46:BZ75 CD10:CE11 CG10:CH11 CJ10:CN11 CP11:CQ11 AD19:BZ19 CD19:CE227 CG19:CH227 CJ19:CN227 CP19:CQ227 AD23:BZ23 AD42:BZ44 CD231:CE242 CG231:CH242 CJ231:CN242 CP231:CQ242">
    <cfRule type="expression" dxfId="1390" priority="22782">
      <formula>INDEX($I$1:$I$349, ROW(AD10)) = 1</formula>
    </cfRule>
  </conditionalFormatting>
  <conditionalFormatting sqref="AD77:BZ227 AD231:BZ242 CJ19:CN205 CP19:CQ205 CJ212:CN227 AD46:BZ75 CJ10:CN11 CP10:CQ11 CP212:CQ227 AD19:BZ19 CD19:CE227 CG19:CH227 AE76:BZ76 CJ206:CL211 AD42:BZ44 CJ231:CN242 CP231:CQ242 CD231:CE242 CG231:CH242 CD10:CE11 CG10:CH11 AD23:BZ23">
    <cfRule type="expression" dxfId="1389" priority="22644">
      <formula>_xlfn.SWITCH(     INDEX($X$1:$X$349, ROW(AD10)),     -1, SIGN(AD10) &gt; 0,      1, SIGN(AD10) &lt;0   )</formula>
    </cfRule>
  </conditionalFormatting>
  <conditionalFormatting sqref="AD101:BZ101">
    <cfRule type="expression" dxfId="1388" priority="22712">
      <formula>INDEX($I$1:$I$349, ROW(AD101)) = 1</formula>
    </cfRule>
    <cfRule type="expression" dxfId="1387" priority="22711">
      <formula>INDEX($I$1:$I$349, ROW(AD101)) = 2</formula>
    </cfRule>
    <cfRule type="expression" dxfId="1386" priority="22710">
      <formula>INDEX($I$1:$I$349, ROW(AD101)) = 3</formula>
    </cfRule>
    <cfRule type="expression" dxfId="1385" priority="22709">
      <formula>IF($A$14, IF(CELL("protect", AD101) = 0, TRUE, FALSE))</formula>
    </cfRule>
    <cfRule type="expression" dxfId="1384" priority="22714">
      <formula>INDEX($H$1:$H$349, ROW(AD101)) = 2</formula>
    </cfRule>
    <cfRule type="expression" dxfId="1383" priority="22713">
      <formula>_xlfn.SWITCH(     INDEX($X$1:$X$349, ROW(AD101)),     -1, SIGN(AD101) &gt; 0,      1, SIGN(AD101) &lt;0   )</formula>
    </cfRule>
  </conditionalFormatting>
  <conditionalFormatting sqref="AD130:BZ130 AD145:BZ145 AD159:BZ159 AD173:BZ173 AD189:BZ189 AD203:BZ203 AD218:BZ218 AD74:BZ74 AD11:BZ11">
    <cfRule type="expression" dxfId="1382" priority="3490">
      <formula>AD$15=2</formula>
    </cfRule>
  </conditionalFormatting>
  <conditionalFormatting sqref="AD206:BZ211 AD221:AD226 AD20:BZ22 AD24:BZ41 AD236:AD241">
    <cfRule type="expression" dxfId="1381" priority="22639">
      <formula>INDEX($H$1:$H$349, ROW(AD20)) = 2</formula>
    </cfRule>
  </conditionalFormatting>
  <conditionalFormatting sqref="AD206:BZ211 CM133:CN138 CP133:CQ138 CM148:CN153 CP148:CQ153 CM162:CN167 CP162:CQ167 CQ176 CM176:CN181 CP176:CP181 CP177:CQ181 CM192:CN197 CP192:CQ197 CM206:CN211 CP206:CQ211 AD221:AD226 CM221:CN226 CP221:CQ226 AD236:AD241 CM236:CN241 CP236:CQ241 AD20:BZ22 AD24:BZ41">
    <cfRule type="expression" dxfId="1380" priority="22922">
      <formula>INDEX($I$1:$I$349, ROW(AD20)) = 1</formula>
    </cfRule>
  </conditionalFormatting>
  <conditionalFormatting sqref="AD221:BZ226 AD236:BZ241">
    <cfRule type="expression" dxfId="1379" priority="22772">
      <formula>INDEX($I$1:$I$349, ROW(AD221)) = 3</formula>
    </cfRule>
    <cfRule type="expression" dxfId="1378" priority="22776">
      <formula>INDEX($H$1:$H$349, ROW(AD221)) = 2</formula>
    </cfRule>
    <cfRule type="expression" dxfId="1377" priority="22773">
      <formula>INDEX($I$1:$I$349, ROW(AD221)) = 2</formula>
    </cfRule>
    <cfRule type="expression" dxfId="1376" priority="22774">
      <formula>INDEX($I$1:$I$349, ROW(AD221)) = 1</formula>
    </cfRule>
  </conditionalFormatting>
  <conditionalFormatting sqref="AD233:BZ233">
    <cfRule type="expression" dxfId="1375" priority="2127">
      <formula>AD$15=1</formula>
    </cfRule>
    <cfRule type="expression" dxfId="1374" priority="2124">
      <formula>AD$15=2</formula>
    </cfRule>
  </conditionalFormatting>
  <conditionalFormatting sqref="AD245:BZ245 CD245:CE248 CG266:CH266 CG338:CH338">
    <cfRule type="expression" dxfId="1373" priority="1843">
      <formula>INDEX($I$1:$I$399, ROW(AD245)) = 2</formula>
    </cfRule>
  </conditionalFormatting>
  <conditionalFormatting sqref="AD245:BZ245 CD245:CE248 CG338:CH338 CG266:CH266">
    <cfRule type="expression" dxfId="1372" priority="1842">
      <formula>INDEX($I$1:$I$399, ROW(AD245)) = 1</formula>
    </cfRule>
  </conditionalFormatting>
  <conditionalFormatting sqref="AD248:BZ248 BO249:BZ249">
    <cfRule type="expression" dxfId="1371" priority="1839">
      <formula>AD$15=1</formula>
    </cfRule>
  </conditionalFormatting>
  <conditionalFormatting sqref="AD256:BZ256 CD256:CE256 CG256:CH256 CJ256:CN256 CP256:CQ256">
    <cfRule type="expression" dxfId="1370" priority="180">
      <formula>INDEX($I$1:$I$349, ROW(AD256)) = 3</formula>
    </cfRule>
    <cfRule type="expression" dxfId="1369" priority="182">
      <formula>INDEX($I$1:$I$349, ROW(AD256)) = 2</formula>
    </cfRule>
  </conditionalFormatting>
  <conditionalFormatting sqref="AD256:BZ256 CD256:CE256 CG256:CH256 CP256:CQ256">
    <cfRule type="expression" dxfId="1368" priority="183">
      <formula>INDEX($I$1:$I$349, ROW(AD256)) = 1</formula>
    </cfRule>
  </conditionalFormatting>
  <conditionalFormatting sqref="AD304:BZ309">
    <cfRule type="expression" dxfId="1367" priority="131">
      <formula>AND($X304=0,ISNUMBER($X304))</formula>
    </cfRule>
  </conditionalFormatting>
  <conditionalFormatting sqref="AD313:BZ318">
    <cfRule type="expression" dxfId="1366" priority="130">
      <formula>AND($X313=0,ISNUMBER($X313))</formula>
    </cfRule>
  </conditionalFormatting>
  <conditionalFormatting sqref="AD322:BZ327">
    <cfRule type="expression" dxfId="1365" priority="129">
      <formula>AND($X322=0,ISNUMBER($X322))</formula>
    </cfRule>
  </conditionalFormatting>
  <conditionalFormatting sqref="AE206:BZ206">
    <cfRule type="expression" dxfId="1364" priority="22799">
      <formula>INDEX($I$1:$I$349, ROW(AE206)) = 3</formula>
    </cfRule>
    <cfRule type="expression" dxfId="1363" priority="22798">
      <formula>INDEX($I$1:$I$349, ROW(AE206)) = 2</formula>
    </cfRule>
  </conditionalFormatting>
  <conditionalFormatting sqref="AE331:BZ336">
    <cfRule type="expression" dxfId="1362" priority="209">
      <formula>AND($X331=0,ISNUMBER($X331))</formula>
    </cfRule>
  </conditionalFormatting>
  <conditionalFormatting sqref="BO249:BZ249 AD248:BZ248">
    <cfRule type="expression" dxfId="1361" priority="1837">
      <formula>AD$15=2</formula>
    </cfRule>
  </conditionalFormatting>
  <conditionalFormatting sqref="BO258:BZ258">
    <cfRule type="expression" dxfId="1360" priority="1794">
      <formula>BO$15=1</formula>
    </cfRule>
    <cfRule type="expression" dxfId="1359" priority="1793">
      <formula>BO$15=2</formula>
    </cfRule>
  </conditionalFormatting>
  <conditionalFormatting sqref="BO267:BZ267">
    <cfRule type="expression" dxfId="1358" priority="1787">
      <formula>BO$15=1</formula>
    </cfRule>
    <cfRule type="expression" dxfId="1357" priority="1786">
      <formula>BO$15=2</formula>
    </cfRule>
  </conditionalFormatting>
  <conditionalFormatting sqref="BO276:BZ276">
    <cfRule type="expression" dxfId="1356" priority="1771">
      <formula>BO$15=1</formula>
    </cfRule>
    <cfRule type="expression" dxfId="1355" priority="1770">
      <formula>BO$15=2</formula>
    </cfRule>
  </conditionalFormatting>
  <conditionalFormatting sqref="BO285:BZ285">
    <cfRule type="expression" dxfId="1354" priority="1755">
      <formula>BO$15=1</formula>
    </cfRule>
    <cfRule type="expression" dxfId="1353" priority="1754">
      <formula>BO$15=2</formula>
    </cfRule>
  </conditionalFormatting>
  <conditionalFormatting sqref="BO294:BZ294">
    <cfRule type="expression" dxfId="1352" priority="1737">
      <formula>BO$15=2</formula>
    </cfRule>
    <cfRule type="expression" dxfId="1351" priority="1738">
      <formula>BO$15=1</formula>
    </cfRule>
  </conditionalFormatting>
  <conditionalFormatting sqref="BO303:BZ303">
    <cfRule type="expression" dxfId="1350" priority="1707">
      <formula>BO$15=2</formula>
    </cfRule>
    <cfRule type="expression" dxfId="1349" priority="1708">
      <formula>BO$15=1</formula>
    </cfRule>
    <cfRule type="expression" dxfId="1348" priority="1717">
      <formula>INDEX($I$1:$I$399, ROW(BO303)) = 3</formula>
    </cfRule>
    <cfRule type="expression" dxfId="1347" priority="1718">
      <formula>INDEX($I$1:$I$399, ROW(BO303)) = 1</formula>
    </cfRule>
    <cfRule type="expression" dxfId="1346" priority="1719">
      <formula>INDEX($I$1:$I$399, ROW(BO303)) = 2</formula>
    </cfRule>
  </conditionalFormatting>
  <conditionalFormatting sqref="BO312:BZ312">
    <cfRule type="expression" dxfId="1345" priority="1691">
      <formula>BO$15=2</formula>
    </cfRule>
    <cfRule type="expression" dxfId="1344" priority="1692">
      <formula>BO$15=1</formula>
    </cfRule>
  </conditionalFormatting>
  <conditionalFormatting sqref="BO321:BZ321">
    <cfRule type="expression" dxfId="1343" priority="1675">
      <formula>BO$15=2</formula>
    </cfRule>
    <cfRule type="expression" dxfId="1342" priority="1676">
      <formula>BO$15=1</formula>
    </cfRule>
  </conditionalFormatting>
  <conditionalFormatting sqref="BO330:BZ330">
    <cfRule type="expression" dxfId="1341" priority="1659">
      <formula>BO$15=1</formula>
    </cfRule>
    <cfRule type="expression" dxfId="1340" priority="1658">
      <formula>BO$15=2</formula>
    </cfRule>
  </conditionalFormatting>
  <conditionalFormatting sqref="CA243:CC244">
    <cfRule type="expression" dxfId="1339" priority="1967">
      <formula>IF($A$14, IF(CELL("protect", CA243) = 0, TRUE, FALSE))</formula>
    </cfRule>
  </conditionalFormatting>
  <conditionalFormatting sqref="CA295:CC301 CO295:CO301 CF301 CI301 CL301">
    <cfRule type="expression" dxfId="1338" priority="959">
      <formula>IF($A$14, IF(CELL("protect", CA295) = 0, TRUE, FALSE))</formula>
    </cfRule>
  </conditionalFormatting>
  <conditionalFormatting sqref="CA304:CC310 CO304:CO310 CF310 CI310 CL310">
    <cfRule type="expression" dxfId="1337" priority="811">
      <formula>IF($A$14, IF(CELL("protect", CA304) = 0, TRUE, FALSE))</formula>
    </cfRule>
  </conditionalFormatting>
  <conditionalFormatting sqref="CA313:CC319 CO313:CO319 CF319 CI319 CL319">
    <cfRule type="expression" dxfId="1336" priority="662">
      <formula>IF($A$14, IF(CELL("protect", CA313) = 0, TRUE, FALSE))</formula>
    </cfRule>
  </conditionalFormatting>
  <conditionalFormatting sqref="CA322:CC328 CO322:CO328 CF328 CI328 CL328">
    <cfRule type="expression" dxfId="1335" priority="513">
      <formula>IF($A$14, IF(CELL("protect", CA322) = 0, TRUE, FALSE))</formula>
    </cfRule>
  </conditionalFormatting>
  <conditionalFormatting sqref="CA331:CC337 CO331:CO337 CF337 CI337 CL337">
    <cfRule type="expression" dxfId="1334" priority="364">
      <formula>IF($A$14, IF(CELL("protect", CA331) = 0, TRUE, FALSE))</formula>
    </cfRule>
  </conditionalFormatting>
  <conditionalFormatting sqref="CA250:CQ255">
    <cfRule type="expression" dxfId="1333" priority="1536">
      <formula>IF($A$14, IF(CELL("protect", CA250) = 0, TRUE, FALSE))</formula>
    </cfRule>
  </conditionalFormatting>
  <conditionalFormatting sqref="CA266:CQ266 CA275:CQ275 CA284:CQ284 CA257:CQ257 CA259:CC265 CO259:CO265 CF265 CI265 CL265 CA268:CC274 CO268:CO274 CF274 CI274 CL274 CA277:CC283 CO277:CO283 CF283 CI283 CL283 CA286:CC292 CO286:CO292 CF292 CI292 CL292">
    <cfRule type="expression" dxfId="1332" priority="1829">
      <formula>IF($A$14, IF(CELL("protect", CA257) = 0, TRUE, FALSE))</formula>
    </cfRule>
  </conditionalFormatting>
  <conditionalFormatting sqref="CA293:CQ293">
    <cfRule type="expression" dxfId="1331" priority="1751">
      <formula>IF($A$14, IF(CELL("protect", CA293) = 0, TRUE, FALSE))</formula>
    </cfRule>
  </conditionalFormatting>
  <conditionalFormatting sqref="CA302:CQ302 CA338:CQ338">
    <cfRule type="expression" dxfId="1330" priority="1729">
      <formula>IF($A$14, IF(CELL("protect", CA302) = 0, TRUE, FALSE))</formula>
    </cfRule>
  </conditionalFormatting>
  <conditionalFormatting sqref="CA311:CQ311 CA320:CQ320">
    <cfRule type="expression" dxfId="1329" priority="1713">
      <formula>IF($A$14, IF(CELL("protect", CA311) = 0, TRUE, FALSE))</formula>
    </cfRule>
  </conditionalFormatting>
  <conditionalFormatting sqref="CA329:CQ329">
    <cfRule type="expression" dxfId="1328" priority="1672">
      <formula>IF($A$14, IF(CELL("protect", CA329) = 0, TRUE, FALSE))</formula>
    </cfRule>
  </conditionalFormatting>
  <conditionalFormatting sqref="CD250:CD255">
    <cfRule type="expression" dxfId="1327" priority="1586">
      <formula>INDEX($I$1:$I$399, ROW(CD250)) = 1</formula>
    </cfRule>
    <cfRule type="expression" dxfId="1326" priority="1599">
      <formula>INDEX($I$1:$I$399, ROW(CD250)) = 2</formula>
    </cfRule>
    <cfRule type="expression" dxfId="1325" priority="1598">
      <formula>INDEX($I$1:$I$399, ROW(CD250)) = 1</formula>
    </cfRule>
    <cfRule type="expression" dxfId="1324" priority="1597">
      <formula>INDEX($I$1:$I$399, ROW(CD250)) = 3</formula>
    </cfRule>
    <cfRule type="expression" dxfId="1323" priority="1595">
      <formula>INDEX($I$1:$I$399, ROW(CD250)) = 2</formula>
    </cfRule>
    <cfRule type="expression" dxfId="1322" priority="1594">
      <formula>INDEX($I$1:$I$399, ROW(CD250)) = 1</formula>
    </cfRule>
    <cfRule type="expression" dxfId="1321" priority="1593">
      <formula>INDEX($I$1:$I$399, ROW(CD250)) = 3</formula>
    </cfRule>
    <cfRule type="expression" dxfId="1320" priority="1591">
      <formula>INDEX($I$1:$I$399, ROW(CD250)) = 2</formula>
    </cfRule>
    <cfRule type="expression" dxfId="1319" priority="1589">
      <formula>INDEX($I$1:$I$399, ROW(CD250)) = 3</formula>
    </cfRule>
    <cfRule type="expression" dxfId="1318" priority="1587">
      <formula>INDEX($I$1:$I$399, ROW(CD250)) = 2</formula>
    </cfRule>
    <cfRule type="expression" dxfId="1317" priority="1585">
      <formula>INDEX($I$1:$I$399, ROW(CD250)) = 3</formula>
    </cfRule>
    <cfRule type="expression" dxfId="1316" priority="1805">
      <formula>INDEX($I$1:$I$399, ROW(CD250)) = 3</formula>
    </cfRule>
    <cfRule type="expression" dxfId="1315" priority="1590">
      <formula>INDEX($I$1:$I$399, ROW(CD250)) = 1</formula>
    </cfRule>
  </conditionalFormatting>
  <conditionalFormatting sqref="CD259:CD264">
    <cfRule type="expression" dxfId="1314" priority="1520">
      <formula>INDEX($I$1:$I$399, ROW(CD259)) = 3</formula>
    </cfRule>
    <cfRule type="expression" dxfId="1313" priority="1457">
      <formula>INDEX($I$1:$I$399, ROW(CD259)) = 2</formula>
    </cfRule>
    <cfRule type="expression" dxfId="1312" priority="1456">
      <formula>INDEX($I$1:$I$399, ROW(CD259)) = 1</formula>
    </cfRule>
    <cfRule type="expression" dxfId="1311" priority="1455">
      <formula>INDEX($I$1:$I$399, ROW(CD259)) = 3</formula>
    </cfRule>
    <cfRule type="expression" dxfId="1310" priority="1453">
      <formula>INDEX($I$1:$I$399, ROW(CD259)) = 2</formula>
    </cfRule>
    <cfRule type="expression" dxfId="1309" priority="1451">
      <formula>INDEX($I$1:$I$399, ROW(CD259)) = 3</formula>
    </cfRule>
    <cfRule type="expression" dxfId="1308" priority="1449">
      <formula>INDEX($I$1:$I$399, ROW(CD259)) = 2</formula>
    </cfRule>
    <cfRule type="expression" dxfId="1307" priority="1452">
      <formula>INDEX($I$1:$I$399, ROW(CD259)) = 1</formula>
    </cfRule>
    <cfRule type="expression" dxfId="1306" priority="1443">
      <formula>INDEX($I$1:$I$399, ROW(CD259)) = 3</formula>
    </cfRule>
    <cfRule type="expression" dxfId="1305" priority="1444">
      <formula>INDEX($I$1:$I$399, ROW(CD259)) = 1</formula>
    </cfRule>
    <cfRule type="expression" dxfId="1304" priority="1445">
      <formula>INDEX($I$1:$I$399, ROW(CD259)) = 2</formula>
    </cfRule>
    <cfRule type="expression" dxfId="1303" priority="1447">
      <formula>INDEX($I$1:$I$399, ROW(CD259)) = 3</formula>
    </cfRule>
    <cfRule type="expression" dxfId="1302" priority="1448">
      <formula>INDEX($I$1:$I$399, ROW(CD259)) = 1</formula>
    </cfRule>
  </conditionalFormatting>
  <conditionalFormatting sqref="CD268:CD273">
    <cfRule type="expression" dxfId="1301" priority="1307">
      <formula>INDEX($I$1:$I$399, ROW(CD268)) = 3</formula>
    </cfRule>
    <cfRule type="expression" dxfId="1300" priority="1313">
      <formula>INDEX($I$1:$I$399, ROW(CD268)) = 2</formula>
    </cfRule>
    <cfRule type="expression" dxfId="1299" priority="1305">
      <formula>INDEX($I$1:$I$399, ROW(CD268)) = 2</formula>
    </cfRule>
    <cfRule type="expression" dxfId="1298" priority="1303">
      <formula>INDEX($I$1:$I$399, ROW(CD268)) = 3</formula>
    </cfRule>
    <cfRule type="expression" dxfId="1297" priority="1301">
      <formula>INDEX($I$1:$I$399, ROW(CD268)) = 2</formula>
    </cfRule>
    <cfRule type="expression" dxfId="1296" priority="1304">
      <formula>INDEX($I$1:$I$399, ROW(CD268)) = 1</formula>
    </cfRule>
    <cfRule type="expression" dxfId="1295" priority="1376">
      <formula>INDEX($I$1:$I$399, ROW(CD268)) = 3</formula>
    </cfRule>
    <cfRule type="expression" dxfId="1294" priority="1308">
      <formula>INDEX($I$1:$I$399, ROW(CD268)) = 1</formula>
    </cfRule>
    <cfRule type="expression" dxfId="1293" priority="1309">
      <formula>INDEX($I$1:$I$399, ROW(CD268)) = 2</formula>
    </cfRule>
    <cfRule type="expression" dxfId="1292" priority="1311">
      <formula>INDEX($I$1:$I$399, ROW(CD268)) = 3</formula>
    </cfRule>
    <cfRule type="expression" dxfId="1291" priority="1312">
      <formula>INDEX($I$1:$I$399, ROW(CD268)) = 1</formula>
    </cfRule>
    <cfRule type="expression" dxfId="1290" priority="1300">
      <formula>INDEX($I$1:$I$399, ROW(CD268)) = 1</formula>
    </cfRule>
    <cfRule type="expression" dxfId="1289" priority="1299">
      <formula>INDEX($I$1:$I$399, ROW(CD268)) = 3</formula>
    </cfRule>
  </conditionalFormatting>
  <conditionalFormatting sqref="CD277:CD282">
    <cfRule type="expression" dxfId="1288" priority="1164">
      <formula>INDEX($I$1:$I$399, ROW(CD277)) = 1</formula>
    </cfRule>
    <cfRule type="expression" dxfId="1287" priority="1165">
      <formula>INDEX($I$1:$I$399, ROW(CD277)) = 2</formula>
    </cfRule>
    <cfRule type="expression" dxfId="1286" priority="1232">
      <formula>INDEX($I$1:$I$399, ROW(CD277)) = 3</formula>
    </cfRule>
    <cfRule type="expression" dxfId="1285" priority="1157">
      <formula>INDEX($I$1:$I$399, ROW(CD277)) = 2</formula>
    </cfRule>
    <cfRule type="expression" dxfId="1284" priority="1163">
      <formula>INDEX($I$1:$I$399, ROW(CD277)) = 3</formula>
    </cfRule>
    <cfRule type="expression" dxfId="1283" priority="1167">
      <formula>INDEX($I$1:$I$399, ROW(CD277)) = 3</formula>
    </cfRule>
    <cfRule type="expression" dxfId="1282" priority="1161">
      <formula>INDEX($I$1:$I$399, ROW(CD277)) = 2</formula>
    </cfRule>
    <cfRule type="expression" dxfId="1281" priority="1160">
      <formula>INDEX($I$1:$I$399, ROW(CD277)) = 1</formula>
    </cfRule>
    <cfRule type="expression" dxfId="1280" priority="1168">
      <formula>INDEX($I$1:$I$399, ROW(CD277)) = 1</formula>
    </cfRule>
    <cfRule type="expression" dxfId="1279" priority="1169">
      <formula>INDEX($I$1:$I$399, ROW(CD277)) = 2</formula>
    </cfRule>
    <cfRule type="expression" dxfId="1278" priority="1155">
      <formula>INDEX($I$1:$I$399, ROW(CD277)) = 3</formula>
    </cfRule>
    <cfRule type="expression" dxfId="1277" priority="1156">
      <formula>INDEX($I$1:$I$399, ROW(CD277)) = 1</formula>
    </cfRule>
    <cfRule type="expression" dxfId="1276" priority="1159">
      <formula>INDEX($I$1:$I$399, ROW(CD277)) = 3</formula>
    </cfRule>
  </conditionalFormatting>
  <conditionalFormatting sqref="CD286:CD291">
    <cfRule type="expression" dxfId="1275" priority="1012">
      <formula>INDEX($I$1:$I$399, ROW(CD286)) = 1</formula>
    </cfRule>
    <cfRule type="expression" dxfId="1274" priority="1013">
      <formula>INDEX($I$1:$I$399, ROW(CD286)) = 2</formula>
    </cfRule>
    <cfRule type="expression" dxfId="1273" priority="1015">
      <formula>INDEX($I$1:$I$399, ROW(CD286)) = 3</formula>
    </cfRule>
    <cfRule type="expression" dxfId="1272" priority="1016">
      <formula>INDEX($I$1:$I$399, ROW(CD286)) = 1</formula>
    </cfRule>
    <cfRule type="expression" dxfId="1271" priority="1019">
      <formula>INDEX($I$1:$I$399, ROW(CD286)) = 3</formula>
    </cfRule>
    <cfRule type="expression" dxfId="1270" priority="1020">
      <formula>INDEX($I$1:$I$399, ROW(CD286)) = 1</formula>
    </cfRule>
    <cfRule type="expression" dxfId="1269" priority="1021">
      <formula>INDEX($I$1:$I$399, ROW(CD286)) = 2</formula>
    </cfRule>
    <cfRule type="expression" dxfId="1268" priority="1023">
      <formula>INDEX($I$1:$I$399, ROW(CD286)) = 3</formula>
    </cfRule>
    <cfRule type="expression" dxfId="1267" priority="1024">
      <formula>INDEX($I$1:$I$399, ROW(CD286)) = 1</formula>
    </cfRule>
    <cfRule type="expression" dxfId="1266" priority="1025">
      <formula>INDEX($I$1:$I$399, ROW(CD286)) = 2</formula>
    </cfRule>
    <cfRule type="expression" dxfId="1265" priority="1017">
      <formula>INDEX($I$1:$I$399, ROW(CD286)) = 2</formula>
    </cfRule>
    <cfRule type="expression" dxfId="1264" priority="1088">
      <formula>INDEX($I$1:$I$399, ROW(CD286)) = 3</formula>
    </cfRule>
    <cfRule type="expression" dxfId="1263" priority="1011">
      <formula>INDEX($I$1:$I$399, ROW(CD286)) = 3</formula>
    </cfRule>
  </conditionalFormatting>
  <conditionalFormatting sqref="CD295:CD300">
    <cfRule type="expression" dxfId="1262" priority="875">
      <formula>INDEX($I$1:$I$399, ROW(CD295)) = 1</formula>
    </cfRule>
    <cfRule type="expression" dxfId="1261" priority="874">
      <formula>INDEX($I$1:$I$399, ROW(CD295)) = 3</formula>
    </cfRule>
    <cfRule type="expression" dxfId="1260" priority="872">
      <formula>INDEX($I$1:$I$399, ROW(CD295)) = 2</formula>
    </cfRule>
    <cfRule type="expression" dxfId="1259" priority="871">
      <formula>INDEX($I$1:$I$399, ROW(CD295)) = 1</formula>
    </cfRule>
    <cfRule type="expression" dxfId="1258" priority="870">
      <formula>INDEX($I$1:$I$399, ROW(CD295)) = 3</formula>
    </cfRule>
    <cfRule type="expression" dxfId="1257" priority="868">
      <formula>INDEX($I$1:$I$399, ROW(CD295)) = 2</formula>
    </cfRule>
    <cfRule type="expression" dxfId="1256" priority="867">
      <formula>INDEX($I$1:$I$399, ROW(CD295)) = 1</formula>
    </cfRule>
    <cfRule type="expression" dxfId="1255" priority="866">
      <formula>INDEX($I$1:$I$399, ROW(CD295)) = 3</formula>
    </cfRule>
    <cfRule type="expression" dxfId="1254" priority="880">
      <formula>INDEX($I$1:$I$399, ROW(CD295)) = 2</formula>
    </cfRule>
    <cfRule type="expression" dxfId="1253" priority="943">
      <formula>INDEX($I$1:$I$399, ROW(CD295)) = 3</formula>
    </cfRule>
    <cfRule type="expression" dxfId="1252" priority="876">
      <formula>INDEX($I$1:$I$399, ROW(CD295)) = 2</formula>
    </cfRule>
    <cfRule type="expression" dxfId="1251" priority="878">
      <formula>INDEX($I$1:$I$399, ROW(CD295)) = 3</formula>
    </cfRule>
    <cfRule type="expression" dxfId="1250" priority="879">
      <formula>INDEX($I$1:$I$399, ROW(CD295)) = 1</formula>
    </cfRule>
  </conditionalFormatting>
  <conditionalFormatting sqref="CD304:CD309">
    <cfRule type="expression" dxfId="1249" priority="725">
      <formula>INDEX($I$1:$I$399, ROW(CD304)) = 3</formula>
    </cfRule>
    <cfRule type="expression" dxfId="1248" priority="721">
      <formula>INDEX($I$1:$I$399, ROW(CD304)) = 3</formula>
    </cfRule>
    <cfRule type="expression" dxfId="1247" priority="717">
      <formula>INDEX($I$1:$I$399, ROW(CD304)) = 3</formula>
    </cfRule>
    <cfRule type="expression" dxfId="1246" priority="723">
      <formula>INDEX($I$1:$I$399, ROW(CD304)) = 2</formula>
    </cfRule>
    <cfRule type="expression" dxfId="1245" priority="718">
      <formula>INDEX($I$1:$I$399, ROW(CD304)) = 1</formula>
    </cfRule>
    <cfRule type="expression" dxfId="1244" priority="719">
      <formula>INDEX($I$1:$I$399, ROW(CD304)) = 2</formula>
    </cfRule>
    <cfRule type="expression" dxfId="1243" priority="794">
      <formula>INDEX($I$1:$I$399, ROW(CD304)) = 3</formula>
    </cfRule>
    <cfRule type="expression" dxfId="1242" priority="731">
      <formula>INDEX($I$1:$I$399, ROW(CD304)) = 2</formula>
    </cfRule>
    <cfRule type="expression" dxfId="1241" priority="730">
      <formula>INDEX($I$1:$I$399, ROW(CD304)) = 1</formula>
    </cfRule>
    <cfRule type="expression" dxfId="1240" priority="729">
      <formula>INDEX($I$1:$I$399, ROW(CD304)) = 3</formula>
    </cfRule>
    <cfRule type="expression" dxfId="1239" priority="722">
      <formula>INDEX($I$1:$I$399, ROW(CD304)) = 1</formula>
    </cfRule>
    <cfRule type="expression" dxfId="1238" priority="727">
      <formula>INDEX($I$1:$I$399, ROW(CD304)) = 2</formula>
    </cfRule>
    <cfRule type="expression" dxfId="1237" priority="726">
      <formula>INDEX($I$1:$I$399, ROW(CD304)) = 1</formula>
    </cfRule>
  </conditionalFormatting>
  <conditionalFormatting sqref="CD313:CD318">
    <cfRule type="expression" dxfId="1236" priority="572">
      <formula>INDEX($I$1:$I$399, ROW(CD313)) = 3</formula>
    </cfRule>
    <cfRule type="expression" dxfId="1235" priority="582">
      <formula>INDEX($I$1:$I$399, ROW(CD313)) = 2</formula>
    </cfRule>
    <cfRule type="expression" dxfId="1234" priority="645">
      <formula>INDEX($I$1:$I$399, ROW(CD313)) = 3</formula>
    </cfRule>
    <cfRule type="expression" dxfId="1233" priority="581">
      <formula>INDEX($I$1:$I$399, ROW(CD313)) = 1</formula>
    </cfRule>
    <cfRule type="expression" dxfId="1232" priority="580">
      <formula>INDEX($I$1:$I$399, ROW(CD313)) = 3</formula>
    </cfRule>
    <cfRule type="expression" dxfId="1231" priority="568">
      <formula>INDEX($I$1:$I$399, ROW(CD313)) = 3</formula>
    </cfRule>
    <cfRule type="expression" dxfId="1230" priority="569">
      <formula>INDEX($I$1:$I$399, ROW(CD313)) = 1</formula>
    </cfRule>
    <cfRule type="expression" dxfId="1229" priority="570">
      <formula>INDEX($I$1:$I$399, ROW(CD313)) = 2</formula>
    </cfRule>
    <cfRule type="expression" dxfId="1228" priority="573">
      <formula>INDEX($I$1:$I$399, ROW(CD313)) = 1</formula>
    </cfRule>
    <cfRule type="expression" dxfId="1227" priority="574">
      <formula>INDEX($I$1:$I$399, ROW(CD313)) = 2</formula>
    </cfRule>
    <cfRule type="expression" dxfId="1226" priority="576">
      <formula>INDEX($I$1:$I$399, ROW(CD313)) = 3</formula>
    </cfRule>
    <cfRule type="expression" dxfId="1225" priority="577">
      <formula>INDEX($I$1:$I$399, ROW(CD313)) = 1</formula>
    </cfRule>
    <cfRule type="expression" dxfId="1224" priority="578">
      <formula>INDEX($I$1:$I$399, ROW(CD313)) = 2</formula>
    </cfRule>
  </conditionalFormatting>
  <conditionalFormatting sqref="CD322:CD327">
    <cfRule type="expression" dxfId="1223" priority="420">
      <formula>INDEX($I$1:$I$399, ROW(CD322)) = 1</formula>
    </cfRule>
    <cfRule type="expression" dxfId="1222" priority="421">
      <formula>INDEX($I$1:$I$399, ROW(CD322)) = 2</formula>
    </cfRule>
    <cfRule type="expression" dxfId="1221" priority="423">
      <formula>INDEX($I$1:$I$399, ROW(CD322)) = 3</formula>
    </cfRule>
    <cfRule type="expression" dxfId="1220" priority="424">
      <formula>INDEX($I$1:$I$399, ROW(CD322)) = 1</formula>
    </cfRule>
    <cfRule type="expression" dxfId="1219" priority="419">
      <formula>INDEX($I$1:$I$399, ROW(CD322)) = 3</formula>
    </cfRule>
    <cfRule type="expression" dxfId="1218" priority="425">
      <formula>INDEX($I$1:$I$399, ROW(CD322)) = 2</formula>
    </cfRule>
    <cfRule type="expression" dxfId="1217" priority="428">
      <formula>INDEX($I$1:$I$399, ROW(CD322)) = 1</formula>
    </cfRule>
    <cfRule type="expression" dxfId="1216" priority="427">
      <formula>INDEX($I$1:$I$399, ROW(CD322)) = 3</formula>
    </cfRule>
    <cfRule type="expression" dxfId="1215" priority="429">
      <formula>INDEX($I$1:$I$399, ROW(CD322)) = 2</formula>
    </cfRule>
    <cfRule type="expression" dxfId="1214" priority="431">
      <formula>INDEX($I$1:$I$399, ROW(CD322)) = 3</formula>
    </cfRule>
    <cfRule type="expression" dxfId="1213" priority="432">
      <formula>INDEX($I$1:$I$399, ROW(CD322)) = 1</formula>
    </cfRule>
    <cfRule type="expression" dxfId="1212" priority="433">
      <formula>INDEX($I$1:$I$399, ROW(CD322)) = 2</formula>
    </cfRule>
    <cfRule type="expression" dxfId="1211" priority="496">
      <formula>INDEX($I$1:$I$399, ROW(CD322)) = 3</formula>
    </cfRule>
  </conditionalFormatting>
  <conditionalFormatting sqref="CD331:CD336">
    <cfRule type="expression" dxfId="1210" priority="271">
      <formula>INDEX($I$1:$I$399, ROW(CD331)) = 1</formula>
    </cfRule>
    <cfRule type="expression" dxfId="1209" priority="272">
      <formula>INDEX($I$1:$I$399, ROW(CD331)) = 2</formula>
    </cfRule>
    <cfRule type="expression" dxfId="1208" priority="274">
      <formula>INDEX($I$1:$I$399, ROW(CD331)) = 3</formula>
    </cfRule>
    <cfRule type="expression" dxfId="1207" priority="275">
      <formula>INDEX($I$1:$I$399, ROW(CD331)) = 1</formula>
    </cfRule>
    <cfRule type="expression" dxfId="1206" priority="278">
      <formula>INDEX($I$1:$I$399, ROW(CD331)) = 3</formula>
    </cfRule>
    <cfRule type="expression" dxfId="1205" priority="279">
      <formula>INDEX($I$1:$I$399, ROW(CD331)) = 1</formula>
    </cfRule>
    <cfRule type="expression" dxfId="1204" priority="280">
      <formula>INDEX($I$1:$I$399, ROW(CD331)) = 2</formula>
    </cfRule>
    <cfRule type="expression" dxfId="1203" priority="282">
      <formula>INDEX($I$1:$I$399, ROW(CD331)) = 3</formula>
    </cfRule>
    <cfRule type="expression" dxfId="1202" priority="283">
      <formula>INDEX($I$1:$I$399, ROW(CD331)) = 1</formula>
    </cfRule>
    <cfRule type="expression" dxfId="1201" priority="284">
      <formula>INDEX($I$1:$I$399, ROW(CD331)) = 2</formula>
    </cfRule>
    <cfRule type="expression" dxfId="1200" priority="276">
      <formula>INDEX($I$1:$I$399, ROW(CD331)) = 2</formula>
    </cfRule>
    <cfRule type="expression" dxfId="1199" priority="347">
      <formula>INDEX($I$1:$I$399, ROW(CD331)) = 3</formula>
    </cfRule>
    <cfRule type="expression" dxfId="1198" priority="270">
      <formula>INDEX($I$1:$I$399, ROW(CD331)) = 3</formula>
    </cfRule>
  </conditionalFormatting>
  <conditionalFormatting sqref="CD10:CE11 CG10:CH11 CJ10:CN11 CP11:CQ11 AD19:BZ227 CD19:CE227 CG19:CH227 CJ19:CN227 CP19:CQ227 AD231:BZ242 CD231:CE242 CG231:CH242 CJ231:CN242 CP231:CQ242">
    <cfRule type="expression" dxfId="1197" priority="22679">
      <formula>INDEX($I$1:$I$349, ROW(AD10)) = 2</formula>
    </cfRule>
  </conditionalFormatting>
  <conditionalFormatting sqref="CD57:CE66">
    <cfRule type="expression" dxfId="1196" priority="187">
      <formula>IF($A$14, IF(CELL("protect", CD57) = 0, TRUE, FALSE))</formula>
    </cfRule>
  </conditionalFormatting>
  <conditionalFormatting sqref="CD250:CE255">
    <cfRule type="expression" dxfId="1195" priority="1807">
      <formula>INDEX($I$1:$I$399, ROW(CD250)) = 2</formula>
    </cfRule>
    <cfRule type="expression" dxfId="1194" priority="1806">
      <formula>INDEX($I$1:$I$399, ROW(CD250)) = 1</formula>
    </cfRule>
  </conditionalFormatting>
  <conditionalFormatting sqref="CD257:CE257 CD266:CE266 CD275:CE275 CD284:CE284 CD293:CE293 CD302:CE302 CD311:CE311 CD320:CE320 CD329:CE329 CD338:CE338 CE250:CE255 CE259:CE264 CE268:CE273 CE277:CE282 CE286:CE291 CE295:CE300 CE304:CE309 CE313:CE318 CE322:CE327 CE331:CE336">
    <cfRule type="expression" dxfId="1193" priority="1852">
      <formula>INDEX($I$1:$I$399, ROW(CD250)) = 3</formula>
    </cfRule>
  </conditionalFormatting>
  <conditionalFormatting sqref="CD257:CE257 CD266:CE266 CD275:CE275 CD284:CE284 CD293:CE293 CD302:CE302 CD311:CE311 CD320:CE320 CD329:CE329 CD338:CE338">
    <cfRule type="expression" dxfId="1192" priority="1850">
      <formula>INDEX($I$1:$I$399, ROW(CD257)) = 1</formula>
    </cfRule>
    <cfRule type="expression" dxfId="1191" priority="1851">
      <formula>INDEX($I$1:$I$399, ROW(CD257)) = 2</formula>
    </cfRule>
  </conditionalFormatting>
  <conditionalFormatting sqref="CD257:CE257 CD266:CE266 CD275:CE275 CD284:CE284 CD293:CE293 CD302:CE302 CD338:CE338 CD311:CE311 CD320:CE320 CD329:CE329 CD250:CE255 CD259:CE264 CD268:CE273 CD277:CE282 CD286:CE291 CD295:CE300 CD304:CE309 CD313:CE318 CD322:CE327 CD331:CE336">
    <cfRule type="expression" dxfId="1190" priority="1853">
      <formula>INDEX($H$1:$H$399, ROW($X250)) = 2</formula>
    </cfRule>
  </conditionalFormatting>
  <conditionalFormatting sqref="CD259:CE264">
    <cfRule type="expression" dxfId="1189" priority="1521">
      <formula>INDEX($I$1:$I$399, ROW(CD259)) = 1</formula>
    </cfRule>
    <cfRule type="expression" dxfId="1188" priority="1522">
      <formula>INDEX($I$1:$I$399, ROW(CD259)) = 2</formula>
    </cfRule>
  </conditionalFormatting>
  <conditionalFormatting sqref="CD265:CE265">
    <cfRule type="expression" dxfId="1187" priority="1532">
      <formula>AND($X265=0,ISNUMBER($X265))</formula>
    </cfRule>
  </conditionalFormatting>
  <conditionalFormatting sqref="CD268:CE273">
    <cfRule type="expression" dxfId="1186" priority="1377">
      <formula>INDEX($I$1:$I$399, ROW(CD268)) = 1</formula>
    </cfRule>
    <cfRule type="expression" dxfId="1185" priority="1378">
      <formula>INDEX($I$1:$I$399, ROW(CD268)) = 2</formula>
    </cfRule>
  </conditionalFormatting>
  <conditionalFormatting sqref="CD274:CE274">
    <cfRule type="expression" dxfId="1184" priority="1388">
      <formula>AND($X274=0,ISNUMBER($X274))</formula>
    </cfRule>
  </conditionalFormatting>
  <conditionalFormatting sqref="CD277:CE282">
    <cfRule type="expression" dxfId="1183" priority="1233">
      <formula>INDEX($I$1:$I$399, ROW(CD277)) = 1</formula>
    </cfRule>
    <cfRule type="expression" dxfId="1182" priority="1234">
      <formula>INDEX($I$1:$I$399, ROW(CD277)) = 2</formula>
    </cfRule>
  </conditionalFormatting>
  <conditionalFormatting sqref="CD283:CE283">
    <cfRule type="expression" dxfId="1181" priority="1244">
      <formula>AND($X283=0,ISNUMBER($X283))</formula>
    </cfRule>
  </conditionalFormatting>
  <conditionalFormatting sqref="CD286:CE291">
    <cfRule type="expression" dxfId="1180" priority="1089">
      <formula>INDEX($I$1:$I$399, ROW(CD286)) = 1</formula>
    </cfRule>
    <cfRule type="expression" dxfId="1179" priority="1090">
      <formula>INDEX($I$1:$I$399, ROW(CD286)) = 2</formula>
    </cfRule>
  </conditionalFormatting>
  <conditionalFormatting sqref="CD292:CE292">
    <cfRule type="expression" dxfId="1178" priority="1100">
      <formula>AND($X292=0,ISNUMBER($X292))</formula>
    </cfRule>
  </conditionalFormatting>
  <conditionalFormatting sqref="CD295:CE300">
    <cfRule type="expression" dxfId="1177" priority="944">
      <formula>INDEX($I$1:$I$399, ROW(CD295)) = 1</formula>
    </cfRule>
    <cfRule type="expression" dxfId="1176" priority="945">
      <formula>INDEX($I$1:$I$399, ROW(CD295)) = 2</formula>
    </cfRule>
  </conditionalFormatting>
  <conditionalFormatting sqref="CD301:CE301">
    <cfRule type="expression" dxfId="1175" priority="955">
      <formula>AND($X301=0,ISNUMBER($X301))</formula>
    </cfRule>
  </conditionalFormatting>
  <conditionalFormatting sqref="CD304:CE309">
    <cfRule type="expression" dxfId="1174" priority="796">
      <formula>INDEX($I$1:$I$399, ROW(CD304)) = 2</formula>
    </cfRule>
    <cfRule type="expression" dxfId="1173" priority="795">
      <formula>INDEX($I$1:$I$399, ROW(CD304)) = 1</formula>
    </cfRule>
  </conditionalFormatting>
  <conditionalFormatting sqref="CD310:CE310">
    <cfRule type="expression" dxfId="1172" priority="806">
      <formula>AND($X310=0,ISNUMBER($X310))</formula>
    </cfRule>
  </conditionalFormatting>
  <conditionalFormatting sqref="CD313:CE318">
    <cfRule type="expression" dxfId="1171" priority="646">
      <formula>INDEX($I$1:$I$399, ROW(CD313)) = 1</formula>
    </cfRule>
    <cfRule type="expression" dxfId="1170" priority="647">
      <formula>INDEX($I$1:$I$399, ROW(CD313)) = 2</formula>
    </cfRule>
  </conditionalFormatting>
  <conditionalFormatting sqref="CD319:CE319">
    <cfRule type="expression" dxfId="1169" priority="657">
      <formula>AND($X319=0,ISNUMBER($X319))</formula>
    </cfRule>
  </conditionalFormatting>
  <conditionalFormatting sqref="CD322:CE327">
    <cfRule type="expression" dxfId="1168" priority="497">
      <formula>INDEX($I$1:$I$399, ROW(CD322)) = 1</formula>
    </cfRule>
    <cfRule type="expression" dxfId="1167" priority="498">
      <formula>INDEX($I$1:$I$399, ROW(CD322)) = 2</formula>
    </cfRule>
  </conditionalFormatting>
  <conditionalFormatting sqref="CD328:CE328">
    <cfRule type="expression" dxfId="1166" priority="508">
      <formula>AND($X328=0,ISNUMBER($X328))</formula>
    </cfRule>
  </conditionalFormatting>
  <conditionalFormatting sqref="CD331:CE336">
    <cfRule type="expression" dxfId="1165" priority="349">
      <formula>INDEX($I$1:$I$399, ROW(CD331)) = 2</formula>
    </cfRule>
    <cfRule type="expression" dxfId="1164" priority="348">
      <formula>INDEX($I$1:$I$399, ROW(CD331)) = 1</formula>
    </cfRule>
  </conditionalFormatting>
  <conditionalFormatting sqref="CD337:CE337">
    <cfRule type="expression" dxfId="1163" priority="359">
      <formula>AND($X337=0,ISNUMBER($X337))</formula>
    </cfRule>
  </conditionalFormatting>
  <conditionalFormatting sqref="CD259:CN264">
    <cfRule type="expression" dxfId="1162" priority="1410">
      <formula>IF($A$14, IF(CELL("protect", CD259) = 0, TRUE, FALSE))</formula>
    </cfRule>
  </conditionalFormatting>
  <conditionalFormatting sqref="CD268:CN273">
    <cfRule type="expression" dxfId="1161" priority="1266">
      <formula>IF($A$14, IF(CELL("protect", CD268) = 0, TRUE, FALSE))</formula>
    </cfRule>
  </conditionalFormatting>
  <conditionalFormatting sqref="CD277:CN282">
    <cfRule type="expression" dxfId="1160" priority="1122">
      <formula>IF($A$14, IF(CELL("protect", CD277) = 0, TRUE, FALSE))</formula>
    </cfRule>
  </conditionalFormatting>
  <conditionalFormatting sqref="CD286:CN291">
    <cfRule type="expression" dxfId="1159" priority="978">
      <formula>IF($A$14, IF(CELL("protect", CD286) = 0, TRUE, FALSE))</formula>
    </cfRule>
  </conditionalFormatting>
  <conditionalFormatting sqref="CD295:CN300">
    <cfRule type="expression" dxfId="1158" priority="833">
      <formula>IF($A$14, IF(CELL("protect", CD295) = 0, TRUE, FALSE))</formula>
    </cfRule>
  </conditionalFormatting>
  <conditionalFormatting sqref="CD304:CN309">
    <cfRule type="expression" dxfId="1157" priority="684">
      <formula>IF($A$14, IF(CELL("protect", CD304) = 0, TRUE, FALSE))</formula>
    </cfRule>
  </conditionalFormatting>
  <conditionalFormatting sqref="CD313:CN318">
    <cfRule type="expression" dxfId="1156" priority="535">
      <formula>IF($A$14, IF(CELL("protect", CD313) = 0, TRUE, FALSE))</formula>
    </cfRule>
  </conditionalFormatting>
  <conditionalFormatting sqref="CD322:CN327">
    <cfRule type="expression" dxfId="1155" priority="386">
      <formula>IF($A$14, IF(CELL("protect", CD322) = 0, TRUE, FALSE))</formula>
    </cfRule>
  </conditionalFormatting>
  <conditionalFormatting sqref="CD331:CN336">
    <cfRule type="expression" dxfId="1154" priority="237">
      <formula>IF($A$14, IF(CELL("protect", CD331) = 0, TRUE, FALSE))</formula>
    </cfRule>
  </conditionalFormatting>
  <conditionalFormatting sqref="CG250:CG255">
    <cfRule type="expression" dxfId="1153" priority="1647">
      <formula>INDEX($I$1:$I$399, ROW(CG250)) = 2</formula>
    </cfRule>
    <cfRule type="expression" dxfId="1152" priority="1631">
      <formula>INDEX($I$1:$I$399, ROW(CG250)) = 2</formula>
    </cfRule>
    <cfRule type="expression" dxfId="1151" priority="1614">
      <formula>INDEX($I$1:$I$399, ROW(CG250)) = 1</formula>
    </cfRule>
    <cfRule type="expression" dxfId="1150" priority="1613">
      <formula>INDEX($I$1:$I$399, ROW(CG250)) = 3</formula>
    </cfRule>
    <cfRule type="expression" dxfId="1149" priority="1630">
      <formula>INDEX($I$1:$I$399, ROW(CG250)) = 1</formula>
    </cfRule>
    <cfRule type="expression" dxfId="1148" priority="1646">
      <formula>INDEX($I$1:$I$399, ROW(CG250)) = 1</formula>
    </cfRule>
    <cfRule type="expression" dxfId="1147" priority="1629">
      <formula>INDEX($I$1:$I$399, ROW(CG250)) = 3</formula>
    </cfRule>
    <cfRule type="expression" dxfId="1146" priority="1615">
      <formula>INDEX($I$1:$I$399, ROW(CG250)) = 2</formula>
    </cfRule>
    <cfRule type="expression" dxfId="1145" priority="1645">
      <formula>INDEX($I$1:$I$399, ROW(CG250)) = 3</formula>
    </cfRule>
  </conditionalFormatting>
  <conditionalFormatting sqref="CG259:CG264">
    <cfRule type="expression" dxfId="1144" priority="1489">
      <formula>INDEX($I$1:$I$399, ROW(CG259)) = 2</formula>
    </cfRule>
    <cfRule type="expression" dxfId="1143" priority="1504">
      <formula>INDEX($I$1:$I$399, ROW(CG259)) = 1</formula>
    </cfRule>
    <cfRule type="expression" dxfId="1142" priority="1503">
      <formula>INDEX($I$1:$I$399, ROW(CG259)) = 3</formula>
    </cfRule>
    <cfRule type="expression" dxfId="1141" priority="1505">
      <formula>INDEX($I$1:$I$399, ROW(CG259)) = 2</formula>
    </cfRule>
    <cfRule type="expression" dxfId="1140" priority="1471">
      <formula>INDEX($I$1:$I$399, ROW(CG259)) = 3</formula>
    </cfRule>
    <cfRule type="expression" dxfId="1139" priority="1472">
      <formula>INDEX($I$1:$I$399, ROW(CG259)) = 1</formula>
    </cfRule>
    <cfRule type="expression" dxfId="1138" priority="1473">
      <formula>INDEX($I$1:$I$399, ROW(CG259)) = 2</formula>
    </cfRule>
    <cfRule type="expression" dxfId="1137" priority="1487">
      <formula>INDEX($I$1:$I$399, ROW(CG259)) = 3</formula>
    </cfRule>
    <cfRule type="expression" dxfId="1136" priority="1488">
      <formula>INDEX($I$1:$I$399, ROW(CG259)) = 1</formula>
    </cfRule>
  </conditionalFormatting>
  <conditionalFormatting sqref="CG268:CG273">
    <cfRule type="expression" dxfId="1135" priority="1359">
      <formula>INDEX($I$1:$I$399, ROW(CG268)) = 3</formula>
    </cfRule>
    <cfRule type="expression" dxfId="1134" priority="1327">
      <formula>INDEX($I$1:$I$399, ROW(CG268)) = 3</formula>
    </cfRule>
    <cfRule type="expression" dxfId="1133" priority="1328">
      <formula>INDEX($I$1:$I$399, ROW(CG268)) = 1</formula>
    </cfRule>
    <cfRule type="expression" dxfId="1132" priority="1329">
      <formula>INDEX($I$1:$I$399, ROW(CG268)) = 2</formula>
    </cfRule>
    <cfRule type="expression" dxfId="1131" priority="1343">
      <formula>INDEX($I$1:$I$399, ROW(CG268)) = 3</formula>
    </cfRule>
    <cfRule type="expression" dxfId="1130" priority="1344">
      <formula>INDEX($I$1:$I$399, ROW(CG268)) = 1</formula>
    </cfRule>
    <cfRule type="expression" dxfId="1129" priority="1361">
      <formula>INDEX($I$1:$I$399, ROW(CG268)) = 2</formula>
    </cfRule>
    <cfRule type="expression" dxfId="1128" priority="1380">
      <formula>INDEX($I$1:$I$399, ROW(CG268)) = 3</formula>
    </cfRule>
    <cfRule type="expression" dxfId="1127" priority="1360">
      <formula>INDEX($I$1:$I$399, ROW(CG268)) = 1</formula>
    </cfRule>
    <cfRule type="expression" dxfId="1126" priority="1345">
      <formula>INDEX($I$1:$I$399, ROW(CG268)) = 2</formula>
    </cfRule>
  </conditionalFormatting>
  <conditionalFormatting sqref="CG277:CG282">
    <cfRule type="expression" dxfId="1125" priority="1199">
      <formula>INDEX($I$1:$I$399, ROW(CG277)) = 3</formula>
    </cfRule>
    <cfRule type="expression" dxfId="1124" priority="1201">
      <formula>INDEX($I$1:$I$399, ROW(CG277)) = 2</formula>
    </cfRule>
    <cfRule type="expression" dxfId="1123" priority="1185">
      <formula>INDEX($I$1:$I$399, ROW(CG277)) = 2</formula>
    </cfRule>
    <cfRule type="expression" dxfId="1122" priority="1215">
      <formula>INDEX($I$1:$I$399, ROW(CG277)) = 3</formula>
    </cfRule>
    <cfRule type="expression" dxfId="1121" priority="1216">
      <formula>INDEX($I$1:$I$399, ROW(CG277)) = 1</formula>
    </cfRule>
    <cfRule type="expression" dxfId="1120" priority="1184">
      <formula>INDEX($I$1:$I$399, ROW(CG277)) = 1</formula>
    </cfRule>
    <cfRule type="expression" dxfId="1119" priority="1183">
      <formula>INDEX($I$1:$I$399, ROW(CG277)) = 3</formula>
    </cfRule>
    <cfRule type="expression" dxfId="1118" priority="1236">
      <formula>INDEX($I$1:$I$399, ROW(CG277)) = 3</formula>
    </cfRule>
    <cfRule type="expression" dxfId="1117" priority="1217">
      <formula>INDEX($I$1:$I$399, ROW(CG277)) = 2</formula>
    </cfRule>
    <cfRule type="expression" dxfId="1116" priority="1200">
      <formula>INDEX($I$1:$I$399, ROW(CG277)) = 1</formula>
    </cfRule>
  </conditionalFormatting>
  <conditionalFormatting sqref="CG286:CG291">
    <cfRule type="expression" dxfId="1115" priority="1092">
      <formula>INDEX($I$1:$I$399, ROW(CG286)) = 3</formula>
    </cfRule>
    <cfRule type="expression" dxfId="1114" priority="1056">
      <formula>INDEX($I$1:$I$399, ROW(CG286)) = 1</formula>
    </cfRule>
    <cfRule type="expression" dxfId="1113" priority="1073">
      <formula>INDEX($I$1:$I$399, ROW(CG286)) = 2</formula>
    </cfRule>
    <cfRule type="expression" dxfId="1112" priority="1072">
      <formula>INDEX($I$1:$I$399, ROW(CG286)) = 1</formula>
    </cfRule>
    <cfRule type="expression" dxfId="1111" priority="1071">
      <formula>INDEX($I$1:$I$399, ROW(CG286)) = 3</formula>
    </cfRule>
    <cfRule type="expression" dxfId="1110" priority="1055">
      <formula>INDEX($I$1:$I$399, ROW(CG286)) = 3</formula>
    </cfRule>
    <cfRule type="expression" dxfId="1109" priority="1057">
      <formula>INDEX($I$1:$I$399, ROW(CG286)) = 2</formula>
    </cfRule>
    <cfRule type="expression" dxfId="1108" priority="1040">
      <formula>INDEX($I$1:$I$399, ROW(CG286)) = 1</formula>
    </cfRule>
    <cfRule type="expression" dxfId="1107" priority="1041">
      <formula>INDEX($I$1:$I$399, ROW(CG286)) = 2</formula>
    </cfRule>
    <cfRule type="expression" dxfId="1106" priority="1039">
      <formula>INDEX($I$1:$I$399, ROW(CG286)) = 3</formula>
    </cfRule>
  </conditionalFormatting>
  <conditionalFormatting sqref="CG295:CG300">
    <cfRule type="expression" dxfId="1105" priority="928">
      <formula>INDEX($I$1:$I$399, ROW(CG295)) = 2</formula>
    </cfRule>
    <cfRule type="expression" dxfId="1104" priority="894">
      <formula>INDEX($I$1:$I$399, ROW(CG295)) = 3</formula>
    </cfRule>
    <cfRule type="expression" dxfId="1103" priority="895">
      <formula>INDEX($I$1:$I$399, ROW(CG295)) = 1</formula>
    </cfRule>
    <cfRule type="expression" dxfId="1102" priority="896">
      <formula>INDEX($I$1:$I$399, ROW(CG295)) = 2</formula>
    </cfRule>
    <cfRule type="expression" dxfId="1101" priority="910">
      <formula>INDEX($I$1:$I$399, ROW(CG295)) = 3</formula>
    </cfRule>
    <cfRule type="expression" dxfId="1100" priority="911">
      <formula>INDEX($I$1:$I$399, ROW(CG295)) = 1</formula>
    </cfRule>
    <cfRule type="expression" dxfId="1099" priority="912">
      <formula>INDEX($I$1:$I$399, ROW(CG295)) = 2</formula>
    </cfRule>
    <cfRule type="expression" dxfId="1098" priority="947">
      <formula>INDEX($I$1:$I$399, ROW(CG295)) = 3</formula>
    </cfRule>
    <cfRule type="expression" dxfId="1097" priority="926">
      <formula>INDEX($I$1:$I$399, ROW(CG295)) = 3</formula>
    </cfRule>
    <cfRule type="expression" dxfId="1096" priority="927">
      <formula>INDEX($I$1:$I$399, ROW(CG295)) = 1</formula>
    </cfRule>
  </conditionalFormatting>
  <conditionalFormatting sqref="CG304:CG309">
    <cfRule type="expression" dxfId="1095" priority="745">
      <formula>INDEX($I$1:$I$399, ROW(CG304)) = 3</formula>
    </cfRule>
    <cfRule type="expression" dxfId="1094" priority="746">
      <formula>INDEX($I$1:$I$399, ROW(CG304)) = 1</formula>
    </cfRule>
    <cfRule type="expression" dxfId="1093" priority="747">
      <formula>INDEX($I$1:$I$399, ROW(CG304)) = 2</formula>
    </cfRule>
    <cfRule type="expression" dxfId="1092" priority="761">
      <formula>INDEX($I$1:$I$399, ROW(CG304)) = 3</formula>
    </cfRule>
    <cfRule type="expression" dxfId="1091" priority="763">
      <formula>INDEX($I$1:$I$399, ROW(CG304)) = 2</formula>
    </cfRule>
    <cfRule type="expression" dxfId="1090" priority="762">
      <formula>INDEX($I$1:$I$399, ROW(CG304)) = 1</formula>
    </cfRule>
    <cfRule type="expression" dxfId="1089" priority="798">
      <formula>INDEX($I$1:$I$399, ROW(CG304)) = 3</formula>
    </cfRule>
    <cfRule type="expression" dxfId="1088" priority="777">
      <formula>INDEX($I$1:$I$399, ROW(CG304)) = 3</formula>
    </cfRule>
    <cfRule type="expression" dxfId="1087" priority="778">
      <formula>INDEX($I$1:$I$399, ROW(CG304)) = 1</formula>
    </cfRule>
    <cfRule type="expression" dxfId="1086" priority="779">
      <formula>INDEX($I$1:$I$399, ROW(CG304)) = 2</formula>
    </cfRule>
  </conditionalFormatting>
  <conditionalFormatting sqref="CG313:CG318">
    <cfRule type="expression" dxfId="1085" priority="596">
      <formula>INDEX($I$1:$I$399, ROW(CG313)) = 3</formula>
    </cfRule>
    <cfRule type="expression" dxfId="1084" priority="614">
      <formula>INDEX($I$1:$I$399, ROW(CG313)) = 2</formula>
    </cfRule>
    <cfRule type="expression" dxfId="1083" priority="649">
      <formula>INDEX($I$1:$I$399, ROW(CG313)) = 3</formula>
    </cfRule>
    <cfRule type="expression" dxfId="1082" priority="612">
      <formula>INDEX($I$1:$I$399, ROW(CG313)) = 3</formula>
    </cfRule>
    <cfRule type="expression" dxfId="1081" priority="613">
      <formula>INDEX($I$1:$I$399, ROW(CG313)) = 1</formula>
    </cfRule>
    <cfRule type="expression" dxfId="1080" priority="630">
      <formula>INDEX($I$1:$I$399, ROW(CG313)) = 2</formula>
    </cfRule>
    <cfRule type="expression" dxfId="1079" priority="629">
      <formula>INDEX($I$1:$I$399, ROW(CG313)) = 1</formula>
    </cfRule>
    <cfRule type="expression" dxfId="1078" priority="628">
      <formula>INDEX($I$1:$I$399, ROW(CG313)) = 3</formula>
    </cfRule>
    <cfRule type="expression" dxfId="1077" priority="598">
      <formula>INDEX($I$1:$I$399, ROW(CG313)) = 2</formula>
    </cfRule>
    <cfRule type="expression" dxfId="1076" priority="597">
      <formula>INDEX($I$1:$I$399, ROW(CG313)) = 1</formula>
    </cfRule>
  </conditionalFormatting>
  <conditionalFormatting sqref="CG322:CG327">
    <cfRule type="expression" dxfId="1075" priority="480">
      <formula>INDEX($I$1:$I$399, ROW(CG322)) = 1</formula>
    </cfRule>
    <cfRule type="expression" dxfId="1074" priority="479">
      <formula>INDEX($I$1:$I$399, ROW(CG322)) = 3</formula>
    </cfRule>
    <cfRule type="expression" dxfId="1073" priority="481">
      <formula>INDEX($I$1:$I$399, ROW(CG322)) = 2</formula>
    </cfRule>
    <cfRule type="expression" dxfId="1072" priority="447">
      <formula>INDEX($I$1:$I$399, ROW(CG322)) = 3</formula>
    </cfRule>
    <cfRule type="expression" dxfId="1071" priority="448">
      <formula>INDEX($I$1:$I$399, ROW(CG322)) = 1</formula>
    </cfRule>
    <cfRule type="expression" dxfId="1070" priority="465">
      <formula>INDEX($I$1:$I$399, ROW(CG322)) = 2</formula>
    </cfRule>
    <cfRule type="expression" dxfId="1069" priority="464">
      <formula>INDEX($I$1:$I$399, ROW(CG322)) = 1</formula>
    </cfRule>
    <cfRule type="expression" dxfId="1068" priority="463">
      <formula>INDEX($I$1:$I$399, ROW(CG322)) = 3</formula>
    </cfRule>
    <cfRule type="expression" dxfId="1067" priority="449">
      <formula>INDEX($I$1:$I$399, ROW(CG322)) = 2</formula>
    </cfRule>
    <cfRule type="expression" dxfId="1066" priority="500">
      <formula>INDEX($I$1:$I$399, ROW(CG322)) = 3</formula>
    </cfRule>
  </conditionalFormatting>
  <conditionalFormatting sqref="CG331:CG336">
    <cfRule type="expression" dxfId="1065" priority="314">
      <formula>INDEX($I$1:$I$399, ROW(CG331)) = 3</formula>
    </cfRule>
    <cfRule type="expression" dxfId="1064" priority="315">
      <formula>INDEX($I$1:$I$399, ROW(CG331)) = 1</formula>
    </cfRule>
    <cfRule type="expression" dxfId="1063" priority="316">
      <formula>INDEX($I$1:$I$399, ROW(CG331)) = 2</formula>
    </cfRule>
    <cfRule type="expression" dxfId="1062" priority="300">
      <formula>INDEX($I$1:$I$399, ROW(CG331)) = 2</formula>
    </cfRule>
    <cfRule type="expression" dxfId="1061" priority="330">
      <formula>INDEX($I$1:$I$399, ROW(CG331)) = 3</formula>
    </cfRule>
    <cfRule type="expression" dxfId="1060" priority="331">
      <formula>INDEX($I$1:$I$399, ROW(CG331)) = 1</formula>
    </cfRule>
    <cfRule type="expression" dxfId="1059" priority="332">
      <formula>INDEX($I$1:$I$399, ROW(CG331)) = 2</formula>
    </cfRule>
    <cfRule type="expression" dxfId="1058" priority="351">
      <formula>INDEX($I$1:$I$399, ROW(CG331)) = 3</formula>
    </cfRule>
    <cfRule type="expression" dxfId="1057" priority="299">
      <formula>INDEX($I$1:$I$399, ROW(CG331)) = 1</formula>
    </cfRule>
    <cfRule type="expression" dxfId="1056" priority="298">
      <formula>INDEX($I$1:$I$399, ROW(CG331)) = 3</formula>
    </cfRule>
  </conditionalFormatting>
  <conditionalFormatting sqref="CG245:CH248 CJ245:CN248 BO249:BZ249 CL249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1055" priority="1847">
      <formula>INDEX($I$1:$I$399, ROW(BO245)) = 2</formula>
    </cfRule>
    <cfRule type="expression" dxfId="1054" priority="1846">
      <formula>INDEX($I$1:$I$399, ROW(BO245)) = 1</formula>
    </cfRule>
  </conditionalFormatting>
  <conditionalFormatting sqref="CG250:CH255">
    <cfRule type="expression" dxfId="1053" priority="1809">
      <formula>INDEX($I$1:$I$399, ROW(CG250)) = 3</formula>
    </cfRule>
    <cfRule type="expression" dxfId="1052" priority="1810">
      <formula>INDEX($I$1:$I$399, ROW(CG250)) = 1</formula>
    </cfRule>
    <cfRule type="expression" dxfId="1051" priority="1811">
      <formula>INDEX($I$1:$I$399, ROW(CG250)) = 2</formula>
    </cfRule>
  </conditionalFormatting>
  <conditionalFormatting sqref="CG257:CH257">
    <cfRule type="expression" dxfId="1050" priority="1845">
      <formula>INDEX($I$1:$I$399, ROW(CG257)) = 2</formula>
    </cfRule>
    <cfRule type="expression" dxfId="1049" priority="1844">
      <formula>INDEX($I$1:$I$399, ROW(CG257)) = 1</formula>
    </cfRule>
  </conditionalFormatting>
  <conditionalFormatting sqref="CG259:CH264">
    <cfRule type="expression" dxfId="1048" priority="1525">
      <formula>INDEX($I$1:$I$399, ROW(CG259)) = 1</formula>
    </cfRule>
    <cfRule type="expression" dxfId="1047" priority="1524">
      <formula>INDEX($I$1:$I$399, ROW(CG259)) = 3</formula>
    </cfRule>
    <cfRule type="expression" dxfId="1046" priority="1526">
      <formula>INDEX($I$1:$I$399, ROW(CG259)) = 2</formula>
    </cfRule>
  </conditionalFormatting>
  <conditionalFormatting sqref="CG265:CH265">
    <cfRule type="expression" dxfId="1045" priority="1509">
      <formula>AND($X265=0,ISNUMBER($X265))</formula>
    </cfRule>
  </conditionalFormatting>
  <conditionalFormatting sqref="CG266:CH266">
    <cfRule type="expression" dxfId="1044" priority="1821">
      <formula>INDEX($I$1:$I$399, ROW(CG266)) = 3</formula>
    </cfRule>
  </conditionalFormatting>
  <conditionalFormatting sqref="CG268:CH273">
    <cfRule type="expression" dxfId="1043" priority="1382">
      <formula>INDEX($I$1:$I$399, ROW(CG268)) = 2</formula>
    </cfRule>
    <cfRule type="expression" dxfId="1042" priority="1381">
      <formula>INDEX($I$1:$I$399, ROW(CG268)) = 1</formula>
    </cfRule>
  </conditionalFormatting>
  <conditionalFormatting sqref="CG274:CH274">
    <cfRule type="expression" dxfId="1041" priority="1365">
      <formula>AND($X274=0,ISNUMBER($X274))</formula>
    </cfRule>
  </conditionalFormatting>
  <conditionalFormatting sqref="CG275:CH275">
    <cfRule type="expression" dxfId="1040" priority="1780">
      <formula>INDEX($I$1:$I$399, ROW(CG275)) = 1</formula>
    </cfRule>
    <cfRule type="expression" dxfId="1039" priority="1781">
      <formula>INDEX($I$1:$I$399, ROW(CG275)) = 2</formula>
    </cfRule>
    <cfRule type="expression" dxfId="1038" priority="1776">
      <formula>INDEX($I$1:$I$399, ROW(CG275)) = 3</formula>
    </cfRule>
  </conditionalFormatting>
  <conditionalFormatting sqref="CG277:CH282">
    <cfRule type="expression" dxfId="1037" priority="1238">
      <formula>INDEX($I$1:$I$399, ROW(CG277)) = 2</formula>
    </cfRule>
    <cfRule type="expression" dxfId="1036" priority="1237">
      <formula>INDEX($I$1:$I$399, ROW(CG277)) = 1</formula>
    </cfRule>
  </conditionalFormatting>
  <conditionalFormatting sqref="CG283:CH283">
    <cfRule type="expression" dxfId="1035" priority="1221">
      <formula>AND($X283=0,ISNUMBER($X283))</formula>
    </cfRule>
  </conditionalFormatting>
  <conditionalFormatting sqref="CG284:CH284">
    <cfRule type="expression" dxfId="1034" priority="1760">
      <formula>INDEX($I$1:$I$399, ROW(CG284)) = 3</formula>
    </cfRule>
    <cfRule type="expression" dxfId="1033" priority="1765">
      <formula>INDEX($I$1:$I$399, ROW(CG284)) = 2</formula>
    </cfRule>
    <cfRule type="expression" dxfId="1032" priority="1764">
      <formula>INDEX($I$1:$I$399, ROW(CG284)) = 1</formula>
    </cfRule>
  </conditionalFormatting>
  <conditionalFormatting sqref="CG286:CH291">
    <cfRule type="expression" dxfId="1031" priority="1094">
      <formula>INDEX($I$1:$I$399, ROW(CG286)) = 2</formula>
    </cfRule>
    <cfRule type="expression" dxfId="1030" priority="1093">
      <formula>INDEX($I$1:$I$399, ROW(CG286)) = 1</formula>
    </cfRule>
  </conditionalFormatting>
  <conditionalFormatting sqref="CG292:CH292">
    <cfRule type="expression" dxfId="1029" priority="1077">
      <formula>AND($X292=0,ISNUMBER($X292))</formula>
    </cfRule>
  </conditionalFormatting>
  <conditionalFormatting sqref="CG293:CH293">
    <cfRule type="expression" dxfId="1028" priority="1743">
      <formula>INDEX($I$1:$I$399, ROW(CG293)) = 3</formula>
    </cfRule>
    <cfRule type="expression" dxfId="1027" priority="1748">
      <formula>INDEX($I$1:$I$399, ROW(CG293)) = 2</formula>
    </cfRule>
    <cfRule type="expression" dxfId="1026" priority="1747">
      <formula>INDEX($I$1:$I$399, ROW(CG293)) = 1</formula>
    </cfRule>
  </conditionalFormatting>
  <conditionalFormatting sqref="CG295:CH300">
    <cfRule type="expression" dxfId="1025" priority="948">
      <formula>INDEX($I$1:$I$399, ROW(CG295)) = 1</formula>
    </cfRule>
    <cfRule type="expression" dxfId="1024" priority="949">
      <formula>INDEX($I$1:$I$399, ROW(CG295)) = 2</formula>
    </cfRule>
  </conditionalFormatting>
  <conditionalFormatting sqref="CG301:CH301">
    <cfRule type="expression" dxfId="1023" priority="932">
      <formula>AND($X301=0,ISNUMBER($X301))</formula>
    </cfRule>
  </conditionalFormatting>
  <conditionalFormatting sqref="CG302:CH302">
    <cfRule type="expression" dxfId="1022" priority="1721">
      <formula>INDEX($I$1:$I$399, ROW(CG302)) = 3</formula>
    </cfRule>
    <cfRule type="expression" dxfId="1021" priority="1725">
      <formula>INDEX($I$1:$I$399, ROW(CG302)) = 1</formula>
    </cfRule>
    <cfRule type="expression" dxfId="1020" priority="1726">
      <formula>INDEX($I$1:$I$399, ROW(CG302)) = 2</formula>
    </cfRule>
  </conditionalFormatting>
  <conditionalFormatting sqref="CG304:CH309">
    <cfRule type="expression" dxfId="1019" priority="800">
      <formula>INDEX($I$1:$I$399, ROW(CG304)) = 2</formula>
    </cfRule>
    <cfRule type="expression" dxfId="1018" priority="799">
      <formula>INDEX($I$1:$I$399, ROW(CG304)) = 1</formula>
    </cfRule>
  </conditionalFormatting>
  <conditionalFormatting sqref="CG310:CH310">
    <cfRule type="expression" dxfId="1017" priority="783">
      <formula>AND($X310=0,ISNUMBER($X310))</formula>
    </cfRule>
  </conditionalFormatting>
  <conditionalFormatting sqref="CG311:CH311">
    <cfRule type="expression" dxfId="1016" priority="1697">
      <formula>INDEX($I$1:$I$399, ROW(CG311)) = 3</formula>
    </cfRule>
    <cfRule type="expression" dxfId="1015" priority="1702">
      <formula>INDEX($I$1:$I$399, ROW(CG311)) = 2</formula>
    </cfRule>
    <cfRule type="expression" dxfId="1014" priority="1701">
      <formula>INDEX($I$1:$I$399, ROW(CG311)) = 1</formula>
    </cfRule>
  </conditionalFormatting>
  <conditionalFormatting sqref="CG313:CH318">
    <cfRule type="expression" dxfId="1013" priority="651">
      <formula>INDEX($I$1:$I$399, ROW(CG313)) = 2</formula>
    </cfRule>
    <cfRule type="expression" dxfId="1012" priority="650">
      <formula>INDEX($I$1:$I$399, ROW(CG313)) = 1</formula>
    </cfRule>
  </conditionalFormatting>
  <conditionalFormatting sqref="CG319:CH319">
    <cfRule type="expression" dxfId="1011" priority="634">
      <formula>AND($X319=0,ISNUMBER($X319))</formula>
    </cfRule>
  </conditionalFormatting>
  <conditionalFormatting sqref="CG320:CH320">
    <cfRule type="expression" dxfId="1010" priority="1685">
      <formula>INDEX($I$1:$I$399, ROW(CG320)) = 1</formula>
    </cfRule>
    <cfRule type="expression" dxfId="1009" priority="1686">
      <formula>INDEX($I$1:$I$399, ROW(CG320)) = 2</formula>
    </cfRule>
    <cfRule type="expression" dxfId="1008" priority="1681">
      <formula>INDEX($I$1:$I$399, ROW(CG320)) = 3</formula>
    </cfRule>
  </conditionalFormatting>
  <conditionalFormatting sqref="CG322:CH327">
    <cfRule type="expression" dxfId="1007" priority="502">
      <formula>INDEX($I$1:$I$399, ROW(CG322)) = 2</formula>
    </cfRule>
    <cfRule type="expression" dxfId="1006" priority="501">
      <formula>INDEX($I$1:$I$399, ROW(CG322)) = 1</formula>
    </cfRule>
  </conditionalFormatting>
  <conditionalFormatting sqref="CG328:CH328">
    <cfRule type="expression" dxfId="1005" priority="485">
      <formula>AND($X328=0,ISNUMBER($X328))</formula>
    </cfRule>
  </conditionalFormatting>
  <conditionalFormatting sqref="CG329:CH329">
    <cfRule type="expression" dxfId="1004" priority="1669">
      <formula>INDEX($I$1:$I$399, ROW(CG329)) = 2</formula>
    </cfRule>
    <cfRule type="expression" dxfId="1003" priority="1668">
      <formula>INDEX($I$1:$I$399, ROW(CG329)) = 1</formula>
    </cfRule>
    <cfRule type="expression" dxfId="1002" priority="1664">
      <formula>INDEX($I$1:$I$399, ROW(CG329)) = 3</formula>
    </cfRule>
  </conditionalFormatting>
  <conditionalFormatting sqref="CG331:CH336">
    <cfRule type="expression" dxfId="1001" priority="353">
      <formula>INDEX($I$1:$I$399, ROW(CG331)) = 2</formula>
    </cfRule>
    <cfRule type="expression" dxfId="1000" priority="352">
      <formula>INDEX($I$1:$I$399, ROW(CG331)) = 1</formula>
    </cfRule>
  </conditionalFormatting>
  <conditionalFormatting sqref="CG337:CH337">
    <cfRule type="expression" dxfId="999" priority="336">
      <formula>AND($X337=0,ISNUMBER($X337))</formula>
    </cfRule>
  </conditionalFormatting>
  <conditionalFormatting sqref="CJ250:CJ255">
    <cfRule type="expression" dxfId="998" priority="1643">
      <formula>INDEX($I$1:$I$399, ROW(CJ250)) = 2</formula>
    </cfRule>
    <cfRule type="expression" dxfId="997" priority="1642">
      <formula>INDEX($I$1:$I$399, ROW(CJ250)) = 1</formula>
    </cfRule>
    <cfRule type="expression" dxfId="996" priority="1641">
      <formula>INDEX($I$1:$I$399, ROW(CJ250)) = 3</formula>
    </cfRule>
    <cfRule type="expression" dxfId="995" priority="1573">
      <formula>INDEX($I$1:$I$399, ROW(CJ250)) = 3</formula>
    </cfRule>
    <cfRule type="expression" dxfId="994" priority="1627">
      <formula>INDEX($I$1:$I$399, ROW(CJ250)) = 2</formula>
    </cfRule>
    <cfRule type="expression" dxfId="993" priority="1626">
      <formula>INDEX($I$1:$I$399, ROW(CJ250)) = 1</formula>
    </cfRule>
    <cfRule type="expression" dxfId="992" priority="1625">
      <formula>INDEX($I$1:$I$399, ROW(CJ250)) = 3</formula>
    </cfRule>
    <cfRule type="expression" dxfId="991" priority="1611">
      <formula>INDEX($I$1:$I$399, ROW(CJ250)) = 2</formula>
    </cfRule>
    <cfRule type="expression" dxfId="990" priority="1610">
      <formula>INDEX($I$1:$I$399, ROW(CJ250)) = 1</formula>
    </cfRule>
    <cfRule type="expression" dxfId="989" priority="1609">
      <formula>INDEX($I$1:$I$399, ROW(CJ250)) = 3</formula>
    </cfRule>
    <cfRule type="expression" dxfId="988" priority="1583">
      <formula>INDEX($I$1:$I$399, ROW(CJ250)) = 2</formula>
    </cfRule>
    <cfRule type="expression" dxfId="987" priority="1582">
      <formula>INDEX($I$1:$I$399, ROW(CJ250)) = 1</formula>
    </cfRule>
    <cfRule type="expression" dxfId="986" priority="1581">
      <formula>INDEX($I$1:$I$399, ROW(CJ250)) = 3</formula>
    </cfRule>
    <cfRule type="expression" dxfId="985" priority="1579">
      <formula>INDEX($I$1:$I$399, ROW(CJ250)) = 2</formula>
    </cfRule>
    <cfRule type="expression" dxfId="984" priority="1578">
      <formula>INDEX($I$1:$I$399, ROW(CJ250)) = 1</formula>
    </cfRule>
    <cfRule type="expression" dxfId="983" priority="1577">
      <formula>INDEX($I$1:$I$399, ROW(CJ250)) = 3</formula>
    </cfRule>
    <cfRule type="expression" dxfId="982" priority="1575">
      <formula>INDEX($I$1:$I$399, ROW(CJ250)) = 2</formula>
    </cfRule>
    <cfRule type="expression" dxfId="981" priority="1574">
      <formula>INDEX($I$1:$I$399, ROW(CJ250)) = 1</formula>
    </cfRule>
    <cfRule type="expression" dxfId="980" priority="1571">
      <formula>INDEX($I$1:$I$399, ROW(CJ250)) = 2</formula>
    </cfRule>
    <cfRule type="expression" dxfId="979" priority="1570">
      <formula>INDEX($I$1:$I$399, ROW(CJ250)) = 1</formula>
    </cfRule>
    <cfRule type="expression" dxfId="978" priority="1569">
      <formula>INDEX($I$1:$I$399, ROW(CJ250)) = 3</formula>
    </cfRule>
  </conditionalFormatting>
  <conditionalFormatting sqref="CJ259:CJ264">
    <cfRule type="expression" dxfId="977" priority="1437">
      <formula>INDEX($I$1:$I$399, ROW(CJ259)) = 2</formula>
    </cfRule>
    <cfRule type="expression" dxfId="976" priority="1501">
      <formula>INDEX($I$1:$I$399, ROW(CJ259)) = 2</formula>
    </cfRule>
    <cfRule type="expression" dxfId="975" priority="1427">
      <formula>INDEX($I$1:$I$399, ROW(CJ259)) = 3</formula>
    </cfRule>
    <cfRule type="expression" dxfId="974" priority="1428">
      <formula>INDEX($I$1:$I$399, ROW(CJ259)) = 1</formula>
    </cfRule>
    <cfRule type="expression" dxfId="973" priority="1429">
      <formula>INDEX($I$1:$I$399, ROW(CJ259)) = 2</formula>
    </cfRule>
    <cfRule type="expression" dxfId="972" priority="1431">
      <formula>INDEX($I$1:$I$399, ROW(CJ259)) = 3</formula>
    </cfRule>
    <cfRule type="expression" dxfId="971" priority="1432">
      <formula>INDEX($I$1:$I$399, ROW(CJ259)) = 1</formula>
    </cfRule>
    <cfRule type="expression" dxfId="970" priority="1433">
      <formula>INDEX($I$1:$I$399, ROW(CJ259)) = 2</formula>
    </cfRule>
    <cfRule type="expression" dxfId="969" priority="1435">
      <formula>INDEX($I$1:$I$399, ROW(CJ259)) = 3</formula>
    </cfRule>
    <cfRule type="expression" dxfId="968" priority="1436">
      <formula>INDEX($I$1:$I$399, ROW(CJ259)) = 1</formula>
    </cfRule>
    <cfRule type="expression" dxfId="967" priority="1500">
      <formula>INDEX($I$1:$I$399, ROW(CJ259)) = 1</formula>
    </cfRule>
    <cfRule type="expression" dxfId="966" priority="1439">
      <formula>INDEX($I$1:$I$399, ROW(CJ259)) = 3</formula>
    </cfRule>
    <cfRule type="expression" dxfId="965" priority="1440">
      <formula>INDEX($I$1:$I$399, ROW(CJ259)) = 1</formula>
    </cfRule>
    <cfRule type="expression" dxfId="964" priority="1441">
      <formula>INDEX($I$1:$I$399, ROW(CJ259)) = 2</formula>
    </cfRule>
    <cfRule type="expression" dxfId="963" priority="1485">
      <formula>INDEX($I$1:$I$399, ROW(CJ259)) = 2</formula>
    </cfRule>
    <cfRule type="expression" dxfId="962" priority="1499">
      <formula>INDEX($I$1:$I$399, ROW(CJ259)) = 3</formula>
    </cfRule>
    <cfRule type="expression" dxfId="961" priority="1484">
      <formula>INDEX($I$1:$I$399, ROW(CJ259)) = 1</formula>
    </cfRule>
    <cfRule type="expression" dxfId="960" priority="1467">
      <formula>INDEX($I$1:$I$399, ROW(CJ259)) = 3</formula>
    </cfRule>
    <cfRule type="expression" dxfId="959" priority="1468">
      <formula>INDEX($I$1:$I$399, ROW(CJ259)) = 1</formula>
    </cfRule>
    <cfRule type="expression" dxfId="958" priority="1469">
      <formula>INDEX($I$1:$I$399, ROW(CJ259)) = 2</formula>
    </cfRule>
    <cfRule type="expression" dxfId="957" priority="1483">
      <formula>INDEX($I$1:$I$399, ROW(CJ259)) = 3</formula>
    </cfRule>
  </conditionalFormatting>
  <conditionalFormatting sqref="CJ268:CJ273">
    <cfRule type="expression" dxfId="956" priority="1355">
      <formula>INDEX($I$1:$I$399, ROW(CJ268)) = 3</formula>
    </cfRule>
    <cfRule type="expression" dxfId="955" priority="1356">
      <formula>INDEX($I$1:$I$399, ROW(CJ268)) = 1</formula>
    </cfRule>
    <cfRule type="expression" dxfId="954" priority="1284">
      <formula>INDEX($I$1:$I$399, ROW(CJ268)) = 1</formula>
    </cfRule>
    <cfRule type="expression" dxfId="953" priority="1285">
      <formula>INDEX($I$1:$I$399, ROW(CJ268)) = 2</formula>
    </cfRule>
    <cfRule type="expression" dxfId="952" priority="1296">
      <formula>INDEX($I$1:$I$399, ROW(CJ268)) = 1</formula>
    </cfRule>
    <cfRule type="expression" dxfId="951" priority="1295">
      <formula>INDEX($I$1:$I$399, ROW(CJ268)) = 3</formula>
    </cfRule>
    <cfRule type="expression" dxfId="950" priority="1293">
      <formula>INDEX($I$1:$I$399, ROW(CJ268)) = 2</formula>
    </cfRule>
    <cfRule type="expression" dxfId="949" priority="1292">
      <formula>INDEX($I$1:$I$399, ROW(CJ268)) = 1</formula>
    </cfRule>
    <cfRule type="expression" dxfId="948" priority="1341">
      <formula>INDEX($I$1:$I$399, ROW(CJ268)) = 2</formula>
    </cfRule>
    <cfRule type="expression" dxfId="947" priority="1291">
      <formula>INDEX($I$1:$I$399, ROW(CJ268)) = 3</formula>
    </cfRule>
    <cfRule type="expression" dxfId="946" priority="1340">
      <formula>INDEX($I$1:$I$399, ROW(CJ268)) = 1</formula>
    </cfRule>
    <cfRule type="expression" dxfId="945" priority="1339">
      <formula>INDEX($I$1:$I$399, ROW(CJ268)) = 3</formula>
    </cfRule>
    <cfRule type="expression" dxfId="944" priority="1288">
      <formula>INDEX($I$1:$I$399, ROW(CJ268)) = 1</formula>
    </cfRule>
    <cfRule type="expression" dxfId="943" priority="1287">
      <formula>INDEX($I$1:$I$399, ROW(CJ268)) = 3</formula>
    </cfRule>
    <cfRule type="expression" dxfId="942" priority="1289">
      <formula>INDEX($I$1:$I$399, ROW(CJ268)) = 2</formula>
    </cfRule>
    <cfRule type="expression" dxfId="941" priority="1325">
      <formula>INDEX($I$1:$I$399, ROW(CJ268)) = 2</formula>
    </cfRule>
    <cfRule type="expression" dxfId="940" priority="1324">
      <formula>INDEX($I$1:$I$399, ROW(CJ268)) = 1</formula>
    </cfRule>
    <cfRule type="expression" dxfId="939" priority="1323">
      <formula>INDEX($I$1:$I$399, ROW(CJ268)) = 3</formula>
    </cfRule>
    <cfRule type="expression" dxfId="938" priority="1357">
      <formula>INDEX($I$1:$I$399, ROW(CJ268)) = 2</formula>
    </cfRule>
    <cfRule type="expression" dxfId="937" priority="1283">
      <formula>INDEX($I$1:$I$399, ROW(CJ268)) = 3</formula>
    </cfRule>
    <cfRule type="expression" dxfId="936" priority="1297">
      <formula>INDEX($I$1:$I$399, ROW(CJ268)) = 2</formula>
    </cfRule>
  </conditionalFormatting>
  <conditionalFormatting sqref="CJ277:CJ282">
    <cfRule type="expression" dxfId="935" priority="1145">
      <formula>INDEX($I$1:$I$399, ROW(CJ277)) = 2</formula>
    </cfRule>
    <cfRule type="expression" dxfId="934" priority="1213">
      <formula>INDEX($I$1:$I$399, ROW(CJ277)) = 2</formula>
    </cfRule>
    <cfRule type="expression" dxfId="933" priority="1153">
      <formula>INDEX($I$1:$I$399, ROW(CJ277)) = 2</formula>
    </cfRule>
    <cfRule type="expression" dxfId="932" priority="1152">
      <formula>INDEX($I$1:$I$399, ROW(CJ277)) = 1</formula>
    </cfRule>
    <cfRule type="expression" dxfId="931" priority="1151">
      <formula>INDEX($I$1:$I$399, ROW(CJ277)) = 3</formula>
    </cfRule>
    <cfRule type="expression" dxfId="930" priority="1149">
      <formula>INDEX($I$1:$I$399, ROW(CJ277)) = 2</formula>
    </cfRule>
    <cfRule type="expression" dxfId="929" priority="1148">
      <formula>INDEX($I$1:$I$399, ROW(CJ277)) = 1</formula>
    </cfRule>
    <cfRule type="expression" dxfId="928" priority="1147">
      <formula>INDEX($I$1:$I$399, ROW(CJ277)) = 3</formula>
    </cfRule>
    <cfRule type="expression" dxfId="927" priority="1144">
      <formula>INDEX($I$1:$I$399, ROW(CJ277)) = 1</formula>
    </cfRule>
    <cfRule type="expression" dxfId="926" priority="1143">
      <formula>INDEX($I$1:$I$399, ROW(CJ277)) = 3</formula>
    </cfRule>
    <cfRule type="expression" dxfId="925" priority="1141">
      <formula>INDEX($I$1:$I$399, ROW(CJ277)) = 2</formula>
    </cfRule>
    <cfRule type="expression" dxfId="924" priority="1212">
      <formula>INDEX($I$1:$I$399, ROW(CJ277)) = 1</formula>
    </cfRule>
    <cfRule type="expression" dxfId="923" priority="1139">
      <formula>INDEX($I$1:$I$399, ROW(CJ277)) = 3</formula>
    </cfRule>
    <cfRule type="expression" dxfId="922" priority="1179">
      <formula>INDEX($I$1:$I$399, ROW(CJ277)) = 3</formula>
    </cfRule>
    <cfRule type="expression" dxfId="921" priority="1180">
      <formula>INDEX($I$1:$I$399, ROW(CJ277)) = 1</formula>
    </cfRule>
    <cfRule type="expression" dxfId="920" priority="1181">
      <formula>INDEX($I$1:$I$399, ROW(CJ277)) = 2</formula>
    </cfRule>
    <cfRule type="expression" dxfId="919" priority="1195">
      <formula>INDEX($I$1:$I$399, ROW(CJ277)) = 3</formula>
    </cfRule>
    <cfRule type="expression" dxfId="918" priority="1196">
      <formula>INDEX($I$1:$I$399, ROW(CJ277)) = 1</formula>
    </cfRule>
    <cfRule type="expression" dxfId="917" priority="1197">
      <formula>INDEX($I$1:$I$399, ROW(CJ277)) = 2</formula>
    </cfRule>
    <cfRule type="expression" dxfId="916" priority="1140">
      <formula>INDEX($I$1:$I$399, ROW(CJ277)) = 1</formula>
    </cfRule>
    <cfRule type="expression" dxfId="915" priority="1211">
      <formula>INDEX($I$1:$I$399, ROW(CJ277)) = 3</formula>
    </cfRule>
  </conditionalFormatting>
  <conditionalFormatting sqref="CJ286:CJ291">
    <cfRule type="expression" dxfId="914" priority="1008">
      <formula>INDEX($I$1:$I$399, ROW(CJ286)) = 1</formula>
    </cfRule>
    <cfRule type="expression" dxfId="913" priority="999">
      <formula>INDEX($I$1:$I$399, ROW(CJ286)) = 3</formula>
    </cfRule>
    <cfRule type="expression" dxfId="912" priority="997">
      <formula>INDEX($I$1:$I$399, ROW(CJ286)) = 2</formula>
    </cfRule>
    <cfRule type="expression" dxfId="911" priority="1069">
      <formula>INDEX($I$1:$I$399, ROW(CJ286)) = 2</formula>
    </cfRule>
    <cfRule type="expression" dxfId="910" priority="1068">
      <formula>INDEX($I$1:$I$399, ROW(CJ286)) = 1</formula>
    </cfRule>
    <cfRule type="expression" dxfId="909" priority="1067">
      <formula>INDEX($I$1:$I$399, ROW(CJ286)) = 3</formula>
    </cfRule>
    <cfRule type="expression" dxfId="908" priority="1000">
      <formula>INDEX($I$1:$I$399, ROW(CJ286)) = 1</formula>
    </cfRule>
    <cfRule type="expression" dxfId="907" priority="1005">
      <formula>INDEX($I$1:$I$399, ROW(CJ286)) = 2</formula>
    </cfRule>
    <cfRule type="expression" dxfId="906" priority="1001">
      <formula>INDEX($I$1:$I$399, ROW(CJ286)) = 2</formula>
    </cfRule>
    <cfRule type="expression" dxfId="905" priority="996">
      <formula>INDEX($I$1:$I$399, ROW(CJ286)) = 1</formula>
    </cfRule>
    <cfRule type="expression" dxfId="904" priority="1037">
      <formula>INDEX($I$1:$I$399, ROW(CJ286)) = 2</formula>
    </cfRule>
    <cfRule type="expression" dxfId="903" priority="1036">
      <formula>INDEX($I$1:$I$399, ROW(CJ286)) = 1</formula>
    </cfRule>
    <cfRule type="expression" dxfId="902" priority="1035">
      <formula>INDEX($I$1:$I$399, ROW(CJ286)) = 3</formula>
    </cfRule>
    <cfRule type="expression" dxfId="901" priority="1009">
      <formula>INDEX($I$1:$I$399, ROW(CJ286)) = 2</formula>
    </cfRule>
    <cfRule type="expression" dxfId="900" priority="1003">
      <formula>INDEX($I$1:$I$399, ROW(CJ286)) = 3</formula>
    </cfRule>
    <cfRule type="expression" dxfId="899" priority="1004">
      <formula>INDEX($I$1:$I$399, ROW(CJ286)) = 1</formula>
    </cfRule>
    <cfRule type="expression" dxfId="898" priority="1051">
      <formula>INDEX($I$1:$I$399, ROW(CJ286)) = 3</formula>
    </cfRule>
    <cfRule type="expression" dxfId="897" priority="1052">
      <formula>INDEX($I$1:$I$399, ROW(CJ286)) = 1</formula>
    </cfRule>
    <cfRule type="expression" dxfId="896" priority="1053">
      <formula>INDEX($I$1:$I$399, ROW(CJ286)) = 2</formula>
    </cfRule>
    <cfRule type="expression" dxfId="895" priority="1007">
      <formula>INDEX($I$1:$I$399, ROW(CJ286)) = 3</formula>
    </cfRule>
    <cfRule type="expression" dxfId="894" priority="995">
      <formula>INDEX($I$1:$I$399, ROW(CJ286)) = 3</formula>
    </cfRule>
  </conditionalFormatting>
  <conditionalFormatting sqref="CJ295:CJ300">
    <cfRule type="expression" dxfId="893" priority="855">
      <formula>INDEX($I$1:$I$399, ROW(CJ295)) = 1</formula>
    </cfRule>
    <cfRule type="expression" dxfId="892" priority="850">
      <formula>INDEX($I$1:$I$399, ROW(CJ295)) = 3</formula>
    </cfRule>
    <cfRule type="expression" dxfId="891" priority="851">
      <formula>INDEX($I$1:$I$399, ROW(CJ295)) = 1</formula>
    </cfRule>
    <cfRule type="expression" dxfId="890" priority="852">
      <formula>INDEX($I$1:$I$399, ROW(CJ295)) = 2</formula>
    </cfRule>
    <cfRule type="expression" dxfId="889" priority="854">
      <formula>INDEX($I$1:$I$399, ROW(CJ295)) = 3</formula>
    </cfRule>
    <cfRule type="expression" dxfId="888" priority="856">
      <formula>INDEX($I$1:$I$399, ROW(CJ295)) = 2</formula>
    </cfRule>
    <cfRule type="expression" dxfId="887" priority="858">
      <formula>INDEX($I$1:$I$399, ROW(CJ295)) = 3</formula>
    </cfRule>
    <cfRule type="expression" dxfId="886" priority="859">
      <formula>INDEX($I$1:$I$399, ROW(CJ295)) = 1</formula>
    </cfRule>
    <cfRule type="expression" dxfId="885" priority="860">
      <formula>INDEX($I$1:$I$399, ROW(CJ295)) = 2</formula>
    </cfRule>
    <cfRule type="expression" dxfId="884" priority="862">
      <formula>INDEX($I$1:$I$399, ROW(CJ295)) = 3</formula>
    </cfRule>
    <cfRule type="expression" dxfId="883" priority="863">
      <formula>INDEX($I$1:$I$399, ROW(CJ295)) = 1</formula>
    </cfRule>
    <cfRule type="expression" dxfId="882" priority="864">
      <formula>INDEX($I$1:$I$399, ROW(CJ295)) = 2</formula>
    </cfRule>
    <cfRule type="expression" dxfId="881" priority="890">
      <formula>INDEX($I$1:$I$399, ROW(CJ295)) = 3</formula>
    </cfRule>
    <cfRule type="expression" dxfId="880" priority="891">
      <formula>INDEX($I$1:$I$399, ROW(CJ295)) = 1</formula>
    </cfRule>
    <cfRule type="expression" dxfId="879" priority="892">
      <formula>INDEX($I$1:$I$399, ROW(CJ295)) = 2</formula>
    </cfRule>
    <cfRule type="expression" dxfId="878" priority="906">
      <formula>INDEX($I$1:$I$399, ROW(CJ295)) = 3</formula>
    </cfRule>
    <cfRule type="expression" dxfId="877" priority="907">
      <formula>INDEX($I$1:$I$399, ROW(CJ295)) = 1</formula>
    </cfRule>
    <cfRule type="expression" dxfId="876" priority="908">
      <formula>INDEX($I$1:$I$399, ROW(CJ295)) = 2</formula>
    </cfRule>
    <cfRule type="expression" dxfId="875" priority="922">
      <formula>INDEX($I$1:$I$399, ROW(CJ295)) = 3</formula>
    </cfRule>
    <cfRule type="expression" dxfId="874" priority="923">
      <formula>INDEX($I$1:$I$399, ROW(CJ295)) = 1</formula>
    </cfRule>
    <cfRule type="expression" dxfId="873" priority="924">
      <formula>INDEX($I$1:$I$399, ROW(CJ295)) = 2</formula>
    </cfRule>
  </conditionalFormatting>
  <conditionalFormatting sqref="CJ304:CJ309">
    <cfRule type="expression" dxfId="872" priority="757">
      <formula>INDEX($I$1:$I$399, ROW(CJ304)) = 3</formula>
    </cfRule>
    <cfRule type="expression" dxfId="871" priority="706">
      <formula>INDEX($I$1:$I$399, ROW(CJ304)) = 1</formula>
    </cfRule>
    <cfRule type="expression" dxfId="870" priority="707">
      <formula>INDEX($I$1:$I$399, ROW(CJ304)) = 2</formula>
    </cfRule>
    <cfRule type="expression" dxfId="869" priority="743">
      <formula>INDEX($I$1:$I$399, ROW(CJ304)) = 2</formula>
    </cfRule>
    <cfRule type="expression" dxfId="868" priority="702">
      <formula>INDEX($I$1:$I$399, ROW(CJ304)) = 1</formula>
    </cfRule>
    <cfRule type="expression" dxfId="867" priority="742">
      <formula>INDEX($I$1:$I$399, ROW(CJ304)) = 1</formula>
    </cfRule>
    <cfRule type="expression" dxfId="866" priority="711">
      <formula>INDEX($I$1:$I$399, ROW(CJ304)) = 2</formula>
    </cfRule>
    <cfRule type="expression" dxfId="865" priority="710">
      <formula>INDEX($I$1:$I$399, ROW(CJ304)) = 1</formula>
    </cfRule>
    <cfRule type="expression" dxfId="864" priority="713">
      <formula>INDEX($I$1:$I$399, ROW(CJ304)) = 3</formula>
    </cfRule>
    <cfRule type="expression" dxfId="863" priority="758">
      <formula>INDEX($I$1:$I$399, ROW(CJ304)) = 1</formula>
    </cfRule>
    <cfRule type="expression" dxfId="862" priority="775">
      <formula>INDEX($I$1:$I$399, ROW(CJ304)) = 2</formula>
    </cfRule>
    <cfRule type="expression" dxfId="861" priority="774">
      <formula>INDEX($I$1:$I$399, ROW(CJ304)) = 1</formula>
    </cfRule>
    <cfRule type="expression" dxfId="860" priority="773">
      <formula>INDEX($I$1:$I$399, ROW(CJ304)) = 3</formula>
    </cfRule>
    <cfRule type="expression" dxfId="859" priority="741">
      <formula>INDEX($I$1:$I$399, ROW(CJ304)) = 3</formula>
    </cfRule>
    <cfRule type="expression" dxfId="858" priority="714">
      <formula>INDEX($I$1:$I$399, ROW(CJ304)) = 1</formula>
    </cfRule>
    <cfRule type="expression" dxfId="857" priority="759">
      <formula>INDEX($I$1:$I$399, ROW(CJ304)) = 2</formula>
    </cfRule>
    <cfRule type="expression" dxfId="856" priority="709">
      <formula>INDEX($I$1:$I$399, ROW(CJ304)) = 3</formula>
    </cfRule>
    <cfRule type="expression" dxfId="855" priority="715">
      <formula>INDEX($I$1:$I$399, ROW(CJ304)) = 2</formula>
    </cfRule>
    <cfRule type="expression" dxfId="854" priority="705">
      <formula>INDEX($I$1:$I$399, ROW(CJ304)) = 3</formula>
    </cfRule>
    <cfRule type="expression" dxfId="853" priority="703">
      <formula>INDEX($I$1:$I$399, ROW(CJ304)) = 2</formula>
    </cfRule>
    <cfRule type="expression" dxfId="852" priority="701">
      <formula>INDEX($I$1:$I$399, ROW(CJ304)) = 3</formula>
    </cfRule>
  </conditionalFormatting>
  <conditionalFormatting sqref="CJ313:CJ318">
    <cfRule type="expression" dxfId="851" priority="554">
      <formula>INDEX($I$1:$I$399, ROW(CJ313)) = 2</formula>
    </cfRule>
    <cfRule type="expression" dxfId="850" priority="556">
      <formula>INDEX($I$1:$I$399, ROW(CJ313)) = 3</formula>
    </cfRule>
    <cfRule type="expression" dxfId="849" priority="553">
      <formula>INDEX($I$1:$I$399, ROW(CJ313)) = 1</formula>
    </cfRule>
    <cfRule type="expression" dxfId="848" priority="608">
      <formula>INDEX($I$1:$I$399, ROW(CJ313)) = 3</formula>
    </cfRule>
    <cfRule type="expression" dxfId="847" priority="609">
      <formula>INDEX($I$1:$I$399, ROW(CJ313)) = 1</formula>
    </cfRule>
    <cfRule type="expression" dxfId="846" priority="610">
      <formula>INDEX($I$1:$I$399, ROW(CJ313)) = 2</formula>
    </cfRule>
    <cfRule type="expression" dxfId="845" priority="626">
      <formula>INDEX($I$1:$I$399, ROW(CJ313)) = 2</formula>
    </cfRule>
    <cfRule type="expression" dxfId="844" priority="558">
      <formula>INDEX($I$1:$I$399, ROW(CJ313)) = 2</formula>
    </cfRule>
    <cfRule type="expression" dxfId="843" priority="624">
      <formula>INDEX($I$1:$I$399, ROW(CJ313)) = 3</formula>
    </cfRule>
    <cfRule type="expression" dxfId="842" priority="625">
      <formula>INDEX($I$1:$I$399, ROW(CJ313)) = 1</formula>
    </cfRule>
    <cfRule type="expression" dxfId="841" priority="594">
      <formula>INDEX($I$1:$I$399, ROW(CJ313)) = 2</formula>
    </cfRule>
    <cfRule type="expression" dxfId="840" priority="560">
      <formula>INDEX($I$1:$I$399, ROW(CJ313)) = 3</formula>
    </cfRule>
    <cfRule type="expression" dxfId="839" priority="562">
      <formula>INDEX($I$1:$I$399, ROW(CJ313)) = 2</formula>
    </cfRule>
    <cfRule type="expression" dxfId="838" priority="564">
      <formula>INDEX($I$1:$I$399, ROW(CJ313)) = 3</formula>
    </cfRule>
    <cfRule type="expression" dxfId="837" priority="565">
      <formula>INDEX($I$1:$I$399, ROW(CJ313)) = 1</formula>
    </cfRule>
    <cfRule type="expression" dxfId="836" priority="566">
      <formula>INDEX($I$1:$I$399, ROW(CJ313)) = 2</formula>
    </cfRule>
    <cfRule type="expression" dxfId="835" priority="561">
      <formula>INDEX($I$1:$I$399, ROW(CJ313)) = 1</formula>
    </cfRule>
    <cfRule type="expression" dxfId="834" priority="552">
      <formula>INDEX($I$1:$I$399, ROW(CJ313)) = 3</formula>
    </cfRule>
    <cfRule type="expression" dxfId="833" priority="557">
      <formula>INDEX($I$1:$I$399, ROW(CJ313)) = 1</formula>
    </cfRule>
    <cfRule type="expression" dxfId="832" priority="592">
      <formula>INDEX($I$1:$I$399, ROW(CJ313)) = 3</formula>
    </cfRule>
    <cfRule type="expression" dxfId="831" priority="593">
      <formula>INDEX($I$1:$I$399, ROW(CJ313)) = 1</formula>
    </cfRule>
  </conditionalFormatting>
  <conditionalFormatting sqref="CJ322:CJ327">
    <cfRule type="expression" dxfId="830" priority="475">
      <formula>INDEX($I$1:$I$399, ROW(CJ322)) = 3</formula>
    </cfRule>
    <cfRule type="expression" dxfId="829" priority="413">
      <formula>INDEX($I$1:$I$399, ROW(CJ322)) = 2</formula>
    </cfRule>
    <cfRule type="expression" dxfId="828" priority="443">
      <formula>INDEX($I$1:$I$399, ROW(CJ322)) = 3</formula>
    </cfRule>
    <cfRule type="expression" dxfId="827" priority="444">
      <formula>INDEX($I$1:$I$399, ROW(CJ322)) = 1</formula>
    </cfRule>
    <cfRule type="expression" dxfId="826" priority="445">
      <formula>INDEX($I$1:$I$399, ROW(CJ322)) = 2</formula>
    </cfRule>
    <cfRule type="expression" dxfId="825" priority="476">
      <formula>INDEX($I$1:$I$399, ROW(CJ322)) = 1</formula>
    </cfRule>
    <cfRule type="expression" dxfId="824" priority="477">
      <formula>INDEX($I$1:$I$399, ROW(CJ322)) = 2</formula>
    </cfRule>
    <cfRule type="expression" dxfId="823" priority="407">
      <formula>INDEX($I$1:$I$399, ROW(CJ322)) = 3</formula>
    </cfRule>
    <cfRule type="expression" dxfId="822" priority="405">
      <formula>INDEX($I$1:$I$399, ROW(CJ322)) = 2</formula>
    </cfRule>
    <cfRule type="expression" dxfId="821" priority="459">
      <formula>INDEX($I$1:$I$399, ROW(CJ322)) = 3</formula>
    </cfRule>
    <cfRule type="expression" dxfId="820" priority="460">
      <formula>INDEX($I$1:$I$399, ROW(CJ322)) = 1</formula>
    </cfRule>
    <cfRule type="expression" dxfId="819" priority="461">
      <formula>INDEX($I$1:$I$399, ROW(CJ322)) = 2</formula>
    </cfRule>
    <cfRule type="expression" dxfId="818" priority="404">
      <formula>INDEX($I$1:$I$399, ROW(CJ322)) = 1</formula>
    </cfRule>
    <cfRule type="expression" dxfId="817" priority="409">
      <formula>INDEX($I$1:$I$399, ROW(CJ322)) = 2</formula>
    </cfRule>
    <cfRule type="expression" dxfId="816" priority="403">
      <formula>INDEX($I$1:$I$399, ROW(CJ322)) = 3</formula>
    </cfRule>
    <cfRule type="expression" dxfId="815" priority="417">
      <formula>INDEX($I$1:$I$399, ROW(CJ322)) = 2</formula>
    </cfRule>
    <cfRule type="expression" dxfId="814" priority="415">
      <formula>INDEX($I$1:$I$399, ROW(CJ322)) = 3</formula>
    </cfRule>
    <cfRule type="expression" dxfId="813" priority="408">
      <formula>INDEX($I$1:$I$399, ROW(CJ322)) = 1</formula>
    </cfRule>
    <cfRule type="expression" dxfId="812" priority="411">
      <formula>INDEX($I$1:$I$399, ROW(CJ322)) = 3</formula>
    </cfRule>
    <cfRule type="expression" dxfId="811" priority="412">
      <formula>INDEX($I$1:$I$399, ROW(CJ322)) = 1</formula>
    </cfRule>
    <cfRule type="expression" dxfId="810" priority="416">
      <formula>INDEX($I$1:$I$399, ROW(CJ322)) = 1</formula>
    </cfRule>
  </conditionalFormatting>
  <conditionalFormatting sqref="CJ331:CJ336">
    <cfRule type="expression" dxfId="809" priority="262">
      <formula>INDEX($I$1:$I$399, ROW(CJ331)) = 3</formula>
    </cfRule>
    <cfRule type="expression" dxfId="808" priority="254">
      <formula>INDEX($I$1:$I$399, ROW(CJ331)) = 3</formula>
    </cfRule>
    <cfRule type="expression" dxfId="807" priority="260">
      <formula>INDEX($I$1:$I$399, ROW(CJ331)) = 2</formula>
    </cfRule>
    <cfRule type="expression" dxfId="806" priority="258">
      <formula>INDEX($I$1:$I$399, ROW(CJ331)) = 3</formula>
    </cfRule>
    <cfRule type="expression" dxfId="805" priority="256">
      <formula>INDEX($I$1:$I$399, ROW(CJ331)) = 2</formula>
    </cfRule>
    <cfRule type="expression" dxfId="804" priority="255">
      <formula>INDEX($I$1:$I$399, ROW(CJ331)) = 1</formula>
    </cfRule>
    <cfRule type="expression" dxfId="803" priority="259">
      <formula>INDEX($I$1:$I$399, ROW(CJ331)) = 1</formula>
    </cfRule>
    <cfRule type="expression" dxfId="802" priority="311">
      <formula>INDEX($I$1:$I$399, ROW(CJ331)) = 1</formula>
    </cfRule>
    <cfRule type="expression" dxfId="801" priority="310">
      <formula>INDEX($I$1:$I$399, ROW(CJ331)) = 3</formula>
    </cfRule>
    <cfRule type="expression" dxfId="800" priority="296">
      <formula>INDEX($I$1:$I$399, ROW(CJ331)) = 2</formula>
    </cfRule>
    <cfRule type="expression" dxfId="799" priority="295">
      <formula>INDEX($I$1:$I$399, ROW(CJ331)) = 1</formula>
    </cfRule>
    <cfRule type="expression" dxfId="798" priority="294">
      <formula>INDEX($I$1:$I$399, ROW(CJ331)) = 3</formula>
    </cfRule>
    <cfRule type="expression" dxfId="797" priority="268">
      <formula>INDEX($I$1:$I$399, ROW(CJ331)) = 2</formula>
    </cfRule>
    <cfRule type="expression" dxfId="796" priority="267">
      <formula>INDEX($I$1:$I$399, ROW(CJ331)) = 1</formula>
    </cfRule>
    <cfRule type="expression" dxfId="795" priority="266">
      <formula>INDEX($I$1:$I$399, ROW(CJ331)) = 3</formula>
    </cfRule>
    <cfRule type="expression" dxfId="794" priority="264">
      <formula>INDEX($I$1:$I$399, ROW(CJ331)) = 2</formula>
    </cfRule>
    <cfRule type="expression" dxfId="793" priority="263">
      <formula>INDEX($I$1:$I$399, ROW(CJ331)) = 1</formula>
    </cfRule>
    <cfRule type="expression" dxfId="792" priority="328">
      <formula>INDEX($I$1:$I$399, ROW(CJ331)) = 2</formula>
    </cfRule>
    <cfRule type="expression" dxfId="791" priority="327">
      <formula>INDEX($I$1:$I$399, ROW(CJ331)) = 1</formula>
    </cfRule>
    <cfRule type="expression" dxfId="790" priority="326">
      <formula>INDEX($I$1:$I$399, ROW(CJ331)) = 3</formula>
    </cfRule>
    <cfRule type="expression" dxfId="789" priority="312">
      <formula>INDEX($I$1:$I$399, ROW(CJ331)) = 2</formula>
    </cfRule>
  </conditionalFormatting>
  <conditionalFormatting sqref="CJ79:CK79">
    <cfRule type="expression" dxfId="788" priority="31370">
      <formula>_xlfn.SWITCH(     INDEX($X$1:$X$349, ROW(CJ79)),     -1, SIGN(CJ79) &gt; 0,      1, SIGN(CJ79) &lt;0   )</formula>
    </cfRule>
    <cfRule type="expression" dxfId="787" priority="31371">
      <formula>INDEX($H$1:$H$349, ROW($X79)) = 2</formula>
    </cfRule>
    <cfRule type="expression" dxfId="786" priority="31372">
      <formula>INDEX($I$1:$I$349, ROW(CJ79)) = 3</formula>
    </cfRule>
    <cfRule type="expression" dxfId="785" priority="31373">
      <formula>INDEX($I$1:$I$349, ROW(CJ79)) = 1</formula>
    </cfRule>
    <cfRule type="expression" dxfId="784" priority="31374">
      <formula>INDEX($I$1:$I$349, ROW(CJ79)) = 2</formula>
    </cfRule>
    <cfRule type="expression" dxfId="783" priority="31367">
      <formula>INDEX($I$1:$I$349, ROW(CJ79)) = 3</formula>
    </cfRule>
    <cfRule type="expression" dxfId="782" priority="31368">
      <formula>INDEX($I$1:$I$349, ROW(CJ79)) = 1</formula>
    </cfRule>
    <cfRule type="expression" dxfId="781" priority="31375">
      <formula>_xlfn.SWITCH(     INDEX($X$1:$X$349, ROW(CJ79)),     -1, SIGN(CJ79) &gt; 0,      1, SIGN(CJ79) &lt;0   )</formula>
    </cfRule>
    <cfRule type="expression" dxfId="780" priority="31376">
      <formula>INDEX($H$1:$H$349, ROW($X79)) = 2</formula>
    </cfRule>
    <cfRule type="expression" dxfId="779" priority="31377">
      <formula>INDEX($I$1:$I$349, ROW(CJ79)) = 3</formula>
    </cfRule>
    <cfRule type="expression" dxfId="778" priority="31378">
      <formula>INDEX($I$1:$I$349, ROW(CJ79)) = 1</formula>
    </cfRule>
    <cfRule type="expression" dxfId="777" priority="31379">
      <formula>INDEX($I$1:$I$349, ROW(CJ79)) = 2</formula>
    </cfRule>
    <cfRule type="expression" dxfId="776" priority="31380">
      <formula>_xlfn.SWITCH(     INDEX($X$1:$X$349, ROW(CJ79)),     -1, SIGN(CJ79) &gt; 0,      1, SIGN(CJ79) &lt;0   )</formula>
    </cfRule>
    <cfRule type="expression" dxfId="775" priority="31381">
      <formula>INDEX($H$1:$H$349, ROW($X79)) = 2</formula>
    </cfRule>
    <cfRule type="expression" dxfId="774" priority="31369">
      <formula>INDEX($I$1:$I$349, ROW(CJ79)) = 2</formula>
    </cfRule>
  </conditionalFormatting>
  <conditionalFormatting sqref="CJ219:CK219 CJ234:CK234">
    <cfRule type="expression" dxfId="773" priority="31387">
      <formula>_xlfn.SWITCH(     INDEX($X$1:$X$349, ROW(CJ219)),     -1, SIGN(CJ219) &gt; 0,      1, SIGN(CJ219) &lt;0   )</formula>
    </cfRule>
    <cfRule type="expression" dxfId="772" priority="31382">
      <formula>_xlfn.SWITCH(     INDEX($X$1:$X$349, ROW(CJ219)),     -1, SIGN(CJ219) &gt; 0,      1, SIGN(CJ219) &lt;0   )</formula>
    </cfRule>
    <cfRule type="expression" dxfId="771" priority="31383">
      <formula>INDEX($H$1:$H$349, ROW($X219)) = 2</formula>
    </cfRule>
    <cfRule type="expression" dxfId="770" priority="31385">
      <formula>INDEX($I$1:$I$349, ROW(CJ219)) = 1</formula>
    </cfRule>
    <cfRule type="expression" dxfId="769" priority="31386">
      <formula>INDEX($I$1:$I$349, ROW(CJ219)) = 2</formula>
    </cfRule>
  </conditionalFormatting>
  <conditionalFormatting sqref="CJ234:CK234 CJ219:CK219">
    <cfRule type="expression" dxfId="768" priority="31384">
      <formula>INDEX($I$1:$I$349, ROW(CJ219)) = 3</formula>
    </cfRule>
  </conditionalFormatting>
  <conditionalFormatting sqref="CJ234:CK234">
    <cfRule type="expression" dxfId="767" priority="22902">
      <formula>INDEX($I$1:$I$349, ROW(CJ234)) = 2</formula>
    </cfRule>
    <cfRule type="expression" dxfId="766" priority="22901">
      <formula>INDEX($I$1:$I$349, ROW(CJ234)) = 1</formula>
    </cfRule>
    <cfRule type="expression" dxfId="765" priority="22900">
      <formula>INDEX($I$1:$I$349, ROW(CJ234)) = 3</formula>
    </cfRule>
    <cfRule type="expression" dxfId="764" priority="9">
      <formula>INDEX($I$1:$I$349, ROW(CJ234)) = 1</formula>
    </cfRule>
  </conditionalFormatting>
  <conditionalFormatting sqref="CJ265:CK265">
    <cfRule type="expression" dxfId="763" priority="1508">
      <formula>AND($X265=0,ISNUMBER($X265))</formula>
    </cfRule>
  </conditionalFormatting>
  <conditionalFormatting sqref="CJ274:CK274">
    <cfRule type="expression" dxfId="762" priority="1364">
      <formula>AND($X274=0,ISNUMBER($X274))</formula>
    </cfRule>
  </conditionalFormatting>
  <conditionalFormatting sqref="CJ283:CK283">
    <cfRule type="expression" dxfId="761" priority="1220">
      <formula>AND($X283=0,ISNUMBER($X283))</formula>
    </cfRule>
  </conditionalFormatting>
  <conditionalFormatting sqref="CJ292:CK292">
    <cfRule type="expression" dxfId="760" priority="1076">
      <formula>AND($X292=0,ISNUMBER($X292))</formula>
    </cfRule>
  </conditionalFormatting>
  <conditionalFormatting sqref="CJ301:CK301">
    <cfRule type="expression" dxfId="759" priority="931">
      <formula>AND($X301=0,ISNUMBER($X301))</formula>
    </cfRule>
  </conditionalFormatting>
  <conditionalFormatting sqref="CJ310:CK310">
    <cfRule type="expression" dxfId="758" priority="782">
      <formula>AND($X310=0,ISNUMBER($X310))</formula>
    </cfRule>
  </conditionalFormatting>
  <conditionalFormatting sqref="CJ319:CK319">
    <cfRule type="expression" dxfId="757" priority="633">
      <formula>AND($X319=0,ISNUMBER($X319))</formula>
    </cfRule>
  </conditionalFormatting>
  <conditionalFormatting sqref="CJ328:CK328">
    <cfRule type="expression" dxfId="756" priority="484">
      <formula>AND($X328=0,ISNUMBER($X328))</formula>
    </cfRule>
  </conditionalFormatting>
  <conditionalFormatting sqref="CJ337:CK337">
    <cfRule type="expression" dxfId="755" priority="335">
      <formula>AND($X337=0,ISNUMBER($X337))</formula>
    </cfRule>
  </conditionalFormatting>
  <conditionalFormatting sqref="CJ250:CN255">
    <cfRule type="expression" dxfId="754" priority="1801">
      <formula>INDEX($I$1:$I$399, ROW(CJ250)) = 3</formula>
    </cfRule>
    <cfRule type="expression" dxfId="753" priority="1802">
      <formula>INDEX($I$1:$I$399, ROW(CJ250)) = 1</formula>
    </cfRule>
    <cfRule type="expression" dxfId="752" priority="1803">
      <formula>INDEX($I$1:$I$399, ROW(CJ250)) = 2</formula>
    </cfRule>
  </conditionalFormatting>
  <conditionalFormatting sqref="CJ256:CN256 CP256:CQ256 AD256:BZ256 CD256:CE256 CG256:CH256">
    <cfRule type="expression" dxfId="751" priority="181">
      <formula>_xlfn.SWITCH(     INDEX($X$1:$X$349, ROW(AD256)),     -1, SIGN(AD256) &gt; 0,      1, SIGN(AD256) &lt;0   )</formula>
    </cfRule>
  </conditionalFormatting>
  <conditionalFormatting sqref="CJ256:CN256">
    <cfRule type="expression" dxfId="750" priority="184">
      <formula>INDEX($I$1:$I$349, ROW(CJ256)) = 1</formula>
    </cfRule>
  </conditionalFormatting>
  <conditionalFormatting sqref="CJ259:CN264">
    <cfRule type="expression" dxfId="749" priority="1517">
      <formula>INDEX($I$1:$I$399, ROW(CJ259)) = 1</formula>
    </cfRule>
    <cfRule type="expression" dxfId="748" priority="1518">
      <formula>INDEX($I$1:$I$399, ROW(CJ259)) = 2</formula>
    </cfRule>
    <cfRule type="expression" dxfId="747" priority="1516">
      <formula>INDEX($I$1:$I$399, ROW(CJ259)) = 3</formula>
    </cfRule>
  </conditionalFormatting>
  <conditionalFormatting sqref="CJ266:CN266 CH268:CH273 CH277:CH282 CP275:CQ275 CH286:CH291 CP284:CQ284 CH295:CH300 CP293:CQ293 CH304:CH309 CH313:CH318 CP311:CQ311 CH322:CH327 CP320:CQ320 CH331:CH336 CP329:CQ329 AD245:BZ245 CD245:CE248 CG245:CH248 CJ245:CN248 BO249:BZ249 CL249 CG257:CH257 CJ257:CN257 BO258:BZ258 CL258:CN258 CL265 BO267:BZ267 CL267:CN267 CL274 BO276:BZ276 CL276:CN276 CL283 BO285:BZ285 CL285:CN285 CL292 BO294:BZ294 CL294:CN294 CL301 CL303:CN303 CL310 BO312:BZ312 CL312:CN312 CL319 BO321:BZ321 CL321:CN321 CL328 BO330:BZ330 CL330:CN330 CL337 CG338:CH338 CJ338:CN338 CP338:CQ338">
    <cfRule type="expression" dxfId="746" priority="1841">
      <formula>INDEX($I$1:$I$399, ROW(AD245)) = 3</formula>
    </cfRule>
  </conditionalFormatting>
  <conditionalFormatting sqref="CJ266:CN266">
    <cfRule type="expression" dxfId="745" priority="1823">
      <formula>INDEX($I$1:$I$399, ROW(CJ266)) = 2</formula>
    </cfRule>
    <cfRule type="expression" dxfId="744" priority="1822">
      <formula>INDEX($I$1:$I$399, ROW(CJ266)) = 1</formula>
    </cfRule>
  </conditionalFormatting>
  <conditionalFormatting sqref="CJ268:CN273">
    <cfRule type="expression" dxfId="743" priority="1374">
      <formula>INDEX($I$1:$I$399, ROW(CJ268)) = 2</formula>
    </cfRule>
    <cfRule type="expression" dxfId="742" priority="1372">
      <formula>INDEX($I$1:$I$399, ROW(CJ268)) = 3</formula>
    </cfRule>
    <cfRule type="expression" dxfId="741" priority="1373">
      <formula>INDEX($I$1:$I$399, ROW(CJ268)) = 1</formula>
    </cfRule>
  </conditionalFormatting>
  <conditionalFormatting sqref="CJ275:CN275">
    <cfRule type="expression" dxfId="740" priority="1778">
      <formula>INDEX($I$1:$I$399, ROW(CJ275)) = 2</formula>
    </cfRule>
    <cfRule type="expression" dxfId="739" priority="1775">
      <formula>_xlfn.SWITCH(     INDEX($X$1:$X$399, ROW(CJ275)),     -1, SIGN(CJ275) &gt; 0,      1, SIGN(CJ275) &lt;0   )</formula>
    </cfRule>
    <cfRule type="expression" dxfId="738" priority="1779">
      <formula>INDEX($I$1:$I$399, ROW(CJ275)) = 3</formula>
    </cfRule>
    <cfRule type="expression" dxfId="737" priority="1777">
      <formula>INDEX($I$1:$I$399, ROW(CJ275)) = 1</formula>
    </cfRule>
  </conditionalFormatting>
  <conditionalFormatting sqref="CJ277:CN282">
    <cfRule type="expression" dxfId="736" priority="1229">
      <formula>INDEX($I$1:$I$399, ROW(CJ277)) = 1</formula>
    </cfRule>
    <cfRule type="expression" dxfId="735" priority="1228">
      <formula>INDEX($I$1:$I$399, ROW(CJ277)) = 3</formula>
    </cfRule>
    <cfRule type="expression" dxfId="734" priority="1230">
      <formula>INDEX($I$1:$I$399, ROW(CJ277)) = 2</formula>
    </cfRule>
  </conditionalFormatting>
  <conditionalFormatting sqref="CJ284:CN284">
    <cfRule type="expression" dxfId="733" priority="1763">
      <formula>INDEX($I$1:$I$399, ROW(CJ284)) = 3</formula>
    </cfRule>
    <cfRule type="expression" dxfId="732" priority="1761">
      <formula>INDEX($I$1:$I$399, ROW(CJ284)) = 1</formula>
    </cfRule>
    <cfRule type="expression" dxfId="731" priority="1759">
      <formula>_xlfn.SWITCH(     INDEX($X$1:$X$399, ROW(CJ284)),     -1, SIGN(CJ284) &gt; 0,      1, SIGN(CJ284) &lt;0   )</formula>
    </cfRule>
    <cfRule type="expression" dxfId="730" priority="1762">
      <formula>INDEX($I$1:$I$399, ROW(CJ284)) = 2</formula>
    </cfRule>
  </conditionalFormatting>
  <conditionalFormatting sqref="CJ286:CN291">
    <cfRule type="expression" dxfId="729" priority="1085">
      <formula>INDEX($I$1:$I$399, ROW(CJ286)) = 1</formula>
    </cfRule>
    <cfRule type="expression" dxfId="728" priority="1086">
      <formula>INDEX($I$1:$I$399, ROW(CJ286)) = 2</formula>
    </cfRule>
    <cfRule type="expression" dxfId="727" priority="1084">
      <formula>INDEX($I$1:$I$399, ROW(CJ286)) = 3</formula>
    </cfRule>
  </conditionalFormatting>
  <conditionalFormatting sqref="CJ293:CN293">
    <cfRule type="expression" dxfId="726" priority="1746">
      <formula>INDEX($I$1:$I$399, ROW(CJ293)) = 3</formula>
    </cfRule>
    <cfRule type="expression" dxfId="725" priority="1745">
      <formula>INDEX($I$1:$I$399, ROW(CJ293)) = 2</formula>
    </cfRule>
    <cfRule type="expression" dxfId="724" priority="1744">
      <formula>INDEX($I$1:$I$399, ROW(CJ293)) = 1</formula>
    </cfRule>
    <cfRule type="expression" dxfId="723" priority="1742">
      <formula>_xlfn.SWITCH(     INDEX($X$1:$X$399, ROW(CJ293)),     -1, SIGN(CJ293) &gt; 0,      1, SIGN(CJ293) &lt;0   )</formula>
    </cfRule>
  </conditionalFormatting>
  <conditionalFormatting sqref="CJ295:CN300">
    <cfRule type="expression" dxfId="722" priority="939">
      <formula>INDEX($I$1:$I$399, ROW(CJ295)) = 3</formula>
    </cfRule>
    <cfRule type="expression" dxfId="721" priority="940">
      <formula>INDEX($I$1:$I$399, ROW(CJ295)) = 1</formula>
    </cfRule>
    <cfRule type="expression" dxfId="720" priority="941">
      <formula>INDEX($I$1:$I$399, ROW(CJ295)) = 2</formula>
    </cfRule>
  </conditionalFormatting>
  <conditionalFormatting sqref="CJ302:CN302">
    <cfRule type="expression" dxfId="719" priority="1720">
      <formula>_xlfn.SWITCH(     INDEX($X$1:$X$399, ROW(CJ302)),     -1, SIGN(CJ302) &gt; 0,      1, SIGN(CJ302) &lt;0   )</formula>
    </cfRule>
    <cfRule type="expression" dxfId="718" priority="1724">
      <formula>INDEX($I$1:$I$399, ROW(CJ302)) = 3</formula>
    </cfRule>
    <cfRule type="expression" dxfId="717" priority="1723">
      <formula>INDEX($I$1:$I$399, ROW(CJ302)) = 2</formula>
    </cfRule>
    <cfRule type="expression" dxfId="716" priority="1722">
      <formula>INDEX($I$1:$I$399, ROW(CJ302)) = 1</formula>
    </cfRule>
  </conditionalFormatting>
  <conditionalFormatting sqref="CJ304:CN309">
    <cfRule type="expression" dxfId="715" priority="792">
      <formula>INDEX($I$1:$I$399, ROW(CJ304)) = 2</formula>
    </cfRule>
    <cfRule type="expression" dxfId="714" priority="791">
      <formula>INDEX($I$1:$I$399, ROW(CJ304)) = 1</formula>
    </cfRule>
    <cfRule type="expression" dxfId="713" priority="790">
      <formula>INDEX($I$1:$I$399, ROW(CJ304)) = 3</formula>
    </cfRule>
  </conditionalFormatting>
  <conditionalFormatting sqref="CJ311:CN311">
    <cfRule type="expression" dxfId="712" priority="1699">
      <formula>INDEX($I$1:$I$399, ROW(CJ311)) = 2</formula>
    </cfRule>
    <cfRule type="expression" dxfId="711" priority="1700">
      <formula>INDEX($I$1:$I$399, ROW(CJ311)) = 3</formula>
    </cfRule>
    <cfRule type="expression" dxfId="710" priority="1698">
      <formula>INDEX($I$1:$I$399, ROW(CJ311)) = 1</formula>
    </cfRule>
    <cfRule type="expression" dxfId="709" priority="1696">
      <formula>_xlfn.SWITCH(     INDEX($X$1:$X$399, ROW(CJ311)),     -1, SIGN(CJ311) &gt; 0,      1, SIGN(CJ311) &lt;0   )</formula>
    </cfRule>
  </conditionalFormatting>
  <conditionalFormatting sqref="CJ313:CN318">
    <cfRule type="expression" dxfId="708" priority="641">
      <formula>INDEX($I$1:$I$399, ROW(CJ313)) = 3</formula>
    </cfRule>
    <cfRule type="expression" dxfId="707" priority="642">
      <formula>INDEX($I$1:$I$399, ROW(CJ313)) = 1</formula>
    </cfRule>
    <cfRule type="expression" dxfId="706" priority="643">
      <formula>INDEX($I$1:$I$399, ROW(CJ313)) = 2</formula>
    </cfRule>
  </conditionalFormatting>
  <conditionalFormatting sqref="CJ320:CN320">
    <cfRule type="expression" dxfId="705" priority="1680">
      <formula>_xlfn.SWITCH(     INDEX($X$1:$X$399, ROW(CJ320)),     -1, SIGN(CJ320) &gt; 0,      1, SIGN(CJ320) &lt;0   )</formula>
    </cfRule>
    <cfRule type="expression" dxfId="704" priority="1683">
      <formula>INDEX($I$1:$I$399, ROW(CJ320)) = 2</formula>
    </cfRule>
    <cfRule type="expression" dxfId="703" priority="1684">
      <formula>INDEX($I$1:$I$399, ROW(CJ320)) = 3</formula>
    </cfRule>
    <cfRule type="expression" dxfId="702" priority="1682">
      <formula>INDEX($I$1:$I$399, ROW(CJ320)) = 1</formula>
    </cfRule>
  </conditionalFormatting>
  <conditionalFormatting sqref="CJ322:CN327">
    <cfRule type="expression" dxfId="701" priority="492">
      <formula>INDEX($I$1:$I$399, ROW(CJ322)) = 3</formula>
    </cfRule>
    <cfRule type="expression" dxfId="700" priority="493">
      <formula>INDEX($I$1:$I$399, ROW(CJ322)) = 1</formula>
    </cfRule>
    <cfRule type="expression" dxfId="699" priority="494">
      <formula>INDEX($I$1:$I$399, ROW(CJ322)) = 2</formula>
    </cfRule>
  </conditionalFormatting>
  <conditionalFormatting sqref="CJ329:CN329">
    <cfRule type="expression" dxfId="698" priority="1663">
      <formula>_xlfn.SWITCH(     INDEX($X$1:$X$399, ROW(CJ329)),     -1, SIGN(CJ329) &gt; 0,      1, SIGN(CJ329) &lt;0   )</formula>
    </cfRule>
    <cfRule type="expression" dxfId="697" priority="1667">
      <formula>INDEX($I$1:$I$399, ROW(CJ329)) = 3</formula>
    </cfRule>
    <cfRule type="expression" dxfId="696" priority="1666">
      <formula>INDEX($I$1:$I$399, ROW(CJ329)) = 2</formula>
    </cfRule>
    <cfRule type="expression" dxfId="695" priority="1665">
      <formula>INDEX($I$1:$I$399, ROW(CJ329)) = 1</formula>
    </cfRule>
  </conditionalFormatting>
  <conditionalFormatting sqref="CJ331:CN336">
    <cfRule type="expression" dxfId="694" priority="343">
      <formula>INDEX($I$1:$I$399, ROW(CJ331)) = 3</formula>
    </cfRule>
    <cfRule type="expression" dxfId="693" priority="344">
      <formula>INDEX($I$1:$I$399, ROW(CJ331)) = 1</formula>
    </cfRule>
    <cfRule type="expression" dxfId="692" priority="345">
      <formula>INDEX($I$1:$I$399, ROW(CJ331)) = 2</formula>
    </cfRule>
  </conditionalFormatting>
  <conditionalFormatting sqref="CJ338:CN338 CJ266:CN266">
    <cfRule type="expression" dxfId="691" priority="1820">
      <formula>_xlfn.SWITCH(     INDEX($X$1:$X$399, ROW(CJ266)),     -1, SIGN(CJ266) &gt; 0,      1, SIGN(CJ266) &lt;0   )</formula>
    </cfRule>
  </conditionalFormatting>
  <conditionalFormatting sqref="CM250:CM255">
    <cfRule type="expression" dxfId="690" priority="1562">
      <formula>INDEX($I$1:$I$399, ROW(CM250)) = 1</formula>
    </cfRule>
    <cfRule type="expression" dxfId="689" priority="1563">
      <formula>INDEX($I$1:$I$399, ROW(CM250)) = 2</formula>
    </cfRule>
    <cfRule type="expression" dxfId="688" priority="1565">
      <formula>INDEX($I$1:$I$399, ROW(CM250)) = 3</formula>
    </cfRule>
    <cfRule type="expression" dxfId="687" priority="1566">
      <formula>INDEX($I$1:$I$399, ROW(CM250)) = 1</formula>
    </cfRule>
    <cfRule type="expression" dxfId="686" priority="1567">
      <formula>INDEX($I$1:$I$399, ROW(CM250)) = 2</formula>
    </cfRule>
    <cfRule type="expression" dxfId="685" priority="1561">
      <formula>INDEX($I$1:$I$399, ROW(CM250)) = 3</formula>
    </cfRule>
    <cfRule type="expression" dxfId="684" priority="1605">
      <formula>INDEX($I$1:$I$399, ROW(CM250)) = 3</formula>
    </cfRule>
    <cfRule type="expression" dxfId="683" priority="1606">
      <formula>INDEX($I$1:$I$399, ROW(CM250)) = 1</formula>
    </cfRule>
    <cfRule type="expression" dxfId="682" priority="1607">
      <formula>INDEX($I$1:$I$399, ROW(CM250)) = 2</formula>
    </cfRule>
    <cfRule type="expression" dxfId="681" priority="1637">
      <formula>INDEX($I$1:$I$399, ROW(CM250)) = 3</formula>
    </cfRule>
    <cfRule type="expression" dxfId="680" priority="1639">
      <formula>INDEX($I$1:$I$399, ROW(CM250)) = 2</formula>
    </cfRule>
    <cfRule type="expression" dxfId="679" priority="1638">
      <formula>INDEX($I$1:$I$399, ROW(CM250)) = 1</formula>
    </cfRule>
    <cfRule type="expression" dxfId="678" priority="1621">
      <formula>INDEX($I$1:$I$399, ROW(CM250)) = 3</formula>
    </cfRule>
    <cfRule type="expression" dxfId="677" priority="1622">
      <formula>INDEX($I$1:$I$399, ROW(CM250)) = 1</formula>
    </cfRule>
    <cfRule type="expression" dxfId="676" priority="1623">
      <formula>INDEX($I$1:$I$399, ROW(CM250)) = 2</formula>
    </cfRule>
    <cfRule type="expression" dxfId="675" priority="1554">
      <formula>INDEX($I$1:$I$399, ROW(CM250)) = 1</formula>
    </cfRule>
    <cfRule type="expression" dxfId="674" priority="1559">
      <formula>INDEX($I$1:$I$399, ROW(CM250)) = 2</formula>
    </cfRule>
    <cfRule type="expression" dxfId="673" priority="1558">
      <formula>INDEX($I$1:$I$399, ROW(CM250)) = 1</formula>
    </cfRule>
    <cfRule type="expression" dxfId="672" priority="1557">
      <formula>INDEX($I$1:$I$399, ROW(CM250)) = 3</formula>
    </cfRule>
    <cfRule type="expression" dxfId="671" priority="1555">
      <formula>INDEX($I$1:$I$399, ROW(CM250)) = 2</formula>
    </cfRule>
    <cfRule type="expression" dxfId="670" priority="1553">
      <formula>INDEX($I$1:$I$399, ROW(CM250)) = 3</formula>
    </cfRule>
  </conditionalFormatting>
  <conditionalFormatting sqref="CM259:CM264">
    <cfRule type="expression" dxfId="669" priority="1496">
      <formula>INDEX($I$1:$I$399, ROW(CM259)) = 1</formula>
    </cfRule>
    <cfRule type="expression" dxfId="668" priority="1497">
      <formula>INDEX($I$1:$I$399, ROW(CM259)) = 2</formula>
    </cfRule>
    <cfRule type="expression" dxfId="667" priority="1412">
      <formula>INDEX($I$1:$I$399, ROW(CM259)) = 1</formula>
    </cfRule>
    <cfRule type="expression" dxfId="666" priority="1423">
      <formula>INDEX($I$1:$I$399, ROW(CM259)) = 3</formula>
    </cfRule>
    <cfRule type="expression" dxfId="665" priority="1421">
      <formula>INDEX($I$1:$I$399, ROW(CM259)) = 2</formula>
    </cfRule>
    <cfRule type="expression" dxfId="664" priority="1411">
      <formula>INDEX($I$1:$I$399, ROW(CM259)) = 3</formula>
    </cfRule>
    <cfRule type="expression" dxfId="663" priority="1479">
      <formula>INDEX($I$1:$I$399, ROW(CM259)) = 3</formula>
    </cfRule>
    <cfRule type="expression" dxfId="662" priority="1424">
      <formula>INDEX($I$1:$I$399, ROW(CM259)) = 1</formula>
    </cfRule>
    <cfRule type="expression" dxfId="661" priority="1415">
      <formula>INDEX($I$1:$I$399, ROW(CM259)) = 3</formula>
    </cfRule>
    <cfRule type="expression" dxfId="660" priority="1464">
      <formula>INDEX($I$1:$I$399, ROW(CM259)) = 1</formula>
    </cfRule>
    <cfRule type="expression" dxfId="659" priority="1463">
      <formula>INDEX($I$1:$I$399, ROW(CM259)) = 3</formula>
    </cfRule>
    <cfRule type="expression" dxfId="658" priority="1413">
      <formula>INDEX($I$1:$I$399, ROW(CM259)) = 2</formula>
    </cfRule>
    <cfRule type="expression" dxfId="657" priority="1420">
      <formula>INDEX($I$1:$I$399, ROW(CM259)) = 1</formula>
    </cfRule>
    <cfRule type="expression" dxfId="656" priority="1419">
      <formula>INDEX($I$1:$I$399, ROW(CM259)) = 3</formula>
    </cfRule>
    <cfRule type="expression" dxfId="655" priority="1417">
      <formula>INDEX($I$1:$I$399, ROW(CM259)) = 2</formula>
    </cfRule>
    <cfRule type="expression" dxfId="654" priority="1480">
      <formula>INDEX($I$1:$I$399, ROW(CM259)) = 1</formula>
    </cfRule>
    <cfRule type="expression" dxfId="653" priority="1481">
      <formula>INDEX($I$1:$I$399, ROW(CM259)) = 2</formula>
    </cfRule>
    <cfRule type="expression" dxfId="652" priority="1465">
      <formula>INDEX($I$1:$I$399, ROW(CM259)) = 2</formula>
    </cfRule>
    <cfRule type="expression" dxfId="651" priority="1425">
      <formula>INDEX($I$1:$I$399, ROW(CM259)) = 2</formula>
    </cfRule>
    <cfRule type="expression" dxfId="650" priority="1495">
      <formula>INDEX($I$1:$I$399, ROW(CM259)) = 3</formula>
    </cfRule>
    <cfRule type="expression" dxfId="649" priority="1416">
      <formula>INDEX($I$1:$I$399, ROW(CM259)) = 1</formula>
    </cfRule>
  </conditionalFormatting>
  <conditionalFormatting sqref="CM268:CM273">
    <cfRule type="expression" dxfId="648" priority="1277">
      <formula>INDEX($I$1:$I$399, ROW(CM268)) = 2</formula>
    </cfRule>
    <cfRule type="expression" dxfId="647" priority="1320">
      <formula>INDEX($I$1:$I$399, ROW(CM268)) = 1</formula>
    </cfRule>
    <cfRule type="expression" dxfId="646" priority="1281">
      <formula>INDEX($I$1:$I$399, ROW(CM268)) = 2</formula>
    </cfRule>
    <cfRule type="expression" dxfId="645" priority="1280">
      <formula>INDEX($I$1:$I$399, ROW(CM268)) = 1</formula>
    </cfRule>
    <cfRule type="expression" dxfId="644" priority="1319">
      <formula>INDEX($I$1:$I$399, ROW(CM268)) = 3</formula>
    </cfRule>
    <cfRule type="expression" dxfId="643" priority="1321">
      <formula>INDEX($I$1:$I$399, ROW(CM268)) = 2</formula>
    </cfRule>
    <cfRule type="expression" dxfId="642" priority="1279">
      <formula>INDEX($I$1:$I$399, ROW(CM268)) = 3</formula>
    </cfRule>
    <cfRule type="expression" dxfId="641" priority="1337">
      <formula>INDEX($I$1:$I$399, ROW(CM268)) = 2</formula>
    </cfRule>
    <cfRule type="expression" dxfId="640" priority="1276">
      <formula>INDEX($I$1:$I$399, ROW(CM268)) = 1</formula>
    </cfRule>
    <cfRule type="expression" dxfId="639" priority="1275">
      <formula>INDEX($I$1:$I$399, ROW(CM268)) = 3</formula>
    </cfRule>
    <cfRule type="expression" dxfId="638" priority="1273">
      <formula>INDEX($I$1:$I$399, ROW(CM268)) = 2</formula>
    </cfRule>
    <cfRule type="expression" dxfId="637" priority="1335">
      <formula>INDEX($I$1:$I$399, ROW(CM268)) = 3</formula>
    </cfRule>
    <cfRule type="expression" dxfId="636" priority="1336">
      <formula>INDEX($I$1:$I$399, ROW(CM268)) = 1</formula>
    </cfRule>
    <cfRule type="expression" dxfId="635" priority="1272">
      <formula>INDEX($I$1:$I$399, ROW(CM268)) = 1</formula>
    </cfRule>
    <cfRule type="expression" dxfId="634" priority="1271">
      <formula>INDEX($I$1:$I$399, ROW(CM268)) = 3</formula>
    </cfRule>
    <cfRule type="expression" dxfId="633" priority="1269">
      <formula>INDEX($I$1:$I$399, ROW(CM268)) = 2</formula>
    </cfRule>
    <cfRule type="expression" dxfId="632" priority="1268">
      <formula>INDEX($I$1:$I$399, ROW(CM268)) = 1</formula>
    </cfRule>
    <cfRule type="expression" dxfId="631" priority="1267">
      <formula>INDEX($I$1:$I$399, ROW(CM268)) = 3</formula>
    </cfRule>
    <cfRule type="expression" dxfId="630" priority="1351">
      <formula>INDEX($I$1:$I$399, ROW(CM268)) = 3</formula>
    </cfRule>
    <cfRule type="expression" dxfId="629" priority="1352">
      <formula>INDEX($I$1:$I$399, ROW(CM268)) = 1</formula>
    </cfRule>
    <cfRule type="expression" dxfId="628" priority="1353">
      <formula>INDEX($I$1:$I$399, ROW(CM268)) = 2</formula>
    </cfRule>
  </conditionalFormatting>
  <conditionalFormatting sqref="CM277:CM282">
    <cfRule type="expression" dxfId="627" priority="1131">
      <formula>INDEX($I$1:$I$399, ROW(CM277)) = 3</formula>
    </cfRule>
    <cfRule type="expression" dxfId="626" priority="1129">
      <formula>INDEX($I$1:$I$399, ROW(CM277)) = 2</formula>
    </cfRule>
    <cfRule type="expression" dxfId="625" priority="1175">
      <formula>INDEX($I$1:$I$399, ROW(CM277)) = 3</formula>
    </cfRule>
    <cfRule type="expression" dxfId="624" priority="1209">
      <formula>INDEX($I$1:$I$399, ROW(CM277)) = 2</formula>
    </cfRule>
    <cfRule type="expression" dxfId="623" priority="1208">
      <formula>INDEX($I$1:$I$399, ROW(CM277)) = 1</formula>
    </cfRule>
    <cfRule type="expression" dxfId="622" priority="1207">
      <formula>INDEX($I$1:$I$399, ROW(CM277)) = 3</formula>
    </cfRule>
    <cfRule type="expression" dxfId="621" priority="1137">
      <formula>INDEX($I$1:$I$399, ROW(CM277)) = 2</formula>
    </cfRule>
    <cfRule type="expression" dxfId="620" priority="1123">
      <formula>INDEX($I$1:$I$399, ROW(CM277)) = 3</formula>
    </cfRule>
    <cfRule type="expression" dxfId="619" priority="1124">
      <formula>INDEX($I$1:$I$399, ROW(CM277)) = 1</formula>
    </cfRule>
    <cfRule type="expression" dxfId="618" priority="1125">
      <formula>INDEX($I$1:$I$399, ROW(CM277)) = 2</formula>
    </cfRule>
    <cfRule type="expression" dxfId="617" priority="1176">
      <formula>INDEX($I$1:$I$399, ROW(CM277)) = 1</formula>
    </cfRule>
    <cfRule type="expression" dxfId="616" priority="1192">
      <formula>INDEX($I$1:$I$399, ROW(CM277)) = 1</formula>
    </cfRule>
    <cfRule type="expression" dxfId="615" priority="1177">
      <formula>INDEX($I$1:$I$399, ROW(CM277)) = 2</formula>
    </cfRule>
    <cfRule type="expression" dxfId="614" priority="1136">
      <formula>INDEX($I$1:$I$399, ROW(CM277)) = 1</formula>
    </cfRule>
    <cfRule type="expression" dxfId="613" priority="1135">
      <formula>INDEX($I$1:$I$399, ROW(CM277)) = 3</formula>
    </cfRule>
    <cfRule type="expression" dxfId="612" priority="1191">
      <formula>INDEX($I$1:$I$399, ROW(CM277)) = 3</formula>
    </cfRule>
    <cfRule type="expression" dxfId="611" priority="1127">
      <formula>INDEX($I$1:$I$399, ROW(CM277)) = 3</formula>
    </cfRule>
    <cfRule type="expression" dxfId="610" priority="1128">
      <formula>INDEX($I$1:$I$399, ROW(CM277)) = 1</formula>
    </cfRule>
    <cfRule type="expression" dxfId="609" priority="1193">
      <formula>INDEX($I$1:$I$399, ROW(CM277)) = 2</formula>
    </cfRule>
    <cfRule type="expression" dxfId="608" priority="1133">
      <formula>INDEX($I$1:$I$399, ROW(CM277)) = 2</formula>
    </cfRule>
    <cfRule type="expression" dxfId="607" priority="1132">
      <formula>INDEX($I$1:$I$399, ROW(CM277)) = 1</formula>
    </cfRule>
  </conditionalFormatting>
  <conditionalFormatting sqref="CM286:CM291">
    <cfRule type="expression" dxfId="606" priority="1065">
      <formula>INDEX($I$1:$I$399, ROW(CM286)) = 2</formula>
    </cfRule>
    <cfRule type="expression" dxfId="605" priority="1047">
      <formula>INDEX($I$1:$I$399, ROW(CM286)) = 3</formula>
    </cfRule>
    <cfRule type="expression" dxfId="604" priority="1048">
      <formula>INDEX($I$1:$I$399, ROW(CM286)) = 1</formula>
    </cfRule>
    <cfRule type="expression" dxfId="603" priority="988">
      <formula>INDEX($I$1:$I$399, ROW(CM286)) = 1</formula>
    </cfRule>
    <cfRule type="expression" dxfId="602" priority="1032">
      <formula>INDEX($I$1:$I$399, ROW(CM286)) = 1</formula>
    </cfRule>
    <cfRule type="expression" dxfId="601" priority="1063">
      <formula>INDEX($I$1:$I$399, ROW(CM286)) = 3</formula>
    </cfRule>
    <cfRule type="expression" dxfId="600" priority="993">
      <formula>INDEX($I$1:$I$399, ROW(CM286)) = 2</formula>
    </cfRule>
    <cfRule type="expression" dxfId="599" priority="1033">
      <formula>INDEX($I$1:$I$399, ROW(CM286)) = 2</formula>
    </cfRule>
    <cfRule type="expression" dxfId="598" priority="987">
      <formula>INDEX($I$1:$I$399, ROW(CM286)) = 3</formula>
    </cfRule>
    <cfRule type="expression" dxfId="597" priority="992">
      <formula>INDEX($I$1:$I$399, ROW(CM286)) = 1</formula>
    </cfRule>
    <cfRule type="expression" dxfId="596" priority="1064">
      <formula>INDEX($I$1:$I$399, ROW(CM286)) = 1</formula>
    </cfRule>
    <cfRule type="expression" dxfId="595" priority="991">
      <formula>INDEX($I$1:$I$399, ROW(CM286)) = 3</formula>
    </cfRule>
    <cfRule type="expression" dxfId="594" priority="989">
      <formula>INDEX($I$1:$I$399, ROW(CM286)) = 2</formula>
    </cfRule>
    <cfRule type="expression" dxfId="593" priority="1031">
      <formula>INDEX($I$1:$I$399, ROW(CM286)) = 3</formula>
    </cfRule>
    <cfRule type="expression" dxfId="592" priority="985">
      <formula>INDEX($I$1:$I$399, ROW(CM286)) = 2</formula>
    </cfRule>
    <cfRule type="expression" dxfId="591" priority="979">
      <formula>INDEX($I$1:$I$399, ROW(CM286)) = 3</formula>
    </cfRule>
    <cfRule type="expression" dxfId="590" priority="980">
      <formula>INDEX($I$1:$I$399, ROW(CM286)) = 1</formula>
    </cfRule>
    <cfRule type="expression" dxfId="589" priority="981">
      <formula>INDEX($I$1:$I$399, ROW(CM286)) = 2</formula>
    </cfRule>
    <cfRule type="expression" dxfId="588" priority="983">
      <formula>INDEX($I$1:$I$399, ROW(CM286)) = 3</formula>
    </cfRule>
    <cfRule type="expression" dxfId="587" priority="984">
      <formula>INDEX($I$1:$I$399, ROW(CM286)) = 1</formula>
    </cfRule>
    <cfRule type="expression" dxfId="586" priority="1049">
      <formula>INDEX($I$1:$I$399, ROW(CM286)) = 2</formula>
    </cfRule>
  </conditionalFormatting>
  <conditionalFormatting sqref="CM295:CM300">
    <cfRule type="expression" dxfId="585" priority="920">
      <formula>INDEX($I$1:$I$399, ROW(CM295)) = 2</formula>
    </cfRule>
    <cfRule type="expression" dxfId="584" priority="919">
      <formula>INDEX($I$1:$I$399, ROW(CM295)) = 1</formula>
    </cfRule>
    <cfRule type="expression" dxfId="583" priority="918">
      <formula>INDEX($I$1:$I$399, ROW(CM295)) = 3</formula>
    </cfRule>
    <cfRule type="expression" dxfId="582" priority="904">
      <formula>INDEX($I$1:$I$399, ROW(CM295)) = 2</formula>
    </cfRule>
    <cfRule type="expression" dxfId="581" priority="903">
      <formula>INDEX($I$1:$I$399, ROW(CM295)) = 1</formula>
    </cfRule>
    <cfRule type="expression" dxfId="580" priority="902">
      <formula>INDEX($I$1:$I$399, ROW(CM295)) = 3</formula>
    </cfRule>
    <cfRule type="expression" dxfId="579" priority="888">
      <formula>INDEX($I$1:$I$399, ROW(CM295)) = 2</formula>
    </cfRule>
    <cfRule type="expression" dxfId="578" priority="887">
      <formula>INDEX($I$1:$I$399, ROW(CM295)) = 1</formula>
    </cfRule>
    <cfRule type="expression" dxfId="577" priority="886">
      <formula>INDEX($I$1:$I$399, ROW(CM295)) = 3</formula>
    </cfRule>
    <cfRule type="expression" dxfId="576" priority="848">
      <formula>INDEX($I$1:$I$399, ROW(CM295)) = 2</formula>
    </cfRule>
    <cfRule type="expression" dxfId="575" priority="847">
      <formula>INDEX($I$1:$I$399, ROW(CM295)) = 1</formula>
    </cfRule>
    <cfRule type="expression" dxfId="574" priority="846">
      <formula>INDEX($I$1:$I$399, ROW(CM295)) = 3</formula>
    </cfRule>
    <cfRule type="expression" dxfId="573" priority="844">
      <formula>INDEX($I$1:$I$399, ROW(CM295)) = 2</formula>
    </cfRule>
    <cfRule type="expression" dxfId="572" priority="843">
      <formula>INDEX($I$1:$I$399, ROW(CM295)) = 1</formula>
    </cfRule>
    <cfRule type="expression" dxfId="571" priority="842">
      <formula>INDEX($I$1:$I$399, ROW(CM295)) = 3</formula>
    </cfRule>
    <cfRule type="expression" dxfId="570" priority="840">
      <formula>INDEX($I$1:$I$399, ROW(CM295)) = 2</formula>
    </cfRule>
    <cfRule type="expression" dxfId="569" priority="839">
      <formula>INDEX($I$1:$I$399, ROW(CM295)) = 1</formula>
    </cfRule>
    <cfRule type="expression" dxfId="568" priority="838">
      <formula>INDEX($I$1:$I$399, ROW(CM295)) = 3</formula>
    </cfRule>
    <cfRule type="expression" dxfId="567" priority="836">
      <formula>INDEX($I$1:$I$399, ROW(CM295)) = 2</formula>
    </cfRule>
    <cfRule type="expression" dxfId="566" priority="835">
      <formula>INDEX($I$1:$I$399, ROW(CM295)) = 1</formula>
    </cfRule>
    <cfRule type="expression" dxfId="565" priority="834">
      <formula>INDEX($I$1:$I$399, ROW(CM295)) = 3</formula>
    </cfRule>
  </conditionalFormatting>
  <conditionalFormatting sqref="CM304:CM309">
    <cfRule type="expression" dxfId="564" priority="695">
      <formula>INDEX($I$1:$I$399, ROW(CM304)) = 2</formula>
    </cfRule>
    <cfRule type="expression" dxfId="563" priority="698">
      <formula>INDEX($I$1:$I$399, ROW(CM304)) = 1</formula>
    </cfRule>
    <cfRule type="expression" dxfId="562" priority="699">
      <formula>INDEX($I$1:$I$399, ROW(CM304)) = 2</formula>
    </cfRule>
    <cfRule type="expression" dxfId="561" priority="697">
      <formula>INDEX($I$1:$I$399, ROW(CM304)) = 3</formula>
    </cfRule>
    <cfRule type="expression" dxfId="560" priority="737">
      <formula>INDEX($I$1:$I$399, ROW(CM304)) = 3</formula>
    </cfRule>
    <cfRule type="expression" dxfId="559" priority="738">
      <formula>INDEX($I$1:$I$399, ROW(CM304)) = 1</formula>
    </cfRule>
    <cfRule type="expression" dxfId="558" priority="739">
      <formula>INDEX($I$1:$I$399, ROW(CM304)) = 2</formula>
    </cfRule>
    <cfRule type="expression" dxfId="557" priority="753">
      <formula>INDEX($I$1:$I$399, ROW(CM304)) = 3</formula>
    </cfRule>
    <cfRule type="expression" dxfId="556" priority="754">
      <formula>INDEX($I$1:$I$399, ROW(CM304)) = 1</formula>
    </cfRule>
    <cfRule type="expression" dxfId="555" priority="755">
      <formula>INDEX($I$1:$I$399, ROW(CM304)) = 2</formula>
    </cfRule>
    <cfRule type="expression" dxfId="554" priority="771">
      <formula>INDEX($I$1:$I$399, ROW(CM304)) = 2</formula>
    </cfRule>
    <cfRule type="expression" dxfId="553" priority="770">
      <formula>INDEX($I$1:$I$399, ROW(CM304)) = 1</formula>
    </cfRule>
    <cfRule type="expression" dxfId="552" priority="685">
      <formula>INDEX($I$1:$I$399, ROW(CM304)) = 3</formula>
    </cfRule>
    <cfRule type="expression" dxfId="551" priority="686">
      <formula>INDEX($I$1:$I$399, ROW(CM304)) = 1</formula>
    </cfRule>
    <cfRule type="expression" dxfId="550" priority="687">
      <formula>INDEX($I$1:$I$399, ROW(CM304)) = 2</formula>
    </cfRule>
    <cfRule type="expression" dxfId="549" priority="689">
      <formula>INDEX($I$1:$I$399, ROW(CM304)) = 3</formula>
    </cfRule>
    <cfRule type="expression" dxfId="548" priority="690">
      <formula>INDEX($I$1:$I$399, ROW(CM304)) = 1</formula>
    </cfRule>
    <cfRule type="expression" dxfId="547" priority="691">
      <formula>INDEX($I$1:$I$399, ROW(CM304)) = 2</formula>
    </cfRule>
    <cfRule type="expression" dxfId="546" priority="693">
      <formula>INDEX($I$1:$I$399, ROW(CM304)) = 3</formula>
    </cfRule>
    <cfRule type="expression" dxfId="545" priority="694">
      <formula>INDEX($I$1:$I$399, ROW(CM304)) = 1</formula>
    </cfRule>
    <cfRule type="expression" dxfId="544" priority="769">
      <formula>INDEX($I$1:$I$399, ROW(CM304)) = 3</formula>
    </cfRule>
  </conditionalFormatting>
  <conditionalFormatting sqref="CM313:CM318">
    <cfRule type="expression" dxfId="543" priority="621">
      <formula>INDEX($I$1:$I$399, ROW(CM313)) = 1</formula>
    </cfRule>
    <cfRule type="expression" dxfId="542" priority="620">
      <formula>INDEX($I$1:$I$399, ROW(CM313)) = 3</formula>
    </cfRule>
    <cfRule type="expression" dxfId="541" priority="536">
      <formula>INDEX($I$1:$I$399, ROW(CM313)) = 3</formula>
    </cfRule>
    <cfRule type="expression" dxfId="540" priority="537">
      <formula>INDEX($I$1:$I$399, ROW(CM313)) = 1</formula>
    </cfRule>
    <cfRule type="expression" dxfId="539" priority="548">
      <formula>INDEX($I$1:$I$399, ROW(CM313)) = 3</formula>
    </cfRule>
    <cfRule type="expression" dxfId="538" priority="538">
      <formula>INDEX($I$1:$I$399, ROW(CM313)) = 2</formula>
    </cfRule>
    <cfRule type="expression" dxfId="537" priority="540">
      <formula>INDEX($I$1:$I$399, ROW(CM313)) = 3</formula>
    </cfRule>
    <cfRule type="expression" dxfId="536" priority="541">
      <formula>INDEX($I$1:$I$399, ROW(CM313)) = 1</formula>
    </cfRule>
    <cfRule type="expression" dxfId="535" priority="588">
      <formula>INDEX($I$1:$I$399, ROW(CM313)) = 3</formula>
    </cfRule>
    <cfRule type="expression" dxfId="534" priority="606">
      <formula>INDEX($I$1:$I$399, ROW(CM313)) = 2</formula>
    </cfRule>
    <cfRule type="expression" dxfId="533" priority="605">
      <formula>INDEX($I$1:$I$399, ROW(CM313)) = 1</formula>
    </cfRule>
    <cfRule type="expression" dxfId="532" priority="604">
      <formula>INDEX($I$1:$I$399, ROW(CM313)) = 3</formula>
    </cfRule>
    <cfRule type="expression" dxfId="531" priority="542">
      <formula>INDEX($I$1:$I$399, ROW(CM313)) = 2</formula>
    </cfRule>
    <cfRule type="expression" dxfId="530" priority="549">
      <formula>INDEX($I$1:$I$399, ROW(CM313)) = 1</formula>
    </cfRule>
    <cfRule type="expression" dxfId="529" priority="590">
      <formula>INDEX($I$1:$I$399, ROW(CM313)) = 2</formula>
    </cfRule>
    <cfRule type="expression" dxfId="528" priority="589">
      <formula>INDEX($I$1:$I$399, ROW(CM313)) = 1</formula>
    </cfRule>
    <cfRule type="expression" dxfId="527" priority="545">
      <formula>INDEX($I$1:$I$399, ROW(CM313)) = 1</formula>
    </cfRule>
    <cfRule type="expression" dxfId="526" priority="546">
      <formula>INDEX($I$1:$I$399, ROW(CM313)) = 2</formula>
    </cfRule>
    <cfRule type="expression" dxfId="525" priority="550">
      <formula>INDEX($I$1:$I$399, ROW(CM313)) = 2</formula>
    </cfRule>
    <cfRule type="expression" dxfId="524" priority="622">
      <formula>INDEX($I$1:$I$399, ROW(CM313)) = 2</formula>
    </cfRule>
    <cfRule type="expression" dxfId="523" priority="544">
      <formula>INDEX($I$1:$I$399, ROW(CM313)) = 3</formula>
    </cfRule>
  </conditionalFormatting>
  <conditionalFormatting sqref="CM322:CM327">
    <cfRule type="expression" dxfId="522" priority="388">
      <formula>INDEX($I$1:$I$399, ROW(CM322)) = 1</formula>
    </cfRule>
    <cfRule type="expression" dxfId="521" priority="472">
      <formula>INDEX($I$1:$I$399, ROW(CM322)) = 1</formula>
    </cfRule>
    <cfRule type="expression" dxfId="520" priority="471">
      <formula>INDEX($I$1:$I$399, ROW(CM322)) = 3</formula>
    </cfRule>
    <cfRule type="expression" dxfId="519" priority="457">
      <formula>INDEX($I$1:$I$399, ROW(CM322)) = 2</formula>
    </cfRule>
    <cfRule type="expression" dxfId="518" priority="389">
      <formula>INDEX($I$1:$I$399, ROW(CM322)) = 2</formula>
    </cfRule>
    <cfRule type="expression" dxfId="517" priority="391">
      <formula>INDEX($I$1:$I$399, ROW(CM322)) = 3</formula>
    </cfRule>
    <cfRule type="expression" dxfId="516" priority="392">
      <formula>INDEX($I$1:$I$399, ROW(CM322)) = 1</formula>
    </cfRule>
    <cfRule type="expression" dxfId="515" priority="393">
      <formula>INDEX($I$1:$I$399, ROW(CM322)) = 2</formula>
    </cfRule>
    <cfRule type="expression" dxfId="514" priority="456">
      <formula>INDEX($I$1:$I$399, ROW(CM322)) = 1</formula>
    </cfRule>
    <cfRule type="expression" dxfId="513" priority="396">
      <formula>INDEX($I$1:$I$399, ROW(CM322)) = 1</formula>
    </cfRule>
    <cfRule type="expression" dxfId="512" priority="397">
      <formula>INDEX($I$1:$I$399, ROW(CM322)) = 2</formula>
    </cfRule>
    <cfRule type="expression" dxfId="511" priority="399">
      <formula>INDEX($I$1:$I$399, ROW(CM322)) = 3</formula>
    </cfRule>
    <cfRule type="expression" dxfId="510" priority="400">
      <formula>INDEX($I$1:$I$399, ROW(CM322)) = 1</formula>
    </cfRule>
    <cfRule type="expression" dxfId="509" priority="401">
      <formula>INDEX($I$1:$I$399, ROW(CM322)) = 2</formula>
    </cfRule>
    <cfRule type="expression" dxfId="508" priority="455">
      <formula>INDEX($I$1:$I$399, ROW(CM322)) = 3</formula>
    </cfRule>
    <cfRule type="expression" dxfId="507" priority="441">
      <formula>INDEX($I$1:$I$399, ROW(CM322)) = 2</formula>
    </cfRule>
    <cfRule type="expression" dxfId="506" priority="440">
      <formula>INDEX($I$1:$I$399, ROW(CM322)) = 1</formula>
    </cfRule>
    <cfRule type="expression" dxfId="505" priority="439">
      <formula>INDEX($I$1:$I$399, ROW(CM322)) = 3</formula>
    </cfRule>
    <cfRule type="expression" dxfId="504" priority="387">
      <formula>INDEX($I$1:$I$399, ROW(CM322)) = 3</formula>
    </cfRule>
    <cfRule type="expression" dxfId="503" priority="473">
      <formula>INDEX($I$1:$I$399, ROW(CM322)) = 2</formula>
    </cfRule>
    <cfRule type="expression" dxfId="502" priority="395">
      <formula>INDEX($I$1:$I$399, ROW(CM322)) = 3</formula>
    </cfRule>
  </conditionalFormatting>
  <conditionalFormatting sqref="CM331:CM336">
    <cfRule type="expression" dxfId="501" priority="242">
      <formula>INDEX($I$1:$I$399, ROW(CM331)) = 3</formula>
    </cfRule>
    <cfRule type="expression" dxfId="500" priority="240">
      <formula>INDEX($I$1:$I$399, ROW(CM331)) = 2</formula>
    </cfRule>
    <cfRule type="expression" dxfId="499" priority="239">
      <formula>INDEX($I$1:$I$399, ROW(CM331)) = 1</formula>
    </cfRule>
    <cfRule type="expression" dxfId="498" priority="246">
      <formula>INDEX($I$1:$I$399, ROW(CM331)) = 3</formula>
    </cfRule>
    <cfRule type="expression" dxfId="497" priority="247">
      <formula>INDEX($I$1:$I$399, ROW(CM331)) = 1</formula>
    </cfRule>
    <cfRule type="expression" dxfId="496" priority="248">
      <formula>INDEX($I$1:$I$399, ROW(CM331)) = 2</formula>
    </cfRule>
    <cfRule type="expression" dxfId="495" priority="250">
      <formula>INDEX($I$1:$I$399, ROW(CM331)) = 3</formula>
    </cfRule>
    <cfRule type="expression" dxfId="494" priority="251">
      <formula>INDEX($I$1:$I$399, ROW(CM331)) = 1</formula>
    </cfRule>
    <cfRule type="expression" dxfId="493" priority="322">
      <formula>INDEX($I$1:$I$399, ROW(CM331)) = 3</formula>
    </cfRule>
    <cfRule type="expression" dxfId="492" priority="324">
      <formula>INDEX($I$1:$I$399, ROW(CM331)) = 2</formula>
    </cfRule>
    <cfRule type="expression" dxfId="491" priority="323">
      <formula>INDEX($I$1:$I$399, ROW(CM331)) = 1</formula>
    </cfRule>
    <cfRule type="expression" dxfId="490" priority="291">
      <formula>INDEX($I$1:$I$399, ROW(CM331)) = 1</formula>
    </cfRule>
    <cfRule type="expression" dxfId="489" priority="244">
      <formula>INDEX($I$1:$I$399, ROW(CM331)) = 2</formula>
    </cfRule>
    <cfRule type="expression" dxfId="488" priority="308">
      <formula>INDEX($I$1:$I$399, ROW(CM331)) = 2</formula>
    </cfRule>
    <cfRule type="expression" dxfId="487" priority="307">
      <formula>INDEX($I$1:$I$399, ROW(CM331)) = 1</formula>
    </cfRule>
    <cfRule type="expression" dxfId="486" priority="243">
      <formula>INDEX($I$1:$I$399, ROW(CM331)) = 1</formula>
    </cfRule>
    <cfRule type="expression" dxfId="485" priority="306">
      <formula>INDEX($I$1:$I$399, ROW(CM331)) = 3</formula>
    </cfRule>
    <cfRule type="expression" dxfId="484" priority="292">
      <formula>INDEX($I$1:$I$399, ROW(CM331)) = 2</formula>
    </cfRule>
    <cfRule type="expression" dxfId="483" priority="238">
      <formula>INDEX($I$1:$I$399, ROW(CM331)) = 3</formula>
    </cfRule>
    <cfRule type="expression" dxfId="482" priority="290">
      <formula>INDEX($I$1:$I$399, ROW(CM331)) = 3</formula>
    </cfRule>
    <cfRule type="expression" dxfId="481" priority="252">
      <formula>INDEX($I$1:$I$399, ROW(CM331)) = 2</formula>
    </cfRule>
  </conditionalFormatting>
  <conditionalFormatting sqref="CM20:CN20">
    <cfRule type="expression" dxfId="480" priority="3062">
      <formula>fmt_shadeOn(CM20)</formula>
    </cfRule>
  </conditionalFormatting>
  <conditionalFormatting sqref="CM57:CN70 CP57:CQ70 CM11:CN11 CP11:CQ11">
    <cfRule type="expression" dxfId="479" priority="3415">
      <formula>fmt_shadeOn(CM11)</formula>
    </cfRule>
  </conditionalFormatting>
  <conditionalFormatting sqref="CM76:CN97 CP76:CQ97 CP113:CQ114 CP176:CQ176">
    <cfRule type="expression" dxfId="478" priority="22965">
      <formula>fmt_shadeOn(CM76)</formula>
    </cfRule>
  </conditionalFormatting>
  <conditionalFormatting sqref="CM76:CN97">
    <cfRule type="expression" dxfId="477" priority="22963">
      <formula>INDEX($I$1:$I$349, ROW(CM76)) = 2</formula>
    </cfRule>
    <cfRule type="expression" dxfId="476" priority="2989">
      <formula>fmt_shadeOn(CM76)</formula>
    </cfRule>
    <cfRule type="expression" dxfId="475" priority="22964">
      <formula>_xlfn.SWITCH(     INDEX($X$1:$X$349, ROW(CM76)),     -1, SIGN(CM76) &gt; 0,      1, SIGN(CM76) &lt;0   )</formula>
    </cfRule>
  </conditionalFormatting>
  <conditionalFormatting sqref="CM131:CN131">
    <cfRule type="expression" dxfId="474" priority="120">
      <formula>IF($A$14, IF(CELL("protect", CM131) = 0, TRUE, FALSE))</formula>
    </cfRule>
  </conditionalFormatting>
  <conditionalFormatting sqref="CM133:CN138 CM148:CN153 CQ148:CQ153 CM162:CN167 CQ162:CQ167">
    <cfRule type="expression" dxfId="473" priority="31411">
      <formula>INDEX($H$1:$H$349, ROW($X133)) = 2</formula>
    </cfRule>
    <cfRule type="expression" dxfId="472" priority="31410">
      <formula>INDEX($H$1:$H$349, ROW(CM133)) = 2</formula>
    </cfRule>
    <cfRule type="expression" dxfId="471" priority="31409">
      <formula>_xlfn.SWITCH(     INDEX($X$1:$X$349, ROW(CM133)),     -1, SIGN(CM133) &gt; 0,      1, SIGN(CM133) &lt;0   )</formula>
    </cfRule>
  </conditionalFormatting>
  <conditionalFormatting sqref="CM133:CN138">
    <cfRule type="expression" dxfId="470" priority="22985">
      <formula>INDEX($I$1:$I$349, ROW(CM133)) = 2</formula>
    </cfRule>
  </conditionalFormatting>
  <conditionalFormatting sqref="CM146:CN146">
    <cfRule type="expression" dxfId="469" priority="119">
      <formula>IF($A$14, IF(CELL("protect", CM146) = 0, TRUE, FALSE))</formula>
    </cfRule>
  </conditionalFormatting>
  <conditionalFormatting sqref="CM148:CN154">
    <cfRule type="expression" dxfId="468" priority="22984">
      <formula>INDEX($I$1:$I$349, ROW(CM148)) = 1</formula>
    </cfRule>
    <cfRule type="expression" dxfId="467" priority="22945">
      <formula>INDEX($I$1:$I$349, ROW(CM148)) = 3</formula>
    </cfRule>
    <cfRule type="expression" dxfId="466" priority="22946">
      <formula>INDEX($I$1:$I$349, ROW(CM148)) = 2</formula>
    </cfRule>
  </conditionalFormatting>
  <conditionalFormatting sqref="CM154:CN154">
    <cfRule type="expression" dxfId="465" priority="23012">
      <formula>fmt_shadeOn(CM154)</formula>
    </cfRule>
  </conditionalFormatting>
  <conditionalFormatting sqref="CM160:CN160">
    <cfRule type="expression" dxfId="464" priority="115">
      <formula>IF($A$14, IF(CELL("protect", CM160) = 0, TRUE, FALSE))</formula>
    </cfRule>
  </conditionalFormatting>
  <conditionalFormatting sqref="CM163:CN167 CP163:CQ167 CM176:CN181 CP177:CQ181 CM192:CN197 CP192:CQ197">
    <cfRule type="expression" dxfId="463" priority="23026">
      <formula>_xlfn.SWITCH(     INDEX($X$1:$X$349, ROW(CM163)),     -1, SIGN(CM163) &gt; 0,      1, SIGN(CM163) &lt;0   )</formula>
    </cfRule>
    <cfRule type="expression" dxfId="462" priority="23025">
      <formula>IF($A$14, IF(CELL("protect", CM163) = 0, TRUE, FALSE))</formula>
    </cfRule>
    <cfRule type="expression" dxfId="461" priority="23028">
      <formula>_xlfn.SWITCH(     INDEX($X$1:$X$349, ROW(CM163)),     -1, SIGN(CM163) &gt; 0,      1, SIGN(CM163) &lt;0   )</formula>
    </cfRule>
    <cfRule type="expression" dxfId="460" priority="23027">
      <formula>INDEX($H$1:$H$349, ROW(CM163)) = 2</formula>
    </cfRule>
  </conditionalFormatting>
  <conditionalFormatting sqref="CM174:CN174">
    <cfRule type="expression" dxfId="459" priority="111">
      <formula>IF($A$14, IF(CELL("protect", CM174) = 0, TRUE, FALSE))</formula>
    </cfRule>
  </conditionalFormatting>
  <conditionalFormatting sqref="CM176:CN181">
    <cfRule type="expression" dxfId="458" priority="23013">
      <formula>INDEX($I$1:$I$349, ROW(CM176)) = 2</formula>
    </cfRule>
  </conditionalFormatting>
  <conditionalFormatting sqref="CM190:CN190">
    <cfRule type="expression" dxfId="457" priority="107">
      <formula>IF($A$14, IF(CELL("protect", CM190) = 0, TRUE, FALSE))</formula>
    </cfRule>
  </conditionalFormatting>
  <conditionalFormatting sqref="CM204:CN204">
    <cfRule type="expression" dxfId="456" priority="103">
      <formula>IF($A$14, IF(CELL("protect", CM204) = 0, TRUE, FALSE))</formula>
    </cfRule>
  </conditionalFormatting>
  <conditionalFormatting sqref="CM206:CN211 CP206:CQ211 CM221:CN226 CM236:CN241">
    <cfRule type="expression" dxfId="455" priority="31447">
      <formula>_xlfn.SWITCH(     INDEX($X$1:$X$349, ROW(CM206)),     -1, SIGN(CM206) &gt; 0,      1, SIGN(CM206) &lt;0   )</formula>
    </cfRule>
    <cfRule type="expression" dxfId="454" priority="31446">
      <formula>INDEX($H$1:$H$349, ROW(CM206)) = 2</formula>
    </cfRule>
    <cfRule type="expression" dxfId="453" priority="31448">
      <formula>INDEX($H$1:$H$349, ROW($X206)) = 2</formula>
    </cfRule>
  </conditionalFormatting>
  <conditionalFormatting sqref="CM206:CN211">
    <cfRule type="expression" dxfId="452" priority="23050">
      <formula>INDEX($I$1:$I$349, ROW(CM206)) = 2</formula>
    </cfRule>
  </conditionalFormatting>
  <conditionalFormatting sqref="CM212:CN227 CM231:CN242 CM19:CN205 CP19:CQ205 CM10:CN11 CP10:CQ11 CP212:CQ227 CP231:CQ242 CM256:CN256 CP256:CQ256 CM249:CN249 CP249:CQ249">
    <cfRule type="expression" dxfId="451" priority="31458">
      <formula>INDEX($H$1:$H$349, ROW($CM10)) = 2</formula>
    </cfRule>
  </conditionalFormatting>
  <conditionalFormatting sqref="CM219:CN219">
    <cfRule type="expression" dxfId="450" priority="98">
      <formula>IF($A$14, IF(CELL("protect", CM219) = 0, TRUE, FALSE))</formula>
    </cfRule>
  </conditionalFormatting>
  <conditionalFormatting sqref="CM231:CN234">
    <cfRule type="expression" dxfId="449" priority="95">
      <formula>fmt_shadeOn(CM231)</formula>
    </cfRule>
  </conditionalFormatting>
  <conditionalFormatting sqref="CM234:CN234">
    <cfRule type="expression" dxfId="448" priority="91">
      <formula>IF($A$14, IF(CELL("protect", CM234) = 0, TRUE, FALSE))</formula>
    </cfRule>
  </conditionalFormatting>
  <conditionalFormatting sqref="CM235:CN242">
    <cfRule type="expression" dxfId="447" priority="2129">
      <formula>fmt_shadeOn(CM235)</formula>
    </cfRule>
  </conditionalFormatting>
  <conditionalFormatting sqref="CM245:CN248 CP245:CQ248 CP257:CQ257 CM257:CN258 CP266:CQ266 CM266:CN267 CP275:CQ275 CM275:CN276 CP284:CQ284 CM284:CN285 CM338:CN338 CP293:CQ293 CM293:CN294 CP302:CQ302 CM302:CN303 CP338:CQ338 CP311:CQ311 CM311:CN312 CP320:CQ320 CM320:CN321 CP329:CQ329 CM329:CN330">
    <cfRule type="expression" dxfId="446" priority="1855">
      <formula>INDEX($H$1:$H$399, ROW($CM245)) = 2</formula>
    </cfRule>
  </conditionalFormatting>
  <conditionalFormatting sqref="CM249:CN249 CP249:CQ249">
    <cfRule type="expression" dxfId="445" priority="87">
      <formula>INDEX($I$1:$I$349, ROW(CM249)) = 1</formula>
    </cfRule>
    <cfRule type="expression" dxfId="444" priority="85">
      <formula>_xlfn.SWITCH(     INDEX($X$1:$X$349, ROW(CM249)),     -1, SIGN(CM249) &gt; 0,      1, SIGN(CM249) &lt;0   )</formula>
    </cfRule>
    <cfRule type="expression" dxfId="443" priority="86">
      <formula>INDEX($I$1:$I$349, ROW(CM249)) = 2</formula>
    </cfRule>
  </conditionalFormatting>
  <conditionalFormatting sqref="CM249:CN249">
    <cfRule type="expression" dxfId="442" priority="83">
      <formula>fmt_shadeOn(CM249)</formula>
    </cfRule>
  </conditionalFormatting>
  <conditionalFormatting sqref="CM256:CN256">
    <cfRule type="expression" dxfId="441" priority="176">
      <formula>fmt_shadeOn(CM256)</formula>
    </cfRule>
  </conditionalFormatting>
  <conditionalFormatting sqref="CM265:CN265">
    <cfRule type="expression" dxfId="440" priority="1507">
      <formula>AND($X265=0,ISNUMBER($X265))</formula>
    </cfRule>
  </conditionalFormatting>
  <conditionalFormatting sqref="CM274:CN274">
    <cfRule type="expression" dxfId="439" priority="1363">
      <formula>AND($X274=0,ISNUMBER($X274))</formula>
    </cfRule>
  </conditionalFormatting>
  <conditionalFormatting sqref="CM283:CN283">
    <cfRule type="expression" dxfId="438" priority="1219">
      <formula>AND($X283=0,ISNUMBER($X283))</formula>
    </cfRule>
  </conditionalFormatting>
  <conditionalFormatting sqref="CM292:CN292">
    <cfRule type="expression" dxfId="437" priority="1075">
      <formula>AND($X292=0,ISNUMBER($X292))</formula>
    </cfRule>
  </conditionalFormatting>
  <conditionalFormatting sqref="CM301:CN301">
    <cfRule type="expression" dxfId="436" priority="930">
      <formula>AND($X301=0,ISNUMBER($X301))</formula>
    </cfRule>
  </conditionalFormatting>
  <conditionalFormatting sqref="CM310:CN310">
    <cfRule type="expression" dxfId="435" priority="781">
      <formula>AND($X310=0,ISNUMBER($X310))</formula>
    </cfRule>
  </conditionalFormatting>
  <conditionalFormatting sqref="CM319:CN319">
    <cfRule type="expression" dxfId="434" priority="632">
      <formula>AND($X319=0,ISNUMBER($X319))</formula>
    </cfRule>
  </conditionalFormatting>
  <conditionalFormatting sqref="CM328:CN328">
    <cfRule type="expression" dxfId="433" priority="483">
      <formula>AND($X328=0,ISNUMBER($X328))</formula>
    </cfRule>
  </conditionalFormatting>
  <conditionalFormatting sqref="CM337:CN337">
    <cfRule type="expression" dxfId="432" priority="334">
      <formula>AND($X337=0,ISNUMBER($X337))</formula>
    </cfRule>
  </conditionalFormatting>
  <conditionalFormatting sqref="CM57:CQ66">
    <cfRule type="expression" dxfId="431" priority="126">
      <formula>IF($A$14, IF(CELL("protect", CM57) = 0, TRUE, FALSE))</formula>
    </cfRule>
  </conditionalFormatting>
  <conditionalFormatting sqref="CM249:CQ249">
    <cfRule type="expression" dxfId="430" priority="79">
      <formula>IF($A$14, IF(CELL("protect", CM249) = 0, TRUE, FALSE))</formula>
    </cfRule>
  </conditionalFormatting>
  <conditionalFormatting sqref="CP250:CP255">
    <cfRule type="expression" dxfId="429" priority="1539">
      <formula>INDEX($I$1:$I$399, ROW(CP250)) = 2</formula>
    </cfRule>
    <cfRule type="expression" dxfId="428" priority="1617">
      <formula>INDEX($I$1:$I$399, ROW(CP250)) = 3</formula>
    </cfRule>
    <cfRule type="expression" dxfId="427" priority="1633">
      <formula>INDEX($I$1:$I$399, ROW(CP250)) = 3</formula>
    </cfRule>
    <cfRule type="expression" dxfId="426" priority="1634">
      <formula>INDEX($I$1:$I$399, ROW(CP250)) = 1</formula>
    </cfRule>
    <cfRule type="expression" dxfId="425" priority="1635">
      <formula>INDEX($I$1:$I$399, ROW(CP250)) = 2</formula>
    </cfRule>
    <cfRule type="expression" dxfId="424" priority="1603">
      <formula>INDEX($I$1:$I$399, ROW(CP250)) = 2</formula>
    </cfRule>
    <cfRule type="expression" dxfId="423" priority="1602">
      <formula>INDEX($I$1:$I$399, ROW(CP250)) = 1</formula>
    </cfRule>
    <cfRule type="expression" dxfId="422" priority="1601">
      <formula>INDEX($I$1:$I$399, ROW(CP250)) = 3</formula>
    </cfRule>
    <cfRule type="expression" dxfId="421" priority="1537">
      <formula>INDEX($I$1:$I$399, ROW(CP250)) = 3</formula>
    </cfRule>
    <cfRule type="expression" dxfId="420" priority="1619">
      <formula>INDEX($I$1:$I$399, ROW(CP250)) = 2</formula>
    </cfRule>
    <cfRule type="expression" dxfId="419" priority="1551">
      <formula>INDEX($I$1:$I$399, ROW(CP250)) = 2</formula>
    </cfRule>
    <cfRule type="expression" dxfId="418" priority="1550">
      <formula>INDEX($I$1:$I$399, ROW(CP250)) = 1</formula>
    </cfRule>
    <cfRule type="expression" dxfId="417" priority="1549">
      <formula>INDEX($I$1:$I$399, ROW(CP250)) = 3</formula>
    </cfRule>
    <cfRule type="expression" dxfId="416" priority="1547">
      <formula>INDEX($I$1:$I$399, ROW(CP250)) = 2</formula>
    </cfRule>
    <cfRule type="expression" dxfId="415" priority="1546">
      <formula>INDEX($I$1:$I$399, ROW(CP250)) = 1</formula>
    </cfRule>
    <cfRule type="expression" dxfId="414" priority="1545">
      <formula>INDEX($I$1:$I$399, ROW(CP250)) = 3</formula>
    </cfRule>
    <cfRule type="expression" dxfId="413" priority="1543">
      <formula>INDEX($I$1:$I$399, ROW(CP250)) = 2</formula>
    </cfRule>
    <cfRule type="expression" dxfId="412" priority="1542">
      <formula>INDEX($I$1:$I$399, ROW(CP250)) = 1</formula>
    </cfRule>
    <cfRule type="expression" dxfId="411" priority="1541">
      <formula>INDEX($I$1:$I$399, ROW(CP250)) = 3</formula>
    </cfRule>
    <cfRule type="expression" dxfId="410" priority="1538">
      <formula>INDEX($I$1:$I$399, ROW(CP250)) = 1</formula>
    </cfRule>
    <cfRule type="expression" dxfId="409" priority="1618">
      <formula>INDEX($I$1:$I$399, ROW(CP250)) = 1</formula>
    </cfRule>
  </conditionalFormatting>
  <conditionalFormatting sqref="CP259:CP264">
    <cfRule type="expression" dxfId="408" priority="1491">
      <formula>INDEX($I$1:$I$399, ROW(CP259)) = 3</formula>
    </cfRule>
    <cfRule type="expression" dxfId="407" priority="1403">
      <formula>INDEX($I$1:$I$399, ROW(CP259)) = 3</formula>
    </cfRule>
    <cfRule type="expression" dxfId="406" priority="1459">
      <formula>INDEX($I$1:$I$399, ROW(CP259)) = 3</formula>
    </cfRule>
    <cfRule type="expression" dxfId="405" priority="1460">
      <formula>INDEX($I$1:$I$399, ROW(CP259)) = 1</formula>
    </cfRule>
    <cfRule type="expression" dxfId="404" priority="1461">
      <formula>INDEX($I$1:$I$399, ROW(CP259)) = 2</formula>
    </cfRule>
    <cfRule type="expression" dxfId="403" priority="1397">
      <formula>INDEX($I$1:$I$399, ROW(CP259)) = 2</formula>
    </cfRule>
    <cfRule type="expression" dxfId="402" priority="1404">
      <formula>INDEX($I$1:$I$399, ROW(CP259)) = 1</formula>
    </cfRule>
    <cfRule type="expression" dxfId="401" priority="1401">
      <formula>INDEX($I$1:$I$399, ROW(CP259)) = 2</formula>
    </cfRule>
    <cfRule type="expression" dxfId="400" priority="1407">
      <formula>INDEX($I$1:$I$399, ROW(CP259)) = 3</formula>
    </cfRule>
    <cfRule type="expression" dxfId="399" priority="1409">
      <formula>INDEX($I$1:$I$399, ROW(CP259)) = 2</formula>
    </cfRule>
    <cfRule type="expression" dxfId="398" priority="1408">
      <formula>INDEX($I$1:$I$399, ROW(CP259)) = 1</formula>
    </cfRule>
    <cfRule type="expression" dxfId="397" priority="1396">
      <formula>INDEX($I$1:$I$399, ROW(CP259)) = 1</formula>
    </cfRule>
    <cfRule type="expression" dxfId="396" priority="1395">
      <formula>INDEX($I$1:$I$399, ROW(CP259)) = 3</formula>
    </cfRule>
    <cfRule type="expression" dxfId="395" priority="1475">
      <formula>INDEX($I$1:$I$399, ROW(CP259)) = 3</formula>
    </cfRule>
    <cfRule type="expression" dxfId="394" priority="1476">
      <formula>INDEX($I$1:$I$399, ROW(CP259)) = 1</formula>
    </cfRule>
    <cfRule type="expression" dxfId="393" priority="1477">
      <formula>INDEX($I$1:$I$399, ROW(CP259)) = 2</formula>
    </cfRule>
    <cfRule type="expression" dxfId="392" priority="1400">
      <formula>INDEX($I$1:$I$399, ROW(CP259)) = 1</formula>
    </cfRule>
    <cfRule type="expression" dxfId="391" priority="1493">
      <formula>INDEX($I$1:$I$399, ROW(CP259)) = 2</formula>
    </cfRule>
    <cfRule type="expression" dxfId="390" priority="1492">
      <formula>INDEX($I$1:$I$399, ROW(CP259)) = 1</formula>
    </cfRule>
    <cfRule type="expression" dxfId="389" priority="1399">
      <formula>INDEX($I$1:$I$399, ROW(CP259)) = 3</formula>
    </cfRule>
    <cfRule type="expression" dxfId="388" priority="1405">
      <formula>INDEX($I$1:$I$399, ROW(CP259)) = 2</formula>
    </cfRule>
  </conditionalFormatting>
  <conditionalFormatting sqref="CP268:CP273">
    <cfRule type="expression" dxfId="387" priority="1317">
      <formula>INDEX($I$1:$I$399, ROW(CP268)) = 2</formula>
    </cfRule>
    <cfRule type="expression" dxfId="386" priority="1349">
      <formula>INDEX($I$1:$I$399, ROW(CP268)) = 2</formula>
    </cfRule>
    <cfRule type="expression" dxfId="385" priority="1347">
      <formula>INDEX($I$1:$I$399, ROW(CP268)) = 3</formula>
    </cfRule>
    <cfRule type="expression" dxfId="384" priority="1333">
      <formula>INDEX($I$1:$I$399, ROW(CP268)) = 2</formula>
    </cfRule>
    <cfRule type="expression" dxfId="383" priority="1332">
      <formula>INDEX($I$1:$I$399, ROW(CP268)) = 1</formula>
    </cfRule>
    <cfRule type="expression" dxfId="382" priority="1331">
      <formula>INDEX($I$1:$I$399, ROW(CP268)) = 3</formula>
    </cfRule>
    <cfRule type="expression" dxfId="381" priority="1260">
      <formula>INDEX($I$1:$I$399, ROW(CP268)) = 1</formula>
    </cfRule>
    <cfRule type="expression" dxfId="380" priority="1316">
      <formula>INDEX($I$1:$I$399, ROW(CP268)) = 1</formula>
    </cfRule>
    <cfRule type="expression" dxfId="379" priority="1315">
      <formula>INDEX($I$1:$I$399, ROW(CP268)) = 3</formula>
    </cfRule>
    <cfRule type="expression" dxfId="378" priority="1263">
      <formula>INDEX($I$1:$I$399, ROW(CP268)) = 3</formula>
    </cfRule>
    <cfRule type="expression" dxfId="377" priority="1261">
      <formula>INDEX($I$1:$I$399, ROW(CP268)) = 2</formula>
    </cfRule>
    <cfRule type="expression" dxfId="376" priority="1251">
      <formula>INDEX($I$1:$I$399, ROW(CP268)) = 3</formula>
    </cfRule>
    <cfRule type="expression" dxfId="375" priority="1264">
      <formula>INDEX($I$1:$I$399, ROW(CP268)) = 1</formula>
    </cfRule>
    <cfRule type="expression" dxfId="374" priority="1252">
      <formula>INDEX($I$1:$I$399, ROW(CP268)) = 1</formula>
    </cfRule>
    <cfRule type="expression" dxfId="373" priority="1253">
      <formula>INDEX($I$1:$I$399, ROW(CP268)) = 2</formula>
    </cfRule>
    <cfRule type="expression" dxfId="372" priority="1348">
      <formula>INDEX($I$1:$I$399, ROW(CP268)) = 1</formula>
    </cfRule>
    <cfRule type="expression" dxfId="371" priority="1256">
      <formula>INDEX($I$1:$I$399, ROW(CP268)) = 1</formula>
    </cfRule>
    <cfRule type="expression" dxfId="370" priority="1259">
      <formula>INDEX($I$1:$I$399, ROW(CP268)) = 3</formula>
    </cfRule>
    <cfRule type="expression" dxfId="369" priority="1265">
      <formula>INDEX($I$1:$I$399, ROW(CP268)) = 2</formula>
    </cfRule>
    <cfRule type="expression" dxfId="368" priority="1257">
      <formula>INDEX($I$1:$I$399, ROW(CP268)) = 2</formula>
    </cfRule>
    <cfRule type="expression" dxfId="367" priority="1255">
      <formula>INDEX($I$1:$I$399, ROW(CP268)) = 3</formula>
    </cfRule>
  </conditionalFormatting>
  <conditionalFormatting sqref="CP277:CP282">
    <cfRule type="expression" dxfId="366" priority="1108">
      <formula>INDEX($I$1:$I$399, ROW(CP277)) = 1</formula>
    </cfRule>
    <cfRule type="expression" dxfId="365" priority="1120">
      <formula>INDEX($I$1:$I$399, ROW(CP277)) = 1</formula>
    </cfRule>
    <cfRule type="expression" dxfId="364" priority="1119">
      <formula>INDEX($I$1:$I$399, ROW(CP277)) = 3</formula>
    </cfRule>
    <cfRule type="expression" dxfId="363" priority="1121">
      <formula>INDEX($I$1:$I$399, ROW(CP277)) = 2</formula>
    </cfRule>
    <cfRule type="expression" dxfId="362" priority="1107">
      <formula>INDEX($I$1:$I$399, ROW(CP277)) = 3</formula>
    </cfRule>
    <cfRule type="expression" dxfId="361" priority="1171">
      <formula>INDEX($I$1:$I$399, ROW(CP277)) = 3</formula>
    </cfRule>
    <cfRule type="expression" dxfId="360" priority="1172">
      <formula>INDEX($I$1:$I$399, ROW(CP277)) = 1</formula>
    </cfRule>
    <cfRule type="expression" dxfId="359" priority="1173">
      <formula>INDEX($I$1:$I$399, ROW(CP277)) = 2</formula>
    </cfRule>
    <cfRule type="expression" dxfId="358" priority="1187">
      <formula>INDEX($I$1:$I$399, ROW(CP277)) = 3</formula>
    </cfRule>
    <cfRule type="expression" dxfId="357" priority="1188">
      <formula>INDEX($I$1:$I$399, ROW(CP277)) = 1</formula>
    </cfRule>
    <cfRule type="expression" dxfId="356" priority="1189">
      <formula>INDEX($I$1:$I$399, ROW(CP277)) = 2</formula>
    </cfRule>
    <cfRule type="expression" dxfId="355" priority="1203">
      <formula>INDEX($I$1:$I$399, ROW(CP277)) = 3</formula>
    </cfRule>
    <cfRule type="expression" dxfId="354" priority="1109">
      <formula>INDEX($I$1:$I$399, ROW(CP277)) = 2</formula>
    </cfRule>
    <cfRule type="expression" dxfId="353" priority="1204">
      <formula>INDEX($I$1:$I$399, ROW(CP277)) = 1</formula>
    </cfRule>
    <cfRule type="expression" dxfId="352" priority="1205">
      <formula>INDEX($I$1:$I$399, ROW(CP277)) = 2</formula>
    </cfRule>
    <cfRule type="expression" dxfId="351" priority="1111">
      <formula>INDEX($I$1:$I$399, ROW(CP277)) = 3</formula>
    </cfRule>
    <cfRule type="expression" dxfId="350" priority="1112">
      <formula>INDEX($I$1:$I$399, ROW(CP277)) = 1</formula>
    </cfRule>
    <cfRule type="expression" dxfId="349" priority="1113">
      <formula>INDEX($I$1:$I$399, ROW(CP277)) = 2</formula>
    </cfRule>
    <cfRule type="expression" dxfId="348" priority="1115">
      <formula>INDEX($I$1:$I$399, ROW(CP277)) = 3</formula>
    </cfRule>
    <cfRule type="expression" dxfId="347" priority="1116">
      <formula>INDEX($I$1:$I$399, ROW(CP277)) = 1</formula>
    </cfRule>
    <cfRule type="expression" dxfId="346" priority="1117">
      <formula>INDEX($I$1:$I$399, ROW(CP277)) = 2</formula>
    </cfRule>
  </conditionalFormatting>
  <conditionalFormatting sqref="CP286:CP291">
    <cfRule type="expression" dxfId="345" priority="973">
      <formula>INDEX($I$1:$I$399, ROW(CP286)) = 2</formula>
    </cfRule>
    <cfRule type="expression" dxfId="344" priority="972">
      <formula>INDEX($I$1:$I$399, ROW(CP286)) = 1</formula>
    </cfRule>
    <cfRule type="expression" dxfId="343" priority="971">
      <formula>INDEX($I$1:$I$399, ROW(CP286)) = 3</formula>
    </cfRule>
    <cfRule type="expression" dxfId="342" priority="1028">
      <formula>INDEX($I$1:$I$399, ROW(CP286)) = 1</formula>
    </cfRule>
    <cfRule type="expression" dxfId="341" priority="1029">
      <formula>INDEX($I$1:$I$399, ROW(CP286)) = 2</formula>
    </cfRule>
    <cfRule type="expression" dxfId="340" priority="1060">
      <formula>INDEX($I$1:$I$399, ROW(CP286)) = 1</formula>
    </cfRule>
    <cfRule type="expression" dxfId="339" priority="1045">
      <formula>INDEX($I$1:$I$399, ROW(CP286)) = 2</formula>
    </cfRule>
    <cfRule type="expression" dxfId="338" priority="975">
      <formula>INDEX($I$1:$I$399, ROW(CP286)) = 3</formula>
    </cfRule>
    <cfRule type="expression" dxfId="337" priority="1061">
      <formula>INDEX($I$1:$I$399, ROW(CP286)) = 2</formula>
    </cfRule>
    <cfRule type="expression" dxfId="336" priority="1059">
      <formula>INDEX($I$1:$I$399, ROW(CP286)) = 3</formula>
    </cfRule>
    <cfRule type="expression" dxfId="335" priority="976">
      <formula>INDEX($I$1:$I$399, ROW(CP286)) = 1</formula>
    </cfRule>
    <cfRule type="expression" dxfId="334" priority="1043">
      <formula>INDEX($I$1:$I$399, ROW(CP286)) = 3</formula>
    </cfRule>
    <cfRule type="expression" dxfId="333" priority="1044">
      <formula>INDEX($I$1:$I$399, ROW(CP286)) = 1</formula>
    </cfRule>
    <cfRule type="expression" dxfId="332" priority="977">
      <formula>INDEX($I$1:$I$399, ROW(CP286)) = 2</formula>
    </cfRule>
    <cfRule type="expression" dxfId="331" priority="1027">
      <formula>INDEX($I$1:$I$399, ROW(CP286)) = 3</formula>
    </cfRule>
    <cfRule type="expression" dxfId="330" priority="969">
      <formula>INDEX($I$1:$I$399, ROW(CP286)) = 2</formula>
    </cfRule>
    <cfRule type="expression" dxfId="329" priority="968">
      <formula>INDEX($I$1:$I$399, ROW(CP286)) = 1</formula>
    </cfRule>
    <cfRule type="expression" dxfId="328" priority="967">
      <formula>INDEX($I$1:$I$399, ROW(CP286)) = 3</formula>
    </cfRule>
    <cfRule type="expression" dxfId="327" priority="965">
      <formula>INDEX($I$1:$I$399, ROW(CP286)) = 2</formula>
    </cfRule>
    <cfRule type="expression" dxfId="326" priority="964">
      <formula>INDEX($I$1:$I$399, ROW(CP286)) = 1</formula>
    </cfRule>
    <cfRule type="expression" dxfId="325" priority="963">
      <formula>INDEX($I$1:$I$399, ROW(CP286)) = 3</formula>
    </cfRule>
  </conditionalFormatting>
  <conditionalFormatting sqref="CP295:CP300">
    <cfRule type="expression" dxfId="324" priority="899">
      <formula>INDEX($I$1:$I$399, ROW(CP295)) = 1</formula>
    </cfRule>
    <cfRule type="expression" dxfId="323" priority="898">
      <formula>INDEX($I$1:$I$399, ROW(CP295)) = 3</formula>
    </cfRule>
    <cfRule type="expression" dxfId="322" priority="884">
      <formula>INDEX($I$1:$I$399, ROW(CP295)) = 2</formula>
    </cfRule>
    <cfRule type="expression" dxfId="321" priority="883">
      <formula>INDEX($I$1:$I$399, ROW(CP295)) = 1</formula>
    </cfRule>
    <cfRule type="expression" dxfId="320" priority="882">
      <formula>INDEX($I$1:$I$399, ROW(CP295)) = 3</formula>
    </cfRule>
    <cfRule type="expression" dxfId="319" priority="832">
      <formula>INDEX($I$1:$I$399, ROW(CP295)) = 2</formula>
    </cfRule>
    <cfRule type="expression" dxfId="318" priority="831">
      <formula>INDEX($I$1:$I$399, ROW(CP295)) = 1</formula>
    </cfRule>
    <cfRule type="expression" dxfId="317" priority="830">
      <formula>INDEX($I$1:$I$399, ROW(CP295)) = 3</formula>
    </cfRule>
    <cfRule type="expression" dxfId="316" priority="828">
      <formula>INDEX($I$1:$I$399, ROW(CP295)) = 2</formula>
    </cfRule>
    <cfRule type="expression" dxfId="315" priority="827">
      <formula>INDEX($I$1:$I$399, ROW(CP295)) = 1</formula>
    </cfRule>
    <cfRule type="expression" dxfId="314" priority="826">
      <formula>INDEX($I$1:$I$399, ROW(CP295)) = 3</formula>
    </cfRule>
    <cfRule type="expression" dxfId="313" priority="823">
      <formula>INDEX($I$1:$I$399, ROW(CP295)) = 1</formula>
    </cfRule>
    <cfRule type="expression" dxfId="312" priority="822">
      <formula>INDEX($I$1:$I$399, ROW(CP295)) = 3</formula>
    </cfRule>
    <cfRule type="expression" dxfId="311" priority="820">
      <formula>INDEX($I$1:$I$399, ROW(CP295)) = 2</formula>
    </cfRule>
    <cfRule type="expression" dxfId="310" priority="819">
      <formula>INDEX($I$1:$I$399, ROW(CP295)) = 1</formula>
    </cfRule>
    <cfRule type="expression" dxfId="309" priority="818">
      <formula>INDEX($I$1:$I$399, ROW(CP295)) = 3</formula>
    </cfRule>
    <cfRule type="expression" dxfId="308" priority="916">
      <formula>INDEX($I$1:$I$399, ROW(CP295)) = 2</formula>
    </cfRule>
    <cfRule type="expression" dxfId="307" priority="915">
      <formula>INDEX($I$1:$I$399, ROW(CP295)) = 1</formula>
    </cfRule>
    <cfRule type="expression" dxfId="306" priority="914">
      <formula>INDEX($I$1:$I$399, ROW(CP295)) = 3</formula>
    </cfRule>
    <cfRule type="expression" dxfId="305" priority="824">
      <formula>INDEX($I$1:$I$399, ROW(CP295)) = 2</formula>
    </cfRule>
    <cfRule type="expression" dxfId="304" priority="900">
      <formula>INDEX($I$1:$I$399, ROW(CP295)) = 2</formula>
    </cfRule>
  </conditionalFormatting>
  <conditionalFormatting sqref="CP304:CP309">
    <cfRule type="expression" dxfId="303" priority="675">
      <formula>INDEX($I$1:$I$399, ROW(CP304)) = 2</formula>
    </cfRule>
    <cfRule type="expression" dxfId="302" priority="750">
      <formula>INDEX($I$1:$I$399, ROW(CP304)) = 1</formula>
    </cfRule>
    <cfRule type="expression" dxfId="301" priority="751">
      <formula>INDEX($I$1:$I$399, ROW(CP304)) = 2</formula>
    </cfRule>
    <cfRule type="expression" dxfId="300" priority="670">
      <formula>INDEX($I$1:$I$399, ROW(CP304)) = 1</formula>
    </cfRule>
    <cfRule type="expression" dxfId="299" priority="733">
      <formula>INDEX($I$1:$I$399, ROW(CP304)) = 3</formula>
    </cfRule>
    <cfRule type="expression" dxfId="298" priority="683">
      <formula>INDEX($I$1:$I$399, ROW(CP304)) = 2</formula>
    </cfRule>
    <cfRule type="expression" dxfId="297" priority="749">
      <formula>INDEX($I$1:$I$399, ROW(CP304)) = 3</formula>
    </cfRule>
    <cfRule type="expression" dxfId="296" priority="765">
      <formula>INDEX($I$1:$I$399, ROW(CP304)) = 3</formula>
    </cfRule>
    <cfRule type="expression" dxfId="295" priority="674">
      <formula>INDEX($I$1:$I$399, ROW(CP304)) = 1</formula>
    </cfRule>
    <cfRule type="expression" dxfId="294" priority="766">
      <formula>INDEX($I$1:$I$399, ROW(CP304)) = 1</formula>
    </cfRule>
    <cfRule type="expression" dxfId="293" priority="767">
      <formula>INDEX($I$1:$I$399, ROW(CP304)) = 2</formula>
    </cfRule>
    <cfRule type="expression" dxfId="292" priority="673">
      <formula>INDEX($I$1:$I$399, ROW(CP304)) = 3</formula>
    </cfRule>
    <cfRule type="expression" dxfId="291" priority="735">
      <formula>INDEX($I$1:$I$399, ROW(CP304)) = 2</formula>
    </cfRule>
    <cfRule type="expression" dxfId="290" priority="671">
      <formula>INDEX($I$1:$I$399, ROW(CP304)) = 2</formula>
    </cfRule>
    <cfRule type="expression" dxfId="289" priority="734">
      <formula>INDEX($I$1:$I$399, ROW(CP304)) = 1</formula>
    </cfRule>
    <cfRule type="expression" dxfId="288" priority="669">
      <formula>INDEX($I$1:$I$399, ROW(CP304)) = 3</formula>
    </cfRule>
    <cfRule type="expression" dxfId="287" priority="677">
      <formula>INDEX($I$1:$I$399, ROW(CP304)) = 3</formula>
    </cfRule>
    <cfRule type="expression" dxfId="286" priority="682">
      <formula>INDEX($I$1:$I$399, ROW(CP304)) = 1</formula>
    </cfRule>
    <cfRule type="expression" dxfId="285" priority="681">
      <formula>INDEX($I$1:$I$399, ROW(CP304)) = 3</formula>
    </cfRule>
    <cfRule type="expression" dxfId="284" priority="679">
      <formula>INDEX($I$1:$I$399, ROW(CP304)) = 2</formula>
    </cfRule>
    <cfRule type="expression" dxfId="283" priority="678">
      <formula>INDEX($I$1:$I$399, ROW(CP304)) = 1</formula>
    </cfRule>
  </conditionalFormatting>
  <conditionalFormatting sqref="CP313:CP318">
    <cfRule type="expression" dxfId="282" priority="524">
      <formula>INDEX($I$1:$I$399, ROW(CP313)) = 3</formula>
    </cfRule>
    <cfRule type="expression" dxfId="281" priority="526">
      <formula>INDEX($I$1:$I$399, ROW(CP313)) = 2</formula>
    </cfRule>
    <cfRule type="expression" dxfId="280" priority="602">
      <formula>INDEX($I$1:$I$399, ROW(CP313)) = 2</formula>
    </cfRule>
    <cfRule type="expression" dxfId="279" priority="525">
      <formula>INDEX($I$1:$I$399, ROW(CP313)) = 1</formula>
    </cfRule>
    <cfRule type="expression" dxfId="278" priority="601">
      <formula>INDEX($I$1:$I$399, ROW(CP313)) = 1</formula>
    </cfRule>
    <cfRule type="expression" dxfId="277" priority="600">
      <formula>INDEX($I$1:$I$399, ROW(CP313)) = 3</formula>
    </cfRule>
    <cfRule type="expression" dxfId="276" priority="586">
      <formula>INDEX($I$1:$I$399, ROW(CP313)) = 2</formula>
    </cfRule>
    <cfRule type="expression" dxfId="275" priority="585">
      <formula>INDEX($I$1:$I$399, ROW(CP313)) = 1</formula>
    </cfRule>
    <cfRule type="expression" dxfId="274" priority="584">
      <formula>INDEX($I$1:$I$399, ROW(CP313)) = 3</formula>
    </cfRule>
    <cfRule type="expression" dxfId="273" priority="534">
      <formula>INDEX($I$1:$I$399, ROW(CP313)) = 2</formula>
    </cfRule>
    <cfRule type="expression" dxfId="272" priority="520">
      <formula>INDEX($I$1:$I$399, ROW(CP313)) = 3</formula>
    </cfRule>
    <cfRule type="expression" dxfId="271" priority="533">
      <formula>INDEX($I$1:$I$399, ROW(CP313)) = 1</formula>
    </cfRule>
    <cfRule type="expression" dxfId="270" priority="532">
      <formula>INDEX($I$1:$I$399, ROW(CP313)) = 3</formula>
    </cfRule>
    <cfRule type="expression" dxfId="269" priority="618">
      <formula>INDEX($I$1:$I$399, ROW(CP313)) = 2</formula>
    </cfRule>
    <cfRule type="expression" dxfId="268" priority="617">
      <formula>INDEX($I$1:$I$399, ROW(CP313)) = 1</formula>
    </cfRule>
    <cfRule type="expression" dxfId="267" priority="616">
      <formula>INDEX($I$1:$I$399, ROW(CP313)) = 3</formula>
    </cfRule>
    <cfRule type="expression" dxfId="266" priority="530">
      <formula>INDEX($I$1:$I$399, ROW(CP313)) = 2</formula>
    </cfRule>
    <cfRule type="expression" dxfId="265" priority="529">
      <formula>INDEX($I$1:$I$399, ROW(CP313)) = 1</formula>
    </cfRule>
    <cfRule type="expression" dxfId="264" priority="521">
      <formula>INDEX($I$1:$I$399, ROW(CP313)) = 1</formula>
    </cfRule>
    <cfRule type="expression" dxfId="263" priority="522">
      <formula>INDEX($I$1:$I$399, ROW(CP313)) = 2</formula>
    </cfRule>
    <cfRule type="expression" dxfId="262" priority="528">
      <formula>INDEX($I$1:$I$399, ROW(CP313)) = 3</formula>
    </cfRule>
  </conditionalFormatting>
  <conditionalFormatting sqref="CP322:CP327">
    <cfRule type="expression" dxfId="261" priority="381">
      <formula>INDEX($I$1:$I$399, ROW(CP322)) = 2</formula>
    </cfRule>
    <cfRule type="expression" dxfId="260" priority="379">
      <formula>INDEX($I$1:$I$399, ROW(CP322)) = 3</formula>
    </cfRule>
    <cfRule type="expression" dxfId="259" priority="372">
      <formula>INDEX($I$1:$I$399, ROW(CP322)) = 1</formula>
    </cfRule>
    <cfRule type="expression" dxfId="258" priority="380">
      <formula>INDEX($I$1:$I$399, ROW(CP322)) = 1</formula>
    </cfRule>
    <cfRule type="expression" dxfId="257" priority="384">
      <formula>INDEX($I$1:$I$399, ROW(CP322)) = 1</formula>
    </cfRule>
    <cfRule type="expression" dxfId="256" priority="451">
      <formula>INDEX($I$1:$I$399, ROW(CP322)) = 3</formula>
    </cfRule>
    <cfRule type="expression" dxfId="255" priority="371">
      <formula>INDEX($I$1:$I$399, ROW(CP322)) = 3</formula>
    </cfRule>
    <cfRule type="expression" dxfId="254" priority="373">
      <formula>INDEX($I$1:$I$399, ROW(CP322)) = 2</formula>
    </cfRule>
    <cfRule type="expression" dxfId="253" priority="469">
      <formula>INDEX($I$1:$I$399, ROW(CP322)) = 2</formula>
    </cfRule>
    <cfRule type="expression" dxfId="252" priority="468">
      <formula>INDEX($I$1:$I$399, ROW(CP322)) = 1</formula>
    </cfRule>
    <cfRule type="expression" dxfId="251" priority="467">
      <formula>INDEX($I$1:$I$399, ROW(CP322)) = 3</formula>
    </cfRule>
    <cfRule type="expression" dxfId="250" priority="453">
      <formula>INDEX($I$1:$I$399, ROW(CP322)) = 2</formula>
    </cfRule>
    <cfRule type="expression" dxfId="249" priority="452">
      <formula>INDEX($I$1:$I$399, ROW(CP322)) = 1</formula>
    </cfRule>
    <cfRule type="expression" dxfId="248" priority="437">
      <formula>INDEX($I$1:$I$399, ROW(CP322)) = 2</formula>
    </cfRule>
    <cfRule type="expression" dxfId="247" priority="436">
      <formula>INDEX($I$1:$I$399, ROW(CP322)) = 1</formula>
    </cfRule>
    <cfRule type="expression" dxfId="246" priority="375">
      <formula>INDEX($I$1:$I$399, ROW(CP322)) = 3</formula>
    </cfRule>
    <cfRule type="expression" dxfId="245" priority="435">
      <formula>INDEX($I$1:$I$399, ROW(CP322)) = 3</formula>
    </cfRule>
    <cfRule type="expression" dxfId="244" priority="385">
      <formula>INDEX($I$1:$I$399, ROW(CP322)) = 2</formula>
    </cfRule>
    <cfRule type="expression" dxfId="243" priority="383">
      <formula>INDEX($I$1:$I$399, ROW(CP322)) = 3</formula>
    </cfRule>
    <cfRule type="expression" dxfId="242" priority="376">
      <formula>INDEX($I$1:$I$399, ROW(CP322)) = 1</formula>
    </cfRule>
    <cfRule type="expression" dxfId="241" priority="377">
      <formula>INDEX($I$1:$I$399, ROW(CP322)) = 2</formula>
    </cfRule>
  </conditionalFormatting>
  <conditionalFormatting sqref="CP331:CP336">
    <cfRule type="expression" dxfId="240" priority="223">
      <formula>INDEX($I$1:$I$399, ROW(CP331)) = 1</formula>
    </cfRule>
    <cfRule type="expression" dxfId="239" priority="235">
      <formula>INDEX($I$1:$I$399, ROW(CP331)) = 1</formula>
    </cfRule>
    <cfRule type="expression" dxfId="238" priority="287">
      <formula>INDEX($I$1:$I$399, ROW(CP331)) = 1</formula>
    </cfRule>
    <cfRule type="expression" dxfId="237" priority="288">
      <formula>INDEX($I$1:$I$399, ROW(CP331)) = 2</formula>
    </cfRule>
    <cfRule type="expression" dxfId="236" priority="230">
      <formula>INDEX($I$1:$I$399, ROW(CP331)) = 3</formula>
    </cfRule>
    <cfRule type="expression" dxfId="235" priority="236">
      <formula>INDEX($I$1:$I$399, ROW(CP331)) = 2</formula>
    </cfRule>
    <cfRule type="expression" dxfId="234" priority="234">
      <formula>INDEX($I$1:$I$399, ROW(CP331)) = 3</formula>
    </cfRule>
    <cfRule type="expression" dxfId="233" priority="320">
      <formula>INDEX($I$1:$I$399, ROW(CP331)) = 2</formula>
    </cfRule>
    <cfRule type="expression" dxfId="232" priority="232">
      <formula>INDEX($I$1:$I$399, ROW(CP331)) = 2</formula>
    </cfRule>
    <cfRule type="expression" dxfId="231" priority="319">
      <formula>INDEX($I$1:$I$399, ROW(CP331)) = 1</formula>
    </cfRule>
    <cfRule type="expression" dxfId="230" priority="302">
      <formula>INDEX($I$1:$I$399, ROW(CP331)) = 3</formula>
    </cfRule>
    <cfRule type="expression" dxfId="229" priority="231">
      <formula>INDEX($I$1:$I$399, ROW(CP331)) = 1</formula>
    </cfRule>
    <cfRule type="expression" dxfId="228" priority="228">
      <formula>INDEX($I$1:$I$399, ROW(CP331)) = 2</formula>
    </cfRule>
    <cfRule type="expression" dxfId="227" priority="303">
      <formula>INDEX($I$1:$I$399, ROW(CP331)) = 1</formula>
    </cfRule>
    <cfRule type="expression" dxfId="226" priority="304">
      <formula>INDEX($I$1:$I$399, ROW(CP331)) = 2</formula>
    </cfRule>
    <cfRule type="expression" dxfId="225" priority="286">
      <formula>INDEX($I$1:$I$399, ROW(CP331)) = 3</formula>
    </cfRule>
    <cfRule type="expression" dxfId="224" priority="318">
      <formula>INDEX($I$1:$I$399, ROW(CP331)) = 3</formula>
    </cfRule>
    <cfRule type="expression" dxfId="223" priority="227">
      <formula>INDEX($I$1:$I$399, ROW(CP331)) = 1</formula>
    </cfRule>
    <cfRule type="expression" dxfId="222" priority="226">
      <formula>INDEX($I$1:$I$399, ROW(CP331)) = 3</formula>
    </cfRule>
    <cfRule type="expression" dxfId="221" priority="224">
      <formula>INDEX($I$1:$I$399, ROW(CP331)) = 2</formula>
    </cfRule>
    <cfRule type="expression" dxfId="220" priority="222">
      <formula>INDEX($I$1:$I$399, ROW(CP331)) = 3</formula>
    </cfRule>
  </conditionalFormatting>
  <conditionalFormatting sqref="CP10:CQ11 CJ131:CK131 CJ148:CK149">
    <cfRule type="expression" dxfId="219" priority="23071">
      <formula>INDEX($I$1:$I$349, ROW(CJ10)) = 2</formula>
    </cfRule>
    <cfRule type="expression" dxfId="218" priority="23070">
      <formula>INDEX($I$1:$I$349, ROW(CJ10)) = 1</formula>
    </cfRule>
    <cfRule type="expression" dxfId="217" priority="23069">
      <formula>INDEX($I$1:$I$349, ROW(CJ10)) = 3</formula>
    </cfRule>
  </conditionalFormatting>
  <conditionalFormatting sqref="CP20:CQ42 CM21:CN42 CM98:CN126 CP115:CQ126 CM130:CN141 CM145:CN155 CM159:CN169 CM173:CN185 CM189:CN199 CM201:CN205 CM212:CN214 CM216:CN227 CM45:CN55 CP45:CQ55 CM74:CN74">
    <cfRule type="expression" dxfId="216" priority="3535">
      <formula>fmt_shadeOn(CM20)</formula>
    </cfRule>
  </conditionalFormatting>
  <conditionalFormatting sqref="CP46:CQ54">
    <cfRule type="expression" dxfId="215" priority="31509">
      <formula>INDEX($H$1:$H$349, ROW($X46)) = 2</formula>
    </cfRule>
    <cfRule type="expression" dxfId="214" priority="31508">
      <formula>_xlfn.SWITCH(     INDEX($X$1:$X$349, ROW(CP46)),     -1, SIGN(CP46) &gt; 0,      1, SIGN(CP46) &lt;0   )</formula>
    </cfRule>
  </conditionalFormatting>
  <conditionalFormatting sqref="CP58:CQ66">
    <cfRule type="expression" dxfId="213" priority="127">
      <formula>_xlfn.SWITCH(     INDEX($X$1:$X$349, ROW(CP58)),     -1, SIGN(CP58) &gt; 0,      1, SIGN(CP58) &lt;0   )</formula>
    </cfRule>
    <cfRule type="expression" dxfId="212" priority="128">
      <formula>INDEX($H$1:$H$349, ROW($X58)) = 2</formula>
    </cfRule>
  </conditionalFormatting>
  <conditionalFormatting sqref="CP76:CQ97">
    <cfRule type="expression" dxfId="211" priority="3001">
      <formula>fmt_shadeOn(CP76)</formula>
    </cfRule>
  </conditionalFormatting>
  <conditionalFormatting sqref="CP76:CQ113 CP74:CQ74">
    <cfRule type="expression" dxfId="210" priority="3360">
      <formula>fmt_shadeOn(CP74)</formula>
    </cfRule>
  </conditionalFormatting>
  <conditionalFormatting sqref="CP130:CQ141">
    <cfRule type="expression" dxfId="209" priority="3351">
      <formula>fmt_shadeOn(CP130)</formula>
    </cfRule>
  </conditionalFormatting>
  <conditionalFormatting sqref="CP131:CQ131">
    <cfRule type="expression" dxfId="208" priority="76">
      <formula>IF($A$14, IF(CELL("protect", CP131) = 0, TRUE, FALSE))</formula>
    </cfRule>
  </conditionalFormatting>
  <conditionalFormatting sqref="CP133:CQ138 CP148:CQ153 CP162:CQ167">
    <cfRule type="expression" dxfId="207" priority="31520">
      <formula>_xlfn.SWITCH(     INDEX($X$1:$X$349, ROW(CP133)),     -1, SIGN(CP133) &gt; 0,      1, SIGN(CP133) &lt;0   )</formula>
    </cfRule>
    <cfRule type="expression" dxfId="206" priority="31514">
      <formula>INDEX($I$1:$I$349, ROW(CP133)) = 2</formula>
    </cfRule>
    <cfRule type="expression" dxfId="205" priority="31513">
      <formula>INDEX($I$1:$I$349, ROW(CP133)) = 1</formula>
    </cfRule>
    <cfRule type="expression" dxfId="204" priority="31511">
      <formula>INDEX($H$1:$H$349, ROW(CP133)) = 2</formula>
    </cfRule>
    <cfRule type="expression" dxfId="203" priority="31523">
      <formula>INDEX($I$1:$I$349, ROW(CP133)) = 3</formula>
    </cfRule>
    <cfRule type="expression" dxfId="202" priority="31522">
      <formula>IF($A$14, IF(CELL("protect", CP133) = 0, TRUE, FALSE))</formula>
    </cfRule>
    <cfRule type="expression" dxfId="201" priority="31510">
      <formula>_xlfn.SWITCH(     INDEX($X$1:$X$349, ROW(CP133)),     -1, SIGN(CP133) &gt; 0,      1, SIGN(CP133) &lt;0   )</formula>
    </cfRule>
    <cfRule type="expression" dxfId="200" priority="31518">
      <formula>INDEX($I$1:$I$349, ROW(CP133)) = 1</formula>
    </cfRule>
    <cfRule type="expression" dxfId="199" priority="31521">
      <formula>fmt_shadeOn(CP133)</formula>
    </cfRule>
    <cfRule type="expression" dxfId="198" priority="31519">
      <formula>INDEX($I$1:$I$349, ROW(CP133)) = 2</formula>
    </cfRule>
    <cfRule type="expression" dxfId="197" priority="31517">
      <formula>INDEX($I$1:$I$349, ROW(CP133)) = 3</formula>
    </cfRule>
    <cfRule type="expression" dxfId="196" priority="31516">
      <formula>INDEX($H$1:$H$349, ROW($X133)) = 2</formula>
    </cfRule>
    <cfRule type="expression" dxfId="195" priority="31515">
      <formula>_xlfn.SWITCH(     INDEX($X$1:$X$349, ROW(CP133)),     -1, SIGN(CP133) &gt; 0,      1, SIGN(CP133) &lt;0   )</formula>
    </cfRule>
  </conditionalFormatting>
  <conditionalFormatting sqref="CP145:CQ155">
    <cfRule type="expression" dxfId="194" priority="3342">
      <formula>fmt_shadeOn(CP145)</formula>
    </cfRule>
  </conditionalFormatting>
  <conditionalFormatting sqref="CP146:CQ146">
    <cfRule type="expression" dxfId="193" priority="118">
      <formula>fmt_shadeOn(CP146)</formula>
    </cfRule>
    <cfRule type="expression" dxfId="192" priority="75">
      <formula>IF($A$14, IF(CELL("protect", CP146) = 0, TRUE, FALSE))</formula>
    </cfRule>
  </conditionalFormatting>
  <conditionalFormatting sqref="CP159:CQ169">
    <cfRule type="expression" dxfId="191" priority="3333">
      <formula>fmt_shadeOn(CP159)</formula>
    </cfRule>
  </conditionalFormatting>
  <conditionalFormatting sqref="CP160:CQ160">
    <cfRule type="expression" dxfId="190" priority="114">
      <formula>fmt_shadeOn(CP160)</formula>
    </cfRule>
    <cfRule type="expression" dxfId="189" priority="74">
      <formula>IF($A$14, IF(CELL("protect", CP160) = 0, TRUE, FALSE))</formula>
    </cfRule>
  </conditionalFormatting>
  <conditionalFormatting sqref="CP162:CQ167 CP133:CQ138 CP148:CQ153">
    <cfRule type="expression" dxfId="188" priority="31512">
      <formula>INDEX($I$1:$I$349, ROW(CP133)) = 3</formula>
    </cfRule>
  </conditionalFormatting>
  <conditionalFormatting sqref="CP173:CQ185">
    <cfRule type="expression" dxfId="187" priority="3324">
      <formula>fmt_shadeOn(CP173)</formula>
    </cfRule>
  </conditionalFormatting>
  <conditionalFormatting sqref="CP174:CQ174">
    <cfRule type="expression" dxfId="186" priority="73">
      <formula>IF($A$14, IF(CELL("protect", CP174) = 0, TRUE, FALSE))</formula>
    </cfRule>
    <cfRule type="expression" dxfId="185" priority="110">
      <formula>fmt_shadeOn(CP174)</formula>
    </cfRule>
  </conditionalFormatting>
  <conditionalFormatting sqref="CP176:CQ176">
    <cfRule type="expression" dxfId="184" priority="22962">
      <formula>INDEX($I$1:$I$349, ROW(CP176)) = 1</formula>
    </cfRule>
  </conditionalFormatting>
  <conditionalFormatting sqref="CP176:CQ181 CP163:CQ167 CM176:CN181 CM192:CN197 CP192:CQ197 CP114:CQ114 X80:BZ220 AD221:BZ226 X222:BZ227 X231:BZ242 AE76:BZ76 X77:BZ78 AD57:BZ60 AD57:AD66 AC59:BZ66 CD10:CE11 CG10:CH11 CJ10:CK11 X19:BZ19 CD19:CE227 CG19:CH227 CJ19:CK227 X42:BZ44 AC46:BZ54 CM46:CN54 X55:BZ56 CM58:CN66 X67:BZ75 CM114:CN114 CD231:CE242 CG231:CH242 CJ231:CK242 X20:AC41 X76:AC76 X79:AC79 X221:AC221 X45:AB54 Z57:AC57 Y58:AB66 X57:Y66 AC58 AC45">
    <cfRule type="expression" dxfId="183" priority="31074">
      <formula>INDEX($H$1:$H$349, ROW($X10)) = 2</formula>
    </cfRule>
  </conditionalFormatting>
  <conditionalFormatting sqref="CP176:CQ181">
    <cfRule type="expression" dxfId="182" priority="31561">
      <formula>INDEX($I$1:$I$349, ROW(CP176)) = 1</formula>
    </cfRule>
    <cfRule type="expression" dxfId="181" priority="31560">
      <formula>INDEX($I$1:$I$349, ROW(CP176)) = 3</formula>
    </cfRule>
    <cfRule type="expression" dxfId="180" priority="31558">
      <formula>_xlfn.SWITCH(     INDEX($X$1:$X$349, ROW(CP176)),     -1, SIGN(CP176) &gt; 0,      1, SIGN(CP176) &lt;0   )</formula>
    </cfRule>
    <cfRule type="expression" dxfId="179" priority="31557">
      <formula>INDEX($I$1:$I$349, ROW(CP176)) = 2</formula>
    </cfRule>
    <cfRule type="expression" dxfId="178" priority="31556">
      <formula>INDEX($I$1:$I$349, ROW(CP176)) = 3</formula>
    </cfRule>
    <cfRule type="expression" dxfId="177" priority="31555">
      <formula>INDEX($H$1:$H$349, ROW(CP176)) = 2</formula>
    </cfRule>
    <cfRule type="expression" dxfId="176" priority="31559">
      <formula>INDEX($H$1:$H$349, ROW($X176)) = 2</formula>
    </cfRule>
    <cfRule type="expression" dxfId="175" priority="31553">
      <formula>IF($A$14, IF(CELL("protect", CP176) = 0, TRUE, FALSE))</formula>
    </cfRule>
    <cfRule type="expression" dxfId="174" priority="31568">
      <formula>_xlfn.SWITCH(     INDEX($X$1:$X$349, ROW(CP176)),     -1, SIGN(CP176) &gt; 0,      1, SIGN(CP176) &lt;0   )</formula>
    </cfRule>
    <cfRule type="expression" dxfId="173" priority="31562">
      <formula>INDEX($I$1:$I$349, ROW(CP176)) = 2</formula>
    </cfRule>
    <cfRule type="expression" dxfId="172" priority="31563">
      <formula>_xlfn.SWITCH(     INDEX($X$1:$X$349, ROW(CP176)),     -1, SIGN(CP176) &gt; 0,      1, SIGN(CP176) &lt;0   )</formula>
    </cfRule>
    <cfRule type="expression" dxfId="171" priority="31564">
      <formula>fmt_shadeOn(CP176)</formula>
    </cfRule>
    <cfRule type="expression" dxfId="170" priority="31565">
      <formula>IF($A$14, IF(CELL("protect", CP176) = 0, TRUE, FALSE))</formula>
    </cfRule>
    <cfRule type="expression" dxfId="169" priority="31566">
      <formula>_xlfn.SWITCH(     INDEX($X$1:$X$349, ROW(CP176)),     -1, SIGN(CP176) &gt; 0,      1, SIGN(CP176) &lt;0   )</formula>
    </cfRule>
    <cfRule type="expression" dxfId="168" priority="31567">
      <formula>INDEX($H$1:$H$349, ROW(CP176)) = 2</formula>
    </cfRule>
    <cfRule type="expression" dxfId="167" priority="31554">
      <formula>_xlfn.SWITCH(     INDEX($X$1:$X$349, ROW(CP176)),     -1, SIGN(CP176) &gt; 0,      1, SIGN(CP176) &lt;0   )</formula>
    </cfRule>
    <cfRule type="expression" dxfId="166" priority="22961">
      <formula>INDEX($I$1:$I$349, ROW(CP176)) = 3</formula>
    </cfRule>
  </conditionalFormatting>
  <conditionalFormatting sqref="CP177:CQ177">
    <cfRule type="expression" dxfId="165" priority="23160">
      <formula>fmt_shadeOn(CP177)</formula>
    </cfRule>
    <cfRule type="expression" dxfId="164" priority="23157">
      <formula>INDEX($I$1:$I$349, ROW(CP177)) = 2</formula>
    </cfRule>
    <cfRule type="expression" dxfId="163" priority="23158">
      <formula>INDEX($I$1:$I$349, ROW(CP177)) = 1</formula>
    </cfRule>
    <cfRule type="expression" dxfId="162" priority="23159">
      <formula>INDEX($I$1:$I$349, ROW(CP177)) = 1</formula>
    </cfRule>
  </conditionalFormatting>
  <conditionalFormatting sqref="CP177:CQ181">
    <cfRule type="expression" dxfId="161" priority="5">
      <formula>INDEX($I$1:$I$349, ROW(CP177)) = 1</formula>
    </cfRule>
    <cfRule type="expression" dxfId="160" priority="31569">
      <formula>INDEX($H$1:$H$349, ROW($X177)) = 2</formula>
    </cfRule>
    <cfRule type="expression" dxfId="159" priority="31570">
      <formula>INDEX($I$1:$I$349, ROW(CP177)) = 3</formula>
    </cfRule>
    <cfRule type="expression" dxfId="158" priority="31571">
      <formula>INDEX($I$1:$I$349, ROW(CP177)) = 2</formula>
    </cfRule>
    <cfRule type="expression" dxfId="157" priority="6">
      <formula>fmt_shadeOn(CP177)</formula>
    </cfRule>
  </conditionalFormatting>
  <conditionalFormatting sqref="CP189:CQ199">
    <cfRule type="expression" dxfId="156" priority="3315">
      <formula>fmt_shadeOn(CP189)</formula>
    </cfRule>
  </conditionalFormatting>
  <conditionalFormatting sqref="CP190:CQ190">
    <cfRule type="expression" dxfId="155" priority="72">
      <formula>IF($A$14, IF(CELL("protect", CP190) = 0, TRUE, FALSE))</formula>
    </cfRule>
    <cfRule type="expression" dxfId="154" priority="106">
      <formula>fmt_shadeOn(CP190)</formula>
    </cfRule>
  </conditionalFormatting>
  <conditionalFormatting sqref="CP201:CQ205 CP212:CQ214">
    <cfRule type="expression" dxfId="153" priority="3306">
      <formula>fmt_shadeOn(CP201)</formula>
    </cfRule>
  </conditionalFormatting>
  <conditionalFormatting sqref="CP204:CQ204">
    <cfRule type="expression" dxfId="152" priority="102">
      <formula>fmt_shadeOn(CP204)</formula>
    </cfRule>
    <cfRule type="expression" dxfId="151" priority="71">
      <formula>IF($A$14, IF(CELL("protect", CP204) = 0, TRUE, FALSE))</formula>
    </cfRule>
  </conditionalFormatting>
  <conditionalFormatting sqref="CP216:CQ227">
    <cfRule type="expression" dxfId="150" priority="3297">
      <formula>fmt_shadeOn(CP216)</formula>
    </cfRule>
  </conditionalFormatting>
  <conditionalFormatting sqref="CP219:CQ219">
    <cfRule type="expression" dxfId="149" priority="97">
      <formula>fmt_shadeOn(CP219)</formula>
    </cfRule>
    <cfRule type="expression" dxfId="148" priority="70">
      <formula>IF($A$14, IF(CELL("protect", CP219) = 0, TRUE, FALSE))</formula>
    </cfRule>
  </conditionalFormatting>
  <conditionalFormatting sqref="CP221:CQ226 CP236:CQ241">
    <cfRule type="expression" dxfId="147" priority="31573">
      <formula>INDEX($H$1:$H$349, ROW(CP221)) = 2</formula>
    </cfRule>
    <cfRule type="expression" dxfId="146" priority="31574">
      <formula>INDEX($I$1:$I$349, ROW(CP221)) = 3</formula>
    </cfRule>
    <cfRule type="expression" dxfId="145" priority="31575">
      <formula>INDEX($I$1:$I$349, ROW(CP221)) = 2</formula>
    </cfRule>
    <cfRule type="expression" dxfId="144" priority="31576">
      <formula>_xlfn.SWITCH(     INDEX($X$1:$X$349, ROW(CP221)),     -1, SIGN(CP221) &gt; 0,      1, SIGN(CP221) &lt;0   )</formula>
    </cfRule>
    <cfRule type="expression" dxfId="143" priority="31577">
      <formula>INDEX($H$1:$H$349, ROW($X221)) = 2</formula>
    </cfRule>
    <cfRule type="expression" dxfId="142" priority="31578">
      <formula>INDEX($I$1:$I$349, ROW(CP221)) = 3</formula>
    </cfRule>
    <cfRule type="expression" dxfId="141" priority="31579">
      <formula>INDEX($I$1:$I$349, ROW(CP221)) = 1</formula>
    </cfRule>
    <cfRule type="expression" dxfId="140" priority="31580">
      <formula>INDEX($I$1:$I$349, ROW(CP221)) = 2</formula>
    </cfRule>
    <cfRule type="expression" dxfId="139" priority="31581">
      <formula>_xlfn.SWITCH(     INDEX($X$1:$X$349, ROW(CP221)),     -1, SIGN(CP221) &gt; 0,      1, SIGN(CP221) &lt;0   )</formula>
    </cfRule>
    <cfRule type="expression" dxfId="138" priority="31582">
      <formula>fmt_shadeOn(CP221)</formula>
    </cfRule>
    <cfRule type="expression" dxfId="137" priority="31572">
      <formula>_xlfn.SWITCH(     INDEX($X$1:$X$349, ROW(CP221)),     -1, SIGN(CP221) &gt; 0,      1, SIGN(CP221) &lt;0   )</formula>
    </cfRule>
  </conditionalFormatting>
  <conditionalFormatting sqref="CP231:CQ234">
    <cfRule type="expression" dxfId="136" priority="94">
      <formula>fmt_shadeOn(CP231)</formula>
    </cfRule>
  </conditionalFormatting>
  <conditionalFormatting sqref="CP234:CQ234">
    <cfRule type="expression" dxfId="135" priority="69">
      <formula>IF($A$14, IF(CELL("protect", CP234) = 0, TRUE, FALSE))</formula>
    </cfRule>
    <cfRule type="expression" dxfId="134" priority="90">
      <formula>fmt_shadeOn(CP234)</formula>
    </cfRule>
  </conditionalFormatting>
  <conditionalFormatting sqref="CP235:CQ242">
    <cfRule type="expression" dxfId="133" priority="2116">
      <formula>fmt_shadeOn(CP235)</formula>
    </cfRule>
  </conditionalFormatting>
  <conditionalFormatting sqref="CP245:CQ248 CP250:CQ255">
    <cfRule type="expression" dxfId="132" priority="1798">
      <formula>INDEX($I$1:$I$399, ROW(CP245)) = 1</formula>
    </cfRule>
    <cfRule type="expression" dxfId="131" priority="1799">
      <formula>INDEX($I$1:$I$399, ROW(CP245)) = 2</formula>
    </cfRule>
  </conditionalFormatting>
  <conditionalFormatting sqref="CP249:CQ249 CM249:CN249">
    <cfRule type="expression" dxfId="130" priority="84">
      <formula>INDEX($I$1:$I$349, ROW(CM249)) = 3</formula>
    </cfRule>
  </conditionalFormatting>
  <conditionalFormatting sqref="CP249:CQ249">
    <cfRule type="expression" dxfId="129" priority="64">
      <formula>IF($A$14, IF(CELL("protect", CP249) = 0, TRUE, FALSE))</formula>
    </cfRule>
    <cfRule type="expression" dxfId="128" priority="65">
      <formula>INDEX($I$1:$I$349, ROW(CP249)) = 3</formula>
    </cfRule>
    <cfRule type="expression" dxfId="127" priority="66">
      <formula>_xlfn.SWITCH(     INDEX($X$1:$X$349, ROW(CP249)),     -1, SIGN(CP249) &gt; 0,      1, SIGN(CP249) &lt;0   )</formula>
    </cfRule>
    <cfRule type="expression" dxfId="126" priority="82">
      <formula>fmt_shadeOn(CP249)</formula>
    </cfRule>
    <cfRule type="expression" dxfId="125" priority="68">
      <formula>INDEX($I$1:$I$349, ROW(CP249)) = 1</formula>
    </cfRule>
    <cfRule type="expression" dxfId="124" priority="78">
      <formula>fmt_shadeOn(CP249)</formula>
    </cfRule>
    <cfRule type="expression" dxfId="123" priority="77">
      <formula>IF($A$14, IF(CELL("protect", CP249) = 0, TRUE, FALSE))</formula>
    </cfRule>
    <cfRule type="expression" dxfId="122" priority="67">
      <formula>INDEX($I$1:$I$349, ROW(CP249)) = 2</formula>
    </cfRule>
  </conditionalFormatting>
  <conditionalFormatting sqref="CP250:CQ255 CP245:CQ248">
    <cfRule type="expression" dxfId="121" priority="1797">
      <formula>INDEX($I$1:$I$399, ROW(CP245)) = 3</formula>
    </cfRule>
  </conditionalFormatting>
  <conditionalFormatting sqref="CP250:CQ255">
    <cfRule type="expression" dxfId="120" priority="1796">
      <formula>_xlfn.SWITCH(     INDEX($X$1:$X$399, ROW(CP250)),     -1, SIGN(CP250) &gt; 0,      1, SIGN(CP250) &lt;0   )</formula>
    </cfRule>
  </conditionalFormatting>
  <conditionalFormatting sqref="CP256:CQ256">
    <cfRule type="expression" dxfId="119" priority="174">
      <formula>fmt_shadeOn(CP256)</formula>
    </cfRule>
  </conditionalFormatting>
  <conditionalFormatting sqref="CP257:CQ257 CP259:CQ264">
    <cfRule type="expression" dxfId="118" priority="1514">
      <formula>INDEX($I$1:$I$399, ROW(CP257)) = 2</formula>
    </cfRule>
    <cfRule type="expression" dxfId="117" priority="1513">
      <formula>INDEX($I$1:$I$399, ROW(CP257)) = 1</formula>
    </cfRule>
  </conditionalFormatting>
  <conditionalFormatting sqref="CP258:CQ258">
    <cfRule type="expression" dxfId="116" priority="59">
      <formula>INDEX($I$1:$I$349, ROW(CP258)) = 3</formula>
    </cfRule>
    <cfRule type="expression" dxfId="115" priority="62">
      <formula>INDEX($I$1:$I$349, ROW(CP258)) = 1</formula>
    </cfRule>
    <cfRule type="expression" dxfId="114" priority="63">
      <formula>INDEX($H$1:$H$349, ROW($CM258)) = 2</formula>
    </cfRule>
    <cfRule type="expression" dxfId="113" priority="58">
      <formula>IF($A$14, IF(CELL("protect", CP258) = 0, TRUE, FALSE))</formula>
    </cfRule>
    <cfRule type="expression" dxfId="112" priority="61">
      <formula>INDEX($I$1:$I$349, ROW(CP258)) = 2</formula>
    </cfRule>
    <cfRule type="expression" dxfId="111" priority="60">
      <formula>_xlfn.SWITCH(     INDEX($X$1:$X$349, ROW(CP258)),     -1, SIGN(CP258) &gt; 0,      1, SIGN(CP258) &lt;0   )</formula>
    </cfRule>
  </conditionalFormatting>
  <conditionalFormatting sqref="CP259:CQ264 CP257:CQ257">
    <cfRule type="expression" dxfId="110" priority="1512">
      <formula>INDEX($I$1:$I$399, ROW(CP257)) = 3</formula>
    </cfRule>
  </conditionalFormatting>
  <conditionalFormatting sqref="CP259:CQ264">
    <cfRule type="expression" dxfId="109" priority="1394">
      <formula>IF($A$14, IF(CELL("protect", CP259) = 0, TRUE, FALSE))</formula>
    </cfRule>
    <cfRule type="expression" dxfId="108" priority="1511">
      <formula>_xlfn.SWITCH(     INDEX($X$1:$X$399, ROW(CP259)),     -1, SIGN(CP259) &gt; 0,      1, SIGN(CP259) &lt;0   )</formula>
    </cfRule>
  </conditionalFormatting>
  <conditionalFormatting sqref="CP265:CQ265">
    <cfRule type="expression" dxfId="107" priority="1506">
      <formula>AND($X265=0,ISNUMBER($X265))</formula>
    </cfRule>
  </conditionalFormatting>
  <conditionalFormatting sqref="CP266:CQ266 CP268:CQ273">
    <cfRule type="expression" dxfId="106" priority="1370">
      <formula>INDEX($I$1:$I$399, ROW(CP266)) = 2</formula>
    </cfRule>
    <cfRule type="expression" dxfId="105" priority="1369">
      <formula>INDEX($I$1:$I$399, ROW(CP266)) = 1</formula>
    </cfRule>
  </conditionalFormatting>
  <conditionalFormatting sqref="CP267:CQ267">
    <cfRule type="expression" dxfId="104" priority="55">
      <formula>INDEX($I$1:$I$349, ROW(CP267)) = 2</formula>
    </cfRule>
    <cfRule type="expression" dxfId="103" priority="57">
      <formula>INDEX($H$1:$H$349, ROW($CM267)) = 2</formula>
    </cfRule>
    <cfRule type="expression" dxfId="102" priority="53">
      <formula>INDEX($I$1:$I$349, ROW(CP267)) = 3</formula>
    </cfRule>
    <cfRule type="expression" dxfId="101" priority="56">
      <formula>INDEX($I$1:$I$349, ROW(CP267)) = 1</formula>
    </cfRule>
    <cfRule type="expression" dxfId="100" priority="52">
      <formula>IF($A$14, IF(CELL("protect", CP267) = 0, TRUE, FALSE))</formula>
    </cfRule>
    <cfRule type="expression" dxfId="99" priority="54">
      <formula>_xlfn.SWITCH(     INDEX($X$1:$X$349, ROW(CP267)),     -1, SIGN(CP267) &gt; 0,      1, SIGN(CP267) &lt;0   )</formula>
    </cfRule>
  </conditionalFormatting>
  <conditionalFormatting sqref="CP268:CQ273 CP266:CQ266">
    <cfRule type="expression" dxfId="98" priority="1368">
      <formula>INDEX($I$1:$I$399, ROW(CP266)) = 3</formula>
    </cfRule>
  </conditionalFormatting>
  <conditionalFormatting sqref="CP268:CQ273">
    <cfRule type="expression" dxfId="97" priority="1250">
      <formula>IF($A$14, IF(CELL("protect", CP268) = 0, TRUE, FALSE))</formula>
    </cfRule>
    <cfRule type="expression" dxfId="96" priority="1367">
      <formula>_xlfn.SWITCH(     INDEX($X$1:$X$399, ROW(CP268)),     -1, SIGN(CP268) &gt; 0,      1, SIGN(CP268) &lt;0   )</formula>
    </cfRule>
  </conditionalFormatting>
  <conditionalFormatting sqref="CP274:CQ274">
    <cfRule type="expression" dxfId="95" priority="1362">
      <formula>AND($X274=0,ISNUMBER($X274))</formula>
    </cfRule>
  </conditionalFormatting>
  <conditionalFormatting sqref="CP275:CQ275 CP277:CQ282">
    <cfRule type="expression" dxfId="94" priority="1226">
      <formula>INDEX($I$1:$I$399, ROW(CP275)) = 2</formula>
    </cfRule>
  </conditionalFormatting>
  <conditionalFormatting sqref="CP276:CQ276">
    <cfRule type="expression" dxfId="93" priority="49">
      <formula>INDEX($I$1:$I$349, ROW(CP276)) = 2</formula>
    </cfRule>
    <cfRule type="expression" dxfId="92" priority="48">
      <formula>_xlfn.SWITCH(     INDEX($X$1:$X$349, ROW(CP276)),     -1, SIGN(CP276) &gt; 0,      1, SIGN(CP276) &lt;0   )</formula>
    </cfRule>
    <cfRule type="expression" dxfId="91" priority="51">
      <formula>INDEX($H$1:$H$349, ROW($CM276)) = 2</formula>
    </cfRule>
    <cfRule type="expression" dxfId="90" priority="47">
      <formula>INDEX($I$1:$I$349, ROW(CP276)) = 3</formula>
    </cfRule>
    <cfRule type="expression" dxfId="89" priority="46">
      <formula>IF($A$14, IF(CELL("protect", CP276) = 0, TRUE, FALSE))</formula>
    </cfRule>
    <cfRule type="expression" dxfId="88" priority="50">
      <formula>INDEX($I$1:$I$349, ROW(CP276)) = 1</formula>
    </cfRule>
  </conditionalFormatting>
  <conditionalFormatting sqref="CP277:CQ282 CP275:CQ275">
    <cfRule type="expression" dxfId="87" priority="1225">
      <formula>INDEX($I$1:$I$399, ROW(CP275)) = 1</formula>
    </cfRule>
  </conditionalFormatting>
  <conditionalFormatting sqref="CP277:CQ282">
    <cfRule type="expression" dxfId="86" priority="1106">
      <formula>IF($A$14, IF(CELL("protect", CP277) = 0, TRUE, FALSE))</formula>
    </cfRule>
    <cfRule type="expression" dxfId="85" priority="1223">
      <formula>_xlfn.SWITCH(     INDEX($X$1:$X$399, ROW(CP277)),     -1, SIGN(CP277) &gt; 0,      1, SIGN(CP277) &lt;0   )</formula>
    </cfRule>
    <cfRule type="expression" dxfId="84" priority="1224">
      <formula>INDEX($I$1:$I$399, ROW(CP277)) = 3</formula>
    </cfRule>
  </conditionalFormatting>
  <conditionalFormatting sqref="CP283:CQ283">
    <cfRule type="expression" dxfId="83" priority="1218">
      <formula>AND($X283=0,ISNUMBER($X283))</formula>
    </cfRule>
  </conditionalFormatting>
  <conditionalFormatting sqref="CP284:CQ284 CP286:CQ291">
    <cfRule type="expression" dxfId="82" priority="1082">
      <formula>INDEX($I$1:$I$399, ROW(CP284)) = 2</formula>
    </cfRule>
  </conditionalFormatting>
  <conditionalFormatting sqref="CP285:CQ285">
    <cfRule type="expression" dxfId="81" priority="45">
      <formula>INDEX($H$1:$H$349, ROW($CM285)) = 2</formula>
    </cfRule>
    <cfRule type="expression" dxfId="80" priority="44">
      <formula>INDEX($I$1:$I$349, ROW(CP285)) = 1</formula>
    </cfRule>
    <cfRule type="expression" dxfId="79" priority="43">
      <formula>INDEX($I$1:$I$349, ROW(CP285)) = 2</formula>
    </cfRule>
    <cfRule type="expression" dxfId="78" priority="41">
      <formula>INDEX($I$1:$I$349, ROW(CP285)) = 3</formula>
    </cfRule>
    <cfRule type="expression" dxfId="77" priority="40">
      <formula>IF($A$14, IF(CELL("protect", CP285) = 0, TRUE, FALSE))</formula>
    </cfRule>
    <cfRule type="expression" dxfId="76" priority="42">
      <formula>_xlfn.SWITCH(     INDEX($X$1:$X$349, ROW(CP285)),     -1, SIGN(CP285) &gt; 0,      1, SIGN(CP285) &lt;0   )</formula>
    </cfRule>
  </conditionalFormatting>
  <conditionalFormatting sqref="CP286:CQ291 CP284:CQ284">
    <cfRule type="expression" dxfId="75" priority="1081">
      <formula>INDEX($I$1:$I$399, ROW(CP284)) = 1</formula>
    </cfRule>
  </conditionalFormatting>
  <conditionalFormatting sqref="CP286:CQ291">
    <cfRule type="expression" dxfId="74" priority="962">
      <formula>IF($A$14, IF(CELL("protect", CP286) = 0, TRUE, FALSE))</formula>
    </cfRule>
    <cfRule type="expression" dxfId="73" priority="1079">
      <formula>_xlfn.SWITCH(     INDEX($X$1:$X$399, ROW(CP286)),     -1, SIGN(CP286) &gt; 0,      1, SIGN(CP286) &lt;0   )</formula>
    </cfRule>
    <cfRule type="expression" dxfId="72" priority="1080">
      <formula>INDEX($I$1:$I$399, ROW(CP286)) = 3</formula>
    </cfRule>
  </conditionalFormatting>
  <conditionalFormatting sqref="CP292:CQ292">
    <cfRule type="expression" dxfId="71" priority="1074">
      <formula>AND($X292=0,ISNUMBER($X292))</formula>
    </cfRule>
  </conditionalFormatting>
  <conditionalFormatting sqref="CP293:CQ293 CP295:CQ300">
    <cfRule type="expression" dxfId="70" priority="937">
      <formula>INDEX($I$1:$I$399, ROW(CP293)) = 2</formula>
    </cfRule>
  </conditionalFormatting>
  <conditionalFormatting sqref="CP294:CQ294">
    <cfRule type="expression" dxfId="69" priority="35">
      <formula>INDEX($I$1:$I$349, ROW(CP294)) = 3</formula>
    </cfRule>
    <cfRule type="expression" dxfId="68" priority="34">
      <formula>IF($A$14, IF(CELL("protect", CP294) = 0, TRUE, FALSE))</formula>
    </cfRule>
    <cfRule type="expression" dxfId="67" priority="36">
      <formula>_xlfn.SWITCH(     INDEX($X$1:$X$349, ROW(CP294)),     -1, SIGN(CP294) &gt; 0,      1, SIGN(CP294) &lt;0   )</formula>
    </cfRule>
    <cfRule type="expression" dxfId="66" priority="37">
      <formula>INDEX($I$1:$I$349, ROW(CP294)) = 2</formula>
    </cfRule>
    <cfRule type="expression" dxfId="65" priority="38">
      <formula>INDEX($I$1:$I$349, ROW(CP294)) = 1</formula>
    </cfRule>
    <cfRule type="expression" dxfId="64" priority="39">
      <formula>INDEX($H$1:$H$349, ROW($CM294)) = 2</formula>
    </cfRule>
  </conditionalFormatting>
  <conditionalFormatting sqref="CP295:CQ300 CP293:CQ293">
    <cfRule type="expression" dxfId="63" priority="936">
      <formula>INDEX($I$1:$I$399, ROW(CP293)) = 1</formula>
    </cfRule>
  </conditionalFormatting>
  <conditionalFormatting sqref="CP295:CQ300">
    <cfRule type="expression" dxfId="62" priority="817">
      <formula>IF($A$14, IF(CELL("protect", CP295) = 0, TRUE, FALSE))</formula>
    </cfRule>
    <cfRule type="expression" dxfId="61" priority="935">
      <formula>INDEX($I$1:$I$399, ROW(CP295)) = 3</formula>
    </cfRule>
    <cfRule type="expression" dxfId="60" priority="934">
      <formula>_xlfn.SWITCH(     INDEX($X$1:$X$399, ROW(CP295)),     -1, SIGN(CP295) &gt; 0,      1, SIGN(CP295) &lt;0   )</formula>
    </cfRule>
  </conditionalFormatting>
  <conditionalFormatting sqref="CP301:CQ301">
    <cfRule type="expression" dxfId="59" priority="929">
      <formula>AND($X301=0,ISNUMBER($X301))</formula>
    </cfRule>
  </conditionalFormatting>
  <conditionalFormatting sqref="CP302:CQ302 CP304:CQ309">
    <cfRule type="expression" dxfId="58" priority="788">
      <formula>INDEX($I$1:$I$399, ROW(CP302)) = 2</formula>
    </cfRule>
  </conditionalFormatting>
  <conditionalFormatting sqref="CP302:CQ302">
    <cfRule type="expression" dxfId="57" priority="1734">
      <formula>INDEX($I$1:$I$399, ROW(CP302)) = 3</formula>
    </cfRule>
  </conditionalFormatting>
  <conditionalFormatting sqref="CP303:CQ303">
    <cfRule type="expression" dxfId="56" priority="30">
      <formula>_xlfn.SWITCH(     INDEX($X$1:$X$349, ROW(CP303)),     -1, SIGN(CP303) &gt; 0,      1, SIGN(CP303) &lt;0   )</formula>
    </cfRule>
    <cfRule type="expression" dxfId="55" priority="28">
      <formula>IF($A$14, IF(CELL("protect", CP303) = 0, TRUE, FALSE))</formula>
    </cfRule>
    <cfRule type="expression" dxfId="54" priority="29">
      <formula>INDEX($I$1:$I$349, ROW(CP303)) = 3</formula>
    </cfRule>
    <cfRule type="expression" dxfId="53" priority="33">
      <formula>INDEX($H$1:$H$349, ROW($CM303)) = 2</formula>
    </cfRule>
    <cfRule type="expression" dxfId="52" priority="32">
      <formula>INDEX($I$1:$I$349, ROW(CP303)) = 1</formula>
    </cfRule>
    <cfRule type="expression" dxfId="51" priority="31">
      <formula>INDEX($I$1:$I$349, ROW(CP303)) = 2</formula>
    </cfRule>
  </conditionalFormatting>
  <conditionalFormatting sqref="CP304:CQ309 CP302:CQ302">
    <cfRule type="expression" dxfId="50" priority="787">
      <formula>INDEX($I$1:$I$399, ROW(CP302)) = 1</formula>
    </cfRule>
  </conditionalFormatting>
  <conditionalFormatting sqref="CP304:CQ309">
    <cfRule type="expression" dxfId="49" priority="786">
      <formula>INDEX($I$1:$I$399, ROW(CP304)) = 3</formula>
    </cfRule>
    <cfRule type="expression" dxfId="48" priority="668">
      <formula>IF($A$14, IF(CELL("protect", CP304) = 0, TRUE, FALSE))</formula>
    </cfRule>
    <cfRule type="expression" dxfId="47" priority="785">
      <formula>_xlfn.SWITCH(     INDEX($X$1:$X$399, ROW(CP304)),     -1, SIGN(CP304) &gt; 0,      1, SIGN(CP304) &lt;0   )</formula>
    </cfRule>
  </conditionalFormatting>
  <conditionalFormatting sqref="CP310:CQ310">
    <cfRule type="expression" dxfId="46" priority="780">
      <formula>AND($X310=0,ISNUMBER($X310))</formula>
    </cfRule>
  </conditionalFormatting>
  <conditionalFormatting sqref="CP311:CQ311 CP313:CQ318">
    <cfRule type="expression" dxfId="45" priority="639">
      <formula>INDEX($I$1:$I$399, ROW(CP311)) = 2</formula>
    </cfRule>
  </conditionalFormatting>
  <conditionalFormatting sqref="CP312:CQ312">
    <cfRule type="expression" dxfId="44" priority="27">
      <formula>INDEX($H$1:$H$349, ROW($CM312)) = 2</formula>
    </cfRule>
    <cfRule type="expression" dxfId="43" priority="25">
      <formula>INDEX($I$1:$I$349, ROW(CP312)) = 2</formula>
    </cfRule>
    <cfRule type="expression" dxfId="42" priority="24">
      <formula>_xlfn.SWITCH(     INDEX($X$1:$X$349, ROW(CP312)),     -1, SIGN(CP312) &gt; 0,      1, SIGN(CP312) &lt;0   )</formula>
    </cfRule>
    <cfRule type="expression" dxfId="41" priority="23">
      <formula>INDEX($I$1:$I$349, ROW(CP312)) = 3</formula>
    </cfRule>
    <cfRule type="expression" dxfId="40" priority="22">
      <formula>IF($A$14, IF(CELL("protect", CP312) = 0, TRUE, FALSE))</formula>
    </cfRule>
    <cfRule type="expression" dxfId="39" priority="26">
      <formula>INDEX($I$1:$I$349, ROW(CP312)) = 1</formula>
    </cfRule>
  </conditionalFormatting>
  <conditionalFormatting sqref="CP313:CQ318 CP311:CQ311">
    <cfRule type="expression" dxfId="38" priority="638">
      <formula>INDEX($I$1:$I$399, ROW(CP311)) = 1</formula>
    </cfRule>
  </conditionalFormatting>
  <conditionalFormatting sqref="CP313:CQ318">
    <cfRule type="expression" dxfId="37" priority="519">
      <formula>IF($A$14, IF(CELL("protect", CP313) = 0, TRUE, FALSE))</formula>
    </cfRule>
    <cfRule type="expression" dxfId="36" priority="637">
      <formula>INDEX($I$1:$I$399, ROW(CP313)) = 3</formula>
    </cfRule>
    <cfRule type="expression" dxfId="35" priority="636">
      <formula>_xlfn.SWITCH(     INDEX($X$1:$X$399, ROW(CP313)),     -1, SIGN(CP313) &gt; 0,      1, SIGN(CP313) &lt;0   )</formula>
    </cfRule>
  </conditionalFormatting>
  <conditionalFormatting sqref="CP319:CQ319">
    <cfRule type="expression" dxfId="34" priority="631">
      <formula>AND($X319=0,ISNUMBER($X319))</formula>
    </cfRule>
  </conditionalFormatting>
  <conditionalFormatting sqref="CP320:CQ320 CP322:CQ327">
    <cfRule type="expression" dxfId="33" priority="490">
      <formula>INDEX($I$1:$I$399, ROW(CP320)) = 2</formula>
    </cfRule>
  </conditionalFormatting>
  <conditionalFormatting sqref="CP321:CQ321">
    <cfRule type="expression" dxfId="32" priority="21">
      <formula>INDEX($H$1:$H$349, ROW($CM321)) = 2</formula>
    </cfRule>
    <cfRule type="expression" dxfId="31" priority="20">
      <formula>INDEX($I$1:$I$349, ROW(CP321)) = 1</formula>
    </cfRule>
    <cfRule type="expression" dxfId="30" priority="19">
      <formula>INDEX($I$1:$I$349, ROW(CP321)) = 2</formula>
    </cfRule>
    <cfRule type="expression" dxfId="29" priority="17">
      <formula>INDEX($I$1:$I$349, ROW(CP321)) = 3</formula>
    </cfRule>
    <cfRule type="expression" dxfId="28" priority="16">
      <formula>IF($A$14, IF(CELL("protect", CP321) = 0, TRUE, FALSE))</formula>
    </cfRule>
    <cfRule type="expression" dxfId="27" priority="18">
      <formula>_xlfn.SWITCH(     INDEX($X$1:$X$349, ROW(CP321)),     -1, SIGN(CP321) &gt; 0,      1, SIGN(CP321) &lt;0   )</formula>
    </cfRule>
  </conditionalFormatting>
  <conditionalFormatting sqref="CP322:CQ327 CP320:CQ320">
    <cfRule type="expression" dxfId="26" priority="489">
      <formula>INDEX($I$1:$I$399, ROW(CP320)) = 1</formula>
    </cfRule>
  </conditionalFormatting>
  <conditionalFormatting sqref="CP322:CQ327">
    <cfRule type="expression" dxfId="25" priority="487">
      <formula>_xlfn.SWITCH(     INDEX($X$1:$X$399, ROW(CP322)),     -1, SIGN(CP322) &gt; 0,      1, SIGN(CP322) &lt;0   )</formula>
    </cfRule>
    <cfRule type="expression" dxfId="24" priority="488">
      <formula>INDEX($I$1:$I$399, ROW(CP322)) = 3</formula>
    </cfRule>
    <cfRule type="expression" dxfId="23" priority="370">
      <formula>IF($A$14, IF(CELL("protect", CP322) = 0, TRUE, FALSE))</formula>
    </cfRule>
  </conditionalFormatting>
  <conditionalFormatting sqref="CP328:CQ328">
    <cfRule type="expression" dxfId="22" priority="482">
      <formula>AND($X328=0,ISNUMBER($X328))</formula>
    </cfRule>
  </conditionalFormatting>
  <conditionalFormatting sqref="CP329:CQ329 CP331:CQ336">
    <cfRule type="expression" dxfId="21" priority="341">
      <formula>INDEX($I$1:$I$399, ROW(CP329)) = 2</formula>
    </cfRule>
  </conditionalFormatting>
  <conditionalFormatting sqref="CP330:CQ330">
    <cfRule type="expression" dxfId="20" priority="15">
      <formula>INDEX($H$1:$H$349, ROW($CM330)) = 2</formula>
    </cfRule>
    <cfRule type="expression" dxfId="19" priority="10">
      <formula>IF($A$14, IF(CELL("protect", CP330) = 0, TRUE, FALSE))</formula>
    </cfRule>
    <cfRule type="expression" dxfId="18" priority="11">
      <formula>INDEX($I$1:$I$349, ROW(CP330)) = 3</formula>
    </cfRule>
    <cfRule type="expression" dxfId="17" priority="12">
      <formula>_xlfn.SWITCH(     INDEX($X$1:$X$349, ROW(CP330)),     -1, SIGN(CP330) &gt; 0,      1, SIGN(CP330) &lt;0   )</formula>
    </cfRule>
    <cfRule type="expression" dxfId="16" priority="13">
      <formula>INDEX($I$1:$I$349, ROW(CP330)) = 2</formula>
    </cfRule>
    <cfRule type="expression" dxfId="15" priority="14">
      <formula>INDEX($I$1:$I$349, ROW(CP330)) = 1</formula>
    </cfRule>
  </conditionalFormatting>
  <conditionalFormatting sqref="CP331:CQ336 CP329:CQ329">
    <cfRule type="expression" dxfId="14" priority="340">
      <formula>INDEX($I$1:$I$399, ROW(CP329)) = 1</formula>
    </cfRule>
  </conditionalFormatting>
  <conditionalFormatting sqref="CP331:CQ336">
    <cfRule type="expression" dxfId="13" priority="221">
      <formula>IF($A$14, IF(CELL("protect", CP331) = 0, TRUE, FALSE))</formula>
    </cfRule>
    <cfRule type="expression" dxfId="12" priority="339">
      <formula>INDEX($I$1:$I$399, ROW(CP331)) = 3</formula>
    </cfRule>
    <cfRule type="expression" dxfId="11" priority="338">
      <formula>_xlfn.SWITCH(     INDEX($X$1:$X$399, ROW(CP331)),     -1, SIGN(CP331) &gt; 0,      1, SIGN(CP331) &lt;0   )</formula>
    </cfRule>
  </conditionalFormatting>
  <conditionalFormatting sqref="CP337:CQ337">
    <cfRule type="expression" dxfId="10" priority="333">
      <formula>AND($X337=0,ISNUMBER($X337))</formula>
    </cfRule>
  </conditionalFormatting>
  <conditionalFormatting sqref="CQ162:CQ167 CM162:CN167 CM133:CN138 CM148:CN153 CQ148:CQ153">
    <cfRule type="expression" dxfId="9" priority="31408">
      <formula>IF($A$14, IF(CELL("protect", CM133) = 0, TRUE, FALSE))</formula>
    </cfRule>
  </conditionalFormatting>
  <conditionalFormatting sqref="CQ163:CQ167">
    <cfRule type="expression" dxfId="8" priority="23192">
      <formula>INDEX($I$1:$I$349, ROW(CQ163)) = 1</formula>
    </cfRule>
  </conditionalFormatting>
  <conditionalFormatting sqref="CQ176:CQ181">
    <cfRule type="expression" dxfId="7" priority="23209">
      <formula>INDEX($I$1:$I$349, ROW(CQ176)) = 3</formula>
    </cfRule>
    <cfRule type="expression" dxfId="6" priority="23210">
      <formula>INDEX($I$1:$I$349, ROW(CQ176)) = 2</formula>
    </cfRule>
    <cfRule type="expression" dxfId="5" priority="23205">
      <formula>INDEX($I$1:$I$349, ROW(CQ176)) = 3</formula>
    </cfRule>
    <cfRule type="expression" dxfId="4" priority="23206">
      <formula>INDEX($I$1:$I$349, ROW(CQ176)) = 2</formula>
    </cfRule>
    <cfRule type="expression" dxfId="3" priority="23207">
      <formula>INDEX($I$1:$I$349, ROW(CQ176)) = 1</formula>
    </cfRule>
    <cfRule type="expression" dxfId="2" priority="23208">
      <formula>INDEX($I$1:$I$349, ROW(CQ176)) = 1</formula>
    </cfRule>
  </conditionalFormatting>
  <conditionalFormatting sqref="CQ177:CQ181">
    <cfRule type="expression" dxfId="1" priority="23191">
      <formula>INDEX($I$1:$I$349, ROW(CQ177)) = 2</formula>
    </cfRule>
    <cfRule type="expression" dxfId="0" priority="23190">
      <formula>INDEX($I$1:$I$349, ROW(CQ177)) = 3</formula>
    </cfRule>
  </conditionalFormatting>
  <dataValidations count="11">
    <dataValidation allowBlank="1" showInputMessage="1" sqref="AD3 AB171:AC172 AF3:BZ3 CC75:CC83 Y67:AC69 CD146:CK146 CC123:CC130 AM200:BZ200 AD141:AE142 CB147:CB156 CG132:CH138 CB170 CC171:CC173 CM5 CC157:CC159 CM4:CN4 CO228 CP5 CD12:CE73 CP4:CQ4 CM246:CN249 CJ204:CK214 CJ175:CK185 AJ4:BZ4 AJ5:AL5 AF140:BZ142 CJ10:CK10 AE125:AG130 CC132:CC145 AD156:BZ186 CF228:CH228 CC205:CC218 CL123:CL124 CD75:CE100 W67:W69 AD143:BZ154 AM5:BZ6 CC235:CC247 CI204 AC57:AC58 CC191:CC203 CD143:CE144 CD213:CH214 CD124:CK126 CD139:CH141 CG157:CK158 CG201:CK202 CF155:CH155 CJ190:CK199 CD199:CH199 CD216:CE217 CG161:CH168 CG190:CH198 CC161:CE169 CG187:CK188 CG216:CK217 CC220:CE228 CD191:CE198 CG147:CH154 CG143:CK144 CQ331:CQ336 CF75:CK75 CD201:CE202 CD187:CE188 CD157:CE158 CD128:CE129 CG128:CK129 AE131:BZ132 CD175:CE185 CI42:CK42 CD205:CE212 CF98:CH101 CJ43:CK44 CF72:CH73 CF169:CH169 CF183:CH185 CG171:CK172 CD171:CE172 CD160:CK160 CG76:CH97 AD17:BZ44 CJ219:CK228 AD133:BZ139 CP128:CQ141 CD10:CE10 CJ76:CK100 AD125:AD132 CJ161:CK169 CJ147:CK155 CD147:CE155 CD174:CK174 CI190 AD56:BZ69 CP72:CQ126 CP143:CQ155 CM143:CN155 CP157:CQ169 CP171:CQ185 CM201:CN214 CP201:CQ214 AH124:BZ130 CD131:CK131 CG175:CH182 CC175:CC189 AD189:BZ199 CG204:CH212 AD203:BZ215 CG219:CH227 AD218:BZ228 CC231:CC233 AD233:BZ242 CD231:CE232 CG231:CK232 BO7:BZ15 CD235:CE244 CI219 CJ234:CK244 CM216:CN228 CG234:CH244 AE8:BN15 CJ132:CK141 CD132:CE138 CN330:CN336 AD72:BZ110 AC45:BZ45 AH7:BN7 CD106:CH123 CM72:CN126 AD112:BZ122 CJ12:CK41 AG4:AG7 AD7:AD15 AE7:AF7 CG246:CK247 AD245:BZ247 CQ259:CQ264 CD246:CE247 AD248:BN248 CN250:CN255 CD338:CE338 CD285 CG285 CM187:CN199 CE285:CE291 CK249:CK255 CE249:CE255 CP257:CQ258 CM257:CN257 CD257:CE257 CD249 CG249 CH249:CH255 CJ249 CQ250:CQ255 CJ257:CK257 CG257:CH257 CD266:CE266 CM258 CN258:CN264 CD258 CH258:CH264 CG258 CK258:CK264 CJ258 CG266:CH266 CJ266:CK266 CM266:CN266 CP266:CQ267 CQ268:CQ273 CM267 CN267:CN273 CH267:CH273 CD267 CG267 CK267:CK273 CJ267 CJ276 CD275:CE275 CK285:CK291 CG275:CH275 CH285:CH291 CJ275:CK275 CP231:CQ244 CM275:CN275 CE276:CE282 CP275:CQ276 CQ277:CQ282 CM276 CN276:CN282 CH276:CH282 CD276 CI234 CG276 CM231:CN244 CP246:CQ249 CP302:CQ303 CJ285 CD284:CE284 CG284:CH284 CJ284:CK284 CM284:CN284 CP284:CQ285 CP216:CQ228 CM285 CD294 CG294 CP187:CQ199 CE294:CE300 CK294:CK300 CH294:CH300 CJ294 CD293:CE293 CG293:CH293 CJ293:CK293 CM293:CN293 CP293:CQ294 CQ286:CQ291 CM294 CG302:CH302 CM302:CN302 CJ302:CK302 CD302:CE302 CD321 CG321 CI12:CI19 CE321:CE327 CQ304:CQ309 CM303 CN303:CN309 CH303:CH309 CD303 CG303 CK303:CK309 CJ303 CJ312 CD311:CE311 CK321:CK327 CG311:CH311 CH321:CH327 CJ311:CK311 CM311:CN311 CE312:CE318 CP311:CQ312 CQ313:CQ318 CM312 CN312:CN318 CH312:CH318 CD312 CQ295:CQ300 CG312 CM171:CN185 CP338:CQ338 CJ321 CD320:CE320 CG320:CH320 CJ320:CK320 CM320:CN320 CP320:CQ321 CM157:CN169 CM321 CD330 CG330 CG12:CH70 CE330:CE336 CK330:CK336 CH330:CH336 CJ330 CD329:CE329 CG329:CH329 CJ329:CK329 CM329:CN329 CP329:CQ330 CQ322:CQ327 CM330 CG338:CH338 CM338:CN338 CJ338:CK338 CE258:CE264 CE267:CE273 CK276:CK282 CN285:CN291 CN294:CN300 CE303:CE309 CK312:CK318 CN321:CN327 BO249:BZ338 CC249:CC338 CF249:CF338 CI249:CI338 AD46:BZ54 CG102:CH105 CD102:CE105 CJ102:CK123 CF42:CF45 CJ46:CK73 CM128:CN141 CF55:CF66 CM11:CN70 CD190:CF190 CD204:CF204 CD219:CF219 CD234:CF234 CP11:CQ70" xr:uid="{FFB90BE6-4D7C-4065-9B3A-255CA0A500FA}"/>
    <dataValidation allowBlank="1" showInputMessage="1" promptTitle="Company Reporting Currency" prompt="You are not supposed to change the currency display here. " sqref="AM5:AM6" xr:uid="{1BBED3E9-E0DC-44C5-868A-1AA9C43B7083}"/>
    <dataValidation allowBlank="1" showInputMessage="1" promptTitle="What is this for?" prompt="You can overwrite the system year end to test the model. Please remove them or switch it to the factual (provided below) to avoid confusion. " sqref="AJ6:AK6" xr:uid="{0723ED1D-FEA6-4DA3-ADC5-CF0CABBFB049}"/>
    <dataValidation type="list" allowBlank="1" showInputMessage="1" showErrorMessage="1" sqref="N4 K3:L3" xr:uid="{AB2762D8-8788-42C4-BDCC-B90754A0A77C}">
      <formula1>"POC,Live Data"</formula1>
    </dataValidation>
    <dataValidation type="list" allowBlank="1" showInputMessage="1" sqref="Y128:Y129" xr:uid="{8ED3795D-81AF-46B7-A131-3A20DC6CE41E}">
      <formula1>array_typeIAdj</formula1>
    </dataValidation>
    <dataValidation type="list" allowBlank="1" showInputMessage="1" showErrorMessage="1" sqref="J10:K10" xr:uid="{6A7663D4-88C8-45A1-9725-11C3034EA01D}">
      <formula1>"1,0"</formula1>
    </dataValidation>
    <dataValidation allowBlank="1" showInputMessage="1" showErrorMessage="1" prompt="To change the scenario, please edit the top left cell of the block." sqref="W160 W146 W174" xr:uid="{26AF6942-3BBF-480F-8FCF-9662DBD725D3}"/>
    <dataValidation type="whole" errorStyle="warning" operator="equal" allowBlank="1" showInputMessage="1" showErrorMessage="1" errorTitle="Need more rows?" error="Please use the hidden rows below for additional single line P&amp;L metrics" sqref="W114 W58 W46:W54 W102:W110" xr:uid="{89D82C96-8FB4-41F7-9EF6-81E196E3326D}">
      <formula1>0</formula1>
    </dataValidation>
    <dataValidation type="list" allowBlank="1" showInputMessage="1" showErrorMessage="1" sqref="Y175 Y132 Y147 Y168 Y154 Y182 Y161" xr:uid="{46656000-52B8-4F2F-9161-9A28E2E4F804}">
      <formula1>array_RevProxy</formula1>
    </dataValidation>
    <dataValidation allowBlank="1" showInputMessage="1" promptTitle="Last value during the period" sqref="CD101:CE101 CJ101:CK101 CJ45:CK45" xr:uid="{63B001BE-A8D6-4537-87E9-BB583EABA5E5}"/>
    <dataValidation type="list" errorStyle="warning" allowBlank="1" showInputMessage="1" showErrorMessage="1" prompt="Please use the dropdown to select metric as part of calculation steps. Metrics available for choose are all listed in the section guide._x000a_" sqref="G250:G251" xr:uid="{F7FA6048-357C-486D-9059-F9F53F104E11}">
      <formula1>_xlfn.ANCHORARRAY(_xlfn.XLOOKUP($W250,$S$249:$T$249, $S$250:$T$250))</formula1>
    </dataValidation>
  </dataValidations>
  <hyperlinks>
    <hyperlink ref="AB20" location="Definitions!C43" tooltip="Go to Definitions!C43" display="Definitions!C43" xr:uid="{69C04328-9E7B-41D2-9685-8CF54D7C9DE9}"/>
    <hyperlink ref="AB21" location="Definitions!C49" tooltip="Go to Definitions!C49" display="Definitions!C49" xr:uid="{32C7B090-5AB3-4C4A-BB8F-B3B1FA067DCB}"/>
    <hyperlink ref="AB22" location="Definitions!C50" tooltip="Go to Definitions!C50" display="Definitions!C50" xr:uid="{7F7ABD9C-22C3-488F-BDFF-5BA5C9896FDD}"/>
    <hyperlink ref="AB25" location="Definitions!C52" tooltip="Go to Definitions!C52" display="Definitions!C52" xr:uid="{23B92474-E1F6-43D0-BC71-56BC670D8F71}"/>
    <hyperlink ref="AB32" location="Definitions!C58" tooltip="Go to Definitions!C58" display="Definitions!C58" xr:uid="{78F8B0FD-3769-47F8-8780-60ECF842B0A3}"/>
    <hyperlink ref="AB33" location="Definitions!C53" tooltip="Go to Definitions!C53" display="Definitions!C53" xr:uid="{1A8BC274-E905-40AB-94A9-ADF5334C5B20}"/>
    <hyperlink ref="AB34" location="Definitions!C54" tooltip="Go to Definitions!C54" display="Definitions!C54" xr:uid="{BB284E49-6C83-4BC1-AB04-1ACDCA5783E3}"/>
    <hyperlink ref="AB35" location="Definitions!C55" tooltip="Go to Definitions!C55" display="Definitions!C55" xr:uid="{5910E0A9-CDE1-49B7-B6DC-C33B974D5F41}"/>
    <hyperlink ref="AB36" location="Definitions!C56" tooltip="Go to Definitions!C56" display="Definitions!C56" xr:uid="{D9766022-4AF4-47E7-8361-549BFB26266C}"/>
    <hyperlink ref="AB77" location="Definitions!C49" tooltip="Go to Definitions!C49" display="Definitions!C49" xr:uid="{076A5C1F-4E00-4E8B-87EB-3FFEB7626AD5}"/>
    <hyperlink ref="AB78" location="Definitions!C50" tooltip="Go to Definitions!C50" display="Definitions!C50" xr:uid="{6D2640F3-F573-4666-A52E-AAC73BE9E63B}"/>
    <hyperlink ref="AB80" location="Definitions!C51" tooltip="Go to Definitions!C51" display="Definitions!C51" xr:uid="{CDF635B5-FFAD-450E-9A7D-4CDD11F6B674}"/>
    <hyperlink ref="AB81" location="Definitions!C52" tooltip="Go to Definitions!C52" display="Definitions!C52" xr:uid="{AB7C16BF-DF13-456C-A770-B1679365E897}"/>
    <hyperlink ref="AB92" location="Definitions!C56" tooltip="Go to Definitions!C56" display="Definitions!C56" xr:uid="{1ABB18EA-896A-496A-962B-C2B7B3F56C19}"/>
    <hyperlink ref="AE5:AE6" location="CX_ENTITY" display="CX_ENTITY" xr:uid="{3E0B194A-338E-46E4-A28A-6873199BD7F1}"/>
    <hyperlink ref="AB82:AB87" location="Definitions!C52" tooltip="Go to Definitions!C52" display="Definitions!C52" xr:uid="{266AB484-9F50-403A-A31C-10468B611FC7}"/>
    <hyperlink ref="AC76" location="Definition!D49" tooltip="Go to Definition!D49" display="Definition!D49" xr:uid="{9F78C0C3-ED25-4A01-9992-98AF147E887B}"/>
    <hyperlink ref="AC77" location="Definition!D58" tooltip="Go to Definition!D58" display="Definition!D58" xr:uid="{70CB6D01-AAB8-4FC4-A3D6-AB40E2CF6C56}"/>
    <hyperlink ref="AC78" location="Definition!D59" tooltip="Go to Definition!D59" display="Definition!D59" xr:uid="{8B591F17-864A-446A-BA26-EE11242FE5B1}"/>
    <hyperlink ref="AC81" location="Definition!D61" tooltip="Go to Definition!D61" display="Definition!D61" xr:uid="{6DCB4BAE-CABC-46EC-ADC5-7C777432B4EB}"/>
    <hyperlink ref="AC88" location="Definition!D67" tooltip="Go to Definition!D67" display="Definition!D67" xr:uid="{CC65A9C3-0DC1-48A4-BB02-443744E2545E}"/>
    <hyperlink ref="AC89" location="Definition!D62" tooltip="Go to Definition!D62" display="Definition!D62" xr:uid="{61DFF400-8346-4B15-A46B-25B673915366}"/>
    <hyperlink ref="AC91" location="Definition!D64" tooltip="Go to Definition!D64" display="Definition!D64" xr:uid="{8E8469CA-C2A1-427C-9F55-A08D3779F525}"/>
    <hyperlink ref="AC101" location="Definition!D123" tooltip="Go to Definition!D123" display="Definition!D123" xr:uid="{F7FDEE4A-F52F-4B99-A0E1-6C310EEB5BD4}"/>
    <hyperlink ref="AC113" location="Definition!D73" tooltip="Go to Definition!D73" display="Definition!D73" xr:uid="{8836CFC3-7889-4426-BA17-40C22392800B}"/>
    <hyperlink ref="AC102:AC110" location="Definition!D123" tooltip="Go to Definition!D123" display="Definition!D123" xr:uid="{1590A824-ABBC-4551-89E3-8A74D8D5F2C4}"/>
    <hyperlink ref="AC114:AC118" location="Definition!D73" tooltip="Go to Definition!D73" display="Definition!D73" xr:uid="{58F5DF21-5195-4BFF-B873-500F992EA51B}"/>
    <hyperlink ref="AC119:AC122" location="Definition!D73" tooltip="Go to Definition!D73" display="Definition!D73" xr:uid="{C727D190-DEBB-4403-B846-5DB70373898A}"/>
  </hyperlinks>
  <pageMargins left="0.25" right="0.25" top="0.75" bottom="0.75" header="0.3" footer="0.3"/>
  <pageSetup paperSize="8" fitToWidth="4" orientation="landscape" r:id="rId1"/>
  <picture r:id="rId2"/>
  <extLst>
    <ext xmlns:x14="http://schemas.microsoft.com/office/spreadsheetml/2009/9/main" uri="{78C0D931-6437-407d-A8EE-F0AAD7539E65}">
      <x14:conditionalFormattings>
        <x14:conditionalFormatting xmlns:xm="http://schemas.microsoft.com/office/excel/2006/main">
          <x14:cfRule type="iconSet" priority="31069" id="{19C4F659-4EDA-46C4-B215-AF07D4FFF345}">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L20:L66</xm:sqref>
        </x14:conditionalFormatting>
        <x14:conditionalFormatting xmlns:xm="http://schemas.microsoft.com/office/excel/2006/main">
          <x14:cfRule type="iconSet" priority="3468" id="{27CC4E5C-0504-4B24-BCBE-20F0719285A7}">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L139:L227 L76:L137</xm:sqref>
        </x14:conditionalFormatting>
        <x14:conditionalFormatting xmlns:xm="http://schemas.microsoft.com/office/excel/2006/main">
          <x14:cfRule type="iconSet" priority="15497" id="{E264A225-BE82-45C9-8736-BFECDC440078}">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L231:L242</xm:sqref>
        </x14:conditionalFormatting>
        <x14:conditionalFormatting xmlns:xm="http://schemas.microsoft.com/office/excel/2006/main">
          <x14:cfRule type="iconSet" priority="3510" id="{694B86F4-1C9D-483B-B33D-7494CCAE3CD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2368" id="{BB55B882-2F5E-4FA8-859E-C0EEE4973DE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Z46:Z54</xm:sqref>
        </x14:conditionalFormatting>
        <x14:conditionalFormatting xmlns:xm="http://schemas.microsoft.com/office/excel/2006/main">
          <x14:cfRule type="iconSet" priority="3556" id="{16C23384-4523-4ED2-B521-5CB942D6F281}">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Z57:Z58 Z20:Z42 Z145:Z156 Z159:Z170 Z173:Z186 Z189:Z227 Z45 Z55 Z67:Z71 Z130:Z142 Z74:Z127</xm:sqref>
        </x14:conditionalFormatting>
        <x14:conditionalFormatting xmlns:xm="http://schemas.microsoft.com/office/excel/2006/main">
          <x14:cfRule type="iconSet" priority="22606" id="{2A5F0D4A-2855-4824-AC3C-4F71FCF782B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Z59:Z66</xm:sqref>
        </x14:conditionalFormatting>
        <x14:conditionalFormatting xmlns:xm="http://schemas.microsoft.com/office/excel/2006/main">
          <x14:cfRule type="iconSet" priority="125" id="{25EE8D77-4EC5-46FC-AD81-209D518ADB3E}">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Z101:Z110</xm:sqref>
        </x14:conditionalFormatting>
        <x14:conditionalFormatting xmlns:xm="http://schemas.microsoft.com/office/excel/2006/main">
          <x14:cfRule type="iconSet" priority="122" id="{4F8DE465-ED6F-4E76-9A9C-865DD7F83D7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Z113:Z123</xm:sqref>
        </x14:conditionalFormatting>
        <x14:conditionalFormatting xmlns:xm="http://schemas.microsoft.com/office/excel/2006/main">
          <x14:cfRule type="iconSet" priority="2136" id="{43F0E0B9-33EE-40F0-92C6-42AFEAB6346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Z231:Z242</xm:sqref>
        </x14:conditionalFormatting>
        <x14:conditionalFormatting xmlns:xm="http://schemas.microsoft.com/office/excel/2006/main">
          <x14:cfRule type="iconSet" priority="1828" id="{74A38CEF-13E9-43D4-9765-D365F77E3E1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Z245</xm:sqref>
        </x14:conditionalFormatting>
        <x14:conditionalFormatting xmlns:xm="http://schemas.microsoft.com/office/excel/2006/main">
          <x14:cfRule type="iconSet" priority="1840" id="{4851AF5D-ED7A-47CA-AD84-9E9C0B9F7A4A}">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Z249:Z255 Z257:Z338</xm:sqref>
        </x14:conditionalFormatting>
        <x14:conditionalFormatting xmlns:xm="http://schemas.microsoft.com/office/excel/2006/main">
          <x14:cfRule type="iconSet" priority="1819" id="{D60D2AA2-7BFA-42CA-9F4C-CDF30A49969F}">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Z250:Z255</xm:sqref>
        </x14:conditionalFormatting>
        <x14:conditionalFormatting xmlns:xm="http://schemas.microsoft.com/office/excel/2006/main">
          <x14:cfRule type="iconSet" priority="177" id="{A8DC4BAF-F0B7-481E-B0FA-E45E41AF29D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Z256</xm:sqref>
        </x14:conditionalFormatting>
        <x14:conditionalFormatting xmlns:xm="http://schemas.microsoft.com/office/excel/2006/main">
          <x14:cfRule type="iconSet" priority="1534" id="{45EEA127-8253-43CB-9547-A31A2A41A83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Z259:Z264</xm:sqref>
        </x14:conditionalFormatting>
        <x14:conditionalFormatting xmlns:xm="http://schemas.microsoft.com/office/excel/2006/main">
          <x14:cfRule type="iconSet" priority="1390" id="{3B4F43BF-E6C4-4018-9DB0-A82B3291BF8F}">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Z268:Z273</xm:sqref>
        </x14:conditionalFormatting>
        <x14:conditionalFormatting xmlns:xm="http://schemas.microsoft.com/office/excel/2006/main">
          <x14:cfRule type="iconSet" priority="1246" id="{6C4D1A35-9931-46AC-BD97-5EB1FE03D47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Z277:Z282</xm:sqref>
        </x14:conditionalFormatting>
        <x14:conditionalFormatting xmlns:xm="http://schemas.microsoft.com/office/excel/2006/main">
          <x14:cfRule type="iconSet" priority="1102" id="{9A2F4B38-BBC4-41B2-BE9B-95429001CD7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Z286:Z291</xm:sqref>
        </x14:conditionalFormatting>
        <x14:conditionalFormatting xmlns:xm="http://schemas.microsoft.com/office/excel/2006/main">
          <x14:cfRule type="iconSet" priority="957" id="{B9588899-2060-4DB6-996A-8501FBBE1BEA}">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Z295:Z300</xm:sqref>
        </x14:conditionalFormatting>
        <x14:conditionalFormatting xmlns:xm="http://schemas.microsoft.com/office/excel/2006/main">
          <x14:cfRule type="iconSet" priority="808" id="{FEBC6336-0962-46F7-9A14-DDC0F1DD82C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Z304:Z309</xm:sqref>
        </x14:conditionalFormatting>
        <x14:conditionalFormatting xmlns:xm="http://schemas.microsoft.com/office/excel/2006/main">
          <x14:cfRule type="iconSet" priority="659" id="{51143611-8936-498C-A708-B1AB5A7591A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Z313:Z318</xm:sqref>
        </x14:conditionalFormatting>
        <x14:conditionalFormatting xmlns:xm="http://schemas.microsoft.com/office/excel/2006/main">
          <x14:cfRule type="iconSet" priority="510" id="{B4FA1B74-0739-45BC-AABD-419AD55D35E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Z322:Z327</xm:sqref>
        </x14:conditionalFormatting>
        <x14:conditionalFormatting xmlns:xm="http://schemas.microsoft.com/office/excel/2006/main">
          <x14:cfRule type="iconSet" priority="361" id="{117D2A52-2F6E-47E7-8209-43B9029A58C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Z331:Z336</xm:sqref>
        </x14:conditionalFormatting>
        <x14:conditionalFormatting xmlns:xm="http://schemas.microsoft.com/office/excel/2006/main">
          <x14:cfRule type="iconSet" priority="3506" id="{81881DDD-0EBF-455F-BF67-9C80AA47F1C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xm:sqref>
        </x14:conditionalFormatting>
        <x14:conditionalFormatting xmlns:xm="http://schemas.microsoft.com/office/excel/2006/main">
          <x14:cfRule type="iconSet" priority="3549" id="{1F5DF1F8-503C-4242-B86A-EE5C81E4EA95}">
            <x14:iconSet iconSet="3Symbols" custom="1">
              <x14:cfvo type="percent">
                <xm:f>0</xm:f>
              </x14:cfvo>
              <x14:cfvo type="num" gte="0">
                <xm:f>0</xm:f>
              </x14:cfvo>
              <x14:cfvo type="num">
                <xm:f>1</xm:f>
              </x14:cfvo>
              <x14:cfIcon iconSet="NoIcons" iconId="0"/>
              <x14:cfIcon iconSet="3Symbols" iconId="1"/>
              <x14:cfIcon iconSet="3Symbols" iconId="0"/>
            </x14:iconSet>
          </x14:cfRule>
          <x14:cfRule type="iconSet" priority="3547" id="{2FFA6C13-3DFB-4256-B4C8-5D3050C5DC65}">
            <x14:iconSet iconSet="3Symbols" custom="1">
              <x14:cfvo type="percent">
                <xm:f>0</xm:f>
              </x14:cfvo>
              <x14:cfvo type="num" gte="0">
                <xm:f>0</xm:f>
              </x14:cfvo>
              <x14:cfvo type="num">
                <xm:f>1</xm:f>
              </x14:cfvo>
              <x14:cfIcon iconSet="NoIcons" iconId="0"/>
              <x14:cfIcon iconSet="3Symbols" iconId="1"/>
              <x14:cfIcon iconSet="3Symbols" iconId="0"/>
            </x14:iconSet>
          </x14:cfRule>
          <xm:sqref>AD227</xm:sqref>
        </x14:conditionalFormatting>
        <x14:conditionalFormatting xmlns:xm="http://schemas.microsoft.com/office/excel/2006/main">
          <x14:cfRule type="iconSet" priority="2133" id="{9ACD989D-2CEE-4355-8644-943E540AEDF1}">
            <x14:iconSet iconSet="3Symbols" custom="1">
              <x14:cfvo type="percent">
                <xm:f>0</xm:f>
              </x14:cfvo>
              <x14:cfvo type="num" gte="0">
                <xm:f>0</xm:f>
              </x14:cfvo>
              <x14:cfvo type="num">
                <xm:f>1</xm:f>
              </x14:cfvo>
              <x14:cfIcon iconSet="NoIcons" iconId="0"/>
              <x14:cfIcon iconSet="3Symbols" iconId="1"/>
              <x14:cfIcon iconSet="3Symbols" iconId="0"/>
            </x14:iconSet>
          </x14:cfRule>
          <x14:cfRule type="iconSet" priority="2132" id="{7C2D151B-17F5-4B62-8FDF-1D906875632B}">
            <x14:iconSet iconSet="3Symbols" custom="1">
              <x14:cfvo type="percent">
                <xm:f>0</xm:f>
              </x14:cfvo>
              <x14:cfvo type="num" gte="0">
                <xm:f>0</xm:f>
              </x14:cfvo>
              <x14:cfvo type="num">
                <xm:f>1</xm:f>
              </x14:cfvo>
              <x14:cfIcon iconSet="NoIcons" iconId="0"/>
              <x14:cfIcon iconSet="3Symbols" iconId="1"/>
              <x14:cfIcon iconSet="3Symbols" iconId="0"/>
            </x14:iconSet>
          </x14:cfRule>
          <xm:sqref>AD242</xm:sqref>
        </x14:conditionalFormatting>
        <x14:conditionalFormatting xmlns:xm="http://schemas.microsoft.com/office/excel/2006/main">
          <x14:cfRule type="iconSet" priority="3552" id="{F438FF56-72CD-40AD-9A99-1BDB8BFC1E18}">
            <x14:iconSet iconSet="3Symbols" showValue="0" custom="1">
              <x14:cfvo type="percent">
                <xm:f>0</xm:f>
              </x14:cfvo>
              <x14:cfvo type="num">
                <xm:f>0</xm:f>
              </x14:cfvo>
              <x14:cfvo type="num">
                <xm:f>1</xm:f>
              </x14:cfvo>
              <x14:cfIcon iconSet="NoIcons" iconId="0"/>
              <x14:cfIcon iconSet="3Symbols" iconId="2"/>
              <x14:cfIcon iconSet="3Symbols" iconId="0"/>
            </x14:iconSet>
          </x14:cfRule>
          <xm:sqref>AD198:AF198</xm:sqref>
        </x14:conditionalFormatting>
        <x14:conditionalFormatting xmlns:xm="http://schemas.microsoft.com/office/excel/2006/main">
          <x14:cfRule type="iconSet" priority="3553" id="{F5F054A2-B79F-4D7E-9880-E87D7BF31C9A}">
            <x14:iconSet iconSet="3Symbols" showValue="0" custom="1">
              <x14:cfvo type="percent">
                <xm:f>0</xm:f>
              </x14:cfvo>
              <x14:cfvo type="num">
                <xm:f>0</xm:f>
              </x14:cfvo>
              <x14:cfvo type="num">
                <xm:f>1</xm:f>
              </x14:cfvo>
              <x14:cfIcon iconSet="NoIcons" iconId="0"/>
              <x14:cfIcon iconSet="3Symbols" iconId="2"/>
              <x14:cfIcon iconSet="3Symbols" iconId="0"/>
            </x14:iconSet>
          </x14:cfRule>
          <xm:sqref>AD212:AF212</xm:sqref>
        </x14:conditionalFormatting>
        <x14:conditionalFormatting xmlns:xm="http://schemas.microsoft.com/office/excel/2006/main">
          <x14:cfRule type="iconSet" priority="3554" id="{16CF4079-ED35-4199-B94C-D44E710A43A1}">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55" id="{4706698A-3C6D-40BD-AFF4-68A70D158C7E}">
            <x14:iconSet iconSet="3Symbols" showValue="0" custom="1">
              <x14:cfvo type="percent">
                <xm:f>0</xm:f>
              </x14:cfvo>
              <x14:cfvo type="num">
                <xm:f>0</xm:f>
              </x14:cfvo>
              <x14:cfvo type="num">
                <xm:f>1</xm:f>
              </x14:cfvo>
              <x14:cfIcon iconSet="NoIcons" iconId="0"/>
              <x14:cfIcon iconSet="3Symbols" iconId="2"/>
              <x14:cfIcon iconSet="3Symbols" iconId="0"/>
            </x14:iconSet>
          </x14:cfRule>
          <xm:sqref>AD227:AF227</xm:sqref>
        </x14:conditionalFormatting>
        <x14:conditionalFormatting xmlns:xm="http://schemas.microsoft.com/office/excel/2006/main">
          <x14:cfRule type="iconSet" priority="15500" id="{814C59F2-3AE9-40C6-B954-3AA38742119B}">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15499" id="{329BC99E-6F74-48E0-85F1-80B68387FB6B}">
            <x14:iconSet iconSet="3Symbols" showValue="0" custom="1">
              <x14:cfvo type="percent">
                <xm:f>0</xm:f>
              </x14:cfvo>
              <x14:cfvo type="num">
                <xm:f>0</xm:f>
              </x14:cfvo>
              <x14:cfvo type="num">
                <xm:f>1</xm:f>
              </x14:cfvo>
              <x14:cfIcon iconSet="NoIcons" iconId="0"/>
              <x14:cfIcon iconSet="3Symbols" iconId="2"/>
              <x14:cfIcon iconSet="3Symbols" iconId="0"/>
            </x14:iconSet>
          </x14:cfRule>
          <xm:sqref>AD242:AF242</xm:sqref>
        </x14:conditionalFormatting>
        <x14:conditionalFormatting xmlns:xm="http://schemas.microsoft.com/office/excel/2006/main">
          <x14:cfRule type="iconSet" priority="3550" id="{F83C4A56-21C1-4052-AFC7-5C191365930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3551" id="{1C1F9614-47AE-41AB-9185-E9BF7C3A5D67}">
            <x14:iconSet iconSet="3Symbols" showValue="0" custom="1">
              <x14:cfvo type="percent">
                <xm:f>0</xm:f>
              </x14:cfvo>
              <x14:cfvo type="num">
                <xm:f>0</xm:f>
              </x14:cfvo>
              <x14:cfvo type="num">
                <xm:f>1</xm:f>
              </x14:cfvo>
              <x14:cfIcon iconSet="NoIcons" iconId="0"/>
              <x14:cfIcon iconSet="3Symbols" iconId="0"/>
              <x14:cfIcon iconSet="3Symbols" iconId="2"/>
            </x14:iconSet>
          </x14:cfRule>
          <xm:sqref>AD139:BZ139</xm:sqref>
        </x14:conditionalFormatting>
        <x14:conditionalFormatting xmlns:xm="http://schemas.microsoft.com/office/excel/2006/main">
          <x14:cfRule type="iconSet" priority="3503" id="{7D531B93-ACBC-490C-BA13-3D04FF32EA7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AD157:BZ157</xm:sqref>
        </x14:conditionalFormatting>
        <x14:conditionalFormatting xmlns:xm="http://schemas.microsoft.com/office/excel/2006/main">
          <x14:cfRule type="iconSet" priority="3501" id="{C43265C0-2FD7-4684-A595-8376F936398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AD171:BZ171</xm:sqref>
        </x14:conditionalFormatting>
        <x14:conditionalFormatting xmlns:xm="http://schemas.microsoft.com/office/excel/2006/main">
          <x14:cfRule type="iconSet" priority="3498" id="{FD3F7B2C-35D3-487C-B59D-3519D0664FF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94" id="{71BAC0BF-D2D5-4747-ACBB-6ECC629D074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AD187:BZ187</xm:sqref>
        </x14:conditionalFormatting>
        <x14:conditionalFormatting xmlns:xm="http://schemas.microsoft.com/office/excel/2006/main">
          <x14:cfRule type="iconSet" priority="3486" id="{7D85DAC1-262E-4C3B-B6D5-8E290306EA8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5" id="{091285B7-B781-420D-A55A-FA6C8903CF2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AD201:BZ201</xm:sqref>
        </x14:conditionalFormatting>
        <x14:conditionalFormatting xmlns:xm="http://schemas.microsoft.com/office/excel/2006/main">
          <x14:cfRule type="iconSet" priority="3531" id="{FA5D8457-2CE7-4D34-8446-B3985317460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AD201:BZ202 AD216:BZ217 AE17:BZ17 AD43:BZ43 AD72:BZ72 AD99:BZ99 AD128:BZ128 AD143:BZ143</xm:sqref>
        </x14:conditionalFormatting>
        <x14:conditionalFormatting xmlns:xm="http://schemas.microsoft.com/office/excel/2006/main">
          <x14:cfRule type="iconSet" priority="3484" id="{0B591261-DDC3-4FD2-8093-68957F060CF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3" id="{CA7A33A5-4D0D-4B7C-94DA-F7438CD4AF7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AD216:BZ216</xm:sqref>
        </x14:conditionalFormatting>
        <x14:conditionalFormatting xmlns:xm="http://schemas.microsoft.com/office/excel/2006/main">
          <x14:cfRule type="iconSet" priority="2123" id="{E6F8F41F-C204-48E8-BDF2-9C90BCF685A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2122" id="{60C56B8F-1AF9-4A4D-8E69-D66BCB5E8F7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AD231:BZ231</xm:sqref>
        </x14:conditionalFormatting>
        <x14:conditionalFormatting xmlns:xm="http://schemas.microsoft.com/office/excel/2006/main">
          <x14:cfRule type="iconSet" priority="2128" id="{D6D8DEF5-83A4-44BD-984C-70D564CD4FE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AD231:BZ232</xm:sqref>
        </x14:conditionalFormatting>
        <x14:conditionalFormatting xmlns:xm="http://schemas.microsoft.com/office/excel/2006/main">
          <x14:cfRule type="iconSet" priority="3540" id="{13446D87-4B3E-409D-B1BD-766FC86100CE}">
            <x14:iconSet iconSet="3Symbols" showValue="0" custom="1">
              <x14:cfvo type="percent">
                <xm:f>0</xm:f>
              </x14:cfvo>
              <x14:cfvo type="num">
                <xm:f>0</xm:f>
              </x14:cfvo>
              <x14:cfvo type="num">
                <xm:f>1</xm:f>
              </x14:cfvo>
              <x14:cfIcon iconSet="NoIcons" iconId="0"/>
              <x14:cfIcon iconSet="3Symbols" iconId="2"/>
              <x14:cfIcon iconSet="3Symbols" iconId="0"/>
            </x14:iconSet>
          </x14:cfRule>
          <xm:sqref>AG198:BZ198</xm:sqref>
        </x14:conditionalFormatting>
        <x14:conditionalFormatting xmlns:xm="http://schemas.microsoft.com/office/excel/2006/main">
          <x14:cfRule type="iconSet" priority="3537" id="{EB822E7F-D5A8-4F6F-85C9-DA477E276888}">
            <x14:iconSet iconSet="3Symbols" showValue="0" custom="1">
              <x14:cfvo type="percent">
                <xm:f>0</xm:f>
              </x14:cfvo>
              <x14:cfvo type="num">
                <xm:f>0</xm:f>
              </x14:cfvo>
              <x14:cfvo type="num">
                <xm:f>1</xm:f>
              </x14:cfvo>
              <x14:cfIcon iconSet="NoIcons" iconId="0"/>
              <x14:cfIcon iconSet="3Symbols" iconId="2"/>
              <x14:cfIcon iconSet="3Symbols" iconId="0"/>
            </x14:iconSet>
          </x14:cfRule>
          <xm:sqref>AG212:BZ212</xm:sqref>
        </x14:conditionalFormatting>
        <x14:conditionalFormatting xmlns:xm="http://schemas.microsoft.com/office/excel/2006/main">
          <x14:cfRule type="iconSet" priority="3536" id="{C3CEAC43-8818-44A0-8DFD-AD48EB975ABD}">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41" id="{1C7016D1-37C3-4B4C-A16A-692CAEE42C75}">
            <x14:iconSet iconSet="3Symbols" showValue="0" custom="1">
              <x14:cfvo type="percent">
                <xm:f>0</xm:f>
              </x14:cfvo>
              <x14:cfvo type="num">
                <xm:f>0</xm:f>
              </x14:cfvo>
              <x14:cfvo type="num">
                <xm:f>1</xm:f>
              </x14:cfvo>
              <x14:cfIcon iconSet="NoIcons" iconId="0"/>
              <x14:cfIcon iconSet="3Symbols" iconId="2"/>
              <x14:cfIcon iconSet="3Symbols" iconId="0"/>
            </x14:iconSet>
          </x14:cfRule>
          <xm:sqref>AG227:BZ227</xm:sqref>
        </x14:conditionalFormatting>
        <x14:conditionalFormatting xmlns:xm="http://schemas.microsoft.com/office/excel/2006/main">
          <x14:cfRule type="iconSet" priority="15514" id="{B3B424C0-29B8-4A20-B955-1E119A57529A}">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15513" id="{8DE5DAFC-5C86-4336-BD4D-7B7A350C65FB}">
            <x14:iconSet iconSet="3Symbols" showValue="0" custom="1">
              <x14:cfvo type="percent">
                <xm:f>0</xm:f>
              </x14:cfvo>
              <x14:cfvo type="num">
                <xm:f>0</xm:f>
              </x14:cfvo>
              <x14:cfvo type="num">
                <xm:f>1</xm:f>
              </x14:cfvo>
              <x14:cfIcon iconSet="NoIcons" iconId="0"/>
              <x14:cfIcon iconSet="3Symbols" iconId="2"/>
              <x14:cfIcon iconSet="3Symbols" iconId="0"/>
            </x14:iconSet>
          </x14:cfRule>
          <xm:sqref>AG242:BZ242</xm:sqref>
        </x14:conditionalFormatting>
        <x14:conditionalFormatting xmlns:xm="http://schemas.microsoft.com/office/excel/2006/main">
          <x14:cfRule type="iconSet" priority="3528" id="{F032A34E-7A81-4D4E-A067-987854CBCA7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CM43</xm:sqref>
        </x14:conditionalFormatting>
        <x14:conditionalFormatting xmlns:xm="http://schemas.microsoft.com/office/excel/2006/main">
          <x14:cfRule type="iconSet" priority="3516" id="{80EB2A0C-DE24-47E1-BA45-DAAB8FABE31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xm:sqref>
        </x14:conditionalFormatting>
        <x14:conditionalFormatting xmlns:xm="http://schemas.microsoft.com/office/excel/2006/main">
          <x14:cfRule type="iconSet" priority="3522" id="{3DB69A9B-1949-4A3A-B402-EA63A0CEA69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24" id="{CFA44586-32EF-40FD-B005-578CAA01265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CM72:CN72</xm:sqref>
        </x14:conditionalFormatting>
        <x14:conditionalFormatting xmlns:xm="http://schemas.microsoft.com/office/excel/2006/main">
          <x14:cfRule type="iconSet" priority="3529" id="{035A2B15-B73F-4739-9C72-0160BC20D4C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 CM43:CN43 CM17:CN17 CM72:CN72 CM128:CN128 CP128:CQ128 CP143:CQ143 CP72:CQ72 CP17:CQ17 CP99:CQ99 CP43:CQ43 CM143:CN143</xm:sqref>
        </x14:conditionalFormatting>
        <x14:conditionalFormatting xmlns:xm="http://schemas.microsoft.com/office/excel/2006/main">
          <x14:cfRule type="iconSet" priority="3512" id="{BC0E44A8-F1D4-4F1B-A9A7-DAC098B3B51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xm:sqref>
        </x14:conditionalFormatting>
        <x14:conditionalFormatting xmlns:xm="http://schemas.microsoft.com/office/excel/2006/main">
          <x14:cfRule type="iconSet" priority="3502" id="{034AFD0B-6816-4D27-A823-8654C5CF587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CM157:CN157 CP157:CQ157</xm:sqref>
        </x14:conditionalFormatting>
        <x14:conditionalFormatting xmlns:xm="http://schemas.microsoft.com/office/excel/2006/main">
          <x14:cfRule type="iconSet" priority="3500" id="{79A2B6A6-AEC5-4EDC-A9C7-74D7010637A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 CP171:CQ171</xm:sqref>
        </x14:conditionalFormatting>
        <x14:conditionalFormatting xmlns:xm="http://schemas.microsoft.com/office/excel/2006/main">
          <x14:cfRule type="iconSet" priority="3481" id="{58B06B4C-B87B-4F6D-BF35-E1D5D94C670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0" id="{CCA8D839-753E-4634-8CB0-FD383038C89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xm:sqref>
        </x14:conditionalFormatting>
        <x14:conditionalFormatting xmlns:xm="http://schemas.microsoft.com/office/excel/2006/main">
          <x14:cfRule type="iconSet" priority="3497" id="{74E8F27D-BC93-474B-ACAA-6F523E22BD7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 CP187:CQ187</xm:sqref>
        </x14:conditionalFormatting>
        <x14:conditionalFormatting xmlns:xm="http://schemas.microsoft.com/office/excel/2006/main">
          <x14:cfRule type="iconSet" priority="3477" id="{E4BB7AF6-AA75-4AA8-A753-A50BA99E0ED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6" id="{9031DDFD-4EBC-431D-97FD-DAD1C4421CF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xm:sqref>
        </x14:conditionalFormatting>
        <x14:conditionalFormatting xmlns:xm="http://schemas.microsoft.com/office/excel/2006/main">
          <x14:cfRule type="iconSet" priority="3525" id="{E3E5E25A-AA31-4D6E-ACE6-45AF3E44924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CN43</xm:sqref>
        </x14:conditionalFormatting>
        <x14:conditionalFormatting xmlns:xm="http://schemas.microsoft.com/office/excel/2006/main">
          <x14:cfRule type="iconSet" priority="3523" id="{B4D00A5C-6458-41CA-B7AF-B1459C0B8D6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21" id="{E11E9CDB-DA2C-4CC4-B7FD-7CBD4160B48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CN72</xm:sqref>
        </x14:conditionalFormatting>
        <x14:conditionalFormatting xmlns:xm="http://schemas.microsoft.com/office/excel/2006/main">
          <x14:cfRule type="iconSet" priority="3515" id="{3E70289F-63EE-4A8C-967C-4294148EA29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CN99</xm:sqref>
        </x14:conditionalFormatting>
        <x14:conditionalFormatting xmlns:xm="http://schemas.microsoft.com/office/excel/2006/main">
          <x14:cfRule type="iconSet" priority="3527" id="{D7B5B4AF-C63E-4469-AC29-65ED38096E3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CP43</xm:sqref>
        </x14:conditionalFormatting>
        <x14:conditionalFormatting xmlns:xm="http://schemas.microsoft.com/office/excel/2006/main">
          <x14:cfRule type="iconSet" priority="3514" id="{64F6F06C-8532-482B-AEB9-030C9FDA7BD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xm:sqref>
        </x14:conditionalFormatting>
        <x14:conditionalFormatting xmlns:xm="http://schemas.microsoft.com/office/excel/2006/main">
          <x14:cfRule type="iconSet" priority="3520" id="{FD1E8AF8-2AFF-4624-8136-1D3FE85B73B9}">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18" id="{C44D0591-5AFE-4B88-8E66-3C0A995B916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CP72:CQ72</xm:sqref>
        </x14:conditionalFormatting>
        <x14:conditionalFormatting xmlns:xm="http://schemas.microsoft.com/office/excel/2006/main">
          <x14:cfRule type="iconSet" priority="3511" id="{1A00DF16-6EB1-4D29-8400-E49780476AD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CP99:CQ99</xm:sqref>
        </x14:conditionalFormatting>
        <x14:conditionalFormatting xmlns:xm="http://schemas.microsoft.com/office/excel/2006/main">
          <x14:cfRule type="iconSet" priority="3482" id="{5665F5B2-A519-40C1-89F9-1F6CC03F51E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CP157:CQ157</xm:sqref>
        </x14:conditionalFormatting>
        <x14:conditionalFormatting xmlns:xm="http://schemas.microsoft.com/office/excel/2006/main">
          <x14:cfRule type="iconSet" priority="3479" id="{12290F22-8FF2-4114-B65B-3C7B27D882C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8" id="{BC401A55-636B-4017-8C04-FECAE924630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CP171:CQ171</xm:sqref>
        </x14:conditionalFormatting>
        <x14:conditionalFormatting xmlns:xm="http://schemas.microsoft.com/office/excel/2006/main">
          <x14:cfRule type="iconSet" priority="3474" id="{C71119C8-9894-4345-8425-DFF29E98756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5" id="{8516858D-24AD-45A4-B04C-84F0D484A12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CP187:CQ187</xm:sqref>
        </x14:conditionalFormatting>
        <x14:conditionalFormatting xmlns:xm="http://schemas.microsoft.com/office/excel/2006/main">
          <x14:cfRule type="iconSet" priority="3526" id="{CEC1F745-8083-4354-9A6E-247FDA70FAE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CQ43</xm:sqref>
        </x14:conditionalFormatting>
        <x14:conditionalFormatting xmlns:xm="http://schemas.microsoft.com/office/excel/2006/main">
          <x14:cfRule type="iconSet" priority="3517" id="{3E79294A-0941-4D89-9443-B46AA974C08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19" id="{2F5D6EA6-1C92-4DC8-BF31-C001BFBAE26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CQ72</xm:sqref>
        </x14:conditionalFormatting>
        <x14:conditionalFormatting xmlns:xm="http://schemas.microsoft.com/office/excel/2006/main">
          <x14:cfRule type="iconSet" priority="3513" id="{56936D03-2E1D-4E38-9809-88C193D5020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xr:uid="{ACA501C7-E691-464D-91D9-4D57FCA97D11}">
          <x14:formula1>
            <xm:f>_xlfn.ANCHORARRAY(_xlfn.XLOOKUP(Y205,_xlfn.TOROW(array_scnCascading),Developer!#REF!,""))</xm:f>
          </x14:formula1>
          <xm:sqref>Z205:AA205</xm:sqref>
        </x14:dataValidation>
        <x14:dataValidation type="list" allowBlank="1" showInputMessage="1" showErrorMessage="1" xr:uid="{4458476F-50AD-4A7B-9E53-EF55D58169B4}">
          <x14:formula1>
            <xm:f>_xlfn.ANCHORARRAY(Developer!#REF!)</xm:f>
          </x14:formula1>
          <xm:sqref>H4:I4</xm:sqref>
        </x14:dataValidation>
        <x14:dataValidation type="list" allowBlank="1" showInputMessage="1" showErrorMessage="1" xr:uid="{87990F97-CB96-4084-A6F3-C89CDCE4BD68}">
          <x14:formula1>
            <xm:f>Developer!$B$282:$B$302</xm:f>
          </x14:formula1>
          <xm:sqref>Y191 Y205 Y220 Y235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C500-C54C-4E08-9877-92644BEF4C1E}">
  <sheetPr codeName="Sheet16">
    <tabColor rgb="FF0066FF"/>
    <pageSetUpPr autoPageBreaks="0"/>
  </sheetPr>
  <dimension ref="A1:CJ92"/>
  <sheetViews>
    <sheetView topLeftCell="M1" zoomScale="70" zoomScaleNormal="70" workbookViewId="0">
      <selection activeCell="AL211" sqref="AL211"/>
    </sheetView>
  </sheetViews>
  <sheetFormatPr defaultColWidth="8.07421875" defaultRowHeight="15.5" outlineLevelRow="1" outlineLevelCol="2"/>
  <cols>
    <col min="1" max="1" width="8.4609375" hidden="1" customWidth="1" outlineLevel="2"/>
    <col min="2" max="4" width="42.3046875" hidden="1" customWidth="1" outlineLevel="2"/>
    <col min="5" max="5" width="31.765625" hidden="1" customWidth="1" outlineLevel="2"/>
    <col min="6" max="6" width="27.07421875" hidden="1" customWidth="1" outlineLevel="2"/>
    <col min="7" max="7" width="30.07421875" hidden="1" customWidth="1" outlineLevel="2"/>
    <col min="8" max="9" width="7.07421875" hidden="1" customWidth="1" outlineLevel="2"/>
    <col min="10" max="10" width="14.765625" hidden="1" customWidth="1" outlineLevel="2"/>
    <col min="11" max="12" width="7.07421875" hidden="1" customWidth="1" outlineLevel="2"/>
    <col min="13" max="13" width="2.765625" customWidth="1" collapsed="1"/>
    <col min="14" max="14" width="2.69140625" customWidth="1"/>
    <col min="15" max="15" width="3.4609375" hidden="1" customWidth="1" outlineLevel="1"/>
    <col min="16" max="17" width="2.69140625" hidden="1" customWidth="1" outlineLevel="1"/>
    <col min="18" max="18" width="1.4609375" hidden="1" customWidth="1" outlineLevel="1"/>
    <col min="19" max="19" width="41.84375" hidden="1" customWidth="1" outlineLevel="1"/>
    <col min="20" max="20" width="65.84375" hidden="1" customWidth="1" outlineLevel="1"/>
    <col min="21" max="21" width="1.4609375" customWidth="1" collapsed="1"/>
    <col min="22" max="22" width="1.4609375" customWidth="1"/>
    <col min="23" max="23" width="11.3046875" customWidth="1"/>
    <col min="24" max="24" width="4.23046875" customWidth="1"/>
    <col min="25" max="25" width="44.69140625" customWidth="1"/>
    <col min="26" max="26" width="4.23046875" customWidth="1"/>
    <col min="27" max="27" width="1.84375" customWidth="1"/>
    <col min="28" max="28" width="44.69140625" hidden="1" customWidth="1" outlineLevel="1"/>
    <col min="29" max="29" width="6" customWidth="1" collapsed="1"/>
    <col min="30" max="30" width="19.84375" customWidth="1" outlineLevel="1"/>
    <col min="31" max="53" width="17.84375" customWidth="1" outlineLevel="1"/>
    <col min="54" max="54" width="17.84375" customWidth="1"/>
    <col min="55" max="63" width="17.84375" customWidth="1" outlineLevel="1"/>
    <col min="64" max="66" width="17.84375" customWidth="1"/>
    <col min="67" max="78" width="17.84375" hidden="1" customWidth="1"/>
    <col min="79" max="79" width="1.4609375" customWidth="1"/>
    <col min="80" max="80" width="13" customWidth="1"/>
    <col min="81" max="81" width="1.4609375" customWidth="1"/>
    <col min="82" max="83" width="17.84375" customWidth="1"/>
    <col min="84" max="84" width="1.4609375" customWidth="1"/>
    <col min="85" max="86" width="17.84375" customWidth="1"/>
    <col min="87" max="87" width="1.4609375" customWidth="1"/>
    <col min="88" max="89" width="17.84375" customWidth="1"/>
    <col min="90" max="90" width="1.4609375" customWidth="1"/>
    <col min="91" max="92" width="17.84375" customWidth="1"/>
    <col min="93" max="93" width="1.4609375" customWidth="1"/>
    <col min="94" max="95" width="17.84375" customWidth="1"/>
    <col min="96" max="96" width="1.4609375" customWidth="1"/>
  </cols>
  <sheetData>
    <row r="1" spans="1:87">
      <c r="A1" s="31" t="s">
        <v>1857</v>
      </c>
      <c r="G1" s="37"/>
      <c r="H1" s="37"/>
      <c r="I1" s="587"/>
      <c r="J1" s="37"/>
      <c r="K1" s="37"/>
      <c r="L1" s="37"/>
      <c r="N1" s="115"/>
      <c r="W1" s="37"/>
      <c r="X1" s="1590"/>
      <c r="Z1" s="765"/>
      <c r="AA1" s="765"/>
      <c r="AD1" s="37"/>
    </row>
    <row r="2" spans="1:87">
      <c r="A2" s="31"/>
      <c r="G2" s="37"/>
      <c r="H2" s="37"/>
      <c r="I2" s="587"/>
      <c r="J2" s="37"/>
      <c r="K2" s="37"/>
      <c r="L2" s="37"/>
      <c r="N2" s="115"/>
      <c r="W2" s="37"/>
      <c r="X2" s="37"/>
      <c r="Z2" s="765"/>
      <c r="AA2" s="765"/>
      <c r="AD2" s="37"/>
    </row>
    <row r="3" spans="1:87" ht="25">
      <c r="A3" s="31"/>
      <c r="G3" s="37"/>
      <c r="H3" s="37"/>
      <c r="I3" s="587"/>
      <c r="J3" s="37"/>
      <c r="K3" s="37"/>
      <c r="L3" s="37"/>
      <c r="N3" s="371"/>
      <c r="O3" s="101"/>
      <c r="P3" s="15"/>
      <c r="Q3" s="15"/>
      <c r="R3" s="15"/>
      <c r="S3" s="15"/>
      <c r="T3" s="152"/>
      <c r="U3" s="38"/>
      <c r="W3" s="142"/>
      <c r="X3" s="144"/>
      <c r="Y3" s="143"/>
      <c r="Z3" s="1504"/>
      <c r="AA3" s="766"/>
      <c r="AB3" s="15"/>
      <c r="AC3" s="15"/>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25">
      <c r="A4" s="31"/>
      <c r="E4" s="147"/>
      <c r="G4" s="37"/>
      <c r="H4" s="37"/>
      <c r="I4" s="587"/>
      <c r="J4" s="37"/>
      <c r="K4" s="37"/>
      <c r="L4" s="37"/>
      <c r="N4" s="372"/>
      <c r="O4" s="3008" t="e" cm="1" vm="2">
        <f t="array" ref="O4">IF(LEFT($A$1,3) = "unp", icon_unlock, icon_lock)</f>
        <v>#VALUE!</v>
      </c>
      <c r="P4" s="3008"/>
      <c r="Q4" s="3008"/>
      <c r="R4" s="153"/>
      <c r="S4" s="153" t="e" vm="3">
        <v>#VALUE!</v>
      </c>
      <c r="T4" s="153"/>
      <c r="U4" s="39"/>
      <c r="W4" s="767"/>
      <c r="X4" s="126"/>
      <c r="Y4" s="1358"/>
      <c r="Z4" s="1505"/>
      <c r="AA4" s="768"/>
      <c r="AB4" s="101"/>
      <c r="AC4" s="101"/>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4.5">
      <c r="A5" s="31"/>
      <c r="G5" s="37"/>
      <c r="H5" s="37"/>
      <c r="I5" s="587"/>
      <c r="J5" s="37"/>
      <c r="K5" s="37"/>
      <c r="L5" s="37"/>
      <c r="N5" s="372"/>
      <c r="O5" s="101"/>
      <c r="P5" s="153"/>
      <c r="Q5" s="101"/>
      <c r="R5" s="153"/>
      <c r="S5" s="3005" t="s">
        <v>25</v>
      </c>
      <c r="T5" s="3005"/>
      <c r="U5" s="39"/>
      <c r="W5" s="767"/>
      <c r="X5" s="264"/>
      <c r="Y5" s="264" t="s">
        <v>220</v>
      </c>
      <c r="Z5" s="1506"/>
      <c r="AA5" s="989"/>
      <c r="AB5" s="551"/>
      <c r="AC5" s="560"/>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44.5">
      <c r="A6" s="691"/>
      <c r="B6" s="117"/>
      <c r="C6" s="117"/>
      <c r="D6" s="117"/>
      <c r="E6" s="117"/>
      <c r="F6" s="577"/>
      <c r="G6" s="117"/>
      <c r="H6" s="1297"/>
      <c r="I6" s="1297"/>
      <c r="J6" s="1298"/>
      <c r="K6" s="30"/>
      <c r="L6" s="30"/>
      <c r="N6" s="372"/>
      <c r="O6" s="101"/>
      <c r="P6" s="153"/>
      <c r="Q6" s="153"/>
      <c r="R6" s="153"/>
      <c r="S6" s="3005"/>
      <c r="T6" s="3005"/>
      <c r="U6" s="39"/>
      <c r="W6" s="767"/>
      <c r="X6" s="264"/>
      <c r="Y6" s="264"/>
      <c r="Z6" s="1506"/>
      <c r="AA6" s="989"/>
      <c r="AB6" s="551"/>
      <c r="AC6" s="560"/>
      <c r="AD6" s="126"/>
      <c r="AE6" s="287" t="str">
        <f>val_company</f>
        <v>Therme Horizon</v>
      </c>
      <c r="AF6" s="101"/>
      <c r="AG6" s="101"/>
      <c r="AH6" s="101"/>
      <c r="AI6" s="101"/>
      <c r="AJ6" s="101"/>
      <c r="AK6" s="1084" t="e" cm="1">
        <f t="array" aca="1" ref="AK6" ca="1">val_currentFYE</f>
        <v>#NAME?</v>
      </c>
      <c r="AL6" s="1086" t="str">
        <f>[0]!val_displayUnit</f>
        <v>Millions</v>
      </c>
      <c r="AM6" s="108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44.5">
      <c r="A7" s="848"/>
      <c r="B7" s="1299"/>
      <c r="C7" s="1299"/>
      <c r="D7" s="1299"/>
      <c r="E7" s="1299"/>
      <c r="F7" s="577"/>
      <c r="G7" s="731"/>
      <c r="H7" s="1300">
        <v>2</v>
      </c>
      <c r="I7" s="1301"/>
      <c r="J7" s="1302"/>
      <c r="K7" s="731"/>
      <c r="L7" s="824"/>
      <c r="N7" s="372"/>
      <c r="O7" s="101"/>
      <c r="P7" s="126"/>
      <c r="Q7" s="126"/>
      <c r="R7" s="126"/>
      <c r="S7" s="101"/>
      <c r="T7" s="154"/>
      <c r="U7" s="39"/>
      <c r="W7" s="94"/>
      <c r="X7" s="123"/>
      <c r="Y7" s="264"/>
      <c r="Z7" s="1506"/>
      <c r="AA7" s="989"/>
      <c r="AB7" s="264"/>
      <c r="AC7" s="264"/>
      <c r="AD7" s="123"/>
      <c r="AE7" s="264"/>
      <c r="AF7" s="264"/>
      <c r="AG7" s="101"/>
      <c r="AH7" s="101"/>
      <c r="AI7" s="101"/>
      <c r="AJ7" s="101"/>
      <c r="AK7" s="707"/>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8">
      <c r="A8" s="848"/>
      <c r="B8" s="1303"/>
      <c r="C8" s="1303"/>
      <c r="D8" s="1303"/>
      <c r="E8" s="1303"/>
      <c r="F8" s="577"/>
      <c r="G8" s="697"/>
      <c r="H8" s="1304"/>
      <c r="I8" s="1301"/>
      <c r="J8" s="1305"/>
      <c r="K8" s="697"/>
      <c r="L8" s="697"/>
      <c r="N8" s="372"/>
      <c r="O8" s="101"/>
      <c r="P8" s="18"/>
      <c r="Q8" s="18"/>
      <c r="R8" s="101"/>
      <c r="S8" s="101"/>
      <c r="T8" s="101"/>
      <c r="U8" s="39"/>
      <c r="W8" s="149"/>
      <c r="X8" s="150"/>
      <c r="Y8" s="18"/>
      <c r="Z8" s="1505"/>
      <c r="AA8" s="777"/>
      <c r="AB8" s="18"/>
      <c r="AC8" s="18"/>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18" customHeight="1">
      <c r="A9" s="848"/>
      <c r="B9" s="1303"/>
      <c r="C9" s="1303"/>
      <c r="D9" s="1303"/>
      <c r="E9" s="1303"/>
      <c r="F9" s="577"/>
      <c r="G9" s="731"/>
      <c r="H9" s="1305"/>
      <c r="I9" s="1301"/>
      <c r="J9" s="1302"/>
      <c r="K9" s="731"/>
      <c r="L9" s="731"/>
      <c r="N9" s="372"/>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32.5">
      <c r="A10" s="851" t="s">
        <v>604</v>
      </c>
      <c r="B10" s="1306" t="s">
        <v>1509</v>
      </c>
      <c r="C10" s="1306" t="s">
        <v>1510</v>
      </c>
      <c r="D10" s="1303"/>
      <c r="E10" s="1306" t="s">
        <v>1511</v>
      </c>
      <c r="F10" s="1306" t="str">
        <f>IF(
    $B10 &lt;&gt;"",$B10,
    $E10
  )</f>
        <v>CVC CX Metric Names</v>
      </c>
      <c r="G10" s="731"/>
      <c r="H10" s="1126" t="s">
        <v>37</v>
      </c>
      <c r="I10" s="1126" t="s">
        <v>38</v>
      </c>
      <c r="J10" s="1307"/>
      <c r="K10" s="1308"/>
      <c r="L10" s="1309" t="s">
        <v>1512</v>
      </c>
      <c r="N10" s="372"/>
      <c r="O10" s="101"/>
      <c r="P10" s="373"/>
      <c r="Q10" s="373"/>
      <c r="R10" s="101"/>
      <c r="S10" s="3047"/>
      <c r="T10" s="3047"/>
      <c r="U10" s="39"/>
      <c r="W10" s="808"/>
      <c r="X10" s="382"/>
      <c r="Y10" s="382" t="e" cm="1">
        <f t="array" aca="1" ref="Y10" ca="1">_xldudf_CX_GET("wldfeIdOY","Fixed Assets",44561,"Month",,("Actual*"))</f>
        <v>#NAME?</v>
      </c>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51" t="s">
        <v>41</v>
      </c>
      <c r="CE10" s="3152"/>
      <c r="CF10" s="1471"/>
      <c r="CG10" s="3151" t="s">
        <v>1688</v>
      </c>
      <c r="CH10" s="3152"/>
      <c r="CI10" s="34"/>
    </row>
    <row r="11" spans="1:87" ht="27.75" customHeight="1">
      <c r="A11" s="32"/>
      <c r="B11" s="1310" t="s">
        <v>1513</v>
      </c>
      <c r="C11" s="1310" t="s">
        <v>1514</v>
      </c>
      <c r="D11" s="1303"/>
      <c r="E11" s="1310" t="s">
        <v>1667</v>
      </c>
      <c r="F11" s="1310" t="str">
        <f>IF(
    $B11 &lt;&gt;"",$B11,
    $E11
  )</f>
        <v>Static Internal CVC COA</v>
      </c>
      <c r="G11" s="850"/>
      <c r="H11" s="849"/>
      <c r="I11" s="849"/>
      <c r="J11" s="3141"/>
      <c r="K11" s="3142"/>
      <c r="L11" s="1311"/>
      <c r="N11" s="372"/>
      <c r="O11" s="101"/>
      <c r="P11" s="126"/>
      <c r="Q11" s="126"/>
      <c r="R11" s="126"/>
      <c r="S11" s="2"/>
      <c r="T11" s="2"/>
      <c r="U11" s="197"/>
      <c r="W11" s="972"/>
      <c r="X11" s="973" t="s">
        <v>223</v>
      </c>
      <c r="Y11" s="974"/>
      <c r="Z11" s="973"/>
      <c r="AA11" s="974"/>
      <c r="AB11" s="985" t="s">
        <v>47</v>
      </c>
      <c r="AC11" s="985"/>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aca="1" ref="CD11" ca="1">EOMONTH(val_currentFYE,-24)</f>
        <v>#NAME?</v>
      </c>
      <c r="CE11" s="983" t="e" cm="1">
        <f t="array" aca="1" ref="CE11" ca="1">EOMONTH(val_currentFYE,-12)</f>
        <v>#NAME?</v>
      </c>
      <c r="CF11" s="128"/>
      <c r="CG11" s="984" t="e" cm="1">
        <f t="array" aca="1" ref="CG11" ca="1">val_currentFYE</f>
        <v>#NAME?</v>
      </c>
      <c r="CH11" s="978" t="e" cm="1">
        <f t="array" aca="1" ref="CH11" ca="1">val_currentFYE</f>
        <v>#NAME?</v>
      </c>
      <c r="CI11" s="200"/>
    </row>
    <row r="12" spans="1:87" ht="20.25" customHeight="1" outlineLevel="1">
      <c r="A12" s="731"/>
      <c r="B12" s="1313" t="s">
        <v>1516</v>
      </c>
      <c r="C12" s="3140" t="s">
        <v>1517</v>
      </c>
      <c r="D12" s="1303"/>
      <c r="E12" s="3140" t="s">
        <v>1668</v>
      </c>
      <c r="F12" s="3140" t="str">
        <f>IF(
    $B12 &lt;&gt;"",$B12,
    $E12
  )</f>
        <v>Static metric names as a starting point</v>
      </c>
      <c r="G12" s="850"/>
      <c r="H12" s="849"/>
      <c r="I12" s="849"/>
      <c r="J12" s="3141"/>
      <c r="K12" s="3142"/>
      <c r="L12" s="1311"/>
      <c r="N12" s="372"/>
      <c r="O12" s="101"/>
      <c r="P12" s="52"/>
      <c r="Q12" s="101"/>
      <c r="R12" s="126"/>
      <c r="S12" s="818" t="s">
        <v>49</v>
      </c>
      <c r="T12" s="818" t="s">
        <v>50</v>
      </c>
      <c r="U12" s="39"/>
      <c r="W12" s="1195" t="s">
        <v>51</v>
      </c>
      <c r="X12" s="907" t="e" cm="1" vm="4">
        <f t="array" ref="X12">fx_getIcon("select")</f>
        <v>#VALUE!</v>
      </c>
      <c r="Y12" s="860" t="s">
        <v>52</v>
      </c>
      <c r="Z12" s="553" cm="1">
        <f t="array" ref="Z12">_xlfn.SWITCH(
    TRUE,
    _BS!$L31=TRUE, 1,
    _BS!$L31=FALSE,-1,
    _BS!$L31=-1,0,
"n/a"
)</f>
        <v>1</v>
      </c>
      <c r="AA12" s="95"/>
      <c r="AB12" s="97" t="s">
        <v>230</v>
      </c>
      <c r="AC12" s="97"/>
      <c r="AD12" s="1601" t="e" cm="1">
        <f t="array" aca="1" ref="AD12" ca="1">EOMONTH(AD11,12-MONTH(val_currentFYE))</f>
        <v>#NAME?</v>
      </c>
      <c r="AE12" s="1601" t="e" cm="1">
        <f t="array" aca="1" ref="AE12" ca="1">EOMONTH(AE11,12-MONTH(val_currentFYE))</f>
        <v>#NAME?</v>
      </c>
      <c r="AF12" s="1601" t="e" cm="1">
        <f t="array" aca="1" ref="AF12" ca="1">EOMONTH(AF11,12-MONTH(val_currentFYE))</f>
        <v>#NAME?</v>
      </c>
      <c r="AG12" s="1601" t="e" cm="1">
        <f t="array" aca="1" ref="AG12" ca="1">EOMONTH(AG11,12-MONTH(val_currentFYE))</f>
        <v>#NAME?</v>
      </c>
      <c r="AH12" s="1601" t="e" cm="1">
        <f t="array" aca="1" ref="AH12" ca="1">EOMONTH(AH11,12-MONTH(val_currentFYE))</f>
        <v>#NAME?</v>
      </c>
      <c r="AI12" s="1601" t="e" cm="1">
        <f t="array" aca="1" ref="AI12" ca="1">EOMONTH(AI11,12-MONTH(val_currentFYE))</f>
        <v>#NAME?</v>
      </c>
      <c r="AJ12" s="1601" t="e" cm="1">
        <f t="array" aca="1" ref="AJ12" ca="1">EOMONTH(AJ11,12-MONTH(val_currentFYE))</f>
        <v>#NAME?</v>
      </c>
      <c r="AK12" s="1601" t="e" cm="1">
        <f t="array" aca="1" ref="AK12" ca="1">EOMONTH(AK11,12-MONTH(val_currentFYE))</f>
        <v>#NAME?</v>
      </c>
      <c r="AL12" s="1601" t="e" cm="1">
        <f t="array" aca="1" ref="AL12" ca="1">EOMONTH(AL11,12-MONTH(val_currentFYE))</f>
        <v>#NAME?</v>
      </c>
      <c r="AM12" s="1601" t="e" cm="1">
        <f t="array" aca="1" ref="AM12" ca="1">EOMONTH(AM11,12-MONTH(val_currentFYE))</f>
        <v>#NAME?</v>
      </c>
      <c r="AN12" s="1601" t="e" cm="1">
        <f t="array" aca="1" ref="AN12" ca="1">EOMONTH(AN11,12-MONTH(val_currentFYE))</f>
        <v>#NAME?</v>
      </c>
      <c r="AO12" s="1601" t="e" cm="1">
        <f t="array" aca="1" ref="AO12" ca="1">EOMONTH(AO11,12-MONTH(val_currentFYE))</f>
        <v>#NAME?</v>
      </c>
      <c r="AP12" s="1601" t="e" cm="1">
        <f t="array" aca="1" ref="AP12" ca="1">EOMONTH(AP11,12-MONTH(val_currentFYE))</f>
        <v>#NAME?</v>
      </c>
      <c r="AQ12" s="1601" t="e" cm="1">
        <f t="array" aca="1" ref="AQ12" ca="1">EOMONTH(AQ11,12-MONTH(val_currentFYE))</f>
        <v>#NAME?</v>
      </c>
      <c r="AR12" s="1601" t="e" cm="1">
        <f t="array" aca="1" ref="AR12" ca="1">EOMONTH(AR11,12-MONTH(val_currentFYE))</f>
        <v>#NAME?</v>
      </c>
      <c r="AS12" s="1601" t="e" cm="1">
        <f t="array" aca="1" ref="AS12" ca="1">EOMONTH(AS11,12-MONTH(val_currentFYE))</f>
        <v>#NAME?</v>
      </c>
      <c r="AT12" s="1601" t="e" cm="1">
        <f t="array" aca="1" ref="AT12" ca="1">EOMONTH(AT11,12-MONTH(val_currentFYE))</f>
        <v>#NAME?</v>
      </c>
      <c r="AU12" s="1601" t="e" cm="1">
        <f t="array" aca="1" ref="AU12" ca="1">EOMONTH(AU11,12-MONTH(val_currentFYE))</f>
        <v>#NAME?</v>
      </c>
      <c r="AV12" s="1601" t="e" cm="1">
        <f t="array" aca="1" ref="AV12" ca="1">EOMONTH(AV11,12-MONTH(val_currentFYE))</f>
        <v>#NAME?</v>
      </c>
      <c r="AW12" s="1601" t="e" cm="1">
        <f t="array" aca="1" ref="AW12" ca="1">EOMONTH(AW11,12-MONTH(val_currentFYE))</f>
        <v>#NAME?</v>
      </c>
      <c r="AX12" s="1601" t="e" cm="1">
        <f t="array" aca="1" ref="AX12" ca="1">EOMONTH(AX11,12-MONTH(val_currentFYE))</f>
        <v>#NAME?</v>
      </c>
      <c r="AY12" s="1601" t="e" cm="1">
        <f t="array" aca="1" ref="AY12" ca="1">EOMONTH(AY11,12-MONTH(val_currentFYE))</f>
        <v>#NAME?</v>
      </c>
      <c r="AZ12" s="1601" t="e" cm="1">
        <f t="array" aca="1" ref="AZ12" ca="1">EOMONTH(AZ11,12-MONTH(val_currentFYE))</f>
        <v>#NAME?</v>
      </c>
      <c r="BA12" s="1601" t="e" cm="1">
        <f t="array" aca="1" ref="BA12" ca="1">EOMONTH(BA11,12-MONTH(val_currentFYE))</f>
        <v>#NAME?</v>
      </c>
      <c r="BB12" s="1601" t="e" cm="1">
        <f t="array" aca="1" ref="BB12" ca="1">EOMONTH(BB11,12-MONTH(val_currentFYE))</f>
        <v>#NAME?</v>
      </c>
      <c r="BC12" s="1601" t="e" cm="1">
        <f t="array" aca="1" ref="BC12" ca="1">EOMONTH(BC11,12-MONTH(val_currentFYE))</f>
        <v>#NAME?</v>
      </c>
      <c r="BD12" s="1601" t="e" cm="1">
        <f t="array" aca="1" ref="BD12" ca="1">EOMONTH(BD11,12-MONTH(val_currentFYE))</f>
        <v>#NAME?</v>
      </c>
      <c r="BE12" s="1601" t="e" cm="1">
        <f t="array" aca="1" ref="BE12" ca="1">EOMONTH(BE11,12-MONTH(val_currentFYE))</f>
        <v>#NAME?</v>
      </c>
      <c r="BF12" s="1601" t="e" cm="1">
        <f t="array" aca="1" ref="BF12" ca="1">EOMONTH(BF11,12-MONTH(val_currentFYE))</f>
        <v>#NAME?</v>
      </c>
      <c r="BG12" s="1601" t="e" cm="1">
        <f t="array" aca="1" ref="BG12" ca="1">EOMONTH(BG11,12-MONTH(val_currentFYE))</f>
        <v>#NAME?</v>
      </c>
      <c r="BH12" s="1601" t="e" cm="1">
        <f t="array" aca="1" ref="BH12" ca="1">EOMONTH(BH11,12-MONTH(val_currentFYE))</f>
        <v>#NAME?</v>
      </c>
      <c r="BI12" s="1601" t="e" cm="1">
        <f t="array" aca="1" ref="BI12" ca="1">EOMONTH(BI11,12-MONTH(val_currentFYE))</f>
        <v>#NAME?</v>
      </c>
      <c r="BJ12" s="1601" t="e" cm="1">
        <f t="array" aca="1" ref="BJ12" ca="1">EOMONTH(BJ11,12-MONTH(val_currentFYE))</f>
        <v>#NAME?</v>
      </c>
      <c r="BK12" s="1601" t="e" cm="1">
        <f t="array" aca="1" ref="BK12" ca="1">EOMONTH(BK11,12-MONTH(val_currentFYE))</f>
        <v>#NAME?</v>
      </c>
      <c r="BL12" s="1601" t="e" cm="1">
        <f t="array" aca="1" ref="BL12" ca="1">EOMONTH(BL11,12-MONTH(val_currentFYE))</f>
        <v>#NAME?</v>
      </c>
      <c r="BM12" s="1601" t="e" cm="1">
        <f t="array" aca="1" ref="BM12" ca="1">EOMONTH(BM11,12-MONTH(val_currentFYE))</f>
        <v>#NAME?</v>
      </c>
      <c r="BN12" s="1602" t="e" cm="1">
        <f t="array" aca="1" ref="BN12" ca="1">EOMONTH(BN11,12-MONTH(val_currentFYE))</f>
        <v>#NAME?</v>
      </c>
      <c r="BO12" s="1602"/>
      <c r="BP12" s="1602"/>
      <c r="BQ12" s="1602"/>
      <c r="BR12" s="1602"/>
      <c r="BS12" s="1602"/>
      <c r="BT12" s="1602"/>
      <c r="BU12" s="1602"/>
      <c r="BV12" s="1602"/>
      <c r="BW12" s="1602"/>
      <c r="BX12" s="1602"/>
      <c r="BY12" s="1602"/>
      <c r="BZ12" s="1602"/>
      <c r="CA12" s="384"/>
      <c r="CC12" s="33"/>
      <c r="CD12" s="841" t="e" cm="1">
        <f t="array" aca="1" ref="CD12" ca="1">YEAR(val_currentFYE)-2</f>
        <v>#NAME?</v>
      </c>
      <c r="CE12" s="842" t="e" cm="1">
        <f t="array" aca="1" ref="CE12" ca="1">YEAR(val_currentFYE)-1</f>
        <v>#NAME?</v>
      </c>
      <c r="CF12" s="128"/>
      <c r="CG12" s="1464" t="e" cm="1">
        <f t="array" aca="1" ref="CG12" ca="1">YEAR(val_currentFYE)</f>
        <v>#NAME?</v>
      </c>
      <c r="CH12" s="1465" t="e" cm="1">
        <f t="array" aca="1" ref="CH12" ca="1">YEAR(val_currentFYE)</f>
        <v>#NAME?</v>
      </c>
      <c r="CI12" s="200"/>
    </row>
    <row r="13" spans="1:87" ht="20.25" customHeight="1" outlineLevel="1">
      <c r="A13" s="731"/>
      <c r="B13" s="1313"/>
      <c r="C13" s="3140"/>
      <c r="D13" s="1303"/>
      <c r="E13" s="3140"/>
      <c r="F13" s="3140"/>
      <c r="G13" s="846"/>
      <c r="H13" s="846" t="s">
        <v>56</v>
      </c>
      <c r="I13" s="846" t="s">
        <v>57</v>
      </c>
      <c r="J13" s="3141"/>
      <c r="K13" s="3142"/>
      <c r="L13" s="1312" t="b">
        <v>1</v>
      </c>
      <c r="N13" s="372"/>
      <c r="O13" s="101"/>
      <c r="P13" s="52"/>
      <c r="Q13" s="101"/>
      <c r="R13" s="139"/>
      <c r="S13" s="819" t="s">
        <v>59</v>
      </c>
      <c r="T13" s="819" t="s">
        <v>60</v>
      </c>
      <c r="U13" s="39"/>
      <c r="W13" s="909" t="s">
        <v>61</v>
      </c>
      <c r="X13" s="908" t="s">
        <v>62</v>
      </c>
      <c r="Y13" s="861" t="s">
        <v>63</v>
      </c>
      <c r="Z13" s="128">
        <v>-1</v>
      </c>
      <c r="AA13" s="95"/>
      <c r="AB13" s="97" t="s">
        <v>64</v>
      </c>
      <c r="AC13" s="97"/>
      <c r="AD13" s="385" cm="1">
        <f t="array" ref="AD13:BN13">_xlfn.SEQUENCE(1,37, -36,1)</f>
        <v>-36</v>
      </c>
      <c r="AE13" s="385">
        <v>-35</v>
      </c>
      <c r="AF13" s="385">
        <v>-34</v>
      </c>
      <c r="AG13" s="385">
        <v>-33</v>
      </c>
      <c r="AH13" s="385">
        <v>-32</v>
      </c>
      <c r="AI13" s="385">
        <v>-31</v>
      </c>
      <c r="AJ13" s="385">
        <v>-30</v>
      </c>
      <c r="AK13" s="385">
        <v>-29</v>
      </c>
      <c r="AL13" s="385">
        <v>-28</v>
      </c>
      <c r="AM13" s="385">
        <v>-27</v>
      </c>
      <c r="AN13" s="385">
        <v>-26</v>
      </c>
      <c r="AO13" s="385">
        <v>-25</v>
      </c>
      <c r="AP13" s="385">
        <v>-24</v>
      </c>
      <c r="AQ13" s="385">
        <v>-23</v>
      </c>
      <c r="AR13" s="385">
        <v>-22</v>
      </c>
      <c r="AS13" s="385">
        <v>-21</v>
      </c>
      <c r="AT13" s="385">
        <v>-20</v>
      </c>
      <c r="AU13" s="385">
        <v>-19</v>
      </c>
      <c r="AV13" s="385">
        <v>-18</v>
      </c>
      <c r="AW13" s="385">
        <v>-17</v>
      </c>
      <c r="AX13" s="385">
        <v>-16</v>
      </c>
      <c r="AY13" s="385">
        <v>-15</v>
      </c>
      <c r="AZ13" s="385">
        <v>-14</v>
      </c>
      <c r="BA13" s="385">
        <v>-13</v>
      </c>
      <c r="BB13" s="385">
        <v>-12</v>
      </c>
      <c r="BC13" s="385">
        <v>-11</v>
      </c>
      <c r="BD13" s="385">
        <v>-10</v>
      </c>
      <c r="BE13" s="385">
        <v>-9</v>
      </c>
      <c r="BF13" s="385">
        <v>-8</v>
      </c>
      <c r="BG13" s="385">
        <v>-7</v>
      </c>
      <c r="BH13" s="385">
        <v>-6</v>
      </c>
      <c r="BI13" s="385">
        <v>-5</v>
      </c>
      <c r="BJ13" s="385">
        <v>-4</v>
      </c>
      <c r="BK13" s="385">
        <v>-3</v>
      </c>
      <c r="BL13" s="385">
        <v>-2</v>
      </c>
      <c r="BM13" s="1840">
        <v>-1</v>
      </c>
      <c r="BN13" s="386">
        <v>0</v>
      </c>
      <c r="BO13" s="386"/>
      <c r="BP13" s="386"/>
      <c r="BQ13" s="386"/>
      <c r="BR13" s="386"/>
      <c r="BS13" s="386"/>
      <c r="BT13" s="386"/>
      <c r="BU13" s="386"/>
      <c r="BV13" s="386"/>
      <c r="BW13" s="386"/>
      <c r="BX13" s="386"/>
      <c r="BY13" s="386"/>
      <c r="BZ13" s="386"/>
      <c r="CA13" s="384"/>
      <c r="CC13" s="33"/>
      <c r="CD13" s="48"/>
      <c r="CE13" s="49"/>
      <c r="CF13" s="88"/>
      <c r="CG13" s="48"/>
      <c r="CH13" s="174"/>
      <c r="CI13" s="200"/>
    </row>
    <row r="14" spans="1:87" ht="20.25" customHeight="1" outlineLevel="1">
      <c r="A14" s="1860" t="b">
        <v>0</v>
      </c>
      <c r="B14" s="811" t="s">
        <v>66</v>
      </c>
      <c r="C14" s="3140"/>
      <c r="D14" s="1303"/>
      <c r="E14" s="3140"/>
      <c r="F14" s="3140"/>
      <c r="G14" s="846"/>
      <c r="H14" s="846"/>
      <c r="I14" s="846" t="s">
        <v>68</v>
      </c>
      <c r="J14" s="3141"/>
      <c r="K14" s="3142"/>
      <c r="L14" s="1312" t="b">
        <v>0</v>
      </c>
      <c r="N14" s="372"/>
      <c r="O14" s="101"/>
      <c r="P14" s="52"/>
      <c r="Q14" s="101"/>
      <c r="R14" s="140"/>
      <c r="S14" s="590" t="s">
        <v>70</v>
      </c>
      <c r="T14" s="590" t="s">
        <v>71</v>
      </c>
      <c r="U14" s="39"/>
      <c r="W14" s="909" t="s">
        <v>72</v>
      </c>
      <c r="X14" s="908">
        <v>0</v>
      </c>
      <c r="Y14" s="863" t="s">
        <v>73</v>
      </c>
      <c r="Z14" s="128">
        <v>0</v>
      </c>
      <c r="AA14" s="95"/>
      <c r="AB14" s="97" t="s">
        <v>74</v>
      </c>
      <c r="AC14" s="97"/>
      <c r="AD14" s="943" t="s">
        <v>225</v>
      </c>
      <c r="AE14" s="943" t="str">
        <f t="shared" ref="AE14:BN14" si="0">$AD$14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91" t="s">
        <v>65</v>
      </c>
      <c r="CE14" s="192" t="s">
        <v>65</v>
      </c>
      <c r="CF14" s="88"/>
      <c r="CG14" s="1239" t="s">
        <v>225</v>
      </c>
      <c r="CH14" s="1240" t="s">
        <v>225</v>
      </c>
      <c r="CI14" s="200"/>
    </row>
    <row r="15" spans="1:87" ht="18" customHeight="1" outlineLevel="1">
      <c r="A15" s="731"/>
      <c r="B15" s="1313"/>
      <c r="C15" s="847"/>
      <c r="D15" s="847"/>
      <c r="E15" s="847"/>
      <c r="F15" s="847"/>
      <c r="G15" s="846"/>
      <c r="H15" s="846"/>
      <c r="I15" s="846" t="s">
        <v>78</v>
      </c>
      <c r="J15" s="3141"/>
      <c r="K15" s="3142"/>
      <c r="L15" s="1311">
        <v>-1</v>
      </c>
      <c r="N15" s="372"/>
      <c r="O15" s="101"/>
      <c r="P15" s="52"/>
      <c r="Q15" s="101"/>
      <c r="R15" s="126"/>
      <c r="S15" s="820" t="e" cm="1" vm="5">
        <f t="array" ref="S15">fx_getIcon("find")</f>
        <v>#VALUE!</v>
      </c>
      <c r="T15" s="818" t="s">
        <v>79</v>
      </c>
      <c r="U15" s="39"/>
      <c r="W15" s="999"/>
      <c r="X15" s="1001"/>
      <c r="Y15" s="1001"/>
      <c r="Z15" s="1002"/>
      <c r="AA15" s="185"/>
      <c r="AB15" s="545" t="s">
        <v>80</v>
      </c>
      <c r="AC15" s="545"/>
      <c r="AD15" s="1003" t="e" cm="1">
        <f t="array" aca="1" ref="AD15" ca="1">IF( MONTH(AD11)= MONTH( val_currentFYE), 1, IF(MOD(MONTH(AD$11) - MONTH(val_currentFYE),3)=0, 2,0))</f>
        <v>#NAME?</v>
      </c>
      <c r="AE15" s="1003" t="e" cm="1">
        <f t="array" aca="1" ref="AE15" ca="1">IF( MONTH(AE11)= MONTH( val_currentFYE), 1, IF(MOD(MONTH(AE$11) - MONTH(val_currentFYE),3)=0, 2,0))</f>
        <v>#NAME?</v>
      </c>
      <c r="AF15" s="1003" t="e" cm="1">
        <f t="array" aca="1" ref="AF15" ca="1">IF( MONTH(AF11)= MONTH( val_currentFYE), 1, IF(MOD(MONTH(AF$11) - MONTH(val_currentFYE),3)=0, 2,0))</f>
        <v>#NAME?</v>
      </c>
      <c r="AG15" s="1003" t="e" cm="1">
        <f t="array" aca="1" ref="AG15" ca="1">IF( MONTH(AG11)= MONTH( val_currentFYE), 1, IF(MOD(MONTH(AG$11) - MONTH(val_currentFYE),3)=0, 2,0))</f>
        <v>#NAME?</v>
      </c>
      <c r="AH15" s="1003" t="e" cm="1">
        <f t="array" aca="1" ref="AH15" ca="1">IF( MONTH(AH11)= MONTH( val_currentFYE), 1, IF(MOD(MONTH(AH$11) - MONTH(val_currentFYE),3)=0, 2,0))</f>
        <v>#NAME?</v>
      </c>
      <c r="AI15" s="1003" t="e" cm="1">
        <f t="array" aca="1" ref="AI15" ca="1">IF( MONTH(AI11)= MONTH( val_currentFYE), 1, IF(MOD(MONTH(AI$11) - MONTH(val_currentFYE),3)=0, 2,0))</f>
        <v>#NAME?</v>
      </c>
      <c r="AJ15" s="1003" t="e" cm="1">
        <f t="array" aca="1" ref="AJ15" ca="1">IF( MONTH(AJ11)= MONTH( val_currentFYE), 1, IF(MOD(MONTH(AJ$11) - MONTH(val_currentFYE),3)=0, 2,0))</f>
        <v>#NAME?</v>
      </c>
      <c r="AK15" s="1003" t="e" cm="1">
        <f t="array" aca="1" ref="AK15" ca="1">IF( MONTH(AK11)= MONTH( val_currentFYE), 1, IF(MOD(MONTH(AK$11) - MONTH(val_currentFYE),3)=0, 2,0))</f>
        <v>#NAME?</v>
      </c>
      <c r="AL15" s="1003" t="e" cm="1">
        <f t="array" aca="1" ref="AL15" ca="1">IF( MONTH(AL11)= MONTH( val_currentFYE), 1, IF(MOD(MONTH(AL$11) - MONTH(val_currentFYE),3)=0, 2,0))</f>
        <v>#NAME?</v>
      </c>
      <c r="AM15" s="1003" t="e" cm="1">
        <f t="array" aca="1" ref="AM15" ca="1">IF( MONTH(AM11)= MONTH( val_currentFYE), 1, IF(MOD(MONTH(AM$11) - MONTH(val_currentFYE),3)=0, 2,0))</f>
        <v>#NAME?</v>
      </c>
      <c r="AN15" s="1003" t="e" cm="1">
        <f t="array" aca="1" ref="AN15" ca="1">IF( MONTH(AN11)= MONTH( val_currentFYE), 1, IF(MOD(MONTH(AN$11) - MONTH(val_currentFYE),3)=0, 2,0))</f>
        <v>#NAME?</v>
      </c>
      <c r="AO15" s="1003" t="e" cm="1">
        <f t="array" aca="1" ref="AO15" ca="1">IF( MONTH(AO11)= MONTH( val_currentFYE), 1, IF(MOD(MONTH(AO$11) - MONTH(val_currentFYE),3)=0, 2,0))</f>
        <v>#NAME?</v>
      </c>
      <c r="AP15" s="1003" t="e" cm="1">
        <f t="array" aca="1" ref="AP15" ca="1">IF( MONTH(AP11)= MONTH( val_currentFYE), 1, IF(MOD(MONTH(AP$11) - MONTH(val_currentFYE),3)=0, 2,0))</f>
        <v>#NAME?</v>
      </c>
      <c r="AQ15" s="1003" t="e" cm="1">
        <f t="array" aca="1" ref="AQ15" ca="1">IF( MONTH(AQ11)= MONTH( val_currentFYE), 1, IF(MOD(MONTH(AQ$11) - MONTH(val_currentFYE),3)=0, 2,0))</f>
        <v>#NAME?</v>
      </c>
      <c r="AR15" s="1003" t="e" cm="1">
        <f t="array" aca="1" ref="AR15" ca="1">IF( MONTH(AR11)= MONTH( val_currentFYE), 1, IF(MOD(MONTH(AR$11) - MONTH(val_currentFYE),3)=0, 2,0))</f>
        <v>#NAME?</v>
      </c>
      <c r="AS15" s="1003" t="e" cm="1">
        <f t="array" aca="1" ref="AS15" ca="1">IF( MONTH(AS11)= MONTH( val_currentFYE), 1, IF(MOD(MONTH(AS$11) - MONTH(val_currentFYE),3)=0, 2,0))</f>
        <v>#NAME?</v>
      </c>
      <c r="AT15" s="1003" t="e" cm="1">
        <f t="array" aca="1" ref="AT15" ca="1">IF( MONTH(AT11)= MONTH( val_currentFYE), 1, IF(MOD(MONTH(AT$11) - MONTH(val_currentFYE),3)=0, 2,0))</f>
        <v>#NAME?</v>
      </c>
      <c r="AU15" s="1003" t="e" cm="1">
        <f t="array" aca="1" ref="AU15" ca="1">IF( MONTH(AU11)= MONTH( val_currentFYE), 1, IF(MOD(MONTH(AU$11) - MONTH(val_currentFYE),3)=0, 2,0))</f>
        <v>#NAME?</v>
      </c>
      <c r="AV15" s="1003" t="e" cm="1">
        <f t="array" aca="1" ref="AV15" ca="1">IF( MONTH(AV11)= MONTH( val_currentFYE), 1, IF(MOD(MONTH(AV$11) - MONTH(val_currentFYE),3)=0, 2,0))</f>
        <v>#NAME?</v>
      </c>
      <c r="AW15" s="1003" t="e" cm="1">
        <f t="array" aca="1" ref="AW15" ca="1">IF( MONTH(AW11)= MONTH( val_currentFYE), 1, IF(MOD(MONTH(AW$11) - MONTH(val_currentFYE),3)=0, 2,0))</f>
        <v>#NAME?</v>
      </c>
      <c r="AX15" s="1003" t="e" cm="1">
        <f t="array" aca="1" ref="AX15" ca="1">IF( MONTH(AX11)= MONTH( val_currentFYE), 1, IF(MOD(MONTH(AX$11) - MONTH(val_currentFYE),3)=0, 2,0))</f>
        <v>#NAME?</v>
      </c>
      <c r="AY15" s="1003" t="e" cm="1">
        <f t="array" aca="1" ref="AY15" ca="1">IF( MONTH(AY11)= MONTH( val_currentFYE), 1, IF(MOD(MONTH(AY$11) - MONTH(val_currentFYE),3)=0, 2,0))</f>
        <v>#NAME?</v>
      </c>
      <c r="AZ15" s="1003" t="e" cm="1">
        <f t="array" aca="1" ref="AZ15" ca="1">IF( MONTH(AZ11)= MONTH( val_currentFYE), 1, IF(MOD(MONTH(AZ$11) - MONTH(val_currentFYE),3)=0, 2,0))</f>
        <v>#NAME?</v>
      </c>
      <c r="BA15" s="1003" t="e" cm="1">
        <f t="array" aca="1" ref="BA15" ca="1">IF( MONTH(BA11)= MONTH( val_currentFYE), 1, IF(MOD(MONTH(BA$11) - MONTH(val_currentFYE),3)=0, 2,0))</f>
        <v>#NAME?</v>
      </c>
      <c r="BB15" s="1003" t="e" cm="1">
        <f t="array" aca="1" ref="BB15" ca="1">IF( MONTH(BB11)= MONTH( val_currentFYE), 1, IF(MOD(MONTH(BB$11) - MONTH(val_currentFYE),3)=0, 2,0))</f>
        <v>#NAME?</v>
      </c>
      <c r="BC15" s="1003" t="e" cm="1">
        <f t="array" aca="1" ref="BC15" ca="1">IF( MONTH(BC11)= MONTH( val_currentFYE), 1, IF(MOD(MONTH(BC$11) - MONTH(val_currentFYE),3)=0, 2,0))</f>
        <v>#NAME?</v>
      </c>
      <c r="BD15" s="1003" t="e" cm="1">
        <f t="array" aca="1" ref="BD15" ca="1">IF( MONTH(BD11)= MONTH( val_currentFYE), 1, IF(MOD(MONTH(BD$11) - MONTH(val_currentFYE),3)=0, 2,0))</f>
        <v>#NAME?</v>
      </c>
      <c r="BE15" s="1003" t="e" cm="1">
        <f t="array" aca="1" ref="BE15" ca="1">IF( MONTH(BE11)= MONTH( val_currentFYE), 1, IF(MOD(MONTH(BE$11) - MONTH(val_currentFYE),3)=0, 2,0))</f>
        <v>#NAME?</v>
      </c>
      <c r="BF15" s="1003" t="e" cm="1">
        <f t="array" aca="1" ref="BF15" ca="1">IF( MONTH(BF11)= MONTH( val_currentFYE), 1, IF(MOD(MONTH(BF$11) - MONTH(val_currentFYE),3)=0, 2,0))</f>
        <v>#NAME?</v>
      </c>
      <c r="BG15" s="1003" t="e" cm="1">
        <f t="array" aca="1" ref="BG15" ca="1">IF( MONTH(BG11)= MONTH( val_currentFYE), 1, IF(MOD(MONTH(BG$11) - MONTH(val_currentFYE),3)=0, 2,0))</f>
        <v>#NAME?</v>
      </c>
      <c r="BH15" s="1003" t="e" cm="1">
        <f t="array" aca="1" ref="BH15" ca="1">IF( MONTH(BH11)= MONTH( val_currentFYE), 1, IF(MOD(MONTH(BH$11) - MONTH(val_currentFYE),3)=0, 2,0))</f>
        <v>#NAME?</v>
      </c>
      <c r="BI15" s="1003" t="e" cm="1">
        <f t="array" aca="1" ref="BI15" ca="1">IF( MONTH(BI11)= MONTH( val_currentFYE), 1, IF(MOD(MONTH(BI$11) - MONTH(val_currentFYE),3)=0, 2,0))</f>
        <v>#NAME?</v>
      </c>
      <c r="BJ15" s="1003" t="e" cm="1">
        <f t="array" aca="1" ref="BJ15" ca="1">IF( MONTH(BJ11)= MONTH( val_currentFYE), 1, IF(MOD(MONTH(BJ$11) - MONTH(val_currentFYE),3)=0, 2,0))</f>
        <v>#NAME?</v>
      </c>
      <c r="BK15" s="1003" t="e" cm="1">
        <f t="array" aca="1" ref="BK15" ca="1">IF( MONTH(BK11)= MONTH( val_currentFYE), 1, IF(MOD(MONTH(BK$11) - MONTH(val_currentFYE),3)=0, 2,0))</f>
        <v>#NAME?</v>
      </c>
      <c r="BL15" s="1003" t="e" cm="1">
        <f t="array" aca="1" ref="BL15" ca="1">IF( MONTH(BL11)= MONTH( val_currentFYE), 1, IF(MOD(MONTH(BL$11) - MONTH(val_currentFYE),3)=0, 2,0))</f>
        <v>#NAME?</v>
      </c>
      <c r="BM15" s="1003" t="e" cm="1">
        <f t="array" aca="1" ref="BM15" ca="1">IF( MONTH(BM11)= MONTH( val_currentFYE), 1, IF(MOD(MONTH(BM$11) - MONTH(val_currentFYE),3)=0, 2,0))</f>
        <v>#NAME?</v>
      </c>
      <c r="BN15" s="1004" t="e" cm="1">
        <f t="array" aca="1" ref="BN15" ca="1">IF( MONTH(BN11)= MONTH( val_currentFYE), 1, IF(MOD(MONTH(BN$11) - MONTH(val_currentFYE),3)=0, 2,0))</f>
        <v>#NAME?</v>
      </c>
      <c r="BO15" s="388"/>
      <c r="BP15" s="388"/>
      <c r="BQ15" s="388"/>
      <c r="BR15" s="388"/>
      <c r="BS15" s="388"/>
      <c r="BT15" s="388"/>
      <c r="BU15" s="388"/>
      <c r="BV15" s="388"/>
      <c r="BW15" s="388"/>
      <c r="BX15" s="388"/>
      <c r="BY15" s="388"/>
      <c r="BZ15" s="388"/>
      <c r="CA15" s="384"/>
      <c r="CC15" s="33"/>
      <c r="CD15" s="1235"/>
      <c r="CE15" s="1236"/>
      <c r="CF15" s="88"/>
      <c r="CG15" s="1235"/>
      <c r="CH15" s="1236"/>
      <c r="CI15" s="200"/>
    </row>
    <row r="16" spans="1:87">
      <c r="A16" s="693"/>
      <c r="B16" s="577"/>
      <c r="C16" s="577"/>
      <c r="D16" s="1079"/>
      <c r="E16" s="1315">
        <v>0</v>
      </c>
      <c r="F16" s="847"/>
      <c r="G16" s="577"/>
      <c r="H16" s="578"/>
      <c r="I16" s="578"/>
      <c r="J16" s="578"/>
      <c r="K16" s="578"/>
      <c r="L16" s="578"/>
      <c r="N16" s="158"/>
      <c r="O16" s="101"/>
      <c r="P16" s="101"/>
      <c r="Q16" s="101"/>
      <c r="R16" s="101"/>
      <c r="S16" s="101"/>
      <c r="T16" s="101"/>
      <c r="U16" s="39"/>
      <c r="W16" s="198"/>
      <c r="X16" s="128"/>
      <c r="Y16" s="88"/>
      <c r="Z16" s="1144"/>
      <c r="AA16" s="543"/>
      <c r="AB16" s="97"/>
      <c r="AC16" s="97"/>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213"/>
      <c r="BO16" s="1213"/>
      <c r="BP16" s="1213"/>
      <c r="BQ16" s="1213"/>
      <c r="BR16" s="1213"/>
      <c r="BS16" s="1213"/>
      <c r="BT16" s="1213"/>
      <c r="BU16" s="1213"/>
      <c r="BV16" s="1213"/>
      <c r="BW16" s="1213"/>
      <c r="BX16" s="1213"/>
      <c r="BY16" s="1213"/>
      <c r="BZ16" s="1213"/>
      <c r="CA16" s="34"/>
      <c r="CC16" s="181"/>
      <c r="CD16" s="33"/>
      <c r="CE16" s="34"/>
      <c r="CF16" s="296"/>
      <c r="CG16" s="33"/>
      <c r="CH16" s="34"/>
      <c r="CI16" s="200"/>
    </row>
    <row r="17" spans="1:88"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226</v>
      </c>
      <c r="Z17" s="1248" t="s">
        <v>82</v>
      </c>
      <c r="AA17" s="784"/>
      <c r="AB17" s="281"/>
      <c r="AC17" s="858"/>
      <c r="AD17" s="859" t="e" cm="1">
        <f t="array" aca="1" ref="AD17" ca="1">fx_checkComp(AD20:AD50)</f>
        <v>#NAME?</v>
      </c>
      <c r="AE17" s="859" t="e" cm="1">
        <f t="array" aca="1" ref="AE17" ca="1">fx_checkComp(AE20:AE50)</f>
        <v>#NAME?</v>
      </c>
      <c r="AF17" s="859" t="e" cm="1">
        <f t="array" aca="1" ref="AF17" ca="1">fx_checkComp(AF20:AF50)</f>
        <v>#NAME?</v>
      </c>
      <c r="AG17" s="859" t="e" cm="1">
        <f t="array" aca="1" ref="AG17" ca="1">fx_checkComp(AG20:AG50)</f>
        <v>#NAME?</v>
      </c>
      <c r="AH17" s="859" t="e" cm="1">
        <f t="array" aca="1" ref="AH17" ca="1">fx_checkComp(AH20:AH50)</f>
        <v>#NAME?</v>
      </c>
      <c r="AI17" s="859" t="e" cm="1">
        <f t="array" aca="1" ref="AI17" ca="1">fx_checkComp(AI20:AI50)</f>
        <v>#NAME?</v>
      </c>
      <c r="AJ17" s="859" t="e" cm="1">
        <f t="array" aca="1" ref="AJ17" ca="1">fx_checkComp(AJ20:AJ50)</f>
        <v>#NAME?</v>
      </c>
      <c r="AK17" s="859" t="e" cm="1">
        <f t="array" aca="1" ref="AK17" ca="1">fx_checkComp(AK20:AK50)</f>
        <v>#NAME?</v>
      </c>
      <c r="AL17" s="859" t="e" cm="1">
        <f t="array" aca="1" ref="AL17" ca="1">fx_checkComp(AL20:AL50)</f>
        <v>#NAME?</v>
      </c>
      <c r="AM17" s="859" t="e" cm="1">
        <f t="array" aca="1" ref="AM17" ca="1">fx_checkComp(AM20:AM50)</f>
        <v>#NAME?</v>
      </c>
      <c r="AN17" s="859" t="e" cm="1">
        <f t="array" aca="1" ref="AN17" ca="1">fx_checkComp(AN20:AN50)</f>
        <v>#NAME?</v>
      </c>
      <c r="AO17" s="859" t="e" cm="1">
        <f t="array" aca="1" ref="AO17" ca="1">fx_checkComp(AO20:AO50)</f>
        <v>#NAME?</v>
      </c>
      <c r="AP17" s="859" t="e" cm="1">
        <f t="array" aca="1" ref="AP17" ca="1">fx_checkComp(AP20:AP50)</f>
        <v>#NAME?</v>
      </c>
      <c r="AQ17" s="859" t="e" cm="1">
        <f t="array" aca="1" ref="AQ17" ca="1">fx_checkComp(AQ20:AQ50)</f>
        <v>#NAME?</v>
      </c>
      <c r="AR17" s="859" t="e" cm="1">
        <f t="array" aca="1" ref="AR17" ca="1">fx_checkComp(AR20:AR50)</f>
        <v>#NAME?</v>
      </c>
      <c r="AS17" s="859" t="e" cm="1">
        <f t="array" aca="1" ref="AS17" ca="1">fx_checkComp(AS20:AS50)</f>
        <v>#NAME?</v>
      </c>
      <c r="AT17" s="859" t="e" cm="1">
        <f t="array" aca="1" ref="AT17" ca="1">fx_checkComp(AT20:AT50)</f>
        <v>#NAME?</v>
      </c>
      <c r="AU17" s="859" t="e" cm="1">
        <f t="array" aca="1" ref="AU17" ca="1">fx_checkComp(AU20:AU50)</f>
        <v>#NAME?</v>
      </c>
      <c r="AV17" s="859" t="e" cm="1">
        <f t="array" aca="1" ref="AV17" ca="1">fx_checkComp(AV20:AV50)</f>
        <v>#NAME?</v>
      </c>
      <c r="AW17" s="859" t="e" cm="1">
        <f t="array" aca="1" ref="AW17" ca="1">fx_checkComp(AW20:AW50)</f>
        <v>#NAME?</v>
      </c>
      <c r="AX17" s="859" t="e" cm="1">
        <f t="array" aca="1" ref="AX17" ca="1">fx_checkComp(AX20:AX50)</f>
        <v>#NAME?</v>
      </c>
      <c r="AY17" s="859" t="e" cm="1">
        <f t="array" aca="1" ref="AY17" ca="1">fx_checkComp(AY20:AY50)</f>
        <v>#NAME?</v>
      </c>
      <c r="AZ17" s="859" t="e" cm="1">
        <f t="array" aca="1" ref="AZ17" ca="1">fx_checkComp(AZ20:AZ50)</f>
        <v>#NAME?</v>
      </c>
      <c r="BA17" s="859" t="e" cm="1">
        <f t="array" aca="1" ref="BA17" ca="1">fx_checkComp(BA20:BA50)</f>
        <v>#NAME?</v>
      </c>
      <c r="BB17" s="859" t="e" cm="1">
        <f t="array" aca="1" ref="BB17" ca="1">fx_checkComp(BB20:BB50)</f>
        <v>#NAME?</v>
      </c>
      <c r="BC17" s="859" t="e" cm="1">
        <f t="array" aca="1" ref="BC17" ca="1">fx_checkComp(BC20:BC50)</f>
        <v>#NAME?</v>
      </c>
      <c r="BD17" s="859" t="e" cm="1">
        <f t="array" aca="1" ref="BD17" ca="1">fx_checkComp(BD20:BD50)</f>
        <v>#NAME?</v>
      </c>
      <c r="BE17" s="859" t="e" cm="1">
        <f t="array" aca="1" ref="BE17" ca="1">fx_checkComp(BE20:BE50)</f>
        <v>#NAME?</v>
      </c>
      <c r="BF17" s="859" t="e" cm="1">
        <f t="array" aca="1" ref="BF17" ca="1">fx_checkComp(BF20:BF50)</f>
        <v>#NAME?</v>
      </c>
      <c r="BG17" s="859" t="e" cm="1">
        <f t="array" aca="1" ref="BG17" ca="1">fx_checkComp(BG20:BG50)</f>
        <v>#NAME?</v>
      </c>
      <c r="BH17" s="859" t="e" cm="1">
        <f t="array" aca="1" ref="BH17" ca="1">fx_checkComp(BH20:BH50)</f>
        <v>#NAME?</v>
      </c>
      <c r="BI17" s="859" t="e" cm="1">
        <f t="array" aca="1" ref="BI17" ca="1">fx_checkComp(BI20:BI50)</f>
        <v>#NAME?</v>
      </c>
      <c r="BJ17" s="859" t="e" cm="1">
        <f t="array" aca="1" ref="BJ17" ca="1">fx_checkComp(BJ20:BJ50)</f>
        <v>#NAME?</v>
      </c>
      <c r="BK17" s="859" t="e" cm="1">
        <f t="array" aca="1" ref="BK17" ca="1">fx_checkComp(BK20:BK50)</f>
        <v>#NAME?</v>
      </c>
      <c r="BL17" s="859" t="e" cm="1">
        <f t="array" aca="1" ref="BL17" ca="1">fx_checkComp(BL20:BL50)</f>
        <v>#NAME?</v>
      </c>
      <c r="BM17" s="859" t="e" cm="1">
        <f t="array" aca="1" ref="BM17" ca="1">fx_checkComp(BM20:BM50)</f>
        <v>#NAME?</v>
      </c>
      <c r="BN17" s="1215" t="e" cm="1">
        <f t="array" aca="1" ref="BN17" ca="1">fx_checkComp(BN20:BN50)</f>
        <v>#NAME?</v>
      </c>
      <c r="BO17" s="1804"/>
      <c r="BP17" s="1804"/>
      <c r="BQ17" s="1804"/>
      <c r="BR17" s="1804"/>
      <c r="BS17" s="1804"/>
      <c r="BT17" s="1804"/>
      <c r="BU17" s="1804"/>
      <c r="BV17" s="1804"/>
      <c r="BW17" s="1804"/>
      <c r="BX17" s="1804"/>
      <c r="BY17" s="1804"/>
      <c r="BZ17" s="1804"/>
      <c r="CA17" s="964"/>
      <c r="CB17" s="965"/>
      <c r="CC17" s="966"/>
      <c r="CD17" s="1237"/>
      <c r="CE17" s="1238"/>
      <c r="CF17" s="967"/>
      <c r="CG17" s="859"/>
      <c r="CH17" s="859"/>
      <c r="CI17" s="200"/>
    </row>
    <row r="18" spans="1:88"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502"/>
      <c r="AA18" s="1214"/>
      <c r="AB18" s="95"/>
      <c r="AC18" s="992"/>
      <c r="AD18" s="1648"/>
      <c r="AE18" s="1648"/>
      <c r="AF18" s="1648"/>
      <c r="AG18" s="1648"/>
      <c r="AH18" s="1648"/>
      <c r="AI18" s="1648"/>
      <c r="AJ18" s="1648"/>
      <c r="AK18" s="1648"/>
      <c r="AL18" s="1648"/>
      <c r="AM18" s="1648"/>
      <c r="AN18" s="1648"/>
      <c r="AO18" s="1648"/>
      <c r="AP18" s="1648"/>
      <c r="AQ18" s="1648"/>
      <c r="AR18" s="1648"/>
      <c r="AS18" s="1648"/>
      <c r="AT18" s="1648"/>
      <c r="AU18" s="1648"/>
      <c r="AV18" s="1648"/>
      <c r="AW18" s="1648"/>
      <c r="AX18" s="1648"/>
      <c r="AY18" s="1648"/>
      <c r="AZ18" s="1648"/>
      <c r="BA18" s="1648"/>
      <c r="BB18" s="1648"/>
      <c r="BC18" s="1648"/>
      <c r="BD18" s="1648"/>
      <c r="BE18" s="1648"/>
      <c r="BF18" s="1648"/>
      <c r="BG18" s="1648"/>
      <c r="BH18" s="1648"/>
      <c r="BI18" s="1648"/>
      <c r="BJ18" s="1648"/>
      <c r="BK18" s="1648"/>
      <c r="BL18" s="1648"/>
      <c r="BM18" s="1648"/>
      <c r="BN18" s="1841"/>
      <c r="BO18" s="1649"/>
      <c r="BP18" s="1649"/>
      <c r="BQ18" s="1649"/>
      <c r="BR18" s="1649"/>
      <c r="BS18" s="1649"/>
      <c r="BT18" s="1649"/>
      <c r="BU18" s="1649"/>
      <c r="BV18" s="1649"/>
      <c r="BW18" s="1649"/>
      <c r="BX18" s="1649"/>
      <c r="BY18" s="1649"/>
      <c r="BZ18" s="1649"/>
      <c r="CA18" s="964"/>
      <c r="CB18" s="965"/>
      <c r="CC18" s="966"/>
      <c r="CD18" s="1237"/>
      <c r="CE18" s="1238"/>
      <c r="CF18" s="967"/>
      <c r="CG18" s="963"/>
      <c r="CH18" s="90"/>
      <c r="CI18" s="200"/>
    </row>
    <row r="19" spans="1:88" ht="30" customHeight="1">
      <c r="A19" s="693"/>
      <c r="B19" s="1318" t="s">
        <v>1522</v>
      </c>
      <c r="C19" s="1318" t="s">
        <v>1523</v>
      </c>
      <c r="D19" s="1319"/>
      <c r="E19" s="1318" t="s">
        <v>1524</v>
      </c>
      <c r="F19" s="1318" t="str">
        <f t="shared" ref="F19:F49" si="1">IF(
    $B19 &lt;&gt;"",$B19,
    $E19
  )</f>
        <v>Global (Metric Name)</v>
      </c>
      <c r="G19" s="1318"/>
      <c r="H19" s="1320" t="s">
        <v>37</v>
      </c>
      <c r="I19" s="1320" t="s">
        <v>1525</v>
      </c>
      <c r="J19" s="1320"/>
      <c r="K19" s="1320"/>
      <c r="L19" s="1321" t="s">
        <v>1526</v>
      </c>
      <c r="N19" s="158"/>
      <c r="O19" s="101"/>
      <c r="P19" s="52"/>
      <c r="Q19" s="101"/>
      <c r="R19" s="101"/>
      <c r="S19" s="101"/>
      <c r="T19" s="101"/>
      <c r="U19" s="39"/>
      <c r="W19" s="1225" t="s">
        <v>94</v>
      </c>
      <c r="X19" s="1232">
        <v>1</v>
      </c>
      <c r="Y19" s="1233" t="str">
        <f>val_company&amp; " Internal Accounts"</f>
        <v>Therme Horizon Internal Accounts</v>
      </c>
      <c r="Z19" s="1227"/>
      <c r="AA19" s="1227"/>
      <c r="AB19" s="1226" t="s">
        <v>227</v>
      </c>
      <c r="AC19" s="1229"/>
      <c r="AD19" s="1670" t="str" cm="1">
        <f t="array" ref="AD19">fx_scenarioConverter(W17)</f>
        <v>Actual</v>
      </c>
      <c r="AE19" s="1230" t="str">
        <f>$AD19</f>
        <v>Actual</v>
      </c>
      <c r="AF19" s="1230" t="str">
        <f t="shared" ref="AF19:BN19" si="2">$AD19</f>
        <v>Actual</v>
      </c>
      <c r="AG19" s="1230" t="str">
        <f t="shared" si="2"/>
        <v>Actual</v>
      </c>
      <c r="AH19" s="1230" t="str">
        <f t="shared" si="2"/>
        <v>Actual</v>
      </c>
      <c r="AI19" s="1230" t="str">
        <f t="shared" si="2"/>
        <v>Actual</v>
      </c>
      <c r="AJ19" s="1230" t="str">
        <f t="shared" si="2"/>
        <v>Actual</v>
      </c>
      <c r="AK19" s="1230" t="str">
        <f t="shared" si="2"/>
        <v>Actual</v>
      </c>
      <c r="AL19" s="1230" t="str">
        <f t="shared" si="2"/>
        <v>Actual</v>
      </c>
      <c r="AM19" s="1230" t="str">
        <f t="shared" si="2"/>
        <v>Actual</v>
      </c>
      <c r="AN19" s="1230" t="str">
        <f t="shared" si="2"/>
        <v>Actual</v>
      </c>
      <c r="AO19" s="1230" t="str">
        <f t="shared" si="2"/>
        <v>Actual</v>
      </c>
      <c r="AP19" s="1230" t="str">
        <f t="shared" si="2"/>
        <v>Actual</v>
      </c>
      <c r="AQ19" s="1230" t="str">
        <f t="shared" si="2"/>
        <v>Actual</v>
      </c>
      <c r="AR19" s="1230" t="str">
        <f t="shared" si="2"/>
        <v>Actual</v>
      </c>
      <c r="AS19" s="1230" t="str">
        <f t="shared" si="2"/>
        <v>Actual</v>
      </c>
      <c r="AT19" s="1230" t="str">
        <f t="shared" si="2"/>
        <v>Actual</v>
      </c>
      <c r="AU19" s="1230" t="str">
        <f t="shared" si="2"/>
        <v>Actual</v>
      </c>
      <c r="AV19" s="1230" t="str">
        <f t="shared" si="2"/>
        <v>Actual</v>
      </c>
      <c r="AW19" s="1230" t="str">
        <f t="shared" si="2"/>
        <v>Actual</v>
      </c>
      <c r="AX19" s="1230" t="str">
        <f t="shared" si="2"/>
        <v>Actual</v>
      </c>
      <c r="AY19" s="1230" t="str">
        <f t="shared" si="2"/>
        <v>Actual</v>
      </c>
      <c r="AZ19" s="1230" t="str">
        <f t="shared" si="2"/>
        <v>Actual</v>
      </c>
      <c r="BA19" s="1230" t="str">
        <f t="shared" si="2"/>
        <v>Actual</v>
      </c>
      <c r="BB19" s="1230" t="str">
        <f t="shared" si="2"/>
        <v>Actual</v>
      </c>
      <c r="BC19" s="1230" t="str">
        <f t="shared" si="2"/>
        <v>Actual</v>
      </c>
      <c r="BD19" s="1230" t="str">
        <f t="shared" si="2"/>
        <v>Actual</v>
      </c>
      <c r="BE19" s="1230" t="str">
        <f t="shared" si="2"/>
        <v>Actual</v>
      </c>
      <c r="BF19" s="1230" t="str">
        <f t="shared" si="2"/>
        <v>Actual</v>
      </c>
      <c r="BG19" s="1230" t="str">
        <f t="shared" si="2"/>
        <v>Actual</v>
      </c>
      <c r="BH19" s="1230" t="str">
        <f t="shared" si="2"/>
        <v>Actual</v>
      </c>
      <c r="BI19" s="1230" t="str">
        <f t="shared" si="2"/>
        <v>Actual</v>
      </c>
      <c r="BJ19" s="1230" t="str">
        <f t="shared" si="2"/>
        <v>Actual</v>
      </c>
      <c r="BK19" s="1230" t="str">
        <f t="shared" si="2"/>
        <v>Actual</v>
      </c>
      <c r="BL19" s="1230" t="str">
        <f t="shared" si="2"/>
        <v>Actual</v>
      </c>
      <c r="BM19" s="1230" t="str">
        <f t="shared" si="2"/>
        <v>Actual</v>
      </c>
      <c r="BN19" s="1231" t="str">
        <f t="shared" si="2"/>
        <v>Actual</v>
      </c>
      <c r="BO19" s="2112"/>
      <c r="BP19" s="2112"/>
      <c r="BQ19" s="2112"/>
      <c r="BR19" s="2112"/>
      <c r="BS19" s="2112"/>
      <c r="BT19" s="2112"/>
      <c r="BU19" s="2112"/>
      <c r="BV19" s="2112"/>
      <c r="BW19" s="2112"/>
      <c r="BX19" s="2112"/>
      <c r="BY19" s="2112"/>
      <c r="BZ19" s="2112"/>
      <c r="CA19" s="34"/>
      <c r="CC19" s="33"/>
      <c r="CD19" s="1720" t="str">
        <f t="shared" ref="CD19:CE19" si="3">$AD19</f>
        <v>Actual</v>
      </c>
      <c r="CE19" s="1721" t="str">
        <f t="shared" si="3"/>
        <v>Actual</v>
      </c>
      <c r="CF19" s="88"/>
      <c r="CG19" s="1198" t="str" cm="1">
        <f t="array" ref="CG19">fx_scenarioConverter("Original Budget")</f>
        <v>Original Budget</v>
      </c>
      <c r="CH19" s="1199" t="str" cm="1">
        <f t="array" ref="CH19">fx_scenarioConverter("LE")</f>
        <v>LE</v>
      </c>
      <c r="CI19" s="200"/>
    </row>
    <row r="20" spans="1:88" ht="21" customHeight="1">
      <c r="A20" s="696" t="s">
        <v>1689</v>
      </c>
      <c r="B20" s="577" t="s">
        <v>1690</v>
      </c>
      <c r="C20" s="577" t="s">
        <v>1691</v>
      </c>
      <c r="D20" s="577"/>
      <c r="E20" s="577" t="e" cm="1">
        <f t="array" aca="1" ref="E20" ca="1">_xlfn.LET(
   _xlpm.Attr,  $C20,
   _xlpm.Lookback, $E$16,
   _xlpm.QueryDate, EOMONTH(val_asOfDate,_xlpm.Lookback),
   _xlpm.ReadField, _xldudf_CX_GET(CX_ENTITY,fx_attrConverter($C20),_xlpm.QueryDate),
   _xlpm.AttrBlank, _xlpm.Attr="", _xlpm.Result,
   IF(_xlpm.AttrBlank,val_blankRefText,fx_attrConverter(_xlpm.ReadField,0)),
IF(_xlpm.Result = "Error", "", _xlpm.Result )
)</f>
        <v>#NAME?</v>
      </c>
      <c r="F20" s="577" t="str">
        <f t="shared" si="1"/>
        <v>Fixed Assets</v>
      </c>
      <c r="G20" s="574"/>
      <c r="H20" s="578">
        <v>1</v>
      </c>
      <c r="I20" s="578">
        <v>1</v>
      </c>
      <c r="J20" s="401"/>
      <c r="K20" s="401"/>
      <c r="L20" s="579" t="b">
        <v>1</v>
      </c>
      <c r="N20" s="158"/>
      <c r="O20" s="101"/>
      <c r="P20" s="52"/>
      <c r="Q20" s="101"/>
      <c r="R20" s="126"/>
      <c r="S20" s="101"/>
      <c r="T20" s="101"/>
      <c r="U20" s="39"/>
      <c r="W20" s="91" t="str" cm="1">
        <f t="array" ref="W20">fx_scenarioConverter($W$17)</f>
        <v>Actual</v>
      </c>
      <c r="X20" s="1293">
        <v>1</v>
      </c>
      <c r="Y20" s="2624" t="s">
        <v>1690</v>
      </c>
      <c r="Z20" s="198" cm="1">
        <f t="array" ref="Z20">_xlfn.SWITCH(
    TRUE,
    $L20="",0,
    $L20=TRUE, 1,
    $L20=FALSE,-1,
)</f>
        <v>1</v>
      </c>
      <c r="AA20" s="2625"/>
      <c r="AB20" s="2626" t="s">
        <v>1690</v>
      </c>
      <c r="AC20" s="88" t="e" cm="1" vm="5">
        <f t="array" ref="AC20">IFERROR(IF(_xlfn.XMATCH(AB20,tbl_acctDef[Term],0)&gt;0, fx_getIcon("find"), ""),"")</f>
        <v>#VALUE!</v>
      </c>
      <c r="AD20" s="1669" t="e" cm="1">
        <f t="array" aca="1" ref="AD20" ca="1">_xlfn.LET(
_xlpm.val,IF($F20 = "",val_blankRefText,  _xldudf_CX_GET(CX_ENTITY,($F20),AD$11,AD$14,,AD$19)),
_xlpm.Res, IF(OR(_xlpm.val="",_xlpm.val="Error"),"",_xlpm.val),
_xlpm.Res
)</f>
        <v>#NAME?</v>
      </c>
      <c r="AE20" s="1669" t="e" cm="1">
        <f t="array" aca="1" ref="AE20" ca="1">_xlfn.LET(
_xlpm.val,IF($F20 = "",val_blankRefText,  _xldudf_CX_GET(CX_ENTITY,($F20),AE$11,AE$14,,AE$19)),
_xlpm.Res, IF(OR(_xlpm.val="",_xlpm.val="Error"),"",_xlpm.val),
_xlpm.Res
)</f>
        <v>#NAME?</v>
      </c>
      <c r="AF20" s="1669" t="e" cm="1">
        <f t="array" aca="1" ref="AF20" ca="1">_xlfn.LET(
_xlpm.val,IF($F20 = "",val_blankRefText,  _xldudf_CX_GET(CX_ENTITY,($F20),AF$11,AF$14,,AF$19)),
_xlpm.Res, IF(OR(_xlpm.val="",_xlpm.val="Error"),"",_xlpm.val),
_xlpm.Res
)</f>
        <v>#NAME?</v>
      </c>
      <c r="AG20" s="1669" t="e" cm="1">
        <f t="array" aca="1" ref="AG20" ca="1">_xlfn.LET(
_xlpm.val,IF($F20 = "",val_blankRefText,  _xldudf_CX_GET(CX_ENTITY,($F20),AG$11,AG$14,,AG$19)),
_xlpm.Res, IF(OR(_xlpm.val="",_xlpm.val="Error"),"",_xlpm.val),
_xlpm.Res
)</f>
        <v>#NAME?</v>
      </c>
      <c r="AH20" s="1669" t="e" cm="1">
        <f t="array" aca="1" ref="AH20" ca="1">_xlfn.LET(
_xlpm.val,IF($F20 = "",val_blankRefText,  _xldudf_CX_GET(CX_ENTITY,($F20),AH$11,AH$14,,AH$19)),
_xlpm.Res, IF(OR(_xlpm.val="",_xlpm.val="Error"),"",_xlpm.val),
_xlpm.Res
)</f>
        <v>#NAME?</v>
      </c>
      <c r="AI20" s="1669" t="e" cm="1">
        <f t="array" aca="1" ref="AI20" ca="1">_xlfn.LET(
_xlpm.val,IF($F20 = "",val_blankRefText,  _xldudf_CX_GET(CX_ENTITY,($F20),AI$11,AI$14,,AI$19)),
_xlpm.Res, IF(OR(_xlpm.val="",_xlpm.val="Error"),"",_xlpm.val),
_xlpm.Res
)</f>
        <v>#NAME?</v>
      </c>
      <c r="AJ20" s="1669" t="e" cm="1">
        <f t="array" aca="1" ref="AJ20" ca="1">_xlfn.LET(
_xlpm.val,IF($F20 = "",val_blankRefText,  _xldudf_CX_GET(CX_ENTITY,($F20),AJ$11,AJ$14,,AJ$19)),
_xlpm.Res, IF(OR(_xlpm.val="",_xlpm.val="Error"),"",_xlpm.val),
_xlpm.Res
)</f>
        <v>#NAME?</v>
      </c>
      <c r="AK20" s="1669" t="e" cm="1">
        <f t="array" aca="1" ref="AK20" ca="1">_xlfn.LET(
_xlpm.val,IF($F20 = "",val_blankRefText,  _xldudf_CX_GET(CX_ENTITY,($F20),AK$11,AK$14,,AK$19)),
_xlpm.Res, IF(OR(_xlpm.val="",_xlpm.val="Error"),"",_xlpm.val),
_xlpm.Res
)</f>
        <v>#NAME?</v>
      </c>
      <c r="AL20" s="1669" t="e" cm="1">
        <f t="array" aca="1" ref="AL20" ca="1">_xlfn.LET(
_xlpm.val,IF($F20 = "",val_blankRefText,  _xldudf_CX_GET(CX_ENTITY,($F20),AL$11,AL$14,,AL$19)),
_xlpm.Res, IF(OR(_xlpm.val="",_xlpm.val="Error"),"",_xlpm.val),
_xlpm.Res
)</f>
        <v>#NAME?</v>
      </c>
      <c r="AM20" s="1669" t="e" cm="1">
        <f t="array" aca="1" ref="AM20" ca="1">_xlfn.LET(
_xlpm.val,IF($F20 = "",val_blankRefText,  _xldudf_CX_GET(CX_ENTITY,($F20),AM$11,AM$14,,AM$19)),
_xlpm.Res, IF(OR(_xlpm.val="",_xlpm.val="Error"),"",_xlpm.val),
_xlpm.Res
)</f>
        <v>#NAME?</v>
      </c>
      <c r="AN20" s="1669" t="e" cm="1">
        <f t="array" aca="1" ref="AN20" ca="1">_xlfn.LET(
_xlpm.val,IF($F20 = "",val_blankRefText,  _xldudf_CX_GET(CX_ENTITY,($F20),AN$11,AN$14,,AN$19)),
_xlpm.Res, IF(OR(_xlpm.val="",_xlpm.val="Error"),"",_xlpm.val),
_xlpm.Res
)</f>
        <v>#NAME?</v>
      </c>
      <c r="AO20" s="1669" t="e" cm="1">
        <f t="array" aca="1" ref="AO20" ca="1">_xlfn.LET(
_xlpm.val,IF($F20 = "",val_blankRefText,  _xldudf_CX_GET(CX_ENTITY,($F20),AO$11,AO$14,,AO$19)),
_xlpm.Res, IF(OR(_xlpm.val="",_xlpm.val="Error"),"",_xlpm.val),
_xlpm.Res
)</f>
        <v>#NAME?</v>
      </c>
      <c r="AP20" s="1669" t="e" cm="1">
        <f t="array" aca="1" ref="AP20" ca="1">_xlfn.LET(
_xlpm.val,IF($F20 = "",val_blankRefText,  _xldudf_CX_GET(CX_ENTITY,($F20),AP$11,AP$14,,AP$19)),
_xlpm.Res, IF(OR(_xlpm.val="",_xlpm.val="Error"),"",_xlpm.val),
_xlpm.Res
)</f>
        <v>#NAME?</v>
      </c>
      <c r="AQ20" s="1669" t="e" cm="1">
        <f t="array" aca="1" ref="AQ20" ca="1">_xlfn.LET(
_xlpm.val,IF($F20 = "",val_blankRefText,  _xldudf_CX_GET(CX_ENTITY,($F20),AQ$11,AQ$14,,AQ$19)),
_xlpm.Res, IF(OR(_xlpm.val="",_xlpm.val="Error"),"",_xlpm.val),
_xlpm.Res
)</f>
        <v>#NAME?</v>
      </c>
      <c r="AR20" s="1669" t="e" cm="1">
        <f t="array" aca="1" ref="AR20" ca="1">_xlfn.LET(
_xlpm.val,IF($F20 = "",val_blankRefText,  _xldudf_CX_GET(CX_ENTITY,($F20),AR$11,AR$14,,AR$19)),
_xlpm.Res, IF(OR(_xlpm.val="",_xlpm.val="Error"),"",_xlpm.val),
_xlpm.Res
)</f>
        <v>#NAME?</v>
      </c>
      <c r="AS20" s="1669" t="e" cm="1">
        <f t="array" aca="1" ref="AS20" ca="1">_xlfn.LET(
_xlpm.val,IF($F20 = "",val_blankRefText,  _xldudf_CX_GET(CX_ENTITY,($F20),AS$11,AS$14,,AS$19)),
_xlpm.Res, IF(OR(_xlpm.val="",_xlpm.val="Error"),"",_xlpm.val),
_xlpm.Res
)</f>
        <v>#NAME?</v>
      </c>
      <c r="AT20" s="1669" t="e" cm="1">
        <f t="array" aca="1" ref="AT20" ca="1">_xlfn.LET(
_xlpm.val,IF($F20 = "",val_blankRefText,  _xldudf_CX_GET(CX_ENTITY,($F20),AT$11,AT$14,,AT$19)),
_xlpm.Res, IF(OR(_xlpm.val="",_xlpm.val="Error"),"",_xlpm.val),
_xlpm.Res
)</f>
        <v>#NAME?</v>
      </c>
      <c r="AU20" s="1669" t="e" cm="1">
        <f t="array" aca="1" ref="AU20" ca="1">_xlfn.LET(
_xlpm.val,IF($F20 = "",val_blankRefText,  _xldudf_CX_GET(CX_ENTITY,($F20),AU$11,AU$14,,AU$19)),
_xlpm.Res, IF(OR(_xlpm.val="",_xlpm.val="Error"),"",_xlpm.val),
_xlpm.Res
)</f>
        <v>#NAME?</v>
      </c>
      <c r="AV20" s="1669" t="e" cm="1">
        <f t="array" aca="1" ref="AV20" ca="1">_xlfn.LET(
_xlpm.val,IF($F20 = "",val_blankRefText,  _xldudf_CX_GET(CX_ENTITY,($F20),AV$11,AV$14,,AV$19)),
_xlpm.Res, IF(OR(_xlpm.val="",_xlpm.val="Error"),"",_xlpm.val),
_xlpm.Res
)</f>
        <v>#NAME?</v>
      </c>
      <c r="AW20" s="1669" t="e" cm="1">
        <f t="array" aca="1" ref="AW20" ca="1">_xlfn.LET(
_xlpm.val,IF($F20 = "",val_blankRefText,  _xldudf_CX_GET(CX_ENTITY,($F20),AW$11,AW$14,,AW$19)),
_xlpm.Res, IF(OR(_xlpm.val="",_xlpm.val="Error"),"",_xlpm.val),
_xlpm.Res
)</f>
        <v>#NAME?</v>
      </c>
      <c r="AX20" s="1669" t="e" cm="1">
        <f t="array" aca="1" ref="AX20" ca="1">_xlfn.LET(
_xlpm.val,IF($F20 = "",val_blankRefText,  _xldudf_CX_GET(CX_ENTITY,($F20),AX$11,AX$14,,AX$19)),
_xlpm.Res, IF(OR(_xlpm.val="",_xlpm.val="Error"),"",_xlpm.val),
_xlpm.Res
)</f>
        <v>#NAME?</v>
      </c>
      <c r="AY20" s="1669" t="e" cm="1">
        <f t="array" aca="1" ref="AY20" ca="1">_xlfn.LET(
_xlpm.val,IF($F20 = "",val_blankRefText,  _xldudf_CX_GET(CX_ENTITY,($F20),AY$11,AY$14,,AY$19)),
_xlpm.Res, IF(OR(_xlpm.val="",_xlpm.val="Error"),"",_xlpm.val),
_xlpm.Res
)</f>
        <v>#NAME?</v>
      </c>
      <c r="AZ20" s="1669" t="e" cm="1">
        <f t="array" aca="1" ref="AZ20" ca="1">_xlfn.LET(
_xlpm.val,IF($F20 = "",val_blankRefText,  _xldudf_CX_GET(CX_ENTITY,($F20),AZ$11,AZ$14,,AZ$19)),
_xlpm.Res, IF(OR(_xlpm.val="",_xlpm.val="Error"),"",_xlpm.val),
_xlpm.Res
)</f>
        <v>#NAME?</v>
      </c>
      <c r="BA20" s="1669" t="e" cm="1">
        <f t="array" aca="1" ref="BA20" ca="1">_xlfn.LET(
_xlpm.val,IF($F20 = "",val_blankRefText,  _xldudf_CX_GET(CX_ENTITY,($F20),BA$11,BA$14,,BA$19)),
_xlpm.Res, IF(OR(_xlpm.val="",_xlpm.val="Error"),"",_xlpm.val),
_xlpm.Res
)</f>
        <v>#NAME?</v>
      </c>
      <c r="BB20" s="1669" t="e" cm="1">
        <f t="array" aca="1" ref="BB20" ca="1">_xlfn.LET(
_xlpm.val,IF($F20 = "",val_blankRefText,  _xldudf_CX_GET(CX_ENTITY,($F20),BB$11,BB$14,,BB$19)),
_xlpm.Res, IF(OR(_xlpm.val="",_xlpm.val="Error"),"",_xlpm.val),
_xlpm.Res
)</f>
        <v>#NAME?</v>
      </c>
      <c r="BC20" s="1669" t="e" cm="1">
        <f t="array" aca="1" ref="BC20" ca="1">_xlfn.LET(
_xlpm.val,IF($F20 = "",val_blankRefText,  _xldudf_CX_GET(CX_ENTITY,($F20),BC$11,BC$14,,BC$19)),
_xlpm.Res, IF(OR(_xlpm.val="",_xlpm.val="Error"),"",_xlpm.val),
_xlpm.Res
)</f>
        <v>#NAME?</v>
      </c>
      <c r="BD20" s="1669" t="e" cm="1">
        <f t="array" aca="1" ref="BD20" ca="1">_xlfn.LET(
_xlpm.val,IF($F20 = "",val_blankRefText,  _xldudf_CX_GET(CX_ENTITY,($F20),BD$11,BD$14,,BD$19)),
_xlpm.Res, IF(OR(_xlpm.val="",_xlpm.val="Error"),"",_xlpm.val),
_xlpm.Res
)</f>
        <v>#NAME?</v>
      </c>
      <c r="BE20" s="1669" t="e" cm="1">
        <f t="array" aca="1" ref="BE20" ca="1">_xlfn.LET(
_xlpm.val,IF($F20 = "",val_blankRefText,  _xldudf_CX_GET(CX_ENTITY,($F20),BE$11,BE$14,,BE$19)),
_xlpm.Res, IF(OR(_xlpm.val="",_xlpm.val="Error"),"",_xlpm.val),
_xlpm.Res
)</f>
        <v>#NAME?</v>
      </c>
      <c r="BF20" s="1669" t="e" cm="1">
        <f t="array" aca="1" ref="BF20" ca="1">_xlfn.LET(
_xlpm.val,IF($F20 = "",val_blankRefText,  _xldudf_CX_GET(CX_ENTITY,($F20),BF$11,BF$14,,BF$19)),
_xlpm.Res, IF(OR(_xlpm.val="",_xlpm.val="Error"),"",_xlpm.val),
_xlpm.Res
)</f>
        <v>#NAME?</v>
      </c>
      <c r="BG20" s="1669" t="e" cm="1">
        <f t="array" aca="1" ref="BG20" ca="1">_xlfn.LET(
_xlpm.val,IF($F20 = "",val_blankRefText,  _xldudf_CX_GET(CX_ENTITY,($F20),BG$11,BG$14,,BG$19)),
_xlpm.Res, IF(OR(_xlpm.val="",_xlpm.val="Error"),"",_xlpm.val),
_xlpm.Res
)</f>
        <v>#NAME?</v>
      </c>
      <c r="BH20" s="1669" t="e" cm="1">
        <f t="array" aca="1" ref="BH20" ca="1">_xlfn.LET(
_xlpm.val,IF($F20 = "",val_blankRefText,  _xldudf_CX_GET(CX_ENTITY,($F20),BH$11,BH$14,,BH$19)),
_xlpm.Res, IF(OR(_xlpm.val="",_xlpm.val="Error"),"",_xlpm.val),
_xlpm.Res
)</f>
        <v>#NAME?</v>
      </c>
      <c r="BI20" s="1669" t="e" cm="1">
        <f t="array" aca="1" ref="BI20" ca="1">_xlfn.LET(
_xlpm.val,IF($F20 = "",val_blankRefText,  _xldudf_CX_GET(CX_ENTITY,($F20),BI$11,BI$14,,BI$19)),
_xlpm.Res, IF(OR(_xlpm.val="",_xlpm.val="Error"),"",_xlpm.val),
_xlpm.Res
)</f>
        <v>#NAME?</v>
      </c>
      <c r="BJ20" s="1669" t="e" cm="1">
        <f t="array" aca="1" ref="BJ20" ca="1">_xlfn.LET(
_xlpm.val,IF($F20 = "",val_blankRefText,  _xldudf_CX_GET(CX_ENTITY,($F20),BJ$11,BJ$14,,BJ$19)),
_xlpm.Res, IF(OR(_xlpm.val="",_xlpm.val="Error"),"",_xlpm.val),
_xlpm.Res
)</f>
        <v>#NAME?</v>
      </c>
      <c r="BK20" s="1669" t="e" cm="1">
        <f t="array" aca="1" ref="BK20" ca="1">_xlfn.LET(
_xlpm.val,IF($F20 = "",val_blankRefText,  _xldudf_CX_GET(CX_ENTITY,($F20),BK$11,BK$14,,BK$19)),
_xlpm.Res, IF(OR(_xlpm.val="",_xlpm.val="Error"),"",_xlpm.val),
_xlpm.Res
)</f>
        <v>#NAME?</v>
      </c>
      <c r="BL20" s="1669" t="e" cm="1">
        <f t="array" aca="1" ref="BL20" ca="1">_xlfn.LET(
_xlpm.val,IF($F20 = "",val_blankRefText,  _xldudf_CX_GET(CX_ENTITY,($F20),BL$11,BL$14,,BL$19)),
_xlpm.Res, IF(OR(_xlpm.val="",_xlpm.val="Error"),"",_xlpm.val),
_xlpm.Res
)</f>
        <v>#NAME?</v>
      </c>
      <c r="BM20" s="1669" t="e" cm="1">
        <f t="array" aca="1" ref="BM20" ca="1">_xlfn.LET(
_xlpm.val,IF($F20 = "",val_blankRefText,  _xldudf_CX_GET(CX_ENTITY,($F20),BM$11,BM$14,,BM$19)),
_xlpm.Res, IF(OR(_xlpm.val="",_xlpm.val="Error"),"",_xlpm.val),
_xlpm.Res
)</f>
        <v>#NAME?</v>
      </c>
      <c r="BN20" s="1669" t="e" cm="1">
        <f t="array" aca="1" ref="BN20" ca="1">_xlfn.LET(
_xlpm.val,IF($F20 = "",val_blankRefText,  _xldudf_CX_GET(CX_ENTITY,($F20),BN$11,BN$14,,BN$19)),
_xlpm.Res, IF(OR(_xlpm.val="",_xlpm.val="Error"),"",_xlpm.val),
_xlpm.Res
)</f>
        <v>#NAME?</v>
      </c>
      <c r="BO20" s="2095"/>
      <c r="BP20" s="2095"/>
      <c r="BQ20" s="2095"/>
      <c r="BR20" s="2095"/>
      <c r="BS20" s="2095"/>
      <c r="BT20" s="2095"/>
      <c r="BU20" s="2095"/>
      <c r="BV20" s="2095"/>
      <c r="BW20" s="2095"/>
      <c r="BX20" s="2095"/>
      <c r="BY20" s="2095"/>
      <c r="BZ20" s="2095"/>
      <c r="CA20" s="926"/>
      <c r="CB20" s="921"/>
      <c r="CC20" s="927"/>
      <c r="CD20" s="1221" t="e" cm="1">
        <f t="array" aca="1" ref="CD20" ca="1">_xlfn.XLOOKUP(BS!CD$11, array_timeline, BS!$AD20:$BN20)</f>
        <v>#NAME?</v>
      </c>
      <c r="CE20" s="1221" t="e" cm="1">
        <f t="array" aca="1" ref="CE20" ca="1">_xlfn.XLOOKUP(BS!CE$11, array_timeline, BS!$AD20:$BN20)</f>
        <v>#NAME?</v>
      </c>
      <c r="CF20" s="925"/>
      <c r="CG20" s="1221" t="e" cm="1">
        <f t="array" aca="1" ref="CG20" ca="1">_xlfn.LET(
_xlpm.val,IF($F20 = "",val_blankRefText,  _xldudf_CX_GET(CX_ENTITY,($F20),CG$11,CG$14,,(CG$19))),
_xlpm.Res, IF(OR(_xlpm.val="",_xlpm.val="Error"),"",_xlpm.val),
_xlpm.Res
)</f>
        <v>#NAME?</v>
      </c>
      <c r="CH20" s="1221" t="e" cm="1">
        <f t="array" aca="1" ref="CH20" ca="1">_xlfn.LET(
_xlpm.val,IF($F20 = "",val_blankRefText,  _xldudf_CX_GET(CX_ENTITY,($F20),CH$11,CH$14,,(CH$19))),
_xlpm.Res, IF(OR(_xlpm.val="",_xlpm.val="Error"),"",_xlpm.val),
_xlpm.Res
)</f>
        <v>#NAME?</v>
      </c>
      <c r="CI20" s="200"/>
      <c r="CJ20" s="2282"/>
    </row>
    <row r="21" spans="1:88" ht="21" customHeight="1">
      <c r="A21" s="693" t="s">
        <v>1692</v>
      </c>
      <c r="B21" s="577" t="s">
        <v>1693</v>
      </c>
      <c r="C21" s="577" t="s">
        <v>1694</v>
      </c>
      <c r="D21" s="577"/>
      <c r="E21" s="577" t="e" cm="1">
        <f t="array" aca="1" ref="E21" ca="1">_xlfn.LET(
   _xlpm.Attr,  $C21,
   _xlpm.Lookback, $E$16,
   _xlpm.QueryDate, EOMONTH(val_asOfDate,_xlpm.Lookback),
   _xlpm.ReadField, _xldudf_CX_GET(CX_ENTITY,fx_attrConverter($C21),_xlpm.QueryDate),
   _xlpm.AttrBlank, _xlpm.Attr="", _xlpm.Result,
   IF(_xlpm.AttrBlank,val_blankRefText,fx_attrConverter(_xlpm.ReadField,0)),
IF(_xlpm.Result = "Error", "", _xlpm.Result )
)</f>
        <v>#NAME?</v>
      </c>
      <c r="F21" s="577" t="str">
        <f t="shared" si="1"/>
        <v>Intangible Assets</v>
      </c>
      <c r="G21" s="578"/>
      <c r="H21" s="578">
        <v>1</v>
      </c>
      <c r="I21" s="578">
        <v>1</v>
      </c>
      <c r="J21" s="578"/>
      <c r="K21" s="578"/>
      <c r="L21" s="579" t="b">
        <v>1</v>
      </c>
      <c r="N21" s="158"/>
      <c r="O21" s="101"/>
      <c r="P21" s="52"/>
      <c r="Q21" s="101"/>
      <c r="R21" s="101"/>
      <c r="S21" s="101"/>
      <c r="T21" s="101"/>
      <c r="U21" s="39"/>
      <c r="W21" s="91" t="str">
        <f>$W$20</f>
        <v>Actual</v>
      </c>
      <c r="X21" s="857">
        <v>1</v>
      </c>
      <c r="Y21" s="2627" t="s">
        <v>1693</v>
      </c>
      <c r="Z21" s="198" cm="1">
        <f t="array" ref="Z21">_xlfn.SWITCH(
    TRUE,
    $L21="",0,
    $L21=TRUE, 1,
    $L21=FALSE,-1,
)</f>
        <v>1</v>
      </c>
      <c r="AA21" s="2625"/>
      <c r="AB21" s="2626" t="s">
        <v>1693</v>
      </c>
      <c r="AC21" s="88" t="e" cm="1" vm="5">
        <f t="array" ref="AC21">IFERROR(IF(_xlfn.XMATCH(AB21,tbl_acctDef[Term],0)&gt;0, fx_getIcon("find"), ""),"")</f>
        <v>#VALUE!</v>
      </c>
      <c r="AD21" s="1669" t="e" cm="1">
        <f t="array" aca="1" ref="AD21" ca="1">_xlfn.LET(
_xlpm.val,IF($F21 = "",val_blankRefText,  _xldudf_CX_GET(CX_ENTITY,($F21),AD$11,AD$14,,AD$19)),
_xlpm.Res, IF(OR(_xlpm.val="",_xlpm.val="Error"),"",_xlpm.val),
_xlpm.Res
)</f>
        <v>#NAME?</v>
      </c>
      <c r="AE21" s="1669" t="e" cm="1">
        <f t="array" aca="1" ref="AE21" ca="1">_xlfn.LET(
_xlpm.val,IF($F21 = "",val_blankRefText,  _xldudf_CX_GET(CX_ENTITY,($F21),AE$11,AE$14,,AE$19)),
_xlpm.Res, IF(OR(_xlpm.val="",_xlpm.val="Error"),"",_xlpm.val),
_xlpm.Res
)</f>
        <v>#NAME?</v>
      </c>
      <c r="AF21" s="1669" t="e" cm="1">
        <f t="array" aca="1" ref="AF21" ca="1">_xlfn.LET(
_xlpm.val,IF($F21 = "",val_blankRefText,  _xldudf_CX_GET(CX_ENTITY,($F21),AF$11,AF$14,,AF$19)),
_xlpm.Res, IF(OR(_xlpm.val="",_xlpm.val="Error"),"",_xlpm.val),
_xlpm.Res
)</f>
        <v>#NAME?</v>
      </c>
      <c r="AG21" s="1669" t="e" cm="1">
        <f t="array" aca="1" ref="AG21" ca="1">_xlfn.LET(
_xlpm.val,IF($F21 = "",val_blankRefText,  _xldudf_CX_GET(CX_ENTITY,($F21),AG$11,AG$14,,AG$19)),
_xlpm.Res, IF(OR(_xlpm.val="",_xlpm.val="Error"),"",_xlpm.val),
_xlpm.Res
)</f>
        <v>#NAME?</v>
      </c>
      <c r="AH21" s="1669" t="e" cm="1">
        <f t="array" aca="1" ref="AH21" ca="1">_xlfn.LET(
_xlpm.val,IF($F21 = "",val_blankRefText,  _xldudf_CX_GET(CX_ENTITY,($F21),AH$11,AH$14,,AH$19)),
_xlpm.Res, IF(OR(_xlpm.val="",_xlpm.val="Error"),"",_xlpm.val),
_xlpm.Res
)</f>
        <v>#NAME?</v>
      </c>
      <c r="AI21" s="1669" t="e" cm="1">
        <f t="array" aca="1" ref="AI21" ca="1">_xlfn.LET(
_xlpm.val,IF($F21 = "",val_blankRefText,  _xldudf_CX_GET(CX_ENTITY,($F21),AI$11,AI$14,,AI$19)),
_xlpm.Res, IF(OR(_xlpm.val="",_xlpm.val="Error"),"",_xlpm.val),
_xlpm.Res
)</f>
        <v>#NAME?</v>
      </c>
      <c r="AJ21" s="1669" t="e" cm="1">
        <f t="array" aca="1" ref="AJ21" ca="1">_xlfn.LET(
_xlpm.val,IF($F21 = "",val_blankRefText,  _xldudf_CX_GET(CX_ENTITY,($F21),AJ$11,AJ$14,,AJ$19)),
_xlpm.Res, IF(OR(_xlpm.val="",_xlpm.val="Error"),"",_xlpm.val),
_xlpm.Res
)</f>
        <v>#NAME?</v>
      </c>
      <c r="AK21" s="1669" t="e" cm="1">
        <f t="array" aca="1" ref="AK21" ca="1">_xlfn.LET(
_xlpm.val,IF($F21 = "",val_blankRefText,  _xldudf_CX_GET(CX_ENTITY,($F21),AK$11,AK$14,,AK$19)),
_xlpm.Res, IF(OR(_xlpm.val="",_xlpm.val="Error"),"",_xlpm.val),
_xlpm.Res
)</f>
        <v>#NAME?</v>
      </c>
      <c r="AL21" s="1669" t="e" cm="1">
        <f t="array" aca="1" ref="AL21" ca="1">_xlfn.LET(
_xlpm.val,IF($F21 = "",val_blankRefText,  _xldudf_CX_GET(CX_ENTITY,($F21),AL$11,AL$14,,AL$19)),
_xlpm.Res, IF(OR(_xlpm.val="",_xlpm.val="Error"),"",_xlpm.val),
_xlpm.Res
)</f>
        <v>#NAME?</v>
      </c>
      <c r="AM21" s="1669" t="e" cm="1">
        <f t="array" aca="1" ref="AM21" ca="1">_xlfn.LET(
_xlpm.val,IF($F21 = "",val_blankRefText,  _xldudf_CX_GET(CX_ENTITY,($F21),AM$11,AM$14,,AM$19)),
_xlpm.Res, IF(OR(_xlpm.val="",_xlpm.val="Error"),"",_xlpm.val),
_xlpm.Res
)</f>
        <v>#NAME?</v>
      </c>
      <c r="AN21" s="1669" t="e" cm="1">
        <f t="array" aca="1" ref="AN21" ca="1">_xlfn.LET(
_xlpm.val,IF($F21 = "",val_blankRefText,  _xldudf_CX_GET(CX_ENTITY,($F21),AN$11,AN$14,,AN$19)),
_xlpm.Res, IF(OR(_xlpm.val="",_xlpm.val="Error"),"",_xlpm.val),
_xlpm.Res
)</f>
        <v>#NAME?</v>
      </c>
      <c r="AO21" s="1669" t="e" cm="1">
        <f t="array" aca="1" ref="AO21" ca="1">_xlfn.LET(
_xlpm.val,IF($F21 = "",val_blankRefText,  _xldudf_CX_GET(CX_ENTITY,($F21),AO$11,AO$14,,AO$19)),
_xlpm.Res, IF(OR(_xlpm.val="",_xlpm.val="Error"),"",_xlpm.val),
_xlpm.Res
)</f>
        <v>#NAME?</v>
      </c>
      <c r="AP21" s="1669" t="e" cm="1">
        <f t="array" aca="1" ref="AP21" ca="1">_xlfn.LET(
_xlpm.val,IF($F21 = "",val_blankRefText,  _xldudf_CX_GET(CX_ENTITY,($F21),AP$11,AP$14,,AP$19)),
_xlpm.Res, IF(OR(_xlpm.val="",_xlpm.val="Error"),"",_xlpm.val),
_xlpm.Res
)</f>
        <v>#NAME?</v>
      </c>
      <c r="AQ21" s="1669" t="e" cm="1">
        <f t="array" aca="1" ref="AQ21" ca="1">_xlfn.LET(
_xlpm.val,IF($F21 = "",val_blankRefText,  _xldudf_CX_GET(CX_ENTITY,($F21),AQ$11,AQ$14,,AQ$19)),
_xlpm.Res, IF(OR(_xlpm.val="",_xlpm.val="Error"),"",_xlpm.val),
_xlpm.Res
)</f>
        <v>#NAME?</v>
      </c>
      <c r="AR21" s="1669" t="e" cm="1">
        <f t="array" aca="1" ref="AR21" ca="1">_xlfn.LET(
_xlpm.val,IF($F21 = "",val_blankRefText,  _xldudf_CX_GET(CX_ENTITY,($F21),AR$11,AR$14,,AR$19)),
_xlpm.Res, IF(OR(_xlpm.val="",_xlpm.val="Error"),"",_xlpm.val),
_xlpm.Res
)</f>
        <v>#NAME?</v>
      </c>
      <c r="AS21" s="1669" t="e" cm="1">
        <f t="array" aca="1" ref="AS21" ca="1">_xlfn.LET(
_xlpm.val,IF($F21 = "",val_blankRefText,  _xldudf_CX_GET(CX_ENTITY,($F21),AS$11,AS$14,,AS$19)),
_xlpm.Res, IF(OR(_xlpm.val="",_xlpm.val="Error"),"",_xlpm.val),
_xlpm.Res
)</f>
        <v>#NAME?</v>
      </c>
      <c r="AT21" s="1669" t="e" cm="1">
        <f t="array" aca="1" ref="AT21" ca="1">_xlfn.LET(
_xlpm.val,IF($F21 = "",val_blankRefText,  _xldudf_CX_GET(CX_ENTITY,($F21),AT$11,AT$14,,AT$19)),
_xlpm.Res, IF(OR(_xlpm.val="",_xlpm.val="Error"),"",_xlpm.val),
_xlpm.Res
)</f>
        <v>#NAME?</v>
      </c>
      <c r="AU21" s="1669" t="e" cm="1">
        <f t="array" aca="1" ref="AU21" ca="1">_xlfn.LET(
_xlpm.val,IF($F21 = "",val_blankRefText,  _xldudf_CX_GET(CX_ENTITY,($F21),AU$11,AU$14,,AU$19)),
_xlpm.Res, IF(OR(_xlpm.val="",_xlpm.val="Error"),"",_xlpm.val),
_xlpm.Res
)</f>
        <v>#NAME?</v>
      </c>
      <c r="AV21" s="1669" t="e" cm="1">
        <f t="array" aca="1" ref="AV21" ca="1">_xlfn.LET(
_xlpm.val,IF($F21 = "",val_blankRefText,  _xldudf_CX_GET(CX_ENTITY,($F21),AV$11,AV$14,,AV$19)),
_xlpm.Res, IF(OR(_xlpm.val="",_xlpm.val="Error"),"",_xlpm.val),
_xlpm.Res
)</f>
        <v>#NAME?</v>
      </c>
      <c r="AW21" s="1669" t="e" cm="1">
        <f t="array" aca="1" ref="AW21" ca="1">_xlfn.LET(
_xlpm.val,IF($F21 = "",val_blankRefText,  _xldudf_CX_GET(CX_ENTITY,($F21),AW$11,AW$14,,AW$19)),
_xlpm.Res, IF(OR(_xlpm.val="",_xlpm.val="Error"),"",_xlpm.val),
_xlpm.Res
)</f>
        <v>#NAME?</v>
      </c>
      <c r="AX21" s="1669" t="e" cm="1">
        <f t="array" aca="1" ref="AX21" ca="1">_xlfn.LET(
_xlpm.val,IF($F21 = "",val_blankRefText,  _xldudf_CX_GET(CX_ENTITY,($F21),AX$11,AX$14,,AX$19)),
_xlpm.Res, IF(OR(_xlpm.val="",_xlpm.val="Error"),"",_xlpm.val),
_xlpm.Res
)</f>
        <v>#NAME?</v>
      </c>
      <c r="AY21" s="1669" t="e" cm="1">
        <f t="array" aca="1" ref="AY21" ca="1">_xlfn.LET(
_xlpm.val,IF($F21 = "",val_blankRefText,  _xldudf_CX_GET(CX_ENTITY,($F21),AY$11,AY$14,,AY$19)),
_xlpm.Res, IF(OR(_xlpm.val="",_xlpm.val="Error"),"",_xlpm.val),
_xlpm.Res
)</f>
        <v>#NAME?</v>
      </c>
      <c r="AZ21" s="1669" t="e" cm="1">
        <f t="array" aca="1" ref="AZ21" ca="1">_xlfn.LET(
_xlpm.val,IF($F21 = "",val_blankRefText,  _xldudf_CX_GET(CX_ENTITY,($F21),AZ$11,AZ$14,,AZ$19)),
_xlpm.Res, IF(OR(_xlpm.val="",_xlpm.val="Error"),"",_xlpm.val),
_xlpm.Res
)</f>
        <v>#NAME?</v>
      </c>
      <c r="BA21" s="1669" t="e" cm="1">
        <f t="array" aca="1" ref="BA21" ca="1">_xlfn.LET(
_xlpm.val,IF($F21 = "",val_blankRefText,  _xldudf_CX_GET(CX_ENTITY,($F21),BA$11,BA$14,,BA$19)),
_xlpm.Res, IF(OR(_xlpm.val="",_xlpm.val="Error"),"",_xlpm.val),
_xlpm.Res
)</f>
        <v>#NAME?</v>
      </c>
      <c r="BB21" s="1669" t="e" cm="1">
        <f t="array" aca="1" ref="BB21" ca="1">_xlfn.LET(
_xlpm.val,IF($F21 = "",val_blankRefText,  _xldudf_CX_GET(CX_ENTITY,($F21),BB$11,BB$14,,BB$19)),
_xlpm.Res, IF(OR(_xlpm.val="",_xlpm.val="Error"),"",_xlpm.val),
_xlpm.Res
)</f>
        <v>#NAME?</v>
      </c>
      <c r="BC21" s="1669" t="e" cm="1">
        <f t="array" aca="1" ref="BC21" ca="1">_xlfn.LET(
_xlpm.val,IF($F21 = "",val_blankRefText,  _xldudf_CX_GET(CX_ENTITY,($F21),BC$11,BC$14,,BC$19)),
_xlpm.Res, IF(OR(_xlpm.val="",_xlpm.val="Error"),"",_xlpm.val),
_xlpm.Res
)</f>
        <v>#NAME?</v>
      </c>
      <c r="BD21" s="1669" t="e" cm="1">
        <f t="array" aca="1" ref="BD21" ca="1">_xlfn.LET(
_xlpm.val,IF($F21 = "",val_blankRefText,  _xldudf_CX_GET(CX_ENTITY,($F21),BD$11,BD$14,,BD$19)),
_xlpm.Res, IF(OR(_xlpm.val="",_xlpm.val="Error"),"",_xlpm.val),
_xlpm.Res
)</f>
        <v>#NAME?</v>
      </c>
      <c r="BE21" s="1669" t="e" cm="1">
        <f t="array" aca="1" ref="BE21" ca="1">_xlfn.LET(
_xlpm.val,IF($F21 = "",val_blankRefText,  _xldudf_CX_GET(CX_ENTITY,($F21),BE$11,BE$14,,BE$19)),
_xlpm.Res, IF(OR(_xlpm.val="",_xlpm.val="Error"),"",_xlpm.val),
_xlpm.Res
)</f>
        <v>#NAME?</v>
      </c>
      <c r="BF21" s="1669" t="e" cm="1">
        <f t="array" aca="1" ref="BF21" ca="1">_xlfn.LET(
_xlpm.val,IF($F21 = "",val_blankRefText,  _xldudf_CX_GET(CX_ENTITY,($F21),BF$11,BF$14,,BF$19)),
_xlpm.Res, IF(OR(_xlpm.val="",_xlpm.val="Error"),"",_xlpm.val),
_xlpm.Res
)</f>
        <v>#NAME?</v>
      </c>
      <c r="BG21" s="1669" t="e" cm="1">
        <f t="array" aca="1" ref="BG21" ca="1">_xlfn.LET(
_xlpm.val,IF($F21 = "",val_blankRefText,  _xldudf_CX_GET(CX_ENTITY,($F21),BG$11,BG$14,,BG$19)),
_xlpm.Res, IF(OR(_xlpm.val="",_xlpm.val="Error"),"",_xlpm.val),
_xlpm.Res
)</f>
        <v>#NAME?</v>
      </c>
      <c r="BH21" s="1669" t="e" cm="1">
        <f t="array" aca="1" ref="BH21" ca="1">_xlfn.LET(
_xlpm.val,IF($F21 = "",val_blankRefText,  _xldudf_CX_GET(CX_ENTITY,($F21),BH$11,BH$14,,BH$19)),
_xlpm.Res, IF(OR(_xlpm.val="",_xlpm.val="Error"),"",_xlpm.val),
_xlpm.Res
)</f>
        <v>#NAME?</v>
      </c>
      <c r="BI21" s="1669" t="e" cm="1">
        <f t="array" aca="1" ref="BI21" ca="1">_xlfn.LET(
_xlpm.val,IF($F21 = "",val_blankRefText,  _xldudf_CX_GET(CX_ENTITY,($F21),BI$11,BI$14,,BI$19)),
_xlpm.Res, IF(OR(_xlpm.val="",_xlpm.val="Error"),"",_xlpm.val),
_xlpm.Res
)</f>
        <v>#NAME?</v>
      </c>
      <c r="BJ21" s="1669" t="e" cm="1">
        <f t="array" aca="1" ref="BJ21" ca="1">_xlfn.LET(
_xlpm.val,IF($F21 = "",val_blankRefText,  _xldudf_CX_GET(CX_ENTITY,($F21),BJ$11,BJ$14,,BJ$19)),
_xlpm.Res, IF(OR(_xlpm.val="",_xlpm.val="Error"),"",_xlpm.val),
_xlpm.Res
)</f>
        <v>#NAME?</v>
      </c>
      <c r="BK21" s="1669" t="e" cm="1">
        <f t="array" aca="1" ref="BK21" ca="1">_xlfn.LET(
_xlpm.val,IF($F21 = "",val_blankRefText,  _xldudf_CX_GET(CX_ENTITY,($F21),BK$11,BK$14,,BK$19)),
_xlpm.Res, IF(OR(_xlpm.val="",_xlpm.val="Error"),"",_xlpm.val),
_xlpm.Res
)</f>
        <v>#NAME?</v>
      </c>
      <c r="BL21" s="1669" t="e" cm="1">
        <f t="array" aca="1" ref="BL21" ca="1">_xlfn.LET(
_xlpm.val,IF($F21 = "",val_blankRefText,  _xldudf_CX_GET(CX_ENTITY,($F21),BL$11,BL$14,,BL$19)),
_xlpm.Res, IF(OR(_xlpm.val="",_xlpm.val="Error"),"",_xlpm.val),
_xlpm.Res
)</f>
        <v>#NAME?</v>
      </c>
      <c r="BM21" s="1669" t="e" cm="1">
        <f t="array" aca="1" ref="BM21" ca="1">_xlfn.LET(
_xlpm.val,IF($F21 = "",val_blankRefText,  _xldudf_CX_GET(CX_ENTITY,($F21),BM$11,BM$14,,BM$19)),
_xlpm.Res, IF(OR(_xlpm.val="",_xlpm.val="Error"),"",_xlpm.val),
_xlpm.Res
)</f>
        <v>#NAME?</v>
      </c>
      <c r="BN21" s="1669" t="e" cm="1">
        <f t="array" aca="1" ref="BN21" ca="1">_xlfn.LET(
_xlpm.val,IF($F21 = "",val_blankRefText,  _xldudf_CX_GET(CX_ENTITY,($F21),BN$11,BN$14,,BN$19)),
_xlpm.Res, IF(OR(_xlpm.val="",_xlpm.val="Error"),"",_xlpm.val),
_xlpm.Res
)</f>
        <v>#NAME?</v>
      </c>
      <c r="BO21" s="2095"/>
      <c r="BP21" s="2095"/>
      <c r="BQ21" s="2095"/>
      <c r="BR21" s="2095"/>
      <c r="BS21" s="2095"/>
      <c r="BT21" s="2095"/>
      <c r="BU21" s="2095"/>
      <c r="BV21" s="2095"/>
      <c r="BW21" s="2095"/>
      <c r="BX21" s="2095"/>
      <c r="BY21" s="2095"/>
      <c r="BZ21" s="2095"/>
      <c r="CA21" s="926"/>
      <c r="CB21" s="921"/>
      <c r="CC21" s="927"/>
      <c r="CD21" s="920" t="e" cm="1">
        <f t="array" aca="1" ref="CD21" ca="1">_xlfn.XLOOKUP(BS!CD$11, array_timeline, BS!$AD21:$BN21)</f>
        <v>#NAME?</v>
      </c>
      <c r="CE21" s="920" t="e" cm="1">
        <f t="array" aca="1" ref="CE21" ca="1">_xlfn.XLOOKUP(BS!CE$11, array_timeline, BS!$AD21:$BN21)</f>
        <v>#NAME?</v>
      </c>
      <c r="CF21" s="925"/>
      <c r="CG21" s="920" t="e" cm="1">
        <f t="array" aca="1" ref="CG21" ca="1">_xlfn.LET(
_xlpm.val,IF($F21 = "",val_blankRefText,  _xldudf_CX_GET(CX_ENTITY,($F21),CG$11,CG$14,,(CG$19))),
_xlpm.Res, IF(OR(_xlpm.val="",_xlpm.val="Error"),"",_xlpm.val),
_xlpm.Res
)</f>
        <v>#NAME?</v>
      </c>
      <c r="CH21" s="920" t="e" cm="1">
        <f t="array" aca="1" ref="CH21" ca="1">_xlfn.LET(
_xlpm.val,IF($F21 = "",val_blankRefText,  _xldudf_CX_GET(CX_ENTITY,($F21),CH$11,CH$14,,(CH$19))),
_xlpm.Res, IF(OR(_xlpm.val="",_xlpm.val="Error"),"",_xlpm.val),
_xlpm.Res
)</f>
        <v>#NAME?</v>
      </c>
      <c r="CI21" s="200"/>
    </row>
    <row r="22" spans="1:88" ht="21" customHeight="1">
      <c r="A22" s="696" t="s">
        <v>1695</v>
      </c>
      <c r="B22" s="577" t="s">
        <v>704</v>
      </c>
      <c r="C22" s="577" t="s">
        <v>1696</v>
      </c>
      <c r="D22" s="577"/>
      <c r="E22" s="577" t="e" cm="1">
        <f t="array" aca="1" ref="E22" ca="1">_xlfn.LET(
   _xlpm.Attr,  $C22,
   _xlpm.Lookback, $E$16,
   _xlpm.QueryDate, EOMONTH(val_asOfDate,_xlpm.Lookback),
   _xlpm.ReadField, _xldudf_CX_GET(CX_ENTITY,fx_attrConverter($C22),_xlpm.QueryDate),
   _xlpm.AttrBlank, _xlpm.Attr="", _xlpm.Result,
   IF(_xlpm.AttrBlank,val_blankRefText,fx_attrConverter(_xlpm.ReadField,0)),
IF(_xlpm.Result = "Error", "", _xlpm.Result )
)</f>
        <v>#NAME?</v>
      </c>
      <c r="F22" s="577" t="str">
        <f t="shared" si="1"/>
        <v>Other Non-current Assets</v>
      </c>
      <c r="G22" s="574"/>
      <c r="H22" s="578">
        <v>1</v>
      </c>
      <c r="I22" s="578">
        <v>1</v>
      </c>
      <c r="J22" s="401"/>
      <c r="K22" s="401"/>
      <c r="L22" s="579" t="b">
        <v>1</v>
      </c>
      <c r="N22" s="158"/>
      <c r="O22" s="101"/>
      <c r="P22" s="52"/>
      <c r="Q22" s="101"/>
      <c r="R22" s="126"/>
      <c r="S22" s="101"/>
      <c r="T22" s="101"/>
      <c r="U22" s="39"/>
      <c r="W22" s="91" t="str">
        <f t="shared" ref="W22:W50" si="4">$W$20</f>
        <v>Actual</v>
      </c>
      <c r="X22" s="857">
        <v>1</v>
      </c>
      <c r="Y22" s="2627" t="s">
        <v>704</v>
      </c>
      <c r="Z22" s="198" cm="1">
        <f t="array" ref="Z22">_xlfn.SWITCH(
    TRUE,
    $L22="",0,
    $L22=TRUE, 1,
    $L22=FALSE,-1,
)</f>
        <v>1</v>
      </c>
      <c r="AA22" s="2625"/>
      <c r="AB22" s="2626" t="s">
        <v>704</v>
      </c>
      <c r="AC22" s="88" t="e" cm="1" vm="5">
        <f t="array" ref="AC22">IFERROR(IF(_xlfn.XMATCH(AB22,tbl_acctDef[Term],0)&gt;0, fx_getIcon("find"), ""),"")</f>
        <v>#VALUE!</v>
      </c>
      <c r="AD22" s="1669" t="e" cm="1">
        <f t="array" aca="1" ref="AD22" ca="1">_xlfn.LET(
_xlpm.val,IF($F22 = "",val_blankRefText,  _xldudf_CX_GET(CX_ENTITY,($F22),AD$11,AD$14,,AD$19)),
_xlpm.Res, IF(OR(_xlpm.val="",_xlpm.val="Error"),"",_xlpm.val),
_xlpm.Res
)</f>
        <v>#NAME?</v>
      </c>
      <c r="AE22" s="1669" t="e" cm="1">
        <f t="array" aca="1" ref="AE22" ca="1">_xlfn.LET(
_xlpm.val,IF($F22 = "",val_blankRefText,  _xldudf_CX_GET(CX_ENTITY,($F22),AE$11,AE$14,,AE$19)),
_xlpm.Res, IF(OR(_xlpm.val="",_xlpm.val="Error"),"",_xlpm.val),
_xlpm.Res
)</f>
        <v>#NAME?</v>
      </c>
      <c r="AF22" s="1669" t="e" cm="1">
        <f t="array" aca="1" ref="AF22" ca="1">_xlfn.LET(
_xlpm.val,IF($F22 = "",val_blankRefText,  _xldudf_CX_GET(CX_ENTITY,($F22),AF$11,AF$14,,AF$19)),
_xlpm.Res, IF(OR(_xlpm.val="",_xlpm.val="Error"),"",_xlpm.val),
_xlpm.Res
)</f>
        <v>#NAME?</v>
      </c>
      <c r="AG22" s="1669" t="e" cm="1">
        <f t="array" aca="1" ref="AG22" ca="1">_xlfn.LET(
_xlpm.val,IF($F22 = "",val_blankRefText,  _xldudf_CX_GET(CX_ENTITY,($F22),AG$11,AG$14,,AG$19)),
_xlpm.Res, IF(OR(_xlpm.val="",_xlpm.val="Error"),"",_xlpm.val),
_xlpm.Res
)</f>
        <v>#NAME?</v>
      </c>
      <c r="AH22" s="1669" t="e" cm="1">
        <f t="array" aca="1" ref="AH22" ca="1">_xlfn.LET(
_xlpm.val,IF($F22 = "",val_blankRefText,  _xldudf_CX_GET(CX_ENTITY,($F22),AH$11,AH$14,,AH$19)),
_xlpm.Res, IF(OR(_xlpm.val="",_xlpm.val="Error"),"",_xlpm.val),
_xlpm.Res
)</f>
        <v>#NAME?</v>
      </c>
      <c r="AI22" s="1669" t="e" cm="1">
        <f t="array" aca="1" ref="AI22" ca="1">_xlfn.LET(
_xlpm.val,IF($F22 = "",val_blankRefText,  _xldudf_CX_GET(CX_ENTITY,($F22),AI$11,AI$14,,AI$19)),
_xlpm.Res, IF(OR(_xlpm.val="",_xlpm.val="Error"),"",_xlpm.val),
_xlpm.Res
)</f>
        <v>#NAME?</v>
      </c>
      <c r="AJ22" s="1669" t="e" cm="1">
        <f t="array" aca="1" ref="AJ22" ca="1">_xlfn.LET(
_xlpm.val,IF($F22 = "",val_blankRefText,  _xldudf_CX_GET(CX_ENTITY,($F22),AJ$11,AJ$14,,AJ$19)),
_xlpm.Res, IF(OR(_xlpm.val="",_xlpm.val="Error"),"",_xlpm.val),
_xlpm.Res
)</f>
        <v>#NAME?</v>
      </c>
      <c r="AK22" s="1669" t="e" cm="1">
        <f t="array" aca="1" ref="AK22" ca="1">_xlfn.LET(
_xlpm.val,IF($F22 = "",val_blankRefText,  _xldudf_CX_GET(CX_ENTITY,($F22),AK$11,AK$14,,AK$19)),
_xlpm.Res, IF(OR(_xlpm.val="",_xlpm.val="Error"),"",_xlpm.val),
_xlpm.Res
)</f>
        <v>#NAME?</v>
      </c>
      <c r="AL22" s="1669" t="e" cm="1">
        <f t="array" aca="1" ref="AL22" ca="1">_xlfn.LET(
_xlpm.val,IF($F22 = "",val_blankRefText,  _xldudf_CX_GET(CX_ENTITY,($F22),AL$11,AL$14,,AL$19)),
_xlpm.Res, IF(OR(_xlpm.val="",_xlpm.val="Error"),"",_xlpm.val),
_xlpm.Res
)</f>
        <v>#NAME?</v>
      </c>
      <c r="AM22" s="1669" t="e" cm="1">
        <f t="array" aca="1" ref="AM22" ca="1">_xlfn.LET(
_xlpm.val,IF($F22 = "",val_blankRefText,  _xldudf_CX_GET(CX_ENTITY,($F22),AM$11,AM$14,,AM$19)),
_xlpm.Res, IF(OR(_xlpm.val="",_xlpm.val="Error"),"",_xlpm.val),
_xlpm.Res
)</f>
        <v>#NAME?</v>
      </c>
      <c r="AN22" s="1669" t="e" cm="1">
        <f t="array" aca="1" ref="AN22" ca="1">_xlfn.LET(
_xlpm.val,IF($F22 = "",val_blankRefText,  _xldudf_CX_GET(CX_ENTITY,($F22),AN$11,AN$14,,AN$19)),
_xlpm.Res, IF(OR(_xlpm.val="",_xlpm.val="Error"),"",_xlpm.val),
_xlpm.Res
)</f>
        <v>#NAME?</v>
      </c>
      <c r="AO22" s="1669" t="e" cm="1">
        <f t="array" aca="1" ref="AO22" ca="1">_xlfn.LET(
_xlpm.val,IF($F22 = "",val_blankRefText,  _xldudf_CX_GET(CX_ENTITY,($F22),AO$11,AO$14,,AO$19)),
_xlpm.Res, IF(OR(_xlpm.val="",_xlpm.val="Error"),"",_xlpm.val),
_xlpm.Res
)</f>
        <v>#NAME?</v>
      </c>
      <c r="AP22" s="1669" t="e" cm="1">
        <f t="array" aca="1" ref="AP22" ca="1">_xlfn.LET(
_xlpm.val,IF($F22 = "",val_blankRefText,  _xldudf_CX_GET(CX_ENTITY,($F22),AP$11,AP$14,,AP$19)),
_xlpm.Res, IF(OR(_xlpm.val="",_xlpm.val="Error"),"",_xlpm.val),
_xlpm.Res
)</f>
        <v>#NAME?</v>
      </c>
      <c r="AQ22" s="1669" t="e" cm="1">
        <f t="array" aca="1" ref="AQ22" ca="1">_xlfn.LET(
_xlpm.val,IF($F22 = "",val_blankRefText,  _xldudf_CX_GET(CX_ENTITY,($F22),AQ$11,AQ$14,,AQ$19)),
_xlpm.Res, IF(OR(_xlpm.val="",_xlpm.val="Error"),"",_xlpm.val),
_xlpm.Res
)</f>
        <v>#NAME?</v>
      </c>
      <c r="AR22" s="1669" t="e" cm="1">
        <f t="array" aca="1" ref="AR22" ca="1">_xlfn.LET(
_xlpm.val,IF($F22 = "",val_blankRefText,  _xldudf_CX_GET(CX_ENTITY,($F22),AR$11,AR$14,,AR$19)),
_xlpm.Res, IF(OR(_xlpm.val="",_xlpm.val="Error"),"",_xlpm.val),
_xlpm.Res
)</f>
        <v>#NAME?</v>
      </c>
      <c r="AS22" s="1669" t="e" cm="1">
        <f t="array" aca="1" ref="AS22" ca="1">_xlfn.LET(
_xlpm.val,IF($F22 = "",val_blankRefText,  _xldudf_CX_GET(CX_ENTITY,($F22),AS$11,AS$14,,AS$19)),
_xlpm.Res, IF(OR(_xlpm.val="",_xlpm.val="Error"),"",_xlpm.val),
_xlpm.Res
)</f>
        <v>#NAME?</v>
      </c>
      <c r="AT22" s="1669" t="e" cm="1">
        <f t="array" aca="1" ref="AT22" ca="1">_xlfn.LET(
_xlpm.val,IF($F22 = "",val_blankRefText,  _xldudf_CX_GET(CX_ENTITY,($F22),AT$11,AT$14,,AT$19)),
_xlpm.Res, IF(OR(_xlpm.val="",_xlpm.val="Error"),"",_xlpm.val),
_xlpm.Res
)</f>
        <v>#NAME?</v>
      </c>
      <c r="AU22" s="1669" t="e" cm="1">
        <f t="array" aca="1" ref="AU22" ca="1">_xlfn.LET(
_xlpm.val,IF($F22 = "",val_blankRefText,  _xldudf_CX_GET(CX_ENTITY,($F22),AU$11,AU$14,,AU$19)),
_xlpm.Res, IF(OR(_xlpm.val="",_xlpm.val="Error"),"",_xlpm.val),
_xlpm.Res
)</f>
        <v>#NAME?</v>
      </c>
      <c r="AV22" s="1669" t="e" cm="1">
        <f t="array" aca="1" ref="AV22" ca="1">_xlfn.LET(
_xlpm.val,IF($F22 = "",val_blankRefText,  _xldudf_CX_GET(CX_ENTITY,($F22),AV$11,AV$14,,AV$19)),
_xlpm.Res, IF(OR(_xlpm.val="",_xlpm.val="Error"),"",_xlpm.val),
_xlpm.Res
)</f>
        <v>#NAME?</v>
      </c>
      <c r="AW22" s="1669" t="e" cm="1">
        <f t="array" aca="1" ref="AW22" ca="1">_xlfn.LET(
_xlpm.val,IF($F22 = "",val_blankRefText,  _xldudf_CX_GET(CX_ENTITY,($F22),AW$11,AW$14,,AW$19)),
_xlpm.Res, IF(OR(_xlpm.val="",_xlpm.val="Error"),"",_xlpm.val),
_xlpm.Res
)</f>
        <v>#NAME?</v>
      </c>
      <c r="AX22" s="1669" t="e" cm="1">
        <f t="array" aca="1" ref="AX22" ca="1">_xlfn.LET(
_xlpm.val,IF($F22 = "",val_blankRefText,  _xldudf_CX_GET(CX_ENTITY,($F22),AX$11,AX$14,,AX$19)),
_xlpm.Res, IF(OR(_xlpm.val="",_xlpm.val="Error"),"",_xlpm.val),
_xlpm.Res
)</f>
        <v>#NAME?</v>
      </c>
      <c r="AY22" s="1669" t="e" cm="1">
        <f t="array" aca="1" ref="AY22" ca="1">_xlfn.LET(
_xlpm.val,IF($F22 = "",val_blankRefText,  _xldudf_CX_GET(CX_ENTITY,($F22),AY$11,AY$14,,AY$19)),
_xlpm.Res, IF(OR(_xlpm.val="",_xlpm.val="Error"),"",_xlpm.val),
_xlpm.Res
)</f>
        <v>#NAME?</v>
      </c>
      <c r="AZ22" s="1669" t="e" cm="1">
        <f t="array" aca="1" ref="AZ22" ca="1">_xlfn.LET(
_xlpm.val,IF($F22 = "",val_blankRefText,  _xldudf_CX_GET(CX_ENTITY,($F22),AZ$11,AZ$14,,AZ$19)),
_xlpm.Res, IF(OR(_xlpm.val="",_xlpm.val="Error"),"",_xlpm.val),
_xlpm.Res
)</f>
        <v>#NAME?</v>
      </c>
      <c r="BA22" s="1669" t="e" cm="1">
        <f t="array" aca="1" ref="BA22" ca="1">_xlfn.LET(
_xlpm.val,IF($F22 = "",val_blankRefText,  _xldudf_CX_GET(CX_ENTITY,($F22),BA$11,BA$14,,BA$19)),
_xlpm.Res, IF(OR(_xlpm.val="",_xlpm.val="Error"),"",_xlpm.val),
_xlpm.Res
)</f>
        <v>#NAME?</v>
      </c>
      <c r="BB22" s="1669" t="e" cm="1">
        <f t="array" aca="1" ref="BB22" ca="1">_xlfn.LET(
_xlpm.val,IF($F22 = "",val_blankRefText,  _xldudf_CX_GET(CX_ENTITY,($F22),BB$11,BB$14,,BB$19)),
_xlpm.Res, IF(OR(_xlpm.val="",_xlpm.val="Error"),"",_xlpm.val),
_xlpm.Res
)</f>
        <v>#NAME?</v>
      </c>
      <c r="BC22" s="1669" t="e" cm="1">
        <f t="array" aca="1" ref="BC22" ca="1">_xlfn.LET(
_xlpm.val,IF($F22 = "",val_blankRefText,  _xldudf_CX_GET(CX_ENTITY,($F22),BC$11,BC$14,,BC$19)),
_xlpm.Res, IF(OR(_xlpm.val="",_xlpm.val="Error"),"",_xlpm.val),
_xlpm.Res
)</f>
        <v>#NAME?</v>
      </c>
      <c r="BD22" s="1669" t="e" cm="1">
        <f t="array" aca="1" ref="BD22" ca="1">_xlfn.LET(
_xlpm.val,IF($F22 = "",val_blankRefText,  _xldudf_CX_GET(CX_ENTITY,($F22),BD$11,BD$14,,BD$19)),
_xlpm.Res, IF(OR(_xlpm.val="",_xlpm.val="Error"),"",_xlpm.val),
_xlpm.Res
)</f>
        <v>#NAME?</v>
      </c>
      <c r="BE22" s="1669" t="e" cm="1">
        <f t="array" aca="1" ref="BE22" ca="1">_xlfn.LET(
_xlpm.val,IF($F22 = "",val_blankRefText,  _xldudf_CX_GET(CX_ENTITY,($F22),BE$11,BE$14,,BE$19)),
_xlpm.Res, IF(OR(_xlpm.val="",_xlpm.val="Error"),"",_xlpm.val),
_xlpm.Res
)</f>
        <v>#NAME?</v>
      </c>
      <c r="BF22" s="1669" t="e" cm="1">
        <f t="array" aca="1" ref="BF22" ca="1">_xlfn.LET(
_xlpm.val,IF($F22 = "",val_blankRefText,  _xldudf_CX_GET(CX_ENTITY,($F22),BF$11,BF$14,,BF$19)),
_xlpm.Res, IF(OR(_xlpm.val="",_xlpm.val="Error"),"",_xlpm.val),
_xlpm.Res
)</f>
        <v>#NAME?</v>
      </c>
      <c r="BG22" s="1669" t="e" cm="1">
        <f t="array" aca="1" ref="BG22" ca="1">_xlfn.LET(
_xlpm.val,IF($F22 = "",val_blankRefText,  _xldudf_CX_GET(CX_ENTITY,($F22),BG$11,BG$14,,BG$19)),
_xlpm.Res, IF(OR(_xlpm.val="",_xlpm.val="Error"),"",_xlpm.val),
_xlpm.Res
)</f>
        <v>#NAME?</v>
      </c>
      <c r="BH22" s="1669" t="e" cm="1">
        <f t="array" aca="1" ref="BH22" ca="1">_xlfn.LET(
_xlpm.val,IF($F22 = "",val_blankRefText,  _xldudf_CX_GET(CX_ENTITY,($F22),BH$11,BH$14,,BH$19)),
_xlpm.Res, IF(OR(_xlpm.val="",_xlpm.val="Error"),"",_xlpm.val),
_xlpm.Res
)</f>
        <v>#NAME?</v>
      </c>
      <c r="BI22" s="1669" t="e" cm="1">
        <f t="array" aca="1" ref="BI22" ca="1">_xlfn.LET(
_xlpm.val,IF($F22 = "",val_blankRefText,  _xldudf_CX_GET(CX_ENTITY,($F22),BI$11,BI$14,,BI$19)),
_xlpm.Res, IF(OR(_xlpm.val="",_xlpm.val="Error"),"",_xlpm.val),
_xlpm.Res
)</f>
        <v>#NAME?</v>
      </c>
      <c r="BJ22" s="1669" t="e" cm="1">
        <f t="array" aca="1" ref="BJ22" ca="1">_xlfn.LET(
_xlpm.val,IF($F22 = "",val_blankRefText,  _xldudf_CX_GET(CX_ENTITY,($F22),BJ$11,BJ$14,,BJ$19)),
_xlpm.Res, IF(OR(_xlpm.val="",_xlpm.val="Error"),"",_xlpm.val),
_xlpm.Res
)</f>
        <v>#NAME?</v>
      </c>
      <c r="BK22" s="1669" t="e" cm="1">
        <f t="array" aca="1" ref="BK22" ca="1">_xlfn.LET(
_xlpm.val,IF($F22 = "",val_blankRefText,  _xldudf_CX_GET(CX_ENTITY,($F22),BK$11,BK$14,,BK$19)),
_xlpm.Res, IF(OR(_xlpm.val="",_xlpm.val="Error"),"",_xlpm.val),
_xlpm.Res
)</f>
        <v>#NAME?</v>
      </c>
      <c r="BL22" s="1669" t="e" cm="1">
        <f t="array" aca="1" ref="BL22" ca="1">_xlfn.LET(
_xlpm.val,IF($F22 = "",val_blankRefText,  _xldudf_CX_GET(CX_ENTITY,($F22),BL$11,BL$14,,BL$19)),
_xlpm.Res, IF(OR(_xlpm.val="",_xlpm.val="Error"),"",_xlpm.val),
_xlpm.Res
)</f>
        <v>#NAME?</v>
      </c>
      <c r="BM22" s="1669" t="e" cm="1">
        <f t="array" aca="1" ref="BM22" ca="1">_xlfn.LET(
_xlpm.val,IF($F22 = "",val_blankRefText,  _xldudf_CX_GET(CX_ENTITY,($F22),BM$11,BM$14,,BM$19)),
_xlpm.Res, IF(OR(_xlpm.val="",_xlpm.val="Error"),"",_xlpm.val),
_xlpm.Res
)</f>
        <v>#NAME?</v>
      </c>
      <c r="BN22" s="1669" t="e" cm="1">
        <f t="array" aca="1" ref="BN22" ca="1">_xlfn.LET(
_xlpm.val,IF($F22 = "",val_blankRefText,  _xldudf_CX_GET(CX_ENTITY,($F22),BN$11,BN$14,,BN$19)),
_xlpm.Res, IF(OR(_xlpm.val="",_xlpm.val="Error"),"",_xlpm.val),
_xlpm.Res
)</f>
        <v>#NAME?</v>
      </c>
      <c r="BO22" s="2095"/>
      <c r="BP22" s="2095"/>
      <c r="BQ22" s="2095"/>
      <c r="BR22" s="2095"/>
      <c r="BS22" s="2095"/>
      <c r="BT22" s="2095"/>
      <c r="BU22" s="2095"/>
      <c r="BV22" s="2095"/>
      <c r="BW22" s="2095"/>
      <c r="BX22" s="2095"/>
      <c r="BY22" s="2095"/>
      <c r="BZ22" s="2095"/>
      <c r="CA22" s="926"/>
      <c r="CB22" s="921"/>
      <c r="CC22" s="927"/>
      <c r="CD22" s="920" t="e" cm="1">
        <f t="array" aca="1" ref="CD22" ca="1">_xlfn.XLOOKUP(BS!CD$11, array_timeline, BS!$AD22:$BN22)</f>
        <v>#NAME?</v>
      </c>
      <c r="CE22" s="920" t="e" cm="1">
        <f t="array" aca="1" ref="CE22" ca="1">_xlfn.XLOOKUP(BS!CE$11, array_timeline, BS!$AD22:$BN22)</f>
        <v>#NAME?</v>
      </c>
      <c r="CF22" s="925"/>
      <c r="CG22" s="920" t="e" cm="1">
        <f t="array" aca="1" ref="CG22" ca="1">_xlfn.LET(
_xlpm.val,IF($F22 = "",val_blankRefText,  _xldudf_CX_GET(CX_ENTITY,($F22),CG$11,CG$14,,(CG$19))),
_xlpm.Res, IF(OR(_xlpm.val="",_xlpm.val="Error"),"",_xlpm.val),
_xlpm.Res
)</f>
        <v>#NAME?</v>
      </c>
      <c r="CH22" s="920" t="e" cm="1">
        <f t="array" aca="1" ref="CH22" ca="1">_xlfn.LET(
_xlpm.val,IF($F22 = "",val_blankRefText,  _xldudf_CX_GET(CX_ENTITY,($F22),CH$11,CH$14,,(CH$19))),
_xlpm.Res, IF(OR(_xlpm.val="",_xlpm.val="Error"),"",_xlpm.val),
_xlpm.Res
)</f>
        <v>#NAME?</v>
      </c>
      <c r="CI22" s="200"/>
    </row>
    <row r="23" spans="1:88" ht="21" customHeight="1">
      <c r="A23" s="696" t="s">
        <v>1697</v>
      </c>
      <c r="B23" s="577" t="s">
        <v>1698</v>
      </c>
      <c r="C23" s="577" t="s">
        <v>1699</v>
      </c>
      <c r="D23" s="577"/>
      <c r="E23" s="577" t="e" cm="1">
        <f t="array" aca="1" ref="E23" ca="1">_xlfn.LET(
   _xlpm.Attr,  $C23,
   _xlpm.Lookback, $E$16,
   _xlpm.QueryDate, EOMONTH(val_asOfDate,_xlpm.Lookback),
   _xlpm.ReadField, _xldudf_CX_GET(CX_ENTITY,fx_attrConverter($C23),_xlpm.QueryDate),
   _xlpm.AttrBlank, _xlpm.Attr="", _xlpm.Result,
   IF(_xlpm.AttrBlank,val_blankRefText,fx_attrConverter(_xlpm.ReadField,0)),
IF(_xlpm.Result = "Error", "", _xlpm.Result )
)</f>
        <v>#NAME?</v>
      </c>
      <c r="F23" s="577" t="str">
        <f t="shared" si="1"/>
        <v>Non-Current Assets</v>
      </c>
      <c r="G23" s="574"/>
      <c r="H23" s="578">
        <v>2</v>
      </c>
      <c r="I23" s="578">
        <v>1</v>
      </c>
      <c r="J23" s="401"/>
      <c r="K23" s="401"/>
      <c r="L23" s="579">
        <v>-1</v>
      </c>
      <c r="N23" s="158"/>
      <c r="O23" s="101"/>
      <c r="P23" s="52"/>
      <c r="Q23" s="101"/>
      <c r="R23" s="101"/>
      <c r="S23" s="101"/>
      <c r="T23" s="101"/>
      <c r="U23" s="39"/>
      <c r="W23" s="961" t="str">
        <f t="shared" si="4"/>
        <v>Actual</v>
      </c>
      <c r="X23" s="1294">
        <v>0</v>
      </c>
      <c r="Y23" s="2628" t="s">
        <v>1698</v>
      </c>
      <c r="Z23" s="198" cm="1">
        <f t="array" ref="Z23">_xlfn.SWITCH(
    TRUE,
    $L23="",0,
    $L23=TRUE, 1,
    $L23=FALSE,-1,
)</f>
        <v>0</v>
      </c>
      <c r="AA23" s="2629"/>
      <c r="AB23" s="2623" t="s">
        <v>1698</v>
      </c>
      <c r="AC23" s="88" t="str" cm="1">
        <f t="array" ref="AC23">IFERROR(IF(_xlfn.XMATCH(AB23,tbl_acctDef[Term],0)&gt;0, fx_getIcon("find"), ""),"")</f>
        <v/>
      </c>
      <c r="AD23" s="1669" t="e" cm="1">
        <f t="array" aca="1" ref="AD23" ca="1">_xlfn.LET(
_xlpm.val,IF($F23 = "",val_blankRefText,  _xldudf_CX_GET(CX_ENTITY,($F23),AD$11,AD$14,,AD$19)),
_xlpm.Res, IF(OR(_xlpm.val="",_xlpm.val="Error"),"",_xlpm.val),
_xlpm.Res
)</f>
        <v>#NAME?</v>
      </c>
      <c r="AE23" s="1669" t="e" cm="1">
        <f t="array" aca="1" ref="AE23" ca="1">_xlfn.LET(
_xlpm.val,IF($F23 = "",val_blankRefText,  _xldudf_CX_GET(CX_ENTITY,($F23),AE$11,AE$14,,AE$19)),
_xlpm.Res, IF(OR(_xlpm.val="",_xlpm.val="Error"),"",_xlpm.val),
_xlpm.Res
)</f>
        <v>#NAME?</v>
      </c>
      <c r="AF23" s="1669" t="e" cm="1">
        <f t="array" aca="1" ref="AF23" ca="1">_xlfn.LET(
_xlpm.val,IF($F23 = "",val_blankRefText,  _xldudf_CX_GET(CX_ENTITY,($F23),AF$11,AF$14,,AF$19)),
_xlpm.Res, IF(OR(_xlpm.val="",_xlpm.val="Error"),"",_xlpm.val),
_xlpm.Res
)</f>
        <v>#NAME?</v>
      </c>
      <c r="AG23" s="1669" t="e" cm="1">
        <f t="array" aca="1" ref="AG23" ca="1">_xlfn.LET(
_xlpm.val,IF($F23 = "",val_blankRefText,  _xldudf_CX_GET(CX_ENTITY,($F23),AG$11,AG$14,,AG$19)),
_xlpm.Res, IF(OR(_xlpm.val="",_xlpm.val="Error"),"",_xlpm.val),
_xlpm.Res
)</f>
        <v>#NAME?</v>
      </c>
      <c r="AH23" s="1669" t="e" cm="1">
        <f t="array" aca="1" ref="AH23" ca="1">_xlfn.LET(
_xlpm.val,IF($F23 = "",val_blankRefText,  _xldudf_CX_GET(CX_ENTITY,($F23),AH$11,AH$14,,AH$19)),
_xlpm.Res, IF(OR(_xlpm.val="",_xlpm.val="Error"),"",_xlpm.val),
_xlpm.Res
)</f>
        <v>#NAME?</v>
      </c>
      <c r="AI23" s="1669" t="e" cm="1">
        <f t="array" aca="1" ref="AI23" ca="1">_xlfn.LET(
_xlpm.val,IF($F23 = "",val_blankRefText,  _xldudf_CX_GET(CX_ENTITY,($F23),AI$11,AI$14,,AI$19)),
_xlpm.Res, IF(OR(_xlpm.val="",_xlpm.val="Error"),"",_xlpm.val),
_xlpm.Res
)</f>
        <v>#NAME?</v>
      </c>
      <c r="AJ23" s="1669" t="e" cm="1">
        <f t="array" aca="1" ref="AJ23" ca="1">_xlfn.LET(
_xlpm.val,IF($F23 = "",val_blankRefText,  _xldudf_CX_GET(CX_ENTITY,($F23),AJ$11,AJ$14,,AJ$19)),
_xlpm.Res, IF(OR(_xlpm.val="",_xlpm.val="Error"),"",_xlpm.val),
_xlpm.Res
)</f>
        <v>#NAME?</v>
      </c>
      <c r="AK23" s="1669" t="e" cm="1">
        <f t="array" aca="1" ref="AK23" ca="1">_xlfn.LET(
_xlpm.val,IF($F23 = "",val_blankRefText,  _xldudf_CX_GET(CX_ENTITY,($F23),AK$11,AK$14,,AK$19)),
_xlpm.Res, IF(OR(_xlpm.val="",_xlpm.val="Error"),"",_xlpm.val),
_xlpm.Res
)</f>
        <v>#NAME?</v>
      </c>
      <c r="AL23" s="1669" t="e" cm="1">
        <f t="array" aca="1" ref="AL23" ca="1">_xlfn.LET(
_xlpm.val,IF($F23 = "",val_blankRefText,  _xldudf_CX_GET(CX_ENTITY,($F23),AL$11,AL$14,,AL$19)),
_xlpm.Res, IF(OR(_xlpm.val="",_xlpm.val="Error"),"",_xlpm.val),
_xlpm.Res
)</f>
        <v>#NAME?</v>
      </c>
      <c r="AM23" s="1669" t="e" cm="1">
        <f t="array" aca="1" ref="AM23" ca="1">_xlfn.LET(
_xlpm.val,IF($F23 = "",val_blankRefText,  _xldudf_CX_GET(CX_ENTITY,($F23),AM$11,AM$14,,AM$19)),
_xlpm.Res, IF(OR(_xlpm.val="",_xlpm.val="Error"),"",_xlpm.val),
_xlpm.Res
)</f>
        <v>#NAME?</v>
      </c>
      <c r="AN23" s="1669" t="e" cm="1">
        <f t="array" aca="1" ref="AN23" ca="1">_xlfn.LET(
_xlpm.val,IF($F23 = "",val_blankRefText,  _xldudf_CX_GET(CX_ENTITY,($F23),AN$11,AN$14,,AN$19)),
_xlpm.Res, IF(OR(_xlpm.val="",_xlpm.val="Error"),"",_xlpm.val),
_xlpm.Res
)</f>
        <v>#NAME?</v>
      </c>
      <c r="AO23" s="1669" t="e" cm="1">
        <f t="array" aca="1" ref="AO23" ca="1">_xlfn.LET(
_xlpm.val,IF($F23 = "",val_blankRefText,  _xldudf_CX_GET(CX_ENTITY,($F23),AO$11,AO$14,,AO$19)),
_xlpm.Res, IF(OR(_xlpm.val="",_xlpm.val="Error"),"",_xlpm.val),
_xlpm.Res
)</f>
        <v>#NAME?</v>
      </c>
      <c r="AP23" s="1669" t="e" cm="1">
        <f t="array" aca="1" ref="AP23" ca="1">_xlfn.LET(
_xlpm.val,IF($F23 = "",val_blankRefText,  _xldudf_CX_GET(CX_ENTITY,($F23),AP$11,AP$14,,AP$19)),
_xlpm.Res, IF(OR(_xlpm.val="",_xlpm.val="Error"),"",_xlpm.val),
_xlpm.Res
)</f>
        <v>#NAME?</v>
      </c>
      <c r="AQ23" s="1669" t="e" cm="1">
        <f t="array" aca="1" ref="AQ23" ca="1">_xlfn.LET(
_xlpm.val,IF($F23 = "",val_blankRefText,  _xldudf_CX_GET(CX_ENTITY,($F23),AQ$11,AQ$14,,AQ$19)),
_xlpm.Res, IF(OR(_xlpm.val="",_xlpm.val="Error"),"",_xlpm.val),
_xlpm.Res
)</f>
        <v>#NAME?</v>
      </c>
      <c r="AR23" s="1669" t="e" cm="1">
        <f t="array" aca="1" ref="AR23" ca="1">_xlfn.LET(
_xlpm.val,IF($F23 = "",val_blankRefText,  _xldudf_CX_GET(CX_ENTITY,($F23),AR$11,AR$14,,AR$19)),
_xlpm.Res, IF(OR(_xlpm.val="",_xlpm.val="Error"),"",_xlpm.val),
_xlpm.Res
)</f>
        <v>#NAME?</v>
      </c>
      <c r="AS23" s="1669" t="e" cm="1">
        <f t="array" aca="1" ref="AS23" ca="1">_xlfn.LET(
_xlpm.val,IF($F23 = "",val_blankRefText,  _xldudf_CX_GET(CX_ENTITY,($F23),AS$11,AS$14,,AS$19)),
_xlpm.Res, IF(OR(_xlpm.val="",_xlpm.val="Error"),"",_xlpm.val),
_xlpm.Res
)</f>
        <v>#NAME?</v>
      </c>
      <c r="AT23" s="1669" t="e" cm="1">
        <f t="array" aca="1" ref="AT23" ca="1">_xlfn.LET(
_xlpm.val,IF($F23 = "",val_blankRefText,  _xldudf_CX_GET(CX_ENTITY,($F23),AT$11,AT$14,,AT$19)),
_xlpm.Res, IF(OR(_xlpm.val="",_xlpm.val="Error"),"",_xlpm.val),
_xlpm.Res
)</f>
        <v>#NAME?</v>
      </c>
      <c r="AU23" s="1669" t="e" cm="1">
        <f t="array" aca="1" ref="AU23" ca="1">_xlfn.LET(
_xlpm.val,IF($F23 = "",val_blankRefText,  _xldudf_CX_GET(CX_ENTITY,($F23),AU$11,AU$14,,AU$19)),
_xlpm.Res, IF(OR(_xlpm.val="",_xlpm.val="Error"),"",_xlpm.val),
_xlpm.Res
)</f>
        <v>#NAME?</v>
      </c>
      <c r="AV23" s="1669" t="e" cm="1">
        <f t="array" aca="1" ref="AV23" ca="1">_xlfn.LET(
_xlpm.val,IF($F23 = "",val_blankRefText,  _xldudf_CX_GET(CX_ENTITY,($F23),AV$11,AV$14,,AV$19)),
_xlpm.Res, IF(OR(_xlpm.val="",_xlpm.val="Error"),"",_xlpm.val),
_xlpm.Res
)</f>
        <v>#NAME?</v>
      </c>
      <c r="AW23" s="1669" t="e" cm="1">
        <f t="array" aca="1" ref="AW23" ca="1">_xlfn.LET(
_xlpm.val,IF($F23 = "",val_blankRefText,  _xldudf_CX_GET(CX_ENTITY,($F23),AW$11,AW$14,,AW$19)),
_xlpm.Res, IF(OR(_xlpm.val="",_xlpm.val="Error"),"",_xlpm.val),
_xlpm.Res
)</f>
        <v>#NAME?</v>
      </c>
      <c r="AX23" s="1669" t="e" cm="1">
        <f t="array" aca="1" ref="AX23" ca="1">_xlfn.LET(
_xlpm.val,IF($F23 = "",val_blankRefText,  _xldudf_CX_GET(CX_ENTITY,($F23),AX$11,AX$14,,AX$19)),
_xlpm.Res, IF(OR(_xlpm.val="",_xlpm.val="Error"),"",_xlpm.val),
_xlpm.Res
)</f>
        <v>#NAME?</v>
      </c>
      <c r="AY23" s="1669" t="e" cm="1">
        <f t="array" aca="1" ref="AY23" ca="1">_xlfn.LET(
_xlpm.val,IF($F23 = "",val_blankRefText,  _xldudf_CX_GET(CX_ENTITY,($F23),AY$11,AY$14,,AY$19)),
_xlpm.Res, IF(OR(_xlpm.val="",_xlpm.val="Error"),"",_xlpm.val),
_xlpm.Res
)</f>
        <v>#NAME?</v>
      </c>
      <c r="AZ23" s="1669" t="e" cm="1">
        <f t="array" aca="1" ref="AZ23" ca="1">_xlfn.LET(
_xlpm.val,IF($F23 = "",val_blankRefText,  _xldudf_CX_GET(CX_ENTITY,($F23),AZ$11,AZ$14,,AZ$19)),
_xlpm.Res, IF(OR(_xlpm.val="",_xlpm.val="Error"),"",_xlpm.val),
_xlpm.Res
)</f>
        <v>#NAME?</v>
      </c>
      <c r="BA23" s="1669" t="e" cm="1">
        <f t="array" aca="1" ref="BA23" ca="1">_xlfn.LET(
_xlpm.val,IF($F23 = "",val_blankRefText,  _xldudf_CX_GET(CX_ENTITY,($F23),BA$11,BA$14,,BA$19)),
_xlpm.Res, IF(OR(_xlpm.val="",_xlpm.val="Error"),"",_xlpm.val),
_xlpm.Res
)</f>
        <v>#NAME?</v>
      </c>
      <c r="BB23" s="1669" t="e" cm="1">
        <f t="array" aca="1" ref="BB23" ca="1">_xlfn.LET(
_xlpm.val,IF($F23 = "",val_blankRefText,  _xldudf_CX_GET(CX_ENTITY,($F23),BB$11,BB$14,,BB$19)),
_xlpm.Res, IF(OR(_xlpm.val="",_xlpm.val="Error"),"",_xlpm.val),
_xlpm.Res
)</f>
        <v>#NAME?</v>
      </c>
      <c r="BC23" s="1669" t="e" cm="1">
        <f t="array" aca="1" ref="BC23" ca="1">_xlfn.LET(
_xlpm.val,IF($F23 = "",val_blankRefText,  _xldudf_CX_GET(CX_ENTITY,($F23),BC$11,BC$14,,BC$19)),
_xlpm.Res, IF(OR(_xlpm.val="",_xlpm.val="Error"),"",_xlpm.val),
_xlpm.Res
)</f>
        <v>#NAME?</v>
      </c>
      <c r="BD23" s="1669" t="e" cm="1">
        <f t="array" aca="1" ref="BD23" ca="1">_xlfn.LET(
_xlpm.val,IF($F23 = "",val_blankRefText,  _xldudf_CX_GET(CX_ENTITY,($F23),BD$11,BD$14,,BD$19)),
_xlpm.Res, IF(OR(_xlpm.val="",_xlpm.val="Error"),"",_xlpm.val),
_xlpm.Res
)</f>
        <v>#NAME?</v>
      </c>
      <c r="BE23" s="1669" t="e" cm="1">
        <f t="array" aca="1" ref="BE23" ca="1">_xlfn.LET(
_xlpm.val,IF($F23 = "",val_blankRefText,  _xldudf_CX_GET(CX_ENTITY,($F23),BE$11,BE$14,,BE$19)),
_xlpm.Res, IF(OR(_xlpm.val="",_xlpm.val="Error"),"",_xlpm.val),
_xlpm.Res
)</f>
        <v>#NAME?</v>
      </c>
      <c r="BF23" s="1669" t="e" cm="1">
        <f t="array" aca="1" ref="BF23" ca="1">_xlfn.LET(
_xlpm.val,IF($F23 = "",val_blankRefText,  _xldudf_CX_GET(CX_ENTITY,($F23),BF$11,BF$14,,BF$19)),
_xlpm.Res, IF(OR(_xlpm.val="",_xlpm.val="Error"),"",_xlpm.val),
_xlpm.Res
)</f>
        <v>#NAME?</v>
      </c>
      <c r="BG23" s="1669" t="e" cm="1">
        <f t="array" aca="1" ref="BG23" ca="1">_xlfn.LET(
_xlpm.val,IF($F23 = "",val_blankRefText,  _xldudf_CX_GET(CX_ENTITY,($F23),BG$11,BG$14,,BG$19)),
_xlpm.Res, IF(OR(_xlpm.val="",_xlpm.val="Error"),"",_xlpm.val),
_xlpm.Res
)</f>
        <v>#NAME?</v>
      </c>
      <c r="BH23" s="1669" t="e" cm="1">
        <f t="array" aca="1" ref="BH23" ca="1">_xlfn.LET(
_xlpm.val,IF($F23 = "",val_blankRefText,  _xldudf_CX_GET(CX_ENTITY,($F23),BH$11,BH$14,,BH$19)),
_xlpm.Res, IF(OR(_xlpm.val="",_xlpm.val="Error"),"",_xlpm.val),
_xlpm.Res
)</f>
        <v>#NAME?</v>
      </c>
      <c r="BI23" s="1669" t="e" cm="1">
        <f t="array" aca="1" ref="BI23" ca="1">_xlfn.LET(
_xlpm.val,IF($F23 = "",val_blankRefText,  _xldudf_CX_GET(CX_ENTITY,($F23),BI$11,BI$14,,BI$19)),
_xlpm.Res, IF(OR(_xlpm.val="",_xlpm.val="Error"),"",_xlpm.val),
_xlpm.Res
)</f>
        <v>#NAME?</v>
      </c>
      <c r="BJ23" s="1669" t="e" cm="1">
        <f t="array" aca="1" ref="BJ23" ca="1">_xlfn.LET(
_xlpm.val,IF($F23 = "",val_blankRefText,  _xldudf_CX_GET(CX_ENTITY,($F23),BJ$11,BJ$14,,BJ$19)),
_xlpm.Res, IF(OR(_xlpm.val="",_xlpm.val="Error"),"",_xlpm.val),
_xlpm.Res
)</f>
        <v>#NAME?</v>
      </c>
      <c r="BK23" s="1669" t="e" cm="1">
        <f t="array" aca="1" ref="BK23" ca="1">_xlfn.LET(
_xlpm.val,IF($F23 = "",val_blankRefText,  _xldudf_CX_GET(CX_ENTITY,($F23),BK$11,BK$14,,BK$19)),
_xlpm.Res, IF(OR(_xlpm.val="",_xlpm.val="Error"),"",_xlpm.val),
_xlpm.Res
)</f>
        <v>#NAME?</v>
      </c>
      <c r="BL23" s="1669" t="e" cm="1">
        <f t="array" aca="1" ref="BL23" ca="1">_xlfn.LET(
_xlpm.val,IF($F23 = "",val_blankRefText,  _xldudf_CX_GET(CX_ENTITY,($F23),BL$11,BL$14,,BL$19)),
_xlpm.Res, IF(OR(_xlpm.val="",_xlpm.val="Error"),"",_xlpm.val),
_xlpm.Res
)</f>
        <v>#NAME?</v>
      </c>
      <c r="BM23" s="1669" t="e" cm="1">
        <f t="array" aca="1" ref="BM23" ca="1">_xlfn.LET(
_xlpm.val,IF($F23 = "",val_blankRefText,  _xldudf_CX_GET(CX_ENTITY,($F23),BM$11,BM$14,,BM$19)),
_xlpm.Res, IF(OR(_xlpm.val="",_xlpm.val="Error"),"",_xlpm.val),
_xlpm.Res
)</f>
        <v>#NAME?</v>
      </c>
      <c r="BN23" s="1669" t="e" cm="1">
        <f t="array" aca="1" ref="BN23" ca="1">_xlfn.LET(
_xlpm.val,IF($F23 = "",val_blankRefText,  _xldudf_CX_GET(CX_ENTITY,($F23),BN$11,BN$14,,BN$19)),
_xlpm.Res, IF(OR(_xlpm.val="",_xlpm.val="Error"),"",_xlpm.val),
_xlpm.Res
)</f>
        <v>#NAME?</v>
      </c>
      <c r="BO23" s="2095"/>
      <c r="BP23" s="2095"/>
      <c r="BQ23" s="2095"/>
      <c r="BR23" s="2095"/>
      <c r="BS23" s="2095"/>
      <c r="BT23" s="2095"/>
      <c r="BU23" s="2095"/>
      <c r="BV23" s="2095"/>
      <c r="BW23" s="2095"/>
      <c r="BX23" s="2095"/>
      <c r="BY23" s="2095"/>
      <c r="BZ23" s="2095"/>
      <c r="CA23" s="926"/>
      <c r="CB23" s="921"/>
      <c r="CC23" s="927"/>
      <c r="CD23" s="919" t="e" cm="1">
        <f t="array" aca="1" ref="CD23" ca="1">_xlfn.XLOOKUP(BS!CD$11, array_timeline, BS!$AD23:$BN23)</f>
        <v>#NAME?</v>
      </c>
      <c r="CE23" s="919" t="e" cm="1">
        <f t="array" aca="1" ref="CE23" ca="1">_xlfn.XLOOKUP(BS!CE$11, array_timeline, BS!$AD23:$BN23)</f>
        <v>#NAME?</v>
      </c>
      <c r="CF23" s="925"/>
      <c r="CG23" s="919" t="e" cm="1">
        <f t="array" aca="1" ref="CG23" ca="1">_xlfn.LET(
_xlpm.val,IF($F23 = "",val_blankRefText,  _xldudf_CX_GET(CX_ENTITY,($F23),CG$11,CG$14,,(CG$19))),
_xlpm.Res, IF(OR(_xlpm.val="",_xlpm.val="Error"),"",_xlpm.val),
_xlpm.Res
)</f>
        <v>#NAME?</v>
      </c>
      <c r="CH23" s="919" t="e" cm="1">
        <f t="array" aca="1" ref="CH23" ca="1">_xlfn.LET(
_xlpm.val,IF($F23 = "",val_blankRefText,  _xldudf_CX_GET(CX_ENTITY,($F23),CH$11,CH$14,,(CH$19))),
_xlpm.Res, IF(OR(_xlpm.val="",_xlpm.val="Error"),"",_xlpm.val),
_xlpm.Res
)</f>
        <v>#NAME?</v>
      </c>
      <c r="CI23" s="924"/>
    </row>
    <row r="24" spans="1:88" ht="21" customHeight="1">
      <c r="A24" s="696" t="s">
        <v>1700</v>
      </c>
      <c r="B24" s="577" t="s">
        <v>707</v>
      </c>
      <c r="C24" s="577" t="s">
        <v>1701</v>
      </c>
      <c r="D24" s="577"/>
      <c r="E24" s="577" t="e" cm="1">
        <f t="array" aca="1" ref="E24" ca="1">_xlfn.LET(
   _xlpm.Attr,  $C24,
   _xlpm.Lookback, $E$16,
   _xlpm.QueryDate, EOMONTH(val_asOfDate,_xlpm.Lookback),
   _xlpm.ReadField, _xldudf_CX_GET(CX_ENTITY,fx_attrConverter($C24),_xlpm.QueryDate),
   _xlpm.AttrBlank, _xlpm.Attr="", _xlpm.Result,
   IF(_xlpm.AttrBlank,val_blankRefText,fx_attrConverter(_xlpm.ReadField,0)),
IF(_xlpm.Result = "Error", "", _xlpm.Result )
)</f>
        <v>#NAME?</v>
      </c>
      <c r="F24" s="577" t="str">
        <f t="shared" si="1"/>
        <v>Trade Receivables</v>
      </c>
      <c r="G24" s="574"/>
      <c r="H24" s="578">
        <v>1</v>
      </c>
      <c r="I24" s="578">
        <v>1</v>
      </c>
      <c r="J24" s="401"/>
      <c r="K24" s="401"/>
      <c r="L24" s="579" t="b">
        <v>1</v>
      </c>
      <c r="N24" s="158"/>
      <c r="O24" s="101"/>
      <c r="P24" s="52"/>
      <c r="Q24" s="101"/>
      <c r="R24" s="126"/>
      <c r="S24" s="101"/>
      <c r="T24" s="101"/>
      <c r="U24" s="39"/>
      <c r="W24" s="91" t="str">
        <f t="shared" si="4"/>
        <v>Actual</v>
      </c>
      <c r="X24" s="857">
        <v>1</v>
      </c>
      <c r="Y24" s="2627" t="s">
        <v>707</v>
      </c>
      <c r="Z24" s="198" cm="1">
        <f t="array" ref="Z24">_xlfn.SWITCH(
    TRUE,
    $L24="",0,
    $L24=TRUE, 1,
    $L24=FALSE,-1,
)</f>
        <v>1</v>
      </c>
      <c r="AA24" s="2625"/>
      <c r="AB24" s="2626" t="s">
        <v>707</v>
      </c>
      <c r="AC24" s="88" t="e" cm="1" vm="5">
        <f t="array" ref="AC24">IFERROR(IF(_xlfn.XMATCH(AB24,tbl_acctDef[Term],0)&gt;0, fx_getIcon("find"), ""),"")</f>
        <v>#VALUE!</v>
      </c>
      <c r="AD24" s="1669" t="e" cm="1">
        <f t="array" aca="1" ref="AD24" ca="1">_xlfn.LET(
_xlpm.val,IF($F24 = "",val_blankRefText,  _xldudf_CX_GET(CX_ENTITY,($F24),AD$11,AD$14,,AD$19)),
_xlpm.Res, IF(OR(_xlpm.val="",_xlpm.val="Error"),"",_xlpm.val),
_xlpm.Res
)</f>
        <v>#NAME?</v>
      </c>
      <c r="AE24" s="1669" t="e" cm="1">
        <f t="array" aca="1" ref="AE24" ca="1">_xlfn.LET(
_xlpm.val,IF($F24 = "",val_blankRefText,  _xldudf_CX_GET(CX_ENTITY,($F24),AE$11,AE$14,,AE$19)),
_xlpm.Res, IF(OR(_xlpm.val="",_xlpm.val="Error"),"",_xlpm.val),
_xlpm.Res
)</f>
        <v>#NAME?</v>
      </c>
      <c r="AF24" s="1669" t="e" cm="1">
        <f t="array" aca="1" ref="AF24" ca="1">_xlfn.LET(
_xlpm.val,IF($F24 = "",val_blankRefText,  _xldudf_CX_GET(CX_ENTITY,($F24),AF$11,AF$14,,AF$19)),
_xlpm.Res, IF(OR(_xlpm.val="",_xlpm.val="Error"),"",_xlpm.val),
_xlpm.Res
)</f>
        <v>#NAME?</v>
      </c>
      <c r="AG24" s="1669" t="e" cm="1">
        <f t="array" aca="1" ref="AG24" ca="1">_xlfn.LET(
_xlpm.val,IF($F24 = "",val_blankRefText,  _xldudf_CX_GET(CX_ENTITY,($F24),AG$11,AG$14,,AG$19)),
_xlpm.Res, IF(OR(_xlpm.val="",_xlpm.val="Error"),"",_xlpm.val),
_xlpm.Res
)</f>
        <v>#NAME?</v>
      </c>
      <c r="AH24" s="1669" t="e" cm="1">
        <f t="array" aca="1" ref="AH24" ca="1">_xlfn.LET(
_xlpm.val,IF($F24 = "",val_blankRefText,  _xldudf_CX_GET(CX_ENTITY,($F24),AH$11,AH$14,,AH$19)),
_xlpm.Res, IF(OR(_xlpm.val="",_xlpm.val="Error"),"",_xlpm.val),
_xlpm.Res
)</f>
        <v>#NAME?</v>
      </c>
      <c r="AI24" s="1669" t="e" cm="1">
        <f t="array" aca="1" ref="AI24" ca="1">_xlfn.LET(
_xlpm.val,IF($F24 = "",val_blankRefText,  _xldudf_CX_GET(CX_ENTITY,($F24),AI$11,AI$14,,AI$19)),
_xlpm.Res, IF(OR(_xlpm.val="",_xlpm.val="Error"),"",_xlpm.val),
_xlpm.Res
)</f>
        <v>#NAME?</v>
      </c>
      <c r="AJ24" s="1669" t="e" cm="1">
        <f t="array" aca="1" ref="AJ24" ca="1">_xlfn.LET(
_xlpm.val,IF($F24 = "",val_blankRefText,  _xldudf_CX_GET(CX_ENTITY,($F24),AJ$11,AJ$14,,AJ$19)),
_xlpm.Res, IF(OR(_xlpm.val="",_xlpm.val="Error"),"",_xlpm.val),
_xlpm.Res
)</f>
        <v>#NAME?</v>
      </c>
      <c r="AK24" s="1669" t="e" cm="1">
        <f t="array" aca="1" ref="AK24" ca="1">_xlfn.LET(
_xlpm.val,IF($F24 = "",val_blankRefText,  _xldudf_CX_GET(CX_ENTITY,($F24),AK$11,AK$14,,AK$19)),
_xlpm.Res, IF(OR(_xlpm.val="",_xlpm.val="Error"),"",_xlpm.val),
_xlpm.Res
)</f>
        <v>#NAME?</v>
      </c>
      <c r="AL24" s="1669" t="e" cm="1">
        <f t="array" aca="1" ref="AL24" ca="1">_xlfn.LET(
_xlpm.val,IF($F24 = "",val_blankRefText,  _xldudf_CX_GET(CX_ENTITY,($F24),AL$11,AL$14,,AL$19)),
_xlpm.Res, IF(OR(_xlpm.val="",_xlpm.val="Error"),"",_xlpm.val),
_xlpm.Res
)</f>
        <v>#NAME?</v>
      </c>
      <c r="AM24" s="1669" t="e" cm="1">
        <f t="array" aca="1" ref="AM24" ca="1">_xlfn.LET(
_xlpm.val,IF($F24 = "",val_blankRefText,  _xldudf_CX_GET(CX_ENTITY,($F24),AM$11,AM$14,,AM$19)),
_xlpm.Res, IF(OR(_xlpm.val="",_xlpm.val="Error"),"",_xlpm.val),
_xlpm.Res
)</f>
        <v>#NAME?</v>
      </c>
      <c r="AN24" s="1669" t="e" cm="1">
        <f t="array" aca="1" ref="AN24" ca="1">_xlfn.LET(
_xlpm.val,IF($F24 = "",val_blankRefText,  _xldudf_CX_GET(CX_ENTITY,($F24),AN$11,AN$14,,AN$19)),
_xlpm.Res, IF(OR(_xlpm.val="",_xlpm.val="Error"),"",_xlpm.val),
_xlpm.Res
)</f>
        <v>#NAME?</v>
      </c>
      <c r="AO24" s="1669" t="e" cm="1">
        <f t="array" aca="1" ref="AO24" ca="1">_xlfn.LET(
_xlpm.val,IF($F24 = "",val_blankRefText,  _xldudf_CX_GET(CX_ENTITY,($F24),AO$11,AO$14,,AO$19)),
_xlpm.Res, IF(OR(_xlpm.val="",_xlpm.val="Error"),"",_xlpm.val),
_xlpm.Res
)</f>
        <v>#NAME?</v>
      </c>
      <c r="AP24" s="1669" t="e" cm="1">
        <f t="array" aca="1" ref="AP24" ca="1">_xlfn.LET(
_xlpm.val,IF($F24 = "",val_blankRefText,  _xldudf_CX_GET(CX_ENTITY,($F24),AP$11,AP$14,,AP$19)),
_xlpm.Res, IF(OR(_xlpm.val="",_xlpm.val="Error"),"",_xlpm.val),
_xlpm.Res
)</f>
        <v>#NAME?</v>
      </c>
      <c r="AQ24" s="1669" t="e" cm="1">
        <f t="array" aca="1" ref="AQ24" ca="1">_xlfn.LET(
_xlpm.val,IF($F24 = "",val_blankRefText,  _xldudf_CX_GET(CX_ENTITY,($F24),AQ$11,AQ$14,,AQ$19)),
_xlpm.Res, IF(OR(_xlpm.val="",_xlpm.val="Error"),"",_xlpm.val),
_xlpm.Res
)</f>
        <v>#NAME?</v>
      </c>
      <c r="AR24" s="1669" t="e" cm="1">
        <f t="array" aca="1" ref="AR24" ca="1">_xlfn.LET(
_xlpm.val,IF($F24 = "",val_blankRefText,  _xldudf_CX_GET(CX_ENTITY,($F24),AR$11,AR$14,,AR$19)),
_xlpm.Res, IF(OR(_xlpm.val="",_xlpm.val="Error"),"",_xlpm.val),
_xlpm.Res
)</f>
        <v>#NAME?</v>
      </c>
      <c r="AS24" s="1669" t="e" cm="1">
        <f t="array" aca="1" ref="AS24" ca="1">_xlfn.LET(
_xlpm.val,IF($F24 = "",val_blankRefText,  _xldudf_CX_GET(CX_ENTITY,($F24),AS$11,AS$14,,AS$19)),
_xlpm.Res, IF(OR(_xlpm.val="",_xlpm.val="Error"),"",_xlpm.val),
_xlpm.Res
)</f>
        <v>#NAME?</v>
      </c>
      <c r="AT24" s="1669" t="e" cm="1">
        <f t="array" aca="1" ref="AT24" ca="1">_xlfn.LET(
_xlpm.val,IF($F24 = "",val_blankRefText,  _xldudf_CX_GET(CX_ENTITY,($F24),AT$11,AT$14,,AT$19)),
_xlpm.Res, IF(OR(_xlpm.val="",_xlpm.val="Error"),"",_xlpm.val),
_xlpm.Res
)</f>
        <v>#NAME?</v>
      </c>
      <c r="AU24" s="1669" t="e" cm="1">
        <f t="array" aca="1" ref="AU24" ca="1">_xlfn.LET(
_xlpm.val,IF($F24 = "",val_blankRefText,  _xldudf_CX_GET(CX_ENTITY,($F24),AU$11,AU$14,,AU$19)),
_xlpm.Res, IF(OR(_xlpm.val="",_xlpm.val="Error"),"",_xlpm.val),
_xlpm.Res
)</f>
        <v>#NAME?</v>
      </c>
      <c r="AV24" s="1669" t="e" cm="1">
        <f t="array" aca="1" ref="AV24" ca="1">_xlfn.LET(
_xlpm.val,IF($F24 = "",val_blankRefText,  _xldudf_CX_GET(CX_ENTITY,($F24),AV$11,AV$14,,AV$19)),
_xlpm.Res, IF(OR(_xlpm.val="",_xlpm.val="Error"),"",_xlpm.val),
_xlpm.Res
)</f>
        <v>#NAME?</v>
      </c>
      <c r="AW24" s="1669" t="e" cm="1">
        <f t="array" aca="1" ref="AW24" ca="1">_xlfn.LET(
_xlpm.val,IF($F24 = "",val_blankRefText,  _xldudf_CX_GET(CX_ENTITY,($F24),AW$11,AW$14,,AW$19)),
_xlpm.Res, IF(OR(_xlpm.val="",_xlpm.val="Error"),"",_xlpm.val),
_xlpm.Res
)</f>
        <v>#NAME?</v>
      </c>
      <c r="AX24" s="1669" t="e" cm="1">
        <f t="array" aca="1" ref="AX24" ca="1">_xlfn.LET(
_xlpm.val,IF($F24 = "",val_blankRefText,  _xldudf_CX_GET(CX_ENTITY,($F24),AX$11,AX$14,,AX$19)),
_xlpm.Res, IF(OR(_xlpm.val="",_xlpm.val="Error"),"",_xlpm.val),
_xlpm.Res
)</f>
        <v>#NAME?</v>
      </c>
      <c r="AY24" s="1669" t="e" cm="1">
        <f t="array" aca="1" ref="AY24" ca="1">_xlfn.LET(
_xlpm.val,IF($F24 = "",val_blankRefText,  _xldudf_CX_GET(CX_ENTITY,($F24),AY$11,AY$14,,AY$19)),
_xlpm.Res, IF(OR(_xlpm.val="",_xlpm.val="Error"),"",_xlpm.val),
_xlpm.Res
)</f>
        <v>#NAME?</v>
      </c>
      <c r="AZ24" s="1669" t="e" cm="1">
        <f t="array" aca="1" ref="AZ24" ca="1">_xlfn.LET(
_xlpm.val,IF($F24 = "",val_blankRefText,  _xldudf_CX_GET(CX_ENTITY,($F24),AZ$11,AZ$14,,AZ$19)),
_xlpm.Res, IF(OR(_xlpm.val="",_xlpm.val="Error"),"",_xlpm.val),
_xlpm.Res
)</f>
        <v>#NAME?</v>
      </c>
      <c r="BA24" s="1669" t="e" cm="1">
        <f t="array" aca="1" ref="BA24" ca="1">_xlfn.LET(
_xlpm.val,IF($F24 = "",val_blankRefText,  _xldudf_CX_GET(CX_ENTITY,($F24),BA$11,BA$14,,BA$19)),
_xlpm.Res, IF(OR(_xlpm.val="",_xlpm.val="Error"),"",_xlpm.val),
_xlpm.Res
)</f>
        <v>#NAME?</v>
      </c>
      <c r="BB24" s="1669" t="e" cm="1">
        <f t="array" aca="1" ref="BB24" ca="1">_xlfn.LET(
_xlpm.val,IF($F24 = "",val_blankRefText,  _xldudf_CX_GET(CX_ENTITY,($F24),BB$11,BB$14,,BB$19)),
_xlpm.Res, IF(OR(_xlpm.val="",_xlpm.val="Error"),"",_xlpm.val),
_xlpm.Res
)</f>
        <v>#NAME?</v>
      </c>
      <c r="BC24" s="1669" t="e" cm="1">
        <f t="array" aca="1" ref="BC24" ca="1">_xlfn.LET(
_xlpm.val,IF($F24 = "",val_blankRefText,  _xldudf_CX_GET(CX_ENTITY,($F24),BC$11,BC$14,,BC$19)),
_xlpm.Res, IF(OR(_xlpm.val="",_xlpm.val="Error"),"",_xlpm.val),
_xlpm.Res
)</f>
        <v>#NAME?</v>
      </c>
      <c r="BD24" s="1669" t="e" cm="1">
        <f t="array" aca="1" ref="BD24" ca="1">_xlfn.LET(
_xlpm.val,IF($F24 = "",val_blankRefText,  _xldudf_CX_GET(CX_ENTITY,($F24),BD$11,BD$14,,BD$19)),
_xlpm.Res, IF(OR(_xlpm.val="",_xlpm.val="Error"),"",_xlpm.val),
_xlpm.Res
)</f>
        <v>#NAME?</v>
      </c>
      <c r="BE24" s="1669" t="e" cm="1">
        <f t="array" aca="1" ref="BE24" ca="1">_xlfn.LET(
_xlpm.val,IF($F24 = "",val_blankRefText,  _xldudf_CX_GET(CX_ENTITY,($F24),BE$11,BE$14,,BE$19)),
_xlpm.Res, IF(OR(_xlpm.val="",_xlpm.val="Error"),"",_xlpm.val),
_xlpm.Res
)</f>
        <v>#NAME?</v>
      </c>
      <c r="BF24" s="1669" t="e" cm="1">
        <f t="array" aca="1" ref="BF24" ca="1">_xlfn.LET(
_xlpm.val,IF($F24 = "",val_blankRefText,  _xldudf_CX_GET(CX_ENTITY,($F24),BF$11,BF$14,,BF$19)),
_xlpm.Res, IF(OR(_xlpm.val="",_xlpm.val="Error"),"",_xlpm.val),
_xlpm.Res
)</f>
        <v>#NAME?</v>
      </c>
      <c r="BG24" s="1669" t="e" cm="1">
        <f t="array" aca="1" ref="BG24" ca="1">_xlfn.LET(
_xlpm.val,IF($F24 = "",val_blankRefText,  _xldudf_CX_GET(CX_ENTITY,($F24),BG$11,BG$14,,BG$19)),
_xlpm.Res, IF(OR(_xlpm.val="",_xlpm.val="Error"),"",_xlpm.val),
_xlpm.Res
)</f>
        <v>#NAME?</v>
      </c>
      <c r="BH24" s="1669" t="e" cm="1">
        <f t="array" aca="1" ref="BH24" ca="1">_xlfn.LET(
_xlpm.val,IF($F24 = "",val_blankRefText,  _xldudf_CX_GET(CX_ENTITY,($F24),BH$11,BH$14,,BH$19)),
_xlpm.Res, IF(OR(_xlpm.val="",_xlpm.val="Error"),"",_xlpm.val),
_xlpm.Res
)</f>
        <v>#NAME?</v>
      </c>
      <c r="BI24" s="1669" t="e" cm="1">
        <f t="array" aca="1" ref="BI24" ca="1">_xlfn.LET(
_xlpm.val,IF($F24 = "",val_blankRefText,  _xldudf_CX_GET(CX_ENTITY,($F24),BI$11,BI$14,,BI$19)),
_xlpm.Res, IF(OR(_xlpm.val="",_xlpm.val="Error"),"",_xlpm.val),
_xlpm.Res
)</f>
        <v>#NAME?</v>
      </c>
      <c r="BJ24" s="1669" t="e" cm="1">
        <f t="array" aca="1" ref="BJ24" ca="1">_xlfn.LET(
_xlpm.val,IF($F24 = "",val_blankRefText,  _xldudf_CX_GET(CX_ENTITY,($F24),BJ$11,BJ$14,,BJ$19)),
_xlpm.Res, IF(OR(_xlpm.val="",_xlpm.val="Error"),"",_xlpm.val),
_xlpm.Res
)</f>
        <v>#NAME?</v>
      </c>
      <c r="BK24" s="1669" t="e" cm="1">
        <f t="array" aca="1" ref="BK24" ca="1">_xlfn.LET(
_xlpm.val,IF($F24 = "",val_blankRefText,  _xldudf_CX_GET(CX_ENTITY,($F24),BK$11,BK$14,,BK$19)),
_xlpm.Res, IF(OR(_xlpm.val="",_xlpm.val="Error"),"",_xlpm.val),
_xlpm.Res
)</f>
        <v>#NAME?</v>
      </c>
      <c r="BL24" s="1669" t="e" cm="1">
        <f t="array" aca="1" ref="BL24" ca="1">_xlfn.LET(
_xlpm.val,IF($F24 = "",val_blankRefText,  _xldudf_CX_GET(CX_ENTITY,($F24),BL$11,BL$14,,BL$19)),
_xlpm.Res, IF(OR(_xlpm.val="",_xlpm.val="Error"),"",_xlpm.val),
_xlpm.Res
)</f>
        <v>#NAME?</v>
      </c>
      <c r="BM24" s="1669" t="e" cm="1">
        <f t="array" aca="1" ref="BM24" ca="1">_xlfn.LET(
_xlpm.val,IF($F24 = "",val_blankRefText,  _xldudf_CX_GET(CX_ENTITY,($F24),BM$11,BM$14,,BM$19)),
_xlpm.Res, IF(OR(_xlpm.val="",_xlpm.val="Error"),"",_xlpm.val),
_xlpm.Res
)</f>
        <v>#NAME?</v>
      </c>
      <c r="BN24" s="1669" t="e" cm="1">
        <f t="array" aca="1" ref="BN24" ca="1">_xlfn.LET(
_xlpm.val,IF($F24 = "",val_blankRefText,  _xldudf_CX_GET(CX_ENTITY,($F24),BN$11,BN$14,,BN$19)),
_xlpm.Res, IF(OR(_xlpm.val="",_xlpm.val="Error"),"",_xlpm.val),
_xlpm.Res
)</f>
        <v>#NAME?</v>
      </c>
      <c r="BO24" s="2095"/>
      <c r="BP24" s="2095"/>
      <c r="BQ24" s="2095"/>
      <c r="BR24" s="2095"/>
      <c r="BS24" s="2095"/>
      <c r="BT24" s="2095"/>
      <c r="BU24" s="2095"/>
      <c r="BV24" s="2095"/>
      <c r="BW24" s="2095"/>
      <c r="BX24" s="2095"/>
      <c r="BY24" s="2095"/>
      <c r="BZ24" s="2095"/>
      <c r="CA24" s="926"/>
      <c r="CB24" s="921"/>
      <c r="CC24" s="927"/>
      <c r="CD24" s="920" t="e" cm="1">
        <f t="array" aca="1" ref="CD24" ca="1">_xlfn.XLOOKUP(BS!CD$11, array_timeline, BS!$AD24:$BN24)</f>
        <v>#NAME?</v>
      </c>
      <c r="CE24" s="920" t="e" cm="1">
        <f t="array" aca="1" ref="CE24" ca="1">_xlfn.XLOOKUP(BS!CE$11, array_timeline, BS!$AD24:$BN24)</f>
        <v>#NAME?</v>
      </c>
      <c r="CF24" s="925"/>
      <c r="CG24" s="920" t="e" cm="1">
        <f t="array" aca="1" ref="CG24" ca="1">_xlfn.LET(
_xlpm.val,IF($F24 = "",val_blankRefText,  _xldudf_CX_GET(CX_ENTITY,($F24),CG$11,CG$14,,(CG$19))),
_xlpm.Res, IF(OR(_xlpm.val="",_xlpm.val="Error"),"",_xlpm.val),
_xlpm.Res
)</f>
        <v>#NAME?</v>
      </c>
      <c r="CH24" s="920" t="e" cm="1">
        <f t="array" aca="1" ref="CH24" ca="1">_xlfn.LET(
_xlpm.val,IF($F24 = "",val_blankRefText,  _xldudf_CX_GET(CX_ENTITY,($F24),CH$11,CH$14,,(CH$19))),
_xlpm.Res, IF(OR(_xlpm.val="",_xlpm.val="Error"),"",_xlpm.val),
_xlpm.Res
)</f>
        <v>#NAME?</v>
      </c>
      <c r="CI24" s="200"/>
    </row>
    <row r="25" spans="1:88" ht="21" customHeight="1">
      <c r="A25" s="696" t="s">
        <v>1702</v>
      </c>
      <c r="B25" s="577" t="s">
        <v>1703</v>
      </c>
      <c r="C25" s="577" t="s">
        <v>1704</v>
      </c>
      <c r="D25" s="577"/>
      <c r="E25" s="577" t="e" cm="1">
        <f t="array" aca="1" ref="E25" ca="1">_xlfn.LET(
   _xlpm.Attr,  $C25,
   _xlpm.Lookback, $E$16,
   _xlpm.QueryDate, EOMONTH(val_asOfDate,_xlpm.Lookback),
   _xlpm.ReadField, _xldudf_CX_GET(CX_ENTITY,fx_attrConverter($C25),_xlpm.QueryDate),
   _xlpm.AttrBlank, _xlpm.Attr="", _xlpm.Result,
   IF(_xlpm.AttrBlank,val_blankRefText,fx_attrConverter(_xlpm.ReadField,0)),
IF(_xlpm.Result = "Error", "", _xlpm.Result )
)</f>
        <v>#NAME?</v>
      </c>
      <c r="F25" s="577" t="str">
        <f t="shared" si="1"/>
        <v>Accounts Payable</v>
      </c>
      <c r="G25" s="574"/>
      <c r="H25" s="578">
        <v>1</v>
      </c>
      <c r="I25" s="578">
        <v>1</v>
      </c>
      <c r="J25" s="401"/>
      <c r="K25" s="401"/>
      <c r="L25" s="579" t="b">
        <v>1</v>
      </c>
      <c r="N25" s="158"/>
      <c r="O25" s="101"/>
      <c r="P25" s="52"/>
      <c r="Q25" s="101"/>
      <c r="R25" s="101"/>
      <c r="S25" s="101"/>
      <c r="T25" s="101"/>
      <c r="U25" s="39"/>
      <c r="W25" s="91" t="str">
        <f t="shared" si="4"/>
        <v>Actual</v>
      </c>
      <c r="X25" s="857">
        <v>-1</v>
      </c>
      <c r="Y25" s="2627" t="s">
        <v>1703</v>
      </c>
      <c r="Z25" s="198" cm="1">
        <f t="array" ref="Z25">_xlfn.SWITCH(
    TRUE,
    $L25="",0,
    $L25=TRUE, 1,
    $L25=FALSE,-1,
)</f>
        <v>1</v>
      </c>
      <c r="AA25" s="2625"/>
      <c r="AB25" s="2626" t="s">
        <v>1703</v>
      </c>
      <c r="AC25" s="88" t="str" cm="1">
        <f t="array" ref="AC25">IFERROR(IF(_xlfn.XMATCH(AB25,tbl_acctDef[Term],0)&gt;0, fx_getIcon("find"), ""),"")</f>
        <v/>
      </c>
      <c r="AD25" s="1669" t="e" cm="1">
        <f t="array" aca="1" ref="AD25" ca="1">_xlfn.LET(
_xlpm.val,IF($F25 = "",val_blankRefText,  _xldudf_CX_GET(CX_ENTITY,($F25),AD$11,AD$14,,AD$19)),
_xlpm.Res, IF(OR(_xlpm.val="",_xlpm.val="Error"),"",_xlpm.val),
_xlpm.Res
)</f>
        <v>#NAME?</v>
      </c>
      <c r="AE25" s="1669" t="e" cm="1">
        <f t="array" aca="1" ref="AE25" ca="1">_xlfn.LET(
_xlpm.val,IF($F25 = "",val_blankRefText,  _xldudf_CX_GET(CX_ENTITY,($F25),AE$11,AE$14,,AE$19)),
_xlpm.Res, IF(OR(_xlpm.val="",_xlpm.val="Error"),"",_xlpm.val),
_xlpm.Res
)</f>
        <v>#NAME?</v>
      </c>
      <c r="AF25" s="1669" t="e" cm="1">
        <f t="array" aca="1" ref="AF25" ca="1">_xlfn.LET(
_xlpm.val,IF($F25 = "",val_blankRefText,  _xldudf_CX_GET(CX_ENTITY,($F25),AF$11,AF$14,,AF$19)),
_xlpm.Res, IF(OR(_xlpm.val="",_xlpm.val="Error"),"",_xlpm.val),
_xlpm.Res
)</f>
        <v>#NAME?</v>
      </c>
      <c r="AG25" s="1669" t="e" cm="1">
        <f t="array" aca="1" ref="AG25" ca="1">_xlfn.LET(
_xlpm.val,IF($F25 = "",val_blankRefText,  _xldudf_CX_GET(CX_ENTITY,($F25),AG$11,AG$14,,AG$19)),
_xlpm.Res, IF(OR(_xlpm.val="",_xlpm.val="Error"),"",_xlpm.val),
_xlpm.Res
)</f>
        <v>#NAME?</v>
      </c>
      <c r="AH25" s="1669" t="e" cm="1">
        <f t="array" aca="1" ref="AH25" ca="1">_xlfn.LET(
_xlpm.val,IF($F25 = "",val_blankRefText,  _xldudf_CX_GET(CX_ENTITY,($F25),AH$11,AH$14,,AH$19)),
_xlpm.Res, IF(OR(_xlpm.val="",_xlpm.val="Error"),"",_xlpm.val),
_xlpm.Res
)</f>
        <v>#NAME?</v>
      </c>
      <c r="AI25" s="1669" t="e" cm="1">
        <f t="array" aca="1" ref="AI25" ca="1">_xlfn.LET(
_xlpm.val,IF($F25 = "",val_blankRefText,  _xldudf_CX_GET(CX_ENTITY,($F25),AI$11,AI$14,,AI$19)),
_xlpm.Res, IF(OR(_xlpm.val="",_xlpm.val="Error"),"",_xlpm.val),
_xlpm.Res
)</f>
        <v>#NAME?</v>
      </c>
      <c r="AJ25" s="1669" t="e" cm="1">
        <f t="array" aca="1" ref="AJ25" ca="1">_xlfn.LET(
_xlpm.val,IF($F25 = "",val_blankRefText,  _xldudf_CX_GET(CX_ENTITY,($F25),AJ$11,AJ$14,,AJ$19)),
_xlpm.Res, IF(OR(_xlpm.val="",_xlpm.val="Error"),"",_xlpm.val),
_xlpm.Res
)</f>
        <v>#NAME?</v>
      </c>
      <c r="AK25" s="1669" t="e" cm="1">
        <f t="array" aca="1" ref="AK25" ca="1">_xlfn.LET(
_xlpm.val,IF($F25 = "",val_blankRefText,  _xldudf_CX_GET(CX_ENTITY,($F25),AK$11,AK$14,,AK$19)),
_xlpm.Res, IF(OR(_xlpm.val="",_xlpm.val="Error"),"",_xlpm.val),
_xlpm.Res
)</f>
        <v>#NAME?</v>
      </c>
      <c r="AL25" s="1669" t="e" cm="1">
        <f t="array" aca="1" ref="AL25" ca="1">_xlfn.LET(
_xlpm.val,IF($F25 = "",val_blankRefText,  _xldudf_CX_GET(CX_ENTITY,($F25),AL$11,AL$14,,AL$19)),
_xlpm.Res, IF(OR(_xlpm.val="",_xlpm.val="Error"),"",_xlpm.val),
_xlpm.Res
)</f>
        <v>#NAME?</v>
      </c>
      <c r="AM25" s="1669" t="e" cm="1">
        <f t="array" aca="1" ref="AM25" ca="1">_xlfn.LET(
_xlpm.val,IF($F25 = "",val_blankRefText,  _xldudf_CX_GET(CX_ENTITY,($F25),AM$11,AM$14,,AM$19)),
_xlpm.Res, IF(OR(_xlpm.val="",_xlpm.val="Error"),"",_xlpm.val),
_xlpm.Res
)</f>
        <v>#NAME?</v>
      </c>
      <c r="AN25" s="1669" t="e" cm="1">
        <f t="array" aca="1" ref="AN25" ca="1">_xlfn.LET(
_xlpm.val,IF($F25 = "",val_blankRefText,  _xldudf_CX_GET(CX_ENTITY,($F25),AN$11,AN$14,,AN$19)),
_xlpm.Res, IF(OR(_xlpm.val="",_xlpm.val="Error"),"",_xlpm.val),
_xlpm.Res
)</f>
        <v>#NAME?</v>
      </c>
      <c r="AO25" s="1669" t="e" cm="1">
        <f t="array" aca="1" ref="AO25" ca="1">_xlfn.LET(
_xlpm.val,IF($F25 = "",val_blankRefText,  _xldudf_CX_GET(CX_ENTITY,($F25),AO$11,AO$14,,AO$19)),
_xlpm.Res, IF(OR(_xlpm.val="",_xlpm.val="Error"),"",_xlpm.val),
_xlpm.Res
)</f>
        <v>#NAME?</v>
      </c>
      <c r="AP25" s="1669" t="e" cm="1">
        <f t="array" aca="1" ref="AP25" ca="1">_xlfn.LET(
_xlpm.val,IF($F25 = "",val_blankRefText,  _xldudf_CX_GET(CX_ENTITY,($F25),AP$11,AP$14,,AP$19)),
_xlpm.Res, IF(OR(_xlpm.val="",_xlpm.val="Error"),"",_xlpm.val),
_xlpm.Res
)</f>
        <v>#NAME?</v>
      </c>
      <c r="AQ25" s="1669" t="e" cm="1">
        <f t="array" aca="1" ref="AQ25" ca="1">_xlfn.LET(
_xlpm.val,IF($F25 = "",val_blankRefText,  _xldudf_CX_GET(CX_ENTITY,($F25),AQ$11,AQ$14,,AQ$19)),
_xlpm.Res, IF(OR(_xlpm.val="",_xlpm.val="Error"),"",_xlpm.val),
_xlpm.Res
)</f>
        <v>#NAME?</v>
      </c>
      <c r="AR25" s="1669" t="e" cm="1">
        <f t="array" aca="1" ref="AR25" ca="1">_xlfn.LET(
_xlpm.val,IF($F25 = "",val_blankRefText,  _xldudf_CX_GET(CX_ENTITY,($F25),AR$11,AR$14,,AR$19)),
_xlpm.Res, IF(OR(_xlpm.val="",_xlpm.val="Error"),"",_xlpm.val),
_xlpm.Res
)</f>
        <v>#NAME?</v>
      </c>
      <c r="AS25" s="1669" t="e" cm="1">
        <f t="array" aca="1" ref="AS25" ca="1">_xlfn.LET(
_xlpm.val,IF($F25 = "",val_blankRefText,  _xldudf_CX_GET(CX_ENTITY,($F25),AS$11,AS$14,,AS$19)),
_xlpm.Res, IF(OR(_xlpm.val="",_xlpm.val="Error"),"",_xlpm.val),
_xlpm.Res
)</f>
        <v>#NAME?</v>
      </c>
      <c r="AT25" s="1669" t="e" cm="1">
        <f t="array" aca="1" ref="AT25" ca="1">_xlfn.LET(
_xlpm.val,IF($F25 = "",val_blankRefText,  _xldudf_CX_GET(CX_ENTITY,($F25),AT$11,AT$14,,AT$19)),
_xlpm.Res, IF(OR(_xlpm.val="",_xlpm.val="Error"),"",_xlpm.val),
_xlpm.Res
)</f>
        <v>#NAME?</v>
      </c>
      <c r="AU25" s="1669" t="e" cm="1">
        <f t="array" aca="1" ref="AU25" ca="1">_xlfn.LET(
_xlpm.val,IF($F25 = "",val_blankRefText,  _xldudf_CX_GET(CX_ENTITY,($F25),AU$11,AU$14,,AU$19)),
_xlpm.Res, IF(OR(_xlpm.val="",_xlpm.val="Error"),"",_xlpm.val),
_xlpm.Res
)</f>
        <v>#NAME?</v>
      </c>
      <c r="AV25" s="1669" t="e" cm="1">
        <f t="array" aca="1" ref="AV25" ca="1">_xlfn.LET(
_xlpm.val,IF($F25 = "",val_blankRefText,  _xldudf_CX_GET(CX_ENTITY,($F25),AV$11,AV$14,,AV$19)),
_xlpm.Res, IF(OR(_xlpm.val="",_xlpm.val="Error"),"",_xlpm.val),
_xlpm.Res
)</f>
        <v>#NAME?</v>
      </c>
      <c r="AW25" s="1669" t="e" cm="1">
        <f t="array" aca="1" ref="AW25" ca="1">_xlfn.LET(
_xlpm.val,IF($F25 = "",val_blankRefText,  _xldudf_CX_GET(CX_ENTITY,($F25),AW$11,AW$14,,AW$19)),
_xlpm.Res, IF(OR(_xlpm.val="",_xlpm.val="Error"),"",_xlpm.val),
_xlpm.Res
)</f>
        <v>#NAME?</v>
      </c>
      <c r="AX25" s="1669" t="e" cm="1">
        <f t="array" aca="1" ref="AX25" ca="1">_xlfn.LET(
_xlpm.val,IF($F25 = "",val_blankRefText,  _xldudf_CX_GET(CX_ENTITY,($F25),AX$11,AX$14,,AX$19)),
_xlpm.Res, IF(OR(_xlpm.val="",_xlpm.val="Error"),"",_xlpm.val),
_xlpm.Res
)</f>
        <v>#NAME?</v>
      </c>
      <c r="AY25" s="1669" t="e" cm="1">
        <f t="array" aca="1" ref="AY25" ca="1">_xlfn.LET(
_xlpm.val,IF($F25 = "",val_blankRefText,  _xldudf_CX_GET(CX_ENTITY,($F25),AY$11,AY$14,,AY$19)),
_xlpm.Res, IF(OR(_xlpm.val="",_xlpm.val="Error"),"",_xlpm.val),
_xlpm.Res
)</f>
        <v>#NAME?</v>
      </c>
      <c r="AZ25" s="1669" t="e" cm="1">
        <f t="array" aca="1" ref="AZ25" ca="1">_xlfn.LET(
_xlpm.val,IF($F25 = "",val_blankRefText,  _xldudf_CX_GET(CX_ENTITY,($F25),AZ$11,AZ$14,,AZ$19)),
_xlpm.Res, IF(OR(_xlpm.val="",_xlpm.val="Error"),"",_xlpm.val),
_xlpm.Res
)</f>
        <v>#NAME?</v>
      </c>
      <c r="BA25" s="1669" t="e" cm="1">
        <f t="array" aca="1" ref="BA25" ca="1">_xlfn.LET(
_xlpm.val,IF($F25 = "",val_blankRefText,  _xldudf_CX_GET(CX_ENTITY,($F25),BA$11,BA$14,,BA$19)),
_xlpm.Res, IF(OR(_xlpm.val="",_xlpm.val="Error"),"",_xlpm.val),
_xlpm.Res
)</f>
        <v>#NAME?</v>
      </c>
      <c r="BB25" s="1669" t="e" cm="1">
        <f t="array" aca="1" ref="BB25" ca="1">_xlfn.LET(
_xlpm.val,IF($F25 = "",val_blankRefText,  _xldudf_CX_GET(CX_ENTITY,($F25),BB$11,BB$14,,BB$19)),
_xlpm.Res, IF(OR(_xlpm.val="",_xlpm.val="Error"),"",_xlpm.val),
_xlpm.Res
)</f>
        <v>#NAME?</v>
      </c>
      <c r="BC25" s="1669" t="e" cm="1">
        <f t="array" aca="1" ref="BC25" ca="1">_xlfn.LET(
_xlpm.val,IF($F25 = "",val_blankRefText,  _xldudf_CX_GET(CX_ENTITY,($F25),BC$11,BC$14,,BC$19)),
_xlpm.Res, IF(OR(_xlpm.val="",_xlpm.val="Error"),"",_xlpm.val),
_xlpm.Res
)</f>
        <v>#NAME?</v>
      </c>
      <c r="BD25" s="1669" t="e" cm="1">
        <f t="array" aca="1" ref="BD25" ca="1">_xlfn.LET(
_xlpm.val,IF($F25 = "",val_blankRefText,  _xldudf_CX_GET(CX_ENTITY,($F25),BD$11,BD$14,,BD$19)),
_xlpm.Res, IF(OR(_xlpm.val="",_xlpm.val="Error"),"",_xlpm.val),
_xlpm.Res
)</f>
        <v>#NAME?</v>
      </c>
      <c r="BE25" s="1669" t="e" cm="1">
        <f t="array" aca="1" ref="BE25" ca="1">_xlfn.LET(
_xlpm.val,IF($F25 = "",val_blankRefText,  _xldudf_CX_GET(CX_ENTITY,($F25),BE$11,BE$14,,BE$19)),
_xlpm.Res, IF(OR(_xlpm.val="",_xlpm.val="Error"),"",_xlpm.val),
_xlpm.Res
)</f>
        <v>#NAME?</v>
      </c>
      <c r="BF25" s="1669" t="e" cm="1">
        <f t="array" aca="1" ref="BF25" ca="1">_xlfn.LET(
_xlpm.val,IF($F25 = "",val_blankRefText,  _xldudf_CX_GET(CX_ENTITY,($F25),BF$11,BF$14,,BF$19)),
_xlpm.Res, IF(OR(_xlpm.val="",_xlpm.val="Error"),"",_xlpm.val),
_xlpm.Res
)</f>
        <v>#NAME?</v>
      </c>
      <c r="BG25" s="1669" t="e" cm="1">
        <f t="array" aca="1" ref="BG25" ca="1">_xlfn.LET(
_xlpm.val,IF($F25 = "",val_blankRefText,  _xldudf_CX_GET(CX_ENTITY,($F25),BG$11,BG$14,,BG$19)),
_xlpm.Res, IF(OR(_xlpm.val="",_xlpm.val="Error"),"",_xlpm.val),
_xlpm.Res
)</f>
        <v>#NAME?</v>
      </c>
      <c r="BH25" s="1669" t="e" cm="1">
        <f t="array" aca="1" ref="BH25" ca="1">_xlfn.LET(
_xlpm.val,IF($F25 = "",val_blankRefText,  _xldudf_CX_GET(CX_ENTITY,($F25),BH$11,BH$14,,BH$19)),
_xlpm.Res, IF(OR(_xlpm.val="",_xlpm.val="Error"),"",_xlpm.val),
_xlpm.Res
)</f>
        <v>#NAME?</v>
      </c>
      <c r="BI25" s="1669" t="e" cm="1">
        <f t="array" aca="1" ref="BI25" ca="1">_xlfn.LET(
_xlpm.val,IF($F25 = "",val_blankRefText,  _xldudf_CX_GET(CX_ENTITY,($F25),BI$11,BI$14,,BI$19)),
_xlpm.Res, IF(OR(_xlpm.val="",_xlpm.val="Error"),"",_xlpm.val),
_xlpm.Res
)</f>
        <v>#NAME?</v>
      </c>
      <c r="BJ25" s="1669" t="e" cm="1">
        <f t="array" aca="1" ref="BJ25" ca="1">_xlfn.LET(
_xlpm.val,IF($F25 = "",val_blankRefText,  _xldudf_CX_GET(CX_ENTITY,($F25),BJ$11,BJ$14,,BJ$19)),
_xlpm.Res, IF(OR(_xlpm.val="",_xlpm.val="Error"),"",_xlpm.val),
_xlpm.Res
)</f>
        <v>#NAME?</v>
      </c>
      <c r="BK25" s="1669" t="e" cm="1">
        <f t="array" aca="1" ref="BK25" ca="1">_xlfn.LET(
_xlpm.val,IF($F25 = "",val_blankRefText,  _xldudf_CX_GET(CX_ENTITY,($F25),BK$11,BK$14,,BK$19)),
_xlpm.Res, IF(OR(_xlpm.val="",_xlpm.val="Error"),"",_xlpm.val),
_xlpm.Res
)</f>
        <v>#NAME?</v>
      </c>
      <c r="BL25" s="1669" t="e" cm="1">
        <f t="array" aca="1" ref="BL25" ca="1">_xlfn.LET(
_xlpm.val,IF($F25 = "",val_blankRefText,  _xldudf_CX_GET(CX_ENTITY,($F25),BL$11,BL$14,,BL$19)),
_xlpm.Res, IF(OR(_xlpm.val="",_xlpm.val="Error"),"",_xlpm.val),
_xlpm.Res
)</f>
        <v>#NAME?</v>
      </c>
      <c r="BM25" s="1669" t="e" cm="1">
        <f t="array" aca="1" ref="BM25" ca="1">_xlfn.LET(
_xlpm.val,IF($F25 = "",val_blankRefText,  _xldudf_CX_GET(CX_ENTITY,($F25),BM$11,BM$14,,BM$19)),
_xlpm.Res, IF(OR(_xlpm.val="",_xlpm.val="Error"),"",_xlpm.val),
_xlpm.Res
)</f>
        <v>#NAME?</v>
      </c>
      <c r="BN25" s="1669" t="e" cm="1">
        <f t="array" aca="1" ref="BN25" ca="1">_xlfn.LET(
_xlpm.val,IF($F25 = "",val_blankRefText,  _xldudf_CX_GET(CX_ENTITY,($F25),BN$11,BN$14,,BN$19)),
_xlpm.Res, IF(OR(_xlpm.val="",_xlpm.val="Error"),"",_xlpm.val),
_xlpm.Res
)</f>
        <v>#NAME?</v>
      </c>
      <c r="BO25" s="2095"/>
      <c r="BP25" s="2095"/>
      <c r="BQ25" s="2095"/>
      <c r="BR25" s="2095"/>
      <c r="BS25" s="2095"/>
      <c r="BT25" s="2095"/>
      <c r="BU25" s="2095"/>
      <c r="BV25" s="2095"/>
      <c r="BW25" s="2095"/>
      <c r="BX25" s="2095"/>
      <c r="BY25" s="2095"/>
      <c r="BZ25" s="2095"/>
      <c r="CA25" s="926"/>
      <c r="CB25" s="921"/>
      <c r="CC25" s="927"/>
      <c r="CD25" s="920" t="e" cm="1">
        <f t="array" aca="1" ref="CD25" ca="1">_xlfn.XLOOKUP(BS!CD$11, array_timeline, BS!$AD25:$BN25)</f>
        <v>#NAME?</v>
      </c>
      <c r="CE25" s="920" t="e" cm="1">
        <f t="array" aca="1" ref="CE25" ca="1">_xlfn.XLOOKUP(BS!CE$11, array_timeline, BS!$AD25:$BN25)</f>
        <v>#NAME?</v>
      </c>
      <c r="CF25" s="925"/>
      <c r="CG25" s="920" t="e" cm="1">
        <f t="array" aca="1" ref="CG25" ca="1">_xlfn.LET(
_xlpm.val,IF($F25 = "",val_blankRefText,  _xldudf_CX_GET(CX_ENTITY,($F25),CG$11,CG$14,,(CG$19))),
_xlpm.Res, IF(OR(_xlpm.val="",_xlpm.val="Error"),"",_xlpm.val),
_xlpm.Res
)</f>
        <v>#NAME?</v>
      </c>
      <c r="CH25" s="920" t="e" cm="1">
        <f t="array" aca="1" ref="CH25" ca="1">_xlfn.LET(
_xlpm.val,IF($F25 = "",val_blankRefText,  _xldudf_CX_GET(CX_ENTITY,($F25),CH$11,CH$14,,(CH$19))),
_xlpm.Res, IF(OR(_xlpm.val="",_xlpm.val="Error"),"",_xlpm.val),
_xlpm.Res
)</f>
        <v>#NAME?</v>
      </c>
      <c r="CI25" s="200"/>
    </row>
    <row r="26" spans="1:88" ht="21" customHeight="1">
      <c r="A26" s="696" t="s">
        <v>1705</v>
      </c>
      <c r="B26" s="577" t="s">
        <v>727</v>
      </c>
      <c r="C26" s="577" t="s">
        <v>1706</v>
      </c>
      <c r="D26" s="577"/>
      <c r="E26" s="577" t="e" cm="1">
        <f t="array" aca="1" ref="E26" ca="1">_xlfn.LET(
   _xlpm.Attr,  $C26,
   _xlpm.Lookback, $E$16,
   _xlpm.QueryDate, EOMONTH(val_asOfDate,_xlpm.Lookback),
   _xlpm.ReadField, _xldudf_CX_GET(CX_ENTITY,fx_attrConverter($C26),_xlpm.QueryDate),
   _xlpm.AttrBlank, _xlpm.Attr="", _xlpm.Result,
   IF(_xlpm.AttrBlank,val_blankRefText,fx_attrConverter(_xlpm.ReadField,0)),
IF(_xlpm.Result = "Error", "", _xlpm.Result )
)</f>
        <v>#NAME?</v>
      </c>
      <c r="F26" s="577" t="str">
        <f t="shared" si="1"/>
        <v>Inventory</v>
      </c>
      <c r="G26" s="574"/>
      <c r="H26" s="578">
        <v>1</v>
      </c>
      <c r="I26" s="578">
        <v>1</v>
      </c>
      <c r="J26" s="401"/>
      <c r="K26" s="401"/>
      <c r="L26" s="579" t="b">
        <v>1</v>
      </c>
      <c r="N26" s="158"/>
      <c r="O26" s="101"/>
      <c r="P26" s="52"/>
      <c r="Q26" s="101"/>
      <c r="R26" s="126"/>
      <c r="S26" s="101"/>
      <c r="T26" s="101"/>
      <c r="U26" s="39"/>
      <c r="W26" s="91" t="str">
        <f t="shared" si="4"/>
        <v>Actual</v>
      </c>
      <c r="X26" s="857">
        <v>1</v>
      </c>
      <c r="Y26" s="2627" t="s">
        <v>727</v>
      </c>
      <c r="Z26" s="198" cm="1">
        <f t="array" ref="Z26">_xlfn.SWITCH(
    TRUE,
    $L26="",0,
    $L26=TRUE, 1,
    $L26=FALSE,-1,
)</f>
        <v>1</v>
      </c>
      <c r="AA26" s="2625"/>
      <c r="AB26" s="2626" t="s">
        <v>727</v>
      </c>
      <c r="AC26" s="88" t="e" cm="1" vm="5">
        <f t="array" ref="AC26">IFERROR(IF(_xlfn.XMATCH(AB26,tbl_acctDef[Term],0)&gt;0, fx_getIcon("find"), ""),"")</f>
        <v>#VALUE!</v>
      </c>
      <c r="AD26" s="1669" t="e" cm="1">
        <f t="array" aca="1" ref="AD26" ca="1">_xlfn.LET(
_xlpm.val,IF($F26 = "",val_blankRefText,  _xldudf_CX_GET(CX_ENTITY,($F26),AD$11,AD$14,,AD$19)),
_xlpm.Res, IF(OR(_xlpm.val="",_xlpm.val="Error"),"",_xlpm.val),
_xlpm.Res
)</f>
        <v>#NAME?</v>
      </c>
      <c r="AE26" s="1669" t="e" cm="1">
        <f t="array" aca="1" ref="AE26" ca="1">_xlfn.LET(
_xlpm.val,IF($F26 = "",val_blankRefText,  _xldudf_CX_GET(CX_ENTITY,($F26),AE$11,AE$14,,AE$19)),
_xlpm.Res, IF(OR(_xlpm.val="",_xlpm.val="Error"),"",_xlpm.val),
_xlpm.Res
)</f>
        <v>#NAME?</v>
      </c>
      <c r="AF26" s="1669" t="e" cm="1">
        <f t="array" aca="1" ref="AF26" ca="1">_xlfn.LET(
_xlpm.val,IF($F26 = "",val_blankRefText,  _xldudf_CX_GET(CX_ENTITY,($F26),AF$11,AF$14,,AF$19)),
_xlpm.Res, IF(OR(_xlpm.val="",_xlpm.val="Error"),"",_xlpm.val),
_xlpm.Res
)</f>
        <v>#NAME?</v>
      </c>
      <c r="AG26" s="1669" t="e" cm="1">
        <f t="array" aca="1" ref="AG26" ca="1">_xlfn.LET(
_xlpm.val,IF($F26 = "",val_blankRefText,  _xldudf_CX_GET(CX_ENTITY,($F26),AG$11,AG$14,,AG$19)),
_xlpm.Res, IF(OR(_xlpm.val="",_xlpm.val="Error"),"",_xlpm.val),
_xlpm.Res
)</f>
        <v>#NAME?</v>
      </c>
      <c r="AH26" s="1669" t="e" cm="1">
        <f t="array" aca="1" ref="AH26" ca="1">_xlfn.LET(
_xlpm.val,IF($F26 = "",val_blankRefText,  _xldudf_CX_GET(CX_ENTITY,($F26),AH$11,AH$14,,AH$19)),
_xlpm.Res, IF(OR(_xlpm.val="",_xlpm.val="Error"),"",_xlpm.val),
_xlpm.Res
)</f>
        <v>#NAME?</v>
      </c>
      <c r="AI26" s="1669" t="e" cm="1">
        <f t="array" aca="1" ref="AI26" ca="1">_xlfn.LET(
_xlpm.val,IF($F26 = "",val_blankRefText,  _xldudf_CX_GET(CX_ENTITY,($F26),AI$11,AI$14,,AI$19)),
_xlpm.Res, IF(OR(_xlpm.val="",_xlpm.val="Error"),"",_xlpm.val),
_xlpm.Res
)</f>
        <v>#NAME?</v>
      </c>
      <c r="AJ26" s="1669" t="e" cm="1">
        <f t="array" aca="1" ref="AJ26" ca="1">_xlfn.LET(
_xlpm.val,IF($F26 = "",val_blankRefText,  _xldudf_CX_GET(CX_ENTITY,($F26),AJ$11,AJ$14,,AJ$19)),
_xlpm.Res, IF(OR(_xlpm.val="",_xlpm.val="Error"),"",_xlpm.val),
_xlpm.Res
)</f>
        <v>#NAME?</v>
      </c>
      <c r="AK26" s="1669" t="e" cm="1">
        <f t="array" aca="1" ref="AK26" ca="1">_xlfn.LET(
_xlpm.val,IF($F26 = "",val_blankRefText,  _xldudf_CX_GET(CX_ENTITY,($F26),AK$11,AK$14,,AK$19)),
_xlpm.Res, IF(OR(_xlpm.val="",_xlpm.val="Error"),"",_xlpm.val),
_xlpm.Res
)</f>
        <v>#NAME?</v>
      </c>
      <c r="AL26" s="1669" t="e" cm="1">
        <f t="array" aca="1" ref="AL26" ca="1">_xlfn.LET(
_xlpm.val,IF($F26 = "",val_blankRefText,  _xldudf_CX_GET(CX_ENTITY,($F26),AL$11,AL$14,,AL$19)),
_xlpm.Res, IF(OR(_xlpm.val="",_xlpm.val="Error"),"",_xlpm.val),
_xlpm.Res
)</f>
        <v>#NAME?</v>
      </c>
      <c r="AM26" s="1669" t="e" cm="1">
        <f t="array" aca="1" ref="AM26" ca="1">_xlfn.LET(
_xlpm.val,IF($F26 = "",val_blankRefText,  _xldudf_CX_GET(CX_ENTITY,($F26),AM$11,AM$14,,AM$19)),
_xlpm.Res, IF(OR(_xlpm.val="",_xlpm.val="Error"),"",_xlpm.val),
_xlpm.Res
)</f>
        <v>#NAME?</v>
      </c>
      <c r="AN26" s="1669" t="e" cm="1">
        <f t="array" aca="1" ref="AN26" ca="1">_xlfn.LET(
_xlpm.val,IF($F26 = "",val_blankRefText,  _xldudf_CX_GET(CX_ENTITY,($F26),AN$11,AN$14,,AN$19)),
_xlpm.Res, IF(OR(_xlpm.val="",_xlpm.val="Error"),"",_xlpm.val),
_xlpm.Res
)</f>
        <v>#NAME?</v>
      </c>
      <c r="AO26" s="1669" t="e" cm="1">
        <f t="array" aca="1" ref="AO26" ca="1">_xlfn.LET(
_xlpm.val,IF($F26 = "",val_blankRefText,  _xldudf_CX_GET(CX_ENTITY,($F26),AO$11,AO$14,,AO$19)),
_xlpm.Res, IF(OR(_xlpm.val="",_xlpm.val="Error"),"",_xlpm.val),
_xlpm.Res
)</f>
        <v>#NAME?</v>
      </c>
      <c r="AP26" s="1669" t="e" cm="1">
        <f t="array" aca="1" ref="AP26" ca="1">_xlfn.LET(
_xlpm.val,IF($F26 = "",val_blankRefText,  _xldudf_CX_GET(CX_ENTITY,($F26),AP$11,AP$14,,AP$19)),
_xlpm.Res, IF(OR(_xlpm.val="",_xlpm.val="Error"),"",_xlpm.val),
_xlpm.Res
)</f>
        <v>#NAME?</v>
      </c>
      <c r="AQ26" s="1669" t="e" cm="1">
        <f t="array" aca="1" ref="AQ26" ca="1">_xlfn.LET(
_xlpm.val,IF($F26 = "",val_blankRefText,  _xldudf_CX_GET(CX_ENTITY,($F26),AQ$11,AQ$14,,AQ$19)),
_xlpm.Res, IF(OR(_xlpm.val="",_xlpm.val="Error"),"",_xlpm.val),
_xlpm.Res
)</f>
        <v>#NAME?</v>
      </c>
      <c r="AR26" s="1669" t="e" cm="1">
        <f t="array" aca="1" ref="AR26" ca="1">_xlfn.LET(
_xlpm.val,IF($F26 = "",val_blankRefText,  _xldudf_CX_GET(CX_ENTITY,($F26),AR$11,AR$14,,AR$19)),
_xlpm.Res, IF(OR(_xlpm.val="",_xlpm.val="Error"),"",_xlpm.val),
_xlpm.Res
)</f>
        <v>#NAME?</v>
      </c>
      <c r="AS26" s="1669" t="e" cm="1">
        <f t="array" aca="1" ref="AS26" ca="1">_xlfn.LET(
_xlpm.val,IF($F26 = "",val_blankRefText,  _xldudf_CX_GET(CX_ENTITY,($F26),AS$11,AS$14,,AS$19)),
_xlpm.Res, IF(OR(_xlpm.val="",_xlpm.val="Error"),"",_xlpm.val),
_xlpm.Res
)</f>
        <v>#NAME?</v>
      </c>
      <c r="AT26" s="1669" t="e" cm="1">
        <f t="array" aca="1" ref="AT26" ca="1">_xlfn.LET(
_xlpm.val,IF($F26 = "",val_blankRefText,  _xldudf_CX_GET(CX_ENTITY,($F26),AT$11,AT$14,,AT$19)),
_xlpm.Res, IF(OR(_xlpm.val="",_xlpm.val="Error"),"",_xlpm.val),
_xlpm.Res
)</f>
        <v>#NAME?</v>
      </c>
      <c r="AU26" s="1669" t="e" cm="1">
        <f t="array" aca="1" ref="AU26" ca="1">_xlfn.LET(
_xlpm.val,IF($F26 = "",val_blankRefText,  _xldudf_CX_GET(CX_ENTITY,($F26),AU$11,AU$14,,AU$19)),
_xlpm.Res, IF(OR(_xlpm.val="",_xlpm.val="Error"),"",_xlpm.val),
_xlpm.Res
)</f>
        <v>#NAME?</v>
      </c>
      <c r="AV26" s="1669" t="e" cm="1">
        <f t="array" aca="1" ref="AV26" ca="1">_xlfn.LET(
_xlpm.val,IF($F26 = "",val_blankRefText,  _xldudf_CX_GET(CX_ENTITY,($F26),AV$11,AV$14,,AV$19)),
_xlpm.Res, IF(OR(_xlpm.val="",_xlpm.val="Error"),"",_xlpm.val),
_xlpm.Res
)</f>
        <v>#NAME?</v>
      </c>
      <c r="AW26" s="1669" t="e" cm="1">
        <f t="array" aca="1" ref="AW26" ca="1">_xlfn.LET(
_xlpm.val,IF($F26 = "",val_blankRefText,  _xldudf_CX_GET(CX_ENTITY,($F26),AW$11,AW$14,,AW$19)),
_xlpm.Res, IF(OR(_xlpm.val="",_xlpm.val="Error"),"",_xlpm.val),
_xlpm.Res
)</f>
        <v>#NAME?</v>
      </c>
      <c r="AX26" s="1669" t="e" cm="1">
        <f t="array" aca="1" ref="AX26" ca="1">_xlfn.LET(
_xlpm.val,IF($F26 = "",val_blankRefText,  _xldudf_CX_GET(CX_ENTITY,($F26),AX$11,AX$14,,AX$19)),
_xlpm.Res, IF(OR(_xlpm.val="",_xlpm.val="Error"),"",_xlpm.val),
_xlpm.Res
)</f>
        <v>#NAME?</v>
      </c>
      <c r="AY26" s="1669" t="e" cm="1">
        <f t="array" aca="1" ref="AY26" ca="1">_xlfn.LET(
_xlpm.val,IF($F26 = "",val_blankRefText,  _xldudf_CX_GET(CX_ENTITY,($F26),AY$11,AY$14,,AY$19)),
_xlpm.Res, IF(OR(_xlpm.val="",_xlpm.val="Error"),"",_xlpm.val),
_xlpm.Res
)</f>
        <v>#NAME?</v>
      </c>
      <c r="AZ26" s="1669" t="e" cm="1">
        <f t="array" aca="1" ref="AZ26" ca="1">_xlfn.LET(
_xlpm.val,IF($F26 = "",val_blankRefText,  _xldudf_CX_GET(CX_ENTITY,($F26),AZ$11,AZ$14,,AZ$19)),
_xlpm.Res, IF(OR(_xlpm.val="",_xlpm.val="Error"),"",_xlpm.val),
_xlpm.Res
)</f>
        <v>#NAME?</v>
      </c>
      <c r="BA26" s="1669" t="e" cm="1">
        <f t="array" aca="1" ref="BA26" ca="1">_xlfn.LET(
_xlpm.val,IF($F26 = "",val_blankRefText,  _xldudf_CX_GET(CX_ENTITY,($F26),BA$11,BA$14,,BA$19)),
_xlpm.Res, IF(OR(_xlpm.val="",_xlpm.val="Error"),"",_xlpm.val),
_xlpm.Res
)</f>
        <v>#NAME?</v>
      </c>
      <c r="BB26" s="1669" t="e" cm="1">
        <f t="array" aca="1" ref="BB26" ca="1">_xlfn.LET(
_xlpm.val,IF($F26 = "",val_blankRefText,  _xldudf_CX_GET(CX_ENTITY,($F26),BB$11,BB$14,,BB$19)),
_xlpm.Res, IF(OR(_xlpm.val="",_xlpm.val="Error"),"",_xlpm.val),
_xlpm.Res
)</f>
        <v>#NAME?</v>
      </c>
      <c r="BC26" s="1669" t="e" cm="1">
        <f t="array" aca="1" ref="BC26" ca="1">_xlfn.LET(
_xlpm.val,IF($F26 = "",val_blankRefText,  _xldudf_CX_GET(CX_ENTITY,($F26),BC$11,BC$14,,BC$19)),
_xlpm.Res, IF(OR(_xlpm.val="",_xlpm.val="Error"),"",_xlpm.val),
_xlpm.Res
)</f>
        <v>#NAME?</v>
      </c>
      <c r="BD26" s="1669" t="e" cm="1">
        <f t="array" aca="1" ref="BD26" ca="1">_xlfn.LET(
_xlpm.val,IF($F26 = "",val_blankRefText,  _xldudf_CX_GET(CX_ENTITY,($F26),BD$11,BD$14,,BD$19)),
_xlpm.Res, IF(OR(_xlpm.val="",_xlpm.val="Error"),"",_xlpm.val),
_xlpm.Res
)</f>
        <v>#NAME?</v>
      </c>
      <c r="BE26" s="1669" t="e" cm="1">
        <f t="array" aca="1" ref="BE26" ca="1">_xlfn.LET(
_xlpm.val,IF($F26 = "",val_blankRefText,  _xldudf_CX_GET(CX_ENTITY,($F26),BE$11,BE$14,,BE$19)),
_xlpm.Res, IF(OR(_xlpm.val="",_xlpm.val="Error"),"",_xlpm.val),
_xlpm.Res
)</f>
        <v>#NAME?</v>
      </c>
      <c r="BF26" s="1669" t="e" cm="1">
        <f t="array" aca="1" ref="BF26" ca="1">_xlfn.LET(
_xlpm.val,IF($F26 = "",val_blankRefText,  _xldudf_CX_GET(CX_ENTITY,($F26),BF$11,BF$14,,BF$19)),
_xlpm.Res, IF(OR(_xlpm.val="",_xlpm.val="Error"),"",_xlpm.val),
_xlpm.Res
)</f>
        <v>#NAME?</v>
      </c>
      <c r="BG26" s="1669" t="e" cm="1">
        <f t="array" aca="1" ref="BG26" ca="1">_xlfn.LET(
_xlpm.val,IF($F26 = "",val_blankRefText,  _xldudf_CX_GET(CX_ENTITY,($F26),BG$11,BG$14,,BG$19)),
_xlpm.Res, IF(OR(_xlpm.val="",_xlpm.val="Error"),"",_xlpm.val),
_xlpm.Res
)</f>
        <v>#NAME?</v>
      </c>
      <c r="BH26" s="1669" t="e" cm="1">
        <f t="array" aca="1" ref="BH26" ca="1">_xlfn.LET(
_xlpm.val,IF($F26 = "",val_blankRefText,  _xldudf_CX_GET(CX_ENTITY,($F26),BH$11,BH$14,,BH$19)),
_xlpm.Res, IF(OR(_xlpm.val="",_xlpm.val="Error"),"",_xlpm.val),
_xlpm.Res
)</f>
        <v>#NAME?</v>
      </c>
      <c r="BI26" s="1669" t="e" cm="1">
        <f t="array" aca="1" ref="BI26" ca="1">_xlfn.LET(
_xlpm.val,IF($F26 = "",val_blankRefText,  _xldudf_CX_GET(CX_ENTITY,($F26),BI$11,BI$14,,BI$19)),
_xlpm.Res, IF(OR(_xlpm.val="",_xlpm.val="Error"),"",_xlpm.val),
_xlpm.Res
)</f>
        <v>#NAME?</v>
      </c>
      <c r="BJ26" s="1669" t="e" cm="1">
        <f t="array" aca="1" ref="BJ26" ca="1">_xlfn.LET(
_xlpm.val,IF($F26 = "",val_blankRefText,  _xldudf_CX_GET(CX_ENTITY,($F26),BJ$11,BJ$14,,BJ$19)),
_xlpm.Res, IF(OR(_xlpm.val="",_xlpm.val="Error"),"",_xlpm.val),
_xlpm.Res
)</f>
        <v>#NAME?</v>
      </c>
      <c r="BK26" s="1669" t="e" cm="1">
        <f t="array" aca="1" ref="BK26" ca="1">_xlfn.LET(
_xlpm.val,IF($F26 = "",val_blankRefText,  _xldudf_CX_GET(CX_ENTITY,($F26),BK$11,BK$14,,BK$19)),
_xlpm.Res, IF(OR(_xlpm.val="",_xlpm.val="Error"),"",_xlpm.val),
_xlpm.Res
)</f>
        <v>#NAME?</v>
      </c>
      <c r="BL26" s="1669" t="e" cm="1">
        <f t="array" aca="1" ref="BL26" ca="1">_xlfn.LET(
_xlpm.val,IF($F26 = "",val_blankRefText,  _xldudf_CX_GET(CX_ENTITY,($F26),BL$11,BL$14,,BL$19)),
_xlpm.Res, IF(OR(_xlpm.val="",_xlpm.val="Error"),"",_xlpm.val),
_xlpm.Res
)</f>
        <v>#NAME?</v>
      </c>
      <c r="BM26" s="1669" t="e" cm="1">
        <f t="array" aca="1" ref="BM26" ca="1">_xlfn.LET(
_xlpm.val,IF($F26 = "",val_blankRefText,  _xldudf_CX_GET(CX_ENTITY,($F26),BM$11,BM$14,,BM$19)),
_xlpm.Res, IF(OR(_xlpm.val="",_xlpm.val="Error"),"",_xlpm.val),
_xlpm.Res
)</f>
        <v>#NAME?</v>
      </c>
      <c r="BN26" s="1669" t="e" cm="1">
        <f t="array" aca="1" ref="BN26" ca="1">_xlfn.LET(
_xlpm.val,IF($F26 = "",val_blankRefText,  _xldudf_CX_GET(CX_ENTITY,($F26),BN$11,BN$14,,BN$19)),
_xlpm.Res, IF(OR(_xlpm.val="",_xlpm.val="Error"),"",_xlpm.val),
_xlpm.Res
)</f>
        <v>#NAME?</v>
      </c>
      <c r="BO26" s="2095"/>
      <c r="BP26" s="2095"/>
      <c r="BQ26" s="2095"/>
      <c r="BR26" s="2095"/>
      <c r="BS26" s="2095"/>
      <c r="BT26" s="2095"/>
      <c r="BU26" s="2095"/>
      <c r="BV26" s="2095"/>
      <c r="BW26" s="2095"/>
      <c r="BX26" s="2095"/>
      <c r="BY26" s="2095"/>
      <c r="BZ26" s="2095"/>
      <c r="CA26" s="926"/>
      <c r="CB26" s="921"/>
      <c r="CC26" s="927"/>
      <c r="CD26" s="920" t="e" cm="1">
        <f t="array" aca="1" ref="CD26" ca="1">_xlfn.XLOOKUP(BS!CD$11, array_timeline, BS!$AD26:$BN26)</f>
        <v>#NAME?</v>
      </c>
      <c r="CE26" s="920" t="e" cm="1">
        <f t="array" aca="1" ref="CE26" ca="1">_xlfn.XLOOKUP(BS!CE$11, array_timeline, BS!$AD26:$BN26)</f>
        <v>#NAME?</v>
      </c>
      <c r="CF26" s="925"/>
      <c r="CG26" s="920" t="e" cm="1">
        <f t="array" aca="1" ref="CG26" ca="1">_xlfn.LET(
_xlpm.val,IF($F26 = "",val_blankRefText,  _xldudf_CX_GET(CX_ENTITY,($F26),CG$11,CG$14,,(CG$19))),
_xlpm.Res, IF(OR(_xlpm.val="",_xlpm.val="Error"),"",_xlpm.val),
_xlpm.Res
)</f>
        <v>#NAME?</v>
      </c>
      <c r="CH26" s="920" t="e" cm="1">
        <f t="array" aca="1" ref="CH26" ca="1">_xlfn.LET(
_xlpm.val,IF($F26 = "",val_blankRefText,  _xldudf_CX_GET(CX_ENTITY,($F26),CH$11,CH$14,,(CH$19))),
_xlpm.Res, IF(OR(_xlpm.val="",_xlpm.val="Error"),"",_xlpm.val),
_xlpm.Res
)</f>
        <v>#NAME?</v>
      </c>
      <c r="CI26" s="200"/>
    </row>
    <row r="27" spans="1:88" ht="21" customHeight="1">
      <c r="A27" s="696" t="s">
        <v>1707</v>
      </c>
      <c r="B27" s="577" t="s">
        <v>730</v>
      </c>
      <c r="C27" s="577" t="s">
        <v>1708</v>
      </c>
      <c r="D27" s="577"/>
      <c r="E27" s="577" t="e" cm="1">
        <f t="array" aca="1" ref="E27" ca="1">_xlfn.LET(
   _xlpm.Attr,  $C27,
   _xlpm.Lookback, $E$16,
   _xlpm.QueryDate, EOMONTH(val_asOfDate,_xlpm.Lookback),
   _xlpm.ReadField, _xldudf_CX_GET(CX_ENTITY,fx_attrConverter($C27),_xlpm.QueryDate),
   _xlpm.AttrBlank, _xlpm.Attr="", _xlpm.Result,
   IF(_xlpm.AttrBlank,val_blankRefText,fx_attrConverter(_xlpm.ReadField,0)),
IF(_xlpm.Result = "Error", "", _xlpm.Result )
)</f>
        <v>#NAME?</v>
      </c>
      <c r="F27" s="577" t="str">
        <f t="shared" si="1"/>
        <v>Other Net Working Capital</v>
      </c>
      <c r="G27" s="574"/>
      <c r="H27" s="578">
        <v>1</v>
      </c>
      <c r="I27" s="578">
        <v>1</v>
      </c>
      <c r="J27" s="401"/>
      <c r="K27" s="401"/>
      <c r="L27" s="579" t="b">
        <v>1</v>
      </c>
      <c r="N27" s="158"/>
      <c r="O27" s="101"/>
      <c r="P27" s="52"/>
      <c r="Q27" s="101"/>
      <c r="R27" s="101"/>
      <c r="S27" s="101"/>
      <c r="T27" s="101"/>
      <c r="U27" s="39"/>
      <c r="W27" s="91" t="str">
        <f t="shared" si="4"/>
        <v>Actual</v>
      </c>
      <c r="X27" s="857" t="s">
        <v>62</v>
      </c>
      <c r="Y27" s="2627" t="s">
        <v>730</v>
      </c>
      <c r="Z27" s="198" cm="1">
        <f t="array" ref="Z27">_xlfn.SWITCH(
    TRUE,
    $L27="",0,
    $L27=TRUE, 1,
    $L27=FALSE,-1,
)</f>
        <v>1</v>
      </c>
      <c r="AA27" s="2625"/>
      <c r="AB27" s="2626" t="s">
        <v>730</v>
      </c>
      <c r="AC27" s="88" t="e" cm="1" vm="5">
        <f t="array" ref="AC27">IFERROR(IF(_xlfn.XMATCH(AB27,tbl_acctDef[Term],0)&gt;0, fx_getIcon("find"), ""),"")</f>
        <v>#VALUE!</v>
      </c>
      <c r="AD27" s="1669" t="e" cm="1">
        <f t="array" aca="1" ref="AD27" ca="1">_xlfn.LET(
_xlpm.val,IF($F27 = "",val_blankRefText,  _xldudf_CX_GET(CX_ENTITY,($F27),AD$11,AD$14,,AD$19)),
_xlpm.Res, IF(OR(_xlpm.val="",_xlpm.val="Error"),"",_xlpm.val),
_xlpm.Res
)</f>
        <v>#NAME?</v>
      </c>
      <c r="AE27" s="1669" t="e" cm="1">
        <f t="array" aca="1" ref="AE27" ca="1">_xlfn.LET(
_xlpm.val,IF($F27 = "",val_blankRefText,  _xldudf_CX_GET(CX_ENTITY,($F27),AE$11,AE$14,,AE$19)),
_xlpm.Res, IF(OR(_xlpm.val="",_xlpm.val="Error"),"",_xlpm.val),
_xlpm.Res
)</f>
        <v>#NAME?</v>
      </c>
      <c r="AF27" s="1669" t="e" cm="1">
        <f t="array" aca="1" ref="AF27" ca="1">_xlfn.LET(
_xlpm.val,IF($F27 = "",val_blankRefText,  _xldudf_CX_GET(CX_ENTITY,($F27),AF$11,AF$14,,AF$19)),
_xlpm.Res, IF(OR(_xlpm.val="",_xlpm.val="Error"),"",_xlpm.val),
_xlpm.Res
)</f>
        <v>#NAME?</v>
      </c>
      <c r="AG27" s="1669" t="e" cm="1">
        <f t="array" aca="1" ref="AG27" ca="1">_xlfn.LET(
_xlpm.val,IF($F27 = "",val_blankRefText,  _xldudf_CX_GET(CX_ENTITY,($F27),AG$11,AG$14,,AG$19)),
_xlpm.Res, IF(OR(_xlpm.val="",_xlpm.val="Error"),"",_xlpm.val),
_xlpm.Res
)</f>
        <v>#NAME?</v>
      </c>
      <c r="AH27" s="1669" t="e" cm="1">
        <f t="array" aca="1" ref="AH27" ca="1">_xlfn.LET(
_xlpm.val,IF($F27 = "",val_blankRefText,  _xldudf_CX_GET(CX_ENTITY,($F27),AH$11,AH$14,,AH$19)),
_xlpm.Res, IF(OR(_xlpm.val="",_xlpm.val="Error"),"",_xlpm.val),
_xlpm.Res
)</f>
        <v>#NAME?</v>
      </c>
      <c r="AI27" s="1669" t="e" cm="1">
        <f t="array" aca="1" ref="AI27" ca="1">_xlfn.LET(
_xlpm.val,IF($F27 = "",val_blankRefText,  _xldudf_CX_GET(CX_ENTITY,($F27),AI$11,AI$14,,AI$19)),
_xlpm.Res, IF(OR(_xlpm.val="",_xlpm.val="Error"),"",_xlpm.val),
_xlpm.Res
)</f>
        <v>#NAME?</v>
      </c>
      <c r="AJ27" s="1669" t="e" cm="1">
        <f t="array" aca="1" ref="AJ27" ca="1">_xlfn.LET(
_xlpm.val,IF($F27 = "",val_blankRefText,  _xldudf_CX_GET(CX_ENTITY,($F27),AJ$11,AJ$14,,AJ$19)),
_xlpm.Res, IF(OR(_xlpm.val="",_xlpm.val="Error"),"",_xlpm.val),
_xlpm.Res
)</f>
        <v>#NAME?</v>
      </c>
      <c r="AK27" s="1669" t="e" cm="1">
        <f t="array" aca="1" ref="AK27" ca="1">_xlfn.LET(
_xlpm.val,IF($F27 = "",val_blankRefText,  _xldudf_CX_GET(CX_ENTITY,($F27),AK$11,AK$14,,AK$19)),
_xlpm.Res, IF(OR(_xlpm.val="",_xlpm.val="Error"),"",_xlpm.val),
_xlpm.Res
)</f>
        <v>#NAME?</v>
      </c>
      <c r="AL27" s="1669" t="e" cm="1">
        <f t="array" aca="1" ref="AL27" ca="1">_xlfn.LET(
_xlpm.val,IF($F27 = "",val_blankRefText,  _xldudf_CX_GET(CX_ENTITY,($F27),AL$11,AL$14,,AL$19)),
_xlpm.Res, IF(OR(_xlpm.val="",_xlpm.val="Error"),"",_xlpm.val),
_xlpm.Res
)</f>
        <v>#NAME?</v>
      </c>
      <c r="AM27" s="1669" t="e" cm="1">
        <f t="array" aca="1" ref="AM27" ca="1">_xlfn.LET(
_xlpm.val,IF($F27 = "",val_blankRefText,  _xldudf_CX_GET(CX_ENTITY,($F27),AM$11,AM$14,,AM$19)),
_xlpm.Res, IF(OR(_xlpm.val="",_xlpm.val="Error"),"",_xlpm.val),
_xlpm.Res
)</f>
        <v>#NAME?</v>
      </c>
      <c r="AN27" s="1669" t="e" cm="1">
        <f t="array" aca="1" ref="AN27" ca="1">_xlfn.LET(
_xlpm.val,IF($F27 = "",val_blankRefText,  _xldudf_CX_GET(CX_ENTITY,($F27),AN$11,AN$14,,AN$19)),
_xlpm.Res, IF(OR(_xlpm.val="",_xlpm.val="Error"),"",_xlpm.val),
_xlpm.Res
)</f>
        <v>#NAME?</v>
      </c>
      <c r="AO27" s="1669" t="e" cm="1">
        <f t="array" aca="1" ref="AO27" ca="1">_xlfn.LET(
_xlpm.val,IF($F27 = "",val_blankRefText,  _xldudf_CX_GET(CX_ENTITY,($F27),AO$11,AO$14,,AO$19)),
_xlpm.Res, IF(OR(_xlpm.val="",_xlpm.val="Error"),"",_xlpm.val),
_xlpm.Res
)</f>
        <v>#NAME?</v>
      </c>
      <c r="AP27" s="1669" t="e" cm="1">
        <f t="array" aca="1" ref="AP27" ca="1">_xlfn.LET(
_xlpm.val,IF($F27 = "",val_blankRefText,  _xldudf_CX_GET(CX_ENTITY,($F27),AP$11,AP$14,,AP$19)),
_xlpm.Res, IF(OR(_xlpm.val="",_xlpm.val="Error"),"",_xlpm.val),
_xlpm.Res
)</f>
        <v>#NAME?</v>
      </c>
      <c r="AQ27" s="1669" t="e" cm="1">
        <f t="array" aca="1" ref="AQ27" ca="1">_xlfn.LET(
_xlpm.val,IF($F27 = "",val_blankRefText,  _xldudf_CX_GET(CX_ENTITY,($F27),AQ$11,AQ$14,,AQ$19)),
_xlpm.Res, IF(OR(_xlpm.val="",_xlpm.val="Error"),"",_xlpm.val),
_xlpm.Res
)</f>
        <v>#NAME?</v>
      </c>
      <c r="AR27" s="1669" t="e" cm="1">
        <f t="array" aca="1" ref="AR27" ca="1">_xlfn.LET(
_xlpm.val,IF($F27 = "",val_blankRefText,  _xldudf_CX_GET(CX_ENTITY,($F27),AR$11,AR$14,,AR$19)),
_xlpm.Res, IF(OR(_xlpm.val="",_xlpm.val="Error"),"",_xlpm.val),
_xlpm.Res
)</f>
        <v>#NAME?</v>
      </c>
      <c r="AS27" s="1669" t="e" cm="1">
        <f t="array" aca="1" ref="AS27" ca="1">_xlfn.LET(
_xlpm.val,IF($F27 = "",val_blankRefText,  _xldudf_CX_GET(CX_ENTITY,($F27),AS$11,AS$14,,AS$19)),
_xlpm.Res, IF(OR(_xlpm.val="",_xlpm.val="Error"),"",_xlpm.val),
_xlpm.Res
)</f>
        <v>#NAME?</v>
      </c>
      <c r="AT27" s="1669" t="e" cm="1">
        <f t="array" aca="1" ref="AT27" ca="1">_xlfn.LET(
_xlpm.val,IF($F27 = "",val_blankRefText,  _xldudf_CX_GET(CX_ENTITY,($F27),AT$11,AT$14,,AT$19)),
_xlpm.Res, IF(OR(_xlpm.val="",_xlpm.val="Error"),"",_xlpm.val),
_xlpm.Res
)</f>
        <v>#NAME?</v>
      </c>
      <c r="AU27" s="1669" t="e" cm="1">
        <f t="array" aca="1" ref="AU27" ca="1">_xlfn.LET(
_xlpm.val,IF($F27 = "",val_blankRefText,  _xldudf_CX_GET(CX_ENTITY,($F27),AU$11,AU$14,,AU$19)),
_xlpm.Res, IF(OR(_xlpm.val="",_xlpm.val="Error"),"",_xlpm.val),
_xlpm.Res
)</f>
        <v>#NAME?</v>
      </c>
      <c r="AV27" s="1669" t="e" cm="1">
        <f t="array" aca="1" ref="AV27" ca="1">_xlfn.LET(
_xlpm.val,IF($F27 = "",val_blankRefText,  _xldudf_CX_GET(CX_ENTITY,($F27),AV$11,AV$14,,AV$19)),
_xlpm.Res, IF(OR(_xlpm.val="",_xlpm.val="Error"),"",_xlpm.val),
_xlpm.Res
)</f>
        <v>#NAME?</v>
      </c>
      <c r="AW27" s="1669" t="e" cm="1">
        <f t="array" aca="1" ref="AW27" ca="1">_xlfn.LET(
_xlpm.val,IF($F27 = "",val_blankRefText,  _xldudf_CX_GET(CX_ENTITY,($F27),AW$11,AW$14,,AW$19)),
_xlpm.Res, IF(OR(_xlpm.val="",_xlpm.val="Error"),"",_xlpm.val),
_xlpm.Res
)</f>
        <v>#NAME?</v>
      </c>
      <c r="AX27" s="1669" t="e" cm="1">
        <f t="array" aca="1" ref="AX27" ca="1">_xlfn.LET(
_xlpm.val,IF($F27 = "",val_blankRefText,  _xldudf_CX_GET(CX_ENTITY,($F27),AX$11,AX$14,,AX$19)),
_xlpm.Res, IF(OR(_xlpm.val="",_xlpm.val="Error"),"",_xlpm.val),
_xlpm.Res
)</f>
        <v>#NAME?</v>
      </c>
      <c r="AY27" s="1669" t="e" cm="1">
        <f t="array" aca="1" ref="AY27" ca="1">_xlfn.LET(
_xlpm.val,IF($F27 = "",val_blankRefText,  _xldudf_CX_GET(CX_ENTITY,($F27),AY$11,AY$14,,AY$19)),
_xlpm.Res, IF(OR(_xlpm.val="",_xlpm.val="Error"),"",_xlpm.val),
_xlpm.Res
)</f>
        <v>#NAME?</v>
      </c>
      <c r="AZ27" s="1669" t="e" cm="1">
        <f t="array" aca="1" ref="AZ27" ca="1">_xlfn.LET(
_xlpm.val,IF($F27 = "",val_blankRefText,  _xldudf_CX_GET(CX_ENTITY,($F27),AZ$11,AZ$14,,AZ$19)),
_xlpm.Res, IF(OR(_xlpm.val="",_xlpm.val="Error"),"",_xlpm.val),
_xlpm.Res
)</f>
        <v>#NAME?</v>
      </c>
      <c r="BA27" s="1669" t="e" cm="1">
        <f t="array" aca="1" ref="BA27" ca="1">_xlfn.LET(
_xlpm.val,IF($F27 = "",val_blankRefText,  _xldudf_CX_GET(CX_ENTITY,($F27),BA$11,BA$14,,BA$19)),
_xlpm.Res, IF(OR(_xlpm.val="",_xlpm.val="Error"),"",_xlpm.val),
_xlpm.Res
)</f>
        <v>#NAME?</v>
      </c>
      <c r="BB27" s="1669" t="e" cm="1">
        <f t="array" aca="1" ref="BB27" ca="1">_xlfn.LET(
_xlpm.val,IF($F27 = "",val_blankRefText,  _xldudf_CX_GET(CX_ENTITY,($F27),BB$11,BB$14,,BB$19)),
_xlpm.Res, IF(OR(_xlpm.val="",_xlpm.val="Error"),"",_xlpm.val),
_xlpm.Res
)</f>
        <v>#NAME?</v>
      </c>
      <c r="BC27" s="1669" t="e" cm="1">
        <f t="array" aca="1" ref="BC27" ca="1">_xlfn.LET(
_xlpm.val,IF($F27 = "",val_blankRefText,  _xldudf_CX_GET(CX_ENTITY,($F27),BC$11,BC$14,,BC$19)),
_xlpm.Res, IF(OR(_xlpm.val="",_xlpm.val="Error"),"",_xlpm.val),
_xlpm.Res
)</f>
        <v>#NAME?</v>
      </c>
      <c r="BD27" s="1669" t="e" cm="1">
        <f t="array" aca="1" ref="BD27" ca="1">_xlfn.LET(
_xlpm.val,IF($F27 = "",val_blankRefText,  _xldudf_CX_GET(CX_ENTITY,($F27),BD$11,BD$14,,BD$19)),
_xlpm.Res, IF(OR(_xlpm.val="",_xlpm.val="Error"),"",_xlpm.val),
_xlpm.Res
)</f>
        <v>#NAME?</v>
      </c>
      <c r="BE27" s="1669" t="e" cm="1">
        <f t="array" aca="1" ref="BE27" ca="1">_xlfn.LET(
_xlpm.val,IF($F27 = "",val_blankRefText,  _xldudf_CX_GET(CX_ENTITY,($F27),BE$11,BE$14,,BE$19)),
_xlpm.Res, IF(OR(_xlpm.val="",_xlpm.val="Error"),"",_xlpm.val),
_xlpm.Res
)</f>
        <v>#NAME?</v>
      </c>
      <c r="BF27" s="1669" t="e" cm="1">
        <f t="array" aca="1" ref="BF27" ca="1">_xlfn.LET(
_xlpm.val,IF($F27 = "",val_blankRefText,  _xldudf_CX_GET(CX_ENTITY,($F27),BF$11,BF$14,,BF$19)),
_xlpm.Res, IF(OR(_xlpm.val="",_xlpm.val="Error"),"",_xlpm.val),
_xlpm.Res
)</f>
        <v>#NAME?</v>
      </c>
      <c r="BG27" s="1669" t="e" cm="1">
        <f t="array" aca="1" ref="BG27" ca="1">_xlfn.LET(
_xlpm.val,IF($F27 = "",val_blankRefText,  _xldudf_CX_GET(CX_ENTITY,($F27),BG$11,BG$14,,BG$19)),
_xlpm.Res, IF(OR(_xlpm.val="",_xlpm.val="Error"),"",_xlpm.val),
_xlpm.Res
)</f>
        <v>#NAME?</v>
      </c>
      <c r="BH27" s="1669" t="e" cm="1">
        <f t="array" aca="1" ref="BH27" ca="1">_xlfn.LET(
_xlpm.val,IF($F27 = "",val_blankRefText,  _xldudf_CX_GET(CX_ENTITY,($F27),BH$11,BH$14,,BH$19)),
_xlpm.Res, IF(OR(_xlpm.val="",_xlpm.val="Error"),"",_xlpm.val),
_xlpm.Res
)</f>
        <v>#NAME?</v>
      </c>
      <c r="BI27" s="1669" t="e" cm="1">
        <f t="array" aca="1" ref="BI27" ca="1">_xlfn.LET(
_xlpm.val,IF($F27 = "",val_blankRefText,  _xldudf_CX_GET(CX_ENTITY,($F27),BI$11,BI$14,,BI$19)),
_xlpm.Res, IF(OR(_xlpm.val="",_xlpm.val="Error"),"",_xlpm.val),
_xlpm.Res
)</f>
        <v>#NAME?</v>
      </c>
      <c r="BJ27" s="1669" t="e" cm="1">
        <f t="array" aca="1" ref="BJ27" ca="1">_xlfn.LET(
_xlpm.val,IF($F27 = "",val_blankRefText,  _xldudf_CX_GET(CX_ENTITY,($F27),BJ$11,BJ$14,,BJ$19)),
_xlpm.Res, IF(OR(_xlpm.val="",_xlpm.val="Error"),"",_xlpm.val),
_xlpm.Res
)</f>
        <v>#NAME?</v>
      </c>
      <c r="BK27" s="1669" t="e" cm="1">
        <f t="array" aca="1" ref="BK27" ca="1">_xlfn.LET(
_xlpm.val,IF($F27 = "",val_blankRefText,  _xldudf_CX_GET(CX_ENTITY,($F27),BK$11,BK$14,,BK$19)),
_xlpm.Res, IF(OR(_xlpm.val="",_xlpm.val="Error"),"",_xlpm.val),
_xlpm.Res
)</f>
        <v>#NAME?</v>
      </c>
      <c r="BL27" s="1669" t="e" cm="1">
        <f t="array" aca="1" ref="BL27" ca="1">_xlfn.LET(
_xlpm.val,IF($F27 = "",val_blankRefText,  _xldudf_CX_GET(CX_ENTITY,($F27),BL$11,BL$14,,BL$19)),
_xlpm.Res, IF(OR(_xlpm.val="",_xlpm.val="Error"),"",_xlpm.val),
_xlpm.Res
)</f>
        <v>#NAME?</v>
      </c>
      <c r="BM27" s="1669" t="e" cm="1">
        <f t="array" aca="1" ref="BM27" ca="1">_xlfn.LET(
_xlpm.val,IF($F27 = "",val_blankRefText,  _xldudf_CX_GET(CX_ENTITY,($F27),BM$11,BM$14,,BM$19)),
_xlpm.Res, IF(OR(_xlpm.val="",_xlpm.val="Error"),"",_xlpm.val),
_xlpm.Res
)</f>
        <v>#NAME?</v>
      </c>
      <c r="BN27" s="1669" t="e" cm="1">
        <f t="array" aca="1" ref="BN27" ca="1">_xlfn.LET(
_xlpm.val,IF($F27 = "",val_blankRefText,  _xldudf_CX_GET(CX_ENTITY,($F27),BN$11,BN$14,,BN$19)),
_xlpm.Res, IF(OR(_xlpm.val="",_xlpm.val="Error"),"",_xlpm.val),
_xlpm.Res
)</f>
        <v>#NAME?</v>
      </c>
      <c r="BO27" s="2095"/>
      <c r="BP27" s="2095"/>
      <c r="BQ27" s="2095"/>
      <c r="BR27" s="2095"/>
      <c r="BS27" s="2095"/>
      <c r="BT27" s="2095"/>
      <c r="BU27" s="2095"/>
      <c r="BV27" s="2095"/>
      <c r="BW27" s="2095"/>
      <c r="BX27" s="2095"/>
      <c r="BY27" s="2095"/>
      <c r="BZ27" s="2095"/>
      <c r="CA27" s="926"/>
      <c r="CB27" s="921"/>
      <c r="CC27" s="927"/>
      <c r="CD27" s="920" t="e" cm="1">
        <f t="array" aca="1" ref="CD27" ca="1">_xlfn.XLOOKUP(BS!CD$11, array_timeline, BS!$AD27:$BN27)</f>
        <v>#NAME?</v>
      </c>
      <c r="CE27" s="920" t="e" cm="1">
        <f t="array" aca="1" ref="CE27" ca="1">_xlfn.XLOOKUP(BS!CE$11, array_timeline, BS!$AD27:$BN27)</f>
        <v>#NAME?</v>
      </c>
      <c r="CF27" s="925"/>
      <c r="CG27" s="920" t="e" cm="1">
        <f t="array" aca="1" ref="CG27" ca="1">_xlfn.LET(
_xlpm.val,IF($F27 = "",val_blankRefText,  _xldudf_CX_GET(CX_ENTITY,($F27),CG$11,CG$14,,(CG$19))),
_xlpm.Res, IF(OR(_xlpm.val="",_xlpm.val="Error"),"",_xlpm.val),
_xlpm.Res
)</f>
        <v>#NAME?</v>
      </c>
      <c r="CH27" s="920" t="e" cm="1">
        <f t="array" aca="1" ref="CH27" ca="1">_xlfn.LET(
_xlpm.val,IF($F27 = "",val_blankRefText,  _xldudf_CX_GET(CX_ENTITY,($F27),CH$11,CH$14,,(CH$19))),
_xlpm.Res, IF(OR(_xlpm.val="",_xlpm.val="Error"),"",_xlpm.val),
_xlpm.Res
)</f>
        <v>#NAME?</v>
      </c>
      <c r="CI27" s="200"/>
    </row>
    <row r="28" spans="1:88" ht="21" customHeight="1">
      <c r="A28" s="696" t="s">
        <v>1709</v>
      </c>
      <c r="B28" s="577" t="s">
        <v>701</v>
      </c>
      <c r="C28" s="577" t="s">
        <v>1710</v>
      </c>
      <c r="D28" s="577"/>
      <c r="E28" s="577" t="e" cm="1">
        <f t="array" aca="1" ref="E28" ca="1">_xlfn.LET(
   _xlpm.Attr,  $C28,
   _xlpm.Lookback, $E$16,
   _xlpm.QueryDate, EOMONTH(val_asOfDate,_xlpm.Lookback),
   _xlpm.ReadField, _xldudf_CX_GET(CX_ENTITY,fx_attrConverter($C28),_xlpm.QueryDate),
   _xlpm.AttrBlank, _xlpm.Attr="", _xlpm.Result,
   IF(_xlpm.AttrBlank,val_blankRefText,fx_attrConverter(_xlpm.ReadField,0)),
IF(_xlpm.Result = "Error", "", _xlpm.Result )
)</f>
        <v>#NAME?</v>
      </c>
      <c r="F28" s="577" t="str">
        <f t="shared" si="1"/>
        <v>Net Working Capital (NWC)</v>
      </c>
      <c r="G28" s="574"/>
      <c r="H28" s="401">
        <v>2</v>
      </c>
      <c r="I28" s="578">
        <v>1</v>
      </c>
      <c r="J28" s="401"/>
      <c r="K28" s="401"/>
      <c r="L28" s="579">
        <v>-1</v>
      </c>
      <c r="N28" s="158"/>
      <c r="O28" s="101"/>
      <c r="P28" s="52"/>
      <c r="Q28" s="101"/>
      <c r="R28" s="126"/>
      <c r="S28" s="101"/>
      <c r="T28" s="101"/>
      <c r="U28" s="39"/>
      <c r="W28" s="922" t="str">
        <f t="shared" si="4"/>
        <v>Actual</v>
      </c>
      <c r="X28" s="1294">
        <v>0</v>
      </c>
      <c r="Y28" s="2628" t="s">
        <v>701</v>
      </c>
      <c r="Z28" s="198" cm="1">
        <f t="array" ref="Z28">_xlfn.SWITCH(
    TRUE,
    $L28="",0,
    $L28=TRUE, 1,
    $L28=FALSE,-1,
)</f>
        <v>0</v>
      </c>
      <c r="AA28" s="2629"/>
      <c r="AB28" s="2626" t="s">
        <v>701</v>
      </c>
      <c r="AC28" s="88" t="e" cm="1" vm="5">
        <f t="array" ref="AC28">IFERROR(IF(_xlfn.XMATCH(AB28,tbl_acctDef[Term],0)&gt;0, fx_getIcon("find"), ""),"")</f>
        <v>#VALUE!</v>
      </c>
      <c r="AD28" s="1669" t="e" cm="1">
        <f t="array" aca="1" ref="AD28" ca="1">_xlfn.LET(
_xlpm.val,IF($F28 = "",val_blankRefText,  _xldudf_CX_GET(CX_ENTITY,($F28),AD$11,AD$14,,AD$19)),
_xlpm.Res, IF(OR(_xlpm.val="",_xlpm.val="Error"),"",_xlpm.val),
_xlpm.Res
)</f>
        <v>#NAME?</v>
      </c>
      <c r="AE28" s="1669" t="e" cm="1">
        <f t="array" aca="1" ref="AE28" ca="1">_xlfn.LET(
_xlpm.val,IF($F28 = "",val_blankRefText,  _xldudf_CX_GET(CX_ENTITY,($F28),AE$11,AE$14,,AE$19)),
_xlpm.Res, IF(OR(_xlpm.val="",_xlpm.val="Error"),"",_xlpm.val),
_xlpm.Res
)</f>
        <v>#NAME?</v>
      </c>
      <c r="AF28" s="1669" t="e" cm="1">
        <f t="array" aca="1" ref="AF28" ca="1">_xlfn.LET(
_xlpm.val,IF($F28 = "",val_blankRefText,  _xldudf_CX_GET(CX_ENTITY,($F28),AF$11,AF$14,,AF$19)),
_xlpm.Res, IF(OR(_xlpm.val="",_xlpm.val="Error"),"",_xlpm.val),
_xlpm.Res
)</f>
        <v>#NAME?</v>
      </c>
      <c r="AG28" s="1669" t="e" cm="1">
        <f t="array" aca="1" ref="AG28" ca="1">_xlfn.LET(
_xlpm.val,IF($F28 = "",val_blankRefText,  _xldudf_CX_GET(CX_ENTITY,($F28),AG$11,AG$14,,AG$19)),
_xlpm.Res, IF(OR(_xlpm.val="",_xlpm.val="Error"),"",_xlpm.val),
_xlpm.Res
)</f>
        <v>#NAME?</v>
      </c>
      <c r="AH28" s="1669" t="e" cm="1">
        <f t="array" aca="1" ref="AH28" ca="1">_xlfn.LET(
_xlpm.val,IF($F28 = "",val_blankRefText,  _xldudf_CX_GET(CX_ENTITY,($F28),AH$11,AH$14,,AH$19)),
_xlpm.Res, IF(OR(_xlpm.val="",_xlpm.val="Error"),"",_xlpm.val),
_xlpm.Res
)</f>
        <v>#NAME?</v>
      </c>
      <c r="AI28" s="1669" t="e" cm="1">
        <f t="array" aca="1" ref="AI28" ca="1">_xlfn.LET(
_xlpm.val,IF($F28 = "",val_blankRefText,  _xldudf_CX_GET(CX_ENTITY,($F28),AI$11,AI$14,,AI$19)),
_xlpm.Res, IF(OR(_xlpm.val="",_xlpm.val="Error"),"",_xlpm.val),
_xlpm.Res
)</f>
        <v>#NAME?</v>
      </c>
      <c r="AJ28" s="1669" t="e" cm="1">
        <f t="array" aca="1" ref="AJ28" ca="1">_xlfn.LET(
_xlpm.val,IF($F28 = "",val_blankRefText,  _xldudf_CX_GET(CX_ENTITY,($F28),AJ$11,AJ$14,,AJ$19)),
_xlpm.Res, IF(OR(_xlpm.val="",_xlpm.val="Error"),"",_xlpm.val),
_xlpm.Res
)</f>
        <v>#NAME?</v>
      </c>
      <c r="AK28" s="1669" t="e" cm="1">
        <f t="array" aca="1" ref="AK28" ca="1">_xlfn.LET(
_xlpm.val,IF($F28 = "",val_blankRefText,  _xldudf_CX_GET(CX_ENTITY,($F28),AK$11,AK$14,,AK$19)),
_xlpm.Res, IF(OR(_xlpm.val="",_xlpm.val="Error"),"",_xlpm.val),
_xlpm.Res
)</f>
        <v>#NAME?</v>
      </c>
      <c r="AL28" s="1669" t="e" cm="1">
        <f t="array" aca="1" ref="AL28" ca="1">_xlfn.LET(
_xlpm.val,IF($F28 = "",val_blankRefText,  _xldudf_CX_GET(CX_ENTITY,($F28),AL$11,AL$14,,AL$19)),
_xlpm.Res, IF(OR(_xlpm.val="",_xlpm.val="Error"),"",_xlpm.val),
_xlpm.Res
)</f>
        <v>#NAME?</v>
      </c>
      <c r="AM28" s="1669" t="e" cm="1">
        <f t="array" aca="1" ref="AM28" ca="1">_xlfn.LET(
_xlpm.val,IF($F28 = "",val_blankRefText,  _xldudf_CX_GET(CX_ENTITY,($F28),AM$11,AM$14,,AM$19)),
_xlpm.Res, IF(OR(_xlpm.val="",_xlpm.val="Error"),"",_xlpm.val),
_xlpm.Res
)</f>
        <v>#NAME?</v>
      </c>
      <c r="AN28" s="1669" t="e" cm="1">
        <f t="array" aca="1" ref="AN28" ca="1">_xlfn.LET(
_xlpm.val,IF($F28 = "",val_blankRefText,  _xldudf_CX_GET(CX_ENTITY,($F28),AN$11,AN$14,,AN$19)),
_xlpm.Res, IF(OR(_xlpm.val="",_xlpm.val="Error"),"",_xlpm.val),
_xlpm.Res
)</f>
        <v>#NAME?</v>
      </c>
      <c r="AO28" s="1669" t="e" cm="1">
        <f t="array" aca="1" ref="AO28" ca="1">_xlfn.LET(
_xlpm.val,IF($F28 = "",val_blankRefText,  _xldudf_CX_GET(CX_ENTITY,($F28),AO$11,AO$14,,AO$19)),
_xlpm.Res, IF(OR(_xlpm.val="",_xlpm.val="Error"),"",_xlpm.val),
_xlpm.Res
)</f>
        <v>#NAME?</v>
      </c>
      <c r="AP28" s="1669" t="e" cm="1">
        <f t="array" aca="1" ref="AP28" ca="1">_xlfn.LET(
_xlpm.val,IF($F28 = "",val_blankRefText,  _xldudf_CX_GET(CX_ENTITY,($F28),AP$11,AP$14,,AP$19)),
_xlpm.Res, IF(OR(_xlpm.val="",_xlpm.val="Error"),"",_xlpm.val),
_xlpm.Res
)</f>
        <v>#NAME?</v>
      </c>
      <c r="AQ28" s="1669" t="e" cm="1">
        <f t="array" aca="1" ref="AQ28" ca="1">_xlfn.LET(
_xlpm.val,IF($F28 = "",val_blankRefText,  _xldudf_CX_GET(CX_ENTITY,($F28),AQ$11,AQ$14,,AQ$19)),
_xlpm.Res, IF(OR(_xlpm.val="",_xlpm.val="Error"),"",_xlpm.val),
_xlpm.Res
)</f>
        <v>#NAME?</v>
      </c>
      <c r="AR28" s="1669" t="e" cm="1">
        <f t="array" aca="1" ref="AR28" ca="1">_xlfn.LET(
_xlpm.val,IF($F28 = "",val_blankRefText,  _xldudf_CX_GET(CX_ENTITY,($F28),AR$11,AR$14,,AR$19)),
_xlpm.Res, IF(OR(_xlpm.val="",_xlpm.val="Error"),"",_xlpm.val),
_xlpm.Res
)</f>
        <v>#NAME?</v>
      </c>
      <c r="AS28" s="1669" t="e" cm="1">
        <f t="array" aca="1" ref="AS28" ca="1">_xlfn.LET(
_xlpm.val,IF($F28 = "",val_blankRefText,  _xldudf_CX_GET(CX_ENTITY,($F28),AS$11,AS$14,,AS$19)),
_xlpm.Res, IF(OR(_xlpm.val="",_xlpm.val="Error"),"",_xlpm.val),
_xlpm.Res
)</f>
        <v>#NAME?</v>
      </c>
      <c r="AT28" s="1669" t="e" cm="1">
        <f t="array" aca="1" ref="AT28" ca="1">_xlfn.LET(
_xlpm.val,IF($F28 = "",val_blankRefText,  _xldudf_CX_GET(CX_ENTITY,($F28),AT$11,AT$14,,AT$19)),
_xlpm.Res, IF(OR(_xlpm.val="",_xlpm.val="Error"),"",_xlpm.val),
_xlpm.Res
)</f>
        <v>#NAME?</v>
      </c>
      <c r="AU28" s="1669" t="e" cm="1">
        <f t="array" aca="1" ref="AU28" ca="1">_xlfn.LET(
_xlpm.val,IF($F28 = "",val_blankRefText,  _xldudf_CX_GET(CX_ENTITY,($F28),AU$11,AU$14,,AU$19)),
_xlpm.Res, IF(OR(_xlpm.val="",_xlpm.val="Error"),"",_xlpm.val),
_xlpm.Res
)</f>
        <v>#NAME?</v>
      </c>
      <c r="AV28" s="1669" t="e" cm="1">
        <f t="array" aca="1" ref="AV28" ca="1">_xlfn.LET(
_xlpm.val,IF($F28 = "",val_blankRefText,  _xldudf_CX_GET(CX_ENTITY,($F28),AV$11,AV$14,,AV$19)),
_xlpm.Res, IF(OR(_xlpm.val="",_xlpm.val="Error"),"",_xlpm.val),
_xlpm.Res
)</f>
        <v>#NAME?</v>
      </c>
      <c r="AW28" s="1669" t="e" cm="1">
        <f t="array" aca="1" ref="AW28" ca="1">_xlfn.LET(
_xlpm.val,IF($F28 = "",val_blankRefText,  _xldudf_CX_GET(CX_ENTITY,($F28),AW$11,AW$14,,AW$19)),
_xlpm.Res, IF(OR(_xlpm.val="",_xlpm.val="Error"),"",_xlpm.val),
_xlpm.Res
)</f>
        <v>#NAME?</v>
      </c>
      <c r="AX28" s="1669" t="e" cm="1">
        <f t="array" aca="1" ref="AX28" ca="1">_xlfn.LET(
_xlpm.val,IF($F28 = "",val_blankRefText,  _xldudf_CX_GET(CX_ENTITY,($F28),AX$11,AX$14,,AX$19)),
_xlpm.Res, IF(OR(_xlpm.val="",_xlpm.val="Error"),"",_xlpm.val),
_xlpm.Res
)</f>
        <v>#NAME?</v>
      </c>
      <c r="AY28" s="1669" t="e" cm="1">
        <f t="array" aca="1" ref="AY28" ca="1">_xlfn.LET(
_xlpm.val,IF($F28 = "",val_blankRefText,  _xldudf_CX_GET(CX_ENTITY,($F28),AY$11,AY$14,,AY$19)),
_xlpm.Res, IF(OR(_xlpm.val="",_xlpm.val="Error"),"",_xlpm.val),
_xlpm.Res
)</f>
        <v>#NAME?</v>
      </c>
      <c r="AZ28" s="1669" t="e" cm="1">
        <f t="array" aca="1" ref="AZ28" ca="1">_xlfn.LET(
_xlpm.val,IF($F28 = "",val_blankRefText,  _xldudf_CX_GET(CX_ENTITY,($F28),AZ$11,AZ$14,,AZ$19)),
_xlpm.Res, IF(OR(_xlpm.val="",_xlpm.val="Error"),"",_xlpm.val),
_xlpm.Res
)</f>
        <v>#NAME?</v>
      </c>
      <c r="BA28" s="1669" t="e" cm="1">
        <f t="array" aca="1" ref="BA28" ca="1">_xlfn.LET(
_xlpm.val,IF($F28 = "",val_blankRefText,  _xldudf_CX_GET(CX_ENTITY,($F28),BA$11,BA$14,,BA$19)),
_xlpm.Res, IF(OR(_xlpm.val="",_xlpm.val="Error"),"",_xlpm.val),
_xlpm.Res
)</f>
        <v>#NAME?</v>
      </c>
      <c r="BB28" s="1669" t="e" cm="1">
        <f t="array" aca="1" ref="BB28" ca="1">_xlfn.LET(
_xlpm.val,IF($F28 = "",val_blankRefText,  _xldudf_CX_GET(CX_ENTITY,($F28),BB$11,BB$14,,BB$19)),
_xlpm.Res, IF(OR(_xlpm.val="",_xlpm.val="Error"),"",_xlpm.val),
_xlpm.Res
)</f>
        <v>#NAME?</v>
      </c>
      <c r="BC28" s="1669" t="e" cm="1">
        <f t="array" aca="1" ref="BC28" ca="1">_xlfn.LET(
_xlpm.val,IF($F28 = "",val_blankRefText,  _xldudf_CX_GET(CX_ENTITY,($F28),BC$11,BC$14,,BC$19)),
_xlpm.Res, IF(OR(_xlpm.val="",_xlpm.val="Error"),"",_xlpm.val),
_xlpm.Res
)</f>
        <v>#NAME?</v>
      </c>
      <c r="BD28" s="1669" t="e" cm="1">
        <f t="array" aca="1" ref="BD28" ca="1">_xlfn.LET(
_xlpm.val,IF($F28 = "",val_blankRefText,  _xldudf_CX_GET(CX_ENTITY,($F28),BD$11,BD$14,,BD$19)),
_xlpm.Res, IF(OR(_xlpm.val="",_xlpm.val="Error"),"",_xlpm.val),
_xlpm.Res
)</f>
        <v>#NAME?</v>
      </c>
      <c r="BE28" s="1669" t="e" cm="1">
        <f t="array" aca="1" ref="BE28" ca="1">_xlfn.LET(
_xlpm.val,IF($F28 = "",val_blankRefText,  _xldudf_CX_GET(CX_ENTITY,($F28),BE$11,BE$14,,BE$19)),
_xlpm.Res, IF(OR(_xlpm.val="",_xlpm.val="Error"),"",_xlpm.val),
_xlpm.Res
)</f>
        <v>#NAME?</v>
      </c>
      <c r="BF28" s="1669" t="e" cm="1">
        <f t="array" aca="1" ref="BF28" ca="1">_xlfn.LET(
_xlpm.val,IF($F28 = "",val_blankRefText,  _xldudf_CX_GET(CX_ENTITY,($F28),BF$11,BF$14,,BF$19)),
_xlpm.Res, IF(OR(_xlpm.val="",_xlpm.val="Error"),"",_xlpm.val),
_xlpm.Res
)</f>
        <v>#NAME?</v>
      </c>
      <c r="BG28" s="1669" t="e" cm="1">
        <f t="array" aca="1" ref="BG28" ca="1">_xlfn.LET(
_xlpm.val,IF($F28 = "",val_blankRefText,  _xldudf_CX_GET(CX_ENTITY,($F28),BG$11,BG$14,,BG$19)),
_xlpm.Res, IF(OR(_xlpm.val="",_xlpm.val="Error"),"",_xlpm.val),
_xlpm.Res
)</f>
        <v>#NAME?</v>
      </c>
      <c r="BH28" s="1669" t="e" cm="1">
        <f t="array" aca="1" ref="BH28" ca="1">_xlfn.LET(
_xlpm.val,IF($F28 = "",val_blankRefText,  _xldudf_CX_GET(CX_ENTITY,($F28),BH$11,BH$14,,BH$19)),
_xlpm.Res, IF(OR(_xlpm.val="",_xlpm.val="Error"),"",_xlpm.val),
_xlpm.Res
)</f>
        <v>#NAME?</v>
      </c>
      <c r="BI28" s="1669" t="e" cm="1">
        <f t="array" aca="1" ref="BI28" ca="1">_xlfn.LET(
_xlpm.val,IF($F28 = "",val_blankRefText,  _xldudf_CX_GET(CX_ENTITY,($F28),BI$11,BI$14,,BI$19)),
_xlpm.Res, IF(OR(_xlpm.val="",_xlpm.val="Error"),"",_xlpm.val),
_xlpm.Res
)</f>
        <v>#NAME?</v>
      </c>
      <c r="BJ28" s="1669" t="e" cm="1">
        <f t="array" aca="1" ref="BJ28" ca="1">_xlfn.LET(
_xlpm.val,IF($F28 = "",val_blankRefText,  _xldudf_CX_GET(CX_ENTITY,($F28),BJ$11,BJ$14,,BJ$19)),
_xlpm.Res, IF(OR(_xlpm.val="",_xlpm.val="Error"),"",_xlpm.val),
_xlpm.Res
)</f>
        <v>#NAME?</v>
      </c>
      <c r="BK28" s="1669" t="e" cm="1">
        <f t="array" aca="1" ref="BK28" ca="1">_xlfn.LET(
_xlpm.val,IF($F28 = "",val_blankRefText,  _xldudf_CX_GET(CX_ENTITY,($F28),BK$11,BK$14,,BK$19)),
_xlpm.Res, IF(OR(_xlpm.val="",_xlpm.val="Error"),"",_xlpm.val),
_xlpm.Res
)</f>
        <v>#NAME?</v>
      </c>
      <c r="BL28" s="1669" t="e" cm="1">
        <f t="array" aca="1" ref="BL28" ca="1">_xlfn.LET(
_xlpm.val,IF($F28 = "",val_blankRefText,  _xldudf_CX_GET(CX_ENTITY,($F28),BL$11,BL$14,,BL$19)),
_xlpm.Res, IF(OR(_xlpm.val="",_xlpm.val="Error"),"",_xlpm.val),
_xlpm.Res
)</f>
        <v>#NAME?</v>
      </c>
      <c r="BM28" s="1669" t="e" cm="1">
        <f t="array" aca="1" ref="BM28" ca="1">_xlfn.LET(
_xlpm.val,IF($F28 = "",val_blankRefText,  _xldudf_CX_GET(CX_ENTITY,($F28),BM$11,BM$14,,BM$19)),
_xlpm.Res, IF(OR(_xlpm.val="",_xlpm.val="Error"),"",_xlpm.val),
_xlpm.Res
)</f>
        <v>#NAME?</v>
      </c>
      <c r="BN28" s="1669" t="e" cm="1">
        <f t="array" aca="1" ref="BN28" ca="1">_xlfn.LET(
_xlpm.val,IF($F28 = "",val_blankRefText,  _xldudf_CX_GET(CX_ENTITY,($F28),BN$11,BN$14,,BN$19)),
_xlpm.Res, IF(OR(_xlpm.val="",_xlpm.val="Error"),"",_xlpm.val),
_xlpm.Res
)</f>
        <v>#NAME?</v>
      </c>
      <c r="BO28" s="2095"/>
      <c r="BP28" s="2095"/>
      <c r="BQ28" s="2095"/>
      <c r="BR28" s="2095"/>
      <c r="BS28" s="2095"/>
      <c r="BT28" s="2095"/>
      <c r="BU28" s="2095"/>
      <c r="BV28" s="2095"/>
      <c r="BW28" s="2095"/>
      <c r="BX28" s="2095"/>
      <c r="BY28" s="2095"/>
      <c r="BZ28" s="2095"/>
      <c r="CA28" s="926"/>
      <c r="CB28" s="921"/>
      <c r="CC28" s="927"/>
      <c r="CD28" s="919" t="e" cm="1">
        <f t="array" aca="1" ref="CD28" ca="1">_xlfn.XLOOKUP(BS!CD$11, array_timeline, BS!$AD28:$BN28)</f>
        <v>#NAME?</v>
      </c>
      <c r="CE28" s="919" t="e" cm="1">
        <f t="array" aca="1" ref="CE28" ca="1">_xlfn.XLOOKUP(BS!CE$11, array_timeline, BS!$AD28:$BN28)</f>
        <v>#NAME?</v>
      </c>
      <c r="CF28" s="925"/>
      <c r="CG28" s="919" t="e" cm="1">
        <f t="array" aca="1" ref="CG28" ca="1">_xlfn.LET(
_xlpm.val,IF($F28 = "",val_blankRefText,  _xldudf_CX_GET(CX_ENTITY,($F28),CG$11,CG$14,,(CG$19))),
_xlpm.Res, IF(OR(_xlpm.val="",_xlpm.val="Error"),"",_xlpm.val),
_xlpm.Res
)</f>
        <v>#NAME?</v>
      </c>
      <c r="CH28" s="919" t="e" cm="1">
        <f t="array" aca="1" ref="CH28" ca="1">_xlfn.LET(
_xlpm.val,IF($F28 = "",val_blankRefText,  _xldudf_CX_GET(CX_ENTITY,($F28),CH$11,CH$14,,(CH$19))),
_xlpm.Res, IF(OR(_xlpm.val="",_xlpm.val="Error"),"",_xlpm.val),
_xlpm.Res
)</f>
        <v>#NAME?</v>
      </c>
      <c r="CI28" s="924"/>
    </row>
    <row r="29" spans="1:88" ht="21" customHeight="1">
      <c r="A29" s="696" t="s">
        <v>720</v>
      </c>
      <c r="B29" s="577" t="s">
        <v>1711</v>
      </c>
      <c r="C29" s="577" t="s">
        <v>1712</v>
      </c>
      <c r="D29" s="577"/>
      <c r="E29" s="577" t="e" cm="1">
        <f t="array" aca="1" ref="E29" ca="1">_xlfn.LET(
   _xlpm.Attr,  $C29,
   _xlpm.Lookback, $E$16,
   _xlpm.QueryDate, EOMONTH(val_asOfDate,_xlpm.Lookback),
   _xlpm.ReadField, _xldudf_CX_GET(CX_ENTITY,fx_attrConverter($C29),_xlpm.QueryDate),
   _xlpm.AttrBlank, _xlpm.Attr="", _xlpm.Result,
   IF(_xlpm.AttrBlank,val_blankRefText,fx_attrConverter(_xlpm.ReadField,0)),
IF(_xlpm.Result = "Error", "", _xlpm.Result )
)</f>
        <v>#NAME?</v>
      </c>
      <c r="F29" s="577" t="str">
        <f t="shared" si="1"/>
        <v>Other Assets</v>
      </c>
      <c r="G29" s="574"/>
      <c r="H29" s="578">
        <v>1</v>
      </c>
      <c r="I29" s="578">
        <v>1</v>
      </c>
      <c r="J29" s="401"/>
      <c r="K29" s="401"/>
      <c r="L29" s="579" t="b">
        <v>1</v>
      </c>
      <c r="N29" s="158"/>
      <c r="O29" s="101"/>
      <c r="P29" s="52"/>
      <c r="Q29" s="101"/>
      <c r="R29" s="101"/>
      <c r="S29" s="101"/>
      <c r="T29" s="101"/>
      <c r="U29" s="39"/>
      <c r="W29" s="91" t="str">
        <f t="shared" si="4"/>
        <v>Actual</v>
      </c>
      <c r="X29" s="857">
        <v>1</v>
      </c>
      <c r="Y29" s="2627" t="s">
        <v>1711</v>
      </c>
      <c r="Z29" s="198" cm="1">
        <f t="array" ref="Z29">_xlfn.SWITCH(
    TRUE,
    $L29="",0,
    $L29=TRUE, 1,
    $L29=FALSE,-1,
)</f>
        <v>1</v>
      </c>
      <c r="AA29" s="2625"/>
      <c r="AB29" s="2626" t="s">
        <v>1711</v>
      </c>
      <c r="AC29" s="88" t="e" cm="1" vm="5">
        <f t="array" ref="AC29">IFERROR(IF(_xlfn.XMATCH(AB29,tbl_acctDef[Term],0)&gt;0, fx_getIcon("find"), ""),"")</f>
        <v>#VALUE!</v>
      </c>
      <c r="AD29" s="1669" t="e" cm="1">
        <f t="array" aca="1" ref="AD29" ca="1">_xlfn.LET(
_xlpm.val,IF($F29 = "",val_blankRefText,  _xldudf_CX_GET(CX_ENTITY,($F29),AD$11,AD$14,,AD$19)),
_xlpm.Res, IF(OR(_xlpm.val="",_xlpm.val="Error"),"",_xlpm.val),
_xlpm.Res
)</f>
        <v>#NAME?</v>
      </c>
      <c r="AE29" s="1669" t="e" cm="1">
        <f t="array" aca="1" ref="AE29" ca="1">_xlfn.LET(
_xlpm.val,IF($F29 = "",val_blankRefText,  _xldudf_CX_GET(CX_ENTITY,($F29),AE$11,AE$14,,AE$19)),
_xlpm.Res, IF(OR(_xlpm.val="",_xlpm.val="Error"),"",_xlpm.val),
_xlpm.Res
)</f>
        <v>#NAME?</v>
      </c>
      <c r="AF29" s="1669" t="e" cm="1">
        <f t="array" aca="1" ref="AF29" ca="1">_xlfn.LET(
_xlpm.val,IF($F29 = "",val_blankRefText,  _xldudf_CX_GET(CX_ENTITY,($F29),AF$11,AF$14,,AF$19)),
_xlpm.Res, IF(OR(_xlpm.val="",_xlpm.val="Error"),"",_xlpm.val),
_xlpm.Res
)</f>
        <v>#NAME?</v>
      </c>
      <c r="AG29" s="1669" t="e" cm="1">
        <f t="array" aca="1" ref="AG29" ca="1">_xlfn.LET(
_xlpm.val,IF($F29 = "",val_blankRefText,  _xldudf_CX_GET(CX_ENTITY,($F29),AG$11,AG$14,,AG$19)),
_xlpm.Res, IF(OR(_xlpm.val="",_xlpm.val="Error"),"",_xlpm.val),
_xlpm.Res
)</f>
        <v>#NAME?</v>
      </c>
      <c r="AH29" s="1669" t="e" cm="1">
        <f t="array" aca="1" ref="AH29" ca="1">_xlfn.LET(
_xlpm.val,IF($F29 = "",val_blankRefText,  _xldudf_CX_GET(CX_ENTITY,($F29),AH$11,AH$14,,AH$19)),
_xlpm.Res, IF(OR(_xlpm.val="",_xlpm.val="Error"),"",_xlpm.val),
_xlpm.Res
)</f>
        <v>#NAME?</v>
      </c>
      <c r="AI29" s="1669" t="e" cm="1">
        <f t="array" aca="1" ref="AI29" ca="1">_xlfn.LET(
_xlpm.val,IF($F29 = "",val_blankRefText,  _xldudf_CX_GET(CX_ENTITY,($F29),AI$11,AI$14,,AI$19)),
_xlpm.Res, IF(OR(_xlpm.val="",_xlpm.val="Error"),"",_xlpm.val),
_xlpm.Res
)</f>
        <v>#NAME?</v>
      </c>
      <c r="AJ29" s="1669" t="e" cm="1">
        <f t="array" aca="1" ref="AJ29" ca="1">_xlfn.LET(
_xlpm.val,IF($F29 = "",val_blankRefText,  _xldudf_CX_GET(CX_ENTITY,($F29),AJ$11,AJ$14,,AJ$19)),
_xlpm.Res, IF(OR(_xlpm.val="",_xlpm.val="Error"),"",_xlpm.val),
_xlpm.Res
)</f>
        <v>#NAME?</v>
      </c>
      <c r="AK29" s="1669" t="e" cm="1">
        <f t="array" aca="1" ref="AK29" ca="1">_xlfn.LET(
_xlpm.val,IF($F29 = "",val_blankRefText,  _xldudf_CX_GET(CX_ENTITY,($F29),AK$11,AK$14,,AK$19)),
_xlpm.Res, IF(OR(_xlpm.val="",_xlpm.val="Error"),"",_xlpm.val),
_xlpm.Res
)</f>
        <v>#NAME?</v>
      </c>
      <c r="AL29" s="1669" t="e" cm="1">
        <f t="array" aca="1" ref="AL29" ca="1">_xlfn.LET(
_xlpm.val,IF($F29 = "",val_blankRefText,  _xldudf_CX_GET(CX_ENTITY,($F29),AL$11,AL$14,,AL$19)),
_xlpm.Res, IF(OR(_xlpm.val="",_xlpm.val="Error"),"",_xlpm.val),
_xlpm.Res
)</f>
        <v>#NAME?</v>
      </c>
      <c r="AM29" s="1669" t="e" cm="1">
        <f t="array" aca="1" ref="AM29" ca="1">_xlfn.LET(
_xlpm.val,IF($F29 = "",val_blankRefText,  _xldudf_CX_GET(CX_ENTITY,($F29),AM$11,AM$14,,AM$19)),
_xlpm.Res, IF(OR(_xlpm.val="",_xlpm.val="Error"),"",_xlpm.val),
_xlpm.Res
)</f>
        <v>#NAME?</v>
      </c>
      <c r="AN29" s="1669" t="e" cm="1">
        <f t="array" aca="1" ref="AN29" ca="1">_xlfn.LET(
_xlpm.val,IF($F29 = "",val_blankRefText,  _xldudf_CX_GET(CX_ENTITY,($F29),AN$11,AN$14,,AN$19)),
_xlpm.Res, IF(OR(_xlpm.val="",_xlpm.val="Error"),"",_xlpm.val),
_xlpm.Res
)</f>
        <v>#NAME?</v>
      </c>
      <c r="AO29" s="1669" t="e" cm="1">
        <f t="array" aca="1" ref="AO29" ca="1">_xlfn.LET(
_xlpm.val,IF($F29 = "",val_blankRefText,  _xldudf_CX_GET(CX_ENTITY,($F29),AO$11,AO$14,,AO$19)),
_xlpm.Res, IF(OR(_xlpm.val="",_xlpm.val="Error"),"",_xlpm.val),
_xlpm.Res
)</f>
        <v>#NAME?</v>
      </c>
      <c r="AP29" s="1669" t="e" cm="1">
        <f t="array" aca="1" ref="AP29" ca="1">_xlfn.LET(
_xlpm.val,IF($F29 = "",val_blankRefText,  _xldudf_CX_GET(CX_ENTITY,($F29),AP$11,AP$14,,AP$19)),
_xlpm.Res, IF(OR(_xlpm.val="",_xlpm.val="Error"),"",_xlpm.val),
_xlpm.Res
)</f>
        <v>#NAME?</v>
      </c>
      <c r="AQ29" s="1669" t="e" cm="1">
        <f t="array" aca="1" ref="AQ29" ca="1">_xlfn.LET(
_xlpm.val,IF($F29 = "",val_blankRefText,  _xldudf_CX_GET(CX_ENTITY,($F29),AQ$11,AQ$14,,AQ$19)),
_xlpm.Res, IF(OR(_xlpm.val="",_xlpm.val="Error"),"",_xlpm.val),
_xlpm.Res
)</f>
        <v>#NAME?</v>
      </c>
      <c r="AR29" s="1669" t="e" cm="1">
        <f t="array" aca="1" ref="AR29" ca="1">_xlfn.LET(
_xlpm.val,IF($F29 = "",val_blankRefText,  _xldudf_CX_GET(CX_ENTITY,($F29),AR$11,AR$14,,AR$19)),
_xlpm.Res, IF(OR(_xlpm.val="",_xlpm.val="Error"),"",_xlpm.val),
_xlpm.Res
)</f>
        <v>#NAME?</v>
      </c>
      <c r="AS29" s="1669" t="e" cm="1">
        <f t="array" aca="1" ref="AS29" ca="1">_xlfn.LET(
_xlpm.val,IF($F29 = "",val_blankRefText,  _xldudf_CX_GET(CX_ENTITY,($F29),AS$11,AS$14,,AS$19)),
_xlpm.Res, IF(OR(_xlpm.val="",_xlpm.val="Error"),"",_xlpm.val),
_xlpm.Res
)</f>
        <v>#NAME?</v>
      </c>
      <c r="AT29" s="1669" t="e" cm="1">
        <f t="array" aca="1" ref="AT29" ca="1">_xlfn.LET(
_xlpm.val,IF($F29 = "",val_blankRefText,  _xldudf_CX_GET(CX_ENTITY,($F29),AT$11,AT$14,,AT$19)),
_xlpm.Res, IF(OR(_xlpm.val="",_xlpm.val="Error"),"",_xlpm.val),
_xlpm.Res
)</f>
        <v>#NAME?</v>
      </c>
      <c r="AU29" s="1669" t="e" cm="1">
        <f t="array" aca="1" ref="AU29" ca="1">_xlfn.LET(
_xlpm.val,IF($F29 = "",val_blankRefText,  _xldudf_CX_GET(CX_ENTITY,($F29),AU$11,AU$14,,AU$19)),
_xlpm.Res, IF(OR(_xlpm.val="",_xlpm.val="Error"),"",_xlpm.val),
_xlpm.Res
)</f>
        <v>#NAME?</v>
      </c>
      <c r="AV29" s="1669" t="e" cm="1">
        <f t="array" aca="1" ref="AV29" ca="1">_xlfn.LET(
_xlpm.val,IF($F29 = "",val_blankRefText,  _xldudf_CX_GET(CX_ENTITY,($F29),AV$11,AV$14,,AV$19)),
_xlpm.Res, IF(OR(_xlpm.val="",_xlpm.val="Error"),"",_xlpm.val),
_xlpm.Res
)</f>
        <v>#NAME?</v>
      </c>
      <c r="AW29" s="1669" t="e" cm="1">
        <f t="array" aca="1" ref="AW29" ca="1">_xlfn.LET(
_xlpm.val,IF($F29 = "",val_blankRefText,  _xldudf_CX_GET(CX_ENTITY,($F29),AW$11,AW$14,,AW$19)),
_xlpm.Res, IF(OR(_xlpm.val="",_xlpm.val="Error"),"",_xlpm.val),
_xlpm.Res
)</f>
        <v>#NAME?</v>
      </c>
      <c r="AX29" s="1669" t="e" cm="1">
        <f t="array" aca="1" ref="AX29" ca="1">_xlfn.LET(
_xlpm.val,IF($F29 = "",val_blankRefText,  _xldudf_CX_GET(CX_ENTITY,($F29),AX$11,AX$14,,AX$19)),
_xlpm.Res, IF(OR(_xlpm.val="",_xlpm.val="Error"),"",_xlpm.val),
_xlpm.Res
)</f>
        <v>#NAME?</v>
      </c>
      <c r="AY29" s="1669" t="e" cm="1">
        <f t="array" aca="1" ref="AY29" ca="1">_xlfn.LET(
_xlpm.val,IF($F29 = "",val_blankRefText,  _xldudf_CX_GET(CX_ENTITY,($F29),AY$11,AY$14,,AY$19)),
_xlpm.Res, IF(OR(_xlpm.val="",_xlpm.val="Error"),"",_xlpm.val),
_xlpm.Res
)</f>
        <v>#NAME?</v>
      </c>
      <c r="AZ29" s="1669" t="e" cm="1">
        <f t="array" aca="1" ref="AZ29" ca="1">_xlfn.LET(
_xlpm.val,IF($F29 = "",val_blankRefText,  _xldudf_CX_GET(CX_ENTITY,($F29),AZ$11,AZ$14,,AZ$19)),
_xlpm.Res, IF(OR(_xlpm.val="",_xlpm.val="Error"),"",_xlpm.val),
_xlpm.Res
)</f>
        <v>#NAME?</v>
      </c>
      <c r="BA29" s="1669" t="e" cm="1">
        <f t="array" aca="1" ref="BA29" ca="1">_xlfn.LET(
_xlpm.val,IF($F29 = "",val_blankRefText,  _xldudf_CX_GET(CX_ENTITY,($F29),BA$11,BA$14,,BA$19)),
_xlpm.Res, IF(OR(_xlpm.val="",_xlpm.val="Error"),"",_xlpm.val),
_xlpm.Res
)</f>
        <v>#NAME?</v>
      </c>
      <c r="BB29" s="1669" t="e" cm="1">
        <f t="array" aca="1" ref="BB29" ca="1">_xlfn.LET(
_xlpm.val,IF($F29 = "",val_blankRefText,  _xldudf_CX_GET(CX_ENTITY,($F29),BB$11,BB$14,,BB$19)),
_xlpm.Res, IF(OR(_xlpm.val="",_xlpm.val="Error"),"",_xlpm.val),
_xlpm.Res
)</f>
        <v>#NAME?</v>
      </c>
      <c r="BC29" s="1669" t="e" cm="1">
        <f t="array" aca="1" ref="BC29" ca="1">_xlfn.LET(
_xlpm.val,IF($F29 = "",val_blankRefText,  _xldudf_CX_GET(CX_ENTITY,($F29),BC$11,BC$14,,BC$19)),
_xlpm.Res, IF(OR(_xlpm.val="",_xlpm.val="Error"),"",_xlpm.val),
_xlpm.Res
)</f>
        <v>#NAME?</v>
      </c>
      <c r="BD29" s="1669" t="e" cm="1">
        <f t="array" aca="1" ref="BD29" ca="1">_xlfn.LET(
_xlpm.val,IF($F29 = "",val_blankRefText,  _xldudf_CX_GET(CX_ENTITY,($F29),BD$11,BD$14,,BD$19)),
_xlpm.Res, IF(OR(_xlpm.val="",_xlpm.val="Error"),"",_xlpm.val),
_xlpm.Res
)</f>
        <v>#NAME?</v>
      </c>
      <c r="BE29" s="1669" t="e" cm="1">
        <f t="array" aca="1" ref="BE29" ca="1">_xlfn.LET(
_xlpm.val,IF($F29 = "",val_blankRefText,  _xldudf_CX_GET(CX_ENTITY,($F29),BE$11,BE$14,,BE$19)),
_xlpm.Res, IF(OR(_xlpm.val="",_xlpm.val="Error"),"",_xlpm.val),
_xlpm.Res
)</f>
        <v>#NAME?</v>
      </c>
      <c r="BF29" s="1669" t="e" cm="1">
        <f t="array" aca="1" ref="BF29" ca="1">_xlfn.LET(
_xlpm.val,IF($F29 = "",val_blankRefText,  _xldudf_CX_GET(CX_ENTITY,($F29),BF$11,BF$14,,BF$19)),
_xlpm.Res, IF(OR(_xlpm.val="",_xlpm.val="Error"),"",_xlpm.val),
_xlpm.Res
)</f>
        <v>#NAME?</v>
      </c>
      <c r="BG29" s="1669" t="e" cm="1">
        <f t="array" aca="1" ref="BG29" ca="1">_xlfn.LET(
_xlpm.val,IF($F29 = "",val_blankRefText,  _xldudf_CX_GET(CX_ENTITY,($F29),BG$11,BG$14,,BG$19)),
_xlpm.Res, IF(OR(_xlpm.val="",_xlpm.val="Error"),"",_xlpm.val),
_xlpm.Res
)</f>
        <v>#NAME?</v>
      </c>
      <c r="BH29" s="1669" t="e" cm="1">
        <f t="array" aca="1" ref="BH29" ca="1">_xlfn.LET(
_xlpm.val,IF($F29 = "",val_blankRefText,  _xldudf_CX_GET(CX_ENTITY,($F29),BH$11,BH$14,,BH$19)),
_xlpm.Res, IF(OR(_xlpm.val="",_xlpm.val="Error"),"",_xlpm.val),
_xlpm.Res
)</f>
        <v>#NAME?</v>
      </c>
      <c r="BI29" s="1669" t="e" cm="1">
        <f t="array" aca="1" ref="BI29" ca="1">_xlfn.LET(
_xlpm.val,IF($F29 = "",val_blankRefText,  _xldudf_CX_GET(CX_ENTITY,($F29),BI$11,BI$14,,BI$19)),
_xlpm.Res, IF(OR(_xlpm.val="",_xlpm.val="Error"),"",_xlpm.val),
_xlpm.Res
)</f>
        <v>#NAME?</v>
      </c>
      <c r="BJ29" s="1669" t="e" cm="1">
        <f t="array" aca="1" ref="BJ29" ca="1">_xlfn.LET(
_xlpm.val,IF($F29 = "",val_blankRefText,  _xldudf_CX_GET(CX_ENTITY,($F29),BJ$11,BJ$14,,BJ$19)),
_xlpm.Res, IF(OR(_xlpm.val="",_xlpm.val="Error"),"",_xlpm.val),
_xlpm.Res
)</f>
        <v>#NAME?</v>
      </c>
      <c r="BK29" s="1669" t="e" cm="1">
        <f t="array" aca="1" ref="BK29" ca="1">_xlfn.LET(
_xlpm.val,IF($F29 = "",val_blankRefText,  _xldudf_CX_GET(CX_ENTITY,($F29),BK$11,BK$14,,BK$19)),
_xlpm.Res, IF(OR(_xlpm.val="",_xlpm.val="Error"),"",_xlpm.val),
_xlpm.Res
)</f>
        <v>#NAME?</v>
      </c>
      <c r="BL29" s="1669" t="e" cm="1">
        <f t="array" aca="1" ref="BL29" ca="1">_xlfn.LET(
_xlpm.val,IF($F29 = "",val_blankRefText,  _xldudf_CX_GET(CX_ENTITY,($F29),BL$11,BL$14,,BL$19)),
_xlpm.Res, IF(OR(_xlpm.val="",_xlpm.val="Error"),"",_xlpm.val),
_xlpm.Res
)</f>
        <v>#NAME?</v>
      </c>
      <c r="BM29" s="1669" t="e" cm="1">
        <f t="array" aca="1" ref="BM29" ca="1">_xlfn.LET(
_xlpm.val,IF($F29 = "",val_blankRefText,  _xldudf_CX_GET(CX_ENTITY,($F29),BM$11,BM$14,,BM$19)),
_xlpm.Res, IF(OR(_xlpm.val="",_xlpm.val="Error"),"",_xlpm.val),
_xlpm.Res
)</f>
        <v>#NAME?</v>
      </c>
      <c r="BN29" s="1669" t="e" cm="1">
        <f t="array" aca="1" ref="BN29" ca="1">_xlfn.LET(
_xlpm.val,IF($F29 = "",val_blankRefText,  _xldudf_CX_GET(CX_ENTITY,($F29),BN$11,BN$14,,BN$19)),
_xlpm.Res, IF(OR(_xlpm.val="",_xlpm.val="Error"),"",_xlpm.val),
_xlpm.Res
)</f>
        <v>#NAME?</v>
      </c>
      <c r="BO29" s="2095"/>
      <c r="BP29" s="2095"/>
      <c r="BQ29" s="2095"/>
      <c r="BR29" s="2095"/>
      <c r="BS29" s="2095"/>
      <c r="BT29" s="2095"/>
      <c r="BU29" s="2095"/>
      <c r="BV29" s="2095"/>
      <c r="BW29" s="2095"/>
      <c r="BX29" s="2095"/>
      <c r="BY29" s="2095"/>
      <c r="BZ29" s="2095"/>
      <c r="CA29" s="926"/>
      <c r="CB29" s="921"/>
      <c r="CC29" s="927"/>
      <c r="CD29" s="920" t="e" cm="1">
        <f t="array" aca="1" ref="CD29" ca="1">_xlfn.XLOOKUP(BS!CD$11, array_timeline, BS!$AD29:$BN29)</f>
        <v>#NAME?</v>
      </c>
      <c r="CE29" s="920" t="e" cm="1">
        <f t="array" aca="1" ref="CE29" ca="1">_xlfn.XLOOKUP(BS!CE$11, array_timeline, BS!$AD29:$BN29)</f>
        <v>#NAME?</v>
      </c>
      <c r="CF29" s="925"/>
      <c r="CG29" s="920" t="e" cm="1">
        <f t="array" aca="1" ref="CG29" ca="1">_xlfn.LET(
_xlpm.val,IF($F29 = "",val_blankRefText,  _xldudf_CX_GET(CX_ENTITY,($F29),CG$11,CG$14,,(CG$19))),
_xlpm.Res, IF(OR(_xlpm.val="",_xlpm.val="Error"),"",_xlpm.val),
_xlpm.Res
)</f>
        <v>#NAME?</v>
      </c>
      <c r="CH29" s="920" t="e" cm="1">
        <f t="array" aca="1" ref="CH29" ca="1">_xlfn.LET(
_xlpm.val,IF($F29 = "",val_blankRefText,  _xldudf_CX_GET(CX_ENTITY,($F29),CH$11,CH$14,,(CH$19))),
_xlpm.Res, IF(OR(_xlpm.val="",_xlpm.val="Error"),"",_xlpm.val),
_xlpm.Res
)</f>
        <v>#NAME?</v>
      </c>
      <c r="CI29" s="200"/>
    </row>
    <row r="30" spans="1:88" ht="21" customHeight="1">
      <c r="A30" s="696" t="s">
        <v>726</v>
      </c>
      <c r="B30" s="577" t="s">
        <v>1713</v>
      </c>
      <c r="C30" s="577" t="s">
        <v>1714</v>
      </c>
      <c r="D30" s="577"/>
      <c r="E30" s="577" t="e" cm="1">
        <f t="array" aca="1" ref="E30" ca="1">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#NAME?</v>
      </c>
      <c r="F30" s="577" t="str">
        <f t="shared" si="1"/>
        <v>Net Capital Employed</v>
      </c>
      <c r="G30" s="574"/>
      <c r="H30" s="578">
        <v>2</v>
      </c>
      <c r="I30" s="578">
        <v>1</v>
      </c>
      <c r="J30" s="401"/>
      <c r="K30" s="401"/>
      <c r="L30" s="579">
        <v>-1</v>
      </c>
      <c r="N30" s="158"/>
      <c r="O30" s="101"/>
      <c r="P30" s="52"/>
      <c r="Q30" s="101"/>
      <c r="R30" s="126"/>
      <c r="S30" s="101"/>
      <c r="T30" s="101"/>
      <c r="U30" s="39"/>
      <c r="W30" s="922" t="str">
        <f t="shared" si="4"/>
        <v>Actual</v>
      </c>
      <c r="X30" s="1294">
        <v>0</v>
      </c>
      <c r="Y30" s="2628" t="s">
        <v>1713</v>
      </c>
      <c r="Z30" s="198" cm="1">
        <f t="array" ref="Z30">_xlfn.SWITCH(
    TRUE,
    $L30="",0,
    $L30=TRUE, 1,
    $L30=FALSE,-1,
)</f>
        <v>0</v>
      </c>
      <c r="AA30" s="2629"/>
      <c r="AB30" s="2623" t="s">
        <v>1713</v>
      </c>
      <c r="AC30" s="88" t="str" cm="1">
        <f t="array" ref="AC30">IFERROR(IF(_xlfn.XMATCH(AB30,tbl_acctDef[Term],0)&gt;0, fx_getIcon("find"), ""),"")</f>
        <v/>
      </c>
      <c r="AD30" s="1669" t="e" cm="1">
        <f t="array" aca="1" ref="AD30" ca="1">_xlfn.LET(
_xlpm.val,IF($F30 = "",val_blankRefText,  _xldudf_CX_GET(CX_ENTITY,($F30),AD$11,AD$14,,AD$19)),
_xlpm.Res, IF(OR(_xlpm.val="",_xlpm.val="Error"),"",_xlpm.val),
_xlpm.Res
)</f>
        <v>#NAME?</v>
      </c>
      <c r="AE30" s="1669" t="e" cm="1">
        <f t="array" aca="1" ref="AE30" ca="1">_xlfn.LET(
_xlpm.val,IF($F30 = "",val_blankRefText,  _xldudf_CX_GET(CX_ENTITY,($F30),AE$11,AE$14,,AE$19)),
_xlpm.Res, IF(OR(_xlpm.val="",_xlpm.val="Error"),"",_xlpm.val),
_xlpm.Res
)</f>
        <v>#NAME?</v>
      </c>
      <c r="AF30" s="1669" t="e" cm="1">
        <f t="array" aca="1" ref="AF30" ca="1">_xlfn.LET(
_xlpm.val,IF($F30 = "",val_blankRefText,  _xldudf_CX_GET(CX_ENTITY,($F30),AF$11,AF$14,,AF$19)),
_xlpm.Res, IF(OR(_xlpm.val="",_xlpm.val="Error"),"",_xlpm.val),
_xlpm.Res
)</f>
        <v>#NAME?</v>
      </c>
      <c r="AG30" s="1669" t="e" cm="1">
        <f t="array" aca="1" ref="AG30" ca="1">_xlfn.LET(
_xlpm.val,IF($F30 = "",val_blankRefText,  _xldudf_CX_GET(CX_ENTITY,($F30),AG$11,AG$14,,AG$19)),
_xlpm.Res, IF(OR(_xlpm.val="",_xlpm.val="Error"),"",_xlpm.val),
_xlpm.Res
)</f>
        <v>#NAME?</v>
      </c>
      <c r="AH30" s="1669" t="e" cm="1">
        <f t="array" aca="1" ref="AH30" ca="1">_xlfn.LET(
_xlpm.val,IF($F30 = "",val_blankRefText,  _xldudf_CX_GET(CX_ENTITY,($F30),AH$11,AH$14,,AH$19)),
_xlpm.Res, IF(OR(_xlpm.val="",_xlpm.val="Error"),"",_xlpm.val),
_xlpm.Res
)</f>
        <v>#NAME?</v>
      </c>
      <c r="AI30" s="1669" t="e" cm="1">
        <f t="array" aca="1" ref="AI30" ca="1">_xlfn.LET(
_xlpm.val,IF($F30 = "",val_blankRefText,  _xldudf_CX_GET(CX_ENTITY,($F30),AI$11,AI$14,,AI$19)),
_xlpm.Res, IF(OR(_xlpm.val="",_xlpm.val="Error"),"",_xlpm.val),
_xlpm.Res
)</f>
        <v>#NAME?</v>
      </c>
      <c r="AJ30" s="1669" t="e" cm="1">
        <f t="array" aca="1" ref="AJ30" ca="1">_xlfn.LET(
_xlpm.val,IF($F30 = "",val_blankRefText,  _xldudf_CX_GET(CX_ENTITY,($F30),AJ$11,AJ$14,,AJ$19)),
_xlpm.Res, IF(OR(_xlpm.val="",_xlpm.val="Error"),"",_xlpm.val),
_xlpm.Res
)</f>
        <v>#NAME?</v>
      </c>
      <c r="AK30" s="1669" t="e" cm="1">
        <f t="array" aca="1" ref="AK30" ca="1">_xlfn.LET(
_xlpm.val,IF($F30 = "",val_blankRefText,  _xldudf_CX_GET(CX_ENTITY,($F30),AK$11,AK$14,,AK$19)),
_xlpm.Res, IF(OR(_xlpm.val="",_xlpm.val="Error"),"",_xlpm.val),
_xlpm.Res
)</f>
        <v>#NAME?</v>
      </c>
      <c r="AL30" s="1669" t="e" cm="1">
        <f t="array" aca="1" ref="AL30" ca="1">_xlfn.LET(
_xlpm.val,IF($F30 = "",val_blankRefText,  _xldudf_CX_GET(CX_ENTITY,($F30),AL$11,AL$14,,AL$19)),
_xlpm.Res, IF(OR(_xlpm.val="",_xlpm.val="Error"),"",_xlpm.val),
_xlpm.Res
)</f>
        <v>#NAME?</v>
      </c>
      <c r="AM30" s="1669" t="e" cm="1">
        <f t="array" aca="1" ref="AM30" ca="1">_xlfn.LET(
_xlpm.val,IF($F30 = "",val_blankRefText,  _xldudf_CX_GET(CX_ENTITY,($F30),AM$11,AM$14,,AM$19)),
_xlpm.Res, IF(OR(_xlpm.val="",_xlpm.val="Error"),"",_xlpm.val),
_xlpm.Res
)</f>
        <v>#NAME?</v>
      </c>
      <c r="AN30" s="1669" t="e" cm="1">
        <f t="array" aca="1" ref="AN30" ca="1">_xlfn.LET(
_xlpm.val,IF($F30 = "",val_blankRefText,  _xldudf_CX_GET(CX_ENTITY,($F30),AN$11,AN$14,,AN$19)),
_xlpm.Res, IF(OR(_xlpm.val="",_xlpm.val="Error"),"",_xlpm.val),
_xlpm.Res
)</f>
        <v>#NAME?</v>
      </c>
      <c r="AO30" s="1669" t="e" cm="1">
        <f t="array" aca="1" ref="AO30" ca="1">_xlfn.LET(
_xlpm.val,IF($F30 = "",val_blankRefText,  _xldudf_CX_GET(CX_ENTITY,($F30),AO$11,AO$14,,AO$19)),
_xlpm.Res, IF(OR(_xlpm.val="",_xlpm.val="Error"),"",_xlpm.val),
_xlpm.Res
)</f>
        <v>#NAME?</v>
      </c>
      <c r="AP30" s="1669" t="e" cm="1">
        <f t="array" aca="1" ref="AP30" ca="1">_xlfn.LET(
_xlpm.val,IF($F30 = "",val_blankRefText,  _xldudf_CX_GET(CX_ENTITY,($F30),AP$11,AP$14,,AP$19)),
_xlpm.Res, IF(OR(_xlpm.val="",_xlpm.val="Error"),"",_xlpm.val),
_xlpm.Res
)</f>
        <v>#NAME?</v>
      </c>
      <c r="AQ30" s="1669" t="e" cm="1">
        <f t="array" aca="1" ref="AQ30" ca="1">_xlfn.LET(
_xlpm.val,IF($F30 = "",val_blankRefText,  _xldudf_CX_GET(CX_ENTITY,($F30),AQ$11,AQ$14,,AQ$19)),
_xlpm.Res, IF(OR(_xlpm.val="",_xlpm.val="Error"),"",_xlpm.val),
_xlpm.Res
)</f>
        <v>#NAME?</v>
      </c>
      <c r="AR30" s="1669" t="e" cm="1">
        <f t="array" aca="1" ref="AR30" ca="1">_xlfn.LET(
_xlpm.val,IF($F30 = "",val_blankRefText,  _xldudf_CX_GET(CX_ENTITY,($F30),AR$11,AR$14,,AR$19)),
_xlpm.Res, IF(OR(_xlpm.val="",_xlpm.val="Error"),"",_xlpm.val),
_xlpm.Res
)</f>
        <v>#NAME?</v>
      </c>
      <c r="AS30" s="1669" t="e" cm="1">
        <f t="array" aca="1" ref="AS30" ca="1">_xlfn.LET(
_xlpm.val,IF($F30 = "",val_blankRefText,  _xldudf_CX_GET(CX_ENTITY,($F30),AS$11,AS$14,,AS$19)),
_xlpm.Res, IF(OR(_xlpm.val="",_xlpm.val="Error"),"",_xlpm.val),
_xlpm.Res
)</f>
        <v>#NAME?</v>
      </c>
      <c r="AT30" s="1669" t="e" cm="1">
        <f t="array" aca="1" ref="AT30" ca="1">_xlfn.LET(
_xlpm.val,IF($F30 = "",val_blankRefText,  _xldudf_CX_GET(CX_ENTITY,($F30),AT$11,AT$14,,AT$19)),
_xlpm.Res, IF(OR(_xlpm.val="",_xlpm.val="Error"),"",_xlpm.val),
_xlpm.Res
)</f>
        <v>#NAME?</v>
      </c>
      <c r="AU30" s="1669" t="e" cm="1">
        <f t="array" aca="1" ref="AU30" ca="1">_xlfn.LET(
_xlpm.val,IF($F30 = "",val_blankRefText,  _xldudf_CX_GET(CX_ENTITY,($F30),AU$11,AU$14,,AU$19)),
_xlpm.Res, IF(OR(_xlpm.val="",_xlpm.val="Error"),"",_xlpm.val),
_xlpm.Res
)</f>
        <v>#NAME?</v>
      </c>
      <c r="AV30" s="1669" t="e" cm="1">
        <f t="array" aca="1" ref="AV30" ca="1">_xlfn.LET(
_xlpm.val,IF($F30 = "",val_blankRefText,  _xldudf_CX_GET(CX_ENTITY,($F30),AV$11,AV$14,,AV$19)),
_xlpm.Res, IF(OR(_xlpm.val="",_xlpm.val="Error"),"",_xlpm.val),
_xlpm.Res
)</f>
        <v>#NAME?</v>
      </c>
      <c r="AW30" s="1669" t="e" cm="1">
        <f t="array" aca="1" ref="AW30" ca="1">_xlfn.LET(
_xlpm.val,IF($F30 = "",val_blankRefText,  _xldudf_CX_GET(CX_ENTITY,($F30),AW$11,AW$14,,AW$19)),
_xlpm.Res, IF(OR(_xlpm.val="",_xlpm.val="Error"),"",_xlpm.val),
_xlpm.Res
)</f>
        <v>#NAME?</v>
      </c>
      <c r="AX30" s="1669" t="e" cm="1">
        <f t="array" aca="1" ref="AX30" ca="1">_xlfn.LET(
_xlpm.val,IF($F30 = "",val_blankRefText,  _xldudf_CX_GET(CX_ENTITY,($F30),AX$11,AX$14,,AX$19)),
_xlpm.Res, IF(OR(_xlpm.val="",_xlpm.val="Error"),"",_xlpm.val),
_xlpm.Res
)</f>
        <v>#NAME?</v>
      </c>
      <c r="AY30" s="1669" t="e" cm="1">
        <f t="array" aca="1" ref="AY30" ca="1">_xlfn.LET(
_xlpm.val,IF($F30 = "",val_blankRefText,  _xldudf_CX_GET(CX_ENTITY,($F30),AY$11,AY$14,,AY$19)),
_xlpm.Res, IF(OR(_xlpm.val="",_xlpm.val="Error"),"",_xlpm.val),
_xlpm.Res
)</f>
        <v>#NAME?</v>
      </c>
      <c r="AZ30" s="1669" t="e" cm="1">
        <f t="array" aca="1" ref="AZ30" ca="1">_xlfn.LET(
_xlpm.val,IF($F30 = "",val_blankRefText,  _xldudf_CX_GET(CX_ENTITY,($F30),AZ$11,AZ$14,,AZ$19)),
_xlpm.Res, IF(OR(_xlpm.val="",_xlpm.val="Error"),"",_xlpm.val),
_xlpm.Res
)</f>
        <v>#NAME?</v>
      </c>
      <c r="BA30" s="1669" t="e" cm="1">
        <f t="array" aca="1" ref="BA30" ca="1">_xlfn.LET(
_xlpm.val,IF($F30 = "",val_blankRefText,  _xldudf_CX_GET(CX_ENTITY,($F30),BA$11,BA$14,,BA$19)),
_xlpm.Res, IF(OR(_xlpm.val="",_xlpm.val="Error"),"",_xlpm.val),
_xlpm.Res
)</f>
        <v>#NAME?</v>
      </c>
      <c r="BB30" s="1669" t="e" cm="1">
        <f t="array" aca="1" ref="BB30" ca="1">_xlfn.LET(
_xlpm.val,IF($F30 = "",val_blankRefText,  _xldudf_CX_GET(CX_ENTITY,($F30),BB$11,BB$14,,BB$19)),
_xlpm.Res, IF(OR(_xlpm.val="",_xlpm.val="Error"),"",_xlpm.val),
_xlpm.Res
)</f>
        <v>#NAME?</v>
      </c>
      <c r="BC30" s="1669" t="e" cm="1">
        <f t="array" aca="1" ref="BC30" ca="1">_xlfn.LET(
_xlpm.val,IF($F30 = "",val_blankRefText,  _xldudf_CX_GET(CX_ENTITY,($F30),BC$11,BC$14,,BC$19)),
_xlpm.Res, IF(OR(_xlpm.val="",_xlpm.val="Error"),"",_xlpm.val),
_xlpm.Res
)</f>
        <v>#NAME?</v>
      </c>
      <c r="BD30" s="1669" t="e" cm="1">
        <f t="array" aca="1" ref="BD30" ca="1">_xlfn.LET(
_xlpm.val,IF($F30 = "",val_blankRefText,  _xldudf_CX_GET(CX_ENTITY,($F30),BD$11,BD$14,,BD$19)),
_xlpm.Res, IF(OR(_xlpm.val="",_xlpm.val="Error"),"",_xlpm.val),
_xlpm.Res
)</f>
        <v>#NAME?</v>
      </c>
      <c r="BE30" s="1669" t="e" cm="1">
        <f t="array" aca="1" ref="BE30" ca="1">_xlfn.LET(
_xlpm.val,IF($F30 = "",val_blankRefText,  _xldudf_CX_GET(CX_ENTITY,($F30),BE$11,BE$14,,BE$19)),
_xlpm.Res, IF(OR(_xlpm.val="",_xlpm.val="Error"),"",_xlpm.val),
_xlpm.Res
)</f>
        <v>#NAME?</v>
      </c>
      <c r="BF30" s="1669" t="e" cm="1">
        <f t="array" aca="1" ref="BF30" ca="1">_xlfn.LET(
_xlpm.val,IF($F30 = "",val_blankRefText,  _xldudf_CX_GET(CX_ENTITY,($F30),BF$11,BF$14,,BF$19)),
_xlpm.Res, IF(OR(_xlpm.val="",_xlpm.val="Error"),"",_xlpm.val),
_xlpm.Res
)</f>
        <v>#NAME?</v>
      </c>
      <c r="BG30" s="1669" t="e" cm="1">
        <f t="array" aca="1" ref="BG30" ca="1">_xlfn.LET(
_xlpm.val,IF($F30 = "",val_blankRefText,  _xldudf_CX_GET(CX_ENTITY,($F30),BG$11,BG$14,,BG$19)),
_xlpm.Res, IF(OR(_xlpm.val="",_xlpm.val="Error"),"",_xlpm.val),
_xlpm.Res
)</f>
        <v>#NAME?</v>
      </c>
      <c r="BH30" s="1669" t="e" cm="1">
        <f t="array" aca="1" ref="BH30" ca="1">_xlfn.LET(
_xlpm.val,IF($F30 = "",val_blankRefText,  _xldudf_CX_GET(CX_ENTITY,($F30),BH$11,BH$14,,BH$19)),
_xlpm.Res, IF(OR(_xlpm.val="",_xlpm.val="Error"),"",_xlpm.val),
_xlpm.Res
)</f>
        <v>#NAME?</v>
      </c>
      <c r="BI30" s="1669" t="e" cm="1">
        <f t="array" aca="1" ref="BI30" ca="1">_xlfn.LET(
_xlpm.val,IF($F30 = "",val_blankRefText,  _xldudf_CX_GET(CX_ENTITY,($F30),BI$11,BI$14,,BI$19)),
_xlpm.Res, IF(OR(_xlpm.val="",_xlpm.val="Error"),"",_xlpm.val),
_xlpm.Res
)</f>
        <v>#NAME?</v>
      </c>
      <c r="BJ30" s="1669" t="e" cm="1">
        <f t="array" aca="1" ref="BJ30" ca="1">_xlfn.LET(
_xlpm.val,IF($F30 = "",val_blankRefText,  _xldudf_CX_GET(CX_ENTITY,($F30),BJ$11,BJ$14,,BJ$19)),
_xlpm.Res, IF(OR(_xlpm.val="",_xlpm.val="Error"),"",_xlpm.val),
_xlpm.Res
)</f>
        <v>#NAME?</v>
      </c>
      <c r="BK30" s="1669" t="e" cm="1">
        <f t="array" aca="1" ref="BK30" ca="1">_xlfn.LET(
_xlpm.val,IF($F30 = "",val_blankRefText,  _xldudf_CX_GET(CX_ENTITY,($F30),BK$11,BK$14,,BK$19)),
_xlpm.Res, IF(OR(_xlpm.val="",_xlpm.val="Error"),"",_xlpm.val),
_xlpm.Res
)</f>
        <v>#NAME?</v>
      </c>
      <c r="BL30" s="1669" t="e" cm="1">
        <f t="array" aca="1" ref="BL30" ca="1">_xlfn.LET(
_xlpm.val,IF($F30 = "",val_blankRefText,  _xldudf_CX_GET(CX_ENTITY,($F30),BL$11,BL$14,,BL$19)),
_xlpm.Res, IF(OR(_xlpm.val="",_xlpm.val="Error"),"",_xlpm.val),
_xlpm.Res
)</f>
        <v>#NAME?</v>
      </c>
      <c r="BM30" s="1669" t="e" cm="1">
        <f t="array" aca="1" ref="BM30" ca="1">_xlfn.LET(
_xlpm.val,IF($F30 = "",val_blankRefText,  _xldudf_CX_GET(CX_ENTITY,($F30),BM$11,BM$14,,BM$19)),
_xlpm.Res, IF(OR(_xlpm.val="",_xlpm.val="Error"),"",_xlpm.val),
_xlpm.Res
)</f>
        <v>#NAME?</v>
      </c>
      <c r="BN30" s="1669" t="e" cm="1">
        <f t="array" aca="1" ref="BN30" ca="1">_xlfn.LET(
_xlpm.val,IF($F30 = "",val_blankRefText,  _xldudf_CX_GET(CX_ENTITY,($F30),BN$11,BN$14,,BN$19)),
_xlpm.Res, IF(OR(_xlpm.val="",_xlpm.val="Error"),"",_xlpm.val),
_xlpm.Res
)</f>
        <v>#NAME?</v>
      </c>
      <c r="BO30" s="2095"/>
      <c r="BP30" s="2095"/>
      <c r="BQ30" s="2095"/>
      <c r="BR30" s="2095"/>
      <c r="BS30" s="2095"/>
      <c r="BT30" s="2095"/>
      <c r="BU30" s="2095"/>
      <c r="BV30" s="2095"/>
      <c r="BW30" s="2095"/>
      <c r="BX30" s="2095"/>
      <c r="BY30" s="2095"/>
      <c r="BZ30" s="2095"/>
      <c r="CA30" s="926"/>
      <c r="CB30" s="921"/>
      <c r="CC30" s="927"/>
      <c r="CD30" s="919" t="e" cm="1">
        <f t="array" aca="1" ref="CD30" ca="1">_xlfn.XLOOKUP(BS!CD$11, array_timeline, BS!$AD30:$BN30)</f>
        <v>#NAME?</v>
      </c>
      <c r="CE30" s="919" t="e" cm="1">
        <f t="array" aca="1" ref="CE30" ca="1">_xlfn.XLOOKUP(BS!CE$11, array_timeline, BS!$AD30:$BN30)</f>
        <v>#NAME?</v>
      </c>
      <c r="CF30" s="925"/>
      <c r="CG30" s="919" t="e" cm="1">
        <f t="array" aca="1" ref="CG30" ca="1">_xlfn.LET(
_xlpm.val,IF($F30 = "",val_blankRefText,  _xldudf_CX_GET(CX_ENTITY,($F30),CG$11,CG$14,,(CG$19))),
_xlpm.Res, IF(OR(_xlpm.val="",_xlpm.val="Error"),"",_xlpm.val),
_xlpm.Res
)</f>
        <v>#NAME?</v>
      </c>
      <c r="CH30" s="919" t="e" cm="1">
        <f t="array" aca="1" ref="CH30" ca="1">_xlfn.LET(
_xlpm.val,IF($F30 = "",val_blankRefText,  _xldudf_CX_GET(CX_ENTITY,($F30),CH$11,CH$14,,(CH$19))),
_xlpm.Res, IF(OR(_xlpm.val="",_xlpm.val="Error"),"",_xlpm.val),
_xlpm.Res
)</f>
        <v>#NAME?</v>
      </c>
      <c r="CI30" s="924"/>
    </row>
    <row r="31" spans="1:88" ht="21" customHeight="1">
      <c r="A31" s="693" t="s">
        <v>729</v>
      </c>
      <c r="B31" s="577" t="s">
        <v>1715</v>
      </c>
      <c r="C31" s="577" t="s">
        <v>1716</v>
      </c>
      <c r="D31" s="577"/>
      <c r="E31" s="577" t="e" cm="1">
        <f t="array" aca="1" ref="E31" ca="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#NAME?</v>
      </c>
      <c r="F31" s="577" t="str">
        <f t="shared" si="1"/>
        <v>Senior Instrument(s) Amortising</v>
      </c>
      <c r="G31" s="578"/>
      <c r="H31" s="578">
        <v>1</v>
      </c>
      <c r="I31" s="578">
        <v>1</v>
      </c>
      <c r="J31" s="578"/>
      <c r="K31" s="578"/>
      <c r="L31" s="579" t="b">
        <v>1</v>
      </c>
      <c r="N31" s="158"/>
      <c r="O31" s="101"/>
      <c r="P31" s="52"/>
      <c r="Q31" s="101"/>
      <c r="R31" s="101"/>
      <c r="S31" s="101"/>
      <c r="T31" s="101"/>
      <c r="U31" s="39"/>
      <c r="W31" s="91" t="str">
        <f t="shared" si="4"/>
        <v>Actual</v>
      </c>
      <c r="X31" s="857">
        <v>-1</v>
      </c>
      <c r="Y31" s="2627" t="s">
        <v>432</v>
      </c>
      <c r="Z31" s="198" cm="1">
        <f t="array" ref="Z31">_xlfn.SWITCH(
    TRUE,
    $L31="",0,
    $L31=TRUE, 1,
    $L31=FALSE,-1,
)</f>
        <v>1</v>
      </c>
      <c r="AA31" s="2625"/>
      <c r="AB31" s="2626" t="s">
        <v>432</v>
      </c>
      <c r="AC31" s="88" t="str" cm="1">
        <f t="array" ref="AC31">IFERROR(IF(_xlfn.XMATCH(AB31,tbl_acctDef[Term],0)&gt;0, fx_getIcon("find"), ""),"")</f>
        <v/>
      </c>
      <c r="AD31" s="1669" t="e" cm="1">
        <f t="array" aca="1" ref="AD31" ca="1">_xlfn.LET(
_xlpm.val,IF($F31 = "",val_blankRefText,  _xldudf_CX_GET(CX_ENTITY,($F31),AD$11,AD$14,,AD$19)),
_xlpm.Res, IF(OR(_xlpm.val="",_xlpm.val="Error"),"",_xlpm.val),
_xlpm.Res
)</f>
        <v>#NAME?</v>
      </c>
      <c r="AE31" s="1669" t="e" cm="1">
        <f t="array" aca="1" ref="AE31" ca="1">_xlfn.LET(
_xlpm.val,IF($F31 = "",val_blankRefText,  _xldudf_CX_GET(CX_ENTITY,($F31),AE$11,AE$14,,AE$19)),
_xlpm.Res, IF(OR(_xlpm.val="",_xlpm.val="Error"),"",_xlpm.val),
_xlpm.Res
)</f>
        <v>#NAME?</v>
      </c>
      <c r="AF31" s="1669" t="e" cm="1">
        <f t="array" aca="1" ref="AF31" ca="1">_xlfn.LET(
_xlpm.val,IF($F31 = "",val_blankRefText,  _xldudf_CX_GET(CX_ENTITY,($F31),AF$11,AF$14,,AF$19)),
_xlpm.Res, IF(OR(_xlpm.val="",_xlpm.val="Error"),"",_xlpm.val),
_xlpm.Res
)</f>
        <v>#NAME?</v>
      </c>
      <c r="AG31" s="1669" t="e" cm="1">
        <f t="array" aca="1" ref="AG31" ca="1">_xlfn.LET(
_xlpm.val,IF($F31 = "",val_blankRefText,  _xldudf_CX_GET(CX_ENTITY,($F31),AG$11,AG$14,,AG$19)),
_xlpm.Res, IF(OR(_xlpm.val="",_xlpm.val="Error"),"",_xlpm.val),
_xlpm.Res
)</f>
        <v>#NAME?</v>
      </c>
      <c r="AH31" s="1669" t="e" cm="1">
        <f t="array" aca="1" ref="AH31" ca="1">_xlfn.LET(
_xlpm.val,IF($F31 = "",val_blankRefText,  _xldudf_CX_GET(CX_ENTITY,($F31),AH$11,AH$14,,AH$19)),
_xlpm.Res, IF(OR(_xlpm.val="",_xlpm.val="Error"),"",_xlpm.val),
_xlpm.Res
)</f>
        <v>#NAME?</v>
      </c>
      <c r="AI31" s="1669" t="e" cm="1">
        <f t="array" aca="1" ref="AI31" ca="1">_xlfn.LET(
_xlpm.val,IF($F31 = "",val_blankRefText,  _xldudf_CX_GET(CX_ENTITY,($F31),AI$11,AI$14,,AI$19)),
_xlpm.Res, IF(OR(_xlpm.val="",_xlpm.val="Error"),"",_xlpm.val),
_xlpm.Res
)</f>
        <v>#NAME?</v>
      </c>
      <c r="AJ31" s="1669" t="e" cm="1">
        <f t="array" aca="1" ref="AJ31" ca="1">_xlfn.LET(
_xlpm.val,IF($F31 = "",val_blankRefText,  _xldudf_CX_GET(CX_ENTITY,($F31),AJ$11,AJ$14,,AJ$19)),
_xlpm.Res, IF(OR(_xlpm.val="",_xlpm.val="Error"),"",_xlpm.val),
_xlpm.Res
)</f>
        <v>#NAME?</v>
      </c>
      <c r="AK31" s="1669" t="e" cm="1">
        <f t="array" aca="1" ref="AK31" ca="1">_xlfn.LET(
_xlpm.val,IF($F31 = "",val_blankRefText,  _xldudf_CX_GET(CX_ENTITY,($F31),AK$11,AK$14,,AK$19)),
_xlpm.Res, IF(OR(_xlpm.val="",_xlpm.val="Error"),"",_xlpm.val),
_xlpm.Res
)</f>
        <v>#NAME?</v>
      </c>
      <c r="AL31" s="1669" t="e" cm="1">
        <f t="array" aca="1" ref="AL31" ca="1">_xlfn.LET(
_xlpm.val,IF($F31 = "",val_blankRefText,  _xldudf_CX_GET(CX_ENTITY,($F31),AL$11,AL$14,,AL$19)),
_xlpm.Res, IF(OR(_xlpm.val="",_xlpm.val="Error"),"",_xlpm.val),
_xlpm.Res
)</f>
        <v>#NAME?</v>
      </c>
      <c r="AM31" s="1669" t="e" cm="1">
        <f t="array" aca="1" ref="AM31" ca="1">_xlfn.LET(
_xlpm.val,IF($F31 = "",val_blankRefText,  _xldudf_CX_GET(CX_ENTITY,($F31),AM$11,AM$14,,AM$19)),
_xlpm.Res, IF(OR(_xlpm.val="",_xlpm.val="Error"),"",_xlpm.val),
_xlpm.Res
)</f>
        <v>#NAME?</v>
      </c>
      <c r="AN31" s="1669" t="e" cm="1">
        <f t="array" aca="1" ref="AN31" ca="1">_xlfn.LET(
_xlpm.val,IF($F31 = "",val_blankRefText,  _xldudf_CX_GET(CX_ENTITY,($F31),AN$11,AN$14,,AN$19)),
_xlpm.Res, IF(OR(_xlpm.val="",_xlpm.val="Error"),"",_xlpm.val),
_xlpm.Res
)</f>
        <v>#NAME?</v>
      </c>
      <c r="AO31" s="1669" t="e" cm="1">
        <f t="array" aca="1" ref="AO31" ca="1">_xlfn.LET(
_xlpm.val,IF($F31 = "",val_blankRefText,  _xldudf_CX_GET(CX_ENTITY,($F31),AO$11,AO$14,,AO$19)),
_xlpm.Res, IF(OR(_xlpm.val="",_xlpm.val="Error"),"",_xlpm.val),
_xlpm.Res
)</f>
        <v>#NAME?</v>
      </c>
      <c r="AP31" s="1669" t="e" cm="1">
        <f t="array" aca="1" ref="AP31" ca="1">_xlfn.LET(
_xlpm.val,IF($F31 = "",val_blankRefText,  _xldudf_CX_GET(CX_ENTITY,($F31),AP$11,AP$14,,AP$19)),
_xlpm.Res, IF(OR(_xlpm.val="",_xlpm.val="Error"),"",_xlpm.val),
_xlpm.Res
)</f>
        <v>#NAME?</v>
      </c>
      <c r="AQ31" s="1669" t="e" cm="1">
        <f t="array" aca="1" ref="AQ31" ca="1">_xlfn.LET(
_xlpm.val,IF($F31 = "",val_blankRefText,  _xldudf_CX_GET(CX_ENTITY,($F31),AQ$11,AQ$14,,AQ$19)),
_xlpm.Res, IF(OR(_xlpm.val="",_xlpm.val="Error"),"",_xlpm.val),
_xlpm.Res
)</f>
        <v>#NAME?</v>
      </c>
      <c r="AR31" s="1669" t="e" cm="1">
        <f t="array" aca="1" ref="AR31" ca="1">_xlfn.LET(
_xlpm.val,IF($F31 = "",val_blankRefText,  _xldudf_CX_GET(CX_ENTITY,($F31),AR$11,AR$14,,AR$19)),
_xlpm.Res, IF(OR(_xlpm.val="",_xlpm.val="Error"),"",_xlpm.val),
_xlpm.Res
)</f>
        <v>#NAME?</v>
      </c>
      <c r="AS31" s="1669" t="e" cm="1">
        <f t="array" aca="1" ref="AS31" ca="1">_xlfn.LET(
_xlpm.val,IF($F31 = "",val_blankRefText,  _xldudf_CX_GET(CX_ENTITY,($F31),AS$11,AS$14,,AS$19)),
_xlpm.Res, IF(OR(_xlpm.val="",_xlpm.val="Error"),"",_xlpm.val),
_xlpm.Res
)</f>
        <v>#NAME?</v>
      </c>
      <c r="AT31" s="1669" t="e" cm="1">
        <f t="array" aca="1" ref="AT31" ca="1">_xlfn.LET(
_xlpm.val,IF($F31 = "",val_blankRefText,  _xldudf_CX_GET(CX_ENTITY,($F31),AT$11,AT$14,,AT$19)),
_xlpm.Res, IF(OR(_xlpm.val="",_xlpm.val="Error"),"",_xlpm.val),
_xlpm.Res
)</f>
        <v>#NAME?</v>
      </c>
      <c r="AU31" s="1669" t="e" cm="1">
        <f t="array" aca="1" ref="AU31" ca="1">_xlfn.LET(
_xlpm.val,IF($F31 = "",val_blankRefText,  _xldudf_CX_GET(CX_ENTITY,($F31),AU$11,AU$14,,AU$19)),
_xlpm.Res, IF(OR(_xlpm.val="",_xlpm.val="Error"),"",_xlpm.val),
_xlpm.Res
)</f>
        <v>#NAME?</v>
      </c>
      <c r="AV31" s="1669" t="e" cm="1">
        <f t="array" aca="1" ref="AV31" ca="1">_xlfn.LET(
_xlpm.val,IF($F31 = "",val_blankRefText,  _xldudf_CX_GET(CX_ENTITY,($F31),AV$11,AV$14,,AV$19)),
_xlpm.Res, IF(OR(_xlpm.val="",_xlpm.val="Error"),"",_xlpm.val),
_xlpm.Res
)</f>
        <v>#NAME?</v>
      </c>
      <c r="AW31" s="1669" t="e" cm="1">
        <f t="array" aca="1" ref="AW31" ca="1">_xlfn.LET(
_xlpm.val,IF($F31 = "",val_blankRefText,  _xldudf_CX_GET(CX_ENTITY,($F31),AW$11,AW$14,,AW$19)),
_xlpm.Res, IF(OR(_xlpm.val="",_xlpm.val="Error"),"",_xlpm.val),
_xlpm.Res
)</f>
        <v>#NAME?</v>
      </c>
      <c r="AX31" s="1669" t="e" cm="1">
        <f t="array" aca="1" ref="AX31" ca="1">_xlfn.LET(
_xlpm.val,IF($F31 = "",val_blankRefText,  _xldudf_CX_GET(CX_ENTITY,($F31),AX$11,AX$14,,AX$19)),
_xlpm.Res, IF(OR(_xlpm.val="",_xlpm.val="Error"),"",_xlpm.val),
_xlpm.Res
)</f>
        <v>#NAME?</v>
      </c>
      <c r="AY31" s="1669" t="e" cm="1">
        <f t="array" aca="1" ref="AY31" ca="1">_xlfn.LET(
_xlpm.val,IF($F31 = "",val_blankRefText,  _xldudf_CX_GET(CX_ENTITY,($F31),AY$11,AY$14,,AY$19)),
_xlpm.Res, IF(OR(_xlpm.val="",_xlpm.val="Error"),"",_xlpm.val),
_xlpm.Res
)</f>
        <v>#NAME?</v>
      </c>
      <c r="AZ31" s="1669" t="e" cm="1">
        <f t="array" aca="1" ref="AZ31" ca="1">_xlfn.LET(
_xlpm.val,IF($F31 = "",val_blankRefText,  _xldudf_CX_GET(CX_ENTITY,($F31),AZ$11,AZ$14,,AZ$19)),
_xlpm.Res, IF(OR(_xlpm.val="",_xlpm.val="Error"),"",_xlpm.val),
_xlpm.Res
)</f>
        <v>#NAME?</v>
      </c>
      <c r="BA31" s="1669" t="e" cm="1">
        <f t="array" aca="1" ref="BA31" ca="1">_xlfn.LET(
_xlpm.val,IF($F31 = "",val_blankRefText,  _xldudf_CX_GET(CX_ENTITY,($F31),BA$11,BA$14,,BA$19)),
_xlpm.Res, IF(OR(_xlpm.val="",_xlpm.val="Error"),"",_xlpm.val),
_xlpm.Res
)</f>
        <v>#NAME?</v>
      </c>
      <c r="BB31" s="1669" t="e" cm="1">
        <f t="array" aca="1" ref="BB31" ca="1">_xlfn.LET(
_xlpm.val,IF($F31 = "",val_blankRefText,  _xldudf_CX_GET(CX_ENTITY,($F31),BB$11,BB$14,,BB$19)),
_xlpm.Res, IF(OR(_xlpm.val="",_xlpm.val="Error"),"",_xlpm.val),
_xlpm.Res
)</f>
        <v>#NAME?</v>
      </c>
      <c r="BC31" s="1669" t="e" cm="1">
        <f t="array" aca="1" ref="BC31" ca="1">_xlfn.LET(
_xlpm.val,IF($F31 = "",val_blankRefText,  _xldudf_CX_GET(CX_ENTITY,($F31),BC$11,BC$14,,BC$19)),
_xlpm.Res, IF(OR(_xlpm.val="",_xlpm.val="Error"),"",_xlpm.val),
_xlpm.Res
)</f>
        <v>#NAME?</v>
      </c>
      <c r="BD31" s="1669" t="e" cm="1">
        <f t="array" aca="1" ref="BD31" ca="1">_xlfn.LET(
_xlpm.val,IF($F31 = "",val_blankRefText,  _xldudf_CX_GET(CX_ENTITY,($F31),BD$11,BD$14,,BD$19)),
_xlpm.Res, IF(OR(_xlpm.val="",_xlpm.val="Error"),"",_xlpm.val),
_xlpm.Res
)</f>
        <v>#NAME?</v>
      </c>
      <c r="BE31" s="1669" t="e" cm="1">
        <f t="array" aca="1" ref="BE31" ca="1">_xlfn.LET(
_xlpm.val,IF($F31 = "",val_blankRefText,  _xldudf_CX_GET(CX_ENTITY,($F31),BE$11,BE$14,,BE$19)),
_xlpm.Res, IF(OR(_xlpm.val="",_xlpm.val="Error"),"",_xlpm.val),
_xlpm.Res
)</f>
        <v>#NAME?</v>
      </c>
      <c r="BF31" s="1669" t="e" cm="1">
        <f t="array" aca="1" ref="BF31" ca="1">_xlfn.LET(
_xlpm.val,IF($F31 = "",val_blankRefText,  _xldudf_CX_GET(CX_ENTITY,($F31),BF$11,BF$14,,BF$19)),
_xlpm.Res, IF(OR(_xlpm.val="",_xlpm.val="Error"),"",_xlpm.val),
_xlpm.Res
)</f>
        <v>#NAME?</v>
      </c>
      <c r="BG31" s="1669" t="e" cm="1">
        <f t="array" aca="1" ref="BG31" ca="1">_xlfn.LET(
_xlpm.val,IF($F31 = "",val_blankRefText,  _xldudf_CX_GET(CX_ENTITY,($F31),BG$11,BG$14,,BG$19)),
_xlpm.Res, IF(OR(_xlpm.val="",_xlpm.val="Error"),"",_xlpm.val),
_xlpm.Res
)</f>
        <v>#NAME?</v>
      </c>
      <c r="BH31" s="1669" t="e" cm="1">
        <f t="array" aca="1" ref="BH31" ca="1">_xlfn.LET(
_xlpm.val,IF($F31 = "",val_blankRefText,  _xldudf_CX_GET(CX_ENTITY,($F31),BH$11,BH$14,,BH$19)),
_xlpm.Res, IF(OR(_xlpm.val="",_xlpm.val="Error"),"",_xlpm.val),
_xlpm.Res
)</f>
        <v>#NAME?</v>
      </c>
      <c r="BI31" s="1669" t="e" cm="1">
        <f t="array" aca="1" ref="BI31" ca="1">_xlfn.LET(
_xlpm.val,IF($F31 = "",val_blankRefText,  _xldudf_CX_GET(CX_ENTITY,($F31),BI$11,BI$14,,BI$19)),
_xlpm.Res, IF(OR(_xlpm.val="",_xlpm.val="Error"),"",_xlpm.val),
_xlpm.Res
)</f>
        <v>#NAME?</v>
      </c>
      <c r="BJ31" s="1669" t="e" cm="1">
        <f t="array" aca="1" ref="BJ31" ca="1">_xlfn.LET(
_xlpm.val,IF($F31 = "",val_blankRefText,  _xldudf_CX_GET(CX_ENTITY,($F31),BJ$11,BJ$14,,BJ$19)),
_xlpm.Res, IF(OR(_xlpm.val="",_xlpm.val="Error"),"",_xlpm.val),
_xlpm.Res
)</f>
        <v>#NAME?</v>
      </c>
      <c r="BK31" s="1669" t="e" cm="1">
        <f t="array" aca="1" ref="BK31" ca="1">_xlfn.LET(
_xlpm.val,IF($F31 = "",val_blankRefText,  _xldudf_CX_GET(CX_ENTITY,($F31),BK$11,BK$14,,BK$19)),
_xlpm.Res, IF(OR(_xlpm.val="",_xlpm.val="Error"),"",_xlpm.val),
_xlpm.Res
)</f>
        <v>#NAME?</v>
      </c>
      <c r="BL31" s="1669" t="e" cm="1">
        <f t="array" aca="1" ref="BL31" ca="1">_xlfn.LET(
_xlpm.val,IF($F31 = "",val_blankRefText,  _xldudf_CX_GET(CX_ENTITY,($F31),BL$11,BL$14,,BL$19)),
_xlpm.Res, IF(OR(_xlpm.val="",_xlpm.val="Error"),"",_xlpm.val),
_xlpm.Res
)</f>
        <v>#NAME?</v>
      </c>
      <c r="BM31" s="1669" t="e" cm="1">
        <f t="array" aca="1" ref="BM31" ca="1">_xlfn.LET(
_xlpm.val,IF($F31 = "",val_blankRefText,  _xldudf_CX_GET(CX_ENTITY,($F31),BM$11,BM$14,,BM$19)),
_xlpm.Res, IF(OR(_xlpm.val="",_xlpm.val="Error"),"",_xlpm.val),
_xlpm.Res
)</f>
        <v>#NAME?</v>
      </c>
      <c r="BN31" s="1669" t="e" cm="1">
        <f t="array" aca="1" ref="BN31" ca="1">_xlfn.LET(
_xlpm.val,IF($F31 = "",val_blankRefText,  _xldudf_CX_GET(CX_ENTITY,($F31),BN$11,BN$14,,BN$19)),
_xlpm.Res, IF(OR(_xlpm.val="",_xlpm.val="Error"),"",_xlpm.val),
_xlpm.Res
)</f>
        <v>#NAME?</v>
      </c>
      <c r="BO31" s="2095"/>
      <c r="BP31" s="2095"/>
      <c r="BQ31" s="2095"/>
      <c r="BR31" s="2095"/>
      <c r="BS31" s="2095"/>
      <c r="BT31" s="2095"/>
      <c r="BU31" s="2095"/>
      <c r="BV31" s="2095"/>
      <c r="BW31" s="2095"/>
      <c r="BX31" s="2095"/>
      <c r="BY31" s="2095"/>
      <c r="BZ31" s="2095"/>
      <c r="CA31" s="926"/>
      <c r="CB31" s="921"/>
      <c r="CC31" s="927"/>
      <c r="CD31" s="920" t="e" cm="1">
        <f t="array" aca="1" ref="CD31" ca="1">_xlfn.XLOOKUP(BS!CD$11, array_timeline, BS!$AD31:$BN31)</f>
        <v>#NAME?</v>
      </c>
      <c r="CE31" s="920" t="e" cm="1">
        <f t="array" aca="1" ref="CE31" ca="1">_xlfn.XLOOKUP(BS!CE$11, array_timeline, BS!$AD31:$BN31)</f>
        <v>#NAME?</v>
      </c>
      <c r="CF31" s="925"/>
      <c r="CG31" s="920" t="e" cm="1">
        <f t="array" aca="1" ref="CG31" ca="1">_xlfn.LET(
_xlpm.val,IF($F31 = "",val_blankRefText,  _xldudf_CX_GET(CX_ENTITY,($F31),CG$11,CG$14,,(CG$19))),
_xlpm.Res, IF(OR(_xlpm.val="",_xlpm.val="Error"),"",_xlpm.val),
_xlpm.Res
)</f>
        <v>#NAME?</v>
      </c>
      <c r="CH31" s="920" t="e" cm="1">
        <f t="array" aca="1" ref="CH31" ca="1">_xlfn.LET(
_xlpm.val,IF($F31 = "",val_blankRefText,  _xldudf_CX_GET(CX_ENTITY,($F31),CH$11,CH$14,,(CH$19))),
_xlpm.Res, IF(OR(_xlpm.val="",_xlpm.val="Error"),"",_xlpm.val),
_xlpm.Res
)</f>
        <v>#NAME?</v>
      </c>
      <c r="CI31" s="200"/>
    </row>
    <row r="32" spans="1:88" ht="21" customHeight="1">
      <c r="A32" s="696" t="s">
        <v>732</v>
      </c>
      <c r="B32" s="577" t="s">
        <v>433</v>
      </c>
      <c r="C32" s="577" t="s">
        <v>1717</v>
      </c>
      <c r="D32" s="577"/>
      <c r="E32" s="577" t="e" cm="1">
        <f t="array" aca="1" ref="E32" ca="1">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#NAME?</v>
      </c>
      <c r="F32" s="577" t="str">
        <f t="shared" si="1"/>
        <v>Senior Instrument(s) 1</v>
      </c>
      <c r="G32" s="574"/>
      <c r="H32" s="578">
        <v>1</v>
      </c>
      <c r="I32" s="578">
        <v>1</v>
      </c>
      <c r="J32" s="401"/>
      <c r="K32" s="401"/>
      <c r="L32" s="579" t="b">
        <v>1</v>
      </c>
      <c r="N32" s="158"/>
      <c r="O32" s="101"/>
      <c r="P32" s="52"/>
      <c r="Q32" s="101"/>
      <c r="R32" s="126"/>
      <c r="S32" s="101"/>
      <c r="T32" s="101"/>
      <c r="U32" s="39"/>
      <c r="W32" s="91" t="str">
        <f t="shared" si="4"/>
        <v>Actual</v>
      </c>
      <c r="X32" s="857">
        <v>-1</v>
      </c>
      <c r="Y32" s="2627" t="s">
        <v>1718</v>
      </c>
      <c r="Z32" s="198" cm="1">
        <f t="array" ref="Z32">_xlfn.SWITCH(
    TRUE,
    $L32="",0,
    $L32=TRUE, 1,
    $L32=FALSE,-1,
)</f>
        <v>1</v>
      </c>
      <c r="AA32" s="2625"/>
      <c r="AB32" s="2626" t="s">
        <v>1718</v>
      </c>
      <c r="AC32" s="88" t="str" cm="1">
        <f t="array" ref="AC32">IFERROR(IF(_xlfn.XMATCH(AB32,tbl_acctDef[Term],0)&gt;0, fx_getIcon("find"), ""),"")</f>
        <v/>
      </c>
      <c r="AD32" s="1669" t="e" cm="1">
        <f t="array" aca="1" ref="AD32" ca="1">_xlfn.LET(
_xlpm.val,IF($F32 = "",val_blankRefText,  _xldudf_CX_GET(CX_ENTITY,($F32),AD$11,AD$14,,AD$19)),
_xlpm.Res, IF(OR(_xlpm.val="",_xlpm.val="Error"),"",_xlpm.val),
_xlpm.Res
)</f>
        <v>#NAME?</v>
      </c>
      <c r="AE32" s="1669" t="e" cm="1">
        <f t="array" aca="1" ref="AE32" ca="1">_xlfn.LET(
_xlpm.val,IF($F32 = "",val_blankRefText,  _xldudf_CX_GET(CX_ENTITY,($F32),AE$11,AE$14,,AE$19)),
_xlpm.Res, IF(OR(_xlpm.val="",_xlpm.val="Error"),"",_xlpm.val),
_xlpm.Res
)</f>
        <v>#NAME?</v>
      </c>
      <c r="AF32" s="1669" t="e" cm="1">
        <f t="array" aca="1" ref="AF32" ca="1">_xlfn.LET(
_xlpm.val,IF($F32 = "",val_blankRefText,  _xldudf_CX_GET(CX_ENTITY,($F32),AF$11,AF$14,,AF$19)),
_xlpm.Res, IF(OR(_xlpm.val="",_xlpm.val="Error"),"",_xlpm.val),
_xlpm.Res
)</f>
        <v>#NAME?</v>
      </c>
      <c r="AG32" s="1669" t="e" cm="1">
        <f t="array" aca="1" ref="AG32" ca="1">_xlfn.LET(
_xlpm.val,IF($F32 = "",val_blankRefText,  _xldudf_CX_GET(CX_ENTITY,($F32),AG$11,AG$14,,AG$19)),
_xlpm.Res, IF(OR(_xlpm.val="",_xlpm.val="Error"),"",_xlpm.val),
_xlpm.Res
)</f>
        <v>#NAME?</v>
      </c>
      <c r="AH32" s="1669" t="e" cm="1">
        <f t="array" aca="1" ref="AH32" ca="1">_xlfn.LET(
_xlpm.val,IF($F32 = "",val_blankRefText,  _xldudf_CX_GET(CX_ENTITY,($F32),AH$11,AH$14,,AH$19)),
_xlpm.Res, IF(OR(_xlpm.val="",_xlpm.val="Error"),"",_xlpm.val),
_xlpm.Res
)</f>
        <v>#NAME?</v>
      </c>
      <c r="AI32" s="1669" t="e" cm="1">
        <f t="array" aca="1" ref="AI32" ca="1">_xlfn.LET(
_xlpm.val,IF($F32 = "",val_blankRefText,  _xldudf_CX_GET(CX_ENTITY,($F32),AI$11,AI$14,,AI$19)),
_xlpm.Res, IF(OR(_xlpm.val="",_xlpm.val="Error"),"",_xlpm.val),
_xlpm.Res
)</f>
        <v>#NAME?</v>
      </c>
      <c r="AJ32" s="1669" t="e" cm="1">
        <f t="array" aca="1" ref="AJ32" ca="1">_xlfn.LET(
_xlpm.val,IF($F32 = "",val_blankRefText,  _xldudf_CX_GET(CX_ENTITY,($F32),AJ$11,AJ$14,,AJ$19)),
_xlpm.Res, IF(OR(_xlpm.val="",_xlpm.val="Error"),"",_xlpm.val),
_xlpm.Res
)</f>
        <v>#NAME?</v>
      </c>
      <c r="AK32" s="1669" t="e" cm="1">
        <f t="array" aca="1" ref="AK32" ca="1">_xlfn.LET(
_xlpm.val,IF($F32 = "",val_blankRefText,  _xldudf_CX_GET(CX_ENTITY,($F32),AK$11,AK$14,,AK$19)),
_xlpm.Res, IF(OR(_xlpm.val="",_xlpm.val="Error"),"",_xlpm.val),
_xlpm.Res
)</f>
        <v>#NAME?</v>
      </c>
      <c r="AL32" s="1669" t="e" cm="1">
        <f t="array" aca="1" ref="AL32" ca="1">_xlfn.LET(
_xlpm.val,IF($F32 = "",val_blankRefText,  _xldudf_CX_GET(CX_ENTITY,($F32),AL$11,AL$14,,AL$19)),
_xlpm.Res, IF(OR(_xlpm.val="",_xlpm.val="Error"),"",_xlpm.val),
_xlpm.Res
)</f>
        <v>#NAME?</v>
      </c>
      <c r="AM32" s="1669" t="e" cm="1">
        <f t="array" aca="1" ref="AM32" ca="1">_xlfn.LET(
_xlpm.val,IF($F32 = "",val_blankRefText,  _xldudf_CX_GET(CX_ENTITY,($F32),AM$11,AM$14,,AM$19)),
_xlpm.Res, IF(OR(_xlpm.val="",_xlpm.val="Error"),"",_xlpm.val),
_xlpm.Res
)</f>
        <v>#NAME?</v>
      </c>
      <c r="AN32" s="1669" t="e" cm="1">
        <f t="array" aca="1" ref="AN32" ca="1">_xlfn.LET(
_xlpm.val,IF($F32 = "",val_blankRefText,  _xldudf_CX_GET(CX_ENTITY,($F32),AN$11,AN$14,,AN$19)),
_xlpm.Res, IF(OR(_xlpm.val="",_xlpm.val="Error"),"",_xlpm.val),
_xlpm.Res
)</f>
        <v>#NAME?</v>
      </c>
      <c r="AO32" s="1669" t="e" cm="1">
        <f t="array" aca="1" ref="AO32" ca="1">_xlfn.LET(
_xlpm.val,IF($F32 = "",val_blankRefText,  _xldudf_CX_GET(CX_ENTITY,($F32),AO$11,AO$14,,AO$19)),
_xlpm.Res, IF(OR(_xlpm.val="",_xlpm.val="Error"),"",_xlpm.val),
_xlpm.Res
)</f>
        <v>#NAME?</v>
      </c>
      <c r="AP32" s="1669" t="e" cm="1">
        <f t="array" aca="1" ref="AP32" ca="1">_xlfn.LET(
_xlpm.val,IF($F32 = "",val_blankRefText,  _xldudf_CX_GET(CX_ENTITY,($F32),AP$11,AP$14,,AP$19)),
_xlpm.Res, IF(OR(_xlpm.val="",_xlpm.val="Error"),"",_xlpm.val),
_xlpm.Res
)</f>
        <v>#NAME?</v>
      </c>
      <c r="AQ32" s="1669" t="e" cm="1">
        <f t="array" aca="1" ref="AQ32" ca="1">_xlfn.LET(
_xlpm.val,IF($F32 = "",val_blankRefText,  _xldudf_CX_GET(CX_ENTITY,($F32),AQ$11,AQ$14,,AQ$19)),
_xlpm.Res, IF(OR(_xlpm.val="",_xlpm.val="Error"),"",_xlpm.val),
_xlpm.Res
)</f>
        <v>#NAME?</v>
      </c>
      <c r="AR32" s="1669" t="e" cm="1">
        <f t="array" aca="1" ref="AR32" ca="1">_xlfn.LET(
_xlpm.val,IF($F32 = "",val_blankRefText,  _xldudf_CX_GET(CX_ENTITY,($F32),AR$11,AR$14,,AR$19)),
_xlpm.Res, IF(OR(_xlpm.val="",_xlpm.val="Error"),"",_xlpm.val),
_xlpm.Res
)</f>
        <v>#NAME?</v>
      </c>
      <c r="AS32" s="1669" t="e" cm="1">
        <f t="array" aca="1" ref="AS32" ca="1">_xlfn.LET(
_xlpm.val,IF($F32 = "",val_blankRefText,  _xldudf_CX_GET(CX_ENTITY,($F32),AS$11,AS$14,,AS$19)),
_xlpm.Res, IF(OR(_xlpm.val="",_xlpm.val="Error"),"",_xlpm.val),
_xlpm.Res
)</f>
        <v>#NAME?</v>
      </c>
      <c r="AT32" s="1669" t="e" cm="1">
        <f t="array" aca="1" ref="AT32" ca="1">_xlfn.LET(
_xlpm.val,IF($F32 = "",val_blankRefText,  _xldudf_CX_GET(CX_ENTITY,($F32),AT$11,AT$14,,AT$19)),
_xlpm.Res, IF(OR(_xlpm.val="",_xlpm.val="Error"),"",_xlpm.val),
_xlpm.Res
)</f>
        <v>#NAME?</v>
      </c>
      <c r="AU32" s="1669" t="e" cm="1">
        <f t="array" aca="1" ref="AU32" ca="1">_xlfn.LET(
_xlpm.val,IF($F32 = "",val_blankRefText,  _xldudf_CX_GET(CX_ENTITY,($F32),AU$11,AU$14,,AU$19)),
_xlpm.Res, IF(OR(_xlpm.val="",_xlpm.val="Error"),"",_xlpm.val),
_xlpm.Res
)</f>
        <v>#NAME?</v>
      </c>
      <c r="AV32" s="1669" t="e" cm="1">
        <f t="array" aca="1" ref="AV32" ca="1">_xlfn.LET(
_xlpm.val,IF($F32 = "",val_blankRefText,  _xldudf_CX_GET(CX_ENTITY,($F32),AV$11,AV$14,,AV$19)),
_xlpm.Res, IF(OR(_xlpm.val="",_xlpm.val="Error"),"",_xlpm.val),
_xlpm.Res
)</f>
        <v>#NAME?</v>
      </c>
      <c r="AW32" s="1669" t="e" cm="1">
        <f t="array" aca="1" ref="AW32" ca="1">_xlfn.LET(
_xlpm.val,IF($F32 = "",val_blankRefText,  _xldudf_CX_GET(CX_ENTITY,($F32),AW$11,AW$14,,AW$19)),
_xlpm.Res, IF(OR(_xlpm.val="",_xlpm.val="Error"),"",_xlpm.val),
_xlpm.Res
)</f>
        <v>#NAME?</v>
      </c>
      <c r="AX32" s="1669" t="e" cm="1">
        <f t="array" aca="1" ref="AX32" ca="1">_xlfn.LET(
_xlpm.val,IF($F32 = "",val_blankRefText,  _xldudf_CX_GET(CX_ENTITY,($F32),AX$11,AX$14,,AX$19)),
_xlpm.Res, IF(OR(_xlpm.val="",_xlpm.val="Error"),"",_xlpm.val),
_xlpm.Res
)</f>
        <v>#NAME?</v>
      </c>
      <c r="AY32" s="1669" t="e" cm="1">
        <f t="array" aca="1" ref="AY32" ca="1">_xlfn.LET(
_xlpm.val,IF($F32 = "",val_blankRefText,  _xldudf_CX_GET(CX_ENTITY,($F32),AY$11,AY$14,,AY$19)),
_xlpm.Res, IF(OR(_xlpm.val="",_xlpm.val="Error"),"",_xlpm.val),
_xlpm.Res
)</f>
        <v>#NAME?</v>
      </c>
      <c r="AZ32" s="1669" t="e" cm="1">
        <f t="array" aca="1" ref="AZ32" ca="1">_xlfn.LET(
_xlpm.val,IF($F32 = "",val_blankRefText,  _xldudf_CX_GET(CX_ENTITY,($F32),AZ$11,AZ$14,,AZ$19)),
_xlpm.Res, IF(OR(_xlpm.val="",_xlpm.val="Error"),"",_xlpm.val),
_xlpm.Res
)</f>
        <v>#NAME?</v>
      </c>
      <c r="BA32" s="1669" t="e" cm="1">
        <f t="array" aca="1" ref="BA32" ca="1">_xlfn.LET(
_xlpm.val,IF($F32 = "",val_blankRefText,  _xldudf_CX_GET(CX_ENTITY,($F32),BA$11,BA$14,,BA$19)),
_xlpm.Res, IF(OR(_xlpm.val="",_xlpm.val="Error"),"",_xlpm.val),
_xlpm.Res
)</f>
        <v>#NAME?</v>
      </c>
      <c r="BB32" s="1669" t="e" cm="1">
        <f t="array" aca="1" ref="BB32" ca="1">_xlfn.LET(
_xlpm.val,IF($F32 = "",val_blankRefText,  _xldudf_CX_GET(CX_ENTITY,($F32),BB$11,BB$14,,BB$19)),
_xlpm.Res, IF(OR(_xlpm.val="",_xlpm.val="Error"),"",_xlpm.val),
_xlpm.Res
)</f>
        <v>#NAME?</v>
      </c>
      <c r="BC32" s="1669" t="e" cm="1">
        <f t="array" aca="1" ref="BC32" ca="1">_xlfn.LET(
_xlpm.val,IF($F32 = "",val_blankRefText,  _xldudf_CX_GET(CX_ENTITY,($F32),BC$11,BC$14,,BC$19)),
_xlpm.Res, IF(OR(_xlpm.val="",_xlpm.val="Error"),"",_xlpm.val),
_xlpm.Res
)</f>
        <v>#NAME?</v>
      </c>
      <c r="BD32" s="1669" t="e" cm="1">
        <f t="array" aca="1" ref="BD32" ca="1">_xlfn.LET(
_xlpm.val,IF($F32 = "",val_blankRefText,  _xldudf_CX_GET(CX_ENTITY,($F32),BD$11,BD$14,,BD$19)),
_xlpm.Res, IF(OR(_xlpm.val="",_xlpm.val="Error"),"",_xlpm.val),
_xlpm.Res
)</f>
        <v>#NAME?</v>
      </c>
      <c r="BE32" s="1669" t="e" cm="1">
        <f t="array" aca="1" ref="BE32" ca="1">_xlfn.LET(
_xlpm.val,IF($F32 = "",val_blankRefText,  _xldudf_CX_GET(CX_ENTITY,($F32),BE$11,BE$14,,BE$19)),
_xlpm.Res, IF(OR(_xlpm.val="",_xlpm.val="Error"),"",_xlpm.val),
_xlpm.Res
)</f>
        <v>#NAME?</v>
      </c>
      <c r="BF32" s="1669" t="e" cm="1">
        <f t="array" aca="1" ref="BF32" ca="1">_xlfn.LET(
_xlpm.val,IF($F32 = "",val_blankRefText,  _xldudf_CX_GET(CX_ENTITY,($F32),BF$11,BF$14,,BF$19)),
_xlpm.Res, IF(OR(_xlpm.val="",_xlpm.val="Error"),"",_xlpm.val),
_xlpm.Res
)</f>
        <v>#NAME?</v>
      </c>
      <c r="BG32" s="1669" t="e" cm="1">
        <f t="array" aca="1" ref="BG32" ca="1">_xlfn.LET(
_xlpm.val,IF($F32 = "",val_blankRefText,  _xldudf_CX_GET(CX_ENTITY,($F32),BG$11,BG$14,,BG$19)),
_xlpm.Res, IF(OR(_xlpm.val="",_xlpm.val="Error"),"",_xlpm.val),
_xlpm.Res
)</f>
        <v>#NAME?</v>
      </c>
      <c r="BH32" s="1669" t="e" cm="1">
        <f t="array" aca="1" ref="BH32" ca="1">_xlfn.LET(
_xlpm.val,IF($F32 = "",val_blankRefText,  _xldudf_CX_GET(CX_ENTITY,($F32),BH$11,BH$14,,BH$19)),
_xlpm.Res, IF(OR(_xlpm.val="",_xlpm.val="Error"),"",_xlpm.val),
_xlpm.Res
)</f>
        <v>#NAME?</v>
      </c>
      <c r="BI32" s="1669" t="e" cm="1">
        <f t="array" aca="1" ref="BI32" ca="1">_xlfn.LET(
_xlpm.val,IF($F32 = "",val_blankRefText,  _xldudf_CX_GET(CX_ENTITY,($F32),BI$11,BI$14,,BI$19)),
_xlpm.Res, IF(OR(_xlpm.val="",_xlpm.val="Error"),"",_xlpm.val),
_xlpm.Res
)</f>
        <v>#NAME?</v>
      </c>
      <c r="BJ32" s="1669" t="e" cm="1">
        <f t="array" aca="1" ref="BJ32" ca="1">_xlfn.LET(
_xlpm.val,IF($F32 = "",val_blankRefText,  _xldudf_CX_GET(CX_ENTITY,($F32),BJ$11,BJ$14,,BJ$19)),
_xlpm.Res, IF(OR(_xlpm.val="",_xlpm.val="Error"),"",_xlpm.val),
_xlpm.Res
)</f>
        <v>#NAME?</v>
      </c>
      <c r="BK32" s="1669" t="e" cm="1">
        <f t="array" aca="1" ref="BK32" ca="1">_xlfn.LET(
_xlpm.val,IF($F32 = "",val_blankRefText,  _xldudf_CX_GET(CX_ENTITY,($F32),BK$11,BK$14,,BK$19)),
_xlpm.Res, IF(OR(_xlpm.val="",_xlpm.val="Error"),"",_xlpm.val),
_xlpm.Res
)</f>
        <v>#NAME?</v>
      </c>
      <c r="BL32" s="1669" t="e" cm="1">
        <f t="array" aca="1" ref="BL32" ca="1">_xlfn.LET(
_xlpm.val,IF($F32 = "",val_blankRefText,  _xldudf_CX_GET(CX_ENTITY,($F32),BL$11,BL$14,,BL$19)),
_xlpm.Res, IF(OR(_xlpm.val="",_xlpm.val="Error"),"",_xlpm.val),
_xlpm.Res
)</f>
        <v>#NAME?</v>
      </c>
      <c r="BM32" s="1669" t="e" cm="1">
        <f t="array" aca="1" ref="BM32" ca="1">_xlfn.LET(
_xlpm.val,IF($F32 = "",val_blankRefText,  _xldudf_CX_GET(CX_ENTITY,($F32),BM$11,BM$14,,BM$19)),
_xlpm.Res, IF(OR(_xlpm.val="",_xlpm.val="Error"),"",_xlpm.val),
_xlpm.Res
)</f>
        <v>#NAME?</v>
      </c>
      <c r="BN32" s="1669" t="e" cm="1">
        <f t="array" aca="1" ref="BN32" ca="1">_xlfn.LET(
_xlpm.val,IF($F32 = "",val_blankRefText,  _xldudf_CX_GET(CX_ENTITY,($F32),BN$11,BN$14,,BN$19)),
_xlpm.Res, IF(OR(_xlpm.val="",_xlpm.val="Error"),"",_xlpm.val),
_xlpm.Res
)</f>
        <v>#NAME?</v>
      </c>
      <c r="BO32" s="2095"/>
      <c r="BP32" s="2095"/>
      <c r="BQ32" s="2095"/>
      <c r="BR32" s="2095"/>
      <c r="BS32" s="2095"/>
      <c r="BT32" s="2095"/>
      <c r="BU32" s="2095"/>
      <c r="BV32" s="2095"/>
      <c r="BW32" s="2095"/>
      <c r="BX32" s="2095"/>
      <c r="BY32" s="2095"/>
      <c r="BZ32" s="2095"/>
      <c r="CA32" s="926"/>
      <c r="CB32" s="921"/>
      <c r="CC32" s="927"/>
      <c r="CD32" s="920" t="e" cm="1">
        <f t="array" aca="1" ref="CD32" ca="1">_xlfn.XLOOKUP(BS!CD$11, array_timeline, BS!$AD32:$BN32)</f>
        <v>#NAME?</v>
      </c>
      <c r="CE32" s="920" t="e" cm="1">
        <f t="array" aca="1" ref="CE32" ca="1">_xlfn.XLOOKUP(BS!CE$11, array_timeline, BS!$AD32:$BN32)</f>
        <v>#NAME?</v>
      </c>
      <c r="CF32" s="925"/>
      <c r="CG32" s="920" t="e" cm="1">
        <f t="array" aca="1" ref="CG32" ca="1">_xlfn.LET(
_xlpm.val,IF($F32 = "",val_blankRefText,  _xldudf_CX_GET(CX_ENTITY,($F32),CG$11,CG$14,,(CG$19))),
_xlpm.Res, IF(OR(_xlpm.val="",_xlpm.val="Error"),"",_xlpm.val),
_xlpm.Res
)</f>
        <v>#NAME?</v>
      </c>
      <c r="CH32" s="920" t="e" cm="1">
        <f t="array" aca="1" ref="CH32" ca="1">_xlfn.LET(
_xlpm.val,IF($F32 = "",val_blankRefText,  _xldudf_CX_GET(CX_ENTITY,($F32),CH$11,CH$14,,(CH$19))),
_xlpm.Res, IF(OR(_xlpm.val="",_xlpm.val="Error"),"",_xlpm.val),
_xlpm.Res
)</f>
        <v>#NAME?</v>
      </c>
      <c r="CI32" s="200"/>
    </row>
    <row r="33" spans="1:87" ht="21" customHeight="1">
      <c r="A33" s="696" t="s">
        <v>735</v>
      </c>
      <c r="B33" s="577" t="s">
        <v>434</v>
      </c>
      <c r="C33" s="577" t="s">
        <v>1719</v>
      </c>
      <c r="D33" s="577"/>
      <c r="E33" s="577" t="e" cm="1">
        <f t="array" aca="1" ref="E33" ca="1">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#NAME?</v>
      </c>
      <c r="F33" s="577" t="str">
        <f t="shared" si="1"/>
        <v>Junior Instrument(s)</v>
      </c>
      <c r="G33" s="574"/>
      <c r="H33" s="578">
        <v>1</v>
      </c>
      <c r="I33" s="578">
        <v>1</v>
      </c>
      <c r="J33" s="401"/>
      <c r="K33" s="401"/>
      <c r="L33" s="579" t="b">
        <v>1</v>
      </c>
      <c r="N33" s="158"/>
      <c r="O33" s="101"/>
      <c r="P33" s="52"/>
      <c r="Q33" s="101"/>
      <c r="R33" s="101"/>
      <c r="S33" s="101"/>
      <c r="T33" s="101"/>
      <c r="U33" s="39"/>
      <c r="W33" s="156" t="str">
        <f t="shared" si="4"/>
        <v>Actual</v>
      </c>
      <c r="X33" s="857">
        <v>-1</v>
      </c>
      <c r="Y33" s="2627" t="s">
        <v>1720</v>
      </c>
      <c r="Z33" s="198" cm="1">
        <f t="array" ref="Z33">_xlfn.SWITCH(
    TRUE,
    $L33="",0,
    $L33=TRUE, 1,
    $L33=FALSE,-1,
)</f>
        <v>1</v>
      </c>
      <c r="AA33" s="2625"/>
      <c r="AB33" s="2626" t="s">
        <v>1720</v>
      </c>
      <c r="AC33" s="88" t="str" cm="1">
        <f t="array" ref="AC33">IFERROR(IF(_xlfn.XMATCH(AB33,tbl_acctDef[Term],0)&gt;0, fx_getIcon("find"), ""),"")</f>
        <v/>
      </c>
      <c r="AD33" s="1669" t="e" cm="1">
        <f t="array" aca="1" ref="AD33" ca="1">_xlfn.LET(
_xlpm.val,IF($F33 = "",val_blankRefText,  _xldudf_CX_GET(CX_ENTITY,($F33),AD$11,AD$14,,AD$19)),
_xlpm.Res, IF(OR(_xlpm.val="",_xlpm.val="Error"),"",_xlpm.val),
_xlpm.Res
)</f>
        <v>#NAME?</v>
      </c>
      <c r="AE33" s="1669" t="e" cm="1">
        <f t="array" aca="1" ref="AE33" ca="1">_xlfn.LET(
_xlpm.val,IF($F33 = "",val_blankRefText,  _xldudf_CX_GET(CX_ENTITY,($F33),AE$11,AE$14,,AE$19)),
_xlpm.Res, IF(OR(_xlpm.val="",_xlpm.val="Error"),"",_xlpm.val),
_xlpm.Res
)</f>
        <v>#NAME?</v>
      </c>
      <c r="AF33" s="1669" t="e" cm="1">
        <f t="array" aca="1" ref="AF33" ca="1">_xlfn.LET(
_xlpm.val,IF($F33 = "",val_blankRefText,  _xldudf_CX_GET(CX_ENTITY,($F33),AF$11,AF$14,,AF$19)),
_xlpm.Res, IF(OR(_xlpm.val="",_xlpm.val="Error"),"",_xlpm.val),
_xlpm.Res
)</f>
        <v>#NAME?</v>
      </c>
      <c r="AG33" s="1669" t="e" cm="1">
        <f t="array" aca="1" ref="AG33" ca="1">_xlfn.LET(
_xlpm.val,IF($F33 = "",val_blankRefText,  _xldudf_CX_GET(CX_ENTITY,($F33),AG$11,AG$14,,AG$19)),
_xlpm.Res, IF(OR(_xlpm.val="",_xlpm.val="Error"),"",_xlpm.val),
_xlpm.Res
)</f>
        <v>#NAME?</v>
      </c>
      <c r="AH33" s="1669" t="e" cm="1">
        <f t="array" aca="1" ref="AH33" ca="1">_xlfn.LET(
_xlpm.val,IF($F33 = "",val_blankRefText,  _xldudf_CX_GET(CX_ENTITY,($F33),AH$11,AH$14,,AH$19)),
_xlpm.Res, IF(OR(_xlpm.val="",_xlpm.val="Error"),"",_xlpm.val),
_xlpm.Res
)</f>
        <v>#NAME?</v>
      </c>
      <c r="AI33" s="1669" t="e" cm="1">
        <f t="array" aca="1" ref="AI33" ca="1">_xlfn.LET(
_xlpm.val,IF($F33 = "",val_blankRefText,  _xldudf_CX_GET(CX_ENTITY,($F33),AI$11,AI$14,,AI$19)),
_xlpm.Res, IF(OR(_xlpm.val="",_xlpm.val="Error"),"",_xlpm.val),
_xlpm.Res
)</f>
        <v>#NAME?</v>
      </c>
      <c r="AJ33" s="1669" t="e" cm="1">
        <f t="array" aca="1" ref="AJ33" ca="1">_xlfn.LET(
_xlpm.val,IF($F33 = "",val_blankRefText,  _xldudf_CX_GET(CX_ENTITY,($F33),AJ$11,AJ$14,,AJ$19)),
_xlpm.Res, IF(OR(_xlpm.val="",_xlpm.val="Error"),"",_xlpm.val),
_xlpm.Res
)</f>
        <v>#NAME?</v>
      </c>
      <c r="AK33" s="1669" t="e" cm="1">
        <f t="array" aca="1" ref="AK33" ca="1">_xlfn.LET(
_xlpm.val,IF($F33 = "",val_blankRefText,  _xldudf_CX_GET(CX_ENTITY,($F33),AK$11,AK$14,,AK$19)),
_xlpm.Res, IF(OR(_xlpm.val="",_xlpm.val="Error"),"",_xlpm.val),
_xlpm.Res
)</f>
        <v>#NAME?</v>
      </c>
      <c r="AL33" s="1669" t="e" cm="1">
        <f t="array" aca="1" ref="AL33" ca="1">_xlfn.LET(
_xlpm.val,IF($F33 = "",val_blankRefText,  _xldudf_CX_GET(CX_ENTITY,($F33),AL$11,AL$14,,AL$19)),
_xlpm.Res, IF(OR(_xlpm.val="",_xlpm.val="Error"),"",_xlpm.val),
_xlpm.Res
)</f>
        <v>#NAME?</v>
      </c>
      <c r="AM33" s="1669" t="e" cm="1">
        <f t="array" aca="1" ref="AM33" ca="1">_xlfn.LET(
_xlpm.val,IF($F33 = "",val_blankRefText,  _xldudf_CX_GET(CX_ENTITY,($F33),AM$11,AM$14,,AM$19)),
_xlpm.Res, IF(OR(_xlpm.val="",_xlpm.val="Error"),"",_xlpm.val),
_xlpm.Res
)</f>
        <v>#NAME?</v>
      </c>
      <c r="AN33" s="1669" t="e" cm="1">
        <f t="array" aca="1" ref="AN33" ca="1">_xlfn.LET(
_xlpm.val,IF($F33 = "",val_blankRefText,  _xldudf_CX_GET(CX_ENTITY,($F33),AN$11,AN$14,,AN$19)),
_xlpm.Res, IF(OR(_xlpm.val="",_xlpm.val="Error"),"",_xlpm.val),
_xlpm.Res
)</f>
        <v>#NAME?</v>
      </c>
      <c r="AO33" s="1669" t="e" cm="1">
        <f t="array" aca="1" ref="AO33" ca="1">_xlfn.LET(
_xlpm.val,IF($F33 = "",val_blankRefText,  _xldudf_CX_GET(CX_ENTITY,($F33),AO$11,AO$14,,AO$19)),
_xlpm.Res, IF(OR(_xlpm.val="",_xlpm.val="Error"),"",_xlpm.val),
_xlpm.Res
)</f>
        <v>#NAME?</v>
      </c>
      <c r="AP33" s="1669" t="e" cm="1">
        <f t="array" aca="1" ref="AP33" ca="1">_xlfn.LET(
_xlpm.val,IF($F33 = "",val_blankRefText,  _xldudf_CX_GET(CX_ENTITY,($F33),AP$11,AP$14,,AP$19)),
_xlpm.Res, IF(OR(_xlpm.val="",_xlpm.val="Error"),"",_xlpm.val),
_xlpm.Res
)</f>
        <v>#NAME?</v>
      </c>
      <c r="AQ33" s="1669" t="e" cm="1">
        <f t="array" aca="1" ref="AQ33" ca="1">_xlfn.LET(
_xlpm.val,IF($F33 = "",val_blankRefText,  _xldudf_CX_GET(CX_ENTITY,($F33),AQ$11,AQ$14,,AQ$19)),
_xlpm.Res, IF(OR(_xlpm.val="",_xlpm.val="Error"),"",_xlpm.val),
_xlpm.Res
)</f>
        <v>#NAME?</v>
      </c>
      <c r="AR33" s="1669" t="e" cm="1">
        <f t="array" aca="1" ref="AR33" ca="1">_xlfn.LET(
_xlpm.val,IF($F33 = "",val_blankRefText,  _xldudf_CX_GET(CX_ENTITY,($F33),AR$11,AR$14,,AR$19)),
_xlpm.Res, IF(OR(_xlpm.val="",_xlpm.val="Error"),"",_xlpm.val),
_xlpm.Res
)</f>
        <v>#NAME?</v>
      </c>
      <c r="AS33" s="1669" t="e" cm="1">
        <f t="array" aca="1" ref="AS33" ca="1">_xlfn.LET(
_xlpm.val,IF($F33 = "",val_blankRefText,  _xldudf_CX_GET(CX_ENTITY,($F33),AS$11,AS$14,,AS$19)),
_xlpm.Res, IF(OR(_xlpm.val="",_xlpm.val="Error"),"",_xlpm.val),
_xlpm.Res
)</f>
        <v>#NAME?</v>
      </c>
      <c r="AT33" s="1669" t="e" cm="1">
        <f t="array" aca="1" ref="AT33" ca="1">_xlfn.LET(
_xlpm.val,IF($F33 = "",val_blankRefText,  _xldudf_CX_GET(CX_ENTITY,($F33),AT$11,AT$14,,AT$19)),
_xlpm.Res, IF(OR(_xlpm.val="",_xlpm.val="Error"),"",_xlpm.val),
_xlpm.Res
)</f>
        <v>#NAME?</v>
      </c>
      <c r="AU33" s="1669" t="e" cm="1">
        <f t="array" aca="1" ref="AU33" ca="1">_xlfn.LET(
_xlpm.val,IF($F33 = "",val_blankRefText,  _xldudf_CX_GET(CX_ENTITY,($F33),AU$11,AU$14,,AU$19)),
_xlpm.Res, IF(OR(_xlpm.val="",_xlpm.val="Error"),"",_xlpm.val),
_xlpm.Res
)</f>
        <v>#NAME?</v>
      </c>
      <c r="AV33" s="1669" t="e" cm="1">
        <f t="array" aca="1" ref="AV33" ca="1">_xlfn.LET(
_xlpm.val,IF($F33 = "",val_blankRefText,  _xldudf_CX_GET(CX_ENTITY,($F33),AV$11,AV$14,,AV$19)),
_xlpm.Res, IF(OR(_xlpm.val="",_xlpm.val="Error"),"",_xlpm.val),
_xlpm.Res
)</f>
        <v>#NAME?</v>
      </c>
      <c r="AW33" s="1669" t="e" cm="1">
        <f t="array" aca="1" ref="AW33" ca="1">_xlfn.LET(
_xlpm.val,IF($F33 = "",val_blankRefText,  _xldudf_CX_GET(CX_ENTITY,($F33),AW$11,AW$14,,AW$19)),
_xlpm.Res, IF(OR(_xlpm.val="",_xlpm.val="Error"),"",_xlpm.val),
_xlpm.Res
)</f>
        <v>#NAME?</v>
      </c>
      <c r="AX33" s="1669" t="e" cm="1">
        <f t="array" aca="1" ref="AX33" ca="1">_xlfn.LET(
_xlpm.val,IF($F33 = "",val_blankRefText,  _xldudf_CX_GET(CX_ENTITY,($F33),AX$11,AX$14,,AX$19)),
_xlpm.Res, IF(OR(_xlpm.val="",_xlpm.val="Error"),"",_xlpm.val),
_xlpm.Res
)</f>
        <v>#NAME?</v>
      </c>
      <c r="AY33" s="1669" t="e" cm="1">
        <f t="array" aca="1" ref="AY33" ca="1">_xlfn.LET(
_xlpm.val,IF($F33 = "",val_blankRefText,  _xldudf_CX_GET(CX_ENTITY,($F33),AY$11,AY$14,,AY$19)),
_xlpm.Res, IF(OR(_xlpm.val="",_xlpm.val="Error"),"",_xlpm.val),
_xlpm.Res
)</f>
        <v>#NAME?</v>
      </c>
      <c r="AZ33" s="1669" t="e" cm="1">
        <f t="array" aca="1" ref="AZ33" ca="1">_xlfn.LET(
_xlpm.val,IF($F33 = "",val_blankRefText,  _xldudf_CX_GET(CX_ENTITY,($F33),AZ$11,AZ$14,,AZ$19)),
_xlpm.Res, IF(OR(_xlpm.val="",_xlpm.val="Error"),"",_xlpm.val),
_xlpm.Res
)</f>
        <v>#NAME?</v>
      </c>
      <c r="BA33" s="1669" t="e" cm="1">
        <f t="array" aca="1" ref="BA33" ca="1">_xlfn.LET(
_xlpm.val,IF($F33 = "",val_blankRefText,  _xldudf_CX_GET(CX_ENTITY,($F33),BA$11,BA$14,,BA$19)),
_xlpm.Res, IF(OR(_xlpm.val="",_xlpm.val="Error"),"",_xlpm.val),
_xlpm.Res
)</f>
        <v>#NAME?</v>
      </c>
      <c r="BB33" s="1669" t="e" cm="1">
        <f t="array" aca="1" ref="BB33" ca="1">_xlfn.LET(
_xlpm.val,IF($F33 = "",val_blankRefText,  _xldudf_CX_GET(CX_ENTITY,($F33),BB$11,BB$14,,BB$19)),
_xlpm.Res, IF(OR(_xlpm.val="",_xlpm.val="Error"),"",_xlpm.val),
_xlpm.Res
)</f>
        <v>#NAME?</v>
      </c>
      <c r="BC33" s="1669" t="e" cm="1">
        <f t="array" aca="1" ref="BC33" ca="1">_xlfn.LET(
_xlpm.val,IF($F33 = "",val_blankRefText,  _xldudf_CX_GET(CX_ENTITY,($F33),BC$11,BC$14,,BC$19)),
_xlpm.Res, IF(OR(_xlpm.val="",_xlpm.val="Error"),"",_xlpm.val),
_xlpm.Res
)</f>
        <v>#NAME?</v>
      </c>
      <c r="BD33" s="1669" t="e" cm="1">
        <f t="array" aca="1" ref="BD33" ca="1">_xlfn.LET(
_xlpm.val,IF($F33 = "",val_blankRefText,  _xldudf_CX_GET(CX_ENTITY,($F33),BD$11,BD$14,,BD$19)),
_xlpm.Res, IF(OR(_xlpm.val="",_xlpm.val="Error"),"",_xlpm.val),
_xlpm.Res
)</f>
        <v>#NAME?</v>
      </c>
      <c r="BE33" s="1669" t="e" cm="1">
        <f t="array" aca="1" ref="BE33" ca="1">_xlfn.LET(
_xlpm.val,IF($F33 = "",val_blankRefText,  _xldudf_CX_GET(CX_ENTITY,($F33),BE$11,BE$14,,BE$19)),
_xlpm.Res, IF(OR(_xlpm.val="",_xlpm.val="Error"),"",_xlpm.val),
_xlpm.Res
)</f>
        <v>#NAME?</v>
      </c>
      <c r="BF33" s="1669" t="e" cm="1">
        <f t="array" aca="1" ref="BF33" ca="1">_xlfn.LET(
_xlpm.val,IF($F33 = "",val_blankRefText,  _xldudf_CX_GET(CX_ENTITY,($F33),BF$11,BF$14,,BF$19)),
_xlpm.Res, IF(OR(_xlpm.val="",_xlpm.val="Error"),"",_xlpm.val),
_xlpm.Res
)</f>
        <v>#NAME?</v>
      </c>
      <c r="BG33" s="1669" t="e" cm="1">
        <f t="array" aca="1" ref="BG33" ca="1">_xlfn.LET(
_xlpm.val,IF($F33 = "",val_blankRefText,  _xldudf_CX_GET(CX_ENTITY,($F33),BG$11,BG$14,,BG$19)),
_xlpm.Res, IF(OR(_xlpm.val="",_xlpm.val="Error"),"",_xlpm.val),
_xlpm.Res
)</f>
        <v>#NAME?</v>
      </c>
      <c r="BH33" s="1669" t="e" cm="1">
        <f t="array" aca="1" ref="BH33" ca="1">_xlfn.LET(
_xlpm.val,IF($F33 = "",val_blankRefText,  _xldudf_CX_GET(CX_ENTITY,($F33),BH$11,BH$14,,BH$19)),
_xlpm.Res, IF(OR(_xlpm.val="",_xlpm.val="Error"),"",_xlpm.val),
_xlpm.Res
)</f>
        <v>#NAME?</v>
      </c>
      <c r="BI33" s="1669" t="e" cm="1">
        <f t="array" aca="1" ref="BI33" ca="1">_xlfn.LET(
_xlpm.val,IF($F33 = "",val_blankRefText,  _xldudf_CX_GET(CX_ENTITY,($F33),BI$11,BI$14,,BI$19)),
_xlpm.Res, IF(OR(_xlpm.val="",_xlpm.val="Error"),"",_xlpm.val),
_xlpm.Res
)</f>
        <v>#NAME?</v>
      </c>
      <c r="BJ33" s="1669" t="e" cm="1">
        <f t="array" aca="1" ref="BJ33" ca="1">_xlfn.LET(
_xlpm.val,IF($F33 = "",val_blankRefText,  _xldudf_CX_GET(CX_ENTITY,($F33),BJ$11,BJ$14,,BJ$19)),
_xlpm.Res, IF(OR(_xlpm.val="",_xlpm.val="Error"),"",_xlpm.val),
_xlpm.Res
)</f>
        <v>#NAME?</v>
      </c>
      <c r="BK33" s="1669" t="e" cm="1">
        <f t="array" aca="1" ref="BK33" ca="1">_xlfn.LET(
_xlpm.val,IF($F33 = "",val_blankRefText,  _xldudf_CX_GET(CX_ENTITY,($F33),BK$11,BK$14,,BK$19)),
_xlpm.Res, IF(OR(_xlpm.val="",_xlpm.val="Error"),"",_xlpm.val),
_xlpm.Res
)</f>
        <v>#NAME?</v>
      </c>
      <c r="BL33" s="1669" t="e" cm="1">
        <f t="array" aca="1" ref="BL33" ca="1">_xlfn.LET(
_xlpm.val,IF($F33 = "",val_blankRefText,  _xldudf_CX_GET(CX_ENTITY,($F33),BL$11,BL$14,,BL$19)),
_xlpm.Res, IF(OR(_xlpm.val="",_xlpm.val="Error"),"",_xlpm.val),
_xlpm.Res
)</f>
        <v>#NAME?</v>
      </c>
      <c r="BM33" s="1669" t="e" cm="1">
        <f t="array" aca="1" ref="BM33" ca="1">_xlfn.LET(
_xlpm.val,IF($F33 = "",val_blankRefText,  _xldudf_CX_GET(CX_ENTITY,($F33),BM$11,BM$14,,BM$19)),
_xlpm.Res, IF(OR(_xlpm.val="",_xlpm.val="Error"),"",_xlpm.val),
_xlpm.Res
)</f>
        <v>#NAME?</v>
      </c>
      <c r="BN33" s="1669" t="e" cm="1">
        <f t="array" aca="1" ref="BN33" ca="1">_xlfn.LET(
_xlpm.val,IF($F33 = "",val_blankRefText,  _xldudf_CX_GET(CX_ENTITY,($F33),BN$11,BN$14,,BN$19)),
_xlpm.Res, IF(OR(_xlpm.val="",_xlpm.val="Error"),"",_xlpm.val),
_xlpm.Res
)</f>
        <v>#NAME?</v>
      </c>
      <c r="BO33" s="2095"/>
      <c r="BP33" s="2095"/>
      <c r="BQ33" s="2095"/>
      <c r="BR33" s="2095"/>
      <c r="BS33" s="2095"/>
      <c r="BT33" s="2095"/>
      <c r="BU33" s="2095"/>
      <c r="BV33" s="2095"/>
      <c r="BW33" s="2095"/>
      <c r="BX33" s="2095"/>
      <c r="BY33" s="2095"/>
      <c r="BZ33" s="2095"/>
      <c r="CA33" s="926"/>
      <c r="CB33" s="921"/>
      <c r="CC33" s="927"/>
      <c r="CD33" s="920" t="e" cm="1">
        <f t="array" aca="1" ref="CD33" ca="1">_xlfn.XLOOKUP(BS!CD$11, array_timeline, BS!$AD33:$BN33)</f>
        <v>#NAME?</v>
      </c>
      <c r="CE33" s="920" t="e" cm="1">
        <f t="array" aca="1" ref="CE33" ca="1">_xlfn.XLOOKUP(BS!CE$11, array_timeline, BS!$AD33:$BN33)</f>
        <v>#NAME?</v>
      </c>
      <c r="CF33" s="925"/>
      <c r="CG33" s="920" t="e" cm="1">
        <f t="array" aca="1" ref="CG33" ca="1">_xlfn.LET(
_xlpm.val,IF($F33 = "",val_blankRefText,  _xldudf_CX_GET(CX_ENTITY,($F33),CG$11,CG$14,,(CG$19))),
_xlpm.Res, IF(OR(_xlpm.val="",_xlpm.val="Error"),"",_xlpm.val),
_xlpm.Res
)</f>
        <v>#NAME?</v>
      </c>
      <c r="CH33" s="920" t="e" cm="1">
        <f t="array" aca="1" ref="CH33" ca="1">_xlfn.LET(
_xlpm.val,IF($F33 = "",val_blankRefText,  _xldudf_CX_GET(CX_ENTITY,($F33),CH$11,CH$14,,(CH$19))),
_xlpm.Res, IF(OR(_xlpm.val="",_xlpm.val="Error"),"",_xlpm.val),
_xlpm.Res
)</f>
        <v>#NAME?</v>
      </c>
      <c r="CI33" s="200"/>
    </row>
    <row r="34" spans="1:87" ht="21" customHeight="1">
      <c r="A34" s="696" t="s">
        <v>738</v>
      </c>
      <c r="B34" s="577" t="s">
        <v>435</v>
      </c>
      <c r="C34" s="577" t="s">
        <v>1721</v>
      </c>
      <c r="D34" s="577"/>
      <c r="E34" s="577" t="e" cm="1">
        <f t="array" aca="1" ref="E34" ca="1">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#NAME?</v>
      </c>
      <c r="F34" s="577" t="str">
        <f t="shared" si="1"/>
        <v>Others Instrument(s)</v>
      </c>
      <c r="G34" s="574"/>
      <c r="H34" s="578">
        <v>1</v>
      </c>
      <c r="I34" s="578">
        <v>1</v>
      </c>
      <c r="J34" s="401"/>
      <c r="K34" s="401"/>
      <c r="L34" s="579" t="b">
        <v>1</v>
      </c>
      <c r="N34" s="158"/>
      <c r="O34" s="101"/>
      <c r="P34" s="52"/>
      <c r="Q34" s="101"/>
      <c r="R34" s="126"/>
      <c r="S34" s="101"/>
      <c r="T34" s="101"/>
      <c r="U34" s="39"/>
      <c r="W34" s="91" t="str">
        <f t="shared" si="4"/>
        <v>Actual</v>
      </c>
      <c r="X34" s="857">
        <v>-1</v>
      </c>
      <c r="Y34" s="2627" t="s">
        <v>435</v>
      </c>
      <c r="Z34" s="198" cm="1">
        <f t="array" ref="Z34">_xlfn.SWITCH(
    TRUE,
    $L34="",0,
    $L34=TRUE, 1,
    $L34=FALSE,-1,
)</f>
        <v>1</v>
      </c>
      <c r="AA34" s="2625"/>
      <c r="AB34" s="2626" t="s">
        <v>435</v>
      </c>
      <c r="AC34" s="88" t="str" cm="1">
        <f t="array" ref="AC34">IFERROR(IF(_xlfn.XMATCH(AB34,tbl_acctDef[Term],0)&gt;0, fx_getIcon("find"), ""),"")</f>
        <v/>
      </c>
      <c r="AD34" s="1669" t="e" cm="1">
        <f t="array" aca="1" ref="AD34" ca="1">_xlfn.LET(
_xlpm.val,IF($F34 = "",val_blankRefText,  _xldudf_CX_GET(CX_ENTITY,($F34),AD$11,AD$14,,AD$19)),
_xlpm.Res, IF(OR(_xlpm.val="",_xlpm.val="Error"),"",_xlpm.val),
_xlpm.Res
)</f>
        <v>#NAME?</v>
      </c>
      <c r="AE34" s="1669" t="e" cm="1">
        <f t="array" aca="1" ref="AE34" ca="1">_xlfn.LET(
_xlpm.val,IF($F34 = "",val_blankRefText,  _xldudf_CX_GET(CX_ENTITY,($F34),AE$11,AE$14,,AE$19)),
_xlpm.Res, IF(OR(_xlpm.val="",_xlpm.val="Error"),"",_xlpm.val),
_xlpm.Res
)</f>
        <v>#NAME?</v>
      </c>
      <c r="AF34" s="1669" t="e" cm="1">
        <f t="array" aca="1" ref="AF34" ca="1">_xlfn.LET(
_xlpm.val,IF($F34 = "",val_blankRefText,  _xldudf_CX_GET(CX_ENTITY,($F34),AF$11,AF$14,,AF$19)),
_xlpm.Res, IF(OR(_xlpm.val="",_xlpm.val="Error"),"",_xlpm.val),
_xlpm.Res
)</f>
        <v>#NAME?</v>
      </c>
      <c r="AG34" s="1669" t="e" cm="1">
        <f t="array" aca="1" ref="AG34" ca="1">_xlfn.LET(
_xlpm.val,IF($F34 = "",val_blankRefText,  _xldudf_CX_GET(CX_ENTITY,($F34),AG$11,AG$14,,AG$19)),
_xlpm.Res, IF(OR(_xlpm.val="",_xlpm.val="Error"),"",_xlpm.val),
_xlpm.Res
)</f>
        <v>#NAME?</v>
      </c>
      <c r="AH34" s="1669" t="e" cm="1">
        <f t="array" aca="1" ref="AH34" ca="1">_xlfn.LET(
_xlpm.val,IF($F34 = "",val_blankRefText,  _xldudf_CX_GET(CX_ENTITY,($F34),AH$11,AH$14,,AH$19)),
_xlpm.Res, IF(OR(_xlpm.val="",_xlpm.val="Error"),"",_xlpm.val),
_xlpm.Res
)</f>
        <v>#NAME?</v>
      </c>
      <c r="AI34" s="1669" t="e" cm="1">
        <f t="array" aca="1" ref="AI34" ca="1">_xlfn.LET(
_xlpm.val,IF($F34 = "",val_blankRefText,  _xldudf_CX_GET(CX_ENTITY,($F34),AI$11,AI$14,,AI$19)),
_xlpm.Res, IF(OR(_xlpm.val="",_xlpm.val="Error"),"",_xlpm.val),
_xlpm.Res
)</f>
        <v>#NAME?</v>
      </c>
      <c r="AJ34" s="1669" t="e" cm="1">
        <f t="array" aca="1" ref="AJ34" ca="1">_xlfn.LET(
_xlpm.val,IF($F34 = "",val_blankRefText,  _xldudf_CX_GET(CX_ENTITY,($F34),AJ$11,AJ$14,,AJ$19)),
_xlpm.Res, IF(OR(_xlpm.val="",_xlpm.val="Error"),"",_xlpm.val),
_xlpm.Res
)</f>
        <v>#NAME?</v>
      </c>
      <c r="AK34" s="1669" t="e" cm="1">
        <f t="array" aca="1" ref="AK34" ca="1">_xlfn.LET(
_xlpm.val,IF($F34 = "",val_blankRefText,  _xldudf_CX_GET(CX_ENTITY,($F34),AK$11,AK$14,,AK$19)),
_xlpm.Res, IF(OR(_xlpm.val="",_xlpm.val="Error"),"",_xlpm.val),
_xlpm.Res
)</f>
        <v>#NAME?</v>
      </c>
      <c r="AL34" s="1669" t="e" cm="1">
        <f t="array" aca="1" ref="AL34" ca="1">_xlfn.LET(
_xlpm.val,IF($F34 = "",val_blankRefText,  _xldudf_CX_GET(CX_ENTITY,($F34),AL$11,AL$14,,AL$19)),
_xlpm.Res, IF(OR(_xlpm.val="",_xlpm.val="Error"),"",_xlpm.val),
_xlpm.Res
)</f>
        <v>#NAME?</v>
      </c>
      <c r="AM34" s="1669" t="e" cm="1">
        <f t="array" aca="1" ref="AM34" ca="1">_xlfn.LET(
_xlpm.val,IF($F34 = "",val_blankRefText,  _xldudf_CX_GET(CX_ENTITY,($F34),AM$11,AM$14,,AM$19)),
_xlpm.Res, IF(OR(_xlpm.val="",_xlpm.val="Error"),"",_xlpm.val),
_xlpm.Res
)</f>
        <v>#NAME?</v>
      </c>
      <c r="AN34" s="1669" t="e" cm="1">
        <f t="array" aca="1" ref="AN34" ca="1">_xlfn.LET(
_xlpm.val,IF($F34 = "",val_blankRefText,  _xldudf_CX_GET(CX_ENTITY,($F34),AN$11,AN$14,,AN$19)),
_xlpm.Res, IF(OR(_xlpm.val="",_xlpm.val="Error"),"",_xlpm.val),
_xlpm.Res
)</f>
        <v>#NAME?</v>
      </c>
      <c r="AO34" s="1669" t="e" cm="1">
        <f t="array" aca="1" ref="AO34" ca="1">_xlfn.LET(
_xlpm.val,IF($F34 = "",val_blankRefText,  _xldudf_CX_GET(CX_ENTITY,($F34),AO$11,AO$14,,AO$19)),
_xlpm.Res, IF(OR(_xlpm.val="",_xlpm.val="Error"),"",_xlpm.val),
_xlpm.Res
)</f>
        <v>#NAME?</v>
      </c>
      <c r="AP34" s="1669" t="e" cm="1">
        <f t="array" aca="1" ref="AP34" ca="1">_xlfn.LET(
_xlpm.val,IF($F34 = "",val_blankRefText,  _xldudf_CX_GET(CX_ENTITY,($F34),AP$11,AP$14,,AP$19)),
_xlpm.Res, IF(OR(_xlpm.val="",_xlpm.val="Error"),"",_xlpm.val),
_xlpm.Res
)</f>
        <v>#NAME?</v>
      </c>
      <c r="AQ34" s="1669" t="e" cm="1">
        <f t="array" aca="1" ref="AQ34" ca="1">_xlfn.LET(
_xlpm.val,IF($F34 = "",val_blankRefText,  _xldudf_CX_GET(CX_ENTITY,($F34),AQ$11,AQ$14,,AQ$19)),
_xlpm.Res, IF(OR(_xlpm.val="",_xlpm.val="Error"),"",_xlpm.val),
_xlpm.Res
)</f>
        <v>#NAME?</v>
      </c>
      <c r="AR34" s="1669" t="e" cm="1">
        <f t="array" aca="1" ref="AR34" ca="1">_xlfn.LET(
_xlpm.val,IF($F34 = "",val_blankRefText,  _xldudf_CX_GET(CX_ENTITY,($F34),AR$11,AR$14,,AR$19)),
_xlpm.Res, IF(OR(_xlpm.val="",_xlpm.val="Error"),"",_xlpm.val),
_xlpm.Res
)</f>
        <v>#NAME?</v>
      </c>
      <c r="AS34" s="1669" t="e" cm="1">
        <f t="array" aca="1" ref="AS34" ca="1">_xlfn.LET(
_xlpm.val,IF($F34 = "",val_blankRefText,  _xldudf_CX_GET(CX_ENTITY,($F34),AS$11,AS$14,,AS$19)),
_xlpm.Res, IF(OR(_xlpm.val="",_xlpm.val="Error"),"",_xlpm.val),
_xlpm.Res
)</f>
        <v>#NAME?</v>
      </c>
      <c r="AT34" s="1669" t="e" cm="1">
        <f t="array" aca="1" ref="AT34" ca="1">_xlfn.LET(
_xlpm.val,IF($F34 = "",val_blankRefText,  _xldudf_CX_GET(CX_ENTITY,($F34),AT$11,AT$14,,AT$19)),
_xlpm.Res, IF(OR(_xlpm.val="",_xlpm.val="Error"),"",_xlpm.val),
_xlpm.Res
)</f>
        <v>#NAME?</v>
      </c>
      <c r="AU34" s="1669" t="e" cm="1">
        <f t="array" aca="1" ref="AU34" ca="1">_xlfn.LET(
_xlpm.val,IF($F34 = "",val_blankRefText,  _xldudf_CX_GET(CX_ENTITY,($F34),AU$11,AU$14,,AU$19)),
_xlpm.Res, IF(OR(_xlpm.val="",_xlpm.val="Error"),"",_xlpm.val),
_xlpm.Res
)</f>
        <v>#NAME?</v>
      </c>
      <c r="AV34" s="1669" t="e" cm="1">
        <f t="array" aca="1" ref="AV34" ca="1">_xlfn.LET(
_xlpm.val,IF($F34 = "",val_blankRefText,  _xldudf_CX_GET(CX_ENTITY,($F34),AV$11,AV$14,,AV$19)),
_xlpm.Res, IF(OR(_xlpm.val="",_xlpm.val="Error"),"",_xlpm.val),
_xlpm.Res
)</f>
        <v>#NAME?</v>
      </c>
      <c r="AW34" s="1669" t="e" cm="1">
        <f t="array" aca="1" ref="AW34" ca="1">_xlfn.LET(
_xlpm.val,IF($F34 = "",val_blankRefText,  _xldudf_CX_GET(CX_ENTITY,($F34),AW$11,AW$14,,AW$19)),
_xlpm.Res, IF(OR(_xlpm.val="",_xlpm.val="Error"),"",_xlpm.val),
_xlpm.Res
)</f>
        <v>#NAME?</v>
      </c>
      <c r="AX34" s="1669" t="e" cm="1">
        <f t="array" aca="1" ref="AX34" ca="1">_xlfn.LET(
_xlpm.val,IF($F34 = "",val_blankRefText,  _xldudf_CX_GET(CX_ENTITY,($F34),AX$11,AX$14,,AX$19)),
_xlpm.Res, IF(OR(_xlpm.val="",_xlpm.val="Error"),"",_xlpm.val),
_xlpm.Res
)</f>
        <v>#NAME?</v>
      </c>
      <c r="AY34" s="1669" t="e" cm="1">
        <f t="array" aca="1" ref="AY34" ca="1">_xlfn.LET(
_xlpm.val,IF($F34 = "",val_blankRefText,  _xldudf_CX_GET(CX_ENTITY,($F34),AY$11,AY$14,,AY$19)),
_xlpm.Res, IF(OR(_xlpm.val="",_xlpm.val="Error"),"",_xlpm.val),
_xlpm.Res
)</f>
        <v>#NAME?</v>
      </c>
      <c r="AZ34" s="1669" t="e" cm="1">
        <f t="array" aca="1" ref="AZ34" ca="1">_xlfn.LET(
_xlpm.val,IF($F34 = "",val_blankRefText,  _xldudf_CX_GET(CX_ENTITY,($F34),AZ$11,AZ$14,,AZ$19)),
_xlpm.Res, IF(OR(_xlpm.val="",_xlpm.val="Error"),"",_xlpm.val),
_xlpm.Res
)</f>
        <v>#NAME?</v>
      </c>
      <c r="BA34" s="1669" t="e" cm="1">
        <f t="array" aca="1" ref="BA34" ca="1">_xlfn.LET(
_xlpm.val,IF($F34 = "",val_blankRefText,  _xldudf_CX_GET(CX_ENTITY,($F34),BA$11,BA$14,,BA$19)),
_xlpm.Res, IF(OR(_xlpm.val="",_xlpm.val="Error"),"",_xlpm.val),
_xlpm.Res
)</f>
        <v>#NAME?</v>
      </c>
      <c r="BB34" s="1669" t="e" cm="1">
        <f t="array" aca="1" ref="BB34" ca="1">_xlfn.LET(
_xlpm.val,IF($F34 = "",val_blankRefText,  _xldudf_CX_GET(CX_ENTITY,($F34),BB$11,BB$14,,BB$19)),
_xlpm.Res, IF(OR(_xlpm.val="",_xlpm.val="Error"),"",_xlpm.val),
_xlpm.Res
)</f>
        <v>#NAME?</v>
      </c>
      <c r="BC34" s="1669" t="e" cm="1">
        <f t="array" aca="1" ref="BC34" ca="1">_xlfn.LET(
_xlpm.val,IF($F34 = "",val_blankRefText,  _xldudf_CX_GET(CX_ENTITY,($F34),BC$11,BC$14,,BC$19)),
_xlpm.Res, IF(OR(_xlpm.val="",_xlpm.val="Error"),"",_xlpm.val),
_xlpm.Res
)</f>
        <v>#NAME?</v>
      </c>
      <c r="BD34" s="1669" t="e" cm="1">
        <f t="array" aca="1" ref="BD34" ca="1">_xlfn.LET(
_xlpm.val,IF($F34 = "",val_blankRefText,  _xldudf_CX_GET(CX_ENTITY,($F34),BD$11,BD$14,,BD$19)),
_xlpm.Res, IF(OR(_xlpm.val="",_xlpm.val="Error"),"",_xlpm.val),
_xlpm.Res
)</f>
        <v>#NAME?</v>
      </c>
      <c r="BE34" s="1669" t="e" cm="1">
        <f t="array" aca="1" ref="BE34" ca="1">_xlfn.LET(
_xlpm.val,IF($F34 = "",val_blankRefText,  _xldudf_CX_GET(CX_ENTITY,($F34),BE$11,BE$14,,BE$19)),
_xlpm.Res, IF(OR(_xlpm.val="",_xlpm.val="Error"),"",_xlpm.val),
_xlpm.Res
)</f>
        <v>#NAME?</v>
      </c>
      <c r="BF34" s="1669" t="e" cm="1">
        <f t="array" aca="1" ref="BF34" ca="1">_xlfn.LET(
_xlpm.val,IF($F34 = "",val_blankRefText,  _xldudf_CX_GET(CX_ENTITY,($F34),BF$11,BF$14,,BF$19)),
_xlpm.Res, IF(OR(_xlpm.val="",_xlpm.val="Error"),"",_xlpm.val),
_xlpm.Res
)</f>
        <v>#NAME?</v>
      </c>
      <c r="BG34" s="1669" t="e" cm="1">
        <f t="array" aca="1" ref="BG34" ca="1">_xlfn.LET(
_xlpm.val,IF($F34 = "",val_blankRefText,  _xldudf_CX_GET(CX_ENTITY,($F34),BG$11,BG$14,,BG$19)),
_xlpm.Res, IF(OR(_xlpm.val="",_xlpm.val="Error"),"",_xlpm.val),
_xlpm.Res
)</f>
        <v>#NAME?</v>
      </c>
      <c r="BH34" s="1669" t="e" cm="1">
        <f t="array" aca="1" ref="BH34" ca="1">_xlfn.LET(
_xlpm.val,IF($F34 = "",val_blankRefText,  _xldudf_CX_GET(CX_ENTITY,($F34),BH$11,BH$14,,BH$19)),
_xlpm.Res, IF(OR(_xlpm.val="",_xlpm.val="Error"),"",_xlpm.val),
_xlpm.Res
)</f>
        <v>#NAME?</v>
      </c>
      <c r="BI34" s="1669" t="e" cm="1">
        <f t="array" aca="1" ref="BI34" ca="1">_xlfn.LET(
_xlpm.val,IF($F34 = "",val_blankRefText,  _xldudf_CX_GET(CX_ENTITY,($F34),BI$11,BI$14,,BI$19)),
_xlpm.Res, IF(OR(_xlpm.val="",_xlpm.val="Error"),"",_xlpm.val),
_xlpm.Res
)</f>
        <v>#NAME?</v>
      </c>
      <c r="BJ34" s="1669" t="e" cm="1">
        <f t="array" aca="1" ref="BJ34" ca="1">_xlfn.LET(
_xlpm.val,IF($F34 = "",val_blankRefText,  _xldudf_CX_GET(CX_ENTITY,($F34),BJ$11,BJ$14,,BJ$19)),
_xlpm.Res, IF(OR(_xlpm.val="",_xlpm.val="Error"),"",_xlpm.val),
_xlpm.Res
)</f>
        <v>#NAME?</v>
      </c>
      <c r="BK34" s="1669" t="e" cm="1">
        <f t="array" aca="1" ref="BK34" ca="1">_xlfn.LET(
_xlpm.val,IF($F34 = "",val_blankRefText,  _xldudf_CX_GET(CX_ENTITY,($F34),BK$11,BK$14,,BK$19)),
_xlpm.Res, IF(OR(_xlpm.val="",_xlpm.val="Error"),"",_xlpm.val),
_xlpm.Res
)</f>
        <v>#NAME?</v>
      </c>
      <c r="BL34" s="1669" t="e" cm="1">
        <f t="array" aca="1" ref="BL34" ca="1">_xlfn.LET(
_xlpm.val,IF($F34 = "",val_blankRefText,  _xldudf_CX_GET(CX_ENTITY,($F34),BL$11,BL$14,,BL$19)),
_xlpm.Res, IF(OR(_xlpm.val="",_xlpm.val="Error"),"",_xlpm.val),
_xlpm.Res
)</f>
        <v>#NAME?</v>
      </c>
      <c r="BM34" s="1669" t="e" cm="1">
        <f t="array" aca="1" ref="BM34" ca="1">_xlfn.LET(
_xlpm.val,IF($F34 = "",val_blankRefText,  _xldudf_CX_GET(CX_ENTITY,($F34),BM$11,BM$14,,BM$19)),
_xlpm.Res, IF(OR(_xlpm.val="",_xlpm.val="Error"),"",_xlpm.val),
_xlpm.Res
)</f>
        <v>#NAME?</v>
      </c>
      <c r="BN34" s="1669" t="e" cm="1">
        <f t="array" aca="1" ref="BN34" ca="1">_xlfn.LET(
_xlpm.val,IF($F34 = "",val_blankRefText,  _xldudf_CX_GET(CX_ENTITY,($F34),BN$11,BN$14,,BN$19)),
_xlpm.Res, IF(OR(_xlpm.val="",_xlpm.val="Error"),"",_xlpm.val),
_xlpm.Res
)</f>
        <v>#NAME?</v>
      </c>
      <c r="BO34" s="2095"/>
      <c r="BP34" s="2095"/>
      <c r="BQ34" s="2095"/>
      <c r="BR34" s="2095"/>
      <c r="BS34" s="2095"/>
      <c r="BT34" s="2095"/>
      <c r="BU34" s="2095"/>
      <c r="BV34" s="2095"/>
      <c r="BW34" s="2095"/>
      <c r="BX34" s="2095"/>
      <c r="BY34" s="2095"/>
      <c r="BZ34" s="2095"/>
      <c r="CA34" s="926"/>
      <c r="CB34" s="921"/>
      <c r="CC34" s="927"/>
      <c r="CD34" s="920" t="e" cm="1">
        <f t="array" aca="1" ref="CD34" ca="1">_xlfn.XLOOKUP(BS!CD$11, array_timeline, BS!$AD34:$BN34)</f>
        <v>#NAME?</v>
      </c>
      <c r="CE34" s="920" t="e" cm="1">
        <f t="array" aca="1" ref="CE34" ca="1">_xlfn.XLOOKUP(BS!CE$11, array_timeline, BS!$AD34:$BN34)</f>
        <v>#NAME?</v>
      </c>
      <c r="CF34" s="925"/>
      <c r="CG34" s="920" t="e" cm="1">
        <f t="array" aca="1" ref="CG34" ca="1">_xlfn.LET(
_xlpm.val,IF($F34 = "",val_blankRefText,  _xldudf_CX_GET(CX_ENTITY,($F34),CG$11,CG$14,,(CG$19))),
_xlpm.Res, IF(OR(_xlpm.val="",_xlpm.val="Error"),"",_xlpm.val),
_xlpm.Res
)</f>
        <v>#NAME?</v>
      </c>
      <c r="CH34" s="920" t="e" cm="1">
        <f t="array" aca="1" ref="CH34" ca="1">_xlfn.LET(
_xlpm.val,IF($F34 = "",val_blankRefText,  _xldudf_CX_GET(CX_ENTITY,($F34),CH$11,CH$14,,(CH$19))),
_xlpm.Res, IF(OR(_xlpm.val="",_xlpm.val="Error"),"",_xlpm.val),
_xlpm.Res
)</f>
        <v>#NAME?</v>
      </c>
      <c r="CI34" s="200"/>
    </row>
    <row r="35" spans="1:87" ht="21" customHeight="1">
      <c r="A35" s="696" t="s">
        <v>741</v>
      </c>
      <c r="B35" s="577" t="s">
        <v>1722</v>
      </c>
      <c r="C35" s="577" t="s">
        <v>1723</v>
      </c>
      <c r="D35" s="577"/>
      <c r="E35" s="577" t="e" cm="1">
        <f t="array" aca="1" ref="E35" ca="1">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#NAME?</v>
      </c>
      <c r="F35" s="577" t="str">
        <f t="shared" si="1"/>
        <v>Gross External Acquisition / Refi Debt</v>
      </c>
      <c r="G35" s="574"/>
      <c r="H35" s="578">
        <v>2</v>
      </c>
      <c r="I35" s="578">
        <v>1</v>
      </c>
      <c r="J35" s="401"/>
      <c r="K35" s="401"/>
      <c r="L35" s="579">
        <v>-1</v>
      </c>
      <c r="N35" s="158"/>
      <c r="O35" s="101"/>
      <c r="P35" s="52"/>
      <c r="Q35" s="101"/>
      <c r="R35" s="101"/>
      <c r="S35" s="101"/>
      <c r="T35" s="101"/>
      <c r="U35" s="39"/>
      <c r="W35" s="922" t="str">
        <f t="shared" si="4"/>
        <v>Actual</v>
      </c>
      <c r="X35" s="1294">
        <v>0</v>
      </c>
      <c r="Y35" s="2628" t="s">
        <v>1722</v>
      </c>
      <c r="Z35" s="198" cm="1">
        <f t="array" ref="Z35">_xlfn.SWITCH(
    TRUE,
    $L35="",0,
    $L35=TRUE, 1,
    $L35=FALSE,-1,
)</f>
        <v>0</v>
      </c>
      <c r="AA35" s="2629"/>
      <c r="AB35" s="2623" t="s">
        <v>1722</v>
      </c>
      <c r="AC35" s="88" t="str" cm="1">
        <f t="array" ref="AC35">IFERROR(IF(_xlfn.XMATCH(AB35,tbl_acctDef[Term],0)&gt;0, fx_getIcon("find"), ""),"")</f>
        <v/>
      </c>
      <c r="AD35" s="1669" t="e" cm="1">
        <f t="array" aca="1" ref="AD35" ca="1">_xlfn.LET(
_xlpm.val,IF($F35 = "",val_blankRefText,  _xldudf_CX_GET(CX_ENTITY,($F35),AD$11,AD$14,,AD$19)),
_xlpm.Res, IF(OR(_xlpm.val="",_xlpm.val="Error"),"",_xlpm.val),
_xlpm.Res
)</f>
        <v>#NAME?</v>
      </c>
      <c r="AE35" s="1669" t="e" cm="1">
        <f t="array" aca="1" ref="AE35" ca="1">_xlfn.LET(
_xlpm.val,IF($F35 = "",val_blankRefText,  _xldudf_CX_GET(CX_ENTITY,($F35),AE$11,AE$14,,AE$19)),
_xlpm.Res, IF(OR(_xlpm.val="",_xlpm.val="Error"),"",_xlpm.val),
_xlpm.Res
)</f>
        <v>#NAME?</v>
      </c>
      <c r="AF35" s="1669" t="e" cm="1">
        <f t="array" aca="1" ref="AF35" ca="1">_xlfn.LET(
_xlpm.val,IF($F35 = "",val_blankRefText,  _xldudf_CX_GET(CX_ENTITY,($F35),AF$11,AF$14,,AF$19)),
_xlpm.Res, IF(OR(_xlpm.val="",_xlpm.val="Error"),"",_xlpm.val),
_xlpm.Res
)</f>
        <v>#NAME?</v>
      </c>
      <c r="AG35" s="1669" t="e" cm="1">
        <f t="array" aca="1" ref="AG35" ca="1">_xlfn.LET(
_xlpm.val,IF($F35 = "",val_blankRefText,  _xldudf_CX_GET(CX_ENTITY,($F35),AG$11,AG$14,,AG$19)),
_xlpm.Res, IF(OR(_xlpm.val="",_xlpm.val="Error"),"",_xlpm.val),
_xlpm.Res
)</f>
        <v>#NAME?</v>
      </c>
      <c r="AH35" s="1669" t="e" cm="1">
        <f t="array" aca="1" ref="AH35" ca="1">_xlfn.LET(
_xlpm.val,IF($F35 = "",val_blankRefText,  _xldudf_CX_GET(CX_ENTITY,($F35),AH$11,AH$14,,AH$19)),
_xlpm.Res, IF(OR(_xlpm.val="",_xlpm.val="Error"),"",_xlpm.val),
_xlpm.Res
)</f>
        <v>#NAME?</v>
      </c>
      <c r="AI35" s="1669" t="e" cm="1">
        <f t="array" aca="1" ref="AI35" ca="1">_xlfn.LET(
_xlpm.val,IF($F35 = "",val_blankRefText,  _xldudf_CX_GET(CX_ENTITY,($F35),AI$11,AI$14,,AI$19)),
_xlpm.Res, IF(OR(_xlpm.val="",_xlpm.val="Error"),"",_xlpm.val),
_xlpm.Res
)</f>
        <v>#NAME?</v>
      </c>
      <c r="AJ35" s="1669" t="e" cm="1">
        <f t="array" aca="1" ref="AJ35" ca="1">_xlfn.LET(
_xlpm.val,IF($F35 = "",val_blankRefText,  _xldudf_CX_GET(CX_ENTITY,($F35),AJ$11,AJ$14,,AJ$19)),
_xlpm.Res, IF(OR(_xlpm.val="",_xlpm.val="Error"),"",_xlpm.val),
_xlpm.Res
)</f>
        <v>#NAME?</v>
      </c>
      <c r="AK35" s="1669" t="e" cm="1">
        <f t="array" aca="1" ref="AK35" ca="1">_xlfn.LET(
_xlpm.val,IF($F35 = "",val_blankRefText,  _xldudf_CX_GET(CX_ENTITY,($F35),AK$11,AK$14,,AK$19)),
_xlpm.Res, IF(OR(_xlpm.val="",_xlpm.val="Error"),"",_xlpm.val),
_xlpm.Res
)</f>
        <v>#NAME?</v>
      </c>
      <c r="AL35" s="1669" t="e" cm="1">
        <f t="array" aca="1" ref="AL35" ca="1">_xlfn.LET(
_xlpm.val,IF($F35 = "",val_blankRefText,  _xldudf_CX_GET(CX_ENTITY,($F35),AL$11,AL$14,,AL$19)),
_xlpm.Res, IF(OR(_xlpm.val="",_xlpm.val="Error"),"",_xlpm.val),
_xlpm.Res
)</f>
        <v>#NAME?</v>
      </c>
      <c r="AM35" s="1669" t="e" cm="1">
        <f t="array" aca="1" ref="AM35" ca="1">_xlfn.LET(
_xlpm.val,IF($F35 = "",val_blankRefText,  _xldudf_CX_GET(CX_ENTITY,($F35),AM$11,AM$14,,AM$19)),
_xlpm.Res, IF(OR(_xlpm.val="",_xlpm.val="Error"),"",_xlpm.val),
_xlpm.Res
)</f>
        <v>#NAME?</v>
      </c>
      <c r="AN35" s="1669" t="e" cm="1">
        <f t="array" aca="1" ref="AN35" ca="1">_xlfn.LET(
_xlpm.val,IF($F35 = "",val_blankRefText,  _xldudf_CX_GET(CX_ENTITY,($F35),AN$11,AN$14,,AN$19)),
_xlpm.Res, IF(OR(_xlpm.val="",_xlpm.val="Error"),"",_xlpm.val),
_xlpm.Res
)</f>
        <v>#NAME?</v>
      </c>
      <c r="AO35" s="1669" t="e" cm="1">
        <f t="array" aca="1" ref="AO35" ca="1">_xlfn.LET(
_xlpm.val,IF($F35 = "",val_blankRefText,  _xldudf_CX_GET(CX_ENTITY,($F35),AO$11,AO$14,,AO$19)),
_xlpm.Res, IF(OR(_xlpm.val="",_xlpm.val="Error"),"",_xlpm.val),
_xlpm.Res
)</f>
        <v>#NAME?</v>
      </c>
      <c r="AP35" s="1669" t="e" cm="1">
        <f t="array" aca="1" ref="AP35" ca="1">_xlfn.LET(
_xlpm.val,IF($F35 = "",val_blankRefText,  _xldudf_CX_GET(CX_ENTITY,($F35),AP$11,AP$14,,AP$19)),
_xlpm.Res, IF(OR(_xlpm.val="",_xlpm.val="Error"),"",_xlpm.val),
_xlpm.Res
)</f>
        <v>#NAME?</v>
      </c>
      <c r="AQ35" s="1669" t="e" cm="1">
        <f t="array" aca="1" ref="AQ35" ca="1">_xlfn.LET(
_xlpm.val,IF($F35 = "",val_blankRefText,  _xldudf_CX_GET(CX_ENTITY,($F35),AQ$11,AQ$14,,AQ$19)),
_xlpm.Res, IF(OR(_xlpm.val="",_xlpm.val="Error"),"",_xlpm.val),
_xlpm.Res
)</f>
        <v>#NAME?</v>
      </c>
      <c r="AR35" s="1669" t="e" cm="1">
        <f t="array" aca="1" ref="AR35" ca="1">_xlfn.LET(
_xlpm.val,IF($F35 = "",val_blankRefText,  _xldudf_CX_GET(CX_ENTITY,($F35),AR$11,AR$14,,AR$19)),
_xlpm.Res, IF(OR(_xlpm.val="",_xlpm.val="Error"),"",_xlpm.val),
_xlpm.Res
)</f>
        <v>#NAME?</v>
      </c>
      <c r="AS35" s="1669" t="e" cm="1">
        <f t="array" aca="1" ref="AS35" ca="1">_xlfn.LET(
_xlpm.val,IF($F35 = "",val_blankRefText,  _xldudf_CX_GET(CX_ENTITY,($F35),AS$11,AS$14,,AS$19)),
_xlpm.Res, IF(OR(_xlpm.val="",_xlpm.val="Error"),"",_xlpm.val),
_xlpm.Res
)</f>
        <v>#NAME?</v>
      </c>
      <c r="AT35" s="1669" t="e" cm="1">
        <f t="array" aca="1" ref="AT35" ca="1">_xlfn.LET(
_xlpm.val,IF($F35 = "",val_blankRefText,  _xldudf_CX_GET(CX_ENTITY,($F35),AT$11,AT$14,,AT$19)),
_xlpm.Res, IF(OR(_xlpm.val="",_xlpm.val="Error"),"",_xlpm.val),
_xlpm.Res
)</f>
        <v>#NAME?</v>
      </c>
      <c r="AU35" s="1669" t="e" cm="1">
        <f t="array" aca="1" ref="AU35" ca="1">_xlfn.LET(
_xlpm.val,IF($F35 = "",val_blankRefText,  _xldudf_CX_GET(CX_ENTITY,($F35),AU$11,AU$14,,AU$19)),
_xlpm.Res, IF(OR(_xlpm.val="",_xlpm.val="Error"),"",_xlpm.val),
_xlpm.Res
)</f>
        <v>#NAME?</v>
      </c>
      <c r="AV35" s="1669" t="e" cm="1">
        <f t="array" aca="1" ref="AV35" ca="1">_xlfn.LET(
_xlpm.val,IF($F35 = "",val_blankRefText,  _xldudf_CX_GET(CX_ENTITY,($F35),AV$11,AV$14,,AV$19)),
_xlpm.Res, IF(OR(_xlpm.val="",_xlpm.val="Error"),"",_xlpm.val),
_xlpm.Res
)</f>
        <v>#NAME?</v>
      </c>
      <c r="AW35" s="1669" t="e" cm="1">
        <f t="array" aca="1" ref="AW35" ca="1">_xlfn.LET(
_xlpm.val,IF($F35 = "",val_blankRefText,  _xldudf_CX_GET(CX_ENTITY,($F35),AW$11,AW$14,,AW$19)),
_xlpm.Res, IF(OR(_xlpm.val="",_xlpm.val="Error"),"",_xlpm.val),
_xlpm.Res
)</f>
        <v>#NAME?</v>
      </c>
      <c r="AX35" s="1669" t="e" cm="1">
        <f t="array" aca="1" ref="AX35" ca="1">_xlfn.LET(
_xlpm.val,IF($F35 = "",val_blankRefText,  _xldudf_CX_GET(CX_ENTITY,($F35),AX$11,AX$14,,AX$19)),
_xlpm.Res, IF(OR(_xlpm.val="",_xlpm.val="Error"),"",_xlpm.val),
_xlpm.Res
)</f>
        <v>#NAME?</v>
      </c>
      <c r="AY35" s="1669" t="e" cm="1">
        <f t="array" aca="1" ref="AY35" ca="1">_xlfn.LET(
_xlpm.val,IF($F35 = "",val_blankRefText,  _xldudf_CX_GET(CX_ENTITY,($F35),AY$11,AY$14,,AY$19)),
_xlpm.Res, IF(OR(_xlpm.val="",_xlpm.val="Error"),"",_xlpm.val),
_xlpm.Res
)</f>
        <v>#NAME?</v>
      </c>
      <c r="AZ35" s="1669" t="e" cm="1">
        <f t="array" aca="1" ref="AZ35" ca="1">_xlfn.LET(
_xlpm.val,IF($F35 = "",val_blankRefText,  _xldudf_CX_GET(CX_ENTITY,($F35),AZ$11,AZ$14,,AZ$19)),
_xlpm.Res, IF(OR(_xlpm.val="",_xlpm.val="Error"),"",_xlpm.val),
_xlpm.Res
)</f>
        <v>#NAME?</v>
      </c>
      <c r="BA35" s="1669" t="e" cm="1">
        <f t="array" aca="1" ref="BA35" ca="1">_xlfn.LET(
_xlpm.val,IF($F35 = "",val_blankRefText,  _xldudf_CX_GET(CX_ENTITY,($F35),BA$11,BA$14,,BA$19)),
_xlpm.Res, IF(OR(_xlpm.val="",_xlpm.val="Error"),"",_xlpm.val),
_xlpm.Res
)</f>
        <v>#NAME?</v>
      </c>
      <c r="BB35" s="1669" t="e" cm="1">
        <f t="array" aca="1" ref="BB35" ca="1">_xlfn.LET(
_xlpm.val,IF($F35 = "",val_blankRefText,  _xldudf_CX_GET(CX_ENTITY,($F35),BB$11,BB$14,,BB$19)),
_xlpm.Res, IF(OR(_xlpm.val="",_xlpm.val="Error"),"",_xlpm.val),
_xlpm.Res
)</f>
        <v>#NAME?</v>
      </c>
      <c r="BC35" s="1669" t="e" cm="1">
        <f t="array" aca="1" ref="BC35" ca="1">_xlfn.LET(
_xlpm.val,IF($F35 = "",val_blankRefText,  _xldudf_CX_GET(CX_ENTITY,($F35),BC$11,BC$14,,BC$19)),
_xlpm.Res, IF(OR(_xlpm.val="",_xlpm.val="Error"),"",_xlpm.val),
_xlpm.Res
)</f>
        <v>#NAME?</v>
      </c>
      <c r="BD35" s="1669" t="e" cm="1">
        <f t="array" aca="1" ref="BD35" ca="1">_xlfn.LET(
_xlpm.val,IF($F35 = "",val_blankRefText,  _xldudf_CX_GET(CX_ENTITY,($F35),BD$11,BD$14,,BD$19)),
_xlpm.Res, IF(OR(_xlpm.val="",_xlpm.val="Error"),"",_xlpm.val),
_xlpm.Res
)</f>
        <v>#NAME?</v>
      </c>
      <c r="BE35" s="1669" t="e" cm="1">
        <f t="array" aca="1" ref="BE35" ca="1">_xlfn.LET(
_xlpm.val,IF($F35 = "",val_blankRefText,  _xldudf_CX_GET(CX_ENTITY,($F35),BE$11,BE$14,,BE$19)),
_xlpm.Res, IF(OR(_xlpm.val="",_xlpm.val="Error"),"",_xlpm.val),
_xlpm.Res
)</f>
        <v>#NAME?</v>
      </c>
      <c r="BF35" s="1669" t="e" cm="1">
        <f t="array" aca="1" ref="BF35" ca="1">_xlfn.LET(
_xlpm.val,IF($F35 = "",val_blankRefText,  _xldudf_CX_GET(CX_ENTITY,($F35),BF$11,BF$14,,BF$19)),
_xlpm.Res, IF(OR(_xlpm.val="",_xlpm.val="Error"),"",_xlpm.val),
_xlpm.Res
)</f>
        <v>#NAME?</v>
      </c>
      <c r="BG35" s="1669" t="e" cm="1">
        <f t="array" aca="1" ref="BG35" ca="1">_xlfn.LET(
_xlpm.val,IF($F35 = "",val_blankRefText,  _xldudf_CX_GET(CX_ENTITY,($F35),BG$11,BG$14,,BG$19)),
_xlpm.Res, IF(OR(_xlpm.val="",_xlpm.val="Error"),"",_xlpm.val),
_xlpm.Res
)</f>
        <v>#NAME?</v>
      </c>
      <c r="BH35" s="1669" t="e" cm="1">
        <f t="array" aca="1" ref="BH35" ca="1">_xlfn.LET(
_xlpm.val,IF($F35 = "",val_blankRefText,  _xldudf_CX_GET(CX_ENTITY,($F35),BH$11,BH$14,,BH$19)),
_xlpm.Res, IF(OR(_xlpm.val="",_xlpm.val="Error"),"",_xlpm.val),
_xlpm.Res
)</f>
        <v>#NAME?</v>
      </c>
      <c r="BI35" s="1669" t="e" cm="1">
        <f t="array" aca="1" ref="BI35" ca="1">_xlfn.LET(
_xlpm.val,IF($F35 = "",val_blankRefText,  _xldudf_CX_GET(CX_ENTITY,($F35),BI$11,BI$14,,BI$19)),
_xlpm.Res, IF(OR(_xlpm.val="",_xlpm.val="Error"),"",_xlpm.val),
_xlpm.Res
)</f>
        <v>#NAME?</v>
      </c>
      <c r="BJ35" s="1669" t="e" cm="1">
        <f t="array" aca="1" ref="BJ35" ca="1">_xlfn.LET(
_xlpm.val,IF($F35 = "",val_blankRefText,  _xldudf_CX_GET(CX_ENTITY,($F35),BJ$11,BJ$14,,BJ$19)),
_xlpm.Res, IF(OR(_xlpm.val="",_xlpm.val="Error"),"",_xlpm.val),
_xlpm.Res
)</f>
        <v>#NAME?</v>
      </c>
      <c r="BK35" s="1669" t="e" cm="1">
        <f t="array" aca="1" ref="BK35" ca="1">_xlfn.LET(
_xlpm.val,IF($F35 = "",val_blankRefText,  _xldudf_CX_GET(CX_ENTITY,($F35),BK$11,BK$14,,BK$19)),
_xlpm.Res, IF(OR(_xlpm.val="",_xlpm.val="Error"),"",_xlpm.val),
_xlpm.Res
)</f>
        <v>#NAME?</v>
      </c>
      <c r="BL35" s="1669" t="e" cm="1">
        <f t="array" aca="1" ref="BL35" ca="1">_xlfn.LET(
_xlpm.val,IF($F35 = "",val_blankRefText,  _xldudf_CX_GET(CX_ENTITY,($F35),BL$11,BL$14,,BL$19)),
_xlpm.Res, IF(OR(_xlpm.val="",_xlpm.val="Error"),"",_xlpm.val),
_xlpm.Res
)</f>
        <v>#NAME?</v>
      </c>
      <c r="BM35" s="1669" t="e" cm="1">
        <f t="array" aca="1" ref="BM35" ca="1">_xlfn.LET(
_xlpm.val,IF($F35 = "",val_blankRefText,  _xldudf_CX_GET(CX_ENTITY,($F35),BM$11,BM$14,,BM$19)),
_xlpm.Res, IF(OR(_xlpm.val="",_xlpm.val="Error"),"",_xlpm.val),
_xlpm.Res
)</f>
        <v>#NAME?</v>
      </c>
      <c r="BN35" s="1669" t="e" cm="1">
        <f t="array" aca="1" ref="BN35" ca="1">_xlfn.LET(
_xlpm.val,IF($F35 = "",val_blankRefText,  _xldudf_CX_GET(CX_ENTITY,($F35),BN$11,BN$14,,BN$19)),
_xlpm.Res, IF(OR(_xlpm.val="",_xlpm.val="Error"),"",_xlpm.val),
_xlpm.Res
)</f>
        <v>#NAME?</v>
      </c>
      <c r="BO35" s="2095"/>
      <c r="BP35" s="2095"/>
      <c r="BQ35" s="2095"/>
      <c r="BR35" s="2095"/>
      <c r="BS35" s="2095"/>
      <c r="BT35" s="2095"/>
      <c r="BU35" s="2095"/>
      <c r="BV35" s="2095"/>
      <c r="BW35" s="2095"/>
      <c r="BX35" s="2095"/>
      <c r="BY35" s="2095"/>
      <c r="BZ35" s="2095"/>
      <c r="CA35" s="926"/>
      <c r="CB35" s="921"/>
      <c r="CC35" s="927"/>
      <c r="CD35" s="919" t="e" cm="1">
        <f t="array" aca="1" ref="CD35" ca="1">_xlfn.XLOOKUP(BS!CD$11, array_timeline, BS!$AD35:$BN35)</f>
        <v>#NAME?</v>
      </c>
      <c r="CE35" s="919" t="e" cm="1">
        <f t="array" aca="1" ref="CE35" ca="1">_xlfn.XLOOKUP(BS!CE$11, array_timeline, BS!$AD35:$BN35)</f>
        <v>#NAME?</v>
      </c>
      <c r="CF35" s="925"/>
      <c r="CG35" s="919" t="e" cm="1">
        <f t="array" aca="1" ref="CG35" ca="1">_xlfn.LET(
_xlpm.val,IF($F35 = "",val_blankRefText,  _xldudf_CX_GET(CX_ENTITY,($F35),CG$11,CG$14,,(CG$19))),
_xlpm.Res, IF(OR(_xlpm.val="",_xlpm.val="Error"),"",_xlpm.val),
_xlpm.Res
)</f>
        <v>#NAME?</v>
      </c>
      <c r="CH35" s="919" t="e" cm="1">
        <f t="array" aca="1" ref="CH35" ca="1">_xlfn.LET(
_xlpm.val,IF($F35 = "",val_blankRefText,  _xldudf_CX_GET(CX_ENTITY,($F35),CH$11,CH$14,,(CH$19))),
_xlpm.Res, IF(OR(_xlpm.val="",_xlpm.val="Error"),"",_xlpm.val),
_xlpm.Res
)</f>
        <v>#NAME?</v>
      </c>
      <c r="CI35" s="924"/>
    </row>
    <row r="36" spans="1:87" ht="21" customHeight="1">
      <c r="A36" s="696" t="s">
        <v>743</v>
      </c>
      <c r="B36" s="577" t="s">
        <v>436</v>
      </c>
      <c r="C36" s="577" t="s">
        <v>1724</v>
      </c>
      <c r="D36" s="577"/>
      <c r="E36" s="577" t="e" cm="1">
        <f t="array" aca="1" ref="E36" ca="1">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#NAME?</v>
      </c>
      <c r="F36" s="577" t="str">
        <f t="shared" si="1"/>
        <v>Accrued Interest</v>
      </c>
      <c r="G36" s="574"/>
      <c r="H36" s="578">
        <v>1</v>
      </c>
      <c r="I36" s="578">
        <v>1</v>
      </c>
      <c r="J36" s="401"/>
      <c r="K36" s="401"/>
      <c r="L36" s="579" t="b">
        <v>1</v>
      </c>
      <c r="N36" s="158"/>
      <c r="O36" s="101"/>
      <c r="P36" s="52"/>
      <c r="Q36" s="101"/>
      <c r="R36" s="126"/>
      <c r="S36" s="101"/>
      <c r="T36" s="101"/>
      <c r="U36" s="39"/>
      <c r="W36" s="91" t="str">
        <f t="shared" si="4"/>
        <v>Actual</v>
      </c>
      <c r="X36" s="857">
        <v>-1</v>
      </c>
      <c r="Y36" s="2627" t="s">
        <v>436</v>
      </c>
      <c r="Z36" s="198" cm="1">
        <f t="array" ref="Z36">_xlfn.SWITCH(
    TRUE,
    $L36="",0,
    $L36=TRUE, 1,
    $L36=FALSE,-1,
)</f>
        <v>1</v>
      </c>
      <c r="AA36" s="2625"/>
      <c r="AB36" s="2626" t="s">
        <v>436</v>
      </c>
      <c r="AC36" s="88" t="e" cm="1" vm="5">
        <f t="array" ref="AC36">IFERROR(IF(_xlfn.XMATCH(AB36,tbl_acctDef[Term],0)&gt;0, fx_getIcon("find"), ""),"")</f>
        <v>#VALUE!</v>
      </c>
      <c r="AD36" s="1669" t="e" cm="1">
        <f t="array" aca="1" ref="AD36" ca="1">_xlfn.LET(
_xlpm.val,IF($F36 = "",val_blankRefText,  _xldudf_CX_GET(CX_ENTITY,($F36),AD$11,AD$14,,AD$19)),
_xlpm.Res, IF(OR(_xlpm.val="",_xlpm.val="Error"),"",_xlpm.val),
_xlpm.Res
)</f>
        <v>#NAME?</v>
      </c>
      <c r="AE36" s="1669" t="e" cm="1">
        <f t="array" aca="1" ref="AE36" ca="1">_xlfn.LET(
_xlpm.val,IF($F36 = "",val_blankRefText,  _xldudf_CX_GET(CX_ENTITY,($F36),AE$11,AE$14,,AE$19)),
_xlpm.Res, IF(OR(_xlpm.val="",_xlpm.val="Error"),"",_xlpm.val),
_xlpm.Res
)</f>
        <v>#NAME?</v>
      </c>
      <c r="AF36" s="1669" t="e" cm="1">
        <f t="array" aca="1" ref="AF36" ca="1">_xlfn.LET(
_xlpm.val,IF($F36 = "",val_blankRefText,  _xldudf_CX_GET(CX_ENTITY,($F36),AF$11,AF$14,,AF$19)),
_xlpm.Res, IF(OR(_xlpm.val="",_xlpm.val="Error"),"",_xlpm.val),
_xlpm.Res
)</f>
        <v>#NAME?</v>
      </c>
      <c r="AG36" s="1669" t="e" cm="1">
        <f t="array" aca="1" ref="AG36" ca="1">_xlfn.LET(
_xlpm.val,IF($F36 = "",val_blankRefText,  _xldudf_CX_GET(CX_ENTITY,($F36),AG$11,AG$14,,AG$19)),
_xlpm.Res, IF(OR(_xlpm.val="",_xlpm.val="Error"),"",_xlpm.val),
_xlpm.Res
)</f>
        <v>#NAME?</v>
      </c>
      <c r="AH36" s="1669" t="e" cm="1">
        <f t="array" aca="1" ref="AH36" ca="1">_xlfn.LET(
_xlpm.val,IF($F36 = "",val_blankRefText,  _xldudf_CX_GET(CX_ENTITY,($F36),AH$11,AH$14,,AH$19)),
_xlpm.Res, IF(OR(_xlpm.val="",_xlpm.val="Error"),"",_xlpm.val),
_xlpm.Res
)</f>
        <v>#NAME?</v>
      </c>
      <c r="AI36" s="1669" t="e" cm="1">
        <f t="array" aca="1" ref="AI36" ca="1">_xlfn.LET(
_xlpm.val,IF($F36 = "",val_blankRefText,  _xldudf_CX_GET(CX_ENTITY,($F36),AI$11,AI$14,,AI$19)),
_xlpm.Res, IF(OR(_xlpm.val="",_xlpm.val="Error"),"",_xlpm.val),
_xlpm.Res
)</f>
        <v>#NAME?</v>
      </c>
      <c r="AJ36" s="1669" t="e" cm="1">
        <f t="array" aca="1" ref="AJ36" ca="1">_xlfn.LET(
_xlpm.val,IF($F36 = "",val_blankRefText,  _xldudf_CX_GET(CX_ENTITY,($F36),AJ$11,AJ$14,,AJ$19)),
_xlpm.Res, IF(OR(_xlpm.val="",_xlpm.val="Error"),"",_xlpm.val),
_xlpm.Res
)</f>
        <v>#NAME?</v>
      </c>
      <c r="AK36" s="1669" t="e" cm="1">
        <f t="array" aca="1" ref="AK36" ca="1">_xlfn.LET(
_xlpm.val,IF($F36 = "",val_blankRefText,  _xldudf_CX_GET(CX_ENTITY,($F36),AK$11,AK$14,,AK$19)),
_xlpm.Res, IF(OR(_xlpm.val="",_xlpm.val="Error"),"",_xlpm.val),
_xlpm.Res
)</f>
        <v>#NAME?</v>
      </c>
      <c r="AL36" s="1669" t="e" cm="1">
        <f t="array" aca="1" ref="AL36" ca="1">_xlfn.LET(
_xlpm.val,IF($F36 = "",val_blankRefText,  _xldudf_CX_GET(CX_ENTITY,($F36),AL$11,AL$14,,AL$19)),
_xlpm.Res, IF(OR(_xlpm.val="",_xlpm.val="Error"),"",_xlpm.val),
_xlpm.Res
)</f>
        <v>#NAME?</v>
      </c>
      <c r="AM36" s="1669" t="e" cm="1">
        <f t="array" aca="1" ref="AM36" ca="1">_xlfn.LET(
_xlpm.val,IF($F36 = "",val_blankRefText,  _xldudf_CX_GET(CX_ENTITY,($F36),AM$11,AM$14,,AM$19)),
_xlpm.Res, IF(OR(_xlpm.val="",_xlpm.val="Error"),"",_xlpm.val),
_xlpm.Res
)</f>
        <v>#NAME?</v>
      </c>
      <c r="AN36" s="1669" t="e" cm="1">
        <f t="array" aca="1" ref="AN36" ca="1">_xlfn.LET(
_xlpm.val,IF($F36 = "",val_blankRefText,  _xldudf_CX_GET(CX_ENTITY,($F36),AN$11,AN$14,,AN$19)),
_xlpm.Res, IF(OR(_xlpm.val="",_xlpm.val="Error"),"",_xlpm.val),
_xlpm.Res
)</f>
        <v>#NAME?</v>
      </c>
      <c r="AO36" s="1669" t="e" cm="1">
        <f t="array" aca="1" ref="AO36" ca="1">_xlfn.LET(
_xlpm.val,IF($F36 = "",val_blankRefText,  _xldudf_CX_GET(CX_ENTITY,($F36),AO$11,AO$14,,AO$19)),
_xlpm.Res, IF(OR(_xlpm.val="",_xlpm.val="Error"),"",_xlpm.val),
_xlpm.Res
)</f>
        <v>#NAME?</v>
      </c>
      <c r="AP36" s="1669" t="e" cm="1">
        <f t="array" aca="1" ref="AP36" ca="1">_xlfn.LET(
_xlpm.val,IF($F36 = "",val_blankRefText,  _xldudf_CX_GET(CX_ENTITY,($F36),AP$11,AP$14,,AP$19)),
_xlpm.Res, IF(OR(_xlpm.val="",_xlpm.val="Error"),"",_xlpm.val),
_xlpm.Res
)</f>
        <v>#NAME?</v>
      </c>
      <c r="AQ36" s="1669" t="e" cm="1">
        <f t="array" aca="1" ref="AQ36" ca="1">_xlfn.LET(
_xlpm.val,IF($F36 = "",val_blankRefText,  _xldudf_CX_GET(CX_ENTITY,($F36),AQ$11,AQ$14,,AQ$19)),
_xlpm.Res, IF(OR(_xlpm.val="",_xlpm.val="Error"),"",_xlpm.val),
_xlpm.Res
)</f>
        <v>#NAME?</v>
      </c>
      <c r="AR36" s="1669" t="e" cm="1">
        <f t="array" aca="1" ref="AR36" ca="1">_xlfn.LET(
_xlpm.val,IF($F36 = "",val_blankRefText,  _xldudf_CX_GET(CX_ENTITY,($F36),AR$11,AR$14,,AR$19)),
_xlpm.Res, IF(OR(_xlpm.val="",_xlpm.val="Error"),"",_xlpm.val),
_xlpm.Res
)</f>
        <v>#NAME?</v>
      </c>
      <c r="AS36" s="1669" t="e" cm="1">
        <f t="array" aca="1" ref="AS36" ca="1">_xlfn.LET(
_xlpm.val,IF($F36 = "",val_blankRefText,  _xldudf_CX_GET(CX_ENTITY,($F36),AS$11,AS$14,,AS$19)),
_xlpm.Res, IF(OR(_xlpm.val="",_xlpm.val="Error"),"",_xlpm.val),
_xlpm.Res
)</f>
        <v>#NAME?</v>
      </c>
      <c r="AT36" s="1669" t="e" cm="1">
        <f t="array" aca="1" ref="AT36" ca="1">_xlfn.LET(
_xlpm.val,IF($F36 = "",val_blankRefText,  _xldudf_CX_GET(CX_ENTITY,($F36),AT$11,AT$14,,AT$19)),
_xlpm.Res, IF(OR(_xlpm.val="",_xlpm.val="Error"),"",_xlpm.val),
_xlpm.Res
)</f>
        <v>#NAME?</v>
      </c>
      <c r="AU36" s="1669" t="e" cm="1">
        <f t="array" aca="1" ref="AU36" ca="1">_xlfn.LET(
_xlpm.val,IF($F36 = "",val_blankRefText,  _xldudf_CX_GET(CX_ENTITY,($F36),AU$11,AU$14,,AU$19)),
_xlpm.Res, IF(OR(_xlpm.val="",_xlpm.val="Error"),"",_xlpm.val),
_xlpm.Res
)</f>
        <v>#NAME?</v>
      </c>
      <c r="AV36" s="1669" t="e" cm="1">
        <f t="array" aca="1" ref="AV36" ca="1">_xlfn.LET(
_xlpm.val,IF($F36 = "",val_blankRefText,  _xldudf_CX_GET(CX_ENTITY,($F36),AV$11,AV$14,,AV$19)),
_xlpm.Res, IF(OR(_xlpm.val="",_xlpm.val="Error"),"",_xlpm.val),
_xlpm.Res
)</f>
        <v>#NAME?</v>
      </c>
      <c r="AW36" s="1669" t="e" cm="1">
        <f t="array" aca="1" ref="AW36" ca="1">_xlfn.LET(
_xlpm.val,IF($F36 = "",val_blankRefText,  _xldudf_CX_GET(CX_ENTITY,($F36),AW$11,AW$14,,AW$19)),
_xlpm.Res, IF(OR(_xlpm.val="",_xlpm.val="Error"),"",_xlpm.val),
_xlpm.Res
)</f>
        <v>#NAME?</v>
      </c>
      <c r="AX36" s="1669" t="e" cm="1">
        <f t="array" aca="1" ref="AX36" ca="1">_xlfn.LET(
_xlpm.val,IF($F36 = "",val_blankRefText,  _xldudf_CX_GET(CX_ENTITY,($F36),AX$11,AX$14,,AX$19)),
_xlpm.Res, IF(OR(_xlpm.val="",_xlpm.val="Error"),"",_xlpm.val),
_xlpm.Res
)</f>
        <v>#NAME?</v>
      </c>
      <c r="AY36" s="1669" t="e" cm="1">
        <f t="array" aca="1" ref="AY36" ca="1">_xlfn.LET(
_xlpm.val,IF($F36 = "",val_blankRefText,  _xldudf_CX_GET(CX_ENTITY,($F36),AY$11,AY$14,,AY$19)),
_xlpm.Res, IF(OR(_xlpm.val="",_xlpm.val="Error"),"",_xlpm.val),
_xlpm.Res
)</f>
        <v>#NAME?</v>
      </c>
      <c r="AZ36" s="1669" t="e" cm="1">
        <f t="array" aca="1" ref="AZ36" ca="1">_xlfn.LET(
_xlpm.val,IF($F36 = "",val_blankRefText,  _xldudf_CX_GET(CX_ENTITY,($F36),AZ$11,AZ$14,,AZ$19)),
_xlpm.Res, IF(OR(_xlpm.val="",_xlpm.val="Error"),"",_xlpm.val),
_xlpm.Res
)</f>
        <v>#NAME?</v>
      </c>
      <c r="BA36" s="1669" t="e" cm="1">
        <f t="array" aca="1" ref="BA36" ca="1">_xlfn.LET(
_xlpm.val,IF($F36 = "",val_blankRefText,  _xldudf_CX_GET(CX_ENTITY,($F36),BA$11,BA$14,,BA$19)),
_xlpm.Res, IF(OR(_xlpm.val="",_xlpm.val="Error"),"",_xlpm.val),
_xlpm.Res
)</f>
        <v>#NAME?</v>
      </c>
      <c r="BB36" s="1669" t="e" cm="1">
        <f t="array" aca="1" ref="BB36" ca="1">_xlfn.LET(
_xlpm.val,IF($F36 = "",val_blankRefText,  _xldudf_CX_GET(CX_ENTITY,($F36),BB$11,BB$14,,BB$19)),
_xlpm.Res, IF(OR(_xlpm.val="",_xlpm.val="Error"),"",_xlpm.val),
_xlpm.Res
)</f>
        <v>#NAME?</v>
      </c>
      <c r="BC36" s="1669" t="e" cm="1">
        <f t="array" aca="1" ref="BC36" ca="1">_xlfn.LET(
_xlpm.val,IF($F36 = "",val_blankRefText,  _xldudf_CX_GET(CX_ENTITY,($F36),BC$11,BC$14,,BC$19)),
_xlpm.Res, IF(OR(_xlpm.val="",_xlpm.val="Error"),"",_xlpm.val),
_xlpm.Res
)</f>
        <v>#NAME?</v>
      </c>
      <c r="BD36" s="1669" t="e" cm="1">
        <f t="array" aca="1" ref="BD36" ca="1">_xlfn.LET(
_xlpm.val,IF($F36 = "",val_blankRefText,  _xldudf_CX_GET(CX_ENTITY,($F36),BD$11,BD$14,,BD$19)),
_xlpm.Res, IF(OR(_xlpm.val="",_xlpm.val="Error"),"",_xlpm.val),
_xlpm.Res
)</f>
        <v>#NAME?</v>
      </c>
      <c r="BE36" s="1669" t="e" cm="1">
        <f t="array" aca="1" ref="BE36" ca="1">_xlfn.LET(
_xlpm.val,IF($F36 = "",val_blankRefText,  _xldudf_CX_GET(CX_ENTITY,($F36),BE$11,BE$14,,BE$19)),
_xlpm.Res, IF(OR(_xlpm.val="",_xlpm.val="Error"),"",_xlpm.val),
_xlpm.Res
)</f>
        <v>#NAME?</v>
      </c>
      <c r="BF36" s="1669" t="e" cm="1">
        <f t="array" aca="1" ref="BF36" ca="1">_xlfn.LET(
_xlpm.val,IF($F36 = "",val_blankRefText,  _xldudf_CX_GET(CX_ENTITY,($F36),BF$11,BF$14,,BF$19)),
_xlpm.Res, IF(OR(_xlpm.val="",_xlpm.val="Error"),"",_xlpm.val),
_xlpm.Res
)</f>
        <v>#NAME?</v>
      </c>
      <c r="BG36" s="1669" t="e" cm="1">
        <f t="array" aca="1" ref="BG36" ca="1">_xlfn.LET(
_xlpm.val,IF($F36 = "",val_blankRefText,  _xldudf_CX_GET(CX_ENTITY,($F36),BG$11,BG$14,,BG$19)),
_xlpm.Res, IF(OR(_xlpm.val="",_xlpm.val="Error"),"",_xlpm.val),
_xlpm.Res
)</f>
        <v>#NAME?</v>
      </c>
      <c r="BH36" s="1669" t="e" cm="1">
        <f t="array" aca="1" ref="BH36" ca="1">_xlfn.LET(
_xlpm.val,IF($F36 = "",val_blankRefText,  _xldudf_CX_GET(CX_ENTITY,($F36),BH$11,BH$14,,BH$19)),
_xlpm.Res, IF(OR(_xlpm.val="",_xlpm.val="Error"),"",_xlpm.val),
_xlpm.Res
)</f>
        <v>#NAME?</v>
      </c>
      <c r="BI36" s="1669" t="e" cm="1">
        <f t="array" aca="1" ref="BI36" ca="1">_xlfn.LET(
_xlpm.val,IF($F36 = "",val_blankRefText,  _xldudf_CX_GET(CX_ENTITY,($F36),BI$11,BI$14,,BI$19)),
_xlpm.Res, IF(OR(_xlpm.val="",_xlpm.val="Error"),"",_xlpm.val),
_xlpm.Res
)</f>
        <v>#NAME?</v>
      </c>
      <c r="BJ36" s="1669" t="e" cm="1">
        <f t="array" aca="1" ref="BJ36" ca="1">_xlfn.LET(
_xlpm.val,IF($F36 = "",val_blankRefText,  _xldudf_CX_GET(CX_ENTITY,($F36),BJ$11,BJ$14,,BJ$19)),
_xlpm.Res, IF(OR(_xlpm.val="",_xlpm.val="Error"),"",_xlpm.val),
_xlpm.Res
)</f>
        <v>#NAME?</v>
      </c>
      <c r="BK36" s="1669" t="e" cm="1">
        <f t="array" aca="1" ref="BK36" ca="1">_xlfn.LET(
_xlpm.val,IF($F36 = "",val_blankRefText,  _xldudf_CX_GET(CX_ENTITY,($F36),BK$11,BK$14,,BK$19)),
_xlpm.Res, IF(OR(_xlpm.val="",_xlpm.val="Error"),"",_xlpm.val),
_xlpm.Res
)</f>
        <v>#NAME?</v>
      </c>
      <c r="BL36" s="1669" t="e" cm="1">
        <f t="array" aca="1" ref="BL36" ca="1">_xlfn.LET(
_xlpm.val,IF($F36 = "",val_blankRefText,  _xldudf_CX_GET(CX_ENTITY,($F36),BL$11,BL$14,,BL$19)),
_xlpm.Res, IF(OR(_xlpm.val="",_xlpm.val="Error"),"",_xlpm.val),
_xlpm.Res
)</f>
        <v>#NAME?</v>
      </c>
      <c r="BM36" s="1669" t="e" cm="1">
        <f t="array" aca="1" ref="BM36" ca="1">_xlfn.LET(
_xlpm.val,IF($F36 = "",val_blankRefText,  _xldudf_CX_GET(CX_ENTITY,($F36),BM$11,BM$14,,BM$19)),
_xlpm.Res, IF(OR(_xlpm.val="",_xlpm.val="Error"),"",_xlpm.val),
_xlpm.Res
)</f>
        <v>#NAME?</v>
      </c>
      <c r="BN36" s="1669" t="e" cm="1">
        <f t="array" aca="1" ref="BN36" ca="1">_xlfn.LET(
_xlpm.val,IF($F36 = "",val_blankRefText,  _xldudf_CX_GET(CX_ENTITY,($F36),BN$11,BN$14,,BN$19)),
_xlpm.Res, IF(OR(_xlpm.val="",_xlpm.val="Error"),"",_xlpm.val),
_xlpm.Res
)</f>
        <v>#NAME?</v>
      </c>
      <c r="BO36" s="2095"/>
      <c r="BP36" s="2095"/>
      <c r="BQ36" s="2095"/>
      <c r="BR36" s="2095"/>
      <c r="BS36" s="2095"/>
      <c r="BT36" s="2095"/>
      <c r="BU36" s="2095"/>
      <c r="BV36" s="2095"/>
      <c r="BW36" s="2095"/>
      <c r="BX36" s="2095"/>
      <c r="BY36" s="2095"/>
      <c r="BZ36" s="2095"/>
      <c r="CA36" s="926"/>
      <c r="CB36" s="921"/>
      <c r="CC36" s="927"/>
      <c r="CD36" s="920" t="e" cm="1">
        <f t="array" aca="1" ref="CD36" ca="1">_xlfn.XLOOKUP(BS!CD$11, array_timeline, BS!$AD36:$BN36)</f>
        <v>#NAME?</v>
      </c>
      <c r="CE36" s="920" t="e" cm="1">
        <f t="array" aca="1" ref="CE36" ca="1">_xlfn.XLOOKUP(BS!CE$11, array_timeline, BS!$AD36:$BN36)</f>
        <v>#NAME?</v>
      </c>
      <c r="CF36" s="925"/>
      <c r="CG36" s="920" t="e" cm="1">
        <f t="array" aca="1" ref="CG36" ca="1">_xlfn.LET(
_xlpm.val,IF($F36 = "",val_blankRefText,  _xldudf_CX_GET(CX_ENTITY,($F36),CG$11,CG$14,,(CG$19))),
_xlpm.Res, IF(OR(_xlpm.val="",_xlpm.val="Error"),"",_xlpm.val),
_xlpm.Res
)</f>
        <v>#NAME?</v>
      </c>
      <c r="CH36" s="920" t="e" cm="1">
        <f t="array" aca="1" ref="CH36" ca="1">_xlfn.LET(
_xlpm.val,IF($F36 = "",val_blankRefText,  _xldudf_CX_GET(CX_ENTITY,($F36),CH$11,CH$14,,(CH$19))),
_xlpm.Res, IF(OR(_xlpm.val="",_xlpm.val="Error"),"",_xlpm.val),
_xlpm.Res
)</f>
        <v>#NAME?</v>
      </c>
      <c r="CI36" s="200"/>
    </row>
    <row r="37" spans="1:87" ht="21" customHeight="1">
      <c r="A37" s="696" t="s">
        <v>746</v>
      </c>
      <c r="B37" s="577" t="s">
        <v>437</v>
      </c>
      <c r="C37" s="577" t="s">
        <v>1725</v>
      </c>
      <c r="D37" s="577"/>
      <c r="E37" s="577" t="e" cm="1">
        <f t="array" aca="1" ref="E37" ca="1">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#NAME?</v>
      </c>
      <c r="F37" s="577" t="str">
        <f t="shared" si="1"/>
        <v>Drawn RCF</v>
      </c>
      <c r="G37" s="574"/>
      <c r="H37" s="578">
        <v>1</v>
      </c>
      <c r="I37" s="578">
        <v>1</v>
      </c>
      <c r="J37" s="401"/>
      <c r="K37" s="401"/>
      <c r="L37" s="579" t="b">
        <v>1</v>
      </c>
      <c r="N37" s="158"/>
      <c r="O37" s="101"/>
      <c r="P37" s="52"/>
      <c r="Q37" s="101"/>
      <c r="R37" s="101"/>
      <c r="S37" s="101"/>
      <c r="T37" s="101"/>
      <c r="U37" s="39"/>
      <c r="W37" s="91" t="str">
        <f t="shared" si="4"/>
        <v>Actual</v>
      </c>
      <c r="X37" s="857">
        <v>-1</v>
      </c>
      <c r="Y37" s="2627" t="s">
        <v>437</v>
      </c>
      <c r="Z37" s="538" cm="1">
        <f t="array" ref="Z37">_xlfn.SWITCH(
    TRUE,
    $L37="",0,
    $L37=TRUE, 1,
    $L37=FALSE,-1,
)</f>
        <v>1</v>
      </c>
      <c r="AA37" s="2625"/>
      <c r="AB37" s="2626" t="s">
        <v>437</v>
      </c>
      <c r="AC37" s="88" t="e" cm="1" vm="5">
        <f t="array" ref="AC37">IFERROR(IF(_xlfn.XMATCH(AB37,tbl_acctDef[Term],0)&gt;0, fx_getIcon("find"), ""),"")</f>
        <v>#VALUE!</v>
      </c>
      <c r="AD37" s="1669" t="e" cm="1">
        <f t="array" aca="1" ref="AD37" ca="1">_xlfn.LET(
_xlpm.val,IF($F37 = "",val_blankRefText,  _xldudf_CX_GET(CX_ENTITY,($F37),AD$11,AD$14,,AD$19)),
_xlpm.Res, IF(OR(_xlpm.val="",_xlpm.val="Error"),"",_xlpm.val),
_xlpm.Res
)</f>
        <v>#NAME?</v>
      </c>
      <c r="AE37" s="1669" t="e" cm="1">
        <f t="array" aca="1" ref="AE37" ca="1">_xlfn.LET(
_xlpm.val,IF($F37 = "",val_blankRefText,  _xldudf_CX_GET(CX_ENTITY,($F37),AE$11,AE$14,,AE$19)),
_xlpm.Res, IF(OR(_xlpm.val="",_xlpm.val="Error"),"",_xlpm.val),
_xlpm.Res
)</f>
        <v>#NAME?</v>
      </c>
      <c r="AF37" s="1669" t="e" cm="1">
        <f t="array" aca="1" ref="AF37" ca="1">_xlfn.LET(
_xlpm.val,IF($F37 = "",val_blankRefText,  _xldudf_CX_GET(CX_ENTITY,($F37),AF$11,AF$14,,AF$19)),
_xlpm.Res, IF(OR(_xlpm.val="",_xlpm.val="Error"),"",_xlpm.val),
_xlpm.Res
)</f>
        <v>#NAME?</v>
      </c>
      <c r="AG37" s="1669" t="e" cm="1">
        <f t="array" aca="1" ref="AG37" ca="1">_xlfn.LET(
_xlpm.val,IF($F37 = "",val_blankRefText,  _xldudf_CX_GET(CX_ENTITY,($F37),AG$11,AG$14,,AG$19)),
_xlpm.Res, IF(OR(_xlpm.val="",_xlpm.val="Error"),"",_xlpm.val),
_xlpm.Res
)</f>
        <v>#NAME?</v>
      </c>
      <c r="AH37" s="1669" t="e" cm="1">
        <f t="array" aca="1" ref="AH37" ca="1">_xlfn.LET(
_xlpm.val,IF($F37 = "",val_blankRefText,  _xldudf_CX_GET(CX_ENTITY,($F37),AH$11,AH$14,,AH$19)),
_xlpm.Res, IF(OR(_xlpm.val="",_xlpm.val="Error"),"",_xlpm.val),
_xlpm.Res
)</f>
        <v>#NAME?</v>
      </c>
      <c r="AI37" s="1669" t="e" cm="1">
        <f t="array" aca="1" ref="AI37" ca="1">_xlfn.LET(
_xlpm.val,IF($F37 = "",val_blankRefText,  _xldudf_CX_GET(CX_ENTITY,($F37),AI$11,AI$14,,AI$19)),
_xlpm.Res, IF(OR(_xlpm.val="",_xlpm.val="Error"),"",_xlpm.val),
_xlpm.Res
)</f>
        <v>#NAME?</v>
      </c>
      <c r="AJ37" s="1669" t="e" cm="1">
        <f t="array" aca="1" ref="AJ37" ca="1">_xlfn.LET(
_xlpm.val,IF($F37 = "",val_blankRefText,  _xldudf_CX_GET(CX_ENTITY,($F37),AJ$11,AJ$14,,AJ$19)),
_xlpm.Res, IF(OR(_xlpm.val="",_xlpm.val="Error"),"",_xlpm.val),
_xlpm.Res
)</f>
        <v>#NAME?</v>
      </c>
      <c r="AK37" s="1669" t="e" cm="1">
        <f t="array" aca="1" ref="AK37" ca="1">_xlfn.LET(
_xlpm.val,IF($F37 = "",val_blankRefText,  _xldudf_CX_GET(CX_ENTITY,($F37),AK$11,AK$14,,AK$19)),
_xlpm.Res, IF(OR(_xlpm.val="",_xlpm.val="Error"),"",_xlpm.val),
_xlpm.Res
)</f>
        <v>#NAME?</v>
      </c>
      <c r="AL37" s="1669" t="e" cm="1">
        <f t="array" aca="1" ref="AL37" ca="1">_xlfn.LET(
_xlpm.val,IF($F37 = "",val_blankRefText,  _xldudf_CX_GET(CX_ENTITY,($F37),AL$11,AL$14,,AL$19)),
_xlpm.Res, IF(OR(_xlpm.val="",_xlpm.val="Error"),"",_xlpm.val),
_xlpm.Res
)</f>
        <v>#NAME?</v>
      </c>
      <c r="AM37" s="1669" t="e" cm="1">
        <f t="array" aca="1" ref="AM37" ca="1">_xlfn.LET(
_xlpm.val,IF($F37 = "",val_blankRefText,  _xldudf_CX_GET(CX_ENTITY,($F37),AM$11,AM$14,,AM$19)),
_xlpm.Res, IF(OR(_xlpm.val="",_xlpm.val="Error"),"",_xlpm.val),
_xlpm.Res
)</f>
        <v>#NAME?</v>
      </c>
      <c r="AN37" s="1669" t="e" cm="1">
        <f t="array" aca="1" ref="AN37" ca="1">_xlfn.LET(
_xlpm.val,IF($F37 = "",val_blankRefText,  _xldudf_CX_GET(CX_ENTITY,($F37),AN$11,AN$14,,AN$19)),
_xlpm.Res, IF(OR(_xlpm.val="",_xlpm.val="Error"),"",_xlpm.val),
_xlpm.Res
)</f>
        <v>#NAME?</v>
      </c>
      <c r="AO37" s="1669" t="e" cm="1">
        <f t="array" aca="1" ref="AO37" ca="1">_xlfn.LET(
_xlpm.val,IF($F37 = "",val_blankRefText,  _xldudf_CX_GET(CX_ENTITY,($F37),AO$11,AO$14,,AO$19)),
_xlpm.Res, IF(OR(_xlpm.val="",_xlpm.val="Error"),"",_xlpm.val),
_xlpm.Res
)</f>
        <v>#NAME?</v>
      </c>
      <c r="AP37" s="1669" t="e" cm="1">
        <f t="array" aca="1" ref="AP37" ca="1">_xlfn.LET(
_xlpm.val,IF($F37 = "",val_blankRefText,  _xldudf_CX_GET(CX_ENTITY,($F37),AP$11,AP$14,,AP$19)),
_xlpm.Res, IF(OR(_xlpm.val="",_xlpm.val="Error"),"",_xlpm.val),
_xlpm.Res
)</f>
        <v>#NAME?</v>
      </c>
      <c r="AQ37" s="1669" t="e" cm="1">
        <f t="array" aca="1" ref="AQ37" ca="1">_xlfn.LET(
_xlpm.val,IF($F37 = "",val_blankRefText,  _xldudf_CX_GET(CX_ENTITY,($F37),AQ$11,AQ$14,,AQ$19)),
_xlpm.Res, IF(OR(_xlpm.val="",_xlpm.val="Error"),"",_xlpm.val),
_xlpm.Res
)</f>
        <v>#NAME?</v>
      </c>
      <c r="AR37" s="1669" t="e" cm="1">
        <f t="array" aca="1" ref="AR37" ca="1">_xlfn.LET(
_xlpm.val,IF($F37 = "",val_blankRefText,  _xldudf_CX_GET(CX_ENTITY,($F37),AR$11,AR$14,,AR$19)),
_xlpm.Res, IF(OR(_xlpm.val="",_xlpm.val="Error"),"",_xlpm.val),
_xlpm.Res
)</f>
        <v>#NAME?</v>
      </c>
      <c r="AS37" s="1669" t="e" cm="1">
        <f t="array" aca="1" ref="AS37" ca="1">_xlfn.LET(
_xlpm.val,IF($F37 = "",val_blankRefText,  _xldudf_CX_GET(CX_ENTITY,($F37),AS$11,AS$14,,AS$19)),
_xlpm.Res, IF(OR(_xlpm.val="",_xlpm.val="Error"),"",_xlpm.val),
_xlpm.Res
)</f>
        <v>#NAME?</v>
      </c>
      <c r="AT37" s="1669" t="e" cm="1">
        <f t="array" aca="1" ref="AT37" ca="1">_xlfn.LET(
_xlpm.val,IF($F37 = "",val_blankRefText,  _xldudf_CX_GET(CX_ENTITY,($F37),AT$11,AT$14,,AT$19)),
_xlpm.Res, IF(OR(_xlpm.val="",_xlpm.val="Error"),"",_xlpm.val),
_xlpm.Res
)</f>
        <v>#NAME?</v>
      </c>
      <c r="AU37" s="1669" t="e" cm="1">
        <f t="array" aca="1" ref="AU37" ca="1">_xlfn.LET(
_xlpm.val,IF($F37 = "",val_blankRefText,  _xldudf_CX_GET(CX_ENTITY,($F37),AU$11,AU$14,,AU$19)),
_xlpm.Res, IF(OR(_xlpm.val="",_xlpm.val="Error"),"",_xlpm.val),
_xlpm.Res
)</f>
        <v>#NAME?</v>
      </c>
      <c r="AV37" s="1669" t="e" cm="1">
        <f t="array" aca="1" ref="AV37" ca="1">_xlfn.LET(
_xlpm.val,IF($F37 = "",val_blankRefText,  _xldudf_CX_GET(CX_ENTITY,($F37),AV$11,AV$14,,AV$19)),
_xlpm.Res, IF(OR(_xlpm.val="",_xlpm.val="Error"),"",_xlpm.val),
_xlpm.Res
)</f>
        <v>#NAME?</v>
      </c>
      <c r="AW37" s="1669" t="e" cm="1">
        <f t="array" aca="1" ref="AW37" ca="1">_xlfn.LET(
_xlpm.val,IF($F37 = "",val_blankRefText,  _xldudf_CX_GET(CX_ENTITY,($F37),AW$11,AW$14,,AW$19)),
_xlpm.Res, IF(OR(_xlpm.val="",_xlpm.val="Error"),"",_xlpm.val),
_xlpm.Res
)</f>
        <v>#NAME?</v>
      </c>
      <c r="AX37" s="1669" t="e" cm="1">
        <f t="array" aca="1" ref="AX37" ca="1">_xlfn.LET(
_xlpm.val,IF($F37 = "",val_blankRefText,  _xldudf_CX_GET(CX_ENTITY,($F37),AX$11,AX$14,,AX$19)),
_xlpm.Res, IF(OR(_xlpm.val="",_xlpm.val="Error"),"",_xlpm.val),
_xlpm.Res
)</f>
        <v>#NAME?</v>
      </c>
      <c r="AY37" s="1669" t="e" cm="1">
        <f t="array" aca="1" ref="AY37" ca="1">_xlfn.LET(
_xlpm.val,IF($F37 = "",val_blankRefText,  _xldudf_CX_GET(CX_ENTITY,($F37),AY$11,AY$14,,AY$19)),
_xlpm.Res, IF(OR(_xlpm.val="",_xlpm.val="Error"),"",_xlpm.val),
_xlpm.Res
)</f>
        <v>#NAME?</v>
      </c>
      <c r="AZ37" s="1669" t="e" cm="1">
        <f t="array" aca="1" ref="AZ37" ca="1">_xlfn.LET(
_xlpm.val,IF($F37 = "",val_blankRefText,  _xldudf_CX_GET(CX_ENTITY,($F37),AZ$11,AZ$14,,AZ$19)),
_xlpm.Res, IF(OR(_xlpm.val="",_xlpm.val="Error"),"",_xlpm.val),
_xlpm.Res
)</f>
        <v>#NAME?</v>
      </c>
      <c r="BA37" s="1669" t="e" cm="1">
        <f t="array" aca="1" ref="BA37" ca="1">_xlfn.LET(
_xlpm.val,IF($F37 = "",val_blankRefText,  _xldudf_CX_GET(CX_ENTITY,($F37),BA$11,BA$14,,BA$19)),
_xlpm.Res, IF(OR(_xlpm.val="",_xlpm.val="Error"),"",_xlpm.val),
_xlpm.Res
)</f>
        <v>#NAME?</v>
      </c>
      <c r="BB37" s="1669" t="e" cm="1">
        <f t="array" aca="1" ref="BB37" ca="1">_xlfn.LET(
_xlpm.val,IF($F37 = "",val_blankRefText,  _xldudf_CX_GET(CX_ENTITY,($F37),BB$11,BB$14,,BB$19)),
_xlpm.Res, IF(OR(_xlpm.val="",_xlpm.val="Error"),"",_xlpm.val),
_xlpm.Res
)</f>
        <v>#NAME?</v>
      </c>
      <c r="BC37" s="1669" t="e" cm="1">
        <f t="array" aca="1" ref="BC37" ca="1">_xlfn.LET(
_xlpm.val,IF($F37 = "",val_blankRefText,  _xldudf_CX_GET(CX_ENTITY,($F37),BC$11,BC$14,,BC$19)),
_xlpm.Res, IF(OR(_xlpm.val="",_xlpm.val="Error"),"",_xlpm.val),
_xlpm.Res
)</f>
        <v>#NAME?</v>
      </c>
      <c r="BD37" s="1669" t="e" cm="1">
        <f t="array" aca="1" ref="BD37" ca="1">_xlfn.LET(
_xlpm.val,IF($F37 = "",val_blankRefText,  _xldudf_CX_GET(CX_ENTITY,($F37),BD$11,BD$14,,BD$19)),
_xlpm.Res, IF(OR(_xlpm.val="",_xlpm.val="Error"),"",_xlpm.val),
_xlpm.Res
)</f>
        <v>#NAME?</v>
      </c>
      <c r="BE37" s="1669" t="e" cm="1">
        <f t="array" aca="1" ref="BE37" ca="1">_xlfn.LET(
_xlpm.val,IF($F37 = "",val_blankRefText,  _xldudf_CX_GET(CX_ENTITY,($F37),BE$11,BE$14,,BE$19)),
_xlpm.Res, IF(OR(_xlpm.val="",_xlpm.val="Error"),"",_xlpm.val),
_xlpm.Res
)</f>
        <v>#NAME?</v>
      </c>
      <c r="BF37" s="1669" t="e" cm="1">
        <f t="array" aca="1" ref="BF37" ca="1">_xlfn.LET(
_xlpm.val,IF($F37 = "",val_blankRefText,  _xldudf_CX_GET(CX_ENTITY,($F37),BF$11,BF$14,,BF$19)),
_xlpm.Res, IF(OR(_xlpm.val="",_xlpm.val="Error"),"",_xlpm.val),
_xlpm.Res
)</f>
        <v>#NAME?</v>
      </c>
      <c r="BG37" s="1669" t="e" cm="1">
        <f t="array" aca="1" ref="BG37" ca="1">_xlfn.LET(
_xlpm.val,IF($F37 = "",val_blankRefText,  _xldudf_CX_GET(CX_ENTITY,($F37),BG$11,BG$14,,BG$19)),
_xlpm.Res, IF(OR(_xlpm.val="",_xlpm.val="Error"),"",_xlpm.val),
_xlpm.Res
)</f>
        <v>#NAME?</v>
      </c>
      <c r="BH37" s="1669" t="e" cm="1">
        <f t="array" aca="1" ref="BH37" ca="1">_xlfn.LET(
_xlpm.val,IF($F37 = "",val_blankRefText,  _xldudf_CX_GET(CX_ENTITY,($F37),BH$11,BH$14,,BH$19)),
_xlpm.Res, IF(OR(_xlpm.val="",_xlpm.val="Error"),"",_xlpm.val),
_xlpm.Res
)</f>
        <v>#NAME?</v>
      </c>
      <c r="BI37" s="1669" t="e" cm="1">
        <f t="array" aca="1" ref="BI37" ca="1">_xlfn.LET(
_xlpm.val,IF($F37 = "",val_blankRefText,  _xldudf_CX_GET(CX_ENTITY,($F37),BI$11,BI$14,,BI$19)),
_xlpm.Res, IF(OR(_xlpm.val="",_xlpm.val="Error"),"",_xlpm.val),
_xlpm.Res
)</f>
        <v>#NAME?</v>
      </c>
      <c r="BJ37" s="1669" t="e" cm="1">
        <f t="array" aca="1" ref="BJ37" ca="1">_xlfn.LET(
_xlpm.val,IF($F37 = "",val_blankRefText,  _xldudf_CX_GET(CX_ENTITY,($F37),BJ$11,BJ$14,,BJ$19)),
_xlpm.Res, IF(OR(_xlpm.val="",_xlpm.val="Error"),"",_xlpm.val),
_xlpm.Res
)</f>
        <v>#NAME?</v>
      </c>
      <c r="BK37" s="1669" t="e" cm="1">
        <f t="array" aca="1" ref="BK37" ca="1">_xlfn.LET(
_xlpm.val,IF($F37 = "",val_blankRefText,  _xldudf_CX_GET(CX_ENTITY,($F37),BK$11,BK$14,,BK$19)),
_xlpm.Res, IF(OR(_xlpm.val="",_xlpm.val="Error"),"",_xlpm.val),
_xlpm.Res
)</f>
        <v>#NAME?</v>
      </c>
      <c r="BL37" s="1669" t="e" cm="1">
        <f t="array" aca="1" ref="BL37" ca="1">_xlfn.LET(
_xlpm.val,IF($F37 = "",val_blankRefText,  _xldudf_CX_GET(CX_ENTITY,($F37),BL$11,BL$14,,BL$19)),
_xlpm.Res, IF(OR(_xlpm.val="",_xlpm.val="Error"),"",_xlpm.val),
_xlpm.Res
)</f>
        <v>#NAME?</v>
      </c>
      <c r="BM37" s="1669" t="e" cm="1">
        <f t="array" aca="1" ref="BM37" ca="1">_xlfn.LET(
_xlpm.val,IF($F37 = "",val_blankRefText,  _xldudf_CX_GET(CX_ENTITY,($F37),BM$11,BM$14,,BM$19)),
_xlpm.Res, IF(OR(_xlpm.val="",_xlpm.val="Error"),"",_xlpm.val),
_xlpm.Res
)</f>
        <v>#NAME?</v>
      </c>
      <c r="BN37" s="1669" t="e" cm="1">
        <f t="array" aca="1" ref="BN37" ca="1">_xlfn.LET(
_xlpm.val,IF($F37 = "",val_blankRefText,  _xldudf_CX_GET(CX_ENTITY,($F37),BN$11,BN$14,,BN$19)),
_xlpm.Res, IF(OR(_xlpm.val="",_xlpm.val="Error"),"",_xlpm.val),
_xlpm.Res
)</f>
        <v>#NAME?</v>
      </c>
      <c r="BO37" s="2095"/>
      <c r="BP37" s="2095"/>
      <c r="BQ37" s="2095"/>
      <c r="BR37" s="2095"/>
      <c r="BS37" s="2095"/>
      <c r="BT37" s="2095"/>
      <c r="BU37" s="2095"/>
      <c r="BV37" s="2095"/>
      <c r="BW37" s="2095"/>
      <c r="BX37" s="2095"/>
      <c r="BY37" s="2095"/>
      <c r="BZ37" s="2095"/>
      <c r="CA37" s="926"/>
      <c r="CB37" s="921"/>
      <c r="CC37" s="927"/>
      <c r="CD37" s="920" t="e" cm="1">
        <f t="array" aca="1" ref="CD37" ca="1">_xlfn.XLOOKUP(BS!CD$11, array_timeline, BS!$AD37:$BN37)</f>
        <v>#NAME?</v>
      </c>
      <c r="CE37" s="920" t="e" cm="1">
        <f t="array" aca="1" ref="CE37" ca="1">_xlfn.XLOOKUP(BS!CE$11, array_timeline, BS!$AD37:$BN37)</f>
        <v>#NAME?</v>
      </c>
      <c r="CF37" s="925"/>
      <c r="CG37" s="920" t="e" cm="1">
        <f t="array" aca="1" ref="CG37" ca="1">_xlfn.LET(
_xlpm.val,IF($F37 = "",val_blankRefText,  _xldudf_CX_GET(CX_ENTITY,($F37),CG$11,CG$14,,(CG$19))),
_xlpm.Res, IF(OR(_xlpm.val="",_xlpm.val="Error"),"",_xlpm.val),
_xlpm.Res
)</f>
        <v>#NAME?</v>
      </c>
      <c r="CH37" s="920" t="e" cm="1">
        <f t="array" aca="1" ref="CH37" ca="1">_xlfn.LET(
_xlpm.val,IF($F37 = "",val_blankRefText,  _xldudf_CX_GET(CX_ENTITY,($F37),CH$11,CH$14,,(CH$19))),
_xlpm.Res, IF(OR(_xlpm.val="",_xlpm.val="Error"),"",_xlpm.val),
_xlpm.Res
)</f>
        <v>#NAME?</v>
      </c>
      <c r="CI37" s="200"/>
    </row>
    <row r="38" spans="1:87" ht="21" customHeight="1">
      <c r="A38" s="696" t="s">
        <v>749</v>
      </c>
      <c r="B38" s="577" t="s">
        <v>580</v>
      </c>
      <c r="C38" s="577" t="s">
        <v>1726</v>
      </c>
      <c r="D38" s="577"/>
      <c r="E38" s="577" t="e" cm="1">
        <f t="array" aca="1" ref="E38" ca="1">_xlfn.LET(
   _xlpm.Attr,  $C38,
   _xlpm.Lookback, $E$16,
   _xlpm.QueryDate, EOMONTH(val_asOfDate,_xlpm.Lookback),
   _xlpm.ReadField, _xldudf_CX_GET(CX_ENTITY,fx_attrConverter($C38),_xlpm.QueryDate),
   _xlpm.AttrBlank, _xlpm.Attr="", _xlpm.Result,
   IF(_xlpm.AttrBlank,val_blankRefText,fx_attrConverter(_xlpm.ReadField,0)),
IF(_xlpm.Result = "Error", "", _xlpm.Result )
)</f>
        <v>#NAME?</v>
      </c>
      <c r="F38" s="577" t="str">
        <f t="shared" si="1"/>
        <v>Gross External Debt</v>
      </c>
      <c r="G38" s="574"/>
      <c r="H38" s="401">
        <v>2</v>
      </c>
      <c r="I38" s="578">
        <v>1</v>
      </c>
      <c r="J38" s="401"/>
      <c r="K38" s="401"/>
      <c r="L38" s="579">
        <v>-1</v>
      </c>
      <c r="N38" s="158"/>
      <c r="O38" s="101"/>
      <c r="P38" s="52"/>
      <c r="Q38" s="101"/>
      <c r="R38" s="126"/>
      <c r="S38" s="101"/>
      <c r="T38" s="101"/>
      <c r="U38" s="39"/>
      <c r="W38" s="922" t="str">
        <f t="shared" si="4"/>
        <v>Actual</v>
      </c>
      <c r="X38" s="1294">
        <v>0</v>
      </c>
      <c r="Y38" s="2628" t="s">
        <v>580</v>
      </c>
      <c r="Z38" s="198" cm="1">
        <f t="array" ref="Z38">_xlfn.SWITCH(
    TRUE,
    $L38="",0,
    $L38=TRUE, 1,
    $L38=FALSE,-1,
)</f>
        <v>0</v>
      </c>
      <c r="AA38" s="2629"/>
      <c r="AB38" s="2626" t="s">
        <v>580</v>
      </c>
      <c r="AC38" s="88" t="e" cm="1" vm="5">
        <f t="array" ref="AC38">IFERROR(IF(_xlfn.XMATCH(AB38,tbl_acctDef[Term],0)&gt;0, fx_getIcon("find"), ""),"")</f>
        <v>#VALUE!</v>
      </c>
      <c r="AD38" s="1669" t="e" cm="1">
        <f t="array" aca="1" ref="AD38" ca="1">_xlfn.LET(
_xlpm.val,IF($F38 = "",val_blankRefText,  _xldudf_CX_GET(CX_ENTITY,($F38),AD$11,AD$14,,AD$19)),
_xlpm.Res, IF(OR(_xlpm.val="",_xlpm.val="Error"),"",_xlpm.val),
_xlpm.Res
)</f>
        <v>#NAME?</v>
      </c>
      <c r="AE38" s="1669" t="e" cm="1">
        <f t="array" aca="1" ref="AE38" ca="1">_xlfn.LET(
_xlpm.val,IF($F38 = "",val_blankRefText,  _xldudf_CX_GET(CX_ENTITY,($F38),AE$11,AE$14,,AE$19)),
_xlpm.Res, IF(OR(_xlpm.val="",_xlpm.val="Error"),"",_xlpm.val),
_xlpm.Res
)</f>
        <v>#NAME?</v>
      </c>
      <c r="AF38" s="1669" t="e" cm="1">
        <f t="array" aca="1" ref="AF38" ca="1">_xlfn.LET(
_xlpm.val,IF($F38 = "",val_blankRefText,  _xldudf_CX_GET(CX_ENTITY,($F38),AF$11,AF$14,,AF$19)),
_xlpm.Res, IF(OR(_xlpm.val="",_xlpm.val="Error"),"",_xlpm.val),
_xlpm.Res
)</f>
        <v>#NAME?</v>
      </c>
      <c r="AG38" s="1669" t="e" cm="1">
        <f t="array" aca="1" ref="AG38" ca="1">_xlfn.LET(
_xlpm.val,IF($F38 = "",val_blankRefText,  _xldudf_CX_GET(CX_ENTITY,($F38),AG$11,AG$14,,AG$19)),
_xlpm.Res, IF(OR(_xlpm.val="",_xlpm.val="Error"),"",_xlpm.val),
_xlpm.Res
)</f>
        <v>#NAME?</v>
      </c>
      <c r="AH38" s="1669" t="e" cm="1">
        <f t="array" aca="1" ref="AH38" ca="1">_xlfn.LET(
_xlpm.val,IF($F38 = "",val_blankRefText,  _xldudf_CX_GET(CX_ENTITY,($F38),AH$11,AH$14,,AH$19)),
_xlpm.Res, IF(OR(_xlpm.val="",_xlpm.val="Error"),"",_xlpm.val),
_xlpm.Res
)</f>
        <v>#NAME?</v>
      </c>
      <c r="AI38" s="1669" t="e" cm="1">
        <f t="array" aca="1" ref="AI38" ca="1">_xlfn.LET(
_xlpm.val,IF($F38 = "",val_blankRefText,  _xldudf_CX_GET(CX_ENTITY,($F38),AI$11,AI$14,,AI$19)),
_xlpm.Res, IF(OR(_xlpm.val="",_xlpm.val="Error"),"",_xlpm.val),
_xlpm.Res
)</f>
        <v>#NAME?</v>
      </c>
      <c r="AJ38" s="1669" t="e" cm="1">
        <f t="array" aca="1" ref="AJ38" ca="1">_xlfn.LET(
_xlpm.val,IF($F38 = "",val_blankRefText,  _xldudf_CX_GET(CX_ENTITY,($F38),AJ$11,AJ$14,,AJ$19)),
_xlpm.Res, IF(OR(_xlpm.val="",_xlpm.val="Error"),"",_xlpm.val),
_xlpm.Res
)</f>
        <v>#NAME?</v>
      </c>
      <c r="AK38" s="1669" t="e" cm="1">
        <f t="array" aca="1" ref="AK38" ca="1">_xlfn.LET(
_xlpm.val,IF($F38 = "",val_blankRefText,  _xldudf_CX_GET(CX_ENTITY,($F38),AK$11,AK$14,,AK$19)),
_xlpm.Res, IF(OR(_xlpm.val="",_xlpm.val="Error"),"",_xlpm.val),
_xlpm.Res
)</f>
        <v>#NAME?</v>
      </c>
      <c r="AL38" s="1669" t="e" cm="1">
        <f t="array" aca="1" ref="AL38" ca="1">_xlfn.LET(
_xlpm.val,IF($F38 = "",val_blankRefText,  _xldudf_CX_GET(CX_ENTITY,($F38),AL$11,AL$14,,AL$19)),
_xlpm.Res, IF(OR(_xlpm.val="",_xlpm.val="Error"),"",_xlpm.val),
_xlpm.Res
)</f>
        <v>#NAME?</v>
      </c>
      <c r="AM38" s="1669" t="e" cm="1">
        <f t="array" aca="1" ref="AM38" ca="1">_xlfn.LET(
_xlpm.val,IF($F38 = "",val_blankRefText,  _xldudf_CX_GET(CX_ENTITY,($F38),AM$11,AM$14,,AM$19)),
_xlpm.Res, IF(OR(_xlpm.val="",_xlpm.val="Error"),"",_xlpm.val),
_xlpm.Res
)</f>
        <v>#NAME?</v>
      </c>
      <c r="AN38" s="1669" t="e" cm="1">
        <f t="array" aca="1" ref="AN38" ca="1">_xlfn.LET(
_xlpm.val,IF($F38 = "",val_blankRefText,  _xldudf_CX_GET(CX_ENTITY,($F38),AN$11,AN$14,,AN$19)),
_xlpm.Res, IF(OR(_xlpm.val="",_xlpm.val="Error"),"",_xlpm.val),
_xlpm.Res
)</f>
        <v>#NAME?</v>
      </c>
      <c r="AO38" s="1669" t="e" cm="1">
        <f t="array" aca="1" ref="AO38" ca="1">_xlfn.LET(
_xlpm.val,IF($F38 = "",val_blankRefText,  _xldudf_CX_GET(CX_ENTITY,($F38),AO$11,AO$14,,AO$19)),
_xlpm.Res, IF(OR(_xlpm.val="",_xlpm.val="Error"),"",_xlpm.val),
_xlpm.Res
)</f>
        <v>#NAME?</v>
      </c>
      <c r="AP38" s="1669" t="e" cm="1">
        <f t="array" aca="1" ref="AP38" ca="1">_xlfn.LET(
_xlpm.val,IF($F38 = "",val_blankRefText,  _xldudf_CX_GET(CX_ENTITY,($F38),AP$11,AP$14,,AP$19)),
_xlpm.Res, IF(OR(_xlpm.val="",_xlpm.val="Error"),"",_xlpm.val),
_xlpm.Res
)</f>
        <v>#NAME?</v>
      </c>
      <c r="AQ38" s="1669" t="e" cm="1">
        <f t="array" aca="1" ref="AQ38" ca="1">_xlfn.LET(
_xlpm.val,IF($F38 = "",val_blankRefText,  _xldudf_CX_GET(CX_ENTITY,($F38),AQ$11,AQ$14,,AQ$19)),
_xlpm.Res, IF(OR(_xlpm.val="",_xlpm.val="Error"),"",_xlpm.val),
_xlpm.Res
)</f>
        <v>#NAME?</v>
      </c>
      <c r="AR38" s="1669" t="e" cm="1">
        <f t="array" aca="1" ref="AR38" ca="1">_xlfn.LET(
_xlpm.val,IF($F38 = "",val_blankRefText,  _xldudf_CX_GET(CX_ENTITY,($F38),AR$11,AR$14,,AR$19)),
_xlpm.Res, IF(OR(_xlpm.val="",_xlpm.val="Error"),"",_xlpm.val),
_xlpm.Res
)</f>
        <v>#NAME?</v>
      </c>
      <c r="AS38" s="1669" t="e" cm="1">
        <f t="array" aca="1" ref="AS38" ca="1">_xlfn.LET(
_xlpm.val,IF($F38 = "",val_blankRefText,  _xldudf_CX_GET(CX_ENTITY,($F38),AS$11,AS$14,,AS$19)),
_xlpm.Res, IF(OR(_xlpm.val="",_xlpm.val="Error"),"",_xlpm.val),
_xlpm.Res
)</f>
        <v>#NAME?</v>
      </c>
      <c r="AT38" s="1669" t="e" cm="1">
        <f t="array" aca="1" ref="AT38" ca="1">_xlfn.LET(
_xlpm.val,IF($F38 = "",val_blankRefText,  _xldudf_CX_GET(CX_ENTITY,($F38),AT$11,AT$14,,AT$19)),
_xlpm.Res, IF(OR(_xlpm.val="",_xlpm.val="Error"),"",_xlpm.val),
_xlpm.Res
)</f>
        <v>#NAME?</v>
      </c>
      <c r="AU38" s="1669" t="e" cm="1">
        <f t="array" aca="1" ref="AU38" ca="1">_xlfn.LET(
_xlpm.val,IF($F38 = "",val_blankRefText,  _xldudf_CX_GET(CX_ENTITY,($F38),AU$11,AU$14,,AU$19)),
_xlpm.Res, IF(OR(_xlpm.val="",_xlpm.val="Error"),"",_xlpm.val),
_xlpm.Res
)</f>
        <v>#NAME?</v>
      </c>
      <c r="AV38" s="1669" t="e" cm="1">
        <f t="array" aca="1" ref="AV38" ca="1">_xlfn.LET(
_xlpm.val,IF($F38 = "",val_blankRefText,  _xldudf_CX_GET(CX_ENTITY,($F38),AV$11,AV$14,,AV$19)),
_xlpm.Res, IF(OR(_xlpm.val="",_xlpm.val="Error"),"",_xlpm.val),
_xlpm.Res
)</f>
        <v>#NAME?</v>
      </c>
      <c r="AW38" s="1669" t="e" cm="1">
        <f t="array" aca="1" ref="AW38" ca="1">_xlfn.LET(
_xlpm.val,IF($F38 = "",val_blankRefText,  _xldudf_CX_GET(CX_ENTITY,($F38),AW$11,AW$14,,AW$19)),
_xlpm.Res, IF(OR(_xlpm.val="",_xlpm.val="Error"),"",_xlpm.val),
_xlpm.Res
)</f>
        <v>#NAME?</v>
      </c>
      <c r="AX38" s="1669" t="e" cm="1">
        <f t="array" aca="1" ref="AX38" ca="1">_xlfn.LET(
_xlpm.val,IF($F38 = "",val_blankRefText,  _xldudf_CX_GET(CX_ENTITY,($F38),AX$11,AX$14,,AX$19)),
_xlpm.Res, IF(OR(_xlpm.val="",_xlpm.val="Error"),"",_xlpm.val),
_xlpm.Res
)</f>
        <v>#NAME?</v>
      </c>
      <c r="AY38" s="1669" t="e" cm="1">
        <f t="array" aca="1" ref="AY38" ca="1">_xlfn.LET(
_xlpm.val,IF($F38 = "",val_blankRefText,  _xldudf_CX_GET(CX_ENTITY,($F38),AY$11,AY$14,,AY$19)),
_xlpm.Res, IF(OR(_xlpm.val="",_xlpm.val="Error"),"",_xlpm.val),
_xlpm.Res
)</f>
        <v>#NAME?</v>
      </c>
      <c r="AZ38" s="1669" t="e" cm="1">
        <f t="array" aca="1" ref="AZ38" ca="1">_xlfn.LET(
_xlpm.val,IF($F38 = "",val_blankRefText,  _xldudf_CX_GET(CX_ENTITY,($F38),AZ$11,AZ$14,,AZ$19)),
_xlpm.Res, IF(OR(_xlpm.val="",_xlpm.val="Error"),"",_xlpm.val),
_xlpm.Res
)</f>
        <v>#NAME?</v>
      </c>
      <c r="BA38" s="1669" t="e" cm="1">
        <f t="array" aca="1" ref="BA38" ca="1">_xlfn.LET(
_xlpm.val,IF($F38 = "",val_blankRefText,  _xldudf_CX_GET(CX_ENTITY,($F38),BA$11,BA$14,,BA$19)),
_xlpm.Res, IF(OR(_xlpm.val="",_xlpm.val="Error"),"",_xlpm.val),
_xlpm.Res
)</f>
        <v>#NAME?</v>
      </c>
      <c r="BB38" s="1669" t="e" cm="1">
        <f t="array" aca="1" ref="BB38" ca="1">_xlfn.LET(
_xlpm.val,IF($F38 = "",val_blankRefText,  _xldudf_CX_GET(CX_ENTITY,($F38),BB$11,BB$14,,BB$19)),
_xlpm.Res, IF(OR(_xlpm.val="",_xlpm.val="Error"),"",_xlpm.val),
_xlpm.Res
)</f>
        <v>#NAME?</v>
      </c>
      <c r="BC38" s="1669" t="e" cm="1">
        <f t="array" aca="1" ref="BC38" ca="1">_xlfn.LET(
_xlpm.val,IF($F38 = "",val_blankRefText,  _xldudf_CX_GET(CX_ENTITY,($F38),BC$11,BC$14,,BC$19)),
_xlpm.Res, IF(OR(_xlpm.val="",_xlpm.val="Error"),"",_xlpm.val),
_xlpm.Res
)</f>
        <v>#NAME?</v>
      </c>
      <c r="BD38" s="1669" t="e" cm="1">
        <f t="array" aca="1" ref="BD38" ca="1">_xlfn.LET(
_xlpm.val,IF($F38 = "",val_blankRefText,  _xldudf_CX_GET(CX_ENTITY,($F38),BD$11,BD$14,,BD$19)),
_xlpm.Res, IF(OR(_xlpm.val="",_xlpm.val="Error"),"",_xlpm.val),
_xlpm.Res
)</f>
        <v>#NAME?</v>
      </c>
      <c r="BE38" s="1669" t="e" cm="1">
        <f t="array" aca="1" ref="BE38" ca="1">_xlfn.LET(
_xlpm.val,IF($F38 = "",val_blankRefText,  _xldudf_CX_GET(CX_ENTITY,($F38),BE$11,BE$14,,BE$19)),
_xlpm.Res, IF(OR(_xlpm.val="",_xlpm.val="Error"),"",_xlpm.val),
_xlpm.Res
)</f>
        <v>#NAME?</v>
      </c>
      <c r="BF38" s="1669" t="e" cm="1">
        <f t="array" aca="1" ref="BF38" ca="1">_xlfn.LET(
_xlpm.val,IF($F38 = "",val_blankRefText,  _xldudf_CX_GET(CX_ENTITY,($F38),BF$11,BF$14,,BF$19)),
_xlpm.Res, IF(OR(_xlpm.val="",_xlpm.val="Error"),"",_xlpm.val),
_xlpm.Res
)</f>
        <v>#NAME?</v>
      </c>
      <c r="BG38" s="1669" t="e" cm="1">
        <f t="array" aca="1" ref="BG38" ca="1">_xlfn.LET(
_xlpm.val,IF($F38 = "",val_blankRefText,  _xldudf_CX_GET(CX_ENTITY,($F38),BG$11,BG$14,,BG$19)),
_xlpm.Res, IF(OR(_xlpm.val="",_xlpm.val="Error"),"",_xlpm.val),
_xlpm.Res
)</f>
        <v>#NAME?</v>
      </c>
      <c r="BH38" s="1669" t="e" cm="1">
        <f t="array" aca="1" ref="BH38" ca="1">_xlfn.LET(
_xlpm.val,IF($F38 = "",val_blankRefText,  _xldudf_CX_GET(CX_ENTITY,($F38),BH$11,BH$14,,BH$19)),
_xlpm.Res, IF(OR(_xlpm.val="",_xlpm.val="Error"),"",_xlpm.val),
_xlpm.Res
)</f>
        <v>#NAME?</v>
      </c>
      <c r="BI38" s="1669" t="e" cm="1">
        <f t="array" aca="1" ref="BI38" ca="1">_xlfn.LET(
_xlpm.val,IF($F38 = "",val_blankRefText,  _xldudf_CX_GET(CX_ENTITY,($F38),BI$11,BI$14,,BI$19)),
_xlpm.Res, IF(OR(_xlpm.val="",_xlpm.val="Error"),"",_xlpm.val),
_xlpm.Res
)</f>
        <v>#NAME?</v>
      </c>
      <c r="BJ38" s="1669" t="e" cm="1">
        <f t="array" aca="1" ref="BJ38" ca="1">_xlfn.LET(
_xlpm.val,IF($F38 = "",val_blankRefText,  _xldudf_CX_GET(CX_ENTITY,($F38),BJ$11,BJ$14,,BJ$19)),
_xlpm.Res, IF(OR(_xlpm.val="",_xlpm.val="Error"),"",_xlpm.val),
_xlpm.Res
)</f>
        <v>#NAME?</v>
      </c>
      <c r="BK38" s="1669" t="e" cm="1">
        <f t="array" aca="1" ref="BK38" ca="1">_xlfn.LET(
_xlpm.val,IF($F38 = "",val_blankRefText,  _xldudf_CX_GET(CX_ENTITY,($F38),BK$11,BK$14,,BK$19)),
_xlpm.Res, IF(OR(_xlpm.val="",_xlpm.val="Error"),"",_xlpm.val),
_xlpm.Res
)</f>
        <v>#NAME?</v>
      </c>
      <c r="BL38" s="1669" t="e" cm="1">
        <f t="array" aca="1" ref="BL38" ca="1">_xlfn.LET(
_xlpm.val,IF($F38 = "",val_blankRefText,  _xldudf_CX_GET(CX_ENTITY,($F38),BL$11,BL$14,,BL$19)),
_xlpm.Res, IF(OR(_xlpm.val="",_xlpm.val="Error"),"",_xlpm.val),
_xlpm.Res
)</f>
        <v>#NAME?</v>
      </c>
      <c r="BM38" s="1669" t="e" cm="1">
        <f t="array" aca="1" ref="BM38" ca="1">_xlfn.LET(
_xlpm.val,IF($F38 = "",val_blankRefText,  _xldudf_CX_GET(CX_ENTITY,($F38),BM$11,BM$14,,BM$19)),
_xlpm.Res, IF(OR(_xlpm.val="",_xlpm.val="Error"),"",_xlpm.val),
_xlpm.Res
)</f>
        <v>#NAME?</v>
      </c>
      <c r="BN38" s="1669" t="e" cm="1">
        <f t="array" aca="1" ref="BN38" ca="1">_xlfn.LET(
_xlpm.val,IF($F38 = "",val_blankRefText,  _xldudf_CX_GET(CX_ENTITY,($F38),BN$11,BN$14,,BN$19)),
_xlpm.Res, IF(OR(_xlpm.val="",_xlpm.val="Error"),"",_xlpm.val),
_xlpm.Res
)</f>
        <v>#NAME?</v>
      </c>
      <c r="BO38" s="2095"/>
      <c r="BP38" s="2095"/>
      <c r="BQ38" s="2095"/>
      <c r="BR38" s="2095"/>
      <c r="BS38" s="2095"/>
      <c r="BT38" s="2095"/>
      <c r="BU38" s="2095"/>
      <c r="BV38" s="2095"/>
      <c r="BW38" s="2095"/>
      <c r="BX38" s="2095"/>
      <c r="BY38" s="2095"/>
      <c r="BZ38" s="2095"/>
      <c r="CA38" s="926"/>
      <c r="CB38" s="921"/>
      <c r="CC38" s="927"/>
      <c r="CD38" s="919" t="e" cm="1">
        <f t="array" aca="1" ref="CD38" ca="1">_xlfn.XLOOKUP(BS!CD$11, array_timeline, BS!$AD38:$BN38)</f>
        <v>#NAME?</v>
      </c>
      <c r="CE38" s="919" t="e" cm="1">
        <f t="array" aca="1" ref="CE38" ca="1">_xlfn.XLOOKUP(BS!CE$11, array_timeline, BS!$AD38:$BN38)</f>
        <v>#NAME?</v>
      </c>
      <c r="CF38" s="925"/>
      <c r="CG38" s="919" t="e" cm="1">
        <f t="array" aca="1" ref="CG38" ca="1">_xlfn.LET(
_xlpm.val,IF($F38 = "",val_blankRefText,  _xldudf_CX_GET(CX_ENTITY,($F38),CG$11,CG$14,,(CG$19))),
_xlpm.Res, IF(OR(_xlpm.val="",_xlpm.val="Error"),"",_xlpm.val),
_xlpm.Res
)</f>
        <v>#NAME?</v>
      </c>
      <c r="CH38" s="919" t="e" cm="1">
        <f t="array" aca="1" ref="CH38" ca="1">_xlfn.LET(
_xlpm.val,IF($F38 = "",val_blankRefText,  _xldudf_CX_GET(CX_ENTITY,($F38),CH$11,CH$14,,(CH$19))),
_xlpm.Res, IF(OR(_xlpm.val="",_xlpm.val="Error"),"",_xlpm.val),
_xlpm.Res
)</f>
        <v>#NAME?</v>
      </c>
      <c r="CI38" s="924"/>
    </row>
    <row r="39" spans="1:87" ht="21" customHeight="1">
      <c r="A39" s="696" t="s">
        <v>755</v>
      </c>
      <c r="B39" s="577" t="s">
        <v>455</v>
      </c>
      <c r="C39" s="577" t="s">
        <v>1727</v>
      </c>
      <c r="D39" s="577"/>
      <c r="E39" s="577" t="e" cm="1">
        <f t="array" aca="1" ref="E39" ca="1">_xlfn.LET(
   _xlpm.Attr,  $C39,
   _xlpm.Lookback, $E$16,
   _xlpm.QueryDate, EOMONTH(val_asOfDate,_xlpm.Lookback),
   _xlpm.ReadField, _xldudf_CX_GET(CX_ENTITY,fx_attrConverter($C39),_xlpm.QueryDate),
   _xlpm.AttrBlank, _xlpm.Attr="", _xlpm.Result,
   IF(_xlpm.AttrBlank,val_blankRefText,fx_attrConverter(_xlpm.ReadField,0)),
IF(_xlpm.Result = "Error", "", _xlpm.Result )
)</f>
        <v>#NAME?</v>
      </c>
      <c r="F39" s="577" t="str">
        <f t="shared" si="1"/>
        <v>Cash &amp; Equivalents</v>
      </c>
      <c r="G39" s="574"/>
      <c r="H39" s="578">
        <v>1</v>
      </c>
      <c r="I39" s="578">
        <v>1</v>
      </c>
      <c r="J39" s="401"/>
      <c r="K39" s="401"/>
      <c r="L39" s="579" t="b">
        <v>1</v>
      </c>
      <c r="N39" s="158"/>
      <c r="O39" s="101"/>
      <c r="P39" s="52"/>
      <c r="Q39" s="101"/>
      <c r="R39" s="101"/>
      <c r="S39" s="101"/>
      <c r="T39" s="101"/>
      <c r="U39" s="39"/>
      <c r="W39" s="91" t="str">
        <f t="shared" si="4"/>
        <v>Actual</v>
      </c>
      <c r="X39" s="857">
        <v>1</v>
      </c>
      <c r="Y39" s="2627" t="s">
        <v>455</v>
      </c>
      <c r="Z39" s="198" cm="1">
        <f t="array" ref="Z39">_xlfn.SWITCH(
    TRUE,
    $L39="",0,
    $L39=TRUE, 1,
    $L39=FALSE,-1,
)</f>
        <v>1</v>
      </c>
      <c r="AA39" s="2625"/>
      <c r="AB39" s="2626" t="s">
        <v>455</v>
      </c>
      <c r="AC39" s="88" t="str" cm="1">
        <f t="array" ref="AC39">IFERROR(IF(_xlfn.XMATCH(AB39,tbl_acctDef[Term],0)&gt;0, fx_getIcon("find"), ""),"")</f>
        <v/>
      </c>
      <c r="AD39" s="1669" t="e" cm="1">
        <f t="array" aca="1" ref="AD39" ca="1">_xlfn.LET(
_xlpm.val,IF($F39 = "",val_blankRefText,  _xldudf_CX_GET(CX_ENTITY,($F39),AD$11,AD$14,,AD$19)),
_xlpm.Res, IF(OR(_xlpm.val="",_xlpm.val="Error"),"",_xlpm.val),
_xlpm.Res
)</f>
        <v>#NAME?</v>
      </c>
      <c r="AE39" s="1669" t="e" cm="1">
        <f t="array" aca="1" ref="AE39" ca="1">_xlfn.LET(
_xlpm.val,IF($F39 = "",val_blankRefText,  _xldudf_CX_GET(CX_ENTITY,($F39),AE$11,AE$14,,AE$19)),
_xlpm.Res, IF(OR(_xlpm.val="",_xlpm.val="Error"),"",_xlpm.val),
_xlpm.Res
)</f>
        <v>#NAME?</v>
      </c>
      <c r="AF39" s="1669" t="e" cm="1">
        <f t="array" aca="1" ref="AF39" ca="1">_xlfn.LET(
_xlpm.val,IF($F39 = "",val_blankRefText,  _xldudf_CX_GET(CX_ENTITY,($F39),AF$11,AF$14,,AF$19)),
_xlpm.Res, IF(OR(_xlpm.val="",_xlpm.val="Error"),"",_xlpm.val),
_xlpm.Res
)</f>
        <v>#NAME?</v>
      </c>
      <c r="AG39" s="1669" t="e" cm="1">
        <f t="array" aca="1" ref="AG39" ca="1">_xlfn.LET(
_xlpm.val,IF($F39 = "",val_blankRefText,  _xldudf_CX_GET(CX_ENTITY,($F39),AG$11,AG$14,,AG$19)),
_xlpm.Res, IF(OR(_xlpm.val="",_xlpm.val="Error"),"",_xlpm.val),
_xlpm.Res
)</f>
        <v>#NAME?</v>
      </c>
      <c r="AH39" s="1669" t="e" cm="1">
        <f t="array" aca="1" ref="AH39" ca="1">_xlfn.LET(
_xlpm.val,IF($F39 = "",val_blankRefText,  _xldudf_CX_GET(CX_ENTITY,($F39),AH$11,AH$14,,AH$19)),
_xlpm.Res, IF(OR(_xlpm.val="",_xlpm.val="Error"),"",_xlpm.val),
_xlpm.Res
)</f>
        <v>#NAME?</v>
      </c>
      <c r="AI39" s="1669" t="e" cm="1">
        <f t="array" aca="1" ref="AI39" ca="1">_xlfn.LET(
_xlpm.val,IF($F39 = "",val_blankRefText,  _xldudf_CX_GET(CX_ENTITY,($F39),AI$11,AI$14,,AI$19)),
_xlpm.Res, IF(OR(_xlpm.val="",_xlpm.val="Error"),"",_xlpm.val),
_xlpm.Res
)</f>
        <v>#NAME?</v>
      </c>
      <c r="AJ39" s="1669" t="e" cm="1">
        <f t="array" aca="1" ref="AJ39" ca="1">_xlfn.LET(
_xlpm.val,IF($F39 = "",val_blankRefText,  _xldudf_CX_GET(CX_ENTITY,($F39),AJ$11,AJ$14,,AJ$19)),
_xlpm.Res, IF(OR(_xlpm.val="",_xlpm.val="Error"),"",_xlpm.val),
_xlpm.Res
)</f>
        <v>#NAME?</v>
      </c>
      <c r="AK39" s="1669" t="e" cm="1">
        <f t="array" aca="1" ref="AK39" ca="1">_xlfn.LET(
_xlpm.val,IF($F39 = "",val_blankRefText,  _xldudf_CX_GET(CX_ENTITY,($F39),AK$11,AK$14,,AK$19)),
_xlpm.Res, IF(OR(_xlpm.val="",_xlpm.val="Error"),"",_xlpm.val),
_xlpm.Res
)</f>
        <v>#NAME?</v>
      </c>
      <c r="AL39" s="1669" t="e" cm="1">
        <f t="array" aca="1" ref="AL39" ca="1">_xlfn.LET(
_xlpm.val,IF($F39 = "",val_blankRefText,  _xldudf_CX_GET(CX_ENTITY,($F39),AL$11,AL$14,,AL$19)),
_xlpm.Res, IF(OR(_xlpm.val="",_xlpm.val="Error"),"",_xlpm.val),
_xlpm.Res
)</f>
        <v>#NAME?</v>
      </c>
      <c r="AM39" s="1669" t="e" cm="1">
        <f t="array" aca="1" ref="AM39" ca="1">_xlfn.LET(
_xlpm.val,IF($F39 = "",val_blankRefText,  _xldudf_CX_GET(CX_ENTITY,($F39),AM$11,AM$14,,AM$19)),
_xlpm.Res, IF(OR(_xlpm.val="",_xlpm.val="Error"),"",_xlpm.val),
_xlpm.Res
)</f>
        <v>#NAME?</v>
      </c>
      <c r="AN39" s="1669" t="e" cm="1">
        <f t="array" aca="1" ref="AN39" ca="1">_xlfn.LET(
_xlpm.val,IF($F39 = "",val_blankRefText,  _xldudf_CX_GET(CX_ENTITY,($F39),AN$11,AN$14,,AN$19)),
_xlpm.Res, IF(OR(_xlpm.val="",_xlpm.val="Error"),"",_xlpm.val),
_xlpm.Res
)</f>
        <v>#NAME?</v>
      </c>
      <c r="AO39" s="1669" t="e" cm="1">
        <f t="array" aca="1" ref="AO39" ca="1">_xlfn.LET(
_xlpm.val,IF($F39 = "",val_blankRefText,  _xldudf_CX_GET(CX_ENTITY,($F39),AO$11,AO$14,,AO$19)),
_xlpm.Res, IF(OR(_xlpm.val="",_xlpm.val="Error"),"",_xlpm.val),
_xlpm.Res
)</f>
        <v>#NAME?</v>
      </c>
      <c r="AP39" s="1669" t="e" cm="1">
        <f t="array" aca="1" ref="AP39" ca="1">_xlfn.LET(
_xlpm.val,IF($F39 = "",val_blankRefText,  _xldudf_CX_GET(CX_ENTITY,($F39),AP$11,AP$14,,AP$19)),
_xlpm.Res, IF(OR(_xlpm.val="",_xlpm.val="Error"),"",_xlpm.val),
_xlpm.Res
)</f>
        <v>#NAME?</v>
      </c>
      <c r="AQ39" s="1669" t="e" cm="1">
        <f t="array" aca="1" ref="AQ39" ca="1">_xlfn.LET(
_xlpm.val,IF($F39 = "",val_blankRefText,  _xldudf_CX_GET(CX_ENTITY,($F39),AQ$11,AQ$14,,AQ$19)),
_xlpm.Res, IF(OR(_xlpm.val="",_xlpm.val="Error"),"",_xlpm.val),
_xlpm.Res
)</f>
        <v>#NAME?</v>
      </c>
      <c r="AR39" s="1669" t="e" cm="1">
        <f t="array" aca="1" ref="AR39" ca="1">_xlfn.LET(
_xlpm.val,IF($F39 = "",val_blankRefText,  _xldudf_CX_GET(CX_ENTITY,($F39),AR$11,AR$14,,AR$19)),
_xlpm.Res, IF(OR(_xlpm.val="",_xlpm.val="Error"),"",_xlpm.val),
_xlpm.Res
)</f>
        <v>#NAME?</v>
      </c>
      <c r="AS39" s="1669" t="e" cm="1">
        <f t="array" aca="1" ref="AS39" ca="1">_xlfn.LET(
_xlpm.val,IF($F39 = "",val_blankRefText,  _xldudf_CX_GET(CX_ENTITY,($F39),AS$11,AS$14,,AS$19)),
_xlpm.Res, IF(OR(_xlpm.val="",_xlpm.val="Error"),"",_xlpm.val),
_xlpm.Res
)</f>
        <v>#NAME?</v>
      </c>
      <c r="AT39" s="1669" t="e" cm="1">
        <f t="array" aca="1" ref="AT39" ca="1">_xlfn.LET(
_xlpm.val,IF($F39 = "",val_blankRefText,  _xldudf_CX_GET(CX_ENTITY,($F39),AT$11,AT$14,,AT$19)),
_xlpm.Res, IF(OR(_xlpm.val="",_xlpm.val="Error"),"",_xlpm.val),
_xlpm.Res
)</f>
        <v>#NAME?</v>
      </c>
      <c r="AU39" s="1669" t="e" cm="1">
        <f t="array" aca="1" ref="AU39" ca="1">_xlfn.LET(
_xlpm.val,IF($F39 = "",val_blankRefText,  _xldudf_CX_GET(CX_ENTITY,($F39),AU$11,AU$14,,AU$19)),
_xlpm.Res, IF(OR(_xlpm.val="",_xlpm.val="Error"),"",_xlpm.val),
_xlpm.Res
)</f>
        <v>#NAME?</v>
      </c>
      <c r="AV39" s="1669" t="e" cm="1">
        <f t="array" aca="1" ref="AV39" ca="1">_xlfn.LET(
_xlpm.val,IF($F39 = "",val_blankRefText,  _xldudf_CX_GET(CX_ENTITY,($F39),AV$11,AV$14,,AV$19)),
_xlpm.Res, IF(OR(_xlpm.val="",_xlpm.val="Error"),"",_xlpm.val),
_xlpm.Res
)</f>
        <v>#NAME?</v>
      </c>
      <c r="AW39" s="1669" t="e" cm="1">
        <f t="array" aca="1" ref="AW39" ca="1">_xlfn.LET(
_xlpm.val,IF($F39 = "",val_blankRefText,  _xldudf_CX_GET(CX_ENTITY,($F39),AW$11,AW$14,,AW$19)),
_xlpm.Res, IF(OR(_xlpm.val="",_xlpm.val="Error"),"",_xlpm.val),
_xlpm.Res
)</f>
        <v>#NAME?</v>
      </c>
      <c r="AX39" s="1669" t="e" cm="1">
        <f t="array" aca="1" ref="AX39" ca="1">_xlfn.LET(
_xlpm.val,IF($F39 = "",val_blankRefText,  _xldudf_CX_GET(CX_ENTITY,($F39),AX$11,AX$14,,AX$19)),
_xlpm.Res, IF(OR(_xlpm.val="",_xlpm.val="Error"),"",_xlpm.val),
_xlpm.Res
)</f>
        <v>#NAME?</v>
      </c>
      <c r="AY39" s="1669" t="e" cm="1">
        <f t="array" aca="1" ref="AY39" ca="1">_xlfn.LET(
_xlpm.val,IF($F39 = "",val_blankRefText,  _xldudf_CX_GET(CX_ENTITY,($F39),AY$11,AY$14,,AY$19)),
_xlpm.Res, IF(OR(_xlpm.val="",_xlpm.val="Error"),"",_xlpm.val),
_xlpm.Res
)</f>
        <v>#NAME?</v>
      </c>
      <c r="AZ39" s="1669" t="e" cm="1">
        <f t="array" aca="1" ref="AZ39" ca="1">_xlfn.LET(
_xlpm.val,IF($F39 = "",val_blankRefText,  _xldudf_CX_GET(CX_ENTITY,($F39),AZ$11,AZ$14,,AZ$19)),
_xlpm.Res, IF(OR(_xlpm.val="",_xlpm.val="Error"),"",_xlpm.val),
_xlpm.Res
)</f>
        <v>#NAME?</v>
      </c>
      <c r="BA39" s="1669" t="e" cm="1">
        <f t="array" aca="1" ref="BA39" ca="1">_xlfn.LET(
_xlpm.val,IF($F39 = "",val_blankRefText,  _xldudf_CX_GET(CX_ENTITY,($F39),BA$11,BA$14,,BA$19)),
_xlpm.Res, IF(OR(_xlpm.val="",_xlpm.val="Error"),"",_xlpm.val),
_xlpm.Res
)</f>
        <v>#NAME?</v>
      </c>
      <c r="BB39" s="1669" t="e" cm="1">
        <f t="array" aca="1" ref="BB39" ca="1">_xlfn.LET(
_xlpm.val,IF($F39 = "",val_blankRefText,  _xldudf_CX_GET(CX_ENTITY,($F39),BB$11,BB$14,,BB$19)),
_xlpm.Res, IF(OR(_xlpm.val="",_xlpm.val="Error"),"",_xlpm.val),
_xlpm.Res
)</f>
        <v>#NAME?</v>
      </c>
      <c r="BC39" s="1669" t="e" cm="1">
        <f t="array" aca="1" ref="BC39" ca="1">_xlfn.LET(
_xlpm.val,IF($F39 = "",val_blankRefText,  _xldudf_CX_GET(CX_ENTITY,($F39),BC$11,BC$14,,BC$19)),
_xlpm.Res, IF(OR(_xlpm.val="",_xlpm.val="Error"),"",_xlpm.val),
_xlpm.Res
)</f>
        <v>#NAME?</v>
      </c>
      <c r="BD39" s="1669" t="e" cm="1">
        <f t="array" aca="1" ref="BD39" ca="1">_xlfn.LET(
_xlpm.val,IF($F39 = "",val_blankRefText,  _xldudf_CX_GET(CX_ENTITY,($F39),BD$11,BD$14,,BD$19)),
_xlpm.Res, IF(OR(_xlpm.val="",_xlpm.val="Error"),"",_xlpm.val),
_xlpm.Res
)</f>
        <v>#NAME?</v>
      </c>
      <c r="BE39" s="1669" t="e" cm="1">
        <f t="array" aca="1" ref="BE39" ca="1">_xlfn.LET(
_xlpm.val,IF($F39 = "",val_blankRefText,  _xldudf_CX_GET(CX_ENTITY,($F39),BE$11,BE$14,,BE$19)),
_xlpm.Res, IF(OR(_xlpm.val="",_xlpm.val="Error"),"",_xlpm.val),
_xlpm.Res
)</f>
        <v>#NAME?</v>
      </c>
      <c r="BF39" s="1669" t="e" cm="1">
        <f t="array" aca="1" ref="BF39" ca="1">_xlfn.LET(
_xlpm.val,IF($F39 = "",val_blankRefText,  _xldudf_CX_GET(CX_ENTITY,($F39),BF$11,BF$14,,BF$19)),
_xlpm.Res, IF(OR(_xlpm.val="",_xlpm.val="Error"),"",_xlpm.val),
_xlpm.Res
)</f>
        <v>#NAME?</v>
      </c>
      <c r="BG39" s="1669" t="e" cm="1">
        <f t="array" aca="1" ref="BG39" ca="1">_xlfn.LET(
_xlpm.val,IF($F39 = "",val_blankRefText,  _xldudf_CX_GET(CX_ENTITY,($F39),BG$11,BG$14,,BG$19)),
_xlpm.Res, IF(OR(_xlpm.val="",_xlpm.val="Error"),"",_xlpm.val),
_xlpm.Res
)</f>
        <v>#NAME?</v>
      </c>
      <c r="BH39" s="1669" t="e" cm="1">
        <f t="array" aca="1" ref="BH39" ca="1">_xlfn.LET(
_xlpm.val,IF($F39 = "",val_blankRefText,  _xldudf_CX_GET(CX_ENTITY,($F39),BH$11,BH$14,,BH$19)),
_xlpm.Res, IF(OR(_xlpm.val="",_xlpm.val="Error"),"",_xlpm.val),
_xlpm.Res
)</f>
        <v>#NAME?</v>
      </c>
      <c r="BI39" s="1669" t="e" cm="1">
        <f t="array" aca="1" ref="BI39" ca="1">_xlfn.LET(
_xlpm.val,IF($F39 = "",val_blankRefText,  _xldudf_CX_GET(CX_ENTITY,($F39),BI$11,BI$14,,BI$19)),
_xlpm.Res, IF(OR(_xlpm.val="",_xlpm.val="Error"),"",_xlpm.val),
_xlpm.Res
)</f>
        <v>#NAME?</v>
      </c>
      <c r="BJ39" s="1669" t="e" cm="1">
        <f t="array" aca="1" ref="BJ39" ca="1">_xlfn.LET(
_xlpm.val,IF($F39 = "",val_blankRefText,  _xldudf_CX_GET(CX_ENTITY,($F39),BJ$11,BJ$14,,BJ$19)),
_xlpm.Res, IF(OR(_xlpm.val="",_xlpm.val="Error"),"",_xlpm.val),
_xlpm.Res
)</f>
        <v>#NAME?</v>
      </c>
      <c r="BK39" s="1669" t="e" cm="1">
        <f t="array" aca="1" ref="BK39" ca="1">_xlfn.LET(
_xlpm.val,IF($F39 = "",val_blankRefText,  _xldudf_CX_GET(CX_ENTITY,($F39),BK$11,BK$14,,BK$19)),
_xlpm.Res, IF(OR(_xlpm.val="",_xlpm.val="Error"),"",_xlpm.val),
_xlpm.Res
)</f>
        <v>#NAME?</v>
      </c>
      <c r="BL39" s="1669" t="e" cm="1">
        <f t="array" aca="1" ref="BL39" ca="1">_xlfn.LET(
_xlpm.val,IF($F39 = "",val_blankRefText,  _xldudf_CX_GET(CX_ENTITY,($F39),BL$11,BL$14,,BL$19)),
_xlpm.Res, IF(OR(_xlpm.val="",_xlpm.val="Error"),"",_xlpm.val),
_xlpm.Res
)</f>
        <v>#NAME?</v>
      </c>
      <c r="BM39" s="1669" t="e" cm="1">
        <f t="array" aca="1" ref="BM39" ca="1">_xlfn.LET(
_xlpm.val,IF($F39 = "",val_blankRefText,  _xldudf_CX_GET(CX_ENTITY,($F39),BM$11,BM$14,,BM$19)),
_xlpm.Res, IF(OR(_xlpm.val="",_xlpm.val="Error"),"",_xlpm.val),
_xlpm.Res
)</f>
        <v>#NAME?</v>
      </c>
      <c r="BN39" s="1669" t="e" cm="1">
        <f t="array" aca="1" ref="BN39" ca="1">_xlfn.LET(
_xlpm.val,IF($F39 = "",val_blankRefText,  _xldudf_CX_GET(CX_ENTITY,($F39),BN$11,BN$14,,BN$19)),
_xlpm.Res, IF(OR(_xlpm.val="",_xlpm.val="Error"),"",_xlpm.val),
_xlpm.Res
)</f>
        <v>#NAME?</v>
      </c>
      <c r="BO39" s="2095"/>
      <c r="BP39" s="2095"/>
      <c r="BQ39" s="2095"/>
      <c r="BR39" s="2095"/>
      <c r="BS39" s="2095"/>
      <c r="BT39" s="2095"/>
      <c r="BU39" s="2095"/>
      <c r="BV39" s="2095"/>
      <c r="BW39" s="2095"/>
      <c r="BX39" s="2095"/>
      <c r="BY39" s="2095"/>
      <c r="BZ39" s="2095"/>
      <c r="CA39" s="926"/>
      <c r="CB39" s="921"/>
      <c r="CC39" s="927"/>
      <c r="CD39" s="920" t="e" cm="1">
        <f t="array" aca="1" ref="CD39" ca="1">_xlfn.XLOOKUP(BS!CD$11, array_timeline, BS!$AD39:$BN39)</f>
        <v>#NAME?</v>
      </c>
      <c r="CE39" s="920" t="e" cm="1">
        <f t="array" aca="1" ref="CE39" ca="1">_xlfn.XLOOKUP(BS!CE$11, array_timeline, BS!$AD39:$BN39)</f>
        <v>#NAME?</v>
      </c>
      <c r="CF39" s="925"/>
      <c r="CG39" s="920" t="e" cm="1">
        <f t="array" aca="1" ref="CG39" ca="1">_xlfn.LET(
_xlpm.val,IF($F39 = "",val_blankRefText,  _xldudf_CX_GET(CX_ENTITY,($F39),CG$11,CG$14,,(CG$19))),
_xlpm.Res, IF(OR(_xlpm.val="",_xlpm.val="Error"),"",_xlpm.val),
_xlpm.Res
)</f>
        <v>#NAME?</v>
      </c>
      <c r="CH39" s="920" t="e" cm="1">
        <f t="array" aca="1" ref="CH39" ca="1">_xlfn.LET(
_xlpm.val,IF($F39 = "",val_blankRefText,  _xldudf_CX_GET(CX_ENTITY,($F39),CH$11,CH$14,,(CH$19))),
_xlpm.Res, IF(OR(_xlpm.val="",_xlpm.val="Error"),"",_xlpm.val),
_xlpm.Res
)</f>
        <v>#NAME?</v>
      </c>
      <c r="CI39" s="200"/>
    </row>
    <row r="40" spans="1:87" ht="21" customHeight="1">
      <c r="A40" s="696" t="s">
        <v>759</v>
      </c>
      <c r="B40" s="577" t="s">
        <v>582</v>
      </c>
      <c r="C40" s="577" t="s">
        <v>1728</v>
      </c>
      <c r="D40" s="577"/>
      <c r="E40" s="577" t="e" cm="1">
        <f t="array" aca="1" ref="E40" ca="1">_xlfn.LET(
   _xlpm.Attr,  $C40,
   _xlpm.Lookback, $E$16,
   _xlpm.QueryDate, EOMONTH(val_asOfDate,_xlpm.Lookback),
   _xlpm.ReadField, _xldudf_CX_GET(CX_ENTITY,fx_attrConverter($C40),_xlpm.QueryDate),
   _xlpm.AttrBlank, _xlpm.Attr="", _xlpm.Result,
   IF(_xlpm.AttrBlank,val_blankRefText,fx_attrConverter(_xlpm.ReadField,0)),
IF(_xlpm.Result = "Error", "", _xlpm.Result )
)</f>
        <v>#NAME?</v>
      </c>
      <c r="F40" s="577" t="str">
        <f t="shared" si="1"/>
        <v>Net External Debt</v>
      </c>
      <c r="G40" s="574"/>
      <c r="H40" s="578">
        <v>2</v>
      </c>
      <c r="I40" s="578">
        <v>1</v>
      </c>
      <c r="J40" s="401"/>
      <c r="K40" s="401"/>
      <c r="L40" s="579">
        <v>-1</v>
      </c>
      <c r="N40" s="158"/>
      <c r="O40" s="101"/>
      <c r="P40" s="52"/>
      <c r="Q40" s="101"/>
      <c r="R40" s="126"/>
      <c r="S40" s="101"/>
      <c r="T40" s="101"/>
      <c r="U40" s="39"/>
      <c r="W40" s="922" t="str">
        <f t="shared" si="4"/>
        <v>Actual</v>
      </c>
      <c r="X40" s="1294">
        <v>0</v>
      </c>
      <c r="Y40" s="2628" t="s">
        <v>582</v>
      </c>
      <c r="Z40" s="198" cm="1">
        <f t="array" ref="Z40">_xlfn.SWITCH(
    TRUE,
    $L40="",0,
    $L40=TRUE, 1,
    $L40=FALSE,-1,
)</f>
        <v>0</v>
      </c>
      <c r="AA40" s="2629"/>
      <c r="AB40" s="2626" t="s">
        <v>582</v>
      </c>
      <c r="AC40" s="88" t="e" cm="1" vm="5">
        <f t="array" ref="AC40">IFERROR(IF(_xlfn.XMATCH(AB40,tbl_acctDef[Term],0)&gt;0, fx_getIcon("find"), ""),"")</f>
        <v>#VALUE!</v>
      </c>
      <c r="AD40" s="1669" t="e" cm="1">
        <f t="array" aca="1" ref="AD40" ca="1">_xlfn.LET(
_xlpm.val,IF($F40 = "",val_blankRefText,  _xldudf_CX_GET(CX_ENTITY,($F40),AD$11,AD$14,,AD$19)),
_xlpm.Res, IF(OR(_xlpm.val="",_xlpm.val="Error"),"",_xlpm.val),
_xlpm.Res
)</f>
        <v>#NAME?</v>
      </c>
      <c r="AE40" s="1669" t="e" cm="1">
        <f t="array" aca="1" ref="AE40" ca="1">_xlfn.LET(
_xlpm.val,IF($F40 = "",val_blankRefText,  _xldudf_CX_GET(CX_ENTITY,($F40),AE$11,AE$14,,AE$19)),
_xlpm.Res, IF(OR(_xlpm.val="",_xlpm.val="Error"),"",_xlpm.val),
_xlpm.Res
)</f>
        <v>#NAME?</v>
      </c>
      <c r="AF40" s="1669" t="e" cm="1">
        <f t="array" aca="1" ref="AF40" ca="1">_xlfn.LET(
_xlpm.val,IF($F40 = "",val_blankRefText,  _xldudf_CX_GET(CX_ENTITY,($F40),AF$11,AF$14,,AF$19)),
_xlpm.Res, IF(OR(_xlpm.val="",_xlpm.val="Error"),"",_xlpm.val),
_xlpm.Res
)</f>
        <v>#NAME?</v>
      </c>
      <c r="AG40" s="1669" t="e" cm="1">
        <f t="array" aca="1" ref="AG40" ca="1">_xlfn.LET(
_xlpm.val,IF($F40 = "",val_blankRefText,  _xldudf_CX_GET(CX_ENTITY,($F40),AG$11,AG$14,,AG$19)),
_xlpm.Res, IF(OR(_xlpm.val="",_xlpm.val="Error"),"",_xlpm.val),
_xlpm.Res
)</f>
        <v>#NAME?</v>
      </c>
      <c r="AH40" s="1669" t="e" cm="1">
        <f t="array" aca="1" ref="AH40" ca="1">_xlfn.LET(
_xlpm.val,IF($F40 = "",val_blankRefText,  _xldudf_CX_GET(CX_ENTITY,($F40),AH$11,AH$14,,AH$19)),
_xlpm.Res, IF(OR(_xlpm.val="",_xlpm.val="Error"),"",_xlpm.val),
_xlpm.Res
)</f>
        <v>#NAME?</v>
      </c>
      <c r="AI40" s="1669" t="e" cm="1">
        <f t="array" aca="1" ref="AI40" ca="1">_xlfn.LET(
_xlpm.val,IF($F40 = "",val_blankRefText,  _xldudf_CX_GET(CX_ENTITY,($F40),AI$11,AI$14,,AI$19)),
_xlpm.Res, IF(OR(_xlpm.val="",_xlpm.val="Error"),"",_xlpm.val),
_xlpm.Res
)</f>
        <v>#NAME?</v>
      </c>
      <c r="AJ40" s="1669" t="e" cm="1">
        <f t="array" aca="1" ref="AJ40" ca="1">_xlfn.LET(
_xlpm.val,IF($F40 = "",val_blankRefText,  _xldudf_CX_GET(CX_ENTITY,($F40),AJ$11,AJ$14,,AJ$19)),
_xlpm.Res, IF(OR(_xlpm.val="",_xlpm.val="Error"),"",_xlpm.val),
_xlpm.Res
)</f>
        <v>#NAME?</v>
      </c>
      <c r="AK40" s="1669" t="e" cm="1">
        <f t="array" aca="1" ref="AK40" ca="1">_xlfn.LET(
_xlpm.val,IF($F40 = "",val_blankRefText,  _xldudf_CX_GET(CX_ENTITY,($F40),AK$11,AK$14,,AK$19)),
_xlpm.Res, IF(OR(_xlpm.val="",_xlpm.val="Error"),"",_xlpm.val),
_xlpm.Res
)</f>
        <v>#NAME?</v>
      </c>
      <c r="AL40" s="1669" t="e" cm="1">
        <f t="array" aca="1" ref="AL40" ca="1">_xlfn.LET(
_xlpm.val,IF($F40 = "",val_blankRefText,  _xldudf_CX_GET(CX_ENTITY,($F40),AL$11,AL$14,,AL$19)),
_xlpm.Res, IF(OR(_xlpm.val="",_xlpm.val="Error"),"",_xlpm.val),
_xlpm.Res
)</f>
        <v>#NAME?</v>
      </c>
      <c r="AM40" s="1669" t="e" cm="1">
        <f t="array" aca="1" ref="AM40" ca="1">_xlfn.LET(
_xlpm.val,IF($F40 = "",val_blankRefText,  _xldudf_CX_GET(CX_ENTITY,($F40),AM$11,AM$14,,AM$19)),
_xlpm.Res, IF(OR(_xlpm.val="",_xlpm.val="Error"),"",_xlpm.val),
_xlpm.Res
)</f>
        <v>#NAME?</v>
      </c>
      <c r="AN40" s="1669" t="e" cm="1">
        <f t="array" aca="1" ref="AN40" ca="1">_xlfn.LET(
_xlpm.val,IF($F40 = "",val_blankRefText,  _xldudf_CX_GET(CX_ENTITY,($F40),AN$11,AN$14,,AN$19)),
_xlpm.Res, IF(OR(_xlpm.val="",_xlpm.val="Error"),"",_xlpm.val),
_xlpm.Res
)</f>
        <v>#NAME?</v>
      </c>
      <c r="AO40" s="1669" t="e" cm="1">
        <f t="array" aca="1" ref="AO40" ca="1">_xlfn.LET(
_xlpm.val,IF($F40 = "",val_blankRefText,  _xldudf_CX_GET(CX_ENTITY,($F40),AO$11,AO$14,,AO$19)),
_xlpm.Res, IF(OR(_xlpm.val="",_xlpm.val="Error"),"",_xlpm.val),
_xlpm.Res
)</f>
        <v>#NAME?</v>
      </c>
      <c r="AP40" s="1669" t="e" cm="1">
        <f t="array" aca="1" ref="AP40" ca="1">_xlfn.LET(
_xlpm.val,IF($F40 = "",val_blankRefText,  _xldudf_CX_GET(CX_ENTITY,($F40),AP$11,AP$14,,AP$19)),
_xlpm.Res, IF(OR(_xlpm.val="",_xlpm.val="Error"),"",_xlpm.val),
_xlpm.Res
)</f>
        <v>#NAME?</v>
      </c>
      <c r="AQ40" s="1669" t="e" cm="1">
        <f t="array" aca="1" ref="AQ40" ca="1">_xlfn.LET(
_xlpm.val,IF($F40 = "",val_blankRefText,  _xldudf_CX_GET(CX_ENTITY,($F40),AQ$11,AQ$14,,AQ$19)),
_xlpm.Res, IF(OR(_xlpm.val="",_xlpm.val="Error"),"",_xlpm.val),
_xlpm.Res
)</f>
        <v>#NAME?</v>
      </c>
      <c r="AR40" s="1669" t="e" cm="1">
        <f t="array" aca="1" ref="AR40" ca="1">_xlfn.LET(
_xlpm.val,IF($F40 = "",val_blankRefText,  _xldudf_CX_GET(CX_ENTITY,($F40),AR$11,AR$14,,AR$19)),
_xlpm.Res, IF(OR(_xlpm.val="",_xlpm.val="Error"),"",_xlpm.val),
_xlpm.Res
)</f>
        <v>#NAME?</v>
      </c>
      <c r="AS40" s="1669" t="e" cm="1">
        <f t="array" aca="1" ref="AS40" ca="1">_xlfn.LET(
_xlpm.val,IF($F40 = "",val_blankRefText,  _xldudf_CX_GET(CX_ENTITY,($F40),AS$11,AS$14,,AS$19)),
_xlpm.Res, IF(OR(_xlpm.val="",_xlpm.val="Error"),"",_xlpm.val),
_xlpm.Res
)</f>
        <v>#NAME?</v>
      </c>
      <c r="AT40" s="1669" t="e" cm="1">
        <f t="array" aca="1" ref="AT40" ca="1">_xlfn.LET(
_xlpm.val,IF($F40 = "",val_blankRefText,  _xldudf_CX_GET(CX_ENTITY,($F40),AT$11,AT$14,,AT$19)),
_xlpm.Res, IF(OR(_xlpm.val="",_xlpm.val="Error"),"",_xlpm.val),
_xlpm.Res
)</f>
        <v>#NAME?</v>
      </c>
      <c r="AU40" s="1669" t="e" cm="1">
        <f t="array" aca="1" ref="AU40" ca="1">_xlfn.LET(
_xlpm.val,IF($F40 = "",val_blankRefText,  _xldudf_CX_GET(CX_ENTITY,($F40),AU$11,AU$14,,AU$19)),
_xlpm.Res, IF(OR(_xlpm.val="",_xlpm.val="Error"),"",_xlpm.val),
_xlpm.Res
)</f>
        <v>#NAME?</v>
      </c>
      <c r="AV40" s="1669" t="e" cm="1">
        <f t="array" aca="1" ref="AV40" ca="1">_xlfn.LET(
_xlpm.val,IF($F40 = "",val_blankRefText,  _xldudf_CX_GET(CX_ENTITY,($F40),AV$11,AV$14,,AV$19)),
_xlpm.Res, IF(OR(_xlpm.val="",_xlpm.val="Error"),"",_xlpm.val),
_xlpm.Res
)</f>
        <v>#NAME?</v>
      </c>
      <c r="AW40" s="1669" t="e" cm="1">
        <f t="array" aca="1" ref="AW40" ca="1">_xlfn.LET(
_xlpm.val,IF($F40 = "",val_blankRefText,  _xldudf_CX_GET(CX_ENTITY,($F40),AW$11,AW$14,,AW$19)),
_xlpm.Res, IF(OR(_xlpm.val="",_xlpm.val="Error"),"",_xlpm.val),
_xlpm.Res
)</f>
        <v>#NAME?</v>
      </c>
      <c r="AX40" s="1669" t="e" cm="1">
        <f t="array" aca="1" ref="AX40" ca="1">_xlfn.LET(
_xlpm.val,IF($F40 = "",val_blankRefText,  _xldudf_CX_GET(CX_ENTITY,($F40),AX$11,AX$14,,AX$19)),
_xlpm.Res, IF(OR(_xlpm.val="",_xlpm.val="Error"),"",_xlpm.val),
_xlpm.Res
)</f>
        <v>#NAME?</v>
      </c>
      <c r="AY40" s="1669" t="e" cm="1">
        <f t="array" aca="1" ref="AY40" ca="1">_xlfn.LET(
_xlpm.val,IF($F40 = "",val_blankRefText,  _xldudf_CX_GET(CX_ENTITY,($F40),AY$11,AY$14,,AY$19)),
_xlpm.Res, IF(OR(_xlpm.val="",_xlpm.val="Error"),"",_xlpm.val),
_xlpm.Res
)</f>
        <v>#NAME?</v>
      </c>
      <c r="AZ40" s="1669" t="e" cm="1">
        <f t="array" aca="1" ref="AZ40" ca="1">_xlfn.LET(
_xlpm.val,IF($F40 = "",val_blankRefText,  _xldudf_CX_GET(CX_ENTITY,($F40),AZ$11,AZ$14,,AZ$19)),
_xlpm.Res, IF(OR(_xlpm.val="",_xlpm.val="Error"),"",_xlpm.val),
_xlpm.Res
)</f>
        <v>#NAME?</v>
      </c>
      <c r="BA40" s="1669" t="e" cm="1">
        <f t="array" aca="1" ref="BA40" ca="1">_xlfn.LET(
_xlpm.val,IF($F40 = "",val_blankRefText,  _xldudf_CX_GET(CX_ENTITY,($F40),BA$11,BA$14,,BA$19)),
_xlpm.Res, IF(OR(_xlpm.val="",_xlpm.val="Error"),"",_xlpm.val),
_xlpm.Res
)</f>
        <v>#NAME?</v>
      </c>
      <c r="BB40" s="1669" t="e" cm="1">
        <f t="array" aca="1" ref="BB40" ca="1">_xlfn.LET(
_xlpm.val,IF($F40 = "",val_blankRefText,  _xldudf_CX_GET(CX_ENTITY,($F40),BB$11,BB$14,,BB$19)),
_xlpm.Res, IF(OR(_xlpm.val="",_xlpm.val="Error"),"",_xlpm.val),
_xlpm.Res
)</f>
        <v>#NAME?</v>
      </c>
      <c r="BC40" s="1669" t="e" cm="1">
        <f t="array" aca="1" ref="BC40" ca="1">_xlfn.LET(
_xlpm.val,IF($F40 = "",val_blankRefText,  _xldudf_CX_GET(CX_ENTITY,($F40),BC$11,BC$14,,BC$19)),
_xlpm.Res, IF(OR(_xlpm.val="",_xlpm.val="Error"),"",_xlpm.val),
_xlpm.Res
)</f>
        <v>#NAME?</v>
      </c>
      <c r="BD40" s="1669" t="e" cm="1">
        <f t="array" aca="1" ref="BD40" ca="1">_xlfn.LET(
_xlpm.val,IF($F40 = "",val_blankRefText,  _xldudf_CX_GET(CX_ENTITY,($F40),BD$11,BD$14,,BD$19)),
_xlpm.Res, IF(OR(_xlpm.val="",_xlpm.val="Error"),"",_xlpm.val),
_xlpm.Res
)</f>
        <v>#NAME?</v>
      </c>
      <c r="BE40" s="1669" t="e" cm="1">
        <f t="array" aca="1" ref="BE40" ca="1">_xlfn.LET(
_xlpm.val,IF($F40 = "",val_blankRefText,  _xldudf_CX_GET(CX_ENTITY,($F40),BE$11,BE$14,,BE$19)),
_xlpm.Res, IF(OR(_xlpm.val="",_xlpm.val="Error"),"",_xlpm.val),
_xlpm.Res
)</f>
        <v>#NAME?</v>
      </c>
      <c r="BF40" s="1669" t="e" cm="1">
        <f t="array" aca="1" ref="BF40" ca="1">_xlfn.LET(
_xlpm.val,IF($F40 = "",val_blankRefText,  _xldudf_CX_GET(CX_ENTITY,($F40),BF$11,BF$14,,BF$19)),
_xlpm.Res, IF(OR(_xlpm.val="",_xlpm.val="Error"),"",_xlpm.val),
_xlpm.Res
)</f>
        <v>#NAME?</v>
      </c>
      <c r="BG40" s="1669" t="e" cm="1">
        <f t="array" aca="1" ref="BG40" ca="1">_xlfn.LET(
_xlpm.val,IF($F40 = "",val_blankRefText,  _xldudf_CX_GET(CX_ENTITY,($F40),BG$11,BG$14,,BG$19)),
_xlpm.Res, IF(OR(_xlpm.val="",_xlpm.val="Error"),"",_xlpm.val),
_xlpm.Res
)</f>
        <v>#NAME?</v>
      </c>
      <c r="BH40" s="1669" t="e" cm="1">
        <f t="array" aca="1" ref="BH40" ca="1">_xlfn.LET(
_xlpm.val,IF($F40 = "",val_blankRefText,  _xldudf_CX_GET(CX_ENTITY,($F40),BH$11,BH$14,,BH$19)),
_xlpm.Res, IF(OR(_xlpm.val="",_xlpm.val="Error"),"",_xlpm.val),
_xlpm.Res
)</f>
        <v>#NAME?</v>
      </c>
      <c r="BI40" s="1669" t="e" cm="1">
        <f t="array" aca="1" ref="BI40" ca="1">_xlfn.LET(
_xlpm.val,IF($F40 = "",val_blankRefText,  _xldudf_CX_GET(CX_ENTITY,($F40),BI$11,BI$14,,BI$19)),
_xlpm.Res, IF(OR(_xlpm.val="",_xlpm.val="Error"),"",_xlpm.val),
_xlpm.Res
)</f>
        <v>#NAME?</v>
      </c>
      <c r="BJ40" s="1669" t="e" cm="1">
        <f t="array" aca="1" ref="BJ40" ca="1">_xlfn.LET(
_xlpm.val,IF($F40 = "",val_blankRefText,  _xldudf_CX_GET(CX_ENTITY,($F40),BJ$11,BJ$14,,BJ$19)),
_xlpm.Res, IF(OR(_xlpm.val="",_xlpm.val="Error"),"",_xlpm.val),
_xlpm.Res
)</f>
        <v>#NAME?</v>
      </c>
      <c r="BK40" s="1669" t="e" cm="1">
        <f t="array" aca="1" ref="BK40" ca="1">_xlfn.LET(
_xlpm.val,IF($F40 = "",val_blankRefText,  _xldudf_CX_GET(CX_ENTITY,($F40),BK$11,BK$14,,BK$19)),
_xlpm.Res, IF(OR(_xlpm.val="",_xlpm.val="Error"),"",_xlpm.val),
_xlpm.Res
)</f>
        <v>#NAME?</v>
      </c>
      <c r="BL40" s="1669" t="e" cm="1">
        <f t="array" aca="1" ref="BL40" ca="1">_xlfn.LET(
_xlpm.val,IF($F40 = "",val_blankRefText,  _xldudf_CX_GET(CX_ENTITY,($F40),BL$11,BL$14,,BL$19)),
_xlpm.Res, IF(OR(_xlpm.val="",_xlpm.val="Error"),"",_xlpm.val),
_xlpm.Res
)</f>
        <v>#NAME?</v>
      </c>
      <c r="BM40" s="1669" t="e" cm="1">
        <f t="array" aca="1" ref="BM40" ca="1">_xlfn.LET(
_xlpm.val,IF($F40 = "",val_blankRefText,  _xldudf_CX_GET(CX_ENTITY,($F40),BM$11,BM$14,,BM$19)),
_xlpm.Res, IF(OR(_xlpm.val="",_xlpm.val="Error"),"",_xlpm.val),
_xlpm.Res
)</f>
        <v>#NAME?</v>
      </c>
      <c r="BN40" s="1669" t="e" cm="1">
        <f t="array" aca="1" ref="BN40" ca="1">_xlfn.LET(
_xlpm.val,IF($F40 = "",val_blankRefText,  _xldudf_CX_GET(CX_ENTITY,($F40),BN$11,BN$14,,BN$19)),
_xlpm.Res, IF(OR(_xlpm.val="",_xlpm.val="Error"),"",_xlpm.val),
_xlpm.Res
)</f>
        <v>#NAME?</v>
      </c>
      <c r="BO40" s="2095"/>
      <c r="BP40" s="2095"/>
      <c r="BQ40" s="2095"/>
      <c r="BR40" s="2095"/>
      <c r="BS40" s="2095"/>
      <c r="BT40" s="2095"/>
      <c r="BU40" s="2095"/>
      <c r="BV40" s="2095"/>
      <c r="BW40" s="2095"/>
      <c r="BX40" s="2095"/>
      <c r="BY40" s="2095"/>
      <c r="BZ40" s="2095"/>
      <c r="CA40" s="926"/>
      <c r="CB40" s="921"/>
      <c r="CC40" s="927"/>
      <c r="CD40" s="919" t="e" cm="1">
        <f t="array" aca="1" ref="CD40" ca="1">_xlfn.XLOOKUP(BS!CD$11, array_timeline, BS!$AD40:$BN40)</f>
        <v>#NAME?</v>
      </c>
      <c r="CE40" s="919" t="e" cm="1">
        <f t="array" aca="1" ref="CE40" ca="1">_xlfn.XLOOKUP(BS!CE$11, array_timeline, BS!$AD40:$BN40)</f>
        <v>#NAME?</v>
      </c>
      <c r="CF40" s="925"/>
      <c r="CG40" s="919" t="e" cm="1">
        <f t="array" aca="1" ref="CG40" ca="1">_xlfn.LET(
_xlpm.val,IF($F40 = "",val_blankRefText,  _xldudf_CX_GET(CX_ENTITY,($F40),CG$11,CG$14,,(CG$19))),
_xlpm.Res, IF(OR(_xlpm.val="",_xlpm.val="Error"),"",_xlpm.val),
_xlpm.Res
)</f>
        <v>#NAME?</v>
      </c>
      <c r="CH40" s="919" t="e" cm="1">
        <f t="array" aca="1" ref="CH40" ca="1">_xlfn.LET(
_xlpm.val,IF($F40 = "",val_blankRefText,  _xldudf_CX_GET(CX_ENTITY,($F40),CH$11,CH$14,,(CH$19))),
_xlpm.Res, IF(OR(_xlpm.val="",_xlpm.val="Error"),"",_xlpm.val),
_xlpm.Res
)</f>
        <v>#NAME?</v>
      </c>
      <c r="CI40" s="924"/>
    </row>
    <row r="41" spans="1:87" ht="21" customHeight="1">
      <c r="A41" s="693" t="s">
        <v>762</v>
      </c>
      <c r="B41" s="577" t="s">
        <v>744</v>
      </c>
      <c r="C41" s="577" t="s">
        <v>1729</v>
      </c>
      <c r="D41" s="577"/>
      <c r="E41" s="577" t="e" cm="1">
        <f t="array" aca="1" ref="E41" ca="1">_xlfn.LET(
   _xlpm.Attr,  $C41,
   _xlpm.Lookback, $E$16,
   _xlpm.QueryDate, EOMONTH(val_asOfDate,_xlpm.Lookback),
   _xlpm.ReadField, _xldudf_CX_GET(CX_ENTITY,fx_attrConverter($C41),_xlpm.QueryDate),
   _xlpm.AttrBlank, _xlpm.Attr="", _xlpm.Result,
   IF(_xlpm.AttrBlank,val_blankRefText,fx_attrConverter(_xlpm.ReadField,0)),
IF(_xlpm.Result = "Error", "", _xlpm.Result )
)</f>
        <v>#NAME?</v>
      </c>
      <c r="F41" s="577" t="str">
        <f t="shared" si="1"/>
        <v>Pension Liabilities (on BS)</v>
      </c>
      <c r="G41" s="578"/>
      <c r="H41" s="578">
        <v>1</v>
      </c>
      <c r="I41" s="578">
        <v>1</v>
      </c>
      <c r="J41" s="578"/>
      <c r="K41" s="578"/>
      <c r="L41" s="579" t="b">
        <v>1</v>
      </c>
      <c r="N41" s="158"/>
      <c r="O41" s="101"/>
      <c r="P41" s="52"/>
      <c r="Q41" s="101"/>
      <c r="R41" s="101"/>
      <c r="S41" s="101"/>
      <c r="T41" s="101"/>
      <c r="U41" s="39"/>
      <c r="W41" s="91" t="str">
        <f t="shared" si="4"/>
        <v>Actual</v>
      </c>
      <c r="X41" s="857">
        <v>-1</v>
      </c>
      <c r="Y41" s="2627" t="s">
        <v>744</v>
      </c>
      <c r="Z41" s="198" cm="1">
        <f t="array" ref="Z41">_xlfn.SWITCH(
    TRUE,
    $L41="",0,
    $L41=TRUE, 1,
    $L41=FALSE,-1,
)</f>
        <v>1</v>
      </c>
      <c r="AA41" s="2625"/>
      <c r="AB41" s="2626" t="s">
        <v>744</v>
      </c>
      <c r="AC41" s="88" t="e" cm="1" vm="5">
        <f t="array" ref="AC41">IFERROR(IF(_xlfn.XMATCH(AB41,tbl_acctDef[Term],0)&gt;0, fx_getIcon("find"), ""),"")</f>
        <v>#VALUE!</v>
      </c>
      <c r="AD41" s="1669" t="e" cm="1">
        <f t="array" aca="1" ref="AD41" ca="1">_xlfn.LET(
_xlpm.val,IF($F41 = "",val_blankRefText,  _xldudf_CX_GET(CX_ENTITY,($F41),AD$11,AD$14,,AD$19)),
_xlpm.Res, IF(OR(_xlpm.val="",_xlpm.val="Error"),"",_xlpm.val),
_xlpm.Res
)</f>
        <v>#NAME?</v>
      </c>
      <c r="AE41" s="1669" t="e" cm="1">
        <f t="array" aca="1" ref="AE41" ca="1">_xlfn.LET(
_xlpm.val,IF($F41 = "",val_blankRefText,  _xldudf_CX_GET(CX_ENTITY,($F41),AE$11,AE$14,,AE$19)),
_xlpm.Res, IF(OR(_xlpm.val="",_xlpm.val="Error"),"",_xlpm.val),
_xlpm.Res
)</f>
        <v>#NAME?</v>
      </c>
      <c r="AF41" s="1669" t="e" cm="1">
        <f t="array" aca="1" ref="AF41" ca="1">_xlfn.LET(
_xlpm.val,IF($F41 = "",val_blankRefText,  _xldudf_CX_GET(CX_ENTITY,($F41),AF$11,AF$14,,AF$19)),
_xlpm.Res, IF(OR(_xlpm.val="",_xlpm.val="Error"),"",_xlpm.val),
_xlpm.Res
)</f>
        <v>#NAME?</v>
      </c>
      <c r="AG41" s="1669" t="e" cm="1">
        <f t="array" aca="1" ref="AG41" ca="1">_xlfn.LET(
_xlpm.val,IF($F41 = "",val_blankRefText,  _xldudf_CX_GET(CX_ENTITY,($F41),AG$11,AG$14,,AG$19)),
_xlpm.Res, IF(OR(_xlpm.val="",_xlpm.val="Error"),"",_xlpm.val),
_xlpm.Res
)</f>
        <v>#NAME?</v>
      </c>
      <c r="AH41" s="1669" t="e" cm="1">
        <f t="array" aca="1" ref="AH41" ca="1">_xlfn.LET(
_xlpm.val,IF($F41 = "",val_blankRefText,  _xldudf_CX_GET(CX_ENTITY,($F41),AH$11,AH$14,,AH$19)),
_xlpm.Res, IF(OR(_xlpm.val="",_xlpm.val="Error"),"",_xlpm.val),
_xlpm.Res
)</f>
        <v>#NAME?</v>
      </c>
      <c r="AI41" s="1669" t="e" cm="1">
        <f t="array" aca="1" ref="AI41" ca="1">_xlfn.LET(
_xlpm.val,IF($F41 = "",val_blankRefText,  _xldudf_CX_GET(CX_ENTITY,($F41),AI$11,AI$14,,AI$19)),
_xlpm.Res, IF(OR(_xlpm.val="",_xlpm.val="Error"),"",_xlpm.val),
_xlpm.Res
)</f>
        <v>#NAME?</v>
      </c>
      <c r="AJ41" s="1669" t="e" cm="1">
        <f t="array" aca="1" ref="AJ41" ca="1">_xlfn.LET(
_xlpm.val,IF($F41 = "",val_blankRefText,  _xldudf_CX_GET(CX_ENTITY,($F41),AJ$11,AJ$14,,AJ$19)),
_xlpm.Res, IF(OR(_xlpm.val="",_xlpm.val="Error"),"",_xlpm.val),
_xlpm.Res
)</f>
        <v>#NAME?</v>
      </c>
      <c r="AK41" s="1669" t="e" cm="1">
        <f t="array" aca="1" ref="AK41" ca="1">_xlfn.LET(
_xlpm.val,IF($F41 = "",val_blankRefText,  _xldudf_CX_GET(CX_ENTITY,($F41),AK$11,AK$14,,AK$19)),
_xlpm.Res, IF(OR(_xlpm.val="",_xlpm.val="Error"),"",_xlpm.val),
_xlpm.Res
)</f>
        <v>#NAME?</v>
      </c>
      <c r="AL41" s="1669" t="e" cm="1">
        <f t="array" aca="1" ref="AL41" ca="1">_xlfn.LET(
_xlpm.val,IF($F41 = "",val_blankRefText,  _xldudf_CX_GET(CX_ENTITY,($F41),AL$11,AL$14,,AL$19)),
_xlpm.Res, IF(OR(_xlpm.val="",_xlpm.val="Error"),"",_xlpm.val),
_xlpm.Res
)</f>
        <v>#NAME?</v>
      </c>
      <c r="AM41" s="1669" t="e" cm="1">
        <f t="array" aca="1" ref="AM41" ca="1">_xlfn.LET(
_xlpm.val,IF($F41 = "",val_blankRefText,  _xldudf_CX_GET(CX_ENTITY,($F41),AM$11,AM$14,,AM$19)),
_xlpm.Res, IF(OR(_xlpm.val="",_xlpm.val="Error"),"",_xlpm.val),
_xlpm.Res
)</f>
        <v>#NAME?</v>
      </c>
      <c r="AN41" s="1669" t="e" cm="1">
        <f t="array" aca="1" ref="AN41" ca="1">_xlfn.LET(
_xlpm.val,IF($F41 = "",val_blankRefText,  _xldudf_CX_GET(CX_ENTITY,($F41),AN$11,AN$14,,AN$19)),
_xlpm.Res, IF(OR(_xlpm.val="",_xlpm.val="Error"),"",_xlpm.val),
_xlpm.Res
)</f>
        <v>#NAME?</v>
      </c>
      <c r="AO41" s="1669" t="e" cm="1">
        <f t="array" aca="1" ref="AO41" ca="1">_xlfn.LET(
_xlpm.val,IF($F41 = "",val_blankRefText,  _xldudf_CX_GET(CX_ENTITY,($F41),AO$11,AO$14,,AO$19)),
_xlpm.Res, IF(OR(_xlpm.val="",_xlpm.val="Error"),"",_xlpm.val),
_xlpm.Res
)</f>
        <v>#NAME?</v>
      </c>
      <c r="AP41" s="1669" t="e" cm="1">
        <f t="array" aca="1" ref="AP41" ca="1">_xlfn.LET(
_xlpm.val,IF($F41 = "",val_blankRefText,  _xldudf_CX_GET(CX_ENTITY,($F41),AP$11,AP$14,,AP$19)),
_xlpm.Res, IF(OR(_xlpm.val="",_xlpm.val="Error"),"",_xlpm.val),
_xlpm.Res
)</f>
        <v>#NAME?</v>
      </c>
      <c r="AQ41" s="1669" t="e" cm="1">
        <f t="array" aca="1" ref="AQ41" ca="1">_xlfn.LET(
_xlpm.val,IF($F41 = "",val_blankRefText,  _xldudf_CX_GET(CX_ENTITY,($F41),AQ$11,AQ$14,,AQ$19)),
_xlpm.Res, IF(OR(_xlpm.val="",_xlpm.val="Error"),"",_xlpm.val),
_xlpm.Res
)</f>
        <v>#NAME?</v>
      </c>
      <c r="AR41" s="1669" t="e" cm="1">
        <f t="array" aca="1" ref="AR41" ca="1">_xlfn.LET(
_xlpm.val,IF($F41 = "",val_blankRefText,  _xldudf_CX_GET(CX_ENTITY,($F41),AR$11,AR$14,,AR$19)),
_xlpm.Res, IF(OR(_xlpm.val="",_xlpm.val="Error"),"",_xlpm.val),
_xlpm.Res
)</f>
        <v>#NAME?</v>
      </c>
      <c r="AS41" s="1669" t="e" cm="1">
        <f t="array" aca="1" ref="AS41" ca="1">_xlfn.LET(
_xlpm.val,IF($F41 = "",val_blankRefText,  _xldudf_CX_GET(CX_ENTITY,($F41),AS$11,AS$14,,AS$19)),
_xlpm.Res, IF(OR(_xlpm.val="",_xlpm.val="Error"),"",_xlpm.val),
_xlpm.Res
)</f>
        <v>#NAME?</v>
      </c>
      <c r="AT41" s="1669" t="e" cm="1">
        <f t="array" aca="1" ref="AT41" ca="1">_xlfn.LET(
_xlpm.val,IF($F41 = "",val_blankRefText,  _xldudf_CX_GET(CX_ENTITY,($F41),AT$11,AT$14,,AT$19)),
_xlpm.Res, IF(OR(_xlpm.val="",_xlpm.val="Error"),"",_xlpm.val),
_xlpm.Res
)</f>
        <v>#NAME?</v>
      </c>
      <c r="AU41" s="1669" t="e" cm="1">
        <f t="array" aca="1" ref="AU41" ca="1">_xlfn.LET(
_xlpm.val,IF($F41 = "",val_blankRefText,  _xldudf_CX_GET(CX_ENTITY,($F41),AU$11,AU$14,,AU$19)),
_xlpm.Res, IF(OR(_xlpm.val="",_xlpm.val="Error"),"",_xlpm.val),
_xlpm.Res
)</f>
        <v>#NAME?</v>
      </c>
      <c r="AV41" s="1669" t="e" cm="1">
        <f t="array" aca="1" ref="AV41" ca="1">_xlfn.LET(
_xlpm.val,IF($F41 = "",val_blankRefText,  _xldudf_CX_GET(CX_ENTITY,($F41),AV$11,AV$14,,AV$19)),
_xlpm.Res, IF(OR(_xlpm.val="",_xlpm.val="Error"),"",_xlpm.val),
_xlpm.Res
)</f>
        <v>#NAME?</v>
      </c>
      <c r="AW41" s="1669" t="e" cm="1">
        <f t="array" aca="1" ref="AW41" ca="1">_xlfn.LET(
_xlpm.val,IF($F41 = "",val_blankRefText,  _xldudf_CX_GET(CX_ENTITY,($F41),AW$11,AW$14,,AW$19)),
_xlpm.Res, IF(OR(_xlpm.val="",_xlpm.val="Error"),"",_xlpm.val),
_xlpm.Res
)</f>
        <v>#NAME?</v>
      </c>
      <c r="AX41" s="1669" t="e" cm="1">
        <f t="array" aca="1" ref="AX41" ca="1">_xlfn.LET(
_xlpm.val,IF($F41 = "",val_blankRefText,  _xldudf_CX_GET(CX_ENTITY,($F41),AX$11,AX$14,,AX$19)),
_xlpm.Res, IF(OR(_xlpm.val="",_xlpm.val="Error"),"",_xlpm.val),
_xlpm.Res
)</f>
        <v>#NAME?</v>
      </c>
      <c r="AY41" s="1669" t="e" cm="1">
        <f t="array" aca="1" ref="AY41" ca="1">_xlfn.LET(
_xlpm.val,IF($F41 = "",val_blankRefText,  _xldudf_CX_GET(CX_ENTITY,($F41),AY$11,AY$14,,AY$19)),
_xlpm.Res, IF(OR(_xlpm.val="",_xlpm.val="Error"),"",_xlpm.val),
_xlpm.Res
)</f>
        <v>#NAME?</v>
      </c>
      <c r="AZ41" s="1669" t="e" cm="1">
        <f t="array" aca="1" ref="AZ41" ca="1">_xlfn.LET(
_xlpm.val,IF($F41 = "",val_blankRefText,  _xldudf_CX_GET(CX_ENTITY,($F41),AZ$11,AZ$14,,AZ$19)),
_xlpm.Res, IF(OR(_xlpm.val="",_xlpm.val="Error"),"",_xlpm.val),
_xlpm.Res
)</f>
        <v>#NAME?</v>
      </c>
      <c r="BA41" s="1669" t="e" cm="1">
        <f t="array" aca="1" ref="BA41" ca="1">_xlfn.LET(
_xlpm.val,IF($F41 = "",val_blankRefText,  _xldudf_CX_GET(CX_ENTITY,($F41),BA$11,BA$14,,BA$19)),
_xlpm.Res, IF(OR(_xlpm.val="",_xlpm.val="Error"),"",_xlpm.val),
_xlpm.Res
)</f>
        <v>#NAME?</v>
      </c>
      <c r="BB41" s="1669" t="e" cm="1">
        <f t="array" aca="1" ref="BB41" ca="1">_xlfn.LET(
_xlpm.val,IF($F41 = "",val_blankRefText,  _xldudf_CX_GET(CX_ENTITY,($F41),BB$11,BB$14,,BB$19)),
_xlpm.Res, IF(OR(_xlpm.val="",_xlpm.val="Error"),"",_xlpm.val),
_xlpm.Res
)</f>
        <v>#NAME?</v>
      </c>
      <c r="BC41" s="1669" t="e" cm="1">
        <f t="array" aca="1" ref="BC41" ca="1">_xlfn.LET(
_xlpm.val,IF($F41 = "",val_blankRefText,  _xldudf_CX_GET(CX_ENTITY,($F41),BC$11,BC$14,,BC$19)),
_xlpm.Res, IF(OR(_xlpm.val="",_xlpm.val="Error"),"",_xlpm.val),
_xlpm.Res
)</f>
        <v>#NAME?</v>
      </c>
      <c r="BD41" s="1669" t="e" cm="1">
        <f t="array" aca="1" ref="BD41" ca="1">_xlfn.LET(
_xlpm.val,IF($F41 = "",val_blankRefText,  _xldudf_CX_GET(CX_ENTITY,($F41),BD$11,BD$14,,BD$19)),
_xlpm.Res, IF(OR(_xlpm.val="",_xlpm.val="Error"),"",_xlpm.val),
_xlpm.Res
)</f>
        <v>#NAME?</v>
      </c>
      <c r="BE41" s="1669" t="e" cm="1">
        <f t="array" aca="1" ref="BE41" ca="1">_xlfn.LET(
_xlpm.val,IF($F41 = "",val_blankRefText,  _xldudf_CX_GET(CX_ENTITY,($F41),BE$11,BE$14,,BE$19)),
_xlpm.Res, IF(OR(_xlpm.val="",_xlpm.val="Error"),"",_xlpm.val),
_xlpm.Res
)</f>
        <v>#NAME?</v>
      </c>
      <c r="BF41" s="1669" t="e" cm="1">
        <f t="array" aca="1" ref="BF41" ca="1">_xlfn.LET(
_xlpm.val,IF($F41 = "",val_blankRefText,  _xldudf_CX_GET(CX_ENTITY,($F41),BF$11,BF$14,,BF$19)),
_xlpm.Res, IF(OR(_xlpm.val="",_xlpm.val="Error"),"",_xlpm.val),
_xlpm.Res
)</f>
        <v>#NAME?</v>
      </c>
      <c r="BG41" s="1669" t="e" cm="1">
        <f t="array" aca="1" ref="BG41" ca="1">_xlfn.LET(
_xlpm.val,IF($F41 = "",val_blankRefText,  _xldudf_CX_GET(CX_ENTITY,($F41),BG$11,BG$14,,BG$19)),
_xlpm.Res, IF(OR(_xlpm.val="",_xlpm.val="Error"),"",_xlpm.val),
_xlpm.Res
)</f>
        <v>#NAME?</v>
      </c>
      <c r="BH41" s="1669" t="e" cm="1">
        <f t="array" aca="1" ref="BH41" ca="1">_xlfn.LET(
_xlpm.val,IF($F41 = "",val_blankRefText,  _xldudf_CX_GET(CX_ENTITY,($F41),BH$11,BH$14,,BH$19)),
_xlpm.Res, IF(OR(_xlpm.val="",_xlpm.val="Error"),"",_xlpm.val),
_xlpm.Res
)</f>
        <v>#NAME?</v>
      </c>
      <c r="BI41" s="1669" t="e" cm="1">
        <f t="array" aca="1" ref="BI41" ca="1">_xlfn.LET(
_xlpm.val,IF($F41 = "",val_blankRefText,  _xldudf_CX_GET(CX_ENTITY,($F41),BI$11,BI$14,,BI$19)),
_xlpm.Res, IF(OR(_xlpm.val="",_xlpm.val="Error"),"",_xlpm.val),
_xlpm.Res
)</f>
        <v>#NAME?</v>
      </c>
      <c r="BJ41" s="1669" t="e" cm="1">
        <f t="array" aca="1" ref="BJ41" ca="1">_xlfn.LET(
_xlpm.val,IF($F41 = "",val_blankRefText,  _xldudf_CX_GET(CX_ENTITY,($F41),BJ$11,BJ$14,,BJ$19)),
_xlpm.Res, IF(OR(_xlpm.val="",_xlpm.val="Error"),"",_xlpm.val),
_xlpm.Res
)</f>
        <v>#NAME?</v>
      </c>
      <c r="BK41" s="1669" t="e" cm="1">
        <f t="array" aca="1" ref="BK41" ca="1">_xlfn.LET(
_xlpm.val,IF($F41 = "",val_blankRefText,  _xldudf_CX_GET(CX_ENTITY,($F41),BK$11,BK$14,,BK$19)),
_xlpm.Res, IF(OR(_xlpm.val="",_xlpm.val="Error"),"",_xlpm.val),
_xlpm.Res
)</f>
        <v>#NAME?</v>
      </c>
      <c r="BL41" s="1669" t="e" cm="1">
        <f t="array" aca="1" ref="BL41" ca="1">_xlfn.LET(
_xlpm.val,IF($F41 = "",val_blankRefText,  _xldudf_CX_GET(CX_ENTITY,($F41),BL$11,BL$14,,BL$19)),
_xlpm.Res, IF(OR(_xlpm.val="",_xlpm.val="Error"),"",_xlpm.val),
_xlpm.Res
)</f>
        <v>#NAME?</v>
      </c>
      <c r="BM41" s="1669" t="e" cm="1">
        <f t="array" aca="1" ref="BM41" ca="1">_xlfn.LET(
_xlpm.val,IF($F41 = "",val_blankRefText,  _xldudf_CX_GET(CX_ENTITY,($F41),BM$11,BM$14,,BM$19)),
_xlpm.Res, IF(OR(_xlpm.val="",_xlpm.val="Error"),"",_xlpm.val),
_xlpm.Res
)</f>
        <v>#NAME?</v>
      </c>
      <c r="BN41" s="1669" t="e" cm="1">
        <f t="array" aca="1" ref="BN41" ca="1">_xlfn.LET(
_xlpm.val,IF($F41 = "",val_blankRefText,  _xldudf_CX_GET(CX_ENTITY,($F41),BN$11,BN$14,,BN$19)),
_xlpm.Res, IF(OR(_xlpm.val="",_xlpm.val="Error"),"",_xlpm.val),
_xlpm.Res
)</f>
        <v>#NAME?</v>
      </c>
      <c r="BO41" s="2095"/>
      <c r="BP41" s="2095"/>
      <c r="BQ41" s="2095"/>
      <c r="BR41" s="2095"/>
      <c r="BS41" s="2095"/>
      <c r="BT41" s="2095"/>
      <c r="BU41" s="2095"/>
      <c r="BV41" s="2095"/>
      <c r="BW41" s="2095"/>
      <c r="BX41" s="2095"/>
      <c r="BY41" s="2095"/>
      <c r="BZ41" s="2095"/>
      <c r="CA41" s="926"/>
      <c r="CB41" s="921"/>
      <c r="CC41" s="927"/>
      <c r="CD41" s="920" t="e" cm="1">
        <f t="array" aca="1" ref="CD41" ca="1">_xlfn.XLOOKUP(BS!CD$11, array_timeline, BS!$AD41:$BN41)</f>
        <v>#NAME?</v>
      </c>
      <c r="CE41" s="920" t="e" cm="1">
        <f t="array" aca="1" ref="CE41" ca="1">_xlfn.XLOOKUP(BS!CE$11, array_timeline, BS!$AD41:$BN41)</f>
        <v>#NAME?</v>
      </c>
      <c r="CF41" s="925"/>
      <c r="CG41" s="920" t="e" cm="1">
        <f t="array" aca="1" ref="CG41" ca="1">_xlfn.LET(
_xlpm.val,IF($F41 = "",val_blankRefText,  _xldudf_CX_GET(CX_ENTITY,($F41),CG$11,CG$14,,(CG$19))),
_xlpm.Res, IF(OR(_xlpm.val="",_xlpm.val="Error"),"",_xlpm.val),
_xlpm.Res
)</f>
        <v>#NAME?</v>
      </c>
      <c r="CH41" s="920" t="e" cm="1">
        <f t="array" aca="1" ref="CH41" ca="1">_xlfn.LET(
_xlpm.val,IF($F41 = "",val_blankRefText,  _xldudf_CX_GET(CX_ENTITY,($F41),CH$11,CH$14,,(CH$19))),
_xlpm.Res, IF(OR(_xlpm.val="",_xlpm.val="Error"),"",_xlpm.val),
_xlpm.Res
)</f>
        <v>#NAME?</v>
      </c>
      <c r="CI41" s="200"/>
    </row>
    <row r="42" spans="1:87" ht="21" customHeight="1">
      <c r="A42" s="696" t="s">
        <v>765</v>
      </c>
      <c r="B42" s="577" t="s">
        <v>454</v>
      </c>
      <c r="C42" s="577" t="s">
        <v>1730</v>
      </c>
      <c r="D42" s="577"/>
      <c r="E42" s="577" t="e" cm="1">
        <f t="array" aca="1" ref="E42" ca="1">_xlfn.LET(
   _xlpm.Attr,  $C42,
   _xlpm.Lookback, $E$16,
   _xlpm.QueryDate, EOMONTH(val_asOfDate,_xlpm.Lookback),
   _xlpm.ReadField, _xldudf_CX_GET(CX_ENTITY,fx_attrConverter($C42),_xlpm.QueryDate),
   _xlpm.AttrBlank, _xlpm.Attr="", _xlpm.Result,
   IF(_xlpm.AttrBlank,val_blankRefText,fx_attrConverter(_xlpm.ReadField,0)),
IF(_xlpm.Result = "Error", "", _xlpm.Result )
)</f>
        <v>#NAME?</v>
      </c>
      <c r="F42" s="577" t="str">
        <f t="shared" si="1"/>
        <v>IFRS-16 Lease Liabilities (on BS)</v>
      </c>
      <c r="G42" s="574"/>
      <c r="H42" s="578">
        <v>1</v>
      </c>
      <c r="I42" s="578">
        <v>1</v>
      </c>
      <c r="J42" s="401"/>
      <c r="K42" s="401"/>
      <c r="L42" s="579" t="b">
        <v>1</v>
      </c>
      <c r="N42" s="158"/>
      <c r="O42" s="101"/>
      <c r="P42" s="52"/>
      <c r="Q42" s="101"/>
      <c r="R42" s="126"/>
      <c r="S42" s="101"/>
      <c r="T42" s="101"/>
      <c r="U42" s="39"/>
      <c r="W42" s="91" t="str">
        <f t="shared" si="4"/>
        <v>Actual</v>
      </c>
      <c r="X42" s="857">
        <v>-1</v>
      </c>
      <c r="Y42" s="2627" t="s">
        <v>454</v>
      </c>
      <c r="Z42" s="198" cm="1">
        <f t="array" ref="Z42">_xlfn.SWITCH(
    TRUE,
    $L42="",0,
    $L42=TRUE, 1,
    $L42=FALSE,-1,
)</f>
        <v>1</v>
      </c>
      <c r="AA42" s="2625"/>
      <c r="AB42" s="2626" t="s">
        <v>454</v>
      </c>
      <c r="AC42" s="88" t="e" cm="1" vm="5">
        <f t="array" ref="AC42">IFERROR(IF(_xlfn.XMATCH(AB42,tbl_acctDef[Term],0)&gt;0, fx_getIcon("find"), ""),"")</f>
        <v>#VALUE!</v>
      </c>
      <c r="AD42" s="1669" t="e" cm="1">
        <f t="array" aca="1" ref="AD42" ca="1">_xlfn.LET(
_xlpm.val,IF($F42 = "",val_blankRefText,  _xldudf_CX_GET(CX_ENTITY,($F42),AD$11,AD$14,,AD$19)),
_xlpm.Res, IF(OR(_xlpm.val="",_xlpm.val="Error"),"",_xlpm.val),
_xlpm.Res
)</f>
        <v>#NAME?</v>
      </c>
      <c r="AE42" s="1669" t="e" cm="1">
        <f t="array" aca="1" ref="AE42" ca="1">_xlfn.LET(
_xlpm.val,IF($F42 = "",val_blankRefText,  _xldudf_CX_GET(CX_ENTITY,($F42),AE$11,AE$14,,AE$19)),
_xlpm.Res, IF(OR(_xlpm.val="",_xlpm.val="Error"),"",_xlpm.val),
_xlpm.Res
)</f>
        <v>#NAME?</v>
      </c>
      <c r="AF42" s="1669" t="e" cm="1">
        <f t="array" aca="1" ref="AF42" ca="1">_xlfn.LET(
_xlpm.val,IF($F42 = "",val_blankRefText,  _xldudf_CX_GET(CX_ENTITY,($F42),AF$11,AF$14,,AF$19)),
_xlpm.Res, IF(OR(_xlpm.val="",_xlpm.val="Error"),"",_xlpm.val),
_xlpm.Res
)</f>
        <v>#NAME?</v>
      </c>
      <c r="AG42" s="1669" t="e" cm="1">
        <f t="array" aca="1" ref="AG42" ca="1">_xlfn.LET(
_xlpm.val,IF($F42 = "",val_blankRefText,  _xldudf_CX_GET(CX_ENTITY,($F42),AG$11,AG$14,,AG$19)),
_xlpm.Res, IF(OR(_xlpm.val="",_xlpm.val="Error"),"",_xlpm.val),
_xlpm.Res
)</f>
        <v>#NAME?</v>
      </c>
      <c r="AH42" s="1669" t="e" cm="1">
        <f t="array" aca="1" ref="AH42" ca="1">_xlfn.LET(
_xlpm.val,IF($F42 = "",val_blankRefText,  _xldudf_CX_GET(CX_ENTITY,($F42),AH$11,AH$14,,AH$19)),
_xlpm.Res, IF(OR(_xlpm.val="",_xlpm.val="Error"),"",_xlpm.val),
_xlpm.Res
)</f>
        <v>#NAME?</v>
      </c>
      <c r="AI42" s="1669" t="e" cm="1">
        <f t="array" aca="1" ref="AI42" ca="1">_xlfn.LET(
_xlpm.val,IF($F42 = "",val_blankRefText,  _xldudf_CX_GET(CX_ENTITY,($F42),AI$11,AI$14,,AI$19)),
_xlpm.Res, IF(OR(_xlpm.val="",_xlpm.val="Error"),"",_xlpm.val),
_xlpm.Res
)</f>
        <v>#NAME?</v>
      </c>
      <c r="AJ42" s="1669" t="e" cm="1">
        <f t="array" aca="1" ref="AJ42" ca="1">_xlfn.LET(
_xlpm.val,IF($F42 = "",val_blankRefText,  _xldudf_CX_GET(CX_ENTITY,($F42),AJ$11,AJ$14,,AJ$19)),
_xlpm.Res, IF(OR(_xlpm.val="",_xlpm.val="Error"),"",_xlpm.val),
_xlpm.Res
)</f>
        <v>#NAME?</v>
      </c>
      <c r="AK42" s="1669" t="e" cm="1">
        <f t="array" aca="1" ref="AK42" ca="1">_xlfn.LET(
_xlpm.val,IF($F42 = "",val_blankRefText,  _xldudf_CX_GET(CX_ENTITY,($F42),AK$11,AK$14,,AK$19)),
_xlpm.Res, IF(OR(_xlpm.val="",_xlpm.val="Error"),"",_xlpm.val),
_xlpm.Res
)</f>
        <v>#NAME?</v>
      </c>
      <c r="AL42" s="1669" t="e" cm="1">
        <f t="array" aca="1" ref="AL42" ca="1">_xlfn.LET(
_xlpm.val,IF($F42 = "",val_blankRefText,  _xldudf_CX_GET(CX_ENTITY,($F42),AL$11,AL$14,,AL$19)),
_xlpm.Res, IF(OR(_xlpm.val="",_xlpm.val="Error"),"",_xlpm.val),
_xlpm.Res
)</f>
        <v>#NAME?</v>
      </c>
      <c r="AM42" s="1669" t="e" cm="1">
        <f t="array" aca="1" ref="AM42" ca="1">_xlfn.LET(
_xlpm.val,IF($F42 = "",val_blankRefText,  _xldudf_CX_GET(CX_ENTITY,($F42),AM$11,AM$14,,AM$19)),
_xlpm.Res, IF(OR(_xlpm.val="",_xlpm.val="Error"),"",_xlpm.val),
_xlpm.Res
)</f>
        <v>#NAME?</v>
      </c>
      <c r="AN42" s="1669" t="e" cm="1">
        <f t="array" aca="1" ref="AN42" ca="1">_xlfn.LET(
_xlpm.val,IF($F42 = "",val_blankRefText,  _xldudf_CX_GET(CX_ENTITY,($F42),AN$11,AN$14,,AN$19)),
_xlpm.Res, IF(OR(_xlpm.val="",_xlpm.val="Error"),"",_xlpm.val),
_xlpm.Res
)</f>
        <v>#NAME?</v>
      </c>
      <c r="AO42" s="1669" t="e" cm="1">
        <f t="array" aca="1" ref="AO42" ca="1">_xlfn.LET(
_xlpm.val,IF($F42 = "",val_blankRefText,  _xldudf_CX_GET(CX_ENTITY,($F42),AO$11,AO$14,,AO$19)),
_xlpm.Res, IF(OR(_xlpm.val="",_xlpm.val="Error"),"",_xlpm.val),
_xlpm.Res
)</f>
        <v>#NAME?</v>
      </c>
      <c r="AP42" s="1669" t="e" cm="1">
        <f t="array" aca="1" ref="AP42" ca="1">_xlfn.LET(
_xlpm.val,IF($F42 = "",val_blankRefText,  _xldudf_CX_GET(CX_ENTITY,($F42),AP$11,AP$14,,AP$19)),
_xlpm.Res, IF(OR(_xlpm.val="",_xlpm.val="Error"),"",_xlpm.val),
_xlpm.Res
)</f>
        <v>#NAME?</v>
      </c>
      <c r="AQ42" s="1669" t="e" cm="1">
        <f t="array" aca="1" ref="AQ42" ca="1">_xlfn.LET(
_xlpm.val,IF($F42 = "",val_blankRefText,  _xldudf_CX_GET(CX_ENTITY,($F42),AQ$11,AQ$14,,AQ$19)),
_xlpm.Res, IF(OR(_xlpm.val="",_xlpm.val="Error"),"",_xlpm.val),
_xlpm.Res
)</f>
        <v>#NAME?</v>
      </c>
      <c r="AR42" s="1669" t="e" cm="1">
        <f t="array" aca="1" ref="AR42" ca="1">_xlfn.LET(
_xlpm.val,IF($F42 = "",val_blankRefText,  _xldudf_CX_GET(CX_ENTITY,($F42),AR$11,AR$14,,AR$19)),
_xlpm.Res, IF(OR(_xlpm.val="",_xlpm.val="Error"),"",_xlpm.val),
_xlpm.Res
)</f>
        <v>#NAME?</v>
      </c>
      <c r="AS42" s="1669" t="e" cm="1">
        <f t="array" aca="1" ref="AS42" ca="1">_xlfn.LET(
_xlpm.val,IF($F42 = "",val_blankRefText,  _xldudf_CX_GET(CX_ENTITY,($F42),AS$11,AS$14,,AS$19)),
_xlpm.Res, IF(OR(_xlpm.val="",_xlpm.val="Error"),"",_xlpm.val),
_xlpm.Res
)</f>
        <v>#NAME?</v>
      </c>
      <c r="AT42" s="1669" t="e" cm="1">
        <f t="array" aca="1" ref="AT42" ca="1">_xlfn.LET(
_xlpm.val,IF($F42 = "",val_blankRefText,  _xldudf_CX_GET(CX_ENTITY,($F42),AT$11,AT$14,,AT$19)),
_xlpm.Res, IF(OR(_xlpm.val="",_xlpm.val="Error"),"",_xlpm.val),
_xlpm.Res
)</f>
        <v>#NAME?</v>
      </c>
      <c r="AU42" s="1669" t="e" cm="1">
        <f t="array" aca="1" ref="AU42" ca="1">_xlfn.LET(
_xlpm.val,IF($F42 = "",val_blankRefText,  _xldudf_CX_GET(CX_ENTITY,($F42),AU$11,AU$14,,AU$19)),
_xlpm.Res, IF(OR(_xlpm.val="",_xlpm.val="Error"),"",_xlpm.val),
_xlpm.Res
)</f>
        <v>#NAME?</v>
      </c>
      <c r="AV42" s="1669" t="e" cm="1">
        <f t="array" aca="1" ref="AV42" ca="1">_xlfn.LET(
_xlpm.val,IF($F42 = "",val_blankRefText,  _xldudf_CX_GET(CX_ENTITY,($F42),AV$11,AV$14,,AV$19)),
_xlpm.Res, IF(OR(_xlpm.val="",_xlpm.val="Error"),"",_xlpm.val),
_xlpm.Res
)</f>
        <v>#NAME?</v>
      </c>
      <c r="AW42" s="1669" t="e" cm="1">
        <f t="array" aca="1" ref="AW42" ca="1">_xlfn.LET(
_xlpm.val,IF($F42 = "",val_blankRefText,  _xldudf_CX_GET(CX_ENTITY,($F42),AW$11,AW$14,,AW$19)),
_xlpm.Res, IF(OR(_xlpm.val="",_xlpm.val="Error"),"",_xlpm.val),
_xlpm.Res
)</f>
        <v>#NAME?</v>
      </c>
      <c r="AX42" s="1669" t="e" cm="1">
        <f t="array" aca="1" ref="AX42" ca="1">_xlfn.LET(
_xlpm.val,IF($F42 = "",val_blankRefText,  _xldudf_CX_GET(CX_ENTITY,($F42),AX$11,AX$14,,AX$19)),
_xlpm.Res, IF(OR(_xlpm.val="",_xlpm.val="Error"),"",_xlpm.val),
_xlpm.Res
)</f>
        <v>#NAME?</v>
      </c>
      <c r="AY42" s="1669" t="e" cm="1">
        <f t="array" aca="1" ref="AY42" ca="1">_xlfn.LET(
_xlpm.val,IF($F42 = "",val_blankRefText,  _xldudf_CX_GET(CX_ENTITY,($F42),AY$11,AY$14,,AY$19)),
_xlpm.Res, IF(OR(_xlpm.val="",_xlpm.val="Error"),"",_xlpm.val),
_xlpm.Res
)</f>
        <v>#NAME?</v>
      </c>
      <c r="AZ42" s="1669" t="e" cm="1">
        <f t="array" aca="1" ref="AZ42" ca="1">_xlfn.LET(
_xlpm.val,IF($F42 = "",val_blankRefText,  _xldudf_CX_GET(CX_ENTITY,($F42),AZ$11,AZ$14,,AZ$19)),
_xlpm.Res, IF(OR(_xlpm.val="",_xlpm.val="Error"),"",_xlpm.val),
_xlpm.Res
)</f>
        <v>#NAME?</v>
      </c>
      <c r="BA42" s="1669" t="e" cm="1">
        <f t="array" aca="1" ref="BA42" ca="1">_xlfn.LET(
_xlpm.val,IF($F42 = "",val_blankRefText,  _xldudf_CX_GET(CX_ENTITY,($F42),BA$11,BA$14,,BA$19)),
_xlpm.Res, IF(OR(_xlpm.val="",_xlpm.val="Error"),"",_xlpm.val),
_xlpm.Res
)</f>
        <v>#NAME?</v>
      </c>
      <c r="BB42" s="1669" t="e" cm="1">
        <f t="array" aca="1" ref="BB42" ca="1">_xlfn.LET(
_xlpm.val,IF($F42 = "",val_blankRefText,  _xldudf_CX_GET(CX_ENTITY,($F42),BB$11,BB$14,,BB$19)),
_xlpm.Res, IF(OR(_xlpm.val="",_xlpm.val="Error"),"",_xlpm.val),
_xlpm.Res
)</f>
        <v>#NAME?</v>
      </c>
      <c r="BC42" s="1669" t="e" cm="1">
        <f t="array" aca="1" ref="BC42" ca="1">_xlfn.LET(
_xlpm.val,IF($F42 = "",val_blankRefText,  _xldudf_CX_GET(CX_ENTITY,($F42),BC$11,BC$14,,BC$19)),
_xlpm.Res, IF(OR(_xlpm.val="",_xlpm.val="Error"),"",_xlpm.val),
_xlpm.Res
)</f>
        <v>#NAME?</v>
      </c>
      <c r="BD42" s="1669" t="e" cm="1">
        <f t="array" aca="1" ref="BD42" ca="1">_xlfn.LET(
_xlpm.val,IF($F42 = "",val_blankRefText,  _xldudf_CX_GET(CX_ENTITY,($F42),BD$11,BD$14,,BD$19)),
_xlpm.Res, IF(OR(_xlpm.val="",_xlpm.val="Error"),"",_xlpm.val),
_xlpm.Res
)</f>
        <v>#NAME?</v>
      </c>
      <c r="BE42" s="1669" t="e" cm="1">
        <f t="array" aca="1" ref="BE42" ca="1">_xlfn.LET(
_xlpm.val,IF($F42 = "",val_blankRefText,  _xldudf_CX_GET(CX_ENTITY,($F42),BE$11,BE$14,,BE$19)),
_xlpm.Res, IF(OR(_xlpm.val="",_xlpm.val="Error"),"",_xlpm.val),
_xlpm.Res
)</f>
        <v>#NAME?</v>
      </c>
      <c r="BF42" s="1669" t="e" cm="1">
        <f t="array" aca="1" ref="BF42" ca="1">_xlfn.LET(
_xlpm.val,IF($F42 = "",val_blankRefText,  _xldudf_CX_GET(CX_ENTITY,($F42),BF$11,BF$14,,BF$19)),
_xlpm.Res, IF(OR(_xlpm.val="",_xlpm.val="Error"),"",_xlpm.val),
_xlpm.Res
)</f>
        <v>#NAME?</v>
      </c>
      <c r="BG42" s="1669" t="e" cm="1">
        <f t="array" aca="1" ref="BG42" ca="1">_xlfn.LET(
_xlpm.val,IF($F42 = "",val_blankRefText,  _xldudf_CX_GET(CX_ENTITY,($F42),BG$11,BG$14,,BG$19)),
_xlpm.Res, IF(OR(_xlpm.val="",_xlpm.val="Error"),"",_xlpm.val),
_xlpm.Res
)</f>
        <v>#NAME?</v>
      </c>
      <c r="BH42" s="1669" t="e" cm="1">
        <f t="array" aca="1" ref="BH42" ca="1">_xlfn.LET(
_xlpm.val,IF($F42 = "",val_blankRefText,  _xldudf_CX_GET(CX_ENTITY,($F42),BH$11,BH$14,,BH$19)),
_xlpm.Res, IF(OR(_xlpm.val="",_xlpm.val="Error"),"",_xlpm.val),
_xlpm.Res
)</f>
        <v>#NAME?</v>
      </c>
      <c r="BI42" s="1669" t="e" cm="1">
        <f t="array" aca="1" ref="BI42" ca="1">_xlfn.LET(
_xlpm.val,IF($F42 = "",val_blankRefText,  _xldudf_CX_GET(CX_ENTITY,($F42),BI$11,BI$14,,BI$19)),
_xlpm.Res, IF(OR(_xlpm.val="",_xlpm.val="Error"),"",_xlpm.val),
_xlpm.Res
)</f>
        <v>#NAME?</v>
      </c>
      <c r="BJ42" s="1669" t="e" cm="1">
        <f t="array" aca="1" ref="BJ42" ca="1">_xlfn.LET(
_xlpm.val,IF($F42 = "",val_blankRefText,  _xldudf_CX_GET(CX_ENTITY,($F42),BJ$11,BJ$14,,BJ$19)),
_xlpm.Res, IF(OR(_xlpm.val="",_xlpm.val="Error"),"",_xlpm.val),
_xlpm.Res
)</f>
        <v>#NAME?</v>
      </c>
      <c r="BK42" s="1669" t="e" cm="1">
        <f t="array" aca="1" ref="BK42" ca="1">_xlfn.LET(
_xlpm.val,IF($F42 = "",val_blankRefText,  _xldudf_CX_GET(CX_ENTITY,($F42),BK$11,BK$14,,BK$19)),
_xlpm.Res, IF(OR(_xlpm.val="",_xlpm.val="Error"),"",_xlpm.val),
_xlpm.Res
)</f>
        <v>#NAME?</v>
      </c>
      <c r="BL42" s="1669" t="e" cm="1">
        <f t="array" aca="1" ref="BL42" ca="1">_xlfn.LET(
_xlpm.val,IF($F42 = "",val_blankRefText,  _xldudf_CX_GET(CX_ENTITY,($F42),BL$11,BL$14,,BL$19)),
_xlpm.Res, IF(OR(_xlpm.val="",_xlpm.val="Error"),"",_xlpm.val),
_xlpm.Res
)</f>
        <v>#NAME?</v>
      </c>
      <c r="BM42" s="1669" t="e" cm="1">
        <f t="array" aca="1" ref="BM42" ca="1">_xlfn.LET(
_xlpm.val,IF($F42 = "",val_blankRefText,  _xldudf_CX_GET(CX_ENTITY,($F42),BM$11,BM$14,,BM$19)),
_xlpm.Res, IF(OR(_xlpm.val="",_xlpm.val="Error"),"",_xlpm.val),
_xlpm.Res
)</f>
        <v>#NAME?</v>
      </c>
      <c r="BN42" s="1669" t="e" cm="1">
        <f t="array" aca="1" ref="BN42" ca="1">_xlfn.LET(
_xlpm.val,IF($F42 = "",val_blankRefText,  _xldudf_CX_GET(CX_ENTITY,($F42),BN$11,BN$14,,BN$19)),
_xlpm.Res, IF(OR(_xlpm.val="",_xlpm.val="Error"),"",_xlpm.val),
_xlpm.Res
)</f>
        <v>#NAME?</v>
      </c>
      <c r="BO42" s="2095"/>
      <c r="BP42" s="2095"/>
      <c r="BQ42" s="2095"/>
      <c r="BR42" s="2095"/>
      <c r="BS42" s="2095"/>
      <c r="BT42" s="2095"/>
      <c r="BU42" s="2095"/>
      <c r="BV42" s="2095"/>
      <c r="BW42" s="2095"/>
      <c r="BX42" s="2095"/>
      <c r="BY42" s="2095"/>
      <c r="BZ42" s="2095"/>
      <c r="CA42" s="926"/>
      <c r="CB42" s="921"/>
      <c r="CC42" s="927"/>
      <c r="CD42" s="920" t="e" cm="1">
        <f t="array" aca="1" ref="CD42" ca="1">_xlfn.XLOOKUP(BS!CD$11, array_timeline, BS!$AD42:$BN42)</f>
        <v>#NAME?</v>
      </c>
      <c r="CE42" s="920" t="e" cm="1">
        <f t="array" aca="1" ref="CE42" ca="1">_xlfn.XLOOKUP(BS!CE$11, array_timeline, BS!$AD42:$BN42)</f>
        <v>#NAME?</v>
      </c>
      <c r="CF42" s="925"/>
      <c r="CG42" s="920" t="e" cm="1">
        <f t="array" aca="1" ref="CG42" ca="1">_xlfn.LET(
_xlpm.val,IF($F42 = "",val_blankRefText,  _xldudf_CX_GET(CX_ENTITY,($F42),CG$11,CG$14,,(CG$19))),
_xlpm.Res, IF(OR(_xlpm.val="",_xlpm.val="Error"),"",_xlpm.val),
_xlpm.Res
)</f>
        <v>#NAME?</v>
      </c>
      <c r="CH42" s="920" t="e" cm="1">
        <f t="array" aca="1" ref="CH42" ca="1">_xlfn.LET(
_xlpm.val,IF($F42 = "",val_blankRefText,  _xldudf_CX_GET(CX_ENTITY,($F42),CH$11,CH$14,,(CH$19))),
_xlpm.Res, IF(OR(_xlpm.val="",_xlpm.val="Error"),"",_xlpm.val),
_xlpm.Res
)</f>
        <v>#NAME?</v>
      </c>
      <c r="CI42" s="200"/>
    </row>
    <row r="43" spans="1:87" ht="21" customHeight="1">
      <c r="A43" s="696" t="s">
        <v>723</v>
      </c>
      <c r="B43" s="577" t="s">
        <v>1731</v>
      </c>
      <c r="C43" s="577" t="s">
        <v>1732</v>
      </c>
      <c r="D43" s="577"/>
      <c r="E43" s="577" t="e" cm="1">
        <f t="array" aca="1" ref="E43" ca="1">_xlfn.LET(
   _xlpm.Attr,  $C43,
   _xlpm.Lookback, $E$16,
   _xlpm.QueryDate, EOMONTH(val_asOfDate,_xlpm.Lookback),
   _xlpm.ReadField, _xldudf_CX_GET(CX_ENTITY,fx_attrConverter($C43),_xlpm.QueryDate),
   _xlpm.AttrBlank, _xlpm.Attr="", _xlpm.Result,
   IF(_xlpm.AttrBlank,val_blankRefText,fx_attrConverter(_xlpm.ReadField,0)),
IF(_xlpm.Result = "Error", "", _xlpm.Result )
)</f>
        <v>#NAME?</v>
      </c>
      <c r="F43" s="577" t="str">
        <f t="shared" si="1"/>
        <v>Deferred Tax Assets / Liabilities (on BS)</v>
      </c>
      <c r="G43" s="574"/>
      <c r="H43" s="578">
        <v>1</v>
      </c>
      <c r="I43" s="578">
        <v>1</v>
      </c>
      <c r="J43" s="401"/>
      <c r="K43" s="401"/>
      <c r="L43" s="579" t="b">
        <v>1</v>
      </c>
      <c r="N43" s="158"/>
      <c r="O43" s="101"/>
      <c r="P43" s="52"/>
      <c r="Q43" s="101"/>
      <c r="R43" s="101"/>
      <c r="S43" s="101"/>
      <c r="T43" s="101"/>
      <c r="U43" s="39"/>
      <c r="W43" s="156" t="str">
        <f t="shared" si="4"/>
        <v>Actual</v>
      </c>
      <c r="X43" s="857" t="s">
        <v>62</v>
      </c>
      <c r="Y43" s="2627" t="s">
        <v>712</v>
      </c>
      <c r="Z43" s="198" cm="1">
        <f t="array" ref="Z43">_xlfn.SWITCH(
    TRUE,
    $L43="",0,
    $L43=TRUE, 1,
    $L43=FALSE,-1,
)</f>
        <v>1</v>
      </c>
      <c r="AA43" s="2625"/>
      <c r="AB43" s="2626" t="s">
        <v>712</v>
      </c>
      <c r="AC43" s="88" t="e" cm="1" vm="5">
        <f t="array" ref="AC43">IFERROR(IF(_xlfn.XMATCH(AB43,tbl_acctDef[Term],0)&gt;0, fx_getIcon("find"), ""),"")</f>
        <v>#VALUE!</v>
      </c>
      <c r="AD43" s="1669" t="e" cm="1">
        <f t="array" aca="1" ref="AD43" ca="1">_xlfn.LET(
_xlpm.val,IF($F43 = "",val_blankRefText,  _xldudf_CX_GET(CX_ENTITY,($F43),AD$11,AD$14,,AD$19)),
_xlpm.Res, IF(OR(_xlpm.val="",_xlpm.val="Error"),"",_xlpm.val),
_xlpm.Res
)</f>
        <v>#NAME?</v>
      </c>
      <c r="AE43" s="1669" t="e" cm="1">
        <f t="array" aca="1" ref="AE43" ca="1">_xlfn.LET(
_xlpm.val,IF($F43 = "",val_blankRefText,  _xldudf_CX_GET(CX_ENTITY,($F43),AE$11,AE$14,,AE$19)),
_xlpm.Res, IF(OR(_xlpm.val="",_xlpm.val="Error"),"",_xlpm.val),
_xlpm.Res
)</f>
        <v>#NAME?</v>
      </c>
      <c r="AF43" s="1669" t="e" cm="1">
        <f t="array" aca="1" ref="AF43" ca="1">_xlfn.LET(
_xlpm.val,IF($F43 = "",val_blankRefText,  _xldudf_CX_GET(CX_ENTITY,($F43),AF$11,AF$14,,AF$19)),
_xlpm.Res, IF(OR(_xlpm.val="",_xlpm.val="Error"),"",_xlpm.val),
_xlpm.Res
)</f>
        <v>#NAME?</v>
      </c>
      <c r="AG43" s="1669" t="e" cm="1">
        <f t="array" aca="1" ref="AG43" ca="1">_xlfn.LET(
_xlpm.val,IF($F43 = "",val_blankRefText,  _xldudf_CX_GET(CX_ENTITY,($F43),AG$11,AG$14,,AG$19)),
_xlpm.Res, IF(OR(_xlpm.val="",_xlpm.val="Error"),"",_xlpm.val),
_xlpm.Res
)</f>
        <v>#NAME?</v>
      </c>
      <c r="AH43" s="1669" t="e" cm="1">
        <f t="array" aca="1" ref="AH43" ca="1">_xlfn.LET(
_xlpm.val,IF($F43 = "",val_blankRefText,  _xldudf_CX_GET(CX_ENTITY,($F43),AH$11,AH$14,,AH$19)),
_xlpm.Res, IF(OR(_xlpm.val="",_xlpm.val="Error"),"",_xlpm.val),
_xlpm.Res
)</f>
        <v>#NAME?</v>
      </c>
      <c r="AI43" s="1669" t="e" cm="1">
        <f t="array" aca="1" ref="AI43" ca="1">_xlfn.LET(
_xlpm.val,IF($F43 = "",val_blankRefText,  _xldudf_CX_GET(CX_ENTITY,($F43),AI$11,AI$14,,AI$19)),
_xlpm.Res, IF(OR(_xlpm.val="",_xlpm.val="Error"),"",_xlpm.val),
_xlpm.Res
)</f>
        <v>#NAME?</v>
      </c>
      <c r="AJ43" s="1669" t="e" cm="1">
        <f t="array" aca="1" ref="AJ43" ca="1">_xlfn.LET(
_xlpm.val,IF($F43 = "",val_blankRefText,  _xldudf_CX_GET(CX_ENTITY,($F43),AJ$11,AJ$14,,AJ$19)),
_xlpm.Res, IF(OR(_xlpm.val="",_xlpm.val="Error"),"",_xlpm.val),
_xlpm.Res
)</f>
        <v>#NAME?</v>
      </c>
      <c r="AK43" s="1669" t="e" cm="1">
        <f t="array" aca="1" ref="AK43" ca="1">_xlfn.LET(
_xlpm.val,IF($F43 = "",val_blankRefText,  _xldudf_CX_GET(CX_ENTITY,($F43),AK$11,AK$14,,AK$19)),
_xlpm.Res, IF(OR(_xlpm.val="",_xlpm.val="Error"),"",_xlpm.val),
_xlpm.Res
)</f>
        <v>#NAME?</v>
      </c>
      <c r="AL43" s="1669" t="e" cm="1">
        <f t="array" aca="1" ref="AL43" ca="1">_xlfn.LET(
_xlpm.val,IF($F43 = "",val_blankRefText,  _xldudf_CX_GET(CX_ENTITY,($F43),AL$11,AL$14,,AL$19)),
_xlpm.Res, IF(OR(_xlpm.val="",_xlpm.val="Error"),"",_xlpm.val),
_xlpm.Res
)</f>
        <v>#NAME?</v>
      </c>
      <c r="AM43" s="1669" t="e" cm="1">
        <f t="array" aca="1" ref="AM43" ca="1">_xlfn.LET(
_xlpm.val,IF($F43 = "",val_blankRefText,  _xldudf_CX_GET(CX_ENTITY,($F43),AM$11,AM$14,,AM$19)),
_xlpm.Res, IF(OR(_xlpm.val="",_xlpm.val="Error"),"",_xlpm.val),
_xlpm.Res
)</f>
        <v>#NAME?</v>
      </c>
      <c r="AN43" s="1669" t="e" cm="1">
        <f t="array" aca="1" ref="AN43" ca="1">_xlfn.LET(
_xlpm.val,IF($F43 = "",val_blankRefText,  _xldudf_CX_GET(CX_ENTITY,($F43),AN$11,AN$14,,AN$19)),
_xlpm.Res, IF(OR(_xlpm.val="",_xlpm.val="Error"),"",_xlpm.val),
_xlpm.Res
)</f>
        <v>#NAME?</v>
      </c>
      <c r="AO43" s="1669" t="e" cm="1">
        <f t="array" aca="1" ref="AO43" ca="1">_xlfn.LET(
_xlpm.val,IF($F43 = "",val_blankRefText,  _xldudf_CX_GET(CX_ENTITY,($F43),AO$11,AO$14,,AO$19)),
_xlpm.Res, IF(OR(_xlpm.val="",_xlpm.val="Error"),"",_xlpm.val),
_xlpm.Res
)</f>
        <v>#NAME?</v>
      </c>
      <c r="AP43" s="1669" t="e" cm="1">
        <f t="array" aca="1" ref="AP43" ca="1">_xlfn.LET(
_xlpm.val,IF($F43 = "",val_blankRefText,  _xldudf_CX_GET(CX_ENTITY,($F43),AP$11,AP$14,,AP$19)),
_xlpm.Res, IF(OR(_xlpm.val="",_xlpm.val="Error"),"",_xlpm.val),
_xlpm.Res
)</f>
        <v>#NAME?</v>
      </c>
      <c r="AQ43" s="1669" t="e" cm="1">
        <f t="array" aca="1" ref="AQ43" ca="1">_xlfn.LET(
_xlpm.val,IF($F43 = "",val_blankRefText,  _xldudf_CX_GET(CX_ENTITY,($F43),AQ$11,AQ$14,,AQ$19)),
_xlpm.Res, IF(OR(_xlpm.val="",_xlpm.val="Error"),"",_xlpm.val),
_xlpm.Res
)</f>
        <v>#NAME?</v>
      </c>
      <c r="AR43" s="1669" t="e" cm="1">
        <f t="array" aca="1" ref="AR43" ca="1">_xlfn.LET(
_xlpm.val,IF($F43 = "",val_blankRefText,  _xldudf_CX_GET(CX_ENTITY,($F43),AR$11,AR$14,,AR$19)),
_xlpm.Res, IF(OR(_xlpm.val="",_xlpm.val="Error"),"",_xlpm.val),
_xlpm.Res
)</f>
        <v>#NAME?</v>
      </c>
      <c r="AS43" s="1669" t="e" cm="1">
        <f t="array" aca="1" ref="AS43" ca="1">_xlfn.LET(
_xlpm.val,IF($F43 = "",val_blankRefText,  _xldudf_CX_GET(CX_ENTITY,($F43),AS$11,AS$14,,AS$19)),
_xlpm.Res, IF(OR(_xlpm.val="",_xlpm.val="Error"),"",_xlpm.val),
_xlpm.Res
)</f>
        <v>#NAME?</v>
      </c>
      <c r="AT43" s="1669" t="e" cm="1">
        <f t="array" aca="1" ref="AT43" ca="1">_xlfn.LET(
_xlpm.val,IF($F43 = "",val_blankRefText,  _xldudf_CX_GET(CX_ENTITY,($F43),AT$11,AT$14,,AT$19)),
_xlpm.Res, IF(OR(_xlpm.val="",_xlpm.val="Error"),"",_xlpm.val),
_xlpm.Res
)</f>
        <v>#NAME?</v>
      </c>
      <c r="AU43" s="1669" t="e" cm="1">
        <f t="array" aca="1" ref="AU43" ca="1">_xlfn.LET(
_xlpm.val,IF($F43 = "",val_blankRefText,  _xldudf_CX_GET(CX_ENTITY,($F43),AU$11,AU$14,,AU$19)),
_xlpm.Res, IF(OR(_xlpm.val="",_xlpm.val="Error"),"",_xlpm.val),
_xlpm.Res
)</f>
        <v>#NAME?</v>
      </c>
      <c r="AV43" s="1669" t="e" cm="1">
        <f t="array" aca="1" ref="AV43" ca="1">_xlfn.LET(
_xlpm.val,IF($F43 = "",val_blankRefText,  _xldudf_CX_GET(CX_ENTITY,($F43),AV$11,AV$14,,AV$19)),
_xlpm.Res, IF(OR(_xlpm.val="",_xlpm.val="Error"),"",_xlpm.val),
_xlpm.Res
)</f>
        <v>#NAME?</v>
      </c>
      <c r="AW43" s="1669" t="e" cm="1">
        <f t="array" aca="1" ref="AW43" ca="1">_xlfn.LET(
_xlpm.val,IF($F43 = "",val_blankRefText,  _xldudf_CX_GET(CX_ENTITY,($F43),AW$11,AW$14,,AW$19)),
_xlpm.Res, IF(OR(_xlpm.val="",_xlpm.val="Error"),"",_xlpm.val),
_xlpm.Res
)</f>
        <v>#NAME?</v>
      </c>
      <c r="AX43" s="1669" t="e" cm="1">
        <f t="array" aca="1" ref="AX43" ca="1">_xlfn.LET(
_xlpm.val,IF($F43 = "",val_blankRefText,  _xldudf_CX_GET(CX_ENTITY,($F43),AX$11,AX$14,,AX$19)),
_xlpm.Res, IF(OR(_xlpm.val="",_xlpm.val="Error"),"",_xlpm.val),
_xlpm.Res
)</f>
        <v>#NAME?</v>
      </c>
      <c r="AY43" s="1669" t="e" cm="1">
        <f t="array" aca="1" ref="AY43" ca="1">_xlfn.LET(
_xlpm.val,IF($F43 = "",val_blankRefText,  _xldudf_CX_GET(CX_ENTITY,($F43),AY$11,AY$14,,AY$19)),
_xlpm.Res, IF(OR(_xlpm.val="",_xlpm.val="Error"),"",_xlpm.val),
_xlpm.Res
)</f>
        <v>#NAME?</v>
      </c>
      <c r="AZ43" s="1669" t="e" cm="1">
        <f t="array" aca="1" ref="AZ43" ca="1">_xlfn.LET(
_xlpm.val,IF($F43 = "",val_blankRefText,  _xldudf_CX_GET(CX_ENTITY,($F43),AZ$11,AZ$14,,AZ$19)),
_xlpm.Res, IF(OR(_xlpm.val="",_xlpm.val="Error"),"",_xlpm.val),
_xlpm.Res
)</f>
        <v>#NAME?</v>
      </c>
      <c r="BA43" s="1669" t="e" cm="1">
        <f t="array" aca="1" ref="BA43" ca="1">_xlfn.LET(
_xlpm.val,IF($F43 = "",val_blankRefText,  _xldudf_CX_GET(CX_ENTITY,($F43),BA$11,BA$14,,BA$19)),
_xlpm.Res, IF(OR(_xlpm.val="",_xlpm.val="Error"),"",_xlpm.val),
_xlpm.Res
)</f>
        <v>#NAME?</v>
      </c>
      <c r="BB43" s="1669" t="e" cm="1">
        <f t="array" aca="1" ref="BB43" ca="1">_xlfn.LET(
_xlpm.val,IF($F43 = "",val_blankRefText,  _xldudf_CX_GET(CX_ENTITY,($F43),BB$11,BB$14,,BB$19)),
_xlpm.Res, IF(OR(_xlpm.val="",_xlpm.val="Error"),"",_xlpm.val),
_xlpm.Res
)</f>
        <v>#NAME?</v>
      </c>
      <c r="BC43" s="1669" t="e" cm="1">
        <f t="array" aca="1" ref="BC43" ca="1">_xlfn.LET(
_xlpm.val,IF($F43 = "",val_blankRefText,  _xldudf_CX_GET(CX_ENTITY,($F43),BC$11,BC$14,,BC$19)),
_xlpm.Res, IF(OR(_xlpm.val="",_xlpm.val="Error"),"",_xlpm.val),
_xlpm.Res
)</f>
        <v>#NAME?</v>
      </c>
      <c r="BD43" s="1669" t="e" cm="1">
        <f t="array" aca="1" ref="BD43" ca="1">_xlfn.LET(
_xlpm.val,IF($F43 = "",val_blankRefText,  _xldudf_CX_GET(CX_ENTITY,($F43),BD$11,BD$14,,BD$19)),
_xlpm.Res, IF(OR(_xlpm.val="",_xlpm.val="Error"),"",_xlpm.val),
_xlpm.Res
)</f>
        <v>#NAME?</v>
      </c>
      <c r="BE43" s="1669" t="e" cm="1">
        <f t="array" aca="1" ref="BE43" ca="1">_xlfn.LET(
_xlpm.val,IF($F43 = "",val_blankRefText,  _xldudf_CX_GET(CX_ENTITY,($F43),BE$11,BE$14,,BE$19)),
_xlpm.Res, IF(OR(_xlpm.val="",_xlpm.val="Error"),"",_xlpm.val),
_xlpm.Res
)</f>
        <v>#NAME?</v>
      </c>
      <c r="BF43" s="1669" t="e" cm="1">
        <f t="array" aca="1" ref="BF43" ca="1">_xlfn.LET(
_xlpm.val,IF($F43 = "",val_blankRefText,  _xldudf_CX_GET(CX_ENTITY,($F43),BF$11,BF$14,,BF$19)),
_xlpm.Res, IF(OR(_xlpm.val="",_xlpm.val="Error"),"",_xlpm.val),
_xlpm.Res
)</f>
        <v>#NAME?</v>
      </c>
      <c r="BG43" s="1669" t="e" cm="1">
        <f t="array" aca="1" ref="BG43" ca="1">_xlfn.LET(
_xlpm.val,IF($F43 = "",val_blankRefText,  _xldudf_CX_GET(CX_ENTITY,($F43),BG$11,BG$14,,BG$19)),
_xlpm.Res, IF(OR(_xlpm.val="",_xlpm.val="Error"),"",_xlpm.val),
_xlpm.Res
)</f>
        <v>#NAME?</v>
      </c>
      <c r="BH43" s="1669" t="e" cm="1">
        <f t="array" aca="1" ref="BH43" ca="1">_xlfn.LET(
_xlpm.val,IF($F43 = "",val_blankRefText,  _xldudf_CX_GET(CX_ENTITY,($F43),BH$11,BH$14,,BH$19)),
_xlpm.Res, IF(OR(_xlpm.val="",_xlpm.val="Error"),"",_xlpm.val),
_xlpm.Res
)</f>
        <v>#NAME?</v>
      </c>
      <c r="BI43" s="1669" t="e" cm="1">
        <f t="array" aca="1" ref="BI43" ca="1">_xlfn.LET(
_xlpm.val,IF($F43 = "",val_blankRefText,  _xldudf_CX_GET(CX_ENTITY,($F43),BI$11,BI$14,,BI$19)),
_xlpm.Res, IF(OR(_xlpm.val="",_xlpm.val="Error"),"",_xlpm.val),
_xlpm.Res
)</f>
        <v>#NAME?</v>
      </c>
      <c r="BJ43" s="1669" t="e" cm="1">
        <f t="array" aca="1" ref="BJ43" ca="1">_xlfn.LET(
_xlpm.val,IF($F43 = "",val_blankRefText,  _xldudf_CX_GET(CX_ENTITY,($F43),BJ$11,BJ$14,,BJ$19)),
_xlpm.Res, IF(OR(_xlpm.val="",_xlpm.val="Error"),"",_xlpm.val),
_xlpm.Res
)</f>
        <v>#NAME?</v>
      </c>
      <c r="BK43" s="1669" t="e" cm="1">
        <f t="array" aca="1" ref="BK43" ca="1">_xlfn.LET(
_xlpm.val,IF($F43 = "",val_blankRefText,  _xldudf_CX_GET(CX_ENTITY,($F43),BK$11,BK$14,,BK$19)),
_xlpm.Res, IF(OR(_xlpm.val="",_xlpm.val="Error"),"",_xlpm.val),
_xlpm.Res
)</f>
        <v>#NAME?</v>
      </c>
      <c r="BL43" s="1669" t="e" cm="1">
        <f t="array" aca="1" ref="BL43" ca="1">_xlfn.LET(
_xlpm.val,IF($F43 = "",val_blankRefText,  _xldudf_CX_GET(CX_ENTITY,($F43),BL$11,BL$14,,BL$19)),
_xlpm.Res, IF(OR(_xlpm.val="",_xlpm.val="Error"),"",_xlpm.val),
_xlpm.Res
)</f>
        <v>#NAME?</v>
      </c>
      <c r="BM43" s="1669" t="e" cm="1">
        <f t="array" aca="1" ref="BM43" ca="1">_xlfn.LET(
_xlpm.val,IF($F43 = "",val_blankRefText,  _xldudf_CX_GET(CX_ENTITY,($F43),BM$11,BM$14,,BM$19)),
_xlpm.Res, IF(OR(_xlpm.val="",_xlpm.val="Error"),"",_xlpm.val),
_xlpm.Res
)</f>
        <v>#NAME?</v>
      </c>
      <c r="BN43" s="1669" t="e" cm="1">
        <f t="array" aca="1" ref="BN43" ca="1">_xlfn.LET(
_xlpm.val,IF($F43 = "",val_blankRefText,  _xldudf_CX_GET(CX_ENTITY,($F43),BN$11,BN$14,,BN$19)),
_xlpm.Res, IF(OR(_xlpm.val="",_xlpm.val="Error"),"",_xlpm.val),
_xlpm.Res
)</f>
        <v>#NAME?</v>
      </c>
      <c r="BO43" s="2095"/>
      <c r="BP43" s="2095"/>
      <c r="BQ43" s="2095"/>
      <c r="BR43" s="2095"/>
      <c r="BS43" s="2095"/>
      <c r="BT43" s="2095"/>
      <c r="BU43" s="2095"/>
      <c r="BV43" s="2095"/>
      <c r="BW43" s="2095"/>
      <c r="BX43" s="2095"/>
      <c r="BY43" s="2095"/>
      <c r="BZ43" s="2095"/>
      <c r="CA43" s="926"/>
      <c r="CB43" s="921"/>
      <c r="CC43" s="927"/>
      <c r="CD43" s="920" t="e" cm="1">
        <f t="array" aca="1" ref="CD43" ca="1">_xlfn.XLOOKUP(BS!CD$11, array_timeline, BS!$AD43:$BN43)</f>
        <v>#NAME?</v>
      </c>
      <c r="CE43" s="920" t="e" cm="1">
        <f t="array" aca="1" ref="CE43" ca="1">_xlfn.XLOOKUP(BS!CE$11, array_timeline, BS!$AD43:$BN43)</f>
        <v>#NAME?</v>
      </c>
      <c r="CF43" s="925"/>
      <c r="CG43" s="920" t="e" cm="1">
        <f t="array" aca="1" ref="CG43" ca="1">_xlfn.LET(
_xlpm.val,IF($F43 = "",val_blankRefText,  _xldudf_CX_GET(CX_ENTITY,($F43),CG$11,CG$14,,(CG$19))),
_xlpm.Res, IF(OR(_xlpm.val="",_xlpm.val="Error"),"",_xlpm.val),
_xlpm.Res
)</f>
        <v>#NAME?</v>
      </c>
      <c r="CH43" s="920" t="e" cm="1">
        <f t="array" aca="1" ref="CH43" ca="1">_xlfn.LET(
_xlpm.val,IF($F43 = "",val_blankRefText,  _xldudf_CX_GET(CX_ENTITY,($F43),CH$11,CH$14,,(CH$19))),
_xlpm.Res, IF(OR(_xlpm.val="",_xlpm.val="Error"),"",_xlpm.val),
_xlpm.Res
)</f>
        <v>#NAME?</v>
      </c>
      <c r="CI43" s="200"/>
    </row>
    <row r="44" spans="1:87" ht="21" customHeight="1">
      <c r="A44" s="696" t="s">
        <v>768</v>
      </c>
      <c r="B44" s="577" t="s">
        <v>1733</v>
      </c>
      <c r="C44" s="577" t="s">
        <v>1734</v>
      </c>
      <c r="D44" s="577"/>
      <c r="E44" s="577" t="e" cm="1">
        <f t="array" aca="1" ref="E44" ca="1">_xlfn.LET(
   _xlpm.Attr,  $C44,
   _xlpm.Lookback, $E$16,
   _xlpm.QueryDate, EOMONTH(val_asOfDate,_xlpm.Lookback),
   _xlpm.ReadField, _xldudf_CX_GET(CX_ENTITY,fx_attrConverter($C44),_xlpm.QueryDate),
   _xlpm.AttrBlank, _xlpm.Attr="", _xlpm.Result,
   IF(_xlpm.AttrBlank,val_blankRefText,fx_attrConverter(_xlpm.ReadField,0)),
IF(_xlpm.Result = "Error", "", _xlpm.Result )
)</f>
        <v>#NAME?</v>
      </c>
      <c r="F44" s="577" t="str">
        <f t="shared" si="1"/>
        <v>Other debt Like items (on BS)</v>
      </c>
      <c r="G44" s="574"/>
      <c r="H44" s="578">
        <v>1</v>
      </c>
      <c r="I44" s="578">
        <v>1</v>
      </c>
      <c r="J44" s="401"/>
      <c r="K44" s="401"/>
      <c r="L44" s="579" t="b">
        <v>1</v>
      </c>
      <c r="N44" s="158"/>
      <c r="O44" s="101"/>
      <c r="P44" s="52"/>
      <c r="Q44" s="101"/>
      <c r="R44" s="126"/>
      <c r="S44" s="101"/>
      <c r="T44" s="101"/>
      <c r="U44" s="39"/>
      <c r="W44" s="91" t="str">
        <f t="shared" si="4"/>
        <v>Actual</v>
      </c>
      <c r="X44" s="857">
        <v>-1</v>
      </c>
      <c r="Y44" s="2627" t="s">
        <v>1733</v>
      </c>
      <c r="Z44" s="198" cm="1">
        <f t="array" ref="Z44">_xlfn.SWITCH(
    TRUE,
    $L44="",0,
    $L44=TRUE, 1,
    $L44=FALSE,-1,
)</f>
        <v>1</v>
      </c>
      <c r="AA44" s="2625"/>
      <c r="AB44" s="2626" t="s">
        <v>1733</v>
      </c>
      <c r="AC44" s="88" t="e" cm="1" vm="5">
        <f t="array" ref="AC44">IFERROR(IF(_xlfn.XMATCH(AB44,tbl_acctDef[Term],0)&gt;0, fx_getIcon("find"), ""),"")</f>
        <v>#VALUE!</v>
      </c>
      <c r="AD44" s="1669" t="e" cm="1">
        <f t="array" aca="1" ref="AD44" ca="1">_xlfn.LET(
_xlpm.val,IF($F44 = "",val_blankRefText,  _xldudf_CX_GET(CX_ENTITY,($F44),AD$11,AD$14,,AD$19)),
_xlpm.Res, IF(OR(_xlpm.val="",_xlpm.val="Error"),"",_xlpm.val),
_xlpm.Res
)</f>
        <v>#NAME?</v>
      </c>
      <c r="AE44" s="1669" t="e" cm="1">
        <f t="array" aca="1" ref="AE44" ca="1">_xlfn.LET(
_xlpm.val,IF($F44 = "",val_blankRefText,  _xldudf_CX_GET(CX_ENTITY,($F44),AE$11,AE$14,,AE$19)),
_xlpm.Res, IF(OR(_xlpm.val="",_xlpm.val="Error"),"",_xlpm.val),
_xlpm.Res
)</f>
        <v>#NAME?</v>
      </c>
      <c r="AF44" s="1669" t="e" cm="1">
        <f t="array" aca="1" ref="AF44" ca="1">_xlfn.LET(
_xlpm.val,IF($F44 = "",val_blankRefText,  _xldudf_CX_GET(CX_ENTITY,($F44),AF$11,AF$14,,AF$19)),
_xlpm.Res, IF(OR(_xlpm.val="",_xlpm.val="Error"),"",_xlpm.val),
_xlpm.Res
)</f>
        <v>#NAME?</v>
      </c>
      <c r="AG44" s="1669" t="e" cm="1">
        <f t="array" aca="1" ref="AG44" ca="1">_xlfn.LET(
_xlpm.val,IF($F44 = "",val_blankRefText,  _xldudf_CX_GET(CX_ENTITY,($F44),AG$11,AG$14,,AG$19)),
_xlpm.Res, IF(OR(_xlpm.val="",_xlpm.val="Error"),"",_xlpm.val),
_xlpm.Res
)</f>
        <v>#NAME?</v>
      </c>
      <c r="AH44" s="1669" t="e" cm="1">
        <f t="array" aca="1" ref="AH44" ca="1">_xlfn.LET(
_xlpm.val,IF($F44 = "",val_blankRefText,  _xldudf_CX_GET(CX_ENTITY,($F44),AH$11,AH$14,,AH$19)),
_xlpm.Res, IF(OR(_xlpm.val="",_xlpm.val="Error"),"",_xlpm.val),
_xlpm.Res
)</f>
        <v>#NAME?</v>
      </c>
      <c r="AI44" s="1669" t="e" cm="1">
        <f t="array" aca="1" ref="AI44" ca="1">_xlfn.LET(
_xlpm.val,IF($F44 = "",val_blankRefText,  _xldudf_CX_GET(CX_ENTITY,($F44),AI$11,AI$14,,AI$19)),
_xlpm.Res, IF(OR(_xlpm.val="",_xlpm.val="Error"),"",_xlpm.val),
_xlpm.Res
)</f>
        <v>#NAME?</v>
      </c>
      <c r="AJ44" s="1669" t="e" cm="1">
        <f t="array" aca="1" ref="AJ44" ca="1">_xlfn.LET(
_xlpm.val,IF($F44 = "",val_blankRefText,  _xldudf_CX_GET(CX_ENTITY,($F44),AJ$11,AJ$14,,AJ$19)),
_xlpm.Res, IF(OR(_xlpm.val="",_xlpm.val="Error"),"",_xlpm.val),
_xlpm.Res
)</f>
        <v>#NAME?</v>
      </c>
      <c r="AK44" s="1669" t="e" cm="1">
        <f t="array" aca="1" ref="AK44" ca="1">_xlfn.LET(
_xlpm.val,IF($F44 = "",val_blankRefText,  _xldudf_CX_GET(CX_ENTITY,($F44),AK$11,AK$14,,AK$19)),
_xlpm.Res, IF(OR(_xlpm.val="",_xlpm.val="Error"),"",_xlpm.val),
_xlpm.Res
)</f>
        <v>#NAME?</v>
      </c>
      <c r="AL44" s="1669" t="e" cm="1">
        <f t="array" aca="1" ref="AL44" ca="1">_xlfn.LET(
_xlpm.val,IF($F44 = "",val_blankRefText,  _xldudf_CX_GET(CX_ENTITY,($F44),AL$11,AL$14,,AL$19)),
_xlpm.Res, IF(OR(_xlpm.val="",_xlpm.val="Error"),"",_xlpm.val),
_xlpm.Res
)</f>
        <v>#NAME?</v>
      </c>
      <c r="AM44" s="1669" t="e" cm="1">
        <f t="array" aca="1" ref="AM44" ca="1">_xlfn.LET(
_xlpm.val,IF($F44 = "",val_blankRefText,  _xldudf_CX_GET(CX_ENTITY,($F44),AM$11,AM$14,,AM$19)),
_xlpm.Res, IF(OR(_xlpm.val="",_xlpm.val="Error"),"",_xlpm.val),
_xlpm.Res
)</f>
        <v>#NAME?</v>
      </c>
      <c r="AN44" s="1669" t="e" cm="1">
        <f t="array" aca="1" ref="AN44" ca="1">_xlfn.LET(
_xlpm.val,IF($F44 = "",val_blankRefText,  _xldudf_CX_GET(CX_ENTITY,($F44),AN$11,AN$14,,AN$19)),
_xlpm.Res, IF(OR(_xlpm.val="",_xlpm.val="Error"),"",_xlpm.val),
_xlpm.Res
)</f>
        <v>#NAME?</v>
      </c>
      <c r="AO44" s="1669" t="e" cm="1">
        <f t="array" aca="1" ref="AO44" ca="1">_xlfn.LET(
_xlpm.val,IF($F44 = "",val_blankRefText,  _xldudf_CX_GET(CX_ENTITY,($F44),AO$11,AO$14,,AO$19)),
_xlpm.Res, IF(OR(_xlpm.val="",_xlpm.val="Error"),"",_xlpm.val),
_xlpm.Res
)</f>
        <v>#NAME?</v>
      </c>
      <c r="AP44" s="1669" t="e" cm="1">
        <f t="array" aca="1" ref="AP44" ca="1">_xlfn.LET(
_xlpm.val,IF($F44 = "",val_blankRefText,  _xldudf_CX_GET(CX_ENTITY,($F44),AP$11,AP$14,,AP$19)),
_xlpm.Res, IF(OR(_xlpm.val="",_xlpm.val="Error"),"",_xlpm.val),
_xlpm.Res
)</f>
        <v>#NAME?</v>
      </c>
      <c r="AQ44" s="1669" t="e" cm="1">
        <f t="array" aca="1" ref="AQ44" ca="1">_xlfn.LET(
_xlpm.val,IF($F44 = "",val_blankRefText,  _xldudf_CX_GET(CX_ENTITY,($F44),AQ$11,AQ$14,,AQ$19)),
_xlpm.Res, IF(OR(_xlpm.val="",_xlpm.val="Error"),"",_xlpm.val),
_xlpm.Res
)</f>
        <v>#NAME?</v>
      </c>
      <c r="AR44" s="1669" t="e" cm="1">
        <f t="array" aca="1" ref="AR44" ca="1">_xlfn.LET(
_xlpm.val,IF($F44 = "",val_blankRefText,  _xldudf_CX_GET(CX_ENTITY,($F44),AR$11,AR$14,,AR$19)),
_xlpm.Res, IF(OR(_xlpm.val="",_xlpm.val="Error"),"",_xlpm.val),
_xlpm.Res
)</f>
        <v>#NAME?</v>
      </c>
      <c r="AS44" s="1669" t="e" cm="1">
        <f t="array" aca="1" ref="AS44" ca="1">_xlfn.LET(
_xlpm.val,IF($F44 = "",val_blankRefText,  _xldudf_CX_GET(CX_ENTITY,($F44),AS$11,AS$14,,AS$19)),
_xlpm.Res, IF(OR(_xlpm.val="",_xlpm.val="Error"),"",_xlpm.val),
_xlpm.Res
)</f>
        <v>#NAME?</v>
      </c>
      <c r="AT44" s="1669" t="e" cm="1">
        <f t="array" aca="1" ref="AT44" ca="1">_xlfn.LET(
_xlpm.val,IF($F44 = "",val_blankRefText,  _xldudf_CX_GET(CX_ENTITY,($F44),AT$11,AT$14,,AT$19)),
_xlpm.Res, IF(OR(_xlpm.val="",_xlpm.val="Error"),"",_xlpm.val),
_xlpm.Res
)</f>
        <v>#NAME?</v>
      </c>
      <c r="AU44" s="1669" t="e" cm="1">
        <f t="array" aca="1" ref="AU44" ca="1">_xlfn.LET(
_xlpm.val,IF($F44 = "",val_blankRefText,  _xldudf_CX_GET(CX_ENTITY,($F44),AU$11,AU$14,,AU$19)),
_xlpm.Res, IF(OR(_xlpm.val="",_xlpm.val="Error"),"",_xlpm.val),
_xlpm.Res
)</f>
        <v>#NAME?</v>
      </c>
      <c r="AV44" s="1669" t="e" cm="1">
        <f t="array" aca="1" ref="AV44" ca="1">_xlfn.LET(
_xlpm.val,IF($F44 = "",val_blankRefText,  _xldudf_CX_GET(CX_ENTITY,($F44),AV$11,AV$14,,AV$19)),
_xlpm.Res, IF(OR(_xlpm.val="",_xlpm.val="Error"),"",_xlpm.val),
_xlpm.Res
)</f>
        <v>#NAME?</v>
      </c>
      <c r="AW44" s="1669" t="e" cm="1">
        <f t="array" aca="1" ref="AW44" ca="1">_xlfn.LET(
_xlpm.val,IF($F44 = "",val_blankRefText,  _xldudf_CX_GET(CX_ENTITY,($F44),AW$11,AW$14,,AW$19)),
_xlpm.Res, IF(OR(_xlpm.val="",_xlpm.val="Error"),"",_xlpm.val),
_xlpm.Res
)</f>
        <v>#NAME?</v>
      </c>
      <c r="AX44" s="1669" t="e" cm="1">
        <f t="array" aca="1" ref="AX44" ca="1">_xlfn.LET(
_xlpm.val,IF($F44 = "",val_blankRefText,  _xldudf_CX_GET(CX_ENTITY,($F44),AX$11,AX$14,,AX$19)),
_xlpm.Res, IF(OR(_xlpm.val="",_xlpm.val="Error"),"",_xlpm.val),
_xlpm.Res
)</f>
        <v>#NAME?</v>
      </c>
      <c r="AY44" s="1669" t="e" cm="1">
        <f t="array" aca="1" ref="AY44" ca="1">_xlfn.LET(
_xlpm.val,IF($F44 = "",val_blankRefText,  _xldudf_CX_GET(CX_ENTITY,($F44),AY$11,AY$14,,AY$19)),
_xlpm.Res, IF(OR(_xlpm.val="",_xlpm.val="Error"),"",_xlpm.val),
_xlpm.Res
)</f>
        <v>#NAME?</v>
      </c>
      <c r="AZ44" s="1669" t="e" cm="1">
        <f t="array" aca="1" ref="AZ44" ca="1">_xlfn.LET(
_xlpm.val,IF($F44 = "",val_blankRefText,  _xldudf_CX_GET(CX_ENTITY,($F44),AZ$11,AZ$14,,AZ$19)),
_xlpm.Res, IF(OR(_xlpm.val="",_xlpm.val="Error"),"",_xlpm.val),
_xlpm.Res
)</f>
        <v>#NAME?</v>
      </c>
      <c r="BA44" s="1669" t="e" cm="1">
        <f t="array" aca="1" ref="BA44" ca="1">_xlfn.LET(
_xlpm.val,IF($F44 = "",val_blankRefText,  _xldudf_CX_GET(CX_ENTITY,($F44),BA$11,BA$14,,BA$19)),
_xlpm.Res, IF(OR(_xlpm.val="",_xlpm.val="Error"),"",_xlpm.val),
_xlpm.Res
)</f>
        <v>#NAME?</v>
      </c>
      <c r="BB44" s="1669" t="e" cm="1">
        <f t="array" aca="1" ref="BB44" ca="1">_xlfn.LET(
_xlpm.val,IF($F44 = "",val_blankRefText,  _xldudf_CX_GET(CX_ENTITY,($F44),BB$11,BB$14,,BB$19)),
_xlpm.Res, IF(OR(_xlpm.val="",_xlpm.val="Error"),"",_xlpm.val),
_xlpm.Res
)</f>
        <v>#NAME?</v>
      </c>
      <c r="BC44" s="1669" t="e" cm="1">
        <f t="array" aca="1" ref="BC44" ca="1">_xlfn.LET(
_xlpm.val,IF($F44 = "",val_blankRefText,  _xldudf_CX_GET(CX_ENTITY,($F44),BC$11,BC$14,,BC$19)),
_xlpm.Res, IF(OR(_xlpm.val="",_xlpm.val="Error"),"",_xlpm.val),
_xlpm.Res
)</f>
        <v>#NAME?</v>
      </c>
      <c r="BD44" s="1669" t="e" cm="1">
        <f t="array" aca="1" ref="BD44" ca="1">_xlfn.LET(
_xlpm.val,IF($F44 = "",val_blankRefText,  _xldudf_CX_GET(CX_ENTITY,($F44),BD$11,BD$14,,BD$19)),
_xlpm.Res, IF(OR(_xlpm.val="",_xlpm.val="Error"),"",_xlpm.val),
_xlpm.Res
)</f>
        <v>#NAME?</v>
      </c>
      <c r="BE44" s="1669" t="e" cm="1">
        <f t="array" aca="1" ref="BE44" ca="1">_xlfn.LET(
_xlpm.val,IF($F44 = "",val_blankRefText,  _xldudf_CX_GET(CX_ENTITY,($F44),BE$11,BE$14,,BE$19)),
_xlpm.Res, IF(OR(_xlpm.val="",_xlpm.val="Error"),"",_xlpm.val),
_xlpm.Res
)</f>
        <v>#NAME?</v>
      </c>
      <c r="BF44" s="1669" t="e" cm="1">
        <f t="array" aca="1" ref="BF44" ca="1">_xlfn.LET(
_xlpm.val,IF($F44 = "",val_blankRefText,  _xldudf_CX_GET(CX_ENTITY,($F44),BF$11,BF$14,,BF$19)),
_xlpm.Res, IF(OR(_xlpm.val="",_xlpm.val="Error"),"",_xlpm.val),
_xlpm.Res
)</f>
        <v>#NAME?</v>
      </c>
      <c r="BG44" s="1669" t="e" cm="1">
        <f t="array" aca="1" ref="BG44" ca="1">_xlfn.LET(
_xlpm.val,IF($F44 = "",val_blankRefText,  _xldudf_CX_GET(CX_ENTITY,($F44),BG$11,BG$14,,BG$19)),
_xlpm.Res, IF(OR(_xlpm.val="",_xlpm.val="Error"),"",_xlpm.val),
_xlpm.Res
)</f>
        <v>#NAME?</v>
      </c>
      <c r="BH44" s="1669" t="e" cm="1">
        <f t="array" aca="1" ref="BH44" ca="1">_xlfn.LET(
_xlpm.val,IF($F44 = "",val_blankRefText,  _xldudf_CX_GET(CX_ENTITY,($F44),BH$11,BH$14,,BH$19)),
_xlpm.Res, IF(OR(_xlpm.val="",_xlpm.val="Error"),"",_xlpm.val),
_xlpm.Res
)</f>
        <v>#NAME?</v>
      </c>
      <c r="BI44" s="1669" t="e" cm="1">
        <f t="array" aca="1" ref="BI44" ca="1">_xlfn.LET(
_xlpm.val,IF($F44 = "",val_blankRefText,  _xldudf_CX_GET(CX_ENTITY,($F44),BI$11,BI$14,,BI$19)),
_xlpm.Res, IF(OR(_xlpm.val="",_xlpm.val="Error"),"",_xlpm.val),
_xlpm.Res
)</f>
        <v>#NAME?</v>
      </c>
      <c r="BJ44" s="1669" t="e" cm="1">
        <f t="array" aca="1" ref="BJ44" ca="1">_xlfn.LET(
_xlpm.val,IF($F44 = "",val_blankRefText,  _xldudf_CX_GET(CX_ENTITY,($F44),BJ$11,BJ$14,,BJ$19)),
_xlpm.Res, IF(OR(_xlpm.val="",_xlpm.val="Error"),"",_xlpm.val),
_xlpm.Res
)</f>
        <v>#NAME?</v>
      </c>
      <c r="BK44" s="1669" t="e" cm="1">
        <f t="array" aca="1" ref="BK44" ca="1">_xlfn.LET(
_xlpm.val,IF($F44 = "",val_blankRefText,  _xldudf_CX_GET(CX_ENTITY,($F44),BK$11,BK$14,,BK$19)),
_xlpm.Res, IF(OR(_xlpm.val="",_xlpm.val="Error"),"",_xlpm.val),
_xlpm.Res
)</f>
        <v>#NAME?</v>
      </c>
      <c r="BL44" s="1669" t="e" cm="1">
        <f t="array" aca="1" ref="BL44" ca="1">_xlfn.LET(
_xlpm.val,IF($F44 = "",val_blankRefText,  _xldudf_CX_GET(CX_ENTITY,($F44),BL$11,BL$14,,BL$19)),
_xlpm.Res, IF(OR(_xlpm.val="",_xlpm.val="Error"),"",_xlpm.val),
_xlpm.Res
)</f>
        <v>#NAME?</v>
      </c>
      <c r="BM44" s="1669" t="e" cm="1">
        <f t="array" aca="1" ref="BM44" ca="1">_xlfn.LET(
_xlpm.val,IF($F44 = "",val_blankRefText,  _xldudf_CX_GET(CX_ENTITY,($F44),BM$11,BM$14,,BM$19)),
_xlpm.Res, IF(OR(_xlpm.val="",_xlpm.val="Error"),"",_xlpm.val),
_xlpm.Res
)</f>
        <v>#NAME?</v>
      </c>
      <c r="BN44" s="1669" t="e" cm="1">
        <f t="array" aca="1" ref="BN44" ca="1">_xlfn.LET(
_xlpm.val,IF($F44 = "",val_blankRefText,  _xldudf_CX_GET(CX_ENTITY,($F44),BN$11,BN$14,,BN$19)),
_xlpm.Res, IF(OR(_xlpm.val="",_xlpm.val="Error"),"",_xlpm.val),
_xlpm.Res
)</f>
        <v>#NAME?</v>
      </c>
      <c r="BO44" s="2095"/>
      <c r="BP44" s="2095"/>
      <c r="BQ44" s="2095"/>
      <c r="BR44" s="2095"/>
      <c r="BS44" s="2095"/>
      <c r="BT44" s="2095"/>
      <c r="BU44" s="2095"/>
      <c r="BV44" s="2095"/>
      <c r="BW44" s="2095"/>
      <c r="BX44" s="2095"/>
      <c r="BY44" s="2095"/>
      <c r="BZ44" s="2095"/>
      <c r="CA44" s="926"/>
      <c r="CB44" s="921"/>
      <c r="CC44" s="927"/>
      <c r="CD44" s="920" t="e" cm="1">
        <f t="array" aca="1" ref="CD44" ca="1">_xlfn.XLOOKUP(BS!CD$11, array_timeline, BS!$AD44:$BN44)</f>
        <v>#NAME?</v>
      </c>
      <c r="CE44" s="920" t="e" cm="1">
        <f t="array" aca="1" ref="CE44" ca="1">_xlfn.XLOOKUP(BS!CE$11, array_timeline, BS!$AD44:$BN44)</f>
        <v>#NAME?</v>
      </c>
      <c r="CF44" s="925"/>
      <c r="CG44" s="920" t="e" cm="1">
        <f t="array" aca="1" ref="CG44" ca="1">_xlfn.LET(
_xlpm.val,IF($F44 = "",val_blankRefText,  _xldudf_CX_GET(CX_ENTITY,($F44),CG$11,CG$14,,(CG$19))),
_xlpm.Res, IF(OR(_xlpm.val="",_xlpm.val="Error"),"",_xlpm.val),
_xlpm.Res
)</f>
        <v>#NAME?</v>
      </c>
      <c r="CH44" s="920" t="e" cm="1">
        <f t="array" aca="1" ref="CH44" ca="1">_xlfn.LET(
_xlpm.val,IF($F44 = "",val_blankRefText,  _xldudf_CX_GET(CX_ENTITY,($F44),CH$11,CH$14,,(CH$19))),
_xlpm.Res, IF(OR(_xlpm.val="",_xlpm.val="Error"),"",_xlpm.val),
_xlpm.Res
)</f>
        <v>#NAME?</v>
      </c>
      <c r="CI44" s="200"/>
    </row>
    <row r="45" spans="1:87" ht="21" customHeight="1">
      <c r="A45" s="696" t="s">
        <v>1735</v>
      </c>
      <c r="B45" s="577" t="s">
        <v>1736</v>
      </c>
      <c r="C45" s="577" t="s">
        <v>1737</v>
      </c>
      <c r="D45" s="577"/>
      <c r="E45" s="577" t="e" cm="1">
        <f t="array" aca="1" ref="E45" ca="1">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#NAME?</v>
      </c>
      <c r="F45" s="577" t="str">
        <f t="shared" si="1"/>
        <v>Potential Debt Like Items (on BS)</v>
      </c>
      <c r="G45" s="574"/>
      <c r="H45" s="578">
        <v>2</v>
      </c>
      <c r="I45" s="578">
        <v>1</v>
      </c>
      <c r="J45" s="401"/>
      <c r="K45" s="401"/>
      <c r="L45" s="579">
        <v>-1</v>
      </c>
      <c r="N45" s="158"/>
      <c r="O45" s="101"/>
      <c r="P45" s="52"/>
      <c r="Q45" s="101"/>
      <c r="R45" s="101"/>
      <c r="S45" s="101"/>
      <c r="T45" s="101"/>
      <c r="U45" s="39"/>
      <c r="W45" s="922" t="str">
        <f t="shared" si="4"/>
        <v>Actual</v>
      </c>
      <c r="X45" s="1294">
        <v>0</v>
      </c>
      <c r="Y45" s="2628" t="s">
        <v>1738</v>
      </c>
      <c r="Z45" s="198" cm="1">
        <f t="array" ref="Z45">_xlfn.SWITCH(
    TRUE,
    $L45="",0,
    $L45=TRUE, 1,
    $L45=FALSE,-1,
)</f>
        <v>0</v>
      </c>
      <c r="AA45" s="2629"/>
      <c r="AB45" s="2623" t="s">
        <v>1738</v>
      </c>
      <c r="AC45" s="88" t="str" cm="1">
        <f t="array" ref="AC45">IFERROR(IF(_xlfn.XMATCH(AB45,tbl_acctDef[Term],0)&gt;0, fx_getIcon("find"), ""),"")</f>
        <v/>
      </c>
      <c r="AD45" s="1669" t="e" cm="1">
        <f t="array" aca="1" ref="AD45" ca="1">_xlfn.LET(
_xlpm.val,IF($F45 = "",val_blankRefText,  _xldudf_CX_GET(CX_ENTITY,($F45),AD$11,AD$14,,AD$19)),
_xlpm.Res, IF(OR(_xlpm.val="",_xlpm.val="Error"),"",_xlpm.val),
_xlpm.Res
)</f>
        <v>#NAME?</v>
      </c>
      <c r="AE45" s="1669" t="e" cm="1">
        <f t="array" aca="1" ref="AE45" ca="1">_xlfn.LET(
_xlpm.val,IF($F45 = "",val_blankRefText,  _xldudf_CX_GET(CX_ENTITY,($F45),AE$11,AE$14,,AE$19)),
_xlpm.Res, IF(OR(_xlpm.val="",_xlpm.val="Error"),"",_xlpm.val),
_xlpm.Res
)</f>
        <v>#NAME?</v>
      </c>
      <c r="AF45" s="1669" t="e" cm="1">
        <f t="array" aca="1" ref="AF45" ca="1">_xlfn.LET(
_xlpm.val,IF($F45 = "",val_blankRefText,  _xldudf_CX_GET(CX_ENTITY,($F45),AF$11,AF$14,,AF$19)),
_xlpm.Res, IF(OR(_xlpm.val="",_xlpm.val="Error"),"",_xlpm.val),
_xlpm.Res
)</f>
        <v>#NAME?</v>
      </c>
      <c r="AG45" s="1669" t="e" cm="1">
        <f t="array" aca="1" ref="AG45" ca="1">_xlfn.LET(
_xlpm.val,IF($F45 = "",val_blankRefText,  _xldudf_CX_GET(CX_ENTITY,($F45),AG$11,AG$14,,AG$19)),
_xlpm.Res, IF(OR(_xlpm.val="",_xlpm.val="Error"),"",_xlpm.val),
_xlpm.Res
)</f>
        <v>#NAME?</v>
      </c>
      <c r="AH45" s="1669" t="e" cm="1">
        <f t="array" aca="1" ref="AH45" ca="1">_xlfn.LET(
_xlpm.val,IF($F45 = "",val_blankRefText,  _xldudf_CX_GET(CX_ENTITY,($F45),AH$11,AH$14,,AH$19)),
_xlpm.Res, IF(OR(_xlpm.val="",_xlpm.val="Error"),"",_xlpm.val),
_xlpm.Res
)</f>
        <v>#NAME?</v>
      </c>
      <c r="AI45" s="1669" t="e" cm="1">
        <f t="array" aca="1" ref="AI45" ca="1">_xlfn.LET(
_xlpm.val,IF($F45 = "",val_blankRefText,  _xldudf_CX_GET(CX_ENTITY,($F45),AI$11,AI$14,,AI$19)),
_xlpm.Res, IF(OR(_xlpm.val="",_xlpm.val="Error"),"",_xlpm.val),
_xlpm.Res
)</f>
        <v>#NAME?</v>
      </c>
      <c r="AJ45" s="1669" t="e" cm="1">
        <f t="array" aca="1" ref="AJ45" ca="1">_xlfn.LET(
_xlpm.val,IF($F45 = "",val_blankRefText,  _xldudf_CX_GET(CX_ENTITY,($F45),AJ$11,AJ$14,,AJ$19)),
_xlpm.Res, IF(OR(_xlpm.val="",_xlpm.val="Error"),"",_xlpm.val),
_xlpm.Res
)</f>
        <v>#NAME?</v>
      </c>
      <c r="AK45" s="1669" t="e" cm="1">
        <f t="array" aca="1" ref="AK45" ca="1">_xlfn.LET(
_xlpm.val,IF($F45 = "",val_blankRefText,  _xldudf_CX_GET(CX_ENTITY,($F45),AK$11,AK$14,,AK$19)),
_xlpm.Res, IF(OR(_xlpm.val="",_xlpm.val="Error"),"",_xlpm.val),
_xlpm.Res
)</f>
        <v>#NAME?</v>
      </c>
      <c r="AL45" s="1669" t="e" cm="1">
        <f t="array" aca="1" ref="AL45" ca="1">_xlfn.LET(
_xlpm.val,IF($F45 = "",val_blankRefText,  _xldudf_CX_GET(CX_ENTITY,($F45),AL$11,AL$14,,AL$19)),
_xlpm.Res, IF(OR(_xlpm.val="",_xlpm.val="Error"),"",_xlpm.val),
_xlpm.Res
)</f>
        <v>#NAME?</v>
      </c>
      <c r="AM45" s="1669" t="e" cm="1">
        <f t="array" aca="1" ref="AM45" ca="1">_xlfn.LET(
_xlpm.val,IF($F45 = "",val_blankRefText,  _xldudf_CX_GET(CX_ENTITY,($F45),AM$11,AM$14,,AM$19)),
_xlpm.Res, IF(OR(_xlpm.val="",_xlpm.val="Error"),"",_xlpm.val),
_xlpm.Res
)</f>
        <v>#NAME?</v>
      </c>
      <c r="AN45" s="1669" t="e" cm="1">
        <f t="array" aca="1" ref="AN45" ca="1">_xlfn.LET(
_xlpm.val,IF($F45 = "",val_blankRefText,  _xldudf_CX_GET(CX_ENTITY,($F45),AN$11,AN$14,,AN$19)),
_xlpm.Res, IF(OR(_xlpm.val="",_xlpm.val="Error"),"",_xlpm.val),
_xlpm.Res
)</f>
        <v>#NAME?</v>
      </c>
      <c r="AO45" s="1669" t="e" cm="1">
        <f t="array" aca="1" ref="AO45" ca="1">_xlfn.LET(
_xlpm.val,IF($F45 = "",val_blankRefText,  _xldudf_CX_GET(CX_ENTITY,($F45),AO$11,AO$14,,AO$19)),
_xlpm.Res, IF(OR(_xlpm.val="",_xlpm.val="Error"),"",_xlpm.val),
_xlpm.Res
)</f>
        <v>#NAME?</v>
      </c>
      <c r="AP45" s="1669" t="e" cm="1">
        <f t="array" aca="1" ref="AP45" ca="1">_xlfn.LET(
_xlpm.val,IF($F45 = "",val_blankRefText,  _xldudf_CX_GET(CX_ENTITY,($F45),AP$11,AP$14,,AP$19)),
_xlpm.Res, IF(OR(_xlpm.val="",_xlpm.val="Error"),"",_xlpm.val),
_xlpm.Res
)</f>
        <v>#NAME?</v>
      </c>
      <c r="AQ45" s="1669" t="e" cm="1">
        <f t="array" aca="1" ref="AQ45" ca="1">_xlfn.LET(
_xlpm.val,IF($F45 = "",val_blankRefText,  _xldudf_CX_GET(CX_ENTITY,($F45),AQ$11,AQ$14,,AQ$19)),
_xlpm.Res, IF(OR(_xlpm.val="",_xlpm.val="Error"),"",_xlpm.val),
_xlpm.Res
)</f>
        <v>#NAME?</v>
      </c>
      <c r="AR45" s="1669" t="e" cm="1">
        <f t="array" aca="1" ref="AR45" ca="1">_xlfn.LET(
_xlpm.val,IF($F45 = "",val_blankRefText,  _xldudf_CX_GET(CX_ENTITY,($F45),AR$11,AR$14,,AR$19)),
_xlpm.Res, IF(OR(_xlpm.val="",_xlpm.val="Error"),"",_xlpm.val),
_xlpm.Res
)</f>
        <v>#NAME?</v>
      </c>
      <c r="AS45" s="1669" t="e" cm="1">
        <f t="array" aca="1" ref="AS45" ca="1">_xlfn.LET(
_xlpm.val,IF($F45 = "",val_blankRefText,  _xldudf_CX_GET(CX_ENTITY,($F45),AS$11,AS$14,,AS$19)),
_xlpm.Res, IF(OR(_xlpm.val="",_xlpm.val="Error"),"",_xlpm.val),
_xlpm.Res
)</f>
        <v>#NAME?</v>
      </c>
      <c r="AT45" s="1669" t="e" cm="1">
        <f t="array" aca="1" ref="AT45" ca="1">_xlfn.LET(
_xlpm.val,IF($F45 = "",val_blankRefText,  _xldudf_CX_GET(CX_ENTITY,($F45),AT$11,AT$14,,AT$19)),
_xlpm.Res, IF(OR(_xlpm.val="",_xlpm.val="Error"),"",_xlpm.val),
_xlpm.Res
)</f>
        <v>#NAME?</v>
      </c>
      <c r="AU45" s="1669" t="e" cm="1">
        <f t="array" aca="1" ref="AU45" ca="1">_xlfn.LET(
_xlpm.val,IF($F45 = "",val_blankRefText,  _xldudf_CX_GET(CX_ENTITY,($F45),AU$11,AU$14,,AU$19)),
_xlpm.Res, IF(OR(_xlpm.val="",_xlpm.val="Error"),"",_xlpm.val),
_xlpm.Res
)</f>
        <v>#NAME?</v>
      </c>
      <c r="AV45" s="1669" t="e" cm="1">
        <f t="array" aca="1" ref="AV45" ca="1">_xlfn.LET(
_xlpm.val,IF($F45 = "",val_blankRefText,  _xldudf_CX_GET(CX_ENTITY,($F45),AV$11,AV$14,,AV$19)),
_xlpm.Res, IF(OR(_xlpm.val="",_xlpm.val="Error"),"",_xlpm.val),
_xlpm.Res
)</f>
        <v>#NAME?</v>
      </c>
      <c r="AW45" s="1669" t="e" cm="1">
        <f t="array" aca="1" ref="AW45" ca="1">_xlfn.LET(
_xlpm.val,IF($F45 = "",val_blankRefText,  _xldudf_CX_GET(CX_ENTITY,($F45),AW$11,AW$14,,AW$19)),
_xlpm.Res, IF(OR(_xlpm.val="",_xlpm.val="Error"),"",_xlpm.val),
_xlpm.Res
)</f>
        <v>#NAME?</v>
      </c>
      <c r="AX45" s="1669" t="e" cm="1">
        <f t="array" aca="1" ref="AX45" ca="1">_xlfn.LET(
_xlpm.val,IF($F45 = "",val_blankRefText,  _xldudf_CX_GET(CX_ENTITY,($F45),AX$11,AX$14,,AX$19)),
_xlpm.Res, IF(OR(_xlpm.val="",_xlpm.val="Error"),"",_xlpm.val),
_xlpm.Res
)</f>
        <v>#NAME?</v>
      </c>
      <c r="AY45" s="1669" t="e" cm="1">
        <f t="array" aca="1" ref="AY45" ca="1">_xlfn.LET(
_xlpm.val,IF($F45 = "",val_blankRefText,  _xldudf_CX_GET(CX_ENTITY,($F45),AY$11,AY$14,,AY$19)),
_xlpm.Res, IF(OR(_xlpm.val="",_xlpm.val="Error"),"",_xlpm.val),
_xlpm.Res
)</f>
        <v>#NAME?</v>
      </c>
      <c r="AZ45" s="1669" t="e" cm="1">
        <f t="array" aca="1" ref="AZ45" ca="1">_xlfn.LET(
_xlpm.val,IF($F45 = "",val_blankRefText,  _xldudf_CX_GET(CX_ENTITY,($F45),AZ$11,AZ$14,,AZ$19)),
_xlpm.Res, IF(OR(_xlpm.val="",_xlpm.val="Error"),"",_xlpm.val),
_xlpm.Res
)</f>
        <v>#NAME?</v>
      </c>
      <c r="BA45" s="1669" t="e" cm="1">
        <f t="array" aca="1" ref="BA45" ca="1">_xlfn.LET(
_xlpm.val,IF($F45 = "",val_blankRefText,  _xldudf_CX_GET(CX_ENTITY,($F45),BA$11,BA$14,,BA$19)),
_xlpm.Res, IF(OR(_xlpm.val="",_xlpm.val="Error"),"",_xlpm.val),
_xlpm.Res
)</f>
        <v>#NAME?</v>
      </c>
      <c r="BB45" s="1669" t="e" cm="1">
        <f t="array" aca="1" ref="BB45" ca="1">_xlfn.LET(
_xlpm.val,IF($F45 = "",val_blankRefText,  _xldudf_CX_GET(CX_ENTITY,($F45),BB$11,BB$14,,BB$19)),
_xlpm.Res, IF(OR(_xlpm.val="",_xlpm.val="Error"),"",_xlpm.val),
_xlpm.Res
)</f>
        <v>#NAME?</v>
      </c>
      <c r="BC45" s="1669" t="e" cm="1">
        <f t="array" aca="1" ref="BC45" ca="1">_xlfn.LET(
_xlpm.val,IF($F45 = "",val_blankRefText,  _xldudf_CX_GET(CX_ENTITY,($F45),BC$11,BC$14,,BC$19)),
_xlpm.Res, IF(OR(_xlpm.val="",_xlpm.val="Error"),"",_xlpm.val),
_xlpm.Res
)</f>
        <v>#NAME?</v>
      </c>
      <c r="BD45" s="1669" t="e" cm="1">
        <f t="array" aca="1" ref="BD45" ca="1">_xlfn.LET(
_xlpm.val,IF($F45 = "",val_blankRefText,  _xldudf_CX_GET(CX_ENTITY,($F45),BD$11,BD$14,,BD$19)),
_xlpm.Res, IF(OR(_xlpm.val="",_xlpm.val="Error"),"",_xlpm.val),
_xlpm.Res
)</f>
        <v>#NAME?</v>
      </c>
      <c r="BE45" s="1669" t="e" cm="1">
        <f t="array" aca="1" ref="BE45" ca="1">_xlfn.LET(
_xlpm.val,IF($F45 = "",val_blankRefText,  _xldudf_CX_GET(CX_ENTITY,($F45),BE$11,BE$14,,BE$19)),
_xlpm.Res, IF(OR(_xlpm.val="",_xlpm.val="Error"),"",_xlpm.val),
_xlpm.Res
)</f>
        <v>#NAME?</v>
      </c>
      <c r="BF45" s="1669" t="e" cm="1">
        <f t="array" aca="1" ref="BF45" ca="1">_xlfn.LET(
_xlpm.val,IF($F45 = "",val_blankRefText,  _xldudf_CX_GET(CX_ENTITY,($F45),BF$11,BF$14,,BF$19)),
_xlpm.Res, IF(OR(_xlpm.val="",_xlpm.val="Error"),"",_xlpm.val),
_xlpm.Res
)</f>
        <v>#NAME?</v>
      </c>
      <c r="BG45" s="1669" t="e" cm="1">
        <f t="array" aca="1" ref="BG45" ca="1">_xlfn.LET(
_xlpm.val,IF($F45 = "",val_blankRefText,  _xldudf_CX_GET(CX_ENTITY,($F45),BG$11,BG$14,,BG$19)),
_xlpm.Res, IF(OR(_xlpm.val="",_xlpm.val="Error"),"",_xlpm.val),
_xlpm.Res
)</f>
        <v>#NAME?</v>
      </c>
      <c r="BH45" s="1669" t="e" cm="1">
        <f t="array" aca="1" ref="BH45" ca="1">_xlfn.LET(
_xlpm.val,IF($F45 = "",val_blankRefText,  _xldudf_CX_GET(CX_ENTITY,($F45),BH$11,BH$14,,BH$19)),
_xlpm.Res, IF(OR(_xlpm.val="",_xlpm.val="Error"),"",_xlpm.val),
_xlpm.Res
)</f>
        <v>#NAME?</v>
      </c>
      <c r="BI45" s="1669" t="e" cm="1">
        <f t="array" aca="1" ref="BI45" ca="1">_xlfn.LET(
_xlpm.val,IF($F45 = "",val_blankRefText,  _xldudf_CX_GET(CX_ENTITY,($F45),BI$11,BI$14,,BI$19)),
_xlpm.Res, IF(OR(_xlpm.val="",_xlpm.val="Error"),"",_xlpm.val),
_xlpm.Res
)</f>
        <v>#NAME?</v>
      </c>
      <c r="BJ45" s="1669" t="e" cm="1">
        <f t="array" aca="1" ref="BJ45" ca="1">_xlfn.LET(
_xlpm.val,IF($F45 = "",val_blankRefText,  _xldudf_CX_GET(CX_ENTITY,($F45),BJ$11,BJ$14,,BJ$19)),
_xlpm.Res, IF(OR(_xlpm.val="",_xlpm.val="Error"),"",_xlpm.val),
_xlpm.Res
)</f>
        <v>#NAME?</v>
      </c>
      <c r="BK45" s="1669" t="e" cm="1">
        <f t="array" aca="1" ref="BK45" ca="1">_xlfn.LET(
_xlpm.val,IF($F45 = "",val_blankRefText,  _xldudf_CX_GET(CX_ENTITY,($F45),BK$11,BK$14,,BK$19)),
_xlpm.Res, IF(OR(_xlpm.val="",_xlpm.val="Error"),"",_xlpm.val),
_xlpm.Res
)</f>
        <v>#NAME?</v>
      </c>
      <c r="BL45" s="1669" t="e" cm="1">
        <f t="array" aca="1" ref="BL45" ca="1">_xlfn.LET(
_xlpm.val,IF($F45 = "",val_blankRefText,  _xldudf_CX_GET(CX_ENTITY,($F45),BL$11,BL$14,,BL$19)),
_xlpm.Res, IF(OR(_xlpm.val="",_xlpm.val="Error"),"",_xlpm.val),
_xlpm.Res
)</f>
        <v>#NAME?</v>
      </c>
      <c r="BM45" s="1669" t="e" cm="1">
        <f t="array" aca="1" ref="BM45" ca="1">_xlfn.LET(
_xlpm.val,IF($F45 = "",val_blankRefText,  _xldudf_CX_GET(CX_ENTITY,($F45),BM$11,BM$14,,BM$19)),
_xlpm.Res, IF(OR(_xlpm.val="",_xlpm.val="Error"),"",_xlpm.val),
_xlpm.Res
)</f>
        <v>#NAME?</v>
      </c>
      <c r="BN45" s="1669" t="e" cm="1">
        <f t="array" aca="1" ref="BN45" ca="1">_xlfn.LET(
_xlpm.val,IF($F45 = "",val_blankRefText,  _xldudf_CX_GET(CX_ENTITY,($F45),BN$11,BN$14,,BN$19)),
_xlpm.Res, IF(OR(_xlpm.val="",_xlpm.val="Error"),"",_xlpm.val),
_xlpm.Res
)</f>
        <v>#NAME?</v>
      </c>
      <c r="BO45" s="2095"/>
      <c r="BP45" s="2095"/>
      <c r="BQ45" s="2095"/>
      <c r="BR45" s="2095"/>
      <c r="BS45" s="2095"/>
      <c r="BT45" s="2095"/>
      <c r="BU45" s="2095"/>
      <c r="BV45" s="2095"/>
      <c r="BW45" s="2095"/>
      <c r="BX45" s="2095"/>
      <c r="BY45" s="2095"/>
      <c r="BZ45" s="2095"/>
      <c r="CA45" s="926"/>
      <c r="CB45" s="921"/>
      <c r="CC45" s="927"/>
      <c r="CD45" s="919" t="e" cm="1">
        <f t="array" aca="1" ref="CD45" ca="1">_xlfn.XLOOKUP(BS!CD$11, array_timeline, BS!$AD45:$BN45)</f>
        <v>#NAME?</v>
      </c>
      <c r="CE45" s="919" t="e" cm="1">
        <f t="array" aca="1" ref="CE45" ca="1">_xlfn.XLOOKUP(BS!CE$11, array_timeline, BS!$AD45:$BN45)</f>
        <v>#NAME?</v>
      </c>
      <c r="CF45" s="925"/>
      <c r="CG45" s="919" t="e" cm="1">
        <f t="array" aca="1" ref="CG45" ca="1">_xlfn.LET(
_xlpm.val,IF($F45 = "",val_blankRefText,  _xldudf_CX_GET(CX_ENTITY,($F45),CG$11,CG$14,,(CG$19))),
_xlpm.Res, IF(OR(_xlpm.val="",_xlpm.val="Error"),"",_xlpm.val),
_xlpm.Res
)</f>
        <v>#NAME?</v>
      </c>
      <c r="CH45" s="919" t="e" cm="1">
        <f t="array" aca="1" ref="CH45" ca="1">_xlfn.LET(
_xlpm.val,IF($F45 = "",val_blankRefText,  _xldudf_CX_GET(CX_ENTITY,($F45),CH$11,CH$14,,(CH$19))),
_xlpm.Res, IF(OR(_xlpm.val="",_xlpm.val="Error"),"",_xlpm.val),
_xlpm.Res
)</f>
        <v>#NAME?</v>
      </c>
      <c r="CI45" s="924"/>
    </row>
    <row r="46" spans="1:87" ht="21" customHeight="1">
      <c r="A46" s="696"/>
      <c r="B46" s="577" t="s">
        <v>1739</v>
      </c>
      <c r="C46" s="577" t="s">
        <v>1740</v>
      </c>
      <c r="D46" s="577"/>
      <c r="E46" s="577" t="e" cm="1">
        <f t="array" aca="1" ref="E46" ca="1">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#NAME?</v>
      </c>
      <c r="F46" s="577" t="str">
        <f t="shared" si="1"/>
        <v>Net (Debt) / Cash</v>
      </c>
      <c r="G46" s="574"/>
      <c r="H46" s="578">
        <v>2</v>
      </c>
      <c r="I46" s="578">
        <v>1</v>
      </c>
      <c r="J46" s="401"/>
      <c r="K46" s="401"/>
      <c r="L46" s="579">
        <v>-1</v>
      </c>
      <c r="N46" s="158"/>
      <c r="O46" s="101"/>
      <c r="P46" s="52"/>
      <c r="Q46" s="101"/>
      <c r="R46" s="126"/>
      <c r="S46" s="101"/>
      <c r="T46" s="101"/>
      <c r="U46" s="39"/>
      <c r="W46" s="922" t="str">
        <f t="shared" si="4"/>
        <v>Actual</v>
      </c>
      <c r="X46" s="1294">
        <v>0</v>
      </c>
      <c r="Y46" s="2628" t="s">
        <v>1741</v>
      </c>
      <c r="Z46" s="198" cm="1">
        <f t="array" ref="Z46">_xlfn.SWITCH(
    TRUE,
    $L46="",0,
    $L46=TRUE, 1,
    $L46=FALSE,-1,
)</f>
        <v>0</v>
      </c>
      <c r="AA46" s="2629"/>
      <c r="AB46" s="2623" t="s">
        <v>1741</v>
      </c>
      <c r="AC46" s="88" t="str" cm="1">
        <f t="array" ref="AC46">IFERROR(IF(_xlfn.XMATCH(AB46,tbl_acctDef[Term],0)&gt;0, fx_getIcon("find"), ""),"")</f>
        <v/>
      </c>
      <c r="AD46" s="1669" t="e" cm="1">
        <f t="array" aca="1" ref="AD46" ca="1">_xlfn.LET(
_xlpm.val,IF($F46 = "",val_blankRefText,  _xldudf_CX_GET(CX_ENTITY,($F46),AD$11,AD$14,,AD$19)),
_xlpm.Res, IF(OR(_xlpm.val="",_xlpm.val="Error"),"",_xlpm.val),
_xlpm.Res
)</f>
        <v>#NAME?</v>
      </c>
      <c r="AE46" s="1669" t="e" cm="1">
        <f t="array" aca="1" ref="AE46" ca="1">_xlfn.LET(
_xlpm.val,IF($F46 = "",val_blankRefText,  _xldudf_CX_GET(CX_ENTITY,($F46),AE$11,AE$14,,AE$19)),
_xlpm.Res, IF(OR(_xlpm.val="",_xlpm.val="Error"),"",_xlpm.val),
_xlpm.Res
)</f>
        <v>#NAME?</v>
      </c>
      <c r="AF46" s="1669" t="e" cm="1">
        <f t="array" aca="1" ref="AF46" ca="1">_xlfn.LET(
_xlpm.val,IF($F46 = "",val_blankRefText,  _xldudf_CX_GET(CX_ENTITY,($F46),AF$11,AF$14,,AF$19)),
_xlpm.Res, IF(OR(_xlpm.val="",_xlpm.val="Error"),"",_xlpm.val),
_xlpm.Res
)</f>
        <v>#NAME?</v>
      </c>
      <c r="AG46" s="1669" t="e" cm="1">
        <f t="array" aca="1" ref="AG46" ca="1">_xlfn.LET(
_xlpm.val,IF($F46 = "",val_blankRefText,  _xldudf_CX_GET(CX_ENTITY,($F46),AG$11,AG$14,,AG$19)),
_xlpm.Res, IF(OR(_xlpm.val="",_xlpm.val="Error"),"",_xlpm.val),
_xlpm.Res
)</f>
        <v>#NAME?</v>
      </c>
      <c r="AH46" s="1669" t="e" cm="1">
        <f t="array" aca="1" ref="AH46" ca="1">_xlfn.LET(
_xlpm.val,IF($F46 = "",val_blankRefText,  _xldudf_CX_GET(CX_ENTITY,($F46),AH$11,AH$14,,AH$19)),
_xlpm.Res, IF(OR(_xlpm.val="",_xlpm.val="Error"),"",_xlpm.val),
_xlpm.Res
)</f>
        <v>#NAME?</v>
      </c>
      <c r="AI46" s="1669" t="e" cm="1">
        <f t="array" aca="1" ref="AI46" ca="1">_xlfn.LET(
_xlpm.val,IF($F46 = "",val_blankRefText,  _xldudf_CX_GET(CX_ENTITY,($F46),AI$11,AI$14,,AI$19)),
_xlpm.Res, IF(OR(_xlpm.val="",_xlpm.val="Error"),"",_xlpm.val),
_xlpm.Res
)</f>
        <v>#NAME?</v>
      </c>
      <c r="AJ46" s="1669" t="e" cm="1">
        <f t="array" aca="1" ref="AJ46" ca="1">_xlfn.LET(
_xlpm.val,IF($F46 = "",val_blankRefText,  _xldudf_CX_GET(CX_ENTITY,($F46),AJ$11,AJ$14,,AJ$19)),
_xlpm.Res, IF(OR(_xlpm.val="",_xlpm.val="Error"),"",_xlpm.val),
_xlpm.Res
)</f>
        <v>#NAME?</v>
      </c>
      <c r="AK46" s="1669" t="e" cm="1">
        <f t="array" aca="1" ref="AK46" ca="1">_xlfn.LET(
_xlpm.val,IF($F46 = "",val_blankRefText,  _xldudf_CX_GET(CX_ENTITY,($F46),AK$11,AK$14,,AK$19)),
_xlpm.Res, IF(OR(_xlpm.val="",_xlpm.val="Error"),"",_xlpm.val),
_xlpm.Res
)</f>
        <v>#NAME?</v>
      </c>
      <c r="AL46" s="1669" t="e" cm="1">
        <f t="array" aca="1" ref="AL46" ca="1">_xlfn.LET(
_xlpm.val,IF($F46 = "",val_blankRefText,  _xldudf_CX_GET(CX_ENTITY,($F46),AL$11,AL$14,,AL$19)),
_xlpm.Res, IF(OR(_xlpm.val="",_xlpm.val="Error"),"",_xlpm.val),
_xlpm.Res
)</f>
        <v>#NAME?</v>
      </c>
      <c r="AM46" s="1669" t="e" cm="1">
        <f t="array" aca="1" ref="AM46" ca="1">_xlfn.LET(
_xlpm.val,IF($F46 = "",val_blankRefText,  _xldudf_CX_GET(CX_ENTITY,($F46),AM$11,AM$14,,AM$19)),
_xlpm.Res, IF(OR(_xlpm.val="",_xlpm.val="Error"),"",_xlpm.val),
_xlpm.Res
)</f>
        <v>#NAME?</v>
      </c>
      <c r="AN46" s="1669" t="e" cm="1">
        <f t="array" aca="1" ref="AN46" ca="1">_xlfn.LET(
_xlpm.val,IF($F46 = "",val_blankRefText,  _xldudf_CX_GET(CX_ENTITY,($F46),AN$11,AN$14,,AN$19)),
_xlpm.Res, IF(OR(_xlpm.val="",_xlpm.val="Error"),"",_xlpm.val),
_xlpm.Res
)</f>
        <v>#NAME?</v>
      </c>
      <c r="AO46" s="1669" t="e" cm="1">
        <f t="array" aca="1" ref="AO46" ca="1">_xlfn.LET(
_xlpm.val,IF($F46 = "",val_blankRefText,  _xldudf_CX_GET(CX_ENTITY,($F46),AO$11,AO$14,,AO$19)),
_xlpm.Res, IF(OR(_xlpm.val="",_xlpm.val="Error"),"",_xlpm.val),
_xlpm.Res
)</f>
        <v>#NAME?</v>
      </c>
      <c r="AP46" s="1669" t="e" cm="1">
        <f t="array" aca="1" ref="AP46" ca="1">_xlfn.LET(
_xlpm.val,IF($F46 = "",val_blankRefText,  _xldudf_CX_GET(CX_ENTITY,($F46),AP$11,AP$14,,AP$19)),
_xlpm.Res, IF(OR(_xlpm.val="",_xlpm.val="Error"),"",_xlpm.val),
_xlpm.Res
)</f>
        <v>#NAME?</v>
      </c>
      <c r="AQ46" s="1669" t="e" cm="1">
        <f t="array" aca="1" ref="AQ46" ca="1">_xlfn.LET(
_xlpm.val,IF($F46 = "",val_blankRefText,  _xldudf_CX_GET(CX_ENTITY,($F46),AQ$11,AQ$14,,AQ$19)),
_xlpm.Res, IF(OR(_xlpm.val="",_xlpm.val="Error"),"",_xlpm.val),
_xlpm.Res
)</f>
        <v>#NAME?</v>
      </c>
      <c r="AR46" s="1669" t="e" cm="1">
        <f t="array" aca="1" ref="AR46" ca="1">_xlfn.LET(
_xlpm.val,IF($F46 = "",val_blankRefText,  _xldudf_CX_GET(CX_ENTITY,($F46),AR$11,AR$14,,AR$19)),
_xlpm.Res, IF(OR(_xlpm.val="",_xlpm.val="Error"),"",_xlpm.val),
_xlpm.Res
)</f>
        <v>#NAME?</v>
      </c>
      <c r="AS46" s="1669" t="e" cm="1">
        <f t="array" aca="1" ref="AS46" ca="1">_xlfn.LET(
_xlpm.val,IF($F46 = "",val_blankRefText,  _xldudf_CX_GET(CX_ENTITY,($F46),AS$11,AS$14,,AS$19)),
_xlpm.Res, IF(OR(_xlpm.val="",_xlpm.val="Error"),"",_xlpm.val),
_xlpm.Res
)</f>
        <v>#NAME?</v>
      </c>
      <c r="AT46" s="1669" t="e" cm="1">
        <f t="array" aca="1" ref="AT46" ca="1">_xlfn.LET(
_xlpm.val,IF($F46 = "",val_blankRefText,  _xldudf_CX_GET(CX_ENTITY,($F46),AT$11,AT$14,,AT$19)),
_xlpm.Res, IF(OR(_xlpm.val="",_xlpm.val="Error"),"",_xlpm.val),
_xlpm.Res
)</f>
        <v>#NAME?</v>
      </c>
      <c r="AU46" s="1669" t="e" cm="1">
        <f t="array" aca="1" ref="AU46" ca="1">_xlfn.LET(
_xlpm.val,IF($F46 = "",val_blankRefText,  _xldudf_CX_GET(CX_ENTITY,($F46),AU$11,AU$14,,AU$19)),
_xlpm.Res, IF(OR(_xlpm.val="",_xlpm.val="Error"),"",_xlpm.val),
_xlpm.Res
)</f>
        <v>#NAME?</v>
      </c>
      <c r="AV46" s="1669" t="e" cm="1">
        <f t="array" aca="1" ref="AV46" ca="1">_xlfn.LET(
_xlpm.val,IF($F46 = "",val_blankRefText,  _xldudf_CX_GET(CX_ENTITY,($F46),AV$11,AV$14,,AV$19)),
_xlpm.Res, IF(OR(_xlpm.val="",_xlpm.val="Error"),"",_xlpm.val),
_xlpm.Res
)</f>
        <v>#NAME?</v>
      </c>
      <c r="AW46" s="1669" t="e" cm="1">
        <f t="array" aca="1" ref="AW46" ca="1">_xlfn.LET(
_xlpm.val,IF($F46 = "",val_blankRefText,  _xldudf_CX_GET(CX_ENTITY,($F46),AW$11,AW$14,,AW$19)),
_xlpm.Res, IF(OR(_xlpm.val="",_xlpm.val="Error"),"",_xlpm.val),
_xlpm.Res
)</f>
        <v>#NAME?</v>
      </c>
      <c r="AX46" s="1669" t="e" cm="1">
        <f t="array" aca="1" ref="AX46" ca="1">_xlfn.LET(
_xlpm.val,IF($F46 = "",val_blankRefText,  _xldudf_CX_GET(CX_ENTITY,($F46),AX$11,AX$14,,AX$19)),
_xlpm.Res, IF(OR(_xlpm.val="",_xlpm.val="Error"),"",_xlpm.val),
_xlpm.Res
)</f>
        <v>#NAME?</v>
      </c>
      <c r="AY46" s="1669" t="e" cm="1">
        <f t="array" aca="1" ref="AY46" ca="1">_xlfn.LET(
_xlpm.val,IF($F46 = "",val_blankRefText,  _xldudf_CX_GET(CX_ENTITY,($F46),AY$11,AY$14,,AY$19)),
_xlpm.Res, IF(OR(_xlpm.val="",_xlpm.val="Error"),"",_xlpm.val),
_xlpm.Res
)</f>
        <v>#NAME?</v>
      </c>
      <c r="AZ46" s="1669" t="e" cm="1">
        <f t="array" aca="1" ref="AZ46" ca="1">_xlfn.LET(
_xlpm.val,IF($F46 = "",val_blankRefText,  _xldudf_CX_GET(CX_ENTITY,($F46),AZ$11,AZ$14,,AZ$19)),
_xlpm.Res, IF(OR(_xlpm.val="",_xlpm.val="Error"),"",_xlpm.val),
_xlpm.Res
)</f>
        <v>#NAME?</v>
      </c>
      <c r="BA46" s="1669" t="e" cm="1">
        <f t="array" aca="1" ref="BA46" ca="1">_xlfn.LET(
_xlpm.val,IF($F46 = "",val_blankRefText,  _xldudf_CX_GET(CX_ENTITY,($F46),BA$11,BA$14,,BA$19)),
_xlpm.Res, IF(OR(_xlpm.val="",_xlpm.val="Error"),"",_xlpm.val),
_xlpm.Res
)</f>
        <v>#NAME?</v>
      </c>
      <c r="BB46" s="1669" t="e" cm="1">
        <f t="array" aca="1" ref="BB46" ca="1">_xlfn.LET(
_xlpm.val,IF($F46 = "",val_blankRefText,  _xldudf_CX_GET(CX_ENTITY,($F46),BB$11,BB$14,,BB$19)),
_xlpm.Res, IF(OR(_xlpm.val="",_xlpm.val="Error"),"",_xlpm.val),
_xlpm.Res
)</f>
        <v>#NAME?</v>
      </c>
      <c r="BC46" s="1669" t="e" cm="1">
        <f t="array" aca="1" ref="BC46" ca="1">_xlfn.LET(
_xlpm.val,IF($F46 = "",val_blankRefText,  _xldudf_CX_GET(CX_ENTITY,($F46),BC$11,BC$14,,BC$19)),
_xlpm.Res, IF(OR(_xlpm.val="",_xlpm.val="Error"),"",_xlpm.val),
_xlpm.Res
)</f>
        <v>#NAME?</v>
      </c>
      <c r="BD46" s="1669" t="e" cm="1">
        <f t="array" aca="1" ref="BD46" ca="1">_xlfn.LET(
_xlpm.val,IF($F46 = "",val_blankRefText,  _xldudf_CX_GET(CX_ENTITY,($F46),BD$11,BD$14,,BD$19)),
_xlpm.Res, IF(OR(_xlpm.val="",_xlpm.val="Error"),"",_xlpm.val),
_xlpm.Res
)</f>
        <v>#NAME?</v>
      </c>
      <c r="BE46" s="1669" t="e" cm="1">
        <f t="array" aca="1" ref="BE46" ca="1">_xlfn.LET(
_xlpm.val,IF($F46 = "",val_blankRefText,  _xldudf_CX_GET(CX_ENTITY,($F46),BE$11,BE$14,,BE$19)),
_xlpm.Res, IF(OR(_xlpm.val="",_xlpm.val="Error"),"",_xlpm.val),
_xlpm.Res
)</f>
        <v>#NAME?</v>
      </c>
      <c r="BF46" s="1669" t="e" cm="1">
        <f t="array" aca="1" ref="BF46" ca="1">_xlfn.LET(
_xlpm.val,IF($F46 = "",val_blankRefText,  _xldudf_CX_GET(CX_ENTITY,($F46),BF$11,BF$14,,BF$19)),
_xlpm.Res, IF(OR(_xlpm.val="",_xlpm.val="Error"),"",_xlpm.val),
_xlpm.Res
)</f>
        <v>#NAME?</v>
      </c>
      <c r="BG46" s="1669" t="e" cm="1">
        <f t="array" aca="1" ref="BG46" ca="1">_xlfn.LET(
_xlpm.val,IF($F46 = "",val_blankRefText,  _xldudf_CX_GET(CX_ENTITY,($F46),BG$11,BG$14,,BG$19)),
_xlpm.Res, IF(OR(_xlpm.val="",_xlpm.val="Error"),"",_xlpm.val),
_xlpm.Res
)</f>
        <v>#NAME?</v>
      </c>
      <c r="BH46" s="1669" t="e" cm="1">
        <f t="array" aca="1" ref="BH46" ca="1">_xlfn.LET(
_xlpm.val,IF($F46 = "",val_blankRefText,  _xldudf_CX_GET(CX_ENTITY,($F46),BH$11,BH$14,,BH$19)),
_xlpm.Res, IF(OR(_xlpm.val="",_xlpm.val="Error"),"",_xlpm.val),
_xlpm.Res
)</f>
        <v>#NAME?</v>
      </c>
      <c r="BI46" s="1669" t="e" cm="1">
        <f t="array" aca="1" ref="BI46" ca="1">_xlfn.LET(
_xlpm.val,IF($F46 = "",val_blankRefText,  _xldudf_CX_GET(CX_ENTITY,($F46),BI$11,BI$14,,BI$19)),
_xlpm.Res, IF(OR(_xlpm.val="",_xlpm.val="Error"),"",_xlpm.val),
_xlpm.Res
)</f>
        <v>#NAME?</v>
      </c>
      <c r="BJ46" s="1669" t="e" cm="1">
        <f t="array" aca="1" ref="BJ46" ca="1">_xlfn.LET(
_xlpm.val,IF($F46 = "",val_blankRefText,  _xldudf_CX_GET(CX_ENTITY,($F46),BJ$11,BJ$14,,BJ$19)),
_xlpm.Res, IF(OR(_xlpm.val="",_xlpm.val="Error"),"",_xlpm.val),
_xlpm.Res
)</f>
        <v>#NAME?</v>
      </c>
      <c r="BK46" s="1669" t="e" cm="1">
        <f t="array" aca="1" ref="BK46" ca="1">_xlfn.LET(
_xlpm.val,IF($F46 = "",val_blankRefText,  _xldudf_CX_GET(CX_ENTITY,($F46),BK$11,BK$14,,BK$19)),
_xlpm.Res, IF(OR(_xlpm.val="",_xlpm.val="Error"),"",_xlpm.val),
_xlpm.Res
)</f>
        <v>#NAME?</v>
      </c>
      <c r="BL46" s="1669" t="e" cm="1">
        <f t="array" aca="1" ref="BL46" ca="1">_xlfn.LET(
_xlpm.val,IF($F46 = "",val_blankRefText,  _xldudf_CX_GET(CX_ENTITY,($F46),BL$11,BL$14,,BL$19)),
_xlpm.Res, IF(OR(_xlpm.val="",_xlpm.val="Error"),"",_xlpm.val),
_xlpm.Res
)</f>
        <v>#NAME?</v>
      </c>
      <c r="BM46" s="1669" t="e" cm="1">
        <f t="array" aca="1" ref="BM46" ca="1">_xlfn.LET(
_xlpm.val,IF($F46 = "",val_blankRefText,  _xldudf_CX_GET(CX_ENTITY,($F46),BM$11,BM$14,,BM$19)),
_xlpm.Res, IF(OR(_xlpm.val="",_xlpm.val="Error"),"",_xlpm.val),
_xlpm.Res
)</f>
        <v>#NAME?</v>
      </c>
      <c r="BN46" s="1669" t="e" cm="1">
        <f t="array" aca="1" ref="BN46" ca="1">_xlfn.LET(
_xlpm.val,IF($F46 = "",val_blankRefText,  _xldudf_CX_GET(CX_ENTITY,($F46),BN$11,BN$14,,BN$19)),
_xlpm.Res, IF(OR(_xlpm.val="",_xlpm.val="Error"),"",_xlpm.val),
_xlpm.Res
)</f>
        <v>#NAME?</v>
      </c>
      <c r="BO46" s="2095"/>
      <c r="BP46" s="2095"/>
      <c r="BQ46" s="2095"/>
      <c r="BR46" s="2095"/>
      <c r="BS46" s="2095"/>
      <c r="BT46" s="2095"/>
      <c r="BU46" s="2095"/>
      <c r="BV46" s="2095"/>
      <c r="BW46" s="2095"/>
      <c r="BX46" s="2095"/>
      <c r="BY46" s="2095"/>
      <c r="BZ46" s="2095"/>
      <c r="CA46" s="926"/>
      <c r="CB46" s="921"/>
      <c r="CC46" s="927"/>
      <c r="CD46" s="919" t="e" cm="1">
        <f t="array" aca="1" ref="CD46" ca="1">_xlfn.XLOOKUP(BS!CD$11, array_timeline, BS!$AD46:$BN46)</f>
        <v>#NAME?</v>
      </c>
      <c r="CE46" s="919" t="e" cm="1">
        <f t="array" aca="1" ref="CE46" ca="1">_xlfn.XLOOKUP(BS!CE$11, array_timeline, BS!$AD46:$BN46)</f>
        <v>#NAME?</v>
      </c>
      <c r="CF46" s="925"/>
      <c r="CG46" s="919" t="e" cm="1">
        <f t="array" aca="1" ref="CG46" ca="1">_xlfn.LET(
_xlpm.val,IF($F46 = "",val_blankRefText,  _xldudf_CX_GET(CX_ENTITY,($F46),CG$11,CG$14,,(CG$19))),
_xlpm.Res, IF(OR(_xlpm.val="",_xlpm.val="Error"),"",_xlpm.val),
_xlpm.Res
)</f>
        <v>#NAME?</v>
      </c>
      <c r="CH46" s="919" t="e" cm="1">
        <f t="array" aca="1" ref="CH46" ca="1">_xlfn.LET(
_xlpm.val,IF($F46 = "",val_blankRefText,  _xldudf_CX_GET(CX_ENTITY,($F46),CH$11,CH$14,,(CH$19))),
_xlpm.Res, IF(OR(_xlpm.val="",_xlpm.val="Error"),"",_xlpm.val),
_xlpm.Res
)</f>
        <v>#NAME?</v>
      </c>
      <c r="CI46" s="924"/>
    </row>
    <row r="47" spans="1:87" ht="21" customHeight="1">
      <c r="A47" s="696" t="s">
        <v>753</v>
      </c>
      <c r="B47" s="577" t="s">
        <v>724</v>
      </c>
      <c r="C47" s="577" t="s">
        <v>1742</v>
      </c>
      <c r="D47" s="577"/>
      <c r="E47" s="577" t="e" cm="1">
        <f t="array" aca="1" ref="E47" ca="1">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#NAME?</v>
      </c>
      <c r="F47" s="577" t="str">
        <f t="shared" si="1"/>
        <v>Capitalised Fees</v>
      </c>
      <c r="G47" s="574"/>
      <c r="H47" s="578">
        <v>1</v>
      </c>
      <c r="I47" s="578">
        <v>1</v>
      </c>
      <c r="J47" s="401"/>
      <c r="K47" s="401"/>
      <c r="L47" s="579" t="b">
        <v>1</v>
      </c>
      <c r="N47" s="158"/>
      <c r="O47" s="101"/>
      <c r="P47" s="52"/>
      <c r="Q47" s="101"/>
      <c r="R47" s="101"/>
      <c r="S47" s="101"/>
      <c r="T47" s="101"/>
      <c r="U47" s="39"/>
      <c r="W47" s="91" t="str">
        <f t="shared" si="4"/>
        <v>Actual</v>
      </c>
      <c r="X47" s="857">
        <v>1</v>
      </c>
      <c r="Y47" s="2627" t="s">
        <v>724</v>
      </c>
      <c r="Z47" s="198" cm="1">
        <f t="array" ref="Z47">_xlfn.SWITCH(
    TRUE,
    $L47="",0,
    $L47=TRUE, 1,
    $L47=FALSE,-1,
)</f>
        <v>1</v>
      </c>
      <c r="AA47" s="2625"/>
      <c r="AB47" s="2626" t="s">
        <v>724</v>
      </c>
      <c r="AC47" s="88" t="e" cm="1" vm="5">
        <f t="array" ref="AC47">IFERROR(IF(_xlfn.XMATCH(AB47,tbl_acctDef[Term],0)&gt;0, fx_getIcon("find"), ""),"")</f>
        <v>#VALUE!</v>
      </c>
      <c r="AD47" s="1669" t="e" cm="1">
        <f t="array" aca="1" ref="AD47" ca="1">_xlfn.LET(
_xlpm.val,IF($F47 = "",val_blankRefText,  _xldudf_CX_GET(CX_ENTITY,($F47),AD$11,AD$14,,AD$19)),
_xlpm.Res, IF(OR(_xlpm.val="",_xlpm.val="Error"),"",_xlpm.val),
_xlpm.Res
)</f>
        <v>#NAME?</v>
      </c>
      <c r="AE47" s="1669" t="e" cm="1">
        <f t="array" aca="1" ref="AE47" ca="1">_xlfn.LET(
_xlpm.val,IF($F47 = "",val_blankRefText,  _xldudf_CX_GET(CX_ENTITY,($F47),AE$11,AE$14,,AE$19)),
_xlpm.Res, IF(OR(_xlpm.val="",_xlpm.val="Error"),"",_xlpm.val),
_xlpm.Res
)</f>
        <v>#NAME?</v>
      </c>
      <c r="AF47" s="1669" t="e" cm="1">
        <f t="array" aca="1" ref="AF47" ca="1">_xlfn.LET(
_xlpm.val,IF($F47 = "",val_blankRefText,  _xldudf_CX_GET(CX_ENTITY,($F47),AF$11,AF$14,,AF$19)),
_xlpm.Res, IF(OR(_xlpm.val="",_xlpm.val="Error"),"",_xlpm.val),
_xlpm.Res
)</f>
        <v>#NAME?</v>
      </c>
      <c r="AG47" s="1669" t="e" cm="1">
        <f t="array" aca="1" ref="AG47" ca="1">_xlfn.LET(
_xlpm.val,IF($F47 = "",val_blankRefText,  _xldudf_CX_GET(CX_ENTITY,($F47),AG$11,AG$14,,AG$19)),
_xlpm.Res, IF(OR(_xlpm.val="",_xlpm.val="Error"),"",_xlpm.val),
_xlpm.Res
)</f>
        <v>#NAME?</v>
      </c>
      <c r="AH47" s="1669" t="e" cm="1">
        <f t="array" aca="1" ref="AH47" ca="1">_xlfn.LET(
_xlpm.val,IF($F47 = "",val_blankRefText,  _xldudf_CX_GET(CX_ENTITY,($F47),AH$11,AH$14,,AH$19)),
_xlpm.Res, IF(OR(_xlpm.val="",_xlpm.val="Error"),"",_xlpm.val),
_xlpm.Res
)</f>
        <v>#NAME?</v>
      </c>
      <c r="AI47" s="1669" t="e" cm="1">
        <f t="array" aca="1" ref="AI47" ca="1">_xlfn.LET(
_xlpm.val,IF($F47 = "",val_blankRefText,  _xldudf_CX_GET(CX_ENTITY,($F47),AI$11,AI$14,,AI$19)),
_xlpm.Res, IF(OR(_xlpm.val="",_xlpm.val="Error"),"",_xlpm.val),
_xlpm.Res
)</f>
        <v>#NAME?</v>
      </c>
      <c r="AJ47" s="1669" t="e" cm="1">
        <f t="array" aca="1" ref="AJ47" ca="1">_xlfn.LET(
_xlpm.val,IF($F47 = "",val_blankRefText,  _xldudf_CX_GET(CX_ENTITY,($F47),AJ$11,AJ$14,,AJ$19)),
_xlpm.Res, IF(OR(_xlpm.val="",_xlpm.val="Error"),"",_xlpm.val),
_xlpm.Res
)</f>
        <v>#NAME?</v>
      </c>
      <c r="AK47" s="1669" t="e" cm="1">
        <f t="array" aca="1" ref="AK47" ca="1">_xlfn.LET(
_xlpm.val,IF($F47 = "",val_blankRefText,  _xldudf_CX_GET(CX_ENTITY,($F47),AK$11,AK$14,,AK$19)),
_xlpm.Res, IF(OR(_xlpm.val="",_xlpm.val="Error"),"",_xlpm.val),
_xlpm.Res
)</f>
        <v>#NAME?</v>
      </c>
      <c r="AL47" s="1669" t="e" cm="1">
        <f t="array" aca="1" ref="AL47" ca="1">_xlfn.LET(
_xlpm.val,IF($F47 = "",val_blankRefText,  _xldudf_CX_GET(CX_ENTITY,($F47),AL$11,AL$14,,AL$19)),
_xlpm.Res, IF(OR(_xlpm.val="",_xlpm.val="Error"),"",_xlpm.val),
_xlpm.Res
)</f>
        <v>#NAME?</v>
      </c>
      <c r="AM47" s="1669" t="e" cm="1">
        <f t="array" aca="1" ref="AM47" ca="1">_xlfn.LET(
_xlpm.val,IF($F47 = "",val_blankRefText,  _xldudf_CX_GET(CX_ENTITY,($F47),AM$11,AM$14,,AM$19)),
_xlpm.Res, IF(OR(_xlpm.val="",_xlpm.val="Error"),"",_xlpm.val),
_xlpm.Res
)</f>
        <v>#NAME?</v>
      </c>
      <c r="AN47" s="1669" t="e" cm="1">
        <f t="array" aca="1" ref="AN47" ca="1">_xlfn.LET(
_xlpm.val,IF($F47 = "",val_blankRefText,  _xldudf_CX_GET(CX_ENTITY,($F47),AN$11,AN$14,,AN$19)),
_xlpm.Res, IF(OR(_xlpm.val="",_xlpm.val="Error"),"",_xlpm.val),
_xlpm.Res
)</f>
        <v>#NAME?</v>
      </c>
      <c r="AO47" s="1669" t="e" cm="1">
        <f t="array" aca="1" ref="AO47" ca="1">_xlfn.LET(
_xlpm.val,IF($F47 = "",val_blankRefText,  _xldudf_CX_GET(CX_ENTITY,($F47),AO$11,AO$14,,AO$19)),
_xlpm.Res, IF(OR(_xlpm.val="",_xlpm.val="Error"),"",_xlpm.val),
_xlpm.Res
)</f>
        <v>#NAME?</v>
      </c>
      <c r="AP47" s="1669" t="e" cm="1">
        <f t="array" aca="1" ref="AP47" ca="1">_xlfn.LET(
_xlpm.val,IF($F47 = "",val_blankRefText,  _xldudf_CX_GET(CX_ENTITY,($F47),AP$11,AP$14,,AP$19)),
_xlpm.Res, IF(OR(_xlpm.val="",_xlpm.val="Error"),"",_xlpm.val),
_xlpm.Res
)</f>
        <v>#NAME?</v>
      </c>
      <c r="AQ47" s="1669" t="e" cm="1">
        <f t="array" aca="1" ref="AQ47" ca="1">_xlfn.LET(
_xlpm.val,IF($F47 = "",val_blankRefText,  _xldudf_CX_GET(CX_ENTITY,($F47),AQ$11,AQ$14,,AQ$19)),
_xlpm.Res, IF(OR(_xlpm.val="",_xlpm.val="Error"),"",_xlpm.val),
_xlpm.Res
)</f>
        <v>#NAME?</v>
      </c>
      <c r="AR47" s="1669" t="e" cm="1">
        <f t="array" aca="1" ref="AR47" ca="1">_xlfn.LET(
_xlpm.val,IF($F47 = "",val_blankRefText,  _xldudf_CX_GET(CX_ENTITY,($F47),AR$11,AR$14,,AR$19)),
_xlpm.Res, IF(OR(_xlpm.val="",_xlpm.val="Error"),"",_xlpm.val),
_xlpm.Res
)</f>
        <v>#NAME?</v>
      </c>
      <c r="AS47" s="1669" t="e" cm="1">
        <f t="array" aca="1" ref="AS47" ca="1">_xlfn.LET(
_xlpm.val,IF($F47 = "",val_blankRefText,  _xldudf_CX_GET(CX_ENTITY,($F47),AS$11,AS$14,,AS$19)),
_xlpm.Res, IF(OR(_xlpm.val="",_xlpm.val="Error"),"",_xlpm.val),
_xlpm.Res
)</f>
        <v>#NAME?</v>
      </c>
      <c r="AT47" s="1669" t="e" cm="1">
        <f t="array" aca="1" ref="AT47" ca="1">_xlfn.LET(
_xlpm.val,IF($F47 = "",val_blankRefText,  _xldudf_CX_GET(CX_ENTITY,($F47),AT$11,AT$14,,AT$19)),
_xlpm.Res, IF(OR(_xlpm.val="",_xlpm.val="Error"),"",_xlpm.val),
_xlpm.Res
)</f>
        <v>#NAME?</v>
      </c>
      <c r="AU47" s="1669" t="e" cm="1">
        <f t="array" aca="1" ref="AU47" ca="1">_xlfn.LET(
_xlpm.val,IF($F47 = "",val_blankRefText,  _xldudf_CX_GET(CX_ENTITY,($F47),AU$11,AU$14,,AU$19)),
_xlpm.Res, IF(OR(_xlpm.val="",_xlpm.val="Error"),"",_xlpm.val),
_xlpm.Res
)</f>
        <v>#NAME?</v>
      </c>
      <c r="AV47" s="1669" t="e" cm="1">
        <f t="array" aca="1" ref="AV47" ca="1">_xlfn.LET(
_xlpm.val,IF($F47 = "",val_blankRefText,  _xldudf_CX_GET(CX_ENTITY,($F47),AV$11,AV$14,,AV$19)),
_xlpm.Res, IF(OR(_xlpm.val="",_xlpm.val="Error"),"",_xlpm.val),
_xlpm.Res
)</f>
        <v>#NAME?</v>
      </c>
      <c r="AW47" s="1669" t="e" cm="1">
        <f t="array" aca="1" ref="AW47" ca="1">_xlfn.LET(
_xlpm.val,IF($F47 = "",val_blankRefText,  _xldudf_CX_GET(CX_ENTITY,($F47),AW$11,AW$14,,AW$19)),
_xlpm.Res, IF(OR(_xlpm.val="",_xlpm.val="Error"),"",_xlpm.val),
_xlpm.Res
)</f>
        <v>#NAME?</v>
      </c>
      <c r="AX47" s="1669" t="e" cm="1">
        <f t="array" aca="1" ref="AX47" ca="1">_xlfn.LET(
_xlpm.val,IF($F47 = "",val_blankRefText,  _xldudf_CX_GET(CX_ENTITY,($F47),AX$11,AX$14,,AX$19)),
_xlpm.Res, IF(OR(_xlpm.val="",_xlpm.val="Error"),"",_xlpm.val),
_xlpm.Res
)</f>
        <v>#NAME?</v>
      </c>
      <c r="AY47" s="1669" t="e" cm="1">
        <f t="array" aca="1" ref="AY47" ca="1">_xlfn.LET(
_xlpm.val,IF($F47 = "",val_blankRefText,  _xldudf_CX_GET(CX_ENTITY,($F47),AY$11,AY$14,,AY$19)),
_xlpm.Res, IF(OR(_xlpm.val="",_xlpm.val="Error"),"",_xlpm.val),
_xlpm.Res
)</f>
        <v>#NAME?</v>
      </c>
      <c r="AZ47" s="1669" t="e" cm="1">
        <f t="array" aca="1" ref="AZ47" ca="1">_xlfn.LET(
_xlpm.val,IF($F47 = "",val_blankRefText,  _xldudf_CX_GET(CX_ENTITY,($F47),AZ$11,AZ$14,,AZ$19)),
_xlpm.Res, IF(OR(_xlpm.val="",_xlpm.val="Error"),"",_xlpm.val),
_xlpm.Res
)</f>
        <v>#NAME?</v>
      </c>
      <c r="BA47" s="1669" t="e" cm="1">
        <f t="array" aca="1" ref="BA47" ca="1">_xlfn.LET(
_xlpm.val,IF($F47 = "",val_blankRefText,  _xldudf_CX_GET(CX_ENTITY,($F47),BA$11,BA$14,,BA$19)),
_xlpm.Res, IF(OR(_xlpm.val="",_xlpm.val="Error"),"",_xlpm.val),
_xlpm.Res
)</f>
        <v>#NAME?</v>
      </c>
      <c r="BB47" s="1669" t="e" cm="1">
        <f t="array" aca="1" ref="BB47" ca="1">_xlfn.LET(
_xlpm.val,IF($F47 = "",val_blankRefText,  _xldudf_CX_GET(CX_ENTITY,($F47),BB$11,BB$14,,BB$19)),
_xlpm.Res, IF(OR(_xlpm.val="",_xlpm.val="Error"),"",_xlpm.val),
_xlpm.Res
)</f>
        <v>#NAME?</v>
      </c>
      <c r="BC47" s="1669" t="e" cm="1">
        <f t="array" aca="1" ref="BC47" ca="1">_xlfn.LET(
_xlpm.val,IF($F47 = "",val_blankRefText,  _xldudf_CX_GET(CX_ENTITY,($F47),BC$11,BC$14,,BC$19)),
_xlpm.Res, IF(OR(_xlpm.val="",_xlpm.val="Error"),"",_xlpm.val),
_xlpm.Res
)</f>
        <v>#NAME?</v>
      </c>
      <c r="BD47" s="1669" t="e" cm="1">
        <f t="array" aca="1" ref="BD47" ca="1">_xlfn.LET(
_xlpm.val,IF($F47 = "",val_blankRefText,  _xldudf_CX_GET(CX_ENTITY,($F47),BD$11,BD$14,,BD$19)),
_xlpm.Res, IF(OR(_xlpm.val="",_xlpm.val="Error"),"",_xlpm.val),
_xlpm.Res
)</f>
        <v>#NAME?</v>
      </c>
      <c r="BE47" s="1669" t="e" cm="1">
        <f t="array" aca="1" ref="BE47" ca="1">_xlfn.LET(
_xlpm.val,IF($F47 = "",val_blankRefText,  _xldudf_CX_GET(CX_ENTITY,($F47),BE$11,BE$14,,BE$19)),
_xlpm.Res, IF(OR(_xlpm.val="",_xlpm.val="Error"),"",_xlpm.val),
_xlpm.Res
)</f>
        <v>#NAME?</v>
      </c>
      <c r="BF47" s="1669" t="e" cm="1">
        <f t="array" aca="1" ref="BF47" ca="1">_xlfn.LET(
_xlpm.val,IF($F47 = "",val_blankRefText,  _xldudf_CX_GET(CX_ENTITY,($F47),BF$11,BF$14,,BF$19)),
_xlpm.Res, IF(OR(_xlpm.val="",_xlpm.val="Error"),"",_xlpm.val),
_xlpm.Res
)</f>
        <v>#NAME?</v>
      </c>
      <c r="BG47" s="1669" t="e" cm="1">
        <f t="array" aca="1" ref="BG47" ca="1">_xlfn.LET(
_xlpm.val,IF($F47 = "",val_blankRefText,  _xldudf_CX_GET(CX_ENTITY,($F47),BG$11,BG$14,,BG$19)),
_xlpm.Res, IF(OR(_xlpm.val="",_xlpm.val="Error"),"",_xlpm.val),
_xlpm.Res
)</f>
        <v>#NAME?</v>
      </c>
      <c r="BH47" s="1669" t="e" cm="1">
        <f t="array" aca="1" ref="BH47" ca="1">_xlfn.LET(
_xlpm.val,IF($F47 = "",val_blankRefText,  _xldudf_CX_GET(CX_ENTITY,($F47),BH$11,BH$14,,BH$19)),
_xlpm.Res, IF(OR(_xlpm.val="",_xlpm.val="Error"),"",_xlpm.val),
_xlpm.Res
)</f>
        <v>#NAME?</v>
      </c>
      <c r="BI47" s="1669" t="e" cm="1">
        <f t="array" aca="1" ref="BI47" ca="1">_xlfn.LET(
_xlpm.val,IF($F47 = "",val_blankRefText,  _xldudf_CX_GET(CX_ENTITY,($F47),BI$11,BI$14,,BI$19)),
_xlpm.Res, IF(OR(_xlpm.val="",_xlpm.val="Error"),"",_xlpm.val),
_xlpm.Res
)</f>
        <v>#NAME?</v>
      </c>
      <c r="BJ47" s="1669" t="e" cm="1">
        <f t="array" aca="1" ref="BJ47" ca="1">_xlfn.LET(
_xlpm.val,IF($F47 = "",val_blankRefText,  _xldudf_CX_GET(CX_ENTITY,($F47),BJ$11,BJ$14,,BJ$19)),
_xlpm.Res, IF(OR(_xlpm.val="",_xlpm.val="Error"),"",_xlpm.val),
_xlpm.Res
)</f>
        <v>#NAME?</v>
      </c>
      <c r="BK47" s="1669" t="e" cm="1">
        <f t="array" aca="1" ref="BK47" ca="1">_xlfn.LET(
_xlpm.val,IF($F47 = "",val_blankRefText,  _xldudf_CX_GET(CX_ENTITY,($F47),BK$11,BK$14,,BK$19)),
_xlpm.Res, IF(OR(_xlpm.val="",_xlpm.val="Error"),"",_xlpm.val),
_xlpm.Res
)</f>
        <v>#NAME?</v>
      </c>
      <c r="BL47" s="1669" t="e" cm="1">
        <f t="array" aca="1" ref="BL47" ca="1">_xlfn.LET(
_xlpm.val,IF($F47 = "",val_blankRefText,  _xldudf_CX_GET(CX_ENTITY,($F47),BL$11,BL$14,,BL$19)),
_xlpm.Res, IF(OR(_xlpm.val="",_xlpm.val="Error"),"",_xlpm.val),
_xlpm.Res
)</f>
        <v>#NAME?</v>
      </c>
      <c r="BM47" s="1669" t="e" cm="1">
        <f t="array" aca="1" ref="BM47" ca="1">_xlfn.LET(
_xlpm.val,IF($F47 = "",val_blankRefText,  _xldudf_CX_GET(CX_ENTITY,($F47),BM$11,BM$14,,BM$19)),
_xlpm.Res, IF(OR(_xlpm.val="",_xlpm.val="Error"),"",_xlpm.val),
_xlpm.Res
)</f>
        <v>#NAME?</v>
      </c>
      <c r="BN47" s="1669" t="e" cm="1">
        <f t="array" aca="1" ref="BN47" ca="1">_xlfn.LET(
_xlpm.val,IF($F47 = "",val_blankRefText,  _xldudf_CX_GET(CX_ENTITY,($F47),BN$11,BN$14,,BN$19)),
_xlpm.Res, IF(OR(_xlpm.val="",_xlpm.val="Error"),"",_xlpm.val),
_xlpm.Res
)</f>
        <v>#NAME?</v>
      </c>
      <c r="BO47" s="2095"/>
      <c r="BP47" s="2095"/>
      <c r="BQ47" s="2095"/>
      <c r="BR47" s="2095"/>
      <c r="BS47" s="2095"/>
      <c r="BT47" s="2095"/>
      <c r="BU47" s="2095"/>
      <c r="BV47" s="2095"/>
      <c r="BW47" s="2095"/>
      <c r="BX47" s="2095"/>
      <c r="BY47" s="2095"/>
      <c r="BZ47" s="2095"/>
      <c r="CA47" s="926"/>
      <c r="CB47" s="921"/>
      <c r="CC47" s="927"/>
      <c r="CD47" s="920" t="e" cm="1">
        <f t="array" aca="1" ref="CD47" ca="1">_xlfn.XLOOKUP(BS!CD$11, array_timeline, BS!$AD47:$BN47)</f>
        <v>#NAME?</v>
      </c>
      <c r="CE47" s="920" t="e" cm="1">
        <f t="array" aca="1" ref="CE47" ca="1">_xlfn.XLOOKUP(BS!CE$11, array_timeline, BS!$AD47:$BN47)</f>
        <v>#NAME?</v>
      </c>
      <c r="CF47" s="925"/>
      <c r="CG47" s="920" t="e" cm="1">
        <f t="array" aca="1" ref="CG47" ca="1">_xlfn.LET(
_xlpm.val,IF($F47 = "",val_blankRefText,  _xldudf_CX_GET(CX_ENTITY,($F47),CG$11,CG$14,,(CG$19))),
_xlpm.Res, IF(OR(_xlpm.val="",_xlpm.val="Error"),"",_xlpm.val),
_xlpm.Res
)</f>
        <v>#NAME?</v>
      </c>
      <c r="CH47" s="920" t="e" cm="1">
        <f t="array" aca="1" ref="CH47" ca="1">_xlfn.LET(
_xlpm.val,IF($F47 = "",val_blankRefText,  _xldudf_CX_GET(CX_ENTITY,($F47),CH$11,CH$14,,(CH$19))),
_xlpm.Res, IF(OR(_xlpm.val="",_xlpm.val="Error"),"",_xlpm.val),
_xlpm.Res
)</f>
        <v>#NAME?</v>
      </c>
      <c r="CI47" s="200"/>
    </row>
    <row r="48" spans="1:87" ht="21" customHeight="1">
      <c r="A48" s="696" t="s">
        <v>1743</v>
      </c>
      <c r="B48" s="577" t="s">
        <v>760</v>
      </c>
      <c r="C48" s="577" t="s">
        <v>1744</v>
      </c>
      <c r="D48" s="577"/>
      <c r="E48" s="577" t="e" cm="1">
        <f t="array" aca="1" ref="E48" ca="1">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#NAME?</v>
      </c>
      <c r="F48" s="577" t="str">
        <f t="shared" si="1"/>
        <v>Other Liabilities</v>
      </c>
      <c r="G48" s="574"/>
      <c r="H48" s="401">
        <v>1</v>
      </c>
      <c r="I48" s="578">
        <v>1</v>
      </c>
      <c r="J48" s="401"/>
      <c r="K48" s="401"/>
      <c r="L48" s="579" t="b">
        <v>1</v>
      </c>
      <c r="N48" s="158"/>
      <c r="O48" s="101"/>
      <c r="P48" s="52"/>
      <c r="Q48" s="101"/>
      <c r="R48" s="126"/>
      <c r="S48" s="101"/>
      <c r="T48" s="101"/>
      <c r="U48" s="39"/>
      <c r="W48" s="91" t="str">
        <f t="shared" si="4"/>
        <v>Actual</v>
      </c>
      <c r="X48" s="857">
        <v>-1</v>
      </c>
      <c r="Y48" s="2627" t="s">
        <v>760</v>
      </c>
      <c r="Z48" s="198" cm="1">
        <f t="array" ref="Z48">_xlfn.SWITCH(
    TRUE,
    $L48="",0,
    $L48=TRUE, 1,
    $L48=FALSE,-1,
)</f>
        <v>1</v>
      </c>
      <c r="AA48" s="2625"/>
      <c r="AB48" s="2626" t="s">
        <v>760</v>
      </c>
      <c r="AC48" s="88" t="e" cm="1" vm="5">
        <f t="array" ref="AC48">IFERROR(IF(_xlfn.XMATCH(AB48,tbl_acctDef[Term],0)&gt;0, fx_getIcon("find"), ""),"")</f>
        <v>#VALUE!</v>
      </c>
      <c r="AD48" s="1669" t="e" cm="1">
        <f t="array" aca="1" ref="AD48" ca="1">_xlfn.LET(
_xlpm.val,IF($F48 = "",val_blankRefText,  _xldudf_CX_GET(CX_ENTITY,($F48),AD$11,AD$14,,AD$19)),
_xlpm.Res, IF(OR(_xlpm.val="",_xlpm.val="Error"),"",_xlpm.val),
_xlpm.Res
)</f>
        <v>#NAME?</v>
      </c>
      <c r="AE48" s="1669" t="e" cm="1">
        <f t="array" aca="1" ref="AE48" ca="1">_xlfn.LET(
_xlpm.val,IF($F48 = "",val_blankRefText,  _xldudf_CX_GET(CX_ENTITY,($F48),AE$11,AE$14,,AE$19)),
_xlpm.Res, IF(OR(_xlpm.val="",_xlpm.val="Error"),"",_xlpm.val),
_xlpm.Res
)</f>
        <v>#NAME?</v>
      </c>
      <c r="AF48" s="1669" t="e" cm="1">
        <f t="array" aca="1" ref="AF48" ca="1">_xlfn.LET(
_xlpm.val,IF($F48 = "",val_blankRefText,  _xldudf_CX_GET(CX_ENTITY,($F48),AF$11,AF$14,,AF$19)),
_xlpm.Res, IF(OR(_xlpm.val="",_xlpm.val="Error"),"",_xlpm.val),
_xlpm.Res
)</f>
        <v>#NAME?</v>
      </c>
      <c r="AG48" s="1669" t="e" cm="1">
        <f t="array" aca="1" ref="AG48" ca="1">_xlfn.LET(
_xlpm.val,IF($F48 = "",val_blankRefText,  _xldudf_CX_GET(CX_ENTITY,($F48),AG$11,AG$14,,AG$19)),
_xlpm.Res, IF(OR(_xlpm.val="",_xlpm.val="Error"),"",_xlpm.val),
_xlpm.Res
)</f>
        <v>#NAME?</v>
      </c>
      <c r="AH48" s="1669" t="e" cm="1">
        <f t="array" aca="1" ref="AH48" ca="1">_xlfn.LET(
_xlpm.val,IF($F48 = "",val_blankRefText,  _xldudf_CX_GET(CX_ENTITY,($F48),AH$11,AH$14,,AH$19)),
_xlpm.Res, IF(OR(_xlpm.val="",_xlpm.val="Error"),"",_xlpm.val),
_xlpm.Res
)</f>
        <v>#NAME?</v>
      </c>
      <c r="AI48" s="1669" t="e" cm="1">
        <f t="array" aca="1" ref="AI48" ca="1">_xlfn.LET(
_xlpm.val,IF($F48 = "",val_blankRefText,  _xldudf_CX_GET(CX_ENTITY,($F48),AI$11,AI$14,,AI$19)),
_xlpm.Res, IF(OR(_xlpm.val="",_xlpm.val="Error"),"",_xlpm.val),
_xlpm.Res
)</f>
        <v>#NAME?</v>
      </c>
      <c r="AJ48" s="1669" t="e" cm="1">
        <f t="array" aca="1" ref="AJ48" ca="1">_xlfn.LET(
_xlpm.val,IF($F48 = "",val_blankRefText,  _xldudf_CX_GET(CX_ENTITY,($F48),AJ$11,AJ$14,,AJ$19)),
_xlpm.Res, IF(OR(_xlpm.val="",_xlpm.val="Error"),"",_xlpm.val),
_xlpm.Res
)</f>
        <v>#NAME?</v>
      </c>
      <c r="AK48" s="1669" t="e" cm="1">
        <f t="array" aca="1" ref="AK48" ca="1">_xlfn.LET(
_xlpm.val,IF($F48 = "",val_blankRefText,  _xldudf_CX_GET(CX_ENTITY,($F48),AK$11,AK$14,,AK$19)),
_xlpm.Res, IF(OR(_xlpm.val="",_xlpm.val="Error"),"",_xlpm.val),
_xlpm.Res
)</f>
        <v>#NAME?</v>
      </c>
      <c r="AL48" s="1669" t="e" cm="1">
        <f t="array" aca="1" ref="AL48" ca="1">_xlfn.LET(
_xlpm.val,IF($F48 = "",val_blankRefText,  _xldudf_CX_GET(CX_ENTITY,($F48),AL$11,AL$14,,AL$19)),
_xlpm.Res, IF(OR(_xlpm.val="",_xlpm.val="Error"),"",_xlpm.val),
_xlpm.Res
)</f>
        <v>#NAME?</v>
      </c>
      <c r="AM48" s="1669" t="e" cm="1">
        <f t="array" aca="1" ref="AM48" ca="1">_xlfn.LET(
_xlpm.val,IF($F48 = "",val_blankRefText,  _xldudf_CX_GET(CX_ENTITY,($F48),AM$11,AM$14,,AM$19)),
_xlpm.Res, IF(OR(_xlpm.val="",_xlpm.val="Error"),"",_xlpm.val),
_xlpm.Res
)</f>
        <v>#NAME?</v>
      </c>
      <c r="AN48" s="1669" t="e" cm="1">
        <f t="array" aca="1" ref="AN48" ca="1">_xlfn.LET(
_xlpm.val,IF($F48 = "",val_blankRefText,  _xldudf_CX_GET(CX_ENTITY,($F48),AN$11,AN$14,,AN$19)),
_xlpm.Res, IF(OR(_xlpm.val="",_xlpm.val="Error"),"",_xlpm.val),
_xlpm.Res
)</f>
        <v>#NAME?</v>
      </c>
      <c r="AO48" s="1669" t="e" cm="1">
        <f t="array" aca="1" ref="AO48" ca="1">_xlfn.LET(
_xlpm.val,IF($F48 = "",val_blankRefText,  _xldudf_CX_GET(CX_ENTITY,($F48),AO$11,AO$14,,AO$19)),
_xlpm.Res, IF(OR(_xlpm.val="",_xlpm.val="Error"),"",_xlpm.val),
_xlpm.Res
)</f>
        <v>#NAME?</v>
      </c>
      <c r="AP48" s="1669" t="e" cm="1">
        <f t="array" aca="1" ref="AP48" ca="1">_xlfn.LET(
_xlpm.val,IF($F48 = "",val_blankRefText,  _xldudf_CX_GET(CX_ENTITY,($F48),AP$11,AP$14,,AP$19)),
_xlpm.Res, IF(OR(_xlpm.val="",_xlpm.val="Error"),"",_xlpm.val),
_xlpm.Res
)</f>
        <v>#NAME?</v>
      </c>
      <c r="AQ48" s="1669" t="e" cm="1">
        <f t="array" aca="1" ref="AQ48" ca="1">_xlfn.LET(
_xlpm.val,IF($F48 = "",val_blankRefText,  _xldudf_CX_GET(CX_ENTITY,($F48),AQ$11,AQ$14,,AQ$19)),
_xlpm.Res, IF(OR(_xlpm.val="",_xlpm.val="Error"),"",_xlpm.val),
_xlpm.Res
)</f>
        <v>#NAME?</v>
      </c>
      <c r="AR48" s="1669" t="e" cm="1">
        <f t="array" aca="1" ref="AR48" ca="1">_xlfn.LET(
_xlpm.val,IF($F48 = "",val_blankRefText,  _xldudf_CX_GET(CX_ENTITY,($F48),AR$11,AR$14,,AR$19)),
_xlpm.Res, IF(OR(_xlpm.val="",_xlpm.val="Error"),"",_xlpm.val),
_xlpm.Res
)</f>
        <v>#NAME?</v>
      </c>
      <c r="AS48" s="1669" t="e" cm="1">
        <f t="array" aca="1" ref="AS48" ca="1">_xlfn.LET(
_xlpm.val,IF($F48 = "",val_blankRefText,  _xldudf_CX_GET(CX_ENTITY,($F48),AS$11,AS$14,,AS$19)),
_xlpm.Res, IF(OR(_xlpm.val="",_xlpm.val="Error"),"",_xlpm.val),
_xlpm.Res
)</f>
        <v>#NAME?</v>
      </c>
      <c r="AT48" s="1669" t="e" cm="1">
        <f t="array" aca="1" ref="AT48" ca="1">_xlfn.LET(
_xlpm.val,IF($F48 = "",val_blankRefText,  _xldudf_CX_GET(CX_ENTITY,($F48),AT$11,AT$14,,AT$19)),
_xlpm.Res, IF(OR(_xlpm.val="",_xlpm.val="Error"),"",_xlpm.val),
_xlpm.Res
)</f>
        <v>#NAME?</v>
      </c>
      <c r="AU48" s="1669" t="e" cm="1">
        <f t="array" aca="1" ref="AU48" ca="1">_xlfn.LET(
_xlpm.val,IF($F48 = "",val_blankRefText,  _xldudf_CX_GET(CX_ENTITY,($F48),AU$11,AU$14,,AU$19)),
_xlpm.Res, IF(OR(_xlpm.val="",_xlpm.val="Error"),"",_xlpm.val),
_xlpm.Res
)</f>
        <v>#NAME?</v>
      </c>
      <c r="AV48" s="1669" t="e" cm="1">
        <f t="array" aca="1" ref="AV48" ca="1">_xlfn.LET(
_xlpm.val,IF($F48 = "",val_blankRefText,  _xldudf_CX_GET(CX_ENTITY,($F48),AV$11,AV$14,,AV$19)),
_xlpm.Res, IF(OR(_xlpm.val="",_xlpm.val="Error"),"",_xlpm.val),
_xlpm.Res
)</f>
        <v>#NAME?</v>
      </c>
      <c r="AW48" s="1669" t="e" cm="1">
        <f t="array" aca="1" ref="AW48" ca="1">_xlfn.LET(
_xlpm.val,IF($F48 = "",val_blankRefText,  _xldudf_CX_GET(CX_ENTITY,($F48),AW$11,AW$14,,AW$19)),
_xlpm.Res, IF(OR(_xlpm.val="",_xlpm.val="Error"),"",_xlpm.val),
_xlpm.Res
)</f>
        <v>#NAME?</v>
      </c>
      <c r="AX48" s="1669" t="e" cm="1">
        <f t="array" aca="1" ref="AX48" ca="1">_xlfn.LET(
_xlpm.val,IF($F48 = "",val_blankRefText,  _xldudf_CX_GET(CX_ENTITY,($F48),AX$11,AX$14,,AX$19)),
_xlpm.Res, IF(OR(_xlpm.val="",_xlpm.val="Error"),"",_xlpm.val),
_xlpm.Res
)</f>
        <v>#NAME?</v>
      </c>
      <c r="AY48" s="1669" t="e" cm="1">
        <f t="array" aca="1" ref="AY48" ca="1">_xlfn.LET(
_xlpm.val,IF($F48 = "",val_blankRefText,  _xldudf_CX_GET(CX_ENTITY,($F48),AY$11,AY$14,,AY$19)),
_xlpm.Res, IF(OR(_xlpm.val="",_xlpm.val="Error"),"",_xlpm.val),
_xlpm.Res
)</f>
        <v>#NAME?</v>
      </c>
      <c r="AZ48" s="1669" t="e" cm="1">
        <f t="array" aca="1" ref="AZ48" ca="1">_xlfn.LET(
_xlpm.val,IF($F48 = "",val_blankRefText,  _xldudf_CX_GET(CX_ENTITY,($F48),AZ$11,AZ$14,,AZ$19)),
_xlpm.Res, IF(OR(_xlpm.val="",_xlpm.val="Error"),"",_xlpm.val),
_xlpm.Res
)</f>
        <v>#NAME?</v>
      </c>
      <c r="BA48" s="1669" t="e" cm="1">
        <f t="array" aca="1" ref="BA48" ca="1">_xlfn.LET(
_xlpm.val,IF($F48 = "",val_blankRefText,  _xldudf_CX_GET(CX_ENTITY,($F48),BA$11,BA$14,,BA$19)),
_xlpm.Res, IF(OR(_xlpm.val="",_xlpm.val="Error"),"",_xlpm.val),
_xlpm.Res
)</f>
        <v>#NAME?</v>
      </c>
      <c r="BB48" s="1669" t="e" cm="1">
        <f t="array" aca="1" ref="BB48" ca="1">_xlfn.LET(
_xlpm.val,IF($F48 = "",val_blankRefText,  _xldudf_CX_GET(CX_ENTITY,($F48),BB$11,BB$14,,BB$19)),
_xlpm.Res, IF(OR(_xlpm.val="",_xlpm.val="Error"),"",_xlpm.val),
_xlpm.Res
)</f>
        <v>#NAME?</v>
      </c>
      <c r="BC48" s="1669" t="e" cm="1">
        <f t="array" aca="1" ref="BC48" ca="1">_xlfn.LET(
_xlpm.val,IF($F48 = "",val_blankRefText,  _xldudf_CX_GET(CX_ENTITY,($F48),BC$11,BC$14,,BC$19)),
_xlpm.Res, IF(OR(_xlpm.val="",_xlpm.val="Error"),"",_xlpm.val),
_xlpm.Res
)</f>
        <v>#NAME?</v>
      </c>
      <c r="BD48" s="1669" t="e" cm="1">
        <f t="array" aca="1" ref="BD48" ca="1">_xlfn.LET(
_xlpm.val,IF($F48 = "",val_blankRefText,  _xldudf_CX_GET(CX_ENTITY,($F48),BD$11,BD$14,,BD$19)),
_xlpm.Res, IF(OR(_xlpm.val="",_xlpm.val="Error"),"",_xlpm.val),
_xlpm.Res
)</f>
        <v>#NAME?</v>
      </c>
      <c r="BE48" s="1669" t="e" cm="1">
        <f t="array" aca="1" ref="BE48" ca="1">_xlfn.LET(
_xlpm.val,IF($F48 = "",val_blankRefText,  _xldudf_CX_GET(CX_ENTITY,($F48),BE$11,BE$14,,BE$19)),
_xlpm.Res, IF(OR(_xlpm.val="",_xlpm.val="Error"),"",_xlpm.val),
_xlpm.Res
)</f>
        <v>#NAME?</v>
      </c>
      <c r="BF48" s="1669" t="e" cm="1">
        <f t="array" aca="1" ref="BF48" ca="1">_xlfn.LET(
_xlpm.val,IF($F48 = "",val_blankRefText,  _xldudf_CX_GET(CX_ENTITY,($F48),BF$11,BF$14,,BF$19)),
_xlpm.Res, IF(OR(_xlpm.val="",_xlpm.val="Error"),"",_xlpm.val),
_xlpm.Res
)</f>
        <v>#NAME?</v>
      </c>
      <c r="BG48" s="1669" t="e" cm="1">
        <f t="array" aca="1" ref="BG48" ca="1">_xlfn.LET(
_xlpm.val,IF($F48 = "",val_blankRefText,  _xldudf_CX_GET(CX_ENTITY,($F48),BG$11,BG$14,,BG$19)),
_xlpm.Res, IF(OR(_xlpm.val="",_xlpm.val="Error"),"",_xlpm.val),
_xlpm.Res
)</f>
        <v>#NAME?</v>
      </c>
      <c r="BH48" s="1669" t="e" cm="1">
        <f t="array" aca="1" ref="BH48" ca="1">_xlfn.LET(
_xlpm.val,IF($F48 = "",val_blankRefText,  _xldudf_CX_GET(CX_ENTITY,($F48),BH$11,BH$14,,BH$19)),
_xlpm.Res, IF(OR(_xlpm.val="",_xlpm.val="Error"),"",_xlpm.val),
_xlpm.Res
)</f>
        <v>#NAME?</v>
      </c>
      <c r="BI48" s="1669" t="e" cm="1">
        <f t="array" aca="1" ref="BI48" ca="1">_xlfn.LET(
_xlpm.val,IF($F48 = "",val_blankRefText,  _xldudf_CX_GET(CX_ENTITY,($F48),BI$11,BI$14,,BI$19)),
_xlpm.Res, IF(OR(_xlpm.val="",_xlpm.val="Error"),"",_xlpm.val),
_xlpm.Res
)</f>
        <v>#NAME?</v>
      </c>
      <c r="BJ48" s="1669" t="e" cm="1">
        <f t="array" aca="1" ref="BJ48" ca="1">_xlfn.LET(
_xlpm.val,IF($F48 = "",val_blankRefText,  _xldudf_CX_GET(CX_ENTITY,($F48),BJ$11,BJ$14,,BJ$19)),
_xlpm.Res, IF(OR(_xlpm.val="",_xlpm.val="Error"),"",_xlpm.val),
_xlpm.Res
)</f>
        <v>#NAME?</v>
      </c>
      <c r="BK48" s="1669" t="e" cm="1">
        <f t="array" aca="1" ref="BK48" ca="1">_xlfn.LET(
_xlpm.val,IF($F48 = "",val_blankRefText,  _xldudf_CX_GET(CX_ENTITY,($F48),BK$11,BK$14,,BK$19)),
_xlpm.Res, IF(OR(_xlpm.val="",_xlpm.val="Error"),"",_xlpm.val),
_xlpm.Res
)</f>
        <v>#NAME?</v>
      </c>
      <c r="BL48" s="1669" t="e" cm="1">
        <f t="array" aca="1" ref="BL48" ca="1">_xlfn.LET(
_xlpm.val,IF($F48 = "",val_blankRefText,  _xldudf_CX_GET(CX_ENTITY,($F48),BL$11,BL$14,,BL$19)),
_xlpm.Res, IF(OR(_xlpm.val="",_xlpm.val="Error"),"",_xlpm.val),
_xlpm.Res
)</f>
        <v>#NAME?</v>
      </c>
      <c r="BM48" s="1669" t="e" cm="1">
        <f t="array" aca="1" ref="BM48" ca="1">_xlfn.LET(
_xlpm.val,IF($F48 = "",val_blankRefText,  _xldudf_CX_GET(CX_ENTITY,($F48),BM$11,BM$14,,BM$19)),
_xlpm.Res, IF(OR(_xlpm.val="",_xlpm.val="Error"),"",_xlpm.val),
_xlpm.Res
)</f>
        <v>#NAME?</v>
      </c>
      <c r="BN48" s="1669" t="e" cm="1">
        <f t="array" aca="1" ref="BN48" ca="1">_xlfn.LET(
_xlpm.val,IF($F48 = "",val_blankRefText,  _xldudf_CX_GET(CX_ENTITY,($F48),BN$11,BN$14,,BN$19)),
_xlpm.Res, IF(OR(_xlpm.val="",_xlpm.val="Error"),"",_xlpm.val),
_xlpm.Res
)</f>
        <v>#NAME?</v>
      </c>
      <c r="BO48" s="2095"/>
      <c r="BP48" s="2095"/>
      <c r="BQ48" s="2095"/>
      <c r="BR48" s="2095"/>
      <c r="BS48" s="2095"/>
      <c r="BT48" s="2095"/>
      <c r="BU48" s="2095"/>
      <c r="BV48" s="2095"/>
      <c r="BW48" s="2095"/>
      <c r="BX48" s="2095"/>
      <c r="BY48" s="2095"/>
      <c r="BZ48" s="2095"/>
      <c r="CA48" s="926"/>
      <c r="CB48" s="921"/>
      <c r="CC48" s="927"/>
      <c r="CD48" s="920" t="e" cm="1">
        <f t="array" aca="1" ref="CD48" ca="1">_xlfn.XLOOKUP(BS!CD$11, array_timeline, BS!$AD48:$BN48)</f>
        <v>#NAME?</v>
      </c>
      <c r="CE48" s="920" t="e" cm="1">
        <f t="array" aca="1" ref="CE48" ca="1">_xlfn.XLOOKUP(BS!CE$11, array_timeline, BS!$AD48:$BN48)</f>
        <v>#NAME?</v>
      </c>
      <c r="CF48" s="925"/>
      <c r="CG48" s="920" t="e" cm="1">
        <f t="array" aca="1" ref="CG48" ca="1">_xlfn.LET(
_xlpm.val,IF($F48 = "",val_blankRefText,  _xldudf_CX_GET(CX_ENTITY,($F48),CG$11,CG$14,,(CG$19))),
_xlpm.Res, IF(OR(_xlpm.val="",_xlpm.val="Error"),"",_xlpm.val),
_xlpm.Res
)</f>
        <v>#NAME?</v>
      </c>
      <c r="CH48" s="920" t="e" cm="1">
        <f t="array" aca="1" ref="CH48" ca="1">_xlfn.LET(
_xlpm.val,IF($F48 = "",val_blankRefText,  _xldudf_CX_GET(CX_ENTITY,($F48),CH$11,CH$14,,(CH$19))),
_xlpm.Res, IF(OR(_xlpm.val="",_xlpm.val="Error"),"",_xlpm.val),
_xlpm.Res
)</f>
        <v>#NAME?</v>
      </c>
      <c r="CI48" s="200"/>
    </row>
    <row r="49" spans="1:87" ht="21" customHeight="1">
      <c r="A49" s="696"/>
      <c r="B49" s="577" t="s">
        <v>763</v>
      </c>
      <c r="C49" s="577" t="s">
        <v>1745</v>
      </c>
      <c r="D49" s="577"/>
      <c r="E49" s="577" t="e" cm="1">
        <f t="array" aca="1" ref="E49" ca="1">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#NAME?</v>
      </c>
      <c r="F49" s="577" t="str">
        <f t="shared" si="1"/>
        <v>Preferred Equity</v>
      </c>
      <c r="G49" s="574"/>
      <c r="H49" s="401">
        <v>1</v>
      </c>
      <c r="I49" s="578">
        <v>1</v>
      </c>
      <c r="J49" s="401"/>
      <c r="K49" s="401"/>
      <c r="L49" s="579"/>
      <c r="N49" s="158"/>
      <c r="O49" s="101"/>
      <c r="P49" s="52"/>
      <c r="Q49" s="101"/>
      <c r="R49" s="126"/>
      <c r="S49" s="101"/>
      <c r="T49" s="101"/>
      <c r="U49" s="39"/>
      <c r="W49" s="91" t="str">
        <f t="shared" si="4"/>
        <v>Actual</v>
      </c>
      <c r="X49" s="857">
        <v>-1</v>
      </c>
      <c r="Y49" s="2627" t="s">
        <v>763</v>
      </c>
      <c r="Z49" s="198" cm="1">
        <f t="array" ref="Z49">_xlfn.SWITCH(
    TRUE,
    $L49="",0,
    $L49=TRUE, 1,
    $L49=FALSE,-1,
)</f>
        <v>0</v>
      </c>
      <c r="AA49" s="2625"/>
      <c r="AB49" s="2626" t="s">
        <v>763</v>
      </c>
      <c r="AC49" s="88" t="e" cm="1" vm="5">
        <f t="array" ref="AC49">IFERROR(IF(_xlfn.XMATCH(AB49,tbl_acctDef[Term],0)&gt;0, fx_getIcon("find"), ""),"")</f>
        <v>#VALUE!</v>
      </c>
      <c r="AD49" s="1669" t="e" cm="1">
        <f t="array" aca="1" ref="AD49" ca="1">_xlfn.LET(
_xlpm.val,IF($F49 = "",val_blankRefText,  _xldudf_CX_GET(CX_ENTITY,($F49),AD$11,AD$14,,AD$19)),
_xlpm.Res, IF(OR(_xlpm.val="",_xlpm.val="Error"),"",_xlpm.val),
_xlpm.Res
)</f>
        <v>#NAME?</v>
      </c>
      <c r="AE49" s="1669" t="e" cm="1">
        <f t="array" aca="1" ref="AE49" ca="1">_xlfn.LET(
_xlpm.val,IF($F49 = "",val_blankRefText,  _xldudf_CX_GET(CX_ENTITY,($F49),AE$11,AE$14,,AE$19)),
_xlpm.Res, IF(OR(_xlpm.val="",_xlpm.val="Error"),"",_xlpm.val),
_xlpm.Res
)</f>
        <v>#NAME?</v>
      </c>
      <c r="AF49" s="1669" t="e" cm="1">
        <f t="array" aca="1" ref="AF49" ca="1">_xlfn.LET(
_xlpm.val,IF($F49 = "",val_blankRefText,  _xldudf_CX_GET(CX_ENTITY,($F49),AF$11,AF$14,,AF$19)),
_xlpm.Res, IF(OR(_xlpm.val="",_xlpm.val="Error"),"",_xlpm.val),
_xlpm.Res
)</f>
        <v>#NAME?</v>
      </c>
      <c r="AG49" s="1669" t="e" cm="1">
        <f t="array" aca="1" ref="AG49" ca="1">_xlfn.LET(
_xlpm.val,IF($F49 = "",val_blankRefText,  _xldudf_CX_GET(CX_ENTITY,($F49),AG$11,AG$14,,AG$19)),
_xlpm.Res, IF(OR(_xlpm.val="",_xlpm.val="Error"),"",_xlpm.val),
_xlpm.Res
)</f>
        <v>#NAME?</v>
      </c>
      <c r="AH49" s="1669" t="e" cm="1">
        <f t="array" aca="1" ref="AH49" ca="1">_xlfn.LET(
_xlpm.val,IF($F49 = "",val_blankRefText,  _xldudf_CX_GET(CX_ENTITY,($F49),AH$11,AH$14,,AH$19)),
_xlpm.Res, IF(OR(_xlpm.val="",_xlpm.val="Error"),"",_xlpm.val),
_xlpm.Res
)</f>
        <v>#NAME?</v>
      </c>
      <c r="AI49" s="1669" t="e" cm="1">
        <f t="array" aca="1" ref="AI49" ca="1">_xlfn.LET(
_xlpm.val,IF($F49 = "",val_blankRefText,  _xldudf_CX_GET(CX_ENTITY,($F49),AI$11,AI$14,,AI$19)),
_xlpm.Res, IF(OR(_xlpm.val="",_xlpm.val="Error"),"",_xlpm.val),
_xlpm.Res
)</f>
        <v>#NAME?</v>
      </c>
      <c r="AJ49" s="1669" t="e" cm="1">
        <f t="array" aca="1" ref="AJ49" ca="1">_xlfn.LET(
_xlpm.val,IF($F49 = "",val_blankRefText,  _xldudf_CX_GET(CX_ENTITY,($F49),AJ$11,AJ$14,,AJ$19)),
_xlpm.Res, IF(OR(_xlpm.val="",_xlpm.val="Error"),"",_xlpm.val),
_xlpm.Res
)</f>
        <v>#NAME?</v>
      </c>
      <c r="AK49" s="1669" t="e" cm="1">
        <f t="array" aca="1" ref="AK49" ca="1">_xlfn.LET(
_xlpm.val,IF($F49 = "",val_blankRefText,  _xldudf_CX_GET(CX_ENTITY,($F49),AK$11,AK$14,,AK$19)),
_xlpm.Res, IF(OR(_xlpm.val="",_xlpm.val="Error"),"",_xlpm.val),
_xlpm.Res
)</f>
        <v>#NAME?</v>
      </c>
      <c r="AL49" s="1669" t="e" cm="1">
        <f t="array" aca="1" ref="AL49" ca="1">_xlfn.LET(
_xlpm.val,IF($F49 = "",val_blankRefText,  _xldudf_CX_GET(CX_ENTITY,($F49),AL$11,AL$14,,AL$19)),
_xlpm.Res, IF(OR(_xlpm.val="",_xlpm.val="Error"),"",_xlpm.val),
_xlpm.Res
)</f>
        <v>#NAME?</v>
      </c>
      <c r="AM49" s="1669" t="e" cm="1">
        <f t="array" aca="1" ref="AM49" ca="1">_xlfn.LET(
_xlpm.val,IF($F49 = "",val_blankRefText,  _xldudf_CX_GET(CX_ENTITY,($F49),AM$11,AM$14,,AM$19)),
_xlpm.Res, IF(OR(_xlpm.val="",_xlpm.val="Error"),"",_xlpm.val),
_xlpm.Res
)</f>
        <v>#NAME?</v>
      </c>
      <c r="AN49" s="1669" t="e" cm="1">
        <f t="array" aca="1" ref="AN49" ca="1">_xlfn.LET(
_xlpm.val,IF($F49 = "",val_blankRefText,  _xldudf_CX_GET(CX_ENTITY,($F49),AN$11,AN$14,,AN$19)),
_xlpm.Res, IF(OR(_xlpm.val="",_xlpm.val="Error"),"",_xlpm.val),
_xlpm.Res
)</f>
        <v>#NAME?</v>
      </c>
      <c r="AO49" s="1669" t="e" cm="1">
        <f t="array" aca="1" ref="AO49" ca="1">_xlfn.LET(
_xlpm.val,IF($F49 = "",val_blankRefText,  _xldudf_CX_GET(CX_ENTITY,($F49),AO$11,AO$14,,AO$19)),
_xlpm.Res, IF(OR(_xlpm.val="",_xlpm.val="Error"),"",_xlpm.val),
_xlpm.Res
)</f>
        <v>#NAME?</v>
      </c>
      <c r="AP49" s="1669" t="e" cm="1">
        <f t="array" aca="1" ref="AP49" ca="1">_xlfn.LET(
_xlpm.val,IF($F49 = "",val_blankRefText,  _xldudf_CX_GET(CX_ENTITY,($F49),AP$11,AP$14,,AP$19)),
_xlpm.Res, IF(OR(_xlpm.val="",_xlpm.val="Error"),"",_xlpm.val),
_xlpm.Res
)</f>
        <v>#NAME?</v>
      </c>
      <c r="AQ49" s="1669" t="e" cm="1">
        <f t="array" aca="1" ref="AQ49" ca="1">_xlfn.LET(
_xlpm.val,IF($F49 = "",val_blankRefText,  _xldudf_CX_GET(CX_ENTITY,($F49),AQ$11,AQ$14,,AQ$19)),
_xlpm.Res, IF(OR(_xlpm.val="",_xlpm.val="Error"),"",_xlpm.val),
_xlpm.Res
)</f>
        <v>#NAME?</v>
      </c>
      <c r="AR49" s="1669" t="e" cm="1">
        <f t="array" aca="1" ref="AR49" ca="1">_xlfn.LET(
_xlpm.val,IF($F49 = "",val_blankRefText,  _xldudf_CX_GET(CX_ENTITY,($F49),AR$11,AR$14,,AR$19)),
_xlpm.Res, IF(OR(_xlpm.val="",_xlpm.val="Error"),"",_xlpm.val),
_xlpm.Res
)</f>
        <v>#NAME?</v>
      </c>
      <c r="AS49" s="1669" t="e" cm="1">
        <f t="array" aca="1" ref="AS49" ca="1">_xlfn.LET(
_xlpm.val,IF($F49 = "",val_blankRefText,  _xldudf_CX_GET(CX_ENTITY,($F49),AS$11,AS$14,,AS$19)),
_xlpm.Res, IF(OR(_xlpm.val="",_xlpm.val="Error"),"",_xlpm.val),
_xlpm.Res
)</f>
        <v>#NAME?</v>
      </c>
      <c r="AT49" s="1669" t="e" cm="1">
        <f t="array" aca="1" ref="AT49" ca="1">_xlfn.LET(
_xlpm.val,IF($F49 = "",val_blankRefText,  _xldudf_CX_GET(CX_ENTITY,($F49),AT$11,AT$14,,AT$19)),
_xlpm.Res, IF(OR(_xlpm.val="",_xlpm.val="Error"),"",_xlpm.val),
_xlpm.Res
)</f>
        <v>#NAME?</v>
      </c>
      <c r="AU49" s="1669" t="e" cm="1">
        <f t="array" aca="1" ref="AU49" ca="1">_xlfn.LET(
_xlpm.val,IF($F49 = "",val_blankRefText,  _xldudf_CX_GET(CX_ENTITY,($F49),AU$11,AU$14,,AU$19)),
_xlpm.Res, IF(OR(_xlpm.val="",_xlpm.val="Error"),"",_xlpm.val),
_xlpm.Res
)</f>
        <v>#NAME?</v>
      </c>
      <c r="AV49" s="1669" t="e" cm="1">
        <f t="array" aca="1" ref="AV49" ca="1">_xlfn.LET(
_xlpm.val,IF($F49 = "",val_blankRefText,  _xldudf_CX_GET(CX_ENTITY,($F49),AV$11,AV$14,,AV$19)),
_xlpm.Res, IF(OR(_xlpm.val="",_xlpm.val="Error"),"",_xlpm.val),
_xlpm.Res
)</f>
        <v>#NAME?</v>
      </c>
      <c r="AW49" s="1669" t="e" cm="1">
        <f t="array" aca="1" ref="AW49" ca="1">_xlfn.LET(
_xlpm.val,IF($F49 = "",val_blankRefText,  _xldudf_CX_GET(CX_ENTITY,($F49),AW$11,AW$14,,AW$19)),
_xlpm.Res, IF(OR(_xlpm.val="",_xlpm.val="Error"),"",_xlpm.val),
_xlpm.Res
)</f>
        <v>#NAME?</v>
      </c>
      <c r="AX49" s="1669" t="e" cm="1">
        <f t="array" aca="1" ref="AX49" ca="1">_xlfn.LET(
_xlpm.val,IF($F49 = "",val_blankRefText,  _xldudf_CX_GET(CX_ENTITY,($F49),AX$11,AX$14,,AX$19)),
_xlpm.Res, IF(OR(_xlpm.val="",_xlpm.val="Error"),"",_xlpm.val),
_xlpm.Res
)</f>
        <v>#NAME?</v>
      </c>
      <c r="AY49" s="1669" t="e" cm="1">
        <f t="array" aca="1" ref="AY49" ca="1">_xlfn.LET(
_xlpm.val,IF($F49 = "",val_blankRefText,  _xldudf_CX_GET(CX_ENTITY,($F49),AY$11,AY$14,,AY$19)),
_xlpm.Res, IF(OR(_xlpm.val="",_xlpm.val="Error"),"",_xlpm.val),
_xlpm.Res
)</f>
        <v>#NAME?</v>
      </c>
      <c r="AZ49" s="1669" t="e" cm="1">
        <f t="array" aca="1" ref="AZ49" ca="1">_xlfn.LET(
_xlpm.val,IF($F49 = "",val_blankRefText,  _xldudf_CX_GET(CX_ENTITY,($F49),AZ$11,AZ$14,,AZ$19)),
_xlpm.Res, IF(OR(_xlpm.val="",_xlpm.val="Error"),"",_xlpm.val),
_xlpm.Res
)</f>
        <v>#NAME?</v>
      </c>
      <c r="BA49" s="1669" t="e" cm="1">
        <f t="array" aca="1" ref="BA49" ca="1">_xlfn.LET(
_xlpm.val,IF($F49 = "",val_blankRefText,  _xldudf_CX_GET(CX_ENTITY,($F49),BA$11,BA$14,,BA$19)),
_xlpm.Res, IF(OR(_xlpm.val="",_xlpm.val="Error"),"",_xlpm.val),
_xlpm.Res
)</f>
        <v>#NAME?</v>
      </c>
      <c r="BB49" s="1669" t="e" cm="1">
        <f t="array" aca="1" ref="BB49" ca="1">_xlfn.LET(
_xlpm.val,IF($F49 = "",val_blankRefText,  _xldudf_CX_GET(CX_ENTITY,($F49),BB$11,BB$14,,BB$19)),
_xlpm.Res, IF(OR(_xlpm.val="",_xlpm.val="Error"),"",_xlpm.val),
_xlpm.Res
)</f>
        <v>#NAME?</v>
      </c>
      <c r="BC49" s="1669" t="e" cm="1">
        <f t="array" aca="1" ref="BC49" ca="1">_xlfn.LET(
_xlpm.val,IF($F49 = "",val_blankRefText,  _xldudf_CX_GET(CX_ENTITY,($F49),BC$11,BC$14,,BC$19)),
_xlpm.Res, IF(OR(_xlpm.val="",_xlpm.val="Error"),"",_xlpm.val),
_xlpm.Res
)</f>
        <v>#NAME?</v>
      </c>
      <c r="BD49" s="1669" t="e" cm="1">
        <f t="array" aca="1" ref="BD49" ca="1">_xlfn.LET(
_xlpm.val,IF($F49 = "",val_blankRefText,  _xldudf_CX_GET(CX_ENTITY,($F49),BD$11,BD$14,,BD$19)),
_xlpm.Res, IF(OR(_xlpm.val="",_xlpm.val="Error"),"",_xlpm.val),
_xlpm.Res
)</f>
        <v>#NAME?</v>
      </c>
      <c r="BE49" s="1669" t="e" cm="1">
        <f t="array" aca="1" ref="BE49" ca="1">_xlfn.LET(
_xlpm.val,IF($F49 = "",val_blankRefText,  _xldudf_CX_GET(CX_ENTITY,($F49),BE$11,BE$14,,BE$19)),
_xlpm.Res, IF(OR(_xlpm.val="",_xlpm.val="Error"),"",_xlpm.val),
_xlpm.Res
)</f>
        <v>#NAME?</v>
      </c>
      <c r="BF49" s="1669" t="e" cm="1">
        <f t="array" aca="1" ref="BF49" ca="1">_xlfn.LET(
_xlpm.val,IF($F49 = "",val_blankRefText,  _xldudf_CX_GET(CX_ENTITY,($F49),BF$11,BF$14,,BF$19)),
_xlpm.Res, IF(OR(_xlpm.val="",_xlpm.val="Error"),"",_xlpm.val),
_xlpm.Res
)</f>
        <v>#NAME?</v>
      </c>
      <c r="BG49" s="1669" t="e" cm="1">
        <f t="array" aca="1" ref="BG49" ca="1">_xlfn.LET(
_xlpm.val,IF($F49 = "",val_blankRefText,  _xldudf_CX_GET(CX_ENTITY,($F49),BG$11,BG$14,,BG$19)),
_xlpm.Res, IF(OR(_xlpm.val="",_xlpm.val="Error"),"",_xlpm.val),
_xlpm.Res
)</f>
        <v>#NAME?</v>
      </c>
      <c r="BH49" s="1669" t="e" cm="1">
        <f t="array" aca="1" ref="BH49" ca="1">_xlfn.LET(
_xlpm.val,IF($F49 = "",val_blankRefText,  _xldudf_CX_GET(CX_ENTITY,($F49),BH$11,BH$14,,BH$19)),
_xlpm.Res, IF(OR(_xlpm.val="",_xlpm.val="Error"),"",_xlpm.val),
_xlpm.Res
)</f>
        <v>#NAME?</v>
      </c>
      <c r="BI49" s="1669" t="e" cm="1">
        <f t="array" aca="1" ref="BI49" ca="1">_xlfn.LET(
_xlpm.val,IF($F49 = "",val_blankRefText,  _xldudf_CX_GET(CX_ENTITY,($F49),BI$11,BI$14,,BI$19)),
_xlpm.Res, IF(OR(_xlpm.val="",_xlpm.val="Error"),"",_xlpm.val),
_xlpm.Res
)</f>
        <v>#NAME?</v>
      </c>
      <c r="BJ49" s="1669" t="e" cm="1">
        <f t="array" aca="1" ref="BJ49" ca="1">_xlfn.LET(
_xlpm.val,IF($F49 = "",val_blankRefText,  _xldudf_CX_GET(CX_ENTITY,($F49),BJ$11,BJ$14,,BJ$19)),
_xlpm.Res, IF(OR(_xlpm.val="",_xlpm.val="Error"),"",_xlpm.val),
_xlpm.Res
)</f>
        <v>#NAME?</v>
      </c>
      <c r="BK49" s="1669" t="e" cm="1">
        <f t="array" aca="1" ref="BK49" ca="1">_xlfn.LET(
_xlpm.val,IF($F49 = "",val_blankRefText,  _xldudf_CX_GET(CX_ENTITY,($F49),BK$11,BK$14,,BK$19)),
_xlpm.Res, IF(OR(_xlpm.val="",_xlpm.val="Error"),"",_xlpm.val),
_xlpm.Res
)</f>
        <v>#NAME?</v>
      </c>
      <c r="BL49" s="1669" t="e" cm="1">
        <f t="array" aca="1" ref="BL49" ca="1">_xlfn.LET(
_xlpm.val,IF($F49 = "",val_blankRefText,  _xldudf_CX_GET(CX_ENTITY,($F49),BL$11,BL$14,,BL$19)),
_xlpm.Res, IF(OR(_xlpm.val="",_xlpm.val="Error"),"",_xlpm.val),
_xlpm.Res
)</f>
        <v>#NAME?</v>
      </c>
      <c r="BM49" s="1669" t="e" cm="1">
        <f t="array" aca="1" ref="BM49" ca="1">_xlfn.LET(
_xlpm.val,IF($F49 = "",val_blankRefText,  _xldudf_CX_GET(CX_ENTITY,($F49),BM$11,BM$14,,BM$19)),
_xlpm.Res, IF(OR(_xlpm.val="",_xlpm.val="Error"),"",_xlpm.val),
_xlpm.Res
)</f>
        <v>#NAME?</v>
      </c>
      <c r="BN49" s="1669" t="e" cm="1">
        <f t="array" aca="1" ref="BN49" ca="1">_xlfn.LET(
_xlpm.val,IF($F49 = "",val_blankRefText,  _xldudf_CX_GET(CX_ENTITY,($F49),BN$11,BN$14,,BN$19)),
_xlpm.Res, IF(OR(_xlpm.val="",_xlpm.val="Error"),"",_xlpm.val),
_xlpm.Res
)</f>
        <v>#NAME?</v>
      </c>
      <c r="BO49" s="2095"/>
      <c r="BP49" s="2095"/>
      <c r="BQ49" s="2095"/>
      <c r="BR49" s="2095"/>
      <c r="BS49" s="2095"/>
      <c r="BT49" s="2095"/>
      <c r="BU49" s="2095"/>
      <c r="BV49" s="2095"/>
      <c r="BW49" s="2095"/>
      <c r="BX49" s="2095"/>
      <c r="BY49" s="2095"/>
      <c r="BZ49" s="2095"/>
      <c r="CA49" s="926"/>
      <c r="CB49" s="921"/>
      <c r="CC49" s="927"/>
      <c r="CD49" s="920" t="e" cm="1">
        <f t="array" aca="1" ref="CD49" ca="1">_xlfn.XLOOKUP(BS!CD$11, array_timeline, BS!$AD49:$BN49)</f>
        <v>#NAME?</v>
      </c>
      <c r="CE49" s="920" t="e" cm="1">
        <f t="array" aca="1" ref="CE49" ca="1">_xlfn.XLOOKUP(BS!CE$11, array_timeline, BS!$AD49:$BN49)</f>
        <v>#NAME?</v>
      </c>
      <c r="CF49" s="925"/>
      <c r="CG49" s="920" t="e" cm="1">
        <f t="array" aca="1" ref="CG49" ca="1">_xlfn.LET(
_xlpm.val,IF($F49 = "",val_blankRefText,  _xldudf_CX_GET(CX_ENTITY,($F49),CG$11,CG$14,,(CG$19))),
_xlpm.Res, IF(OR(_xlpm.val="",_xlpm.val="Error"),"",_xlpm.val),
_xlpm.Res
)</f>
        <v>#NAME?</v>
      </c>
      <c r="CH49" s="920" t="e" cm="1">
        <f t="array" aca="1" ref="CH49" ca="1">_xlfn.LET(
_xlpm.val,IF($F49 = "",val_blankRefText,  _xldudf_CX_GET(CX_ENTITY,($F49),CH$11,CH$14,,(CH$19))),
_xlpm.Res, IF(OR(_xlpm.val="",_xlpm.val="Error"),"",_xlpm.val),
_xlpm.Res
)</f>
        <v>#NAME?</v>
      </c>
      <c r="CI49" s="200"/>
    </row>
    <row r="50" spans="1:87" ht="21" customHeight="1">
      <c r="A50" s="696" t="s">
        <v>1746</v>
      </c>
      <c r="B50" s="577" t="s">
        <v>1747</v>
      </c>
      <c r="C50" s="577" t="s">
        <v>1748</v>
      </c>
      <c r="D50" s="577"/>
      <c r="E50" s="577" t="e" cm="1">
        <f t="array" aca="1" ref="E50" ca="1">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#NAME?</v>
      </c>
      <c r="F50" s="577" t="str">
        <f>IF(
    $B50 &lt;&gt;"",$B50,
    $E50
  )</f>
        <v>Net Assets / Total Equity</v>
      </c>
      <c r="G50" s="574"/>
      <c r="H50" s="401">
        <v>2</v>
      </c>
      <c r="I50" s="401">
        <v>1</v>
      </c>
      <c r="J50" s="401"/>
      <c r="K50" s="401"/>
      <c r="L50" s="579">
        <v>-1</v>
      </c>
      <c r="N50" s="158"/>
      <c r="O50" s="101"/>
      <c r="P50" s="52"/>
      <c r="Q50" s="101"/>
      <c r="R50" s="101"/>
      <c r="S50" s="101"/>
      <c r="T50" s="101"/>
      <c r="U50" s="39"/>
      <c r="W50" s="962" t="str">
        <f t="shared" si="4"/>
        <v>Actual</v>
      </c>
      <c r="X50" s="1295">
        <v>0</v>
      </c>
      <c r="Y50" s="2628" t="s">
        <v>1747</v>
      </c>
      <c r="Z50" s="198" cm="1">
        <f t="array" ref="Z50">_xlfn.SWITCH(
    TRUE,
    $L50="",0,
    $L50=TRUE, 1,
    $L50=FALSE,-1,
)</f>
        <v>0</v>
      </c>
      <c r="AA50" s="2630"/>
      <c r="AB50" s="949" t="s">
        <v>1747</v>
      </c>
      <c r="AC50" s="13" t="e" cm="1" vm="5">
        <f t="array" ref="AC50">IFERROR(IF(_xlfn.XMATCH(AB50,tbl_acctDef[Term],0)&gt;0, fx_getIcon("find"), ""),"")</f>
        <v>#VALUE!</v>
      </c>
      <c r="AD50" s="1669" t="e" cm="1">
        <f t="array" aca="1" ref="AD50" ca="1">_xlfn.LET(
_xlpm.val,IF($F50 = "",val_blankRefText,  _xldudf_CX_GET(CX_ENTITY,($F50),AD$11,AD$14,,AD$19)),
_xlpm.Res, IF(OR(_xlpm.val="",_xlpm.val="Error"),"",_xlpm.val),
_xlpm.Res
)</f>
        <v>#NAME?</v>
      </c>
      <c r="AE50" s="1669" t="e" cm="1">
        <f t="array" aca="1" ref="AE50" ca="1">_xlfn.LET(
_xlpm.val,IF($F50 = "",val_blankRefText,  _xldudf_CX_GET(CX_ENTITY,($F50),AE$11,AE$14,,AE$19)),
_xlpm.Res, IF(OR(_xlpm.val="",_xlpm.val="Error"),"",_xlpm.val),
_xlpm.Res
)</f>
        <v>#NAME?</v>
      </c>
      <c r="AF50" s="1669" t="e" cm="1">
        <f t="array" aca="1" ref="AF50" ca="1">_xlfn.LET(
_xlpm.val,IF($F50 = "",val_blankRefText,  _xldudf_CX_GET(CX_ENTITY,($F50),AF$11,AF$14,,AF$19)),
_xlpm.Res, IF(OR(_xlpm.val="",_xlpm.val="Error"),"",_xlpm.val),
_xlpm.Res
)</f>
        <v>#NAME?</v>
      </c>
      <c r="AG50" s="1669" t="e" cm="1">
        <f t="array" aca="1" ref="AG50" ca="1">_xlfn.LET(
_xlpm.val,IF($F50 = "",val_blankRefText,  _xldudf_CX_GET(CX_ENTITY,($F50),AG$11,AG$14,,AG$19)),
_xlpm.Res, IF(OR(_xlpm.val="",_xlpm.val="Error"),"",_xlpm.val),
_xlpm.Res
)</f>
        <v>#NAME?</v>
      </c>
      <c r="AH50" s="1669" t="e" cm="1">
        <f t="array" aca="1" ref="AH50" ca="1">_xlfn.LET(
_xlpm.val,IF($F50 = "",val_blankRefText,  _xldudf_CX_GET(CX_ENTITY,($F50),AH$11,AH$14,,AH$19)),
_xlpm.Res, IF(OR(_xlpm.val="",_xlpm.val="Error"),"",_xlpm.val),
_xlpm.Res
)</f>
        <v>#NAME?</v>
      </c>
      <c r="AI50" s="1669" t="e" cm="1">
        <f t="array" aca="1" ref="AI50" ca="1">_xlfn.LET(
_xlpm.val,IF($F50 = "",val_blankRefText,  _xldudf_CX_GET(CX_ENTITY,($F50),AI$11,AI$14,,AI$19)),
_xlpm.Res, IF(OR(_xlpm.val="",_xlpm.val="Error"),"",_xlpm.val),
_xlpm.Res
)</f>
        <v>#NAME?</v>
      </c>
      <c r="AJ50" s="1669" t="e" cm="1">
        <f t="array" aca="1" ref="AJ50" ca="1">_xlfn.LET(
_xlpm.val,IF($F50 = "",val_blankRefText,  _xldudf_CX_GET(CX_ENTITY,($F50),AJ$11,AJ$14,,AJ$19)),
_xlpm.Res, IF(OR(_xlpm.val="",_xlpm.val="Error"),"",_xlpm.val),
_xlpm.Res
)</f>
        <v>#NAME?</v>
      </c>
      <c r="AK50" s="1669" t="e" cm="1">
        <f t="array" aca="1" ref="AK50" ca="1">_xlfn.LET(
_xlpm.val,IF($F50 = "",val_blankRefText,  _xldudf_CX_GET(CX_ENTITY,($F50),AK$11,AK$14,,AK$19)),
_xlpm.Res, IF(OR(_xlpm.val="",_xlpm.val="Error"),"",_xlpm.val),
_xlpm.Res
)</f>
        <v>#NAME?</v>
      </c>
      <c r="AL50" s="1669" t="e" cm="1">
        <f t="array" aca="1" ref="AL50" ca="1">_xlfn.LET(
_xlpm.val,IF($F50 = "",val_blankRefText,  _xldudf_CX_GET(CX_ENTITY,($F50),AL$11,AL$14,,AL$19)),
_xlpm.Res, IF(OR(_xlpm.val="",_xlpm.val="Error"),"",_xlpm.val),
_xlpm.Res
)</f>
        <v>#NAME?</v>
      </c>
      <c r="AM50" s="1669" t="e" cm="1">
        <f t="array" aca="1" ref="AM50" ca="1">_xlfn.LET(
_xlpm.val,IF($F50 = "",val_blankRefText,  _xldudf_CX_GET(CX_ENTITY,($F50),AM$11,AM$14,,AM$19)),
_xlpm.Res, IF(OR(_xlpm.val="",_xlpm.val="Error"),"",_xlpm.val),
_xlpm.Res
)</f>
        <v>#NAME?</v>
      </c>
      <c r="AN50" s="1669" t="e" cm="1">
        <f t="array" aca="1" ref="AN50" ca="1">_xlfn.LET(
_xlpm.val,IF($F50 = "",val_blankRefText,  _xldudf_CX_GET(CX_ENTITY,($F50),AN$11,AN$14,,AN$19)),
_xlpm.Res, IF(OR(_xlpm.val="",_xlpm.val="Error"),"",_xlpm.val),
_xlpm.Res
)</f>
        <v>#NAME?</v>
      </c>
      <c r="AO50" s="1669" t="e" cm="1">
        <f t="array" aca="1" ref="AO50" ca="1">_xlfn.LET(
_xlpm.val,IF($F50 = "",val_blankRefText,  _xldudf_CX_GET(CX_ENTITY,($F50),AO$11,AO$14,,AO$19)),
_xlpm.Res, IF(OR(_xlpm.val="",_xlpm.val="Error"),"",_xlpm.val),
_xlpm.Res
)</f>
        <v>#NAME?</v>
      </c>
      <c r="AP50" s="1669" t="e" cm="1">
        <f t="array" aca="1" ref="AP50" ca="1">_xlfn.LET(
_xlpm.val,IF($F50 = "",val_blankRefText,  _xldudf_CX_GET(CX_ENTITY,($F50),AP$11,AP$14,,AP$19)),
_xlpm.Res, IF(OR(_xlpm.val="",_xlpm.val="Error"),"",_xlpm.val),
_xlpm.Res
)</f>
        <v>#NAME?</v>
      </c>
      <c r="AQ50" s="1669" t="e" cm="1">
        <f t="array" aca="1" ref="AQ50" ca="1">_xlfn.LET(
_xlpm.val,IF($F50 = "",val_blankRefText,  _xldudf_CX_GET(CX_ENTITY,($F50),AQ$11,AQ$14,,AQ$19)),
_xlpm.Res, IF(OR(_xlpm.val="",_xlpm.val="Error"),"",_xlpm.val),
_xlpm.Res
)</f>
        <v>#NAME?</v>
      </c>
      <c r="AR50" s="1669" t="e" cm="1">
        <f t="array" aca="1" ref="AR50" ca="1">_xlfn.LET(
_xlpm.val,IF($F50 = "",val_blankRefText,  _xldudf_CX_GET(CX_ENTITY,($F50),AR$11,AR$14,,AR$19)),
_xlpm.Res, IF(OR(_xlpm.val="",_xlpm.val="Error"),"",_xlpm.val),
_xlpm.Res
)</f>
        <v>#NAME?</v>
      </c>
      <c r="AS50" s="1669" t="e" cm="1">
        <f t="array" aca="1" ref="AS50" ca="1">_xlfn.LET(
_xlpm.val,IF($F50 = "",val_blankRefText,  _xldudf_CX_GET(CX_ENTITY,($F50),AS$11,AS$14,,AS$19)),
_xlpm.Res, IF(OR(_xlpm.val="",_xlpm.val="Error"),"",_xlpm.val),
_xlpm.Res
)</f>
        <v>#NAME?</v>
      </c>
      <c r="AT50" s="1669" t="e" cm="1">
        <f t="array" aca="1" ref="AT50" ca="1">_xlfn.LET(
_xlpm.val,IF($F50 = "",val_blankRefText,  _xldudf_CX_GET(CX_ENTITY,($F50),AT$11,AT$14,,AT$19)),
_xlpm.Res, IF(OR(_xlpm.val="",_xlpm.val="Error"),"",_xlpm.val),
_xlpm.Res
)</f>
        <v>#NAME?</v>
      </c>
      <c r="AU50" s="1669" t="e" cm="1">
        <f t="array" aca="1" ref="AU50" ca="1">_xlfn.LET(
_xlpm.val,IF($F50 = "",val_blankRefText,  _xldudf_CX_GET(CX_ENTITY,($F50),AU$11,AU$14,,AU$19)),
_xlpm.Res, IF(OR(_xlpm.val="",_xlpm.val="Error"),"",_xlpm.val),
_xlpm.Res
)</f>
        <v>#NAME?</v>
      </c>
      <c r="AV50" s="1669" t="e" cm="1">
        <f t="array" aca="1" ref="AV50" ca="1">_xlfn.LET(
_xlpm.val,IF($F50 = "",val_blankRefText,  _xldudf_CX_GET(CX_ENTITY,($F50),AV$11,AV$14,,AV$19)),
_xlpm.Res, IF(OR(_xlpm.val="",_xlpm.val="Error"),"",_xlpm.val),
_xlpm.Res
)</f>
        <v>#NAME?</v>
      </c>
      <c r="AW50" s="1669" t="e" cm="1">
        <f t="array" aca="1" ref="AW50" ca="1">_xlfn.LET(
_xlpm.val,IF($F50 = "",val_blankRefText,  _xldudf_CX_GET(CX_ENTITY,($F50),AW$11,AW$14,,AW$19)),
_xlpm.Res, IF(OR(_xlpm.val="",_xlpm.val="Error"),"",_xlpm.val),
_xlpm.Res
)</f>
        <v>#NAME?</v>
      </c>
      <c r="AX50" s="1669" t="e" cm="1">
        <f t="array" aca="1" ref="AX50" ca="1">_xlfn.LET(
_xlpm.val,IF($F50 = "",val_blankRefText,  _xldudf_CX_GET(CX_ENTITY,($F50),AX$11,AX$14,,AX$19)),
_xlpm.Res, IF(OR(_xlpm.val="",_xlpm.val="Error"),"",_xlpm.val),
_xlpm.Res
)</f>
        <v>#NAME?</v>
      </c>
      <c r="AY50" s="1669" t="e" cm="1">
        <f t="array" aca="1" ref="AY50" ca="1">_xlfn.LET(
_xlpm.val,IF($F50 = "",val_blankRefText,  _xldudf_CX_GET(CX_ENTITY,($F50),AY$11,AY$14,,AY$19)),
_xlpm.Res, IF(OR(_xlpm.val="",_xlpm.val="Error"),"",_xlpm.val),
_xlpm.Res
)</f>
        <v>#NAME?</v>
      </c>
      <c r="AZ50" s="1669" t="e" cm="1">
        <f t="array" aca="1" ref="AZ50" ca="1">_xlfn.LET(
_xlpm.val,IF($F50 = "",val_blankRefText,  _xldudf_CX_GET(CX_ENTITY,($F50),AZ$11,AZ$14,,AZ$19)),
_xlpm.Res, IF(OR(_xlpm.val="",_xlpm.val="Error"),"",_xlpm.val),
_xlpm.Res
)</f>
        <v>#NAME?</v>
      </c>
      <c r="BA50" s="1669" t="e" cm="1">
        <f t="array" aca="1" ref="BA50" ca="1">_xlfn.LET(
_xlpm.val,IF($F50 = "",val_blankRefText,  _xldudf_CX_GET(CX_ENTITY,($F50),BA$11,BA$14,,BA$19)),
_xlpm.Res, IF(OR(_xlpm.val="",_xlpm.val="Error"),"",_xlpm.val),
_xlpm.Res
)</f>
        <v>#NAME?</v>
      </c>
      <c r="BB50" s="1669" t="e" cm="1">
        <f t="array" aca="1" ref="BB50" ca="1">_xlfn.LET(
_xlpm.val,IF($F50 = "",val_blankRefText,  _xldudf_CX_GET(CX_ENTITY,($F50),BB$11,BB$14,,BB$19)),
_xlpm.Res, IF(OR(_xlpm.val="",_xlpm.val="Error"),"",_xlpm.val),
_xlpm.Res
)</f>
        <v>#NAME?</v>
      </c>
      <c r="BC50" s="1669" t="e" cm="1">
        <f t="array" aca="1" ref="BC50" ca="1">_xlfn.LET(
_xlpm.val,IF($F50 = "",val_blankRefText,  _xldudf_CX_GET(CX_ENTITY,($F50),BC$11,BC$14,,BC$19)),
_xlpm.Res, IF(OR(_xlpm.val="",_xlpm.val="Error"),"",_xlpm.val),
_xlpm.Res
)</f>
        <v>#NAME?</v>
      </c>
      <c r="BD50" s="1669" t="e" cm="1">
        <f t="array" aca="1" ref="BD50" ca="1">_xlfn.LET(
_xlpm.val,IF($F50 = "",val_blankRefText,  _xldudf_CX_GET(CX_ENTITY,($F50),BD$11,BD$14,,BD$19)),
_xlpm.Res, IF(OR(_xlpm.val="",_xlpm.val="Error"),"",_xlpm.val),
_xlpm.Res
)</f>
        <v>#NAME?</v>
      </c>
      <c r="BE50" s="1669" t="e" cm="1">
        <f t="array" aca="1" ref="BE50" ca="1">_xlfn.LET(
_xlpm.val,IF($F50 = "",val_blankRefText,  _xldudf_CX_GET(CX_ENTITY,($F50),BE$11,BE$14,,BE$19)),
_xlpm.Res, IF(OR(_xlpm.val="",_xlpm.val="Error"),"",_xlpm.val),
_xlpm.Res
)</f>
        <v>#NAME?</v>
      </c>
      <c r="BF50" s="1669" t="e" cm="1">
        <f t="array" aca="1" ref="BF50" ca="1">_xlfn.LET(
_xlpm.val,IF($F50 = "",val_blankRefText,  _xldudf_CX_GET(CX_ENTITY,($F50),BF$11,BF$14,,BF$19)),
_xlpm.Res, IF(OR(_xlpm.val="",_xlpm.val="Error"),"",_xlpm.val),
_xlpm.Res
)</f>
        <v>#NAME?</v>
      </c>
      <c r="BG50" s="1669" t="e" cm="1">
        <f t="array" aca="1" ref="BG50" ca="1">_xlfn.LET(
_xlpm.val,IF($F50 = "",val_blankRefText,  _xldudf_CX_GET(CX_ENTITY,($F50),BG$11,BG$14,,BG$19)),
_xlpm.Res, IF(OR(_xlpm.val="",_xlpm.val="Error"),"",_xlpm.val),
_xlpm.Res
)</f>
        <v>#NAME?</v>
      </c>
      <c r="BH50" s="1669" t="e" cm="1">
        <f t="array" aca="1" ref="BH50" ca="1">_xlfn.LET(
_xlpm.val,IF($F50 = "",val_blankRefText,  _xldudf_CX_GET(CX_ENTITY,($F50),BH$11,BH$14,,BH$19)),
_xlpm.Res, IF(OR(_xlpm.val="",_xlpm.val="Error"),"",_xlpm.val),
_xlpm.Res
)</f>
        <v>#NAME?</v>
      </c>
      <c r="BI50" s="1669" t="e" cm="1">
        <f t="array" aca="1" ref="BI50" ca="1">_xlfn.LET(
_xlpm.val,IF($F50 = "",val_blankRefText,  _xldudf_CX_GET(CX_ENTITY,($F50),BI$11,BI$14,,BI$19)),
_xlpm.Res, IF(OR(_xlpm.val="",_xlpm.val="Error"),"",_xlpm.val),
_xlpm.Res
)</f>
        <v>#NAME?</v>
      </c>
      <c r="BJ50" s="1669" t="e" cm="1">
        <f t="array" aca="1" ref="BJ50" ca="1">_xlfn.LET(
_xlpm.val,IF($F50 = "",val_blankRefText,  _xldudf_CX_GET(CX_ENTITY,($F50),BJ$11,BJ$14,,BJ$19)),
_xlpm.Res, IF(OR(_xlpm.val="",_xlpm.val="Error"),"",_xlpm.val),
_xlpm.Res
)</f>
        <v>#NAME?</v>
      </c>
      <c r="BK50" s="1669" t="e" cm="1">
        <f t="array" aca="1" ref="BK50" ca="1">_xlfn.LET(
_xlpm.val,IF($F50 = "",val_blankRefText,  _xldudf_CX_GET(CX_ENTITY,($F50),BK$11,BK$14,,BK$19)),
_xlpm.Res, IF(OR(_xlpm.val="",_xlpm.val="Error"),"",_xlpm.val),
_xlpm.Res
)</f>
        <v>#NAME?</v>
      </c>
      <c r="BL50" s="1669" t="e" cm="1">
        <f t="array" aca="1" ref="BL50" ca="1">_xlfn.LET(
_xlpm.val,IF($F50 = "",val_blankRefText,  _xldudf_CX_GET(CX_ENTITY,($F50),BL$11,BL$14,,BL$19)),
_xlpm.Res, IF(OR(_xlpm.val="",_xlpm.val="Error"),"",_xlpm.val),
_xlpm.Res
)</f>
        <v>#NAME?</v>
      </c>
      <c r="BM50" s="1669" t="e" cm="1">
        <f t="array" aca="1" ref="BM50" ca="1">_xlfn.LET(
_xlpm.val,IF($F50 = "",val_blankRefText,  _xldudf_CX_GET(CX_ENTITY,($F50),BM$11,BM$14,,BM$19)),
_xlpm.Res, IF(OR(_xlpm.val="",_xlpm.val="Error"),"",_xlpm.val),
_xlpm.Res
)</f>
        <v>#NAME?</v>
      </c>
      <c r="BN50" s="1669" t="e" cm="1">
        <f t="array" aca="1" ref="BN50" ca="1">_xlfn.LET(
_xlpm.val,IF($F50 = "",val_blankRefText,  _xldudf_CX_GET(CX_ENTITY,($F50),BN$11,BN$14,,BN$19)),
_xlpm.Res, IF(OR(_xlpm.val="",_xlpm.val="Error"),"",_xlpm.val),
_xlpm.Res
)</f>
        <v>#NAME?</v>
      </c>
      <c r="BO50" s="2095"/>
      <c r="BP50" s="2095"/>
      <c r="BQ50" s="2095"/>
      <c r="BR50" s="2095"/>
      <c r="BS50" s="2095"/>
      <c r="BT50" s="2095"/>
      <c r="BU50" s="2095"/>
      <c r="BV50" s="2095"/>
      <c r="BW50" s="2095"/>
      <c r="BX50" s="2095"/>
      <c r="BY50" s="2095"/>
      <c r="BZ50" s="2095"/>
      <c r="CA50" s="926"/>
      <c r="CB50" s="921"/>
      <c r="CC50" s="927"/>
      <c r="CD50" s="919" t="e" cm="1">
        <f t="array" aca="1" ref="CD50" ca="1">_xlfn.XLOOKUP(BS!CD$11, array_timeline, BS!$AD50:$BN50)</f>
        <v>#NAME?</v>
      </c>
      <c r="CE50" s="919" t="e" cm="1">
        <f t="array" aca="1" ref="CE50" ca="1">_xlfn.XLOOKUP(BS!CE$11, array_timeline, BS!$AD50:$BN50)</f>
        <v>#NAME?</v>
      </c>
      <c r="CF50" s="925"/>
      <c r="CG50" s="919" t="e" cm="1">
        <f t="array" aca="1" ref="CG50" ca="1">_xlfn.LET(
_xlpm.val,IF($F50 = "",val_blankRefText,  _xldudf_CX_GET(CX_ENTITY,($F50),CG$11,CG$14,,(CG$19))),
_xlpm.Res, IF(OR(_xlpm.val="",_xlpm.val="Error"),"",_xlpm.val),
_xlpm.Res
)</f>
        <v>#NAME?</v>
      </c>
      <c r="CH50" s="919" t="e" cm="1">
        <f t="array" aca="1" ref="CH50" ca="1">_xlfn.LET(
_xlpm.val,IF($F50 = "",val_blankRefText,  _xldudf_CX_GET(CX_ENTITY,($F50),CH$11,CH$14,,(CH$19))),
_xlpm.Res, IF(OR(_xlpm.val="",_xlpm.val="Error"),"",_xlpm.val),
_xlpm.Res
)</f>
        <v>#NAME?</v>
      </c>
      <c r="CI50" s="924"/>
    </row>
    <row r="51" spans="1:87" ht="18">
      <c r="A51" s="693"/>
      <c r="B51" s="577"/>
      <c r="C51" s="577"/>
      <c r="D51" s="577"/>
      <c r="E51" s="577"/>
      <c r="F51" s="574"/>
      <c r="G51" s="401"/>
      <c r="H51" s="585"/>
      <c r="I51" s="401"/>
      <c r="J51" s="586"/>
      <c r="K51" s="586"/>
      <c r="L51" s="578"/>
      <c r="N51" s="158"/>
      <c r="O51" s="101"/>
      <c r="P51" s="52"/>
      <c r="Q51" s="101"/>
      <c r="R51" s="126"/>
      <c r="S51" s="101"/>
      <c r="T51" s="101"/>
      <c r="U51" s="39"/>
      <c r="W51" s="944"/>
      <c r="X51" s="754"/>
      <c r="Y51" s="1812"/>
      <c r="Z51" s="128"/>
      <c r="AA51" s="803"/>
      <c r="AB51" s="97"/>
      <c r="AC51" s="803"/>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693"/>
      <c r="B52" s="577"/>
      <c r="C52" s="577"/>
      <c r="D52" s="577"/>
      <c r="E52" s="577"/>
      <c r="F52" s="574"/>
      <c r="G52" s="401"/>
      <c r="H52" s="585"/>
      <c r="I52" s="401"/>
      <c r="J52" s="586"/>
      <c r="K52" s="586"/>
      <c r="L52" s="578"/>
      <c r="N52" s="158"/>
      <c r="O52" s="101"/>
      <c r="P52" s="52"/>
      <c r="Q52" s="101"/>
      <c r="R52" s="101"/>
      <c r="S52" s="101"/>
      <c r="T52" s="101"/>
      <c r="U52" s="39"/>
      <c r="W52" s="944"/>
      <c r="X52" s="754"/>
      <c r="Y52" s="950"/>
      <c r="Z52" s="128"/>
      <c r="AA52" s="803"/>
      <c r="AB52" s="803"/>
      <c r="AC52" s="803"/>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693"/>
      <c r="B53" s="577"/>
      <c r="C53" s="577"/>
      <c r="D53" s="577"/>
      <c r="E53" s="577"/>
      <c r="F53" s="574"/>
      <c r="G53" s="401"/>
      <c r="H53" s="1375"/>
      <c r="I53" s="401"/>
      <c r="J53" s="586"/>
      <c r="K53" s="586"/>
      <c r="L53" s="578"/>
      <c r="N53" s="158"/>
      <c r="O53" s="101"/>
      <c r="P53" s="52"/>
      <c r="Q53" s="101"/>
      <c r="R53" s="126"/>
      <c r="S53" s="101"/>
      <c r="T53" s="101"/>
      <c r="U53" s="39"/>
      <c r="W53" s="944"/>
      <c r="X53" s="754"/>
      <c r="Y53" s="1813"/>
      <c r="Z53" s="128"/>
      <c r="AA53" s="991"/>
      <c r="AB53" s="991"/>
      <c r="AC53" s="803"/>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159"/>
      <c r="CE53" s="3160"/>
      <c r="CF53" s="1471"/>
      <c r="CG53" s="3151"/>
      <c r="CH53" s="3152"/>
      <c r="CI53" s="200"/>
    </row>
    <row r="54" spans="1:87" ht="27.75" customHeight="1">
      <c r="A54" s="693"/>
      <c r="B54" s="577"/>
      <c r="C54" s="577"/>
      <c r="D54" s="577"/>
      <c r="E54" s="577"/>
      <c r="F54" s="574"/>
      <c r="G54" s="401"/>
      <c r="H54" s="1375"/>
      <c r="I54" s="401"/>
      <c r="J54" s="586"/>
      <c r="K54" s="586"/>
      <c r="L54" s="578"/>
      <c r="N54" s="158"/>
      <c r="O54" s="101"/>
      <c r="P54" s="52"/>
      <c r="Q54" s="101"/>
      <c r="R54" s="101"/>
      <c r="S54" s="101"/>
      <c r="T54" s="101"/>
      <c r="U54" s="39"/>
      <c r="W54" s="974"/>
      <c r="X54" s="974"/>
      <c r="Y54" s="974"/>
      <c r="Z54" s="973"/>
      <c r="AA54" s="974"/>
      <c r="AB54" s="985"/>
      <c r="AC54" s="985"/>
      <c r="AD54" s="977">
        <f t="shared" ref="AD54:BN54" si="5">IFERROR(AD11, "")</f>
        <v>44926</v>
      </c>
      <c r="AE54" s="977">
        <f t="shared" si="5"/>
        <v>44957</v>
      </c>
      <c r="AF54" s="977">
        <f t="shared" si="5"/>
        <v>44985</v>
      </c>
      <c r="AG54" s="977">
        <f t="shared" si="5"/>
        <v>45016</v>
      </c>
      <c r="AH54" s="977">
        <f t="shared" si="5"/>
        <v>45046</v>
      </c>
      <c r="AI54" s="977">
        <f t="shared" si="5"/>
        <v>45077</v>
      </c>
      <c r="AJ54" s="977">
        <f t="shared" si="5"/>
        <v>45107</v>
      </c>
      <c r="AK54" s="977">
        <f t="shared" si="5"/>
        <v>45138</v>
      </c>
      <c r="AL54" s="977">
        <f t="shared" si="5"/>
        <v>45169</v>
      </c>
      <c r="AM54" s="977">
        <f t="shared" si="5"/>
        <v>45199</v>
      </c>
      <c r="AN54" s="977">
        <f t="shared" si="5"/>
        <v>45230</v>
      </c>
      <c r="AO54" s="977">
        <f t="shared" si="5"/>
        <v>45260</v>
      </c>
      <c r="AP54" s="977">
        <f t="shared" si="5"/>
        <v>45291</v>
      </c>
      <c r="AQ54" s="977">
        <f t="shared" si="5"/>
        <v>45322</v>
      </c>
      <c r="AR54" s="977">
        <f t="shared" si="5"/>
        <v>45351</v>
      </c>
      <c r="AS54" s="977">
        <f t="shared" si="5"/>
        <v>45382</v>
      </c>
      <c r="AT54" s="977">
        <f t="shared" si="5"/>
        <v>45412</v>
      </c>
      <c r="AU54" s="977">
        <f t="shared" si="5"/>
        <v>45443</v>
      </c>
      <c r="AV54" s="977">
        <f t="shared" si="5"/>
        <v>45473</v>
      </c>
      <c r="AW54" s="977">
        <f t="shared" si="5"/>
        <v>45504</v>
      </c>
      <c r="AX54" s="977">
        <f t="shared" si="5"/>
        <v>45535</v>
      </c>
      <c r="AY54" s="977">
        <f t="shared" si="5"/>
        <v>45565</v>
      </c>
      <c r="AZ54" s="977">
        <f t="shared" si="5"/>
        <v>45596</v>
      </c>
      <c r="BA54" s="977">
        <f t="shared" si="5"/>
        <v>45626</v>
      </c>
      <c r="BB54" s="977">
        <f t="shared" si="5"/>
        <v>45657</v>
      </c>
      <c r="BC54" s="977">
        <f t="shared" si="5"/>
        <v>45688</v>
      </c>
      <c r="BD54" s="977">
        <f t="shared" si="5"/>
        <v>45716</v>
      </c>
      <c r="BE54" s="977">
        <f t="shared" si="5"/>
        <v>45747</v>
      </c>
      <c r="BF54" s="977">
        <f t="shared" si="5"/>
        <v>45777</v>
      </c>
      <c r="BG54" s="977">
        <f t="shared" si="5"/>
        <v>45808</v>
      </c>
      <c r="BH54" s="977">
        <f t="shared" si="5"/>
        <v>45838</v>
      </c>
      <c r="BI54" s="977">
        <f t="shared" si="5"/>
        <v>45869</v>
      </c>
      <c r="BJ54" s="977">
        <f t="shared" si="5"/>
        <v>45900</v>
      </c>
      <c r="BK54" s="977">
        <f t="shared" si="5"/>
        <v>45930</v>
      </c>
      <c r="BL54" s="977">
        <f t="shared" si="5"/>
        <v>45961</v>
      </c>
      <c r="BM54" s="977">
        <f t="shared" si="5"/>
        <v>45991</v>
      </c>
      <c r="BN54" s="978">
        <f t="shared" si="5"/>
        <v>46022</v>
      </c>
      <c r="BO54" s="2090"/>
      <c r="BP54" s="2090"/>
      <c r="BQ54" s="2090"/>
      <c r="BR54" s="2090"/>
      <c r="BS54" s="2090"/>
      <c r="BT54" s="2090"/>
      <c r="BU54" s="2090"/>
      <c r="BV54" s="2090"/>
      <c r="BW54" s="2090"/>
      <c r="BX54" s="2090"/>
      <c r="BY54" s="2090"/>
      <c r="BZ54" s="2090"/>
      <c r="CA54" s="926"/>
      <c r="CB54" s="921"/>
      <c r="CC54" s="958"/>
      <c r="CD54" s="982" t="e" cm="1">
        <f t="array" aca="1" ref="CD54" ca="1">EOMONTH(val_currentFYE,-24)</f>
        <v>#NAME?</v>
      </c>
      <c r="CE54" s="983" t="e" cm="1">
        <f t="array" aca="1" ref="CE54" ca="1">EOMONTH(val_currentFYE,-12)</f>
        <v>#NAME?</v>
      </c>
      <c r="CF54" s="128"/>
      <c r="CG54" s="982" t="e" cm="1">
        <f t="array" aca="1" ref="CG54" ca="1">val_currentFYE</f>
        <v>#NAME?</v>
      </c>
      <c r="CH54" s="983" t="e" cm="1">
        <f t="array" aca="1" ref="CH54" ca="1">val_currentFYE</f>
        <v>#NAME?</v>
      </c>
      <c r="CI54" s="200"/>
    </row>
    <row r="55" spans="1:87" ht="18" outlineLevel="1">
      <c r="A55" s="693"/>
      <c r="B55" s="577"/>
      <c r="C55" s="577"/>
      <c r="D55" s="577"/>
      <c r="E55" s="577"/>
      <c r="F55" s="574"/>
      <c r="G55" s="401"/>
      <c r="H55" s="1375"/>
      <c r="I55" s="401"/>
      <c r="J55" s="586"/>
      <c r="K55" s="586"/>
      <c r="L55" s="578"/>
      <c r="N55" s="158"/>
      <c r="O55" s="101"/>
      <c r="P55" s="52"/>
      <c r="Q55" s="101"/>
      <c r="R55" s="126"/>
      <c r="S55" s="101"/>
      <c r="T55" s="101"/>
      <c r="U55" s="39"/>
      <c r="W55" s="938"/>
      <c r="X55" s="752"/>
      <c r="Y55" s="951"/>
      <c r="Z55" s="553"/>
      <c r="AA55" s="992"/>
      <c r="AB55" s="97"/>
      <c r="AC55" s="97"/>
      <c r="AD55" s="960" t="e" cm="1">
        <f t="array" aca="1" ref="AD55" ca="1">EOMONTH(AD54,12-MONTH(val_currentFYE))</f>
        <v>#NAME?</v>
      </c>
      <c r="AE55" s="960" t="e" cm="1">
        <f t="array" aca="1" ref="AE55" ca="1">EOMONTH(AE54,12-MONTH(val_currentFYE))</f>
        <v>#NAME?</v>
      </c>
      <c r="AF55" s="960" t="e" cm="1">
        <f t="array" aca="1" ref="AF55" ca="1">EOMONTH(AF54,12-MONTH(val_currentFYE))</f>
        <v>#NAME?</v>
      </c>
      <c r="AG55" s="960" t="e" cm="1">
        <f t="array" aca="1" ref="AG55" ca="1">EOMONTH(AG54,12-MONTH(val_currentFYE))</f>
        <v>#NAME?</v>
      </c>
      <c r="AH55" s="960" t="e" cm="1">
        <f t="array" aca="1" ref="AH55" ca="1">EOMONTH(AH54,12-MONTH(val_currentFYE))</f>
        <v>#NAME?</v>
      </c>
      <c r="AI55" s="960" t="e" cm="1">
        <f t="array" aca="1" ref="AI55" ca="1">EOMONTH(AI54,12-MONTH(val_currentFYE))</f>
        <v>#NAME?</v>
      </c>
      <c r="AJ55" s="960" t="e" cm="1">
        <f t="array" aca="1" ref="AJ55" ca="1">EOMONTH(AJ54,12-MONTH(val_currentFYE))</f>
        <v>#NAME?</v>
      </c>
      <c r="AK55" s="960" t="e" cm="1">
        <f t="array" aca="1" ref="AK55" ca="1">EOMONTH(AK54,12-MONTH(val_currentFYE))</f>
        <v>#NAME?</v>
      </c>
      <c r="AL55" s="960" t="e" cm="1">
        <f t="array" aca="1" ref="AL55" ca="1">EOMONTH(AL54,12-MONTH(val_currentFYE))</f>
        <v>#NAME?</v>
      </c>
      <c r="AM55" s="960" t="e" cm="1">
        <f t="array" aca="1" ref="AM55" ca="1">EOMONTH(AM54,12-MONTH(val_currentFYE))</f>
        <v>#NAME?</v>
      </c>
      <c r="AN55" s="960" t="e" cm="1">
        <f t="array" aca="1" ref="AN55" ca="1">EOMONTH(AN54,12-MONTH(val_currentFYE))</f>
        <v>#NAME?</v>
      </c>
      <c r="AO55" s="960" t="e" cm="1">
        <f t="array" aca="1" ref="AO55" ca="1">EOMONTH(AO54,12-MONTH(val_currentFYE))</f>
        <v>#NAME?</v>
      </c>
      <c r="AP55" s="960" t="e" cm="1">
        <f t="array" aca="1" ref="AP55" ca="1">EOMONTH(AP54,12-MONTH(val_currentFYE))</f>
        <v>#NAME?</v>
      </c>
      <c r="AQ55" s="960" t="e" cm="1">
        <f t="array" aca="1" ref="AQ55" ca="1">EOMONTH(AQ54,12-MONTH(val_currentFYE))</f>
        <v>#NAME?</v>
      </c>
      <c r="AR55" s="960" t="e" cm="1">
        <f t="array" aca="1" ref="AR55" ca="1">EOMONTH(AR54,12-MONTH(val_currentFYE))</f>
        <v>#NAME?</v>
      </c>
      <c r="AS55" s="960" t="e" cm="1">
        <f t="array" aca="1" ref="AS55" ca="1">EOMONTH(AS54,12-MONTH(val_currentFYE))</f>
        <v>#NAME?</v>
      </c>
      <c r="AT55" s="960" t="e" cm="1">
        <f t="array" aca="1" ref="AT55" ca="1">EOMONTH(AT54,12-MONTH(val_currentFYE))</f>
        <v>#NAME?</v>
      </c>
      <c r="AU55" s="960" t="e" cm="1">
        <f t="array" aca="1" ref="AU55" ca="1">EOMONTH(AU54,12-MONTH(val_currentFYE))</f>
        <v>#NAME?</v>
      </c>
      <c r="AV55" s="960" t="e" cm="1">
        <f t="array" aca="1" ref="AV55" ca="1">EOMONTH(AV54,12-MONTH(val_currentFYE))</f>
        <v>#NAME?</v>
      </c>
      <c r="AW55" s="960" t="e" cm="1">
        <f t="array" aca="1" ref="AW55" ca="1">EOMONTH(AW54,12-MONTH(val_currentFYE))</f>
        <v>#NAME?</v>
      </c>
      <c r="AX55" s="960" t="e" cm="1">
        <f t="array" aca="1" ref="AX55" ca="1">EOMONTH(AX54,12-MONTH(val_currentFYE))</f>
        <v>#NAME?</v>
      </c>
      <c r="AY55" s="960" t="e" cm="1">
        <f t="array" aca="1" ref="AY55" ca="1">EOMONTH(AY54,12-MONTH(val_currentFYE))</f>
        <v>#NAME?</v>
      </c>
      <c r="AZ55" s="960" t="e" cm="1">
        <f t="array" aca="1" ref="AZ55" ca="1">EOMONTH(AZ54,12-MONTH(val_currentFYE))</f>
        <v>#NAME?</v>
      </c>
      <c r="BA55" s="960" t="e" cm="1">
        <f t="array" aca="1" ref="BA55" ca="1">EOMONTH(BA54,12-MONTH(val_currentFYE))</f>
        <v>#NAME?</v>
      </c>
      <c r="BB55" s="960" t="e" cm="1">
        <f t="array" aca="1" ref="BB55" ca="1">EOMONTH(BB54,12-MONTH(val_currentFYE))</f>
        <v>#NAME?</v>
      </c>
      <c r="BC55" s="960" t="e" cm="1">
        <f t="array" aca="1" ref="BC55" ca="1">EOMONTH(BC54,12-MONTH(val_currentFYE))</f>
        <v>#NAME?</v>
      </c>
      <c r="BD55" s="960" t="e" cm="1">
        <f t="array" aca="1" ref="BD55" ca="1">EOMONTH(BD54,12-MONTH(val_currentFYE))</f>
        <v>#NAME?</v>
      </c>
      <c r="BE55" s="960" t="e" cm="1">
        <f t="array" aca="1" ref="BE55" ca="1">EOMONTH(BE54,12-MONTH(val_currentFYE))</f>
        <v>#NAME?</v>
      </c>
      <c r="BF55" s="960" t="e" cm="1">
        <f t="array" aca="1" ref="BF55" ca="1">EOMONTH(BF54,12-MONTH(val_currentFYE))</f>
        <v>#NAME?</v>
      </c>
      <c r="BG55" s="960" t="e" cm="1">
        <f t="array" aca="1" ref="BG55" ca="1">EOMONTH(BG54,12-MONTH(val_currentFYE))</f>
        <v>#NAME?</v>
      </c>
      <c r="BH55" s="960" t="e" cm="1">
        <f t="array" aca="1" ref="BH55" ca="1">EOMONTH(BH54,12-MONTH(val_currentFYE))</f>
        <v>#NAME?</v>
      </c>
      <c r="BI55" s="960" t="e" cm="1">
        <f t="array" aca="1" ref="BI55" ca="1">EOMONTH(BI54,12-MONTH(val_currentFYE))</f>
        <v>#NAME?</v>
      </c>
      <c r="BJ55" s="960" t="e" cm="1">
        <f t="array" aca="1" ref="BJ55" ca="1">EOMONTH(BJ54,12-MONTH(val_currentFYE))</f>
        <v>#NAME?</v>
      </c>
      <c r="BK55" s="960" t="e" cm="1">
        <f t="array" aca="1" ref="BK55" ca="1">EOMONTH(BK54,12-MONTH(val_currentFYE))</f>
        <v>#NAME?</v>
      </c>
      <c r="BL55" s="960" t="e" cm="1">
        <f t="array" aca="1" ref="BL55" ca="1">EOMONTH(BL54,12-MONTH(val_currentFYE))</f>
        <v>#NAME?</v>
      </c>
      <c r="BM55" s="960" t="e" cm="1">
        <f t="array" aca="1" ref="BM55" ca="1">EOMONTH(BM54,12-MONTH(val_currentFYE))</f>
        <v>#NAME?</v>
      </c>
      <c r="BN55" s="1803" t="e" cm="1">
        <f t="array" aca="1" ref="BN55" ca="1">EOMONTH(BN54,12-MONTH(val_currentFYE))</f>
        <v>#NAME?</v>
      </c>
      <c r="BO55" s="1803"/>
      <c r="BP55" s="1803"/>
      <c r="BQ55" s="1803"/>
      <c r="BR55" s="1803"/>
      <c r="BS55" s="1803"/>
      <c r="BT55" s="1803"/>
      <c r="BU55" s="1803"/>
      <c r="BV55" s="1803"/>
      <c r="BW55" s="1803"/>
      <c r="BX55" s="1803"/>
      <c r="BY55" s="1803"/>
      <c r="BZ55" s="1803"/>
      <c r="CA55" s="926"/>
      <c r="CB55" s="921"/>
      <c r="CC55" s="958"/>
      <c r="CD55" s="841" t="e" cm="1">
        <f t="array" aca="1" ref="CD55" ca="1">YEAR(val_currentFYE)-2</f>
        <v>#NAME?</v>
      </c>
      <c r="CE55" s="842" t="e" cm="1">
        <f t="array" aca="1" ref="CE55" ca="1">YEAR(val_currentFYE)-1</f>
        <v>#NAME?</v>
      </c>
      <c r="CF55" s="128"/>
      <c r="CG55" s="1077" t="e" cm="1">
        <f t="array" aca="1" ref="CG55" ca="1">YEAR(val_currentFYE)</f>
        <v>#NAME?</v>
      </c>
      <c r="CH55" s="1078" t="e" cm="1">
        <f t="array" aca="1" ref="CH55" ca="1">YEAR(val_currentFYE)</f>
        <v>#NAME?</v>
      </c>
      <c r="CI55" s="200"/>
    </row>
    <row r="56" spans="1:87" ht="18" outlineLevel="1">
      <c r="A56" s="693"/>
      <c r="B56" s="577"/>
      <c r="C56" s="577"/>
      <c r="D56" s="577"/>
      <c r="E56" s="577"/>
      <c r="F56" s="574"/>
      <c r="G56" s="401"/>
      <c r="H56" s="401"/>
      <c r="I56" s="401"/>
      <c r="J56" s="586"/>
      <c r="K56" s="586"/>
      <c r="L56" s="578"/>
      <c r="N56" s="158"/>
      <c r="O56" s="101"/>
      <c r="P56" s="52"/>
      <c r="Q56" s="101"/>
      <c r="R56" s="101"/>
      <c r="S56" s="101"/>
      <c r="T56" s="101"/>
      <c r="U56" s="39"/>
      <c r="W56" s="938"/>
      <c r="X56" s="752"/>
      <c r="Y56" s="952"/>
      <c r="Z56" s="128"/>
      <c r="AA56" s="800"/>
      <c r="AB56" s="97"/>
      <c r="AC56" s="97"/>
      <c r="AD56" s="960" t="s">
        <v>225</v>
      </c>
      <c r="AE56" s="960" t="str">
        <f t="shared" ref="AE56:BN56" si="6">$AD$14</f>
        <v>As of</v>
      </c>
      <c r="AF56" s="960" t="str">
        <f t="shared" si="6"/>
        <v>As of</v>
      </c>
      <c r="AG56" s="960" t="str">
        <f t="shared" si="6"/>
        <v>As of</v>
      </c>
      <c r="AH56" s="960" t="str">
        <f t="shared" si="6"/>
        <v>As of</v>
      </c>
      <c r="AI56" s="960" t="str">
        <f t="shared" si="6"/>
        <v>As of</v>
      </c>
      <c r="AJ56" s="960" t="str">
        <f t="shared" si="6"/>
        <v>As of</v>
      </c>
      <c r="AK56" s="960" t="str">
        <f t="shared" si="6"/>
        <v>As of</v>
      </c>
      <c r="AL56" s="960" t="str">
        <f t="shared" si="6"/>
        <v>As of</v>
      </c>
      <c r="AM56" s="960" t="str">
        <f t="shared" si="6"/>
        <v>As of</v>
      </c>
      <c r="AN56" s="960" t="str">
        <f t="shared" si="6"/>
        <v>As of</v>
      </c>
      <c r="AO56" s="960" t="str">
        <f t="shared" si="6"/>
        <v>As of</v>
      </c>
      <c r="AP56" s="960" t="str">
        <f t="shared" si="6"/>
        <v>As of</v>
      </c>
      <c r="AQ56" s="960" t="str">
        <f t="shared" si="6"/>
        <v>As of</v>
      </c>
      <c r="AR56" s="960" t="str">
        <f t="shared" si="6"/>
        <v>As of</v>
      </c>
      <c r="AS56" s="960" t="str">
        <f t="shared" si="6"/>
        <v>As of</v>
      </c>
      <c r="AT56" s="960" t="str">
        <f t="shared" si="6"/>
        <v>As of</v>
      </c>
      <c r="AU56" s="960" t="str">
        <f t="shared" si="6"/>
        <v>As of</v>
      </c>
      <c r="AV56" s="960" t="str">
        <f t="shared" si="6"/>
        <v>As of</v>
      </c>
      <c r="AW56" s="960" t="str">
        <f t="shared" si="6"/>
        <v>As of</v>
      </c>
      <c r="AX56" s="960" t="str">
        <f t="shared" si="6"/>
        <v>As of</v>
      </c>
      <c r="AY56" s="960" t="str">
        <f t="shared" si="6"/>
        <v>As of</v>
      </c>
      <c r="AZ56" s="960" t="str">
        <f t="shared" si="6"/>
        <v>As of</v>
      </c>
      <c r="BA56" s="960" t="str">
        <f t="shared" si="6"/>
        <v>As of</v>
      </c>
      <c r="BB56" s="960" t="str">
        <f t="shared" si="6"/>
        <v>As of</v>
      </c>
      <c r="BC56" s="960" t="str">
        <f t="shared" si="6"/>
        <v>As of</v>
      </c>
      <c r="BD56" s="960" t="str">
        <f t="shared" si="6"/>
        <v>As of</v>
      </c>
      <c r="BE56" s="960" t="str">
        <f t="shared" si="6"/>
        <v>As of</v>
      </c>
      <c r="BF56" s="960" t="str">
        <f t="shared" si="6"/>
        <v>As of</v>
      </c>
      <c r="BG56" s="960" t="str">
        <f t="shared" si="6"/>
        <v>As of</v>
      </c>
      <c r="BH56" s="960" t="str">
        <f t="shared" si="6"/>
        <v>As of</v>
      </c>
      <c r="BI56" s="960" t="str">
        <f t="shared" si="6"/>
        <v>As of</v>
      </c>
      <c r="BJ56" s="960" t="str">
        <f t="shared" si="6"/>
        <v>As of</v>
      </c>
      <c r="BK56" s="960" t="str">
        <f t="shared" si="6"/>
        <v>As of</v>
      </c>
      <c r="BL56" s="960" t="str">
        <f t="shared" si="6"/>
        <v>As of</v>
      </c>
      <c r="BM56" s="960" t="str">
        <f t="shared" si="6"/>
        <v>As of</v>
      </c>
      <c r="BN56" s="1803" t="str">
        <f t="shared" si="6"/>
        <v>As of</v>
      </c>
      <c r="BO56" s="1803"/>
      <c r="BP56" s="1803"/>
      <c r="BQ56" s="1803"/>
      <c r="BR56" s="1803"/>
      <c r="BS56" s="1803"/>
      <c r="BT56" s="1803"/>
      <c r="BU56" s="1803"/>
      <c r="BV56" s="1803"/>
      <c r="BW56" s="1803"/>
      <c r="BX56" s="1803"/>
      <c r="BY56" s="1803"/>
      <c r="BZ56" s="1803"/>
      <c r="CA56" s="926"/>
      <c r="CB56" s="921"/>
      <c r="CC56" s="958"/>
      <c r="CD56" s="1842" t="str">
        <f>$AD$14</f>
        <v>As of</v>
      </c>
      <c r="CE56" s="49" t="str">
        <f>$AD$14</f>
        <v>As of</v>
      </c>
      <c r="CF56" s="88"/>
      <c r="CG56" s="1836" t="str">
        <f>$AD$14</f>
        <v>As of</v>
      </c>
      <c r="CH56" s="1837" t="str">
        <f>$AD$14</f>
        <v>As of</v>
      </c>
      <c r="CI56" s="200"/>
    </row>
    <row r="57" spans="1:87" ht="18" outlineLevel="1">
      <c r="A57" s="785"/>
      <c r="B57" s="577"/>
      <c r="C57" s="577"/>
      <c r="D57" s="577"/>
      <c r="E57" s="577"/>
      <c r="F57" s="574"/>
      <c r="G57" s="401"/>
      <c r="H57" s="401"/>
      <c r="I57" s="401"/>
      <c r="J57" s="586"/>
      <c r="K57" s="586"/>
      <c r="L57" s="578"/>
      <c r="N57" s="158"/>
      <c r="O57" s="101"/>
      <c r="P57" s="52"/>
      <c r="Q57" s="101"/>
      <c r="R57" s="126"/>
      <c r="S57" s="101"/>
      <c r="T57" s="101"/>
      <c r="U57" s="39"/>
      <c r="W57" s="938"/>
      <c r="X57" s="752"/>
      <c r="Y57" s="953"/>
      <c r="Z57" s="124"/>
      <c r="AA57" s="800"/>
      <c r="AB57" s="97"/>
      <c r="AC57" s="97"/>
      <c r="AD57" s="1003" t="e" cm="1">
        <f t="array" aca="1" ref="AD57" ca="1">IF( MONTH(AD54)= MONTH( val_currentFYE), 1, IF(MOD(MONTH(AD$11) - MONTH(val_currentFYE),3)=0, 2,0))</f>
        <v>#NAME?</v>
      </c>
      <c r="AE57" s="1003" t="e" cm="1">
        <f t="array" aca="1" ref="AE57" ca="1">IF( MONTH(AE54)= MONTH( val_currentFYE), 1, IF(MOD(MONTH(AE$11) - MONTH(val_currentFYE),3)=0, 2,0))</f>
        <v>#NAME?</v>
      </c>
      <c r="AF57" s="1003" t="e" cm="1">
        <f t="array" aca="1" ref="AF57" ca="1">IF( MONTH(AF54)= MONTH( val_currentFYE), 1, IF(MOD(MONTH(AF$11) - MONTH(val_currentFYE),3)=0, 2,0))</f>
        <v>#NAME?</v>
      </c>
      <c r="AG57" s="1003" t="e" cm="1">
        <f t="array" aca="1" ref="AG57" ca="1">IF( MONTH(AG54)= MONTH( val_currentFYE), 1, IF(MOD(MONTH(AG$11) - MONTH(val_currentFYE),3)=0, 2,0))</f>
        <v>#NAME?</v>
      </c>
      <c r="AH57" s="1003" t="e" cm="1">
        <f t="array" aca="1" ref="AH57" ca="1">IF( MONTH(AH54)= MONTH( val_currentFYE), 1, IF(MOD(MONTH(AH$11) - MONTH(val_currentFYE),3)=0, 2,0))</f>
        <v>#NAME?</v>
      </c>
      <c r="AI57" s="1003" t="e" cm="1">
        <f t="array" aca="1" ref="AI57" ca="1">IF( MONTH(AI54)= MONTH( val_currentFYE), 1, IF(MOD(MONTH(AI$11) - MONTH(val_currentFYE),3)=0, 2,0))</f>
        <v>#NAME?</v>
      </c>
      <c r="AJ57" s="1003" t="e" cm="1">
        <f t="array" aca="1" ref="AJ57" ca="1">IF( MONTH(AJ54)= MONTH( val_currentFYE), 1, IF(MOD(MONTH(AJ$11) - MONTH(val_currentFYE),3)=0, 2,0))</f>
        <v>#NAME?</v>
      </c>
      <c r="AK57" s="1003" t="e" cm="1">
        <f t="array" aca="1" ref="AK57" ca="1">IF( MONTH(AK54)= MONTH( val_currentFYE), 1, IF(MOD(MONTH(AK$11) - MONTH(val_currentFYE),3)=0, 2,0))</f>
        <v>#NAME?</v>
      </c>
      <c r="AL57" s="1003" t="e" cm="1">
        <f t="array" aca="1" ref="AL57" ca="1">IF( MONTH(AL54)= MONTH( val_currentFYE), 1, IF(MOD(MONTH(AL$11) - MONTH(val_currentFYE),3)=0, 2,0))</f>
        <v>#NAME?</v>
      </c>
      <c r="AM57" s="1003" t="e" cm="1">
        <f t="array" aca="1" ref="AM57" ca="1">IF( MONTH(AM54)= MONTH( val_currentFYE), 1, IF(MOD(MONTH(AM$11) - MONTH(val_currentFYE),3)=0, 2,0))</f>
        <v>#NAME?</v>
      </c>
      <c r="AN57" s="1003" t="e" cm="1">
        <f t="array" aca="1" ref="AN57" ca="1">IF( MONTH(AN54)= MONTH( val_currentFYE), 1, IF(MOD(MONTH(AN$11) - MONTH(val_currentFYE),3)=0, 2,0))</f>
        <v>#NAME?</v>
      </c>
      <c r="AO57" s="1003" t="e" cm="1">
        <f t="array" aca="1" ref="AO57" ca="1">IF( MONTH(AO54)= MONTH( val_currentFYE), 1, IF(MOD(MONTH(AO$11) - MONTH(val_currentFYE),3)=0, 2,0))</f>
        <v>#NAME?</v>
      </c>
      <c r="AP57" s="1003" t="e" cm="1">
        <f t="array" aca="1" ref="AP57" ca="1">IF( MONTH(AP54)= MONTH( val_currentFYE), 1, IF(MOD(MONTH(AP$11) - MONTH(val_currentFYE),3)=0, 2,0))</f>
        <v>#NAME?</v>
      </c>
      <c r="AQ57" s="1003" t="e" cm="1">
        <f t="array" aca="1" ref="AQ57" ca="1">IF( MONTH(AQ54)= MONTH( val_currentFYE), 1, IF(MOD(MONTH(AQ$11) - MONTH(val_currentFYE),3)=0, 2,0))</f>
        <v>#NAME?</v>
      </c>
      <c r="AR57" s="1003" t="e" cm="1">
        <f t="array" aca="1" ref="AR57" ca="1">IF( MONTH(AR54)= MONTH( val_currentFYE), 1, IF(MOD(MONTH(AR$11) - MONTH(val_currentFYE),3)=0, 2,0))</f>
        <v>#NAME?</v>
      </c>
      <c r="AS57" s="1003" t="e" cm="1">
        <f t="array" aca="1" ref="AS57" ca="1">IF( MONTH(AS54)= MONTH( val_currentFYE), 1, IF(MOD(MONTH(AS$11) - MONTH(val_currentFYE),3)=0, 2,0))</f>
        <v>#NAME?</v>
      </c>
      <c r="AT57" s="1003" t="e" cm="1">
        <f t="array" aca="1" ref="AT57" ca="1">IF( MONTH(AT54)= MONTH( val_currentFYE), 1, IF(MOD(MONTH(AT$11) - MONTH(val_currentFYE),3)=0, 2,0))</f>
        <v>#NAME?</v>
      </c>
      <c r="AU57" s="1003" t="e" cm="1">
        <f t="array" aca="1" ref="AU57" ca="1">IF( MONTH(AU54)= MONTH( val_currentFYE), 1, IF(MOD(MONTH(AU$11) - MONTH(val_currentFYE),3)=0, 2,0))</f>
        <v>#NAME?</v>
      </c>
      <c r="AV57" s="1003" t="e" cm="1">
        <f t="array" aca="1" ref="AV57" ca="1">IF( MONTH(AV54)= MONTH( val_currentFYE), 1, IF(MOD(MONTH(AV$11) - MONTH(val_currentFYE),3)=0, 2,0))</f>
        <v>#NAME?</v>
      </c>
      <c r="AW57" s="1003" t="e" cm="1">
        <f t="array" aca="1" ref="AW57" ca="1">IF( MONTH(AW54)= MONTH( val_currentFYE), 1, IF(MOD(MONTH(AW$11) - MONTH(val_currentFYE),3)=0, 2,0))</f>
        <v>#NAME?</v>
      </c>
      <c r="AX57" s="1003" t="e" cm="1">
        <f t="array" aca="1" ref="AX57" ca="1">IF( MONTH(AX54)= MONTH( val_currentFYE), 1, IF(MOD(MONTH(AX$11) - MONTH(val_currentFYE),3)=0, 2,0))</f>
        <v>#NAME?</v>
      </c>
      <c r="AY57" s="1003" t="e" cm="1">
        <f t="array" aca="1" ref="AY57" ca="1">IF( MONTH(AY54)= MONTH( val_currentFYE), 1, IF(MOD(MONTH(AY$11) - MONTH(val_currentFYE),3)=0, 2,0))</f>
        <v>#NAME?</v>
      </c>
      <c r="AZ57" s="1003" t="e" cm="1">
        <f t="array" aca="1" ref="AZ57" ca="1">IF( MONTH(AZ54)= MONTH( val_currentFYE), 1, IF(MOD(MONTH(AZ$11) - MONTH(val_currentFYE),3)=0, 2,0))</f>
        <v>#NAME?</v>
      </c>
      <c r="BA57" s="1003" t="e" cm="1">
        <f t="array" aca="1" ref="BA57" ca="1">IF( MONTH(BA54)= MONTH( val_currentFYE), 1, IF(MOD(MONTH(BA$11) - MONTH(val_currentFYE),3)=0, 2,0))</f>
        <v>#NAME?</v>
      </c>
      <c r="BB57" s="1003" t="e" cm="1">
        <f t="array" aca="1" ref="BB57" ca="1">IF( MONTH(BB54)= MONTH( val_currentFYE), 1, IF(MOD(MONTH(BB$11) - MONTH(val_currentFYE),3)=0, 2,0))</f>
        <v>#NAME?</v>
      </c>
      <c r="BC57" s="1003" t="e" cm="1">
        <f t="array" aca="1" ref="BC57" ca="1">IF( MONTH(BC54)= MONTH( val_currentFYE), 1, IF(MOD(MONTH(BC$11) - MONTH(val_currentFYE),3)=0, 2,0))</f>
        <v>#NAME?</v>
      </c>
      <c r="BD57" s="1003" t="e" cm="1">
        <f t="array" aca="1" ref="BD57" ca="1">IF( MONTH(BD54)= MONTH( val_currentFYE), 1, IF(MOD(MONTH(BD$11) - MONTH(val_currentFYE),3)=0, 2,0))</f>
        <v>#NAME?</v>
      </c>
      <c r="BE57" s="1003" t="e" cm="1">
        <f t="array" aca="1" ref="BE57" ca="1">IF( MONTH(BE54)= MONTH( val_currentFYE), 1, IF(MOD(MONTH(BE$11) - MONTH(val_currentFYE),3)=0, 2,0))</f>
        <v>#NAME?</v>
      </c>
      <c r="BF57" s="1003" t="e" cm="1">
        <f t="array" aca="1" ref="BF57" ca="1">IF( MONTH(BF54)= MONTH( val_currentFYE), 1, IF(MOD(MONTH(BF$11) - MONTH(val_currentFYE),3)=0, 2,0))</f>
        <v>#NAME?</v>
      </c>
      <c r="BG57" s="1003" t="e" cm="1">
        <f t="array" aca="1" ref="BG57" ca="1">IF( MONTH(BG54)= MONTH( val_currentFYE), 1, IF(MOD(MONTH(BG$11) - MONTH(val_currentFYE),3)=0, 2,0))</f>
        <v>#NAME?</v>
      </c>
      <c r="BH57" s="1003" t="e" cm="1">
        <f t="array" aca="1" ref="BH57" ca="1">IF( MONTH(BH54)= MONTH( val_currentFYE), 1, IF(MOD(MONTH(BH$11) - MONTH(val_currentFYE),3)=0, 2,0))</f>
        <v>#NAME?</v>
      </c>
      <c r="BI57" s="1003" t="e" cm="1">
        <f t="array" aca="1" ref="BI57" ca="1">IF( MONTH(BI54)= MONTH( val_currentFYE), 1, IF(MOD(MONTH(BI$11) - MONTH(val_currentFYE),3)=0, 2,0))</f>
        <v>#NAME?</v>
      </c>
      <c r="BJ57" s="1003" t="e" cm="1">
        <f t="array" aca="1" ref="BJ57" ca="1">IF( MONTH(BJ54)= MONTH( val_currentFYE), 1, IF(MOD(MONTH(BJ$11) - MONTH(val_currentFYE),3)=0, 2,0))</f>
        <v>#NAME?</v>
      </c>
      <c r="BK57" s="1003" t="e" cm="1">
        <f t="array" aca="1" ref="BK57" ca="1">IF( MONTH(BK54)= MONTH( val_currentFYE), 1, IF(MOD(MONTH(BK$11) - MONTH(val_currentFYE),3)=0, 2,0))</f>
        <v>#NAME?</v>
      </c>
      <c r="BL57" s="1003" t="e" cm="1">
        <f t="array" aca="1" ref="BL57" ca="1">IF( MONTH(BL54)= MONTH( val_currentFYE), 1, IF(MOD(MONTH(BL$11) - MONTH(val_currentFYE),3)=0, 2,0))</f>
        <v>#NAME?</v>
      </c>
      <c r="BM57" s="1003" t="e" cm="1">
        <f t="array" aca="1" ref="BM57" ca="1">IF( MONTH(BM54)= MONTH( val_currentFYE), 1, IF(MOD(MONTH(BM$11) - MONTH(val_currentFYE),3)=0, 2,0))</f>
        <v>#NAME?</v>
      </c>
      <c r="BN57" s="1004" t="e" cm="1">
        <f t="array" aca="1" ref="BN57" ca="1">IF( MONTH(BN54)= MONTH( val_currentFYE), 1, IF(MOD(MONTH(BN$11) - MONTH(val_currentFYE),3)=0, 2,0))</f>
        <v>#NAME?</v>
      </c>
      <c r="BO57" s="388"/>
      <c r="BP57" s="388"/>
      <c r="BQ57" s="388"/>
      <c r="BR57" s="388"/>
      <c r="BS57" s="388"/>
      <c r="BT57" s="388"/>
      <c r="BU57" s="388"/>
      <c r="BV57" s="388"/>
      <c r="BW57" s="388"/>
      <c r="BX57" s="388"/>
      <c r="BY57" s="388"/>
      <c r="BZ57" s="388"/>
      <c r="CA57" s="926"/>
      <c r="CB57" s="921"/>
      <c r="CC57" s="958"/>
      <c r="CD57" s="567"/>
      <c r="CE57" s="568"/>
      <c r="CF57" s="88"/>
      <c r="CG57" s="569"/>
      <c r="CH57" s="570"/>
      <c r="CI57" s="200"/>
    </row>
    <row r="58" spans="1:87" ht="18">
      <c r="A58" s="692"/>
      <c r="B58" s="722"/>
      <c r="C58" s="722"/>
      <c r="D58" s="722"/>
      <c r="E58" s="577"/>
      <c r="F58" s="574"/>
      <c r="G58" s="401"/>
      <c r="H58" s="401"/>
      <c r="I58" s="401"/>
      <c r="J58" s="401"/>
      <c r="K58" s="401"/>
      <c r="L58" s="578"/>
      <c r="N58" s="158"/>
      <c r="O58" s="101"/>
      <c r="P58" s="288"/>
      <c r="Q58" s="288"/>
      <c r="R58" s="101"/>
      <c r="S58" s="101"/>
      <c r="T58" s="101"/>
      <c r="U58" s="39"/>
      <c r="W58" s="3045" t="str" cm="1">
        <f t="array" ref="W58">fx_scenarioConverter("Budget")</f>
        <v>Budget</v>
      </c>
      <c r="X58" s="3065"/>
      <c r="Y58" s="3161" t="s">
        <v>226</v>
      </c>
      <c r="Z58" s="784"/>
      <c r="AA58" s="784"/>
      <c r="AB58" s="281"/>
      <c r="AC58" s="858"/>
      <c r="AD58" s="859" t="e" cm="1">
        <f t="array" aca="1" ref="AD58" ca="1">fx_checkComp(AD61:AD91)</f>
        <v>#NAME?</v>
      </c>
      <c r="AE58" s="859" t="e" cm="1">
        <f t="array" aca="1" ref="AE58" ca="1">fx_checkComp(AE61:AE91)</f>
        <v>#NAME?</v>
      </c>
      <c r="AF58" s="859" t="e" cm="1">
        <f t="array" aca="1" ref="AF58" ca="1">fx_checkComp(AF61:AF91)</f>
        <v>#NAME?</v>
      </c>
      <c r="AG58" s="859" t="e" cm="1">
        <f t="array" aca="1" ref="AG58" ca="1">fx_checkComp(AG61:AG91)</f>
        <v>#NAME?</v>
      </c>
      <c r="AH58" s="859" t="e" cm="1">
        <f t="array" aca="1" ref="AH58" ca="1">fx_checkComp(AH61:AH91)</f>
        <v>#NAME?</v>
      </c>
      <c r="AI58" s="859" t="e" cm="1">
        <f t="array" aca="1" ref="AI58" ca="1">fx_checkComp(AI61:AI91)</f>
        <v>#NAME?</v>
      </c>
      <c r="AJ58" s="859" t="e" cm="1">
        <f t="array" aca="1" ref="AJ58" ca="1">fx_checkComp(AJ61:AJ91)</f>
        <v>#NAME?</v>
      </c>
      <c r="AK58" s="859" t="e" cm="1">
        <f t="array" aca="1" ref="AK58" ca="1">fx_checkComp(AK61:AK91)</f>
        <v>#NAME?</v>
      </c>
      <c r="AL58" s="859" t="e" cm="1">
        <f t="array" aca="1" ref="AL58" ca="1">fx_checkComp(AL61:AL91)</f>
        <v>#NAME?</v>
      </c>
      <c r="AM58" s="859" t="e" cm="1">
        <f t="array" aca="1" ref="AM58" ca="1">fx_checkComp(AM61:AM91)</f>
        <v>#NAME?</v>
      </c>
      <c r="AN58" s="859" t="e" cm="1">
        <f t="array" aca="1" ref="AN58" ca="1">fx_checkComp(AN61:AN91)</f>
        <v>#NAME?</v>
      </c>
      <c r="AO58" s="859" t="e" cm="1">
        <f t="array" aca="1" ref="AO58" ca="1">fx_checkComp(AO61:AO91)</f>
        <v>#NAME?</v>
      </c>
      <c r="AP58" s="859" t="e" cm="1">
        <f t="array" aca="1" ref="AP58" ca="1">fx_checkComp(AP61:AP91)</f>
        <v>#NAME?</v>
      </c>
      <c r="AQ58" s="859" t="e" cm="1">
        <f t="array" aca="1" ref="AQ58" ca="1">fx_checkComp(AQ61:AQ91)</f>
        <v>#NAME?</v>
      </c>
      <c r="AR58" s="859" t="e" cm="1">
        <f t="array" aca="1" ref="AR58" ca="1">fx_checkComp(AR61:AR91)</f>
        <v>#NAME?</v>
      </c>
      <c r="AS58" s="859" t="e" cm="1">
        <f t="array" aca="1" ref="AS58" ca="1">fx_checkComp(AS61:AS91)</f>
        <v>#NAME?</v>
      </c>
      <c r="AT58" s="859" t="e" cm="1">
        <f t="array" aca="1" ref="AT58" ca="1">fx_checkComp(AT61:AT91)</f>
        <v>#NAME?</v>
      </c>
      <c r="AU58" s="859" t="e" cm="1">
        <f t="array" aca="1" ref="AU58" ca="1">fx_checkComp(AU61:AU91)</f>
        <v>#NAME?</v>
      </c>
      <c r="AV58" s="859" t="e" cm="1">
        <f t="array" aca="1" ref="AV58" ca="1">fx_checkComp(AV61:AV91)</f>
        <v>#NAME?</v>
      </c>
      <c r="AW58" s="859" t="e" cm="1">
        <f t="array" aca="1" ref="AW58" ca="1">fx_checkComp(AW61:AW91)</f>
        <v>#NAME?</v>
      </c>
      <c r="AX58" s="859" t="e" cm="1">
        <f t="array" aca="1" ref="AX58" ca="1">fx_checkComp(AX61:AX91)</f>
        <v>#NAME?</v>
      </c>
      <c r="AY58" s="859" t="e" cm="1">
        <f t="array" aca="1" ref="AY58" ca="1">fx_checkComp(AY61:AY91)</f>
        <v>#NAME?</v>
      </c>
      <c r="AZ58" s="859" t="e" cm="1">
        <f t="array" aca="1" ref="AZ58" ca="1">fx_checkComp(AZ61:AZ91)</f>
        <v>#NAME?</v>
      </c>
      <c r="BA58" s="859" t="e" cm="1">
        <f t="array" aca="1" ref="BA58" ca="1">fx_checkComp(BA61:BA91)</f>
        <v>#NAME?</v>
      </c>
      <c r="BB58" s="859" t="e" cm="1">
        <f t="array" aca="1" ref="BB58" ca="1">fx_checkComp(BB61:BB91)</f>
        <v>#NAME?</v>
      </c>
      <c r="BC58" s="859" t="e" cm="1">
        <f t="array" aca="1" ref="BC58" ca="1">fx_checkComp(BC61:BC91)</f>
        <v>#NAME?</v>
      </c>
      <c r="BD58" s="859" t="e" cm="1">
        <f t="array" aca="1" ref="BD58" ca="1">fx_checkComp(BD61:BD91)</f>
        <v>#NAME?</v>
      </c>
      <c r="BE58" s="859" t="e" cm="1">
        <f t="array" aca="1" ref="BE58" ca="1">fx_checkComp(BE61:BE91)</f>
        <v>#NAME?</v>
      </c>
      <c r="BF58" s="859" t="e" cm="1">
        <f t="array" aca="1" ref="BF58" ca="1">fx_checkComp(BF61:BF91)</f>
        <v>#NAME?</v>
      </c>
      <c r="BG58" s="859" t="e" cm="1">
        <f t="array" aca="1" ref="BG58" ca="1">fx_checkComp(BG61:BG91)</f>
        <v>#NAME?</v>
      </c>
      <c r="BH58" s="859" t="e" cm="1">
        <f t="array" aca="1" ref="BH58" ca="1">fx_checkComp(BH61:BH91)</f>
        <v>#NAME?</v>
      </c>
      <c r="BI58" s="859" t="e" cm="1">
        <f t="array" aca="1" ref="BI58" ca="1">fx_checkComp(BI61:BI91)</f>
        <v>#NAME?</v>
      </c>
      <c r="BJ58" s="859" t="e" cm="1">
        <f t="array" aca="1" ref="BJ58" ca="1">fx_checkComp(BJ61:BJ91)</f>
        <v>#NAME?</v>
      </c>
      <c r="BK58" s="859" t="e" cm="1">
        <f t="array" aca="1" ref="BK58" ca="1">fx_checkComp(BK61:BK91)</f>
        <v>#NAME?</v>
      </c>
      <c r="BL58" s="859" t="e" cm="1">
        <f t="array" aca="1" ref="BL58" ca="1">fx_checkComp(BL61:BL91)</f>
        <v>#NAME?</v>
      </c>
      <c r="BM58" s="859" t="e" cm="1">
        <f t="array" aca="1" ref="BM58" ca="1">fx_checkComp(BM61:BM91)</f>
        <v>#NAME?</v>
      </c>
      <c r="BN58" s="1215" t="e" cm="1">
        <f t="array" aca="1" ref="BN58" ca="1">fx_checkComp(BN61:BN91)</f>
        <v>#NAME?</v>
      </c>
      <c r="BO58" s="1804"/>
      <c r="BP58" s="1804"/>
      <c r="BQ58" s="1804"/>
      <c r="BR58" s="1804"/>
      <c r="BS58" s="1804"/>
      <c r="BT58" s="1804"/>
      <c r="BU58" s="1804"/>
      <c r="BV58" s="1804"/>
      <c r="BW58" s="1804"/>
      <c r="BX58" s="1804"/>
      <c r="BY58" s="1804"/>
      <c r="BZ58" s="1804"/>
      <c r="CA58" s="926"/>
      <c r="CB58" s="921"/>
      <c r="CC58" s="927"/>
      <c r="CD58" s="48"/>
      <c r="CE58" s="49"/>
      <c r="CF58" s="88"/>
      <c r="CG58" s="859" t="str" cm="1">
        <f t="array" aca="1" ref="CG58" ca="1">IFERROR(fx_checkComp(CG61:CG91),"")</f>
        <v/>
      </c>
      <c r="CH58" s="1215" t="str" cm="1">
        <f t="array" aca="1" ref="CH58" ca="1">IFERROR(fx_checkComp(CH61:CH91),"")</f>
        <v/>
      </c>
      <c r="CI58" s="200"/>
    </row>
    <row r="59" spans="1:87" ht="18">
      <c r="A59" s="1588"/>
      <c r="B59" s="1572"/>
      <c r="C59" s="1572"/>
      <c r="D59" s="1572"/>
      <c r="E59" s="1571"/>
      <c r="F59" s="1589"/>
      <c r="G59" s="1277"/>
      <c r="H59" s="1277"/>
      <c r="I59" s="1277"/>
      <c r="J59" s="1277"/>
      <c r="K59" s="1277"/>
      <c r="L59" s="578"/>
      <c r="M59" s="902"/>
      <c r="N59" s="1573"/>
      <c r="O59" s="1574"/>
      <c r="P59" s="1574"/>
      <c r="Q59" s="1574"/>
      <c r="R59" s="1574"/>
      <c r="S59" s="1574"/>
      <c r="T59" s="1574"/>
      <c r="U59" s="1575"/>
      <c r="V59" s="902"/>
      <c r="W59" s="3046"/>
      <c r="X59" s="3066"/>
      <c r="Y59" s="3162"/>
      <c r="Z59" s="1576"/>
      <c r="AA59" s="1576"/>
      <c r="AB59" s="1577"/>
      <c r="AC59" s="1578"/>
      <c r="AD59" s="1579"/>
      <c r="AE59" s="1579"/>
      <c r="AF59" s="1579"/>
      <c r="AG59" s="1579"/>
      <c r="AH59" s="1579"/>
      <c r="AI59" s="1579"/>
      <c r="AJ59" s="1579"/>
      <c r="AK59" s="1579"/>
      <c r="AL59" s="1579"/>
      <c r="AM59" s="1579"/>
      <c r="AN59" s="1579"/>
      <c r="AO59" s="1579"/>
      <c r="AP59" s="1579"/>
      <c r="AQ59" s="1579"/>
      <c r="AR59" s="1579"/>
      <c r="AS59" s="1579"/>
      <c r="AT59" s="1579"/>
      <c r="AU59" s="1579"/>
      <c r="AV59" s="1579"/>
      <c r="AW59" s="1579"/>
      <c r="AX59" s="1579"/>
      <c r="AY59" s="1579"/>
      <c r="AZ59" s="1579"/>
      <c r="BA59" s="1579"/>
      <c r="BB59" s="1579"/>
      <c r="BC59" s="1579"/>
      <c r="BD59" s="1579"/>
      <c r="BE59" s="1579"/>
      <c r="BF59" s="1579"/>
      <c r="BG59" s="1579"/>
      <c r="BH59" s="1579"/>
      <c r="BI59" s="1579"/>
      <c r="BJ59" s="1579"/>
      <c r="BK59" s="1579"/>
      <c r="BL59" s="1579"/>
      <c r="BM59" s="1579"/>
      <c r="BN59" s="1580"/>
      <c r="BO59" s="2113"/>
      <c r="BP59" s="2113"/>
      <c r="BQ59" s="2113"/>
      <c r="BR59" s="2113"/>
      <c r="BS59" s="2113"/>
      <c r="BT59" s="2113"/>
      <c r="BU59" s="2113"/>
      <c r="BV59" s="2113"/>
      <c r="BW59" s="2113"/>
      <c r="BX59" s="2113"/>
      <c r="BY59" s="2113"/>
      <c r="BZ59" s="2113"/>
      <c r="CA59" s="1581"/>
      <c r="CB59" s="1582"/>
      <c r="CC59" s="1583"/>
      <c r="CD59" s="1584"/>
      <c r="CE59" s="1585"/>
      <c r="CF59" s="885"/>
      <c r="CG59" s="1586"/>
      <c r="CH59" s="1587"/>
      <c r="CI59" s="1220"/>
    </row>
    <row r="60" spans="1:87" ht="30" customHeight="1">
      <c r="A60" s="693"/>
      <c r="B60" s="1318"/>
      <c r="C60" s="1318"/>
      <c r="D60" s="1319"/>
      <c r="E60" s="1318"/>
      <c r="F60" s="1318"/>
      <c r="G60" s="1318"/>
      <c r="H60" s="1320"/>
      <c r="I60" s="1320"/>
      <c r="J60" s="1320"/>
      <c r="K60" s="1320"/>
      <c r="L60" s="576"/>
      <c r="N60" s="158"/>
      <c r="O60" s="101"/>
      <c r="P60" s="52"/>
      <c r="Q60" s="101"/>
      <c r="R60" s="101"/>
      <c r="S60" s="101"/>
      <c r="T60" s="101"/>
      <c r="U60" s="39"/>
      <c r="W60" s="1225"/>
      <c r="X60" s="1232"/>
      <c r="Y60" s="1233" t="str">
        <f>val_company&amp; " Internal Accounts"</f>
        <v>Therme Horizon Internal Accounts</v>
      </c>
      <c r="Z60" s="1227"/>
      <c r="AA60" s="1227"/>
      <c r="AB60" s="1226" t="s">
        <v>227</v>
      </c>
      <c r="AC60" s="1229"/>
      <c r="AD60" s="1230" t="str" cm="1">
        <f t="array" ref="AD60">fx_scenarioConverter(W58)</f>
        <v>Budget</v>
      </c>
      <c r="AE60" s="1230" t="str">
        <f>$AD60</f>
        <v>Budget</v>
      </c>
      <c r="AF60" s="1230" t="str">
        <f t="shared" ref="AF60:BN60" si="7">$AD60</f>
        <v>Budget</v>
      </c>
      <c r="AG60" s="1230" t="str">
        <f t="shared" si="7"/>
        <v>Budget</v>
      </c>
      <c r="AH60" s="1230" t="str">
        <f t="shared" si="7"/>
        <v>Budget</v>
      </c>
      <c r="AI60" s="1230" t="str">
        <f t="shared" si="7"/>
        <v>Budget</v>
      </c>
      <c r="AJ60" s="1230" t="str">
        <f t="shared" si="7"/>
        <v>Budget</v>
      </c>
      <c r="AK60" s="1230" t="str">
        <f t="shared" si="7"/>
        <v>Budget</v>
      </c>
      <c r="AL60" s="1230" t="str">
        <f t="shared" si="7"/>
        <v>Budget</v>
      </c>
      <c r="AM60" s="1230" t="str">
        <f t="shared" si="7"/>
        <v>Budget</v>
      </c>
      <c r="AN60" s="1230" t="str">
        <f t="shared" si="7"/>
        <v>Budget</v>
      </c>
      <c r="AO60" s="1230" t="str">
        <f t="shared" si="7"/>
        <v>Budget</v>
      </c>
      <c r="AP60" s="1230" t="str">
        <f t="shared" si="7"/>
        <v>Budget</v>
      </c>
      <c r="AQ60" s="1230" t="str">
        <f t="shared" si="7"/>
        <v>Budget</v>
      </c>
      <c r="AR60" s="1230" t="str">
        <f t="shared" si="7"/>
        <v>Budget</v>
      </c>
      <c r="AS60" s="1230" t="str">
        <f t="shared" si="7"/>
        <v>Budget</v>
      </c>
      <c r="AT60" s="1230" t="str">
        <f t="shared" si="7"/>
        <v>Budget</v>
      </c>
      <c r="AU60" s="1230" t="str">
        <f t="shared" si="7"/>
        <v>Budget</v>
      </c>
      <c r="AV60" s="1230" t="str">
        <f t="shared" si="7"/>
        <v>Budget</v>
      </c>
      <c r="AW60" s="1230" t="str">
        <f t="shared" si="7"/>
        <v>Budget</v>
      </c>
      <c r="AX60" s="1230" t="str">
        <f t="shared" si="7"/>
        <v>Budget</v>
      </c>
      <c r="AY60" s="1230" t="str">
        <f t="shared" si="7"/>
        <v>Budget</v>
      </c>
      <c r="AZ60" s="1230" t="str">
        <f t="shared" si="7"/>
        <v>Budget</v>
      </c>
      <c r="BA60" s="1230" t="str">
        <f t="shared" si="7"/>
        <v>Budget</v>
      </c>
      <c r="BB60" s="1230" t="str">
        <f t="shared" si="7"/>
        <v>Budget</v>
      </c>
      <c r="BC60" s="1230" t="str">
        <f t="shared" si="7"/>
        <v>Budget</v>
      </c>
      <c r="BD60" s="1230" t="str">
        <f t="shared" si="7"/>
        <v>Budget</v>
      </c>
      <c r="BE60" s="1230" t="str">
        <f t="shared" si="7"/>
        <v>Budget</v>
      </c>
      <c r="BF60" s="1230" t="str">
        <f t="shared" si="7"/>
        <v>Budget</v>
      </c>
      <c r="BG60" s="1230" t="str">
        <f t="shared" si="7"/>
        <v>Budget</v>
      </c>
      <c r="BH60" s="1230" t="str">
        <f t="shared" si="7"/>
        <v>Budget</v>
      </c>
      <c r="BI60" s="1230" t="str">
        <f t="shared" si="7"/>
        <v>Budget</v>
      </c>
      <c r="BJ60" s="1230" t="str">
        <f t="shared" si="7"/>
        <v>Budget</v>
      </c>
      <c r="BK60" s="1230" t="str">
        <f t="shared" si="7"/>
        <v>Budget</v>
      </c>
      <c r="BL60" s="1230" t="str">
        <f t="shared" si="7"/>
        <v>Budget</v>
      </c>
      <c r="BM60" s="1230" t="str">
        <f t="shared" si="7"/>
        <v>Budget</v>
      </c>
      <c r="BN60" s="1231" t="str">
        <f t="shared" si="7"/>
        <v>Budget</v>
      </c>
      <c r="BO60" s="2112"/>
      <c r="BP60" s="2112"/>
      <c r="BQ60" s="2112"/>
      <c r="BR60" s="2112"/>
      <c r="BS60" s="2112"/>
      <c r="BT60" s="2112"/>
      <c r="BU60" s="2112"/>
      <c r="BV60" s="2112"/>
      <c r="BW60" s="2112"/>
      <c r="BX60" s="2112"/>
      <c r="BY60" s="2112"/>
      <c r="BZ60" s="2112"/>
      <c r="CA60" s="34"/>
      <c r="CC60" s="33"/>
      <c r="CD60" s="1799" t="str">
        <f t="shared" ref="CD60:CE60" si="8">$AD60</f>
        <v>Budget</v>
      </c>
      <c r="CE60" s="1800" t="str">
        <f t="shared" si="8"/>
        <v>Budget</v>
      </c>
      <c r="CF60" s="88"/>
      <c r="CG60" s="1198" t="str">
        <f>CG19</f>
        <v>Original Budget</v>
      </c>
      <c r="CH60" s="1199" t="str">
        <f>CH19</f>
        <v>LE</v>
      </c>
      <c r="CI60" s="200"/>
    </row>
    <row r="61" spans="1:87" ht="21" customHeight="1">
      <c r="A61" s="696" t="s">
        <v>1749</v>
      </c>
      <c r="B61" s="577" t="str">
        <f>B20</f>
        <v>Fixed Assets</v>
      </c>
      <c r="C61" s="577" t="str">
        <f>C20</f>
        <v>Fixed Asset (Company View)</v>
      </c>
      <c r="D61" s="577"/>
      <c r="E61" s="577" t="e" cm="1">
        <f t="array" aca="1" ref="E61" ca="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#NAME?</v>
      </c>
      <c r="F61" s="577" t="str">
        <f t="shared" ref="F61:F91" si="9">IF(
    $B61 &lt;&gt;"",$B61,
    $E61
  )</f>
        <v>Fixed Assets</v>
      </c>
      <c r="G61" s="574"/>
      <c r="H61" s="578">
        <v>1</v>
      </c>
      <c r="I61" s="578">
        <v>1</v>
      </c>
      <c r="J61" s="401"/>
      <c r="K61" s="401"/>
      <c r="L61" s="579" t="b">
        <v>0</v>
      </c>
      <c r="N61" s="158"/>
      <c r="O61" s="101"/>
      <c r="P61" s="52"/>
      <c r="Q61" s="101"/>
      <c r="R61" s="101"/>
      <c r="S61" s="101"/>
      <c r="T61" s="101"/>
      <c r="U61" s="39"/>
      <c r="W61" s="1290" t="str" cm="1">
        <f t="array" ref="W61">fx_scenarioConverter(W58)</f>
        <v>Budget</v>
      </c>
      <c r="X61" s="1293">
        <f>X20</f>
        <v>1</v>
      </c>
      <c r="Y61" s="2631" t="str">
        <f>Y20</f>
        <v>Fixed Assets</v>
      </c>
      <c r="Z61" s="198" cm="1">
        <f t="array" ref="Z61">_xlfn.SWITCH(
    TRUE,
    $L61="",0,
    $L61=TRUE, 1,
    $L61=FALSE,-1,
)</f>
        <v>-1</v>
      </c>
      <c r="AA61" s="200"/>
      <c r="AB61" s="2626" t="str">
        <f>AB20</f>
        <v>Fixed Assets</v>
      </c>
      <c r="AC61" s="88"/>
      <c r="AD61" s="1669" t="e" cm="1">
        <f t="array" aca="1" ref="AD61" ca="1">_xlfn.LET(
_xlpm.val,IF($F61 = "",val_blankRefText,  _xldudf_CX_GET(CX_ENTITY,($F61),AD$11,AD$14,,(AD$60))),
_xlpm.Res, IF(OR(_xlpm.val="",_xlpm.val="Error"),"",_xlpm.val),
_xlpm.Res
)</f>
        <v>#NAME?</v>
      </c>
      <c r="AE61" s="1669" t="e" cm="1">
        <f t="array" aca="1" ref="AE61" ca="1">_xlfn.LET(
_xlpm.val,IF($F61 = "",val_blankRefText,  _xldudf_CX_GET(CX_ENTITY,($F61),AE$11,AE$14,,(AE$60))),
_xlpm.Res, IF(OR(_xlpm.val="",_xlpm.val="Error"),"",_xlpm.val),
_xlpm.Res
)</f>
        <v>#NAME?</v>
      </c>
      <c r="AF61" s="1669" t="e" cm="1">
        <f t="array" aca="1" ref="AF61" ca="1">_xlfn.LET(
_xlpm.val,IF($F61 = "",val_blankRefText,  _xldudf_CX_GET(CX_ENTITY,($F61),AF$11,AF$14,,(AF$60))),
_xlpm.Res, IF(OR(_xlpm.val="",_xlpm.val="Error"),"",_xlpm.val),
_xlpm.Res
)</f>
        <v>#NAME?</v>
      </c>
      <c r="AG61" s="1669" t="e" cm="1">
        <f t="array" aca="1" ref="AG61" ca="1">_xlfn.LET(
_xlpm.val,IF($F61 = "",val_blankRefText,  _xldudf_CX_GET(CX_ENTITY,($F61),AG$11,AG$14,,(AG$60))),
_xlpm.Res, IF(OR(_xlpm.val="",_xlpm.val="Error"),"",_xlpm.val),
_xlpm.Res
)</f>
        <v>#NAME?</v>
      </c>
      <c r="AH61" s="1669" t="e" cm="1">
        <f t="array" aca="1" ref="AH61" ca="1">_xlfn.LET(
_xlpm.val,IF($F61 = "",val_blankRefText,  _xldudf_CX_GET(CX_ENTITY,($F61),AH$11,AH$14,,(AH$60))),
_xlpm.Res, IF(OR(_xlpm.val="",_xlpm.val="Error"),"",_xlpm.val),
_xlpm.Res
)</f>
        <v>#NAME?</v>
      </c>
      <c r="AI61" s="1669" t="e" cm="1">
        <f t="array" aca="1" ref="AI61" ca="1">_xlfn.LET(
_xlpm.val,IF($F61 = "",val_blankRefText,  _xldudf_CX_GET(CX_ENTITY,($F61),AI$11,AI$14,,(AI$60))),
_xlpm.Res, IF(OR(_xlpm.val="",_xlpm.val="Error"),"",_xlpm.val),
_xlpm.Res
)</f>
        <v>#NAME?</v>
      </c>
      <c r="AJ61" s="1669" t="e" cm="1">
        <f t="array" aca="1" ref="AJ61" ca="1">_xlfn.LET(
_xlpm.val,IF($F61 = "",val_blankRefText,  _xldudf_CX_GET(CX_ENTITY,($F61),AJ$11,AJ$14,,(AJ$60))),
_xlpm.Res, IF(OR(_xlpm.val="",_xlpm.val="Error"),"",_xlpm.val),
_xlpm.Res
)</f>
        <v>#NAME?</v>
      </c>
      <c r="AK61" s="1669" t="e" cm="1">
        <f t="array" aca="1" ref="AK61" ca="1">_xlfn.LET(
_xlpm.val,IF($F61 = "",val_blankRefText,  _xldudf_CX_GET(CX_ENTITY,($F61),AK$11,AK$14,,(AK$60))),
_xlpm.Res, IF(OR(_xlpm.val="",_xlpm.val="Error"),"",_xlpm.val),
_xlpm.Res
)</f>
        <v>#NAME?</v>
      </c>
      <c r="AL61" s="1669" t="e" cm="1">
        <f t="array" aca="1" ref="AL61" ca="1">_xlfn.LET(
_xlpm.val,IF($F61 = "",val_blankRefText,  _xldudf_CX_GET(CX_ENTITY,($F61),AL$11,AL$14,,(AL$60))),
_xlpm.Res, IF(OR(_xlpm.val="",_xlpm.val="Error"),"",_xlpm.val),
_xlpm.Res
)</f>
        <v>#NAME?</v>
      </c>
      <c r="AM61" s="1669" t="e" cm="1">
        <f t="array" aca="1" ref="AM61" ca="1">_xlfn.LET(
_xlpm.val,IF($F61 = "",val_blankRefText,  _xldudf_CX_GET(CX_ENTITY,($F61),AM$11,AM$14,,(AM$60))),
_xlpm.Res, IF(OR(_xlpm.val="",_xlpm.val="Error"),"",_xlpm.val),
_xlpm.Res
)</f>
        <v>#NAME?</v>
      </c>
      <c r="AN61" s="1669" t="e" cm="1">
        <f t="array" aca="1" ref="AN61" ca="1">_xlfn.LET(
_xlpm.val,IF($F61 = "",val_blankRefText,  _xldudf_CX_GET(CX_ENTITY,($F61),AN$11,AN$14,,(AN$60))),
_xlpm.Res, IF(OR(_xlpm.val="",_xlpm.val="Error"),"",_xlpm.val),
_xlpm.Res
)</f>
        <v>#NAME?</v>
      </c>
      <c r="AO61" s="1669" t="e" cm="1">
        <f t="array" aca="1" ref="AO61" ca="1">_xlfn.LET(
_xlpm.val,IF($F61 = "",val_blankRefText,  _xldudf_CX_GET(CX_ENTITY,($F61),AO$11,AO$14,,(AO$60))),
_xlpm.Res, IF(OR(_xlpm.val="",_xlpm.val="Error"),"",_xlpm.val),
_xlpm.Res
)</f>
        <v>#NAME?</v>
      </c>
      <c r="AP61" s="1669" t="e" cm="1">
        <f t="array" aca="1" ref="AP61" ca="1">_xlfn.LET(
_xlpm.val,IF($F61 = "",val_blankRefText,  _xldudf_CX_GET(CX_ENTITY,($F61),AP$11,AP$14,,(AP$60))),
_xlpm.Res, IF(OR(_xlpm.val="",_xlpm.val="Error"),"",_xlpm.val),
_xlpm.Res
)</f>
        <v>#NAME?</v>
      </c>
      <c r="AQ61" s="1669" t="e" cm="1">
        <f t="array" aca="1" ref="AQ61" ca="1">_xlfn.LET(
_xlpm.val,IF($F61 = "",val_blankRefText,  _xldudf_CX_GET(CX_ENTITY,($F61),AQ$11,AQ$14,,(AQ$60))),
_xlpm.Res, IF(OR(_xlpm.val="",_xlpm.val="Error"),"",_xlpm.val),
_xlpm.Res
)</f>
        <v>#NAME?</v>
      </c>
      <c r="AR61" s="1669" t="e" cm="1">
        <f t="array" aca="1" ref="AR61" ca="1">_xlfn.LET(
_xlpm.val,IF($F61 = "",val_blankRefText,  _xldudf_CX_GET(CX_ENTITY,($F61),AR$11,AR$14,,(AR$60))),
_xlpm.Res, IF(OR(_xlpm.val="",_xlpm.val="Error"),"",_xlpm.val),
_xlpm.Res
)</f>
        <v>#NAME?</v>
      </c>
      <c r="AS61" s="1669" t="e" cm="1">
        <f t="array" aca="1" ref="AS61" ca="1">_xlfn.LET(
_xlpm.val,IF($F61 = "",val_blankRefText,  _xldudf_CX_GET(CX_ENTITY,($F61),AS$11,AS$14,,(AS$60))),
_xlpm.Res, IF(OR(_xlpm.val="",_xlpm.val="Error"),"",_xlpm.val),
_xlpm.Res
)</f>
        <v>#NAME?</v>
      </c>
      <c r="AT61" s="1669" t="e" cm="1">
        <f t="array" aca="1" ref="AT61" ca="1">_xlfn.LET(
_xlpm.val,IF($F61 = "",val_blankRefText,  _xldudf_CX_GET(CX_ENTITY,($F61),AT$11,AT$14,,(AT$60))),
_xlpm.Res, IF(OR(_xlpm.val="",_xlpm.val="Error"),"",_xlpm.val),
_xlpm.Res
)</f>
        <v>#NAME?</v>
      </c>
      <c r="AU61" s="1669" t="e" cm="1">
        <f t="array" aca="1" ref="AU61" ca="1">_xlfn.LET(
_xlpm.val,IF($F61 = "",val_blankRefText,  _xldudf_CX_GET(CX_ENTITY,($F61),AU$11,AU$14,,(AU$60))),
_xlpm.Res, IF(OR(_xlpm.val="",_xlpm.val="Error"),"",_xlpm.val),
_xlpm.Res
)</f>
        <v>#NAME?</v>
      </c>
      <c r="AV61" s="1669" t="e" cm="1">
        <f t="array" aca="1" ref="AV61" ca="1">_xlfn.LET(
_xlpm.val,IF($F61 = "",val_blankRefText,  _xldudf_CX_GET(CX_ENTITY,($F61),AV$11,AV$14,,(AV$60))),
_xlpm.Res, IF(OR(_xlpm.val="",_xlpm.val="Error"),"",_xlpm.val),
_xlpm.Res
)</f>
        <v>#NAME?</v>
      </c>
      <c r="AW61" s="1669" t="e" cm="1">
        <f t="array" aca="1" ref="AW61" ca="1">_xlfn.LET(
_xlpm.val,IF($F61 = "",val_blankRefText,  _xldudf_CX_GET(CX_ENTITY,($F61),AW$11,AW$14,,(AW$60))),
_xlpm.Res, IF(OR(_xlpm.val="",_xlpm.val="Error"),"",_xlpm.val),
_xlpm.Res
)</f>
        <v>#NAME?</v>
      </c>
      <c r="AX61" s="1669" t="e" cm="1">
        <f t="array" aca="1" ref="AX61" ca="1">_xlfn.LET(
_xlpm.val,IF($F61 = "",val_blankRefText,  _xldudf_CX_GET(CX_ENTITY,($F61),AX$11,AX$14,,(AX$60))),
_xlpm.Res, IF(OR(_xlpm.val="",_xlpm.val="Error"),"",_xlpm.val),
_xlpm.Res
)</f>
        <v>#NAME?</v>
      </c>
      <c r="AY61" s="1669" t="e" cm="1">
        <f t="array" aca="1" ref="AY61" ca="1">_xlfn.LET(
_xlpm.val,IF($F61 = "",val_blankRefText,  _xldudf_CX_GET(CX_ENTITY,($F61),AY$11,AY$14,,(AY$60))),
_xlpm.Res, IF(OR(_xlpm.val="",_xlpm.val="Error"),"",_xlpm.val),
_xlpm.Res
)</f>
        <v>#NAME?</v>
      </c>
      <c r="AZ61" s="1669" t="e" cm="1">
        <f t="array" aca="1" ref="AZ61" ca="1">_xlfn.LET(
_xlpm.val,IF($F61 = "",val_blankRefText,  _xldudf_CX_GET(CX_ENTITY,($F61),AZ$11,AZ$14,,(AZ$60))),
_xlpm.Res, IF(OR(_xlpm.val="",_xlpm.val="Error"),"",_xlpm.val),
_xlpm.Res
)</f>
        <v>#NAME?</v>
      </c>
      <c r="BA61" s="1669" t="e" cm="1">
        <f t="array" aca="1" ref="BA61" ca="1">_xlfn.LET(
_xlpm.val,IF($F61 = "",val_blankRefText,  _xldudf_CX_GET(CX_ENTITY,($F61),BA$11,BA$14,,(BA$60))),
_xlpm.Res, IF(OR(_xlpm.val="",_xlpm.val="Error"),"",_xlpm.val),
_xlpm.Res
)</f>
        <v>#NAME?</v>
      </c>
      <c r="BB61" s="1669" t="e" cm="1">
        <f t="array" aca="1" ref="BB61" ca="1">_xlfn.LET(
_xlpm.val,IF($F61 = "",val_blankRefText,  _xldudf_CX_GET(CX_ENTITY,($F61),BB$11,BB$14,,(BB$60))),
_xlpm.Res, IF(OR(_xlpm.val="",_xlpm.val="Error"),"",_xlpm.val),
_xlpm.Res
)</f>
        <v>#NAME?</v>
      </c>
      <c r="BC61" s="1669" t="e" cm="1">
        <f t="array" aca="1" ref="BC61" ca="1">_xlfn.LET(
_xlpm.val,IF($F61 = "",val_blankRefText,  _xldudf_CX_GET(CX_ENTITY,($F61),BC$11,BC$14,,(BC$60))),
_xlpm.Res, IF(OR(_xlpm.val="",_xlpm.val="Error"),"",_xlpm.val),
_xlpm.Res
)</f>
        <v>#NAME?</v>
      </c>
      <c r="BD61" s="1669" t="e" cm="1">
        <f t="array" aca="1" ref="BD61" ca="1">_xlfn.LET(
_xlpm.val,IF($F61 = "",val_blankRefText,  _xldudf_CX_GET(CX_ENTITY,($F61),BD$11,BD$14,,(BD$60))),
_xlpm.Res, IF(OR(_xlpm.val="",_xlpm.val="Error"),"",_xlpm.val),
_xlpm.Res
)</f>
        <v>#NAME?</v>
      </c>
      <c r="BE61" s="1669" t="e" cm="1">
        <f t="array" aca="1" ref="BE61" ca="1">_xlfn.LET(
_xlpm.val,IF($F61 = "",val_blankRefText,  _xldudf_CX_GET(CX_ENTITY,($F61),BE$11,BE$14,,(BE$60))),
_xlpm.Res, IF(OR(_xlpm.val="",_xlpm.val="Error"),"",_xlpm.val),
_xlpm.Res
)</f>
        <v>#NAME?</v>
      </c>
      <c r="BF61" s="1669" t="e" cm="1">
        <f t="array" aca="1" ref="BF61" ca="1">_xlfn.LET(
_xlpm.val,IF($F61 = "",val_blankRefText,  _xldudf_CX_GET(CX_ENTITY,($F61),BF$11,BF$14,,(BF$60))),
_xlpm.Res, IF(OR(_xlpm.val="",_xlpm.val="Error"),"",_xlpm.val),
_xlpm.Res
)</f>
        <v>#NAME?</v>
      </c>
      <c r="BG61" s="1669" t="e" cm="1">
        <f t="array" aca="1" ref="BG61" ca="1">_xlfn.LET(
_xlpm.val,IF($F61 = "",val_blankRefText,  _xldudf_CX_GET(CX_ENTITY,($F61),BG$11,BG$14,,(BG$60))),
_xlpm.Res, IF(OR(_xlpm.val="",_xlpm.val="Error"),"",_xlpm.val),
_xlpm.Res
)</f>
        <v>#NAME?</v>
      </c>
      <c r="BH61" s="1669" t="e" cm="1">
        <f t="array" aca="1" ref="BH61" ca="1">_xlfn.LET(
_xlpm.val,IF($F61 = "",val_blankRefText,  _xldudf_CX_GET(CX_ENTITY,($F61),BH$11,BH$14,,(BH$60))),
_xlpm.Res, IF(OR(_xlpm.val="",_xlpm.val="Error"),"",_xlpm.val),
_xlpm.Res
)</f>
        <v>#NAME?</v>
      </c>
      <c r="BI61" s="1669" t="e" cm="1">
        <f t="array" aca="1" ref="BI61" ca="1">_xlfn.LET(
_xlpm.val,IF($F61 = "",val_blankRefText,  _xldudf_CX_GET(CX_ENTITY,($F61),BI$11,BI$14,,(BI$60))),
_xlpm.Res, IF(OR(_xlpm.val="",_xlpm.val="Error"),"",_xlpm.val),
_xlpm.Res
)</f>
        <v>#NAME?</v>
      </c>
      <c r="BJ61" s="1669" t="e" cm="1">
        <f t="array" aca="1" ref="BJ61" ca="1">_xlfn.LET(
_xlpm.val,IF($F61 = "",val_blankRefText,  _xldudf_CX_GET(CX_ENTITY,($F61),BJ$11,BJ$14,,(BJ$60))),
_xlpm.Res, IF(OR(_xlpm.val="",_xlpm.val="Error"),"",_xlpm.val),
_xlpm.Res
)</f>
        <v>#NAME?</v>
      </c>
      <c r="BK61" s="1669" t="e" cm="1">
        <f t="array" aca="1" ref="BK61" ca="1">_xlfn.LET(
_xlpm.val,IF($F61 = "",val_blankRefText,  _xldudf_CX_GET(CX_ENTITY,($F61),BK$11,BK$14,,(BK$60))),
_xlpm.Res, IF(OR(_xlpm.val="",_xlpm.val="Error"),"",_xlpm.val),
_xlpm.Res
)</f>
        <v>#NAME?</v>
      </c>
      <c r="BL61" s="1669" t="e" cm="1">
        <f t="array" aca="1" ref="BL61" ca="1">_xlfn.LET(
_xlpm.val,IF($F61 = "",val_blankRefText,  _xldudf_CX_GET(CX_ENTITY,($F61),BL$11,BL$14,,(BL$60))),
_xlpm.Res, IF(OR(_xlpm.val="",_xlpm.val="Error"),"",_xlpm.val),
_xlpm.Res
)</f>
        <v>#NAME?</v>
      </c>
      <c r="BM61" s="1669" t="e" cm="1">
        <f t="array" aca="1" ref="BM61" ca="1">_xlfn.LET(
_xlpm.val,IF($F61 = "",val_blankRefText,  _xldudf_CX_GET(CX_ENTITY,($F61),BM$11,BM$14,,(BM$60))),
_xlpm.Res, IF(OR(_xlpm.val="",_xlpm.val="Error"),"",_xlpm.val),
_xlpm.Res
)</f>
        <v>#NAME?</v>
      </c>
      <c r="BN61" s="1669" t="e" cm="1">
        <f t="array" aca="1" ref="BN61" ca="1">_xlfn.LET(
_xlpm.val,IF($F61 = "",val_blankRefText,  _xldudf_CX_GET(CX_ENTITY,($F61),BN$11,BN$14,,(BN$60))),
_xlpm.Res, IF(OR(_xlpm.val="",_xlpm.val="Error"),"",_xlpm.val),
_xlpm.Res
)</f>
        <v>#NAME?</v>
      </c>
      <c r="BO61" s="2095"/>
      <c r="BP61" s="2095"/>
      <c r="BQ61" s="2095"/>
      <c r="BR61" s="2095"/>
      <c r="BS61" s="2095"/>
      <c r="BT61" s="2095"/>
      <c r="BU61" s="2095"/>
      <c r="BV61" s="2095"/>
      <c r="BW61" s="2095"/>
      <c r="BX61" s="2095"/>
      <c r="BY61" s="2095"/>
      <c r="BZ61" s="2095"/>
      <c r="CA61" s="926"/>
      <c r="CB61" s="921"/>
      <c r="CC61" s="927"/>
      <c r="CD61" s="1221" t="e" cm="1">
        <f t="array" aca="1" ref="CD61" ca="1">_xlfn.XLOOKUP(BS!CD$11, array_timeline, BS!$AD61:$BN61)</f>
        <v>#NAME?</v>
      </c>
      <c r="CE61" s="1221" t="e" cm="1">
        <f t="array" aca="1" ref="CE61" ca="1">_xlfn.XLOOKUP(BS!CE$11, array_timeline, BS!$AD61:$BN61)</f>
        <v>#NAME?</v>
      </c>
      <c r="CF61" s="925"/>
      <c r="CG61" s="920" t="e">
        <f ca="1">CG20</f>
        <v>#NAME?</v>
      </c>
      <c r="CH61" s="920" t="e">
        <f ca="1">CH20</f>
        <v>#NAME?</v>
      </c>
      <c r="CI61" s="200"/>
    </row>
    <row r="62" spans="1:87" ht="21" customHeight="1">
      <c r="A62" s="696" t="s">
        <v>1750</v>
      </c>
      <c r="B62" s="577" t="str">
        <f t="shared" ref="B62:C91" si="10">B21</f>
        <v>Intangible Assets</v>
      </c>
      <c r="C62" s="577" t="str">
        <f t="shared" si="10"/>
        <v>Intangible Asset (Company View)</v>
      </c>
      <c r="D62" s="577"/>
      <c r="E62" s="577" t="e" cm="1">
        <f t="array" aca="1" ref="E62" ca="1">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#NAME?</v>
      </c>
      <c r="F62" s="577" t="str">
        <f t="shared" si="9"/>
        <v>Intangible Assets</v>
      </c>
      <c r="G62" s="574"/>
      <c r="H62" s="578">
        <v>1</v>
      </c>
      <c r="I62" s="578">
        <v>1</v>
      </c>
      <c r="J62" s="401"/>
      <c r="K62" s="401"/>
      <c r="L62" s="579" t="b">
        <v>0</v>
      </c>
      <c r="N62" s="158"/>
      <c r="O62" s="101"/>
      <c r="P62" s="52"/>
      <c r="Q62" s="101"/>
      <c r="R62" s="126"/>
      <c r="S62" s="101"/>
      <c r="T62" s="101"/>
      <c r="U62" s="39"/>
      <c r="W62" s="930" t="str">
        <f>$W$61</f>
        <v>Budget</v>
      </c>
      <c r="X62" s="857">
        <f t="shared" ref="X62:X90" si="11">X21</f>
        <v>1</v>
      </c>
      <c r="Y62" s="2631" t="str">
        <f t="shared" ref="Y62:Y91" si="12">Y21</f>
        <v>Intangible Assets</v>
      </c>
      <c r="Z62" s="198" cm="1">
        <f t="array" ref="Z62">_xlfn.SWITCH(
    TRUE,
    $L62="",0,
    $L62=TRUE, 1,
    $L62=FALSE,-1,
)</f>
        <v>-1</v>
      </c>
      <c r="AA62" s="200"/>
      <c r="AB62" s="2626" t="str">
        <f t="shared" ref="AB62:AB91" si="13">AB21</f>
        <v>Intangible Assets</v>
      </c>
      <c r="AC62" s="88"/>
      <c r="AD62" s="1669" t="e" cm="1">
        <f t="array" aca="1" ref="AD62" ca="1">_xlfn.LET(
_xlpm.val,IF($F62 = "",val_blankRefText,  _xldudf_CX_GET(CX_ENTITY,($F62),AD$11,AD$14,,(AD$60))),
_xlpm.Res, IF(OR(_xlpm.val="",_xlpm.val="Error"),"",_xlpm.val),
_xlpm.Res
)</f>
        <v>#NAME?</v>
      </c>
      <c r="AE62" s="1669" t="e" cm="1">
        <f t="array" aca="1" ref="AE62" ca="1">_xlfn.LET(
_xlpm.val,IF($F62 = "",val_blankRefText,  _xldudf_CX_GET(CX_ENTITY,($F62),AE$11,AE$14,,(AE$60))),
_xlpm.Res, IF(OR(_xlpm.val="",_xlpm.val="Error"),"",_xlpm.val),
_xlpm.Res
)</f>
        <v>#NAME?</v>
      </c>
      <c r="AF62" s="1669" t="e" cm="1">
        <f t="array" aca="1" ref="AF62" ca="1">_xlfn.LET(
_xlpm.val,IF($F62 = "",val_blankRefText,  _xldudf_CX_GET(CX_ENTITY,($F62),AF$11,AF$14,,(AF$60))),
_xlpm.Res, IF(OR(_xlpm.val="",_xlpm.val="Error"),"",_xlpm.val),
_xlpm.Res
)</f>
        <v>#NAME?</v>
      </c>
      <c r="AG62" s="1669" t="e" cm="1">
        <f t="array" aca="1" ref="AG62" ca="1">_xlfn.LET(
_xlpm.val,IF($F62 = "",val_blankRefText,  _xldudf_CX_GET(CX_ENTITY,($F62),AG$11,AG$14,,(AG$60))),
_xlpm.Res, IF(OR(_xlpm.val="",_xlpm.val="Error"),"",_xlpm.val),
_xlpm.Res
)</f>
        <v>#NAME?</v>
      </c>
      <c r="AH62" s="1669" t="e" cm="1">
        <f t="array" aca="1" ref="AH62" ca="1">_xlfn.LET(
_xlpm.val,IF($F62 = "",val_blankRefText,  _xldudf_CX_GET(CX_ENTITY,($F62),AH$11,AH$14,,(AH$60))),
_xlpm.Res, IF(OR(_xlpm.val="",_xlpm.val="Error"),"",_xlpm.val),
_xlpm.Res
)</f>
        <v>#NAME?</v>
      </c>
      <c r="AI62" s="1669" t="e" cm="1">
        <f t="array" aca="1" ref="AI62" ca="1">_xlfn.LET(
_xlpm.val,IF($F62 = "",val_blankRefText,  _xldudf_CX_GET(CX_ENTITY,($F62),AI$11,AI$14,,(AI$60))),
_xlpm.Res, IF(OR(_xlpm.val="",_xlpm.val="Error"),"",_xlpm.val),
_xlpm.Res
)</f>
        <v>#NAME?</v>
      </c>
      <c r="AJ62" s="1669" t="e" cm="1">
        <f t="array" aca="1" ref="AJ62" ca="1">_xlfn.LET(
_xlpm.val,IF($F62 = "",val_blankRefText,  _xldudf_CX_GET(CX_ENTITY,($F62),AJ$11,AJ$14,,(AJ$60))),
_xlpm.Res, IF(OR(_xlpm.val="",_xlpm.val="Error"),"",_xlpm.val),
_xlpm.Res
)</f>
        <v>#NAME?</v>
      </c>
      <c r="AK62" s="1669" t="e" cm="1">
        <f t="array" aca="1" ref="AK62" ca="1">_xlfn.LET(
_xlpm.val,IF($F62 = "",val_blankRefText,  _xldudf_CX_GET(CX_ENTITY,($F62),AK$11,AK$14,,(AK$60))),
_xlpm.Res, IF(OR(_xlpm.val="",_xlpm.val="Error"),"",_xlpm.val),
_xlpm.Res
)</f>
        <v>#NAME?</v>
      </c>
      <c r="AL62" s="1669" t="e" cm="1">
        <f t="array" aca="1" ref="AL62" ca="1">_xlfn.LET(
_xlpm.val,IF($F62 = "",val_blankRefText,  _xldudf_CX_GET(CX_ENTITY,($F62),AL$11,AL$14,,(AL$60))),
_xlpm.Res, IF(OR(_xlpm.val="",_xlpm.val="Error"),"",_xlpm.val),
_xlpm.Res
)</f>
        <v>#NAME?</v>
      </c>
      <c r="AM62" s="1669" t="e" cm="1">
        <f t="array" aca="1" ref="AM62" ca="1">_xlfn.LET(
_xlpm.val,IF($F62 = "",val_blankRefText,  _xldudf_CX_GET(CX_ENTITY,($F62),AM$11,AM$14,,(AM$60))),
_xlpm.Res, IF(OR(_xlpm.val="",_xlpm.val="Error"),"",_xlpm.val),
_xlpm.Res
)</f>
        <v>#NAME?</v>
      </c>
      <c r="AN62" s="1669" t="e" cm="1">
        <f t="array" aca="1" ref="AN62" ca="1">_xlfn.LET(
_xlpm.val,IF($F62 = "",val_blankRefText,  _xldudf_CX_GET(CX_ENTITY,($F62),AN$11,AN$14,,(AN$60))),
_xlpm.Res, IF(OR(_xlpm.val="",_xlpm.val="Error"),"",_xlpm.val),
_xlpm.Res
)</f>
        <v>#NAME?</v>
      </c>
      <c r="AO62" s="1669" t="e" cm="1">
        <f t="array" aca="1" ref="AO62" ca="1">_xlfn.LET(
_xlpm.val,IF($F62 = "",val_blankRefText,  _xldudf_CX_GET(CX_ENTITY,($F62),AO$11,AO$14,,(AO$60))),
_xlpm.Res, IF(OR(_xlpm.val="",_xlpm.val="Error"),"",_xlpm.val),
_xlpm.Res
)</f>
        <v>#NAME?</v>
      </c>
      <c r="AP62" s="1669" t="e" cm="1">
        <f t="array" aca="1" ref="AP62" ca="1">_xlfn.LET(
_xlpm.val,IF($F62 = "",val_blankRefText,  _xldudf_CX_GET(CX_ENTITY,($F62),AP$11,AP$14,,(AP$60))),
_xlpm.Res, IF(OR(_xlpm.val="",_xlpm.val="Error"),"",_xlpm.val),
_xlpm.Res
)</f>
        <v>#NAME?</v>
      </c>
      <c r="AQ62" s="1669" t="e" cm="1">
        <f t="array" aca="1" ref="AQ62" ca="1">_xlfn.LET(
_xlpm.val,IF($F62 = "",val_blankRefText,  _xldudf_CX_GET(CX_ENTITY,($F62),AQ$11,AQ$14,,(AQ$60))),
_xlpm.Res, IF(OR(_xlpm.val="",_xlpm.val="Error"),"",_xlpm.val),
_xlpm.Res
)</f>
        <v>#NAME?</v>
      </c>
      <c r="AR62" s="1669" t="e" cm="1">
        <f t="array" aca="1" ref="AR62" ca="1">_xlfn.LET(
_xlpm.val,IF($F62 = "",val_blankRefText,  _xldudf_CX_GET(CX_ENTITY,($F62),AR$11,AR$14,,(AR$60))),
_xlpm.Res, IF(OR(_xlpm.val="",_xlpm.val="Error"),"",_xlpm.val),
_xlpm.Res
)</f>
        <v>#NAME?</v>
      </c>
      <c r="AS62" s="1669" t="e" cm="1">
        <f t="array" aca="1" ref="AS62" ca="1">_xlfn.LET(
_xlpm.val,IF($F62 = "",val_blankRefText,  _xldudf_CX_GET(CX_ENTITY,($F62),AS$11,AS$14,,(AS$60))),
_xlpm.Res, IF(OR(_xlpm.val="",_xlpm.val="Error"),"",_xlpm.val),
_xlpm.Res
)</f>
        <v>#NAME?</v>
      </c>
      <c r="AT62" s="1669" t="e" cm="1">
        <f t="array" aca="1" ref="AT62" ca="1">_xlfn.LET(
_xlpm.val,IF($F62 = "",val_blankRefText,  _xldudf_CX_GET(CX_ENTITY,($F62),AT$11,AT$14,,(AT$60))),
_xlpm.Res, IF(OR(_xlpm.val="",_xlpm.val="Error"),"",_xlpm.val),
_xlpm.Res
)</f>
        <v>#NAME?</v>
      </c>
      <c r="AU62" s="1669" t="e" cm="1">
        <f t="array" aca="1" ref="AU62" ca="1">_xlfn.LET(
_xlpm.val,IF($F62 = "",val_blankRefText,  _xldudf_CX_GET(CX_ENTITY,($F62),AU$11,AU$14,,(AU$60))),
_xlpm.Res, IF(OR(_xlpm.val="",_xlpm.val="Error"),"",_xlpm.val),
_xlpm.Res
)</f>
        <v>#NAME?</v>
      </c>
      <c r="AV62" s="1669" t="e" cm="1">
        <f t="array" aca="1" ref="AV62" ca="1">_xlfn.LET(
_xlpm.val,IF($F62 = "",val_blankRefText,  _xldudf_CX_GET(CX_ENTITY,($F62),AV$11,AV$14,,(AV$60))),
_xlpm.Res, IF(OR(_xlpm.val="",_xlpm.val="Error"),"",_xlpm.val),
_xlpm.Res
)</f>
        <v>#NAME?</v>
      </c>
      <c r="AW62" s="1669" t="e" cm="1">
        <f t="array" aca="1" ref="AW62" ca="1">_xlfn.LET(
_xlpm.val,IF($F62 = "",val_blankRefText,  _xldudf_CX_GET(CX_ENTITY,($F62),AW$11,AW$14,,(AW$60))),
_xlpm.Res, IF(OR(_xlpm.val="",_xlpm.val="Error"),"",_xlpm.val),
_xlpm.Res
)</f>
        <v>#NAME?</v>
      </c>
      <c r="AX62" s="1669" t="e" cm="1">
        <f t="array" aca="1" ref="AX62" ca="1">_xlfn.LET(
_xlpm.val,IF($F62 = "",val_blankRefText,  _xldudf_CX_GET(CX_ENTITY,($F62),AX$11,AX$14,,(AX$60))),
_xlpm.Res, IF(OR(_xlpm.val="",_xlpm.val="Error"),"",_xlpm.val),
_xlpm.Res
)</f>
        <v>#NAME?</v>
      </c>
      <c r="AY62" s="1669" t="e" cm="1">
        <f t="array" aca="1" ref="AY62" ca="1">_xlfn.LET(
_xlpm.val,IF($F62 = "",val_blankRefText,  _xldudf_CX_GET(CX_ENTITY,($F62),AY$11,AY$14,,(AY$60))),
_xlpm.Res, IF(OR(_xlpm.val="",_xlpm.val="Error"),"",_xlpm.val),
_xlpm.Res
)</f>
        <v>#NAME?</v>
      </c>
      <c r="AZ62" s="1669" t="e" cm="1">
        <f t="array" aca="1" ref="AZ62" ca="1">_xlfn.LET(
_xlpm.val,IF($F62 = "",val_blankRefText,  _xldudf_CX_GET(CX_ENTITY,($F62),AZ$11,AZ$14,,(AZ$60))),
_xlpm.Res, IF(OR(_xlpm.val="",_xlpm.val="Error"),"",_xlpm.val),
_xlpm.Res
)</f>
        <v>#NAME?</v>
      </c>
      <c r="BA62" s="1669" t="e" cm="1">
        <f t="array" aca="1" ref="BA62" ca="1">_xlfn.LET(
_xlpm.val,IF($F62 = "",val_blankRefText,  _xldudf_CX_GET(CX_ENTITY,($F62),BA$11,BA$14,,(BA$60))),
_xlpm.Res, IF(OR(_xlpm.val="",_xlpm.val="Error"),"",_xlpm.val),
_xlpm.Res
)</f>
        <v>#NAME?</v>
      </c>
      <c r="BB62" s="1669" t="e" cm="1">
        <f t="array" aca="1" ref="BB62" ca="1">_xlfn.LET(
_xlpm.val,IF($F62 = "",val_blankRefText,  _xldudf_CX_GET(CX_ENTITY,($F62),BB$11,BB$14,,(BB$60))),
_xlpm.Res, IF(OR(_xlpm.val="",_xlpm.val="Error"),"",_xlpm.val),
_xlpm.Res
)</f>
        <v>#NAME?</v>
      </c>
      <c r="BC62" s="1669" t="e" cm="1">
        <f t="array" aca="1" ref="BC62" ca="1">_xlfn.LET(
_xlpm.val,IF($F62 = "",val_blankRefText,  _xldudf_CX_GET(CX_ENTITY,($F62),BC$11,BC$14,,(BC$60))),
_xlpm.Res, IF(OR(_xlpm.val="",_xlpm.val="Error"),"",_xlpm.val),
_xlpm.Res
)</f>
        <v>#NAME?</v>
      </c>
      <c r="BD62" s="1669" t="e" cm="1">
        <f t="array" aca="1" ref="BD62" ca="1">_xlfn.LET(
_xlpm.val,IF($F62 = "",val_blankRefText,  _xldudf_CX_GET(CX_ENTITY,($F62),BD$11,BD$14,,(BD$60))),
_xlpm.Res, IF(OR(_xlpm.val="",_xlpm.val="Error"),"",_xlpm.val),
_xlpm.Res
)</f>
        <v>#NAME?</v>
      </c>
      <c r="BE62" s="1669" t="e" cm="1">
        <f t="array" aca="1" ref="BE62" ca="1">_xlfn.LET(
_xlpm.val,IF($F62 = "",val_blankRefText,  _xldudf_CX_GET(CX_ENTITY,($F62),BE$11,BE$14,,(BE$60))),
_xlpm.Res, IF(OR(_xlpm.val="",_xlpm.val="Error"),"",_xlpm.val),
_xlpm.Res
)</f>
        <v>#NAME?</v>
      </c>
      <c r="BF62" s="1669" t="e" cm="1">
        <f t="array" aca="1" ref="BF62" ca="1">_xlfn.LET(
_xlpm.val,IF($F62 = "",val_blankRefText,  _xldudf_CX_GET(CX_ENTITY,($F62),BF$11,BF$14,,(BF$60))),
_xlpm.Res, IF(OR(_xlpm.val="",_xlpm.val="Error"),"",_xlpm.val),
_xlpm.Res
)</f>
        <v>#NAME?</v>
      </c>
      <c r="BG62" s="1669" t="e" cm="1">
        <f t="array" aca="1" ref="BG62" ca="1">_xlfn.LET(
_xlpm.val,IF($F62 = "",val_blankRefText,  _xldudf_CX_GET(CX_ENTITY,($F62),BG$11,BG$14,,(BG$60))),
_xlpm.Res, IF(OR(_xlpm.val="",_xlpm.val="Error"),"",_xlpm.val),
_xlpm.Res
)</f>
        <v>#NAME?</v>
      </c>
      <c r="BH62" s="1669" t="e" cm="1">
        <f t="array" aca="1" ref="BH62" ca="1">_xlfn.LET(
_xlpm.val,IF($F62 = "",val_blankRefText,  _xldudf_CX_GET(CX_ENTITY,($F62),BH$11,BH$14,,(BH$60))),
_xlpm.Res, IF(OR(_xlpm.val="",_xlpm.val="Error"),"",_xlpm.val),
_xlpm.Res
)</f>
        <v>#NAME?</v>
      </c>
      <c r="BI62" s="1669" t="e" cm="1">
        <f t="array" aca="1" ref="BI62" ca="1">_xlfn.LET(
_xlpm.val,IF($F62 = "",val_blankRefText,  _xldudf_CX_GET(CX_ENTITY,($F62),BI$11,BI$14,,(BI$60))),
_xlpm.Res, IF(OR(_xlpm.val="",_xlpm.val="Error"),"",_xlpm.val),
_xlpm.Res
)</f>
        <v>#NAME?</v>
      </c>
      <c r="BJ62" s="1669" t="e" cm="1">
        <f t="array" aca="1" ref="BJ62" ca="1">_xlfn.LET(
_xlpm.val,IF($F62 = "",val_blankRefText,  _xldudf_CX_GET(CX_ENTITY,($F62),BJ$11,BJ$14,,(BJ$60))),
_xlpm.Res, IF(OR(_xlpm.val="",_xlpm.val="Error"),"",_xlpm.val),
_xlpm.Res
)</f>
        <v>#NAME?</v>
      </c>
      <c r="BK62" s="1669" t="e" cm="1">
        <f t="array" aca="1" ref="BK62" ca="1">_xlfn.LET(
_xlpm.val,IF($F62 = "",val_blankRefText,  _xldudf_CX_GET(CX_ENTITY,($F62),BK$11,BK$14,,(BK$60))),
_xlpm.Res, IF(OR(_xlpm.val="",_xlpm.val="Error"),"",_xlpm.val),
_xlpm.Res
)</f>
        <v>#NAME?</v>
      </c>
      <c r="BL62" s="1669" t="e" cm="1">
        <f t="array" aca="1" ref="BL62" ca="1">_xlfn.LET(
_xlpm.val,IF($F62 = "",val_blankRefText,  _xldudf_CX_GET(CX_ENTITY,($F62),BL$11,BL$14,,(BL$60))),
_xlpm.Res, IF(OR(_xlpm.val="",_xlpm.val="Error"),"",_xlpm.val),
_xlpm.Res
)</f>
        <v>#NAME?</v>
      </c>
      <c r="BM62" s="1669" t="e" cm="1">
        <f t="array" aca="1" ref="BM62" ca="1">_xlfn.LET(
_xlpm.val,IF($F62 = "",val_blankRefText,  _xldudf_CX_GET(CX_ENTITY,($F62),BM$11,BM$14,,(BM$60))),
_xlpm.Res, IF(OR(_xlpm.val="",_xlpm.val="Error"),"",_xlpm.val),
_xlpm.Res
)</f>
        <v>#NAME?</v>
      </c>
      <c r="BN62" s="1669" t="e" cm="1">
        <f t="array" aca="1" ref="BN62" ca="1">_xlfn.LET(
_xlpm.val,IF($F62 = "",val_blankRefText,  _xldudf_CX_GET(CX_ENTITY,($F62),BN$11,BN$14,,(BN$60))),
_xlpm.Res, IF(OR(_xlpm.val="",_xlpm.val="Error"),"",_xlpm.val),
_xlpm.Res
)</f>
        <v>#NAME?</v>
      </c>
      <c r="BO62" s="2095"/>
      <c r="BP62" s="2095"/>
      <c r="BQ62" s="2095"/>
      <c r="BR62" s="2095"/>
      <c r="BS62" s="2095"/>
      <c r="BT62" s="2095"/>
      <c r="BU62" s="2095"/>
      <c r="BV62" s="2095"/>
      <c r="BW62" s="2095"/>
      <c r="BX62" s="2095"/>
      <c r="BY62" s="2095"/>
      <c r="BZ62" s="2095"/>
      <c r="CA62" s="926"/>
      <c r="CB62" s="921"/>
      <c r="CC62" s="927"/>
      <c r="CD62" s="920" t="e" cm="1">
        <f t="array" aca="1" ref="CD62" ca="1">_xlfn.XLOOKUP(BS!CD$11, array_timeline, BS!$AD62:$BN62)</f>
        <v>#NAME?</v>
      </c>
      <c r="CE62" s="920" t="e" cm="1">
        <f t="array" aca="1" ref="CE62" ca="1">_xlfn.XLOOKUP(BS!CE$11, array_timeline, BS!$AD62:$BN62)</f>
        <v>#NAME?</v>
      </c>
      <c r="CF62" s="925"/>
      <c r="CG62" s="920" t="e">
        <f t="shared" ref="CG62:CH62" ca="1" si="14">CG21</f>
        <v>#NAME?</v>
      </c>
      <c r="CH62" s="920" t="e">
        <f t="shared" ca="1" si="14"/>
        <v>#NAME?</v>
      </c>
      <c r="CI62" s="200"/>
    </row>
    <row r="63" spans="1:87" ht="21" customHeight="1">
      <c r="A63" s="693" t="s">
        <v>1751</v>
      </c>
      <c r="B63" s="577" t="str">
        <f t="shared" si="10"/>
        <v>Other Non-current Assets</v>
      </c>
      <c r="C63" s="577" t="str">
        <f t="shared" si="10"/>
        <v>Other Non-current Asset (Company View)</v>
      </c>
      <c r="D63" s="577"/>
      <c r="E63" s="577" t="e" cm="1">
        <f t="array" aca="1" ref="E63" ca="1">_xlfn.LET(
   _xlpm.Attr,  $C63,
   _xlpm.Lookback, $E$16,
   _xlpm.QueryDate, EOMONTH(val_asOfDate,_xlpm.Lookback),
   _xlpm.ReadField, _xldudf_CX_GET(CX_ENTITY,fx_attrConverter($C63),_xlpm.QueryDate),
   _xlpm.AttrBlank, _xlpm.Attr="", _xlpm.Result,
   IF(_xlpm.AttrBlank,val_blankRefText,fx_attrConverter(_xlpm.ReadField,0)),
IF(_xlpm.Result = "Error", "", _xlpm.Result )
)</f>
        <v>#NAME?</v>
      </c>
      <c r="F63" s="577" t="str">
        <f t="shared" si="9"/>
        <v>Other Non-current Assets</v>
      </c>
      <c r="G63" s="578"/>
      <c r="H63" s="578">
        <v>1</v>
      </c>
      <c r="I63" s="578">
        <v>1</v>
      </c>
      <c r="J63" s="578"/>
      <c r="K63" s="578"/>
      <c r="L63" s="579" t="b">
        <v>0</v>
      </c>
      <c r="N63" s="158"/>
      <c r="O63" s="101"/>
      <c r="P63" s="52"/>
      <c r="Q63" s="101"/>
      <c r="R63" s="101"/>
      <c r="S63" s="101"/>
      <c r="T63" s="101"/>
      <c r="U63" s="39"/>
      <c r="W63" s="930" t="str">
        <f t="shared" ref="W63:W91" si="15">$W$61</f>
        <v>Budget</v>
      </c>
      <c r="X63" s="857">
        <f t="shared" si="11"/>
        <v>1</v>
      </c>
      <c r="Y63" s="2631" t="str">
        <f t="shared" si="12"/>
        <v>Other Non-current Assets</v>
      </c>
      <c r="Z63" s="198" cm="1">
        <f t="array" ref="Z63">_xlfn.SWITCH(
    TRUE,
    $L63="",0,
    $L63=TRUE, 1,
    $L63=FALSE,-1,
)</f>
        <v>-1</v>
      </c>
      <c r="AA63" s="200"/>
      <c r="AB63" s="2626" t="str">
        <f t="shared" si="13"/>
        <v>Other Non-current Assets</v>
      </c>
      <c r="AC63" s="88"/>
      <c r="AD63" s="1669" t="e" cm="1">
        <f t="array" aca="1" ref="AD63" ca="1">_xlfn.LET(
_xlpm.val,IF($F63 = "",val_blankRefText,  _xldudf_CX_GET(CX_ENTITY,($F63),AD$11,AD$14,,(AD$60))),
_xlpm.Res, IF(OR(_xlpm.val="",_xlpm.val="Error"),"",_xlpm.val),
_xlpm.Res
)</f>
        <v>#NAME?</v>
      </c>
      <c r="AE63" s="1669" t="e" cm="1">
        <f t="array" aca="1" ref="AE63" ca="1">_xlfn.LET(
_xlpm.val,IF($F63 = "",val_blankRefText,  _xldudf_CX_GET(CX_ENTITY,($F63),AE$11,AE$14,,(AE$60))),
_xlpm.Res, IF(OR(_xlpm.val="",_xlpm.val="Error"),"",_xlpm.val),
_xlpm.Res
)</f>
        <v>#NAME?</v>
      </c>
      <c r="AF63" s="1669" t="e" cm="1">
        <f t="array" aca="1" ref="AF63" ca="1">_xlfn.LET(
_xlpm.val,IF($F63 = "",val_blankRefText,  _xldudf_CX_GET(CX_ENTITY,($F63),AF$11,AF$14,,(AF$60))),
_xlpm.Res, IF(OR(_xlpm.val="",_xlpm.val="Error"),"",_xlpm.val),
_xlpm.Res
)</f>
        <v>#NAME?</v>
      </c>
      <c r="AG63" s="1669" t="e" cm="1">
        <f t="array" aca="1" ref="AG63" ca="1">_xlfn.LET(
_xlpm.val,IF($F63 = "",val_blankRefText,  _xldudf_CX_GET(CX_ENTITY,($F63),AG$11,AG$14,,(AG$60))),
_xlpm.Res, IF(OR(_xlpm.val="",_xlpm.val="Error"),"",_xlpm.val),
_xlpm.Res
)</f>
        <v>#NAME?</v>
      </c>
      <c r="AH63" s="1669" t="e" cm="1">
        <f t="array" aca="1" ref="AH63" ca="1">_xlfn.LET(
_xlpm.val,IF($F63 = "",val_blankRefText,  _xldudf_CX_GET(CX_ENTITY,($F63),AH$11,AH$14,,(AH$60))),
_xlpm.Res, IF(OR(_xlpm.val="",_xlpm.val="Error"),"",_xlpm.val),
_xlpm.Res
)</f>
        <v>#NAME?</v>
      </c>
      <c r="AI63" s="1669" t="e" cm="1">
        <f t="array" aca="1" ref="AI63" ca="1">_xlfn.LET(
_xlpm.val,IF($F63 = "",val_blankRefText,  _xldudf_CX_GET(CX_ENTITY,($F63),AI$11,AI$14,,(AI$60))),
_xlpm.Res, IF(OR(_xlpm.val="",_xlpm.val="Error"),"",_xlpm.val),
_xlpm.Res
)</f>
        <v>#NAME?</v>
      </c>
      <c r="AJ63" s="1669" t="e" cm="1">
        <f t="array" aca="1" ref="AJ63" ca="1">_xlfn.LET(
_xlpm.val,IF($F63 = "",val_blankRefText,  _xldudf_CX_GET(CX_ENTITY,($F63),AJ$11,AJ$14,,(AJ$60))),
_xlpm.Res, IF(OR(_xlpm.val="",_xlpm.val="Error"),"",_xlpm.val),
_xlpm.Res
)</f>
        <v>#NAME?</v>
      </c>
      <c r="AK63" s="1669" t="e" cm="1">
        <f t="array" aca="1" ref="AK63" ca="1">_xlfn.LET(
_xlpm.val,IF($F63 = "",val_blankRefText,  _xldudf_CX_GET(CX_ENTITY,($F63),AK$11,AK$14,,(AK$60))),
_xlpm.Res, IF(OR(_xlpm.val="",_xlpm.val="Error"),"",_xlpm.val),
_xlpm.Res
)</f>
        <v>#NAME?</v>
      </c>
      <c r="AL63" s="1669" t="e" cm="1">
        <f t="array" aca="1" ref="AL63" ca="1">_xlfn.LET(
_xlpm.val,IF($F63 = "",val_blankRefText,  _xldudf_CX_GET(CX_ENTITY,($F63),AL$11,AL$14,,(AL$60))),
_xlpm.Res, IF(OR(_xlpm.val="",_xlpm.val="Error"),"",_xlpm.val),
_xlpm.Res
)</f>
        <v>#NAME?</v>
      </c>
      <c r="AM63" s="1669" t="e" cm="1">
        <f t="array" aca="1" ref="AM63" ca="1">_xlfn.LET(
_xlpm.val,IF($F63 = "",val_blankRefText,  _xldudf_CX_GET(CX_ENTITY,($F63),AM$11,AM$14,,(AM$60))),
_xlpm.Res, IF(OR(_xlpm.val="",_xlpm.val="Error"),"",_xlpm.val),
_xlpm.Res
)</f>
        <v>#NAME?</v>
      </c>
      <c r="AN63" s="1669" t="e" cm="1">
        <f t="array" aca="1" ref="AN63" ca="1">_xlfn.LET(
_xlpm.val,IF($F63 = "",val_blankRefText,  _xldudf_CX_GET(CX_ENTITY,($F63),AN$11,AN$14,,(AN$60))),
_xlpm.Res, IF(OR(_xlpm.val="",_xlpm.val="Error"),"",_xlpm.val),
_xlpm.Res
)</f>
        <v>#NAME?</v>
      </c>
      <c r="AO63" s="1669" t="e" cm="1">
        <f t="array" aca="1" ref="AO63" ca="1">_xlfn.LET(
_xlpm.val,IF($F63 = "",val_blankRefText,  _xldudf_CX_GET(CX_ENTITY,($F63),AO$11,AO$14,,(AO$60))),
_xlpm.Res, IF(OR(_xlpm.val="",_xlpm.val="Error"),"",_xlpm.val),
_xlpm.Res
)</f>
        <v>#NAME?</v>
      </c>
      <c r="AP63" s="1669" t="e" cm="1">
        <f t="array" aca="1" ref="AP63" ca="1">_xlfn.LET(
_xlpm.val,IF($F63 = "",val_blankRefText,  _xldudf_CX_GET(CX_ENTITY,($F63),AP$11,AP$14,,(AP$60))),
_xlpm.Res, IF(OR(_xlpm.val="",_xlpm.val="Error"),"",_xlpm.val),
_xlpm.Res
)</f>
        <v>#NAME?</v>
      </c>
      <c r="AQ63" s="1669" t="e" cm="1">
        <f t="array" aca="1" ref="AQ63" ca="1">_xlfn.LET(
_xlpm.val,IF($F63 = "",val_blankRefText,  _xldudf_CX_GET(CX_ENTITY,($F63),AQ$11,AQ$14,,(AQ$60))),
_xlpm.Res, IF(OR(_xlpm.val="",_xlpm.val="Error"),"",_xlpm.val),
_xlpm.Res
)</f>
        <v>#NAME?</v>
      </c>
      <c r="AR63" s="1669" t="e" cm="1">
        <f t="array" aca="1" ref="AR63" ca="1">_xlfn.LET(
_xlpm.val,IF($F63 = "",val_blankRefText,  _xldudf_CX_GET(CX_ENTITY,($F63),AR$11,AR$14,,(AR$60))),
_xlpm.Res, IF(OR(_xlpm.val="",_xlpm.val="Error"),"",_xlpm.val),
_xlpm.Res
)</f>
        <v>#NAME?</v>
      </c>
      <c r="AS63" s="1669" t="e" cm="1">
        <f t="array" aca="1" ref="AS63" ca="1">_xlfn.LET(
_xlpm.val,IF($F63 = "",val_blankRefText,  _xldudf_CX_GET(CX_ENTITY,($F63),AS$11,AS$14,,(AS$60))),
_xlpm.Res, IF(OR(_xlpm.val="",_xlpm.val="Error"),"",_xlpm.val),
_xlpm.Res
)</f>
        <v>#NAME?</v>
      </c>
      <c r="AT63" s="1669" t="e" cm="1">
        <f t="array" aca="1" ref="AT63" ca="1">_xlfn.LET(
_xlpm.val,IF($F63 = "",val_blankRefText,  _xldudf_CX_GET(CX_ENTITY,($F63),AT$11,AT$14,,(AT$60))),
_xlpm.Res, IF(OR(_xlpm.val="",_xlpm.val="Error"),"",_xlpm.val),
_xlpm.Res
)</f>
        <v>#NAME?</v>
      </c>
      <c r="AU63" s="1669" t="e" cm="1">
        <f t="array" aca="1" ref="AU63" ca="1">_xlfn.LET(
_xlpm.val,IF($F63 = "",val_blankRefText,  _xldudf_CX_GET(CX_ENTITY,($F63),AU$11,AU$14,,(AU$60))),
_xlpm.Res, IF(OR(_xlpm.val="",_xlpm.val="Error"),"",_xlpm.val),
_xlpm.Res
)</f>
        <v>#NAME?</v>
      </c>
      <c r="AV63" s="1669" t="e" cm="1">
        <f t="array" aca="1" ref="AV63" ca="1">_xlfn.LET(
_xlpm.val,IF($F63 = "",val_blankRefText,  _xldudf_CX_GET(CX_ENTITY,($F63),AV$11,AV$14,,(AV$60))),
_xlpm.Res, IF(OR(_xlpm.val="",_xlpm.val="Error"),"",_xlpm.val),
_xlpm.Res
)</f>
        <v>#NAME?</v>
      </c>
      <c r="AW63" s="1669" t="e" cm="1">
        <f t="array" aca="1" ref="AW63" ca="1">_xlfn.LET(
_xlpm.val,IF($F63 = "",val_blankRefText,  _xldudf_CX_GET(CX_ENTITY,($F63),AW$11,AW$14,,(AW$60))),
_xlpm.Res, IF(OR(_xlpm.val="",_xlpm.val="Error"),"",_xlpm.val),
_xlpm.Res
)</f>
        <v>#NAME?</v>
      </c>
      <c r="AX63" s="1669" t="e" cm="1">
        <f t="array" aca="1" ref="AX63" ca="1">_xlfn.LET(
_xlpm.val,IF($F63 = "",val_blankRefText,  _xldudf_CX_GET(CX_ENTITY,($F63),AX$11,AX$14,,(AX$60))),
_xlpm.Res, IF(OR(_xlpm.val="",_xlpm.val="Error"),"",_xlpm.val),
_xlpm.Res
)</f>
        <v>#NAME?</v>
      </c>
      <c r="AY63" s="1669" t="e" cm="1">
        <f t="array" aca="1" ref="AY63" ca="1">_xlfn.LET(
_xlpm.val,IF($F63 = "",val_blankRefText,  _xldudf_CX_GET(CX_ENTITY,($F63),AY$11,AY$14,,(AY$60))),
_xlpm.Res, IF(OR(_xlpm.val="",_xlpm.val="Error"),"",_xlpm.val),
_xlpm.Res
)</f>
        <v>#NAME?</v>
      </c>
      <c r="AZ63" s="1669" t="e" cm="1">
        <f t="array" aca="1" ref="AZ63" ca="1">_xlfn.LET(
_xlpm.val,IF($F63 = "",val_blankRefText,  _xldudf_CX_GET(CX_ENTITY,($F63),AZ$11,AZ$14,,(AZ$60))),
_xlpm.Res, IF(OR(_xlpm.val="",_xlpm.val="Error"),"",_xlpm.val),
_xlpm.Res
)</f>
        <v>#NAME?</v>
      </c>
      <c r="BA63" s="1669" t="e" cm="1">
        <f t="array" aca="1" ref="BA63" ca="1">_xlfn.LET(
_xlpm.val,IF($F63 = "",val_blankRefText,  _xldudf_CX_GET(CX_ENTITY,($F63),BA$11,BA$14,,(BA$60))),
_xlpm.Res, IF(OR(_xlpm.val="",_xlpm.val="Error"),"",_xlpm.val),
_xlpm.Res
)</f>
        <v>#NAME?</v>
      </c>
      <c r="BB63" s="1669" t="e" cm="1">
        <f t="array" aca="1" ref="BB63" ca="1">_xlfn.LET(
_xlpm.val,IF($F63 = "",val_blankRefText,  _xldudf_CX_GET(CX_ENTITY,($F63),BB$11,BB$14,,(BB$60))),
_xlpm.Res, IF(OR(_xlpm.val="",_xlpm.val="Error"),"",_xlpm.val),
_xlpm.Res
)</f>
        <v>#NAME?</v>
      </c>
      <c r="BC63" s="1669" t="e" cm="1">
        <f t="array" aca="1" ref="BC63" ca="1">_xlfn.LET(
_xlpm.val,IF($F63 = "",val_blankRefText,  _xldudf_CX_GET(CX_ENTITY,($F63),BC$11,BC$14,,(BC$60))),
_xlpm.Res, IF(OR(_xlpm.val="",_xlpm.val="Error"),"",_xlpm.val),
_xlpm.Res
)</f>
        <v>#NAME?</v>
      </c>
      <c r="BD63" s="1669" t="e" cm="1">
        <f t="array" aca="1" ref="BD63" ca="1">_xlfn.LET(
_xlpm.val,IF($F63 = "",val_blankRefText,  _xldudf_CX_GET(CX_ENTITY,($F63),BD$11,BD$14,,(BD$60))),
_xlpm.Res, IF(OR(_xlpm.val="",_xlpm.val="Error"),"",_xlpm.val),
_xlpm.Res
)</f>
        <v>#NAME?</v>
      </c>
      <c r="BE63" s="1669" t="e" cm="1">
        <f t="array" aca="1" ref="BE63" ca="1">_xlfn.LET(
_xlpm.val,IF($F63 = "",val_blankRefText,  _xldudf_CX_GET(CX_ENTITY,($F63),BE$11,BE$14,,(BE$60))),
_xlpm.Res, IF(OR(_xlpm.val="",_xlpm.val="Error"),"",_xlpm.val),
_xlpm.Res
)</f>
        <v>#NAME?</v>
      </c>
      <c r="BF63" s="1669" t="e" cm="1">
        <f t="array" aca="1" ref="BF63" ca="1">_xlfn.LET(
_xlpm.val,IF($F63 = "",val_blankRefText,  _xldudf_CX_GET(CX_ENTITY,($F63),BF$11,BF$14,,(BF$60))),
_xlpm.Res, IF(OR(_xlpm.val="",_xlpm.val="Error"),"",_xlpm.val),
_xlpm.Res
)</f>
        <v>#NAME?</v>
      </c>
      <c r="BG63" s="1669" t="e" cm="1">
        <f t="array" aca="1" ref="BG63" ca="1">_xlfn.LET(
_xlpm.val,IF($F63 = "",val_blankRefText,  _xldudf_CX_GET(CX_ENTITY,($F63),BG$11,BG$14,,(BG$60))),
_xlpm.Res, IF(OR(_xlpm.val="",_xlpm.val="Error"),"",_xlpm.val),
_xlpm.Res
)</f>
        <v>#NAME?</v>
      </c>
      <c r="BH63" s="1669" t="e" cm="1">
        <f t="array" aca="1" ref="BH63" ca="1">_xlfn.LET(
_xlpm.val,IF($F63 = "",val_blankRefText,  _xldudf_CX_GET(CX_ENTITY,($F63),BH$11,BH$14,,(BH$60))),
_xlpm.Res, IF(OR(_xlpm.val="",_xlpm.val="Error"),"",_xlpm.val),
_xlpm.Res
)</f>
        <v>#NAME?</v>
      </c>
      <c r="BI63" s="1669" t="e" cm="1">
        <f t="array" aca="1" ref="BI63" ca="1">_xlfn.LET(
_xlpm.val,IF($F63 = "",val_blankRefText,  _xldudf_CX_GET(CX_ENTITY,($F63),BI$11,BI$14,,(BI$60))),
_xlpm.Res, IF(OR(_xlpm.val="",_xlpm.val="Error"),"",_xlpm.val),
_xlpm.Res
)</f>
        <v>#NAME?</v>
      </c>
      <c r="BJ63" s="1669" t="e" cm="1">
        <f t="array" aca="1" ref="BJ63" ca="1">_xlfn.LET(
_xlpm.val,IF($F63 = "",val_blankRefText,  _xldudf_CX_GET(CX_ENTITY,($F63),BJ$11,BJ$14,,(BJ$60))),
_xlpm.Res, IF(OR(_xlpm.val="",_xlpm.val="Error"),"",_xlpm.val),
_xlpm.Res
)</f>
        <v>#NAME?</v>
      </c>
      <c r="BK63" s="1669" t="e" cm="1">
        <f t="array" aca="1" ref="BK63" ca="1">_xlfn.LET(
_xlpm.val,IF($F63 = "",val_blankRefText,  _xldudf_CX_GET(CX_ENTITY,($F63),BK$11,BK$14,,(BK$60))),
_xlpm.Res, IF(OR(_xlpm.val="",_xlpm.val="Error"),"",_xlpm.val),
_xlpm.Res
)</f>
        <v>#NAME?</v>
      </c>
      <c r="BL63" s="1669" t="e" cm="1">
        <f t="array" aca="1" ref="BL63" ca="1">_xlfn.LET(
_xlpm.val,IF($F63 = "",val_blankRefText,  _xldudf_CX_GET(CX_ENTITY,($F63),BL$11,BL$14,,(BL$60))),
_xlpm.Res, IF(OR(_xlpm.val="",_xlpm.val="Error"),"",_xlpm.val),
_xlpm.Res
)</f>
        <v>#NAME?</v>
      </c>
      <c r="BM63" s="1669" t="e" cm="1">
        <f t="array" aca="1" ref="BM63" ca="1">_xlfn.LET(
_xlpm.val,IF($F63 = "",val_blankRefText,  _xldudf_CX_GET(CX_ENTITY,($F63),BM$11,BM$14,,(BM$60))),
_xlpm.Res, IF(OR(_xlpm.val="",_xlpm.val="Error"),"",_xlpm.val),
_xlpm.Res
)</f>
        <v>#NAME?</v>
      </c>
      <c r="BN63" s="1669" t="e" cm="1">
        <f t="array" aca="1" ref="BN63" ca="1">_xlfn.LET(
_xlpm.val,IF($F63 = "",val_blankRefText,  _xldudf_CX_GET(CX_ENTITY,($F63),BN$11,BN$14,,(BN$60))),
_xlpm.Res, IF(OR(_xlpm.val="",_xlpm.val="Error"),"",_xlpm.val),
_xlpm.Res
)</f>
        <v>#NAME?</v>
      </c>
      <c r="BO63" s="2095"/>
      <c r="BP63" s="2095"/>
      <c r="BQ63" s="2095"/>
      <c r="BR63" s="2095"/>
      <c r="BS63" s="2095"/>
      <c r="BT63" s="2095"/>
      <c r="BU63" s="2095"/>
      <c r="BV63" s="2095"/>
      <c r="BW63" s="2095"/>
      <c r="BX63" s="2095"/>
      <c r="BY63" s="2095"/>
      <c r="BZ63" s="2095"/>
      <c r="CA63" s="926"/>
      <c r="CB63" s="921"/>
      <c r="CC63" s="927"/>
      <c r="CD63" s="920" t="e" cm="1">
        <f t="array" aca="1" ref="CD63" ca="1">_xlfn.XLOOKUP(BS!CD$11, array_timeline, BS!$AD63:$BN63)</f>
        <v>#NAME?</v>
      </c>
      <c r="CE63" s="920" t="e" cm="1">
        <f t="array" aca="1" ref="CE63" ca="1">_xlfn.XLOOKUP(BS!CE$11, array_timeline, BS!$AD63:$BN63)</f>
        <v>#NAME?</v>
      </c>
      <c r="CF63" s="925"/>
      <c r="CG63" s="920" t="e">
        <f t="shared" ref="CG63:CH63" ca="1" si="16">CG22</f>
        <v>#NAME?</v>
      </c>
      <c r="CH63" s="920" t="e">
        <f t="shared" ca="1" si="16"/>
        <v>#NAME?</v>
      </c>
      <c r="CI63" s="200"/>
    </row>
    <row r="64" spans="1:87" ht="21" customHeight="1">
      <c r="A64" s="696" t="s">
        <v>1752</v>
      </c>
      <c r="B64" s="577" t="str">
        <f t="shared" si="10"/>
        <v>Non-Current Assets</v>
      </c>
      <c r="C64" s="577" t="str">
        <f t="shared" si="10"/>
        <v>Non-Current Asset (Company View)</v>
      </c>
      <c r="D64" s="577"/>
      <c r="E64" s="577" t="e" cm="1">
        <f t="array" aca="1" ref="E64" ca="1">_xlfn.LET(
   _xlpm.Attr,  $C64,
   _xlpm.Lookback, $E$16,
   _xlpm.QueryDate, EOMONTH(val_asOfDate,_xlpm.Lookback),
   _xlpm.ReadField, _xldudf_CX_GET(CX_ENTITY,fx_attrConverter($C64),_xlpm.QueryDate),
   _xlpm.AttrBlank, _xlpm.Attr="", _xlpm.Result,
   IF(_xlpm.AttrBlank,val_blankRefText,fx_attrConverter(_xlpm.ReadField,0)),
IF(_xlpm.Result = "Error", "", _xlpm.Result )
)</f>
        <v>#NAME?</v>
      </c>
      <c r="F64" s="577" t="str">
        <f t="shared" si="9"/>
        <v>Non-Current Assets</v>
      </c>
      <c r="G64" s="574"/>
      <c r="H64" s="578">
        <v>2</v>
      </c>
      <c r="I64" s="578">
        <v>1</v>
      </c>
      <c r="J64" s="401"/>
      <c r="K64" s="401"/>
      <c r="L64" s="579">
        <v>-1</v>
      </c>
      <c r="N64" s="158"/>
      <c r="O64" s="101"/>
      <c r="P64" s="52"/>
      <c r="Q64" s="101"/>
      <c r="R64" s="101"/>
      <c r="S64" s="101"/>
      <c r="T64" s="101"/>
      <c r="U64" s="39"/>
      <c r="W64" s="1291" t="str">
        <f t="shared" si="15"/>
        <v>Budget</v>
      </c>
      <c r="X64" s="1294">
        <f t="shared" si="11"/>
        <v>0</v>
      </c>
      <c r="Y64" s="2631" t="str">
        <f t="shared" si="12"/>
        <v>Non-Current Assets</v>
      </c>
      <c r="Z64" s="198" cm="1">
        <f t="array" ref="Z64">_xlfn.SWITCH(
    TRUE,
    $L64="",0,
    $L64=TRUE, 1,
    $L64=FALSE,-1,
)</f>
        <v>0</v>
      </c>
      <c r="AA64" s="924"/>
      <c r="AB64" s="2623" t="str">
        <f t="shared" si="13"/>
        <v>Non-Current Assets</v>
      </c>
      <c r="AC64" s="88"/>
      <c r="AD64" s="1669" t="e" cm="1">
        <f t="array" aca="1" ref="AD64" ca="1">_xlfn.LET(
_xlpm.val,IF($F64 = "",val_blankRefText,  _xldudf_CX_GET(CX_ENTITY,($F64),AD$11,AD$14,,(AD$60))),
_xlpm.Res, IF(OR(_xlpm.val="",_xlpm.val="Error"),"",_xlpm.val),
_xlpm.Res
)</f>
        <v>#NAME?</v>
      </c>
      <c r="AE64" s="1669" t="e" cm="1">
        <f t="array" aca="1" ref="AE64" ca="1">_xlfn.LET(
_xlpm.val,IF($F64 = "",val_blankRefText,  _xldudf_CX_GET(CX_ENTITY,($F64),AE$11,AE$14,,(AE$60))),
_xlpm.Res, IF(OR(_xlpm.val="",_xlpm.val="Error"),"",_xlpm.val),
_xlpm.Res
)</f>
        <v>#NAME?</v>
      </c>
      <c r="AF64" s="1669" t="e" cm="1">
        <f t="array" aca="1" ref="AF64" ca="1">_xlfn.LET(
_xlpm.val,IF($F64 = "",val_blankRefText,  _xldudf_CX_GET(CX_ENTITY,($F64),AF$11,AF$14,,(AF$60))),
_xlpm.Res, IF(OR(_xlpm.val="",_xlpm.val="Error"),"",_xlpm.val),
_xlpm.Res
)</f>
        <v>#NAME?</v>
      </c>
      <c r="AG64" s="1669" t="e" cm="1">
        <f t="array" aca="1" ref="AG64" ca="1">_xlfn.LET(
_xlpm.val,IF($F64 = "",val_blankRefText,  _xldudf_CX_GET(CX_ENTITY,($F64),AG$11,AG$14,,(AG$60))),
_xlpm.Res, IF(OR(_xlpm.val="",_xlpm.val="Error"),"",_xlpm.val),
_xlpm.Res
)</f>
        <v>#NAME?</v>
      </c>
      <c r="AH64" s="1669" t="e" cm="1">
        <f t="array" aca="1" ref="AH64" ca="1">_xlfn.LET(
_xlpm.val,IF($F64 = "",val_blankRefText,  _xldudf_CX_GET(CX_ENTITY,($F64),AH$11,AH$14,,(AH$60))),
_xlpm.Res, IF(OR(_xlpm.val="",_xlpm.val="Error"),"",_xlpm.val),
_xlpm.Res
)</f>
        <v>#NAME?</v>
      </c>
      <c r="AI64" s="1669" t="e" cm="1">
        <f t="array" aca="1" ref="AI64" ca="1">_xlfn.LET(
_xlpm.val,IF($F64 = "",val_blankRefText,  _xldudf_CX_GET(CX_ENTITY,($F64),AI$11,AI$14,,(AI$60))),
_xlpm.Res, IF(OR(_xlpm.val="",_xlpm.val="Error"),"",_xlpm.val),
_xlpm.Res
)</f>
        <v>#NAME?</v>
      </c>
      <c r="AJ64" s="1669" t="e" cm="1">
        <f t="array" aca="1" ref="AJ64" ca="1">_xlfn.LET(
_xlpm.val,IF($F64 = "",val_blankRefText,  _xldudf_CX_GET(CX_ENTITY,($F64),AJ$11,AJ$14,,(AJ$60))),
_xlpm.Res, IF(OR(_xlpm.val="",_xlpm.val="Error"),"",_xlpm.val),
_xlpm.Res
)</f>
        <v>#NAME?</v>
      </c>
      <c r="AK64" s="1669" t="e" cm="1">
        <f t="array" aca="1" ref="AK64" ca="1">_xlfn.LET(
_xlpm.val,IF($F64 = "",val_blankRefText,  _xldudf_CX_GET(CX_ENTITY,($F64),AK$11,AK$14,,(AK$60))),
_xlpm.Res, IF(OR(_xlpm.val="",_xlpm.val="Error"),"",_xlpm.val),
_xlpm.Res
)</f>
        <v>#NAME?</v>
      </c>
      <c r="AL64" s="1669" t="e" cm="1">
        <f t="array" aca="1" ref="AL64" ca="1">_xlfn.LET(
_xlpm.val,IF($F64 = "",val_blankRefText,  _xldudf_CX_GET(CX_ENTITY,($F64),AL$11,AL$14,,(AL$60))),
_xlpm.Res, IF(OR(_xlpm.val="",_xlpm.val="Error"),"",_xlpm.val),
_xlpm.Res
)</f>
        <v>#NAME?</v>
      </c>
      <c r="AM64" s="1669" t="e" cm="1">
        <f t="array" aca="1" ref="AM64" ca="1">_xlfn.LET(
_xlpm.val,IF($F64 = "",val_blankRefText,  _xldudf_CX_GET(CX_ENTITY,($F64),AM$11,AM$14,,(AM$60))),
_xlpm.Res, IF(OR(_xlpm.val="",_xlpm.val="Error"),"",_xlpm.val),
_xlpm.Res
)</f>
        <v>#NAME?</v>
      </c>
      <c r="AN64" s="1669" t="e" cm="1">
        <f t="array" aca="1" ref="AN64" ca="1">_xlfn.LET(
_xlpm.val,IF($F64 = "",val_blankRefText,  _xldudf_CX_GET(CX_ENTITY,($F64),AN$11,AN$14,,(AN$60))),
_xlpm.Res, IF(OR(_xlpm.val="",_xlpm.val="Error"),"",_xlpm.val),
_xlpm.Res
)</f>
        <v>#NAME?</v>
      </c>
      <c r="AO64" s="1669" t="e" cm="1">
        <f t="array" aca="1" ref="AO64" ca="1">_xlfn.LET(
_xlpm.val,IF($F64 = "",val_blankRefText,  _xldudf_CX_GET(CX_ENTITY,($F64),AO$11,AO$14,,(AO$60))),
_xlpm.Res, IF(OR(_xlpm.val="",_xlpm.val="Error"),"",_xlpm.val),
_xlpm.Res
)</f>
        <v>#NAME?</v>
      </c>
      <c r="AP64" s="1669" t="e" cm="1">
        <f t="array" aca="1" ref="AP64" ca="1">_xlfn.LET(
_xlpm.val,IF($F64 = "",val_blankRefText,  _xldudf_CX_GET(CX_ENTITY,($F64),AP$11,AP$14,,(AP$60))),
_xlpm.Res, IF(OR(_xlpm.val="",_xlpm.val="Error"),"",_xlpm.val),
_xlpm.Res
)</f>
        <v>#NAME?</v>
      </c>
      <c r="AQ64" s="1669" t="e" cm="1">
        <f t="array" aca="1" ref="AQ64" ca="1">_xlfn.LET(
_xlpm.val,IF($F64 = "",val_blankRefText,  _xldudf_CX_GET(CX_ENTITY,($F64),AQ$11,AQ$14,,(AQ$60))),
_xlpm.Res, IF(OR(_xlpm.val="",_xlpm.val="Error"),"",_xlpm.val),
_xlpm.Res
)</f>
        <v>#NAME?</v>
      </c>
      <c r="AR64" s="1669" t="e" cm="1">
        <f t="array" aca="1" ref="AR64" ca="1">_xlfn.LET(
_xlpm.val,IF($F64 = "",val_blankRefText,  _xldudf_CX_GET(CX_ENTITY,($F64),AR$11,AR$14,,(AR$60))),
_xlpm.Res, IF(OR(_xlpm.val="",_xlpm.val="Error"),"",_xlpm.val),
_xlpm.Res
)</f>
        <v>#NAME?</v>
      </c>
      <c r="AS64" s="1669" t="e" cm="1">
        <f t="array" aca="1" ref="AS64" ca="1">_xlfn.LET(
_xlpm.val,IF($F64 = "",val_blankRefText,  _xldudf_CX_GET(CX_ENTITY,($F64),AS$11,AS$14,,(AS$60))),
_xlpm.Res, IF(OR(_xlpm.val="",_xlpm.val="Error"),"",_xlpm.val),
_xlpm.Res
)</f>
        <v>#NAME?</v>
      </c>
      <c r="AT64" s="1669" t="e" cm="1">
        <f t="array" aca="1" ref="AT64" ca="1">_xlfn.LET(
_xlpm.val,IF($F64 = "",val_blankRefText,  _xldudf_CX_GET(CX_ENTITY,($F64),AT$11,AT$14,,(AT$60))),
_xlpm.Res, IF(OR(_xlpm.val="",_xlpm.val="Error"),"",_xlpm.val),
_xlpm.Res
)</f>
        <v>#NAME?</v>
      </c>
      <c r="AU64" s="1669" t="e" cm="1">
        <f t="array" aca="1" ref="AU64" ca="1">_xlfn.LET(
_xlpm.val,IF($F64 = "",val_blankRefText,  _xldudf_CX_GET(CX_ENTITY,($F64),AU$11,AU$14,,(AU$60))),
_xlpm.Res, IF(OR(_xlpm.val="",_xlpm.val="Error"),"",_xlpm.val),
_xlpm.Res
)</f>
        <v>#NAME?</v>
      </c>
      <c r="AV64" s="1669" t="e" cm="1">
        <f t="array" aca="1" ref="AV64" ca="1">_xlfn.LET(
_xlpm.val,IF($F64 = "",val_blankRefText,  _xldudf_CX_GET(CX_ENTITY,($F64),AV$11,AV$14,,(AV$60))),
_xlpm.Res, IF(OR(_xlpm.val="",_xlpm.val="Error"),"",_xlpm.val),
_xlpm.Res
)</f>
        <v>#NAME?</v>
      </c>
      <c r="AW64" s="1669" t="e" cm="1">
        <f t="array" aca="1" ref="AW64" ca="1">_xlfn.LET(
_xlpm.val,IF($F64 = "",val_blankRefText,  _xldudf_CX_GET(CX_ENTITY,($F64),AW$11,AW$14,,(AW$60))),
_xlpm.Res, IF(OR(_xlpm.val="",_xlpm.val="Error"),"",_xlpm.val),
_xlpm.Res
)</f>
        <v>#NAME?</v>
      </c>
      <c r="AX64" s="1669" t="e" cm="1">
        <f t="array" aca="1" ref="AX64" ca="1">_xlfn.LET(
_xlpm.val,IF($F64 = "",val_blankRefText,  _xldudf_CX_GET(CX_ENTITY,($F64),AX$11,AX$14,,(AX$60))),
_xlpm.Res, IF(OR(_xlpm.val="",_xlpm.val="Error"),"",_xlpm.val),
_xlpm.Res
)</f>
        <v>#NAME?</v>
      </c>
      <c r="AY64" s="1669" t="e" cm="1">
        <f t="array" aca="1" ref="AY64" ca="1">_xlfn.LET(
_xlpm.val,IF($F64 = "",val_blankRefText,  _xldudf_CX_GET(CX_ENTITY,($F64),AY$11,AY$14,,(AY$60))),
_xlpm.Res, IF(OR(_xlpm.val="",_xlpm.val="Error"),"",_xlpm.val),
_xlpm.Res
)</f>
        <v>#NAME?</v>
      </c>
      <c r="AZ64" s="1669" t="e" cm="1">
        <f t="array" aca="1" ref="AZ64" ca="1">_xlfn.LET(
_xlpm.val,IF($F64 = "",val_blankRefText,  _xldudf_CX_GET(CX_ENTITY,($F64),AZ$11,AZ$14,,(AZ$60))),
_xlpm.Res, IF(OR(_xlpm.val="",_xlpm.val="Error"),"",_xlpm.val),
_xlpm.Res
)</f>
        <v>#NAME?</v>
      </c>
      <c r="BA64" s="1669" t="e" cm="1">
        <f t="array" aca="1" ref="BA64" ca="1">_xlfn.LET(
_xlpm.val,IF($F64 = "",val_blankRefText,  _xldudf_CX_GET(CX_ENTITY,($F64),BA$11,BA$14,,(BA$60))),
_xlpm.Res, IF(OR(_xlpm.val="",_xlpm.val="Error"),"",_xlpm.val),
_xlpm.Res
)</f>
        <v>#NAME?</v>
      </c>
      <c r="BB64" s="1669" t="e" cm="1">
        <f t="array" aca="1" ref="BB64" ca="1">_xlfn.LET(
_xlpm.val,IF($F64 = "",val_blankRefText,  _xldudf_CX_GET(CX_ENTITY,($F64),BB$11,BB$14,,(BB$60))),
_xlpm.Res, IF(OR(_xlpm.val="",_xlpm.val="Error"),"",_xlpm.val),
_xlpm.Res
)</f>
        <v>#NAME?</v>
      </c>
      <c r="BC64" s="1669" t="e" cm="1">
        <f t="array" aca="1" ref="BC64" ca="1">_xlfn.LET(
_xlpm.val,IF($F64 = "",val_blankRefText,  _xldudf_CX_GET(CX_ENTITY,($F64),BC$11,BC$14,,(BC$60))),
_xlpm.Res, IF(OR(_xlpm.val="",_xlpm.val="Error"),"",_xlpm.val),
_xlpm.Res
)</f>
        <v>#NAME?</v>
      </c>
      <c r="BD64" s="1669" t="e" cm="1">
        <f t="array" aca="1" ref="BD64" ca="1">_xlfn.LET(
_xlpm.val,IF($F64 = "",val_blankRefText,  _xldudf_CX_GET(CX_ENTITY,($F64),BD$11,BD$14,,(BD$60))),
_xlpm.Res, IF(OR(_xlpm.val="",_xlpm.val="Error"),"",_xlpm.val),
_xlpm.Res
)</f>
        <v>#NAME?</v>
      </c>
      <c r="BE64" s="1669" t="e" cm="1">
        <f t="array" aca="1" ref="BE64" ca="1">_xlfn.LET(
_xlpm.val,IF($F64 = "",val_blankRefText,  _xldudf_CX_GET(CX_ENTITY,($F64),BE$11,BE$14,,(BE$60))),
_xlpm.Res, IF(OR(_xlpm.val="",_xlpm.val="Error"),"",_xlpm.val),
_xlpm.Res
)</f>
        <v>#NAME?</v>
      </c>
      <c r="BF64" s="1669" t="e" cm="1">
        <f t="array" aca="1" ref="BF64" ca="1">_xlfn.LET(
_xlpm.val,IF($F64 = "",val_blankRefText,  _xldudf_CX_GET(CX_ENTITY,($F64),BF$11,BF$14,,(BF$60))),
_xlpm.Res, IF(OR(_xlpm.val="",_xlpm.val="Error"),"",_xlpm.val),
_xlpm.Res
)</f>
        <v>#NAME?</v>
      </c>
      <c r="BG64" s="1669" t="e" cm="1">
        <f t="array" aca="1" ref="BG64" ca="1">_xlfn.LET(
_xlpm.val,IF($F64 = "",val_blankRefText,  _xldudf_CX_GET(CX_ENTITY,($F64),BG$11,BG$14,,(BG$60))),
_xlpm.Res, IF(OR(_xlpm.val="",_xlpm.val="Error"),"",_xlpm.val),
_xlpm.Res
)</f>
        <v>#NAME?</v>
      </c>
      <c r="BH64" s="1669" t="e" cm="1">
        <f t="array" aca="1" ref="BH64" ca="1">_xlfn.LET(
_xlpm.val,IF($F64 = "",val_blankRefText,  _xldudf_CX_GET(CX_ENTITY,($F64),BH$11,BH$14,,(BH$60))),
_xlpm.Res, IF(OR(_xlpm.val="",_xlpm.val="Error"),"",_xlpm.val),
_xlpm.Res
)</f>
        <v>#NAME?</v>
      </c>
      <c r="BI64" s="1669" t="e" cm="1">
        <f t="array" aca="1" ref="BI64" ca="1">_xlfn.LET(
_xlpm.val,IF($F64 = "",val_blankRefText,  _xldudf_CX_GET(CX_ENTITY,($F64),BI$11,BI$14,,(BI$60))),
_xlpm.Res, IF(OR(_xlpm.val="",_xlpm.val="Error"),"",_xlpm.val),
_xlpm.Res
)</f>
        <v>#NAME?</v>
      </c>
      <c r="BJ64" s="1669" t="e" cm="1">
        <f t="array" aca="1" ref="BJ64" ca="1">_xlfn.LET(
_xlpm.val,IF($F64 = "",val_blankRefText,  _xldudf_CX_GET(CX_ENTITY,($F64),BJ$11,BJ$14,,(BJ$60))),
_xlpm.Res, IF(OR(_xlpm.val="",_xlpm.val="Error"),"",_xlpm.val),
_xlpm.Res
)</f>
        <v>#NAME?</v>
      </c>
      <c r="BK64" s="1669" t="e" cm="1">
        <f t="array" aca="1" ref="BK64" ca="1">_xlfn.LET(
_xlpm.val,IF($F64 = "",val_blankRefText,  _xldudf_CX_GET(CX_ENTITY,($F64),BK$11,BK$14,,(BK$60))),
_xlpm.Res, IF(OR(_xlpm.val="",_xlpm.val="Error"),"",_xlpm.val),
_xlpm.Res
)</f>
        <v>#NAME?</v>
      </c>
      <c r="BL64" s="1669" t="e" cm="1">
        <f t="array" aca="1" ref="BL64" ca="1">_xlfn.LET(
_xlpm.val,IF($F64 = "",val_blankRefText,  _xldudf_CX_GET(CX_ENTITY,($F64),BL$11,BL$14,,(BL$60))),
_xlpm.Res, IF(OR(_xlpm.val="",_xlpm.val="Error"),"",_xlpm.val),
_xlpm.Res
)</f>
        <v>#NAME?</v>
      </c>
      <c r="BM64" s="1669" t="e" cm="1">
        <f t="array" aca="1" ref="BM64" ca="1">_xlfn.LET(
_xlpm.val,IF($F64 = "",val_blankRefText,  _xldudf_CX_GET(CX_ENTITY,($F64),BM$11,BM$14,,(BM$60))),
_xlpm.Res, IF(OR(_xlpm.val="",_xlpm.val="Error"),"",_xlpm.val),
_xlpm.Res
)</f>
        <v>#NAME?</v>
      </c>
      <c r="BN64" s="1669" t="e" cm="1">
        <f t="array" aca="1" ref="BN64" ca="1">_xlfn.LET(
_xlpm.val,IF($F64 = "",val_blankRefText,  _xldudf_CX_GET(CX_ENTITY,($F64),BN$11,BN$14,,(BN$60))),
_xlpm.Res, IF(OR(_xlpm.val="",_xlpm.val="Error"),"",_xlpm.val),
_xlpm.Res
)</f>
        <v>#NAME?</v>
      </c>
      <c r="BO64" s="2095"/>
      <c r="BP64" s="2095"/>
      <c r="BQ64" s="2095"/>
      <c r="BR64" s="2095"/>
      <c r="BS64" s="2095"/>
      <c r="BT64" s="2095"/>
      <c r="BU64" s="2095"/>
      <c r="BV64" s="2095"/>
      <c r="BW64" s="2095"/>
      <c r="BX64" s="2095"/>
      <c r="BY64" s="2095"/>
      <c r="BZ64" s="2095"/>
      <c r="CA64" s="926"/>
      <c r="CB64" s="921"/>
      <c r="CC64" s="927"/>
      <c r="CD64" s="919" t="e" cm="1">
        <f t="array" aca="1" ref="CD64" ca="1">_xlfn.XLOOKUP(BS!CD$11, array_timeline, BS!$AD64:$BN64)</f>
        <v>#NAME?</v>
      </c>
      <c r="CE64" s="919" t="e" cm="1">
        <f t="array" aca="1" ref="CE64" ca="1">_xlfn.XLOOKUP(BS!CE$11, array_timeline, BS!$AD64:$BN64)</f>
        <v>#NAME?</v>
      </c>
      <c r="CF64" s="925"/>
      <c r="CG64" s="928" t="e">
        <f t="shared" ref="CG64:CH64" ca="1" si="17">CG23</f>
        <v>#NAME?</v>
      </c>
      <c r="CH64" s="928" t="e">
        <f t="shared" ca="1" si="17"/>
        <v>#NAME?</v>
      </c>
      <c r="CI64" s="924"/>
    </row>
    <row r="65" spans="1:87" ht="21" customHeight="1">
      <c r="A65" s="696" t="s">
        <v>1753</v>
      </c>
      <c r="B65" s="577" t="str">
        <f t="shared" si="10"/>
        <v>Trade Receivables</v>
      </c>
      <c r="C65" s="577" t="str">
        <f t="shared" si="10"/>
        <v>Trade Receivable (Company View)</v>
      </c>
      <c r="D65" s="577"/>
      <c r="E65" s="577" t="e" cm="1">
        <f t="array" aca="1" ref="E65" ca="1">_xlfn.LET(
   _xlpm.Attr,  $C65,
   _xlpm.Lookback, $E$16,
   _xlpm.QueryDate, EOMONTH(val_asOfDate,_xlpm.Lookback),
   _xlpm.ReadField, _xldudf_CX_GET(CX_ENTITY,fx_attrConverter($C65),_xlpm.QueryDate),
   _xlpm.AttrBlank, _xlpm.Attr="", _xlpm.Result,
   IF(_xlpm.AttrBlank,val_blankRefText,fx_attrConverter(_xlpm.ReadField,0)),
IF(_xlpm.Result = "Error", "", _xlpm.Result )
)</f>
        <v>#NAME?</v>
      </c>
      <c r="F65" s="577" t="str">
        <f t="shared" si="9"/>
        <v>Trade Receivables</v>
      </c>
      <c r="G65" s="574"/>
      <c r="H65" s="578">
        <v>1</v>
      </c>
      <c r="I65" s="578">
        <v>1</v>
      </c>
      <c r="J65" s="401"/>
      <c r="K65" s="401"/>
      <c r="L65" s="579" t="b">
        <v>0</v>
      </c>
      <c r="N65" s="158"/>
      <c r="O65" s="101"/>
      <c r="P65" s="52"/>
      <c r="Q65" s="101"/>
      <c r="R65" s="101"/>
      <c r="S65" s="101"/>
      <c r="T65" s="101"/>
      <c r="U65" s="39"/>
      <c r="W65" s="931" t="str">
        <f t="shared" si="15"/>
        <v>Budget</v>
      </c>
      <c r="X65" s="857">
        <f t="shared" si="11"/>
        <v>1</v>
      </c>
      <c r="Y65" s="2631" t="str">
        <f t="shared" si="12"/>
        <v>Trade Receivables</v>
      </c>
      <c r="Z65" s="198" cm="1">
        <f t="array" ref="Z65">_xlfn.SWITCH(
    TRUE,
    $L65="",0,
    $L65=TRUE, 1,
    $L65=FALSE,-1,
)</f>
        <v>-1</v>
      </c>
      <c r="AA65" s="200"/>
      <c r="AB65" s="2626" t="str">
        <f t="shared" si="13"/>
        <v>Trade Receivables</v>
      </c>
      <c r="AC65" s="88"/>
      <c r="AD65" s="1669" t="e" cm="1">
        <f t="array" aca="1" ref="AD65" ca="1">_xlfn.LET(
_xlpm.val,IF($F65 = "",val_blankRefText,  _xldudf_CX_GET(CX_ENTITY,($F65),AD$11,AD$14,,(AD$60))),
_xlpm.Res, IF(OR(_xlpm.val="",_xlpm.val="Error"),"",_xlpm.val),
_xlpm.Res
)</f>
        <v>#NAME?</v>
      </c>
      <c r="AE65" s="1669" t="e" cm="1">
        <f t="array" aca="1" ref="AE65" ca="1">_xlfn.LET(
_xlpm.val,IF($F65 = "",val_blankRefText,  _xldudf_CX_GET(CX_ENTITY,($F65),AE$11,AE$14,,(AE$60))),
_xlpm.Res, IF(OR(_xlpm.val="",_xlpm.val="Error"),"",_xlpm.val),
_xlpm.Res
)</f>
        <v>#NAME?</v>
      </c>
      <c r="AF65" s="1669" t="e" cm="1">
        <f t="array" aca="1" ref="AF65" ca="1">_xlfn.LET(
_xlpm.val,IF($F65 = "",val_blankRefText,  _xldudf_CX_GET(CX_ENTITY,($F65),AF$11,AF$14,,(AF$60))),
_xlpm.Res, IF(OR(_xlpm.val="",_xlpm.val="Error"),"",_xlpm.val),
_xlpm.Res
)</f>
        <v>#NAME?</v>
      </c>
      <c r="AG65" s="1669" t="e" cm="1">
        <f t="array" aca="1" ref="AG65" ca="1">_xlfn.LET(
_xlpm.val,IF($F65 = "",val_blankRefText,  _xldudf_CX_GET(CX_ENTITY,($F65),AG$11,AG$14,,(AG$60))),
_xlpm.Res, IF(OR(_xlpm.val="",_xlpm.val="Error"),"",_xlpm.val),
_xlpm.Res
)</f>
        <v>#NAME?</v>
      </c>
      <c r="AH65" s="1669" t="e" cm="1">
        <f t="array" aca="1" ref="AH65" ca="1">_xlfn.LET(
_xlpm.val,IF($F65 = "",val_blankRefText,  _xldudf_CX_GET(CX_ENTITY,($F65),AH$11,AH$14,,(AH$60))),
_xlpm.Res, IF(OR(_xlpm.val="",_xlpm.val="Error"),"",_xlpm.val),
_xlpm.Res
)</f>
        <v>#NAME?</v>
      </c>
      <c r="AI65" s="1669" t="e" cm="1">
        <f t="array" aca="1" ref="AI65" ca="1">_xlfn.LET(
_xlpm.val,IF($F65 = "",val_blankRefText,  _xldudf_CX_GET(CX_ENTITY,($F65),AI$11,AI$14,,(AI$60))),
_xlpm.Res, IF(OR(_xlpm.val="",_xlpm.val="Error"),"",_xlpm.val),
_xlpm.Res
)</f>
        <v>#NAME?</v>
      </c>
      <c r="AJ65" s="1669" t="e" cm="1">
        <f t="array" aca="1" ref="AJ65" ca="1">_xlfn.LET(
_xlpm.val,IF($F65 = "",val_blankRefText,  _xldudf_CX_GET(CX_ENTITY,($F65),AJ$11,AJ$14,,(AJ$60))),
_xlpm.Res, IF(OR(_xlpm.val="",_xlpm.val="Error"),"",_xlpm.val),
_xlpm.Res
)</f>
        <v>#NAME?</v>
      </c>
      <c r="AK65" s="1669" t="e" cm="1">
        <f t="array" aca="1" ref="AK65" ca="1">_xlfn.LET(
_xlpm.val,IF($F65 = "",val_blankRefText,  _xldudf_CX_GET(CX_ENTITY,($F65),AK$11,AK$14,,(AK$60))),
_xlpm.Res, IF(OR(_xlpm.val="",_xlpm.val="Error"),"",_xlpm.val),
_xlpm.Res
)</f>
        <v>#NAME?</v>
      </c>
      <c r="AL65" s="1669" t="e" cm="1">
        <f t="array" aca="1" ref="AL65" ca="1">_xlfn.LET(
_xlpm.val,IF($F65 = "",val_blankRefText,  _xldudf_CX_GET(CX_ENTITY,($F65),AL$11,AL$14,,(AL$60))),
_xlpm.Res, IF(OR(_xlpm.val="",_xlpm.val="Error"),"",_xlpm.val),
_xlpm.Res
)</f>
        <v>#NAME?</v>
      </c>
      <c r="AM65" s="1669" t="e" cm="1">
        <f t="array" aca="1" ref="AM65" ca="1">_xlfn.LET(
_xlpm.val,IF($F65 = "",val_blankRefText,  _xldudf_CX_GET(CX_ENTITY,($F65),AM$11,AM$14,,(AM$60))),
_xlpm.Res, IF(OR(_xlpm.val="",_xlpm.val="Error"),"",_xlpm.val),
_xlpm.Res
)</f>
        <v>#NAME?</v>
      </c>
      <c r="AN65" s="1669" t="e" cm="1">
        <f t="array" aca="1" ref="AN65" ca="1">_xlfn.LET(
_xlpm.val,IF($F65 = "",val_blankRefText,  _xldudf_CX_GET(CX_ENTITY,($F65),AN$11,AN$14,,(AN$60))),
_xlpm.Res, IF(OR(_xlpm.val="",_xlpm.val="Error"),"",_xlpm.val),
_xlpm.Res
)</f>
        <v>#NAME?</v>
      </c>
      <c r="AO65" s="1669" t="e" cm="1">
        <f t="array" aca="1" ref="AO65" ca="1">_xlfn.LET(
_xlpm.val,IF($F65 = "",val_blankRefText,  _xldudf_CX_GET(CX_ENTITY,($F65),AO$11,AO$14,,(AO$60))),
_xlpm.Res, IF(OR(_xlpm.val="",_xlpm.val="Error"),"",_xlpm.val),
_xlpm.Res
)</f>
        <v>#NAME?</v>
      </c>
      <c r="AP65" s="1669" t="e" cm="1">
        <f t="array" aca="1" ref="AP65" ca="1">_xlfn.LET(
_xlpm.val,IF($F65 = "",val_blankRefText,  _xldudf_CX_GET(CX_ENTITY,($F65),AP$11,AP$14,,(AP$60))),
_xlpm.Res, IF(OR(_xlpm.val="",_xlpm.val="Error"),"",_xlpm.val),
_xlpm.Res
)</f>
        <v>#NAME?</v>
      </c>
      <c r="AQ65" s="1669" t="e" cm="1">
        <f t="array" aca="1" ref="AQ65" ca="1">_xlfn.LET(
_xlpm.val,IF($F65 = "",val_blankRefText,  _xldudf_CX_GET(CX_ENTITY,($F65),AQ$11,AQ$14,,(AQ$60))),
_xlpm.Res, IF(OR(_xlpm.val="",_xlpm.val="Error"),"",_xlpm.val),
_xlpm.Res
)</f>
        <v>#NAME?</v>
      </c>
      <c r="AR65" s="1669" t="e" cm="1">
        <f t="array" aca="1" ref="AR65" ca="1">_xlfn.LET(
_xlpm.val,IF($F65 = "",val_blankRefText,  _xldudf_CX_GET(CX_ENTITY,($F65),AR$11,AR$14,,(AR$60))),
_xlpm.Res, IF(OR(_xlpm.val="",_xlpm.val="Error"),"",_xlpm.val),
_xlpm.Res
)</f>
        <v>#NAME?</v>
      </c>
      <c r="AS65" s="1669" t="e" cm="1">
        <f t="array" aca="1" ref="AS65" ca="1">_xlfn.LET(
_xlpm.val,IF($F65 = "",val_blankRefText,  _xldudf_CX_GET(CX_ENTITY,($F65),AS$11,AS$14,,(AS$60))),
_xlpm.Res, IF(OR(_xlpm.val="",_xlpm.val="Error"),"",_xlpm.val),
_xlpm.Res
)</f>
        <v>#NAME?</v>
      </c>
      <c r="AT65" s="1669" t="e" cm="1">
        <f t="array" aca="1" ref="AT65" ca="1">_xlfn.LET(
_xlpm.val,IF($F65 = "",val_blankRefText,  _xldudf_CX_GET(CX_ENTITY,($F65),AT$11,AT$14,,(AT$60))),
_xlpm.Res, IF(OR(_xlpm.val="",_xlpm.val="Error"),"",_xlpm.val),
_xlpm.Res
)</f>
        <v>#NAME?</v>
      </c>
      <c r="AU65" s="1669" t="e" cm="1">
        <f t="array" aca="1" ref="AU65" ca="1">_xlfn.LET(
_xlpm.val,IF($F65 = "",val_blankRefText,  _xldudf_CX_GET(CX_ENTITY,($F65),AU$11,AU$14,,(AU$60))),
_xlpm.Res, IF(OR(_xlpm.val="",_xlpm.val="Error"),"",_xlpm.val),
_xlpm.Res
)</f>
        <v>#NAME?</v>
      </c>
      <c r="AV65" s="1669" t="e" cm="1">
        <f t="array" aca="1" ref="AV65" ca="1">_xlfn.LET(
_xlpm.val,IF($F65 = "",val_blankRefText,  _xldudf_CX_GET(CX_ENTITY,($F65),AV$11,AV$14,,(AV$60))),
_xlpm.Res, IF(OR(_xlpm.val="",_xlpm.val="Error"),"",_xlpm.val),
_xlpm.Res
)</f>
        <v>#NAME?</v>
      </c>
      <c r="AW65" s="1669" t="e" cm="1">
        <f t="array" aca="1" ref="AW65" ca="1">_xlfn.LET(
_xlpm.val,IF($F65 = "",val_blankRefText,  _xldudf_CX_GET(CX_ENTITY,($F65),AW$11,AW$14,,(AW$60))),
_xlpm.Res, IF(OR(_xlpm.val="",_xlpm.val="Error"),"",_xlpm.val),
_xlpm.Res
)</f>
        <v>#NAME?</v>
      </c>
      <c r="AX65" s="1669" t="e" cm="1">
        <f t="array" aca="1" ref="AX65" ca="1">_xlfn.LET(
_xlpm.val,IF($F65 = "",val_blankRefText,  _xldudf_CX_GET(CX_ENTITY,($F65),AX$11,AX$14,,(AX$60))),
_xlpm.Res, IF(OR(_xlpm.val="",_xlpm.val="Error"),"",_xlpm.val),
_xlpm.Res
)</f>
        <v>#NAME?</v>
      </c>
      <c r="AY65" s="1669" t="e" cm="1">
        <f t="array" aca="1" ref="AY65" ca="1">_xlfn.LET(
_xlpm.val,IF($F65 = "",val_blankRefText,  _xldudf_CX_GET(CX_ENTITY,($F65),AY$11,AY$14,,(AY$60))),
_xlpm.Res, IF(OR(_xlpm.val="",_xlpm.val="Error"),"",_xlpm.val),
_xlpm.Res
)</f>
        <v>#NAME?</v>
      </c>
      <c r="AZ65" s="1669" t="e" cm="1">
        <f t="array" aca="1" ref="AZ65" ca="1">_xlfn.LET(
_xlpm.val,IF($F65 = "",val_blankRefText,  _xldudf_CX_GET(CX_ENTITY,($F65),AZ$11,AZ$14,,(AZ$60))),
_xlpm.Res, IF(OR(_xlpm.val="",_xlpm.val="Error"),"",_xlpm.val),
_xlpm.Res
)</f>
        <v>#NAME?</v>
      </c>
      <c r="BA65" s="1669" t="e" cm="1">
        <f t="array" aca="1" ref="BA65" ca="1">_xlfn.LET(
_xlpm.val,IF($F65 = "",val_blankRefText,  _xldudf_CX_GET(CX_ENTITY,($F65),BA$11,BA$14,,(BA$60))),
_xlpm.Res, IF(OR(_xlpm.val="",_xlpm.val="Error"),"",_xlpm.val),
_xlpm.Res
)</f>
        <v>#NAME?</v>
      </c>
      <c r="BB65" s="1669" t="e" cm="1">
        <f t="array" aca="1" ref="BB65" ca="1">_xlfn.LET(
_xlpm.val,IF($F65 = "",val_blankRefText,  _xldudf_CX_GET(CX_ENTITY,($F65),BB$11,BB$14,,(BB$60))),
_xlpm.Res, IF(OR(_xlpm.val="",_xlpm.val="Error"),"",_xlpm.val),
_xlpm.Res
)</f>
        <v>#NAME?</v>
      </c>
      <c r="BC65" s="1669" t="e" cm="1">
        <f t="array" aca="1" ref="BC65" ca="1">_xlfn.LET(
_xlpm.val,IF($F65 = "",val_blankRefText,  _xldudf_CX_GET(CX_ENTITY,($F65),BC$11,BC$14,,(BC$60))),
_xlpm.Res, IF(OR(_xlpm.val="",_xlpm.val="Error"),"",_xlpm.val),
_xlpm.Res
)</f>
        <v>#NAME?</v>
      </c>
      <c r="BD65" s="1669" t="e" cm="1">
        <f t="array" aca="1" ref="BD65" ca="1">_xlfn.LET(
_xlpm.val,IF($F65 = "",val_blankRefText,  _xldudf_CX_GET(CX_ENTITY,($F65),BD$11,BD$14,,(BD$60))),
_xlpm.Res, IF(OR(_xlpm.val="",_xlpm.val="Error"),"",_xlpm.val),
_xlpm.Res
)</f>
        <v>#NAME?</v>
      </c>
      <c r="BE65" s="1669" t="e" cm="1">
        <f t="array" aca="1" ref="BE65" ca="1">_xlfn.LET(
_xlpm.val,IF($F65 = "",val_blankRefText,  _xldudf_CX_GET(CX_ENTITY,($F65),BE$11,BE$14,,(BE$60))),
_xlpm.Res, IF(OR(_xlpm.val="",_xlpm.val="Error"),"",_xlpm.val),
_xlpm.Res
)</f>
        <v>#NAME?</v>
      </c>
      <c r="BF65" s="1669" t="e" cm="1">
        <f t="array" aca="1" ref="BF65" ca="1">_xlfn.LET(
_xlpm.val,IF($F65 = "",val_blankRefText,  _xldudf_CX_GET(CX_ENTITY,($F65),BF$11,BF$14,,(BF$60))),
_xlpm.Res, IF(OR(_xlpm.val="",_xlpm.val="Error"),"",_xlpm.val),
_xlpm.Res
)</f>
        <v>#NAME?</v>
      </c>
      <c r="BG65" s="1669" t="e" cm="1">
        <f t="array" aca="1" ref="BG65" ca="1">_xlfn.LET(
_xlpm.val,IF($F65 = "",val_blankRefText,  _xldudf_CX_GET(CX_ENTITY,($F65),BG$11,BG$14,,(BG$60))),
_xlpm.Res, IF(OR(_xlpm.val="",_xlpm.val="Error"),"",_xlpm.val),
_xlpm.Res
)</f>
        <v>#NAME?</v>
      </c>
      <c r="BH65" s="1669" t="e" cm="1">
        <f t="array" aca="1" ref="BH65" ca="1">_xlfn.LET(
_xlpm.val,IF($F65 = "",val_blankRefText,  _xldudf_CX_GET(CX_ENTITY,($F65),BH$11,BH$14,,(BH$60))),
_xlpm.Res, IF(OR(_xlpm.val="",_xlpm.val="Error"),"",_xlpm.val),
_xlpm.Res
)</f>
        <v>#NAME?</v>
      </c>
      <c r="BI65" s="1669" t="e" cm="1">
        <f t="array" aca="1" ref="BI65" ca="1">_xlfn.LET(
_xlpm.val,IF($F65 = "",val_blankRefText,  _xldudf_CX_GET(CX_ENTITY,($F65),BI$11,BI$14,,(BI$60))),
_xlpm.Res, IF(OR(_xlpm.val="",_xlpm.val="Error"),"",_xlpm.val),
_xlpm.Res
)</f>
        <v>#NAME?</v>
      </c>
      <c r="BJ65" s="1669" t="e" cm="1">
        <f t="array" aca="1" ref="BJ65" ca="1">_xlfn.LET(
_xlpm.val,IF($F65 = "",val_blankRefText,  _xldudf_CX_GET(CX_ENTITY,($F65),BJ$11,BJ$14,,(BJ$60))),
_xlpm.Res, IF(OR(_xlpm.val="",_xlpm.val="Error"),"",_xlpm.val),
_xlpm.Res
)</f>
        <v>#NAME?</v>
      </c>
      <c r="BK65" s="1669" t="e" cm="1">
        <f t="array" aca="1" ref="BK65" ca="1">_xlfn.LET(
_xlpm.val,IF($F65 = "",val_blankRefText,  _xldudf_CX_GET(CX_ENTITY,($F65),BK$11,BK$14,,(BK$60))),
_xlpm.Res, IF(OR(_xlpm.val="",_xlpm.val="Error"),"",_xlpm.val),
_xlpm.Res
)</f>
        <v>#NAME?</v>
      </c>
      <c r="BL65" s="1669" t="e" cm="1">
        <f t="array" aca="1" ref="BL65" ca="1">_xlfn.LET(
_xlpm.val,IF($F65 = "",val_blankRefText,  _xldudf_CX_GET(CX_ENTITY,($F65),BL$11,BL$14,,(BL$60))),
_xlpm.Res, IF(OR(_xlpm.val="",_xlpm.val="Error"),"",_xlpm.val),
_xlpm.Res
)</f>
        <v>#NAME?</v>
      </c>
      <c r="BM65" s="1669" t="e" cm="1">
        <f t="array" aca="1" ref="BM65" ca="1">_xlfn.LET(
_xlpm.val,IF($F65 = "",val_blankRefText,  _xldudf_CX_GET(CX_ENTITY,($F65),BM$11,BM$14,,(BM$60))),
_xlpm.Res, IF(OR(_xlpm.val="",_xlpm.val="Error"),"",_xlpm.val),
_xlpm.Res
)</f>
        <v>#NAME?</v>
      </c>
      <c r="BN65" s="1669" t="e" cm="1">
        <f t="array" aca="1" ref="BN65" ca="1">_xlfn.LET(
_xlpm.val,IF($F65 = "",val_blankRefText,  _xldudf_CX_GET(CX_ENTITY,($F65),BN$11,BN$14,,(BN$60))),
_xlpm.Res, IF(OR(_xlpm.val="",_xlpm.val="Error"),"",_xlpm.val),
_xlpm.Res
)</f>
        <v>#NAME?</v>
      </c>
      <c r="BO65" s="2095"/>
      <c r="BP65" s="2095"/>
      <c r="BQ65" s="2095"/>
      <c r="BR65" s="2095"/>
      <c r="BS65" s="2095"/>
      <c r="BT65" s="2095"/>
      <c r="BU65" s="2095"/>
      <c r="BV65" s="2095"/>
      <c r="BW65" s="2095"/>
      <c r="BX65" s="2095"/>
      <c r="BY65" s="2095"/>
      <c r="BZ65" s="2095"/>
      <c r="CA65" s="926"/>
      <c r="CB65" s="921"/>
      <c r="CC65" s="927"/>
      <c r="CD65" s="920" t="e" cm="1">
        <f t="array" aca="1" ref="CD65" ca="1">_xlfn.XLOOKUP(BS!CD$11, array_timeline, BS!$AD65:$BN65)</f>
        <v>#NAME?</v>
      </c>
      <c r="CE65" s="920" t="e" cm="1">
        <f t="array" aca="1" ref="CE65" ca="1">_xlfn.XLOOKUP(BS!CE$11, array_timeline, BS!$AD65:$BN65)</f>
        <v>#NAME?</v>
      </c>
      <c r="CF65" s="1356"/>
      <c r="CG65" s="920" t="e">
        <f t="shared" ref="CG65:CH65" ca="1" si="18">CG24</f>
        <v>#NAME?</v>
      </c>
      <c r="CH65" s="920" t="e">
        <f t="shared" ca="1" si="18"/>
        <v>#NAME?</v>
      </c>
      <c r="CI65" s="200"/>
    </row>
    <row r="66" spans="1:87" ht="21" customHeight="1">
      <c r="A66" s="696" t="s">
        <v>1754</v>
      </c>
      <c r="B66" s="577" t="str">
        <f t="shared" si="10"/>
        <v>Accounts Payable</v>
      </c>
      <c r="C66" s="577" t="str">
        <f t="shared" si="10"/>
        <v>Accounts Payable (Company View)</v>
      </c>
      <c r="D66" s="577"/>
      <c r="E66" s="577" t="e" cm="1">
        <f t="array" aca="1" ref="E66" ca="1">_xlfn.LET(
   _xlpm.Attr,  $C66,
   _xlpm.Lookback, $E$16,
   _xlpm.QueryDate, EOMONTH(val_asOfDate,_xlpm.Lookback),
   _xlpm.ReadField, _xldudf_CX_GET(CX_ENTITY,fx_attrConverter($C66),_xlpm.QueryDate),
   _xlpm.AttrBlank, _xlpm.Attr="", _xlpm.Result,
   IF(_xlpm.AttrBlank,val_blankRefText,fx_attrConverter(_xlpm.ReadField,0)),
IF(_xlpm.Result = "Error", "", _xlpm.Result )
)</f>
        <v>#NAME?</v>
      </c>
      <c r="F66" s="577" t="str">
        <f t="shared" si="9"/>
        <v>Accounts Payable</v>
      </c>
      <c r="G66" s="574"/>
      <c r="H66" s="578">
        <v>1</v>
      </c>
      <c r="I66" s="578">
        <v>1</v>
      </c>
      <c r="J66" s="401"/>
      <c r="K66" s="401"/>
      <c r="L66" s="579" t="b">
        <v>0</v>
      </c>
      <c r="N66" s="158"/>
      <c r="O66" s="101"/>
      <c r="P66" s="52"/>
      <c r="Q66" s="101"/>
      <c r="R66" s="126"/>
      <c r="S66" s="101"/>
      <c r="T66" s="101"/>
      <c r="U66" s="39"/>
      <c r="W66" s="930" t="str">
        <f t="shared" si="15"/>
        <v>Budget</v>
      </c>
      <c r="X66" s="857">
        <f t="shared" si="11"/>
        <v>-1</v>
      </c>
      <c r="Y66" s="2631" t="str">
        <f t="shared" si="12"/>
        <v>Accounts Payable</v>
      </c>
      <c r="Z66" s="198" cm="1">
        <f t="array" ref="Z66">_xlfn.SWITCH(
    TRUE,
    $L66="",0,
    $L66=TRUE, 1,
    $L66=FALSE,-1,
)</f>
        <v>-1</v>
      </c>
      <c r="AA66" s="200"/>
      <c r="AB66" s="2626" t="str">
        <f t="shared" si="13"/>
        <v>Accounts Payable</v>
      </c>
      <c r="AC66" s="88"/>
      <c r="AD66" s="1669" t="e" cm="1">
        <f t="array" aca="1" ref="AD66" ca="1">_xlfn.LET(
_xlpm.val,IF($F66 = "",val_blankRefText,  _xldudf_CX_GET(CX_ENTITY,($F66),AD$11,AD$14,,(AD$60))),
_xlpm.Res, IF(OR(_xlpm.val="",_xlpm.val="Error"),"",_xlpm.val),
_xlpm.Res
)</f>
        <v>#NAME?</v>
      </c>
      <c r="AE66" s="1669" t="e" cm="1">
        <f t="array" aca="1" ref="AE66" ca="1">_xlfn.LET(
_xlpm.val,IF($F66 = "",val_blankRefText,  _xldudf_CX_GET(CX_ENTITY,($F66),AE$11,AE$14,,(AE$60))),
_xlpm.Res, IF(OR(_xlpm.val="",_xlpm.val="Error"),"",_xlpm.val),
_xlpm.Res
)</f>
        <v>#NAME?</v>
      </c>
      <c r="AF66" s="1669" t="e" cm="1">
        <f t="array" aca="1" ref="AF66" ca="1">_xlfn.LET(
_xlpm.val,IF($F66 = "",val_blankRefText,  _xldudf_CX_GET(CX_ENTITY,($F66),AF$11,AF$14,,(AF$60))),
_xlpm.Res, IF(OR(_xlpm.val="",_xlpm.val="Error"),"",_xlpm.val),
_xlpm.Res
)</f>
        <v>#NAME?</v>
      </c>
      <c r="AG66" s="1669" t="e" cm="1">
        <f t="array" aca="1" ref="AG66" ca="1">_xlfn.LET(
_xlpm.val,IF($F66 = "",val_blankRefText,  _xldudf_CX_GET(CX_ENTITY,($F66),AG$11,AG$14,,(AG$60))),
_xlpm.Res, IF(OR(_xlpm.val="",_xlpm.val="Error"),"",_xlpm.val),
_xlpm.Res
)</f>
        <v>#NAME?</v>
      </c>
      <c r="AH66" s="1669" t="e" cm="1">
        <f t="array" aca="1" ref="AH66" ca="1">_xlfn.LET(
_xlpm.val,IF($F66 = "",val_blankRefText,  _xldudf_CX_GET(CX_ENTITY,($F66),AH$11,AH$14,,(AH$60))),
_xlpm.Res, IF(OR(_xlpm.val="",_xlpm.val="Error"),"",_xlpm.val),
_xlpm.Res
)</f>
        <v>#NAME?</v>
      </c>
      <c r="AI66" s="1669" t="e" cm="1">
        <f t="array" aca="1" ref="AI66" ca="1">_xlfn.LET(
_xlpm.val,IF($F66 = "",val_blankRefText,  _xldudf_CX_GET(CX_ENTITY,($F66),AI$11,AI$14,,(AI$60))),
_xlpm.Res, IF(OR(_xlpm.val="",_xlpm.val="Error"),"",_xlpm.val),
_xlpm.Res
)</f>
        <v>#NAME?</v>
      </c>
      <c r="AJ66" s="1669" t="e" cm="1">
        <f t="array" aca="1" ref="AJ66" ca="1">_xlfn.LET(
_xlpm.val,IF($F66 = "",val_blankRefText,  _xldudf_CX_GET(CX_ENTITY,($F66),AJ$11,AJ$14,,(AJ$60))),
_xlpm.Res, IF(OR(_xlpm.val="",_xlpm.val="Error"),"",_xlpm.val),
_xlpm.Res
)</f>
        <v>#NAME?</v>
      </c>
      <c r="AK66" s="1669" t="e" cm="1">
        <f t="array" aca="1" ref="AK66" ca="1">_xlfn.LET(
_xlpm.val,IF($F66 = "",val_blankRefText,  _xldudf_CX_GET(CX_ENTITY,($F66),AK$11,AK$14,,(AK$60))),
_xlpm.Res, IF(OR(_xlpm.val="",_xlpm.val="Error"),"",_xlpm.val),
_xlpm.Res
)</f>
        <v>#NAME?</v>
      </c>
      <c r="AL66" s="1669" t="e" cm="1">
        <f t="array" aca="1" ref="AL66" ca="1">_xlfn.LET(
_xlpm.val,IF($F66 = "",val_blankRefText,  _xldudf_CX_GET(CX_ENTITY,($F66),AL$11,AL$14,,(AL$60))),
_xlpm.Res, IF(OR(_xlpm.val="",_xlpm.val="Error"),"",_xlpm.val),
_xlpm.Res
)</f>
        <v>#NAME?</v>
      </c>
      <c r="AM66" s="1669" t="e" cm="1">
        <f t="array" aca="1" ref="AM66" ca="1">_xlfn.LET(
_xlpm.val,IF($F66 = "",val_blankRefText,  _xldudf_CX_GET(CX_ENTITY,($F66),AM$11,AM$14,,(AM$60))),
_xlpm.Res, IF(OR(_xlpm.val="",_xlpm.val="Error"),"",_xlpm.val),
_xlpm.Res
)</f>
        <v>#NAME?</v>
      </c>
      <c r="AN66" s="1669" t="e" cm="1">
        <f t="array" aca="1" ref="AN66" ca="1">_xlfn.LET(
_xlpm.val,IF($F66 = "",val_blankRefText,  _xldudf_CX_GET(CX_ENTITY,($F66),AN$11,AN$14,,(AN$60))),
_xlpm.Res, IF(OR(_xlpm.val="",_xlpm.val="Error"),"",_xlpm.val),
_xlpm.Res
)</f>
        <v>#NAME?</v>
      </c>
      <c r="AO66" s="1669" t="e" cm="1">
        <f t="array" aca="1" ref="AO66" ca="1">_xlfn.LET(
_xlpm.val,IF($F66 = "",val_blankRefText,  _xldudf_CX_GET(CX_ENTITY,($F66),AO$11,AO$14,,(AO$60))),
_xlpm.Res, IF(OR(_xlpm.val="",_xlpm.val="Error"),"",_xlpm.val),
_xlpm.Res
)</f>
        <v>#NAME?</v>
      </c>
      <c r="AP66" s="1669" t="e" cm="1">
        <f t="array" aca="1" ref="AP66" ca="1">_xlfn.LET(
_xlpm.val,IF($F66 = "",val_blankRefText,  _xldudf_CX_GET(CX_ENTITY,($F66),AP$11,AP$14,,(AP$60))),
_xlpm.Res, IF(OR(_xlpm.val="",_xlpm.val="Error"),"",_xlpm.val),
_xlpm.Res
)</f>
        <v>#NAME?</v>
      </c>
      <c r="AQ66" s="1669" t="e" cm="1">
        <f t="array" aca="1" ref="AQ66" ca="1">_xlfn.LET(
_xlpm.val,IF($F66 = "",val_blankRefText,  _xldudf_CX_GET(CX_ENTITY,($F66),AQ$11,AQ$14,,(AQ$60))),
_xlpm.Res, IF(OR(_xlpm.val="",_xlpm.val="Error"),"",_xlpm.val),
_xlpm.Res
)</f>
        <v>#NAME?</v>
      </c>
      <c r="AR66" s="1669" t="e" cm="1">
        <f t="array" aca="1" ref="AR66" ca="1">_xlfn.LET(
_xlpm.val,IF($F66 = "",val_blankRefText,  _xldudf_CX_GET(CX_ENTITY,($F66),AR$11,AR$14,,(AR$60))),
_xlpm.Res, IF(OR(_xlpm.val="",_xlpm.val="Error"),"",_xlpm.val),
_xlpm.Res
)</f>
        <v>#NAME?</v>
      </c>
      <c r="AS66" s="1669" t="e" cm="1">
        <f t="array" aca="1" ref="AS66" ca="1">_xlfn.LET(
_xlpm.val,IF($F66 = "",val_blankRefText,  _xldudf_CX_GET(CX_ENTITY,($F66),AS$11,AS$14,,(AS$60))),
_xlpm.Res, IF(OR(_xlpm.val="",_xlpm.val="Error"),"",_xlpm.val),
_xlpm.Res
)</f>
        <v>#NAME?</v>
      </c>
      <c r="AT66" s="1669" t="e" cm="1">
        <f t="array" aca="1" ref="AT66" ca="1">_xlfn.LET(
_xlpm.val,IF($F66 = "",val_blankRefText,  _xldudf_CX_GET(CX_ENTITY,($F66),AT$11,AT$14,,(AT$60))),
_xlpm.Res, IF(OR(_xlpm.val="",_xlpm.val="Error"),"",_xlpm.val),
_xlpm.Res
)</f>
        <v>#NAME?</v>
      </c>
      <c r="AU66" s="1669" t="e" cm="1">
        <f t="array" aca="1" ref="AU66" ca="1">_xlfn.LET(
_xlpm.val,IF($F66 = "",val_blankRefText,  _xldudf_CX_GET(CX_ENTITY,($F66),AU$11,AU$14,,(AU$60))),
_xlpm.Res, IF(OR(_xlpm.val="",_xlpm.val="Error"),"",_xlpm.val),
_xlpm.Res
)</f>
        <v>#NAME?</v>
      </c>
      <c r="AV66" s="1669" t="e" cm="1">
        <f t="array" aca="1" ref="AV66" ca="1">_xlfn.LET(
_xlpm.val,IF($F66 = "",val_blankRefText,  _xldudf_CX_GET(CX_ENTITY,($F66),AV$11,AV$14,,(AV$60))),
_xlpm.Res, IF(OR(_xlpm.val="",_xlpm.val="Error"),"",_xlpm.val),
_xlpm.Res
)</f>
        <v>#NAME?</v>
      </c>
      <c r="AW66" s="1669" t="e" cm="1">
        <f t="array" aca="1" ref="AW66" ca="1">_xlfn.LET(
_xlpm.val,IF($F66 = "",val_blankRefText,  _xldudf_CX_GET(CX_ENTITY,($F66),AW$11,AW$14,,(AW$60))),
_xlpm.Res, IF(OR(_xlpm.val="",_xlpm.val="Error"),"",_xlpm.val),
_xlpm.Res
)</f>
        <v>#NAME?</v>
      </c>
      <c r="AX66" s="1669" t="e" cm="1">
        <f t="array" aca="1" ref="AX66" ca="1">_xlfn.LET(
_xlpm.val,IF($F66 = "",val_blankRefText,  _xldudf_CX_GET(CX_ENTITY,($F66),AX$11,AX$14,,(AX$60))),
_xlpm.Res, IF(OR(_xlpm.val="",_xlpm.val="Error"),"",_xlpm.val),
_xlpm.Res
)</f>
        <v>#NAME?</v>
      </c>
      <c r="AY66" s="1669" t="e" cm="1">
        <f t="array" aca="1" ref="AY66" ca="1">_xlfn.LET(
_xlpm.val,IF($F66 = "",val_blankRefText,  _xldudf_CX_GET(CX_ENTITY,($F66),AY$11,AY$14,,(AY$60))),
_xlpm.Res, IF(OR(_xlpm.val="",_xlpm.val="Error"),"",_xlpm.val),
_xlpm.Res
)</f>
        <v>#NAME?</v>
      </c>
      <c r="AZ66" s="1669" t="e" cm="1">
        <f t="array" aca="1" ref="AZ66" ca="1">_xlfn.LET(
_xlpm.val,IF($F66 = "",val_blankRefText,  _xldudf_CX_GET(CX_ENTITY,($F66),AZ$11,AZ$14,,(AZ$60))),
_xlpm.Res, IF(OR(_xlpm.val="",_xlpm.val="Error"),"",_xlpm.val),
_xlpm.Res
)</f>
        <v>#NAME?</v>
      </c>
      <c r="BA66" s="1669" t="e" cm="1">
        <f t="array" aca="1" ref="BA66" ca="1">_xlfn.LET(
_xlpm.val,IF($F66 = "",val_blankRefText,  _xldudf_CX_GET(CX_ENTITY,($F66),BA$11,BA$14,,(BA$60))),
_xlpm.Res, IF(OR(_xlpm.val="",_xlpm.val="Error"),"",_xlpm.val),
_xlpm.Res
)</f>
        <v>#NAME?</v>
      </c>
      <c r="BB66" s="1669" t="e" cm="1">
        <f t="array" aca="1" ref="BB66" ca="1">_xlfn.LET(
_xlpm.val,IF($F66 = "",val_blankRefText,  _xldudf_CX_GET(CX_ENTITY,($F66),BB$11,BB$14,,(BB$60))),
_xlpm.Res, IF(OR(_xlpm.val="",_xlpm.val="Error"),"",_xlpm.val),
_xlpm.Res
)</f>
        <v>#NAME?</v>
      </c>
      <c r="BC66" s="1669" t="e" cm="1">
        <f t="array" aca="1" ref="BC66" ca="1">_xlfn.LET(
_xlpm.val,IF($F66 = "",val_blankRefText,  _xldudf_CX_GET(CX_ENTITY,($F66),BC$11,BC$14,,(BC$60))),
_xlpm.Res, IF(OR(_xlpm.val="",_xlpm.val="Error"),"",_xlpm.val),
_xlpm.Res
)</f>
        <v>#NAME?</v>
      </c>
      <c r="BD66" s="1669" t="e" cm="1">
        <f t="array" aca="1" ref="BD66" ca="1">_xlfn.LET(
_xlpm.val,IF($F66 = "",val_blankRefText,  _xldudf_CX_GET(CX_ENTITY,($F66),BD$11,BD$14,,(BD$60))),
_xlpm.Res, IF(OR(_xlpm.val="",_xlpm.val="Error"),"",_xlpm.val),
_xlpm.Res
)</f>
        <v>#NAME?</v>
      </c>
      <c r="BE66" s="1669" t="e" cm="1">
        <f t="array" aca="1" ref="BE66" ca="1">_xlfn.LET(
_xlpm.val,IF($F66 = "",val_blankRefText,  _xldudf_CX_GET(CX_ENTITY,($F66),BE$11,BE$14,,(BE$60))),
_xlpm.Res, IF(OR(_xlpm.val="",_xlpm.val="Error"),"",_xlpm.val),
_xlpm.Res
)</f>
        <v>#NAME?</v>
      </c>
      <c r="BF66" s="1669" t="e" cm="1">
        <f t="array" aca="1" ref="BF66" ca="1">_xlfn.LET(
_xlpm.val,IF($F66 = "",val_blankRefText,  _xldudf_CX_GET(CX_ENTITY,($F66),BF$11,BF$14,,(BF$60))),
_xlpm.Res, IF(OR(_xlpm.val="",_xlpm.val="Error"),"",_xlpm.val),
_xlpm.Res
)</f>
        <v>#NAME?</v>
      </c>
      <c r="BG66" s="1669" t="e" cm="1">
        <f t="array" aca="1" ref="BG66" ca="1">_xlfn.LET(
_xlpm.val,IF($F66 = "",val_blankRefText,  _xldudf_CX_GET(CX_ENTITY,($F66),BG$11,BG$14,,(BG$60))),
_xlpm.Res, IF(OR(_xlpm.val="",_xlpm.val="Error"),"",_xlpm.val),
_xlpm.Res
)</f>
        <v>#NAME?</v>
      </c>
      <c r="BH66" s="1669" t="e" cm="1">
        <f t="array" aca="1" ref="BH66" ca="1">_xlfn.LET(
_xlpm.val,IF($F66 = "",val_blankRefText,  _xldudf_CX_GET(CX_ENTITY,($F66),BH$11,BH$14,,(BH$60))),
_xlpm.Res, IF(OR(_xlpm.val="",_xlpm.val="Error"),"",_xlpm.val),
_xlpm.Res
)</f>
        <v>#NAME?</v>
      </c>
      <c r="BI66" s="1669" t="e" cm="1">
        <f t="array" aca="1" ref="BI66" ca="1">_xlfn.LET(
_xlpm.val,IF($F66 = "",val_blankRefText,  _xldudf_CX_GET(CX_ENTITY,($F66),BI$11,BI$14,,(BI$60))),
_xlpm.Res, IF(OR(_xlpm.val="",_xlpm.val="Error"),"",_xlpm.val),
_xlpm.Res
)</f>
        <v>#NAME?</v>
      </c>
      <c r="BJ66" s="1669" t="e" cm="1">
        <f t="array" aca="1" ref="BJ66" ca="1">_xlfn.LET(
_xlpm.val,IF($F66 = "",val_blankRefText,  _xldudf_CX_GET(CX_ENTITY,($F66),BJ$11,BJ$14,,(BJ$60))),
_xlpm.Res, IF(OR(_xlpm.val="",_xlpm.val="Error"),"",_xlpm.val),
_xlpm.Res
)</f>
        <v>#NAME?</v>
      </c>
      <c r="BK66" s="1669" t="e" cm="1">
        <f t="array" aca="1" ref="BK66" ca="1">_xlfn.LET(
_xlpm.val,IF($F66 = "",val_blankRefText,  _xldudf_CX_GET(CX_ENTITY,($F66),BK$11,BK$14,,(BK$60))),
_xlpm.Res, IF(OR(_xlpm.val="",_xlpm.val="Error"),"",_xlpm.val),
_xlpm.Res
)</f>
        <v>#NAME?</v>
      </c>
      <c r="BL66" s="1669" t="e" cm="1">
        <f t="array" aca="1" ref="BL66" ca="1">_xlfn.LET(
_xlpm.val,IF($F66 = "",val_blankRefText,  _xldudf_CX_GET(CX_ENTITY,($F66),BL$11,BL$14,,(BL$60))),
_xlpm.Res, IF(OR(_xlpm.val="",_xlpm.val="Error"),"",_xlpm.val),
_xlpm.Res
)</f>
        <v>#NAME?</v>
      </c>
      <c r="BM66" s="1669" t="e" cm="1">
        <f t="array" aca="1" ref="BM66" ca="1">_xlfn.LET(
_xlpm.val,IF($F66 = "",val_blankRefText,  _xldudf_CX_GET(CX_ENTITY,($F66),BM$11,BM$14,,(BM$60))),
_xlpm.Res, IF(OR(_xlpm.val="",_xlpm.val="Error"),"",_xlpm.val),
_xlpm.Res
)</f>
        <v>#NAME?</v>
      </c>
      <c r="BN66" s="1669" t="e" cm="1">
        <f t="array" aca="1" ref="BN66" ca="1">_xlfn.LET(
_xlpm.val,IF($F66 = "",val_blankRefText,  _xldudf_CX_GET(CX_ENTITY,($F66),BN$11,BN$14,,(BN$60))),
_xlpm.Res, IF(OR(_xlpm.val="",_xlpm.val="Error"),"",_xlpm.val),
_xlpm.Res
)</f>
        <v>#NAME?</v>
      </c>
      <c r="BO66" s="2095"/>
      <c r="BP66" s="2095"/>
      <c r="BQ66" s="2095"/>
      <c r="BR66" s="2095"/>
      <c r="BS66" s="2095"/>
      <c r="BT66" s="2095"/>
      <c r="BU66" s="2095"/>
      <c r="BV66" s="2095"/>
      <c r="BW66" s="2095"/>
      <c r="BX66" s="2095"/>
      <c r="BY66" s="2095"/>
      <c r="BZ66" s="2095"/>
      <c r="CA66" s="926"/>
      <c r="CB66" s="921"/>
      <c r="CC66" s="927"/>
      <c r="CD66" s="920" t="e" cm="1">
        <f t="array" aca="1" ref="CD66" ca="1">_xlfn.XLOOKUP(BS!CD$11, array_timeline, BS!$AD66:$BN66)</f>
        <v>#NAME?</v>
      </c>
      <c r="CE66" s="920" t="e" cm="1">
        <f t="array" aca="1" ref="CE66" ca="1">_xlfn.XLOOKUP(BS!CE$11, array_timeline, BS!$AD66:$BN66)</f>
        <v>#NAME?</v>
      </c>
      <c r="CF66" s="925"/>
      <c r="CG66" s="920" t="e">
        <f t="shared" ref="CG66:CH66" ca="1" si="19">CG25</f>
        <v>#NAME?</v>
      </c>
      <c r="CH66" s="920" t="e">
        <f t="shared" ca="1" si="19"/>
        <v>#NAME?</v>
      </c>
      <c r="CI66" s="200"/>
    </row>
    <row r="67" spans="1:87" ht="21" customHeight="1">
      <c r="A67" s="696" t="s">
        <v>1755</v>
      </c>
      <c r="B67" s="577" t="str">
        <f t="shared" si="10"/>
        <v>Inventory</v>
      </c>
      <c r="C67" s="577" t="str">
        <f t="shared" si="10"/>
        <v>Inventory (Company View)</v>
      </c>
      <c r="D67" s="577"/>
      <c r="E67" s="577" t="e" cm="1">
        <f t="array" aca="1" ref="E67" ca="1">_xlfn.LET(
   _xlpm.Attr,  $C67,
   _xlpm.Lookback, $E$16,
   _xlpm.QueryDate, EOMONTH(val_asOfDate,_xlpm.Lookback),
   _xlpm.ReadField, _xldudf_CX_GET(CX_ENTITY,fx_attrConverter($C67),_xlpm.QueryDate),
   _xlpm.AttrBlank, _xlpm.Attr="", _xlpm.Result,
   IF(_xlpm.AttrBlank,val_blankRefText,fx_attrConverter(_xlpm.ReadField,0)),
IF(_xlpm.Result = "Error", "", _xlpm.Result )
)</f>
        <v>#NAME?</v>
      </c>
      <c r="F67" s="577" t="str">
        <f t="shared" si="9"/>
        <v>Inventory</v>
      </c>
      <c r="G67" s="574"/>
      <c r="H67" s="578">
        <v>1</v>
      </c>
      <c r="I67" s="578">
        <v>1</v>
      </c>
      <c r="J67" s="401"/>
      <c r="K67" s="401"/>
      <c r="L67" s="579" t="b">
        <v>0</v>
      </c>
      <c r="N67" s="158"/>
      <c r="O67" s="101"/>
      <c r="P67" s="52"/>
      <c r="Q67" s="101"/>
      <c r="R67" s="101"/>
      <c r="S67" s="101"/>
      <c r="T67" s="101"/>
      <c r="U67" s="39"/>
      <c r="W67" s="930" t="str">
        <f t="shared" si="15"/>
        <v>Budget</v>
      </c>
      <c r="X67" s="857">
        <f t="shared" si="11"/>
        <v>1</v>
      </c>
      <c r="Y67" s="2631" t="str">
        <f t="shared" si="12"/>
        <v>Inventory</v>
      </c>
      <c r="Z67" s="198" cm="1">
        <f t="array" ref="Z67">_xlfn.SWITCH(
    TRUE,
    $L67="",0,
    $L67=TRUE, 1,
    $L67=FALSE,-1,
)</f>
        <v>-1</v>
      </c>
      <c r="AA67" s="200"/>
      <c r="AB67" s="2626" t="str">
        <f t="shared" si="13"/>
        <v>Inventory</v>
      </c>
      <c r="AC67" s="88"/>
      <c r="AD67" s="1669" t="e" cm="1">
        <f t="array" aca="1" ref="AD67" ca="1">_xlfn.LET(
_xlpm.val,IF($F67 = "",val_blankRefText,  _xldudf_CX_GET(CX_ENTITY,($F67),AD$11,AD$14,,(AD$60))),
_xlpm.Res, IF(OR(_xlpm.val="",_xlpm.val="Error"),"",_xlpm.val),
_xlpm.Res
)</f>
        <v>#NAME?</v>
      </c>
      <c r="AE67" s="1669" t="e" cm="1">
        <f t="array" aca="1" ref="AE67" ca="1">_xlfn.LET(
_xlpm.val,IF($F67 = "",val_blankRefText,  _xldudf_CX_GET(CX_ENTITY,($F67),AE$11,AE$14,,(AE$60))),
_xlpm.Res, IF(OR(_xlpm.val="",_xlpm.val="Error"),"",_xlpm.val),
_xlpm.Res
)</f>
        <v>#NAME?</v>
      </c>
      <c r="AF67" s="1669" t="e" cm="1">
        <f t="array" aca="1" ref="AF67" ca="1">_xlfn.LET(
_xlpm.val,IF($F67 = "",val_blankRefText,  _xldudf_CX_GET(CX_ENTITY,($F67),AF$11,AF$14,,(AF$60))),
_xlpm.Res, IF(OR(_xlpm.val="",_xlpm.val="Error"),"",_xlpm.val),
_xlpm.Res
)</f>
        <v>#NAME?</v>
      </c>
      <c r="AG67" s="1669" t="e" cm="1">
        <f t="array" aca="1" ref="AG67" ca="1">_xlfn.LET(
_xlpm.val,IF($F67 = "",val_blankRefText,  _xldudf_CX_GET(CX_ENTITY,($F67),AG$11,AG$14,,(AG$60))),
_xlpm.Res, IF(OR(_xlpm.val="",_xlpm.val="Error"),"",_xlpm.val),
_xlpm.Res
)</f>
        <v>#NAME?</v>
      </c>
      <c r="AH67" s="1669" t="e" cm="1">
        <f t="array" aca="1" ref="AH67" ca="1">_xlfn.LET(
_xlpm.val,IF($F67 = "",val_blankRefText,  _xldudf_CX_GET(CX_ENTITY,($F67),AH$11,AH$14,,(AH$60))),
_xlpm.Res, IF(OR(_xlpm.val="",_xlpm.val="Error"),"",_xlpm.val),
_xlpm.Res
)</f>
        <v>#NAME?</v>
      </c>
      <c r="AI67" s="1669" t="e" cm="1">
        <f t="array" aca="1" ref="AI67" ca="1">_xlfn.LET(
_xlpm.val,IF($F67 = "",val_blankRefText,  _xldudf_CX_GET(CX_ENTITY,($F67),AI$11,AI$14,,(AI$60))),
_xlpm.Res, IF(OR(_xlpm.val="",_xlpm.val="Error"),"",_xlpm.val),
_xlpm.Res
)</f>
        <v>#NAME?</v>
      </c>
      <c r="AJ67" s="1669" t="e" cm="1">
        <f t="array" aca="1" ref="AJ67" ca="1">_xlfn.LET(
_xlpm.val,IF($F67 = "",val_blankRefText,  _xldudf_CX_GET(CX_ENTITY,($F67),AJ$11,AJ$14,,(AJ$60))),
_xlpm.Res, IF(OR(_xlpm.val="",_xlpm.val="Error"),"",_xlpm.val),
_xlpm.Res
)</f>
        <v>#NAME?</v>
      </c>
      <c r="AK67" s="1669" t="e" cm="1">
        <f t="array" aca="1" ref="AK67" ca="1">_xlfn.LET(
_xlpm.val,IF($F67 = "",val_blankRefText,  _xldudf_CX_GET(CX_ENTITY,($F67),AK$11,AK$14,,(AK$60))),
_xlpm.Res, IF(OR(_xlpm.val="",_xlpm.val="Error"),"",_xlpm.val),
_xlpm.Res
)</f>
        <v>#NAME?</v>
      </c>
      <c r="AL67" s="1669" t="e" cm="1">
        <f t="array" aca="1" ref="AL67" ca="1">_xlfn.LET(
_xlpm.val,IF($F67 = "",val_blankRefText,  _xldudf_CX_GET(CX_ENTITY,($F67),AL$11,AL$14,,(AL$60))),
_xlpm.Res, IF(OR(_xlpm.val="",_xlpm.val="Error"),"",_xlpm.val),
_xlpm.Res
)</f>
        <v>#NAME?</v>
      </c>
      <c r="AM67" s="1669" t="e" cm="1">
        <f t="array" aca="1" ref="AM67" ca="1">_xlfn.LET(
_xlpm.val,IF($F67 = "",val_blankRefText,  _xldudf_CX_GET(CX_ENTITY,($F67),AM$11,AM$14,,(AM$60))),
_xlpm.Res, IF(OR(_xlpm.val="",_xlpm.val="Error"),"",_xlpm.val),
_xlpm.Res
)</f>
        <v>#NAME?</v>
      </c>
      <c r="AN67" s="1669" t="e" cm="1">
        <f t="array" aca="1" ref="AN67" ca="1">_xlfn.LET(
_xlpm.val,IF($F67 = "",val_blankRefText,  _xldudf_CX_GET(CX_ENTITY,($F67),AN$11,AN$14,,(AN$60))),
_xlpm.Res, IF(OR(_xlpm.val="",_xlpm.val="Error"),"",_xlpm.val),
_xlpm.Res
)</f>
        <v>#NAME?</v>
      </c>
      <c r="AO67" s="1669" t="e" cm="1">
        <f t="array" aca="1" ref="AO67" ca="1">_xlfn.LET(
_xlpm.val,IF($F67 = "",val_blankRefText,  _xldudf_CX_GET(CX_ENTITY,($F67),AO$11,AO$14,,(AO$60))),
_xlpm.Res, IF(OR(_xlpm.val="",_xlpm.val="Error"),"",_xlpm.val),
_xlpm.Res
)</f>
        <v>#NAME?</v>
      </c>
      <c r="AP67" s="1669" t="e" cm="1">
        <f t="array" aca="1" ref="AP67" ca="1">_xlfn.LET(
_xlpm.val,IF($F67 = "",val_blankRefText,  _xldudf_CX_GET(CX_ENTITY,($F67),AP$11,AP$14,,(AP$60))),
_xlpm.Res, IF(OR(_xlpm.val="",_xlpm.val="Error"),"",_xlpm.val),
_xlpm.Res
)</f>
        <v>#NAME?</v>
      </c>
      <c r="AQ67" s="1669" t="e" cm="1">
        <f t="array" aca="1" ref="AQ67" ca="1">_xlfn.LET(
_xlpm.val,IF($F67 = "",val_blankRefText,  _xldudf_CX_GET(CX_ENTITY,($F67),AQ$11,AQ$14,,(AQ$60))),
_xlpm.Res, IF(OR(_xlpm.val="",_xlpm.val="Error"),"",_xlpm.val),
_xlpm.Res
)</f>
        <v>#NAME?</v>
      </c>
      <c r="AR67" s="1669" t="e" cm="1">
        <f t="array" aca="1" ref="AR67" ca="1">_xlfn.LET(
_xlpm.val,IF($F67 = "",val_blankRefText,  _xldudf_CX_GET(CX_ENTITY,($F67),AR$11,AR$14,,(AR$60))),
_xlpm.Res, IF(OR(_xlpm.val="",_xlpm.val="Error"),"",_xlpm.val),
_xlpm.Res
)</f>
        <v>#NAME?</v>
      </c>
      <c r="AS67" s="1669" t="e" cm="1">
        <f t="array" aca="1" ref="AS67" ca="1">_xlfn.LET(
_xlpm.val,IF($F67 = "",val_blankRefText,  _xldudf_CX_GET(CX_ENTITY,($F67),AS$11,AS$14,,(AS$60))),
_xlpm.Res, IF(OR(_xlpm.val="",_xlpm.val="Error"),"",_xlpm.val),
_xlpm.Res
)</f>
        <v>#NAME?</v>
      </c>
      <c r="AT67" s="1669" t="e" cm="1">
        <f t="array" aca="1" ref="AT67" ca="1">_xlfn.LET(
_xlpm.val,IF($F67 = "",val_blankRefText,  _xldudf_CX_GET(CX_ENTITY,($F67),AT$11,AT$14,,(AT$60))),
_xlpm.Res, IF(OR(_xlpm.val="",_xlpm.val="Error"),"",_xlpm.val),
_xlpm.Res
)</f>
        <v>#NAME?</v>
      </c>
      <c r="AU67" s="1669" t="e" cm="1">
        <f t="array" aca="1" ref="AU67" ca="1">_xlfn.LET(
_xlpm.val,IF($F67 = "",val_blankRefText,  _xldudf_CX_GET(CX_ENTITY,($F67),AU$11,AU$14,,(AU$60))),
_xlpm.Res, IF(OR(_xlpm.val="",_xlpm.val="Error"),"",_xlpm.val),
_xlpm.Res
)</f>
        <v>#NAME?</v>
      </c>
      <c r="AV67" s="1669" t="e" cm="1">
        <f t="array" aca="1" ref="AV67" ca="1">_xlfn.LET(
_xlpm.val,IF($F67 = "",val_blankRefText,  _xldudf_CX_GET(CX_ENTITY,($F67),AV$11,AV$14,,(AV$60))),
_xlpm.Res, IF(OR(_xlpm.val="",_xlpm.val="Error"),"",_xlpm.val),
_xlpm.Res
)</f>
        <v>#NAME?</v>
      </c>
      <c r="AW67" s="1669" t="e" cm="1">
        <f t="array" aca="1" ref="AW67" ca="1">_xlfn.LET(
_xlpm.val,IF($F67 = "",val_blankRefText,  _xldudf_CX_GET(CX_ENTITY,($F67),AW$11,AW$14,,(AW$60))),
_xlpm.Res, IF(OR(_xlpm.val="",_xlpm.val="Error"),"",_xlpm.val),
_xlpm.Res
)</f>
        <v>#NAME?</v>
      </c>
      <c r="AX67" s="1669" t="e" cm="1">
        <f t="array" aca="1" ref="AX67" ca="1">_xlfn.LET(
_xlpm.val,IF($F67 = "",val_blankRefText,  _xldudf_CX_GET(CX_ENTITY,($F67),AX$11,AX$14,,(AX$60))),
_xlpm.Res, IF(OR(_xlpm.val="",_xlpm.val="Error"),"",_xlpm.val),
_xlpm.Res
)</f>
        <v>#NAME?</v>
      </c>
      <c r="AY67" s="1669" t="e" cm="1">
        <f t="array" aca="1" ref="AY67" ca="1">_xlfn.LET(
_xlpm.val,IF($F67 = "",val_blankRefText,  _xldudf_CX_GET(CX_ENTITY,($F67),AY$11,AY$14,,(AY$60))),
_xlpm.Res, IF(OR(_xlpm.val="",_xlpm.val="Error"),"",_xlpm.val),
_xlpm.Res
)</f>
        <v>#NAME?</v>
      </c>
      <c r="AZ67" s="1669" t="e" cm="1">
        <f t="array" aca="1" ref="AZ67" ca="1">_xlfn.LET(
_xlpm.val,IF($F67 = "",val_blankRefText,  _xldudf_CX_GET(CX_ENTITY,($F67),AZ$11,AZ$14,,(AZ$60))),
_xlpm.Res, IF(OR(_xlpm.val="",_xlpm.val="Error"),"",_xlpm.val),
_xlpm.Res
)</f>
        <v>#NAME?</v>
      </c>
      <c r="BA67" s="1669" t="e" cm="1">
        <f t="array" aca="1" ref="BA67" ca="1">_xlfn.LET(
_xlpm.val,IF($F67 = "",val_blankRefText,  _xldudf_CX_GET(CX_ENTITY,($F67),BA$11,BA$14,,(BA$60))),
_xlpm.Res, IF(OR(_xlpm.val="",_xlpm.val="Error"),"",_xlpm.val),
_xlpm.Res
)</f>
        <v>#NAME?</v>
      </c>
      <c r="BB67" s="1669" t="e" cm="1">
        <f t="array" aca="1" ref="BB67" ca="1">_xlfn.LET(
_xlpm.val,IF($F67 = "",val_blankRefText,  _xldudf_CX_GET(CX_ENTITY,($F67),BB$11,BB$14,,(BB$60))),
_xlpm.Res, IF(OR(_xlpm.val="",_xlpm.val="Error"),"",_xlpm.val),
_xlpm.Res
)</f>
        <v>#NAME?</v>
      </c>
      <c r="BC67" s="1669" t="e" cm="1">
        <f t="array" aca="1" ref="BC67" ca="1">_xlfn.LET(
_xlpm.val,IF($F67 = "",val_blankRefText,  _xldudf_CX_GET(CX_ENTITY,($F67),BC$11,BC$14,,(BC$60))),
_xlpm.Res, IF(OR(_xlpm.val="",_xlpm.val="Error"),"",_xlpm.val),
_xlpm.Res
)</f>
        <v>#NAME?</v>
      </c>
      <c r="BD67" s="1669" t="e" cm="1">
        <f t="array" aca="1" ref="BD67" ca="1">_xlfn.LET(
_xlpm.val,IF($F67 = "",val_blankRefText,  _xldudf_CX_GET(CX_ENTITY,($F67),BD$11,BD$14,,(BD$60))),
_xlpm.Res, IF(OR(_xlpm.val="",_xlpm.val="Error"),"",_xlpm.val),
_xlpm.Res
)</f>
        <v>#NAME?</v>
      </c>
      <c r="BE67" s="1669" t="e" cm="1">
        <f t="array" aca="1" ref="BE67" ca="1">_xlfn.LET(
_xlpm.val,IF($F67 = "",val_blankRefText,  _xldudf_CX_GET(CX_ENTITY,($F67),BE$11,BE$14,,(BE$60))),
_xlpm.Res, IF(OR(_xlpm.val="",_xlpm.val="Error"),"",_xlpm.val),
_xlpm.Res
)</f>
        <v>#NAME?</v>
      </c>
      <c r="BF67" s="1669" t="e" cm="1">
        <f t="array" aca="1" ref="BF67" ca="1">_xlfn.LET(
_xlpm.val,IF($F67 = "",val_blankRefText,  _xldudf_CX_GET(CX_ENTITY,($F67),BF$11,BF$14,,(BF$60))),
_xlpm.Res, IF(OR(_xlpm.val="",_xlpm.val="Error"),"",_xlpm.val),
_xlpm.Res
)</f>
        <v>#NAME?</v>
      </c>
      <c r="BG67" s="1669" t="e" cm="1">
        <f t="array" aca="1" ref="BG67" ca="1">_xlfn.LET(
_xlpm.val,IF($F67 = "",val_blankRefText,  _xldudf_CX_GET(CX_ENTITY,($F67),BG$11,BG$14,,(BG$60))),
_xlpm.Res, IF(OR(_xlpm.val="",_xlpm.val="Error"),"",_xlpm.val),
_xlpm.Res
)</f>
        <v>#NAME?</v>
      </c>
      <c r="BH67" s="1669" t="e" cm="1">
        <f t="array" aca="1" ref="BH67" ca="1">_xlfn.LET(
_xlpm.val,IF($F67 = "",val_blankRefText,  _xldudf_CX_GET(CX_ENTITY,($F67),BH$11,BH$14,,(BH$60))),
_xlpm.Res, IF(OR(_xlpm.val="",_xlpm.val="Error"),"",_xlpm.val),
_xlpm.Res
)</f>
        <v>#NAME?</v>
      </c>
      <c r="BI67" s="1669" t="e" cm="1">
        <f t="array" aca="1" ref="BI67" ca="1">_xlfn.LET(
_xlpm.val,IF($F67 = "",val_blankRefText,  _xldudf_CX_GET(CX_ENTITY,($F67),BI$11,BI$14,,(BI$60))),
_xlpm.Res, IF(OR(_xlpm.val="",_xlpm.val="Error"),"",_xlpm.val),
_xlpm.Res
)</f>
        <v>#NAME?</v>
      </c>
      <c r="BJ67" s="1669" t="e" cm="1">
        <f t="array" aca="1" ref="BJ67" ca="1">_xlfn.LET(
_xlpm.val,IF($F67 = "",val_blankRefText,  _xldudf_CX_GET(CX_ENTITY,($F67),BJ$11,BJ$14,,(BJ$60))),
_xlpm.Res, IF(OR(_xlpm.val="",_xlpm.val="Error"),"",_xlpm.val),
_xlpm.Res
)</f>
        <v>#NAME?</v>
      </c>
      <c r="BK67" s="1669" t="e" cm="1">
        <f t="array" aca="1" ref="BK67" ca="1">_xlfn.LET(
_xlpm.val,IF($F67 = "",val_blankRefText,  _xldudf_CX_GET(CX_ENTITY,($F67),BK$11,BK$14,,(BK$60))),
_xlpm.Res, IF(OR(_xlpm.val="",_xlpm.val="Error"),"",_xlpm.val),
_xlpm.Res
)</f>
        <v>#NAME?</v>
      </c>
      <c r="BL67" s="1669" t="e" cm="1">
        <f t="array" aca="1" ref="BL67" ca="1">_xlfn.LET(
_xlpm.val,IF($F67 = "",val_blankRefText,  _xldudf_CX_GET(CX_ENTITY,($F67),BL$11,BL$14,,(BL$60))),
_xlpm.Res, IF(OR(_xlpm.val="",_xlpm.val="Error"),"",_xlpm.val),
_xlpm.Res
)</f>
        <v>#NAME?</v>
      </c>
      <c r="BM67" s="1669" t="e" cm="1">
        <f t="array" aca="1" ref="BM67" ca="1">_xlfn.LET(
_xlpm.val,IF($F67 = "",val_blankRefText,  _xldudf_CX_GET(CX_ENTITY,($F67),BM$11,BM$14,,(BM$60))),
_xlpm.Res, IF(OR(_xlpm.val="",_xlpm.val="Error"),"",_xlpm.val),
_xlpm.Res
)</f>
        <v>#NAME?</v>
      </c>
      <c r="BN67" s="1669" t="e" cm="1">
        <f t="array" aca="1" ref="BN67" ca="1">_xlfn.LET(
_xlpm.val,IF($F67 = "",val_blankRefText,  _xldudf_CX_GET(CX_ENTITY,($F67),BN$11,BN$14,,(BN$60))),
_xlpm.Res, IF(OR(_xlpm.val="",_xlpm.val="Error"),"",_xlpm.val),
_xlpm.Res
)</f>
        <v>#NAME?</v>
      </c>
      <c r="BO67" s="2095"/>
      <c r="BP67" s="2095"/>
      <c r="BQ67" s="2095"/>
      <c r="BR67" s="2095"/>
      <c r="BS67" s="2095"/>
      <c r="BT67" s="2095"/>
      <c r="BU67" s="2095"/>
      <c r="BV67" s="2095"/>
      <c r="BW67" s="2095"/>
      <c r="BX67" s="2095"/>
      <c r="BY67" s="2095"/>
      <c r="BZ67" s="2095"/>
      <c r="CA67" s="926"/>
      <c r="CB67" s="921"/>
      <c r="CC67" s="927"/>
      <c r="CD67" s="920" t="e" cm="1">
        <f t="array" aca="1" ref="CD67" ca="1">_xlfn.XLOOKUP(BS!CD$11, array_timeline, BS!$AD67:$BN67)</f>
        <v>#NAME?</v>
      </c>
      <c r="CE67" s="920" t="e" cm="1">
        <f t="array" aca="1" ref="CE67" ca="1">_xlfn.XLOOKUP(BS!CE$11, array_timeline, BS!$AD67:$BN67)</f>
        <v>#NAME?</v>
      </c>
      <c r="CF67" s="925"/>
      <c r="CG67" s="920" t="e">
        <f t="shared" ref="CG67:CH67" ca="1" si="20">CG26</f>
        <v>#NAME?</v>
      </c>
      <c r="CH67" s="920" t="e">
        <f t="shared" ca="1" si="20"/>
        <v>#NAME?</v>
      </c>
      <c r="CI67" s="200"/>
    </row>
    <row r="68" spans="1:87" ht="21" customHeight="1">
      <c r="A68" s="696" t="s">
        <v>1756</v>
      </c>
      <c r="B68" s="577" t="str">
        <f t="shared" si="10"/>
        <v>Other Net Working Capital</v>
      </c>
      <c r="C68" s="577" t="str">
        <f t="shared" si="10"/>
        <v>Other Net Working Capital (Company View)</v>
      </c>
      <c r="D68" s="577"/>
      <c r="E68" s="577" t="e" cm="1">
        <f t="array" aca="1" ref="E68" ca="1">_xlfn.LET(
   _xlpm.Attr,  $C68,
   _xlpm.Lookback, $E$16,
   _xlpm.QueryDate, EOMONTH(val_asOfDate,_xlpm.Lookback),
   _xlpm.ReadField, _xldudf_CX_GET(CX_ENTITY,fx_attrConverter($C68),_xlpm.QueryDate),
   _xlpm.AttrBlank, _xlpm.Attr="", _xlpm.Result,
   IF(_xlpm.AttrBlank,val_blankRefText,fx_attrConverter(_xlpm.ReadField,0)),
IF(_xlpm.Result = "Error", "", _xlpm.Result )
)</f>
        <v>#NAME?</v>
      </c>
      <c r="F68" s="577" t="str">
        <f t="shared" si="9"/>
        <v>Other Net Working Capital</v>
      </c>
      <c r="G68" s="574"/>
      <c r="H68" s="578">
        <v>1</v>
      </c>
      <c r="I68" s="578">
        <v>1</v>
      </c>
      <c r="J68" s="401"/>
      <c r="K68" s="401"/>
      <c r="L68" s="579" t="b">
        <v>0</v>
      </c>
      <c r="N68" s="158"/>
      <c r="O68" s="101"/>
      <c r="P68" s="52"/>
      <c r="Q68" s="101"/>
      <c r="R68" s="126"/>
      <c r="S68" s="101"/>
      <c r="T68" s="101"/>
      <c r="U68" s="39"/>
      <c r="W68" s="930" t="str">
        <f t="shared" si="15"/>
        <v>Budget</v>
      </c>
      <c r="X68" s="857" t="str">
        <f t="shared" si="11"/>
        <v>a</v>
      </c>
      <c r="Y68" s="2631" t="str">
        <f t="shared" si="12"/>
        <v>Other Net Working Capital</v>
      </c>
      <c r="Z68" s="198" cm="1">
        <f t="array" ref="Z68">_xlfn.SWITCH(
    TRUE,
    $L68="",0,
    $L68=TRUE, 1,
    $L68=FALSE,-1,
)</f>
        <v>-1</v>
      </c>
      <c r="AA68" s="200"/>
      <c r="AB68" s="2626" t="str">
        <f t="shared" si="13"/>
        <v>Other Net Working Capital</v>
      </c>
      <c r="AC68" s="88"/>
      <c r="AD68" s="1669" t="e" cm="1">
        <f t="array" aca="1" ref="AD68" ca="1">_xlfn.LET(
_xlpm.val,IF($F68 = "",val_blankRefText,  _xldudf_CX_GET(CX_ENTITY,($F68),AD$11,AD$14,,(AD$60))),
_xlpm.Res, IF(OR(_xlpm.val="",_xlpm.val="Error"),"",_xlpm.val),
_xlpm.Res
)</f>
        <v>#NAME?</v>
      </c>
      <c r="AE68" s="1669" t="e" cm="1">
        <f t="array" aca="1" ref="AE68" ca="1">_xlfn.LET(
_xlpm.val,IF($F68 = "",val_blankRefText,  _xldudf_CX_GET(CX_ENTITY,($F68),AE$11,AE$14,,(AE$60))),
_xlpm.Res, IF(OR(_xlpm.val="",_xlpm.val="Error"),"",_xlpm.val),
_xlpm.Res
)</f>
        <v>#NAME?</v>
      </c>
      <c r="AF68" s="1669" t="e" cm="1">
        <f t="array" aca="1" ref="AF68" ca="1">_xlfn.LET(
_xlpm.val,IF($F68 = "",val_blankRefText,  _xldudf_CX_GET(CX_ENTITY,($F68),AF$11,AF$14,,(AF$60))),
_xlpm.Res, IF(OR(_xlpm.val="",_xlpm.val="Error"),"",_xlpm.val),
_xlpm.Res
)</f>
        <v>#NAME?</v>
      </c>
      <c r="AG68" s="1669" t="e" cm="1">
        <f t="array" aca="1" ref="AG68" ca="1">_xlfn.LET(
_xlpm.val,IF($F68 = "",val_blankRefText,  _xldudf_CX_GET(CX_ENTITY,($F68),AG$11,AG$14,,(AG$60))),
_xlpm.Res, IF(OR(_xlpm.val="",_xlpm.val="Error"),"",_xlpm.val),
_xlpm.Res
)</f>
        <v>#NAME?</v>
      </c>
      <c r="AH68" s="1669" t="e" cm="1">
        <f t="array" aca="1" ref="AH68" ca="1">_xlfn.LET(
_xlpm.val,IF($F68 = "",val_blankRefText,  _xldudf_CX_GET(CX_ENTITY,($F68),AH$11,AH$14,,(AH$60))),
_xlpm.Res, IF(OR(_xlpm.val="",_xlpm.val="Error"),"",_xlpm.val),
_xlpm.Res
)</f>
        <v>#NAME?</v>
      </c>
      <c r="AI68" s="1669" t="e" cm="1">
        <f t="array" aca="1" ref="AI68" ca="1">_xlfn.LET(
_xlpm.val,IF($F68 = "",val_blankRefText,  _xldudf_CX_GET(CX_ENTITY,($F68),AI$11,AI$14,,(AI$60))),
_xlpm.Res, IF(OR(_xlpm.val="",_xlpm.val="Error"),"",_xlpm.val),
_xlpm.Res
)</f>
        <v>#NAME?</v>
      </c>
      <c r="AJ68" s="1669" t="e" cm="1">
        <f t="array" aca="1" ref="AJ68" ca="1">_xlfn.LET(
_xlpm.val,IF($F68 = "",val_blankRefText,  _xldudf_CX_GET(CX_ENTITY,($F68),AJ$11,AJ$14,,(AJ$60))),
_xlpm.Res, IF(OR(_xlpm.val="",_xlpm.val="Error"),"",_xlpm.val),
_xlpm.Res
)</f>
        <v>#NAME?</v>
      </c>
      <c r="AK68" s="1669" t="e" cm="1">
        <f t="array" aca="1" ref="AK68" ca="1">_xlfn.LET(
_xlpm.val,IF($F68 = "",val_blankRefText,  _xldudf_CX_GET(CX_ENTITY,($F68),AK$11,AK$14,,(AK$60))),
_xlpm.Res, IF(OR(_xlpm.val="",_xlpm.val="Error"),"",_xlpm.val),
_xlpm.Res
)</f>
        <v>#NAME?</v>
      </c>
      <c r="AL68" s="1669" t="e" cm="1">
        <f t="array" aca="1" ref="AL68" ca="1">_xlfn.LET(
_xlpm.val,IF($F68 = "",val_blankRefText,  _xldudf_CX_GET(CX_ENTITY,($F68),AL$11,AL$14,,(AL$60))),
_xlpm.Res, IF(OR(_xlpm.val="",_xlpm.val="Error"),"",_xlpm.val),
_xlpm.Res
)</f>
        <v>#NAME?</v>
      </c>
      <c r="AM68" s="1669" t="e" cm="1">
        <f t="array" aca="1" ref="AM68" ca="1">_xlfn.LET(
_xlpm.val,IF($F68 = "",val_blankRefText,  _xldudf_CX_GET(CX_ENTITY,($F68),AM$11,AM$14,,(AM$60))),
_xlpm.Res, IF(OR(_xlpm.val="",_xlpm.val="Error"),"",_xlpm.val),
_xlpm.Res
)</f>
        <v>#NAME?</v>
      </c>
      <c r="AN68" s="1669" t="e" cm="1">
        <f t="array" aca="1" ref="AN68" ca="1">_xlfn.LET(
_xlpm.val,IF($F68 = "",val_blankRefText,  _xldudf_CX_GET(CX_ENTITY,($F68),AN$11,AN$14,,(AN$60))),
_xlpm.Res, IF(OR(_xlpm.val="",_xlpm.val="Error"),"",_xlpm.val),
_xlpm.Res
)</f>
        <v>#NAME?</v>
      </c>
      <c r="AO68" s="1669" t="e" cm="1">
        <f t="array" aca="1" ref="AO68" ca="1">_xlfn.LET(
_xlpm.val,IF($F68 = "",val_blankRefText,  _xldudf_CX_GET(CX_ENTITY,($F68),AO$11,AO$14,,(AO$60))),
_xlpm.Res, IF(OR(_xlpm.val="",_xlpm.val="Error"),"",_xlpm.val),
_xlpm.Res
)</f>
        <v>#NAME?</v>
      </c>
      <c r="AP68" s="1669" t="e" cm="1">
        <f t="array" aca="1" ref="AP68" ca="1">_xlfn.LET(
_xlpm.val,IF($F68 = "",val_blankRefText,  _xldudf_CX_GET(CX_ENTITY,($F68),AP$11,AP$14,,(AP$60))),
_xlpm.Res, IF(OR(_xlpm.val="",_xlpm.val="Error"),"",_xlpm.val),
_xlpm.Res
)</f>
        <v>#NAME?</v>
      </c>
      <c r="AQ68" s="1669" t="e" cm="1">
        <f t="array" aca="1" ref="AQ68" ca="1">_xlfn.LET(
_xlpm.val,IF($F68 = "",val_blankRefText,  _xldudf_CX_GET(CX_ENTITY,($F68),AQ$11,AQ$14,,(AQ$60))),
_xlpm.Res, IF(OR(_xlpm.val="",_xlpm.val="Error"),"",_xlpm.val),
_xlpm.Res
)</f>
        <v>#NAME?</v>
      </c>
      <c r="AR68" s="1669" t="e" cm="1">
        <f t="array" aca="1" ref="AR68" ca="1">_xlfn.LET(
_xlpm.val,IF($F68 = "",val_blankRefText,  _xldudf_CX_GET(CX_ENTITY,($F68),AR$11,AR$14,,(AR$60))),
_xlpm.Res, IF(OR(_xlpm.val="",_xlpm.val="Error"),"",_xlpm.val),
_xlpm.Res
)</f>
        <v>#NAME?</v>
      </c>
      <c r="AS68" s="1669" t="e" cm="1">
        <f t="array" aca="1" ref="AS68" ca="1">_xlfn.LET(
_xlpm.val,IF($F68 = "",val_blankRefText,  _xldudf_CX_GET(CX_ENTITY,($F68),AS$11,AS$14,,(AS$60))),
_xlpm.Res, IF(OR(_xlpm.val="",_xlpm.val="Error"),"",_xlpm.val),
_xlpm.Res
)</f>
        <v>#NAME?</v>
      </c>
      <c r="AT68" s="1669" t="e" cm="1">
        <f t="array" aca="1" ref="AT68" ca="1">_xlfn.LET(
_xlpm.val,IF($F68 = "",val_blankRefText,  _xldudf_CX_GET(CX_ENTITY,($F68),AT$11,AT$14,,(AT$60))),
_xlpm.Res, IF(OR(_xlpm.val="",_xlpm.val="Error"),"",_xlpm.val),
_xlpm.Res
)</f>
        <v>#NAME?</v>
      </c>
      <c r="AU68" s="1669" t="e" cm="1">
        <f t="array" aca="1" ref="AU68" ca="1">_xlfn.LET(
_xlpm.val,IF($F68 = "",val_blankRefText,  _xldudf_CX_GET(CX_ENTITY,($F68),AU$11,AU$14,,(AU$60))),
_xlpm.Res, IF(OR(_xlpm.val="",_xlpm.val="Error"),"",_xlpm.val),
_xlpm.Res
)</f>
        <v>#NAME?</v>
      </c>
      <c r="AV68" s="1669" t="e" cm="1">
        <f t="array" aca="1" ref="AV68" ca="1">_xlfn.LET(
_xlpm.val,IF($F68 = "",val_blankRefText,  _xldudf_CX_GET(CX_ENTITY,($F68),AV$11,AV$14,,(AV$60))),
_xlpm.Res, IF(OR(_xlpm.val="",_xlpm.val="Error"),"",_xlpm.val),
_xlpm.Res
)</f>
        <v>#NAME?</v>
      </c>
      <c r="AW68" s="1669" t="e" cm="1">
        <f t="array" aca="1" ref="AW68" ca="1">_xlfn.LET(
_xlpm.val,IF($F68 = "",val_blankRefText,  _xldudf_CX_GET(CX_ENTITY,($F68),AW$11,AW$14,,(AW$60))),
_xlpm.Res, IF(OR(_xlpm.val="",_xlpm.val="Error"),"",_xlpm.val),
_xlpm.Res
)</f>
        <v>#NAME?</v>
      </c>
      <c r="AX68" s="1669" t="e" cm="1">
        <f t="array" aca="1" ref="AX68" ca="1">_xlfn.LET(
_xlpm.val,IF($F68 = "",val_blankRefText,  _xldudf_CX_GET(CX_ENTITY,($F68),AX$11,AX$14,,(AX$60))),
_xlpm.Res, IF(OR(_xlpm.val="",_xlpm.val="Error"),"",_xlpm.val),
_xlpm.Res
)</f>
        <v>#NAME?</v>
      </c>
      <c r="AY68" s="1669" t="e" cm="1">
        <f t="array" aca="1" ref="AY68" ca="1">_xlfn.LET(
_xlpm.val,IF($F68 = "",val_blankRefText,  _xldudf_CX_GET(CX_ENTITY,($F68),AY$11,AY$14,,(AY$60))),
_xlpm.Res, IF(OR(_xlpm.val="",_xlpm.val="Error"),"",_xlpm.val),
_xlpm.Res
)</f>
        <v>#NAME?</v>
      </c>
      <c r="AZ68" s="1669" t="e" cm="1">
        <f t="array" aca="1" ref="AZ68" ca="1">_xlfn.LET(
_xlpm.val,IF($F68 = "",val_blankRefText,  _xldudf_CX_GET(CX_ENTITY,($F68),AZ$11,AZ$14,,(AZ$60))),
_xlpm.Res, IF(OR(_xlpm.val="",_xlpm.val="Error"),"",_xlpm.val),
_xlpm.Res
)</f>
        <v>#NAME?</v>
      </c>
      <c r="BA68" s="1669" t="e" cm="1">
        <f t="array" aca="1" ref="BA68" ca="1">_xlfn.LET(
_xlpm.val,IF($F68 = "",val_blankRefText,  _xldudf_CX_GET(CX_ENTITY,($F68),BA$11,BA$14,,(BA$60))),
_xlpm.Res, IF(OR(_xlpm.val="",_xlpm.val="Error"),"",_xlpm.val),
_xlpm.Res
)</f>
        <v>#NAME?</v>
      </c>
      <c r="BB68" s="1669" t="e" cm="1">
        <f t="array" aca="1" ref="BB68" ca="1">_xlfn.LET(
_xlpm.val,IF($F68 = "",val_blankRefText,  _xldudf_CX_GET(CX_ENTITY,($F68),BB$11,BB$14,,(BB$60))),
_xlpm.Res, IF(OR(_xlpm.val="",_xlpm.val="Error"),"",_xlpm.val),
_xlpm.Res
)</f>
        <v>#NAME?</v>
      </c>
      <c r="BC68" s="1669" t="e" cm="1">
        <f t="array" aca="1" ref="BC68" ca="1">_xlfn.LET(
_xlpm.val,IF($F68 = "",val_blankRefText,  _xldudf_CX_GET(CX_ENTITY,($F68),BC$11,BC$14,,(BC$60))),
_xlpm.Res, IF(OR(_xlpm.val="",_xlpm.val="Error"),"",_xlpm.val),
_xlpm.Res
)</f>
        <v>#NAME?</v>
      </c>
      <c r="BD68" s="1669" t="e" cm="1">
        <f t="array" aca="1" ref="BD68" ca="1">_xlfn.LET(
_xlpm.val,IF($F68 = "",val_blankRefText,  _xldudf_CX_GET(CX_ENTITY,($F68),BD$11,BD$14,,(BD$60))),
_xlpm.Res, IF(OR(_xlpm.val="",_xlpm.val="Error"),"",_xlpm.val),
_xlpm.Res
)</f>
        <v>#NAME?</v>
      </c>
      <c r="BE68" s="1669" t="e" cm="1">
        <f t="array" aca="1" ref="BE68" ca="1">_xlfn.LET(
_xlpm.val,IF($F68 = "",val_blankRefText,  _xldudf_CX_GET(CX_ENTITY,($F68),BE$11,BE$14,,(BE$60))),
_xlpm.Res, IF(OR(_xlpm.val="",_xlpm.val="Error"),"",_xlpm.val),
_xlpm.Res
)</f>
        <v>#NAME?</v>
      </c>
      <c r="BF68" s="1669" t="e" cm="1">
        <f t="array" aca="1" ref="BF68" ca="1">_xlfn.LET(
_xlpm.val,IF($F68 = "",val_blankRefText,  _xldudf_CX_GET(CX_ENTITY,($F68),BF$11,BF$14,,(BF$60))),
_xlpm.Res, IF(OR(_xlpm.val="",_xlpm.val="Error"),"",_xlpm.val),
_xlpm.Res
)</f>
        <v>#NAME?</v>
      </c>
      <c r="BG68" s="1669" t="e" cm="1">
        <f t="array" aca="1" ref="BG68" ca="1">_xlfn.LET(
_xlpm.val,IF($F68 = "",val_blankRefText,  _xldudf_CX_GET(CX_ENTITY,($F68),BG$11,BG$14,,(BG$60))),
_xlpm.Res, IF(OR(_xlpm.val="",_xlpm.val="Error"),"",_xlpm.val),
_xlpm.Res
)</f>
        <v>#NAME?</v>
      </c>
      <c r="BH68" s="1669" t="e" cm="1">
        <f t="array" aca="1" ref="BH68" ca="1">_xlfn.LET(
_xlpm.val,IF($F68 = "",val_blankRefText,  _xldudf_CX_GET(CX_ENTITY,($F68),BH$11,BH$14,,(BH$60))),
_xlpm.Res, IF(OR(_xlpm.val="",_xlpm.val="Error"),"",_xlpm.val),
_xlpm.Res
)</f>
        <v>#NAME?</v>
      </c>
      <c r="BI68" s="1669" t="e" cm="1">
        <f t="array" aca="1" ref="BI68" ca="1">_xlfn.LET(
_xlpm.val,IF($F68 = "",val_blankRefText,  _xldudf_CX_GET(CX_ENTITY,($F68),BI$11,BI$14,,(BI$60))),
_xlpm.Res, IF(OR(_xlpm.val="",_xlpm.val="Error"),"",_xlpm.val),
_xlpm.Res
)</f>
        <v>#NAME?</v>
      </c>
      <c r="BJ68" s="1669" t="e" cm="1">
        <f t="array" aca="1" ref="BJ68" ca="1">_xlfn.LET(
_xlpm.val,IF($F68 = "",val_blankRefText,  _xldudf_CX_GET(CX_ENTITY,($F68),BJ$11,BJ$14,,(BJ$60))),
_xlpm.Res, IF(OR(_xlpm.val="",_xlpm.val="Error"),"",_xlpm.val),
_xlpm.Res
)</f>
        <v>#NAME?</v>
      </c>
      <c r="BK68" s="1669" t="e" cm="1">
        <f t="array" aca="1" ref="BK68" ca="1">_xlfn.LET(
_xlpm.val,IF($F68 = "",val_blankRefText,  _xldudf_CX_GET(CX_ENTITY,($F68),BK$11,BK$14,,(BK$60))),
_xlpm.Res, IF(OR(_xlpm.val="",_xlpm.val="Error"),"",_xlpm.val),
_xlpm.Res
)</f>
        <v>#NAME?</v>
      </c>
      <c r="BL68" s="1669" t="e" cm="1">
        <f t="array" aca="1" ref="BL68" ca="1">_xlfn.LET(
_xlpm.val,IF($F68 = "",val_blankRefText,  _xldudf_CX_GET(CX_ENTITY,($F68),BL$11,BL$14,,(BL$60))),
_xlpm.Res, IF(OR(_xlpm.val="",_xlpm.val="Error"),"",_xlpm.val),
_xlpm.Res
)</f>
        <v>#NAME?</v>
      </c>
      <c r="BM68" s="1669" t="e" cm="1">
        <f t="array" aca="1" ref="BM68" ca="1">_xlfn.LET(
_xlpm.val,IF($F68 = "",val_blankRefText,  _xldudf_CX_GET(CX_ENTITY,($F68),BM$11,BM$14,,(BM$60))),
_xlpm.Res, IF(OR(_xlpm.val="",_xlpm.val="Error"),"",_xlpm.val),
_xlpm.Res
)</f>
        <v>#NAME?</v>
      </c>
      <c r="BN68" s="1669" t="e" cm="1">
        <f t="array" aca="1" ref="BN68" ca="1">_xlfn.LET(
_xlpm.val,IF($F68 = "",val_blankRefText,  _xldudf_CX_GET(CX_ENTITY,($F68),BN$11,BN$14,,(BN$60))),
_xlpm.Res, IF(OR(_xlpm.val="",_xlpm.val="Error"),"",_xlpm.val),
_xlpm.Res
)</f>
        <v>#NAME?</v>
      </c>
      <c r="BO68" s="2095"/>
      <c r="BP68" s="2095"/>
      <c r="BQ68" s="2095"/>
      <c r="BR68" s="2095"/>
      <c r="BS68" s="2095"/>
      <c r="BT68" s="2095"/>
      <c r="BU68" s="2095"/>
      <c r="BV68" s="2095"/>
      <c r="BW68" s="2095"/>
      <c r="BX68" s="2095"/>
      <c r="BY68" s="2095"/>
      <c r="BZ68" s="2095"/>
      <c r="CA68" s="926"/>
      <c r="CB68" s="921"/>
      <c r="CC68" s="927"/>
      <c r="CD68" s="920" t="e" cm="1">
        <f t="array" aca="1" ref="CD68" ca="1">_xlfn.XLOOKUP(BS!CD$11, array_timeline, BS!$AD68:$BN68)</f>
        <v>#NAME?</v>
      </c>
      <c r="CE68" s="920" t="e" cm="1">
        <f t="array" aca="1" ref="CE68" ca="1">_xlfn.XLOOKUP(BS!CE$11, array_timeline, BS!$AD68:$BN68)</f>
        <v>#NAME?</v>
      </c>
      <c r="CF68" s="925"/>
      <c r="CG68" s="920" t="e">
        <f t="shared" ref="CG68:CH68" ca="1" si="21">CG27</f>
        <v>#NAME?</v>
      </c>
      <c r="CH68" s="920" t="e">
        <f t="shared" ca="1" si="21"/>
        <v>#NAME?</v>
      </c>
      <c r="CI68" s="787"/>
    </row>
    <row r="69" spans="1:87" ht="21" customHeight="1">
      <c r="A69" s="696" t="s">
        <v>1757</v>
      </c>
      <c r="B69" s="577" t="str">
        <f t="shared" si="10"/>
        <v>Net Working Capital (NWC)</v>
      </c>
      <c r="C69" s="577" t="str">
        <f t="shared" si="10"/>
        <v>Net Working Capital (NWC) (Company View)</v>
      </c>
      <c r="D69" s="577"/>
      <c r="E69" s="577" t="e" cm="1">
        <f t="array" aca="1" ref="E69" ca="1">_xlfn.LET(
   _xlpm.Attr,  $C69,
   _xlpm.Lookback, $E$16,
   _xlpm.QueryDate, EOMONTH(val_asOfDate,_xlpm.Lookback),
   _xlpm.ReadField, _xldudf_CX_GET(CX_ENTITY,fx_attrConverter($C69),_xlpm.QueryDate),
   _xlpm.AttrBlank, _xlpm.Attr="", _xlpm.Result,
   IF(_xlpm.AttrBlank,val_blankRefText,fx_attrConverter(_xlpm.ReadField,0)),
IF(_xlpm.Result = "Error", "", _xlpm.Result )
)</f>
        <v>#NAME?</v>
      </c>
      <c r="F69" s="577" t="str">
        <f t="shared" si="9"/>
        <v>Net Working Capital (NWC)</v>
      </c>
      <c r="G69" s="574"/>
      <c r="H69" s="401">
        <v>2</v>
      </c>
      <c r="I69" s="578">
        <v>1</v>
      </c>
      <c r="J69" s="401"/>
      <c r="K69" s="401"/>
      <c r="L69" s="579">
        <v>-1</v>
      </c>
      <c r="N69" s="158"/>
      <c r="O69" s="101"/>
      <c r="P69" s="52"/>
      <c r="Q69" s="101"/>
      <c r="R69" s="101"/>
      <c r="S69" s="101"/>
      <c r="T69" s="101"/>
      <c r="U69" s="39"/>
      <c r="W69" s="1291" t="str">
        <f t="shared" si="15"/>
        <v>Budget</v>
      </c>
      <c r="X69" s="1294">
        <f t="shared" si="11"/>
        <v>0</v>
      </c>
      <c r="Y69" s="2631" t="str">
        <f t="shared" si="12"/>
        <v>Net Working Capital (NWC)</v>
      </c>
      <c r="Z69" s="198" cm="1">
        <f t="array" ref="Z69">_xlfn.SWITCH(
    TRUE,
    $L69="",0,
    $L69=TRUE, 1,
    $L69=FALSE,-1,
)</f>
        <v>0</v>
      </c>
      <c r="AA69" s="924"/>
      <c r="AB69" s="2626" t="str">
        <f t="shared" si="13"/>
        <v>Net Working Capital (NWC)</v>
      </c>
      <c r="AC69" s="88"/>
      <c r="AD69" s="1669" t="e" cm="1">
        <f t="array" aca="1" ref="AD69" ca="1">_xlfn.LET(
_xlpm.val,IF($F69 = "",val_blankRefText,  _xldudf_CX_GET(CX_ENTITY,($F69),AD$11,AD$14,,(AD$60))),
_xlpm.Res, IF(OR(_xlpm.val="",_xlpm.val="Error"),"",_xlpm.val),
_xlpm.Res
)</f>
        <v>#NAME?</v>
      </c>
      <c r="AE69" s="1669" t="e" cm="1">
        <f t="array" aca="1" ref="AE69" ca="1">_xlfn.LET(
_xlpm.val,IF($F69 = "",val_blankRefText,  _xldudf_CX_GET(CX_ENTITY,($F69),AE$11,AE$14,,(AE$60))),
_xlpm.Res, IF(OR(_xlpm.val="",_xlpm.val="Error"),"",_xlpm.val),
_xlpm.Res
)</f>
        <v>#NAME?</v>
      </c>
      <c r="AF69" s="1669" t="e" cm="1">
        <f t="array" aca="1" ref="AF69" ca="1">_xlfn.LET(
_xlpm.val,IF($F69 = "",val_blankRefText,  _xldudf_CX_GET(CX_ENTITY,($F69),AF$11,AF$14,,(AF$60))),
_xlpm.Res, IF(OR(_xlpm.val="",_xlpm.val="Error"),"",_xlpm.val),
_xlpm.Res
)</f>
        <v>#NAME?</v>
      </c>
      <c r="AG69" s="1669" t="e" cm="1">
        <f t="array" aca="1" ref="AG69" ca="1">_xlfn.LET(
_xlpm.val,IF($F69 = "",val_blankRefText,  _xldudf_CX_GET(CX_ENTITY,($F69),AG$11,AG$14,,(AG$60))),
_xlpm.Res, IF(OR(_xlpm.val="",_xlpm.val="Error"),"",_xlpm.val),
_xlpm.Res
)</f>
        <v>#NAME?</v>
      </c>
      <c r="AH69" s="1669" t="e" cm="1">
        <f t="array" aca="1" ref="AH69" ca="1">_xlfn.LET(
_xlpm.val,IF($F69 = "",val_blankRefText,  _xldudf_CX_GET(CX_ENTITY,($F69),AH$11,AH$14,,(AH$60))),
_xlpm.Res, IF(OR(_xlpm.val="",_xlpm.val="Error"),"",_xlpm.val),
_xlpm.Res
)</f>
        <v>#NAME?</v>
      </c>
      <c r="AI69" s="1669" t="e" cm="1">
        <f t="array" aca="1" ref="AI69" ca="1">_xlfn.LET(
_xlpm.val,IF($F69 = "",val_blankRefText,  _xldudf_CX_GET(CX_ENTITY,($F69),AI$11,AI$14,,(AI$60))),
_xlpm.Res, IF(OR(_xlpm.val="",_xlpm.val="Error"),"",_xlpm.val),
_xlpm.Res
)</f>
        <v>#NAME?</v>
      </c>
      <c r="AJ69" s="1669" t="e" cm="1">
        <f t="array" aca="1" ref="AJ69" ca="1">_xlfn.LET(
_xlpm.val,IF($F69 = "",val_blankRefText,  _xldudf_CX_GET(CX_ENTITY,($F69),AJ$11,AJ$14,,(AJ$60))),
_xlpm.Res, IF(OR(_xlpm.val="",_xlpm.val="Error"),"",_xlpm.val),
_xlpm.Res
)</f>
        <v>#NAME?</v>
      </c>
      <c r="AK69" s="1669" t="e" cm="1">
        <f t="array" aca="1" ref="AK69" ca="1">_xlfn.LET(
_xlpm.val,IF($F69 = "",val_blankRefText,  _xldudf_CX_GET(CX_ENTITY,($F69),AK$11,AK$14,,(AK$60))),
_xlpm.Res, IF(OR(_xlpm.val="",_xlpm.val="Error"),"",_xlpm.val),
_xlpm.Res
)</f>
        <v>#NAME?</v>
      </c>
      <c r="AL69" s="1669" t="e" cm="1">
        <f t="array" aca="1" ref="AL69" ca="1">_xlfn.LET(
_xlpm.val,IF($F69 = "",val_blankRefText,  _xldudf_CX_GET(CX_ENTITY,($F69),AL$11,AL$14,,(AL$60))),
_xlpm.Res, IF(OR(_xlpm.val="",_xlpm.val="Error"),"",_xlpm.val),
_xlpm.Res
)</f>
        <v>#NAME?</v>
      </c>
      <c r="AM69" s="1669" t="e" cm="1">
        <f t="array" aca="1" ref="AM69" ca="1">_xlfn.LET(
_xlpm.val,IF($F69 = "",val_blankRefText,  _xldudf_CX_GET(CX_ENTITY,($F69),AM$11,AM$14,,(AM$60))),
_xlpm.Res, IF(OR(_xlpm.val="",_xlpm.val="Error"),"",_xlpm.val),
_xlpm.Res
)</f>
        <v>#NAME?</v>
      </c>
      <c r="AN69" s="1669" t="e" cm="1">
        <f t="array" aca="1" ref="AN69" ca="1">_xlfn.LET(
_xlpm.val,IF($F69 = "",val_blankRefText,  _xldudf_CX_GET(CX_ENTITY,($F69),AN$11,AN$14,,(AN$60))),
_xlpm.Res, IF(OR(_xlpm.val="",_xlpm.val="Error"),"",_xlpm.val),
_xlpm.Res
)</f>
        <v>#NAME?</v>
      </c>
      <c r="AO69" s="1669" t="e" cm="1">
        <f t="array" aca="1" ref="AO69" ca="1">_xlfn.LET(
_xlpm.val,IF($F69 = "",val_blankRefText,  _xldudf_CX_GET(CX_ENTITY,($F69),AO$11,AO$14,,(AO$60))),
_xlpm.Res, IF(OR(_xlpm.val="",_xlpm.val="Error"),"",_xlpm.val),
_xlpm.Res
)</f>
        <v>#NAME?</v>
      </c>
      <c r="AP69" s="1669" t="e" cm="1">
        <f t="array" aca="1" ref="AP69" ca="1">_xlfn.LET(
_xlpm.val,IF($F69 = "",val_blankRefText,  _xldudf_CX_GET(CX_ENTITY,($F69),AP$11,AP$14,,(AP$60))),
_xlpm.Res, IF(OR(_xlpm.val="",_xlpm.val="Error"),"",_xlpm.val),
_xlpm.Res
)</f>
        <v>#NAME?</v>
      </c>
      <c r="AQ69" s="1669" t="e" cm="1">
        <f t="array" aca="1" ref="AQ69" ca="1">_xlfn.LET(
_xlpm.val,IF($F69 = "",val_blankRefText,  _xldudf_CX_GET(CX_ENTITY,($F69),AQ$11,AQ$14,,(AQ$60))),
_xlpm.Res, IF(OR(_xlpm.val="",_xlpm.val="Error"),"",_xlpm.val),
_xlpm.Res
)</f>
        <v>#NAME?</v>
      </c>
      <c r="AR69" s="1669" t="e" cm="1">
        <f t="array" aca="1" ref="AR69" ca="1">_xlfn.LET(
_xlpm.val,IF($F69 = "",val_blankRefText,  _xldudf_CX_GET(CX_ENTITY,($F69),AR$11,AR$14,,(AR$60))),
_xlpm.Res, IF(OR(_xlpm.val="",_xlpm.val="Error"),"",_xlpm.val),
_xlpm.Res
)</f>
        <v>#NAME?</v>
      </c>
      <c r="AS69" s="1669" t="e" cm="1">
        <f t="array" aca="1" ref="AS69" ca="1">_xlfn.LET(
_xlpm.val,IF($F69 = "",val_blankRefText,  _xldudf_CX_GET(CX_ENTITY,($F69),AS$11,AS$14,,(AS$60))),
_xlpm.Res, IF(OR(_xlpm.val="",_xlpm.val="Error"),"",_xlpm.val),
_xlpm.Res
)</f>
        <v>#NAME?</v>
      </c>
      <c r="AT69" s="1669" t="e" cm="1">
        <f t="array" aca="1" ref="AT69" ca="1">_xlfn.LET(
_xlpm.val,IF($F69 = "",val_blankRefText,  _xldudf_CX_GET(CX_ENTITY,($F69),AT$11,AT$14,,(AT$60))),
_xlpm.Res, IF(OR(_xlpm.val="",_xlpm.val="Error"),"",_xlpm.val),
_xlpm.Res
)</f>
        <v>#NAME?</v>
      </c>
      <c r="AU69" s="1669" t="e" cm="1">
        <f t="array" aca="1" ref="AU69" ca="1">_xlfn.LET(
_xlpm.val,IF($F69 = "",val_blankRefText,  _xldudf_CX_GET(CX_ENTITY,($F69),AU$11,AU$14,,(AU$60))),
_xlpm.Res, IF(OR(_xlpm.val="",_xlpm.val="Error"),"",_xlpm.val),
_xlpm.Res
)</f>
        <v>#NAME?</v>
      </c>
      <c r="AV69" s="1669" t="e" cm="1">
        <f t="array" aca="1" ref="AV69" ca="1">_xlfn.LET(
_xlpm.val,IF($F69 = "",val_blankRefText,  _xldudf_CX_GET(CX_ENTITY,($F69),AV$11,AV$14,,(AV$60))),
_xlpm.Res, IF(OR(_xlpm.val="",_xlpm.val="Error"),"",_xlpm.val),
_xlpm.Res
)</f>
        <v>#NAME?</v>
      </c>
      <c r="AW69" s="1669" t="e" cm="1">
        <f t="array" aca="1" ref="AW69" ca="1">_xlfn.LET(
_xlpm.val,IF($F69 = "",val_blankRefText,  _xldudf_CX_GET(CX_ENTITY,($F69),AW$11,AW$14,,(AW$60))),
_xlpm.Res, IF(OR(_xlpm.val="",_xlpm.val="Error"),"",_xlpm.val),
_xlpm.Res
)</f>
        <v>#NAME?</v>
      </c>
      <c r="AX69" s="1669" t="e" cm="1">
        <f t="array" aca="1" ref="AX69" ca="1">_xlfn.LET(
_xlpm.val,IF($F69 = "",val_blankRefText,  _xldudf_CX_GET(CX_ENTITY,($F69),AX$11,AX$14,,(AX$60))),
_xlpm.Res, IF(OR(_xlpm.val="",_xlpm.val="Error"),"",_xlpm.val),
_xlpm.Res
)</f>
        <v>#NAME?</v>
      </c>
      <c r="AY69" s="1669" t="e" cm="1">
        <f t="array" aca="1" ref="AY69" ca="1">_xlfn.LET(
_xlpm.val,IF($F69 = "",val_blankRefText,  _xldudf_CX_GET(CX_ENTITY,($F69),AY$11,AY$14,,(AY$60))),
_xlpm.Res, IF(OR(_xlpm.val="",_xlpm.val="Error"),"",_xlpm.val),
_xlpm.Res
)</f>
        <v>#NAME?</v>
      </c>
      <c r="AZ69" s="1669" t="e" cm="1">
        <f t="array" aca="1" ref="AZ69" ca="1">_xlfn.LET(
_xlpm.val,IF($F69 = "",val_blankRefText,  _xldudf_CX_GET(CX_ENTITY,($F69),AZ$11,AZ$14,,(AZ$60))),
_xlpm.Res, IF(OR(_xlpm.val="",_xlpm.val="Error"),"",_xlpm.val),
_xlpm.Res
)</f>
        <v>#NAME?</v>
      </c>
      <c r="BA69" s="1669" t="e" cm="1">
        <f t="array" aca="1" ref="BA69" ca="1">_xlfn.LET(
_xlpm.val,IF($F69 = "",val_blankRefText,  _xldudf_CX_GET(CX_ENTITY,($F69),BA$11,BA$14,,(BA$60))),
_xlpm.Res, IF(OR(_xlpm.val="",_xlpm.val="Error"),"",_xlpm.val),
_xlpm.Res
)</f>
        <v>#NAME?</v>
      </c>
      <c r="BB69" s="1669" t="e" cm="1">
        <f t="array" aca="1" ref="BB69" ca="1">_xlfn.LET(
_xlpm.val,IF($F69 = "",val_blankRefText,  _xldudf_CX_GET(CX_ENTITY,($F69),BB$11,BB$14,,(BB$60))),
_xlpm.Res, IF(OR(_xlpm.val="",_xlpm.val="Error"),"",_xlpm.val),
_xlpm.Res
)</f>
        <v>#NAME?</v>
      </c>
      <c r="BC69" s="1669" t="e" cm="1">
        <f t="array" aca="1" ref="BC69" ca="1">_xlfn.LET(
_xlpm.val,IF($F69 = "",val_blankRefText,  _xldudf_CX_GET(CX_ENTITY,($F69),BC$11,BC$14,,(BC$60))),
_xlpm.Res, IF(OR(_xlpm.val="",_xlpm.val="Error"),"",_xlpm.val),
_xlpm.Res
)</f>
        <v>#NAME?</v>
      </c>
      <c r="BD69" s="1669" t="e" cm="1">
        <f t="array" aca="1" ref="BD69" ca="1">_xlfn.LET(
_xlpm.val,IF($F69 = "",val_blankRefText,  _xldudf_CX_GET(CX_ENTITY,($F69),BD$11,BD$14,,(BD$60))),
_xlpm.Res, IF(OR(_xlpm.val="",_xlpm.val="Error"),"",_xlpm.val),
_xlpm.Res
)</f>
        <v>#NAME?</v>
      </c>
      <c r="BE69" s="1669" t="e" cm="1">
        <f t="array" aca="1" ref="BE69" ca="1">_xlfn.LET(
_xlpm.val,IF($F69 = "",val_blankRefText,  _xldudf_CX_GET(CX_ENTITY,($F69),BE$11,BE$14,,(BE$60))),
_xlpm.Res, IF(OR(_xlpm.val="",_xlpm.val="Error"),"",_xlpm.val),
_xlpm.Res
)</f>
        <v>#NAME?</v>
      </c>
      <c r="BF69" s="1669" t="e" cm="1">
        <f t="array" aca="1" ref="BF69" ca="1">_xlfn.LET(
_xlpm.val,IF($F69 = "",val_blankRefText,  _xldudf_CX_GET(CX_ENTITY,($F69),BF$11,BF$14,,(BF$60))),
_xlpm.Res, IF(OR(_xlpm.val="",_xlpm.val="Error"),"",_xlpm.val),
_xlpm.Res
)</f>
        <v>#NAME?</v>
      </c>
      <c r="BG69" s="1669" t="e" cm="1">
        <f t="array" aca="1" ref="BG69" ca="1">_xlfn.LET(
_xlpm.val,IF($F69 = "",val_blankRefText,  _xldudf_CX_GET(CX_ENTITY,($F69),BG$11,BG$14,,(BG$60))),
_xlpm.Res, IF(OR(_xlpm.val="",_xlpm.val="Error"),"",_xlpm.val),
_xlpm.Res
)</f>
        <v>#NAME?</v>
      </c>
      <c r="BH69" s="1669" t="e" cm="1">
        <f t="array" aca="1" ref="BH69" ca="1">_xlfn.LET(
_xlpm.val,IF($F69 = "",val_blankRefText,  _xldudf_CX_GET(CX_ENTITY,($F69),BH$11,BH$14,,(BH$60))),
_xlpm.Res, IF(OR(_xlpm.val="",_xlpm.val="Error"),"",_xlpm.val),
_xlpm.Res
)</f>
        <v>#NAME?</v>
      </c>
      <c r="BI69" s="1669" t="e" cm="1">
        <f t="array" aca="1" ref="BI69" ca="1">_xlfn.LET(
_xlpm.val,IF($F69 = "",val_blankRefText,  _xldudf_CX_GET(CX_ENTITY,($F69),BI$11,BI$14,,(BI$60))),
_xlpm.Res, IF(OR(_xlpm.val="",_xlpm.val="Error"),"",_xlpm.val),
_xlpm.Res
)</f>
        <v>#NAME?</v>
      </c>
      <c r="BJ69" s="1669" t="e" cm="1">
        <f t="array" aca="1" ref="BJ69" ca="1">_xlfn.LET(
_xlpm.val,IF($F69 = "",val_blankRefText,  _xldudf_CX_GET(CX_ENTITY,($F69),BJ$11,BJ$14,,(BJ$60))),
_xlpm.Res, IF(OR(_xlpm.val="",_xlpm.val="Error"),"",_xlpm.val),
_xlpm.Res
)</f>
        <v>#NAME?</v>
      </c>
      <c r="BK69" s="1669" t="e" cm="1">
        <f t="array" aca="1" ref="BK69" ca="1">_xlfn.LET(
_xlpm.val,IF($F69 = "",val_blankRefText,  _xldudf_CX_GET(CX_ENTITY,($F69),BK$11,BK$14,,(BK$60))),
_xlpm.Res, IF(OR(_xlpm.val="",_xlpm.val="Error"),"",_xlpm.val),
_xlpm.Res
)</f>
        <v>#NAME?</v>
      </c>
      <c r="BL69" s="1669" t="e" cm="1">
        <f t="array" aca="1" ref="BL69" ca="1">_xlfn.LET(
_xlpm.val,IF($F69 = "",val_blankRefText,  _xldudf_CX_GET(CX_ENTITY,($F69),BL$11,BL$14,,(BL$60))),
_xlpm.Res, IF(OR(_xlpm.val="",_xlpm.val="Error"),"",_xlpm.val),
_xlpm.Res
)</f>
        <v>#NAME?</v>
      </c>
      <c r="BM69" s="1669" t="e" cm="1">
        <f t="array" aca="1" ref="BM69" ca="1">_xlfn.LET(
_xlpm.val,IF($F69 = "",val_blankRefText,  _xldudf_CX_GET(CX_ENTITY,($F69),BM$11,BM$14,,(BM$60))),
_xlpm.Res, IF(OR(_xlpm.val="",_xlpm.val="Error"),"",_xlpm.val),
_xlpm.Res
)</f>
        <v>#NAME?</v>
      </c>
      <c r="BN69" s="1669" t="e" cm="1">
        <f t="array" aca="1" ref="BN69" ca="1">_xlfn.LET(
_xlpm.val,IF($F69 = "",val_blankRefText,  _xldudf_CX_GET(CX_ENTITY,($F69),BN$11,BN$14,,(BN$60))),
_xlpm.Res, IF(OR(_xlpm.val="",_xlpm.val="Error"),"",_xlpm.val),
_xlpm.Res
)</f>
        <v>#NAME?</v>
      </c>
      <c r="BO69" s="2095"/>
      <c r="BP69" s="2095"/>
      <c r="BQ69" s="2095"/>
      <c r="BR69" s="2095"/>
      <c r="BS69" s="2095"/>
      <c r="BT69" s="2095"/>
      <c r="BU69" s="2095"/>
      <c r="BV69" s="2095"/>
      <c r="BW69" s="2095"/>
      <c r="BX69" s="2095"/>
      <c r="BY69" s="2095"/>
      <c r="BZ69" s="2095"/>
      <c r="CA69" s="926"/>
      <c r="CB69" s="921"/>
      <c r="CC69" s="927"/>
      <c r="CD69" s="919" t="e" cm="1">
        <f t="array" aca="1" ref="CD69" ca="1">_xlfn.XLOOKUP(BS!CD$11, array_timeline, BS!$AD69:$BN69)</f>
        <v>#NAME?</v>
      </c>
      <c r="CE69" s="919" t="e" cm="1">
        <f t="array" aca="1" ref="CE69" ca="1">_xlfn.XLOOKUP(BS!CE$11, array_timeline, BS!$AD69:$BN69)</f>
        <v>#NAME?</v>
      </c>
      <c r="CF69" s="925"/>
      <c r="CG69" s="928" t="e">
        <f t="shared" ref="CG69:CH69" ca="1" si="22">CG28</f>
        <v>#NAME?</v>
      </c>
      <c r="CH69" s="928" t="e">
        <f t="shared" ca="1" si="22"/>
        <v>#NAME?</v>
      </c>
      <c r="CI69" s="924"/>
    </row>
    <row r="70" spans="1:87" ht="21" customHeight="1">
      <c r="A70" s="696" t="s">
        <v>1758</v>
      </c>
      <c r="B70" s="577" t="str">
        <f t="shared" si="10"/>
        <v>Other Assets</v>
      </c>
      <c r="C70" s="577" t="str">
        <f t="shared" si="10"/>
        <v>Other Assets (Company View)</v>
      </c>
      <c r="D70" s="577"/>
      <c r="E70" s="577" t="e" cm="1">
        <f t="array" aca="1" ref="E70" ca="1">_xlfn.LET(
   _xlpm.Attr,  $C70,
   _xlpm.Lookback, $E$16,
   _xlpm.QueryDate, EOMONTH(val_asOfDate,_xlpm.Lookback),
   _xlpm.ReadField, _xldudf_CX_GET(CX_ENTITY,fx_attrConverter($C70),_xlpm.QueryDate),
   _xlpm.AttrBlank, _xlpm.Attr="", _xlpm.Result,
   IF(_xlpm.AttrBlank,val_blankRefText,fx_attrConverter(_xlpm.ReadField,0)),
IF(_xlpm.Result = "Error", "", _xlpm.Result )
)</f>
        <v>#NAME?</v>
      </c>
      <c r="F70" s="577" t="str">
        <f t="shared" si="9"/>
        <v>Other Assets</v>
      </c>
      <c r="G70" s="574"/>
      <c r="H70" s="578">
        <v>1</v>
      </c>
      <c r="I70" s="578">
        <v>1</v>
      </c>
      <c r="J70" s="401"/>
      <c r="K70" s="401"/>
      <c r="L70" s="579" t="b">
        <v>0</v>
      </c>
      <c r="N70" s="158"/>
      <c r="O70" s="101"/>
      <c r="P70" s="52"/>
      <c r="Q70" s="101"/>
      <c r="R70" s="126"/>
      <c r="S70" s="101"/>
      <c r="T70" s="101"/>
      <c r="U70" s="39"/>
      <c r="W70" s="930" t="str">
        <f t="shared" si="15"/>
        <v>Budget</v>
      </c>
      <c r="X70" s="857">
        <f t="shared" si="11"/>
        <v>1</v>
      </c>
      <c r="Y70" s="2631" t="str">
        <f t="shared" si="12"/>
        <v>Other Assets</v>
      </c>
      <c r="Z70" s="198" cm="1">
        <f t="array" ref="Z70">_xlfn.SWITCH(
    TRUE,
    $L70="",0,
    $L70=TRUE, 1,
    $L70=FALSE,-1,
)</f>
        <v>-1</v>
      </c>
      <c r="AA70" s="200"/>
      <c r="AB70" s="2626" t="str">
        <f t="shared" si="13"/>
        <v>Other Assets</v>
      </c>
      <c r="AC70" s="88"/>
      <c r="AD70" s="1669" t="e" cm="1">
        <f t="array" aca="1" ref="AD70" ca="1">_xlfn.LET(
_xlpm.val,IF($F70 = "",val_blankRefText,  _xldudf_CX_GET(CX_ENTITY,($F70),AD$11,AD$14,,(AD$60))),
_xlpm.Res, IF(OR(_xlpm.val="",_xlpm.val="Error"),"",_xlpm.val),
_xlpm.Res
)</f>
        <v>#NAME?</v>
      </c>
      <c r="AE70" s="1669" t="e" cm="1">
        <f t="array" aca="1" ref="AE70" ca="1">_xlfn.LET(
_xlpm.val,IF($F70 = "",val_blankRefText,  _xldudf_CX_GET(CX_ENTITY,($F70),AE$11,AE$14,,(AE$60))),
_xlpm.Res, IF(OR(_xlpm.val="",_xlpm.val="Error"),"",_xlpm.val),
_xlpm.Res
)</f>
        <v>#NAME?</v>
      </c>
      <c r="AF70" s="1669" t="e" cm="1">
        <f t="array" aca="1" ref="AF70" ca="1">_xlfn.LET(
_xlpm.val,IF($F70 = "",val_blankRefText,  _xldudf_CX_GET(CX_ENTITY,($F70),AF$11,AF$14,,(AF$60))),
_xlpm.Res, IF(OR(_xlpm.val="",_xlpm.val="Error"),"",_xlpm.val),
_xlpm.Res
)</f>
        <v>#NAME?</v>
      </c>
      <c r="AG70" s="1669" t="e" cm="1">
        <f t="array" aca="1" ref="AG70" ca="1">_xlfn.LET(
_xlpm.val,IF($F70 = "",val_blankRefText,  _xldudf_CX_GET(CX_ENTITY,($F70),AG$11,AG$14,,(AG$60))),
_xlpm.Res, IF(OR(_xlpm.val="",_xlpm.val="Error"),"",_xlpm.val),
_xlpm.Res
)</f>
        <v>#NAME?</v>
      </c>
      <c r="AH70" s="1669" t="e" cm="1">
        <f t="array" aca="1" ref="AH70" ca="1">_xlfn.LET(
_xlpm.val,IF($F70 = "",val_blankRefText,  _xldudf_CX_GET(CX_ENTITY,($F70),AH$11,AH$14,,(AH$60))),
_xlpm.Res, IF(OR(_xlpm.val="",_xlpm.val="Error"),"",_xlpm.val),
_xlpm.Res
)</f>
        <v>#NAME?</v>
      </c>
      <c r="AI70" s="1669" t="e" cm="1">
        <f t="array" aca="1" ref="AI70" ca="1">_xlfn.LET(
_xlpm.val,IF($F70 = "",val_blankRefText,  _xldudf_CX_GET(CX_ENTITY,($F70),AI$11,AI$14,,(AI$60))),
_xlpm.Res, IF(OR(_xlpm.val="",_xlpm.val="Error"),"",_xlpm.val),
_xlpm.Res
)</f>
        <v>#NAME?</v>
      </c>
      <c r="AJ70" s="1669" t="e" cm="1">
        <f t="array" aca="1" ref="AJ70" ca="1">_xlfn.LET(
_xlpm.val,IF($F70 = "",val_blankRefText,  _xldudf_CX_GET(CX_ENTITY,($F70),AJ$11,AJ$14,,(AJ$60))),
_xlpm.Res, IF(OR(_xlpm.val="",_xlpm.val="Error"),"",_xlpm.val),
_xlpm.Res
)</f>
        <v>#NAME?</v>
      </c>
      <c r="AK70" s="1669" t="e" cm="1">
        <f t="array" aca="1" ref="AK70" ca="1">_xlfn.LET(
_xlpm.val,IF($F70 = "",val_blankRefText,  _xldudf_CX_GET(CX_ENTITY,($F70),AK$11,AK$14,,(AK$60))),
_xlpm.Res, IF(OR(_xlpm.val="",_xlpm.val="Error"),"",_xlpm.val),
_xlpm.Res
)</f>
        <v>#NAME?</v>
      </c>
      <c r="AL70" s="1669" t="e" cm="1">
        <f t="array" aca="1" ref="AL70" ca="1">_xlfn.LET(
_xlpm.val,IF($F70 = "",val_blankRefText,  _xldudf_CX_GET(CX_ENTITY,($F70),AL$11,AL$14,,(AL$60))),
_xlpm.Res, IF(OR(_xlpm.val="",_xlpm.val="Error"),"",_xlpm.val),
_xlpm.Res
)</f>
        <v>#NAME?</v>
      </c>
      <c r="AM70" s="1669" t="e" cm="1">
        <f t="array" aca="1" ref="AM70" ca="1">_xlfn.LET(
_xlpm.val,IF($F70 = "",val_blankRefText,  _xldudf_CX_GET(CX_ENTITY,($F70),AM$11,AM$14,,(AM$60))),
_xlpm.Res, IF(OR(_xlpm.val="",_xlpm.val="Error"),"",_xlpm.val),
_xlpm.Res
)</f>
        <v>#NAME?</v>
      </c>
      <c r="AN70" s="1669" t="e" cm="1">
        <f t="array" aca="1" ref="AN70" ca="1">_xlfn.LET(
_xlpm.val,IF($F70 = "",val_blankRefText,  _xldudf_CX_GET(CX_ENTITY,($F70),AN$11,AN$14,,(AN$60))),
_xlpm.Res, IF(OR(_xlpm.val="",_xlpm.val="Error"),"",_xlpm.val),
_xlpm.Res
)</f>
        <v>#NAME?</v>
      </c>
      <c r="AO70" s="1669" t="e" cm="1">
        <f t="array" aca="1" ref="AO70" ca="1">_xlfn.LET(
_xlpm.val,IF($F70 = "",val_blankRefText,  _xldudf_CX_GET(CX_ENTITY,($F70),AO$11,AO$14,,(AO$60))),
_xlpm.Res, IF(OR(_xlpm.val="",_xlpm.val="Error"),"",_xlpm.val),
_xlpm.Res
)</f>
        <v>#NAME?</v>
      </c>
      <c r="AP70" s="1669" t="e" cm="1">
        <f t="array" aca="1" ref="AP70" ca="1">_xlfn.LET(
_xlpm.val,IF($F70 = "",val_blankRefText,  _xldudf_CX_GET(CX_ENTITY,($F70),AP$11,AP$14,,(AP$60))),
_xlpm.Res, IF(OR(_xlpm.val="",_xlpm.val="Error"),"",_xlpm.val),
_xlpm.Res
)</f>
        <v>#NAME?</v>
      </c>
      <c r="AQ70" s="1669" t="e" cm="1">
        <f t="array" aca="1" ref="AQ70" ca="1">_xlfn.LET(
_xlpm.val,IF($F70 = "",val_blankRefText,  _xldudf_CX_GET(CX_ENTITY,($F70),AQ$11,AQ$14,,(AQ$60))),
_xlpm.Res, IF(OR(_xlpm.val="",_xlpm.val="Error"),"",_xlpm.val),
_xlpm.Res
)</f>
        <v>#NAME?</v>
      </c>
      <c r="AR70" s="1669" t="e" cm="1">
        <f t="array" aca="1" ref="AR70" ca="1">_xlfn.LET(
_xlpm.val,IF($F70 = "",val_blankRefText,  _xldudf_CX_GET(CX_ENTITY,($F70),AR$11,AR$14,,(AR$60))),
_xlpm.Res, IF(OR(_xlpm.val="",_xlpm.val="Error"),"",_xlpm.val),
_xlpm.Res
)</f>
        <v>#NAME?</v>
      </c>
      <c r="AS70" s="1669" t="e" cm="1">
        <f t="array" aca="1" ref="AS70" ca="1">_xlfn.LET(
_xlpm.val,IF($F70 = "",val_blankRefText,  _xldudf_CX_GET(CX_ENTITY,($F70),AS$11,AS$14,,(AS$60))),
_xlpm.Res, IF(OR(_xlpm.val="",_xlpm.val="Error"),"",_xlpm.val),
_xlpm.Res
)</f>
        <v>#NAME?</v>
      </c>
      <c r="AT70" s="1669" t="e" cm="1">
        <f t="array" aca="1" ref="AT70" ca="1">_xlfn.LET(
_xlpm.val,IF($F70 = "",val_blankRefText,  _xldudf_CX_GET(CX_ENTITY,($F70),AT$11,AT$14,,(AT$60))),
_xlpm.Res, IF(OR(_xlpm.val="",_xlpm.val="Error"),"",_xlpm.val),
_xlpm.Res
)</f>
        <v>#NAME?</v>
      </c>
      <c r="AU70" s="1669" t="e" cm="1">
        <f t="array" aca="1" ref="AU70" ca="1">_xlfn.LET(
_xlpm.val,IF($F70 = "",val_blankRefText,  _xldudf_CX_GET(CX_ENTITY,($F70),AU$11,AU$14,,(AU$60))),
_xlpm.Res, IF(OR(_xlpm.val="",_xlpm.val="Error"),"",_xlpm.val),
_xlpm.Res
)</f>
        <v>#NAME?</v>
      </c>
      <c r="AV70" s="1669" t="e" cm="1">
        <f t="array" aca="1" ref="AV70" ca="1">_xlfn.LET(
_xlpm.val,IF($F70 = "",val_blankRefText,  _xldudf_CX_GET(CX_ENTITY,($F70),AV$11,AV$14,,(AV$60))),
_xlpm.Res, IF(OR(_xlpm.val="",_xlpm.val="Error"),"",_xlpm.val),
_xlpm.Res
)</f>
        <v>#NAME?</v>
      </c>
      <c r="AW70" s="1669" t="e" cm="1">
        <f t="array" aca="1" ref="AW70" ca="1">_xlfn.LET(
_xlpm.val,IF($F70 = "",val_blankRefText,  _xldudf_CX_GET(CX_ENTITY,($F70),AW$11,AW$14,,(AW$60))),
_xlpm.Res, IF(OR(_xlpm.val="",_xlpm.val="Error"),"",_xlpm.val),
_xlpm.Res
)</f>
        <v>#NAME?</v>
      </c>
      <c r="AX70" s="1669" t="e" cm="1">
        <f t="array" aca="1" ref="AX70" ca="1">_xlfn.LET(
_xlpm.val,IF($F70 = "",val_blankRefText,  _xldudf_CX_GET(CX_ENTITY,($F70),AX$11,AX$14,,(AX$60))),
_xlpm.Res, IF(OR(_xlpm.val="",_xlpm.val="Error"),"",_xlpm.val),
_xlpm.Res
)</f>
        <v>#NAME?</v>
      </c>
      <c r="AY70" s="1669" t="e" cm="1">
        <f t="array" aca="1" ref="AY70" ca="1">_xlfn.LET(
_xlpm.val,IF($F70 = "",val_blankRefText,  _xldudf_CX_GET(CX_ENTITY,($F70),AY$11,AY$14,,(AY$60))),
_xlpm.Res, IF(OR(_xlpm.val="",_xlpm.val="Error"),"",_xlpm.val),
_xlpm.Res
)</f>
        <v>#NAME?</v>
      </c>
      <c r="AZ70" s="1669" t="e" cm="1">
        <f t="array" aca="1" ref="AZ70" ca="1">_xlfn.LET(
_xlpm.val,IF($F70 = "",val_blankRefText,  _xldudf_CX_GET(CX_ENTITY,($F70),AZ$11,AZ$14,,(AZ$60))),
_xlpm.Res, IF(OR(_xlpm.val="",_xlpm.val="Error"),"",_xlpm.val),
_xlpm.Res
)</f>
        <v>#NAME?</v>
      </c>
      <c r="BA70" s="1669" t="e" cm="1">
        <f t="array" aca="1" ref="BA70" ca="1">_xlfn.LET(
_xlpm.val,IF($F70 = "",val_blankRefText,  _xldudf_CX_GET(CX_ENTITY,($F70),BA$11,BA$14,,(BA$60))),
_xlpm.Res, IF(OR(_xlpm.val="",_xlpm.val="Error"),"",_xlpm.val),
_xlpm.Res
)</f>
        <v>#NAME?</v>
      </c>
      <c r="BB70" s="1669" t="e" cm="1">
        <f t="array" aca="1" ref="BB70" ca="1">_xlfn.LET(
_xlpm.val,IF($F70 = "",val_blankRefText,  _xldudf_CX_GET(CX_ENTITY,($F70),BB$11,BB$14,,(BB$60))),
_xlpm.Res, IF(OR(_xlpm.val="",_xlpm.val="Error"),"",_xlpm.val),
_xlpm.Res
)</f>
        <v>#NAME?</v>
      </c>
      <c r="BC70" s="1669" t="e" cm="1">
        <f t="array" aca="1" ref="BC70" ca="1">_xlfn.LET(
_xlpm.val,IF($F70 = "",val_blankRefText,  _xldudf_CX_GET(CX_ENTITY,($F70),BC$11,BC$14,,(BC$60))),
_xlpm.Res, IF(OR(_xlpm.val="",_xlpm.val="Error"),"",_xlpm.val),
_xlpm.Res
)</f>
        <v>#NAME?</v>
      </c>
      <c r="BD70" s="1669" t="e" cm="1">
        <f t="array" aca="1" ref="BD70" ca="1">_xlfn.LET(
_xlpm.val,IF($F70 = "",val_blankRefText,  _xldudf_CX_GET(CX_ENTITY,($F70),BD$11,BD$14,,(BD$60))),
_xlpm.Res, IF(OR(_xlpm.val="",_xlpm.val="Error"),"",_xlpm.val),
_xlpm.Res
)</f>
        <v>#NAME?</v>
      </c>
      <c r="BE70" s="1669" t="e" cm="1">
        <f t="array" aca="1" ref="BE70" ca="1">_xlfn.LET(
_xlpm.val,IF($F70 = "",val_blankRefText,  _xldudf_CX_GET(CX_ENTITY,($F70),BE$11,BE$14,,(BE$60))),
_xlpm.Res, IF(OR(_xlpm.val="",_xlpm.val="Error"),"",_xlpm.val),
_xlpm.Res
)</f>
        <v>#NAME?</v>
      </c>
      <c r="BF70" s="1669" t="e" cm="1">
        <f t="array" aca="1" ref="BF70" ca="1">_xlfn.LET(
_xlpm.val,IF($F70 = "",val_blankRefText,  _xldudf_CX_GET(CX_ENTITY,($F70),BF$11,BF$14,,(BF$60))),
_xlpm.Res, IF(OR(_xlpm.val="",_xlpm.val="Error"),"",_xlpm.val),
_xlpm.Res
)</f>
        <v>#NAME?</v>
      </c>
      <c r="BG70" s="1669" t="e" cm="1">
        <f t="array" aca="1" ref="BG70" ca="1">_xlfn.LET(
_xlpm.val,IF($F70 = "",val_blankRefText,  _xldudf_CX_GET(CX_ENTITY,($F70),BG$11,BG$14,,(BG$60))),
_xlpm.Res, IF(OR(_xlpm.val="",_xlpm.val="Error"),"",_xlpm.val),
_xlpm.Res
)</f>
        <v>#NAME?</v>
      </c>
      <c r="BH70" s="1669" t="e" cm="1">
        <f t="array" aca="1" ref="BH70" ca="1">_xlfn.LET(
_xlpm.val,IF($F70 = "",val_blankRefText,  _xldudf_CX_GET(CX_ENTITY,($F70),BH$11,BH$14,,(BH$60))),
_xlpm.Res, IF(OR(_xlpm.val="",_xlpm.val="Error"),"",_xlpm.val),
_xlpm.Res
)</f>
        <v>#NAME?</v>
      </c>
      <c r="BI70" s="1669" t="e" cm="1">
        <f t="array" aca="1" ref="BI70" ca="1">_xlfn.LET(
_xlpm.val,IF($F70 = "",val_blankRefText,  _xldudf_CX_GET(CX_ENTITY,($F70),BI$11,BI$14,,(BI$60))),
_xlpm.Res, IF(OR(_xlpm.val="",_xlpm.val="Error"),"",_xlpm.val),
_xlpm.Res
)</f>
        <v>#NAME?</v>
      </c>
      <c r="BJ70" s="1669" t="e" cm="1">
        <f t="array" aca="1" ref="BJ70" ca="1">_xlfn.LET(
_xlpm.val,IF($F70 = "",val_blankRefText,  _xldudf_CX_GET(CX_ENTITY,($F70),BJ$11,BJ$14,,(BJ$60))),
_xlpm.Res, IF(OR(_xlpm.val="",_xlpm.val="Error"),"",_xlpm.val),
_xlpm.Res
)</f>
        <v>#NAME?</v>
      </c>
      <c r="BK70" s="1669" t="e" cm="1">
        <f t="array" aca="1" ref="BK70" ca="1">_xlfn.LET(
_xlpm.val,IF($F70 = "",val_blankRefText,  _xldudf_CX_GET(CX_ENTITY,($F70),BK$11,BK$14,,(BK$60))),
_xlpm.Res, IF(OR(_xlpm.val="",_xlpm.val="Error"),"",_xlpm.val),
_xlpm.Res
)</f>
        <v>#NAME?</v>
      </c>
      <c r="BL70" s="1669" t="e" cm="1">
        <f t="array" aca="1" ref="BL70" ca="1">_xlfn.LET(
_xlpm.val,IF($F70 = "",val_blankRefText,  _xldudf_CX_GET(CX_ENTITY,($F70),BL$11,BL$14,,(BL$60))),
_xlpm.Res, IF(OR(_xlpm.val="",_xlpm.val="Error"),"",_xlpm.val),
_xlpm.Res
)</f>
        <v>#NAME?</v>
      </c>
      <c r="BM70" s="1669" t="e" cm="1">
        <f t="array" aca="1" ref="BM70" ca="1">_xlfn.LET(
_xlpm.val,IF($F70 = "",val_blankRefText,  _xldudf_CX_GET(CX_ENTITY,($F70),BM$11,BM$14,,(BM$60))),
_xlpm.Res, IF(OR(_xlpm.val="",_xlpm.val="Error"),"",_xlpm.val),
_xlpm.Res
)</f>
        <v>#NAME?</v>
      </c>
      <c r="BN70" s="1669" t="e" cm="1">
        <f t="array" aca="1" ref="BN70" ca="1">_xlfn.LET(
_xlpm.val,IF($F70 = "",val_blankRefText,  _xldudf_CX_GET(CX_ENTITY,($F70),BN$11,BN$14,,(BN$60))),
_xlpm.Res, IF(OR(_xlpm.val="",_xlpm.val="Error"),"",_xlpm.val),
_xlpm.Res
)</f>
        <v>#NAME?</v>
      </c>
      <c r="BO70" s="2095"/>
      <c r="BP70" s="2095"/>
      <c r="BQ70" s="2095"/>
      <c r="BR70" s="2095"/>
      <c r="BS70" s="2095"/>
      <c r="BT70" s="2095"/>
      <c r="BU70" s="2095"/>
      <c r="BV70" s="2095"/>
      <c r="BW70" s="2095"/>
      <c r="BX70" s="2095"/>
      <c r="BY70" s="2095"/>
      <c r="BZ70" s="2095"/>
      <c r="CA70" s="926"/>
      <c r="CB70" s="921"/>
      <c r="CC70" s="927"/>
      <c r="CD70" s="920" t="e" cm="1">
        <f t="array" aca="1" ref="CD70" ca="1">_xlfn.XLOOKUP(BS!CD$11, array_timeline, BS!$AD70:$BN70)</f>
        <v>#NAME?</v>
      </c>
      <c r="CE70" s="920" t="e" cm="1">
        <f t="array" aca="1" ref="CE70" ca="1">_xlfn.XLOOKUP(BS!CE$11, array_timeline, BS!$AD70:$BN70)</f>
        <v>#NAME?</v>
      </c>
      <c r="CF70" s="925"/>
      <c r="CG70" s="920" t="e">
        <f t="shared" ref="CG70:CH70" ca="1" si="23">CG29</f>
        <v>#NAME?</v>
      </c>
      <c r="CH70" s="920" t="e">
        <f t="shared" ca="1" si="23"/>
        <v>#NAME?</v>
      </c>
      <c r="CI70" s="200"/>
    </row>
    <row r="71" spans="1:87" ht="21" customHeight="1">
      <c r="A71" s="696" t="s">
        <v>1759</v>
      </c>
      <c r="B71" s="577" t="str">
        <f t="shared" si="10"/>
        <v>Net Capital Employed</v>
      </c>
      <c r="C71" s="577" t="str">
        <f t="shared" si="10"/>
        <v>Net Capital Employed (Company View)</v>
      </c>
      <c r="D71" s="577"/>
      <c r="E71" s="577" t="e" cm="1">
        <f t="array" aca="1" ref="E71" ca="1">_xlfn.LET(
   _xlpm.Attr,  $C71,
   _xlpm.Lookback, $E$16,
   _xlpm.QueryDate, EOMONTH(val_asOfDate,_xlpm.Lookback),
   _xlpm.ReadField, _xldudf_CX_GET(CX_ENTITY,fx_attrConverter($C71),_xlpm.QueryDate),
   _xlpm.AttrBlank, _xlpm.Attr="", _xlpm.Result,
   IF(_xlpm.AttrBlank,val_blankRefText,fx_attrConverter(_xlpm.ReadField,0)),
IF(_xlpm.Result = "Error", "", _xlpm.Result )
)</f>
        <v>#NAME?</v>
      </c>
      <c r="F71" s="577" t="str">
        <f t="shared" si="9"/>
        <v>Net Capital Employed</v>
      </c>
      <c r="G71" s="574"/>
      <c r="H71" s="578">
        <v>2</v>
      </c>
      <c r="I71" s="578">
        <v>1</v>
      </c>
      <c r="J71" s="401"/>
      <c r="K71" s="401"/>
      <c r="L71" s="579">
        <v>-1</v>
      </c>
      <c r="N71" s="158"/>
      <c r="O71" s="101"/>
      <c r="P71" s="52"/>
      <c r="Q71" s="101"/>
      <c r="R71" s="101"/>
      <c r="S71" s="101"/>
      <c r="T71" s="101"/>
      <c r="U71" s="39"/>
      <c r="W71" s="1291" t="str">
        <f t="shared" si="15"/>
        <v>Budget</v>
      </c>
      <c r="X71" s="1294">
        <f t="shared" si="11"/>
        <v>0</v>
      </c>
      <c r="Y71" s="2631" t="str">
        <f t="shared" si="12"/>
        <v>Net Capital Employed</v>
      </c>
      <c r="Z71" s="198" cm="1">
        <f t="array" ref="Z71">_xlfn.SWITCH(
    TRUE,
    $L71="",0,
    $L71=TRUE, 1,
    $L71=FALSE,-1,
)</f>
        <v>0</v>
      </c>
      <c r="AA71" s="924"/>
      <c r="AB71" s="2623" t="str">
        <f t="shared" si="13"/>
        <v>Net Capital Employed</v>
      </c>
      <c r="AC71" s="88"/>
      <c r="AD71" s="1669" t="e" cm="1">
        <f t="array" aca="1" ref="AD71" ca="1">_xlfn.LET(
_xlpm.val,IF($F71 = "",val_blankRefText,  _xldudf_CX_GET(CX_ENTITY,($F71),AD$11,AD$14,,(AD$60))),
_xlpm.Res, IF(OR(_xlpm.val="",_xlpm.val="Error"),"",_xlpm.val),
_xlpm.Res
)</f>
        <v>#NAME?</v>
      </c>
      <c r="AE71" s="1669" t="e" cm="1">
        <f t="array" aca="1" ref="AE71" ca="1">_xlfn.LET(
_xlpm.val,IF($F71 = "",val_blankRefText,  _xldudf_CX_GET(CX_ENTITY,($F71),AE$11,AE$14,,(AE$60))),
_xlpm.Res, IF(OR(_xlpm.val="",_xlpm.val="Error"),"",_xlpm.val),
_xlpm.Res
)</f>
        <v>#NAME?</v>
      </c>
      <c r="AF71" s="1669" t="e" cm="1">
        <f t="array" aca="1" ref="AF71" ca="1">_xlfn.LET(
_xlpm.val,IF($F71 = "",val_blankRefText,  _xldudf_CX_GET(CX_ENTITY,($F71),AF$11,AF$14,,(AF$60))),
_xlpm.Res, IF(OR(_xlpm.val="",_xlpm.val="Error"),"",_xlpm.val),
_xlpm.Res
)</f>
        <v>#NAME?</v>
      </c>
      <c r="AG71" s="1669" t="e" cm="1">
        <f t="array" aca="1" ref="AG71" ca="1">_xlfn.LET(
_xlpm.val,IF($F71 = "",val_blankRefText,  _xldudf_CX_GET(CX_ENTITY,($F71),AG$11,AG$14,,(AG$60))),
_xlpm.Res, IF(OR(_xlpm.val="",_xlpm.val="Error"),"",_xlpm.val),
_xlpm.Res
)</f>
        <v>#NAME?</v>
      </c>
      <c r="AH71" s="1669" t="e" cm="1">
        <f t="array" aca="1" ref="AH71" ca="1">_xlfn.LET(
_xlpm.val,IF($F71 = "",val_blankRefText,  _xldudf_CX_GET(CX_ENTITY,($F71),AH$11,AH$14,,(AH$60))),
_xlpm.Res, IF(OR(_xlpm.val="",_xlpm.val="Error"),"",_xlpm.val),
_xlpm.Res
)</f>
        <v>#NAME?</v>
      </c>
      <c r="AI71" s="1669" t="e" cm="1">
        <f t="array" aca="1" ref="AI71" ca="1">_xlfn.LET(
_xlpm.val,IF($F71 = "",val_blankRefText,  _xldudf_CX_GET(CX_ENTITY,($F71),AI$11,AI$14,,(AI$60))),
_xlpm.Res, IF(OR(_xlpm.val="",_xlpm.val="Error"),"",_xlpm.val),
_xlpm.Res
)</f>
        <v>#NAME?</v>
      </c>
      <c r="AJ71" s="1669" t="e" cm="1">
        <f t="array" aca="1" ref="AJ71" ca="1">_xlfn.LET(
_xlpm.val,IF($F71 = "",val_blankRefText,  _xldudf_CX_GET(CX_ENTITY,($F71),AJ$11,AJ$14,,(AJ$60))),
_xlpm.Res, IF(OR(_xlpm.val="",_xlpm.val="Error"),"",_xlpm.val),
_xlpm.Res
)</f>
        <v>#NAME?</v>
      </c>
      <c r="AK71" s="1669" t="e" cm="1">
        <f t="array" aca="1" ref="AK71" ca="1">_xlfn.LET(
_xlpm.val,IF($F71 = "",val_blankRefText,  _xldudf_CX_GET(CX_ENTITY,($F71),AK$11,AK$14,,(AK$60))),
_xlpm.Res, IF(OR(_xlpm.val="",_xlpm.val="Error"),"",_xlpm.val),
_xlpm.Res
)</f>
        <v>#NAME?</v>
      </c>
      <c r="AL71" s="1669" t="e" cm="1">
        <f t="array" aca="1" ref="AL71" ca="1">_xlfn.LET(
_xlpm.val,IF($F71 = "",val_blankRefText,  _xldudf_CX_GET(CX_ENTITY,($F71),AL$11,AL$14,,(AL$60))),
_xlpm.Res, IF(OR(_xlpm.val="",_xlpm.val="Error"),"",_xlpm.val),
_xlpm.Res
)</f>
        <v>#NAME?</v>
      </c>
      <c r="AM71" s="1669" t="e" cm="1">
        <f t="array" aca="1" ref="AM71" ca="1">_xlfn.LET(
_xlpm.val,IF($F71 = "",val_blankRefText,  _xldudf_CX_GET(CX_ENTITY,($F71),AM$11,AM$14,,(AM$60))),
_xlpm.Res, IF(OR(_xlpm.val="",_xlpm.val="Error"),"",_xlpm.val),
_xlpm.Res
)</f>
        <v>#NAME?</v>
      </c>
      <c r="AN71" s="1669" t="e" cm="1">
        <f t="array" aca="1" ref="AN71" ca="1">_xlfn.LET(
_xlpm.val,IF($F71 = "",val_blankRefText,  _xldudf_CX_GET(CX_ENTITY,($F71),AN$11,AN$14,,(AN$60))),
_xlpm.Res, IF(OR(_xlpm.val="",_xlpm.val="Error"),"",_xlpm.val),
_xlpm.Res
)</f>
        <v>#NAME?</v>
      </c>
      <c r="AO71" s="1669" t="e" cm="1">
        <f t="array" aca="1" ref="AO71" ca="1">_xlfn.LET(
_xlpm.val,IF($F71 = "",val_blankRefText,  _xldudf_CX_GET(CX_ENTITY,($F71),AO$11,AO$14,,(AO$60))),
_xlpm.Res, IF(OR(_xlpm.val="",_xlpm.val="Error"),"",_xlpm.val),
_xlpm.Res
)</f>
        <v>#NAME?</v>
      </c>
      <c r="AP71" s="1669" t="e" cm="1">
        <f t="array" aca="1" ref="AP71" ca="1">_xlfn.LET(
_xlpm.val,IF($F71 = "",val_blankRefText,  _xldudf_CX_GET(CX_ENTITY,($F71),AP$11,AP$14,,(AP$60))),
_xlpm.Res, IF(OR(_xlpm.val="",_xlpm.val="Error"),"",_xlpm.val),
_xlpm.Res
)</f>
        <v>#NAME?</v>
      </c>
      <c r="AQ71" s="1669" t="e" cm="1">
        <f t="array" aca="1" ref="AQ71" ca="1">_xlfn.LET(
_xlpm.val,IF($F71 = "",val_blankRefText,  _xldudf_CX_GET(CX_ENTITY,($F71),AQ$11,AQ$14,,(AQ$60))),
_xlpm.Res, IF(OR(_xlpm.val="",_xlpm.val="Error"),"",_xlpm.val),
_xlpm.Res
)</f>
        <v>#NAME?</v>
      </c>
      <c r="AR71" s="1669" t="e" cm="1">
        <f t="array" aca="1" ref="AR71" ca="1">_xlfn.LET(
_xlpm.val,IF($F71 = "",val_blankRefText,  _xldudf_CX_GET(CX_ENTITY,($F71),AR$11,AR$14,,(AR$60))),
_xlpm.Res, IF(OR(_xlpm.val="",_xlpm.val="Error"),"",_xlpm.val),
_xlpm.Res
)</f>
        <v>#NAME?</v>
      </c>
      <c r="AS71" s="1669" t="e" cm="1">
        <f t="array" aca="1" ref="AS71" ca="1">_xlfn.LET(
_xlpm.val,IF($F71 = "",val_blankRefText,  _xldudf_CX_GET(CX_ENTITY,($F71),AS$11,AS$14,,(AS$60))),
_xlpm.Res, IF(OR(_xlpm.val="",_xlpm.val="Error"),"",_xlpm.val),
_xlpm.Res
)</f>
        <v>#NAME?</v>
      </c>
      <c r="AT71" s="1669" t="e" cm="1">
        <f t="array" aca="1" ref="AT71" ca="1">_xlfn.LET(
_xlpm.val,IF($F71 = "",val_blankRefText,  _xldudf_CX_GET(CX_ENTITY,($F71),AT$11,AT$14,,(AT$60))),
_xlpm.Res, IF(OR(_xlpm.val="",_xlpm.val="Error"),"",_xlpm.val),
_xlpm.Res
)</f>
        <v>#NAME?</v>
      </c>
      <c r="AU71" s="1669" t="e" cm="1">
        <f t="array" aca="1" ref="AU71" ca="1">_xlfn.LET(
_xlpm.val,IF($F71 = "",val_blankRefText,  _xldudf_CX_GET(CX_ENTITY,($F71),AU$11,AU$14,,(AU$60))),
_xlpm.Res, IF(OR(_xlpm.val="",_xlpm.val="Error"),"",_xlpm.val),
_xlpm.Res
)</f>
        <v>#NAME?</v>
      </c>
      <c r="AV71" s="1669" t="e" cm="1">
        <f t="array" aca="1" ref="AV71" ca="1">_xlfn.LET(
_xlpm.val,IF($F71 = "",val_blankRefText,  _xldudf_CX_GET(CX_ENTITY,($F71),AV$11,AV$14,,(AV$60))),
_xlpm.Res, IF(OR(_xlpm.val="",_xlpm.val="Error"),"",_xlpm.val),
_xlpm.Res
)</f>
        <v>#NAME?</v>
      </c>
      <c r="AW71" s="1669" t="e" cm="1">
        <f t="array" aca="1" ref="AW71" ca="1">_xlfn.LET(
_xlpm.val,IF($F71 = "",val_blankRefText,  _xldudf_CX_GET(CX_ENTITY,($F71),AW$11,AW$14,,(AW$60))),
_xlpm.Res, IF(OR(_xlpm.val="",_xlpm.val="Error"),"",_xlpm.val),
_xlpm.Res
)</f>
        <v>#NAME?</v>
      </c>
      <c r="AX71" s="1669" t="e" cm="1">
        <f t="array" aca="1" ref="AX71" ca="1">_xlfn.LET(
_xlpm.val,IF($F71 = "",val_blankRefText,  _xldudf_CX_GET(CX_ENTITY,($F71),AX$11,AX$14,,(AX$60))),
_xlpm.Res, IF(OR(_xlpm.val="",_xlpm.val="Error"),"",_xlpm.val),
_xlpm.Res
)</f>
        <v>#NAME?</v>
      </c>
      <c r="AY71" s="1669" t="e" cm="1">
        <f t="array" aca="1" ref="AY71" ca="1">_xlfn.LET(
_xlpm.val,IF($F71 = "",val_blankRefText,  _xldudf_CX_GET(CX_ENTITY,($F71),AY$11,AY$14,,(AY$60))),
_xlpm.Res, IF(OR(_xlpm.val="",_xlpm.val="Error"),"",_xlpm.val),
_xlpm.Res
)</f>
        <v>#NAME?</v>
      </c>
      <c r="AZ71" s="1669" t="e" cm="1">
        <f t="array" aca="1" ref="AZ71" ca="1">_xlfn.LET(
_xlpm.val,IF($F71 = "",val_blankRefText,  _xldudf_CX_GET(CX_ENTITY,($F71),AZ$11,AZ$14,,(AZ$60))),
_xlpm.Res, IF(OR(_xlpm.val="",_xlpm.val="Error"),"",_xlpm.val),
_xlpm.Res
)</f>
        <v>#NAME?</v>
      </c>
      <c r="BA71" s="1669" t="e" cm="1">
        <f t="array" aca="1" ref="BA71" ca="1">_xlfn.LET(
_xlpm.val,IF($F71 = "",val_blankRefText,  _xldudf_CX_GET(CX_ENTITY,($F71),BA$11,BA$14,,(BA$60))),
_xlpm.Res, IF(OR(_xlpm.val="",_xlpm.val="Error"),"",_xlpm.val),
_xlpm.Res
)</f>
        <v>#NAME?</v>
      </c>
      <c r="BB71" s="1669" t="e" cm="1">
        <f t="array" aca="1" ref="BB71" ca="1">_xlfn.LET(
_xlpm.val,IF($F71 = "",val_blankRefText,  _xldudf_CX_GET(CX_ENTITY,($F71),BB$11,BB$14,,(BB$60))),
_xlpm.Res, IF(OR(_xlpm.val="",_xlpm.val="Error"),"",_xlpm.val),
_xlpm.Res
)</f>
        <v>#NAME?</v>
      </c>
      <c r="BC71" s="1669" t="e" cm="1">
        <f t="array" aca="1" ref="BC71" ca="1">_xlfn.LET(
_xlpm.val,IF($F71 = "",val_blankRefText,  _xldudf_CX_GET(CX_ENTITY,($F71),BC$11,BC$14,,(BC$60))),
_xlpm.Res, IF(OR(_xlpm.val="",_xlpm.val="Error"),"",_xlpm.val),
_xlpm.Res
)</f>
        <v>#NAME?</v>
      </c>
      <c r="BD71" s="1669" t="e" cm="1">
        <f t="array" aca="1" ref="BD71" ca="1">_xlfn.LET(
_xlpm.val,IF($F71 = "",val_blankRefText,  _xldudf_CX_GET(CX_ENTITY,($F71),BD$11,BD$14,,(BD$60))),
_xlpm.Res, IF(OR(_xlpm.val="",_xlpm.val="Error"),"",_xlpm.val),
_xlpm.Res
)</f>
        <v>#NAME?</v>
      </c>
      <c r="BE71" s="1669" t="e" cm="1">
        <f t="array" aca="1" ref="BE71" ca="1">_xlfn.LET(
_xlpm.val,IF($F71 = "",val_blankRefText,  _xldudf_CX_GET(CX_ENTITY,($F71),BE$11,BE$14,,(BE$60))),
_xlpm.Res, IF(OR(_xlpm.val="",_xlpm.val="Error"),"",_xlpm.val),
_xlpm.Res
)</f>
        <v>#NAME?</v>
      </c>
      <c r="BF71" s="1669" t="e" cm="1">
        <f t="array" aca="1" ref="BF71" ca="1">_xlfn.LET(
_xlpm.val,IF($F71 = "",val_blankRefText,  _xldudf_CX_GET(CX_ENTITY,($F71),BF$11,BF$14,,(BF$60))),
_xlpm.Res, IF(OR(_xlpm.val="",_xlpm.val="Error"),"",_xlpm.val),
_xlpm.Res
)</f>
        <v>#NAME?</v>
      </c>
      <c r="BG71" s="1669" t="e" cm="1">
        <f t="array" aca="1" ref="BG71" ca="1">_xlfn.LET(
_xlpm.val,IF($F71 = "",val_blankRefText,  _xldudf_CX_GET(CX_ENTITY,($F71),BG$11,BG$14,,(BG$60))),
_xlpm.Res, IF(OR(_xlpm.val="",_xlpm.val="Error"),"",_xlpm.val),
_xlpm.Res
)</f>
        <v>#NAME?</v>
      </c>
      <c r="BH71" s="1669" t="e" cm="1">
        <f t="array" aca="1" ref="BH71" ca="1">_xlfn.LET(
_xlpm.val,IF($F71 = "",val_blankRefText,  _xldudf_CX_GET(CX_ENTITY,($F71),BH$11,BH$14,,(BH$60))),
_xlpm.Res, IF(OR(_xlpm.val="",_xlpm.val="Error"),"",_xlpm.val),
_xlpm.Res
)</f>
        <v>#NAME?</v>
      </c>
      <c r="BI71" s="1669" t="e" cm="1">
        <f t="array" aca="1" ref="BI71" ca="1">_xlfn.LET(
_xlpm.val,IF($F71 = "",val_blankRefText,  _xldudf_CX_GET(CX_ENTITY,($F71),BI$11,BI$14,,(BI$60))),
_xlpm.Res, IF(OR(_xlpm.val="",_xlpm.val="Error"),"",_xlpm.val),
_xlpm.Res
)</f>
        <v>#NAME?</v>
      </c>
      <c r="BJ71" s="1669" t="e" cm="1">
        <f t="array" aca="1" ref="BJ71" ca="1">_xlfn.LET(
_xlpm.val,IF($F71 = "",val_blankRefText,  _xldudf_CX_GET(CX_ENTITY,($F71),BJ$11,BJ$14,,(BJ$60))),
_xlpm.Res, IF(OR(_xlpm.val="",_xlpm.val="Error"),"",_xlpm.val),
_xlpm.Res
)</f>
        <v>#NAME?</v>
      </c>
      <c r="BK71" s="1669" t="e" cm="1">
        <f t="array" aca="1" ref="BK71" ca="1">_xlfn.LET(
_xlpm.val,IF($F71 = "",val_blankRefText,  _xldudf_CX_GET(CX_ENTITY,($F71),BK$11,BK$14,,(BK$60))),
_xlpm.Res, IF(OR(_xlpm.val="",_xlpm.val="Error"),"",_xlpm.val),
_xlpm.Res
)</f>
        <v>#NAME?</v>
      </c>
      <c r="BL71" s="1669" t="e" cm="1">
        <f t="array" aca="1" ref="BL71" ca="1">_xlfn.LET(
_xlpm.val,IF($F71 = "",val_blankRefText,  _xldudf_CX_GET(CX_ENTITY,($F71),BL$11,BL$14,,(BL$60))),
_xlpm.Res, IF(OR(_xlpm.val="",_xlpm.val="Error"),"",_xlpm.val),
_xlpm.Res
)</f>
        <v>#NAME?</v>
      </c>
      <c r="BM71" s="1669" t="e" cm="1">
        <f t="array" aca="1" ref="BM71" ca="1">_xlfn.LET(
_xlpm.val,IF($F71 = "",val_blankRefText,  _xldudf_CX_GET(CX_ENTITY,($F71),BM$11,BM$14,,(BM$60))),
_xlpm.Res, IF(OR(_xlpm.val="",_xlpm.val="Error"),"",_xlpm.val),
_xlpm.Res
)</f>
        <v>#NAME?</v>
      </c>
      <c r="BN71" s="1669" t="e" cm="1">
        <f t="array" aca="1" ref="BN71" ca="1">_xlfn.LET(
_xlpm.val,IF($F71 = "",val_blankRefText,  _xldudf_CX_GET(CX_ENTITY,($F71),BN$11,BN$14,,(BN$60))),
_xlpm.Res, IF(OR(_xlpm.val="",_xlpm.val="Error"),"",_xlpm.val),
_xlpm.Res
)</f>
        <v>#NAME?</v>
      </c>
      <c r="BO71" s="2095"/>
      <c r="BP71" s="2095"/>
      <c r="BQ71" s="2095"/>
      <c r="BR71" s="2095"/>
      <c r="BS71" s="2095"/>
      <c r="BT71" s="2095"/>
      <c r="BU71" s="2095"/>
      <c r="BV71" s="2095"/>
      <c r="BW71" s="2095"/>
      <c r="BX71" s="2095"/>
      <c r="BY71" s="2095"/>
      <c r="BZ71" s="2095"/>
      <c r="CA71" s="926"/>
      <c r="CB71" s="921"/>
      <c r="CC71" s="927"/>
      <c r="CD71" s="919" t="e" cm="1">
        <f t="array" aca="1" ref="CD71" ca="1">_xlfn.XLOOKUP(BS!CD$11, array_timeline, BS!$AD71:$BN71)</f>
        <v>#NAME?</v>
      </c>
      <c r="CE71" s="919" t="e" cm="1">
        <f t="array" aca="1" ref="CE71" ca="1">_xlfn.XLOOKUP(BS!CE$11, array_timeline, BS!$AD71:$BN71)</f>
        <v>#NAME?</v>
      </c>
      <c r="CF71" s="925"/>
      <c r="CG71" s="928" t="e">
        <f t="shared" ref="CG71:CH71" ca="1" si="24">CG30</f>
        <v>#NAME?</v>
      </c>
      <c r="CH71" s="928" t="e">
        <f t="shared" ca="1" si="24"/>
        <v>#NAME?</v>
      </c>
      <c r="CI71" s="924"/>
    </row>
    <row r="72" spans="1:87" ht="21" customHeight="1">
      <c r="A72" s="696"/>
      <c r="B72" s="577" t="str">
        <f t="shared" si="10"/>
        <v>Senior Instrument(s) Amortising</v>
      </c>
      <c r="C72" s="577" t="str">
        <f t="shared" si="10"/>
        <v>Senior Instrument(S) Amortising (Company View)</v>
      </c>
      <c r="D72" s="577"/>
      <c r="E72" s="577" t="e" cm="1">
        <f t="array" aca="1" ref="E72" ca="1">_xlfn.LET(
   _xlpm.Attr,  $C72,
   _xlpm.Lookback, $E$16,
   _xlpm.QueryDate, EOMONTH(val_asOfDate,_xlpm.Lookback),
   _xlpm.ReadField, _xldudf_CX_GET(CX_ENTITY,fx_attrConverter($C72),_xlpm.QueryDate),
   _xlpm.AttrBlank, _xlpm.Attr="", _xlpm.Result,
   IF(_xlpm.AttrBlank,val_blankRefText,fx_attrConverter(_xlpm.ReadField,0)),
IF(_xlpm.Result = "Error", "", _xlpm.Result )
)</f>
        <v>#NAME?</v>
      </c>
      <c r="F72" s="577" t="str">
        <f t="shared" si="9"/>
        <v>Senior Instrument(s) Amortising</v>
      </c>
      <c r="G72" s="574"/>
      <c r="H72" s="578">
        <v>1</v>
      </c>
      <c r="I72" s="578">
        <v>1</v>
      </c>
      <c r="J72" s="401"/>
      <c r="K72" s="401"/>
      <c r="L72" s="579" t="b">
        <v>1</v>
      </c>
      <c r="N72" s="158"/>
      <c r="O72" s="101"/>
      <c r="P72" s="52"/>
      <c r="Q72" s="101"/>
      <c r="R72" s="126"/>
      <c r="S72" s="101"/>
      <c r="T72" s="101"/>
      <c r="U72" s="39"/>
      <c r="W72" s="930" t="str">
        <f t="shared" si="15"/>
        <v>Budget</v>
      </c>
      <c r="X72" s="857">
        <f t="shared" si="11"/>
        <v>-1</v>
      </c>
      <c r="Y72" s="2631" t="str">
        <f t="shared" si="12"/>
        <v>Senior instrument(s) amortising: e.g. Term Loan A</v>
      </c>
      <c r="Z72" s="198" cm="1">
        <f t="array" ref="Z72">_xlfn.SWITCH(
    TRUE,
    $L72="",0,
    $L72=TRUE, 1,
    $L72=FALSE,-1,
)</f>
        <v>1</v>
      </c>
      <c r="AA72" s="200"/>
      <c r="AB72" s="2626" t="str">
        <f t="shared" si="13"/>
        <v>Senior instrument(s) amortising: e.g. Term Loan A</v>
      </c>
      <c r="AC72" s="88"/>
      <c r="AD72" s="1669" t="e" cm="1">
        <f t="array" aca="1" ref="AD72" ca="1">_xlfn.LET(
_xlpm.val,IF($F72 = "",val_blankRefText,  _xldudf_CX_GET(CX_ENTITY,($F72),AD$11,AD$14,,(AD$60))),
_xlpm.Res, IF(OR(_xlpm.val="",_xlpm.val="Error"),"",_xlpm.val),
_xlpm.Res
)</f>
        <v>#NAME?</v>
      </c>
      <c r="AE72" s="1669" t="e" cm="1">
        <f t="array" aca="1" ref="AE72" ca="1">_xlfn.LET(
_xlpm.val,IF($F72 = "",val_blankRefText,  _xldudf_CX_GET(CX_ENTITY,($F72),AE$11,AE$14,,(AE$60))),
_xlpm.Res, IF(OR(_xlpm.val="",_xlpm.val="Error"),"",_xlpm.val),
_xlpm.Res
)</f>
        <v>#NAME?</v>
      </c>
      <c r="AF72" s="1669" t="e" cm="1">
        <f t="array" aca="1" ref="AF72" ca="1">_xlfn.LET(
_xlpm.val,IF($F72 = "",val_blankRefText,  _xldudf_CX_GET(CX_ENTITY,($F72),AF$11,AF$14,,(AF$60))),
_xlpm.Res, IF(OR(_xlpm.val="",_xlpm.val="Error"),"",_xlpm.val),
_xlpm.Res
)</f>
        <v>#NAME?</v>
      </c>
      <c r="AG72" s="1669" t="e" cm="1">
        <f t="array" aca="1" ref="AG72" ca="1">_xlfn.LET(
_xlpm.val,IF($F72 = "",val_blankRefText,  _xldudf_CX_GET(CX_ENTITY,($F72),AG$11,AG$14,,(AG$60))),
_xlpm.Res, IF(OR(_xlpm.val="",_xlpm.val="Error"),"",_xlpm.val),
_xlpm.Res
)</f>
        <v>#NAME?</v>
      </c>
      <c r="AH72" s="1669" t="e" cm="1">
        <f t="array" aca="1" ref="AH72" ca="1">_xlfn.LET(
_xlpm.val,IF($F72 = "",val_blankRefText,  _xldudf_CX_GET(CX_ENTITY,($F72),AH$11,AH$14,,(AH$60))),
_xlpm.Res, IF(OR(_xlpm.val="",_xlpm.val="Error"),"",_xlpm.val),
_xlpm.Res
)</f>
        <v>#NAME?</v>
      </c>
      <c r="AI72" s="1669" t="e" cm="1">
        <f t="array" aca="1" ref="AI72" ca="1">_xlfn.LET(
_xlpm.val,IF($F72 = "",val_blankRefText,  _xldudf_CX_GET(CX_ENTITY,($F72),AI$11,AI$14,,(AI$60))),
_xlpm.Res, IF(OR(_xlpm.val="",_xlpm.val="Error"),"",_xlpm.val),
_xlpm.Res
)</f>
        <v>#NAME?</v>
      </c>
      <c r="AJ72" s="1669" t="e" cm="1">
        <f t="array" aca="1" ref="AJ72" ca="1">_xlfn.LET(
_xlpm.val,IF($F72 = "",val_blankRefText,  _xldudf_CX_GET(CX_ENTITY,($F72),AJ$11,AJ$14,,(AJ$60))),
_xlpm.Res, IF(OR(_xlpm.val="",_xlpm.val="Error"),"",_xlpm.val),
_xlpm.Res
)</f>
        <v>#NAME?</v>
      </c>
      <c r="AK72" s="1669" t="e" cm="1">
        <f t="array" aca="1" ref="AK72" ca="1">_xlfn.LET(
_xlpm.val,IF($F72 = "",val_blankRefText,  _xldudf_CX_GET(CX_ENTITY,($F72),AK$11,AK$14,,(AK$60))),
_xlpm.Res, IF(OR(_xlpm.val="",_xlpm.val="Error"),"",_xlpm.val),
_xlpm.Res
)</f>
        <v>#NAME?</v>
      </c>
      <c r="AL72" s="1669" t="e" cm="1">
        <f t="array" aca="1" ref="AL72" ca="1">_xlfn.LET(
_xlpm.val,IF($F72 = "",val_blankRefText,  _xldudf_CX_GET(CX_ENTITY,($F72),AL$11,AL$14,,(AL$60))),
_xlpm.Res, IF(OR(_xlpm.val="",_xlpm.val="Error"),"",_xlpm.val),
_xlpm.Res
)</f>
        <v>#NAME?</v>
      </c>
      <c r="AM72" s="1669" t="e" cm="1">
        <f t="array" aca="1" ref="AM72" ca="1">_xlfn.LET(
_xlpm.val,IF($F72 = "",val_blankRefText,  _xldudf_CX_GET(CX_ENTITY,($F72),AM$11,AM$14,,(AM$60))),
_xlpm.Res, IF(OR(_xlpm.val="",_xlpm.val="Error"),"",_xlpm.val),
_xlpm.Res
)</f>
        <v>#NAME?</v>
      </c>
      <c r="AN72" s="1669" t="e" cm="1">
        <f t="array" aca="1" ref="AN72" ca="1">_xlfn.LET(
_xlpm.val,IF($F72 = "",val_blankRefText,  _xldudf_CX_GET(CX_ENTITY,($F72),AN$11,AN$14,,(AN$60))),
_xlpm.Res, IF(OR(_xlpm.val="",_xlpm.val="Error"),"",_xlpm.val),
_xlpm.Res
)</f>
        <v>#NAME?</v>
      </c>
      <c r="AO72" s="1669" t="e" cm="1">
        <f t="array" aca="1" ref="AO72" ca="1">_xlfn.LET(
_xlpm.val,IF($F72 = "",val_blankRefText,  _xldudf_CX_GET(CX_ENTITY,($F72),AO$11,AO$14,,(AO$60))),
_xlpm.Res, IF(OR(_xlpm.val="",_xlpm.val="Error"),"",_xlpm.val),
_xlpm.Res
)</f>
        <v>#NAME?</v>
      </c>
      <c r="AP72" s="1669" t="e" cm="1">
        <f t="array" aca="1" ref="AP72" ca="1">_xlfn.LET(
_xlpm.val,IF($F72 = "",val_blankRefText,  _xldudf_CX_GET(CX_ENTITY,($F72),AP$11,AP$14,,(AP$60))),
_xlpm.Res, IF(OR(_xlpm.val="",_xlpm.val="Error"),"",_xlpm.val),
_xlpm.Res
)</f>
        <v>#NAME?</v>
      </c>
      <c r="AQ72" s="1669" t="e" cm="1">
        <f t="array" aca="1" ref="AQ72" ca="1">_xlfn.LET(
_xlpm.val,IF($F72 = "",val_blankRefText,  _xldudf_CX_GET(CX_ENTITY,($F72),AQ$11,AQ$14,,(AQ$60))),
_xlpm.Res, IF(OR(_xlpm.val="",_xlpm.val="Error"),"",_xlpm.val),
_xlpm.Res
)</f>
        <v>#NAME?</v>
      </c>
      <c r="AR72" s="1669" t="e" cm="1">
        <f t="array" aca="1" ref="AR72" ca="1">_xlfn.LET(
_xlpm.val,IF($F72 = "",val_blankRefText,  _xldudf_CX_GET(CX_ENTITY,($F72),AR$11,AR$14,,(AR$60))),
_xlpm.Res, IF(OR(_xlpm.val="",_xlpm.val="Error"),"",_xlpm.val),
_xlpm.Res
)</f>
        <v>#NAME?</v>
      </c>
      <c r="AS72" s="1669" t="e" cm="1">
        <f t="array" aca="1" ref="AS72" ca="1">_xlfn.LET(
_xlpm.val,IF($F72 = "",val_blankRefText,  _xldudf_CX_GET(CX_ENTITY,($F72),AS$11,AS$14,,(AS$60))),
_xlpm.Res, IF(OR(_xlpm.val="",_xlpm.val="Error"),"",_xlpm.val),
_xlpm.Res
)</f>
        <v>#NAME?</v>
      </c>
      <c r="AT72" s="1669" t="e" cm="1">
        <f t="array" aca="1" ref="AT72" ca="1">_xlfn.LET(
_xlpm.val,IF($F72 = "",val_blankRefText,  _xldudf_CX_GET(CX_ENTITY,($F72),AT$11,AT$14,,(AT$60))),
_xlpm.Res, IF(OR(_xlpm.val="",_xlpm.val="Error"),"",_xlpm.val),
_xlpm.Res
)</f>
        <v>#NAME?</v>
      </c>
      <c r="AU72" s="1669" t="e" cm="1">
        <f t="array" aca="1" ref="AU72" ca="1">_xlfn.LET(
_xlpm.val,IF($F72 = "",val_blankRefText,  _xldudf_CX_GET(CX_ENTITY,($F72),AU$11,AU$14,,(AU$60))),
_xlpm.Res, IF(OR(_xlpm.val="",_xlpm.val="Error"),"",_xlpm.val),
_xlpm.Res
)</f>
        <v>#NAME?</v>
      </c>
      <c r="AV72" s="1669" t="e" cm="1">
        <f t="array" aca="1" ref="AV72" ca="1">_xlfn.LET(
_xlpm.val,IF($F72 = "",val_blankRefText,  _xldudf_CX_GET(CX_ENTITY,($F72),AV$11,AV$14,,(AV$60))),
_xlpm.Res, IF(OR(_xlpm.val="",_xlpm.val="Error"),"",_xlpm.val),
_xlpm.Res
)</f>
        <v>#NAME?</v>
      </c>
      <c r="AW72" s="1669" t="e" cm="1">
        <f t="array" aca="1" ref="AW72" ca="1">_xlfn.LET(
_xlpm.val,IF($F72 = "",val_blankRefText,  _xldudf_CX_GET(CX_ENTITY,($F72),AW$11,AW$14,,(AW$60))),
_xlpm.Res, IF(OR(_xlpm.val="",_xlpm.val="Error"),"",_xlpm.val),
_xlpm.Res
)</f>
        <v>#NAME?</v>
      </c>
      <c r="AX72" s="1669" t="e" cm="1">
        <f t="array" aca="1" ref="AX72" ca="1">_xlfn.LET(
_xlpm.val,IF($F72 = "",val_blankRefText,  _xldudf_CX_GET(CX_ENTITY,($F72),AX$11,AX$14,,(AX$60))),
_xlpm.Res, IF(OR(_xlpm.val="",_xlpm.val="Error"),"",_xlpm.val),
_xlpm.Res
)</f>
        <v>#NAME?</v>
      </c>
      <c r="AY72" s="1669" t="e" cm="1">
        <f t="array" aca="1" ref="AY72" ca="1">_xlfn.LET(
_xlpm.val,IF($F72 = "",val_blankRefText,  _xldudf_CX_GET(CX_ENTITY,($F72),AY$11,AY$14,,(AY$60))),
_xlpm.Res, IF(OR(_xlpm.val="",_xlpm.val="Error"),"",_xlpm.val),
_xlpm.Res
)</f>
        <v>#NAME?</v>
      </c>
      <c r="AZ72" s="1669" t="e" cm="1">
        <f t="array" aca="1" ref="AZ72" ca="1">_xlfn.LET(
_xlpm.val,IF($F72 = "",val_blankRefText,  _xldudf_CX_GET(CX_ENTITY,($F72),AZ$11,AZ$14,,(AZ$60))),
_xlpm.Res, IF(OR(_xlpm.val="",_xlpm.val="Error"),"",_xlpm.val),
_xlpm.Res
)</f>
        <v>#NAME?</v>
      </c>
      <c r="BA72" s="1669" t="e" cm="1">
        <f t="array" aca="1" ref="BA72" ca="1">_xlfn.LET(
_xlpm.val,IF($F72 = "",val_blankRefText,  _xldudf_CX_GET(CX_ENTITY,($F72),BA$11,BA$14,,(BA$60))),
_xlpm.Res, IF(OR(_xlpm.val="",_xlpm.val="Error"),"",_xlpm.val),
_xlpm.Res
)</f>
        <v>#NAME?</v>
      </c>
      <c r="BB72" s="1669" t="e" cm="1">
        <f t="array" aca="1" ref="BB72" ca="1">_xlfn.LET(
_xlpm.val,IF($F72 = "",val_blankRefText,  _xldudf_CX_GET(CX_ENTITY,($F72),BB$11,BB$14,,(BB$60))),
_xlpm.Res, IF(OR(_xlpm.val="",_xlpm.val="Error"),"",_xlpm.val),
_xlpm.Res
)</f>
        <v>#NAME?</v>
      </c>
      <c r="BC72" s="1669" t="e" cm="1">
        <f t="array" aca="1" ref="BC72" ca="1">_xlfn.LET(
_xlpm.val,IF($F72 = "",val_blankRefText,  _xldudf_CX_GET(CX_ENTITY,($F72),BC$11,BC$14,,(BC$60))),
_xlpm.Res, IF(OR(_xlpm.val="",_xlpm.val="Error"),"",_xlpm.val),
_xlpm.Res
)</f>
        <v>#NAME?</v>
      </c>
      <c r="BD72" s="1669" t="e" cm="1">
        <f t="array" aca="1" ref="BD72" ca="1">_xlfn.LET(
_xlpm.val,IF($F72 = "",val_blankRefText,  _xldudf_CX_GET(CX_ENTITY,($F72),BD$11,BD$14,,(BD$60))),
_xlpm.Res, IF(OR(_xlpm.val="",_xlpm.val="Error"),"",_xlpm.val),
_xlpm.Res
)</f>
        <v>#NAME?</v>
      </c>
      <c r="BE72" s="1669" t="e" cm="1">
        <f t="array" aca="1" ref="BE72" ca="1">_xlfn.LET(
_xlpm.val,IF($F72 = "",val_blankRefText,  _xldudf_CX_GET(CX_ENTITY,($F72),BE$11,BE$14,,(BE$60))),
_xlpm.Res, IF(OR(_xlpm.val="",_xlpm.val="Error"),"",_xlpm.val),
_xlpm.Res
)</f>
        <v>#NAME?</v>
      </c>
      <c r="BF72" s="1669" t="e" cm="1">
        <f t="array" aca="1" ref="BF72" ca="1">_xlfn.LET(
_xlpm.val,IF($F72 = "",val_blankRefText,  _xldudf_CX_GET(CX_ENTITY,($F72),BF$11,BF$14,,(BF$60))),
_xlpm.Res, IF(OR(_xlpm.val="",_xlpm.val="Error"),"",_xlpm.val),
_xlpm.Res
)</f>
        <v>#NAME?</v>
      </c>
      <c r="BG72" s="1669" t="e" cm="1">
        <f t="array" aca="1" ref="BG72" ca="1">_xlfn.LET(
_xlpm.val,IF($F72 = "",val_blankRefText,  _xldudf_CX_GET(CX_ENTITY,($F72),BG$11,BG$14,,(BG$60))),
_xlpm.Res, IF(OR(_xlpm.val="",_xlpm.val="Error"),"",_xlpm.val),
_xlpm.Res
)</f>
        <v>#NAME?</v>
      </c>
      <c r="BH72" s="1669" t="e" cm="1">
        <f t="array" aca="1" ref="BH72" ca="1">_xlfn.LET(
_xlpm.val,IF($F72 = "",val_blankRefText,  _xldudf_CX_GET(CX_ENTITY,($F72),BH$11,BH$14,,(BH$60))),
_xlpm.Res, IF(OR(_xlpm.val="",_xlpm.val="Error"),"",_xlpm.val),
_xlpm.Res
)</f>
        <v>#NAME?</v>
      </c>
      <c r="BI72" s="1669" t="e" cm="1">
        <f t="array" aca="1" ref="BI72" ca="1">_xlfn.LET(
_xlpm.val,IF($F72 = "",val_blankRefText,  _xldudf_CX_GET(CX_ENTITY,($F72),BI$11,BI$14,,(BI$60))),
_xlpm.Res, IF(OR(_xlpm.val="",_xlpm.val="Error"),"",_xlpm.val),
_xlpm.Res
)</f>
        <v>#NAME?</v>
      </c>
      <c r="BJ72" s="1669" t="e" cm="1">
        <f t="array" aca="1" ref="BJ72" ca="1">_xlfn.LET(
_xlpm.val,IF($F72 = "",val_blankRefText,  _xldudf_CX_GET(CX_ENTITY,($F72),BJ$11,BJ$14,,(BJ$60))),
_xlpm.Res, IF(OR(_xlpm.val="",_xlpm.val="Error"),"",_xlpm.val),
_xlpm.Res
)</f>
        <v>#NAME?</v>
      </c>
      <c r="BK72" s="1669" t="e" cm="1">
        <f t="array" aca="1" ref="BK72" ca="1">_xlfn.LET(
_xlpm.val,IF($F72 = "",val_blankRefText,  _xldudf_CX_GET(CX_ENTITY,($F72),BK$11,BK$14,,(BK$60))),
_xlpm.Res, IF(OR(_xlpm.val="",_xlpm.val="Error"),"",_xlpm.val),
_xlpm.Res
)</f>
        <v>#NAME?</v>
      </c>
      <c r="BL72" s="1669" t="e" cm="1">
        <f t="array" aca="1" ref="BL72" ca="1">_xlfn.LET(
_xlpm.val,IF($F72 = "",val_blankRefText,  _xldudf_CX_GET(CX_ENTITY,($F72),BL$11,BL$14,,(BL$60))),
_xlpm.Res, IF(OR(_xlpm.val="",_xlpm.val="Error"),"",_xlpm.val),
_xlpm.Res
)</f>
        <v>#NAME?</v>
      </c>
      <c r="BM72" s="1669" t="e" cm="1">
        <f t="array" aca="1" ref="BM72" ca="1">_xlfn.LET(
_xlpm.val,IF($F72 = "",val_blankRefText,  _xldudf_CX_GET(CX_ENTITY,($F72),BM$11,BM$14,,(BM$60))),
_xlpm.Res, IF(OR(_xlpm.val="",_xlpm.val="Error"),"",_xlpm.val),
_xlpm.Res
)</f>
        <v>#NAME?</v>
      </c>
      <c r="BN72" s="1669" t="e" cm="1">
        <f t="array" aca="1" ref="BN72" ca="1">_xlfn.LET(
_xlpm.val,IF($F72 = "",val_blankRefText,  _xldudf_CX_GET(CX_ENTITY,($F72),BN$11,BN$14,,(BN$60))),
_xlpm.Res, IF(OR(_xlpm.val="",_xlpm.val="Error"),"",_xlpm.val),
_xlpm.Res
)</f>
        <v>#NAME?</v>
      </c>
      <c r="BO72" s="2095"/>
      <c r="BP72" s="2095"/>
      <c r="BQ72" s="2095"/>
      <c r="BR72" s="2095"/>
      <c r="BS72" s="2095"/>
      <c r="BT72" s="2095"/>
      <c r="BU72" s="2095"/>
      <c r="BV72" s="2095"/>
      <c r="BW72" s="2095"/>
      <c r="BX72" s="2095"/>
      <c r="BY72" s="2095"/>
      <c r="BZ72" s="2095"/>
      <c r="CA72" s="926"/>
      <c r="CB72" s="921"/>
      <c r="CC72" s="927"/>
      <c r="CD72" s="920" t="e" cm="1">
        <f t="array" aca="1" ref="CD72" ca="1">_xlfn.XLOOKUP(BS!CD$11, array_timeline, BS!$AD72:$BN72)</f>
        <v>#NAME?</v>
      </c>
      <c r="CE72" s="920" t="e" cm="1">
        <f t="array" aca="1" ref="CE72" ca="1">_xlfn.XLOOKUP(BS!CE$11, array_timeline, BS!$AD72:$BN72)</f>
        <v>#NAME?</v>
      </c>
      <c r="CF72" s="925"/>
      <c r="CG72" s="920" t="e">
        <f t="shared" ref="CG72:CH72" ca="1" si="25">CG31</f>
        <v>#NAME?</v>
      </c>
      <c r="CH72" s="920" t="e">
        <f t="shared" ca="1" si="25"/>
        <v>#NAME?</v>
      </c>
      <c r="CI72" s="787"/>
    </row>
    <row r="73" spans="1:87" ht="21" customHeight="1">
      <c r="A73" s="696"/>
      <c r="B73" s="577" t="str">
        <f t="shared" si="10"/>
        <v>Senior Instrument(s) 1</v>
      </c>
      <c r="C73" s="577" t="str">
        <f t="shared" si="10"/>
        <v>Senior Instrument(S) 1 (Company View)</v>
      </c>
      <c r="D73" s="577"/>
      <c r="E73" s="577" t="e" cm="1">
        <f t="array" aca="1" ref="E73" ca="1">_xlfn.LET(
   _xlpm.Attr,  $C73,
   _xlpm.Lookback, $E$16,
   _xlpm.QueryDate, EOMONTH(val_asOfDate,_xlpm.Lookback),
   _xlpm.ReadField, _xldudf_CX_GET(CX_ENTITY,fx_attrConverter($C73),_xlpm.QueryDate),
   _xlpm.AttrBlank, _xlpm.Attr="", _xlpm.Result,
   IF(_xlpm.AttrBlank,val_blankRefText,fx_attrConverter(_xlpm.ReadField,0)),
IF(_xlpm.Result = "Error", "", _xlpm.Result )
)</f>
        <v>#NAME?</v>
      </c>
      <c r="F73" s="577" t="str">
        <f t="shared" si="9"/>
        <v>Senior Instrument(s) 1</v>
      </c>
      <c r="G73" s="574"/>
      <c r="H73" s="578">
        <v>1</v>
      </c>
      <c r="I73" s="578">
        <v>1</v>
      </c>
      <c r="J73" s="401"/>
      <c r="K73" s="401"/>
      <c r="L73" s="579" t="b">
        <v>1</v>
      </c>
      <c r="N73" s="158"/>
      <c r="O73" s="101"/>
      <c r="P73" s="52"/>
      <c r="Q73" s="101"/>
      <c r="R73" s="101"/>
      <c r="S73" s="101"/>
      <c r="T73" s="101"/>
      <c r="U73" s="39"/>
      <c r="W73" s="930" t="str">
        <f t="shared" si="15"/>
        <v>Budget</v>
      </c>
      <c r="X73" s="857">
        <f t="shared" si="11"/>
        <v>-1</v>
      </c>
      <c r="Y73" s="2631" t="str">
        <f t="shared" si="12"/>
        <v>Senior Instrument(s): e.g. Term Loan B or Senior Secured Notes</v>
      </c>
      <c r="Z73" s="198" cm="1">
        <f t="array" ref="Z73">_xlfn.SWITCH(
    TRUE,
    $L73="",0,
    $L73=TRUE, 1,
    $L73=FALSE,-1,
)</f>
        <v>1</v>
      </c>
      <c r="AA73" s="200"/>
      <c r="AB73" s="2626" t="str">
        <f t="shared" si="13"/>
        <v>Senior Instrument(s): e.g. Term Loan B or Senior Secured Notes</v>
      </c>
      <c r="AC73" s="88"/>
      <c r="AD73" s="1669" t="e" cm="1">
        <f t="array" aca="1" ref="AD73" ca="1">_xlfn.LET(
_xlpm.val,IF($F73 = "",val_blankRefText,  _xldudf_CX_GET(CX_ENTITY,($F73),AD$11,AD$14,,(AD$60))),
_xlpm.Res, IF(OR(_xlpm.val="",_xlpm.val="Error"),"",_xlpm.val),
_xlpm.Res
)</f>
        <v>#NAME?</v>
      </c>
      <c r="AE73" s="1669" t="e" cm="1">
        <f t="array" aca="1" ref="AE73" ca="1">_xlfn.LET(
_xlpm.val,IF($F73 = "",val_blankRefText,  _xldudf_CX_GET(CX_ENTITY,($F73),AE$11,AE$14,,(AE$60))),
_xlpm.Res, IF(OR(_xlpm.val="",_xlpm.val="Error"),"",_xlpm.val),
_xlpm.Res
)</f>
        <v>#NAME?</v>
      </c>
      <c r="AF73" s="1669" t="e" cm="1">
        <f t="array" aca="1" ref="AF73" ca="1">_xlfn.LET(
_xlpm.val,IF($F73 = "",val_blankRefText,  _xldudf_CX_GET(CX_ENTITY,($F73),AF$11,AF$14,,(AF$60))),
_xlpm.Res, IF(OR(_xlpm.val="",_xlpm.val="Error"),"",_xlpm.val),
_xlpm.Res
)</f>
        <v>#NAME?</v>
      </c>
      <c r="AG73" s="1669" t="e" cm="1">
        <f t="array" aca="1" ref="AG73" ca="1">_xlfn.LET(
_xlpm.val,IF($F73 = "",val_blankRefText,  _xldudf_CX_GET(CX_ENTITY,($F73),AG$11,AG$14,,(AG$60))),
_xlpm.Res, IF(OR(_xlpm.val="",_xlpm.val="Error"),"",_xlpm.val),
_xlpm.Res
)</f>
        <v>#NAME?</v>
      </c>
      <c r="AH73" s="1669" t="e" cm="1">
        <f t="array" aca="1" ref="AH73" ca="1">_xlfn.LET(
_xlpm.val,IF($F73 = "",val_blankRefText,  _xldudf_CX_GET(CX_ENTITY,($F73),AH$11,AH$14,,(AH$60))),
_xlpm.Res, IF(OR(_xlpm.val="",_xlpm.val="Error"),"",_xlpm.val),
_xlpm.Res
)</f>
        <v>#NAME?</v>
      </c>
      <c r="AI73" s="1669" t="e" cm="1">
        <f t="array" aca="1" ref="AI73" ca="1">_xlfn.LET(
_xlpm.val,IF($F73 = "",val_blankRefText,  _xldudf_CX_GET(CX_ENTITY,($F73),AI$11,AI$14,,(AI$60))),
_xlpm.Res, IF(OR(_xlpm.val="",_xlpm.val="Error"),"",_xlpm.val),
_xlpm.Res
)</f>
        <v>#NAME?</v>
      </c>
      <c r="AJ73" s="1669" t="e" cm="1">
        <f t="array" aca="1" ref="AJ73" ca="1">_xlfn.LET(
_xlpm.val,IF($F73 = "",val_blankRefText,  _xldudf_CX_GET(CX_ENTITY,($F73),AJ$11,AJ$14,,(AJ$60))),
_xlpm.Res, IF(OR(_xlpm.val="",_xlpm.val="Error"),"",_xlpm.val),
_xlpm.Res
)</f>
        <v>#NAME?</v>
      </c>
      <c r="AK73" s="1669" t="e" cm="1">
        <f t="array" aca="1" ref="AK73" ca="1">_xlfn.LET(
_xlpm.val,IF($F73 = "",val_blankRefText,  _xldudf_CX_GET(CX_ENTITY,($F73),AK$11,AK$14,,(AK$60))),
_xlpm.Res, IF(OR(_xlpm.val="",_xlpm.val="Error"),"",_xlpm.val),
_xlpm.Res
)</f>
        <v>#NAME?</v>
      </c>
      <c r="AL73" s="1669" t="e" cm="1">
        <f t="array" aca="1" ref="AL73" ca="1">_xlfn.LET(
_xlpm.val,IF($F73 = "",val_blankRefText,  _xldudf_CX_GET(CX_ENTITY,($F73),AL$11,AL$14,,(AL$60))),
_xlpm.Res, IF(OR(_xlpm.val="",_xlpm.val="Error"),"",_xlpm.val),
_xlpm.Res
)</f>
        <v>#NAME?</v>
      </c>
      <c r="AM73" s="1669" t="e" cm="1">
        <f t="array" aca="1" ref="AM73" ca="1">_xlfn.LET(
_xlpm.val,IF($F73 = "",val_blankRefText,  _xldudf_CX_GET(CX_ENTITY,($F73),AM$11,AM$14,,(AM$60))),
_xlpm.Res, IF(OR(_xlpm.val="",_xlpm.val="Error"),"",_xlpm.val),
_xlpm.Res
)</f>
        <v>#NAME?</v>
      </c>
      <c r="AN73" s="1669" t="e" cm="1">
        <f t="array" aca="1" ref="AN73" ca="1">_xlfn.LET(
_xlpm.val,IF($F73 = "",val_blankRefText,  _xldudf_CX_GET(CX_ENTITY,($F73),AN$11,AN$14,,(AN$60))),
_xlpm.Res, IF(OR(_xlpm.val="",_xlpm.val="Error"),"",_xlpm.val),
_xlpm.Res
)</f>
        <v>#NAME?</v>
      </c>
      <c r="AO73" s="1669" t="e" cm="1">
        <f t="array" aca="1" ref="AO73" ca="1">_xlfn.LET(
_xlpm.val,IF($F73 = "",val_blankRefText,  _xldudf_CX_GET(CX_ENTITY,($F73),AO$11,AO$14,,(AO$60))),
_xlpm.Res, IF(OR(_xlpm.val="",_xlpm.val="Error"),"",_xlpm.val),
_xlpm.Res
)</f>
        <v>#NAME?</v>
      </c>
      <c r="AP73" s="1669" t="e" cm="1">
        <f t="array" aca="1" ref="AP73" ca="1">_xlfn.LET(
_xlpm.val,IF($F73 = "",val_blankRefText,  _xldudf_CX_GET(CX_ENTITY,($F73),AP$11,AP$14,,(AP$60))),
_xlpm.Res, IF(OR(_xlpm.val="",_xlpm.val="Error"),"",_xlpm.val),
_xlpm.Res
)</f>
        <v>#NAME?</v>
      </c>
      <c r="AQ73" s="1669" t="e" cm="1">
        <f t="array" aca="1" ref="AQ73" ca="1">_xlfn.LET(
_xlpm.val,IF($F73 = "",val_blankRefText,  _xldudf_CX_GET(CX_ENTITY,($F73),AQ$11,AQ$14,,(AQ$60))),
_xlpm.Res, IF(OR(_xlpm.val="",_xlpm.val="Error"),"",_xlpm.val),
_xlpm.Res
)</f>
        <v>#NAME?</v>
      </c>
      <c r="AR73" s="1669" t="e" cm="1">
        <f t="array" aca="1" ref="AR73" ca="1">_xlfn.LET(
_xlpm.val,IF($F73 = "",val_blankRefText,  _xldudf_CX_GET(CX_ENTITY,($F73),AR$11,AR$14,,(AR$60))),
_xlpm.Res, IF(OR(_xlpm.val="",_xlpm.val="Error"),"",_xlpm.val),
_xlpm.Res
)</f>
        <v>#NAME?</v>
      </c>
      <c r="AS73" s="1669" t="e" cm="1">
        <f t="array" aca="1" ref="AS73" ca="1">_xlfn.LET(
_xlpm.val,IF($F73 = "",val_blankRefText,  _xldudf_CX_GET(CX_ENTITY,($F73),AS$11,AS$14,,(AS$60))),
_xlpm.Res, IF(OR(_xlpm.val="",_xlpm.val="Error"),"",_xlpm.val),
_xlpm.Res
)</f>
        <v>#NAME?</v>
      </c>
      <c r="AT73" s="1669" t="e" cm="1">
        <f t="array" aca="1" ref="AT73" ca="1">_xlfn.LET(
_xlpm.val,IF($F73 = "",val_blankRefText,  _xldudf_CX_GET(CX_ENTITY,($F73),AT$11,AT$14,,(AT$60))),
_xlpm.Res, IF(OR(_xlpm.val="",_xlpm.val="Error"),"",_xlpm.val),
_xlpm.Res
)</f>
        <v>#NAME?</v>
      </c>
      <c r="AU73" s="1669" t="e" cm="1">
        <f t="array" aca="1" ref="AU73" ca="1">_xlfn.LET(
_xlpm.val,IF($F73 = "",val_blankRefText,  _xldudf_CX_GET(CX_ENTITY,($F73),AU$11,AU$14,,(AU$60))),
_xlpm.Res, IF(OR(_xlpm.val="",_xlpm.val="Error"),"",_xlpm.val),
_xlpm.Res
)</f>
        <v>#NAME?</v>
      </c>
      <c r="AV73" s="1669" t="e" cm="1">
        <f t="array" aca="1" ref="AV73" ca="1">_xlfn.LET(
_xlpm.val,IF($F73 = "",val_blankRefText,  _xldudf_CX_GET(CX_ENTITY,($F73),AV$11,AV$14,,(AV$60))),
_xlpm.Res, IF(OR(_xlpm.val="",_xlpm.val="Error"),"",_xlpm.val),
_xlpm.Res
)</f>
        <v>#NAME?</v>
      </c>
      <c r="AW73" s="1669" t="e" cm="1">
        <f t="array" aca="1" ref="AW73" ca="1">_xlfn.LET(
_xlpm.val,IF($F73 = "",val_blankRefText,  _xldudf_CX_GET(CX_ENTITY,($F73),AW$11,AW$14,,(AW$60))),
_xlpm.Res, IF(OR(_xlpm.val="",_xlpm.val="Error"),"",_xlpm.val),
_xlpm.Res
)</f>
        <v>#NAME?</v>
      </c>
      <c r="AX73" s="1669" t="e" cm="1">
        <f t="array" aca="1" ref="AX73" ca="1">_xlfn.LET(
_xlpm.val,IF($F73 = "",val_blankRefText,  _xldudf_CX_GET(CX_ENTITY,($F73),AX$11,AX$14,,(AX$60))),
_xlpm.Res, IF(OR(_xlpm.val="",_xlpm.val="Error"),"",_xlpm.val),
_xlpm.Res
)</f>
        <v>#NAME?</v>
      </c>
      <c r="AY73" s="1669" t="e" cm="1">
        <f t="array" aca="1" ref="AY73" ca="1">_xlfn.LET(
_xlpm.val,IF($F73 = "",val_blankRefText,  _xldudf_CX_GET(CX_ENTITY,($F73),AY$11,AY$14,,(AY$60))),
_xlpm.Res, IF(OR(_xlpm.val="",_xlpm.val="Error"),"",_xlpm.val),
_xlpm.Res
)</f>
        <v>#NAME?</v>
      </c>
      <c r="AZ73" s="1669" t="e" cm="1">
        <f t="array" aca="1" ref="AZ73" ca="1">_xlfn.LET(
_xlpm.val,IF($F73 = "",val_blankRefText,  _xldudf_CX_GET(CX_ENTITY,($F73),AZ$11,AZ$14,,(AZ$60))),
_xlpm.Res, IF(OR(_xlpm.val="",_xlpm.val="Error"),"",_xlpm.val),
_xlpm.Res
)</f>
        <v>#NAME?</v>
      </c>
      <c r="BA73" s="1669" t="e" cm="1">
        <f t="array" aca="1" ref="BA73" ca="1">_xlfn.LET(
_xlpm.val,IF($F73 = "",val_blankRefText,  _xldudf_CX_GET(CX_ENTITY,($F73),BA$11,BA$14,,(BA$60))),
_xlpm.Res, IF(OR(_xlpm.val="",_xlpm.val="Error"),"",_xlpm.val),
_xlpm.Res
)</f>
        <v>#NAME?</v>
      </c>
      <c r="BB73" s="1669" t="e" cm="1">
        <f t="array" aca="1" ref="BB73" ca="1">_xlfn.LET(
_xlpm.val,IF($F73 = "",val_blankRefText,  _xldudf_CX_GET(CX_ENTITY,($F73),BB$11,BB$14,,(BB$60))),
_xlpm.Res, IF(OR(_xlpm.val="",_xlpm.val="Error"),"",_xlpm.val),
_xlpm.Res
)</f>
        <v>#NAME?</v>
      </c>
      <c r="BC73" s="1669" t="e" cm="1">
        <f t="array" aca="1" ref="BC73" ca="1">_xlfn.LET(
_xlpm.val,IF($F73 = "",val_blankRefText,  _xldudf_CX_GET(CX_ENTITY,($F73),BC$11,BC$14,,(BC$60))),
_xlpm.Res, IF(OR(_xlpm.val="",_xlpm.val="Error"),"",_xlpm.val),
_xlpm.Res
)</f>
        <v>#NAME?</v>
      </c>
      <c r="BD73" s="1669" t="e" cm="1">
        <f t="array" aca="1" ref="BD73" ca="1">_xlfn.LET(
_xlpm.val,IF($F73 = "",val_blankRefText,  _xldudf_CX_GET(CX_ENTITY,($F73),BD$11,BD$14,,(BD$60))),
_xlpm.Res, IF(OR(_xlpm.val="",_xlpm.val="Error"),"",_xlpm.val),
_xlpm.Res
)</f>
        <v>#NAME?</v>
      </c>
      <c r="BE73" s="1669" t="e" cm="1">
        <f t="array" aca="1" ref="BE73" ca="1">_xlfn.LET(
_xlpm.val,IF($F73 = "",val_blankRefText,  _xldudf_CX_GET(CX_ENTITY,($F73),BE$11,BE$14,,(BE$60))),
_xlpm.Res, IF(OR(_xlpm.val="",_xlpm.val="Error"),"",_xlpm.val),
_xlpm.Res
)</f>
        <v>#NAME?</v>
      </c>
      <c r="BF73" s="1669" t="e" cm="1">
        <f t="array" aca="1" ref="BF73" ca="1">_xlfn.LET(
_xlpm.val,IF($F73 = "",val_blankRefText,  _xldudf_CX_GET(CX_ENTITY,($F73),BF$11,BF$14,,(BF$60))),
_xlpm.Res, IF(OR(_xlpm.val="",_xlpm.val="Error"),"",_xlpm.val),
_xlpm.Res
)</f>
        <v>#NAME?</v>
      </c>
      <c r="BG73" s="1669" t="e" cm="1">
        <f t="array" aca="1" ref="BG73" ca="1">_xlfn.LET(
_xlpm.val,IF($F73 = "",val_blankRefText,  _xldudf_CX_GET(CX_ENTITY,($F73),BG$11,BG$14,,(BG$60))),
_xlpm.Res, IF(OR(_xlpm.val="",_xlpm.val="Error"),"",_xlpm.val),
_xlpm.Res
)</f>
        <v>#NAME?</v>
      </c>
      <c r="BH73" s="1669" t="e" cm="1">
        <f t="array" aca="1" ref="BH73" ca="1">_xlfn.LET(
_xlpm.val,IF($F73 = "",val_blankRefText,  _xldudf_CX_GET(CX_ENTITY,($F73),BH$11,BH$14,,(BH$60))),
_xlpm.Res, IF(OR(_xlpm.val="",_xlpm.val="Error"),"",_xlpm.val),
_xlpm.Res
)</f>
        <v>#NAME?</v>
      </c>
      <c r="BI73" s="1669" t="e" cm="1">
        <f t="array" aca="1" ref="BI73" ca="1">_xlfn.LET(
_xlpm.val,IF($F73 = "",val_blankRefText,  _xldudf_CX_GET(CX_ENTITY,($F73),BI$11,BI$14,,(BI$60))),
_xlpm.Res, IF(OR(_xlpm.val="",_xlpm.val="Error"),"",_xlpm.val),
_xlpm.Res
)</f>
        <v>#NAME?</v>
      </c>
      <c r="BJ73" s="1669" t="e" cm="1">
        <f t="array" aca="1" ref="BJ73" ca="1">_xlfn.LET(
_xlpm.val,IF($F73 = "",val_blankRefText,  _xldudf_CX_GET(CX_ENTITY,($F73),BJ$11,BJ$14,,(BJ$60))),
_xlpm.Res, IF(OR(_xlpm.val="",_xlpm.val="Error"),"",_xlpm.val),
_xlpm.Res
)</f>
        <v>#NAME?</v>
      </c>
      <c r="BK73" s="1669" t="e" cm="1">
        <f t="array" aca="1" ref="BK73" ca="1">_xlfn.LET(
_xlpm.val,IF($F73 = "",val_blankRefText,  _xldudf_CX_GET(CX_ENTITY,($F73),BK$11,BK$14,,(BK$60))),
_xlpm.Res, IF(OR(_xlpm.val="",_xlpm.val="Error"),"",_xlpm.val),
_xlpm.Res
)</f>
        <v>#NAME?</v>
      </c>
      <c r="BL73" s="1669" t="e" cm="1">
        <f t="array" aca="1" ref="BL73" ca="1">_xlfn.LET(
_xlpm.val,IF($F73 = "",val_blankRefText,  _xldudf_CX_GET(CX_ENTITY,($F73),BL$11,BL$14,,(BL$60))),
_xlpm.Res, IF(OR(_xlpm.val="",_xlpm.val="Error"),"",_xlpm.val),
_xlpm.Res
)</f>
        <v>#NAME?</v>
      </c>
      <c r="BM73" s="1669" t="e" cm="1">
        <f t="array" aca="1" ref="BM73" ca="1">_xlfn.LET(
_xlpm.val,IF($F73 = "",val_blankRefText,  _xldudf_CX_GET(CX_ENTITY,($F73),BM$11,BM$14,,(BM$60))),
_xlpm.Res, IF(OR(_xlpm.val="",_xlpm.val="Error"),"",_xlpm.val),
_xlpm.Res
)</f>
        <v>#NAME?</v>
      </c>
      <c r="BN73" s="1669" t="e" cm="1">
        <f t="array" aca="1" ref="BN73" ca="1">_xlfn.LET(
_xlpm.val,IF($F73 = "",val_blankRefText,  _xldudf_CX_GET(CX_ENTITY,($F73),BN$11,BN$14,,(BN$60))),
_xlpm.Res, IF(OR(_xlpm.val="",_xlpm.val="Error"),"",_xlpm.val),
_xlpm.Res
)</f>
        <v>#NAME?</v>
      </c>
      <c r="BO73" s="2095"/>
      <c r="BP73" s="2095"/>
      <c r="BQ73" s="2095"/>
      <c r="BR73" s="2095"/>
      <c r="BS73" s="2095"/>
      <c r="BT73" s="2095"/>
      <c r="BU73" s="2095"/>
      <c r="BV73" s="2095"/>
      <c r="BW73" s="2095"/>
      <c r="BX73" s="2095"/>
      <c r="BY73" s="2095"/>
      <c r="BZ73" s="2095"/>
      <c r="CA73" s="926"/>
      <c r="CB73" s="921"/>
      <c r="CC73" s="927"/>
      <c r="CD73" s="920" t="e" cm="1">
        <f t="array" aca="1" ref="CD73" ca="1">_xlfn.XLOOKUP(BS!CD$11, array_timeline, BS!$AD73:$BN73)</f>
        <v>#NAME?</v>
      </c>
      <c r="CE73" s="920" t="e" cm="1">
        <f t="array" aca="1" ref="CE73" ca="1">_xlfn.XLOOKUP(BS!CE$11, array_timeline, BS!$AD73:$BN73)</f>
        <v>#NAME?</v>
      </c>
      <c r="CF73" s="925"/>
      <c r="CG73" s="920" t="e">
        <f t="shared" ref="CG73:CH73" ca="1" si="26">CG32</f>
        <v>#NAME?</v>
      </c>
      <c r="CH73" s="920" t="e">
        <f t="shared" ca="1" si="26"/>
        <v>#NAME?</v>
      </c>
      <c r="CI73" s="787"/>
    </row>
    <row r="74" spans="1:87" ht="21" customHeight="1">
      <c r="A74" s="696"/>
      <c r="B74" s="577" t="str">
        <f t="shared" si="10"/>
        <v>Junior Instrument(s)</v>
      </c>
      <c r="C74" s="577" t="str">
        <f t="shared" si="10"/>
        <v>Junior Instrument(S) (Company View)</v>
      </c>
      <c r="D74" s="577"/>
      <c r="E74" s="577" t="e" cm="1">
        <f t="array" aca="1" ref="E74" ca="1">_xlfn.LET(
   _xlpm.Attr,  $C74,
   _xlpm.Lookback, $E$16,
   _xlpm.QueryDate, EOMONTH(val_asOfDate,_xlpm.Lookback),
   _xlpm.ReadField, _xldudf_CX_GET(CX_ENTITY,fx_attrConverter($C74),_xlpm.QueryDate),
   _xlpm.AttrBlank, _xlpm.Attr="", _xlpm.Result,
   IF(_xlpm.AttrBlank,val_blankRefText,fx_attrConverter(_xlpm.ReadField,0)),
IF(_xlpm.Result = "Error", "", _xlpm.Result )
)</f>
        <v>#NAME?</v>
      </c>
      <c r="F74" s="577" t="str">
        <f t="shared" si="9"/>
        <v>Junior Instrument(s)</v>
      </c>
      <c r="G74" s="574"/>
      <c r="H74" s="578">
        <v>1</v>
      </c>
      <c r="I74" s="578">
        <v>1</v>
      </c>
      <c r="J74" s="401"/>
      <c r="K74" s="401"/>
      <c r="L74" s="579" t="b">
        <v>1</v>
      </c>
      <c r="N74" s="158"/>
      <c r="O74" s="101"/>
      <c r="P74" s="52"/>
      <c r="Q74" s="101"/>
      <c r="R74" s="126"/>
      <c r="S74" s="101"/>
      <c r="T74" s="101"/>
      <c r="U74" s="39"/>
      <c r="W74" s="930" t="str">
        <f t="shared" si="15"/>
        <v>Budget</v>
      </c>
      <c r="X74" s="857">
        <f t="shared" si="11"/>
        <v>-1</v>
      </c>
      <c r="Y74" s="2631" t="str">
        <f t="shared" si="12"/>
        <v>Junior Instrument(s): e.g. Second Lien (Junior) or Unsecured Notes</v>
      </c>
      <c r="Z74" s="198" cm="1">
        <f t="array" ref="Z74">_xlfn.SWITCH(
    TRUE,
    $L74="",0,
    $L74=TRUE, 1,
    $L74=FALSE,-1,
)</f>
        <v>1</v>
      </c>
      <c r="AA74" s="200"/>
      <c r="AB74" s="2626" t="str">
        <f t="shared" si="13"/>
        <v>Junior Instrument(s): e.g. Second Lien (Junior) or Unsecured Notes</v>
      </c>
      <c r="AC74" s="88"/>
      <c r="AD74" s="1669" t="e" cm="1">
        <f t="array" aca="1" ref="AD74" ca="1">_xlfn.LET(
_xlpm.val,IF($F74 = "",val_blankRefText,  _xldudf_CX_GET(CX_ENTITY,($F74),AD$11,AD$14,,(AD$60))),
_xlpm.Res, IF(OR(_xlpm.val="",_xlpm.val="Error"),"",_xlpm.val),
_xlpm.Res
)</f>
        <v>#NAME?</v>
      </c>
      <c r="AE74" s="1669" t="e" cm="1">
        <f t="array" aca="1" ref="AE74" ca="1">_xlfn.LET(
_xlpm.val,IF($F74 = "",val_blankRefText,  _xldudf_CX_GET(CX_ENTITY,($F74),AE$11,AE$14,,(AE$60))),
_xlpm.Res, IF(OR(_xlpm.val="",_xlpm.val="Error"),"",_xlpm.val),
_xlpm.Res
)</f>
        <v>#NAME?</v>
      </c>
      <c r="AF74" s="1669" t="e" cm="1">
        <f t="array" aca="1" ref="AF74" ca="1">_xlfn.LET(
_xlpm.val,IF($F74 = "",val_blankRefText,  _xldudf_CX_GET(CX_ENTITY,($F74),AF$11,AF$14,,(AF$60))),
_xlpm.Res, IF(OR(_xlpm.val="",_xlpm.val="Error"),"",_xlpm.val),
_xlpm.Res
)</f>
        <v>#NAME?</v>
      </c>
      <c r="AG74" s="1669" t="e" cm="1">
        <f t="array" aca="1" ref="AG74" ca="1">_xlfn.LET(
_xlpm.val,IF($F74 = "",val_blankRefText,  _xldudf_CX_GET(CX_ENTITY,($F74),AG$11,AG$14,,(AG$60))),
_xlpm.Res, IF(OR(_xlpm.val="",_xlpm.val="Error"),"",_xlpm.val),
_xlpm.Res
)</f>
        <v>#NAME?</v>
      </c>
      <c r="AH74" s="1669" t="e" cm="1">
        <f t="array" aca="1" ref="AH74" ca="1">_xlfn.LET(
_xlpm.val,IF($F74 = "",val_blankRefText,  _xldudf_CX_GET(CX_ENTITY,($F74),AH$11,AH$14,,(AH$60))),
_xlpm.Res, IF(OR(_xlpm.val="",_xlpm.val="Error"),"",_xlpm.val),
_xlpm.Res
)</f>
        <v>#NAME?</v>
      </c>
      <c r="AI74" s="1669" t="e" cm="1">
        <f t="array" aca="1" ref="AI74" ca="1">_xlfn.LET(
_xlpm.val,IF($F74 = "",val_blankRefText,  _xldudf_CX_GET(CX_ENTITY,($F74),AI$11,AI$14,,(AI$60))),
_xlpm.Res, IF(OR(_xlpm.val="",_xlpm.val="Error"),"",_xlpm.val),
_xlpm.Res
)</f>
        <v>#NAME?</v>
      </c>
      <c r="AJ74" s="1669" t="e" cm="1">
        <f t="array" aca="1" ref="AJ74" ca="1">_xlfn.LET(
_xlpm.val,IF($F74 = "",val_blankRefText,  _xldudf_CX_GET(CX_ENTITY,($F74),AJ$11,AJ$14,,(AJ$60))),
_xlpm.Res, IF(OR(_xlpm.val="",_xlpm.val="Error"),"",_xlpm.val),
_xlpm.Res
)</f>
        <v>#NAME?</v>
      </c>
      <c r="AK74" s="1669" t="e" cm="1">
        <f t="array" aca="1" ref="AK74" ca="1">_xlfn.LET(
_xlpm.val,IF($F74 = "",val_blankRefText,  _xldudf_CX_GET(CX_ENTITY,($F74),AK$11,AK$14,,(AK$60))),
_xlpm.Res, IF(OR(_xlpm.val="",_xlpm.val="Error"),"",_xlpm.val),
_xlpm.Res
)</f>
        <v>#NAME?</v>
      </c>
      <c r="AL74" s="1669" t="e" cm="1">
        <f t="array" aca="1" ref="AL74" ca="1">_xlfn.LET(
_xlpm.val,IF($F74 = "",val_blankRefText,  _xldudf_CX_GET(CX_ENTITY,($F74),AL$11,AL$14,,(AL$60))),
_xlpm.Res, IF(OR(_xlpm.val="",_xlpm.val="Error"),"",_xlpm.val),
_xlpm.Res
)</f>
        <v>#NAME?</v>
      </c>
      <c r="AM74" s="1669" t="e" cm="1">
        <f t="array" aca="1" ref="AM74" ca="1">_xlfn.LET(
_xlpm.val,IF($F74 = "",val_blankRefText,  _xldudf_CX_GET(CX_ENTITY,($F74),AM$11,AM$14,,(AM$60))),
_xlpm.Res, IF(OR(_xlpm.val="",_xlpm.val="Error"),"",_xlpm.val),
_xlpm.Res
)</f>
        <v>#NAME?</v>
      </c>
      <c r="AN74" s="1669" t="e" cm="1">
        <f t="array" aca="1" ref="AN74" ca="1">_xlfn.LET(
_xlpm.val,IF($F74 = "",val_blankRefText,  _xldudf_CX_GET(CX_ENTITY,($F74),AN$11,AN$14,,(AN$60))),
_xlpm.Res, IF(OR(_xlpm.val="",_xlpm.val="Error"),"",_xlpm.val),
_xlpm.Res
)</f>
        <v>#NAME?</v>
      </c>
      <c r="AO74" s="1669" t="e" cm="1">
        <f t="array" aca="1" ref="AO74" ca="1">_xlfn.LET(
_xlpm.val,IF($F74 = "",val_blankRefText,  _xldudf_CX_GET(CX_ENTITY,($F74),AO$11,AO$14,,(AO$60))),
_xlpm.Res, IF(OR(_xlpm.val="",_xlpm.val="Error"),"",_xlpm.val),
_xlpm.Res
)</f>
        <v>#NAME?</v>
      </c>
      <c r="AP74" s="1669" t="e" cm="1">
        <f t="array" aca="1" ref="AP74" ca="1">_xlfn.LET(
_xlpm.val,IF($F74 = "",val_blankRefText,  _xldudf_CX_GET(CX_ENTITY,($F74),AP$11,AP$14,,(AP$60))),
_xlpm.Res, IF(OR(_xlpm.val="",_xlpm.val="Error"),"",_xlpm.val),
_xlpm.Res
)</f>
        <v>#NAME?</v>
      </c>
      <c r="AQ74" s="1669" t="e" cm="1">
        <f t="array" aca="1" ref="AQ74" ca="1">_xlfn.LET(
_xlpm.val,IF($F74 = "",val_blankRefText,  _xldudf_CX_GET(CX_ENTITY,($F74),AQ$11,AQ$14,,(AQ$60))),
_xlpm.Res, IF(OR(_xlpm.val="",_xlpm.val="Error"),"",_xlpm.val),
_xlpm.Res
)</f>
        <v>#NAME?</v>
      </c>
      <c r="AR74" s="1669" t="e" cm="1">
        <f t="array" aca="1" ref="AR74" ca="1">_xlfn.LET(
_xlpm.val,IF($F74 = "",val_blankRefText,  _xldudf_CX_GET(CX_ENTITY,($F74),AR$11,AR$14,,(AR$60))),
_xlpm.Res, IF(OR(_xlpm.val="",_xlpm.val="Error"),"",_xlpm.val),
_xlpm.Res
)</f>
        <v>#NAME?</v>
      </c>
      <c r="AS74" s="1669" t="e" cm="1">
        <f t="array" aca="1" ref="AS74" ca="1">_xlfn.LET(
_xlpm.val,IF($F74 = "",val_blankRefText,  _xldudf_CX_GET(CX_ENTITY,($F74),AS$11,AS$14,,(AS$60))),
_xlpm.Res, IF(OR(_xlpm.val="",_xlpm.val="Error"),"",_xlpm.val),
_xlpm.Res
)</f>
        <v>#NAME?</v>
      </c>
      <c r="AT74" s="1669" t="e" cm="1">
        <f t="array" aca="1" ref="AT74" ca="1">_xlfn.LET(
_xlpm.val,IF($F74 = "",val_blankRefText,  _xldudf_CX_GET(CX_ENTITY,($F74),AT$11,AT$14,,(AT$60))),
_xlpm.Res, IF(OR(_xlpm.val="",_xlpm.val="Error"),"",_xlpm.val),
_xlpm.Res
)</f>
        <v>#NAME?</v>
      </c>
      <c r="AU74" s="1669" t="e" cm="1">
        <f t="array" aca="1" ref="AU74" ca="1">_xlfn.LET(
_xlpm.val,IF($F74 = "",val_blankRefText,  _xldudf_CX_GET(CX_ENTITY,($F74),AU$11,AU$14,,(AU$60))),
_xlpm.Res, IF(OR(_xlpm.val="",_xlpm.val="Error"),"",_xlpm.val),
_xlpm.Res
)</f>
        <v>#NAME?</v>
      </c>
      <c r="AV74" s="1669" t="e" cm="1">
        <f t="array" aca="1" ref="AV74" ca="1">_xlfn.LET(
_xlpm.val,IF($F74 = "",val_blankRefText,  _xldudf_CX_GET(CX_ENTITY,($F74),AV$11,AV$14,,(AV$60))),
_xlpm.Res, IF(OR(_xlpm.val="",_xlpm.val="Error"),"",_xlpm.val),
_xlpm.Res
)</f>
        <v>#NAME?</v>
      </c>
      <c r="AW74" s="1669" t="e" cm="1">
        <f t="array" aca="1" ref="AW74" ca="1">_xlfn.LET(
_xlpm.val,IF($F74 = "",val_blankRefText,  _xldudf_CX_GET(CX_ENTITY,($F74),AW$11,AW$14,,(AW$60))),
_xlpm.Res, IF(OR(_xlpm.val="",_xlpm.val="Error"),"",_xlpm.val),
_xlpm.Res
)</f>
        <v>#NAME?</v>
      </c>
      <c r="AX74" s="1669" t="e" cm="1">
        <f t="array" aca="1" ref="AX74" ca="1">_xlfn.LET(
_xlpm.val,IF($F74 = "",val_blankRefText,  _xldudf_CX_GET(CX_ENTITY,($F74),AX$11,AX$14,,(AX$60))),
_xlpm.Res, IF(OR(_xlpm.val="",_xlpm.val="Error"),"",_xlpm.val),
_xlpm.Res
)</f>
        <v>#NAME?</v>
      </c>
      <c r="AY74" s="1669" t="e" cm="1">
        <f t="array" aca="1" ref="AY74" ca="1">_xlfn.LET(
_xlpm.val,IF($F74 = "",val_blankRefText,  _xldudf_CX_GET(CX_ENTITY,($F74),AY$11,AY$14,,(AY$60))),
_xlpm.Res, IF(OR(_xlpm.val="",_xlpm.val="Error"),"",_xlpm.val),
_xlpm.Res
)</f>
        <v>#NAME?</v>
      </c>
      <c r="AZ74" s="1669" t="e" cm="1">
        <f t="array" aca="1" ref="AZ74" ca="1">_xlfn.LET(
_xlpm.val,IF($F74 = "",val_blankRefText,  _xldudf_CX_GET(CX_ENTITY,($F74),AZ$11,AZ$14,,(AZ$60))),
_xlpm.Res, IF(OR(_xlpm.val="",_xlpm.val="Error"),"",_xlpm.val),
_xlpm.Res
)</f>
        <v>#NAME?</v>
      </c>
      <c r="BA74" s="1669" t="e" cm="1">
        <f t="array" aca="1" ref="BA74" ca="1">_xlfn.LET(
_xlpm.val,IF($F74 = "",val_blankRefText,  _xldudf_CX_GET(CX_ENTITY,($F74),BA$11,BA$14,,(BA$60))),
_xlpm.Res, IF(OR(_xlpm.val="",_xlpm.val="Error"),"",_xlpm.val),
_xlpm.Res
)</f>
        <v>#NAME?</v>
      </c>
      <c r="BB74" s="1669" t="e" cm="1">
        <f t="array" aca="1" ref="BB74" ca="1">_xlfn.LET(
_xlpm.val,IF($F74 = "",val_blankRefText,  _xldudf_CX_GET(CX_ENTITY,($F74),BB$11,BB$14,,(BB$60))),
_xlpm.Res, IF(OR(_xlpm.val="",_xlpm.val="Error"),"",_xlpm.val),
_xlpm.Res
)</f>
        <v>#NAME?</v>
      </c>
      <c r="BC74" s="1669" t="e" cm="1">
        <f t="array" aca="1" ref="BC74" ca="1">_xlfn.LET(
_xlpm.val,IF($F74 = "",val_blankRefText,  _xldudf_CX_GET(CX_ENTITY,($F74),BC$11,BC$14,,(BC$60))),
_xlpm.Res, IF(OR(_xlpm.val="",_xlpm.val="Error"),"",_xlpm.val),
_xlpm.Res
)</f>
        <v>#NAME?</v>
      </c>
      <c r="BD74" s="1669" t="e" cm="1">
        <f t="array" aca="1" ref="BD74" ca="1">_xlfn.LET(
_xlpm.val,IF($F74 = "",val_blankRefText,  _xldudf_CX_GET(CX_ENTITY,($F74),BD$11,BD$14,,(BD$60))),
_xlpm.Res, IF(OR(_xlpm.val="",_xlpm.val="Error"),"",_xlpm.val),
_xlpm.Res
)</f>
        <v>#NAME?</v>
      </c>
      <c r="BE74" s="1669" t="e" cm="1">
        <f t="array" aca="1" ref="BE74" ca="1">_xlfn.LET(
_xlpm.val,IF($F74 = "",val_blankRefText,  _xldudf_CX_GET(CX_ENTITY,($F74),BE$11,BE$14,,(BE$60))),
_xlpm.Res, IF(OR(_xlpm.val="",_xlpm.val="Error"),"",_xlpm.val),
_xlpm.Res
)</f>
        <v>#NAME?</v>
      </c>
      <c r="BF74" s="1669" t="e" cm="1">
        <f t="array" aca="1" ref="BF74" ca="1">_xlfn.LET(
_xlpm.val,IF($F74 = "",val_blankRefText,  _xldudf_CX_GET(CX_ENTITY,($F74),BF$11,BF$14,,(BF$60))),
_xlpm.Res, IF(OR(_xlpm.val="",_xlpm.val="Error"),"",_xlpm.val),
_xlpm.Res
)</f>
        <v>#NAME?</v>
      </c>
      <c r="BG74" s="1669" t="e" cm="1">
        <f t="array" aca="1" ref="BG74" ca="1">_xlfn.LET(
_xlpm.val,IF($F74 = "",val_blankRefText,  _xldudf_CX_GET(CX_ENTITY,($F74),BG$11,BG$14,,(BG$60))),
_xlpm.Res, IF(OR(_xlpm.val="",_xlpm.val="Error"),"",_xlpm.val),
_xlpm.Res
)</f>
        <v>#NAME?</v>
      </c>
      <c r="BH74" s="1669" t="e" cm="1">
        <f t="array" aca="1" ref="BH74" ca="1">_xlfn.LET(
_xlpm.val,IF($F74 = "",val_blankRefText,  _xldudf_CX_GET(CX_ENTITY,($F74),BH$11,BH$14,,(BH$60))),
_xlpm.Res, IF(OR(_xlpm.val="",_xlpm.val="Error"),"",_xlpm.val),
_xlpm.Res
)</f>
        <v>#NAME?</v>
      </c>
      <c r="BI74" s="1669" t="e" cm="1">
        <f t="array" aca="1" ref="BI74" ca="1">_xlfn.LET(
_xlpm.val,IF($F74 = "",val_blankRefText,  _xldudf_CX_GET(CX_ENTITY,($F74),BI$11,BI$14,,(BI$60))),
_xlpm.Res, IF(OR(_xlpm.val="",_xlpm.val="Error"),"",_xlpm.val),
_xlpm.Res
)</f>
        <v>#NAME?</v>
      </c>
      <c r="BJ74" s="1669" t="e" cm="1">
        <f t="array" aca="1" ref="BJ74" ca="1">_xlfn.LET(
_xlpm.val,IF($F74 = "",val_blankRefText,  _xldudf_CX_GET(CX_ENTITY,($F74),BJ$11,BJ$14,,(BJ$60))),
_xlpm.Res, IF(OR(_xlpm.val="",_xlpm.val="Error"),"",_xlpm.val),
_xlpm.Res
)</f>
        <v>#NAME?</v>
      </c>
      <c r="BK74" s="1669" t="e" cm="1">
        <f t="array" aca="1" ref="BK74" ca="1">_xlfn.LET(
_xlpm.val,IF($F74 = "",val_blankRefText,  _xldudf_CX_GET(CX_ENTITY,($F74),BK$11,BK$14,,(BK$60))),
_xlpm.Res, IF(OR(_xlpm.val="",_xlpm.val="Error"),"",_xlpm.val),
_xlpm.Res
)</f>
        <v>#NAME?</v>
      </c>
      <c r="BL74" s="1669" t="e" cm="1">
        <f t="array" aca="1" ref="BL74" ca="1">_xlfn.LET(
_xlpm.val,IF($F74 = "",val_blankRefText,  _xldudf_CX_GET(CX_ENTITY,($F74),BL$11,BL$14,,(BL$60))),
_xlpm.Res, IF(OR(_xlpm.val="",_xlpm.val="Error"),"",_xlpm.val),
_xlpm.Res
)</f>
        <v>#NAME?</v>
      </c>
      <c r="BM74" s="1669" t="e" cm="1">
        <f t="array" aca="1" ref="BM74" ca="1">_xlfn.LET(
_xlpm.val,IF($F74 = "",val_blankRefText,  _xldudf_CX_GET(CX_ENTITY,($F74),BM$11,BM$14,,(BM$60))),
_xlpm.Res, IF(OR(_xlpm.val="",_xlpm.val="Error"),"",_xlpm.val),
_xlpm.Res
)</f>
        <v>#NAME?</v>
      </c>
      <c r="BN74" s="1669" t="e" cm="1">
        <f t="array" aca="1" ref="BN74" ca="1">_xlfn.LET(
_xlpm.val,IF($F74 = "",val_blankRefText,  _xldudf_CX_GET(CX_ENTITY,($F74),BN$11,BN$14,,(BN$60))),
_xlpm.Res, IF(OR(_xlpm.val="",_xlpm.val="Error"),"",_xlpm.val),
_xlpm.Res
)</f>
        <v>#NAME?</v>
      </c>
      <c r="BO74" s="2095"/>
      <c r="BP74" s="2095"/>
      <c r="BQ74" s="2095"/>
      <c r="BR74" s="2095"/>
      <c r="BS74" s="2095"/>
      <c r="BT74" s="2095"/>
      <c r="BU74" s="2095"/>
      <c r="BV74" s="2095"/>
      <c r="BW74" s="2095"/>
      <c r="BX74" s="2095"/>
      <c r="BY74" s="2095"/>
      <c r="BZ74" s="2095"/>
      <c r="CA74" s="926"/>
      <c r="CB74" s="921"/>
      <c r="CC74" s="927"/>
      <c r="CD74" s="920" t="e" cm="1">
        <f t="array" aca="1" ref="CD74" ca="1">_xlfn.XLOOKUP(BS!CD$11, array_timeline, BS!$AD74:$BN74)</f>
        <v>#NAME?</v>
      </c>
      <c r="CE74" s="920" t="e" cm="1">
        <f t="array" aca="1" ref="CE74" ca="1">_xlfn.XLOOKUP(BS!CE$11, array_timeline, BS!$AD74:$BN74)</f>
        <v>#NAME?</v>
      </c>
      <c r="CF74" s="925"/>
      <c r="CG74" s="920" t="e">
        <f t="shared" ref="CG74:CH74" ca="1" si="27">CG33</f>
        <v>#NAME?</v>
      </c>
      <c r="CH74" s="920" t="e">
        <f t="shared" ca="1" si="27"/>
        <v>#NAME?</v>
      </c>
      <c r="CI74" s="787"/>
    </row>
    <row r="75" spans="1:87" ht="21" customHeight="1">
      <c r="A75" s="696"/>
      <c r="B75" s="577" t="str">
        <f t="shared" si="10"/>
        <v>Others Instrument(s)</v>
      </c>
      <c r="C75" s="577" t="str">
        <f t="shared" si="10"/>
        <v>Others Instrument(s) (Company View)</v>
      </c>
      <c r="D75" s="577"/>
      <c r="E75" s="577" t="e" cm="1">
        <f t="array" aca="1" ref="E75" ca="1">_xlfn.LET(
   _xlpm.Attr,  $C75,
   _xlpm.Lookback, $E$16,
   _xlpm.QueryDate, EOMONTH(val_asOfDate,_xlpm.Lookback),
   _xlpm.ReadField, _xldudf_CX_GET(CX_ENTITY,fx_attrConverter($C75),_xlpm.QueryDate),
   _xlpm.AttrBlank, _xlpm.Attr="", _xlpm.Result,
   IF(_xlpm.AttrBlank,val_blankRefText,fx_attrConverter(_xlpm.ReadField,0)),
IF(_xlpm.Result = "Error", "", _xlpm.Result )
)</f>
        <v>#NAME?</v>
      </c>
      <c r="F75" s="577" t="str">
        <f t="shared" si="9"/>
        <v>Others Instrument(s)</v>
      </c>
      <c r="G75" s="574"/>
      <c r="H75" s="578">
        <v>1</v>
      </c>
      <c r="I75" s="578">
        <v>1</v>
      </c>
      <c r="J75" s="401"/>
      <c r="K75" s="401"/>
      <c r="L75" s="579" t="b">
        <v>1</v>
      </c>
      <c r="N75" s="158"/>
      <c r="O75" s="101"/>
      <c r="P75" s="52"/>
      <c r="Q75" s="101"/>
      <c r="R75" s="101"/>
      <c r="S75" s="101"/>
      <c r="T75" s="101"/>
      <c r="U75" s="39"/>
      <c r="W75" s="930" t="str">
        <f t="shared" si="15"/>
        <v>Budget</v>
      </c>
      <c r="X75" s="857">
        <f t="shared" si="11"/>
        <v>-1</v>
      </c>
      <c r="Y75" s="2631" t="str">
        <f t="shared" si="12"/>
        <v>Others Instrument(s)</v>
      </c>
      <c r="Z75" s="198" cm="1">
        <f t="array" ref="Z75">_xlfn.SWITCH(
    TRUE,
    $L75="",0,
    $L75=TRUE, 1,
    $L75=FALSE,-1,
)</f>
        <v>1</v>
      </c>
      <c r="AA75" s="200"/>
      <c r="AB75" s="2626" t="str">
        <f t="shared" si="13"/>
        <v>Others Instrument(s)</v>
      </c>
      <c r="AC75" s="88"/>
      <c r="AD75" s="1669" t="e" cm="1">
        <f t="array" aca="1" ref="AD75" ca="1">_xlfn.LET(
_xlpm.val,IF($F75 = "",val_blankRefText,  _xldudf_CX_GET(CX_ENTITY,($F75),AD$11,AD$14,,(AD$60))),
_xlpm.Res, IF(OR(_xlpm.val="",_xlpm.val="Error"),"",_xlpm.val),
_xlpm.Res
)</f>
        <v>#NAME?</v>
      </c>
      <c r="AE75" s="1669" t="e" cm="1">
        <f t="array" aca="1" ref="AE75" ca="1">_xlfn.LET(
_xlpm.val,IF($F75 = "",val_blankRefText,  _xldudf_CX_GET(CX_ENTITY,($F75),AE$11,AE$14,,(AE$60))),
_xlpm.Res, IF(OR(_xlpm.val="",_xlpm.val="Error"),"",_xlpm.val),
_xlpm.Res
)</f>
        <v>#NAME?</v>
      </c>
      <c r="AF75" s="1669" t="e" cm="1">
        <f t="array" aca="1" ref="AF75" ca="1">_xlfn.LET(
_xlpm.val,IF($F75 = "",val_blankRefText,  _xldudf_CX_GET(CX_ENTITY,($F75),AF$11,AF$14,,(AF$60))),
_xlpm.Res, IF(OR(_xlpm.val="",_xlpm.val="Error"),"",_xlpm.val),
_xlpm.Res
)</f>
        <v>#NAME?</v>
      </c>
      <c r="AG75" s="1669" t="e" cm="1">
        <f t="array" aca="1" ref="AG75" ca="1">_xlfn.LET(
_xlpm.val,IF($F75 = "",val_blankRefText,  _xldudf_CX_GET(CX_ENTITY,($F75),AG$11,AG$14,,(AG$60))),
_xlpm.Res, IF(OR(_xlpm.val="",_xlpm.val="Error"),"",_xlpm.val),
_xlpm.Res
)</f>
        <v>#NAME?</v>
      </c>
      <c r="AH75" s="1669" t="e" cm="1">
        <f t="array" aca="1" ref="AH75" ca="1">_xlfn.LET(
_xlpm.val,IF($F75 = "",val_blankRefText,  _xldudf_CX_GET(CX_ENTITY,($F75),AH$11,AH$14,,(AH$60))),
_xlpm.Res, IF(OR(_xlpm.val="",_xlpm.val="Error"),"",_xlpm.val),
_xlpm.Res
)</f>
        <v>#NAME?</v>
      </c>
      <c r="AI75" s="1669" t="e" cm="1">
        <f t="array" aca="1" ref="AI75" ca="1">_xlfn.LET(
_xlpm.val,IF($F75 = "",val_blankRefText,  _xldudf_CX_GET(CX_ENTITY,($F75),AI$11,AI$14,,(AI$60))),
_xlpm.Res, IF(OR(_xlpm.val="",_xlpm.val="Error"),"",_xlpm.val),
_xlpm.Res
)</f>
        <v>#NAME?</v>
      </c>
      <c r="AJ75" s="1669" t="e" cm="1">
        <f t="array" aca="1" ref="AJ75" ca="1">_xlfn.LET(
_xlpm.val,IF($F75 = "",val_blankRefText,  _xldudf_CX_GET(CX_ENTITY,($F75),AJ$11,AJ$14,,(AJ$60))),
_xlpm.Res, IF(OR(_xlpm.val="",_xlpm.val="Error"),"",_xlpm.val),
_xlpm.Res
)</f>
        <v>#NAME?</v>
      </c>
      <c r="AK75" s="1669" t="e" cm="1">
        <f t="array" aca="1" ref="AK75" ca="1">_xlfn.LET(
_xlpm.val,IF($F75 = "",val_blankRefText,  _xldudf_CX_GET(CX_ENTITY,($F75),AK$11,AK$14,,(AK$60))),
_xlpm.Res, IF(OR(_xlpm.val="",_xlpm.val="Error"),"",_xlpm.val),
_xlpm.Res
)</f>
        <v>#NAME?</v>
      </c>
      <c r="AL75" s="1669" t="e" cm="1">
        <f t="array" aca="1" ref="AL75" ca="1">_xlfn.LET(
_xlpm.val,IF($F75 = "",val_blankRefText,  _xldudf_CX_GET(CX_ENTITY,($F75),AL$11,AL$14,,(AL$60))),
_xlpm.Res, IF(OR(_xlpm.val="",_xlpm.val="Error"),"",_xlpm.val),
_xlpm.Res
)</f>
        <v>#NAME?</v>
      </c>
      <c r="AM75" s="1669" t="e" cm="1">
        <f t="array" aca="1" ref="AM75" ca="1">_xlfn.LET(
_xlpm.val,IF($F75 = "",val_blankRefText,  _xldudf_CX_GET(CX_ENTITY,($F75),AM$11,AM$14,,(AM$60))),
_xlpm.Res, IF(OR(_xlpm.val="",_xlpm.val="Error"),"",_xlpm.val),
_xlpm.Res
)</f>
        <v>#NAME?</v>
      </c>
      <c r="AN75" s="1669" t="e" cm="1">
        <f t="array" aca="1" ref="AN75" ca="1">_xlfn.LET(
_xlpm.val,IF($F75 = "",val_blankRefText,  _xldudf_CX_GET(CX_ENTITY,($F75),AN$11,AN$14,,(AN$60))),
_xlpm.Res, IF(OR(_xlpm.val="",_xlpm.val="Error"),"",_xlpm.val),
_xlpm.Res
)</f>
        <v>#NAME?</v>
      </c>
      <c r="AO75" s="1669" t="e" cm="1">
        <f t="array" aca="1" ref="AO75" ca="1">_xlfn.LET(
_xlpm.val,IF($F75 = "",val_blankRefText,  _xldudf_CX_GET(CX_ENTITY,($F75),AO$11,AO$14,,(AO$60))),
_xlpm.Res, IF(OR(_xlpm.val="",_xlpm.val="Error"),"",_xlpm.val),
_xlpm.Res
)</f>
        <v>#NAME?</v>
      </c>
      <c r="AP75" s="1669" t="e" cm="1">
        <f t="array" aca="1" ref="AP75" ca="1">_xlfn.LET(
_xlpm.val,IF($F75 = "",val_blankRefText,  _xldudf_CX_GET(CX_ENTITY,($F75),AP$11,AP$14,,(AP$60))),
_xlpm.Res, IF(OR(_xlpm.val="",_xlpm.val="Error"),"",_xlpm.val),
_xlpm.Res
)</f>
        <v>#NAME?</v>
      </c>
      <c r="AQ75" s="1669" t="e" cm="1">
        <f t="array" aca="1" ref="AQ75" ca="1">_xlfn.LET(
_xlpm.val,IF($F75 = "",val_blankRefText,  _xldudf_CX_GET(CX_ENTITY,($F75),AQ$11,AQ$14,,(AQ$60))),
_xlpm.Res, IF(OR(_xlpm.val="",_xlpm.val="Error"),"",_xlpm.val),
_xlpm.Res
)</f>
        <v>#NAME?</v>
      </c>
      <c r="AR75" s="1669" t="e" cm="1">
        <f t="array" aca="1" ref="AR75" ca="1">_xlfn.LET(
_xlpm.val,IF($F75 = "",val_blankRefText,  _xldudf_CX_GET(CX_ENTITY,($F75),AR$11,AR$14,,(AR$60))),
_xlpm.Res, IF(OR(_xlpm.val="",_xlpm.val="Error"),"",_xlpm.val),
_xlpm.Res
)</f>
        <v>#NAME?</v>
      </c>
      <c r="AS75" s="1669" t="e" cm="1">
        <f t="array" aca="1" ref="AS75" ca="1">_xlfn.LET(
_xlpm.val,IF($F75 = "",val_blankRefText,  _xldudf_CX_GET(CX_ENTITY,($F75),AS$11,AS$14,,(AS$60))),
_xlpm.Res, IF(OR(_xlpm.val="",_xlpm.val="Error"),"",_xlpm.val),
_xlpm.Res
)</f>
        <v>#NAME?</v>
      </c>
      <c r="AT75" s="1669" t="e" cm="1">
        <f t="array" aca="1" ref="AT75" ca="1">_xlfn.LET(
_xlpm.val,IF($F75 = "",val_blankRefText,  _xldudf_CX_GET(CX_ENTITY,($F75),AT$11,AT$14,,(AT$60))),
_xlpm.Res, IF(OR(_xlpm.val="",_xlpm.val="Error"),"",_xlpm.val),
_xlpm.Res
)</f>
        <v>#NAME?</v>
      </c>
      <c r="AU75" s="1669" t="e" cm="1">
        <f t="array" aca="1" ref="AU75" ca="1">_xlfn.LET(
_xlpm.val,IF($F75 = "",val_blankRefText,  _xldudf_CX_GET(CX_ENTITY,($F75),AU$11,AU$14,,(AU$60))),
_xlpm.Res, IF(OR(_xlpm.val="",_xlpm.val="Error"),"",_xlpm.val),
_xlpm.Res
)</f>
        <v>#NAME?</v>
      </c>
      <c r="AV75" s="1669" t="e" cm="1">
        <f t="array" aca="1" ref="AV75" ca="1">_xlfn.LET(
_xlpm.val,IF($F75 = "",val_blankRefText,  _xldudf_CX_GET(CX_ENTITY,($F75),AV$11,AV$14,,(AV$60))),
_xlpm.Res, IF(OR(_xlpm.val="",_xlpm.val="Error"),"",_xlpm.val),
_xlpm.Res
)</f>
        <v>#NAME?</v>
      </c>
      <c r="AW75" s="1669" t="e" cm="1">
        <f t="array" aca="1" ref="AW75" ca="1">_xlfn.LET(
_xlpm.val,IF($F75 = "",val_blankRefText,  _xldudf_CX_GET(CX_ENTITY,($F75),AW$11,AW$14,,(AW$60))),
_xlpm.Res, IF(OR(_xlpm.val="",_xlpm.val="Error"),"",_xlpm.val),
_xlpm.Res
)</f>
        <v>#NAME?</v>
      </c>
      <c r="AX75" s="1669" t="e" cm="1">
        <f t="array" aca="1" ref="AX75" ca="1">_xlfn.LET(
_xlpm.val,IF($F75 = "",val_blankRefText,  _xldudf_CX_GET(CX_ENTITY,($F75),AX$11,AX$14,,(AX$60))),
_xlpm.Res, IF(OR(_xlpm.val="",_xlpm.val="Error"),"",_xlpm.val),
_xlpm.Res
)</f>
        <v>#NAME?</v>
      </c>
      <c r="AY75" s="1669" t="e" cm="1">
        <f t="array" aca="1" ref="AY75" ca="1">_xlfn.LET(
_xlpm.val,IF($F75 = "",val_blankRefText,  _xldudf_CX_GET(CX_ENTITY,($F75),AY$11,AY$14,,(AY$60))),
_xlpm.Res, IF(OR(_xlpm.val="",_xlpm.val="Error"),"",_xlpm.val),
_xlpm.Res
)</f>
        <v>#NAME?</v>
      </c>
      <c r="AZ75" s="1669" t="e" cm="1">
        <f t="array" aca="1" ref="AZ75" ca="1">_xlfn.LET(
_xlpm.val,IF($F75 = "",val_blankRefText,  _xldudf_CX_GET(CX_ENTITY,($F75),AZ$11,AZ$14,,(AZ$60))),
_xlpm.Res, IF(OR(_xlpm.val="",_xlpm.val="Error"),"",_xlpm.val),
_xlpm.Res
)</f>
        <v>#NAME?</v>
      </c>
      <c r="BA75" s="1669" t="e" cm="1">
        <f t="array" aca="1" ref="BA75" ca="1">_xlfn.LET(
_xlpm.val,IF($F75 = "",val_blankRefText,  _xldudf_CX_GET(CX_ENTITY,($F75),BA$11,BA$14,,(BA$60))),
_xlpm.Res, IF(OR(_xlpm.val="",_xlpm.val="Error"),"",_xlpm.val),
_xlpm.Res
)</f>
        <v>#NAME?</v>
      </c>
      <c r="BB75" s="1669" t="e" cm="1">
        <f t="array" aca="1" ref="BB75" ca="1">_xlfn.LET(
_xlpm.val,IF($F75 = "",val_blankRefText,  _xldudf_CX_GET(CX_ENTITY,($F75),BB$11,BB$14,,(BB$60))),
_xlpm.Res, IF(OR(_xlpm.val="",_xlpm.val="Error"),"",_xlpm.val),
_xlpm.Res
)</f>
        <v>#NAME?</v>
      </c>
      <c r="BC75" s="1669" t="e" cm="1">
        <f t="array" aca="1" ref="BC75" ca="1">_xlfn.LET(
_xlpm.val,IF($F75 = "",val_blankRefText,  _xldudf_CX_GET(CX_ENTITY,($F75),BC$11,BC$14,,(BC$60))),
_xlpm.Res, IF(OR(_xlpm.val="",_xlpm.val="Error"),"",_xlpm.val),
_xlpm.Res
)</f>
        <v>#NAME?</v>
      </c>
      <c r="BD75" s="1669" t="e" cm="1">
        <f t="array" aca="1" ref="BD75" ca="1">_xlfn.LET(
_xlpm.val,IF($F75 = "",val_blankRefText,  _xldudf_CX_GET(CX_ENTITY,($F75),BD$11,BD$14,,(BD$60))),
_xlpm.Res, IF(OR(_xlpm.val="",_xlpm.val="Error"),"",_xlpm.val),
_xlpm.Res
)</f>
        <v>#NAME?</v>
      </c>
      <c r="BE75" s="1669" t="e" cm="1">
        <f t="array" aca="1" ref="BE75" ca="1">_xlfn.LET(
_xlpm.val,IF($F75 = "",val_blankRefText,  _xldudf_CX_GET(CX_ENTITY,($F75),BE$11,BE$14,,(BE$60))),
_xlpm.Res, IF(OR(_xlpm.val="",_xlpm.val="Error"),"",_xlpm.val),
_xlpm.Res
)</f>
        <v>#NAME?</v>
      </c>
      <c r="BF75" s="1669" t="e" cm="1">
        <f t="array" aca="1" ref="BF75" ca="1">_xlfn.LET(
_xlpm.val,IF($F75 = "",val_blankRefText,  _xldudf_CX_GET(CX_ENTITY,($F75),BF$11,BF$14,,(BF$60))),
_xlpm.Res, IF(OR(_xlpm.val="",_xlpm.val="Error"),"",_xlpm.val),
_xlpm.Res
)</f>
        <v>#NAME?</v>
      </c>
      <c r="BG75" s="1669" t="e" cm="1">
        <f t="array" aca="1" ref="BG75" ca="1">_xlfn.LET(
_xlpm.val,IF($F75 = "",val_blankRefText,  _xldudf_CX_GET(CX_ENTITY,($F75),BG$11,BG$14,,(BG$60))),
_xlpm.Res, IF(OR(_xlpm.val="",_xlpm.val="Error"),"",_xlpm.val),
_xlpm.Res
)</f>
        <v>#NAME?</v>
      </c>
      <c r="BH75" s="1669" t="e" cm="1">
        <f t="array" aca="1" ref="BH75" ca="1">_xlfn.LET(
_xlpm.val,IF($F75 = "",val_blankRefText,  _xldudf_CX_GET(CX_ENTITY,($F75),BH$11,BH$14,,(BH$60))),
_xlpm.Res, IF(OR(_xlpm.val="",_xlpm.val="Error"),"",_xlpm.val),
_xlpm.Res
)</f>
        <v>#NAME?</v>
      </c>
      <c r="BI75" s="1669" t="e" cm="1">
        <f t="array" aca="1" ref="BI75" ca="1">_xlfn.LET(
_xlpm.val,IF($F75 = "",val_blankRefText,  _xldudf_CX_GET(CX_ENTITY,($F75),BI$11,BI$14,,(BI$60))),
_xlpm.Res, IF(OR(_xlpm.val="",_xlpm.val="Error"),"",_xlpm.val),
_xlpm.Res
)</f>
        <v>#NAME?</v>
      </c>
      <c r="BJ75" s="1669" t="e" cm="1">
        <f t="array" aca="1" ref="BJ75" ca="1">_xlfn.LET(
_xlpm.val,IF($F75 = "",val_blankRefText,  _xldudf_CX_GET(CX_ENTITY,($F75),BJ$11,BJ$14,,(BJ$60))),
_xlpm.Res, IF(OR(_xlpm.val="",_xlpm.val="Error"),"",_xlpm.val),
_xlpm.Res
)</f>
        <v>#NAME?</v>
      </c>
      <c r="BK75" s="1669" t="e" cm="1">
        <f t="array" aca="1" ref="BK75" ca="1">_xlfn.LET(
_xlpm.val,IF($F75 = "",val_blankRefText,  _xldudf_CX_GET(CX_ENTITY,($F75),BK$11,BK$14,,(BK$60))),
_xlpm.Res, IF(OR(_xlpm.val="",_xlpm.val="Error"),"",_xlpm.val),
_xlpm.Res
)</f>
        <v>#NAME?</v>
      </c>
      <c r="BL75" s="1669" t="e" cm="1">
        <f t="array" aca="1" ref="BL75" ca="1">_xlfn.LET(
_xlpm.val,IF($F75 = "",val_blankRefText,  _xldudf_CX_GET(CX_ENTITY,($F75),BL$11,BL$14,,(BL$60))),
_xlpm.Res, IF(OR(_xlpm.val="",_xlpm.val="Error"),"",_xlpm.val),
_xlpm.Res
)</f>
        <v>#NAME?</v>
      </c>
      <c r="BM75" s="1669" t="e" cm="1">
        <f t="array" aca="1" ref="BM75" ca="1">_xlfn.LET(
_xlpm.val,IF($F75 = "",val_blankRefText,  _xldudf_CX_GET(CX_ENTITY,($F75),BM$11,BM$14,,(BM$60))),
_xlpm.Res, IF(OR(_xlpm.val="",_xlpm.val="Error"),"",_xlpm.val),
_xlpm.Res
)</f>
        <v>#NAME?</v>
      </c>
      <c r="BN75" s="1669" t="e" cm="1">
        <f t="array" aca="1" ref="BN75" ca="1">_xlfn.LET(
_xlpm.val,IF($F75 = "",val_blankRefText,  _xldudf_CX_GET(CX_ENTITY,($F75),BN$11,BN$14,,(BN$60))),
_xlpm.Res, IF(OR(_xlpm.val="",_xlpm.val="Error"),"",_xlpm.val),
_xlpm.Res
)</f>
        <v>#NAME?</v>
      </c>
      <c r="BO75" s="2095"/>
      <c r="BP75" s="2095"/>
      <c r="BQ75" s="2095"/>
      <c r="BR75" s="2095"/>
      <c r="BS75" s="2095"/>
      <c r="BT75" s="2095"/>
      <c r="BU75" s="2095"/>
      <c r="BV75" s="2095"/>
      <c r="BW75" s="2095"/>
      <c r="BX75" s="2095"/>
      <c r="BY75" s="2095"/>
      <c r="BZ75" s="2095"/>
      <c r="CA75" s="926"/>
      <c r="CB75" s="921"/>
      <c r="CC75" s="927"/>
      <c r="CD75" s="920" t="e" cm="1">
        <f t="array" aca="1" ref="CD75" ca="1">_xlfn.XLOOKUP(BS!CD$11, array_timeline, BS!$AD75:$BN75)</f>
        <v>#NAME?</v>
      </c>
      <c r="CE75" s="920" t="e" cm="1">
        <f t="array" aca="1" ref="CE75" ca="1">_xlfn.XLOOKUP(BS!CE$11, array_timeline, BS!$AD75:$BN75)</f>
        <v>#NAME?</v>
      </c>
      <c r="CF75" s="925"/>
      <c r="CG75" s="920" t="e">
        <f t="shared" ref="CG75:CH75" ca="1" si="28">CG34</f>
        <v>#NAME?</v>
      </c>
      <c r="CH75" s="920" t="e">
        <f t="shared" ca="1" si="28"/>
        <v>#NAME?</v>
      </c>
      <c r="CI75" s="787"/>
    </row>
    <row r="76" spans="1:87" ht="21" customHeight="1">
      <c r="A76" s="696" t="s">
        <v>1760</v>
      </c>
      <c r="B76" s="577" t="str">
        <f t="shared" si="10"/>
        <v>Gross External Acquisition / Refi Debt</v>
      </c>
      <c r="C76" s="577" t="str">
        <f t="shared" si="10"/>
        <v>Gross External Acquisition / Refi Debt (Company View)</v>
      </c>
      <c r="D76" s="577"/>
      <c r="E76" s="577" t="e" cm="1">
        <f t="array" aca="1" ref="E76" ca="1">_xlfn.LET(
   _xlpm.Attr,  $C76,
   _xlpm.Lookback, $E$16,
   _xlpm.QueryDate, EOMONTH(val_asOfDate,_xlpm.Lookback),
   _xlpm.ReadField, _xldudf_CX_GET(CX_ENTITY,fx_attrConverter($C76),_xlpm.QueryDate),
   _xlpm.AttrBlank, _xlpm.Attr="", _xlpm.Result,
   IF(_xlpm.AttrBlank,val_blankRefText,fx_attrConverter(_xlpm.ReadField,0)),
IF(_xlpm.Result = "Error", "", _xlpm.Result )
)</f>
        <v>#NAME?</v>
      </c>
      <c r="F76" s="577" t="str">
        <f t="shared" si="9"/>
        <v>Gross External Acquisition / Refi Debt</v>
      </c>
      <c r="G76" s="574"/>
      <c r="H76" s="578">
        <v>2</v>
      </c>
      <c r="I76" s="578">
        <v>1</v>
      </c>
      <c r="J76" s="401"/>
      <c r="K76" s="401"/>
      <c r="L76" s="579">
        <v>-1</v>
      </c>
      <c r="N76" s="158"/>
      <c r="O76" s="101"/>
      <c r="P76" s="52"/>
      <c r="Q76" s="101"/>
      <c r="R76" s="101"/>
      <c r="S76" s="101"/>
      <c r="T76" s="101"/>
      <c r="U76" s="39"/>
      <c r="W76" s="1291" t="str">
        <f t="shared" si="15"/>
        <v>Budget</v>
      </c>
      <c r="X76" s="1294">
        <f t="shared" si="11"/>
        <v>0</v>
      </c>
      <c r="Y76" s="2631" t="str">
        <f t="shared" si="12"/>
        <v>Gross External Acquisition / Refi Debt</v>
      </c>
      <c r="Z76" s="198" cm="1">
        <f t="array" ref="Z76">_xlfn.SWITCH(
    TRUE,
    $L76="",0,
    $L76=TRUE, 1,
    $L76=FALSE,-1,
)</f>
        <v>0</v>
      </c>
      <c r="AA76" s="924"/>
      <c r="AB76" s="2623" t="str">
        <f t="shared" si="13"/>
        <v>Gross External Acquisition / Refi Debt</v>
      </c>
      <c r="AC76" s="88"/>
      <c r="AD76" s="1669" t="e" cm="1">
        <f t="array" aca="1" ref="AD76" ca="1">_xlfn.LET(
_xlpm.val,IF($F76 = "",val_blankRefText,  _xldudf_CX_GET(CX_ENTITY,($F76),AD$11,AD$14,,(AD$60))),
_xlpm.Res, IF(OR(_xlpm.val="",_xlpm.val="Error"),"",_xlpm.val),
_xlpm.Res
)</f>
        <v>#NAME?</v>
      </c>
      <c r="AE76" s="1669" t="e" cm="1">
        <f t="array" aca="1" ref="AE76" ca="1">_xlfn.LET(
_xlpm.val,IF($F76 = "",val_blankRefText,  _xldudf_CX_GET(CX_ENTITY,($F76),AE$11,AE$14,,(AE$60))),
_xlpm.Res, IF(OR(_xlpm.val="",_xlpm.val="Error"),"",_xlpm.val),
_xlpm.Res
)</f>
        <v>#NAME?</v>
      </c>
      <c r="AF76" s="1669" t="e" cm="1">
        <f t="array" aca="1" ref="AF76" ca="1">_xlfn.LET(
_xlpm.val,IF($F76 = "",val_blankRefText,  _xldudf_CX_GET(CX_ENTITY,($F76),AF$11,AF$14,,(AF$60))),
_xlpm.Res, IF(OR(_xlpm.val="",_xlpm.val="Error"),"",_xlpm.val),
_xlpm.Res
)</f>
        <v>#NAME?</v>
      </c>
      <c r="AG76" s="1669" t="e" cm="1">
        <f t="array" aca="1" ref="AG76" ca="1">_xlfn.LET(
_xlpm.val,IF($F76 = "",val_blankRefText,  _xldudf_CX_GET(CX_ENTITY,($F76),AG$11,AG$14,,(AG$60))),
_xlpm.Res, IF(OR(_xlpm.val="",_xlpm.val="Error"),"",_xlpm.val),
_xlpm.Res
)</f>
        <v>#NAME?</v>
      </c>
      <c r="AH76" s="1669" t="e" cm="1">
        <f t="array" aca="1" ref="AH76" ca="1">_xlfn.LET(
_xlpm.val,IF($F76 = "",val_blankRefText,  _xldudf_CX_GET(CX_ENTITY,($F76),AH$11,AH$14,,(AH$60))),
_xlpm.Res, IF(OR(_xlpm.val="",_xlpm.val="Error"),"",_xlpm.val),
_xlpm.Res
)</f>
        <v>#NAME?</v>
      </c>
      <c r="AI76" s="1669" t="e" cm="1">
        <f t="array" aca="1" ref="AI76" ca="1">_xlfn.LET(
_xlpm.val,IF($F76 = "",val_blankRefText,  _xldudf_CX_GET(CX_ENTITY,($F76),AI$11,AI$14,,(AI$60))),
_xlpm.Res, IF(OR(_xlpm.val="",_xlpm.val="Error"),"",_xlpm.val),
_xlpm.Res
)</f>
        <v>#NAME?</v>
      </c>
      <c r="AJ76" s="1669" t="e" cm="1">
        <f t="array" aca="1" ref="AJ76" ca="1">_xlfn.LET(
_xlpm.val,IF($F76 = "",val_blankRefText,  _xldudf_CX_GET(CX_ENTITY,($F76),AJ$11,AJ$14,,(AJ$60))),
_xlpm.Res, IF(OR(_xlpm.val="",_xlpm.val="Error"),"",_xlpm.val),
_xlpm.Res
)</f>
        <v>#NAME?</v>
      </c>
      <c r="AK76" s="1669" t="e" cm="1">
        <f t="array" aca="1" ref="AK76" ca="1">_xlfn.LET(
_xlpm.val,IF($F76 = "",val_blankRefText,  _xldudf_CX_GET(CX_ENTITY,($F76),AK$11,AK$14,,(AK$60))),
_xlpm.Res, IF(OR(_xlpm.val="",_xlpm.val="Error"),"",_xlpm.val),
_xlpm.Res
)</f>
        <v>#NAME?</v>
      </c>
      <c r="AL76" s="1669" t="e" cm="1">
        <f t="array" aca="1" ref="AL76" ca="1">_xlfn.LET(
_xlpm.val,IF($F76 = "",val_blankRefText,  _xldudf_CX_GET(CX_ENTITY,($F76),AL$11,AL$14,,(AL$60))),
_xlpm.Res, IF(OR(_xlpm.val="",_xlpm.val="Error"),"",_xlpm.val),
_xlpm.Res
)</f>
        <v>#NAME?</v>
      </c>
      <c r="AM76" s="1669" t="e" cm="1">
        <f t="array" aca="1" ref="AM76" ca="1">_xlfn.LET(
_xlpm.val,IF($F76 = "",val_blankRefText,  _xldudf_CX_GET(CX_ENTITY,($F76),AM$11,AM$14,,(AM$60))),
_xlpm.Res, IF(OR(_xlpm.val="",_xlpm.val="Error"),"",_xlpm.val),
_xlpm.Res
)</f>
        <v>#NAME?</v>
      </c>
      <c r="AN76" s="1669" t="e" cm="1">
        <f t="array" aca="1" ref="AN76" ca="1">_xlfn.LET(
_xlpm.val,IF($F76 = "",val_blankRefText,  _xldudf_CX_GET(CX_ENTITY,($F76),AN$11,AN$14,,(AN$60))),
_xlpm.Res, IF(OR(_xlpm.val="",_xlpm.val="Error"),"",_xlpm.val),
_xlpm.Res
)</f>
        <v>#NAME?</v>
      </c>
      <c r="AO76" s="1669" t="e" cm="1">
        <f t="array" aca="1" ref="AO76" ca="1">_xlfn.LET(
_xlpm.val,IF($F76 = "",val_blankRefText,  _xldudf_CX_GET(CX_ENTITY,($F76),AO$11,AO$14,,(AO$60))),
_xlpm.Res, IF(OR(_xlpm.val="",_xlpm.val="Error"),"",_xlpm.val),
_xlpm.Res
)</f>
        <v>#NAME?</v>
      </c>
      <c r="AP76" s="1669" t="e" cm="1">
        <f t="array" aca="1" ref="AP76" ca="1">_xlfn.LET(
_xlpm.val,IF($F76 = "",val_blankRefText,  _xldudf_CX_GET(CX_ENTITY,($F76),AP$11,AP$14,,(AP$60))),
_xlpm.Res, IF(OR(_xlpm.val="",_xlpm.val="Error"),"",_xlpm.val),
_xlpm.Res
)</f>
        <v>#NAME?</v>
      </c>
      <c r="AQ76" s="1669" t="e" cm="1">
        <f t="array" aca="1" ref="AQ76" ca="1">_xlfn.LET(
_xlpm.val,IF($F76 = "",val_blankRefText,  _xldudf_CX_GET(CX_ENTITY,($F76),AQ$11,AQ$14,,(AQ$60))),
_xlpm.Res, IF(OR(_xlpm.val="",_xlpm.val="Error"),"",_xlpm.val),
_xlpm.Res
)</f>
        <v>#NAME?</v>
      </c>
      <c r="AR76" s="1669" t="e" cm="1">
        <f t="array" aca="1" ref="AR76" ca="1">_xlfn.LET(
_xlpm.val,IF($F76 = "",val_blankRefText,  _xldudf_CX_GET(CX_ENTITY,($F76),AR$11,AR$14,,(AR$60))),
_xlpm.Res, IF(OR(_xlpm.val="",_xlpm.val="Error"),"",_xlpm.val),
_xlpm.Res
)</f>
        <v>#NAME?</v>
      </c>
      <c r="AS76" s="1669" t="e" cm="1">
        <f t="array" aca="1" ref="AS76" ca="1">_xlfn.LET(
_xlpm.val,IF($F76 = "",val_blankRefText,  _xldudf_CX_GET(CX_ENTITY,($F76),AS$11,AS$14,,(AS$60))),
_xlpm.Res, IF(OR(_xlpm.val="",_xlpm.val="Error"),"",_xlpm.val),
_xlpm.Res
)</f>
        <v>#NAME?</v>
      </c>
      <c r="AT76" s="1669" t="e" cm="1">
        <f t="array" aca="1" ref="AT76" ca="1">_xlfn.LET(
_xlpm.val,IF($F76 = "",val_blankRefText,  _xldudf_CX_GET(CX_ENTITY,($F76),AT$11,AT$14,,(AT$60))),
_xlpm.Res, IF(OR(_xlpm.val="",_xlpm.val="Error"),"",_xlpm.val),
_xlpm.Res
)</f>
        <v>#NAME?</v>
      </c>
      <c r="AU76" s="1669" t="e" cm="1">
        <f t="array" aca="1" ref="AU76" ca="1">_xlfn.LET(
_xlpm.val,IF($F76 = "",val_blankRefText,  _xldudf_CX_GET(CX_ENTITY,($F76),AU$11,AU$14,,(AU$60))),
_xlpm.Res, IF(OR(_xlpm.val="",_xlpm.val="Error"),"",_xlpm.val),
_xlpm.Res
)</f>
        <v>#NAME?</v>
      </c>
      <c r="AV76" s="1669" t="e" cm="1">
        <f t="array" aca="1" ref="AV76" ca="1">_xlfn.LET(
_xlpm.val,IF($F76 = "",val_blankRefText,  _xldudf_CX_GET(CX_ENTITY,($F76),AV$11,AV$14,,(AV$60))),
_xlpm.Res, IF(OR(_xlpm.val="",_xlpm.val="Error"),"",_xlpm.val),
_xlpm.Res
)</f>
        <v>#NAME?</v>
      </c>
      <c r="AW76" s="1669" t="e" cm="1">
        <f t="array" aca="1" ref="AW76" ca="1">_xlfn.LET(
_xlpm.val,IF($F76 = "",val_blankRefText,  _xldudf_CX_GET(CX_ENTITY,($F76),AW$11,AW$14,,(AW$60))),
_xlpm.Res, IF(OR(_xlpm.val="",_xlpm.val="Error"),"",_xlpm.val),
_xlpm.Res
)</f>
        <v>#NAME?</v>
      </c>
      <c r="AX76" s="1669" t="e" cm="1">
        <f t="array" aca="1" ref="AX76" ca="1">_xlfn.LET(
_xlpm.val,IF($F76 = "",val_blankRefText,  _xldudf_CX_GET(CX_ENTITY,($F76),AX$11,AX$14,,(AX$60))),
_xlpm.Res, IF(OR(_xlpm.val="",_xlpm.val="Error"),"",_xlpm.val),
_xlpm.Res
)</f>
        <v>#NAME?</v>
      </c>
      <c r="AY76" s="1669" t="e" cm="1">
        <f t="array" aca="1" ref="AY76" ca="1">_xlfn.LET(
_xlpm.val,IF($F76 = "",val_blankRefText,  _xldudf_CX_GET(CX_ENTITY,($F76),AY$11,AY$14,,(AY$60))),
_xlpm.Res, IF(OR(_xlpm.val="",_xlpm.val="Error"),"",_xlpm.val),
_xlpm.Res
)</f>
        <v>#NAME?</v>
      </c>
      <c r="AZ76" s="1669" t="e" cm="1">
        <f t="array" aca="1" ref="AZ76" ca="1">_xlfn.LET(
_xlpm.val,IF($F76 = "",val_blankRefText,  _xldudf_CX_GET(CX_ENTITY,($F76),AZ$11,AZ$14,,(AZ$60))),
_xlpm.Res, IF(OR(_xlpm.val="",_xlpm.val="Error"),"",_xlpm.val),
_xlpm.Res
)</f>
        <v>#NAME?</v>
      </c>
      <c r="BA76" s="1669" t="e" cm="1">
        <f t="array" aca="1" ref="BA76" ca="1">_xlfn.LET(
_xlpm.val,IF($F76 = "",val_blankRefText,  _xldudf_CX_GET(CX_ENTITY,($F76),BA$11,BA$14,,(BA$60))),
_xlpm.Res, IF(OR(_xlpm.val="",_xlpm.val="Error"),"",_xlpm.val),
_xlpm.Res
)</f>
        <v>#NAME?</v>
      </c>
      <c r="BB76" s="1669" t="e" cm="1">
        <f t="array" aca="1" ref="BB76" ca="1">_xlfn.LET(
_xlpm.val,IF($F76 = "",val_blankRefText,  _xldudf_CX_GET(CX_ENTITY,($F76),BB$11,BB$14,,(BB$60))),
_xlpm.Res, IF(OR(_xlpm.val="",_xlpm.val="Error"),"",_xlpm.val),
_xlpm.Res
)</f>
        <v>#NAME?</v>
      </c>
      <c r="BC76" s="1669" t="e" cm="1">
        <f t="array" aca="1" ref="BC76" ca="1">_xlfn.LET(
_xlpm.val,IF($F76 = "",val_blankRefText,  _xldudf_CX_GET(CX_ENTITY,($F76),BC$11,BC$14,,(BC$60))),
_xlpm.Res, IF(OR(_xlpm.val="",_xlpm.val="Error"),"",_xlpm.val),
_xlpm.Res
)</f>
        <v>#NAME?</v>
      </c>
      <c r="BD76" s="1669" t="e" cm="1">
        <f t="array" aca="1" ref="BD76" ca="1">_xlfn.LET(
_xlpm.val,IF($F76 = "",val_blankRefText,  _xldudf_CX_GET(CX_ENTITY,($F76),BD$11,BD$14,,(BD$60))),
_xlpm.Res, IF(OR(_xlpm.val="",_xlpm.val="Error"),"",_xlpm.val),
_xlpm.Res
)</f>
        <v>#NAME?</v>
      </c>
      <c r="BE76" s="1669" t="e" cm="1">
        <f t="array" aca="1" ref="BE76" ca="1">_xlfn.LET(
_xlpm.val,IF($F76 = "",val_blankRefText,  _xldudf_CX_GET(CX_ENTITY,($F76),BE$11,BE$14,,(BE$60))),
_xlpm.Res, IF(OR(_xlpm.val="",_xlpm.val="Error"),"",_xlpm.val),
_xlpm.Res
)</f>
        <v>#NAME?</v>
      </c>
      <c r="BF76" s="1669" t="e" cm="1">
        <f t="array" aca="1" ref="BF76" ca="1">_xlfn.LET(
_xlpm.val,IF($F76 = "",val_blankRefText,  _xldudf_CX_GET(CX_ENTITY,($F76),BF$11,BF$14,,(BF$60))),
_xlpm.Res, IF(OR(_xlpm.val="",_xlpm.val="Error"),"",_xlpm.val),
_xlpm.Res
)</f>
        <v>#NAME?</v>
      </c>
      <c r="BG76" s="1669" t="e" cm="1">
        <f t="array" aca="1" ref="BG76" ca="1">_xlfn.LET(
_xlpm.val,IF($F76 = "",val_blankRefText,  _xldudf_CX_GET(CX_ENTITY,($F76),BG$11,BG$14,,(BG$60))),
_xlpm.Res, IF(OR(_xlpm.val="",_xlpm.val="Error"),"",_xlpm.val),
_xlpm.Res
)</f>
        <v>#NAME?</v>
      </c>
      <c r="BH76" s="1669" t="e" cm="1">
        <f t="array" aca="1" ref="BH76" ca="1">_xlfn.LET(
_xlpm.val,IF($F76 = "",val_blankRefText,  _xldudf_CX_GET(CX_ENTITY,($F76),BH$11,BH$14,,(BH$60))),
_xlpm.Res, IF(OR(_xlpm.val="",_xlpm.val="Error"),"",_xlpm.val),
_xlpm.Res
)</f>
        <v>#NAME?</v>
      </c>
      <c r="BI76" s="1669" t="e" cm="1">
        <f t="array" aca="1" ref="BI76" ca="1">_xlfn.LET(
_xlpm.val,IF($F76 = "",val_blankRefText,  _xldudf_CX_GET(CX_ENTITY,($F76),BI$11,BI$14,,(BI$60))),
_xlpm.Res, IF(OR(_xlpm.val="",_xlpm.val="Error"),"",_xlpm.val),
_xlpm.Res
)</f>
        <v>#NAME?</v>
      </c>
      <c r="BJ76" s="1669" t="e" cm="1">
        <f t="array" aca="1" ref="BJ76" ca="1">_xlfn.LET(
_xlpm.val,IF($F76 = "",val_blankRefText,  _xldudf_CX_GET(CX_ENTITY,($F76),BJ$11,BJ$14,,(BJ$60))),
_xlpm.Res, IF(OR(_xlpm.val="",_xlpm.val="Error"),"",_xlpm.val),
_xlpm.Res
)</f>
        <v>#NAME?</v>
      </c>
      <c r="BK76" s="1669" t="e" cm="1">
        <f t="array" aca="1" ref="BK76" ca="1">_xlfn.LET(
_xlpm.val,IF($F76 = "",val_blankRefText,  _xldudf_CX_GET(CX_ENTITY,($F76),BK$11,BK$14,,(BK$60))),
_xlpm.Res, IF(OR(_xlpm.val="",_xlpm.val="Error"),"",_xlpm.val),
_xlpm.Res
)</f>
        <v>#NAME?</v>
      </c>
      <c r="BL76" s="1669" t="e" cm="1">
        <f t="array" aca="1" ref="BL76" ca="1">_xlfn.LET(
_xlpm.val,IF($F76 = "",val_blankRefText,  _xldudf_CX_GET(CX_ENTITY,($F76),BL$11,BL$14,,(BL$60))),
_xlpm.Res, IF(OR(_xlpm.val="",_xlpm.val="Error"),"",_xlpm.val),
_xlpm.Res
)</f>
        <v>#NAME?</v>
      </c>
      <c r="BM76" s="1669" t="e" cm="1">
        <f t="array" aca="1" ref="BM76" ca="1">_xlfn.LET(
_xlpm.val,IF($F76 = "",val_blankRefText,  _xldudf_CX_GET(CX_ENTITY,($F76),BM$11,BM$14,,(BM$60))),
_xlpm.Res, IF(OR(_xlpm.val="",_xlpm.val="Error"),"",_xlpm.val),
_xlpm.Res
)</f>
        <v>#NAME?</v>
      </c>
      <c r="BN76" s="1669" t="e" cm="1">
        <f t="array" aca="1" ref="BN76" ca="1">_xlfn.LET(
_xlpm.val,IF($F76 = "",val_blankRefText,  _xldudf_CX_GET(CX_ENTITY,($F76),BN$11,BN$14,,(BN$60))),
_xlpm.Res, IF(OR(_xlpm.val="",_xlpm.val="Error"),"",_xlpm.val),
_xlpm.Res
)</f>
        <v>#NAME?</v>
      </c>
      <c r="BO76" s="2095"/>
      <c r="BP76" s="2095"/>
      <c r="BQ76" s="2095"/>
      <c r="BR76" s="2095"/>
      <c r="BS76" s="2095"/>
      <c r="BT76" s="2095"/>
      <c r="BU76" s="2095"/>
      <c r="BV76" s="2095"/>
      <c r="BW76" s="2095"/>
      <c r="BX76" s="2095"/>
      <c r="BY76" s="2095"/>
      <c r="BZ76" s="2095"/>
      <c r="CA76" s="926"/>
      <c r="CB76" s="921"/>
      <c r="CC76" s="927"/>
      <c r="CD76" s="919" t="e" cm="1">
        <f t="array" aca="1" ref="CD76" ca="1">_xlfn.XLOOKUP(BS!CD$11, array_timeline, BS!$AD76:$BN76)</f>
        <v>#NAME?</v>
      </c>
      <c r="CE76" s="919" t="e" cm="1">
        <f t="array" aca="1" ref="CE76" ca="1">_xlfn.XLOOKUP(BS!CE$11, array_timeline, BS!$AD76:$BN76)</f>
        <v>#NAME?</v>
      </c>
      <c r="CF76" s="925"/>
      <c r="CG76" s="928" t="e">
        <f t="shared" ref="CG76:CH76" ca="1" si="29">CG35</f>
        <v>#NAME?</v>
      </c>
      <c r="CH76" s="928" t="e">
        <f t="shared" ca="1" si="29"/>
        <v>#NAME?</v>
      </c>
      <c r="CI76" s="924"/>
    </row>
    <row r="77" spans="1:87" ht="21" customHeight="1">
      <c r="A77" s="696" t="s">
        <v>1761</v>
      </c>
      <c r="B77" s="577" t="str">
        <f t="shared" si="10"/>
        <v>Accrued Interest</v>
      </c>
      <c r="C77" s="577" t="str">
        <f t="shared" si="10"/>
        <v>Accrued Interest (Company View)</v>
      </c>
      <c r="D77" s="577"/>
      <c r="E77" s="577" t="e" cm="1">
        <f t="array" aca="1" ref="E77" ca="1">_xlfn.LET(
   _xlpm.Attr,  $C77,
   _xlpm.Lookback, $E$16,
   _xlpm.QueryDate, EOMONTH(val_asOfDate,_xlpm.Lookback),
   _xlpm.ReadField, _xldudf_CX_GET(CX_ENTITY,fx_attrConverter($C77),_xlpm.QueryDate),
   _xlpm.AttrBlank, _xlpm.Attr="", _xlpm.Result,
   IF(_xlpm.AttrBlank,val_blankRefText,fx_attrConverter(_xlpm.ReadField,0)),
IF(_xlpm.Result = "Error", "", _xlpm.Result )
)</f>
        <v>#NAME?</v>
      </c>
      <c r="F77" s="577" t="str">
        <f t="shared" si="9"/>
        <v>Accrued Interest</v>
      </c>
      <c r="G77" s="574"/>
      <c r="H77" s="578">
        <v>1</v>
      </c>
      <c r="I77" s="578">
        <v>1</v>
      </c>
      <c r="J77" s="401"/>
      <c r="K77" s="401"/>
      <c r="L77" s="579" t="b">
        <v>1</v>
      </c>
      <c r="N77" s="158"/>
      <c r="O77" s="101"/>
      <c r="P77" s="52"/>
      <c r="Q77" s="101"/>
      <c r="R77" s="101"/>
      <c r="S77" s="101"/>
      <c r="T77" s="101"/>
      <c r="U77" s="39"/>
      <c r="W77" s="930" t="str">
        <f t="shared" si="15"/>
        <v>Budget</v>
      </c>
      <c r="X77" s="857">
        <f t="shared" si="11"/>
        <v>-1</v>
      </c>
      <c r="Y77" s="2631" t="str">
        <f t="shared" si="12"/>
        <v>Accrued Interest</v>
      </c>
      <c r="Z77" s="198" cm="1">
        <f t="array" ref="Z77">_xlfn.SWITCH(
    TRUE,
    $L77="",0,
    $L77=TRUE, 1,
    $L77=FALSE,-1,
)</f>
        <v>1</v>
      </c>
      <c r="AA77" s="200"/>
      <c r="AB77" s="2626" t="str">
        <f t="shared" si="13"/>
        <v>Accrued Interest</v>
      </c>
      <c r="AC77" s="88"/>
      <c r="AD77" s="1669" t="e" cm="1">
        <f t="array" aca="1" ref="AD77" ca="1">_xlfn.LET(
_xlpm.val,IF($F77 = "",val_blankRefText,  _xldudf_CX_GET(CX_ENTITY,($F77),AD$11,AD$14,,(AD$60))),
_xlpm.Res, IF(OR(_xlpm.val="",_xlpm.val="Error"),"",_xlpm.val),
_xlpm.Res
)</f>
        <v>#NAME?</v>
      </c>
      <c r="AE77" s="1669" t="e" cm="1">
        <f t="array" aca="1" ref="AE77" ca="1">_xlfn.LET(
_xlpm.val,IF($F77 = "",val_blankRefText,  _xldudf_CX_GET(CX_ENTITY,($F77),AE$11,AE$14,,(AE$60))),
_xlpm.Res, IF(OR(_xlpm.val="",_xlpm.val="Error"),"",_xlpm.val),
_xlpm.Res
)</f>
        <v>#NAME?</v>
      </c>
      <c r="AF77" s="1669" t="e" cm="1">
        <f t="array" aca="1" ref="AF77" ca="1">_xlfn.LET(
_xlpm.val,IF($F77 = "",val_blankRefText,  _xldudf_CX_GET(CX_ENTITY,($F77),AF$11,AF$14,,(AF$60))),
_xlpm.Res, IF(OR(_xlpm.val="",_xlpm.val="Error"),"",_xlpm.val),
_xlpm.Res
)</f>
        <v>#NAME?</v>
      </c>
      <c r="AG77" s="1669" t="e" cm="1">
        <f t="array" aca="1" ref="AG77" ca="1">_xlfn.LET(
_xlpm.val,IF($F77 = "",val_blankRefText,  _xldudf_CX_GET(CX_ENTITY,($F77),AG$11,AG$14,,(AG$60))),
_xlpm.Res, IF(OR(_xlpm.val="",_xlpm.val="Error"),"",_xlpm.val),
_xlpm.Res
)</f>
        <v>#NAME?</v>
      </c>
      <c r="AH77" s="1669" t="e" cm="1">
        <f t="array" aca="1" ref="AH77" ca="1">_xlfn.LET(
_xlpm.val,IF($F77 = "",val_blankRefText,  _xldudf_CX_GET(CX_ENTITY,($F77),AH$11,AH$14,,(AH$60))),
_xlpm.Res, IF(OR(_xlpm.val="",_xlpm.val="Error"),"",_xlpm.val),
_xlpm.Res
)</f>
        <v>#NAME?</v>
      </c>
      <c r="AI77" s="1669" t="e" cm="1">
        <f t="array" aca="1" ref="AI77" ca="1">_xlfn.LET(
_xlpm.val,IF($F77 = "",val_blankRefText,  _xldudf_CX_GET(CX_ENTITY,($F77),AI$11,AI$14,,(AI$60))),
_xlpm.Res, IF(OR(_xlpm.val="",_xlpm.val="Error"),"",_xlpm.val),
_xlpm.Res
)</f>
        <v>#NAME?</v>
      </c>
      <c r="AJ77" s="1669" t="e" cm="1">
        <f t="array" aca="1" ref="AJ77" ca="1">_xlfn.LET(
_xlpm.val,IF($F77 = "",val_blankRefText,  _xldudf_CX_GET(CX_ENTITY,($F77),AJ$11,AJ$14,,(AJ$60))),
_xlpm.Res, IF(OR(_xlpm.val="",_xlpm.val="Error"),"",_xlpm.val),
_xlpm.Res
)</f>
        <v>#NAME?</v>
      </c>
      <c r="AK77" s="1669" t="e" cm="1">
        <f t="array" aca="1" ref="AK77" ca="1">_xlfn.LET(
_xlpm.val,IF($F77 = "",val_blankRefText,  _xldudf_CX_GET(CX_ENTITY,($F77),AK$11,AK$14,,(AK$60))),
_xlpm.Res, IF(OR(_xlpm.val="",_xlpm.val="Error"),"",_xlpm.val),
_xlpm.Res
)</f>
        <v>#NAME?</v>
      </c>
      <c r="AL77" s="1669" t="e" cm="1">
        <f t="array" aca="1" ref="AL77" ca="1">_xlfn.LET(
_xlpm.val,IF($F77 = "",val_blankRefText,  _xldudf_CX_GET(CX_ENTITY,($F77),AL$11,AL$14,,(AL$60))),
_xlpm.Res, IF(OR(_xlpm.val="",_xlpm.val="Error"),"",_xlpm.val),
_xlpm.Res
)</f>
        <v>#NAME?</v>
      </c>
      <c r="AM77" s="1669" t="e" cm="1">
        <f t="array" aca="1" ref="AM77" ca="1">_xlfn.LET(
_xlpm.val,IF($F77 = "",val_blankRefText,  _xldudf_CX_GET(CX_ENTITY,($F77),AM$11,AM$14,,(AM$60))),
_xlpm.Res, IF(OR(_xlpm.val="",_xlpm.val="Error"),"",_xlpm.val),
_xlpm.Res
)</f>
        <v>#NAME?</v>
      </c>
      <c r="AN77" s="1669" t="e" cm="1">
        <f t="array" aca="1" ref="AN77" ca="1">_xlfn.LET(
_xlpm.val,IF($F77 = "",val_blankRefText,  _xldudf_CX_GET(CX_ENTITY,($F77),AN$11,AN$14,,(AN$60))),
_xlpm.Res, IF(OR(_xlpm.val="",_xlpm.val="Error"),"",_xlpm.val),
_xlpm.Res
)</f>
        <v>#NAME?</v>
      </c>
      <c r="AO77" s="1669" t="e" cm="1">
        <f t="array" aca="1" ref="AO77" ca="1">_xlfn.LET(
_xlpm.val,IF($F77 = "",val_blankRefText,  _xldudf_CX_GET(CX_ENTITY,($F77),AO$11,AO$14,,(AO$60))),
_xlpm.Res, IF(OR(_xlpm.val="",_xlpm.val="Error"),"",_xlpm.val),
_xlpm.Res
)</f>
        <v>#NAME?</v>
      </c>
      <c r="AP77" s="1669" t="e" cm="1">
        <f t="array" aca="1" ref="AP77" ca="1">_xlfn.LET(
_xlpm.val,IF($F77 = "",val_blankRefText,  _xldudf_CX_GET(CX_ENTITY,($F77),AP$11,AP$14,,(AP$60))),
_xlpm.Res, IF(OR(_xlpm.val="",_xlpm.val="Error"),"",_xlpm.val),
_xlpm.Res
)</f>
        <v>#NAME?</v>
      </c>
      <c r="AQ77" s="1669" t="e" cm="1">
        <f t="array" aca="1" ref="AQ77" ca="1">_xlfn.LET(
_xlpm.val,IF($F77 = "",val_blankRefText,  _xldudf_CX_GET(CX_ENTITY,($F77),AQ$11,AQ$14,,(AQ$60))),
_xlpm.Res, IF(OR(_xlpm.val="",_xlpm.val="Error"),"",_xlpm.val),
_xlpm.Res
)</f>
        <v>#NAME?</v>
      </c>
      <c r="AR77" s="1669" t="e" cm="1">
        <f t="array" aca="1" ref="AR77" ca="1">_xlfn.LET(
_xlpm.val,IF($F77 = "",val_blankRefText,  _xldudf_CX_GET(CX_ENTITY,($F77),AR$11,AR$14,,(AR$60))),
_xlpm.Res, IF(OR(_xlpm.val="",_xlpm.val="Error"),"",_xlpm.val),
_xlpm.Res
)</f>
        <v>#NAME?</v>
      </c>
      <c r="AS77" s="1669" t="e" cm="1">
        <f t="array" aca="1" ref="AS77" ca="1">_xlfn.LET(
_xlpm.val,IF($F77 = "",val_blankRefText,  _xldudf_CX_GET(CX_ENTITY,($F77),AS$11,AS$14,,(AS$60))),
_xlpm.Res, IF(OR(_xlpm.val="",_xlpm.val="Error"),"",_xlpm.val),
_xlpm.Res
)</f>
        <v>#NAME?</v>
      </c>
      <c r="AT77" s="1669" t="e" cm="1">
        <f t="array" aca="1" ref="AT77" ca="1">_xlfn.LET(
_xlpm.val,IF($F77 = "",val_blankRefText,  _xldudf_CX_GET(CX_ENTITY,($F77),AT$11,AT$14,,(AT$60))),
_xlpm.Res, IF(OR(_xlpm.val="",_xlpm.val="Error"),"",_xlpm.val),
_xlpm.Res
)</f>
        <v>#NAME?</v>
      </c>
      <c r="AU77" s="1669" t="e" cm="1">
        <f t="array" aca="1" ref="AU77" ca="1">_xlfn.LET(
_xlpm.val,IF($F77 = "",val_blankRefText,  _xldudf_CX_GET(CX_ENTITY,($F77),AU$11,AU$14,,(AU$60))),
_xlpm.Res, IF(OR(_xlpm.val="",_xlpm.val="Error"),"",_xlpm.val),
_xlpm.Res
)</f>
        <v>#NAME?</v>
      </c>
      <c r="AV77" s="1669" t="e" cm="1">
        <f t="array" aca="1" ref="AV77" ca="1">_xlfn.LET(
_xlpm.val,IF($F77 = "",val_blankRefText,  _xldudf_CX_GET(CX_ENTITY,($F77),AV$11,AV$14,,(AV$60))),
_xlpm.Res, IF(OR(_xlpm.val="",_xlpm.val="Error"),"",_xlpm.val),
_xlpm.Res
)</f>
        <v>#NAME?</v>
      </c>
      <c r="AW77" s="1669" t="e" cm="1">
        <f t="array" aca="1" ref="AW77" ca="1">_xlfn.LET(
_xlpm.val,IF($F77 = "",val_blankRefText,  _xldudf_CX_GET(CX_ENTITY,($F77),AW$11,AW$14,,(AW$60))),
_xlpm.Res, IF(OR(_xlpm.val="",_xlpm.val="Error"),"",_xlpm.val),
_xlpm.Res
)</f>
        <v>#NAME?</v>
      </c>
      <c r="AX77" s="1669" t="e" cm="1">
        <f t="array" aca="1" ref="AX77" ca="1">_xlfn.LET(
_xlpm.val,IF($F77 = "",val_blankRefText,  _xldudf_CX_GET(CX_ENTITY,($F77),AX$11,AX$14,,(AX$60))),
_xlpm.Res, IF(OR(_xlpm.val="",_xlpm.val="Error"),"",_xlpm.val),
_xlpm.Res
)</f>
        <v>#NAME?</v>
      </c>
      <c r="AY77" s="1669" t="e" cm="1">
        <f t="array" aca="1" ref="AY77" ca="1">_xlfn.LET(
_xlpm.val,IF($F77 = "",val_blankRefText,  _xldudf_CX_GET(CX_ENTITY,($F77),AY$11,AY$14,,(AY$60))),
_xlpm.Res, IF(OR(_xlpm.val="",_xlpm.val="Error"),"",_xlpm.val),
_xlpm.Res
)</f>
        <v>#NAME?</v>
      </c>
      <c r="AZ77" s="1669" t="e" cm="1">
        <f t="array" aca="1" ref="AZ77" ca="1">_xlfn.LET(
_xlpm.val,IF($F77 = "",val_blankRefText,  _xldudf_CX_GET(CX_ENTITY,($F77),AZ$11,AZ$14,,(AZ$60))),
_xlpm.Res, IF(OR(_xlpm.val="",_xlpm.val="Error"),"",_xlpm.val),
_xlpm.Res
)</f>
        <v>#NAME?</v>
      </c>
      <c r="BA77" s="1669" t="e" cm="1">
        <f t="array" aca="1" ref="BA77" ca="1">_xlfn.LET(
_xlpm.val,IF($F77 = "",val_blankRefText,  _xldudf_CX_GET(CX_ENTITY,($F77),BA$11,BA$14,,(BA$60))),
_xlpm.Res, IF(OR(_xlpm.val="",_xlpm.val="Error"),"",_xlpm.val),
_xlpm.Res
)</f>
        <v>#NAME?</v>
      </c>
      <c r="BB77" s="1669" t="e" cm="1">
        <f t="array" aca="1" ref="BB77" ca="1">_xlfn.LET(
_xlpm.val,IF($F77 = "",val_blankRefText,  _xldudf_CX_GET(CX_ENTITY,($F77),BB$11,BB$14,,(BB$60))),
_xlpm.Res, IF(OR(_xlpm.val="",_xlpm.val="Error"),"",_xlpm.val),
_xlpm.Res
)</f>
        <v>#NAME?</v>
      </c>
      <c r="BC77" s="1669" t="e" cm="1">
        <f t="array" aca="1" ref="BC77" ca="1">_xlfn.LET(
_xlpm.val,IF($F77 = "",val_blankRefText,  _xldudf_CX_GET(CX_ENTITY,($F77),BC$11,BC$14,,(BC$60))),
_xlpm.Res, IF(OR(_xlpm.val="",_xlpm.val="Error"),"",_xlpm.val),
_xlpm.Res
)</f>
        <v>#NAME?</v>
      </c>
      <c r="BD77" s="1669" t="e" cm="1">
        <f t="array" aca="1" ref="BD77" ca="1">_xlfn.LET(
_xlpm.val,IF($F77 = "",val_blankRefText,  _xldudf_CX_GET(CX_ENTITY,($F77),BD$11,BD$14,,(BD$60))),
_xlpm.Res, IF(OR(_xlpm.val="",_xlpm.val="Error"),"",_xlpm.val),
_xlpm.Res
)</f>
        <v>#NAME?</v>
      </c>
      <c r="BE77" s="1669" t="e" cm="1">
        <f t="array" aca="1" ref="BE77" ca="1">_xlfn.LET(
_xlpm.val,IF($F77 = "",val_blankRefText,  _xldudf_CX_GET(CX_ENTITY,($F77),BE$11,BE$14,,(BE$60))),
_xlpm.Res, IF(OR(_xlpm.val="",_xlpm.val="Error"),"",_xlpm.val),
_xlpm.Res
)</f>
        <v>#NAME?</v>
      </c>
      <c r="BF77" s="1669" t="e" cm="1">
        <f t="array" aca="1" ref="BF77" ca="1">_xlfn.LET(
_xlpm.val,IF($F77 = "",val_blankRefText,  _xldudf_CX_GET(CX_ENTITY,($F77),BF$11,BF$14,,(BF$60))),
_xlpm.Res, IF(OR(_xlpm.val="",_xlpm.val="Error"),"",_xlpm.val),
_xlpm.Res
)</f>
        <v>#NAME?</v>
      </c>
      <c r="BG77" s="1669" t="e" cm="1">
        <f t="array" aca="1" ref="BG77" ca="1">_xlfn.LET(
_xlpm.val,IF($F77 = "",val_blankRefText,  _xldudf_CX_GET(CX_ENTITY,($F77),BG$11,BG$14,,(BG$60))),
_xlpm.Res, IF(OR(_xlpm.val="",_xlpm.val="Error"),"",_xlpm.val),
_xlpm.Res
)</f>
        <v>#NAME?</v>
      </c>
      <c r="BH77" s="1669" t="e" cm="1">
        <f t="array" aca="1" ref="BH77" ca="1">_xlfn.LET(
_xlpm.val,IF($F77 = "",val_blankRefText,  _xldudf_CX_GET(CX_ENTITY,($F77),BH$11,BH$14,,(BH$60))),
_xlpm.Res, IF(OR(_xlpm.val="",_xlpm.val="Error"),"",_xlpm.val),
_xlpm.Res
)</f>
        <v>#NAME?</v>
      </c>
      <c r="BI77" s="1669" t="e" cm="1">
        <f t="array" aca="1" ref="BI77" ca="1">_xlfn.LET(
_xlpm.val,IF($F77 = "",val_blankRefText,  _xldudf_CX_GET(CX_ENTITY,($F77),BI$11,BI$14,,(BI$60))),
_xlpm.Res, IF(OR(_xlpm.val="",_xlpm.val="Error"),"",_xlpm.val),
_xlpm.Res
)</f>
        <v>#NAME?</v>
      </c>
      <c r="BJ77" s="1669" t="e" cm="1">
        <f t="array" aca="1" ref="BJ77" ca="1">_xlfn.LET(
_xlpm.val,IF($F77 = "",val_blankRefText,  _xldudf_CX_GET(CX_ENTITY,($F77),BJ$11,BJ$14,,(BJ$60))),
_xlpm.Res, IF(OR(_xlpm.val="",_xlpm.val="Error"),"",_xlpm.val),
_xlpm.Res
)</f>
        <v>#NAME?</v>
      </c>
      <c r="BK77" s="1669" t="e" cm="1">
        <f t="array" aca="1" ref="BK77" ca="1">_xlfn.LET(
_xlpm.val,IF($F77 = "",val_blankRefText,  _xldudf_CX_GET(CX_ENTITY,($F77),BK$11,BK$14,,(BK$60))),
_xlpm.Res, IF(OR(_xlpm.val="",_xlpm.val="Error"),"",_xlpm.val),
_xlpm.Res
)</f>
        <v>#NAME?</v>
      </c>
      <c r="BL77" s="1669" t="e" cm="1">
        <f t="array" aca="1" ref="BL77" ca="1">_xlfn.LET(
_xlpm.val,IF($F77 = "",val_blankRefText,  _xldudf_CX_GET(CX_ENTITY,($F77),BL$11,BL$14,,(BL$60))),
_xlpm.Res, IF(OR(_xlpm.val="",_xlpm.val="Error"),"",_xlpm.val),
_xlpm.Res
)</f>
        <v>#NAME?</v>
      </c>
      <c r="BM77" s="1669" t="e" cm="1">
        <f t="array" aca="1" ref="BM77" ca="1">_xlfn.LET(
_xlpm.val,IF($F77 = "",val_blankRefText,  _xldudf_CX_GET(CX_ENTITY,($F77),BM$11,BM$14,,(BM$60))),
_xlpm.Res, IF(OR(_xlpm.val="",_xlpm.val="Error"),"",_xlpm.val),
_xlpm.Res
)</f>
        <v>#NAME?</v>
      </c>
      <c r="BN77" s="1669" t="e" cm="1">
        <f t="array" aca="1" ref="BN77" ca="1">_xlfn.LET(
_xlpm.val,IF($F77 = "",val_blankRefText,  _xldudf_CX_GET(CX_ENTITY,($F77),BN$11,BN$14,,(BN$60))),
_xlpm.Res, IF(OR(_xlpm.val="",_xlpm.val="Error"),"",_xlpm.val),
_xlpm.Res
)</f>
        <v>#NAME?</v>
      </c>
      <c r="BO77" s="2095"/>
      <c r="BP77" s="2095"/>
      <c r="BQ77" s="2095"/>
      <c r="BR77" s="2095"/>
      <c r="BS77" s="2095"/>
      <c r="BT77" s="2095"/>
      <c r="BU77" s="2095"/>
      <c r="BV77" s="2095"/>
      <c r="BW77" s="2095"/>
      <c r="BX77" s="2095"/>
      <c r="BY77" s="2095"/>
      <c r="BZ77" s="2095"/>
      <c r="CA77" s="926"/>
      <c r="CB77" s="921"/>
      <c r="CC77" s="927"/>
      <c r="CD77" s="920" t="e" cm="1">
        <f t="array" aca="1" ref="CD77" ca="1">_xlfn.XLOOKUP(BS!CD$11, array_timeline, BS!$AD77:$BN77)</f>
        <v>#NAME?</v>
      </c>
      <c r="CE77" s="920" t="e" cm="1">
        <f t="array" aca="1" ref="CE77" ca="1">_xlfn.XLOOKUP(BS!CE$11, array_timeline, BS!$AD77:$BN77)</f>
        <v>#NAME?</v>
      </c>
      <c r="CF77" s="925"/>
      <c r="CG77" s="920" t="e">
        <f t="shared" ref="CG77:CH77" ca="1" si="30">CG36</f>
        <v>#NAME?</v>
      </c>
      <c r="CH77" s="920" t="e">
        <f t="shared" ca="1" si="30"/>
        <v>#NAME?</v>
      </c>
      <c r="CI77" s="200"/>
    </row>
    <row r="78" spans="1:87" ht="21" customHeight="1">
      <c r="A78" s="696" t="s">
        <v>1762</v>
      </c>
      <c r="B78" s="577" t="str">
        <f t="shared" si="10"/>
        <v>Drawn RCF</v>
      </c>
      <c r="C78" s="577" t="str">
        <f t="shared" si="10"/>
        <v>Drawn RCF (Company View)</v>
      </c>
      <c r="D78" s="577"/>
      <c r="E78" s="577" t="e" cm="1">
        <f t="array" aca="1" ref="E78" ca="1">_xlfn.LET(
   _xlpm.Attr,  $C78,
   _xlpm.Lookback, $E$16,
   _xlpm.QueryDate, EOMONTH(val_asOfDate,_xlpm.Lookback),
   _xlpm.ReadField, _xldudf_CX_GET(CX_ENTITY,fx_attrConverter($C78),_xlpm.QueryDate),
   _xlpm.AttrBlank, _xlpm.Attr="", _xlpm.Result,
   IF(_xlpm.AttrBlank,val_blankRefText,fx_attrConverter(_xlpm.ReadField,0)),
IF(_xlpm.Result = "Error", "", _xlpm.Result )
)</f>
        <v>#NAME?</v>
      </c>
      <c r="F78" s="577" t="str">
        <f t="shared" si="9"/>
        <v>Drawn RCF</v>
      </c>
      <c r="G78" s="574"/>
      <c r="H78" s="578">
        <v>1</v>
      </c>
      <c r="I78" s="578">
        <v>1</v>
      </c>
      <c r="J78" s="401"/>
      <c r="K78" s="401"/>
      <c r="L78" s="579" t="b">
        <v>1</v>
      </c>
      <c r="N78" s="158"/>
      <c r="O78" s="101"/>
      <c r="P78" s="52"/>
      <c r="Q78" s="101"/>
      <c r="R78" s="126"/>
      <c r="S78" s="101"/>
      <c r="T78" s="101"/>
      <c r="U78" s="39"/>
      <c r="W78" s="930" t="str">
        <f t="shared" si="15"/>
        <v>Budget</v>
      </c>
      <c r="X78" s="857">
        <f t="shared" si="11"/>
        <v>-1</v>
      </c>
      <c r="Y78" s="2631" t="str">
        <f t="shared" si="12"/>
        <v>Drawn RCF</v>
      </c>
      <c r="Z78" s="198" cm="1">
        <f t="array" ref="Z78">_xlfn.SWITCH(
    TRUE,
    $L78="",0,
    $L78=TRUE, 1,
    $L78=FALSE,-1,
)</f>
        <v>1</v>
      </c>
      <c r="AA78" s="200"/>
      <c r="AB78" s="2626" t="str">
        <f t="shared" si="13"/>
        <v>Drawn RCF</v>
      </c>
      <c r="AC78" s="88"/>
      <c r="AD78" s="1669" t="e" cm="1">
        <f t="array" aca="1" ref="AD78" ca="1">_xlfn.LET(
_xlpm.val,IF($F78 = "",val_blankRefText,  _xldudf_CX_GET(CX_ENTITY,($F78),AD$11,AD$14,,(AD$60))),
_xlpm.Res, IF(OR(_xlpm.val="",_xlpm.val="Error"),"",_xlpm.val),
_xlpm.Res
)</f>
        <v>#NAME?</v>
      </c>
      <c r="AE78" s="1669" t="e" cm="1">
        <f t="array" aca="1" ref="AE78" ca="1">_xlfn.LET(
_xlpm.val,IF($F78 = "",val_blankRefText,  _xldudf_CX_GET(CX_ENTITY,($F78),AE$11,AE$14,,(AE$60))),
_xlpm.Res, IF(OR(_xlpm.val="",_xlpm.val="Error"),"",_xlpm.val),
_xlpm.Res
)</f>
        <v>#NAME?</v>
      </c>
      <c r="AF78" s="1669" t="e" cm="1">
        <f t="array" aca="1" ref="AF78" ca="1">_xlfn.LET(
_xlpm.val,IF($F78 = "",val_blankRefText,  _xldudf_CX_GET(CX_ENTITY,($F78),AF$11,AF$14,,(AF$60))),
_xlpm.Res, IF(OR(_xlpm.val="",_xlpm.val="Error"),"",_xlpm.val),
_xlpm.Res
)</f>
        <v>#NAME?</v>
      </c>
      <c r="AG78" s="1669" t="e" cm="1">
        <f t="array" aca="1" ref="AG78" ca="1">_xlfn.LET(
_xlpm.val,IF($F78 = "",val_blankRefText,  _xldudf_CX_GET(CX_ENTITY,($F78),AG$11,AG$14,,(AG$60))),
_xlpm.Res, IF(OR(_xlpm.val="",_xlpm.val="Error"),"",_xlpm.val),
_xlpm.Res
)</f>
        <v>#NAME?</v>
      </c>
      <c r="AH78" s="1669" t="e" cm="1">
        <f t="array" aca="1" ref="AH78" ca="1">_xlfn.LET(
_xlpm.val,IF($F78 = "",val_blankRefText,  _xldudf_CX_GET(CX_ENTITY,($F78),AH$11,AH$14,,(AH$60))),
_xlpm.Res, IF(OR(_xlpm.val="",_xlpm.val="Error"),"",_xlpm.val),
_xlpm.Res
)</f>
        <v>#NAME?</v>
      </c>
      <c r="AI78" s="1669" t="e" cm="1">
        <f t="array" aca="1" ref="AI78" ca="1">_xlfn.LET(
_xlpm.val,IF($F78 = "",val_blankRefText,  _xldudf_CX_GET(CX_ENTITY,($F78),AI$11,AI$14,,(AI$60))),
_xlpm.Res, IF(OR(_xlpm.val="",_xlpm.val="Error"),"",_xlpm.val),
_xlpm.Res
)</f>
        <v>#NAME?</v>
      </c>
      <c r="AJ78" s="1669" t="e" cm="1">
        <f t="array" aca="1" ref="AJ78" ca="1">_xlfn.LET(
_xlpm.val,IF($F78 = "",val_blankRefText,  _xldudf_CX_GET(CX_ENTITY,($F78),AJ$11,AJ$14,,(AJ$60))),
_xlpm.Res, IF(OR(_xlpm.val="",_xlpm.val="Error"),"",_xlpm.val),
_xlpm.Res
)</f>
        <v>#NAME?</v>
      </c>
      <c r="AK78" s="1669" t="e" cm="1">
        <f t="array" aca="1" ref="AK78" ca="1">_xlfn.LET(
_xlpm.val,IF($F78 = "",val_blankRefText,  _xldudf_CX_GET(CX_ENTITY,($F78),AK$11,AK$14,,(AK$60))),
_xlpm.Res, IF(OR(_xlpm.val="",_xlpm.val="Error"),"",_xlpm.val),
_xlpm.Res
)</f>
        <v>#NAME?</v>
      </c>
      <c r="AL78" s="1669" t="e" cm="1">
        <f t="array" aca="1" ref="AL78" ca="1">_xlfn.LET(
_xlpm.val,IF($F78 = "",val_blankRefText,  _xldudf_CX_GET(CX_ENTITY,($F78),AL$11,AL$14,,(AL$60))),
_xlpm.Res, IF(OR(_xlpm.val="",_xlpm.val="Error"),"",_xlpm.val),
_xlpm.Res
)</f>
        <v>#NAME?</v>
      </c>
      <c r="AM78" s="1669" t="e" cm="1">
        <f t="array" aca="1" ref="AM78" ca="1">_xlfn.LET(
_xlpm.val,IF($F78 = "",val_blankRefText,  _xldudf_CX_GET(CX_ENTITY,($F78),AM$11,AM$14,,(AM$60))),
_xlpm.Res, IF(OR(_xlpm.val="",_xlpm.val="Error"),"",_xlpm.val),
_xlpm.Res
)</f>
        <v>#NAME?</v>
      </c>
      <c r="AN78" s="1669" t="e" cm="1">
        <f t="array" aca="1" ref="AN78" ca="1">_xlfn.LET(
_xlpm.val,IF($F78 = "",val_blankRefText,  _xldudf_CX_GET(CX_ENTITY,($F78),AN$11,AN$14,,(AN$60))),
_xlpm.Res, IF(OR(_xlpm.val="",_xlpm.val="Error"),"",_xlpm.val),
_xlpm.Res
)</f>
        <v>#NAME?</v>
      </c>
      <c r="AO78" s="1669" t="e" cm="1">
        <f t="array" aca="1" ref="AO78" ca="1">_xlfn.LET(
_xlpm.val,IF($F78 = "",val_blankRefText,  _xldudf_CX_GET(CX_ENTITY,($F78),AO$11,AO$14,,(AO$60))),
_xlpm.Res, IF(OR(_xlpm.val="",_xlpm.val="Error"),"",_xlpm.val),
_xlpm.Res
)</f>
        <v>#NAME?</v>
      </c>
      <c r="AP78" s="1669" t="e" cm="1">
        <f t="array" aca="1" ref="AP78" ca="1">_xlfn.LET(
_xlpm.val,IF($F78 = "",val_blankRefText,  _xldudf_CX_GET(CX_ENTITY,($F78),AP$11,AP$14,,(AP$60))),
_xlpm.Res, IF(OR(_xlpm.val="",_xlpm.val="Error"),"",_xlpm.val),
_xlpm.Res
)</f>
        <v>#NAME?</v>
      </c>
      <c r="AQ78" s="1669" t="e" cm="1">
        <f t="array" aca="1" ref="AQ78" ca="1">_xlfn.LET(
_xlpm.val,IF($F78 = "",val_blankRefText,  _xldudf_CX_GET(CX_ENTITY,($F78),AQ$11,AQ$14,,(AQ$60))),
_xlpm.Res, IF(OR(_xlpm.val="",_xlpm.val="Error"),"",_xlpm.val),
_xlpm.Res
)</f>
        <v>#NAME?</v>
      </c>
      <c r="AR78" s="1669" t="e" cm="1">
        <f t="array" aca="1" ref="AR78" ca="1">_xlfn.LET(
_xlpm.val,IF($F78 = "",val_blankRefText,  _xldudf_CX_GET(CX_ENTITY,($F78),AR$11,AR$14,,(AR$60))),
_xlpm.Res, IF(OR(_xlpm.val="",_xlpm.val="Error"),"",_xlpm.val),
_xlpm.Res
)</f>
        <v>#NAME?</v>
      </c>
      <c r="AS78" s="1669" t="e" cm="1">
        <f t="array" aca="1" ref="AS78" ca="1">_xlfn.LET(
_xlpm.val,IF($F78 = "",val_blankRefText,  _xldudf_CX_GET(CX_ENTITY,($F78),AS$11,AS$14,,(AS$60))),
_xlpm.Res, IF(OR(_xlpm.val="",_xlpm.val="Error"),"",_xlpm.val),
_xlpm.Res
)</f>
        <v>#NAME?</v>
      </c>
      <c r="AT78" s="1669" t="e" cm="1">
        <f t="array" aca="1" ref="AT78" ca="1">_xlfn.LET(
_xlpm.val,IF($F78 = "",val_blankRefText,  _xldudf_CX_GET(CX_ENTITY,($F78),AT$11,AT$14,,(AT$60))),
_xlpm.Res, IF(OR(_xlpm.val="",_xlpm.val="Error"),"",_xlpm.val),
_xlpm.Res
)</f>
        <v>#NAME?</v>
      </c>
      <c r="AU78" s="1669" t="e" cm="1">
        <f t="array" aca="1" ref="AU78" ca="1">_xlfn.LET(
_xlpm.val,IF($F78 = "",val_blankRefText,  _xldudf_CX_GET(CX_ENTITY,($F78),AU$11,AU$14,,(AU$60))),
_xlpm.Res, IF(OR(_xlpm.val="",_xlpm.val="Error"),"",_xlpm.val),
_xlpm.Res
)</f>
        <v>#NAME?</v>
      </c>
      <c r="AV78" s="1669" t="e" cm="1">
        <f t="array" aca="1" ref="AV78" ca="1">_xlfn.LET(
_xlpm.val,IF($F78 = "",val_blankRefText,  _xldudf_CX_GET(CX_ENTITY,($F78),AV$11,AV$14,,(AV$60))),
_xlpm.Res, IF(OR(_xlpm.val="",_xlpm.val="Error"),"",_xlpm.val),
_xlpm.Res
)</f>
        <v>#NAME?</v>
      </c>
      <c r="AW78" s="1669" t="e" cm="1">
        <f t="array" aca="1" ref="AW78" ca="1">_xlfn.LET(
_xlpm.val,IF($F78 = "",val_blankRefText,  _xldudf_CX_GET(CX_ENTITY,($F78),AW$11,AW$14,,(AW$60))),
_xlpm.Res, IF(OR(_xlpm.val="",_xlpm.val="Error"),"",_xlpm.val),
_xlpm.Res
)</f>
        <v>#NAME?</v>
      </c>
      <c r="AX78" s="1669" t="e" cm="1">
        <f t="array" aca="1" ref="AX78" ca="1">_xlfn.LET(
_xlpm.val,IF($F78 = "",val_blankRefText,  _xldudf_CX_GET(CX_ENTITY,($F78),AX$11,AX$14,,(AX$60))),
_xlpm.Res, IF(OR(_xlpm.val="",_xlpm.val="Error"),"",_xlpm.val),
_xlpm.Res
)</f>
        <v>#NAME?</v>
      </c>
      <c r="AY78" s="1669" t="e" cm="1">
        <f t="array" aca="1" ref="AY78" ca="1">_xlfn.LET(
_xlpm.val,IF($F78 = "",val_blankRefText,  _xldudf_CX_GET(CX_ENTITY,($F78),AY$11,AY$14,,(AY$60))),
_xlpm.Res, IF(OR(_xlpm.val="",_xlpm.val="Error"),"",_xlpm.val),
_xlpm.Res
)</f>
        <v>#NAME?</v>
      </c>
      <c r="AZ78" s="1669" t="e" cm="1">
        <f t="array" aca="1" ref="AZ78" ca="1">_xlfn.LET(
_xlpm.val,IF($F78 = "",val_blankRefText,  _xldudf_CX_GET(CX_ENTITY,($F78),AZ$11,AZ$14,,(AZ$60))),
_xlpm.Res, IF(OR(_xlpm.val="",_xlpm.val="Error"),"",_xlpm.val),
_xlpm.Res
)</f>
        <v>#NAME?</v>
      </c>
      <c r="BA78" s="1669" t="e" cm="1">
        <f t="array" aca="1" ref="BA78" ca="1">_xlfn.LET(
_xlpm.val,IF($F78 = "",val_blankRefText,  _xldudf_CX_GET(CX_ENTITY,($F78),BA$11,BA$14,,(BA$60))),
_xlpm.Res, IF(OR(_xlpm.val="",_xlpm.val="Error"),"",_xlpm.val),
_xlpm.Res
)</f>
        <v>#NAME?</v>
      </c>
      <c r="BB78" s="1669" t="e" cm="1">
        <f t="array" aca="1" ref="BB78" ca="1">_xlfn.LET(
_xlpm.val,IF($F78 = "",val_blankRefText,  _xldudf_CX_GET(CX_ENTITY,($F78),BB$11,BB$14,,(BB$60))),
_xlpm.Res, IF(OR(_xlpm.val="",_xlpm.val="Error"),"",_xlpm.val),
_xlpm.Res
)</f>
        <v>#NAME?</v>
      </c>
      <c r="BC78" s="1669" t="e" cm="1">
        <f t="array" aca="1" ref="BC78" ca="1">_xlfn.LET(
_xlpm.val,IF($F78 = "",val_blankRefText,  _xldudf_CX_GET(CX_ENTITY,($F78),BC$11,BC$14,,(BC$60))),
_xlpm.Res, IF(OR(_xlpm.val="",_xlpm.val="Error"),"",_xlpm.val),
_xlpm.Res
)</f>
        <v>#NAME?</v>
      </c>
      <c r="BD78" s="1669" t="e" cm="1">
        <f t="array" aca="1" ref="BD78" ca="1">_xlfn.LET(
_xlpm.val,IF($F78 = "",val_blankRefText,  _xldudf_CX_GET(CX_ENTITY,($F78),BD$11,BD$14,,(BD$60))),
_xlpm.Res, IF(OR(_xlpm.val="",_xlpm.val="Error"),"",_xlpm.val),
_xlpm.Res
)</f>
        <v>#NAME?</v>
      </c>
      <c r="BE78" s="1669" t="e" cm="1">
        <f t="array" aca="1" ref="BE78" ca="1">_xlfn.LET(
_xlpm.val,IF($F78 = "",val_blankRefText,  _xldudf_CX_GET(CX_ENTITY,($F78),BE$11,BE$14,,(BE$60))),
_xlpm.Res, IF(OR(_xlpm.val="",_xlpm.val="Error"),"",_xlpm.val),
_xlpm.Res
)</f>
        <v>#NAME?</v>
      </c>
      <c r="BF78" s="1669" t="e" cm="1">
        <f t="array" aca="1" ref="BF78" ca="1">_xlfn.LET(
_xlpm.val,IF($F78 = "",val_blankRefText,  _xldudf_CX_GET(CX_ENTITY,($F78),BF$11,BF$14,,(BF$60))),
_xlpm.Res, IF(OR(_xlpm.val="",_xlpm.val="Error"),"",_xlpm.val),
_xlpm.Res
)</f>
        <v>#NAME?</v>
      </c>
      <c r="BG78" s="1669" t="e" cm="1">
        <f t="array" aca="1" ref="BG78" ca="1">_xlfn.LET(
_xlpm.val,IF($F78 = "",val_blankRefText,  _xldudf_CX_GET(CX_ENTITY,($F78),BG$11,BG$14,,(BG$60))),
_xlpm.Res, IF(OR(_xlpm.val="",_xlpm.val="Error"),"",_xlpm.val),
_xlpm.Res
)</f>
        <v>#NAME?</v>
      </c>
      <c r="BH78" s="1669" t="e" cm="1">
        <f t="array" aca="1" ref="BH78" ca="1">_xlfn.LET(
_xlpm.val,IF($F78 = "",val_blankRefText,  _xldudf_CX_GET(CX_ENTITY,($F78),BH$11,BH$14,,(BH$60))),
_xlpm.Res, IF(OR(_xlpm.val="",_xlpm.val="Error"),"",_xlpm.val),
_xlpm.Res
)</f>
        <v>#NAME?</v>
      </c>
      <c r="BI78" s="1669" t="e" cm="1">
        <f t="array" aca="1" ref="BI78" ca="1">_xlfn.LET(
_xlpm.val,IF($F78 = "",val_blankRefText,  _xldudf_CX_GET(CX_ENTITY,($F78),BI$11,BI$14,,(BI$60))),
_xlpm.Res, IF(OR(_xlpm.val="",_xlpm.val="Error"),"",_xlpm.val),
_xlpm.Res
)</f>
        <v>#NAME?</v>
      </c>
      <c r="BJ78" s="1669" t="e" cm="1">
        <f t="array" aca="1" ref="BJ78" ca="1">_xlfn.LET(
_xlpm.val,IF($F78 = "",val_blankRefText,  _xldudf_CX_GET(CX_ENTITY,($F78),BJ$11,BJ$14,,(BJ$60))),
_xlpm.Res, IF(OR(_xlpm.val="",_xlpm.val="Error"),"",_xlpm.val),
_xlpm.Res
)</f>
        <v>#NAME?</v>
      </c>
      <c r="BK78" s="1669" t="e" cm="1">
        <f t="array" aca="1" ref="BK78" ca="1">_xlfn.LET(
_xlpm.val,IF($F78 = "",val_blankRefText,  _xldudf_CX_GET(CX_ENTITY,($F78),BK$11,BK$14,,(BK$60))),
_xlpm.Res, IF(OR(_xlpm.val="",_xlpm.val="Error"),"",_xlpm.val),
_xlpm.Res
)</f>
        <v>#NAME?</v>
      </c>
      <c r="BL78" s="1669" t="e" cm="1">
        <f t="array" aca="1" ref="BL78" ca="1">_xlfn.LET(
_xlpm.val,IF($F78 = "",val_blankRefText,  _xldudf_CX_GET(CX_ENTITY,($F78),BL$11,BL$14,,(BL$60))),
_xlpm.Res, IF(OR(_xlpm.val="",_xlpm.val="Error"),"",_xlpm.val),
_xlpm.Res
)</f>
        <v>#NAME?</v>
      </c>
      <c r="BM78" s="1669" t="e" cm="1">
        <f t="array" aca="1" ref="BM78" ca="1">_xlfn.LET(
_xlpm.val,IF($F78 = "",val_blankRefText,  _xldudf_CX_GET(CX_ENTITY,($F78),BM$11,BM$14,,(BM$60))),
_xlpm.Res, IF(OR(_xlpm.val="",_xlpm.val="Error"),"",_xlpm.val),
_xlpm.Res
)</f>
        <v>#NAME?</v>
      </c>
      <c r="BN78" s="1669" t="e" cm="1">
        <f t="array" aca="1" ref="BN78" ca="1">_xlfn.LET(
_xlpm.val,IF($F78 = "",val_blankRefText,  _xldudf_CX_GET(CX_ENTITY,($F78),BN$11,BN$14,,(BN$60))),
_xlpm.Res, IF(OR(_xlpm.val="",_xlpm.val="Error"),"",_xlpm.val),
_xlpm.Res
)</f>
        <v>#NAME?</v>
      </c>
      <c r="BO78" s="2095"/>
      <c r="BP78" s="2095"/>
      <c r="BQ78" s="2095"/>
      <c r="BR78" s="2095"/>
      <c r="BS78" s="2095"/>
      <c r="BT78" s="2095"/>
      <c r="BU78" s="2095"/>
      <c r="BV78" s="2095"/>
      <c r="BW78" s="2095"/>
      <c r="BX78" s="2095"/>
      <c r="BY78" s="2095"/>
      <c r="BZ78" s="2095"/>
      <c r="CA78" s="926"/>
      <c r="CB78" s="921"/>
      <c r="CC78" s="927"/>
      <c r="CD78" s="920" t="e" cm="1">
        <f t="array" aca="1" ref="CD78" ca="1">_xlfn.XLOOKUP(BS!CD$11, array_timeline, BS!$AD78:$BN78)</f>
        <v>#NAME?</v>
      </c>
      <c r="CE78" s="920" t="e" cm="1">
        <f t="array" aca="1" ref="CE78" ca="1">_xlfn.XLOOKUP(BS!CE$11, array_timeline, BS!$AD78:$BN78)</f>
        <v>#NAME?</v>
      </c>
      <c r="CF78" s="925"/>
      <c r="CG78" s="920" t="e">
        <f t="shared" ref="CG78:CH78" ca="1" si="31">CG37</f>
        <v>#NAME?</v>
      </c>
      <c r="CH78" s="920" t="e">
        <f t="shared" ca="1" si="31"/>
        <v>#NAME?</v>
      </c>
      <c r="CI78" s="200"/>
    </row>
    <row r="79" spans="1:87" ht="21" customHeight="1">
      <c r="A79" s="696" t="s">
        <v>1735</v>
      </c>
      <c r="B79" s="577" t="str">
        <f t="shared" si="10"/>
        <v>Gross External Debt</v>
      </c>
      <c r="C79" s="577" t="str">
        <f t="shared" si="10"/>
        <v>Gross External Debt (Company View)</v>
      </c>
      <c r="D79" s="577"/>
      <c r="E79" s="577" t="e" cm="1">
        <f t="array" aca="1" ref="E79" ca="1">_xlfn.LET(
   _xlpm.Attr,  $C79,
   _xlpm.Lookback, $E$16,
   _xlpm.QueryDate, EOMONTH(val_asOfDate,_xlpm.Lookback),
   _xlpm.ReadField, _xldudf_CX_GET(CX_ENTITY,fx_attrConverter($C79),_xlpm.QueryDate),
   _xlpm.AttrBlank, _xlpm.Attr="", _xlpm.Result,
   IF(_xlpm.AttrBlank,val_blankRefText,fx_attrConverter(_xlpm.ReadField,0)),
IF(_xlpm.Result = "Error", "", _xlpm.Result )
)</f>
        <v>#NAME?</v>
      </c>
      <c r="F79" s="577" t="str">
        <f t="shared" si="9"/>
        <v>Gross External Debt</v>
      </c>
      <c r="G79" s="574"/>
      <c r="H79" s="401">
        <v>2</v>
      </c>
      <c r="I79" s="578">
        <v>1</v>
      </c>
      <c r="J79" s="401"/>
      <c r="K79" s="401"/>
      <c r="L79" s="579">
        <v>-1</v>
      </c>
      <c r="N79" s="158"/>
      <c r="O79" s="101"/>
      <c r="P79" s="52"/>
      <c r="Q79" s="101"/>
      <c r="R79" s="101"/>
      <c r="S79" s="101"/>
      <c r="T79" s="101"/>
      <c r="U79" s="39"/>
      <c r="W79" s="1291" t="str">
        <f t="shared" si="15"/>
        <v>Budget</v>
      </c>
      <c r="X79" s="1294">
        <f t="shared" si="11"/>
        <v>0</v>
      </c>
      <c r="Y79" s="2631" t="str">
        <f t="shared" si="12"/>
        <v>Gross External Debt</v>
      </c>
      <c r="Z79" s="198" cm="1">
        <f t="array" ref="Z79">_xlfn.SWITCH(
    TRUE,
    $L79="",0,
    $L79=TRUE, 1,
    $L79=FALSE,-1,
)</f>
        <v>0</v>
      </c>
      <c r="AA79" s="924"/>
      <c r="AB79" s="2626" t="str">
        <f t="shared" si="13"/>
        <v>Gross External Debt</v>
      </c>
      <c r="AC79" s="88" t="e" cm="1" vm="5">
        <f t="array" ref="AC79">IFERROR(IF(_xlfn.XMATCH(AB79,tbl_acctDef[Term],0)&gt;0, fx_getIcon("find"), ""),"")</f>
        <v>#VALUE!</v>
      </c>
      <c r="AD79" s="1669" t="e" cm="1">
        <f t="array" aca="1" ref="AD79" ca="1">_xlfn.LET(
_xlpm.val,IF($F79 = "",val_blankRefText,  _xldudf_CX_GET(CX_ENTITY,($F79),AD$11,AD$14,,(AD$60))),
_xlpm.Res, IF(OR(_xlpm.val="",_xlpm.val="Error"),"",_xlpm.val),
_xlpm.Res
)</f>
        <v>#NAME?</v>
      </c>
      <c r="AE79" s="1669" t="e" cm="1">
        <f t="array" aca="1" ref="AE79" ca="1">_xlfn.LET(
_xlpm.val,IF($F79 = "",val_blankRefText,  _xldudf_CX_GET(CX_ENTITY,($F79),AE$11,AE$14,,(AE$60))),
_xlpm.Res, IF(OR(_xlpm.val="",_xlpm.val="Error"),"",_xlpm.val),
_xlpm.Res
)</f>
        <v>#NAME?</v>
      </c>
      <c r="AF79" s="1669" t="e" cm="1">
        <f t="array" aca="1" ref="AF79" ca="1">_xlfn.LET(
_xlpm.val,IF($F79 = "",val_blankRefText,  _xldudf_CX_GET(CX_ENTITY,($F79),AF$11,AF$14,,(AF$60))),
_xlpm.Res, IF(OR(_xlpm.val="",_xlpm.val="Error"),"",_xlpm.val),
_xlpm.Res
)</f>
        <v>#NAME?</v>
      </c>
      <c r="AG79" s="1669" t="e" cm="1">
        <f t="array" aca="1" ref="AG79" ca="1">_xlfn.LET(
_xlpm.val,IF($F79 = "",val_blankRefText,  _xldudf_CX_GET(CX_ENTITY,($F79),AG$11,AG$14,,(AG$60))),
_xlpm.Res, IF(OR(_xlpm.val="",_xlpm.val="Error"),"",_xlpm.val),
_xlpm.Res
)</f>
        <v>#NAME?</v>
      </c>
      <c r="AH79" s="1669" t="e" cm="1">
        <f t="array" aca="1" ref="AH79" ca="1">_xlfn.LET(
_xlpm.val,IF($F79 = "",val_blankRefText,  _xldudf_CX_GET(CX_ENTITY,($F79),AH$11,AH$14,,(AH$60))),
_xlpm.Res, IF(OR(_xlpm.val="",_xlpm.val="Error"),"",_xlpm.val),
_xlpm.Res
)</f>
        <v>#NAME?</v>
      </c>
      <c r="AI79" s="1669" t="e" cm="1">
        <f t="array" aca="1" ref="AI79" ca="1">_xlfn.LET(
_xlpm.val,IF($F79 = "",val_blankRefText,  _xldudf_CX_GET(CX_ENTITY,($F79),AI$11,AI$14,,(AI$60))),
_xlpm.Res, IF(OR(_xlpm.val="",_xlpm.val="Error"),"",_xlpm.val),
_xlpm.Res
)</f>
        <v>#NAME?</v>
      </c>
      <c r="AJ79" s="1669" t="e" cm="1">
        <f t="array" aca="1" ref="AJ79" ca="1">_xlfn.LET(
_xlpm.val,IF($F79 = "",val_blankRefText,  _xldudf_CX_GET(CX_ENTITY,($F79),AJ$11,AJ$14,,(AJ$60))),
_xlpm.Res, IF(OR(_xlpm.val="",_xlpm.val="Error"),"",_xlpm.val),
_xlpm.Res
)</f>
        <v>#NAME?</v>
      </c>
      <c r="AK79" s="1669" t="e" cm="1">
        <f t="array" aca="1" ref="AK79" ca="1">_xlfn.LET(
_xlpm.val,IF($F79 = "",val_blankRefText,  _xldudf_CX_GET(CX_ENTITY,($F79),AK$11,AK$14,,(AK$60))),
_xlpm.Res, IF(OR(_xlpm.val="",_xlpm.val="Error"),"",_xlpm.val),
_xlpm.Res
)</f>
        <v>#NAME?</v>
      </c>
      <c r="AL79" s="1669" t="e" cm="1">
        <f t="array" aca="1" ref="AL79" ca="1">_xlfn.LET(
_xlpm.val,IF($F79 = "",val_blankRefText,  _xldudf_CX_GET(CX_ENTITY,($F79),AL$11,AL$14,,(AL$60))),
_xlpm.Res, IF(OR(_xlpm.val="",_xlpm.val="Error"),"",_xlpm.val),
_xlpm.Res
)</f>
        <v>#NAME?</v>
      </c>
      <c r="AM79" s="1669" t="e" cm="1">
        <f t="array" aca="1" ref="AM79" ca="1">_xlfn.LET(
_xlpm.val,IF($F79 = "",val_blankRefText,  _xldudf_CX_GET(CX_ENTITY,($F79),AM$11,AM$14,,(AM$60))),
_xlpm.Res, IF(OR(_xlpm.val="",_xlpm.val="Error"),"",_xlpm.val),
_xlpm.Res
)</f>
        <v>#NAME?</v>
      </c>
      <c r="AN79" s="1669" t="e" cm="1">
        <f t="array" aca="1" ref="AN79" ca="1">_xlfn.LET(
_xlpm.val,IF($F79 = "",val_blankRefText,  _xldudf_CX_GET(CX_ENTITY,($F79),AN$11,AN$14,,(AN$60))),
_xlpm.Res, IF(OR(_xlpm.val="",_xlpm.val="Error"),"",_xlpm.val),
_xlpm.Res
)</f>
        <v>#NAME?</v>
      </c>
      <c r="AO79" s="1669" t="e" cm="1">
        <f t="array" aca="1" ref="AO79" ca="1">_xlfn.LET(
_xlpm.val,IF($F79 = "",val_blankRefText,  _xldudf_CX_GET(CX_ENTITY,($F79),AO$11,AO$14,,(AO$60))),
_xlpm.Res, IF(OR(_xlpm.val="",_xlpm.val="Error"),"",_xlpm.val),
_xlpm.Res
)</f>
        <v>#NAME?</v>
      </c>
      <c r="AP79" s="1669" t="e" cm="1">
        <f t="array" aca="1" ref="AP79" ca="1">_xlfn.LET(
_xlpm.val,IF($F79 = "",val_blankRefText,  _xldudf_CX_GET(CX_ENTITY,($F79),AP$11,AP$14,,(AP$60))),
_xlpm.Res, IF(OR(_xlpm.val="",_xlpm.val="Error"),"",_xlpm.val),
_xlpm.Res
)</f>
        <v>#NAME?</v>
      </c>
      <c r="AQ79" s="1669" t="e" cm="1">
        <f t="array" aca="1" ref="AQ79" ca="1">_xlfn.LET(
_xlpm.val,IF($F79 = "",val_blankRefText,  _xldudf_CX_GET(CX_ENTITY,($F79),AQ$11,AQ$14,,(AQ$60))),
_xlpm.Res, IF(OR(_xlpm.val="",_xlpm.val="Error"),"",_xlpm.val),
_xlpm.Res
)</f>
        <v>#NAME?</v>
      </c>
      <c r="AR79" s="1669" t="e" cm="1">
        <f t="array" aca="1" ref="AR79" ca="1">_xlfn.LET(
_xlpm.val,IF($F79 = "",val_blankRefText,  _xldudf_CX_GET(CX_ENTITY,($F79),AR$11,AR$14,,(AR$60))),
_xlpm.Res, IF(OR(_xlpm.val="",_xlpm.val="Error"),"",_xlpm.val),
_xlpm.Res
)</f>
        <v>#NAME?</v>
      </c>
      <c r="AS79" s="1669" t="e" cm="1">
        <f t="array" aca="1" ref="AS79" ca="1">_xlfn.LET(
_xlpm.val,IF($F79 = "",val_blankRefText,  _xldudf_CX_GET(CX_ENTITY,($F79),AS$11,AS$14,,(AS$60))),
_xlpm.Res, IF(OR(_xlpm.val="",_xlpm.val="Error"),"",_xlpm.val),
_xlpm.Res
)</f>
        <v>#NAME?</v>
      </c>
      <c r="AT79" s="1669" t="e" cm="1">
        <f t="array" aca="1" ref="AT79" ca="1">_xlfn.LET(
_xlpm.val,IF($F79 = "",val_blankRefText,  _xldudf_CX_GET(CX_ENTITY,($F79),AT$11,AT$14,,(AT$60))),
_xlpm.Res, IF(OR(_xlpm.val="",_xlpm.val="Error"),"",_xlpm.val),
_xlpm.Res
)</f>
        <v>#NAME?</v>
      </c>
      <c r="AU79" s="1669" t="e" cm="1">
        <f t="array" aca="1" ref="AU79" ca="1">_xlfn.LET(
_xlpm.val,IF($F79 = "",val_blankRefText,  _xldudf_CX_GET(CX_ENTITY,($F79),AU$11,AU$14,,(AU$60))),
_xlpm.Res, IF(OR(_xlpm.val="",_xlpm.val="Error"),"",_xlpm.val),
_xlpm.Res
)</f>
        <v>#NAME?</v>
      </c>
      <c r="AV79" s="1669" t="e" cm="1">
        <f t="array" aca="1" ref="AV79" ca="1">_xlfn.LET(
_xlpm.val,IF($F79 = "",val_blankRefText,  _xldudf_CX_GET(CX_ENTITY,($F79),AV$11,AV$14,,(AV$60))),
_xlpm.Res, IF(OR(_xlpm.val="",_xlpm.val="Error"),"",_xlpm.val),
_xlpm.Res
)</f>
        <v>#NAME?</v>
      </c>
      <c r="AW79" s="1669" t="e" cm="1">
        <f t="array" aca="1" ref="AW79" ca="1">_xlfn.LET(
_xlpm.val,IF($F79 = "",val_blankRefText,  _xldudf_CX_GET(CX_ENTITY,($F79),AW$11,AW$14,,(AW$60))),
_xlpm.Res, IF(OR(_xlpm.val="",_xlpm.val="Error"),"",_xlpm.val),
_xlpm.Res
)</f>
        <v>#NAME?</v>
      </c>
      <c r="AX79" s="1669" t="e" cm="1">
        <f t="array" aca="1" ref="AX79" ca="1">_xlfn.LET(
_xlpm.val,IF($F79 = "",val_blankRefText,  _xldudf_CX_GET(CX_ENTITY,($F79),AX$11,AX$14,,(AX$60))),
_xlpm.Res, IF(OR(_xlpm.val="",_xlpm.val="Error"),"",_xlpm.val),
_xlpm.Res
)</f>
        <v>#NAME?</v>
      </c>
      <c r="AY79" s="1669" t="e" cm="1">
        <f t="array" aca="1" ref="AY79" ca="1">_xlfn.LET(
_xlpm.val,IF($F79 = "",val_blankRefText,  _xldudf_CX_GET(CX_ENTITY,($F79),AY$11,AY$14,,(AY$60))),
_xlpm.Res, IF(OR(_xlpm.val="",_xlpm.val="Error"),"",_xlpm.val),
_xlpm.Res
)</f>
        <v>#NAME?</v>
      </c>
      <c r="AZ79" s="1669" t="e" cm="1">
        <f t="array" aca="1" ref="AZ79" ca="1">_xlfn.LET(
_xlpm.val,IF($F79 = "",val_blankRefText,  _xldudf_CX_GET(CX_ENTITY,($F79),AZ$11,AZ$14,,(AZ$60))),
_xlpm.Res, IF(OR(_xlpm.val="",_xlpm.val="Error"),"",_xlpm.val),
_xlpm.Res
)</f>
        <v>#NAME?</v>
      </c>
      <c r="BA79" s="1669" t="e" cm="1">
        <f t="array" aca="1" ref="BA79" ca="1">_xlfn.LET(
_xlpm.val,IF($F79 = "",val_blankRefText,  _xldudf_CX_GET(CX_ENTITY,($F79),BA$11,BA$14,,(BA$60))),
_xlpm.Res, IF(OR(_xlpm.val="",_xlpm.val="Error"),"",_xlpm.val),
_xlpm.Res
)</f>
        <v>#NAME?</v>
      </c>
      <c r="BB79" s="1669" t="e" cm="1">
        <f t="array" aca="1" ref="BB79" ca="1">_xlfn.LET(
_xlpm.val,IF($F79 = "",val_blankRefText,  _xldudf_CX_GET(CX_ENTITY,($F79),BB$11,BB$14,,(BB$60))),
_xlpm.Res, IF(OR(_xlpm.val="",_xlpm.val="Error"),"",_xlpm.val),
_xlpm.Res
)</f>
        <v>#NAME?</v>
      </c>
      <c r="BC79" s="1669" t="e" cm="1">
        <f t="array" aca="1" ref="BC79" ca="1">_xlfn.LET(
_xlpm.val,IF($F79 = "",val_blankRefText,  _xldudf_CX_GET(CX_ENTITY,($F79),BC$11,BC$14,,(BC$60))),
_xlpm.Res, IF(OR(_xlpm.val="",_xlpm.val="Error"),"",_xlpm.val),
_xlpm.Res
)</f>
        <v>#NAME?</v>
      </c>
      <c r="BD79" s="1669" t="e" cm="1">
        <f t="array" aca="1" ref="BD79" ca="1">_xlfn.LET(
_xlpm.val,IF($F79 = "",val_blankRefText,  _xldudf_CX_GET(CX_ENTITY,($F79),BD$11,BD$14,,(BD$60))),
_xlpm.Res, IF(OR(_xlpm.val="",_xlpm.val="Error"),"",_xlpm.val),
_xlpm.Res
)</f>
        <v>#NAME?</v>
      </c>
      <c r="BE79" s="1669" t="e" cm="1">
        <f t="array" aca="1" ref="BE79" ca="1">_xlfn.LET(
_xlpm.val,IF($F79 = "",val_blankRefText,  _xldudf_CX_GET(CX_ENTITY,($F79),BE$11,BE$14,,(BE$60))),
_xlpm.Res, IF(OR(_xlpm.val="",_xlpm.val="Error"),"",_xlpm.val),
_xlpm.Res
)</f>
        <v>#NAME?</v>
      </c>
      <c r="BF79" s="1669" t="e" cm="1">
        <f t="array" aca="1" ref="BF79" ca="1">_xlfn.LET(
_xlpm.val,IF($F79 = "",val_blankRefText,  _xldudf_CX_GET(CX_ENTITY,($F79),BF$11,BF$14,,(BF$60))),
_xlpm.Res, IF(OR(_xlpm.val="",_xlpm.val="Error"),"",_xlpm.val),
_xlpm.Res
)</f>
        <v>#NAME?</v>
      </c>
      <c r="BG79" s="1669" t="e" cm="1">
        <f t="array" aca="1" ref="BG79" ca="1">_xlfn.LET(
_xlpm.val,IF($F79 = "",val_blankRefText,  _xldudf_CX_GET(CX_ENTITY,($F79),BG$11,BG$14,,(BG$60))),
_xlpm.Res, IF(OR(_xlpm.val="",_xlpm.val="Error"),"",_xlpm.val),
_xlpm.Res
)</f>
        <v>#NAME?</v>
      </c>
      <c r="BH79" s="1669" t="e" cm="1">
        <f t="array" aca="1" ref="BH79" ca="1">_xlfn.LET(
_xlpm.val,IF($F79 = "",val_blankRefText,  _xldudf_CX_GET(CX_ENTITY,($F79),BH$11,BH$14,,(BH$60))),
_xlpm.Res, IF(OR(_xlpm.val="",_xlpm.val="Error"),"",_xlpm.val),
_xlpm.Res
)</f>
        <v>#NAME?</v>
      </c>
      <c r="BI79" s="1669" t="e" cm="1">
        <f t="array" aca="1" ref="BI79" ca="1">_xlfn.LET(
_xlpm.val,IF($F79 = "",val_blankRefText,  _xldudf_CX_GET(CX_ENTITY,($F79),BI$11,BI$14,,(BI$60))),
_xlpm.Res, IF(OR(_xlpm.val="",_xlpm.val="Error"),"",_xlpm.val),
_xlpm.Res
)</f>
        <v>#NAME?</v>
      </c>
      <c r="BJ79" s="1669" t="e" cm="1">
        <f t="array" aca="1" ref="BJ79" ca="1">_xlfn.LET(
_xlpm.val,IF($F79 = "",val_blankRefText,  _xldudf_CX_GET(CX_ENTITY,($F79),BJ$11,BJ$14,,(BJ$60))),
_xlpm.Res, IF(OR(_xlpm.val="",_xlpm.val="Error"),"",_xlpm.val),
_xlpm.Res
)</f>
        <v>#NAME?</v>
      </c>
      <c r="BK79" s="1669" t="e" cm="1">
        <f t="array" aca="1" ref="BK79" ca="1">_xlfn.LET(
_xlpm.val,IF($F79 = "",val_blankRefText,  _xldudf_CX_GET(CX_ENTITY,($F79),BK$11,BK$14,,(BK$60))),
_xlpm.Res, IF(OR(_xlpm.val="",_xlpm.val="Error"),"",_xlpm.val),
_xlpm.Res
)</f>
        <v>#NAME?</v>
      </c>
      <c r="BL79" s="1669" t="e" cm="1">
        <f t="array" aca="1" ref="BL79" ca="1">_xlfn.LET(
_xlpm.val,IF($F79 = "",val_blankRefText,  _xldudf_CX_GET(CX_ENTITY,($F79),BL$11,BL$14,,(BL$60))),
_xlpm.Res, IF(OR(_xlpm.val="",_xlpm.val="Error"),"",_xlpm.val),
_xlpm.Res
)</f>
        <v>#NAME?</v>
      </c>
      <c r="BM79" s="1669" t="e" cm="1">
        <f t="array" aca="1" ref="BM79" ca="1">_xlfn.LET(
_xlpm.val,IF($F79 = "",val_blankRefText,  _xldudf_CX_GET(CX_ENTITY,($F79),BM$11,BM$14,,(BM$60))),
_xlpm.Res, IF(OR(_xlpm.val="",_xlpm.val="Error"),"",_xlpm.val),
_xlpm.Res
)</f>
        <v>#NAME?</v>
      </c>
      <c r="BN79" s="1669" t="e" cm="1">
        <f t="array" aca="1" ref="BN79" ca="1">_xlfn.LET(
_xlpm.val,IF($F79 = "",val_blankRefText,  _xldudf_CX_GET(CX_ENTITY,($F79),BN$11,BN$14,,(BN$60))),
_xlpm.Res, IF(OR(_xlpm.val="",_xlpm.val="Error"),"",_xlpm.val),
_xlpm.Res
)</f>
        <v>#NAME?</v>
      </c>
      <c r="BO79" s="2095"/>
      <c r="BP79" s="2095"/>
      <c r="BQ79" s="2095"/>
      <c r="BR79" s="2095"/>
      <c r="BS79" s="2095"/>
      <c r="BT79" s="2095"/>
      <c r="BU79" s="2095"/>
      <c r="BV79" s="2095"/>
      <c r="BW79" s="2095"/>
      <c r="BX79" s="2095"/>
      <c r="BY79" s="2095"/>
      <c r="BZ79" s="2095"/>
      <c r="CA79" s="926"/>
      <c r="CB79" s="921"/>
      <c r="CC79" s="927"/>
      <c r="CD79" s="919" t="e" cm="1">
        <f t="array" aca="1" ref="CD79" ca="1">_xlfn.XLOOKUP(BS!CD$11, array_timeline, BS!$AD79:$BN79)</f>
        <v>#NAME?</v>
      </c>
      <c r="CE79" s="919" t="e" cm="1">
        <f t="array" aca="1" ref="CE79" ca="1">_xlfn.XLOOKUP(BS!CE$11, array_timeline, BS!$AD79:$BN79)</f>
        <v>#NAME?</v>
      </c>
      <c r="CF79" s="925"/>
      <c r="CG79" s="928" t="e">
        <f t="shared" ref="CG79:CH79" ca="1" si="32">CG38</f>
        <v>#NAME?</v>
      </c>
      <c r="CH79" s="928" t="e">
        <f t="shared" ca="1" si="32"/>
        <v>#NAME?</v>
      </c>
      <c r="CI79" s="924"/>
    </row>
    <row r="80" spans="1:87" ht="21" customHeight="1">
      <c r="A80" s="696" t="s">
        <v>1763</v>
      </c>
      <c r="B80" s="577" t="str">
        <f t="shared" si="10"/>
        <v>Cash &amp; Equivalents</v>
      </c>
      <c r="C80" s="577" t="str">
        <f t="shared" si="10"/>
        <v>Cash &amp; Equivalents (Company View)</v>
      </c>
      <c r="D80" s="577"/>
      <c r="E80" s="577" t="e" cm="1">
        <f t="array" aca="1" ref="E80" ca="1">_xlfn.LET(
   _xlpm.Attr,  $C80,
   _xlpm.Lookback, $E$16,
   _xlpm.QueryDate, EOMONTH(val_asOfDate,_xlpm.Lookback),
   _xlpm.ReadField, _xldudf_CX_GET(CX_ENTITY,fx_attrConverter($C80),_xlpm.QueryDate),
   _xlpm.AttrBlank, _xlpm.Attr="", _xlpm.Result,
   IF(_xlpm.AttrBlank,val_blankRefText,fx_attrConverter(_xlpm.ReadField,0)),
IF(_xlpm.Result = "Error", "", _xlpm.Result )
)</f>
        <v>#NAME?</v>
      </c>
      <c r="F80" s="577" t="str">
        <f t="shared" si="9"/>
        <v>Cash &amp; Equivalents</v>
      </c>
      <c r="G80" s="574"/>
      <c r="H80" s="578">
        <v>1</v>
      </c>
      <c r="I80" s="578">
        <v>1</v>
      </c>
      <c r="J80" s="401"/>
      <c r="K80" s="401"/>
      <c r="L80" s="579" t="b">
        <v>1</v>
      </c>
      <c r="N80" s="158"/>
      <c r="O80" s="101"/>
      <c r="P80" s="52"/>
      <c r="Q80" s="101"/>
      <c r="R80" s="126"/>
      <c r="S80" s="101"/>
      <c r="T80" s="101"/>
      <c r="U80" s="39"/>
      <c r="W80" s="930" t="str">
        <f t="shared" si="15"/>
        <v>Budget</v>
      </c>
      <c r="X80" s="857">
        <f t="shared" si="11"/>
        <v>1</v>
      </c>
      <c r="Y80" s="2631" t="str">
        <f t="shared" si="12"/>
        <v>Cash &amp; Equivalents</v>
      </c>
      <c r="Z80" s="198" cm="1">
        <f t="array" ref="Z80">_xlfn.SWITCH(
    TRUE,
    $L80="",0,
    $L80=TRUE, 1,
    $L80=FALSE,-1,
)</f>
        <v>1</v>
      </c>
      <c r="AA80" s="200"/>
      <c r="AB80" s="2626" t="str">
        <f t="shared" si="13"/>
        <v>Cash &amp; Equivalents</v>
      </c>
      <c r="AC80" s="88"/>
      <c r="AD80" s="1669" t="e" cm="1">
        <f t="array" aca="1" ref="AD80" ca="1">_xlfn.LET(
_xlpm.val,IF($F80 = "",val_blankRefText,  _xldudf_CX_GET(CX_ENTITY,($F80),AD$11,AD$14,,(AD$60))),
_xlpm.Res, IF(OR(_xlpm.val="",_xlpm.val="Error"),"",_xlpm.val),
_xlpm.Res
)</f>
        <v>#NAME?</v>
      </c>
      <c r="AE80" s="1669" t="e" cm="1">
        <f t="array" aca="1" ref="AE80" ca="1">_xlfn.LET(
_xlpm.val,IF($F80 = "",val_blankRefText,  _xldudf_CX_GET(CX_ENTITY,($F80),AE$11,AE$14,,(AE$60))),
_xlpm.Res, IF(OR(_xlpm.val="",_xlpm.val="Error"),"",_xlpm.val),
_xlpm.Res
)</f>
        <v>#NAME?</v>
      </c>
      <c r="AF80" s="1669" t="e" cm="1">
        <f t="array" aca="1" ref="AF80" ca="1">_xlfn.LET(
_xlpm.val,IF($F80 = "",val_blankRefText,  _xldudf_CX_GET(CX_ENTITY,($F80),AF$11,AF$14,,(AF$60))),
_xlpm.Res, IF(OR(_xlpm.val="",_xlpm.val="Error"),"",_xlpm.val),
_xlpm.Res
)</f>
        <v>#NAME?</v>
      </c>
      <c r="AG80" s="1669" t="e" cm="1">
        <f t="array" aca="1" ref="AG80" ca="1">_xlfn.LET(
_xlpm.val,IF($F80 = "",val_blankRefText,  _xldudf_CX_GET(CX_ENTITY,($F80),AG$11,AG$14,,(AG$60))),
_xlpm.Res, IF(OR(_xlpm.val="",_xlpm.val="Error"),"",_xlpm.val),
_xlpm.Res
)</f>
        <v>#NAME?</v>
      </c>
      <c r="AH80" s="1669" t="e" cm="1">
        <f t="array" aca="1" ref="AH80" ca="1">_xlfn.LET(
_xlpm.val,IF($F80 = "",val_blankRefText,  _xldudf_CX_GET(CX_ENTITY,($F80),AH$11,AH$14,,(AH$60))),
_xlpm.Res, IF(OR(_xlpm.val="",_xlpm.val="Error"),"",_xlpm.val),
_xlpm.Res
)</f>
        <v>#NAME?</v>
      </c>
      <c r="AI80" s="1669" t="e" cm="1">
        <f t="array" aca="1" ref="AI80" ca="1">_xlfn.LET(
_xlpm.val,IF($F80 = "",val_blankRefText,  _xldudf_CX_GET(CX_ENTITY,($F80),AI$11,AI$14,,(AI$60))),
_xlpm.Res, IF(OR(_xlpm.val="",_xlpm.val="Error"),"",_xlpm.val),
_xlpm.Res
)</f>
        <v>#NAME?</v>
      </c>
      <c r="AJ80" s="1669" t="e" cm="1">
        <f t="array" aca="1" ref="AJ80" ca="1">_xlfn.LET(
_xlpm.val,IF($F80 = "",val_blankRefText,  _xldudf_CX_GET(CX_ENTITY,($F80),AJ$11,AJ$14,,(AJ$60))),
_xlpm.Res, IF(OR(_xlpm.val="",_xlpm.val="Error"),"",_xlpm.val),
_xlpm.Res
)</f>
        <v>#NAME?</v>
      </c>
      <c r="AK80" s="1669" t="e" cm="1">
        <f t="array" aca="1" ref="AK80" ca="1">_xlfn.LET(
_xlpm.val,IF($F80 = "",val_blankRefText,  _xldudf_CX_GET(CX_ENTITY,($F80),AK$11,AK$14,,(AK$60))),
_xlpm.Res, IF(OR(_xlpm.val="",_xlpm.val="Error"),"",_xlpm.val),
_xlpm.Res
)</f>
        <v>#NAME?</v>
      </c>
      <c r="AL80" s="1669" t="e" cm="1">
        <f t="array" aca="1" ref="AL80" ca="1">_xlfn.LET(
_xlpm.val,IF($F80 = "",val_blankRefText,  _xldudf_CX_GET(CX_ENTITY,($F80),AL$11,AL$14,,(AL$60))),
_xlpm.Res, IF(OR(_xlpm.val="",_xlpm.val="Error"),"",_xlpm.val),
_xlpm.Res
)</f>
        <v>#NAME?</v>
      </c>
      <c r="AM80" s="1669" t="e" cm="1">
        <f t="array" aca="1" ref="AM80" ca="1">_xlfn.LET(
_xlpm.val,IF($F80 = "",val_blankRefText,  _xldudf_CX_GET(CX_ENTITY,($F80),AM$11,AM$14,,(AM$60))),
_xlpm.Res, IF(OR(_xlpm.val="",_xlpm.val="Error"),"",_xlpm.val),
_xlpm.Res
)</f>
        <v>#NAME?</v>
      </c>
      <c r="AN80" s="1669" t="e" cm="1">
        <f t="array" aca="1" ref="AN80" ca="1">_xlfn.LET(
_xlpm.val,IF($F80 = "",val_blankRefText,  _xldudf_CX_GET(CX_ENTITY,($F80),AN$11,AN$14,,(AN$60))),
_xlpm.Res, IF(OR(_xlpm.val="",_xlpm.val="Error"),"",_xlpm.val),
_xlpm.Res
)</f>
        <v>#NAME?</v>
      </c>
      <c r="AO80" s="1669" t="e" cm="1">
        <f t="array" aca="1" ref="AO80" ca="1">_xlfn.LET(
_xlpm.val,IF($F80 = "",val_blankRefText,  _xldudf_CX_GET(CX_ENTITY,($F80),AO$11,AO$14,,(AO$60))),
_xlpm.Res, IF(OR(_xlpm.val="",_xlpm.val="Error"),"",_xlpm.val),
_xlpm.Res
)</f>
        <v>#NAME?</v>
      </c>
      <c r="AP80" s="1669" t="e" cm="1">
        <f t="array" aca="1" ref="AP80" ca="1">_xlfn.LET(
_xlpm.val,IF($F80 = "",val_blankRefText,  _xldudf_CX_GET(CX_ENTITY,($F80),AP$11,AP$14,,(AP$60))),
_xlpm.Res, IF(OR(_xlpm.val="",_xlpm.val="Error"),"",_xlpm.val),
_xlpm.Res
)</f>
        <v>#NAME?</v>
      </c>
      <c r="AQ80" s="1669" t="e" cm="1">
        <f t="array" aca="1" ref="AQ80" ca="1">_xlfn.LET(
_xlpm.val,IF($F80 = "",val_blankRefText,  _xldudf_CX_GET(CX_ENTITY,($F80),AQ$11,AQ$14,,(AQ$60))),
_xlpm.Res, IF(OR(_xlpm.val="",_xlpm.val="Error"),"",_xlpm.val),
_xlpm.Res
)</f>
        <v>#NAME?</v>
      </c>
      <c r="AR80" s="1669" t="e" cm="1">
        <f t="array" aca="1" ref="AR80" ca="1">_xlfn.LET(
_xlpm.val,IF($F80 = "",val_blankRefText,  _xldudf_CX_GET(CX_ENTITY,($F80),AR$11,AR$14,,(AR$60))),
_xlpm.Res, IF(OR(_xlpm.val="",_xlpm.val="Error"),"",_xlpm.val),
_xlpm.Res
)</f>
        <v>#NAME?</v>
      </c>
      <c r="AS80" s="1669" t="e" cm="1">
        <f t="array" aca="1" ref="AS80" ca="1">_xlfn.LET(
_xlpm.val,IF($F80 = "",val_blankRefText,  _xldudf_CX_GET(CX_ENTITY,($F80),AS$11,AS$14,,(AS$60))),
_xlpm.Res, IF(OR(_xlpm.val="",_xlpm.val="Error"),"",_xlpm.val),
_xlpm.Res
)</f>
        <v>#NAME?</v>
      </c>
      <c r="AT80" s="1669" t="e" cm="1">
        <f t="array" aca="1" ref="AT80" ca="1">_xlfn.LET(
_xlpm.val,IF($F80 = "",val_blankRefText,  _xldudf_CX_GET(CX_ENTITY,($F80),AT$11,AT$14,,(AT$60))),
_xlpm.Res, IF(OR(_xlpm.val="",_xlpm.val="Error"),"",_xlpm.val),
_xlpm.Res
)</f>
        <v>#NAME?</v>
      </c>
      <c r="AU80" s="1669" t="e" cm="1">
        <f t="array" aca="1" ref="AU80" ca="1">_xlfn.LET(
_xlpm.val,IF($F80 = "",val_blankRefText,  _xldudf_CX_GET(CX_ENTITY,($F80),AU$11,AU$14,,(AU$60))),
_xlpm.Res, IF(OR(_xlpm.val="",_xlpm.val="Error"),"",_xlpm.val),
_xlpm.Res
)</f>
        <v>#NAME?</v>
      </c>
      <c r="AV80" s="1669" t="e" cm="1">
        <f t="array" aca="1" ref="AV80" ca="1">_xlfn.LET(
_xlpm.val,IF($F80 = "",val_blankRefText,  _xldudf_CX_GET(CX_ENTITY,($F80),AV$11,AV$14,,(AV$60))),
_xlpm.Res, IF(OR(_xlpm.val="",_xlpm.val="Error"),"",_xlpm.val),
_xlpm.Res
)</f>
        <v>#NAME?</v>
      </c>
      <c r="AW80" s="1669" t="e" cm="1">
        <f t="array" aca="1" ref="AW80" ca="1">_xlfn.LET(
_xlpm.val,IF($F80 = "",val_blankRefText,  _xldudf_CX_GET(CX_ENTITY,($F80),AW$11,AW$14,,(AW$60))),
_xlpm.Res, IF(OR(_xlpm.val="",_xlpm.val="Error"),"",_xlpm.val),
_xlpm.Res
)</f>
        <v>#NAME?</v>
      </c>
      <c r="AX80" s="1669" t="e" cm="1">
        <f t="array" aca="1" ref="AX80" ca="1">_xlfn.LET(
_xlpm.val,IF($F80 = "",val_blankRefText,  _xldudf_CX_GET(CX_ENTITY,($F80),AX$11,AX$14,,(AX$60))),
_xlpm.Res, IF(OR(_xlpm.val="",_xlpm.val="Error"),"",_xlpm.val),
_xlpm.Res
)</f>
        <v>#NAME?</v>
      </c>
      <c r="AY80" s="1669" t="e" cm="1">
        <f t="array" aca="1" ref="AY80" ca="1">_xlfn.LET(
_xlpm.val,IF($F80 = "",val_blankRefText,  _xldudf_CX_GET(CX_ENTITY,($F80),AY$11,AY$14,,(AY$60))),
_xlpm.Res, IF(OR(_xlpm.val="",_xlpm.val="Error"),"",_xlpm.val),
_xlpm.Res
)</f>
        <v>#NAME?</v>
      </c>
      <c r="AZ80" s="1669" t="e" cm="1">
        <f t="array" aca="1" ref="AZ80" ca="1">_xlfn.LET(
_xlpm.val,IF($F80 = "",val_blankRefText,  _xldudf_CX_GET(CX_ENTITY,($F80),AZ$11,AZ$14,,(AZ$60))),
_xlpm.Res, IF(OR(_xlpm.val="",_xlpm.val="Error"),"",_xlpm.val),
_xlpm.Res
)</f>
        <v>#NAME?</v>
      </c>
      <c r="BA80" s="1669" t="e" cm="1">
        <f t="array" aca="1" ref="BA80" ca="1">_xlfn.LET(
_xlpm.val,IF($F80 = "",val_blankRefText,  _xldudf_CX_GET(CX_ENTITY,($F80),BA$11,BA$14,,(BA$60))),
_xlpm.Res, IF(OR(_xlpm.val="",_xlpm.val="Error"),"",_xlpm.val),
_xlpm.Res
)</f>
        <v>#NAME?</v>
      </c>
      <c r="BB80" s="1669" t="e" cm="1">
        <f t="array" aca="1" ref="BB80" ca="1">_xlfn.LET(
_xlpm.val,IF($F80 = "",val_blankRefText,  _xldudf_CX_GET(CX_ENTITY,($F80),BB$11,BB$14,,(BB$60))),
_xlpm.Res, IF(OR(_xlpm.val="",_xlpm.val="Error"),"",_xlpm.val),
_xlpm.Res
)</f>
        <v>#NAME?</v>
      </c>
      <c r="BC80" s="1669" t="e" cm="1">
        <f t="array" aca="1" ref="BC80" ca="1">_xlfn.LET(
_xlpm.val,IF($F80 = "",val_blankRefText,  _xldudf_CX_GET(CX_ENTITY,($F80),BC$11,BC$14,,(BC$60))),
_xlpm.Res, IF(OR(_xlpm.val="",_xlpm.val="Error"),"",_xlpm.val),
_xlpm.Res
)</f>
        <v>#NAME?</v>
      </c>
      <c r="BD80" s="1669" t="e" cm="1">
        <f t="array" aca="1" ref="BD80" ca="1">_xlfn.LET(
_xlpm.val,IF($F80 = "",val_blankRefText,  _xldudf_CX_GET(CX_ENTITY,($F80),BD$11,BD$14,,(BD$60))),
_xlpm.Res, IF(OR(_xlpm.val="",_xlpm.val="Error"),"",_xlpm.val),
_xlpm.Res
)</f>
        <v>#NAME?</v>
      </c>
      <c r="BE80" s="1669" t="e" cm="1">
        <f t="array" aca="1" ref="BE80" ca="1">_xlfn.LET(
_xlpm.val,IF($F80 = "",val_blankRefText,  _xldudf_CX_GET(CX_ENTITY,($F80),BE$11,BE$14,,(BE$60))),
_xlpm.Res, IF(OR(_xlpm.val="",_xlpm.val="Error"),"",_xlpm.val),
_xlpm.Res
)</f>
        <v>#NAME?</v>
      </c>
      <c r="BF80" s="1669" t="e" cm="1">
        <f t="array" aca="1" ref="BF80" ca="1">_xlfn.LET(
_xlpm.val,IF($F80 = "",val_blankRefText,  _xldudf_CX_GET(CX_ENTITY,($F80),BF$11,BF$14,,(BF$60))),
_xlpm.Res, IF(OR(_xlpm.val="",_xlpm.val="Error"),"",_xlpm.val),
_xlpm.Res
)</f>
        <v>#NAME?</v>
      </c>
      <c r="BG80" s="1669" t="e" cm="1">
        <f t="array" aca="1" ref="BG80" ca="1">_xlfn.LET(
_xlpm.val,IF($F80 = "",val_blankRefText,  _xldudf_CX_GET(CX_ENTITY,($F80),BG$11,BG$14,,(BG$60))),
_xlpm.Res, IF(OR(_xlpm.val="",_xlpm.val="Error"),"",_xlpm.val),
_xlpm.Res
)</f>
        <v>#NAME?</v>
      </c>
      <c r="BH80" s="1669" t="e" cm="1">
        <f t="array" aca="1" ref="BH80" ca="1">_xlfn.LET(
_xlpm.val,IF($F80 = "",val_blankRefText,  _xldudf_CX_GET(CX_ENTITY,($F80),BH$11,BH$14,,(BH$60))),
_xlpm.Res, IF(OR(_xlpm.val="",_xlpm.val="Error"),"",_xlpm.val),
_xlpm.Res
)</f>
        <v>#NAME?</v>
      </c>
      <c r="BI80" s="1669" t="e" cm="1">
        <f t="array" aca="1" ref="BI80" ca="1">_xlfn.LET(
_xlpm.val,IF($F80 = "",val_blankRefText,  _xldudf_CX_GET(CX_ENTITY,($F80),BI$11,BI$14,,(BI$60))),
_xlpm.Res, IF(OR(_xlpm.val="",_xlpm.val="Error"),"",_xlpm.val),
_xlpm.Res
)</f>
        <v>#NAME?</v>
      </c>
      <c r="BJ80" s="1669" t="e" cm="1">
        <f t="array" aca="1" ref="BJ80" ca="1">_xlfn.LET(
_xlpm.val,IF($F80 = "",val_blankRefText,  _xldudf_CX_GET(CX_ENTITY,($F80),BJ$11,BJ$14,,(BJ$60))),
_xlpm.Res, IF(OR(_xlpm.val="",_xlpm.val="Error"),"",_xlpm.val),
_xlpm.Res
)</f>
        <v>#NAME?</v>
      </c>
      <c r="BK80" s="1669" t="e" cm="1">
        <f t="array" aca="1" ref="BK80" ca="1">_xlfn.LET(
_xlpm.val,IF($F80 = "",val_blankRefText,  _xldudf_CX_GET(CX_ENTITY,($F80),BK$11,BK$14,,(BK$60))),
_xlpm.Res, IF(OR(_xlpm.val="",_xlpm.val="Error"),"",_xlpm.val),
_xlpm.Res
)</f>
        <v>#NAME?</v>
      </c>
      <c r="BL80" s="1669" t="e" cm="1">
        <f t="array" aca="1" ref="BL80" ca="1">_xlfn.LET(
_xlpm.val,IF($F80 = "",val_blankRefText,  _xldudf_CX_GET(CX_ENTITY,($F80),BL$11,BL$14,,(BL$60))),
_xlpm.Res, IF(OR(_xlpm.val="",_xlpm.val="Error"),"",_xlpm.val),
_xlpm.Res
)</f>
        <v>#NAME?</v>
      </c>
      <c r="BM80" s="1669" t="e" cm="1">
        <f t="array" aca="1" ref="BM80" ca="1">_xlfn.LET(
_xlpm.val,IF($F80 = "",val_blankRefText,  _xldudf_CX_GET(CX_ENTITY,($F80),BM$11,BM$14,,(BM$60))),
_xlpm.Res, IF(OR(_xlpm.val="",_xlpm.val="Error"),"",_xlpm.val),
_xlpm.Res
)</f>
        <v>#NAME?</v>
      </c>
      <c r="BN80" s="1669" t="e" cm="1">
        <f t="array" aca="1" ref="BN80" ca="1">_xlfn.LET(
_xlpm.val,IF($F80 = "",val_blankRefText,  _xldudf_CX_GET(CX_ENTITY,($F80),BN$11,BN$14,,(BN$60))),
_xlpm.Res, IF(OR(_xlpm.val="",_xlpm.val="Error"),"",_xlpm.val),
_xlpm.Res
)</f>
        <v>#NAME?</v>
      </c>
      <c r="BO80" s="2095"/>
      <c r="BP80" s="2095"/>
      <c r="BQ80" s="2095"/>
      <c r="BR80" s="2095"/>
      <c r="BS80" s="2095"/>
      <c r="BT80" s="2095"/>
      <c r="BU80" s="2095"/>
      <c r="BV80" s="2095"/>
      <c r="BW80" s="2095"/>
      <c r="BX80" s="2095"/>
      <c r="BY80" s="2095"/>
      <c r="BZ80" s="2095"/>
      <c r="CA80" s="926"/>
      <c r="CB80" s="921"/>
      <c r="CC80" s="927"/>
      <c r="CD80" s="920" t="e" cm="1">
        <f t="array" aca="1" ref="CD80" ca="1">_xlfn.XLOOKUP(BS!CD$11, array_timeline, BS!$AD80:$BN80)</f>
        <v>#NAME?</v>
      </c>
      <c r="CE80" s="920" t="e" cm="1">
        <f t="array" aca="1" ref="CE80" ca="1">_xlfn.XLOOKUP(BS!CE$11, array_timeline, BS!$AD80:$BN80)</f>
        <v>#NAME?</v>
      </c>
      <c r="CF80" s="925"/>
      <c r="CG80" s="920" t="e">
        <f t="shared" ref="CG80:CH80" ca="1" si="33">CG39</f>
        <v>#NAME?</v>
      </c>
      <c r="CH80" s="920" t="e">
        <f t="shared" ca="1" si="33"/>
        <v>#NAME?</v>
      </c>
      <c r="CI80" s="200"/>
    </row>
    <row r="81" spans="1:87" ht="21" customHeight="1">
      <c r="A81" s="696" t="s">
        <v>1764</v>
      </c>
      <c r="B81" s="577" t="str">
        <f t="shared" si="10"/>
        <v>Net External Debt</v>
      </c>
      <c r="C81" s="577" t="str">
        <f t="shared" si="10"/>
        <v>Net External Debt (Company View)</v>
      </c>
      <c r="D81" s="577"/>
      <c r="E81" s="577" t="e" cm="1">
        <f t="array" aca="1" ref="E81" ca="1">_xlfn.LET(
   _xlpm.Attr,  $C81,
   _xlpm.Lookback, $E$16,
   _xlpm.QueryDate, EOMONTH(val_asOfDate,_xlpm.Lookback),
   _xlpm.ReadField, _xldudf_CX_GET(CX_ENTITY,fx_attrConverter($C81),_xlpm.QueryDate),
   _xlpm.AttrBlank, _xlpm.Attr="", _xlpm.Result,
   IF(_xlpm.AttrBlank,val_blankRefText,fx_attrConverter(_xlpm.ReadField,0)),
IF(_xlpm.Result = "Error", "", _xlpm.Result )
)</f>
        <v>#NAME?</v>
      </c>
      <c r="F81" s="577" t="str">
        <f t="shared" si="9"/>
        <v>Net External Debt</v>
      </c>
      <c r="G81" s="574"/>
      <c r="H81" s="578">
        <v>2</v>
      </c>
      <c r="I81" s="578">
        <v>1</v>
      </c>
      <c r="J81" s="401"/>
      <c r="K81" s="401"/>
      <c r="L81" s="579">
        <v>-1</v>
      </c>
      <c r="N81" s="158"/>
      <c r="O81" s="101"/>
      <c r="P81" s="52"/>
      <c r="Q81" s="101"/>
      <c r="R81" s="101"/>
      <c r="S81" s="101"/>
      <c r="T81" s="101"/>
      <c r="U81" s="39"/>
      <c r="W81" s="1291" t="str">
        <f t="shared" si="15"/>
        <v>Budget</v>
      </c>
      <c r="X81" s="1294">
        <f t="shared" si="11"/>
        <v>0</v>
      </c>
      <c r="Y81" s="2631" t="str">
        <f t="shared" si="12"/>
        <v>Net External Debt</v>
      </c>
      <c r="Z81" s="198" cm="1">
        <f t="array" ref="Z81">_xlfn.SWITCH(
    TRUE,
    $L81="",0,
    $L81=TRUE, 1,
    $L81=FALSE,-1,
)</f>
        <v>0</v>
      </c>
      <c r="AA81" s="924"/>
      <c r="AB81" s="2626" t="str">
        <f t="shared" si="13"/>
        <v>Net External Debt</v>
      </c>
      <c r="AC81" s="88"/>
      <c r="AD81" s="1669" t="e" cm="1">
        <f t="array" aca="1" ref="AD81" ca="1">_xlfn.LET(
_xlpm.val,IF($F81 = "",val_blankRefText,  _xldudf_CX_GET(CX_ENTITY,($F81),AD$11,AD$14,,(AD$60))),
_xlpm.Res, IF(OR(_xlpm.val="",_xlpm.val="Error"),"",_xlpm.val),
_xlpm.Res
)</f>
        <v>#NAME?</v>
      </c>
      <c r="AE81" s="1669" t="e" cm="1">
        <f t="array" aca="1" ref="AE81" ca="1">_xlfn.LET(
_xlpm.val,IF($F81 = "",val_blankRefText,  _xldudf_CX_GET(CX_ENTITY,($F81),AE$11,AE$14,,(AE$60))),
_xlpm.Res, IF(OR(_xlpm.val="",_xlpm.val="Error"),"",_xlpm.val),
_xlpm.Res
)</f>
        <v>#NAME?</v>
      </c>
      <c r="AF81" s="1669" t="e" cm="1">
        <f t="array" aca="1" ref="AF81" ca="1">_xlfn.LET(
_xlpm.val,IF($F81 = "",val_blankRefText,  _xldudf_CX_GET(CX_ENTITY,($F81),AF$11,AF$14,,(AF$60))),
_xlpm.Res, IF(OR(_xlpm.val="",_xlpm.val="Error"),"",_xlpm.val),
_xlpm.Res
)</f>
        <v>#NAME?</v>
      </c>
      <c r="AG81" s="1669" t="e" cm="1">
        <f t="array" aca="1" ref="AG81" ca="1">_xlfn.LET(
_xlpm.val,IF($F81 = "",val_blankRefText,  _xldudf_CX_GET(CX_ENTITY,($F81),AG$11,AG$14,,(AG$60))),
_xlpm.Res, IF(OR(_xlpm.val="",_xlpm.val="Error"),"",_xlpm.val),
_xlpm.Res
)</f>
        <v>#NAME?</v>
      </c>
      <c r="AH81" s="1669" t="e" cm="1">
        <f t="array" aca="1" ref="AH81" ca="1">_xlfn.LET(
_xlpm.val,IF($F81 = "",val_blankRefText,  _xldudf_CX_GET(CX_ENTITY,($F81),AH$11,AH$14,,(AH$60))),
_xlpm.Res, IF(OR(_xlpm.val="",_xlpm.val="Error"),"",_xlpm.val),
_xlpm.Res
)</f>
        <v>#NAME?</v>
      </c>
      <c r="AI81" s="1669" t="e" cm="1">
        <f t="array" aca="1" ref="AI81" ca="1">_xlfn.LET(
_xlpm.val,IF($F81 = "",val_blankRefText,  _xldudf_CX_GET(CX_ENTITY,($F81),AI$11,AI$14,,(AI$60))),
_xlpm.Res, IF(OR(_xlpm.val="",_xlpm.val="Error"),"",_xlpm.val),
_xlpm.Res
)</f>
        <v>#NAME?</v>
      </c>
      <c r="AJ81" s="1669" t="e" cm="1">
        <f t="array" aca="1" ref="AJ81" ca="1">_xlfn.LET(
_xlpm.val,IF($F81 = "",val_blankRefText,  _xldudf_CX_GET(CX_ENTITY,($F81),AJ$11,AJ$14,,(AJ$60))),
_xlpm.Res, IF(OR(_xlpm.val="",_xlpm.val="Error"),"",_xlpm.val),
_xlpm.Res
)</f>
        <v>#NAME?</v>
      </c>
      <c r="AK81" s="1669" t="e" cm="1">
        <f t="array" aca="1" ref="AK81" ca="1">_xlfn.LET(
_xlpm.val,IF($F81 = "",val_blankRefText,  _xldudf_CX_GET(CX_ENTITY,($F81),AK$11,AK$14,,(AK$60))),
_xlpm.Res, IF(OR(_xlpm.val="",_xlpm.val="Error"),"",_xlpm.val),
_xlpm.Res
)</f>
        <v>#NAME?</v>
      </c>
      <c r="AL81" s="1669" t="e" cm="1">
        <f t="array" aca="1" ref="AL81" ca="1">_xlfn.LET(
_xlpm.val,IF($F81 = "",val_blankRefText,  _xldudf_CX_GET(CX_ENTITY,($F81),AL$11,AL$14,,(AL$60))),
_xlpm.Res, IF(OR(_xlpm.val="",_xlpm.val="Error"),"",_xlpm.val),
_xlpm.Res
)</f>
        <v>#NAME?</v>
      </c>
      <c r="AM81" s="1669" t="e" cm="1">
        <f t="array" aca="1" ref="AM81" ca="1">_xlfn.LET(
_xlpm.val,IF($F81 = "",val_blankRefText,  _xldudf_CX_GET(CX_ENTITY,($F81),AM$11,AM$14,,(AM$60))),
_xlpm.Res, IF(OR(_xlpm.val="",_xlpm.val="Error"),"",_xlpm.val),
_xlpm.Res
)</f>
        <v>#NAME?</v>
      </c>
      <c r="AN81" s="1669" t="e" cm="1">
        <f t="array" aca="1" ref="AN81" ca="1">_xlfn.LET(
_xlpm.val,IF($F81 = "",val_blankRefText,  _xldudf_CX_GET(CX_ENTITY,($F81),AN$11,AN$14,,(AN$60))),
_xlpm.Res, IF(OR(_xlpm.val="",_xlpm.val="Error"),"",_xlpm.val),
_xlpm.Res
)</f>
        <v>#NAME?</v>
      </c>
      <c r="AO81" s="1669" t="e" cm="1">
        <f t="array" aca="1" ref="AO81" ca="1">_xlfn.LET(
_xlpm.val,IF($F81 = "",val_blankRefText,  _xldudf_CX_GET(CX_ENTITY,($F81),AO$11,AO$14,,(AO$60))),
_xlpm.Res, IF(OR(_xlpm.val="",_xlpm.val="Error"),"",_xlpm.val),
_xlpm.Res
)</f>
        <v>#NAME?</v>
      </c>
      <c r="AP81" s="1669" t="e" cm="1">
        <f t="array" aca="1" ref="AP81" ca="1">_xlfn.LET(
_xlpm.val,IF($F81 = "",val_blankRefText,  _xldudf_CX_GET(CX_ENTITY,($F81),AP$11,AP$14,,(AP$60))),
_xlpm.Res, IF(OR(_xlpm.val="",_xlpm.val="Error"),"",_xlpm.val),
_xlpm.Res
)</f>
        <v>#NAME?</v>
      </c>
      <c r="AQ81" s="1669" t="e" cm="1">
        <f t="array" aca="1" ref="AQ81" ca="1">_xlfn.LET(
_xlpm.val,IF($F81 = "",val_blankRefText,  _xldudf_CX_GET(CX_ENTITY,($F81),AQ$11,AQ$14,,(AQ$60))),
_xlpm.Res, IF(OR(_xlpm.val="",_xlpm.val="Error"),"",_xlpm.val),
_xlpm.Res
)</f>
        <v>#NAME?</v>
      </c>
      <c r="AR81" s="1669" t="e" cm="1">
        <f t="array" aca="1" ref="AR81" ca="1">_xlfn.LET(
_xlpm.val,IF($F81 = "",val_blankRefText,  _xldudf_CX_GET(CX_ENTITY,($F81),AR$11,AR$14,,(AR$60))),
_xlpm.Res, IF(OR(_xlpm.val="",_xlpm.val="Error"),"",_xlpm.val),
_xlpm.Res
)</f>
        <v>#NAME?</v>
      </c>
      <c r="AS81" s="1669" t="e" cm="1">
        <f t="array" aca="1" ref="AS81" ca="1">_xlfn.LET(
_xlpm.val,IF($F81 = "",val_blankRefText,  _xldudf_CX_GET(CX_ENTITY,($F81),AS$11,AS$14,,(AS$60))),
_xlpm.Res, IF(OR(_xlpm.val="",_xlpm.val="Error"),"",_xlpm.val),
_xlpm.Res
)</f>
        <v>#NAME?</v>
      </c>
      <c r="AT81" s="1669" t="e" cm="1">
        <f t="array" aca="1" ref="AT81" ca="1">_xlfn.LET(
_xlpm.val,IF($F81 = "",val_blankRefText,  _xldudf_CX_GET(CX_ENTITY,($F81),AT$11,AT$14,,(AT$60))),
_xlpm.Res, IF(OR(_xlpm.val="",_xlpm.val="Error"),"",_xlpm.val),
_xlpm.Res
)</f>
        <v>#NAME?</v>
      </c>
      <c r="AU81" s="1669" t="e" cm="1">
        <f t="array" aca="1" ref="AU81" ca="1">_xlfn.LET(
_xlpm.val,IF($F81 = "",val_blankRefText,  _xldudf_CX_GET(CX_ENTITY,($F81),AU$11,AU$14,,(AU$60))),
_xlpm.Res, IF(OR(_xlpm.val="",_xlpm.val="Error"),"",_xlpm.val),
_xlpm.Res
)</f>
        <v>#NAME?</v>
      </c>
      <c r="AV81" s="1669" t="e" cm="1">
        <f t="array" aca="1" ref="AV81" ca="1">_xlfn.LET(
_xlpm.val,IF($F81 = "",val_blankRefText,  _xldudf_CX_GET(CX_ENTITY,($F81),AV$11,AV$14,,(AV$60))),
_xlpm.Res, IF(OR(_xlpm.val="",_xlpm.val="Error"),"",_xlpm.val),
_xlpm.Res
)</f>
        <v>#NAME?</v>
      </c>
      <c r="AW81" s="1669" t="e" cm="1">
        <f t="array" aca="1" ref="AW81" ca="1">_xlfn.LET(
_xlpm.val,IF($F81 = "",val_blankRefText,  _xldudf_CX_GET(CX_ENTITY,($F81),AW$11,AW$14,,(AW$60))),
_xlpm.Res, IF(OR(_xlpm.val="",_xlpm.val="Error"),"",_xlpm.val),
_xlpm.Res
)</f>
        <v>#NAME?</v>
      </c>
      <c r="AX81" s="1669" t="e" cm="1">
        <f t="array" aca="1" ref="AX81" ca="1">_xlfn.LET(
_xlpm.val,IF($F81 = "",val_blankRefText,  _xldudf_CX_GET(CX_ENTITY,($F81),AX$11,AX$14,,(AX$60))),
_xlpm.Res, IF(OR(_xlpm.val="",_xlpm.val="Error"),"",_xlpm.val),
_xlpm.Res
)</f>
        <v>#NAME?</v>
      </c>
      <c r="AY81" s="1669" t="e" cm="1">
        <f t="array" aca="1" ref="AY81" ca="1">_xlfn.LET(
_xlpm.val,IF($F81 = "",val_blankRefText,  _xldudf_CX_GET(CX_ENTITY,($F81),AY$11,AY$14,,(AY$60))),
_xlpm.Res, IF(OR(_xlpm.val="",_xlpm.val="Error"),"",_xlpm.val),
_xlpm.Res
)</f>
        <v>#NAME?</v>
      </c>
      <c r="AZ81" s="1669" t="e" cm="1">
        <f t="array" aca="1" ref="AZ81" ca="1">_xlfn.LET(
_xlpm.val,IF($F81 = "",val_blankRefText,  _xldudf_CX_GET(CX_ENTITY,($F81),AZ$11,AZ$14,,(AZ$60))),
_xlpm.Res, IF(OR(_xlpm.val="",_xlpm.val="Error"),"",_xlpm.val),
_xlpm.Res
)</f>
        <v>#NAME?</v>
      </c>
      <c r="BA81" s="1669" t="e" cm="1">
        <f t="array" aca="1" ref="BA81" ca="1">_xlfn.LET(
_xlpm.val,IF($F81 = "",val_blankRefText,  _xldudf_CX_GET(CX_ENTITY,($F81),BA$11,BA$14,,(BA$60))),
_xlpm.Res, IF(OR(_xlpm.val="",_xlpm.val="Error"),"",_xlpm.val),
_xlpm.Res
)</f>
        <v>#NAME?</v>
      </c>
      <c r="BB81" s="1669" t="e" cm="1">
        <f t="array" aca="1" ref="BB81" ca="1">_xlfn.LET(
_xlpm.val,IF($F81 = "",val_blankRefText,  _xldudf_CX_GET(CX_ENTITY,($F81),BB$11,BB$14,,(BB$60))),
_xlpm.Res, IF(OR(_xlpm.val="",_xlpm.val="Error"),"",_xlpm.val),
_xlpm.Res
)</f>
        <v>#NAME?</v>
      </c>
      <c r="BC81" s="1669" t="e" cm="1">
        <f t="array" aca="1" ref="BC81" ca="1">_xlfn.LET(
_xlpm.val,IF($F81 = "",val_blankRefText,  _xldudf_CX_GET(CX_ENTITY,($F81),BC$11,BC$14,,(BC$60))),
_xlpm.Res, IF(OR(_xlpm.val="",_xlpm.val="Error"),"",_xlpm.val),
_xlpm.Res
)</f>
        <v>#NAME?</v>
      </c>
      <c r="BD81" s="1669" t="e" cm="1">
        <f t="array" aca="1" ref="BD81" ca="1">_xlfn.LET(
_xlpm.val,IF($F81 = "",val_blankRefText,  _xldudf_CX_GET(CX_ENTITY,($F81),BD$11,BD$14,,(BD$60))),
_xlpm.Res, IF(OR(_xlpm.val="",_xlpm.val="Error"),"",_xlpm.val),
_xlpm.Res
)</f>
        <v>#NAME?</v>
      </c>
      <c r="BE81" s="1669" t="e" cm="1">
        <f t="array" aca="1" ref="BE81" ca="1">_xlfn.LET(
_xlpm.val,IF($F81 = "",val_blankRefText,  _xldudf_CX_GET(CX_ENTITY,($F81),BE$11,BE$14,,(BE$60))),
_xlpm.Res, IF(OR(_xlpm.val="",_xlpm.val="Error"),"",_xlpm.val),
_xlpm.Res
)</f>
        <v>#NAME?</v>
      </c>
      <c r="BF81" s="1669" t="e" cm="1">
        <f t="array" aca="1" ref="BF81" ca="1">_xlfn.LET(
_xlpm.val,IF($F81 = "",val_blankRefText,  _xldudf_CX_GET(CX_ENTITY,($F81),BF$11,BF$14,,(BF$60))),
_xlpm.Res, IF(OR(_xlpm.val="",_xlpm.val="Error"),"",_xlpm.val),
_xlpm.Res
)</f>
        <v>#NAME?</v>
      </c>
      <c r="BG81" s="1669" t="e" cm="1">
        <f t="array" aca="1" ref="BG81" ca="1">_xlfn.LET(
_xlpm.val,IF($F81 = "",val_blankRefText,  _xldudf_CX_GET(CX_ENTITY,($F81),BG$11,BG$14,,(BG$60))),
_xlpm.Res, IF(OR(_xlpm.val="",_xlpm.val="Error"),"",_xlpm.val),
_xlpm.Res
)</f>
        <v>#NAME?</v>
      </c>
      <c r="BH81" s="1669" t="e" cm="1">
        <f t="array" aca="1" ref="BH81" ca="1">_xlfn.LET(
_xlpm.val,IF($F81 = "",val_blankRefText,  _xldudf_CX_GET(CX_ENTITY,($F81),BH$11,BH$14,,(BH$60))),
_xlpm.Res, IF(OR(_xlpm.val="",_xlpm.val="Error"),"",_xlpm.val),
_xlpm.Res
)</f>
        <v>#NAME?</v>
      </c>
      <c r="BI81" s="1669" t="e" cm="1">
        <f t="array" aca="1" ref="BI81" ca="1">_xlfn.LET(
_xlpm.val,IF($F81 = "",val_blankRefText,  _xldudf_CX_GET(CX_ENTITY,($F81),BI$11,BI$14,,(BI$60))),
_xlpm.Res, IF(OR(_xlpm.val="",_xlpm.val="Error"),"",_xlpm.val),
_xlpm.Res
)</f>
        <v>#NAME?</v>
      </c>
      <c r="BJ81" s="1669" t="e" cm="1">
        <f t="array" aca="1" ref="BJ81" ca="1">_xlfn.LET(
_xlpm.val,IF($F81 = "",val_blankRefText,  _xldudf_CX_GET(CX_ENTITY,($F81),BJ$11,BJ$14,,(BJ$60))),
_xlpm.Res, IF(OR(_xlpm.val="",_xlpm.val="Error"),"",_xlpm.val),
_xlpm.Res
)</f>
        <v>#NAME?</v>
      </c>
      <c r="BK81" s="1669" t="e" cm="1">
        <f t="array" aca="1" ref="BK81" ca="1">_xlfn.LET(
_xlpm.val,IF($F81 = "",val_blankRefText,  _xldudf_CX_GET(CX_ENTITY,($F81),BK$11,BK$14,,(BK$60))),
_xlpm.Res, IF(OR(_xlpm.val="",_xlpm.val="Error"),"",_xlpm.val),
_xlpm.Res
)</f>
        <v>#NAME?</v>
      </c>
      <c r="BL81" s="1669" t="e" cm="1">
        <f t="array" aca="1" ref="BL81" ca="1">_xlfn.LET(
_xlpm.val,IF($F81 = "",val_blankRefText,  _xldudf_CX_GET(CX_ENTITY,($F81),BL$11,BL$14,,(BL$60))),
_xlpm.Res, IF(OR(_xlpm.val="",_xlpm.val="Error"),"",_xlpm.val),
_xlpm.Res
)</f>
        <v>#NAME?</v>
      </c>
      <c r="BM81" s="1669" t="e" cm="1">
        <f t="array" aca="1" ref="BM81" ca="1">_xlfn.LET(
_xlpm.val,IF($F81 = "",val_blankRefText,  _xldudf_CX_GET(CX_ENTITY,($F81),BM$11,BM$14,,(BM$60))),
_xlpm.Res, IF(OR(_xlpm.val="",_xlpm.val="Error"),"",_xlpm.val),
_xlpm.Res
)</f>
        <v>#NAME?</v>
      </c>
      <c r="BN81" s="1669" t="e" cm="1">
        <f t="array" aca="1" ref="BN81" ca="1">_xlfn.LET(
_xlpm.val,IF($F81 = "",val_blankRefText,  _xldudf_CX_GET(CX_ENTITY,($F81),BN$11,BN$14,,(BN$60))),
_xlpm.Res, IF(OR(_xlpm.val="",_xlpm.val="Error"),"",_xlpm.val),
_xlpm.Res
)</f>
        <v>#NAME?</v>
      </c>
      <c r="BO81" s="2095"/>
      <c r="BP81" s="2095"/>
      <c r="BQ81" s="2095"/>
      <c r="BR81" s="2095"/>
      <c r="BS81" s="2095"/>
      <c r="BT81" s="2095"/>
      <c r="BU81" s="2095"/>
      <c r="BV81" s="2095"/>
      <c r="BW81" s="2095"/>
      <c r="BX81" s="2095"/>
      <c r="BY81" s="2095"/>
      <c r="BZ81" s="2095"/>
      <c r="CA81" s="926"/>
      <c r="CB81" s="921"/>
      <c r="CC81" s="927"/>
      <c r="CD81" s="919" t="e" cm="1">
        <f t="array" aca="1" ref="CD81" ca="1">_xlfn.XLOOKUP(BS!CD$11, array_timeline, BS!$AD81:$BN81)</f>
        <v>#NAME?</v>
      </c>
      <c r="CE81" s="919" t="e" cm="1">
        <f t="array" aca="1" ref="CE81" ca="1">_xlfn.XLOOKUP(BS!CE$11, array_timeline, BS!$AD81:$BN81)</f>
        <v>#NAME?</v>
      </c>
      <c r="CF81" s="925"/>
      <c r="CG81" s="928" t="e">
        <f t="shared" ref="CG81:CH81" ca="1" si="34">CG40</f>
        <v>#NAME?</v>
      </c>
      <c r="CH81" s="928" t="e">
        <f t="shared" ca="1" si="34"/>
        <v>#NAME?</v>
      </c>
      <c r="CI81" s="924"/>
    </row>
    <row r="82" spans="1:87" ht="21" customHeight="1">
      <c r="A82" s="696" t="s">
        <v>1765</v>
      </c>
      <c r="B82" s="577" t="str">
        <f t="shared" si="10"/>
        <v>Pension Liabilities (on BS)</v>
      </c>
      <c r="C82" s="577" t="str">
        <f t="shared" si="10"/>
        <v>Pension Liabilities (on BS) (Company View)</v>
      </c>
      <c r="D82" s="577"/>
      <c r="E82" s="577" t="e" cm="1">
        <f t="array" aca="1" ref="E82" ca="1">_xlfn.LET(
   _xlpm.Attr,  $C82,
   _xlpm.Lookback, $E$16,
   _xlpm.QueryDate, EOMONTH(val_asOfDate,_xlpm.Lookback),
   _xlpm.ReadField, _xldudf_CX_GET(CX_ENTITY,fx_attrConverter($C82),_xlpm.QueryDate),
   _xlpm.AttrBlank, _xlpm.Attr="", _xlpm.Result,
   IF(_xlpm.AttrBlank,val_blankRefText,fx_attrConverter(_xlpm.ReadField,0)),
IF(_xlpm.Result = "Error", "", _xlpm.Result )
)</f>
        <v>#NAME?</v>
      </c>
      <c r="F82" s="577" t="str">
        <f t="shared" si="9"/>
        <v>Pension Liabilities (on BS)</v>
      </c>
      <c r="G82" s="574"/>
      <c r="H82" s="578">
        <v>1</v>
      </c>
      <c r="I82" s="578">
        <v>1</v>
      </c>
      <c r="J82" s="401"/>
      <c r="K82" s="401"/>
      <c r="L82" s="579" t="b">
        <v>1</v>
      </c>
      <c r="N82" s="158"/>
      <c r="O82" s="101"/>
      <c r="P82" s="52"/>
      <c r="Q82" s="101"/>
      <c r="R82" s="126"/>
      <c r="S82" s="101"/>
      <c r="T82" s="101"/>
      <c r="U82" s="39"/>
      <c r="W82" s="930" t="str">
        <f t="shared" si="15"/>
        <v>Budget</v>
      </c>
      <c r="X82" s="857">
        <f t="shared" si="11"/>
        <v>-1</v>
      </c>
      <c r="Y82" s="2631" t="str">
        <f t="shared" si="12"/>
        <v>Pension Liabilities (on BS)</v>
      </c>
      <c r="Z82" s="198" cm="1">
        <f t="array" ref="Z82">_xlfn.SWITCH(
    TRUE,
    $L82="",0,
    $L82=TRUE, 1,
    $L82=FALSE,-1,
)</f>
        <v>1</v>
      </c>
      <c r="AA82" s="200"/>
      <c r="AB82" s="2626" t="str">
        <f t="shared" si="13"/>
        <v>Pension Liabilities (on BS)</v>
      </c>
      <c r="AC82" s="88"/>
      <c r="AD82" s="1669" t="e" cm="1">
        <f t="array" aca="1" ref="AD82" ca="1">_xlfn.LET(
_xlpm.val,IF($F82 = "",val_blankRefText,  _xldudf_CX_GET(CX_ENTITY,($F82),AD$11,AD$14,,(AD$60))),
_xlpm.Res, IF(OR(_xlpm.val="",_xlpm.val="Error"),"",_xlpm.val),
_xlpm.Res
)</f>
        <v>#NAME?</v>
      </c>
      <c r="AE82" s="1669" t="e" cm="1">
        <f t="array" aca="1" ref="AE82" ca="1">_xlfn.LET(
_xlpm.val,IF($F82 = "",val_blankRefText,  _xldudf_CX_GET(CX_ENTITY,($F82),AE$11,AE$14,,(AE$60))),
_xlpm.Res, IF(OR(_xlpm.val="",_xlpm.val="Error"),"",_xlpm.val),
_xlpm.Res
)</f>
        <v>#NAME?</v>
      </c>
      <c r="AF82" s="1669" t="e" cm="1">
        <f t="array" aca="1" ref="AF82" ca="1">_xlfn.LET(
_xlpm.val,IF($F82 = "",val_blankRefText,  _xldudf_CX_GET(CX_ENTITY,($F82),AF$11,AF$14,,(AF$60))),
_xlpm.Res, IF(OR(_xlpm.val="",_xlpm.val="Error"),"",_xlpm.val),
_xlpm.Res
)</f>
        <v>#NAME?</v>
      </c>
      <c r="AG82" s="1669" t="e" cm="1">
        <f t="array" aca="1" ref="AG82" ca="1">_xlfn.LET(
_xlpm.val,IF($F82 = "",val_blankRefText,  _xldudf_CX_GET(CX_ENTITY,($F82),AG$11,AG$14,,(AG$60))),
_xlpm.Res, IF(OR(_xlpm.val="",_xlpm.val="Error"),"",_xlpm.val),
_xlpm.Res
)</f>
        <v>#NAME?</v>
      </c>
      <c r="AH82" s="1669" t="e" cm="1">
        <f t="array" aca="1" ref="AH82" ca="1">_xlfn.LET(
_xlpm.val,IF($F82 = "",val_blankRefText,  _xldudf_CX_GET(CX_ENTITY,($F82),AH$11,AH$14,,(AH$60))),
_xlpm.Res, IF(OR(_xlpm.val="",_xlpm.val="Error"),"",_xlpm.val),
_xlpm.Res
)</f>
        <v>#NAME?</v>
      </c>
      <c r="AI82" s="1669" t="e" cm="1">
        <f t="array" aca="1" ref="AI82" ca="1">_xlfn.LET(
_xlpm.val,IF($F82 = "",val_blankRefText,  _xldudf_CX_GET(CX_ENTITY,($F82),AI$11,AI$14,,(AI$60))),
_xlpm.Res, IF(OR(_xlpm.val="",_xlpm.val="Error"),"",_xlpm.val),
_xlpm.Res
)</f>
        <v>#NAME?</v>
      </c>
      <c r="AJ82" s="1669" t="e" cm="1">
        <f t="array" aca="1" ref="AJ82" ca="1">_xlfn.LET(
_xlpm.val,IF($F82 = "",val_blankRefText,  _xldudf_CX_GET(CX_ENTITY,($F82),AJ$11,AJ$14,,(AJ$60))),
_xlpm.Res, IF(OR(_xlpm.val="",_xlpm.val="Error"),"",_xlpm.val),
_xlpm.Res
)</f>
        <v>#NAME?</v>
      </c>
      <c r="AK82" s="1669" t="e" cm="1">
        <f t="array" aca="1" ref="AK82" ca="1">_xlfn.LET(
_xlpm.val,IF($F82 = "",val_blankRefText,  _xldudf_CX_GET(CX_ENTITY,($F82),AK$11,AK$14,,(AK$60))),
_xlpm.Res, IF(OR(_xlpm.val="",_xlpm.val="Error"),"",_xlpm.val),
_xlpm.Res
)</f>
        <v>#NAME?</v>
      </c>
      <c r="AL82" s="1669" t="e" cm="1">
        <f t="array" aca="1" ref="AL82" ca="1">_xlfn.LET(
_xlpm.val,IF($F82 = "",val_blankRefText,  _xldudf_CX_GET(CX_ENTITY,($F82),AL$11,AL$14,,(AL$60))),
_xlpm.Res, IF(OR(_xlpm.val="",_xlpm.val="Error"),"",_xlpm.val),
_xlpm.Res
)</f>
        <v>#NAME?</v>
      </c>
      <c r="AM82" s="1669" t="e" cm="1">
        <f t="array" aca="1" ref="AM82" ca="1">_xlfn.LET(
_xlpm.val,IF($F82 = "",val_blankRefText,  _xldudf_CX_GET(CX_ENTITY,($F82),AM$11,AM$14,,(AM$60))),
_xlpm.Res, IF(OR(_xlpm.val="",_xlpm.val="Error"),"",_xlpm.val),
_xlpm.Res
)</f>
        <v>#NAME?</v>
      </c>
      <c r="AN82" s="1669" t="e" cm="1">
        <f t="array" aca="1" ref="AN82" ca="1">_xlfn.LET(
_xlpm.val,IF($F82 = "",val_blankRefText,  _xldudf_CX_GET(CX_ENTITY,($F82),AN$11,AN$14,,(AN$60))),
_xlpm.Res, IF(OR(_xlpm.val="",_xlpm.val="Error"),"",_xlpm.val),
_xlpm.Res
)</f>
        <v>#NAME?</v>
      </c>
      <c r="AO82" s="1669" t="e" cm="1">
        <f t="array" aca="1" ref="AO82" ca="1">_xlfn.LET(
_xlpm.val,IF($F82 = "",val_blankRefText,  _xldudf_CX_GET(CX_ENTITY,($F82),AO$11,AO$14,,(AO$60))),
_xlpm.Res, IF(OR(_xlpm.val="",_xlpm.val="Error"),"",_xlpm.val),
_xlpm.Res
)</f>
        <v>#NAME?</v>
      </c>
      <c r="AP82" s="1669" t="e" cm="1">
        <f t="array" aca="1" ref="AP82" ca="1">_xlfn.LET(
_xlpm.val,IF($F82 = "",val_blankRefText,  _xldudf_CX_GET(CX_ENTITY,($F82),AP$11,AP$14,,(AP$60))),
_xlpm.Res, IF(OR(_xlpm.val="",_xlpm.val="Error"),"",_xlpm.val),
_xlpm.Res
)</f>
        <v>#NAME?</v>
      </c>
      <c r="AQ82" s="1669" t="e" cm="1">
        <f t="array" aca="1" ref="AQ82" ca="1">_xlfn.LET(
_xlpm.val,IF($F82 = "",val_blankRefText,  _xldudf_CX_GET(CX_ENTITY,($F82),AQ$11,AQ$14,,(AQ$60))),
_xlpm.Res, IF(OR(_xlpm.val="",_xlpm.val="Error"),"",_xlpm.val),
_xlpm.Res
)</f>
        <v>#NAME?</v>
      </c>
      <c r="AR82" s="1669" t="e" cm="1">
        <f t="array" aca="1" ref="AR82" ca="1">_xlfn.LET(
_xlpm.val,IF($F82 = "",val_blankRefText,  _xldudf_CX_GET(CX_ENTITY,($F82),AR$11,AR$14,,(AR$60))),
_xlpm.Res, IF(OR(_xlpm.val="",_xlpm.val="Error"),"",_xlpm.val),
_xlpm.Res
)</f>
        <v>#NAME?</v>
      </c>
      <c r="AS82" s="1669" t="e" cm="1">
        <f t="array" aca="1" ref="AS82" ca="1">_xlfn.LET(
_xlpm.val,IF($F82 = "",val_blankRefText,  _xldudf_CX_GET(CX_ENTITY,($F82),AS$11,AS$14,,(AS$60))),
_xlpm.Res, IF(OR(_xlpm.val="",_xlpm.val="Error"),"",_xlpm.val),
_xlpm.Res
)</f>
        <v>#NAME?</v>
      </c>
      <c r="AT82" s="1669" t="e" cm="1">
        <f t="array" aca="1" ref="AT82" ca="1">_xlfn.LET(
_xlpm.val,IF($F82 = "",val_blankRefText,  _xldudf_CX_GET(CX_ENTITY,($F82),AT$11,AT$14,,(AT$60))),
_xlpm.Res, IF(OR(_xlpm.val="",_xlpm.val="Error"),"",_xlpm.val),
_xlpm.Res
)</f>
        <v>#NAME?</v>
      </c>
      <c r="AU82" s="1669" t="e" cm="1">
        <f t="array" aca="1" ref="AU82" ca="1">_xlfn.LET(
_xlpm.val,IF($F82 = "",val_blankRefText,  _xldudf_CX_GET(CX_ENTITY,($F82),AU$11,AU$14,,(AU$60))),
_xlpm.Res, IF(OR(_xlpm.val="",_xlpm.val="Error"),"",_xlpm.val),
_xlpm.Res
)</f>
        <v>#NAME?</v>
      </c>
      <c r="AV82" s="1669" t="e" cm="1">
        <f t="array" aca="1" ref="AV82" ca="1">_xlfn.LET(
_xlpm.val,IF($F82 = "",val_blankRefText,  _xldudf_CX_GET(CX_ENTITY,($F82),AV$11,AV$14,,(AV$60))),
_xlpm.Res, IF(OR(_xlpm.val="",_xlpm.val="Error"),"",_xlpm.val),
_xlpm.Res
)</f>
        <v>#NAME?</v>
      </c>
      <c r="AW82" s="1669" t="e" cm="1">
        <f t="array" aca="1" ref="AW82" ca="1">_xlfn.LET(
_xlpm.val,IF($F82 = "",val_blankRefText,  _xldudf_CX_GET(CX_ENTITY,($F82),AW$11,AW$14,,(AW$60))),
_xlpm.Res, IF(OR(_xlpm.val="",_xlpm.val="Error"),"",_xlpm.val),
_xlpm.Res
)</f>
        <v>#NAME?</v>
      </c>
      <c r="AX82" s="1669" t="e" cm="1">
        <f t="array" aca="1" ref="AX82" ca="1">_xlfn.LET(
_xlpm.val,IF($F82 = "",val_blankRefText,  _xldudf_CX_GET(CX_ENTITY,($F82),AX$11,AX$14,,(AX$60))),
_xlpm.Res, IF(OR(_xlpm.val="",_xlpm.val="Error"),"",_xlpm.val),
_xlpm.Res
)</f>
        <v>#NAME?</v>
      </c>
      <c r="AY82" s="1669" t="e" cm="1">
        <f t="array" aca="1" ref="AY82" ca="1">_xlfn.LET(
_xlpm.val,IF($F82 = "",val_blankRefText,  _xldudf_CX_GET(CX_ENTITY,($F82),AY$11,AY$14,,(AY$60))),
_xlpm.Res, IF(OR(_xlpm.val="",_xlpm.val="Error"),"",_xlpm.val),
_xlpm.Res
)</f>
        <v>#NAME?</v>
      </c>
      <c r="AZ82" s="1669" t="e" cm="1">
        <f t="array" aca="1" ref="AZ82" ca="1">_xlfn.LET(
_xlpm.val,IF($F82 = "",val_blankRefText,  _xldudf_CX_GET(CX_ENTITY,($F82),AZ$11,AZ$14,,(AZ$60))),
_xlpm.Res, IF(OR(_xlpm.val="",_xlpm.val="Error"),"",_xlpm.val),
_xlpm.Res
)</f>
        <v>#NAME?</v>
      </c>
      <c r="BA82" s="1669" t="e" cm="1">
        <f t="array" aca="1" ref="BA82" ca="1">_xlfn.LET(
_xlpm.val,IF($F82 = "",val_blankRefText,  _xldudf_CX_GET(CX_ENTITY,($F82),BA$11,BA$14,,(BA$60))),
_xlpm.Res, IF(OR(_xlpm.val="",_xlpm.val="Error"),"",_xlpm.val),
_xlpm.Res
)</f>
        <v>#NAME?</v>
      </c>
      <c r="BB82" s="1669" t="e" cm="1">
        <f t="array" aca="1" ref="BB82" ca="1">_xlfn.LET(
_xlpm.val,IF($F82 = "",val_blankRefText,  _xldudf_CX_GET(CX_ENTITY,($F82),BB$11,BB$14,,(BB$60))),
_xlpm.Res, IF(OR(_xlpm.val="",_xlpm.val="Error"),"",_xlpm.val),
_xlpm.Res
)</f>
        <v>#NAME?</v>
      </c>
      <c r="BC82" s="1669" t="e" cm="1">
        <f t="array" aca="1" ref="BC82" ca="1">_xlfn.LET(
_xlpm.val,IF($F82 = "",val_blankRefText,  _xldudf_CX_GET(CX_ENTITY,($F82),BC$11,BC$14,,(BC$60))),
_xlpm.Res, IF(OR(_xlpm.val="",_xlpm.val="Error"),"",_xlpm.val),
_xlpm.Res
)</f>
        <v>#NAME?</v>
      </c>
      <c r="BD82" s="1669" t="e" cm="1">
        <f t="array" aca="1" ref="BD82" ca="1">_xlfn.LET(
_xlpm.val,IF($F82 = "",val_blankRefText,  _xldudf_CX_GET(CX_ENTITY,($F82),BD$11,BD$14,,(BD$60))),
_xlpm.Res, IF(OR(_xlpm.val="",_xlpm.val="Error"),"",_xlpm.val),
_xlpm.Res
)</f>
        <v>#NAME?</v>
      </c>
      <c r="BE82" s="1669" t="e" cm="1">
        <f t="array" aca="1" ref="BE82" ca="1">_xlfn.LET(
_xlpm.val,IF($F82 = "",val_blankRefText,  _xldudf_CX_GET(CX_ENTITY,($F82),BE$11,BE$14,,(BE$60))),
_xlpm.Res, IF(OR(_xlpm.val="",_xlpm.val="Error"),"",_xlpm.val),
_xlpm.Res
)</f>
        <v>#NAME?</v>
      </c>
      <c r="BF82" s="1669" t="e" cm="1">
        <f t="array" aca="1" ref="BF82" ca="1">_xlfn.LET(
_xlpm.val,IF($F82 = "",val_blankRefText,  _xldudf_CX_GET(CX_ENTITY,($F82),BF$11,BF$14,,(BF$60))),
_xlpm.Res, IF(OR(_xlpm.val="",_xlpm.val="Error"),"",_xlpm.val),
_xlpm.Res
)</f>
        <v>#NAME?</v>
      </c>
      <c r="BG82" s="1669" t="e" cm="1">
        <f t="array" aca="1" ref="BG82" ca="1">_xlfn.LET(
_xlpm.val,IF($F82 = "",val_blankRefText,  _xldudf_CX_GET(CX_ENTITY,($F82),BG$11,BG$14,,(BG$60))),
_xlpm.Res, IF(OR(_xlpm.val="",_xlpm.val="Error"),"",_xlpm.val),
_xlpm.Res
)</f>
        <v>#NAME?</v>
      </c>
      <c r="BH82" s="1669" t="e" cm="1">
        <f t="array" aca="1" ref="BH82" ca="1">_xlfn.LET(
_xlpm.val,IF($F82 = "",val_blankRefText,  _xldudf_CX_GET(CX_ENTITY,($F82),BH$11,BH$14,,(BH$60))),
_xlpm.Res, IF(OR(_xlpm.val="",_xlpm.val="Error"),"",_xlpm.val),
_xlpm.Res
)</f>
        <v>#NAME?</v>
      </c>
      <c r="BI82" s="1669" t="e" cm="1">
        <f t="array" aca="1" ref="BI82" ca="1">_xlfn.LET(
_xlpm.val,IF($F82 = "",val_blankRefText,  _xldudf_CX_GET(CX_ENTITY,($F82),BI$11,BI$14,,(BI$60))),
_xlpm.Res, IF(OR(_xlpm.val="",_xlpm.val="Error"),"",_xlpm.val),
_xlpm.Res
)</f>
        <v>#NAME?</v>
      </c>
      <c r="BJ82" s="1669" t="e" cm="1">
        <f t="array" aca="1" ref="BJ82" ca="1">_xlfn.LET(
_xlpm.val,IF($F82 = "",val_blankRefText,  _xldudf_CX_GET(CX_ENTITY,($F82),BJ$11,BJ$14,,(BJ$60))),
_xlpm.Res, IF(OR(_xlpm.val="",_xlpm.val="Error"),"",_xlpm.val),
_xlpm.Res
)</f>
        <v>#NAME?</v>
      </c>
      <c r="BK82" s="1669" t="e" cm="1">
        <f t="array" aca="1" ref="BK82" ca="1">_xlfn.LET(
_xlpm.val,IF($F82 = "",val_blankRefText,  _xldudf_CX_GET(CX_ENTITY,($F82),BK$11,BK$14,,(BK$60))),
_xlpm.Res, IF(OR(_xlpm.val="",_xlpm.val="Error"),"",_xlpm.val),
_xlpm.Res
)</f>
        <v>#NAME?</v>
      </c>
      <c r="BL82" s="1669" t="e" cm="1">
        <f t="array" aca="1" ref="BL82" ca="1">_xlfn.LET(
_xlpm.val,IF($F82 = "",val_blankRefText,  _xldudf_CX_GET(CX_ENTITY,($F82),BL$11,BL$14,,(BL$60))),
_xlpm.Res, IF(OR(_xlpm.val="",_xlpm.val="Error"),"",_xlpm.val),
_xlpm.Res
)</f>
        <v>#NAME?</v>
      </c>
      <c r="BM82" s="1669" t="e" cm="1">
        <f t="array" aca="1" ref="BM82" ca="1">_xlfn.LET(
_xlpm.val,IF($F82 = "",val_blankRefText,  _xldudf_CX_GET(CX_ENTITY,($F82),BM$11,BM$14,,(BM$60))),
_xlpm.Res, IF(OR(_xlpm.val="",_xlpm.val="Error"),"",_xlpm.val),
_xlpm.Res
)</f>
        <v>#NAME?</v>
      </c>
      <c r="BN82" s="1669" t="e" cm="1">
        <f t="array" aca="1" ref="BN82" ca="1">_xlfn.LET(
_xlpm.val,IF($F82 = "",val_blankRefText,  _xldudf_CX_GET(CX_ENTITY,($F82),BN$11,BN$14,,(BN$60))),
_xlpm.Res, IF(OR(_xlpm.val="",_xlpm.val="Error"),"",_xlpm.val),
_xlpm.Res
)</f>
        <v>#NAME?</v>
      </c>
      <c r="BO82" s="2095"/>
      <c r="BP82" s="2095"/>
      <c r="BQ82" s="2095"/>
      <c r="BR82" s="2095"/>
      <c r="BS82" s="2095"/>
      <c r="BT82" s="2095"/>
      <c r="BU82" s="2095"/>
      <c r="BV82" s="2095"/>
      <c r="BW82" s="2095"/>
      <c r="BX82" s="2095"/>
      <c r="BY82" s="2095"/>
      <c r="BZ82" s="2095"/>
      <c r="CA82" s="926"/>
      <c r="CB82" s="921"/>
      <c r="CC82" s="927"/>
      <c r="CD82" s="920" t="e" cm="1">
        <f t="array" aca="1" ref="CD82" ca="1">_xlfn.XLOOKUP(BS!CD$11, array_timeline, BS!$AD82:$BN82)</f>
        <v>#NAME?</v>
      </c>
      <c r="CE82" s="920" t="e" cm="1">
        <f t="array" aca="1" ref="CE82" ca="1">_xlfn.XLOOKUP(BS!CE$11, array_timeline, BS!$AD82:$BN82)</f>
        <v>#NAME?</v>
      </c>
      <c r="CF82" s="925"/>
      <c r="CG82" s="920" t="e">
        <f t="shared" ref="CG82:CH82" ca="1" si="35">CG41</f>
        <v>#NAME?</v>
      </c>
      <c r="CH82" s="920" t="e">
        <f t="shared" ca="1" si="35"/>
        <v>#NAME?</v>
      </c>
      <c r="CI82" s="200"/>
    </row>
    <row r="83" spans="1:87" ht="21" customHeight="1">
      <c r="A83" s="693" t="s">
        <v>1766</v>
      </c>
      <c r="B83" s="577" t="str">
        <f t="shared" si="10"/>
        <v>IFRS-16 Lease Liabilities (on BS)</v>
      </c>
      <c r="C83" s="577" t="str">
        <f t="shared" si="10"/>
        <v>IFRS-16 Lease Liabilities (on BS) (Company View)</v>
      </c>
      <c r="D83" s="577"/>
      <c r="E83" s="577" t="e" cm="1">
        <f t="array" aca="1" ref="E83" ca="1">_xlfn.LET(
   _xlpm.Attr,  $C83,
   _xlpm.Lookback, $E$16,
   _xlpm.QueryDate, EOMONTH(val_asOfDate,_xlpm.Lookback),
   _xlpm.ReadField, _xldudf_CX_GET(CX_ENTITY,fx_attrConverter($C83),_xlpm.QueryDate),
   _xlpm.AttrBlank, _xlpm.Attr="", _xlpm.Result,
   IF(_xlpm.AttrBlank,val_blankRefText,fx_attrConverter(_xlpm.ReadField,0)),
IF(_xlpm.Result = "Error", "", _xlpm.Result )
)</f>
        <v>#NAME?</v>
      </c>
      <c r="F83" s="577" t="str">
        <f t="shared" si="9"/>
        <v>IFRS-16 Lease Liabilities (on BS)</v>
      </c>
      <c r="G83" s="578"/>
      <c r="H83" s="578">
        <v>1</v>
      </c>
      <c r="I83" s="578">
        <v>1</v>
      </c>
      <c r="J83" s="578"/>
      <c r="K83" s="578"/>
      <c r="L83" s="579" t="b">
        <v>1</v>
      </c>
      <c r="N83" s="158"/>
      <c r="O83" s="101"/>
      <c r="P83" s="52"/>
      <c r="Q83" s="101"/>
      <c r="R83" s="101"/>
      <c r="S83" s="101"/>
      <c r="T83" s="101"/>
      <c r="U83" s="39"/>
      <c r="W83" s="930" t="str">
        <f t="shared" si="15"/>
        <v>Budget</v>
      </c>
      <c r="X83" s="857">
        <f t="shared" si="11"/>
        <v>-1</v>
      </c>
      <c r="Y83" s="2631" t="str">
        <f t="shared" si="12"/>
        <v>IFRS-16 Lease Liabilities (on BS)</v>
      </c>
      <c r="Z83" s="198" cm="1">
        <f t="array" ref="Z83">_xlfn.SWITCH(
    TRUE,
    $L83="",0,
    $L83=TRUE, 1,
    $L83=FALSE,-1,
)</f>
        <v>1</v>
      </c>
      <c r="AA83" s="200"/>
      <c r="AB83" s="2626" t="str">
        <f t="shared" si="13"/>
        <v>IFRS-16 Lease Liabilities (on BS)</v>
      </c>
      <c r="AC83" s="88"/>
      <c r="AD83" s="1669" t="e" cm="1">
        <f t="array" aca="1" ref="AD83" ca="1">_xlfn.LET(
_xlpm.val,IF($F83 = "",val_blankRefText,  _xldudf_CX_GET(CX_ENTITY,($F83),AD$11,AD$14,,(AD$60))),
_xlpm.Res, IF(OR(_xlpm.val="",_xlpm.val="Error"),"",_xlpm.val),
_xlpm.Res
)</f>
        <v>#NAME?</v>
      </c>
      <c r="AE83" s="1669" t="e" cm="1">
        <f t="array" aca="1" ref="AE83" ca="1">_xlfn.LET(
_xlpm.val,IF($F83 = "",val_blankRefText,  _xldudf_CX_GET(CX_ENTITY,($F83),AE$11,AE$14,,(AE$60))),
_xlpm.Res, IF(OR(_xlpm.val="",_xlpm.val="Error"),"",_xlpm.val),
_xlpm.Res
)</f>
        <v>#NAME?</v>
      </c>
      <c r="AF83" s="1669" t="e" cm="1">
        <f t="array" aca="1" ref="AF83" ca="1">_xlfn.LET(
_xlpm.val,IF($F83 = "",val_blankRefText,  _xldudf_CX_GET(CX_ENTITY,($F83),AF$11,AF$14,,(AF$60))),
_xlpm.Res, IF(OR(_xlpm.val="",_xlpm.val="Error"),"",_xlpm.val),
_xlpm.Res
)</f>
        <v>#NAME?</v>
      </c>
      <c r="AG83" s="1669" t="e" cm="1">
        <f t="array" aca="1" ref="AG83" ca="1">_xlfn.LET(
_xlpm.val,IF($F83 = "",val_blankRefText,  _xldudf_CX_GET(CX_ENTITY,($F83),AG$11,AG$14,,(AG$60))),
_xlpm.Res, IF(OR(_xlpm.val="",_xlpm.val="Error"),"",_xlpm.val),
_xlpm.Res
)</f>
        <v>#NAME?</v>
      </c>
      <c r="AH83" s="1669" t="e" cm="1">
        <f t="array" aca="1" ref="AH83" ca="1">_xlfn.LET(
_xlpm.val,IF($F83 = "",val_blankRefText,  _xldudf_CX_GET(CX_ENTITY,($F83),AH$11,AH$14,,(AH$60))),
_xlpm.Res, IF(OR(_xlpm.val="",_xlpm.val="Error"),"",_xlpm.val),
_xlpm.Res
)</f>
        <v>#NAME?</v>
      </c>
      <c r="AI83" s="1669" t="e" cm="1">
        <f t="array" aca="1" ref="AI83" ca="1">_xlfn.LET(
_xlpm.val,IF($F83 = "",val_blankRefText,  _xldudf_CX_GET(CX_ENTITY,($F83),AI$11,AI$14,,(AI$60))),
_xlpm.Res, IF(OR(_xlpm.val="",_xlpm.val="Error"),"",_xlpm.val),
_xlpm.Res
)</f>
        <v>#NAME?</v>
      </c>
      <c r="AJ83" s="1669" t="e" cm="1">
        <f t="array" aca="1" ref="AJ83" ca="1">_xlfn.LET(
_xlpm.val,IF($F83 = "",val_blankRefText,  _xldudf_CX_GET(CX_ENTITY,($F83),AJ$11,AJ$14,,(AJ$60))),
_xlpm.Res, IF(OR(_xlpm.val="",_xlpm.val="Error"),"",_xlpm.val),
_xlpm.Res
)</f>
        <v>#NAME?</v>
      </c>
      <c r="AK83" s="1669" t="e" cm="1">
        <f t="array" aca="1" ref="AK83" ca="1">_xlfn.LET(
_xlpm.val,IF($F83 = "",val_blankRefText,  _xldudf_CX_GET(CX_ENTITY,($F83),AK$11,AK$14,,(AK$60))),
_xlpm.Res, IF(OR(_xlpm.val="",_xlpm.val="Error"),"",_xlpm.val),
_xlpm.Res
)</f>
        <v>#NAME?</v>
      </c>
      <c r="AL83" s="1669" t="e" cm="1">
        <f t="array" aca="1" ref="AL83" ca="1">_xlfn.LET(
_xlpm.val,IF($F83 = "",val_blankRefText,  _xldudf_CX_GET(CX_ENTITY,($F83),AL$11,AL$14,,(AL$60))),
_xlpm.Res, IF(OR(_xlpm.val="",_xlpm.val="Error"),"",_xlpm.val),
_xlpm.Res
)</f>
        <v>#NAME?</v>
      </c>
      <c r="AM83" s="1669" t="e" cm="1">
        <f t="array" aca="1" ref="AM83" ca="1">_xlfn.LET(
_xlpm.val,IF($F83 = "",val_blankRefText,  _xldudf_CX_GET(CX_ENTITY,($F83),AM$11,AM$14,,(AM$60))),
_xlpm.Res, IF(OR(_xlpm.val="",_xlpm.val="Error"),"",_xlpm.val),
_xlpm.Res
)</f>
        <v>#NAME?</v>
      </c>
      <c r="AN83" s="1669" t="e" cm="1">
        <f t="array" aca="1" ref="AN83" ca="1">_xlfn.LET(
_xlpm.val,IF($F83 = "",val_blankRefText,  _xldudf_CX_GET(CX_ENTITY,($F83),AN$11,AN$14,,(AN$60))),
_xlpm.Res, IF(OR(_xlpm.val="",_xlpm.val="Error"),"",_xlpm.val),
_xlpm.Res
)</f>
        <v>#NAME?</v>
      </c>
      <c r="AO83" s="1669" t="e" cm="1">
        <f t="array" aca="1" ref="AO83" ca="1">_xlfn.LET(
_xlpm.val,IF($F83 = "",val_blankRefText,  _xldudf_CX_GET(CX_ENTITY,($F83),AO$11,AO$14,,(AO$60))),
_xlpm.Res, IF(OR(_xlpm.val="",_xlpm.val="Error"),"",_xlpm.val),
_xlpm.Res
)</f>
        <v>#NAME?</v>
      </c>
      <c r="AP83" s="1669" t="e" cm="1">
        <f t="array" aca="1" ref="AP83" ca="1">_xlfn.LET(
_xlpm.val,IF($F83 = "",val_blankRefText,  _xldudf_CX_GET(CX_ENTITY,($F83),AP$11,AP$14,,(AP$60))),
_xlpm.Res, IF(OR(_xlpm.val="",_xlpm.val="Error"),"",_xlpm.val),
_xlpm.Res
)</f>
        <v>#NAME?</v>
      </c>
      <c r="AQ83" s="1669" t="e" cm="1">
        <f t="array" aca="1" ref="AQ83" ca="1">_xlfn.LET(
_xlpm.val,IF($F83 = "",val_blankRefText,  _xldudf_CX_GET(CX_ENTITY,($F83),AQ$11,AQ$14,,(AQ$60))),
_xlpm.Res, IF(OR(_xlpm.val="",_xlpm.val="Error"),"",_xlpm.val),
_xlpm.Res
)</f>
        <v>#NAME?</v>
      </c>
      <c r="AR83" s="1669" t="e" cm="1">
        <f t="array" aca="1" ref="AR83" ca="1">_xlfn.LET(
_xlpm.val,IF($F83 = "",val_blankRefText,  _xldudf_CX_GET(CX_ENTITY,($F83),AR$11,AR$14,,(AR$60))),
_xlpm.Res, IF(OR(_xlpm.val="",_xlpm.val="Error"),"",_xlpm.val),
_xlpm.Res
)</f>
        <v>#NAME?</v>
      </c>
      <c r="AS83" s="1669" t="e" cm="1">
        <f t="array" aca="1" ref="AS83" ca="1">_xlfn.LET(
_xlpm.val,IF($F83 = "",val_blankRefText,  _xldudf_CX_GET(CX_ENTITY,($F83),AS$11,AS$14,,(AS$60))),
_xlpm.Res, IF(OR(_xlpm.val="",_xlpm.val="Error"),"",_xlpm.val),
_xlpm.Res
)</f>
        <v>#NAME?</v>
      </c>
      <c r="AT83" s="1669" t="e" cm="1">
        <f t="array" aca="1" ref="AT83" ca="1">_xlfn.LET(
_xlpm.val,IF($F83 = "",val_blankRefText,  _xldudf_CX_GET(CX_ENTITY,($F83),AT$11,AT$14,,(AT$60))),
_xlpm.Res, IF(OR(_xlpm.val="",_xlpm.val="Error"),"",_xlpm.val),
_xlpm.Res
)</f>
        <v>#NAME?</v>
      </c>
      <c r="AU83" s="1669" t="e" cm="1">
        <f t="array" aca="1" ref="AU83" ca="1">_xlfn.LET(
_xlpm.val,IF($F83 = "",val_blankRefText,  _xldudf_CX_GET(CX_ENTITY,($F83),AU$11,AU$14,,(AU$60))),
_xlpm.Res, IF(OR(_xlpm.val="",_xlpm.val="Error"),"",_xlpm.val),
_xlpm.Res
)</f>
        <v>#NAME?</v>
      </c>
      <c r="AV83" s="1669" t="e" cm="1">
        <f t="array" aca="1" ref="AV83" ca="1">_xlfn.LET(
_xlpm.val,IF($F83 = "",val_blankRefText,  _xldudf_CX_GET(CX_ENTITY,($F83),AV$11,AV$14,,(AV$60))),
_xlpm.Res, IF(OR(_xlpm.val="",_xlpm.val="Error"),"",_xlpm.val),
_xlpm.Res
)</f>
        <v>#NAME?</v>
      </c>
      <c r="AW83" s="1669" t="e" cm="1">
        <f t="array" aca="1" ref="AW83" ca="1">_xlfn.LET(
_xlpm.val,IF($F83 = "",val_blankRefText,  _xldudf_CX_GET(CX_ENTITY,($F83),AW$11,AW$14,,(AW$60))),
_xlpm.Res, IF(OR(_xlpm.val="",_xlpm.val="Error"),"",_xlpm.val),
_xlpm.Res
)</f>
        <v>#NAME?</v>
      </c>
      <c r="AX83" s="1669" t="e" cm="1">
        <f t="array" aca="1" ref="AX83" ca="1">_xlfn.LET(
_xlpm.val,IF($F83 = "",val_blankRefText,  _xldudf_CX_GET(CX_ENTITY,($F83),AX$11,AX$14,,(AX$60))),
_xlpm.Res, IF(OR(_xlpm.val="",_xlpm.val="Error"),"",_xlpm.val),
_xlpm.Res
)</f>
        <v>#NAME?</v>
      </c>
      <c r="AY83" s="1669" t="e" cm="1">
        <f t="array" aca="1" ref="AY83" ca="1">_xlfn.LET(
_xlpm.val,IF($F83 = "",val_blankRefText,  _xldudf_CX_GET(CX_ENTITY,($F83),AY$11,AY$14,,(AY$60))),
_xlpm.Res, IF(OR(_xlpm.val="",_xlpm.val="Error"),"",_xlpm.val),
_xlpm.Res
)</f>
        <v>#NAME?</v>
      </c>
      <c r="AZ83" s="1669" t="e" cm="1">
        <f t="array" aca="1" ref="AZ83" ca="1">_xlfn.LET(
_xlpm.val,IF($F83 = "",val_blankRefText,  _xldudf_CX_GET(CX_ENTITY,($F83),AZ$11,AZ$14,,(AZ$60))),
_xlpm.Res, IF(OR(_xlpm.val="",_xlpm.val="Error"),"",_xlpm.val),
_xlpm.Res
)</f>
        <v>#NAME?</v>
      </c>
      <c r="BA83" s="1669" t="e" cm="1">
        <f t="array" aca="1" ref="BA83" ca="1">_xlfn.LET(
_xlpm.val,IF($F83 = "",val_blankRefText,  _xldudf_CX_GET(CX_ENTITY,($F83),BA$11,BA$14,,(BA$60))),
_xlpm.Res, IF(OR(_xlpm.val="",_xlpm.val="Error"),"",_xlpm.val),
_xlpm.Res
)</f>
        <v>#NAME?</v>
      </c>
      <c r="BB83" s="1669" t="e" cm="1">
        <f t="array" aca="1" ref="BB83" ca="1">_xlfn.LET(
_xlpm.val,IF($F83 = "",val_blankRefText,  _xldudf_CX_GET(CX_ENTITY,($F83),BB$11,BB$14,,(BB$60))),
_xlpm.Res, IF(OR(_xlpm.val="",_xlpm.val="Error"),"",_xlpm.val),
_xlpm.Res
)</f>
        <v>#NAME?</v>
      </c>
      <c r="BC83" s="1669" t="e" cm="1">
        <f t="array" aca="1" ref="BC83" ca="1">_xlfn.LET(
_xlpm.val,IF($F83 = "",val_blankRefText,  _xldudf_CX_GET(CX_ENTITY,($F83),BC$11,BC$14,,(BC$60))),
_xlpm.Res, IF(OR(_xlpm.val="",_xlpm.val="Error"),"",_xlpm.val),
_xlpm.Res
)</f>
        <v>#NAME?</v>
      </c>
      <c r="BD83" s="1669" t="e" cm="1">
        <f t="array" aca="1" ref="BD83" ca="1">_xlfn.LET(
_xlpm.val,IF($F83 = "",val_blankRefText,  _xldudf_CX_GET(CX_ENTITY,($F83),BD$11,BD$14,,(BD$60))),
_xlpm.Res, IF(OR(_xlpm.val="",_xlpm.val="Error"),"",_xlpm.val),
_xlpm.Res
)</f>
        <v>#NAME?</v>
      </c>
      <c r="BE83" s="1669" t="e" cm="1">
        <f t="array" aca="1" ref="BE83" ca="1">_xlfn.LET(
_xlpm.val,IF($F83 = "",val_blankRefText,  _xldudf_CX_GET(CX_ENTITY,($F83),BE$11,BE$14,,(BE$60))),
_xlpm.Res, IF(OR(_xlpm.val="",_xlpm.val="Error"),"",_xlpm.val),
_xlpm.Res
)</f>
        <v>#NAME?</v>
      </c>
      <c r="BF83" s="1669" t="e" cm="1">
        <f t="array" aca="1" ref="BF83" ca="1">_xlfn.LET(
_xlpm.val,IF($F83 = "",val_blankRefText,  _xldudf_CX_GET(CX_ENTITY,($F83),BF$11,BF$14,,(BF$60))),
_xlpm.Res, IF(OR(_xlpm.val="",_xlpm.val="Error"),"",_xlpm.val),
_xlpm.Res
)</f>
        <v>#NAME?</v>
      </c>
      <c r="BG83" s="1669" t="e" cm="1">
        <f t="array" aca="1" ref="BG83" ca="1">_xlfn.LET(
_xlpm.val,IF($F83 = "",val_blankRefText,  _xldudf_CX_GET(CX_ENTITY,($F83),BG$11,BG$14,,(BG$60))),
_xlpm.Res, IF(OR(_xlpm.val="",_xlpm.val="Error"),"",_xlpm.val),
_xlpm.Res
)</f>
        <v>#NAME?</v>
      </c>
      <c r="BH83" s="1669" t="e" cm="1">
        <f t="array" aca="1" ref="BH83" ca="1">_xlfn.LET(
_xlpm.val,IF($F83 = "",val_blankRefText,  _xldudf_CX_GET(CX_ENTITY,($F83),BH$11,BH$14,,(BH$60))),
_xlpm.Res, IF(OR(_xlpm.val="",_xlpm.val="Error"),"",_xlpm.val),
_xlpm.Res
)</f>
        <v>#NAME?</v>
      </c>
      <c r="BI83" s="1669" t="e" cm="1">
        <f t="array" aca="1" ref="BI83" ca="1">_xlfn.LET(
_xlpm.val,IF($F83 = "",val_blankRefText,  _xldudf_CX_GET(CX_ENTITY,($F83),BI$11,BI$14,,(BI$60))),
_xlpm.Res, IF(OR(_xlpm.val="",_xlpm.val="Error"),"",_xlpm.val),
_xlpm.Res
)</f>
        <v>#NAME?</v>
      </c>
      <c r="BJ83" s="1669" t="e" cm="1">
        <f t="array" aca="1" ref="BJ83" ca="1">_xlfn.LET(
_xlpm.val,IF($F83 = "",val_blankRefText,  _xldudf_CX_GET(CX_ENTITY,($F83),BJ$11,BJ$14,,(BJ$60))),
_xlpm.Res, IF(OR(_xlpm.val="",_xlpm.val="Error"),"",_xlpm.val),
_xlpm.Res
)</f>
        <v>#NAME?</v>
      </c>
      <c r="BK83" s="1669" t="e" cm="1">
        <f t="array" aca="1" ref="BK83" ca="1">_xlfn.LET(
_xlpm.val,IF($F83 = "",val_blankRefText,  _xldudf_CX_GET(CX_ENTITY,($F83),BK$11,BK$14,,(BK$60))),
_xlpm.Res, IF(OR(_xlpm.val="",_xlpm.val="Error"),"",_xlpm.val),
_xlpm.Res
)</f>
        <v>#NAME?</v>
      </c>
      <c r="BL83" s="1669" t="e" cm="1">
        <f t="array" aca="1" ref="BL83" ca="1">_xlfn.LET(
_xlpm.val,IF($F83 = "",val_blankRefText,  _xldudf_CX_GET(CX_ENTITY,($F83),BL$11,BL$14,,(BL$60))),
_xlpm.Res, IF(OR(_xlpm.val="",_xlpm.val="Error"),"",_xlpm.val),
_xlpm.Res
)</f>
        <v>#NAME?</v>
      </c>
      <c r="BM83" s="1669" t="e" cm="1">
        <f t="array" aca="1" ref="BM83" ca="1">_xlfn.LET(
_xlpm.val,IF($F83 = "",val_blankRefText,  _xldudf_CX_GET(CX_ENTITY,($F83),BM$11,BM$14,,(BM$60))),
_xlpm.Res, IF(OR(_xlpm.val="",_xlpm.val="Error"),"",_xlpm.val),
_xlpm.Res
)</f>
        <v>#NAME?</v>
      </c>
      <c r="BN83" s="1669" t="e" cm="1">
        <f t="array" aca="1" ref="BN83" ca="1">_xlfn.LET(
_xlpm.val,IF($F83 = "",val_blankRefText,  _xldudf_CX_GET(CX_ENTITY,($F83),BN$11,BN$14,,(BN$60))),
_xlpm.Res, IF(OR(_xlpm.val="",_xlpm.val="Error"),"",_xlpm.val),
_xlpm.Res
)</f>
        <v>#NAME?</v>
      </c>
      <c r="BO83" s="2095"/>
      <c r="BP83" s="2095"/>
      <c r="BQ83" s="2095"/>
      <c r="BR83" s="2095"/>
      <c r="BS83" s="2095"/>
      <c r="BT83" s="2095"/>
      <c r="BU83" s="2095"/>
      <c r="BV83" s="2095"/>
      <c r="BW83" s="2095"/>
      <c r="BX83" s="2095"/>
      <c r="BY83" s="2095"/>
      <c r="BZ83" s="2095"/>
      <c r="CA83" s="926"/>
      <c r="CB83" s="921"/>
      <c r="CC83" s="927"/>
      <c r="CD83" s="920" t="e" cm="1">
        <f t="array" aca="1" ref="CD83" ca="1">_xlfn.XLOOKUP(BS!CD$11, array_timeline, BS!$AD83:$BN83)</f>
        <v>#NAME?</v>
      </c>
      <c r="CE83" s="920" t="e" cm="1">
        <f t="array" aca="1" ref="CE83" ca="1">_xlfn.XLOOKUP(BS!CE$11, array_timeline, BS!$AD83:$BN83)</f>
        <v>#NAME?</v>
      </c>
      <c r="CF83" s="925"/>
      <c r="CG83" s="920" t="e">
        <f t="shared" ref="CG83:CH83" ca="1" si="36">CG42</f>
        <v>#NAME?</v>
      </c>
      <c r="CH83" s="920" t="e">
        <f t="shared" ca="1" si="36"/>
        <v>#NAME?</v>
      </c>
      <c r="CI83" s="200"/>
    </row>
    <row r="84" spans="1:87" ht="21" customHeight="1">
      <c r="A84" s="693"/>
      <c r="B84" s="577" t="str">
        <f t="shared" si="10"/>
        <v>Deferred Tax Assets / Liabilities (on BS)</v>
      </c>
      <c r="C84" s="577" t="str">
        <f t="shared" si="10"/>
        <v>Deferred Tax Assets / Liabilities (Company View)</v>
      </c>
      <c r="D84" s="577"/>
      <c r="E84" s="577" t="e" cm="1">
        <f t="array" aca="1" ref="E84" ca="1">_xlfn.LET(
   _xlpm.Attr,  $C84,
   _xlpm.Lookback, $E$16,
   _xlpm.QueryDate, EOMONTH(val_asOfDate,_xlpm.Lookback),
   _xlpm.ReadField, _xldudf_CX_GET(CX_ENTITY,fx_attrConverter($C84),_xlpm.QueryDate),
   _xlpm.AttrBlank, _xlpm.Attr="", _xlpm.Result,
   IF(_xlpm.AttrBlank,val_blankRefText,fx_attrConverter(_xlpm.ReadField,0)),
IF(_xlpm.Result = "Error", "", _xlpm.Result )
)</f>
        <v>#NAME?</v>
      </c>
      <c r="F84" s="577" t="str">
        <f t="shared" si="9"/>
        <v>Deferred Tax Assets / Liabilities (on BS)</v>
      </c>
      <c r="G84" s="578"/>
      <c r="H84" s="578">
        <v>1</v>
      </c>
      <c r="I84" s="578">
        <v>1</v>
      </c>
      <c r="J84" s="578"/>
      <c r="K84" s="578"/>
      <c r="L84" s="579" t="b">
        <v>1</v>
      </c>
      <c r="N84" s="158"/>
      <c r="O84" s="101"/>
      <c r="P84" s="52"/>
      <c r="Q84" s="101"/>
      <c r="R84" s="126"/>
      <c r="S84" s="101"/>
      <c r="T84" s="101"/>
      <c r="U84" s="39"/>
      <c r="W84" s="930" t="str">
        <f t="shared" si="15"/>
        <v>Budget</v>
      </c>
      <c r="X84" s="857" t="str">
        <f t="shared" si="11"/>
        <v>a</v>
      </c>
      <c r="Y84" s="2631" t="str">
        <f t="shared" si="12"/>
        <v>Deferred Tax Assets / Liabilities</v>
      </c>
      <c r="Z84" s="198" cm="1">
        <f t="array" ref="Z84">_xlfn.SWITCH(
    TRUE,
    $L84="",0,
    $L84=TRUE, 1,
    $L84=FALSE,-1,
)</f>
        <v>1</v>
      </c>
      <c r="AA84" s="200"/>
      <c r="AB84" s="2626" t="str">
        <f t="shared" si="13"/>
        <v>Deferred Tax Assets / Liabilities</v>
      </c>
      <c r="AC84" s="88"/>
      <c r="AD84" s="1669" t="e" cm="1">
        <f t="array" aca="1" ref="AD84" ca="1">_xlfn.LET(
_xlpm.val,IF($F84 = "",val_blankRefText,  _xldudf_CX_GET(CX_ENTITY,($F84),AD$11,AD$14,,(AD$60))),
_xlpm.Res, IF(OR(_xlpm.val="",_xlpm.val="Error"),"",_xlpm.val),
_xlpm.Res
)</f>
        <v>#NAME?</v>
      </c>
      <c r="AE84" s="1669" t="e" cm="1">
        <f t="array" aca="1" ref="AE84" ca="1">_xlfn.LET(
_xlpm.val,IF($F84 = "",val_blankRefText,  _xldudf_CX_GET(CX_ENTITY,($F84),AE$11,AE$14,,(AE$60))),
_xlpm.Res, IF(OR(_xlpm.val="",_xlpm.val="Error"),"",_xlpm.val),
_xlpm.Res
)</f>
        <v>#NAME?</v>
      </c>
      <c r="AF84" s="1669" t="e" cm="1">
        <f t="array" aca="1" ref="AF84" ca="1">_xlfn.LET(
_xlpm.val,IF($F84 = "",val_blankRefText,  _xldudf_CX_GET(CX_ENTITY,($F84),AF$11,AF$14,,(AF$60))),
_xlpm.Res, IF(OR(_xlpm.val="",_xlpm.val="Error"),"",_xlpm.val),
_xlpm.Res
)</f>
        <v>#NAME?</v>
      </c>
      <c r="AG84" s="1669" t="e" cm="1">
        <f t="array" aca="1" ref="AG84" ca="1">_xlfn.LET(
_xlpm.val,IF($F84 = "",val_blankRefText,  _xldudf_CX_GET(CX_ENTITY,($F84),AG$11,AG$14,,(AG$60))),
_xlpm.Res, IF(OR(_xlpm.val="",_xlpm.val="Error"),"",_xlpm.val),
_xlpm.Res
)</f>
        <v>#NAME?</v>
      </c>
      <c r="AH84" s="1669" t="e" cm="1">
        <f t="array" aca="1" ref="AH84" ca="1">_xlfn.LET(
_xlpm.val,IF($F84 = "",val_blankRefText,  _xldudf_CX_GET(CX_ENTITY,($F84),AH$11,AH$14,,(AH$60))),
_xlpm.Res, IF(OR(_xlpm.val="",_xlpm.val="Error"),"",_xlpm.val),
_xlpm.Res
)</f>
        <v>#NAME?</v>
      </c>
      <c r="AI84" s="1669" t="e" cm="1">
        <f t="array" aca="1" ref="AI84" ca="1">_xlfn.LET(
_xlpm.val,IF($F84 = "",val_blankRefText,  _xldudf_CX_GET(CX_ENTITY,($F84),AI$11,AI$14,,(AI$60))),
_xlpm.Res, IF(OR(_xlpm.val="",_xlpm.val="Error"),"",_xlpm.val),
_xlpm.Res
)</f>
        <v>#NAME?</v>
      </c>
      <c r="AJ84" s="1669" t="e" cm="1">
        <f t="array" aca="1" ref="AJ84" ca="1">_xlfn.LET(
_xlpm.val,IF($F84 = "",val_blankRefText,  _xldudf_CX_GET(CX_ENTITY,($F84),AJ$11,AJ$14,,(AJ$60))),
_xlpm.Res, IF(OR(_xlpm.val="",_xlpm.val="Error"),"",_xlpm.val),
_xlpm.Res
)</f>
        <v>#NAME?</v>
      </c>
      <c r="AK84" s="1669" t="e" cm="1">
        <f t="array" aca="1" ref="AK84" ca="1">_xlfn.LET(
_xlpm.val,IF($F84 = "",val_blankRefText,  _xldudf_CX_GET(CX_ENTITY,($F84),AK$11,AK$14,,(AK$60))),
_xlpm.Res, IF(OR(_xlpm.val="",_xlpm.val="Error"),"",_xlpm.val),
_xlpm.Res
)</f>
        <v>#NAME?</v>
      </c>
      <c r="AL84" s="1669" t="e" cm="1">
        <f t="array" aca="1" ref="AL84" ca="1">_xlfn.LET(
_xlpm.val,IF($F84 = "",val_blankRefText,  _xldudf_CX_GET(CX_ENTITY,($F84),AL$11,AL$14,,(AL$60))),
_xlpm.Res, IF(OR(_xlpm.val="",_xlpm.val="Error"),"",_xlpm.val),
_xlpm.Res
)</f>
        <v>#NAME?</v>
      </c>
      <c r="AM84" s="1669" t="e" cm="1">
        <f t="array" aca="1" ref="AM84" ca="1">_xlfn.LET(
_xlpm.val,IF($F84 = "",val_blankRefText,  _xldudf_CX_GET(CX_ENTITY,($F84),AM$11,AM$14,,(AM$60))),
_xlpm.Res, IF(OR(_xlpm.val="",_xlpm.val="Error"),"",_xlpm.val),
_xlpm.Res
)</f>
        <v>#NAME?</v>
      </c>
      <c r="AN84" s="1669" t="e" cm="1">
        <f t="array" aca="1" ref="AN84" ca="1">_xlfn.LET(
_xlpm.val,IF($F84 = "",val_blankRefText,  _xldudf_CX_GET(CX_ENTITY,($F84),AN$11,AN$14,,(AN$60))),
_xlpm.Res, IF(OR(_xlpm.val="",_xlpm.val="Error"),"",_xlpm.val),
_xlpm.Res
)</f>
        <v>#NAME?</v>
      </c>
      <c r="AO84" s="1669" t="e" cm="1">
        <f t="array" aca="1" ref="AO84" ca="1">_xlfn.LET(
_xlpm.val,IF($F84 = "",val_blankRefText,  _xldudf_CX_GET(CX_ENTITY,($F84),AO$11,AO$14,,(AO$60))),
_xlpm.Res, IF(OR(_xlpm.val="",_xlpm.val="Error"),"",_xlpm.val),
_xlpm.Res
)</f>
        <v>#NAME?</v>
      </c>
      <c r="AP84" s="1669" t="e" cm="1">
        <f t="array" aca="1" ref="AP84" ca="1">_xlfn.LET(
_xlpm.val,IF($F84 = "",val_blankRefText,  _xldudf_CX_GET(CX_ENTITY,($F84),AP$11,AP$14,,(AP$60))),
_xlpm.Res, IF(OR(_xlpm.val="",_xlpm.val="Error"),"",_xlpm.val),
_xlpm.Res
)</f>
        <v>#NAME?</v>
      </c>
      <c r="AQ84" s="1669" t="e" cm="1">
        <f t="array" aca="1" ref="AQ84" ca="1">_xlfn.LET(
_xlpm.val,IF($F84 = "",val_blankRefText,  _xldudf_CX_GET(CX_ENTITY,($F84),AQ$11,AQ$14,,(AQ$60))),
_xlpm.Res, IF(OR(_xlpm.val="",_xlpm.val="Error"),"",_xlpm.val),
_xlpm.Res
)</f>
        <v>#NAME?</v>
      </c>
      <c r="AR84" s="1669" t="e" cm="1">
        <f t="array" aca="1" ref="AR84" ca="1">_xlfn.LET(
_xlpm.val,IF($F84 = "",val_blankRefText,  _xldudf_CX_GET(CX_ENTITY,($F84),AR$11,AR$14,,(AR$60))),
_xlpm.Res, IF(OR(_xlpm.val="",_xlpm.val="Error"),"",_xlpm.val),
_xlpm.Res
)</f>
        <v>#NAME?</v>
      </c>
      <c r="AS84" s="1669" t="e" cm="1">
        <f t="array" aca="1" ref="AS84" ca="1">_xlfn.LET(
_xlpm.val,IF($F84 = "",val_blankRefText,  _xldudf_CX_GET(CX_ENTITY,($F84),AS$11,AS$14,,(AS$60))),
_xlpm.Res, IF(OR(_xlpm.val="",_xlpm.val="Error"),"",_xlpm.val),
_xlpm.Res
)</f>
        <v>#NAME?</v>
      </c>
      <c r="AT84" s="1669" t="e" cm="1">
        <f t="array" aca="1" ref="AT84" ca="1">_xlfn.LET(
_xlpm.val,IF($F84 = "",val_blankRefText,  _xldudf_CX_GET(CX_ENTITY,($F84),AT$11,AT$14,,(AT$60))),
_xlpm.Res, IF(OR(_xlpm.val="",_xlpm.val="Error"),"",_xlpm.val),
_xlpm.Res
)</f>
        <v>#NAME?</v>
      </c>
      <c r="AU84" s="1669" t="e" cm="1">
        <f t="array" aca="1" ref="AU84" ca="1">_xlfn.LET(
_xlpm.val,IF($F84 = "",val_blankRefText,  _xldudf_CX_GET(CX_ENTITY,($F84),AU$11,AU$14,,(AU$60))),
_xlpm.Res, IF(OR(_xlpm.val="",_xlpm.val="Error"),"",_xlpm.val),
_xlpm.Res
)</f>
        <v>#NAME?</v>
      </c>
      <c r="AV84" s="1669" t="e" cm="1">
        <f t="array" aca="1" ref="AV84" ca="1">_xlfn.LET(
_xlpm.val,IF($F84 = "",val_blankRefText,  _xldudf_CX_GET(CX_ENTITY,($F84),AV$11,AV$14,,(AV$60))),
_xlpm.Res, IF(OR(_xlpm.val="",_xlpm.val="Error"),"",_xlpm.val),
_xlpm.Res
)</f>
        <v>#NAME?</v>
      </c>
      <c r="AW84" s="1669" t="e" cm="1">
        <f t="array" aca="1" ref="AW84" ca="1">_xlfn.LET(
_xlpm.val,IF($F84 = "",val_blankRefText,  _xldudf_CX_GET(CX_ENTITY,($F84),AW$11,AW$14,,(AW$60))),
_xlpm.Res, IF(OR(_xlpm.val="",_xlpm.val="Error"),"",_xlpm.val),
_xlpm.Res
)</f>
        <v>#NAME?</v>
      </c>
      <c r="AX84" s="1669" t="e" cm="1">
        <f t="array" aca="1" ref="AX84" ca="1">_xlfn.LET(
_xlpm.val,IF($F84 = "",val_blankRefText,  _xldudf_CX_GET(CX_ENTITY,($F84),AX$11,AX$14,,(AX$60))),
_xlpm.Res, IF(OR(_xlpm.val="",_xlpm.val="Error"),"",_xlpm.val),
_xlpm.Res
)</f>
        <v>#NAME?</v>
      </c>
      <c r="AY84" s="1669" t="e" cm="1">
        <f t="array" aca="1" ref="AY84" ca="1">_xlfn.LET(
_xlpm.val,IF($F84 = "",val_blankRefText,  _xldudf_CX_GET(CX_ENTITY,($F84),AY$11,AY$14,,(AY$60))),
_xlpm.Res, IF(OR(_xlpm.val="",_xlpm.val="Error"),"",_xlpm.val),
_xlpm.Res
)</f>
        <v>#NAME?</v>
      </c>
      <c r="AZ84" s="1669" t="e" cm="1">
        <f t="array" aca="1" ref="AZ84" ca="1">_xlfn.LET(
_xlpm.val,IF($F84 = "",val_blankRefText,  _xldudf_CX_GET(CX_ENTITY,($F84),AZ$11,AZ$14,,(AZ$60))),
_xlpm.Res, IF(OR(_xlpm.val="",_xlpm.val="Error"),"",_xlpm.val),
_xlpm.Res
)</f>
        <v>#NAME?</v>
      </c>
      <c r="BA84" s="1669" t="e" cm="1">
        <f t="array" aca="1" ref="BA84" ca="1">_xlfn.LET(
_xlpm.val,IF($F84 = "",val_blankRefText,  _xldudf_CX_GET(CX_ENTITY,($F84),BA$11,BA$14,,(BA$60))),
_xlpm.Res, IF(OR(_xlpm.val="",_xlpm.val="Error"),"",_xlpm.val),
_xlpm.Res
)</f>
        <v>#NAME?</v>
      </c>
      <c r="BB84" s="1669" t="e" cm="1">
        <f t="array" aca="1" ref="BB84" ca="1">_xlfn.LET(
_xlpm.val,IF($F84 = "",val_blankRefText,  _xldudf_CX_GET(CX_ENTITY,($F84),BB$11,BB$14,,(BB$60))),
_xlpm.Res, IF(OR(_xlpm.val="",_xlpm.val="Error"),"",_xlpm.val),
_xlpm.Res
)</f>
        <v>#NAME?</v>
      </c>
      <c r="BC84" s="1669" t="e" cm="1">
        <f t="array" aca="1" ref="BC84" ca="1">_xlfn.LET(
_xlpm.val,IF($F84 = "",val_blankRefText,  _xldudf_CX_GET(CX_ENTITY,($F84),BC$11,BC$14,,(BC$60))),
_xlpm.Res, IF(OR(_xlpm.val="",_xlpm.val="Error"),"",_xlpm.val),
_xlpm.Res
)</f>
        <v>#NAME?</v>
      </c>
      <c r="BD84" s="1669" t="e" cm="1">
        <f t="array" aca="1" ref="BD84" ca="1">_xlfn.LET(
_xlpm.val,IF($F84 = "",val_blankRefText,  _xldudf_CX_GET(CX_ENTITY,($F84),BD$11,BD$14,,(BD$60))),
_xlpm.Res, IF(OR(_xlpm.val="",_xlpm.val="Error"),"",_xlpm.val),
_xlpm.Res
)</f>
        <v>#NAME?</v>
      </c>
      <c r="BE84" s="1669" t="e" cm="1">
        <f t="array" aca="1" ref="BE84" ca="1">_xlfn.LET(
_xlpm.val,IF($F84 = "",val_blankRefText,  _xldudf_CX_GET(CX_ENTITY,($F84),BE$11,BE$14,,(BE$60))),
_xlpm.Res, IF(OR(_xlpm.val="",_xlpm.val="Error"),"",_xlpm.val),
_xlpm.Res
)</f>
        <v>#NAME?</v>
      </c>
      <c r="BF84" s="1669" t="e" cm="1">
        <f t="array" aca="1" ref="BF84" ca="1">_xlfn.LET(
_xlpm.val,IF($F84 = "",val_blankRefText,  _xldudf_CX_GET(CX_ENTITY,($F84),BF$11,BF$14,,(BF$60))),
_xlpm.Res, IF(OR(_xlpm.val="",_xlpm.val="Error"),"",_xlpm.val),
_xlpm.Res
)</f>
        <v>#NAME?</v>
      </c>
      <c r="BG84" s="1669" t="e" cm="1">
        <f t="array" aca="1" ref="BG84" ca="1">_xlfn.LET(
_xlpm.val,IF($F84 = "",val_blankRefText,  _xldudf_CX_GET(CX_ENTITY,($F84),BG$11,BG$14,,(BG$60))),
_xlpm.Res, IF(OR(_xlpm.val="",_xlpm.val="Error"),"",_xlpm.val),
_xlpm.Res
)</f>
        <v>#NAME?</v>
      </c>
      <c r="BH84" s="1669" t="e" cm="1">
        <f t="array" aca="1" ref="BH84" ca="1">_xlfn.LET(
_xlpm.val,IF($F84 = "",val_blankRefText,  _xldudf_CX_GET(CX_ENTITY,($F84),BH$11,BH$14,,(BH$60))),
_xlpm.Res, IF(OR(_xlpm.val="",_xlpm.val="Error"),"",_xlpm.val),
_xlpm.Res
)</f>
        <v>#NAME?</v>
      </c>
      <c r="BI84" s="1669" t="e" cm="1">
        <f t="array" aca="1" ref="BI84" ca="1">_xlfn.LET(
_xlpm.val,IF($F84 = "",val_blankRefText,  _xldudf_CX_GET(CX_ENTITY,($F84),BI$11,BI$14,,(BI$60))),
_xlpm.Res, IF(OR(_xlpm.val="",_xlpm.val="Error"),"",_xlpm.val),
_xlpm.Res
)</f>
        <v>#NAME?</v>
      </c>
      <c r="BJ84" s="1669" t="e" cm="1">
        <f t="array" aca="1" ref="BJ84" ca="1">_xlfn.LET(
_xlpm.val,IF($F84 = "",val_blankRefText,  _xldudf_CX_GET(CX_ENTITY,($F84),BJ$11,BJ$14,,(BJ$60))),
_xlpm.Res, IF(OR(_xlpm.val="",_xlpm.val="Error"),"",_xlpm.val),
_xlpm.Res
)</f>
        <v>#NAME?</v>
      </c>
      <c r="BK84" s="1669" t="e" cm="1">
        <f t="array" aca="1" ref="BK84" ca="1">_xlfn.LET(
_xlpm.val,IF($F84 = "",val_blankRefText,  _xldudf_CX_GET(CX_ENTITY,($F84),BK$11,BK$14,,(BK$60))),
_xlpm.Res, IF(OR(_xlpm.val="",_xlpm.val="Error"),"",_xlpm.val),
_xlpm.Res
)</f>
        <v>#NAME?</v>
      </c>
      <c r="BL84" s="1669" t="e" cm="1">
        <f t="array" aca="1" ref="BL84" ca="1">_xlfn.LET(
_xlpm.val,IF($F84 = "",val_blankRefText,  _xldudf_CX_GET(CX_ENTITY,($F84),BL$11,BL$14,,(BL$60))),
_xlpm.Res, IF(OR(_xlpm.val="",_xlpm.val="Error"),"",_xlpm.val),
_xlpm.Res
)</f>
        <v>#NAME?</v>
      </c>
      <c r="BM84" s="1669" t="e" cm="1">
        <f t="array" aca="1" ref="BM84" ca="1">_xlfn.LET(
_xlpm.val,IF($F84 = "",val_blankRefText,  _xldudf_CX_GET(CX_ENTITY,($F84),BM$11,BM$14,,(BM$60))),
_xlpm.Res, IF(OR(_xlpm.val="",_xlpm.val="Error"),"",_xlpm.val),
_xlpm.Res
)</f>
        <v>#NAME?</v>
      </c>
      <c r="BN84" s="1669" t="e" cm="1">
        <f t="array" aca="1" ref="BN84" ca="1">_xlfn.LET(
_xlpm.val,IF($F84 = "",val_blankRefText,  _xldudf_CX_GET(CX_ENTITY,($F84),BN$11,BN$14,,(BN$60))),
_xlpm.Res, IF(OR(_xlpm.val="",_xlpm.val="Error"),"",_xlpm.val),
_xlpm.Res
)</f>
        <v>#NAME?</v>
      </c>
      <c r="BO84" s="2095"/>
      <c r="BP84" s="2095"/>
      <c r="BQ84" s="2095"/>
      <c r="BR84" s="2095"/>
      <c r="BS84" s="2095"/>
      <c r="BT84" s="2095"/>
      <c r="BU84" s="2095"/>
      <c r="BV84" s="2095"/>
      <c r="BW84" s="2095"/>
      <c r="BX84" s="2095"/>
      <c r="BY84" s="2095"/>
      <c r="BZ84" s="2095"/>
      <c r="CA84" s="926"/>
      <c r="CB84" s="921"/>
      <c r="CC84" s="927"/>
      <c r="CD84" s="920" t="e" cm="1">
        <f t="array" aca="1" ref="CD84" ca="1">_xlfn.XLOOKUP(BS!CD$11, array_timeline, BS!$AD84:$BN84)</f>
        <v>#NAME?</v>
      </c>
      <c r="CE84" s="920" t="e" cm="1">
        <f t="array" aca="1" ref="CE84" ca="1">_xlfn.XLOOKUP(BS!CE$11, array_timeline, BS!$AD84:$BN84)</f>
        <v>#NAME?</v>
      </c>
      <c r="CF84" s="925"/>
      <c r="CG84" s="920" t="e">
        <f t="shared" ref="CG84:CH84" ca="1" si="37">CG43</f>
        <v>#NAME?</v>
      </c>
      <c r="CH84" s="920" t="e">
        <f t="shared" ca="1" si="37"/>
        <v>#NAME?</v>
      </c>
      <c r="CI84" s="200"/>
    </row>
    <row r="85" spans="1:87" ht="21" customHeight="1">
      <c r="A85" s="693"/>
      <c r="B85" s="577" t="str">
        <f t="shared" si="10"/>
        <v>Other debt Like items (on BS)</v>
      </c>
      <c r="C85" s="577" t="str">
        <f t="shared" si="10"/>
        <v>Other debt Like items (on BS) (Company View)</v>
      </c>
      <c r="D85" s="577"/>
      <c r="E85" s="577" t="e" cm="1">
        <f t="array" aca="1" ref="E85" ca="1">_xlfn.LET(
   _xlpm.Attr,  $C85,
   _xlpm.Lookback, $E$16,
   _xlpm.QueryDate, EOMONTH(val_asOfDate,_xlpm.Lookback),
   _xlpm.ReadField, _xldudf_CX_GET(CX_ENTITY,fx_attrConverter($C85),_xlpm.QueryDate),
   _xlpm.AttrBlank, _xlpm.Attr="", _xlpm.Result,
   IF(_xlpm.AttrBlank,val_blankRefText,fx_attrConverter(_xlpm.ReadField,0)),
IF(_xlpm.Result = "Error", "", _xlpm.Result )
)</f>
        <v>#NAME?</v>
      </c>
      <c r="F85" s="577" t="str">
        <f t="shared" si="9"/>
        <v>Other debt Like items (on BS)</v>
      </c>
      <c r="G85" s="578"/>
      <c r="H85" s="578">
        <v>1</v>
      </c>
      <c r="I85" s="578">
        <v>1</v>
      </c>
      <c r="J85" s="578"/>
      <c r="K85" s="578"/>
      <c r="L85" s="579" t="b">
        <v>1</v>
      </c>
      <c r="N85" s="158"/>
      <c r="O85" s="101"/>
      <c r="P85" s="52"/>
      <c r="Q85" s="101"/>
      <c r="R85" s="101"/>
      <c r="S85" s="101"/>
      <c r="T85" s="101"/>
      <c r="U85" s="39"/>
      <c r="W85" s="930" t="str">
        <f t="shared" si="15"/>
        <v>Budget</v>
      </c>
      <c r="X85" s="857">
        <f t="shared" si="11"/>
        <v>-1</v>
      </c>
      <c r="Y85" s="2631" t="str">
        <f t="shared" si="12"/>
        <v>Other debt Like items (on BS)</v>
      </c>
      <c r="Z85" s="198" cm="1">
        <f t="array" ref="Z85">_xlfn.SWITCH(
    TRUE,
    $L85="",0,
    $L85=TRUE, 1,
    $L85=FALSE,-1,
)</f>
        <v>1</v>
      </c>
      <c r="AA85" s="200"/>
      <c r="AB85" s="2626" t="str">
        <f t="shared" si="13"/>
        <v>Other debt Like items (on BS)</v>
      </c>
      <c r="AC85" s="88"/>
      <c r="AD85" s="1669" t="e" cm="1">
        <f t="array" aca="1" ref="AD85" ca="1">_xlfn.LET(
_xlpm.val,IF($F85 = "",val_blankRefText,  _xldudf_CX_GET(CX_ENTITY,($F85),AD$11,AD$14,,(AD$60))),
_xlpm.Res, IF(OR(_xlpm.val="",_xlpm.val="Error"),"",_xlpm.val),
_xlpm.Res
)</f>
        <v>#NAME?</v>
      </c>
      <c r="AE85" s="1669" t="e" cm="1">
        <f t="array" aca="1" ref="AE85" ca="1">_xlfn.LET(
_xlpm.val,IF($F85 = "",val_blankRefText,  _xldudf_CX_GET(CX_ENTITY,($F85),AE$11,AE$14,,(AE$60))),
_xlpm.Res, IF(OR(_xlpm.val="",_xlpm.val="Error"),"",_xlpm.val),
_xlpm.Res
)</f>
        <v>#NAME?</v>
      </c>
      <c r="AF85" s="1669" t="e" cm="1">
        <f t="array" aca="1" ref="AF85" ca="1">_xlfn.LET(
_xlpm.val,IF($F85 = "",val_blankRefText,  _xldudf_CX_GET(CX_ENTITY,($F85),AF$11,AF$14,,(AF$60))),
_xlpm.Res, IF(OR(_xlpm.val="",_xlpm.val="Error"),"",_xlpm.val),
_xlpm.Res
)</f>
        <v>#NAME?</v>
      </c>
      <c r="AG85" s="1669" t="e" cm="1">
        <f t="array" aca="1" ref="AG85" ca="1">_xlfn.LET(
_xlpm.val,IF($F85 = "",val_blankRefText,  _xldudf_CX_GET(CX_ENTITY,($F85),AG$11,AG$14,,(AG$60))),
_xlpm.Res, IF(OR(_xlpm.val="",_xlpm.val="Error"),"",_xlpm.val),
_xlpm.Res
)</f>
        <v>#NAME?</v>
      </c>
      <c r="AH85" s="1669" t="e" cm="1">
        <f t="array" aca="1" ref="AH85" ca="1">_xlfn.LET(
_xlpm.val,IF($F85 = "",val_blankRefText,  _xldudf_CX_GET(CX_ENTITY,($F85),AH$11,AH$14,,(AH$60))),
_xlpm.Res, IF(OR(_xlpm.val="",_xlpm.val="Error"),"",_xlpm.val),
_xlpm.Res
)</f>
        <v>#NAME?</v>
      </c>
      <c r="AI85" s="1669" t="e" cm="1">
        <f t="array" aca="1" ref="AI85" ca="1">_xlfn.LET(
_xlpm.val,IF($F85 = "",val_blankRefText,  _xldudf_CX_GET(CX_ENTITY,($F85),AI$11,AI$14,,(AI$60))),
_xlpm.Res, IF(OR(_xlpm.val="",_xlpm.val="Error"),"",_xlpm.val),
_xlpm.Res
)</f>
        <v>#NAME?</v>
      </c>
      <c r="AJ85" s="1669" t="e" cm="1">
        <f t="array" aca="1" ref="AJ85" ca="1">_xlfn.LET(
_xlpm.val,IF($F85 = "",val_blankRefText,  _xldudf_CX_GET(CX_ENTITY,($F85),AJ$11,AJ$14,,(AJ$60))),
_xlpm.Res, IF(OR(_xlpm.val="",_xlpm.val="Error"),"",_xlpm.val),
_xlpm.Res
)</f>
        <v>#NAME?</v>
      </c>
      <c r="AK85" s="1669" t="e" cm="1">
        <f t="array" aca="1" ref="AK85" ca="1">_xlfn.LET(
_xlpm.val,IF($F85 = "",val_blankRefText,  _xldudf_CX_GET(CX_ENTITY,($F85),AK$11,AK$14,,(AK$60))),
_xlpm.Res, IF(OR(_xlpm.val="",_xlpm.val="Error"),"",_xlpm.val),
_xlpm.Res
)</f>
        <v>#NAME?</v>
      </c>
      <c r="AL85" s="1669" t="e" cm="1">
        <f t="array" aca="1" ref="AL85" ca="1">_xlfn.LET(
_xlpm.val,IF($F85 = "",val_blankRefText,  _xldudf_CX_GET(CX_ENTITY,($F85),AL$11,AL$14,,(AL$60))),
_xlpm.Res, IF(OR(_xlpm.val="",_xlpm.val="Error"),"",_xlpm.val),
_xlpm.Res
)</f>
        <v>#NAME?</v>
      </c>
      <c r="AM85" s="1669" t="e" cm="1">
        <f t="array" aca="1" ref="AM85" ca="1">_xlfn.LET(
_xlpm.val,IF($F85 = "",val_blankRefText,  _xldudf_CX_GET(CX_ENTITY,($F85),AM$11,AM$14,,(AM$60))),
_xlpm.Res, IF(OR(_xlpm.val="",_xlpm.val="Error"),"",_xlpm.val),
_xlpm.Res
)</f>
        <v>#NAME?</v>
      </c>
      <c r="AN85" s="1669" t="e" cm="1">
        <f t="array" aca="1" ref="AN85" ca="1">_xlfn.LET(
_xlpm.val,IF($F85 = "",val_blankRefText,  _xldudf_CX_GET(CX_ENTITY,($F85),AN$11,AN$14,,(AN$60))),
_xlpm.Res, IF(OR(_xlpm.val="",_xlpm.val="Error"),"",_xlpm.val),
_xlpm.Res
)</f>
        <v>#NAME?</v>
      </c>
      <c r="AO85" s="1669" t="e" cm="1">
        <f t="array" aca="1" ref="AO85" ca="1">_xlfn.LET(
_xlpm.val,IF($F85 = "",val_blankRefText,  _xldudf_CX_GET(CX_ENTITY,($F85),AO$11,AO$14,,(AO$60))),
_xlpm.Res, IF(OR(_xlpm.val="",_xlpm.val="Error"),"",_xlpm.val),
_xlpm.Res
)</f>
        <v>#NAME?</v>
      </c>
      <c r="AP85" s="1669" t="e" cm="1">
        <f t="array" aca="1" ref="AP85" ca="1">_xlfn.LET(
_xlpm.val,IF($F85 = "",val_blankRefText,  _xldudf_CX_GET(CX_ENTITY,($F85),AP$11,AP$14,,(AP$60))),
_xlpm.Res, IF(OR(_xlpm.val="",_xlpm.val="Error"),"",_xlpm.val),
_xlpm.Res
)</f>
        <v>#NAME?</v>
      </c>
      <c r="AQ85" s="1669" t="e" cm="1">
        <f t="array" aca="1" ref="AQ85" ca="1">_xlfn.LET(
_xlpm.val,IF($F85 = "",val_blankRefText,  _xldudf_CX_GET(CX_ENTITY,($F85),AQ$11,AQ$14,,(AQ$60))),
_xlpm.Res, IF(OR(_xlpm.val="",_xlpm.val="Error"),"",_xlpm.val),
_xlpm.Res
)</f>
        <v>#NAME?</v>
      </c>
      <c r="AR85" s="1669" t="e" cm="1">
        <f t="array" aca="1" ref="AR85" ca="1">_xlfn.LET(
_xlpm.val,IF($F85 = "",val_blankRefText,  _xldudf_CX_GET(CX_ENTITY,($F85),AR$11,AR$14,,(AR$60))),
_xlpm.Res, IF(OR(_xlpm.val="",_xlpm.val="Error"),"",_xlpm.val),
_xlpm.Res
)</f>
        <v>#NAME?</v>
      </c>
      <c r="AS85" s="1669" t="e" cm="1">
        <f t="array" aca="1" ref="AS85" ca="1">_xlfn.LET(
_xlpm.val,IF($F85 = "",val_blankRefText,  _xldudf_CX_GET(CX_ENTITY,($F85),AS$11,AS$14,,(AS$60))),
_xlpm.Res, IF(OR(_xlpm.val="",_xlpm.val="Error"),"",_xlpm.val),
_xlpm.Res
)</f>
        <v>#NAME?</v>
      </c>
      <c r="AT85" s="1669" t="e" cm="1">
        <f t="array" aca="1" ref="AT85" ca="1">_xlfn.LET(
_xlpm.val,IF($F85 = "",val_blankRefText,  _xldudf_CX_GET(CX_ENTITY,($F85),AT$11,AT$14,,(AT$60))),
_xlpm.Res, IF(OR(_xlpm.val="",_xlpm.val="Error"),"",_xlpm.val),
_xlpm.Res
)</f>
        <v>#NAME?</v>
      </c>
      <c r="AU85" s="1669" t="e" cm="1">
        <f t="array" aca="1" ref="AU85" ca="1">_xlfn.LET(
_xlpm.val,IF($F85 = "",val_blankRefText,  _xldudf_CX_GET(CX_ENTITY,($F85),AU$11,AU$14,,(AU$60))),
_xlpm.Res, IF(OR(_xlpm.val="",_xlpm.val="Error"),"",_xlpm.val),
_xlpm.Res
)</f>
        <v>#NAME?</v>
      </c>
      <c r="AV85" s="1669" t="e" cm="1">
        <f t="array" aca="1" ref="AV85" ca="1">_xlfn.LET(
_xlpm.val,IF($F85 = "",val_blankRefText,  _xldudf_CX_GET(CX_ENTITY,($F85),AV$11,AV$14,,(AV$60))),
_xlpm.Res, IF(OR(_xlpm.val="",_xlpm.val="Error"),"",_xlpm.val),
_xlpm.Res
)</f>
        <v>#NAME?</v>
      </c>
      <c r="AW85" s="1669" t="e" cm="1">
        <f t="array" aca="1" ref="AW85" ca="1">_xlfn.LET(
_xlpm.val,IF($F85 = "",val_blankRefText,  _xldudf_CX_GET(CX_ENTITY,($F85),AW$11,AW$14,,(AW$60))),
_xlpm.Res, IF(OR(_xlpm.val="",_xlpm.val="Error"),"",_xlpm.val),
_xlpm.Res
)</f>
        <v>#NAME?</v>
      </c>
      <c r="AX85" s="1669" t="e" cm="1">
        <f t="array" aca="1" ref="AX85" ca="1">_xlfn.LET(
_xlpm.val,IF($F85 = "",val_blankRefText,  _xldudf_CX_GET(CX_ENTITY,($F85),AX$11,AX$14,,(AX$60))),
_xlpm.Res, IF(OR(_xlpm.val="",_xlpm.val="Error"),"",_xlpm.val),
_xlpm.Res
)</f>
        <v>#NAME?</v>
      </c>
      <c r="AY85" s="1669" t="e" cm="1">
        <f t="array" aca="1" ref="AY85" ca="1">_xlfn.LET(
_xlpm.val,IF($F85 = "",val_blankRefText,  _xldudf_CX_GET(CX_ENTITY,($F85),AY$11,AY$14,,(AY$60))),
_xlpm.Res, IF(OR(_xlpm.val="",_xlpm.val="Error"),"",_xlpm.val),
_xlpm.Res
)</f>
        <v>#NAME?</v>
      </c>
      <c r="AZ85" s="1669" t="e" cm="1">
        <f t="array" aca="1" ref="AZ85" ca="1">_xlfn.LET(
_xlpm.val,IF($F85 = "",val_blankRefText,  _xldudf_CX_GET(CX_ENTITY,($F85),AZ$11,AZ$14,,(AZ$60))),
_xlpm.Res, IF(OR(_xlpm.val="",_xlpm.val="Error"),"",_xlpm.val),
_xlpm.Res
)</f>
        <v>#NAME?</v>
      </c>
      <c r="BA85" s="1669" t="e" cm="1">
        <f t="array" aca="1" ref="BA85" ca="1">_xlfn.LET(
_xlpm.val,IF($F85 = "",val_blankRefText,  _xldudf_CX_GET(CX_ENTITY,($F85),BA$11,BA$14,,(BA$60))),
_xlpm.Res, IF(OR(_xlpm.val="",_xlpm.val="Error"),"",_xlpm.val),
_xlpm.Res
)</f>
        <v>#NAME?</v>
      </c>
      <c r="BB85" s="1669" t="e" cm="1">
        <f t="array" aca="1" ref="BB85" ca="1">_xlfn.LET(
_xlpm.val,IF($F85 = "",val_blankRefText,  _xldudf_CX_GET(CX_ENTITY,($F85),BB$11,BB$14,,(BB$60))),
_xlpm.Res, IF(OR(_xlpm.val="",_xlpm.val="Error"),"",_xlpm.val),
_xlpm.Res
)</f>
        <v>#NAME?</v>
      </c>
      <c r="BC85" s="1669" t="e" cm="1">
        <f t="array" aca="1" ref="BC85" ca="1">_xlfn.LET(
_xlpm.val,IF($F85 = "",val_blankRefText,  _xldudf_CX_GET(CX_ENTITY,($F85),BC$11,BC$14,,(BC$60))),
_xlpm.Res, IF(OR(_xlpm.val="",_xlpm.val="Error"),"",_xlpm.val),
_xlpm.Res
)</f>
        <v>#NAME?</v>
      </c>
      <c r="BD85" s="1669" t="e" cm="1">
        <f t="array" aca="1" ref="BD85" ca="1">_xlfn.LET(
_xlpm.val,IF($F85 = "",val_blankRefText,  _xldudf_CX_GET(CX_ENTITY,($F85),BD$11,BD$14,,(BD$60))),
_xlpm.Res, IF(OR(_xlpm.val="",_xlpm.val="Error"),"",_xlpm.val),
_xlpm.Res
)</f>
        <v>#NAME?</v>
      </c>
      <c r="BE85" s="1669" t="e" cm="1">
        <f t="array" aca="1" ref="BE85" ca="1">_xlfn.LET(
_xlpm.val,IF($F85 = "",val_blankRefText,  _xldudf_CX_GET(CX_ENTITY,($F85),BE$11,BE$14,,(BE$60))),
_xlpm.Res, IF(OR(_xlpm.val="",_xlpm.val="Error"),"",_xlpm.val),
_xlpm.Res
)</f>
        <v>#NAME?</v>
      </c>
      <c r="BF85" s="1669" t="e" cm="1">
        <f t="array" aca="1" ref="BF85" ca="1">_xlfn.LET(
_xlpm.val,IF($F85 = "",val_blankRefText,  _xldudf_CX_GET(CX_ENTITY,($F85),BF$11,BF$14,,(BF$60))),
_xlpm.Res, IF(OR(_xlpm.val="",_xlpm.val="Error"),"",_xlpm.val),
_xlpm.Res
)</f>
        <v>#NAME?</v>
      </c>
      <c r="BG85" s="1669" t="e" cm="1">
        <f t="array" aca="1" ref="BG85" ca="1">_xlfn.LET(
_xlpm.val,IF($F85 = "",val_blankRefText,  _xldudf_CX_GET(CX_ENTITY,($F85),BG$11,BG$14,,(BG$60))),
_xlpm.Res, IF(OR(_xlpm.val="",_xlpm.val="Error"),"",_xlpm.val),
_xlpm.Res
)</f>
        <v>#NAME?</v>
      </c>
      <c r="BH85" s="1669" t="e" cm="1">
        <f t="array" aca="1" ref="BH85" ca="1">_xlfn.LET(
_xlpm.val,IF($F85 = "",val_blankRefText,  _xldudf_CX_GET(CX_ENTITY,($F85),BH$11,BH$14,,(BH$60))),
_xlpm.Res, IF(OR(_xlpm.val="",_xlpm.val="Error"),"",_xlpm.val),
_xlpm.Res
)</f>
        <v>#NAME?</v>
      </c>
      <c r="BI85" s="1669" t="e" cm="1">
        <f t="array" aca="1" ref="BI85" ca="1">_xlfn.LET(
_xlpm.val,IF($F85 = "",val_blankRefText,  _xldudf_CX_GET(CX_ENTITY,($F85),BI$11,BI$14,,(BI$60))),
_xlpm.Res, IF(OR(_xlpm.val="",_xlpm.val="Error"),"",_xlpm.val),
_xlpm.Res
)</f>
        <v>#NAME?</v>
      </c>
      <c r="BJ85" s="1669" t="e" cm="1">
        <f t="array" aca="1" ref="BJ85" ca="1">_xlfn.LET(
_xlpm.val,IF($F85 = "",val_blankRefText,  _xldudf_CX_GET(CX_ENTITY,($F85),BJ$11,BJ$14,,(BJ$60))),
_xlpm.Res, IF(OR(_xlpm.val="",_xlpm.val="Error"),"",_xlpm.val),
_xlpm.Res
)</f>
        <v>#NAME?</v>
      </c>
      <c r="BK85" s="1669" t="e" cm="1">
        <f t="array" aca="1" ref="BK85" ca="1">_xlfn.LET(
_xlpm.val,IF($F85 = "",val_blankRefText,  _xldudf_CX_GET(CX_ENTITY,($F85),BK$11,BK$14,,(BK$60))),
_xlpm.Res, IF(OR(_xlpm.val="",_xlpm.val="Error"),"",_xlpm.val),
_xlpm.Res
)</f>
        <v>#NAME?</v>
      </c>
      <c r="BL85" s="1669" t="e" cm="1">
        <f t="array" aca="1" ref="BL85" ca="1">_xlfn.LET(
_xlpm.val,IF($F85 = "",val_blankRefText,  _xldudf_CX_GET(CX_ENTITY,($F85),BL$11,BL$14,,(BL$60))),
_xlpm.Res, IF(OR(_xlpm.val="",_xlpm.val="Error"),"",_xlpm.val),
_xlpm.Res
)</f>
        <v>#NAME?</v>
      </c>
      <c r="BM85" s="1669" t="e" cm="1">
        <f t="array" aca="1" ref="BM85" ca="1">_xlfn.LET(
_xlpm.val,IF($F85 = "",val_blankRefText,  _xldudf_CX_GET(CX_ENTITY,($F85),BM$11,BM$14,,(BM$60))),
_xlpm.Res, IF(OR(_xlpm.val="",_xlpm.val="Error"),"",_xlpm.val),
_xlpm.Res
)</f>
        <v>#NAME?</v>
      </c>
      <c r="BN85" s="1669" t="e" cm="1">
        <f t="array" aca="1" ref="BN85" ca="1">_xlfn.LET(
_xlpm.val,IF($F85 = "",val_blankRefText,  _xldudf_CX_GET(CX_ENTITY,($F85),BN$11,BN$14,,(BN$60))),
_xlpm.Res, IF(OR(_xlpm.val="",_xlpm.val="Error"),"",_xlpm.val),
_xlpm.Res
)</f>
        <v>#NAME?</v>
      </c>
      <c r="BO85" s="2095"/>
      <c r="BP85" s="2095"/>
      <c r="BQ85" s="2095"/>
      <c r="BR85" s="2095"/>
      <c r="BS85" s="2095"/>
      <c r="BT85" s="2095"/>
      <c r="BU85" s="2095"/>
      <c r="BV85" s="2095"/>
      <c r="BW85" s="2095"/>
      <c r="BX85" s="2095"/>
      <c r="BY85" s="2095"/>
      <c r="BZ85" s="2095"/>
      <c r="CA85" s="926"/>
      <c r="CB85" s="921"/>
      <c r="CC85" s="927"/>
      <c r="CD85" s="920" t="e" cm="1">
        <f t="array" aca="1" ref="CD85" ca="1">_xlfn.XLOOKUP(BS!CD$11, array_timeline, BS!$AD85:$BN85)</f>
        <v>#NAME?</v>
      </c>
      <c r="CE85" s="920" t="e" cm="1">
        <f t="array" aca="1" ref="CE85" ca="1">_xlfn.XLOOKUP(BS!CE$11, array_timeline, BS!$AD85:$BN85)</f>
        <v>#NAME?</v>
      </c>
      <c r="CF85" s="925"/>
      <c r="CG85" s="920" t="e">
        <f t="shared" ref="CG85:CH85" ca="1" si="38">CG44</f>
        <v>#NAME?</v>
      </c>
      <c r="CH85" s="920" t="e">
        <f t="shared" ca="1" si="38"/>
        <v>#NAME?</v>
      </c>
      <c r="CI85" s="200"/>
    </row>
    <row r="86" spans="1:87" ht="21" customHeight="1">
      <c r="A86" s="693"/>
      <c r="B86" s="577" t="str">
        <f t="shared" si="10"/>
        <v>Potential Debt Like Items (on BS)</v>
      </c>
      <c r="C86" s="577" t="str">
        <f t="shared" si="10"/>
        <v>Potential Debt Like Items (Company View)</v>
      </c>
      <c r="D86" s="577"/>
      <c r="E86" s="577" t="e" cm="1">
        <f t="array" aca="1" ref="E86" ca="1">_xlfn.LET(
   _xlpm.Attr,  $C86,
   _xlpm.Lookback, $E$16,
   _xlpm.QueryDate, EOMONTH(val_asOfDate,_xlpm.Lookback),
   _xlpm.ReadField, _xldudf_CX_GET(CX_ENTITY,fx_attrConverter($C86),_xlpm.QueryDate),
   _xlpm.AttrBlank, _xlpm.Attr="", _xlpm.Result,
   IF(_xlpm.AttrBlank,val_blankRefText,fx_attrConverter(_xlpm.ReadField,0)),
IF(_xlpm.Result = "Error", "", _xlpm.Result )
)</f>
        <v>#NAME?</v>
      </c>
      <c r="F86" s="577" t="str">
        <f t="shared" si="9"/>
        <v>Potential Debt Like Items (on BS)</v>
      </c>
      <c r="G86" s="578"/>
      <c r="H86" s="578">
        <v>2</v>
      </c>
      <c r="I86" s="578">
        <v>1</v>
      </c>
      <c r="J86" s="578"/>
      <c r="K86" s="578"/>
      <c r="L86" s="579">
        <v>-1</v>
      </c>
      <c r="N86" s="158"/>
      <c r="O86" s="101"/>
      <c r="P86" s="52"/>
      <c r="Q86" s="101"/>
      <c r="R86" s="101"/>
      <c r="S86" s="101"/>
      <c r="T86" s="101"/>
      <c r="U86" s="39"/>
      <c r="W86" s="1291" t="str">
        <f t="shared" si="15"/>
        <v>Budget</v>
      </c>
      <c r="X86" s="1294">
        <f t="shared" si="11"/>
        <v>0</v>
      </c>
      <c r="Y86" s="2631" t="str">
        <f t="shared" si="12"/>
        <v>Potential Debt Like Items</v>
      </c>
      <c r="Z86" s="198" cm="1">
        <f t="array" ref="Z86">_xlfn.SWITCH(
    TRUE,
    $L86="",0,
    $L86=TRUE, 1,
    $L86=FALSE,-1,
)</f>
        <v>0</v>
      </c>
      <c r="AA86" s="924"/>
      <c r="AB86" s="2623" t="str">
        <f t="shared" si="13"/>
        <v>Potential Debt Like Items</v>
      </c>
      <c r="AC86" s="88"/>
      <c r="AD86" s="1669" t="e" cm="1">
        <f t="array" aca="1" ref="AD86" ca="1">_xlfn.LET(
_xlpm.val,IF($F86 = "",val_blankRefText,  _xldudf_CX_GET(CX_ENTITY,($F86),AD$11,AD$14,,(AD$60))),
_xlpm.Res, IF(OR(_xlpm.val="",_xlpm.val="Error"),"",_xlpm.val),
_xlpm.Res
)</f>
        <v>#NAME?</v>
      </c>
      <c r="AE86" s="1669" t="e" cm="1">
        <f t="array" aca="1" ref="AE86" ca="1">_xlfn.LET(
_xlpm.val,IF($F86 = "",val_blankRefText,  _xldudf_CX_GET(CX_ENTITY,($F86),AE$11,AE$14,,(AE$60))),
_xlpm.Res, IF(OR(_xlpm.val="",_xlpm.val="Error"),"",_xlpm.val),
_xlpm.Res
)</f>
        <v>#NAME?</v>
      </c>
      <c r="AF86" s="1669" t="e" cm="1">
        <f t="array" aca="1" ref="AF86" ca="1">_xlfn.LET(
_xlpm.val,IF($F86 = "",val_blankRefText,  _xldudf_CX_GET(CX_ENTITY,($F86),AF$11,AF$14,,(AF$60))),
_xlpm.Res, IF(OR(_xlpm.val="",_xlpm.val="Error"),"",_xlpm.val),
_xlpm.Res
)</f>
        <v>#NAME?</v>
      </c>
      <c r="AG86" s="1669" t="e" cm="1">
        <f t="array" aca="1" ref="AG86" ca="1">_xlfn.LET(
_xlpm.val,IF($F86 = "",val_blankRefText,  _xldudf_CX_GET(CX_ENTITY,($F86),AG$11,AG$14,,(AG$60))),
_xlpm.Res, IF(OR(_xlpm.val="",_xlpm.val="Error"),"",_xlpm.val),
_xlpm.Res
)</f>
        <v>#NAME?</v>
      </c>
      <c r="AH86" s="1669" t="e" cm="1">
        <f t="array" aca="1" ref="AH86" ca="1">_xlfn.LET(
_xlpm.val,IF($F86 = "",val_blankRefText,  _xldudf_CX_GET(CX_ENTITY,($F86),AH$11,AH$14,,(AH$60))),
_xlpm.Res, IF(OR(_xlpm.val="",_xlpm.val="Error"),"",_xlpm.val),
_xlpm.Res
)</f>
        <v>#NAME?</v>
      </c>
      <c r="AI86" s="1669" t="e" cm="1">
        <f t="array" aca="1" ref="AI86" ca="1">_xlfn.LET(
_xlpm.val,IF($F86 = "",val_blankRefText,  _xldudf_CX_GET(CX_ENTITY,($F86),AI$11,AI$14,,(AI$60))),
_xlpm.Res, IF(OR(_xlpm.val="",_xlpm.val="Error"),"",_xlpm.val),
_xlpm.Res
)</f>
        <v>#NAME?</v>
      </c>
      <c r="AJ86" s="1669" t="e" cm="1">
        <f t="array" aca="1" ref="AJ86" ca="1">_xlfn.LET(
_xlpm.val,IF($F86 = "",val_blankRefText,  _xldudf_CX_GET(CX_ENTITY,($F86),AJ$11,AJ$14,,(AJ$60))),
_xlpm.Res, IF(OR(_xlpm.val="",_xlpm.val="Error"),"",_xlpm.val),
_xlpm.Res
)</f>
        <v>#NAME?</v>
      </c>
      <c r="AK86" s="1669" t="e" cm="1">
        <f t="array" aca="1" ref="AK86" ca="1">_xlfn.LET(
_xlpm.val,IF($F86 = "",val_blankRefText,  _xldudf_CX_GET(CX_ENTITY,($F86),AK$11,AK$14,,(AK$60))),
_xlpm.Res, IF(OR(_xlpm.val="",_xlpm.val="Error"),"",_xlpm.val),
_xlpm.Res
)</f>
        <v>#NAME?</v>
      </c>
      <c r="AL86" s="1669" t="e" cm="1">
        <f t="array" aca="1" ref="AL86" ca="1">_xlfn.LET(
_xlpm.val,IF($F86 = "",val_blankRefText,  _xldudf_CX_GET(CX_ENTITY,($F86),AL$11,AL$14,,(AL$60))),
_xlpm.Res, IF(OR(_xlpm.val="",_xlpm.val="Error"),"",_xlpm.val),
_xlpm.Res
)</f>
        <v>#NAME?</v>
      </c>
      <c r="AM86" s="1669" t="e" cm="1">
        <f t="array" aca="1" ref="AM86" ca="1">_xlfn.LET(
_xlpm.val,IF($F86 = "",val_blankRefText,  _xldudf_CX_GET(CX_ENTITY,($F86),AM$11,AM$14,,(AM$60))),
_xlpm.Res, IF(OR(_xlpm.val="",_xlpm.val="Error"),"",_xlpm.val),
_xlpm.Res
)</f>
        <v>#NAME?</v>
      </c>
      <c r="AN86" s="1669" t="e" cm="1">
        <f t="array" aca="1" ref="AN86" ca="1">_xlfn.LET(
_xlpm.val,IF($F86 = "",val_blankRefText,  _xldudf_CX_GET(CX_ENTITY,($F86),AN$11,AN$14,,(AN$60))),
_xlpm.Res, IF(OR(_xlpm.val="",_xlpm.val="Error"),"",_xlpm.val),
_xlpm.Res
)</f>
        <v>#NAME?</v>
      </c>
      <c r="AO86" s="1669" t="e" cm="1">
        <f t="array" aca="1" ref="AO86" ca="1">_xlfn.LET(
_xlpm.val,IF($F86 = "",val_blankRefText,  _xldudf_CX_GET(CX_ENTITY,($F86),AO$11,AO$14,,(AO$60))),
_xlpm.Res, IF(OR(_xlpm.val="",_xlpm.val="Error"),"",_xlpm.val),
_xlpm.Res
)</f>
        <v>#NAME?</v>
      </c>
      <c r="AP86" s="1669" t="e" cm="1">
        <f t="array" aca="1" ref="AP86" ca="1">_xlfn.LET(
_xlpm.val,IF($F86 = "",val_blankRefText,  _xldudf_CX_GET(CX_ENTITY,($F86),AP$11,AP$14,,(AP$60))),
_xlpm.Res, IF(OR(_xlpm.val="",_xlpm.val="Error"),"",_xlpm.val),
_xlpm.Res
)</f>
        <v>#NAME?</v>
      </c>
      <c r="AQ86" s="1669" t="e" cm="1">
        <f t="array" aca="1" ref="AQ86" ca="1">_xlfn.LET(
_xlpm.val,IF($F86 = "",val_blankRefText,  _xldudf_CX_GET(CX_ENTITY,($F86),AQ$11,AQ$14,,(AQ$60))),
_xlpm.Res, IF(OR(_xlpm.val="",_xlpm.val="Error"),"",_xlpm.val),
_xlpm.Res
)</f>
        <v>#NAME?</v>
      </c>
      <c r="AR86" s="1669" t="e" cm="1">
        <f t="array" aca="1" ref="AR86" ca="1">_xlfn.LET(
_xlpm.val,IF($F86 = "",val_blankRefText,  _xldudf_CX_GET(CX_ENTITY,($F86),AR$11,AR$14,,(AR$60))),
_xlpm.Res, IF(OR(_xlpm.val="",_xlpm.val="Error"),"",_xlpm.val),
_xlpm.Res
)</f>
        <v>#NAME?</v>
      </c>
      <c r="AS86" s="1669" t="e" cm="1">
        <f t="array" aca="1" ref="AS86" ca="1">_xlfn.LET(
_xlpm.val,IF($F86 = "",val_blankRefText,  _xldudf_CX_GET(CX_ENTITY,($F86),AS$11,AS$14,,(AS$60))),
_xlpm.Res, IF(OR(_xlpm.val="",_xlpm.val="Error"),"",_xlpm.val),
_xlpm.Res
)</f>
        <v>#NAME?</v>
      </c>
      <c r="AT86" s="1669" t="e" cm="1">
        <f t="array" aca="1" ref="AT86" ca="1">_xlfn.LET(
_xlpm.val,IF($F86 = "",val_blankRefText,  _xldudf_CX_GET(CX_ENTITY,($F86),AT$11,AT$14,,(AT$60))),
_xlpm.Res, IF(OR(_xlpm.val="",_xlpm.val="Error"),"",_xlpm.val),
_xlpm.Res
)</f>
        <v>#NAME?</v>
      </c>
      <c r="AU86" s="1669" t="e" cm="1">
        <f t="array" aca="1" ref="AU86" ca="1">_xlfn.LET(
_xlpm.val,IF($F86 = "",val_blankRefText,  _xldudf_CX_GET(CX_ENTITY,($F86),AU$11,AU$14,,(AU$60))),
_xlpm.Res, IF(OR(_xlpm.val="",_xlpm.val="Error"),"",_xlpm.val),
_xlpm.Res
)</f>
        <v>#NAME?</v>
      </c>
      <c r="AV86" s="1669" t="e" cm="1">
        <f t="array" aca="1" ref="AV86" ca="1">_xlfn.LET(
_xlpm.val,IF($F86 = "",val_blankRefText,  _xldudf_CX_GET(CX_ENTITY,($F86),AV$11,AV$14,,(AV$60))),
_xlpm.Res, IF(OR(_xlpm.val="",_xlpm.val="Error"),"",_xlpm.val),
_xlpm.Res
)</f>
        <v>#NAME?</v>
      </c>
      <c r="AW86" s="1669" t="e" cm="1">
        <f t="array" aca="1" ref="AW86" ca="1">_xlfn.LET(
_xlpm.val,IF($F86 = "",val_blankRefText,  _xldudf_CX_GET(CX_ENTITY,($F86),AW$11,AW$14,,(AW$60))),
_xlpm.Res, IF(OR(_xlpm.val="",_xlpm.val="Error"),"",_xlpm.val),
_xlpm.Res
)</f>
        <v>#NAME?</v>
      </c>
      <c r="AX86" s="1669" t="e" cm="1">
        <f t="array" aca="1" ref="AX86" ca="1">_xlfn.LET(
_xlpm.val,IF($F86 = "",val_blankRefText,  _xldudf_CX_GET(CX_ENTITY,($F86),AX$11,AX$14,,(AX$60))),
_xlpm.Res, IF(OR(_xlpm.val="",_xlpm.val="Error"),"",_xlpm.val),
_xlpm.Res
)</f>
        <v>#NAME?</v>
      </c>
      <c r="AY86" s="1669" t="e" cm="1">
        <f t="array" aca="1" ref="AY86" ca="1">_xlfn.LET(
_xlpm.val,IF($F86 = "",val_blankRefText,  _xldudf_CX_GET(CX_ENTITY,($F86),AY$11,AY$14,,(AY$60))),
_xlpm.Res, IF(OR(_xlpm.val="",_xlpm.val="Error"),"",_xlpm.val),
_xlpm.Res
)</f>
        <v>#NAME?</v>
      </c>
      <c r="AZ86" s="1669" t="e" cm="1">
        <f t="array" aca="1" ref="AZ86" ca="1">_xlfn.LET(
_xlpm.val,IF($F86 = "",val_blankRefText,  _xldudf_CX_GET(CX_ENTITY,($F86),AZ$11,AZ$14,,(AZ$60))),
_xlpm.Res, IF(OR(_xlpm.val="",_xlpm.val="Error"),"",_xlpm.val),
_xlpm.Res
)</f>
        <v>#NAME?</v>
      </c>
      <c r="BA86" s="1669" t="e" cm="1">
        <f t="array" aca="1" ref="BA86" ca="1">_xlfn.LET(
_xlpm.val,IF($F86 = "",val_blankRefText,  _xldudf_CX_GET(CX_ENTITY,($F86),BA$11,BA$14,,(BA$60))),
_xlpm.Res, IF(OR(_xlpm.val="",_xlpm.val="Error"),"",_xlpm.val),
_xlpm.Res
)</f>
        <v>#NAME?</v>
      </c>
      <c r="BB86" s="1669" t="e" cm="1">
        <f t="array" aca="1" ref="BB86" ca="1">_xlfn.LET(
_xlpm.val,IF($F86 = "",val_blankRefText,  _xldudf_CX_GET(CX_ENTITY,($F86),BB$11,BB$14,,(BB$60))),
_xlpm.Res, IF(OR(_xlpm.val="",_xlpm.val="Error"),"",_xlpm.val),
_xlpm.Res
)</f>
        <v>#NAME?</v>
      </c>
      <c r="BC86" s="1669" t="e" cm="1">
        <f t="array" aca="1" ref="BC86" ca="1">_xlfn.LET(
_xlpm.val,IF($F86 = "",val_blankRefText,  _xldudf_CX_GET(CX_ENTITY,($F86),BC$11,BC$14,,(BC$60))),
_xlpm.Res, IF(OR(_xlpm.val="",_xlpm.val="Error"),"",_xlpm.val),
_xlpm.Res
)</f>
        <v>#NAME?</v>
      </c>
      <c r="BD86" s="1669" t="e" cm="1">
        <f t="array" aca="1" ref="BD86" ca="1">_xlfn.LET(
_xlpm.val,IF($F86 = "",val_blankRefText,  _xldudf_CX_GET(CX_ENTITY,($F86),BD$11,BD$14,,(BD$60))),
_xlpm.Res, IF(OR(_xlpm.val="",_xlpm.val="Error"),"",_xlpm.val),
_xlpm.Res
)</f>
        <v>#NAME?</v>
      </c>
      <c r="BE86" s="1669" t="e" cm="1">
        <f t="array" aca="1" ref="BE86" ca="1">_xlfn.LET(
_xlpm.val,IF($F86 = "",val_blankRefText,  _xldudf_CX_GET(CX_ENTITY,($F86),BE$11,BE$14,,(BE$60))),
_xlpm.Res, IF(OR(_xlpm.val="",_xlpm.val="Error"),"",_xlpm.val),
_xlpm.Res
)</f>
        <v>#NAME?</v>
      </c>
      <c r="BF86" s="1669" t="e" cm="1">
        <f t="array" aca="1" ref="BF86" ca="1">_xlfn.LET(
_xlpm.val,IF($F86 = "",val_blankRefText,  _xldudf_CX_GET(CX_ENTITY,($F86),BF$11,BF$14,,(BF$60))),
_xlpm.Res, IF(OR(_xlpm.val="",_xlpm.val="Error"),"",_xlpm.val),
_xlpm.Res
)</f>
        <v>#NAME?</v>
      </c>
      <c r="BG86" s="1669" t="e" cm="1">
        <f t="array" aca="1" ref="BG86" ca="1">_xlfn.LET(
_xlpm.val,IF($F86 = "",val_blankRefText,  _xldudf_CX_GET(CX_ENTITY,($F86),BG$11,BG$14,,(BG$60))),
_xlpm.Res, IF(OR(_xlpm.val="",_xlpm.val="Error"),"",_xlpm.val),
_xlpm.Res
)</f>
        <v>#NAME?</v>
      </c>
      <c r="BH86" s="1669" t="e" cm="1">
        <f t="array" aca="1" ref="BH86" ca="1">_xlfn.LET(
_xlpm.val,IF($F86 = "",val_blankRefText,  _xldudf_CX_GET(CX_ENTITY,($F86),BH$11,BH$14,,(BH$60))),
_xlpm.Res, IF(OR(_xlpm.val="",_xlpm.val="Error"),"",_xlpm.val),
_xlpm.Res
)</f>
        <v>#NAME?</v>
      </c>
      <c r="BI86" s="1669" t="e" cm="1">
        <f t="array" aca="1" ref="BI86" ca="1">_xlfn.LET(
_xlpm.val,IF($F86 = "",val_blankRefText,  _xldudf_CX_GET(CX_ENTITY,($F86),BI$11,BI$14,,(BI$60))),
_xlpm.Res, IF(OR(_xlpm.val="",_xlpm.val="Error"),"",_xlpm.val),
_xlpm.Res
)</f>
        <v>#NAME?</v>
      </c>
      <c r="BJ86" s="1669" t="e" cm="1">
        <f t="array" aca="1" ref="BJ86" ca="1">_xlfn.LET(
_xlpm.val,IF($F86 = "",val_blankRefText,  _xldudf_CX_GET(CX_ENTITY,($F86),BJ$11,BJ$14,,(BJ$60))),
_xlpm.Res, IF(OR(_xlpm.val="",_xlpm.val="Error"),"",_xlpm.val),
_xlpm.Res
)</f>
        <v>#NAME?</v>
      </c>
      <c r="BK86" s="1669" t="e" cm="1">
        <f t="array" aca="1" ref="BK86" ca="1">_xlfn.LET(
_xlpm.val,IF($F86 = "",val_blankRefText,  _xldudf_CX_GET(CX_ENTITY,($F86),BK$11,BK$14,,(BK$60))),
_xlpm.Res, IF(OR(_xlpm.val="",_xlpm.val="Error"),"",_xlpm.val),
_xlpm.Res
)</f>
        <v>#NAME?</v>
      </c>
      <c r="BL86" s="1669" t="e" cm="1">
        <f t="array" aca="1" ref="BL86" ca="1">_xlfn.LET(
_xlpm.val,IF($F86 = "",val_blankRefText,  _xldudf_CX_GET(CX_ENTITY,($F86),BL$11,BL$14,,(BL$60))),
_xlpm.Res, IF(OR(_xlpm.val="",_xlpm.val="Error"),"",_xlpm.val),
_xlpm.Res
)</f>
        <v>#NAME?</v>
      </c>
      <c r="BM86" s="1669" t="e" cm="1">
        <f t="array" aca="1" ref="BM86" ca="1">_xlfn.LET(
_xlpm.val,IF($F86 = "",val_blankRefText,  _xldudf_CX_GET(CX_ENTITY,($F86),BM$11,BM$14,,(BM$60))),
_xlpm.Res, IF(OR(_xlpm.val="",_xlpm.val="Error"),"",_xlpm.val),
_xlpm.Res
)</f>
        <v>#NAME?</v>
      </c>
      <c r="BN86" s="1669" t="e" cm="1">
        <f t="array" aca="1" ref="BN86" ca="1">_xlfn.LET(
_xlpm.val,IF($F86 = "",val_blankRefText,  _xldudf_CX_GET(CX_ENTITY,($F86),BN$11,BN$14,,(BN$60))),
_xlpm.Res, IF(OR(_xlpm.val="",_xlpm.val="Error"),"",_xlpm.val),
_xlpm.Res
)</f>
        <v>#NAME?</v>
      </c>
      <c r="BO86" s="2095"/>
      <c r="BP86" s="2095"/>
      <c r="BQ86" s="2095"/>
      <c r="BR86" s="2095"/>
      <c r="BS86" s="2095"/>
      <c r="BT86" s="2095"/>
      <c r="BU86" s="2095"/>
      <c r="BV86" s="2095"/>
      <c r="BW86" s="2095"/>
      <c r="BX86" s="2095"/>
      <c r="BY86" s="2095"/>
      <c r="BZ86" s="2095"/>
      <c r="CA86" s="926"/>
      <c r="CB86" s="921"/>
      <c r="CC86" s="927"/>
      <c r="CD86" s="919" t="e" cm="1">
        <f t="array" aca="1" ref="CD86" ca="1">_xlfn.XLOOKUP(BS!CD$11, array_timeline, BS!$AD86:$BN86)</f>
        <v>#NAME?</v>
      </c>
      <c r="CE86" s="919" t="e" cm="1">
        <f t="array" aca="1" ref="CE86" ca="1">_xlfn.XLOOKUP(BS!CE$11, array_timeline, BS!$AD86:$BN86)</f>
        <v>#NAME?</v>
      </c>
      <c r="CF86" s="925"/>
      <c r="CG86" s="928" t="e">
        <f t="shared" ref="CG86:CH86" ca="1" si="39">CG45</f>
        <v>#NAME?</v>
      </c>
      <c r="CH86" s="928" t="e">
        <f t="shared" ca="1" si="39"/>
        <v>#NAME?</v>
      </c>
      <c r="CI86" s="924"/>
    </row>
    <row r="87" spans="1:87" ht="21" customHeight="1">
      <c r="A87" s="693"/>
      <c r="B87" s="577" t="str">
        <f t="shared" si="10"/>
        <v>Net (Debt) / Cash</v>
      </c>
      <c r="C87" s="577" t="str">
        <f t="shared" si="10"/>
        <v>Net (Debt) / Cash (Company View)</v>
      </c>
      <c r="D87" s="577"/>
      <c r="E87" s="577" t="e" cm="1">
        <f t="array" aca="1" ref="E87" ca="1">_xlfn.LET(
   _xlpm.Attr,  $C87,
   _xlpm.Lookback, $E$16,
   _xlpm.QueryDate, EOMONTH(val_asOfDate,_xlpm.Lookback),
   _xlpm.ReadField, _xldudf_CX_GET(CX_ENTITY,fx_attrConverter($C87),_xlpm.QueryDate),
   _xlpm.AttrBlank, _xlpm.Attr="", _xlpm.Result,
   IF(_xlpm.AttrBlank,val_blankRefText,fx_attrConverter(_xlpm.ReadField,0)),
IF(_xlpm.Result = "Error", "", _xlpm.Result )
)</f>
        <v>#NAME?</v>
      </c>
      <c r="F87" s="577" t="str">
        <f t="shared" si="9"/>
        <v>Net (Debt) / Cash</v>
      </c>
      <c r="G87" s="578"/>
      <c r="H87" s="578">
        <v>2</v>
      </c>
      <c r="I87" s="578">
        <v>1</v>
      </c>
      <c r="J87" s="578"/>
      <c r="K87" s="578"/>
      <c r="L87" s="579">
        <v>-1</v>
      </c>
      <c r="N87" s="158"/>
      <c r="O87" s="101"/>
      <c r="P87" s="52"/>
      <c r="Q87" s="101"/>
      <c r="R87" s="101"/>
      <c r="S87" s="101"/>
      <c r="T87" s="101"/>
      <c r="U87" s="39"/>
      <c r="W87" s="1291" t="str">
        <f t="shared" si="15"/>
        <v>Budget</v>
      </c>
      <c r="X87" s="1294">
        <f t="shared" si="11"/>
        <v>0</v>
      </c>
      <c r="Y87" s="2631" t="str">
        <f t="shared" si="12"/>
        <v>Net Debt / (Cash)</v>
      </c>
      <c r="Z87" s="198" cm="1">
        <f t="array" ref="Z87">_xlfn.SWITCH(
    TRUE,
    $L87="",0,
    $L87=TRUE, 1,
    $L87=FALSE,-1,
)</f>
        <v>0</v>
      </c>
      <c r="AA87" s="924"/>
      <c r="AB87" s="2623" t="str">
        <f t="shared" si="13"/>
        <v>Net Debt / (Cash)</v>
      </c>
      <c r="AC87" s="88"/>
      <c r="AD87" s="1669" t="e" cm="1">
        <f t="array" aca="1" ref="AD87" ca="1">_xlfn.LET(
_xlpm.val,IF($F87 = "",val_blankRefText,  _xldudf_CX_GET(CX_ENTITY,($F87),AD$11,AD$14,,(AD$60))),
_xlpm.Res, IF(OR(_xlpm.val="",_xlpm.val="Error"),"",_xlpm.val),
_xlpm.Res
)</f>
        <v>#NAME?</v>
      </c>
      <c r="AE87" s="1669" t="e" cm="1">
        <f t="array" aca="1" ref="AE87" ca="1">_xlfn.LET(
_xlpm.val,IF($F87 = "",val_blankRefText,  _xldudf_CX_GET(CX_ENTITY,($F87),AE$11,AE$14,,(AE$60))),
_xlpm.Res, IF(OR(_xlpm.val="",_xlpm.val="Error"),"",_xlpm.val),
_xlpm.Res
)</f>
        <v>#NAME?</v>
      </c>
      <c r="AF87" s="1669" t="e" cm="1">
        <f t="array" aca="1" ref="AF87" ca="1">_xlfn.LET(
_xlpm.val,IF($F87 = "",val_blankRefText,  _xldudf_CX_GET(CX_ENTITY,($F87),AF$11,AF$14,,(AF$60))),
_xlpm.Res, IF(OR(_xlpm.val="",_xlpm.val="Error"),"",_xlpm.val),
_xlpm.Res
)</f>
        <v>#NAME?</v>
      </c>
      <c r="AG87" s="1669" t="e" cm="1">
        <f t="array" aca="1" ref="AG87" ca="1">_xlfn.LET(
_xlpm.val,IF($F87 = "",val_blankRefText,  _xldudf_CX_GET(CX_ENTITY,($F87),AG$11,AG$14,,(AG$60))),
_xlpm.Res, IF(OR(_xlpm.val="",_xlpm.val="Error"),"",_xlpm.val),
_xlpm.Res
)</f>
        <v>#NAME?</v>
      </c>
      <c r="AH87" s="1669" t="e" cm="1">
        <f t="array" aca="1" ref="AH87" ca="1">_xlfn.LET(
_xlpm.val,IF($F87 = "",val_blankRefText,  _xldudf_CX_GET(CX_ENTITY,($F87),AH$11,AH$14,,(AH$60))),
_xlpm.Res, IF(OR(_xlpm.val="",_xlpm.val="Error"),"",_xlpm.val),
_xlpm.Res
)</f>
        <v>#NAME?</v>
      </c>
      <c r="AI87" s="1669" t="e" cm="1">
        <f t="array" aca="1" ref="AI87" ca="1">_xlfn.LET(
_xlpm.val,IF($F87 = "",val_blankRefText,  _xldudf_CX_GET(CX_ENTITY,($F87),AI$11,AI$14,,(AI$60))),
_xlpm.Res, IF(OR(_xlpm.val="",_xlpm.val="Error"),"",_xlpm.val),
_xlpm.Res
)</f>
        <v>#NAME?</v>
      </c>
      <c r="AJ87" s="1669" t="e" cm="1">
        <f t="array" aca="1" ref="AJ87" ca="1">_xlfn.LET(
_xlpm.val,IF($F87 = "",val_blankRefText,  _xldudf_CX_GET(CX_ENTITY,($F87),AJ$11,AJ$14,,(AJ$60))),
_xlpm.Res, IF(OR(_xlpm.val="",_xlpm.val="Error"),"",_xlpm.val),
_xlpm.Res
)</f>
        <v>#NAME?</v>
      </c>
      <c r="AK87" s="1669" t="e" cm="1">
        <f t="array" aca="1" ref="AK87" ca="1">_xlfn.LET(
_xlpm.val,IF($F87 = "",val_blankRefText,  _xldudf_CX_GET(CX_ENTITY,($F87),AK$11,AK$14,,(AK$60))),
_xlpm.Res, IF(OR(_xlpm.val="",_xlpm.val="Error"),"",_xlpm.val),
_xlpm.Res
)</f>
        <v>#NAME?</v>
      </c>
      <c r="AL87" s="1669" t="e" cm="1">
        <f t="array" aca="1" ref="AL87" ca="1">_xlfn.LET(
_xlpm.val,IF($F87 = "",val_blankRefText,  _xldudf_CX_GET(CX_ENTITY,($F87),AL$11,AL$14,,(AL$60))),
_xlpm.Res, IF(OR(_xlpm.val="",_xlpm.val="Error"),"",_xlpm.val),
_xlpm.Res
)</f>
        <v>#NAME?</v>
      </c>
      <c r="AM87" s="1669" t="e" cm="1">
        <f t="array" aca="1" ref="AM87" ca="1">_xlfn.LET(
_xlpm.val,IF($F87 = "",val_blankRefText,  _xldudf_CX_GET(CX_ENTITY,($F87),AM$11,AM$14,,(AM$60))),
_xlpm.Res, IF(OR(_xlpm.val="",_xlpm.val="Error"),"",_xlpm.val),
_xlpm.Res
)</f>
        <v>#NAME?</v>
      </c>
      <c r="AN87" s="1669" t="e" cm="1">
        <f t="array" aca="1" ref="AN87" ca="1">_xlfn.LET(
_xlpm.val,IF($F87 = "",val_blankRefText,  _xldudf_CX_GET(CX_ENTITY,($F87),AN$11,AN$14,,(AN$60))),
_xlpm.Res, IF(OR(_xlpm.val="",_xlpm.val="Error"),"",_xlpm.val),
_xlpm.Res
)</f>
        <v>#NAME?</v>
      </c>
      <c r="AO87" s="1669" t="e" cm="1">
        <f t="array" aca="1" ref="AO87" ca="1">_xlfn.LET(
_xlpm.val,IF($F87 = "",val_blankRefText,  _xldudf_CX_GET(CX_ENTITY,($F87),AO$11,AO$14,,(AO$60))),
_xlpm.Res, IF(OR(_xlpm.val="",_xlpm.val="Error"),"",_xlpm.val),
_xlpm.Res
)</f>
        <v>#NAME?</v>
      </c>
      <c r="AP87" s="1669" t="e" cm="1">
        <f t="array" aca="1" ref="AP87" ca="1">_xlfn.LET(
_xlpm.val,IF($F87 = "",val_blankRefText,  _xldudf_CX_GET(CX_ENTITY,($F87),AP$11,AP$14,,(AP$60))),
_xlpm.Res, IF(OR(_xlpm.val="",_xlpm.val="Error"),"",_xlpm.val),
_xlpm.Res
)</f>
        <v>#NAME?</v>
      </c>
      <c r="AQ87" s="1669" t="e" cm="1">
        <f t="array" aca="1" ref="AQ87" ca="1">_xlfn.LET(
_xlpm.val,IF($F87 = "",val_blankRefText,  _xldudf_CX_GET(CX_ENTITY,($F87),AQ$11,AQ$14,,(AQ$60))),
_xlpm.Res, IF(OR(_xlpm.val="",_xlpm.val="Error"),"",_xlpm.val),
_xlpm.Res
)</f>
        <v>#NAME?</v>
      </c>
      <c r="AR87" s="1669" t="e" cm="1">
        <f t="array" aca="1" ref="AR87" ca="1">_xlfn.LET(
_xlpm.val,IF($F87 = "",val_blankRefText,  _xldudf_CX_GET(CX_ENTITY,($F87),AR$11,AR$14,,(AR$60))),
_xlpm.Res, IF(OR(_xlpm.val="",_xlpm.val="Error"),"",_xlpm.val),
_xlpm.Res
)</f>
        <v>#NAME?</v>
      </c>
      <c r="AS87" s="1669" t="e" cm="1">
        <f t="array" aca="1" ref="AS87" ca="1">_xlfn.LET(
_xlpm.val,IF($F87 = "",val_blankRefText,  _xldudf_CX_GET(CX_ENTITY,($F87),AS$11,AS$14,,(AS$60))),
_xlpm.Res, IF(OR(_xlpm.val="",_xlpm.val="Error"),"",_xlpm.val),
_xlpm.Res
)</f>
        <v>#NAME?</v>
      </c>
      <c r="AT87" s="1669" t="e" cm="1">
        <f t="array" aca="1" ref="AT87" ca="1">_xlfn.LET(
_xlpm.val,IF($F87 = "",val_blankRefText,  _xldudf_CX_GET(CX_ENTITY,($F87),AT$11,AT$14,,(AT$60))),
_xlpm.Res, IF(OR(_xlpm.val="",_xlpm.val="Error"),"",_xlpm.val),
_xlpm.Res
)</f>
        <v>#NAME?</v>
      </c>
      <c r="AU87" s="1669" t="e" cm="1">
        <f t="array" aca="1" ref="AU87" ca="1">_xlfn.LET(
_xlpm.val,IF($F87 = "",val_blankRefText,  _xldudf_CX_GET(CX_ENTITY,($F87),AU$11,AU$14,,(AU$60))),
_xlpm.Res, IF(OR(_xlpm.val="",_xlpm.val="Error"),"",_xlpm.val),
_xlpm.Res
)</f>
        <v>#NAME?</v>
      </c>
      <c r="AV87" s="1669" t="e" cm="1">
        <f t="array" aca="1" ref="AV87" ca="1">_xlfn.LET(
_xlpm.val,IF($F87 = "",val_blankRefText,  _xldudf_CX_GET(CX_ENTITY,($F87),AV$11,AV$14,,(AV$60))),
_xlpm.Res, IF(OR(_xlpm.val="",_xlpm.val="Error"),"",_xlpm.val),
_xlpm.Res
)</f>
        <v>#NAME?</v>
      </c>
      <c r="AW87" s="1669" t="e" cm="1">
        <f t="array" aca="1" ref="AW87" ca="1">_xlfn.LET(
_xlpm.val,IF($F87 = "",val_blankRefText,  _xldudf_CX_GET(CX_ENTITY,($F87),AW$11,AW$14,,(AW$60))),
_xlpm.Res, IF(OR(_xlpm.val="",_xlpm.val="Error"),"",_xlpm.val),
_xlpm.Res
)</f>
        <v>#NAME?</v>
      </c>
      <c r="AX87" s="1669" t="e" cm="1">
        <f t="array" aca="1" ref="AX87" ca="1">_xlfn.LET(
_xlpm.val,IF($F87 = "",val_blankRefText,  _xldudf_CX_GET(CX_ENTITY,($F87),AX$11,AX$14,,(AX$60))),
_xlpm.Res, IF(OR(_xlpm.val="",_xlpm.val="Error"),"",_xlpm.val),
_xlpm.Res
)</f>
        <v>#NAME?</v>
      </c>
      <c r="AY87" s="1669" t="e" cm="1">
        <f t="array" aca="1" ref="AY87" ca="1">_xlfn.LET(
_xlpm.val,IF($F87 = "",val_blankRefText,  _xldudf_CX_GET(CX_ENTITY,($F87),AY$11,AY$14,,(AY$60))),
_xlpm.Res, IF(OR(_xlpm.val="",_xlpm.val="Error"),"",_xlpm.val),
_xlpm.Res
)</f>
        <v>#NAME?</v>
      </c>
      <c r="AZ87" s="1669" t="e" cm="1">
        <f t="array" aca="1" ref="AZ87" ca="1">_xlfn.LET(
_xlpm.val,IF($F87 = "",val_blankRefText,  _xldudf_CX_GET(CX_ENTITY,($F87),AZ$11,AZ$14,,(AZ$60))),
_xlpm.Res, IF(OR(_xlpm.val="",_xlpm.val="Error"),"",_xlpm.val),
_xlpm.Res
)</f>
        <v>#NAME?</v>
      </c>
      <c r="BA87" s="1669" t="e" cm="1">
        <f t="array" aca="1" ref="BA87" ca="1">_xlfn.LET(
_xlpm.val,IF($F87 = "",val_blankRefText,  _xldudf_CX_GET(CX_ENTITY,($F87),BA$11,BA$14,,(BA$60))),
_xlpm.Res, IF(OR(_xlpm.val="",_xlpm.val="Error"),"",_xlpm.val),
_xlpm.Res
)</f>
        <v>#NAME?</v>
      </c>
      <c r="BB87" s="1669" t="e" cm="1">
        <f t="array" aca="1" ref="BB87" ca="1">_xlfn.LET(
_xlpm.val,IF($F87 = "",val_blankRefText,  _xldudf_CX_GET(CX_ENTITY,($F87),BB$11,BB$14,,(BB$60))),
_xlpm.Res, IF(OR(_xlpm.val="",_xlpm.val="Error"),"",_xlpm.val),
_xlpm.Res
)</f>
        <v>#NAME?</v>
      </c>
      <c r="BC87" s="1669" t="e" cm="1">
        <f t="array" aca="1" ref="BC87" ca="1">_xlfn.LET(
_xlpm.val,IF($F87 = "",val_blankRefText,  _xldudf_CX_GET(CX_ENTITY,($F87),BC$11,BC$14,,(BC$60))),
_xlpm.Res, IF(OR(_xlpm.val="",_xlpm.val="Error"),"",_xlpm.val),
_xlpm.Res
)</f>
        <v>#NAME?</v>
      </c>
      <c r="BD87" s="1669" t="e" cm="1">
        <f t="array" aca="1" ref="BD87" ca="1">_xlfn.LET(
_xlpm.val,IF($F87 = "",val_blankRefText,  _xldudf_CX_GET(CX_ENTITY,($F87),BD$11,BD$14,,(BD$60))),
_xlpm.Res, IF(OR(_xlpm.val="",_xlpm.val="Error"),"",_xlpm.val),
_xlpm.Res
)</f>
        <v>#NAME?</v>
      </c>
      <c r="BE87" s="1669" t="e" cm="1">
        <f t="array" aca="1" ref="BE87" ca="1">_xlfn.LET(
_xlpm.val,IF($F87 = "",val_blankRefText,  _xldudf_CX_GET(CX_ENTITY,($F87),BE$11,BE$14,,(BE$60))),
_xlpm.Res, IF(OR(_xlpm.val="",_xlpm.val="Error"),"",_xlpm.val),
_xlpm.Res
)</f>
        <v>#NAME?</v>
      </c>
      <c r="BF87" s="1669" t="e" cm="1">
        <f t="array" aca="1" ref="BF87" ca="1">_xlfn.LET(
_xlpm.val,IF($F87 = "",val_blankRefText,  _xldudf_CX_GET(CX_ENTITY,($F87),BF$11,BF$14,,(BF$60))),
_xlpm.Res, IF(OR(_xlpm.val="",_xlpm.val="Error"),"",_xlpm.val),
_xlpm.Res
)</f>
        <v>#NAME?</v>
      </c>
      <c r="BG87" s="1669" t="e" cm="1">
        <f t="array" aca="1" ref="BG87" ca="1">_xlfn.LET(
_xlpm.val,IF($F87 = "",val_blankRefText,  _xldudf_CX_GET(CX_ENTITY,($F87),BG$11,BG$14,,(BG$60))),
_xlpm.Res, IF(OR(_xlpm.val="",_xlpm.val="Error"),"",_xlpm.val),
_xlpm.Res
)</f>
        <v>#NAME?</v>
      </c>
      <c r="BH87" s="1669" t="e" cm="1">
        <f t="array" aca="1" ref="BH87" ca="1">_xlfn.LET(
_xlpm.val,IF($F87 = "",val_blankRefText,  _xldudf_CX_GET(CX_ENTITY,($F87),BH$11,BH$14,,(BH$60))),
_xlpm.Res, IF(OR(_xlpm.val="",_xlpm.val="Error"),"",_xlpm.val),
_xlpm.Res
)</f>
        <v>#NAME?</v>
      </c>
      <c r="BI87" s="1669" t="e" cm="1">
        <f t="array" aca="1" ref="BI87" ca="1">_xlfn.LET(
_xlpm.val,IF($F87 = "",val_blankRefText,  _xldudf_CX_GET(CX_ENTITY,($F87),BI$11,BI$14,,(BI$60))),
_xlpm.Res, IF(OR(_xlpm.val="",_xlpm.val="Error"),"",_xlpm.val),
_xlpm.Res
)</f>
        <v>#NAME?</v>
      </c>
      <c r="BJ87" s="1669" t="e" cm="1">
        <f t="array" aca="1" ref="BJ87" ca="1">_xlfn.LET(
_xlpm.val,IF($F87 = "",val_blankRefText,  _xldudf_CX_GET(CX_ENTITY,($F87),BJ$11,BJ$14,,(BJ$60))),
_xlpm.Res, IF(OR(_xlpm.val="",_xlpm.val="Error"),"",_xlpm.val),
_xlpm.Res
)</f>
        <v>#NAME?</v>
      </c>
      <c r="BK87" s="1669" t="e" cm="1">
        <f t="array" aca="1" ref="BK87" ca="1">_xlfn.LET(
_xlpm.val,IF($F87 = "",val_blankRefText,  _xldudf_CX_GET(CX_ENTITY,($F87),BK$11,BK$14,,(BK$60))),
_xlpm.Res, IF(OR(_xlpm.val="",_xlpm.val="Error"),"",_xlpm.val),
_xlpm.Res
)</f>
        <v>#NAME?</v>
      </c>
      <c r="BL87" s="1669" t="e" cm="1">
        <f t="array" aca="1" ref="BL87" ca="1">_xlfn.LET(
_xlpm.val,IF($F87 = "",val_blankRefText,  _xldudf_CX_GET(CX_ENTITY,($F87),BL$11,BL$14,,(BL$60))),
_xlpm.Res, IF(OR(_xlpm.val="",_xlpm.val="Error"),"",_xlpm.val),
_xlpm.Res
)</f>
        <v>#NAME?</v>
      </c>
      <c r="BM87" s="1669" t="e" cm="1">
        <f t="array" aca="1" ref="BM87" ca="1">_xlfn.LET(
_xlpm.val,IF($F87 = "",val_blankRefText,  _xldudf_CX_GET(CX_ENTITY,($F87),BM$11,BM$14,,(BM$60))),
_xlpm.Res, IF(OR(_xlpm.val="",_xlpm.val="Error"),"",_xlpm.val),
_xlpm.Res
)</f>
        <v>#NAME?</v>
      </c>
      <c r="BN87" s="1669" t="e" cm="1">
        <f t="array" aca="1" ref="BN87" ca="1">_xlfn.LET(
_xlpm.val,IF($F87 = "",val_blankRefText,  _xldudf_CX_GET(CX_ENTITY,($F87),BN$11,BN$14,,(BN$60))),
_xlpm.Res, IF(OR(_xlpm.val="",_xlpm.val="Error"),"",_xlpm.val),
_xlpm.Res
)</f>
        <v>#NAME?</v>
      </c>
      <c r="BO87" s="2095"/>
      <c r="BP87" s="2095"/>
      <c r="BQ87" s="2095"/>
      <c r="BR87" s="2095"/>
      <c r="BS87" s="2095"/>
      <c r="BT87" s="2095"/>
      <c r="BU87" s="2095"/>
      <c r="BV87" s="2095"/>
      <c r="BW87" s="2095"/>
      <c r="BX87" s="2095"/>
      <c r="BY87" s="2095"/>
      <c r="BZ87" s="2095"/>
      <c r="CA87" s="926"/>
      <c r="CB87" s="921"/>
      <c r="CC87" s="927"/>
      <c r="CD87" s="919" t="e" cm="1">
        <f t="array" aca="1" ref="CD87" ca="1">_xlfn.XLOOKUP(BS!CD$11, array_timeline, BS!$AD87:$BN87)</f>
        <v>#NAME?</v>
      </c>
      <c r="CE87" s="919" t="e" cm="1">
        <f t="array" aca="1" ref="CE87" ca="1">_xlfn.XLOOKUP(BS!CE$11, array_timeline, BS!$AD87:$BN87)</f>
        <v>#NAME?</v>
      </c>
      <c r="CF87" s="925"/>
      <c r="CG87" s="928" t="e">
        <f t="shared" ref="CG87:CH87" ca="1" si="40">CG46</f>
        <v>#NAME?</v>
      </c>
      <c r="CH87" s="928" t="e">
        <f t="shared" ca="1" si="40"/>
        <v>#NAME?</v>
      </c>
      <c r="CI87" s="924"/>
    </row>
    <row r="88" spans="1:87" ht="21" customHeight="1">
      <c r="A88" s="693"/>
      <c r="B88" s="577" t="str">
        <f t="shared" si="10"/>
        <v>Capitalised Fees</v>
      </c>
      <c r="C88" s="577" t="str">
        <f t="shared" si="10"/>
        <v>Capitalised Fees (Company View)</v>
      </c>
      <c r="D88" s="577"/>
      <c r="E88" s="577" t="e" cm="1">
        <f t="array" aca="1" ref="E88" ca="1">_xlfn.LET(
   _xlpm.Attr,  $C88,
   _xlpm.Lookback, $E$16,
   _xlpm.QueryDate, EOMONTH(val_asOfDate,_xlpm.Lookback),
   _xlpm.ReadField, _xldudf_CX_GET(CX_ENTITY,fx_attrConverter($C88),_xlpm.QueryDate),
   _xlpm.AttrBlank, _xlpm.Attr="", _xlpm.Result,
   IF(_xlpm.AttrBlank,val_blankRefText,fx_attrConverter(_xlpm.ReadField,0)),
IF(_xlpm.Result = "Error", "", _xlpm.Result )
)</f>
        <v>#NAME?</v>
      </c>
      <c r="F88" s="577" t="str">
        <f t="shared" si="9"/>
        <v>Capitalised Fees</v>
      </c>
      <c r="G88" s="578"/>
      <c r="H88" s="578">
        <v>1</v>
      </c>
      <c r="I88" s="578">
        <v>1</v>
      </c>
      <c r="J88" s="578"/>
      <c r="K88" s="578"/>
      <c r="L88" s="579">
        <v>-1</v>
      </c>
      <c r="N88" s="158"/>
      <c r="O88" s="101"/>
      <c r="P88" s="52"/>
      <c r="Q88" s="101"/>
      <c r="R88" s="126"/>
      <c r="S88" s="101"/>
      <c r="T88" s="101"/>
      <c r="U88" s="39"/>
      <c r="W88" s="930" t="str">
        <f t="shared" si="15"/>
        <v>Budget</v>
      </c>
      <c r="X88" s="857">
        <f t="shared" si="11"/>
        <v>1</v>
      </c>
      <c r="Y88" s="2631" t="str">
        <f t="shared" si="12"/>
        <v>Capitalised Fees</v>
      </c>
      <c r="Z88" s="198" cm="1">
        <f t="array" ref="Z88">_xlfn.SWITCH(
    TRUE,
    $L88="",0,
    $L88=TRUE, 1,
    $L88=FALSE,-1,
)</f>
        <v>0</v>
      </c>
      <c r="AA88" s="200"/>
      <c r="AB88" s="2626" t="str">
        <f t="shared" si="13"/>
        <v>Capitalised Fees</v>
      </c>
      <c r="AC88" s="88"/>
      <c r="AD88" s="1669" t="e" cm="1">
        <f t="array" aca="1" ref="AD88" ca="1">_xlfn.LET(
_xlpm.val,IF($F88 = "",val_blankRefText,  _xldudf_CX_GET(CX_ENTITY,($F88),AD$11,AD$14,,(AD$60))),
_xlpm.Res, IF(OR(_xlpm.val="",_xlpm.val="Error"),"",_xlpm.val),
_xlpm.Res
)</f>
        <v>#NAME?</v>
      </c>
      <c r="AE88" s="1669" t="e" cm="1">
        <f t="array" aca="1" ref="AE88" ca="1">_xlfn.LET(
_xlpm.val,IF($F88 = "",val_blankRefText,  _xldudf_CX_GET(CX_ENTITY,($F88),AE$11,AE$14,,(AE$60))),
_xlpm.Res, IF(OR(_xlpm.val="",_xlpm.val="Error"),"",_xlpm.val),
_xlpm.Res
)</f>
        <v>#NAME?</v>
      </c>
      <c r="AF88" s="1669" t="e" cm="1">
        <f t="array" aca="1" ref="AF88" ca="1">_xlfn.LET(
_xlpm.val,IF($F88 = "",val_blankRefText,  _xldudf_CX_GET(CX_ENTITY,($F88),AF$11,AF$14,,(AF$60))),
_xlpm.Res, IF(OR(_xlpm.val="",_xlpm.val="Error"),"",_xlpm.val),
_xlpm.Res
)</f>
        <v>#NAME?</v>
      </c>
      <c r="AG88" s="1669" t="e" cm="1">
        <f t="array" aca="1" ref="AG88" ca="1">_xlfn.LET(
_xlpm.val,IF($F88 = "",val_blankRefText,  _xldudf_CX_GET(CX_ENTITY,($F88),AG$11,AG$14,,(AG$60))),
_xlpm.Res, IF(OR(_xlpm.val="",_xlpm.val="Error"),"",_xlpm.val),
_xlpm.Res
)</f>
        <v>#NAME?</v>
      </c>
      <c r="AH88" s="1669" t="e" cm="1">
        <f t="array" aca="1" ref="AH88" ca="1">_xlfn.LET(
_xlpm.val,IF($F88 = "",val_blankRefText,  _xldudf_CX_GET(CX_ENTITY,($F88),AH$11,AH$14,,(AH$60))),
_xlpm.Res, IF(OR(_xlpm.val="",_xlpm.val="Error"),"",_xlpm.val),
_xlpm.Res
)</f>
        <v>#NAME?</v>
      </c>
      <c r="AI88" s="1669" t="e" cm="1">
        <f t="array" aca="1" ref="AI88" ca="1">_xlfn.LET(
_xlpm.val,IF($F88 = "",val_blankRefText,  _xldudf_CX_GET(CX_ENTITY,($F88),AI$11,AI$14,,(AI$60))),
_xlpm.Res, IF(OR(_xlpm.val="",_xlpm.val="Error"),"",_xlpm.val),
_xlpm.Res
)</f>
        <v>#NAME?</v>
      </c>
      <c r="AJ88" s="1669" t="e" cm="1">
        <f t="array" aca="1" ref="AJ88" ca="1">_xlfn.LET(
_xlpm.val,IF($F88 = "",val_blankRefText,  _xldudf_CX_GET(CX_ENTITY,($F88),AJ$11,AJ$14,,(AJ$60))),
_xlpm.Res, IF(OR(_xlpm.val="",_xlpm.val="Error"),"",_xlpm.val),
_xlpm.Res
)</f>
        <v>#NAME?</v>
      </c>
      <c r="AK88" s="1669" t="e" cm="1">
        <f t="array" aca="1" ref="AK88" ca="1">_xlfn.LET(
_xlpm.val,IF($F88 = "",val_blankRefText,  _xldudf_CX_GET(CX_ENTITY,($F88),AK$11,AK$14,,(AK$60))),
_xlpm.Res, IF(OR(_xlpm.val="",_xlpm.val="Error"),"",_xlpm.val),
_xlpm.Res
)</f>
        <v>#NAME?</v>
      </c>
      <c r="AL88" s="1669" t="e" cm="1">
        <f t="array" aca="1" ref="AL88" ca="1">_xlfn.LET(
_xlpm.val,IF($F88 = "",val_blankRefText,  _xldudf_CX_GET(CX_ENTITY,($F88),AL$11,AL$14,,(AL$60))),
_xlpm.Res, IF(OR(_xlpm.val="",_xlpm.val="Error"),"",_xlpm.val),
_xlpm.Res
)</f>
        <v>#NAME?</v>
      </c>
      <c r="AM88" s="1669" t="e" cm="1">
        <f t="array" aca="1" ref="AM88" ca="1">_xlfn.LET(
_xlpm.val,IF($F88 = "",val_blankRefText,  _xldudf_CX_GET(CX_ENTITY,($F88),AM$11,AM$14,,(AM$60))),
_xlpm.Res, IF(OR(_xlpm.val="",_xlpm.val="Error"),"",_xlpm.val),
_xlpm.Res
)</f>
        <v>#NAME?</v>
      </c>
      <c r="AN88" s="1669" t="e" cm="1">
        <f t="array" aca="1" ref="AN88" ca="1">_xlfn.LET(
_xlpm.val,IF($F88 = "",val_blankRefText,  _xldudf_CX_GET(CX_ENTITY,($F88),AN$11,AN$14,,(AN$60))),
_xlpm.Res, IF(OR(_xlpm.val="",_xlpm.val="Error"),"",_xlpm.val),
_xlpm.Res
)</f>
        <v>#NAME?</v>
      </c>
      <c r="AO88" s="1669" t="e" cm="1">
        <f t="array" aca="1" ref="AO88" ca="1">_xlfn.LET(
_xlpm.val,IF($F88 = "",val_blankRefText,  _xldudf_CX_GET(CX_ENTITY,($F88),AO$11,AO$14,,(AO$60))),
_xlpm.Res, IF(OR(_xlpm.val="",_xlpm.val="Error"),"",_xlpm.val),
_xlpm.Res
)</f>
        <v>#NAME?</v>
      </c>
      <c r="AP88" s="1669" t="e" cm="1">
        <f t="array" aca="1" ref="AP88" ca="1">_xlfn.LET(
_xlpm.val,IF($F88 = "",val_blankRefText,  _xldudf_CX_GET(CX_ENTITY,($F88),AP$11,AP$14,,(AP$60))),
_xlpm.Res, IF(OR(_xlpm.val="",_xlpm.val="Error"),"",_xlpm.val),
_xlpm.Res
)</f>
        <v>#NAME?</v>
      </c>
      <c r="AQ88" s="1669" t="e" cm="1">
        <f t="array" aca="1" ref="AQ88" ca="1">_xlfn.LET(
_xlpm.val,IF($F88 = "",val_blankRefText,  _xldudf_CX_GET(CX_ENTITY,($F88),AQ$11,AQ$14,,(AQ$60))),
_xlpm.Res, IF(OR(_xlpm.val="",_xlpm.val="Error"),"",_xlpm.val),
_xlpm.Res
)</f>
        <v>#NAME?</v>
      </c>
      <c r="AR88" s="1669" t="e" cm="1">
        <f t="array" aca="1" ref="AR88" ca="1">_xlfn.LET(
_xlpm.val,IF($F88 = "",val_blankRefText,  _xldudf_CX_GET(CX_ENTITY,($F88),AR$11,AR$14,,(AR$60))),
_xlpm.Res, IF(OR(_xlpm.val="",_xlpm.val="Error"),"",_xlpm.val),
_xlpm.Res
)</f>
        <v>#NAME?</v>
      </c>
      <c r="AS88" s="1669" t="e" cm="1">
        <f t="array" aca="1" ref="AS88" ca="1">_xlfn.LET(
_xlpm.val,IF($F88 = "",val_blankRefText,  _xldudf_CX_GET(CX_ENTITY,($F88),AS$11,AS$14,,(AS$60))),
_xlpm.Res, IF(OR(_xlpm.val="",_xlpm.val="Error"),"",_xlpm.val),
_xlpm.Res
)</f>
        <v>#NAME?</v>
      </c>
      <c r="AT88" s="1669" t="e" cm="1">
        <f t="array" aca="1" ref="AT88" ca="1">_xlfn.LET(
_xlpm.val,IF($F88 = "",val_blankRefText,  _xldudf_CX_GET(CX_ENTITY,($F88),AT$11,AT$14,,(AT$60))),
_xlpm.Res, IF(OR(_xlpm.val="",_xlpm.val="Error"),"",_xlpm.val),
_xlpm.Res
)</f>
        <v>#NAME?</v>
      </c>
      <c r="AU88" s="1669" t="e" cm="1">
        <f t="array" aca="1" ref="AU88" ca="1">_xlfn.LET(
_xlpm.val,IF($F88 = "",val_blankRefText,  _xldudf_CX_GET(CX_ENTITY,($F88),AU$11,AU$14,,(AU$60))),
_xlpm.Res, IF(OR(_xlpm.val="",_xlpm.val="Error"),"",_xlpm.val),
_xlpm.Res
)</f>
        <v>#NAME?</v>
      </c>
      <c r="AV88" s="1669" t="e" cm="1">
        <f t="array" aca="1" ref="AV88" ca="1">_xlfn.LET(
_xlpm.val,IF($F88 = "",val_blankRefText,  _xldudf_CX_GET(CX_ENTITY,($F88),AV$11,AV$14,,(AV$60))),
_xlpm.Res, IF(OR(_xlpm.val="",_xlpm.val="Error"),"",_xlpm.val),
_xlpm.Res
)</f>
        <v>#NAME?</v>
      </c>
      <c r="AW88" s="1669" t="e" cm="1">
        <f t="array" aca="1" ref="AW88" ca="1">_xlfn.LET(
_xlpm.val,IF($F88 = "",val_blankRefText,  _xldudf_CX_GET(CX_ENTITY,($F88),AW$11,AW$14,,(AW$60))),
_xlpm.Res, IF(OR(_xlpm.val="",_xlpm.val="Error"),"",_xlpm.val),
_xlpm.Res
)</f>
        <v>#NAME?</v>
      </c>
      <c r="AX88" s="1669" t="e" cm="1">
        <f t="array" aca="1" ref="AX88" ca="1">_xlfn.LET(
_xlpm.val,IF($F88 = "",val_blankRefText,  _xldudf_CX_GET(CX_ENTITY,($F88),AX$11,AX$14,,(AX$60))),
_xlpm.Res, IF(OR(_xlpm.val="",_xlpm.val="Error"),"",_xlpm.val),
_xlpm.Res
)</f>
        <v>#NAME?</v>
      </c>
      <c r="AY88" s="1669" t="e" cm="1">
        <f t="array" aca="1" ref="AY88" ca="1">_xlfn.LET(
_xlpm.val,IF($F88 = "",val_blankRefText,  _xldudf_CX_GET(CX_ENTITY,($F88),AY$11,AY$14,,(AY$60))),
_xlpm.Res, IF(OR(_xlpm.val="",_xlpm.val="Error"),"",_xlpm.val),
_xlpm.Res
)</f>
        <v>#NAME?</v>
      </c>
      <c r="AZ88" s="1669" t="e" cm="1">
        <f t="array" aca="1" ref="AZ88" ca="1">_xlfn.LET(
_xlpm.val,IF($F88 = "",val_blankRefText,  _xldudf_CX_GET(CX_ENTITY,($F88),AZ$11,AZ$14,,(AZ$60))),
_xlpm.Res, IF(OR(_xlpm.val="",_xlpm.val="Error"),"",_xlpm.val),
_xlpm.Res
)</f>
        <v>#NAME?</v>
      </c>
      <c r="BA88" s="1669" t="e" cm="1">
        <f t="array" aca="1" ref="BA88" ca="1">_xlfn.LET(
_xlpm.val,IF($F88 = "",val_blankRefText,  _xldudf_CX_GET(CX_ENTITY,($F88),BA$11,BA$14,,(BA$60))),
_xlpm.Res, IF(OR(_xlpm.val="",_xlpm.val="Error"),"",_xlpm.val),
_xlpm.Res
)</f>
        <v>#NAME?</v>
      </c>
      <c r="BB88" s="1669" t="e" cm="1">
        <f t="array" aca="1" ref="BB88" ca="1">_xlfn.LET(
_xlpm.val,IF($F88 = "",val_blankRefText,  _xldudf_CX_GET(CX_ENTITY,($F88),BB$11,BB$14,,(BB$60))),
_xlpm.Res, IF(OR(_xlpm.val="",_xlpm.val="Error"),"",_xlpm.val),
_xlpm.Res
)</f>
        <v>#NAME?</v>
      </c>
      <c r="BC88" s="1669" t="e" cm="1">
        <f t="array" aca="1" ref="BC88" ca="1">_xlfn.LET(
_xlpm.val,IF($F88 = "",val_blankRefText,  _xldudf_CX_GET(CX_ENTITY,($F88),BC$11,BC$14,,(BC$60))),
_xlpm.Res, IF(OR(_xlpm.val="",_xlpm.val="Error"),"",_xlpm.val),
_xlpm.Res
)</f>
        <v>#NAME?</v>
      </c>
      <c r="BD88" s="1669" t="e" cm="1">
        <f t="array" aca="1" ref="BD88" ca="1">_xlfn.LET(
_xlpm.val,IF($F88 = "",val_blankRefText,  _xldudf_CX_GET(CX_ENTITY,($F88),BD$11,BD$14,,(BD$60))),
_xlpm.Res, IF(OR(_xlpm.val="",_xlpm.val="Error"),"",_xlpm.val),
_xlpm.Res
)</f>
        <v>#NAME?</v>
      </c>
      <c r="BE88" s="1669" t="e" cm="1">
        <f t="array" aca="1" ref="BE88" ca="1">_xlfn.LET(
_xlpm.val,IF($F88 = "",val_blankRefText,  _xldudf_CX_GET(CX_ENTITY,($F88),BE$11,BE$14,,(BE$60))),
_xlpm.Res, IF(OR(_xlpm.val="",_xlpm.val="Error"),"",_xlpm.val),
_xlpm.Res
)</f>
        <v>#NAME?</v>
      </c>
      <c r="BF88" s="1669" t="e" cm="1">
        <f t="array" aca="1" ref="BF88" ca="1">_xlfn.LET(
_xlpm.val,IF($F88 = "",val_blankRefText,  _xldudf_CX_GET(CX_ENTITY,($F88),BF$11,BF$14,,(BF$60))),
_xlpm.Res, IF(OR(_xlpm.val="",_xlpm.val="Error"),"",_xlpm.val),
_xlpm.Res
)</f>
        <v>#NAME?</v>
      </c>
      <c r="BG88" s="1669" t="e" cm="1">
        <f t="array" aca="1" ref="BG88" ca="1">_xlfn.LET(
_xlpm.val,IF($F88 = "",val_blankRefText,  _xldudf_CX_GET(CX_ENTITY,($F88),BG$11,BG$14,,(BG$60))),
_xlpm.Res, IF(OR(_xlpm.val="",_xlpm.val="Error"),"",_xlpm.val),
_xlpm.Res
)</f>
        <v>#NAME?</v>
      </c>
      <c r="BH88" s="1669" t="e" cm="1">
        <f t="array" aca="1" ref="BH88" ca="1">_xlfn.LET(
_xlpm.val,IF($F88 = "",val_blankRefText,  _xldudf_CX_GET(CX_ENTITY,($F88),BH$11,BH$14,,(BH$60))),
_xlpm.Res, IF(OR(_xlpm.val="",_xlpm.val="Error"),"",_xlpm.val),
_xlpm.Res
)</f>
        <v>#NAME?</v>
      </c>
      <c r="BI88" s="1669" t="e" cm="1">
        <f t="array" aca="1" ref="BI88" ca="1">_xlfn.LET(
_xlpm.val,IF($F88 = "",val_blankRefText,  _xldudf_CX_GET(CX_ENTITY,($F88),BI$11,BI$14,,(BI$60))),
_xlpm.Res, IF(OR(_xlpm.val="",_xlpm.val="Error"),"",_xlpm.val),
_xlpm.Res
)</f>
        <v>#NAME?</v>
      </c>
      <c r="BJ88" s="1669" t="e" cm="1">
        <f t="array" aca="1" ref="BJ88" ca="1">_xlfn.LET(
_xlpm.val,IF($F88 = "",val_blankRefText,  _xldudf_CX_GET(CX_ENTITY,($F88),BJ$11,BJ$14,,(BJ$60))),
_xlpm.Res, IF(OR(_xlpm.val="",_xlpm.val="Error"),"",_xlpm.val),
_xlpm.Res
)</f>
        <v>#NAME?</v>
      </c>
      <c r="BK88" s="1669" t="e" cm="1">
        <f t="array" aca="1" ref="BK88" ca="1">_xlfn.LET(
_xlpm.val,IF($F88 = "",val_blankRefText,  _xldudf_CX_GET(CX_ENTITY,($F88),BK$11,BK$14,,(BK$60))),
_xlpm.Res, IF(OR(_xlpm.val="",_xlpm.val="Error"),"",_xlpm.val),
_xlpm.Res
)</f>
        <v>#NAME?</v>
      </c>
      <c r="BL88" s="1669" t="e" cm="1">
        <f t="array" aca="1" ref="BL88" ca="1">_xlfn.LET(
_xlpm.val,IF($F88 = "",val_blankRefText,  _xldudf_CX_GET(CX_ENTITY,($F88),BL$11,BL$14,,(BL$60))),
_xlpm.Res, IF(OR(_xlpm.val="",_xlpm.val="Error"),"",_xlpm.val),
_xlpm.Res
)</f>
        <v>#NAME?</v>
      </c>
      <c r="BM88" s="1669" t="e" cm="1">
        <f t="array" aca="1" ref="BM88" ca="1">_xlfn.LET(
_xlpm.val,IF($F88 = "",val_blankRefText,  _xldudf_CX_GET(CX_ENTITY,($F88),BM$11,BM$14,,(BM$60))),
_xlpm.Res, IF(OR(_xlpm.val="",_xlpm.val="Error"),"",_xlpm.val),
_xlpm.Res
)</f>
        <v>#NAME?</v>
      </c>
      <c r="BN88" s="1669" t="e" cm="1">
        <f t="array" aca="1" ref="BN88" ca="1">_xlfn.LET(
_xlpm.val,IF($F88 = "",val_blankRefText,  _xldudf_CX_GET(CX_ENTITY,($F88),BN$11,BN$14,,(BN$60))),
_xlpm.Res, IF(OR(_xlpm.val="",_xlpm.val="Error"),"",_xlpm.val),
_xlpm.Res
)</f>
        <v>#NAME?</v>
      </c>
      <c r="BO88" s="2095"/>
      <c r="BP88" s="2095"/>
      <c r="BQ88" s="2095"/>
      <c r="BR88" s="2095"/>
      <c r="BS88" s="2095"/>
      <c r="BT88" s="2095"/>
      <c r="BU88" s="2095"/>
      <c r="BV88" s="2095"/>
      <c r="BW88" s="2095"/>
      <c r="BX88" s="2095"/>
      <c r="BY88" s="2095"/>
      <c r="BZ88" s="2095"/>
      <c r="CA88" s="926"/>
      <c r="CB88" s="921"/>
      <c r="CC88" s="927"/>
      <c r="CD88" s="920" t="e" cm="1">
        <f t="array" aca="1" ref="CD88" ca="1">_xlfn.XLOOKUP(BS!CD$11, array_timeline, BS!$AD88:$BN88)</f>
        <v>#NAME?</v>
      </c>
      <c r="CE88" s="920" t="e" cm="1">
        <f t="array" aca="1" ref="CE88" ca="1">_xlfn.XLOOKUP(BS!CE$11, array_timeline, BS!$AD88:$BN88)</f>
        <v>#NAME?</v>
      </c>
      <c r="CF88" s="925"/>
      <c r="CG88" s="920" t="e">
        <f t="shared" ref="CG88:CH88" ca="1" si="41">CG47</f>
        <v>#NAME?</v>
      </c>
      <c r="CH88" s="920" t="e">
        <f t="shared" ca="1" si="41"/>
        <v>#NAME?</v>
      </c>
      <c r="CI88" s="200"/>
    </row>
    <row r="89" spans="1:87" ht="21" customHeight="1">
      <c r="A89" s="696"/>
      <c r="B89" s="577" t="str">
        <f t="shared" si="10"/>
        <v>Other Liabilities</v>
      </c>
      <c r="C89" s="577" t="str">
        <f t="shared" si="10"/>
        <v>Other Liabilities (Company View)</v>
      </c>
      <c r="D89" s="577"/>
      <c r="E89" s="577" t="e" cm="1">
        <f t="array" aca="1" ref="E89" ca="1">_xlfn.LET(
   _xlpm.Attr,  $C89,
   _xlpm.Lookback, $E$16,
   _xlpm.QueryDate, EOMONTH(val_asOfDate,_xlpm.Lookback),
   _xlpm.ReadField, _xldudf_CX_GET(CX_ENTITY,fx_attrConverter($C89),_xlpm.QueryDate),
   _xlpm.AttrBlank, _xlpm.Attr="", _xlpm.Result,
   IF(_xlpm.AttrBlank,val_blankRefText,fx_attrConverter(_xlpm.ReadField,0)),
IF(_xlpm.Result = "Error", "", _xlpm.Result )
)</f>
        <v>#NAME?</v>
      </c>
      <c r="F89" s="577" t="str">
        <f t="shared" si="9"/>
        <v>Other Liabilities</v>
      </c>
      <c r="G89" s="574"/>
      <c r="H89" s="401">
        <v>1</v>
      </c>
      <c r="I89" s="578">
        <v>1</v>
      </c>
      <c r="J89" s="401"/>
      <c r="K89" s="401"/>
      <c r="L89" s="579">
        <v>-1</v>
      </c>
      <c r="N89" s="158"/>
      <c r="O89" s="101"/>
      <c r="P89" s="52"/>
      <c r="Q89" s="101"/>
      <c r="R89" s="101"/>
      <c r="S89" s="101"/>
      <c r="T89" s="101"/>
      <c r="U89" s="39"/>
      <c r="V89" s="108"/>
      <c r="W89" s="930" t="str">
        <f t="shared" si="15"/>
        <v>Budget</v>
      </c>
      <c r="X89" s="857">
        <f t="shared" si="11"/>
        <v>-1</v>
      </c>
      <c r="Y89" s="2631" t="str">
        <f t="shared" si="12"/>
        <v>Other Liabilities</v>
      </c>
      <c r="Z89" s="198" cm="1">
        <f t="array" ref="Z89">_xlfn.SWITCH(
    TRUE,
    $L89="",0,
    $L89=TRUE, 1,
    $L89=FALSE,-1,
)</f>
        <v>0</v>
      </c>
      <c r="AA89" s="200"/>
      <c r="AB89" s="2626" t="str">
        <f t="shared" si="13"/>
        <v>Other Liabilities</v>
      </c>
      <c r="AC89" s="88"/>
      <c r="AD89" s="1669" t="e" cm="1">
        <f t="array" aca="1" ref="AD89" ca="1">_xlfn.LET(
_xlpm.val,IF($F89 = "",val_blankRefText,  _xldudf_CX_GET(CX_ENTITY,($F89),AD$11,AD$14,,(AD$60))),
_xlpm.Res, IF(OR(_xlpm.val="",_xlpm.val="Error"),"",_xlpm.val),
_xlpm.Res
)</f>
        <v>#NAME?</v>
      </c>
      <c r="AE89" s="1669" t="e" cm="1">
        <f t="array" aca="1" ref="AE89" ca="1">_xlfn.LET(
_xlpm.val,IF($F89 = "",val_blankRefText,  _xldudf_CX_GET(CX_ENTITY,($F89),AE$11,AE$14,,(AE$60))),
_xlpm.Res, IF(OR(_xlpm.val="",_xlpm.val="Error"),"",_xlpm.val),
_xlpm.Res
)</f>
        <v>#NAME?</v>
      </c>
      <c r="AF89" s="1669" t="e" cm="1">
        <f t="array" aca="1" ref="AF89" ca="1">_xlfn.LET(
_xlpm.val,IF($F89 = "",val_blankRefText,  _xldudf_CX_GET(CX_ENTITY,($F89),AF$11,AF$14,,(AF$60))),
_xlpm.Res, IF(OR(_xlpm.val="",_xlpm.val="Error"),"",_xlpm.val),
_xlpm.Res
)</f>
        <v>#NAME?</v>
      </c>
      <c r="AG89" s="1669" t="e" cm="1">
        <f t="array" aca="1" ref="AG89" ca="1">_xlfn.LET(
_xlpm.val,IF($F89 = "",val_blankRefText,  _xldudf_CX_GET(CX_ENTITY,($F89),AG$11,AG$14,,(AG$60))),
_xlpm.Res, IF(OR(_xlpm.val="",_xlpm.val="Error"),"",_xlpm.val),
_xlpm.Res
)</f>
        <v>#NAME?</v>
      </c>
      <c r="AH89" s="1669" t="e" cm="1">
        <f t="array" aca="1" ref="AH89" ca="1">_xlfn.LET(
_xlpm.val,IF($F89 = "",val_blankRefText,  _xldudf_CX_GET(CX_ENTITY,($F89),AH$11,AH$14,,(AH$60))),
_xlpm.Res, IF(OR(_xlpm.val="",_xlpm.val="Error"),"",_xlpm.val),
_xlpm.Res
)</f>
        <v>#NAME?</v>
      </c>
      <c r="AI89" s="1669" t="e" cm="1">
        <f t="array" aca="1" ref="AI89" ca="1">_xlfn.LET(
_xlpm.val,IF($F89 = "",val_blankRefText,  _xldudf_CX_GET(CX_ENTITY,($F89),AI$11,AI$14,,(AI$60))),
_xlpm.Res, IF(OR(_xlpm.val="",_xlpm.val="Error"),"",_xlpm.val),
_xlpm.Res
)</f>
        <v>#NAME?</v>
      </c>
      <c r="AJ89" s="1669" t="e" cm="1">
        <f t="array" aca="1" ref="AJ89" ca="1">_xlfn.LET(
_xlpm.val,IF($F89 = "",val_blankRefText,  _xldudf_CX_GET(CX_ENTITY,($F89),AJ$11,AJ$14,,(AJ$60))),
_xlpm.Res, IF(OR(_xlpm.val="",_xlpm.val="Error"),"",_xlpm.val),
_xlpm.Res
)</f>
        <v>#NAME?</v>
      </c>
      <c r="AK89" s="1669" t="e" cm="1">
        <f t="array" aca="1" ref="AK89" ca="1">_xlfn.LET(
_xlpm.val,IF($F89 = "",val_blankRefText,  _xldudf_CX_GET(CX_ENTITY,($F89),AK$11,AK$14,,(AK$60))),
_xlpm.Res, IF(OR(_xlpm.val="",_xlpm.val="Error"),"",_xlpm.val),
_xlpm.Res
)</f>
        <v>#NAME?</v>
      </c>
      <c r="AL89" s="1669" t="e" cm="1">
        <f t="array" aca="1" ref="AL89" ca="1">_xlfn.LET(
_xlpm.val,IF($F89 = "",val_blankRefText,  _xldudf_CX_GET(CX_ENTITY,($F89),AL$11,AL$14,,(AL$60))),
_xlpm.Res, IF(OR(_xlpm.val="",_xlpm.val="Error"),"",_xlpm.val),
_xlpm.Res
)</f>
        <v>#NAME?</v>
      </c>
      <c r="AM89" s="1669" t="e" cm="1">
        <f t="array" aca="1" ref="AM89" ca="1">_xlfn.LET(
_xlpm.val,IF($F89 = "",val_blankRefText,  _xldudf_CX_GET(CX_ENTITY,($F89),AM$11,AM$14,,(AM$60))),
_xlpm.Res, IF(OR(_xlpm.val="",_xlpm.val="Error"),"",_xlpm.val),
_xlpm.Res
)</f>
        <v>#NAME?</v>
      </c>
      <c r="AN89" s="1669" t="e" cm="1">
        <f t="array" aca="1" ref="AN89" ca="1">_xlfn.LET(
_xlpm.val,IF($F89 = "",val_blankRefText,  _xldudf_CX_GET(CX_ENTITY,($F89),AN$11,AN$14,,(AN$60))),
_xlpm.Res, IF(OR(_xlpm.val="",_xlpm.val="Error"),"",_xlpm.val),
_xlpm.Res
)</f>
        <v>#NAME?</v>
      </c>
      <c r="AO89" s="1669" t="e" cm="1">
        <f t="array" aca="1" ref="AO89" ca="1">_xlfn.LET(
_xlpm.val,IF($F89 = "",val_blankRefText,  _xldudf_CX_GET(CX_ENTITY,($F89),AO$11,AO$14,,(AO$60))),
_xlpm.Res, IF(OR(_xlpm.val="",_xlpm.val="Error"),"",_xlpm.val),
_xlpm.Res
)</f>
        <v>#NAME?</v>
      </c>
      <c r="AP89" s="1669" t="e" cm="1">
        <f t="array" aca="1" ref="AP89" ca="1">_xlfn.LET(
_xlpm.val,IF($F89 = "",val_blankRefText,  _xldudf_CX_GET(CX_ENTITY,($F89),AP$11,AP$14,,(AP$60))),
_xlpm.Res, IF(OR(_xlpm.val="",_xlpm.val="Error"),"",_xlpm.val),
_xlpm.Res
)</f>
        <v>#NAME?</v>
      </c>
      <c r="AQ89" s="1669" t="e" cm="1">
        <f t="array" aca="1" ref="AQ89" ca="1">_xlfn.LET(
_xlpm.val,IF($F89 = "",val_blankRefText,  _xldudf_CX_GET(CX_ENTITY,($F89),AQ$11,AQ$14,,(AQ$60))),
_xlpm.Res, IF(OR(_xlpm.val="",_xlpm.val="Error"),"",_xlpm.val),
_xlpm.Res
)</f>
        <v>#NAME?</v>
      </c>
      <c r="AR89" s="1669" t="e" cm="1">
        <f t="array" aca="1" ref="AR89" ca="1">_xlfn.LET(
_xlpm.val,IF($F89 = "",val_blankRefText,  _xldudf_CX_GET(CX_ENTITY,($F89),AR$11,AR$14,,(AR$60))),
_xlpm.Res, IF(OR(_xlpm.val="",_xlpm.val="Error"),"",_xlpm.val),
_xlpm.Res
)</f>
        <v>#NAME?</v>
      </c>
      <c r="AS89" s="1669" t="e" cm="1">
        <f t="array" aca="1" ref="AS89" ca="1">_xlfn.LET(
_xlpm.val,IF($F89 = "",val_blankRefText,  _xldudf_CX_GET(CX_ENTITY,($F89),AS$11,AS$14,,(AS$60))),
_xlpm.Res, IF(OR(_xlpm.val="",_xlpm.val="Error"),"",_xlpm.val),
_xlpm.Res
)</f>
        <v>#NAME?</v>
      </c>
      <c r="AT89" s="1669" t="e" cm="1">
        <f t="array" aca="1" ref="AT89" ca="1">_xlfn.LET(
_xlpm.val,IF($F89 = "",val_blankRefText,  _xldudf_CX_GET(CX_ENTITY,($F89),AT$11,AT$14,,(AT$60))),
_xlpm.Res, IF(OR(_xlpm.val="",_xlpm.val="Error"),"",_xlpm.val),
_xlpm.Res
)</f>
        <v>#NAME?</v>
      </c>
      <c r="AU89" s="1669" t="e" cm="1">
        <f t="array" aca="1" ref="AU89" ca="1">_xlfn.LET(
_xlpm.val,IF($F89 = "",val_blankRefText,  _xldudf_CX_GET(CX_ENTITY,($F89),AU$11,AU$14,,(AU$60))),
_xlpm.Res, IF(OR(_xlpm.val="",_xlpm.val="Error"),"",_xlpm.val),
_xlpm.Res
)</f>
        <v>#NAME?</v>
      </c>
      <c r="AV89" s="1669" t="e" cm="1">
        <f t="array" aca="1" ref="AV89" ca="1">_xlfn.LET(
_xlpm.val,IF($F89 = "",val_blankRefText,  _xldudf_CX_GET(CX_ENTITY,($F89),AV$11,AV$14,,(AV$60))),
_xlpm.Res, IF(OR(_xlpm.val="",_xlpm.val="Error"),"",_xlpm.val),
_xlpm.Res
)</f>
        <v>#NAME?</v>
      </c>
      <c r="AW89" s="1669" t="e" cm="1">
        <f t="array" aca="1" ref="AW89" ca="1">_xlfn.LET(
_xlpm.val,IF($F89 = "",val_blankRefText,  _xldudf_CX_GET(CX_ENTITY,($F89),AW$11,AW$14,,(AW$60))),
_xlpm.Res, IF(OR(_xlpm.val="",_xlpm.val="Error"),"",_xlpm.val),
_xlpm.Res
)</f>
        <v>#NAME?</v>
      </c>
      <c r="AX89" s="1669" t="e" cm="1">
        <f t="array" aca="1" ref="AX89" ca="1">_xlfn.LET(
_xlpm.val,IF($F89 = "",val_blankRefText,  _xldudf_CX_GET(CX_ENTITY,($F89),AX$11,AX$14,,(AX$60))),
_xlpm.Res, IF(OR(_xlpm.val="",_xlpm.val="Error"),"",_xlpm.val),
_xlpm.Res
)</f>
        <v>#NAME?</v>
      </c>
      <c r="AY89" s="1669" t="e" cm="1">
        <f t="array" aca="1" ref="AY89" ca="1">_xlfn.LET(
_xlpm.val,IF($F89 = "",val_blankRefText,  _xldudf_CX_GET(CX_ENTITY,($F89),AY$11,AY$14,,(AY$60))),
_xlpm.Res, IF(OR(_xlpm.val="",_xlpm.val="Error"),"",_xlpm.val),
_xlpm.Res
)</f>
        <v>#NAME?</v>
      </c>
      <c r="AZ89" s="1669" t="e" cm="1">
        <f t="array" aca="1" ref="AZ89" ca="1">_xlfn.LET(
_xlpm.val,IF($F89 = "",val_blankRefText,  _xldudf_CX_GET(CX_ENTITY,($F89),AZ$11,AZ$14,,(AZ$60))),
_xlpm.Res, IF(OR(_xlpm.val="",_xlpm.val="Error"),"",_xlpm.val),
_xlpm.Res
)</f>
        <v>#NAME?</v>
      </c>
      <c r="BA89" s="1669" t="e" cm="1">
        <f t="array" aca="1" ref="BA89" ca="1">_xlfn.LET(
_xlpm.val,IF($F89 = "",val_blankRefText,  _xldudf_CX_GET(CX_ENTITY,($F89),BA$11,BA$14,,(BA$60))),
_xlpm.Res, IF(OR(_xlpm.val="",_xlpm.val="Error"),"",_xlpm.val),
_xlpm.Res
)</f>
        <v>#NAME?</v>
      </c>
      <c r="BB89" s="1669" t="e" cm="1">
        <f t="array" aca="1" ref="BB89" ca="1">_xlfn.LET(
_xlpm.val,IF($F89 = "",val_blankRefText,  _xldudf_CX_GET(CX_ENTITY,($F89),BB$11,BB$14,,(BB$60))),
_xlpm.Res, IF(OR(_xlpm.val="",_xlpm.val="Error"),"",_xlpm.val),
_xlpm.Res
)</f>
        <v>#NAME?</v>
      </c>
      <c r="BC89" s="1669" t="e" cm="1">
        <f t="array" aca="1" ref="BC89" ca="1">_xlfn.LET(
_xlpm.val,IF($F89 = "",val_blankRefText,  _xldudf_CX_GET(CX_ENTITY,($F89),BC$11,BC$14,,(BC$60))),
_xlpm.Res, IF(OR(_xlpm.val="",_xlpm.val="Error"),"",_xlpm.val),
_xlpm.Res
)</f>
        <v>#NAME?</v>
      </c>
      <c r="BD89" s="1669" t="e" cm="1">
        <f t="array" aca="1" ref="BD89" ca="1">_xlfn.LET(
_xlpm.val,IF($F89 = "",val_blankRefText,  _xldudf_CX_GET(CX_ENTITY,($F89),BD$11,BD$14,,(BD$60))),
_xlpm.Res, IF(OR(_xlpm.val="",_xlpm.val="Error"),"",_xlpm.val),
_xlpm.Res
)</f>
        <v>#NAME?</v>
      </c>
      <c r="BE89" s="1669" t="e" cm="1">
        <f t="array" aca="1" ref="BE89" ca="1">_xlfn.LET(
_xlpm.val,IF($F89 = "",val_blankRefText,  _xldudf_CX_GET(CX_ENTITY,($F89),BE$11,BE$14,,(BE$60))),
_xlpm.Res, IF(OR(_xlpm.val="",_xlpm.val="Error"),"",_xlpm.val),
_xlpm.Res
)</f>
        <v>#NAME?</v>
      </c>
      <c r="BF89" s="1669" t="e" cm="1">
        <f t="array" aca="1" ref="BF89" ca="1">_xlfn.LET(
_xlpm.val,IF($F89 = "",val_blankRefText,  _xldudf_CX_GET(CX_ENTITY,($F89),BF$11,BF$14,,(BF$60))),
_xlpm.Res, IF(OR(_xlpm.val="",_xlpm.val="Error"),"",_xlpm.val),
_xlpm.Res
)</f>
        <v>#NAME?</v>
      </c>
      <c r="BG89" s="1669" t="e" cm="1">
        <f t="array" aca="1" ref="BG89" ca="1">_xlfn.LET(
_xlpm.val,IF($F89 = "",val_blankRefText,  _xldudf_CX_GET(CX_ENTITY,($F89),BG$11,BG$14,,(BG$60))),
_xlpm.Res, IF(OR(_xlpm.val="",_xlpm.val="Error"),"",_xlpm.val),
_xlpm.Res
)</f>
        <v>#NAME?</v>
      </c>
      <c r="BH89" s="1669" t="e" cm="1">
        <f t="array" aca="1" ref="BH89" ca="1">_xlfn.LET(
_xlpm.val,IF($F89 = "",val_blankRefText,  _xldudf_CX_GET(CX_ENTITY,($F89),BH$11,BH$14,,(BH$60))),
_xlpm.Res, IF(OR(_xlpm.val="",_xlpm.val="Error"),"",_xlpm.val),
_xlpm.Res
)</f>
        <v>#NAME?</v>
      </c>
      <c r="BI89" s="1669" t="e" cm="1">
        <f t="array" aca="1" ref="BI89" ca="1">_xlfn.LET(
_xlpm.val,IF($F89 = "",val_blankRefText,  _xldudf_CX_GET(CX_ENTITY,($F89),BI$11,BI$14,,(BI$60))),
_xlpm.Res, IF(OR(_xlpm.val="",_xlpm.val="Error"),"",_xlpm.val),
_xlpm.Res
)</f>
        <v>#NAME?</v>
      </c>
      <c r="BJ89" s="1669" t="e" cm="1">
        <f t="array" aca="1" ref="BJ89" ca="1">_xlfn.LET(
_xlpm.val,IF($F89 = "",val_blankRefText,  _xldudf_CX_GET(CX_ENTITY,($F89),BJ$11,BJ$14,,(BJ$60))),
_xlpm.Res, IF(OR(_xlpm.val="",_xlpm.val="Error"),"",_xlpm.val),
_xlpm.Res
)</f>
        <v>#NAME?</v>
      </c>
      <c r="BK89" s="1669" t="e" cm="1">
        <f t="array" aca="1" ref="BK89" ca="1">_xlfn.LET(
_xlpm.val,IF($F89 = "",val_blankRefText,  _xldudf_CX_GET(CX_ENTITY,($F89),BK$11,BK$14,,(BK$60))),
_xlpm.Res, IF(OR(_xlpm.val="",_xlpm.val="Error"),"",_xlpm.val),
_xlpm.Res
)</f>
        <v>#NAME?</v>
      </c>
      <c r="BL89" s="1669" t="e" cm="1">
        <f t="array" aca="1" ref="BL89" ca="1">_xlfn.LET(
_xlpm.val,IF($F89 = "",val_blankRefText,  _xldudf_CX_GET(CX_ENTITY,($F89),BL$11,BL$14,,(BL$60))),
_xlpm.Res, IF(OR(_xlpm.val="",_xlpm.val="Error"),"",_xlpm.val),
_xlpm.Res
)</f>
        <v>#NAME?</v>
      </c>
      <c r="BM89" s="1669" t="e" cm="1">
        <f t="array" aca="1" ref="BM89" ca="1">_xlfn.LET(
_xlpm.val,IF($F89 = "",val_blankRefText,  _xldudf_CX_GET(CX_ENTITY,($F89),BM$11,BM$14,,(BM$60))),
_xlpm.Res, IF(OR(_xlpm.val="",_xlpm.val="Error"),"",_xlpm.val),
_xlpm.Res
)</f>
        <v>#NAME?</v>
      </c>
      <c r="BN89" s="1669" t="e" cm="1">
        <f t="array" aca="1" ref="BN89" ca="1">_xlfn.LET(
_xlpm.val,IF($F89 = "",val_blankRefText,  _xldudf_CX_GET(CX_ENTITY,($F89),BN$11,BN$14,,(BN$60))),
_xlpm.Res, IF(OR(_xlpm.val="",_xlpm.val="Error"),"",_xlpm.val),
_xlpm.Res
)</f>
        <v>#NAME?</v>
      </c>
      <c r="BO89" s="2095"/>
      <c r="BP89" s="2095"/>
      <c r="BQ89" s="2095"/>
      <c r="BR89" s="2095"/>
      <c r="BS89" s="2095"/>
      <c r="BT89" s="2095"/>
      <c r="BU89" s="2095"/>
      <c r="BV89" s="2095"/>
      <c r="BW89" s="2095"/>
      <c r="BX89" s="2095"/>
      <c r="BY89" s="2095"/>
      <c r="BZ89" s="2095"/>
      <c r="CA89" s="926"/>
      <c r="CB89" s="921"/>
      <c r="CC89" s="927"/>
      <c r="CD89" s="920" t="e" cm="1">
        <f t="array" aca="1" ref="CD89" ca="1">_xlfn.XLOOKUP(BS!CD$11, array_timeline, BS!$AD89:$BN89)</f>
        <v>#NAME?</v>
      </c>
      <c r="CE89" s="920" t="e" cm="1">
        <f t="array" aca="1" ref="CE89" ca="1">_xlfn.XLOOKUP(BS!CE$11, array_timeline, BS!$AD89:$BN89)</f>
        <v>#NAME?</v>
      </c>
      <c r="CF89" s="925"/>
      <c r="CG89" s="920" t="e">
        <f t="shared" ref="CG89:CH90" ca="1" si="42">CG48</f>
        <v>#NAME?</v>
      </c>
      <c r="CH89" s="920" t="e">
        <f t="shared" ca="1" si="42"/>
        <v>#NAME?</v>
      </c>
      <c r="CI89" s="200"/>
    </row>
    <row r="90" spans="1:87" ht="21" customHeight="1">
      <c r="A90" s="696"/>
      <c r="B90" s="577" t="str">
        <f t="shared" si="10"/>
        <v>Preferred Equity</v>
      </c>
      <c r="C90" s="577" t="str">
        <f t="shared" si="10"/>
        <v>Preferred Equity (Company View)</v>
      </c>
      <c r="D90" s="577"/>
      <c r="E90" s="577" t="e" cm="1">
        <f t="array" aca="1" ref="E90" ca="1">_xlfn.LET(
   _xlpm.Attr,  $C90,
   _xlpm.Lookback, $E$16,
   _xlpm.QueryDate, EOMONTH(val_asOfDate,_xlpm.Lookback),
   _xlpm.ReadField, _xldudf_CX_GET(CX_ENTITY,fx_attrConverter($C90),_xlpm.QueryDate),
   _xlpm.AttrBlank, _xlpm.Attr="", _xlpm.Result,
   IF(_xlpm.AttrBlank,val_blankRefText,fx_attrConverter(_xlpm.ReadField,0)),
IF(_xlpm.Result = "Error", "", _xlpm.Result )
)</f>
        <v>#NAME?</v>
      </c>
      <c r="F90" s="577" t="str">
        <f t="shared" si="9"/>
        <v>Preferred Equity</v>
      </c>
      <c r="G90" s="574"/>
      <c r="H90" s="401">
        <v>1</v>
      </c>
      <c r="I90" s="401">
        <v>1</v>
      </c>
      <c r="J90" s="401"/>
      <c r="K90" s="401"/>
      <c r="L90" s="579"/>
      <c r="N90" s="158"/>
      <c r="O90" s="101"/>
      <c r="P90" s="52"/>
      <c r="Q90" s="101"/>
      <c r="R90" s="101"/>
      <c r="S90" s="101"/>
      <c r="T90" s="101"/>
      <c r="U90" s="39"/>
      <c r="V90" s="108"/>
      <c r="W90" s="930" t="str">
        <f t="shared" si="15"/>
        <v>Budget</v>
      </c>
      <c r="X90" s="857">
        <f t="shared" si="11"/>
        <v>-1</v>
      </c>
      <c r="Y90" s="2631" t="str">
        <f t="shared" si="12"/>
        <v>Preferred Equity</v>
      </c>
      <c r="Z90" s="198" cm="1">
        <f t="array" ref="Z90">_xlfn.SWITCH(
    TRUE,
    $L90="",0,
    $L90=TRUE, 1,
    $L90=FALSE,-1,
)</f>
        <v>0</v>
      </c>
      <c r="AA90" s="200"/>
      <c r="AB90" s="2626" t="str">
        <f t="shared" si="13"/>
        <v>Preferred Equity</v>
      </c>
      <c r="AC90" s="88"/>
      <c r="AD90" s="1669" t="e" cm="1">
        <f t="array" aca="1" ref="AD90" ca="1">_xlfn.LET(
_xlpm.val,IF($F90 = "",val_blankRefText,  _xldudf_CX_GET(CX_ENTITY,($F90),AD$11,AD$14,,(AD$60))),
_xlpm.Res, IF(OR(_xlpm.val="",_xlpm.val="Error"),"",_xlpm.val),
_xlpm.Res
)</f>
        <v>#NAME?</v>
      </c>
      <c r="AE90" s="1669" t="e" cm="1">
        <f t="array" aca="1" ref="AE90" ca="1">_xlfn.LET(
_xlpm.val,IF($F90 = "",val_blankRefText,  _xldudf_CX_GET(CX_ENTITY,($F90),AE$11,AE$14,,(AE$60))),
_xlpm.Res, IF(OR(_xlpm.val="",_xlpm.val="Error"),"",_xlpm.val),
_xlpm.Res
)</f>
        <v>#NAME?</v>
      </c>
      <c r="AF90" s="1669" t="e" cm="1">
        <f t="array" aca="1" ref="AF90" ca="1">_xlfn.LET(
_xlpm.val,IF($F90 = "",val_blankRefText,  _xldudf_CX_GET(CX_ENTITY,($F90),AF$11,AF$14,,(AF$60))),
_xlpm.Res, IF(OR(_xlpm.val="",_xlpm.val="Error"),"",_xlpm.val),
_xlpm.Res
)</f>
        <v>#NAME?</v>
      </c>
      <c r="AG90" s="1669" t="e" cm="1">
        <f t="array" aca="1" ref="AG90" ca="1">_xlfn.LET(
_xlpm.val,IF($F90 = "",val_blankRefText,  _xldudf_CX_GET(CX_ENTITY,($F90),AG$11,AG$14,,(AG$60))),
_xlpm.Res, IF(OR(_xlpm.val="",_xlpm.val="Error"),"",_xlpm.val),
_xlpm.Res
)</f>
        <v>#NAME?</v>
      </c>
      <c r="AH90" s="1669" t="e" cm="1">
        <f t="array" aca="1" ref="AH90" ca="1">_xlfn.LET(
_xlpm.val,IF($F90 = "",val_blankRefText,  _xldudf_CX_GET(CX_ENTITY,($F90),AH$11,AH$14,,(AH$60))),
_xlpm.Res, IF(OR(_xlpm.val="",_xlpm.val="Error"),"",_xlpm.val),
_xlpm.Res
)</f>
        <v>#NAME?</v>
      </c>
      <c r="AI90" s="1669" t="e" cm="1">
        <f t="array" aca="1" ref="AI90" ca="1">_xlfn.LET(
_xlpm.val,IF($F90 = "",val_blankRefText,  _xldudf_CX_GET(CX_ENTITY,($F90),AI$11,AI$14,,(AI$60))),
_xlpm.Res, IF(OR(_xlpm.val="",_xlpm.val="Error"),"",_xlpm.val),
_xlpm.Res
)</f>
        <v>#NAME?</v>
      </c>
      <c r="AJ90" s="1669" t="e" cm="1">
        <f t="array" aca="1" ref="AJ90" ca="1">_xlfn.LET(
_xlpm.val,IF($F90 = "",val_blankRefText,  _xldudf_CX_GET(CX_ENTITY,($F90),AJ$11,AJ$14,,(AJ$60))),
_xlpm.Res, IF(OR(_xlpm.val="",_xlpm.val="Error"),"",_xlpm.val),
_xlpm.Res
)</f>
        <v>#NAME?</v>
      </c>
      <c r="AK90" s="1669" t="e" cm="1">
        <f t="array" aca="1" ref="AK90" ca="1">_xlfn.LET(
_xlpm.val,IF($F90 = "",val_blankRefText,  _xldudf_CX_GET(CX_ENTITY,($F90),AK$11,AK$14,,(AK$60))),
_xlpm.Res, IF(OR(_xlpm.val="",_xlpm.val="Error"),"",_xlpm.val),
_xlpm.Res
)</f>
        <v>#NAME?</v>
      </c>
      <c r="AL90" s="1669" t="e" cm="1">
        <f t="array" aca="1" ref="AL90" ca="1">_xlfn.LET(
_xlpm.val,IF($F90 = "",val_blankRefText,  _xldudf_CX_GET(CX_ENTITY,($F90),AL$11,AL$14,,(AL$60))),
_xlpm.Res, IF(OR(_xlpm.val="",_xlpm.val="Error"),"",_xlpm.val),
_xlpm.Res
)</f>
        <v>#NAME?</v>
      </c>
      <c r="AM90" s="1669" t="e" cm="1">
        <f t="array" aca="1" ref="AM90" ca="1">_xlfn.LET(
_xlpm.val,IF($F90 = "",val_blankRefText,  _xldudf_CX_GET(CX_ENTITY,($F90),AM$11,AM$14,,(AM$60))),
_xlpm.Res, IF(OR(_xlpm.val="",_xlpm.val="Error"),"",_xlpm.val),
_xlpm.Res
)</f>
        <v>#NAME?</v>
      </c>
      <c r="AN90" s="1669" t="e" cm="1">
        <f t="array" aca="1" ref="AN90" ca="1">_xlfn.LET(
_xlpm.val,IF($F90 = "",val_blankRefText,  _xldudf_CX_GET(CX_ENTITY,($F90),AN$11,AN$14,,(AN$60))),
_xlpm.Res, IF(OR(_xlpm.val="",_xlpm.val="Error"),"",_xlpm.val),
_xlpm.Res
)</f>
        <v>#NAME?</v>
      </c>
      <c r="AO90" s="1669" t="e" cm="1">
        <f t="array" aca="1" ref="AO90" ca="1">_xlfn.LET(
_xlpm.val,IF($F90 = "",val_blankRefText,  _xldudf_CX_GET(CX_ENTITY,($F90),AO$11,AO$14,,(AO$60))),
_xlpm.Res, IF(OR(_xlpm.val="",_xlpm.val="Error"),"",_xlpm.val),
_xlpm.Res
)</f>
        <v>#NAME?</v>
      </c>
      <c r="AP90" s="1669" t="e" cm="1">
        <f t="array" aca="1" ref="AP90" ca="1">_xlfn.LET(
_xlpm.val,IF($F90 = "",val_blankRefText,  _xldudf_CX_GET(CX_ENTITY,($F90),AP$11,AP$14,,(AP$60))),
_xlpm.Res, IF(OR(_xlpm.val="",_xlpm.val="Error"),"",_xlpm.val),
_xlpm.Res
)</f>
        <v>#NAME?</v>
      </c>
      <c r="AQ90" s="1669" t="e" cm="1">
        <f t="array" aca="1" ref="AQ90" ca="1">_xlfn.LET(
_xlpm.val,IF($F90 = "",val_blankRefText,  _xldudf_CX_GET(CX_ENTITY,($F90),AQ$11,AQ$14,,(AQ$60))),
_xlpm.Res, IF(OR(_xlpm.val="",_xlpm.val="Error"),"",_xlpm.val),
_xlpm.Res
)</f>
        <v>#NAME?</v>
      </c>
      <c r="AR90" s="1669" t="e" cm="1">
        <f t="array" aca="1" ref="AR90" ca="1">_xlfn.LET(
_xlpm.val,IF($F90 = "",val_blankRefText,  _xldudf_CX_GET(CX_ENTITY,($F90),AR$11,AR$14,,(AR$60))),
_xlpm.Res, IF(OR(_xlpm.val="",_xlpm.val="Error"),"",_xlpm.val),
_xlpm.Res
)</f>
        <v>#NAME?</v>
      </c>
      <c r="AS90" s="1669" t="e" cm="1">
        <f t="array" aca="1" ref="AS90" ca="1">_xlfn.LET(
_xlpm.val,IF($F90 = "",val_blankRefText,  _xldudf_CX_GET(CX_ENTITY,($F90),AS$11,AS$14,,(AS$60))),
_xlpm.Res, IF(OR(_xlpm.val="",_xlpm.val="Error"),"",_xlpm.val),
_xlpm.Res
)</f>
        <v>#NAME?</v>
      </c>
      <c r="AT90" s="1669" t="e" cm="1">
        <f t="array" aca="1" ref="AT90" ca="1">_xlfn.LET(
_xlpm.val,IF($F90 = "",val_blankRefText,  _xldudf_CX_GET(CX_ENTITY,($F90),AT$11,AT$14,,(AT$60))),
_xlpm.Res, IF(OR(_xlpm.val="",_xlpm.val="Error"),"",_xlpm.val),
_xlpm.Res
)</f>
        <v>#NAME?</v>
      </c>
      <c r="AU90" s="1669" t="e" cm="1">
        <f t="array" aca="1" ref="AU90" ca="1">_xlfn.LET(
_xlpm.val,IF($F90 = "",val_blankRefText,  _xldudf_CX_GET(CX_ENTITY,($F90),AU$11,AU$14,,(AU$60))),
_xlpm.Res, IF(OR(_xlpm.val="",_xlpm.val="Error"),"",_xlpm.val),
_xlpm.Res
)</f>
        <v>#NAME?</v>
      </c>
      <c r="AV90" s="1669" t="e" cm="1">
        <f t="array" aca="1" ref="AV90" ca="1">_xlfn.LET(
_xlpm.val,IF($F90 = "",val_blankRefText,  _xldudf_CX_GET(CX_ENTITY,($F90),AV$11,AV$14,,(AV$60))),
_xlpm.Res, IF(OR(_xlpm.val="",_xlpm.val="Error"),"",_xlpm.val),
_xlpm.Res
)</f>
        <v>#NAME?</v>
      </c>
      <c r="AW90" s="1669" t="e" cm="1">
        <f t="array" aca="1" ref="AW90" ca="1">_xlfn.LET(
_xlpm.val,IF($F90 = "",val_blankRefText,  _xldudf_CX_GET(CX_ENTITY,($F90),AW$11,AW$14,,(AW$60))),
_xlpm.Res, IF(OR(_xlpm.val="",_xlpm.val="Error"),"",_xlpm.val),
_xlpm.Res
)</f>
        <v>#NAME?</v>
      </c>
      <c r="AX90" s="1669" t="e" cm="1">
        <f t="array" aca="1" ref="AX90" ca="1">_xlfn.LET(
_xlpm.val,IF($F90 = "",val_blankRefText,  _xldudf_CX_GET(CX_ENTITY,($F90),AX$11,AX$14,,(AX$60))),
_xlpm.Res, IF(OR(_xlpm.val="",_xlpm.val="Error"),"",_xlpm.val),
_xlpm.Res
)</f>
        <v>#NAME?</v>
      </c>
      <c r="AY90" s="1669" t="e" cm="1">
        <f t="array" aca="1" ref="AY90" ca="1">_xlfn.LET(
_xlpm.val,IF($F90 = "",val_blankRefText,  _xldudf_CX_GET(CX_ENTITY,($F90),AY$11,AY$14,,(AY$60))),
_xlpm.Res, IF(OR(_xlpm.val="",_xlpm.val="Error"),"",_xlpm.val),
_xlpm.Res
)</f>
        <v>#NAME?</v>
      </c>
      <c r="AZ90" s="1669" t="e" cm="1">
        <f t="array" aca="1" ref="AZ90" ca="1">_xlfn.LET(
_xlpm.val,IF($F90 = "",val_blankRefText,  _xldudf_CX_GET(CX_ENTITY,($F90),AZ$11,AZ$14,,(AZ$60))),
_xlpm.Res, IF(OR(_xlpm.val="",_xlpm.val="Error"),"",_xlpm.val),
_xlpm.Res
)</f>
        <v>#NAME?</v>
      </c>
      <c r="BA90" s="1669" t="e" cm="1">
        <f t="array" aca="1" ref="BA90" ca="1">_xlfn.LET(
_xlpm.val,IF($F90 = "",val_blankRefText,  _xldudf_CX_GET(CX_ENTITY,($F90),BA$11,BA$14,,(BA$60))),
_xlpm.Res, IF(OR(_xlpm.val="",_xlpm.val="Error"),"",_xlpm.val),
_xlpm.Res
)</f>
        <v>#NAME?</v>
      </c>
      <c r="BB90" s="1669" t="e" cm="1">
        <f t="array" aca="1" ref="BB90" ca="1">_xlfn.LET(
_xlpm.val,IF($F90 = "",val_blankRefText,  _xldudf_CX_GET(CX_ENTITY,($F90),BB$11,BB$14,,(BB$60))),
_xlpm.Res, IF(OR(_xlpm.val="",_xlpm.val="Error"),"",_xlpm.val),
_xlpm.Res
)</f>
        <v>#NAME?</v>
      </c>
      <c r="BC90" s="1669" t="e" cm="1">
        <f t="array" aca="1" ref="BC90" ca="1">_xlfn.LET(
_xlpm.val,IF($F90 = "",val_blankRefText,  _xldudf_CX_GET(CX_ENTITY,($F90),BC$11,BC$14,,(BC$60))),
_xlpm.Res, IF(OR(_xlpm.val="",_xlpm.val="Error"),"",_xlpm.val),
_xlpm.Res
)</f>
        <v>#NAME?</v>
      </c>
      <c r="BD90" s="1669" t="e" cm="1">
        <f t="array" aca="1" ref="BD90" ca="1">_xlfn.LET(
_xlpm.val,IF($F90 = "",val_blankRefText,  _xldudf_CX_GET(CX_ENTITY,($F90),BD$11,BD$14,,(BD$60))),
_xlpm.Res, IF(OR(_xlpm.val="",_xlpm.val="Error"),"",_xlpm.val),
_xlpm.Res
)</f>
        <v>#NAME?</v>
      </c>
      <c r="BE90" s="1669" t="e" cm="1">
        <f t="array" aca="1" ref="BE90" ca="1">_xlfn.LET(
_xlpm.val,IF($F90 = "",val_blankRefText,  _xldudf_CX_GET(CX_ENTITY,($F90),BE$11,BE$14,,(BE$60))),
_xlpm.Res, IF(OR(_xlpm.val="",_xlpm.val="Error"),"",_xlpm.val),
_xlpm.Res
)</f>
        <v>#NAME?</v>
      </c>
      <c r="BF90" s="1669" t="e" cm="1">
        <f t="array" aca="1" ref="BF90" ca="1">_xlfn.LET(
_xlpm.val,IF($F90 = "",val_blankRefText,  _xldudf_CX_GET(CX_ENTITY,($F90),BF$11,BF$14,,(BF$60))),
_xlpm.Res, IF(OR(_xlpm.val="",_xlpm.val="Error"),"",_xlpm.val),
_xlpm.Res
)</f>
        <v>#NAME?</v>
      </c>
      <c r="BG90" s="1669" t="e" cm="1">
        <f t="array" aca="1" ref="BG90" ca="1">_xlfn.LET(
_xlpm.val,IF($F90 = "",val_blankRefText,  _xldudf_CX_GET(CX_ENTITY,($F90),BG$11,BG$14,,(BG$60))),
_xlpm.Res, IF(OR(_xlpm.val="",_xlpm.val="Error"),"",_xlpm.val),
_xlpm.Res
)</f>
        <v>#NAME?</v>
      </c>
      <c r="BH90" s="1669" t="e" cm="1">
        <f t="array" aca="1" ref="BH90" ca="1">_xlfn.LET(
_xlpm.val,IF($F90 = "",val_blankRefText,  _xldudf_CX_GET(CX_ENTITY,($F90),BH$11,BH$14,,(BH$60))),
_xlpm.Res, IF(OR(_xlpm.val="",_xlpm.val="Error"),"",_xlpm.val),
_xlpm.Res
)</f>
        <v>#NAME?</v>
      </c>
      <c r="BI90" s="1669" t="e" cm="1">
        <f t="array" aca="1" ref="BI90" ca="1">_xlfn.LET(
_xlpm.val,IF($F90 = "",val_blankRefText,  _xldudf_CX_GET(CX_ENTITY,($F90),BI$11,BI$14,,(BI$60))),
_xlpm.Res, IF(OR(_xlpm.val="",_xlpm.val="Error"),"",_xlpm.val),
_xlpm.Res
)</f>
        <v>#NAME?</v>
      </c>
      <c r="BJ90" s="1669" t="e" cm="1">
        <f t="array" aca="1" ref="BJ90" ca="1">_xlfn.LET(
_xlpm.val,IF($F90 = "",val_blankRefText,  _xldudf_CX_GET(CX_ENTITY,($F90),BJ$11,BJ$14,,(BJ$60))),
_xlpm.Res, IF(OR(_xlpm.val="",_xlpm.val="Error"),"",_xlpm.val),
_xlpm.Res
)</f>
        <v>#NAME?</v>
      </c>
      <c r="BK90" s="1669" t="e" cm="1">
        <f t="array" aca="1" ref="BK90" ca="1">_xlfn.LET(
_xlpm.val,IF($F90 = "",val_blankRefText,  _xldudf_CX_GET(CX_ENTITY,($F90),BK$11,BK$14,,(BK$60))),
_xlpm.Res, IF(OR(_xlpm.val="",_xlpm.val="Error"),"",_xlpm.val),
_xlpm.Res
)</f>
        <v>#NAME?</v>
      </c>
      <c r="BL90" s="1669" t="e" cm="1">
        <f t="array" aca="1" ref="BL90" ca="1">_xlfn.LET(
_xlpm.val,IF($F90 = "",val_blankRefText,  _xldudf_CX_GET(CX_ENTITY,($F90),BL$11,BL$14,,(BL$60))),
_xlpm.Res, IF(OR(_xlpm.val="",_xlpm.val="Error"),"",_xlpm.val),
_xlpm.Res
)</f>
        <v>#NAME?</v>
      </c>
      <c r="BM90" s="1669" t="e" cm="1">
        <f t="array" aca="1" ref="BM90" ca="1">_xlfn.LET(
_xlpm.val,IF($F90 = "",val_blankRefText,  _xldudf_CX_GET(CX_ENTITY,($F90),BM$11,BM$14,,(BM$60))),
_xlpm.Res, IF(OR(_xlpm.val="",_xlpm.val="Error"),"",_xlpm.val),
_xlpm.Res
)</f>
        <v>#NAME?</v>
      </c>
      <c r="BN90" s="1669" t="e" cm="1">
        <f t="array" aca="1" ref="BN90" ca="1">_xlfn.LET(
_xlpm.val,IF($F90 = "",val_blankRefText,  _xldudf_CX_GET(CX_ENTITY,($F90),BN$11,BN$14,,(BN$60))),
_xlpm.Res, IF(OR(_xlpm.val="",_xlpm.val="Error"),"",_xlpm.val),
_xlpm.Res
)</f>
        <v>#NAME?</v>
      </c>
      <c r="BO90" s="2095"/>
      <c r="BP90" s="2095"/>
      <c r="BQ90" s="2095"/>
      <c r="BR90" s="2095"/>
      <c r="BS90" s="2095"/>
      <c r="BT90" s="2095"/>
      <c r="BU90" s="2095"/>
      <c r="BV90" s="2095"/>
      <c r="BW90" s="2095"/>
      <c r="BX90" s="2095"/>
      <c r="BY90" s="2095"/>
      <c r="BZ90" s="2095"/>
      <c r="CA90" s="926"/>
      <c r="CB90" s="921"/>
      <c r="CC90" s="927"/>
      <c r="CD90" s="920" t="e" cm="1">
        <f t="array" aca="1" ref="CD90" ca="1">_xlfn.XLOOKUP(BS!CD$11, array_timeline, BS!$AD90:$BN90)</f>
        <v>#NAME?</v>
      </c>
      <c r="CE90" s="920" t="e" cm="1">
        <f t="array" aca="1" ref="CE90" ca="1">_xlfn.XLOOKUP(BS!CE$11, array_timeline, BS!$AD90:$BN90)</f>
        <v>#NAME?</v>
      </c>
      <c r="CF90" s="925"/>
      <c r="CG90" s="920" t="e">
        <f t="shared" ca="1" si="42"/>
        <v>#NAME?</v>
      </c>
      <c r="CH90" s="920" t="e">
        <f t="shared" ca="1" si="42"/>
        <v>#NAME?</v>
      </c>
      <c r="CI90" s="200"/>
    </row>
    <row r="91" spans="1:87" ht="21" customHeight="1">
      <c r="A91" s="696"/>
      <c r="B91" s="577" t="str">
        <f t="shared" si="10"/>
        <v>Net Assets / Total Equity</v>
      </c>
      <c r="C91" s="577" t="str">
        <f t="shared" si="10"/>
        <v>Net Assets / Total Equity (Company View)</v>
      </c>
      <c r="D91" s="577"/>
      <c r="E91" s="577" t="e" cm="1">
        <f t="array" aca="1" ref="E91" ca="1">_xlfn.LET(
   _xlpm.Attr,  $C91,
   _xlpm.Lookback, $E$16,
   _xlpm.QueryDate, EOMONTH(val_asOfDate,_xlpm.Lookback),
   _xlpm.ReadField, _xldudf_CX_GET(CX_ENTITY,fx_attrConverter($C91),_xlpm.QueryDate),
   _xlpm.AttrBlank, _xlpm.Attr="", _xlpm.Result,
   IF(_xlpm.AttrBlank,val_blankRefText,fx_attrConverter(_xlpm.ReadField,0)),
IF(_xlpm.Result = "Error", "", _xlpm.Result )
)</f>
        <v>#NAME?</v>
      </c>
      <c r="F91" s="577" t="str">
        <f t="shared" si="9"/>
        <v>Net Assets / Total Equity</v>
      </c>
      <c r="G91" s="574"/>
      <c r="H91" s="401">
        <v>2</v>
      </c>
      <c r="I91" s="401">
        <v>1</v>
      </c>
      <c r="J91" s="401"/>
      <c r="K91" s="401"/>
      <c r="L91" s="579">
        <v>-1</v>
      </c>
      <c r="N91" s="158"/>
      <c r="O91" s="101"/>
      <c r="P91" s="52"/>
      <c r="Q91" s="101"/>
      <c r="R91" s="101"/>
      <c r="S91" s="101"/>
      <c r="T91" s="101"/>
      <c r="U91" s="39"/>
      <c r="V91" s="108"/>
      <c r="W91" s="1292" t="str">
        <f t="shared" si="15"/>
        <v>Budget</v>
      </c>
      <c r="X91" s="1295">
        <f t="shared" ref="X91" si="43">X50</f>
        <v>0</v>
      </c>
      <c r="Y91" s="2631" t="str">
        <f t="shared" si="12"/>
        <v>Net Assets / Total Equity</v>
      </c>
      <c r="Z91" s="538" cm="1">
        <f t="array" ref="Z91">_xlfn.SWITCH(
    TRUE,
    $L91="",0,
    $L91=TRUE, 1,
    $L91=FALSE,-1,
)</f>
        <v>0</v>
      </c>
      <c r="AA91" s="1166"/>
      <c r="AB91" s="949" t="str">
        <f t="shared" si="13"/>
        <v>Net Assets / Total Equity</v>
      </c>
      <c r="AC91" s="13"/>
      <c r="AD91" s="1669" t="e" cm="1">
        <f t="array" aca="1" ref="AD91" ca="1">_xlfn.LET(
_xlpm.val,IF($F91 = "",val_blankRefText,  _xldudf_CX_GET(CX_ENTITY,($F91),AD$11,AD$14,,(AD$60))),
_xlpm.Res, IF(OR(_xlpm.val="",_xlpm.val="Error"),"",_xlpm.val),
_xlpm.Res
)</f>
        <v>#NAME?</v>
      </c>
      <c r="AE91" s="1669" t="e" cm="1">
        <f t="array" aca="1" ref="AE91" ca="1">_xlfn.LET(
_xlpm.val,IF($F91 = "",val_blankRefText,  _xldudf_CX_GET(CX_ENTITY,($F91),AE$11,AE$14,,(AE$60))),
_xlpm.Res, IF(OR(_xlpm.val="",_xlpm.val="Error"),"",_xlpm.val),
_xlpm.Res
)</f>
        <v>#NAME?</v>
      </c>
      <c r="AF91" s="1669" t="e" cm="1">
        <f t="array" aca="1" ref="AF91" ca="1">_xlfn.LET(
_xlpm.val,IF($F91 = "",val_blankRefText,  _xldudf_CX_GET(CX_ENTITY,($F91),AF$11,AF$14,,(AF$60))),
_xlpm.Res, IF(OR(_xlpm.val="",_xlpm.val="Error"),"",_xlpm.val),
_xlpm.Res
)</f>
        <v>#NAME?</v>
      </c>
      <c r="AG91" s="1669" t="e" cm="1">
        <f t="array" aca="1" ref="AG91" ca="1">_xlfn.LET(
_xlpm.val,IF($F91 = "",val_blankRefText,  _xldudf_CX_GET(CX_ENTITY,($F91),AG$11,AG$14,,(AG$60))),
_xlpm.Res, IF(OR(_xlpm.val="",_xlpm.val="Error"),"",_xlpm.val),
_xlpm.Res
)</f>
        <v>#NAME?</v>
      </c>
      <c r="AH91" s="1669" t="e" cm="1">
        <f t="array" aca="1" ref="AH91" ca="1">_xlfn.LET(
_xlpm.val,IF($F91 = "",val_blankRefText,  _xldudf_CX_GET(CX_ENTITY,($F91),AH$11,AH$14,,(AH$60))),
_xlpm.Res, IF(OR(_xlpm.val="",_xlpm.val="Error"),"",_xlpm.val),
_xlpm.Res
)</f>
        <v>#NAME?</v>
      </c>
      <c r="AI91" s="1669" t="e" cm="1">
        <f t="array" aca="1" ref="AI91" ca="1">_xlfn.LET(
_xlpm.val,IF($F91 = "",val_blankRefText,  _xldudf_CX_GET(CX_ENTITY,($F91),AI$11,AI$14,,(AI$60))),
_xlpm.Res, IF(OR(_xlpm.val="",_xlpm.val="Error"),"",_xlpm.val),
_xlpm.Res
)</f>
        <v>#NAME?</v>
      </c>
      <c r="AJ91" s="1669" t="e" cm="1">
        <f t="array" aca="1" ref="AJ91" ca="1">_xlfn.LET(
_xlpm.val,IF($F91 = "",val_blankRefText,  _xldudf_CX_GET(CX_ENTITY,($F91),AJ$11,AJ$14,,(AJ$60))),
_xlpm.Res, IF(OR(_xlpm.val="",_xlpm.val="Error"),"",_xlpm.val),
_xlpm.Res
)</f>
        <v>#NAME?</v>
      </c>
      <c r="AK91" s="1669" t="e" cm="1">
        <f t="array" aca="1" ref="AK91" ca="1">_xlfn.LET(
_xlpm.val,IF($F91 = "",val_blankRefText,  _xldudf_CX_GET(CX_ENTITY,($F91),AK$11,AK$14,,(AK$60))),
_xlpm.Res, IF(OR(_xlpm.val="",_xlpm.val="Error"),"",_xlpm.val),
_xlpm.Res
)</f>
        <v>#NAME?</v>
      </c>
      <c r="AL91" s="1669" t="e" cm="1">
        <f t="array" aca="1" ref="AL91" ca="1">_xlfn.LET(
_xlpm.val,IF($F91 = "",val_blankRefText,  _xldudf_CX_GET(CX_ENTITY,($F91),AL$11,AL$14,,(AL$60))),
_xlpm.Res, IF(OR(_xlpm.val="",_xlpm.val="Error"),"",_xlpm.val),
_xlpm.Res
)</f>
        <v>#NAME?</v>
      </c>
      <c r="AM91" s="1669" t="e" cm="1">
        <f t="array" aca="1" ref="AM91" ca="1">_xlfn.LET(
_xlpm.val,IF($F91 = "",val_blankRefText,  _xldudf_CX_GET(CX_ENTITY,($F91),AM$11,AM$14,,(AM$60))),
_xlpm.Res, IF(OR(_xlpm.val="",_xlpm.val="Error"),"",_xlpm.val),
_xlpm.Res
)</f>
        <v>#NAME?</v>
      </c>
      <c r="AN91" s="1669" t="e" cm="1">
        <f t="array" aca="1" ref="AN91" ca="1">_xlfn.LET(
_xlpm.val,IF($F91 = "",val_blankRefText,  _xldudf_CX_GET(CX_ENTITY,($F91),AN$11,AN$14,,(AN$60))),
_xlpm.Res, IF(OR(_xlpm.val="",_xlpm.val="Error"),"",_xlpm.val),
_xlpm.Res
)</f>
        <v>#NAME?</v>
      </c>
      <c r="AO91" s="1669" t="e" cm="1">
        <f t="array" aca="1" ref="AO91" ca="1">_xlfn.LET(
_xlpm.val,IF($F91 = "",val_blankRefText,  _xldudf_CX_GET(CX_ENTITY,($F91),AO$11,AO$14,,(AO$60))),
_xlpm.Res, IF(OR(_xlpm.val="",_xlpm.val="Error"),"",_xlpm.val),
_xlpm.Res
)</f>
        <v>#NAME?</v>
      </c>
      <c r="AP91" s="1669" t="e" cm="1">
        <f t="array" aca="1" ref="AP91" ca="1">_xlfn.LET(
_xlpm.val,IF($F91 = "",val_blankRefText,  _xldudf_CX_GET(CX_ENTITY,($F91),AP$11,AP$14,,(AP$60))),
_xlpm.Res, IF(OR(_xlpm.val="",_xlpm.val="Error"),"",_xlpm.val),
_xlpm.Res
)</f>
        <v>#NAME?</v>
      </c>
      <c r="AQ91" s="1669" t="e" cm="1">
        <f t="array" aca="1" ref="AQ91" ca="1">_xlfn.LET(
_xlpm.val,IF($F91 = "",val_blankRefText,  _xldudf_CX_GET(CX_ENTITY,($F91),AQ$11,AQ$14,,(AQ$60))),
_xlpm.Res, IF(OR(_xlpm.val="",_xlpm.val="Error"),"",_xlpm.val),
_xlpm.Res
)</f>
        <v>#NAME?</v>
      </c>
      <c r="AR91" s="1669" t="e" cm="1">
        <f t="array" aca="1" ref="AR91" ca="1">_xlfn.LET(
_xlpm.val,IF($F91 = "",val_blankRefText,  _xldudf_CX_GET(CX_ENTITY,($F91),AR$11,AR$14,,(AR$60))),
_xlpm.Res, IF(OR(_xlpm.val="",_xlpm.val="Error"),"",_xlpm.val),
_xlpm.Res
)</f>
        <v>#NAME?</v>
      </c>
      <c r="AS91" s="1669" t="e" cm="1">
        <f t="array" aca="1" ref="AS91" ca="1">_xlfn.LET(
_xlpm.val,IF($F91 = "",val_blankRefText,  _xldudf_CX_GET(CX_ENTITY,($F91),AS$11,AS$14,,(AS$60))),
_xlpm.Res, IF(OR(_xlpm.val="",_xlpm.val="Error"),"",_xlpm.val),
_xlpm.Res
)</f>
        <v>#NAME?</v>
      </c>
      <c r="AT91" s="1669" t="e" cm="1">
        <f t="array" aca="1" ref="AT91" ca="1">_xlfn.LET(
_xlpm.val,IF($F91 = "",val_blankRefText,  _xldudf_CX_GET(CX_ENTITY,($F91),AT$11,AT$14,,(AT$60))),
_xlpm.Res, IF(OR(_xlpm.val="",_xlpm.val="Error"),"",_xlpm.val),
_xlpm.Res
)</f>
        <v>#NAME?</v>
      </c>
      <c r="AU91" s="1669" t="e" cm="1">
        <f t="array" aca="1" ref="AU91" ca="1">_xlfn.LET(
_xlpm.val,IF($F91 = "",val_blankRefText,  _xldudf_CX_GET(CX_ENTITY,($F91),AU$11,AU$14,,(AU$60))),
_xlpm.Res, IF(OR(_xlpm.val="",_xlpm.val="Error"),"",_xlpm.val),
_xlpm.Res
)</f>
        <v>#NAME?</v>
      </c>
      <c r="AV91" s="1669" t="e" cm="1">
        <f t="array" aca="1" ref="AV91" ca="1">_xlfn.LET(
_xlpm.val,IF($F91 = "",val_blankRefText,  _xldudf_CX_GET(CX_ENTITY,($F91),AV$11,AV$14,,(AV$60))),
_xlpm.Res, IF(OR(_xlpm.val="",_xlpm.val="Error"),"",_xlpm.val),
_xlpm.Res
)</f>
        <v>#NAME?</v>
      </c>
      <c r="AW91" s="1669" t="e" cm="1">
        <f t="array" aca="1" ref="AW91" ca="1">_xlfn.LET(
_xlpm.val,IF($F91 = "",val_blankRefText,  _xldudf_CX_GET(CX_ENTITY,($F91),AW$11,AW$14,,(AW$60))),
_xlpm.Res, IF(OR(_xlpm.val="",_xlpm.val="Error"),"",_xlpm.val),
_xlpm.Res
)</f>
        <v>#NAME?</v>
      </c>
      <c r="AX91" s="1669" t="e" cm="1">
        <f t="array" aca="1" ref="AX91" ca="1">_xlfn.LET(
_xlpm.val,IF($F91 = "",val_blankRefText,  _xldudf_CX_GET(CX_ENTITY,($F91),AX$11,AX$14,,(AX$60))),
_xlpm.Res, IF(OR(_xlpm.val="",_xlpm.val="Error"),"",_xlpm.val),
_xlpm.Res
)</f>
        <v>#NAME?</v>
      </c>
      <c r="AY91" s="1669" t="e" cm="1">
        <f t="array" aca="1" ref="AY91" ca="1">_xlfn.LET(
_xlpm.val,IF($F91 = "",val_blankRefText,  _xldudf_CX_GET(CX_ENTITY,($F91),AY$11,AY$14,,(AY$60))),
_xlpm.Res, IF(OR(_xlpm.val="",_xlpm.val="Error"),"",_xlpm.val),
_xlpm.Res
)</f>
        <v>#NAME?</v>
      </c>
      <c r="AZ91" s="1669" t="e" cm="1">
        <f t="array" aca="1" ref="AZ91" ca="1">_xlfn.LET(
_xlpm.val,IF($F91 = "",val_blankRefText,  _xldudf_CX_GET(CX_ENTITY,($F91),AZ$11,AZ$14,,(AZ$60))),
_xlpm.Res, IF(OR(_xlpm.val="",_xlpm.val="Error"),"",_xlpm.val),
_xlpm.Res
)</f>
        <v>#NAME?</v>
      </c>
      <c r="BA91" s="1669" t="e" cm="1">
        <f t="array" aca="1" ref="BA91" ca="1">_xlfn.LET(
_xlpm.val,IF($F91 = "",val_blankRefText,  _xldudf_CX_GET(CX_ENTITY,($F91),BA$11,BA$14,,(BA$60))),
_xlpm.Res, IF(OR(_xlpm.val="",_xlpm.val="Error"),"",_xlpm.val),
_xlpm.Res
)</f>
        <v>#NAME?</v>
      </c>
      <c r="BB91" s="1669" t="e" cm="1">
        <f t="array" aca="1" ref="BB91" ca="1">_xlfn.LET(
_xlpm.val,IF($F91 = "",val_blankRefText,  _xldudf_CX_GET(CX_ENTITY,($F91),BB$11,BB$14,,(BB$60))),
_xlpm.Res, IF(OR(_xlpm.val="",_xlpm.val="Error"),"",_xlpm.val),
_xlpm.Res
)</f>
        <v>#NAME?</v>
      </c>
      <c r="BC91" s="1669" t="e" cm="1">
        <f t="array" aca="1" ref="BC91" ca="1">_xlfn.LET(
_xlpm.val,IF($F91 = "",val_blankRefText,  _xldudf_CX_GET(CX_ENTITY,($F91),BC$11,BC$14,,(BC$60))),
_xlpm.Res, IF(OR(_xlpm.val="",_xlpm.val="Error"),"",_xlpm.val),
_xlpm.Res
)</f>
        <v>#NAME?</v>
      </c>
      <c r="BD91" s="1669" t="e" cm="1">
        <f t="array" aca="1" ref="BD91" ca="1">_xlfn.LET(
_xlpm.val,IF($F91 = "",val_blankRefText,  _xldudf_CX_GET(CX_ENTITY,($F91),BD$11,BD$14,,(BD$60))),
_xlpm.Res, IF(OR(_xlpm.val="",_xlpm.val="Error"),"",_xlpm.val),
_xlpm.Res
)</f>
        <v>#NAME?</v>
      </c>
      <c r="BE91" s="1669" t="e" cm="1">
        <f t="array" aca="1" ref="BE91" ca="1">_xlfn.LET(
_xlpm.val,IF($F91 = "",val_blankRefText,  _xldudf_CX_GET(CX_ENTITY,($F91),BE$11,BE$14,,(BE$60))),
_xlpm.Res, IF(OR(_xlpm.val="",_xlpm.val="Error"),"",_xlpm.val),
_xlpm.Res
)</f>
        <v>#NAME?</v>
      </c>
      <c r="BF91" s="1669" t="e" cm="1">
        <f t="array" aca="1" ref="BF91" ca="1">_xlfn.LET(
_xlpm.val,IF($F91 = "",val_blankRefText,  _xldudf_CX_GET(CX_ENTITY,($F91),BF$11,BF$14,,(BF$60))),
_xlpm.Res, IF(OR(_xlpm.val="",_xlpm.val="Error"),"",_xlpm.val),
_xlpm.Res
)</f>
        <v>#NAME?</v>
      </c>
      <c r="BG91" s="1669" t="e" cm="1">
        <f t="array" aca="1" ref="BG91" ca="1">_xlfn.LET(
_xlpm.val,IF($F91 = "",val_blankRefText,  _xldudf_CX_GET(CX_ENTITY,($F91),BG$11,BG$14,,(BG$60))),
_xlpm.Res, IF(OR(_xlpm.val="",_xlpm.val="Error"),"",_xlpm.val),
_xlpm.Res
)</f>
        <v>#NAME?</v>
      </c>
      <c r="BH91" s="1669" t="e" cm="1">
        <f t="array" aca="1" ref="BH91" ca="1">_xlfn.LET(
_xlpm.val,IF($F91 = "",val_blankRefText,  _xldudf_CX_GET(CX_ENTITY,($F91),BH$11,BH$14,,(BH$60))),
_xlpm.Res, IF(OR(_xlpm.val="",_xlpm.val="Error"),"",_xlpm.val),
_xlpm.Res
)</f>
        <v>#NAME?</v>
      </c>
      <c r="BI91" s="1669" t="e" cm="1">
        <f t="array" aca="1" ref="BI91" ca="1">_xlfn.LET(
_xlpm.val,IF($F91 = "",val_blankRefText,  _xldudf_CX_GET(CX_ENTITY,($F91),BI$11,BI$14,,(BI$60))),
_xlpm.Res, IF(OR(_xlpm.val="",_xlpm.val="Error"),"",_xlpm.val),
_xlpm.Res
)</f>
        <v>#NAME?</v>
      </c>
      <c r="BJ91" s="1669" t="e" cm="1">
        <f t="array" aca="1" ref="BJ91" ca="1">_xlfn.LET(
_xlpm.val,IF($F91 = "",val_blankRefText,  _xldudf_CX_GET(CX_ENTITY,($F91),BJ$11,BJ$14,,(BJ$60))),
_xlpm.Res, IF(OR(_xlpm.val="",_xlpm.val="Error"),"",_xlpm.val),
_xlpm.Res
)</f>
        <v>#NAME?</v>
      </c>
      <c r="BK91" s="1669" t="e" cm="1">
        <f t="array" aca="1" ref="BK91" ca="1">_xlfn.LET(
_xlpm.val,IF($F91 = "",val_blankRefText,  _xldudf_CX_GET(CX_ENTITY,($F91),BK$11,BK$14,,(BK$60))),
_xlpm.Res, IF(OR(_xlpm.val="",_xlpm.val="Error"),"",_xlpm.val),
_xlpm.Res
)</f>
        <v>#NAME?</v>
      </c>
      <c r="BL91" s="1669" t="e" cm="1">
        <f t="array" aca="1" ref="BL91" ca="1">_xlfn.LET(
_xlpm.val,IF($F91 = "",val_blankRefText,  _xldudf_CX_GET(CX_ENTITY,($F91),BL$11,BL$14,,(BL$60))),
_xlpm.Res, IF(OR(_xlpm.val="",_xlpm.val="Error"),"",_xlpm.val),
_xlpm.Res
)</f>
        <v>#NAME?</v>
      </c>
      <c r="BM91" s="1669" t="e" cm="1">
        <f t="array" aca="1" ref="BM91" ca="1">_xlfn.LET(
_xlpm.val,IF($F91 = "",val_blankRefText,  _xldudf_CX_GET(CX_ENTITY,($F91),BM$11,BM$14,,(BM$60))),
_xlpm.Res, IF(OR(_xlpm.val="",_xlpm.val="Error"),"",_xlpm.val),
_xlpm.Res
)</f>
        <v>#NAME?</v>
      </c>
      <c r="BN91" s="1669" t="e" cm="1">
        <f t="array" aca="1" ref="BN91" ca="1">_xlfn.LET(
_xlpm.val,IF($F91 = "",val_blankRefText,  _xldudf_CX_GET(CX_ENTITY,($F91),BN$11,BN$14,,(BN$60))),
_xlpm.Res, IF(OR(_xlpm.val="",_xlpm.val="Error"),"",_xlpm.val),
_xlpm.Res
)</f>
        <v>#NAME?</v>
      </c>
      <c r="BO91" s="2095"/>
      <c r="BP91" s="2095"/>
      <c r="BQ91" s="2095"/>
      <c r="BR91" s="2095"/>
      <c r="BS91" s="2095"/>
      <c r="BT91" s="2095"/>
      <c r="BU91" s="2095"/>
      <c r="BV91" s="2095"/>
      <c r="BW91" s="2095"/>
      <c r="BX91" s="2095"/>
      <c r="BY91" s="2095"/>
      <c r="BZ91" s="2095"/>
      <c r="CA91" s="926"/>
      <c r="CB91" s="921"/>
      <c r="CC91" s="927"/>
      <c r="CD91" s="919" t="e" cm="1">
        <f t="array" aca="1" ref="CD91" ca="1">_xlfn.XLOOKUP(BS!CD$11, array_timeline, BS!$AD91:$BN91)</f>
        <v>#NAME?</v>
      </c>
      <c r="CE91" s="919" t="e" cm="1">
        <f t="array" aca="1" ref="CE91" ca="1">_xlfn.XLOOKUP(BS!CE$11, array_timeline, BS!$AD91:$BN91)</f>
        <v>#NAME?</v>
      </c>
      <c r="CF91" s="925"/>
      <c r="CG91" s="928" t="e">
        <f t="shared" ref="CG91:CH91" ca="1" si="44">CG50</f>
        <v>#NAME?</v>
      </c>
      <c r="CH91" s="928" t="e">
        <f t="shared" ca="1" si="44"/>
        <v>#NAME?</v>
      </c>
      <c r="CI91" s="924"/>
    </row>
    <row r="92" spans="1:87" ht="18">
      <c r="A92" s="693"/>
      <c r="B92" s="577"/>
      <c r="C92" s="577"/>
      <c r="D92" s="577"/>
      <c r="E92" s="577"/>
      <c r="F92" s="577"/>
      <c r="G92" s="401"/>
      <c r="H92" s="585"/>
      <c r="I92" s="401"/>
      <c r="J92" s="30"/>
      <c r="K92" s="30"/>
      <c r="L92" s="578"/>
      <c r="N92" s="158"/>
      <c r="O92" s="101"/>
      <c r="P92" s="52"/>
      <c r="Q92" s="101"/>
      <c r="R92" s="101"/>
      <c r="S92" s="101"/>
      <c r="T92" s="101"/>
      <c r="U92" s="39"/>
      <c r="W92" s="127"/>
      <c r="X92" s="127"/>
      <c r="Y92" s="127"/>
      <c r="Z92" s="127"/>
      <c r="AA92" s="127"/>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C92" s="40"/>
      <c r="CD92" s="40"/>
      <c r="CE92" s="40"/>
      <c r="CF92" s="40"/>
      <c r="CG92" s="40"/>
      <c r="CH92" s="40"/>
      <c r="CI92" s="40"/>
    </row>
  </sheetData>
  <sheetProtection formatColumns="0" formatRows="0" autoFilter="0" pivotTables="0"/>
  <mergeCells count="16">
    <mergeCell ref="CD53:CE53"/>
    <mergeCell ref="CG53:CH53"/>
    <mergeCell ref="CG10:CH10"/>
    <mergeCell ref="Y58:Y59"/>
    <mergeCell ref="C12:C14"/>
    <mergeCell ref="E12:E14"/>
    <mergeCell ref="F12:F14"/>
    <mergeCell ref="CD10:CE10"/>
    <mergeCell ref="W17:W18"/>
    <mergeCell ref="O4:Q4"/>
    <mergeCell ref="J11:J15"/>
    <mergeCell ref="K11:K15"/>
    <mergeCell ref="X58:X59"/>
    <mergeCell ref="W58:W59"/>
    <mergeCell ref="S5:T6"/>
    <mergeCell ref="S9:T10"/>
  </mergeCells>
  <conditionalFormatting sqref="B58:D59">
    <cfRule type="duplicateValues" dxfId="4202" priority="161"/>
  </conditionalFormatting>
  <conditionalFormatting sqref="E4">
    <cfRule type="cellIs" dxfId="4201" priority="209" operator="equal">
      <formula>"Unlinked"</formula>
    </cfRule>
    <cfRule type="cellIs" dxfId="4200" priority="208" operator="equal">
      <formula>"Linked"</formula>
    </cfRule>
  </conditionalFormatting>
  <conditionalFormatting sqref="E20:E59 E61:E92">
    <cfRule type="expression" dxfId="4199" priority="117">
      <formula>fx_hasCX(E20)</formula>
    </cfRule>
  </conditionalFormatting>
  <conditionalFormatting sqref="F20:F49">
    <cfRule type="expression" dxfId="4198" priority="24149">
      <formula>fx_hasCX(F1048415)</formula>
    </cfRule>
  </conditionalFormatting>
  <conditionalFormatting sqref="F50:F59">
    <cfRule type="expression" dxfId="4197" priority="9393">
      <formula>fx_hasCX(F1048444)</formula>
    </cfRule>
  </conditionalFormatting>
  <conditionalFormatting sqref="F61:F90">
    <cfRule type="expression" dxfId="4196" priority="24150">
      <formula>fx_hasCX(F1048454)</formula>
    </cfRule>
  </conditionalFormatting>
  <conditionalFormatting sqref="F91:F92">
    <cfRule type="expression" dxfId="4195" priority="116">
      <formula>fx_hasCX(F1048483)</formula>
    </cfRule>
  </conditionalFormatting>
  <conditionalFormatting sqref="W20:W50">
    <cfRule type="expression" dxfId="4194" priority="25">
      <formula>IF($A$14, IF(CELL("protect", W20) = 0, TRUE, FALSE))</formula>
    </cfRule>
  </conditionalFormatting>
  <conditionalFormatting sqref="W61:W91">
    <cfRule type="expression" dxfId="4193" priority="26">
      <formula>IF($A$14, IF(CELL("protect", W61) = 0, TRUE, FALSE))</formula>
    </cfRule>
  </conditionalFormatting>
  <conditionalFormatting sqref="X20:CH50 W51:CH59 X61:CH91 W17:CH17 X18:CH18 W19:AC19 W60:AC60">
    <cfRule type="expression" dxfId="4192" priority="58">
      <formula>IF($A$14, IF(CELL("protect", W17) = 0, TRUE, FALSE))</formula>
    </cfRule>
  </conditionalFormatting>
  <conditionalFormatting sqref="Z12:Z14">
    <cfRule type="expression" dxfId="4191" priority="78">
      <formula>fmt_shadeOn(Z12)</formula>
    </cfRule>
  </conditionalFormatting>
  <conditionalFormatting sqref="Z55:Z57">
    <cfRule type="expression" dxfId="4190" priority="60">
      <formula>fmt_shadeOn(Z55)</formula>
    </cfRule>
  </conditionalFormatting>
  <conditionalFormatting sqref="AD11:BZ11">
    <cfRule type="expression" dxfId="4189" priority="70">
      <formula>AD$15=1</formula>
    </cfRule>
    <cfRule type="expression" dxfId="4188" priority="69">
      <formula>AD$15=2</formula>
    </cfRule>
  </conditionalFormatting>
  <conditionalFormatting sqref="AD19:BZ91 CD60:CF60 CD61:CH91">
    <cfRule type="expression" dxfId="4187" priority="36">
      <formula>INDEX($I$1:$I$302, ROW(AD19)) = 1</formula>
    </cfRule>
  </conditionalFormatting>
  <conditionalFormatting sqref="AD19:BZ91">
    <cfRule type="expression" dxfId="4186" priority="34">
      <formula>INDEX($I$1:$I$302, ROW(AD19)) = 3</formula>
    </cfRule>
    <cfRule type="expression" dxfId="4185" priority="35">
      <formula>INDEX($I$1:$I$302, ROW(AD19)) = 2</formula>
    </cfRule>
  </conditionalFormatting>
  <conditionalFormatting sqref="AD54:BZ54">
    <cfRule type="expression" dxfId="4184" priority="68">
      <formula>AD$15=1</formula>
    </cfRule>
    <cfRule type="expression" dxfId="4183" priority="67">
      <formula>AD$15=2</formula>
    </cfRule>
  </conditionalFormatting>
  <conditionalFormatting sqref="AD55:BZ91">
    <cfRule type="expression" dxfId="4182" priority="39">
      <formula>_xlfn.SWITCH(     INDEX($X$1:$X$302, ROW(AD55)),     -1, SIGN(AD55) &gt; 0,      1, SIGN(AD55) &lt;0   )</formula>
    </cfRule>
  </conditionalFormatting>
  <conditionalFormatting sqref="AD60:BZ60">
    <cfRule type="expression" dxfId="4181" priority="40">
      <formula>INDEX($H$1:$H$302, ROW(AD60)) = 2</formula>
    </cfRule>
  </conditionalFormatting>
  <conditionalFormatting sqref="AD19:CH19">
    <cfRule type="expression" dxfId="4180" priority="41">
      <formula>IF($A$14, IF(CELL("protect", AD19) = 0, TRUE, FALSE))</formula>
    </cfRule>
  </conditionalFormatting>
  <conditionalFormatting sqref="AD60:CH60">
    <cfRule type="expression" dxfId="4179" priority="27">
      <formula>IF($A$14, IF(CELL("protect", AD60) = 0, TRUE, FALSE))</formula>
    </cfRule>
  </conditionalFormatting>
  <conditionalFormatting sqref="CD20:CE59 X20:BZ53 AA55:BZ56 X55:Y59 AA57:AC58 Z58:Z59 AA59:BZ59 X60:AC60 X61:BZ91 CD61:CE91">
    <cfRule type="expression" dxfId="4178" priority="80">
      <formula>INDEX($H$1:$H$302, ROW(X20)) = 2</formula>
    </cfRule>
  </conditionalFormatting>
  <conditionalFormatting sqref="CD60:CE60">
    <cfRule type="expression" dxfId="4177" priority="38">
      <formula>INDEX($H$1:$H$302, ROW(CD60)) = 2</formula>
    </cfRule>
  </conditionalFormatting>
  <conditionalFormatting sqref="CD60:CF60">
    <cfRule type="expression" dxfId="4176" priority="37">
      <formula>_xlfn.SWITCH(     INDEX($X$1:$X$302, ROW(CD60)),     -1, SIGN(CD60) &gt; 0,      1, SIGN(CD60) &lt;0   )</formula>
    </cfRule>
  </conditionalFormatting>
  <conditionalFormatting sqref="CD20:CH59">
    <cfRule type="expression" dxfId="4175" priority="71">
      <formula>_xlfn.SWITCH(     INDEX($X$1:$X$302, ROW(CD20)),     -1, SIGN(CD20) &gt; 0,      1, SIGN(CD20) &lt;0   )</formula>
    </cfRule>
    <cfRule type="expression" dxfId="4174" priority="66">
      <formula>INDEX($I$1:$I$302, ROW(CD20)) = 1</formula>
    </cfRule>
  </conditionalFormatting>
  <conditionalFormatting sqref="CD20:CH91">
    <cfRule type="expression" dxfId="4173" priority="29">
      <formula>INDEX($I$1:$I$302, ROW(CD20)) = 3</formula>
    </cfRule>
    <cfRule type="expression" dxfId="4172" priority="31">
      <formula>INDEX($I$1:$I$302, ROW(CD20)) = 2</formula>
    </cfRule>
  </conditionalFormatting>
  <conditionalFormatting sqref="CF19 AD19:BZ53 CD61:CH91">
    <cfRule type="expression" dxfId="4171" priority="51">
      <formula>_xlfn.SWITCH(     INDEX($X$1:$X$302, ROW(AD19)),     -1, SIGN(AD19) &gt; 0,      1, SIGN(AD19) &lt;0   )</formula>
    </cfRule>
  </conditionalFormatting>
  <conditionalFormatting sqref="CF19">
    <cfRule type="expression" dxfId="4170" priority="50">
      <formula>INDEX($I$1:$I$302, ROW(CF19)) = 1</formula>
    </cfRule>
  </conditionalFormatting>
  <conditionalFormatting sqref="CF19:CH19">
    <cfRule type="expression" dxfId="4169" priority="45">
      <formula>INDEX($I$1:$I$302, ROW(CF19)) = 2</formula>
    </cfRule>
    <cfRule type="expression" dxfId="4168" priority="43">
      <formula>INDEX($I$1:$I$302, ROW(CF19)) = 3</formula>
    </cfRule>
  </conditionalFormatting>
  <conditionalFormatting sqref="CG19:CH19">
    <cfRule type="expression" dxfId="4167" priority="46">
      <formula>INDEX($H$1:$H$302, ROW($CM19)) = 2</formula>
    </cfRule>
    <cfRule type="expression" dxfId="4166" priority="44">
      <formula>INDEX($I$1:$I$302, ROW(CG19)) = 1</formula>
    </cfRule>
    <cfRule type="expression" dxfId="4165" priority="42">
      <formula>_xlfn.SWITCH(     INDEX($X$1:$X$302, ROW(CG19)),     -1, SIGN(CG19) &gt; 0,      1, SIGN(CG19) &lt;0   )</formula>
    </cfRule>
  </conditionalFormatting>
  <conditionalFormatting sqref="CG20:CH50">
    <cfRule type="expression" dxfId="4164" priority="63">
      <formula>INDEX($H$1:$H$302, ROW(CG20)) = 2</formula>
    </cfRule>
  </conditionalFormatting>
  <conditionalFormatting sqref="CG20:CH59 CG61:CH91">
    <cfRule type="expression" dxfId="4163" priority="62">
      <formula>INDEX($H$1:$H$302, ROW(CG20)) = 2</formula>
    </cfRule>
  </conditionalFormatting>
  <conditionalFormatting sqref="CG60:CH60">
    <cfRule type="expression" dxfId="4162" priority="32">
      <formula>INDEX($H$1:$H$302, ROW($CM60)) = 2</formula>
    </cfRule>
    <cfRule type="expression" dxfId="4161" priority="30">
      <formula>INDEX($I$1:$I$302, ROW(CG60)) = 1</formula>
    </cfRule>
    <cfRule type="expression" dxfId="4160" priority="28">
      <formula>_xlfn.SWITCH(     INDEX($X$1:$X$302, ROW(CG60)),     -1, SIGN(CG60) &gt; 0,      1, SIGN(CG60) &lt;0   )</formula>
    </cfRule>
  </conditionalFormatting>
  <conditionalFormatting sqref="CG61:CH63">
    <cfRule type="expression" dxfId="4159" priority="24">
      <formula>_xlfn.SWITCH(     INDEX($X$1:$X$302, ROW(CG61)),     -1, SIGN(CG61) &gt; 0,      1, SIGN(CG61) &lt;0   )</formula>
    </cfRule>
    <cfRule type="expression" dxfId="4158" priority="23">
      <formula>INDEX($I$1:$I$302, ROW(CG61)) = 1</formula>
    </cfRule>
    <cfRule type="expression" dxfId="4157" priority="22">
      <formula>INDEX($H$1:$H$302, ROW(CG61)) = 2</formula>
    </cfRule>
  </conditionalFormatting>
  <conditionalFormatting sqref="CG65:CH68">
    <cfRule type="expression" dxfId="4156" priority="20">
      <formula>INDEX($I$1:$I$302, ROW(CG65)) = 1</formula>
    </cfRule>
    <cfRule type="expression" dxfId="4155" priority="19">
      <formula>INDEX($H$1:$H$302, ROW(CG65)) = 2</formula>
    </cfRule>
    <cfRule type="expression" dxfId="4154" priority="21">
      <formula>_xlfn.SWITCH(     INDEX($X$1:$X$302, ROW(CG65)),     -1, SIGN(CG65) &gt; 0,      1, SIGN(CG65) &lt;0   )</formula>
    </cfRule>
  </conditionalFormatting>
  <conditionalFormatting sqref="CG70:CH70">
    <cfRule type="expression" dxfId="4153" priority="17">
      <formula>INDEX($I$1:$I$302, ROW(CG70)) = 1</formula>
    </cfRule>
    <cfRule type="expression" dxfId="4152" priority="18">
      <formula>_xlfn.SWITCH(     INDEX($X$1:$X$302, ROW(CG70)),     -1, SIGN(CG70) &gt; 0,      1, SIGN(CG70) &lt;0   )</formula>
    </cfRule>
    <cfRule type="expression" dxfId="4151" priority="16">
      <formula>INDEX($H$1:$H$302, ROW(CG70)) = 2</formula>
    </cfRule>
  </conditionalFormatting>
  <conditionalFormatting sqref="CG72:CH75">
    <cfRule type="expression" dxfId="4150" priority="15">
      <formula>_xlfn.SWITCH(     INDEX($X$1:$X$302, ROW(CG72)),     -1, SIGN(CG72) &gt; 0,      1, SIGN(CG72) &lt;0   )</formula>
    </cfRule>
    <cfRule type="expression" dxfId="4149" priority="14">
      <formula>INDEX($I$1:$I$302, ROW(CG72)) = 1</formula>
    </cfRule>
    <cfRule type="expression" dxfId="4148" priority="13">
      <formula>INDEX($H$1:$H$302, ROW(CG72)) = 2</formula>
    </cfRule>
  </conditionalFormatting>
  <conditionalFormatting sqref="CG77:CH78">
    <cfRule type="expression" dxfId="4147" priority="12">
      <formula>_xlfn.SWITCH(     INDEX($X$1:$X$302, ROW(CG77)),     -1, SIGN(CG77) &gt; 0,      1, SIGN(CG77) &lt;0   )</formula>
    </cfRule>
    <cfRule type="expression" dxfId="4146" priority="10">
      <formula>INDEX($H$1:$H$302, ROW(CG77)) = 2</formula>
    </cfRule>
    <cfRule type="expression" dxfId="4145" priority="11">
      <formula>INDEX($I$1:$I$302, ROW(CG77)) = 1</formula>
    </cfRule>
  </conditionalFormatting>
  <conditionalFormatting sqref="CG80:CH80">
    <cfRule type="expression" dxfId="4144" priority="9">
      <formula>_xlfn.SWITCH(     INDEX($X$1:$X$302, ROW(CG80)),     -1, SIGN(CG80) &gt; 0,      1, SIGN(CG80) &lt;0   )</formula>
    </cfRule>
    <cfRule type="expression" dxfId="4143" priority="8">
      <formula>INDEX($I$1:$I$302, ROW(CG80)) = 1</formula>
    </cfRule>
    <cfRule type="expression" dxfId="4142" priority="7">
      <formula>INDEX($H$1:$H$302, ROW(CG80)) = 2</formula>
    </cfRule>
  </conditionalFormatting>
  <conditionalFormatting sqref="CG82:CH85">
    <cfRule type="expression" dxfId="4141" priority="6">
      <formula>_xlfn.SWITCH(     INDEX($X$1:$X$302, ROW(CG82)),     -1, SIGN(CG82) &gt; 0,      1, SIGN(CG82) &lt;0   )</formula>
    </cfRule>
    <cfRule type="expression" dxfId="4140" priority="5">
      <formula>INDEX($I$1:$I$302, ROW(CG82)) = 1</formula>
    </cfRule>
    <cfRule type="expression" dxfId="4139" priority="4">
      <formula>INDEX($H$1:$H$302, ROW(CG82)) = 2</formula>
    </cfRule>
  </conditionalFormatting>
  <conditionalFormatting sqref="CG88:CH90">
    <cfRule type="expression" dxfId="4138" priority="1">
      <formula>INDEX($H$1:$H$302, ROW(CG88)) = 2</formula>
    </cfRule>
    <cfRule type="expression" dxfId="4137" priority="3">
      <formula>_xlfn.SWITCH(     INDEX($X$1:$X$302, ROW(CG88)),     -1, SIGN(CG88) &gt; 0,      1, SIGN(CG88) &lt;0   )</formula>
    </cfRule>
    <cfRule type="expression" dxfId="4136" priority="2">
      <formula>INDEX($I$1:$I$302, ROW(CG88)) = 1</formula>
    </cfRule>
  </conditionalFormatting>
  <dataValidations count="6">
    <dataValidation allowBlank="1" showInputMessage="1" sqref="AF9:AF12 CD55:CE59 AD11:BZ15 AG4:BZ4 CG5 AE4 CG4:CH4 AG8:BZ12 E4 AO5:BZ7 CF16 AE8:AE12 CC43:CC50 CB66:CB75 CC52:CC57 AH5:AM7 CF56:CF57 CG11:CH60 CF20:CF53 CC67:CC90 CD61:CH92 AD17:AD59 CD12:CE53 CC60:CC64 AE16:BZ59 AD61:BZ92" xr:uid="{85B87DCE-13F7-44B3-BBD2-B120C99BB101}"/>
    <dataValidation allowBlank="1" showInputMessage="1" promptTitle="What is this for?" prompt="You can overwrite the system year end to test the model. Please remove them or switch it to the factual (provided below) to avoid confusion. " sqref="AK6" xr:uid="{E15D8056-4F54-47D8-A3F1-91702452EB6A}"/>
    <dataValidation type="list" allowBlank="1" showInputMessage="1" showErrorMessage="1" sqref="J10:K10" xr:uid="{EDE2F7CC-666F-4036-8F72-D4480B03DFDC}">
      <formula1>"1,0"</formula1>
    </dataValidation>
    <dataValidation allowBlank="1" showInputMessage="1" promptTitle="Company Reporting Currency" prompt="You are not supposed to change the currency display here. " sqref="AM6" xr:uid="{BC8E1487-C9AF-445D-BC20-D27D80A8B4E2}"/>
    <dataValidation type="whole" allowBlank="1" showInputMessage="1" promptTitle="Sign" prompt="1=Positive/Plus, -1 = Negatives/Minus; 0 =Equal_x000a_" sqref="X19:X50 X61:X91" xr:uid="{D1E351F4-D1D2-4B1A-861A-258758604093}">
      <formula1>-1</formula1>
      <formula2>1</formula2>
    </dataValidation>
    <dataValidation type="list" allowBlank="1" showInputMessage="1" showErrorMessage="1" sqref="J4:L4 N4" xr:uid="{C6C61F3D-B8C7-4B06-9206-592CBBD2CCB0}">
      <formula1>"POC,Live Data"</formula1>
    </dataValidation>
  </dataValidations>
  <hyperlinks>
    <hyperlink ref="AE6" location="val_company" display="val_company" xr:uid="{A11F70AE-8E70-4B46-AA07-707A4024D085}"/>
  </hyperlinks>
  <pageMargins left="0.25" right="0.25" top="0.75" bottom="0.75" header="0.3" footer="0.3"/>
  <pageSetup paperSize="8" fitToHeight="0" orientation="landscape" r:id="rId1"/>
  <picture r:id="rId2"/>
  <extLst>
    <ext xmlns:x14="http://schemas.microsoft.com/office/spreadsheetml/2009/9/main" uri="{78C0D931-6437-407d-A8EE-F0AAD7539E65}">
      <x14:conditionalFormattings>
        <x14:conditionalFormatting xmlns:xm="http://schemas.microsoft.com/office/excel/2006/main">
          <x14:cfRule type="iconSet" priority="203" id="{D2D7AB3B-6883-4E15-BD91-7B036CEC4440}">
            <x14:iconSet custom="1">
              <x14:cfvo type="percent">
                <xm:f>0</xm:f>
              </x14:cfvo>
              <x14:cfvo type="num">
                <xm:f>0</xm:f>
              </x14:cfvo>
              <x14:cfvo type="num">
                <xm:f>1</xm:f>
              </x14:cfvo>
              <x14:cfIcon iconSet="5Quarters" iconId="0"/>
              <x14:cfIcon iconSet="4RedToBlack" iconId="1"/>
              <x14:cfIcon iconSet="3Symbols" iconId="1"/>
            </x14:iconSet>
          </x14:cfRule>
          <xm:sqref>J22:K22</xm:sqref>
        </x14:conditionalFormatting>
        <x14:conditionalFormatting xmlns:xm="http://schemas.microsoft.com/office/excel/2006/main">
          <x14:cfRule type="iconSet" priority="183" id="{346C9C9A-3F85-4404-ADED-89682F8C7571}">
            <x14:iconSet custom="1">
              <x14:cfvo type="percent">
                <xm:f>0</xm:f>
              </x14:cfvo>
              <x14:cfvo type="num">
                <xm:f>0</xm:f>
              </x14:cfvo>
              <x14:cfvo type="num">
                <xm:f>1</xm:f>
              </x14:cfvo>
              <x14:cfIcon iconSet="5Quarters" iconId="0"/>
              <x14:cfIcon iconSet="4RedToBlack" iconId="1"/>
              <x14:cfIcon iconSet="3Symbols" iconId="1"/>
            </x14:iconSet>
          </x14:cfRule>
          <xm:sqref>J32:K32 J42:K42</xm:sqref>
        </x14:conditionalFormatting>
        <x14:conditionalFormatting xmlns:xm="http://schemas.microsoft.com/office/excel/2006/main">
          <x14:cfRule type="iconSet" priority="7847" id="{F6A2D99B-C6C2-4E0F-AF5F-7047AAD84728}">
            <x14:iconSet custom="1">
              <x14:cfvo type="percent">
                <xm:f>0</xm:f>
              </x14:cfvo>
              <x14:cfvo type="num">
                <xm:f>0</xm:f>
              </x14:cfvo>
              <x14:cfvo type="num">
                <xm:f>1</xm:f>
              </x14:cfvo>
              <x14:cfIcon iconSet="5Quarters" iconId="0"/>
              <x14:cfIcon iconSet="4RedToBlack" iconId="1"/>
              <x14:cfIcon iconSet="3Symbols" iconId="1"/>
            </x14:iconSet>
          </x14:cfRule>
          <xm:sqref>J64:K64</xm:sqref>
        </x14:conditionalFormatting>
        <x14:conditionalFormatting xmlns:xm="http://schemas.microsoft.com/office/excel/2006/main">
          <x14:cfRule type="iconSet" priority="59" id="{4BA0F6B2-E379-4E2F-9237-B01897151658}">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L20:L91</xm:sqref>
        </x14:conditionalFormatting>
        <x14:conditionalFormatting xmlns:xm="http://schemas.microsoft.com/office/excel/2006/main">
          <x14:cfRule type="iconSet" priority="139" id="{7ACE6500-9CB4-43C4-A00F-5568F2A01AD8}">
            <x14:iconSet custom="1">
              <x14:cfvo type="percent">
                <xm:f>0</xm:f>
              </x14:cfvo>
              <x14:cfvo type="num">
                <xm:f>0</xm:f>
              </x14:cfvo>
              <x14:cfvo type="num">
                <xm:f>1</xm:f>
              </x14:cfvo>
              <x14:cfIcon iconSet="5Quarters" iconId="0"/>
              <x14:cfIcon iconSet="4RedToBlack" iconId="1"/>
              <x14:cfIcon iconSet="3Symbols" iconId="1"/>
            </x14:iconSet>
          </x14:cfRule>
          <xm:sqref>L92</xm:sqref>
        </x14:conditionalFormatting>
        <x14:conditionalFormatting xmlns:xm="http://schemas.microsoft.com/office/excel/2006/main">
          <x14:cfRule type="iconSet" priority="79" id="{B08F7EF4-C2FE-4FDA-89BE-31279AA7EC1E}">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61" id="{C2E7C886-A9B1-451E-9C12-2CC187B6469B}">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Z55:Z57</xm:sqref>
        </x14:conditionalFormatting>
        <x14:conditionalFormatting xmlns:xm="http://schemas.microsoft.com/office/excel/2006/main">
          <x14:cfRule type="iconSet" priority="81" id="{A5D819EC-8F8D-4269-8DA6-786388BA60F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Z60:Z91 Z20:Z53</xm:sqref>
        </x14:conditionalFormatting>
        <x14:conditionalFormatting xmlns:xm="http://schemas.microsoft.com/office/excel/2006/main">
          <x14:cfRule type="iconSet" priority="76" id="{4E683F5E-0DE0-406E-907C-96C84D64189D}">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77" id="{6178D6D6-1F4C-481B-92C3-174D405BFEA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75" id="{0A79AD52-63B0-4EE5-991A-661179A50C7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AD57:BZ57</xm:sqref>
        </x14:conditionalFormatting>
        <x14:conditionalFormatting xmlns:xm="http://schemas.microsoft.com/office/excel/2006/main">
          <x14:cfRule type="iconSet" priority="74" id="{37DDB48E-0ED6-4FF8-AA23-F592365EF9D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AD58:BZ58</xm:sqref>
        </x14:conditionalFormatting>
        <x14:conditionalFormatting xmlns:xm="http://schemas.microsoft.com/office/excel/2006/main">
          <x14:cfRule type="iconSet" priority="72" id="{5F45C301-BCB8-46CE-92CD-BE0BACA480E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CG17:CH17</xm:sqref>
        </x14:conditionalFormatting>
        <x14:conditionalFormatting xmlns:xm="http://schemas.microsoft.com/office/excel/2006/main">
          <x14:cfRule type="iconSet" priority="73" id="{29D63407-3614-45B2-94DF-6F22A14CA80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CG58:CH58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xr:uid="{173FF163-4FFE-41FD-B8C2-7A71475B112C}">
          <x14:formula1>
            <xm:f>Developer!$B$52:$B$55</xm:f>
          </x14:formula1>
          <xm:sqref>AL6</xm:sqref>
        </x14:dataValidation>
        <x14:dataValidation type="list" allowBlank="1" showInputMessage="1" showErrorMessage="1" xr:uid="{14533B96-A04B-4181-8360-71C2986EECDC}">
          <x14:formula1>
            <xm:f>_xlfn.ANCHORARRAY(Developer!#REF!)</xm:f>
          </x14:formula1>
          <xm:sqref>H4:I4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BE9-CE69-4A6B-938C-698DB99F85CD}">
  <sheetPr codeName="Sheet30">
    <tabColor rgb="FFC00000"/>
  </sheetPr>
  <dimension ref="A1:AX635"/>
  <sheetViews>
    <sheetView zoomScale="55" zoomScaleNormal="55" workbookViewId="0">
      <selection activeCell="AL211" sqref="AL211"/>
    </sheetView>
  </sheetViews>
  <sheetFormatPr defaultRowHeight="15.5" outlineLevelRow="1"/>
  <cols>
    <col min="1" max="1" width="30" bestFit="1" customWidth="1"/>
    <col min="2" max="2" width="26.53515625" bestFit="1" customWidth="1"/>
    <col min="3" max="3" width="36.69140625" bestFit="1" customWidth="1"/>
    <col min="4" max="4" width="30" bestFit="1" customWidth="1"/>
    <col min="5" max="5" width="18.84375" bestFit="1" customWidth="1"/>
    <col min="6" max="6" width="10.23046875" bestFit="1" customWidth="1"/>
    <col min="7" max="9" width="34.84375" bestFit="1" customWidth="1"/>
    <col min="10" max="21" width="8.84375" customWidth="1"/>
    <col min="22" max="37" width="9" bestFit="1" customWidth="1"/>
  </cols>
  <sheetData>
    <row r="1" spans="1:9" ht="132" customHeight="1">
      <c r="A1" t="s">
        <v>1857</v>
      </c>
    </row>
    <row r="2" spans="1:9" ht="18" customHeight="1" collapsed="1">
      <c r="A2" s="1188" t="s">
        <v>900</v>
      </c>
      <c r="B2" s="1187"/>
      <c r="C2" s="1187"/>
      <c r="D2" s="1187"/>
      <c r="E2" s="1187"/>
      <c r="F2" s="1187"/>
      <c r="G2" s="1187"/>
      <c r="H2" s="1187"/>
      <c r="I2" s="1187"/>
    </row>
    <row r="3" spans="1:9" outlineLevel="1"/>
    <row r="4" spans="1:9" outlineLevel="1"/>
    <row r="5" spans="1:9" outlineLevel="1">
      <c r="A5" s="116" t="s">
        <v>901</v>
      </c>
    </row>
    <row r="6" spans="1:9" outlineLevel="1"/>
    <row r="7" spans="1:9" ht="15.75" customHeight="1" outlineLevel="1">
      <c r="A7" s="1592" t="str" cm="1">
        <f t="array" ref="A7">_xlfn.XLOOKUP(val_company,_xlfn.VSTACK(PM_Support[COMPANY_NAME], tbl_added_com[COMPANY_NAME]), _xlfn.VSTACK(PM_Support[COMPANY_ENTITY_ID], tbl_added_com[COMPANY_ENTITY_ID]),"N/A")</f>
        <v>W06f9Irq7</v>
      </c>
    </row>
    <row r="8" spans="1:9" ht="15.75" customHeight="1" outlineLevel="1">
      <c r="A8" s="1591" t="s">
        <v>1450</v>
      </c>
      <c r="B8" s="2265"/>
      <c r="F8" s="721"/>
    </row>
    <row r="9" spans="1:9" outlineLevel="1"/>
    <row r="10" spans="1:9" outlineLevel="1">
      <c r="A10" s="1592" t="s">
        <v>903</v>
      </c>
    </row>
    <row r="11" spans="1:9" outlineLevel="1">
      <c r="A11" s="1296">
        <v>0</v>
      </c>
      <c r="B11" s="2265"/>
    </row>
    <row r="12" spans="1:9" outlineLevel="1"/>
    <row r="13" spans="1:9" outlineLevel="1">
      <c r="A13" s="1592" t="s">
        <v>904</v>
      </c>
    </row>
    <row r="14" spans="1:9" outlineLevel="1">
      <c r="A14" s="1296">
        <v>37</v>
      </c>
    </row>
    <row r="15" spans="1:9" outlineLevel="1"/>
    <row r="16" spans="1:9" outlineLevel="1">
      <c r="A16" s="35" t="s">
        <v>905</v>
      </c>
    </row>
    <row r="17" spans="1:9" outlineLevel="1">
      <c r="A17" s="2066" t="str" cm="1">
        <f t="array" aca="1" ref="A17" ca="1">_xlfn.LET(
  _xlpm._Attr, "Reported EBITDA",
  _xlpm._Per,  "Month",
  _xlpm._Scen, fx_scenarioConverter("Actual"),
  _xlpm._From, val_currentFYE,
  _xlpm._Max,  12,
  _xlpm.F,
  _xlfn.LAMBDA(_xlpm.ME,_xlpm.Date,
    _xlfn.LET(
    _xlpm.L, _xlpm.Date &gt;= EOMONTH( _xlpm._From, - _xlpm._Max),
    _xlpm.Cx, _xldudf_CX_GET(CX_ENTITY, _xlpm._Attr, _xlpm.Date, _xlpm._Per, , _xlpm._Scen),
    IF(_xlpm.L, IF(_xlpm.Cx="", _xlpm.ME(_xlpm.ME, EOMONTH( _xlpm.Date, -1)), _xlpm.Date), "Limit is reached."))),
  IFERROR( _xlpm.F(_xlpm.F, _xlpm._From),"n/a")
)</f>
        <v>n/a</v>
      </c>
    </row>
    <row r="18" spans="1:9" outlineLevel="1"/>
    <row r="19" spans="1:9" outlineLevel="1"/>
    <row r="20" spans="1:9" outlineLevel="1">
      <c r="A20" s="1592" t="s">
        <v>28</v>
      </c>
    </row>
    <row r="21" spans="1:9" outlineLevel="1">
      <c r="A21" s="1296" t="e" cm="1">
        <f t="array" aca="1" ref="A21" ca="1">_xldudf_CX_GET(CX_ENTITY,"fiscal_year_end")</f>
        <v>#NAME?</v>
      </c>
      <c r="B21" s="2265"/>
    </row>
    <row r="22" spans="1:9" outlineLevel="1"/>
    <row r="23" spans="1:9" outlineLevel="1">
      <c r="A23" s="1592" t="s">
        <v>906</v>
      </c>
    </row>
    <row r="24" spans="1:9" outlineLevel="1">
      <c r="A24" s="1296" t="e" cm="1">
        <f t="array" aca="1" ref="A24" ca="1">_xldudf_CX_GET(CX_ENTITY,"reporting_currency")</f>
        <v>#NAME?</v>
      </c>
      <c r="B24" s="2265"/>
    </row>
    <row r="25" spans="1:9" outlineLevel="1"/>
    <row r="26" spans="1:9" outlineLevel="1"/>
    <row r="27" spans="1:9" ht="19.899999999999999" customHeight="1" outlineLevel="1"/>
    <row r="28" spans="1:9" ht="20">
      <c r="A28" s="1124" t="s">
        <v>907</v>
      </c>
      <c r="B28" s="1124"/>
      <c r="C28" s="1124"/>
      <c r="D28" s="1124"/>
      <c r="E28" s="1124"/>
      <c r="F28" s="1124"/>
      <c r="G28" s="1124"/>
      <c r="H28" s="1124"/>
      <c r="I28" s="1124"/>
    </row>
    <row r="29" spans="1:9" outlineLevel="1"/>
    <row r="30" spans="1:9" outlineLevel="1">
      <c r="D30" t="s">
        <v>1773</v>
      </c>
      <c r="E30" t="s">
        <v>1774</v>
      </c>
      <c r="F30" t="s">
        <v>268</v>
      </c>
    </row>
    <row r="31" spans="1:9" outlineLevel="1">
      <c r="D31" s="2618">
        <v>46052.509054386574</v>
      </c>
      <c r="E31" s="2619">
        <v>0.50905439814814812</v>
      </c>
      <c r="F31" s="4">
        <v>46052</v>
      </c>
    </row>
    <row r="32" spans="1:9" outlineLevel="1"/>
    <row r="33" outlineLevel="1"/>
    <row r="34" outlineLevel="1"/>
    <row r="35" outlineLevel="1"/>
    <row r="36" outlineLevel="1"/>
    <row r="37" outlineLevel="1"/>
    <row r="38" outlineLevel="1"/>
    <row r="39" outlineLevel="1"/>
    <row r="40" outlineLevel="1"/>
    <row r="41" outlineLevel="1"/>
    <row r="42" outlineLevel="1"/>
    <row r="43" outlineLevel="1"/>
    <row r="44" outlineLevel="1"/>
    <row r="45" outlineLevel="1"/>
    <row r="46" outlineLevel="1"/>
    <row r="47" ht="11.25" customHeight="1" outlineLevel="1"/>
    <row r="48" ht="11.25" customHeight="1" outlineLevel="1"/>
    <row r="49" spans="1:9" ht="19.5" customHeight="1">
      <c r="A49" s="1124" t="s">
        <v>908</v>
      </c>
      <c r="B49" s="1124"/>
      <c r="C49" s="1124"/>
      <c r="D49" s="1124"/>
      <c r="E49" s="1124"/>
      <c r="F49" s="1124"/>
      <c r="G49" s="1124"/>
      <c r="H49" s="1124"/>
      <c r="I49" s="1124"/>
    </row>
    <row r="50" spans="1:9" outlineLevel="1"/>
    <row r="51" spans="1:9" outlineLevel="1">
      <c r="B51" s="1688" t="s">
        <v>909</v>
      </c>
      <c r="C51" s="1688" t="s">
        <v>910</v>
      </c>
    </row>
    <row r="52" spans="1:9" outlineLevel="1">
      <c r="B52" t="s">
        <v>103</v>
      </c>
      <c r="C52" s="7">
        <v>1</v>
      </c>
    </row>
    <row r="53" spans="1:9" outlineLevel="1">
      <c r="B53" t="s">
        <v>911</v>
      </c>
      <c r="C53" s="6">
        <v>1000</v>
      </c>
    </row>
    <row r="54" spans="1:9" outlineLevel="1">
      <c r="B54" t="s">
        <v>33</v>
      </c>
      <c r="C54" s="6">
        <v>1000000</v>
      </c>
    </row>
    <row r="55" spans="1:9" outlineLevel="1">
      <c r="B55" t="s">
        <v>912</v>
      </c>
      <c r="C55" s="6">
        <v>10000000</v>
      </c>
    </row>
    <row r="56" spans="1:9" outlineLevel="1"/>
    <row r="57" spans="1:9" outlineLevel="1"/>
    <row r="58" spans="1:9" outlineLevel="1"/>
    <row r="59" spans="1:9" ht="20">
      <c r="A59" s="1124" t="s">
        <v>908</v>
      </c>
      <c r="B59" s="1124"/>
      <c r="C59" s="1124"/>
      <c r="D59" s="1124"/>
      <c r="E59" s="1124"/>
      <c r="F59" s="1124"/>
      <c r="G59" s="1124"/>
      <c r="H59" s="1124"/>
      <c r="I59" s="1124"/>
    </row>
    <row r="60" spans="1:9" outlineLevel="1"/>
    <row r="61" spans="1:9" outlineLevel="1">
      <c r="B61" t="s">
        <v>160</v>
      </c>
    </row>
    <row r="62" spans="1:9" outlineLevel="1">
      <c r="B62" t="s">
        <v>177</v>
      </c>
    </row>
    <row r="63" spans="1:9" outlineLevel="1">
      <c r="B63" t="s">
        <v>169</v>
      </c>
    </row>
    <row r="64" spans="1:9" outlineLevel="1">
      <c r="B64" t="s">
        <v>156</v>
      </c>
      <c r="E64" t="s">
        <v>913</v>
      </c>
    </row>
    <row r="65" spans="2:5" outlineLevel="1">
      <c r="B65" t="s">
        <v>113</v>
      </c>
    </row>
    <row r="66" spans="2:5" outlineLevel="1">
      <c r="B66" t="s">
        <v>113</v>
      </c>
      <c r="E66" cm="1">
        <f t="array" ref="E66">_xlfn.XMATCH(LOWER(E64&amp;"*"), LOWER(Developer!$B$61:$B$72)&amp;"*",2,1)</f>
        <v>1</v>
      </c>
    </row>
    <row r="67" spans="2:5" outlineLevel="1">
      <c r="B67" t="s">
        <v>129</v>
      </c>
    </row>
    <row r="68" spans="2:5" outlineLevel="1">
      <c r="B68" t="s">
        <v>133</v>
      </c>
    </row>
    <row r="69" spans="2:5" outlineLevel="1">
      <c r="B69" t="s">
        <v>141</v>
      </c>
    </row>
    <row r="70" spans="2:5" outlineLevel="1">
      <c r="B70" t="s">
        <v>145</v>
      </c>
    </row>
    <row r="71" spans="2:5" outlineLevel="1">
      <c r="B71" t="s">
        <v>153</v>
      </c>
      <c r="E71" t="e">
        <f ca="1">_xlfn.SINGLE(IFERROR(_xlfn.LET( _xlpm.currentdate, val_asOfDate, _xlpm.financialYearEndMonth,MONTH(Developer!$D$255), _xlpm.fdate,EOMONTH(_xlpm.currentdate,12-_xlpm.financialYearEndMonth), _xlpm.yearEnd,EOMONTH(DATE(YEAR(_xlpm.fdate),_xlpm.financialYearEndMonth,1),0),_xlpm.yearEnd ),val_currentFYE))</f>
        <v>#NAME?</v>
      </c>
    </row>
    <row r="72" spans="2:5" outlineLevel="1">
      <c r="B72" t="s">
        <v>914</v>
      </c>
    </row>
    <row r="73" spans="2:5" outlineLevel="1"/>
    <row r="74" spans="2:5" outlineLevel="1"/>
    <row r="76" spans="2:5" hidden="1" outlineLevel="1"/>
    <row r="77" spans="2:5" hidden="1" outlineLevel="1"/>
    <row r="78" spans="2:5" hidden="1" outlineLevel="1"/>
    <row r="79" spans="2:5" hidden="1" outlineLevel="1"/>
    <row r="80" spans="2:5" hidden="1" outlineLevel="1"/>
    <row r="81" spans="1:39" hidden="1" outlineLevel="1"/>
    <row r="82" spans="1:39" hidden="1" outlineLevel="1"/>
    <row r="83" spans="1:39" hidden="1" outlineLevel="1"/>
    <row r="84" spans="1:39" hidden="1" outlineLevel="1"/>
    <row r="85" spans="1:39" hidden="1" outlineLevel="1"/>
    <row r="86" spans="1:39" hidden="1" outlineLevel="1"/>
    <row r="87" spans="1:39" hidden="1" outlineLevel="1"/>
    <row r="88" spans="1:39" hidden="1" outlineLevel="1"/>
    <row r="89" spans="1:39" hidden="1" outlineLevel="1"/>
    <row r="90" spans="1:39" hidden="1" outlineLevel="1"/>
    <row r="91" spans="1:39" hidden="1" outlineLevel="1"/>
    <row r="92" spans="1:39" hidden="1" outlineLevel="1">
      <c r="F92" s="286"/>
    </row>
    <row r="93" spans="1:39" hidden="1" outlineLevel="1">
      <c r="F93" s="286"/>
    </row>
    <row r="94" spans="1:39" ht="20" collapsed="1">
      <c r="A94" s="1124" t="s">
        <v>915</v>
      </c>
      <c r="B94" s="1124"/>
      <c r="C94" s="1124"/>
      <c r="D94" s="1124"/>
      <c r="E94" s="1124"/>
      <c r="F94" s="1124"/>
      <c r="G94" s="1124"/>
      <c r="H94" s="1124"/>
      <c r="I94" s="1124"/>
    </row>
    <row r="95" spans="1:39" outlineLevel="1"/>
    <row r="96" spans="1:39" ht="17.5" outlineLevel="1">
      <c r="A96" t="s">
        <v>916</v>
      </c>
      <c r="B96" s="721" cm="1">
        <f t="array" ref="B96:AL96">EOMONTH(val_asOfDate,_xlfn.SEQUENCE(1,37, 12 - MONTH( val_asOfDate ),-1))</f>
        <v>46022</v>
      </c>
      <c r="C96" s="721">
        <v>45991</v>
      </c>
      <c r="D96" s="721">
        <v>45961</v>
      </c>
      <c r="E96" s="721">
        <v>45930</v>
      </c>
      <c r="F96" s="721">
        <v>45900</v>
      </c>
      <c r="G96" s="721">
        <v>45869</v>
      </c>
      <c r="H96" s="721">
        <v>45838</v>
      </c>
      <c r="I96" s="2355">
        <v>45808</v>
      </c>
      <c r="J96" s="721">
        <v>45777</v>
      </c>
      <c r="K96" s="721">
        <v>45747</v>
      </c>
      <c r="L96" s="721">
        <v>45716</v>
      </c>
      <c r="M96" s="721">
        <v>45688</v>
      </c>
      <c r="N96" s="721">
        <v>45657</v>
      </c>
      <c r="O96" s="721">
        <v>45626</v>
      </c>
      <c r="P96" s="721">
        <v>45596</v>
      </c>
      <c r="Q96" s="721">
        <v>45565</v>
      </c>
      <c r="R96" s="721">
        <v>45535</v>
      </c>
      <c r="S96" s="721">
        <v>45504</v>
      </c>
      <c r="T96" s="721">
        <v>45473</v>
      </c>
      <c r="U96" s="721">
        <v>45443</v>
      </c>
      <c r="V96" s="721">
        <v>45412</v>
      </c>
      <c r="W96" s="721">
        <v>45382</v>
      </c>
      <c r="X96" s="721">
        <v>45351</v>
      </c>
      <c r="Y96" s="721">
        <v>45322</v>
      </c>
      <c r="Z96" s="721">
        <v>45291</v>
      </c>
      <c r="AA96" s="721">
        <v>45260</v>
      </c>
      <c r="AB96" s="721">
        <v>45230</v>
      </c>
      <c r="AC96" s="721">
        <v>45199</v>
      </c>
      <c r="AD96" s="721">
        <v>45169</v>
      </c>
      <c r="AE96" s="721">
        <v>45138</v>
      </c>
      <c r="AF96" s="721">
        <v>45107</v>
      </c>
      <c r="AG96" s="721">
        <v>45077</v>
      </c>
      <c r="AH96" s="721">
        <v>45046</v>
      </c>
      <c r="AI96" s="721">
        <v>45016</v>
      </c>
      <c r="AJ96" s="721">
        <v>44985</v>
      </c>
      <c r="AK96" s="721">
        <v>44957</v>
      </c>
      <c r="AL96" s="721">
        <v>44926</v>
      </c>
      <c r="AM96" s="721"/>
    </row>
    <row r="97" spans="1:50" ht="17.5" outlineLevel="1">
      <c r="A97" t="s">
        <v>917</v>
      </c>
      <c r="B97" s="721" cm="1">
        <f t="array" ref="B97:AL97">_xlfn.LET(_xlpm.asof, (val_asOfDate),
_xlpm.quarterEnd, EOMONTH( _xlpm.asof, 3-MOD(MONTH(_xlpm.asof),3)),
_xlpm.Seq, EOMONTH(_xlpm.asof, _xlfn.SEQUENCE(37,1,0,-1)),
_xlpm.Result, _xlfn._xlws.SORT(_xlpm.Seq,,1),
_xlfn.TOROW(_xlpm.Result))</f>
        <v>44926</v>
      </c>
      <c r="C97" s="721">
        <v>44957</v>
      </c>
      <c r="D97" s="721">
        <v>44985</v>
      </c>
      <c r="E97" s="721">
        <v>45016</v>
      </c>
      <c r="F97" s="721">
        <v>45046</v>
      </c>
      <c r="G97" s="721">
        <v>45077</v>
      </c>
      <c r="H97" s="721">
        <v>45107</v>
      </c>
      <c r="I97" s="2355">
        <v>45138</v>
      </c>
      <c r="J97" s="721">
        <v>45169</v>
      </c>
      <c r="K97" s="721">
        <v>45199</v>
      </c>
      <c r="L97" s="721">
        <v>45230</v>
      </c>
      <c r="M97" s="721">
        <v>45260</v>
      </c>
      <c r="N97" s="721">
        <v>45291</v>
      </c>
      <c r="O97" s="721">
        <v>45322</v>
      </c>
      <c r="P97" s="721">
        <v>45351</v>
      </c>
      <c r="Q97" s="721">
        <v>45382</v>
      </c>
      <c r="R97" s="721">
        <v>45412</v>
      </c>
      <c r="S97" s="721">
        <v>45443</v>
      </c>
      <c r="T97" s="721">
        <v>45473</v>
      </c>
      <c r="U97" s="721">
        <v>45504</v>
      </c>
      <c r="V97" s="721">
        <v>45535</v>
      </c>
      <c r="W97" s="721">
        <v>45565</v>
      </c>
      <c r="X97" s="721">
        <v>45596</v>
      </c>
      <c r="Y97" s="721">
        <v>45626</v>
      </c>
      <c r="Z97" s="721">
        <v>45657</v>
      </c>
      <c r="AA97" s="721">
        <v>45688</v>
      </c>
      <c r="AB97" s="721">
        <v>45716</v>
      </c>
      <c r="AC97" s="721">
        <v>45747</v>
      </c>
      <c r="AD97" s="721">
        <v>45777</v>
      </c>
      <c r="AE97" s="721">
        <v>45808</v>
      </c>
      <c r="AF97" s="721">
        <v>45838</v>
      </c>
      <c r="AG97" s="721">
        <v>45869</v>
      </c>
      <c r="AH97" s="721">
        <v>45900</v>
      </c>
      <c r="AI97" s="721">
        <v>45930</v>
      </c>
      <c r="AJ97" s="721">
        <v>45961</v>
      </c>
      <c r="AK97" s="721">
        <v>45991</v>
      </c>
      <c r="AL97" s="721">
        <v>46022</v>
      </c>
      <c r="AM97" s="721"/>
    </row>
    <row r="98" spans="1:50" s="721" customFormat="1" ht="17.5" outlineLevel="1">
      <c r="A98" s="1876" t="s">
        <v>918</v>
      </c>
      <c r="B98" s="1877" t="e" cm="1">
        <f t="array" aca="1" ref="B98:AX98" ca="1">fx_getRollingDates(val_asOfDate, MONTH(val_currentFYE), 1, 49)</f>
        <v>#NAME?</v>
      </c>
      <c r="C98" s="1877" t="e">
        <f ca="1"/>
        <v>#NAME?</v>
      </c>
      <c r="D98" s="1877" t="e">
        <f ca="1"/>
        <v>#NAME?</v>
      </c>
      <c r="E98" s="1877" t="e">
        <f ca="1"/>
        <v>#NAME?</v>
      </c>
      <c r="F98" s="1877" t="e">
        <f ca="1"/>
        <v>#NAME?</v>
      </c>
      <c r="G98" s="1877" t="e">
        <f ca="1"/>
        <v>#NAME?</v>
      </c>
      <c r="H98" s="1877" t="e">
        <f ca="1"/>
        <v>#NAME?</v>
      </c>
      <c r="I98" s="2356" t="e">
        <f ca="1"/>
        <v>#NAME?</v>
      </c>
      <c r="J98" s="1877" t="e">
        <f ca="1"/>
        <v>#NAME?</v>
      </c>
      <c r="K98" s="1877" t="e">
        <f ca="1"/>
        <v>#NAME?</v>
      </c>
      <c r="L98" s="1877" t="e">
        <f ca="1"/>
        <v>#NAME?</v>
      </c>
      <c r="M98" s="1877" t="e">
        <f ca="1"/>
        <v>#NAME?</v>
      </c>
      <c r="N98" s="1877" t="e">
        <f ca="1"/>
        <v>#NAME?</v>
      </c>
      <c r="O98" s="1877" t="e">
        <f ca="1"/>
        <v>#NAME?</v>
      </c>
      <c r="P98" s="1877" t="e">
        <f ca="1"/>
        <v>#NAME?</v>
      </c>
      <c r="Q98" s="1877" t="e">
        <f ca="1"/>
        <v>#NAME?</v>
      </c>
      <c r="R98" s="1877" t="e">
        <f ca="1"/>
        <v>#NAME?</v>
      </c>
      <c r="S98" s="1877" t="e">
        <f ca="1"/>
        <v>#NAME?</v>
      </c>
      <c r="T98" s="1877" t="e">
        <f ca="1"/>
        <v>#NAME?</v>
      </c>
      <c r="U98" s="1877" t="e">
        <f ca="1"/>
        <v>#NAME?</v>
      </c>
      <c r="V98" s="1877" t="e">
        <f ca="1"/>
        <v>#NAME?</v>
      </c>
      <c r="W98" s="1877" t="e">
        <f ca="1"/>
        <v>#NAME?</v>
      </c>
      <c r="X98" s="1877" t="e">
        <f ca="1"/>
        <v>#NAME?</v>
      </c>
      <c r="Y98" s="1877" t="e">
        <f ca="1"/>
        <v>#NAME?</v>
      </c>
      <c r="Z98" s="1877" t="e">
        <f ca="1"/>
        <v>#NAME?</v>
      </c>
      <c r="AA98" s="1877" t="e">
        <f ca="1"/>
        <v>#NAME?</v>
      </c>
      <c r="AB98" s="1877" t="e">
        <f ca="1"/>
        <v>#NAME?</v>
      </c>
      <c r="AC98" s="1877" t="e">
        <f ca="1"/>
        <v>#NAME?</v>
      </c>
      <c r="AD98" s="1877" t="e">
        <f ca="1"/>
        <v>#NAME?</v>
      </c>
      <c r="AE98" s="1877" t="e">
        <f ca="1"/>
        <v>#NAME?</v>
      </c>
      <c r="AF98" s="1877" t="e">
        <f ca="1"/>
        <v>#NAME?</v>
      </c>
      <c r="AG98" s="1877" t="e">
        <f ca="1"/>
        <v>#NAME?</v>
      </c>
      <c r="AH98" s="1877" t="e">
        <f ca="1"/>
        <v>#NAME?</v>
      </c>
      <c r="AI98" s="1877" t="e">
        <f ca="1"/>
        <v>#NAME?</v>
      </c>
      <c r="AJ98" s="1877" t="e">
        <f ca="1"/>
        <v>#NAME?</v>
      </c>
      <c r="AK98" s="1877" t="e">
        <f ca="1"/>
        <v>#NAME?</v>
      </c>
      <c r="AL98" s="1877" t="e">
        <f ca="1"/>
        <v>#NAME?</v>
      </c>
      <c r="AM98" s="1877" t="e">
        <f ca="1"/>
        <v>#NAME?</v>
      </c>
      <c r="AN98" s="1877" t="e">
        <f ca="1"/>
        <v>#NAME?</v>
      </c>
      <c r="AO98" s="1877" t="e">
        <f ca="1"/>
        <v>#NAME?</v>
      </c>
      <c r="AP98" s="1877" t="e">
        <f ca="1"/>
        <v>#NAME?</v>
      </c>
      <c r="AQ98" s="1877" t="e">
        <f ca="1"/>
        <v>#NAME?</v>
      </c>
      <c r="AR98" s="1877" t="e">
        <f ca="1"/>
        <v>#NAME?</v>
      </c>
      <c r="AS98" s="1877" t="e">
        <f ca="1"/>
        <v>#NAME?</v>
      </c>
      <c r="AT98" s="1877" t="e">
        <f ca="1"/>
        <v>#NAME?</v>
      </c>
      <c r="AU98" s="1877" t="e">
        <f ca="1"/>
        <v>#NAME?</v>
      </c>
      <c r="AV98" s="1877" t="e">
        <f ca="1"/>
        <v>#NAME?</v>
      </c>
      <c r="AW98" s="1877" t="e">
        <f ca="1"/>
        <v>#NAME?</v>
      </c>
      <c r="AX98" s="1877" t="e">
        <f ca="1"/>
        <v>#NAME?</v>
      </c>
    </row>
    <row r="99" spans="1:50" outlineLevel="1"/>
    <row r="100" spans="1:50" outlineLevel="1"/>
    <row r="101" spans="1:50" ht="20">
      <c r="A101" s="1124" t="s">
        <v>919</v>
      </c>
      <c r="B101" s="1124"/>
      <c r="C101" s="1124"/>
      <c r="D101" s="1124"/>
      <c r="E101" s="1124"/>
      <c r="F101" s="1124"/>
      <c r="G101" s="1124"/>
      <c r="H101" s="1124"/>
      <c r="I101" s="1124"/>
    </row>
    <row r="102" spans="1:50" outlineLevel="1"/>
    <row r="103" spans="1:50" ht="17.5" outlineLevel="1">
      <c r="B103" s="2344"/>
      <c r="I103" s="2344"/>
    </row>
    <row r="104" spans="1:50" outlineLevel="1">
      <c r="B104" s="2267" t="s">
        <v>920</v>
      </c>
      <c r="C104" s="2267" t="s">
        <v>903</v>
      </c>
      <c r="D104" s="2267" t="s">
        <v>921</v>
      </c>
      <c r="E104" s="9"/>
      <c r="F104" s="187" t="s">
        <v>922</v>
      </c>
    </row>
    <row r="105" spans="1:50" outlineLevel="1">
      <c r="B105" t="s">
        <v>103</v>
      </c>
      <c r="C105" t="s">
        <v>197</v>
      </c>
      <c r="D105" t="s">
        <v>103</v>
      </c>
      <c r="F105" s="188" t="str" cm="1">
        <f t="array" ref="F105">fx_scenarioConverter("Actual")</f>
        <v>Actual</v>
      </c>
      <c r="I105" s="11"/>
    </row>
    <row r="106" spans="1:50" outlineLevel="1">
      <c r="B106" t="s">
        <v>231</v>
      </c>
      <c r="C106" t="s">
        <v>202</v>
      </c>
      <c r="D106" t="s">
        <v>231</v>
      </c>
      <c r="F106" s="188"/>
      <c r="I106" s="11"/>
    </row>
    <row r="107" spans="1:50" outlineLevel="1">
      <c r="B107" t="s">
        <v>473</v>
      </c>
      <c r="C107" t="s">
        <v>923</v>
      </c>
      <c r="D107" t="s">
        <v>473</v>
      </c>
      <c r="F107" s="188"/>
      <c r="I107" s="11"/>
    </row>
    <row r="108" spans="1:50" outlineLevel="1">
      <c r="B108" t="s">
        <v>570</v>
      </c>
      <c r="C108" t="s">
        <v>924</v>
      </c>
      <c r="D108" t="s">
        <v>570</v>
      </c>
      <c r="I108" s="11"/>
    </row>
    <row r="109" spans="1:50" outlineLevel="1">
      <c r="I109" s="11"/>
    </row>
    <row r="110" spans="1:50" outlineLevel="1">
      <c r="I110" s="11"/>
    </row>
    <row r="111" spans="1:50" outlineLevel="1">
      <c r="I111" s="11"/>
    </row>
    <row r="112" spans="1:50" ht="20">
      <c r="A112" s="1124" t="s">
        <v>31</v>
      </c>
      <c r="B112" s="1124"/>
      <c r="C112" s="1124"/>
      <c r="D112" s="1124"/>
      <c r="E112" s="1124"/>
      <c r="F112" s="1124"/>
      <c r="G112" s="1124"/>
      <c r="H112" s="1124"/>
      <c r="I112" s="1124"/>
    </row>
    <row r="113" spans="1:9" outlineLevel="1">
      <c r="I113" s="11"/>
    </row>
    <row r="114" spans="1:9" outlineLevel="1">
      <c r="B114" s="2266" t="s">
        <v>31</v>
      </c>
      <c r="C114" s="2266" t="s">
        <v>925</v>
      </c>
      <c r="D114" s="2266" t="s">
        <v>926</v>
      </c>
      <c r="E114" s="2266" t="s">
        <v>927</v>
      </c>
      <c r="I114" s="11"/>
    </row>
    <row r="115" spans="1:9" outlineLevel="1">
      <c r="B115" t="s">
        <v>928</v>
      </c>
      <c r="C115" t="s">
        <v>929</v>
      </c>
      <c r="D115" t="s">
        <v>930</v>
      </c>
      <c r="E115" t="s">
        <v>931</v>
      </c>
      <c r="I115" s="11"/>
    </row>
    <row r="116" spans="1:9" outlineLevel="1">
      <c r="B116" t="s">
        <v>932</v>
      </c>
      <c r="C116" t="s">
        <v>933</v>
      </c>
      <c r="D116" t="s">
        <v>934</v>
      </c>
      <c r="E116" t="s">
        <v>935</v>
      </c>
      <c r="I116" s="11"/>
    </row>
    <row r="117" spans="1:9" outlineLevel="1">
      <c r="B117" t="s">
        <v>936</v>
      </c>
      <c r="C117" t="s">
        <v>937</v>
      </c>
      <c r="D117" t="s">
        <v>938</v>
      </c>
      <c r="E117" t="s">
        <v>939</v>
      </c>
      <c r="I117" s="11"/>
    </row>
    <row r="118" spans="1:9" outlineLevel="1">
      <c r="B118" t="s">
        <v>940</v>
      </c>
      <c r="C118" t="s">
        <v>941</v>
      </c>
      <c r="D118" s="717" t="s">
        <v>942</v>
      </c>
      <c r="E118" t="s">
        <v>943</v>
      </c>
      <c r="I118" s="11"/>
    </row>
    <row r="119" spans="1:9" outlineLevel="1">
      <c r="B119" t="s">
        <v>944</v>
      </c>
      <c r="C119" t="s">
        <v>945</v>
      </c>
      <c r="D119" t="s">
        <v>946</v>
      </c>
      <c r="E119" t="s">
        <v>947</v>
      </c>
      <c r="I119" s="11"/>
    </row>
    <row r="120" spans="1:9" outlineLevel="1"/>
    <row r="121" spans="1:9" outlineLevel="1"/>
    <row r="122" spans="1:9" outlineLevel="1"/>
    <row r="123" spans="1:9" ht="20">
      <c r="A123" s="1124" t="s">
        <v>948</v>
      </c>
      <c r="B123" s="1124"/>
      <c r="C123" s="1124"/>
      <c r="D123" s="1124"/>
      <c r="E123" s="1124"/>
      <c r="F123" s="1124"/>
      <c r="G123" s="1124"/>
      <c r="H123" s="1124"/>
      <c r="I123" s="1124"/>
    </row>
    <row r="124" spans="1:9" outlineLevel="1"/>
    <row r="125" spans="1:9" outlineLevel="1">
      <c r="B125" s="1" t="s">
        <v>949</v>
      </c>
      <c r="D125" s="1" t="s">
        <v>950</v>
      </c>
      <c r="F125" s="1" t="s">
        <v>143</v>
      </c>
    </row>
    <row r="126" spans="1:9" outlineLevel="1">
      <c r="A126">
        <v>0</v>
      </c>
      <c r="B126" t="s">
        <v>113</v>
      </c>
      <c r="D126" t="s">
        <v>951</v>
      </c>
      <c r="F126" t="s">
        <v>145</v>
      </c>
    </row>
    <row r="127" spans="1:9" outlineLevel="1">
      <c r="A127">
        <v>1</v>
      </c>
      <c r="B127" t="s">
        <v>610</v>
      </c>
      <c r="D127" t="s">
        <v>209</v>
      </c>
      <c r="F127" t="s">
        <v>209</v>
      </c>
    </row>
    <row r="128" spans="1:9" outlineLevel="1">
      <c r="A128">
        <v>2</v>
      </c>
      <c r="B128" t="s">
        <v>821</v>
      </c>
      <c r="D128" t="s">
        <v>200</v>
      </c>
      <c r="F128" t="s">
        <v>200</v>
      </c>
    </row>
    <row r="129" spans="1:9" outlineLevel="1">
      <c r="D129" t="s">
        <v>205</v>
      </c>
      <c r="F129" t="s">
        <v>205</v>
      </c>
    </row>
    <row r="130" spans="1:9" outlineLevel="1">
      <c r="D130" t="s">
        <v>201</v>
      </c>
      <c r="F130" t="s">
        <v>201</v>
      </c>
    </row>
    <row r="131" spans="1:9" outlineLevel="1">
      <c r="D131" t="s">
        <v>952</v>
      </c>
      <c r="F131" t="s">
        <v>952</v>
      </c>
    </row>
    <row r="132" spans="1:9" ht="16" outlineLevel="1" thickBot="1"/>
    <row r="133" spans="1:9" ht="16" outlineLevel="1" thickBot="1">
      <c r="B133" s="511" t="s">
        <v>953</v>
      </c>
      <c r="D133" s="511" t="s">
        <v>660</v>
      </c>
    </row>
    <row r="134" spans="1:9" outlineLevel="1">
      <c r="B134" t="str" cm="1">
        <f t="array" ref="B134">_xlfn.LET(
_xlpm.Input,B133,
_xlpm.RemoveReporeted,SUBSTITUTE(_xlpm.Input,"Reported",""),
_xlpm.RemoveAdjusted, SUBSTITUTE(_xlpm.RemoveReporeted, "Adjusted",""),
_xlpm.Final,  "Adjusted "&amp;TRIM(_xlpm.RemoveAdjusted),
_xlfn.SWITCH(
TRUE,
OR( _xlpm.Input="", _xlpm.Input = "Please select your Revenue Proxy", _xlpm.Input="Other (please specify here)"),
"Please select from above",
_xlpm.Final
)
)</f>
        <v>Please select from above</v>
      </c>
      <c r="D134" t="str" cm="1">
        <f t="array" ref="D134">_xlfn.LET(
_xlpm.Input, D133,
_xlpm.RemoveReporeted,SUBSTITUTE(_xlpm.Input,"Reported",""),
_xlpm.RemoveAdjusted, SUBSTITUTE(_xlpm.RemoveReporeted, "Adjusted",""),
_xlpm.Final,  "Adjusted "&amp;TRIM(_xlpm.RemoveAdjusted),
_xlfn.SWITCH(
TRUE,
OR( _xlpm.Input="", _xlpm.Input = "Please select your Earning Proxy", _xlpm.Input="Other (please specify here)"),
"Please select from above",
_xlpm.Final
)
)</f>
        <v>Adjusted EBIT</v>
      </c>
    </row>
    <row r="135" spans="1:9" outlineLevel="1"/>
    <row r="136" spans="1:9" outlineLevel="1"/>
    <row r="137" spans="1:9" ht="20">
      <c r="A137" s="1124" t="s">
        <v>954</v>
      </c>
      <c r="B137" s="1124"/>
      <c r="C137" s="1124"/>
      <c r="D137" s="1124"/>
      <c r="E137" s="1124"/>
      <c r="F137" s="1124"/>
      <c r="G137" s="1124"/>
      <c r="H137" s="1124"/>
      <c r="I137" s="1124"/>
    </row>
    <row r="138" spans="1:9" outlineLevel="1"/>
    <row r="139" spans="1:9" outlineLevel="1">
      <c r="B139" s="2266" t="s">
        <v>955</v>
      </c>
      <c r="C139" s="2266" t="s">
        <v>956</v>
      </c>
      <c r="D139" s="2266" t="s">
        <v>957</v>
      </c>
      <c r="E139" s="2266" t="s">
        <v>958</v>
      </c>
      <c r="H139" s="1" t="s">
        <v>959</v>
      </c>
    </row>
    <row r="140" spans="1:9" outlineLevel="1">
      <c r="B140" t="s">
        <v>960</v>
      </c>
      <c r="C140" t="s">
        <v>961</v>
      </c>
      <c r="D140" s="37" t="e" vm="15">
        <f t="shared" ref="D140:D156" si="0">_xlfn.IMAGE(C140)</f>
        <v>#VALUE!</v>
      </c>
    </row>
    <row r="141" spans="1:9" outlineLevel="1">
      <c r="B141" t="s">
        <v>962</v>
      </c>
      <c r="C141" t="s">
        <v>963</v>
      </c>
      <c r="D141" s="37" t="e" vm="16">
        <f t="shared" si="0"/>
        <v>#VALUE!</v>
      </c>
      <c r="E141" t="e" vm="17">
        <v>#VALUE!</v>
      </c>
      <c r="H141" s="99" t="e" cm="1" vm="5">
        <f t="array" ref="H141">_xlfn.LAMBDA(_xlpm.IconName, _xlfn.XLOOKUP(_xlpm.IconName, tbl_icon[Icon name],tbl_icon[Image]))("find")</f>
        <v>#VALUE!</v>
      </c>
    </row>
    <row r="142" spans="1:9" outlineLevel="1">
      <c r="B142" t="s">
        <v>964</v>
      </c>
      <c r="C142" t="s">
        <v>965</v>
      </c>
      <c r="D142" s="37" t="e" vm="18">
        <f t="shared" si="0"/>
        <v>#VALUE!</v>
      </c>
      <c r="E142" t="e" vm="19">
        <v>#VALUE!</v>
      </c>
    </row>
    <row r="143" spans="1:9" outlineLevel="1">
      <c r="B143" t="s">
        <v>966</v>
      </c>
      <c r="C143" s="715" t="s">
        <v>967</v>
      </c>
      <c r="D143" s="37" t="e" vm="20">
        <f t="shared" si="0"/>
        <v>#VALUE!</v>
      </c>
      <c r="E143" t="e" vm="21">
        <v>#VALUE!</v>
      </c>
      <c r="H143" t="e" cm="1" vm="5">
        <f t="array" ref="H143">fx_getIcon("find")</f>
        <v>#VALUE!</v>
      </c>
    </row>
    <row r="144" spans="1:9" outlineLevel="1">
      <c r="B144" t="s">
        <v>968</v>
      </c>
      <c r="C144" s="715" t="s">
        <v>969</v>
      </c>
      <c r="D144" s="37" t="e" vm="22">
        <f t="shared" si="0"/>
        <v>#VALUE!</v>
      </c>
    </row>
    <row r="145" spans="2:6" outlineLevel="1">
      <c r="B145" t="s">
        <v>970</v>
      </c>
      <c r="C145" s="715" t="s">
        <v>971</v>
      </c>
      <c r="D145" s="37" t="e" vm="23">
        <f t="shared" si="0"/>
        <v>#VALUE!</v>
      </c>
    </row>
    <row r="146" spans="2:6" outlineLevel="1">
      <c r="B146" t="s">
        <v>972</v>
      </c>
      <c r="C146" s="715" t="s">
        <v>973</v>
      </c>
      <c r="D146" s="37" t="e" vm="24">
        <f t="shared" si="0"/>
        <v>#VALUE!</v>
      </c>
      <c r="F146" t="e" vm="5">
        <f>_xlfn.XLOOKUP("find", tbl_icon[Icon name],tbl_icon[Image])</f>
        <v>#VALUE!</v>
      </c>
    </row>
    <row r="147" spans="2:6" outlineLevel="1">
      <c r="B147" t="s">
        <v>974</v>
      </c>
      <c r="C147" s="732" t="s">
        <v>975</v>
      </c>
      <c r="D147" s="37" t="e" vm="25">
        <f t="shared" si="0"/>
        <v>#VALUE!</v>
      </c>
    </row>
    <row r="148" spans="2:6" outlineLevel="1">
      <c r="B148" t="s">
        <v>976</v>
      </c>
      <c r="C148" s="732" t="s">
        <v>977</v>
      </c>
      <c r="D148" s="37" t="e" vm="26">
        <f t="shared" si="0"/>
        <v>#VALUE!</v>
      </c>
      <c r="E148" t="e" vm="27">
        <v>#VALUE!</v>
      </c>
    </row>
    <row r="149" spans="2:6" outlineLevel="1">
      <c r="B149" t="s">
        <v>978</v>
      </c>
      <c r="C149" s="732" t="s">
        <v>979</v>
      </c>
      <c r="D149" s="37" t="e" vm="28">
        <f t="shared" si="0"/>
        <v>#VALUE!</v>
      </c>
    </row>
    <row r="150" spans="2:6" outlineLevel="1">
      <c r="C150" s="732" t="s">
        <v>980</v>
      </c>
      <c r="D150" s="37" t="e" vm="29">
        <f t="shared" si="0"/>
        <v>#VALUE!</v>
      </c>
    </row>
    <row r="151" spans="2:6" outlineLevel="1">
      <c r="B151" t="s">
        <v>981</v>
      </c>
      <c r="C151" s="732" t="s">
        <v>982</v>
      </c>
      <c r="D151" s="37" t="e" vm="30">
        <f t="shared" si="0"/>
        <v>#VALUE!</v>
      </c>
    </row>
    <row r="152" spans="2:6" outlineLevel="1">
      <c r="B152" t="s">
        <v>983</v>
      </c>
      <c r="C152" s="732" t="s">
        <v>984</v>
      </c>
      <c r="D152" s="37" t="e" vm="31">
        <f t="shared" si="0"/>
        <v>#VALUE!</v>
      </c>
    </row>
    <row r="153" spans="2:6" outlineLevel="1">
      <c r="B153" t="s">
        <v>985</v>
      </c>
      <c r="C153" s="732" t="s">
        <v>986</v>
      </c>
      <c r="D153" s="37" t="e" vm="32">
        <f t="shared" si="0"/>
        <v>#VALUE!</v>
      </c>
    </row>
    <row r="154" spans="2:6" outlineLevel="1">
      <c r="B154" t="s">
        <v>987</v>
      </c>
      <c r="C154" s="732" t="s">
        <v>988</v>
      </c>
      <c r="D154" s="37" t="e" vm="33">
        <f t="shared" si="0"/>
        <v>#VALUE!</v>
      </c>
    </row>
    <row r="155" spans="2:6" outlineLevel="1">
      <c r="B155" t="s">
        <v>989</v>
      </c>
      <c r="C155" s="732" t="s">
        <v>990</v>
      </c>
      <c r="D155" s="37" t="e" vm="34">
        <f t="shared" si="0"/>
        <v>#VALUE!</v>
      </c>
    </row>
    <row r="156" spans="2:6" outlineLevel="1">
      <c r="B156" t="s">
        <v>991</v>
      </c>
      <c r="C156" s="732" t="s">
        <v>992</v>
      </c>
      <c r="D156" s="37" t="e" vm="35">
        <f t="shared" si="0"/>
        <v>#VALUE!</v>
      </c>
    </row>
    <row r="157" spans="2:6" outlineLevel="1">
      <c r="B157" t="s">
        <v>993</v>
      </c>
      <c r="C157" s="732" t="s">
        <v>994</v>
      </c>
      <c r="D157" s="37" t="e" vm="36">
        <f>_xlfn.IMAGE(C157)</f>
        <v>#VALUE!</v>
      </c>
      <c r="E157" t="e" vm="37">
        <v>#VALUE!</v>
      </c>
    </row>
    <row r="158" spans="2:6" outlineLevel="1">
      <c r="B158" t="s">
        <v>995</v>
      </c>
      <c r="C158" s="1082" t="s">
        <v>996</v>
      </c>
      <c r="D158" s="37" t="e" vm="38">
        <f>_xlfn.IMAGE(C158)</f>
        <v>#VALUE!</v>
      </c>
      <c r="E158" t="e" vm="39">
        <v>#VALUE!</v>
      </c>
    </row>
    <row r="159" spans="2:6" outlineLevel="1">
      <c r="B159" t="s">
        <v>997</v>
      </c>
      <c r="C159" s="1082" t="s">
        <v>998</v>
      </c>
      <c r="D159" s="37" t="e" vm="40">
        <f>_xlfn.IMAGE(C159)</f>
        <v>#VALUE!</v>
      </c>
      <c r="E159" t="e" vm="41">
        <v>#VALUE!</v>
      </c>
    </row>
    <row r="160" spans="2:6" outlineLevel="1"/>
    <row r="161" spans="1:9" ht="20">
      <c r="A161" s="1124" t="s">
        <v>999</v>
      </c>
      <c r="B161" s="1124"/>
      <c r="C161" s="1124"/>
      <c r="D161" s="1124"/>
      <c r="E161" s="1124"/>
      <c r="F161" s="1124"/>
      <c r="G161" s="1124"/>
      <c r="H161" s="1124"/>
      <c r="I161" s="1124"/>
    </row>
    <row r="162" spans="1:9" outlineLevel="1"/>
    <row r="163" spans="1:9" outlineLevel="1">
      <c r="B163" s="2268" t="str" cm="1">
        <f t="array" ref="B163:D163">_xlfn.TOROW(_xlfn.UNIQUE(tbl_adjExample[Type]),1)</f>
        <v>Type I</v>
      </c>
      <c r="C163" s="2268" t="str">
        <v>Type II</v>
      </c>
      <c r="D163" s="2268" t="str">
        <v>Type III</v>
      </c>
      <c r="E163" s="1617"/>
      <c r="F163" s="1" t="s">
        <v>1000</v>
      </c>
    </row>
    <row r="164" spans="1:9" outlineLevel="1">
      <c r="B164" s="1618" t="str" cm="1">
        <f t="array" ref="B164:B180">_xlfn.VSTACK("Select, enter text or leave as blank.", _xlfn._xlws.FILTER(tbl_adjExample[Items], tbl_adjExample[Type]=Developer!B$163),"")</f>
        <v>Select, enter text or leave as blank.</v>
      </c>
      <c r="C164" s="1618" t="str" cm="1">
        <f t="array" ref="C164:C167">_xlfn.VSTACK("Select, enter text or leave as blank.", _xlfn._xlws.FILTER(tbl_adjExample[Items], tbl_adjExample[Type]=Developer!C$163),"")</f>
        <v>Select, enter text or leave as blank.</v>
      </c>
      <c r="D164" s="1620" t="str" cm="1">
        <f t="array" ref="D164:D168">_xlfn.VSTACK("Select, enter text or leave as blank.", _xlfn._xlws.FILTER(tbl_adjExample[Items], tbl_adjExample[Type]=Developer!D$163),"")</f>
        <v>Select, enter text or leave as blank.</v>
      </c>
      <c r="E164" s="1617"/>
      <c r="F164" s="109" t="s">
        <v>1001</v>
      </c>
      <c r="G164" s="44"/>
      <c r="H164" s="44"/>
      <c r="I164" s="110"/>
    </row>
    <row r="165" spans="1:9" outlineLevel="1">
      <c r="B165" s="1621" t="str">
        <v>Legal settlements</v>
      </c>
      <c r="C165" s="1618" t="str">
        <v>Accounting Adjustments (incl. IFRS16 Adjustments)</v>
      </c>
      <c r="D165" s="1621" t="str">
        <v>Future cost saving</v>
      </c>
      <c r="E165" s="1617"/>
    </row>
    <row r="166" spans="1:9" outlineLevel="1">
      <c r="B166" s="1621" t="str">
        <v>Environmental or Regulatory Costs</v>
      </c>
      <c r="C166" s="1618" t="str">
        <v>Full year impact of M&amp;A (incl. Spin-off)</v>
      </c>
      <c r="D166" s="1617" t="str">
        <v>Future synergies</v>
      </c>
      <c r="E166" s="1617"/>
      <c r="F166" s="116" t="s">
        <v>1002</v>
      </c>
    </row>
    <row r="167" spans="1:9" outlineLevel="1">
      <c r="B167" s="1621" t="str">
        <v>Extraordinary Items</v>
      </c>
      <c r="C167" t="str">
        <v/>
      </c>
      <c r="D167" s="1621" t="str">
        <v>Future performance result from pricing change</v>
      </c>
      <c r="E167" s="1617"/>
      <c r="F167" t="s">
        <v>1003</v>
      </c>
    </row>
    <row r="168" spans="1:9" outlineLevel="1">
      <c r="B168" s="1621" t="str">
        <v>Restructuring costs</v>
      </c>
      <c r="D168" s="1621" t="str">
        <v/>
      </c>
      <c r="E168" s="1617"/>
      <c r="F168" s="111" t="s">
        <v>1004</v>
      </c>
    </row>
    <row r="169" spans="1:9" outlineLevel="1">
      <c r="B169" s="1621" t="str">
        <v>Non-recurring professional fees</v>
      </c>
      <c r="D169" s="1621"/>
      <c r="E169" s="1617"/>
    </row>
    <row r="170" spans="1:9" outlineLevel="1">
      <c r="B170" s="1621" t="str">
        <v>Covid Impacts</v>
      </c>
      <c r="D170" s="1621"/>
      <c r="E170" s="1617"/>
      <c r="F170" s="115" t="s">
        <v>1005</v>
      </c>
    </row>
    <row r="171" spans="1:9" outlineLevel="1">
      <c r="B171" s="1621" t="str">
        <v>Non-core Income / Expenses</v>
      </c>
      <c r="C171" s="1621"/>
      <c r="D171" s="1621"/>
      <c r="E171" s="1617"/>
      <c r="F171" s="111" t="s">
        <v>1004</v>
      </c>
    </row>
    <row r="172" spans="1:9" outlineLevel="1">
      <c r="B172" s="1621" t="str">
        <v>Discontinued operations / start-ups</v>
      </c>
      <c r="C172" s="1621"/>
      <c r="D172" s="1621"/>
      <c r="E172" s="1617"/>
    </row>
    <row r="173" spans="1:9" outlineLevel="1">
      <c r="B173" s="1621" t="str">
        <v>Stock-based compensation</v>
      </c>
      <c r="C173" s="1621"/>
      <c r="D173" s="1621"/>
      <c r="E173" s="1617"/>
    </row>
    <row r="174" spans="1:9" outlineLevel="1">
      <c r="B174" s="1621" t="str">
        <v>FX related (Unrealised Gains)</v>
      </c>
      <c r="C174" s="1621"/>
      <c r="D174" s="1621"/>
      <c r="E174" s="1617"/>
    </row>
    <row r="175" spans="1:9" outlineLevel="1">
      <c r="B175" s="1621" t="str">
        <v>Impairments</v>
      </c>
      <c r="C175" s="1621"/>
      <c r="D175" s="1621"/>
      <c r="E175" s="1617"/>
      <c r="F175" t="str">
        <f>IF(TRUE, "")</f>
        <v/>
      </c>
    </row>
    <row r="176" spans="1:9" outlineLevel="1">
      <c r="B176" s="1621" t="str">
        <v>M&amp;A / Transaction Fees</v>
      </c>
      <c r="C176" s="1621"/>
      <c r="D176" s="1621"/>
      <c r="E176" s="1617"/>
    </row>
    <row r="177" spans="2:9" outlineLevel="1">
      <c r="B177" s="1622" t="str">
        <v>Management Incentive Cost (incl. Earn-Out)</v>
      </c>
      <c r="C177" s="1622"/>
      <c r="D177" s="1622"/>
      <c r="E177" s="1617"/>
    </row>
    <row r="178" spans="2:9">
      <c r="B178" t="str">
        <v>Capitalized development costs (IAS 38)</v>
      </c>
    </row>
    <row r="179" spans="2:9">
      <c r="B179" t="str">
        <v>Capitalized commissions (IFRS 15)</v>
      </c>
      <c r="D179">
        <v>1</v>
      </c>
      <c r="E179">
        <v>2</v>
      </c>
      <c r="F179">
        <v>3</v>
      </c>
      <c r="G179">
        <v>4</v>
      </c>
      <c r="H179">
        <v>5</v>
      </c>
      <c r="I179">
        <v>6</v>
      </c>
    </row>
    <row r="180" spans="2:9">
      <c r="B180" t="str">
        <v/>
      </c>
      <c r="D180" cm="1">
        <f t="array" ref="D180">_xlfn.TAKE(PL!$Y$26:$Y$31, D179)</f>
        <v>2</v>
      </c>
      <c r="E180" cm="1">
        <f t="array" ref="E180:E181">_xlfn.TAKE(PL!$Y$26:$Y$31, E179)</f>
        <v>2</v>
      </c>
      <c r="F180" cm="1">
        <f t="array" ref="F180:F182">_xlfn.TAKE(PL!$Y$26:$Y$31, F179)</f>
        <v>2</v>
      </c>
      <c r="G180" cm="1">
        <f t="array" ref="G180:G183">_xlfn.TAKE(PL!$Y$26:$Y$31, G179)</f>
        <v>2</v>
      </c>
      <c r="H180" cm="1">
        <f t="array" ref="H180:H184">_xlfn.TAKE(PL!$Y$26:$Y$31, H179)</f>
        <v>2</v>
      </c>
      <c r="I180" cm="1">
        <f t="array" ref="I180:I185">_xlfn.TAKE(PL!$Y$26:$Y$31, I179)</f>
        <v>2</v>
      </c>
    </row>
    <row r="181" spans="2:9">
      <c r="E181">
        <v>2</v>
      </c>
      <c r="F181">
        <v>2</v>
      </c>
      <c r="G181">
        <v>2</v>
      </c>
      <c r="H181">
        <v>2</v>
      </c>
      <c r="I181">
        <v>2</v>
      </c>
    </row>
    <row r="182" spans="2:9">
      <c r="B182" s="1618" t="str" cm="1">
        <f t="array" ref="B182:B198">_xlfn.VSTACK("Select, enter text or leave as blank.", _xlfn._xlws.FILTER(tbl_adjExample[Items], tbl_adjExample[Type]=Developer!B$163),"")</f>
        <v>Select, enter text or leave as blank.</v>
      </c>
      <c r="F182">
        <v>2</v>
      </c>
      <c r="G182">
        <v>2</v>
      </c>
      <c r="H182">
        <v>2</v>
      </c>
      <c r="I182">
        <v>2</v>
      </c>
    </row>
    <row r="183" spans="2:9">
      <c r="B183" s="1621" t="str">
        <v>Legal settlements</v>
      </c>
      <c r="G183">
        <v>2</v>
      </c>
      <c r="H183">
        <v>2</v>
      </c>
      <c r="I183">
        <v>2</v>
      </c>
    </row>
    <row r="184" spans="2:9">
      <c r="B184" s="1621" t="str">
        <v>Environmental or Regulatory Costs</v>
      </c>
      <c r="H184">
        <v>2</v>
      </c>
      <c r="I184">
        <v>2</v>
      </c>
    </row>
    <row r="185" spans="2:9">
      <c r="B185" s="1621" t="str">
        <v>Extraordinary Items</v>
      </c>
      <c r="I185">
        <v>2</v>
      </c>
    </row>
    <row r="186" spans="2:9">
      <c r="B186" s="1621" t="str">
        <v>Restructuring costs</v>
      </c>
    </row>
    <row r="187" spans="2:9">
      <c r="B187" s="1621" t="str">
        <v>Non-recurring professional fees</v>
      </c>
    </row>
    <row r="188" spans="2:9">
      <c r="B188" s="1621" t="str">
        <v>Covid Impacts</v>
      </c>
    </row>
    <row r="189" spans="2:9">
      <c r="B189" s="1621" t="str">
        <v>Non-core Income / Expenses</v>
      </c>
      <c r="D189" t="str" cm="1">
        <f t="array" ref="D189:D205">_xlfn._xlws.FILTER(_xlfn.ANCHORARRAY($B$182), ISNUMBER(_xlfn.XMATCH(_xlfn.ANCHORARRAY($B$182),_xlfn.ANCHORARRAY( D$180)))=FALSE)</f>
        <v>Select, enter text or leave as blank.</v>
      </c>
      <c r="E189" t="str" cm="1">
        <f t="array" ref="E189:E205">_xlfn._xlws.FILTER(_xlfn.ANCHORARRAY($B$182), ISNUMBER(_xlfn.XMATCH(_xlfn.ANCHORARRAY($B$182),_xlfn.ANCHORARRAY( E$180)))=FALSE)</f>
        <v>Select, enter text or leave as blank.</v>
      </c>
      <c r="F189" t="str" cm="1">
        <f t="array" ref="F189:F205">_xlfn._xlws.FILTER(_xlfn.ANCHORARRAY($B$182), ISNUMBER(_xlfn.XMATCH(_xlfn.ANCHORARRAY($B$182),_xlfn.ANCHORARRAY( F$180)))=FALSE)</f>
        <v>Select, enter text or leave as blank.</v>
      </c>
      <c r="G189" t="str" cm="1">
        <f t="array" ref="G189:G205">_xlfn._xlws.FILTER(_xlfn.ANCHORARRAY($B$182), ISNUMBER(_xlfn.XMATCH(_xlfn.ANCHORARRAY($B$182),_xlfn.ANCHORARRAY( G$180)))=FALSE)</f>
        <v>Select, enter text or leave as blank.</v>
      </c>
      <c r="H189" t="str" cm="1">
        <f t="array" ref="H189:H205">_xlfn._xlws.FILTER(_xlfn.ANCHORARRAY($B$182), ISNUMBER(_xlfn.XMATCH(_xlfn.ANCHORARRAY($B$182),_xlfn.ANCHORARRAY( H$180)))=FALSE)</f>
        <v>Select, enter text or leave as blank.</v>
      </c>
      <c r="I189" t="str" cm="1">
        <f t="array" ref="I189:I205">_xlfn._xlws.FILTER(_xlfn.ANCHORARRAY($B$182), ISNUMBER(_xlfn.XMATCH(_xlfn.ANCHORARRAY($B$182),_xlfn.ANCHORARRAY( I$180)))=FALSE)</f>
        <v>Select, enter text or leave as blank.</v>
      </c>
    </row>
    <row r="190" spans="2:9">
      <c r="B190" s="1621" t="str">
        <v>Discontinued operations / start-ups</v>
      </c>
      <c r="D190" t="str">
        <v>Legal settlements</v>
      </c>
      <c r="E190" t="str">
        <v>Legal settlements</v>
      </c>
      <c r="F190" t="str">
        <v>Legal settlements</v>
      </c>
      <c r="G190" t="str">
        <v>Legal settlements</v>
      </c>
      <c r="H190" t="str">
        <v>Legal settlements</v>
      </c>
      <c r="I190" t="str">
        <v>Legal settlements</v>
      </c>
    </row>
    <row r="191" spans="2:9">
      <c r="B191" s="1621" t="str">
        <v>Stock-based compensation</v>
      </c>
      <c r="D191" t="str">
        <v>Environmental or Regulatory Costs</v>
      </c>
      <c r="E191" t="str">
        <v>Environmental or Regulatory Costs</v>
      </c>
      <c r="F191" t="str">
        <v>Environmental or Regulatory Costs</v>
      </c>
      <c r="G191" t="str">
        <v>Environmental or Regulatory Costs</v>
      </c>
      <c r="H191" t="str">
        <v>Environmental or Regulatory Costs</v>
      </c>
      <c r="I191" t="str">
        <v>Environmental or Regulatory Costs</v>
      </c>
    </row>
    <row r="192" spans="2:9">
      <c r="B192" s="1621" t="str">
        <v>FX related (Unrealised Gains)</v>
      </c>
      <c r="D192" t="str">
        <v>Extraordinary Items</v>
      </c>
      <c r="E192" t="str">
        <v>Extraordinary Items</v>
      </c>
      <c r="F192" t="str">
        <v>Extraordinary Items</v>
      </c>
      <c r="G192" t="str">
        <v>Extraordinary Items</v>
      </c>
      <c r="H192" t="str">
        <v>Extraordinary Items</v>
      </c>
      <c r="I192" t="str">
        <v>Extraordinary Items</v>
      </c>
    </row>
    <row r="193" spans="1:9">
      <c r="B193" s="1621" t="str">
        <v>Impairments</v>
      </c>
      <c r="D193" t="str">
        <v>Restructuring costs</v>
      </c>
      <c r="E193" t="str">
        <v>Restructuring costs</v>
      </c>
      <c r="F193" t="str">
        <v>Restructuring costs</v>
      </c>
      <c r="G193" t="str">
        <v>Restructuring costs</v>
      </c>
      <c r="H193" t="str">
        <v>Restructuring costs</v>
      </c>
      <c r="I193" t="str">
        <v>Restructuring costs</v>
      </c>
    </row>
    <row r="194" spans="1:9">
      <c r="B194" s="1621" t="str">
        <v>M&amp;A / Transaction Fees</v>
      </c>
      <c r="D194" t="str">
        <v>Non-recurring professional fees</v>
      </c>
      <c r="E194" t="str">
        <v>Non-recurring professional fees</v>
      </c>
      <c r="F194" t="str">
        <v>Non-recurring professional fees</v>
      </c>
      <c r="G194" t="str">
        <v>Non-recurring professional fees</v>
      </c>
      <c r="H194" t="str">
        <v>Non-recurring professional fees</v>
      </c>
      <c r="I194" t="str">
        <v>Non-recurring professional fees</v>
      </c>
    </row>
    <row r="195" spans="1:9">
      <c r="B195" s="1622" t="str">
        <v>Management Incentive Cost (incl. Earn-Out)</v>
      </c>
      <c r="D195" t="str">
        <v>Covid Impacts</v>
      </c>
      <c r="E195" t="str">
        <v>Covid Impacts</v>
      </c>
      <c r="F195" t="str">
        <v>Covid Impacts</v>
      </c>
      <c r="G195" t="str">
        <v>Covid Impacts</v>
      </c>
      <c r="H195" t="str">
        <v>Covid Impacts</v>
      </c>
      <c r="I195" t="str">
        <v>Covid Impacts</v>
      </c>
    </row>
    <row r="196" spans="1:9">
      <c r="B196" s="1617" t="str">
        <v>Capitalized development costs (IAS 38)</v>
      </c>
      <c r="D196" t="str">
        <v>Non-core Income / Expenses</v>
      </c>
      <c r="E196" t="str">
        <v>Non-core Income / Expenses</v>
      </c>
      <c r="F196" t="str">
        <v>Non-core Income / Expenses</v>
      </c>
      <c r="G196" t="str">
        <v>Non-core Income / Expenses</v>
      </c>
      <c r="H196" t="str">
        <v>Non-core Income / Expenses</v>
      </c>
      <c r="I196" t="str">
        <v>Non-core Income / Expenses</v>
      </c>
    </row>
    <row r="197" spans="1:9">
      <c r="B197" t="str">
        <v>Capitalized commissions (IFRS 15)</v>
      </c>
      <c r="D197" t="str">
        <v>Discontinued operations / start-ups</v>
      </c>
      <c r="E197" t="str">
        <v>Discontinued operations / start-ups</v>
      </c>
      <c r="F197" t="str">
        <v>Discontinued operations / start-ups</v>
      </c>
      <c r="G197" t="str">
        <v>Discontinued operations / start-ups</v>
      </c>
      <c r="H197" t="str">
        <v>Discontinued operations / start-ups</v>
      </c>
      <c r="I197" t="str">
        <v>Discontinued operations / start-ups</v>
      </c>
    </row>
    <row r="198" spans="1:9">
      <c r="B198" t="str">
        <v/>
      </c>
      <c r="D198" t="str">
        <v>Stock-based compensation</v>
      </c>
      <c r="E198" t="str">
        <v>Stock-based compensation</v>
      </c>
      <c r="F198" t="str">
        <v>Stock-based compensation</v>
      </c>
      <c r="G198" t="str">
        <v>Stock-based compensation</v>
      </c>
      <c r="H198" t="str">
        <v>Stock-based compensation</v>
      </c>
      <c r="I198" t="str">
        <v>Stock-based compensation</v>
      </c>
    </row>
    <row r="199" spans="1:9">
      <c r="D199" t="str">
        <v>FX related (Unrealised Gains)</v>
      </c>
      <c r="E199" t="str">
        <v>FX related (Unrealised Gains)</v>
      </c>
      <c r="F199" t="str">
        <v>FX related (Unrealised Gains)</v>
      </c>
      <c r="G199" t="str">
        <v>FX related (Unrealised Gains)</v>
      </c>
      <c r="H199" t="str">
        <v>FX related (Unrealised Gains)</v>
      </c>
      <c r="I199" t="str">
        <v>FX related (Unrealised Gains)</v>
      </c>
    </row>
    <row r="200" spans="1:9">
      <c r="D200" t="str">
        <v>Impairments</v>
      </c>
      <c r="E200" t="str">
        <v>Impairments</v>
      </c>
      <c r="F200" t="str">
        <v>Impairments</v>
      </c>
      <c r="G200" t="str">
        <v>Impairments</v>
      </c>
      <c r="H200" t="str">
        <v>Impairments</v>
      </c>
      <c r="I200" t="str">
        <v>Impairments</v>
      </c>
    </row>
    <row r="201" spans="1:9">
      <c r="D201" t="str">
        <v>M&amp;A / Transaction Fees</v>
      </c>
      <c r="E201" t="str">
        <v>M&amp;A / Transaction Fees</v>
      </c>
      <c r="F201" t="str">
        <v>M&amp;A / Transaction Fees</v>
      </c>
      <c r="G201" t="str">
        <v>M&amp;A / Transaction Fees</v>
      </c>
      <c r="H201" t="str">
        <v>M&amp;A / Transaction Fees</v>
      </c>
      <c r="I201" t="str">
        <v>M&amp;A / Transaction Fees</v>
      </c>
    </row>
    <row r="202" spans="1:9">
      <c r="D202" t="str">
        <v>Management Incentive Cost (incl. Earn-Out)</v>
      </c>
      <c r="E202" t="str">
        <v>Management Incentive Cost (incl. Earn-Out)</v>
      </c>
      <c r="F202" t="str">
        <v>Management Incentive Cost (incl. Earn-Out)</v>
      </c>
      <c r="G202" t="str">
        <v>Management Incentive Cost (incl. Earn-Out)</v>
      </c>
      <c r="H202" t="str">
        <v>Management Incentive Cost (incl. Earn-Out)</v>
      </c>
      <c r="I202" t="str">
        <v>Management Incentive Cost (incl. Earn-Out)</v>
      </c>
    </row>
    <row r="203" spans="1:9">
      <c r="D203" t="str">
        <v>Capitalized development costs (IAS 38)</v>
      </c>
      <c r="E203" t="str">
        <v>Capitalized development costs (IAS 38)</v>
      </c>
      <c r="F203" t="str">
        <v>Capitalized development costs (IAS 38)</v>
      </c>
      <c r="G203" t="str">
        <v>Capitalized development costs (IAS 38)</v>
      </c>
      <c r="H203" t="str">
        <v>Capitalized development costs (IAS 38)</v>
      </c>
      <c r="I203" t="str">
        <v>Capitalized development costs (IAS 38)</v>
      </c>
    </row>
    <row r="204" spans="1:9">
      <c r="D204" t="str">
        <v>Capitalized commissions (IFRS 15)</v>
      </c>
      <c r="E204" t="str">
        <v>Capitalized commissions (IFRS 15)</v>
      </c>
      <c r="F204" t="str">
        <v>Capitalized commissions (IFRS 15)</v>
      </c>
      <c r="G204" t="str">
        <v>Capitalized commissions (IFRS 15)</v>
      </c>
      <c r="H204" t="str">
        <v>Capitalized commissions (IFRS 15)</v>
      </c>
      <c r="I204" t="str">
        <v>Capitalized commissions (IFRS 15)</v>
      </c>
    </row>
    <row r="205" spans="1:9">
      <c r="D205" t="str">
        <v/>
      </c>
      <c r="E205" t="str">
        <v/>
      </c>
      <c r="F205" t="str">
        <v/>
      </c>
      <c r="G205" t="str">
        <v/>
      </c>
      <c r="H205" t="str">
        <v/>
      </c>
      <c r="I205" t="str">
        <v/>
      </c>
    </row>
    <row r="206" spans="1:9" outlineLevel="1">
      <c r="B206" s="1617"/>
      <c r="C206" s="1617"/>
      <c r="D206" s="1617"/>
      <c r="E206" s="1617"/>
    </row>
    <row r="207" spans="1:9" ht="20">
      <c r="A207" s="1124" t="s">
        <v>1006</v>
      </c>
      <c r="B207" s="1124"/>
      <c r="C207" s="1124"/>
      <c r="D207" s="1124"/>
      <c r="E207" s="1124"/>
      <c r="F207" s="1124"/>
      <c r="G207" s="1124"/>
      <c r="H207" s="1124"/>
      <c r="I207" s="1124"/>
    </row>
    <row r="208" spans="1:9" outlineLevel="1"/>
    <row r="209" spans="2:4" outlineLevel="1">
      <c r="B209" s="1619" t="s">
        <v>1007</v>
      </c>
      <c r="C209" s="1619" t="s">
        <v>950</v>
      </c>
      <c r="D209" s="1619" t="s">
        <v>143</v>
      </c>
    </row>
    <row r="210" spans="2:4" outlineLevel="1">
      <c r="B210" s="1618" t="s">
        <v>1008</v>
      </c>
      <c r="C210" s="1618" t="s">
        <v>1008</v>
      </c>
      <c r="D210" s="1618" t="s">
        <v>1008</v>
      </c>
    </row>
    <row r="211" spans="2:4" outlineLevel="1">
      <c r="B211" s="1621" t="s">
        <v>1009</v>
      </c>
      <c r="C211" s="1621" t="s">
        <v>1010</v>
      </c>
      <c r="D211" s="1621" t="s">
        <v>1011</v>
      </c>
    </row>
    <row r="212" spans="2:4" outlineLevel="1">
      <c r="B212" s="1621" t="s">
        <v>1012</v>
      </c>
      <c r="C212" s="1621" t="s">
        <v>1013</v>
      </c>
      <c r="D212" s="1621" t="s">
        <v>1014</v>
      </c>
    </row>
    <row r="213" spans="2:4" outlineLevel="1"/>
    <row r="214" spans="2:4" outlineLevel="1"/>
    <row r="215" spans="2:4" outlineLevel="1"/>
    <row r="216" spans="2:4" outlineLevel="1"/>
    <row r="217" spans="2:4" outlineLevel="1"/>
    <row r="218" spans="2:4" outlineLevel="1"/>
    <row r="219" spans="2:4" outlineLevel="1"/>
    <row r="220" spans="2:4" outlineLevel="1"/>
    <row r="221" spans="2:4" outlineLevel="1"/>
    <row r="222" spans="2:4" outlineLevel="1">
      <c r="B222" s="1621" t="s">
        <v>1015</v>
      </c>
      <c r="C222" s="1621" t="s">
        <v>1016</v>
      </c>
      <c r="D222" s="1621" t="s">
        <v>1017</v>
      </c>
    </row>
    <row r="223" spans="2:4" outlineLevel="1">
      <c r="B223" s="1621" t="s">
        <v>1018</v>
      </c>
      <c r="C223" s="1621" t="s">
        <v>1019</v>
      </c>
      <c r="D223" s="1621" t="s">
        <v>1020</v>
      </c>
    </row>
    <row r="224" spans="2:4" outlineLevel="1"/>
    <row r="225" spans="2:5" outlineLevel="1" collapsed="1"/>
    <row r="226" spans="2:5" outlineLevel="1"/>
    <row r="227" spans="2:5" outlineLevel="1"/>
    <row r="228" spans="2:5" outlineLevel="1">
      <c r="B228" t="s">
        <v>1021</v>
      </c>
      <c r="C228" t="s">
        <v>1022</v>
      </c>
      <c r="E228" s="98" t="s">
        <v>1023</v>
      </c>
    </row>
    <row r="229" spans="2:5" outlineLevel="1">
      <c r="B229" t="s">
        <v>1024</v>
      </c>
      <c r="C229" t="s">
        <v>1025</v>
      </c>
      <c r="E229" s="98" t="s">
        <v>1026</v>
      </c>
    </row>
    <row r="230" spans="2:5" outlineLevel="1"/>
    <row r="231" spans="2:5" outlineLevel="1"/>
    <row r="232" spans="2:5" outlineLevel="1"/>
    <row r="233" spans="2:5" outlineLevel="1"/>
    <row r="234" spans="2:5" outlineLevel="1"/>
    <row r="235" spans="2:5" outlineLevel="1"/>
    <row r="236" spans="2:5" ht="12" customHeight="1" outlineLevel="1">
      <c r="B236" s="9"/>
      <c r="C236" s="9"/>
      <c r="D236" s="9"/>
      <c r="E236" s="9"/>
    </row>
    <row r="237" spans="2:5" ht="12" customHeight="1" outlineLevel="1"/>
    <row r="238" spans="2:5" ht="12" customHeight="1" outlineLevel="1"/>
    <row r="239" spans="2:5" ht="12" customHeight="1" outlineLevel="1"/>
    <row r="240" spans="2:5" ht="12" customHeight="1" outlineLevel="1"/>
    <row r="241" spans="1:9" ht="12" customHeight="1" outlineLevel="1"/>
    <row r="242" spans="1:9" ht="20">
      <c r="A242" s="1124" t="s">
        <v>1027</v>
      </c>
      <c r="B242" s="1124"/>
      <c r="C242" s="1124"/>
      <c r="D242" s="1124"/>
      <c r="E242" s="1124"/>
      <c r="F242" s="1124"/>
      <c r="G242" s="1124"/>
      <c r="H242" s="1124"/>
      <c r="I242" s="1124"/>
    </row>
    <row r="243" spans="1:9" ht="12" customHeight="1" outlineLevel="1"/>
    <row r="244" spans="1:9" ht="12" customHeight="1" outlineLevel="1"/>
    <row r="245" spans="1:9" ht="12" customHeight="1" outlineLevel="1"/>
    <row r="246" spans="1:9" ht="12" customHeight="1" outlineLevel="1"/>
    <row r="247" spans="1:9" ht="12" customHeight="1" outlineLevel="1">
      <c r="B247" s="2266" t="s">
        <v>431</v>
      </c>
      <c r="C247" s="2266" t="s">
        <v>277</v>
      </c>
      <c r="D247" s="2266" t="s">
        <v>1028</v>
      </c>
      <c r="E247" s="2266" t="s">
        <v>1029</v>
      </c>
      <c r="F247" s="2266" t="s">
        <v>1030</v>
      </c>
    </row>
    <row r="248" spans="1:9" ht="12" customHeight="1" outlineLevel="1">
      <c r="B248" t="s">
        <v>1031</v>
      </c>
      <c r="C248" t="s">
        <v>1032</v>
      </c>
      <c r="D248" t="e" cm="1">
        <f t="array" aca="1" ref="D248" ca="1">_xldudf_CX_GET(CX_ENTITY,"display_name")</f>
        <v>#NAME?</v>
      </c>
      <c r="E248" t="s">
        <v>1033</v>
      </c>
      <c r="F248" t="s">
        <v>1034</v>
      </c>
    </row>
    <row r="249" spans="1:9" ht="12" customHeight="1" outlineLevel="1">
      <c r="B249" t="s">
        <v>1031</v>
      </c>
      <c r="C249" t="s">
        <v>1035</v>
      </c>
      <c r="D249" t="e" cm="1">
        <f t="array" aca="1" ref="D249" ca="1">_xlfn.SWITCH(_xldudf_CX_GETTEXT(CX_ENTITY,"is_public"),TRUE,"Public",FALSE, "Private")</f>
        <v>#NAME?</v>
      </c>
      <c r="E249" t="s">
        <v>1033</v>
      </c>
      <c r="F249" t="s">
        <v>1036</v>
      </c>
    </row>
    <row r="250" spans="1:9" ht="12" customHeight="1" outlineLevel="1">
      <c r="B250" t="s">
        <v>1037</v>
      </c>
      <c r="C250" t="s">
        <v>1038</v>
      </c>
      <c r="D250" t="str" cm="1">
        <f t="array" ref="D250">IF("CX.UNLINK"="CX.UNLINK",{"Strat Opps III, Fund IX"},_xlfn.TEXTJOIN(", ",TRUE,_xlfn._xlws.FILTER(_xldudf_CX_GETTEXTARRAY(CX_ENTITY,"funds:display_name"),_xldudf_CX_GETTEXTARRAY(CX_ENTITY,"funds:display_name")&lt;&gt;"* CVC Capital")))</f>
        <v>Strat Opps III, Fund IX</v>
      </c>
      <c r="E250" t="s">
        <v>1033</v>
      </c>
      <c r="F250" t="s">
        <v>1039</v>
      </c>
    </row>
    <row r="251" spans="1:9" ht="12" customHeight="1" outlineLevel="1">
      <c r="B251" t="s">
        <v>1031</v>
      </c>
      <c r="C251" t="s">
        <v>1040</v>
      </c>
      <c r="D251" t="e">
        <f ca="1">A24</f>
        <v>#NAME?</v>
      </c>
      <c r="E251" t="s">
        <v>1033</v>
      </c>
      <c r="F251" t="s">
        <v>1041</v>
      </c>
    </row>
    <row r="252" spans="1:9" ht="12" customHeight="1" outlineLevel="1">
      <c r="B252" t="s">
        <v>1037</v>
      </c>
      <c r="C252" t="s">
        <v>1042</v>
      </c>
      <c r="D252" t="str" cm="1">
        <f t="array" ref="D252">IF("CX.UNLINK"="CX.UNLINK",{"EUR"},INDEX(_xldudf_CX_GETTEXTARRAY(CX_ENTITY,"funds:reporting_currency"), 1))</f>
        <v>EUR</v>
      </c>
      <c r="E252" t="s">
        <v>1033</v>
      </c>
      <c r="F252" t="s">
        <v>1043</v>
      </c>
    </row>
    <row r="253" spans="1:9" ht="12" customHeight="1" outlineLevel="1"/>
    <row r="254" spans="1:9" ht="12" customHeight="1" outlineLevel="1">
      <c r="B254" t="s">
        <v>1044</v>
      </c>
      <c r="C254" t="s">
        <v>1045</v>
      </c>
      <c r="D254" t="str" cm="1">
        <f t="array" ref="D254">IF("CX.UNLINK"="CX.UNLINK","",_xldudf_CX_GET(CX_ENTITY,"Investment Date (POC)",EOMONTH(val_asOfDate,-MOD(MONTH(val_asOfDate),3))))</f>
        <v/>
      </c>
      <c r="E254" t="s">
        <v>1033</v>
      </c>
      <c r="F254" t="s">
        <v>1046</v>
      </c>
    </row>
    <row r="255" spans="1:9" ht="12" customHeight="1" outlineLevel="1">
      <c r="B255" t="s">
        <v>1031</v>
      </c>
      <c r="C255" t="s">
        <v>1047</v>
      </c>
      <c r="D255" t="e">
        <f ca="1">A21</f>
        <v>#NAME?</v>
      </c>
      <c r="E255" t="s">
        <v>1033</v>
      </c>
      <c r="F255" t="s">
        <v>1048</v>
      </c>
      <c r="H255" s="4"/>
    </row>
    <row r="256" spans="1:9" ht="12" customHeight="1" outlineLevel="1">
      <c r="B256" t="s">
        <v>1031</v>
      </c>
      <c r="C256" t="s">
        <v>1049</v>
      </c>
      <c r="D256" t="s">
        <v>1050</v>
      </c>
      <c r="E256" t="s">
        <v>1051</v>
      </c>
      <c r="F256" t="s">
        <v>1049</v>
      </c>
    </row>
    <row r="257" spans="2:8" outlineLevel="1">
      <c r="B257" t="s">
        <v>1031</v>
      </c>
      <c r="C257" t="s">
        <v>1052</v>
      </c>
      <c r="E257" t="s">
        <v>1053</v>
      </c>
    </row>
    <row r="258" spans="2:8" outlineLevel="1">
      <c r="B258" t="s">
        <v>1054</v>
      </c>
      <c r="C258" t="s">
        <v>1055</v>
      </c>
      <c r="D258" t="s">
        <v>1056</v>
      </c>
      <c r="E258" t="s">
        <v>1051</v>
      </c>
      <c r="F258" t="s">
        <v>1057</v>
      </c>
    </row>
    <row r="259" spans="2:8" outlineLevel="1">
      <c r="B259" t="s">
        <v>1054</v>
      </c>
      <c r="C259" t="s">
        <v>1058</v>
      </c>
      <c r="D259" t="s">
        <v>1059</v>
      </c>
      <c r="E259" t="s">
        <v>1051</v>
      </c>
      <c r="F259" t="s">
        <v>1060</v>
      </c>
    </row>
    <row r="260" spans="2:8" outlineLevel="1">
      <c r="B260" t="s">
        <v>1054</v>
      </c>
      <c r="C260" t="s">
        <v>1061</v>
      </c>
      <c r="D260" t="s">
        <v>1062</v>
      </c>
      <c r="E260" t="s">
        <v>1051</v>
      </c>
      <c r="F260" t="s">
        <v>1060</v>
      </c>
    </row>
    <row r="261" spans="2:8" outlineLevel="1">
      <c r="B261" t="s">
        <v>1054</v>
      </c>
      <c r="C261" t="s">
        <v>1063</v>
      </c>
      <c r="D261" t="s">
        <v>1064</v>
      </c>
      <c r="E261" t="s">
        <v>1065</v>
      </c>
    </row>
    <row r="262" spans="2:8" outlineLevel="1">
      <c r="B262" t="s">
        <v>1066</v>
      </c>
      <c r="C262" t="s">
        <v>1067</v>
      </c>
      <c r="D262" t="str">
        <f>D254</f>
        <v/>
      </c>
      <c r="E262" t="str">
        <f>E254</f>
        <v>Chronograph</v>
      </c>
      <c r="F262" t="str" cm="1">
        <f t="array" aca="1" ref="F262" ca="1">CELL("address",D254)</f>
        <v>$D$254</v>
      </c>
    </row>
    <row r="263" spans="2:8" outlineLevel="1">
      <c r="B263" t="s">
        <v>1066</v>
      </c>
      <c r="C263" t="s">
        <v>1068</v>
      </c>
      <c r="D263" t="str" cm="1">
        <f t="array" ref="D263">IF("CX.UNLINK"="CX.UNLINK","",_xldudf_CX_GET(CX_ENTITY,Table19[[#This Row],[Specify Field]],$D$277,"As of"))</f>
        <v/>
      </c>
      <c r="E263" t="s">
        <v>1033</v>
      </c>
      <c r="F263" t="s">
        <v>1069</v>
      </c>
    </row>
    <row r="264" spans="2:8" outlineLevel="1">
      <c r="B264" t="s">
        <v>1066</v>
      </c>
      <c r="C264" t="s">
        <v>1070</v>
      </c>
      <c r="D264" t="str" cm="1">
        <f t="array" ref="D264">IF("CX.UNLINK"="CX.UNLINK","",_xldudf_CX_GET(CX_ENTITY,Table19[[#This Row],[Specify Field]],$D$277,"As of"))</f>
        <v/>
      </c>
      <c r="E264" t="s">
        <v>1033</v>
      </c>
      <c r="F264" t="s">
        <v>1071</v>
      </c>
    </row>
    <row r="265" spans="2:8" outlineLevel="1">
      <c r="C265" t="str">
        <f>IFERROR(IFERROR(D264, ""), "")</f>
        <v/>
      </c>
      <c r="D265" t="str" cm="1">
        <f t="array" ref="D265">IF("CX.UNLINK"="CX.UNLINK","",_xldudf_CX_GET(CX_ENTITY,Table19[[#This Row],[Specify Field]],$D$277,"As of"))</f>
        <v/>
      </c>
      <c r="E265" t="s">
        <v>1033</v>
      </c>
      <c r="F265" t="s">
        <v>1072</v>
      </c>
    </row>
    <row r="266" spans="2:8" outlineLevel="1">
      <c r="B266" t="s">
        <v>1066</v>
      </c>
      <c r="C266" t="s">
        <v>1073</v>
      </c>
      <c r="D266" t="str" cm="1">
        <f t="array" ref="D266">IF("CX.UNLINK"="CX.UNLINK","",_xldudf_CX_GET(CX_ENTITY,Table19[[#This Row],[Specify Field]],$D$277,"As of"))</f>
        <v/>
      </c>
      <c r="E266" t="s">
        <v>1033</v>
      </c>
      <c r="F266" t="s">
        <v>1074</v>
      </c>
    </row>
    <row r="267" spans="2:8" outlineLevel="1">
      <c r="B267" t="s">
        <v>1066</v>
      </c>
      <c r="C267" t="s">
        <v>1075</v>
      </c>
      <c r="D267" t="str" cm="1">
        <f t="array" ref="D267">IF("CX.UNLINK"="CX.UNLINK","",_xldudf_CX_GET(CX_ENTITY,Table19[[#This Row],[Specify Field]],$D$277,"As of"))</f>
        <v/>
      </c>
      <c r="E267" t="s">
        <v>1033</v>
      </c>
      <c r="F267" t="s">
        <v>1076</v>
      </c>
    </row>
    <row r="268" spans="2:8" outlineLevel="1">
      <c r="B268" t="s">
        <v>1066</v>
      </c>
      <c r="C268" t="s">
        <v>1077</v>
      </c>
      <c r="D268" t="str" cm="1">
        <f t="array" ref="D268">IF("CX.UNLINK"="CX.UNLINK","",_xldudf_CX_GET(CX_ENTITY,Table19[[#This Row],[Specify Field]],$D$277,"As of"))</f>
        <v/>
      </c>
      <c r="E268" t="s">
        <v>1033</v>
      </c>
      <c r="F268" t="s">
        <v>1069</v>
      </c>
    </row>
    <row r="269" spans="2:8" outlineLevel="1">
      <c r="B269" t="s">
        <v>1066</v>
      </c>
      <c r="C269" t="s">
        <v>1078</v>
      </c>
      <c r="D269" t="str" cm="1">
        <f t="array" ref="D269">IF("CX.UNLINK"="CX.UNLINK","",_xldudf_CX_GET(CX_ENTITY,Table19[[#This Row],[Specify Field]],$D$277,"As of"))</f>
        <v/>
      </c>
      <c r="E269" t="s">
        <v>1033</v>
      </c>
      <c r="F269" t="s">
        <v>1079</v>
      </c>
    </row>
    <row r="270" spans="2:8" outlineLevel="1">
      <c r="B270" t="s">
        <v>1066</v>
      </c>
      <c r="C270" t="s">
        <v>1080</v>
      </c>
      <c r="D270" t="str" cm="1">
        <f t="array" ref="D270">IF("CX.UNLINK"="CX.UNLINK","",_xldudf_CX_GET(CX_ENTITY,Table19[[#This Row],[Specify Field]],$D$277,"As of"))</f>
        <v/>
      </c>
      <c r="E270" t="s">
        <v>1033</v>
      </c>
      <c r="F270" t="s">
        <v>1081</v>
      </c>
    </row>
    <row r="271" spans="2:8" outlineLevel="1">
      <c r="B271" t="s">
        <v>1066</v>
      </c>
      <c r="C271" t="s">
        <v>1082</v>
      </c>
      <c r="E271" t="s">
        <v>1033</v>
      </c>
      <c r="F271" t="s">
        <v>1083</v>
      </c>
      <c r="H271" s="4"/>
    </row>
    <row r="272" spans="2:8" outlineLevel="1">
      <c r="B272" t="s">
        <v>1066</v>
      </c>
      <c r="C272" t="s">
        <v>1084</v>
      </c>
      <c r="D272" t="str" cm="1">
        <f t="array" ref="D272">IF("CX.UNLINK"="CX.UNLINK","",_xldudf_CX_GET(CX_ENTITY,Table19[[#This Row],[Specify Field]],$D$277,"As of"))</f>
        <v/>
      </c>
      <c r="E272" t="s">
        <v>1033</v>
      </c>
      <c r="F272" t="s">
        <v>1085</v>
      </c>
    </row>
    <row r="273" spans="1:9" outlineLevel="1">
      <c r="B273" t="s">
        <v>1066</v>
      </c>
      <c r="C273" t="s">
        <v>1086</v>
      </c>
      <c r="D273" t="str" cm="1">
        <f t="array" ref="D273">IF("CX.UNLINK"="CX.UNLINK","",_xldudf_CX_GET(CX_ENTITY,Table19[[#This Row],[Specify Field]],$D$277,"As of"))</f>
        <v/>
      </c>
      <c r="E273" t="s">
        <v>1065</v>
      </c>
      <c r="F273" t="s">
        <v>1087</v>
      </c>
    </row>
    <row r="274" spans="1:9" outlineLevel="1">
      <c r="B274" t="s">
        <v>1088</v>
      </c>
      <c r="C274" t="s">
        <v>1089</v>
      </c>
      <c r="D274">
        <v>1.1353</v>
      </c>
      <c r="E274" t="s">
        <v>1090</v>
      </c>
    </row>
    <row r="275" spans="1:9" outlineLevel="1">
      <c r="B275" t="s">
        <v>1091</v>
      </c>
      <c r="C275" t="s">
        <v>1092</v>
      </c>
    </row>
    <row r="276" spans="1:9" outlineLevel="1">
      <c r="B276" t="s">
        <v>1044</v>
      </c>
      <c r="C276" t="s">
        <v>1093</v>
      </c>
      <c r="D276" cm="1">
        <f t="array" ref="D276">_xlfn.LAMBDA(_xlpm.date, EOMONTH( _xlpm.date, 3-MOD( MONTH( _xlpm.date), 3)))(val_asOfDate)</f>
        <v>46112</v>
      </c>
    </row>
    <row r="277" spans="1:9" outlineLevel="1">
      <c r="C277" t="s">
        <v>1094</v>
      </c>
      <c r="D277" cm="1">
        <f t="array" ref="D277">_xlfn.LAMBDA(_xlpm.date, EOMONTH( _xlpm.date, -MOD( MONTH( _xlpm.date), 3)))(val_asOfDate)</f>
        <v>46022</v>
      </c>
    </row>
    <row r="278" spans="1:9" outlineLevel="1"/>
    <row r="279" spans="1:9" outlineLevel="1"/>
    <row r="280" spans="1:9" ht="20">
      <c r="A280" s="1124" t="s">
        <v>1095</v>
      </c>
      <c r="B280" s="1124"/>
      <c r="C280" s="1124"/>
      <c r="D280" s="1124"/>
      <c r="E280" s="1124"/>
      <c r="F280" s="1124"/>
      <c r="G280" s="1124"/>
      <c r="H280" s="1124"/>
      <c r="I280" s="1124"/>
    </row>
    <row r="281" spans="1:9" outlineLevel="1"/>
    <row r="282" spans="1:9" outlineLevel="1">
      <c r="B282" t="str" cm="1">
        <f t="array" aca="1" ref="B282:B283" ca="1">_xlfn.ANCHORARRAY(F283)</f>
        <v>Please select the metric for segmentation</v>
      </c>
      <c r="D282" s="2266" t="s">
        <v>1096</v>
      </c>
      <c r="E282" s="2266" t="s">
        <v>1097</v>
      </c>
      <c r="F282" s="2266" t="s">
        <v>1098</v>
      </c>
    </row>
    <row r="283" spans="1:9" outlineLevel="1">
      <c r="B283" t="e">
        <f ca="1"/>
        <v>#NAME?</v>
      </c>
      <c r="D283" t="e" cm="1">
        <f t="array" aca="1" ref="D283" ca="1">_xlfn.UNIQUE(_xlfn._xlws.FILTER(PL!AB20:AB138,PL!D20:D138&lt;&gt;PL!AB20:AB138))</f>
        <v>#NAME?</v>
      </c>
      <c r="E283" t="s">
        <v>83</v>
      </c>
      <c r="F283" t="str" cm="1">
        <f t="array" aca="1" ref="F283:F284" ca="1">_xlfn.LET(_xlpm.PreList, D283:D334, _xlpm.RmList, E283:E334,
_xlpm.Final, _xlfn._xlws.FILTER( _xlpm.PreList, (COUNTIF(_xlpm.RmList,_xlpm.PreList )=0)*( ISNUMBER(SEARCH("Please", _xlpm.PreList )) = FALSE)),
_xlfn.VSTACK("Please select the metric for segmentation", _xlpm.Final)
)</f>
        <v>Please select the metric for segmentation</v>
      </c>
    </row>
    <row r="284" spans="1:9" outlineLevel="1">
      <c r="E284" t="s">
        <v>84</v>
      </c>
      <c r="F284" t="e">
        <f ca="1"/>
        <v>#NAME?</v>
      </c>
    </row>
    <row r="285" spans="1:9" outlineLevel="1">
      <c r="E285">
        <v>0</v>
      </c>
    </row>
    <row r="286" spans="1:9" outlineLevel="1">
      <c r="E286" t="s">
        <v>1099</v>
      </c>
    </row>
    <row r="287" spans="1:9" outlineLevel="1">
      <c r="E287" t="s">
        <v>115</v>
      </c>
    </row>
    <row r="288" spans="1:9" outlineLevel="1">
      <c r="E288" t="s">
        <v>107</v>
      </c>
    </row>
    <row r="289" spans="2:5" outlineLevel="1">
      <c r="E289" t="s">
        <v>95</v>
      </c>
    </row>
    <row r="290" spans="2:5" outlineLevel="1"/>
    <row r="291" spans="2:5" outlineLevel="1"/>
    <row r="292" spans="2:5" outlineLevel="1"/>
    <row r="293" spans="2:5" outlineLevel="1"/>
    <row r="294" spans="2:5" outlineLevel="1"/>
    <row r="295" spans="2:5" outlineLevel="1"/>
    <row r="296" spans="2:5" outlineLevel="1"/>
    <row r="297" spans="2:5" outlineLevel="1"/>
    <row r="298" spans="2:5" outlineLevel="1"/>
    <row r="299" spans="2:5" outlineLevel="1"/>
    <row r="300" spans="2:5" outlineLevel="1"/>
    <row r="301" spans="2:5" outlineLevel="1"/>
    <row r="302" spans="2:5" outlineLevel="1">
      <c r="B302" s="2142"/>
    </row>
    <row r="303" spans="2:5" outlineLevel="1">
      <c r="B303" s="115"/>
    </row>
    <row r="304" spans="2:5" outlineLevel="1">
      <c r="B304" s="115"/>
    </row>
    <row r="305" spans="2:2" outlineLevel="1">
      <c r="B305" s="115"/>
    </row>
    <row r="306" spans="2:2" outlineLevel="1">
      <c r="B306" s="115"/>
    </row>
    <row r="307" spans="2:2" outlineLevel="1">
      <c r="B307" s="115"/>
    </row>
    <row r="308" spans="2:2" outlineLevel="1">
      <c r="B308" s="115"/>
    </row>
    <row r="309" spans="2:2" outlineLevel="1">
      <c r="B309" s="115"/>
    </row>
    <row r="310" spans="2:2" outlineLevel="1">
      <c r="B310" s="115"/>
    </row>
    <row r="311" spans="2:2" outlineLevel="1">
      <c r="B311" s="115"/>
    </row>
    <row r="312" spans="2:2" outlineLevel="1">
      <c r="B312" s="115"/>
    </row>
    <row r="313" spans="2:2" outlineLevel="1">
      <c r="B313" s="115"/>
    </row>
    <row r="314" spans="2:2" outlineLevel="1">
      <c r="B314" s="115"/>
    </row>
    <row r="315" spans="2:2" outlineLevel="1">
      <c r="B315" s="115"/>
    </row>
    <row r="316" spans="2:2" outlineLevel="1"/>
    <row r="317" spans="2:2" outlineLevel="1"/>
    <row r="318" spans="2:2" outlineLevel="1"/>
    <row r="319" spans="2:2" outlineLevel="1"/>
    <row r="320" spans="2:2" outlineLevel="1"/>
    <row r="321" spans="1:9" outlineLevel="1"/>
    <row r="322" spans="1:9" outlineLevel="1"/>
    <row r="323" spans="1:9" outlineLevel="1"/>
    <row r="324" spans="1:9" outlineLevel="1"/>
    <row r="325" spans="1:9" outlineLevel="1"/>
    <row r="326" spans="1:9" outlineLevel="1"/>
    <row r="327" spans="1:9" outlineLevel="1"/>
    <row r="328" spans="1:9" outlineLevel="1"/>
    <row r="329" spans="1:9" outlineLevel="1"/>
    <row r="330" spans="1:9" outlineLevel="1"/>
    <row r="331" spans="1:9" outlineLevel="1"/>
    <row r="332" spans="1:9" outlineLevel="1"/>
    <row r="333" spans="1:9" outlineLevel="1"/>
    <row r="334" spans="1:9" ht="20">
      <c r="A334" s="1124" t="s">
        <v>1100</v>
      </c>
      <c r="B334" s="1124"/>
      <c r="C334" s="1124"/>
      <c r="D334" s="1124"/>
      <c r="E334" s="1124"/>
      <c r="F334" s="1124"/>
      <c r="G334" s="1124"/>
      <c r="H334" s="1124"/>
      <c r="I334" s="1124"/>
    </row>
    <row r="335" spans="1:9" outlineLevel="1"/>
    <row r="336" spans="1:9" outlineLevel="1"/>
    <row r="337" spans="1:7" outlineLevel="1">
      <c r="F337" t="s">
        <v>561</v>
      </c>
      <c r="G337" t="str">
        <f>IF(TRUE,"")</f>
        <v/>
      </c>
    </row>
    <row r="338" spans="1:7" outlineLevel="1"/>
    <row r="339" spans="1:7" outlineLevel="1"/>
    <row r="340" spans="1:7" outlineLevel="1">
      <c r="A340" t="s">
        <v>277</v>
      </c>
      <c r="B340" t="s">
        <v>431</v>
      </c>
      <c r="C340" t="s">
        <v>1101</v>
      </c>
    </row>
    <row r="341" spans="1:7" outlineLevel="1">
      <c r="A341" t="s">
        <v>1102</v>
      </c>
      <c r="B341" t="s">
        <v>1103</v>
      </c>
      <c r="C341" s="1623" t="s">
        <v>1104</v>
      </c>
      <c r="D341" s="3163"/>
      <c r="E341" s="3164"/>
    </row>
    <row r="342" spans="1:7" outlineLevel="1"/>
    <row r="343" spans="1:7" outlineLevel="1">
      <c r="B343" t="s">
        <v>1105</v>
      </c>
      <c r="C343" t="s">
        <v>1106</v>
      </c>
      <c r="D343" t="b" cm="1">
        <f t="array" ref="D343">INDEX($H$1:$H$428, ROW(X20)) = 2</f>
        <v>0</v>
      </c>
      <c r="E343" s="98"/>
    </row>
    <row r="344" spans="1:7" outlineLevel="1"/>
    <row r="358" spans="13:13">
      <c r="M358" t="str" cm="1">
        <f t="array" ref="M358:M578">Company_selector</f>
        <v>A Bathing Ape</v>
      </c>
    </row>
    <row r="359" spans="13:13">
      <c r="M359" t="str">
        <v>ABG</v>
      </c>
    </row>
    <row r="360" spans="13:13">
      <c r="M360" t="str">
        <v>ACB</v>
      </c>
    </row>
    <row r="361" spans="13:13">
      <c r="M361" t="str">
        <v>AHAM</v>
      </c>
    </row>
    <row r="362" spans="13:13">
      <c r="M362" t="str">
        <v>Aavas Financiers</v>
      </c>
    </row>
    <row r="363" spans="13:13">
      <c r="M363" t="str">
        <v>Acronis</v>
      </c>
    </row>
    <row r="364" spans="13:13">
      <c r="M364" t="str">
        <v>Advantage Solutions</v>
      </c>
    </row>
    <row r="365" spans="13:13">
      <c r="M365" t="str">
        <v>Ahlsell</v>
      </c>
    </row>
    <row r="366" spans="13:13">
      <c r="M366" t="str">
        <v>Ahlsell</v>
      </c>
    </row>
    <row r="367" spans="13:13">
      <c r="M367" t="str">
        <v>Ahlsell</v>
      </c>
    </row>
    <row r="368" spans="13:13">
      <c r="M368" t="str">
        <v>Airalo</v>
      </c>
    </row>
    <row r="369" spans="1:13">
      <c r="M369" t="str">
        <v>Aleph</v>
      </c>
    </row>
    <row r="370" spans="1:13">
      <c r="M370" t="str">
        <v>Alvogen</v>
      </c>
    </row>
    <row r="371" spans="1:13">
      <c r="M371" t="str">
        <v>Anchor Glass</v>
      </c>
    </row>
    <row r="372" spans="1:13">
      <c r="M372" t="str">
        <v>Anqore</v>
      </c>
    </row>
    <row r="373" spans="1:13">
      <c r="M373" t="str">
        <v>April</v>
      </c>
    </row>
    <row r="374" spans="1:13">
      <c r="M374" t="str">
        <v>Arteria Networks</v>
      </c>
    </row>
    <row r="375" spans="1:13">
      <c r="M375" t="str">
        <v>Asplundh</v>
      </c>
    </row>
    <row r="376" spans="1:13">
      <c r="M376" t="str">
        <v>Australian Venue Co</v>
      </c>
    </row>
    <row r="377" spans="1:13">
      <c r="M377" t="str">
        <v>Avast</v>
      </c>
    </row>
    <row r="378" spans="1:13">
      <c r="M378" t="str">
        <v>Away Resorts</v>
      </c>
    </row>
    <row r="379" spans="1:13">
      <c r="M379" t="str">
        <v>BIP</v>
      </c>
    </row>
    <row r="380" spans="1:13">
      <c r="M380" t="str">
        <v>Bamboo Insurance</v>
      </c>
    </row>
    <row r="381" spans="1:13">
      <c r="M381" t="str">
        <v>Bolt</v>
      </c>
    </row>
    <row r="382" spans="1:13" ht="20">
      <c r="A382" s="1124" t="s">
        <v>1107</v>
      </c>
      <c r="B382" s="1124"/>
      <c r="C382" s="1124"/>
      <c r="D382" s="1124"/>
      <c r="E382" s="1124"/>
      <c r="F382" s="1124"/>
      <c r="G382" s="1124"/>
      <c r="H382" s="1124"/>
      <c r="I382" s="1124"/>
      <c r="M382" t="str">
        <v>Breitling</v>
      </c>
    </row>
    <row r="383" spans="1:13">
      <c r="M383" t="str">
        <v>Breitling</v>
      </c>
    </row>
    <row r="384" spans="1:13">
      <c r="A384" t="e" cm="1" vm="42">
        <f t="array" aca="1" ref="A384" ca="1">_xlfn._xlws.FILTER(PL!$Y$250:$Y$367, ISNUMBER(PL!$X$250:$X$367)*(PL!$X$250:$X$367=0))</f>
        <v>#VALUE!</v>
      </c>
      <c r="M384" t="str">
        <v>Bruin Sports Capital</v>
      </c>
    </row>
    <row r="385" spans="4:13">
      <c r="M385" t="str">
        <v>C1</v>
      </c>
    </row>
    <row r="386" spans="4:13">
      <c r="M386" t="str">
        <v>CFGI</v>
      </c>
    </row>
    <row r="387" spans="4:13">
      <c r="M387" t="str">
        <v>Cary Group</v>
      </c>
    </row>
    <row r="388" spans="4:13">
      <c r="M388" t="str">
        <v>ChemicaInvest</v>
      </c>
    </row>
    <row r="389" spans="4:13">
      <c r="M389" t="str">
        <v>Cohizon Life Sciences</v>
      </c>
    </row>
    <row r="390" spans="4:13">
      <c r="M390" t="str">
        <v>Comarch</v>
      </c>
    </row>
    <row r="391" spans="4:13">
      <c r="M391" t="str">
        <v>CompuGroup Medical</v>
      </c>
    </row>
    <row r="392" spans="4:13">
      <c r="M392" t="str">
        <v>Continental Foods</v>
      </c>
    </row>
    <row r="393" spans="4:13">
      <c r="M393" t="str">
        <v>Cooper Consumer Health</v>
      </c>
    </row>
    <row r="394" spans="4:13">
      <c r="M394" t="str">
        <v>Corialis</v>
      </c>
    </row>
    <row r="395" spans="4:13">
      <c r="M395" t="str">
        <v>Corialis</v>
      </c>
    </row>
    <row r="396" spans="4:13">
      <c r="D396" t="e" cm="1" vm="43">
        <f t="array" aca="1" ref="D396" ca="1">_xlfn.VSTACK(PM_Support[COMPANY_NAME],tbl_added_com[COMPANY_NAME])</f>
        <v>#VALUE!</v>
      </c>
      <c r="M396" t="str">
        <v>D-Marin</v>
      </c>
    </row>
    <row r="397" spans="4:13">
      <c r="M397" t="str">
        <v>DFE Pharma</v>
      </c>
    </row>
    <row r="398" spans="4:13">
      <c r="M398" t="str">
        <v>DIF PUSH Testing</v>
      </c>
    </row>
    <row r="399" spans="4:13">
      <c r="M399" t="str">
        <v>DKV Mobility</v>
      </c>
    </row>
    <row r="400" spans="4:13">
      <c r="M400" t="str">
        <v>DOC Generici</v>
      </c>
    </row>
    <row r="401" spans="1:13">
      <c r="M401" t="str">
        <v>DTI</v>
      </c>
    </row>
    <row r="402" spans="1:13">
      <c r="M402" t="str">
        <v>Dale Underwriting Partners</v>
      </c>
    </row>
    <row r="403" spans="1:13">
      <c r="M403" t="str">
        <v>Delly's</v>
      </c>
    </row>
    <row r="404" spans="1:13">
      <c r="M404" t="str">
        <v>Deoleo</v>
      </c>
    </row>
    <row r="405" spans="1:13" ht="20">
      <c r="A405" s="1124" t="s">
        <v>1108</v>
      </c>
      <c r="B405" s="1124"/>
      <c r="C405" s="1124"/>
      <c r="D405" s="1124"/>
      <c r="E405" s="1124"/>
      <c r="F405" s="1124"/>
      <c r="G405" s="1124"/>
      <c r="H405" s="1124"/>
      <c r="I405" s="1124"/>
      <c r="M405" t="str">
        <v>Domestic &amp; General</v>
      </c>
    </row>
    <row r="406" spans="1:13">
      <c r="M406" t="str">
        <v>Domestic &amp; General</v>
      </c>
    </row>
    <row r="407" spans="1:13">
      <c r="M407" t="str">
        <v>Douglas</v>
      </c>
    </row>
    <row r="408" spans="1:13" ht="20">
      <c r="A408" s="2661" t="s">
        <v>1859</v>
      </c>
      <c r="G408" s="2661" t="s">
        <v>1861</v>
      </c>
      <c r="J408" t="s">
        <v>1999</v>
      </c>
      <c r="M408" t="str">
        <v>Dream Games</v>
      </c>
    </row>
    <row r="409" spans="1:13">
      <c r="M409" t="str">
        <v>Dream Games</v>
      </c>
    </row>
    <row r="410" spans="1:13">
      <c r="A410" s="2662" t="s">
        <v>1109</v>
      </c>
      <c r="B410" s="2663" t="s">
        <v>1110</v>
      </c>
      <c r="C410" s="2663" t="s">
        <v>1111</v>
      </c>
      <c r="D410" s="2663" t="s">
        <v>1112</v>
      </c>
      <c r="G410" s="3165" t="e" vm="44">
        <v>#VALUE!</v>
      </c>
      <c r="H410" s="3166"/>
      <c r="J410" t="str" cm="1">
        <f t="array" ref="J410:J630">_xlfn.VSTACK(PM_Support[COMPANY_NAME],tbl_added_com[COMPANY_NAME])</f>
        <v>A Bathing Ape</v>
      </c>
      <c r="M410" t="str">
        <v>EcoVadis</v>
      </c>
    </row>
    <row r="411" spans="1:13">
      <c r="A411" t="s">
        <v>1873</v>
      </c>
      <c r="B411" t="s">
        <v>1860</v>
      </c>
      <c r="C411" t="e" cm="1">
        <f t="array" aca="1" ref="C411" ca="1">_xldudf_CX_GET(tbl_added_com[[#This Row],[COMPANY_ENTITY_ID]], "fiscal_year_end")</f>
        <v>#NAME?</v>
      </c>
      <c r="G411" s="3167"/>
      <c r="H411" s="3168"/>
      <c r="J411" t="str">
        <v>ABG</v>
      </c>
      <c r="M411" t="str">
        <v>Elsan</v>
      </c>
    </row>
    <row r="412" spans="1:13">
      <c r="A412" t="s">
        <v>1939</v>
      </c>
      <c r="B412" t="s">
        <v>1938</v>
      </c>
      <c r="C412" t="e" cm="1">
        <f t="array" aca="1" ref="C412" ca="1">_xldudf_CX_GET(tbl_added_com[[#This Row],[COMPANY_ENTITY_ID]], "fiscal_year_end")</f>
        <v>#NAME?</v>
      </c>
      <c r="G412" s="3167"/>
      <c r="H412" s="3168"/>
      <c r="J412" t="str">
        <v>ACB</v>
      </c>
      <c r="M412" t="str">
        <v>Elsan</v>
      </c>
    </row>
    <row r="413" spans="1:13">
      <c r="G413" s="3167"/>
      <c r="H413" s="3168"/>
      <c r="J413" t="str">
        <v>AHAM</v>
      </c>
      <c r="M413" t="str">
        <v>Epicor</v>
      </c>
    </row>
    <row r="414" spans="1:13">
      <c r="G414" s="3167"/>
      <c r="H414" s="3168"/>
      <c r="J414" t="str">
        <v>Aavas Financiers</v>
      </c>
      <c r="M414" t="str">
        <v>Ethniki Insurance</v>
      </c>
    </row>
    <row r="415" spans="1:13">
      <c r="G415" s="3169"/>
      <c r="H415" s="3170"/>
      <c r="J415" t="str">
        <v>Acronis</v>
      </c>
      <c r="M415" t="str">
        <v>Etraveli</v>
      </c>
    </row>
    <row r="416" spans="1:13">
      <c r="J416" t="str">
        <v>Advantage Solutions</v>
      </c>
      <c r="M416" t="str">
        <v>ExamWorks</v>
      </c>
    </row>
    <row r="417" spans="1:13" ht="20">
      <c r="A417" s="2661" t="s">
        <v>1858</v>
      </c>
      <c r="J417" t="str">
        <v>Ahlsell</v>
      </c>
      <c r="M417" t="str">
        <v>Exolum</v>
      </c>
    </row>
    <row r="418" spans="1:13">
      <c r="J418" t="str">
        <v>Ahlsell</v>
      </c>
      <c r="M418" t="str">
        <v>Fast Logistics Group</v>
      </c>
    </row>
    <row r="419" spans="1:13" outlineLevel="1">
      <c r="A419" t="s">
        <v>1109</v>
      </c>
      <c r="B419" t="s">
        <v>1110</v>
      </c>
      <c r="C419" t="s">
        <v>1111</v>
      </c>
      <c r="D419" t="s">
        <v>1112</v>
      </c>
      <c r="E419" t="s">
        <v>1113</v>
      </c>
      <c r="J419" t="str">
        <v>Ahlsell</v>
      </c>
      <c r="M419" t="str">
        <v>Fidelis</v>
      </c>
    </row>
    <row r="420" spans="1:13" outlineLevel="1">
      <c r="A420" s="286" t="s">
        <v>1114</v>
      </c>
      <c r="B420" s="286" t="s">
        <v>1115</v>
      </c>
      <c r="C420" s="286" t="s">
        <v>1116</v>
      </c>
      <c r="D420" s="286" t="s">
        <v>2007</v>
      </c>
      <c r="E420" s="286"/>
      <c r="J420" t="str">
        <v>Airalo</v>
      </c>
      <c r="M420" t="str">
        <v>FineToday</v>
      </c>
    </row>
    <row r="421" spans="1:13" outlineLevel="1">
      <c r="A421" s="286" t="s">
        <v>1117</v>
      </c>
      <c r="B421" s="286" t="s">
        <v>1118</v>
      </c>
      <c r="C421" s="286" t="s">
        <v>1119</v>
      </c>
      <c r="D421" s="286" t="s">
        <v>2008</v>
      </c>
      <c r="E421" s="286"/>
      <c r="J421" t="str">
        <v>Aleph</v>
      </c>
      <c r="M421" t="str">
        <v>FutureLife</v>
      </c>
    </row>
    <row r="422" spans="1:13" outlineLevel="1">
      <c r="A422" s="286" t="s">
        <v>1120</v>
      </c>
      <c r="B422" s="286" t="s">
        <v>1121</v>
      </c>
      <c r="C422" s="286" t="s">
        <v>1122</v>
      </c>
      <c r="D422" s="286" t="s">
        <v>2009</v>
      </c>
      <c r="E422" s="286"/>
      <c r="J422" t="str">
        <v>Alvogen</v>
      </c>
      <c r="M422" t="str">
        <v>GEMS Education</v>
      </c>
    </row>
    <row r="423" spans="1:13" outlineLevel="1">
      <c r="A423" s="286" t="s">
        <v>1123</v>
      </c>
      <c r="B423" s="286" t="s">
        <v>1124</v>
      </c>
      <c r="C423" s="286" t="s">
        <v>1119</v>
      </c>
      <c r="D423" s="286" t="s">
        <v>2010</v>
      </c>
      <c r="E423" s="286"/>
      <c r="J423" t="str">
        <v>Anchor Glass</v>
      </c>
      <c r="M423" t="str">
        <v>GEMS Education</v>
      </c>
    </row>
    <row r="424" spans="1:13" outlineLevel="1">
      <c r="A424" s="286" t="s">
        <v>1125</v>
      </c>
      <c r="B424" s="286" t="s">
        <v>1126</v>
      </c>
      <c r="C424" s="286" t="s">
        <v>1127</v>
      </c>
      <c r="D424" s="286" t="s">
        <v>2011</v>
      </c>
      <c r="E424" s="286"/>
      <c r="J424" t="str">
        <v>Anqore</v>
      </c>
      <c r="M424" t="str">
        <v>GLI</v>
      </c>
    </row>
    <row r="425" spans="1:13" outlineLevel="1">
      <c r="A425" s="286" t="s">
        <v>1128</v>
      </c>
      <c r="B425" s="286" t="s">
        <v>1129</v>
      </c>
      <c r="C425" s="286" t="s">
        <v>1119</v>
      </c>
      <c r="D425" s="286" t="s">
        <v>2012</v>
      </c>
      <c r="E425" s="286"/>
      <c r="J425" t="str">
        <v>April</v>
      </c>
      <c r="M425" t="str">
        <v>Gaming1</v>
      </c>
    </row>
    <row r="426" spans="1:13" outlineLevel="1">
      <c r="A426" s="286" t="s">
        <v>1130</v>
      </c>
      <c r="B426" s="286" t="s">
        <v>1131</v>
      </c>
      <c r="C426" s="286" t="s">
        <v>1119</v>
      </c>
      <c r="D426" s="286" t="s">
        <v>2013</v>
      </c>
      <c r="E426" s="286"/>
      <c r="J426" t="str">
        <v>Arteria Networks</v>
      </c>
      <c r="M426" t="str">
        <v>Genetic</v>
      </c>
    </row>
    <row r="427" spans="1:13" outlineLevel="1">
      <c r="A427" s="286" t="s">
        <v>1132</v>
      </c>
      <c r="B427" s="286" t="s">
        <v>1133</v>
      </c>
      <c r="C427" s="286" t="s">
        <v>1119</v>
      </c>
      <c r="D427" s="286" t="s">
        <v>2014</v>
      </c>
      <c r="E427" s="286"/>
      <c r="J427" t="str">
        <v>Asplundh</v>
      </c>
      <c r="M427" t="str">
        <v>Good Choice</v>
      </c>
    </row>
    <row r="428" spans="1:13" outlineLevel="1">
      <c r="A428" s="286" t="s">
        <v>1132</v>
      </c>
      <c r="B428" s="286" t="s">
        <v>1133</v>
      </c>
      <c r="C428" s="286" t="s">
        <v>1119</v>
      </c>
      <c r="D428" s="286" t="s">
        <v>2014</v>
      </c>
      <c r="E428" s="286"/>
      <c r="J428" t="str">
        <v>Australian Venue Co</v>
      </c>
      <c r="M428" t="str">
        <v>Good Choice</v>
      </c>
    </row>
    <row r="429" spans="1:13" outlineLevel="1">
      <c r="A429" s="286" t="s">
        <v>1132</v>
      </c>
      <c r="B429" s="286" t="s">
        <v>1133</v>
      </c>
      <c r="C429" s="286" t="s">
        <v>1119</v>
      </c>
      <c r="D429" s="286" t="s">
        <v>2014</v>
      </c>
      <c r="E429" s="286"/>
      <c r="J429" t="str">
        <v>Avast</v>
      </c>
      <c r="M429" t="str">
        <v>Gridspertise</v>
      </c>
    </row>
    <row r="430" spans="1:13" outlineLevel="1">
      <c r="A430" s="286" t="s">
        <v>1134</v>
      </c>
      <c r="B430" s="286" t="s">
        <v>1135</v>
      </c>
      <c r="C430" s="286" t="s">
        <v>1119</v>
      </c>
      <c r="D430" s="286" t="s">
        <v>2015</v>
      </c>
      <c r="E430" s="286"/>
      <c r="J430" t="str">
        <v>Away Resorts</v>
      </c>
      <c r="M430" t="str">
        <v>Grupo GSH</v>
      </c>
    </row>
    <row r="431" spans="1:13" outlineLevel="1">
      <c r="A431" s="286" t="s">
        <v>1136</v>
      </c>
      <c r="B431" s="286" t="s">
        <v>1137</v>
      </c>
      <c r="C431" s="286" t="s">
        <v>1119</v>
      </c>
      <c r="D431" s="286" t="s">
        <v>2016</v>
      </c>
      <c r="E431" s="286"/>
      <c r="J431" t="str">
        <v>BIP</v>
      </c>
      <c r="M431" t="str">
        <v>Gujarat Titans</v>
      </c>
    </row>
    <row r="432" spans="1:13" outlineLevel="1">
      <c r="A432" s="286" t="s">
        <v>1138</v>
      </c>
      <c r="B432" s="286" t="s">
        <v>1139</v>
      </c>
      <c r="C432" s="286" t="s">
        <v>1119</v>
      </c>
      <c r="D432" s="286" t="s">
        <v>2017</v>
      </c>
      <c r="E432" s="286"/>
      <c r="J432" t="str">
        <v>Bamboo Insurance</v>
      </c>
      <c r="M432" t="str">
        <v>Hargreaves Lansdown</v>
      </c>
    </row>
    <row r="433" spans="1:13" outlineLevel="1">
      <c r="A433" s="286" t="s">
        <v>1140</v>
      </c>
      <c r="B433" s="286" t="s">
        <v>1141</v>
      </c>
      <c r="C433" s="286" t="s">
        <v>1119</v>
      </c>
      <c r="D433" s="286" t="s">
        <v>2018</v>
      </c>
      <c r="E433" s="286"/>
      <c r="J433" t="str">
        <v>Bolt</v>
      </c>
      <c r="M433" t="str">
        <v>HealthCare Global Enterprises</v>
      </c>
    </row>
    <row r="434" spans="1:13" outlineLevel="1">
      <c r="A434" s="286" t="s">
        <v>1142</v>
      </c>
      <c r="B434" s="286" t="s">
        <v>1143</v>
      </c>
      <c r="C434" s="286" t="s">
        <v>1119</v>
      </c>
      <c r="D434" s="286" t="s">
        <v>2019</v>
      </c>
      <c r="E434" s="286"/>
      <c r="J434" t="str">
        <v>Breitling</v>
      </c>
      <c r="M434" t="str">
        <v>Hellenic Healthcare Group</v>
      </c>
    </row>
    <row r="435" spans="1:13" outlineLevel="1">
      <c r="A435" s="286" t="s">
        <v>1144</v>
      </c>
      <c r="B435" s="286" t="s">
        <v>1145</v>
      </c>
      <c r="C435" s="286" t="s">
        <v>1122</v>
      </c>
      <c r="D435" s="286" t="s">
        <v>2020</v>
      </c>
      <c r="E435" s="286"/>
      <c r="J435" t="str">
        <v>Breitling</v>
      </c>
      <c r="M435" t="str">
        <v>Hempel</v>
      </c>
    </row>
    <row r="436" spans="1:13" outlineLevel="1">
      <c r="A436" s="286" t="s">
        <v>1146</v>
      </c>
      <c r="B436" s="286" t="s">
        <v>1147</v>
      </c>
      <c r="C436" s="286" t="s">
        <v>1122</v>
      </c>
      <c r="D436" s="286" t="s">
        <v>2021</v>
      </c>
      <c r="E436" s="286"/>
      <c r="J436" t="str">
        <v>Bruin Sports Capital</v>
      </c>
      <c r="M436" t="str">
        <v>Hermes</v>
      </c>
    </row>
    <row r="437" spans="1:13" outlineLevel="1">
      <c r="A437" s="286" t="s">
        <v>1148</v>
      </c>
      <c r="B437" s="286" t="s">
        <v>1149</v>
      </c>
      <c r="C437" s="286" t="s">
        <v>1119</v>
      </c>
      <c r="D437" s="286" t="s">
        <v>2022</v>
      </c>
      <c r="E437" s="286"/>
      <c r="J437" t="str">
        <v>C1</v>
      </c>
      <c r="M437" t="str">
        <v>Icario</v>
      </c>
    </row>
    <row r="438" spans="1:13" outlineLevel="1">
      <c r="A438" s="286" t="s">
        <v>1150</v>
      </c>
      <c r="B438" s="286" t="s">
        <v>1151</v>
      </c>
      <c r="C438" s="286" t="s">
        <v>1122</v>
      </c>
      <c r="D438" s="286" t="s">
        <v>2023</v>
      </c>
      <c r="E438" s="286"/>
      <c r="J438" t="str">
        <v>CFGI</v>
      </c>
      <c r="M438" t="str">
        <v>International Schools Partnership</v>
      </c>
    </row>
    <row r="439" spans="1:13" outlineLevel="1">
      <c r="A439" s="286" t="s">
        <v>1152</v>
      </c>
      <c r="B439" s="286" t="s">
        <v>1153</v>
      </c>
      <c r="C439" s="286" t="s">
        <v>1122</v>
      </c>
      <c r="D439" s="286" t="s">
        <v>2024</v>
      </c>
      <c r="E439" s="286"/>
      <c r="J439" t="str">
        <v>Cary Group</v>
      </c>
      <c r="M439" t="str">
        <v>Jagex</v>
      </c>
    </row>
    <row r="440" spans="1:13" outlineLevel="1">
      <c r="A440" s="286" t="s">
        <v>1154</v>
      </c>
      <c r="B440" s="286" t="s">
        <v>1155</v>
      </c>
      <c r="C440" s="286" t="s">
        <v>1119</v>
      </c>
      <c r="D440" s="286" t="s">
        <v>2025</v>
      </c>
      <c r="E440" s="286"/>
      <c r="J440" t="str">
        <v>ChemicaInvest</v>
      </c>
      <c r="M440" t="str">
        <v>Jinuo Roadside Assistance</v>
      </c>
    </row>
    <row r="441" spans="1:13" outlineLevel="1">
      <c r="A441" s="286" t="s">
        <v>1156</v>
      </c>
      <c r="B441" s="286" t="s">
        <v>1157</v>
      </c>
      <c r="C441" s="286" t="s">
        <v>1119</v>
      </c>
      <c r="D441" s="286" t="s">
        <v>2026</v>
      </c>
      <c r="E441" s="286"/>
      <c r="J441" t="str">
        <v>Cohizon Life Sciences</v>
      </c>
      <c r="M441" t="str">
        <v>La Piadineria</v>
      </c>
    </row>
    <row r="442" spans="1:13" outlineLevel="1">
      <c r="A442" s="286" t="s">
        <v>1158</v>
      </c>
      <c r="B442" s="286" t="s">
        <v>1159</v>
      </c>
      <c r="C442" s="286" t="s">
        <v>1119</v>
      </c>
      <c r="D442" s="286" t="s">
        <v>2027</v>
      </c>
      <c r="E442" s="286"/>
      <c r="J442" t="str">
        <v>Comarch</v>
      </c>
      <c r="M442" t="str">
        <v>LaLiga</v>
      </c>
    </row>
    <row r="443" spans="1:13" outlineLevel="1">
      <c r="A443" s="286" t="s">
        <v>1160</v>
      </c>
      <c r="B443" s="286" t="s">
        <v>1161</v>
      </c>
      <c r="C443" s="286" t="s">
        <v>1122</v>
      </c>
      <c r="D443" s="286" t="s">
        <v>2028</v>
      </c>
      <c r="E443" s="286"/>
      <c r="J443" t="str">
        <v>CompuGroup Medical</v>
      </c>
      <c r="M443" t="str">
        <v>Ligue 1</v>
      </c>
    </row>
    <row r="444" spans="1:13" outlineLevel="1">
      <c r="A444" s="286" t="s">
        <v>1162</v>
      </c>
      <c r="B444" s="286" t="s">
        <v>1163</v>
      </c>
      <c r="C444" s="286" t="s">
        <v>1127</v>
      </c>
      <c r="D444" s="286" t="s">
        <v>2029</v>
      </c>
      <c r="E444" s="286"/>
      <c r="J444" t="str">
        <v>Continental Foods</v>
      </c>
      <c r="M444" t="str">
        <v>Lipton</v>
      </c>
    </row>
    <row r="445" spans="1:13" outlineLevel="1">
      <c r="A445" s="286" t="s">
        <v>1162</v>
      </c>
      <c r="B445" s="286" t="s">
        <v>1163</v>
      </c>
      <c r="C445" s="286" t="s">
        <v>1127</v>
      </c>
      <c r="D445" s="286" t="s">
        <v>2029</v>
      </c>
      <c r="E445" s="286"/>
      <c r="J445" t="str">
        <v>Cooper Consumer Health</v>
      </c>
      <c r="M445" t="str">
        <v>M Group</v>
      </c>
    </row>
    <row r="446" spans="1:13" outlineLevel="1">
      <c r="A446" s="286" t="s">
        <v>1164</v>
      </c>
      <c r="B446" s="286" t="s">
        <v>1165</v>
      </c>
      <c r="C446" s="286" t="s">
        <v>1119</v>
      </c>
      <c r="D446" s="286" t="s">
        <v>2030</v>
      </c>
      <c r="E446" s="286"/>
      <c r="J446" t="str">
        <v>Corialis</v>
      </c>
      <c r="M446" t="str">
        <v>MBR</v>
      </c>
    </row>
    <row r="447" spans="1:13" outlineLevel="1">
      <c r="A447" s="286" t="s">
        <v>1166</v>
      </c>
      <c r="B447" s="286" t="s">
        <v>1167</v>
      </c>
      <c r="C447" s="286" t="s">
        <v>1119</v>
      </c>
      <c r="D447" s="286" t="s">
        <v>2031</v>
      </c>
      <c r="E447" s="286"/>
      <c r="J447" t="str">
        <v>Corialis</v>
      </c>
      <c r="M447" t="str">
        <v>Macromill</v>
      </c>
    </row>
    <row r="448" spans="1:13" outlineLevel="1">
      <c r="A448" s="286" t="s">
        <v>1168</v>
      </c>
      <c r="B448" s="286" t="s">
        <v>1169</v>
      </c>
      <c r="C448" s="286" t="s">
        <v>1119</v>
      </c>
      <c r="D448" s="286" t="s">
        <v>2032</v>
      </c>
      <c r="E448" s="286"/>
      <c r="J448" t="str">
        <v>D-Marin</v>
      </c>
      <c r="M448" t="str">
        <v>Mandom Corporation</v>
      </c>
    </row>
    <row r="449" spans="1:13" outlineLevel="1">
      <c r="A449" s="286" t="s">
        <v>1170</v>
      </c>
      <c r="B449" s="286" t="s">
        <v>1171</v>
      </c>
      <c r="C449" s="286" t="s">
        <v>1119</v>
      </c>
      <c r="D449" s="286" t="s">
        <v>2033</v>
      </c>
      <c r="E449" s="286"/>
      <c r="J449" t="str">
        <v>DFE Pharma</v>
      </c>
      <c r="M449" t="str">
        <v>Maticmind</v>
      </c>
    </row>
    <row r="450" spans="1:13" outlineLevel="1">
      <c r="A450" s="286" t="s">
        <v>1172</v>
      </c>
      <c r="B450" s="286" t="s">
        <v>1173</v>
      </c>
      <c r="C450" s="286" t="s">
        <v>1119</v>
      </c>
      <c r="D450" s="286" t="s">
        <v>2034</v>
      </c>
      <c r="E450" s="286"/>
      <c r="J450" t="str">
        <v>DIF PUSH Testing</v>
      </c>
      <c r="M450" t="str">
        <v>MedRisk</v>
      </c>
    </row>
    <row r="451" spans="1:13" outlineLevel="1">
      <c r="A451" s="286" t="s">
        <v>1174</v>
      </c>
      <c r="B451" s="286" t="s">
        <v>1175</v>
      </c>
      <c r="C451" s="286" t="s">
        <v>1127</v>
      </c>
      <c r="D451" s="286" t="s">
        <v>1122</v>
      </c>
      <c r="E451" s="286"/>
      <c r="J451" t="str">
        <v>DKV Mobility</v>
      </c>
      <c r="M451" t="str">
        <v>MediaOcean</v>
      </c>
    </row>
    <row r="452" spans="1:13" outlineLevel="1">
      <c r="A452" s="286" t="s">
        <v>1176</v>
      </c>
      <c r="B452" s="286" t="s">
        <v>1177</v>
      </c>
      <c r="C452" s="286" t="s">
        <v>1119</v>
      </c>
      <c r="D452" s="286" t="s">
        <v>2035</v>
      </c>
      <c r="E452" s="286"/>
      <c r="J452" t="str">
        <v>DOC Generici</v>
      </c>
      <c r="M452" t="str">
        <v>MediaOcean</v>
      </c>
    </row>
    <row r="453" spans="1:13" outlineLevel="1">
      <c r="A453" s="286" t="s">
        <v>1178</v>
      </c>
      <c r="B453" s="286" t="s">
        <v>1179</v>
      </c>
      <c r="C453" s="286" t="s">
        <v>1119</v>
      </c>
      <c r="D453" s="286" t="s">
        <v>2036</v>
      </c>
      <c r="E453" s="286"/>
      <c r="J453" t="str">
        <v>DTI</v>
      </c>
      <c r="M453" t="str">
        <v>Medivet</v>
      </c>
    </row>
    <row r="454" spans="1:13" outlineLevel="1">
      <c r="A454" s="286" t="s">
        <v>1180</v>
      </c>
      <c r="B454" s="286" t="s">
        <v>1181</v>
      </c>
      <c r="C454" s="286" t="s">
        <v>1122</v>
      </c>
      <c r="D454" s="286" t="s">
        <v>2037</v>
      </c>
      <c r="E454" s="286"/>
      <c r="J454" t="str">
        <v>Dale Underwriting Partners</v>
      </c>
      <c r="M454" t="str">
        <v>Mehiläinen</v>
      </c>
    </row>
    <row r="455" spans="1:13" outlineLevel="1">
      <c r="A455" s="286" t="s">
        <v>1182</v>
      </c>
      <c r="B455" s="286" t="s">
        <v>1183</v>
      </c>
      <c r="C455" s="286" t="s">
        <v>1119</v>
      </c>
      <c r="D455" s="286" t="s">
        <v>2038</v>
      </c>
      <c r="E455" s="286"/>
      <c r="J455" t="str">
        <v>Delly's</v>
      </c>
      <c r="M455" t="str">
        <v>Mehiläinen</v>
      </c>
    </row>
    <row r="456" spans="1:13" outlineLevel="1">
      <c r="A456" s="286" t="s">
        <v>1184</v>
      </c>
      <c r="B456" s="286" t="s">
        <v>1185</v>
      </c>
      <c r="C456" s="286" t="s">
        <v>1119</v>
      </c>
      <c r="D456" s="286" t="s">
        <v>2039</v>
      </c>
      <c r="E456" s="286"/>
      <c r="J456" t="str">
        <v>Deoleo</v>
      </c>
      <c r="M456" t="str">
        <v>Messer Industries</v>
      </c>
    </row>
    <row r="457" spans="1:13" outlineLevel="1">
      <c r="A457" s="286" t="s">
        <v>1184</v>
      </c>
      <c r="B457" s="286" t="s">
        <v>1185</v>
      </c>
      <c r="C457" s="286" t="s">
        <v>1119</v>
      </c>
      <c r="D457" s="286" t="s">
        <v>2039</v>
      </c>
      <c r="E457" s="286"/>
      <c r="J457" t="str">
        <v>Domestic &amp; General</v>
      </c>
      <c r="M457" t="str">
        <v>Monbake</v>
      </c>
    </row>
    <row r="458" spans="1:13" outlineLevel="1">
      <c r="A458" s="286" t="s">
        <v>1186</v>
      </c>
      <c r="B458" s="286" t="s">
        <v>1187</v>
      </c>
      <c r="C458" s="286" t="s">
        <v>1119</v>
      </c>
      <c r="D458" s="286" t="s">
        <v>2040</v>
      </c>
      <c r="E458" s="286"/>
      <c r="J458" t="str">
        <v>Domestic &amp; General</v>
      </c>
      <c r="M458" t="str">
        <v>Moove</v>
      </c>
    </row>
    <row r="459" spans="1:13" outlineLevel="1">
      <c r="A459" s="286" t="s">
        <v>1188</v>
      </c>
      <c r="B459" s="286" t="s">
        <v>1189</v>
      </c>
      <c r="C459" s="286" t="s">
        <v>1119</v>
      </c>
      <c r="D459" s="286" t="s">
        <v>2041</v>
      </c>
      <c r="E459" s="286"/>
      <c r="J459" t="str">
        <v>Douglas</v>
      </c>
      <c r="M459" t="str">
        <v>Moto</v>
      </c>
    </row>
    <row r="460" spans="1:13" outlineLevel="1">
      <c r="A460" s="286" t="s">
        <v>2042</v>
      </c>
      <c r="B460" s="286" t="s">
        <v>2043</v>
      </c>
      <c r="C460" s="286" t="s">
        <v>1122</v>
      </c>
      <c r="D460" s="286" t="s">
        <v>1122</v>
      </c>
      <c r="E460" s="286"/>
      <c r="J460" t="str">
        <v>Dream Games</v>
      </c>
      <c r="M460" t="str">
        <v>Multiversity</v>
      </c>
    </row>
    <row r="461" spans="1:13" outlineLevel="1">
      <c r="A461" s="286" t="s">
        <v>1190</v>
      </c>
      <c r="B461" s="286" t="s">
        <v>1191</v>
      </c>
      <c r="C461" s="286" t="s">
        <v>1119</v>
      </c>
      <c r="D461" s="286" t="s">
        <v>2044</v>
      </c>
      <c r="E461" s="286"/>
      <c r="J461" t="str">
        <v>Dream Games</v>
      </c>
      <c r="M461" t="str">
        <v>Multiversity</v>
      </c>
    </row>
    <row r="462" spans="1:13" outlineLevel="1">
      <c r="A462" s="286" t="s">
        <v>1192</v>
      </c>
      <c r="B462" s="286" t="s">
        <v>1193</v>
      </c>
      <c r="C462" s="286" t="s">
        <v>1119</v>
      </c>
      <c r="D462" s="286" t="s">
        <v>2045</v>
      </c>
      <c r="E462" s="286"/>
      <c r="J462" t="str">
        <v>EcoVadis</v>
      </c>
      <c r="M462" t="str">
        <v>Multiversity</v>
      </c>
    </row>
    <row r="463" spans="1:13" outlineLevel="1">
      <c r="A463" s="286" t="s">
        <v>1194</v>
      </c>
      <c r="B463" s="286" t="s">
        <v>1195</v>
      </c>
      <c r="C463" s="286" t="s">
        <v>1122</v>
      </c>
      <c r="D463" s="286" t="s">
        <v>2046</v>
      </c>
      <c r="E463" s="286"/>
      <c r="J463" t="str">
        <v>Elsan</v>
      </c>
      <c r="M463" t="str">
        <v>NTL</v>
      </c>
    </row>
    <row r="464" spans="1:13" outlineLevel="1">
      <c r="A464" s="286" t="s">
        <v>1196</v>
      </c>
      <c r="B464" s="286" t="s">
        <v>1197</v>
      </c>
      <c r="C464" s="286" t="s">
        <v>1119</v>
      </c>
      <c r="D464" s="286" t="s">
        <v>2047</v>
      </c>
      <c r="E464" s="286"/>
      <c r="J464" t="str">
        <v>Elsan</v>
      </c>
      <c r="M464" t="str">
        <v>Namecheap</v>
      </c>
    </row>
    <row r="465" spans="1:13" outlineLevel="1">
      <c r="A465" s="286" t="s">
        <v>1198</v>
      </c>
      <c r="B465" s="286" t="s">
        <v>1199</v>
      </c>
      <c r="C465" s="286" t="s">
        <v>1119</v>
      </c>
      <c r="D465" s="286" t="s">
        <v>2048</v>
      </c>
      <c r="E465" s="286"/>
      <c r="J465" t="str">
        <v>Epicor</v>
      </c>
      <c r="M465" t="str">
        <v>Naturgy</v>
      </c>
    </row>
    <row r="466" spans="1:13" outlineLevel="1">
      <c r="A466" s="286" t="s">
        <v>1200</v>
      </c>
      <c r="B466" s="286" t="s">
        <v>1201</v>
      </c>
      <c r="C466" s="286" t="s">
        <v>1119</v>
      </c>
      <c r="D466" s="286" t="s">
        <v>2049</v>
      </c>
      <c r="E466" s="286"/>
      <c r="J466" t="str">
        <v>Ethniki Insurance</v>
      </c>
      <c r="M466" t="str">
        <v>Neolith</v>
      </c>
    </row>
    <row r="467" spans="1:13" outlineLevel="1">
      <c r="A467" s="286" t="s">
        <v>1202</v>
      </c>
      <c r="B467" s="286" t="s">
        <v>1203</v>
      </c>
      <c r="C467" s="286" t="s">
        <v>1119</v>
      </c>
      <c r="D467" s="286" t="s">
        <v>2050</v>
      </c>
      <c r="E467" s="286"/>
      <c r="J467" t="str">
        <v>Etraveli</v>
      </c>
      <c r="M467" t="str">
        <v>Neptune</v>
      </c>
    </row>
    <row r="468" spans="1:13" outlineLevel="1">
      <c r="A468" s="286" t="s">
        <v>1202</v>
      </c>
      <c r="B468" s="286" t="s">
        <v>1203</v>
      </c>
      <c r="C468" s="286" t="s">
        <v>1119</v>
      </c>
      <c r="D468" s="286" t="s">
        <v>2050</v>
      </c>
      <c r="E468" s="286"/>
      <c r="J468" t="str">
        <v>ExamWorks</v>
      </c>
      <c r="M468" t="str">
        <v>NewDay</v>
      </c>
    </row>
    <row r="469" spans="1:13" outlineLevel="1">
      <c r="A469" s="286" t="s">
        <v>1204</v>
      </c>
      <c r="B469" s="286" t="s">
        <v>1205</v>
      </c>
      <c r="C469" s="286" t="s">
        <v>1206</v>
      </c>
      <c r="D469" s="286" t="s">
        <v>2051</v>
      </c>
      <c r="E469" s="286"/>
      <c r="J469" t="str">
        <v>Exolum</v>
      </c>
      <c r="M469" t="str">
        <v>Nirvana</v>
      </c>
    </row>
    <row r="470" spans="1:13" outlineLevel="1">
      <c r="A470" s="286" t="s">
        <v>1207</v>
      </c>
      <c r="B470" s="286" t="s">
        <v>1208</v>
      </c>
      <c r="C470" s="286" t="s">
        <v>1119</v>
      </c>
      <c r="D470" s="286" t="s">
        <v>2052</v>
      </c>
      <c r="E470" s="286"/>
      <c r="J470" t="str">
        <v>Fast Logistics Group</v>
      </c>
      <c r="M470" t="str">
        <v>Oanda Global Corp</v>
      </c>
    </row>
    <row r="471" spans="1:13" outlineLevel="1">
      <c r="A471" s="286" t="s">
        <v>1207</v>
      </c>
      <c r="B471" s="286" t="s">
        <v>1208</v>
      </c>
      <c r="C471" s="286" t="s">
        <v>1119</v>
      </c>
      <c r="D471" s="286" t="s">
        <v>2052</v>
      </c>
      <c r="E471" s="286"/>
      <c r="J471" t="str">
        <v>Fidelis</v>
      </c>
      <c r="M471" t="str">
        <v>Odevo</v>
      </c>
    </row>
    <row r="472" spans="1:13" outlineLevel="1">
      <c r="A472" s="286" t="s">
        <v>1209</v>
      </c>
      <c r="B472" s="286" t="s">
        <v>1210</v>
      </c>
      <c r="C472" s="286" t="s">
        <v>1119</v>
      </c>
      <c r="D472" s="286" t="s">
        <v>2053</v>
      </c>
      <c r="E472" s="286"/>
      <c r="J472" t="str">
        <v>FineToday</v>
      </c>
      <c r="M472" t="str">
        <v>Omada</v>
      </c>
    </row>
    <row r="473" spans="1:13" outlineLevel="1">
      <c r="A473" s="286" t="s">
        <v>1211</v>
      </c>
      <c r="B473" s="286" t="s">
        <v>1212</v>
      </c>
      <c r="C473" s="286" t="s">
        <v>1119</v>
      </c>
      <c r="D473" s="286" t="s">
        <v>2054</v>
      </c>
      <c r="E473" s="286"/>
      <c r="J473" t="str">
        <v>FutureLife</v>
      </c>
      <c r="M473" t="str">
        <v>Ontic</v>
      </c>
    </row>
    <row r="474" spans="1:13" outlineLevel="1">
      <c r="A474" s="286" t="s">
        <v>1211</v>
      </c>
      <c r="B474" s="286" t="s">
        <v>1212</v>
      </c>
      <c r="C474" s="286" t="s">
        <v>1119</v>
      </c>
      <c r="D474" s="286" t="s">
        <v>2054</v>
      </c>
      <c r="E474" s="286"/>
      <c r="J474" t="str">
        <v>GEMS Education</v>
      </c>
      <c r="M474" t="str">
        <v>Ontic</v>
      </c>
    </row>
    <row r="475" spans="1:13" outlineLevel="1">
      <c r="A475" s="286" t="s">
        <v>902</v>
      </c>
      <c r="B475" s="286" t="s">
        <v>1213</v>
      </c>
      <c r="C475" s="286" t="s">
        <v>1206</v>
      </c>
      <c r="D475" s="286" t="s">
        <v>2055</v>
      </c>
      <c r="E475" s="286"/>
      <c r="J475" t="str">
        <v>GEMS Education</v>
      </c>
      <c r="M475" t="str">
        <v>PDC Brands</v>
      </c>
    </row>
    <row r="476" spans="1:13" outlineLevel="1">
      <c r="A476" s="286" t="s">
        <v>1214</v>
      </c>
      <c r="B476" s="286" t="s">
        <v>1215</v>
      </c>
      <c r="C476" s="286" t="s">
        <v>1119</v>
      </c>
      <c r="D476" s="286" t="s">
        <v>2056</v>
      </c>
      <c r="E476" s="286"/>
      <c r="J476" t="str">
        <v>GLI</v>
      </c>
      <c r="M476" t="str">
        <v>PIC</v>
      </c>
    </row>
    <row r="477" spans="1:13" outlineLevel="1">
      <c r="A477" s="286" t="s">
        <v>1216</v>
      </c>
      <c r="B477" s="286" t="s">
        <v>1217</v>
      </c>
      <c r="C477" s="286" t="s">
        <v>1119</v>
      </c>
      <c r="D477" s="286" t="s">
        <v>2057</v>
      </c>
      <c r="E477" s="286"/>
      <c r="J477" t="str">
        <v>Gaming1</v>
      </c>
      <c r="M477" t="str">
        <v>PKP Energetyka</v>
      </c>
    </row>
    <row r="478" spans="1:13" outlineLevel="1">
      <c r="A478" s="286" t="s">
        <v>1218</v>
      </c>
      <c r="B478" s="286" t="s">
        <v>1219</v>
      </c>
      <c r="C478" s="286" t="s">
        <v>1119</v>
      </c>
      <c r="D478" s="286" t="s">
        <v>2058</v>
      </c>
      <c r="E478" s="286"/>
      <c r="J478" t="str">
        <v>Genetic</v>
      </c>
      <c r="M478" t="str">
        <v>PPC</v>
      </c>
    </row>
    <row r="479" spans="1:13" outlineLevel="1">
      <c r="A479" s="286" t="s">
        <v>1220</v>
      </c>
      <c r="B479" s="286" t="s">
        <v>1221</v>
      </c>
      <c r="C479" s="286" t="s">
        <v>1119</v>
      </c>
      <c r="D479" s="286" t="s">
        <v>2059</v>
      </c>
      <c r="E479" s="286"/>
      <c r="J479" t="str">
        <v>Good Choice</v>
      </c>
      <c r="M479" t="str">
        <v>PUSH Testing</v>
      </c>
    </row>
    <row r="480" spans="1:13" outlineLevel="1">
      <c r="A480" s="286" t="s">
        <v>1222</v>
      </c>
      <c r="B480" s="286" t="s">
        <v>1223</v>
      </c>
      <c r="C480" s="286" t="s">
        <v>1119</v>
      </c>
      <c r="D480" s="286" t="s">
        <v>2060</v>
      </c>
      <c r="E480" s="286"/>
      <c r="J480" t="str">
        <v>Good Choice</v>
      </c>
      <c r="M480" t="str">
        <v>Packeta</v>
      </c>
    </row>
    <row r="481" spans="1:13" outlineLevel="1">
      <c r="A481" s="286" t="s">
        <v>1224</v>
      </c>
      <c r="B481" s="286" t="s">
        <v>1225</v>
      </c>
      <c r="C481" s="286" t="s">
        <v>1119</v>
      </c>
      <c r="D481" s="286" t="s">
        <v>2061</v>
      </c>
      <c r="E481" s="286"/>
      <c r="J481" t="str">
        <v>Gridspertise</v>
      </c>
      <c r="M481" t="str">
        <v>Panzani</v>
      </c>
    </row>
    <row r="482" spans="1:13" outlineLevel="1">
      <c r="A482" s="286" t="s">
        <v>1226</v>
      </c>
      <c r="B482" s="286" t="s">
        <v>1227</v>
      </c>
      <c r="C482" s="286" t="s">
        <v>1119</v>
      </c>
      <c r="D482" s="286" t="s">
        <v>2062</v>
      </c>
      <c r="E482" s="286"/>
      <c r="J482" t="str">
        <v>Grupo GSH</v>
      </c>
      <c r="M482" t="str">
        <v>Partner in Pet Food</v>
      </c>
    </row>
    <row r="483" spans="1:13" outlineLevel="1">
      <c r="A483" s="286" t="s">
        <v>1228</v>
      </c>
      <c r="B483" s="286" t="s">
        <v>1229</v>
      </c>
      <c r="C483" s="286" t="s">
        <v>1119</v>
      </c>
      <c r="D483" s="286" t="s">
        <v>2063</v>
      </c>
      <c r="E483" s="286"/>
      <c r="J483" t="str">
        <v>Gujarat Titans</v>
      </c>
      <c r="M483" t="str">
        <v>Paysafe</v>
      </c>
    </row>
    <row r="484" spans="1:13" outlineLevel="1">
      <c r="A484" s="286" t="s">
        <v>1230</v>
      </c>
      <c r="B484" s="286" t="s">
        <v>1231</v>
      </c>
      <c r="C484" s="286" t="s">
        <v>1232</v>
      </c>
      <c r="D484" s="286" t="s">
        <v>2064</v>
      </c>
      <c r="E484" s="286"/>
      <c r="J484" t="str">
        <v>Hargreaves Lansdown</v>
      </c>
      <c r="M484" t="str">
        <v>Petco</v>
      </c>
    </row>
    <row r="485" spans="1:13" outlineLevel="1">
      <c r="A485" s="286" t="s">
        <v>1230</v>
      </c>
      <c r="B485" s="286" t="s">
        <v>1231</v>
      </c>
      <c r="C485" s="286" t="s">
        <v>1232</v>
      </c>
      <c r="D485" s="286" t="s">
        <v>2064</v>
      </c>
      <c r="E485" s="286"/>
      <c r="J485" t="str">
        <v>HealthCare Global Enterprises</v>
      </c>
      <c r="M485" t="str">
        <v>PharmaResearch</v>
      </c>
    </row>
    <row r="486" spans="1:13" outlineLevel="1">
      <c r="A486" s="286" t="s">
        <v>1233</v>
      </c>
      <c r="B486" s="286" t="s">
        <v>1234</v>
      </c>
      <c r="C486" s="286" t="s">
        <v>1122</v>
      </c>
      <c r="D486" s="286" t="s">
        <v>2065</v>
      </c>
      <c r="E486" s="286"/>
      <c r="J486" t="str">
        <v>Hellenic Healthcare Group</v>
      </c>
      <c r="M486" t="str">
        <v>Phuong Chau</v>
      </c>
    </row>
    <row r="487" spans="1:13" outlineLevel="1">
      <c r="A487" s="286" t="s">
        <v>1235</v>
      </c>
      <c r="B487" s="286" t="s">
        <v>1236</v>
      </c>
      <c r="C487" s="286" t="s">
        <v>1119</v>
      </c>
      <c r="D487" s="286" t="s">
        <v>2066</v>
      </c>
      <c r="E487" s="286"/>
      <c r="J487" t="str">
        <v>Hempel</v>
      </c>
      <c r="M487" t="str">
        <v>Plus Company</v>
      </c>
    </row>
    <row r="488" spans="1:13" outlineLevel="1">
      <c r="A488" s="286" t="s">
        <v>1237</v>
      </c>
      <c r="B488" s="286" t="s">
        <v>1238</v>
      </c>
      <c r="C488" s="286" t="s">
        <v>1119</v>
      </c>
      <c r="D488" s="286" t="s">
        <v>2067</v>
      </c>
      <c r="E488" s="286"/>
      <c r="J488" t="str">
        <v>Hermes</v>
      </c>
      <c r="M488" t="str">
        <v>Premier Rugby</v>
      </c>
    </row>
    <row r="489" spans="1:13" outlineLevel="1">
      <c r="A489" s="286" t="s">
        <v>1239</v>
      </c>
      <c r="B489" s="286" t="s">
        <v>1240</v>
      </c>
      <c r="C489" s="286" t="s">
        <v>1119</v>
      </c>
      <c r="D489" s="286" t="s">
        <v>2068</v>
      </c>
      <c r="E489" s="286"/>
      <c r="J489" t="str">
        <v>Icario</v>
      </c>
      <c r="M489" t="str">
        <v>QA</v>
      </c>
    </row>
    <row r="490" spans="1:13" outlineLevel="1">
      <c r="A490" s="286" t="s">
        <v>1239</v>
      </c>
      <c r="B490" s="286" t="s">
        <v>1240</v>
      </c>
      <c r="C490" s="286" t="s">
        <v>1119</v>
      </c>
      <c r="D490" s="286" t="s">
        <v>2068</v>
      </c>
      <c r="E490" s="286"/>
      <c r="J490" t="str">
        <v>International Schools Partnership</v>
      </c>
      <c r="M490" t="str">
        <v>QSR</v>
      </c>
    </row>
    <row r="491" spans="1:13" outlineLevel="1">
      <c r="A491" s="286" t="s">
        <v>1241</v>
      </c>
      <c r="B491" s="286" t="s">
        <v>1242</v>
      </c>
      <c r="C491" s="286" t="s">
        <v>1119</v>
      </c>
      <c r="D491" s="286" t="s">
        <v>2069</v>
      </c>
      <c r="E491" s="286"/>
      <c r="J491" t="str">
        <v>Jagex</v>
      </c>
      <c r="M491" t="str">
        <v>RAC</v>
      </c>
    </row>
    <row r="492" spans="1:13" outlineLevel="1">
      <c r="A492" s="286" t="s">
        <v>1243</v>
      </c>
      <c r="B492" s="286" t="s">
        <v>1244</v>
      </c>
      <c r="C492" s="286" t="s">
        <v>1119</v>
      </c>
      <c r="D492" s="286" t="s">
        <v>2070</v>
      </c>
      <c r="E492" s="286"/>
      <c r="J492" t="str">
        <v>Jinuo Roadside Assistance</v>
      </c>
      <c r="M492" t="str">
        <v>RGI</v>
      </c>
    </row>
    <row r="493" spans="1:13" outlineLevel="1">
      <c r="A493" s="286" t="s">
        <v>1245</v>
      </c>
      <c r="B493" s="286" t="s">
        <v>1246</v>
      </c>
      <c r="C493" s="286" t="s">
        <v>1127</v>
      </c>
      <c r="D493" s="286" t="s">
        <v>2071</v>
      </c>
      <c r="E493" s="286"/>
      <c r="J493" t="str">
        <v>La Piadineria</v>
      </c>
      <c r="M493" t="str">
        <v>RKE</v>
      </c>
    </row>
    <row r="494" spans="1:13" outlineLevel="1">
      <c r="A494" s="286" t="s">
        <v>1247</v>
      </c>
      <c r="B494" s="286" t="s">
        <v>1248</v>
      </c>
      <c r="C494" s="286" t="s">
        <v>1249</v>
      </c>
      <c r="D494" s="286" t="s">
        <v>2072</v>
      </c>
      <c r="E494" s="286"/>
      <c r="J494" t="str">
        <v>LaLiga</v>
      </c>
      <c r="M494" t="str">
        <v>Radwell</v>
      </c>
    </row>
    <row r="495" spans="1:13" outlineLevel="1">
      <c r="A495" s="286" t="s">
        <v>1250</v>
      </c>
      <c r="B495" s="286" t="s">
        <v>1251</v>
      </c>
      <c r="C495" s="286" t="s">
        <v>1127</v>
      </c>
      <c r="D495" s="286" t="s">
        <v>2073</v>
      </c>
      <c r="E495" s="286"/>
      <c r="J495" t="str">
        <v>Ligue 1</v>
      </c>
      <c r="M495" t="str">
        <v>Rayner Surgical Group Ltd</v>
      </c>
    </row>
    <row r="496" spans="1:13" outlineLevel="1">
      <c r="A496" s="286" t="s">
        <v>1252</v>
      </c>
      <c r="B496" s="286" t="s">
        <v>1253</v>
      </c>
      <c r="C496" s="286" t="s">
        <v>1119</v>
      </c>
      <c r="D496" s="286" t="s">
        <v>2074</v>
      </c>
      <c r="E496" s="286"/>
      <c r="J496" t="str">
        <v>Lipton</v>
      </c>
      <c r="M496" t="str">
        <v>Razer</v>
      </c>
    </row>
    <row r="497" spans="1:13" outlineLevel="1">
      <c r="A497" s="286" t="s">
        <v>1254</v>
      </c>
      <c r="B497" s="286" t="s">
        <v>1255</v>
      </c>
      <c r="C497" s="286" t="s">
        <v>1119</v>
      </c>
      <c r="D497" s="286" t="s">
        <v>2075</v>
      </c>
      <c r="E497" s="286"/>
      <c r="J497" t="str">
        <v>M Group</v>
      </c>
      <c r="M497" t="str">
        <v>Recordati</v>
      </c>
    </row>
    <row r="498" spans="1:13" outlineLevel="1">
      <c r="A498" s="286" t="s">
        <v>1256</v>
      </c>
      <c r="B498" s="286" t="s">
        <v>1257</v>
      </c>
      <c r="C498" s="286" t="s">
        <v>1119</v>
      </c>
      <c r="D498" s="286" t="s">
        <v>2076</v>
      </c>
      <c r="E498" s="286"/>
      <c r="J498" t="str">
        <v>MBR</v>
      </c>
      <c r="M498" t="str">
        <v>Republic Finance</v>
      </c>
    </row>
    <row r="499" spans="1:13" outlineLevel="1">
      <c r="A499" s="286" t="s">
        <v>1258</v>
      </c>
      <c r="B499" s="286" t="s">
        <v>1259</v>
      </c>
      <c r="C499" s="286" t="s">
        <v>1119</v>
      </c>
      <c r="D499" s="286" t="s">
        <v>2077</v>
      </c>
      <c r="E499" s="286"/>
      <c r="J499" t="str">
        <v>Macromill</v>
      </c>
      <c r="M499" t="str">
        <v>Resurs</v>
      </c>
    </row>
    <row r="500" spans="1:13" outlineLevel="1">
      <c r="A500" s="286" t="s">
        <v>1260</v>
      </c>
      <c r="B500" s="286" t="s">
        <v>1261</v>
      </c>
      <c r="C500" s="286" t="s">
        <v>1119</v>
      </c>
      <c r="D500" s="286" t="s">
        <v>2078</v>
      </c>
      <c r="E500" s="286"/>
      <c r="J500" t="str">
        <v>Mandom Corporation</v>
      </c>
      <c r="M500" t="str">
        <v>Riraku</v>
      </c>
    </row>
    <row r="501" spans="1:13" outlineLevel="1">
      <c r="A501" s="286" t="s">
        <v>1262</v>
      </c>
      <c r="B501" s="286" t="s">
        <v>1263</v>
      </c>
      <c r="C501" s="286" t="s">
        <v>1119</v>
      </c>
      <c r="D501" s="286" t="s">
        <v>2079</v>
      </c>
      <c r="E501" s="286"/>
      <c r="J501" t="str">
        <v>Maticmind</v>
      </c>
      <c r="M501" t="str">
        <v>RiverStone International</v>
      </c>
    </row>
    <row r="502" spans="1:13" outlineLevel="1">
      <c r="A502" s="286" t="s">
        <v>1264</v>
      </c>
      <c r="B502" s="286" t="s">
        <v>1265</v>
      </c>
      <c r="C502" s="286" t="s">
        <v>1119</v>
      </c>
      <c r="D502" s="286" t="s">
        <v>2080</v>
      </c>
      <c r="E502" s="286"/>
      <c r="J502" t="str">
        <v>MedRisk</v>
      </c>
      <c r="M502" t="str">
        <v>Rossini (Recordati Holdco)</v>
      </c>
    </row>
    <row r="503" spans="1:13" outlineLevel="1">
      <c r="A503" s="286" t="s">
        <v>1266</v>
      </c>
      <c r="B503" s="286" t="s">
        <v>1267</v>
      </c>
      <c r="C503" s="286" t="s">
        <v>1119</v>
      </c>
      <c r="D503" s="286" t="s">
        <v>2081</v>
      </c>
      <c r="E503" s="286"/>
      <c r="J503" t="str">
        <v>MediaOcean</v>
      </c>
      <c r="M503" t="str">
        <v>SD Worx</v>
      </c>
    </row>
    <row r="504" spans="1:13" outlineLevel="1">
      <c r="A504" s="286" t="s">
        <v>1268</v>
      </c>
      <c r="B504" s="286" t="s">
        <v>1269</v>
      </c>
      <c r="C504" s="286" t="s">
        <v>1249</v>
      </c>
      <c r="D504" s="286" t="s">
        <v>2082</v>
      </c>
      <c r="E504" s="286"/>
      <c r="J504" t="str">
        <v>MediaOcean</v>
      </c>
      <c r="M504" t="str">
        <v>SEARI</v>
      </c>
    </row>
    <row r="505" spans="1:13" outlineLevel="1">
      <c r="A505" s="286" t="s">
        <v>1270</v>
      </c>
      <c r="B505" s="286" t="s">
        <v>1271</v>
      </c>
      <c r="C505" s="286" t="s">
        <v>1249</v>
      </c>
      <c r="D505" s="286" t="s">
        <v>2083</v>
      </c>
      <c r="E505" s="286"/>
      <c r="J505" t="str">
        <v>Medivet</v>
      </c>
      <c r="M505" t="str">
        <v>STARK Group</v>
      </c>
    </row>
    <row r="506" spans="1:13" outlineLevel="1">
      <c r="A506" s="286" t="s">
        <v>1272</v>
      </c>
      <c r="B506" s="286" t="s">
        <v>1273</v>
      </c>
      <c r="C506" s="286" t="s">
        <v>1119</v>
      </c>
      <c r="D506" s="286" t="s">
        <v>2084</v>
      </c>
      <c r="E506" s="286"/>
      <c r="J506" t="str">
        <v>Mehiläinen</v>
      </c>
      <c r="M506" t="str">
        <v>Samator Indo Gas</v>
      </c>
    </row>
    <row r="507" spans="1:13" outlineLevel="1">
      <c r="A507" s="286" t="s">
        <v>1274</v>
      </c>
      <c r="B507" s="286" t="s">
        <v>1275</v>
      </c>
      <c r="C507" s="286" t="s">
        <v>1127</v>
      </c>
      <c r="D507" s="286" t="s">
        <v>2085</v>
      </c>
      <c r="E507" s="286"/>
      <c r="J507" t="str">
        <v>Mehiläinen</v>
      </c>
      <c r="M507" t="str">
        <v>Scan Global Logistics</v>
      </c>
    </row>
    <row r="508" spans="1:13" outlineLevel="1">
      <c r="A508" s="286" t="s">
        <v>1276</v>
      </c>
      <c r="B508" s="286" t="s">
        <v>1277</v>
      </c>
      <c r="C508" s="286" t="s">
        <v>1122</v>
      </c>
      <c r="D508" s="286" t="s">
        <v>2086</v>
      </c>
      <c r="E508" s="286"/>
      <c r="J508" t="str">
        <v>Messer Industries</v>
      </c>
      <c r="M508" t="str">
        <v>Sebia</v>
      </c>
    </row>
    <row r="509" spans="1:13" outlineLevel="1">
      <c r="A509" s="286" t="s">
        <v>1278</v>
      </c>
      <c r="B509" s="286" t="s">
        <v>1279</v>
      </c>
      <c r="C509" s="286" t="s">
        <v>1249</v>
      </c>
      <c r="D509" s="286" t="s">
        <v>2087</v>
      </c>
      <c r="E509" s="286"/>
      <c r="J509" t="str">
        <v>Monbake</v>
      </c>
      <c r="M509" t="str">
        <v>SheerID</v>
      </c>
    </row>
    <row r="510" spans="1:13" outlineLevel="1">
      <c r="A510" s="286" t="s">
        <v>1280</v>
      </c>
      <c r="B510" s="286" t="s">
        <v>1281</v>
      </c>
      <c r="C510" s="286" t="s">
        <v>1122</v>
      </c>
      <c r="D510" s="286" t="s">
        <v>2088</v>
      </c>
      <c r="E510" s="286"/>
      <c r="J510" t="str">
        <v>Moove</v>
      </c>
      <c r="M510" t="str">
        <v>Siloam</v>
      </c>
    </row>
    <row r="511" spans="1:13" outlineLevel="1">
      <c r="A511" s="286" t="s">
        <v>1282</v>
      </c>
      <c r="B511" s="286" t="s">
        <v>1283</v>
      </c>
      <c r="C511" s="286" t="s">
        <v>1119</v>
      </c>
      <c r="D511" s="286" t="s">
        <v>2089</v>
      </c>
      <c r="E511" s="286"/>
      <c r="J511" t="str">
        <v>Moto</v>
      </c>
      <c r="M511" t="str">
        <v>Siloam</v>
      </c>
    </row>
    <row r="512" spans="1:13" outlineLevel="1">
      <c r="A512" s="286" t="s">
        <v>1284</v>
      </c>
      <c r="B512" s="286" t="s">
        <v>1285</v>
      </c>
      <c r="C512" s="286" t="s">
        <v>1119</v>
      </c>
      <c r="D512" s="286" t="s">
        <v>2090</v>
      </c>
      <c r="E512" s="286"/>
      <c r="J512" t="str">
        <v>Multiversity</v>
      </c>
      <c r="M512" t="str">
        <v>Six Nations</v>
      </c>
    </row>
    <row r="513" spans="1:13" outlineLevel="1">
      <c r="A513" s="286" t="s">
        <v>1286</v>
      </c>
      <c r="B513" s="286" t="s">
        <v>1287</v>
      </c>
      <c r="C513" s="286" t="s">
        <v>1119</v>
      </c>
      <c r="D513" s="286" t="s">
        <v>2091</v>
      </c>
      <c r="E513" s="286"/>
      <c r="J513" t="str">
        <v>Multiversity</v>
      </c>
      <c r="M513" t="str">
        <v>Skroutz</v>
      </c>
    </row>
    <row r="514" spans="1:13" outlineLevel="1">
      <c r="A514" s="286" t="s">
        <v>1286</v>
      </c>
      <c r="B514" s="286" t="s">
        <v>1287</v>
      </c>
      <c r="C514" s="286" t="s">
        <v>1119</v>
      </c>
      <c r="D514" s="286" t="s">
        <v>2091</v>
      </c>
      <c r="E514" s="286"/>
      <c r="J514" t="str">
        <v>Multiversity</v>
      </c>
      <c r="M514" t="str">
        <v>Skybox Security</v>
      </c>
    </row>
    <row r="515" spans="1:13" outlineLevel="1">
      <c r="A515" s="286" t="s">
        <v>1288</v>
      </c>
      <c r="B515" s="286" t="s">
        <v>1289</v>
      </c>
      <c r="C515" s="286" t="s">
        <v>1290</v>
      </c>
      <c r="D515" s="286" t="s">
        <v>2092</v>
      </c>
      <c r="E515" s="286"/>
      <c r="J515" t="str">
        <v>NTL</v>
      </c>
      <c r="M515" t="str">
        <v>Smiths Detection</v>
      </c>
    </row>
    <row r="516" spans="1:13" outlineLevel="1">
      <c r="A516" s="286" t="s">
        <v>1291</v>
      </c>
      <c r="B516" s="286" t="s">
        <v>1292</v>
      </c>
      <c r="C516" s="286" t="s">
        <v>1119</v>
      </c>
      <c r="D516" s="286" t="s">
        <v>2093</v>
      </c>
      <c r="E516" s="286"/>
      <c r="J516" t="str">
        <v>Namecheap</v>
      </c>
      <c r="M516" t="str">
        <v>Sogelink</v>
      </c>
    </row>
    <row r="517" spans="1:13" outlineLevel="1">
      <c r="A517" s="286" t="s">
        <v>1291</v>
      </c>
      <c r="B517" s="286" t="s">
        <v>1292</v>
      </c>
      <c r="C517" s="286" t="s">
        <v>1119</v>
      </c>
      <c r="D517" s="286" t="s">
        <v>2093</v>
      </c>
      <c r="E517" s="286"/>
      <c r="J517" t="str">
        <v>Naturgy</v>
      </c>
      <c r="M517" t="str">
        <v>Sogo Medical Group</v>
      </c>
    </row>
    <row r="518" spans="1:13" outlineLevel="1">
      <c r="A518" s="286" t="s">
        <v>1293</v>
      </c>
      <c r="B518" s="286" t="s">
        <v>1294</v>
      </c>
      <c r="C518" s="286" t="s">
        <v>1122</v>
      </c>
      <c r="D518" s="286" t="s">
        <v>2094</v>
      </c>
      <c r="E518" s="286"/>
      <c r="J518" t="str">
        <v>Neolith</v>
      </c>
      <c r="M518" t="str">
        <v>Soho Global Health</v>
      </c>
    </row>
    <row r="519" spans="1:13" outlineLevel="1">
      <c r="A519" s="286" t="s">
        <v>1295</v>
      </c>
      <c r="B519" s="286" t="s">
        <v>1296</v>
      </c>
      <c r="C519" s="286" t="s">
        <v>1119</v>
      </c>
      <c r="D519" s="286" t="s">
        <v>2095</v>
      </c>
      <c r="E519" s="286"/>
      <c r="J519" t="str">
        <v>Neptune</v>
      </c>
      <c r="M519" t="str">
        <v>Sonae MC</v>
      </c>
    </row>
    <row r="520" spans="1:13" outlineLevel="1">
      <c r="A520" s="286" t="s">
        <v>1297</v>
      </c>
      <c r="B520" s="286" t="s">
        <v>1298</v>
      </c>
      <c r="C520" s="286" t="s">
        <v>1119</v>
      </c>
      <c r="D520" s="286" t="s">
        <v>2096</v>
      </c>
      <c r="E520" s="286"/>
      <c r="J520" t="str">
        <v>NewDay</v>
      </c>
      <c r="M520" t="str">
        <v>Spectrum Medical</v>
      </c>
    </row>
    <row r="521" spans="1:13" outlineLevel="1">
      <c r="A521" s="286" t="s">
        <v>1299</v>
      </c>
      <c r="B521" s="286" t="s">
        <v>1300</v>
      </c>
      <c r="C521" s="286" t="s">
        <v>1119</v>
      </c>
      <c r="D521" s="286" t="s">
        <v>2097</v>
      </c>
      <c r="E521" s="286"/>
      <c r="J521" t="str">
        <v>Nirvana</v>
      </c>
      <c r="M521" t="str">
        <v>Star Vision</v>
      </c>
    </row>
    <row r="522" spans="1:13" outlineLevel="1">
      <c r="A522" s="286" t="s">
        <v>1301</v>
      </c>
      <c r="B522" s="286" t="s">
        <v>1302</v>
      </c>
      <c r="C522" s="286" t="s">
        <v>1119</v>
      </c>
      <c r="D522" s="286" t="s">
        <v>2098</v>
      </c>
      <c r="E522" s="286"/>
      <c r="J522" t="str">
        <v>Oanda Global Corp</v>
      </c>
      <c r="M522" t="str">
        <v>Stock Spirits</v>
      </c>
    </row>
    <row r="523" spans="1:13" outlineLevel="1">
      <c r="A523" s="286" t="s">
        <v>1301</v>
      </c>
      <c r="B523" s="286" t="s">
        <v>1302</v>
      </c>
      <c r="C523" s="286" t="s">
        <v>1119</v>
      </c>
      <c r="D523" s="286" t="s">
        <v>2098</v>
      </c>
      <c r="E523" s="286"/>
      <c r="J523" t="str">
        <v>Odevo</v>
      </c>
      <c r="M523" t="str">
        <v>Sunday Natural</v>
      </c>
    </row>
    <row r="524" spans="1:13" outlineLevel="1">
      <c r="A524" s="286" t="s">
        <v>1301</v>
      </c>
      <c r="B524" s="286" t="s">
        <v>1302</v>
      </c>
      <c r="C524" s="286" t="s">
        <v>1119</v>
      </c>
      <c r="D524" s="286" t="s">
        <v>2098</v>
      </c>
      <c r="E524" s="286"/>
      <c r="J524" t="str">
        <v>Omada</v>
      </c>
      <c r="M524" t="str">
        <v>SuperStruct</v>
      </c>
    </row>
    <row r="525" spans="1:13" outlineLevel="1">
      <c r="A525" s="286" t="s">
        <v>1303</v>
      </c>
      <c r="B525" s="286" t="s">
        <v>1304</v>
      </c>
      <c r="C525" s="286" t="s">
        <v>1119</v>
      </c>
      <c r="D525" s="286" t="s">
        <v>2099</v>
      </c>
      <c r="E525" s="286"/>
      <c r="J525" t="str">
        <v>Ontic</v>
      </c>
      <c r="M525" t="str">
        <v>Synsam</v>
      </c>
    </row>
    <row r="526" spans="1:13" outlineLevel="1">
      <c r="A526" s="286" t="s">
        <v>1305</v>
      </c>
      <c r="B526" s="286" t="s">
        <v>1306</v>
      </c>
      <c r="C526" s="286" t="s">
        <v>1119</v>
      </c>
      <c r="D526" s="286" t="s">
        <v>2100</v>
      </c>
      <c r="E526" s="286"/>
      <c r="J526" t="str">
        <v>Ontic</v>
      </c>
      <c r="M526" t="str">
        <v>Syntegon</v>
      </c>
    </row>
    <row r="527" spans="1:13" outlineLevel="1">
      <c r="A527" s="286" t="s">
        <v>1307</v>
      </c>
      <c r="B527" s="286" t="s">
        <v>1308</v>
      </c>
      <c r="C527" s="286" t="s">
        <v>1119</v>
      </c>
      <c r="D527" s="286" t="s">
        <v>2101</v>
      </c>
      <c r="E527" s="286"/>
      <c r="J527" t="str">
        <v>PDC Brands</v>
      </c>
      <c r="M527" t="str">
        <v>System C</v>
      </c>
    </row>
    <row r="528" spans="1:13" outlineLevel="1">
      <c r="A528" s="286" t="s">
        <v>1309</v>
      </c>
      <c r="B528" s="286" t="s">
        <v>1310</v>
      </c>
      <c r="C528" s="286" t="s">
        <v>1119</v>
      </c>
      <c r="D528" s="286" t="s">
        <v>2102</v>
      </c>
      <c r="E528" s="286"/>
      <c r="J528" t="str">
        <v>PIC</v>
      </c>
      <c r="M528" t="str">
        <v>TMF Group</v>
      </c>
    </row>
    <row r="529" spans="1:13" outlineLevel="1">
      <c r="A529" s="286" t="s">
        <v>1311</v>
      </c>
      <c r="B529" s="286" t="s">
        <v>1312</v>
      </c>
      <c r="C529" s="286" t="s">
        <v>1119</v>
      </c>
      <c r="D529" s="286" t="s">
        <v>2103</v>
      </c>
      <c r="E529" s="286"/>
      <c r="J529" t="str">
        <v>PKP Energetyka</v>
      </c>
      <c r="M529" t="str">
        <v>TMF Group</v>
      </c>
    </row>
    <row r="530" spans="1:13" outlineLevel="1">
      <c r="A530" s="286" t="s">
        <v>1313</v>
      </c>
      <c r="B530" s="286" t="s">
        <v>1314</v>
      </c>
      <c r="C530" s="286" t="s">
        <v>1119</v>
      </c>
      <c r="D530" s="286" t="s">
        <v>2104</v>
      </c>
      <c r="E530" s="286"/>
      <c r="J530" t="str">
        <v>PPC</v>
      </c>
      <c r="M530" t="str">
        <v>TOPdesk</v>
      </c>
    </row>
    <row r="531" spans="1:13" outlineLevel="1">
      <c r="A531" s="286" t="s">
        <v>1315</v>
      </c>
      <c r="B531" s="286" t="s">
        <v>1316</v>
      </c>
      <c r="C531" s="286" t="s">
        <v>1119</v>
      </c>
      <c r="D531" s="286" t="s">
        <v>2105</v>
      </c>
      <c r="E531" s="286"/>
      <c r="J531" t="str">
        <v>PUSH Testing</v>
      </c>
      <c r="M531" t="str">
        <v>TRY Group</v>
      </c>
    </row>
    <row r="532" spans="1:13" outlineLevel="1">
      <c r="A532" s="286" t="s">
        <v>1317</v>
      </c>
      <c r="B532" s="286" t="s">
        <v>1318</v>
      </c>
      <c r="C532" s="286" t="s">
        <v>1119</v>
      </c>
      <c r="D532" s="286" t="s">
        <v>2106</v>
      </c>
      <c r="E532" s="286"/>
      <c r="J532" t="str">
        <v>Packeta</v>
      </c>
      <c r="M532" t="str">
        <v>TechInsights</v>
      </c>
    </row>
    <row r="533" spans="1:13" outlineLevel="1">
      <c r="A533" s="286" t="s">
        <v>1319</v>
      </c>
      <c r="B533" s="286" t="s">
        <v>1320</v>
      </c>
      <c r="C533" s="286" t="s">
        <v>1119</v>
      </c>
      <c r="D533" s="286" t="s">
        <v>2107</v>
      </c>
      <c r="E533" s="286"/>
      <c r="J533" t="str">
        <v>Panzani</v>
      </c>
      <c r="M533" t="str">
        <v>Tendam</v>
      </c>
    </row>
    <row r="534" spans="1:13" outlineLevel="1">
      <c r="A534" s="286" t="s">
        <v>1321</v>
      </c>
      <c r="B534" s="286" t="s">
        <v>1322</v>
      </c>
      <c r="C534" s="286" t="s">
        <v>1119</v>
      </c>
      <c r="D534" s="286" t="s">
        <v>2108</v>
      </c>
      <c r="E534" s="286"/>
      <c r="J534" t="str">
        <v>Partner in Pet Food</v>
      </c>
      <c r="M534" t="str">
        <v>Teneo</v>
      </c>
    </row>
    <row r="535" spans="1:13" outlineLevel="1">
      <c r="A535" s="286" t="s">
        <v>1323</v>
      </c>
      <c r="B535" s="286" t="s">
        <v>1324</v>
      </c>
      <c r="C535" s="286" t="s">
        <v>1119</v>
      </c>
      <c r="D535" s="286" t="s">
        <v>2109</v>
      </c>
      <c r="E535" s="286"/>
      <c r="J535" t="str">
        <v>Paysafe</v>
      </c>
      <c r="M535" t="str">
        <v>The Medical City</v>
      </c>
    </row>
    <row r="536" spans="1:13" outlineLevel="1">
      <c r="A536" s="286" t="s">
        <v>1323</v>
      </c>
      <c r="B536" s="286" t="s">
        <v>1324</v>
      </c>
      <c r="C536" s="286" t="s">
        <v>1119</v>
      </c>
      <c r="D536" s="286" t="s">
        <v>2109</v>
      </c>
      <c r="E536" s="286"/>
      <c r="J536" t="str">
        <v>Petco</v>
      </c>
      <c r="M536" t="str">
        <v>The Quality Group</v>
      </c>
    </row>
    <row r="537" spans="1:13" outlineLevel="1">
      <c r="A537" s="286" t="s">
        <v>1325</v>
      </c>
      <c r="B537" s="286" t="s">
        <v>1326</v>
      </c>
      <c r="C537" s="286" t="s">
        <v>1119</v>
      </c>
      <c r="D537" s="286" t="s">
        <v>2110</v>
      </c>
      <c r="E537" s="286"/>
      <c r="J537" t="str">
        <v>PharmaResearch</v>
      </c>
      <c r="M537" t="str">
        <v>Therakos</v>
      </c>
    </row>
    <row r="538" spans="1:13" outlineLevel="1">
      <c r="A538" s="286" t="s">
        <v>1327</v>
      </c>
      <c r="B538" s="286" t="s">
        <v>1328</v>
      </c>
      <c r="C538" s="286" t="s">
        <v>1119</v>
      </c>
      <c r="D538" s="286" t="s">
        <v>2111</v>
      </c>
      <c r="E538" s="286"/>
      <c r="J538" t="str">
        <v>Phuong Chau</v>
      </c>
      <c r="M538" t="str">
        <v>Theramex</v>
      </c>
    </row>
    <row r="539" spans="1:13" outlineLevel="1">
      <c r="A539" s="286" t="s">
        <v>1329</v>
      </c>
      <c r="B539" s="286" t="s">
        <v>1330</v>
      </c>
      <c r="C539" s="286" t="s">
        <v>1122</v>
      </c>
      <c r="D539" s="286" t="s">
        <v>1122</v>
      </c>
      <c r="E539" s="286"/>
      <c r="J539" t="str">
        <v>Plus Company</v>
      </c>
      <c r="M539" t="str">
        <v>Therme Horizon</v>
      </c>
    </row>
    <row r="540" spans="1:13" outlineLevel="1">
      <c r="A540" s="286" t="s">
        <v>1331</v>
      </c>
      <c r="B540" s="286" t="s">
        <v>1332</v>
      </c>
      <c r="C540" s="286" t="s">
        <v>1119</v>
      </c>
      <c r="D540" s="286" t="s">
        <v>2112</v>
      </c>
      <c r="E540" s="286"/>
      <c r="J540" t="str">
        <v>Premier Rugby</v>
      </c>
      <c r="M540" t="str">
        <v>Tipico</v>
      </c>
    </row>
    <row r="541" spans="1:13" outlineLevel="1">
      <c r="A541" s="286" t="s">
        <v>1873</v>
      </c>
      <c r="B541" s="286" t="s">
        <v>1860</v>
      </c>
      <c r="C541" s="286" t="s">
        <v>1119</v>
      </c>
      <c r="D541" s="286" t="s">
        <v>1122</v>
      </c>
      <c r="E541" s="286"/>
      <c r="J541" t="str">
        <v>QA</v>
      </c>
      <c r="M541" t="str">
        <v>Tipico</v>
      </c>
    </row>
    <row r="542" spans="1:13" outlineLevel="1">
      <c r="A542" s="286" t="s">
        <v>1333</v>
      </c>
      <c r="B542" s="286" t="s">
        <v>1334</v>
      </c>
      <c r="C542" s="286" t="s">
        <v>1119</v>
      </c>
      <c r="D542" s="286" t="s">
        <v>2113</v>
      </c>
      <c r="E542" s="286"/>
      <c r="J542" t="str">
        <v>QSR</v>
      </c>
      <c r="M542" t="str">
        <v>UAX</v>
      </c>
    </row>
    <row r="543" spans="1:13" outlineLevel="1">
      <c r="A543" s="286" t="s">
        <v>1335</v>
      </c>
      <c r="B543" s="286" t="s">
        <v>1336</v>
      </c>
      <c r="C543" s="286" t="s">
        <v>1119</v>
      </c>
      <c r="D543" s="286" t="s">
        <v>2114</v>
      </c>
      <c r="E543" s="286"/>
      <c r="J543" t="str">
        <v>RAC</v>
      </c>
      <c r="M543" t="str">
        <v>URUS</v>
      </c>
    </row>
    <row r="544" spans="1:13" outlineLevel="1">
      <c r="A544" s="286" t="s">
        <v>1337</v>
      </c>
      <c r="B544" s="286" t="s">
        <v>1338</v>
      </c>
      <c r="C544" s="286" t="s">
        <v>1119</v>
      </c>
      <c r="D544" s="286" t="s">
        <v>2115</v>
      </c>
      <c r="E544" s="286"/>
      <c r="J544" t="str">
        <v>RGI</v>
      </c>
      <c r="M544" t="str">
        <v>Unily</v>
      </c>
    </row>
    <row r="545" spans="1:13" outlineLevel="1">
      <c r="A545" s="286" t="s">
        <v>1339</v>
      </c>
      <c r="B545" s="286" t="s">
        <v>1340</v>
      </c>
      <c r="C545" s="286" t="s">
        <v>1119</v>
      </c>
      <c r="D545" s="286" t="s">
        <v>2116</v>
      </c>
      <c r="E545" s="286"/>
      <c r="J545" t="str">
        <v>RKE</v>
      </c>
      <c r="M545" t="str">
        <v>United Rugby Championship</v>
      </c>
    </row>
    <row r="546" spans="1:13" outlineLevel="1">
      <c r="A546" s="286" t="s">
        <v>1341</v>
      </c>
      <c r="B546" s="286" t="s">
        <v>1342</v>
      </c>
      <c r="C546" s="286" t="s">
        <v>1343</v>
      </c>
      <c r="D546" s="286" t="s">
        <v>2117</v>
      </c>
      <c r="E546" s="286"/>
      <c r="J546" t="str">
        <v>Radwell</v>
      </c>
      <c r="M546" t="str">
        <v>United Rugby Holdings</v>
      </c>
    </row>
    <row r="547" spans="1:13" outlineLevel="1">
      <c r="A547" s="286" t="s">
        <v>1344</v>
      </c>
      <c r="B547" s="286" t="s">
        <v>1345</v>
      </c>
      <c r="C547" s="286" t="s">
        <v>1119</v>
      </c>
      <c r="D547" s="286" t="s">
        <v>2118</v>
      </c>
      <c r="E547" s="286"/>
      <c r="J547" t="str">
        <v>Rayner Surgical Group Ltd</v>
      </c>
      <c r="M547" t="str">
        <v>UnitedLex Corp</v>
      </c>
    </row>
    <row r="548" spans="1:13" outlineLevel="1">
      <c r="A548" s="286" t="s">
        <v>1346</v>
      </c>
      <c r="B548" s="286" t="s">
        <v>1347</v>
      </c>
      <c r="C548" s="286" t="s">
        <v>1119</v>
      </c>
      <c r="D548" s="286" t="s">
        <v>2119</v>
      </c>
      <c r="E548" s="286"/>
      <c r="J548" t="str">
        <v>Razer</v>
      </c>
      <c r="M548" t="str">
        <v>Unity</v>
      </c>
    </row>
    <row r="549" spans="1:13" outlineLevel="1">
      <c r="A549" s="286" t="s">
        <v>1348</v>
      </c>
      <c r="B549" s="286" t="s">
        <v>1349</v>
      </c>
      <c r="C549" s="286" t="s">
        <v>1119</v>
      </c>
      <c r="D549" s="286" t="s">
        <v>2120</v>
      </c>
      <c r="E549" s="286"/>
      <c r="J549" t="str">
        <v>Recordati</v>
      </c>
      <c r="M549" t="str">
        <v>Unity</v>
      </c>
    </row>
    <row r="550" spans="1:13" outlineLevel="1">
      <c r="A550" s="286" t="s">
        <v>1350</v>
      </c>
      <c r="B550" s="286" t="s">
        <v>1351</v>
      </c>
      <c r="C550" s="286" t="s">
        <v>1249</v>
      </c>
      <c r="D550" s="286" t="s">
        <v>2121</v>
      </c>
      <c r="E550" s="286"/>
      <c r="J550" t="str">
        <v>Republic Finance</v>
      </c>
      <c r="M550" t="str">
        <v>VelocityEHS</v>
      </c>
    </row>
    <row r="551" spans="1:13" outlineLevel="1">
      <c r="A551" s="286" t="s">
        <v>1352</v>
      </c>
      <c r="B551" s="286" t="s">
        <v>1353</v>
      </c>
      <c r="C551" s="286" t="s">
        <v>1354</v>
      </c>
      <c r="D551" s="286" t="s">
        <v>2122</v>
      </c>
      <c r="E551" s="286"/>
      <c r="J551" t="str">
        <v>Resurs</v>
      </c>
      <c r="M551" t="str">
        <v>Veritext</v>
      </c>
    </row>
    <row r="552" spans="1:13" outlineLevel="1">
      <c r="A552" s="286" t="s">
        <v>1355</v>
      </c>
      <c r="B552" s="286" t="s">
        <v>1356</v>
      </c>
      <c r="C552" s="286" t="s">
        <v>1119</v>
      </c>
      <c r="D552" s="286" t="s">
        <v>2123</v>
      </c>
      <c r="E552" s="286"/>
      <c r="J552" t="str">
        <v>Riraku</v>
      </c>
      <c r="M552" t="str">
        <v>Vitalia</v>
      </c>
    </row>
    <row r="553" spans="1:13" outlineLevel="1">
      <c r="A553" s="286" t="s">
        <v>1357</v>
      </c>
      <c r="B553" s="286" t="s">
        <v>1358</v>
      </c>
      <c r="C553" s="286" t="s">
        <v>1119</v>
      </c>
      <c r="D553" s="286" t="s">
        <v>2124</v>
      </c>
      <c r="E553" s="286"/>
      <c r="J553" t="str">
        <v>RiverStone International</v>
      </c>
      <c r="M553" t="str">
        <v>Vitech</v>
      </c>
    </row>
    <row r="554" spans="1:13" outlineLevel="1">
      <c r="A554" s="286" t="s">
        <v>1359</v>
      </c>
      <c r="B554" s="286" t="s">
        <v>1360</v>
      </c>
      <c r="C554" s="286" t="s">
        <v>1119</v>
      </c>
      <c r="D554" s="286" t="s">
        <v>2125</v>
      </c>
      <c r="E554" s="286"/>
      <c r="J554" t="str">
        <v>Rossini (Recordati Holdco)</v>
      </c>
      <c r="M554" t="str">
        <v>Vitech</v>
      </c>
    </row>
    <row r="555" spans="1:13" outlineLevel="1">
      <c r="A555" s="286" t="s">
        <v>1361</v>
      </c>
      <c r="B555" s="286" t="s">
        <v>1362</v>
      </c>
      <c r="C555" s="286" t="s">
        <v>1119</v>
      </c>
      <c r="D555" s="286" t="s">
        <v>2126</v>
      </c>
      <c r="E555" s="286"/>
      <c r="J555" t="str">
        <v>SD Worx</v>
      </c>
      <c r="M555" t="str">
        <v>Vivartia</v>
      </c>
    </row>
    <row r="556" spans="1:13" outlineLevel="1">
      <c r="A556" s="286" t="s">
        <v>1363</v>
      </c>
      <c r="B556" s="286" t="s">
        <v>1364</v>
      </c>
      <c r="C556" s="286" t="s">
        <v>1119</v>
      </c>
      <c r="D556" s="286" t="s">
        <v>2127</v>
      </c>
      <c r="E556" s="286"/>
      <c r="J556" t="str">
        <v>SEARI</v>
      </c>
      <c r="M556" t="str">
        <v>Vivartia (Arabatzis)</v>
      </c>
    </row>
    <row r="557" spans="1:13" outlineLevel="1">
      <c r="A557" s="286" t="s">
        <v>1365</v>
      </c>
      <c r="B557" s="286" t="s">
        <v>1366</v>
      </c>
      <c r="C557" s="286" t="s">
        <v>1119</v>
      </c>
      <c r="D557" s="286" t="s">
        <v>2128</v>
      </c>
      <c r="E557" s="286"/>
      <c r="J557" t="str">
        <v>STARK Group</v>
      </c>
      <c r="M557" t="str">
        <v>Vivartia (Barbastathis)</v>
      </c>
    </row>
    <row r="558" spans="1:13" outlineLevel="1">
      <c r="A558" s="286" t="s">
        <v>1367</v>
      </c>
      <c r="B558" s="286" t="s">
        <v>1368</v>
      </c>
      <c r="C558" s="286" t="s">
        <v>1119</v>
      </c>
      <c r="D558" s="286" t="s">
        <v>2129</v>
      </c>
      <c r="E558" s="286"/>
      <c r="J558" t="str">
        <v>Samator Indo Gas</v>
      </c>
      <c r="M558" t="str">
        <v>Vivartia (Delta)</v>
      </c>
    </row>
    <row r="559" spans="1:13" outlineLevel="1">
      <c r="A559" s="286" t="s">
        <v>1369</v>
      </c>
      <c r="B559" s="286" t="s">
        <v>1370</v>
      </c>
      <c r="C559" s="286" t="s">
        <v>1119</v>
      </c>
      <c r="D559" s="286" t="s">
        <v>2130</v>
      </c>
      <c r="E559" s="286"/>
      <c r="J559" t="str">
        <v>Scan Global Logistics</v>
      </c>
      <c r="M559" t="str">
        <v>Vivartia (Dodoni)</v>
      </c>
    </row>
    <row r="560" spans="1:13" outlineLevel="1">
      <c r="A560" s="286" t="s">
        <v>1371</v>
      </c>
      <c r="B560" s="286" t="s">
        <v>1372</v>
      </c>
      <c r="C560" s="286" t="s">
        <v>1119</v>
      </c>
      <c r="D560" s="286" t="s">
        <v>2131</v>
      </c>
      <c r="E560" s="286"/>
      <c r="J560" t="str">
        <v>Sebia</v>
      </c>
      <c r="M560" t="str">
        <v>Vivartia (Goody's Everest)</v>
      </c>
    </row>
    <row r="561" spans="1:13" outlineLevel="1">
      <c r="A561" s="286" t="s">
        <v>1373</v>
      </c>
      <c r="B561" s="286" t="s">
        <v>1374</v>
      </c>
      <c r="C561" s="286" t="s">
        <v>1119</v>
      </c>
      <c r="D561" s="286" t="s">
        <v>2132</v>
      </c>
      <c r="E561" s="286"/>
      <c r="J561" t="str">
        <v>SheerID</v>
      </c>
      <c r="M561" t="str">
        <v>Volleyball World</v>
      </c>
    </row>
    <row r="562" spans="1:13" outlineLevel="1">
      <c r="A562" s="286" t="s">
        <v>1375</v>
      </c>
      <c r="B562" s="286" t="s">
        <v>1376</v>
      </c>
      <c r="C562" s="286" t="s">
        <v>1119</v>
      </c>
      <c r="D562" s="286" t="s">
        <v>2133</v>
      </c>
      <c r="E562" s="286"/>
      <c r="J562" t="str">
        <v>Siloam</v>
      </c>
      <c r="M562" t="str">
        <v>WTA</v>
      </c>
    </row>
    <row r="563" spans="1:13" outlineLevel="1">
      <c r="A563" s="286" t="s">
        <v>1377</v>
      </c>
      <c r="B563" s="286" t="s">
        <v>1378</v>
      </c>
      <c r="C563" s="286" t="s">
        <v>1119</v>
      </c>
      <c r="D563" s="286" t="s">
        <v>2134</v>
      </c>
      <c r="E563" s="286"/>
      <c r="J563" t="str">
        <v>Siloam</v>
      </c>
      <c r="M563" t="str">
        <v>WWEX</v>
      </c>
    </row>
    <row r="564" spans="1:13" outlineLevel="1">
      <c r="A564" s="286" t="s">
        <v>1379</v>
      </c>
      <c r="B564" s="286" t="s">
        <v>1380</v>
      </c>
      <c r="C564" s="286" t="s">
        <v>1119</v>
      </c>
      <c r="D564" s="286" t="s">
        <v>1122</v>
      </c>
      <c r="E564" s="286"/>
      <c r="J564" t="str">
        <v>Six Nations</v>
      </c>
      <c r="M564" t="str">
        <v>WWEX</v>
      </c>
    </row>
    <row r="565" spans="1:13" outlineLevel="1">
      <c r="A565" s="286" t="s">
        <v>1381</v>
      </c>
      <c r="B565" s="286" t="s">
        <v>1382</v>
      </c>
      <c r="C565" s="286" t="s">
        <v>1119</v>
      </c>
      <c r="D565" s="286" t="s">
        <v>2135</v>
      </c>
      <c r="E565" s="286"/>
      <c r="J565" t="str">
        <v>Skroutz</v>
      </c>
      <c r="M565" t="str">
        <v>WebPros</v>
      </c>
    </row>
    <row r="566" spans="1:13" outlineLevel="1">
      <c r="A566" s="286" t="s">
        <v>1383</v>
      </c>
      <c r="B566" s="286" t="s">
        <v>1384</v>
      </c>
      <c r="C566" s="286" t="s">
        <v>1119</v>
      </c>
      <c r="D566" s="286" t="s">
        <v>2136</v>
      </c>
      <c r="E566" s="286"/>
      <c r="J566" t="str">
        <v>Skybox Security</v>
      </c>
      <c r="M566" t="str">
        <v>Wireless Logic</v>
      </c>
    </row>
    <row r="567" spans="1:13" outlineLevel="1">
      <c r="A567" s="286" t="s">
        <v>1385</v>
      </c>
      <c r="B567" s="286" t="s">
        <v>1386</v>
      </c>
      <c r="C567" s="286" t="s">
        <v>1387</v>
      </c>
      <c r="D567" s="286" t="s">
        <v>2137</v>
      </c>
      <c r="E567" s="286"/>
      <c r="J567" t="str">
        <v>Smiths Detection</v>
      </c>
      <c r="M567" t="str">
        <v>Wireless Logic</v>
      </c>
    </row>
    <row r="568" spans="1:13" outlineLevel="1">
      <c r="A568" s="286" t="s">
        <v>1388</v>
      </c>
      <c r="B568" s="286" t="s">
        <v>1389</v>
      </c>
      <c r="C568" s="286" t="s">
        <v>1119</v>
      </c>
      <c r="D568" s="286" t="s">
        <v>2138</v>
      </c>
      <c r="E568" s="286"/>
      <c r="J568" t="str">
        <v>Sogelink</v>
      </c>
      <c r="M568" t="str">
        <v>WithSecure</v>
      </c>
    </row>
    <row r="569" spans="1:13" outlineLevel="1">
      <c r="A569" s="286" t="s">
        <v>1390</v>
      </c>
      <c r="B569" s="286" t="s">
        <v>1391</v>
      </c>
      <c r="C569" s="286" t="s">
        <v>1119</v>
      </c>
      <c r="D569" s="286" t="s">
        <v>2139</v>
      </c>
      <c r="E569" s="286"/>
      <c r="J569" t="str">
        <v>Sogo Medical Group</v>
      </c>
      <c r="M569" t="str">
        <v>WithSecure</v>
      </c>
    </row>
    <row r="570" spans="1:13" outlineLevel="1">
      <c r="A570" s="286" t="s">
        <v>1392</v>
      </c>
      <c r="B570" s="286" t="s">
        <v>1393</v>
      </c>
      <c r="C570" s="286" t="s">
        <v>1119</v>
      </c>
      <c r="D570" s="286" t="s">
        <v>2140</v>
      </c>
      <c r="E570" s="286"/>
      <c r="J570" t="str">
        <v>Soho Global Health</v>
      </c>
      <c r="M570" t="str">
        <v>World of Talents</v>
      </c>
    </row>
    <row r="571" spans="1:13" outlineLevel="1">
      <c r="A571" s="286" t="s">
        <v>1394</v>
      </c>
      <c r="B571" s="286" t="s">
        <v>1395</v>
      </c>
      <c r="C571" s="286" t="s">
        <v>1119</v>
      </c>
      <c r="D571" s="286" t="s">
        <v>2141</v>
      </c>
      <c r="E571" s="286"/>
      <c r="J571" t="str">
        <v>Sonae MC</v>
      </c>
      <c r="M571" t="str">
        <v>YiKang Pharmacy</v>
      </c>
    </row>
    <row r="572" spans="1:13" outlineLevel="1">
      <c r="A572" s="286" t="s">
        <v>1396</v>
      </c>
      <c r="B572" s="286" t="s">
        <v>1397</v>
      </c>
      <c r="C572" s="286" t="s">
        <v>1119</v>
      </c>
      <c r="D572" s="286" t="s">
        <v>2142</v>
      </c>
      <c r="E572" s="286"/>
      <c r="J572" t="str">
        <v>Spectrum Medical</v>
      </c>
      <c r="M572" t="str">
        <v>Zabka</v>
      </c>
    </row>
    <row r="573" spans="1:13" outlineLevel="1">
      <c r="A573" s="286" t="s">
        <v>1396</v>
      </c>
      <c r="B573" s="286" t="s">
        <v>1397</v>
      </c>
      <c r="C573" s="286" t="s">
        <v>1119</v>
      </c>
      <c r="D573" s="286" t="s">
        <v>2142</v>
      </c>
      <c r="E573" s="286"/>
      <c r="J573" t="str">
        <v>Star Vision</v>
      </c>
      <c r="M573" t="str">
        <v>twoday</v>
      </c>
    </row>
    <row r="574" spans="1:13" outlineLevel="1">
      <c r="A574" s="286" t="s">
        <v>1398</v>
      </c>
      <c r="B574" s="286" t="s">
        <v>1399</v>
      </c>
      <c r="C574" s="286" t="s">
        <v>1249</v>
      </c>
      <c r="D574" s="286" t="s">
        <v>2143</v>
      </c>
      <c r="E574" s="286"/>
      <c r="J574" t="str">
        <v>Stock Spirits</v>
      </c>
      <c r="M574" t="str">
        <v>PUSH Testing</v>
      </c>
    </row>
    <row r="575" spans="1:13" outlineLevel="1">
      <c r="A575" s="286" t="s">
        <v>1400</v>
      </c>
      <c r="B575" s="286" t="s">
        <v>1401</v>
      </c>
      <c r="C575" s="286" t="s">
        <v>1119</v>
      </c>
      <c r="D575" s="286" t="s">
        <v>2144</v>
      </c>
      <c r="E575" s="286"/>
      <c r="J575" t="str">
        <v>Sunday Natural</v>
      </c>
      <c r="M575" t="str">
        <v>Dummy</v>
      </c>
    </row>
    <row r="576" spans="1:13" outlineLevel="1">
      <c r="A576" s="286" t="s">
        <v>1402</v>
      </c>
      <c r="B576" s="286" t="s">
        <v>1403</v>
      </c>
      <c r="C576" s="286" t="s">
        <v>1119</v>
      </c>
      <c r="D576" s="286" t="s">
        <v>2145</v>
      </c>
      <c r="E576" s="286"/>
      <c r="J576" t="str">
        <v>SuperStruct</v>
      </c>
      <c r="M576">
        <v>0</v>
      </c>
    </row>
    <row r="577" spans="1:13" outlineLevel="1">
      <c r="A577" s="286" t="s">
        <v>1404</v>
      </c>
      <c r="B577" s="286" t="s">
        <v>1405</v>
      </c>
      <c r="C577" s="286" t="s">
        <v>1122</v>
      </c>
      <c r="D577" s="286" t="s">
        <v>2146</v>
      </c>
      <c r="E577" s="286"/>
      <c r="J577" t="str">
        <v>Synsam</v>
      </c>
      <c r="M577">
        <v>0</v>
      </c>
    </row>
    <row r="578" spans="1:13" outlineLevel="1">
      <c r="A578" s="286" t="s">
        <v>1406</v>
      </c>
      <c r="B578" s="286" t="s">
        <v>1407</v>
      </c>
      <c r="C578" s="286" t="s">
        <v>1119</v>
      </c>
      <c r="D578" s="286" t="s">
        <v>2147</v>
      </c>
      <c r="E578" s="286"/>
      <c r="J578" t="str">
        <v>Syntegon</v>
      </c>
      <c r="M578">
        <v>0</v>
      </c>
    </row>
    <row r="579" spans="1:13" outlineLevel="1">
      <c r="A579" s="286" t="s">
        <v>1408</v>
      </c>
      <c r="B579" s="286" t="s">
        <v>1409</v>
      </c>
      <c r="C579" s="286" t="s">
        <v>1127</v>
      </c>
      <c r="D579" s="286" t="s">
        <v>2148</v>
      </c>
      <c r="E579" s="286"/>
      <c r="J579" t="str">
        <v>System C</v>
      </c>
    </row>
    <row r="580" spans="1:13" outlineLevel="1">
      <c r="A580" s="286" t="s">
        <v>1410</v>
      </c>
      <c r="B580" s="286" t="s">
        <v>1411</v>
      </c>
      <c r="C580" s="286" t="s">
        <v>1119</v>
      </c>
      <c r="D580" s="286" t="s">
        <v>2149</v>
      </c>
      <c r="E580" s="286"/>
      <c r="J580" t="str">
        <v>TMF Group</v>
      </c>
    </row>
    <row r="581" spans="1:13" outlineLevel="1">
      <c r="A581" s="286" t="s">
        <v>1412</v>
      </c>
      <c r="B581" s="286" t="s">
        <v>1413</v>
      </c>
      <c r="C581" s="286" t="s">
        <v>1119</v>
      </c>
      <c r="D581" s="286" t="s">
        <v>2150</v>
      </c>
      <c r="E581" s="286"/>
      <c r="J581" t="str">
        <v>TMF Group</v>
      </c>
    </row>
    <row r="582" spans="1:13" outlineLevel="1">
      <c r="A582" s="286" t="s">
        <v>1414</v>
      </c>
      <c r="B582" s="286" t="s">
        <v>1415</v>
      </c>
      <c r="C582" s="286" t="s">
        <v>1119</v>
      </c>
      <c r="D582" s="286" t="s">
        <v>2151</v>
      </c>
      <c r="E582" s="286"/>
      <c r="J582" t="str">
        <v>TOPdesk</v>
      </c>
    </row>
    <row r="583" spans="1:13" outlineLevel="1">
      <c r="A583" s="286" t="s">
        <v>1416</v>
      </c>
      <c r="B583" s="286" t="s">
        <v>1417</v>
      </c>
      <c r="C583" s="286" t="s">
        <v>1122</v>
      </c>
      <c r="D583" s="286" t="s">
        <v>2152</v>
      </c>
      <c r="E583" s="286"/>
      <c r="J583" t="str">
        <v>TRY Group</v>
      </c>
    </row>
    <row r="584" spans="1:13" outlineLevel="1">
      <c r="A584" s="286" t="s">
        <v>1418</v>
      </c>
      <c r="B584" s="286" t="s">
        <v>1419</v>
      </c>
      <c r="C584" s="286" t="s">
        <v>1206</v>
      </c>
      <c r="D584" s="286" t="s">
        <v>2153</v>
      </c>
      <c r="E584" s="286"/>
      <c r="J584" t="str">
        <v>TechInsights</v>
      </c>
    </row>
    <row r="585" spans="1:13" outlineLevel="1">
      <c r="A585" s="286" t="s">
        <v>1420</v>
      </c>
      <c r="B585" s="286" t="s">
        <v>1421</v>
      </c>
      <c r="C585" s="286" t="s">
        <v>1119</v>
      </c>
      <c r="D585" s="286" t="s">
        <v>2154</v>
      </c>
      <c r="E585" s="286"/>
      <c r="J585" t="str">
        <v>Tendam</v>
      </c>
    </row>
    <row r="586" spans="1:13" outlineLevel="1">
      <c r="A586" s="286" t="s">
        <v>1422</v>
      </c>
      <c r="B586" s="286" t="s">
        <v>1423</v>
      </c>
      <c r="C586" s="286" t="s">
        <v>1119</v>
      </c>
      <c r="D586" s="286" t="s">
        <v>2155</v>
      </c>
      <c r="E586" s="286"/>
      <c r="J586" t="str">
        <v>Teneo</v>
      </c>
    </row>
    <row r="587" spans="1:13" outlineLevel="1">
      <c r="A587" s="286" t="s">
        <v>1424</v>
      </c>
      <c r="B587" s="286" t="s">
        <v>1425</v>
      </c>
      <c r="C587" s="286" t="s">
        <v>1119</v>
      </c>
      <c r="D587" s="286" t="s">
        <v>2156</v>
      </c>
      <c r="E587" s="286"/>
      <c r="J587" t="str">
        <v>The Medical City</v>
      </c>
    </row>
    <row r="588" spans="1:13" outlineLevel="1">
      <c r="A588" s="286" t="s">
        <v>1426</v>
      </c>
      <c r="B588" s="286" t="s">
        <v>1427</v>
      </c>
      <c r="C588" s="286" t="s">
        <v>1119</v>
      </c>
      <c r="D588" s="286" t="s">
        <v>2157</v>
      </c>
      <c r="E588" s="286"/>
      <c r="J588" t="str">
        <v>The Quality Group</v>
      </c>
    </row>
    <row r="589" spans="1:13" outlineLevel="1">
      <c r="A589" s="286" t="s">
        <v>1428</v>
      </c>
      <c r="B589" s="286" t="s">
        <v>1429</v>
      </c>
      <c r="C589" s="286" t="s">
        <v>1127</v>
      </c>
      <c r="D589" s="286" t="s">
        <v>2158</v>
      </c>
      <c r="E589" s="286"/>
      <c r="J589" t="str">
        <v>Therakos</v>
      </c>
    </row>
    <row r="590" spans="1:13" outlineLevel="1">
      <c r="A590" s="286" t="s">
        <v>1430</v>
      </c>
      <c r="B590" s="286" t="s">
        <v>1431</v>
      </c>
      <c r="C590" s="286" t="s">
        <v>1119</v>
      </c>
      <c r="D590" s="286" t="s">
        <v>2159</v>
      </c>
      <c r="E590" s="286"/>
      <c r="J590" t="str">
        <v>Theramex</v>
      </c>
    </row>
    <row r="591" spans="1:13" outlineLevel="1">
      <c r="A591" s="286" t="s">
        <v>1430</v>
      </c>
      <c r="B591" s="286" t="s">
        <v>1431</v>
      </c>
      <c r="C591" s="286" t="s">
        <v>1119</v>
      </c>
      <c r="D591" s="286" t="s">
        <v>2159</v>
      </c>
      <c r="E591" s="286"/>
      <c r="J591" t="str">
        <v>Therme Horizon</v>
      </c>
    </row>
    <row r="592" spans="1:13" outlineLevel="1">
      <c r="A592" s="286" t="s">
        <v>1432</v>
      </c>
      <c r="B592" s="286" t="s">
        <v>1433</v>
      </c>
      <c r="C592" s="286" t="s">
        <v>1119</v>
      </c>
      <c r="D592" s="286" t="s">
        <v>2160</v>
      </c>
      <c r="E592" s="286"/>
      <c r="J592" t="str">
        <v>Tipico</v>
      </c>
    </row>
    <row r="593" spans="1:10" outlineLevel="1">
      <c r="A593" s="286" t="s">
        <v>1434</v>
      </c>
      <c r="B593" s="286" t="s">
        <v>1435</v>
      </c>
      <c r="C593" s="286" t="s">
        <v>1354</v>
      </c>
      <c r="D593" s="286" t="s">
        <v>2161</v>
      </c>
      <c r="E593" s="286"/>
      <c r="J593" t="str">
        <v>Tipico</v>
      </c>
    </row>
    <row r="594" spans="1:10" outlineLevel="1">
      <c r="A594" s="286" t="s">
        <v>1436</v>
      </c>
      <c r="B594" s="286" t="s">
        <v>1437</v>
      </c>
      <c r="C594" s="286" t="s">
        <v>1119</v>
      </c>
      <c r="D594" s="286" t="s">
        <v>2162</v>
      </c>
      <c r="E594" s="286"/>
      <c r="J594" t="str">
        <v>UAX</v>
      </c>
    </row>
    <row r="595" spans="1:10" outlineLevel="1">
      <c r="A595" s="286" t="s">
        <v>1438</v>
      </c>
      <c r="B595" s="286" t="s">
        <v>1439</v>
      </c>
      <c r="C595" s="286" t="s">
        <v>1119</v>
      </c>
      <c r="D595" s="286" t="s">
        <v>2163</v>
      </c>
      <c r="E595" s="286"/>
      <c r="J595" t="str">
        <v>URUS</v>
      </c>
    </row>
    <row r="596" spans="1:10" outlineLevel="1">
      <c r="A596" s="286" t="s">
        <v>1440</v>
      </c>
      <c r="B596" s="286" t="s">
        <v>1441</v>
      </c>
      <c r="C596" s="286" t="s">
        <v>1119</v>
      </c>
      <c r="D596" s="286" t="s">
        <v>2164</v>
      </c>
      <c r="E596" s="286"/>
      <c r="J596" t="str">
        <v>Unily</v>
      </c>
    </row>
    <row r="597" spans="1:10" outlineLevel="1">
      <c r="A597" s="286" t="s">
        <v>1442</v>
      </c>
      <c r="B597" s="286" t="s">
        <v>1443</v>
      </c>
      <c r="C597" s="286" t="s">
        <v>1119</v>
      </c>
      <c r="D597" s="286" t="s">
        <v>2165</v>
      </c>
      <c r="E597" s="286"/>
      <c r="J597" t="str">
        <v>United Rugby Championship</v>
      </c>
    </row>
    <row r="598" spans="1:10" outlineLevel="1">
      <c r="A598" s="286" t="s">
        <v>1444</v>
      </c>
      <c r="B598" s="286" t="s">
        <v>1445</v>
      </c>
      <c r="C598" s="286" t="s">
        <v>1119</v>
      </c>
      <c r="D598" s="286" t="s">
        <v>2166</v>
      </c>
      <c r="E598" s="286"/>
      <c r="J598" t="str">
        <v>United Rugby Holdings</v>
      </c>
    </row>
    <row r="599" spans="1:10" outlineLevel="1">
      <c r="A599" s="286" t="s">
        <v>1446</v>
      </c>
      <c r="B599" s="286" t="s">
        <v>1447</v>
      </c>
      <c r="C599" s="286" t="s">
        <v>1119</v>
      </c>
      <c r="D599" s="286" t="s">
        <v>2167</v>
      </c>
      <c r="E599" s="286"/>
      <c r="J599" t="str">
        <v>UnitedLex Corp</v>
      </c>
    </row>
    <row r="600" spans="1:10" outlineLevel="1">
      <c r="A600" s="286" t="s">
        <v>1448</v>
      </c>
      <c r="B600" s="286" t="s">
        <v>1449</v>
      </c>
      <c r="C600" s="286" t="s">
        <v>1119</v>
      </c>
      <c r="D600" s="286" t="s">
        <v>2168</v>
      </c>
      <c r="E600" s="286"/>
      <c r="J600" t="str">
        <v>Unity</v>
      </c>
    </row>
    <row r="601" spans="1:10" outlineLevel="1">
      <c r="A601" s="286" t="s">
        <v>1450</v>
      </c>
      <c r="B601" s="286" t="s">
        <v>1451</v>
      </c>
      <c r="C601" s="286" t="s">
        <v>1119</v>
      </c>
      <c r="D601" s="286" t="s">
        <v>2169</v>
      </c>
      <c r="E601" s="286"/>
      <c r="J601" t="str">
        <v>Unity</v>
      </c>
    </row>
    <row r="602" spans="1:10" outlineLevel="1">
      <c r="A602" s="286" t="s">
        <v>1452</v>
      </c>
      <c r="B602" s="286" t="s">
        <v>1453</v>
      </c>
      <c r="C602" s="286" t="s">
        <v>1119</v>
      </c>
      <c r="D602" s="286" t="s">
        <v>2170</v>
      </c>
      <c r="E602" s="286"/>
      <c r="J602" t="str">
        <v>VelocityEHS</v>
      </c>
    </row>
    <row r="603" spans="1:10" outlineLevel="1">
      <c r="A603" s="286" t="s">
        <v>1452</v>
      </c>
      <c r="B603" s="286" t="s">
        <v>1453</v>
      </c>
      <c r="C603" s="286" t="s">
        <v>1119</v>
      </c>
      <c r="D603" s="286" t="s">
        <v>2170</v>
      </c>
      <c r="E603" s="286"/>
      <c r="J603" t="str">
        <v>Veritext</v>
      </c>
    </row>
    <row r="604" spans="1:10" outlineLevel="1">
      <c r="A604" s="286" t="s">
        <v>1454</v>
      </c>
      <c r="B604" s="286" t="s">
        <v>1455</v>
      </c>
      <c r="C604" s="286" t="s">
        <v>1232</v>
      </c>
      <c r="D604" s="286" t="s">
        <v>2171</v>
      </c>
      <c r="E604" s="286"/>
      <c r="J604" t="str">
        <v>Vitalia</v>
      </c>
    </row>
    <row r="605" spans="1:10" outlineLevel="1">
      <c r="A605" s="286" t="s">
        <v>1456</v>
      </c>
      <c r="B605" s="286" t="s">
        <v>1457</v>
      </c>
      <c r="C605" s="286" t="s">
        <v>1119</v>
      </c>
      <c r="D605" s="286" t="s">
        <v>2172</v>
      </c>
      <c r="E605" s="286"/>
      <c r="J605" t="str">
        <v>Vitech</v>
      </c>
    </row>
    <row r="606" spans="1:10" outlineLevel="1">
      <c r="A606" s="286" t="s">
        <v>1458</v>
      </c>
      <c r="B606" s="286" t="s">
        <v>1459</v>
      </c>
      <c r="C606" s="286" t="s">
        <v>1119</v>
      </c>
      <c r="D606" s="286" t="s">
        <v>2173</v>
      </c>
      <c r="E606" s="286"/>
      <c r="J606" t="str">
        <v>Vitech</v>
      </c>
    </row>
    <row r="607" spans="1:10" outlineLevel="1">
      <c r="A607" s="286" t="s">
        <v>1460</v>
      </c>
      <c r="B607" s="286" t="s">
        <v>1461</v>
      </c>
      <c r="C607" s="286" t="s">
        <v>1249</v>
      </c>
      <c r="D607" s="286" t="s">
        <v>2174</v>
      </c>
      <c r="E607" s="286"/>
      <c r="J607" t="str">
        <v>Vivartia</v>
      </c>
    </row>
    <row r="608" spans="1:10" outlineLevel="1">
      <c r="A608" s="286" t="s">
        <v>1462</v>
      </c>
      <c r="B608" s="286" t="s">
        <v>1463</v>
      </c>
      <c r="C608" s="286" t="s">
        <v>1249</v>
      </c>
      <c r="D608" s="286" t="s">
        <v>2175</v>
      </c>
      <c r="E608" s="286"/>
      <c r="J608" t="str">
        <v>Vivartia (Arabatzis)</v>
      </c>
    </row>
    <row r="609" spans="1:10" outlineLevel="1">
      <c r="A609" s="286" t="s">
        <v>1464</v>
      </c>
      <c r="B609" s="286" t="s">
        <v>1465</v>
      </c>
      <c r="C609" s="286" t="s">
        <v>1119</v>
      </c>
      <c r="D609" s="286" t="s">
        <v>2176</v>
      </c>
      <c r="E609" s="286"/>
      <c r="J609" t="str">
        <v>Vivartia (Barbastathis)</v>
      </c>
    </row>
    <row r="610" spans="1:10" outlineLevel="1">
      <c r="A610" s="286" t="s">
        <v>1466</v>
      </c>
      <c r="B610" s="286" t="s">
        <v>1467</v>
      </c>
      <c r="C610" s="286" t="s">
        <v>1119</v>
      </c>
      <c r="D610" s="286" t="s">
        <v>2177</v>
      </c>
      <c r="E610" s="286"/>
      <c r="J610" t="str">
        <v>Vivartia (Delta)</v>
      </c>
    </row>
    <row r="611" spans="1:10" outlineLevel="1">
      <c r="A611" s="286" t="s">
        <v>1466</v>
      </c>
      <c r="B611" s="286" t="s">
        <v>1467</v>
      </c>
      <c r="C611" s="286" t="s">
        <v>1119</v>
      </c>
      <c r="D611" s="286" t="s">
        <v>2177</v>
      </c>
      <c r="E611" s="286"/>
      <c r="J611" t="str">
        <v>Vivartia (Dodoni)</v>
      </c>
    </row>
    <row r="612" spans="1:10" outlineLevel="1">
      <c r="A612" s="286" t="s">
        <v>1468</v>
      </c>
      <c r="B612" s="286" t="s">
        <v>1469</v>
      </c>
      <c r="C612" s="286" t="s">
        <v>1119</v>
      </c>
      <c r="D612" s="286" t="s">
        <v>2178</v>
      </c>
      <c r="E612" s="286"/>
      <c r="J612" t="str">
        <v>Vivartia (Goody's Everest)</v>
      </c>
    </row>
    <row r="613" spans="1:10" outlineLevel="1">
      <c r="A613" s="286" t="s">
        <v>1470</v>
      </c>
      <c r="B613" s="286" t="s">
        <v>1471</v>
      </c>
      <c r="C613" s="286" t="s">
        <v>1119</v>
      </c>
      <c r="D613" s="286" t="s">
        <v>2179</v>
      </c>
      <c r="E613" s="286"/>
      <c r="J613" t="str">
        <v>Volleyball World</v>
      </c>
    </row>
    <row r="614" spans="1:10" outlineLevel="1">
      <c r="A614" s="286" t="s">
        <v>1472</v>
      </c>
      <c r="B614" s="286" t="s">
        <v>1473</v>
      </c>
      <c r="C614" s="286" t="s">
        <v>1119</v>
      </c>
      <c r="D614" s="286" t="s">
        <v>2180</v>
      </c>
      <c r="E614" s="286"/>
      <c r="J614" t="str">
        <v>WTA</v>
      </c>
    </row>
    <row r="615" spans="1:10" outlineLevel="1">
      <c r="A615" s="286" t="s">
        <v>1474</v>
      </c>
      <c r="B615" s="286" t="s">
        <v>1475</v>
      </c>
      <c r="C615" s="286" t="s">
        <v>1119</v>
      </c>
      <c r="D615" s="286" t="s">
        <v>2181</v>
      </c>
      <c r="E615" s="286"/>
      <c r="J615" t="str">
        <v>WWEX</v>
      </c>
    </row>
    <row r="616" spans="1:10" outlineLevel="1">
      <c r="A616" s="286" t="s">
        <v>1474</v>
      </c>
      <c r="B616" s="286" t="s">
        <v>1475</v>
      </c>
      <c r="C616" s="286" t="s">
        <v>1119</v>
      </c>
      <c r="D616" s="286" t="s">
        <v>2181</v>
      </c>
      <c r="E616" s="286"/>
      <c r="J616" t="str">
        <v>WWEX</v>
      </c>
    </row>
    <row r="617" spans="1:10" outlineLevel="1">
      <c r="A617" s="286" t="s">
        <v>1476</v>
      </c>
      <c r="B617" s="286" t="s">
        <v>1477</v>
      </c>
      <c r="C617" s="286" t="s">
        <v>1119</v>
      </c>
      <c r="D617" s="286" t="s">
        <v>2182</v>
      </c>
      <c r="E617" s="286"/>
      <c r="J617" t="str">
        <v>WebPros</v>
      </c>
    </row>
    <row r="618" spans="1:10">
      <c r="A618" s="286" t="s">
        <v>1478</v>
      </c>
      <c r="B618" s="286" t="s">
        <v>1479</v>
      </c>
      <c r="C618" s="286" t="s">
        <v>1122</v>
      </c>
      <c r="D618" s="286" t="s">
        <v>1122</v>
      </c>
      <c r="E618" s="286"/>
      <c r="J618" t="str">
        <v>Wireless Logic</v>
      </c>
    </row>
    <row r="619" spans="1:10">
      <c r="A619" s="286" t="s">
        <v>1480</v>
      </c>
      <c r="B619" s="286" t="s">
        <v>1481</v>
      </c>
      <c r="C619" s="286" t="s">
        <v>1119</v>
      </c>
      <c r="D619" s="286" t="s">
        <v>2183</v>
      </c>
      <c r="E619" s="286"/>
      <c r="J619" t="str">
        <v>Wireless Logic</v>
      </c>
    </row>
    <row r="620" spans="1:10">
      <c r="A620" s="286" t="s">
        <v>1482</v>
      </c>
      <c r="B620" s="286" t="s">
        <v>1483</v>
      </c>
      <c r="C620" s="286" t="s">
        <v>1119</v>
      </c>
      <c r="D620" s="286" t="s">
        <v>2184</v>
      </c>
      <c r="E620" s="286"/>
      <c r="J620" t="str">
        <v>WithSecure</v>
      </c>
    </row>
    <row r="621" spans="1:10">
      <c r="A621" s="286" t="s">
        <v>1484</v>
      </c>
      <c r="B621" s="286" t="s">
        <v>1485</v>
      </c>
      <c r="C621" s="286" t="s">
        <v>1122</v>
      </c>
      <c r="D621" s="286" t="s">
        <v>2185</v>
      </c>
      <c r="E621" s="286"/>
      <c r="J621" t="str">
        <v>WithSecure</v>
      </c>
    </row>
    <row r="622" spans="1:10">
      <c r="A622" s="286" t="s">
        <v>1486</v>
      </c>
      <c r="B622" s="286" t="s">
        <v>1487</v>
      </c>
      <c r="C622" s="286" t="s">
        <v>1119</v>
      </c>
      <c r="D622" s="286" t="s">
        <v>2186</v>
      </c>
      <c r="E622" s="286"/>
      <c r="J622" t="str">
        <v>World of Talents</v>
      </c>
    </row>
    <row r="623" spans="1:10">
      <c r="A623" s="286" t="s">
        <v>1488</v>
      </c>
      <c r="B623" s="286" t="s">
        <v>1489</v>
      </c>
      <c r="C623" s="286" t="s">
        <v>1119</v>
      </c>
      <c r="D623" s="286" t="s">
        <v>2187</v>
      </c>
      <c r="E623" s="286"/>
      <c r="J623" t="str">
        <v>YiKang Pharmacy</v>
      </c>
    </row>
    <row r="624" spans="1:10">
      <c r="A624" s="286" t="s">
        <v>1490</v>
      </c>
      <c r="B624" s="286" t="s">
        <v>1491</v>
      </c>
      <c r="C624" s="286" t="s">
        <v>1119</v>
      </c>
      <c r="D624" s="286" t="s">
        <v>2188</v>
      </c>
      <c r="E624" s="286"/>
      <c r="J624" t="str">
        <v>Zabka</v>
      </c>
    </row>
    <row r="625" spans="1:10">
      <c r="A625" s="286" t="s">
        <v>1492</v>
      </c>
      <c r="B625" s="286" t="s">
        <v>1493</v>
      </c>
      <c r="C625" s="286" t="s">
        <v>1119</v>
      </c>
      <c r="D625" s="286" t="s">
        <v>2189</v>
      </c>
      <c r="E625" s="286"/>
      <c r="J625" t="str">
        <v>twoday</v>
      </c>
    </row>
    <row r="626" spans="1:10">
      <c r="A626" s="286" t="s">
        <v>1492</v>
      </c>
      <c r="B626" s="286" t="s">
        <v>1493</v>
      </c>
      <c r="C626" s="286" t="s">
        <v>1119</v>
      </c>
      <c r="D626" s="286" t="s">
        <v>2189</v>
      </c>
      <c r="E626" s="286"/>
      <c r="J626" t="str">
        <v>PUSH Testing</v>
      </c>
    </row>
    <row r="627" spans="1:10">
      <c r="A627" s="286" t="s">
        <v>1494</v>
      </c>
      <c r="B627" s="286" t="s">
        <v>1495</v>
      </c>
      <c r="C627" s="286" t="s">
        <v>1119</v>
      </c>
      <c r="D627" s="286" t="s">
        <v>2190</v>
      </c>
      <c r="E627" s="286"/>
      <c r="J627" t="str">
        <v>Dummy</v>
      </c>
    </row>
    <row r="628" spans="1:10">
      <c r="A628" s="286" t="s">
        <v>1496</v>
      </c>
      <c r="B628" s="286" t="s">
        <v>1497</v>
      </c>
      <c r="C628" s="286" t="s">
        <v>1122</v>
      </c>
      <c r="D628" s="286" t="s">
        <v>1122</v>
      </c>
      <c r="E628" s="286"/>
      <c r="J628">
        <v>0</v>
      </c>
    </row>
    <row r="629" spans="1:10">
      <c r="A629" s="286" t="s">
        <v>1496</v>
      </c>
      <c r="B629" s="286" t="s">
        <v>1497</v>
      </c>
      <c r="C629" s="286" t="s">
        <v>1122</v>
      </c>
      <c r="D629" s="286" t="s">
        <v>1122</v>
      </c>
      <c r="E629" s="286"/>
      <c r="J629">
        <v>0</v>
      </c>
    </row>
    <row r="630" spans="1:10">
      <c r="A630" s="286" t="s">
        <v>1498</v>
      </c>
      <c r="B630" s="286" t="s">
        <v>1499</v>
      </c>
      <c r="C630" s="286" t="s">
        <v>1119</v>
      </c>
      <c r="D630" s="286" t="s">
        <v>2191</v>
      </c>
      <c r="E630" s="286"/>
      <c r="J630">
        <v>0</v>
      </c>
    </row>
    <row r="631" spans="1:10">
      <c r="A631" s="286" t="s">
        <v>1498</v>
      </c>
      <c r="B631" s="286" t="s">
        <v>1499</v>
      </c>
      <c r="C631" s="286" t="s">
        <v>1119</v>
      </c>
      <c r="D631" s="286" t="s">
        <v>2191</v>
      </c>
      <c r="E631" s="286"/>
    </row>
    <row r="632" spans="1:10">
      <c r="A632" s="286" t="s">
        <v>1500</v>
      </c>
      <c r="B632" s="286" t="s">
        <v>1501</v>
      </c>
      <c r="C632" s="286" t="s">
        <v>1119</v>
      </c>
      <c r="D632" s="286" t="s">
        <v>2192</v>
      </c>
      <c r="E632" s="286"/>
    </row>
    <row r="633" spans="1:10">
      <c r="A633" s="286" t="s">
        <v>1502</v>
      </c>
      <c r="B633" s="286" t="s">
        <v>1503</v>
      </c>
      <c r="C633" s="286" t="s">
        <v>1119</v>
      </c>
      <c r="D633" s="286" t="s">
        <v>2193</v>
      </c>
      <c r="E633" s="286"/>
    </row>
    <row r="634" spans="1:10">
      <c r="A634" s="286" t="s">
        <v>1504</v>
      </c>
      <c r="B634" s="286" t="s">
        <v>1505</v>
      </c>
      <c r="C634" s="286" t="s">
        <v>1119</v>
      </c>
      <c r="D634" s="286" t="s">
        <v>2194</v>
      </c>
      <c r="E634" s="286"/>
    </row>
    <row r="635" spans="1:10">
      <c r="A635" s="286" t="s">
        <v>1506</v>
      </c>
      <c r="B635" s="286" t="s">
        <v>1507</v>
      </c>
      <c r="C635" s="286" t="s">
        <v>1119</v>
      </c>
      <c r="D635" s="286" t="s">
        <v>2195</v>
      </c>
      <c r="E635" s="286"/>
    </row>
  </sheetData>
  <sheetProtection formatColumns="0" formatRows="0" autoFilter="0" pivotTables="0"/>
  <mergeCells count="2">
    <mergeCell ref="D341:E341"/>
    <mergeCell ref="G410:H415"/>
  </mergeCells>
  <phoneticPr fontId="45" type="noConversion"/>
  <conditionalFormatting sqref="B302:B315">
    <cfRule type="expression" dxfId="4135" priority="24086">
      <formula>INDEX($H$1:$H$382, ROW($X302)) = 2</formula>
    </cfRule>
  </conditionalFormatting>
  <dataValidations count="6">
    <dataValidation type="list" allowBlank="1" showInputMessage="1" sqref="F168" xr:uid="{56A76745-B9F6-4155-B309-27063FF27C99}">
      <formula1>array_typeIAdj</formula1>
    </dataValidation>
    <dataValidation type="list" allowBlank="1" showInputMessage="1" sqref="F171" xr:uid="{6F579AD0-2B85-4E5B-8500-3B8F03348C09}">
      <formula1>array_typeIIAdj</formula1>
    </dataValidation>
    <dataValidation type="list" errorStyle="information" allowBlank="1" showInputMessage="1" showErrorMessage="1" errorTitle="If you choose to use other..." error="Ensure you provide the amount for all valid periods (including annual periods). " sqref="B133" xr:uid="{25AAD234-214C-4606-B368-8B102F8418BC}">
      <formula1>array_RevProxy</formula1>
    </dataValidation>
    <dataValidation type="list" errorStyle="information" allowBlank="1" showInputMessage="1" showErrorMessage="1" errorTitle="If you choose to use other..." error="Ensure you provide the amount and reconciliation from your Reported EBIT(DA)" sqref="D133" xr:uid="{9AB6C4ED-F817-4953-BB89-D587FE1D519C}">
      <formula1>array_earnProxy</formula1>
    </dataValidation>
    <dataValidation type="list" allowBlank="1" showInputMessage="1" sqref="A8" xr:uid="{90EFD979-3664-40BE-B8DC-8D71CF5A302A}">
      <formula1>Company_selector</formula1>
    </dataValidation>
    <dataValidation type="list" allowBlank="1" showInputMessage="1" showErrorMessage="1" sqref="A14" xr:uid="{3F35DB67-6819-482B-9760-CF4AB22CE60C}">
      <formula1>"37,49"</formula1>
    </dataValidation>
  </dataValidations>
  <hyperlinks>
    <hyperlink ref="E81" r:id="rId1" display="https://portal.veritextllc.com/assets/images/veritext-partner-portal-logo-min.png" xr:uid="{6BFD4999-2651-4E52-8228-3485AD9D31DF}"/>
    <hyperlink ref="E83" r:id="rId2" display="https://www.enelnorthamerica.com/content/dam/enel-na/newsroom/media-resources/grispertise_logo.png.resize.384.280.center.center.png" xr:uid="{6B874996-CEBB-4667-A710-1B20077A54F0}"/>
    <hyperlink ref="E84" r:id="rId3" display="https://upload.wikimedia.org/wikipedia/commons/5/59/Epicor_Logo_Teal_RGB_%281%29.png" xr:uid="{376C2CC3-3474-4D3F-A157-FAAC17A9C2AD}"/>
    <hyperlink ref="C140" r:id="rId4" xr:uid="{980608B4-D136-410D-A2E0-B62C5A1E6DF4}"/>
    <hyperlink ref="C141" r:id="rId5" xr:uid="{9543F8A4-71EB-46C4-9DBE-FD0AEE298912}"/>
    <hyperlink ref="C142" r:id="rId6" xr:uid="{D226E2B2-98B9-4091-A2ED-4668703EFB39}"/>
    <hyperlink ref="C143" r:id="rId7" xr:uid="{3D5D1ACB-0114-4FCB-A8A2-584FFB5F8934}"/>
    <hyperlink ref="C144" r:id="rId8" xr:uid="{15F9076A-E933-41F3-B08B-33BA0444BBBF}"/>
    <hyperlink ref="C145" r:id="rId9" xr:uid="{B9F95EA5-4BD8-40FB-A973-F52442E1AEB6}"/>
    <hyperlink ref="C146" r:id="rId10" xr:uid="{D39EDD90-4704-4F01-A2CA-D00073A9815D}"/>
    <hyperlink ref="C158" r:id="rId11" xr:uid="{F31AE6A9-A5B1-452C-AF0B-90DF9820BCDE}"/>
    <hyperlink ref="E82" r:id="rId12" display="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xr:uid="{43A16461-CD5A-41EE-AE2A-B0B8DD561B04}"/>
    <hyperlink ref="E90" r:id="rId13" display="https://mgroupltd.com/media/bkrdhmsi/mgroup_primarylogo_gradient_bluetext_rgb.png?width=100&amp;v=1db70b6fddcdaf0" xr:uid="{B36DB231-8051-4F83-8BAB-2B6C41A86B11}"/>
    <hyperlink ref="C159" r:id="rId14" xr:uid="{070BC4DD-2F99-47FD-A98F-356A6187B517}"/>
  </hyperlinks>
  <pageMargins left="0.7" right="0.7" top="0.75" bottom="0.75" header="0.3" footer="0.3"/>
  <pageSetup paperSize="9" orientation="portrait" horizontalDpi="1200" verticalDpi="1200" r:id="rId15"/>
  <drawing r:id="rId16"/>
  <tableParts count="8">
    <tablePart r:id="rId17"/>
    <tablePart r:id="rId18"/>
    <tablePart r:id="rId19"/>
    <tablePart r:id="rId20"/>
    <tablePart r:id="rId21"/>
    <tablePart r:id="rId22"/>
    <tablePart r:id="rId23"/>
    <tablePart r:id="rId2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87E4E-50FD-4BD0-BEA4-0FE5C7BAD568}">
  <sheetPr codeName="Sheet10">
    <tabColor rgb="FFFF7C80"/>
  </sheetPr>
  <dimension ref="A1:AZ241"/>
  <sheetViews>
    <sheetView zoomScale="85" zoomScaleNormal="85" workbookViewId="0">
      <selection activeCell="AL211" sqref="AL211"/>
    </sheetView>
  </sheetViews>
  <sheetFormatPr defaultColWidth="8.765625" defaultRowHeight="15.5"/>
  <cols>
    <col min="1" max="1" width="9.23046875" style="2289" customWidth="1"/>
    <col min="2" max="2" width="23.23046875" style="2292" customWidth="1"/>
    <col min="3" max="3" width="18.84375" style="2293" customWidth="1"/>
    <col min="4" max="4" width="11.84375" style="2293" customWidth="1"/>
    <col min="5" max="8" width="11.84375" style="2292" customWidth="1"/>
    <col min="9" max="9" width="9.84375" style="2292" customWidth="1"/>
    <col min="10" max="10" width="47.84375" style="2292" customWidth="1"/>
    <col min="11" max="11" width="9.84375" style="2292" bestFit="1" customWidth="1"/>
    <col min="12" max="12" width="8.53515625" style="2294" customWidth="1"/>
    <col min="13" max="13" width="43.84375" style="2292" customWidth="1"/>
    <col min="14" max="15" width="20.23046875" style="2292" customWidth="1"/>
    <col min="16" max="57" width="9.84375" style="2292" bestFit="1" customWidth="1"/>
    <col min="58" max="16384" width="8.765625" style="2292"/>
  </cols>
  <sheetData>
    <row r="1" spans="1:52">
      <c r="A1" s="2289" t="s">
        <v>1857</v>
      </c>
    </row>
    <row r="6" spans="1:52" ht="30.75" customHeight="1">
      <c r="A6" s="2295" t="s">
        <v>1767</v>
      </c>
      <c r="B6" s="2296"/>
      <c r="C6" s="2297"/>
      <c r="D6" s="2297"/>
      <c r="E6" s="2296"/>
      <c r="F6" s="2296"/>
      <c r="L6" s="2298" t="s">
        <v>1768</v>
      </c>
      <c r="M6" s="2296"/>
      <c r="N6" s="2296"/>
      <c r="O6" s="2296"/>
      <c r="P6" s="2296"/>
      <c r="Q6" s="2296"/>
      <c r="R6" s="2296"/>
      <c r="S6" s="2296"/>
      <c r="T6" s="2296"/>
      <c r="U6" s="2296"/>
      <c r="V6" s="2296"/>
      <c r="W6" s="2296"/>
      <c r="X6" s="2296"/>
      <c r="Y6" s="2296"/>
      <c r="Z6" s="2296"/>
      <c r="AA6" s="2296"/>
      <c r="AB6" s="2296"/>
      <c r="AC6" s="2296"/>
      <c r="AD6" s="2296"/>
      <c r="AE6" s="2296"/>
      <c r="AF6" s="2296"/>
      <c r="AG6" s="2296"/>
      <c r="AH6" s="2296"/>
      <c r="AI6" s="2296"/>
      <c r="AJ6" s="2296"/>
      <c r="AK6" s="2296"/>
      <c r="AL6" s="2296"/>
      <c r="AM6" s="2296"/>
      <c r="AN6" s="2296"/>
      <c r="AO6" s="2296"/>
      <c r="AP6" s="2296"/>
      <c r="AQ6" s="2296"/>
      <c r="AR6" s="2296"/>
      <c r="AS6" s="2296"/>
      <c r="AT6" s="2296"/>
      <c r="AU6" s="2296"/>
      <c r="AV6" s="2296"/>
      <c r="AW6" s="2296"/>
      <c r="AX6" s="2296"/>
      <c r="AY6" s="2296"/>
      <c r="AZ6" s="2296"/>
    </row>
    <row r="8" spans="1:52">
      <c r="A8" s="2299" t="s">
        <v>833</v>
      </c>
      <c r="B8" s="2299" t="s">
        <v>1769</v>
      </c>
      <c r="C8" s="2299" t="s">
        <v>1770</v>
      </c>
      <c r="D8" s="2299" t="s">
        <v>94</v>
      </c>
      <c r="E8" s="2299" t="s">
        <v>1771</v>
      </c>
      <c r="F8" s="2299"/>
      <c r="L8" s="2300" t="s">
        <v>833</v>
      </c>
      <c r="M8" s="2299" t="s">
        <v>1769</v>
      </c>
      <c r="N8" s="2299" t="s">
        <v>1770</v>
      </c>
      <c r="O8" s="2299" t="s">
        <v>94</v>
      </c>
      <c r="P8" s="2299" t="s">
        <v>1772</v>
      </c>
      <c r="Q8" s="2299"/>
    </row>
    <row r="9" spans="1:52">
      <c r="A9" s="2299"/>
      <c r="B9" s="2299"/>
      <c r="C9" s="2299"/>
      <c r="D9" s="2299"/>
      <c r="E9" s="2299"/>
      <c r="F9" s="2299"/>
      <c r="L9" s="2300"/>
      <c r="M9" s="2299"/>
      <c r="N9" s="2299"/>
      <c r="O9" s="2299"/>
      <c r="P9" s="2301"/>
      <c r="Q9" s="2301"/>
      <c r="R9" s="2301"/>
      <c r="S9" s="2301"/>
      <c r="T9" s="2301"/>
      <c r="U9" s="2301"/>
      <c r="V9" s="2301"/>
      <c r="W9" s="2301"/>
      <c r="X9" s="2301"/>
      <c r="Y9" s="2301"/>
      <c r="Z9" s="2301"/>
      <c r="AA9" s="2301"/>
      <c r="AB9" s="2301"/>
      <c r="AC9" s="2301"/>
      <c r="AD9" s="2301"/>
      <c r="AE9" s="2301"/>
      <c r="AF9" s="2301"/>
      <c r="AG9" s="2301"/>
      <c r="AH9" s="2301"/>
      <c r="AI9" s="2301"/>
      <c r="AJ9" s="2301"/>
      <c r="AK9" s="2301"/>
      <c r="AL9" s="2301"/>
      <c r="AM9" s="2301"/>
      <c r="AN9" s="2301"/>
      <c r="AO9" s="2301"/>
      <c r="AP9" s="2301"/>
      <c r="AQ9" s="2301"/>
      <c r="AR9" s="2301"/>
      <c r="AS9" s="2301"/>
      <c r="AT9" s="2301"/>
      <c r="AU9" s="2301"/>
      <c r="AV9" s="2301"/>
      <c r="AW9" s="2301"/>
      <c r="AX9" s="2301"/>
      <c r="AY9" s="2301"/>
      <c r="AZ9" s="2301"/>
    </row>
    <row r="10" spans="1:52" s="2635" customFormat="1">
      <c r="A10" s="2634"/>
      <c r="C10" s="2636"/>
      <c r="D10" s="2636"/>
      <c r="E10" s="2637" t="e" cm="1">
        <f t="array" aca="1" ref="E10" ca="1">_xlfn.HSTACK( val_currentFYE, EOMONTH( val_currentFYE, 12))</f>
        <v>#NAME?</v>
      </c>
      <c r="F10" s="2637"/>
      <c r="L10" s="2638"/>
      <c r="P10" s="2639" cm="1">
        <f t="array" ref="P10:AZ10">_xlfn.ANCHORARRAY(PL!AD11)</f>
        <v>44926</v>
      </c>
      <c r="Q10" s="2639">
        <v>44957</v>
      </c>
      <c r="R10" s="2639">
        <v>44985</v>
      </c>
      <c r="S10" s="2639">
        <v>45016</v>
      </c>
      <c r="T10" s="2639">
        <v>45046</v>
      </c>
      <c r="U10" s="2639">
        <v>45077</v>
      </c>
      <c r="V10" s="2639">
        <v>45107</v>
      </c>
      <c r="W10" s="2639">
        <v>45138</v>
      </c>
      <c r="X10" s="2639">
        <v>45169</v>
      </c>
      <c r="Y10" s="2639">
        <v>45199</v>
      </c>
      <c r="Z10" s="2639">
        <v>45230</v>
      </c>
      <c r="AA10" s="2639">
        <v>45260</v>
      </c>
      <c r="AB10" s="2639">
        <v>45291</v>
      </c>
      <c r="AC10" s="2639">
        <v>45322</v>
      </c>
      <c r="AD10" s="2639">
        <v>45351</v>
      </c>
      <c r="AE10" s="2639">
        <v>45382</v>
      </c>
      <c r="AF10" s="2639">
        <v>45412</v>
      </c>
      <c r="AG10" s="2639">
        <v>45443</v>
      </c>
      <c r="AH10" s="2639">
        <v>45473</v>
      </c>
      <c r="AI10" s="2639">
        <v>45504</v>
      </c>
      <c r="AJ10" s="2639">
        <v>45535</v>
      </c>
      <c r="AK10" s="2639">
        <v>45565</v>
      </c>
      <c r="AL10" s="2639">
        <v>45596</v>
      </c>
      <c r="AM10" s="2639">
        <v>45626</v>
      </c>
      <c r="AN10" s="2639">
        <v>45657</v>
      </c>
      <c r="AO10" s="2639">
        <v>45688</v>
      </c>
      <c r="AP10" s="2639">
        <v>45716</v>
      </c>
      <c r="AQ10" s="2639">
        <v>45747</v>
      </c>
      <c r="AR10" s="2639">
        <v>45777</v>
      </c>
      <c r="AS10" s="2639">
        <v>45808</v>
      </c>
      <c r="AT10" s="2639">
        <v>45838</v>
      </c>
      <c r="AU10" s="2639">
        <v>45869</v>
      </c>
      <c r="AV10" s="2639">
        <v>45900</v>
      </c>
      <c r="AW10" s="2639">
        <v>45930</v>
      </c>
      <c r="AX10" s="2639">
        <v>45961</v>
      </c>
      <c r="AY10" s="2639">
        <v>45991</v>
      </c>
      <c r="AZ10" s="2639">
        <v>46022</v>
      </c>
    </row>
    <row r="11" spans="1:52">
      <c r="A11" s="2291" t="e" cm="1">
        <f t="array" aca="1" ref="A11" ca="1">_xlfn.LET(
_xlpm.PL_RH_A, _xlfn.VSTACK(PL!$AB$20:$AB$138, PL!$Y$139:$Y$293),
_xlpm.PL_RH_Attr, PL!$B$20:$B$293,
_xlpm.PL_RH, _xlfn._xlws.FILTER(_xlfn.HSTACK(_xlpm.PL_RH_Attr, _xlpm.PL_RH_A), (_xlpm.PL_RH_A&lt;&gt;"")*(_xlpm.PL_RH_Attr&lt;&gt;"")*(_xlpm.PL_RH_A&lt;&gt;"Segment Structure")),
_xlpm.PL_Data,
_xlfn._xlws.FILTER(PL!$CM$20:$CQ$293, (_xlpm.PL_RH_A&lt;&gt;"")*(_xlpm.PL_RH_Attr&lt;&gt;"")*(_xlpm.PL_RH_A&lt;&gt;"Segments Structure")),
_xlpm.PL_Res,
UNPIVOT(
    _xlfn._xlws.FILTER( _xlfn.VSTACK(PL!CM19:CQ19,PL!CM11:CQ11),PL!CM11:CQ11&lt;&gt;""), _xlpm.PL_RH,
    _xlfn._xlws.FILTER( _xlpm.PL_Data,PL!$CM$11:$CQ$11&lt;&gt;"")),
_xlpm.BS_Res,
UNPIVOT(
    _xlfn.VSTACK( BS!$CG$19:$CH$19,BS!$CG$11:$CH$11),
    _xlfn._xlws.FILTER( _xlfn.HSTACK(BS!$B$20:$B$102, BS!$AB$20:$AB$102),BS!$B$20:$B$102  &lt;&gt; ""),
    _xlfn._xlws.FILTER( BS!$CG$20:$CH$102,BS!$B$20:$B$102 &lt;&gt; "")
),
_xlpm.CF_Res,
UNPIVOT(
    _xlfn.VSTACK(CF!$CM$19:$CN$19,CF!$CM$11:$CN$11),
    _xlfn._xlws.FILTER( _xlfn.HSTACK(CF!$B$20:$B$70,  CF!$AB$20:$AB$70), CF!$B$20:$B$70 &lt;&gt; ""),
    _xlfn._xlws.FILTER( CF!$CM$20:$CN$70, CF!$B$20:$B$70 &lt;&gt; "")
),
_xlpm.Combine_, _xlfn.VSTACK( _xlpm.PL_Res, _xlpm.BS_Res, _xlpm.CF_Res),
_xlpm.Result, _xlfn.PIVOTBY(_xlfn.CHOOSECOLS(_xlpm.Combine_, _xlfn.SEQUENCE(3)), _xlfn.CHOOSECOLS(_xlpm.Combine_, 4), _xlfn.CHOOSECOLS( _xlpm.Combine_, 5), _xleta.MAX,0,0,),
_xlpm.Display, _xlfn.DROP(_xlpm.Result,1,-1),
_xlfn.HSTACK(_xlfn.SEQUENCE( ROWS(_xlpm.Display)), _xlpm.Display)
)</f>
        <v>#NAME?</v>
      </c>
      <c r="E11" s="2302"/>
      <c r="F11" s="2303"/>
      <c r="L11" s="2290" t="e" cm="1">
        <f t="array" aca="1" ref="L11" ca="1">_xlfn.LET(
_xlpm.timeline, array_timeline,
_xlpm._PL,
_xlfn.VSTACK(
_xlfn.HSTACK(PL!$B$20:$B$138, PL!$AB$20:$AB$138, PL!$W$20:$W$138, PL!$AD$20:$BN$138),
_xlfn.HSTACK(PL!$B$139:$B$293, PL!$Y$139:$Y$293,PL!$W$139:$W$293, PL!$AD$139:$BN$293)
),
_xlpm.PL, _xlfn._xlws.FILTER(_xlpm._PL, ((PL!$B$20:$B$293&lt;&gt;"")+(PL!$C$20:$C$293&lt;&gt;""))*(_xlfn.VSTACK(PL!$AB$20:$AB$138, PL!$Y$139:$Y$293) &lt;&gt;"")),
_xlpm.BSCF,
_xlfn.VSTACK(
_xlfn.HSTACK(BS!$B$20:$B$123,  BS!$AB$20:$AB$123,BS!$W$20:$W$123, BS!$AD$20:$BN$123),
_xlfn.HSTACK(CF!$B$20:$B$121,  CF!$AB$20:$AB$121,CF!$W$20:$W$121, CF!$AD$20:$BN$121)
),
_xlpm.Monthly, _xlfn.VSTACK(_xlpm.PL, _xlpm.BSCF),
_xlpm._Attri, _xlfn.CHOOSECOLS( _xlpm.Monthly, 1),
_xlpm._Name, _xlfn.CHOOSECOLS( _xlpm.Monthly, 3),
_xlpm._Scenario, _xlfn.CHOOSECOLS(_xlpm.Monthly, 2),
_xlpm.Filt, (_xlpm._Attri &lt;&gt;"")*((_xlpm._Name &lt;&gt; 0)+(_xlpm._Name &lt;&gt; "")) * (_xlpm._Scenario &lt;&gt; 0),
_xlpm.Stacked, _xlfn._xlws.FILTER(_xlpm.Monthly, _xlpm.Filt),
_xlpm.Result, _xlfn.HSTACK(_xlfn.SEQUENCE(ROWS(_xlpm.Stacked)), _xlpm.Stacked),
_xlpm.Result
)</f>
        <v>#NAME?</v>
      </c>
    </row>
    <row r="12" spans="1:52">
      <c r="D12" s="2304"/>
      <c r="E12" s="2304"/>
      <c r="F12" s="2304"/>
    </row>
    <row r="13" spans="1:52">
      <c r="D13" s="2304"/>
      <c r="E13" s="2304"/>
      <c r="F13" s="2304"/>
    </row>
    <row r="14" spans="1:52" s="2305" customFormat="1">
      <c r="A14" s="2289"/>
      <c r="C14" s="2293"/>
      <c r="D14" s="2304"/>
      <c r="E14" s="2304"/>
      <c r="F14" s="2304"/>
      <c r="G14" s="2292"/>
      <c r="H14" s="2292"/>
      <c r="I14" s="2292"/>
      <c r="J14" s="2292"/>
      <c r="K14" s="2292"/>
      <c r="L14" s="2294"/>
    </row>
    <row r="15" spans="1:52">
      <c r="D15" s="2304"/>
      <c r="E15" s="2304"/>
      <c r="F15" s="2304"/>
      <c r="H15" s="2304"/>
    </row>
    <row r="16" spans="1:52">
      <c r="D16" s="2304"/>
      <c r="E16" s="2304"/>
      <c r="F16" s="2304"/>
      <c r="H16" s="2304"/>
    </row>
    <row r="17" spans="4:8">
      <c r="D17" s="2304"/>
      <c r="E17" s="2304"/>
      <c r="F17" s="2304"/>
      <c r="H17" s="2304"/>
    </row>
    <row r="18" spans="4:8">
      <c r="D18" s="2304"/>
      <c r="E18" s="2304"/>
      <c r="F18" s="2304"/>
      <c r="H18" s="2304"/>
    </row>
    <row r="19" spans="4:8">
      <c r="D19" s="2304"/>
      <c r="E19" s="2304"/>
      <c r="F19" s="2304"/>
      <c r="H19" s="2304"/>
    </row>
    <row r="20" spans="4:8">
      <c r="D20" s="2304"/>
      <c r="E20" s="2304"/>
      <c r="F20" s="2304"/>
      <c r="H20" s="2304"/>
    </row>
    <row r="21" spans="4:8" ht="15.75" customHeight="1">
      <c r="D21" s="2304"/>
      <c r="E21" s="2304"/>
      <c r="F21" s="2304"/>
      <c r="H21" s="2304"/>
    </row>
    <row r="22" spans="4:8">
      <c r="D22" s="2304"/>
      <c r="E22" s="2304"/>
      <c r="F22" s="2304"/>
      <c r="H22" s="2304"/>
    </row>
    <row r="23" spans="4:8">
      <c r="D23" s="2304"/>
      <c r="E23" s="2304"/>
      <c r="F23" s="2304"/>
      <c r="H23" s="2304"/>
    </row>
    <row r="24" spans="4:8">
      <c r="D24" s="2304"/>
      <c r="E24" s="2304"/>
      <c r="F24" s="2304"/>
      <c r="H24" s="2304"/>
    </row>
    <row r="25" spans="4:8">
      <c r="D25" s="2304"/>
      <c r="E25" s="2304"/>
      <c r="F25" s="2304"/>
      <c r="H25" s="2304"/>
    </row>
    <row r="26" spans="4:8">
      <c r="D26" s="2304"/>
      <c r="E26" s="2304"/>
      <c r="F26" s="2304"/>
      <c r="H26" s="2304"/>
    </row>
    <row r="27" spans="4:8">
      <c r="D27" s="2304"/>
      <c r="E27" s="2304"/>
      <c r="F27" s="2304"/>
      <c r="H27" s="2304"/>
    </row>
    <row r="28" spans="4:8">
      <c r="D28" s="2304"/>
      <c r="E28" s="2304"/>
      <c r="F28" s="2304"/>
      <c r="H28" s="2304"/>
    </row>
    <row r="29" spans="4:8">
      <c r="D29" s="2304"/>
      <c r="E29" s="2304"/>
      <c r="F29" s="2304"/>
      <c r="H29" s="2304"/>
    </row>
    <row r="30" spans="4:8">
      <c r="D30" s="2304"/>
      <c r="E30" s="2304"/>
      <c r="F30" s="2304"/>
      <c r="H30" s="2304"/>
    </row>
    <row r="31" spans="4:8">
      <c r="D31" s="2304"/>
      <c r="E31" s="2304"/>
      <c r="F31" s="2304"/>
      <c r="H31" s="2304"/>
    </row>
    <row r="32" spans="4:8">
      <c r="D32" s="2304"/>
      <c r="E32" s="2304"/>
      <c r="F32" s="2304"/>
      <c r="H32" s="2304"/>
    </row>
    <row r="33" spans="4:8">
      <c r="D33" s="2304"/>
      <c r="E33" s="2304"/>
      <c r="F33" s="2304"/>
      <c r="H33" s="2304"/>
    </row>
    <row r="34" spans="4:8">
      <c r="D34" s="2304"/>
      <c r="E34" s="2304"/>
      <c r="F34" s="2304"/>
      <c r="H34" s="2304"/>
    </row>
    <row r="35" spans="4:8">
      <c r="D35" s="2304"/>
      <c r="E35" s="2304"/>
      <c r="F35" s="2304"/>
      <c r="H35" s="2304"/>
    </row>
    <row r="36" spans="4:8">
      <c r="D36" s="2304"/>
      <c r="E36" s="2304"/>
      <c r="F36" s="2304"/>
      <c r="H36" s="2304"/>
    </row>
    <row r="37" spans="4:8">
      <c r="D37" s="2304"/>
      <c r="E37" s="2304"/>
      <c r="F37" s="2304"/>
      <c r="H37" s="2304"/>
    </row>
    <row r="38" spans="4:8">
      <c r="D38" s="2304"/>
      <c r="E38" s="2304"/>
      <c r="F38" s="2304"/>
      <c r="H38" s="2304"/>
    </row>
    <row r="39" spans="4:8">
      <c r="D39" s="2304"/>
      <c r="E39" s="2304"/>
      <c r="F39" s="2304"/>
      <c r="H39" s="2304"/>
    </row>
    <row r="40" spans="4:8">
      <c r="D40" s="2304"/>
      <c r="E40" s="2304"/>
      <c r="F40" s="2304"/>
      <c r="H40" s="2304"/>
    </row>
    <row r="41" spans="4:8">
      <c r="D41" s="2304"/>
      <c r="E41" s="2304"/>
      <c r="F41" s="2304"/>
      <c r="H41" s="2304"/>
    </row>
    <row r="42" spans="4:8">
      <c r="D42" s="2304"/>
      <c r="E42" s="2304"/>
      <c r="F42" s="2304"/>
      <c r="H42" s="2304"/>
    </row>
    <row r="43" spans="4:8">
      <c r="D43" s="2304"/>
      <c r="E43" s="2304"/>
      <c r="F43" s="2304"/>
      <c r="H43" s="2304"/>
    </row>
    <row r="44" spans="4:8">
      <c r="D44" s="2304"/>
      <c r="E44" s="2304"/>
      <c r="F44" s="2304"/>
      <c r="H44" s="2304"/>
    </row>
    <row r="45" spans="4:8">
      <c r="D45" s="2304"/>
      <c r="E45" s="2304"/>
      <c r="F45" s="2304"/>
      <c r="H45" s="2304"/>
    </row>
    <row r="46" spans="4:8">
      <c r="D46" s="2304"/>
      <c r="E46" s="2304"/>
      <c r="F46" s="2304"/>
      <c r="H46" s="2304"/>
    </row>
    <row r="47" spans="4:8">
      <c r="D47" s="2304"/>
      <c r="E47" s="2304"/>
      <c r="F47" s="2304"/>
      <c r="H47" s="2304"/>
    </row>
    <row r="48" spans="4:8">
      <c r="D48" s="2304"/>
      <c r="E48" s="2304"/>
      <c r="F48" s="2304"/>
      <c r="H48" s="2304"/>
    </row>
    <row r="49" spans="4:8">
      <c r="D49" s="2304"/>
      <c r="E49" s="2304"/>
      <c r="F49" s="2304"/>
      <c r="H49" s="2304"/>
    </row>
    <row r="50" spans="4:8">
      <c r="D50" s="2304"/>
      <c r="E50" s="2304"/>
      <c r="F50" s="2304"/>
      <c r="H50" s="2304"/>
    </row>
    <row r="51" spans="4:8">
      <c r="D51" s="2304"/>
      <c r="E51" s="2304"/>
      <c r="F51" s="2304"/>
      <c r="H51" s="2304"/>
    </row>
    <row r="52" spans="4:8">
      <c r="D52" s="2304"/>
      <c r="E52" s="2304"/>
      <c r="F52" s="2304"/>
      <c r="H52" s="2304"/>
    </row>
    <row r="53" spans="4:8">
      <c r="D53" s="2304"/>
      <c r="E53" s="2304"/>
      <c r="F53" s="2304"/>
      <c r="H53" s="2304"/>
    </row>
    <row r="54" spans="4:8">
      <c r="D54" s="2304"/>
      <c r="E54" s="2304"/>
      <c r="F54" s="2304"/>
      <c r="H54" s="2304"/>
    </row>
    <row r="55" spans="4:8">
      <c r="D55" s="2304"/>
      <c r="E55" s="2304"/>
      <c r="F55" s="2304"/>
      <c r="H55" s="2304"/>
    </row>
    <row r="56" spans="4:8">
      <c r="D56" s="2304"/>
      <c r="E56" s="2304"/>
      <c r="F56" s="2304"/>
      <c r="H56" s="2304"/>
    </row>
    <row r="57" spans="4:8">
      <c r="D57" s="2304"/>
      <c r="E57" s="2304"/>
      <c r="F57" s="2304"/>
      <c r="H57" s="2304"/>
    </row>
    <row r="58" spans="4:8">
      <c r="D58" s="2304"/>
      <c r="E58" s="2304"/>
      <c r="F58" s="2304"/>
      <c r="H58" s="2304"/>
    </row>
    <row r="59" spans="4:8">
      <c r="D59" s="2304"/>
      <c r="E59" s="2304"/>
      <c r="F59" s="2304"/>
      <c r="H59" s="2304"/>
    </row>
    <row r="60" spans="4:8">
      <c r="D60" s="2304"/>
      <c r="E60" s="2304"/>
      <c r="F60" s="2304"/>
      <c r="H60" s="2304"/>
    </row>
    <row r="61" spans="4:8">
      <c r="D61" s="2304"/>
      <c r="E61" s="2304"/>
      <c r="F61" s="2304"/>
      <c r="H61" s="2304"/>
    </row>
    <row r="62" spans="4:8">
      <c r="D62" s="2304"/>
      <c r="E62" s="2304"/>
      <c r="F62" s="2304"/>
      <c r="H62" s="2304"/>
    </row>
    <row r="63" spans="4:8">
      <c r="D63" s="2304"/>
      <c r="E63" s="2304"/>
      <c r="F63" s="2304"/>
      <c r="H63" s="2304"/>
    </row>
    <row r="64" spans="4:8">
      <c r="D64" s="2304"/>
      <c r="E64" s="2304"/>
      <c r="F64" s="2304"/>
      <c r="H64" s="2304"/>
    </row>
    <row r="65" spans="4:8">
      <c r="D65" s="2304"/>
      <c r="E65" s="2304"/>
      <c r="F65" s="2304"/>
      <c r="H65" s="2304"/>
    </row>
    <row r="66" spans="4:8">
      <c r="D66" s="2304"/>
      <c r="E66" s="2304"/>
      <c r="F66" s="2304"/>
      <c r="H66" s="2304"/>
    </row>
    <row r="67" spans="4:8">
      <c r="D67" s="2304"/>
      <c r="E67" s="2304"/>
      <c r="F67" s="2304"/>
      <c r="H67" s="2304"/>
    </row>
    <row r="68" spans="4:8">
      <c r="D68" s="2304"/>
      <c r="E68" s="2304"/>
      <c r="F68" s="2304"/>
      <c r="H68" s="2304"/>
    </row>
    <row r="69" spans="4:8">
      <c r="D69" s="2304"/>
      <c r="E69" s="2304"/>
      <c r="F69" s="2304"/>
      <c r="H69" s="2304"/>
    </row>
    <row r="70" spans="4:8">
      <c r="D70" s="2304"/>
      <c r="E70" s="2304"/>
      <c r="F70" s="2304"/>
      <c r="H70" s="2304"/>
    </row>
    <row r="71" spans="4:8">
      <c r="D71" s="2304"/>
      <c r="E71" s="2304"/>
      <c r="F71" s="2304"/>
      <c r="H71" s="2304"/>
    </row>
    <row r="72" spans="4:8">
      <c r="D72" s="2304"/>
      <c r="E72" s="2304"/>
      <c r="F72" s="2304"/>
      <c r="H72" s="2304"/>
    </row>
    <row r="73" spans="4:8">
      <c r="D73" s="2304"/>
      <c r="E73" s="2304"/>
      <c r="F73" s="2304"/>
      <c r="H73" s="2304"/>
    </row>
    <row r="74" spans="4:8">
      <c r="D74" s="2304"/>
      <c r="E74" s="2304"/>
      <c r="F74" s="2304"/>
      <c r="H74" s="2304"/>
    </row>
    <row r="75" spans="4:8">
      <c r="D75" s="2304"/>
      <c r="E75" s="2304"/>
      <c r="F75" s="2304"/>
      <c r="H75" s="2304"/>
    </row>
    <row r="76" spans="4:8">
      <c r="D76" s="2304"/>
      <c r="E76" s="2304"/>
      <c r="F76" s="2304"/>
      <c r="H76" s="2304"/>
    </row>
    <row r="77" spans="4:8">
      <c r="D77" s="2304"/>
      <c r="E77" s="2304"/>
      <c r="F77" s="2304"/>
      <c r="H77" s="2304"/>
    </row>
    <row r="78" spans="4:8">
      <c r="D78" s="2304"/>
      <c r="E78" s="2304"/>
      <c r="F78" s="2304"/>
      <c r="H78" s="2304"/>
    </row>
    <row r="79" spans="4:8">
      <c r="D79" s="2304"/>
      <c r="E79" s="2304"/>
      <c r="F79" s="2304"/>
      <c r="H79" s="2304"/>
    </row>
    <row r="80" spans="4:8">
      <c r="D80" s="2304"/>
      <c r="E80" s="2304"/>
      <c r="F80" s="2304"/>
      <c r="H80" s="2304"/>
    </row>
    <row r="81" spans="4:8">
      <c r="D81" s="2304"/>
      <c r="E81" s="2304"/>
      <c r="F81" s="2304"/>
      <c r="H81" s="2304"/>
    </row>
    <row r="82" spans="4:8">
      <c r="D82" s="2304"/>
      <c r="E82" s="2304"/>
      <c r="F82" s="2304"/>
      <c r="H82" s="2304"/>
    </row>
    <row r="83" spans="4:8">
      <c r="D83" s="2304"/>
      <c r="E83" s="2304"/>
      <c r="F83" s="2304"/>
      <c r="H83" s="2304"/>
    </row>
    <row r="84" spans="4:8">
      <c r="D84" s="2304"/>
      <c r="E84" s="2304"/>
      <c r="F84" s="2304"/>
      <c r="H84" s="2304"/>
    </row>
    <row r="85" spans="4:8">
      <c r="D85" s="2304"/>
      <c r="E85" s="2304"/>
      <c r="F85" s="2304"/>
      <c r="H85" s="2304"/>
    </row>
    <row r="86" spans="4:8">
      <c r="D86" s="2304"/>
      <c r="E86" s="2304"/>
      <c r="F86" s="2304"/>
      <c r="H86" s="2304"/>
    </row>
    <row r="87" spans="4:8">
      <c r="D87" s="2304"/>
      <c r="E87" s="2304"/>
      <c r="F87" s="2304"/>
      <c r="H87" s="2304"/>
    </row>
    <row r="88" spans="4:8">
      <c r="D88" s="2304"/>
      <c r="E88" s="2304"/>
      <c r="F88" s="2304"/>
      <c r="H88" s="2304"/>
    </row>
    <row r="89" spans="4:8">
      <c r="D89" s="2304"/>
      <c r="E89" s="2304"/>
      <c r="F89" s="2304"/>
      <c r="H89" s="2304"/>
    </row>
    <row r="90" spans="4:8">
      <c r="D90" s="2304"/>
      <c r="E90" s="2304"/>
      <c r="F90" s="2304"/>
      <c r="H90" s="2304"/>
    </row>
    <row r="91" spans="4:8">
      <c r="D91" s="2304"/>
      <c r="E91" s="2304"/>
      <c r="F91" s="2304"/>
      <c r="H91" s="2304"/>
    </row>
    <row r="92" spans="4:8">
      <c r="D92" s="2304"/>
      <c r="E92" s="2304"/>
      <c r="F92" s="2304"/>
      <c r="H92" s="2304"/>
    </row>
    <row r="93" spans="4:8">
      <c r="D93" s="2304"/>
      <c r="E93" s="2304"/>
      <c r="F93" s="2304"/>
      <c r="H93" s="2304"/>
    </row>
    <row r="94" spans="4:8">
      <c r="D94" s="2304"/>
      <c r="E94" s="2304"/>
      <c r="F94" s="2304"/>
      <c r="H94" s="2304"/>
    </row>
    <row r="95" spans="4:8">
      <c r="D95" s="2304"/>
      <c r="E95" s="2304"/>
      <c r="F95" s="2304"/>
      <c r="H95" s="2304"/>
    </row>
    <row r="96" spans="4:8">
      <c r="D96" s="2304"/>
      <c r="E96" s="2304"/>
      <c r="F96" s="2304"/>
      <c r="H96" s="2304"/>
    </row>
    <row r="97" spans="4:8">
      <c r="D97" s="2304"/>
      <c r="E97" s="2304"/>
      <c r="F97" s="2304"/>
      <c r="H97" s="2304"/>
    </row>
    <row r="98" spans="4:8">
      <c r="D98" s="2304"/>
      <c r="E98" s="2304"/>
      <c r="F98" s="2304"/>
      <c r="H98" s="2304"/>
    </row>
    <row r="99" spans="4:8">
      <c r="D99" s="2304"/>
      <c r="E99" s="2304"/>
      <c r="F99" s="2304"/>
      <c r="H99" s="2304"/>
    </row>
    <row r="100" spans="4:8">
      <c r="D100" s="2304"/>
      <c r="E100" s="2304"/>
      <c r="F100" s="2304"/>
      <c r="H100" s="2304"/>
    </row>
    <row r="101" spans="4:8">
      <c r="D101" s="2304"/>
      <c r="E101" s="2304"/>
      <c r="F101" s="2304"/>
      <c r="H101" s="2304"/>
    </row>
    <row r="102" spans="4:8">
      <c r="D102" s="2304"/>
      <c r="E102" s="2304"/>
      <c r="F102" s="2304"/>
      <c r="H102" s="2304"/>
    </row>
    <row r="103" spans="4:8">
      <c r="D103" s="2304"/>
      <c r="E103" s="2304"/>
      <c r="F103" s="2304"/>
      <c r="H103" s="2304"/>
    </row>
    <row r="104" spans="4:8">
      <c r="D104" s="2304"/>
      <c r="E104" s="2304"/>
      <c r="F104" s="2304"/>
      <c r="H104" s="2304"/>
    </row>
    <row r="105" spans="4:8">
      <c r="D105" s="2304"/>
      <c r="E105" s="2304"/>
      <c r="F105" s="2304"/>
      <c r="H105" s="2304"/>
    </row>
    <row r="106" spans="4:8">
      <c r="D106" s="2304"/>
      <c r="E106" s="2304"/>
      <c r="F106" s="2304"/>
      <c r="H106" s="2304"/>
    </row>
    <row r="107" spans="4:8">
      <c r="D107" s="2304"/>
      <c r="E107" s="2304"/>
      <c r="F107" s="2304"/>
      <c r="H107" s="2304"/>
    </row>
    <row r="108" spans="4:8">
      <c r="D108" s="2304"/>
      <c r="E108" s="2304"/>
      <c r="F108" s="2304"/>
      <c r="H108" s="2304"/>
    </row>
    <row r="109" spans="4:8">
      <c r="D109" s="2304"/>
      <c r="E109" s="2304"/>
      <c r="F109" s="2304"/>
      <c r="H109" s="2304"/>
    </row>
    <row r="110" spans="4:8">
      <c r="D110" s="2304"/>
      <c r="E110" s="2304"/>
      <c r="F110" s="2304"/>
      <c r="H110" s="2304"/>
    </row>
    <row r="111" spans="4:8">
      <c r="D111" s="2304"/>
      <c r="E111" s="2304"/>
      <c r="F111" s="2304"/>
      <c r="H111" s="2304"/>
    </row>
    <row r="112" spans="4:8">
      <c r="D112" s="2304"/>
      <c r="E112" s="2304"/>
      <c r="F112" s="2304"/>
      <c r="H112" s="2304"/>
    </row>
    <row r="113" spans="4:8">
      <c r="D113" s="2304"/>
      <c r="E113" s="2304"/>
      <c r="F113" s="2304"/>
      <c r="H113" s="2304"/>
    </row>
    <row r="114" spans="4:8">
      <c r="D114" s="2304"/>
      <c r="E114" s="2304"/>
      <c r="F114" s="2304"/>
      <c r="H114" s="2304"/>
    </row>
    <row r="115" spans="4:8">
      <c r="D115" s="2304"/>
      <c r="E115" s="2304"/>
      <c r="F115" s="2304"/>
      <c r="H115" s="2304"/>
    </row>
    <row r="116" spans="4:8">
      <c r="D116" s="2304"/>
      <c r="E116" s="2304"/>
      <c r="F116" s="2304"/>
      <c r="H116" s="2304"/>
    </row>
    <row r="117" spans="4:8">
      <c r="D117" s="2304"/>
      <c r="E117" s="2304"/>
      <c r="F117" s="2304"/>
      <c r="H117" s="2304"/>
    </row>
    <row r="118" spans="4:8">
      <c r="D118" s="2304"/>
      <c r="E118" s="2304"/>
      <c r="F118" s="2304"/>
      <c r="H118" s="2304"/>
    </row>
    <row r="119" spans="4:8">
      <c r="D119" s="2304"/>
      <c r="E119" s="2304"/>
      <c r="F119" s="2304"/>
      <c r="H119" s="2304"/>
    </row>
    <row r="120" spans="4:8">
      <c r="D120" s="2304"/>
      <c r="E120" s="2304"/>
      <c r="F120" s="2304"/>
      <c r="H120" s="2304"/>
    </row>
    <row r="121" spans="4:8">
      <c r="D121" s="2304"/>
      <c r="E121" s="2304"/>
      <c r="F121" s="2304"/>
      <c r="H121" s="2304"/>
    </row>
    <row r="122" spans="4:8">
      <c r="D122" s="2304"/>
      <c r="E122" s="2304"/>
      <c r="F122" s="2304"/>
      <c r="H122" s="2304"/>
    </row>
    <row r="123" spans="4:8">
      <c r="D123" s="2304"/>
      <c r="E123" s="2304"/>
      <c r="F123" s="2304"/>
      <c r="H123" s="2304"/>
    </row>
    <row r="124" spans="4:8">
      <c r="D124" s="2304"/>
      <c r="E124" s="2304"/>
      <c r="F124" s="2304"/>
      <c r="H124" s="2304"/>
    </row>
    <row r="125" spans="4:8">
      <c r="D125" s="2304"/>
      <c r="E125" s="2304"/>
      <c r="F125" s="2304"/>
      <c r="H125" s="2304"/>
    </row>
    <row r="126" spans="4:8">
      <c r="D126" s="2304"/>
      <c r="E126" s="2304"/>
      <c r="F126" s="2304"/>
      <c r="H126" s="2304"/>
    </row>
    <row r="127" spans="4:8">
      <c r="D127" s="2304"/>
      <c r="E127" s="2304"/>
      <c r="F127" s="2304"/>
      <c r="H127" s="2304"/>
    </row>
    <row r="128" spans="4:8">
      <c r="D128" s="2304"/>
      <c r="E128" s="2304"/>
      <c r="F128" s="2304"/>
      <c r="H128" s="2304"/>
    </row>
    <row r="129" spans="4:8">
      <c r="D129" s="2304"/>
      <c r="E129" s="2304"/>
      <c r="F129" s="2304"/>
      <c r="H129" s="2304"/>
    </row>
    <row r="130" spans="4:8">
      <c r="D130" s="2304"/>
      <c r="E130" s="2304"/>
      <c r="F130" s="2304"/>
      <c r="H130" s="2304"/>
    </row>
    <row r="131" spans="4:8">
      <c r="D131" s="2304"/>
      <c r="E131" s="2304"/>
      <c r="F131" s="2304"/>
      <c r="H131" s="2304"/>
    </row>
    <row r="132" spans="4:8">
      <c r="D132" s="2304"/>
      <c r="E132" s="2304"/>
      <c r="F132" s="2304"/>
      <c r="H132" s="2304"/>
    </row>
    <row r="133" spans="4:8">
      <c r="D133" s="2304"/>
      <c r="E133" s="2304"/>
      <c r="F133" s="2304"/>
      <c r="H133" s="2304"/>
    </row>
    <row r="134" spans="4:8">
      <c r="D134" s="2304"/>
      <c r="E134" s="2304"/>
      <c r="F134" s="2304"/>
      <c r="H134" s="2304"/>
    </row>
    <row r="135" spans="4:8">
      <c r="D135" s="2304"/>
      <c r="E135" s="2304"/>
      <c r="F135" s="2304"/>
      <c r="H135" s="2304"/>
    </row>
    <row r="136" spans="4:8">
      <c r="D136" s="2304"/>
      <c r="E136" s="2304"/>
      <c r="F136" s="2304"/>
      <c r="H136" s="2304"/>
    </row>
    <row r="137" spans="4:8">
      <c r="D137" s="2304"/>
      <c r="E137" s="2304"/>
      <c r="F137" s="2304"/>
      <c r="H137" s="2304"/>
    </row>
    <row r="138" spans="4:8">
      <c r="D138" s="2304"/>
      <c r="E138" s="2304"/>
      <c r="F138" s="2304"/>
      <c r="H138" s="2304"/>
    </row>
    <row r="139" spans="4:8">
      <c r="D139" s="2304"/>
      <c r="E139" s="2304"/>
      <c r="F139" s="2304"/>
      <c r="H139" s="2304"/>
    </row>
    <row r="140" spans="4:8">
      <c r="D140" s="2304"/>
      <c r="E140" s="2304"/>
      <c r="F140" s="2304"/>
      <c r="H140" s="2304"/>
    </row>
    <row r="141" spans="4:8">
      <c r="D141" s="2304"/>
      <c r="E141" s="2304"/>
      <c r="F141" s="2304"/>
      <c r="H141" s="2304"/>
    </row>
    <row r="142" spans="4:8">
      <c r="D142" s="2304"/>
      <c r="E142" s="2304"/>
      <c r="F142" s="2304"/>
      <c r="H142" s="2304"/>
    </row>
    <row r="143" spans="4:8">
      <c r="D143" s="2304"/>
      <c r="E143" s="2304"/>
      <c r="F143" s="2304"/>
      <c r="H143" s="2304"/>
    </row>
    <row r="144" spans="4:8">
      <c r="D144" s="2304"/>
      <c r="E144" s="2304"/>
      <c r="F144" s="2304"/>
      <c r="H144" s="2304"/>
    </row>
    <row r="145" spans="4:8">
      <c r="D145" s="2304"/>
      <c r="E145" s="2304"/>
      <c r="F145" s="2304"/>
      <c r="H145" s="2304"/>
    </row>
    <row r="146" spans="4:8">
      <c r="D146" s="2304"/>
      <c r="E146" s="2304"/>
      <c r="F146" s="2304"/>
      <c r="H146" s="2304"/>
    </row>
    <row r="147" spans="4:8">
      <c r="D147" s="2304"/>
      <c r="E147" s="2304"/>
      <c r="F147" s="2304"/>
      <c r="H147" s="2304"/>
    </row>
    <row r="148" spans="4:8">
      <c r="D148" s="2304"/>
      <c r="E148" s="2304"/>
      <c r="F148" s="2304"/>
      <c r="H148" s="2304"/>
    </row>
    <row r="149" spans="4:8">
      <c r="D149" s="2304"/>
      <c r="E149" s="2304"/>
      <c r="F149" s="2304"/>
      <c r="H149" s="2304"/>
    </row>
    <row r="150" spans="4:8">
      <c r="D150" s="2304"/>
      <c r="E150" s="2304"/>
      <c r="F150" s="2304"/>
      <c r="H150" s="2304"/>
    </row>
    <row r="151" spans="4:8">
      <c r="D151" s="2304"/>
      <c r="E151" s="2304"/>
      <c r="F151" s="2304"/>
      <c r="H151" s="2304"/>
    </row>
    <row r="152" spans="4:8">
      <c r="D152" s="2304"/>
      <c r="E152" s="2304"/>
      <c r="F152" s="2304"/>
      <c r="H152" s="2304"/>
    </row>
    <row r="153" spans="4:8">
      <c r="D153" s="2304"/>
      <c r="E153" s="2304"/>
      <c r="F153" s="2304"/>
      <c r="H153" s="2304"/>
    </row>
    <row r="154" spans="4:8">
      <c r="D154" s="2304"/>
      <c r="E154" s="2304"/>
      <c r="F154" s="2304"/>
      <c r="H154" s="2304"/>
    </row>
    <row r="155" spans="4:8">
      <c r="D155" s="2304"/>
      <c r="E155" s="2304"/>
      <c r="F155" s="2304"/>
      <c r="H155" s="2304"/>
    </row>
    <row r="156" spans="4:8">
      <c r="D156" s="2304"/>
      <c r="E156" s="2304"/>
      <c r="F156" s="2304"/>
      <c r="H156" s="2304"/>
    </row>
    <row r="157" spans="4:8">
      <c r="D157" s="2304"/>
      <c r="E157" s="2304"/>
      <c r="F157" s="2304"/>
      <c r="H157" s="2304"/>
    </row>
    <row r="158" spans="4:8">
      <c r="D158" s="2304"/>
      <c r="E158" s="2304"/>
      <c r="F158" s="2304"/>
      <c r="H158" s="2304"/>
    </row>
    <row r="159" spans="4:8">
      <c r="D159" s="2304"/>
      <c r="E159" s="2304"/>
      <c r="F159" s="2304"/>
      <c r="H159" s="2304"/>
    </row>
    <row r="160" spans="4:8">
      <c r="D160" s="2304"/>
      <c r="E160" s="2304"/>
      <c r="F160" s="2304"/>
      <c r="H160" s="2304"/>
    </row>
    <row r="161" spans="4:8">
      <c r="D161" s="2304"/>
      <c r="E161" s="2304"/>
      <c r="F161" s="2304"/>
      <c r="H161" s="2304"/>
    </row>
    <row r="162" spans="4:8">
      <c r="D162" s="2304"/>
      <c r="E162" s="2304"/>
      <c r="F162" s="2304"/>
      <c r="H162" s="2304"/>
    </row>
    <row r="163" spans="4:8">
      <c r="D163" s="2304"/>
      <c r="E163" s="2304"/>
      <c r="F163" s="2304"/>
      <c r="H163" s="2304"/>
    </row>
    <row r="164" spans="4:8">
      <c r="D164" s="2304"/>
      <c r="E164" s="2304"/>
      <c r="F164" s="2304"/>
      <c r="H164" s="2304"/>
    </row>
    <row r="165" spans="4:8">
      <c r="D165" s="2304"/>
      <c r="E165" s="2304"/>
      <c r="F165" s="2304"/>
      <c r="H165" s="2304"/>
    </row>
    <row r="166" spans="4:8">
      <c r="D166" s="2304"/>
      <c r="E166" s="2304"/>
      <c r="F166" s="2304"/>
      <c r="H166" s="2304"/>
    </row>
    <row r="167" spans="4:8">
      <c r="D167" s="2304"/>
      <c r="E167" s="2304"/>
      <c r="F167" s="2304"/>
      <c r="H167" s="2304"/>
    </row>
    <row r="168" spans="4:8">
      <c r="D168" s="2304"/>
      <c r="E168" s="2304"/>
      <c r="F168" s="2304"/>
      <c r="H168" s="2304"/>
    </row>
    <row r="169" spans="4:8">
      <c r="D169" s="2304"/>
      <c r="E169" s="2304"/>
      <c r="F169" s="2304"/>
      <c r="H169" s="2304"/>
    </row>
    <row r="170" spans="4:8">
      <c r="D170" s="2304"/>
      <c r="E170" s="2304"/>
      <c r="F170" s="2304"/>
      <c r="H170" s="2304"/>
    </row>
    <row r="171" spans="4:8">
      <c r="D171" s="2304"/>
      <c r="E171" s="2304"/>
      <c r="F171" s="2304"/>
      <c r="H171" s="2304"/>
    </row>
    <row r="172" spans="4:8">
      <c r="D172" s="2304"/>
      <c r="E172" s="2304"/>
      <c r="F172" s="2304"/>
      <c r="H172" s="2304"/>
    </row>
    <row r="173" spans="4:8">
      <c r="D173" s="2304"/>
      <c r="E173" s="2304"/>
      <c r="F173" s="2304"/>
      <c r="H173" s="2304"/>
    </row>
    <row r="174" spans="4:8">
      <c r="D174" s="2304"/>
      <c r="E174" s="2304"/>
      <c r="F174" s="2304"/>
      <c r="H174" s="2304"/>
    </row>
    <row r="175" spans="4:8">
      <c r="D175" s="2304"/>
      <c r="E175" s="2304"/>
      <c r="F175" s="2304"/>
      <c r="H175" s="2304"/>
    </row>
    <row r="176" spans="4:8">
      <c r="D176" s="2304"/>
      <c r="E176" s="2304"/>
      <c r="F176" s="2304"/>
      <c r="H176" s="2304"/>
    </row>
    <row r="177" spans="4:8">
      <c r="D177" s="2304"/>
      <c r="E177" s="2304"/>
      <c r="F177" s="2304"/>
      <c r="H177" s="2304"/>
    </row>
    <row r="178" spans="4:8">
      <c r="D178" s="2304"/>
      <c r="E178" s="2304"/>
      <c r="F178" s="2304"/>
      <c r="H178" s="2304"/>
    </row>
    <row r="179" spans="4:8">
      <c r="D179" s="2304"/>
      <c r="E179" s="2304"/>
      <c r="F179" s="2304"/>
      <c r="H179" s="2304"/>
    </row>
    <row r="180" spans="4:8">
      <c r="D180" s="2304"/>
      <c r="E180" s="2304"/>
      <c r="F180" s="2304"/>
      <c r="H180" s="2304"/>
    </row>
    <row r="181" spans="4:8">
      <c r="D181" s="2304"/>
      <c r="E181" s="2304"/>
      <c r="F181" s="2304"/>
      <c r="H181" s="2304"/>
    </row>
    <row r="182" spans="4:8">
      <c r="D182" s="2304"/>
      <c r="E182" s="2304"/>
      <c r="F182" s="2304"/>
      <c r="H182" s="2304"/>
    </row>
    <row r="183" spans="4:8">
      <c r="D183" s="2304"/>
      <c r="E183" s="2304"/>
      <c r="F183" s="2304"/>
      <c r="G183" s="2304"/>
      <c r="H183" s="2304"/>
    </row>
    <row r="184" spans="4:8">
      <c r="D184" s="2304"/>
      <c r="E184" s="2304"/>
      <c r="F184" s="2304"/>
      <c r="G184" s="2304"/>
      <c r="H184" s="2304"/>
    </row>
    <row r="185" spans="4:8">
      <c r="D185" s="2304"/>
      <c r="E185" s="2304"/>
      <c r="F185" s="2304"/>
      <c r="G185" s="2304"/>
      <c r="H185" s="2304"/>
    </row>
    <row r="186" spans="4:8">
      <c r="D186" s="2304"/>
      <c r="E186" s="2304"/>
      <c r="F186" s="2304"/>
      <c r="G186" s="2304"/>
      <c r="H186" s="2304"/>
    </row>
    <row r="187" spans="4:8">
      <c r="D187" s="2304"/>
      <c r="E187" s="2304"/>
      <c r="F187" s="2304"/>
      <c r="G187" s="2304"/>
      <c r="H187" s="2304"/>
    </row>
    <row r="188" spans="4:8">
      <c r="D188" s="2304"/>
      <c r="E188" s="2304"/>
      <c r="F188" s="2304"/>
      <c r="G188" s="2304"/>
      <c r="H188" s="2304"/>
    </row>
    <row r="189" spans="4:8">
      <c r="D189" s="2304"/>
      <c r="E189" s="2304"/>
      <c r="F189" s="2304"/>
      <c r="G189" s="2304"/>
      <c r="H189" s="2304"/>
    </row>
    <row r="190" spans="4:8">
      <c r="D190" s="2304"/>
      <c r="E190" s="2304"/>
      <c r="F190" s="2304"/>
      <c r="G190" s="2304"/>
      <c r="H190" s="2304"/>
    </row>
    <row r="191" spans="4:8">
      <c r="D191" s="2304"/>
      <c r="E191" s="2304"/>
      <c r="F191" s="2304"/>
      <c r="G191" s="2304"/>
      <c r="H191" s="2304"/>
    </row>
    <row r="192" spans="4:8">
      <c r="D192" s="2304"/>
      <c r="E192" s="2304"/>
      <c r="F192" s="2304"/>
      <c r="G192" s="2304"/>
      <c r="H192" s="2304"/>
    </row>
    <row r="193" spans="4:8">
      <c r="D193" s="2304"/>
      <c r="E193" s="2304"/>
      <c r="F193" s="2304"/>
      <c r="G193" s="2304"/>
      <c r="H193" s="2304"/>
    </row>
    <row r="194" spans="4:8">
      <c r="D194" s="2304"/>
      <c r="E194" s="2304"/>
      <c r="F194" s="2304"/>
      <c r="G194" s="2304"/>
      <c r="H194" s="2304"/>
    </row>
    <row r="195" spans="4:8">
      <c r="D195" s="2304"/>
      <c r="E195" s="2304"/>
      <c r="F195" s="2304"/>
      <c r="G195" s="2304"/>
      <c r="H195" s="2304"/>
    </row>
    <row r="196" spans="4:8">
      <c r="D196" s="2304"/>
      <c r="E196" s="2304"/>
      <c r="F196" s="2304"/>
      <c r="G196" s="2304"/>
      <c r="H196" s="2304"/>
    </row>
    <row r="197" spans="4:8">
      <c r="D197" s="2304"/>
      <c r="E197" s="2304"/>
      <c r="F197" s="2304"/>
      <c r="G197" s="2304"/>
      <c r="H197" s="2304"/>
    </row>
    <row r="198" spans="4:8">
      <c r="D198" s="2304"/>
      <c r="E198" s="2304"/>
      <c r="F198" s="2304"/>
      <c r="G198" s="2304"/>
      <c r="H198" s="2304"/>
    </row>
    <row r="199" spans="4:8">
      <c r="D199" s="2304"/>
      <c r="E199" s="2304"/>
      <c r="F199" s="2304"/>
      <c r="G199" s="2304"/>
      <c r="H199" s="2304"/>
    </row>
    <row r="200" spans="4:8">
      <c r="D200" s="2304"/>
      <c r="E200" s="2304"/>
      <c r="F200" s="2304"/>
      <c r="G200" s="2304"/>
      <c r="H200" s="2304"/>
    </row>
    <row r="201" spans="4:8">
      <c r="D201" s="2304"/>
      <c r="E201" s="2304"/>
      <c r="F201" s="2304"/>
      <c r="G201" s="2304"/>
      <c r="H201" s="2304"/>
    </row>
    <row r="202" spans="4:8">
      <c r="D202" s="2304"/>
      <c r="E202" s="2304"/>
      <c r="F202" s="2304"/>
      <c r="G202" s="2304"/>
      <c r="H202" s="2304"/>
    </row>
    <row r="203" spans="4:8">
      <c r="D203" s="2304"/>
      <c r="E203" s="2304"/>
      <c r="F203" s="2304"/>
      <c r="G203" s="2304"/>
      <c r="H203" s="2304"/>
    </row>
    <row r="204" spans="4:8">
      <c r="D204" s="2304"/>
      <c r="E204" s="2304"/>
      <c r="F204" s="2304"/>
      <c r="G204" s="2304"/>
      <c r="H204" s="2304"/>
    </row>
    <row r="205" spans="4:8">
      <c r="D205" s="2304"/>
      <c r="E205" s="2304"/>
      <c r="F205" s="2304"/>
      <c r="G205" s="2304"/>
      <c r="H205" s="2304"/>
    </row>
    <row r="206" spans="4:8">
      <c r="D206" s="2304"/>
      <c r="E206" s="2304"/>
      <c r="F206" s="2304"/>
      <c r="G206" s="2304"/>
      <c r="H206" s="2304"/>
    </row>
    <row r="207" spans="4:8">
      <c r="D207" s="2304"/>
      <c r="E207" s="2304"/>
      <c r="F207" s="2304"/>
      <c r="G207" s="2304"/>
      <c r="H207" s="2304"/>
    </row>
    <row r="208" spans="4:8">
      <c r="D208" s="2304"/>
      <c r="E208" s="2304"/>
      <c r="F208" s="2304"/>
      <c r="G208" s="2304"/>
      <c r="H208" s="2304"/>
    </row>
    <row r="209" spans="4:8">
      <c r="D209" s="2304"/>
      <c r="E209" s="2304"/>
      <c r="F209" s="2304"/>
      <c r="G209" s="2304"/>
      <c r="H209" s="2304"/>
    </row>
    <row r="210" spans="4:8">
      <c r="D210" s="2304"/>
      <c r="E210" s="2304"/>
      <c r="F210" s="2304"/>
      <c r="G210" s="2304"/>
      <c r="H210" s="2304"/>
    </row>
    <row r="211" spans="4:8">
      <c r="D211" s="2304"/>
      <c r="E211" s="2304"/>
      <c r="F211" s="2304"/>
      <c r="G211" s="2304"/>
      <c r="H211" s="2304"/>
    </row>
    <row r="212" spans="4:8">
      <c r="D212" s="2304"/>
      <c r="E212" s="2304"/>
      <c r="F212" s="2304"/>
      <c r="G212" s="2304"/>
      <c r="H212" s="2304"/>
    </row>
    <row r="213" spans="4:8">
      <c r="D213" s="2304"/>
      <c r="E213" s="2304"/>
      <c r="F213" s="2304"/>
      <c r="G213" s="2304"/>
      <c r="H213" s="2304"/>
    </row>
    <row r="214" spans="4:8">
      <c r="D214" s="2304"/>
      <c r="E214" s="2304"/>
      <c r="F214" s="2304"/>
      <c r="G214" s="2304"/>
      <c r="H214" s="2304"/>
    </row>
    <row r="215" spans="4:8">
      <c r="D215" s="2304"/>
      <c r="E215" s="2304"/>
      <c r="F215" s="2304"/>
      <c r="G215" s="2304"/>
      <c r="H215" s="2304"/>
    </row>
    <row r="216" spans="4:8">
      <c r="D216" s="2304"/>
      <c r="E216" s="2304"/>
      <c r="F216" s="2304"/>
      <c r="G216" s="2304"/>
      <c r="H216" s="2304"/>
    </row>
    <row r="217" spans="4:8">
      <c r="D217" s="2304"/>
      <c r="E217" s="2304"/>
      <c r="F217" s="2304"/>
      <c r="G217" s="2304"/>
      <c r="H217" s="2304"/>
    </row>
    <row r="218" spans="4:8">
      <c r="D218" s="2304"/>
      <c r="E218" s="2304"/>
      <c r="F218" s="2304"/>
      <c r="G218" s="2304"/>
      <c r="H218" s="2304"/>
    </row>
    <row r="219" spans="4:8">
      <c r="D219" s="2304"/>
      <c r="E219" s="2304"/>
      <c r="F219" s="2304"/>
      <c r="G219" s="2304"/>
      <c r="H219" s="2304"/>
    </row>
    <row r="220" spans="4:8">
      <c r="D220" s="2304"/>
      <c r="E220" s="2304"/>
      <c r="F220" s="2304"/>
      <c r="G220" s="2304"/>
      <c r="H220" s="2304"/>
    </row>
    <row r="221" spans="4:8">
      <c r="D221" s="2304"/>
      <c r="E221" s="2304"/>
      <c r="F221" s="2304"/>
      <c r="G221" s="2304"/>
      <c r="H221" s="2304"/>
    </row>
    <row r="222" spans="4:8">
      <c r="D222" s="2304"/>
      <c r="E222" s="2304"/>
      <c r="F222" s="2304"/>
      <c r="G222" s="2304"/>
      <c r="H222" s="2304"/>
    </row>
    <row r="223" spans="4:8">
      <c r="D223" s="2304"/>
      <c r="E223" s="2304"/>
      <c r="F223" s="2304"/>
      <c r="G223" s="2304"/>
      <c r="H223" s="2304"/>
    </row>
    <row r="224" spans="4:8">
      <c r="D224" s="2304"/>
      <c r="E224" s="2304"/>
      <c r="F224" s="2304"/>
      <c r="G224" s="2304"/>
      <c r="H224" s="2304"/>
    </row>
    <row r="225" spans="4:8">
      <c r="D225" s="2304"/>
      <c r="E225" s="2304"/>
      <c r="F225" s="2304"/>
      <c r="G225" s="2304"/>
      <c r="H225" s="2304"/>
    </row>
    <row r="226" spans="4:8">
      <c r="D226" s="2304"/>
      <c r="E226" s="2304"/>
      <c r="F226" s="2304"/>
      <c r="G226" s="2304"/>
      <c r="H226" s="2304"/>
    </row>
    <row r="227" spans="4:8">
      <c r="D227" s="2304"/>
      <c r="E227" s="2304"/>
      <c r="F227" s="2304"/>
      <c r="G227" s="2304"/>
      <c r="H227" s="2304"/>
    </row>
    <row r="228" spans="4:8">
      <c r="D228" s="2304"/>
      <c r="E228" s="2304"/>
      <c r="F228" s="2304"/>
      <c r="G228" s="2304"/>
      <c r="H228" s="2304"/>
    </row>
    <row r="229" spans="4:8">
      <c r="D229" s="2304"/>
      <c r="E229" s="2304"/>
      <c r="F229" s="2304"/>
      <c r="G229" s="2304"/>
      <c r="H229" s="2304"/>
    </row>
    <row r="230" spans="4:8">
      <c r="D230" s="2304"/>
      <c r="E230" s="2304"/>
      <c r="F230" s="2304"/>
      <c r="G230" s="2304"/>
      <c r="H230" s="2304"/>
    </row>
    <row r="231" spans="4:8">
      <c r="D231" s="2304"/>
      <c r="E231" s="2304"/>
      <c r="F231" s="2304"/>
      <c r="G231" s="2304"/>
      <c r="H231" s="2304"/>
    </row>
    <row r="232" spans="4:8">
      <c r="D232" s="2304"/>
      <c r="E232" s="2304"/>
      <c r="F232" s="2304"/>
      <c r="G232" s="2304"/>
      <c r="H232" s="2304"/>
    </row>
    <row r="233" spans="4:8">
      <c r="D233" s="2304"/>
      <c r="E233" s="2304"/>
      <c r="F233" s="2304"/>
      <c r="G233" s="2304"/>
      <c r="H233" s="2304"/>
    </row>
    <row r="234" spans="4:8">
      <c r="D234" s="2304"/>
      <c r="E234" s="2304"/>
      <c r="F234" s="2304"/>
      <c r="G234" s="2304"/>
      <c r="H234" s="2304"/>
    </row>
    <row r="235" spans="4:8">
      <c r="D235" s="2304"/>
      <c r="E235" s="2304"/>
      <c r="F235" s="2304"/>
      <c r="G235" s="2304"/>
      <c r="H235" s="2304"/>
    </row>
    <row r="236" spans="4:8">
      <c r="D236" s="2304"/>
      <c r="E236" s="2304"/>
      <c r="F236" s="2304"/>
      <c r="G236" s="2304"/>
      <c r="H236" s="2304"/>
    </row>
    <row r="237" spans="4:8">
      <c r="D237" s="2304"/>
      <c r="E237" s="2304"/>
      <c r="F237" s="2304"/>
      <c r="G237" s="2304"/>
      <c r="H237" s="2304"/>
    </row>
    <row r="238" spans="4:8">
      <c r="D238" s="2304"/>
      <c r="E238" s="2304"/>
      <c r="F238" s="2304"/>
      <c r="G238" s="2304"/>
      <c r="H238" s="2304"/>
    </row>
    <row r="239" spans="4:8">
      <c r="D239" s="2304"/>
      <c r="E239" s="2304"/>
      <c r="F239" s="2304"/>
      <c r="G239" s="2304"/>
      <c r="H239" s="2304"/>
    </row>
    <row r="240" spans="4:8">
      <c r="D240" s="2304"/>
      <c r="E240" s="2304"/>
      <c r="F240" s="2304"/>
      <c r="G240" s="2304"/>
      <c r="H240" s="2304"/>
    </row>
    <row r="241" spans="4:8">
      <c r="D241" s="2304"/>
      <c r="E241" s="2304"/>
      <c r="F241" s="2304"/>
      <c r="G241" s="2304"/>
      <c r="H241" s="2304"/>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xml version="1.0" encoding="utf-8"?>
<scriptIds xmlns="http://schemas.microsoft.com/office/extensibility/maker/v1.0" id="script-ids-node-id">
  <scriptId id="ms-officescript%3A%2F%2Fonedrive_business_itemlink%2F01VD6DN3MHK6PXXBBEM5BZFWPWILAGTL2Z:ms-officescript%3A%2F%2Fonedrive_business_sharinglink%2Fu!aHR0cHM6Ly9jdmNjYXBpdGFscGFydG5lcnMtbXkuc2hhcmVwb2ludC5jb20vOnU6L2cvcGVyc29uYWwvam9zZXBoX2NhaV9jdmNfY29tL0VZZFhuM3VFSkdkRGt0bjJRc0JwcjFrQjNNbl9BdzZXRURmd1ZmVVF4aEw1TkE"/>
  <scriptId xmlns="" id="ms-officescript%3A%2F%2Fonedrive_business_itemlink%2F01VD6DN3OL7P625SSKQBF2CTDFC4BWNNL4:ms-officescript%3A%2F%2Fonedrive_business_sharinglink%2Fu!aHR0cHM6Ly9jdmNjYXBpdGFscGFydG5lcnMtbXkuc2hhcmVwb2ludC5jb20vOnU6L2cvcGVyc29uYWwvam9zZXBoX2NhaV9jdmNfY29tL0VjdjdfYTdLU29CTG9VeGxGd05tdFh3QjNLSDFsUndNa1ZSTTFZcF9rSG5IRkE"/>
  <scriptId xmlns="" id="ms-officescript%3A%2F%2Fonedrive_business_itemlink%2F01VD6DN3O67TET4VKHRVCJAV6WC7IJW5XV:ms-officescript%3A%2F%2Fonedrive_business_sharinglink%2Fu!aHR0cHM6Ly9jdmNjYXBpdGFscGFydG5lcnMtbXkuc2hhcmVwb2ludC5jb20vOnU6L2cvcGVyc29uYWwvam9zZXBoX2NhaV9jdmNfY29tL0VkNzh5VDVWUjQxRWtGZldGOUNiZHZVQmR6SHpyX04zdVpKcTF1WWxkOWxFcmc"/>
  <scriptId xmlns="" id="ms-officescript%3A%2F%2Fonedrive_business_itemlink%2F01VD6DN3MBCYFRVKMATRDLLU7N6DGQYVJ7:ms-officescript%3A%2F%2Fonedrive_business_sharinglink%2Fu!aHR0cHM6Ly9jdmNjYXBpdGFscGFydG5lcnMtbXkuc2hhcmVwb2ludC5jb20vOnU6L2cvcGVyc29uYWwvam9zZXBoX2NhaV9jdmNfY29tL0VZRVdDeHFwZ0p4R3RkUHQ4TTBNVlQ4QmZxZUFoMk1pZGFJcWIzLXIxOTRXWHc"/>
  <scriptId xmlns="" id="ms-officescript%3A%2F%2Fonedrive_business_itemlink%2F01VD6DN3JZTHWFKLFGF5H32PMFVSMFJ356:ms-officescript%3A%2F%2Fonedrive_business_sharinglink%2Fu!aHR0cHM6Ly9jdmNjYXBpdGFscGFydG5lcnMtbXkuc2hhcmVwb2ludC5jb20vOnU6L2cvcGVyc29uYWwvam9zZXBoX2NhaV9jdmNfY29tL0VUbVo3RlVzcGk5UHZUMkZySmhVNzc0QkZtNWUwTk12UUxpb2NUWUdCaXM0MEE"/>
  <scriptId xmlns="" id="ms-officescript%3A%2F%2Fonedrive_business_itemlink%2F01VD6DN3JA7BH7IUHDKRBZYCQWEKYMFPJL:ms-officescript%3A%2F%2Fonedrive_business_sharinglink%2Fu!aHR0cHM6Ly9jdmNjYXBpdGFscGFydG5lcnMtbXkuc2hhcmVwb2ludC5jb20vOnU6L2cvcGVyc29uYWwvam9zZXBoX2NhaV9jdmNfY29tL0VTRDRUX1JRNDFSRG5Bb1dJckRDdlNzQnlqU1R0Q1hBM0RTU25wR0dxbG9wQXc"/>
  <scriptId xmlns="" id="ms-officescript%3A%2F%2Fonedrive_business_itemlink%2F01VD6DN3NKIW2I3DD6TJB34L4I7ETG4S3F:ms-officescript%3A%2F%2Fonedrive_business_sharinglink%2Fu!aHR0cHM6Ly9jdmNjYXBpdGFscGFydG5lcnMtbXkuc2hhcmVwb2ludC5jb20vOnU6L2cvcGVyc29uYWwvam9zZXBoX2NhaV9jdmNfY29tL0VhcEZ0STJNZnBwRHZpLUktU1p1UzJVQjlJNkZ5S0dfeVp3dFVhbGwwZkJNY2c"/>
  <scriptId xmlns="" id="ms-officescript%3A%2F%2Fonedrive_business_itemlink%2F01VD6DN3OQSEDNRGYMOBALCDLTX2MHKCQT:ms-officescript%3A%2F%2Fonedrive_business_sharinglink%2Fu!aHR0cHM6Ly9jdmNjYXBpdGFscGFydG5lcnMtbXkuc2hhcmVwb2ludC5jb20vOnU6L2cvcGVyc29uYWwvam9zZXBoX2NhaV9jdmNfY29tL0VkQ1JCdGliREhCQXNRMXp2cGgxQ2hNQndqUWl4LUJYUXR0VDVwSmlONW9CWGc"/>
  <scriptId xmlns="" id="ms-officescript%3A%2F%2Fsharepoint_itemlink%2Fb!bcZEvPl_8ECz7fKmKLeEjnryhO94niVCjBW2RQk-d_Q9DiiU5qFMQqoNZaD5tdW9%2F01VJO77242I3RISIXARBEK5JL3DFTDSRL2:ms-officescript%3A%2F%2Fsharepoint_sharinglink%2Fu!aHR0cHM6Ly9jdmNjYXBpdGFscGFydG5lcnMuc2hhcmVwb2ludC5jb20vOnU6L3MvRGF0YVBsYXRmb3JtVGVhbS9JUUNhUnVLSkl1Q0lTSzZsZXhsbU9VVjZBZmVFendaSzVKX0hZcmpVUHNqTGprTQ"/>
  <scriptId xmlns="" id="ms-officescript%3A%2F%2Fsharepoint_itemlink%2Fb!bcZEvPl_8ECz7fKmKLeEjnryhO94niVCjBW2RQk-d_Q9DiiU5qFMQqoNZaD5tdW9%2F01VJO7723QHC4VJP33IJA2LHNABXDXOF2H:ms-officescript%3A%2F%2Fsharepoint_sharinglink%2Fu!aHR0cHM6Ly9jdmNjYXBpdGFscGFydG5lcnMuc2hhcmVwb2ludC5jb20vOnU6L3MvRGF0YVBsYXRmb3JtVGVhbS9JUUJ3T0xsVXYzdENRYVdkb0EzSGR4ZEhBYnZSZlhYaXdEUU1yTnhEX2EySm0xWQ"/>
</scriptId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9F5D2E9FC02DF0408C55FE50BF3557D5" ma:contentTypeVersion="21" ma:contentTypeDescription="Create a new document." ma:contentTypeScope="" ma:versionID="8f197a5e9b89359ba6c9c377cc9b9506">
  <xsd:schema xmlns:xsd="http://www.w3.org/2001/XMLSchema" xmlns:xs="http://www.w3.org/2001/XMLSchema" xmlns:p="http://schemas.microsoft.com/office/2006/metadata/properties" xmlns:ns2="759a281f-b65c-44ff-9b15-bbf2d0fe92d1" xmlns:ns3="1338d2e0-3613-447a-ba64-fa2acfeba344" xmlns:ns4="6c67c4d6-8dae-43df-ace2-3f2dcdb3fa6d" targetNamespace="http://schemas.microsoft.com/office/2006/metadata/properties" ma:root="true" ma:fieldsID="a4309b1097a172ee750dc3b24eaed028" ns2:_="" ns3:_="" ns4:_="">
    <xsd:import namespace="759a281f-b65c-44ff-9b15-bbf2d0fe92d1"/>
    <xsd:import namespace="1338d2e0-3613-447a-ba64-fa2acfeba344"/>
    <xsd:import namespace="6c67c4d6-8dae-43df-ace2-3f2dcdb3fa6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Fund" minOccurs="0"/>
                <xsd:element ref="ns2:MediaServiceSearchProperties" minOccurs="0"/>
                <xsd:element ref="ns2:MediaLengthInSeconds" minOccurs="0"/>
                <xsd:element ref="ns2:_Flow_SignoffStatu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a281f-b65c-44ff-9b15-bbf2d0fe9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73b572b-89f5-407e-bf86-2f861478ebe1" ma:termSetId="09814cd3-568e-fe90-9814-8d621ff8fb84" ma:anchorId="fba54fb3-c3e1-fe81-a776-ca4b69148c4d" ma:open="true" ma:isKeyword="false">
      <xsd:complexType>
        <xsd:sequence>
          <xsd:element ref="pc:Terms" minOccurs="0" maxOccurs="1"/>
        </xsd:sequence>
      </xsd:complexType>
    </xsd:element>
    <xsd:element name="Fund" ma:index="21" nillable="true" ma:displayName="Fund" ma:format="Dropdown" ma:internalName="Fund">
      <xsd:simpleType>
        <xsd:restriction base="dms:Text">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38d2e0-3613-447a-ba64-fa2acfeba3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c4d6-8dae-43df-ace2-3f2dcdb3fa6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df0b5c3-33eb-455e-b05d-d202ad5068a2}" ma:internalName="TaxCatchAll" ma:showField="CatchAllData" ma:web="1338d2e0-3613-447a-ba64-fa2acfeba3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TaxCatchAll xmlns="6c67c4d6-8dae-43df-ace2-3f2dcdb3fa6d" xsi:nil="true"/>
    <Fund xmlns="759a281f-b65c-44ff-9b15-bbf2d0fe92d1" xsi:nil="true"/>
    <lcf76f155ced4ddcb4097134ff3c332f xmlns="759a281f-b65c-44ff-9b15-bbf2d0fe92d1">
      <Terms xmlns="http://schemas.microsoft.com/office/infopath/2007/PartnerControls"/>
    </lcf76f155ced4ddcb4097134ff3c332f>
    <_Flow_SignoffStatus xmlns="759a281f-b65c-44ff-9b15-bbf2d0fe92d1" xsi:nil="true"/>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22.xml>��
</file>

<file path=customXml/itemProps1.xml><?xml version="1.0" encoding="utf-8"?>
<ds:datastoreItem xmlns:ds="http://schemas.openxmlformats.org/officeDocument/2006/customXml" ds:itemID="{EBB18387-8470-4853-8C77-B12A51CB1745}">
  <ds:schemaRefs>
    <ds:schemaRef ds:uri="http://schemas.microsoft.com/office/extensibility/maker/v1.0"/>
    <ds:schemaRef ds:uri=""/>
  </ds:schemaRefs>
</ds:datastoreItem>
</file>

<file path=customXml/itemProps2.xml><?xml version="1.0" encoding="utf-8"?>
<ds:datastoreItem xmlns:ds="http://schemas.openxmlformats.org/officeDocument/2006/customXml" ds:itemID="{6E795E0D-5A09-46D5-AFC9-33416E92CB12}">
  <ds:schemaRefs>
    <ds:schemaRef ds:uri="http://gemini/pivotcustomization/ManualCalcMode"/>
  </ds:schemaRefs>
</ds:datastoreItem>
</file>

<file path=customXml/itemProps3.xml><?xml version="1.0" encoding="utf-8"?>
<ds:datastoreItem xmlns:ds="http://schemas.openxmlformats.org/officeDocument/2006/customXml" ds:itemID="{30741628-72B5-4005-B1C5-299301130046}">
  <ds:schemaRefs>
    <ds:schemaRef ds:uri="http://gemini/pivotcustomization/ClientWindowXML"/>
  </ds:schemaRefs>
</ds:datastoreItem>
</file>

<file path=customXml/itemProps4.xml><?xml version="1.0" encoding="utf-8"?>
<ds:datastoreItem xmlns:ds="http://schemas.openxmlformats.org/officeDocument/2006/customXml" ds:itemID="{54CE4185-271B-41F6-B75E-7950B9F68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a281f-b65c-44ff-9b15-bbf2d0fe92d1"/>
    <ds:schemaRef ds:uri="1338d2e0-3613-447a-ba64-fa2acfeba344"/>
    <ds:schemaRef ds:uri="6c67c4d6-8dae-43df-ace2-3f2dcdb3f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B27384C-5742-4E56-BB3F-60D36C347324}">
  <ds:schemaRefs>
    <ds:schemaRef ds:uri="http://gemini/pivotcustomization/SandboxNonEmpty"/>
  </ds:schemaRefs>
</ds:datastoreItem>
</file>

<file path=customXml/itemProps6.xml><?xml version="1.0" encoding="utf-8"?>
<ds:datastoreItem xmlns:ds="http://schemas.openxmlformats.org/officeDocument/2006/customXml" ds:itemID="{D9776E61-CA1C-48E0-A336-C95DD3EB2F67}">
  <ds:schemaRefs>
    <ds:schemaRef ds:uri="http://gemini/pivotcustomization/RelationshipAutoDetectionEnabled"/>
  </ds:schemaRefs>
</ds:datastoreItem>
</file>

<file path=customXml/itemProps7.xml><?xml version="1.0" encoding="utf-8"?>
<ds:datastoreItem xmlns:ds="http://schemas.openxmlformats.org/officeDocument/2006/customXml" ds:itemID="{704E7BE8-9615-44C1-A197-C5597C65C884}">
  <ds:schemaRefs>
    <ds:schemaRef ds:uri="http://gemini/pivotcustomization/ShowHidden"/>
  </ds:schemaRefs>
</ds:datastoreItem>
</file>

<file path=customXml/itemProps8.xml><?xml version="1.0" encoding="utf-8"?>
<ds:datastoreItem xmlns:ds="http://schemas.openxmlformats.org/officeDocument/2006/customXml" ds:itemID="{F45709C1-3C4A-455E-8D27-DEEF9618B297}">
  <ds:schemaRefs>
    <ds:schemaRef ds:uri="http://gemini/pivotcustomization/FormulaBarState"/>
  </ds:schemaRefs>
</ds:datastoreItem>
</file>

<file path=customXml/itemProps9.xml><?xml version="1.0" encoding="utf-8"?>
<ds:datastoreItem xmlns:ds="http://schemas.openxmlformats.org/officeDocument/2006/customXml" ds:itemID="{6EE36807-F419-43D7-A6F8-DE71E4530B6B}">
  <ds:schemaRefs>
    <ds:schemaRef ds:uri="http://gemini/pivotcustomization/TableXML_tbl_debt_cf_a05ccbdf-cc4c-4358-81a6-b95701ac3e91"/>
  </ds:schemaRefs>
</ds:datastoreItem>
</file>

<file path=customXml/itemProps10.xml><?xml version="1.0" encoding="utf-8"?>
<ds:datastoreItem xmlns:ds="http://schemas.openxmlformats.org/officeDocument/2006/customXml" ds:itemID="{95D5983A-9C08-4763-A394-44D1358B8F16}">
  <ds:schemaRefs>
    <ds:schemaRef ds:uri="http://www.w3.org/XML/1998/namespace"/>
    <ds:schemaRef ds:uri="http://purl.org/dc/terms/"/>
    <ds:schemaRef ds:uri="6c67c4d6-8dae-43df-ace2-3f2dcdb3fa6d"/>
    <ds:schemaRef ds:uri="http://schemas.openxmlformats.org/package/2006/metadata/core-properties"/>
    <ds:schemaRef ds:uri="759a281f-b65c-44ff-9b15-bbf2d0fe92d1"/>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1338d2e0-3613-447a-ba64-fa2acfeba344"/>
  </ds:schemaRefs>
</ds:datastoreItem>
</file>

<file path=customXml/itemProps11.xml><?xml version="1.0" encoding="utf-8"?>
<ds:datastoreItem xmlns:ds="http://schemas.openxmlformats.org/officeDocument/2006/customXml" ds:itemID="{C8FCE21F-8A0A-404B-A29F-C51309949408}">
  <ds:schemaRefs>
    <ds:schemaRef ds:uri="http://gemini/pivotcustomization/TableWidget"/>
  </ds:schemaRefs>
</ds:datastoreItem>
</file>

<file path=customXml/itemProps12.xml><?xml version="1.0" encoding="utf-8"?>
<ds:datastoreItem xmlns:ds="http://schemas.openxmlformats.org/officeDocument/2006/customXml" ds:itemID="{BF47B86E-A83F-45AE-AF54-6B30C4232E64}">
  <ds:schemaRefs>
    <ds:schemaRef ds:uri="http://gemini/pivotcustomization/MeasureGridState"/>
  </ds:schemaRefs>
</ds:datastoreItem>
</file>

<file path=customXml/itemProps13.xml><?xml version="1.0" encoding="utf-8"?>
<ds:datastoreItem xmlns:ds="http://schemas.openxmlformats.org/officeDocument/2006/customXml" ds:itemID="{8C9AF51E-1E21-47E8-951A-4E57117D32AA}">
  <ds:schemaRefs>
    <ds:schemaRef ds:uri="http://gemini/pivotcustomization/ShowImplicitMeasures"/>
  </ds:schemaRefs>
</ds:datastoreItem>
</file>

<file path=customXml/itemProps14.xml><?xml version="1.0" encoding="utf-8"?>
<ds:datastoreItem xmlns:ds="http://schemas.openxmlformats.org/officeDocument/2006/customXml" ds:itemID="{089E1B31-FF88-453B-8427-A4AF73275AC0}">
  <ds:schemaRefs>
    <ds:schemaRef ds:uri="http://gemini/pivotcustomization/Diagrams"/>
  </ds:schemaRefs>
</ds:datastoreItem>
</file>

<file path=customXml/itemProps15.xml><?xml version="1.0" encoding="utf-8"?>
<ds:datastoreItem xmlns:ds="http://schemas.openxmlformats.org/officeDocument/2006/customXml" ds:itemID="{132F0B95-FFDB-40D9-88BF-52227A3982F4}">
  <ds:schemaRefs>
    <ds:schemaRef ds:uri="http://gemini/pivotcustomization/TableOrder"/>
  </ds:schemaRefs>
</ds:datastoreItem>
</file>

<file path=customXml/itemProps16.xml><?xml version="1.0" encoding="utf-8"?>
<ds:datastoreItem xmlns:ds="http://schemas.openxmlformats.org/officeDocument/2006/customXml" ds:itemID="{66F498D1-6418-40C0-AE08-1751A955C8A4}">
  <ds:schemaRefs>
    <ds:schemaRef ds:uri="http://gemini/pivotcustomization/LinkedTableUpdateMode"/>
  </ds:schemaRefs>
</ds:datastoreItem>
</file>

<file path=customXml/itemProps17.xml><?xml version="1.0" encoding="utf-8"?>
<ds:datastoreItem xmlns:ds="http://schemas.openxmlformats.org/officeDocument/2006/customXml" ds:itemID="{0AE6F9DF-755B-4D63-B11B-4B97C3E7220E}">
  <ds:schemaRefs>
    <ds:schemaRef ds:uri="http://gemini/pivotcustomization/ErrorCache"/>
  </ds:schemaRefs>
</ds:datastoreItem>
</file>

<file path=customXml/itemProps18.xml><?xml version="1.0" encoding="utf-8"?>
<ds:datastoreItem xmlns:ds="http://schemas.openxmlformats.org/officeDocument/2006/customXml" ds:itemID="{77E0E73B-48B4-40F3-8092-0417ADAD8458}">
  <ds:schemaRefs>
    <ds:schemaRef ds:uri="http://gemini/pivotcustomization/TableXML_tbl_debt_entity_e8f7c446-890a-4327-b732-3e1ee957a1f7"/>
  </ds:schemaRefs>
</ds:datastoreItem>
</file>

<file path=customXml/itemProps19.xml><?xml version="1.0" encoding="utf-8"?>
<ds:datastoreItem xmlns:ds="http://schemas.openxmlformats.org/officeDocument/2006/customXml" ds:itemID="{F1BE71AB-6B65-47B6-8C98-52F4BCCC1160}">
  <ds:schemaRefs>
    <ds:schemaRef ds:uri="http://schemas.microsoft.com/DataMashup"/>
  </ds:schemaRefs>
</ds:datastoreItem>
</file>

<file path=customXml/itemProps20.xml><?xml version="1.0" encoding="utf-8"?>
<ds:datastoreItem xmlns:ds="http://schemas.openxmlformats.org/officeDocument/2006/customXml" ds:itemID="{15E11110-9919-41B8-B219-71B335362F7D}">
  <ds:schemaRefs>
    <ds:schemaRef ds:uri="http://schemas.microsoft.com/sharepoint/v3/contenttype/forms"/>
  </ds:schemaRefs>
</ds:datastoreItem>
</file>

<file path=customXml/itemProps21.xml><?xml version="1.0" encoding="utf-8"?>
<ds:datastoreItem xmlns:ds="http://schemas.openxmlformats.org/officeDocument/2006/customXml" ds:itemID="{2A6D0EE6-4584-4A2B-82CE-98F03D8B6C9B}">
  <ds:schemaRefs>
    <ds:schemaRef ds:uri="http://gemini/pivotcustomization/PowerPivotVersion"/>
  </ds:schemaRefs>
</ds:datastoreItem>
</file>

<file path=customXml/itemProps22.xml><?xml version="1.0" encoding="utf-8"?>
<ds:datastoreItem xmlns:ds="http://schemas.openxmlformats.org/officeDocument/2006/customXml" ds:itemID="{8B821DE0-F1CC-4189-B663-5697F8D63AF3}">
  <ds:schemaRefs>
    <ds:schemaRef ds:uri="http://gemini/pivotcustomization/IsSandboxEmbedde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29</vt:i4>
      </vt:variant>
    </vt:vector>
  </HeadingPairs>
  <TitlesOfParts>
    <vt:vector size="45" baseType="lpstr">
      <vt:lpstr>Introduction</vt:lpstr>
      <vt:lpstr>AdjustmentReview</vt:lpstr>
      <vt:lpstr>PL</vt:lpstr>
      <vt:lpstr>BS</vt:lpstr>
      <vt:lpstr>CF</vt:lpstr>
      <vt:lpstr>KPI</vt:lpstr>
      <vt:lpstr>DebtOverview</vt:lpstr>
      <vt:lpstr>DebtRatio</vt:lpstr>
      <vt:lpstr>Definition</vt:lpstr>
      <vt:lpstr>AdjustmtType</vt:lpstr>
      <vt:lpstr>Feedback</vt:lpstr>
      <vt:lpstr>_CF</vt:lpstr>
      <vt:lpstr>_PL</vt:lpstr>
      <vt:lpstr>_BS</vt:lpstr>
      <vt:lpstr>Developer</vt:lpstr>
      <vt:lpstr>data-consol</vt:lpstr>
      <vt:lpstr>array_displayUnit</vt:lpstr>
      <vt:lpstr>COMPANY_ENTITY_ID</vt:lpstr>
      <vt:lpstr>CX_ENTITY</vt:lpstr>
      <vt:lpstr>DebtRatio_Normal</vt:lpstr>
      <vt:lpstr>DebtOverview!fxVal_normal</vt:lpstr>
      <vt:lpstr>img_cvc</vt:lpstr>
      <vt:lpstr>loc_adjExample</vt:lpstr>
      <vt:lpstr>pqToday</vt:lpstr>
      <vt:lpstr>_BS!Print_Area</vt:lpstr>
      <vt:lpstr>_PL!Print_Area</vt:lpstr>
      <vt:lpstr>BS!Print_Area</vt:lpstr>
      <vt:lpstr>CF!Print_Area</vt:lpstr>
      <vt:lpstr>DebtOverview!Print_Area</vt:lpstr>
      <vt:lpstr>DebtRatio!Print_Area</vt:lpstr>
      <vt:lpstr>Definition!Print_Area</vt:lpstr>
      <vt:lpstr>KPI!Print_Area</vt:lpstr>
      <vt:lpstr>PL!Print_Area</vt:lpstr>
      <vt:lpstr>_PL!Print_Titles</vt:lpstr>
      <vt:lpstr>DebtOverview!Print_Titles</vt:lpstr>
      <vt:lpstr>DebtRatio!Print_Titles</vt:lpstr>
      <vt:lpstr>PL!Print_Titles</vt:lpstr>
      <vt:lpstr>reportingdate</vt:lpstr>
      <vt:lpstr>val_asOfDate</vt:lpstr>
      <vt:lpstr>val_blankRefText</vt:lpstr>
      <vt:lpstr>val_company</vt:lpstr>
      <vt:lpstr>val_currentFYE</vt:lpstr>
      <vt:lpstr>val_displayUnit</vt:lpstr>
      <vt:lpstr>val_enablePOC</vt:lpstr>
      <vt:lpstr>val_reportingCurrency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Collection 2.0 (Draft)</dc:title>
  <dc:subject>Flash Collection 2.0</dc:subject>
  <dc:creator>Marcello Falcone;Joseph Cai</dc:creator>
  <cp:keywords/>
  <dc:description/>
  <cp:lastModifiedBy>Changez Ahmed</cp:lastModifiedBy>
  <cp:revision/>
  <dcterms:created xsi:type="dcterms:W3CDTF">2025-05-13T15:56:30Z</dcterms:created>
  <dcterms:modified xsi:type="dcterms:W3CDTF">2026-07-15T13:55:04Z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0x0101009F5D2E9FC02DF0408C55FE50BF3557D5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A44787D4-0540-4523-9961-78E4036D8C6D}">
    <vt:lpwstr>{89993E1B-10FA-4A62-8156-693C5E475EC6}</vt:lpwstr>
  </property>
</Properties>
</file>